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縦7日" sheetId="1" r:id="rId5"/>
    <sheet state="visible" name="前日" sheetId="2" r:id="rId6"/>
    <sheet state="visible" name="1" sheetId="3" r:id="rId7"/>
    <sheet state="visible" name="テンプレ" sheetId="4" r:id="rId8"/>
    <sheet state="visible" name="周期" sheetId="5" r:id="rId9"/>
    <sheet state="visible" name="土曜" sheetId="6" r:id="rId10"/>
    <sheet state="visible" name="週末" sheetId="7" r:id="rId11"/>
    <sheet state="visible" name="678" sheetId="8" r:id="rId12"/>
  </sheets>
  <definedNames/>
  <calcPr/>
</workbook>
</file>

<file path=xl/sharedStrings.xml><?xml version="1.0" encoding="utf-8"?>
<sst xmlns="http://schemas.openxmlformats.org/spreadsheetml/2006/main" count="985" uniqueCount="74">
  <si>
    <t>仮番号</t>
  </si>
  <si>
    <t>日付</t>
  </si>
  <si>
    <t>曜日</t>
  </si>
  <si>
    <t>台番号</t>
  </si>
  <si>
    <t>評価4以上の周期</t>
  </si>
  <si>
    <t>有効実績評価</t>
  </si>
  <si>
    <t>7日間有効実績評価平均</t>
  </si>
  <si>
    <t>G数</t>
  </si>
  <si>
    <t>最大放出</t>
  </si>
  <si>
    <t>差枚</t>
  </si>
  <si>
    <t>7日間差枚</t>
  </si>
  <si>
    <t>実評価</t>
  </si>
  <si>
    <t>AI予想</t>
  </si>
  <si>
    <t>python順位</t>
  </si>
  <si>
    <t>合算pt</t>
  </si>
  <si>
    <t/>
  </si>
  <si>
    <t xml:space="preserve">GOD </t>
  </si>
  <si>
    <t>GOD</t>
  </si>
  <si>
    <t>全台差枚</t>
  </si>
  <si>
    <t>評価</t>
  </si>
  <si>
    <t>周期</t>
  </si>
  <si>
    <t>実績評価</t>
  </si>
  <si>
    <t>p-pt</t>
  </si>
  <si>
    <t>G数pt</t>
  </si>
  <si>
    <t>放出pt</t>
  </si>
  <si>
    <t>差枚pt</t>
  </si>
  <si>
    <t>合計pt</t>
  </si>
  <si>
    <t>水</t>
  </si>
  <si>
    <t>木</t>
  </si>
  <si>
    <t>金</t>
  </si>
  <si>
    <t>土</t>
  </si>
  <si>
    <t>日</t>
  </si>
  <si>
    <t>月</t>
  </si>
  <si>
    <t>火</t>
  </si>
  <si>
    <t>【 完全ハイブリッド予想依頼（0.5刻み）】</t>
  </si>
  <si>
    <t xml:space="preserve">■ 対象日 </t>
  </si>
  <si>
    <t>■ 使用データ（必須） ① 縦7日エクセル（画像 or ファイル） ② 前日全体グラフ（島全体が分かる画像）</t>
  </si>
  <si>
    <t>■ 対象台 1164〜1177（14台固定）</t>
  </si>
  <si>
    <t>━━━━━━━━━━━━━━━━━━━ 【① データ条件（厳守）】 ━━━━━━━━━━━━━━━━━━━</t>
  </si>
  <si>
    <t>■ 有効データ条件 ・G数 500G以上 または ・最大放出 500枚以上</t>
  </si>
  <si>
    <t>■ 評価外ルール ・条件未達日は完全除外 （評価・差枚・最大放出・周期すべて使用禁止）</t>
  </si>
  <si>
    <t>━━━━━━━━━━━━━━━━━━━ 【② 使用指標】 ━━━━━━━━━━━━━━━━━━━</t>
  </si>
  <si>
    <t>① F：有効実績評価（6〜-3） ② G：7日間有効実績評価平均（前日まで） ③ H：G数 ④ I：最大放出 ⑤ J：差枚（必ず±付き） ⑥ K：7日間差枚合計 ⑦ L：実績3以上の最終発生日（周期）</t>
  </si>
  <si>
    <t>━━━━━━━━━━━━━━━━━━━ 【③ 予想ロジック（優先順位固定）】 ━━━━━━━━━━━━━━━━━━━</t>
  </si>
  <si>
    <t>① 有効実績評価平均（最重要） ② 最大放出（直近重視） ③ 差枚（直近3日＋累計） ④ 周期（20日以上は減点）</t>
  </si>
  <si>
    <t>━━━━━━━━━━━━━━━━━━━ 【④ 数値フィルター（最終チェック）】 ━━━━━━━━━━━━━━━━━━━</t>
  </si>
  <si>
    <t>① 有効平均 &lt; 0 → 上限 +3.0</t>
  </si>
  <si>
    <t>② 最大放出 ・2000枚以上 → 加点可 ・1000〜1999 → 中立 ・〜999 → 評価に使用禁止</t>
  </si>
  <si>
    <t>③ 差枚使用条件 ・直近3日で2日以上プラス ・7日間合計が悪化していない → 未達なら差枚は無視</t>
  </si>
  <si>
    <t>④ 周期 ・20日以上 → -0.5以上減点</t>
  </si>
  <si>
    <t>━━━━━━━━━━━━━━━━━━━ 【⑤ 矛盾補正（最重要）】 ━━━━━━━━━━━━━━━━━━━</t>
  </si>
  <si>
    <t>⑤-1 出ただけ台 平均マイナス＋単発最大放出 → 上限 +2.5</t>
  </si>
  <si>
    <t>⑤-2 評価と差枚不一致 平均 +1以上 ＆ 差枚弱い → -0.5</t>
  </si>
  <si>
    <t>⑤-3 一撃依存 2000枚以上が1日のみ → -0.5〜-1.0</t>
  </si>
  <si>
    <t>⑤-4 周期ブレ 周期15〜19日 ＆ 周囲強い → -0.5</t>
  </si>
  <si>
    <t>⑤-5 並び例外（唯一の加点） 条件成立時のみ +0.5（上限+3.0）</t>
  </si>
  <si>
    <t>━━━━━━━━━━━━━━━━━━━ 【⑥ 人読み（ここが差になる）】 ━━━━━━━━━━━━━━━━━━━</t>
  </si>
  <si>
    <t>■ 必須補正 ・前日全体グラフで最終補正 ・島単位の強弱 ・並び／1台飛び ・据え置き／上げ直し</t>
  </si>
  <si>
    <t xml:space="preserve">■ 島構成 島1：1164〜1170   島2：1171〜1177 </t>
  </si>
  <si>
    <t>━━━━━━━━━━━━━━━━━━━ 【⑦ 出力内容（固定）】 ━━━━━━━━━━━━━━━━━━━</t>
  </si>
  <si>
    <t>① 台番号順で全台評価（6〜-3、0.5刻み） ② 各台「一行解説（必須）」</t>
  </si>
  <si>
    <t>③ 分類 ・攻め（狙う台） ・次点 ・守り／回避</t>
  </si>
  <si>
    <t>④ ランキング（上位5）</t>
  </si>
  <si>
    <t>⑤ 危険な罠台（1台） → 理由必須</t>
  </si>
  <si>
    <t>⑥ 今日一番伸びる台（1台） → 根拠必須</t>
  </si>
  <si>
    <t>━━━━━━━━━━━━━━━━━━━ 【⑧ スタンス】 ━━━━━━━━━━━━━━━━━━━</t>
  </si>
  <si>
    <t>・回収／通常の概念は排除 ・純粋にデータと配置で判断 ・攻め／守りを明確化 ・ブレ禁止（毎回同じロジック）</t>
  </si>
  <si>
    <t>━━━━━━━━━━━━━━━━━━━ 【⑨ 最終仕上げ（絶対）】 ━━━━━━━━━━━━━━━━━━━</t>
  </si>
  <si>
    <t>・エクセル解析 → 仮評価 ・前日グラフ → 最終補正 ・島バランス → 微調整</t>
  </si>
  <si>
    <t>※ AI予想列は完全不使用</t>
  </si>
  <si>
    <t>※機種の特性を考慮した予想</t>
  </si>
  <si>
    <t>※依頼タイトルは、ミリオンゴット神々の軌跡</t>
  </si>
  <si>
    <t>日別差枚</t>
  </si>
  <si>
    <t>設定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</si>
</sst>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9">
    <font>
      <sz val="10.0"/>
      <color rgb="FF000000"/>
      <name val="Arial"/>
      <scheme val="minor"/>
    </font>
    <font>
      <b/>
      <color theme="1"/>
      <name val="Arial"/>
    </font>
    <font>
      <i/>
      <sz val="12.0"/>
      <color rgb="FF4A86E8"/>
      <name val="Arial"/>
    </font>
    <font>
      <sz val="12.0"/>
      <color theme="1"/>
      <name val="Arial"/>
    </font>
    <font>
      <b/>
      <sz val="14.0"/>
      <color theme="1"/>
      <name val="Arial"/>
    </font>
    <font>
      <color theme="1"/>
      <name val="Arial"/>
    </font>
    <font>
      <sz val="8.0"/>
      <color theme="1"/>
      <name val="Arial"/>
    </font>
    <font>
      <i/>
      <sz val="12.0"/>
      <color theme="1"/>
      <name val="Arial"/>
    </font>
    <font>
      <i/>
      <sz val="12.0"/>
      <color rgb="FF9900FF"/>
      <name val="Arial"/>
    </font>
    <font>
      <b/>
      <i/>
      <sz val="13.0"/>
      <color rgb="FFFF0000"/>
      <name val="Arial"/>
    </font>
    <font>
      <b/>
      <sz val="12.0"/>
      <color theme="1"/>
      <name val="Arial"/>
    </font>
    <font>
      <b/>
      <i/>
      <color theme="1"/>
      <name val="Arial"/>
    </font>
    <font>
      <i/>
      <sz val="11.0"/>
      <color theme="1"/>
      <name val="Arial"/>
    </font>
    <font>
      <i/>
      <sz val="11.0"/>
      <color rgb="FF9900FF"/>
      <name val="Arial"/>
    </font>
    <font>
      <sz val="14.0"/>
      <color theme="1"/>
      <name val="Arial"/>
    </font>
    <font>
      <b/>
      <i/>
      <sz val="14.0"/>
      <color theme="1"/>
      <name val="Arial"/>
    </font>
    <font>
      <color theme="1"/>
      <name val="Arial"/>
      <scheme val="minor"/>
    </font>
    <font>
      <color rgb="FFF3F3F3"/>
      <name val="Arial"/>
    </font>
    <font>
      <sz val="12.0"/>
      <color rgb="FFF3F3F3"/>
      <name val="Arial"/>
    </font>
    <font>
      <sz val="14.0"/>
      <color rgb="FFF3F3F3"/>
      <name val="Arial"/>
    </font>
    <font>
      <b/>
      <i/>
      <sz val="14.0"/>
      <color rgb="FFF3F3F3"/>
      <name val="Arial"/>
    </font>
    <font>
      <i/>
      <sz val="12.0"/>
      <color rgb="FFF3F3F3"/>
      <name val="Arial"/>
    </font>
    <font>
      <b/>
      <i/>
      <sz val="13.0"/>
      <color rgb="FFF3F3F3"/>
      <name val="Arial"/>
    </font>
    <font>
      <color rgb="FFF3F3F3"/>
      <name val="Arial"/>
      <scheme val="minor"/>
    </font>
    <font>
      <sz val="10.0"/>
      <color theme="1"/>
      <name val="Arial"/>
    </font>
    <font>
      <color rgb="FFFFFFFF"/>
      <name val="Arial"/>
    </font>
    <font>
      <i/>
      <sz val="15.0"/>
      <color rgb="FF4A86E8"/>
      <name val="Arial"/>
    </font>
    <font>
      <i/>
      <color rgb="FF4A86E8"/>
      <name val="Arial"/>
    </font>
    <font>
      <b/>
      <sz val="11.0"/>
      <color theme="1"/>
      <name val="Arial"/>
    </font>
    <font>
      <sz val="11.0"/>
      <color theme="1"/>
      <name val="Arial"/>
    </font>
    <font>
      <sz val="11.0"/>
      <color rgb="FFF3F3F3"/>
      <name val="Arial"/>
    </font>
    <font>
      <color rgb="FFFF0000"/>
      <name val="Arial"/>
    </font>
    <font>
      <color rgb="FF4A86E8"/>
      <name val="Arial"/>
    </font>
    <font>
      <sz val="9.0"/>
      <color theme="1"/>
      <name val="Arial"/>
    </font>
    <font>
      <color rgb="FF9900FF"/>
      <name val="Arial"/>
    </font>
    <font>
      <sz val="9.0"/>
      <color rgb="FF4A86E8"/>
      <name val="Arial"/>
    </font>
    <font>
      <sz val="6.0"/>
      <color rgb="FF4A86E8"/>
      <name val="Arial"/>
    </font>
    <font>
      <color rgb="FF0000FF"/>
      <name val="Arial"/>
    </font>
    <font>
      <sz val="11.0"/>
      <color rgb="FF4A86E8"/>
      <name val="Arial"/>
    </font>
    <font>
      <sz val="11.0"/>
      <color theme="1"/>
      <name val="Arial"/>
      <scheme val="minor"/>
    </font>
    <font>
      <sz val="11.0"/>
      <color rgb="FF9900FF"/>
      <name val="Arial"/>
    </font>
    <font>
      <sz val="11.0"/>
      <color rgb="FF0000FF"/>
      <name val="Arial"/>
    </font>
    <font>
      <sz val="9.0"/>
      <color rgb="FF9900FF"/>
      <name val="Arial"/>
    </font>
    <font>
      <i/>
      <sz val="9.0"/>
      <color rgb="FF4A86E8"/>
      <name val="Arial"/>
    </font>
    <font>
      <sz val="9.0"/>
      <color rgb="FFFF0000"/>
      <name val="Arial"/>
    </font>
    <font>
      <sz val="9.0"/>
      <color rgb="FF0000FF"/>
      <name val="Arial"/>
    </font>
    <font>
      <sz val="7.0"/>
      <color theme="1"/>
      <name val="Arial"/>
    </font>
    <font>
      <sz val="7.0"/>
      <color rgb="FF4A86E8"/>
      <name val="Arial"/>
    </font>
    <font>
      <i/>
      <color theme="1"/>
      <name val="Arial"/>
    </font>
    <font>
      <color rgb="FFC53929"/>
      <name val="Arial"/>
    </font>
    <font>
      <b/>
      <color rgb="FFFF0000"/>
      <name val="Arial"/>
    </font>
    <font>
      <sz val="6.0"/>
      <color theme="1"/>
      <name val="Arial"/>
    </font>
    <font>
      <i/>
      <sz val="8.0"/>
      <color rgb="FF4A86E8"/>
      <name val="Arial"/>
    </font>
    <font>
      <sz val="9.0"/>
      <color rgb="FF4A86E8"/>
      <name val="Arial"/>
      <scheme val="minor"/>
    </font>
    <font>
      <sz val="9.0"/>
      <color theme="1"/>
      <name val="Arial"/>
      <scheme val="minor"/>
    </font>
    <font>
      <sz val="12.0"/>
      <color theme="1"/>
      <name val="Arial"/>
      <scheme val="minor"/>
    </font>
    <font>
      <sz val="9.0"/>
      <color rgb="FF0000FF"/>
      <name val="Arial"/>
      <scheme val="minor"/>
    </font>
    <font>
      <color rgb="FF4A86E8"/>
      <name val="Arial"/>
      <scheme val="minor"/>
    </font>
    <font>
      <color rgb="FF0000FF"/>
      <name val="Arial"/>
      <scheme val="minor"/>
    </font>
  </fonts>
  <fills count="7">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FFF2CC"/>
        <bgColor rgb="FFFFF2CC"/>
      </patternFill>
    </fill>
    <fill>
      <patternFill patternType="solid">
        <fgColor rgb="FFEFEFEF"/>
        <bgColor rgb="FFEFEFEF"/>
      </patternFill>
    </fill>
    <fill>
      <patternFill patternType="solid">
        <fgColor rgb="FFFFFF00"/>
        <bgColor rgb="FFFFFF00"/>
      </patternFill>
    </fill>
  </fills>
  <borders count="1">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164" xfId="0" applyAlignment="1" applyFont="1" applyNumberFormat="1">
      <alignment horizontal="left" shrinkToFit="0" vertical="center" wrapText="1"/>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horizontal="center" vertical="center"/>
    </xf>
    <xf borderId="0" fillId="0" fontId="4" numFmtId="4" xfId="0" applyAlignment="1" applyFont="1" applyNumberFormat="1">
      <alignment horizontal="center" vertical="center"/>
    </xf>
    <xf borderId="0" fillId="0" fontId="5" numFmtId="0" xfId="0" applyAlignment="1" applyFont="1">
      <alignment horizontal="center" vertical="center"/>
    </xf>
    <xf borderId="0" fillId="0" fontId="6"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xf>
    <xf borderId="0" fillId="0" fontId="7" numFmtId="0" xfId="0" applyAlignment="1" applyFont="1">
      <alignment horizontal="right"/>
    </xf>
    <xf borderId="0" fillId="0" fontId="9" numFmtId="0" xfId="0" applyAlignment="1" applyFont="1">
      <alignment horizontal="center" shrinkToFit="0" vertical="center" wrapText="1"/>
    </xf>
    <xf borderId="0" fillId="0" fontId="1" numFmtId="164" xfId="0" applyAlignment="1" applyFont="1" applyNumberFormat="1">
      <alignment horizontal="center" vertical="center"/>
    </xf>
    <xf borderId="0" fillId="0" fontId="2" numFmtId="0" xfId="0" applyAlignment="1" applyFont="1">
      <alignment horizontal="left" readingOrder="0" shrinkToFit="0" vertical="center" wrapText="1"/>
    </xf>
    <xf borderId="0" fillId="0" fontId="3" numFmtId="0" xfId="0" applyAlignment="1" applyFont="1">
      <alignment horizontal="center" shrinkToFit="0" vertical="center" wrapText="1"/>
    </xf>
    <xf borderId="0" fillId="0" fontId="1" numFmtId="4" xfId="0" applyAlignment="1" applyFont="1" applyNumberForma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12"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5" numFmtId="0" xfId="0" applyFont="1"/>
    <xf borderId="0" fillId="0" fontId="5" numFmtId="164" xfId="0" applyFont="1" applyNumberFormat="1"/>
    <xf borderId="0" fillId="0" fontId="5" numFmtId="0" xfId="0" applyAlignment="1" applyFont="1">
      <alignment horizontal="center"/>
    </xf>
    <xf borderId="0" fillId="0" fontId="5" numFmtId="0" xfId="0" applyAlignment="1" applyFont="1">
      <alignment horizontal="right"/>
    </xf>
    <xf borderId="0" fillId="0" fontId="2" numFmtId="0" xfId="0" applyAlignment="1" applyFont="1">
      <alignment horizontal="right"/>
    </xf>
    <xf borderId="0" fillId="0" fontId="3" numFmtId="0" xfId="0" applyAlignment="1" applyFont="1">
      <alignment horizontal="right"/>
    </xf>
    <xf borderId="0" fillId="0" fontId="14" numFmtId="4" xfId="0" applyAlignment="1" applyFont="1" applyNumberFormat="1">
      <alignment horizontal="right"/>
    </xf>
    <xf borderId="0" fillId="0" fontId="15" numFmtId="0" xfId="0" applyAlignment="1" applyFont="1">
      <alignment vertical="bottom"/>
    </xf>
    <xf borderId="0" fillId="0" fontId="7" numFmtId="0" xfId="0" applyAlignment="1" applyFont="1">
      <alignment horizontal="right"/>
    </xf>
    <xf borderId="0" fillId="0" fontId="8" numFmtId="0" xfId="0" applyAlignment="1" applyFont="1">
      <alignment horizontal="right"/>
    </xf>
    <xf borderId="0" fillId="0" fontId="9" numFmtId="0" xfId="0" applyAlignment="1" applyFont="1">
      <alignment horizontal="right"/>
    </xf>
    <xf borderId="0" fillId="0" fontId="15" numFmtId="0" xfId="0" applyAlignment="1" applyFont="1">
      <alignment shrinkToFit="0" vertical="bottom" wrapText="0"/>
    </xf>
    <xf borderId="0" fillId="2" fontId="5" numFmtId="0" xfId="0" applyFill="1" applyFont="1"/>
    <xf borderId="0" fillId="2" fontId="5" numFmtId="164" xfId="0" applyFont="1" applyNumberFormat="1"/>
    <xf borderId="0" fillId="2" fontId="5" numFmtId="0" xfId="0" applyAlignment="1" applyFont="1">
      <alignment horizontal="center"/>
    </xf>
    <xf borderId="0" fillId="2" fontId="5" numFmtId="0" xfId="0" applyAlignment="1" applyFont="1">
      <alignment horizontal="right"/>
    </xf>
    <xf borderId="0" fillId="2" fontId="2" numFmtId="0" xfId="0" applyAlignment="1" applyFont="1">
      <alignment horizontal="right"/>
    </xf>
    <xf borderId="0" fillId="2" fontId="3" numFmtId="0" xfId="0" applyAlignment="1" applyFont="1">
      <alignment horizontal="right"/>
    </xf>
    <xf borderId="0" fillId="2" fontId="14" numFmtId="4" xfId="0" applyAlignment="1" applyFont="1" applyNumberFormat="1">
      <alignment horizontal="right"/>
    </xf>
    <xf borderId="0" fillId="2" fontId="15" numFmtId="0" xfId="0" applyAlignment="1" applyFont="1">
      <alignment vertical="bottom"/>
    </xf>
    <xf borderId="0" fillId="2" fontId="7" numFmtId="0" xfId="0" applyAlignment="1" applyFont="1">
      <alignment horizontal="right"/>
    </xf>
    <xf borderId="0" fillId="2" fontId="8" numFmtId="0" xfId="0" applyAlignment="1" applyFont="1">
      <alignment horizontal="right"/>
    </xf>
    <xf borderId="0" fillId="2" fontId="7" numFmtId="0" xfId="0" applyAlignment="1" applyFont="1">
      <alignment horizontal="right"/>
    </xf>
    <xf borderId="0" fillId="2" fontId="9" numFmtId="0" xfId="0" applyAlignment="1" applyFont="1">
      <alignment horizontal="right"/>
    </xf>
    <xf borderId="0" fillId="2" fontId="16" numFmtId="0" xfId="0" applyFont="1"/>
    <xf borderId="0" fillId="0" fontId="17" numFmtId="0" xfId="0" applyFont="1"/>
    <xf borderId="0" fillId="0" fontId="17" numFmtId="164" xfId="0" applyFont="1" applyNumberFormat="1"/>
    <xf borderId="0" fillId="0" fontId="17" numFmtId="0" xfId="0" applyAlignment="1" applyFont="1">
      <alignment horizontal="center"/>
    </xf>
    <xf borderId="0" fillId="0" fontId="17" numFmtId="0" xfId="0" applyAlignment="1" applyFont="1">
      <alignment horizontal="right"/>
    </xf>
    <xf borderId="0" fillId="0" fontId="2" numFmtId="0" xfId="0" applyAlignment="1" applyFont="1">
      <alignment horizontal="left"/>
    </xf>
    <xf borderId="0" fillId="0" fontId="18" numFmtId="0" xfId="0" applyAlignment="1" applyFont="1">
      <alignment horizontal="right"/>
    </xf>
    <xf borderId="0" fillId="0" fontId="19" numFmtId="4" xfId="0" applyAlignment="1" applyFont="1" applyNumberFormat="1">
      <alignment horizontal="right"/>
    </xf>
    <xf borderId="0" fillId="0" fontId="17" numFmtId="0" xfId="0" applyAlignment="1" applyFont="1">
      <alignment horizontal="left"/>
    </xf>
    <xf borderId="0" fillId="0" fontId="20" numFmtId="0" xfId="0" applyAlignment="1" applyFont="1">
      <alignment vertical="bottom"/>
    </xf>
    <xf borderId="0" fillId="0" fontId="21" numFmtId="0" xfId="0" applyAlignment="1" applyFont="1">
      <alignment horizontal="left"/>
    </xf>
    <xf borderId="0" fillId="0" fontId="8" numFmtId="0" xfId="0" applyAlignment="1" applyFont="1">
      <alignment vertical="bottom"/>
    </xf>
    <xf borderId="0" fillId="0" fontId="7" numFmtId="0" xfId="0" applyAlignment="1" applyFont="1">
      <alignment horizontal="right" vertical="bottom"/>
    </xf>
    <xf borderId="0" fillId="0" fontId="22" numFmtId="0" xfId="0" applyAlignment="1" applyFont="1">
      <alignment horizontal="left"/>
    </xf>
    <xf borderId="0" fillId="0" fontId="23" numFmtId="0" xfId="0" applyFont="1"/>
    <xf borderId="0" fillId="0" fontId="24" numFmtId="0" xfId="0" applyAlignment="1" applyFont="1">
      <alignment horizontal="right"/>
    </xf>
    <xf borderId="0" fillId="0" fontId="25" numFmtId="0" xfId="0" applyFont="1"/>
    <xf borderId="0" fillId="0" fontId="5" numFmtId="0" xfId="0" applyAlignment="1" applyFont="1">
      <alignment horizontal="left"/>
    </xf>
    <xf borderId="0" fillId="0" fontId="7" numFmtId="0" xfId="0" applyAlignment="1" applyFont="1">
      <alignment horizontal="left"/>
    </xf>
    <xf borderId="0" fillId="0" fontId="9" numFmtId="0" xfId="0" applyAlignment="1" applyFont="1">
      <alignment horizontal="left"/>
    </xf>
    <xf borderId="0" fillId="0" fontId="26" numFmtId="0" xfId="0" applyAlignment="1" applyFont="1">
      <alignment horizontal="right"/>
    </xf>
    <xf borderId="0" fillId="0" fontId="27" numFmtId="0" xfId="0" applyAlignment="1" applyFont="1">
      <alignment horizontal="right"/>
    </xf>
    <xf borderId="0" fillId="0" fontId="15" numFmtId="0" xfId="0" applyAlignment="1" applyFont="1">
      <alignment horizontal="left"/>
    </xf>
    <xf borderId="0" fillId="0" fontId="28" numFmtId="4" xfId="0" applyAlignment="1" applyFont="1" applyNumberFormat="1">
      <alignment horizontal="center" vertical="center"/>
    </xf>
    <xf borderId="0" fillId="0" fontId="29" numFmtId="4" xfId="0" applyAlignment="1" applyFont="1" applyNumberFormat="1">
      <alignment horizontal="right"/>
    </xf>
    <xf borderId="0" fillId="2" fontId="29" numFmtId="4" xfId="0" applyAlignment="1" applyFont="1" applyNumberFormat="1">
      <alignment horizontal="right"/>
    </xf>
    <xf borderId="0" fillId="0" fontId="30" numFmtId="4" xfId="0" applyAlignment="1" applyFont="1" applyNumberFormat="1">
      <alignment horizontal="right"/>
    </xf>
    <xf borderId="0" fillId="0" fontId="31"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32" numFmtId="0" xfId="0" applyAlignment="1" applyFont="1">
      <alignment horizontal="center" vertical="center"/>
    </xf>
    <xf borderId="0" fillId="0" fontId="33" numFmtId="0" xfId="0" applyAlignment="1" applyFont="1">
      <alignment horizontal="center" vertical="center"/>
    </xf>
    <xf borderId="0" fillId="0" fontId="34" numFmtId="0" xfId="0" applyAlignment="1" applyFont="1">
      <alignment horizontal="center" vertical="center"/>
    </xf>
    <xf borderId="0" fillId="0" fontId="35" numFmtId="4" xfId="0" applyAlignment="1" applyFont="1" applyNumberFormat="1">
      <alignment horizontal="center" vertical="center"/>
    </xf>
    <xf borderId="0" fillId="0" fontId="35" numFmtId="0" xfId="0" applyAlignment="1" applyFont="1">
      <alignment horizontal="center" vertical="center"/>
    </xf>
    <xf borderId="0" fillId="3" fontId="5" numFmtId="0" xfId="0" applyAlignment="1" applyFill="1" applyFont="1">
      <alignment horizontal="center" vertical="center"/>
    </xf>
    <xf borderId="0" fillId="3" fontId="32" numFmtId="0" xfId="0" applyAlignment="1" applyFont="1">
      <alignment horizontal="center" vertical="center"/>
    </xf>
    <xf borderId="0" fillId="3" fontId="33" numFmtId="0" xfId="0" applyAlignment="1" applyFont="1">
      <alignment horizontal="center" vertical="center"/>
    </xf>
    <xf borderId="0" fillId="3" fontId="34" numFmtId="0" xfId="0" applyAlignment="1" applyFont="1">
      <alignment horizontal="center" vertical="center"/>
    </xf>
    <xf borderId="0" fillId="3" fontId="35" numFmtId="4" xfId="0" applyAlignment="1" applyFont="1" applyNumberFormat="1">
      <alignment horizontal="center" vertical="center"/>
    </xf>
    <xf borderId="0" fillId="3" fontId="36" numFmtId="0" xfId="0" applyAlignment="1" applyFont="1">
      <alignment horizontal="left" vertical="center"/>
    </xf>
    <xf borderId="0" fillId="0" fontId="37" numFmtId="0" xfId="0" applyAlignment="1" applyFont="1">
      <alignment horizontal="center" vertical="center"/>
    </xf>
    <xf borderId="0" fillId="0" fontId="29" numFmtId="0" xfId="0" applyAlignment="1" applyFont="1">
      <alignment horizontal="right" vertical="center"/>
    </xf>
    <xf borderId="0" fillId="0" fontId="29" numFmtId="0" xfId="0" applyAlignment="1" applyFont="1">
      <alignment horizontal="center" readingOrder="0" vertical="center"/>
    </xf>
    <xf borderId="0" fillId="0" fontId="29" numFmtId="164" xfId="0" applyAlignment="1" applyFont="1" applyNumberFormat="1">
      <alignment vertical="center"/>
    </xf>
    <xf borderId="0" fillId="0" fontId="38" numFmtId="164" xfId="0" applyAlignment="1" applyFont="1" applyNumberFormat="1">
      <alignment vertical="center"/>
    </xf>
    <xf borderId="0" fillId="0" fontId="32" numFmtId="0" xfId="0" applyAlignment="1" applyFont="1">
      <alignment horizontal="right" vertical="center"/>
    </xf>
    <xf borderId="0" fillId="0" fontId="29" numFmtId="0" xfId="0" applyAlignment="1" applyFont="1">
      <alignment vertical="center"/>
    </xf>
    <xf borderId="0" fillId="0" fontId="39" numFmtId="0" xfId="0" applyAlignment="1" applyFont="1">
      <alignment vertical="center"/>
    </xf>
    <xf borderId="0" fillId="0" fontId="40" numFmtId="0" xfId="0" applyAlignment="1" applyFont="1">
      <alignment horizontal="center" vertical="center"/>
    </xf>
    <xf borderId="0" fillId="0" fontId="38" numFmtId="4" xfId="0" applyAlignment="1" applyFont="1" applyNumberFormat="1">
      <alignment horizontal="center" vertical="center"/>
    </xf>
    <xf borderId="0" fillId="0" fontId="38" numFmtId="0" xfId="0" applyAlignment="1" applyFont="1">
      <alignment horizontal="center" vertical="center"/>
    </xf>
    <xf borderId="0" fillId="3" fontId="29" numFmtId="0" xfId="0" applyAlignment="1" applyFont="1">
      <alignment horizontal="right" vertical="center"/>
    </xf>
    <xf borderId="0" fillId="3" fontId="29" numFmtId="0" xfId="0" applyAlignment="1" applyFont="1">
      <alignment horizontal="center" vertical="center"/>
    </xf>
    <xf borderId="0" fillId="3" fontId="29" numFmtId="164" xfId="0" applyAlignment="1" applyFont="1" applyNumberFormat="1">
      <alignment vertical="center"/>
    </xf>
    <xf borderId="0" fillId="3" fontId="38" numFmtId="164" xfId="0" applyAlignment="1" applyFont="1" applyNumberFormat="1">
      <alignment vertical="center"/>
    </xf>
    <xf borderId="0" fillId="3" fontId="38" numFmtId="0" xfId="0" applyAlignment="1" applyFont="1">
      <alignment horizontal="right" vertical="center"/>
    </xf>
    <xf borderId="0" fillId="3" fontId="29" numFmtId="0" xfId="0" applyAlignment="1" applyFont="1">
      <alignment vertical="center"/>
    </xf>
    <xf borderId="0" fillId="3" fontId="39" numFmtId="0" xfId="0" applyAlignment="1" applyFont="1">
      <alignment vertical="center"/>
    </xf>
    <xf borderId="0" fillId="3" fontId="40" numFmtId="0" xfId="0" applyAlignment="1" applyFont="1">
      <alignment horizontal="center" vertical="center"/>
    </xf>
    <xf borderId="0" fillId="3" fontId="38" numFmtId="4" xfId="0" applyAlignment="1" applyFont="1" applyNumberFormat="1">
      <alignment horizontal="center" vertical="center"/>
    </xf>
    <xf borderId="0" fillId="3" fontId="38" numFmtId="0" xfId="0" applyAlignment="1" applyFont="1">
      <alignment horizontal="center" vertical="center"/>
    </xf>
    <xf borderId="0" fillId="0" fontId="29" numFmtId="0" xfId="0" applyAlignment="1" applyFont="1">
      <alignment horizontal="center" vertical="center"/>
    </xf>
    <xf borderId="0" fillId="0" fontId="38" numFmtId="0" xfId="0" applyAlignment="1" applyFont="1">
      <alignment horizontal="right" vertical="center"/>
    </xf>
    <xf borderId="0" fillId="0" fontId="41" numFmtId="0" xfId="0" applyAlignment="1" applyFont="1">
      <alignment horizontal="right" vertical="center"/>
    </xf>
    <xf borderId="0" fillId="3" fontId="38" numFmtId="0" xfId="0" applyAlignment="1" applyFont="1">
      <alignment vertical="center"/>
    </xf>
    <xf borderId="0" fillId="0" fontId="38" numFmtId="0" xfId="0" applyAlignment="1" applyFont="1">
      <alignment vertical="center"/>
    </xf>
    <xf borderId="0" fillId="0" fontId="33" numFmtId="0" xfId="0" applyAlignment="1" applyFont="1">
      <alignment horizontal="right" shrinkToFit="0" textRotation="255" vertical="center" wrapText="1"/>
    </xf>
    <xf borderId="0" fillId="0" fontId="33" numFmtId="0" xfId="0" applyAlignment="1" applyFont="1">
      <alignment horizontal="center" textRotation="255" vertical="center"/>
    </xf>
    <xf borderId="0" fillId="0" fontId="33" numFmtId="0" xfId="0" applyAlignment="1" applyFont="1">
      <alignment horizontal="center" readingOrder="0" shrinkToFit="0" textRotation="255" vertical="center" wrapText="1"/>
    </xf>
    <xf borderId="0" fillId="0" fontId="35" numFmtId="0" xfId="0" applyAlignment="1" applyFont="1">
      <alignment horizontal="center" readingOrder="0" shrinkToFit="0" textRotation="255" vertical="center" wrapText="1"/>
    </xf>
    <xf borderId="0" fillId="0" fontId="32" numFmtId="0" xfId="0" applyAlignment="1" applyFont="1">
      <alignment horizontal="right" shrinkToFit="0" textRotation="255" vertical="center" wrapText="1"/>
    </xf>
    <xf borderId="0" fillId="0" fontId="33" numFmtId="0" xfId="0" applyAlignment="1" applyFont="1">
      <alignment horizontal="center" textRotation="255" vertical="center"/>
    </xf>
    <xf borderId="0" fillId="0" fontId="42" numFmtId="0" xfId="0" applyAlignment="1" applyFont="1">
      <alignment horizontal="center" readingOrder="0" shrinkToFit="0" vertical="center" wrapText="1"/>
    </xf>
    <xf borderId="0" fillId="0" fontId="35" numFmtId="4" xfId="0" applyAlignment="1" applyFont="1" applyNumberFormat="1">
      <alignment horizontal="center" readingOrder="0" shrinkToFit="0" vertical="center" wrapText="1"/>
    </xf>
    <xf borderId="0" fillId="0" fontId="43" numFmtId="0" xfId="0" applyAlignment="1" applyFont="1">
      <alignment horizontal="center" readingOrder="0" vertical="center"/>
    </xf>
    <xf borderId="0" fillId="0" fontId="44" numFmtId="0" xfId="0" applyAlignment="1" applyFont="1">
      <alignment horizontal="right" shrinkToFit="0" textRotation="255" wrapText="1"/>
    </xf>
    <xf borderId="0" fillId="3" fontId="33" numFmtId="0" xfId="0" applyAlignment="1" applyFont="1">
      <alignment horizontal="center" textRotation="255" vertical="center"/>
    </xf>
    <xf borderId="0" fillId="3" fontId="33" numFmtId="0" xfId="0" applyAlignment="1" applyFont="1">
      <alignment horizontal="right" shrinkToFit="0" textRotation="255" vertical="center" wrapText="1"/>
    </xf>
    <xf borderId="0" fillId="3" fontId="35" numFmtId="0" xfId="0" applyAlignment="1" applyFont="1">
      <alignment horizontal="right" shrinkToFit="0" textRotation="255" vertical="center" wrapText="1"/>
    </xf>
    <xf borderId="0" fillId="3" fontId="33" numFmtId="0" xfId="0" applyAlignment="1" applyFont="1">
      <alignment horizontal="center" textRotation="255" vertical="center"/>
    </xf>
    <xf borderId="0" fillId="3" fontId="42" numFmtId="0" xfId="0" applyAlignment="1" applyFont="1">
      <alignment horizontal="center" readingOrder="0" shrinkToFit="0" vertical="center" wrapText="1"/>
    </xf>
    <xf borderId="0" fillId="3" fontId="35" numFmtId="4" xfId="0" applyAlignment="1" applyFont="1" applyNumberFormat="1">
      <alignment horizontal="center" readingOrder="0" shrinkToFit="0" vertical="center" wrapText="1"/>
    </xf>
    <xf borderId="0" fillId="3" fontId="43" numFmtId="0" xfId="0" applyAlignment="1" applyFont="1">
      <alignment horizontal="center" readingOrder="0" vertical="center"/>
    </xf>
    <xf borderId="0" fillId="3" fontId="44" numFmtId="0" xfId="0" applyAlignment="1" applyFont="1">
      <alignment horizontal="right" shrinkToFit="0" textRotation="255" wrapText="1"/>
    </xf>
    <xf borderId="0" fillId="0" fontId="35" numFmtId="0" xfId="0" applyAlignment="1" applyFont="1">
      <alignment horizontal="right" shrinkToFit="0" textRotation="255" vertical="center" wrapText="1"/>
    </xf>
    <xf borderId="0" fillId="0" fontId="45" numFmtId="0" xfId="0" applyAlignment="1" applyFont="1">
      <alignment horizontal="right" shrinkToFit="0" textRotation="255" vertical="center" wrapText="1"/>
    </xf>
    <xf borderId="0" fillId="4" fontId="33" numFmtId="164" xfId="0" applyAlignment="1" applyFill="1" applyFont="1" applyNumberFormat="1">
      <alignment horizontal="right" vertical="bottom"/>
    </xf>
    <xf borderId="0" fillId="4" fontId="5" numFmtId="0" xfId="0" applyAlignment="1" applyFont="1">
      <alignment horizontal="center" vertical="bottom"/>
    </xf>
    <xf borderId="0" fillId="4" fontId="5" numFmtId="49" xfId="0" applyAlignment="1" applyFont="1" applyNumberFormat="1">
      <alignment horizontal="right" vertical="bottom"/>
    </xf>
    <xf borderId="0" fillId="4" fontId="46" numFmtId="0" xfId="0" applyAlignment="1" applyFont="1">
      <alignment horizontal="right" vertical="bottom"/>
    </xf>
    <xf borderId="0" fillId="4" fontId="6" numFmtId="0" xfId="0" applyFont="1"/>
    <xf borderId="0" fillId="4" fontId="5" numFmtId="0" xfId="0" applyAlignment="1" applyFont="1">
      <alignment vertical="bottom"/>
    </xf>
    <xf borderId="0" fillId="4" fontId="32" numFmtId="0" xfId="0" applyAlignment="1" applyFont="1">
      <alignment vertical="bottom"/>
    </xf>
    <xf borderId="0" fillId="4" fontId="32" numFmtId="0" xfId="0" applyAlignment="1" applyFont="1">
      <alignment horizontal="right" vertical="bottom"/>
    </xf>
    <xf borderId="0" fillId="4" fontId="33" numFmtId="0" xfId="0" applyAlignment="1" applyFont="1">
      <alignment horizontal="center" vertical="center"/>
    </xf>
    <xf borderId="0" fillId="4" fontId="34" numFmtId="0" xfId="0" applyAlignment="1" applyFont="1">
      <alignment horizontal="center" vertical="center"/>
    </xf>
    <xf borderId="0" fillId="4" fontId="35" numFmtId="4" xfId="0" applyAlignment="1" applyFont="1" applyNumberFormat="1">
      <alignment horizontal="center" vertical="center"/>
    </xf>
    <xf borderId="0" fillId="4" fontId="35" numFmtId="0" xfId="0" applyAlignment="1" applyFont="1">
      <alignment horizontal="center" vertical="center"/>
    </xf>
    <xf borderId="0" fillId="4" fontId="47" numFmtId="0" xfId="0" applyAlignment="1" applyFont="1">
      <alignment horizontal="left" vertical="center"/>
    </xf>
    <xf borderId="0" fillId="4" fontId="37" numFmtId="0" xfId="0" applyAlignment="1" applyFont="1">
      <alignment horizontal="right" vertical="bottom"/>
    </xf>
    <xf borderId="0" fillId="4" fontId="32" numFmtId="0" xfId="0" applyAlignment="1" applyFont="1">
      <alignment horizontal="center" vertical="center"/>
    </xf>
    <xf borderId="0" fillId="4" fontId="6" numFmtId="0" xfId="0" applyAlignment="1" applyFont="1">
      <alignment horizontal="right" vertical="center"/>
    </xf>
    <xf borderId="0" fillId="4" fontId="32" numFmtId="49" xfId="0" applyAlignment="1" applyFont="1" applyNumberFormat="1">
      <alignment horizontal="center" vertical="center"/>
    </xf>
    <xf borderId="0" fillId="0" fontId="33" numFmtId="164" xfId="0" applyAlignment="1" applyFont="1" applyNumberFormat="1">
      <alignment horizontal="right" vertical="bottom"/>
    </xf>
    <xf borderId="0" fillId="0" fontId="5" numFmtId="0" xfId="0" applyAlignment="1" applyFont="1">
      <alignment horizontal="center" vertical="bottom"/>
    </xf>
    <xf borderId="0" fillId="0" fontId="5" numFmtId="49" xfId="0" applyAlignment="1" applyFont="1" applyNumberFormat="1">
      <alignment horizontal="right" vertical="bottom"/>
    </xf>
    <xf borderId="0" fillId="0" fontId="46" numFmtId="0" xfId="0" applyAlignment="1" applyFont="1">
      <alignment horizontal="right" vertical="bottom"/>
    </xf>
    <xf borderId="0" fillId="0" fontId="6" numFmtId="0" xfId="0" applyAlignment="1" applyFont="1">
      <alignment horizontal="right" vertical="center"/>
    </xf>
    <xf borderId="0" fillId="0" fontId="48" numFmtId="0" xfId="0" applyAlignment="1" applyFont="1">
      <alignment horizontal="right" vertical="bottom"/>
    </xf>
    <xf borderId="0" fillId="0" fontId="27" numFmtId="0" xfId="0" applyAlignment="1" applyFont="1">
      <alignment horizontal="right" vertical="bottom"/>
    </xf>
    <xf borderId="0" fillId="0" fontId="32" numFmtId="0" xfId="0" applyAlignment="1" applyFont="1">
      <alignment horizontal="right"/>
    </xf>
    <xf borderId="0" fillId="0" fontId="5" numFmtId="0" xfId="0" applyAlignment="1" applyFont="1">
      <alignment vertical="bottom"/>
    </xf>
    <xf borderId="0" fillId="0" fontId="5" numFmtId="0" xfId="0" applyAlignment="1" applyFont="1">
      <alignment horizontal="right" vertical="bottom"/>
    </xf>
    <xf borderId="0" fillId="3" fontId="46" numFmtId="0" xfId="0" applyAlignment="1" applyFont="1">
      <alignment horizontal="right" vertical="bottom"/>
    </xf>
    <xf borderId="0" fillId="3" fontId="6" numFmtId="0" xfId="0" applyAlignment="1" applyFont="1">
      <alignment horizontal="right" vertical="center"/>
    </xf>
    <xf borderId="0" fillId="3" fontId="48" numFmtId="0" xfId="0" applyAlignment="1" applyFont="1">
      <alignment horizontal="right" vertical="bottom"/>
    </xf>
    <xf borderId="0" fillId="3" fontId="27" numFmtId="0" xfId="0" applyAlignment="1" applyFont="1">
      <alignment horizontal="right" vertical="bottom"/>
    </xf>
    <xf borderId="0" fillId="3" fontId="32" numFmtId="0" xfId="0" applyAlignment="1" applyFont="1">
      <alignment horizontal="right"/>
    </xf>
    <xf borderId="0" fillId="3" fontId="5" numFmtId="0" xfId="0" applyAlignment="1" applyFont="1">
      <alignment vertical="bottom"/>
    </xf>
    <xf borderId="0" fillId="3" fontId="35" numFmtId="0" xfId="0" applyAlignment="1" applyFont="1">
      <alignment horizontal="center" vertical="center"/>
    </xf>
    <xf borderId="0" fillId="3" fontId="5" numFmtId="0" xfId="0" applyAlignment="1" applyFont="1">
      <alignment horizontal="right" vertical="bottom"/>
    </xf>
    <xf borderId="0" fillId="0" fontId="37" numFmtId="0" xfId="0" applyAlignment="1" applyFont="1">
      <alignment horizontal="right"/>
    </xf>
    <xf borderId="0" fillId="3" fontId="32" numFmtId="0" xfId="0" applyAlignment="1" applyFont="1">
      <alignment horizontal="right" vertical="bottom"/>
    </xf>
    <xf borderId="0" fillId="0" fontId="32" numFmtId="0" xfId="0" applyAlignment="1" applyFont="1">
      <alignment horizontal="right" vertical="bottom"/>
    </xf>
    <xf borderId="0" fillId="3" fontId="32" numFmtId="49" xfId="0" applyAlignment="1" applyFont="1" applyNumberFormat="1">
      <alignment horizontal="center" vertical="center"/>
    </xf>
    <xf borderId="0" fillId="0" fontId="6" numFmtId="0" xfId="0" applyAlignment="1" applyFont="1">
      <alignment horizontal="right" vertical="bottom"/>
    </xf>
    <xf borderId="0" fillId="0" fontId="49" numFmtId="0" xfId="0" applyAlignment="1" applyFont="1">
      <alignment horizontal="right" vertical="bottom"/>
    </xf>
    <xf borderId="0" fillId="3" fontId="6" numFmtId="0" xfId="0" applyAlignment="1" applyFont="1">
      <alignment horizontal="right" vertical="bottom"/>
    </xf>
    <xf borderId="0" fillId="0" fontId="5" numFmtId="0" xfId="0" applyAlignment="1" applyFont="1">
      <alignment readingOrder="0" vertical="bottom"/>
    </xf>
    <xf borderId="0" fillId="3" fontId="5" numFmtId="0" xfId="0" applyAlignment="1" applyFont="1">
      <alignment readingOrder="0" vertical="bottom"/>
    </xf>
    <xf borderId="0" fillId="0" fontId="33" numFmtId="0" xfId="0" applyAlignment="1" applyFont="1">
      <alignment horizontal="center" readingOrder="0" vertical="center"/>
    </xf>
    <xf borderId="0" fillId="0" fontId="34" numFmtId="0" xfId="0" applyAlignment="1" applyFont="1">
      <alignment horizontal="center" readingOrder="0" vertical="center"/>
    </xf>
    <xf borderId="0" fillId="3" fontId="33" numFmtId="0" xfId="0" applyAlignment="1" applyFont="1">
      <alignment horizontal="center" readingOrder="0" vertical="center"/>
    </xf>
    <xf borderId="0" fillId="3" fontId="34" numFmtId="0" xfId="0" applyAlignment="1" applyFont="1">
      <alignment horizontal="center" readingOrder="0" vertical="center"/>
    </xf>
    <xf borderId="0" fillId="4" fontId="6" numFmtId="0" xfId="0" applyAlignment="1" applyFont="1">
      <alignment horizontal="right" vertical="bottom"/>
    </xf>
    <xf borderId="0" fillId="4" fontId="48" numFmtId="0" xfId="0" applyAlignment="1" applyFont="1">
      <alignment horizontal="right" vertical="bottom"/>
    </xf>
    <xf borderId="0" fillId="4" fontId="27" numFmtId="0" xfId="0" applyAlignment="1" applyFont="1">
      <alignment horizontal="right" vertical="bottom"/>
    </xf>
    <xf borderId="0" fillId="4" fontId="32" numFmtId="0" xfId="0" applyAlignment="1" applyFont="1">
      <alignment horizontal="right"/>
    </xf>
    <xf borderId="0" fillId="4" fontId="5" numFmtId="0" xfId="0" applyAlignment="1" applyFont="1">
      <alignment horizontal="right" vertical="bottom"/>
    </xf>
    <xf borderId="0" fillId="4" fontId="37" numFmtId="0" xfId="0" applyAlignment="1" applyFont="1">
      <alignment horizontal="right"/>
    </xf>
    <xf borderId="0" fillId="0" fontId="33" numFmtId="164" xfId="0" applyAlignment="1" applyFont="1" applyNumberFormat="1">
      <alignment horizontal="right" readingOrder="0" vertical="bottom"/>
    </xf>
    <xf borderId="0" fillId="3" fontId="47" numFmtId="0" xfId="0" applyAlignment="1" applyFont="1">
      <alignment horizontal="left" vertical="center"/>
    </xf>
    <xf borderId="0" fillId="0" fontId="33" numFmtId="164" xfId="0" applyAlignment="1" applyFont="1" applyNumberFormat="1">
      <alignment vertical="bottom"/>
    </xf>
    <xf borderId="0" fillId="0" fontId="32" numFmtId="0" xfId="0" applyAlignment="1" applyFont="1">
      <alignment vertical="bottom"/>
    </xf>
    <xf borderId="0" fillId="3" fontId="5" numFmtId="0" xfId="0" applyFont="1"/>
    <xf borderId="0" fillId="3" fontId="32" numFmtId="0" xfId="0" applyAlignment="1" applyFont="1">
      <alignment vertical="bottom"/>
    </xf>
    <xf borderId="0" fillId="3" fontId="32" numFmtId="0" xfId="0" applyAlignment="1" applyFont="1">
      <alignment horizontal="left" vertical="center"/>
    </xf>
    <xf borderId="0" fillId="0" fontId="37" numFmtId="0" xfId="0" applyAlignment="1" applyFont="1">
      <alignment horizontal="right" vertical="bottom"/>
    </xf>
    <xf borderId="0" fillId="0" fontId="34" numFmtId="0" xfId="0" applyAlignment="1" applyFont="1">
      <alignment vertical="bottom"/>
    </xf>
    <xf borderId="0" fillId="3" fontId="34" numFmtId="0" xfId="0" applyAlignment="1" applyFont="1">
      <alignment vertical="bottom"/>
    </xf>
    <xf borderId="0" fillId="0" fontId="31" numFmtId="164" xfId="0" applyAlignment="1" applyFont="1" applyNumberFormat="1">
      <alignment horizontal="left" vertical="center"/>
    </xf>
    <xf borderId="0" fillId="0" fontId="5" numFmtId="0" xfId="0" applyAlignment="1" applyFont="1">
      <alignment readingOrder="0"/>
    </xf>
    <xf borderId="0" fillId="0" fontId="50" numFmtId="164" xfId="0" applyAlignment="1" applyFont="1" applyNumberFormat="1">
      <alignment horizontal="center" vertical="center"/>
    </xf>
    <xf borderId="0" fillId="0" fontId="31" numFmtId="0" xfId="0" applyAlignment="1" applyFont="1">
      <alignment readingOrder="0"/>
    </xf>
    <xf borderId="0" fillId="0" fontId="16" numFmtId="0" xfId="0" applyAlignment="1" applyFont="1">
      <alignment readingOrder="0"/>
    </xf>
    <xf borderId="0" fillId="0" fontId="31" numFmtId="0" xfId="0" applyAlignment="1" applyFont="1">
      <alignment horizontal="left" readingOrder="0" vertical="center"/>
    </xf>
    <xf borderId="0" fillId="0" fontId="33" numFmtId="164" xfId="0" applyAlignment="1" applyFont="1" applyNumberFormat="1">
      <alignment horizontal="left" shrinkToFit="0" vertical="center" wrapText="1"/>
    </xf>
    <xf borderId="0" fillId="0" fontId="6" numFmtId="0" xfId="0" applyFont="1"/>
    <xf borderId="0" fillId="2" fontId="5" numFmtId="0" xfId="0" applyAlignment="1" applyFont="1">
      <alignment vertical="bottom"/>
    </xf>
    <xf borderId="0" fillId="2" fontId="46" numFmtId="0" xfId="0" applyAlignment="1" applyFont="1">
      <alignment horizontal="right" vertical="bottom"/>
    </xf>
    <xf borderId="0" fillId="0" fontId="46" numFmtId="0" xfId="0" applyAlignment="1" applyFont="1">
      <alignment vertical="bottom"/>
    </xf>
    <xf borderId="0" fillId="5" fontId="5" numFmtId="0" xfId="0" applyAlignment="1" applyFill="1" applyFont="1">
      <alignment vertical="bottom"/>
    </xf>
    <xf borderId="0" fillId="5" fontId="5" numFmtId="0" xfId="0" applyFont="1"/>
    <xf borderId="0" fillId="0" fontId="29" numFmtId="164" xfId="0" applyAlignment="1" applyFont="1" applyNumberFormat="1">
      <alignment horizontal="center" vertical="center"/>
    </xf>
    <xf borderId="0" fillId="0" fontId="29" numFmtId="0" xfId="0" applyFont="1"/>
    <xf borderId="0" fillId="5" fontId="5" numFmtId="0" xfId="0" applyAlignment="1" applyFont="1">
      <alignment horizontal="left"/>
    </xf>
    <xf borderId="0" fillId="2" fontId="5" numFmtId="0" xfId="0" applyAlignment="1" applyFont="1">
      <alignment horizontal="left"/>
    </xf>
    <xf borderId="0" fillId="6" fontId="5" numFmtId="0" xfId="0" applyAlignment="1" applyFill="1" applyFont="1">
      <alignment horizontal="left"/>
    </xf>
    <xf borderId="0" fillId="0" fontId="51" numFmtId="164" xfId="0" applyAlignment="1" applyFont="1" applyNumberFormat="1">
      <alignment horizontal="center" vertical="center"/>
    </xf>
    <xf borderId="0" fillId="0" fontId="51" numFmtId="0" xfId="0" applyAlignment="1" applyFont="1">
      <alignment horizontal="center" vertical="center"/>
    </xf>
    <xf borderId="0" fillId="0" fontId="6" numFmtId="0" xfId="0" applyAlignment="1" applyFont="1">
      <alignment horizontal="center" readingOrder="0" vertical="center"/>
    </xf>
    <xf borderId="0" fillId="0" fontId="36" numFmtId="0" xfId="0" applyAlignment="1" applyFont="1">
      <alignment horizontal="center" vertical="center"/>
    </xf>
    <xf borderId="0" fillId="0" fontId="51" numFmtId="0" xfId="0" applyAlignment="1" applyFont="1">
      <alignment horizontal="center" readingOrder="0" vertical="center"/>
    </xf>
    <xf borderId="0" fillId="5" fontId="36" numFmtId="0" xfId="0" applyAlignment="1" applyFont="1">
      <alignment horizontal="center" vertical="center"/>
    </xf>
    <xf borderId="0" fillId="5" fontId="51" numFmtId="0" xfId="0" applyAlignment="1" applyFont="1">
      <alignment horizontal="center" vertical="center"/>
    </xf>
    <xf borderId="0" fillId="5" fontId="51" numFmtId="0" xfId="0" applyAlignment="1" applyFont="1">
      <alignment horizontal="center" readingOrder="0" vertical="center"/>
    </xf>
    <xf borderId="0" fillId="0" fontId="51" numFmtId="0" xfId="0" applyAlignment="1" applyFont="1">
      <alignment horizontal="right" readingOrder="0" vertical="center"/>
    </xf>
    <xf borderId="0" fillId="0" fontId="46" numFmtId="164" xfId="0" applyFont="1" applyNumberFormat="1"/>
    <xf borderId="0" fillId="0" fontId="46" numFmtId="0" xfId="0" applyFont="1"/>
    <xf borderId="0" fillId="2" fontId="5" numFmtId="0" xfId="0" applyAlignment="1" applyFont="1">
      <alignment horizontal="right" vertical="bottom"/>
    </xf>
    <xf borderId="0" fillId="0" fontId="46" numFmtId="164" xfId="0" applyAlignment="1" applyFont="1" applyNumberFormat="1">
      <alignment horizontal="center" vertical="center"/>
    </xf>
    <xf borderId="0" fillId="0" fontId="46" numFmtId="0" xfId="0" applyAlignment="1" applyFont="1">
      <alignment horizontal="center" vertical="center"/>
    </xf>
    <xf borderId="0" fillId="0" fontId="46" numFmtId="0" xfId="0" applyAlignment="1" applyFont="1">
      <alignment horizontal="right"/>
    </xf>
    <xf borderId="0" fillId="2" fontId="46" numFmtId="0" xfId="0" applyAlignment="1" applyFont="1">
      <alignment horizontal="right"/>
    </xf>
    <xf borderId="0" fillId="0" fontId="6" numFmtId="49" xfId="0" applyAlignment="1" applyFont="1" applyNumberFormat="1">
      <alignment horizontal="center" vertical="center"/>
    </xf>
    <xf borderId="0" fillId="0" fontId="52" numFmtId="0" xfId="0" applyAlignment="1" applyFont="1">
      <alignment horizontal="right" vertical="bottom"/>
    </xf>
    <xf borderId="0" fillId="0" fontId="46" numFmtId="0" xfId="0" applyAlignment="1" applyFont="1">
      <alignment horizontal="center"/>
    </xf>
    <xf borderId="0" fillId="2" fontId="46" numFmtId="0" xfId="0" applyAlignment="1" applyFont="1">
      <alignment horizontal="center"/>
    </xf>
    <xf borderId="0" fillId="2" fontId="52" numFmtId="0" xfId="0" applyAlignment="1" applyFont="1">
      <alignment horizontal="right" vertical="bottom"/>
    </xf>
    <xf borderId="0" fillId="3" fontId="46" numFmtId="164" xfId="0" applyAlignment="1" applyFont="1" applyNumberFormat="1">
      <alignment horizontal="center" vertical="center"/>
    </xf>
    <xf borderId="0" fillId="3" fontId="46" numFmtId="0" xfId="0" applyAlignment="1" applyFont="1">
      <alignment horizontal="center" vertical="center"/>
    </xf>
    <xf borderId="0" fillId="3" fontId="6" numFmtId="49" xfId="0" applyAlignment="1" applyFont="1" applyNumberFormat="1">
      <alignment horizontal="center" vertical="center"/>
    </xf>
    <xf borderId="0" fillId="3" fontId="52" numFmtId="0" xfId="0" applyAlignment="1" applyFont="1">
      <alignment horizontal="right" vertical="bottom"/>
    </xf>
    <xf borderId="0" fillId="3" fontId="5" numFmtId="0" xfId="0" applyAlignment="1" applyFont="1">
      <alignment horizontal="right"/>
    </xf>
    <xf borderId="0" fillId="3" fontId="46" numFmtId="0" xfId="0" applyAlignment="1" applyFont="1">
      <alignment horizontal="right"/>
    </xf>
    <xf borderId="0" fillId="3" fontId="46" numFmtId="0" xfId="0" applyFont="1"/>
    <xf borderId="0" fillId="3" fontId="5" numFmtId="0" xfId="0" applyAlignment="1" applyFont="1">
      <alignment horizontal="center"/>
    </xf>
    <xf borderId="0" fillId="3" fontId="46" numFmtId="0" xfId="0" applyAlignment="1" applyFont="1">
      <alignment horizontal="center"/>
    </xf>
    <xf borderId="0" fillId="0" fontId="46" numFmtId="49" xfId="0" applyAlignment="1" applyFont="1" applyNumberFormat="1">
      <alignment horizontal="right"/>
    </xf>
    <xf borderId="0" fillId="2" fontId="46" numFmtId="49" xfId="0" applyAlignment="1" applyFont="1" applyNumberFormat="1">
      <alignment horizontal="right"/>
    </xf>
    <xf borderId="0" fillId="0" fontId="5" numFmtId="49" xfId="0" applyFont="1" applyNumberFormat="1"/>
    <xf borderId="0" fillId="2" fontId="5" numFmtId="49" xfId="0" applyFont="1" applyNumberFormat="1"/>
    <xf borderId="0" fillId="4" fontId="46" numFmtId="164" xfId="0" applyAlignment="1" applyFont="1" applyNumberFormat="1">
      <alignment horizontal="center" vertical="center"/>
    </xf>
    <xf borderId="0" fillId="4" fontId="46" numFmtId="0" xfId="0" applyAlignment="1" applyFont="1">
      <alignment horizontal="center" vertical="center"/>
    </xf>
    <xf borderId="0" fillId="4" fontId="6" numFmtId="49" xfId="0" applyAlignment="1" applyFont="1" applyNumberFormat="1">
      <alignment horizontal="center" vertical="center"/>
    </xf>
    <xf borderId="0" fillId="4" fontId="52" numFmtId="0" xfId="0" applyAlignment="1" applyFont="1">
      <alignment horizontal="right" vertical="bottom"/>
    </xf>
    <xf borderId="0" fillId="4" fontId="5" numFmtId="0" xfId="0" applyAlignment="1" applyFont="1">
      <alignment horizontal="right"/>
    </xf>
    <xf borderId="0" fillId="4" fontId="46" numFmtId="0" xfId="0" applyAlignment="1" applyFont="1">
      <alignment horizontal="right"/>
    </xf>
    <xf borderId="0" fillId="4" fontId="46" numFmtId="49" xfId="0" applyAlignment="1" applyFont="1" applyNumberFormat="1">
      <alignment horizontal="right"/>
    </xf>
    <xf borderId="0" fillId="4" fontId="46" numFmtId="0" xfId="0" applyFont="1"/>
    <xf borderId="0" fillId="4" fontId="5" numFmtId="0" xfId="0" applyAlignment="1" applyFont="1">
      <alignment horizontal="center"/>
    </xf>
    <xf borderId="0" fillId="4" fontId="5" numFmtId="0" xfId="0" applyFont="1"/>
    <xf borderId="0" fillId="4" fontId="46" numFmtId="49" xfId="0" applyAlignment="1" applyFont="1" applyNumberFormat="1">
      <alignment horizontal="center"/>
    </xf>
    <xf borderId="0" fillId="4" fontId="5" numFmtId="49" xfId="0" applyFont="1" applyNumberFormat="1"/>
    <xf borderId="0" fillId="0" fontId="5" numFmtId="0" xfId="0" applyAlignment="1" applyFont="1">
      <alignment horizontal="right" vertical="bottom"/>
    </xf>
    <xf borderId="0" fillId="2" fontId="5" numFmtId="0" xfId="0" applyAlignment="1" applyFont="1">
      <alignment horizontal="right" vertical="bottom"/>
    </xf>
    <xf borderId="0" fillId="0" fontId="5" numFmtId="0" xfId="0" applyAlignment="1" applyFont="1">
      <alignment vertical="bottom"/>
    </xf>
    <xf borderId="0" fillId="2" fontId="5" numFmtId="0" xfId="0" applyAlignment="1" applyFont="1">
      <alignment vertical="bottom"/>
    </xf>
    <xf borderId="0" fillId="4" fontId="5" numFmtId="0" xfId="0" applyAlignment="1" applyFont="1">
      <alignment horizontal="right" vertical="bottom"/>
    </xf>
    <xf borderId="0" fillId="4" fontId="5" numFmtId="0" xfId="0" applyAlignment="1" applyFont="1">
      <alignment vertical="bottom"/>
    </xf>
    <xf borderId="0" fillId="0" fontId="39" numFmtId="164" xfId="0" applyFont="1" applyNumberFormat="1"/>
    <xf borderId="0" fillId="0" fontId="16" numFmtId="0" xfId="0" applyFont="1"/>
    <xf borderId="0" fillId="0" fontId="46" numFmtId="164" xfId="0" applyAlignment="1" applyFont="1" applyNumberFormat="1">
      <alignment horizontal="left" shrinkToFit="0" vertical="center" wrapText="1"/>
    </xf>
    <xf borderId="0" fillId="0" fontId="16" numFmtId="164" xfId="0" applyFont="1" applyNumberFormat="1"/>
    <xf borderId="0" fillId="0" fontId="16" numFmtId="49" xfId="0" applyFont="1" applyNumberFormat="1"/>
    <xf borderId="0" fillId="0" fontId="53" numFmtId="0" xfId="0" applyFont="1"/>
    <xf borderId="0" fillId="0" fontId="39" numFmtId="0" xfId="0" applyFont="1"/>
    <xf borderId="0" fillId="0" fontId="54" numFmtId="0" xfId="0" applyFont="1"/>
    <xf borderId="0" fillId="0" fontId="55" numFmtId="164" xfId="0" applyFont="1" applyNumberFormat="1"/>
    <xf borderId="0" fillId="0" fontId="54" numFmtId="49" xfId="0" applyFont="1" applyNumberFormat="1"/>
    <xf borderId="0" fillId="0" fontId="54" numFmtId="0" xfId="0" applyAlignment="1" applyFont="1">
      <alignment horizontal="right"/>
    </xf>
    <xf borderId="0" fillId="0" fontId="56" numFmtId="0" xfId="0" applyFont="1"/>
    <xf borderId="0" fillId="0" fontId="33" numFmtId="164" xfId="0" applyAlignment="1" applyFont="1" applyNumberFormat="1">
      <alignment horizontal="center" vertical="center"/>
    </xf>
    <xf borderId="0" fillId="0" fontId="53" numFmtId="0" xfId="0" applyAlignment="1" applyFont="1">
      <alignment horizontal="right"/>
    </xf>
    <xf borderId="0" fillId="0" fontId="57" numFmtId="0" xfId="0" applyFont="1"/>
    <xf borderId="0" fillId="0" fontId="58" numFmtId="0" xfId="0" applyFont="1"/>
    <xf borderId="0" fillId="0" fontId="33" numFmtId="164" xfId="0" applyAlignment="1" applyFont="1" applyNumberFormat="1">
      <alignment vertical="center"/>
    </xf>
    <xf borderId="0" fillId="0" fontId="54" numFmtId="0" xfId="0" applyAlignment="1" applyFont="1">
      <alignment vertical="center"/>
    </xf>
    <xf borderId="0" fillId="0" fontId="53" numFmtId="0" xfId="0" applyAlignment="1" applyFont="1">
      <alignment readingOrder="0" vertical="center"/>
    </xf>
    <xf borderId="0" fillId="0" fontId="54" numFmtId="0" xfId="0" applyAlignment="1" applyFont="1">
      <alignment readingOrder="0" vertical="center"/>
    </xf>
    <xf borderId="0" fillId="0" fontId="56" numFmtId="0" xfId="0" applyAlignment="1" applyFont="1">
      <alignment readingOrder="0" vertical="center"/>
    </xf>
    <xf borderId="0" fillId="2" fontId="16" numFmtId="164" xfId="0" applyFont="1" applyNumberFormat="1"/>
    <xf borderId="0" fillId="2" fontId="16" numFmtId="49" xfId="0" applyFont="1" applyNumberFormat="1"/>
    <xf borderId="0" fillId="2" fontId="53" numFmtId="0" xfId="0" applyFont="1"/>
    <xf borderId="0" fillId="2" fontId="39" numFmtId="0" xfId="0" applyFont="1"/>
    <xf borderId="0" fillId="2" fontId="54" numFmtId="0" xfId="0" applyFont="1"/>
    <xf borderId="0" fillId="2" fontId="54" numFmtId="0" xfId="0" applyAlignment="1" applyFont="1">
      <alignment horizontal="right"/>
    </xf>
    <xf borderId="0" fillId="2" fontId="56" numFmtId="0" xfId="0" applyFont="1"/>
    <xf borderId="0" fillId="0" fontId="54" numFmtId="49" xfId="0" applyAlignment="1" applyFont="1" applyNumberFormat="1">
      <alignment horizontal="right"/>
    </xf>
  </cellXfs>
  <cellStyles count="1">
    <cellStyle xfId="0" name="Normal" builtinId="0"/>
  </cellStyles>
  <dxfs count="9">
    <dxf>
      <font>
        <color rgb="FFFF0000"/>
      </font>
      <fill>
        <patternFill patternType="none"/>
      </fill>
      <border/>
    </dxf>
    <dxf>
      <font/>
      <fill>
        <patternFill patternType="solid">
          <fgColor rgb="FFC9DAF8"/>
          <bgColor rgb="FFC9DAF8"/>
        </patternFill>
      </fill>
      <border/>
    </dxf>
    <dxf>
      <font/>
      <fill>
        <patternFill patternType="solid">
          <fgColor rgb="FFB7E1CD"/>
          <bgColor rgb="FFB7E1CD"/>
        </patternFill>
      </fill>
      <border/>
    </dxf>
    <dxf>
      <font/>
      <fill>
        <patternFill patternType="solid">
          <fgColor rgb="FF00FFFF"/>
          <bgColor rgb="FF00FFFF"/>
        </patternFill>
      </fill>
      <border/>
    </dxf>
    <dxf>
      <font>
        <color rgb="FFC53929"/>
      </font>
      <fill>
        <patternFill patternType="none"/>
      </fill>
      <border/>
    </dxf>
    <dxf>
      <font/>
      <fill>
        <patternFill patternType="solid">
          <fgColor rgb="FFFCE8B2"/>
          <bgColor rgb="FFFCE8B2"/>
        </patternFill>
      </fill>
      <border/>
    </dxf>
    <dxf>
      <font/>
      <fill>
        <patternFill patternType="solid">
          <fgColor rgb="FFFF00FF"/>
          <bgColor rgb="FFFF00FF"/>
        </patternFill>
      </fill>
      <border/>
    </dxf>
    <dxf>
      <font/>
      <fill>
        <patternFill patternType="solid">
          <fgColor rgb="FF00FF00"/>
          <bgColor rgb="FF00FF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6.38"/>
    <col customWidth="1" min="2" max="2" width="11.38"/>
    <col customWidth="1" min="3" max="3" width="6.38"/>
    <col customWidth="1" min="4" max="5" width="8.88"/>
    <col customWidth="1" min="6" max="7" width="7.63"/>
    <col customWidth="1" min="8" max="10" width="8.88"/>
    <col customWidth="1" min="11" max="18" width="7.63"/>
  </cols>
  <sheetData>
    <row r="1" ht="38.25" customHeight="1">
      <c r="A1" s="1" t="str">
        <f>'1'!A1</f>
        <v>GOD </v>
      </c>
      <c r="B1" s="1"/>
      <c r="C1" s="2"/>
      <c r="D1" s="2"/>
      <c r="E1" s="3"/>
      <c r="F1" s="4"/>
      <c r="G1" s="5"/>
      <c r="H1" s="2"/>
      <c r="I1" s="2"/>
      <c r="J1" s="6"/>
      <c r="K1" s="7"/>
      <c r="M1" s="8" t="str">
        <f>A1</f>
        <v>GOD </v>
      </c>
      <c r="N1" s="3"/>
      <c r="O1" s="9"/>
      <c r="P1" s="10"/>
      <c r="Q1" s="11"/>
      <c r="R1" s="12"/>
      <c r="S1" s="2"/>
    </row>
    <row r="2" ht="52.5" customHeight="1">
      <c r="A2" s="2" t="s">
        <v>0</v>
      </c>
      <c r="B2" s="13" t="s">
        <v>1</v>
      </c>
      <c r="C2" s="2" t="s">
        <v>2</v>
      </c>
      <c r="D2" s="2" t="s">
        <v>3</v>
      </c>
      <c r="E2" s="14" t="s">
        <v>4</v>
      </c>
      <c r="F2" s="15" t="s">
        <v>5</v>
      </c>
      <c r="G2" s="16" t="s">
        <v>6</v>
      </c>
      <c r="H2" s="17" t="s">
        <v>7</v>
      </c>
      <c r="I2" s="18" t="s">
        <v>8</v>
      </c>
      <c r="J2" s="17" t="s">
        <v>9</v>
      </c>
      <c r="K2" s="19" t="s">
        <v>10</v>
      </c>
      <c r="M2" s="14" t="s">
        <v>4</v>
      </c>
      <c r="N2" s="20" t="s">
        <v>11</v>
      </c>
      <c r="O2" s="21" t="s">
        <v>12</v>
      </c>
      <c r="P2" s="22" t="s">
        <v>13</v>
      </c>
      <c r="Q2" s="23" t="s">
        <v>14</v>
      </c>
      <c r="R2" s="12"/>
      <c r="S2" s="2"/>
    </row>
    <row r="3" ht="22.5" customHeight="1">
      <c r="A3" s="24">
        <f t="array" ref="A3:A202">LET(n,20,TOCOL(MAKEARRAY(n,10,LAMBDA(r,c,r)),1))</f>
        <v>1</v>
      </c>
      <c r="B3" s="25">
        <f t="array" ref="B3:B242">LET(d,SEQUENCE(8,1,TODAY()-7,1),TOCOL(MAKEARRAY(24,10,LAMBDA(r,c,IF(c&lt;=8,INDEX(d,c),""))),1))</f>
        <v>46163</v>
      </c>
      <c r="C3" s="26" t="str">
        <f t="shared" ref="C3:C10" si="1">IF(B3="","",TEXT(B3,"ddd"))</f>
        <v>木</v>
      </c>
      <c r="D3" s="27">
        <f>IFERROR(__xludf.DUMMYFUNCTION("IF($B3="""","""",IFERROR(INDEX(FILTER('1'!$E:$E,'1'!$D:$D=$A3,'1'!$A:$A=$B3),1),""""))"),1164.0)</f>
        <v>1164</v>
      </c>
      <c r="E3" s="28">
        <f>IFERROR(__xludf.DUMMYFUNCTION("IF($B3="""","""",IFERROR(INDEX(FILTER('1'!$G:$G,'1'!$D:$D=$A3,'1'!$A:$A=$B3),1),""""))"),5.0)</f>
        <v>5</v>
      </c>
      <c r="F3" s="29">
        <f>IFERROR(__xludf.DUMMYFUNCTION("IF($B3="""","""",IFERROR(INDEX(FILTER('1'!$H:$H,'1'!$D:$D=$A3,'1'!$A:$A=$B3),1),""""))"),3.0)</f>
        <v>3</v>
      </c>
      <c r="G3" s="30"/>
      <c r="H3" s="27">
        <f>IFERROR(__xludf.DUMMYFUNCTION("IF($B3="""","""",IFERROR(INDEX(FILTER('1'!$I:$I,'1'!$D:$D=$A3,'1'!$A:$A=$B3),1),""""))"),8305.0)</f>
        <v>8305</v>
      </c>
      <c r="I3" s="27">
        <f>IFERROR(__xludf.DUMMYFUNCTION("IF($B3="""","""",IFERROR(INDEX(FILTER('1'!$J:$J,'1'!$D:$D=$A3,'1'!$A:$A=$B3),1),""""))"),5331.0)</f>
        <v>5331</v>
      </c>
      <c r="J3" s="27">
        <f>IFERROR(__xludf.DUMMYFUNCTION("IF($B3="""","""",IFERROR(INDEX(FILTER('1'!$K:$K,'1'!$D:$D=$A3,'1'!$A:$A=$B3),1),""""))"),800.0)</f>
        <v>800</v>
      </c>
      <c r="K3" s="27"/>
      <c r="M3" s="28">
        <f>IFERROR(__xludf.DUMMYFUNCTION("IF($B3="""","""",IFERROR(INDEX(FILTER('1'!$G:$G,'1'!$D:$D=$A3,'1'!$A:$A=$B3),1),""""))"),5.0)</f>
        <v>5</v>
      </c>
      <c r="N3" s="31">
        <f t="shared" ref="N3:N140" si="2">F3</f>
        <v>3</v>
      </c>
      <c r="O3" s="32">
        <f>IFERROR(__xludf.DUMMYFUNCTION("IF($B3="""","""",IFERROR(INDEX(FILTER('1'!$L:$L,'1'!$D:$D=$A3,'1'!$A:$A=$B3),1),""""))"),2.5)</f>
        <v>2.5</v>
      </c>
      <c r="P3" s="33">
        <f>IFERROR(__xludf.DUMMYFUNCTION("IF($B3="""","""",IFERROR(INDEX(FILTER('1'!$M:$M,'1'!$D:$D=$A3,'1'!$A:$A=$B3),1),""""))"),6.0)</f>
        <v>6</v>
      </c>
      <c r="Q3" s="32">
        <f>IFERROR(__xludf.DUMMYFUNCTION("IF($B3="""","""",IFERROR(INDEX(FILTER('1'!$O:$O,'1'!$D:$D=$A3,'1'!$A:$A=$B3),1),""""))"),3.5)</f>
        <v>3.5</v>
      </c>
      <c r="R3" s="34"/>
    </row>
    <row r="4" ht="22.5" customHeight="1">
      <c r="A4" s="24">
        <v>1.0</v>
      </c>
      <c r="B4" s="25">
        <v>46164.0</v>
      </c>
      <c r="C4" s="26" t="str">
        <f t="shared" si="1"/>
        <v>金</v>
      </c>
      <c r="D4" s="27">
        <f>IFERROR(__xludf.DUMMYFUNCTION("IF($B4="""","""",IFERROR(INDEX(FILTER('1'!$E:$E,'1'!$D:$D=$A4,'1'!$A:$A=$B4),1),""""))"),1164.0)</f>
        <v>1164</v>
      </c>
      <c r="E4" s="28">
        <f>IFERROR(__xludf.DUMMYFUNCTION("IF($B4="""","""",IFERROR(INDEX(FILTER('1'!$G:$G,'1'!$D:$D=$A4,'1'!$A:$A=$B4),1),""""))"),6.0)</f>
        <v>6</v>
      </c>
      <c r="F4" s="29">
        <f>IFERROR(__xludf.DUMMYFUNCTION("IF($B4="""","""",IFERROR(INDEX(FILTER('1'!$H:$H,'1'!$D:$D=$A4,'1'!$A:$A=$B4),1),""""))"),1.0)</f>
        <v>1</v>
      </c>
      <c r="G4" s="30"/>
      <c r="H4" s="27">
        <f>IFERROR(__xludf.DUMMYFUNCTION("IF($B4="""","""",IFERROR(INDEX(FILTER('1'!$I:$I,'1'!$D:$D=$A4,'1'!$A:$A=$B4),1),""""))"),5545.0)</f>
        <v>5545</v>
      </c>
      <c r="I4" s="27">
        <f>IFERROR(__xludf.DUMMYFUNCTION("IF($B4="""","""",IFERROR(INDEX(FILTER('1'!$J:$J,'1'!$D:$D=$A4,'1'!$A:$A=$B4),1),""""))"),2034.0)</f>
        <v>2034</v>
      </c>
      <c r="J4" s="27">
        <f>IFERROR(__xludf.DUMMYFUNCTION("IF($B4="""","""",IFERROR(INDEX(FILTER('1'!$K:$K,'1'!$D:$D=$A4,'1'!$A:$A=$B4),1),""""))"),-600.0)</f>
        <v>-600</v>
      </c>
      <c r="K4" s="27"/>
      <c r="M4" s="28">
        <f>IFERROR(__xludf.DUMMYFUNCTION("IF($B4="""","""",IFERROR(INDEX(FILTER('1'!$G:$G,'1'!$D:$D=$A4,'1'!$A:$A=$B4),1),""""))"),6.0)</f>
        <v>6</v>
      </c>
      <c r="N4" s="31">
        <f t="shared" si="2"/>
        <v>1</v>
      </c>
      <c r="O4" s="32">
        <f>IFERROR(__xludf.DUMMYFUNCTION("IF($B4="""","""",IFERROR(INDEX(FILTER('1'!$L:$L,'1'!$D:$D=$A4,'1'!$A:$A=$B4),1),""""))"),2.0)</f>
        <v>2</v>
      </c>
      <c r="P4" s="33">
        <f>IFERROR(__xludf.DUMMYFUNCTION("IF($B4="""","""",IFERROR(INDEX(FILTER('1'!$M:$M,'1'!$D:$D=$A4,'1'!$A:$A=$B4),1),""""))"),8.0)</f>
        <v>8</v>
      </c>
      <c r="Q4" s="32">
        <f>IFERROR(__xludf.DUMMYFUNCTION("IF($B4="""","""",IFERROR(INDEX(FILTER('1'!$O:$O,'1'!$D:$D=$A4,'1'!$A:$A=$B4),1),""""))"),2.0)</f>
        <v>2</v>
      </c>
      <c r="R4" s="34"/>
    </row>
    <row r="5" ht="22.5" customHeight="1">
      <c r="A5" s="24">
        <v>1.0</v>
      </c>
      <c r="B5" s="25">
        <v>46165.0</v>
      </c>
      <c r="C5" s="26" t="str">
        <f t="shared" si="1"/>
        <v>土</v>
      </c>
      <c r="D5" s="27">
        <f>IFERROR(__xludf.DUMMYFUNCTION("IF($B5="""","""",IFERROR(INDEX(FILTER('1'!$E:$E,'1'!$D:$D=$A5,'1'!$A:$A=$B5),1),""""))"),1164.0)</f>
        <v>1164</v>
      </c>
      <c r="E5" s="28">
        <f>IFERROR(__xludf.DUMMYFUNCTION("IF($B5="""","""",IFERROR(INDEX(FILTER('1'!$G:$G,'1'!$D:$D=$A5,'1'!$A:$A=$B5),1),""""))"),7.0)</f>
        <v>7</v>
      </c>
      <c r="F5" s="29">
        <f>IFERROR(__xludf.DUMMYFUNCTION("IF($B5="""","""",IFERROR(INDEX(FILTER('1'!$H:$H,'1'!$D:$D=$A5,'1'!$A:$A=$B5),1),""""))"),4.0)</f>
        <v>4</v>
      </c>
      <c r="G5" s="30"/>
      <c r="H5" s="27">
        <f>IFERROR(__xludf.DUMMYFUNCTION("IF($B5="""","""",IFERROR(INDEX(FILTER('1'!$I:$I,'1'!$D:$D=$A5,'1'!$A:$A=$B5),1),""""))"),7505.0)</f>
        <v>7505</v>
      </c>
      <c r="I5" s="27">
        <f>IFERROR(__xludf.DUMMYFUNCTION("IF($B5="""","""",IFERROR(INDEX(FILTER('1'!$J:$J,'1'!$D:$D=$A5,'1'!$A:$A=$B5),1),""""))"),5084.0)</f>
        <v>5084</v>
      </c>
      <c r="J5" s="27">
        <f>IFERROR(__xludf.DUMMYFUNCTION("IF($B5="""","""",IFERROR(INDEX(FILTER('1'!$K:$K,'1'!$D:$D=$A5,'1'!$A:$A=$B5),1),""""))"),2100.0)</f>
        <v>2100</v>
      </c>
      <c r="K5" s="27"/>
      <c r="M5" s="28">
        <f>IFERROR(__xludf.DUMMYFUNCTION("IF($B5="""","""",IFERROR(INDEX(FILTER('1'!$G:$G,'1'!$D:$D=$A5,'1'!$A:$A=$B5),1),""""))"),7.0)</f>
        <v>7</v>
      </c>
      <c r="N5" s="31">
        <f t="shared" si="2"/>
        <v>4</v>
      </c>
      <c r="O5" s="32">
        <f>IFERROR(__xludf.DUMMYFUNCTION("IF($B5="""","""",IFERROR(INDEX(FILTER('1'!$L:$L,'1'!$D:$D=$A5,'1'!$A:$A=$B5),1),""""))"),2.0)</f>
        <v>2</v>
      </c>
      <c r="P5" s="33">
        <f>IFERROR(__xludf.DUMMYFUNCTION("IF($B5="""","""",IFERROR(INDEX(FILTER('1'!$M:$M,'1'!$D:$D=$A5,'1'!$A:$A=$B5),1),""""))"),8.0)</f>
        <v>8</v>
      </c>
      <c r="Q5" s="32">
        <f>IFERROR(__xludf.DUMMYFUNCTION("IF($B5="""","""",IFERROR(INDEX(FILTER('1'!$O:$O,'1'!$D:$D=$A5,'1'!$A:$A=$B5),1),""""))"),2.0)</f>
        <v>2</v>
      </c>
      <c r="R5" s="34"/>
    </row>
    <row r="6" ht="22.5" customHeight="1">
      <c r="A6" s="24">
        <v>1.0</v>
      </c>
      <c r="B6" s="25">
        <v>46166.0</v>
      </c>
      <c r="C6" s="26" t="str">
        <f t="shared" si="1"/>
        <v>日</v>
      </c>
      <c r="D6" s="27">
        <f>IFERROR(__xludf.DUMMYFUNCTION("IF($B6="""","""",IFERROR(INDEX(FILTER('1'!$E:$E,'1'!$D:$D=$A6,'1'!$A:$A=$B6),1),""""))"),1164.0)</f>
        <v>1164</v>
      </c>
      <c r="E6" s="28">
        <f>IFERROR(__xludf.DUMMYFUNCTION("IF($B6="""","""",IFERROR(INDEX(FILTER('1'!$G:$G,'1'!$D:$D=$A6,'1'!$A:$A=$B6),1),""""))"),1.0)</f>
        <v>1</v>
      </c>
      <c r="F6" s="29">
        <f>IFERROR(__xludf.DUMMYFUNCTION("IF($B6="""","""",IFERROR(INDEX(FILTER('1'!$H:$H,'1'!$D:$D=$A6,'1'!$A:$A=$B6),1),""""))"),-1.0)</f>
        <v>-1</v>
      </c>
      <c r="G6" s="30"/>
      <c r="H6" s="27">
        <f>IFERROR(__xludf.DUMMYFUNCTION("IF($B6="""","""",IFERROR(INDEX(FILTER('1'!$I:$I,'1'!$D:$D=$A6,'1'!$A:$A=$B6),1),""""))"),7537.0)</f>
        <v>7537</v>
      </c>
      <c r="I6" s="27">
        <f>IFERROR(__xludf.DUMMYFUNCTION("IF($B6="""","""",IFERROR(INDEX(FILTER('1'!$J:$J,'1'!$D:$D=$A6,'1'!$A:$A=$B6),1),""""))"),1921.0)</f>
        <v>1921</v>
      </c>
      <c r="J6" s="27">
        <f>IFERROR(__xludf.DUMMYFUNCTION("IF($B6="""","""",IFERROR(INDEX(FILTER('1'!$K:$K,'1'!$D:$D=$A6,'1'!$A:$A=$B6),1),""""))"),-2500.0)</f>
        <v>-2500</v>
      </c>
      <c r="K6" s="27"/>
      <c r="M6" s="28">
        <f>IFERROR(__xludf.DUMMYFUNCTION("IF($B6="""","""",IFERROR(INDEX(FILTER('1'!$G:$G,'1'!$D:$D=$A6,'1'!$A:$A=$B6),1),""""))"),1.0)</f>
        <v>1</v>
      </c>
      <c r="N6" s="31">
        <f t="shared" si="2"/>
        <v>-1</v>
      </c>
      <c r="O6" s="32">
        <f>IFERROR(__xludf.DUMMYFUNCTION("IF($B6="""","""",IFERROR(INDEX(FILTER('1'!$L:$L,'1'!$D:$D=$A6,'1'!$A:$A=$B6),1),""""))"),3.0)</f>
        <v>3</v>
      </c>
      <c r="P6" s="33">
        <f>IFERROR(__xludf.DUMMYFUNCTION("IF($B6="""","""",IFERROR(INDEX(FILTER('1'!$M:$M,'1'!$D:$D=$A6,'1'!$A:$A=$B6),1),""""))"),5.0)</f>
        <v>5</v>
      </c>
      <c r="Q6" s="32">
        <f>IFERROR(__xludf.DUMMYFUNCTION("IF($B6="""","""",IFERROR(INDEX(FILTER('1'!$O:$O,'1'!$D:$D=$A6,'1'!$A:$A=$B6),1),""""))"),5.0)</f>
        <v>5</v>
      </c>
      <c r="R6" s="34"/>
    </row>
    <row r="7" ht="22.5" customHeight="1">
      <c r="A7" s="24">
        <v>1.0</v>
      </c>
      <c r="B7" s="25">
        <v>46167.0</v>
      </c>
      <c r="C7" s="26" t="str">
        <f t="shared" si="1"/>
        <v>月</v>
      </c>
      <c r="D7" s="27">
        <f>IFERROR(__xludf.DUMMYFUNCTION("IF($B7="""","""",IFERROR(INDEX(FILTER('1'!$E:$E,'1'!$D:$D=$A7,'1'!$A:$A=$B7),1),""""))"),1164.0)</f>
        <v>1164</v>
      </c>
      <c r="E7" s="28">
        <f>IFERROR(__xludf.DUMMYFUNCTION("IF($B7="""","""",IFERROR(INDEX(FILTER('1'!$G:$G,'1'!$D:$D=$A7,'1'!$A:$A=$B7),1),""""))"),2.0)</f>
        <v>2</v>
      </c>
      <c r="F7" s="29">
        <f>IFERROR(__xludf.DUMMYFUNCTION("IF($B7="""","""",IFERROR(INDEX(FILTER('1'!$H:$H,'1'!$D:$D=$A7,'1'!$A:$A=$B7),1),""""))"),-3.0)</f>
        <v>-3</v>
      </c>
      <c r="G7" s="30"/>
      <c r="H7" s="27">
        <f>IFERROR(__xludf.DUMMYFUNCTION("IF($B7="""","""",IFERROR(INDEX(FILTER('1'!$I:$I,'1'!$D:$D=$A7,'1'!$A:$A=$B7),1),""""))"),7902.0)</f>
        <v>7902</v>
      </c>
      <c r="I7" s="27">
        <f>IFERROR(__xludf.DUMMYFUNCTION("IF($B7="""","""",IFERROR(INDEX(FILTER('1'!$J:$J,'1'!$D:$D=$A7,'1'!$A:$A=$B7),1),""""))"),730.0)</f>
        <v>730</v>
      </c>
      <c r="J7" s="27">
        <f>IFERROR(__xludf.DUMMYFUNCTION("IF($B7="""","""",IFERROR(INDEX(FILTER('1'!$K:$K,'1'!$D:$D=$A7,'1'!$A:$A=$B7),1),""""))"),-6000.0)</f>
        <v>-6000</v>
      </c>
      <c r="K7" s="27"/>
      <c r="M7" s="28">
        <f>IFERROR(__xludf.DUMMYFUNCTION("IF($B7="""","""",IFERROR(INDEX(FILTER('1'!$G:$G,'1'!$D:$D=$A7,'1'!$A:$A=$B7),1),""""))"),2.0)</f>
        <v>2</v>
      </c>
      <c r="N7" s="31">
        <f t="shared" si="2"/>
        <v>-3</v>
      </c>
      <c r="O7" s="32">
        <f>IFERROR(__xludf.DUMMYFUNCTION("IF($B7="""","""",IFERROR(INDEX(FILTER('1'!$L:$L,'1'!$D:$D=$A7,'1'!$A:$A=$B7),1),""""))"),1.5)</f>
        <v>1.5</v>
      </c>
      <c r="P7" s="33">
        <f>IFERROR(__xludf.DUMMYFUNCTION("IF($B7="""","""",IFERROR(INDEX(FILTER('1'!$M:$M,'1'!$D:$D=$A7,'1'!$A:$A=$B7),1),""""))"),9.0)</f>
        <v>9</v>
      </c>
      <c r="Q7" s="32">
        <f>IFERROR(__xludf.DUMMYFUNCTION("IF($B7="""","""",IFERROR(INDEX(FILTER('1'!$O:$O,'1'!$D:$D=$A7,'1'!$A:$A=$B7),1),""""))"),1.5)</f>
        <v>1.5</v>
      </c>
      <c r="R7" s="34"/>
    </row>
    <row r="8" ht="22.5" customHeight="1">
      <c r="A8" s="24">
        <v>1.0</v>
      </c>
      <c r="B8" s="25">
        <v>46168.0</v>
      </c>
      <c r="C8" s="26" t="str">
        <f t="shared" si="1"/>
        <v>火</v>
      </c>
      <c r="D8" s="27">
        <f>IFERROR(__xludf.DUMMYFUNCTION("IF($B8="""","""",IFERROR(INDEX(FILTER('1'!$E:$E,'1'!$D:$D=$A8,'1'!$A:$A=$B8),1),""""))"),1164.0)</f>
        <v>1164</v>
      </c>
      <c r="E8" s="28">
        <f>IFERROR(__xludf.DUMMYFUNCTION("IF($B8="""","""",IFERROR(INDEX(FILTER('1'!$G:$G,'1'!$D:$D=$A8,'1'!$A:$A=$B8),1),""""))"),3.0)</f>
        <v>3</v>
      </c>
      <c r="F8" s="29">
        <f>IFERROR(__xludf.DUMMYFUNCTION("IF($B8="""","""",IFERROR(INDEX(FILTER('1'!$H:$H,'1'!$D:$D=$A8,'1'!$A:$A=$B8),1),""""))"),-3.0)</f>
        <v>-3</v>
      </c>
      <c r="G8" s="30"/>
      <c r="H8" s="27">
        <f>IFERROR(__xludf.DUMMYFUNCTION("IF($B8="""","""",IFERROR(INDEX(FILTER('1'!$I:$I,'1'!$D:$D=$A8,'1'!$A:$A=$B8),1),""""))"),6833.0)</f>
        <v>6833</v>
      </c>
      <c r="I8" s="27">
        <f>IFERROR(__xludf.DUMMYFUNCTION("IF($B8="""","""",IFERROR(INDEX(FILTER('1'!$J:$J,'1'!$D:$D=$A8,'1'!$A:$A=$B8),1),""""))"),750.0)</f>
        <v>750</v>
      </c>
      <c r="J8" s="27">
        <f>IFERROR(__xludf.DUMMYFUNCTION("IF($B8="""","""",IFERROR(INDEX(FILTER('1'!$K:$K,'1'!$D:$D=$A8,'1'!$A:$A=$B8),1),""""))"),-4500.0)</f>
        <v>-4500</v>
      </c>
      <c r="K8" s="27"/>
      <c r="M8" s="28">
        <f>IFERROR(__xludf.DUMMYFUNCTION("IF($B8="""","""",IFERROR(INDEX(FILTER('1'!$G:$G,'1'!$D:$D=$A8,'1'!$A:$A=$B8),1),""""))"),3.0)</f>
        <v>3</v>
      </c>
      <c r="N8" s="35">
        <f t="shared" si="2"/>
        <v>-3</v>
      </c>
      <c r="O8" s="32">
        <f>IFERROR(__xludf.DUMMYFUNCTION("IF($B8="""","""",IFERROR(INDEX(FILTER('1'!$L:$L,'1'!$D:$D=$A8,'1'!$A:$A=$B8),1),""""))"),0.5)</f>
        <v>0.5</v>
      </c>
      <c r="P8" s="33">
        <f>IFERROR(__xludf.DUMMYFUNCTION("IF($B8="""","""",IFERROR(INDEX(FILTER('1'!$M:$M,'1'!$D:$D=$A8,'1'!$A:$A=$B8),1),""""))"),8.0)</f>
        <v>8</v>
      </c>
      <c r="Q8" s="32">
        <f>IFERROR(__xludf.DUMMYFUNCTION("IF($B8="""","""",IFERROR(INDEX(FILTER('1'!$O:$O,'1'!$D:$D=$A8,'1'!$A:$A=$B8),1),""""))"),0.5)</f>
        <v>0.5</v>
      </c>
      <c r="R8" s="34"/>
    </row>
    <row r="9" ht="22.5" customHeight="1">
      <c r="A9" s="24">
        <v>1.0</v>
      </c>
      <c r="B9" s="25">
        <v>46169.0</v>
      </c>
      <c r="C9" s="26" t="str">
        <f t="shared" si="1"/>
        <v>水</v>
      </c>
      <c r="D9" s="27">
        <f>IFERROR(__xludf.DUMMYFUNCTION("IF($B9="""","""",IFERROR(INDEX(FILTER('1'!$E:$E,'1'!$D:$D=$A9,'1'!$A:$A=$B9),1),""""))"),1164.0)</f>
        <v>1164</v>
      </c>
      <c r="E9" s="28">
        <f>IFERROR(__xludf.DUMMYFUNCTION("IF($B9="""","""",IFERROR(INDEX(FILTER('1'!$G:$G,'1'!$D:$D=$A9,'1'!$A:$A=$B9),1),""""))"),4.0)</f>
        <v>4</v>
      </c>
      <c r="F9" s="29">
        <f>IFERROR(__xludf.DUMMYFUNCTION("IF($B9="""","""",IFERROR(INDEX(FILTER('1'!$H:$H,'1'!$D:$D=$A9,'1'!$A:$A=$B9),1),""""))"),5.0)</f>
        <v>5</v>
      </c>
      <c r="G9" s="30">
        <f>IF(COUNT(F3:F9)=0,"",SUM(F3:F9)/7)</f>
        <v>0.8571428571</v>
      </c>
      <c r="H9" s="27">
        <f>IFERROR(__xludf.DUMMYFUNCTION("IF($B9="""","""",IFERROR(INDEX(FILTER('1'!$I:$I,'1'!$D:$D=$A9,'1'!$A:$A=$B9),1),""""))"),4235.0)</f>
        <v>4235</v>
      </c>
      <c r="I9" s="27">
        <f>IFERROR(__xludf.DUMMYFUNCTION("IF($B9="""","""",IFERROR(INDEX(FILTER('1'!$J:$J,'1'!$D:$D=$A9,'1'!$A:$A=$B9),1),""""))"),7590.0)</f>
        <v>7590</v>
      </c>
      <c r="J9" s="27">
        <f>IFERROR(__xludf.DUMMYFUNCTION("IF($B9="""","""",IFERROR(INDEX(FILTER('1'!$K:$K,'1'!$D:$D=$A9,'1'!$A:$A=$B9),1),""""))"),5100.0)</f>
        <v>5100</v>
      </c>
      <c r="K9" s="27">
        <f t="array" ref="K9">SUM(IFERROR(VALUE(J3:J9),0))</f>
        <v>-5600</v>
      </c>
      <c r="M9" s="28">
        <f>IFERROR(__xludf.DUMMYFUNCTION("IF($B9="""","""",IFERROR(INDEX(FILTER('1'!$G:$G,'1'!$D:$D=$A9,'1'!$A:$A=$B9),1),""""))"),4.0)</f>
        <v>4</v>
      </c>
      <c r="N9" s="31">
        <f t="shared" si="2"/>
        <v>5</v>
      </c>
      <c r="O9" s="32">
        <f>IFERROR(__xludf.DUMMYFUNCTION("IF($B9="""","""",IFERROR(INDEX(FILTER('1'!$L:$L,'1'!$D:$D=$A9,'1'!$A:$A=$B9),1),""""))"),1.0)</f>
        <v>1</v>
      </c>
      <c r="P9" s="33">
        <f>IFERROR(__xludf.DUMMYFUNCTION("IF($B9="""","""",IFERROR(INDEX(FILTER('1'!$M:$M,'1'!$D:$D=$A9,'1'!$A:$A=$B9),1),""""))"),11.0)</f>
        <v>11</v>
      </c>
      <c r="Q9" s="32">
        <f>IFERROR(__xludf.DUMMYFUNCTION("IF($B9="""","""",IFERROR(INDEX(FILTER('1'!$O:$O,'1'!$D:$D=$A9,'1'!$A:$A=$B9),1),""""))"),0.0)</f>
        <v>0</v>
      </c>
      <c r="R9" s="34"/>
    </row>
    <row r="10" ht="22.5" customHeight="1">
      <c r="A10" s="36">
        <v>1.0</v>
      </c>
      <c r="B10" s="37">
        <v>46170.0</v>
      </c>
      <c r="C10" s="38" t="str">
        <f t="shared" si="1"/>
        <v>木</v>
      </c>
      <c r="D10" s="39">
        <f>IFERROR(__xludf.DUMMYFUNCTION("IF($B10="""","""",IFERROR(INDEX(FILTER('1'!$E:$E,'1'!$D:$D=$A10,'1'!$A:$A=$B10),1),""""))"),1164.0)</f>
        <v>1164</v>
      </c>
      <c r="E10" s="40">
        <f>IFERROR(__xludf.DUMMYFUNCTION("IF($B10="""","""",IFERROR(INDEX(FILTER('1'!$G:$G,'1'!$D:$D=$A10,'1'!$A:$A=$B10),1),""""))"),1.0)</f>
        <v>1</v>
      </c>
      <c r="F10" s="41"/>
      <c r="G10" s="42"/>
      <c r="H10" s="39" t="str">
        <f>IFERROR(__xludf.DUMMYFUNCTION("IF($B10="""","""",IFERROR(INDEX(FILTER('2'!$G:$G,'2'!$D:$D=$A10,'2'!$A:$A=$B10),1),""""))"),"")</f>
        <v/>
      </c>
      <c r="I10" s="39" t="str">
        <f>IFERROR(__xludf.DUMMYFUNCTION("IF($B10="""","""",IFERROR(INDEX(FILTER('2'!$H:$H,'2'!$D:$D=$A10,'2'!$A:$A=$B10),1),""""))"),"")</f>
        <v/>
      </c>
      <c r="J10" s="39" t="str">
        <f>IFERROR(__xludf.DUMMYFUNCTION("IF($B10="""","""",IFERROR(INDEX(FILTER('2'!$I:$I,'2'!$D:$D=$A10,'2'!$A:$A=$B10),1),""""))"),"")</f>
        <v/>
      </c>
      <c r="K10" s="39"/>
      <c r="M10" s="40">
        <f>IFERROR(__xludf.DUMMYFUNCTION("IF($B10="""","""",IFERROR(INDEX(FILTER('1'!$G:$G,'1'!$D:$D=$A10,'1'!$A:$A=$B10),1),""""))"),1.0)</f>
        <v>1</v>
      </c>
      <c r="N10" s="43" t="str">
        <f t="shared" si="2"/>
        <v/>
      </c>
      <c r="O10" s="44" t="str">
        <f>IFERROR(__xludf.DUMMYFUNCTION("IF($B10="""","""",IFERROR(INDEX(FILTER('1'!$L:$L,'1'!$D:$D=$A10,'1'!$A:$A=$B10),1),""""))"),"")</f>
        <v/>
      </c>
      <c r="P10" s="45" t="str">
        <f>IFERROR(__xludf.DUMMYFUNCTION("IF($B10="""","""",IFERROR(INDEX(FILTER('1'!$M:$M,'1'!$D:$D=$A10,'1'!$A:$A=$B10),1),""""))"),"")</f>
        <v/>
      </c>
      <c r="Q10" s="46">
        <f>IFERROR(__xludf.DUMMYFUNCTION("IF($B10="""","""",IFERROR(INDEX(FILTER('1'!$O:$O,'1'!$D:$D=$A10,'1'!$A:$A=$B10),1),""""))"),0.0)</f>
        <v>0</v>
      </c>
      <c r="R10" s="47">
        <f>D10</f>
        <v>1164</v>
      </c>
      <c r="S10" s="48"/>
    </row>
    <row r="11" ht="22.5" customHeight="1">
      <c r="A11" s="49">
        <v>1.0</v>
      </c>
      <c r="B11" s="50" t="s">
        <v>15</v>
      </c>
      <c r="C11" s="51"/>
      <c r="D11" s="52"/>
      <c r="E11" s="53"/>
      <c r="F11" s="54"/>
      <c r="G11" s="55"/>
      <c r="H11" s="52"/>
      <c r="I11" s="52"/>
      <c r="J11" s="52"/>
      <c r="K11" s="56"/>
      <c r="M11" s="53"/>
      <c r="N11" s="57" t="str">
        <f t="shared" si="2"/>
        <v/>
      </c>
      <c r="O11" s="58"/>
      <c r="P11" s="59"/>
      <c r="Q11" s="60"/>
      <c r="R11" s="61"/>
      <c r="S11" s="62"/>
    </row>
    <row r="12" ht="22.5" customHeight="1">
      <c r="A12" s="49">
        <v>1.0</v>
      </c>
      <c r="B12" s="50" t="s">
        <v>15</v>
      </c>
      <c r="C12" s="51" t="str">
        <f t="shared" ref="C12:C20" si="3">IF(B12="","",TEXT(B12,"ddd"))</f>
        <v/>
      </c>
      <c r="D12" s="52"/>
      <c r="E12" s="53"/>
      <c r="F12" s="54"/>
      <c r="G12" s="55"/>
      <c r="H12" s="52"/>
      <c r="I12" s="52"/>
      <c r="J12" s="52"/>
      <c r="K12" s="56"/>
      <c r="M12" s="53"/>
      <c r="N12" s="57" t="str">
        <f t="shared" si="2"/>
        <v/>
      </c>
      <c r="O12" s="58"/>
      <c r="P12" s="59"/>
      <c r="Q12" s="60"/>
      <c r="R12" s="61"/>
      <c r="S12" s="62"/>
    </row>
    <row r="13" ht="22.5" customHeight="1">
      <c r="A13" s="24">
        <v>2.0</v>
      </c>
      <c r="B13" s="25">
        <v>46163.0</v>
      </c>
      <c r="C13" s="26" t="str">
        <f t="shared" si="3"/>
        <v>木</v>
      </c>
      <c r="D13" s="27">
        <f>IFERROR(__xludf.DUMMYFUNCTION("IF($B13="""","""",IFERROR(INDEX(FILTER('1'!$U:$U,'1'!$T:$T=$A13,'1'!$A:$A=$B13),1),""""))"),1165.0)</f>
        <v>1165</v>
      </c>
      <c r="E13" s="28">
        <f>IFERROR(__xludf.DUMMYFUNCTION("IF($B13="""","""",IFERROR(INDEX(FILTER('1'!$W:$W,'1'!$T:$T=$A13,'1'!$A:$A=$B13),1),""""))"),3.0)</f>
        <v>3</v>
      </c>
      <c r="F13" s="29">
        <f>IFERROR(__xludf.DUMMYFUNCTION("IF($B13="""","""",IFERROR(INDEX(FILTER('1'!$X:$X,'1'!$T:$T=$A13,'1'!$A:$A=$B13),1),""""))"),4.0)</f>
        <v>4</v>
      </c>
      <c r="G13" s="30"/>
      <c r="H13" s="63">
        <f>IFERROR(__xludf.DUMMYFUNCTION("IF($B13="""","""",IFERROR(INDEX(FILTER('1'!$Y:$Y,'1'!$T:$T=$A13,'1'!$A:$A=$B13),1),""""))"),4304.0)</f>
        <v>4304</v>
      </c>
      <c r="I13" s="63">
        <f>IFERROR(__xludf.DUMMYFUNCTION("IF($B13="""","""",IFERROR(INDEX(FILTER('1'!$Z:$Z,'1'!$T:$T=$A13,'1'!$A:$A=$B13),1),""""))"),6065.0)</f>
        <v>6065</v>
      </c>
      <c r="J13" s="63">
        <f>IFERROR(__xludf.DUMMYFUNCTION("IF($B13="""","""",IFERROR(INDEX(FILTER('1'!$AA:$AA,'1'!$T:$T=$A13,'1'!$A:$A=$B13),1),""""))"),3000.0)</f>
        <v>3000</v>
      </c>
      <c r="K13" s="27"/>
      <c r="M13" s="28">
        <f>IFERROR(__xludf.DUMMYFUNCTION("IF($B13="""","""",IFERROR(INDEX(FILTER('1'!$W:$W,'1'!$T:$T=$A13,'1'!$A:$A=$B13),1),""""))"),3.0)</f>
        <v>3</v>
      </c>
      <c r="N13" s="31">
        <f t="shared" si="2"/>
        <v>4</v>
      </c>
      <c r="O13" s="32">
        <f>IFERROR(__xludf.DUMMYFUNCTION("IF($B13="""","""",IFERROR(INDEX(FILTER('1'!$AB:$AB,'1'!$T:$T=$A13,'1'!$A:$A=$B13),1),""""))"),4.0)</f>
        <v>4</v>
      </c>
      <c r="P13" s="33">
        <f>IFERROR(__xludf.DUMMYFUNCTION("IF($B13="""","""",IFERROR(INDEX(FILTER('1'!$AC:$AC,'1'!$T:$T=$A13,'1'!$A:$A=$B13),1),""""))"),12.0)</f>
        <v>12</v>
      </c>
      <c r="Q13" s="32">
        <f>IFERROR(__xludf.DUMMYFUNCTION("IF($B13="""","""",IFERROR(INDEX(FILTER('1'!$AE:$AE,'1'!$T:$T=$A13,'1'!$A:$A=$B13),1),""""))"),2.0)</f>
        <v>2</v>
      </c>
      <c r="R13" s="34"/>
    </row>
    <row r="14" ht="22.5" customHeight="1">
      <c r="A14" s="24">
        <v>2.0</v>
      </c>
      <c r="B14" s="25">
        <v>46164.0</v>
      </c>
      <c r="C14" s="26" t="str">
        <f t="shared" si="3"/>
        <v>金</v>
      </c>
      <c r="D14" s="27">
        <f>IFERROR(__xludf.DUMMYFUNCTION("IF($B14="""","""",IFERROR(INDEX(FILTER('1'!$U:$U,'1'!$T:$T=$A14,'1'!$A:$A=$B14),1),""""))"),1165.0)</f>
        <v>1165</v>
      </c>
      <c r="E14" s="28">
        <f>IFERROR(__xludf.DUMMYFUNCTION("IF($B14="""","""",IFERROR(INDEX(FILTER('1'!$W:$W,'1'!$T:$T=$A14,'1'!$A:$A=$B14),1),""""))"),1.0)</f>
        <v>1</v>
      </c>
      <c r="F14" s="29">
        <f>IFERROR(__xludf.DUMMYFUNCTION("IF($B14="""","""",IFERROR(INDEX(FILTER('1'!$X:$X,'1'!$T:$T=$A14,'1'!$A:$A=$B14),1),""""))"),1.0)</f>
        <v>1</v>
      </c>
      <c r="G14" s="30"/>
      <c r="H14" s="63">
        <f>IFERROR(__xludf.DUMMYFUNCTION("IF($B14="""","""",IFERROR(INDEX(FILTER('1'!$Y:$Y,'1'!$T:$T=$A14,'1'!$A:$A=$B14),1),""""))"),3250.0)</f>
        <v>3250</v>
      </c>
      <c r="I14" s="63">
        <f>IFERROR(__xludf.DUMMYFUNCTION("IF($B14="""","""",IFERROR(INDEX(FILTER('1'!$Z:$Z,'1'!$T:$T=$A14,'1'!$A:$A=$B14),1),""""))"),2012.0)</f>
        <v>2012</v>
      </c>
      <c r="J14" s="63">
        <f>IFERROR(__xludf.DUMMYFUNCTION("IF($B14="""","""",IFERROR(INDEX(FILTER('1'!$AA:$AA,'1'!$T:$T=$A14,'1'!$A:$A=$B14),1),""""))"),-500.0)</f>
        <v>-500</v>
      </c>
      <c r="K14" s="27"/>
      <c r="M14" s="28">
        <f>IFERROR(__xludf.DUMMYFUNCTION("IF($B14="""","""",IFERROR(INDEX(FILTER('1'!$W:$W,'1'!$T:$T=$A14,'1'!$A:$A=$B14),1),""""))"),1.0)</f>
        <v>1</v>
      </c>
      <c r="N14" s="31">
        <f t="shared" si="2"/>
        <v>1</v>
      </c>
      <c r="O14" s="32">
        <f>IFERROR(__xludf.DUMMYFUNCTION("IF($B14="""","""",IFERROR(INDEX(FILTER('1'!$AB:$AB,'1'!$T:$T=$A14,'1'!$A:$A=$B14),1),""""))"),4.0)</f>
        <v>4</v>
      </c>
      <c r="P14" s="33">
        <f>IFERROR(__xludf.DUMMYFUNCTION("IF($B14="""","""",IFERROR(INDEX(FILTER('1'!$AC:$AC,'1'!$T:$T=$A14,'1'!$A:$A=$B14),1),""""))"),6.0)</f>
        <v>6</v>
      </c>
      <c r="Q14" s="32">
        <f>IFERROR(__xludf.DUMMYFUNCTION("IF($B14="""","""",IFERROR(INDEX(FILTER('1'!$AE:$AE,'1'!$T:$T=$A14,'1'!$A:$A=$B14),1),""""))"),5.0)</f>
        <v>5</v>
      </c>
      <c r="R14" s="34"/>
    </row>
    <row r="15" ht="22.5" customHeight="1">
      <c r="A15" s="24">
        <v>2.0</v>
      </c>
      <c r="B15" s="25">
        <v>46165.0</v>
      </c>
      <c r="C15" s="26" t="str">
        <f t="shared" si="3"/>
        <v>土</v>
      </c>
      <c r="D15" s="27">
        <f>IFERROR(__xludf.DUMMYFUNCTION("IF($B15="""","""",IFERROR(INDEX(FILTER('1'!$U:$U,'1'!$T:$T=$A15,'1'!$A:$A=$B15),1),""""))"),1165.0)</f>
        <v>1165</v>
      </c>
      <c r="E15" s="28">
        <f>IFERROR(__xludf.DUMMYFUNCTION("IF($B15="""","""",IFERROR(INDEX(FILTER('1'!$W:$W,'1'!$T:$T=$A15,'1'!$A:$A=$B15),1),""""))"),2.0)</f>
        <v>2</v>
      </c>
      <c r="F15" s="29">
        <f>IFERROR(__xludf.DUMMYFUNCTION("IF($B15="""","""",IFERROR(INDEX(FILTER('1'!$X:$X,'1'!$T:$T=$A15,'1'!$A:$A=$B15),1),""""))"),-3.0)</f>
        <v>-3</v>
      </c>
      <c r="G15" s="30"/>
      <c r="H15" s="63">
        <f>IFERROR(__xludf.DUMMYFUNCTION("IF($B15="""","""",IFERROR(INDEX(FILTER('1'!$Y:$Y,'1'!$T:$T=$A15,'1'!$A:$A=$B15),1),""""))"),6915.0)</f>
        <v>6915</v>
      </c>
      <c r="I15" s="63">
        <f>IFERROR(__xludf.DUMMYFUNCTION("IF($B15="""","""",IFERROR(INDEX(FILTER('1'!$Z:$Z,'1'!$T:$T=$A15,'1'!$A:$A=$B15),1),""""))"),1064.0)</f>
        <v>1064</v>
      </c>
      <c r="J15" s="63">
        <f>IFERROR(__xludf.DUMMYFUNCTION("IF($B15="""","""",IFERROR(INDEX(FILTER('1'!$AA:$AA,'1'!$T:$T=$A15,'1'!$A:$A=$B15),1),""""))"),-4500.0)</f>
        <v>-4500</v>
      </c>
      <c r="K15" s="27"/>
      <c r="M15" s="28">
        <f>IFERROR(__xludf.DUMMYFUNCTION("IF($B15="""","""",IFERROR(INDEX(FILTER('1'!$W:$W,'1'!$T:$T=$A15,'1'!$A:$A=$B15),1),""""))"),2.0)</f>
        <v>2</v>
      </c>
      <c r="N15" s="31">
        <f t="shared" si="2"/>
        <v>-3</v>
      </c>
      <c r="O15" s="32">
        <f>IFERROR(__xludf.DUMMYFUNCTION("IF($B15="""","""",IFERROR(INDEX(FILTER('1'!$AB:$AB,'1'!$T:$T=$A15,'1'!$A:$A=$B15),1),""""))"),3.0)</f>
        <v>3</v>
      </c>
      <c r="P15" s="33">
        <f>IFERROR(__xludf.DUMMYFUNCTION("IF($B15="""","""",IFERROR(INDEX(FILTER('1'!$AC:$AC,'1'!$T:$T=$A15,'1'!$A:$A=$B15),1),""""))"),11.0)</f>
        <v>11</v>
      </c>
      <c r="Q15" s="32">
        <f>IFERROR(__xludf.DUMMYFUNCTION("IF($B15="""","""",IFERROR(INDEX(FILTER('1'!$AE:$AE,'1'!$T:$T=$A15,'1'!$A:$A=$B15),1),""""))"),2.0)</f>
        <v>2</v>
      </c>
      <c r="R15" s="34"/>
    </row>
    <row r="16" ht="22.5" customHeight="1">
      <c r="A16" s="24">
        <v>2.0</v>
      </c>
      <c r="B16" s="25">
        <v>46166.0</v>
      </c>
      <c r="C16" s="26" t="str">
        <f t="shared" si="3"/>
        <v>日</v>
      </c>
      <c r="D16" s="27">
        <f>IFERROR(__xludf.DUMMYFUNCTION("IF($B16="""","""",IFERROR(INDEX(FILTER('1'!$U:$U,'1'!$T:$T=$A16,'1'!$A:$A=$B16),1),""""))"),1165.0)</f>
        <v>1165</v>
      </c>
      <c r="E16" s="28">
        <f>IFERROR(__xludf.DUMMYFUNCTION("IF($B16="""","""",IFERROR(INDEX(FILTER('1'!$W:$W,'1'!$T:$T=$A16,'1'!$A:$A=$B16),1),""""))"),3.0)</f>
        <v>3</v>
      </c>
      <c r="F16" s="29">
        <f>IFERROR(__xludf.DUMMYFUNCTION("IF($B16="""","""",IFERROR(INDEX(FILTER('1'!$X:$X,'1'!$T:$T=$A16,'1'!$A:$A=$B16),1),""""))"),-3.0)</f>
        <v>-3</v>
      </c>
      <c r="G16" s="30"/>
      <c r="H16" s="63">
        <f>IFERROR(__xludf.DUMMYFUNCTION("IF($B16="""","""",IFERROR(INDEX(FILTER('1'!$Y:$Y,'1'!$T:$T=$A16,'1'!$A:$A=$B16),1),""""))"),7255.0)</f>
        <v>7255</v>
      </c>
      <c r="I16" s="63">
        <f>IFERROR(__xludf.DUMMYFUNCTION("IF($B16="""","""",IFERROR(INDEX(FILTER('1'!$Z:$Z,'1'!$T:$T=$A16,'1'!$A:$A=$B16),1),""""))"),931.0)</f>
        <v>931</v>
      </c>
      <c r="J16" s="63">
        <f>IFERROR(__xludf.DUMMYFUNCTION("IF($B16="""","""",IFERROR(INDEX(FILTER('1'!$AA:$AA,'1'!$T:$T=$A16,'1'!$A:$A=$B16),1),""""))"),-5000.0)</f>
        <v>-5000</v>
      </c>
      <c r="K16" s="27"/>
      <c r="M16" s="28">
        <f>IFERROR(__xludf.DUMMYFUNCTION("IF($B16="""","""",IFERROR(INDEX(FILTER('1'!$W:$W,'1'!$T:$T=$A16,'1'!$A:$A=$B16),1),""""))"),3.0)</f>
        <v>3</v>
      </c>
      <c r="N16" s="31">
        <f t="shared" si="2"/>
        <v>-3</v>
      </c>
      <c r="O16" s="32">
        <f>IFERROR(__xludf.DUMMYFUNCTION("IF($B16="""","""",IFERROR(INDEX(FILTER('1'!$AB:$AB,'1'!$T:$T=$A16,'1'!$A:$A=$B16),1),""""))"),2.5)</f>
        <v>2.5</v>
      </c>
      <c r="P16" s="33">
        <f>IFERROR(__xludf.DUMMYFUNCTION("IF($B16="""","""",IFERROR(INDEX(FILTER('1'!$AC:$AC,'1'!$T:$T=$A16,'1'!$A:$A=$B16),1),""""))"),12.0)</f>
        <v>12</v>
      </c>
      <c r="Q16" s="32">
        <f>IFERROR(__xludf.DUMMYFUNCTION("IF($B16="""","""",IFERROR(INDEX(FILTER('1'!$AE:$AE,'1'!$T:$T=$A16,'1'!$A:$A=$B16),1),""""))"),0.5)</f>
        <v>0.5</v>
      </c>
      <c r="R16" s="34"/>
    </row>
    <row r="17" ht="22.5" customHeight="1">
      <c r="A17" s="24">
        <v>2.0</v>
      </c>
      <c r="B17" s="25">
        <v>46167.0</v>
      </c>
      <c r="C17" s="26" t="str">
        <f t="shared" si="3"/>
        <v>月</v>
      </c>
      <c r="D17" s="27">
        <f>IFERROR(__xludf.DUMMYFUNCTION("IF($B17="""","""",IFERROR(INDEX(FILTER('1'!$U:$U,'1'!$T:$T=$A17,'1'!$A:$A=$B17),1),""""))"),1165.0)</f>
        <v>1165</v>
      </c>
      <c r="E17" s="28">
        <f>IFERROR(__xludf.DUMMYFUNCTION("IF($B17="""","""",IFERROR(INDEX(FILTER('1'!$W:$W,'1'!$T:$T=$A17,'1'!$A:$A=$B17),1),""""))"),4.0)</f>
        <v>4</v>
      </c>
      <c r="F17" s="29">
        <f>IFERROR(__xludf.DUMMYFUNCTION("IF($B17="""","""",IFERROR(INDEX(FILTER('1'!$X:$X,'1'!$T:$T=$A17,'1'!$A:$A=$B17),1),""""))"),-2.0)</f>
        <v>-2</v>
      </c>
      <c r="G17" s="30"/>
      <c r="H17" s="63">
        <f>IFERROR(__xludf.DUMMYFUNCTION("IF($B17="""","""",IFERROR(INDEX(FILTER('1'!$Y:$Y,'1'!$T:$T=$A17,'1'!$A:$A=$B17),1),""""))"),5432.0)</f>
        <v>5432</v>
      </c>
      <c r="I17" s="63">
        <f>IFERROR(__xludf.DUMMYFUNCTION("IF($B17="""","""",IFERROR(INDEX(FILTER('1'!$Z:$Z,'1'!$T:$T=$A17,'1'!$A:$A=$B17),1),""""))"),1167.0)</f>
        <v>1167</v>
      </c>
      <c r="J17" s="63">
        <f>IFERROR(__xludf.DUMMYFUNCTION("IF($B17="""","""",IFERROR(INDEX(FILTER('1'!$AA:$AA,'1'!$T:$T=$A17,'1'!$A:$A=$B17),1),""""))"),-4000.0)</f>
        <v>-4000</v>
      </c>
      <c r="K17" s="27"/>
      <c r="M17" s="28">
        <f>IFERROR(__xludf.DUMMYFUNCTION("IF($B17="""","""",IFERROR(INDEX(FILTER('1'!$W:$W,'1'!$T:$T=$A17,'1'!$A:$A=$B17),1),""""))"),4.0)</f>
        <v>4</v>
      </c>
      <c r="N17" s="31">
        <f t="shared" si="2"/>
        <v>-2</v>
      </c>
      <c r="O17" s="32">
        <f>IFERROR(__xludf.DUMMYFUNCTION("IF($B17="""","""",IFERROR(INDEX(FILTER('1'!$AB:$AB,'1'!$T:$T=$A17,'1'!$A:$A=$B17),1),""""))"),1.0)</f>
        <v>1</v>
      </c>
      <c r="P17" s="33">
        <f>IFERROR(__xludf.DUMMYFUNCTION("IF($B17="""","""",IFERROR(INDEX(FILTER('1'!$AC:$AC,'1'!$T:$T=$A17,'1'!$A:$A=$B17),1),""""))"),11.0)</f>
        <v>11</v>
      </c>
      <c r="Q17" s="32">
        <f>IFERROR(__xludf.DUMMYFUNCTION("IF($B17="""","""",IFERROR(INDEX(FILTER('1'!$AE:$AE,'1'!$T:$T=$A17,'1'!$A:$A=$B17),1),""""))"),0.0)</f>
        <v>0</v>
      </c>
      <c r="R17" s="34"/>
    </row>
    <row r="18" ht="22.5" customHeight="1">
      <c r="A18" s="24">
        <v>2.0</v>
      </c>
      <c r="B18" s="25">
        <v>46168.0</v>
      </c>
      <c r="C18" s="26" t="str">
        <f t="shared" si="3"/>
        <v>火</v>
      </c>
      <c r="D18" s="27">
        <f>IFERROR(__xludf.DUMMYFUNCTION("IF($B18="""","""",IFERROR(INDEX(FILTER('1'!$U:$U,'1'!$T:$T=$A18,'1'!$A:$A=$B18),1),""""))"),1165.0)</f>
        <v>1165</v>
      </c>
      <c r="E18" s="28">
        <f>IFERROR(__xludf.DUMMYFUNCTION("IF($B18="""","""",IFERROR(INDEX(FILTER('1'!$W:$W,'1'!$T:$T=$A18,'1'!$A:$A=$B18),1),""""))"),5.0)</f>
        <v>5</v>
      </c>
      <c r="F18" s="29">
        <f>IFERROR(__xludf.DUMMYFUNCTION("IF($B18="""","""",IFERROR(INDEX(FILTER('1'!$X:$X,'1'!$T:$T=$A18,'1'!$A:$A=$B18),1),""""))"),1.0)</f>
        <v>1</v>
      </c>
      <c r="G18" s="30"/>
      <c r="H18" s="63">
        <f>IFERROR(__xludf.DUMMYFUNCTION("IF($B18="""","""",IFERROR(INDEX(FILTER('1'!$Y:$Y,'1'!$T:$T=$A18,'1'!$A:$A=$B18),1),""""))"),4177.0)</f>
        <v>4177</v>
      </c>
      <c r="I18" s="63">
        <f>IFERROR(__xludf.DUMMYFUNCTION("IF($B18="""","""",IFERROR(INDEX(FILTER('1'!$Z:$Z,'1'!$T:$T=$A18,'1'!$A:$A=$B18),1),""""))"),1449.0)</f>
        <v>1449</v>
      </c>
      <c r="J18" s="63">
        <f>IFERROR(__xludf.DUMMYFUNCTION("IF($B18="""","""",IFERROR(INDEX(FILTER('1'!$AA:$AA,'1'!$T:$T=$A18,'1'!$A:$A=$B18),1),""""))"),-2000.0)</f>
        <v>-2000</v>
      </c>
      <c r="K18" s="27"/>
      <c r="M18" s="28">
        <f>IFERROR(__xludf.DUMMYFUNCTION("IF($B18="""","""",IFERROR(INDEX(FILTER('1'!$W:$W,'1'!$T:$T=$A18,'1'!$A:$A=$B18),1),""""))"),5.0)</f>
        <v>5</v>
      </c>
      <c r="N18" s="31">
        <f t="shared" si="2"/>
        <v>1</v>
      </c>
      <c r="O18" s="32">
        <f>IFERROR(__xludf.DUMMYFUNCTION("IF($B18="""","""",IFERROR(INDEX(FILTER('1'!$AB:$AB,'1'!$T:$T=$A18,'1'!$A:$A=$B18),1),""""))"),-0.5)</f>
        <v>-0.5</v>
      </c>
      <c r="P18" s="33">
        <f>IFERROR(__xludf.DUMMYFUNCTION("IF($B18="""","""",IFERROR(INDEX(FILTER('1'!$AC:$AC,'1'!$T:$T=$A18,'1'!$A:$A=$B18),1),""""))"),10.0)</f>
        <v>10</v>
      </c>
      <c r="Q18" s="32">
        <f>IFERROR(__xludf.DUMMYFUNCTION("IF($B18="""","""",IFERROR(INDEX(FILTER('1'!$AE:$AE,'1'!$T:$T=$A18,'1'!$A:$A=$B18),1),""""))"),-1.5)</f>
        <v>-1.5</v>
      </c>
      <c r="R18" s="34"/>
    </row>
    <row r="19" ht="22.5" customHeight="1">
      <c r="A19" s="24">
        <v>2.0</v>
      </c>
      <c r="B19" s="25">
        <v>46169.0</v>
      </c>
      <c r="C19" s="26" t="str">
        <f t="shared" si="3"/>
        <v>水</v>
      </c>
      <c r="D19" s="27">
        <f>IFERROR(__xludf.DUMMYFUNCTION("IF($B19="""","""",IFERROR(INDEX(FILTER('1'!$U:$U,'1'!$T:$T=$A19,'1'!$A:$A=$B19),1),""""))"),1165.0)</f>
        <v>1165</v>
      </c>
      <c r="E19" s="28">
        <f>IFERROR(__xludf.DUMMYFUNCTION("IF($B19="""","""",IFERROR(INDEX(FILTER('1'!$W:$W,'1'!$T:$T=$A19,'1'!$A:$A=$B19),1),""""))"),6.0)</f>
        <v>6</v>
      </c>
      <c r="F19" s="29">
        <f>IFERROR(__xludf.DUMMYFUNCTION("IF($B19="""","""",IFERROR(INDEX(FILTER('1'!$X:$X,'1'!$T:$T=$A19,'1'!$A:$A=$B19),1),""""))"),4.0)</f>
        <v>4</v>
      </c>
      <c r="G19" s="30">
        <f>IF(COUNT(F13:F19)=0,"",SUM(F13:F19)/7)</f>
        <v>0.2857142857</v>
      </c>
      <c r="H19" s="63">
        <f>IFERROR(__xludf.DUMMYFUNCTION("IF($B19="""","""",IFERROR(INDEX(FILTER('1'!$Y:$Y,'1'!$T:$T=$A19,'1'!$A:$A=$B19),1),""""))"),5989.0)</f>
        <v>5989</v>
      </c>
      <c r="I19" s="63">
        <f>IFERROR(__xludf.DUMMYFUNCTION("IF($B19="""","""",IFERROR(INDEX(FILTER('1'!$Z:$Z,'1'!$T:$T=$A19,'1'!$A:$A=$B19),1),""""))"),6705.0)</f>
        <v>6705</v>
      </c>
      <c r="J19" s="63">
        <f>IFERROR(__xludf.DUMMYFUNCTION("IF($B19="""","""",IFERROR(INDEX(FILTER('1'!$AA:$AA,'1'!$T:$T=$A19,'1'!$A:$A=$B19),1),""""))"),5500.0)</f>
        <v>5500</v>
      </c>
      <c r="K19" s="27">
        <f t="array" ref="K19">SUM(IFERROR(VALUE(J13:J19),0))</f>
        <v>-7500</v>
      </c>
      <c r="M19" s="28">
        <f>IFERROR(__xludf.DUMMYFUNCTION("IF($B19="""","""",IFERROR(INDEX(FILTER('1'!$W:$W,'1'!$T:$T=$A19,'1'!$A:$A=$B19),1),""""))"),6.0)</f>
        <v>6</v>
      </c>
      <c r="N19" s="35">
        <f t="shared" si="2"/>
        <v>4</v>
      </c>
      <c r="O19" s="32">
        <f>IFERROR(__xludf.DUMMYFUNCTION("IF($B19="""","""",IFERROR(INDEX(FILTER('1'!$AB:$AB,'1'!$T:$T=$A19,'1'!$A:$A=$B19),1),""""))"),0.5)</f>
        <v>0.5</v>
      </c>
      <c r="P19" s="33">
        <f>IFERROR(__xludf.DUMMYFUNCTION("IF($B19="""","""",IFERROR(INDEX(FILTER('1'!$AC:$AC,'1'!$T:$T=$A19,'1'!$A:$A=$B19),1),""""))"),12.0)</f>
        <v>12</v>
      </c>
      <c r="Q19" s="32">
        <f>IFERROR(__xludf.DUMMYFUNCTION("IF($B19="""","""",IFERROR(INDEX(FILTER('1'!$AE:$AE,'1'!$T:$T=$A19,'1'!$A:$A=$B19),1),""""))"),-1.5)</f>
        <v>-1.5</v>
      </c>
      <c r="R19" s="34"/>
    </row>
    <row r="20" ht="22.5" customHeight="1">
      <c r="A20" s="36">
        <v>2.0</v>
      </c>
      <c r="B20" s="37">
        <v>46170.0</v>
      </c>
      <c r="C20" s="38" t="str">
        <f t="shared" si="3"/>
        <v>木</v>
      </c>
      <c r="D20" s="39">
        <f>IFERROR(__xludf.DUMMYFUNCTION("IF($B20="""","""",IFERROR(INDEX(FILTER('1'!$U:$U,'1'!$T:$T=$A20,'1'!$A:$A=$B20),1),""""))"),1165.0)</f>
        <v>1165</v>
      </c>
      <c r="E20" s="40">
        <f>IFERROR(__xludf.DUMMYFUNCTION("IF($B20="""","""",IFERROR(INDEX(FILTER('1'!$W:$W,'1'!$T:$T=$A20,'1'!$A:$A=$B20),1),""""))"),1.0)</f>
        <v>1</v>
      </c>
      <c r="F20" s="41"/>
      <c r="G20" s="42"/>
      <c r="H20" s="39" t="str">
        <f>IFERROR(__xludf.DUMMYFUNCTION("IF($B20="""","""",IFERROR(INDEX(FILTER('2'!$V:$V,'2'!$S:$S=$A20,'2'!$A:$A=$B20),1),""""))"),"")</f>
        <v/>
      </c>
      <c r="I20" s="39" t="str">
        <f>IFERROR(__xludf.DUMMYFUNCTION("IF($B20="""","""",IFERROR(INDEX(FILTER('2'!$W:$W,'2'!$S:$S=$A20,'2'!$A:$A=$B20),1),""""))"),"")</f>
        <v/>
      </c>
      <c r="J20" s="39"/>
      <c r="K20" s="39"/>
      <c r="M20" s="40">
        <f>IFERROR(__xludf.DUMMYFUNCTION("IF($B20="""","""",IFERROR(INDEX(FILTER('1'!$W:$W,'1'!$T:$T=$A20,'1'!$A:$A=$B20),1),""""))"),1.0)</f>
        <v>1</v>
      </c>
      <c r="N20" s="43" t="str">
        <f t="shared" si="2"/>
        <v/>
      </c>
      <c r="O20" s="44" t="str">
        <f>IFERROR(__xludf.DUMMYFUNCTION("IF($B20="""","""",IFERROR(INDEX(FILTER('1'!$AB:$AB,'1'!$T:$T=$A20,'1'!$A:$A=$B20),1),""""))"),"")</f>
        <v/>
      </c>
      <c r="P20" s="45" t="str">
        <f>IFERROR(__xludf.DUMMYFUNCTION("IF($B20="""","""",IFERROR(INDEX(FILTER('1'!$AC:$AC,'1'!$T:$T=$A20,'1'!$A:$A=$B20),1),""""))"),"")</f>
        <v/>
      </c>
      <c r="Q20" s="46">
        <f>IFERROR(__xludf.DUMMYFUNCTION("IF($B20="""","""",IFERROR(INDEX(FILTER('1'!$AE:$AE,'1'!$T:$T=$A20,'1'!$A:$A=$B20),1),""""))"),0.0)</f>
        <v>0</v>
      </c>
      <c r="R20" s="47">
        <f>D20</f>
        <v>1165</v>
      </c>
      <c r="S20" s="48"/>
    </row>
    <row r="21" ht="22.5" customHeight="1">
      <c r="A21" s="64">
        <v>2.0</v>
      </c>
      <c r="B21" s="25" t="s">
        <v>15</v>
      </c>
      <c r="C21" s="26"/>
      <c r="D21" s="27"/>
      <c r="E21" s="53"/>
      <c r="F21" s="29"/>
      <c r="G21" s="30"/>
      <c r="H21" s="27" t="str">
        <f>IFERROR(__xludf.DUMMYFUNCTION("IF($B21="""","""",IFERROR(INDEX(FILTER('1'!$X:$X,'1'!$T:$T=$A21,'1'!$A:$A=$B21),1),""""))"),"")</f>
        <v/>
      </c>
      <c r="I21" s="27"/>
      <c r="J21" s="27"/>
      <c r="K21" s="65"/>
      <c r="M21" s="53"/>
      <c r="N21" s="31" t="str">
        <f t="shared" si="2"/>
        <v/>
      </c>
      <c r="O21" s="66"/>
      <c r="P21" s="59"/>
      <c r="Q21" s="60"/>
      <c r="R21" s="67"/>
    </row>
    <row r="22" ht="22.5" customHeight="1">
      <c r="A22" s="64">
        <v>2.0</v>
      </c>
      <c r="B22" s="25" t="s">
        <v>15</v>
      </c>
      <c r="C22" s="26" t="str">
        <f t="shared" ref="C22:C30" si="4">IF(B22="","",TEXT(B22,"ddd"))</f>
        <v/>
      </c>
      <c r="D22" s="27"/>
      <c r="E22" s="53"/>
      <c r="F22" s="29"/>
      <c r="G22" s="30"/>
      <c r="H22" s="27"/>
      <c r="I22" s="27"/>
      <c r="J22" s="27"/>
      <c r="K22" s="65"/>
      <c r="M22" s="53"/>
      <c r="N22" s="31" t="str">
        <f t="shared" si="2"/>
        <v/>
      </c>
      <c r="O22" s="66"/>
      <c r="P22" s="59"/>
      <c r="Q22" s="60"/>
      <c r="R22" s="67"/>
    </row>
    <row r="23" ht="22.5" customHeight="1">
      <c r="A23" s="24">
        <v>3.0</v>
      </c>
      <c r="B23" s="25">
        <v>46163.0</v>
      </c>
      <c r="C23" s="26" t="str">
        <f t="shared" si="4"/>
        <v>木</v>
      </c>
      <c r="D23" s="27">
        <f>IFERROR(__xludf.DUMMYFUNCTION("IF($B23="""","""",IFERROR(INDEX(FILTER('1'!$AK:$AK,'1'!$AJ:$AJ=$A23,'1'!$A:$A=$B23),1),""""))"),1166.0)</f>
        <v>1166</v>
      </c>
      <c r="E23" s="28">
        <f>IFERROR(__xludf.DUMMYFUNCTION("IF($B23="""","""",IFERROR(INDEX(FILTER('1'!$AM:$AM,'1'!$AJ:$AJ=$A23,'1'!$A:$A=$B23),1),""""))"),2.0)</f>
        <v>2</v>
      </c>
      <c r="F23" s="29">
        <f>IFERROR(__xludf.DUMMYFUNCTION("IF($B23="""","""",IFERROR(INDEX(FILTER('1'!$AN:$AN,'1'!$AJ:$AJ=$A23,'1'!$A:$A=$B23),1),""""))"),2.0)</f>
        <v>2</v>
      </c>
      <c r="G23" s="30"/>
      <c r="H23" s="27">
        <f>IFERROR(__xludf.DUMMYFUNCTION("IF($B23="""","""",IFERROR(INDEX(FILTER('1'!$AO:$AO,'1'!$AJ:$AJ=$A23,'1'!$A:$A=$B23),1),""""))"),6204.0)</f>
        <v>6204</v>
      </c>
      <c r="I23" s="27">
        <f>IFERROR(__xludf.DUMMYFUNCTION("IF($B23="""","""",IFERROR(INDEX(FILTER('1'!$AP:$AP,'1'!$AJ:$AJ=$A23,'1'!$A:$A=$B23),1),""""))"),2772.0)</f>
        <v>2772</v>
      </c>
      <c r="J23" s="27">
        <f>IFERROR(__xludf.DUMMYFUNCTION("IF($B23="""","""",IFERROR(INDEX(FILTER('1'!$AQ:$AQ,'1'!$AJ:$AJ=$A23,'1'!$A:$A=$B23),1),""""))"),-100.0)</f>
        <v>-100</v>
      </c>
      <c r="K23" s="27"/>
      <c r="M23" s="28">
        <f>IFERROR(__xludf.DUMMYFUNCTION("IF($B23="""","""",IFERROR(INDEX(FILTER('1'!$AM:$AM,'1'!$AJ:$AJ=$A23,'1'!$A:$A=$B23),1),""""))"),2.0)</f>
        <v>2</v>
      </c>
      <c r="N23" s="31">
        <f t="shared" si="2"/>
        <v>2</v>
      </c>
      <c r="O23" s="32">
        <f>IFERROR(__xludf.DUMMYFUNCTION("IF($B23="""","""",IFERROR(INDEX(FILTER('1'!$AR:$AR,'1'!$AJ:$AJ=$A23,'1'!$A:$A=$B23),1),""""))"),1.0)</f>
        <v>1</v>
      </c>
      <c r="P23" s="33">
        <f>IFERROR(__xludf.DUMMYFUNCTION("IF($B23="""","""",IFERROR(INDEX(FILTER('1'!$AS:$AS,'1'!$AJ:$AJ=$A23,'1'!$A:$A=$B23),1),""""))"),8.0)</f>
        <v>8</v>
      </c>
      <c r="Q23" s="32">
        <f>IFERROR(__xludf.DUMMYFUNCTION("IF($B23="""","""",IFERROR(INDEX(FILTER('1'!$AU:$AU,'1'!$AJ:$AJ=$A23,'1'!$A:$A=$B23),1),""""))"),1.0)</f>
        <v>1</v>
      </c>
      <c r="R23" s="34"/>
    </row>
    <row r="24" ht="22.5" customHeight="1">
      <c r="A24" s="24">
        <v>3.0</v>
      </c>
      <c r="B24" s="25">
        <v>46164.0</v>
      </c>
      <c r="C24" s="26" t="str">
        <f t="shared" si="4"/>
        <v>金</v>
      </c>
      <c r="D24" s="27">
        <f>IFERROR(__xludf.DUMMYFUNCTION("IF($B24="""","""",IFERROR(INDEX(FILTER('1'!$AK:$AK,'1'!$AJ:$AJ=$A24,'1'!$A:$A=$B24),1),""""))"),1166.0)</f>
        <v>1166</v>
      </c>
      <c r="E24" s="28">
        <f>IFERROR(__xludf.DUMMYFUNCTION("IF($B24="""","""",IFERROR(INDEX(FILTER('1'!$AM:$AM,'1'!$AJ:$AJ=$A24,'1'!$A:$A=$B24),1),""""))"),3.0)</f>
        <v>3</v>
      </c>
      <c r="F24" s="29">
        <f>IFERROR(__xludf.DUMMYFUNCTION("IF($B24="""","""",IFERROR(INDEX(FILTER('1'!$AN:$AN,'1'!$AJ:$AJ=$A24,'1'!$A:$A=$B24),1),""""))"),1.0)</f>
        <v>1</v>
      </c>
      <c r="G24" s="30"/>
      <c r="H24" s="27">
        <f>IFERROR(__xludf.DUMMYFUNCTION("IF($B24="""","""",IFERROR(INDEX(FILTER('1'!$AO:$AO,'1'!$AJ:$AJ=$A24,'1'!$A:$A=$B24),1),""""))"),2565.0)</f>
        <v>2565</v>
      </c>
      <c r="I24" s="27">
        <f>IFERROR(__xludf.DUMMYFUNCTION("IF($B24="""","""",IFERROR(INDEX(FILTER('1'!$AP:$AP,'1'!$AJ:$AJ=$A24,'1'!$A:$A=$B24),1),""""))"),1056.0)</f>
        <v>1056</v>
      </c>
      <c r="J24" s="27">
        <f>IFERROR(__xludf.DUMMYFUNCTION("IF($B24="""","""",IFERROR(INDEX(FILTER('1'!$AQ:$AQ,'1'!$AJ:$AJ=$A24,'1'!$A:$A=$B24),1),""""))"),-1100.0)</f>
        <v>-1100</v>
      </c>
      <c r="K24" s="27"/>
      <c r="M24" s="28">
        <f>IFERROR(__xludf.DUMMYFUNCTION("IF($B24="""","""",IFERROR(INDEX(FILTER('1'!$AM:$AM,'1'!$AJ:$AJ=$A24,'1'!$A:$A=$B24),1),""""))"),3.0)</f>
        <v>3</v>
      </c>
      <c r="N24" s="31">
        <f t="shared" si="2"/>
        <v>1</v>
      </c>
      <c r="O24" s="32">
        <f>IFERROR(__xludf.DUMMYFUNCTION("IF($B24="""","""",IFERROR(INDEX(FILTER('1'!$AR:$AR,'1'!$AJ:$AJ=$A24,'1'!$A:$A=$B24),1),""""))"),1.5)</f>
        <v>1.5</v>
      </c>
      <c r="P24" s="33">
        <f>IFERROR(__xludf.DUMMYFUNCTION("IF($B24="""","""",IFERROR(INDEX(FILTER('1'!$AS:$AS,'1'!$AJ:$AJ=$A24,'1'!$A:$A=$B24),1),""""))"),9.0)</f>
        <v>9</v>
      </c>
      <c r="Q24" s="32">
        <f>IFERROR(__xludf.DUMMYFUNCTION("IF($B24="""","""",IFERROR(INDEX(FILTER('1'!$AU:$AU,'1'!$AJ:$AJ=$A24,'1'!$A:$A=$B24),1),""""))"),1.5)</f>
        <v>1.5</v>
      </c>
      <c r="R24" s="34"/>
    </row>
    <row r="25" ht="22.5" customHeight="1">
      <c r="A25" s="24">
        <v>3.0</v>
      </c>
      <c r="B25" s="25">
        <v>46165.0</v>
      </c>
      <c r="C25" s="26" t="str">
        <f t="shared" si="4"/>
        <v>土</v>
      </c>
      <c r="D25" s="27">
        <f>IFERROR(__xludf.DUMMYFUNCTION("IF($B25="""","""",IFERROR(INDEX(FILTER('1'!$AK:$AK,'1'!$AJ:$AJ=$A25,'1'!$A:$A=$B25),1),""""))"),1166.0)</f>
        <v>1166</v>
      </c>
      <c r="E25" s="28">
        <f>IFERROR(__xludf.DUMMYFUNCTION("IF($B25="""","""",IFERROR(INDEX(FILTER('1'!$AM:$AM,'1'!$AJ:$AJ=$A25,'1'!$A:$A=$B25),1),""""))"),4.0)</f>
        <v>4</v>
      </c>
      <c r="F25" s="29">
        <f>IFERROR(__xludf.DUMMYFUNCTION("IF($B25="""","""",IFERROR(INDEX(FILTER('1'!$AN:$AN,'1'!$AJ:$AJ=$A25,'1'!$A:$A=$B25),1),""""))"),-2.0)</f>
        <v>-2</v>
      </c>
      <c r="G25" s="30"/>
      <c r="H25" s="27">
        <f>IFERROR(__xludf.DUMMYFUNCTION("IF($B25="""","""",IFERROR(INDEX(FILTER('1'!$AO:$AO,'1'!$AJ:$AJ=$A25,'1'!$A:$A=$B25),1),""""))"),8204.0)</f>
        <v>8204</v>
      </c>
      <c r="I25" s="27">
        <f>IFERROR(__xludf.DUMMYFUNCTION("IF($B25="""","""",IFERROR(INDEX(FILTER('1'!$AP:$AP,'1'!$AJ:$AJ=$A25,'1'!$A:$A=$B25),1),""""))"),1314.0)</f>
        <v>1314</v>
      </c>
      <c r="J25" s="27">
        <f>IFERROR(__xludf.DUMMYFUNCTION("IF($B25="""","""",IFERROR(INDEX(FILTER('1'!$AQ:$AQ,'1'!$AJ:$AJ=$A25,'1'!$A:$A=$B25),1),""""))"),-6000.0)</f>
        <v>-6000</v>
      </c>
      <c r="K25" s="27"/>
      <c r="M25" s="28">
        <f>IFERROR(__xludf.DUMMYFUNCTION("IF($B25="""","""",IFERROR(INDEX(FILTER('1'!$AM:$AM,'1'!$AJ:$AJ=$A25,'1'!$A:$A=$B25),1),""""))"),4.0)</f>
        <v>4</v>
      </c>
      <c r="N25" s="31">
        <f t="shared" si="2"/>
        <v>-2</v>
      </c>
      <c r="O25" s="32">
        <f>IFERROR(__xludf.DUMMYFUNCTION("IF($B25="""","""",IFERROR(INDEX(FILTER('1'!$AR:$AR,'1'!$AJ:$AJ=$A25,'1'!$A:$A=$B25),1),""""))"),0.5)</f>
        <v>0.5</v>
      </c>
      <c r="P25" s="33">
        <f>IFERROR(__xludf.DUMMYFUNCTION("IF($B25="""","""",IFERROR(INDEX(FILTER('1'!$AS:$AS,'1'!$AJ:$AJ=$A25,'1'!$A:$A=$B25),1),""""))"),9.0)</f>
        <v>9</v>
      </c>
      <c r="Q25" s="32">
        <f>IFERROR(__xludf.DUMMYFUNCTION("IF($B25="""","""",IFERROR(INDEX(FILTER('1'!$AU:$AU,'1'!$AJ:$AJ=$A25,'1'!$A:$A=$B25),1),""""))"),0.5)</f>
        <v>0.5</v>
      </c>
      <c r="R25" s="34"/>
    </row>
    <row r="26" ht="22.5" customHeight="1">
      <c r="A26" s="24">
        <v>3.0</v>
      </c>
      <c r="B26" s="25">
        <v>46166.0</v>
      </c>
      <c r="C26" s="26" t="str">
        <f t="shared" si="4"/>
        <v>日</v>
      </c>
      <c r="D26" s="27">
        <f>IFERROR(__xludf.DUMMYFUNCTION("IF($B26="""","""",IFERROR(INDEX(FILTER('1'!$AK:$AK,'1'!$AJ:$AJ=$A26,'1'!$A:$A=$B26),1),""""))"),1166.0)</f>
        <v>1166</v>
      </c>
      <c r="E26" s="28">
        <f>IFERROR(__xludf.DUMMYFUNCTION("IF($B26="""","""",IFERROR(INDEX(FILTER('1'!$AM:$AM,'1'!$AJ:$AJ=$A26,'1'!$A:$A=$B26),1),""""))"),5.0)</f>
        <v>5</v>
      </c>
      <c r="F26" s="29">
        <f>IFERROR(__xludf.DUMMYFUNCTION("IF($B26="""","""",IFERROR(INDEX(FILTER('1'!$AN:$AN,'1'!$AJ:$AJ=$A26,'1'!$A:$A=$B26),1),""""))"),1.0)</f>
        <v>1</v>
      </c>
      <c r="G26" s="30"/>
      <c r="H26" s="27">
        <f>IFERROR(__xludf.DUMMYFUNCTION("IF($B26="""","""",IFERROR(INDEX(FILTER('1'!$AO:$AO,'1'!$AJ:$AJ=$A26,'1'!$A:$A=$B26),1),""""))"),6531.0)</f>
        <v>6531</v>
      </c>
      <c r="I26" s="27">
        <f>IFERROR(__xludf.DUMMYFUNCTION("IF($B26="""","""",IFERROR(INDEX(FILTER('1'!$AP:$AP,'1'!$AJ:$AJ=$A26,'1'!$A:$A=$B26),1),""""))"),2599.0)</f>
        <v>2599</v>
      </c>
      <c r="J26" s="27">
        <f>IFERROR(__xludf.DUMMYFUNCTION("IF($B26="""","""",IFERROR(INDEX(FILTER('1'!$AQ:$AQ,'1'!$AJ:$AJ=$A26,'1'!$A:$A=$B26),1),""""))"),-2000.0)</f>
        <v>-2000</v>
      </c>
      <c r="K26" s="27"/>
      <c r="M26" s="28">
        <f>IFERROR(__xludf.DUMMYFUNCTION("IF($B26="""","""",IFERROR(INDEX(FILTER('1'!$AM:$AM,'1'!$AJ:$AJ=$A26,'1'!$A:$A=$B26),1),""""))"),5.0)</f>
        <v>5</v>
      </c>
      <c r="N26" s="31">
        <f t="shared" si="2"/>
        <v>1</v>
      </c>
      <c r="O26" s="32">
        <f>IFERROR(__xludf.DUMMYFUNCTION("IF($B26="""","""",IFERROR(INDEX(FILTER('1'!$AR:$AR,'1'!$AJ:$AJ=$A26,'1'!$A:$A=$B26),1),""""))"),-0.5)</f>
        <v>-0.5</v>
      </c>
      <c r="P26" s="33">
        <f>IFERROR(__xludf.DUMMYFUNCTION("IF($B26="""","""",IFERROR(INDEX(FILTER('1'!$AS:$AS,'1'!$AJ:$AJ=$A26,'1'!$A:$A=$B26),1),""""))"),13.0)</f>
        <v>13</v>
      </c>
      <c r="Q26" s="32">
        <f>IFERROR(__xludf.DUMMYFUNCTION("IF($B26="""","""",IFERROR(INDEX(FILTER('1'!$AU:$AU,'1'!$AJ:$AJ=$A26,'1'!$A:$A=$B26),1),""""))"),-2.5)</f>
        <v>-2.5</v>
      </c>
      <c r="R26" s="34"/>
    </row>
    <row r="27" ht="22.5" customHeight="1">
      <c r="A27" s="24">
        <v>3.0</v>
      </c>
      <c r="B27" s="25">
        <v>46167.0</v>
      </c>
      <c r="C27" s="26" t="str">
        <f t="shared" si="4"/>
        <v>月</v>
      </c>
      <c r="D27" s="27">
        <f>IFERROR(__xludf.DUMMYFUNCTION("IF($B27="""","""",IFERROR(INDEX(FILTER('1'!$AK:$AK,'1'!$AJ:$AJ=$A27,'1'!$A:$A=$B27),1),""""))"),1166.0)</f>
        <v>1166</v>
      </c>
      <c r="E27" s="28">
        <f>IFERROR(__xludf.DUMMYFUNCTION("IF($B27="""","""",IFERROR(INDEX(FILTER('1'!$AM:$AM,'1'!$AJ:$AJ=$A27,'1'!$A:$A=$B27),1),""""))"),6.0)</f>
        <v>6</v>
      </c>
      <c r="F27" s="29">
        <f>IFERROR(__xludf.DUMMYFUNCTION("IF($B27="""","""",IFERROR(INDEX(FILTER('1'!$AN:$AN,'1'!$AJ:$AJ=$A27,'1'!$A:$A=$B27),1),""""))"),-3.0)</f>
        <v>-3</v>
      </c>
      <c r="G27" s="30"/>
      <c r="H27" s="27">
        <f>IFERROR(__xludf.DUMMYFUNCTION("IF($B27="""","""",IFERROR(INDEX(FILTER('1'!$AO:$AO,'1'!$AJ:$AJ=$A27,'1'!$A:$A=$B27),1),""""))"),2957.0)</f>
        <v>2957</v>
      </c>
      <c r="I27" s="27">
        <f>IFERROR(__xludf.DUMMYFUNCTION("IF($B27="""","""",IFERROR(INDEX(FILTER('1'!$AP:$AP,'1'!$AJ:$AJ=$A27,'1'!$A:$A=$B27),1),""""))"),393.0)</f>
        <v>393</v>
      </c>
      <c r="J27" s="27">
        <f>IFERROR(__xludf.DUMMYFUNCTION("IF($B27="""","""",IFERROR(INDEX(FILTER('1'!$AQ:$AQ,'1'!$AJ:$AJ=$A27,'1'!$A:$A=$B27),1),""""))"),-4000.0)</f>
        <v>-4000</v>
      </c>
      <c r="K27" s="27"/>
      <c r="M27" s="28">
        <f>IFERROR(__xludf.DUMMYFUNCTION("IF($B27="""","""",IFERROR(INDEX(FILTER('1'!$AM:$AM,'1'!$AJ:$AJ=$A27,'1'!$A:$A=$B27),1),""""))"),6.0)</f>
        <v>6</v>
      </c>
      <c r="N27" s="31">
        <f t="shared" si="2"/>
        <v>-3</v>
      </c>
      <c r="O27" s="32">
        <f>IFERROR(__xludf.DUMMYFUNCTION("IF($B27="""","""",IFERROR(INDEX(FILTER('1'!$AR:$AR,'1'!$AJ:$AJ=$A27,'1'!$A:$A=$B27),1),""""))"),1.0)</f>
        <v>1</v>
      </c>
      <c r="P27" s="33">
        <f>IFERROR(__xludf.DUMMYFUNCTION("IF($B27="""","""",IFERROR(INDEX(FILTER('1'!$AS:$AS,'1'!$AJ:$AJ=$A27,'1'!$A:$A=$B27),1),""""))"),10.0)</f>
        <v>10</v>
      </c>
      <c r="Q27" s="32">
        <f>IFERROR(__xludf.DUMMYFUNCTION("IF($B27="""","""",IFERROR(INDEX(FILTER('1'!$AU:$AU,'1'!$AJ:$AJ=$A27,'1'!$A:$A=$B27),1),""""))"),0.0)</f>
        <v>0</v>
      </c>
      <c r="R27" s="34"/>
    </row>
    <row r="28" ht="22.5" customHeight="1">
      <c r="A28" s="24">
        <v>3.0</v>
      </c>
      <c r="B28" s="25">
        <v>46168.0</v>
      </c>
      <c r="C28" s="26" t="str">
        <f t="shared" si="4"/>
        <v>火</v>
      </c>
      <c r="D28" s="27">
        <f>IFERROR(__xludf.DUMMYFUNCTION("IF($B28="""","""",IFERROR(INDEX(FILTER('1'!$AK:$AK,'1'!$AJ:$AJ=$A28,'1'!$A:$A=$B28),1),""""))"),1166.0)</f>
        <v>1166</v>
      </c>
      <c r="E28" s="28">
        <f>IFERROR(__xludf.DUMMYFUNCTION("IF($B28="""","""",IFERROR(INDEX(FILTER('1'!$AM:$AM,'1'!$AJ:$AJ=$A28,'1'!$A:$A=$B28),1),""""))"),7.0)</f>
        <v>7</v>
      </c>
      <c r="F28" s="29">
        <f>IFERROR(__xludf.DUMMYFUNCTION("IF($B28="""","""",IFERROR(INDEX(FILTER('1'!$AN:$AN,'1'!$AJ:$AJ=$A28,'1'!$A:$A=$B28),1),""""))"),4.0)</f>
        <v>4</v>
      </c>
      <c r="G28" s="30"/>
      <c r="H28" s="27">
        <f>IFERROR(__xludf.DUMMYFUNCTION("IF($B28="""","""",IFERROR(INDEX(FILTER('1'!$AO:$AO,'1'!$AJ:$AJ=$A28,'1'!$A:$A=$B28),1),""""))"),4239.0)</f>
        <v>4239</v>
      </c>
      <c r="I28" s="27">
        <f>IFERROR(__xludf.DUMMYFUNCTION("IF($B28="""","""",IFERROR(INDEX(FILTER('1'!$AP:$AP,'1'!$AJ:$AJ=$A28,'1'!$A:$A=$B28),1),""""))"),5480.0)</f>
        <v>5480</v>
      </c>
      <c r="J28" s="27">
        <f>IFERROR(__xludf.DUMMYFUNCTION("IF($B28="""","""",IFERROR(INDEX(FILTER('1'!$AQ:$AQ,'1'!$AJ:$AJ=$A28,'1'!$A:$A=$B28),1),""""))"),2200.0)</f>
        <v>2200</v>
      </c>
      <c r="K28" s="27"/>
      <c r="M28" s="28">
        <f>IFERROR(__xludf.DUMMYFUNCTION("IF($B28="""","""",IFERROR(INDEX(FILTER('1'!$AM:$AM,'1'!$AJ:$AJ=$A28,'1'!$A:$A=$B28),1),""""))"),7.0)</f>
        <v>7</v>
      </c>
      <c r="N28" s="31">
        <f t="shared" si="2"/>
        <v>4</v>
      </c>
      <c r="O28" s="32">
        <f>IFERROR(__xludf.DUMMYFUNCTION("IF($B28="""","""",IFERROR(INDEX(FILTER('1'!$AR:$AR,'1'!$AJ:$AJ=$A28,'1'!$A:$A=$B28),1),""""))"),0.0)</f>
        <v>0</v>
      </c>
      <c r="P28" s="33">
        <f>IFERROR(__xludf.DUMMYFUNCTION("IF($B28="""","""",IFERROR(INDEX(FILTER('1'!$AS:$AS,'1'!$AJ:$AJ=$A28,'1'!$A:$A=$B28),1),""""))"),11.0)</f>
        <v>11</v>
      </c>
      <c r="Q28" s="32">
        <f>IFERROR(__xludf.DUMMYFUNCTION("IF($B28="""","""",IFERROR(INDEX(FILTER('1'!$AU:$AU,'1'!$AJ:$AJ=$A28,'1'!$A:$A=$B28),1),""""))"),-1.0)</f>
        <v>-1</v>
      </c>
      <c r="R28" s="34"/>
    </row>
    <row r="29" ht="22.5" customHeight="1">
      <c r="A29" s="24">
        <v>3.0</v>
      </c>
      <c r="B29" s="25">
        <v>46169.0</v>
      </c>
      <c r="C29" s="26" t="str">
        <f t="shared" si="4"/>
        <v>水</v>
      </c>
      <c r="D29" s="27">
        <f>IFERROR(__xludf.DUMMYFUNCTION("IF($B29="""","""",IFERROR(INDEX(FILTER('1'!$AK:$AK,'1'!$AJ:$AJ=$A29,'1'!$A:$A=$B29),1),""""))"),1166.0)</f>
        <v>1166</v>
      </c>
      <c r="E29" s="28">
        <f>IFERROR(__xludf.DUMMYFUNCTION("IF($B29="""","""",IFERROR(INDEX(FILTER('1'!$AM:$AM,'1'!$AJ:$AJ=$A29,'1'!$A:$A=$B29),1),""""))"),1.0)</f>
        <v>1</v>
      </c>
      <c r="F29" s="29">
        <f>IFERROR(__xludf.DUMMYFUNCTION("IF($B29="""","""",IFERROR(INDEX(FILTER('1'!$AN:$AN,'1'!$AJ:$AJ=$A29,'1'!$A:$A=$B29),1),""""))"),1.0)</f>
        <v>1</v>
      </c>
      <c r="G29" s="30">
        <f>IF(COUNT(F23:F29)=0,"",SUM(F23:F29)/7)</f>
        <v>0.5714285714</v>
      </c>
      <c r="H29" s="27">
        <f>IFERROR(__xludf.DUMMYFUNCTION("IF($B29="""","""",IFERROR(INDEX(FILTER('1'!$AO:$AO,'1'!$AJ:$AJ=$A29,'1'!$A:$A=$B29),1),""""))"),4091.0)</f>
        <v>4091</v>
      </c>
      <c r="I29" s="27">
        <f>IFERROR(__xludf.DUMMYFUNCTION("IF($B29="""","""",IFERROR(INDEX(FILTER('1'!$AP:$AP,'1'!$AJ:$AJ=$A29,'1'!$A:$A=$B29),1),""""))"),2484.0)</f>
        <v>2484</v>
      </c>
      <c r="J29" s="27">
        <f>IFERROR(__xludf.DUMMYFUNCTION("IF($B29="""","""",IFERROR(INDEX(FILTER('1'!$AQ:$AQ,'1'!$AJ:$AJ=$A29,'1'!$A:$A=$B29),1),""""))"),-1600.0)</f>
        <v>-1600</v>
      </c>
      <c r="K29" s="27">
        <f t="array" ref="K29">SUM(IFERROR(VALUE(J23:J29),0))</f>
        <v>-12600</v>
      </c>
      <c r="M29" s="28">
        <f>IFERROR(__xludf.DUMMYFUNCTION("IF($B29="""","""",IFERROR(INDEX(FILTER('1'!$AM:$AM,'1'!$AJ:$AJ=$A29,'1'!$A:$A=$B29),1),""""))"),1.0)</f>
        <v>1</v>
      </c>
      <c r="N29" s="35">
        <f t="shared" si="2"/>
        <v>1</v>
      </c>
      <c r="O29" s="32">
        <f>IFERROR(__xludf.DUMMYFUNCTION("IF($B29="""","""",IFERROR(INDEX(FILTER('1'!$AR:$AR,'1'!$AJ:$AJ=$A29,'1'!$A:$A=$B29),1),""""))"),2.5)</f>
        <v>2.5</v>
      </c>
      <c r="P29" s="33">
        <f>IFERROR(__xludf.DUMMYFUNCTION("IF($B29="""","""",IFERROR(INDEX(FILTER('1'!$AS:$AS,'1'!$AJ:$AJ=$A29,'1'!$A:$A=$B29),1),""""))"),6.0)</f>
        <v>6</v>
      </c>
      <c r="Q29" s="32">
        <f>IFERROR(__xludf.DUMMYFUNCTION("IF($B29="""","""",IFERROR(INDEX(FILTER('1'!$AU:$AU,'1'!$AJ:$AJ=$A29,'1'!$A:$A=$B29),1),""""))"),3.5)</f>
        <v>3.5</v>
      </c>
      <c r="R29" s="34"/>
    </row>
    <row r="30" ht="22.5" customHeight="1">
      <c r="A30" s="36">
        <v>3.0</v>
      </c>
      <c r="B30" s="37">
        <v>46170.0</v>
      </c>
      <c r="C30" s="38" t="str">
        <f t="shared" si="4"/>
        <v>木</v>
      </c>
      <c r="D30" s="39">
        <f>IFERROR(__xludf.DUMMYFUNCTION("IF($B30="""","""",IFERROR(INDEX(FILTER('1'!$AK:$AK,'1'!$AJ:$AJ=$A30,'1'!$A:$A=$B30),1),""""))"),1166.0)</f>
        <v>1166</v>
      </c>
      <c r="E30" s="40">
        <f>IFERROR(__xludf.DUMMYFUNCTION("IF($B30="""","""",IFERROR(INDEX(FILTER('1'!$AM:$AM,'1'!$AJ:$AJ=$A30,'1'!$A:$A=$B30),1),""""))"),2.0)</f>
        <v>2</v>
      </c>
      <c r="F30" s="41"/>
      <c r="G30" s="42"/>
      <c r="H30" s="39" t="str">
        <f>IFERROR(__xludf.DUMMYFUNCTION("IF($B30="""","""",IFERROR(INDEX(FILTER('2'!$AK:$AK,'2'!$AH:$AH=$A30,'2'!$A:$A=$B30),1),""""))"),"")</f>
        <v/>
      </c>
      <c r="I30" s="39" t="str">
        <f>IFERROR(__xludf.DUMMYFUNCTION("IF($B30="""","""",IFERROR(INDEX(FILTER('2'!$AL:$AL,'2'!$AH:$AH=$A30,'2'!$A:$A=$B30),1),""""))"),"")</f>
        <v/>
      </c>
      <c r="J30" s="39" t="str">
        <f>IFERROR(__xludf.DUMMYFUNCTION("IF($B30="""","""",IFERROR(INDEX(FILTER('2'!$AM:$AM,'2'!$AH:$AH=$A30,'2'!$A:$A=$B30),1),""""))"),"")</f>
        <v/>
      </c>
      <c r="K30" s="39"/>
      <c r="M30" s="40">
        <f>IFERROR(__xludf.DUMMYFUNCTION("IF($B30="""","""",IFERROR(INDEX(FILTER('1'!$AM:$AM,'1'!$AJ:$AJ=$A30,'1'!$A:$A=$B30),1),""""))"),2.0)</f>
        <v>2</v>
      </c>
      <c r="N30" s="43" t="str">
        <f t="shared" si="2"/>
        <v/>
      </c>
      <c r="O30" s="44" t="str">
        <f>IFERROR(__xludf.DUMMYFUNCTION("IF($B30="""","""",IFERROR(INDEX(FILTER('1'!$AR:$AR,'1'!$AJ:$AJ=$A30,'1'!$A:$A=$B30),1),""""))"),"")</f>
        <v/>
      </c>
      <c r="P30" s="45" t="str">
        <f>IFERROR(__xludf.DUMMYFUNCTION("IF($B30="""","""",IFERROR(INDEX(FILTER('1'!$AS:$AS,'1'!$AJ:$AJ=$A30,'1'!$A:$A=$B30),1),""""))"),"")</f>
        <v/>
      </c>
      <c r="Q30" s="46">
        <f>IFERROR(__xludf.DUMMYFUNCTION("IF($B30="""","""",IFERROR(INDEX(FILTER('1'!$AU:$AU,'1'!$AJ:$AJ=$A30,'1'!$A:$A=$B30),1),""""))"),0.0)</f>
        <v>0</v>
      </c>
      <c r="R30" s="47">
        <f>D30</f>
        <v>1166</v>
      </c>
      <c r="S30" s="48"/>
    </row>
    <row r="31" ht="22.5" customHeight="1">
      <c r="A31" s="64">
        <v>3.0</v>
      </c>
      <c r="B31" s="25" t="s">
        <v>15</v>
      </c>
      <c r="C31" s="26"/>
      <c r="D31" s="27"/>
      <c r="E31" s="53"/>
      <c r="F31" s="29"/>
      <c r="G31" s="30"/>
      <c r="H31" s="27"/>
      <c r="I31" s="27"/>
      <c r="J31" s="27"/>
      <c r="K31" s="65"/>
      <c r="M31" s="53"/>
      <c r="N31" s="31" t="str">
        <f t="shared" si="2"/>
        <v/>
      </c>
      <c r="O31" s="66"/>
      <c r="P31" s="59"/>
      <c r="Q31" s="60"/>
      <c r="R31" s="67"/>
    </row>
    <row r="32" ht="22.5" customHeight="1">
      <c r="A32" s="64">
        <v>3.0</v>
      </c>
      <c r="B32" s="25" t="s">
        <v>15</v>
      </c>
      <c r="C32" s="26" t="str">
        <f t="shared" ref="C32:C40" si="5">IF(B32="","",TEXT(B32,"ddd"))</f>
        <v/>
      </c>
      <c r="D32" s="27"/>
      <c r="E32" s="53"/>
      <c r="F32" s="29"/>
      <c r="G32" s="30"/>
      <c r="H32" s="27"/>
      <c r="I32" s="27"/>
      <c r="J32" s="27"/>
      <c r="K32" s="65"/>
      <c r="M32" s="53"/>
      <c r="N32" s="31" t="str">
        <f t="shared" si="2"/>
        <v/>
      </c>
      <c r="O32" s="66"/>
      <c r="P32" s="59"/>
      <c r="Q32" s="60"/>
      <c r="R32" s="67"/>
    </row>
    <row r="33" ht="22.5" customHeight="1">
      <c r="A33" s="24">
        <v>4.0</v>
      </c>
      <c r="B33" s="25">
        <v>46163.0</v>
      </c>
      <c r="C33" s="26" t="str">
        <f t="shared" si="5"/>
        <v>木</v>
      </c>
      <c r="D33" s="27">
        <f>IFERROR(__xludf.DUMMYFUNCTION("IF($B33="""","""",IFERROR(INDEX(FILTER('1'!$BA:$BA,'1'!$AZ:$AZ=$A33,'1'!$A:$A=$B33),1),""""))"),1167.0)</f>
        <v>1167</v>
      </c>
      <c r="E33" s="28">
        <f>IFERROR(__xludf.DUMMYFUNCTION("IF($B33="""","""",IFERROR(INDEX(FILTER('1'!$BC:$BC,'1'!$AZ:$AZ=$A33,'1'!$A:$A=$B33),1),""""))"),3.0)</f>
        <v>3</v>
      </c>
      <c r="F33" s="29">
        <f>IFERROR(__xludf.DUMMYFUNCTION("IF($B33="""","""",IFERROR(INDEX(FILTER('1'!$BD:$BD,'1'!$AZ:$AZ=$A33,'1'!$A:$A=$B33),1),""""))"),4.0)</f>
        <v>4</v>
      </c>
      <c r="G33" s="30"/>
      <c r="H33" s="27">
        <f>IFERROR(__xludf.DUMMYFUNCTION("IF($B33="""","""",IFERROR(INDEX(FILTER('1'!$BE:$BE,'1'!$AZ:$AZ=$A33,'1'!$A:$A=$B33),1),""""))"),2395.0)</f>
        <v>2395</v>
      </c>
      <c r="I33" s="27">
        <f>IFERROR(__xludf.DUMMYFUNCTION("IF($B33="""","""",IFERROR(INDEX(FILTER('1'!$BF:$BF,'1'!$AZ:$AZ=$A33,'1'!$A:$A=$B33),1),""""))"),6014.0)</f>
        <v>6014</v>
      </c>
      <c r="J33" s="27">
        <f>IFERROR(__xludf.DUMMYFUNCTION("IF($B33="""","""",IFERROR(INDEX(FILTER('1'!$BG:$BG,'1'!$AZ:$AZ=$A33,'1'!$A:$A=$B33),1),""""))"),5800.0)</f>
        <v>5800</v>
      </c>
      <c r="K33" s="27"/>
      <c r="M33" s="28">
        <f>IFERROR(__xludf.DUMMYFUNCTION("IF($B33="""","""",IFERROR(INDEX(FILTER('1'!$BC:$BC,'1'!$AZ:$AZ=$A33,'1'!$A:$A=$B33),1),""""))"),3.0)</f>
        <v>3</v>
      </c>
      <c r="N33" s="31">
        <f t="shared" si="2"/>
        <v>4</v>
      </c>
      <c r="O33" s="32">
        <f>IFERROR(__xludf.DUMMYFUNCTION("IF($B33="""","""",IFERROR(INDEX(FILTER('1'!$BH:$BH,'1'!$AZ:$AZ=$A33,'1'!$A:$A=$B33),1),""""))"),3.0)</f>
        <v>3</v>
      </c>
      <c r="P33" s="33">
        <f>IFERROR(__xludf.DUMMYFUNCTION("IF($B33="""","""",IFERROR(INDEX(FILTER('1'!$BI:$BI,'1'!$AZ:$AZ=$A33,'1'!$A:$A=$B33),1),""""))"),7.0)</f>
        <v>7</v>
      </c>
      <c r="Q33" s="32">
        <f>IFERROR(__xludf.DUMMYFUNCTION("IF($B33="""","""",IFERROR(INDEX(FILTER('1'!$BK:$BK,'1'!$AZ:$AZ=$A33,'1'!$A:$A=$B33),1),""""))"),4.0)</f>
        <v>4</v>
      </c>
      <c r="R33" s="34"/>
    </row>
    <row r="34" ht="22.5" customHeight="1">
      <c r="A34" s="24">
        <v>4.0</v>
      </c>
      <c r="B34" s="25">
        <v>46164.0</v>
      </c>
      <c r="C34" s="26" t="str">
        <f t="shared" si="5"/>
        <v>金</v>
      </c>
      <c r="D34" s="27">
        <f>IFERROR(__xludf.DUMMYFUNCTION("IF($B34="""","""",IFERROR(INDEX(FILTER('1'!$BA:$BA,'1'!$AZ:$AZ=$A34,'1'!$A:$A=$B34),1),""""))"),1167.0)</f>
        <v>1167</v>
      </c>
      <c r="E34" s="28">
        <f>IFERROR(__xludf.DUMMYFUNCTION("IF($B34="""","""",IFERROR(INDEX(FILTER('1'!$BC:$BC,'1'!$AZ:$AZ=$A34,'1'!$A:$A=$B34),1),""""))"),1.0)</f>
        <v>1</v>
      </c>
      <c r="F34" s="29">
        <f>IFERROR(__xludf.DUMMYFUNCTION("IF($B34="""","""",IFERROR(INDEX(FILTER('1'!$BD:$BD,'1'!$AZ:$AZ=$A34,'1'!$A:$A=$B34),1),""""))"),1.0)</f>
        <v>1</v>
      </c>
      <c r="G34" s="30"/>
      <c r="H34" s="27">
        <f>IFERROR(__xludf.DUMMYFUNCTION("IF($B34="""","""",IFERROR(INDEX(FILTER('1'!$BE:$BE,'1'!$AZ:$AZ=$A34,'1'!$A:$A=$B34),1),""""))"),3729.0)</f>
        <v>3729</v>
      </c>
      <c r="I34" s="27">
        <f>IFERROR(__xludf.DUMMYFUNCTION("IF($B34="""","""",IFERROR(INDEX(FILTER('1'!$BF:$BF,'1'!$AZ:$AZ=$A34,'1'!$A:$A=$B34),1),""""))"),1476.0)</f>
        <v>1476</v>
      </c>
      <c r="J34" s="27">
        <f>IFERROR(__xludf.DUMMYFUNCTION("IF($B34="""","""",IFERROR(INDEX(FILTER('1'!$BG:$BG,'1'!$AZ:$AZ=$A34,'1'!$A:$A=$B34),1),""""))"),-1600.0)</f>
        <v>-1600</v>
      </c>
      <c r="K34" s="27"/>
      <c r="M34" s="28">
        <f>IFERROR(__xludf.DUMMYFUNCTION("IF($B34="""","""",IFERROR(INDEX(FILTER('1'!$BC:$BC,'1'!$AZ:$AZ=$A34,'1'!$A:$A=$B34),1),""""))"),1.0)</f>
        <v>1</v>
      </c>
      <c r="N34" s="31">
        <f t="shared" si="2"/>
        <v>1</v>
      </c>
      <c r="O34" s="32">
        <f>IFERROR(__xludf.DUMMYFUNCTION("IF($B34="""","""",IFERROR(INDEX(FILTER('1'!$BH:$BH,'1'!$AZ:$AZ=$A34,'1'!$A:$A=$B34),1),""""))"),3.5)</f>
        <v>3.5</v>
      </c>
      <c r="P34" s="33">
        <f>IFERROR(__xludf.DUMMYFUNCTION("IF($B34="""","""",IFERROR(INDEX(FILTER('1'!$BI:$BI,'1'!$AZ:$AZ=$A34,'1'!$A:$A=$B34),1),""""))"),4.0)</f>
        <v>4</v>
      </c>
      <c r="Q34" s="32">
        <f>IFERROR(__xludf.DUMMYFUNCTION("IF($B34="""","""",IFERROR(INDEX(FILTER('1'!$BK:$BK,'1'!$AZ:$AZ=$A34,'1'!$A:$A=$B34),1),""""))"),5.5)</f>
        <v>5.5</v>
      </c>
      <c r="R34" s="34"/>
    </row>
    <row r="35" ht="22.5" customHeight="1">
      <c r="A35" s="24">
        <v>4.0</v>
      </c>
      <c r="B35" s="25">
        <v>46165.0</v>
      </c>
      <c r="C35" s="26" t="str">
        <f t="shared" si="5"/>
        <v>土</v>
      </c>
      <c r="D35" s="27">
        <f>IFERROR(__xludf.DUMMYFUNCTION("IF($B35="""","""",IFERROR(INDEX(FILTER('1'!$BA:$BA,'1'!$AZ:$AZ=$A35,'1'!$A:$A=$B35),1),""""))"),1167.0)</f>
        <v>1167</v>
      </c>
      <c r="E35" s="28">
        <f>IFERROR(__xludf.DUMMYFUNCTION("IF($B35="""","""",IFERROR(INDEX(FILTER('1'!$BC:$BC,'1'!$AZ:$AZ=$A35,'1'!$A:$A=$B35),1),""""))"),2.0)</f>
        <v>2</v>
      </c>
      <c r="F35" s="29">
        <f>IFERROR(__xludf.DUMMYFUNCTION("IF($B35="""","""",IFERROR(INDEX(FILTER('1'!$BD:$BD,'1'!$AZ:$AZ=$A35,'1'!$A:$A=$B35),1),""""))"),-1.0)</f>
        <v>-1</v>
      </c>
      <c r="G35" s="30"/>
      <c r="H35" s="27">
        <f>IFERROR(__xludf.DUMMYFUNCTION("IF($B35="""","""",IFERROR(INDEX(FILTER('1'!$BE:$BE,'1'!$AZ:$AZ=$A35,'1'!$A:$A=$B35),1),""""))"),6555.0)</f>
        <v>6555</v>
      </c>
      <c r="I35" s="27">
        <f>IFERROR(__xludf.DUMMYFUNCTION("IF($B35="""","""",IFERROR(INDEX(FILTER('1'!$BF:$BF,'1'!$AZ:$AZ=$A35,'1'!$A:$A=$B35),1),""""))"),1136.0)</f>
        <v>1136</v>
      </c>
      <c r="J35" s="27">
        <f>IFERROR(__xludf.DUMMYFUNCTION("IF($B35="""","""",IFERROR(INDEX(FILTER('1'!$BG:$BG,'1'!$AZ:$AZ=$A35,'1'!$A:$A=$B35),1),""""))"),-3000.0)</f>
        <v>-3000</v>
      </c>
      <c r="K35" s="27"/>
      <c r="M35" s="28">
        <f>IFERROR(__xludf.DUMMYFUNCTION("IF($B35="""","""",IFERROR(INDEX(FILTER('1'!$BC:$BC,'1'!$AZ:$AZ=$A35,'1'!$A:$A=$B35),1),""""))"),2.0)</f>
        <v>2</v>
      </c>
      <c r="N35" s="31">
        <f t="shared" si="2"/>
        <v>-1</v>
      </c>
      <c r="O35" s="32">
        <f>IFERROR(__xludf.DUMMYFUNCTION("IF($B35="""","""",IFERROR(INDEX(FILTER('1'!$BH:$BH,'1'!$AZ:$AZ=$A35,'1'!$A:$A=$B35),1),""""))"),2.5)</f>
        <v>2.5</v>
      </c>
      <c r="P35" s="33">
        <f>IFERROR(__xludf.DUMMYFUNCTION("IF($B35="""","""",IFERROR(INDEX(FILTER('1'!$BI:$BI,'1'!$AZ:$AZ=$A35,'1'!$A:$A=$B35),1),""""))"),6.0)</f>
        <v>6</v>
      </c>
      <c r="Q35" s="32">
        <f>IFERROR(__xludf.DUMMYFUNCTION("IF($B35="""","""",IFERROR(INDEX(FILTER('1'!$BK:$BK,'1'!$AZ:$AZ=$A35,'1'!$A:$A=$B35),1),""""))"),3.5)</f>
        <v>3.5</v>
      </c>
      <c r="R35" s="34"/>
    </row>
    <row r="36" ht="22.5" customHeight="1">
      <c r="A36" s="24">
        <v>4.0</v>
      </c>
      <c r="B36" s="25">
        <v>46166.0</v>
      </c>
      <c r="C36" s="26" t="str">
        <f t="shared" si="5"/>
        <v>日</v>
      </c>
      <c r="D36" s="27">
        <f>IFERROR(__xludf.DUMMYFUNCTION("IF($B36="""","""",IFERROR(INDEX(FILTER('1'!$BA:$BA,'1'!$AZ:$AZ=$A36,'1'!$A:$A=$B36),1),""""))"),1167.0)</f>
        <v>1167</v>
      </c>
      <c r="E36" s="28">
        <f>IFERROR(__xludf.DUMMYFUNCTION("IF($B36="""","""",IFERROR(INDEX(FILTER('1'!$BC:$BC,'1'!$AZ:$AZ=$A36,'1'!$A:$A=$B36),1),""""))"),3.0)</f>
        <v>3</v>
      </c>
      <c r="F36" s="29">
        <f>IFERROR(__xludf.DUMMYFUNCTION("IF($B36="""","""",IFERROR(INDEX(FILTER('1'!$BD:$BD,'1'!$AZ:$AZ=$A36,'1'!$A:$A=$B36),1),""""))"),6.0)</f>
        <v>6</v>
      </c>
      <c r="G36" s="30"/>
      <c r="H36" s="27">
        <f>IFERROR(__xludf.DUMMYFUNCTION("IF($B36="""","""",IFERROR(INDEX(FILTER('1'!$BE:$BE,'1'!$AZ:$AZ=$A36,'1'!$A:$A=$B36),1),""""))"),8753.0)</f>
        <v>8753</v>
      </c>
      <c r="I36" s="27">
        <f>IFERROR(__xludf.DUMMYFUNCTION("IF($B36="""","""",IFERROR(INDEX(FILTER('1'!$BF:$BF,'1'!$AZ:$AZ=$A36,'1'!$A:$A=$B36),1),""""))"),12005.0)</f>
        <v>12005</v>
      </c>
      <c r="J36" s="27">
        <f>IFERROR(__xludf.DUMMYFUNCTION("IF($B36="""","""",IFERROR(INDEX(FILTER('1'!$BG:$BG,'1'!$AZ:$AZ=$A36,'1'!$A:$A=$B36),1),""""))"),10000.0)</f>
        <v>10000</v>
      </c>
      <c r="K36" s="27"/>
      <c r="M36" s="28">
        <f>IFERROR(__xludf.DUMMYFUNCTION("IF($B36="""","""",IFERROR(INDEX(FILTER('1'!$BC:$BC,'1'!$AZ:$AZ=$A36,'1'!$A:$A=$B36),1),""""))"),3.0)</f>
        <v>3</v>
      </c>
      <c r="N36" s="31">
        <f t="shared" si="2"/>
        <v>6</v>
      </c>
      <c r="O36" s="32">
        <f>IFERROR(__xludf.DUMMYFUNCTION("IF($B36="""","""",IFERROR(INDEX(FILTER('1'!$BH:$BH,'1'!$AZ:$AZ=$A36,'1'!$A:$A=$B36),1),""""))"),2.0)</f>
        <v>2</v>
      </c>
      <c r="P36" s="33">
        <f>IFERROR(__xludf.DUMMYFUNCTION("IF($B36="""","""",IFERROR(INDEX(FILTER('1'!$BI:$BI,'1'!$AZ:$AZ=$A36,'1'!$A:$A=$B36),1),""""))"),11.0)</f>
        <v>11</v>
      </c>
      <c r="Q36" s="32">
        <f>IFERROR(__xludf.DUMMYFUNCTION("IF($B36="""","""",IFERROR(INDEX(FILTER('1'!$BK:$BK,'1'!$AZ:$AZ=$A36,'1'!$A:$A=$B36),1),""""))"),1.0)</f>
        <v>1</v>
      </c>
      <c r="R36" s="34"/>
    </row>
    <row r="37" ht="22.5" customHeight="1">
      <c r="A37" s="24">
        <v>4.0</v>
      </c>
      <c r="B37" s="25">
        <v>46167.0</v>
      </c>
      <c r="C37" s="26" t="str">
        <f t="shared" si="5"/>
        <v>月</v>
      </c>
      <c r="D37" s="27">
        <f>IFERROR(__xludf.DUMMYFUNCTION("IF($B37="""","""",IFERROR(INDEX(FILTER('1'!$BA:$BA,'1'!$AZ:$AZ=$A37,'1'!$A:$A=$B37),1),""""))"),1167.0)</f>
        <v>1167</v>
      </c>
      <c r="E37" s="28">
        <f>IFERROR(__xludf.DUMMYFUNCTION("IF($B37="""","""",IFERROR(INDEX(FILTER('1'!$BC:$BC,'1'!$AZ:$AZ=$A37,'1'!$A:$A=$B37),1),""""))"),1.0)</f>
        <v>1</v>
      </c>
      <c r="F37" s="29">
        <f>IFERROR(__xludf.DUMMYFUNCTION("IF($B37="""","""",IFERROR(INDEX(FILTER('1'!$BD:$BD,'1'!$AZ:$AZ=$A37,'1'!$A:$A=$B37),1),""""))"),1.0)</f>
        <v>1</v>
      </c>
      <c r="G37" s="30"/>
      <c r="H37" s="27">
        <f>IFERROR(__xludf.DUMMYFUNCTION("IF($B37="""","""",IFERROR(INDEX(FILTER('1'!$BE:$BE,'1'!$AZ:$AZ=$A37,'1'!$A:$A=$B37),1),""""))"),1865.0)</f>
        <v>1865</v>
      </c>
      <c r="I37" s="27">
        <f>IFERROR(__xludf.DUMMYFUNCTION("IF($B37="""","""",IFERROR(INDEX(FILTER('1'!$BF:$BF,'1'!$AZ:$AZ=$A37,'1'!$A:$A=$B37),1),""""))"),935.0)</f>
        <v>935</v>
      </c>
      <c r="J37" s="27">
        <f>IFERROR(__xludf.DUMMYFUNCTION("IF($B37="""","""",IFERROR(INDEX(FILTER('1'!$BG:$BG,'1'!$AZ:$AZ=$A37,'1'!$A:$A=$B37),1),""""))"),-1500.0)</f>
        <v>-1500</v>
      </c>
      <c r="K37" s="27"/>
      <c r="M37" s="28">
        <f>IFERROR(__xludf.DUMMYFUNCTION("IF($B37="""","""",IFERROR(INDEX(FILTER('1'!$BC:$BC,'1'!$AZ:$AZ=$A37,'1'!$A:$A=$B37),1),""""))"),1.0)</f>
        <v>1</v>
      </c>
      <c r="N37" s="31">
        <f t="shared" si="2"/>
        <v>1</v>
      </c>
      <c r="O37" s="32">
        <f>IFERROR(__xludf.DUMMYFUNCTION("IF($B37="""","""",IFERROR(INDEX(FILTER('1'!$BH:$BH,'1'!$AZ:$AZ=$A37,'1'!$A:$A=$B37),1),""""))"),2.5)</f>
        <v>2.5</v>
      </c>
      <c r="P37" s="33">
        <f>IFERROR(__xludf.DUMMYFUNCTION("IF($B37="""","""",IFERROR(INDEX(FILTER('1'!$BI:$BI,'1'!$AZ:$AZ=$A37,'1'!$A:$A=$B37),1),""""))"),4.0)</f>
        <v>4</v>
      </c>
      <c r="Q37" s="32">
        <f>IFERROR(__xludf.DUMMYFUNCTION("IF($B37="""","""",IFERROR(INDEX(FILTER('1'!$BK:$BK,'1'!$AZ:$AZ=$A37,'1'!$A:$A=$B37),1),""""))"),4.5)</f>
        <v>4.5</v>
      </c>
      <c r="R37" s="34"/>
    </row>
    <row r="38" ht="22.5" customHeight="1">
      <c r="A38" s="24">
        <v>4.0</v>
      </c>
      <c r="B38" s="25">
        <v>46168.0</v>
      </c>
      <c r="C38" s="26" t="str">
        <f t="shared" si="5"/>
        <v>火</v>
      </c>
      <c r="D38" s="27">
        <f>IFERROR(__xludf.DUMMYFUNCTION("IF($B38="""","""",IFERROR(INDEX(FILTER('1'!$BA:$BA,'1'!$AZ:$AZ=$A38,'1'!$A:$A=$B38),1),""""))"),1167.0)</f>
        <v>1167</v>
      </c>
      <c r="E38" s="28">
        <f>IFERROR(__xludf.DUMMYFUNCTION("IF($B38="""","""",IFERROR(INDEX(FILTER('1'!$BC:$BC,'1'!$AZ:$AZ=$A38,'1'!$A:$A=$B38),1),""""))"),2.0)</f>
        <v>2</v>
      </c>
      <c r="F38" s="29">
        <f>IFERROR(__xludf.DUMMYFUNCTION("IF($B38="""","""",IFERROR(INDEX(FILTER('1'!$BD:$BD,'1'!$AZ:$AZ=$A38,'1'!$A:$A=$B38),1),""""))"),-1.0)</f>
        <v>-1</v>
      </c>
      <c r="G38" s="30"/>
      <c r="H38" s="27">
        <f>IFERROR(__xludf.DUMMYFUNCTION("IF($B38="""","""",IFERROR(INDEX(FILTER('1'!$BE:$BE,'1'!$AZ:$AZ=$A38,'1'!$A:$A=$B38),1),""""))"),6833.0)</f>
        <v>6833</v>
      </c>
      <c r="I38" s="27">
        <f>IFERROR(__xludf.DUMMYFUNCTION("IF($B38="""","""",IFERROR(INDEX(FILTER('1'!$BF:$BF,'1'!$AZ:$AZ=$A38,'1'!$A:$A=$B38),1),""""))"),1910.0)</f>
        <v>1910</v>
      </c>
      <c r="J38" s="27">
        <f>IFERROR(__xludf.DUMMYFUNCTION("IF($B38="""","""",IFERROR(INDEX(FILTER('1'!$BG:$BG,'1'!$AZ:$AZ=$A38,'1'!$A:$A=$B38),1),""""))"),-3000.0)</f>
        <v>-3000</v>
      </c>
      <c r="K38" s="27"/>
      <c r="M38" s="28">
        <f>IFERROR(__xludf.DUMMYFUNCTION("IF($B38="""","""",IFERROR(INDEX(FILTER('1'!$BC:$BC,'1'!$AZ:$AZ=$A38,'1'!$A:$A=$B38),1),""""))"),2.0)</f>
        <v>2</v>
      </c>
      <c r="N38" s="31">
        <f t="shared" si="2"/>
        <v>-1</v>
      </c>
      <c r="O38" s="32">
        <f>IFERROR(__xludf.DUMMYFUNCTION("IF($B38="""","""",IFERROR(INDEX(FILTER('1'!$BH:$BH,'1'!$AZ:$AZ=$A38,'1'!$A:$A=$B38),1),""""))"),3.0)</f>
        <v>3</v>
      </c>
      <c r="P38" s="33">
        <f>IFERROR(__xludf.DUMMYFUNCTION("IF($B38="""","""",IFERROR(INDEX(FILTER('1'!$BI:$BI,'1'!$AZ:$AZ=$A38,'1'!$A:$A=$B38),1),""""))"),6.0)</f>
        <v>6</v>
      </c>
      <c r="Q38" s="32">
        <f>IFERROR(__xludf.DUMMYFUNCTION("IF($B38="""","""",IFERROR(INDEX(FILTER('1'!$BK:$BK,'1'!$AZ:$AZ=$A38,'1'!$A:$A=$B38),1),""""))"),4.0)</f>
        <v>4</v>
      </c>
      <c r="R38" s="34"/>
    </row>
    <row r="39" ht="22.5" customHeight="1">
      <c r="A39" s="24">
        <v>4.0</v>
      </c>
      <c r="B39" s="25">
        <v>46169.0</v>
      </c>
      <c r="C39" s="26" t="str">
        <f t="shared" si="5"/>
        <v>水</v>
      </c>
      <c r="D39" s="27">
        <f>IFERROR(__xludf.DUMMYFUNCTION("IF($B39="""","""",IFERROR(INDEX(FILTER('1'!$BA:$BA,'1'!$AZ:$AZ=$A39,'1'!$A:$A=$B39),1),""""))"),1167.0)</f>
        <v>1167</v>
      </c>
      <c r="E39" s="28">
        <f>IFERROR(__xludf.DUMMYFUNCTION("IF($B39="""","""",IFERROR(INDEX(FILTER('1'!$BC:$BC,'1'!$AZ:$AZ=$A39,'1'!$A:$A=$B39),1),""""))"),3.0)</f>
        <v>3</v>
      </c>
      <c r="F39" s="29">
        <f>IFERROR(__xludf.DUMMYFUNCTION("IF($B39="""","""",IFERROR(INDEX(FILTER('1'!$BD:$BD,'1'!$AZ:$AZ=$A39,'1'!$A:$A=$B39),1),""""))"),-3.0)</f>
        <v>-3</v>
      </c>
      <c r="G39" s="30">
        <f>IF(COUNT(F33:F39)=0,"",SUM(F33:F39)/7)</f>
        <v>1</v>
      </c>
      <c r="H39" s="27">
        <f>IFERROR(__xludf.DUMMYFUNCTION("IF($B39="""","""",IFERROR(INDEX(FILTER('1'!$BE:$BE,'1'!$AZ:$AZ=$A39,'1'!$A:$A=$B39),1),""""))"),2987.0)</f>
        <v>2987</v>
      </c>
      <c r="I39" s="27">
        <f>IFERROR(__xludf.DUMMYFUNCTION("IF($B39="""","""",IFERROR(INDEX(FILTER('1'!$BF:$BF,'1'!$AZ:$AZ=$A39,'1'!$A:$A=$B39),1),""""))"),409.0)</f>
        <v>409</v>
      </c>
      <c r="J39" s="27">
        <f>IFERROR(__xludf.DUMMYFUNCTION("IF($B39="""","""",IFERROR(INDEX(FILTER('1'!$BG:$BG,'1'!$AZ:$AZ=$A39,'1'!$A:$A=$B39),1),""""))"),-4000.0)</f>
        <v>-4000</v>
      </c>
      <c r="K39" s="27">
        <f t="array" ref="K39">SUM(IFERROR(VALUE(J33:J39),0))</f>
        <v>2700</v>
      </c>
      <c r="M39" s="28">
        <f>IFERROR(__xludf.DUMMYFUNCTION("IF($B39="""","""",IFERROR(INDEX(FILTER('1'!$BC:$BC,'1'!$AZ:$AZ=$A39,'1'!$A:$A=$B39),1),""""))"),3.0)</f>
        <v>3</v>
      </c>
      <c r="N39" s="35">
        <f t="shared" si="2"/>
        <v>-3</v>
      </c>
      <c r="O39" s="32">
        <f>IFERROR(__xludf.DUMMYFUNCTION("IF($B39="""","""",IFERROR(INDEX(FILTER('1'!$BH:$BH,'1'!$AZ:$AZ=$A39,'1'!$A:$A=$B39),1),""""))"),3.0)</f>
        <v>3</v>
      </c>
      <c r="P39" s="33">
        <f>IFERROR(__xludf.DUMMYFUNCTION("IF($B39="""","""",IFERROR(INDEX(FILTER('1'!$BI:$BI,'1'!$AZ:$AZ=$A39,'1'!$A:$A=$B39),1),""""))"),8.0)</f>
        <v>8</v>
      </c>
      <c r="Q39" s="32">
        <f>IFERROR(__xludf.DUMMYFUNCTION("IF($B39="""","""",IFERROR(INDEX(FILTER('1'!$BK:$BK,'1'!$AZ:$AZ=$A39,'1'!$A:$A=$B39),1),""""))"),3.0)</f>
        <v>3</v>
      </c>
      <c r="R39" s="34"/>
    </row>
    <row r="40" ht="22.5" customHeight="1">
      <c r="A40" s="36">
        <v>4.0</v>
      </c>
      <c r="B40" s="37">
        <v>46170.0</v>
      </c>
      <c r="C40" s="38" t="str">
        <f t="shared" si="5"/>
        <v>木</v>
      </c>
      <c r="D40" s="39">
        <f>IFERROR(__xludf.DUMMYFUNCTION("IF($B40="""","""",IFERROR(INDEX(FILTER('1'!$BA:$BA,'1'!$AZ:$AZ=$A40,'1'!$A:$A=$B40),1),""""))"),1167.0)</f>
        <v>1167</v>
      </c>
      <c r="E40" s="40">
        <f>IFERROR(__xludf.DUMMYFUNCTION("IF($B40="""","""",IFERROR(INDEX(FILTER('1'!$BC:$BC,'1'!$AZ:$AZ=$A40,'1'!$A:$A=$B40),1),""""))"),4.0)</f>
        <v>4</v>
      </c>
      <c r="F40" s="41"/>
      <c r="G40" s="42"/>
      <c r="H40" s="39" t="str">
        <f>IFERROR(__xludf.DUMMYFUNCTION("IF($B40="""","""",IFERROR(INDEX(FILTER('2'!$AZ:$AZ,'2'!$AW:$AW=$A40,'2'!$A:$A=$B40),1),""""))"),"")</f>
        <v/>
      </c>
      <c r="I40" s="39" t="str">
        <f>IFERROR(__xludf.DUMMYFUNCTION("IF($B40="""","""",IFERROR(INDEX(FILTER('2'!$BA:$BA,'2'!$AW:$AW=$A40,'2'!$A:$A=$B40),1),""""))"),"")</f>
        <v/>
      </c>
      <c r="J40" s="39" t="str">
        <f>IFERROR(__xludf.DUMMYFUNCTION("IF($B40="""","""",IFERROR(INDEX(FILTER('2'!$BB:$BB,'2'!$AW:$AW=$A40,'2'!$A:$A=$B40),1),""""))"),"")</f>
        <v/>
      </c>
      <c r="K40" s="39"/>
      <c r="M40" s="40">
        <f>IFERROR(__xludf.DUMMYFUNCTION("IF($B40="""","""",IFERROR(INDEX(FILTER('1'!$BC:$BC,'1'!$AZ:$AZ=$A40,'1'!$A:$A=$B40),1),""""))"),4.0)</f>
        <v>4</v>
      </c>
      <c r="N40" s="43" t="str">
        <f t="shared" si="2"/>
        <v/>
      </c>
      <c r="O40" s="44" t="str">
        <f>IFERROR(__xludf.DUMMYFUNCTION("IF($B40="""","""",IFERROR(INDEX(FILTER('1'!$BH:$BH,'1'!$AZ:$AZ=$A40,'1'!$A:$A=$B40),1),""""))"),"")</f>
        <v/>
      </c>
      <c r="P40" s="45" t="str">
        <f>IFERROR(__xludf.DUMMYFUNCTION("IF($B40="""","""",IFERROR(INDEX(FILTER('1'!$BI:$BI,'1'!$AZ:$AZ=$A40,'1'!$A:$A=$B40),1),""""))"),"")</f>
        <v/>
      </c>
      <c r="Q40" s="46">
        <f>IFERROR(__xludf.DUMMYFUNCTION("IF($B40="""","""",IFERROR(INDEX(FILTER('1'!$BK:$BK,'1'!$AZ:$AZ=$A40,'1'!$A:$A=$B40),1),""""))"),0.0)</f>
        <v>0</v>
      </c>
      <c r="R40" s="47">
        <f>D40</f>
        <v>1167</v>
      </c>
      <c r="S40" s="48"/>
    </row>
    <row r="41" ht="22.5" customHeight="1">
      <c r="A41" s="64">
        <v>4.0</v>
      </c>
      <c r="B41" s="25" t="s">
        <v>15</v>
      </c>
      <c r="C41" s="26"/>
      <c r="D41" s="27"/>
      <c r="E41" s="53"/>
      <c r="F41" s="29"/>
      <c r="G41" s="30"/>
      <c r="H41" s="27"/>
      <c r="I41" s="27"/>
      <c r="J41" s="27"/>
      <c r="K41" s="65"/>
      <c r="M41" s="53"/>
      <c r="N41" s="31" t="str">
        <f t="shared" si="2"/>
        <v/>
      </c>
      <c r="O41" s="66"/>
      <c r="P41" s="59"/>
      <c r="Q41" s="60"/>
      <c r="R41" s="67"/>
    </row>
    <row r="42" ht="22.5" customHeight="1">
      <c r="A42" s="64">
        <v>4.0</v>
      </c>
      <c r="B42" s="25" t="s">
        <v>15</v>
      </c>
      <c r="C42" s="26" t="str">
        <f t="shared" ref="C42:C50" si="6">IF(B42="","",TEXT(B42,"ddd"))</f>
        <v/>
      </c>
      <c r="D42" s="27"/>
      <c r="E42" s="53"/>
      <c r="F42" s="29"/>
      <c r="G42" s="30"/>
      <c r="H42" s="27"/>
      <c r="I42" s="27"/>
      <c r="J42" s="27"/>
      <c r="K42" s="65"/>
      <c r="M42" s="53"/>
      <c r="N42" s="31" t="str">
        <f t="shared" si="2"/>
        <v/>
      </c>
      <c r="O42" s="66"/>
      <c r="P42" s="59"/>
      <c r="Q42" s="60"/>
      <c r="R42" s="67"/>
    </row>
    <row r="43" ht="22.5" customHeight="1">
      <c r="A43" s="24">
        <v>5.0</v>
      </c>
      <c r="B43" s="25">
        <v>46163.0</v>
      </c>
      <c r="C43" s="26" t="str">
        <f t="shared" si="6"/>
        <v>木</v>
      </c>
      <c r="D43" s="27">
        <f>IFERROR(__xludf.DUMMYFUNCTION("IF($B43="""","""",IFERROR(INDEX(FILTER('1'!$BQ:$BQ,'1'!$BP:$BP=$A43,'1'!$A:$A=$B43),1),""""))"),1168.0)</f>
        <v>1168</v>
      </c>
      <c r="E43" s="28">
        <f>IFERROR(__xludf.DUMMYFUNCTION("IF($B43="""","""",IFERROR(INDEX(FILTER('1'!$BS:$BS,'1'!$BP:$BP=$A43,'1'!$A:$A=$B43),1),""""))"),9.0)</f>
        <v>9</v>
      </c>
      <c r="F43" s="29">
        <f>IFERROR(__xludf.DUMMYFUNCTION("IF($B43="""","""",IFERROR(INDEX(FILTER('1'!$BT:$BT,'1'!$BP:$BP=$A43,'1'!$A:$A=$B43),1),""""))"),1.0)</f>
        <v>1</v>
      </c>
      <c r="G43" s="30"/>
      <c r="H43" s="27">
        <f>IFERROR(__xludf.DUMMYFUNCTION("IF($B43="""","""",IFERROR(INDEX(FILTER('1'!$BU:$BU,'1'!$BP:$BP=$A43,'1'!$A:$A=$B43),1),""""))"),6124.0)</f>
        <v>6124</v>
      </c>
      <c r="I43" s="27">
        <f>IFERROR(__xludf.DUMMYFUNCTION("IF($B43="""","""",IFERROR(INDEX(FILTER('1'!$BV:$BV,'1'!$BP:$BP=$A43,'1'!$A:$A=$B43),1),""""))"),2781.0)</f>
        <v>2781</v>
      </c>
      <c r="J43" s="27">
        <f>IFERROR(__xludf.DUMMYFUNCTION("IF($B43="""","""",IFERROR(INDEX(FILTER('1'!$BW:$BW,'1'!$BP:$BP=$A43,'1'!$A:$A=$B43),1),""""))"),-2300.0)</f>
        <v>-2300</v>
      </c>
      <c r="K43" s="27"/>
      <c r="M43" s="28">
        <f>IFERROR(__xludf.DUMMYFUNCTION("IF($B43="""","""",IFERROR(INDEX(FILTER('1'!$BS:$BS,'1'!$BP:$BP=$A43,'1'!$A:$A=$B43),1),""""))"),9.0)</f>
        <v>9</v>
      </c>
      <c r="N43" s="31">
        <f t="shared" si="2"/>
        <v>1</v>
      </c>
      <c r="O43" s="32">
        <f>IFERROR(__xludf.DUMMYFUNCTION("IF($B43="""","""",IFERROR(INDEX(FILTER('1'!$BX:$BX,'1'!$BP:$BP=$A43,'1'!$A:$A=$B43),1),""""))"),1.5)</f>
        <v>1.5</v>
      </c>
      <c r="P43" s="33">
        <f>IFERROR(__xludf.DUMMYFUNCTION("IF($B43="""","""",IFERROR(INDEX(FILTER('1'!$BY:$BY,'1'!$BP:$BP=$A43,'1'!$A:$A=$B43),1),""""))"),11.0)</f>
        <v>11</v>
      </c>
      <c r="Q43" s="32">
        <f>IFERROR(__xludf.DUMMYFUNCTION("IF($B43="""","""",IFERROR(INDEX(FILTER('1'!$CA:$CA,'1'!$BP:$BP=$A43,'1'!$A:$A=$B43),1),""""))"),0.5)</f>
        <v>0.5</v>
      </c>
      <c r="R43" s="34"/>
    </row>
    <row r="44" ht="22.5" customHeight="1">
      <c r="A44" s="24">
        <v>5.0</v>
      </c>
      <c r="B44" s="25">
        <v>46164.0</v>
      </c>
      <c r="C44" s="26" t="str">
        <f t="shared" si="6"/>
        <v>金</v>
      </c>
      <c r="D44" s="27">
        <f>IFERROR(__xludf.DUMMYFUNCTION("IF($B44="""","""",IFERROR(INDEX(FILTER('1'!$BQ:$BQ,'1'!$BP:$BP=$A44,'1'!$A:$A=$B44),1),""""))"),1168.0)</f>
        <v>1168</v>
      </c>
      <c r="E44" s="28">
        <f>IFERROR(__xludf.DUMMYFUNCTION("IF($B44="""","""",IFERROR(INDEX(FILTER('1'!$BS:$BS,'1'!$BP:$BP=$A44,'1'!$A:$A=$B44),1),""""))"),10.0)</f>
        <v>10</v>
      </c>
      <c r="F44" s="29">
        <f>IFERROR(__xludf.DUMMYFUNCTION("IF($B44="""","""",IFERROR(INDEX(FILTER('1'!$BT:$BT,'1'!$BP:$BP=$A44,'1'!$A:$A=$B44),1),""""))"),5.0)</f>
        <v>5</v>
      </c>
      <c r="G44" s="30"/>
      <c r="H44" s="27">
        <f>IFERROR(__xludf.DUMMYFUNCTION("IF($B44="""","""",IFERROR(INDEX(FILTER('1'!$BU:$BU,'1'!$BP:$BP=$A44,'1'!$A:$A=$B44),1),""""))"),4853.0)</f>
        <v>4853</v>
      </c>
      <c r="I44" s="27">
        <f>IFERROR(__xludf.DUMMYFUNCTION("IF($B44="""","""",IFERROR(INDEX(FILTER('1'!$BV:$BV,'1'!$BP:$BP=$A44,'1'!$A:$A=$B44),1),""""))"),8953.0)</f>
        <v>8953</v>
      </c>
      <c r="J44" s="27">
        <f>IFERROR(__xludf.DUMMYFUNCTION("IF($B44="""","""",IFERROR(INDEX(FILTER('1'!$BW:$BW,'1'!$BP:$BP=$A44,'1'!$A:$A=$B44),1),""""))"),7900.0)</f>
        <v>7900</v>
      </c>
      <c r="K44" s="27"/>
      <c r="M44" s="28">
        <f>IFERROR(__xludf.DUMMYFUNCTION("IF($B44="""","""",IFERROR(INDEX(FILTER('1'!$BS:$BS,'1'!$BP:$BP=$A44,'1'!$A:$A=$B44),1),""""))"),10.0)</f>
        <v>10</v>
      </c>
      <c r="N44" s="31">
        <f t="shared" si="2"/>
        <v>5</v>
      </c>
      <c r="O44" s="32">
        <f>IFERROR(__xludf.DUMMYFUNCTION("IF($B44="""","""",IFERROR(INDEX(FILTER('1'!$BX:$BX,'1'!$BP:$BP=$A44,'1'!$A:$A=$B44),1),""""))"),1.0)</f>
        <v>1</v>
      </c>
      <c r="P44" s="33">
        <f>IFERROR(__xludf.DUMMYFUNCTION("IF($B44="""","""",IFERROR(INDEX(FILTER('1'!$BY:$BY,'1'!$BP:$BP=$A44,'1'!$A:$A=$B44),1),""""))"),3.0)</f>
        <v>3</v>
      </c>
      <c r="Q44" s="32">
        <f>IFERROR(__xludf.DUMMYFUNCTION("IF($B44="""","""",IFERROR(INDEX(FILTER('1'!$CA:$CA,'1'!$BP:$BP=$A44,'1'!$A:$A=$B44),1),""""))"),3.5)</f>
        <v>3.5</v>
      </c>
      <c r="R44" s="34"/>
    </row>
    <row r="45" ht="22.5" customHeight="1">
      <c r="A45" s="24">
        <v>5.0</v>
      </c>
      <c r="B45" s="25">
        <v>46165.0</v>
      </c>
      <c r="C45" s="26" t="str">
        <f t="shared" si="6"/>
        <v>土</v>
      </c>
      <c r="D45" s="27">
        <f>IFERROR(__xludf.DUMMYFUNCTION("IF($B45="""","""",IFERROR(INDEX(FILTER('1'!$BQ:$BQ,'1'!$BP:$BP=$A45,'1'!$A:$A=$B45),1),""""))"),1168.0)</f>
        <v>1168</v>
      </c>
      <c r="E45" s="28">
        <f>IFERROR(__xludf.DUMMYFUNCTION("IF($B45="""","""",IFERROR(INDEX(FILTER('1'!$BS:$BS,'1'!$BP:$BP=$A45,'1'!$A:$A=$B45),1),""""))"),1.0)</f>
        <v>1</v>
      </c>
      <c r="F45" s="29">
        <f>IFERROR(__xludf.DUMMYFUNCTION("IF($B45="""","""",IFERROR(INDEX(FILTER('1'!$BT:$BT,'1'!$BP:$BP=$A45,'1'!$A:$A=$B45),1),""""))"),-2.0)</f>
        <v>-2</v>
      </c>
      <c r="G45" s="30"/>
      <c r="H45" s="27">
        <f>IFERROR(__xludf.DUMMYFUNCTION("IF($B45="""","""",IFERROR(INDEX(FILTER('1'!$BU:$BU,'1'!$BP:$BP=$A45,'1'!$A:$A=$B45),1),""""))"),5674.0)</f>
        <v>5674</v>
      </c>
      <c r="I45" s="27">
        <f>IFERROR(__xludf.DUMMYFUNCTION("IF($B45="""","""",IFERROR(INDEX(FILTER('1'!$BV:$BV,'1'!$BP:$BP=$A45,'1'!$A:$A=$B45),1),""""))"),1510.0)</f>
        <v>1510</v>
      </c>
      <c r="J45" s="27">
        <f>IFERROR(__xludf.DUMMYFUNCTION("IF($B45="""","""",IFERROR(INDEX(FILTER('1'!$BW:$BW,'1'!$BP:$BP=$A45,'1'!$A:$A=$B45),1),""""))"),-4000.0)</f>
        <v>-4000</v>
      </c>
      <c r="K45" s="27"/>
      <c r="M45" s="28">
        <f>IFERROR(__xludf.DUMMYFUNCTION("IF($B45="""","""",IFERROR(INDEX(FILTER('1'!$BS:$BS,'1'!$BP:$BP=$A45,'1'!$A:$A=$B45),1),""""))"),1.0)</f>
        <v>1</v>
      </c>
      <c r="N45" s="31">
        <f t="shared" si="2"/>
        <v>-2</v>
      </c>
      <c r="O45" s="32">
        <f>IFERROR(__xludf.DUMMYFUNCTION("IF($B45="""","""",IFERROR(INDEX(FILTER('1'!$BX:$BX,'1'!$BP:$BP=$A45,'1'!$A:$A=$B45),1),""""))"),3.0)</f>
        <v>3</v>
      </c>
      <c r="P45" s="33">
        <f>IFERROR(__xludf.DUMMYFUNCTION("IF($B45="""","""",IFERROR(INDEX(FILTER('1'!$BY:$BY,'1'!$BP:$BP=$A45,'1'!$A:$A=$B45),1),""""))"),1.0)</f>
        <v>1</v>
      </c>
      <c r="Q45" s="32">
        <f>IFERROR(__xludf.DUMMYFUNCTION("IF($B45="""","""",IFERROR(INDEX(FILTER('1'!$CA:$CA,'1'!$BP:$BP=$A45,'1'!$A:$A=$B45),1),""""))"),6.0)</f>
        <v>6</v>
      </c>
      <c r="R45" s="34"/>
    </row>
    <row r="46" ht="22.5" customHeight="1">
      <c r="A46" s="24">
        <v>5.0</v>
      </c>
      <c r="B46" s="25">
        <v>46166.0</v>
      </c>
      <c r="C46" s="26" t="str">
        <f t="shared" si="6"/>
        <v>日</v>
      </c>
      <c r="D46" s="27">
        <f>IFERROR(__xludf.DUMMYFUNCTION("IF($B46="""","""",IFERROR(INDEX(FILTER('1'!$BQ:$BQ,'1'!$BP:$BP=$A46,'1'!$A:$A=$B46),1),""""))"),1168.0)</f>
        <v>1168</v>
      </c>
      <c r="E46" s="28">
        <f>IFERROR(__xludf.DUMMYFUNCTION("IF($B46="""","""",IFERROR(INDEX(FILTER('1'!$BS:$BS,'1'!$BP:$BP=$A46,'1'!$A:$A=$B46),1),""""))"),2.0)</f>
        <v>2</v>
      </c>
      <c r="F46" s="29">
        <f>IFERROR(__xludf.DUMMYFUNCTION("IF($B46="""","""",IFERROR(INDEX(FILTER('1'!$BT:$BT,'1'!$BP:$BP=$A46,'1'!$A:$A=$B46),1),""""))"),5.0)</f>
        <v>5</v>
      </c>
      <c r="G46" s="30"/>
      <c r="H46" s="27">
        <f>IFERROR(__xludf.DUMMYFUNCTION("IF($B46="""","""",IFERROR(INDEX(FILTER('1'!$BU:$BU,'1'!$BP:$BP=$A46,'1'!$A:$A=$B46),1),""""))"),8447.0)</f>
        <v>8447</v>
      </c>
      <c r="I46" s="27">
        <f>IFERROR(__xludf.DUMMYFUNCTION("IF($B46="""","""",IFERROR(INDEX(FILTER('1'!$BV:$BV,'1'!$BP:$BP=$A46,'1'!$A:$A=$B46),1),""""))"),8038.0)</f>
        <v>8038</v>
      </c>
      <c r="J46" s="27">
        <f>IFERROR(__xludf.DUMMYFUNCTION("IF($B46="""","""",IFERROR(INDEX(FILTER('1'!$BW:$BW,'1'!$BP:$BP=$A46,'1'!$A:$A=$B46),1),""""))"),3200.0)</f>
        <v>3200</v>
      </c>
      <c r="K46" s="27"/>
      <c r="M46" s="28">
        <f>IFERROR(__xludf.DUMMYFUNCTION("IF($B46="""","""",IFERROR(INDEX(FILTER('1'!$BS:$BS,'1'!$BP:$BP=$A46,'1'!$A:$A=$B46),1),""""))"),2.0)</f>
        <v>2</v>
      </c>
      <c r="N46" s="31">
        <f t="shared" si="2"/>
        <v>5</v>
      </c>
      <c r="O46" s="32">
        <f>IFERROR(__xludf.DUMMYFUNCTION("IF($B46="""","""",IFERROR(INDEX(FILTER('1'!$BX:$BX,'1'!$BP:$BP=$A46,'1'!$A:$A=$B46),1),""""))"),1.5)</f>
        <v>1.5</v>
      </c>
      <c r="P46" s="33">
        <f>IFERROR(__xludf.DUMMYFUNCTION("IF($B46="""","""",IFERROR(INDEX(FILTER('1'!$BY:$BY,'1'!$BP:$BP=$A46,'1'!$A:$A=$B46),1),""""))"),1.0)</f>
        <v>1</v>
      </c>
      <c r="Q46" s="32">
        <f>IFERROR(__xludf.DUMMYFUNCTION("IF($B46="""","""",IFERROR(INDEX(FILTER('1'!$CA:$CA,'1'!$BP:$BP=$A46,'1'!$A:$A=$B46),1),""""))"),4.5)</f>
        <v>4.5</v>
      </c>
      <c r="R46" s="34"/>
    </row>
    <row r="47" ht="22.5" customHeight="1">
      <c r="A47" s="24">
        <v>5.0</v>
      </c>
      <c r="B47" s="25">
        <v>46167.0</v>
      </c>
      <c r="C47" s="26" t="str">
        <f t="shared" si="6"/>
        <v>月</v>
      </c>
      <c r="D47" s="27">
        <f>IFERROR(__xludf.DUMMYFUNCTION("IF($B47="""","""",IFERROR(INDEX(FILTER('1'!$BQ:$BQ,'1'!$BP:$BP=$A47,'1'!$A:$A=$B47),1),""""))"),1168.0)</f>
        <v>1168</v>
      </c>
      <c r="E47" s="28">
        <f>IFERROR(__xludf.DUMMYFUNCTION("IF($B47="""","""",IFERROR(INDEX(FILTER('1'!$BS:$BS,'1'!$BP:$BP=$A47,'1'!$A:$A=$B47),1),""""))"),1.0)</f>
        <v>1</v>
      </c>
      <c r="F47" s="29">
        <f>IFERROR(__xludf.DUMMYFUNCTION("IF($B47="""","""",IFERROR(INDEX(FILTER('1'!$BT:$BT,'1'!$BP:$BP=$A47,'1'!$A:$A=$B47),1),""""))"),2.0)</f>
        <v>2</v>
      </c>
      <c r="G47" s="30"/>
      <c r="H47" s="27">
        <f>IFERROR(__xludf.DUMMYFUNCTION("IF($B47="""","""",IFERROR(INDEX(FILTER('1'!$BU:$BU,'1'!$BP:$BP=$A47,'1'!$A:$A=$B47),1),""""))"),4787.0)</f>
        <v>4787</v>
      </c>
      <c r="I47" s="27">
        <f>IFERROR(__xludf.DUMMYFUNCTION("IF($B47="""","""",IFERROR(INDEX(FILTER('1'!$BV:$BV,'1'!$BP:$BP=$A47,'1'!$A:$A=$B47),1),""""))"),3797.0)</f>
        <v>3797</v>
      </c>
      <c r="J47" s="27">
        <f>IFERROR(__xludf.DUMMYFUNCTION("IF($B47="""","""",IFERROR(INDEX(FILTER('1'!$BW:$BW,'1'!$BP:$BP=$A47,'1'!$A:$A=$B47),1),""""))"),-300.0)</f>
        <v>-300</v>
      </c>
      <c r="K47" s="27"/>
      <c r="M47" s="28">
        <f>IFERROR(__xludf.DUMMYFUNCTION("IF($B47="""","""",IFERROR(INDEX(FILTER('1'!$BS:$BS,'1'!$BP:$BP=$A47,'1'!$A:$A=$B47),1),""""))"),1.0)</f>
        <v>1</v>
      </c>
      <c r="N47" s="31">
        <f t="shared" si="2"/>
        <v>2</v>
      </c>
      <c r="O47" s="32">
        <f>IFERROR(__xludf.DUMMYFUNCTION("IF($B47="""","""",IFERROR(INDEX(FILTER('1'!$BX:$BX,'1'!$BP:$BP=$A47,'1'!$A:$A=$B47),1),""""))"),3.0)</f>
        <v>3</v>
      </c>
      <c r="P47" s="33">
        <f>IFERROR(__xludf.DUMMYFUNCTION("IF($B47="""","""",IFERROR(INDEX(FILTER('1'!$BY:$BY,'1'!$BP:$BP=$A47,'1'!$A:$A=$B47),1),""""))"),5.0)</f>
        <v>5</v>
      </c>
      <c r="Q47" s="32">
        <f>IFERROR(__xludf.DUMMYFUNCTION("IF($B47="""","""",IFERROR(INDEX(FILTER('1'!$CA:$CA,'1'!$BP:$BP=$A47,'1'!$A:$A=$B47),1),""""))"),5.0)</f>
        <v>5</v>
      </c>
      <c r="R47" s="34"/>
    </row>
    <row r="48" ht="22.5" customHeight="1">
      <c r="A48" s="24">
        <v>5.0</v>
      </c>
      <c r="B48" s="25">
        <v>46168.0</v>
      </c>
      <c r="C48" s="26" t="str">
        <f t="shared" si="6"/>
        <v>火</v>
      </c>
      <c r="D48" s="27">
        <f>IFERROR(__xludf.DUMMYFUNCTION("IF($B48="""","""",IFERROR(INDEX(FILTER('1'!$BQ:$BQ,'1'!$BP:$BP=$A48,'1'!$A:$A=$B48),1),""""))"),1168.0)</f>
        <v>1168</v>
      </c>
      <c r="E48" s="28">
        <f>IFERROR(__xludf.DUMMYFUNCTION("IF($B48="""","""",IFERROR(INDEX(FILTER('1'!$BS:$BS,'1'!$BP:$BP=$A48,'1'!$A:$A=$B48),1),""""))"),2.0)</f>
        <v>2</v>
      </c>
      <c r="F48" s="29">
        <f>IFERROR(__xludf.DUMMYFUNCTION("IF($B48="""","""",IFERROR(INDEX(FILTER('1'!$BT:$BT,'1'!$BP:$BP=$A48,'1'!$A:$A=$B48),1),""""))"),1.0)</f>
        <v>1</v>
      </c>
      <c r="G48" s="30"/>
      <c r="H48" s="27">
        <f>IFERROR(__xludf.DUMMYFUNCTION("IF($B48="""","""",IFERROR(INDEX(FILTER('1'!$BU:$BU,'1'!$BP:$BP=$A48,'1'!$A:$A=$B48),1),""""))"),3486.0)</f>
        <v>3486</v>
      </c>
      <c r="I48" s="27">
        <f>IFERROR(__xludf.DUMMYFUNCTION("IF($B48="""","""",IFERROR(INDEX(FILTER('1'!$BV:$BV,'1'!$BP:$BP=$A48,'1'!$A:$A=$B48),1),""""))"),1029.0)</f>
        <v>1029</v>
      </c>
      <c r="J48" s="27">
        <f>IFERROR(__xludf.DUMMYFUNCTION("IF($B48="""","""",IFERROR(INDEX(FILTER('1'!$BW:$BW,'1'!$BP:$BP=$A48,'1'!$A:$A=$B48),1),""""))"),-1200.0)</f>
        <v>-1200</v>
      </c>
      <c r="K48" s="27"/>
      <c r="M48" s="28">
        <f>IFERROR(__xludf.DUMMYFUNCTION("IF($B48="""","""",IFERROR(INDEX(FILTER('1'!$BS:$BS,'1'!$BP:$BP=$A48,'1'!$A:$A=$B48),1),""""))"),2.0)</f>
        <v>2</v>
      </c>
      <c r="N48" s="31">
        <f t="shared" si="2"/>
        <v>1</v>
      </c>
      <c r="O48" s="32">
        <f>IFERROR(__xludf.DUMMYFUNCTION("IF($B48="""","""",IFERROR(INDEX(FILTER('1'!$BX:$BX,'1'!$BP:$BP=$A48,'1'!$A:$A=$B48),1),""""))"),3.0)</f>
        <v>3</v>
      </c>
      <c r="P48" s="33">
        <f>IFERROR(__xludf.DUMMYFUNCTION("IF($B48="""","""",IFERROR(INDEX(FILTER('1'!$BY:$BY,'1'!$BP:$BP=$A48,'1'!$A:$A=$B48),1),""""))"),9.0)</f>
        <v>9</v>
      </c>
      <c r="Q48" s="32">
        <f>IFERROR(__xludf.DUMMYFUNCTION("IF($B48="""","""",IFERROR(INDEX(FILTER('1'!$CA:$CA,'1'!$BP:$BP=$A48,'1'!$A:$A=$B48),1),""""))"),3.0)</f>
        <v>3</v>
      </c>
      <c r="R48" s="34"/>
    </row>
    <row r="49" ht="22.5" customHeight="1">
      <c r="A49" s="24">
        <v>5.0</v>
      </c>
      <c r="B49" s="25">
        <v>46169.0</v>
      </c>
      <c r="C49" s="26" t="str">
        <f t="shared" si="6"/>
        <v>水</v>
      </c>
      <c r="D49" s="27">
        <f>IFERROR(__xludf.DUMMYFUNCTION("IF($B49="""","""",IFERROR(INDEX(FILTER('1'!$BQ:$BQ,'1'!$BP:$BP=$A49,'1'!$A:$A=$B49),1),""""))"),1168.0)</f>
        <v>1168</v>
      </c>
      <c r="E49" s="28">
        <f>IFERROR(__xludf.DUMMYFUNCTION("IF($B49="""","""",IFERROR(INDEX(FILTER('1'!$BS:$BS,'1'!$BP:$BP=$A49,'1'!$A:$A=$B49),1),""""))"),3.0)</f>
        <v>3</v>
      </c>
      <c r="F49" s="29">
        <f>IFERROR(__xludf.DUMMYFUNCTION("IF($B49="""","""",IFERROR(INDEX(FILTER('1'!$BT:$BT,'1'!$BP:$BP=$A49,'1'!$A:$A=$B49),1),""""))"),1.0)</f>
        <v>1</v>
      </c>
      <c r="G49" s="30">
        <f>IF(COUNT(F43:F49)=0,"",SUM(F43:F49)/7)</f>
        <v>1.857142857</v>
      </c>
      <c r="H49" s="27">
        <f>IFERROR(__xludf.DUMMYFUNCTION("IF($B49="""","""",IFERROR(INDEX(FILTER('1'!$BU:$BU,'1'!$BP:$BP=$A49,'1'!$A:$A=$B49),1),""""))"),5140.0)</f>
        <v>5140</v>
      </c>
      <c r="I49" s="27">
        <f>IFERROR(__xludf.DUMMYFUNCTION("IF($B49="""","""",IFERROR(INDEX(FILTER('1'!$BV:$BV,'1'!$BP:$BP=$A49,'1'!$A:$A=$B49),1),""""))"),2055.0)</f>
        <v>2055</v>
      </c>
      <c r="J49" s="27">
        <f>IFERROR(__xludf.DUMMYFUNCTION("IF($B49="""","""",IFERROR(INDEX(FILTER('1'!$BW:$BW,'1'!$BP:$BP=$A49,'1'!$A:$A=$B49),1),""""))"),-2000.0)</f>
        <v>-2000</v>
      </c>
      <c r="K49" s="27">
        <f t="array" ref="K49">SUM(IFERROR(VALUE(J43:J49),0))</f>
        <v>1300</v>
      </c>
      <c r="M49" s="28">
        <f>IFERROR(__xludf.DUMMYFUNCTION("IF($B49="""","""",IFERROR(INDEX(FILTER('1'!$BS:$BS,'1'!$BP:$BP=$A49,'1'!$A:$A=$B49),1),""""))"),3.0)</f>
        <v>3</v>
      </c>
      <c r="N49" s="35">
        <f t="shared" si="2"/>
        <v>1</v>
      </c>
      <c r="O49" s="32">
        <f>IFERROR(__xludf.DUMMYFUNCTION("IF($B49="""","""",IFERROR(INDEX(FILTER('1'!$BX:$BX,'1'!$BP:$BP=$A49,'1'!$A:$A=$B49),1),""""))"),4.0)</f>
        <v>4</v>
      </c>
      <c r="P49" s="33">
        <f>IFERROR(__xludf.DUMMYFUNCTION("IF($B49="""","""",IFERROR(INDEX(FILTER('1'!$BY:$BY,'1'!$BP:$BP=$A49,'1'!$A:$A=$B49),1),""""))"),10.0)</f>
        <v>10</v>
      </c>
      <c r="Q49" s="32">
        <f>IFERROR(__xludf.DUMMYFUNCTION("IF($B49="""","""",IFERROR(INDEX(FILTER('1'!$CA:$CA,'1'!$BP:$BP=$A49,'1'!$A:$A=$B49),1),""""))"),3.0)</f>
        <v>3</v>
      </c>
      <c r="R49" s="34"/>
    </row>
    <row r="50" ht="22.5" customHeight="1">
      <c r="A50" s="36">
        <v>5.0</v>
      </c>
      <c r="B50" s="37">
        <v>46170.0</v>
      </c>
      <c r="C50" s="38" t="str">
        <f t="shared" si="6"/>
        <v>木</v>
      </c>
      <c r="D50" s="39">
        <f>IFERROR(__xludf.DUMMYFUNCTION("IF($B50="""","""",IFERROR(INDEX(FILTER('1'!$BQ:$BQ,'1'!$BP:$BP=$A50,'1'!$A:$A=$B50),1),""""))"),1168.0)</f>
        <v>1168</v>
      </c>
      <c r="E50" s="40">
        <f>IFERROR(__xludf.DUMMYFUNCTION("IF($B50="""","""",IFERROR(INDEX(FILTER('1'!$BS:$BS,'1'!$BP:$BP=$A50,'1'!$A:$A=$B50),1),""""))"),4.0)</f>
        <v>4</v>
      </c>
      <c r="F50" s="41"/>
      <c r="G50" s="42"/>
      <c r="H50" s="39" t="str">
        <f>IFERROR(__xludf.DUMMYFUNCTION("IF($B50="""","""",IFERROR(INDEX(FILTER('2'!$BP:$BP,'2'!$BM:$BM=$A50,'2'!$A:$A=$B50),1),""""))"),"")</f>
        <v/>
      </c>
      <c r="I50" s="39" t="str">
        <f>IFERROR(__xludf.DUMMYFUNCTION("IF($B50="""","""",IFERROR(INDEX(FILTER('2'!$BQ:$BQ,'2'!$BM:$BM=$A50,'2'!$A:$A=$B50),1),""""))"),"")</f>
        <v/>
      </c>
      <c r="J50" s="39" t="str">
        <f>IFERROR(__xludf.DUMMYFUNCTION("IF($B50="""","""",IFERROR(INDEX(FILTER('2'!$BR:$BR,'2'!$BM:$BM=$A50,'2'!$A:$A=$B50),1),""""))"),"")</f>
        <v/>
      </c>
      <c r="K50" s="39"/>
      <c r="M50" s="40">
        <f>IFERROR(__xludf.DUMMYFUNCTION("IF($B50="""","""",IFERROR(INDEX(FILTER('1'!$BS:$BS,'1'!$BP:$BP=$A50,'1'!$A:$A=$B50),1),""""))"),4.0)</f>
        <v>4</v>
      </c>
      <c r="N50" s="43" t="str">
        <f t="shared" si="2"/>
        <v/>
      </c>
      <c r="O50" s="44" t="str">
        <f>IFERROR(__xludf.DUMMYFUNCTION("IF($B50="""","""",IFERROR(INDEX(FILTER('1'!$BX:$BX,'1'!$BP:$BP=$A50,'1'!$A:$A=$B50),1),""""))"),"")</f>
        <v/>
      </c>
      <c r="P50" s="45" t="str">
        <f>IFERROR(__xludf.DUMMYFUNCTION("IF($B50="""","""",IFERROR(INDEX(FILTER('1'!$BY:$BY,'1'!$BP:$BP=$A50,'1'!$A:$A=$B50),1),""""))"),"")</f>
        <v/>
      </c>
      <c r="Q50" s="46">
        <f>IFERROR(__xludf.DUMMYFUNCTION("IF($B50="""","""",IFERROR(INDEX(FILTER('1'!$CA:$CA,'1'!$BP:$BP=$A50,'1'!$A:$A=$B50),1),""""))"),0.0)</f>
        <v>0</v>
      </c>
      <c r="R50" s="47">
        <f>D50</f>
        <v>1168</v>
      </c>
      <c r="S50" s="48"/>
    </row>
    <row r="51" ht="22.5" customHeight="1">
      <c r="A51" s="64">
        <v>5.0</v>
      </c>
      <c r="B51" s="25" t="s">
        <v>15</v>
      </c>
      <c r="C51" s="26"/>
      <c r="D51" s="27"/>
      <c r="E51" s="53"/>
      <c r="F51" s="29"/>
      <c r="G51" s="30"/>
      <c r="H51" s="27"/>
      <c r="I51" s="27"/>
      <c r="J51" s="27"/>
      <c r="K51" s="65"/>
      <c r="M51" s="53"/>
      <c r="N51" s="31" t="str">
        <f t="shared" si="2"/>
        <v/>
      </c>
      <c r="O51" s="66"/>
      <c r="P51" s="59"/>
      <c r="Q51" s="60"/>
      <c r="R51" s="67"/>
    </row>
    <row r="52" ht="22.5" customHeight="1">
      <c r="A52" s="64">
        <v>5.0</v>
      </c>
      <c r="B52" s="25" t="s">
        <v>15</v>
      </c>
      <c r="C52" s="26" t="str">
        <f t="shared" ref="C52:C60" si="7">IF(B52="","",TEXT(B52,"ddd"))</f>
        <v/>
      </c>
      <c r="D52" s="27"/>
      <c r="E52" s="53"/>
      <c r="F52" s="29"/>
      <c r="G52" s="30"/>
      <c r="H52" s="27"/>
      <c r="I52" s="27"/>
      <c r="J52" s="27"/>
      <c r="K52" s="65"/>
      <c r="M52" s="53"/>
      <c r="N52" s="31" t="str">
        <f t="shared" si="2"/>
        <v/>
      </c>
      <c r="O52" s="66"/>
      <c r="P52" s="59"/>
      <c r="Q52" s="60"/>
      <c r="R52" s="67"/>
    </row>
    <row r="53" ht="22.5" customHeight="1">
      <c r="A53" s="24">
        <v>6.0</v>
      </c>
      <c r="B53" s="25">
        <v>46163.0</v>
      </c>
      <c r="C53" s="26" t="str">
        <f t="shared" si="7"/>
        <v>木</v>
      </c>
      <c r="D53" s="27">
        <f>IFERROR(__xludf.DUMMYFUNCTION("IF($B53="""","""",IFERROR(INDEX(FILTER('1'!$CG:$CG,'1'!$CF:$CF=$A53,'1'!$A:$A=$B53),1),""""))"),1169.0)</f>
        <v>1169</v>
      </c>
      <c r="E53" s="28">
        <f>IFERROR(__xludf.DUMMYFUNCTION("IF($B53="""","""",IFERROR(INDEX(FILTER('1'!$CI:$CI,'1'!$CF:$CF=$A53,'1'!$A:$A=$B53),1),""""))"),2.0)</f>
        <v>2</v>
      </c>
      <c r="F53" s="29">
        <f>IFERROR(__xludf.DUMMYFUNCTION("IF($B53="""","""",IFERROR(INDEX(FILTER('1'!$CJ:$CJ,'1'!$CF:$CF=$A53,'1'!$A:$A=$B53),1),""""))"),1.0)</f>
        <v>1</v>
      </c>
      <c r="G53" s="30"/>
      <c r="H53" s="27">
        <f>IFERROR(__xludf.DUMMYFUNCTION("IF($B53="""","""",IFERROR(INDEX(FILTER('1'!$CK:$CK,'1'!$CF:$CF=$A53,'1'!$A:$A=$B53),1),""""))"),2302.0)</f>
        <v>2302</v>
      </c>
      <c r="I53" s="27">
        <f>IFERROR(__xludf.DUMMYFUNCTION("IF($B53="""","""",IFERROR(INDEX(FILTER('1'!$CL:$CL,'1'!$CF:$CF=$A53,'1'!$A:$A=$B53),1),""""))"),1439.0)</f>
        <v>1439</v>
      </c>
      <c r="J53" s="27">
        <f>IFERROR(__xludf.DUMMYFUNCTION("IF($B53="""","""",IFERROR(INDEX(FILTER('1'!$CM:$CM,'1'!$CF:$CF=$A53,'1'!$A:$A=$B53),1),""""))"),-1100.0)</f>
        <v>-1100</v>
      </c>
      <c r="K53" s="27"/>
      <c r="M53" s="28">
        <f>IFERROR(__xludf.DUMMYFUNCTION("IF($B53="""","""",IFERROR(INDEX(FILTER('1'!$CI:$CI,'1'!$CF:$CF=$A53,'1'!$A:$A=$B53),1),""""))"),2.0)</f>
        <v>2</v>
      </c>
      <c r="N53" s="31">
        <f t="shared" si="2"/>
        <v>1</v>
      </c>
      <c r="O53" s="32">
        <f>IFERROR(__xludf.DUMMYFUNCTION("IF($B53="""","""",IFERROR(INDEX(FILTER('1'!$CN:$CN,'1'!$CF:$CF=$A53,'1'!$A:$A=$B53),1),""""))"),3.5)</f>
        <v>3.5</v>
      </c>
      <c r="P53" s="33">
        <f>IFERROR(__xludf.DUMMYFUNCTION("IF($B53="""","""",IFERROR(INDEX(FILTER('1'!$CO:$CO,'1'!$CF:$CF=$A53,'1'!$A:$A=$B53),1),""""))"),1.0)</f>
        <v>1</v>
      </c>
      <c r="Q53" s="32">
        <f>IFERROR(__xludf.DUMMYFUNCTION("IF($B53="""","""",IFERROR(INDEX(FILTER('1'!$CQ:$CQ,'1'!$CF:$CF=$A53,'1'!$A:$A=$B53),1),""""))"),6.5)</f>
        <v>6.5</v>
      </c>
      <c r="R53" s="34"/>
    </row>
    <row r="54" ht="22.5" customHeight="1">
      <c r="A54" s="24">
        <v>6.0</v>
      </c>
      <c r="B54" s="25">
        <v>46164.0</v>
      </c>
      <c r="C54" s="26" t="str">
        <f t="shared" si="7"/>
        <v>金</v>
      </c>
      <c r="D54" s="27">
        <f>IFERROR(__xludf.DUMMYFUNCTION("IF($B54="""","""",IFERROR(INDEX(FILTER('1'!$CG:$CG,'1'!$CF:$CF=$A54,'1'!$A:$A=$B54),1),""""))"),1169.0)</f>
        <v>1169</v>
      </c>
      <c r="E54" s="28">
        <f>IFERROR(__xludf.DUMMYFUNCTION("IF($B54="""","""",IFERROR(INDEX(FILTER('1'!$CI:$CI,'1'!$CF:$CF=$A54,'1'!$A:$A=$B54),1),""""))"),3.0)</f>
        <v>3</v>
      </c>
      <c r="F54" s="29">
        <f>IFERROR(__xludf.DUMMYFUNCTION("IF($B54="""","""",IFERROR(INDEX(FILTER('1'!$CJ:$CJ,'1'!$CF:$CF=$A54,'1'!$A:$A=$B54),1),""""))"),-3.0)</f>
        <v>-3</v>
      </c>
      <c r="G54" s="30"/>
      <c r="H54" s="27">
        <f>IFERROR(__xludf.DUMMYFUNCTION("IF($B54="""","""",IFERROR(INDEX(FILTER('1'!$CK:$CK,'1'!$CF:$CF=$A54,'1'!$A:$A=$B54),1),""""))"),6761.0)</f>
        <v>6761</v>
      </c>
      <c r="I54" s="27">
        <f>IFERROR(__xludf.DUMMYFUNCTION("IF($B54="""","""",IFERROR(INDEX(FILTER('1'!$CL:$CL,'1'!$CF:$CF=$A54,'1'!$A:$A=$B54),1),""""))"),944.0)</f>
        <v>944</v>
      </c>
      <c r="J54" s="27">
        <f>IFERROR(__xludf.DUMMYFUNCTION("IF($B54="""","""",IFERROR(INDEX(FILTER('1'!$CM:$CM,'1'!$CF:$CF=$A54,'1'!$A:$A=$B54),1),""""))"),-5000.0)</f>
        <v>-5000</v>
      </c>
      <c r="K54" s="27"/>
      <c r="M54" s="28">
        <f>IFERROR(__xludf.DUMMYFUNCTION("IF($B54="""","""",IFERROR(INDEX(FILTER('1'!$CI:$CI,'1'!$CF:$CF=$A54,'1'!$A:$A=$B54),1),""""))"),3.0)</f>
        <v>3</v>
      </c>
      <c r="N54" s="31">
        <f t="shared" si="2"/>
        <v>-3</v>
      </c>
      <c r="O54" s="32">
        <f>IFERROR(__xludf.DUMMYFUNCTION("IF($B54="""","""",IFERROR(INDEX(FILTER('1'!$CN:$CN,'1'!$CF:$CF=$A54,'1'!$A:$A=$B54),1),""""))"),1.5)</f>
        <v>1.5</v>
      </c>
      <c r="P54" s="33">
        <f>IFERROR(__xludf.DUMMYFUNCTION("IF($B54="""","""",IFERROR(INDEX(FILTER('1'!$CO:$CO,'1'!$CF:$CF=$A54,'1'!$A:$A=$B54),1),""""))"),5.0)</f>
        <v>5</v>
      </c>
      <c r="Q54" s="32">
        <f>IFERROR(__xludf.DUMMYFUNCTION("IF($B54="""","""",IFERROR(INDEX(FILTER('1'!$CQ:$CQ,'1'!$CF:$CF=$A54,'1'!$A:$A=$B54),1),""""))"),3.5)</f>
        <v>3.5</v>
      </c>
      <c r="R54" s="34"/>
    </row>
    <row r="55" ht="22.5" customHeight="1">
      <c r="A55" s="24">
        <v>6.0</v>
      </c>
      <c r="B55" s="25">
        <v>46165.0</v>
      </c>
      <c r="C55" s="26" t="str">
        <f t="shared" si="7"/>
        <v>土</v>
      </c>
      <c r="D55" s="27">
        <f>IFERROR(__xludf.DUMMYFUNCTION("IF($B55="""","""",IFERROR(INDEX(FILTER('1'!$CG:$CG,'1'!$CF:$CF=$A55,'1'!$A:$A=$B55),1),""""))"),1169.0)</f>
        <v>1169</v>
      </c>
      <c r="E55" s="28">
        <f>IFERROR(__xludf.DUMMYFUNCTION("IF($B55="""","""",IFERROR(INDEX(FILTER('1'!$CI:$CI,'1'!$CF:$CF=$A55,'1'!$A:$A=$B55),1),""""))"),4.0)</f>
        <v>4</v>
      </c>
      <c r="F55" s="29">
        <f>IFERROR(__xludf.DUMMYFUNCTION("IF($B55="""","""",IFERROR(INDEX(FILTER('1'!$CJ:$CJ,'1'!$CF:$CF=$A55,'1'!$A:$A=$B55),1),""""))"),2.0)</f>
        <v>2</v>
      </c>
      <c r="G55" s="30"/>
      <c r="H55" s="27">
        <f>IFERROR(__xludf.DUMMYFUNCTION("IF($B55="""","""",IFERROR(INDEX(FILTER('1'!$CK:$CK,'1'!$CF:$CF=$A55,'1'!$A:$A=$B55),1),""""))"),7298.0)</f>
        <v>7298</v>
      </c>
      <c r="I55" s="27">
        <f>IFERROR(__xludf.DUMMYFUNCTION("IF($B55="""","""",IFERROR(INDEX(FILTER('1'!$CL:$CL,'1'!$CF:$CF=$A55,'1'!$A:$A=$B55),1),""""))"),2307.0)</f>
        <v>2307</v>
      </c>
      <c r="J55" s="27">
        <f>IFERROR(__xludf.DUMMYFUNCTION("IF($B55="""","""",IFERROR(INDEX(FILTER('1'!$CM:$CM,'1'!$CF:$CF=$A55,'1'!$A:$A=$B55),1),""""))"),-1000.0)</f>
        <v>-1000</v>
      </c>
      <c r="K55" s="27"/>
      <c r="M55" s="28">
        <f>IFERROR(__xludf.DUMMYFUNCTION("IF($B55="""","""",IFERROR(INDEX(FILTER('1'!$CI:$CI,'1'!$CF:$CF=$A55,'1'!$A:$A=$B55),1),""""))"),4.0)</f>
        <v>4</v>
      </c>
      <c r="N55" s="31">
        <f t="shared" si="2"/>
        <v>2</v>
      </c>
      <c r="O55" s="32">
        <f>IFERROR(__xludf.DUMMYFUNCTION("IF($B55="""","""",IFERROR(INDEX(FILTER('1'!$CN:$CN,'1'!$CF:$CF=$A55,'1'!$A:$A=$B55),1),""""))"),-1.0)</f>
        <v>-1</v>
      </c>
      <c r="P55" s="33">
        <f>IFERROR(__xludf.DUMMYFUNCTION("IF($B55="""","""",IFERROR(INDEX(FILTER('1'!$CO:$CO,'1'!$CF:$CF=$A55,'1'!$A:$A=$B55),1),""""))"),2.0)</f>
        <v>2</v>
      </c>
      <c r="Q55" s="32">
        <f>IFERROR(__xludf.DUMMYFUNCTION("IF($B55="""","""",IFERROR(INDEX(FILTER('1'!$CQ:$CQ,'1'!$CF:$CF=$A55,'1'!$A:$A=$B55),1),""""))"),2.0)</f>
        <v>2</v>
      </c>
      <c r="R55" s="34"/>
    </row>
    <row r="56" ht="22.5" customHeight="1">
      <c r="A56" s="24">
        <v>6.0</v>
      </c>
      <c r="B56" s="25">
        <v>46166.0</v>
      </c>
      <c r="C56" s="26" t="str">
        <f t="shared" si="7"/>
        <v>日</v>
      </c>
      <c r="D56" s="27">
        <f>IFERROR(__xludf.DUMMYFUNCTION("IF($B56="""","""",IFERROR(INDEX(FILTER('1'!$CG:$CG,'1'!$CF:$CF=$A56,'1'!$A:$A=$B56),1),""""))"),1169.0)</f>
        <v>1169</v>
      </c>
      <c r="E56" s="28">
        <f>IFERROR(__xludf.DUMMYFUNCTION("IF($B56="""","""",IFERROR(INDEX(FILTER('1'!$CI:$CI,'1'!$CF:$CF=$A56,'1'!$A:$A=$B56),1),""""))"),5.0)</f>
        <v>5</v>
      </c>
      <c r="F56" s="29">
        <f>IFERROR(__xludf.DUMMYFUNCTION("IF($B56="""","""",IFERROR(INDEX(FILTER('1'!$CJ:$CJ,'1'!$CF:$CF=$A56,'1'!$A:$A=$B56),1),""""))"),-2.0)</f>
        <v>-2</v>
      </c>
      <c r="G56" s="30"/>
      <c r="H56" s="27">
        <f>IFERROR(__xludf.DUMMYFUNCTION("IF($B56="""","""",IFERROR(INDEX(FILTER('1'!$CK:$CK,'1'!$CF:$CF=$A56,'1'!$A:$A=$B56),1),""""))"),8452.0)</f>
        <v>8452</v>
      </c>
      <c r="I56" s="27">
        <f>IFERROR(__xludf.DUMMYFUNCTION("IF($B56="""","""",IFERROR(INDEX(FILTER('1'!$CL:$CL,'1'!$CF:$CF=$A56,'1'!$A:$A=$B56),1),""""))"),1285.0)</f>
        <v>1285</v>
      </c>
      <c r="J56" s="27">
        <f>IFERROR(__xludf.DUMMYFUNCTION("IF($B56="""","""",IFERROR(INDEX(FILTER('1'!$CM:$CM,'1'!$CF:$CF=$A56,'1'!$A:$A=$B56),1),""""))"),-5000.0)</f>
        <v>-5000</v>
      </c>
      <c r="K56" s="27"/>
      <c r="M56" s="28">
        <f>IFERROR(__xludf.DUMMYFUNCTION("IF($B56="""","""",IFERROR(INDEX(FILTER('1'!$CI:$CI,'1'!$CF:$CF=$A56,'1'!$A:$A=$B56),1),""""))"),5.0)</f>
        <v>5</v>
      </c>
      <c r="N56" s="31">
        <f t="shared" si="2"/>
        <v>-2</v>
      </c>
      <c r="O56" s="32">
        <f>IFERROR(__xludf.DUMMYFUNCTION("IF($B56="""","""",IFERROR(INDEX(FILTER('1'!$CN:$CN,'1'!$CF:$CF=$A56,'1'!$A:$A=$B56),1),""""))"),2.0)</f>
        <v>2</v>
      </c>
      <c r="P56" s="33">
        <f>IFERROR(__xludf.DUMMYFUNCTION("IF($B56="""","""",IFERROR(INDEX(FILTER('1'!$CO:$CO,'1'!$CF:$CF=$A56,'1'!$A:$A=$B56),1),""""))"),3.0)</f>
        <v>3</v>
      </c>
      <c r="Q56" s="32">
        <f>IFERROR(__xludf.DUMMYFUNCTION("IF($B56="""","""",IFERROR(INDEX(FILTER('1'!$CQ:$CQ,'1'!$CF:$CF=$A56,'1'!$A:$A=$B56),1),""""))"),4.5)</f>
        <v>4.5</v>
      </c>
      <c r="R56" s="34"/>
    </row>
    <row r="57" ht="22.5" customHeight="1">
      <c r="A57" s="24">
        <v>6.0</v>
      </c>
      <c r="B57" s="25">
        <v>46167.0</v>
      </c>
      <c r="C57" s="26" t="str">
        <f t="shared" si="7"/>
        <v>月</v>
      </c>
      <c r="D57" s="27">
        <f>IFERROR(__xludf.DUMMYFUNCTION("IF($B57="""","""",IFERROR(INDEX(FILTER('1'!$CG:$CG,'1'!$CF:$CF=$A57,'1'!$A:$A=$B57),1),""""))"),1169.0)</f>
        <v>1169</v>
      </c>
      <c r="E57" s="28">
        <f>IFERROR(__xludf.DUMMYFUNCTION("IF($B57="""","""",IFERROR(INDEX(FILTER('1'!$CI:$CI,'1'!$CF:$CF=$A57,'1'!$A:$A=$B57),1),""""))"),6.0)</f>
        <v>6</v>
      </c>
      <c r="F57" s="29">
        <f>IFERROR(__xludf.DUMMYFUNCTION("IF($B57="""","""",IFERROR(INDEX(FILTER('1'!$CJ:$CJ,'1'!$CF:$CF=$A57,'1'!$A:$A=$B57),1),""""))"),1.0)</f>
        <v>1</v>
      </c>
      <c r="G57" s="30"/>
      <c r="H57" s="27">
        <f>IFERROR(__xludf.DUMMYFUNCTION("IF($B57="""","""",IFERROR(INDEX(FILTER('1'!$CK:$CK,'1'!$CF:$CF=$A57,'1'!$A:$A=$B57),1),""""))"),3927.0)</f>
        <v>3927</v>
      </c>
      <c r="I57" s="27">
        <f>IFERROR(__xludf.DUMMYFUNCTION("IF($B57="""","""",IFERROR(INDEX(FILTER('1'!$CL:$CL,'1'!$CF:$CF=$A57,'1'!$A:$A=$B57),1),""""))"),1381.0)</f>
        <v>1381</v>
      </c>
      <c r="J57" s="27">
        <f>IFERROR(__xludf.DUMMYFUNCTION("IF($B57="""","""",IFERROR(INDEX(FILTER('1'!$CM:$CM,'1'!$CF:$CF=$A57,'1'!$A:$A=$B57),1),""""))"),-1900.0)</f>
        <v>-1900</v>
      </c>
      <c r="K57" s="27"/>
      <c r="M57" s="28">
        <f>IFERROR(__xludf.DUMMYFUNCTION("IF($B57="""","""",IFERROR(INDEX(FILTER('1'!$CI:$CI,'1'!$CF:$CF=$A57,'1'!$A:$A=$B57),1),""""))"),6.0)</f>
        <v>6</v>
      </c>
      <c r="N57" s="31">
        <f t="shared" si="2"/>
        <v>1</v>
      </c>
      <c r="O57" s="32">
        <f>IFERROR(__xludf.DUMMYFUNCTION("IF($B57="""","""",IFERROR(INDEX(FILTER('1'!$CN:$CN,'1'!$CF:$CF=$A57,'1'!$A:$A=$B57),1),""""))"),-1.0)</f>
        <v>-1</v>
      </c>
      <c r="P57" s="33">
        <f>IFERROR(__xludf.DUMMYFUNCTION("IF($B57="""","""",IFERROR(INDEX(FILTER('1'!$CO:$CO,'1'!$CF:$CF=$A57,'1'!$A:$A=$B57),1),""""))"),8.0)</f>
        <v>8</v>
      </c>
      <c r="Q57" s="32">
        <f>IFERROR(__xludf.DUMMYFUNCTION("IF($B57="""","""",IFERROR(INDEX(FILTER('1'!$CQ:$CQ,'1'!$CF:$CF=$A57,'1'!$A:$A=$B57),1),""""))"),-1.0)</f>
        <v>-1</v>
      </c>
      <c r="R57" s="34"/>
    </row>
    <row r="58" ht="22.5" customHeight="1">
      <c r="A58" s="24">
        <v>6.0</v>
      </c>
      <c r="B58" s="25">
        <v>46168.0</v>
      </c>
      <c r="C58" s="26" t="str">
        <f t="shared" si="7"/>
        <v>火</v>
      </c>
      <c r="D58" s="27">
        <f>IFERROR(__xludf.DUMMYFUNCTION("IF($B58="""","""",IFERROR(INDEX(FILTER('1'!$CG:$CG,'1'!$CF:$CF=$A58,'1'!$A:$A=$B58),1),""""))"),1169.0)</f>
        <v>1169</v>
      </c>
      <c r="E58" s="28">
        <f>IFERROR(__xludf.DUMMYFUNCTION("IF($B58="""","""",IFERROR(INDEX(FILTER('1'!$CI:$CI,'1'!$CF:$CF=$A58,'1'!$A:$A=$B58),1),""""))"),7.0)</f>
        <v>7</v>
      </c>
      <c r="F58" s="29">
        <f>IFERROR(__xludf.DUMMYFUNCTION("IF($B58="""","""",IFERROR(INDEX(FILTER('1'!$CJ:$CJ,'1'!$CF:$CF=$A58,'1'!$A:$A=$B58),1),""""))"),6.0)</f>
        <v>6</v>
      </c>
      <c r="G58" s="30"/>
      <c r="H58" s="27">
        <f>IFERROR(__xludf.DUMMYFUNCTION("IF($B58="""","""",IFERROR(INDEX(FILTER('1'!$CK:$CK,'1'!$CF:$CF=$A58,'1'!$A:$A=$B58),1),""""))"),6241.0)</f>
        <v>6241</v>
      </c>
      <c r="I58" s="27">
        <f>IFERROR(__xludf.DUMMYFUNCTION("IF($B58="""","""",IFERROR(INDEX(FILTER('1'!$CL:$CL,'1'!$CF:$CF=$A58,'1'!$A:$A=$B58),1),""""))"),11775.0)</f>
        <v>11775</v>
      </c>
      <c r="J58" s="27">
        <f>IFERROR(__xludf.DUMMYFUNCTION("IF($B58="""","""",IFERROR(INDEX(FILTER('1'!$CM:$CM,'1'!$CF:$CF=$A58,'1'!$A:$A=$B58),1),""""))"),9200.0)</f>
        <v>9200</v>
      </c>
      <c r="K58" s="27"/>
      <c r="M58" s="28">
        <f>IFERROR(__xludf.DUMMYFUNCTION("IF($B58="""","""",IFERROR(INDEX(FILTER('1'!$CI:$CI,'1'!$CF:$CF=$A58,'1'!$A:$A=$B58),1),""""))"),7.0)</f>
        <v>7</v>
      </c>
      <c r="N58" s="31">
        <f t="shared" si="2"/>
        <v>6</v>
      </c>
      <c r="O58" s="32">
        <f>IFERROR(__xludf.DUMMYFUNCTION("IF($B58="""","""",IFERROR(INDEX(FILTER('1'!$CN:$CN,'1'!$CF:$CF=$A58,'1'!$A:$A=$B58),1),""""))"),0.0)</f>
        <v>0</v>
      </c>
      <c r="P58" s="33">
        <f>IFERROR(__xludf.DUMMYFUNCTION("IF($B58="""","""",IFERROR(INDEX(FILTER('1'!$CO:$CO,'1'!$CF:$CF=$A58,'1'!$A:$A=$B58),1),""""))"),5.0)</f>
        <v>5</v>
      </c>
      <c r="Q58" s="32">
        <f>IFERROR(__xludf.DUMMYFUNCTION("IF($B58="""","""",IFERROR(INDEX(FILTER('1'!$CQ:$CQ,'1'!$CF:$CF=$A58,'1'!$A:$A=$B58),1),""""))"),2.0)</f>
        <v>2</v>
      </c>
      <c r="R58" s="34"/>
    </row>
    <row r="59" ht="22.5" customHeight="1">
      <c r="A59" s="24">
        <v>6.0</v>
      </c>
      <c r="B59" s="25">
        <v>46169.0</v>
      </c>
      <c r="C59" s="26" t="str">
        <f t="shared" si="7"/>
        <v>水</v>
      </c>
      <c r="D59" s="27">
        <f>IFERROR(__xludf.DUMMYFUNCTION("IF($B59="""","""",IFERROR(INDEX(FILTER('1'!$CG:$CG,'1'!$CF:$CF=$A59,'1'!$A:$A=$B59),1),""""))"),1169.0)</f>
        <v>1169</v>
      </c>
      <c r="E59" s="28">
        <f>IFERROR(__xludf.DUMMYFUNCTION("IF($B59="""","""",IFERROR(INDEX(FILTER('1'!$CI:$CI,'1'!$CF:$CF=$A59,'1'!$A:$A=$B59),1),""""))"),1.0)</f>
        <v>1</v>
      </c>
      <c r="F59" s="29">
        <f>IFERROR(__xludf.DUMMYFUNCTION("IF($B59="""","""",IFERROR(INDEX(FILTER('1'!$CJ:$CJ,'1'!$CF:$CF=$A59,'1'!$A:$A=$B59),1),""""))"),1.0)</f>
        <v>1</v>
      </c>
      <c r="G59" s="30">
        <f>IF(COUNT(F53:F59)=0,"",SUM(F53:F59)/7)</f>
        <v>0.8571428571</v>
      </c>
      <c r="H59" s="27">
        <f>IFERROR(__xludf.DUMMYFUNCTION("IF($B59="""","""",IFERROR(INDEX(FILTER('1'!$CK:$CK,'1'!$CF:$CF=$A59,'1'!$A:$A=$B59),1),""""))"),1377.0)</f>
        <v>1377</v>
      </c>
      <c r="I59" s="27">
        <f>IFERROR(__xludf.DUMMYFUNCTION("IF($B59="""","""",IFERROR(INDEX(FILTER('1'!$CL:$CL,'1'!$CF:$CF=$A59,'1'!$A:$A=$B59),1),""""))"),764.0)</f>
        <v>764</v>
      </c>
      <c r="J59" s="27">
        <f>IFERROR(__xludf.DUMMYFUNCTION("IF($B59="""","""",IFERROR(INDEX(FILTER('1'!$CM:$CM,'1'!$CF:$CF=$A59,'1'!$A:$A=$B59),1),""""))"),-1000.0)</f>
        <v>-1000</v>
      </c>
      <c r="K59" s="27">
        <f t="array" ref="K59">SUM(IFERROR(VALUE(J53:J59),0))</f>
        <v>-5800</v>
      </c>
      <c r="M59" s="28">
        <f>IFERROR(__xludf.DUMMYFUNCTION("IF($B59="""","""",IFERROR(INDEX(FILTER('1'!$CI:$CI,'1'!$CF:$CF=$A59,'1'!$A:$A=$B59),1),""""))"),1.0)</f>
        <v>1</v>
      </c>
      <c r="N59" s="35">
        <f t="shared" si="2"/>
        <v>1</v>
      </c>
      <c r="O59" s="32">
        <f>IFERROR(__xludf.DUMMYFUNCTION("IF($B59="""","""",IFERROR(INDEX(FILTER('1'!$CN:$CN,'1'!$CF:$CF=$A59,'1'!$A:$A=$B59),1),""""))"),2.5)</f>
        <v>2.5</v>
      </c>
      <c r="P59" s="33">
        <f>IFERROR(__xludf.DUMMYFUNCTION("IF($B59="""","""",IFERROR(INDEX(FILTER('1'!$CO:$CO,'1'!$CF:$CF=$A59,'1'!$A:$A=$B59),1),""""))"),2.0)</f>
        <v>2</v>
      </c>
      <c r="Q59" s="32">
        <f>IFERROR(__xludf.DUMMYFUNCTION("IF($B59="""","""",IFERROR(INDEX(FILTER('1'!$CQ:$CQ,'1'!$CF:$CF=$A59,'1'!$A:$A=$B59),1),""""))"),5.5)</f>
        <v>5.5</v>
      </c>
      <c r="R59" s="34"/>
    </row>
    <row r="60" ht="22.5" customHeight="1">
      <c r="A60" s="36">
        <v>6.0</v>
      </c>
      <c r="B60" s="37">
        <v>46170.0</v>
      </c>
      <c r="C60" s="38" t="str">
        <f t="shared" si="7"/>
        <v>木</v>
      </c>
      <c r="D60" s="39">
        <f>IFERROR(__xludf.DUMMYFUNCTION("IF($B60="""","""",IFERROR(INDEX(FILTER('1'!$CG:$CG,'1'!$CF:$CF=$A60,'1'!$A:$A=$B60),1),""""))"),1169.0)</f>
        <v>1169</v>
      </c>
      <c r="E60" s="40">
        <f>IFERROR(__xludf.DUMMYFUNCTION("IF($B60="""","""",IFERROR(INDEX(FILTER('1'!$CI:$CI,'1'!$CF:$CF=$A60,'1'!$A:$A=$B60),1),""""))"),2.0)</f>
        <v>2</v>
      </c>
      <c r="F60" s="41"/>
      <c r="G60" s="42"/>
      <c r="H60" s="39" t="str">
        <f>IFERROR(__xludf.DUMMYFUNCTION("IF($B60="""","""",IFERROR(INDEX(FILTER('2'!$CE:$CE,'2'!$CB:$CB=$A60,'2'!$A:$A=$B60),1),""""))"),"")</f>
        <v/>
      </c>
      <c r="I60" s="39" t="str">
        <f>IFERROR(__xludf.DUMMYFUNCTION("IF($B60="""","""",IFERROR(INDEX(FILTER('2'!$CF:$CF,'2'!$CB:$CB=$A60,'2'!$A:$A=$B60),1),""""))"),"")</f>
        <v/>
      </c>
      <c r="J60" s="39" t="str">
        <f>IFERROR(__xludf.DUMMYFUNCTION("IF($B60="""","""",IFERROR(INDEX(FILTER('2'!$CG:$CG,'2'!$CB:$CB=$A60,'2'!$A:$A=$B60),1),""""))"),"")</f>
        <v/>
      </c>
      <c r="K60" s="39"/>
      <c r="M60" s="40">
        <f>IFERROR(__xludf.DUMMYFUNCTION("IF($B60="""","""",IFERROR(INDEX(FILTER('1'!$CI:$CI,'1'!$CF:$CF=$A60,'1'!$A:$A=$B60),1),""""))"),2.0)</f>
        <v>2</v>
      </c>
      <c r="N60" s="43" t="str">
        <f t="shared" si="2"/>
        <v/>
      </c>
      <c r="O60" s="44" t="str">
        <f>IFERROR(__xludf.DUMMYFUNCTION("IF($B60="""","""",IFERROR(INDEX(FILTER('1'!$CN:$CN,'1'!$CF:$CF=$A60,'1'!$A:$A=$B60),1),""""))"),"")</f>
        <v/>
      </c>
      <c r="P60" s="45" t="str">
        <f>IFERROR(__xludf.DUMMYFUNCTION("IF($B60="""","""",IFERROR(INDEX(FILTER('1'!$CO:$CO,'1'!$CF:$CF=$A60,'1'!$A:$A=$B60),1),""""))"),"")</f>
        <v/>
      </c>
      <c r="Q60" s="46">
        <f>IFERROR(__xludf.DUMMYFUNCTION("IF($B60="""","""",IFERROR(INDEX(FILTER('1'!$CQ:$CQ,'1'!$CF:$CF=$A60,'1'!$A:$A=$B60),1),""""))"),0.0)</f>
        <v>0</v>
      </c>
      <c r="R60" s="47">
        <f>D60</f>
        <v>1169</v>
      </c>
      <c r="S60" s="48"/>
    </row>
    <row r="61" ht="22.5" customHeight="1">
      <c r="A61" s="64">
        <v>6.0</v>
      </c>
      <c r="B61" s="25" t="s">
        <v>15</v>
      </c>
      <c r="C61" s="26"/>
      <c r="D61" s="27"/>
      <c r="E61" s="53"/>
      <c r="F61" s="29"/>
      <c r="G61" s="30"/>
      <c r="H61" s="27"/>
      <c r="I61" s="27"/>
      <c r="J61" s="27"/>
      <c r="K61" s="65"/>
      <c r="M61" s="53"/>
      <c r="N61" s="31" t="str">
        <f t="shared" si="2"/>
        <v/>
      </c>
      <c r="O61" s="66"/>
      <c r="P61" s="59"/>
      <c r="Q61" s="60"/>
      <c r="R61" s="67"/>
    </row>
    <row r="62" ht="22.5" customHeight="1">
      <c r="A62" s="64">
        <v>6.0</v>
      </c>
      <c r="B62" s="25" t="s">
        <v>15</v>
      </c>
      <c r="C62" s="26" t="str">
        <f t="shared" ref="C62:C70" si="8">IF(B62="","",TEXT(B62,"ddd"))</f>
        <v/>
      </c>
      <c r="D62" s="27"/>
      <c r="E62" s="53"/>
      <c r="F62" s="29"/>
      <c r="G62" s="30"/>
      <c r="H62" s="27"/>
      <c r="I62" s="27"/>
      <c r="J62" s="27"/>
      <c r="K62" s="65"/>
      <c r="M62" s="53"/>
      <c r="N62" s="31" t="str">
        <f t="shared" si="2"/>
        <v/>
      </c>
      <c r="O62" s="66"/>
      <c r="P62" s="59"/>
      <c r="Q62" s="60"/>
      <c r="R62" s="67"/>
    </row>
    <row r="63" ht="22.5" customHeight="1">
      <c r="A63" s="24">
        <v>7.0</v>
      </c>
      <c r="B63" s="25">
        <v>46163.0</v>
      </c>
      <c r="C63" s="26" t="str">
        <f t="shared" si="8"/>
        <v>木</v>
      </c>
      <c r="D63" s="27">
        <f>IFERROR(__xludf.DUMMYFUNCTION("IF($B63="""","""",IFERROR(INDEX(FILTER('1'!$CW:$CW,'1'!$CV:$CV=$A63,'1'!$A:$A=$B63),1),""""))"),1170.0)</f>
        <v>1170</v>
      </c>
      <c r="E63" s="28">
        <f>IFERROR(__xludf.DUMMYFUNCTION("IF($B63="""","""",IFERROR(INDEX(FILTER('1'!$CY:$CY,'1'!$CV:$CV=$A63,'1'!$A:$A=$B63),1),""""))"),3.0)</f>
        <v>3</v>
      </c>
      <c r="F63" s="29">
        <f>IFERROR(__xludf.DUMMYFUNCTION("IF($B63="""","""",IFERROR(INDEX(FILTER('1'!$CZ:$CZ,'1'!$CV:$CV=$A63,'1'!$A:$A=$B63),1),""""))"),6.0)</f>
        <v>6</v>
      </c>
      <c r="G63" s="30"/>
      <c r="H63" s="27">
        <f>IFERROR(__xludf.DUMMYFUNCTION("IF($B63="""","""",IFERROR(INDEX(FILTER('1'!$DA:$DA,'1'!$CV:$CV=$A63,'1'!$A:$A=$B63),1),""""))"),7852.0)</f>
        <v>7852</v>
      </c>
      <c r="I63" s="27">
        <f>IFERROR(__xludf.DUMMYFUNCTION("IF($B63="""","""",IFERROR(INDEX(FILTER('1'!$DB:$DB,'1'!$CV:$CV=$A63,'1'!$A:$A=$B63),1),""""))"),13365.0)</f>
        <v>13365</v>
      </c>
      <c r="J63" s="27">
        <f>IFERROR(__xludf.DUMMYFUNCTION("IF($B63="""","""",IFERROR(INDEX(FILTER('1'!$DC:$DC,'1'!$CV:$CV=$A63,'1'!$A:$A=$B63),1),""""))"),11000.0)</f>
        <v>11000</v>
      </c>
      <c r="K63" s="27"/>
      <c r="M63" s="28">
        <f>IFERROR(__xludf.DUMMYFUNCTION("IF($B63="""","""",IFERROR(INDEX(FILTER('1'!$CY:$CY,'1'!$CV:$CV=$A63,'1'!$A:$A=$B63),1),""""))"),3.0)</f>
        <v>3</v>
      </c>
      <c r="N63" s="31">
        <f t="shared" si="2"/>
        <v>6</v>
      </c>
      <c r="O63" s="32">
        <f>IFERROR(__xludf.DUMMYFUNCTION("IF($B63="""","""",IFERROR(INDEX(FILTER('1'!$DD:$DD,'1'!$CV:$CV=$A63,'1'!$A:$A=$B63),1),""""))"),2.5)</f>
        <v>2.5</v>
      </c>
      <c r="P63" s="33">
        <f>IFERROR(__xludf.DUMMYFUNCTION("IF($B63="""","""",IFERROR(INDEX(FILTER('1'!$DE:$DE,'1'!$CV:$CV=$A63,'1'!$A:$A=$B63),1),""""))"),3.0)</f>
        <v>3</v>
      </c>
      <c r="Q63" s="32">
        <f>IFERROR(__xludf.DUMMYFUNCTION("IF($B63="""","""",IFERROR(INDEX(FILTER('1'!$DG:$DG,'1'!$CV:$CV=$A63,'1'!$A:$A=$B63),1),""""))"),5.0)</f>
        <v>5</v>
      </c>
      <c r="R63" s="68" t="str">
        <f>IFERROR(__xludf.DUMMYFUNCTION("IF($B63="""","""",IFERROR(INDEX(FILTER('2'!$DA:$DA,'2'!$CQ:$CQ=$A63,'2'!$A:$A=$B63),1),""""))"),"")</f>
        <v/>
      </c>
    </row>
    <row r="64" ht="22.5" customHeight="1">
      <c r="A64" s="24">
        <v>7.0</v>
      </c>
      <c r="B64" s="25">
        <v>46164.0</v>
      </c>
      <c r="C64" s="26" t="str">
        <f t="shared" si="8"/>
        <v>金</v>
      </c>
      <c r="D64" s="27">
        <f>IFERROR(__xludf.DUMMYFUNCTION("IF($B64="""","""",IFERROR(INDEX(FILTER('1'!$CW:$CW,'1'!$CV:$CV=$A64,'1'!$A:$A=$B64),1),""""))"),1170.0)</f>
        <v>1170</v>
      </c>
      <c r="E64" s="28">
        <f>IFERROR(__xludf.DUMMYFUNCTION("IF($B64="""","""",IFERROR(INDEX(FILTER('1'!$CY:$CY,'1'!$CV:$CV=$A64,'1'!$A:$A=$B64),1),""""))"),1.0)</f>
        <v>1</v>
      </c>
      <c r="F64" s="29">
        <f>IFERROR(__xludf.DUMMYFUNCTION("IF($B64="""","""",IFERROR(INDEX(FILTER('1'!$CZ:$CZ,'1'!$CV:$CV=$A64,'1'!$A:$A=$B64),1),""""))"),-2.0)</f>
        <v>-2</v>
      </c>
      <c r="G64" s="30"/>
      <c r="H64" s="27">
        <f>IFERROR(__xludf.DUMMYFUNCTION("IF($B64="""","""",IFERROR(INDEX(FILTER('1'!$DA:$DA,'1'!$CV:$CV=$A64,'1'!$A:$A=$B64),1),""""))"),3285.0)</f>
        <v>3285</v>
      </c>
      <c r="I64" s="27">
        <f>IFERROR(__xludf.DUMMYFUNCTION("IF($B64="""","""",IFERROR(INDEX(FILTER('1'!$DB:$DB,'1'!$CV:$CV=$A64,'1'!$A:$A=$B64),1),""""))"),1130.0)</f>
        <v>1130</v>
      </c>
      <c r="J64" s="27">
        <f>IFERROR(__xludf.DUMMYFUNCTION("IF($B64="""","""",IFERROR(INDEX(FILTER('1'!$DC:$DC,'1'!$CV:$CV=$A64,'1'!$A:$A=$B64),1),""""))"),-2300.0)</f>
        <v>-2300</v>
      </c>
      <c r="K64" s="27"/>
      <c r="M64" s="28">
        <f>IFERROR(__xludf.DUMMYFUNCTION("IF($B64="""","""",IFERROR(INDEX(FILTER('1'!$CY:$CY,'1'!$CV:$CV=$A64,'1'!$A:$A=$B64),1),""""))"),1.0)</f>
        <v>1</v>
      </c>
      <c r="N64" s="31">
        <f t="shared" si="2"/>
        <v>-2</v>
      </c>
      <c r="O64" s="32">
        <f>IFERROR(__xludf.DUMMYFUNCTION("IF($B64="""","""",IFERROR(INDEX(FILTER('1'!$DD:$DD,'1'!$CV:$CV=$A64,'1'!$A:$A=$B64),1),""""))"),3.0)</f>
        <v>3</v>
      </c>
      <c r="P64" s="33">
        <f>IFERROR(__xludf.DUMMYFUNCTION("IF($B64="""","""",IFERROR(INDEX(FILTER('1'!$DE:$DE,'1'!$CV:$CV=$A64,'1'!$A:$A=$B64),1),""""))"),2.0)</f>
        <v>2</v>
      </c>
      <c r="Q64" s="32">
        <f>IFERROR(__xludf.DUMMYFUNCTION("IF($B64="""","""",IFERROR(INDEX(FILTER('1'!$DG:$DG,'1'!$CV:$CV=$A64,'1'!$A:$A=$B64),1),""""))"),6.0)</f>
        <v>6</v>
      </c>
      <c r="R64" s="34"/>
    </row>
    <row r="65" ht="22.5" customHeight="1">
      <c r="A65" s="24">
        <v>7.0</v>
      </c>
      <c r="B65" s="25">
        <v>46165.0</v>
      </c>
      <c r="C65" s="26" t="str">
        <f t="shared" si="8"/>
        <v>土</v>
      </c>
      <c r="D65" s="27">
        <f>IFERROR(__xludf.DUMMYFUNCTION("IF($B65="""","""",IFERROR(INDEX(FILTER('1'!$CW:$CW,'1'!$CV:$CV=$A65,'1'!$A:$A=$B65),1),""""))"),1170.0)</f>
        <v>1170</v>
      </c>
      <c r="E65" s="28">
        <f>IFERROR(__xludf.DUMMYFUNCTION("IF($B65="""","""",IFERROR(INDEX(FILTER('1'!$CY:$CY,'1'!$CV:$CV=$A65,'1'!$A:$A=$B65),1),""""))"),2.0)</f>
        <v>2</v>
      </c>
      <c r="F65" s="29">
        <f>IFERROR(__xludf.DUMMYFUNCTION("IF($B65="""","""",IFERROR(INDEX(FILTER('1'!$CZ:$CZ,'1'!$CV:$CV=$A65,'1'!$A:$A=$B65),1),""""))"),1.0)</f>
        <v>1</v>
      </c>
      <c r="G65" s="30"/>
      <c r="H65" s="27">
        <f>IFERROR(__xludf.DUMMYFUNCTION("IF($B65="""","""",IFERROR(INDEX(FILTER('1'!$DA:$DA,'1'!$CV:$CV=$A65,'1'!$A:$A=$B65),1),""""))"),7121.0)</f>
        <v>7121</v>
      </c>
      <c r="I65" s="27">
        <f>IFERROR(__xludf.DUMMYFUNCTION("IF($B65="""","""",IFERROR(INDEX(FILTER('1'!$DB:$DB,'1'!$CV:$CV=$A65,'1'!$A:$A=$B65),1),""""))"),2092.0)</f>
        <v>2092</v>
      </c>
      <c r="J65" s="27">
        <f>IFERROR(__xludf.DUMMYFUNCTION("IF($B65="""","""",IFERROR(INDEX(FILTER('1'!$DC:$DC,'1'!$CV:$CV=$A65,'1'!$A:$A=$B65),1),""""))"),-2000.0)</f>
        <v>-2000</v>
      </c>
      <c r="K65" s="27"/>
      <c r="M65" s="28">
        <f>IFERROR(__xludf.DUMMYFUNCTION("IF($B65="""","""",IFERROR(INDEX(FILTER('1'!$CY:$CY,'1'!$CV:$CV=$A65,'1'!$A:$A=$B65),1),""""))"),2.0)</f>
        <v>2</v>
      </c>
      <c r="N65" s="31">
        <f t="shared" si="2"/>
        <v>1</v>
      </c>
      <c r="O65" s="32">
        <f>IFERROR(__xludf.DUMMYFUNCTION("IF($B65="""","""",IFERROR(INDEX(FILTER('1'!$DD:$DD,'1'!$CV:$CV=$A65,'1'!$A:$A=$B65),1),""""))"),2.5)</f>
        <v>2.5</v>
      </c>
      <c r="P65" s="33">
        <f>IFERROR(__xludf.DUMMYFUNCTION("IF($B65="""","""",IFERROR(INDEX(FILTER('1'!$DE:$DE,'1'!$CV:$CV=$A65,'1'!$A:$A=$B65),1),""""))"),4.0)</f>
        <v>4</v>
      </c>
      <c r="Q65" s="32">
        <f>IFERROR(__xludf.DUMMYFUNCTION("IF($B65="""","""",IFERROR(INDEX(FILTER('1'!$DG:$DG,'1'!$CV:$CV=$A65,'1'!$A:$A=$B65),1),""""))"),4.5)</f>
        <v>4.5</v>
      </c>
      <c r="R65" s="34"/>
    </row>
    <row r="66" ht="22.5" customHeight="1">
      <c r="A66" s="24">
        <v>7.0</v>
      </c>
      <c r="B66" s="25">
        <v>46166.0</v>
      </c>
      <c r="C66" s="26" t="str">
        <f t="shared" si="8"/>
        <v>日</v>
      </c>
      <c r="D66" s="27">
        <f>IFERROR(__xludf.DUMMYFUNCTION("IF($B66="""","""",IFERROR(INDEX(FILTER('1'!$CW:$CW,'1'!$CV:$CV=$A66,'1'!$A:$A=$B66),1),""""))"),1170.0)</f>
        <v>1170</v>
      </c>
      <c r="E66" s="28">
        <f>IFERROR(__xludf.DUMMYFUNCTION("IF($B66="""","""",IFERROR(INDEX(FILTER('1'!$CY:$CY,'1'!$CV:$CV=$A66,'1'!$A:$A=$B66),1),""""))"),3.0)</f>
        <v>3</v>
      </c>
      <c r="F66" s="29">
        <f>IFERROR(__xludf.DUMMYFUNCTION("IF($B66="""","""",IFERROR(INDEX(FILTER('1'!$CZ:$CZ,'1'!$CV:$CV=$A66,'1'!$A:$A=$B66),1),""""))"),-3.0)</f>
        <v>-3</v>
      </c>
      <c r="G66" s="30"/>
      <c r="H66" s="27">
        <f>IFERROR(__xludf.DUMMYFUNCTION("IF($B66="""","""",IFERROR(INDEX(FILTER('1'!$DA:$DA,'1'!$CV:$CV=$A66,'1'!$A:$A=$B66),1),""""))"),6099.0)</f>
        <v>6099</v>
      </c>
      <c r="I66" s="27">
        <f>IFERROR(__xludf.DUMMYFUNCTION("IF($B66="""","""",IFERROR(INDEX(FILTER('1'!$DB:$DB,'1'!$CV:$CV=$A66,'1'!$A:$A=$B66),1),""""))"),729.0)</f>
        <v>729</v>
      </c>
      <c r="J66" s="27">
        <f>IFERROR(__xludf.DUMMYFUNCTION("IF($B66="""","""",IFERROR(INDEX(FILTER('1'!$DC:$DC,'1'!$CV:$CV=$A66,'1'!$A:$A=$B66),1),""""))"),-6000.0)</f>
        <v>-6000</v>
      </c>
      <c r="K66" s="27"/>
      <c r="M66" s="28">
        <f>IFERROR(__xludf.DUMMYFUNCTION("IF($B66="""","""",IFERROR(INDEX(FILTER('1'!$CY:$CY,'1'!$CV:$CV=$A66,'1'!$A:$A=$B66),1),""""))"),3.0)</f>
        <v>3</v>
      </c>
      <c r="N66" s="31">
        <f t="shared" si="2"/>
        <v>-3</v>
      </c>
      <c r="O66" s="32">
        <f>IFERROR(__xludf.DUMMYFUNCTION("IF($B66="""","""",IFERROR(INDEX(FILTER('1'!$DD:$DD,'1'!$CV:$CV=$A66,'1'!$A:$A=$B66),1),""""))"),2.5)</f>
        <v>2.5</v>
      </c>
      <c r="P66" s="33">
        <f>IFERROR(__xludf.DUMMYFUNCTION("IF($B66="""","""",IFERROR(INDEX(FILTER('1'!$DE:$DE,'1'!$CV:$CV=$A66,'1'!$A:$A=$B66),1),""""))"),8.0)</f>
        <v>8</v>
      </c>
      <c r="Q66" s="32">
        <f>IFERROR(__xludf.DUMMYFUNCTION("IF($B66="""","""",IFERROR(INDEX(FILTER('1'!$DG:$DG,'1'!$CV:$CV=$A66,'1'!$A:$A=$B66),1),""""))"),2.5)</f>
        <v>2.5</v>
      </c>
      <c r="R66" s="34"/>
    </row>
    <row r="67" ht="22.5" customHeight="1">
      <c r="A67" s="24">
        <v>7.0</v>
      </c>
      <c r="B67" s="25">
        <v>46167.0</v>
      </c>
      <c r="C67" s="26" t="str">
        <f t="shared" si="8"/>
        <v>月</v>
      </c>
      <c r="D67" s="27">
        <f>IFERROR(__xludf.DUMMYFUNCTION("IF($B67="""","""",IFERROR(INDEX(FILTER('1'!$CW:$CW,'1'!$CV:$CV=$A67,'1'!$A:$A=$B67),1),""""))"),1170.0)</f>
        <v>1170</v>
      </c>
      <c r="E67" s="28">
        <f>IFERROR(__xludf.DUMMYFUNCTION("IF($B67="""","""",IFERROR(INDEX(FILTER('1'!$CY:$CY,'1'!$CV:$CV=$A67,'1'!$A:$A=$B67),1),""""))"),4.0)</f>
        <v>4</v>
      </c>
      <c r="F67" s="29">
        <f>IFERROR(__xludf.DUMMYFUNCTION("IF($B67="""","""",IFERROR(INDEX(FILTER('1'!$CZ:$CZ,'1'!$CV:$CV=$A67,'1'!$A:$A=$B67),1),""""))"),-1.0)</f>
        <v>-1</v>
      </c>
      <c r="G67" s="30"/>
      <c r="H67" s="27">
        <f>IFERROR(__xludf.DUMMYFUNCTION("IF($B67="""","""",IFERROR(INDEX(FILTER('1'!$DA:$DA,'1'!$CV:$CV=$A67,'1'!$A:$A=$B67),1),""""))"),6092.0)</f>
        <v>6092</v>
      </c>
      <c r="I67" s="27">
        <f>IFERROR(__xludf.DUMMYFUNCTION("IF($B67="""","""",IFERROR(INDEX(FILTER('1'!$DB:$DB,'1'!$CV:$CV=$A67,'1'!$A:$A=$B67),1),""""))"),1241.0)</f>
        <v>1241</v>
      </c>
      <c r="J67" s="27">
        <f>IFERROR(__xludf.DUMMYFUNCTION("IF($B67="""","""",IFERROR(INDEX(FILTER('1'!$DC:$DC,'1'!$CV:$CV=$A67,'1'!$A:$A=$B67),1),""""))"),-3000.0)</f>
        <v>-3000</v>
      </c>
      <c r="K67" s="27"/>
      <c r="M67" s="28">
        <f>IFERROR(__xludf.DUMMYFUNCTION("IF($B67="""","""",IFERROR(INDEX(FILTER('1'!$CY:$CY,'1'!$CV:$CV=$A67,'1'!$A:$A=$B67),1),""""))"),4.0)</f>
        <v>4</v>
      </c>
      <c r="N67" s="31">
        <f t="shared" si="2"/>
        <v>-1</v>
      </c>
      <c r="O67" s="32">
        <f>IFERROR(__xludf.DUMMYFUNCTION("IF($B67="""","""",IFERROR(INDEX(FILTER('1'!$DD:$DD,'1'!$CV:$CV=$A67,'1'!$A:$A=$B67),1),""""))"),-1.5)</f>
        <v>-1.5</v>
      </c>
      <c r="P67" s="33">
        <f>IFERROR(__xludf.DUMMYFUNCTION("IF($B67="""","""",IFERROR(INDEX(FILTER('1'!$DE:$DE,'1'!$CV:$CV=$A67,'1'!$A:$A=$B67),1),""""))"),2.0)</f>
        <v>2</v>
      </c>
      <c r="Q67" s="32">
        <f>IFERROR(__xludf.DUMMYFUNCTION("IF($B67="""","""",IFERROR(INDEX(FILTER('1'!$DG:$DG,'1'!$CV:$CV=$A67,'1'!$A:$A=$B67),1),""""))"),1.5)</f>
        <v>1.5</v>
      </c>
      <c r="R67" s="34"/>
    </row>
    <row r="68" ht="22.5" customHeight="1">
      <c r="A68" s="24">
        <v>7.0</v>
      </c>
      <c r="B68" s="25">
        <v>46168.0</v>
      </c>
      <c r="C68" s="26" t="str">
        <f t="shared" si="8"/>
        <v>火</v>
      </c>
      <c r="D68" s="27">
        <f>IFERROR(__xludf.DUMMYFUNCTION("IF($B68="""","""",IFERROR(INDEX(FILTER('1'!$CW:$CW,'1'!$CV:$CV=$A68,'1'!$A:$A=$B68),1),""""))"),1170.0)</f>
        <v>1170</v>
      </c>
      <c r="E68" s="28">
        <f>IFERROR(__xludf.DUMMYFUNCTION("IF($B68="""","""",IFERROR(INDEX(FILTER('1'!$CY:$CY,'1'!$CV:$CV=$A68,'1'!$A:$A=$B68),1),""""))"),5.0)</f>
        <v>5</v>
      </c>
      <c r="F68" s="29">
        <f>IFERROR(__xludf.DUMMYFUNCTION("IF($B68="""","""",IFERROR(INDEX(FILTER('1'!$CZ:$CZ,'1'!$CV:$CV=$A68,'1'!$A:$A=$B68),1),""""))"),6.0)</f>
        <v>6</v>
      </c>
      <c r="G68" s="30"/>
      <c r="H68" s="27">
        <f>IFERROR(__xludf.DUMMYFUNCTION("IF($B68="""","""",IFERROR(INDEX(FILTER('1'!$DA:$DA,'1'!$CV:$CV=$A68,'1'!$A:$A=$B68),1),""""))"),4598.0)</f>
        <v>4598</v>
      </c>
      <c r="I68" s="27">
        <f>IFERROR(__xludf.DUMMYFUNCTION("IF($B68="""","""",IFERROR(INDEX(FILTER('1'!$DB:$DB,'1'!$CV:$CV=$A68,'1'!$A:$A=$B68),1),""""))"),11112.0)</f>
        <v>11112</v>
      </c>
      <c r="J68" s="27">
        <f>IFERROR(__xludf.DUMMYFUNCTION("IF($B68="""","""",IFERROR(INDEX(FILTER('1'!$DC:$DC,'1'!$CV:$CV=$A68,'1'!$A:$A=$B68),1),""""))"),8100.0)</f>
        <v>8100</v>
      </c>
      <c r="K68" s="27"/>
      <c r="M68" s="28">
        <f>IFERROR(__xludf.DUMMYFUNCTION("IF($B68="""","""",IFERROR(INDEX(FILTER('1'!$CY:$CY,'1'!$CV:$CV=$A68,'1'!$A:$A=$B68),1),""""))"),5.0)</f>
        <v>5</v>
      </c>
      <c r="N68" s="31">
        <f t="shared" si="2"/>
        <v>6</v>
      </c>
      <c r="O68" s="32">
        <f>IFERROR(__xludf.DUMMYFUNCTION("IF($B68="""","""",IFERROR(INDEX(FILTER('1'!$DD:$DD,'1'!$CV:$CV=$A68,'1'!$A:$A=$B68),1),""""))"),-1.5)</f>
        <v>-1.5</v>
      </c>
      <c r="P68" s="33">
        <f>IFERROR(__xludf.DUMMYFUNCTION("IF($B68="""","""",IFERROR(INDEX(FILTER('1'!$DE:$DE,'1'!$CV:$CV=$A68,'1'!$A:$A=$B68),1),""""))"),7.0)</f>
        <v>7</v>
      </c>
      <c r="Q68" s="32">
        <f>IFERROR(__xludf.DUMMYFUNCTION("IF($B68="""","""",IFERROR(INDEX(FILTER('1'!$DG:$DG,'1'!$CV:$CV=$A68,'1'!$A:$A=$B68),1),""""))"),-0.5)</f>
        <v>-0.5</v>
      </c>
      <c r="R68" s="34"/>
    </row>
    <row r="69" ht="22.5" customHeight="1">
      <c r="A69" s="24">
        <v>7.0</v>
      </c>
      <c r="B69" s="25">
        <v>46169.0</v>
      </c>
      <c r="C69" s="26" t="str">
        <f t="shared" si="8"/>
        <v>水</v>
      </c>
      <c r="D69" s="27">
        <f>IFERROR(__xludf.DUMMYFUNCTION("IF($B69="""","""",IFERROR(INDEX(FILTER('1'!$CW:$CW,'1'!$CV:$CV=$A69,'1'!$A:$A=$B69),1),""""))"),1170.0)</f>
        <v>1170</v>
      </c>
      <c r="E69" s="28">
        <f>IFERROR(__xludf.DUMMYFUNCTION("IF($B69="""","""",IFERROR(INDEX(FILTER('1'!$CY:$CY,'1'!$CV:$CV=$A69,'1'!$A:$A=$B69),1),""""))"),1.0)</f>
        <v>1</v>
      </c>
      <c r="F69" s="29">
        <f>IFERROR(__xludf.DUMMYFUNCTION("IF($B69="""","""",IFERROR(INDEX(FILTER('1'!$CZ:$CZ,'1'!$CV:$CV=$A69,'1'!$A:$A=$B69),1),""""))"),-1.0)</f>
        <v>-1</v>
      </c>
      <c r="G69" s="30">
        <f>IF(COUNT(F63:F69)=0,"",SUM(F63:F69)/7)</f>
        <v>0.8571428571</v>
      </c>
      <c r="H69" s="27">
        <f>IFERROR(__xludf.DUMMYFUNCTION("IF($B69="""","""",IFERROR(INDEX(FILTER('1'!$DA:$DA,'1'!$CV:$CV=$A69,'1'!$A:$A=$B69),1),""""))"),4572.0)</f>
        <v>4572</v>
      </c>
      <c r="I69" s="27">
        <f>IFERROR(__xludf.DUMMYFUNCTION("IF($B69="""","""",IFERROR(INDEX(FILTER('1'!$DB:$DB,'1'!$CV:$CV=$A69,'1'!$A:$A=$B69),1),""""))"),1354.0)</f>
        <v>1354</v>
      </c>
      <c r="J69" s="27">
        <f>IFERROR(__xludf.DUMMYFUNCTION("IF($B69="""","""",IFERROR(INDEX(FILTER('1'!$DC:$DC,'1'!$CV:$CV=$A69,'1'!$A:$A=$B69),1),""""))"),-2500.0)</f>
        <v>-2500</v>
      </c>
      <c r="K69" s="27">
        <f t="array" ref="K69">SUM(IFERROR(VALUE(J63:J69),0))</f>
        <v>3300</v>
      </c>
      <c r="M69" s="28">
        <f>IFERROR(__xludf.DUMMYFUNCTION("IF($B69="""","""",IFERROR(INDEX(FILTER('1'!$CY:$CY,'1'!$CV:$CV=$A69,'1'!$A:$A=$B69),1),""""))"),1.0)</f>
        <v>1</v>
      </c>
      <c r="N69" s="35">
        <f t="shared" si="2"/>
        <v>-1</v>
      </c>
      <c r="O69" s="32">
        <f>IFERROR(__xludf.DUMMYFUNCTION("IF($B69="""","""",IFERROR(INDEX(FILTER('1'!$DD:$DD,'1'!$CV:$CV=$A69,'1'!$A:$A=$B69),1),""""))"),3.0)</f>
        <v>3</v>
      </c>
      <c r="P69" s="33">
        <f>IFERROR(__xludf.DUMMYFUNCTION("IF($B69="""","""",IFERROR(INDEX(FILTER('1'!$DE:$DE,'1'!$CV:$CV=$A69,'1'!$A:$A=$B69),1),""""))"),5.0)</f>
        <v>5</v>
      </c>
      <c r="Q69" s="32">
        <f>IFERROR(__xludf.DUMMYFUNCTION("IF($B69="""","""",IFERROR(INDEX(FILTER('1'!$DG:$DG,'1'!$CV:$CV=$A69,'1'!$A:$A=$B69),1),""""))"),5.0)</f>
        <v>5</v>
      </c>
      <c r="R69" s="34"/>
    </row>
    <row r="70" ht="22.5" customHeight="1">
      <c r="A70" s="36">
        <v>7.0</v>
      </c>
      <c r="B70" s="37">
        <v>46170.0</v>
      </c>
      <c r="C70" s="38" t="str">
        <f t="shared" si="8"/>
        <v>木</v>
      </c>
      <c r="D70" s="39">
        <f>IFERROR(__xludf.DUMMYFUNCTION("IF($B70="""","""",IFERROR(INDEX(FILTER('1'!$CW:$CW,'1'!$CV:$CV=$A70,'1'!$A:$A=$B70),1),""""))"),1170.0)</f>
        <v>1170</v>
      </c>
      <c r="E70" s="40">
        <f>IFERROR(__xludf.DUMMYFUNCTION("IF($B70="""","""",IFERROR(INDEX(FILTER('1'!$CY:$CY,'1'!$CV:$CV=$A70,'1'!$A:$A=$B70),1),""""))"),2.0)</f>
        <v>2</v>
      </c>
      <c r="F70" s="41"/>
      <c r="G70" s="42"/>
      <c r="H70" s="39" t="str">
        <f>IFERROR(__xludf.DUMMYFUNCTION("IF($B70="""","""",IFERROR(INDEX(FILTER('2'!$CT:$CT,'2'!$CQ:$CQ=$A70,'2'!$A:$A=$B70),1),""""))"),"")</f>
        <v/>
      </c>
      <c r="I70" s="39" t="str">
        <f>IFERROR(__xludf.DUMMYFUNCTION("IF($B70="""","""",IFERROR(INDEX(FILTER('2'!$CU:$CU,'2'!$CQ:$CQ=$A70,'2'!$A:$A=$B70),1),""""))"),"")</f>
        <v/>
      </c>
      <c r="J70" s="39" t="str">
        <f>IFERROR(__xludf.DUMMYFUNCTION("IF($B70="""","""",IFERROR(INDEX(FILTER('2'!$CV:$CV,'2'!$CQ:$CQ=$A70,'2'!$A:$A=$B70),1),""""))"),"")</f>
        <v/>
      </c>
      <c r="K70" s="39"/>
      <c r="M70" s="40">
        <f>IFERROR(__xludf.DUMMYFUNCTION("IF($B70="""","""",IFERROR(INDEX(FILTER('1'!$CY:$CY,'1'!$CV:$CV=$A70,'1'!$A:$A=$B70),1),""""))"),2.0)</f>
        <v>2</v>
      </c>
      <c r="N70" s="43" t="str">
        <f t="shared" si="2"/>
        <v/>
      </c>
      <c r="O70" s="44" t="str">
        <f>IFERROR(__xludf.DUMMYFUNCTION("IF($B70="""","""",IFERROR(INDEX(FILTER('1'!$DD:$DD,'1'!$CV:$CV=$A70,'1'!$A:$A=$B70),1),""""))"),"")</f>
        <v/>
      </c>
      <c r="P70" s="45" t="str">
        <f>IFERROR(__xludf.DUMMYFUNCTION("IF($B70="""","""",IFERROR(INDEX(FILTER('1'!$DE:$DE,'1'!$CV:$CV=$A70,'1'!$A:$A=$B70),1),""""))"),"")</f>
        <v/>
      </c>
      <c r="Q70" s="46">
        <f>IFERROR(__xludf.DUMMYFUNCTION("IF($B70="""","""",IFERROR(INDEX(FILTER('1'!$DG:$DG,'1'!$CV:$CV=$A70,'1'!$A:$A=$B70),1),""""))"),0.0)</f>
        <v>0</v>
      </c>
      <c r="R70" s="47">
        <f>D70</f>
        <v>1170</v>
      </c>
      <c r="S70" s="48"/>
    </row>
    <row r="71" ht="22.5" customHeight="1">
      <c r="A71" s="64">
        <v>7.0</v>
      </c>
      <c r="B71" s="25" t="s">
        <v>15</v>
      </c>
      <c r="C71" s="26"/>
      <c r="D71" s="27"/>
      <c r="E71" s="53"/>
      <c r="F71" s="29"/>
      <c r="G71" s="30"/>
      <c r="H71" s="27"/>
      <c r="I71" s="27"/>
      <c r="J71" s="27"/>
      <c r="K71" s="65"/>
      <c r="M71" s="53"/>
      <c r="N71" s="31" t="str">
        <f t="shared" si="2"/>
        <v/>
      </c>
      <c r="O71" s="66"/>
      <c r="P71" s="59"/>
      <c r="Q71" s="60"/>
      <c r="R71" s="67"/>
    </row>
    <row r="72" ht="22.5" customHeight="1">
      <c r="A72" s="64">
        <v>7.0</v>
      </c>
      <c r="B72" s="25" t="s">
        <v>15</v>
      </c>
      <c r="C72" s="26" t="str">
        <f t="shared" ref="C72:C81" si="9">IF(B72="","",TEXT(B72,"ddd"))</f>
        <v/>
      </c>
      <c r="D72" s="27"/>
      <c r="E72" s="53"/>
      <c r="F72" s="29"/>
      <c r="G72" s="30"/>
      <c r="H72" s="27"/>
      <c r="I72" s="27"/>
      <c r="J72" s="27"/>
      <c r="K72" s="65"/>
      <c r="M72" s="53"/>
      <c r="N72" s="31" t="str">
        <f t="shared" si="2"/>
        <v/>
      </c>
      <c r="O72" s="66"/>
      <c r="P72" s="59"/>
      <c r="Q72" s="60"/>
      <c r="R72" s="67"/>
    </row>
    <row r="73" ht="22.5" customHeight="1">
      <c r="A73" s="24">
        <v>8.0</v>
      </c>
      <c r="B73" s="25">
        <v>46163.0</v>
      </c>
      <c r="C73" s="26" t="str">
        <f t="shared" si="9"/>
        <v>木</v>
      </c>
      <c r="D73" s="27">
        <f>IFERROR(__xludf.DUMMYFUNCTION("IF($B73="""","""",IFERROR(INDEX(FILTER('1'!$DM:$DM,'1'!$DL:$DL=$A73,'1'!$A:$A=$B73),1),""""))"),1171.0)</f>
        <v>1171</v>
      </c>
      <c r="E73" s="28">
        <f>IFERROR(__xludf.DUMMYFUNCTION("IF($B73="""","""",IFERROR(INDEX(FILTER('1'!$DO:$DO,'1'!$DL:$DL=$A73,'1'!$A:$A=$B73),1),""""))"),3.0)</f>
        <v>3</v>
      </c>
      <c r="F73" s="29">
        <f>IFERROR(__xludf.DUMMYFUNCTION("IF($B73="""","""",IFERROR(INDEX(FILTER('1'!$DP:$DP,'1'!$DL:$DL=$A73,'1'!$A:$A=$B73),1),""""))"),-2.0)</f>
        <v>-2</v>
      </c>
      <c r="G73" s="30"/>
      <c r="H73" s="27">
        <f>IFERROR(__xludf.DUMMYFUNCTION("IF($B73="""","""",IFERROR(INDEX(FILTER('1'!$DQ:$DQ,'1'!$DL:$DL=$A73,'1'!$A:$A=$B73),1),""""))"),4837.0)</f>
        <v>4837</v>
      </c>
      <c r="I73" s="27">
        <f>IFERROR(__xludf.DUMMYFUNCTION("IF($B73="""","""",IFERROR(INDEX(FILTER('1'!$DR:$DR,'1'!$DL:$DL=$A73,'1'!$A:$A=$B73),1),""""))"),1236.0)</f>
        <v>1236</v>
      </c>
      <c r="J73" s="27">
        <f>IFERROR(__xludf.DUMMYFUNCTION("IF($B73="""","""",IFERROR(INDEX(FILTER('1'!$DS:$DS,'1'!$DL:$DL=$A73,'1'!$A:$A=$B73),1),""""))"),-4000.0)</f>
        <v>-4000</v>
      </c>
      <c r="K73" s="27"/>
      <c r="M73" s="28">
        <f>IFERROR(__xludf.DUMMYFUNCTION("IF($B73="""","""",IFERROR(INDEX(FILTER('1'!$DO:$DO,'1'!$DL:$DL=$A73,'1'!$A:$A=$B73),1),""""))"),3.0)</f>
        <v>3</v>
      </c>
      <c r="N73" s="31">
        <f t="shared" si="2"/>
        <v>-2</v>
      </c>
      <c r="O73" s="32">
        <f>IFERROR(__xludf.DUMMYFUNCTION("IF($B73="""","""",IFERROR(INDEX(FILTER('1'!$DT:$DT,'1'!$DL:$DL=$A73,'1'!$A:$A=$B73),1),""""))"),1.5)</f>
        <v>1.5</v>
      </c>
      <c r="P73" s="33">
        <f>IFERROR(__xludf.DUMMYFUNCTION("IF($B73="""","""",IFERROR(INDEX(FILTER('1'!$DU:$DU,'1'!$DL:$DL=$A73,'1'!$A:$A=$B73),1),""""))"),2.0)</f>
        <v>2</v>
      </c>
      <c r="Q73" s="32">
        <f>IFERROR(__xludf.DUMMYFUNCTION("IF($B73="""","""",IFERROR(INDEX(FILTER('1'!$DW:$DW,'1'!$DL:$DL=$A73,'1'!$A:$A=$B73),1),""""))"),4.5)</f>
        <v>4.5</v>
      </c>
      <c r="R73" s="34"/>
    </row>
    <row r="74" ht="22.5" customHeight="1">
      <c r="A74" s="24">
        <v>8.0</v>
      </c>
      <c r="B74" s="25">
        <v>46164.0</v>
      </c>
      <c r="C74" s="26" t="str">
        <f t="shared" si="9"/>
        <v>金</v>
      </c>
      <c r="D74" s="27">
        <f>IFERROR(__xludf.DUMMYFUNCTION("IF($B74="""","""",IFERROR(INDEX(FILTER('1'!$DM:$DM,'1'!$DL:$DL=$A74,'1'!$A:$A=$B74),1),""""))"),1171.0)</f>
        <v>1171</v>
      </c>
      <c r="E74" s="28">
        <f>IFERROR(__xludf.DUMMYFUNCTION("IF($B74="""","""",IFERROR(INDEX(FILTER('1'!$DO:$DO,'1'!$DL:$DL=$A74,'1'!$A:$A=$B74),1),""""))"),4.0)</f>
        <v>4</v>
      </c>
      <c r="F74" s="29">
        <f>IFERROR(__xludf.DUMMYFUNCTION("IF($B74="""","""",IFERROR(INDEX(FILTER('1'!$DP:$DP,'1'!$DL:$DL=$A74,'1'!$A:$A=$B74),1),""""))"),2.0)</f>
        <v>2</v>
      </c>
      <c r="G74" s="30"/>
      <c r="H74" s="27">
        <f>IFERROR(__xludf.DUMMYFUNCTION("IF($B74="""","""",IFERROR(INDEX(FILTER('1'!$DQ:$DQ,'1'!$DL:$DL=$A74,'1'!$A:$A=$B74),1),""""))"),6463.0)</f>
        <v>6463</v>
      </c>
      <c r="I74" s="27">
        <f>IFERROR(__xludf.DUMMYFUNCTION("IF($B74="""","""",IFERROR(INDEX(FILTER('1'!$DR:$DR,'1'!$DL:$DL=$A74,'1'!$A:$A=$B74),1),""""))"),3339.0)</f>
        <v>3339</v>
      </c>
      <c r="J74" s="27">
        <f>IFERROR(__xludf.DUMMYFUNCTION("IF($B74="""","""",IFERROR(INDEX(FILTER('1'!$DS:$DS,'1'!$DL:$DL=$A74,'1'!$A:$A=$B74),1),""""))"),-1300.0)</f>
        <v>-1300</v>
      </c>
      <c r="K74" s="27"/>
      <c r="M74" s="28">
        <f>IFERROR(__xludf.DUMMYFUNCTION("IF($B74="""","""",IFERROR(INDEX(FILTER('1'!$DO:$DO,'1'!$DL:$DL=$A74,'1'!$A:$A=$B74),1),""""))"),4.0)</f>
        <v>4</v>
      </c>
      <c r="N74" s="31">
        <f t="shared" si="2"/>
        <v>2</v>
      </c>
      <c r="O74" s="32">
        <f>IFERROR(__xludf.DUMMYFUNCTION("IF($B74="""","""",IFERROR(INDEX(FILTER('1'!$DT:$DT,'1'!$DL:$DL=$A74,'1'!$A:$A=$B74),1),""""))"),-1.0)</f>
        <v>-1</v>
      </c>
      <c r="P74" s="33">
        <f>IFERROR(__xludf.DUMMYFUNCTION("IF($B74="""","""",IFERROR(INDEX(FILTER('1'!$DU:$DU,'1'!$DL:$DL=$A74,'1'!$A:$A=$B74),1),""""))"),7.0)</f>
        <v>7</v>
      </c>
      <c r="Q74" s="32">
        <f>IFERROR(__xludf.DUMMYFUNCTION("IF($B74="""","""",IFERROR(INDEX(FILTER('1'!$DW:$DW,'1'!$DL:$DL=$A74,'1'!$A:$A=$B74),1),""""))"),0.0)</f>
        <v>0</v>
      </c>
      <c r="R74" s="34"/>
    </row>
    <row r="75" ht="22.5" customHeight="1">
      <c r="A75" s="24">
        <v>8.0</v>
      </c>
      <c r="B75" s="25">
        <v>46165.0</v>
      </c>
      <c r="C75" s="26" t="str">
        <f t="shared" si="9"/>
        <v>土</v>
      </c>
      <c r="D75" s="27">
        <f>IFERROR(__xludf.DUMMYFUNCTION("IF($B75="""","""",IFERROR(INDEX(FILTER('1'!$DM:$DM,'1'!$DL:$DL=$A75,'1'!$A:$A=$B75),1),""""))"),1171.0)</f>
        <v>1171</v>
      </c>
      <c r="E75" s="28">
        <f>IFERROR(__xludf.DUMMYFUNCTION("IF($B75="""","""",IFERROR(INDEX(FILTER('1'!$DO:$DO,'1'!$DL:$DL=$A75,'1'!$A:$A=$B75),1),""""))"),5.0)</f>
        <v>5</v>
      </c>
      <c r="F75" s="29">
        <f>IFERROR(__xludf.DUMMYFUNCTION("IF($B75="""","""",IFERROR(INDEX(FILTER('1'!$DP:$DP,'1'!$DL:$DL=$A75,'1'!$A:$A=$B75),1),""""))"),3.0)</f>
        <v>3</v>
      </c>
      <c r="G75" s="30"/>
      <c r="H75" s="27">
        <f>IFERROR(__xludf.DUMMYFUNCTION("IF($B75="""","""",IFERROR(INDEX(FILTER('1'!$DQ:$DQ,'1'!$DL:$DL=$A75,'1'!$A:$A=$B75),1),""""))"),5887.0)</f>
        <v>5887</v>
      </c>
      <c r="I75" s="27">
        <f>IFERROR(__xludf.DUMMYFUNCTION("IF($B75="""","""",IFERROR(INDEX(FILTER('1'!$DR:$DR,'1'!$DL:$DL=$A75,'1'!$A:$A=$B75),1),""""))"),4683.0)</f>
        <v>4683</v>
      </c>
      <c r="J75" s="27">
        <f>IFERROR(__xludf.DUMMYFUNCTION("IF($B75="""","""",IFERROR(INDEX(FILTER('1'!$DS:$DS,'1'!$DL:$DL=$A75,'1'!$A:$A=$B75),1),""""))"),1000.0)</f>
        <v>1000</v>
      </c>
      <c r="K75" s="27"/>
      <c r="M75" s="28">
        <f>IFERROR(__xludf.DUMMYFUNCTION("IF($B75="""","""",IFERROR(INDEX(FILTER('1'!$DO:$DO,'1'!$DL:$DL=$A75,'1'!$A:$A=$B75),1),""""))"),5.0)</f>
        <v>5</v>
      </c>
      <c r="N75" s="31">
        <f t="shared" si="2"/>
        <v>3</v>
      </c>
      <c r="O75" s="32">
        <f>IFERROR(__xludf.DUMMYFUNCTION("IF($B75="""","""",IFERROR(INDEX(FILTER('1'!$DT:$DT,'1'!$DL:$DL=$A75,'1'!$A:$A=$B75),1),""""))"),1.5)</f>
        <v>1.5</v>
      </c>
      <c r="P75" s="33">
        <f>IFERROR(__xludf.DUMMYFUNCTION("IF($B75="""","""",IFERROR(INDEX(FILTER('1'!$DU:$DU,'1'!$DL:$DL=$A75,'1'!$A:$A=$B75),1),""""))"),5.0)</f>
        <v>5</v>
      </c>
      <c r="Q75" s="32">
        <f>IFERROR(__xludf.DUMMYFUNCTION("IF($B75="""","""",IFERROR(INDEX(FILTER('1'!$DW:$DW,'1'!$DL:$DL=$A75,'1'!$A:$A=$B75),1),""""))"),3.5)</f>
        <v>3.5</v>
      </c>
      <c r="R75" s="34"/>
    </row>
    <row r="76" ht="22.5" customHeight="1">
      <c r="A76" s="24">
        <v>8.0</v>
      </c>
      <c r="B76" s="25">
        <v>46166.0</v>
      </c>
      <c r="C76" s="26" t="str">
        <f t="shared" si="9"/>
        <v>日</v>
      </c>
      <c r="D76" s="27">
        <f>IFERROR(__xludf.DUMMYFUNCTION("IF($B76="""","""",IFERROR(INDEX(FILTER('1'!$DM:$DM,'1'!$DL:$DL=$A76,'1'!$A:$A=$B76),1),""""))"),1171.0)</f>
        <v>1171</v>
      </c>
      <c r="E76" s="28">
        <f>IFERROR(__xludf.DUMMYFUNCTION("IF($B76="""","""",IFERROR(INDEX(FILTER('1'!$DO:$DO,'1'!$DL:$DL=$A76,'1'!$A:$A=$B76),1),""""))"),6.0)</f>
        <v>6</v>
      </c>
      <c r="F76" s="29">
        <f>IFERROR(__xludf.DUMMYFUNCTION("IF($B76="""","""",IFERROR(INDEX(FILTER('1'!$DP:$DP,'1'!$DL:$DL=$A76,'1'!$A:$A=$B76),1),""""))"),4.0)</f>
        <v>4</v>
      </c>
      <c r="G76" s="30"/>
      <c r="H76" s="27">
        <f>IFERROR(__xludf.DUMMYFUNCTION("IF($B76="""","""",IFERROR(INDEX(FILTER('1'!$DQ:$DQ,'1'!$DL:$DL=$A76,'1'!$A:$A=$B76),1),""""))"),7770.0)</f>
        <v>7770</v>
      </c>
      <c r="I76" s="27">
        <f>IFERROR(__xludf.DUMMYFUNCTION("IF($B76="""","""",IFERROR(INDEX(FILTER('1'!$DR:$DR,'1'!$DL:$DL=$A76,'1'!$A:$A=$B76),1),""""))"),4587.0)</f>
        <v>4587</v>
      </c>
      <c r="J76" s="27">
        <f>IFERROR(__xludf.DUMMYFUNCTION("IF($B76="""","""",IFERROR(INDEX(FILTER('1'!$DS:$DS,'1'!$DL:$DL=$A76,'1'!$A:$A=$B76),1),""""))"),3000.0)</f>
        <v>3000</v>
      </c>
      <c r="K76" s="27"/>
      <c r="M76" s="28">
        <f>IFERROR(__xludf.DUMMYFUNCTION("IF($B76="""","""",IFERROR(INDEX(FILTER('1'!$DO:$DO,'1'!$DL:$DL=$A76,'1'!$A:$A=$B76),1),""""))"),6.0)</f>
        <v>6</v>
      </c>
      <c r="N76" s="31">
        <f t="shared" si="2"/>
        <v>4</v>
      </c>
      <c r="O76" s="32">
        <f>IFERROR(__xludf.DUMMYFUNCTION("IF($B76="""","""",IFERROR(INDEX(FILTER('1'!$DT:$DT,'1'!$DL:$DL=$A76,'1'!$A:$A=$B76),1),""""))"),3.0)</f>
        <v>3</v>
      </c>
      <c r="P76" s="33">
        <f>IFERROR(__xludf.DUMMYFUNCTION("IF($B76="""","""",IFERROR(INDEX(FILTER('1'!$DU:$DU,'1'!$DL:$DL=$A76,'1'!$A:$A=$B76),1),""""))"),10.0)</f>
        <v>10</v>
      </c>
      <c r="Q76" s="32">
        <f>IFERROR(__xludf.DUMMYFUNCTION("IF($B76="""","""",IFERROR(INDEX(FILTER('1'!$DW:$DW,'1'!$DL:$DL=$A76,'1'!$A:$A=$B76),1),""""))"),2.0)</f>
        <v>2</v>
      </c>
      <c r="R76" s="34"/>
    </row>
    <row r="77" ht="22.5" customHeight="1">
      <c r="A77" s="24">
        <v>8.0</v>
      </c>
      <c r="B77" s="25">
        <v>46167.0</v>
      </c>
      <c r="C77" s="26" t="str">
        <f t="shared" si="9"/>
        <v>月</v>
      </c>
      <c r="D77" s="27">
        <f>IFERROR(__xludf.DUMMYFUNCTION("IF($B77="""","""",IFERROR(INDEX(FILTER('1'!$DM:$DM,'1'!$DL:$DL=$A77,'1'!$A:$A=$B77),1),""""))"),1171.0)</f>
        <v>1171</v>
      </c>
      <c r="E77" s="28">
        <f>IFERROR(__xludf.DUMMYFUNCTION("IF($B77="""","""",IFERROR(INDEX(FILTER('1'!$DO:$DO,'1'!$DL:$DL=$A77,'1'!$A:$A=$B77),1),""""))"),1.0)</f>
        <v>1</v>
      </c>
      <c r="F77" s="29">
        <f>IFERROR(__xludf.DUMMYFUNCTION("IF($B77="""","""",IFERROR(INDEX(FILTER('1'!$DP:$DP,'1'!$DL:$DL=$A77,'1'!$A:$A=$B77),1),""""))"),3.0)</f>
        <v>3</v>
      </c>
      <c r="G77" s="30"/>
      <c r="H77" s="27">
        <f>IFERROR(__xludf.DUMMYFUNCTION("IF($B77="""","""",IFERROR(INDEX(FILTER('1'!$DQ:$DQ,'1'!$DL:$DL=$A77,'1'!$A:$A=$B77),1),""""))"),6903.0)</f>
        <v>6903</v>
      </c>
      <c r="I77" s="27">
        <f>IFERROR(__xludf.DUMMYFUNCTION("IF($B77="""","""",IFERROR(INDEX(FILTER('1'!$DR:$DR,'1'!$DL:$DL=$A77,'1'!$A:$A=$B77),1),""""))"),4385.0)</f>
        <v>4385</v>
      </c>
      <c r="J77" s="27">
        <f>IFERROR(__xludf.DUMMYFUNCTION("IF($B77="""","""",IFERROR(INDEX(FILTER('1'!$DS:$DS,'1'!$DL:$DL=$A77,'1'!$A:$A=$B77),1),""""))"),0.0)</f>
        <v>0</v>
      </c>
      <c r="K77" s="27"/>
      <c r="M77" s="28">
        <f>IFERROR(__xludf.DUMMYFUNCTION("IF($B77="""","""",IFERROR(INDEX(FILTER('1'!$DO:$DO,'1'!$DL:$DL=$A77,'1'!$A:$A=$B77),1),""""))"),1.0)</f>
        <v>1</v>
      </c>
      <c r="N77" s="31">
        <f t="shared" si="2"/>
        <v>3</v>
      </c>
      <c r="O77" s="32">
        <f>IFERROR(__xludf.DUMMYFUNCTION("IF($B77="""","""",IFERROR(INDEX(FILTER('1'!$DT:$DT,'1'!$DL:$DL=$A77,'1'!$A:$A=$B77),1),""""))"),3.0)</f>
        <v>3</v>
      </c>
      <c r="P77" s="33">
        <f>IFERROR(__xludf.DUMMYFUNCTION("IF($B77="""","""",IFERROR(INDEX(FILTER('1'!$DU:$DU,'1'!$DL:$DL=$A77,'1'!$A:$A=$B77),1),""""))"),6.0)</f>
        <v>6</v>
      </c>
      <c r="Q77" s="32">
        <f>IFERROR(__xludf.DUMMYFUNCTION("IF($B77="""","""",IFERROR(INDEX(FILTER('1'!$DW:$DW,'1'!$DL:$DL=$A77,'1'!$A:$A=$B77),1),""""))"),4.0)</f>
        <v>4</v>
      </c>
      <c r="R77" s="34"/>
    </row>
    <row r="78" ht="22.5" customHeight="1">
      <c r="A78" s="24">
        <v>8.0</v>
      </c>
      <c r="B78" s="25">
        <v>46168.0</v>
      </c>
      <c r="C78" s="26" t="str">
        <f t="shared" si="9"/>
        <v>火</v>
      </c>
      <c r="D78" s="27">
        <f>IFERROR(__xludf.DUMMYFUNCTION("IF($B78="""","""",IFERROR(INDEX(FILTER('1'!$DM:$DM,'1'!$DL:$DL=$A78,'1'!$A:$A=$B78),1),""""))"),1171.0)</f>
        <v>1171</v>
      </c>
      <c r="E78" s="28">
        <f>IFERROR(__xludf.DUMMYFUNCTION("IF($B78="""","""",IFERROR(INDEX(FILTER('1'!$DO:$DO,'1'!$DL:$DL=$A78,'1'!$A:$A=$B78),1),""""))"),2.0)</f>
        <v>2</v>
      </c>
      <c r="F78" s="29">
        <f>IFERROR(__xludf.DUMMYFUNCTION("IF($B78="""","""",IFERROR(INDEX(FILTER('1'!$DP:$DP,'1'!$DL:$DL=$A78,'1'!$A:$A=$B78),1),""""))"),4.0)</f>
        <v>4</v>
      </c>
      <c r="G78" s="30"/>
      <c r="H78" s="27">
        <f>IFERROR(__xludf.DUMMYFUNCTION("IF($B78="""","""",IFERROR(INDEX(FILTER('1'!$DQ:$DQ,'1'!$DL:$DL=$A78,'1'!$A:$A=$B78),1),""""))"),8320.0)</f>
        <v>8320</v>
      </c>
      <c r="I78" s="27">
        <f>IFERROR(__xludf.DUMMYFUNCTION("IF($B78="""","""",IFERROR(INDEX(FILTER('1'!$DR:$DR,'1'!$DL:$DL=$A78,'1'!$A:$A=$B78),1),""""))"),6275.0)</f>
        <v>6275</v>
      </c>
      <c r="J78" s="27">
        <f>IFERROR(__xludf.DUMMYFUNCTION("IF($B78="""","""",IFERROR(INDEX(FILTER('1'!$DS:$DS,'1'!$DL:$DL=$A78,'1'!$A:$A=$B78),1),""""))"),3100.0)</f>
        <v>3100</v>
      </c>
      <c r="K78" s="27"/>
      <c r="M78" s="28">
        <f>IFERROR(__xludf.DUMMYFUNCTION("IF($B78="""","""",IFERROR(INDEX(FILTER('1'!$DO:$DO,'1'!$DL:$DL=$A78,'1'!$A:$A=$B78),1),""""))"),2.0)</f>
        <v>2</v>
      </c>
      <c r="N78" s="31">
        <f t="shared" si="2"/>
        <v>4</v>
      </c>
      <c r="O78" s="32">
        <f>IFERROR(__xludf.DUMMYFUNCTION("IF($B78="""","""",IFERROR(INDEX(FILTER('1'!$DT:$DT,'1'!$DL:$DL=$A78,'1'!$A:$A=$B78),1),""""))"),1.5)</f>
        <v>1.5</v>
      </c>
      <c r="P78" s="33">
        <f>IFERROR(__xludf.DUMMYFUNCTION("IF($B78="""","""",IFERROR(INDEX(FILTER('1'!$DU:$DU,'1'!$DL:$DL=$A78,'1'!$A:$A=$B78),1),""""))"),4.0)</f>
        <v>4</v>
      </c>
      <c r="Q78" s="32">
        <f>IFERROR(__xludf.DUMMYFUNCTION("IF($B78="""","""",IFERROR(INDEX(FILTER('1'!$DW:$DW,'1'!$DL:$DL=$A78,'1'!$A:$A=$B78),1),""""))"),3.5)</f>
        <v>3.5</v>
      </c>
      <c r="R78" s="34"/>
    </row>
    <row r="79" ht="22.5" customHeight="1">
      <c r="A79" s="24">
        <v>8.0</v>
      </c>
      <c r="B79" s="25">
        <v>46169.0</v>
      </c>
      <c r="C79" s="26" t="str">
        <f t="shared" si="9"/>
        <v>水</v>
      </c>
      <c r="D79" s="27">
        <f>IFERROR(__xludf.DUMMYFUNCTION("IF($B79="""","""",IFERROR(INDEX(FILTER('1'!$DM:$DM,'1'!$DL:$DL=$A79,'1'!$A:$A=$B79),1),""""))"),1171.0)</f>
        <v>1171</v>
      </c>
      <c r="E79" s="28">
        <f>IFERROR(__xludf.DUMMYFUNCTION("IF($B79="""","""",IFERROR(INDEX(FILTER('1'!$DO:$DO,'1'!$DL:$DL=$A79,'1'!$A:$A=$B79),1),""""))"),1.0)</f>
        <v>1</v>
      </c>
      <c r="F79" s="29">
        <f>IFERROR(__xludf.DUMMYFUNCTION("IF($B79="""","""",IFERROR(INDEX(FILTER('1'!$DP:$DP,'1'!$DL:$DL=$A79,'1'!$A:$A=$B79),1),""""))"),1.0)</f>
        <v>1</v>
      </c>
      <c r="G79" s="30">
        <f>IF(COUNT(F73:F79)=0,"",SUM(F73:F79)/7)</f>
        <v>2.142857143</v>
      </c>
      <c r="H79" s="27">
        <f>IFERROR(__xludf.DUMMYFUNCTION("IF($B79="""","""",IFERROR(INDEX(FILTER('1'!$DQ:$DQ,'1'!$DL:$DL=$A79,'1'!$A:$A=$B79),1),""""))"),5451.0)</f>
        <v>5451</v>
      </c>
      <c r="I79" s="27">
        <f>IFERROR(__xludf.DUMMYFUNCTION("IF($B79="""","""",IFERROR(INDEX(FILTER('1'!$DR:$DR,'1'!$DL:$DL=$A79,'1'!$A:$A=$B79),1),""""))"),1997.0)</f>
        <v>1997</v>
      </c>
      <c r="J79" s="27">
        <f>IFERROR(__xludf.DUMMYFUNCTION("IF($B79="""","""",IFERROR(INDEX(FILTER('1'!$DS:$DS,'1'!$DL:$DL=$A79,'1'!$A:$A=$B79),1),""""))"),-1200.0)</f>
        <v>-1200</v>
      </c>
      <c r="K79" s="27">
        <f t="array" ref="K79">SUM(IFERROR(VALUE(J73:J79),0))</f>
        <v>600</v>
      </c>
      <c r="M79" s="28">
        <f>IFERROR(__xludf.DUMMYFUNCTION("IF($B79="""","""",IFERROR(INDEX(FILTER('1'!$DO:$DO,'1'!$DL:$DL=$A79,'1'!$A:$A=$B79),1),""""))"),1.0)</f>
        <v>1</v>
      </c>
      <c r="N79" s="35">
        <f t="shared" si="2"/>
        <v>1</v>
      </c>
      <c r="O79" s="32">
        <f>IFERROR(__xludf.DUMMYFUNCTION("IF($B79="""","""",IFERROR(INDEX(FILTER('1'!$DT:$DT,'1'!$DL:$DL=$A79,'1'!$A:$A=$B79),1),""""))"),4.5)</f>
        <v>4.5</v>
      </c>
      <c r="P79" s="33">
        <f>IFERROR(__xludf.DUMMYFUNCTION("IF($B79="""","""",IFERROR(INDEX(FILTER('1'!$DU:$DU,'1'!$DL:$DL=$A79,'1'!$A:$A=$B79),1),""""))"),3.0)</f>
        <v>3</v>
      </c>
      <c r="Q79" s="32">
        <f>IFERROR(__xludf.DUMMYFUNCTION("IF($B79="""","""",IFERROR(INDEX(FILTER('1'!$DW:$DW,'1'!$DL:$DL=$A79,'1'!$A:$A=$B79),1),""""))"),7.0)</f>
        <v>7</v>
      </c>
      <c r="R79" s="34"/>
    </row>
    <row r="80" ht="22.5" customHeight="1">
      <c r="A80" s="36">
        <v>8.0</v>
      </c>
      <c r="B80" s="37">
        <v>46170.0</v>
      </c>
      <c r="C80" s="38" t="str">
        <f t="shared" si="9"/>
        <v>木</v>
      </c>
      <c r="D80" s="39">
        <f>IFERROR(__xludf.DUMMYFUNCTION("IF($B80="""","""",IFERROR(INDEX(FILTER('1'!$DM:$DM,'1'!$DL:$DL=$A80,'1'!$A:$A=$B80),1),""""))"),1171.0)</f>
        <v>1171</v>
      </c>
      <c r="E80" s="40">
        <f>IFERROR(__xludf.DUMMYFUNCTION("IF($B80="""","""",IFERROR(INDEX(FILTER('1'!$DO:$DO,'1'!$DL:$DL=$A80,'1'!$A:$A=$B80),1),""""))"),2.0)</f>
        <v>2</v>
      </c>
      <c r="F80" s="41"/>
      <c r="G80" s="42"/>
      <c r="H80" s="39" t="str">
        <f>IFERROR(__xludf.DUMMYFUNCTION("IF($B80="""","""",IFERROR(INDEX(FILTER('2'!$DI:$DI,'2'!$DF:$DF=$A80,'2'!$A:$A=$B80),1),""""))"),"")</f>
        <v/>
      </c>
      <c r="I80" s="39" t="str">
        <f>IFERROR(__xludf.DUMMYFUNCTION("IF($B80="""","""",IFERROR(INDEX(FILTER('2'!$DJ:$DJ,'2'!$DF:$DF=$A80,'2'!$A:$A=$B80),1),""""))"),"")</f>
        <v/>
      </c>
      <c r="J80" s="39" t="str">
        <f>IFERROR(__xludf.DUMMYFUNCTION("IF($B80="""","""",IFERROR(INDEX(FILTER('2'!$DK:$DK,'2'!$DF:$DF=$A80,'2'!$A:$A=$B80),1),""""))"),"")</f>
        <v/>
      </c>
      <c r="K80" s="39"/>
      <c r="M80" s="40">
        <f>IFERROR(__xludf.DUMMYFUNCTION("IF($B80="""","""",IFERROR(INDEX(FILTER('1'!$DO:$DO,'1'!$DL:$DL=$A80,'1'!$A:$A=$B80),1),""""))"),2.0)</f>
        <v>2</v>
      </c>
      <c r="N80" s="43" t="str">
        <f t="shared" si="2"/>
        <v/>
      </c>
      <c r="O80" s="44" t="str">
        <f>IFERROR(__xludf.DUMMYFUNCTION("IF($B80="""","""",IFERROR(INDEX(FILTER('1'!$DT:$DT,'1'!$DL:$DL=$A80,'1'!$A:$A=$B80),1),""""))"),"")</f>
        <v/>
      </c>
      <c r="P80" s="45" t="str">
        <f>IFERROR(__xludf.DUMMYFUNCTION("IF($B80="""","""",IFERROR(INDEX(FILTER('1'!$DU:$DU,'1'!$DL:$DL=$A80,'1'!$A:$A=$B80),1),""""))"),"")</f>
        <v/>
      </c>
      <c r="Q80" s="46">
        <f>IFERROR(__xludf.DUMMYFUNCTION("IF($B80="""","""",IFERROR(INDEX(FILTER('1'!$DW:$DW,'1'!$DL:$DL=$A80,'1'!$A:$A=$B80),1),""""))"),0.0)</f>
        <v>0</v>
      </c>
      <c r="R80" s="47">
        <f>D80</f>
        <v>1171</v>
      </c>
      <c r="S80" s="48"/>
    </row>
    <row r="81" ht="22.5" customHeight="1">
      <c r="A81" s="64">
        <v>8.0</v>
      </c>
      <c r="B81" s="25" t="s">
        <v>15</v>
      </c>
      <c r="C81" s="26" t="str">
        <f t="shared" si="9"/>
        <v/>
      </c>
      <c r="D81" s="27"/>
      <c r="E81" s="53"/>
      <c r="F81" s="29"/>
      <c r="G81" s="30"/>
      <c r="H81" s="27"/>
      <c r="I81" s="27"/>
      <c r="J81" s="27"/>
      <c r="K81" s="65"/>
      <c r="M81" s="53"/>
      <c r="N81" s="31" t="str">
        <f t="shared" si="2"/>
        <v/>
      </c>
      <c r="O81" s="66"/>
      <c r="P81" s="59"/>
      <c r="Q81" s="60"/>
      <c r="R81" s="67"/>
    </row>
    <row r="82" ht="22.5" customHeight="1">
      <c r="A82" s="64">
        <v>8.0</v>
      </c>
      <c r="B82" s="25" t="s">
        <v>15</v>
      </c>
      <c r="C82" s="26"/>
      <c r="D82" s="27"/>
      <c r="E82" s="53"/>
      <c r="F82" s="29"/>
      <c r="G82" s="30"/>
      <c r="H82" s="27"/>
      <c r="I82" s="27"/>
      <c r="J82" s="27"/>
      <c r="K82" s="65"/>
      <c r="M82" s="53"/>
      <c r="N82" s="31" t="str">
        <f t="shared" si="2"/>
        <v/>
      </c>
      <c r="O82" s="66"/>
      <c r="P82" s="59"/>
      <c r="Q82" s="60"/>
      <c r="R82" s="67"/>
    </row>
    <row r="83" ht="22.5" customHeight="1">
      <c r="A83" s="24">
        <v>9.0</v>
      </c>
      <c r="B83" s="25">
        <v>46163.0</v>
      </c>
      <c r="C83" s="26" t="str">
        <f t="shared" ref="C83:C90" si="10">IF(B83="","",TEXT(B83,"ddd"))</f>
        <v>木</v>
      </c>
      <c r="D83" s="27">
        <f>IFERROR(__xludf.DUMMYFUNCTION("IF($B83="""","""",IFERROR(INDEX(FILTER('1'!$EC:$EC,'1'!$EB:$EB=$A83,'1'!$A:$A=$B83),1),""""))"),1172.0)</f>
        <v>1172</v>
      </c>
      <c r="E83" s="28">
        <f>IFERROR(__xludf.DUMMYFUNCTION("IF($B83="""","""",IFERROR(INDEX(FILTER('1'!$EE:$EE,'1'!$EB:$EB=$A83,'1'!$A:$A=$B83),1),""""))"),2.0)</f>
        <v>2</v>
      </c>
      <c r="F83" s="29">
        <f>IFERROR(__xludf.DUMMYFUNCTION("IF($B83="""","""",IFERROR(INDEX(FILTER('1'!$EF:$EF,'1'!$EB:$EB=$A83,'1'!$A:$A=$B83),1),""""))"),1.0)</f>
        <v>1</v>
      </c>
      <c r="G83" s="30"/>
      <c r="H83" s="27">
        <f>IFERROR(__xludf.DUMMYFUNCTION("IF($B83="""","""",IFERROR(INDEX(FILTER('1'!$EG:$EG,'1'!$EB:$EB=$A83,'1'!$A:$A=$B83),1),""""))"),2162.0)</f>
        <v>2162</v>
      </c>
      <c r="I83" s="27">
        <f>IFERROR(__xludf.DUMMYFUNCTION("IF($B83="""","""",IFERROR(INDEX(FILTER('1'!$EH:$EH,'1'!$EB:$EB=$A83,'1'!$A:$A=$B83),1),""""))"),401.0)</f>
        <v>401</v>
      </c>
      <c r="J83" s="27">
        <f>IFERROR(__xludf.DUMMYFUNCTION("IF($B83="""","""",IFERROR(INDEX(FILTER('1'!$EI:$EI,'1'!$EB:$EB=$A83,'1'!$A:$A=$B83),1),""""))"),-1900.0)</f>
        <v>-1900</v>
      </c>
      <c r="K83" s="27"/>
      <c r="M83" s="28">
        <f>IFERROR(__xludf.DUMMYFUNCTION("IF($B83="""","""",IFERROR(INDEX(FILTER('1'!$EE:$EE,'1'!$EB:$EB=$A83,'1'!$A:$A=$B83),1),""""))"),2.0)</f>
        <v>2</v>
      </c>
      <c r="N83" s="31">
        <f t="shared" si="2"/>
        <v>1</v>
      </c>
      <c r="O83" s="32">
        <f>IFERROR(__xludf.DUMMYFUNCTION("IF($B83="""","""",IFERROR(INDEX(FILTER('1'!$EJ:$EJ,'1'!$EB:$EB=$A83,'1'!$A:$A=$B83),1),""""))"),2.0)</f>
        <v>2</v>
      </c>
      <c r="P83" s="33">
        <f>IFERROR(__xludf.DUMMYFUNCTION("IF($B83="""","""",IFERROR(INDEX(FILTER('1'!$EK:$EK,'1'!$EB:$EB=$A83,'1'!$A:$A=$B83),1),""""))"),14.0)</f>
        <v>14</v>
      </c>
      <c r="Q83" s="32">
        <f>IFERROR(__xludf.DUMMYFUNCTION("IF($B83="""","""",IFERROR(INDEX(FILTER('1'!$EM:$EM,'1'!$EB:$EB=$A83,'1'!$A:$A=$B83),1),""""))"),0.0)</f>
        <v>0</v>
      </c>
      <c r="R83" s="34"/>
    </row>
    <row r="84" ht="22.5" customHeight="1">
      <c r="A84" s="24">
        <v>9.0</v>
      </c>
      <c r="B84" s="25">
        <v>46164.0</v>
      </c>
      <c r="C84" s="26" t="str">
        <f t="shared" si="10"/>
        <v>金</v>
      </c>
      <c r="D84" s="27">
        <f>IFERROR(__xludf.DUMMYFUNCTION("IF($B84="""","""",IFERROR(INDEX(FILTER('1'!$EC:$EC,'1'!$EB:$EB=$A84,'1'!$A:$A=$B84),1),""""))"),1172.0)</f>
        <v>1172</v>
      </c>
      <c r="E84" s="28">
        <f>IFERROR(__xludf.DUMMYFUNCTION("IF($B84="""","""",IFERROR(INDEX(FILTER('1'!$EE:$EE,'1'!$EB:$EB=$A84,'1'!$A:$A=$B84),1),""""))"),3.0)</f>
        <v>3</v>
      </c>
      <c r="F84" s="29">
        <f>IFERROR(__xludf.DUMMYFUNCTION("IF($B84="""","""",IFERROR(INDEX(FILTER('1'!$EF:$EF,'1'!$EB:$EB=$A84,'1'!$A:$A=$B84),1),""""))"),1.0)</f>
        <v>1</v>
      </c>
      <c r="G84" s="30"/>
      <c r="H84" s="27">
        <f>IFERROR(__xludf.DUMMYFUNCTION("IF($B84="""","""",IFERROR(INDEX(FILTER('1'!$EG:$EG,'1'!$EB:$EB=$A84,'1'!$A:$A=$B84),1),""""))"),5116.0)</f>
        <v>5116</v>
      </c>
      <c r="I84" s="27">
        <f>IFERROR(__xludf.DUMMYFUNCTION("IF($B84="""","""",IFERROR(INDEX(FILTER('1'!$EH:$EH,'1'!$EB:$EB=$A84,'1'!$A:$A=$B84),1),""""))"),1221.0)</f>
        <v>1221</v>
      </c>
      <c r="J84" s="27">
        <f>IFERROR(__xludf.DUMMYFUNCTION("IF($B84="""","""",IFERROR(INDEX(FILTER('1'!$EI:$EI,'1'!$EB:$EB=$A84,'1'!$A:$A=$B84),1),""""))"),-1500.0)</f>
        <v>-1500</v>
      </c>
      <c r="K84" s="27"/>
      <c r="M84" s="28">
        <f>IFERROR(__xludf.DUMMYFUNCTION("IF($B84="""","""",IFERROR(INDEX(FILTER('1'!$EE:$EE,'1'!$EB:$EB=$A84,'1'!$A:$A=$B84),1),""""))"),3.0)</f>
        <v>3</v>
      </c>
      <c r="N84" s="31">
        <f t="shared" si="2"/>
        <v>1</v>
      </c>
      <c r="O84" s="32">
        <f>IFERROR(__xludf.DUMMYFUNCTION("IF($B84="""","""",IFERROR(INDEX(FILTER('1'!$EJ:$EJ,'1'!$EB:$EB=$A84,'1'!$A:$A=$B84),1),""""))"),0.5)</f>
        <v>0.5</v>
      </c>
      <c r="P84" s="33">
        <f>IFERROR(__xludf.DUMMYFUNCTION("IF($B84="""","""",IFERROR(INDEX(FILTER('1'!$EK:$EK,'1'!$EB:$EB=$A84,'1'!$A:$A=$B84),1),""""))"),14.0)</f>
        <v>14</v>
      </c>
      <c r="Q84" s="32">
        <f>IFERROR(__xludf.DUMMYFUNCTION("IF($B84="""","""",IFERROR(INDEX(FILTER('1'!$EM:$EM,'1'!$EB:$EB=$A84,'1'!$A:$A=$B84),1),""""))"),-1.5)</f>
        <v>-1.5</v>
      </c>
      <c r="R84" s="34"/>
    </row>
    <row r="85" ht="22.5" customHeight="1">
      <c r="A85" s="24">
        <v>9.0</v>
      </c>
      <c r="B85" s="25">
        <v>46165.0</v>
      </c>
      <c r="C85" s="26" t="str">
        <f t="shared" si="10"/>
        <v>土</v>
      </c>
      <c r="D85" s="27">
        <f>IFERROR(__xludf.DUMMYFUNCTION("IF($B85="""","""",IFERROR(INDEX(FILTER('1'!$EC:$EC,'1'!$EB:$EB=$A85,'1'!$A:$A=$B85),1),""""))"),1172.0)</f>
        <v>1172</v>
      </c>
      <c r="E85" s="28">
        <f>IFERROR(__xludf.DUMMYFUNCTION("IF($B85="""","""",IFERROR(INDEX(FILTER('1'!$EE:$EE,'1'!$EB:$EB=$A85,'1'!$A:$A=$B85),1),""""))"),4.0)</f>
        <v>4</v>
      </c>
      <c r="F85" s="29">
        <f>IFERROR(__xludf.DUMMYFUNCTION("IF($B85="""","""",IFERROR(INDEX(FILTER('1'!$EF:$EF,'1'!$EB:$EB=$A85,'1'!$A:$A=$B85),1),""""))"),5.0)</f>
        <v>5</v>
      </c>
      <c r="G85" s="30"/>
      <c r="H85" s="27">
        <f>IFERROR(__xludf.DUMMYFUNCTION("IF($B85="""","""",IFERROR(INDEX(FILTER('1'!$EG:$EG,'1'!$EB:$EB=$A85,'1'!$A:$A=$B85),1),""""))"),6165.0)</f>
        <v>6165</v>
      </c>
      <c r="I85" s="27">
        <f>IFERROR(__xludf.DUMMYFUNCTION("IF($B85="""","""",IFERROR(INDEX(FILTER('1'!$EH:$EH,'1'!$EB:$EB=$A85,'1'!$A:$A=$B85),1),""""))"),7218.0)</f>
        <v>7218</v>
      </c>
      <c r="J85" s="27">
        <f>IFERROR(__xludf.DUMMYFUNCTION("IF($B85="""","""",IFERROR(INDEX(FILTER('1'!$EI:$EI,'1'!$EB:$EB=$A85,'1'!$A:$A=$B85),1),""""))"),4900.0)</f>
        <v>4900</v>
      </c>
      <c r="K85" s="27"/>
      <c r="M85" s="28">
        <f>IFERROR(__xludf.DUMMYFUNCTION("IF($B85="""","""",IFERROR(INDEX(FILTER('1'!$EE:$EE,'1'!$EB:$EB=$A85,'1'!$A:$A=$B85),1),""""))"),4.0)</f>
        <v>4</v>
      </c>
      <c r="N85" s="31">
        <f t="shared" si="2"/>
        <v>5</v>
      </c>
      <c r="O85" s="32">
        <f>IFERROR(__xludf.DUMMYFUNCTION("IF($B85="""","""",IFERROR(INDEX(FILTER('1'!$EJ:$EJ,'1'!$EB:$EB=$A85,'1'!$A:$A=$B85),1),""""))"),0.0)</f>
        <v>0</v>
      </c>
      <c r="P85" s="33">
        <f>IFERROR(__xludf.DUMMYFUNCTION("IF($B85="""","""",IFERROR(INDEX(FILTER('1'!$EK:$EK,'1'!$EB:$EB=$A85,'1'!$A:$A=$B85),1),""""))"),14.0)</f>
        <v>14</v>
      </c>
      <c r="Q85" s="32">
        <f>IFERROR(__xludf.DUMMYFUNCTION("IF($B85="""","""",IFERROR(INDEX(FILTER('1'!$EM:$EM,'1'!$EB:$EB=$A85,'1'!$A:$A=$B85),1),""""))"),-2.0)</f>
        <v>-2</v>
      </c>
      <c r="R85" s="34"/>
    </row>
    <row r="86" ht="22.5" customHeight="1">
      <c r="A86" s="24">
        <v>9.0</v>
      </c>
      <c r="B86" s="25">
        <v>46166.0</v>
      </c>
      <c r="C86" s="26" t="str">
        <f t="shared" si="10"/>
        <v>日</v>
      </c>
      <c r="D86" s="27">
        <f>IFERROR(__xludf.DUMMYFUNCTION("IF($B86="""","""",IFERROR(INDEX(FILTER('1'!$EC:$EC,'1'!$EB:$EB=$A86,'1'!$A:$A=$B86),1),""""))"),1172.0)</f>
        <v>1172</v>
      </c>
      <c r="E86" s="28">
        <f>IFERROR(__xludf.DUMMYFUNCTION("IF($B86="""","""",IFERROR(INDEX(FILTER('1'!$EE:$EE,'1'!$EB:$EB=$A86,'1'!$A:$A=$B86),1),""""))"),1.0)</f>
        <v>1</v>
      </c>
      <c r="F86" s="29">
        <f>IFERROR(__xludf.DUMMYFUNCTION("IF($B86="""","""",IFERROR(INDEX(FILTER('1'!$EF:$EF,'1'!$EB:$EB=$A86,'1'!$A:$A=$B86),1),""""))"),2.0)</f>
        <v>2</v>
      </c>
      <c r="G86" s="30"/>
      <c r="H86" s="27">
        <f>IFERROR(__xludf.DUMMYFUNCTION("IF($B86="""","""",IFERROR(INDEX(FILTER('1'!$EG:$EG,'1'!$EB:$EB=$A86,'1'!$A:$A=$B86),1),""""))"),8065.0)</f>
        <v>8065</v>
      </c>
      <c r="I86" s="27">
        <f>IFERROR(__xludf.DUMMYFUNCTION("IF($B86="""","""",IFERROR(INDEX(FILTER('1'!$EH:$EH,'1'!$EB:$EB=$A86,'1'!$A:$A=$B86),1),""""))"),2039.0)</f>
        <v>2039</v>
      </c>
      <c r="J86" s="27">
        <f>IFERROR(__xludf.DUMMYFUNCTION("IF($B86="""","""",IFERROR(INDEX(FILTER('1'!$EI:$EI,'1'!$EB:$EB=$A86,'1'!$A:$A=$B86),1),""""))"),-1400.0)</f>
        <v>-1400</v>
      </c>
      <c r="K86" s="27"/>
      <c r="M86" s="28">
        <f>IFERROR(__xludf.DUMMYFUNCTION("IF($B86="""","""",IFERROR(INDEX(FILTER('1'!$EE:$EE,'1'!$EB:$EB=$A86,'1'!$A:$A=$B86),1),""""))"),1.0)</f>
        <v>1</v>
      </c>
      <c r="N86" s="31">
        <f t="shared" si="2"/>
        <v>2</v>
      </c>
      <c r="O86" s="32">
        <f>IFERROR(__xludf.DUMMYFUNCTION("IF($B86="""","""",IFERROR(INDEX(FILTER('1'!$EJ:$EJ,'1'!$EB:$EB=$A86,'1'!$A:$A=$B86),1),""""))"),3.5)</f>
        <v>3.5</v>
      </c>
      <c r="P86" s="33">
        <f>IFERROR(__xludf.DUMMYFUNCTION("IF($B86="""","""",IFERROR(INDEX(FILTER('1'!$EK:$EK,'1'!$EB:$EB=$A86,'1'!$A:$A=$B86),1),""""))"),6.0)</f>
        <v>6</v>
      </c>
      <c r="Q86" s="32">
        <f>IFERROR(__xludf.DUMMYFUNCTION("IF($B86="""","""",IFERROR(INDEX(FILTER('1'!$EM:$EM,'1'!$EB:$EB=$A86,'1'!$A:$A=$B86),1),""""))"),4.5)</f>
        <v>4.5</v>
      </c>
      <c r="R86" s="34"/>
    </row>
    <row r="87" ht="22.5" customHeight="1">
      <c r="A87" s="24">
        <v>9.0</v>
      </c>
      <c r="B87" s="25">
        <v>46167.0</v>
      </c>
      <c r="C87" s="26" t="str">
        <f t="shared" si="10"/>
        <v>月</v>
      </c>
      <c r="D87" s="27">
        <f>IFERROR(__xludf.DUMMYFUNCTION("IF($B87="""","""",IFERROR(INDEX(FILTER('1'!$EC:$EC,'1'!$EB:$EB=$A87,'1'!$A:$A=$B87),1),""""))"),1172.0)</f>
        <v>1172</v>
      </c>
      <c r="E87" s="28">
        <f>IFERROR(__xludf.DUMMYFUNCTION("IF($B87="""","""",IFERROR(INDEX(FILTER('1'!$EE:$EE,'1'!$EB:$EB=$A87,'1'!$A:$A=$B87),1),""""))"),2.0)</f>
        <v>2</v>
      </c>
      <c r="F87" s="29">
        <f>IFERROR(__xludf.DUMMYFUNCTION("IF($B87="""","""",IFERROR(INDEX(FILTER('1'!$EF:$EF,'1'!$EB:$EB=$A87,'1'!$A:$A=$B87),1),""""))"),1.0)</f>
        <v>1</v>
      </c>
      <c r="G87" s="30"/>
      <c r="H87" s="27">
        <f>IFERROR(__xludf.DUMMYFUNCTION("IF($B87="""","""",IFERROR(INDEX(FILTER('1'!$EG:$EG,'1'!$EB:$EB=$A87,'1'!$A:$A=$B87),1),""""))"),4101.0)</f>
        <v>4101</v>
      </c>
      <c r="I87" s="27">
        <f>IFERROR(__xludf.DUMMYFUNCTION("IF($B87="""","""",IFERROR(INDEX(FILTER('1'!$EH:$EH,'1'!$EB:$EB=$A87,'1'!$A:$A=$B87),1),""""))"),2731.0)</f>
        <v>2731</v>
      </c>
      <c r="J87" s="27">
        <f>IFERROR(__xludf.DUMMYFUNCTION("IF($B87="""","""",IFERROR(INDEX(FILTER('1'!$EI:$EI,'1'!$EB:$EB=$A87,'1'!$A:$A=$B87),1),""""))"),-200.0)</f>
        <v>-200</v>
      </c>
      <c r="K87" s="27"/>
      <c r="M87" s="28">
        <f>IFERROR(__xludf.DUMMYFUNCTION("IF($B87="""","""",IFERROR(INDEX(FILTER('1'!$EE:$EE,'1'!$EB:$EB=$A87,'1'!$A:$A=$B87),1),""""))"),2.0)</f>
        <v>2</v>
      </c>
      <c r="N87" s="31">
        <f t="shared" si="2"/>
        <v>1</v>
      </c>
      <c r="O87" s="32">
        <f>IFERROR(__xludf.DUMMYFUNCTION("IF($B87="""","""",IFERROR(INDEX(FILTER('1'!$EJ:$EJ,'1'!$EB:$EB=$A87,'1'!$A:$A=$B87),1),""""))"),2.0)</f>
        <v>2</v>
      </c>
      <c r="P87" s="33">
        <f>IFERROR(__xludf.DUMMYFUNCTION("IF($B87="""","""",IFERROR(INDEX(FILTER('1'!$EK:$EK,'1'!$EB:$EB=$A87,'1'!$A:$A=$B87),1),""""))"),13.0)</f>
        <v>13</v>
      </c>
      <c r="Q87" s="32">
        <f>IFERROR(__xludf.DUMMYFUNCTION("IF($B87="""","""",IFERROR(INDEX(FILTER('1'!$EM:$EM,'1'!$EB:$EB=$A87,'1'!$A:$A=$B87),1),""""))"),0.0)</f>
        <v>0</v>
      </c>
      <c r="R87" s="34"/>
    </row>
    <row r="88" ht="22.5" customHeight="1">
      <c r="A88" s="24">
        <v>9.0</v>
      </c>
      <c r="B88" s="25">
        <v>46168.0</v>
      </c>
      <c r="C88" s="26" t="str">
        <f t="shared" si="10"/>
        <v>火</v>
      </c>
      <c r="D88" s="27">
        <f>IFERROR(__xludf.DUMMYFUNCTION("IF($B88="""","""",IFERROR(INDEX(FILTER('1'!$EC:$EC,'1'!$EB:$EB=$A88,'1'!$A:$A=$B88),1),""""))"),1172.0)</f>
        <v>1172</v>
      </c>
      <c r="E88" s="28">
        <f>IFERROR(__xludf.DUMMYFUNCTION("IF($B88="""","""",IFERROR(INDEX(FILTER('1'!$EE:$EE,'1'!$EB:$EB=$A88,'1'!$A:$A=$B88),1),""""))"),3.0)</f>
        <v>3</v>
      </c>
      <c r="F88" s="29">
        <f>IFERROR(__xludf.DUMMYFUNCTION("IF($B88="""","""",IFERROR(INDEX(FILTER('1'!$EF:$EF,'1'!$EB:$EB=$A88,'1'!$A:$A=$B88),1),""""))"),3.0)</f>
        <v>3</v>
      </c>
      <c r="G88" s="30"/>
      <c r="H88" s="27">
        <f>IFERROR(__xludf.DUMMYFUNCTION("IF($B88="""","""",IFERROR(INDEX(FILTER('1'!$EG:$EG,'1'!$EB:$EB=$A88,'1'!$A:$A=$B88),1),""""))"),5235.0)</f>
        <v>5235</v>
      </c>
      <c r="I88" s="27">
        <f>IFERROR(__xludf.DUMMYFUNCTION("IF($B88="""","""",IFERROR(INDEX(FILTER('1'!$EH:$EH,'1'!$EB:$EB=$A88,'1'!$A:$A=$B88),1),""""))"),4859.0)</f>
        <v>4859</v>
      </c>
      <c r="J88" s="27">
        <f>IFERROR(__xludf.DUMMYFUNCTION("IF($B88="""","""",IFERROR(INDEX(FILTER('1'!$EI:$EI,'1'!$EB:$EB=$A88,'1'!$A:$A=$B88),1),""""))"),1200.0)</f>
        <v>1200</v>
      </c>
      <c r="K88" s="27"/>
      <c r="M88" s="28">
        <f>IFERROR(__xludf.DUMMYFUNCTION("IF($B88="""","""",IFERROR(INDEX(FILTER('1'!$EE:$EE,'1'!$EB:$EB=$A88,'1'!$A:$A=$B88),1),""""))"),3.0)</f>
        <v>3</v>
      </c>
      <c r="N88" s="31">
        <f t="shared" si="2"/>
        <v>3</v>
      </c>
      <c r="O88" s="32">
        <f>IFERROR(__xludf.DUMMYFUNCTION("IF($B88="""","""",IFERROR(INDEX(FILTER('1'!$EJ:$EJ,'1'!$EB:$EB=$A88,'1'!$A:$A=$B88),1),""""))"),2.5)</f>
        <v>2.5</v>
      </c>
      <c r="P88" s="33">
        <f>IFERROR(__xludf.DUMMYFUNCTION("IF($B88="""","""",IFERROR(INDEX(FILTER('1'!$EK:$EK,'1'!$EB:$EB=$A88,'1'!$A:$A=$B88),1),""""))"),14.0)</f>
        <v>14</v>
      </c>
      <c r="Q88" s="32">
        <f>IFERROR(__xludf.DUMMYFUNCTION("IF($B88="""","""",IFERROR(INDEX(FILTER('1'!$EM:$EM,'1'!$EB:$EB=$A88,'1'!$A:$A=$B88),1),""""))"),0.5)</f>
        <v>0.5</v>
      </c>
      <c r="R88" s="34"/>
    </row>
    <row r="89" ht="22.5" customHeight="1">
      <c r="A89" s="24">
        <v>9.0</v>
      </c>
      <c r="B89" s="25">
        <v>46169.0</v>
      </c>
      <c r="C89" s="26" t="str">
        <f t="shared" si="10"/>
        <v>水</v>
      </c>
      <c r="D89" s="27">
        <f>IFERROR(__xludf.DUMMYFUNCTION("IF($B89="""","""",IFERROR(INDEX(FILTER('1'!$EC:$EC,'1'!$EB:$EB=$A89,'1'!$A:$A=$B89),1),""""))"),1172.0)</f>
        <v>1172</v>
      </c>
      <c r="E89" s="28">
        <f>IFERROR(__xludf.DUMMYFUNCTION("IF($B89="""","""",IFERROR(INDEX(FILTER('1'!$EE:$EE,'1'!$EB:$EB=$A89,'1'!$A:$A=$B89),1),""""))"),4.0)</f>
        <v>4</v>
      </c>
      <c r="F89" s="29">
        <f>IFERROR(__xludf.DUMMYFUNCTION("IF($B89="""","""",IFERROR(INDEX(FILTER('1'!$EF:$EF,'1'!$EB:$EB=$A89,'1'!$A:$A=$B89),1),""""))"),3.0)</f>
        <v>3</v>
      </c>
      <c r="G89" s="30">
        <f>IF(COUNT(F83:F89)=0,"",SUM(F83:F89)/7)</f>
        <v>2.285714286</v>
      </c>
      <c r="H89" s="27">
        <f>IFERROR(__xludf.DUMMYFUNCTION("IF($B89="""","""",IFERROR(INDEX(FILTER('1'!$EG:$EG,'1'!$EB:$EB=$A89,'1'!$A:$A=$B89),1),""""))"),8287.0)</f>
        <v>8287</v>
      </c>
      <c r="I89" s="27">
        <f>IFERROR(__xludf.DUMMYFUNCTION("IF($B89="""","""",IFERROR(INDEX(FILTER('1'!$EH:$EH,'1'!$EB:$EB=$A89,'1'!$A:$A=$B89),1),""""))"),3904.0)</f>
        <v>3904</v>
      </c>
      <c r="J89" s="27">
        <f>IFERROR(__xludf.DUMMYFUNCTION("IF($B89="""","""",IFERROR(INDEX(FILTER('1'!$EI:$EI,'1'!$EB:$EB=$A89,'1'!$A:$A=$B89),1),""""))"),800.0)</f>
        <v>800</v>
      </c>
      <c r="K89" s="27">
        <f t="array" ref="K89">SUM(IFERROR(VALUE(J83:J89),0))</f>
        <v>1900</v>
      </c>
      <c r="M89" s="28">
        <f>IFERROR(__xludf.DUMMYFUNCTION("IF($B89="""","""",IFERROR(INDEX(FILTER('1'!$EE:$EE,'1'!$EB:$EB=$A89,'1'!$A:$A=$B89),1),""""))"),4.0)</f>
        <v>4</v>
      </c>
      <c r="N89" s="35">
        <f t="shared" si="2"/>
        <v>3</v>
      </c>
      <c r="O89" s="32">
        <f>IFERROR(__xludf.DUMMYFUNCTION("IF($B89="""","""",IFERROR(INDEX(FILTER('1'!$EJ:$EJ,'1'!$EB:$EB=$A89,'1'!$A:$A=$B89),1),""""))"),3.5)</f>
        <v>3.5</v>
      </c>
      <c r="P89" s="33">
        <f>IFERROR(__xludf.DUMMYFUNCTION("IF($B89="""","""",IFERROR(INDEX(FILTER('1'!$EK:$EK,'1'!$EB:$EB=$A89,'1'!$A:$A=$B89),1),""""))"),14.0)</f>
        <v>14</v>
      </c>
      <c r="Q89" s="32">
        <f>IFERROR(__xludf.DUMMYFUNCTION("IF($B89="""","""",IFERROR(INDEX(FILTER('1'!$EM:$EM,'1'!$EB:$EB=$A89,'1'!$A:$A=$B89),1),""""))"),1.5)</f>
        <v>1.5</v>
      </c>
      <c r="R89" s="34"/>
    </row>
    <row r="90" ht="22.5" customHeight="1">
      <c r="A90" s="36">
        <v>9.0</v>
      </c>
      <c r="B90" s="37">
        <v>46170.0</v>
      </c>
      <c r="C90" s="38" t="str">
        <f t="shared" si="10"/>
        <v>木</v>
      </c>
      <c r="D90" s="39">
        <f>IFERROR(__xludf.DUMMYFUNCTION("IF($B90="""","""",IFERROR(INDEX(FILTER('1'!$EC:$EC,'1'!$EB:$EB=$A90,'1'!$A:$A=$B90),1),""""))"),1172.0)</f>
        <v>1172</v>
      </c>
      <c r="E90" s="40">
        <f>IFERROR(__xludf.DUMMYFUNCTION("IF($B90="""","""",IFERROR(INDEX(FILTER('1'!$EE:$EE,'1'!$EB:$EB=$A90,'1'!$A:$A=$B90),1),""""))"),5.0)</f>
        <v>5</v>
      </c>
      <c r="F90" s="41"/>
      <c r="G90" s="42"/>
      <c r="H90" s="39" t="str">
        <f>IFERROR(__xludf.DUMMYFUNCTION("IF($B90="""","""",IFERROR(INDEX(FILTER('2'!$DX:$DX,'2'!$DU:$DU=$A90,'2'!$A:$A=$B90),1),""""))"),"")</f>
        <v/>
      </c>
      <c r="I90" s="39" t="str">
        <f>IFERROR(__xludf.DUMMYFUNCTION("IF($B90="""","""",IFERROR(INDEX(FILTER('2'!$DY:$DY,'2'!$DU:$DU=$A90,'2'!$A:$A=$B90),1),""""))"),"")</f>
        <v/>
      </c>
      <c r="J90" s="39" t="str">
        <f>IFERROR(__xludf.DUMMYFUNCTION("IF($B90="""","""",IFERROR(INDEX(FILTER('2'!$DZ:$DZ,'2'!$DU:$DU=$A90,'2'!$A:$A=$B90),1),""""))"),"")</f>
        <v/>
      </c>
      <c r="K90" s="39"/>
      <c r="M90" s="40">
        <f>IFERROR(__xludf.DUMMYFUNCTION("IF($B90="""","""",IFERROR(INDEX(FILTER('1'!$EE:$EE,'1'!$EB:$EB=$A90,'1'!$A:$A=$B90),1),""""))"),5.0)</f>
        <v>5</v>
      </c>
      <c r="N90" s="43" t="str">
        <f t="shared" si="2"/>
        <v/>
      </c>
      <c r="O90" s="44" t="str">
        <f>IFERROR(__xludf.DUMMYFUNCTION("IF($B90="""","""",IFERROR(INDEX(FILTER('1'!$EJ:$EJ,'1'!$EB:$EB=$A90,'1'!$A:$A=$B90),1),""""))"),"")</f>
        <v/>
      </c>
      <c r="P90" s="45" t="str">
        <f>IFERROR(__xludf.DUMMYFUNCTION("IF($B90="""","""",IFERROR(INDEX(FILTER('1'!$EK:$EK,'1'!$EB:$EB=$A90,'1'!$A:$A=$B90),1),""""))"),"")</f>
        <v/>
      </c>
      <c r="Q90" s="46">
        <f>IFERROR(__xludf.DUMMYFUNCTION("IF($B90="""","""",IFERROR(INDEX(FILTER('1'!$EM:$EM,'1'!$EB:$EB=$A90,'1'!$A:$A=$B90),1),""""))"),0.0)</f>
        <v>0</v>
      </c>
      <c r="R90" s="47">
        <f>D90</f>
        <v>1172</v>
      </c>
      <c r="S90" s="48"/>
    </row>
    <row r="91" ht="22.5" customHeight="1">
      <c r="A91" s="64">
        <v>9.0</v>
      </c>
      <c r="B91" s="25" t="s">
        <v>15</v>
      </c>
      <c r="C91" s="26"/>
      <c r="D91" s="27"/>
      <c r="E91" s="53"/>
      <c r="F91" s="29"/>
      <c r="G91" s="30"/>
      <c r="H91" s="27"/>
      <c r="I91" s="27"/>
      <c r="J91" s="27"/>
      <c r="K91" s="65"/>
      <c r="M91" s="53"/>
      <c r="N91" s="31" t="str">
        <f t="shared" si="2"/>
        <v/>
      </c>
      <c r="O91" s="66"/>
      <c r="P91" s="59"/>
      <c r="Q91" s="60"/>
      <c r="R91" s="67"/>
    </row>
    <row r="92" ht="22.5" customHeight="1">
      <c r="A92" s="64">
        <v>9.0</v>
      </c>
      <c r="B92" s="25" t="s">
        <v>15</v>
      </c>
      <c r="C92" s="26" t="str">
        <f t="shared" ref="C92:C100" si="11">IF(B92="","",TEXT(B92,"ddd"))</f>
        <v/>
      </c>
      <c r="D92" s="27"/>
      <c r="E92" s="53"/>
      <c r="F92" s="29"/>
      <c r="G92" s="30"/>
      <c r="H92" s="27"/>
      <c r="I92" s="27"/>
      <c r="J92" s="27"/>
      <c r="K92" s="65"/>
      <c r="M92" s="53"/>
      <c r="N92" s="31" t="str">
        <f t="shared" si="2"/>
        <v/>
      </c>
      <c r="O92" s="66"/>
      <c r="P92" s="59"/>
      <c r="Q92" s="60"/>
      <c r="R92" s="67"/>
    </row>
    <row r="93" ht="22.5" customHeight="1">
      <c r="A93" s="24">
        <v>10.0</v>
      </c>
      <c r="B93" s="25">
        <v>46163.0</v>
      </c>
      <c r="C93" s="26" t="str">
        <f t="shared" si="11"/>
        <v>木</v>
      </c>
      <c r="D93" s="27">
        <f>IFERROR(__xludf.DUMMYFUNCTION("IF($B93="""","""",IFERROR(INDEX(FILTER('1'!$ES:$ES,'1'!$ER:$ER=$A93,'1'!$A:$A=$B93),1),""""))"),1173.0)</f>
        <v>1173</v>
      </c>
      <c r="E93" s="28">
        <f>IFERROR(__xludf.DUMMYFUNCTION("IF($B93="""","""",IFERROR(INDEX(FILTER('1'!$EU:$EU,'1'!$ER:$ER=$A93,'1'!$A:$A=$B93),1),""""))"),12.0)</f>
        <v>12</v>
      </c>
      <c r="F93" s="29">
        <f>IFERROR(__xludf.DUMMYFUNCTION("IF($B93="""","""",IFERROR(INDEX(FILTER('1'!$EV:$EV,'1'!$ER:$ER=$A93,'1'!$A:$A=$B93),1),""""))"),1.0)</f>
        <v>1</v>
      </c>
      <c r="G93" s="30"/>
      <c r="H93" s="27">
        <f>IFERROR(__xludf.DUMMYFUNCTION("IF($B93="""","""",IFERROR(INDEX(FILTER('1'!$EW:$EW,'1'!$ER:$ER=$A93,'1'!$A:$A=$B93),1),""""))"),7770.0)</f>
        <v>7770</v>
      </c>
      <c r="I93" s="27">
        <f>IFERROR(__xludf.DUMMYFUNCTION("IF($B93="""","""",IFERROR(INDEX(FILTER('1'!$EX:$EX,'1'!$ER:$ER=$A93,'1'!$A:$A=$B93),1),""""))"),1862.0)</f>
        <v>1862</v>
      </c>
      <c r="J93" s="27">
        <f>IFERROR(__xludf.DUMMYFUNCTION("IF($B93="""","""",IFERROR(INDEX(FILTER('1'!$EY:$EY,'1'!$ER:$ER=$A93,'1'!$A:$A=$B93),1),""""))"),-2000.0)</f>
        <v>-2000</v>
      </c>
      <c r="K93" s="27"/>
      <c r="M93" s="28">
        <f>IFERROR(__xludf.DUMMYFUNCTION("IF($B93="""","""",IFERROR(INDEX(FILTER('1'!$EU:$EU,'1'!$ER:$ER=$A93,'1'!$A:$A=$B93),1),""""))"),12.0)</f>
        <v>12</v>
      </c>
      <c r="N93" s="31">
        <f t="shared" si="2"/>
        <v>1</v>
      </c>
      <c r="O93" s="32">
        <f>IFERROR(__xludf.DUMMYFUNCTION("IF($B93="""","""",IFERROR(INDEX(FILTER('1'!$EZ:$EZ,'1'!$ER:$ER=$A93,'1'!$A:$A=$B93),1),""""))"),0.5)</f>
        <v>0.5</v>
      </c>
      <c r="P93" s="33">
        <f>IFERROR(__xludf.DUMMYFUNCTION("IF($B93="""","""",IFERROR(INDEX(FILTER('1'!$FA:$FA,'1'!$ER:$ER=$A93,'1'!$A:$A=$B93),1),""""))"),13.0)</f>
        <v>13</v>
      </c>
      <c r="Q93" s="32">
        <f>IFERROR(__xludf.DUMMYFUNCTION("IF($B93="""","""",IFERROR(INDEX(FILTER('1'!$FC:$FC,'1'!$ER:$ER=$A93,'1'!$A:$A=$B93),1),""""))"),-1.5)</f>
        <v>-1.5</v>
      </c>
      <c r="R93" s="34"/>
    </row>
    <row r="94" ht="22.5" customHeight="1">
      <c r="A94" s="24">
        <v>10.0</v>
      </c>
      <c r="B94" s="25">
        <v>46164.0</v>
      </c>
      <c r="C94" s="26" t="str">
        <f t="shared" si="11"/>
        <v>金</v>
      </c>
      <c r="D94" s="27">
        <f>IFERROR(__xludf.DUMMYFUNCTION("IF($B94="""","""",IFERROR(INDEX(FILTER('1'!$ES:$ES,'1'!$ER:$ER=$A94,'1'!$A:$A=$B94),1),""""))"),1173.0)</f>
        <v>1173</v>
      </c>
      <c r="E94" s="28">
        <f>IFERROR(__xludf.DUMMYFUNCTION("IF($B94="""","""",IFERROR(INDEX(FILTER('1'!$EU:$EU,'1'!$ER:$ER=$A94,'1'!$A:$A=$B94),1),""""))"),13.0)</f>
        <v>13</v>
      </c>
      <c r="F94" s="29">
        <f>IFERROR(__xludf.DUMMYFUNCTION("IF($B94="""","""",IFERROR(INDEX(FILTER('1'!$EV:$EV,'1'!$ER:$ER=$A94,'1'!$A:$A=$B94),1),""""))"),2.0)</f>
        <v>2</v>
      </c>
      <c r="G94" s="30"/>
      <c r="H94" s="27">
        <f>IFERROR(__xludf.DUMMYFUNCTION("IF($B94="""","""",IFERROR(INDEX(FILTER('1'!$EW:$EW,'1'!$ER:$ER=$A94,'1'!$A:$A=$B94),1),""""))"),3661.0)</f>
        <v>3661</v>
      </c>
      <c r="I94" s="27">
        <f>IFERROR(__xludf.DUMMYFUNCTION("IF($B94="""","""",IFERROR(INDEX(FILTER('1'!$EX:$EX,'1'!$ER:$ER=$A94,'1'!$A:$A=$B94),1),""""))"),2591.0)</f>
        <v>2591</v>
      </c>
      <c r="J94" s="27">
        <f>IFERROR(__xludf.DUMMYFUNCTION("IF($B94="""","""",IFERROR(INDEX(FILTER('1'!$EY:$EY,'1'!$ER:$ER=$A94,'1'!$A:$A=$B94),1),""""))"),800.0)</f>
        <v>800</v>
      </c>
      <c r="K94" s="27"/>
      <c r="M94" s="28">
        <f>IFERROR(__xludf.DUMMYFUNCTION("IF($B94="""","""",IFERROR(INDEX(FILTER('1'!$EU:$EU,'1'!$ER:$ER=$A94,'1'!$A:$A=$B94),1),""""))"),13.0)</f>
        <v>13</v>
      </c>
      <c r="N94" s="31">
        <f t="shared" si="2"/>
        <v>2</v>
      </c>
      <c r="O94" s="32">
        <f>IFERROR(__xludf.DUMMYFUNCTION("IF($B94="""","""",IFERROR(INDEX(FILTER('1'!$EZ:$EZ,'1'!$ER:$ER=$A94,'1'!$A:$A=$B94),1),""""))"),0.5)</f>
        <v>0.5</v>
      </c>
      <c r="P94" s="33">
        <f>IFERROR(__xludf.DUMMYFUNCTION("IF($B94="""","""",IFERROR(INDEX(FILTER('1'!$FA:$FA,'1'!$ER:$ER=$A94,'1'!$A:$A=$B94),1),""""))"),1.0)</f>
        <v>1</v>
      </c>
      <c r="Q94" s="32">
        <f>IFERROR(__xludf.DUMMYFUNCTION("IF($B94="""","""",IFERROR(INDEX(FILTER('1'!$FC:$FC,'1'!$ER:$ER=$A94,'1'!$A:$A=$B94),1),""""))"),3.5)</f>
        <v>3.5</v>
      </c>
      <c r="R94" s="34"/>
    </row>
    <row r="95" ht="22.5" customHeight="1">
      <c r="A95" s="24">
        <v>10.0</v>
      </c>
      <c r="B95" s="25">
        <v>46165.0</v>
      </c>
      <c r="C95" s="26" t="str">
        <f t="shared" si="11"/>
        <v>土</v>
      </c>
      <c r="D95" s="27">
        <f>IFERROR(__xludf.DUMMYFUNCTION("IF($B95="""","""",IFERROR(INDEX(FILTER('1'!$ES:$ES,'1'!$ER:$ER=$A95,'1'!$A:$A=$B95),1),""""))"),1173.0)</f>
        <v>1173</v>
      </c>
      <c r="E95" s="28">
        <f>IFERROR(__xludf.DUMMYFUNCTION("IF($B95="""","""",IFERROR(INDEX(FILTER('1'!$EU:$EU,'1'!$ER:$ER=$A95,'1'!$A:$A=$B95),1),""""))"),14.0)</f>
        <v>14</v>
      </c>
      <c r="F95" s="29">
        <f>IFERROR(__xludf.DUMMYFUNCTION("IF($B95="""","""",IFERROR(INDEX(FILTER('1'!$EV:$EV,'1'!$ER:$ER=$A95,'1'!$A:$A=$B95),1),""""))"),1.0)</f>
        <v>1</v>
      </c>
      <c r="G95" s="30"/>
      <c r="H95" s="27">
        <f>IFERROR(__xludf.DUMMYFUNCTION("IF($B95="""","""",IFERROR(INDEX(FILTER('1'!$EW:$EW,'1'!$ER:$ER=$A95,'1'!$A:$A=$B95),1),""""))"),7170.0)</f>
        <v>7170</v>
      </c>
      <c r="I95" s="27">
        <f>IFERROR(__xludf.DUMMYFUNCTION("IF($B95="""","""",IFERROR(INDEX(FILTER('1'!$EX:$EX,'1'!$ER:$ER=$A95,'1'!$A:$A=$B95),1),""""))"),1022.0)</f>
        <v>1022</v>
      </c>
      <c r="J95" s="27">
        <f>IFERROR(__xludf.DUMMYFUNCTION("IF($B95="""","""",IFERROR(INDEX(FILTER('1'!$EY:$EY,'1'!$ER:$ER=$A95,'1'!$A:$A=$B95),1),""""))"),-2000.0)</f>
        <v>-2000</v>
      </c>
      <c r="K95" s="27"/>
      <c r="M95" s="28">
        <f>IFERROR(__xludf.DUMMYFUNCTION("IF($B95="""","""",IFERROR(INDEX(FILTER('1'!$EU:$EU,'1'!$ER:$ER=$A95,'1'!$A:$A=$B95),1),""""))"),14.0)</f>
        <v>14</v>
      </c>
      <c r="N95" s="31">
        <f t="shared" si="2"/>
        <v>1</v>
      </c>
      <c r="O95" s="32">
        <f>IFERROR(__xludf.DUMMYFUNCTION("IF($B95="""","""",IFERROR(INDEX(FILTER('1'!$EZ:$EZ,'1'!$ER:$ER=$A95,'1'!$A:$A=$B95),1),""""))"),1.0)</f>
        <v>1</v>
      </c>
      <c r="P95" s="33">
        <f>IFERROR(__xludf.DUMMYFUNCTION("IF($B95="""","""",IFERROR(INDEX(FILTER('1'!$FA:$FA,'1'!$ER:$ER=$A95,'1'!$A:$A=$B95),1),""""))"),7.0)</f>
        <v>7</v>
      </c>
      <c r="Q95" s="32">
        <f>IFERROR(__xludf.DUMMYFUNCTION("IF($B95="""","""",IFERROR(INDEX(FILTER('1'!$FC:$FC,'1'!$ER:$ER=$A95,'1'!$A:$A=$B95),1),""""))"),2.0)</f>
        <v>2</v>
      </c>
      <c r="R95" s="34"/>
    </row>
    <row r="96" ht="22.5" customHeight="1">
      <c r="A96" s="24">
        <v>10.0</v>
      </c>
      <c r="B96" s="25">
        <v>46166.0</v>
      </c>
      <c r="C96" s="26" t="str">
        <f t="shared" si="11"/>
        <v>日</v>
      </c>
      <c r="D96" s="27">
        <f>IFERROR(__xludf.DUMMYFUNCTION("IF($B96="""","""",IFERROR(INDEX(FILTER('1'!$ES:$ES,'1'!$ER:$ER=$A96,'1'!$A:$A=$B96),1),""""))"),1173.0)</f>
        <v>1173</v>
      </c>
      <c r="E96" s="28">
        <f>IFERROR(__xludf.DUMMYFUNCTION("IF($B96="""","""",IFERROR(INDEX(FILTER('1'!$EU:$EU,'1'!$ER:$ER=$A96,'1'!$A:$A=$B96),1),""""))"),15.0)</f>
        <v>15</v>
      </c>
      <c r="F96" s="29">
        <f>IFERROR(__xludf.DUMMYFUNCTION("IF($B96="""","""",IFERROR(INDEX(FILTER('1'!$EV:$EV,'1'!$ER:$ER=$A96,'1'!$A:$A=$B96),1),""""))"),2.0)</f>
        <v>2</v>
      </c>
      <c r="G96" s="30"/>
      <c r="H96" s="27">
        <f>IFERROR(__xludf.DUMMYFUNCTION("IF($B96="""","""",IFERROR(INDEX(FILTER('1'!$EW:$EW,'1'!$ER:$ER=$A96,'1'!$A:$A=$B96),1),""""))"),7096.0)</f>
        <v>7096</v>
      </c>
      <c r="I96" s="27">
        <f>IFERROR(__xludf.DUMMYFUNCTION("IF($B96="""","""",IFERROR(INDEX(FILTER('1'!$EX:$EX,'1'!$ER:$ER=$A96,'1'!$A:$A=$B96),1),""""))"),3741.0)</f>
        <v>3741</v>
      </c>
      <c r="J96" s="27">
        <f>IFERROR(__xludf.DUMMYFUNCTION("IF($B96="""","""",IFERROR(INDEX(FILTER('1'!$EY:$EY,'1'!$ER:$ER=$A96,'1'!$A:$A=$B96),1),""""))"),-800.0)</f>
        <v>-800</v>
      </c>
      <c r="K96" s="27"/>
      <c r="M96" s="28">
        <f>IFERROR(__xludf.DUMMYFUNCTION("IF($B96="""","""",IFERROR(INDEX(FILTER('1'!$EU:$EU,'1'!$ER:$ER=$A96,'1'!$A:$A=$B96),1),""""))"),15.0)</f>
        <v>15</v>
      </c>
      <c r="N96" s="31">
        <f t="shared" si="2"/>
        <v>2</v>
      </c>
      <c r="O96" s="32">
        <f>IFERROR(__xludf.DUMMYFUNCTION("IF($B96="""","""",IFERROR(INDEX(FILTER('1'!$EZ:$EZ,'1'!$ER:$ER=$A96,'1'!$A:$A=$B96),1),""""))"),1.0)</f>
        <v>1</v>
      </c>
      <c r="P96" s="33">
        <f>IFERROR(__xludf.DUMMYFUNCTION("IF($B96="""","""",IFERROR(INDEX(FILTER('1'!$FA:$FA,'1'!$ER:$ER=$A96,'1'!$A:$A=$B96),1),""""))"),14.0)</f>
        <v>14</v>
      </c>
      <c r="Q96" s="32">
        <f>IFERROR(__xludf.DUMMYFUNCTION("IF($B96="""","""",IFERROR(INDEX(FILTER('1'!$FC:$FC,'1'!$ER:$ER=$A96,'1'!$A:$A=$B96),1),""""))"),-1.0)</f>
        <v>-1</v>
      </c>
      <c r="R96" s="34"/>
    </row>
    <row r="97" ht="22.5" customHeight="1">
      <c r="A97" s="24">
        <v>10.0</v>
      </c>
      <c r="B97" s="25">
        <v>46167.0</v>
      </c>
      <c r="C97" s="26" t="str">
        <f t="shared" si="11"/>
        <v>月</v>
      </c>
      <c r="D97" s="27">
        <f>IFERROR(__xludf.DUMMYFUNCTION("IF($B97="""","""",IFERROR(INDEX(FILTER('1'!$ES:$ES,'1'!$ER:$ER=$A97,'1'!$A:$A=$B97),1),""""))"),1173.0)</f>
        <v>1173</v>
      </c>
      <c r="E97" s="28">
        <f>IFERROR(__xludf.DUMMYFUNCTION("IF($B97="""","""",IFERROR(INDEX(FILTER('1'!$EU:$EU,'1'!$ER:$ER=$A97,'1'!$A:$A=$B97),1),""""))"),16.0)</f>
        <v>16</v>
      </c>
      <c r="F97" s="29">
        <f>IFERROR(__xludf.DUMMYFUNCTION("IF($B97="""","""",IFERROR(INDEX(FILTER('1'!$EV:$EV,'1'!$ER:$ER=$A97,'1'!$A:$A=$B97),1),""""))"),-1.0)</f>
        <v>-1</v>
      </c>
      <c r="G97" s="30"/>
      <c r="H97" s="27">
        <f>IFERROR(__xludf.DUMMYFUNCTION("IF($B97="""","""",IFERROR(INDEX(FILTER('1'!$EW:$EW,'1'!$ER:$ER=$A97,'1'!$A:$A=$B97),1),""""))"),6680.0)</f>
        <v>6680</v>
      </c>
      <c r="I97" s="27">
        <f>IFERROR(__xludf.DUMMYFUNCTION("IF($B97="""","""",IFERROR(INDEX(FILTER('1'!$EX:$EX,'1'!$ER:$ER=$A97,'1'!$A:$A=$B97),1),""""))"),965.0)</f>
        <v>965</v>
      </c>
      <c r="J97" s="27">
        <f>IFERROR(__xludf.DUMMYFUNCTION("IF($B97="""","""",IFERROR(INDEX(FILTER('1'!$EY:$EY,'1'!$ER:$ER=$A97,'1'!$A:$A=$B97),1),""""))"),-3000.0)</f>
        <v>-3000</v>
      </c>
      <c r="K97" s="27"/>
      <c r="M97" s="28">
        <f>IFERROR(__xludf.DUMMYFUNCTION("IF($B97="""","""",IFERROR(INDEX(FILTER('1'!$EU:$EU,'1'!$ER:$ER=$A97,'1'!$A:$A=$B97),1),""""))"),16.0)</f>
        <v>16</v>
      </c>
      <c r="N97" s="31">
        <f t="shared" si="2"/>
        <v>-1</v>
      </c>
      <c r="O97" s="32">
        <f>IFERROR(__xludf.DUMMYFUNCTION("IF($B97="""","""",IFERROR(INDEX(FILTER('1'!$EZ:$EZ,'1'!$ER:$ER=$A97,'1'!$A:$A=$B97),1),""""))"),0.5)</f>
        <v>0.5</v>
      </c>
      <c r="P97" s="33">
        <f>IFERROR(__xludf.DUMMYFUNCTION("IF($B97="""","""",IFERROR(INDEX(FILTER('1'!$FA:$FA,'1'!$ER:$ER=$A97,'1'!$A:$A=$B97),1),""""))"),14.0)</f>
        <v>14</v>
      </c>
      <c r="Q97" s="32">
        <f>IFERROR(__xludf.DUMMYFUNCTION("IF($B97="""","""",IFERROR(INDEX(FILTER('1'!$FC:$FC,'1'!$ER:$ER=$A97,'1'!$A:$A=$B97),1),""""))"),-1.5)</f>
        <v>-1.5</v>
      </c>
      <c r="R97" s="34"/>
    </row>
    <row r="98" ht="22.5" customHeight="1">
      <c r="A98" s="24">
        <v>10.0</v>
      </c>
      <c r="B98" s="25">
        <v>46168.0</v>
      </c>
      <c r="C98" s="26" t="str">
        <f t="shared" si="11"/>
        <v>火</v>
      </c>
      <c r="D98" s="27">
        <f>IFERROR(__xludf.DUMMYFUNCTION("IF($B98="""","""",IFERROR(INDEX(FILTER('1'!$ES:$ES,'1'!$ER:$ER=$A98,'1'!$A:$A=$B98),1),""""))"),1173.0)</f>
        <v>1173</v>
      </c>
      <c r="E98" s="28">
        <f>IFERROR(__xludf.DUMMYFUNCTION("IF($B98="""","""",IFERROR(INDEX(FILTER('1'!$EU:$EU,'1'!$ER:$ER=$A98,'1'!$A:$A=$B98),1),""""))"),17.0)</f>
        <v>17</v>
      </c>
      <c r="F98" s="29">
        <f>IFERROR(__xludf.DUMMYFUNCTION("IF($B98="""","""",IFERROR(INDEX(FILTER('1'!$EV:$EV,'1'!$ER:$ER=$A98,'1'!$A:$A=$B98),1),""""))"),2.0)</f>
        <v>2</v>
      </c>
      <c r="G98" s="30"/>
      <c r="H98" s="27">
        <f>IFERROR(__xludf.DUMMYFUNCTION("IF($B98="""","""",IFERROR(INDEX(FILTER('1'!$EW:$EW,'1'!$ER:$ER=$A98,'1'!$A:$A=$B98),1),""""))"),5766.0)</f>
        <v>5766</v>
      </c>
      <c r="I98" s="27">
        <f>IFERROR(__xludf.DUMMYFUNCTION("IF($B98="""","""",IFERROR(INDEX(FILTER('1'!$EX:$EX,'1'!$ER:$ER=$A98,'1'!$A:$A=$B98),1),""""))"),4383.0)</f>
        <v>4383</v>
      </c>
      <c r="J98" s="27">
        <f>IFERROR(__xludf.DUMMYFUNCTION("IF($B98="""","""",IFERROR(INDEX(FILTER('1'!$EY:$EY,'1'!$ER:$ER=$A98,'1'!$A:$A=$B98),1),""""))"),200.0)</f>
        <v>200</v>
      </c>
      <c r="K98" s="27"/>
      <c r="M98" s="28">
        <f>IFERROR(__xludf.DUMMYFUNCTION("IF($B98="""","""",IFERROR(INDEX(FILTER('1'!$EU:$EU,'1'!$ER:$ER=$A98,'1'!$A:$A=$B98),1),""""))"),17.0)</f>
        <v>17</v>
      </c>
      <c r="N98" s="31">
        <f t="shared" si="2"/>
        <v>2</v>
      </c>
      <c r="O98" s="32">
        <f>IFERROR(__xludf.DUMMYFUNCTION("IF($B98="""","""",IFERROR(INDEX(FILTER('1'!$EZ:$EZ,'1'!$ER:$ER=$A98,'1'!$A:$A=$B98),1),""""))"),-0.5)</f>
        <v>-0.5</v>
      </c>
      <c r="P98" s="33">
        <f>IFERROR(__xludf.DUMMYFUNCTION("IF($B98="""","""",IFERROR(INDEX(FILTER('1'!$FA:$FA,'1'!$ER:$ER=$A98,'1'!$A:$A=$B98),1),""""))"),1.0)</f>
        <v>1</v>
      </c>
      <c r="Q98" s="32">
        <f>IFERROR(__xludf.DUMMYFUNCTION("IF($B98="""","""",IFERROR(INDEX(FILTER('1'!$FC:$FC,'1'!$ER:$ER=$A98,'1'!$A:$A=$B98),1),""""))"),2.5)</f>
        <v>2.5</v>
      </c>
      <c r="R98" s="34"/>
    </row>
    <row r="99" ht="22.5" customHeight="1">
      <c r="A99" s="24">
        <v>10.0</v>
      </c>
      <c r="B99" s="25">
        <v>46169.0</v>
      </c>
      <c r="C99" s="26" t="str">
        <f t="shared" si="11"/>
        <v>水</v>
      </c>
      <c r="D99" s="27">
        <f>IFERROR(__xludf.DUMMYFUNCTION("IF($B99="""","""",IFERROR(INDEX(FILTER('1'!$ES:$ES,'1'!$ER:$ER=$A99,'1'!$A:$A=$B99),1),""""))"),1173.0)</f>
        <v>1173</v>
      </c>
      <c r="E99" s="28">
        <f>IFERROR(__xludf.DUMMYFUNCTION("IF($B99="""","""",IFERROR(INDEX(FILTER('1'!$EU:$EU,'1'!$ER:$ER=$A99,'1'!$A:$A=$B99),1),""""))"),18.0)</f>
        <v>18</v>
      </c>
      <c r="F99" s="29">
        <f>IFERROR(__xludf.DUMMYFUNCTION("IF($B99="""","""",IFERROR(INDEX(FILTER('1'!$EV:$EV,'1'!$ER:$ER=$A99,'1'!$A:$A=$B99),1),""""))"),2.0)</f>
        <v>2</v>
      </c>
      <c r="G99" s="30">
        <f>IF(COUNT(F93:F99)=0,"",SUM(F93:F99)/7)</f>
        <v>1.285714286</v>
      </c>
      <c r="H99" s="27">
        <f>IFERROR(__xludf.DUMMYFUNCTION("IF($B99="""","""",IFERROR(INDEX(FILTER('1'!$EW:$EW,'1'!$ER:$ER=$A99,'1'!$A:$A=$B99),1),""""))"),3631.0)</f>
        <v>3631</v>
      </c>
      <c r="I99" s="27">
        <f>IFERROR(__xludf.DUMMYFUNCTION("IF($B99="""","""",IFERROR(INDEX(FILTER('1'!$EX:$EX,'1'!$ER:$ER=$A99,'1'!$A:$A=$B99),1),""""))"),3646.0)</f>
        <v>3646</v>
      </c>
      <c r="J99" s="27">
        <f>IFERROR(__xludf.DUMMYFUNCTION("IF($B99="""","""",IFERROR(INDEX(FILTER('1'!$EY:$EY,'1'!$ER:$ER=$A99,'1'!$A:$A=$B99),1),""""))"),800.0)</f>
        <v>800</v>
      </c>
      <c r="K99" s="27">
        <f t="array" ref="K99">SUM(IFERROR(VALUE(J93:J99),0))</f>
        <v>-6000</v>
      </c>
      <c r="M99" s="28">
        <f>IFERROR(__xludf.DUMMYFUNCTION("IF($B99="""","""",IFERROR(INDEX(FILTER('1'!$EU:$EU,'1'!$ER:$ER=$A99,'1'!$A:$A=$B99),1),""""))"),18.0)</f>
        <v>18</v>
      </c>
      <c r="N99" s="35">
        <f t="shared" si="2"/>
        <v>2</v>
      </c>
      <c r="O99" s="32">
        <f>IFERROR(__xludf.DUMMYFUNCTION("IF($B99="""","""",IFERROR(INDEX(FILTER('1'!$EZ:$EZ,'1'!$ER:$ER=$A99,'1'!$A:$A=$B99),1),""""))"),1.5)</f>
        <v>1.5</v>
      </c>
      <c r="P99" s="33">
        <f>IFERROR(__xludf.DUMMYFUNCTION("IF($B99="""","""",IFERROR(INDEX(FILTER('1'!$FA:$FA,'1'!$ER:$ER=$A99,'1'!$A:$A=$B99),1),""""))"),9.0)</f>
        <v>9</v>
      </c>
      <c r="Q99" s="32">
        <f>IFERROR(__xludf.DUMMYFUNCTION("IF($B99="""","""",IFERROR(INDEX(FILTER('1'!$FC:$FC,'1'!$ER:$ER=$A99,'1'!$A:$A=$B99),1),""""))"),1.5)</f>
        <v>1.5</v>
      </c>
      <c r="R99" s="34"/>
    </row>
    <row r="100" ht="22.5" customHeight="1">
      <c r="A100" s="36">
        <v>10.0</v>
      </c>
      <c r="B100" s="37">
        <v>46170.0</v>
      </c>
      <c r="C100" s="38" t="str">
        <f t="shared" si="11"/>
        <v>木</v>
      </c>
      <c r="D100" s="39">
        <f>IFERROR(__xludf.DUMMYFUNCTION("IF($B100="""","""",IFERROR(INDEX(FILTER('1'!$ES:$ES,'1'!$ER:$ER=$A100,'1'!$A:$A=$B100),1),""""))"),1173.0)</f>
        <v>1173</v>
      </c>
      <c r="E100" s="40">
        <f>IFERROR(__xludf.DUMMYFUNCTION("IF($B100="""","""",IFERROR(INDEX(FILTER('1'!$EU:$EU,'1'!$ER:$ER=$A100,'1'!$A:$A=$B100),1),""""))"),19.0)</f>
        <v>19</v>
      </c>
      <c r="F100" s="41"/>
      <c r="G100" s="42"/>
      <c r="H100" s="39" t="str">
        <f>IFERROR(__xludf.DUMMYFUNCTION("IF($B100="""","""",IFERROR(INDEX(FILTER('2'!$EM:$EM,'2'!$EJ:$EJ=$A100,'2'!$A:$A=$B100),1),""""))"),"")</f>
        <v/>
      </c>
      <c r="I100" s="39" t="str">
        <f>IFERROR(__xludf.DUMMYFUNCTION("IF($B100="""","""",IFERROR(INDEX(FILTER('2'!$EN:$EN,'2'!$EJ:$EJ=$A100,'2'!$A:$A=$B100),1),""""))"),"")</f>
        <v/>
      </c>
      <c r="J100" s="39" t="str">
        <f>IFERROR(__xludf.DUMMYFUNCTION("IF($B100="""","""",IFERROR(INDEX(FILTER('2'!$EO:$EO,'2'!$EJ:$EJ=$A100,'2'!$A:$A=$B100),1),""""))"),"")</f>
        <v/>
      </c>
      <c r="K100" s="39"/>
      <c r="M100" s="40">
        <f>IFERROR(__xludf.DUMMYFUNCTION("IF($B100="""","""",IFERROR(INDEX(FILTER('1'!$EU:$EU,'1'!$ER:$ER=$A100,'1'!$A:$A=$B100),1),""""))"),19.0)</f>
        <v>19</v>
      </c>
      <c r="N100" s="43" t="str">
        <f t="shared" si="2"/>
        <v/>
      </c>
      <c r="O100" s="44" t="str">
        <f>IFERROR(__xludf.DUMMYFUNCTION("IF($B100="""","""",IFERROR(INDEX(FILTER('1'!$EZ:$EZ,'1'!$ER:$ER=$A100,'1'!$A:$A=$B100),1),""""))"),"")</f>
        <v/>
      </c>
      <c r="P100" s="45" t="str">
        <f>IFERROR(__xludf.DUMMYFUNCTION("IF($B100="""","""",IFERROR(INDEX(FILTER('1'!$FA:$FA,'1'!$ER:$ER=$A100,'1'!$A:$A=$B100),1),""""))"),"")</f>
        <v/>
      </c>
      <c r="Q100" s="46">
        <f>IFERROR(__xludf.DUMMYFUNCTION("IF($B100="""","""",IFERROR(INDEX(FILTER('1'!$FC:$FC,'1'!$ER:$ER=$A100,'1'!$A:$A=$B100),1),""""))"),0.0)</f>
        <v>0</v>
      </c>
      <c r="R100" s="47">
        <f>D100</f>
        <v>1173</v>
      </c>
      <c r="S100" s="48"/>
    </row>
    <row r="101" ht="22.5" customHeight="1">
      <c r="A101" s="64">
        <v>10.0</v>
      </c>
      <c r="B101" s="25" t="s">
        <v>15</v>
      </c>
      <c r="C101" s="26"/>
      <c r="D101" s="27"/>
      <c r="E101" s="53"/>
      <c r="F101" s="29"/>
      <c r="G101" s="30"/>
      <c r="H101" s="27"/>
      <c r="I101" s="27"/>
      <c r="J101" s="27"/>
      <c r="K101" s="65"/>
      <c r="M101" s="53"/>
      <c r="N101" s="31" t="str">
        <f t="shared" si="2"/>
        <v/>
      </c>
      <c r="O101" s="66"/>
      <c r="P101" s="59"/>
      <c r="Q101" s="60"/>
      <c r="R101" s="67"/>
    </row>
    <row r="102" ht="22.5" customHeight="1">
      <c r="A102" s="64">
        <v>10.0</v>
      </c>
      <c r="B102" s="25" t="s">
        <v>15</v>
      </c>
      <c r="C102" s="26" t="str">
        <f t="shared" ref="C102:C111" si="12">IF(B102="","",TEXT(B102,"ddd"))</f>
        <v/>
      </c>
      <c r="D102" s="27"/>
      <c r="E102" s="53"/>
      <c r="F102" s="29"/>
      <c r="G102" s="30"/>
      <c r="H102" s="27"/>
      <c r="I102" s="27"/>
      <c r="J102" s="27"/>
      <c r="K102" s="65"/>
      <c r="M102" s="53"/>
      <c r="N102" s="31" t="str">
        <f t="shared" si="2"/>
        <v/>
      </c>
      <c r="O102" s="66"/>
      <c r="P102" s="59"/>
      <c r="Q102" s="60"/>
      <c r="R102" s="67"/>
    </row>
    <row r="103" ht="22.5" customHeight="1">
      <c r="A103" s="24">
        <v>11.0</v>
      </c>
      <c r="B103" s="25">
        <v>46163.0</v>
      </c>
      <c r="C103" s="26" t="str">
        <f t="shared" si="12"/>
        <v>木</v>
      </c>
      <c r="D103" s="27">
        <f>IFERROR(__xludf.DUMMYFUNCTION("IF($B103="""","""",IFERROR(INDEX(FILTER('1'!$FI:$FI,'1'!$FH:$FH=$A103,'1'!$A:$A=$B103),1),""""))"),1174.0)</f>
        <v>1174</v>
      </c>
      <c r="E103" s="28">
        <f>IFERROR(__xludf.DUMMYFUNCTION("IF($B103="""","""",IFERROR(INDEX(FILTER('1'!$FK:$FK,'1'!$FH:$FH=$A103,'1'!$A:$A=$B103),1),""""))"),2.0)</f>
        <v>2</v>
      </c>
      <c r="F103" s="29">
        <f>IFERROR(__xludf.DUMMYFUNCTION("IF($B103="""","""",IFERROR(INDEX(FILTER('1'!$FL:$FL,'1'!$FH:$FH=$A103,'1'!$A:$A=$B103),1),""""))"),-1.0)</f>
        <v>-1</v>
      </c>
      <c r="G103" s="30"/>
      <c r="H103" s="27">
        <f>IFERROR(__xludf.DUMMYFUNCTION("IF($B103="""","""",IFERROR(INDEX(FILTER('1'!$FM:$FM,'1'!$FH:$FH=$A103,'1'!$A:$A=$B103),1),""""))"),4590.0)</f>
        <v>4590</v>
      </c>
      <c r="I103" s="27">
        <f>IFERROR(__xludf.DUMMYFUNCTION("IF($B103="""","""",IFERROR(INDEX(FILTER('1'!$FN:$FN,'1'!$FH:$FH=$A103,'1'!$A:$A=$B103),1),""""))"),1222.0)</f>
        <v>1222</v>
      </c>
      <c r="J103" s="27">
        <f>IFERROR(__xludf.DUMMYFUNCTION("IF($B103="""","""",IFERROR(INDEX(FILTER('1'!$FO:$FO,'1'!$FH:$FH=$A103,'1'!$A:$A=$B103),1),""""))"),-3000.0)</f>
        <v>-3000</v>
      </c>
      <c r="K103" s="27"/>
      <c r="M103" s="28">
        <f>IFERROR(__xludf.DUMMYFUNCTION("IF($B103="""","""",IFERROR(INDEX(FILTER('1'!$FK:$FK,'1'!$FH:$FH=$A103,'1'!$A:$A=$B103),1),""""))"),2.0)</f>
        <v>2</v>
      </c>
      <c r="N103" s="31">
        <f t="shared" si="2"/>
        <v>-1</v>
      </c>
      <c r="O103" s="32">
        <f>IFERROR(__xludf.DUMMYFUNCTION("IF($B103="""","""",IFERROR(INDEX(FILTER('1'!$FP:$FP,'1'!$FH:$FH=$A103,'1'!$A:$A=$B103),1),""""))"),1.0)</f>
        <v>1</v>
      </c>
      <c r="P103" s="33">
        <f>IFERROR(__xludf.DUMMYFUNCTION("IF($B103="""","""",IFERROR(INDEX(FILTER('1'!$FQ:$FQ,'1'!$FH:$FH=$A103,'1'!$A:$A=$B103),1),""""))"),5.0)</f>
        <v>5</v>
      </c>
      <c r="Q103" s="32">
        <f>IFERROR(__xludf.DUMMYFUNCTION("IF($B103="""","""",IFERROR(INDEX(FILTER('1'!$FS:$FS,'1'!$FH:$FH=$A103,'1'!$A:$A=$B103),1),""""))"),3.0)</f>
        <v>3</v>
      </c>
      <c r="R103" s="34"/>
    </row>
    <row r="104" ht="22.5" customHeight="1">
      <c r="A104" s="24">
        <v>11.0</v>
      </c>
      <c r="B104" s="25">
        <v>46164.0</v>
      </c>
      <c r="C104" s="26" t="str">
        <f t="shared" si="12"/>
        <v>金</v>
      </c>
      <c r="D104" s="27">
        <f>IFERROR(__xludf.DUMMYFUNCTION("IF($B104="""","""",IFERROR(INDEX(FILTER('1'!$FI:$FI,'1'!$FH:$FH=$A104,'1'!$A:$A=$B104),1),""""))"),1174.0)</f>
        <v>1174</v>
      </c>
      <c r="E104" s="28">
        <f>IFERROR(__xludf.DUMMYFUNCTION("IF($B104="""","""",IFERROR(INDEX(FILTER('1'!$FK:$FK,'1'!$FH:$FH=$A104,'1'!$A:$A=$B104),1),""""))"),3.0)</f>
        <v>3</v>
      </c>
      <c r="F104" s="29">
        <f>IFERROR(__xludf.DUMMYFUNCTION("IF($B104="""","""",IFERROR(INDEX(FILTER('1'!$FL:$FL,'1'!$FH:$FH=$A104,'1'!$A:$A=$B104),1),""""))"),-1.0)</f>
        <v>-1</v>
      </c>
      <c r="G104" s="30"/>
      <c r="H104" s="27">
        <f>IFERROR(__xludf.DUMMYFUNCTION("IF($B104="""","""",IFERROR(INDEX(FILTER('1'!$FM:$FM,'1'!$FH:$FH=$A104,'1'!$A:$A=$B104),1),""""))"),6664.0)</f>
        <v>6664</v>
      </c>
      <c r="I104" s="27">
        <f>IFERROR(__xludf.DUMMYFUNCTION("IF($B104="""","""",IFERROR(INDEX(FILTER('1'!$FN:$FN,'1'!$FH:$FH=$A104,'1'!$A:$A=$B104),1),""""))"),1300.0)</f>
        <v>1300</v>
      </c>
      <c r="J104" s="27">
        <f>IFERROR(__xludf.DUMMYFUNCTION("IF($B104="""","""",IFERROR(INDEX(FILTER('1'!$FO:$FO,'1'!$FH:$FH=$A104,'1'!$A:$A=$B104),1),""""))"),-3000.0)</f>
        <v>-3000</v>
      </c>
      <c r="K104" s="27"/>
      <c r="M104" s="28">
        <f>IFERROR(__xludf.DUMMYFUNCTION("IF($B104="""","""",IFERROR(INDEX(FILTER('1'!$FK:$FK,'1'!$FH:$FH=$A104,'1'!$A:$A=$B104),1),""""))"),3.0)</f>
        <v>3</v>
      </c>
      <c r="N104" s="31">
        <f t="shared" si="2"/>
        <v>-1</v>
      </c>
      <c r="O104" s="32">
        <f>IFERROR(__xludf.DUMMYFUNCTION("IF($B104="""","""",IFERROR(INDEX(FILTER('1'!$FP:$FP,'1'!$FH:$FH=$A104,'1'!$A:$A=$B104),1),""""))"),-1.0)</f>
        <v>-1</v>
      </c>
      <c r="P104" s="33">
        <f>IFERROR(__xludf.DUMMYFUNCTION("IF($B104="""","""",IFERROR(INDEX(FILTER('1'!$FQ:$FQ,'1'!$FH:$FH=$A104,'1'!$A:$A=$B104),1),""""))"),11.0)</f>
        <v>11</v>
      </c>
      <c r="Q104" s="32">
        <f>IFERROR(__xludf.DUMMYFUNCTION("IF($B104="""","""",IFERROR(INDEX(FILTER('1'!$FS:$FS,'1'!$FH:$FH=$A104,'1'!$A:$A=$B104),1),""""))"),-2.0)</f>
        <v>-2</v>
      </c>
      <c r="R104" s="34"/>
    </row>
    <row r="105" ht="22.5" customHeight="1">
      <c r="A105" s="24">
        <v>11.0</v>
      </c>
      <c r="B105" s="25">
        <v>46165.0</v>
      </c>
      <c r="C105" s="26" t="str">
        <f t="shared" si="12"/>
        <v>土</v>
      </c>
      <c r="D105" s="27">
        <f>IFERROR(__xludf.DUMMYFUNCTION("IF($B105="""","""",IFERROR(INDEX(FILTER('1'!$FI:$FI,'1'!$FH:$FH=$A105,'1'!$A:$A=$B105),1),""""))"),1174.0)</f>
        <v>1174</v>
      </c>
      <c r="E105" s="28">
        <f>IFERROR(__xludf.DUMMYFUNCTION("IF($B105="""","""",IFERROR(INDEX(FILTER('1'!$FK:$FK,'1'!$FH:$FH=$A105,'1'!$A:$A=$B105),1),""""))"),4.0)</f>
        <v>4</v>
      </c>
      <c r="F105" s="29">
        <f>IFERROR(__xludf.DUMMYFUNCTION("IF($B105="""","""",IFERROR(INDEX(FILTER('1'!$FL:$FL,'1'!$FH:$FH=$A105,'1'!$A:$A=$B105),1),""""))"),-2.0)</f>
        <v>-2</v>
      </c>
      <c r="G105" s="30"/>
      <c r="H105" s="27">
        <f>IFERROR(__xludf.DUMMYFUNCTION("IF($B105="""","""",IFERROR(INDEX(FILTER('1'!$FM:$FM,'1'!$FH:$FH=$A105,'1'!$A:$A=$B105),1),""""))"),7688.0)</f>
        <v>7688</v>
      </c>
      <c r="I105" s="27">
        <f>IFERROR(__xludf.DUMMYFUNCTION("IF($B105="""","""",IFERROR(INDEX(FILTER('1'!$FN:$FN,'1'!$FH:$FH=$A105,'1'!$A:$A=$B105),1),""""))"),1155.0)</f>
        <v>1155</v>
      </c>
      <c r="J105" s="27">
        <f>IFERROR(__xludf.DUMMYFUNCTION("IF($B105="""","""",IFERROR(INDEX(FILTER('1'!$FO:$FO,'1'!$FH:$FH=$A105,'1'!$A:$A=$B105),1),""""))"),-4000.0)</f>
        <v>-4000</v>
      </c>
      <c r="K105" s="27"/>
      <c r="M105" s="28">
        <f>IFERROR(__xludf.DUMMYFUNCTION("IF($B105="""","""",IFERROR(INDEX(FILTER('1'!$FK:$FK,'1'!$FH:$FH=$A105,'1'!$A:$A=$B105),1),""""))"),4.0)</f>
        <v>4</v>
      </c>
      <c r="N105" s="31">
        <f t="shared" si="2"/>
        <v>-2</v>
      </c>
      <c r="O105" s="32">
        <f>IFERROR(__xludf.DUMMYFUNCTION("IF($B105="""","""",IFERROR(INDEX(FILTER('1'!$FP:$FP,'1'!$FH:$FH=$A105,'1'!$A:$A=$B105),1),""""))"),-1.5)</f>
        <v>-1.5</v>
      </c>
      <c r="P105" s="33">
        <f>IFERROR(__xludf.DUMMYFUNCTION("IF($B105="""","""",IFERROR(INDEX(FILTER('1'!$FQ:$FQ,'1'!$FH:$FH=$A105,'1'!$A:$A=$B105),1),""""))"),3.0)</f>
        <v>3</v>
      </c>
      <c r="Q105" s="32">
        <f>IFERROR(__xludf.DUMMYFUNCTION("IF($B105="""","""",IFERROR(INDEX(FILTER('1'!$FS:$FS,'1'!$FH:$FH=$A105,'1'!$A:$A=$B105),1),""""))"),1.0)</f>
        <v>1</v>
      </c>
      <c r="R105" s="34"/>
    </row>
    <row r="106" ht="22.5" customHeight="1">
      <c r="A106" s="24">
        <v>11.0</v>
      </c>
      <c r="B106" s="25">
        <v>46166.0</v>
      </c>
      <c r="C106" s="26" t="str">
        <f t="shared" si="12"/>
        <v>日</v>
      </c>
      <c r="D106" s="27">
        <f>IFERROR(__xludf.DUMMYFUNCTION("IF($B106="""","""",IFERROR(INDEX(FILTER('1'!$FI:$FI,'1'!$FH:$FH=$A106,'1'!$A:$A=$B106),1),""""))"),1174.0)</f>
        <v>1174</v>
      </c>
      <c r="E106" s="28">
        <f>IFERROR(__xludf.DUMMYFUNCTION("IF($B106="""","""",IFERROR(INDEX(FILTER('1'!$FK:$FK,'1'!$FH:$FH=$A106,'1'!$A:$A=$B106),1),""""))"),5.0)</f>
        <v>5</v>
      </c>
      <c r="F106" s="29">
        <f>IFERROR(__xludf.DUMMYFUNCTION("IF($B106="""","""",IFERROR(INDEX(FILTER('1'!$FL:$FL,'1'!$FH:$FH=$A106,'1'!$A:$A=$B106),1),""""))"),6.0)</f>
        <v>6</v>
      </c>
      <c r="G106" s="30"/>
      <c r="H106" s="27">
        <f>IFERROR(__xludf.DUMMYFUNCTION("IF($B106="""","""",IFERROR(INDEX(FILTER('1'!$FM:$FM,'1'!$FH:$FH=$A106,'1'!$A:$A=$B106),1),""""))"),7348.0)</f>
        <v>7348</v>
      </c>
      <c r="I106" s="27">
        <f>IFERROR(__xludf.DUMMYFUNCTION("IF($B106="""","""",IFERROR(INDEX(FILTER('1'!$FN:$FN,'1'!$FH:$FH=$A106,'1'!$A:$A=$B106),1),""""))"),14265.0)</f>
        <v>14265</v>
      </c>
      <c r="J106" s="27">
        <f>IFERROR(__xludf.DUMMYFUNCTION("IF($B106="""","""",IFERROR(INDEX(FILTER('1'!$FO:$FO,'1'!$FH:$FH=$A106,'1'!$A:$A=$B106),1),""""))"),10000.0)</f>
        <v>10000</v>
      </c>
      <c r="K106" s="27"/>
      <c r="M106" s="28">
        <f>IFERROR(__xludf.DUMMYFUNCTION("IF($B106="""","""",IFERROR(INDEX(FILTER('1'!$FK:$FK,'1'!$FH:$FH=$A106,'1'!$A:$A=$B106),1),""""))"),5.0)</f>
        <v>5</v>
      </c>
      <c r="N106" s="31">
        <f t="shared" si="2"/>
        <v>6</v>
      </c>
      <c r="O106" s="32">
        <f>IFERROR(__xludf.DUMMYFUNCTION("IF($B106="""","""",IFERROR(INDEX(FILTER('1'!$FP:$FP,'1'!$FH:$FH=$A106,'1'!$A:$A=$B106),1),""""))"),-1.0)</f>
        <v>-1</v>
      </c>
      <c r="P106" s="33">
        <f>IFERROR(__xludf.DUMMYFUNCTION("IF($B106="""","""",IFERROR(INDEX(FILTER('1'!$FQ:$FQ,'1'!$FH:$FH=$A106,'1'!$A:$A=$B106),1),""""))"),7.0)</f>
        <v>7</v>
      </c>
      <c r="Q106" s="32">
        <f>IFERROR(__xludf.DUMMYFUNCTION("IF($B106="""","""",IFERROR(INDEX(FILTER('1'!$FS:$FS,'1'!$FH:$FH=$A106,'1'!$A:$A=$B106),1),""""))"),0.0)</f>
        <v>0</v>
      </c>
      <c r="R106" s="34"/>
    </row>
    <row r="107" ht="22.5" customHeight="1">
      <c r="A107" s="24">
        <v>11.0</v>
      </c>
      <c r="B107" s="25">
        <v>46167.0</v>
      </c>
      <c r="C107" s="26" t="str">
        <f t="shared" si="12"/>
        <v>月</v>
      </c>
      <c r="D107" s="27">
        <f>IFERROR(__xludf.DUMMYFUNCTION("IF($B107="""","""",IFERROR(INDEX(FILTER('1'!$FI:$FI,'1'!$FH:$FH=$A107,'1'!$A:$A=$B107),1),""""))"),1174.0)</f>
        <v>1174</v>
      </c>
      <c r="E107" s="28">
        <f>IFERROR(__xludf.DUMMYFUNCTION("IF($B107="""","""",IFERROR(INDEX(FILTER('1'!$FK:$FK,'1'!$FH:$FH=$A107,'1'!$A:$A=$B107),1),""""))"),1.0)</f>
        <v>1</v>
      </c>
      <c r="F107" s="29">
        <f>IFERROR(__xludf.DUMMYFUNCTION("IF($B107="""","""",IFERROR(INDEX(FILTER('1'!$FL:$FL,'1'!$FH:$FH=$A107,'1'!$A:$A=$B107),1),""""))"),1.0)</f>
        <v>1</v>
      </c>
      <c r="G107" s="30"/>
      <c r="H107" s="27">
        <f>IFERROR(__xludf.DUMMYFUNCTION("IF($B107="""","""",IFERROR(INDEX(FILTER('1'!$FM:$FM,'1'!$FH:$FH=$A107,'1'!$A:$A=$B107),1),""""))"),3045.0)</f>
        <v>3045</v>
      </c>
      <c r="I107" s="27">
        <f>IFERROR(__xludf.DUMMYFUNCTION("IF($B107="""","""",IFERROR(INDEX(FILTER('1'!$FN:$FN,'1'!$FH:$FH=$A107,'1'!$A:$A=$B107),1),""""))"),649.0)</f>
        <v>649</v>
      </c>
      <c r="J107" s="27">
        <f>IFERROR(__xludf.DUMMYFUNCTION("IF($B107="""","""",IFERROR(INDEX(FILTER('1'!$FO:$FO,'1'!$FH:$FH=$A107,'1'!$A:$A=$B107),1),""""))"),-2000.0)</f>
        <v>-2000</v>
      </c>
      <c r="K107" s="27"/>
      <c r="M107" s="28">
        <f>IFERROR(__xludf.DUMMYFUNCTION("IF($B107="""","""",IFERROR(INDEX(FILTER('1'!$FK:$FK,'1'!$FH:$FH=$A107,'1'!$A:$A=$B107),1),""""))"),1.0)</f>
        <v>1</v>
      </c>
      <c r="N107" s="31">
        <f t="shared" si="2"/>
        <v>1</v>
      </c>
      <c r="O107" s="32">
        <f>IFERROR(__xludf.DUMMYFUNCTION("IF($B107="""","""",IFERROR(INDEX(FILTER('1'!$FP:$FP,'1'!$FH:$FH=$A107,'1'!$A:$A=$B107),1),""""))"),1.0)</f>
        <v>1</v>
      </c>
      <c r="P107" s="33">
        <f>IFERROR(__xludf.DUMMYFUNCTION("IF($B107="""","""",IFERROR(INDEX(FILTER('1'!$FQ:$FQ,'1'!$FH:$FH=$A107,'1'!$A:$A=$B107),1),""""))"),3.0)</f>
        <v>3</v>
      </c>
      <c r="Q107" s="32">
        <f>IFERROR(__xludf.DUMMYFUNCTION("IF($B107="""","""",IFERROR(INDEX(FILTER('1'!$FS:$FS,'1'!$FH:$FH=$A107,'1'!$A:$A=$B107),1),""""))"),3.5)</f>
        <v>3.5</v>
      </c>
      <c r="R107" s="34"/>
    </row>
    <row r="108" ht="22.5" customHeight="1">
      <c r="A108" s="24">
        <v>11.0</v>
      </c>
      <c r="B108" s="25">
        <v>46168.0</v>
      </c>
      <c r="C108" s="26" t="str">
        <f t="shared" si="12"/>
        <v>火</v>
      </c>
      <c r="D108" s="27">
        <f>IFERROR(__xludf.DUMMYFUNCTION("IF($B108="""","""",IFERROR(INDEX(FILTER('1'!$FI:$FI,'1'!$FH:$FH=$A108,'1'!$A:$A=$B108),1),""""))"),1174.0)</f>
        <v>1174</v>
      </c>
      <c r="E108" s="28">
        <f>IFERROR(__xludf.DUMMYFUNCTION("IF($B108="""","""",IFERROR(INDEX(FILTER('1'!$FK:$FK,'1'!$FH:$FH=$A108,'1'!$A:$A=$B108),1),""""))"),2.0)</f>
        <v>2</v>
      </c>
      <c r="F108" s="29">
        <f>IFERROR(__xludf.DUMMYFUNCTION("IF($B108="""","""",IFERROR(INDEX(FILTER('1'!$FL:$FL,'1'!$FH:$FH=$A108,'1'!$A:$A=$B108),1),""""))"),1.0)</f>
        <v>1</v>
      </c>
      <c r="G108" s="30"/>
      <c r="H108" s="27">
        <f>IFERROR(__xludf.DUMMYFUNCTION("IF($B108="""","""",IFERROR(INDEX(FILTER('1'!$FM:$FM,'1'!$FH:$FH=$A108,'1'!$A:$A=$B108),1),""""))"),6311.0)</f>
        <v>6311</v>
      </c>
      <c r="I108" s="27">
        <f>IFERROR(__xludf.DUMMYFUNCTION("IF($B108="""","""",IFERROR(INDEX(FILTER('1'!$FN:$FN,'1'!$FH:$FH=$A108,'1'!$A:$A=$B108),1),""""))"),1676.0)</f>
        <v>1676</v>
      </c>
      <c r="J108" s="27">
        <f>IFERROR(__xludf.DUMMYFUNCTION("IF($B108="""","""",IFERROR(INDEX(FILTER('1'!$FO:$FO,'1'!$FH:$FH=$A108,'1'!$A:$A=$B108),1),""""))"),-1000.0)</f>
        <v>-1000</v>
      </c>
      <c r="K108" s="27"/>
      <c r="M108" s="28">
        <f>IFERROR(__xludf.DUMMYFUNCTION("IF($B108="""","""",IFERROR(INDEX(FILTER('1'!$FK:$FK,'1'!$FH:$FH=$A108,'1'!$A:$A=$B108),1),""""))"),2.0)</f>
        <v>2</v>
      </c>
      <c r="N108" s="31">
        <f t="shared" si="2"/>
        <v>1</v>
      </c>
      <c r="O108" s="32">
        <f>IFERROR(__xludf.DUMMYFUNCTION("IF($B108="""","""",IFERROR(INDEX(FILTER('1'!$FP:$FP,'1'!$FH:$FH=$A108,'1'!$A:$A=$B108),1),""""))"),1.0)</f>
        <v>1</v>
      </c>
      <c r="P108" s="33">
        <f>IFERROR(__xludf.DUMMYFUNCTION("IF($B108="""","""",IFERROR(INDEX(FILTER('1'!$FQ:$FQ,'1'!$FH:$FH=$A108,'1'!$A:$A=$B108),1),""""))"),3.0)</f>
        <v>3</v>
      </c>
      <c r="Q108" s="32">
        <f>IFERROR(__xludf.DUMMYFUNCTION("IF($B108="""","""",IFERROR(INDEX(FILTER('1'!$FS:$FS,'1'!$FH:$FH=$A108,'1'!$A:$A=$B108),1),""""))"),3.5)</f>
        <v>3.5</v>
      </c>
      <c r="R108" s="34"/>
    </row>
    <row r="109" ht="22.5" customHeight="1">
      <c r="A109" s="24">
        <v>11.0</v>
      </c>
      <c r="B109" s="25">
        <v>46169.0</v>
      </c>
      <c r="C109" s="26" t="str">
        <f t="shared" si="12"/>
        <v>水</v>
      </c>
      <c r="D109" s="27">
        <f>IFERROR(__xludf.DUMMYFUNCTION("IF($B109="""","""",IFERROR(INDEX(FILTER('1'!$FI:$FI,'1'!$FH:$FH=$A109,'1'!$A:$A=$B109),1),""""))"),1174.0)</f>
        <v>1174</v>
      </c>
      <c r="E109" s="28">
        <f>IFERROR(__xludf.DUMMYFUNCTION("IF($B109="""","""",IFERROR(INDEX(FILTER('1'!$FK:$FK,'1'!$FH:$FH=$A109,'1'!$A:$A=$B109),1),""""))"),3.0)</f>
        <v>3</v>
      </c>
      <c r="F109" s="29">
        <f>IFERROR(__xludf.DUMMYFUNCTION("IF($B109="""","""",IFERROR(INDEX(FILTER('1'!$FL:$FL,'1'!$FH:$FH=$A109,'1'!$A:$A=$B109),1),""""))"),2.0)</f>
        <v>2</v>
      </c>
      <c r="G109" s="30">
        <f>IF(COUNT(F103:F109)=0,"",SUM(F103:F109)/7)</f>
        <v>0.8571428571</v>
      </c>
      <c r="H109" s="27">
        <f>IFERROR(__xludf.DUMMYFUNCTION("IF($B109="""","""",IFERROR(INDEX(FILTER('1'!$FM:$FM,'1'!$FH:$FH=$A109,'1'!$A:$A=$B109),1),""""))"),5161.0)</f>
        <v>5161</v>
      </c>
      <c r="I109" s="27">
        <f>IFERROR(__xludf.DUMMYFUNCTION("IF($B109="""","""",IFERROR(INDEX(FILTER('1'!$FN:$FN,'1'!$FH:$FH=$A109,'1'!$A:$A=$B109),1),""""))"),4742.0)</f>
        <v>4742</v>
      </c>
      <c r="J109" s="27">
        <f>IFERROR(__xludf.DUMMYFUNCTION("IF($B109="""","""",IFERROR(INDEX(FILTER('1'!$FO:$FO,'1'!$FH:$FH=$A109,'1'!$A:$A=$B109),1),""""))"),-100.0)</f>
        <v>-100</v>
      </c>
      <c r="K109" s="27">
        <f t="array" ref="K109">SUM(IFERROR(VALUE(J103:J109),0))</f>
        <v>-3100</v>
      </c>
      <c r="M109" s="28">
        <f>IFERROR(__xludf.DUMMYFUNCTION("IF($B109="""","""",IFERROR(INDEX(FILTER('1'!$FK:$FK,'1'!$FH:$FH=$A109,'1'!$A:$A=$B109),1),""""))"),3.0)</f>
        <v>3</v>
      </c>
      <c r="N109" s="35">
        <f t="shared" si="2"/>
        <v>2</v>
      </c>
      <c r="O109" s="32">
        <f>IFERROR(__xludf.DUMMYFUNCTION("IF($B109="""","""",IFERROR(INDEX(FILTER('1'!$FP:$FP,'1'!$FH:$FH=$A109,'1'!$A:$A=$B109),1),""""))"),1.0)</f>
        <v>1</v>
      </c>
      <c r="P109" s="33">
        <f>IFERROR(__xludf.DUMMYFUNCTION("IF($B109="""","""",IFERROR(INDEX(FILTER('1'!$FQ:$FQ,'1'!$FH:$FH=$A109,'1'!$A:$A=$B109),1),""""))"),4.0)</f>
        <v>4</v>
      </c>
      <c r="Q109" s="32">
        <f>IFERROR(__xludf.DUMMYFUNCTION("IF($B109="""","""",IFERROR(INDEX(FILTER('1'!$FS:$FS,'1'!$FH:$FH=$A109,'1'!$A:$A=$B109),1),""""))"),3.0)</f>
        <v>3</v>
      </c>
      <c r="R109" s="34"/>
    </row>
    <row r="110" ht="22.5" customHeight="1">
      <c r="A110" s="36">
        <v>11.0</v>
      </c>
      <c r="B110" s="37">
        <v>46170.0</v>
      </c>
      <c r="C110" s="38" t="str">
        <f t="shared" si="12"/>
        <v>木</v>
      </c>
      <c r="D110" s="39">
        <f>IFERROR(__xludf.DUMMYFUNCTION("IF($B110="""","""",IFERROR(INDEX(FILTER('1'!$FI:$FI,'1'!$FH:$FH=$A110,'1'!$A:$A=$B110),1),""""))"),1174.0)</f>
        <v>1174</v>
      </c>
      <c r="E110" s="40">
        <f>IFERROR(__xludf.DUMMYFUNCTION("IF($B110="""","""",IFERROR(INDEX(FILTER('1'!$FK:$FK,'1'!$FH:$FH=$A110,'1'!$A:$A=$B110),1),""""))"),4.0)</f>
        <v>4</v>
      </c>
      <c r="F110" s="41"/>
      <c r="G110" s="42"/>
      <c r="H110" s="39" t="str">
        <f>IFERROR(__xludf.DUMMYFUNCTION("IF($B110="""","""",IFERROR(INDEX(FILTER('2'!$FB:$FB,'2'!$EY:$EY=$A110,'2'!$A:$A=$B110),1),""""))"),"")</f>
        <v/>
      </c>
      <c r="I110" s="39" t="str">
        <f>IFERROR(__xludf.DUMMYFUNCTION("IF($B110="""","""",IFERROR(INDEX(FILTER('2'!$FC:$FC,'2'!$EY:$EY=$A110,'2'!$A:$A=$B110),1),""""))"),"")</f>
        <v/>
      </c>
      <c r="J110" s="39" t="str">
        <f>IFERROR(__xludf.DUMMYFUNCTION("IF($B110="""","""",IFERROR(INDEX(FILTER('2'!$FD:$FD,'2'!$EY:$EY=$A110,'2'!$A:$A=$B110),1),""""))"),"")</f>
        <v/>
      </c>
      <c r="K110" s="39"/>
      <c r="M110" s="40">
        <f>IFERROR(__xludf.DUMMYFUNCTION("IF($B110="""","""",IFERROR(INDEX(FILTER('1'!$FK:$FK,'1'!$FH:$FH=$A110,'1'!$A:$A=$B110),1),""""))"),4.0)</f>
        <v>4</v>
      </c>
      <c r="N110" s="43" t="str">
        <f t="shared" si="2"/>
        <v/>
      </c>
      <c r="O110" s="44" t="str">
        <f>IFERROR(__xludf.DUMMYFUNCTION("IF($B110="""","""",IFERROR(INDEX(FILTER('1'!$FP:$FP,'1'!$FH:$FH=$A110,'1'!$A:$A=$B110),1),""""))"),"")</f>
        <v/>
      </c>
      <c r="P110" s="45" t="str">
        <f>IFERROR(__xludf.DUMMYFUNCTION("IF($B110="""","""",IFERROR(INDEX(FILTER('1'!$FQ:$FQ,'1'!$FH:$FH=$A110,'1'!$A:$A=$B110),1),""""))"),"")</f>
        <v/>
      </c>
      <c r="Q110" s="46">
        <f>IFERROR(__xludf.DUMMYFUNCTION("IF($B110="""","""",IFERROR(INDEX(FILTER('1'!$FS:$FS,'1'!$FH:$FH=$A110,'1'!$A:$A=$B110),1),""""))"),0.0)</f>
        <v>0</v>
      </c>
      <c r="R110" s="47">
        <f>D110</f>
        <v>1174</v>
      </c>
      <c r="S110" s="48"/>
    </row>
    <row r="111" ht="22.5" customHeight="1">
      <c r="A111" s="64">
        <v>11.0</v>
      </c>
      <c r="B111" s="25" t="s">
        <v>15</v>
      </c>
      <c r="C111" s="26" t="str">
        <f t="shared" si="12"/>
        <v/>
      </c>
      <c r="D111" s="27"/>
      <c r="E111" s="53"/>
      <c r="F111" s="29"/>
      <c r="G111" s="30"/>
      <c r="H111" s="27"/>
      <c r="I111" s="27"/>
      <c r="J111" s="27"/>
      <c r="K111" s="65"/>
      <c r="M111" s="53"/>
      <c r="N111" s="31" t="str">
        <f t="shared" si="2"/>
        <v/>
      </c>
      <c r="O111" s="66"/>
      <c r="P111" s="59"/>
      <c r="Q111" s="60"/>
      <c r="R111" s="67"/>
    </row>
    <row r="112" ht="22.5" customHeight="1">
      <c r="A112" s="64">
        <v>11.0</v>
      </c>
      <c r="B112" s="25" t="s">
        <v>15</v>
      </c>
      <c r="C112" s="26"/>
      <c r="D112" s="27"/>
      <c r="E112" s="53"/>
      <c r="F112" s="29"/>
      <c r="G112" s="30"/>
      <c r="H112" s="27"/>
      <c r="I112" s="27"/>
      <c r="J112" s="27"/>
      <c r="K112" s="65"/>
      <c r="M112" s="53"/>
      <c r="N112" s="31" t="str">
        <f t="shared" si="2"/>
        <v/>
      </c>
      <c r="O112" s="66"/>
      <c r="P112" s="59"/>
      <c r="Q112" s="60"/>
      <c r="R112" s="67"/>
    </row>
    <row r="113" ht="22.5" customHeight="1">
      <c r="A113" s="24">
        <v>12.0</v>
      </c>
      <c r="B113" s="25">
        <v>46163.0</v>
      </c>
      <c r="C113" s="26" t="str">
        <f t="shared" ref="C113:C201" si="13">IF(B113="","",TEXT(B113,"ddd"))</f>
        <v>木</v>
      </c>
      <c r="D113" s="27">
        <f>IFERROR(__xludf.DUMMYFUNCTION("IF($B113="""","""",IFERROR(INDEX(FILTER('1'!$FY:$FY,'1'!$FX:$FX=$A113,'1'!$A:$A=$B113),1),""""))"),1175.0)</f>
        <v>1175</v>
      </c>
      <c r="E113" s="28">
        <f>IFERROR(__xludf.DUMMYFUNCTION("IF($B113="""","""",IFERROR(INDEX(FILTER('1'!$GA:$GA,'1'!$FX:$FX=$A113,'1'!$A:$A=$B113),1),""""))"),3.0)</f>
        <v>3</v>
      </c>
      <c r="F113" s="29">
        <f>IFERROR(__xludf.DUMMYFUNCTION("IF($B113="""","""",IFERROR(INDEX(FILTER('1'!$GB:$GB,'1'!$FX:$FX=$A113,'1'!$A:$A=$B113),1),""""))"),1.0)</f>
        <v>1</v>
      </c>
      <c r="G113" s="30"/>
      <c r="H113" s="27">
        <f>IFERROR(__xludf.DUMMYFUNCTION("IF($B113="""","""",IFERROR(INDEX(FILTER('1'!$GC:$GC,'1'!$FX:$FX=$A113,'1'!$A:$A=$B113),1),""""))"),3186.0)</f>
        <v>3186</v>
      </c>
      <c r="I113" s="27">
        <f>IFERROR(__xludf.DUMMYFUNCTION("IF($B113="""","""",IFERROR(INDEX(FILTER('1'!$GD:$GD,'1'!$FX:$FX=$A113,'1'!$A:$A=$B113),1),""""))"),2173.0)</f>
        <v>2173</v>
      </c>
      <c r="J113" s="27">
        <f>IFERROR(__xludf.DUMMYFUNCTION("IF($B113="""","""",IFERROR(INDEX(FILTER('1'!$GE:$GE,'1'!$FX:$FX=$A113,'1'!$A:$A=$B113),1),""""))"),-800.0)</f>
        <v>-800</v>
      </c>
      <c r="K113" s="27"/>
      <c r="M113" s="28">
        <f>IFERROR(__xludf.DUMMYFUNCTION("IF($B113="""","""",IFERROR(INDEX(FILTER('1'!$GA:$GA,'1'!$FX:$FX=$A113,'1'!$A:$A=$B113),1),""""))"),3.0)</f>
        <v>3</v>
      </c>
      <c r="N113" s="31">
        <f t="shared" si="2"/>
        <v>1</v>
      </c>
      <c r="O113" s="32">
        <f>IFERROR(__xludf.DUMMYFUNCTION("IF($B113="""","""",IFERROR(INDEX(FILTER('1'!$GF:$GF,'1'!$FX:$FX=$A113,'1'!$A:$A=$B113),1),""""))"),1.0)</f>
        <v>1</v>
      </c>
      <c r="P113" s="33">
        <f>IFERROR(__xludf.DUMMYFUNCTION("IF($B113="""","""",IFERROR(INDEX(FILTER('1'!$GG:$GG,'1'!$FX:$FX=$A113,'1'!$A:$A=$B113),1),""""))"),4.0)</f>
        <v>4</v>
      </c>
      <c r="Q113" s="32">
        <f>IFERROR(__xludf.DUMMYFUNCTION("IF($B113="""","""",IFERROR(INDEX(FILTER('1'!$GI:$GI,'1'!$FX:$FX=$A113,'1'!$A:$A=$B113),1),""""))"),3.0)</f>
        <v>3</v>
      </c>
      <c r="R113" s="34"/>
    </row>
    <row r="114" ht="22.5" customHeight="1">
      <c r="A114" s="24">
        <v>12.0</v>
      </c>
      <c r="B114" s="25">
        <v>46164.0</v>
      </c>
      <c r="C114" s="26" t="str">
        <f t="shared" si="13"/>
        <v>金</v>
      </c>
      <c r="D114" s="27">
        <f>IFERROR(__xludf.DUMMYFUNCTION("IF($B114="""","""",IFERROR(INDEX(FILTER('1'!$FY:$FY,'1'!$FX:$FX=$A114,'1'!$A:$A=$B114),1),""""))"),1175.0)</f>
        <v>1175</v>
      </c>
      <c r="E114" s="28">
        <f>IFERROR(__xludf.DUMMYFUNCTION("IF($B114="""","""",IFERROR(INDEX(FILTER('1'!$GA:$GA,'1'!$FX:$FX=$A114,'1'!$A:$A=$B114),1),""""))"),4.0)</f>
        <v>4</v>
      </c>
      <c r="F114" s="29">
        <f>IFERROR(__xludf.DUMMYFUNCTION("IF($B114="""","""",IFERROR(INDEX(FILTER('1'!$GB:$GB,'1'!$FX:$FX=$A114,'1'!$A:$A=$B114),1),""""))"),1.0)</f>
        <v>1</v>
      </c>
      <c r="G114" s="30"/>
      <c r="H114" s="27">
        <f>IFERROR(__xludf.DUMMYFUNCTION("IF($B114="""","""",IFERROR(INDEX(FILTER('1'!$GC:$GC,'1'!$FX:$FX=$A114,'1'!$A:$A=$B114),1),""""))"),3220.0)</f>
        <v>3220</v>
      </c>
      <c r="I114" s="27">
        <f>IFERROR(__xludf.DUMMYFUNCTION("IF($B114="""","""",IFERROR(INDEX(FILTER('1'!$GD:$GD,'1'!$FX:$FX=$A114,'1'!$A:$A=$B114),1),""""))"),1161.0)</f>
        <v>1161</v>
      </c>
      <c r="J114" s="27">
        <f>IFERROR(__xludf.DUMMYFUNCTION("IF($B114="""","""",IFERROR(INDEX(FILTER('1'!$GE:$GE,'1'!$FX:$FX=$A114,'1'!$A:$A=$B114),1),""""))"),-1900.0)</f>
        <v>-1900</v>
      </c>
      <c r="K114" s="27"/>
      <c r="M114" s="28">
        <f>IFERROR(__xludf.DUMMYFUNCTION("IF($B114="""","""",IFERROR(INDEX(FILTER('1'!$GA:$GA,'1'!$FX:$FX=$A114,'1'!$A:$A=$B114),1),""""))"),4.0)</f>
        <v>4</v>
      </c>
      <c r="N114" s="31">
        <f t="shared" si="2"/>
        <v>1</v>
      </c>
      <c r="O114" s="32">
        <f>IFERROR(__xludf.DUMMYFUNCTION("IF($B114="""","""",IFERROR(INDEX(FILTER('1'!$GF:$GF,'1'!$FX:$FX=$A114,'1'!$A:$A=$B114),1),""""))"),1.5)</f>
        <v>1.5</v>
      </c>
      <c r="P114" s="33">
        <f>IFERROR(__xludf.DUMMYFUNCTION("IF($B114="""","""",IFERROR(INDEX(FILTER('1'!$GG:$GG,'1'!$FX:$FX=$A114,'1'!$A:$A=$B114),1),""""))"),10.0)</f>
        <v>10</v>
      </c>
      <c r="Q114" s="32">
        <f>IFERROR(__xludf.DUMMYFUNCTION("IF($B114="""","""",IFERROR(INDEX(FILTER('1'!$GI:$GI,'1'!$FX:$FX=$A114,'1'!$A:$A=$B114),1),""""))"),0.5)</f>
        <v>0.5</v>
      </c>
      <c r="R114" s="34"/>
    </row>
    <row r="115" ht="22.5" customHeight="1">
      <c r="A115" s="24">
        <v>12.0</v>
      </c>
      <c r="B115" s="25">
        <v>46165.0</v>
      </c>
      <c r="C115" s="26" t="str">
        <f t="shared" si="13"/>
        <v>土</v>
      </c>
      <c r="D115" s="27">
        <f>IFERROR(__xludf.DUMMYFUNCTION("IF($B115="""","""",IFERROR(INDEX(FILTER('1'!$FY:$FY,'1'!$FX:$FX=$A115,'1'!$A:$A=$B115),1),""""))"),1175.0)</f>
        <v>1175</v>
      </c>
      <c r="E115" s="28">
        <f>IFERROR(__xludf.DUMMYFUNCTION("IF($B115="""","""",IFERROR(INDEX(FILTER('1'!$GA:$GA,'1'!$FX:$FX=$A115,'1'!$A:$A=$B115),1),""""))"),5.0)</f>
        <v>5</v>
      </c>
      <c r="F115" s="29">
        <f>IFERROR(__xludf.DUMMYFUNCTION("IF($B115="""","""",IFERROR(INDEX(FILTER('1'!$GB:$GB,'1'!$FX:$FX=$A115,'1'!$A:$A=$B115),1),""""))"),6.0)</f>
        <v>6</v>
      </c>
      <c r="G115" s="30"/>
      <c r="H115" s="27">
        <f>IFERROR(__xludf.DUMMYFUNCTION("IF($B115="""","""",IFERROR(INDEX(FILTER('1'!$GC:$GC,'1'!$FX:$FX=$A115,'1'!$A:$A=$B115),1),""""))"),7756.0)</f>
        <v>7756</v>
      </c>
      <c r="I115" s="27">
        <f>IFERROR(__xludf.DUMMYFUNCTION("IF($B115="""","""",IFERROR(INDEX(FILTER('1'!$GD:$GD,'1'!$FX:$FX=$A115,'1'!$A:$A=$B115),1),""""))"),15202.0)</f>
        <v>15202</v>
      </c>
      <c r="J115" s="27">
        <f>IFERROR(__xludf.DUMMYFUNCTION("IF($B115="""","""",IFERROR(INDEX(FILTER('1'!$GE:$GE,'1'!$FX:$FX=$A115,'1'!$A:$A=$B115),1),""""))"),12000.0)</f>
        <v>12000</v>
      </c>
      <c r="K115" s="27"/>
      <c r="M115" s="28">
        <f>IFERROR(__xludf.DUMMYFUNCTION("IF($B115="""","""",IFERROR(INDEX(FILTER('1'!$GA:$GA,'1'!$FX:$FX=$A115,'1'!$A:$A=$B115),1),""""))"),5.0)</f>
        <v>5</v>
      </c>
      <c r="N115" s="31">
        <f t="shared" si="2"/>
        <v>6</v>
      </c>
      <c r="O115" s="32">
        <f>IFERROR(__xludf.DUMMYFUNCTION("IF($B115="""","""",IFERROR(INDEX(FILTER('1'!$GF:$GF,'1'!$FX:$FX=$A115,'1'!$A:$A=$B115),1),""""))"),0.5)</f>
        <v>0.5</v>
      </c>
      <c r="P115" s="33">
        <f>IFERROR(__xludf.DUMMYFUNCTION("IF($B115="""","""",IFERROR(INDEX(FILTER('1'!$GG:$GG,'1'!$FX:$FX=$A115,'1'!$A:$A=$B115),1),""""))"),10.0)</f>
        <v>10</v>
      </c>
      <c r="Q115" s="32">
        <f>IFERROR(__xludf.DUMMYFUNCTION("IF($B115="""","""",IFERROR(INDEX(FILTER('1'!$GI:$GI,'1'!$FX:$FX=$A115,'1'!$A:$A=$B115),1),""""))"),-0.5)</f>
        <v>-0.5</v>
      </c>
      <c r="R115" s="34"/>
    </row>
    <row r="116" ht="22.5" customHeight="1">
      <c r="A116" s="24">
        <v>12.0</v>
      </c>
      <c r="B116" s="25">
        <v>46166.0</v>
      </c>
      <c r="C116" s="26" t="str">
        <f t="shared" si="13"/>
        <v>日</v>
      </c>
      <c r="D116" s="27">
        <f>IFERROR(__xludf.DUMMYFUNCTION("IF($B116="""","""",IFERROR(INDEX(FILTER('1'!$FY:$FY,'1'!$FX:$FX=$A116,'1'!$A:$A=$B116),1),""""))"),1175.0)</f>
        <v>1175</v>
      </c>
      <c r="E116" s="28">
        <f>IFERROR(__xludf.DUMMYFUNCTION("IF($B116="""","""",IFERROR(INDEX(FILTER('1'!$GA:$GA,'1'!$FX:$FX=$A116,'1'!$A:$A=$B116),1),""""))"),1.0)</f>
        <v>1</v>
      </c>
      <c r="F116" s="29">
        <f>IFERROR(__xludf.DUMMYFUNCTION("IF($B116="""","""",IFERROR(INDEX(FILTER('1'!$GB:$GB,'1'!$FX:$FX=$A116,'1'!$A:$A=$B116),1),""""))"),2.0)</f>
        <v>2</v>
      </c>
      <c r="G116" s="30"/>
      <c r="H116" s="27">
        <f>IFERROR(__xludf.DUMMYFUNCTION("IF($B116="""","""",IFERROR(INDEX(FILTER('1'!$GC:$GC,'1'!$FX:$FX=$A116,'1'!$A:$A=$B116),1),""""))"),8070.0)</f>
        <v>8070</v>
      </c>
      <c r="I116" s="27">
        <f>IFERROR(__xludf.DUMMYFUNCTION("IF($B116="""","""",IFERROR(INDEX(FILTER('1'!$GD:$GD,'1'!$FX:$FX=$A116,'1'!$A:$A=$B116),1),""""))"),2625.0)</f>
        <v>2625</v>
      </c>
      <c r="J116" s="27">
        <f>IFERROR(__xludf.DUMMYFUNCTION("IF($B116="""","""",IFERROR(INDEX(FILTER('1'!$GE:$GE,'1'!$FX:$FX=$A116,'1'!$A:$A=$B116),1),""""))"),-1000.0)</f>
        <v>-1000</v>
      </c>
      <c r="K116" s="27"/>
      <c r="M116" s="28">
        <f>IFERROR(__xludf.DUMMYFUNCTION("IF($B116="""","""",IFERROR(INDEX(FILTER('1'!$GA:$GA,'1'!$FX:$FX=$A116,'1'!$A:$A=$B116),1),""""))"),1.0)</f>
        <v>1</v>
      </c>
      <c r="N116" s="31">
        <f t="shared" si="2"/>
        <v>2</v>
      </c>
      <c r="O116" s="32">
        <f>IFERROR(__xludf.DUMMYFUNCTION("IF($B116="""","""",IFERROR(INDEX(FILTER('1'!$GF:$GF,'1'!$FX:$FX=$A116,'1'!$A:$A=$B116),1),""""))"),2.5)</f>
        <v>2.5</v>
      </c>
      <c r="P116" s="33">
        <f>IFERROR(__xludf.DUMMYFUNCTION("IF($B116="""","""",IFERROR(INDEX(FILTER('1'!$GG:$GG,'1'!$FX:$FX=$A116,'1'!$A:$A=$B116),1),""""))"),4.0)</f>
        <v>4</v>
      </c>
      <c r="Q116" s="32">
        <f>IFERROR(__xludf.DUMMYFUNCTION("IF($B116="""","""",IFERROR(INDEX(FILTER('1'!$GI:$GI,'1'!$FX:$FX=$A116,'1'!$A:$A=$B116),1),""""))"),4.5)</f>
        <v>4.5</v>
      </c>
      <c r="R116" s="34"/>
    </row>
    <row r="117" ht="22.5" customHeight="1">
      <c r="A117" s="24">
        <v>12.0</v>
      </c>
      <c r="B117" s="25">
        <v>46167.0</v>
      </c>
      <c r="C117" s="26" t="str">
        <f t="shared" si="13"/>
        <v>月</v>
      </c>
      <c r="D117" s="27">
        <f>IFERROR(__xludf.DUMMYFUNCTION("IF($B117="""","""",IFERROR(INDEX(FILTER('1'!$FY:$FY,'1'!$FX:$FX=$A117,'1'!$A:$A=$B117),1),""""))"),1175.0)</f>
        <v>1175</v>
      </c>
      <c r="E117" s="28">
        <f>IFERROR(__xludf.DUMMYFUNCTION("IF($B117="""","""",IFERROR(INDEX(FILTER('1'!$GA:$GA,'1'!$FX:$FX=$A117,'1'!$A:$A=$B117),1),""""))"),2.0)</f>
        <v>2</v>
      </c>
      <c r="F117" s="29">
        <f>IFERROR(__xludf.DUMMYFUNCTION("IF($B117="""","""",IFERROR(INDEX(FILTER('1'!$GB:$GB,'1'!$FX:$FX=$A117,'1'!$A:$A=$B117),1),""""))"),1.0)</f>
        <v>1</v>
      </c>
      <c r="G117" s="30"/>
      <c r="H117" s="27">
        <f>IFERROR(__xludf.DUMMYFUNCTION("IF($B117="""","""",IFERROR(INDEX(FILTER('1'!$GC:$GC,'1'!$FX:$FX=$A117,'1'!$A:$A=$B117),1),""""))"),2144.0)</f>
        <v>2144</v>
      </c>
      <c r="I117" s="27">
        <f>IFERROR(__xludf.DUMMYFUNCTION("IF($B117="""","""",IFERROR(INDEX(FILTER('1'!$GD:$GD,'1'!$FX:$FX=$A117,'1'!$A:$A=$B117),1),""""))"),1480.0)</f>
        <v>1480</v>
      </c>
      <c r="J117" s="27">
        <f>IFERROR(__xludf.DUMMYFUNCTION("IF($B117="""","""",IFERROR(INDEX(FILTER('1'!$GE:$GE,'1'!$FX:$FX=$A117,'1'!$A:$A=$B117),1),""""))"),-600.0)</f>
        <v>-600</v>
      </c>
      <c r="K117" s="27"/>
      <c r="M117" s="28">
        <f>IFERROR(__xludf.DUMMYFUNCTION("IF($B117="""","""",IFERROR(INDEX(FILTER('1'!$GA:$GA,'1'!$FX:$FX=$A117,'1'!$A:$A=$B117),1),""""))"),2.0)</f>
        <v>2</v>
      </c>
      <c r="N117" s="31">
        <f t="shared" si="2"/>
        <v>1</v>
      </c>
      <c r="O117" s="32">
        <f>IFERROR(__xludf.DUMMYFUNCTION("IF($B117="""","""",IFERROR(INDEX(FILTER('1'!$GF:$GF,'1'!$FX:$FX=$A117,'1'!$A:$A=$B117),1),""""))"),2.5)</f>
        <v>2.5</v>
      </c>
      <c r="P117" s="33">
        <f>IFERROR(__xludf.DUMMYFUNCTION("IF($B117="""","""",IFERROR(INDEX(FILTER('1'!$GG:$GG,'1'!$FX:$FX=$A117,'1'!$A:$A=$B117),1),""""))"),1.0)</f>
        <v>1</v>
      </c>
      <c r="Q117" s="32">
        <f>IFERROR(__xludf.DUMMYFUNCTION("IF($B117="""","""",IFERROR(INDEX(FILTER('1'!$GI:$GI,'1'!$FX:$FX=$A117,'1'!$A:$A=$B117),1),""""))"),5.5)</f>
        <v>5.5</v>
      </c>
      <c r="R117" s="34"/>
    </row>
    <row r="118" ht="22.5" customHeight="1">
      <c r="A118" s="24">
        <v>12.0</v>
      </c>
      <c r="B118" s="25">
        <v>46168.0</v>
      </c>
      <c r="C118" s="26" t="str">
        <f t="shared" si="13"/>
        <v>火</v>
      </c>
      <c r="D118" s="27">
        <f>IFERROR(__xludf.DUMMYFUNCTION("IF($B118="""","""",IFERROR(INDEX(FILTER('1'!$FY:$FY,'1'!$FX:$FX=$A118,'1'!$A:$A=$B118),1),""""))"),1175.0)</f>
        <v>1175</v>
      </c>
      <c r="E118" s="28">
        <f>IFERROR(__xludf.DUMMYFUNCTION("IF($B118="""","""",IFERROR(INDEX(FILTER('1'!$GA:$GA,'1'!$FX:$FX=$A118,'1'!$A:$A=$B118),1),""""))"),3.0)</f>
        <v>3</v>
      </c>
      <c r="F118" s="29">
        <f>IFERROR(__xludf.DUMMYFUNCTION("IF($B118="""","""",IFERROR(INDEX(FILTER('1'!$GB:$GB,'1'!$FX:$FX=$A118,'1'!$A:$A=$B118),1),""""))"),6.0)</f>
        <v>6</v>
      </c>
      <c r="G118" s="30"/>
      <c r="H118" s="27">
        <f>IFERROR(__xludf.DUMMYFUNCTION("IF($B118="""","""",IFERROR(INDEX(FILTER('1'!$GC:$GC,'1'!$FX:$FX=$A118,'1'!$A:$A=$B118),1),""""))"),7306.0)</f>
        <v>7306</v>
      </c>
      <c r="I118" s="27">
        <f>IFERROR(__xludf.DUMMYFUNCTION("IF($B118="""","""",IFERROR(INDEX(FILTER('1'!$GD:$GD,'1'!$FX:$FX=$A118,'1'!$A:$A=$B118),1),""""))"),10106.0)</f>
        <v>10106</v>
      </c>
      <c r="J118" s="27">
        <f>IFERROR(__xludf.DUMMYFUNCTION("IF($B118="""","""",IFERROR(INDEX(FILTER('1'!$GE:$GE,'1'!$FX:$FX=$A118,'1'!$A:$A=$B118),1),""""))"),9900.0)</f>
        <v>9900</v>
      </c>
      <c r="K118" s="27"/>
      <c r="M118" s="28">
        <f>IFERROR(__xludf.DUMMYFUNCTION("IF($B118="""","""",IFERROR(INDEX(FILTER('1'!$GA:$GA,'1'!$FX:$FX=$A118,'1'!$A:$A=$B118),1),""""))"),3.0)</f>
        <v>3</v>
      </c>
      <c r="N118" s="31">
        <f t="shared" si="2"/>
        <v>6</v>
      </c>
      <c r="O118" s="32">
        <f>IFERROR(__xludf.DUMMYFUNCTION("IF($B118="""","""",IFERROR(INDEX(FILTER('1'!$GF:$GF,'1'!$FX:$FX=$A118,'1'!$A:$A=$B118),1),""""))"),3.0)</f>
        <v>3</v>
      </c>
      <c r="P118" s="33">
        <f>IFERROR(__xludf.DUMMYFUNCTION("IF($B118="""","""",IFERROR(INDEX(FILTER('1'!$GG:$GG,'1'!$FX:$FX=$A118,'1'!$A:$A=$B118),1),""""))"),12.0)</f>
        <v>12</v>
      </c>
      <c r="Q118" s="32">
        <f>IFERROR(__xludf.DUMMYFUNCTION("IF($B118="""","""",IFERROR(INDEX(FILTER('1'!$GI:$GI,'1'!$FX:$FX=$A118,'1'!$A:$A=$B118),1),""""))"),1.0)</f>
        <v>1</v>
      </c>
      <c r="R118" s="34"/>
    </row>
    <row r="119" ht="22.5" customHeight="1">
      <c r="A119" s="24">
        <v>12.0</v>
      </c>
      <c r="B119" s="25">
        <v>46169.0</v>
      </c>
      <c r="C119" s="26" t="str">
        <f t="shared" si="13"/>
        <v>水</v>
      </c>
      <c r="D119" s="27">
        <f>IFERROR(__xludf.DUMMYFUNCTION("IF($B119="""","""",IFERROR(INDEX(FILTER('1'!$FY:$FY,'1'!$FX:$FX=$A119,'1'!$A:$A=$B119),1),""""))"),1175.0)</f>
        <v>1175</v>
      </c>
      <c r="E119" s="28">
        <f>IFERROR(__xludf.DUMMYFUNCTION("IF($B119="""","""",IFERROR(INDEX(FILTER('1'!$GA:$GA,'1'!$FX:$FX=$A119,'1'!$A:$A=$B119),1),""""))"),1.0)</f>
        <v>1</v>
      </c>
      <c r="F119" s="29">
        <f>IFERROR(__xludf.DUMMYFUNCTION("IF($B119="""","""",IFERROR(INDEX(FILTER('1'!$GB:$GB,'1'!$FX:$FX=$A119,'1'!$A:$A=$B119),1),""""))"),1.0)</f>
        <v>1</v>
      </c>
      <c r="G119" s="30">
        <f>IF(COUNT(F113:F119)=0,"",SUM(F113:F119)/7)</f>
        <v>2.571428571</v>
      </c>
      <c r="H119" s="27">
        <f>IFERROR(__xludf.DUMMYFUNCTION("IF($B119="""","""",IFERROR(INDEX(FILTER('1'!$GC:$GC,'1'!$FX:$FX=$A119,'1'!$A:$A=$B119),1),""""))"),3959.0)</f>
        <v>3959</v>
      </c>
      <c r="I119" s="27">
        <f>IFERROR(__xludf.DUMMYFUNCTION("IF($B119="""","""",IFERROR(INDEX(FILTER('1'!$GD:$GD,'1'!$FX:$FX=$A119,'1'!$A:$A=$B119),1),""""))"),2290.0)</f>
        <v>2290</v>
      </c>
      <c r="J119" s="27">
        <f>IFERROR(__xludf.DUMMYFUNCTION("IF($B119="""","""",IFERROR(INDEX(FILTER('1'!$GE:$GE,'1'!$FX:$FX=$A119,'1'!$A:$A=$B119),1),""""))"),-1200.0)</f>
        <v>-1200</v>
      </c>
      <c r="K119" s="27">
        <f t="array" ref="K119">SUM(IFERROR(VALUE(J113:J119),0))</f>
        <v>16400</v>
      </c>
      <c r="M119" s="28">
        <f>IFERROR(__xludf.DUMMYFUNCTION("IF($B119="""","""",IFERROR(INDEX(FILTER('1'!$GA:$GA,'1'!$FX:$FX=$A119,'1'!$A:$A=$B119),1),""""))"),1.0)</f>
        <v>1</v>
      </c>
      <c r="N119" s="35">
        <f t="shared" si="2"/>
        <v>1</v>
      </c>
      <c r="O119" s="32">
        <f>IFERROR(__xludf.DUMMYFUNCTION("IF($B119="""","""",IFERROR(INDEX(FILTER('1'!$GF:$GF,'1'!$FX:$FX=$A119,'1'!$A:$A=$B119),1),""""))"),3.0)</f>
        <v>3</v>
      </c>
      <c r="P119" s="33">
        <f>IFERROR(__xludf.DUMMYFUNCTION("IF($B119="""","""",IFERROR(INDEX(FILTER('1'!$GG:$GG,'1'!$FX:$FX=$A119,'1'!$A:$A=$B119),1),""""))"),1.0)</f>
        <v>1</v>
      </c>
      <c r="Q119" s="32">
        <f>IFERROR(__xludf.DUMMYFUNCTION("IF($B119="""","""",IFERROR(INDEX(FILTER('1'!$GI:$GI,'1'!$FX:$FX=$A119,'1'!$A:$A=$B119),1),""""))"),6.0)</f>
        <v>6</v>
      </c>
      <c r="R119" s="34"/>
    </row>
    <row r="120" ht="22.5" customHeight="1">
      <c r="A120" s="36">
        <v>12.0</v>
      </c>
      <c r="B120" s="37">
        <v>46170.0</v>
      </c>
      <c r="C120" s="38" t="str">
        <f t="shared" si="13"/>
        <v>木</v>
      </c>
      <c r="D120" s="39">
        <f>IFERROR(__xludf.DUMMYFUNCTION("IF($B120="""","""",IFERROR(INDEX(FILTER('1'!$FY:$FY,'1'!$FX:$FX=$A120,'1'!$A:$A=$B120),1),""""))"),1175.0)</f>
        <v>1175</v>
      </c>
      <c r="E120" s="40">
        <f>IFERROR(__xludf.DUMMYFUNCTION("IF($B120="""","""",IFERROR(INDEX(FILTER('1'!$GA:$GA,'1'!$FX:$FX=$A120,'1'!$A:$A=$B120),1),""""))"),2.0)</f>
        <v>2</v>
      </c>
      <c r="F120" s="41"/>
      <c r="G120" s="42"/>
      <c r="H120" s="39" t="str">
        <f>IFERROR(__xludf.DUMMYFUNCTION("IF($B120="""","""",IFERROR(INDEX(FILTER('2'!$FQ:$FQ,'2'!$FN:$FN=$A120,'2'!$A:$A=$B120),1),""""))"),"")</f>
        <v/>
      </c>
      <c r="I120" s="39" t="str">
        <f>IFERROR(__xludf.DUMMYFUNCTION("IF($B120="""","""",IFERROR(INDEX(FILTER('2'!$FR:$FR,'2'!$FN:$FN=$A120,'2'!$A:$A=$B120),1),""""))"),"")</f>
        <v/>
      </c>
      <c r="J120" s="39" t="str">
        <f>IFERROR(__xludf.DUMMYFUNCTION("IF($B120="""","""",IFERROR(INDEX(FILTER('2'!$FS:$FS,'2'!$FN:$FN=$A120,'2'!$A:$A=$B120),1),""""))"),"")</f>
        <v/>
      </c>
      <c r="K120" s="39"/>
      <c r="M120" s="40">
        <f>IFERROR(__xludf.DUMMYFUNCTION("IF($B120="""","""",IFERROR(INDEX(FILTER('1'!$GA:$GA,'1'!$FX:$FX=$A120,'1'!$A:$A=$B120),1),""""))"),2.0)</f>
        <v>2</v>
      </c>
      <c r="N120" s="43" t="str">
        <f t="shared" si="2"/>
        <v/>
      </c>
      <c r="O120" s="44" t="str">
        <f>IFERROR(__xludf.DUMMYFUNCTION("IF($B120="""","""",IFERROR(INDEX(FILTER('1'!$GF:$GF,'1'!$FX:$FX=$A120,'1'!$A:$A=$B120),1),""""))"),"")</f>
        <v/>
      </c>
      <c r="P120" s="45" t="str">
        <f>IFERROR(__xludf.DUMMYFUNCTION("IF($B120="""","""",IFERROR(INDEX(FILTER('1'!$GG:$GG,'1'!$FX:$FX=$A120,'1'!$A:$A=$B120),1),""""))"),"")</f>
        <v/>
      </c>
      <c r="Q120" s="46">
        <f>IFERROR(__xludf.DUMMYFUNCTION("IF($B120="""","""",IFERROR(INDEX(FILTER('1'!$GI:$GI,'1'!$FX:$FX=$A120,'1'!$A:$A=$B120),1),""""))"),0.0)</f>
        <v>0</v>
      </c>
      <c r="R120" s="47">
        <f>D120</f>
        <v>1175</v>
      </c>
      <c r="S120" s="48"/>
    </row>
    <row r="121" ht="22.5" customHeight="1">
      <c r="A121" s="64">
        <v>12.0</v>
      </c>
      <c r="B121" s="25" t="s">
        <v>15</v>
      </c>
      <c r="C121" s="26" t="str">
        <f t="shared" si="13"/>
        <v/>
      </c>
      <c r="D121" s="27"/>
      <c r="E121" s="53"/>
      <c r="F121" s="29"/>
      <c r="G121" s="30"/>
      <c r="H121" s="27"/>
      <c r="I121" s="27"/>
      <c r="J121" s="27"/>
      <c r="K121" s="65"/>
      <c r="M121" s="53"/>
      <c r="N121" s="31" t="str">
        <f t="shared" si="2"/>
        <v/>
      </c>
      <c r="O121" s="66"/>
      <c r="P121" s="59"/>
      <c r="Q121" s="60"/>
      <c r="R121" s="67"/>
    </row>
    <row r="122" ht="22.5" customHeight="1">
      <c r="A122" s="64">
        <v>12.0</v>
      </c>
      <c r="B122" s="25" t="s">
        <v>15</v>
      </c>
      <c r="C122" s="26" t="str">
        <f t="shared" si="13"/>
        <v/>
      </c>
      <c r="D122" s="27"/>
      <c r="E122" s="53"/>
      <c r="F122" s="29"/>
      <c r="G122" s="30"/>
      <c r="H122" s="27"/>
      <c r="I122" s="27"/>
      <c r="J122" s="27"/>
      <c r="K122" s="65"/>
      <c r="M122" s="53"/>
      <c r="N122" s="31" t="str">
        <f t="shared" si="2"/>
        <v/>
      </c>
      <c r="O122" s="66"/>
      <c r="P122" s="59"/>
      <c r="Q122" s="60"/>
      <c r="R122" s="67"/>
    </row>
    <row r="123" ht="22.5" customHeight="1">
      <c r="A123" s="24">
        <v>13.0</v>
      </c>
      <c r="B123" s="25">
        <v>46163.0</v>
      </c>
      <c r="C123" s="26" t="str">
        <f t="shared" si="13"/>
        <v>木</v>
      </c>
      <c r="D123" s="27">
        <f>IFERROR(__xludf.DUMMYFUNCTION("IF($B123="""","""",IFERROR(INDEX(FILTER('1'!$GO:$GO,'1'!$GN:$GN=$A123,'1'!$A:$A=$B123),1),""""))"),1176.0)</f>
        <v>1176</v>
      </c>
      <c r="E123" s="28">
        <f>IFERROR(__xludf.DUMMYFUNCTION("IF($B123="""","""",IFERROR(INDEX(FILTER('1'!$GQ:$GQ,'1'!$GN:$GN=$A123,'1'!$A:$A=$B123),1),""""))"),17.0)</f>
        <v>17</v>
      </c>
      <c r="F123" s="29">
        <f>IFERROR(__xludf.DUMMYFUNCTION("IF($B123="""","""",IFERROR(INDEX(FILTER('1'!$GR:$GR,'1'!$GN:$GN=$A123,'1'!$A:$A=$B123),1),""""))"),3.0)</f>
        <v>3</v>
      </c>
      <c r="G123" s="30"/>
      <c r="H123" s="27">
        <f>IFERROR(__xludf.DUMMYFUNCTION("IF($B123="""","""",IFERROR(INDEX(FILTER('1'!$GS:$GS,'1'!$GN:$GN=$A123,'1'!$A:$A=$B123),1),""""))"),8394.0)</f>
        <v>8394</v>
      </c>
      <c r="I123" s="27">
        <f>IFERROR(__xludf.DUMMYFUNCTION("IF($B123="""","""",IFERROR(INDEX(FILTER('1'!$GT:$GT,'1'!$GN:$GN=$A123,'1'!$A:$A=$B123),1),""""))"),3966.0)</f>
        <v>3966</v>
      </c>
      <c r="J123" s="27">
        <f>IFERROR(__xludf.DUMMYFUNCTION("IF($B123="""","""",IFERROR(INDEX(FILTER('1'!$GU:$GU,'1'!$GN:$GN=$A123,'1'!$A:$A=$B123),1),""""))"),500.0)</f>
        <v>500</v>
      </c>
      <c r="K123" s="27"/>
      <c r="M123" s="28">
        <f>IFERROR(__xludf.DUMMYFUNCTION("IF($B123="""","""",IFERROR(INDEX(FILTER('1'!$GQ:$GQ,'1'!$GN:$GN=$A123,'1'!$A:$A=$B123),1),""""))"),17.0)</f>
        <v>17</v>
      </c>
      <c r="N123" s="31">
        <f t="shared" si="2"/>
        <v>3</v>
      </c>
      <c r="O123" s="32">
        <f>IFERROR(__xludf.DUMMYFUNCTION("IF($B123="""","""",IFERROR(INDEX(FILTER('1'!$GV:$GV,'1'!$GN:$GN=$A123,'1'!$A:$A=$B123),1),""""))"),-0.5)</f>
        <v>-0.5</v>
      </c>
      <c r="P123" s="33">
        <f>IFERROR(__xludf.DUMMYFUNCTION("IF($B123="""","""",IFERROR(INDEX(FILTER('1'!$GW:$GW,'1'!$GN:$GN=$A123,'1'!$A:$A=$B123),1),""""))"),10.0)</f>
        <v>10</v>
      </c>
      <c r="Q123" s="32">
        <f>IFERROR(__xludf.DUMMYFUNCTION("IF($B123="""","""",IFERROR(INDEX(FILTER('1'!$GY:$GY,'1'!$GN:$GN=$A123,'1'!$A:$A=$B123),1),""""))"),-1.5)</f>
        <v>-1.5</v>
      </c>
      <c r="R123" s="34"/>
    </row>
    <row r="124" ht="22.5" customHeight="1">
      <c r="A124" s="24">
        <v>13.0</v>
      </c>
      <c r="B124" s="25">
        <v>46164.0</v>
      </c>
      <c r="C124" s="26" t="str">
        <f t="shared" si="13"/>
        <v>金</v>
      </c>
      <c r="D124" s="27">
        <f>IFERROR(__xludf.DUMMYFUNCTION("IF($B124="""","""",IFERROR(INDEX(FILTER('1'!$GO:$GO,'1'!$GN:$GN=$A124,'1'!$A:$A=$B124),1),""""))"),1176.0)</f>
        <v>1176</v>
      </c>
      <c r="E124" s="28">
        <f>IFERROR(__xludf.DUMMYFUNCTION("IF($B124="""","""",IFERROR(INDEX(FILTER('1'!$GQ:$GQ,'1'!$GN:$GN=$A124,'1'!$A:$A=$B124),1),""""))"),18.0)</f>
        <v>18</v>
      </c>
      <c r="F124" s="29">
        <f>IFERROR(__xludf.DUMMYFUNCTION("IF($B124="""","""",IFERROR(INDEX(FILTER('1'!$GR:$GR,'1'!$GN:$GN=$A124,'1'!$A:$A=$B124),1),""""))"),3.0)</f>
        <v>3</v>
      </c>
      <c r="G124" s="30"/>
      <c r="H124" s="27">
        <f>IFERROR(__xludf.DUMMYFUNCTION("IF($B124="""","""",IFERROR(INDEX(FILTER('1'!$GS:$GS,'1'!$GN:$GN=$A124,'1'!$A:$A=$B124),1),""""))"),7503.0)</f>
        <v>7503</v>
      </c>
      <c r="I124" s="27">
        <f>IFERROR(__xludf.DUMMYFUNCTION("IF($B124="""","""",IFERROR(INDEX(FILTER('1'!$GT:$GT,'1'!$GN:$GN=$A124,'1'!$A:$A=$B124),1),""""))"),2764.0)</f>
        <v>2764</v>
      </c>
      <c r="J124" s="27">
        <f>IFERROR(__xludf.DUMMYFUNCTION("IF($B124="""","""",IFERROR(INDEX(FILTER('1'!$GU:$GU,'1'!$GN:$GN=$A124,'1'!$A:$A=$B124),1),""""))"),1000.0)</f>
        <v>1000</v>
      </c>
      <c r="K124" s="27"/>
      <c r="M124" s="28">
        <f>IFERROR(__xludf.DUMMYFUNCTION("IF($B124="""","""",IFERROR(INDEX(FILTER('1'!$GQ:$GQ,'1'!$GN:$GN=$A124,'1'!$A:$A=$B124),1),""""))"),18.0)</f>
        <v>18</v>
      </c>
      <c r="N124" s="31">
        <f t="shared" si="2"/>
        <v>3</v>
      </c>
      <c r="O124" s="32">
        <f>IFERROR(__xludf.DUMMYFUNCTION("IF($B124="""","""",IFERROR(INDEX(FILTER('1'!$GV:$GV,'1'!$GN:$GN=$A124,'1'!$A:$A=$B124),1),""""))"),2.5)</f>
        <v>2.5</v>
      </c>
      <c r="P124" s="33">
        <f>IFERROR(__xludf.DUMMYFUNCTION("IF($B124="""","""",IFERROR(INDEX(FILTER('1'!$GW:$GW,'1'!$GN:$GN=$A124,'1'!$A:$A=$B124),1),""""))"),13.0)</f>
        <v>13</v>
      </c>
      <c r="Q124" s="32">
        <f>IFERROR(__xludf.DUMMYFUNCTION("IF($B124="""","""",IFERROR(INDEX(FILTER('1'!$GY:$GY,'1'!$GN:$GN=$A124,'1'!$A:$A=$B124),1),""""))"),0.5)</f>
        <v>0.5</v>
      </c>
      <c r="R124" s="34"/>
    </row>
    <row r="125" ht="22.5" customHeight="1">
      <c r="A125" s="24">
        <v>13.0</v>
      </c>
      <c r="B125" s="25">
        <v>46165.0</v>
      </c>
      <c r="C125" s="26" t="str">
        <f t="shared" si="13"/>
        <v>土</v>
      </c>
      <c r="D125" s="27">
        <f>IFERROR(__xludf.DUMMYFUNCTION("IF($B125="""","""",IFERROR(INDEX(FILTER('1'!$GO:$GO,'1'!$GN:$GN=$A125,'1'!$A:$A=$B125),1),""""))"),1176.0)</f>
        <v>1176</v>
      </c>
      <c r="E125" s="28">
        <f>IFERROR(__xludf.DUMMYFUNCTION("IF($B125="""","""",IFERROR(INDEX(FILTER('1'!$GQ:$GQ,'1'!$GN:$GN=$A125,'1'!$A:$A=$B125),1),""""))"),19.0)</f>
        <v>19</v>
      </c>
      <c r="F125" s="29">
        <f>IFERROR(__xludf.DUMMYFUNCTION("IF($B125="""","""",IFERROR(INDEX(FILTER('1'!$GR:$GR,'1'!$GN:$GN=$A125,'1'!$A:$A=$B125),1),""""))"),-1.0)</f>
        <v>-1</v>
      </c>
      <c r="G125" s="30"/>
      <c r="H125" s="27">
        <f>IFERROR(__xludf.DUMMYFUNCTION("IF($B125="""","""",IFERROR(INDEX(FILTER('1'!$GS:$GS,'1'!$GN:$GN=$A125,'1'!$A:$A=$B125),1),""""))"),7675.0)</f>
        <v>7675</v>
      </c>
      <c r="I125" s="27">
        <f>IFERROR(__xludf.DUMMYFUNCTION("IF($B125="""","""",IFERROR(INDEX(FILTER('1'!$GT:$GT,'1'!$GN:$GN=$A125,'1'!$A:$A=$B125),1),""""))"),1315.0)</f>
        <v>1315</v>
      </c>
      <c r="J125" s="27">
        <f>IFERROR(__xludf.DUMMYFUNCTION("IF($B125="""","""",IFERROR(INDEX(FILTER('1'!$GU:$GU,'1'!$GN:$GN=$A125,'1'!$A:$A=$B125),1),""""))"),-2500.0)</f>
        <v>-2500</v>
      </c>
      <c r="K125" s="27"/>
      <c r="M125" s="28">
        <f>IFERROR(__xludf.DUMMYFUNCTION("IF($B125="""","""",IFERROR(INDEX(FILTER('1'!$GQ:$GQ,'1'!$GN:$GN=$A125,'1'!$A:$A=$B125),1),""""))"),19.0)</f>
        <v>19</v>
      </c>
      <c r="N125" s="31">
        <f t="shared" si="2"/>
        <v>-1</v>
      </c>
      <c r="O125" s="32">
        <f>IFERROR(__xludf.DUMMYFUNCTION("IF($B125="""","""",IFERROR(INDEX(FILTER('1'!$GV:$GV,'1'!$GN:$GN=$A125,'1'!$A:$A=$B125),1),""""))"),1.0)</f>
        <v>1</v>
      </c>
      <c r="P125" s="33">
        <f>IFERROR(__xludf.DUMMYFUNCTION("IF($B125="""","""",IFERROR(INDEX(FILTER('1'!$GW:$GW,'1'!$GN:$GN=$A125,'1'!$A:$A=$B125),1),""""))"),13.0)</f>
        <v>13</v>
      </c>
      <c r="Q125" s="32">
        <f>IFERROR(__xludf.DUMMYFUNCTION("IF($B125="""","""",IFERROR(INDEX(FILTER('1'!$GY:$GY,'1'!$GN:$GN=$A125,'1'!$A:$A=$B125),1),""""))"),-1.0)</f>
        <v>-1</v>
      </c>
      <c r="R125" s="34"/>
    </row>
    <row r="126" ht="22.5" customHeight="1">
      <c r="A126" s="24">
        <v>13.0</v>
      </c>
      <c r="B126" s="25">
        <v>46166.0</v>
      </c>
      <c r="C126" s="26" t="str">
        <f t="shared" si="13"/>
        <v>日</v>
      </c>
      <c r="D126" s="27">
        <f>IFERROR(__xludf.DUMMYFUNCTION("IF($B126="""","""",IFERROR(INDEX(FILTER('1'!$GO:$GO,'1'!$GN:$GN=$A126,'1'!$A:$A=$B126),1),""""))"),1176.0)</f>
        <v>1176</v>
      </c>
      <c r="E126" s="28">
        <f>IFERROR(__xludf.DUMMYFUNCTION("IF($B126="""","""",IFERROR(INDEX(FILTER('1'!$GQ:$GQ,'1'!$GN:$GN=$A126,'1'!$A:$A=$B126),1),""""))"),20.0)</f>
        <v>20</v>
      </c>
      <c r="F126" s="29">
        <f>IFERROR(__xludf.DUMMYFUNCTION("IF($B126="""","""",IFERROR(INDEX(FILTER('1'!$GR:$GR,'1'!$GN:$GN=$A126,'1'!$A:$A=$B126),1),""""))"),4.0)</f>
        <v>4</v>
      </c>
      <c r="G126" s="30"/>
      <c r="H126" s="27">
        <f>IFERROR(__xludf.DUMMYFUNCTION("IF($B126="""","""",IFERROR(INDEX(FILTER('1'!$GS:$GS,'1'!$GN:$GN=$A126,'1'!$A:$A=$B126),1),""""))"),8265.0)</f>
        <v>8265</v>
      </c>
      <c r="I126" s="27">
        <f>IFERROR(__xludf.DUMMYFUNCTION("IF($B126="""","""",IFERROR(INDEX(FILTER('1'!$GT:$GT,'1'!$GN:$GN=$A126,'1'!$A:$A=$B126),1),""""))"),5099.0)</f>
        <v>5099</v>
      </c>
      <c r="J126" s="27">
        <f>IFERROR(__xludf.DUMMYFUNCTION("IF($B126="""","""",IFERROR(INDEX(FILTER('1'!$GU:$GU,'1'!$GN:$GN=$A126,'1'!$A:$A=$B126),1),""""))"),1700.0)</f>
        <v>1700</v>
      </c>
      <c r="K126" s="27"/>
      <c r="M126" s="28">
        <f>IFERROR(__xludf.DUMMYFUNCTION("IF($B126="""","""",IFERROR(INDEX(FILTER('1'!$GQ:$GQ,'1'!$GN:$GN=$A126,'1'!$A:$A=$B126),1),""""))"),20.0)</f>
        <v>20</v>
      </c>
      <c r="N126" s="31">
        <f t="shared" si="2"/>
        <v>4</v>
      </c>
      <c r="O126" s="32">
        <f>IFERROR(__xludf.DUMMYFUNCTION("IF($B126="""","""",IFERROR(INDEX(FILTER('1'!$GV:$GV,'1'!$GN:$GN=$A126,'1'!$A:$A=$B126),1),""""))"),0.5)</f>
        <v>0.5</v>
      </c>
      <c r="P126" s="33">
        <f>IFERROR(__xludf.DUMMYFUNCTION("IF($B126="""","""",IFERROR(INDEX(FILTER('1'!$GW:$GW,'1'!$GN:$GN=$A126,'1'!$A:$A=$B126),1),""""))"),2.0)</f>
        <v>2</v>
      </c>
      <c r="Q126" s="32">
        <f>IFERROR(__xludf.DUMMYFUNCTION("IF($B126="""","""",IFERROR(INDEX(FILTER('1'!$GY:$GY,'1'!$GN:$GN=$A126,'1'!$A:$A=$B126),1),""""))"),3.5)</f>
        <v>3.5</v>
      </c>
      <c r="R126" s="34"/>
    </row>
    <row r="127" ht="22.5" customHeight="1">
      <c r="A127" s="24">
        <v>13.0</v>
      </c>
      <c r="B127" s="25">
        <v>46167.0</v>
      </c>
      <c r="C127" s="26" t="str">
        <f t="shared" si="13"/>
        <v>月</v>
      </c>
      <c r="D127" s="27">
        <f>IFERROR(__xludf.DUMMYFUNCTION("IF($B127="""","""",IFERROR(INDEX(FILTER('1'!$GO:$GO,'1'!$GN:$GN=$A127,'1'!$A:$A=$B127),1),""""))"),1176.0)</f>
        <v>1176</v>
      </c>
      <c r="E127" s="28">
        <f>IFERROR(__xludf.DUMMYFUNCTION("IF($B127="""","""",IFERROR(INDEX(FILTER('1'!$GQ:$GQ,'1'!$GN:$GN=$A127,'1'!$A:$A=$B127),1),""""))"),1.0)</f>
        <v>1</v>
      </c>
      <c r="F127" s="29">
        <f>IFERROR(__xludf.DUMMYFUNCTION("IF($B127="""","""",IFERROR(INDEX(FILTER('1'!$GR:$GR,'1'!$GN:$GN=$A127,'1'!$A:$A=$B127),1),""""))"),6.0)</f>
        <v>6</v>
      </c>
      <c r="G127" s="30"/>
      <c r="H127" s="27">
        <f>IFERROR(__xludf.DUMMYFUNCTION("IF($B127="""","""",IFERROR(INDEX(FILTER('1'!$GS:$GS,'1'!$GN:$GN=$A127,'1'!$A:$A=$B127),1),""""))"),6165.0)</f>
        <v>6165</v>
      </c>
      <c r="I127" s="27">
        <f>IFERROR(__xludf.DUMMYFUNCTION("IF($B127="""","""",IFERROR(INDEX(FILTER('1'!$GT:$GT,'1'!$GN:$GN=$A127,'1'!$A:$A=$B127),1),""""))"),10067.0)</f>
        <v>10067</v>
      </c>
      <c r="J127" s="27">
        <f>IFERROR(__xludf.DUMMYFUNCTION("IF($B127="""","""",IFERROR(INDEX(FILTER('1'!$GU:$GU,'1'!$GN:$GN=$A127,'1'!$A:$A=$B127),1),""""))"),7800.0)</f>
        <v>7800</v>
      </c>
      <c r="K127" s="27"/>
      <c r="M127" s="28">
        <f>IFERROR(__xludf.DUMMYFUNCTION("IF($B127="""","""",IFERROR(INDEX(FILTER('1'!$GQ:$GQ,'1'!$GN:$GN=$A127,'1'!$A:$A=$B127),1),""""))"),1.0)</f>
        <v>1</v>
      </c>
      <c r="N127" s="31">
        <f t="shared" si="2"/>
        <v>6</v>
      </c>
      <c r="O127" s="32">
        <f>IFERROR(__xludf.DUMMYFUNCTION("IF($B127="""","""",IFERROR(INDEX(FILTER('1'!$GV:$GV,'1'!$GN:$GN=$A127,'1'!$A:$A=$B127),1),""""))"),1.0)</f>
        <v>1</v>
      </c>
      <c r="P127" s="33">
        <f>IFERROR(__xludf.DUMMYFUNCTION("IF($B127="""","""",IFERROR(INDEX(FILTER('1'!$GW:$GW,'1'!$GN:$GN=$A127,'1'!$A:$A=$B127),1),""""))"),7.0)</f>
        <v>7</v>
      </c>
      <c r="Q127" s="32">
        <f>IFERROR(__xludf.DUMMYFUNCTION("IF($B127="""","""",IFERROR(INDEX(FILTER('1'!$GY:$GY,'1'!$GN:$GN=$A127,'1'!$A:$A=$B127),1),""""))"),2.0)</f>
        <v>2</v>
      </c>
      <c r="R127" s="34"/>
    </row>
    <row r="128" ht="22.5" customHeight="1">
      <c r="A128" s="24">
        <v>13.0</v>
      </c>
      <c r="B128" s="25">
        <v>46168.0</v>
      </c>
      <c r="C128" s="26" t="str">
        <f t="shared" si="13"/>
        <v>火</v>
      </c>
      <c r="D128" s="27">
        <f>IFERROR(__xludf.DUMMYFUNCTION("IF($B128="""","""",IFERROR(INDEX(FILTER('1'!$GO:$GO,'1'!$GN:$GN=$A128,'1'!$A:$A=$B128),1),""""))"),1176.0)</f>
        <v>1176</v>
      </c>
      <c r="E128" s="28">
        <f>IFERROR(__xludf.DUMMYFUNCTION("IF($B128="""","""",IFERROR(INDEX(FILTER('1'!$GQ:$GQ,'1'!$GN:$GN=$A128,'1'!$A:$A=$B128),1),""""))"),1.0)</f>
        <v>1</v>
      </c>
      <c r="F128" s="29">
        <f>IFERROR(__xludf.DUMMYFUNCTION("IF($B128="""","""",IFERROR(INDEX(FILTER('1'!$GR:$GR,'1'!$GN:$GN=$A128,'1'!$A:$A=$B128),1),""""))"),-3.0)</f>
        <v>-3</v>
      </c>
      <c r="G128" s="30"/>
      <c r="H128" s="27">
        <f>IFERROR(__xludf.DUMMYFUNCTION("IF($B128="""","""",IFERROR(INDEX(FILTER('1'!$GS:$GS,'1'!$GN:$GN=$A128,'1'!$A:$A=$B128),1),""""))"),5241.0)</f>
        <v>5241</v>
      </c>
      <c r="I128" s="27">
        <f>IFERROR(__xludf.DUMMYFUNCTION("IF($B128="""","""",IFERROR(INDEX(FILTER('1'!$GT:$GT,'1'!$GN:$GN=$A128,'1'!$A:$A=$B128),1),""""))"),823.0)</f>
        <v>823</v>
      </c>
      <c r="J128" s="27">
        <f>IFERROR(__xludf.DUMMYFUNCTION("IF($B128="""","""",IFERROR(INDEX(FILTER('1'!$GU:$GU,'1'!$GN:$GN=$A128,'1'!$A:$A=$B128),1),""""))"),-4000.0)</f>
        <v>-4000</v>
      </c>
      <c r="K128" s="27"/>
      <c r="M128" s="28">
        <f>IFERROR(__xludf.DUMMYFUNCTION("IF($B128="""","""",IFERROR(INDEX(FILTER('1'!$GQ:$GQ,'1'!$GN:$GN=$A128,'1'!$A:$A=$B128),1),""""))"),1.0)</f>
        <v>1</v>
      </c>
      <c r="N128" s="31">
        <f t="shared" si="2"/>
        <v>-3</v>
      </c>
      <c r="O128" s="32">
        <f>IFERROR(__xludf.DUMMYFUNCTION("IF($B128="""","""",IFERROR(INDEX(FILTER('1'!$GV:$GV,'1'!$GN:$GN=$A128,'1'!$A:$A=$B128),1),""""))"),4.0)</f>
        <v>4</v>
      </c>
      <c r="P128" s="33">
        <f>IFERROR(__xludf.DUMMYFUNCTION("IF($B128="""","""",IFERROR(INDEX(FILTER('1'!$GW:$GW,'1'!$GN:$GN=$A128,'1'!$A:$A=$B128),1),""""))"),2.0)</f>
        <v>2</v>
      </c>
      <c r="Q128" s="32">
        <f>IFERROR(__xludf.DUMMYFUNCTION("IF($B128="""","""",IFERROR(INDEX(FILTER('1'!$GY:$GY,'1'!$GN:$GN=$A128,'1'!$A:$A=$B128),1),""""))"),7.0)</f>
        <v>7</v>
      </c>
      <c r="R128" s="34"/>
    </row>
    <row r="129" ht="22.5" customHeight="1">
      <c r="A129" s="24">
        <v>13.0</v>
      </c>
      <c r="B129" s="25">
        <v>46169.0</v>
      </c>
      <c r="C129" s="26" t="str">
        <f t="shared" si="13"/>
        <v>水</v>
      </c>
      <c r="D129" s="27">
        <f>IFERROR(__xludf.DUMMYFUNCTION("IF($B129="""","""",IFERROR(INDEX(FILTER('1'!$GO:$GO,'1'!$GN:$GN=$A129,'1'!$A:$A=$B129),1),""""))"),1176.0)</f>
        <v>1176</v>
      </c>
      <c r="E129" s="28">
        <f>IFERROR(__xludf.DUMMYFUNCTION("IF($B129="""","""",IFERROR(INDEX(FILTER('1'!$GQ:$GQ,'1'!$GN:$GN=$A129,'1'!$A:$A=$B129),1),""""))"),2.0)</f>
        <v>2</v>
      </c>
      <c r="F129" s="29">
        <f>IFERROR(__xludf.DUMMYFUNCTION("IF($B129="""","""",IFERROR(INDEX(FILTER('1'!$GR:$GR,'1'!$GN:$GN=$A129,'1'!$A:$A=$B129),1),""""))"),1.0)</f>
        <v>1</v>
      </c>
      <c r="G129" s="30">
        <f>IF(COUNT(F123:F129)=0,"",SUM(F123:F129)/7)</f>
        <v>1.857142857</v>
      </c>
      <c r="H129" s="27">
        <f>IFERROR(__xludf.DUMMYFUNCTION("IF($B129="""","""",IFERROR(INDEX(FILTER('1'!$GS:$GS,'1'!$GN:$GN=$A129,'1'!$A:$A=$B129),1),""""))"),2218.0)</f>
        <v>2218</v>
      </c>
      <c r="I129" s="27">
        <f>IFERROR(__xludf.DUMMYFUNCTION("IF($B129="""","""",IFERROR(INDEX(FILTER('1'!$GT:$GT,'1'!$GN:$GN=$A129,'1'!$A:$A=$B129),1),""""))"),869.0)</f>
        <v>869</v>
      </c>
      <c r="J129" s="27">
        <f>IFERROR(__xludf.DUMMYFUNCTION("IF($B129="""","""",IFERROR(INDEX(FILTER('1'!$GU:$GU,'1'!$GN:$GN=$A129,'1'!$A:$A=$B129),1),""""))"),-300.0)</f>
        <v>-300</v>
      </c>
      <c r="K129" s="27">
        <f t="array" ref="K129">SUM(IFERROR(VALUE(J123:J129),0))</f>
        <v>4200</v>
      </c>
      <c r="M129" s="28">
        <f>IFERROR(__xludf.DUMMYFUNCTION("IF($B129="""","""",IFERROR(INDEX(FILTER('1'!$GQ:$GQ,'1'!$GN:$GN=$A129,'1'!$A:$A=$B129),1),""""))"),2.0)</f>
        <v>2</v>
      </c>
      <c r="N129" s="35">
        <f t="shared" si="2"/>
        <v>1</v>
      </c>
      <c r="O129" s="32">
        <f>IFERROR(__xludf.DUMMYFUNCTION("IF($B129="""","""",IFERROR(INDEX(FILTER('1'!$GV:$GV,'1'!$GN:$GN=$A129,'1'!$A:$A=$B129),1),""""))"),3.5)</f>
        <v>3.5</v>
      </c>
      <c r="P129" s="33">
        <f>IFERROR(__xludf.DUMMYFUNCTION("IF($B129="""","""",IFERROR(INDEX(FILTER('1'!$GW:$GW,'1'!$GN:$GN=$A129,'1'!$A:$A=$B129),1),""""))"),7.0)</f>
        <v>7</v>
      </c>
      <c r="Q129" s="32">
        <f>IFERROR(__xludf.DUMMYFUNCTION("IF($B129="""","""",IFERROR(INDEX(FILTER('1'!$GY:$GY,'1'!$GN:$GN=$A129,'1'!$A:$A=$B129),1),""""))"),4.5)</f>
        <v>4.5</v>
      </c>
      <c r="R129" s="34"/>
    </row>
    <row r="130" ht="22.5" customHeight="1">
      <c r="A130" s="36">
        <v>13.0</v>
      </c>
      <c r="B130" s="37">
        <v>46170.0</v>
      </c>
      <c r="C130" s="38" t="str">
        <f t="shared" si="13"/>
        <v>木</v>
      </c>
      <c r="D130" s="39">
        <f>IFERROR(__xludf.DUMMYFUNCTION("IF($B130="""","""",IFERROR(INDEX(FILTER('1'!$GO:$GO,'1'!$GN:$GN=$A130,'1'!$A:$A=$B130),1),""""))"),1176.0)</f>
        <v>1176</v>
      </c>
      <c r="E130" s="40">
        <f>IFERROR(__xludf.DUMMYFUNCTION("IF($B130="""","""",IFERROR(INDEX(FILTER('1'!$GQ:$GQ,'1'!$GN:$GN=$A130,'1'!$A:$A=$B130),1),""""))"),3.0)</f>
        <v>3</v>
      </c>
      <c r="F130" s="41"/>
      <c r="G130" s="42"/>
      <c r="H130" s="39" t="str">
        <f>IFERROR(__xludf.DUMMYFUNCTION("IF($B130="""","""",IFERROR(INDEX(FILTER('2'!$GF:$GF,'2'!$GC:$GC=$A130,'2'!$A:$A=$B130),1),""""))"),"")</f>
        <v/>
      </c>
      <c r="I130" s="39" t="str">
        <f>IFERROR(__xludf.DUMMYFUNCTION("IF($B130="""","""",IFERROR(INDEX(FILTER('2'!$GG:$GG,'2'!$GC:$GC=$A130,'2'!$A:$A=$B130),1),""""))"),"")</f>
        <v/>
      </c>
      <c r="J130" s="39" t="str">
        <f>IFERROR(__xludf.DUMMYFUNCTION("IF($B130="""","""",IFERROR(INDEX(FILTER('2'!$GH:$GH,'2'!$GC:$GC=$A130,'2'!$A:$A=$B130),1),""""))"),"")</f>
        <v/>
      </c>
      <c r="K130" s="39"/>
      <c r="M130" s="40">
        <f>IFERROR(__xludf.DUMMYFUNCTION("IF($B130="""","""",IFERROR(INDEX(FILTER('1'!$GQ:$GQ,'1'!$GN:$GN=$A130,'1'!$A:$A=$B130),1),""""))"),3.0)</f>
        <v>3</v>
      </c>
      <c r="N130" s="43" t="str">
        <f t="shared" si="2"/>
        <v/>
      </c>
      <c r="O130" s="44" t="str">
        <f>IFERROR(__xludf.DUMMYFUNCTION("IF($B130="""","""",IFERROR(INDEX(FILTER('1'!$GV:$GV,'1'!$GN:$GN=$A130,'1'!$A:$A=$B130),1),""""))"),"")</f>
        <v/>
      </c>
      <c r="P130" s="45" t="str">
        <f>IFERROR(__xludf.DUMMYFUNCTION("IF($B130="""","""",IFERROR(INDEX(FILTER('1'!$GW:$GW,'1'!$GN:$GN=$A130,'1'!$A:$A=$B130),1),""""))"),"")</f>
        <v/>
      </c>
      <c r="Q130" s="46">
        <f>IFERROR(__xludf.DUMMYFUNCTION("IF($B130="""","""",IFERROR(INDEX(FILTER('1'!$GY:$GY,'1'!$GN:$GN=$A130,'1'!$A:$A=$B130),1),""""))"),0.0)</f>
        <v>0</v>
      </c>
      <c r="R130" s="47">
        <f>D130</f>
        <v>1176</v>
      </c>
      <c r="S130" s="48"/>
    </row>
    <row r="131" ht="22.5" customHeight="1">
      <c r="A131" s="64">
        <v>13.0</v>
      </c>
      <c r="B131" s="25" t="s">
        <v>15</v>
      </c>
      <c r="C131" s="26" t="str">
        <f t="shared" si="13"/>
        <v/>
      </c>
      <c r="D131" s="27"/>
      <c r="E131" s="53"/>
      <c r="F131" s="29"/>
      <c r="G131" s="30"/>
      <c r="H131" s="27"/>
      <c r="I131" s="27"/>
      <c r="J131" s="27"/>
      <c r="K131" s="65"/>
      <c r="M131" s="53"/>
      <c r="N131" s="31" t="str">
        <f t="shared" si="2"/>
        <v/>
      </c>
      <c r="O131" s="66"/>
      <c r="P131" s="59"/>
      <c r="Q131" s="60"/>
      <c r="R131" s="67"/>
    </row>
    <row r="132" ht="22.5" customHeight="1">
      <c r="A132" s="64">
        <v>13.0</v>
      </c>
      <c r="B132" s="25" t="s">
        <v>15</v>
      </c>
      <c r="C132" s="26" t="str">
        <f t="shared" si="13"/>
        <v/>
      </c>
      <c r="D132" s="27"/>
      <c r="E132" s="53"/>
      <c r="F132" s="29"/>
      <c r="G132" s="30"/>
      <c r="H132" s="27"/>
      <c r="I132" s="27"/>
      <c r="J132" s="27"/>
      <c r="K132" s="65"/>
      <c r="M132" s="53"/>
      <c r="N132" s="31" t="str">
        <f t="shared" si="2"/>
        <v/>
      </c>
      <c r="O132" s="66"/>
      <c r="P132" s="59"/>
      <c r="Q132" s="60"/>
      <c r="R132" s="67"/>
    </row>
    <row r="133" ht="22.5" customHeight="1">
      <c r="A133" s="24">
        <v>14.0</v>
      </c>
      <c r="B133" s="25">
        <v>46163.0</v>
      </c>
      <c r="C133" s="26" t="str">
        <f t="shared" si="13"/>
        <v>木</v>
      </c>
      <c r="D133" s="27">
        <f>IFERROR(__xludf.DUMMYFUNCTION("IF($B133="""","""",IFERROR(INDEX(FILTER('1'!$HE:$HE,'1'!$HD:$HD=$A133,'1'!$A:$A=$B133),1),""""))"),1177.0)</f>
        <v>1177</v>
      </c>
      <c r="E133" s="28">
        <f>IFERROR(__xludf.DUMMYFUNCTION("IF($B133="""","""",IFERROR(INDEX(FILTER('1'!$HG:$HG,'1'!$HD:$HD=$A133,'1'!$A:$A=$B133),1),""""))"),4.0)</f>
        <v>4</v>
      </c>
      <c r="F133" s="29">
        <f>IFERROR(__xludf.DUMMYFUNCTION("IF($B133="""","""",IFERROR(INDEX(FILTER('1'!$HH:$HH,'1'!$HD:$HD=$A133,'1'!$A:$A=$B133),1),""""))"),2.0)</f>
        <v>2</v>
      </c>
      <c r="G133" s="30"/>
      <c r="H133" s="27">
        <f>IFERROR(__xludf.DUMMYFUNCTION("IF($B133="""","""",IFERROR(INDEX(FILTER('1'!$HI:$HI,'1'!$HD:$HD=$A133,'1'!$A:$A=$B133),1),""""))"),6552.0)</f>
        <v>6552</v>
      </c>
      <c r="I133" s="27">
        <f>IFERROR(__xludf.DUMMYFUNCTION("IF($B133="""","""",IFERROR(INDEX(FILTER('1'!$HJ:$HJ,'1'!$HD:$HD=$A133,'1'!$A:$A=$B133),1),""""))"),2082.0)</f>
        <v>2082</v>
      </c>
      <c r="J133" s="27">
        <f>IFERROR(__xludf.DUMMYFUNCTION("IF($B133="""","""",IFERROR(INDEX(FILTER('1'!$HK:$HK,'1'!$HD:$HD=$A133,'1'!$A:$A=$B133),1),""""))"),900.0)</f>
        <v>900</v>
      </c>
      <c r="K133" s="27"/>
      <c r="M133" s="28">
        <f>IFERROR(__xludf.DUMMYFUNCTION("IF($B133="""","""",IFERROR(INDEX(FILTER('1'!$HG:$HG,'1'!$HD:$HD=$A133,'1'!$A:$A=$B133),1),""""))"),4.0)</f>
        <v>4</v>
      </c>
      <c r="N133" s="31">
        <f t="shared" si="2"/>
        <v>2</v>
      </c>
      <c r="O133" s="32">
        <f>IFERROR(__xludf.DUMMYFUNCTION("IF($B133="""","""",IFERROR(INDEX(FILTER('1'!$HL:$HL,'1'!$HD:$HD=$A133,'1'!$A:$A=$B133),1),""""))"),2.0)</f>
        <v>2</v>
      </c>
      <c r="P133" s="33">
        <f>IFERROR(__xludf.DUMMYFUNCTION("IF($B133="""","""",IFERROR(INDEX(FILTER('1'!$HM:$HM,'1'!$HD:$HD=$A133,'1'!$A:$A=$B133),1),""""))"),9.0)</f>
        <v>9</v>
      </c>
      <c r="Q133" s="32">
        <f>IFERROR(__xludf.DUMMYFUNCTION("IF($B133="""","""",IFERROR(INDEX(FILTER('1'!$HO:$HO,'1'!$HD:$HD=$A133,'1'!$A:$A=$B133),1),""""))"),2.0)</f>
        <v>2</v>
      </c>
      <c r="R133" s="34"/>
    </row>
    <row r="134" ht="22.5" customHeight="1">
      <c r="A134" s="24">
        <v>14.0</v>
      </c>
      <c r="B134" s="25">
        <v>46164.0</v>
      </c>
      <c r="C134" s="26" t="str">
        <f t="shared" si="13"/>
        <v>金</v>
      </c>
      <c r="D134" s="27">
        <f>IFERROR(__xludf.DUMMYFUNCTION("IF($B134="""","""",IFERROR(INDEX(FILTER('1'!$HE:$HE,'1'!$HD:$HD=$A134,'1'!$A:$A=$B134),1),""""))"),1177.0)</f>
        <v>1177</v>
      </c>
      <c r="E134" s="28">
        <f>IFERROR(__xludf.DUMMYFUNCTION("IF($B134="""","""",IFERROR(INDEX(FILTER('1'!$HG:$HG,'1'!$HD:$HD=$A134,'1'!$A:$A=$B134),1),""""))"),5.0)</f>
        <v>5</v>
      </c>
      <c r="F134" s="29">
        <f>IFERROR(__xludf.DUMMYFUNCTION("IF($B134="""","""",IFERROR(INDEX(FILTER('1'!$HH:$HH,'1'!$HD:$HD=$A134,'1'!$A:$A=$B134),1),""""))"),-2.0)</f>
        <v>-2</v>
      </c>
      <c r="G134" s="30"/>
      <c r="H134" s="27">
        <f>IFERROR(__xludf.DUMMYFUNCTION("IF($B134="""","""",IFERROR(INDEX(FILTER('1'!$HI:$HI,'1'!$HD:$HD=$A134,'1'!$A:$A=$B134),1),""""))"),7954.0)</f>
        <v>7954</v>
      </c>
      <c r="I134" s="27">
        <f>IFERROR(__xludf.DUMMYFUNCTION("IF($B134="""","""",IFERROR(INDEX(FILTER('1'!$HJ:$HJ,'1'!$HD:$HD=$A134,'1'!$A:$A=$B134),1),""""))"),1490.0)</f>
        <v>1490</v>
      </c>
      <c r="J134" s="27">
        <f>IFERROR(__xludf.DUMMYFUNCTION("IF($B134="""","""",IFERROR(INDEX(FILTER('1'!$HK:$HK,'1'!$HD:$HD=$A134,'1'!$A:$A=$B134),1),""""))"),-3500.0)</f>
        <v>-3500</v>
      </c>
      <c r="K134" s="27"/>
      <c r="M134" s="28">
        <f>IFERROR(__xludf.DUMMYFUNCTION("IF($B134="""","""",IFERROR(INDEX(FILTER('1'!$HG:$HG,'1'!$HD:$HD=$A134,'1'!$A:$A=$B134),1),""""))"),5.0)</f>
        <v>5</v>
      </c>
      <c r="N134" s="31">
        <f t="shared" si="2"/>
        <v>-2</v>
      </c>
      <c r="O134" s="32">
        <f>IFERROR(__xludf.DUMMYFUNCTION("IF($B134="""","""",IFERROR(INDEX(FILTER('1'!$HL:$HL,'1'!$HD:$HD=$A134,'1'!$A:$A=$B134),1),""""))"),2.0)</f>
        <v>2</v>
      </c>
      <c r="P134" s="33">
        <f>IFERROR(__xludf.DUMMYFUNCTION("IF($B134="""","""",IFERROR(INDEX(FILTER('1'!$HM:$HM,'1'!$HD:$HD=$A134,'1'!$A:$A=$B134),1),""""))"),12.0)</f>
        <v>12</v>
      </c>
      <c r="Q134" s="32">
        <f>IFERROR(__xludf.DUMMYFUNCTION("IF($B134="""","""",IFERROR(INDEX(FILTER('1'!$HO:$HO,'1'!$HD:$HD=$A134,'1'!$A:$A=$B134),1),""""))"),0.0)</f>
        <v>0</v>
      </c>
      <c r="R134" s="34"/>
    </row>
    <row r="135" ht="22.5" customHeight="1">
      <c r="A135" s="24">
        <v>14.0</v>
      </c>
      <c r="B135" s="25">
        <v>46165.0</v>
      </c>
      <c r="C135" s="26" t="str">
        <f t="shared" si="13"/>
        <v>土</v>
      </c>
      <c r="D135" s="27">
        <f>IFERROR(__xludf.DUMMYFUNCTION("IF($B135="""","""",IFERROR(INDEX(FILTER('1'!$HE:$HE,'1'!$HD:$HD=$A135,'1'!$A:$A=$B135),1),""""))"),1177.0)</f>
        <v>1177</v>
      </c>
      <c r="E135" s="28">
        <f>IFERROR(__xludf.DUMMYFUNCTION("IF($B135="""","""",IFERROR(INDEX(FILTER('1'!$HG:$HG,'1'!$HD:$HD=$A135,'1'!$A:$A=$B135),1),""""))"),6.0)</f>
        <v>6</v>
      </c>
      <c r="F135" s="29">
        <f>IFERROR(__xludf.DUMMYFUNCTION("IF($B135="""","""",IFERROR(INDEX(FILTER('1'!$HH:$HH,'1'!$HD:$HD=$A135,'1'!$A:$A=$B135),1),""""))"),4.0)</f>
        <v>4</v>
      </c>
      <c r="G135" s="30"/>
      <c r="H135" s="27">
        <f>IFERROR(__xludf.DUMMYFUNCTION("IF($B135="""","""",IFERROR(INDEX(FILTER('1'!$HI:$HI,'1'!$HD:$HD=$A135,'1'!$A:$A=$B135),1),""""))"),6543.0)</f>
        <v>6543</v>
      </c>
      <c r="I135" s="27">
        <f>IFERROR(__xludf.DUMMYFUNCTION("IF($B135="""","""",IFERROR(INDEX(FILTER('1'!$HJ:$HJ,'1'!$HD:$HD=$A135,'1'!$A:$A=$B135),1),""""))"),6052.0)</f>
        <v>6052</v>
      </c>
      <c r="J135" s="27">
        <f>IFERROR(__xludf.DUMMYFUNCTION("IF($B135="""","""",IFERROR(INDEX(FILTER('1'!$HK:$HK,'1'!$HD:$HD=$A135,'1'!$A:$A=$B135),1),""""))"),2300.0)</f>
        <v>2300</v>
      </c>
      <c r="K135" s="27"/>
      <c r="M135" s="28">
        <f>IFERROR(__xludf.DUMMYFUNCTION("IF($B135="""","""",IFERROR(INDEX(FILTER('1'!$HG:$HG,'1'!$HD:$HD=$A135,'1'!$A:$A=$B135),1),""""))"),6.0)</f>
        <v>6</v>
      </c>
      <c r="N135" s="31">
        <f t="shared" si="2"/>
        <v>4</v>
      </c>
      <c r="O135" s="32">
        <f>IFERROR(__xludf.DUMMYFUNCTION("IF($B135="""","""",IFERROR(INDEX(FILTER('1'!$HL:$HL,'1'!$HD:$HD=$A135,'1'!$A:$A=$B135),1),""""))"),0.0)</f>
        <v>0</v>
      </c>
      <c r="P135" s="33">
        <f>IFERROR(__xludf.DUMMYFUNCTION("IF($B135="""","""",IFERROR(INDEX(FILTER('1'!$HM:$HM,'1'!$HD:$HD=$A135,'1'!$A:$A=$B135),1),""""))"),12.0)</f>
        <v>12</v>
      </c>
      <c r="Q135" s="32">
        <f>IFERROR(__xludf.DUMMYFUNCTION("IF($B135="""","""",IFERROR(INDEX(FILTER('1'!$HO:$HO,'1'!$HD:$HD=$A135,'1'!$A:$A=$B135),1),""""))"),-2.0)</f>
        <v>-2</v>
      </c>
      <c r="R135" s="34"/>
    </row>
    <row r="136" ht="22.5" customHeight="1">
      <c r="A136" s="24">
        <v>14.0</v>
      </c>
      <c r="B136" s="25">
        <v>46166.0</v>
      </c>
      <c r="C136" s="26" t="str">
        <f t="shared" si="13"/>
        <v>日</v>
      </c>
      <c r="D136" s="27">
        <f>IFERROR(__xludf.DUMMYFUNCTION("IF($B136="""","""",IFERROR(INDEX(FILTER('1'!$HE:$HE,'1'!$HD:$HD=$A136,'1'!$A:$A=$B136),1),""""))"),1177.0)</f>
        <v>1177</v>
      </c>
      <c r="E136" s="28">
        <f>IFERROR(__xludf.DUMMYFUNCTION("IF($B136="""","""",IFERROR(INDEX(FILTER('1'!$HG:$HG,'1'!$HD:$HD=$A136,'1'!$A:$A=$B136),1),""""))"),1.0)</f>
        <v>1</v>
      </c>
      <c r="F136" s="29">
        <f>IFERROR(__xludf.DUMMYFUNCTION("IF($B136="""","""",IFERROR(INDEX(FILTER('1'!$HH:$HH,'1'!$HD:$HD=$A136,'1'!$A:$A=$B136),1),""""))"),-1.0)</f>
        <v>-1</v>
      </c>
      <c r="G136" s="30"/>
      <c r="H136" s="27">
        <f>IFERROR(__xludf.DUMMYFUNCTION("IF($B136="""","""",IFERROR(INDEX(FILTER('1'!$HI:$HI,'1'!$HD:$HD=$A136,'1'!$A:$A=$B136),1),""""))"),7952.0)</f>
        <v>7952</v>
      </c>
      <c r="I136" s="27">
        <f>IFERROR(__xludf.DUMMYFUNCTION("IF($B136="""","""",IFERROR(INDEX(FILTER('1'!$HJ:$HJ,'1'!$HD:$HD=$A136,'1'!$A:$A=$B136),1),""""))"),1999.0)</f>
        <v>1999</v>
      </c>
      <c r="J136" s="27">
        <f>IFERROR(__xludf.DUMMYFUNCTION("IF($B136="""","""",IFERROR(INDEX(FILTER('1'!$HK:$HK,'1'!$HD:$HD=$A136,'1'!$A:$A=$B136),1),""""))"),-3000.0)</f>
        <v>-3000</v>
      </c>
      <c r="K136" s="27"/>
      <c r="M136" s="28">
        <f>IFERROR(__xludf.DUMMYFUNCTION("IF($B136="""","""",IFERROR(INDEX(FILTER('1'!$HG:$HG,'1'!$HD:$HD=$A136,'1'!$A:$A=$B136),1),""""))"),1.0)</f>
        <v>1</v>
      </c>
      <c r="N136" s="31">
        <f t="shared" si="2"/>
        <v>-1</v>
      </c>
      <c r="O136" s="32">
        <f>IFERROR(__xludf.DUMMYFUNCTION("IF($B136="""","""",IFERROR(INDEX(FILTER('1'!$HL:$HL,'1'!$HD:$HD=$A136,'1'!$A:$A=$B136),1),""""))"),4.0)</f>
        <v>4</v>
      </c>
      <c r="P136" s="33">
        <f>IFERROR(__xludf.DUMMYFUNCTION("IF($B136="""","""",IFERROR(INDEX(FILTER('1'!$HM:$HM,'1'!$HD:$HD=$A136,'1'!$A:$A=$B136),1),""""))"),9.0)</f>
        <v>9</v>
      </c>
      <c r="Q136" s="32">
        <f>IFERROR(__xludf.DUMMYFUNCTION("IF($B136="""","""",IFERROR(INDEX(FILTER('1'!$HO:$HO,'1'!$HD:$HD=$A136,'1'!$A:$A=$B136),1),""""))"),4.0)</f>
        <v>4</v>
      </c>
      <c r="R136" s="34"/>
    </row>
    <row r="137" ht="22.5" customHeight="1">
      <c r="A137" s="24">
        <v>14.0</v>
      </c>
      <c r="B137" s="25">
        <v>46167.0</v>
      </c>
      <c r="C137" s="26" t="str">
        <f t="shared" si="13"/>
        <v>月</v>
      </c>
      <c r="D137" s="27">
        <f>IFERROR(__xludf.DUMMYFUNCTION("IF($B137="""","""",IFERROR(INDEX(FILTER('1'!$HE:$HE,'1'!$HD:$HD=$A137,'1'!$A:$A=$B137),1),""""))"),1177.0)</f>
        <v>1177</v>
      </c>
      <c r="E137" s="28">
        <f>IFERROR(__xludf.DUMMYFUNCTION("IF($B137="""","""",IFERROR(INDEX(FILTER('1'!$HG:$HG,'1'!$HD:$HD=$A137,'1'!$A:$A=$B137),1),""""))"),2.0)</f>
        <v>2</v>
      </c>
      <c r="F137" s="29">
        <f>IFERROR(__xludf.DUMMYFUNCTION("IF($B137="""","""",IFERROR(INDEX(FILTER('1'!$HH:$HH,'1'!$HD:$HD=$A137,'1'!$A:$A=$B137),1),""""))"),1.0)</f>
        <v>1</v>
      </c>
      <c r="G137" s="30"/>
      <c r="H137" s="27">
        <f>IFERROR(__xludf.DUMMYFUNCTION("IF($B137="""","""",IFERROR(INDEX(FILTER('1'!$HI:$HI,'1'!$HD:$HD=$A137,'1'!$A:$A=$B137),1),""""))"),6075.0)</f>
        <v>6075</v>
      </c>
      <c r="I137" s="27">
        <f>IFERROR(__xludf.DUMMYFUNCTION("IF($B137="""","""",IFERROR(INDEX(FILTER('1'!$HJ:$HJ,'1'!$HD:$HD=$A137,'1'!$A:$A=$B137),1),""""))"),1118.0)</f>
        <v>1118</v>
      </c>
      <c r="J137" s="27">
        <f>IFERROR(__xludf.DUMMYFUNCTION("IF($B137="""","""",IFERROR(INDEX(FILTER('1'!$HK:$HK,'1'!$HD:$HD=$A137,'1'!$A:$A=$B137),1),""""))"),-1400.0)</f>
        <v>-1400</v>
      </c>
      <c r="K137" s="27"/>
      <c r="M137" s="28">
        <f>IFERROR(__xludf.DUMMYFUNCTION("IF($B137="""","""",IFERROR(INDEX(FILTER('1'!$HG:$HG,'1'!$HD:$HD=$A137,'1'!$A:$A=$B137),1),""""))"),2.0)</f>
        <v>2</v>
      </c>
      <c r="N137" s="31">
        <f t="shared" si="2"/>
        <v>1</v>
      </c>
      <c r="O137" s="32">
        <f>IFERROR(__xludf.DUMMYFUNCTION("IF($B137="""","""",IFERROR(INDEX(FILTER('1'!$HL:$HL,'1'!$HD:$HD=$A137,'1'!$A:$A=$B137),1),""""))"),1.0)</f>
        <v>1</v>
      </c>
      <c r="P137" s="33">
        <f>IFERROR(__xludf.DUMMYFUNCTION("IF($B137="""","""",IFERROR(INDEX(FILTER('1'!$HM:$HM,'1'!$HD:$HD=$A137,'1'!$A:$A=$B137),1),""""))"),12.0)</f>
        <v>12</v>
      </c>
      <c r="Q137" s="32">
        <f>IFERROR(__xludf.DUMMYFUNCTION("IF($B137="""","""",IFERROR(INDEX(FILTER('1'!$HO:$HO,'1'!$HD:$HD=$A137,'1'!$A:$A=$B137),1),""""))"),-1.0)</f>
        <v>-1</v>
      </c>
      <c r="R137" s="34"/>
    </row>
    <row r="138" ht="22.5" customHeight="1">
      <c r="A138" s="24">
        <v>14.0</v>
      </c>
      <c r="B138" s="25">
        <v>46168.0</v>
      </c>
      <c r="C138" s="26" t="str">
        <f t="shared" si="13"/>
        <v>火</v>
      </c>
      <c r="D138" s="27">
        <f>IFERROR(__xludf.DUMMYFUNCTION("IF($B138="""","""",IFERROR(INDEX(FILTER('1'!$HE:$HE,'1'!$HD:$HD=$A138,'1'!$A:$A=$B138),1),""""))"),1177.0)</f>
        <v>1177</v>
      </c>
      <c r="E138" s="28">
        <f>IFERROR(__xludf.DUMMYFUNCTION("IF($B138="""","""",IFERROR(INDEX(FILTER('1'!$HG:$HG,'1'!$HD:$HD=$A138,'1'!$A:$A=$B138),1),""""))"),3.0)</f>
        <v>3</v>
      </c>
      <c r="F138" s="29">
        <f>IFERROR(__xludf.DUMMYFUNCTION("IF($B138="""","""",IFERROR(INDEX(FILTER('1'!$HH:$HH,'1'!$HD:$HD=$A138,'1'!$A:$A=$B138),1),""""))"),-2.0)</f>
        <v>-2</v>
      </c>
      <c r="G138" s="30"/>
      <c r="H138" s="27">
        <f>IFERROR(__xludf.DUMMYFUNCTION("IF($B138="""","""",IFERROR(INDEX(FILTER('1'!$HI:$HI,'1'!$HD:$HD=$A138,'1'!$A:$A=$B138),1),""""))"),6355.0)</f>
        <v>6355</v>
      </c>
      <c r="I138" s="27">
        <f>IFERROR(__xludf.DUMMYFUNCTION("IF($B138="""","""",IFERROR(INDEX(FILTER('1'!$HJ:$HJ,'1'!$HD:$HD=$A138,'1'!$A:$A=$B138),1),""""))"),844.0)</f>
        <v>844</v>
      </c>
      <c r="J138" s="27">
        <f>IFERROR(__xludf.DUMMYFUNCTION("IF($B138="""","""",IFERROR(INDEX(FILTER('1'!$HK:$HK,'1'!$HD:$HD=$A138,'1'!$A:$A=$B138),1),""""))"),-4000.0)</f>
        <v>-4000</v>
      </c>
      <c r="K138" s="27"/>
      <c r="M138" s="28">
        <f>IFERROR(__xludf.DUMMYFUNCTION("IF($B138="""","""",IFERROR(INDEX(FILTER('1'!$HG:$HG,'1'!$HD:$HD=$A138,'1'!$A:$A=$B138),1),""""))"),3.0)</f>
        <v>3</v>
      </c>
      <c r="N138" s="31">
        <f t="shared" si="2"/>
        <v>-2</v>
      </c>
      <c r="O138" s="32">
        <f>IFERROR(__xludf.DUMMYFUNCTION("IF($B138="""","""",IFERROR(INDEX(FILTER('1'!$HL:$HL,'1'!$HD:$HD=$A138,'1'!$A:$A=$B138),1),""""))"),1.0)</f>
        <v>1</v>
      </c>
      <c r="P138" s="33">
        <f>IFERROR(__xludf.DUMMYFUNCTION("IF($B138="""","""",IFERROR(INDEX(FILTER('1'!$HM:$HM,'1'!$HD:$HD=$A138,'1'!$A:$A=$B138),1),""""))"),13.0)</f>
        <v>13</v>
      </c>
      <c r="Q138" s="32">
        <f>IFERROR(__xludf.DUMMYFUNCTION("IF($B138="""","""",IFERROR(INDEX(FILTER('1'!$HO:$HO,'1'!$HD:$HD=$A138,'1'!$A:$A=$B138),1),""""))"),-1.0)</f>
        <v>-1</v>
      </c>
      <c r="R138" s="34"/>
    </row>
    <row r="139" ht="22.5" customHeight="1">
      <c r="A139" s="24">
        <v>14.0</v>
      </c>
      <c r="B139" s="25">
        <v>46169.0</v>
      </c>
      <c r="C139" s="26" t="str">
        <f t="shared" si="13"/>
        <v>水</v>
      </c>
      <c r="D139" s="27">
        <f>IFERROR(__xludf.DUMMYFUNCTION("IF($B139="""","""",IFERROR(INDEX(FILTER('1'!$HE:$HE,'1'!$HD:$HD=$A139,'1'!$A:$A=$B139),1),""""))"),1177.0)</f>
        <v>1177</v>
      </c>
      <c r="E139" s="28">
        <f>IFERROR(__xludf.DUMMYFUNCTION("IF($B139="""","""",IFERROR(INDEX(FILTER('1'!$HG:$HG,'1'!$HD:$HD=$A139,'1'!$A:$A=$B139),1),""""))"),4.0)</f>
        <v>4</v>
      </c>
      <c r="F139" s="29">
        <f>IFERROR(__xludf.DUMMYFUNCTION("IF($B139="""","""",IFERROR(INDEX(FILTER('1'!$HH:$HH,'1'!$HD:$HD=$A139,'1'!$A:$A=$B139),1),""""))"),-1.0)</f>
        <v>-1</v>
      </c>
      <c r="G139" s="30">
        <f>IF(COUNT(F133:F139)=0,"",SUM(F133:F139)/7)</f>
        <v>0.1428571429</v>
      </c>
      <c r="H139" s="27">
        <f>IFERROR(__xludf.DUMMYFUNCTION("IF($B139="""","""",IFERROR(INDEX(FILTER('1'!$HI:$HI,'1'!$HD:$HD=$A139,'1'!$A:$A=$B139),1),""""))"),5072.0)</f>
        <v>5072</v>
      </c>
      <c r="I139" s="27">
        <f>IFERROR(__xludf.DUMMYFUNCTION("IF($B139="""","""",IFERROR(INDEX(FILTER('1'!$HJ:$HJ,'1'!$HD:$HD=$A139,'1'!$A:$A=$B139),1),""""))"),1092.0)</f>
        <v>1092</v>
      </c>
      <c r="J139" s="27">
        <f>IFERROR(__xludf.DUMMYFUNCTION("IF($B139="""","""",IFERROR(INDEX(FILTER('1'!$HK:$HK,'1'!$HD:$HD=$A139,'1'!$A:$A=$B139),1),""""))"),-2500.0)</f>
        <v>-2500</v>
      </c>
      <c r="K139" s="27">
        <f t="array" ref="K139">SUM(IFERROR(VALUE(J133:J139),0))</f>
        <v>-11200</v>
      </c>
      <c r="M139" s="28">
        <f>IFERROR(__xludf.DUMMYFUNCTION("IF($B139="""","""",IFERROR(INDEX(FILTER('1'!$HG:$HG,'1'!$HD:$HD=$A139,'1'!$A:$A=$B139),1),""""))"),4.0)</f>
        <v>4</v>
      </c>
      <c r="N139" s="35">
        <f t="shared" si="2"/>
        <v>-1</v>
      </c>
      <c r="O139" s="32">
        <f>IFERROR(__xludf.DUMMYFUNCTION("IF($B139="""","""",IFERROR(INDEX(FILTER('1'!$HL:$HL,'1'!$HD:$HD=$A139,'1'!$A:$A=$B139),1),""""))"),0.5)</f>
        <v>0.5</v>
      </c>
      <c r="P139" s="33">
        <f>IFERROR(__xludf.DUMMYFUNCTION("IF($B139="""","""",IFERROR(INDEX(FILTER('1'!$HM:$HM,'1'!$HD:$HD=$A139,'1'!$A:$A=$B139),1),""""))"),13.0)</f>
        <v>13</v>
      </c>
      <c r="Q139" s="32">
        <f>IFERROR(__xludf.DUMMYFUNCTION("IF($B139="""","""",IFERROR(INDEX(FILTER('1'!$HO:$HO,'1'!$HD:$HD=$A139,'1'!$A:$A=$B139),1),""""))"),-1.5)</f>
        <v>-1.5</v>
      </c>
      <c r="R139" s="34"/>
    </row>
    <row r="140" ht="22.5" customHeight="1">
      <c r="A140" s="36">
        <v>14.0</v>
      </c>
      <c r="B140" s="37">
        <v>46170.0</v>
      </c>
      <c r="C140" s="38" t="str">
        <f t="shared" si="13"/>
        <v>木</v>
      </c>
      <c r="D140" s="39">
        <f>IFERROR(__xludf.DUMMYFUNCTION("IF($B140="""","""",IFERROR(INDEX(FILTER('1'!$HE:$HE,'1'!$HD:$HD=$A140,'1'!$A:$A=$B140),1),""""))"),1177.0)</f>
        <v>1177</v>
      </c>
      <c r="E140" s="40">
        <f>IFERROR(__xludf.DUMMYFUNCTION("IF($B140="""","""",IFERROR(INDEX(FILTER('1'!$HG:$HG,'1'!$HD:$HD=$A140,'1'!$A:$A=$B140),1),""""))"),5.0)</f>
        <v>5</v>
      </c>
      <c r="F140" s="41"/>
      <c r="G140" s="42"/>
      <c r="H140" s="39" t="str">
        <f>IFERROR(__xludf.DUMMYFUNCTION("IF($B140="""","""",IFERROR(INDEX(FILTER('2'!$GU:$GU,'2'!$GR:$GR=$A140,'2'!$A:$A=$B140),1),""""))"),"")</f>
        <v/>
      </c>
      <c r="I140" s="39" t="str">
        <f>IFERROR(__xludf.DUMMYFUNCTION("IF($B140="""","""",IFERROR(INDEX(FILTER('2'!$GV:$GV,'2'!$GR:$GR=$A140,'2'!$A:$A=$B140),1),""""))"),"")</f>
        <v/>
      </c>
      <c r="J140" s="39" t="str">
        <f>IFERROR(__xludf.DUMMYFUNCTION("IF($B140="""","""",IFERROR(INDEX(FILTER('2'!$GW:$GW,'2'!$GR:$GR=$A140,'2'!$A:$A=$B140),1),""""))"),"")</f>
        <v/>
      </c>
      <c r="K140" s="39"/>
      <c r="M140" s="40">
        <f>IFERROR(__xludf.DUMMYFUNCTION("IF($B140="""","""",IFERROR(INDEX(FILTER('1'!$HG:$HG,'1'!$HD:$HD=$A140,'1'!$A:$A=$B140),1),""""))"),5.0)</f>
        <v>5</v>
      </c>
      <c r="N140" s="43" t="str">
        <f t="shared" si="2"/>
        <v/>
      </c>
      <c r="O140" s="44" t="str">
        <f>IFERROR(__xludf.DUMMYFUNCTION("IF($B140="""","""",IFERROR(INDEX(FILTER('1'!$HL:$HL,'1'!$HD:$HD=$A140,'1'!$A:$A=$B140),1),""""))"),"")</f>
        <v/>
      </c>
      <c r="P140" s="45" t="str">
        <f>IFERROR(__xludf.DUMMYFUNCTION("IF($B140="""","""",IFERROR(INDEX(FILTER('1'!$HM:$HM,'1'!$HD:$HD=$A140,'1'!$A:$A=$B140),1),""""))"),"")</f>
        <v/>
      </c>
      <c r="Q140" s="46">
        <f>IFERROR(__xludf.DUMMYFUNCTION("IF($B140="""","""",IFERROR(INDEX(FILTER('1'!$HO:$HO,'1'!$HD:$HD=$A140,'1'!$A:$A=$B140),1),""""))"),0.0)</f>
        <v>0</v>
      </c>
      <c r="R140" s="47">
        <f>D140</f>
        <v>1177</v>
      </c>
      <c r="S140" s="48"/>
    </row>
    <row r="141" ht="22.5" customHeight="1">
      <c r="A141" s="64">
        <v>14.0</v>
      </c>
      <c r="B141" s="25" t="s">
        <v>15</v>
      </c>
      <c r="C141" s="26" t="str">
        <f t="shared" si="13"/>
        <v/>
      </c>
      <c r="D141" s="27"/>
      <c r="E141" s="53"/>
      <c r="F141" s="29"/>
      <c r="G141" s="30"/>
      <c r="H141" s="27"/>
      <c r="I141" s="27"/>
      <c r="J141" s="27"/>
      <c r="K141" s="65"/>
      <c r="M141" s="53"/>
      <c r="N141" s="31"/>
      <c r="O141" s="66"/>
      <c r="P141" s="59"/>
      <c r="Q141" s="60"/>
      <c r="R141" s="67"/>
    </row>
    <row r="142" ht="22.5" hidden="1" customHeight="1">
      <c r="A142" s="64">
        <v>14.0</v>
      </c>
      <c r="B142" s="25" t="s">
        <v>15</v>
      </c>
      <c r="C142" s="26" t="str">
        <f t="shared" si="13"/>
        <v/>
      </c>
      <c r="D142" s="27"/>
      <c r="E142" s="53"/>
      <c r="F142" s="29"/>
      <c r="G142" s="30"/>
      <c r="H142" s="27"/>
      <c r="I142" s="27"/>
      <c r="J142" s="27"/>
      <c r="K142" s="65"/>
      <c r="M142" s="53"/>
      <c r="N142" s="31"/>
      <c r="O142" s="66"/>
      <c r="P142" s="59"/>
      <c r="Q142" s="60"/>
      <c r="R142" s="67"/>
    </row>
    <row r="143" ht="22.5" hidden="1" customHeight="1">
      <c r="A143" s="24">
        <v>15.0</v>
      </c>
      <c r="B143" s="25">
        <v>46163.0</v>
      </c>
      <c r="C143" s="26" t="str">
        <f t="shared" si="13"/>
        <v>木</v>
      </c>
      <c r="D143" s="27">
        <f>IFERROR(__xludf.DUMMYFUNCTION("IF($B143="""","""",IFERROR(INDEX(FILTER('1'!$HU:$HU,'1'!$HT:$HT=$A143,'1'!$A:$A=$B143),1),""""))"),1178.0)</f>
        <v>1178</v>
      </c>
      <c r="E143" s="29" t="str">
        <f>IFERROR(__xludf.DUMMYFUNCTION("IF($B143="""","""",IFERROR(INDEX(FILTER('1'!$HW:$HW,'1'!$HT:$HT=$A143,'1'!$A:$A=$B143),1),""""))"),"")</f>
        <v/>
      </c>
      <c r="F143" s="29">
        <f>IFERROR(__xludf.DUMMYFUNCTION("IF($B143="""","""",IFERROR(INDEX(FILTER('1'!$HX:$HX,'1'!$HT:$HT=$A143,'1'!$A:$A=$B143),1),""""))"),0.0)</f>
        <v>0</v>
      </c>
      <c r="G143" s="30"/>
      <c r="H143" s="27" t="str">
        <f>IFERROR(__xludf.DUMMYFUNCTION("IF($B143="""","""",IFERROR(INDEX(FILTER('1'!$HY:$HY,'1'!$HT:$HT=$A143,'1'!$A:$A=$B143),1),""""))"),"")</f>
        <v/>
      </c>
      <c r="I143" s="27" t="str">
        <f>IFERROR(__xludf.DUMMYFUNCTION("IF($B143="""","""",IFERROR(INDEX(FILTER('1'!$HZ:$HZ,'1'!$HT:$HT=$A143,'1'!$A:$A=$B143),1),""""))"),"")</f>
        <v/>
      </c>
      <c r="J143" s="27" t="str">
        <f>IFERROR(__xludf.DUMMYFUNCTION("IF($B143="""","""",IFERROR(INDEX(FILTER('1'!$IA:$IA,'1'!$HT:$HT=$A143,'1'!$A:$A=$B143),1),""""))"),"")</f>
        <v/>
      </c>
      <c r="K143" s="27"/>
      <c r="M143" s="29" t="str">
        <f>IFERROR(__xludf.DUMMYFUNCTION("IF($B143="""","""",IFERROR(INDEX(FILTER('1'!$HW:$HW,'1'!$HT:$HT=$A143,'1'!$A:$A=$B143),1),""""))"),"")</f>
        <v/>
      </c>
      <c r="N143" s="31">
        <f t="shared" ref="N143:N149" si="14">F143</f>
        <v>0</v>
      </c>
      <c r="O143" s="27" t="str">
        <f>IFERROR(__xludf.DUMMYFUNCTION("IF($B143="""","""",IFERROR(INDEX(FILTER('1'!$IB:$IB,'1'!$HT:$HT=$A143,'1'!$A:$A=$B143),1),""""))"),"")</f>
        <v/>
      </c>
      <c r="P143" s="27" t="str">
        <f>IFERROR(__xludf.DUMMYFUNCTION("IF($B143="""","""",IFERROR(INDEX(FILTER('1'!$IC:$IC,'1'!$HT:$HT=$A143,'1'!$A:$A=$B143),1),""""))"),"")</f>
        <v/>
      </c>
      <c r="Q143" s="27">
        <f>IFERROR(__xludf.DUMMYFUNCTION("IF($B143="""","""",IFERROR(INDEX(FILTER('1'!$IE:$IE,'1'!$HT:$HT=$A143,'1'!$A:$A=$B143),1),""""))"),0.0)</f>
        <v>0</v>
      </c>
      <c r="R143" s="34"/>
    </row>
    <row r="144" ht="22.5" hidden="1" customHeight="1">
      <c r="A144" s="24">
        <v>15.0</v>
      </c>
      <c r="B144" s="25">
        <v>46164.0</v>
      </c>
      <c r="C144" s="26" t="str">
        <f t="shared" si="13"/>
        <v>金</v>
      </c>
      <c r="D144" s="27">
        <f>IFERROR(__xludf.DUMMYFUNCTION("IF($B144="""","""",IFERROR(INDEX(FILTER('1'!$HU:$HU,'1'!$HT:$HT=$A144,'1'!$A:$A=$B144),1),""""))"),1178.0)</f>
        <v>1178</v>
      </c>
      <c r="E144" s="69" t="str">
        <f>IFERROR(__xludf.DUMMYFUNCTION("IF($B144="""","""",IFERROR(INDEX(FILTER('1'!$IA:$IA,'1'!$HT:$HT=$A144,'1'!$A:$A=$B144),1),""""))"),"")</f>
        <v/>
      </c>
      <c r="F144" s="29">
        <f>IFERROR(__xludf.DUMMYFUNCTION("IF($B144="""","""",IFERROR(INDEX(FILTER('1'!$HX:$HX,'1'!$HT:$HT=$A144,'1'!$A:$A=$B144),1),""""))"),0.0)</f>
        <v>0</v>
      </c>
      <c r="G144" s="30"/>
      <c r="H144" s="27" t="str">
        <f>IFERROR(__xludf.DUMMYFUNCTION("IF($B144="""","""",IFERROR(INDEX(FILTER('1'!$HY:$HY,'1'!$HT:$HT=$A144,'1'!$A:$A=$B144),1),""""))"),"")</f>
        <v/>
      </c>
      <c r="I144" s="27" t="str">
        <f>IFERROR(__xludf.DUMMYFUNCTION("IF($B144="""","""",IFERROR(INDEX(FILTER('1'!$HZ:$HZ,'1'!$HT:$HT=$A144,'1'!$A:$A=$B144),1),""""))"),"")</f>
        <v/>
      </c>
      <c r="J144" s="27" t="str">
        <f>IFERROR(__xludf.DUMMYFUNCTION("IF($B144="""","""",IFERROR(INDEX(FILTER('1'!$IA:$IA,'1'!$HT:$HT=$A144,'1'!$A:$A=$B144),1),""""))"),"")</f>
        <v/>
      </c>
      <c r="K144" s="27"/>
      <c r="M144" s="69" t="str">
        <f>IFERROR(__xludf.DUMMYFUNCTION("IF($B144="""","""",IFERROR(INDEX(FILTER('1'!$IA:$IA,'1'!$HT:$HT=$A144,'1'!$A:$A=$B144),1),""""))"),"")</f>
        <v/>
      </c>
      <c r="N144" s="31">
        <f t="shared" si="14"/>
        <v>0</v>
      </c>
      <c r="O144" s="27" t="str">
        <f>IFERROR(__xludf.DUMMYFUNCTION("IF($B144="""","""",IFERROR(INDEX(FILTER('1'!$IB:$IB,'1'!$HT:$HT=$A144,'1'!$A:$A=$B144),1),""""))"),"")</f>
        <v/>
      </c>
      <c r="P144" s="27" t="str">
        <f>IFERROR(__xludf.DUMMYFUNCTION("IF($B144="""","""",IFERROR(INDEX(FILTER('1'!$IC:$IC,'1'!$HT:$HT=$A144,'1'!$A:$A=$B144),1),""""))"),"")</f>
        <v/>
      </c>
      <c r="Q144" s="27">
        <f>IFERROR(__xludf.DUMMYFUNCTION("IF($B144="""","""",IFERROR(INDEX(FILTER('1'!$IE:$IE,'1'!$HT:$HT=$A144,'1'!$A:$A=$B144),1),""""))"),0.0)</f>
        <v>0</v>
      </c>
      <c r="R144" s="34"/>
    </row>
    <row r="145" ht="22.5" hidden="1" customHeight="1">
      <c r="A145" s="24">
        <v>15.0</v>
      </c>
      <c r="B145" s="25">
        <v>46165.0</v>
      </c>
      <c r="C145" s="26" t="str">
        <f t="shared" si="13"/>
        <v>土</v>
      </c>
      <c r="D145" s="27">
        <f>IFERROR(__xludf.DUMMYFUNCTION("IF($B145="""","""",IFERROR(INDEX(FILTER('1'!$HU:$HU,'1'!$HT:$HT=$A145,'1'!$A:$A=$B145),1),""""))"),1178.0)</f>
        <v>1178</v>
      </c>
      <c r="E145" s="28" t="str">
        <f>IFERROR(__xludf.DUMMYFUNCTION("IF($B145="""","""",IFERROR(INDEX(FILTER('2'!$IV:$IV,'2'!$IP:$IP=$A145,'2'!$A:$A=$B145),1),""""))"),"")</f>
        <v/>
      </c>
      <c r="F145" s="29">
        <f>IFERROR(__xludf.DUMMYFUNCTION("IF($B145="""","""",IFERROR(INDEX(FILTER('1'!$HX:$HX,'1'!$HT:$HT=$A145,'1'!$A:$A=$B145),1),""""))"),0.0)</f>
        <v>0</v>
      </c>
      <c r="G145" s="30"/>
      <c r="H145" s="27" t="str">
        <f>IFERROR(__xludf.DUMMYFUNCTION("IF($B145="""","""",IFERROR(INDEX(FILTER('1'!$HY:$HY,'1'!$HT:$HT=$A145,'1'!$A:$A=$B145),1),""""))"),"")</f>
        <v/>
      </c>
      <c r="I145" s="27" t="str">
        <f>IFERROR(__xludf.DUMMYFUNCTION("IF($B145="""","""",IFERROR(INDEX(FILTER('1'!$HZ:$HZ,'1'!$HT:$HT=$A145,'1'!$A:$A=$B145),1),""""))"),"")</f>
        <v/>
      </c>
      <c r="J145" s="27" t="str">
        <f>IFERROR(__xludf.DUMMYFUNCTION("IF($B145="""","""",IFERROR(INDEX(FILTER('1'!$IA:$IA,'1'!$HT:$HT=$A145,'1'!$A:$A=$B145),1),""""))"),"")</f>
        <v/>
      </c>
      <c r="K145" s="27"/>
      <c r="M145" s="28" t="str">
        <f>IFERROR(__xludf.DUMMYFUNCTION("IF($B145="""","""",IFERROR(INDEX(FILTER('2'!$IV:$IV,'2'!$IP:$IP=$A145,'2'!$A:$A=$B145),1),""""))"),"")</f>
        <v/>
      </c>
      <c r="N145" s="31">
        <f t="shared" si="14"/>
        <v>0</v>
      </c>
      <c r="O145" s="27" t="str">
        <f>IFERROR(__xludf.DUMMYFUNCTION("IF($B145="""","""",IFERROR(INDEX(FILTER('1'!$IB:$IB,'1'!$HT:$HT=$A145,'1'!$A:$A=$B145),1),""""))"),"")</f>
        <v/>
      </c>
      <c r="P145" s="27" t="str">
        <f>IFERROR(__xludf.DUMMYFUNCTION("IF($B145="""","""",IFERROR(INDEX(FILTER('1'!$IC:$IC,'1'!$HT:$HT=$A145,'1'!$A:$A=$B145),1),""""))"),"")</f>
        <v/>
      </c>
      <c r="Q145" s="27">
        <f>IFERROR(__xludf.DUMMYFUNCTION("IF($B145="""","""",IFERROR(INDEX(FILTER('1'!$IE:$IE,'1'!$HT:$HT=$A145,'1'!$A:$A=$B145),1),""""))"),0.0)</f>
        <v>0</v>
      </c>
      <c r="R145" s="34"/>
    </row>
    <row r="146" ht="22.5" hidden="1" customHeight="1">
      <c r="A146" s="24">
        <v>15.0</v>
      </c>
      <c r="B146" s="25">
        <v>46166.0</v>
      </c>
      <c r="C146" s="26" t="str">
        <f t="shared" si="13"/>
        <v>日</v>
      </c>
      <c r="D146" s="27">
        <f>IFERROR(__xludf.DUMMYFUNCTION("IF($B146="""","""",IFERROR(INDEX(FILTER('1'!$HU:$HU,'1'!$HT:$HT=$A146,'1'!$A:$A=$B146),1),""""))"),1178.0)</f>
        <v>1178</v>
      </c>
      <c r="E146" s="28" t="str">
        <f>IFERROR(__xludf.DUMMYFUNCTION("IF($B146="""","""",IFERROR(INDEX(FILTER('2'!$IV:$IV,'2'!$IP:$IP=$A146,'2'!$A:$A=$B146),1),""""))"),"")</f>
        <v/>
      </c>
      <c r="F146" s="29">
        <f>IFERROR(__xludf.DUMMYFUNCTION("IF($B146="""","""",IFERROR(INDEX(FILTER('1'!$HX:$HX,'1'!$HT:$HT=$A146,'1'!$A:$A=$B146),1),""""))"),0.0)</f>
        <v>0</v>
      </c>
      <c r="G146" s="30"/>
      <c r="H146" s="27" t="str">
        <f>IFERROR(__xludf.DUMMYFUNCTION("IF($B146="""","""",IFERROR(INDEX(FILTER('1'!$HY:$HY,'1'!$HT:$HT=$A146,'1'!$A:$A=$B146),1),""""))"),"")</f>
        <v/>
      </c>
      <c r="I146" s="27" t="str">
        <f>IFERROR(__xludf.DUMMYFUNCTION("IF($B146="""","""",IFERROR(INDEX(FILTER('1'!$HZ:$HZ,'1'!$HT:$HT=$A146,'1'!$A:$A=$B146),1),""""))"),"")</f>
        <v/>
      </c>
      <c r="J146" s="27" t="str">
        <f>IFERROR(__xludf.DUMMYFUNCTION("IF($B146="""","""",IFERROR(INDEX(FILTER('1'!$IA:$IA,'1'!$HT:$HT=$A146,'1'!$A:$A=$B146),1),""""))"),"")</f>
        <v/>
      </c>
      <c r="K146" s="27"/>
      <c r="M146" s="28" t="str">
        <f>IFERROR(__xludf.DUMMYFUNCTION("IF($B146="""","""",IFERROR(INDEX(FILTER('2'!$IV:$IV,'2'!$IP:$IP=$A146,'2'!$A:$A=$B146),1),""""))"),"")</f>
        <v/>
      </c>
      <c r="N146" s="31">
        <f t="shared" si="14"/>
        <v>0</v>
      </c>
      <c r="O146" s="27" t="str">
        <f>IFERROR(__xludf.DUMMYFUNCTION("IF($B146="""","""",IFERROR(INDEX(FILTER('1'!$IB:$IB,'1'!$HT:$HT=$A146,'1'!$A:$A=$B146),1),""""))"),"")</f>
        <v/>
      </c>
      <c r="P146" s="27" t="str">
        <f>IFERROR(__xludf.DUMMYFUNCTION("IF($B146="""","""",IFERROR(INDEX(FILTER('1'!$IC:$IC,'1'!$HT:$HT=$A146,'1'!$A:$A=$B146),1),""""))"),"")</f>
        <v/>
      </c>
      <c r="Q146" s="27">
        <f>IFERROR(__xludf.DUMMYFUNCTION("IF($B146="""","""",IFERROR(INDEX(FILTER('1'!$IE:$IE,'1'!$HT:$HT=$A146,'1'!$A:$A=$B146),1),""""))"),0.0)</f>
        <v>0</v>
      </c>
      <c r="R146" s="34"/>
    </row>
    <row r="147" ht="22.5" hidden="1" customHeight="1">
      <c r="A147" s="24">
        <v>15.0</v>
      </c>
      <c r="B147" s="25">
        <v>46167.0</v>
      </c>
      <c r="C147" s="26" t="str">
        <f t="shared" si="13"/>
        <v>月</v>
      </c>
      <c r="D147" s="27">
        <f>IFERROR(__xludf.DUMMYFUNCTION("IF($B147="""","""",IFERROR(INDEX(FILTER('1'!$HU:$HU,'1'!$HT:$HT=$A147,'1'!$A:$A=$B147),1),""""))"),1178.0)</f>
        <v>1178</v>
      </c>
      <c r="E147" s="28" t="str">
        <f>IFERROR(__xludf.DUMMYFUNCTION("IF($B147="""","""",IFERROR(INDEX(FILTER('2'!$IV:$IV,'2'!$IP:$IP=$A147,'2'!$A:$A=$B147),1),""""))"),"")</f>
        <v/>
      </c>
      <c r="F147" s="29">
        <f>IFERROR(__xludf.DUMMYFUNCTION("IF($B147="""","""",IFERROR(INDEX(FILTER('1'!$HX:$HX,'1'!$HT:$HT=$A147,'1'!$A:$A=$B147),1),""""))"),0.0)</f>
        <v>0</v>
      </c>
      <c r="G147" s="30"/>
      <c r="H147" s="27" t="str">
        <f>IFERROR(__xludf.DUMMYFUNCTION("IF($B147="""","""",IFERROR(INDEX(FILTER('1'!$HY:$HY,'1'!$HT:$HT=$A147,'1'!$A:$A=$B147),1),""""))"),"")</f>
        <v/>
      </c>
      <c r="I147" s="27" t="str">
        <f>IFERROR(__xludf.DUMMYFUNCTION("IF($B147="""","""",IFERROR(INDEX(FILTER('1'!$HZ:$HZ,'1'!$HT:$HT=$A147,'1'!$A:$A=$B147),1),""""))"),"")</f>
        <v/>
      </c>
      <c r="J147" s="27" t="str">
        <f>IFERROR(__xludf.DUMMYFUNCTION("IF($B147="""","""",IFERROR(INDEX(FILTER('1'!$IA:$IA,'1'!$HT:$HT=$A147,'1'!$A:$A=$B147),1),""""))"),"")</f>
        <v/>
      </c>
      <c r="K147" s="27"/>
      <c r="M147" s="28" t="str">
        <f>IFERROR(__xludf.DUMMYFUNCTION("IF($B147="""","""",IFERROR(INDEX(FILTER('2'!$IV:$IV,'2'!$IP:$IP=$A147,'2'!$A:$A=$B147),1),""""))"),"")</f>
        <v/>
      </c>
      <c r="N147" s="31">
        <f t="shared" si="14"/>
        <v>0</v>
      </c>
      <c r="O147" s="27" t="str">
        <f>IFERROR(__xludf.DUMMYFUNCTION("IF($B147="""","""",IFERROR(INDEX(FILTER('1'!$IB:$IB,'1'!$HT:$HT=$A147,'1'!$A:$A=$B147),1),""""))"),"")</f>
        <v/>
      </c>
      <c r="P147" s="27" t="str">
        <f>IFERROR(__xludf.DUMMYFUNCTION("IF($B147="""","""",IFERROR(INDEX(FILTER('1'!$IC:$IC,'1'!$HT:$HT=$A147,'1'!$A:$A=$B147),1),""""))"),"")</f>
        <v/>
      </c>
      <c r="Q147" s="27">
        <f>IFERROR(__xludf.DUMMYFUNCTION("IF($B147="""","""",IFERROR(INDEX(FILTER('1'!$IE:$IE,'1'!$HT:$HT=$A147,'1'!$A:$A=$B147),1),""""))"),0.0)</f>
        <v>0</v>
      </c>
      <c r="R147" s="34"/>
    </row>
    <row r="148" ht="22.5" hidden="1" customHeight="1">
      <c r="A148" s="24">
        <v>15.0</v>
      </c>
      <c r="B148" s="25">
        <v>46168.0</v>
      </c>
      <c r="C148" s="26" t="str">
        <f t="shared" si="13"/>
        <v>火</v>
      </c>
      <c r="D148" s="27">
        <f>IFERROR(__xludf.DUMMYFUNCTION("IF($B148="""","""",IFERROR(INDEX(FILTER('1'!$HU:$HU,'1'!$HT:$HT=$A148,'1'!$A:$A=$B148),1),""""))"),1178.0)</f>
        <v>1178</v>
      </c>
      <c r="E148" s="28" t="str">
        <f>IFERROR(__xludf.DUMMYFUNCTION("IF($B148="""","""",IFERROR(INDEX(FILTER('2'!$IV:$IV,'2'!$IP:$IP=$A148,'2'!$A:$A=$B148),1),""""))"),"")</f>
        <v/>
      </c>
      <c r="F148" s="29">
        <f>IFERROR(__xludf.DUMMYFUNCTION("IF($B148="""","""",IFERROR(INDEX(FILTER('1'!$HX:$HX,'1'!$HT:$HT=$A148,'1'!$A:$A=$B148),1),""""))"),0.0)</f>
        <v>0</v>
      </c>
      <c r="G148" s="30"/>
      <c r="H148" s="27" t="str">
        <f>IFERROR(__xludf.DUMMYFUNCTION("IF($B148="""","""",IFERROR(INDEX(FILTER('1'!$HY:$HY,'1'!$HT:$HT=$A148,'1'!$A:$A=$B148),1),""""))"),"")</f>
        <v/>
      </c>
      <c r="I148" s="27" t="str">
        <f>IFERROR(__xludf.DUMMYFUNCTION("IF($B148="""","""",IFERROR(INDEX(FILTER('1'!$HZ:$HZ,'1'!$HT:$HT=$A148,'1'!$A:$A=$B148),1),""""))"),"")</f>
        <v/>
      </c>
      <c r="J148" s="27" t="str">
        <f>IFERROR(__xludf.DUMMYFUNCTION("IF($B148="""","""",IFERROR(INDEX(FILTER('1'!$IA:$IA,'1'!$HT:$HT=$A148,'1'!$A:$A=$B148),1),""""))"),"")</f>
        <v/>
      </c>
      <c r="K148" s="27"/>
      <c r="M148" s="28" t="str">
        <f>IFERROR(__xludf.DUMMYFUNCTION("IF($B148="""","""",IFERROR(INDEX(FILTER('2'!$IV:$IV,'2'!$IP:$IP=$A148,'2'!$A:$A=$B148),1),""""))"),"")</f>
        <v/>
      </c>
      <c r="N148" s="31">
        <f t="shared" si="14"/>
        <v>0</v>
      </c>
      <c r="O148" s="27" t="str">
        <f>IFERROR(__xludf.DUMMYFUNCTION("IF($B148="""","""",IFERROR(INDEX(FILTER('1'!$IB:$IB,'1'!$HT:$HT=$A148,'1'!$A:$A=$B148),1),""""))"),"")</f>
        <v/>
      </c>
      <c r="P148" s="27" t="str">
        <f>IFERROR(__xludf.DUMMYFUNCTION("IF($B148="""","""",IFERROR(INDEX(FILTER('1'!$IC:$IC,'1'!$HT:$HT=$A148,'1'!$A:$A=$B148),1),""""))"),"")</f>
        <v/>
      </c>
      <c r="Q148" s="27">
        <f>IFERROR(__xludf.DUMMYFUNCTION("IF($B148="""","""",IFERROR(INDEX(FILTER('1'!$IE:$IE,'1'!$HT:$HT=$A148,'1'!$A:$A=$B148),1),""""))"),0.0)</f>
        <v>0</v>
      </c>
      <c r="R148" s="34"/>
    </row>
    <row r="149" ht="22.5" hidden="1" customHeight="1">
      <c r="A149" s="24">
        <v>15.0</v>
      </c>
      <c r="B149" s="25">
        <v>46169.0</v>
      </c>
      <c r="C149" s="26" t="str">
        <f t="shared" si="13"/>
        <v>水</v>
      </c>
      <c r="D149" s="27">
        <f>IFERROR(__xludf.DUMMYFUNCTION("IF($B149="""","""",IFERROR(INDEX(FILTER('1'!$HU:$HU,'1'!$HT:$HT=$A149,'1'!$A:$A=$B149),1),""""))"),1178.0)</f>
        <v>1178</v>
      </c>
      <c r="E149" s="28" t="str">
        <f>IFERROR(__xludf.DUMMYFUNCTION("IF($B149="""","""",IFERROR(INDEX(FILTER('2'!$IV:$IV,'2'!$IP:$IP=$A149,'2'!$A:$A=$B149),1),""""))"),"")</f>
        <v/>
      </c>
      <c r="F149" s="29">
        <f>IFERROR(__xludf.DUMMYFUNCTION("IF($B149="""","""",IFERROR(INDEX(FILTER('1'!$HX:$HX,'1'!$HT:$HT=$A149,'1'!$A:$A=$B149),1),""""))"),0.0)</f>
        <v>0</v>
      </c>
      <c r="G149" s="30">
        <f>IF(COUNT(F143:F149)=0,"",SUM(F143:F149)/7)</f>
        <v>0</v>
      </c>
      <c r="H149" s="27" t="str">
        <f>IFERROR(__xludf.DUMMYFUNCTION("IF($B149="""","""",IFERROR(INDEX(FILTER('1'!$HY:$HY,'1'!$HT:$HT=$A149,'1'!$A:$A=$B149),1),""""))"),"")</f>
        <v/>
      </c>
      <c r="I149" s="27" t="str">
        <f>IFERROR(__xludf.DUMMYFUNCTION("IF($B149="""","""",IFERROR(INDEX(FILTER('1'!$HZ:$HZ,'1'!$HT:$HT=$A149,'1'!$A:$A=$B149),1),""""))"),"")</f>
        <v/>
      </c>
      <c r="J149" s="27" t="str">
        <f>IFERROR(__xludf.DUMMYFUNCTION("IF($B149="""","""",IFERROR(INDEX(FILTER('1'!$IA:$IA,'1'!$HT:$HT=$A149,'1'!$A:$A=$B149),1),""""))"),"")</f>
        <v/>
      </c>
      <c r="K149" s="27">
        <f t="array" ref="K149">SUM(IFERROR(VALUE(J143:J149),0))</f>
        <v>0</v>
      </c>
      <c r="M149" s="28" t="str">
        <f>IFERROR(__xludf.DUMMYFUNCTION("IF($B149="""","""",IFERROR(INDEX(FILTER('2'!$IV:$IV,'2'!$IP:$IP=$A149,'2'!$A:$A=$B149),1),""""))"),"")</f>
        <v/>
      </c>
      <c r="N149" s="31">
        <f t="shared" si="14"/>
        <v>0</v>
      </c>
      <c r="O149" s="27" t="str">
        <f>IFERROR(__xludf.DUMMYFUNCTION("IF($B149="""","""",IFERROR(INDEX(FILTER('1'!$IB:$IB,'1'!$HT:$HT=$A149,'1'!$A:$A=$B149),1),""""))"),"")</f>
        <v/>
      </c>
      <c r="P149" s="27" t="str">
        <f>IFERROR(__xludf.DUMMYFUNCTION("IF($B149="""","""",IFERROR(INDEX(FILTER('1'!$IC:$IC,'1'!$HT:$HT=$A149,'1'!$A:$A=$B149),1),""""))"),"")</f>
        <v/>
      </c>
      <c r="Q149" s="27">
        <f>IFERROR(__xludf.DUMMYFUNCTION("IF($B149="""","""",IFERROR(INDEX(FILTER('1'!$IE:$IE,'1'!$HT:$HT=$A149,'1'!$A:$A=$B149),1),""""))"),0.0)</f>
        <v>0</v>
      </c>
      <c r="R149" s="34"/>
    </row>
    <row r="150" ht="22.5" hidden="1" customHeight="1">
      <c r="A150" s="36">
        <v>15.0</v>
      </c>
      <c r="B150" s="37">
        <v>46170.0</v>
      </c>
      <c r="C150" s="38" t="str">
        <f t="shared" si="13"/>
        <v>木</v>
      </c>
      <c r="D150" s="39">
        <f>IFERROR(__xludf.DUMMYFUNCTION("IF($B150="""","""",IFERROR(INDEX(FILTER('1'!$HU:$HU,'1'!$HT:$HT=$A150,'1'!$A:$A=$B150),1),""""))"),1178.0)</f>
        <v>1178</v>
      </c>
      <c r="E150" s="40" t="str">
        <f>IFERROR(__xludf.DUMMYFUNCTION("IF($B150="""","""",IFERROR(INDEX(FILTER('2'!$IV:$IV,'2'!$IP:$IP=$A150,'2'!$A:$A=$B150),1),""""))"),"")</f>
        <v/>
      </c>
      <c r="F150" s="41"/>
      <c r="G150" s="42"/>
      <c r="H150" s="39" t="str">
        <f>IFERROR(__xludf.DUMMYFUNCTION("IF($B150="""","""",IFERROR(INDEX(FILTER('2'!$IS:$IS,'2'!$IP:$IP=$A150,'2'!$A:$A=$B150),1),""""))"),"")</f>
        <v/>
      </c>
      <c r="I150" s="39" t="str">
        <f>IFERROR(__xludf.DUMMYFUNCTION("IF($B150="""","""",IFERROR(INDEX(FILTER('2'!$IT:$IT,'2'!$IP:$IP=$A150,'2'!$A:$A=$B150),1),""""))"),"")</f>
        <v/>
      </c>
      <c r="J150" s="39" t="str">
        <f>IFERROR(__xludf.DUMMYFUNCTION("IF($B150="""","""",IFERROR(INDEX(FILTER('2'!$IU:$IU,'2'!$IP:$IP=$A150,'2'!$A:$A=$B150),1),""""))"),"")</f>
        <v/>
      </c>
      <c r="K150" s="39"/>
      <c r="M150" s="40" t="str">
        <f>IFERROR(__xludf.DUMMYFUNCTION("IF($B150="""","""",IFERROR(INDEX(FILTER('2'!$IV:$IV,'2'!$IP:$IP=$A150,'2'!$A:$A=$B150),1),""""))"),"")</f>
        <v/>
      </c>
      <c r="N150" s="43"/>
      <c r="O150" s="39" t="str">
        <f>IFERROR(__xludf.DUMMYFUNCTION("IF($B150="""","""",IFERROR(INDEX(FILTER('1'!$IB:$IB,'1'!$HT:$HT=$A150,'1'!$A:$A=$B150),1),""""))"),"")</f>
        <v/>
      </c>
      <c r="P150" s="39" t="str">
        <f>IFERROR(__xludf.DUMMYFUNCTION("IF($B150="""","""",IFERROR(INDEX(FILTER('1'!$IC:$IC,'1'!$HT:$HT=$A150,'1'!$A:$A=$B150),1),""""))"),"")</f>
        <v/>
      </c>
      <c r="Q150" s="39">
        <f>IFERROR(__xludf.DUMMYFUNCTION("IF($B150="""","""",IFERROR(INDEX(FILTER('1'!$IE:$IE,'1'!$HT:$HT=$A150,'1'!$A:$A=$B150),1),""""))"),0.0)</f>
        <v>0</v>
      </c>
      <c r="R150" s="47">
        <f>D150</f>
        <v>1178</v>
      </c>
      <c r="S150" s="48"/>
    </row>
    <row r="151" ht="22.5" hidden="1" customHeight="1">
      <c r="A151" s="64">
        <v>15.0</v>
      </c>
      <c r="B151" s="25" t="s">
        <v>15</v>
      </c>
      <c r="C151" s="26" t="str">
        <f t="shared" si="13"/>
        <v/>
      </c>
      <c r="D151" s="27"/>
      <c r="E151" s="53"/>
      <c r="F151" s="29"/>
      <c r="G151" s="30"/>
      <c r="H151" s="27"/>
      <c r="I151" s="27"/>
      <c r="J151" s="27"/>
      <c r="K151" s="65"/>
      <c r="M151" s="53"/>
      <c r="N151" s="31"/>
      <c r="O151" s="66"/>
      <c r="P151" s="59"/>
      <c r="Q151" s="60"/>
      <c r="R151" s="67"/>
    </row>
    <row r="152" ht="22.5" hidden="1" customHeight="1">
      <c r="A152" s="64">
        <v>15.0</v>
      </c>
      <c r="B152" s="25" t="s">
        <v>15</v>
      </c>
      <c r="C152" s="26" t="str">
        <f t="shared" si="13"/>
        <v/>
      </c>
      <c r="D152" s="27"/>
      <c r="E152" s="53"/>
      <c r="F152" s="29"/>
      <c r="G152" s="30"/>
      <c r="H152" s="27"/>
      <c r="I152" s="27"/>
      <c r="J152" s="27"/>
      <c r="K152" s="65"/>
      <c r="M152" s="53"/>
      <c r="N152" s="31"/>
      <c r="O152" s="66"/>
      <c r="P152" s="59"/>
      <c r="Q152" s="60"/>
      <c r="R152" s="67"/>
    </row>
    <row r="153" ht="22.5" hidden="1" customHeight="1">
      <c r="A153" s="24">
        <v>16.0</v>
      </c>
      <c r="B153" s="25">
        <v>46163.0</v>
      </c>
      <c r="C153" s="26" t="str">
        <f t="shared" si="13"/>
        <v>木</v>
      </c>
      <c r="D153" s="27">
        <f>IFERROR(__xludf.DUMMYFUNCTION("IF($B153="""","""",IFERROR(INDEX(FILTER('1'!$IK:$IK,'1'!$IJ:$IJ=$A153,'1'!$A:$A=$B153),1),""""))"),1179.0)</f>
        <v>1179</v>
      </c>
      <c r="E153" s="29" t="str">
        <f>IFERROR(__xludf.DUMMYFUNCTION("IF($B153="""","""",IFERROR(INDEX(FILTER('1'!$IM:$IM,'1'!$IJ:$IJ=$A153,'1'!$A:$A=$B153),1),""""))"),"")</f>
        <v/>
      </c>
      <c r="F153" s="29">
        <f>IFERROR(__xludf.DUMMYFUNCTION("IF($B153="""","""",IFERROR(INDEX(FILTER('1'!$IN:$IN,'1'!$IJ:$IJ=$A153,'1'!$A:$A=$B153),1),""""))"),0.0)</f>
        <v>0</v>
      </c>
      <c r="G153" s="30"/>
      <c r="H153" s="29" t="str">
        <f>IFERROR(__xludf.DUMMYFUNCTION("IF($B153="""","""",IFERROR(INDEX(FILTER('1'!$IO:$IO,'1'!$IJ:$IJ=$A153,'1'!$A:$A=$B153),1),""""))"),"")</f>
        <v/>
      </c>
      <c r="I153" s="29" t="str">
        <f>IFERROR(__xludf.DUMMYFUNCTION("IF($B153="""","""",IFERROR(INDEX(FILTER('1'!$IP:$IP,'1'!$IJ:$IJ=$A153,'1'!$A:$A=$B153),1),""""))"),"")</f>
        <v/>
      </c>
      <c r="J153" s="29" t="str">
        <f>IFERROR(__xludf.DUMMYFUNCTION("IF($B153="""","""",IFERROR(INDEX(FILTER('1'!$IQ:$IQ,'1'!$IJ:$IJ=$A153,'1'!$A:$A=$B153),1),""""))"),"")</f>
        <v/>
      </c>
      <c r="K153" s="29"/>
      <c r="M153" s="29" t="str">
        <f>IFERROR(__xludf.DUMMYFUNCTION("IF($B153="""","""",IFERROR(INDEX(FILTER('1'!$IM:$IM,'1'!$IJ:$IJ=$A153,'1'!$A:$A=$B153),1),""""))"),"")</f>
        <v/>
      </c>
      <c r="N153" s="31">
        <f t="shared" ref="N153:N160" si="15">F153</f>
        <v>0</v>
      </c>
      <c r="O153" s="29" t="str">
        <f>IFERROR(__xludf.DUMMYFUNCTION("IF($B153="""","""",IFERROR(INDEX(FILTER('1'!$IR:$IR,'1'!$IJ:$IJ=$A153,'1'!$A:$A=$B153),1),""""))"),"")</f>
        <v/>
      </c>
      <c r="P153" s="29" t="str">
        <f>IFERROR(__xludf.DUMMYFUNCTION("IF($B153="""","""",IFERROR(INDEX(FILTER('1'!$IS:$IS,'1'!$IJ:$IJ=$A153,'1'!$A:$A=$B153),1),""""))"),"")</f>
        <v/>
      </c>
      <c r="Q153" s="29">
        <f>IFERROR(__xludf.DUMMYFUNCTION("IF($B153="""","""",IFERROR(INDEX(FILTER('1'!$IU:$IU,'1'!$IJ:$IJ=$A153,'1'!$A:$A=$B153),1),""""))"),0.0)</f>
        <v>0</v>
      </c>
      <c r="R153" s="34"/>
    </row>
    <row r="154" ht="22.5" hidden="1" customHeight="1">
      <c r="A154" s="24">
        <v>16.0</v>
      </c>
      <c r="B154" s="25">
        <v>46164.0</v>
      </c>
      <c r="C154" s="26" t="str">
        <f t="shared" si="13"/>
        <v>金</v>
      </c>
      <c r="D154" s="27">
        <f>IFERROR(__xludf.DUMMYFUNCTION("IF($B154="""","""",IFERROR(INDEX(FILTER('1'!$IK:$IK,'1'!$IJ:$IJ=$A154,'1'!$A:$A=$B154),1),""""))"),1179.0)</f>
        <v>1179</v>
      </c>
      <c r="E154" s="29" t="str">
        <f>IFERROR(__xludf.DUMMYFUNCTION("IF($B154="""","""",IFERROR(INDEX(FILTER('1'!$IM:$IM,'1'!$IJ:$IJ=$A154,'1'!$A:$A=$B154),1),""""))"),"")</f>
        <v/>
      </c>
      <c r="F154" s="29">
        <f>IFERROR(__xludf.DUMMYFUNCTION("IF($B154="""","""",IFERROR(INDEX(FILTER('1'!$IN:$IN,'1'!$IJ:$IJ=$A154,'1'!$A:$A=$B154),1),""""))"),0.0)</f>
        <v>0</v>
      </c>
      <c r="G154" s="30"/>
      <c r="H154" s="29" t="str">
        <f>IFERROR(__xludf.DUMMYFUNCTION("IF($B154="""","""",IFERROR(INDEX(FILTER('1'!$IO:$IO,'1'!$IJ:$IJ=$A154,'1'!$A:$A=$B154),1),""""))"),"")</f>
        <v/>
      </c>
      <c r="I154" s="29" t="str">
        <f>IFERROR(__xludf.DUMMYFUNCTION("IF($B154="""","""",IFERROR(INDEX(FILTER('1'!$IP:$IP,'1'!$IJ:$IJ=$A154,'1'!$A:$A=$B154),1),""""))"),"")</f>
        <v/>
      </c>
      <c r="J154" s="29" t="str">
        <f>IFERROR(__xludf.DUMMYFUNCTION("IF($B154="""","""",IFERROR(INDEX(FILTER('1'!$IQ:$IQ,'1'!$IJ:$IJ=$A154,'1'!$A:$A=$B154),1),""""))"),"")</f>
        <v/>
      </c>
      <c r="K154" s="27"/>
      <c r="M154" s="29" t="str">
        <f>IFERROR(__xludf.DUMMYFUNCTION("IF($B154="""","""",IFERROR(INDEX(FILTER('1'!$IM:$IM,'1'!$IJ:$IJ=$A154,'1'!$A:$A=$B154),1),""""))"),"")</f>
        <v/>
      </c>
      <c r="N154" s="31">
        <f t="shared" si="15"/>
        <v>0</v>
      </c>
      <c r="O154" s="29" t="str">
        <f>IFERROR(__xludf.DUMMYFUNCTION("IF($B154="""","""",IFERROR(INDEX(FILTER('1'!$IR:$IR,'1'!$IJ:$IJ=$A154,'1'!$A:$A=$B154),1),""""))"),"")</f>
        <v/>
      </c>
      <c r="P154" s="29" t="str">
        <f>IFERROR(__xludf.DUMMYFUNCTION("IF($B154="""","""",IFERROR(INDEX(FILTER('1'!$IS:$IS,'1'!$IJ:$IJ=$A154,'1'!$A:$A=$B154),1),""""))"),"")</f>
        <v/>
      </c>
      <c r="Q154" s="29">
        <f>IFERROR(__xludf.DUMMYFUNCTION("IF($B154="""","""",IFERROR(INDEX(FILTER('1'!$IU:$IU,'1'!$IJ:$IJ=$A154,'1'!$A:$A=$B154),1),""""))"),0.0)</f>
        <v>0</v>
      </c>
      <c r="R154" s="34"/>
    </row>
    <row r="155" ht="22.5" hidden="1" customHeight="1">
      <c r="A155" s="24">
        <v>16.0</v>
      </c>
      <c r="B155" s="25">
        <v>46165.0</v>
      </c>
      <c r="C155" s="26" t="str">
        <f t="shared" si="13"/>
        <v>土</v>
      </c>
      <c r="D155" s="27">
        <f>IFERROR(__xludf.DUMMYFUNCTION("IF($B155="""","""",IFERROR(INDEX(FILTER('1'!$IK:$IK,'1'!$IJ:$IJ=$A155,'1'!$A:$A=$B155),1),""""))"),1179.0)</f>
        <v>1179</v>
      </c>
      <c r="E155" s="29" t="str">
        <f>IFERROR(__xludf.DUMMYFUNCTION("IF($B155="""","""",IFERROR(INDEX(FILTER('1'!$IM:$IM,'1'!$IJ:$IJ=$A155,'1'!$A:$A=$B155),1),""""))"),"")</f>
        <v/>
      </c>
      <c r="F155" s="29">
        <f>IFERROR(__xludf.DUMMYFUNCTION("IF($B155="""","""",IFERROR(INDEX(FILTER('1'!$IN:$IN,'1'!$IJ:$IJ=$A155,'1'!$A:$A=$B155),1),""""))"),0.0)</f>
        <v>0</v>
      </c>
      <c r="G155" s="30"/>
      <c r="H155" s="29" t="str">
        <f>IFERROR(__xludf.DUMMYFUNCTION("IF($B155="""","""",IFERROR(INDEX(FILTER('1'!$IO:$IO,'1'!$IJ:$IJ=$A155,'1'!$A:$A=$B155),1),""""))"),"")</f>
        <v/>
      </c>
      <c r="I155" s="29" t="str">
        <f>IFERROR(__xludf.DUMMYFUNCTION("IF($B155="""","""",IFERROR(INDEX(FILTER('1'!$IP:$IP,'1'!$IJ:$IJ=$A155,'1'!$A:$A=$B155),1),""""))"),"")</f>
        <v/>
      </c>
      <c r="J155" s="29" t="str">
        <f>IFERROR(__xludf.DUMMYFUNCTION("IF($B155="""","""",IFERROR(INDEX(FILTER('1'!$IQ:$IQ,'1'!$IJ:$IJ=$A155,'1'!$A:$A=$B155),1),""""))"),"")</f>
        <v/>
      </c>
      <c r="K155" s="27"/>
      <c r="M155" s="29" t="str">
        <f>IFERROR(__xludf.DUMMYFUNCTION("IF($B155="""","""",IFERROR(INDEX(FILTER('1'!$IM:$IM,'1'!$IJ:$IJ=$A155,'1'!$A:$A=$B155),1),""""))"),"")</f>
        <v/>
      </c>
      <c r="N155" s="31">
        <f t="shared" si="15"/>
        <v>0</v>
      </c>
      <c r="O155" s="29" t="str">
        <f>IFERROR(__xludf.DUMMYFUNCTION("IF($B155="""","""",IFERROR(INDEX(FILTER('1'!$IR:$IR,'1'!$IJ:$IJ=$A155,'1'!$A:$A=$B155),1),""""))"),"")</f>
        <v/>
      </c>
      <c r="P155" s="29" t="str">
        <f>IFERROR(__xludf.DUMMYFUNCTION("IF($B155="""","""",IFERROR(INDEX(FILTER('1'!$IS:$IS,'1'!$IJ:$IJ=$A155,'1'!$A:$A=$B155),1),""""))"),"")</f>
        <v/>
      </c>
      <c r="Q155" s="29">
        <f>IFERROR(__xludf.DUMMYFUNCTION("IF($B155="""","""",IFERROR(INDEX(FILTER('1'!$IU:$IU,'1'!$IJ:$IJ=$A155,'1'!$A:$A=$B155),1),""""))"),0.0)</f>
        <v>0</v>
      </c>
      <c r="R155" s="34"/>
    </row>
    <row r="156" ht="22.5" hidden="1" customHeight="1">
      <c r="A156" s="24">
        <v>16.0</v>
      </c>
      <c r="B156" s="25">
        <v>46166.0</v>
      </c>
      <c r="C156" s="26" t="str">
        <f t="shared" si="13"/>
        <v>日</v>
      </c>
      <c r="D156" s="27">
        <f>IFERROR(__xludf.DUMMYFUNCTION("IF($B156="""","""",IFERROR(INDEX(FILTER('1'!$IK:$IK,'1'!$IJ:$IJ=$A156,'1'!$A:$A=$B156),1),""""))"),1179.0)</f>
        <v>1179</v>
      </c>
      <c r="E156" s="29" t="str">
        <f>IFERROR(__xludf.DUMMYFUNCTION("IF($B156="""","""",IFERROR(INDEX(FILTER('1'!$IM:$IM,'1'!$IJ:$IJ=$A156,'1'!$A:$A=$B156),1),""""))"),"")</f>
        <v/>
      </c>
      <c r="F156" s="29">
        <f>IFERROR(__xludf.DUMMYFUNCTION("IF($B156="""","""",IFERROR(INDEX(FILTER('1'!$IN:$IN,'1'!$IJ:$IJ=$A156,'1'!$A:$A=$B156),1),""""))"),0.0)</f>
        <v>0</v>
      </c>
      <c r="G156" s="30"/>
      <c r="H156" s="29" t="str">
        <f>IFERROR(__xludf.DUMMYFUNCTION("IF($B156="""","""",IFERROR(INDEX(FILTER('1'!$IO:$IO,'1'!$IJ:$IJ=$A156,'1'!$A:$A=$B156),1),""""))"),"")</f>
        <v/>
      </c>
      <c r="I156" s="29" t="str">
        <f>IFERROR(__xludf.DUMMYFUNCTION("IF($B156="""","""",IFERROR(INDEX(FILTER('1'!$IP:$IP,'1'!$IJ:$IJ=$A156,'1'!$A:$A=$B156),1),""""))"),"")</f>
        <v/>
      </c>
      <c r="J156" s="29" t="str">
        <f>IFERROR(__xludf.DUMMYFUNCTION("IF($B156="""","""",IFERROR(INDEX(FILTER('1'!$IQ:$IQ,'1'!$IJ:$IJ=$A156,'1'!$A:$A=$B156),1),""""))"),"")</f>
        <v/>
      </c>
      <c r="K156" s="27"/>
      <c r="M156" s="29" t="str">
        <f>IFERROR(__xludf.DUMMYFUNCTION("IF($B156="""","""",IFERROR(INDEX(FILTER('1'!$IM:$IM,'1'!$IJ:$IJ=$A156,'1'!$A:$A=$B156),1),""""))"),"")</f>
        <v/>
      </c>
      <c r="N156" s="31">
        <f t="shared" si="15"/>
        <v>0</v>
      </c>
      <c r="O156" s="29" t="str">
        <f>IFERROR(__xludf.DUMMYFUNCTION("IF($B156="""","""",IFERROR(INDEX(FILTER('1'!$IR:$IR,'1'!$IJ:$IJ=$A156,'1'!$A:$A=$B156),1),""""))"),"")</f>
        <v/>
      </c>
      <c r="P156" s="29" t="str">
        <f>IFERROR(__xludf.DUMMYFUNCTION("IF($B156="""","""",IFERROR(INDEX(FILTER('1'!$IS:$IS,'1'!$IJ:$IJ=$A156,'1'!$A:$A=$B156),1),""""))"),"")</f>
        <v/>
      </c>
      <c r="Q156" s="29">
        <f>IFERROR(__xludf.DUMMYFUNCTION("IF($B156="""","""",IFERROR(INDEX(FILTER('1'!$IU:$IU,'1'!$IJ:$IJ=$A156,'1'!$A:$A=$B156),1),""""))"),0.0)</f>
        <v>0</v>
      </c>
      <c r="R156" s="34"/>
    </row>
    <row r="157" ht="22.5" hidden="1" customHeight="1">
      <c r="A157" s="24">
        <v>16.0</v>
      </c>
      <c r="B157" s="25">
        <v>46167.0</v>
      </c>
      <c r="C157" s="26" t="str">
        <f t="shared" si="13"/>
        <v>月</v>
      </c>
      <c r="D157" s="27">
        <f>IFERROR(__xludf.DUMMYFUNCTION("IF($B157="""","""",IFERROR(INDEX(FILTER('1'!$IK:$IK,'1'!$IJ:$IJ=$A157,'1'!$A:$A=$B157),1),""""))"),1179.0)</f>
        <v>1179</v>
      </c>
      <c r="E157" s="29" t="str">
        <f>IFERROR(__xludf.DUMMYFUNCTION("IF($B157="""","""",IFERROR(INDEX(FILTER('1'!$IM:$IM,'1'!$IJ:$IJ=$A157,'1'!$A:$A=$B157),1),""""))"),"")</f>
        <v/>
      </c>
      <c r="F157" s="29">
        <f>IFERROR(__xludf.DUMMYFUNCTION("IF($B157="""","""",IFERROR(INDEX(FILTER('1'!$IN:$IN,'1'!$IJ:$IJ=$A157,'1'!$A:$A=$B157),1),""""))"),0.0)</f>
        <v>0</v>
      </c>
      <c r="G157" s="30"/>
      <c r="H157" s="29" t="str">
        <f>IFERROR(__xludf.DUMMYFUNCTION("IF($B157="""","""",IFERROR(INDEX(FILTER('1'!$IO:$IO,'1'!$IJ:$IJ=$A157,'1'!$A:$A=$B157),1),""""))"),"")</f>
        <v/>
      </c>
      <c r="I157" s="29" t="str">
        <f>IFERROR(__xludf.DUMMYFUNCTION("IF($B157="""","""",IFERROR(INDEX(FILTER('1'!$IP:$IP,'1'!$IJ:$IJ=$A157,'1'!$A:$A=$B157),1),""""))"),"")</f>
        <v/>
      </c>
      <c r="J157" s="29" t="str">
        <f>IFERROR(__xludf.DUMMYFUNCTION("IF($B157="""","""",IFERROR(INDEX(FILTER('1'!$IQ:$IQ,'1'!$IJ:$IJ=$A157,'1'!$A:$A=$B157),1),""""))"),"")</f>
        <v/>
      </c>
      <c r="K157" s="27"/>
      <c r="M157" s="29" t="str">
        <f>IFERROR(__xludf.DUMMYFUNCTION("IF($B157="""","""",IFERROR(INDEX(FILTER('1'!$IM:$IM,'1'!$IJ:$IJ=$A157,'1'!$A:$A=$B157),1),""""))"),"")</f>
        <v/>
      </c>
      <c r="N157" s="31">
        <f t="shared" si="15"/>
        <v>0</v>
      </c>
      <c r="O157" s="29" t="str">
        <f>IFERROR(__xludf.DUMMYFUNCTION("IF($B157="""","""",IFERROR(INDEX(FILTER('1'!$IR:$IR,'1'!$IJ:$IJ=$A157,'1'!$A:$A=$B157),1),""""))"),"")</f>
        <v/>
      </c>
      <c r="P157" s="29" t="str">
        <f>IFERROR(__xludf.DUMMYFUNCTION("IF($B157="""","""",IFERROR(INDEX(FILTER('1'!$IS:$IS,'1'!$IJ:$IJ=$A157,'1'!$A:$A=$B157),1),""""))"),"")</f>
        <v/>
      </c>
      <c r="Q157" s="29">
        <f>IFERROR(__xludf.DUMMYFUNCTION("IF($B157="""","""",IFERROR(INDEX(FILTER('1'!$IU:$IU,'1'!$IJ:$IJ=$A157,'1'!$A:$A=$B157),1),""""))"),0.0)</f>
        <v>0</v>
      </c>
      <c r="R157" s="34"/>
    </row>
    <row r="158" ht="22.5" hidden="1" customHeight="1">
      <c r="A158" s="24">
        <v>16.0</v>
      </c>
      <c r="B158" s="25">
        <v>46168.0</v>
      </c>
      <c r="C158" s="26" t="str">
        <f t="shared" si="13"/>
        <v>火</v>
      </c>
      <c r="D158" s="27">
        <f>IFERROR(__xludf.DUMMYFUNCTION("IF($B158="""","""",IFERROR(INDEX(FILTER('1'!$IK:$IK,'1'!$IJ:$IJ=$A158,'1'!$A:$A=$B158),1),""""))"),1179.0)</f>
        <v>1179</v>
      </c>
      <c r="E158" s="29" t="str">
        <f>IFERROR(__xludf.DUMMYFUNCTION("IF($B158="""","""",IFERROR(INDEX(FILTER('1'!$IM:$IM,'1'!$IJ:$IJ=$A158,'1'!$A:$A=$B158),1),""""))"),"")</f>
        <v/>
      </c>
      <c r="F158" s="29">
        <f>IFERROR(__xludf.DUMMYFUNCTION("IF($B158="""","""",IFERROR(INDEX(FILTER('1'!$IN:$IN,'1'!$IJ:$IJ=$A158,'1'!$A:$A=$B158),1),""""))"),0.0)</f>
        <v>0</v>
      </c>
      <c r="G158" s="30"/>
      <c r="H158" s="29" t="str">
        <f>IFERROR(__xludf.DUMMYFUNCTION("IF($B158="""","""",IFERROR(INDEX(FILTER('1'!$IO:$IO,'1'!$IJ:$IJ=$A158,'1'!$A:$A=$B158),1),""""))"),"")</f>
        <v/>
      </c>
      <c r="I158" s="29" t="str">
        <f>IFERROR(__xludf.DUMMYFUNCTION("IF($B158="""","""",IFERROR(INDEX(FILTER('1'!$IP:$IP,'1'!$IJ:$IJ=$A158,'1'!$A:$A=$B158),1),""""))"),"")</f>
        <v/>
      </c>
      <c r="J158" s="29" t="str">
        <f>IFERROR(__xludf.DUMMYFUNCTION("IF($B158="""","""",IFERROR(INDEX(FILTER('1'!$IQ:$IQ,'1'!$IJ:$IJ=$A158,'1'!$A:$A=$B158),1),""""))"),"")</f>
        <v/>
      </c>
      <c r="K158" s="27"/>
      <c r="M158" s="29" t="str">
        <f>IFERROR(__xludf.DUMMYFUNCTION("IF($B158="""","""",IFERROR(INDEX(FILTER('1'!$IM:$IM,'1'!$IJ:$IJ=$A158,'1'!$A:$A=$B158),1),""""))"),"")</f>
        <v/>
      </c>
      <c r="N158" s="31">
        <f t="shared" si="15"/>
        <v>0</v>
      </c>
      <c r="O158" s="29" t="str">
        <f>IFERROR(__xludf.DUMMYFUNCTION("IF($B158="""","""",IFERROR(INDEX(FILTER('1'!$IR:$IR,'1'!$IJ:$IJ=$A158,'1'!$A:$A=$B158),1),""""))"),"")</f>
        <v/>
      </c>
      <c r="P158" s="29" t="str">
        <f>IFERROR(__xludf.DUMMYFUNCTION("IF($B158="""","""",IFERROR(INDEX(FILTER('1'!$IS:$IS,'1'!$IJ:$IJ=$A158,'1'!$A:$A=$B158),1),""""))"),"")</f>
        <v/>
      </c>
      <c r="Q158" s="29">
        <f>IFERROR(__xludf.DUMMYFUNCTION("IF($B158="""","""",IFERROR(INDEX(FILTER('1'!$IU:$IU,'1'!$IJ:$IJ=$A158,'1'!$A:$A=$B158),1),""""))"),0.0)</f>
        <v>0</v>
      </c>
      <c r="R158" s="34"/>
    </row>
    <row r="159" ht="22.5" hidden="1" customHeight="1">
      <c r="A159" s="24">
        <v>16.0</v>
      </c>
      <c r="B159" s="25">
        <v>46169.0</v>
      </c>
      <c r="C159" s="26" t="str">
        <f t="shared" si="13"/>
        <v>水</v>
      </c>
      <c r="D159" s="27">
        <f>IFERROR(__xludf.DUMMYFUNCTION("IF($B159="""","""",IFERROR(INDEX(FILTER('1'!$IK:$IK,'1'!$IJ:$IJ=$A159,'1'!$A:$A=$B159),1),""""))"),1179.0)</f>
        <v>1179</v>
      </c>
      <c r="E159" s="29" t="str">
        <f>IFERROR(__xludf.DUMMYFUNCTION("IF($B159="""","""",IFERROR(INDEX(FILTER('1'!$IM:$IM,'1'!$IJ:$IJ=$A159,'1'!$A:$A=$B159),1),""""))"),"")</f>
        <v/>
      </c>
      <c r="F159" s="29">
        <f>IFERROR(__xludf.DUMMYFUNCTION("IF($B159="""","""",IFERROR(INDEX(FILTER('1'!$IN:$IN,'1'!$IJ:$IJ=$A159,'1'!$A:$A=$B159),1),""""))"),0.0)</f>
        <v>0</v>
      </c>
      <c r="G159" s="30">
        <f>IF(COUNT(F153:F159)=0,"",SUM(F153:F159)/7)</f>
        <v>0</v>
      </c>
      <c r="H159" s="29" t="str">
        <f>IFERROR(__xludf.DUMMYFUNCTION("IF($B159="""","""",IFERROR(INDEX(FILTER('1'!$IO:$IO,'1'!$IJ:$IJ=$A159,'1'!$A:$A=$B159),1),""""))"),"")</f>
        <v/>
      </c>
      <c r="I159" s="29" t="str">
        <f>IFERROR(__xludf.DUMMYFUNCTION("IF($B159="""","""",IFERROR(INDEX(FILTER('1'!$IP:$IP,'1'!$IJ:$IJ=$A159,'1'!$A:$A=$B159),1),""""))"),"")</f>
        <v/>
      </c>
      <c r="J159" s="29" t="str">
        <f>IFERROR(__xludf.DUMMYFUNCTION("IF($B159="""","""",IFERROR(INDEX(FILTER('1'!$IQ:$IQ,'1'!$IJ:$IJ=$A159,'1'!$A:$A=$B159),1),""""))"),"")</f>
        <v/>
      </c>
      <c r="K159" s="27">
        <f t="array" ref="K159">SUM(IFERROR(VALUE(J153:J159),0))</f>
        <v>0</v>
      </c>
      <c r="M159" s="29" t="str">
        <f>IFERROR(__xludf.DUMMYFUNCTION("IF($B159="""","""",IFERROR(INDEX(FILTER('1'!$IM:$IM,'1'!$IJ:$IJ=$A159,'1'!$A:$A=$B159),1),""""))"),"")</f>
        <v/>
      </c>
      <c r="N159" s="31">
        <f t="shared" si="15"/>
        <v>0</v>
      </c>
      <c r="O159" s="29" t="str">
        <f>IFERROR(__xludf.DUMMYFUNCTION("IF($B159="""","""",IFERROR(INDEX(FILTER('1'!$IR:$IR,'1'!$IJ:$IJ=$A159,'1'!$A:$A=$B159),1),""""))"),"")</f>
        <v/>
      </c>
      <c r="P159" s="29" t="str">
        <f>IFERROR(__xludf.DUMMYFUNCTION("IF($B159="""","""",IFERROR(INDEX(FILTER('1'!$IS:$IS,'1'!$IJ:$IJ=$A159,'1'!$A:$A=$B159),1),""""))"),"")</f>
        <v/>
      </c>
      <c r="Q159" s="29">
        <f>IFERROR(__xludf.DUMMYFUNCTION("IF($B159="""","""",IFERROR(INDEX(FILTER('1'!$IU:$IU,'1'!$IJ:$IJ=$A159,'1'!$A:$A=$B159),1),""""))"),0.0)</f>
        <v>0</v>
      </c>
      <c r="R159" s="34"/>
    </row>
    <row r="160" ht="22.5" hidden="1" customHeight="1">
      <c r="A160" s="36">
        <v>16.0</v>
      </c>
      <c r="B160" s="37">
        <v>46170.0</v>
      </c>
      <c r="C160" s="38" t="str">
        <f t="shared" si="13"/>
        <v>木</v>
      </c>
      <c r="D160" s="39">
        <f>IFERROR(__xludf.DUMMYFUNCTION("IF($B160="""","""",IFERROR(INDEX(FILTER('1'!$IK:$IK,'1'!$IJ:$IJ=$A160,'1'!$A:$A=$B160),1),""""))"),1179.0)</f>
        <v>1179</v>
      </c>
      <c r="E160" s="41" t="str">
        <f>IFERROR(__xludf.DUMMYFUNCTION("IF($B160="""","""",IFERROR(INDEX(FILTER('1'!$IM:$IM,'1'!$IJ:$IJ=$A160,'1'!$A:$A=$B160),1),""""))"),"")</f>
        <v/>
      </c>
      <c r="F160" s="41"/>
      <c r="G160" s="42"/>
      <c r="H160" s="41" t="str">
        <f>IFERROR(__xludf.DUMMYFUNCTION("IF($B160="""","""",IFERROR(INDEX(FILTER('1'!$IO:$IO,'1'!$IJ:$IJ=$A160,'1'!$A:$A=$B160),1),""""))"),"")</f>
        <v/>
      </c>
      <c r="I160" s="41" t="str">
        <f>IFERROR(__xludf.DUMMYFUNCTION("IF($B160="""","""",IFERROR(INDEX(FILTER('1'!$IP:$IP,'1'!$IJ:$IJ=$A160,'1'!$A:$A=$B160),1),""""))"),"")</f>
        <v/>
      </c>
      <c r="J160" s="41" t="str">
        <f>IFERROR(__xludf.DUMMYFUNCTION("IF($B160="""","""",IFERROR(INDEX(FILTER('1'!$IQ:$IQ,'1'!$IJ:$IJ=$A160,'1'!$A:$A=$B160),1),""""))"),"")</f>
        <v/>
      </c>
      <c r="K160" s="39"/>
      <c r="M160" s="41" t="str">
        <f>IFERROR(__xludf.DUMMYFUNCTION("IF($B160="""","""",IFERROR(INDEX(FILTER('1'!$IM:$IM,'1'!$IJ:$IJ=$A160,'1'!$A:$A=$B160),1),""""))"),"")</f>
        <v/>
      </c>
      <c r="N160" s="43" t="str">
        <f t="shared" si="15"/>
        <v/>
      </c>
      <c r="O160" s="41" t="str">
        <f>IFERROR(__xludf.DUMMYFUNCTION("IF($B160="""","""",IFERROR(INDEX(FILTER('1'!$IR:$IR,'1'!$IJ:$IJ=$A160,'1'!$A:$A=$B160),1),""""))"),"")</f>
        <v/>
      </c>
      <c r="P160" s="41" t="str">
        <f>IFERROR(__xludf.DUMMYFUNCTION("IF($B160="""","""",IFERROR(INDEX(FILTER('1'!$IS:$IS,'1'!$IJ:$IJ=$A160,'1'!$A:$A=$B160),1),""""))"),"")</f>
        <v/>
      </c>
      <c r="Q160" s="41">
        <f>IFERROR(__xludf.DUMMYFUNCTION("IF($B160="""","""",IFERROR(INDEX(FILTER('1'!$IU:$IU,'1'!$IJ:$IJ=$A160,'1'!$A:$A=$B160),1),""""))"),0.0)</f>
        <v>0</v>
      </c>
      <c r="R160" s="47">
        <f>D160</f>
        <v>1179</v>
      </c>
      <c r="S160" s="48"/>
    </row>
    <row r="161" ht="22.5" hidden="1" customHeight="1">
      <c r="A161" s="64">
        <v>16.0</v>
      </c>
      <c r="B161" s="25" t="s">
        <v>15</v>
      </c>
      <c r="C161" s="26" t="str">
        <f t="shared" si="13"/>
        <v/>
      </c>
      <c r="D161" s="27"/>
      <c r="E161" s="53"/>
      <c r="F161" s="29"/>
      <c r="G161" s="30"/>
      <c r="H161" s="27"/>
      <c r="I161" s="27"/>
      <c r="J161" s="27"/>
      <c r="K161" s="65"/>
      <c r="M161" s="53"/>
      <c r="N161" s="31"/>
      <c r="O161" s="66"/>
      <c r="P161" s="59"/>
      <c r="Q161" s="60"/>
      <c r="R161" s="67"/>
    </row>
    <row r="162" ht="22.5" hidden="1" customHeight="1">
      <c r="A162" s="64">
        <v>16.0</v>
      </c>
      <c r="B162" s="25" t="s">
        <v>15</v>
      </c>
      <c r="C162" s="26" t="str">
        <f t="shared" si="13"/>
        <v/>
      </c>
      <c r="D162" s="27"/>
      <c r="E162" s="53"/>
      <c r="F162" s="29"/>
      <c r="G162" s="30"/>
      <c r="H162" s="27"/>
      <c r="I162" s="27"/>
      <c r="J162" s="27"/>
      <c r="K162" s="65"/>
      <c r="M162" s="53"/>
      <c r="N162" s="31"/>
      <c r="O162" s="66"/>
      <c r="P162" s="59"/>
      <c r="Q162" s="60"/>
      <c r="R162" s="67"/>
    </row>
    <row r="163" ht="22.5" hidden="1" customHeight="1">
      <c r="A163" s="24">
        <v>17.0</v>
      </c>
      <c r="B163" s="25">
        <v>46163.0</v>
      </c>
      <c r="C163" s="26" t="str">
        <f t="shared" si="13"/>
        <v>木</v>
      </c>
      <c r="D163" s="27">
        <f>IFERROR(__xludf.DUMMYFUNCTION("IF($B163="""","""",IFERROR(INDEX(FILTER('1'!$JA:$JA,'1'!$IZ:$IZ=$A163,'1'!$A:$A=$B163),1),""""))"),1180.0)</f>
        <v>1180</v>
      </c>
      <c r="E163" s="27" t="str">
        <f>IFERROR(__xludf.DUMMYFUNCTION("IF($B163="""","""",IFERROR(INDEX(FILTER('1'!$JC:$JC,'1'!$IZ:$IZ=$A163,'1'!$A:$A=$B163),1),""""))"),"")</f>
        <v/>
      </c>
      <c r="F163" s="29">
        <f>IFERROR(__xludf.DUMMYFUNCTION("IF($B163="""","""",IFERROR(INDEX(FILTER('1'!$JD:$JD,'1'!$IZ:$IZ=$A163,'1'!$A:$A=$B163),1),""""))"),0.0)</f>
        <v>0</v>
      </c>
      <c r="G163" s="30"/>
      <c r="H163" s="27" t="str">
        <f>IFERROR(__xludf.DUMMYFUNCTION("IF($B163="""","""",IFERROR(INDEX(FILTER('1'!$JE:$JE,'1'!$IZ:$IZ=$A163,'1'!$A:$A=$B163),1),""""))"),"")</f>
        <v/>
      </c>
      <c r="I163" s="27" t="str">
        <f>IFERROR(__xludf.DUMMYFUNCTION("IF($B163="""","""",IFERROR(INDEX(FILTER('1'!$JF:$JF,'1'!$IZ:$IZ=$A163,'1'!$A:$A=$B163),1),""""))"),"")</f>
        <v/>
      </c>
      <c r="J163" s="27" t="str">
        <f>IFERROR(__xludf.DUMMYFUNCTION("IF($B163="""","""",IFERROR(INDEX(FILTER('1'!$JG:$JG,'1'!$IZ:$IZ=$A163,'1'!$A:$A=$B163),1),""""))"),"")</f>
        <v/>
      </c>
      <c r="K163" s="27"/>
      <c r="M163" s="27" t="str">
        <f>IFERROR(__xludf.DUMMYFUNCTION("IF($B163="""","""",IFERROR(INDEX(FILTER('1'!$JC:$JC,'1'!$IZ:$IZ=$A163,'1'!$A:$A=$B163),1),""""))"),"")</f>
        <v/>
      </c>
      <c r="N163" s="31">
        <f t="shared" ref="N163:N169" si="16">F163</f>
        <v>0</v>
      </c>
      <c r="O163" s="27" t="str">
        <f>IFERROR(__xludf.DUMMYFUNCTION("IF($B163="""","""",IFERROR(INDEX(FILTER('1'!$JH:$JH,'1'!$IZ:$IZ=$A163,'1'!$A:$A=$B163),1),""""))"),"")</f>
        <v/>
      </c>
      <c r="P163" s="27" t="str">
        <f>IFERROR(__xludf.DUMMYFUNCTION("IF($B163="""","""",IFERROR(INDEX(FILTER('1'!$JI:$JI,'1'!$IZ:$IZ=$A163,'1'!$A:$A=$B163),1),""""))"),"")</f>
        <v/>
      </c>
      <c r="Q163" s="27">
        <f>IFERROR(__xludf.DUMMYFUNCTION("IF($B163="""","""",IFERROR(INDEX(FILTER('1'!$JK:$JK,'1'!$IZ:$IZ=$A163,'1'!$A:$A=$B163),1),""""))"),0.0)</f>
        <v>0</v>
      </c>
      <c r="R163" s="34"/>
    </row>
    <row r="164" ht="22.5" hidden="1" customHeight="1">
      <c r="A164" s="24">
        <v>17.0</v>
      </c>
      <c r="B164" s="25">
        <v>46164.0</v>
      </c>
      <c r="C164" s="26" t="str">
        <f t="shared" si="13"/>
        <v>金</v>
      </c>
      <c r="D164" s="27">
        <f>IFERROR(__xludf.DUMMYFUNCTION("IF($B164="""","""",IFERROR(INDEX(FILTER('1'!$JA:$JA,'1'!$IZ:$IZ=$A164,'1'!$A:$A=$B164),1),""""))"),1180.0)</f>
        <v>1180</v>
      </c>
      <c r="E164" s="27" t="str">
        <f>IFERROR(__xludf.DUMMYFUNCTION("IF($B164="""","""",IFERROR(INDEX(FILTER('1'!$JC:$JC,'1'!$IZ:$IZ=$A164,'1'!$A:$A=$B164),1),""""))"),"")</f>
        <v/>
      </c>
      <c r="F164" s="29">
        <f>IFERROR(__xludf.DUMMYFUNCTION("IF($B164="""","""",IFERROR(INDEX(FILTER('1'!$JD:$JD,'1'!$IZ:$IZ=$A164,'1'!$A:$A=$B164),1),""""))"),0.0)</f>
        <v>0</v>
      </c>
      <c r="G164" s="30"/>
      <c r="H164" s="27" t="str">
        <f>IFERROR(__xludf.DUMMYFUNCTION("IF($B164="""","""",IFERROR(INDEX(FILTER('1'!$JE:$JE,'1'!$IZ:$IZ=$A164,'1'!$A:$A=$B164),1),""""))"),"")</f>
        <v/>
      </c>
      <c r="I164" s="27" t="str">
        <f>IFERROR(__xludf.DUMMYFUNCTION("IF($B164="""","""",IFERROR(INDEX(FILTER('1'!$JF:$JF,'1'!$IZ:$IZ=$A164,'1'!$A:$A=$B164),1),""""))"),"")</f>
        <v/>
      </c>
      <c r="J164" s="27" t="str">
        <f>IFERROR(__xludf.DUMMYFUNCTION("IF($B164="""","""",IFERROR(INDEX(FILTER('1'!$JG:$JG,'1'!$IZ:$IZ=$A164,'1'!$A:$A=$B164),1),""""))"),"")</f>
        <v/>
      </c>
      <c r="K164" s="27"/>
      <c r="M164" s="27" t="str">
        <f>IFERROR(__xludf.DUMMYFUNCTION("IF($B164="""","""",IFERROR(INDEX(FILTER('1'!$JC:$JC,'1'!$IZ:$IZ=$A164,'1'!$A:$A=$B164),1),""""))"),"")</f>
        <v/>
      </c>
      <c r="N164" s="31">
        <f t="shared" si="16"/>
        <v>0</v>
      </c>
      <c r="O164" s="27" t="str">
        <f>IFERROR(__xludf.DUMMYFUNCTION("IF($B164="""","""",IFERROR(INDEX(FILTER('1'!$JH:$JH,'1'!$IZ:$IZ=$A164,'1'!$A:$A=$B164),1),""""))"),"")</f>
        <v/>
      </c>
      <c r="P164" s="27" t="str">
        <f>IFERROR(__xludf.DUMMYFUNCTION("IF($B164="""","""",IFERROR(INDEX(FILTER('1'!$JI:$JI,'1'!$IZ:$IZ=$A164,'1'!$A:$A=$B164),1),""""))"),"")</f>
        <v/>
      </c>
      <c r="Q164" s="27">
        <f>IFERROR(__xludf.DUMMYFUNCTION("IF($B164="""","""",IFERROR(INDEX(FILTER('1'!$JK:$JK,'1'!$IZ:$IZ=$A164,'1'!$A:$A=$B164),1),""""))"),0.0)</f>
        <v>0</v>
      </c>
      <c r="R164" s="34"/>
    </row>
    <row r="165" ht="22.5" hidden="1" customHeight="1">
      <c r="A165" s="24">
        <v>17.0</v>
      </c>
      <c r="B165" s="25">
        <v>46165.0</v>
      </c>
      <c r="C165" s="26" t="str">
        <f t="shared" si="13"/>
        <v>土</v>
      </c>
      <c r="D165" s="27">
        <f>IFERROR(__xludf.DUMMYFUNCTION("IF($B165="""","""",IFERROR(INDEX(FILTER('1'!$JA:$JA,'1'!$IZ:$IZ=$A165,'1'!$A:$A=$B165),1),""""))"),1180.0)</f>
        <v>1180</v>
      </c>
      <c r="E165" s="27" t="str">
        <f>IFERROR(__xludf.DUMMYFUNCTION("IF($B165="""","""",IFERROR(INDEX(FILTER('1'!$JC:$JC,'1'!$IZ:$IZ=$A165,'1'!$A:$A=$B165),1),""""))"),"")</f>
        <v/>
      </c>
      <c r="F165" s="29">
        <f>IFERROR(__xludf.DUMMYFUNCTION("IF($B165="""","""",IFERROR(INDEX(FILTER('1'!$JD:$JD,'1'!$IZ:$IZ=$A165,'1'!$A:$A=$B165),1),""""))"),0.0)</f>
        <v>0</v>
      </c>
      <c r="G165" s="30"/>
      <c r="H165" s="27" t="str">
        <f>IFERROR(__xludf.DUMMYFUNCTION("IF($B165="""","""",IFERROR(INDEX(FILTER('1'!$JE:$JE,'1'!$IZ:$IZ=$A165,'1'!$A:$A=$B165),1),""""))"),"")</f>
        <v/>
      </c>
      <c r="I165" s="27" t="str">
        <f>IFERROR(__xludf.DUMMYFUNCTION("IF($B165="""","""",IFERROR(INDEX(FILTER('1'!$JF:$JF,'1'!$IZ:$IZ=$A165,'1'!$A:$A=$B165),1),""""))"),"")</f>
        <v/>
      </c>
      <c r="J165" s="27" t="str">
        <f>IFERROR(__xludf.DUMMYFUNCTION("IF($B165="""","""",IFERROR(INDEX(FILTER('1'!$JG:$JG,'1'!$IZ:$IZ=$A165,'1'!$A:$A=$B165),1),""""))"),"")</f>
        <v/>
      </c>
      <c r="K165" s="27"/>
      <c r="M165" s="27" t="str">
        <f>IFERROR(__xludf.DUMMYFUNCTION("IF($B165="""","""",IFERROR(INDEX(FILTER('1'!$JC:$JC,'1'!$IZ:$IZ=$A165,'1'!$A:$A=$B165),1),""""))"),"")</f>
        <v/>
      </c>
      <c r="N165" s="31">
        <f t="shared" si="16"/>
        <v>0</v>
      </c>
      <c r="O165" s="27" t="str">
        <f>IFERROR(__xludf.DUMMYFUNCTION("IF($B165="""","""",IFERROR(INDEX(FILTER('1'!$JH:$JH,'1'!$IZ:$IZ=$A165,'1'!$A:$A=$B165),1),""""))"),"")</f>
        <v/>
      </c>
      <c r="P165" s="27" t="str">
        <f>IFERROR(__xludf.DUMMYFUNCTION("IF($B165="""","""",IFERROR(INDEX(FILTER('1'!$JI:$JI,'1'!$IZ:$IZ=$A165,'1'!$A:$A=$B165),1),""""))"),"")</f>
        <v/>
      </c>
      <c r="Q165" s="27">
        <f>IFERROR(__xludf.DUMMYFUNCTION("IF($B165="""","""",IFERROR(INDEX(FILTER('1'!$JK:$JK,'1'!$IZ:$IZ=$A165,'1'!$A:$A=$B165),1),""""))"),0.0)</f>
        <v>0</v>
      </c>
      <c r="R165" s="34"/>
    </row>
    <row r="166" ht="22.5" hidden="1" customHeight="1">
      <c r="A166" s="24">
        <v>17.0</v>
      </c>
      <c r="B166" s="25">
        <v>46166.0</v>
      </c>
      <c r="C166" s="26" t="str">
        <f t="shared" si="13"/>
        <v>日</v>
      </c>
      <c r="D166" s="27">
        <f>IFERROR(__xludf.DUMMYFUNCTION("IF($B166="""","""",IFERROR(INDEX(FILTER('1'!$JA:$JA,'1'!$IZ:$IZ=$A166,'1'!$A:$A=$B166),1),""""))"),1180.0)</f>
        <v>1180</v>
      </c>
      <c r="E166" s="27" t="str">
        <f>IFERROR(__xludf.DUMMYFUNCTION("IF($B166="""","""",IFERROR(INDEX(FILTER('1'!$JC:$JC,'1'!$IZ:$IZ=$A166,'1'!$A:$A=$B166),1),""""))"),"")</f>
        <v/>
      </c>
      <c r="F166" s="29">
        <f>IFERROR(__xludf.DUMMYFUNCTION("IF($B166="""","""",IFERROR(INDEX(FILTER('1'!$JD:$JD,'1'!$IZ:$IZ=$A166,'1'!$A:$A=$B166),1),""""))"),0.0)</f>
        <v>0</v>
      </c>
      <c r="G166" s="30"/>
      <c r="H166" s="27" t="str">
        <f>IFERROR(__xludf.DUMMYFUNCTION("IF($B166="""","""",IFERROR(INDEX(FILTER('1'!$JE:$JE,'1'!$IZ:$IZ=$A166,'1'!$A:$A=$B166),1),""""))"),"")</f>
        <v/>
      </c>
      <c r="I166" s="27" t="str">
        <f>IFERROR(__xludf.DUMMYFUNCTION("IF($B166="""","""",IFERROR(INDEX(FILTER('1'!$JF:$JF,'1'!$IZ:$IZ=$A166,'1'!$A:$A=$B166),1),""""))"),"")</f>
        <v/>
      </c>
      <c r="J166" s="27" t="str">
        <f>IFERROR(__xludf.DUMMYFUNCTION("IF($B166="""","""",IFERROR(INDEX(FILTER('1'!$JG:$JG,'1'!$IZ:$IZ=$A166,'1'!$A:$A=$B166),1),""""))"),"")</f>
        <v/>
      </c>
      <c r="K166" s="27"/>
      <c r="M166" s="27" t="str">
        <f>IFERROR(__xludf.DUMMYFUNCTION("IF($B166="""","""",IFERROR(INDEX(FILTER('1'!$JC:$JC,'1'!$IZ:$IZ=$A166,'1'!$A:$A=$B166),1),""""))"),"")</f>
        <v/>
      </c>
      <c r="N166" s="31">
        <f t="shared" si="16"/>
        <v>0</v>
      </c>
      <c r="O166" s="27" t="str">
        <f>IFERROR(__xludf.DUMMYFUNCTION("IF($B166="""","""",IFERROR(INDEX(FILTER('1'!$JH:$JH,'1'!$IZ:$IZ=$A166,'1'!$A:$A=$B166),1),""""))"),"")</f>
        <v/>
      </c>
      <c r="P166" s="27" t="str">
        <f>IFERROR(__xludf.DUMMYFUNCTION("IF($B166="""","""",IFERROR(INDEX(FILTER('1'!$JI:$JI,'1'!$IZ:$IZ=$A166,'1'!$A:$A=$B166),1),""""))"),"")</f>
        <v/>
      </c>
      <c r="Q166" s="27">
        <f>IFERROR(__xludf.DUMMYFUNCTION("IF($B166="""","""",IFERROR(INDEX(FILTER('1'!$JK:$JK,'1'!$IZ:$IZ=$A166,'1'!$A:$A=$B166),1),""""))"),0.0)</f>
        <v>0</v>
      </c>
      <c r="R166" s="34"/>
    </row>
    <row r="167" ht="22.5" hidden="1" customHeight="1">
      <c r="A167" s="24">
        <v>17.0</v>
      </c>
      <c r="B167" s="25">
        <v>46167.0</v>
      </c>
      <c r="C167" s="26" t="str">
        <f t="shared" si="13"/>
        <v>月</v>
      </c>
      <c r="D167" s="27">
        <f>IFERROR(__xludf.DUMMYFUNCTION("IF($B167="""","""",IFERROR(INDEX(FILTER('1'!$JA:$JA,'1'!$IZ:$IZ=$A167,'1'!$A:$A=$B167),1),""""))"),1180.0)</f>
        <v>1180</v>
      </c>
      <c r="E167" s="27" t="str">
        <f>IFERROR(__xludf.DUMMYFUNCTION("IF($B167="""","""",IFERROR(INDEX(FILTER('1'!$JC:$JC,'1'!$IZ:$IZ=$A167,'1'!$A:$A=$B167),1),""""))"),"")</f>
        <v/>
      </c>
      <c r="F167" s="29">
        <f>IFERROR(__xludf.DUMMYFUNCTION("IF($B167="""","""",IFERROR(INDEX(FILTER('1'!$JD:$JD,'1'!$IZ:$IZ=$A167,'1'!$A:$A=$B167),1),""""))"),0.0)</f>
        <v>0</v>
      </c>
      <c r="G167" s="30"/>
      <c r="H167" s="27" t="str">
        <f>IFERROR(__xludf.DUMMYFUNCTION("IF($B167="""","""",IFERROR(INDEX(FILTER('1'!$JE:$JE,'1'!$IZ:$IZ=$A167,'1'!$A:$A=$B167),1),""""))"),"")</f>
        <v/>
      </c>
      <c r="I167" s="27" t="str">
        <f>IFERROR(__xludf.DUMMYFUNCTION("IF($B167="""","""",IFERROR(INDEX(FILTER('1'!$JF:$JF,'1'!$IZ:$IZ=$A167,'1'!$A:$A=$B167),1),""""))"),"")</f>
        <v/>
      </c>
      <c r="J167" s="27" t="str">
        <f>IFERROR(__xludf.DUMMYFUNCTION("IF($B167="""","""",IFERROR(INDEX(FILTER('1'!$JG:$JG,'1'!$IZ:$IZ=$A167,'1'!$A:$A=$B167),1),""""))"),"")</f>
        <v/>
      </c>
      <c r="K167" s="27"/>
      <c r="M167" s="27" t="str">
        <f>IFERROR(__xludf.DUMMYFUNCTION("IF($B167="""","""",IFERROR(INDEX(FILTER('1'!$JC:$JC,'1'!$IZ:$IZ=$A167,'1'!$A:$A=$B167),1),""""))"),"")</f>
        <v/>
      </c>
      <c r="N167" s="31">
        <f t="shared" si="16"/>
        <v>0</v>
      </c>
      <c r="O167" s="27" t="str">
        <f>IFERROR(__xludf.DUMMYFUNCTION("IF($B167="""","""",IFERROR(INDEX(FILTER('1'!$JH:$JH,'1'!$IZ:$IZ=$A167,'1'!$A:$A=$B167),1),""""))"),"")</f>
        <v/>
      </c>
      <c r="P167" s="27" t="str">
        <f>IFERROR(__xludf.DUMMYFUNCTION("IF($B167="""","""",IFERROR(INDEX(FILTER('1'!$JI:$JI,'1'!$IZ:$IZ=$A167,'1'!$A:$A=$B167),1),""""))"),"")</f>
        <v/>
      </c>
      <c r="Q167" s="27">
        <f>IFERROR(__xludf.DUMMYFUNCTION("IF($B167="""","""",IFERROR(INDEX(FILTER('1'!$JK:$JK,'1'!$IZ:$IZ=$A167,'1'!$A:$A=$B167),1),""""))"),0.0)</f>
        <v>0</v>
      </c>
      <c r="R167" s="34"/>
    </row>
    <row r="168" ht="22.5" hidden="1" customHeight="1">
      <c r="A168" s="24">
        <v>17.0</v>
      </c>
      <c r="B168" s="25">
        <v>46168.0</v>
      </c>
      <c r="C168" s="26" t="str">
        <f t="shared" si="13"/>
        <v>火</v>
      </c>
      <c r="D168" s="27">
        <f>IFERROR(__xludf.DUMMYFUNCTION("IF($B168="""","""",IFERROR(INDEX(FILTER('1'!$JA:$JA,'1'!$IZ:$IZ=$A168,'1'!$A:$A=$B168),1),""""))"),1180.0)</f>
        <v>1180</v>
      </c>
      <c r="E168" s="27" t="str">
        <f>IFERROR(__xludf.DUMMYFUNCTION("IF($B168="""","""",IFERROR(INDEX(FILTER('1'!$JC:$JC,'1'!$IZ:$IZ=$A168,'1'!$A:$A=$B168),1),""""))"),"")</f>
        <v/>
      </c>
      <c r="F168" s="29">
        <f>IFERROR(__xludf.DUMMYFUNCTION("IF($B168="""","""",IFERROR(INDEX(FILTER('1'!$JD:$JD,'1'!$IZ:$IZ=$A168,'1'!$A:$A=$B168),1),""""))"),0.0)</f>
        <v>0</v>
      </c>
      <c r="G168" s="30"/>
      <c r="H168" s="27" t="str">
        <f>IFERROR(__xludf.DUMMYFUNCTION("IF($B168="""","""",IFERROR(INDEX(FILTER('1'!$JE:$JE,'1'!$IZ:$IZ=$A168,'1'!$A:$A=$B168),1),""""))"),"")</f>
        <v/>
      </c>
      <c r="I168" s="27" t="str">
        <f>IFERROR(__xludf.DUMMYFUNCTION("IF($B168="""","""",IFERROR(INDEX(FILTER('1'!$JF:$JF,'1'!$IZ:$IZ=$A168,'1'!$A:$A=$B168),1),""""))"),"")</f>
        <v/>
      </c>
      <c r="J168" s="27" t="str">
        <f>IFERROR(__xludf.DUMMYFUNCTION("IF($B168="""","""",IFERROR(INDEX(FILTER('1'!$JG:$JG,'1'!$IZ:$IZ=$A168,'1'!$A:$A=$B168),1),""""))"),"")</f>
        <v/>
      </c>
      <c r="K168" s="27"/>
      <c r="M168" s="27" t="str">
        <f>IFERROR(__xludf.DUMMYFUNCTION("IF($B168="""","""",IFERROR(INDEX(FILTER('1'!$JC:$JC,'1'!$IZ:$IZ=$A168,'1'!$A:$A=$B168),1),""""))"),"")</f>
        <v/>
      </c>
      <c r="N168" s="31">
        <f t="shared" si="16"/>
        <v>0</v>
      </c>
      <c r="O168" s="27" t="str">
        <f>IFERROR(__xludf.DUMMYFUNCTION("IF($B168="""","""",IFERROR(INDEX(FILTER('1'!$JH:$JH,'1'!$IZ:$IZ=$A168,'1'!$A:$A=$B168),1),""""))"),"")</f>
        <v/>
      </c>
      <c r="P168" s="27" t="str">
        <f>IFERROR(__xludf.DUMMYFUNCTION("IF($B168="""","""",IFERROR(INDEX(FILTER('1'!$JI:$JI,'1'!$IZ:$IZ=$A168,'1'!$A:$A=$B168),1),""""))"),"")</f>
        <v/>
      </c>
      <c r="Q168" s="27">
        <f>IFERROR(__xludf.DUMMYFUNCTION("IF($B168="""","""",IFERROR(INDEX(FILTER('1'!$JK:$JK,'1'!$IZ:$IZ=$A168,'1'!$A:$A=$B168),1),""""))"),0.0)</f>
        <v>0</v>
      </c>
      <c r="R168" s="34"/>
    </row>
    <row r="169" ht="22.5" hidden="1" customHeight="1">
      <c r="A169" s="24">
        <v>17.0</v>
      </c>
      <c r="B169" s="25">
        <v>46169.0</v>
      </c>
      <c r="C169" s="26" t="str">
        <f t="shared" si="13"/>
        <v>水</v>
      </c>
      <c r="D169" s="27">
        <f>IFERROR(__xludf.DUMMYFUNCTION("IF($B169="""","""",IFERROR(INDEX(FILTER('1'!$JA:$JA,'1'!$IZ:$IZ=$A169,'1'!$A:$A=$B169),1),""""))"),1180.0)</f>
        <v>1180</v>
      </c>
      <c r="E169" s="27" t="str">
        <f>IFERROR(__xludf.DUMMYFUNCTION("IF($B169="""","""",IFERROR(INDEX(FILTER('1'!$JC:$JC,'1'!$IZ:$IZ=$A169,'1'!$A:$A=$B169),1),""""))"),"")</f>
        <v/>
      </c>
      <c r="F169" s="29">
        <f>IFERROR(__xludf.DUMMYFUNCTION("IF($B169="""","""",IFERROR(INDEX(FILTER('1'!$JD:$JD,'1'!$IZ:$IZ=$A169,'1'!$A:$A=$B169),1),""""))"),0.0)</f>
        <v>0</v>
      </c>
      <c r="G169" s="30">
        <f>IF(COUNT(F163:F169)=0,"",SUM(F163:F169)/7)</f>
        <v>0</v>
      </c>
      <c r="H169" s="27" t="str">
        <f>IFERROR(__xludf.DUMMYFUNCTION("IF($B169="""","""",IFERROR(INDEX(FILTER('1'!$JE:$JE,'1'!$IZ:$IZ=$A169,'1'!$A:$A=$B169),1),""""))"),"")</f>
        <v/>
      </c>
      <c r="I169" s="27" t="str">
        <f>IFERROR(__xludf.DUMMYFUNCTION("IF($B169="""","""",IFERROR(INDEX(FILTER('1'!$JF:$JF,'1'!$IZ:$IZ=$A169,'1'!$A:$A=$B169),1),""""))"),"")</f>
        <v/>
      </c>
      <c r="J169" s="27" t="str">
        <f>IFERROR(__xludf.DUMMYFUNCTION("IF($B169="""","""",IFERROR(INDEX(FILTER('1'!$JG:$JG,'1'!$IZ:$IZ=$A169,'1'!$A:$A=$B169),1),""""))"),"")</f>
        <v/>
      </c>
      <c r="K169" s="27">
        <f t="array" ref="K169">SUM(IFERROR(VALUE(J163:J169),0))</f>
        <v>0</v>
      </c>
      <c r="M169" s="27" t="str">
        <f>IFERROR(__xludf.DUMMYFUNCTION("IF($B169="""","""",IFERROR(INDEX(FILTER('1'!$JC:$JC,'1'!$IZ:$IZ=$A169,'1'!$A:$A=$B169),1),""""))"),"")</f>
        <v/>
      </c>
      <c r="N169" s="31">
        <f t="shared" si="16"/>
        <v>0</v>
      </c>
      <c r="O169" s="27" t="str">
        <f>IFERROR(__xludf.DUMMYFUNCTION("IF($B169="""","""",IFERROR(INDEX(FILTER('1'!$JH:$JH,'1'!$IZ:$IZ=$A169,'1'!$A:$A=$B169),1),""""))"),"")</f>
        <v/>
      </c>
      <c r="P169" s="27" t="str">
        <f>IFERROR(__xludf.DUMMYFUNCTION("IF($B169="""","""",IFERROR(INDEX(FILTER('1'!$JI:$JI,'1'!$IZ:$IZ=$A169,'1'!$A:$A=$B169),1),""""))"),"")</f>
        <v/>
      </c>
      <c r="Q169" s="27">
        <f>IFERROR(__xludf.DUMMYFUNCTION("IF($B169="""","""",IFERROR(INDEX(FILTER('1'!$JK:$JK,'1'!$IZ:$IZ=$A169,'1'!$A:$A=$B169),1),""""))"),0.0)</f>
        <v>0</v>
      </c>
      <c r="R169" s="34"/>
    </row>
    <row r="170" ht="22.5" hidden="1" customHeight="1">
      <c r="A170" s="36">
        <v>17.0</v>
      </c>
      <c r="B170" s="37">
        <v>46170.0</v>
      </c>
      <c r="C170" s="38" t="str">
        <f t="shared" si="13"/>
        <v>木</v>
      </c>
      <c r="D170" s="39">
        <f>IFERROR(__xludf.DUMMYFUNCTION("IF($B170="""","""",IFERROR(INDEX(FILTER('1'!$JA:$JA,'1'!$IZ:$IZ=$A170,'1'!$A:$A=$B170),1),""""))"),1180.0)</f>
        <v>1180</v>
      </c>
      <c r="E170" s="39" t="str">
        <f>IFERROR(__xludf.DUMMYFUNCTION("IF($B170="""","""",IFERROR(INDEX(FILTER('1'!$JC:$JC,'1'!$IZ:$IZ=$A170,'1'!$A:$A=$B170),1),""""))"),"")</f>
        <v/>
      </c>
      <c r="F170" s="41"/>
      <c r="G170" s="42"/>
      <c r="H170" s="39" t="str">
        <f>IFERROR(__xludf.DUMMYFUNCTION("IF($B170="""","""",IFERROR(INDEX(FILTER('1'!$JE:$JE,'1'!$IZ:$IZ=$A170,'1'!$A:$A=$B170),1),""""))"),"")</f>
        <v/>
      </c>
      <c r="I170" s="39" t="str">
        <f>IFERROR(__xludf.DUMMYFUNCTION("IF($B170="""","""",IFERROR(INDEX(FILTER('1'!$JF:$JF,'1'!$IZ:$IZ=$A170,'1'!$A:$A=$B170),1),""""))"),"")</f>
        <v/>
      </c>
      <c r="J170" s="39" t="str">
        <f>IFERROR(__xludf.DUMMYFUNCTION("IF($B170="""","""",IFERROR(INDEX(FILTER('1'!$JG:$JG,'1'!$IZ:$IZ=$A170,'1'!$A:$A=$B170),1),""""))"),"")</f>
        <v/>
      </c>
      <c r="K170" s="39"/>
      <c r="M170" s="39" t="str">
        <f>IFERROR(__xludf.DUMMYFUNCTION("IF($B170="""","""",IFERROR(INDEX(FILTER('1'!$JC:$JC,'1'!$IZ:$IZ=$A170,'1'!$A:$A=$B170),1),""""))"),"")</f>
        <v/>
      </c>
      <c r="N170" s="43"/>
      <c r="O170" s="39" t="str">
        <f>IFERROR(__xludf.DUMMYFUNCTION("IF($B170="""","""",IFERROR(INDEX(FILTER('1'!$JH:$JH,'1'!$IZ:$IZ=$A170,'1'!$A:$A=$B170),1),""""))"),"")</f>
        <v/>
      </c>
      <c r="P170" s="39" t="str">
        <f>IFERROR(__xludf.DUMMYFUNCTION("IF($B170="""","""",IFERROR(INDEX(FILTER('1'!$JI:$JI,'1'!$IZ:$IZ=$A170,'1'!$A:$A=$B170),1),""""))"),"")</f>
        <v/>
      </c>
      <c r="Q170" s="39">
        <f>IFERROR(__xludf.DUMMYFUNCTION("IF($B170="""","""",IFERROR(INDEX(FILTER('1'!$JK:$JK,'1'!$IZ:$IZ=$A170,'1'!$A:$A=$B170),1),""""))"),0.0)</f>
        <v>0</v>
      </c>
      <c r="R170" s="47">
        <f>D170</f>
        <v>1180</v>
      </c>
      <c r="S170" s="48"/>
    </row>
    <row r="171" ht="22.5" hidden="1" customHeight="1">
      <c r="A171" s="64">
        <v>17.0</v>
      </c>
      <c r="B171" s="24" t="s">
        <v>15</v>
      </c>
      <c r="C171" s="26" t="str">
        <f t="shared" si="13"/>
        <v/>
      </c>
      <c r="D171" s="27"/>
      <c r="E171" s="53"/>
      <c r="F171" s="29"/>
      <c r="G171" s="30"/>
      <c r="H171" s="27"/>
      <c r="I171" s="27"/>
      <c r="J171" s="27"/>
      <c r="K171" s="65"/>
      <c r="M171" s="53"/>
      <c r="N171" s="31"/>
      <c r="O171" s="66"/>
      <c r="P171" s="59"/>
      <c r="Q171" s="60"/>
      <c r="R171" s="67"/>
    </row>
    <row r="172" ht="22.5" hidden="1" customHeight="1">
      <c r="A172" s="64">
        <v>17.0</v>
      </c>
      <c r="B172" s="25" t="s">
        <v>15</v>
      </c>
      <c r="C172" s="26" t="str">
        <f t="shared" si="13"/>
        <v/>
      </c>
      <c r="D172" s="27"/>
      <c r="E172" s="53"/>
      <c r="F172" s="29"/>
      <c r="G172" s="30"/>
      <c r="H172" s="27"/>
      <c r="I172" s="27"/>
      <c r="J172" s="27"/>
      <c r="K172" s="65"/>
      <c r="M172" s="53"/>
      <c r="N172" s="31"/>
      <c r="O172" s="66"/>
      <c r="P172" s="59"/>
      <c r="Q172" s="60"/>
      <c r="R172" s="67"/>
    </row>
    <row r="173" ht="22.5" hidden="1" customHeight="1">
      <c r="A173" s="24">
        <v>18.0</v>
      </c>
      <c r="B173" s="25">
        <v>46163.0</v>
      </c>
      <c r="C173" s="26" t="str">
        <f t="shared" si="13"/>
        <v>木</v>
      </c>
      <c r="D173" s="27">
        <f>IFERROR(__xludf.DUMMYFUNCTION("IF($B173="""","""",IFERROR(INDEX(FILTER('1'!$JQ:$JQ,'1'!$JP:$JP=$A173,'1'!$A:$A=$B173),1),""""))"),1181.0)</f>
        <v>1181</v>
      </c>
      <c r="E173" s="27" t="str">
        <f>IFERROR(__xludf.DUMMYFUNCTION("IF($B173="""","""",IFERROR(INDEX(FILTER('1'!$JS:$JS,'1'!$JP:$JP=$A173,'1'!$A:$A=$B173),1),""""))"),"")</f>
        <v/>
      </c>
      <c r="F173" s="29">
        <f>IFERROR(__xludf.DUMMYFUNCTION("IF($B173="""","""",IFERROR(INDEX(FILTER('1'!$JT:$JT,'1'!$JP:$JP=$A173,'1'!$A:$A=$B173),1),""""))"),0.0)</f>
        <v>0</v>
      </c>
      <c r="G173" s="30"/>
      <c r="H173" s="27" t="str">
        <f>IFERROR(__xludf.DUMMYFUNCTION("IF($B173="""","""",IFERROR(INDEX(FILTER('1'!$JU:$JU,'1'!$JP:$JP=$A173,'1'!$A:$A=$B173),1),""""))"),"")</f>
        <v/>
      </c>
      <c r="I173" s="27" t="str">
        <f>IFERROR(__xludf.DUMMYFUNCTION("IF($B173="""","""",IFERROR(INDEX(FILTER('1'!$JV:$JV,'1'!$JP:$JP=$A173,'1'!$A:$A=$B173),1),""""))"),"")</f>
        <v/>
      </c>
      <c r="J173" s="27" t="str">
        <f>IFERROR(__xludf.DUMMYFUNCTION("IF($B173="""","""",IFERROR(INDEX(FILTER('1'!$JW:$JW,'1'!$JP:$JP=$A173,'1'!$A:$A=$B173),1),""""))"),"")</f>
        <v/>
      </c>
      <c r="K173" s="27"/>
      <c r="M173" s="27" t="str">
        <f>IFERROR(__xludf.DUMMYFUNCTION("IF($B173="""","""",IFERROR(INDEX(FILTER('1'!$JS:$JS,'1'!$JP:$JP=$A173,'1'!$A:$A=$B173),1),""""))"),"")</f>
        <v/>
      </c>
      <c r="N173" s="31">
        <f t="shared" ref="N173:N179" si="17">F173</f>
        <v>0</v>
      </c>
      <c r="O173" s="27" t="str">
        <f>IFERROR(__xludf.DUMMYFUNCTION("IF($B173="""","""",IFERROR(INDEX(FILTER('1'!$JX:$JX,'1'!$JP:$JP=$A173,'1'!$A:$A=$B173),1),""""))"),"")</f>
        <v/>
      </c>
      <c r="P173" s="27" t="str">
        <f>IFERROR(__xludf.DUMMYFUNCTION("IF($B173="""","""",IFERROR(INDEX(FILTER('1'!$JY:$JY,'1'!$JP:$JP=$A173,'1'!$A:$A=$B173),1),""""))"),"")</f>
        <v/>
      </c>
      <c r="Q173" s="27">
        <f>IFERROR(__xludf.DUMMYFUNCTION("IF($B173="""","""",IFERROR(INDEX(FILTER('1'!$KA:$KA,'1'!$JP:$JP=$A173,'1'!$A:$A=$B173),1),""""))"),0.0)</f>
        <v>0</v>
      </c>
      <c r="R173" s="34"/>
    </row>
    <row r="174" ht="22.5" hidden="1" customHeight="1">
      <c r="A174" s="24">
        <v>18.0</v>
      </c>
      <c r="B174" s="25">
        <v>46164.0</v>
      </c>
      <c r="C174" s="26" t="str">
        <f t="shared" si="13"/>
        <v>金</v>
      </c>
      <c r="D174" s="27">
        <f>IFERROR(__xludf.DUMMYFUNCTION("IF($B174="""","""",IFERROR(INDEX(FILTER('1'!$JQ:$JQ,'1'!$JP:$JP=$A174,'1'!$A:$A=$B174),1),""""))"),1181.0)</f>
        <v>1181</v>
      </c>
      <c r="E174" s="27" t="str">
        <f>IFERROR(__xludf.DUMMYFUNCTION("IF($B174="""","""",IFERROR(INDEX(FILTER('1'!$JS:$JS,'1'!$JP:$JP=$A174,'1'!$A:$A=$B174),1),""""))"),"")</f>
        <v/>
      </c>
      <c r="F174" s="29">
        <f>IFERROR(__xludf.DUMMYFUNCTION("IF($B174="""","""",IFERROR(INDEX(FILTER('1'!$JT:$JT,'1'!$JP:$JP=$A174,'1'!$A:$A=$B174),1),""""))"),0.0)</f>
        <v>0</v>
      </c>
      <c r="G174" s="30"/>
      <c r="H174" s="27" t="str">
        <f>IFERROR(__xludf.DUMMYFUNCTION("IF($B174="""","""",IFERROR(INDEX(FILTER('1'!$JU:$JU,'1'!$JP:$JP=$A174,'1'!$A:$A=$B174),1),""""))"),"")</f>
        <v/>
      </c>
      <c r="I174" s="27" t="str">
        <f>IFERROR(__xludf.DUMMYFUNCTION("IF($B174="""","""",IFERROR(INDEX(FILTER('1'!$JV:$JV,'1'!$JP:$JP=$A174,'1'!$A:$A=$B174),1),""""))"),"")</f>
        <v/>
      </c>
      <c r="J174" s="27" t="str">
        <f>IFERROR(__xludf.DUMMYFUNCTION("IF($B174="""","""",IFERROR(INDEX(FILTER('1'!$JW:$JW,'1'!$JP:$JP=$A174,'1'!$A:$A=$B174),1),""""))"),"")</f>
        <v/>
      </c>
      <c r="K174" s="27"/>
      <c r="M174" s="27" t="str">
        <f>IFERROR(__xludf.DUMMYFUNCTION("IF($B174="""","""",IFERROR(INDEX(FILTER('1'!$JS:$JS,'1'!$JP:$JP=$A174,'1'!$A:$A=$B174),1),""""))"),"")</f>
        <v/>
      </c>
      <c r="N174" s="31">
        <f t="shared" si="17"/>
        <v>0</v>
      </c>
      <c r="O174" s="27" t="str">
        <f>IFERROR(__xludf.DUMMYFUNCTION("IF($B174="""","""",IFERROR(INDEX(FILTER('1'!$JX:$JX,'1'!$JP:$JP=$A174,'1'!$A:$A=$B174),1),""""))"),"")</f>
        <v/>
      </c>
      <c r="P174" s="27" t="str">
        <f>IFERROR(__xludf.DUMMYFUNCTION("IF($B174="""","""",IFERROR(INDEX(FILTER('1'!$JY:$JY,'1'!$JP:$JP=$A174,'1'!$A:$A=$B174),1),""""))"),"")</f>
        <v/>
      </c>
      <c r="Q174" s="27">
        <f>IFERROR(__xludf.DUMMYFUNCTION("IF($B174="""","""",IFERROR(INDEX(FILTER('1'!$KA:$KA,'1'!$JP:$JP=$A174,'1'!$A:$A=$B174),1),""""))"),0.0)</f>
        <v>0</v>
      </c>
      <c r="R174" s="34"/>
    </row>
    <row r="175" ht="22.5" hidden="1" customHeight="1">
      <c r="A175" s="24">
        <v>18.0</v>
      </c>
      <c r="B175" s="25">
        <v>46165.0</v>
      </c>
      <c r="C175" s="26" t="str">
        <f t="shared" si="13"/>
        <v>土</v>
      </c>
      <c r="D175" s="27">
        <f>IFERROR(__xludf.DUMMYFUNCTION("IF($B175="""","""",IFERROR(INDEX(FILTER('1'!$JQ:$JQ,'1'!$JP:$JP=$A175,'1'!$A:$A=$B175),1),""""))"),1181.0)</f>
        <v>1181</v>
      </c>
      <c r="E175" s="27" t="str">
        <f>IFERROR(__xludf.DUMMYFUNCTION("IF($B175="""","""",IFERROR(INDEX(FILTER('1'!$JS:$JS,'1'!$JP:$JP=$A175,'1'!$A:$A=$B175),1),""""))"),"")</f>
        <v/>
      </c>
      <c r="F175" s="29">
        <f>IFERROR(__xludf.DUMMYFUNCTION("IF($B175="""","""",IFERROR(INDEX(FILTER('1'!$JT:$JT,'1'!$JP:$JP=$A175,'1'!$A:$A=$B175),1),""""))"),0.0)</f>
        <v>0</v>
      </c>
      <c r="G175" s="30"/>
      <c r="H175" s="27" t="str">
        <f>IFERROR(__xludf.DUMMYFUNCTION("IF($B175="""","""",IFERROR(INDEX(FILTER('1'!$JU:$JU,'1'!$JP:$JP=$A175,'1'!$A:$A=$B175),1),""""))"),"")</f>
        <v/>
      </c>
      <c r="I175" s="27" t="str">
        <f>IFERROR(__xludf.DUMMYFUNCTION("IF($B175="""","""",IFERROR(INDEX(FILTER('1'!$JV:$JV,'1'!$JP:$JP=$A175,'1'!$A:$A=$B175),1),""""))"),"")</f>
        <v/>
      </c>
      <c r="J175" s="27" t="str">
        <f>IFERROR(__xludf.DUMMYFUNCTION("IF($B175="""","""",IFERROR(INDEX(FILTER('1'!$JW:$JW,'1'!$JP:$JP=$A175,'1'!$A:$A=$B175),1),""""))"),"")</f>
        <v/>
      </c>
      <c r="K175" s="27"/>
      <c r="M175" s="27" t="str">
        <f>IFERROR(__xludf.DUMMYFUNCTION("IF($B175="""","""",IFERROR(INDEX(FILTER('1'!$JS:$JS,'1'!$JP:$JP=$A175,'1'!$A:$A=$B175),1),""""))"),"")</f>
        <v/>
      </c>
      <c r="N175" s="31">
        <f t="shared" si="17"/>
        <v>0</v>
      </c>
      <c r="O175" s="27" t="str">
        <f>IFERROR(__xludf.DUMMYFUNCTION("IF($B175="""","""",IFERROR(INDEX(FILTER('1'!$JX:$JX,'1'!$JP:$JP=$A175,'1'!$A:$A=$B175),1),""""))"),"")</f>
        <v/>
      </c>
      <c r="P175" s="27" t="str">
        <f>IFERROR(__xludf.DUMMYFUNCTION("IF($B175="""","""",IFERROR(INDEX(FILTER('1'!$JY:$JY,'1'!$JP:$JP=$A175,'1'!$A:$A=$B175),1),""""))"),"")</f>
        <v/>
      </c>
      <c r="Q175" s="27">
        <f>IFERROR(__xludf.DUMMYFUNCTION("IF($B175="""","""",IFERROR(INDEX(FILTER('1'!$KA:$KA,'1'!$JP:$JP=$A175,'1'!$A:$A=$B175),1),""""))"),0.0)</f>
        <v>0</v>
      </c>
      <c r="R175" s="34"/>
    </row>
    <row r="176" ht="22.5" hidden="1" customHeight="1">
      <c r="A176" s="24">
        <v>18.0</v>
      </c>
      <c r="B176" s="25">
        <v>46166.0</v>
      </c>
      <c r="C176" s="26" t="str">
        <f t="shared" si="13"/>
        <v>日</v>
      </c>
      <c r="D176" s="27">
        <f>IFERROR(__xludf.DUMMYFUNCTION("IF($B176="""","""",IFERROR(INDEX(FILTER('1'!$JQ:$JQ,'1'!$JP:$JP=$A176,'1'!$A:$A=$B176),1),""""))"),1181.0)</f>
        <v>1181</v>
      </c>
      <c r="E176" s="27" t="str">
        <f>IFERROR(__xludf.DUMMYFUNCTION("IF($B176="""","""",IFERROR(INDEX(FILTER('1'!$JS:$JS,'1'!$JP:$JP=$A176,'1'!$A:$A=$B176),1),""""))"),"")</f>
        <v/>
      </c>
      <c r="F176" s="29">
        <f>IFERROR(__xludf.DUMMYFUNCTION("IF($B176="""","""",IFERROR(INDEX(FILTER('1'!$JT:$JT,'1'!$JP:$JP=$A176,'1'!$A:$A=$B176),1),""""))"),0.0)</f>
        <v>0</v>
      </c>
      <c r="G176" s="30"/>
      <c r="H176" s="27" t="str">
        <f>IFERROR(__xludf.DUMMYFUNCTION("IF($B176="""","""",IFERROR(INDEX(FILTER('1'!$JU:$JU,'1'!$JP:$JP=$A176,'1'!$A:$A=$B176),1),""""))"),"")</f>
        <v/>
      </c>
      <c r="I176" s="27" t="str">
        <f>IFERROR(__xludf.DUMMYFUNCTION("IF($B176="""","""",IFERROR(INDEX(FILTER('1'!$JV:$JV,'1'!$JP:$JP=$A176,'1'!$A:$A=$B176),1),""""))"),"")</f>
        <v/>
      </c>
      <c r="J176" s="27" t="str">
        <f>IFERROR(__xludf.DUMMYFUNCTION("IF($B176="""","""",IFERROR(INDEX(FILTER('1'!$JW:$JW,'1'!$JP:$JP=$A176,'1'!$A:$A=$B176),1),""""))"),"")</f>
        <v/>
      </c>
      <c r="K176" s="27"/>
      <c r="M176" s="27" t="str">
        <f>IFERROR(__xludf.DUMMYFUNCTION("IF($B176="""","""",IFERROR(INDEX(FILTER('1'!$JS:$JS,'1'!$JP:$JP=$A176,'1'!$A:$A=$B176),1),""""))"),"")</f>
        <v/>
      </c>
      <c r="N176" s="31">
        <f t="shared" si="17"/>
        <v>0</v>
      </c>
      <c r="O176" s="27" t="str">
        <f>IFERROR(__xludf.DUMMYFUNCTION("IF($B176="""","""",IFERROR(INDEX(FILTER('1'!$JX:$JX,'1'!$JP:$JP=$A176,'1'!$A:$A=$B176),1),""""))"),"")</f>
        <v/>
      </c>
      <c r="P176" s="27" t="str">
        <f>IFERROR(__xludf.DUMMYFUNCTION("IF($B176="""","""",IFERROR(INDEX(FILTER('1'!$JY:$JY,'1'!$JP:$JP=$A176,'1'!$A:$A=$B176),1),""""))"),"")</f>
        <v/>
      </c>
      <c r="Q176" s="27">
        <f>IFERROR(__xludf.DUMMYFUNCTION("IF($B176="""","""",IFERROR(INDEX(FILTER('1'!$KA:$KA,'1'!$JP:$JP=$A176,'1'!$A:$A=$B176),1),""""))"),0.0)</f>
        <v>0</v>
      </c>
      <c r="R176" s="34"/>
    </row>
    <row r="177" ht="22.5" hidden="1" customHeight="1">
      <c r="A177" s="24">
        <v>18.0</v>
      </c>
      <c r="B177" s="25">
        <v>46167.0</v>
      </c>
      <c r="C177" s="26" t="str">
        <f t="shared" si="13"/>
        <v>月</v>
      </c>
      <c r="D177" s="27">
        <f>IFERROR(__xludf.DUMMYFUNCTION("IF($B177="""","""",IFERROR(INDEX(FILTER('1'!$JQ:$JQ,'1'!$JP:$JP=$A177,'1'!$A:$A=$B177),1),""""))"),1181.0)</f>
        <v>1181</v>
      </c>
      <c r="E177" s="27" t="str">
        <f>IFERROR(__xludf.DUMMYFUNCTION("IF($B177="""","""",IFERROR(INDEX(FILTER('1'!$JS:$JS,'1'!$JP:$JP=$A177,'1'!$A:$A=$B177),1),""""))"),"")</f>
        <v/>
      </c>
      <c r="F177" s="29">
        <f>IFERROR(__xludf.DUMMYFUNCTION("IF($B177="""","""",IFERROR(INDEX(FILTER('1'!$JT:$JT,'1'!$JP:$JP=$A177,'1'!$A:$A=$B177),1),""""))"),0.0)</f>
        <v>0</v>
      </c>
      <c r="G177" s="30"/>
      <c r="H177" s="27" t="str">
        <f>IFERROR(__xludf.DUMMYFUNCTION("IF($B177="""","""",IFERROR(INDEX(FILTER('1'!$JU:$JU,'1'!$JP:$JP=$A177,'1'!$A:$A=$B177),1),""""))"),"")</f>
        <v/>
      </c>
      <c r="I177" s="27" t="str">
        <f>IFERROR(__xludf.DUMMYFUNCTION("IF($B177="""","""",IFERROR(INDEX(FILTER('1'!$JV:$JV,'1'!$JP:$JP=$A177,'1'!$A:$A=$B177),1),""""))"),"")</f>
        <v/>
      </c>
      <c r="J177" s="27" t="str">
        <f>IFERROR(__xludf.DUMMYFUNCTION("IF($B177="""","""",IFERROR(INDEX(FILTER('1'!$JW:$JW,'1'!$JP:$JP=$A177,'1'!$A:$A=$B177),1),""""))"),"")</f>
        <v/>
      </c>
      <c r="K177" s="27"/>
      <c r="M177" s="27" t="str">
        <f>IFERROR(__xludf.DUMMYFUNCTION("IF($B177="""","""",IFERROR(INDEX(FILTER('1'!$JS:$JS,'1'!$JP:$JP=$A177,'1'!$A:$A=$B177),1),""""))"),"")</f>
        <v/>
      </c>
      <c r="N177" s="31">
        <f t="shared" si="17"/>
        <v>0</v>
      </c>
      <c r="O177" s="27" t="str">
        <f>IFERROR(__xludf.DUMMYFUNCTION("IF($B177="""","""",IFERROR(INDEX(FILTER('1'!$JX:$JX,'1'!$JP:$JP=$A177,'1'!$A:$A=$B177),1),""""))"),"")</f>
        <v/>
      </c>
      <c r="P177" s="27" t="str">
        <f>IFERROR(__xludf.DUMMYFUNCTION("IF($B177="""","""",IFERROR(INDEX(FILTER('1'!$JY:$JY,'1'!$JP:$JP=$A177,'1'!$A:$A=$B177),1),""""))"),"")</f>
        <v/>
      </c>
      <c r="Q177" s="27">
        <f>IFERROR(__xludf.DUMMYFUNCTION("IF($B177="""","""",IFERROR(INDEX(FILTER('1'!$KA:$KA,'1'!$JP:$JP=$A177,'1'!$A:$A=$B177),1),""""))"),0.0)</f>
        <v>0</v>
      </c>
      <c r="R177" s="34"/>
    </row>
    <row r="178" ht="22.5" hidden="1" customHeight="1">
      <c r="A178" s="24">
        <v>18.0</v>
      </c>
      <c r="B178" s="25">
        <v>46168.0</v>
      </c>
      <c r="C178" s="26" t="str">
        <f t="shared" si="13"/>
        <v>火</v>
      </c>
      <c r="D178" s="27">
        <f>IFERROR(__xludf.DUMMYFUNCTION("IF($B178="""","""",IFERROR(INDEX(FILTER('1'!$JQ:$JQ,'1'!$JP:$JP=$A178,'1'!$A:$A=$B178),1),""""))"),1181.0)</f>
        <v>1181</v>
      </c>
      <c r="E178" s="27" t="str">
        <f>IFERROR(__xludf.DUMMYFUNCTION("IF($B178="""","""",IFERROR(INDEX(FILTER('1'!$JS:$JS,'1'!$JP:$JP=$A178,'1'!$A:$A=$B178),1),""""))"),"")</f>
        <v/>
      </c>
      <c r="F178" s="29">
        <f>IFERROR(__xludf.DUMMYFUNCTION("IF($B178="""","""",IFERROR(INDEX(FILTER('1'!$JT:$JT,'1'!$JP:$JP=$A178,'1'!$A:$A=$B178),1),""""))"),0.0)</f>
        <v>0</v>
      </c>
      <c r="G178" s="30"/>
      <c r="H178" s="27" t="str">
        <f>IFERROR(__xludf.DUMMYFUNCTION("IF($B178="""","""",IFERROR(INDEX(FILTER('1'!$JU:$JU,'1'!$JP:$JP=$A178,'1'!$A:$A=$B178),1),""""))"),"")</f>
        <v/>
      </c>
      <c r="I178" s="27" t="str">
        <f>IFERROR(__xludf.DUMMYFUNCTION("IF($B178="""","""",IFERROR(INDEX(FILTER('1'!$JV:$JV,'1'!$JP:$JP=$A178,'1'!$A:$A=$B178),1),""""))"),"")</f>
        <v/>
      </c>
      <c r="J178" s="27" t="str">
        <f>IFERROR(__xludf.DUMMYFUNCTION("IF($B178="""","""",IFERROR(INDEX(FILTER('1'!$JW:$JW,'1'!$JP:$JP=$A178,'1'!$A:$A=$B178),1),""""))"),"")</f>
        <v/>
      </c>
      <c r="K178" s="27"/>
      <c r="M178" s="27" t="str">
        <f>IFERROR(__xludf.DUMMYFUNCTION("IF($B178="""","""",IFERROR(INDEX(FILTER('1'!$JS:$JS,'1'!$JP:$JP=$A178,'1'!$A:$A=$B178),1),""""))"),"")</f>
        <v/>
      </c>
      <c r="N178" s="31">
        <f t="shared" si="17"/>
        <v>0</v>
      </c>
      <c r="O178" s="27" t="str">
        <f>IFERROR(__xludf.DUMMYFUNCTION("IF($B178="""","""",IFERROR(INDEX(FILTER('1'!$JX:$JX,'1'!$JP:$JP=$A178,'1'!$A:$A=$B178),1),""""))"),"")</f>
        <v/>
      </c>
      <c r="P178" s="27" t="str">
        <f>IFERROR(__xludf.DUMMYFUNCTION("IF($B178="""","""",IFERROR(INDEX(FILTER('1'!$JY:$JY,'1'!$JP:$JP=$A178,'1'!$A:$A=$B178),1),""""))"),"")</f>
        <v/>
      </c>
      <c r="Q178" s="27">
        <f>IFERROR(__xludf.DUMMYFUNCTION("IF($B178="""","""",IFERROR(INDEX(FILTER('1'!$KA:$KA,'1'!$JP:$JP=$A178,'1'!$A:$A=$B178),1),""""))"),0.0)</f>
        <v>0</v>
      </c>
      <c r="R178" s="34"/>
    </row>
    <row r="179" ht="22.5" hidden="1" customHeight="1">
      <c r="A179" s="24">
        <v>18.0</v>
      </c>
      <c r="B179" s="25">
        <v>46169.0</v>
      </c>
      <c r="C179" s="26" t="str">
        <f t="shared" si="13"/>
        <v>水</v>
      </c>
      <c r="D179" s="27">
        <f>IFERROR(__xludf.DUMMYFUNCTION("IF($B179="""","""",IFERROR(INDEX(FILTER('1'!$JQ:$JQ,'1'!$JP:$JP=$A179,'1'!$A:$A=$B179),1),""""))"),1181.0)</f>
        <v>1181</v>
      </c>
      <c r="E179" s="27" t="str">
        <f>IFERROR(__xludf.DUMMYFUNCTION("IF($B179="""","""",IFERROR(INDEX(FILTER('1'!$JS:$JS,'1'!$JP:$JP=$A179,'1'!$A:$A=$B179),1),""""))"),"")</f>
        <v/>
      </c>
      <c r="F179" s="29">
        <f>IFERROR(__xludf.DUMMYFUNCTION("IF($B179="""","""",IFERROR(INDEX(FILTER('1'!$JT:$JT,'1'!$JP:$JP=$A179,'1'!$A:$A=$B179),1),""""))"),0.0)</f>
        <v>0</v>
      </c>
      <c r="G179" s="30">
        <f>IF(COUNT(F173:F179)=0,"",SUM(F173:F179)/7)</f>
        <v>0</v>
      </c>
      <c r="H179" s="27" t="str">
        <f>IFERROR(__xludf.DUMMYFUNCTION("IF($B179="""","""",IFERROR(INDEX(FILTER('1'!$JU:$JU,'1'!$JP:$JP=$A179,'1'!$A:$A=$B179),1),""""))"),"")</f>
        <v/>
      </c>
      <c r="I179" s="27" t="str">
        <f>IFERROR(__xludf.DUMMYFUNCTION("IF($B179="""","""",IFERROR(INDEX(FILTER('1'!$JV:$JV,'1'!$JP:$JP=$A179,'1'!$A:$A=$B179),1),""""))"),"")</f>
        <v/>
      </c>
      <c r="J179" s="27" t="str">
        <f>IFERROR(__xludf.DUMMYFUNCTION("IF($B179="""","""",IFERROR(INDEX(FILTER('1'!$JW:$JW,'1'!$JP:$JP=$A179,'1'!$A:$A=$B179),1),""""))"),"")</f>
        <v/>
      </c>
      <c r="K179" s="27">
        <f t="array" ref="K179">SUM(IFERROR(VALUE(J173:J179),0))</f>
        <v>0</v>
      </c>
      <c r="M179" s="27" t="str">
        <f>IFERROR(__xludf.DUMMYFUNCTION("IF($B179="""","""",IFERROR(INDEX(FILTER('1'!$JS:$JS,'1'!$JP:$JP=$A179,'1'!$A:$A=$B179),1),""""))"),"")</f>
        <v/>
      </c>
      <c r="N179" s="31">
        <f t="shared" si="17"/>
        <v>0</v>
      </c>
      <c r="O179" s="27" t="str">
        <f>IFERROR(__xludf.DUMMYFUNCTION("IF($B179="""","""",IFERROR(INDEX(FILTER('1'!$JX:$JX,'1'!$JP:$JP=$A179,'1'!$A:$A=$B179),1),""""))"),"")</f>
        <v/>
      </c>
      <c r="P179" s="27" t="str">
        <f>IFERROR(__xludf.DUMMYFUNCTION("IF($B179="""","""",IFERROR(INDEX(FILTER('1'!$JY:$JY,'1'!$JP:$JP=$A179,'1'!$A:$A=$B179),1),""""))"),"")</f>
        <v/>
      </c>
      <c r="Q179" s="27">
        <f>IFERROR(__xludf.DUMMYFUNCTION("IF($B179="""","""",IFERROR(INDEX(FILTER('1'!$KA:$KA,'1'!$JP:$JP=$A179,'1'!$A:$A=$B179),1),""""))"),0.0)</f>
        <v>0</v>
      </c>
      <c r="R179" s="34"/>
    </row>
    <row r="180" ht="22.5" hidden="1" customHeight="1">
      <c r="A180" s="36">
        <v>18.0</v>
      </c>
      <c r="B180" s="37">
        <v>46170.0</v>
      </c>
      <c r="C180" s="38" t="str">
        <f t="shared" si="13"/>
        <v>木</v>
      </c>
      <c r="D180" s="39">
        <f>IFERROR(__xludf.DUMMYFUNCTION("IF($B180="""","""",IFERROR(INDEX(FILTER('1'!$JQ:$JQ,'1'!$JP:$JP=$A180,'1'!$A:$A=$B180),1),""""))"),1181.0)</f>
        <v>1181</v>
      </c>
      <c r="E180" s="39" t="str">
        <f>IFERROR(__xludf.DUMMYFUNCTION("IF($B180="""","""",IFERROR(INDEX(FILTER('1'!$JS:$JS,'1'!$JP:$JP=$A180,'1'!$A:$A=$B180),1),""""))"),"")</f>
        <v/>
      </c>
      <c r="F180" s="41"/>
      <c r="G180" s="42"/>
      <c r="H180" s="39" t="str">
        <f>IFERROR(__xludf.DUMMYFUNCTION("IF($B180="""","""",IFERROR(INDEX(FILTER('1'!$JU:$JU,'1'!$JP:$JP=$A180,'1'!$A:$A=$B180),1),""""))"),"")</f>
        <v/>
      </c>
      <c r="I180" s="39" t="str">
        <f>IFERROR(__xludf.DUMMYFUNCTION("IF($B180="""","""",IFERROR(INDEX(FILTER('1'!$JV:$JV,'1'!$JP:$JP=$A180,'1'!$A:$A=$B180),1),""""))"),"")</f>
        <v/>
      </c>
      <c r="J180" s="39" t="str">
        <f>IFERROR(__xludf.DUMMYFUNCTION("IF($B180="""","""",IFERROR(INDEX(FILTER('1'!$JW:$JW,'1'!$JP:$JP=$A180,'1'!$A:$A=$B180),1),""""))"),"")</f>
        <v/>
      </c>
      <c r="K180" s="39"/>
      <c r="M180" s="39" t="str">
        <f>IFERROR(__xludf.DUMMYFUNCTION("IF($B180="""","""",IFERROR(INDEX(FILTER('1'!$JS:$JS,'1'!$JP:$JP=$A180,'1'!$A:$A=$B180),1),""""))"),"")</f>
        <v/>
      </c>
      <c r="N180" s="43"/>
      <c r="O180" s="39" t="str">
        <f>IFERROR(__xludf.DUMMYFUNCTION("IF($B180="""","""",IFERROR(INDEX(FILTER('1'!$JX:$JX,'1'!$JP:$JP=$A180,'1'!$A:$A=$B180),1),""""))"),"")</f>
        <v/>
      </c>
      <c r="P180" s="39" t="str">
        <f>IFERROR(__xludf.DUMMYFUNCTION("IF($B180="""","""",IFERROR(INDEX(FILTER('1'!$JY:$JY,'1'!$JP:$JP=$A180,'1'!$A:$A=$B180),1),""""))"),"")</f>
        <v/>
      </c>
      <c r="Q180" s="39">
        <f>IFERROR(__xludf.DUMMYFUNCTION("IF($B180="""","""",IFERROR(INDEX(FILTER('1'!$KA:$KA,'1'!$JP:$JP=$A180,'1'!$A:$A=$B180),1),""""))"),0.0)</f>
        <v>0</v>
      </c>
      <c r="R180" s="47">
        <f>D180</f>
        <v>1181</v>
      </c>
      <c r="S180" s="48"/>
    </row>
    <row r="181" ht="22.5" hidden="1" customHeight="1">
      <c r="A181" s="64">
        <v>18.0</v>
      </c>
      <c r="B181" s="25" t="s">
        <v>15</v>
      </c>
      <c r="C181" s="26" t="str">
        <f t="shared" si="13"/>
        <v/>
      </c>
      <c r="D181" s="27"/>
      <c r="E181" s="53"/>
      <c r="F181" s="29"/>
      <c r="G181" s="30"/>
      <c r="H181" s="27"/>
      <c r="I181" s="27"/>
      <c r="J181" s="27"/>
      <c r="K181" s="65"/>
      <c r="M181" s="53"/>
      <c r="N181" s="31"/>
      <c r="O181" s="66"/>
      <c r="P181" s="59"/>
      <c r="Q181" s="60"/>
      <c r="R181" s="67"/>
    </row>
    <row r="182" ht="22.5" hidden="1" customHeight="1">
      <c r="A182" s="64">
        <v>18.0</v>
      </c>
      <c r="B182" s="25" t="s">
        <v>15</v>
      </c>
      <c r="C182" s="26" t="str">
        <f t="shared" si="13"/>
        <v/>
      </c>
      <c r="D182" s="27"/>
      <c r="E182" s="53"/>
      <c r="F182" s="29"/>
      <c r="G182" s="30"/>
      <c r="H182" s="27"/>
      <c r="I182" s="27"/>
      <c r="J182" s="27"/>
      <c r="K182" s="65"/>
      <c r="M182" s="53"/>
      <c r="N182" s="31"/>
      <c r="O182" s="66"/>
      <c r="P182" s="59"/>
      <c r="Q182" s="60"/>
      <c r="R182" s="67"/>
    </row>
    <row r="183" ht="22.5" hidden="1" customHeight="1">
      <c r="A183" s="24">
        <v>19.0</v>
      </c>
      <c r="B183" s="25">
        <v>46163.0</v>
      </c>
      <c r="C183" s="26" t="str">
        <f t="shared" si="13"/>
        <v>木</v>
      </c>
      <c r="D183" s="27">
        <f>IFERROR(__xludf.DUMMYFUNCTION("IF($B183="""","""",IFERROR(INDEX(FILTER('1'!$KG:$KG,'1'!$KF:$KF=$A183,'1'!$A:$A=$B183),1),""""))"),1182.0)</f>
        <v>1182</v>
      </c>
      <c r="E183" s="27" t="str">
        <f>IFERROR(__xludf.DUMMYFUNCTION("IF($B183="""","""",IFERROR(INDEX(FILTER('1'!$KI:$KI,'1'!$KF:$KF=$A183,'1'!$A:$A=$B183),1),""""))"),"")</f>
        <v/>
      </c>
      <c r="F183" s="29">
        <f>IFERROR(__xludf.DUMMYFUNCTION("IF($B183="""","""",IFERROR(INDEX(FILTER('1'!$KJ:$KJ,'1'!$KF:$KF=$A183,'1'!$A:$A=$B183),1),""""))"),0.0)</f>
        <v>0</v>
      </c>
      <c r="G183" s="30"/>
      <c r="H183" s="27" t="str">
        <f>IFERROR(__xludf.DUMMYFUNCTION("IF($B183="""","""",IFERROR(INDEX(FILTER('1'!$KK:$KK,'1'!$KF:$KF=$A183,'1'!$A:$A=$B183),1),""""))"),"")</f>
        <v/>
      </c>
      <c r="I183" s="27" t="str">
        <f>IFERROR(__xludf.DUMMYFUNCTION("IF($B183="""","""",IFERROR(INDEX(FILTER('1'!$KL:$KL,'1'!$KF:$KF=$A183,'1'!$A:$A=$B183),1),""""))"),"")</f>
        <v/>
      </c>
      <c r="J183" s="27" t="str">
        <f>IFERROR(__xludf.DUMMYFUNCTION("IF($B183="""","""",IFERROR(INDEX(FILTER('1'!$KM:$KM,'1'!$KF:$KF=$A183,'1'!$A:$A=$B183),1),""""))"),"")</f>
        <v/>
      </c>
      <c r="K183" s="27"/>
      <c r="M183" s="27" t="str">
        <f>IFERROR(__xludf.DUMMYFUNCTION("IF($B183="""","""",IFERROR(INDEX(FILTER('1'!$KI:$KI,'1'!$KF:$KF=$A183,'1'!$A:$A=$B183),1),""""))"),"")</f>
        <v/>
      </c>
      <c r="N183" s="31">
        <f t="shared" ref="N183:N189" si="18">F183</f>
        <v>0</v>
      </c>
      <c r="O183" s="27" t="str">
        <f>IFERROR(__xludf.DUMMYFUNCTION("IF($B183="""","""",IFERROR(INDEX(FILTER('1'!$KN:$KN,'1'!$KF:$KF=$A183,'1'!$A:$A=$B183),1),""""))"),"")</f>
        <v/>
      </c>
      <c r="P183" s="27" t="str">
        <f>IFERROR(__xludf.DUMMYFUNCTION("IF($B183="""","""",IFERROR(INDEX(FILTER('1'!$KO:$KO,'1'!$KF:$KF=$A183,'1'!$A:$A=$B183),1),""""))"),"")</f>
        <v/>
      </c>
      <c r="Q183" s="27">
        <f>IFERROR(__xludf.DUMMYFUNCTION("IF($B183="""","""",IFERROR(INDEX(FILTER('1'!$KQ:$KQ,'1'!$KF:$KF=$A183,'1'!$A:$A=$B183),1),""""))"),0.0)</f>
        <v>0</v>
      </c>
      <c r="R183" s="34"/>
    </row>
    <row r="184" ht="22.5" hidden="1" customHeight="1">
      <c r="A184" s="24">
        <v>19.0</v>
      </c>
      <c r="B184" s="25">
        <v>46164.0</v>
      </c>
      <c r="C184" s="26" t="str">
        <f t="shared" si="13"/>
        <v>金</v>
      </c>
      <c r="D184" s="27">
        <f>IFERROR(__xludf.DUMMYFUNCTION("IF($B184="""","""",IFERROR(INDEX(FILTER('1'!$KG:$KG,'1'!$KF:$KF=$A184,'1'!$A:$A=$B184),1),""""))"),1182.0)</f>
        <v>1182</v>
      </c>
      <c r="E184" s="27" t="str">
        <f>IFERROR(__xludf.DUMMYFUNCTION("IF($B184="""","""",IFERROR(INDEX(FILTER('1'!$KI:$KI,'1'!$KF:$KF=$A184,'1'!$A:$A=$B184),1),""""))"),"")</f>
        <v/>
      </c>
      <c r="F184" s="29">
        <f>IFERROR(__xludf.DUMMYFUNCTION("IF($B184="""","""",IFERROR(INDEX(FILTER('1'!$KJ:$KJ,'1'!$KF:$KF=$A184,'1'!$A:$A=$B184),1),""""))"),0.0)</f>
        <v>0</v>
      </c>
      <c r="G184" s="30"/>
      <c r="H184" s="27" t="str">
        <f>IFERROR(__xludf.DUMMYFUNCTION("IF($B184="""","""",IFERROR(INDEX(FILTER('1'!$KK:$KK,'1'!$KF:$KF=$A184,'1'!$A:$A=$B184),1),""""))"),"")</f>
        <v/>
      </c>
      <c r="I184" s="27" t="str">
        <f>IFERROR(__xludf.DUMMYFUNCTION("IF($B184="""","""",IFERROR(INDEX(FILTER('1'!$KL:$KL,'1'!$KF:$KF=$A184,'1'!$A:$A=$B184),1),""""))"),"")</f>
        <v/>
      </c>
      <c r="J184" s="27" t="str">
        <f>IFERROR(__xludf.DUMMYFUNCTION("IF($B184="""","""",IFERROR(INDEX(FILTER('1'!$KM:$KM,'1'!$KF:$KF=$A184,'1'!$A:$A=$B184),1),""""))"),"")</f>
        <v/>
      </c>
      <c r="K184" s="27"/>
      <c r="M184" s="27" t="str">
        <f>IFERROR(__xludf.DUMMYFUNCTION("IF($B184="""","""",IFERROR(INDEX(FILTER('1'!$KI:$KI,'1'!$KF:$KF=$A184,'1'!$A:$A=$B184),1),""""))"),"")</f>
        <v/>
      </c>
      <c r="N184" s="31">
        <f t="shared" si="18"/>
        <v>0</v>
      </c>
      <c r="O184" s="27" t="str">
        <f>IFERROR(__xludf.DUMMYFUNCTION("IF($B184="""","""",IFERROR(INDEX(FILTER('1'!$KN:$KN,'1'!$KF:$KF=$A184,'1'!$A:$A=$B184),1),""""))"),"")</f>
        <v/>
      </c>
      <c r="P184" s="27" t="str">
        <f>IFERROR(__xludf.DUMMYFUNCTION("IF($B184="""","""",IFERROR(INDEX(FILTER('1'!$KO:$KO,'1'!$KF:$KF=$A184,'1'!$A:$A=$B184),1),""""))"),"")</f>
        <v/>
      </c>
      <c r="Q184" s="27">
        <f>IFERROR(__xludf.DUMMYFUNCTION("IF($B184="""","""",IFERROR(INDEX(FILTER('1'!$KQ:$KQ,'1'!$KF:$KF=$A184,'1'!$A:$A=$B184),1),""""))"),0.0)</f>
        <v>0</v>
      </c>
      <c r="R184" s="34"/>
    </row>
    <row r="185" ht="22.5" hidden="1" customHeight="1">
      <c r="A185" s="24">
        <v>19.0</v>
      </c>
      <c r="B185" s="25">
        <v>46165.0</v>
      </c>
      <c r="C185" s="26" t="str">
        <f t="shared" si="13"/>
        <v>土</v>
      </c>
      <c r="D185" s="27">
        <f>IFERROR(__xludf.DUMMYFUNCTION("IF($B185="""","""",IFERROR(INDEX(FILTER('1'!$KG:$KG,'1'!$KF:$KF=$A185,'1'!$A:$A=$B185),1),""""))"),1182.0)</f>
        <v>1182</v>
      </c>
      <c r="E185" s="27" t="str">
        <f>IFERROR(__xludf.DUMMYFUNCTION("IF($B185="""","""",IFERROR(INDEX(FILTER('1'!$KI:$KI,'1'!$KF:$KF=$A185,'1'!$A:$A=$B185),1),""""))"),"")</f>
        <v/>
      </c>
      <c r="F185" s="29">
        <f>IFERROR(__xludf.DUMMYFUNCTION("IF($B185="""","""",IFERROR(INDEX(FILTER('1'!$KJ:$KJ,'1'!$KF:$KF=$A185,'1'!$A:$A=$B185),1),""""))"),0.0)</f>
        <v>0</v>
      </c>
      <c r="G185" s="30"/>
      <c r="H185" s="27" t="str">
        <f>IFERROR(__xludf.DUMMYFUNCTION("IF($B185="""","""",IFERROR(INDEX(FILTER('1'!$KK:$KK,'1'!$KF:$KF=$A185,'1'!$A:$A=$B185),1),""""))"),"")</f>
        <v/>
      </c>
      <c r="I185" s="27" t="str">
        <f>IFERROR(__xludf.DUMMYFUNCTION("IF($B185="""","""",IFERROR(INDEX(FILTER('1'!$KL:$KL,'1'!$KF:$KF=$A185,'1'!$A:$A=$B185),1),""""))"),"")</f>
        <v/>
      </c>
      <c r="J185" s="27" t="str">
        <f>IFERROR(__xludf.DUMMYFUNCTION("IF($B185="""","""",IFERROR(INDEX(FILTER('1'!$KM:$KM,'1'!$KF:$KF=$A185,'1'!$A:$A=$B185),1),""""))"),"")</f>
        <v/>
      </c>
      <c r="K185" s="27"/>
      <c r="M185" s="27" t="str">
        <f>IFERROR(__xludf.DUMMYFUNCTION("IF($B185="""","""",IFERROR(INDEX(FILTER('1'!$KI:$KI,'1'!$KF:$KF=$A185,'1'!$A:$A=$B185),1),""""))"),"")</f>
        <v/>
      </c>
      <c r="N185" s="31">
        <f t="shared" si="18"/>
        <v>0</v>
      </c>
      <c r="O185" s="27" t="str">
        <f>IFERROR(__xludf.DUMMYFUNCTION("IF($B185="""","""",IFERROR(INDEX(FILTER('1'!$KN:$KN,'1'!$KF:$KF=$A185,'1'!$A:$A=$B185),1),""""))"),"")</f>
        <v/>
      </c>
      <c r="P185" s="27" t="str">
        <f>IFERROR(__xludf.DUMMYFUNCTION("IF($B185="""","""",IFERROR(INDEX(FILTER('1'!$KO:$KO,'1'!$KF:$KF=$A185,'1'!$A:$A=$B185),1),""""))"),"")</f>
        <v/>
      </c>
      <c r="Q185" s="27">
        <f>IFERROR(__xludf.DUMMYFUNCTION("IF($B185="""","""",IFERROR(INDEX(FILTER('1'!$KQ:$KQ,'1'!$KF:$KF=$A185,'1'!$A:$A=$B185),1),""""))"),0.0)</f>
        <v>0</v>
      </c>
      <c r="R185" s="34"/>
    </row>
    <row r="186" ht="22.5" hidden="1" customHeight="1">
      <c r="A186" s="24">
        <v>19.0</v>
      </c>
      <c r="B186" s="25">
        <v>46166.0</v>
      </c>
      <c r="C186" s="26" t="str">
        <f t="shared" si="13"/>
        <v>日</v>
      </c>
      <c r="D186" s="27">
        <f>IFERROR(__xludf.DUMMYFUNCTION("IF($B186="""","""",IFERROR(INDEX(FILTER('1'!$KG:$KG,'1'!$KF:$KF=$A186,'1'!$A:$A=$B186),1),""""))"),1182.0)</f>
        <v>1182</v>
      </c>
      <c r="E186" s="27" t="str">
        <f>IFERROR(__xludf.DUMMYFUNCTION("IF($B186="""","""",IFERROR(INDEX(FILTER('1'!$KI:$KI,'1'!$KF:$KF=$A186,'1'!$A:$A=$B186),1),""""))"),"")</f>
        <v/>
      </c>
      <c r="F186" s="29">
        <f>IFERROR(__xludf.DUMMYFUNCTION("IF($B186="""","""",IFERROR(INDEX(FILTER('1'!$KJ:$KJ,'1'!$KF:$KF=$A186,'1'!$A:$A=$B186),1),""""))"),0.0)</f>
        <v>0</v>
      </c>
      <c r="G186" s="30"/>
      <c r="H186" s="27" t="str">
        <f>IFERROR(__xludf.DUMMYFUNCTION("IF($B186="""","""",IFERROR(INDEX(FILTER('1'!$KK:$KK,'1'!$KF:$KF=$A186,'1'!$A:$A=$B186),1),""""))"),"")</f>
        <v/>
      </c>
      <c r="I186" s="27" t="str">
        <f>IFERROR(__xludf.DUMMYFUNCTION("IF($B186="""","""",IFERROR(INDEX(FILTER('1'!$KL:$KL,'1'!$KF:$KF=$A186,'1'!$A:$A=$B186),1),""""))"),"")</f>
        <v/>
      </c>
      <c r="J186" s="27" t="str">
        <f>IFERROR(__xludf.DUMMYFUNCTION("IF($B186="""","""",IFERROR(INDEX(FILTER('1'!$KM:$KM,'1'!$KF:$KF=$A186,'1'!$A:$A=$B186),1),""""))"),"")</f>
        <v/>
      </c>
      <c r="K186" s="27"/>
      <c r="M186" s="27" t="str">
        <f>IFERROR(__xludf.DUMMYFUNCTION("IF($B186="""","""",IFERROR(INDEX(FILTER('1'!$KI:$KI,'1'!$KF:$KF=$A186,'1'!$A:$A=$B186),1),""""))"),"")</f>
        <v/>
      </c>
      <c r="N186" s="31">
        <f t="shared" si="18"/>
        <v>0</v>
      </c>
      <c r="O186" s="27" t="str">
        <f>IFERROR(__xludf.DUMMYFUNCTION("IF($B186="""","""",IFERROR(INDEX(FILTER('1'!$KN:$KN,'1'!$KF:$KF=$A186,'1'!$A:$A=$B186),1),""""))"),"")</f>
        <v/>
      </c>
      <c r="P186" s="27" t="str">
        <f>IFERROR(__xludf.DUMMYFUNCTION("IF($B186="""","""",IFERROR(INDEX(FILTER('1'!$KO:$KO,'1'!$KF:$KF=$A186,'1'!$A:$A=$B186),1),""""))"),"")</f>
        <v/>
      </c>
      <c r="Q186" s="27">
        <f>IFERROR(__xludf.DUMMYFUNCTION("IF($B186="""","""",IFERROR(INDEX(FILTER('1'!$KQ:$KQ,'1'!$KF:$KF=$A186,'1'!$A:$A=$B186),1),""""))"),0.0)</f>
        <v>0</v>
      </c>
      <c r="R186" s="34"/>
    </row>
    <row r="187" ht="22.5" hidden="1" customHeight="1">
      <c r="A187" s="24">
        <v>19.0</v>
      </c>
      <c r="B187" s="25">
        <v>46167.0</v>
      </c>
      <c r="C187" s="26" t="str">
        <f t="shared" si="13"/>
        <v>月</v>
      </c>
      <c r="D187" s="27">
        <f>IFERROR(__xludf.DUMMYFUNCTION("IF($B187="""","""",IFERROR(INDEX(FILTER('1'!$KG:$KG,'1'!$KF:$KF=$A187,'1'!$A:$A=$B187),1),""""))"),1182.0)</f>
        <v>1182</v>
      </c>
      <c r="E187" s="27" t="str">
        <f>IFERROR(__xludf.DUMMYFUNCTION("IF($B187="""","""",IFERROR(INDEX(FILTER('1'!$KI:$KI,'1'!$KF:$KF=$A187,'1'!$A:$A=$B187),1),""""))"),"")</f>
        <v/>
      </c>
      <c r="F187" s="29">
        <f>IFERROR(__xludf.DUMMYFUNCTION("IF($B187="""","""",IFERROR(INDEX(FILTER('1'!$KJ:$KJ,'1'!$KF:$KF=$A187,'1'!$A:$A=$B187),1),""""))"),0.0)</f>
        <v>0</v>
      </c>
      <c r="G187" s="30"/>
      <c r="H187" s="27" t="str">
        <f>IFERROR(__xludf.DUMMYFUNCTION("IF($B187="""","""",IFERROR(INDEX(FILTER('1'!$KK:$KK,'1'!$KF:$KF=$A187,'1'!$A:$A=$B187),1),""""))"),"")</f>
        <v/>
      </c>
      <c r="I187" s="27" t="str">
        <f>IFERROR(__xludf.DUMMYFUNCTION("IF($B187="""","""",IFERROR(INDEX(FILTER('1'!$KL:$KL,'1'!$KF:$KF=$A187,'1'!$A:$A=$B187),1),""""))"),"")</f>
        <v/>
      </c>
      <c r="J187" s="27" t="str">
        <f>IFERROR(__xludf.DUMMYFUNCTION("IF($B187="""","""",IFERROR(INDEX(FILTER('1'!$KM:$KM,'1'!$KF:$KF=$A187,'1'!$A:$A=$B187),1),""""))"),"")</f>
        <v/>
      </c>
      <c r="K187" s="27"/>
      <c r="M187" s="27" t="str">
        <f>IFERROR(__xludf.DUMMYFUNCTION("IF($B187="""","""",IFERROR(INDEX(FILTER('1'!$KI:$KI,'1'!$KF:$KF=$A187,'1'!$A:$A=$B187),1),""""))"),"")</f>
        <v/>
      </c>
      <c r="N187" s="31">
        <f t="shared" si="18"/>
        <v>0</v>
      </c>
      <c r="O187" s="27" t="str">
        <f>IFERROR(__xludf.DUMMYFUNCTION("IF($B187="""","""",IFERROR(INDEX(FILTER('1'!$KN:$KN,'1'!$KF:$KF=$A187,'1'!$A:$A=$B187),1),""""))"),"")</f>
        <v/>
      </c>
      <c r="P187" s="27" t="str">
        <f>IFERROR(__xludf.DUMMYFUNCTION("IF($B187="""","""",IFERROR(INDEX(FILTER('1'!$KO:$KO,'1'!$KF:$KF=$A187,'1'!$A:$A=$B187),1),""""))"),"")</f>
        <v/>
      </c>
      <c r="Q187" s="27">
        <f>IFERROR(__xludf.DUMMYFUNCTION("IF($B187="""","""",IFERROR(INDEX(FILTER('1'!$KQ:$KQ,'1'!$KF:$KF=$A187,'1'!$A:$A=$B187),1),""""))"),0.0)</f>
        <v>0</v>
      </c>
      <c r="R187" s="34"/>
    </row>
    <row r="188" ht="22.5" hidden="1" customHeight="1">
      <c r="A188" s="24">
        <v>19.0</v>
      </c>
      <c r="B188" s="25">
        <v>46168.0</v>
      </c>
      <c r="C188" s="26" t="str">
        <f t="shared" si="13"/>
        <v>火</v>
      </c>
      <c r="D188" s="27">
        <f>IFERROR(__xludf.DUMMYFUNCTION("IF($B188="""","""",IFERROR(INDEX(FILTER('1'!$KG:$KG,'1'!$KF:$KF=$A188,'1'!$A:$A=$B188),1),""""))"),1182.0)</f>
        <v>1182</v>
      </c>
      <c r="E188" s="27" t="str">
        <f>IFERROR(__xludf.DUMMYFUNCTION("IF($B188="""","""",IFERROR(INDEX(FILTER('1'!$KI:$KI,'1'!$KF:$KF=$A188,'1'!$A:$A=$B188),1),""""))"),"")</f>
        <v/>
      </c>
      <c r="F188" s="29">
        <f>IFERROR(__xludf.DUMMYFUNCTION("IF($B188="""","""",IFERROR(INDEX(FILTER('1'!$KJ:$KJ,'1'!$KF:$KF=$A188,'1'!$A:$A=$B188),1),""""))"),0.0)</f>
        <v>0</v>
      </c>
      <c r="G188" s="30"/>
      <c r="H188" s="27" t="str">
        <f>IFERROR(__xludf.DUMMYFUNCTION("IF($B188="""","""",IFERROR(INDEX(FILTER('1'!$KK:$KK,'1'!$KF:$KF=$A188,'1'!$A:$A=$B188),1),""""))"),"")</f>
        <v/>
      </c>
      <c r="I188" s="27" t="str">
        <f>IFERROR(__xludf.DUMMYFUNCTION("IF($B188="""","""",IFERROR(INDEX(FILTER('1'!$KL:$KL,'1'!$KF:$KF=$A188,'1'!$A:$A=$B188),1),""""))"),"")</f>
        <v/>
      </c>
      <c r="J188" s="27" t="str">
        <f>IFERROR(__xludf.DUMMYFUNCTION("IF($B188="""","""",IFERROR(INDEX(FILTER('1'!$KM:$KM,'1'!$KF:$KF=$A188,'1'!$A:$A=$B188),1),""""))"),"")</f>
        <v/>
      </c>
      <c r="K188" s="27"/>
      <c r="M188" s="27" t="str">
        <f>IFERROR(__xludf.DUMMYFUNCTION("IF($B188="""","""",IFERROR(INDEX(FILTER('1'!$KI:$KI,'1'!$KF:$KF=$A188,'1'!$A:$A=$B188),1),""""))"),"")</f>
        <v/>
      </c>
      <c r="N188" s="31">
        <f t="shared" si="18"/>
        <v>0</v>
      </c>
      <c r="O188" s="27" t="str">
        <f>IFERROR(__xludf.DUMMYFUNCTION("IF($B188="""","""",IFERROR(INDEX(FILTER('1'!$KN:$KN,'1'!$KF:$KF=$A188,'1'!$A:$A=$B188),1),""""))"),"")</f>
        <v/>
      </c>
      <c r="P188" s="27" t="str">
        <f>IFERROR(__xludf.DUMMYFUNCTION("IF($B188="""","""",IFERROR(INDEX(FILTER('1'!$KO:$KO,'1'!$KF:$KF=$A188,'1'!$A:$A=$B188),1),""""))"),"")</f>
        <v/>
      </c>
      <c r="Q188" s="27">
        <f>IFERROR(__xludf.DUMMYFUNCTION("IF($B188="""","""",IFERROR(INDEX(FILTER('1'!$KQ:$KQ,'1'!$KF:$KF=$A188,'1'!$A:$A=$B188),1),""""))"),0.0)</f>
        <v>0</v>
      </c>
      <c r="R188" s="34"/>
    </row>
    <row r="189" ht="22.5" hidden="1" customHeight="1">
      <c r="A189" s="24">
        <v>19.0</v>
      </c>
      <c r="B189" s="25">
        <v>46169.0</v>
      </c>
      <c r="C189" s="26" t="str">
        <f t="shared" si="13"/>
        <v>水</v>
      </c>
      <c r="D189" s="27">
        <f>IFERROR(__xludf.DUMMYFUNCTION("IF($B189="""","""",IFERROR(INDEX(FILTER('1'!$KG:$KG,'1'!$KF:$KF=$A189,'1'!$A:$A=$B189),1),""""))"),1182.0)</f>
        <v>1182</v>
      </c>
      <c r="E189" s="27" t="str">
        <f>IFERROR(__xludf.DUMMYFUNCTION("IF($B189="""","""",IFERROR(INDEX(FILTER('1'!$KI:$KI,'1'!$KF:$KF=$A189,'1'!$A:$A=$B189),1),""""))"),"")</f>
        <v/>
      </c>
      <c r="F189" s="29">
        <f>IFERROR(__xludf.DUMMYFUNCTION("IF($B189="""","""",IFERROR(INDEX(FILTER('1'!$KJ:$KJ,'1'!$KF:$KF=$A189,'1'!$A:$A=$B189),1),""""))"),0.0)</f>
        <v>0</v>
      </c>
      <c r="G189" s="30">
        <f>IF(COUNT(F183:F189)=0,"",SUM(F183:F189)/7)</f>
        <v>0</v>
      </c>
      <c r="H189" s="27" t="str">
        <f>IFERROR(__xludf.DUMMYFUNCTION("IF($B189="""","""",IFERROR(INDEX(FILTER('1'!$KK:$KK,'1'!$KF:$KF=$A189,'1'!$A:$A=$B189),1),""""))"),"")</f>
        <v/>
      </c>
      <c r="I189" s="27" t="str">
        <f>IFERROR(__xludf.DUMMYFUNCTION("IF($B189="""","""",IFERROR(INDEX(FILTER('1'!$KL:$KL,'1'!$KF:$KF=$A189,'1'!$A:$A=$B189),1),""""))"),"")</f>
        <v/>
      </c>
      <c r="J189" s="27" t="str">
        <f>IFERROR(__xludf.DUMMYFUNCTION("IF($B189="""","""",IFERROR(INDEX(FILTER('1'!$KM:$KM,'1'!$KF:$KF=$A189,'1'!$A:$A=$B189),1),""""))"),"")</f>
        <v/>
      </c>
      <c r="K189" s="27">
        <f t="array" ref="K189">SUM(IFERROR(VALUE(J183:J189),0))</f>
        <v>0</v>
      </c>
      <c r="M189" s="27" t="str">
        <f>IFERROR(__xludf.DUMMYFUNCTION("IF($B189="""","""",IFERROR(INDEX(FILTER('1'!$KI:$KI,'1'!$KF:$KF=$A189,'1'!$A:$A=$B189),1),""""))"),"")</f>
        <v/>
      </c>
      <c r="N189" s="31">
        <f t="shared" si="18"/>
        <v>0</v>
      </c>
      <c r="O189" s="27" t="str">
        <f>IFERROR(__xludf.DUMMYFUNCTION("IF($B189="""","""",IFERROR(INDEX(FILTER('1'!$KN:$KN,'1'!$KF:$KF=$A189,'1'!$A:$A=$B189),1),""""))"),"")</f>
        <v/>
      </c>
      <c r="P189" s="27" t="str">
        <f>IFERROR(__xludf.DUMMYFUNCTION("IF($B189="""","""",IFERROR(INDEX(FILTER('1'!$KO:$KO,'1'!$KF:$KF=$A189,'1'!$A:$A=$B189),1),""""))"),"")</f>
        <v/>
      </c>
      <c r="Q189" s="27">
        <f>IFERROR(__xludf.DUMMYFUNCTION("IF($B189="""","""",IFERROR(INDEX(FILTER('1'!$KQ:$KQ,'1'!$KF:$KF=$A189,'1'!$A:$A=$B189),1),""""))"),0.0)</f>
        <v>0</v>
      </c>
      <c r="R189" s="34"/>
    </row>
    <row r="190" ht="22.5" hidden="1" customHeight="1">
      <c r="A190" s="36">
        <v>19.0</v>
      </c>
      <c r="B190" s="37">
        <v>46170.0</v>
      </c>
      <c r="C190" s="38" t="str">
        <f t="shared" si="13"/>
        <v>木</v>
      </c>
      <c r="D190" s="39">
        <f>IFERROR(__xludf.DUMMYFUNCTION("IF($B190="""","""",IFERROR(INDEX(FILTER('1'!$KG:$KG,'1'!$KF:$KF=$A190,'1'!$A:$A=$B190),1),""""))"),1182.0)</f>
        <v>1182</v>
      </c>
      <c r="E190" s="39" t="str">
        <f>IFERROR(__xludf.DUMMYFUNCTION("IF($B190="""","""",IFERROR(INDEX(FILTER('1'!$KI:$KI,'1'!$KF:$KF=$A190,'1'!$A:$A=$B190),1),""""))"),"")</f>
        <v/>
      </c>
      <c r="F190" s="41"/>
      <c r="G190" s="42"/>
      <c r="H190" s="39" t="str">
        <f>IFERROR(__xludf.DUMMYFUNCTION("IF($B190="""","""",IFERROR(INDEX(FILTER('1'!$KK:$KK,'1'!$KF:$KF=$A190,'1'!$A:$A=$B190),1),""""))"),"")</f>
        <v/>
      </c>
      <c r="I190" s="39" t="str">
        <f>IFERROR(__xludf.DUMMYFUNCTION("IF($B190="""","""",IFERROR(INDEX(FILTER('1'!$KL:$KL,'1'!$KF:$KF=$A190,'1'!$A:$A=$B190),1),""""))"),"")</f>
        <v/>
      </c>
      <c r="J190" s="39" t="str">
        <f>IFERROR(__xludf.DUMMYFUNCTION("IF($B190="""","""",IFERROR(INDEX(FILTER('1'!$KM:$KM,'1'!$KF:$KF=$A190,'1'!$A:$A=$B190),1),""""))"),"")</f>
        <v/>
      </c>
      <c r="K190" s="39"/>
      <c r="M190" s="39" t="str">
        <f>IFERROR(__xludf.DUMMYFUNCTION("IF($B190="""","""",IFERROR(INDEX(FILTER('1'!$KI:$KI,'1'!$KF:$KF=$A190,'1'!$A:$A=$B190),1),""""))"),"")</f>
        <v/>
      </c>
      <c r="N190" s="43"/>
      <c r="O190" s="39" t="str">
        <f>IFERROR(__xludf.DUMMYFUNCTION("IF($B190="""","""",IFERROR(INDEX(FILTER('1'!$KN:$KN,'1'!$KF:$KF=$A190,'1'!$A:$A=$B190),1),""""))"),"")</f>
        <v/>
      </c>
      <c r="P190" s="39" t="str">
        <f>IFERROR(__xludf.DUMMYFUNCTION("IF($B190="""","""",IFERROR(INDEX(FILTER('1'!$KO:$KO,'1'!$KF:$KF=$A190,'1'!$A:$A=$B190),1),""""))"),"")</f>
        <v/>
      </c>
      <c r="Q190" s="39">
        <f>IFERROR(__xludf.DUMMYFUNCTION("IF($B190="""","""",IFERROR(INDEX(FILTER('1'!$KQ:$KQ,'1'!$KF:$KF=$A190,'1'!$A:$A=$B190),1),""""))"),0.0)</f>
        <v>0</v>
      </c>
      <c r="R190" s="47">
        <f>D190</f>
        <v>1182</v>
      </c>
      <c r="S190" s="48"/>
    </row>
    <row r="191" ht="22.5" hidden="1" customHeight="1">
      <c r="A191" s="64">
        <v>19.0</v>
      </c>
      <c r="B191" s="25" t="s">
        <v>15</v>
      </c>
      <c r="C191" s="26" t="str">
        <f t="shared" si="13"/>
        <v/>
      </c>
      <c r="D191" s="27"/>
      <c r="E191" s="53"/>
      <c r="F191" s="29"/>
      <c r="G191" s="30"/>
      <c r="H191" s="27"/>
      <c r="I191" s="27"/>
      <c r="J191" s="27"/>
      <c r="K191" s="65"/>
      <c r="M191" s="53"/>
      <c r="N191" s="31"/>
      <c r="O191" s="66"/>
      <c r="P191" s="59"/>
      <c r="Q191" s="60"/>
      <c r="R191" s="67"/>
    </row>
    <row r="192" ht="22.5" hidden="1" customHeight="1">
      <c r="A192" s="64">
        <v>19.0</v>
      </c>
      <c r="B192" s="25" t="s">
        <v>15</v>
      </c>
      <c r="C192" s="26" t="str">
        <f t="shared" si="13"/>
        <v/>
      </c>
      <c r="D192" s="27"/>
      <c r="E192" s="53"/>
      <c r="F192" s="29"/>
      <c r="G192" s="30"/>
      <c r="H192" s="27"/>
      <c r="I192" s="27"/>
      <c r="J192" s="27"/>
      <c r="K192" s="65"/>
      <c r="M192" s="53"/>
      <c r="N192" s="31"/>
      <c r="O192" s="66"/>
      <c r="P192" s="59"/>
      <c r="Q192" s="60"/>
      <c r="R192" s="67"/>
    </row>
    <row r="193" ht="22.5" hidden="1" customHeight="1">
      <c r="A193" s="24">
        <v>20.0</v>
      </c>
      <c r="B193" s="25">
        <v>46163.0</v>
      </c>
      <c r="C193" s="26" t="str">
        <f t="shared" si="13"/>
        <v>木</v>
      </c>
      <c r="D193" s="27">
        <f>IFERROR(__xludf.DUMMYFUNCTION("IF($B193="""","""",IFERROR(INDEX(FILTER('1'!$KW:$KW,'1'!$KV:$KV=$A193,'1'!$A:$A=$B193),1),""""))"),1183.0)</f>
        <v>1183</v>
      </c>
      <c r="E193" s="27" t="str">
        <f>IFERROR(__xludf.DUMMYFUNCTION("IF($B193="""","""",IFERROR(INDEX(FILTER('1'!$KY:$KY,'1'!$KV:$KV=$A193,'1'!$A:$A=$B193),1),""""))"),"")</f>
        <v/>
      </c>
      <c r="F193" s="29">
        <f>IFERROR(__xludf.DUMMYFUNCTION("IF($B193="""","""",IFERROR(INDEX(FILTER('1'!$KZ:$KZ,'1'!$KV:$KV=$A193,'1'!$A:$A=$B193),1),""""))"),0.0)</f>
        <v>0</v>
      </c>
      <c r="G193" s="30"/>
      <c r="H193" s="27" t="str">
        <f>IFERROR(__xludf.DUMMYFUNCTION("IF($B193="""","""",IFERROR(INDEX(FILTER('1'!$LA:$LA,'1'!$KV:$KV=$A193,'1'!$A:$A=$B193),1),""""))"),"")</f>
        <v/>
      </c>
      <c r="I193" s="27" t="str">
        <f>IFERROR(__xludf.DUMMYFUNCTION("IF($B193="""","""",IFERROR(INDEX(FILTER('1'!$LB:$LB,'1'!$KV:$KV=$A193,'1'!$A:$A=$B193),1),""""))"),"")</f>
        <v/>
      </c>
      <c r="J193" s="27" t="str">
        <f>IFERROR(__xludf.DUMMYFUNCTION("IF($B193="""","""",IFERROR(INDEX(FILTER('1'!$LC:$LC,'1'!$KV:$KV=$A193,'1'!$A:$A=$B193),1),""""))"),"")</f>
        <v/>
      </c>
      <c r="K193" s="27"/>
      <c r="M193" s="27" t="str">
        <f>IFERROR(__xludf.DUMMYFUNCTION("IF($B193="""","""",IFERROR(INDEX(FILTER('1'!$KY:$KY,'1'!$KV:$KV=$A193,'1'!$A:$A=$B193),1),""""))"),"")</f>
        <v/>
      </c>
      <c r="N193" s="31">
        <f t="shared" ref="N193:N199" si="19">F193</f>
        <v>0</v>
      </c>
      <c r="O193" s="27" t="str">
        <f>IFERROR(__xludf.DUMMYFUNCTION("IF($B193="""","""",IFERROR(INDEX(FILTER('1'!$LD:$LD,'1'!$KV:$KV=$A193,'1'!$A:$A=$B193),1),""""))"),"")</f>
        <v/>
      </c>
      <c r="P193" s="27" t="str">
        <f>IFERROR(__xludf.DUMMYFUNCTION("IF($B193="""","""",IFERROR(INDEX(FILTER('1'!$LE:$LE,'1'!$KV:$KV=$A193,'1'!$A:$A=$B193),1),""""))"),"")</f>
        <v/>
      </c>
      <c r="Q193" s="27">
        <f>IFERROR(__xludf.DUMMYFUNCTION("IF($B193="""","""",IFERROR(INDEX(FILTER('1'!$LG:$LG,'1'!$KV:$KV=$A193,'1'!$A:$A=$B193),1),""""))"),0.0)</f>
        <v>0</v>
      </c>
      <c r="R193" s="34"/>
    </row>
    <row r="194" ht="22.5" hidden="1" customHeight="1">
      <c r="A194" s="24">
        <v>20.0</v>
      </c>
      <c r="B194" s="25">
        <v>46164.0</v>
      </c>
      <c r="C194" s="26" t="str">
        <f t="shared" si="13"/>
        <v>金</v>
      </c>
      <c r="D194" s="27">
        <f>IFERROR(__xludf.DUMMYFUNCTION("IF($B194="""","""",IFERROR(INDEX(FILTER('1'!$KW:$KW,'1'!$KV:$KV=$A194,'1'!$A:$A=$B194),1),""""))"),1183.0)</f>
        <v>1183</v>
      </c>
      <c r="E194" s="27" t="str">
        <f>IFERROR(__xludf.DUMMYFUNCTION("IF($B194="""","""",IFERROR(INDEX(FILTER('1'!$KY:$KY,'1'!$KV:$KV=$A194,'1'!$A:$A=$B194),1),""""))"),"")</f>
        <v/>
      </c>
      <c r="F194" s="29">
        <f>IFERROR(__xludf.DUMMYFUNCTION("IF($B194="""","""",IFERROR(INDEX(FILTER('1'!$KZ:$KZ,'1'!$KV:$KV=$A194,'1'!$A:$A=$B194),1),""""))"),0.0)</f>
        <v>0</v>
      </c>
      <c r="G194" s="30"/>
      <c r="H194" s="27" t="str">
        <f>IFERROR(__xludf.DUMMYFUNCTION("IF($B194="""","""",IFERROR(INDEX(FILTER('1'!$LA:$LA,'1'!$KV:$KV=$A194,'1'!$A:$A=$B194),1),""""))"),"")</f>
        <v/>
      </c>
      <c r="I194" s="27" t="str">
        <f>IFERROR(__xludf.DUMMYFUNCTION("IF($B194="""","""",IFERROR(INDEX(FILTER('1'!$LB:$LB,'1'!$KV:$KV=$A194,'1'!$A:$A=$B194),1),""""))"),"")</f>
        <v/>
      </c>
      <c r="J194" s="27" t="str">
        <f>IFERROR(__xludf.DUMMYFUNCTION("IF($B194="""","""",IFERROR(INDEX(FILTER('1'!$LC:$LC,'1'!$KV:$KV=$A194,'1'!$A:$A=$B194),1),""""))"),"")</f>
        <v/>
      </c>
      <c r="K194" s="27"/>
      <c r="M194" s="27" t="str">
        <f>IFERROR(__xludf.DUMMYFUNCTION("IF($B194="""","""",IFERROR(INDEX(FILTER('1'!$KY:$KY,'1'!$KV:$KV=$A194,'1'!$A:$A=$B194),1),""""))"),"")</f>
        <v/>
      </c>
      <c r="N194" s="31">
        <f t="shared" si="19"/>
        <v>0</v>
      </c>
      <c r="O194" s="27" t="str">
        <f>IFERROR(__xludf.DUMMYFUNCTION("IF($B194="""","""",IFERROR(INDEX(FILTER('1'!$LD:$LD,'1'!$KV:$KV=$A194,'1'!$A:$A=$B194),1),""""))"),"")</f>
        <v/>
      </c>
      <c r="P194" s="27" t="str">
        <f>IFERROR(__xludf.DUMMYFUNCTION("IF($B194="""","""",IFERROR(INDEX(FILTER('1'!$LE:$LE,'1'!$KV:$KV=$A194,'1'!$A:$A=$B194),1),""""))"),"")</f>
        <v/>
      </c>
      <c r="Q194" s="27">
        <f>IFERROR(__xludf.DUMMYFUNCTION("IF($B194="""","""",IFERROR(INDEX(FILTER('1'!$LG:$LG,'1'!$KV:$KV=$A194,'1'!$A:$A=$B194),1),""""))"),0.0)</f>
        <v>0</v>
      </c>
      <c r="R194" s="34"/>
    </row>
    <row r="195" ht="22.5" hidden="1" customHeight="1">
      <c r="A195" s="24">
        <v>20.0</v>
      </c>
      <c r="B195" s="25">
        <v>46165.0</v>
      </c>
      <c r="C195" s="26" t="str">
        <f t="shared" si="13"/>
        <v>土</v>
      </c>
      <c r="D195" s="27">
        <f>IFERROR(__xludf.DUMMYFUNCTION("IF($B195="""","""",IFERROR(INDEX(FILTER('1'!$KW:$KW,'1'!$KV:$KV=$A195,'1'!$A:$A=$B195),1),""""))"),1183.0)</f>
        <v>1183</v>
      </c>
      <c r="E195" s="27" t="str">
        <f>IFERROR(__xludf.DUMMYFUNCTION("IF($B195="""","""",IFERROR(INDEX(FILTER('1'!$KY:$KY,'1'!$KV:$KV=$A195,'1'!$A:$A=$B195),1),""""))"),"")</f>
        <v/>
      </c>
      <c r="F195" s="29">
        <f>IFERROR(__xludf.DUMMYFUNCTION("IF($B195="""","""",IFERROR(INDEX(FILTER('1'!$KZ:$KZ,'1'!$KV:$KV=$A195,'1'!$A:$A=$B195),1),""""))"),0.0)</f>
        <v>0</v>
      </c>
      <c r="G195" s="30"/>
      <c r="H195" s="27" t="str">
        <f>IFERROR(__xludf.DUMMYFUNCTION("IF($B195="""","""",IFERROR(INDEX(FILTER('1'!$LA:$LA,'1'!$KV:$KV=$A195,'1'!$A:$A=$B195),1),""""))"),"")</f>
        <v/>
      </c>
      <c r="I195" s="27" t="str">
        <f>IFERROR(__xludf.DUMMYFUNCTION("IF($B195="""","""",IFERROR(INDEX(FILTER('1'!$LB:$LB,'1'!$KV:$KV=$A195,'1'!$A:$A=$B195),1),""""))"),"")</f>
        <v/>
      </c>
      <c r="J195" s="27" t="str">
        <f>IFERROR(__xludf.DUMMYFUNCTION("IF($B195="""","""",IFERROR(INDEX(FILTER('1'!$LC:$LC,'1'!$KV:$KV=$A195,'1'!$A:$A=$B195),1),""""))"),"")</f>
        <v/>
      </c>
      <c r="K195" s="27"/>
      <c r="M195" s="27" t="str">
        <f>IFERROR(__xludf.DUMMYFUNCTION("IF($B195="""","""",IFERROR(INDEX(FILTER('1'!$KY:$KY,'1'!$KV:$KV=$A195,'1'!$A:$A=$B195),1),""""))"),"")</f>
        <v/>
      </c>
      <c r="N195" s="31">
        <f t="shared" si="19"/>
        <v>0</v>
      </c>
      <c r="O195" s="27" t="str">
        <f>IFERROR(__xludf.DUMMYFUNCTION("IF($B195="""","""",IFERROR(INDEX(FILTER('1'!$LD:$LD,'1'!$KV:$KV=$A195,'1'!$A:$A=$B195),1),""""))"),"")</f>
        <v/>
      </c>
      <c r="P195" s="27" t="str">
        <f>IFERROR(__xludf.DUMMYFUNCTION("IF($B195="""","""",IFERROR(INDEX(FILTER('1'!$LE:$LE,'1'!$KV:$KV=$A195,'1'!$A:$A=$B195),1),""""))"),"")</f>
        <v/>
      </c>
      <c r="Q195" s="27">
        <f>IFERROR(__xludf.DUMMYFUNCTION("IF($B195="""","""",IFERROR(INDEX(FILTER('1'!$LG:$LG,'1'!$KV:$KV=$A195,'1'!$A:$A=$B195),1),""""))"),0.0)</f>
        <v>0</v>
      </c>
      <c r="R195" s="34"/>
    </row>
    <row r="196" ht="22.5" hidden="1" customHeight="1">
      <c r="A196" s="24">
        <v>20.0</v>
      </c>
      <c r="B196" s="25">
        <v>46166.0</v>
      </c>
      <c r="C196" s="26" t="str">
        <f t="shared" si="13"/>
        <v>日</v>
      </c>
      <c r="D196" s="27">
        <f>IFERROR(__xludf.DUMMYFUNCTION("IF($B196="""","""",IFERROR(INDEX(FILTER('1'!$KW:$KW,'1'!$KV:$KV=$A196,'1'!$A:$A=$B196),1),""""))"),1183.0)</f>
        <v>1183</v>
      </c>
      <c r="E196" s="27" t="str">
        <f>IFERROR(__xludf.DUMMYFUNCTION("IF($B196="""","""",IFERROR(INDEX(FILTER('1'!$KY:$KY,'1'!$KV:$KV=$A196,'1'!$A:$A=$B196),1),""""))"),"")</f>
        <v/>
      </c>
      <c r="F196" s="29">
        <f>IFERROR(__xludf.DUMMYFUNCTION("IF($B196="""","""",IFERROR(INDEX(FILTER('1'!$KZ:$KZ,'1'!$KV:$KV=$A196,'1'!$A:$A=$B196),1),""""))"),0.0)</f>
        <v>0</v>
      </c>
      <c r="G196" s="30"/>
      <c r="H196" s="27" t="str">
        <f>IFERROR(__xludf.DUMMYFUNCTION("IF($B196="""","""",IFERROR(INDEX(FILTER('1'!$LA:$LA,'1'!$KV:$KV=$A196,'1'!$A:$A=$B196),1),""""))"),"")</f>
        <v/>
      </c>
      <c r="I196" s="27" t="str">
        <f>IFERROR(__xludf.DUMMYFUNCTION("IF($B196="""","""",IFERROR(INDEX(FILTER('1'!$LB:$LB,'1'!$KV:$KV=$A196,'1'!$A:$A=$B196),1),""""))"),"")</f>
        <v/>
      </c>
      <c r="J196" s="27" t="str">
        <f>IFERROR(__xludf.DUMMYFUNCTION("IF($B196="""","""",IFERROR(INDEX(FILTER('1'!$LC:$LC,'1'!$KV:$KV=$A196,'1'!$A:$A=$B196),1),""""))"),"")</f>
        <v/>
      </c>
      <c r="K196" s="27"/>
      <c r="M196" s="27" t="str">
        <f>IFERROR(__xludf.DUMMYFUNCTION("IF($B196="""","""",IFERROR(INDEX(FILTER('1'!$KY:$KY,'1'!$KV:$KV=$A196,'1'!$A:$A=$B196),1),""""))"),"")</f>
        <v/>
      </c>
      <c r="N196" s="31">
        <f t="shared" si="19"/>
        <v>0</v>
      </c>
      <c r="O196" s="27" t="str">
        <f>IFERROR(__xludf.DUMMYFUNCTION("IF($B196="""","""",IFERROR(INDEX(FILTER('1'!$LD:$LD,'1'!$KV:$KV=$A196,'1'!$A:$A=$B196),1),""""))"),"")</f>
        <v/>
      </c>
      <c r="P196" s="27" t="str">
        <f>IFERROR(__xludf.DUMMYFUNCTION("IF($B196="""","""",IFERROR(INDEX(FILTER('1'!$LE:$LE,'1'!$KV:$KV=$A196,'1'!$A:$A=$B196),1),""""))"),"")</f>
        <v/>
      </c>
      <c r="Q196" s="27">
        <f>IFERROR(__xludf.DUMMYFUNCTION("IF($B196="""","""",IFERROR(INDEX(FILTER('1'!$LG:$LG,'1'!$KV:$KV=$A196,'1'!$A:$A=$B196),1),""""))"),0.0)</f>
        <v>0</v>
      </c>
      <c r="R196" s="34"/>
    </row>
    <row r="197" ht="22.5" hidden="1" customHeight="1">
      <c r="A197" s="24">
        <v>20.0</v>
      </c>
      <c r="B197" s="25">
        <v>46167.0</v>
      </c>
      <c r="C197" s="26" t="str">
        <f t="shared" si="13"/>
        <v>月</v>
      </c>
      <c r="D197" s="27">
        <f>IFERROR(__xludf.DUMMYFUNCTION("IF($B197="""","""",IFERROR(INDEX(FILTER('1'!$KW:$KW,'1'!$KV:$KV=$A197,'1'!$A:$A=$B197),1),""""))"),1183.0)</f>
        <v>1183</v>
      </c>
      <c r="E197" s="27" t="str">
        <f>IFERROR(__xludf.DUMMYFUNCTION("IF($B197="""","""",IFERROR(INDEX(FILTER('1'!$KY:$KY,'1'!$KV:$KV=$A197,'1'!$A:$A=$B197),1),""""))"),"")</f>
        <v/>
      </c>
      <c r="F197" s="29">
        <f>IFERROR(__xludf.DUMMYFUNCTION("IF($B197="""","""",IFERROR(INDEX(FILTER('1'!$KZ:$KZ,'1'!$KV:$KV=$A197,'1'!$A:$A=$B197),1),""""))"),0.0)</f>
        <v>0</v>
      </c>
      <c r="G197" s="30"/>
      <c r="H197" s="27" t="str">
        <f>IFERROR(__xludf.DUMMYFUNCTION("IF($B197="""","""",IFERROR(INDEX(FILTER('1'!$LA:$LA,'1'!$KV:$KV=$A197,'1'!$A:$A=$B197),1),""""))"),"")</f>
        <v/>
      </c>
      <c r="I197" s="27" t="str">
        <f>IFERROR(__xludf.DUMMYFUNCTION("IF($B197="""","""",IFERROR(INDEX(FILTER('1'!$LB:$LB,'1'!$KV:$KV=$A197,'1'!$A:$A=$B197),1),""""))"),"")</f>
        <v/>
      </c>
      <c r="J197" s="27" t="str">
        <f>IFERROR(__xludf.DUMMYFUNCTION("IF($B197="""","""",IFERROR(INDEX(FILTER('1'!$LC:$LC,'1'!$KV:$KV=$A197,'1'!$A:$A=$B197),1),""""))"),"")</f>
        <v/>
      </c>
      <c r="K197" s="27"/>
      <c r="M197" s="27" t="str">
        <f>IFERROR(__xludf.DUMMYFUNCTION("IF($B197="""","""",IFERROR(INDEX(FILTER('1'!$KY:$KY,'1'!$KV:$KV=$A197,'1'!$A:$A=$B197),1),""""))"),"")</f>
        <v/>
      </c>
      <c r="N197" s="31">
        <f t="shared" si="19"/>
        <v>0</v>
      </c>
      <c r="O197" s="27" t="str">
        <f>IFERROR(__xludf.DUMMYFUNCTION("IF($B197="""","""",IFERROR(INDEX(FILTER('1'!$LD:$LD,'1'!$KV:$KV=$A197,'1'!$A:$A=$B197),1),""""))"),"")</f>
        <v/>
      </c>
      <c r="P197" s="27" t="str">
        <f>IFERROR(__xludf.DUMMYFUNCTION("IF($B197="""","""",IFERROR(INDEX(FILTER('1'!$LE:$LE,'1'!$KV:$KV=$A197,'1'!$A:$A=$B197),1),""""))"),"")</f>
        <v/>
      </c>
      <c r="Q197" s="27">
        <f>IFERROR(__xludf.DUMMYFUNCTION("IF($B197="""","""",IFERROR(INDEX(FILTER('1'!$LG:$LG,'1'!$KV:$KV=$A197,'1'!$A:$A=$B197),1),""""))"),0.0)</f>
        <v>0</v>
      </c>
      <c r="R197" s="34"/>
    </row>
    <row r="198" ht="22.5" hidden="1" customHeight="1">
      <c r="A198" s="24">
        <v>20.0</v>
      </c>
      <c r="B198" s="25">
        <v>46168.0</v>
      </c>
      <c r="C198" s="26" t="str">
        <f t="shared" si="13"/>
        <v>火</v>
      </c>
      <c r="D198" s="27">
        <f>IFERROR(__xludf.DUMMYFUNCTION("IF($B198="""","""",IFERROR(INDEX(FILTER('1'!$KW:$KW,'1'!$KV:$KV=$A198,'1'!$A:$A=$B198),1),""""))"),1183.0)</f>
        <v>1183</v>
      </c>
      <c r="E198" s="27" t="str">
        <f>IFERROR(__xludf.DUMMYFUNCTION("IF($B198="""","""",IFERROR(INDEX(FILTER('1'!$KY:$KY,'1'!$KV:$KV=$A198,'1'!$A:$A=$B198),1),""""))"),"")</f>
        <v/>
      </c>
      <c r="F198" s="29">
        <f>IFERROR(__xludf.DUMMYFUNCTION("IF($B198="""","""",IFERROR(INDEX(FILTER('1'!$KZ:$KZ,'1'!$KV:$KV=$A198,'1'!$A:$A=$B198),1),""""))"),0.0)</f>
        <v>0</v>
      </c>
      <c r="G198" s="30"/>
      <c r="H198" s="27" t="str">
        <f>IFERROR(__xludf.DUMMYFUNCTION("IF($B198="""","""",IFERROR(INDEX(FILTER('1'!$LA:$LA,'1'!$KV:$KV=$A198,'1'!$A:$A=$B198),1),""""))"),"")</f>
        <v/>
      </c>
      <c r="I198" s="27" t="str">
        <f>IFERROR(__xludf.DUMMYFUNCTION("IF($B198="""","""",IFERROR(INDEX(FILTER('1'!$LB:$LB,'1'!$KV:$KV=$A198,'1'!$A:$A=$B198),1),""""))"),"")</f>
        <v/>
      </c>
      <c r="J198" s="27" t="str">
        <f>IFERROR(__xludf.DUMMYFUNCTION("IF($B198="""","""",IFERROR(INDEX(FILTER('1'!$LC:$LC,'1'!$KV:$KV=$A198,'1'!$A:$A=$B198),1),""""))"),"")</f>
        <v/>
      </c>
      <c r="K198" s="27"/>
      <c r="M198" s="27" t="str">
        <f>IFERROR(__xludf.DUMMYFUNCTION("IF($B198="""","""",IFERROR(INDEX(FILTER('1'!$KY:$KY,'1'!$KV:$KV=$A198,'1'!$A:$A=$B198),1),""""))"),"")</f>
        <v/>
      </c>
      <c r="N198" s="31">
        <f t="shared" si="19"/>
        <v>0</v>
      </c>
      <c r="O198" s="27" t="str">
        <f>IFERROR(__xludf.DUMMYFUNCTION("IF($B198="""","""",IFERROR(INDEX(FILTER('1'!$LD:$LD,'1'!$KV:$KV=$A198,'1'!$A:$A=$B198),1),""""))"),"")</f>
        <v/>
      </c>
      <c r="P198" s="27" t="str">
        <f>IFERROR(__xludf.DUMMYFUNCTION("IF($B198="""","""",IFERROR(INDEX(FILTER('1'!$LE:$LE,'1'!$KV:$KV=$A198,'1'!$A:$A=$B198),1),""""))"),"")</f>
        <v/>
      </c>
      <c r="Q198" s="27">
        <f>IFERROR(__xludf.DUMMYFUNCTION("IF($B198="""","""",IFERROR(INDEX(FILTER('1'!$LG:$LG,'1'!$KV:$KV=$A198,'1'!$A:$A=$B198),1),""""))"),0.0)</f>
        <v>0</v>
      </c>
      <c r="R198" s="34"/>
    </row>
    <row r="199" ht="22.5" hidden="1" customHeight="1">
      <c r="A199" s="24">
        <v>20.0</v>
      </c>
      <c r="B199" s="25">
        <v>46169.0</v>
      </c>
      <c r="C199" s="26" t="str">
        <f t="shared" si="13"/>
        <v>水</v>
      </c>
      <c r="D199" s="27">
        <f>IFERROR(__xludf.DUMMYFUNCTION("IF($B199="""","""",IFERROR(INDEX(FILTER('1'!$KW:$KW,'1'!$KV:$KV=$A199,'1'!$A:$A=$B199),1),""""))"),1183.0)</f>
        <v>1183</v>
      </c>
      <c r="E199" s="27" t="str">
        <f>IFERROR(__xludf.DUMMYFUNCTION("IF($B199="""","""",IFERROR(INDEX(FILTER('1'!$KY:$KY,'1'!$KV:$KV=$A199,'1'!$A:$A=$B199),1),""""))"),"")</f>
        <v/>
      </c>
      <c r="F199" s="29">
        <f>IFERROR(__xludf.DUMMYFUNCTION("IF($B199="""","""",IFERROR(INDEX(FILTER('1'!$KZ:$KZ,'1'!$KV:$KV=$A199,'1'!$A:$A=$B199),1),""""))"),0.0)</f>
        <v>0</v>
      </c>
      <c r="G199" s="30">
        <f>IF(COUNT(F193:F199)=0,"",SUM(F193:F199)/7)</f>
        <v>0</v>
      </c>
      <c r="H199" s="27" t="str">
        <f>IFERROR(__xludf.DUMMYFUNCTION("IF($B199="""","""",IFERROR(INDEX(FILTER('1'!$LA:$LA,'1'!$KV:$KV=$A199,'1'!$A:$A=$B199),1),""""))"),"")</f>
        <v/>
      </c>
      <c r="I199" s="27" t="str">
        <f>IFERROR(__xludf.DUMMYFUNCTION("IF($B199="""","""",IFERROR(INDEX(FILTER('1'!$LB:$LB,'1'!$KV:$KV=$A199,'1'!$A:$A=$B199),1),""""))"),"")</f>
        <v/>
      </c>
      <c r="J199" s="27" t="str">
        <f>IFERROR(__xludf.DUMMYFUNCTION("IF($B199="""","""",IFERROR(INDEX(FILTER('1'!$LC:$LC,'1'!$KV:$KV=$A199,'1'!$A:$A=$B199),1),""""))"),"")</f>
        <v/>
      </c>
      <c r="K199" s="27">
        <f t="array" ref="K199">SUM(IFERROR(VALUE(J193:J199),0))</f>
        <v>0</v>
      </c>
      <c r="M199" s="27" t="str">
        <f>IFERROR(__xludf.DUMMYFUNCTION("IF($B199="""","""",IFERROR(INDEX(FILTER('1'!$KY:$KY,'1'!$KV:$KV=$A199,'1'!$A:$A=$B199),1),""""))"),"")</f>
        <v/>
      </c>
      <c r="N199" s="31">
        <f t="shared" si="19"/>
        <v>0</v>
      </c>
      <c r="O199" s="27" t="str">
        <f>IFERROR(__xludf.DUMMYFUNCTION("IF($B199="""","""",IFERROR(INDEX(FILTER('1'!$LD:$LD,'1'!$KV:$KV=$A199,'1'!$A:$A=$B199),1),""""))"),"")</f>
        <v/>
      </c>
      <c r="P199" s="27" t="str">
        <f>IFERROR(__xludf.DUMMYFUNCTION("IF($B199="""","""",IFERROR(INDEX(FILTER('1'!$LE:$LE,'1'!$KV:$KV=$A199,'1'!$A:$A=$B199),1),""""))"),"")</f>
        <v/>
      </c>
      <c r="Q199" s="27">
        <f>IFERROR(__xludf.DUMMYFUNCTION("IF($B199="""","""",IFERROR(INDEX(FILTER('1'!$LG:$LG,'1'!$KV:$KV=$A199,'1'!$A:$A=$B199),1),""""))"),0.0)</f>
        <v>0</v>
      </c>
      <c r="R199" s="34"/>
    </row>
    <row r="200" ht="22.5" hidden="1" customHeight="1">
      <c r="A200" s="36">
        <v>20.0</v>
      </c>
      <c r="B200" s="37">
        <v>46170.0</v>
      </c>
      <c r="C200" s="38" t="str">
        <f t="shared" si="13"/>
        <v>木</v>
      </c>
      <c r="D200" s="39">
        <f>IFERROR(__xludf.DUMMYFUNCTION("IF($B200="""","""",IFERROR(INDEX(FILTER('1'!$KW:$KW,'1'!$KV:$KV=$A200,'1'!$A:$A=$B200),1),""""))"),1183.0)</f>
        <v>1183</v>
      </c>
      <c r="E200" s="39" t="str">
        <f>IFERROR(__xludf.DUMMYFUNCTION("IF($B200="""","""",IFERROR(INDEX(FILTER('1'!$KY:$KY,'1'!$KV:$KV=$A200,'1'!$A:$A=$B200),1),""""))"),"")</f>
        <v/>
      </c>
      <c r="F200" s="41"/>
      <c r="G200" s="42"/>
      <c r="H200" s="39" t="str">
        <f>IFERROR(__xludf.DUMMYFUNCTION("IF($B200="""","""",IFERROR(INDEX(FILTER('1'!$LA:$LA,'1'!$KV:$KV=$A200,'1'!$A:$A=$B200),1),""""))"),"")</f>
        <v/>
      </c>
      <c r="I200" s="39" t="str">
        <f>IFERROR(__xludf.DUMMYFUNCTION("IF($B200="""","""",IFERROR(INDEX(FILTER('1'!$LB:$LB,'1'!$KV:$KV=$A200,'1'!$A:$A=$B200),1),""""))"),"")</f>
        <v/>
      </c>
      <c r="J200" s="39" t="str">
        <f>IFERROR(__xludf.DUMMYFUNCTION("IF($B200="""","""",IFERROR(INDEX(FILTER('1'!$LC:$LC,'1'!$KV:$KV=$A200,'1'!$A:$A=$B200),1),""""))"),"")</f>
        <v/>
      </c>
      <c r="K200" s="39"/>
      <c r="M200" s="39" t="str">
        <f>IFERROR(__xludf.DUMMYFUNCTION("IF($B200="""","""",IFERROR(INDEX(FILTER('1'!$KY:$KY,'1'!$KV:$KV=$A200,'1'!$A:$A=$B200),1),""""))"),"")</f>
        <v/>
      </c>
      <c r="N200" s="43"/>
      <c r="O200" s="39" t="str">
        <f>IFERROR(__xludf.DUMMYFUNCTION("IF($B200="""","""",IFERROR(INDEX(FILTER('1'!$LD:$LD,'1'!$KV:$KV=$A200,'1'!$A:$A=$B200),1),""""))"),"")</f>
        <v/>
      </c>
      <c r="P200" s="39" t="str">
        <f>IFERROR(__xludf.DUMMYFUNCTION("IF($B200="""","""",IFERROR(INDEX(FILTER('1'!$LE:$LE,'1'!$KV:$KV=$A200,'1'!$A:$A=$B200),1),""""))"),"")</f>
        <v/>
      </c>
      <c r="Q200" s="39">
        <f>IFERROR(__xludf.DUMMYFUNCTION("IF($B200="""","""",IFERROR(INDEX(FILTER('1'!$LG:$LG,'1'!$KV:$KV=$A200,'1'!$A:$A=$B200),1),""""))"),0.0)</f>
        <v>0</v>
      </c>
      <c r="R200" s="47">
        <f>D200</f>
        <v>1183</v>
      </c>
      <c r="S200" s="48"/>
    </row>
    <row r="201" ht="22.5" hidden="1" customHeight="1">
      <c r="A201" s="64">
        <v>20.0</v>
      </c>
      <c r="B201" s="25" t="s">
        <v>15</v>
      </c>
      <c r="C201" s="26" t="str">
        <f t="shared" si="13"/>
        <v/>
      </c>
      <c r="D201" s="27"/>
      <c r="E201" s="53"/>
      <c r="F201" s="29"/>
      <c r="G201" s="30"/>
      <c r="H201" s="27"/>
      <c r="I201" s="27"/>
      <c r="J201" s="27"/>
      <c r="K201" s="65"/>
      <c r="M201" s="53"/>
      <c r="N201" s="31"/>
      <c r="O201" s="66"/>
      <c r="P201" s="59"/>
      <c r="Q201" s="60"/>
      <c r="R201" s="67"/>
    </row>
    <row r="202" ht="22.5" customHeight="1">
      <c r="A202" s="64">
        <v>20.0</v>
      </c>
      <c r="B202" s="25" t="s">
        <v>15</v>
      </c>
      <c r="C202" s="26"/>
      <c r="D202" s="27"/>
      <c r="E202" s="53"/>
      <c r="F202" s="29"/>
      <c r="G202" s="30"/>
      <c r="H202" s="27"/>
      <c r="I202" s="27"/>
      <c r="J202" s="27"/>
      <c r="K202" s="65"/>
      <c r="M202" s="53"/>
      <c r="N202" s="31"/>
      <c r="O202" s="66"/>
      <c r="P202" s="59"/>
      <c r="Q202" s="60"/>
      <c r="R202" s="67"/>
    </row>
    <row r="203" ht="22.5" hidden="1" customHeight="1">
      <c r="A203" s="24"/>
      <c r="B203" s="25">
        <v>46163.0</v>
      </c>
      <c r="C203" s="26" t="str">
        <f t="shared" ref="C203:C242" si="20">IF(B203="","",TEXT(B203,"ddd"))</f>
        <v>木</v>
      </c>
      <c r="D203" s="27" t="str">
        <f>IFERROR(__xludf.DUMMYFUNCTION("IF($B203="""","""",IFERROR(INDEX(FILTER(#REF!,#REF!=$A203,'1'!$A:$A=$B203),1),""""))"),"")</f>
        <v/>
      </c>
      <c r="E203" s="28"/>
      <c r="F203" s="29"/>
      <c r="G203" s="30"/>
      <c r="H203" s="27"/>
      <c r="I203" s="27"/>
      <c r="J203" s="27"/>
      <c r="K203" s="27"/>
      <c r="M203" s="28"/>
      <c r="N203" s="70"/>
      <c r="O203" s="32"/>
      <c r="P203" s="59"/>
      <c r="Q203" s="11"/>
      <c r="R203" s="34"/>
    </row>
    <row r="204" ht="22.5" hidden="1" customHeight="1">
      <c r="A204" s="24"/>
      <c r="B204" s="25">
        <v>46164.0</v>
      </c>
      <c r="C204" s="26" t="str">
        <f t="shared" si="20"/>
        <v>金</v>
      </c>
      <c r="D204" s="27" t="str">
        <f>IFERROR(__xludf.DUMMYFUNCTION("IF($B204="""","""",IFERROR(INDEX(FILTER(#REF!,#REF!=$A204,'1'!$A:$A=$B204),1),""""))"),"")</f>
        <v/>
      </c>
      <c r="E204" s="28"/>
      <c r="F204" s="29"/>
      <c r="G204" s="30"/>
      <c r="H204" s="27"/>
      <c r="I204" s="27"/>
      <c r="J204" s="27"/>
      <c r="K204" s="27"/>
      <c r="M204" s="28"/>
      <c r="N204" s="70"/>
      <c r="O204" s="32"/>
      <c r="P204" s="59"/>
      <c r="Q204" s="11"/>
      <c r="R204" s="34"/>
    </row>
    <row r="205" ht="22.5" hidden="1" customHeight="1">
      <c r="A205" s="24"/>
      <c r="B205" s="25">
        <v>46165.0</v>
      </c>
      <c r="C205" s="26" t="str">
        <f t="shared" si="20"/>
        <v>土</v>
      </c>
      <c r="D205" s="27" t="str">
        <f>IFERROR(__xludf.DUMMYFUNCTION("IF($B205="""","""",IFERROR(INDEX(FILTER(#REF!,#REF!=$A205,'1'!$A:$A=$B205),1),""""))"),"")</f>
        <v/>
      </c>
      <c r="E205" s="28"/>
      <c r="F205" s="29"/>
      <c r="G205" s="30"/>
      <c r="H205" s="27"/>
      <c r="I205" s="27"/>
      <c r="J205" s="27"/>
      <c r="K205" s="27"/>
      <c r="M205" s="28"/>
      <c r="N205" s="70"/>
      <c r="O205" s="32"/>
      <c r="P205" s="59"/>
      <c r="Q205" s="11"/>
      <c r="R205" s="34"/>
    </row>
    <row r="206" ht="22.5" hidden="1" customHeight="1">
      <c r="A206" s="24"/>
      <c r="B206" s="25">
        <v>46166.0</v>
      </c>
      <c r="C206" s="26" t="str">
        <f t="shared" si="20"/>
        <v>日</v>
      </c>
      <c r="D206" s="27" t="str">
        <f>IFERROR(__xludf.DUMMYFUNCTION("IF($B206="""","""",IFERROR(INDEX(FILTER(#REF!,#REF!=$A206,'1'!$A:$A=$B206),1),""""))"),"")</f>
        <v/>
      </c>
      <c r="E206" s="28"/>
      <c r="F206" s="29"/>
      <c r="G206" s="30"/>
      <c r="H206" s="27"/>
      <c r="I206" s="27"/>
      <c r="J206" s="27"/>
      <c r="K206" s="27"/>
      <c r="M206" s="28"/>
      <c r="N206" s="70"/>
      <c r="O206" s="32"/>
      <c r="P206" s="59"/>
      <c r="Q206" s="11"/>
      <c r="R206" s="34"/>
    </row>
    <row r="207" ht="22.5" hidden="1" customHeight="1">
      <c r="A207" s="24"/>
      <c r="B207" s="25">
        <v>46167.0</v>
      </c>
      <c r="C207" s="26" t="str">
        <f t="shared" si="20"/>
        <v>月</v>
      </c>
      <c r="D207" s="27" t="str">
        <f>IFERROR(__xludf.DUMMYFUNCTION("IF($B207="""","""",IFERROR(INDEX(FILTER(#REF!,#REF!=$A207,'1'!$A:$A=$B207),1),""""))"),"")</f>
        <v/>
      </c>
      <c r="E207" s="28"/>
      <c r="F207" s="29"/>
      <c r="G207" s="30"/>
      <c r="H207" s="27"/>
      <c r="I207" s="27"/>
      <c r="J207" s="27"/>
      <c r="K207" s="27"/>
      <c r="M207" s="28"/>
      <c r="N207" s="70"/>
      <c r="O207" s="32"/>
      <c r="P207" s="59"/>
      <c r="Q207" s="11"/>
      <c r="R207" s="34"/>
    </row>
    <row r="208" ht="22.5" hidden="1" customHeight="1">
      <c r="A208" s="24"/>
      <c r="B208" s="25">
        <v>46168.0</v>
      </c>
      <c r="C208" s="26" t="str">
        <f t="shared" si="20"/>
        <v>火</v>
      </c>
      <c r="D208" s="27" t="str">
        <f>IFERROR(__xludf.DUMMYFUNCTION("IF($B208="""","""",IFERROR(INDEX(FILTER(#REF!,#REF!=$A208,'1'!$A:$A=$B208),1),""""))"),"")</f>
        <v/>
      </c>
      <c r="E208" s="28"/>
      <c r="F208" s="29"/>
      <c r="G208" s="30"/>
      <c r="H208" s="27"/>
      <c r="I208" s="27"/>
      <c r="J208" s="27"/>
      <c r="K208" s="27"/>
      <c r="M208" s="28"/>
      <c r="N208" s="70"/>
      <c r="O208" s="32"/>
      <c r="P208" s="59"/>
      <c r="Q208" s="11"/>
      <c r="R208" s="34"/>
    </row>
    <row r="209" ht="22.5" hidden="1" customHeight="1">
      <c r="A209" s="24"/>
      <c r="B209" s="25">
        <v>46169.0</v>
      </c>
      <c r="C209" s="26" t="str">
        <f t="shared" si="20"/>
        <v>水</v>
      </c>
      <c r="D209" s="27" t="str">
        <f>IFERROR(__xludf.DUMMYFUNCTION("IF($B209="""","""",IFERROR(INDEX(FILTER(#REF!,#REF!=$A209,'1'!$A:$A=$B209),1),""""))"),"")</f>
        <v/>
      </c>
      <c r="E209" s="28"/>
      <c r="F209" s="29"/>
      <c r="G209" s="30"/>
      <c r="H209" s="27"/>
      <c r="I209" s="27"/>
      <c r="J209" s="27"/>
      <c r="K209" s="27"/>
      <c r="M209" s="28"/>
      <c r="N209" s="70"/>
      <c r="O209" s="32"/>
      <c r="P209" s="59"/>
      <c r="Q209" s="11"/>
      <c r="R209" s="34"/>
    </row>
    <row r="210" ht="22.5" hidden="1" customHeight="1">
      <c r="A210" s="24"/>
      <c r="B210" s="25">
        <v>46170.0</v>
      </c>
      <c r="C210" s="26" t="str">
        <f t="shared" si="20"/>
        <v>木</v>
      </c>
      <c r="D210" s="27" t="str">
        <f>IFERROR(__xludf.DUMMYFUNCTION("IF($B210="""","""",IFERROR(INDEX(FILTER(#REF!,#REF!=$A210,'1'!$A:$A=$B210),1),""""))"),"")</f>
        <v/>
      </c>
      <c r="E210" s="28"/>
      <c r="F210" s="29"/>
      <c r="G210" s="30"/>
      <c r="H210" s="27"/>
      <c r="I210" s="27"/>
      <c r="J210" s="27"/>
      <c r="K210" s="27"/>
      <c r="M210" s="28"/>
      <c r="N210" s="70"/>
      <c r="O210" s="32"/>
      <c r="P210" s="59"/>
      <c r="Q210" s="11"/>
      <c r="R210" s="34"/>
    </row>
    <row r="211" ht="22.5" hidden="1" customHeight="1">
      <c r="A211" s="64"/>
      <c r="B211" s="25" t="s">
        <v>15</v>
      </c>
      <c r="C211" s="26" t="str">
        <f t="shared" si="20"/>
        <v/>
      </c>
      <c r="D211" s="27"/>
      <c r="E211" s="53"/>
      <c r="F211" s="29"/>
      <c r="G211" s="30"/>
      <c r="H211" s="27"/>
      <c r="I211" s="27"/>
      <c r="J211" s="27"/>
      <c r="K211" s="65"/>
      <c r="M211" s="53"/>
      <c r="N211" s="31"/>
      <c r="O211" s="66"/>
      <c r="P211" s="59"/>
      <c r="Q211" s="60"/>
      <c r="R211" s="67"/>
    </row>
    <row r="212" ht="22.5" hidden="1" customHeight="1">
      <c r="A212" s="64"/>
      <c r="B212" s="25" t="s">
        <v>15</v>
      </c>
      <c r="C212" s="26" t="str">
        <f t="shared" si="20"/>
        <v/>
      </c>
      <c r="D212" s="27"/>
      <c r="E212" s="53"/>
      <c r="F212" s="29"/>
      <c r="G212" s="30"/>
      <c r="H212" s="27"/>
      <c r="I212" s="27"/>
      <c r="J212" s="27"/>
      <c r="K212" s="65"/>
      <c r="M212" s="53"/>
      <c r="N212" s="31"/>
      <c r="O212" s="66"/>
      <c r="P212" s="59"/>
      <c r="Q212" s="60"/>
      <c r="R212" s="67"/>
    </row>
    <row r="213" ht="22.5" hidden="1" customHeight="1">
      <c r="A213" s="24"/>
      <c r="B213" s="25">
        <v>46163.0</v>
      </c>
      <c r="C213" s="26" t="str">
        <f t="shared" si="20"/>
        <v>木</v>
      </c>
      <c r="D213" s="27" t="str">
        <f>IFERROR(__xludf.DUMMYFUNCTION("IF($B213="""","""",IFERROR(INDEX(FILTER(#REF!,#REF!=$A213,'1'!$A:$A=$B213),1),""""))"),"")</f>
        <v/>
      </c>
      <c r="E213" s="28"/>
      <c r="F213" s="29"/>
      <c r="G213" s="30"/>
      <c r="H213" s="27"/>
      <c r="I213" s="27"/>
      <c r="J213" s="27"/>
      <c r="K213" s="27"/>
      <c r="M213" s="28"/>
      <c r="N213" s="70"/>
      <c r="O213" s="32"/>
      <c r="P213" s="59"/>
      <c r="Q213" s="11"/>
      <c r="R213" s="34"/>
    </row>
    <row r="214" ht="22.5" hidden="1" customHeight="1">
      <c r="A214" s="24"/>
      <c r="B214" s="25">
        <v>46164.0</v>
      </c>
      <c r="C214" s="26" t="str">
        <f t="shared" si="20"/>
        <v>金</v>
      </c>
      <c r="D214" s="27" t="str">
        <f>IFERROR(__xludf.DUMMYFUNCTION("IF($B214="""","""",IFERROR(INDEX(FILTER(#REF!,#REF!=$A214,'1'!$A:$A=$B214),1),""""))"),"")</f>
        <v/>
      </c>
      <c r="E214" s="28"/>
      <c r="F214" s="29"/>
      <c r="G214" s="30"/>
      <c r="H214" s="27"/>
      <c r="I214" s="27"/>
      <c r="J214" s="27"/>
      <c r="K214" s="27"/>
      <c r="M214" s="28"/>
      <c r="N214" s="70"/>
      <c r="O214" s="32"/>
      <c r="P214" s="59"/>
      <c r="Q214" s="11"/>
      <c r="R214" s="34"/>
    </row>
    <row r="215" ht="22.5" hidden="1" customHeight="1">
      <c r="A215" s="24"/>
      <c r="B215" s="25">
        <v>46165.0</v>
      </c>
      <c r="C215" s="26" t="str">
        <f t="shared" si="20"/>
        <v>土</v>
      </c>
      <c r="D215" s="27" t="str">
        <f>IFERROR(__xludf.DUMMYFUNCTION("IF($B215="""","""",IFERROR(INDEX(FILTER(#REF!,#REF!=$A215,'1'!$A:$A=$B215),1),""""))"),"")</f>
        <v/>
      </c>
      <c r="E215" s="28"/>
      <c r="F215" s="29"/>
      <c r="G215" s="30"/>
      <c r="H215" s="27"/>
      <c r="I215" s="27"/>
      <c r="J215" s="27"/>
      <c r="K215" s="27"/>
      <c r="M215" s="28"/>
      <c r="N215" s="70"/>
      <c r="O215" s="32"/>
      <c r="P215" s="59"/>
      <c r="Q215" s="11"/>
      <c r="R215" s="34"/>
    </row>
    <row r="216" ht="22.5" hidden="1" customHeight="1">
      <c r="A216" s="24"/>
      <c r="B216" s="25">
        <v>46166.0</v>
      </c>
      <c r="C216" s="26" t="str">
        <f t="shared" si="20"/>
        <v>日</v>
      </c>
      <c r="D216" s="27" t="str">
        <f>IFERROR(__xludf.DUMMYFUNCTION("IF($B216="""","""",IFERROR(INDEX(FILTER(#REF!,#REF!=$A216,'1'!$A:$A=$B216),1),""""))"),"")</f>
        <v/>
      </c>
      <c r="E216" s="28"/>
      <c r="F216" s="29"/>
      <c r="G216" s="30"/>
      <c r="H216" s="27"/>
      <c r="I216" s="27"/>
      <c r="J216" s="27"/>
      <c r="K216" s="27"/>
      <c r="M216" s="28"/>
      <c r="N216" s="70"/>
      <c r="O216" s="32"/>
      <c r="P216" s="59"/>
      <c r="Q216" s="11"/>
      <c r="R216" s="34"/>
    </row>
    <row r="217" ht="22.5" hidden="1" customHeight="1">
      <c r="A217" s="24"/>
      <c r="B217" s="25">
        <v>46167.0</v>
      </c>
      <c r="C217" s="26" t="str">
        <f t="shared" si="20"/>
        <v>月</v>
      </c>
      <c r="D217" s="27" t="str">
        <f>IFERROR(__xludf.DUMMYFUNCTION("IF($B217="""","""",IFERROR(INDEX(FILTER(#REF!,#REF!=$A217,'1'!$A:$A=$B217),1),""""))"),"")</f>
        <v/>
      </c>
      <c r="E217" s="28"/>
      <c r="F217" s="29"/>
      <c r="G217" s="30"/>
      <c r="H217" s="27"/>
      <c r="I217" s="27"/>
      <c r="J217" s="27"/>
      <c r="K217" s="27"/>
      <c r="M217" s="28"/>
      <c r="N217" s="70"/>
      <c r="O217" s="32"/>
      <c r="P217" s="59"/>
      <c r="Q217" s="11"/>
      <c r="R217" s="34"/>
    </row>
    <row r="218" ht="22.5" hidden="1" customHeight="1">
      <c r="A218" s="24"/>
      <c r="B218" s="25">
        <v>46168.0</v>
      </c>
      <c r="C218" s="26" t="str">
        <f t="shared" si="20"/>
        <v>火</v>
      </c>
      <c r="D218" s="27" t="str">
        <f>IFERROR(__xludf.DUMMYFUNCTION("IF($B218="""","""",IFERROR(INDEX(FILTER(#REF!,#REF!=$A218,'1'!$A:$A=$B218),1),""""))"),"")</f>
        <v/>
      </c>
      <c r="E218" s="28"/>
      <c r="F218" s="29"/>
      <c r="G218" s="30"/>
      <c r="H218" s="27"/>
      <c r="I218" s="27"/>
      <c r="J218" s="27"/>
      <c r="K218" s="27"/>
      <c r="M218" s="28"/>
      <c r="N218" s="70"/>
      <c r="O218" s="32"/>
      <c r="P218" s="59"/>
      <c r="Q218" s="11"/>
      <c r="R218" s="34"/>
    </row>
    <row r="219" ht="22.5" hidden="1" customHeight="1">
      <c r="A219" s="24"/>
      <c r="B219" s="25">
        <v>46169.0</v>
      </c>
      <c r="C219" s="26" t="str">
        <f t="shared" si="20"/>
        <v>水</v>
      </c>
      <c r="D219" s="27" t="str">
        <f>IFERROR(__xludf.DUMMYFUNCTION("IF($B219="""","""",IFERROR(INDEX(FILTER(#REF!,#REF!=$A219,'1'!$A:$A=$B219),1),""""))"),"")</f>
        <v/>
      </c>
      <c r="E219" s="28"/>
      <c r="F219" s="29"/>
      <c r="G219" s="30"/>
      <c r="H219" s="27"/>
      <c r="I219" s="27"/>
      <c r="J219" s="27"/>
      <c r="K219" s="27"/>
      <c r="M219" s="28"/>
      <c r="N219" s="70"/>
      <c r="O219" s="32"/>
      <c r="P219" s="59"/>
      <c r="Q219" s="11"/>
      <c r="R219" s="34"/>
    </row>
    <row r="220" ht="22.5" hidden="1" customHeight="1">
      <c r="A220" s="24"/>
      <c r="B220" s="25">
        <v>46170.0</v>
      </c>
      <c r="C220" s="26" t="str">
        <f t="shared" si="20"/>
        <v>木</v>
      </c>
      <c r="D220" s="27" t="str">
        <f>IFERROR(__xludf.DUMMYFUNCTION("IF($B220="""","""",IFERROR(INDEX(FILTER(#REF!,#REF!=$A220,'1'!$A:$A=$B220),1),""""))"),"")</f>
        <v/>
      </c>
      <c r="E220" s="28"/>
      <c r="F220" s="29"/>
      <c r="G220" s="30"/>
      <c r="H220" s="27"/>
      <c r="I220" s="27"/>
      <c r="J220" s="27"/>
      <c r="K220" s="27"/>
      <c r="M220" s="28"/>
      <c r="N220" s="70"/>
      <c r="O220" s="32"/>
      <c r="P220" s="59"/>
      <c r="Q220" s="11"/>
      <c r="R220" s="34"/>
    </row>
    <row r="221" ht="22.5" hidden="1" customHeight="1">
      <c r="A221" s="64"/>
      <c r="B221" s="25" t="s">
        <v>15</v>
      </c>
      <c r="C221" s="26" t="str">
        <f t="shared" si="20"/>
        <v/>
      </c>
      <c r="D221" s="27"/>
      <c r="E221" s="53"/>
      <c r="F221" s="29"/>
      <c r="G221" s="30"/>
      <c r="H221" s="27"/>
      <c r="I221" s="27"/>
      <c r="J221" s="27"/>
      <c r="K221" s="65"/>
      <c r="M221" s="53"/>
      <c r="N221" s="31"/>
      <c r="O221" s="66"/>
      <c r="P221" s="59"/>
      <c r="Q221" s="60"/>
      <c r="R221" s="67"/>
    </row>
    <row r="222" ht="22.5" hidden="1" customHeight="1">
      <c r="A222" s="64"/>
      <c r="B222" s="25" t="s">
        <v>15</v>
      </c>
      <c r="C222" s="26" t="str">
        <f t="shared" si="20"/>
        <v/>
      </c>
      <c r="D222" s="27"/>
      <c r="E222" s="53"/>
      <c r="F222" s="29"/>
      <c r="G222" s="30"/>
      <c r="H222" s="27"/>
      <c r="I222" s="27"/>
      <c r="J222" s="27"/>
      <c r="K222" s="65"/>
      <c r="M222" s="53"/>
      <c r="N222" s="31"/>
      <c r="O222" s="66"/>
      <c r="P222" s="59"/>
      <c r="Q222" s="60"/>
      <c r="R222" s="67"/>
    </row>
    <row r="223" ht="22.5" hidden="1" customHeight="1">
      <c r="A223" s="24"/>
      <c r="B223" s="25">
        <v>46163.0</v>
      </c>
      <c r="C223" s="26" t="str">
        <f t="shared" si="20"/>
        <v>木</v>
      </c>
      <c r="D223" s="27" t="str">
        <f>IFERROR(__xludf.DUMMYFUNCTION("IF($B223="""","""",IFERROR(INDEX(FILTER(#REF!,#REF!=$A223,'1'!$A:$A=$B223),1),""""))"),"")</f>
        <v/>
      </c>
      <c r="E223" s="28"/>
      <c r="F223" s="29"/>
      <c r="G223" s="30"/>
      <c r="H223" s="27"/>
      <c r="I223" s="27"/>
      <c r="J223" s="27"/>
      <c r="K223" s="27"/>
      <c r="M223" s="28"/>
      <c r="N223" s="70"/>
      <c r="O223" s="32"/>
      <c r="P223" s="59"/>
      <c r="Q223" s="11"/>
      <c r="R223" s="34"/>
    </row>
    <row r="224" ht="22.5" hidden="1" customHeight="1">
      <c r="A224" s="24"/>
      <c r="B224" s="25">
        <v>46164.0</v>
      </c>
      <c r="C224" s="26" t="str">
        <f t="shared" si="20"/>
        <v>金</v>
      </c>
      <c r="D224" s="27" t="str">
        <f>IFERROR(__xludf.DUMMYFUNCTION("IF($B224="""","""",IFERROR(INDEX(FILTER(#REF!,#REF!=$A224,'1'!$A:$A=$B224),1),""""))"),"")</f>
        <v/>
      </c>
      <c r="E224" s="28"/>
      <c r="F224" s="29"/>
      <c r="G224" s="30"/>
      <c r="H224" s="27"/>
      <c r="I224" s="27"/>
      <c r="J224" s="27"/>
      <c r="K224" s="27"/>
      <c r="M224" s="28"/>
      <c r="N224" s="70"/>
      <c r="O224" s="32"/>
      <c r="P224" s="59"/>
      <c r="Q224" s="11"/>
      <c r="R224" s="34"/>
    </row>
    <row r="225" ht="22.5" hidden="1" customHeight="1">
      <c r="A225" s="24"/>
      <c r="B225" s="25">
        <v>46165.0</v>
      </c>
      <c r="C225" s="26" t="str">
        <f t="shared" si="20"/>
        <v>土</v>
      </c>
      <c r="D225" s="27" t="str">
        <f>IFERROR(__xludf.DUMMYFUNCTION("IF($B225="""","""",IFERROR(INDEX(FILTER(#REF!,#REF!=$A225,'1'!$A:$A=$B225),1),""""))"),"")</f>
        <v/>
      </c>
      <c r="E225" s="28"/>
      <c r="F225" s="29"/>
      <c r="G225" s="30"/>
      <c r="H225" s="27"/>
      <c r="I225" s="27"/>
      <c r="J225" s="27"/>
      <c r="K225" s="27"/>
      <c r="M225" s="28"/>
      <c r="N225" s="70"/>
      <c r="O225" s="32"/>
      <c r="P225" s="59"/>
      <c r="Q225" s="11"/>
      <c r="R225" s="34"/>
    </row>
    <row r="226" ht="22.5" hidden="1" customHeight="1">
      <c r="A226" s="24"/>
      <c r="B226" s="25">
        <v>46166.0</v>
      </c>
      <c r="C226" s="26" t="str">
        <f t="shared" si="20"/>
        <v>日</v>
      </c>
      <c r="D226" s="27" t="str">
        <f>IFERROR(__xludf.DUMMYFUNCTION("IF($B226="""","""",IFERROR(INDEX(FILTER(#REF!,#REF!=$A226,'1'!$A:$A=$B226),1),""""))"),"")</f>
        <v/>
      </c>
      <c r="E226" s="28"/>
      <c r="F226" s="29"/>
      <c r="G226" s="30"/>
      <c r="H226" s="27"/>
      <c r="I226" s="27"/>
      <c r="J226" s="27"/>
      <c r="K226" s="27"/>
      <c r="M226" s="28"/>
      <c r="N226" s="70"/>
      <c r="O226" s="32"/>
      <c r="P226" s="59"/>
      <c r="Q226" s="11"/>
      <c r="R226" s="34"/>
    </row>
    <row r="227" ht="22.5" hidden="1" customHeight="1">
      <c r="A227" s="24"/>
      <c r="B227" s="25">
        <v>46167.0</v>
      </c>
      <c r="C227" s="26" t="str">
        <f t="shared" si="20"/>
        <v>月</v>
      </c>
      <c r="D227" s="27" t="str">
        <f>IFERROR(__xludf.DUMMYFUNCTION("IF($B227="""","""",IFERROR(INDEX(FILTER(#REF!,#REF!=$A227,'1'!$A:$A=$B227),1),""""))"),"")</f>
        <v/>
      </c>
      <c r="E227" s="28"/>
      <c r="F227" s="29"/>
      <c r="G227" s="30"/>
      <c r="H227" s="27"/>
      <c r="I227" s="27"/>
      <c r="J227" s="27"/>
      <c r="K227" s="27"/>
      <c r="M227" s="28"/>
      <c r="N227" s="70"/>
      <c r="O227" s="32"/>
      <c r="P227" s="59"/>
      <c r="Q227" s="11"/>
      <c r="R227" s="34"/>
    </row>
    <row r="228" ht="22.5" hidden="1" customHeight="1">
      <c r="A228" s="24"/>
      <c r="B228" s="25">
        <v>46168.0</v>
      </c>
      <c r="C228" s="26" t="str">
        <f t="shared" si="20"/>
        <v>火</v>
      </c>
      <c r="D228" s="27" t="str">
        <f>IFERROR(__xludf.DUMMYFUNCTION("IF($B228="""","""",IFERROR(INDEX(FILTER(#REF!,#REF!=$A228,'1'!$A:$A=$B228),1),""""))"),"")</f>
        <v/>
      </c>
      <c r="E228" s="28"/>
      <c r="F228" s="29"/>
      <c r="G228" s="30"/>
      <c r="H228" s="27"/>
      <c r="I228" s="27"/>
      <c r="J228" s="27"/>
      <c r="K228" s="27"/>
      <c r="M228" s="28"/>
      <c r="N228" s="70"/>
      <c r="O228" s="32"/>
      <c r="P228" s="59"/>
      <c r="Q228" s="11"/>
      <c r="R228" s="34"/>
    </row>
    <row r="229" ht="22.5" hidden="1" customHeight="1">
      <c r="A229" s="24"/>
      <c r="B229" s="25">
        <v>46169.0</v>
      </c>
      <c r="C229" s="26" t="str">
        <f t="shared" si="20"/>
        <v>水</v>
      </c>
      <c r="D229" s="27" t="str">
        <f>IFERROR(__xludf.DUMMYFUNCTION("IF($B229="""","""",IFERROR(INDEX(FILTER(#REF!,#REF!=$A229,'1'!$A:$A=$B229),1),""""))"),"")</f>
        <v/>
      </c>
      <c r="E229" s="28"/>
      <c r="F229" s="29"/>
      <c r="G229" s="30"/>
      <c r="H229" s="27"/>
      <c r="I229" s="27"/>
      <c r="J229" s="27"/>
      <c r="K229" s="27"/>
      <c r="M229" s="28"/>
      <c r="N229" s="70"/>
      <c r="O229" s="32"/>
      <c r="P229" s="59"/>
      <c r="Q229" s="11"/>
      <c r="R229" s="34"/>
    </row>
    <row r="230" ht="22.5" hidden="1" customHeight="1">
      <c r="A230" s="24"/>
      <c r="B230" s="25">
        <v>46170.0</v>
      </c>
      <c r="C230" s="26" t="str">
        <f t="shared" si="20"/>
        <v>木</v>
      </c>
      <c r="D230" s="27" t="str">
        <f>IFERROR(__xludf.DUMMYFUNCTION("IF($B230="""","""",IFERROR(INDEX(FILTER(#REF!,#REF!=$A230,'1'!$A:$A=$B230),1),""""))"),"")</f>
        <v/>
      </c>
      <c r="E230" s="28"/>
      <c r="F230" s="29"/>
      <c r="G230" s="30"/>
      <c r="H230" s="27"/>
      <c r="I230" s="27"/>
      <c r="J230" s="27"/>
      <c r="K230" s="27"/>
      <c r="M230" s="28"/>
      <c r="N230" s="70"/>
      <c r="O230" s="32"/>
      <c r="P230" s="59"/>
      <c r="Q230" s="11"/>
      <c r="R230" s="34"/>
    </row>
    <row r="231" ht="22.5" hidden="1" customHeight="1">
      <c r="A231" s="64"/>
      <c r="B231" s="25" t="s">
        <v>15</v>
      </c>
      <c r="C231" s="26" t="str">
        <f t="shared" si="20"/>
        <v/>
      </c>
      <c r="D231" s="27"/>
      <c r="E231" s="53"/>
      <c r="F231" s="29"/>
      <c r="G231" s="30"/>
      <c r="H231" s="27"/>
      <c r="I231" s="27"/>
      <c r="J231" s="27"/>
      <c r="K231" s="65"/>
      <c r="M231" s="53"/>
      <c r="N231" s="31"/>
      <c r="O231" s="66"/>
      <c r="P231" s="59"/>
      <c r="Q231" s="60"/>
      <c r="R231" s="67"/>
    </row>
    <row r="232" ht="22.5" hidden="1" customHeight="1">
      <c r="A232" s="64"/>
      <c r="B232" s="25" t="s">
        <v>15</v>
      </c>
      <c r="C232" s="26" t="str">
        <f t="shared" si="20"/>
        <v/>
      </c>
      <c r="D232" s="27"/>
      <c r="E232" s="53"/>
      <c r="F232" s="29"/>
      <c r="G232" s="30"/>
      <c r="H232" s="27"/>
      <c r="I232" s="27"/>
      <c r="J232" s="27"/>
      <c r="K232" s="65"/>
      <c r="M232" s="53"/>
      <c r="N232" s="31"/>
      <c r="O232" s="66"/>
      <c r="P232" s="59"/>
      <c r="Q232" s="60"/>
      <c r="R232" s="67"/>
    </row>
    <row r="233" ht="22.5" hidden="1" customHeight="1">
      <c r="A233" s="24"/>
      <c r="B233" s="25">
        <v>46163.0</v>
      </c>
      <c r="C233" s="26" t="str">
        <f t="shared" si="20"/>
        <v>木</v>
      </c>
      <c r="D233" s="27" t="str">
        <f>IFERROR(__xludf.DUMMYFUNCTION("IF($B233="""","""",IFERROR(INDEX(FILTER(#REF!,#REF!=$A233,'1'!$A:$A=$B233),1),""""))"),"")</f>
        <v/>
      </c>
      <c r="E233" s="28"/>
      <c r="F233" s="29"/>
      <c r="G233" s="30"/>
      <c r="H233" s="27"/>
      <c r="I233" s="27"/>
      <c r="J233" s="27"/>
      <c r="K233" s="27"/>
      <c r="M233" s="28"/>
      <c r="N233" s="70"/>
      <c r="O233" s="32"/>
      <c r="P233" s="59"/>
      <c r="Q233" s="11"/>
      <c r="R233" s="34"/>
    </row>
    <row r="234" ht="22.5" hidden="1" customHeight="1">
      <c r="A234" s="24"/>
      <c r="B234" s="25">
        <v>46164.0</v>
      </c>
      <c r="C234" s="26" t="str">
        <f t="shared" si="20"/>
        <v>金</v>
      </c>
      <c r="D234" s="27" t="str">
        <f>IFERROR(__xludf.DUMMYFUNCTION("IF($B234="""","""",IFERROR(INDEX(FILTER(#REF!,#REF!=$A234,'1'!$A:$A=$B234),1),""""))"),"")</f>
        <v/>
      </c>
      <c r="E234" s="28"/>
      <c r="F234" s="29"/>
      <c r="G234" s="30"/>
      <c r="H234" s="27"/>
      <c r="I234" s="27"/>
      <c r="J234" s="27"/>
      <c r="K234" s="27"/>
      <c r="M234" s="28"/>
      <c r="N234" s="70"/>
      <c r="O234" s="32"/>
      <c r="P234" s="59"/>
      <c r="Q234" s="11"/>
      <c r="R234" s="34"/>
    </row>
    <row r="235" ht="22.5" hidden="1" customHeight="1">
      <c r="A235" s="24"/>
      <c r="B235" s="25">
        <v>46165.0</v>
      </c>
      <c r="C235" s="26" t="str">
        <f t="shared" si="20"/>
        <v>土</v>
      </c>
      <c r="D235" s="27" t="str">
        <f>IFERROR(__xludf.DUMMYFUNCTION("IF($B235="""","""",IFERROR(INDEX(FILTER(#REF!,#REF!=$A235,'1'!$A:$A=$B235),1),""""))"),"")</f>
        <v/>
      </c>
      <c r="E235" s="28"/>
      <c r="F235" s="29"/>
      <c r="G235" s="30"/>
      <c r="H235" s="27"/>
      <c r="I235" s="27"/>
      <c r="J235" s="27"/>
      <c r="K235" s="27"/>
      <c r="M235" s="28"/>
      <c r="N235" s="70"/>
      <c r="O235" s="32"/>
      <c r="P235" s="59"/>
      <c r="Q235" s="11"/>
      <c r="R235" s="34"/>
    </row>
    <row r="236" ht="22.5" hidden="1" customHeight="1">
      <c r="A236" s="24"/>
      <c r="B236" s="25">
        <v>46166.0</v>
      </c>
      <c r="C236" s="26" t="str">
        <f t="shared" si="20"/>
        <v>日</v>
      </c>
      <c r="D236" s="27" t="str">
        <f>IFERROR(__xludf.DUMMYFUNCTION("IF($B236="""","""",IFERROR(INDEX(FILTER(#REF!,#REF!=$A236,'1'!$A:$A=$B236),1),""""))"),"")</f>
        <v/>
      </c>
      <c r="E236" s="28"/>
      <c r="F236" s="29"/>
      <c r="G236" s="30"/>
      <c r="H236" s="27"/>
      <c r="I236" s="27"/>
      <c r="J236" s="27"/>
      <c r="K236" s="27"/>
      <c r="M236" s="28"/>
      <c r="N236" s="70"/>
      <c r="O236" s="32"/>
      <c r="P236" s="59"/>
      <c r="Q236" s="11"/>
      <c r="R236" s="34"/>
    </row>
    <row r="237" ht="22.5" hidden="1" customHeight="1">
      <c r="A237" s="24"/>
      <c r="B237" s="25">
        <v>46167.0</v>
      </c>
      <c r="C237" s="26" t="str">
        <f t="shared" si="20"/>
        <v>月</v>
      </c>
      <c r="D237" s="27" t="str">
        <f>IFERROR(__xludf.DUMMYFUNCTION("IF($B237="""","""",IFERROR(INDEX(FILTER(#REF!,#REF!=$A237,'1'!$A:$A=$B237),1),""""))"),"")</f>
        <v/>
      </c>
      <c r="E237" s="28"/>
      <c r="F237" s="29"/>
      <c r="G237" s="30"/>
      <c r="H237" s="27"/>
      <c r="I237" s="27"/>
      <c r="J237" s="27"/>
      <c r="K237" s="27"/>
      <c r="M237" s="28"/>
      <c r="N237" s="70"/>
      <c r="O237" s="32"/>
      <c r="P237" s="59"/>
      <c r="Q237" s="11"/>
      <c r="R237" s="34"/>
    </row>
    <row r="238" ht="22.5" hidden="1" customHeight="1">
      <c r="A238" s="24"/>
      <c r="B238" s="25">
        <v>46168.0</v>
      </c>
      <c r="C238" s="26" t="str">
        <f t="shared" si="20"/>
        <v>火</v>
      </c>
      <c r="D238" s="27" t="str">
        <f>IFERROR(__xludf.DUMMYFUNCTION("IF($B238="""","""",IFERROR(INDEX(FILTER(#REF!,#REF!=$A238,'1'!$A:$A=$B238),1),""""))"),"")</f>
        <v/>
      </c>
      <c r="E238" s="28"/>
      <c r="F238" s="29"/>
      <c r="G238" s="30"/>
      <c r="H238" s="27"/>
      <c r="I238" s="27"/>
      <c r="J238" s="27"/>
      <c r="K238" s="27"/>
      <c r="M238" s="28"/>
      <c r="N238" s="70"/>
      <c r="O238" s="32"/>
      <c r="P238" s="59"/>
      <c r="Q238" s="11"/>
      <c r="R238" s="34"/>
    </row>
    <row r="239" ht="22.5" hidden="1" customHeight="1">
      <c r="A239" s="24"/>
      <c r="B239" s="25">
        <v>46169.0</v>
      </c>
      <c r="C239" s="26" t="str">
        <f t="shared" si="20"/>
        <v>水</v>
      </c>
      <c r="D239" s="27" t="str">
        <f>IFERROR(__xludf.DUMMYFUNCTION("IF($B239="""","""",IFERROR(INDEX(FILTER(#REF!,#REF!=$A239,'1'!$A:$A=$B239),1),""""))"),"")</f>
        <v/>
      </c>
      <c r="E239" s="28"/>
      <c r="F239" s="29"/>
      <c r="G239" s="30"/>
      <c r="H239" s="27"/>
      <c r="I239" s="27"/>
      <c r="J239" s="27"/>
      <c r="K239" s="27"/>
      <c r="M239" s="28"/>
      <c r="N239" s="70"/>
      <c r="O239" s="32"/>
      <c r="P239" s="59"/>
      <c r="Q239" s="11"/>
      <c r="R239" s="34"/>
    </row>
    <row r="240" ht="22.5" hidden="1" customHeight="1">
      <c r="A240" s="24"/>
      <c r="B240" s="25">
        <v>46170.0</v>
      </c>
      <c r="C240" s="26" t="str">
        <f t="shared" si="20"/>
        <v>木</v>
      </c>
      <c r="D240" s="27" t="str">
        <f>IFERROR(__xludf.DUMMYFUNCTION("IF($B240="""","""",IFERROR(INDEX(FILTER(#REF!,#REF!=$A240,'1'!$A:$A=$B240),1),""""))"),"")</f>
        <v/>
      </c>
      <c r="E240" s="28" t="str">
        <f>IFERROR(__xludf.DUMMYFUNCTION("IF($B240="""","""",IFERROR(INDEX(FILTER(#REF!,#REF!=$A240,'2'!$A:$A=$B240),1),""""))"),"")</f>
        <v/>
      </c>
      <c r="F240" s="29"/>
      <c r="G240" s="30"/>
      <c r="H240" s="27" t="str">
        <f>IFERROR(__xludf.DUMMYFUNCTION("IF($B240="""","""",IFERROR(INDEX(FILTER(#REF!,#REF!=$A240,'2'!$A:$A=$B240),1),""""))"),"")</f>
        <v/>
      </c>
      <c r="I240" s="27" t="str">
        <f>IFERROR(__xludf.DUMMYFUNCTION("IF($B240="""","""",IFERROR(INDEX(FILTER(#REF!,#REF!=$A240,'2'!$A:$A=$B240),1),""""))"),"")</f>
        <v/>
      </c>
      <c r="J240" s="27" t="str">
        <f>IFERROR(__xludf.DUMMYFUNCTION("IF($B240="""","""",IFERROR(INDEX(FILTER(#REF!,#REF!=$A240,'2'!$A:$A=$B240),1),""""))"),"")</f>
        <v/>
      </c>
      <c r="K240" s="27"/>
      <c r="M240" s="28" t="str">
        <f>IFERROR(__xludf.DUMMYFUNCTION("IF($B240="""","""",IFERROR(INDEX(FILTER(#REF!,#REF!=$A240,'2'!$A:$A=$B240),1),""""))"),"")</f>
        <v/>
      </c>
      <c r="N240" s="70"/>
      <c r="O240" s="32" t="str">
        <f>IFERROR(__xludf.DUMMYFUNCTION("IF($B240="""","""",IFERROR(INDEX(FILTER(#REF!,#REF!=$A240,'2'!$A:$A=$B240),1),""""))"),"")</f>
        <v/>
      </c>
      <c r="P240" s="59"/>
      <c r="Q240" s="11"/>
      <c r="R240" s="34"/>
    </row>
    <row r="241" ht="22.5" hidden="1" customHeight="1">
      <c r="A241" s="64"/>
      <c r="B241" s="25" t="s">
        <v>15</v>
      </c>
      <c r="C241" s="26" t="str">
        <f t="shared" si="20"/>
        <v/>
      </c>
      <c r="D241" s="27"/>
      <c r="E241" s="53"/>
      <c r="F241" s="29"/>
      <c r="G241" s="30"/>
      <c r="H241" s="27"/>
      <c r="I241" s="27"/>
      <c r="J241" s="27"/>
      <c r="K241" s="65"/>
      <c r="M241" s="53"/>
      <c r="N241" s="31"/>
      <c r="O241" s="66"/>
      <c r="P241" s="59"/>
      <c r="Q241" s="60"/>
      <c r="R241" s="67"/>
    </row>
    <row r="242" ht="22.5" hidden="1" customHeight="1">
      <c r="A242" s="64"/>
      <c r="B242" s="25" t="s">
        <v>15</v>
      </c>
      <c r="C242" s="26" t="str">
        <f t="shared" si="20"/>
        <v/>
      </c>
      <c r="D242" s="27"/>
      <c r="E242" s="53"/>
      <c r="F242" s="29"/>
      <c r="G242" s="30"/>
      <c r="H242" s="27"/>
      <c r="I242" s="27"/>
      <c r="J242" s="27"/>
      <c r="K242" s="65"/>
      <c r="M242" s="53"/>
      <c r="N242" s="31"/>
      <c r="O242" s="66"/>
      <c r="P242" s="59"/>
      <c r="Q242" s="60"/>
      <c r="R242" s="67"/>
    </row>
  </sheetData>
  <conditionalFormatting sqref="C1:C242">
    <cfRule type="cellIs" dxfId="0" priority="1" operator="equal">
      <formula>"日"</formula>
    </cfRule>
  </conditionalFormatting>
  <conditionalFormatting sqref="B1:B242">
    <cfRule type="timePeriod" dxfId="1" priority="2" timePeriod="today"/>
  </conditionalFormatting>
  <conditionalFormatting sqref="I1:I142 I150:I152 I161:I162 I171:I172 I181:I182 I191:I192 I201:I242">
    <cfRule type="cellIs" dxfId="1" priority="3" operator="greaterThanOrEqual">
      <formula>4000</formula>
    </cfRule>
  </conditionalFormatting>
  <conditionalFormatting sqref="K1:K152 K154:K242">
    <cfRule type="cellIs" dxfId="0" priority="4" operator="lessThanOrEqual">
      <formula>0</formula>
    </cfRule>
  </conditionalFormatting>
  <conditionalFormatting sqref="S18">
    <cfRule type="notContainsBlanks" dxfId="2" priority="5">
      <formula>LEN(TRIM(S18))&gt;0</formula>
    </cfRule>
  </conditionalFormatting>
  <conditionalFormatting sqref="Q10 Q20 Q30 Q40 Q50 Q60 Q70 Q80 Q90 Q100 Q110 Q120 Q130 Q140">
    <cfRule type="cellIs" dxfId="3" priority="6" operator="greaterThanOrEqual">
      <formula>5</formula>
    </cfRule>
  </conditionalFormatting>
  <conditionalFormatting sqref="N2:N242">
    <cfRule type="cellIs" dxfId="1" priority="7" operator="greaterThanOrEqual">
      <formula>4</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6.38"/>
    <col customWidth="1" min="2" max="2" width="11.38"/>
    <col customWidth="1" min="3" max="3" width="6.38"/>
    <col customWidth="1" min="4" max="5" width="8.88"/>
    <col customWidth="1" min="6" max="7" width="7.63"/>
    <col customWidth="1" min="8" max="10" width="8.88"/>
    <col customWidth="1" min="11" max="18" width="7.63"/>
  </cols>
  <sheetData>
    <row r="1" ht="38.25" customHeight="1">
      <c r="A1" s="1" t="str">
        <f>'1'!A1</f>
        <v>GOD </v>
      </c>
      <c r="B1" s="1"/>
      <c r="C1" s="2"/>
      <c r="D1" s="2"/>
      <c r="E1" s="3"/>
      <c r="F1" s="4"/>
      <c r="G1" s="71"/>
      <c r="H1" s="2"/>
      <c r="I1" s="2"/>
      <c r="J1" s="6"/>
      <c r="K1" s="7"/>
      <c r="M1" s="8" t="str">
        <f>A1</f>
        <v>GOD </v>
      </c>
      <c r="N1" s="3"/>
      <c r="O1" s="9"/>
      <c r="P1" s="10"/>
      <c r="Q1" s="11"/>
      <c r="R1" s="12"/>
      <c r="S1" s="2"/>
    </row>
    <row r="2" ht="52.5" customHeight="1">
      <c r="A2" s="2" t="s">
        <v>0</v>
      </c>
      <c r="B2" s="13" t="s">
        <v>1</v>
      </c>
      <c r="C2" s="2" t="s">
        <v>2</v>
      </c>
      <c r="D2" s="2" t="s">
        <v>3</v>
      </c>
      <c r="E2" s="14" t="s">
        <v>4</v>
      </c>
      <c r="F2" s="15" t="s">
        <v>5</v>
      </c>
      <c r="G2" s="16" t="s">
        <v>6</v>
      </c>
      <c r="H2" s="17" t="s">
        <v>7</v>
      </c>
      <c r="I2" s="18" t="s">
        <v>8</v>
      </c>
      <c r="J2" s="17" t="s">
        <v>9</v>
      </c>
      <c r="K2" s="19" t="s">
        <v>10</v>
      </c>
      <c r="M2" s="14" t="s">
        <v>4</v>
      </c>
      <c r="N2" s="20" t="s">
        <v>11</v>
      </c>
      <c r="O2" s="21" t="s">
        <v>12</v>
      </c>
      <c r="P2" s="22" t="s">
        <v>13</v>
      </c>
      <c r="Q2" s="23" t="s">
        <v>14</v>
      </c>
      <c r="R2" s="12"/>
      <c r="S2" s="2"/>
    </row>
    <row r="3" ht="22.5" hidden="1" customHeight="1">
      <c r="A3" s="24">
        <f t="array" ref="A3:A202">LET(n,20,TOCOL(MAKEARRAY(n,10,LAMBDA(r,c,r)),1))</f>
        <v>1</v>
      </c>
      <c r="B3" s="25">
        <f t="array" ref="B3:B242">LET(d,SEQUENCE(8,1,TODAY()-7,1),TOCOL(MAKEARRAY(24,10,LAMBDA(r,c,IF(c&lt;=8,INDEX(d,c),""))),1))</f>
        <v>46163</v>
      </c>
      <c r="C3" s="26" t="str">
        <f t="shared" ref="C3:C10" si="1">IF(B3="","",TEXT(B3,"ddd"))</f>
        <v>木</v>
      </c>
      <c r="D3" s="27">
        <f>IFERROR(__xludf.DUMMYFUNCTION("IF($B3="""","""",IFERROR(INDEX(FILTER('1'!$E:$E,'1'!$D:$D=$A3,'1'!$A:$A=$B3),1),""""))"),1164.0)</f>
        <v>1164</v>
      </c>
      <c r="E3" s="28">
        <f>IFERROR(__xludf.DUMMYFUNCTION("IF($B3="""","""",IFERROR(INDEX(FILTER('1'!$G:$G,'1'!$D:$D=$A3,'1'!$A:$A=$B3),1),""""))"),5.0)</f>
        <v>5</v>
      </c>
      <c r="F3" s="29">
        <f>IFERROR(__xludf.DUMMYFUNCTION("IF($B3="""","""",IFERROR(INDEX(FILTER('1'!$H:$H,'1'!$D:$D=$A3,'1'!$A:$A=$B3),1),""""))"),3.0)</f>
        <v>3</v>
      </c>
      <c r="G3" s="72"/>
      <c r="H3" s="27">
        <f>IFERROR(__xludf.DUMMYFUNCTION("IF($B3="""","""",IFERROR(INDEX(FILTER('1'!$I:$I,'1'!$D:$D=$A3,'1'!$A:$A=$B3),1),""""))"),8305.0)</f>
        <v>8305</v>
      </c>
      <c r="I3" s="27">
        <f>IFERROR(__xludf.DUMMYFUNCTION("IF($B3="""","""",IFERROR(INDEX(FILTER('1'!$J:$J,'1'!$D:$D=$A3,'1'!$A:$A=$B3),1),""""))"),5331.0)</f>
        <v>5331</v>
      </c>
      <c r="J3" s="27">
        <f>IFERROR(__xludf.DUMMYFUNCTION("IF($B3="""","""",IFERROR(INDEX(FILTER('1'!$K:$K,'1'!$D:$D=$A3,'1'!$A:$A=$B3),1),""""))"),800.0)</f>
        <v>800</v>
      </c>
      <c r="K3" s="27"/>
      <c r="M3" s="28">
        <f>IFERROR(__xludf.DUMMYFUNCTION("IF($B3="""","""",IFERROR(INDEX(FILTER('1'!$G:$G,'1'!$D:$D=$A3,'1'!$A:$A=$B3),1),""""))"),5.0)</f>
        <v>5</v>
      </c>
      <c r="N3" s="31">
        <f t="shared" ref="N3:N140" si="2">F3</f>
        <v>3</v>
      </c>
      <c r="O3" s="32">
        <f>IFERROR(__xludf.DUMMYFUNCTION("IF($B3="""","""",IFERROR(INDEX(FILTER('1'!$L:$L,'1'!$D:$D=$A3,'1'!$A:$A=$B3),1),""""))"),2.5)</f>
        <v>2.5</v>
      </c>
      <c r="P3" s="33">
        <f>IFERROR(__xludf.DUMMYFUNCTION("IF($B3="""","""",IFERROR(INDEX(FILTER('1'!$M:$M,'1'!$D:$D=$A3,'1'!$A:$A=$B3),1),""""))"),6.0)</f>
        <v>6</v>
      </c>
      <c r="Q3" s="32">
        <f>IFERROR(__xludf.DUMMYFUNCTION("IF($B3="""","""",IFERROR(INDEX(FILTER('1'!$O:$O,'1'!$D:$D=$A3,'1'!$A:$A=$B3),1),""""))"),3.5)</f>
        <v>3.5</v>
      </c>
      <c r="R3" s="34"/>
    </row>
    <row r="4" ht="22.5" hidden="1" customHeight="1">
      <c r="A4" s="24">
        <v>1.0</v>
      </c>
      <c r="B4" s="25">
        <v>46164.0</v>
      </c>
      <c r="C4" s="26" t="str">
        <f t="shared" si="1"/>
        <v>金</v>
      </c>
      <c r="D4" s="27">
        <f>IFERROR(__xludf.DUMMYFUNCTION("IF($B4="""","""",IFERROR(INDEX(FILTER('1'!$E:$E,'1'!$D:$D=$A4,'1'!$A:$A=$B4),1),""""))"),1164.0)</f>
        <v>1164</v>
      </c>
      <c r="E4" s="28">
        <f>IFERROR(__xludf.DUMMYFUNCTION("IF($B4="""","""",IFERROR(INDEX(FILTER('1'!$G:$G,'1'!$D:$D=$A4,'1'!$A:$A=$B4),1),""""))"),6.0)</f>
        <v>6</v>
      </c>
      <c r="F4" s="29">
        <f>IFERROR(__xludf.DUMMYFUNCTION("IF($B4="""","""",IFERROR(INDEX(FILTER('1'!$H:$H,'1'!$D:$D=$A4,'1'!$A:$A=$B4),1),""""))"),1.0)</f>
        <v>1</v>
      </c>
      <c r="G4" s="72"/>
      <c r="H4" s="27">
        <f>IFERROR(__xludf.DUMMYFUNCTION("IF($B4="""","""",IFERROR(INDEX(FILTER('1'!$I:$I,'1'!$D:$D=$A4,'1'!$A:$A=$B4),1),""""))"),5545.0)</f>
        <v>5545</v>
      </c>
      <c r="I4" s="27">
        <f>IFERROR(__xludf.DUMMYFUNCTION("IF($B4="""","""",IFERROR(INDEX(FILTER('1'!$J:$J,'1'!$D:$D=$A4,'1'!$A:$A=$B4),1),""""))"),2034.0)</f>
        <v>2034</v>
      </c>
      <c r="J4" s="27">
        <f>IFERROR(__xludf.DUMMYFUNCTION("IF($B4="""","""",IFERROR(INDEX(FILTER('1'!$K:$K,'1'!$D:$D=$A4,'1'!$A:$A=$B4),1),""""))"),-600.0)</f>
        <v>-600</v>
      </c>
      <c r="K4" s="27"/>
      <c r="M4" s="28">
        <f>IFERROR(__xludf.DUMMYFUNCTION("IF($B4="""","""",IFERROR(INDEX(FILTER('1'!$G:$G,'1'!$D:$D=$A4,'1'!$A:$A=$B4),1),""""))"),6.0)</f>
        <v>6</v>
      </c>
      <c r="N4" s="31">
        <f t="shared" si="2"/>
        <v>1</v>
      </c>
      <c r="O4" s="32">
        <f>IFERROR(__xludf.DUMMYFUNCTION("IF($B4="""","""",IFERROR(INDEX(FILTER('1'!$L:$L,'1'!$D:$D=$A4,'1'!$A:$A=$B4),1),""""))"),2.0)</f>
        <v>2</v>
      </c>
      <c r="P4" s="33">
        <f>IFERROR(__xludf.DUMMYFUNCTION("IF($B4="""","""",IFERROR(INDEX(FILTER('1'!$M:$M,'1'!$D:$D=$A4,'1'!$A:$A=$B4),1),""""))"),8.0)</f>
        <v>8</v>
      </c>
      <c r="Q4" s="32">
        <f>IFERROR(__xludf.DUMMYFUNCTION("IF($B4="""","""",IFERROR(INDEX(FILTER('1'!$O:$O,'1'!$D:$D=$A4,'1'!$A:$A=$B4),1),""""))"),2.0)</f>
        <v>2</v>
      </c>
      <c r="R4" s="34"/>
    </row>
    <row r="5" ht="22.5" hidden="1" customHeight="1">
      <c r="A5" s="24">
        <v>1.0</v>
      </c>
      <c r="B5" s="25">
        <v>46165.0</v>
      </c>
      <c r="C5" s="26" t="str">
        <f t="shared" si="1"/>
        <v>土</v>
      </c>
      <c r="D5" s="27">
        <f>IFERROR(__xludf.DUMMYFUNCTION("IF($B5="""","""",IFERROR(INDEX(FILTER('1'!$E:$E,'1'!$D:$D=$A5,'1'!$A:$A=$B5),1),""""))"),1164.0)</f>
        <v>1164</v>
      </c>
      <c r="E5" s="28">
        <f>IFERROR(__xludf.DUMMYFUNCTION("IF($B5="""","""",IFERROR(INDEX(FILTER('1'!$G:$G,'1'!$D:$D=$A5,'1'!$A:$A=$B5),1),""""))"),7.0)</f>
        <v>7</v>
      </c>
      <c r="F5" s="29">
        <f>IFERROR(__xludf.DUMMYFUNCTION("IF($B5="""","""",IFERROR(INDEX(FILTER('1'!$H:$H,'1'!$D:$D=$A5,'1'!$A:$A=$B5),1),""""))"),4.0)</f>
        <v>4</v>
      </c>
      <c r="G5" s="72"/>
      <c r="H5" s="27">
        <f>IFERROR(__xludf.DUMMYFUNCTION("IF($B5="""","""",IFERROR(INDEX(FILTER('1'!$I:$I,'1'!$D:$D=$A5,'1'!$A:$A=$B5),1),""""))"),7505.0)</f>
        <v>7505</v>
      </c>
      <c r="I5" s="27">
        <f>IFERROR(__xludf.DUMMYFUNCTION("IF($B5="""","""",IFERROR(INDEX(FILTER('1'!$J:$J,'1'!$D:$D=$A5,'1'!$A:$A=$B5),1),""""))"),5084.0)</f>
        <v>5084</v>
      </c>
      <c r="J5" s="27">
        <f>IFERROR(__xludf.DUMMYFUNCTION("IF($B5="""","""",IFERROR(INDEX(FILTER('1'!$K:$K,'1'!$D:$D=$A5,'1'!$A:$A=$B5),1),""""))"),2100.0)</f>
        <v>2100</v>
      </c>
      <c r="K5" s="27"/>
      <c r="M5" s="28">
        <f>IFERROR(__xludf.DUMMYFUNCTION("IF($B5="""","""",IFERROR(INDEX(FILTER('1'!$G:$G,'1'!$D:$D=$A5,'1'!$A:$A=$B5),1),""""))"),7.0)</f>
        <v>7</v>
      </c>
      <c r="N5" s="31">
        <f t="shared" si="2"/>
        <v>4</v>
      </c>
      <c r="O5" s="32">
        <f>IFERROR(__xludf.DUMMYFUNCTION("IF($B5="""","""",IFERROR(INDEX(FILTER('1'!$L:$L,'1'!$D:$D=$A5,'1'!$A:$A=$B5),1),""""))"),2.0)</f>
        <v>2</v>
      </c>
      <c r="P5" s="33">
        <f>IFERROR(__xludf.DUMMYFUNCTION("IF($B5="""","""",IFERROR(INDEX(FILTER('1'!$M:$M,'1'!$D:$D=$A5,'1'!$A:$A=$B5),1),""""))"),8.0)</f>
        <v>8</v>
      </c>
      <c r="Q5" s="32">
        <f>IFERROR(__xludf.DUMMYFUNCTION("IF($B5="""","""",IFERROR(INDEX(FILTER('1'!$O:$O,'1'!$D:$D=$A5,'1'!$A:$A=$B5),1),""""))"),2.0)</f>
        <v>2</v>
      </c>
      <c r="R5" s="34"/>
    </row>
    <row r="6" ht="22.5" hidden="1" customHeight="1">
      <c r="A6" s="24">
        <v>1.0</v>
      </c>
      <c r="B6" s="25">
        <v>46166.0</v>
      </c>
      <c r="C6" s="26" t="str">
        <f t="shared" si="1"/>
        <v>日</v>
      </c>
      <c r="D6" s="27">
        <f>IFERROR(__xludf.DUMMYFUNCTION("IF($B6="""","""",IFERROR(INDEX(FILTER('1'!$E:$E,'1'!$D:$D=$A6,'1'!$A:$A=$B6),1),""""))"),1164.0)</f>
        <v>1164</v>
      </c>
      <c r="E6" s="28">
        <f>IFERROR(__xludf.DUMMYFUNCTION("IF($B6="""","""",IFERROR(INDEX(FILTER('1'!$G:$G,'1'!$D:$D=$A6,'1'!$A:$A=$B6),1),""""))"),1.0)</f>
        <v>1</v>
      </c>
      <c r="F6" s="29">
        <f>IFERROR(__xludf.DUMMYFUNCTION("IF($B6="""","""",IFERROR(INDEX(FILTER('1'!$H:$H,'1'!$D:$D=$A6,'1'!$A:$A=$B6),1),""""))"),-1.0)</f>
        <v>-1</v>
      </c>
      <c r="G6" s="72"/>
      <c r="H6" s="27">
        <f>IFERROR(__xludf.DUMMYFUNCTION("IF($B6="""","""",IFERROR(INDEX(FILTER('1'!$I:$I,'1'!$D:$D=$A6,'1'!$A:$A=$B6),1),""""))"),7537.0)</f>
        <v>7537</v>
      </c>
      <c r="I6" s="27">
        <f>IFERROR(__xludf.DUMMYFUNCTION("IF($B6="""","""",IFERROR(INDEX(FILTER('1'!$J:$J,'1'!$D:$D=$A6,'1'!$A:$A=$B6),1),""""))"),1921.0)</f>
        <v>1921</v>
      </c>
      <c r="J6" s="27">
        <f>IFERROR(__xludf.DUMMYFUNCTION("IF($B6="""","""",IFERROR(INDEX(FILTER('1'!$K:$K,'1'!$D:$D=$A6,'1'!$A:$A=$B6),1),""""))"),-2500.0)</f>
        <v>-2500</v>
      </c>
      <c r="K6" s="27"/>
      <c r="M6" s="28">
        <f>IFERROR(__xludf.DUMMYFUNCTION("IF($B6="""","""",IFERROR(INDEX(FILTER('1'!$G:$G,'1'!$D:$D=$A6,'1'!$A:$A=$B6),1),""""))"),1.0)</f>
        <v>1</v>
      </c>
      <c r="N6" s="31">
        <f t="shared" si="2"/>
        <v>-1</v>
      </c>
      <c r="O6" s="32">
        <f>IFERROR(__xludf.DUMMYFUNCTION("IF($B6="""","""",IFERROR(INDEX(FILTER('1'!$L:$L,'1'!$D:$D=$A6,'1'!$A:$A=$B6),1),""""))"),3.0)</f>
        <v>3</v>
      </c>
      <c r="P6" s="33">
        <f>IFERROR(__xludf.DUMMYFUNCTION("IF($B6="""","""",IFERROR(INDEX(FILTER('1'!$M:$M,'1'!$D:$D=$A6,'1'!$A:$A=$B6),1),""""))"),5.0)</f>
        <v>5</v>
      </c>
      <c r="Q6" s="32">
        <f>IFERROR(__xludf.DUMMYFUNCTION("IF($B6="""","""",IFERROR(INDEX(FILTER('1'!$O:$O,'1'!$D:$D=$A6,'1'!$A:$A=$B6),1),""""))"),5.0)</f>
        <v>5</v>
      </c>
      <c r="R6" s="34"/>
    </row>
    <row r="7" ht="22.5" hidden="1" customHeight="1">
      <c r="A7" s="24">
        <v>1.0</v>
      </c>
      <c r="B7" s="25">
        <v>46167.0</v>
      </c>
      <c r="C7" s="26" t="str">
        <f t="shared" si="1"/>
        <v>月</v>
      </c>
      <c r="D7" s="27">
        <f>IFERROR(__xludf.DUMMYFUNCTION("IF($B7="""","""",IFERROR(INDEX(FILTER('1'!$E:$E,'1'!$D:$D=$A7,'1'!$A:$A=$B7),1),""""))"),1164.0)</f>
        <v>1164</v>
      </c>
      <c r="E7" s="28">
        <f>IFERROR(__xludf.DUMMYFUNCTION("IF($B7="""","""",IFERROR(INDEX(FILTER('1'!$G:$G,'1'!$D:$D=$A7,'1'!$A:$A=$B7),1),""""))"),2.0)</f>
        <v>2</v>
      </c>
      <c r="F7" s="29">
        <f>IFERROR(__xludf.DUMMYFUNCTION("IF($B7="""","""",IFERROR(INDEX(FILTER('1'!$H:$H,'1'!$D:$D=$A7,'1'!$A:$A=$B7),1),""""))"),-3.0)</f>
        <v>-3</v>
      </c>
      <c r="G7" s="72"/>
      <c r="H7" s="27">
        <f>IFERROR(__xludf.DUMMYFUNCTION("IF($B7="""","""",IFERROR(INDEX(FILTER('1'!$I:$I,'1'!$D:$D=$A7,'1'!$A:$A=$B7),1),""""))"),7902.0)</f>
        <v>7902</v>
      </c>
      <c r="I7" s="27">
        <f>IFERROR(__xludf.DUMMYFUNCTION("IF($B7="""","""",IFERROR(INDEX(FILTER('1'!$J:$J,'1'!$D:$D=$A7,'1'!$A:$A=$B7),1),""""))"),730.0)</f>
        <v>730</v>
      </c>
      <c r="J7" s="27">
        <f>IFERROR(__xludf.DUMMYFUNCTION("IF($B7="""","""",IFERROR(INDEX(FILTER('1'!$K:$K,'1'!$D:$D=$A7,'1'!$A:$A=$B7),1),""""))"),-6000.0)</f>
        <v>-6000</v>
      </c>
      <c r="K7" s="27"/>
      <c r="M7" s="28">
        <f>IFERROR(__xludf.DUMMYFUNCTION("IF($B7="""","""",IFERROR(INDEX(FILTER('1'!$G:$G,'1'!$D:$D=$A7,'1'!$A:$A=$B7),1),""""))"),2.0)</f>
        <v>2</v>
      </c>
      <c r="N7" s="31">
        <f t="shared" si="2"/>
        <v>-3</v>
      </c>
      <c r="O7" s="32">
        <f>IFERROR(__xludf.DUMMYFUNCTION("IF($B7="""","""",IFERROR(INDEX(FILTER('1'!$L:$L,'1'!$D:$D=$A7,'1'!$A:$A=$B7),1),""""))"),1.5)</f>
        <v>1.5</v>
      </c>
      <c r="P7" s="33">
        <f>IFERROR(__xludf.DUMMYFUNCTION("IF($B7="""","""",IFERROR(INDEX(FILTER('1'!$M:$M,'1'!$D:$D=$A7,'1'!$A:$A=$B7),1),""""))"),9.0)</f>
        <v>9</v>
      </c>
      <c r="Q7" s="32">
        <f>IFERROR(__xludf.DUMMYFUNCTION("IF($B7="""","""",IFERROR(INDEX(FILTER('1'!$O:$O,'1'!$D:$D=$A7,'1'!$A:$A=$B7),1),""""))"),1.5)</f>
        <v>1.5</v>
      </c>
      <c r="R7" s="34"/>
    </row>
    <row r="8" ht="22.5" hidden="1" customHeight="1">
      <c r="A8" s="24">
        <v>1.0</v>
      </c>
      <c r="B8" s="25">
        <v>46168.0</v>
      </c>
      <c r="C8" s="26" t="str">
        <f t="shared" si="1"/>
        <v>火</v>
      </c>
      <c r="D8" s="27">
        <f>IFERROR(__xludf.DUMMYFUNCTION("IF($B8="""","""",IFERROR(INDEX(FILTER('1'!$E:$E,'1'!$D:$D=$A8,'1'!$A:$A=$B8),1),""""))"),1164.0)</f>
        <v>1164</v>
      </c>
      <c r="E8" s="28">
        <f>IFERROR(__xludf.DUMMYFUNCTION("IF($B8="""","""",IFERROR(INDEX(FILTER('1'!$G:$G,'1'!$D:$D=$A8,'1'!$A:$A=$B8),1),""""))"),3.0)</f>
        <v>3</v>
      </c>
      <c r="F8" s="29">
        <f>IFERROR(__xludf.DUMMYFUNCTION("IF($B8="""","""",IFERROR(INDEX(FILTER('1'!$H:$H,'1'!$D:$D=$A8,'1'!$A:$A=$B8),1),""""))"),-3.0)</f>
        <v>-3</v>
      </c>
      <c r="G8" s="72"/>
      <c r="H8" s="27">
        <f>IFERROR(__xludf.DUMMYFUNCTION("IF($B8="""","""",IFERROR(INDEX(FILTER('1'!$I:$I,'1'!$D:$D=$A8,'1'!$A:$A=$B8),1),""""))"),6833.0)</f>
        <v>6833</v>
      </c>
      <c r="I8" s="27">
        <f>IFERROR(__xludf.DUMMYFUNCTION("IF($B8="""","""",IFERROR(INDEX(FILTER('1'!$J:$J,'1'!$D:$D=$A8,'1'!$A:$A=$B8),1),""""))"),750.0)</f>
        <v>750</v>
      </c>
      <c r="J8" s="27">
        <f>IFERROR(__xludf.DUMMYFUNCTION("IF($B8="""","""",IFERROR(INDEX(FILTER('1'!$K:$K,'1'!$D:$D=$A8,'1'!$A:$A=$B8),1),""""))"),-4500.0)</f>
        <v>-4500</v>
      </c>
      <c r="K8" s="27"/>
      <c r="M8" s="28">
        <f>IFERROR(__xludf.DUMMYFUNCTION("IF($B8="""","""",IFERROR(INDEX(FILTER('1'!$G:$G,'1'!$D:$D=$A8,'1'!$A:$A=$B8),1),""""))"),3.0)</f>
        <v>3</v>
      </c>
      <c r="N8" s="35">
        <f t="shared" si="2"/>
        <v>-3</v>
      </c>
      <c r="O8" s="32">
        <f>IFERROR(__xludf.DUMMYFUNCTION("IF($B8="""","""",IFERROR(INDEX(FILTER('1'!$L:$L,'1'!$D:$D=$A8,'1'!$A:$A=$B8),1),""""))"),0.5)</f>
        <v>0.5</v>
      </c>
      <c r="P8" s="33">
        <f>IFERROR(__xludf.DUMMYFUNCTION("IF($B8="""","""",IFERROR(INDEX(FILTER('1'!$M:$M,'1'!$D:$D=$A8,'1'!$A:$A=$B8),1),""""))"),8.0)</f>
        <v>8</v>
      </c>
      <c r="Q8" s="32">
        <f>IFERROR(__xludf.DUMMYFUNCTION("IF($B8="""","""",IFERROR(INDEX(FILTER('1'!$O:$O,'1'!$D:$D=$A8,'1'!$A:$A=$B8),1),""""))"),0.5)</f>
        <v>0.5</v>
      </c>
      <c r="R8" s="34"/>
    </row>
    <row r="9" ht="22.5" customHeight="1">
      <c r="A9" s="24">
        <v>1.0</v>
      </c>
      <c r="B9" s="25">
        <v>46169.0</v>
      </c>
      <c r="C9" s="26" t="str">
        <f t="shared" si="1"/>
        <v>水</v>
      </c>
      <c r="D9" s="27">
        <f>IFERROR(__xludf.DUMMYFUNCTION("IF($B9="""","""",IFERROR(INDEX(FILTER('1'!$E:$E,'1'!$D:$D=$A9,'1'!$A:$A=$B9),1),""""))"),1164.0)</f>
        <v>1164</v>
      </c>
      <c r="E9" s="28">
        <f>IFERROR(__xludf.DUMMYFUNCTION("IF($B9="""","""",IFERROR(INDEX(FILTER('1'!$G:$G,'1'!$D:$D=$A9,'1'!$A:$A=$B9),1),""""))"),4.0)</f>
        <v>4</v>
      </c>
      <c r="F9" s="29">
        <f>IFERROR(__xludf.DUMMYFUNCTION("IF($B9="""","""",IFERROR(INDEX(FILTER('1'!$H:$H,'1'!$D:$D=$A9,'1'!$A:$A=$B9),1),""""))"),5.0)</f>
        <v>5</v>
      </c>
      <c r="G9" s="72">
        <f>IF(COUNT(F3:F9)=0,"",SUM(F3:F9)/7)</f>
        <v>0.8571428571</v>
      </c>
      <c r="H9" s="27">
        <f>IFERROR(__xludf.DUMMYFUNCTION("IF($B9="""","""",IFERROR(INDEX(FILTER('1'!$I:$I,'1'!$D:$D=$A9,'1'!$A:$A=$B9),1),""""))"),4235.0)</f>
        <v>4235</v>
      </c>
      <c r="I9" s="27">
        <f>IFERROR(__xludf.DUMMYFUNCTION("IF($B9="""","""",IFERROR(INDEX(FILTER('1'!$J:$J,'1'!$D:$D=$A9,'1'!$A:$A=$B9),1),""""))"),7590.0)</f>
        <v>7590</v>
      </c>
      <c r="J9" s="27">
        <f>IFERROR(__xludf.DUMMYFUNCTION("IF($B9="""","""",IFERROR(INDEX(FILTER('1'!$K:$K,'1'!$D:$D=$A9,'1'!$A:$A=$B9),1),""""))"),5100.0)</f>
        <v>5100</v>
      </c>
      <c r="K9" s="27">
        <f t="array" ref="K9">SUM(IFERROR(VALUE(J3:J9),0))</f>
        <v>-5600</v>
      </c>
      <c r="M9" s="28">
        <f>IFERROR(__xludf.DUMMYFUNCTION("IF($B9="""","""",IFERROR(INDEX(FILTER('1'!$G:$G,'1'!$D:$D=$A9,'1'!$A:$A=$B9),1),""""))"),4.0)</f>
        <v>4</v>
      </c>
      <c r="N9" s="31">
        <f t="shared" si="2"/>
        <v>5</v>
      </c>
      <c r="O9" s="32">
        <f>IFERROR(__xludf.DUMMYFUNCTION("IF($B9="""","""",IFERROR(INDEX(FILTER('1'!$L:$L,'1'!$D:$D=$A9,'1'!$A:$A=$B9),1),""""))"),1.0)</f>
        <v>1</v>
      </c>
      <c r="P9" s="33">
        <f>IFERROR(__xludf.DUMMYFUNCTION("IF($B9="""","""",IFERROR(INDEX(FILTER('1'!$M:$M,'1'!$D:$D=$A9,'1'!$A:$A=$B9),1),""""))"),11.0)</f>
        <v>11</v>
      </c>
      <c r="Q9" s="32">
        <f>IFERROR(__xludf.DUMMYFUNCTION("IF($B9="""","""",IFERROR(INDEX(FILTER('1'!$O:$O,'1'!$D:$D=$A9,'1'!$A:$A=$B9),1),""""))"),0.0)</f>
        <v>0</v>
      </c>
      <c r="R9" s="34"/>
    </row>
    <row r="10" ht="22.5" customHeight="1">
      <c r="A10" s="36">
        <v>1.0</v>
      </c>
      <c r="B10" s="37">
        <v>46170.0</v>
      </c>
      <c r="C10" s="38" t="str">
        <f t="shared" si="1"/>
        <v>木</v>
      </c>
      <c r="D10" s="39">
        <f>IFERROR(__xludf.DUMMYFUNCTION("IF($B10="""","""",IFERROR(INDEX(FILTER('1'!$E:$E,'1'!$D:$D=$A10,'1'!$A:$A=$B10),1),""""))"),1164.0)</f>
        <v>1164</v>
      </c>
      <c r="E10" s="40">
        <f>IFERROR(__xludf.DUMMYFUNCTION("IF($B10="""","""",IFERROR(INDEX(FILTER('1'!$G:$G,'1'!$D:$D=$A10,'1'!$A:$A=$B10),1),""""))"),1.0)</f>
        <v>1</v>
      </c>
      <c r="F10" s="41"/>
      <c r="G10" s="73"/>
      <c r="H10" s="39" t="str">
        <f>IFERROR(__xludf.DUMMYFUNCTION("IF($B10="""","""",IFERROR(INDEX(FILTER('2'!$G:$G,'2'!$D:$D=$A10,'2'!$A:$A=$B10),1),""""))"),"")</f>
        <v/>
      </c>
      <c r="I10" s="39" t="str">
        <f>IFERROR(__xludf.DUMMYFUNCTION("IF($B10="""","""",IFERROR(INDEX(FILTER('2'!$H:$H,'2'!$D:$D=$A10,'2'!$A:$A=$B10),1),""""))"),"")</f>
        <v/>
      </c>
      <c r="J10" s="39" t="str">
        <f>IFERROR(__xludf.DUMMYFUNCTION("IF($B10="""","""",IFERROR(INDEX(FILTER('2'!$I:$I,'2'!$D:$D=$A10,'2'!$A:$A=$B10),1),""""))"),"")</f>
        <v/>
      </c>
      <c r="K10" s="39"/>
      <c r="M10" s="40">
        <f>IFERROR(__xludf.DUMMYFUNCTION("IF($B10="""","""",IFERROR(INDEX(FILTER('1'!$G:$G,'1'!$D:$D=$A10,'1'!$A:$A=$B10),1),""""))"),1.0)</f>
        <v>1</v>
      </c>
      <c r="N10" s="43" t="str">
        <f t="shared" si="2"/>
        <v/>
      </c>
      <c r="O10" s="44" t="str">
        <f>IFERROR(__xludf.DUMMYFUNCTION("IF($B10="""","""",IFERROR(INDEX(FILTER('1'!$L:$L,'1'!$D:$D=$A10,'1'!$A:$A=$B10),1),""""))"),"")</f>
        <v/>
      </c>
      <c r="P10" s="45" t="str">
        <f>IFERROR(__xludf.DUMMYFUNCTION("IF($B10="""","""",IFERROR(INDEX(FILTER('1'!$M:$M,'1'!$D:$D=$A10,'1'!$A:$A=$B10),1),""""))"),"")</f>
        <v/>
      </c>
      <c r="Q10" s="46">
        <f>IFERROR(__xludf.DUMMYFUNCTION("IF($B10="""","""",IFERROR(INDEX(FILTER('1'!$O:$O,'1'!$D:$D=$A10,'1'!$A:$A=$B10),1),""""))"),0.0)</f>
        <v>0</v>
      </c>
      <c r="R10" s="47">
        <f>D10</f>
        <v>1164</v>
      </c>
      <c r="S10" s="48"/>
    </row>
    <row r="11" ht="22.5" customHeight="1">
      <c r="A11" s="49">
        <v>1.0</v>
      </c>
      <c r="B11" s="50" t="s">
        <v>15</v>
      </c>
      <c r="C11" s="51"/>
      <c r="D11" s="52"/>
      <c r="E11" s="53"/>
      <c r="F11" s="54"/>
      <c r="G11" s="74"/>
      <c r="H11" s="52"/>
      <c r="I11" s="52"/>
      <c r="J11" s="52"/>
      <c r="K11" s="56"/>
      <c r="M11" s="53"/>
      <c r="N11" s="57" t="str">
        <f t="shared" si="2"/>
        <v/>
      </c>
      <c r="O11" s="58"/>
      <c r="P11" s="59"/>
      <c r="Q11" s="60"/>
      <c r="R11" s="61"/>
      <c r="S11" s="62"/>
    </row>
    <row r="12" ht="22.5" hidden="1" customHeight="1">
      <c r="A12" s="49">
        <v>1.0</v>
      </c>
      <c r="B12" s="50" t="s">
        <v>15</v>
      </c>
      <c r="C12" s="51" t="str">
        <f t="shared" ref="C12:C20" si="3">IF(B12="","",TEXT(B12,"ddd"))</f>
        <v/>
      </c>
      <c r="D12" s="52"/>
      <c r="E12" s="53"/>
      <c r="F12" s="54"/>
      <c r="G12" s="74"/>
      <c r="H12" s="52"/>
      <c r="I12" s="52"/>
      <c r="J12" s="52"/>
      <c r="K12" s="56"/>
      <c r="M12" s="53"/>
      <c r="N12" s="57" t="str">
        <f t="shared" si="2"/>
        <v/>
      </c>
      <c r="O12" s="58"/>
      <c r="P12" s="59"/>
      <c r="Q12" s="60"/>
      <c r="R12" s="61"/>
      <c r="S12" s="62"/>
    </row>
    <row r="13" ht="22.5" hidden="1" customHeight="1">
      <c r="A13" s="24">
        <v>2.0</v>
      </c>
      <c r="B13" s="25">
        <v>46163.0</v>
      </c>
      <c r="C13" s="26" t="str">
        <f t="shared" si="3"/>
        <v>木</v>
      </c>
      <c r="D13" s="27">
        <f>IFERROR(__xludf.DUMMYFUNCTION("IF($B13="""","""",IFERROR(INDEX(FILTER('1'!$U:$U,'1'!$T:$T=$A13,'1'!$A:$A=$B13),1),""""))"),1165.0)</f>
        <v>1165</v>
      </c>
      <c r="E13" s="28">
        <f>IFERROR(__xludf.DUMMYFUNCTION("IF($B13="""","""",IFERROR(INDEX(FILTER('1'!$W:$W,'1'!$T:$T=$A13,'1'!$A:$A=$B13),1),""""))"),3.0)</f>
        <v>3</v>
      </c>
      <c r="F13" s="29">
        <f>IFERROR(__xludf.DUMMYFUNCTION("IF($B13="""","""",IFERROR(INDEX(FILTER('1'!$X:$X,'1'!$T:$T=$A13,'1'!$A:$A=$B13),1),""""))"),4.0)</f>
        <v>4</v>
      </c>
      <c r="G13" s="72"/>
      <c r="H13" s="63">
        <f>IFERROR(__xludf.DUMMYFUNCTION("IF($B13="""","""",IFERROR(INDEX(FILTER('1'!$Y:$Y,'1'!$T:$T=$A13,'1'!$A:$A=$B13),1),""""))"),4304.0)</f>
        <v>4304</v>
      </c>
      <c r="I13" s="63">
        <f>IFERROR(__xludf.DUMMYFUNCTION("IF($B13="""","""",IFERROR(INDEX(FILTER('1'!$Z:$Z,'1'!$T:$T=$A13,'1'!$A:$A=$B13),1),""""))"),6065.0)</f>
        <v>6065</v>
      </c>
      <c r="J13" s="63">
        <f>IFERROR(__xludf.DUMMYFUNCTION("IF($B13="""","""",IFERROR(INDEX(FILTER('1'!$AA:$AA,'1'!$T:$T=$A13,'1'!$A:$A=$B13),1),""""))"),3000.0)</f>
        <v>3000</v>
      </c>
      <c r="K13" s="27"/>
      <c r="M13" s="28">
        <f>IFERROR(__xludf.DUMMYFUNCTION("IF($B13="""","""",IFERROR(INDEX(FILTER('1'!$W:$W,'1'!$T:$T=$A13,'1'!$A:$A=$B13),1),""""))"),3.0)</f>
        <v>3</v>
      </c>
      <c r="N13" s="31">
        <f t="shared" si="2"/>
        <v>4</v>
      </c>
      <c r="O13" s="32">
        <f>IFERROR(__xludf.DUMMYFUNCTION("IF($B13="""","""",IFERROR(INDEX(FILTER('1'!$AB:$AB,'1'!$T:$T=$A13,'1'!$A:$A=$B13),1),""""))"),4.0)</f>
        <v>4</v>
      </c>
      <c r="P13" s="33">
        <f>IFERROR(__xludf.DUMMYFUNCTION("IF($B13="""","""",IFERROR(INDEX(FILTER('1'!$AC:$AC,'1'!$T:$T=$A13,'1'!$A:$A=$B13),1),""""))"),12.0)</f>
        <v>12</v>
      </c>
      <c r="Q13" s="32">
        <f>IFERROR(__xludf.DUMMYFUNCTION("IF($B13="""","""",IFERROR(INDEX(FILTER('1'!$AE:$AE,'1'!$T:$T=$A13,'1'!$A:$A=$B13),1),""""))"),2.0)</f>
        <v>2</v>
      </c>
      <c r="R13" s="34"/>
    </row>
    <row r="14" ht="22.5" hidden="1" customHeight="1">
      <c r="A14" s="24">
        <v>2.0</v>
      </c>
      <c r="B14" s="25">
        <v>46164.0</v>
      </c>
      <c r="C14" s="26" t="str">
        <f t="shared" si="3"/>
        <v>金</v>
      </c>
      <c r="D14" s="27">
        <f>IFERROR(__xludf.DUMMYFUNCTION("IF($B14="""","""",IFERROR(INDEX(FILTER('1'!$U:$U,'1'!$T:$T=$A14,'1'!$A:$A=$B14),1),""""))"),1165.0)</f>
        <v>1165</v>
      </c>
      <c r="E14" s="28">
        <f>IFERROR(__xludf.DUMMYFUNCTION("IF($B14="""","""",IFERROR(INDEX(FILTER('1'!$W:$W,'1'!$T:$T=$A14,'1'!$A:$A=$B14),1),""""))"),1.0)</f>
        <v>1</v>
      </c>
      <c r="F14" s="29">
        <f>IFERROR(__xludf.DUMMYFUNCTION("IF($B14="""","""",IFERROR(INDEX(FILTER('1'!$X:$X,'1'!$T:$T=$A14,'1'!$A:$A=$B14),1),""""))"),1.0)</f>
        <v>1</v>
      </c>
      <c r="G14" s="72"/>
      <c r="H14" s="63">
        <f>IFERROR(__xludf.DUMMYFUNCTION("IF($B14="""","""",IFERROR(INDEX(FILTER('1'!$Y:$Y,'1'!$T:$T=$A14,'1'!$A:$A=$B14),1),""""))"),3250.0)</f>
        <v>3250</v>
      </c>
      <c r="I14" s="63">
        <f>IFERROR(__xludf.DUMMYFUNCTION("IF($B14="""","""",IFERROR(INDEX(FILTER('1'!$Z:$Z,'1'!$T:$T=$A14,'1'!$A:$A=$B14),1),""""))"),2012.0)</f>
        <v>2012</v>
      </c>
      <c r="J14" s="63">
        <f>IFERROR(__xludf.DUMMYFUNCTION("IF($B14="""","""",IFERROR(INDEX(FILTER('1'!$AA:$AA,'1'!$T:$T=$A14,'1'!$A:$A=$B14),1),""""))"),-500.0)</f>
        <v>-500</v>
      </c>
      <c r="K14" s="27"/>
      <c r="M14" s="28">
        <f>IFERROR(__xludf.DUMMYFUNCTION("IF($B14="""","""",IFERROR(INDEX(FILTER('1'!$W:$W,'1'!$T:$T=$A14,'1'!$A:$A=$B14),1),""""))"),1.0)</f>
        <v>1</v>
      </c>
      <c r="N14" s="31">
        <f t="shared" si="2"/>
        <v>1</v>
      </c>
      <c r="O14" s="32">
        <f>IFERROR(__xludf.DUMMYFUNCTION("IF($B14="""","""",IFERROR(INDEX(FILTER('1'!$AB:$AB,'1'!$T:$T=$A14,'1'!$A:$A=$B14),1),""""))"),4.0)</f>
        <v>4</v>
      </c>
      <c r="P14" s="33">
        <f>IFERROR(__xludf.DUMMYFUNCTION("IF($B14="""","""",IFERROR(INDEX(FILTER('1'!$AC:$AC,'1'!$T:$T=$A14,'1'!$A:$A=$B14),1),""""))"),6.0)</f>
        <v>6</v>
      </c>
      <c r="Q14" s="32">
        <f>IFERROR(__xludf.DUMMYFUNCTION("IF($B14="""","""",IFERROR(INDEX(FILTER('1'!$AE:$AE,'1'!$T:$T=$A14,'1'!$A:$A=$B14),1),""""))"),5.0)</f>
        <v>5</v>
      </c>
      <c r="R14" s="34"/>
    </row>
    <row r="15" ht="22.5" hidden="1" customHeight="1">
      <c r="A15" s="24">
        <v>2.0</v>
      </c>
      <c r="B15" s="25">
        <v>46165.0</v>
      </c>
      <c r="C15" s="26" t="str">
        <f t="shared" si="3"/>
        <v>土</v>
      </c>
      <c r="D15" s="27">
        <f>IFERROR(__xludf.DUMMYFUNCTION("IF($B15="""","""",IFERROR(INDEX(FILTER('1'!$U:$U,'1'!$T:$T=$A15,'1'!$A:$A=$B15),1),""""))"),1165.0)</f>
        <v>1165</v>
      </c>
      <c r="E15" s="28">
        <f>IFERROR(__xludf.DUMMYFUNCTION("IF($B15="""","""",IFERROR(INDEX(FILTER('1'!$W:$W,'1'!$T:$T=$A15,'1'!$A:$A=$B15),1),""""))"),2.0)</f>
        <v>2</v>
      </c>
      <c r="F15" s="29">
        <f>IFERROR(__xludf.DUMMYFUNCTION("IF($B15="""","""",IFERROR(INDEX(FILTER('1'!$X:$X,'1'!$T:$T=$A15,'1'!$A:$A=$B15),1),""""))"),-3.0)</f>
        <v>-3</v>
      </c>
      <c r="G15" s="72"/>
      <c r="H15" s="63">
        <f>IFERROR(__xludf.DUMMYFUNCTION("IF($B15="""","""",IFERROR(INDEX(FILTER('1'!$Y:$Y,'1'!$T:$T=$A15,'1'!$A:$A=$B15),1),""""))"),6915.0)</f>
        <v>6915</v>
      </c>
      <c r="I15" s="63">
        <f>IFERROR(__xludf.DUMMYFUNCTION("IF($B15="""","""",IFERROR(INDEX(FILTER('1'!$Z:$Z,'1'!$T:$T=$A15,'1'!$A:$A=$B15),1),""""))"),1064.0)</f>
        <v>1064</v>
      </c>
      <c r="J15" s="63">
        <f>IFERROR(__xludf.DUMMYFUNCTION("IF($B15="""","""",IFERROR(INDEX(FILTER('1'!$AA:$AA,'1'!$T:$T=$A15,'1'!$A:$A=$B15),1),""""))"),-4500.0)</f>
        <v>-4500</v>
      </c>
      <c r="K15" s="27"/>
      <c r="M15" s="28">
        <f>IFERROR(__xludf.DUMMYFUNCTION("IF($B15="""","""",IFERROR(INDEX(FILTER('1'!$W:$W,'1'!$T:$T=$A15,'1'!$A:$A=$B15),1),""""))"),2.0)</f>
        <v>2</v>
      </c>
      <c r="N15" s="31">
        <f t="shared" si="2"/>
        <v>-3</v>
      </c>
      <c r="O15" s="32">
        <f>IFERROR(__xludf.DUMMYFUNCTION("IF($B15="""","""",IFERROR(INDEX(FILTER('1'!$AB:$AB,'1'!$T:$T=$A15,'1'!$A:$A=$B15),1),""""))"),3.0)</f>
        <v>3</v>
      </c>
      <c r="P15" s="33">
        <f>IFERROR(__xludf.DUMMYFUNCTION("IF($B15="""","""",IFERROR(INDEX(FILTER('1'!$AC:$AC,'1'!$T:$T=$A15,'1'!$A:$A=$B15),1),""""))"),11.0)</f>
        <v>11</v>
      </c>
      <c r="Q15" s="32">
        <f>IFERROR(__xludf.DUMMYFUNCTION("IF($B15="""","""",IFERROR(INDEX(FILTER('1'!$AE:$AE,'1'!$T:$T=$A15,'1'!$A:$A=$B15),1),""""))"),2.0)</f>
        <v>2</v>
      </c>
      <c r="R15" s="34"/>
    </row>
    <row r="16" ht="22.5" hidden="1" customHeight="1">
      <c r="A16" s="24">
        <v>2.0</v>
      </c>
      <c r="B16" s="25">
        <v>46166.0</v>
      </c>
      <c r="C16" s="26" t="str">
        <f t="shared" si="3"/>
        <v>日</v>
      </c>
      <c r="D16" s="27">
        <f>IFERROR(__xludf.DUMMYFUNCTION("IF($B16="""","""",IFERROR(INDEX(FILTER('1'!$U:$U,'1'!$T:$T=$A16,'1'!$A:$A=$B16),1),""""))"),1165.0)</f>
        <v>1165</v>
      </c>
      <c r="E16" s="28">
        <f>IFERROR(__xludf.DUMMYFUNCTION("IF($B16="""","""",IFERROR(INDEX(FILTER('1'!$W:$W,'1'!$T:$T=$A16,'1'!$A:$A=$B16),1),""""))"),3.0)</f>
        <v>3</v>
      </c>
      <c r="F16" s="29">
        <f>IFERROR(__xludf.DUMMYFUNCTION("IF($B16="""","""",IFERROR(INDEX(FILTER('1'!$X:$X,'1'!$T:$T=$A16,'1'!$A:$A=$B16),1),""""))"),-3.0)</f>
        <v>-3</v>
      </c>
      <c r="G16" s="72"/>
      <c r="H16" s="63">
        <f>IFERROR(__xludf.DUMMYFUNCTION("IF($B16="""","""",IFERROR(INDEX(FILTER('1'!$Y:$Y,'1'!$T:$T=$A16,'1'!$A:$A=$B16),1),""""))"),7255.0)</f>
        <v>7255</v>
      </c>
      <c r="I16" s="63">
        <f>IFERROR(__xludf.DUMMYFUNCTION("IF($B16="""","""",IFERROR(INDEX(FILTER('1'!$Z:$Z,'1'!$T:$T=$A16,'1'!$A:$A=$B16),1),""""))"),931.0)</f>
        <v>931</v>
      </c>
      <c r="J16" s="63">
        <f>IFERROR(__xludf.DUMMYFUNCTION("IF($B16="""","""",IFERROR(INDEX(FILTER('1'!$AA:$AA,'1'!$T:$T=$A16,'1'!$A:$A=$B16),1),""""))"),-5000.0)</f>
        <v>-5000</v>
      </c>
      <c r="K16" s="27"/>
      <c r="M16" s="28">
        <f>IFERROR(__xludf.DUMMYFUNCTION("IF($B16="""","""",IFERROR(INDEX(FILTER('1'!$W:$W,'1'!$T:$T=$A16,'1'!$A:$A=$B16),1),""""))"),3.0)</f>
        <v>3</v>
      </c>
      <c r="N16" s="31">
        <f t="shared" si="2"/>
        <v>-3</v>
      </c>
      <c r="O16" s="32">
        <f>IFERROR(__xludf.DUMMYFUNCTION("IF($B16="""","""",IFERROR(INDEX(FILTER('1'!$AB:$AB,'1'!$T:$T=$A16,'1'!$A:$A=$B16),1),""""))"),2.5)</f>
        <v>2.5</v>
      </c>
      <c r="P16" s="33">
        <f>IFERROR(__xludf.DUMMYFUNCTION("IF($B16="""","""",IFERROR(INDEX(FILTER('1'!$AC:$AC,'1'!$T:$T=$A16,'1'!$A:$A=$B16),1),""""))"),12.0)</f>
        <v>12</v>
      </c>
      <c r="Q16" s="32">
        <f>IFERROR(__xludf.DUMMYFUNCTION("IF($B16="""","""",IFERROR(INDEX(FILTER('1'!$AE:$AE,'1'!$T:$T=$A16,'1'!$A:$A=$B16),1),""""))"),0.5)</f>
        <v>0.5</v>
      </c>
      <c r="R16" s="34"/>
    </row>
    <row r="17" ht="22.5" hidden="1" customHeight="1">
      <c r="A17" s="24">
        <v>2.0</v>
      </c>
      <c r="B17" s="25">
        <v>46167.0</v>
      </c>
      <c r="C17" s="26" t="str">
        <f t="shared" si="3"/>
        <v>月</v>
      </c>
      <c r="D17" s="27">
        <f>IFERROR(__xludf.DUMMYFUNCTION("IF($B17="""","""",IFERROR(INDEX(FILTER('1'!$U:$U,'1'!$T:$T=$A17,'1'!$A:$A=$B17),1),""""))"),1165.0)</f>
        <v>1165</v>
      </c>
      <c r="E17" s="28">
        <f>IFERROR(__xludf.DUMMYFUNCTION("IF($B17="""","""",IFERROR(INDEX(FILTER('1'!$W:$W,'1'!$T:$T=$A17,'1'!$A:$A=$B17),1),""""))"),4.0)</f>
        <v>4</v>
      </c>
      <c r="F17" s="29">
        <f>IFERROR(__xludf.DUMMYFUNCTION("IF($B17="""","""",IFERROR(INDEX(FILTER('1'!$X:$X,'1'!$T:$T=$A17,'1'!$A:$A=$B17),1),""""))"),-2.0)</f>
        <v>-2</v>
      </c>
      <c r="G17" s="72"/>
      <c r="H17" s="63">
        <f>IFERROR(__xludf.DUMMYFUNCTION("IF($B17="""","""",IFERROR(INDEX(FILTER('1'!$Y:$Y,'1'!$T:$T=$A17,'1'!$A:$A=$B17),1),""""))"),5432.0)</f>
        <v>5432</v>
      </c>
      <c r="I17" s="63">
        <f>IFERROR(__xludf.DUMMYFUNCTION("IF($B17="""","""",IFERROR(INDEX(FILTER('1'!$Z:$Z,'1'!$T:$T=$A17,'1'!$A:$A=$B17),1),""""))"),1167.0)</f>
        <v>1167</v>
      </c>
      <c r="J17" s="63">
        <f>IFERROR(__xludf.DUMMYFUNCTION("IF($B17="""","""",IFERROR(INDEX(FILTER('1'!$AA:$AA,'1'!$T:$T=$A17,'1'!$A:$A=$B17),1),""""))"),-4000.0)</f>
        <v>-4000</v>
      </c>
      <c r="K17" s="27"/>
      <c r="M17" s="28">
        <f>IFERROR(__xludf.DUMMYFUNCTION("IF($B17="""","""",IFERROR(INDEX(FILTER('1'!$W:$W,'1'!$T:$T=$A17,'1'!$A:$A=$B17),1),""""))"),4.0)</f>
        <v>4</v>
      </c>
      <c r="N17" s="31">
        <f t="shared" si="2"/>
        <v>-2</v>
      </c>
      <c r="O17" s="32">
        <f>IFERROR(__xludf.DUMMYFUNCTION("IF($B17="""","""",IFERROR(INDEX(FILTER('1'!$AB:$AB,'1'!$T:$T=$A17,'1'!$A:$A=$B17),1),""""))"),1.0)</f>
        <v>1</v>
      </c>
      <c r="P17" s="33">
        <f>IFERROR(__xludf.DUMMYFUNCTION("IF($B17="""","""",IFERROR(INDEX(FILTER('1'!$AC:$AC,'1'!$T:$T=$A17,'1'!$A:$A=$B17),1),""""))"),11.0)</f>
        <v>11</v>
      </c>
      <c r="Q17" s="32">
        <f>IFERROR(__xludf.DUMMYFUNCTION("IF($B17="""","""",IFERROR(INDEX(FILTER('1'!$AE:$AE,'1'!$T:$T=$A17,'1'!$A:$A=$B17),1),""""))"),0.0)</f>
        <v>0</v>
      </c>
      <c r="R17" s="34"/>
    </row>
    <row r="18" ht="22.5" hidden="1" customHeight="1">
      <c r="A18" s="24">
        <v>2.0</v>
      </c>
      <c r="B18" s="25">
        <v>46168.0</v>
      </c>
      <c r="C18" s="26" t="str">
        <f t="shared" si="3"/>
        <v>火</v>
      </c>
      <c r="D18" s="27">
        <f>IFERROR(__xludf.DUMMYFUNCTION("IF($B18="""","""",IFERROR(INDEX(FILTER('1'!$U:$U,'1'!$T:$T=$A18,'1'!$A:$A=$B18),1),""""))"),1165.0)</f>
        <v>1165</v>
      </c>
      <c r="E18" s="28">
        <f>IFERROR(__xludf.DUMMYFUNCTION("IF($B18="""","""",IFERROR(INDEX(FILTER('1'!$W:$W,'1'!$T:$T=$A18,'1'!$A:$A=$B18),1),""""))"),5.0)</f>
        <v>5</v>
      </c>
      <c r="F18" s="29">
        <f>IFERROR(__xludf.DUMMYFUNCTION("IF($B18="""","""",IFERROR(INDEX(FILTER('1'!$X:$X,'1'!$T:$T=$A18,'1'!$A:$A=$B18),1),""""))"),1.0)</f>
        <v>1</v>
      </c>
      <c r="G18" s="72"/>
      <c r="H18" s="63">
        <f>IFERROR(__xludf.DUMMYFUNCTION("IF($B18="""","""",IFERROR(INDEX(FILTER('1'!$Y:$Y,'1'!$T:$T=$A18,'1'!$A:$A=$B18),1),""""))"),4177.0)</f>
        <v>4177</v>
      </c>
      <c r="I18" s="63">
        <f>IFERROR(__xludf.DUMMYFUNCTION("IF($B18="""","""",IFERROR(INDEX(FILTER('1'!$Z:$Z,'1'!$T:$T=$A18,'1'!$A:$A=$B18),1),""""))"),1449.0)</f>
        <v>1449</v>
      </c>
      <c r="J18" s="63">
        <f>IFERROR(__xludf.DUMMYFUNCTION("IF($B18="""","""",IFERROR(INDEX(FILTER('1'!$AA:$AA,'1'!$T:$T=$A18,'1'!$A:$A=$B18),1),""""))"),-2000.0)</f>
        <v>-2000</v>
      </c>
      <c r="K18" s="27"/>
      <c r="M18" s="28">
        <f>IFERROR(__xludf.DUMMYFUNCTION("IF($B18="""","""",IFERROR(INDEX(FILTER('1'!$W:$W,'1'!$T:$T=$A18,'1'!$A:$A=$B18),1),""""))"),5.0)</f>
        <v>5</v>
      </c>
      <c r="N18" s="31">
        <f t="shared" si="2"/>
        <v>1</v>
      </c>
      <c r="O18" s="32">
        <f>IFERROR(__xludf.DUMMYFUNCTION("IF($B18="""","""",IFERROR(INDEX(FILTER('1'!$AB:$AB,'1'!$T:$T=$A18,'1'!$A:$A=$B18),1),""""))"),-0.5)</f>
        <v>-0.5</v>
      </c>
      <c r="P18" s="33">
        <f>IFERROR(__xludf.DUMMYFUNCTION("IF($B18="""","""",IFERROR(INDEX(FILTER('1'!$AC:$AC,'1'!$T:$T=$A18,'1'!$A:$A=$B18),1),""""))"),10.0)</f>
        <v>10</v>
      </c>
      <c r="Q18" s="32">
        <f>IFERROR(__xludf.DUMMYFUNCTION("IF($B18="""","""",IFERROR(INDEX(FILTER('1'!$AE:$AE,'1'!$T:$T=$A18,'1'!$A:$A=$B18),1),""""))"),-1.5)</f>
        <v>-1.5</v>
      </c>
      <c r="R18" s="34"/>
    </row>
    <row r="19" ht="22.5" customHeight="1">
      <c r="A19" s="24">
        <v>2.0</v>
      </c>
      <c r="B19" s="25">
        <v>46169.0</v>
      </c>
      <c r="C19" s="26" t="str">
        <f t="shared" si="3"/>
        <v>水</v>
      </c>
      <c r="D19" s="27">
        <f>IFERROR(__xludf.DUMMYFUNCTION("IF($B19="""","""",IFERROR(INDEX(FILTER('1'!$U:$U,'1'!$T:$T=$A19,'1'!$A:$A=$B19),1),""""))"),1165.0)</f>
        <v>1165</v>
      </c>
      <c r="E19" s="28">
        <f>IFERROR(__xludf.DUMMYFUNCTION("IF($B19="""","""",IFERROR(INDEX(FILTER('1'!$W:$W,'1'!$T:$T=$A19,'1'!$A:$A=$B19),1),""""))"),6.0)</f>
        <v>6</v>
      </c>
      <c r="F19" s="29">
        <f>IFERROR(__xludf.DUMMYFUNCTION("IF($B19="""","""",IFERROR(INDEX(FILTER('1'!$X:$X,'1'!$T:$T=$A19,'1'!$A:$A=$B19),1),""""))"),4.0)</f>
        <v>4</v>
      </c>
      <c r="G19" s="72">
        <f>IF(COUNT(F13:F19)=0,"",SUM(F13:F19)/7)</f>
        <v>0.2857142857</v>
      </c>
      <c r="H19" s="63">
        <f>IFERROR(__xludf.DUMMYFUNCTION("IF($B19="""","""",IFERROR(INDEX(FILTER('1'!$Y:$Y,'1'!$T:$T=$A19,'1'!$A:$A=$B19),1),""""))"),5989.0)</f>
        <v>5989</v>
      </c>
      <c r="I19" s="63">
        <f>IFERROR(__xludf.DUMMYFUNCTION("IF($B19="""","""",IFERROR(INDEX(FILTER('1'!$Z:$Z,'1'!$T:$T=$A19,'1'!$A:$A=$B19),1),""""))"),6705.0)</f>
        <v>6705</v>
      </c>
      <c r="J19" s="63">
        <f>IFERROR(__xludf.DUMMYFUNCTION("IF($B19="""","""",IFERROR(INDEX(FILTER('1'!$AA:$AA,'1'!$T:$T=$A19,'1'!$A:$A=$B19),1),""""))"),5500.0)</f>
        <v>5500</v>
      </c>
      <c r="K19" s="27">
        <f t="array" ref="K19">SUM(IFERROR(VALUE(J13:J19),0))</f>
        <v>-7500</v>
      </c>
      <c r="M19" s="28">
        <f>IFERROR(__xludf.DUMMYFUNCTION("IF($B19="""","""",IFERROR(INDEX(FILTER('1'!$W:$W,'1'!$T:$T=$A19,'1'!$A:$A=$B19),1),""""))"),6.0)</f>
        <v>6</v>
      </c>
      <c r="N19" s="35">
        <f t="shared" si="2"/>
        <v>4</v>
      </c>
      <c r="O19" s="32">
        <f>IFERROR(__xludf.DUMMYFUNCTION("IF($B19="""","""",IFERROR(INDEX(FILTER('1'!$AB:$AB,'1'!$T:$T=$A19,'1'!$A:$A=$B19),1),""""))"),0.5)</f>
        <v>0.5</v>
      </c>
      <c r="P19" s="33">
        <f>IFERROR(__xludf.DUMMYFUNCTION("IF($B19="""","""",IFERROR(INDEX(FILTER('1'!$AC:$AC,'1'!$T:$T=$A19,'1'!$A:$A=$B19),1),""""))"),12.0)</f>
        <v>12</v>
      </c>
      <c r="Q19" s="32">
        <f>IFERROR(__xludf.DUMMYFUNCTION("IF($B19="""","""",IFERROR(INDEX(FILTER('1'!$AE:$AE,'1'!$T:$T=$A19,'1'!$A:$A=$B19),1),""""))"),-1.5)</f>
        <v>-1.5</v>
      </c>
      <c r="R19" s="34"/>
    </row>
    <row r="20" ht="22.5" customHeight="1">
      <c r="A20" s="36">
        <v>2.0</v>
      </c>
      <c r="B20" s="37">
        <v>46170.0</v>
      </c>
      <c r="C20" s="38" t="str">
        <f t="shared" si="3"/>
        <v>木</v>
      </c>
      <c r="D20" s="39">
        <f>IFERROR(__xludf.DUMMYFUNCTION("IF($B20="""","""",IFERROR(INDEX(FILTER('1'!$U:$U,'1'!$T:$T=$A20,'1'!$A:$A=$B20),1),""""))"),1165.0)</f>
        <v>1165</v>
      </c>
      <c r="E20" s="40">
        <f>IFERROR(__xludf.DUMMYFUNCTION("IF($B20="""","""",IFERROR(INDEX(FILTER('1'!$W:$W,'1'!$T:$T=$A20,'1'!$A:$A=$B20),1),""""))"),1.0)</f>
        <v>1</v>
      </c>
      <c r="F20" s="41"/>
      <c r="G20" s="73"/>
      <c r="H20" s="39" t="str">
        <f>IFERROR(__xludf.DUMMYFUNCTION("IF($B20="""","""",IFERROR(INDEX(FILTER('2'!$V:$V,'2'!$S:$S=$A20,'2'!$A:$A=$B20),1),""""))"),"")</f>
        <v/>
      </c>
      <c r="I20" s="39" t="str">
        <f>IFERROR(__xludf.DUMMYFUNCTION("IF($B20="""","""",IFERROR(INDEX(FILTER('2'!$W:$W,'2'!$S:$S=$A20,'2'!$A:$A=$B20),1),""""))"),"")</f>
        <v/>
      </c>
      <c r="J20" s="39"/>
      <c r="K20" s="39"/>
      <c r="M20" s="40">
        <f>IFERROR(__xludf.DUMMYFUNCTION("IF($B20="""","""",IFERROR(INDEX(FILTER('1'!$W:$W,'1'!$T:$T=$A20,'1'!$A:$A=$B20),1),""""))"),1.0)</f>
        <v>1</v>
      </c>
      <c r="N20" s="43" t="str">
        <f t="shared" si="2"/>
        <v/>
      </c>
      <c r="O20" s="44" t="str">
        <f>IFERROR(__xludf.DUMMYFUNCTION("IF($B20="""","""",IFERROR(INDEX(FILTER('1'!$AB:$AB,'1'!$T:$T=$A20,'1'!$A:$A=$B20),1),""""))"),"")</f>
        <v/>
      </c>
      <c r="P20" s="45" t="str">
        <f>IFERROR(__xludf.DUMMYFUNCTION("IF($B20="""","""",IFERROR(INDEX(FILTER('1'!$AC:$AC,'1'!$T:$T=$A20,'1'!$A:$A=$B20),1),""""))"),"")</f>
        <v/>
      </c>
      <c r="Q20" s="46">
        <f>IFERROR(__xludf.DUMMYFUNCTION("IF($B20="""","""",IFERROR(INDEX(FILTER('1'!$AE:$AE,'1'!$T:$T=$A20,'1'!$A:$A=$B20),1),""""))"),0.0)</f>
        <v>0</v>
      </c>
      <c r="R20" s="47">
        <f>D20</f>
        <v>1165</v>
      </c>
      <c r="S20" s="48"/>
    </row>
    <row r="21" ht="22.5" customHeight="1">
      <c r="A21" s="64">
        <v>2.0</v>
      </c>
      <c r="B21" s="25" t="s">
        <v>15</v>
      </c>
      <c r="C21" s="26"/>
      <c r="D21" s="27"/>
      <c r="E21" s="53"/>
      <c r="F21" s="29"/>
      <c r="G21" s="72"/>
      <c r="H21" s="27" t="str">
        <f>IFERROR(__xludf.DUMMYFUNCTION("IF($B21="""","""",IFERROR(INDEX(FILTER('1'!$X:$X,'1'!$T:$T=$A21,'1'!$A:$A=$B21),1),""""))"),"")</f>
        <v/>
      </c>
      <c r="I21" s="27"/>
      <c r="J21" s="27"/>
      <c r="K21" s="65"/>
      <c r="M21" s="53"/>
      <c r="N21" s="31" t="str">
        <f t="shared" si="2"/>
        <v/>
      </c>
      <c r="O21" s="66"/>
      <c r="P21" s="59"/>
      <c r="Q21" s="60"/>
      <c r="R21" s="67"/>
    </row>
    <row r="22" ht="22.5" hidden="1" customHeight="1">
      <c r="A22" s="64">
        <v>2.0</v>
      </c>
      <c r="B22" s="25" t="s">
        <v>15</v>
      </c>
      <c r="C22" s="26" t="str">
        <f t="shared" ref="C22:C30" si="4">IF(B22="","",TEXT(B22,"ddd"))</f>
        <v/>
      </c>
      <c r="D22" s="27"/>
      <c r="E22" s="53"/>
      <c r="F22" s="29"/>
      <c r="G22" s="72"/>
      <c r="H22" s="27"/>
      <c r="I22" s="27"/>
      <c r="J22" s="27"/>
      <c r="K22" s="65"/>
      <c r="M22" s="53"/>
      <c r="N22" s="31" t="str">
        <f t="shared" si="2"/>
        <v/>
      </c>
      <c r="O22" s="66"/>
      <c r="P22" s="59"/>
      <c r="Q22" s="60"/>
      <c r="R22" s="67"/>
    </row>
    <row r="23" ht="22.5" hidden="1" customHeight="1">
      <c r="A23" s="24">
        <v>3.0</v>
      </c>
      <c r="B23" s="25">
        <v>46163.0</v>
      </c>
      <c r="C23" s="26" t="str">
        <f t="shared" si="4"/>
        <v>木</v>
      </c>
      <c r="D23" s="27">
        <f>IFERROR(__xludf.DUMMYFUNCTION("IF($B23="""","""",IFERROR(INDEX(FILTER('1'!$AK:$AK,'1'!$AJ:$AJ=$A23,'1'!$A:$A=$B23),1),""""))"),1166.0)</f>
        <v>1166</v>
      </c>
      <c r="E23" s="28">
        <f>IFERROR(__xludf.DUMMYFUNCTION("IF($B23="""","""",IFERROR(INDEX(FILTER('1'!$AM:$AM,'1'!$AJ:$AJ=$A23,'1'!$A:$A=$B23),1),""""))"),2.0)</f>
        <v>2</v>
      </c>
      <c r="F23" s="29">
        <f>IFERROR(__xludf.DUMMYFUNCTION("IF($B23="""","""",IFERROR(INDEX(FILTER('1'!$AN:$AN,'1'!$AJ:$AJ=$A23,'1'!$A:$A=$B23),1),""""))"),2.0)</f>
        <v>2</v>
      </c>
      <c r="G23" s="72"/>
      <c r="H23" s="27">
        <f>IFERROR(__xludf.DUMMYFUNCTION("IF($B23="""","""",IFERROR(INDEX(FILTER('1'!$AO:$AO,'1'!$AJ:$AJ=$A23,'1'!$A:$A=$B23),1),""""))"),6204.0)</f>
        <v>6204</v>
      </c>
      <c r="I23" s="27">
        <f>IFERROR(__xludf.DUMMYFUNCTION("IF($B23="""","""",IFERROR(INDEX(FILTER('1'!$AP:$AP,'1'!$AJ:$AJ=$A23,'1'!$A:$A=$B23),1),""""))"),2772.0)</f>
        <v>2772</v>
      </c>
      <c r="J23" s="27">
        <f>IFERROR(__xludf.DUMMYFUNCTION("IF($B23="""","""",IFERROR(INDEX(FILTER('1'!$AQ:$AQ,'1'!$AJ:$AJ=$A23,'1'!$A:$A=$B23),1),""""))"),-100.0)</f>
        <v>-100</v>
      </c>
      <c r="K23" s="27"/>
      <c r="M23" s="28">
        <f>IFERROR(__xludf.DUMMYFUNCTION("IF($B23="""","""",IFERROR(INDEX(FILTER('1'!$AM:$AM,'1'!$AJ:$AJ=$A23,'1'!$A:$A=$B23),1),""""))"),2.0)</f>
        <v>2</v>
      </c>
      <c r="N23" s="31">
        <f t="shared" si="2"/>
        <v>2</v>
      </c>
      <c r="O23" s="32">
        <f>IFERROR(__xludf.DUMMYFUNCTION("IF($B23="""","""",IFERROR(INDEX(FILTER('1'!$AR:$AR,'1'!$AJ:$AJ=$A23,'1'!$A:$A=$B23),1),""""))"),1.0)</f>
        <v>1</v>
      </c>
      <c r="P23" s="33">
        <f>IFERROR(__xludf.DUMMYFUNCTION("IF($B23="""","""",IFERROR(INDEX(FILTER('1'!$AS:$AS,'1'!$AJ:$AJ=$A23,'1'!$A:$A=$B23),1),""""))"),8.0)</f>
        <v>8</v>
      </c>
      <c r="Q23" s="32">
        <f>IFERROR(__xludf.DUMMYFUNCTION("IF($B23="""","""",IFERROR(INDEX(FILTER('1'!$AU:$AU,'1'!$AJ:$AJ=$A23,'1'!$A:$A=$B23),1),""""))"),1.0)</f>
        <v>1</v>
      </c>
      <c r="R23" s="34"/>
    </row>
    <row r="24" ht="22.5" hidden="1" customHeight="1">
      <c r="A24" s="24">
        <v>3.0</v>
      </c>
      <c r="B24" s="25">
        <v>46164.0</v>
      </c>
      <c r="C24" s="26" t="str">
        <f t="shared" si="4"/>
        <v>金</v>
      </c>
      <c r="D24" s="27">
        <f>IFERROR(__xludf.DUMMYFUNCTION("IF($B24="""","""",IFERROR(INDEX(FILTER('1'!$AK:$AK,'1'!$AJ:$AJ=$A24,'1'!$A:$A=$B24),1),""""))"),1166.0)</f>
        <v>1166</v>
      </c>
      <c r="E24" s="28">
        <f>IFERROR(__xludf.DUMMYFUNCTION("IF($B24="""","""",IFERROR(INDEX(FILTER('1'!$AM:$AM,'1'!$AJ:$AJ=$A24,'1'!$A:$A=$B24),1),""""))"),3.0)</f>
        <v>3</v>
      </c>
      <c r="F24" s="29">
        <f>IFERROR(__xludf.DUMMYFUNCTION("IF($B24="""","""",IFERROR(INDEX(FILTER('1'!$AN:$AN,'1'!$AJ:$AJ=$A24,'1'!$A:$A=$B24),1),""""))"),1.0)</f>
        <v>1</v>
      </c>
      <c r="G24" s="72"/>
      <c r="H24" s="27">
        <f>IFERROR(__xludf.DUMMYFUNCTION("IF($B24="""","""",IFERROR(INDEX(FILTER('1'!$AO:$AO,'1'!$AJ:$AJ=$A24,'1'!$A:$A=$B24),1),""""))"),2565.0)</f>
        <v>2565</v>
      </c>
      <c r="I24" s="27">
        <f>IFERROR(__xludf.DUMMYFUNCTION("IF($B24="""","""",IFERROR(INDEX(FILTER('1'!$AP:$AP,'1'!$AJ:$AJ=$A24,'1'!$A:$A=$B24),1),""""))"),1056.0)</f>
        <v>1056</v>
      </c>
      <c r="J24" s="27">
        <f>IFERROR(__xludf.DUMMYFUNCTION("IF($B24="""","""",IFERROR(INDEX(FILTER('1'!$AQ:$AQ,'1'!$AJ:$AJ=$A24,'1'!$A:$A=$B24),1),""""))"),-1100.0)</f>
        <v>-1100</v>
      </c>
      <c r="K24" s="27"/>
      <c r="M24" s="28">
        <f>IFERROR(__xludf.DUMMYFUNCTION("IF($B24="""","""",IFERROR(INDEX(FILTER('1'!$AM:$AM,'1'!$AJ:$AJ=$A24,'1'!$A:$A=$B24),1),""""))"),3.0)</f>
        <v>3</v>
      </c>
      <c r="N24" s="31">
        <f t="shared" si="2"/>
        <v>1</v>
      </c>
      <c r="O24" s="32">
        <f>IFERROR(__xludf.DUMMYFUNCTION("IF($B24="""","""",IFERROR(INDEX(FILTER('1'!$AR:$AR,'1'!$AJ:$AJ=$A24,'1'!$A:$A=$B24),1),""""))"),1.5)</f>
        <v>1.5</v>
      </c>
      <c r="P24" s="33">
        <f>IFERROR(__xludf.DUMMYFUNCTION("IF($B24="""","""",IFERROR(INDEX(FILTER('1'!$AS:$AS,'1'!$AJ:$AJ=$A24,'1'!$A:$A=$B24),1),""""))"),9.0)</f>
        <v>9</v>
      </c>
      <c r="Q24" s="32">
        <f>IFERROR(__xludf.DUMMYFUNCTION("IF($B24="""","""",IFERROR(INDEX(FILTER('1'!$AU:$AU,'1'!$AJ:$AJ=$A24,'1'!$A:$A=$B24),1),""""))"),1.5)</f>
        <v>1.5</v>
      </c>
      <c r="R24" s="34"/>
    </row>
    <row r="25" ht="22.5" hidden="1" customHeight="1">
      <c r="A25" s="24">
        <v>3.0</v>
      </c>
      <c r="B25" s="25">
        <v>46165.0</v>
      </c>
      <c r="C25" s="26" t="str">
        <f t="shared" si="4"/>
        <v>土</v>
      </c>
      <c r="D25" s="27">
        <f>IFERROR(__xludf.DUMMYFUNCTION("IF($B25="""","""",IFERROR(INDEX(FILTER('1'!$AK:$AK,'1'!$AJ:$AJ=$A25,'1'!$A:$A=$B25),1),""""))"),1166.0)</f>
        <v>1166</v>
      </c>
      <c r="E25" s="28">
        <f>IFERROR(__xludf.DUMMYFUNCTION("IF($B25="""","""",IFERROR(INDEX(FILTER('1'!$AM:$AM,'1'!$AJ:$AJ=$A25,'1'!$A:$A=$B25),1),""""))"),4.0)</f>
        <v>4</v>
      </c>
      <c r="F25" s="29">
        <f>IFERROR(__xludf.DUMMYFUNCTION("IF($B25="""","""",IFERROR(INDEX(FILTER('1'!$AN:$AN,'1'!$AJ:$AJ=$A25,'1'!$A:$A=$B25),1),""""))"),-2.0)</f>
        <v>-2</v>
      </c>
      <c r="G25" s="72"/>
      <c r="H25" s="27">
        <f>IFERROR(__xludf.DUMMYFUNCTION("IF($B25="""","""",IFERROR(INDEX(FILTER('1'!$AO:$AO,'1'!$AJ:$AJ=$A25,'1'!$A:$A=$B25),1),""""))"),8204.0)</f>
        <v>8204</v>
      </c>
      <c r="I25" s="27">
        <f>IFERROR(__xludf.DUMMYFUNCTION("IF($B25="""","""",IFERROR(INDEX(FILTER('1'!$AP:$AP,'1'!$AJ:$AJ=$A25,'1'!$A:$A=$B25),1),""""))"),1314.0)</f>
        <v>1314</v>
      </c>
      <c r="J25" s="27">
        <f>IFERROR(__xludf.DUMMYFUNCTION("IF($B25="""","""",IFERROR(INDEX(FILTER('1'!$AQ:$AQ,'1'!$AJ:$AJ=$A25,'1'!$A:$A=$B25),1),""""))"),-6000.0)</f>
        <v>-6000</v>
      </c>
      <c r="K25" s="27"/>
      <c r="M25" s="28">
        <f>IFERROR(__xludf.DUMMYFUNCTION("IF($B25="""","""",IFERROR(INDEX(FILTER('1'!$AM:$AM,'1'!$AJ:$AJ=$A25,'1'!$A:$A=$B25),1),""""))"),4.0)</f>
        <v>4</v>
      </c>
      <c r="N25" s="31">
        <f t="shared" si="2"/>
        <v>-2</v>
      </c>
      <c r="O25" s="32">
        <f>IFERROR(__xludf.DUMMYFUNCTION("IF($B25="""","""",IFERROR(INDEX(FILTER('1'!$AR:$AR,'1'!$AJ:$AJ=$A25,'1'!$A:$A=$B25),1),""""))"),0.5)</f>
        <v>0.5</v>
      </c>
      <c r="P25" s="33">
        <f>IFERROR(__xludf.DUMMYFUNCTION("IF($B25="""","""",IFERROR(INDEX(FILTER('1'!$AS:$AS,'1'!$AJ:$AJ=$A25,'1'!$A:$A=$B25),1),""""))"),9.0)</f>
        <v>9</v>
      </c>
      <c r="Q25" s="32">
        <f>IFERROR(__xludf.DUMMYFUNCTION("IF($B25="""","""",IFERROR(INDEX(FILTER('1'!$AU:$AU,'1'!$AJ:$AJ=$A25,'1'!$A:$A=$B25),1),""""))"),0.5)</f>
        <v>0.5</v>
      </c>
      <c r="R25" s="34"/>
    </row>
    <row r="26" ht="22.5" hidden="1" customHeight="1">
      <c r="A26" s="24">
        <v>3.0</v>
      </c>
      <c r="B26" s="25">
        <v>46166.0</v>
      </c>
      <c r="C26" s="26" t="str">
        <f t="shared" si="4"/>
        <v>日</v>
      </c>
      <c r="D26" s="27">
        <f>IFERROR(__xludf.DUMMYFUNCTION("IF($B26="""","""",IFERROR(INDEX(FILTER('1'!$AK:$AK,'1'!$AJ:$AJ=$A26,'1'!$A:$A=$B26),1),""""))"),1166.0)</f>
        <v>1166</v>
      </c>
      <c r="E26" s="28">
        <f>IFERROR(__xludf.DUMMYFUNCTION("IF($B26="""","""",IFERROR(INDEX(FILTER('1'!$AM:$AM,'1'!$AJ:$AJ=$A26,'1'!$A:$A=$B26),1),""""))"),5.0)</f>
        <v>5</v>
      </c>
      <c r="F26" s="29">
        <f>IFERROR(__xludf.DUMMYFUNCTION("IF($B26="""","""",IFERROR(INDEX(FILTER('1'!$AN:$AN,'1'!$AJ:$AJ=$A26,'1'!$A:$A=$B26),1),""""))"),1.0)</f>
        <v>1</v>
      </c>
      <c r="G26" s="72"/>
      <c r="H26" s="27">
        <f>IFERROR(__xludf.DUMMYFUNCTION("IF($B26="""","""",IFERROR(INDEX(FILTER('1'!$AO:$AO,'1'!$AJ:$AJ=$A26,'1'!$A:$A=$B26),1),""""))"),6531.0)</f>
        <v>6531</v>
      </c>
      <c r="I26" s="27">
        <f>IFERROR(__xludf.DUMMYFUNCTION("IF($B26="""","""",IFERROR(INDEX(FILTER('1'!$AP:$AP,'1'!$AJ:$AJ=$A26,'1'!$A:$A=$B26),1),""""))"),2599.0)</f>
        <v>2599</v>
      </c>
      <c r="J26" s="27">
        <f>IFERROR(__xludf.DUMMYFUNCTION("IF($B26="""","""",IFERROR(INDEX(FILTER('1'!$AQ:$AQ,'1'!$AJ:$AJ=$A26,'1'!$A:$A=$B26),1),""""))"),-2000.0)</f>
        <v>-2000</v>
      </c>
      <c r="K26" s="27"/>
      <c r="M26" s="28">
        <f>IFERROR(__xludf.DUMMYFUNCTION("IF($B26="""","""",IFERROR(INDEX(FILTER('1'!$AM:$AM,'1'!$AJ:$AJ=$A26,'1'!$A:$A=$B26),1),""""))"),5.0)</f>
        <v>5</v>
      </c>
      <c r="N26" s="31">
        <f t="shared" si="2"/>
        <v>1</v>
      </c>
      <c r="O26" s="32">
        <f>IFERROR(__xludf.DUMMYFUNCTION("IF($B26="""","""",IFERROR(INDEX(FILTER('1'!$AR:$AR,'1'!$AJ:$AJ=$A26,'1'!$A:$A=$B26),1),""""))"),-0.5)</f>
        <v>-0.5</v>
      </c>
      <c r="P26" s="33">
        <f>IFERROR(__xludf.DUMMYFUNCTION("IF($B26="""","""",IFERROR(INDEX(FILTER('1'!$AS:$AS,'1'!$AJ:$AJ=$A26,'1'!$A:$A=$B26),1),""""))"),13.0)</f>
        <v>13</v>
      </c>
      <c r="Q26" s="32">
        <f>IFERROR(__xludf.DUMMYFUNCTION("IF($B26="""","""",IFERROR(INDEX(FILTER('1'!$AU:$AU,'1'!$AJ:$AJ=$A26,'1'!$A:$A=$B26),1),""""))"),-2.5)</f>
        <v>-2.5</v>
      </c>
      <c r="R26" s="34"/>
    </row>
    <row r="27" ht="22.5" hidden="1" customHeight="1">
      <c r="A27" s="24">
        <v>3.0</v>
      </c>
      <c r="B27" s="25">
        <v>46167.0</v>
      </c>
      <c r="C27" s="26" t="str">
        <f t="shared" si="4"/>
        <v>月</v>
      </c>
      <c r="D27" s="27">
        <f>IFERROR(__xludf.DUMMYFUNCTION("IF($B27="""","""",IFERROR(INDEX(FILTER('1'!$AK:$AK,'1'!$AJ:$AJ=$A27,'1'!$A:$A=$B27),1),""""))"),1166.0)</f>
        <v>1166</v>
      </c>
      <c r="E27" s="28">
        <f>IFERROR(__xludf.DUMMYFUNCTION("IF($B27="""","""",IFERROR(INDEX(FILTER('1'!$AM:$AM,'1'!$AJ:$AJ=$A27,'1'!$A:$A=$B27),1),""""))"),6.0)</f>
        <v>6</v>
      </c>
      <c r="F27" s="29">
        <f>IFERROR(__xludf.DUMMYFUNCTION("IF($B27="""","""",IFERROR(INDEX(FILTER('1'!$AN:$AN,'1'!$AJ:$AJ=$A27,'1'!$A:$A=$B27),1),""""))"),-3.0)</f>
        <v>-3</v>
      </c>
      <c r="G27" s="72"/>
      <c r="H27" s="27">
        <f>IFERROR(__xludf.DUMMYFUNCTION("IF($B27="""","""",IFERROR(INDEX(FILTER('1'!$AO:$AO,'1'!$AJ:$AJ=$A27,'1'!$A:$A=$B27),1),""""))"),2957.0)</f>
        <v>2957</v>
      </c>
      <c r="I27" s="27">
        <f>IFERROR(__xludf.DUMMYFUNCTION("IF($B27="""","""",IFERROR(INDEX(FILTER('1'!$AP:$AP,'1'!$AJ:$AJ=$A27,'1'!$A:$A=$B27),1),""""))"),393.0)</f>
        <v>393</v>
      </c>
      <c r="J27" s="27">
        <f>IFERROR(__xludf.DUMMYFUNCTION("IF($B27="""","""",IFERROR(INDEX(FILTER('1'!$AQ:$AQ,'1'!$AJ:$AJ=$A27,'1'!$A:$A=$B27),1),""""))"),-4000.0)</f>
        <v>-4000</v>
      </c>
      <c r="K27" s="27"/>
      <c r="M27" s="28">
        <f>IFERROR(__xludf.DUMMYFUNCTION("IF($B27="""","""",IFERROR(INDEX(FILTER('1'!$AM:$AM,'1'!$AJ:$AJ=$A27,'1'!$A:$A=$B27),1),""""))"),6.0)</f>
        <v>6</v>
      </c>
      <c r="N27" s="31">
        <f t="shared" si="2"/>
        <v>-3</v>
      </c>
      <c r="O27" s="32">
        <f>IFERROR(__xludf.DUMMYFUNCTION("IF($B27="""","""",IFERROR(INDEX(FILTER('1'!$AR:$AR,'1'!$AJ:$AJ=$A27,'1'!$A:$A=$B27),1),""""))"),1.0)</f>
        <v>1</v>
      </c>
      <c r="P27" s="33">
        <f>IFERROR(__xludf.DUMMYFUNCTION("IF($B27="""","""",IFERROR(INDEX(FILTER('1'!$AS:$AS,'1'!$AJ:$AJ=$A27,'1'!$A:$A=$B27),1),""""))"),10.0)</f>
        <v>10</v>
      </c>
      <c r="Q27" s="32">
        <f>IFERROR(__xludf.DUMMYFUNCTION("IF($B27="""","""",IFERROR(INDEX(FILTER('1'!$AU:$AU,'1'!$AJ:$AJ=$A27,'1'!$A:$A=$B27),1),""""))"),0.0)</f>
        <v>0</v>
      </c>
      <c r="R27" s="34"/>
    </row>
    <row r="28" ht="22.5" hidden="1" customHeight="1">
      <c r="A28" s="24">
        <v>3.0</v>
      </c>
      <c r="B28" s="25">
        <v>46168.0</v>
      </c>
      <c r="C28" s="26" t="str">
        <f t="shared" si="4"/>
        <v>火</v>
      </c>
      <c r="D28" s="27">
        <f>IFERROR(__xludf.DUMMYFUNCTION("IF($B28="""","""",IFERROR(INDEX(FILTER('1'!$AK:$AK,'1'!$AJ:$AJ=$A28,'1'!$A:$A=$B28),1),""""))"),1166.0)</f>
        <v>1166</v>
      </c>
      <c r="E28" s="28">
        <f>IFERROR(__xludf.DUMMYFUNCTION("IF($B28="""","""",IFERROR(INDEX(FILTER('1'!$AM:$AM,'1'!$AJ:$AJ=$A28,'1'!$A:$A=$B28),1),""""))"),7.0)</f>
        <v>7</v>
      </c>
      <c r="F28" s="29">
        <f>IFERROR(__xludf.DUMMYFUNCTION("IF($B28="""","""",IFERROR(INDEX(FILTER('1'!$AN:$AN,'1'!$AJ:$AJ=$A28,'1'!$A:$A=$B28),1),""""))"),4.0)</f>
        <v>4</v>
      </c>
      <c r="G28" s="72"/>
      <c r="H28" s="27">
        <f>IFERROR(__xludf.DUMMYFUNCTION("IF($B28="""","""",IFERROR(INDEX(FILTER('1'!$AO:$AO,'1'!$AJ:$AJ=$A28,'1'!$A:$A=$B28),1),""""))"),4239.0)</f>
        <v>4239</v>
      </c>
      <c r="I28" s="27">
        <f>IFERROR(__xludf.DUMMYFUNCTION("IF($B28="""","""",IFERROR(INDEX(FILTER('1'!$AP:$AP,'1'!$AJ:$AJ=$A28,'1'!$A:$A=$B28),1),""""))"),5480.0)</f>
        <v>5480</v>
      </c>
      <c r="J28" s="27">
        <f>IFERROR(__xludf.DUMMYFUNCTION("IF($B28="""","""",IFERROR(INDEX(FILTER('1'!$AQ:$AQ,'1'!$AJ:$AJ=$A28,'1'!$A:$A=$B28),1),""""))"),2200.0)</f>
        <v>2200</v>
      </c>
      <c r="K28" s="27"/>
      <c r="M28" s="28">
        <f>IFERROR(__xludf.DUMMYFUNCTION("IF($B28="""","""",IFERROR(INDEX(FILTER('1'!$AM:$AM,'1'!$AJ:$AJ=$A28,'1'!$A:$A=$B28),1),""""))"),7.0)</f>
        <v>7</v>
      </c>
      <c r="N28" s="31">
        <f t="shared" si="2"/>
        <v>4</v>
      </c>
      <c r="O28" s="32">
        <f>IFERROR(__xludf.DUMMYFUNCTION("IF($B28="""","""",IFERROR(INDEX(FILTER('1'!$AR:$AR,'1'!$AJ:$AJ=$A28,'1'!$A:$A=$B28),1),""""))"),0.0)</f>
        <v>0</v>
      </c>
      <c r="P28" s="33">
        <f>IFERROR(__xludf.DUMMYFUNCTION("IF($B28="""","""",IFERROR(INDEX(FILTER('1'!$AS:$AS,'1'!$AJ:$AJ=$A28,'1'!$A:$A=$B28),1),""""))"),11.0)</f>
        <v>11</v>
      </c>
      <c r="Q28" s="32">
        <f>IFERROR(__xludf.DUMMYFUNCTION("IF($B28="""","""",IFERROR(INDEX(FILTER('1'!$AU:$AU,'1'!$AJ:$AJ=$A28,'1'!$A:$A=$B28),1),""""))"),-1.0)</f>
        <v>-1</v>
      </c>
      <c r="R28" s="34"/>
    </row>
    <row r="29" ht="22.5" customHeight="1">
      <c r="A29" s="24">
        <v>3.0</v>
      </c>
      <c r="B29" s="25">
        <v>46169.0</v>
      </c>
      <c r="C29" s="26" t="str">
        <f t="shared" si="4"/>
        <v>水</v>
      </c>
      <c r="D29" s="27">
        <f>IFERROR(__xludf.DUMMYFUNCTION("IF($B29="""","""",IFERROR(INDEX(FILTER('1'!$AK:$AK,'1'!$AJ:$AJ=$A29,'1'!$A:$A=$B29),1),""""))"),1166.0)</f>
        <v>1166</v>
      </c>
      <c r="E29" s="28">
        <f>IFERROR(__xludf.DUMMYFUNCTION("IF($B29="""","""",IFERROR(INDEX(FILTER('1'!$AM:$AM,'1'!$AJ:$AJ=$A29,'1'!$A:$A=$B29),1),""""))"),1.0)</f>
        <v>1</v>
      </c>
      <c r="F29" s="29">
        <f>IFERROR(__xludf.DUMMYFUNCTION("IF($B29="""","""",IFERROR(INDEX(FILTER('1'!$AN:$AN,'1'!$AJ:$AJ=$A29,'1'!$A:$A=$B29),1),""""))"),1.0)</f>
        <v>1</v>
      </c>
      <c r="G29" s="72">
        <f>IF(COUNT(F23:F29)=0,"",SUM(F23:F29)/7)</f>
        <v>0.5714285714</v>
      </c>
      <c r="H29" s="27">
        <f>IFERROR(__xludf.DUMMYFUNCTION("IF($B29="""","""",IFERROR(INDEX(FILTER('1'!$AO:$AO,'1'!$AJ:$AJ=$A29,'1'!$A:$A=$B29),1),""""))"),4091.0)</f>
        <v>4091</v>
      </c>
      <c r="I29" s="27">
        <f>IFERROR(__xludf.DUMMYFUNCTION("IF($B29="""","""",IFERROR(INDEX(FILTER('1'!$AP:$AP,'1'!$AJ:$AJ=$A29,'1'!$A:$A=$B29),1),""""))"),2484.0)</f>
        <v>2484</v>
      </c>
      <c r="J29" s="27">
        <f>IFERROR(__xludf.DUMMYFUNCTION("IF($B29="""","""",IFERROR(INDEX(FILTER('1'!$AQ:$AQ,'1'!$AJ:$AJ=$A29,'1'!$A:$A=$B29),1),""""))"),-1600.0)</f>
        <v>-1600</v>
      </c>
      <c r="K29" s="27">
        <f t="array" ref="K29">SUM(IFERROR(VALUE(J23:J29),0))</f>
        <v>-12600</v>
      </c>
      <c r="M29" s="28">
        <f>IFERROR(__xludf.DUMMYFUNCTION("IF($B29="""","""",IFERROR(INDEX(FILTER('1'!$AM:$AM,'1'!$AJ:$AJ=$A29,'1'!$A:$A=$B29),1),""""))"),1.0)</f>
        <v>1</v>
      </c>
      <c r="N29" s="35">
        <f t="shared" si="2"/>
        <v>1</v>
      </c>
      <c r="O29" s="32">
        <f>IFERROR(__xludf.DUMMYFUNCTION("IF($B29="""","""",IFERROR(INDEX(FILTER('1'!$AR:$AR,'1'!$AJ:$AJ=$A29,'1'!$A:$A=$B29),1),""""))"),2.5)</f>
        <v>2.5</v>
      </c>
      <c r="P29" s="33">
        <f>IFERROR(__xludf.DUMMYFUNCTION("IF($B29="""","""",IFERROR(INDEX(FILTER('1'!$AS:$AS,'1'!$AJ:$AJ=$A29,'1'!$A:$A=$B29),1),""""))"),6.0)</f>
        <v>6</v>
      </c>
      <c r="Q29" s="32">
        <f>IFERROR(__xludf.DUMMYFUNCTION("IF($B29="""","""",IFERROR(INDEX(FILTER('1'!$AU:$AU,'1'!$AJ:$AJ=$A29,'1'!$A:$A=$B29),1),""""))"),3.5)</f>
        <v>3.5</v>
      </c>
      <c r="R29" s="34"/>
    </row>
    <row r="30" ht="22.5" customHeight="1">
      <c r="A30" s="36">
        <v>3.0</v>
      </c>
      <c r="B30" s="37">
        <v>46170.0</v>
      </c>
      <c r="C30" s="38" t="str">
        <f t="shared" si="4"/>
        <v>木</v>
      </c>
      <c r="D30" s="39">
        <f>IFERROR(__xludf.DUMMYFUNCTION("IF($B30="""","""",IFERROR(INDEX(FILTER('1'!$AK:$AK,'1'!$AJ:$AJ=$A30,'1'!$A:$A=$B30),1),""""))"),1166.0)</f>
        <v>1166</v>
      </c>
      <c r="E30" s="40">
        <f>IFERROR(__xludf.DUMMYFUNCTION("IF($B30="""","""",IFERROR(INDEX(FILTER('1'!$AM:$AM,'1'!$AJ:$AJ=$A30,'1'!$A:$A=$B30),1),""""))"),2.0)</f>
        <v>2</v>
      </c>
      <c r="F30" s="41"/>
      <c r="G30" s="73"/>
      <c r="H30" s="39" t="str">
        <f>IFERROR(__xludf.DUMMYFUNCTION("IF($B30="""","""",IFERROR(INDEX(FILTER('2'!$AK:$AK,'2'!$AH:$AH=$A30,'2'!$A:$A=$B30),1),""""))"),"")</f>
        <v/>
      </c>
      <c r="I30" s="39" t="str">
        <f>IFERROR(__xludf.DUMMYFUNCTION("IF($B30="""","""",IFERROR(INDEX(FILTER('2'!$AL:$AL,'2'!$AH:$AH=$A30,'2'!$A:$A=$B30),1),""""))"),"")</f>
        <v/>
      </c>
      <c r="J30" s="39" t="str">
        <f>IFERROR(__xludf.DUMMYFUNCTION("IF($B30="""","""",IFERROR(INDEX(FILTER('2'!$AM:$AM,'2'!$AH:$AH=$A30,'2'!$A:$A=$B30),1),""""))"),"")</f>
        <v/>
      </c>
      <c r="K30" s="39"/>
      <c r="M30" s="40">
        <f>IFERROR(__xludf.DUMMYFUNCTION("IF($B30="""","""",IFERROR(INDEX(FILTER('1'!$AM:$AM,'1'!$AJ:$AJ=$A30,'1'!$A:$A=$B30),1),""""))"),2.0)</f>
        <v>2</v>
      </c>
      <c r="N30" s="43" t="str">
        <f t="shared" si="2"/>
        <v/>
      </c>
      <c r="O30" s="44" t="str">
        <f>IFERROR(__xludf.DUMMYFUNCTION("IF($B30="""","""",IFERROR(INDEX(FILTER('1'!$AR:$AR,'1'!$AJ:$AJ=$A30,'1'!$A:$A=$B30),1),""""))"),"")</f>
        <v/>
      </c>
      <c r="P30" s="45" t="str">
        <f>IFERROR(__xludf.DUMMYFUNCTION("IF($B30="""","""",IFERROR(INDEX(FILTER('1'!$AS:$AS,'1'!$AJ:$AJ=$A30,'1'!$A:$A=$B30),1),""""))"),"")</f>
        <v/>
      </c>
      <c r="Q30" s="46">
        <f>IFERROR(__xludf.DUMMYFUNCTION("IF($B30="""","""",IFERROR(INDEX(FILTER('1'!$AU:$AU,'1'!$AJ:$AJ=$A30,'1'!$A:$A=$B30),1),""""))"),0.0)</f>
        <v>0</v>
      </c>
      <c r="R30" s="47">
        <f>D30</f>
        <v>1166</v>
      </c>
      <c r="S30" s="48"/>
    </row>
    <row r="31" ht="22.5" customHeight="1">
      <c r="A31" s="64">
        <v>3.0</v>
      </c>
      <c r="B31" s="25" t="s">
        <v>15</v>
      </c>
      <c r="C31" s="26"/>
      <c r="D31" s="27"/>
      <c r="E31" s="53"/>
      <c r="F31" s="29"/>
      <c r="G31" s="72"/>
      <c r="H31" s="27"/>
      <c r="I31" s="27"/>
      <c r="J31" s="27"/>
      <c r="K31" s="65"/>
      <c r="M31" s="53"/>
      <c r="N31" s="31" t="str">
        <f t="shared" si="2"/>
        <v/>
      </c>
      <c r="O31" s="66"/>
      <c r="P31" s="59"/>
      <c r="Q31" s="60"/>
      <c r="R31" s="67"/>
    </row>
    <row r="32" ht="22.5" hidden="1" customHeight="1">
      <c r="A32" s="64">
        <v>3.0</v>
      </c>
      <c r="B32" s="25" t="s">
        <v>15</v>
      </c>
      <c r="C32" s="26" t="str">
        <f t="shared" ref="C32:C40" si="5">IF(B32="","",TEXT(B32,"ddd"))</f>
        <v/>
      </c>
      <c r="D32" s="27"/>
      <c r="E32" s="53"/>
      <c r="F32" s="29"/>
      <c r="G32" s="72"/>
      <c r="H32" s="27"/>
      <c r="I32" s="27"/>
      <c r="J32" s="27"/>
      <c r="K32" s="65"/>
      <c r="M32" s="53"/>
      <c r="N32" s="31" t="str">
        <f t="shared" si="2"/>
        <v/>
      </c>
      <c r="O32" s="66"/>
      <c r="P32" s="59"/>
      <c r="Q32" s="60"/>
      <c r="R32" s="67"/>
    </row>
    <row r="33" ht="22.5" hidden="1" customHeight="1">
      <c r="A33" s="24">
        <v>4.0</v>
      </c>
      <c r="B33" s="25">
        <v>46163.0</v>
      </c>
      <c r="C33" s="26" t="str">
        <f t="shared" si="5"/>
        <v>木</v>
      </c>
      <c r="D33" s="27">
        <f>IFERROR(__xludf.DUMMYFUNCTION("IF($B33="""","""",IFERROR(INDEX(FILTER('1'!$BA:$BA,'1'!$AZ:$AZ=$A33,'1'!$A:$A=$B33),1),""""))"),1167.0)</f>
        <v>1167</v>
      </c>
      <c r="E33" s="28">
        <f>IFERROR(__xludf.DUMMYFUNCTION("IF($B33="""","""",IFERROR(INDEX(FILTER('1'!$BC:$BC,'1'!$AZ:$AZ=$A33,'1'!$A:$A=$B33),1),""""))"),3.0)</f>
        <v>3</v>
      </c>
      <c r="F33" s="29">
        <f>IFERROR(__xludf.DUMMYFUNCTION("IF($B33="""","""",IFERROR(INDEX(FILTER('1'!$BD:$BD,'1'!$AZ:$AZ=$A33,'1'!$A:$A=$B33),1),""""))"),4.0)</f>
        <v>4</v>
      </c>
      <c r="G33" s="72"/>
      <c r="H33" s="27">
        <f>IFERROR(__xludf.DUMMYFUNCTION("IF($B33="""","""",IFERROR(INDEX(FILTER('1'!$BE:$BE,'1'!$AZ:$AZ=$A33,'1'!$A:$A=$B33),1),""""))"),2395.0)</f>
        <v>2395</v>
      </c>
      <c r="I33" s="27">
        <f>IFERROR(__xludf.DUMMYFUNCTION("IF($B33="""","""",IFERROR(INDEX(FILTER('1'!$BF:$BF,'1'!$AZ:$AZ=$A33,'1'!$A:$A=$B33),1),""""))"),6014.0)</f>
        <v>6014</v>
      </c>
      <c r="J33" s="27">
        <f>IFERROR(__xludf.DUMMYFUNCTION("IF($B33="""","""",IFERROR(INDEX(FILTER('1'!$BG:$BG,'1'!$AZ:$AZ=$A33,'1'!$A:$A=$B33),1),""""))"),5800.0)</f>
        <v>5800</v>
      </c>
      <c r="K33" s="27"/>
      <c r="M33" s="28">
        <f>IFERROR(__xludf.DUMMYFUNCTION("IF($B33="""","""",IFERROR(INDEX(FILTER('1'!$BC:$BC,'1'!$AZ:$AZ=$A33,'1'!$A:$A=$B33),1),""""))"),3.0)</f>
        <v>3</v>
      </c>
      <c r="N33" s="31">
        <f t="shared" si="2"/>
        <v>4</v>
      </c>
      <c r="O33" s="32">
        <f>IFERROR(__xludf.DUMMYFUNCTION("IF($B33="""","""",IFERROR(INDEX(FILTER('1'!$BH:$BH,'1'!$AZ:$AZ=$A33,'1'!$A:$A=$B33),1),""""))"),3.0)</f>
        <v>3</v>
      </c>
      <c r="P33" s="33">
        <f>IFERROR(__xludf.DUMMYFUNCTION("IF($B33="""","""",IFERROR(INDEX(FILTER('1'!$BI:$BI,'1'!$AZ:$AZ=$A33,'1'!$A:$A=$B33),1),""""))"),7.0)</f>
        <v>7</v>
      </c>
      <c r="Q33" s="32">
        <f>IFERROR(__xludf.DUMMYFUNCTION("IF($B33="""","""",IFERROR(INDEX(FILTER('1'!$BK:$BK,'1'!$AZ:$AZ=$A33,'1'!$A:$A=$B33),1),""""))"),4.0)</f>
        <v>4</v>
      </c>
      <c r="R33" s="34"/>
    </row>
    <row r="34" ht="22.5" hidden="1" customHeight="1">
      <c r="A34" s="24">
        <v>4.0</v>
      </c>
      <c r="B34" s="25">
        <v>46164.0</v>
      </c>
      <c r="C34" s="26" t="str">
        <f t="shared" si="5"/>
        <v>金</v>
      </c>
      <c r="D34" s="27">
        <f>IFERROR(__xludf.DUMMYFUNCTION("IF($B34="""","""",IFERROR(INDEX(FILTER('1'!$BA:$BA,'1'!$AZ:$AZ=$A34,'1'!$A:$A=$B34),1),""""))"),1167.0)</f>
        <v>1167</v>
      </c>
      <c r="E34" s="28">
        <f>IFERROR(__xludf.DUMMYFUNCTION("IF($B34="""","""",IFERROR(INDEX(FILTER('1'!$BC:$BC,'1'!$AZ:$AZ=$A34,'1'!$A:$A=$B34),1),""""))"),1.0)</f>
        <v>1</v>
      </c>
      <c r="F34" s="29">
        <f>IFERROR(__xludf.DUMMYFUNCTION("IF($B34="""","""",IFERROR(INDEX(FILTER('1'!$BD:$BD,'1'!$AZ:$AZ=$A34,'1'!$A:$A=$B34),1),""""))"),1.0)</f>
        <v>1</v>
      </c>
      <c r="G34" s="72"/>
      <c r="H34" s="27">
        <f>IFERROR(__xludf.DUMMYFUNCTION("IF($B34="""","""",IFERROR(INDEX(FILTER('1'!$BE:$BE,'1'!$AZ:$AZ=$A34,'1'!$A:$A=$B34),1),""""))"),3729.0)</f>
        <v>3729</v>
      </c>
      <c r="I34" s="27">
        <f>IFERROR(__xludf.DUMMYFUNCTION("IF($B34="""","""",IFERROR(INDEX(FILTER('1'!$BF:$BF,'1'!$AZ:$AZ=$A34,'1'!$A:$A=$B34),1),""""))"),1476.0)</f>
        <v>1476</v>
      </c>
      <c r="J34" s="27">
        <f>IFERROR(__xludf.DUMMYFUNCTION("IF($B34="""","""",IFERROR(INDEX(FILTER('1'!$BG:$BG,'1'!$AZ:$AZ=$A34,'1'!$A:$A=$B34),1),""""))"),-1600.0)</f>
        <v>-1600</v>
      </c>
      <c r="K34" s="27"/>
      <c r="M34" s="28">
        <f>IFERROR(__xludf.DUMMYFUNCTION("IF($B34="""","""",IFERROR(INDEX(FILTER('1'!$BC:$BC,'1'!$AZ:$AZ=$A34,'1'!$A:$A=$B34),1),""""))"),1.0)</f>
        <v>1</v>
      </c>
      <c r="N34" s="31">
        <f t="shared" si="2"/>
        <v>1</v>
      </c>
      <c r="O34" s="32">
        <f>IFERROR(__xludf.DUMMYFUNCTION("IF($B34="""","""",IFERROR(INDEX(FILTER('1'!$BH:$BH,'1'!$AZ:$AZ=$A34,'1'!$A:$A=$B34),1),""""))"),3.5)</f>
        <v>3.5</v>
      </c>
      <c r="P34" s="33">
        <f>IFERROR(__xludf.DUMMYFUNCTION("IF($B34="""","""",IFERROR(INDEX(FILTER('1'!$BI:$BI,'1'!$AZ:$AZ=$A34,'1'!$A:$A=$B34),1),""""))"),4.0)</f>
        <v>4</v>
      </c>
      <c r="Q34" s="32">
        <f>IFERROR(__xludf.DUMMYFUNCTION("IF($B34="""","""",IFERROR(INDEX(FILTER('1'!$BK:$BK,'1'!$AZ:$AZ=$A34,'1'!$A:$A=$B34),1),""""))"),5.5)</f>
        <v>5.5</v>
      </c>
      <c r="R34" s="34"/>
    </row>
    <row r="35" ht="22.5" hidden="1" customHeight="1">
      <c r="A35" s="24">
        <v>4.0</v>
      </c>
      <c r="B35" s="25">
        <v>46165.0</v>
      </c>
      <c r="C35" s="26" t="str">
        <f t="shared" si="5"/>
        <v>土</v>
      </c>
      <c r="D35" s="27">
        <f>IFERROR(__xludf.DUMMYFUNCTION("IF($B35="""","""",IFERROR(INDEX(FILTER('1'!$BA:$BA,'1'!$AZ:$AZ=$A35,'1'!$A:$A=$B35),1),""""))"),1167.0)</f>
        <v>1167</v>
      </c>
      <c r="E35" s="28">
        <f>IFERROR(__xludf.DUMMYFUNCTION("IF($B35="""","""",IFERROR(INDEX(FILTER('1'!$BC:$BC,'1'!$AZ:$AZ=$A35,'1'!$A:$A=$B35),1),""""))"),2.0)</f>
        <v>2</v>
      </c>
      <c r="F35" s="29">
        <f>IFERROR(__xludf.DUMMYFUNCTION("IF($B35="""","""",IFERROR(INDEX(FILTER('1'!$BD:$BD,'1'!$AZ:$AZ=$A35,'1'!$A:$A=$B35),1),""""))"),-1.0)</f>
        <v>-1</v>
      </c>
      <c r="G35" s="72"/>
      <c r="H35" s="27">
        <f>IFERROR(__xludf.DUMMYFUNCTION("IF($B35="""","""",IFERROR(INDEX(FILTER('1'!$BE:$BE,'1'!$AZ:$AZ=$A35,'1'!$A:$A=$B35),1),""""))"),6555.0)</f>
        <v>6555</v>
      </c>
      <c r="I35" s="27">
        <f>IFERROR(__xludf.DUMMYFUNCTION("IF($B35="""","""",IFERROR(INDEX(FILTER('1'!$BF:$BF,'1'!$AZ:$AZ=$A35,'1'!$A:$A=$B35),1),""""))"),1136.0)</f>
        <v>1136</v>
      </c>
      <c r="J35" s="27">
        <f>IFERROR(__xludf.DUMMYFUNCTION("IF($B35="""","""",IFERROR(INDEX(FILTER('1'!$BG:$BG,'1'!$AZ:$AZ=$A35,'1'!$A:$A=$B35),1),""""))"),-3000.0)</f>
        <v>-3000</v>
      </c>
      <c r="K35" s="27"/>
      <c r="M35" s="28">
        <f>IFERROR(__xludf.DUMMYFUNCTION("IF($B35="""","""",IFERROR(INDEX(FILTER('1'!$BC:$BC,'1'!$AZ:$AZ=$A35,'1'!$A:$A=$B35),1),""""))"),2.0)</f>
        <v>2</v>
      </c>
      <c r="N35" s="31">
        <f t="shared" si="2"/>
        <v>-1</v>
      </c>
      <c r="O35" s="32">
        <f>IFERROR(__xludf.DUMMYFUNCTION("IF($B35="""","""",IFERROR(INDEX(FILTER('1'!$BH:$BH,'1'!$AZ:$AZ=$A35,'1'!$A:$A=$B35),1),""""))"),2.5)</f>
        <v>2.5</v>
      </c>
      <c r="P35" s="33">
        <f>IFERROR(__xludf.DUMMYFUNCTION("IF($B35="""","""",IFERROR(INDEX(FILTER('1'!$BI:$BI,'1'!$AZ:$AZ=$A35,'1'!$A:$A=$B35),1),""""))"),6.0)</f>
        <v>6</v>
      </c>
      <c r="Q35" s="32">
        <f>IFERROR(__xludf.DUMMYFUNCTION("IF($B35="""","""",IFERROR(INDEX(FILTER('1'!$BK:$BK,'1'!$AZ:$AZ=$A35,'1'!$A:$A=$B35),1),""""))"),3.5)</f>
        <v>3.5</v>
      </c>
      <c r="R35" s="34"/>
    </row>
    <row r="36" ht="22.5" hidden="1" customHeight="1">
      <c r="A36" s="24">
        <v>4.0</v>
      </c>
      <c r="B36" s="25">
        <v>46166.0</v>
      </c>
      <c r="C36" s="26" t="str">
        <f t="shared" si="5"/>
        <v>日</v>
      </c>
      <c r="D36" s="27">
        <f>IFERROR(__xludf.DUMMYFUNCTION("IF($B36="""","""",IFERROR(INDEX(FILTER('1'!$BA:$BA,'1'!$AZ:$AZ=$A36,'1'!$A:$A=$B36),1),""""))"),1167.0)</f>
        <v>1167</v>
      </c>
      <c r="E36" s="28">
        <f>IFERROR(__xludf.DUMMYFUNCTION("IF($B36="""","""",IFERROR(INDEX(FILTER('1'!$BC:$BC,'1'!$AZ:$AZ=$A36,'1'!$A:$A=$B36),1),""""))"),3.0)</f>
        <v>3</v>
      </c>
      <c r="F36" s="29">
        <f>IFERROR(__xludf.DUMMYFUNCTION("IF($B36="""","""",IFERROR(INDEX(FILTER('1'!$BD:$BD,'1'!$AZ:$AZ=$A36,'1'!$A:$A=$B36),1),""""))"),6.0)</f>
        <v>6</v>
      </c>
      <c r="G36" s="72"/>
      <c r="H36" s="27">
        <f>IFERROR(__xludf.DUMMYFUNCTION("IF($B36="""","""",IFERROR(INDEX(FILTER('1'!$BE:$BE,'1'!$AZ:$AZ=$A36,'1'!$A:$A=$B36),1),""""))"),8753.0)</f>
        <v>8753</v>
      </c>
      <c r="I36" s="27">
        <f>IFERROR(__xludf.DUMMYFUNCTION("IF($B36="""","""",IFERROR(INDEX(FILTER('1'!$BF:$BF,'1'!$AZ:$AZ=$A36,'1'!$A:$A=$B36),1),""""))"),12005.0)</f>
        <v>12005</v>
      </c>
      <c r="J36" s="27">
        <f>IFERROR(__xludf.DUMMYFUNCTION("IF($B36="""","""",IFERROR(INDEX(FILTER('1'!$BG:$BG,'1'!$AZ:$AZ=$A36,'1'!$A:$A=$B36),1),""""))"),10000.0)</f>
        <v>10000</v>
      </c>
      <c r="K36" s="27"/>
      <c r="M36" s="28">
        <f>IFERROR(__xludf.DUMMYFUNCTION("IF($B36="""","""",IFERROR(INDEX(FILTER('1'!$BC:$BC,'1'!$AZ:$AZ=$A36,'1'!$A:$A=$B36),1),""""))"),3.0)</f>
        <v>3</v>
      </c>
      <c r="N36" s="31">
        <f t="shared" si="2"/>
        <v>6</v>
      </c>
      <c r="O36" s="32">
        <f>IFERROR(__xludf.DUMMYFUNCTION("IF($B36="""","""",IFERROR(INDEX(FILTER('1'!$BH:$BH,'1'!$AZ:$AZ=$A36,'1'!$A:$A=$B36),1),""""))"),2.0)</f>
        <v>2</v>
      </c>
      <c r="P36" s="33">
        <f>IFERROR(__xludf.DUMMYFUNCTION("IF($B36="""","""",IFERROR(INDEX(FILTER('1'!$BI:$BI,'1'!$AZ:$AZ=$A36,'1'!$A:$A=$B36),1),""""))"),11.0)</f>
        <v>11</v>
      </c>
      <c r="Q36" s="32">
        <f>IFERROR(__xludf.DUMMYFUNCTION("IF($B36="""","""",IFERROR(INDEX(FILTER('1'!$BK:$BK,'1'!$AZ:$AZ=$A36,'1'!$A:$A=$B36),1),""""))"),1.0)</f>
        <v>1</v>
      </c>
      <c r="R36" s="34"/>
    </row>
    <row r="37" ht="22.5" hidden="1" customHeight="1">
      <c r="A37" s="24">
        <v>4.0</v>
      </c>
      <c r="B37" s="25">
        <v>46167.0</v>
      </c>
      <c r="C37" s="26" t="str">
        <f t="shared" si="5"/>
        <v>月</v>
      </c>
      <c r="D37" s="27">
        <f>IFERROR(__xludf.DUMMYFUNCTION("IF($B37="""","""",IFERROR(INDEX(FILTER('1'!$BA:$BA,'1'!$AZ:$AZ=$A37,'1'!$A:$A=$B37),1),""""))"),1167.0)</f>
        <v>1167</v>
      </c>
      <c r="E37" s="28">
        <f>IFERROR(__xludf.DUMMYFUNCTION("IF($B37="""","""",IFERROR(INDEX(FILTER('1'!$BC:$BC,'1'!$AZ:$AZ=$A37,'1'!$A:$A=$B37),1),""""))"),1.0)</f>
        <v>1</v>
      </c>
      <c r="F37" s="29">
        <f>IFERROR(__xludf.DUMMYFUNCTION("IF($B37="""","""",IFERROR(INDEX(FILTER('1'!$BD:$BD,'1'!$AZ:$AZ=$A37,'1'!$A:$A=$B37),1),""""))"),1.0)</f>
        <v>1</v>
      </c>
      <c r="G37" s="72"/>
      <c r="H37" s="27">
        <f>IFERROR(__xludf.DUMMYFUNCTION("IF($B37="""","""",IFERROR(INDEX(FILTER('1'!$BE:$BE,'1'!$AZ:$AZ=$A37,'1'!$A:$A=$B37),1),""""))"),1865.0)</f>
        <v>1865</v>
      </c>
      <c r="I37" s="27">
        <f>IFERROR(__xludf.DUMMYFUNCTION("IF($B37="""","""",IFERROR(INDEX(FILTER('1'!$BF:$BF,'1'!$AZ:$AZ=$A37,'1'!$A:$A=$B37),1),""""))"),935.0)</f>
        <v>935</v>
      </c>
      <c r="J37" s="27">
        <f>IFERROR(__xludf.DUMMYFUNCTION("IF($B37="""","""",IFERROR(INDEX(FILTER('1'!$BG:$BG,'1'!$AZ:$AZ=$A37,'1'!$A:$A=$B37),1),""""))"),-1500.0)</f>
        <v>-1500</v>
      </c>
      <c r="K37" s="27"/>
      <c r="M37" s="28">
        <f>IFERROR(__xludf.DUMMYFUNCTION("IF($B37="""","""",IFERROR(INDEX(FILTER('1'!$BC:$BC,'1'!$AZ:$AZ=$A37,'1'!$A:$A=$B37),1),""""))"),1.0)</f>
        <v>1</v>
      </c>
      <c r="N37" s="31">
        <f t="shared" si="2"/>
        <v>1</v>
      </c>
      <c r="O37" s="32">
        <f>IFERROR(__xludf.DUMMYFUNCTION("IF($B37="""","""",IFERROR(INDEX(FILTER('1'!$BH:$BH,'1'!$AZ:$AZ=$A37,'1'!$A:$A=$B37),1),""""))"),2.5)</f>
        <v>2.5</v>
      </c>
      <c r="P37" s="33">
        <f>IFERROR(__xludf.DUMMYFUNCTION("IF($B37="""","""",IFERROR(INDEX(FILTER('1'!$BI:$BI,'1'!$AZ:$AZ=$A37,'1'!$A:$A=$B37),1),""""))"),4.0)</f>
        <v>4</v>
      </c>
      <c r="Q37" s="32">
        <f>IFERROR(__xludf.DUMMYFUNCTION("IF($B37="""","""",IFERROR(INDEX(FILTER('1'!$BK:$BK,'1'!$AZ:$AZ=$A37,'1'!$A:$A=$B37),1),""""))"),4.5)</f>
        <v>4.5</v>
      </c>
      <c r="R37" s="34"/>
    </row>
    <row r="38" ht="22.5" hidden="1" customHeight="1">
      <c r="A38" s="24">
        <v>4.0</v>
      </c>
      <c r="B38" s="25">
        <v>46168.0</v>
      </c>
      <c r="C38" s="26" t="str">
        <f t="shared" si="5"/>
        <v>火</v>
      </c>
      <c r="D38" s="27">
        <f>IFERROR(__xludf.DUMMYFUNCTION("IF($B38="""","""",IFERROR(INDEX(FILTER('1'!$BA:$BA,'1'!$AZ:$AZ=$A38,'1'!$A:$A=$B38),1),""""))"),1167.0)</f>
        <v>1167</v>
      </c>
      <c r="E38" s="28">
        <f>IFERROR(__xludf.DUMMYFUNCTION("IF($B38="""","""",IFERROR(INDEX(FILTER('1'!$BC:$BC,'1'!$AZ:$AZ=$A38,'1'!$A:$A=$B38),1),""""))"),2.0)</f>
        <v>2</v>
      </c>
      <c r="F38" s="29">
        <f>IFERROR(__xludf.DUMMYFUNCTION("IF($B38="""","""",IFERROR(INDEX(FILTER('1'!$BD:$BD,'1'!$AZ:$AZ=$A38,'1'!$A:$A=$B38),1),""""))"),-1.0)</f>
        <v>-1</v>
      </c>
      <c r="G38" s="72"/>
      <c r="H38" s="27">
        <f>IFERROR(__xludf.DUMMYFUNCTION("IF($B38="""","""",IFERROR(INDEX(FILTER('1'!$BE:$BE,'1'!$AZ:$AZ=$A38,'1'!$A:$A=$B38),1),""""))"),6833.0)</f>
        <v>6833</v>
      </c>
      <c r="I38" s="27">
        <f>IFERROR(__xludf.DUMMYFUNCTION("IF($B38="""","""",IFERROR(INDEX(FILTER('1'!$BF:$BF,'1'!$AZ:$AZ=$A38,'1'!$A:$A=$B38),1),""""))"),1910.0)</f>
        <v>1910</v>
      </c>
      <c r="J38" s="27">
        <f>IFERROR(__xludf.DUMMYFUNCTION("IF($B38="""","""",IFERROR(INDEX(FILTER('1'!$BG:$BG,'1'!$AZ:$AZ=$A38,'1'!$A:$A=$B38),1),""""))"),-3000.0)</f>
        <v>-3000</v>
      </c>
      <c r="K38" s="27"/>
      <c r="M38" s="28">
        <f>IFERROR(__xludf.DUMMYFUNCTION("IF($B38="""","""",IFERROR(INDEX(FILTER('1'!$BC:$BC,'1'!$AZ:$AZ=$A38,'1'!$A:$A=$B38),1),""""))"),2.0)</f>
        <v>2</v>
      </c>
      <c r="N38" s="31">
        <f t="shared" si="2"/>
        <v>-1</v>
      </c>
      <c r="O38" s="32">
        <f>IFERROR(__xludf.DUMMYFUNCTION("IF($B38="""","""",IFERROR(INDEX(FILTER('1'!$BH:$BH,'1'!$AZ:$AZ=$A38,'1'!$A:$A=$B38),1),""""))"),3.0)</f>
        <v>3</v>
      </c>
      <c r="P38" s="33">
        <f>IFERROR(__xludf.DUMMYFUNCTION("IF($B38="""","""",IFERROR(INDEX(FILTER('1'!$BI:$BI,'1'!$AZ:$AZ=$A38,'1'!$A:$A=$B38),1),""""))"),6.0)</f>
        <v>6</v>
      </c>
      <c r="Q38" s="32">
        <f>IFERROR(__xludf.DUMMYFUNCTION("IF($B38="""","""",IFERROR(INDEX(FILTER('1'!$BK:$BK,'1'!$AZ:$AZ=$A38,'1'!$A:$A=$B38),1),""""))"),4.0)</f>
        <v>4</v>
      </c>
      <c r="R38" s="34"/>
    </row>
    <row r="39" ht="22.5" customHeight="1">
      <c r="A39" s="24">
        <v>4.0</v>
      </c>
      <c r="B39" s="25">
        <v>46169.0</v>
      </c>
      <c r="C39" s="26" t="str">
        <f t="shared" si="5"/>
        <v>水</v>
      </c>
      <c r="D39" s="27">
        <f>IFERROR(__xludf.DUMMYFUNCTION("IF($B39="""","""",IFERROR(INDEX(FILTER('1'!$BA:$BA,'1'!$AZ:$AZ=$A39,'1'!$A:$A=$B39),1),""""))"),1167.0)</f>
        <v>1167</v>
      </c>
      <c r="E39" s="28">
        <f>IFERROR(__xludf.DUMMYFUNCTION("IF($B39="""","""",IFERROR(INDEX(FILTER('1'!$BC:$BC,'1'!$AZ:$AZ=$A39,'1'!$A:$A=$B39),1),""""))"),3.0)</f>
        <v>3</v>
      </c>
      <c r="F39" s="29">
        <f>IFERROR(__xludf.DUMMYFUNCTION("IF($B39="""","""",IFERROR(INDEX(FILTER('1'!$BD:$BD,'1'!$AZ:$AZ=$A39,'1'!$A:$A=$B39),1),""""))"),-3.0)</f>
        <v>-3</v>
      </c>
      <c r="G39" s="72">
        <f>IF(COUNT(F33:F39)=0,"",SUM(F33:F39)/7)</f>
        <v>1</v>
      </c>
      <c r="H39" s="27">
        <f>IFERROR(__xludf.DUMMYFUNCTION("IF($B39="""","""",IFERROR(INDEX(FILTER('1'!$BE:$BE,'1'!$AZ:$AZ=$A39,'1'!$A:$A=$B39),1),""""))"),2987.0)</f>
        <v>2987</v>
      </c>
      <c r="I39" s="27">
        <f>IFERROR(__xludf.DUMMYFUNCTION("IF($B39="""","""",IFERROR(INDEX(FILTER('1'!$BF:$BF,'1'!$AZ:$AZ=$A39,'1'!$A:$A=$B39),1),""""))"),409.0)</f>
        <v>409</v>
      </c>
      <c r="J39" s="27">
        <f>IFERROR(__xludf.DUMMYFUNCTION("IF($B39="""","""",IFERROR(INDEX(FILTER('1'!$BG:$BG,'1'!$AZ:$AZ=$A39,'1'!$A:$A=$B39),1),""""))"),-4000.0)</f>
        <v>-4000</v>
      </c>
      <c r="K39" s="27">
        <f t="array" ref="K39">SUM(IFERROR(VALUE(J33:J39),0))</f>
        <v>2700</v>
      </c>
      <c r="M39" s="28">
        <f>IFERROR(__xludf.DUMMYFUNCTION("IF($B39="""","""",IFERROR(INDEX(FILTER('1'!$BC:$BC,'1'!$AZ:$AZ=$A39,'1'!$A:$A=$B39),1),""""))"),3.0)</f>
        <v>3</v>
      </c>
      <c r="N39" s="35">
        <f t="shared" si="2"/>
        <v>-3</v>
      </c>
      <c r="O39" s="32">
        <f>IFERROR(__xludf.DUMMYFUNCTION("IF($B39="""","""",IFERROR(INDEX(FILTER('1'!$BH:$BH,'1'!$AZ:$AZ=$A39,'1'!$A:$A=$B39),1),""""))"),3.0)</f>
        <v>3</v>
      </c>
      <c r="P39" s="33">
        <f>IFERROR(__xludf.DUMMYFUNCTION("IF($B39="""","""",IFERROR(INDEX(FILTER('1'!$BI:$BI,'1'!$AZ:$AZ=$A39,'1'!$A:$A=$B39),1),""""))"),8.0)</f>
        <v>8</v>
      </c>
      <c r="Q39" s="32">
        <f>IFERROR(__xludf.DUMMYFUNCTION("IF($B39="""","""",IFERROR(INDEX(FILTER('1'!$BK:$BK,'1'!$AZ:$AZ=$A39,'1'!$A:$A=$B39),1),""""))"),3.0)</f>
        <v>3</v>
      </c>
      <c r="R39" s="34"/>
    </row>
    <row r="40" ht="22.5" customHeight="1">
      <c r="A40" s="36">
        <v>4.0</v>
      </c>
      <c r="B40" s="37">
        <v>46170.0</v>
      </c>
      <c r="C40" s="38" t="str">
        <f t="shared" si="5"/>
        <v>木</v>
      </c>
      <c r="D40" s="39">
        <f>IFERROR(__xludf.DUMMYFUNCTION("IF($B40="""","""",IFERROR(INDEX(FILTER('1'!$BA:$BA,'1'!$AZ:$AZ=$A40,'1'!$A:$A=$B40),1),""""))"),1167.0)</f>
        <v>1167</v>
      </c>
      <c r="E40" s="40">
        <f>IFERROR(__xludf.DUMMYFUNCTION("IF($B40="""","""",IFERROR(INDEX(FILTER('1'!$BC:$BC,'1'!$AZ:$AZ=$A40,'1'!$A:$A=$B40),1),""""))"),4.0)</f>
        <v>4</v>
      </c>
      <c r="F40" s="41"/>
      <c r="G40" s="73"/>
      <c r="H40" s="39" t="str">
        <f>IFERROR(__xludf.DUMMYFUNCTION("IF($B40="""","""",IFERROR(INDEX(FILTER('2'!$AZ:$AZ,'2'!$AW:$AW=$A40,'2'!$A:$A=$B40),1),""""))"),"")</f>
        <v/>
      </c>
      <c r="I40" s="39" t="str">
        <f>IFERROR(__xludf.DUMMYFUNCTION("IF($B40="""","""",IFERROR(INDEX(FILTER('2'!$BA:$BA,'2'!$AW:$AW=$A40,'2'!$A:$A=$B40),1),""""))"),"")</f>
        <v/>
      </c>
      <c r="J40" s="39" t="str">
        <f>IFERROR(__xludf.DUMMYFUNCTION("IF($B40="""","""",IFERROR(INDEX(FILTER('2'!$BB:$BB,'2'!$AW:$AW=$A40,'2'!$A:$A=$B40),1),""""))"),"")</f>
        <v/>
      </c>
      <c r="K40" s="39"/>
      <c r="M40" s="40">
        <f>IFERROR(__xludf.DUMMYFUNCTION("IF($B40="""","""",IFERROR(INDEX(FILTER('1'!$BC:$BC,'1'!$AZ:$AZ=$A40,'1'!$A:$A=$B40),1),""""))"),4.0)</f>
        <v>4</v>
      </c>
      <c r="N40" s="43" t="str">
        <f t="shared" si="2"/>
        <v/>
      </c>
      <c r="O40" s="44" t="str">
        <f>IFERROR(__xludf.DUMMYFUNCTION("IF($B40="""","""",IFERROR(INDEX(FILTER('1'!$BH:$BH,'1'!$AZ:$AZ=$A40,'1'!$A:$A=$B40),1),""""))"),"")</f>
        <v/>
      </c>
      <c r="P40" s="45" t="str">
        <f>IFERROR(__xludf.DUMMYFUNCTION("IF($B40="""","""",IFERROR(INDEX(FILTER('1'!$BI:$BI,'1'!$AZ:$AZ=$A40,'1'!$A:$A=$B40),1),""""))"),"")</f>
        <v/>
      </c>
      <c r="Q40" s="46">
        <f>IFERROR(__xludf.DUMMYFUNCTION("IF($B40="""","""",IFERROR(INDEX(FILTER('1'!$BK:$BK,'1'!$AZ:$AZ=$A40,'1'!$A:$A=$B40),1),""""))"),0.0)</f>
        <v>0</v>
      </c>
      <c r="R40" s="47">
        <f>D40</f>
        <v>1167</v>
      </c>
      <c r="S40" s="48"/>
    </row>
    <row r="41" ht="22.5" customHeight="1">
      <c r="A41" s="64">
        <v>4.0</v>
      </c>
      <c r="B41" s="25" t="s">
        <v>15</v>
      </c>
      <c r="C41" s="26"/>
      <c r="D41" s="27"/>
      <c r="E41" s="53"/>
      <c r="F41" s="29"/>
      <c r="G41" s="72"/>
      <c r="H41" s="27"/>
      <c r="I41" s="27"/>
      <c r="J41" s="27"/>
      <c r="K41" s="65"/>
      <c r="M41" s="53"/>
      <c r="N41" s="31" t="str">
        <f t="shared" si="2"/>
        <v/>
      </c>
      <c r="O41" s="66"/>
      <c r="P41" s="59"/>
      <c r="Q41" s="60"/>
      <c r="R41" s="67"/>
    </row>
    <row r="42" ht="22.5" hidden="1" customHeight="1">
      <c r="A42" s="64">
        <v>4.0</v>
      </c>
      <c r="B42" s="25" t="s">
        <v>15</v>
      </c>
      <c r="C42" s="26" t="str">
        <f t="shared" ref="C42:C50" si="6">IF(B42="","",TEXT(B42,"ddd"))</f>
        <v/>
      </c>
      <c r="D42" s="27"/>
      <c r="E42" s="53"/>
      <c r="F42" s="29"/>
      <c r="G42" s="72"/>
      <c r="H42" s="27"/>
      <c r="I42" s="27"/>
      <c r="J42" s="27"/>
      <c r="K42" s="65"/>
      <c r="M42" s="53"/>
      <c r="N42" s="31" t="str">
        <f t="shared" si="2"/>
        <v/>
      </c>
      <c r="O42" s="66"/>
      <c r="P42" s="59"/>
      <c r="Q42" s="60"/>
      <c r="R42" s="67"/>
    </row>
    <row r="43" ht="22.5" hidden="1" customHeight="1">
      <c r="A43" s="24">
        <v>5.0</v>
      </c>
      <c r="B43" s="25">
        <v>46163.0</v>
      </c>
      <c r="C43" s="26" t="str">
        <f t="shared" si="6"/>
        <v>木</v>
      </c>
      <c r="D43" s="27">
        <f>IFERROR(__xludf.DUMMYFUNCTION("IF($B43="""","""",IFERROR(INDEX(FILTER('1'!$BQ:$BQ,'1'!$BP:$BP=$A43,'1'!$A:$A=$B43),1),""""))"),1168.0)</f>
        <v>1168</v>
      </c>
      <c r="E43" s="28">
        <f>IFERROR(__xludf.DUMMYFUNCTION("IF($B43="""","""",IFERROR(INDEX(FILTER('1'!$BS:$BS,'1'!$BP:$BP=$A43,'1'!$A:$A=$B43),1),""""))"),9.0)</f>
        <v>9</v>
      </c>
      <c r="F43" s="29">
        <f>IFERROR(__xludf.DUMMYFUNCTION("IF($B43="""","""",IFERROR(INDEX(FILTER('1'!$BT:$BT,'1'!$BP:$BP=$A43,'1'!$A:$A=$B43),1),""""))"),1.0)</f>
        <v>1</v>
      </c>
      <c r="G43" s="72"/>
      <c r="H43" s="27">
        <f>IFERROR(__xludf.DUMMYFUNCTION("IF($B43="""","""",IFERROR(INDEX(FILTER('1'!$BU:$BU,'1'!$BP:$BP=$A43,'1'!$A:$A=$B43),1),""""))"),6124.0)</f>
        <v>6124</v>
      </c>
      <c r="I43" s="27">
        <f>IFERROR(__xludf.DUMMYFUNCTION("IF($B43="""","""",IFERROR(INDEX(FILTER('1'!$BV:$BV,'1'!$BP:$BP=$A43,'1'!$A:$A=$B43),1),""""))"),2781.0)</f>
        <v>2781</v>
      </c>
      <c r="J43" s="27">
        <f>IFERROR(__xludf.DUMMYFUNCTION("IF($B43="""","""",IFERROR(INDEX(FILTER('1'!$BW:$BW,'1'!$BP:$BP=$A43,'1'!$A:$A=$B43),1),""""))"),-2300.0)</f>
        <v>-2300</v>
      </c>
      <c r="K43" s="27"/>
      <c r="M43" s="28">
        <f>IFERROR(__xludf.DUMMYFUNCTION("IF($B43="""","""",IFERROR(INDEX(FILTER('1'!$BS:$BS,'1'!$BP:$BP=$A43,'1'!$A:$A=$B43),1),""""))"),9.0)</f>
        <v>9</v>
      </c>
      <c r="N43" s="31">
        <f t="shared" si="2"/>
        <v>1</v>
      </c>
      <c r="O43" s="32">
        <f>IFERROR(__xludf.DUMMYFUNCTION("IF($B43="""","""",IFERROR(INDEX(FILTER('1'!$BX:$BX,'1'!$BP:$BP=$A43,'1'!$A:$A=$B43),1),""""))"),1.5)</f>
        <v>1.5</v>
      </c>
      <c r="P43" s="33">
        <f>IFERROR(__xludf.DUMMYFUNCTION("IF($B43="""","""",IFERROR(INDEX(FILTER('1'!$BY:$BY,'1'!$BP:$BP=$A43,'1'!$A:$A=$B43),1),""""))"),11.0)</f>
        <v>11</v>
      </c>
      <c r="Q43" s="32">
        <f>IFERROR(__xludf.DUMMYFUNCTION("IF($B43="""","""",IFERROR(INDEX(FILTER('1'!$CA:$CA,'1'!$BP:$BP=$A43,'1'!$A:$A=$B43),1),""""))"),0.5)</f>
        <v>0.5</v>
      </c>
      <c r="R43" s="34"/>
    </row>
    <row r="44" ht="22.5" hidden="1" customHeight="1">
      <c r="A44" s="24">
        <v>5.0</v>
      </c>
      <c r="B44" s="25">
        <v>46164.0</v>
      </c>
      <c r="C44" s="26" t="str">
        <f t="shared" si="6"/>
        <v>金</v>
      </c>
      <c r="D44" s="27">
        <f>IFERROR(__xludf.DUMMYFUNCTION("IF($B44="""","""",IFERROR(INDEX(FILTER('1'!$BQ:$BQ,'1'!$BP:$BP=$A44,'1'!$A:$A=$B44),1),""""))"),1168.0)</f>
        <v>1168</v>
      </c>
      <c r="E44" s="28">
        <f>IFERROR(__xludf.DUMMYFUNCTION("IF($B44="""","""",IFERROR(INDEX(FILTER('1'!$BS:$BS,'1'!$BP:$BP=$A44,'1'!$A:$A=$B44),1),""""))"),10.0)</f>
        <v>10</v>
      </c>
      <c r="F44" s="29">
        <f>IFERROR(__xludf.DUMMYFUNCTION("IF($B44="""","""",IFERROR(INDEX(FILTER('1'!$BT:$BT,'1'!$BP:$BP=$A44,'1'!$A:$A=$B44),1),""""))"),5.0)</f>
        <v>5</v>
      </c>
      <c r="G44" s="72"/>
      <c r="H44" s="27">
        <f>IFERROR(__xludf.DUMMYFUNCTION("IF($B44="""","""",IFERROR(INDEX(FILTER('1'!$BU:$BU,'1'!$BP:$BP=$A44,'1'!$A:$A=$B44),1),""""))"),4853.0)</f>
        <v>4853</v>
      </c>
      <c r="I44" s="27">
        <f>IFERROR(__xludf.DUMMYFUNCTION("IF($B44="""","""",IFERROR(INDEX(FILTER('1'!$BV:$BV,'1'!$BP:$BP=$A44,'1'!$A:$A=$B44),1),""""))"),8953.0)</f>
        <v>8953</v>
      </c>
      <c r="J44" s="27">
        <f>IFERROR(__xludf.DUMMYFUNCTION("IF($B44="""","""",IFERROR(INDEX(FILTER('1'!$BW:$BW,'1'!$BP:$BP=$A44,'1'!$A:$A=$B44),1),""""))"),7900.0)</f>
        <v>7900</v>
      </c>
      <c r="K44" s="27"/>
      <c r="M44" s="28">
        <f>IFERROR(__xludf.DUMMYFUNCTION("IF($B44="""","""",IFERROR(INDEX(FILTER('1'!$BS:$BS,'1'!$BP:$BP=$A44,'1'!$A:$A=$B44),1),""""))"),10.0)</f>
        <v>10</v>
      </c>
      <c r="N44" s="31">
        <f t="shared" si="2"/>
        <v>5</v>
      </c>
      <c r="O44" s="32">
        <f>IFERROR(__xludf.DUMMYFUNCTION("IF($B44="""","""",IFERROR(INDEX(FILTER('1'!$BX:$BX,'1'!$BP:$BP=$A44,'1'!$A:$A=$B44),1),""""))"),1.0)</f>
        <v>1</v>
      </c>
      <c r="P44" s="33">
        <f>IFERROR(__xludf.DUMMYFUNCTION("IF($B44="""","""",IFERROR(INDEX(FILTER('1'!$BY:$BY,'1'!$BP:$BP=$A44,'1'!$A:$A=$B44),1),""""))"),3.0)</f>
        <v>3</v>
      </c>
      <c r="Q44" s="32">
        <f>IFERROR(__xludf.DUMMYFUNCTION("IF($B44="""","""",IFERROR(INDEX(FILTER('1'!$CA:$CA,'1'!$BP:$BP=$A44,'1'!$A:$A=$B44),1),""""))"),3.5)</f>
        <v>3.5</v>
      </c>
      <c r="R44" s="34"/>
    </row>
    <row r="45" ht="22.5" hidden="1" customHeight="1">
      <c r="A45" s="24">
        <v>5.0</v>
      </c>
      <c r="B45" s="25">
        <v>46165.0</v>
      </c>
      <c r="C45" s="26" t="str">
        <f t="shared" si="6"/>
        <v>土</v>
      </c>
      <c r="D45" s="27">
        <f>IFERROR(__xludf.DUMMYFUNCTION("IF($B45="""","""",IFERROR(INDEX(FILTER('1'!$BQ:$BQ,'1'!$BP:$BP=$A45,'1'!$A:$A=$B45),1),""""))"),1168.0)</f>
        <v>1168</v>
      </c>
      <c r="E45" s="28">
        <f>IFERROR(__xludf.DUMMYFUNCTION("IF($B45="""","""",IFERROR(INDEX(FILTER('1'!$BS:$BS,'1'!$BP:$BP=$A45,'1'!$A:$A=$B45),1),""""))"),1.0)</f>
        <v>1</v>
      </c>
      <c r="F45" s="29">
        <f>IFERROR(__xludf.DUMMYFUNCTION("IF($B45="""","""",IFERROR(INDEX(FILTER('1'!$BT:$BT,'1'!$BP:$BP=$A45,'1'!$A:$A=$B45),1),""""))"),-2.0)</f>
        <v>-2</v>
      </c>
      <c r="G45" s="72"/>
      <c r="H45" s="27">
        <f>IFERROR(__xludf.DUMMYFUNCTION("IF($B45="""","""",IFERROR(INDEX(FILTER('1'!$BU:$BU,'1'!$BP:$BP=$A45,'1'!$A:$A=$B45),1),""""))"),5674.0)</f>
        <v>5674</v>
      </c>
      <c r="I45" s="27">
        <f>IFERROR(__xludf.DUMMYFUNCTION("IF($B45="""","""",IFERROR(INDEX(FILTER('1'!$BV:$BV,'1'!$BP:$BP=$A45,'1'!$A:$A=$B45),1),""""))"),1510.0)</f>
        <v>1510</v>
      </c>
      <c r="J45" s="27">
        <f>IFERROR(__xludf.DUMMYFUNCTION("IF($B45="""","""",IFERROR(INDEX(FILTER('1'!$BW:$BW,'1'!$BP:$BP=$A45,'1'!$A:$A=$B45),1),""""))"),-4000.0)</f>
        <v>-4000</v>
      </c>
      <c r="K45" s="27"/>
      <c r="M45" s="28">
        <f>IFERROR(__xludf.DUMMYFUNCTION("IF($B45="""","""",IFERROR(INDEX(FILTER('1'!$BS:$BS,'1'!$BP:$BP=$A45,'1'!$A:$A=$B45),1),""""))"),1.0)</f>
        <v>1</v>
      </c>
      <c r="N45" s="31">
        <f t="shared" si="2"/>
        <v>-2</v>
      </c>
      <c r="O45" s="32">
        <f>IFERROR(__xludf.DUMMYFUNCTION("IF($B45="""","""",IFERROR(INDEX(FILTER('1'!$BX:$BX,'1'!$BP:$BP=$A45,'1'!$A:$A=$B45),1),""""))"),3.0)</f>
        <v>3</v>
      </c>
      <c r="P45" s="33">
        <f>IFERROR(__xludf.DUMMYFUNCTION("IF($B45="""","""",IFERROR(INDEX(FILTER('1'!$BY:$BY,'1'!$BP:$BP=$A45,'1'!$A:$A=$B45),1),""""))"),1.0)</f>
        <v>1</v>
      </c>
      <c r="Q45" s="32">
        <f>IFERROR(__xludf.DUMMYFUNCTION("IF($B45="""","""",IFERROR(INDEX(FILTER('1'!$CA:$CA,'1'!$BP:$BP=$A45,'1'!$A:$A=$B45),1),""""))"),6.0)</f>
        <v>6</v>
      </c>
      <c r="R45" s="34"/>
    </row>
    <row r="46" ht="22.5" hidden="1" customHeight="1">
      <c r="A46" s="24">
        <v>5.0</v>
      </c>
      <c r="B46" s="25">
        <v>46166.0</v>
      </c>
      <c r="C46" s="26" t="str">
        <f t="shared" si="6"/>
        <v>日</v>
      </c>
      <c r="D46" s="27">
        <f>IFERROR(__xludf.DUMMYFUNCTION("IF($B46="""","""",IFERROR(INDEX(FILTER('1'!$BQ:$BQ,'1'!$BP:$BP=$A46,'1'!$A:$A=$B46),1),""""))"),1168.0)</f>
        <v>1168</v>
      </c>
      <c r="E46" s="28">
        <f>IFERROR(__xludf.DUMMYFUNCTION("IF($B46="""","""",IFERROR(INDEX(FILTER('1'!$BS:$BS,'1'!$BP:$BP=$A46,'1'!$A:$A=$B46),1),""""))"),2.0)</f>
        <v>2</v>
      </c>
      <c r="F46" s="29">
        <f>IFERROR(__xludf.DUMMYFUNCTION("IF($B46="""","""",IFERROR(INDEX(FILTER('1'!$BT:$BT,'1'!$BP:$BP=$A46,'1'!$A:$A=$B46),1),""""))"),5.0)</f>
        <v>5</v>
      </c>
      <c r="G46" s="72"/>
      <c r="H46" s="27">
        <f>IFERROR(__xludf.DUMMYFUNCTION("IF($B46="""","""",IFERROR(INDEX(FILTER('1'!$BU:$BU,'1'!$BP:$BP=$A46,'1'!$A:$A=$B46),1),""""))"),8447.0)</f>
        <v>8447</v>
      </c>
      <c r="I46" s="27">
        <f>IFERROR(__xludf.DUMMYFUNCTION("IF($B46="""","""",IFERROR(INDEX(FILTER('1'!$BV:$BV,'1'!$BP:$BP=$A46,'1'!$A:$A=$B46),1),""""))"),8038.0)</f>
        <v>8038</v>
      </c>
      <c r="J46" s="27">
        <f>IFERROR(__xludf.DUMMYFUNCTION("IF($B46="""","""",IFERROR(INDEX(FILTER('1'!$BW:$BW,'1'!$BP:$BP=$A46,'1'!$A:$A=$B46),1),""""))"),3200.0)</f>
        <v>3200</v>
      </c>
      <c r="K46" s="27"/>
      <c r="M46" s="28">
        <f>IFERROR(__xludf.DUMMYFUNCTION("IF($B46="""","""",IFERROR(INDEX(FILTER('1'!$BS:$BS,'1'!$BP:$BP=$A46,'1'!$A:$A=$B46),1),""""))"),2.0)</f>
        <v>2</v>
      </c>
      <c r="N46" s="31">
        <f t="shared" si="2"/>
        <v>5</v>
      </c>
      <c r="O46" s="32">
        <f>IFERROR(__xludf.DUMMYFUNCTION("IF($B46="""","""",IFERROR(INDEX(FILTER('1'!$BX:$BX,'1'!$BP:$BP=$A46,'1'!$A:$A=$B46),1),""""))"),1.5)</f>
        <v>1.5</v>
      </c>
      <c r="P46" s="33">
        <f>IFERROR(__xludf.DUMMYFUNCTION("IF($B46="""","""",IFERROR(INDEX(FILTER('1'!$BY:$BY,'1'!$BP:$BP=$A46,'1'!$A:$A=$B46),1),""""))"),1.0)</f>
        <v>1</v>
      </c>
      <c r="Q46" s="32">
        <f>IFERROR(__xludf.DUMMYFUNCTION("IF($B46="""","""",IFERROR(INDEX(FILTER('1'!$CA:$CA,'1'!$BP:$BP=$A46,'1'!$A:$A=$B46),1),""""))"),4.5)</f>
        <v>4.5</v>
      </c>
      <c r="R46" s="34"/>
    </row>
    <row r="47" ht="22.5" hidden="1" customHeight="1">
      <c r="A47" s="24">
        <v>5.0</v>
      </c>
      <c r="B47" s="25">
        <v>46167.0</v>
      </c>
      <c r="C47" s="26" t="str">
        <f t="shared" si="6"/>
        <v>月</v>
      </c>
      <c r="D47" s="27">
        <f>IFERROR(__xludf.DUMMYFUNCTION("IF($B47="""","""",IFERROR(INDEX(FILTER('1'!$BQ:$BQ,'1'!$BP:$BP=$A47,'1'!$A:$A=$B47),1),""""))"),1168.0)</f>
        <v>1168</v>
      </c>
      <c r="E47" s="28">
        <f>IFERROR(__xludf.DUMMYFUNCTION("IF($B47="""","""",IFERROR(INDEX(FILTER('1'!$BS:$BS,'1'!$BP:$BP=$A47,'1'!$A:$A=$B47),1),""""))"),1.0)</f>
        <v>1</v>
      </c>
      <c r="F47" s="29">
        <f>IFERROR(__xludf.DUMMYFUNCTION("IF($B47="""","""",IFERROR(INDEX(FILTER('1'!$BT:$BT,'1'!$BP:$BP=$A47,'1'!$A:$A=$B47),1),""""))"),2.0)</f>
        <v>2</v>
      </c>
      <c r="G47" s="72"/>
      <c r="H47" s="27">
        <f>IFERROR(__xludf.DUMMYFUNCTION("IF($B47="""","""",IFERROR(INDEX(FILTER('1'!$BU:$BU,'1'!$BP:$BP=$A47,'1'!$A:$A=$B47),1),""""))"),4787.0)</f>
        <v>4787</v>
      </c>
      <c r="I47" s="27">
        <f>IFERROR(__xludf.DUMMYFUNCTION("IF($B47="""","""",IFERROR(INDEX(FILTER('1'!$BV:$BV,'1'!$BP:$BP=$A47,'1'!$A:$A=$B47),1),""""))"),3797.0)</f>
        <v>3797</v>
      </c>
      <c r="J47" s="27">
        <f>IFERROR(__xludf.DUMMYFUNCTION("IF($B47="""","""",IFERROR(INDEX(FILTER('1'!$BW:$BW,'1'!$BP:$BP=$A47,'1'!$A:$A=$B47),1),""""))"),-300.0)</f>
        <v>-300</v>
      </c>
      <c r="K47" s="27"/>
      <c r="M47" s="28">
        <f>IFERROR(__xludf.DUMMYFUNCTION("IF($B47="""","""",IFERROR(INDEX(FILTER('1'!$BS:$BS,'1'!$BP:$BP=$A47,'1'!$A:$A=$B47),1),""""))"),1.0)</f>
        <v>1</v>
      </c>
      <c r="N47" s="31">
        <f t="shared" si="2"/>
        <v>2</v>
      </c>
      <c r="O47" s="32">
        <f>IFERROR(__xludf.DUMMYFUNCTION("IF($B47="""","""",IFERROR(INDEX(FILTER('1'!$BX:$BX,'1'!$BP:$BP=$A47,'1'!$A:$A=$B47),1),""""))"),3.0)</f>
        <v>3</v>
      </c>
      <c r="P47" s="33">
        <f>IFERROR(__xludf.DUMMYFUNCTION("IF($B47="""","""",IFERROR(INDEX(FILTER('1'!$BY:$BY,'1'!$BP:$BP=$A47,'1'!$A:$A=$B47),1),""""))"),5.0)</f>
        <v>5</v>
      </c>
      <c r="Q47" s="32">
        <f>IFERROR(__xludf.DUMMYFUNCTION("IF($B47="""","""",IFERROR(INDEX(FILTER('1'!$CA:$CA,'1'!$BP:$BP=$A47,'1'!$A:$A=$B47),1),""""))"),5.0)</f>
        <v>5</v>
      </c>
      <c r="R47" s="34"/>
    </row>
    <row r="48" ht="22.5" hidden="1" customHeight="1">
      <c r="A48" s="24">
        <v>5.0</v>
      </c>
      <c r="B48" s="25">
        <v>46168.0</v>
      </c>
      <c r="C48" s="26" t="str">
        <f t="shared" si="6"/>
        <v>火</v>
      </c>
      <c r="D48" s="27">
        <f>IFERROR(__xludf.DUMMYFUNCTION("IF($B48="""","""",IFERROR(INDEX(FILTER('1'!$BQ:$BQ,'1'!$BP:$BP=$A48,'1'!$A:$A=$B48),1),""""))"),1168.0)</f>
        <v>1168</v>
      </c>
      <c r="E48" s="28">
        <f>IFERROR(__xludf.DUMMYFUNCTION("IF($B48="""","""",IFERROR(INDEX(FILTER('1'!$BS:$BS,'1'!$BP:$BP=$A48,'1'!$A:$A=$B48),1),""""))"),2.0)</f>
        <v>2</v>
      </c>
      <c r="F48" s="29">
        <f>IFERROR(__xludf.DUMMYFUNCTION("IF($B48="""","""",IFERROR(INDEX(FILTER('1'!$BT:$BT,'1'!$BP:$BP=$A48,'1'!$A:$A=$B48),1),""""))"),1.0)</f>
        <v>1</v>
      </c>
      <c r="G48" s="72"/>
      <c r="H48" s="27">
        <f>IFERROR(__xludf.DUMMYFUNCTION("IF($B48="""","""",IFERROR(INDEX(FILTER('1'!$BU:$BU,'1'!$BP:$BP=$A48,'1'!$A:$A=$B48),1),""""))"),3486.0)</f>
        <v>3486</v>
      </c>
      <c r="I48" s="27">
        <f>IFERROR(__xludf.DUMMYFUNCTION("IF($B48="""","""",IFERROR(INDEX(FILTER('1'!$BV:$BV,'1'!$BP:$BP=$A48,'1'!$A:$A=$B48),1),""""))"),1029.0)</f>
        <v>1029</v>
      </c>
      <c r="J48" s="27">
        <f>IFERROR(__xludf.DUMMYFUNCTION("IF($B48="""","""",IFERROR(INDEX(FILTER('1'!$BW:$BW,'1'!$BP:$BP=$A48,'1'!$A:$A=$B48),1),""""))"),-1200.0)</f>
        <v>-1200</v>
      </c>
      <c r="K48" s="27"/>
      <c r="M48" s="28">
        <f>IFERROR(__xludf.DUMMYFUNCTION("IF($B48="""","""",IFERROR(INDEX(FILTER('1'!$BS:$BS,'1'!$BP:$BP=$A48,'1'!$A:$A=$B48),1),""""))"),2.0)</f>
        <v>2</v>
      </c>
      <c r="N48" s="31">
        <f t="shared" si="2"/>
        <v>1</v>
      </c>
      <c r="O48" s="32">
        <f>IFERROR(__xludf.DUMMYFUNCTION("IF($B48="""","""",IFERROR(INDEX(FILTER('1'!$BX:$BX,'1'!$BP:$BP=$A48,'1'!$A:$A=$B48),1),""""))"),3.0)</f>
        <v>3</v>
      </c>
      <c r="P48" s="33">
        <f>IFERROR(__xludf.DUMMYFUNCTION("IF($B48="""","""",IFERROR(INDEX(FILTER('1'!$BY:$BY,'1'!$BP:$BP=$A48,'1'!$A:$A=$B48),1),""""))"),9.0)</f>
        <v>9</v>
      </c>
      <c r="Q48" s="32">
        <f>IFERROR(__xludf.DUMMYFUNCTION("IF($B48="""","""",IFERROR(INDEX(FILTER('1'!$CA:$CA,'1'!$BP:$BP=$A48,'1'!$A:$A=$B48),1),""""))"),3.0)</f>
        <v>3</v>
      </c>
      <c r="R48" s="34"/>
    </row>
    <row r="49" ht="22.5" customHeight="1">
      <c r="A49" s="24">
        <v>5.0</v>
      </c>
      <c r="B49" s="25">
        <v>46169.0</v>
      </c>
      <c r="C49" s="26" t="str">
        <f t="shared" si="6"/>
        <v>水</v>
      </c>
      <c r="D49" s="27">
        <f>IFERROR(__xludf.DUMMYFUNCTION("IF($B49="""","""",IFERROR(INDEX(FILTER('1'!$BQ:$BQ,'1'!$BP:$BP=$A49,'1'!$A:$A=$B49),1),""""))"),1168.0)</f>
        <v>1168</v>
      </c>
      <c r="E49" s="28">
        <f>IFERROR(__xludf.DUMMYFUNCTION("IF($B49="""","""",IFERROR(INDEX(FILTER('1'!$BS:$BS,'1'!$BP:$BP=$A49,'1'!$A:$A=$B49),1),""""))"),3.0)</f>
        <v>3</v>
      </c>
      <c r="F49" s="29">
        <f>IFERROR(__xludf.DUMMYFUNCTION("IF($B49="""","""",IFERROR(INDEX(FILTER('1'!$BT:$BT,'1'!$BP:$BP=$A49,'1'!$A:$A=$B49),1),""""))"),1.0)</f>
        <v>1</v>
      </c>
      <c r="G49" s="72">
        <f>IF(COUNT(F43:F49)=0,"",SUM(F43:F49)/7)</f>
        <v>1.857142857</v>
      </c>
      <c r="H49" s="27">
        <f>IFERROR(__xludf.DUMMYFUNCTION("IF($B49="""","""",IFERROR(INDEX(FILTER('1'!$BU:$BU,'1'!$BP:$BP=$A49,'1'!$A:$A=$B49),1),""""))"),5140.0)</f>
        <v>5140</v>
      </c>
      <c r="I49" s="27">
        <f>IFERROR(__xludf.DUMMYFUNCTION("IF($B49="""","""",IFERROR(INDEX(FILTER('1'!$BV:$BV,'1'!$BP:$BP=$A49,'1'!$A:$A=$B49),1),""""))"),2055.0)</f>
        <v>2055</v>
      </c>
      <c r="J49" s="27">
        <f>IFERROR(__xludf.DUMMYFUNCTION("IF($B49="""","""",IFERROR(INDEX(FILTER('1'!$BW:$BW,'1'!$BP:$BP=$A49,'1'!$A:$A=$B49),1),""""))"),-2000.0)</f>
        <v>-2000</v>
      </c>
      <c r="K49" s="27">
        <f t="array" ref="K49">SUM(IFERROR(VALUE(J43:J49),0))</f>
        <v>1300</v>
      </c>
      <c r="M49" s="28">
        <f>IFERROR(__xludf.DUMMYFUNCTION("IF($B49="""","""",IFERROR(INDEX(FILTER('1'!$BS:$BS,'1'!$BP:$BP=$A49,'1'!$A:$A=$B49),1),""""))"),3.0)</f>
        <v>3</v>
      </c>
      <c r="N49" s="35">
        <f t="shared" si="2"/>
        <v>1</v>
      </c>
      <c r="O49" s="32">
        <f>IFERROR(__xludf.DUMMYFUNCTION("IF($B49="""","""",IFERROR(INDEX(FILTER('1'!$BX:$BX,'1'!$BP:$BP=$A49,'1'!$A:$A=$B49),1),""""))"),4.0)</f>
        <v>4</v>
      </c>
      <c r="P49" s="33">
        <f>IFERROR(__xludf.DUMMYFUNCTION("IF($B49="""","""",IFERROR(INDEX(FILTER('1'!$BY:$BY,'1'!$BP:$BP=$A49,'1'!$A:$A=$B49),1),""""))"),10.0)</f>
        <v>10</v>
      </c>
      <c r="Q49" s="32">
        <f>IFERROR(__xludf.DUMMYFUNCTION("IF($B49="""","""",IFERROR(INDEX(FILTER('1'!$CA:$CA,'1'!$BP:$BP=$A49,'1'!$A:$A=$B49),1),""""))"),3.0)</f>
        <v>3</v>
      </c>
      <c r="R49" s="34"/>
    </row>
    <row r="50" ht="22.5" customHeight="1">
      <c r="A50" s="36">
        <v>5.0</v>
      </c>
      <c r="B50" s="37">
        <v>46170.0</v>
      </c>
      <c r="C50" s="38" t="str">
        <f t="shared" si="6"/>
        <v>木</v>
      </c>
      <c r="D50" s="39">
        <f>IFERROR(__xludf.DUMMYFUNCTION("IF($B50="""","""",IFERROR(INDEX(FILTER('1'!$BQ:$BQ,'1'!$BP:$BP=$A50,'1'!$A:$A=$B50),1),""""))"),1168.0)</f>
        <v>1168</v>
      </c>
      <c r="E50" s="40">
        <f>IFERROR(__xludf.DUMMYFUNCTION("IF($B50="""","""",IFERROR(INDEX(FILTER('1'!$BS:$BS,'1'!$BP:$BP=$A50,'1'!$A:$A=$B50),1),""""))"),4.0)</f>
        <v>4</v>
      </c>
      <c r="F50" s="41"/>
      <c r="G50" s="73"/>
      <c r="H50" s="39" t="str">
        <f>IFERROR(__xludf.DUMMYFUNCTION("IF($B50="""","""",IFERROR(INDEX(FILTER('2'!$BP:$BP,'2'!$BM:$BM=$A50,'2'!$A:$A=$B50),1),""""))"),"")</f>
        <v/>
      </c>
      <c r="I50" s="39" t="str">
        <f>IFERROR(__xludf.DUMMYFUNCTION("IF($B50="""","""",IFERROR(INDEX(FILTER('2'!$BQ:$BQ,'2'!$BM:$BM=$A50,'2'!$A:$A=$B50),1),""""))"),"")</f>
        <v/>
      </c>
      <c r="J50" s="39" t="str">
        <f>IFERROR(__xludf.DUMMYFUNCTION("IF($B50="""","""",IFERROR(INDEX(FILTER('2'!$BR:$BR,'2'!$BM:$BM=$A50,'2'!$A:$A=$B50),1),""""))"),"")</f>
        <v/>
      </c>
      <c r="K50" s="39"/>
      <c r="M50" s="40">
        <f>IFERROR(__xludf.DUMMYFUNCTION("IF($B50="""","""",IFERROR(INDEX(FILTER('1'!$BS:$BS,'1'!$BP:$BP=$A50,'1'!$A:$A=$B50),1),""""))"),4.0)</f>
        <v>4</v>
      </c>
      <c r="N50" s="43" t="str">
        <f t="shared" si="2"/>
        <v/>
      </c>
      <c r="O50" s="44" t="str">
        <f>IFERROR(__xludf.DUMMYFUNCTION("IF($B50="""","""",IFERROR(INDEX(FILTER('1'!$BX:$BX,'1'!$BP:$BP=$A50,'1'!$A:$A=$B50),1),""""))"),"")</f>
        <v/>
      </c>
      <c r="P50" s="45" t="str">
        <f>IFERROR(__xludf.DUMMYFUNCTION("IF($B50="""","""",IFERROR(INDEX(FILTER('1'!$BY:$BY,'1'!$BP:$BP=$A50,'1'!$A:$A=$B50),1),""""))"),"")</f>
        <v/>
      </c>
      <c r="Q50" s="46">
        <f>IFERROR(__xludf.DUMMYFUNCTION("IF($B50="""","""",IFERROR(INDEX(FILTER('1'!$CA:$CA,'1'!$BP:$BP=$A50,'1'!$A:$A=$B50),1),""""))"),0.0)</f>
        <v>0</v>
      </c>
      <c r="R50" s="47">
        <f>D50</f>
        <v>1168</v>
      </c>
      <c r="S50" s="48"/>
    </row>
    <row r="51" ht="22.5" customHeight="1">
      <c r="A51" s="64">
        <v>5.0</v>
      </c>
      <c r="B51" s="25" t="s">
        <v>15</v>
      </c>
      <c r="C51" s="26"/>
      <c r="D51" s="27"/>
      <c r="E51" s="53"/>
      <c r="F51" s="29"/>
      <c r="G51" s="72"/>
      <c r="H51" s="27"/>
      <c r="I51" s="27"/>
      <c r="J51" s="27"/>
      <c r="K51" s="65"/>
      <c r="M51" s="53"/>
      <c r="N51" s="31" t="str">
        <f t="shared" si="2"/>
        <v/>
      </c>
      <c r="O51" s="66"/>
      <c r="P51" s="59"/>
      <c r="Q51" s="60"/>
      <c r="R51" s="67"/>
    </row>
    <row r="52" ht="22.5" hidden="1" customHeight="1">
      <c r="A52" s="64">
        <v>5.0</v>
      </c>
      <c r="B52" s="25" t="s">
        <v>15</v>
      </c>
      <c r="C52" s="26" t="str">
        <f t="shared" ref="C52:C60" si="7">IF(B52="","",TEXT(B52,"ddd"))</f>
        <v/>
      </c>
      <c r="D52" s="27"/>
      <c r="E52" s="53"/>
      <c r="F52" s="29"/>
      <c r="G52" s="72"/>
      <c r="H52" s="27"/>
      <c r="I52" s="27"/>
      <c r="J52" s="27"/>
      <c r="K52" s="65"/>
      <c r="M52" s="53"/>
      <c r="N52" s="31" t="str">
        <f t="shared" si="2"/>
        <v/>
      </c>
      <c r="O52" s="66"/>
      <c r="P52" s="59"/>
      <c r="Q52" s="60"/>
      <c r="R52" s="67"/>
    </row>
    <row r="53" ht="22.5" hidden="1" customHeight="1">
      <c r="A53" s="24">
        <v>6.0</v>
      </c>
      <c r="B53" s="25">
        <v>46163.0</v>
      </c>
      <c r="C53" s="26" t="str">
        <f t="shared" si="7"/>
        <v>木</v>
      </c>
      <c r="D53" s="27">
        <f>IFERROR(__xludf.DUMMYFUNCTION("IF($B53="""","""",IFERROR(INDEX(FILTER('1'!$CG:$CG,'1'!$CF:$CF=$A53,'1'!$A:$A=$B53),1),""""))"),1169.0)</f>
        <v>1169</v>
      </c>
      <c r="E53" s="28">
        <f>IFERROR(__xludf.DUMMYFUNCTION("IF($B53="""","""",IFERROR(INDEX(FILTER('1'!$CI:$CI,'1'!$CF:$CF=$A53,'1'!$A:$A=$B53),1),""""))"),2.0)</f>
        <v>2</v>
      </c>
      <c r="F53" s="29">
        <f>IFERROR(__xludf.DUMMYFUNCTION("IF($B53="""","""",IFERROR(INDEX(FILTER('1'!$CJ:$CJ,'1'!$CF:$CF=$A53,'1'!$A:$A=$B53),1),""""))"),1.0)</f>
        <v>1</v>
      </c>
      <c r="G53" s="72"/>
      <c r="H53" s="27">
        <f>IFERROR(__xludf.DUMMYFUNCTION("IF($B53="""","""",IFERROR(INDEX(FILTER('1'!$CK:$CK,'1'!$CF:$CF=$A53,'1'!$A:$A=$B53),1),""""))"),2302.0)</f>
        <v>2302</v>
      </c>
      <c r="I53" s="27">
        <f>IFERROR(__xludf.DUMMYFUNCTION("IF($B53="""","""",IFERROR(INDEX(FILTER('1'!$CL:$CL,'1'!$CF:$CF=$A53,'1'!$A:$A=$B53),1),""""))"),1439.0)</f>
        <v>1439</v>
      </c>
      <c r="J53" s="27">
        <f>IFERROR(__xludf.DUMMYFUNCTION("IF($B53="""","""",IFERROR(INDEX(FILTER('1'!$CM:$CM,'1'!$CF:$CF=$A53,'1'!$A:$A=$B53),1),""""))"),-1100.0)</f>
        <v>-1100</v>
      </c>
      <c r="K53" s="27"/>
      <c r="M53" s="28">
        <f>IFERROR(__xludf.DUMMYFUNCTION("IF($B53="""","""",IFERROR(INDEX(FILTER('1'!$CI:$CI,'1'!$CF:$CF=$A53,'1'!$A:$A=$B53),1),""""))"),2.0)</f>
        <v>2</v>
      </c>
      <c r="N53" s="31">
        <f t="shared" si="2"/>
        <v>1</v>
      </c>
      <c r="O53" s="32">
        <f>IFERROR(__xludf.DUMMYFUNCTION("IF($B53="""","""",IFERROR(INDEX(FILTER('1'!$CN:$CN,'1'!$CF:$CF=$A53,'1'!$A:$A=$B53),1),""""))"),3.5)</f>
        <v>3.5</v>
      </c>
      <c r="P53" s="33">
        <f>IFERROR(__xludf.DUMMYFUNCTION("IF($B53="""","""",IFERROR(INDEX(FILTER('1'!$CO:$CO,'1'!$CF:$CF=$A53,'1'!$A:$A=$B53),1),""""))"),1.0)</f>
        <v>1</v>
      </c>
      <c r="Q53" s="32">
        <f>IFERROR(__xludf.DUMMYFUNCTION("IF($B53="""","""",IFERROR(INDEX(FILTER('1'!$CQ:$CQ,'1'!$CF:$CF=$A53,'1'!$A:$A=$B53),1),""""))"),6.5)</f>
        <v>6.5</v>
      </c>
      <c r="R53" s="34"/>
    </row>
    <row r="54" ht="22.5" hidden="1" customHeight="1">
      <c r="A54" s="24">
        <v>6.0</v>
      </c>
      <c r="B54" s="25">
        <v>46164.0</v>
      </c>
      <c r="C54" s="26" t="str">
        <f t="shared" si="7"/>
        <v>金</v>
      </c>
      <c r="D54" s="27">
        <f>IFERROR(__xludf.DUMMYFUNCTION("IF($B54="""","""",IFERROR(INDEX(FILTER('1'!$CG:$CG,'1'!$CF:$CF=$A54,'1'!$A:$A=$B54),1),""""))"),1169.0)</f>
        <v>1169</v>
      </c>
      <c r="E54" s="28">
        <f>IFERROR(__xludf.DUMMYFUNCTION("IF($B54="""","""",IFERROR(INDEX(FILTER('1'!$CI:$CI,'1'!$CF:$CF=$A54,'1'!$A:$A=$B54),1),""""))"),3.0)</f>
        <v>3</v>
      </c>
      <c r="F54" s="29">
        <f>IFERROR(__xludf.DUMMYFUNCTION("IF($B54="""","""",IFERROR(INDEX(FILTER('1'!$CJ:$CJ,'1'!$CF:$CF=$A54,'1'!$A:$A=$B54),1),""""))"),-3.0)</f>
        <v>-3</v>
      </c>
      <c r="G54" s="72"/>
      <c r="H54" s="27">
        <f>IFERROR(__xludf.DUMMYFUNCTION("IF($B54="""","""",IFERROR(INDEX(FILTER('1'!$CK:$CK,'1'!$CF:$CF=$A54,'1'!$A:$A=$B54),1),""""))"),6761.0)</f>
        <v>6761</v>
      </c>
      <c r="I54" s="27">
        <f>IFERROR(__xludf.DUMMYFUNCTION("IF($B54="""","""",IFERROR(INDEX(FILTER('1'!$CL:$CL,'1'!$CF:$CF=$A54,'1'!$A:$A=$B54),1),""""))"),944.0)</f>
        <v>944</v>
      </c>
      <c r="J54" s="27">
        <f>IFERROR(__xludf.DUMMYFUNCTION("IF($B54="""","""",IFERROR(INDEX(FILTER('1'!$CM:$CM,'1'!$CF:$CF=$A54,'1'!$A:$A=$B54),1),""""))"),-5000.0)</f>
        <v>-5000</v>
      </c>
      <c r="K54" s="27"/>
      <c r="M54" s="28">
        <f>IFERROR(__xludf.DUMMYFUNCTION("IF($B54="""","""",IFERROR(INDEX(FILTER('1'!$CI:$CI,'1'!$CF:$CF=$A54,'1'!$A:$A=$B54),1),""""))"),3.0)</f>
        <v>3</v>
      </c>
      <c r="N54" s="31">
        <f t="shared" si="2"/>
        <v>-3</v>
      </c>
      <c r="O54" s="32">
        <f>IFERROR(__xludf.DUMMYFUNCTION("IF($B54="""","""",IFERROR(INDEX(FILTER('1'!$CN:$CN,'1'!$CF:$CF=$A54,'1'!$A:$A=$B54),1),""""))"),1.5)</f>
        <v>1.5</v>
      </c>
      <c r="P54" s="33">
        <f>IFERROR(__xludf.DUMMYFUNCTION("IF($B54="""","""",IFERROR(INDEX(FILTER('1'!$CO:$CO,'1'!$CF:$CF=$A54,'1'!$A:$A=$B54),1),""""))"),5.0)</f>
        <v>5</v>
      </c>
      <c r="Q54" s="32">
        <f>IFERROR(__xludf.DUMMYFUNCTION("IF($B54="""","""",IFERROR(INDEX(FILTER('1'!$CQ:$CQ,'1'!$CF:$CF=$A54,'1'!$A:$A=$B54),1),""""))"),3.5)</f>
        <v>3.5</v>
      </c>
      <c r="R54" s="34"/>
    </row>
    <row r="55" ht="22.5" hidden="1" customHeight="1">
      <c r="A55" s="24">
        <v>6.0</v>
      </c>
      <c r="B55" s="25">
        <v>46165.0</v>
      </c>
      <c r="C55" s="26" t="str">
        <f t="shared" si="7"/>
        <v>土</v>
      </c>
      <c r="D55" s="27">
        <f>IFERROR(__xludf.DUMMYFUNCTION("IF($B55="""","""",IFERROR(INDEX(FILTER('1'!$CG:$CG,'1'!$CF:$CF=$A55,'1'!$A:$A=$B55),1),""""))"),1169.0)</f>
        <v>1169</v>
      </c>
      <c r="E55" s="28">
        <f>IFERROR(__xludf.DUMMYFUNCTION("IF($B55="""","""",IFERROR(INDEX(FILTER('1'!$CI:$CI,'1'!$CF:$CF=$A55,'1'!$A:$A=$B55),1),""""))"),4.0)</f>
        <v>4</v>
      </c>
      <c r="F55" s="29">
        <f>IFERROR(__xludf.DUMMYFUNCTION("IF($B55="""","""",IFERROR(INDEX(FILTER('1'!$CJ:$CJ,'1'!$CF:$CF=$A55,'1'!$A:$A=$B55),1),""""))"),2.0)</f>
        <v>2</v>
      </c>
      <c r="G55" s="72"/>
      <c r="H55" s="27">
        <f>IFERROR(__xludf.DUMMYFUNCTION("IF($B55="""","""",IFERROR(INDEX(FILTER('1'!$CK:$CK,'1'!$CF:$CF=$A55,'1'!$A:$A=$B55),1),""""))"),7298.0)</f>
        <v>7298</v>
      </c>
      <c r="I55" s="27">
        <f>IFERROR(__xludf.DUMMYFUNCTION("IF($B55="""","""",IFERROR(INDEX(FILTER('1'!$CL:$CL,'1'!$CF:$CF=$A55,'1'!$A:$A=$B55),1),""""))"),2307.0)</f>
        <v>2307</v>
      </c>
      <c r="J55" s="27">
        <f>IFERROR(__xludf.DUMMYFUNCTION("IF($B55="""","""",IFERROR(INDEX(FILTER('1'!$CM:$CM,'1'!$CF:$CF=$A55,'1'!$A:$A=$B55),1),""""))"),-1000.0)</f>
        <v>-1000</v>
      </c>
      <c r="K55" s="27"/>
      <c r="M55" s="28">
        <f>IFERROR(__xludf.DUMMYFUNCTION("IF($B55="""","""",IFERROR(INDEX(FILTER('1'!$CI:$CI,'1'!$CF:$CF=$A55,'1'!$A:$A=$B55),1),""""))"),4.0)</f>
        <v>4</v>
      </c>
      <c r="N55" s="31">
        <f t="shared" si="2"/>
        <v>2</v>
      </c>
      <c r="O55" s="32">
        <f>IFERROR(__xludf.DUMMYFUNCTION("IF($B55="""","""",IFERROR(INDEX(FILTER('1'!$CN:$CN,'1'!$CF:$CF=$A55,'1'!$A:$A=$B55),1),""""))"),-1.0)</f>
        <v>-1</v>
      </c>
      <c r="P55" s="33">
        <f>IFERROR(__xludf.DUMMYFUNCTION("IF($B55="""","""",IFERROR(INDEX(FILTER('1'!$CO:$CO,'1'!$CF:$CF=$A55,'1'!$A:$A=$B55),1),""""))"),2.0)</f>
        <v>2</v>
      </c>
      <c r="Q55" s="32">
        <f>IFERROR(__xludf.DUMMYFUNCTION("IF($B55="""","""",IFERROR(INDEX(FILTER('1'!$CQ:$CQ,'1'!$CF:$CF=$A55,'1'!$A:$A=$B55),1),""""))"),2.0)</f>
        <v>2</v>
      </c>
      <c r="R55" s="34"/>
    </row>
    <row r="56" ht="22.5" hidden="1" customHeight="1">
      <c r="A56" s="24">
        <v>6.0</v>
      </c>
      <c r="B56" s="25">
        <v>46166.0</v>
      </c>
      <c r="C56" s="26" t="str">
        <f t="shared" si="7"/>
        <v>日</v>
      </c>
      <c r="D56" s="27">
        <f>IFERROR(__xludf.DUMMYFUNCTION("IF($B56="""","""",IFERROR(INDEX(FILTER('1'!$CG:$CG,'1'!$CF:$CF=$A56,'1'!$A:$A=$B56),1),""""))"),1169.0)</f>
        <v>1169</v>
      </c>
      <c r="E56" s="28">
        <f>IFERROR(__xludf.DUMMYFUNCTION("IF($B56="""","""",IFERROR(INDEX(FILTER('1'!$CI:$CI,'1'!$CF:$CF=$A56,'1'!$A:$A=$B56),1),""""))"),5.0)</f>
        <v>5</v>
      </c>
      <c r="F56" s="29">
        <f>IFERROR(__xludf.DUMMYFUNCTION("IF($B56="""","""",IFERROR(INDEX(FILTER('1'!$CJ:$CJ,'1'!$CF:$CF=$A56,'1'!$A:$A=$B56),1),""""))"),-2.0)</f>
        <v>-2</v>
      </c>
      <c r="G56" s="72"/>
      <c r="H56" s="27">
        <f>IFERROR(__xludf.DUMMYFUNCTION("IF($B56="""","""",IFERROR(INDEX(FILTER('1'!$CK:$CK,'1'!$CF:$CF=$A56,'1'!$A:$A=$B56),1),""""))"),8452.0)</f>
        <v>8452</v>
      </c>
      <c r="I56" s="27">
        <f>IFERROR(__xludf.DUMMYFUNCTION("IF($B56="""","""",IFERROR(INDEX(FILTER('1'!$CL:$CL,'1'!$CF:$CF=$A56,'1'!$A:$A=$B56),1),""""))"),1285.0)</f>
        <v>1285</v>
      </c>
      <c r="J56" s="27">
        <f>IFERROR(__xludf.DUMMYFUNCTION("IF($B56="""","""",IFERROR(INDEX(FILTER('1'!$CM:$CM,'1'!$CF:$CF=$A56,'1'!$A:$A=$B56),1),""""))"),-5000.0)</f>
        <v>-5000</v>
      </c>
      <c r="K56" s="27"/>
      <c r="M56" s="28">
        <f>IFERROR(__xludf.DUMMYFUNCTION("IF($B56="""","""",IFERROR(INDEX(FILTER('1'!$CI:$CI,'1'!$CF:$CF=$A56,'1'!$A:$A=$B56),1),""""))"),5.0)</f>
        <v>5</v>
      </c>
      <c r="N56" s="31">
        <f t="shared" si="2"/>
        <v>-2</v>
      </c>
      <c r="O56" s="32">
        <f>IFERROR(__xludf.DUMMYFUNCTION("IF($B56="""","""",IFERROR(INDEX(FILTER('1'!$CN:$CN,'1'!$CF:$CF=$A56,'1'!$A:$A=$B56),1),""""))"),2.0)</f>
        <v>2</v>
      </c>
      <c r="P56" s="33">
        <f>IFERROR(__xludf.DUMMYFUNCTION("IF($B56="""","""",IFERROR(INDEX(FILTER('1'!$CO:$CO,'1'!$CF:$CF=$A56,'1'!$A:$A=$B56),1),""""))"),3.0)</f>
        <v>3</v>
      </c>
      <c r="Q56" s="32">
        <f>IFERROR(__xludf.DUMMYFUNCTION("IF($B56="""","""",IFERROR(INDEX(FILTER('1'!$CQ:$CQ,'1'!$CF:$CF=$A56,'1'!$A:$A=$B56),1),""""))"),4.5)</f>
        <v>4.5</v>
      </c>
      <c r="R56" s="34"/>
    </row>
    <row r="57" ht="22.5" hidden="1" customHeight="1">
      <c r="A57" s="24">
        <v>6.0</v>
      </c>
      <c r="B57" s="25">
        <v>46167.0</v>
      </c>
      <c r="C57" s="26" t="str">
        <f t="shared" si="7"/>
        <v>月</v>
      </c>
      <c r="D57" s="27">
        <f>IFERROR(__xludf.DUMMYFUNCTION("IF($B57="""","""",IFERROR(INDEX(FILTER('1'!$CG:$CG,'1'!$CF:$CF=$A57,'1'!$A:$A=$B57),1),""""))"),1169.0)</f>
        <v>1169</v>
      </c>
      <c r="E57" s="28">
        <f>IFERROR(__xludf.DUMMYFUNCTION("IF($B57="""","""",IFERROR(INDEX(FILTER('1'!$CI:$CI,'1'!$CF:$CF=$A57,'1'!$A:$A=$B57),1),""""))"),6.0)</f>
        <v>6</v>
      </c>
      <c r="F57" s="29">
        <f>IFERROR(__xludf.DUMMYFUNCTION("IF($B57="""","""",IFERROR(INDEX(FILTER('1'!$CJ:$CJ,'1'!$CF:$CF=$A57,'1'!$A:$A=$B57),1),""""))"),1.0)</f>
        <v>1</v>
      </c>
      <c r="G57" s="72"/>
      <c r="H57" s="27">
        <f>IFERROR(__xludf.DUMMYFUNCTION("IF($B57="""","""",IFERROR(INDEX(FILTER('1'!$CK:$CK,'1'!$CF:$CF=$A57,'1'!$A:$A=$B57),1),""""))"),3927.0)</f>
        <v>3927</v>
      </c>
      <c r="I57" s="27">
        <f>IFERROR(__xludf.DUMMYFUNCTION("IF($B57="""","""",IFERROR(INDEX(FILTER('1'!$CL:$CL,'1'!$CF:$CF=$A57,'1'!$A:$A=$B57),1),""""))"),1381.0)</f>
        <v>1381</v>
      </c>
      <c r="J57" s="27">
        <f>IFERROR(__xludf.DUMMYFUNCTION("IF($B57="""","""",IFERROR(INDEX(FILTER('1'!$CM:$CM,'1'!$CF:$CF=$A57,'1'!$A:$A=$B57),1),""""))"),-1900.0)</f>
        <v>-1900</v>
      </c>
      <c r="K57" s="27"/>
      <c r="M57" s="28">
        <f>IFERROR(__xludf.DUMMYFUNCTION("IF($B57="""","""",IFERROR(INDEX(FILTER('1'!$CI:$CI,'1'!$CF:$CF=$A57,'1'!$A:$A=$B57),1),""""))"),6.0)</f>
        <v>6</v>
      </c>
      <c r="N57" s="31">
        <f t="shared" si="2"/>
        <v>1</v>
      </c>
      <c r="O57" s="32">
        <f>IFERROR(__xludf.DUMMYFUNCTION("IF($B57="""","""",IFERROR(INDEX(FILTER('1'!$CN:$CN,'1'!$CF:$CF=$A57,'1'!$A:$A=$B57),1),""""))"),-1.0)</f>
        <v>-1</v>
      </c>
      <c r="P57" s="33">
        <f>IFERROR(__xludf.DUMMYFUNCTION("IF($B57="""","""",IFERROR(INDEX(FILTER('1'!$CO:$CO,'1'!$CF:$CF=$A57,'1'!$A:$A=$B57),1),""""))"),8.0)</f>
        <v>8</v>
      </c>
      <c r="Q57" s="32">
        <f>IFERROR(__xludf.DUMMYFUNCTION("IF($B57="""","""",IFERROR(INDEX(FILTER('1'!$CQ:$CQ,'1'!$CF:$CF=$A57,'1'!$A:$A=$B57),1),""""))"),-1.0)</f>
        <v>-1</v>
      </c>
      <c r="R57" s="34"/>
    </row>
    <row r="58" ht="22.5" hidden="1" customHeight="1">
      <c r="A58" s="24">
        <v>6.0</v>
      </c>
      <c r="B58" s="25">
        <v>46168.0</v>
      </c>
      <c r="C58" s="26" t="str">
        <f t="shared" si="7"/>
        <v>火</v>
      </c>
      <c r="D58" s="27">
        <f>IFERROR(__xludf.DUMMYFUNCTION("IF($B58="""","""",IFERROR(INDEX(FILTER('1'!$CG:$CG,'1'!$CF:$CF=$A58,'1'!$A:$A=$B58),1),""""))"),1169.0)</f>
        <v>1169</v>
      </c>
      <c r="E58" s="28">
        <f>IFERROR(__xludf.DUMMYFUNCTION("IF($B58="""","""",IFERROR(INDEX(FILTER('1'!$CI:$CI,'1'!$CF:$CF=$A58,'1'!$A:$A=$B58),1),""""))"),7.0)</f>
        <v>7</v>
      </c>
      <c r="F58" s="29">
        <f>IFERROR(__xludf.DUMMYFUNCTION("IF($B58="""","""",IFERROR(INDEX(FILTER('1'!$CJ:$CJ,'1'!$CF:$CF=$A58,'1'!$A:$A=$B58),1),""""))"),6.0)</f>
        <v>6</v>
      </c>
      <c r="G58" s="72"/>
      <c r="H58" s="27">
        <f>IFERROR(__xludf.DUMMYFUNCTION("IF($B58="""","""",IFERROR(INDEX(FILTER('1'!$CK:$CK,'1'!$CF:$CF=$A58,'1'!$A:$A=$B58),1),""""))"),6241.0)</f>
        <v>6241</v>
      </c>
      <c r="I58" s="27">
        <f>IFERROR(__xludf.DUMMYFUNCTION("IF($B58="""","""",IFERROR(INDEX(FILTER('1'!$CL:$CL,'1'!$CF:$CF=$A58,'1'!$A:$A=$B58),1),""""))"),11775.0)</f>
        <v>11775</v>
      </c>
      <c r="J58" s="27">
        <f>IFERROR(__xludf.DUMMYFUNCTION("IF($B58="""","""",IFERROR(INDEX(FILTER('1'!$CM:$CM,'1'!$CF:$CF=$A58,'1'!$A:$A=$B58),1),""""))"),9200.0)</f>
        <v>9200</v>
      </c>
      <c r="K58" s="27"/>
      <c r="M58" s="28">
        <f>IFERROR(__xludf.DUMMYFUNCTION("IF($B58="""","""",IFERROR(INDEX(FILTER('1'!$CI:$CI,'1'!$CF:$CF=$A58,'1'!$A:$A=$B58),1),""""))"),7.0)</f>
        <v>7</v>
      </c>
      <c r="N58" s="31">
        <f t="shared" si="2"/>
        <v>6</v>
      </c>
      <c r="O58" s="32">
        <f>IFERROR(__xludf.DUMMYFUNCTION("IF($B58="""","""",IFERROR(INDEX(FILTER('1'!$CN:$CN,'1'!$CF:$CF=$A58,'1'!$A:$A=$B58),1),""""))"),0.0)</f>
        <v>0</v>
      </c>
      <c r="P58" s="33">
        <f>IFERROR(__xludf.DUMMYFUNCTION("IF($B58="""","""",IFERROR(INDEX(FILTER('1'!$CO:$CO,'1'!$CF:$CF=$A58,'1'!$A:$A=$B58),1),""""))"),5.0)</f>
        <v>5</v>
      </c>
      <c r="Q58" s="32">
        <f>IFERROR(__xludf.DUMMYFUNCTION("IF($B58="""","""",IFERROR(INDEX(FILTER('1'!$CQ:$CQ,'1'!$CF:$CF=$A58,'1'!$A:$A=$B58),1),""""))"),2.0)</f>
        <v>2</v>
      </c>
      <c r="R58" s="34"/>
    </row>
    <row r="59" ht="22.5" customHeight="1">
      <c r="A59" s="24">
        <v>6.0</v>
      </c>
      <c r="B59" s="25">
        <v>46169.0</v>
      </c>
      <c r="C59" s="26" t="str">
        <f t="shared" si="7"/>
        <v>水</v>
      </c>
      <c r="D59" s="27">
        <f>IFERROR(__xludf.DUMMYFUNCTION("IF($B59="""","""",IFERROR(INDEX(FILTER('1'!$CG:$CG,'1'!$CF:$CF=$A59,'1'!$A:$A=$B59),1),""""))"),1169.0)</f>
        <v>1169</v>
      </c>
      <c r="E59" s="28">
        <f>IFERROR(__xludf.DUMMYFUNCTION("IF($B59="""","""",IFERROR(INDEX(FILTER('1'!$CI:$CI,'1'!$CF:$CF=$A59,'1'!$A:$A=$B59),1),""""))"),1.0)</f>
        <v>1</v>
      </c>
      <c r="F59" s="29">
        <f>IFERROR(__xludf.DUMMYFUNCTION("IF($B59="""","""",IFERROR(INDEX(FILTER('1'!$CJ:$CJ,'1'!$CF:$CF=$A59,'1'!$A:$A=$B59),1),""""))"),1.0)</f>
        <v>1</v>
      </c>
      <c r="G59" s="72">
        <f>IF(COUNT(F53:F59)=0,"",SUM(F53:F59)/7)</f>
        <v>0.8571428571</v>
      </c>
      <c r="H59" s="27">
        <f>IFERROR(__xludf.DUMMYFUNCTION("IF($B59="""","""",IFERROR(INDEX(FILTER('1'!$CK:$CK,'1'!$CF:$CF=$A59,'1'!$A:$A=$B59),1),""""))"),1377.0)</f>
        <v>1377</v>
      </c>
      <c r="I59" s="27">
        <f>IFERROR(__xludf.DUMMYFUNCTION("IF($B59="""","""",IFERROR(INDEX(FILTER('1'!$CL:$CL,'1'!$CF:$CF=$A59,'1'!$A:$A=$B59),1),""""))"),764.0)</f>
        <v>764</v>
      </c>
      <c r="J59" s="27">
        <f>IFERROR(__xludf.DUMMYFUNCTION("IF($B59="""","""",IFERROR(INDEX(FILTER('1'!$CM:$CM,'1'!$CF:$CF=$A59,'1'!$A:$A=$B59),1),""""))"),-1000.0)</f>
        <v>-1000</v>
      </c>
      <c r="K59" s="27">
        <f t="array" ref="K59">SUM(IFERROR(VALUE(J53:J59),0))</f>
        <v>-5800</v>
      </c>
      <c r="M59" s="28">
        <f>IFERROR(__xludf.DUMMYFUNCTION("IF($B59="""","""",IFERROR(INDEX(FILTER('1'!$CI:$CI,'1'!$CF:$CF=$A59,'1'!$A:$A=$B59),1),""""))"),1.0)</f>
        <v>1</v>
      </c>
      <c r="N59" s="35">
        <f t="shared" si="2"/>
        <v>1</v>
      </c>
      <c r="O59" s="32">
        <f>IFERROR(__xludf.DUMMYFUNCTION("IF($B59="""","""",IFERROR(INDEX(FILTER('1'!$CN:$CN,'1'!$CF:$CF=$A59,'1'!$A:$A=$B59),1),""""))"),2.5)</f>
        <v>2.5</v>
      </c>
      <c r="P59" s="33">
        <f>IFERROR(__xludf.DUMMYFUNCTION("IF($B59="""","""",IFERROR(INDEX(FILTER('1'!$CO:$CO,'1'!$CF:$CF=$A59,'1'!$A:$A=$B59),1),""""))"),2.0)</f>
        <v>2</v>
      </c>
      <c r="Q59" s="32">
        <f>IFERROR(__xludf.DUMMYFUNCTION("IF($B59="""","""",IFERROR(INDEX(FILTER('1'!$CQ:$CQ,'1'!$CF:$CF=$A59,'1'!$A:$A=$B59),1),""""))"),5.5)</f>
        <v>5.5</v>
      </c>
      <c r="R59" s="34"/>
    </row>
    <row r="60" ht="22.5" customHeight="1">
      <c r="A60" s="36">
        <v>6.0</v>
      </c>
      <c r="B60" s="37">
        <v>46170.0</v>
      </c>
      <c r="C60" s="38" t="str">
        <f t="shared" si="7"/>
        <v>木</v>
      </c>
      <c r="D60" s="39">
        <f>IFERROR(__xludf.DUMMYFUNCTION("IF($B60="""","""",IFERROR(INDEX(FILTER('1'!$CG:$CG,'1'!$CF:$CF=$A60,'1'!$A:$A=$B60),1),""""))"),1169.0)</f>
        <v>1169</v>
      </c>
      <c r="E60" s="40">
        <f>IFERROR(__xludf.DUMMYFUNCTION("IF($B60="""","""",IFERROR(INDEX(FILTER('1'!$CI:$CI,'1'!$CF:$CF=$A60,'1'!$A:$A=$B60),1),""""))"),2.0)</f>
        <v>2</v>
      </c>
      <c r="F60" s="41"/>
      <c r="G60" s="73"/>
      <c r="H60" s="39" t="str">
        <f>IFERROR(__xludf.DUMMYFUNCTION("IF($B60="""","""",IFERROR(INDEX(FILTER('2'!$CE:$CE,'2'!$CB:$CB=$A60,'2'!$A:$A=$B60),1),""""))"),"")</f>
        <v/>
      </c>
      <c r="I60" s="39" t="str">
        <f>IFERROR(__xludf.DUMMYFUNCTION("IF($B60="""","""",IFERROR(INDEX(FILTER('2'!$CF:$CF,'2'!$CB:$CB=$A60,'2'!$A:$A=$B60),1),""""))"),"")</f>
        <v/>
      </c>
      <c r="J60" s="39" t="str">
        <f>IFERROR(__xludf.DUMMYFUNCTION("IF($B60="""","""",IFERROR(INDEX(FILTER('2'!$CG:$CG,'2'!$CB:$CB=$A60,'2'!$A:$A=$B60),1),""""))"),"")</f>
        <v/>
      </c>
      <c r="K60" s="39"/>
      <c r="M60" s="40">
        <f>IFERROR(__xludf.DUMMYFUNCTION("IF($B60="""","""",IFERROR(INDEX(FILTER('1'!$CI:$CI,'1'!$CF:$CF=$A60,'1'!$A:$A=$B60),1),""""))"),2.0)</f>
        <v>2</v>
      </c>
      <c r="N60" s="43" t="str">
        <f t="shared" si="2"/>
        <v/>
      </c>
      <c r="O60" s="44" t="str">
        <f>IFERROR(__xludf.DUMMYFUNCTION("IF($B60="""","""",IFERROR(INDEX(FILTER('1'!$CN:$CN,'1'!$CF:$CF=$A60,'1'!$A:$A=$B60),1),""""))"),"")</f>
        <v/>
      </c>
      <c r="P60" s="45" t="str">
        <f>IFERROR(__xludf.DUMMYFUNCTION("IF($B60="""","""",IFERROR(INDEX(FILTER('1'!$CO:$CO,'1'!$CF:$CF=$A60,'1'!$A:$A=$B60),1),""""))"),"")</f>
        <v/>
      </c>
      <c r="Q60" s="46">
        <f>IFERROR(__xludf.DUMMYFUNCTION("IF($B60="""","""",IFERROR(INDEX(FILTER('1'!$CQ:$CQ,'1'!$CF:$CF=$A60,'1'!$A:$A=$B60),1),""""))"),0.0)</f>
        <v>0</v>
      </c>
      <c r="R60" s="47">
        <f>D60</f>
        <v>1169</v>
      </c>
      <c r="S60" s="48"/>
    </row>
    <row r="61" ht="22.5" customHeight="1">
      <c r="A61" s="64">
        <v>6.0</v>
      </c>
      <c r="B61" s="25" t="s">
        <v>15</v>
      </c>
      <c r="C61" s="26"/>
      <c r="D61" s="27"/>
      <c r="E61" s="53"/>
      <c r="F61" s="29"/>
      <c r="G61" s="72"/>
      <c r="H61" s="27"/>
      <c r="I61" s="27"/>
      <c r="J61" s="27"/>
      <c r="K61" s="65"/>
      <c r="M61" s="53"/>
      <c r="N61" s="31" t="str">
        <f t="shared" si="2"/>
        <v/>
      </c>
      <c r="O61" s="66"/>
      <c r="P61" s="59"/>
      <c r="Q61" s="60"/>
      <c r="R61" s="67"/>
    </row>
    <row r="62" ht="22.5" hidden="1" customHeight="1">
      <c r="A62" s="64">
        <v>6.0</v>
      </c>
      <c r="B62" s="25" t="s">
        <v>15</v>
      </c>
      <c r="C62" s="26" t="str">
        <f t="shared" ref="C62:C70" si="8">IF(B62="","",TEXT(B62,"ddd"))</f>
        <v/>
      </c>
      <c r="D62" s="27"/>
      <c r="E62" s="53"/>
      <c r="F62" s="29"/>
      <c r="G62" s="72"/>
      <c r="H62" s="27"/>
      <c r="I62" s="27"/>
      <c r="J62" s="27"/>
      <c r="K62" s="65"/>
      <c r="M62" s="53"/>
      <c r="N62" s="31" t="str">
        <f t="shared" si="2"/>
        <v/>
      </c>
      <c r="O62" s="66"/>
      <c r="P62" s="59"/>
      <c r="Q62" s="60"/>
      <c r="R62" s="67"/>
    </row>
    <row r="63" ht="22.5" hidden="1" customHeight="1">
      <c r="A63" s="24">
        <v>7.0</v>
      </c>
      <c r="B63" s="25">
        <v>46163.0</v>
      </c>
      <c r="C63" s="26" t="str">
        <f t="shared" si="8"/>
        <v>木</v>
      </c>
      <c r="D63" s="27">
        <f>IFERROR(__xludf.DUMMYFUNCTION("IF($B63="""","""",IFERROR(INDEX(FILTER('1'!$CW:$CW,'1'!$CV:$CV=$A63,'1'!$A:$A=$B63),1),""""))"),1170.0)</f>
        <v>1170</v>
      </c>
      <c r="E63" s="28">
        <f>IFERROR(__xludf.DUMMYFUNCTION("IF($B63="""","""",IFERROR(INDEX(FILTER('1'!$CY:$CY,'1'!$CV:$CV=$A63,'1'!$A:$A=$B63),1),""""))"),3.0)</f>
        <v>3</v>
      </c>
      <c r="F63" s="29">
        <f>IFERROR(__xludf.DUMMYFUNCTION("IF($B63="""","""",IFERROR(INDEX(FILTER('1'!$CZ:$CZ,'1'!$CV:$CV=$A63,'1'!$A:$A=$B63),1),""""))"),6.0)</f>
        <v>6</v>
      </c>
      <c r="G63" s="72"/>
      <c r="H63" s="27">
        <f>IFERROR(__xludf.DUMMYFUNCTION("IF($B63="""","""",IFERROR(INDEX(FILTER('1'!$DA:$DA,'1'!$CV:$CV=$A63,'1'!$A:$A=$B63),1),""""))"),7852.0)</f>
        <v>7852</v>
      </c>
      <c r="I63" s="27">
        <f>IFERROR(__xludf.DUMMYFUNCTION("IF($B63="""","""",IFERROR(INDEX(FILTER('1'!$DB:$DB,'1'!$CV:$CV=$A63,'1'!$A:$A=$B63),1),""""))"),13365.0)</f>
        <v>13365</v>
      </c>
      <c r="J63" s="27">
        <f>IFERROR(__xludf.DUMMYFUNCTION("IF($B63="""","""",IFERROR(INDEX(FILTER('1'!$DC:$DC,'1'!$CV:$CV=$A63,'1'!$A:$A=$B63),1),""""))"),11000.0)</f>
        <v>11000</v>
      </c>
      <c r="K63" s="27"/>
      <c r="M63" s="28">
        <f>IFERROR(__xludf.DUMMYFUNCTION("IF($B63="""","""",IFERROR(INDEX(FILTER('1'!$CY:$CY,'1'!$CV:$CV=$A63,'1'!$A:$A=$B63),1),""""))"),3.0)</f>
        <v>3</v>
      </c>
      <c r="N63" s="31">
        <f t="shared" si="2"/>
        <v>6</v>
      </c>
      <c r="O63" s="32">
        <f>IFERROR(__xludf.DUMMYFUNCTION("IF($B63="""","""",IFERROR(INDEX(FILTER('1'!$DD:$DD,'1'!$CV:$CV=$A63,'1'!$A:$A=$B63),1),""""))"),2.5)</f>
        <v>2.5</v>
      </c>
      <c r="P63" s="33">
        <f>IFERROR(__xludf.DUMMYFUNCTION("IF($B63="""","""",IFERROR(INDEX(FILTER('1'!$DE:$DE,'1'!$CV:$CV=$A63,'1'!$A:$A=$B63),1),""""))"),3.0)</f>
        <v>3</v>
      </c>
      <c r="Q63" s="32">
        <f>IFERROR(__xludf.DUMMYFUNCTION("IF($B63="""","""",IFERROR(INDEX(FILTER('1'!$DG:$DG,'1'!$CV:$CV=$A63,'1'!$A:$A=$B63),1),""""))"),5.0)</f>
        <v>5</v>
      </c>
      <c r="R63" s="68" t="str">
        <f>IFERROR(__xludf.DUMMYFUNCTION("IF($B63="""","""",IFERROR(INDEX(FILTER('2'!$DA:$DA,'2'!$CQ:$CQ=$A63,'2'!$A:$A=$B63),1),""""))"),"")</f>
        <v/>
      </c>
    </row>
    <row r="64" ht="22.5" hidden="1" customHeight="1">
      <c r="A64" s="24">
        <v>7.0</v>
      </c>
      <c r="B64" s="25">
        <v>46164.0</v>
      </c>
      <c r="C64" s="26" t="str">
        <f t="shared" si="8"/>
        <v>金</v>
      </c>
      <c r="D64" s="27">
        <f>IFERROR(__xludf.DUMMYFUNCTION("IF($B64="""","""",IFERROR(INDEX(FILTER('1'!$CW:$CW,'1'!$CV:$CV=$A64,'1'!$A:$A=$B64),1),""""))"),1170.0)</f>
        <v>1170</v>
      </c>
      <c r="E64" s="28">
        <f>IFERROR(__xludf.DUMMYFUNCTION("IF($B64="""","""",IFERROR(INDEX(FILTER('1'!$CY:$CY,'1'!$CV:$CV=$A64,'1'!$A:$A=$B64),1),""""))"),1.0)</f>
        <v>1</v>
      </c>
      <c r="F64" s="29">
        <f>IFERROR(__xludf.DUMMYFUNCTION("IF($B64="""","""",IFERROR(INDEX(FILTER('1'!$CZ:$CZ,'1'!$CV:$CV=$A64,'1'!$A:$A=$B64),1),""""))"),-2.0)</f>
        <v>-2</v>
      </c>
      <c r="G64" s="72"/>
      <c r="H64" s="27">
        <f>IFERROR(__xludf.DUMMYFUNCTION("IF($B64="""","""",IFERROR(INDEX(FILTER('1'!$DA:$DA,'1'!$CV:$CV=$A64,'1'!$A:$A=$B64),1),""""))"),3285.0)</f>
        <v>3285</v>
      </c>
      <c r="I64" s="27">
        <f>IFERROR(__xludf.DUMMYFUNCTION("IF($B64="""","""",IFERROR(INDEX(FILTER('1'!$DB:$DB,'1'!$CV:$CV=$A64,'1'!$A:$A=$B64),1),""""))"),1130.0)</f>
        <v>1130</v>
      </c>
      <c r="J64" s="27">
        <f>IFERROR(__xludf.DUMMYFUNCTION("IF($B64="""","""",IFERROR(INDEX(FILTER('1'!$DC:$DC,'1'!$CV:$CV=$A64,'1'!$A:$A=$B64),1),""""))"),-2300.0)</f>
        <v>-2300</v>
      </c>
      <c r="K64" s="27"/>
      <c r="M64" s="28">
        <f>IFERROR(__xludf.DUMMYFUNCTION("IF($B64="""","""",IFERROR(INDEX(FILTER('1'!$CY:$CY,'1'!$CV:$CV=$A64,'1'!$A:$A=$B64),1),""""))"),1.0)</f>
        <v>1</v>
      </c>
      <c r="N64" s="31">
        <f t="shared" si="2"/>
        <v>-2</v>
      </c>
      <c r="O64" s="32">
        <f>IFERROR(__xludf.DUMMYFUNCTION("IF($B64="""","""",IFERROR(INDEX(FILTER('1'!$DD:$DD,'1'!$CV:$CV=$A64,'1'!$A:$A=$B64),1),""""))"),3.0)</f>
        <v>3</v>
      </c>
      <c r="P64" s="33">
        <f>IFERROR(__xludf.DUMMYFUNCTION("IF($B64="""","""",IFERROR(INDEX(FILTER('1'!$DE:$DE,'1'!$CV:$CV=$A64,'1'!$A:$A=$B64),1),""""))"),2.0)</f>
        <v>2</v>
      </c>
      <c r="Q64" s="32">
        <f>IFERROR(__xludf.DUMMYFUNCTION("IF($B64="""","""",IFERROR(INDEX(FILTER('1'!$DG:$DG,'1'!$CV:$CV=$A64,'1'!$A:$A=$B64),1),""""))"),6.0)</f>
        <v>6</v>
      </c>
      <c r="R64" s="34"/>
    </row>
    <row r="65" ht="22.5" hidden="1" customHeight="1">
      <c r="A65" s="24">
        <v>7.0</v>
      </c>
      <c r="B65" s="25">
        <v>46165.0</v>
      </c>
      <c r="C65" s="26" t="str">
        <f t="shared" si="8"/>
        <v>土</v>
      </c>
      <c r="D65" s="27">
        <f>IFERROR(__xludf.DUMMYFUNCTION("IF($B65="""","""",IFERROR(INDEX(FILTER('1'!$CW:$CW,'1'!$CV:$CV=$A65,'1'!$A:$A=$B65),1),""""))"),1170.0)</f>
        <v>1170</v>
      </c>
      <c r="E65" s="28">
        <f>IFERROR(__xludf.DUMMYFUNCTION("IF($B65="""","""",IFERROR(INDEX(FILTER('1'!$CY:$CY,'1'!$CV:$CV=$A65,'1'!$A:$A=$B65),1),""""))"),2.0)</f>
        <v>2</v>
      </c>
      <c r="F65" s="29">
        <f>IFERROR(__xludf.DUMMYFUNCTION("IF($B65="""","""",IFERROR(INDEX(FILTER('1'!$CZ:$CZ,'1'!$CV:$CV=$A65,'1'!$A:$A=$B65),1),""""))"),1.0)</f>
        <v>1</v>
      </c>
      <c r="G65" s="72"/>
      <c r="H65" s="27">
        <f>IFERROR(__xludf.DUMMYFUNCTION("IF($B65="""","""",IFERROR(INDEX(FILTER('1'!$DA:$DA,'1'!$CV:$CV=$A65,'1'!$A:$A=$B65),1),""""))"),7121.0)</f>
        <v>7121</v>
      </c>
      <c r="I65" s="27">
        <f>IFERROR(__xludf.DUMMYFUNCTION("IF($B65="""","""",IFERROR(INDEX(FILTER('1'!$DB:$DB,'1'!$CV:$CV=$A65,'1'!$A:$A=$B65),1),""""))"),2092.0)</f>
        <v>2092</v>
      </c>
      <c r="J65" s="27">
        <f>IFERROR(__xludf.DUMMYFUNCTION("IF($B65="""","""",IFERROR(INDEX(FILTER('1'!$DC:$DC,'1'!$CV:$CV=$A65,'1'!$A:$A=$B65),1),""""))"),-2000.0)</f>
        <v>-2000</v>
      </c>
      <c r="K65" s="27"/>
      <c r="M65" s="28">
        <f>IFERROR(__xludf.DUMMYFUNCTION("IF($B65="""","""",IFERROR(INDEX(FILTER('1'!$CY:$CY,'1'!$CV:$CV=$A65,'1'!$A:$A=$B65),1),""""))"),2.0)</f>
        <v>2</v>
      </c>
      <c r="N65" s="31">
        <f t="shared" si="2"/>
        <v>1</v>
      </c>
      <c r="O65" s="32">
        <f>IFERROR(__xludf.DUMMYFUNCTION("IF($B65="""","""",IFERROR(INDEX(FILTER('1'!$DD:$DD,'1'!$CV:$CV=$A65,'1'!$A:$A=$B65),1),""""))"),2.5)</f>
        <v>2.5</v>
      </c>
      <c r="P65" s="33">
        <f>IFERROR(__xludf.DUMMYFUNCTION("IF($B65="""","""",IFERROR(INDEX(FILTER('1'!$DE:$DE,'1'!$CV:$CV=$A65,'1'!$A:$A=$B65),1),""""))"),4.0)</f>
        <v>4</v>
      </c>
      <c r="Q65" s="32">
        <f>IFERROR(__xludf.DUMMYFUNCTION("IF($B65="""","""",IFERROR(INDEX(FILTER('1'!$DG:$DG,'1'!$CV:$CV=$A65,'1'!$A:$A=$B65),1),""""))"),4.5)</f>
        <v>4.5</v>
      </c>
      <c r="R65" s="34"/>
    </row>
    <row r="66" ht="22.5" hidden="1" customHeight="1">
      <c r="A66" s="24">
        <v>7.0</v>
      </c>
      <c r="B66" s="25">
        <v>46166.0</v>
      </c>
      <c r="C66" s="26" t="str">
        <f t="shared" si="8"/>
        <v>日</v>
      </c>
      <c r="D66" s="27">
        <f>IFERROR(__xludf.DUMMYFUNCTION("IF($B66="""","""",IFERROR(INDEX(FILTER('1'!$CW:$CW,'1'!$CV:$CV=$A66,'1'!$A:$A=$B66),1),""""))"),1170.0)</f>
        <v>1170</v>
      </c>
      <c r="E66" s="28">
        <f>IFERROR(__xludf.DUMMYFUNCTION("IF($B66="""","""",IFERROR(INDEX(FILTER('1'!$CY:$CY,'1'!$CV:$CV=$A66,'1'!$A:$A=$B66),1),""""))"),3.0)</f>
        <v>3</v>
      </c>
      <c r="F66" s="29">
        <f>IFERROR(__xludf.DUMMYFUNCTION("IF($B66="""","""",IFERROR(INDEX(FILTER('1'!$CZ:$CZ,'1'!$CV:$CV=$A66,'1'!$A:$A=$B66),1),""""))"),-3.0)</f>
        <v>-3</v>
      </c>
      <c r="G66" s="72"/>
      <c r="H66" s="27">
        <f>IFERROR(__xludf.DUMMYFUNCTION("IF($B66="""","""",IFERROR(INDEX(FILTER('1'!$DA:$DA,'1'!$CV:$CV=$A66,'1'!$A:$A=$B66),1),""""))"),6099.0)</f>
        <v>6099</v>
      </c>
      <c r="I66" s="27">
        <f>IFERROR(__xludf.DUMMYFUNCTION("IF($B66="""","""",IFERROR(INDEX(FILTER('1'!$DB:$DB,'1'!$CV:$CV=$A66,'1'!$A:$A=$B66),1),""""))"),729.0)</f>
        <v>729</v>
      </c>
      <c r="J66" s="27">
        <f>IFERROR(__xludf.DUMMYFUNCTION("IF($B66="""","""",IFERROR(INDEX(FILTER('1'!$DC:$DC,'1'!$CV:$CV=$A66,'1'!$A:$A=$B66),1),""""))"),-6000.0)</f>
        <v>-6000</v>
      </c>
      <c r="K66" s="27"/>
      <c r="M66" s="28">
        <f>IFERROR(__xludf.DUMMYFUNCTION("IF($B66="""","""",IFERROR(INDEX(FILTER('1'!$CY:$CY,'1'!$CV:$CV=$A66,'1'!$A:$A=$B66),1),""""))"),3.0)</f>
        <v>3</v>
      </c>
      <c r="N66" s="31">
        <f t="shared" si="2"/>
        <v>-3</v>
      </c>
      <c r="O66" s="32">
        <f>IFERROR(__xludf.DUMMYFUNCTION("IF($B66="""","""",IFERROR(INDEX(FILTER('1'!$DD:$DD,'1'!$CV:$CV=$A66,'1'!$A:$A=$B66),1),""""))"),2.5)</f>
        <v>2.5</v>
      </c>
      <c r="P66" s="33">
        <f>IFERROR(__xludf.DUMMYFUNCTION("IF($B66="""","""",IFERROR(INDEX(FILTER('1'!$DE:$DE,'1'!$CV:$CV=$A66,'1'!$A:$A=$B66),1),""""))"),8.0)</f>
        <v>8</v>
      </c>
      <c r="Q66" s="32">
        <f>IFERROR(__xludf.DUMMYFUNCTION("IF($B66="""","""",IFERROR(INDEX(FILTER('1'!$DG:$DG,'1'!$CV:$CV=$A66,'1'!$A:$A=$B66),1),""""))"),2.5)</f>
        <v>2.5</v>
      </c>
      <c r="R66" s="34"/>
    </row>
    <row r="67" ht="22.5" hidden="1" customHeight="1">
      <c r="A67" s="24">
        <v>7.0</v>
      </c>
      <c r="B67" s="25">
        <v>46167.0</v>
      </c>
      <c r="C67" s="26" t="str">
        <f t="shared" si="8"/>
        <v>月</v>
      </c>
      <c r="D67" s="27">
        <f>IFERROR(__xludf.DUMMYFUNCTION("IF($B67="""","""",IFERROR(INDEX(FILTER('1'!$CW:$CW,'1'!$CV:$CV=$A67,'1'!$A:$A=$B67),1),""""))"),1170.0)</f>
        <v>1170</v>
      </c>
      <c r="E67" s="28">
        <f>IFERROR(__xludf.DUMMYFUNCTION("IF($B67="""","""",IFERROR(INDEX(FILTER('1'!$CY:$CY,'1'!$CV:$CV=$A67,'1'!$A:$A=$B67),1),""""))"),4.0)</f>
        <v>4</v>
      </c>
      <c r="F67" s="29">
        <f>IFERROR(__xludf.DUMMYFUNCTION("IF($B67="""","""",IFERROR(INDEX(FILTER('1'!$CZ:$CZ,'1'!$CV:$CV=$A67,'1'!$A:$A=$B67),1),""""))"),-1.0)</f>
        <v>-1</v>
      </c>
      <c r="G67" s="72"/>
      <c r="H67" s="27">
        <f>IFERROR(__xludf.DUMMYFUNCTION("IF($B67="""","""",IFERROR(INDEX(FILTER('1'!$DA:$DA,'1'!$CV:$CV=$A67,'1'!$A:$A=$B67),1),""""))"),6092.0)</f>
        <v>6092</v>
      </c>
      <c r="I67" s="27">
        <f>IFERROR(__xludf.DUMMYFUNCTION("IF($B67="""","""",IFERROR(INDEX(FILTER('1'!$DB:$DB,'1'!$CV:$CV=$A67,'1'!$A:$A=$B67),1),""""))"),1241.0)</f>
        <v>1241</v>
      </c>
      <c r="J67" s="27">
        <f>IFERROR(__xludf.DUMMYFUNCTION("IF($B67="""","""",IFERROR(INDEX(FILTER('1'!$DC:$DC,'1'!$CV:$CV=$A67,'1'!$A:$A=$B67),1),""""))"),-3000.0)</f>
        <v>-3000</v>
      </c>
      <c r="K67" s="27"/>
      <c r="M67" s="28">
        <f>IFERROR(__xludf.DUMMYFUNCTION("IF($B67="""","""",IFERROR(INDEX(FILTER('1'!$CY:$CY,'1'!$CV:$CV=$A67,'1'!$A:$A=$B67),1),""""))"),4.0)</f>
        <v>4</v>
      </c>
      <c r="N67" s="31">
        <f t="shared" si="2"/>
        <v>-1</v>
      </c>
      <c r="O67" s="32">
        <f>IFERROR(__xludf.DUMMYFUNCTION("IF($B67="""","""",IFERROR(INDEX(FILTER('1'!$DD:$DD,'1'!$CV:$CV=$A67,'1'!$A:$A=$B67),1),""""))"),-1.5)</f>
        <v>-1.5</v>
      </c>
      <c r="P67" s="33">
        <f>IFERROR(__xludf.DUMMYFUNCTION("IF($B67="""","""",IFERROR(INDEX(FILTER('1'!$DE:$DE,'1'!$CV:$CV=$A67,'1'!$A:$A=$B67),1),""""))"),2.0)</f>
        <v>2</v>
      </c>
      <c r="Q67" s="32">
        <f>IFERROR(__xludf.DUMMYFUNCTION("IF($B67="""","""",IFERROR(INDEX(FILTER('1'!$DG:$DG,'1'!$CV:$CV=$A67,'1'!$A:$A=$B67),1),""""))"),1.5)</f>
        <v>1.5</v>
      </c>
      <c r="R67" s="34"/>
    </row>
    <row r="68" ht="22.5" hidden="1" customHeight="1">
      <c r="A68" s="24">
        <v>7.0</v>
      </c>
      <c r="B68" s="25">
        <v>46168.0</v>
      </c>
      <c r="C68" s="26" t="str">
        <f t="shared" si="8"/>
        <v>火</v>
      </c>
      <c r="D68" s="27">
        <f>IFERROR(__xludf.DUMMYFUNCTION("IF($B68="""","""",IFERROR(INDEX(FILTER('1'!$CW:$CW,'1'!$CV:$CV=$A68,'1'!$A:$A=$B68),1),""""))"),1170.0)</f>
        <v>1170</v>
      </c>
      <c r="E68" s="28">
        <f>IFERROR(__xludf.DUMMYFUNCTION("IF($B68="""","""",IFERROR(INDEX(FILTER('1'!$CY:$CY,'1'!$CV:$CV=$A68,'1'!$A:$A=$B68),1),""""))"),5.0)</f>
        <v>5</v>
      </c>
      <c r="F68" s="29">
        <f>IFERROR(__xludf.DUMMYFUNCTION("IF($B68="""","""",IFERROR(INDEX(FILTER('1'!$CZ:$CZ,'1'!$CV:$CV=$A68,'1'!$A:$A=$B68),1),""""))"),6.0)</f>
        <v>6</v>
      </c>
      <c r="G68" s="72"/>
      <c r="H68" s="27">
        <f>IFERROR(__xludf.DUMMYFUNCTION("IF($B68="""","""",IFERROR(INDEX(FILTER('1'!$DA:$DA,'1'!$CV:$CV=$A68,'1'!$A:$A=$B68),1),""""))"),4598.0)</f>
        <v>4598</v>
      </c>
      <c r="I68" s="27">
        <f>IFERROR(__xludf.DUMMYFUNCTION("IF($B68="""","""",IFERROR(INDEX(FILTER('1'!$DB:$DB,'1'!$CV:$CV=$A68,'1'!$A:$A=$B68),1),""""))"),11112.0)</f>
        <v>11112</v>
      </c>
      <c r="J68" s="27">
        <f>IFERROR(__xludf.DUMMYFUNCTION("IF($B68="""","""",IFERROR(INDEX(FILTER('1'!$DC:$DC,'1'!$CV:$CV=$A68,'1'!$A:$A=$B68),1),""""))"),8100.0)</f>
        <v>8100</v>
      </c>
      <c r="K68" s="27"/>
      <c r="M68" s="28">
        <f>IFERROR(__xludf.DUMMYFUNCTION("IF($B68="""","""",IFERROR(INDEX(FILTER('1'!$CY:$CY,'1'!$CV:$CV=$A68,'1'!$A:$A=$B68),1),""""))"),5.0)</f>
        <v>5</v>
      </c>
      <c r="N68" s="31">
        <f t="shared" si="2"/>
        <v>6</v>
      </c>
      <c r="O68" s="32">
        <f>IFERROR(__xludf.DUMMYFUNCTION("IF($B68="""","""",IFERROR(INDEX(FILTER('1'!$DD:$DD,'1'!$CV:$CV=$A68,'1'!$A:$A=$B68),1),""""))"),-1.5)</f>
        <v>-1.5</v>
      </c>
      <c r="P68" s="33">
        <f>IFERROR(__xludf.DUMMYFUNCTION("IF($B68="""","""",IFERROR(INDEX(FILTER('1'!$DE:$DE,'1'!$CV:$CV=$A68,'1'!$A:$A=$B68),1),""""))"),7.0)</f>
        <v>7</v>
      </c>
      <c r="Q68" s="32">
        <f>IFERROR(__xludf.DUMMYFUNCTION("IF($B68="""","""",IFERROR(INDEX(FILTER('1'!$DG:$DG,'1'!$CV:$CV=$A68,'1'!$A:$A=$B68),1),""""))"),-0.5)</f>
        <v>-0.5</v>
      </c>
      <c r="R68" s="34"/>
    </row>
    <row r="69" ht="22.5" customHeight="1">
      <c r="A69" s="24">
        <v>7.0</v>
      </c>
      <c r="B69" s="25">
        <v>46169.0</v>
      </c>
      <c r="C69" s="26" t="str">
        <f t="shared" si="8"/>
        <v>水</v>
      </c>
      <c r="D69" s="27">
        <f>IFERROR(__xludf.DUMMYFUNCTION("IF($B69="""","""",IFERROR(INDEX(FILTER('1'!$CW:$CW,'1'!$CV:$CV=$A69,'1'!$A:$A=$B69),1),""""))"),1170.0)</f>
        <v>1170</v>
      </c>
      <c r="E69" s="28">
        <f>IFERROR(__xludf.DUMMYFUNCTION("IF($B69="""","""",IFERROR(INDEX(FILTER('1'!$CY:$CY,'1'!$CV:$CV=$A69,'1'!$A:$A=$B69),1),""""))"),1.0)</f>
        <v>1</v>
      </c>
      <c r="F69" s="29">
        <f>IFERROR(__xludf.DUMMYFUNCTION("IF($B69="""","""",IFERROR(INDEX(FILTER('1'!$CZ:$CZ,'1'!$CV:$CV=$A69,'1'!$A:$A=$B69),1),""""))"),-1.0)</f>
        <v>-1</v>
      </c>
      <c r="G69" s="72">
        <f>IF(COUNT(F63:F69)=0,"",SUM(F63:F69)/7)</f>
        <v>0.8571428571</v>
      </c>
      <c r="H69" s="27">
        <f>IFERROR(__xludf.DUMMYFUNCTION("IF($B69="""","""",IFERROR(INDEX(FILTER('1'!$DA:$DA,'1'!$CV:$CV=$A69,'1'!$A:$A=$B69),1),""""))"),4572.0)</f>
        <v>4572</v>
      </c>
      <c r="I69" s="27">
        <f>IFERROR(__xludf.DUMMYFUNCTION("IF($B69="""","""",IFERROR(INDEX(FILTER('1'!$DB:$DB,'1'!$CV:$CV=$A69,'1'!$A:$A=$B69),1),""""))"),1354.0)</f>
        <v>1354</v>
      </c>
      <c r="J69" s="27">
        <f>IFERROR(__xludf.DUMMYFUNCTION("IF($B69="""","""",IFERROR(INDEX(FILTER('1'!$DC:$DC,'1'!$CV:$CV=$A69,'1'!$A:$A=$B69),1),""""))"),-2500.0)</f>
        <v>-2500</v>
      </c>
      <c r="K69" s="27">
        <f t="array" ref="K69">SUM(IFERROR(VALUE(J63:J69),0))</f>
        <v>3300</v>
      </c>
      <c r="M69" s="28">
        <f>IFERROR(__xludf.DUMMYFUNCTION("IF($B69="""","""",IFERROR(INDEX(FILTER('1'!$CY:$CY,'1'!$CV:$CV=$A69,'1'!$A:$A=$B69),1),""""))"),1.0)</f>
        <v>1</v>
      </c>
      <c r="N69" s="35">
        <f t="shared" si="2"/>
        <v>-1</v>
      </c>
      <c r="O69" s="32">
        <f>IFERROR(__xludf.DUMMYFUNCTION("IF($B69="""","""",IFERROR(INDEX(FILTER('1'!$DD:$DD,'1'!$CV:$CV=$A69,'1'!$A:$A=$B69),1),""""))"),3.0)</f>
        <v>3</v>
      </c>
      <c r="P69" s="33">
        <f>IFERROR(__xludf.DUMMYFUNCTION("IF($B69="""","""",IFERROR(INDEX(FILTER('1'!$DE:$DE,'1'!$CV:$CV=$A69,'1'!$A:$A=$B69),1),""""))"),5.0)</f>
        <v>5</v>
      </c>
      <c r="Q69" s="32">
        <f>IFERROR(__xludf.DUMMYFUNCTION("IF($B69="""","""",IFERROR(INDEX(FILTER('1'!$DG:$DG,'1'!$CV:$CV=$A69,'1'!$A:$A=$B69),1),""""))"),5.0)</f>
        <v>5</v>
      </c>
      <c r="R69" s="34"/>
    </row>
    <row r="70" ht="22.5" customHeight="1">
      <c r="A70" s="36">
        <v>7.0</v>
      </c>
      <c r="B70" s="37">
        <v>46170.0</v>
      </c>
      <c r="C70" s="38" t="str">
        <f t="shared" si="8"/>
        <v>木</v>
      </c>
      <c r="D70" s="39">
        <f>IFERROR(__xludf.DUMMYFUNCTION("IF($B70="""","""",IFERROR(INDEX(FILTER('1'!$CW:$CW,'1'!$CV:$CV=$A70,'1'!$A:$A=$B70),1),""""))"),1170.0)</f>
        <v>1170</v>
      </c>
      <c r="E70" s="40">
        <f>IFERROR(__xludf.DUMMYFUNCTION("IF($B70="""","""",IFERROR(INDEX(FILTER('1'!$CY:$CY,'1'!$CV:$CV=$A70,'1'!$A:$A=$B70),1),""""))"),2.0)</f>
        <v>2</v>
      </c>
      <c r="F70" s="41"/>
      <c r="G70" s="73"/>
      <c r="H70" s="39" t="str">
        <f>IFERROR(__xludf.DUMMYFUNCTION("IF($B70="""","""",IFERROR(INDEX(FILTER('2'!$CT:$CT,'2'!$CQ:$CQ=$A70,'2'!$A:$A=$B70),1),""""))"),"")</f>
        <v/>
      </c>
      <c r="I70" s="39" t="str">
        <f>IFERROR(__xludf.DUMMYFUNCTION("IF($B70="""","""",IFERROR(INDEX(FILTER('2'!$CU:$CU,'2'!$CQ:$CQ=$A70,'2'!$A:$A=$B70),1),""""))"),"")</f>
        <v/>
      </c>
      <c r="J70" s="39" t="str">
        <f>IFERROR(__xludf.DUMMYFUNCTION("IF($B70="""","""",IFERROR(INDEX(FILTER('2'!$CV:$CV,'2'!$CQ:$CQ=$A70,'2'!$A:$A=$B70),1),""""))"),"")</f>
        <v/>
      </c>
      <c r="K70" s="39"/>
      <c r="M70" s="40">
        <f>IFERROR(__xludf.DUMMYFUNCTION("IF($B70="""","""",IFERROR(INDEX(FILTER('1'!$CY:$CY,'1'!$CV:$CV=$A70,'1'!$A:$A=$B70),1),""""))"),2.0)</f>
        <v>2</v>
      </c>
      <c r="N70" s="43" t="str">
        <f t="shared" si="2"/>
        <v/>
      </c>
      <c r="O70" s="44" t="str">
        <f>IFERROR(__xludf.DUMMYFUNCTION("IF($B70="""","""",IFERROR(INDEX(FILTER('1'!$DD:$DD,'1'!$CV:$CV=$A70,'1'!$A:$A=$B70),1),""""))"),"")</f>
        <v/>
      </c>
      <c r="P70" s="45" t="str">
        <f>IFERROR(__xludf.DUMMYFUNCTION("IF($B70="""","""",IFERROR(INDEX(FILTER('1'!$DE:$DE,'1'!$CV:$CV=$A70,'1'!$A:$A=$B70),1),""""))"),"")</f>
        <v/>
      </c>
      <c r="Q70" s="46">
        <f>IFERROR(__xludf.DUMMYFUNCTION("IF($B70="""","""",IFERROR(INDEX(FILTER('1'!$DG:$DG,'1'!$CV:$CV=$A70,'1'!$A:$A=$B70),1),""""))"),0.0)</f>
        <v>0</v>
      </c>
      <c r="R70" s="47">
        <f>D70</f>
        <v>1170</v>
      </c>
      <c r="S70" s="48"/>
    </row>
    <row r="71" ht="22.5" customHeight="1">
      <c r="A71" s="64">
        <v>7.0</v>
      </c>
      <c r="B71" s="25" t="s">
        <v>15</v>
      </c>
      <c r="C71" s="26"/>
      <c r="D71" s="27"/>
      <c r="E71" s="53"/>
      <c r="F71" s="29"/>
      <c r="G71" s="72"/>
      <c r="H71" s="27"/>
      <c r="I71" s="27"/>
      <c r="J71" s="27"/>
      <c r="K71" s="65"/>
      <c r="M71" s="53"/>
      <c r="N71" s="31" t="str">
        <f t="shared" si="2"/>
        <v/>
      </c>
      <c r="O71" s="66"/>
      <c r="P71" s="59"/>
      <c r="Q71" s="60"/>
      <c r="R71" s="67"/>
    </row>
    <row r="72" ht="22.5" hidden="1" customHeight="1">
      <c r="A72" s="64">
        <v>7.0</v>
      </c>
      <c r="B72" s="25" t="s">
        <v>15</v>
      </c>
      <c r="C72" s="26" t="str">
        <f t="shared" ref="C72:C81" si="9">IF(B72="","",TEXT(B72,"ddd"))</f>
        <v/>
      </c>
      <c r="D72" s="27"/>
      <c r="E72" s="53"/>
      <c r="F72" s="29"/>
      <c r="G72" s="72"/>
      <c r="H72" s="27"/>
      <c r="I72" s="27"/>
      <c r="J72" s="27"/>
      <c r="K72" s="65"/>
      <c r="M72" s="53"/>
      <c r="N72" s="31" t="str">
        <f t="shared" si="2"/>
        <v/>
      </c>
      <c r="O72" s="66"/>
      <c r="P72" s="59"/>
      <c r="Q72" s="60"/>
      <c r="R72" s="67"/>
    </row>
    <row r="73" ht="22.5" hidden="1" customHeight="1">
      <c r="A73" s="24">
        <v>8.0</v>
      </c>
      <c r="B73" s="25">
        <v>46163.0</v>
      </c>
      <c r="C73" s="26" t="str">
        <f t="shared" si="9"/>
        <v>木</v>
      </c>
      <c r="D73" s="27">
        <f>IFERROR(__xludf.DUMMYFUNCTION("IF($B73="""","""",IFERROR(INDEX(FILTER('1'!$DM:$DM,'1'!$DL:$DL=$A73,'1'!$A:$A=$B73),1),""""))"),1171.0)</f>
        <v>1171</v>
      </c>
      <c r="E73" s="28">
        <f>IFERROR(__xludf.DUMMYFUNCTION("IF($B73="""","""",IFERROR(INDEX(FILTER('1'!$DO:$DO,'1'!$DL:$DL=$A73,'1'!$A:$A=$B73),1),""""))"),3.0)</f>
        <v>3</v>
      </c>
      <c r="F73" s="29">
        <f>IFERROR(__xludf.DUMMYFUNCTION("IF($B73="""","""",IFERROR(INDEX(FILTER('1'!$DP:$DP,'1'!$DL:$DL=$A73,'1'!$A:$A=$B73),1),""""))"),-2.0)</f>
        <v>-2</v>
      </c>
      <c r="G73" s="72"/>
      <c r="H73" s="27">
        <f>IFERROR(__xludf.DUMMYFUNCTION("IF($B73="""","""",IFERROR(INDEX(FILTER('1'!$DQ:$DQ,'1'!$DL:$DL=$A73,'1'!$A:$A=$B73),1),""""))"),4837.0)</f>
        <v>4837</v>
      </c>
      <c r="I73" s="27">
        <f>IFERROR(__xludf.DUMMYFUNCTION("IF($B73="""","""",IFERROR(INDEX(FILTER('1'!$DR:$DR,'1'!$DL:$DL=$A73,'1'!$A:$A=$B73),1),""""))"),1236.0)</f>
        <v>1236</v>
      </c>
      <c r="J73" s="27">
        <f>IFERROR(__xludf.DUMMYFUNCTION("IF($B73="""","""",IFERROR(INDEX(FILTER('1'!$DS:$DS,'1'!$DL:$DL=$A73,'1'!$A:$A=$B73),1),""""))"),-4000.0)</f>
        <v>-4000</v>
      </c>
      <c r="K73" s="27"/>
      <c r="M73" s="28">
        <f>IFERROR(__xludf.DUMMYFUNCTION("IF($B73="""","""",IFERROR(INDEX(FILTER('1'!$DO:$DO,'1'!$DL:$DL=$A73,'1'!$A:$A=$B73),1),""""))"),3.0)</f>
        <v>3</v>
      </c>
      <c r="N73" s="31">
        <f t="shared" si="2"/>
        <v>-2</v>
      </c>
      <c r="O73" s="32">
        <f>IFERROR(__xludf.DUMMYFUNCTION("IF($B73="""","""",IFERROR(INDEX(FILTER('1'!$DT:$DT,'1'!$DL:$DL=$A73,'1'!$A:$A=$B73),1),""""))"),1.5)</f>
        <v>1.5</v>
      </c>
      <c r="P73" s="33">
        <f>IFERROR(__xludf.DUMMYFUNCTION("IF($B73="""","""",IFERROR(INDEX(FILTER('1'!$DU:$DU,'1'!$DL:$DL=$A73,'1'!$A:$A=$B73),1),""""))"),2.0)</f>
        <v>2</v>
      </c>
      <c r="Q73" s="32">
        <f>IFERROR(__xludf.DUMMYFUNCTION("IF($B73="""","""",IFERROR(INDEX(FILTER('1'!$DW:$DW,'1'!$DL:$DL=$A73,'1'!$A:$A=$B73),1),""""))"),4.5)</f>
        <v>4.5</v>
      </c>
      <c r="R73" s="34"/>
    </row>
    <row r="74" ht="22.5" hidden="1" customHeight="1">
      <c r="A74" s="24">
        <v>8.0</v>
      </c>
      <c r="B74" s="25">
        <v>46164.0</v>
      </c>
      <c r="C74" s="26" t="str">
        <f t="shared" si="9"/>
        <v>金</v>
      </c>
      <c r="D74" s="27">
        <f>IFERROR(__xludf.DUMMYFUNCTION("IF($B74="""","""",IFERROR(INDEX(FILTER('1'!$DM:$DM,'1'!$DL:$DL=$A74,'1'!$A:$A=$B74),1),""""))"),1171.0)</f>
        <v>1171</v>
      </c>
      <c r="E74" s="28">
        <f>IFERROR(__xludf.DUMMYFUNCTION("IF($B74="""","""",IFERROR(INDEX(FILTER('1'!$DO:$DO,'1'!$DL:$DL=$A74,'1'!$A:$A=$B74),1),""""))"),4.0)</f>
        <v>4</v>
      </c>
      <c r="F74" s="29">
        <f>IFERROR(__xludf.DUMMYFUNCTION("IF($B74="""","""",IFERROR(INDEX(FILTER('1'!$DP:$DP,'1'!$DL:$DL=$A74,'1'!$A:$A=$B74),1),""""))"),2.0)</f>
        <v>2</v>
      </c>
      <c r="G74" s="72"/>
      <c r="H74" s="27">
        <f>IFERROR(__xludf.DUMMYFUNCTION("IF($B74="""","""",IFERROR(INDEX(FILTER('1'!$DQ:$DQ,'1'!$DL:$DL=$A74,'1'!$A:$A=$B74),1),""""))"),6463.0)</f>
        <v>6463</v>
      </c>
      <c r="I74" s="27">
        <f>IFERROR(__xludf.DUMMYFUNCTION("IF($B74="""","""",IFERROR(INDEX(FILTER('1'!$DR:$DR,'1'!$DL:$DL=$A74,'1'!$A:$A=$B74),1),""""))"),3339.0)</f>
        <v>3339</v>
      </c>
      <c r="J74" s="27">
        <f>IFERROR(__xludf.DUMMYFUNCTION("IF($B74="""","""",IFERROR(INDEX(FILTER('1'!$DS:$DS,'1'!$DL:$DL=$A74,'1'!$A:$A=$B74),1),""""))"),-1300.0)</f>
        <v>-1300</v>
      </c>
      <c r="K74" s="27"/>
      <c r="M74" s="28">
        <f>IFERROR(__xludf.DUMMYFUNCTION("IF($B74="""","""",IFERROR(INDEX(FILTER('1'!$DO:$DO,'1'!$DL:$DL=$A74,'1'!$A:$A=$B74),1),""""))"),4.0)</f>
        <v>4</v>
      </c>
      <c r="N74" s="31">
        <f t="shared" si="2"/>
        <v>2</v>
      </c>
      <c r="O74" s="32">
        <f>IFERROR(__xludf.DUMMYFUNCTION("IF($B74="""","""",IFERROR(INDEX(FILTER('1'!$DT:$DT,'1'!$DL:$DL=$A74,'1'!$A:$A=$B74),1),""""))"),-1.0)</f>
        <v>-1</v>
      </c>
      <c r="P74" s="33">
        <f>IFERROR(__xludf.DUMMYFUNCTION("IF($B74="""","""",IFERROR(INDEX(FILTER('1'!$DU:$DU,'1'!$DL:$DL=$A74,'1'!$A:$A=$B74),1),""""))"),7.0)</f>
        <v>7</v>
      </c>
      <c r="Q74" s="32">
        <f>IFERROR(__xludf.DUMMYFUNCTION("IF($B74="""","""",IFERROR(INDEX(FILTER('1'!$DW:$DW,'1'!$DL:$DL=$A74,'1'!$A:$A=$B74),1),""""))"),0.0)</f>
        <v>0</v>
      </c>
      <c r="R74" s="34"/>
    </row>
    <row r="75" ht="22.5" hidden="1" customHeight="1">
      <c r="A75" s="24">
        <v>8.0</v>
      </c>
      <c r="B75" s="25">
        <v>46165.0</v>
      </c>
      <c r="C75" s="26" t="str">
        <f t="shared" si="9"/>
        <v>土</v>
      </c>
      <c r="D75" s="27">
        <f>IFERROR(__xludf.DUMMYFUNCTION("IF($B75="""","""",IFERROR(INDEX(FILTER('1'!$DM:$DM,'1'!$DL:$DL=$A75,'1'!$A:$A=$B75),1),""""))"),1171.0)</f>
        <v>1171</v>
      </c>
      <c r="E75" s="28">
        <f>IFERROR(__xludf.DUMMYFUNCTION("IF($B75="""","""",IFERROR(INDEX(FILTER('1'!$DO:$DO,'1'!$DL:$DL=$A75,'1'!$A:$A=$B75),1),""""))"),5.0)</f>
        <v>5</v>
      </c>
      <c r="F75" s="29">
        <f>IFERROR(__xludf.DUMMYFUNCTION("IF($B75="""","""",IFERROR(INDEX(FILTER('1'!$DP:$DP,'1'!$DL:$DL=$A75,'1'!$A:$A=$B75),1),""""))"),3.0)</f>
        <v>3</v>
      </c>
      <c r="G75" s="72"/>
      <c r="H75" s="27">
        <f>IFERROR(__xludf.DUMMYFUNCTION("IF($B75="""","""",IFERROR(INDEX(FILTER('1'!$DQ:$DQ,'1'!$DL:$DL=$A75,'1'!$A:$A=$B75),1),""""))"),5887.0)</f>
        <v>5887</v>
      </c>
      <c r="I75" s="27">
        <f>IFERROR(__xludf.DUMMYFUNCTION("IF($B75="""","""",IFERROR(INDEX(FILTER('1'!$DR:$DR,'1'!$DL:$DL=$A75,'1'!$A:$A=$B75),1),""""))"),4683.0)</f>
        <v>4683</v>
      </c>
      <c r="J75" s="27">
        <f>IFERROR(__xludf.DUMMYFUNCTION("IF($B75="""","""",IFERROR(INDEX(FILTER('1'!$DS:$DS,'1'!$DL:$DL=$A75,'1'!$A:$A=$B75),1),""""))"),1000.0)</f>
        <v>1000</v>
      </c>
      <c r="K75" s="27"/>
      <c r="M75" s="28">
        <f>IFERROR(__xludf.DUMMYFUNCTION("IF($B75="""","""",IFERROR(INDEX(FILTER('1'!$DO:$DO,'1'!$DL:$DL=$A75,'1'!$A:$A=$B75),1),""""))"),5.0)</f>
        <v>5</v>
      </c>
      <c r="N75" s="31">
        <f t="shared" si="2"/>
        <v>3</v>
      </c>
      <c r="O75" s="32">
        <f>IFERROR(__xludf.DUMMYFUNCTION("IF($B75="""","""",IFERROR(INDEX(FILTER('1'!$DT:$DT,'1'!$DL:$DL=$A75,'1'!$A:$A=$B75),1),""""))"),1.5)</f>
        <v>1.5</v>
      </c>
      <c r="P75" s="33">
        <f>IFERROR(__xludf.DUMMYFUNCTION("IF($B75="""","""",IFERROR(INDEX(FILTER('1'!$DU:$DU,'1'!$DL:$DL=$A75,'1'!$A:$A=$B75),1),""""))"),5.0)</f>
        <v>5</v>
      </c>
      <c r="Q75" s="32">
        <f>IFERROR(__xludf.DUMMYFUNCTION("IF($B75="""","""",IFERROR(INDEX(FILTER('1'!$DW:$DW,'1'!$DL:$DL=$A75,'1'!$A:$A=$B75),1),""""))"),3.5)</f>
        <v>3.5</v>
      </c>
      <c r="R75" s="34"/>
    </row>
    <row r="76" ht="22.5" hidden="1" customHeight="1">
      <c r="A76" s="24">
        <v>8.0</v>
      </c>
      <c r="B76" s="25">
        <v>46166.0</v>
      </c>
      <c r="C76" s="26" t="str">
        <f t="shared" si="9"/>
        <v>日</v>
      </c>
      <c r="D76" s="27">
        <f>IFERROR(__xludf.DUMMYFUNCTION("IF($B76="""","""",IFERROR(INDEX(FILTER('1'!$DM:$DM,'1'!$DL:$DL=$A76,'1'!$A:$A=$B76),1),""""))"),1171.0)</f>
        <v>1171</v>
      </c>
      <c r="E76" s="28">
        <f>IFERROR(__xludf.DUMMYFUNCTION("IF($B76="""","""",IFERROR(INDEX(FILTER('1'!$DO:$DO,'1'!$DL:$DL=$A76,'1'!$A:$A=$B76),1),""""))"),6.0)</f>
        <v>6</v>
      </c>
      <c r="F76" s="29">
        <f>IFERROR(__xludf.DUMMYFUNCTION("IF($B76="""","""",IFERROR(INDEX(FILTER('1'!$DP:$DP,'1'!$DL:$DL=$A76,'1'!$A:$A=$B76),1),""""))"),4.0)</f>
        <v>4</v>
      </c>
      <c r="G76" s="72"/>
      <c r="H76" s="27">
        <f>IFERROR(__xludf.DUMMYFUNCTION("IF($B76="""","""",IFERROR(INDEX(FILTER('1'!$DQ:$DQ,'1'!$DL:$DL=$A76,'1'!$A:$A=$B76),1),""""))"),7770.0)</f>
        <v>7770</v>
      </c>
      <c r="I76" s="27">
        <f>IFERROR(__xludf.DUMMYFUNCTION("IF($B76="""","""",IFERROR(INDEX(FILTER('1'!$DR:$DR,'1'!$DL:$DL=$A76,'1'!$A:$A=$B76),1),""""))"),4587.0)</f>
        <v>4587</v>
      </c>
      <c r="J76" s="27">
        <f>IFERROR(__xludf.DUMMYFUNCTION("IF($B76="""","""",IFERROR(INDEX(FILTER('1'!$DS:$DS,'1'!$DL:$DL=$A76,'1'!$A:$A=$B76),1),""""))"),3000.0)</f>
        <v>3000</v>
      </c>
      <c r="K76" s="27"/>
      <c r="M76" s="28">
        <f>IFERROR(__xludf.DUMMYFUNCTION("IF($B76="""","""",IFERROR(INDEX(FILTER('1'!$DO:$DO,'1'!$DL:$DL=$A76,'1'!$A:$A=$B76),1),""""))"),6.0)</f>
        <v>6</v>
      </c>
      <c r="N76" s="31">
        <f t="shared" si="2"/>
        <v>4</v>
      </c>
      <c r="O76" s="32">
        <f>IFERROR(__xludf.DUMMYFUNCTION("IF($B76="""","""",IFERROR(INDEX(FILTER('1'!$DT:$DT,'1'!$DL:$DL=$A76,'1'!$A:$A=$B76),1),""""))"),3.0)</f>
        <v>3</v>
      </c>
      <c r="P76" s="33">
        <f>IFERROR(__xludf.DUMMYFUNCTION("IF($B76="""","""",IFERROR(INDEX(FILTER('1'!$DU:$DU,'1'!$DL:$DL=$A76,'1'!$A:$A=$B76),1),""""))"),10.0)</f>
        <v>10</v>
      </c>
      <c r="Q76" s="32">
        <f>IFERROR(__xludf.DUMMYFUNCTION("IF($B76="""","""",IFERROR(INDEX(FILTER('1'!$DW:$DW,'1'!$DL:$DL=$A76,'1'!$A:$A=$B76),1),""""))"),2.0)</f>
        <v>2</v>
      </c>
      <c r="R76" s="34"/>
    </row>
    <row r="77" ht="22.5" hidden="1" customHeight="1">
      <c r="A77" s="24">
        <v>8.0</v>
      </c>
      <c r="B77" s="25">
        <v>46167.0</v>
      </c>
      <c r="C77" s="26" t="str">
        <f t="shared" si="9"/>
        <v>月</v>
      </c>
      <c r="D77" s="27">
        <f>IFERROR(__xludf.DUMMYFUNCTION("IF($B77="""","""",IFERROR(INDEX(FILTER('1'!$DM:$DM,'1'!$DL:$DL=$A77,'1'!$A:$A=$B77),1),""""))"),1171.0)</f>
        <v>1171</v>
      </c>
      <c r="E77" s="28">
        <f>IFERROR(__xludf.DUMMYFUNCTION("IF($B77="""","""",IFERROR(INDEX(FILTER('1'!$DO:$DO,'1'!$DL:$DL=$A77,'1'!$A:$A=$B77),1),""""))"),1.0)</f>
        <v>1</v>
      </c>
      <c r="F77" s="29">
        <f>IFERROR(__xludf.DUMMYFUNCTION("IF($B77="""","""",IFERROR(INDEX(FILTER('1'!$DP:$DP,'1'!$DL:$DL=$A77,'1'!$A:$A=$B77),1),""""))"),3.0)</f>
        <v>3</v>
      </c>
      <c r="G77" s="72"/>
      <c r="H77" s="27">
        <f>IFERROR(__xludf.DUMMYFUNCTION("IF($B77="""","""",IFERROR(INDEX(FILTER('1'!$DQ:$DQ,'1'!$DL:$DL=$A77,'1'!$A:$A=$B77),1),""""))"),6903.0)</f>
        <v>6903</v>
      </c>
      <c r="I77" s="27">
        <f>IFERROR(__xludf.DUMMYFUNCTION("IF($B77="""","""",IFERROR(INDEX(FILTER('1'!$DR:$DR,'1'!$DL:$DL=$A77,'1'!$A:$A=$B77),1),""""))"),4385.0)</f>
        <v>4385</v>
      </c>
      <c r="J77" s="27">
        <f>IFERROR(__xludf.DUMMYFUNCTION("IF($B77="""","""",IFERROR(INDEX(FILTER('1'!$DS:$DS,'1'!$DL:$DL=$A77,'1'!$A:$A=$B77),1),""""))"),0.0)</f>
        <v>0</v>
      </c>
      <c r="K77" s="27"/>
      <c r="M77" s="28">
        <f>IFERROR(__xludf.DUMMYFUNCTION("IF($B77="""","""",IFERROR(INDEX(FILTER('1'!$DO:$DO,'1'!$DL:$DL=$A77,'1'!$A:$A=$B77),1),""""))"),1.0)</f>
        <v>1</v>
      </c>
      <c r="N77" s="31">
        <f t="shared" si="2"/>
        <v>3</v>
      </c>
      <c r="O77" s="32">
        <f>IFERROR(__xludf.DUMMYFUNCTION("IF($B77="""","""",IFERROR(INDEX(FILTER('1'!$DT:$DT,'1'!$DL:$DL=$A77,'1'!$A:$A=$B77),1),""""))"),3.0)</f>
        <v>3</v>
      </c>
      <c r="P77" s="33">
        <f>IFERROR(__xludf.DUMMYFUNCTION("IF($B77="""","""",IFERROR(INDEX(FILTER('1'!$DU:$DU,'1'!$DL:$DL=$A77,'1'!$A:$A=$B77),1),""""))"),6.0)</f>
        <v>6</v>
      </c>
      <c r="Q77" s="32">
        <f>IFERROR(__xludf.DUMMYFUNCTION("IF($B77="""","""",IFERROR(INDEX(FILTER('1'!$DW:$DW,'1'!$DL:$DL=$A77,'1'!$A:$A=$B77),1),""""))"),4.0)</f>
        <v>4</v>
      </c>
      <c r="R77" s="34"/>
    </row>
    <row r="78" ht="22.5" hidden="1" customHeight="1">
      <c r="A78" s="24">
        <v>8.0</v>
      </c>
      <c r="B78" s="25">
        <v>46168.0</v>
      </c>
      <c r="C78" s="26" t="str">
        <f t="shared" si="9"/>
        <v>火</v>
      </c>
      <c r="D78" s="27">
        <f>IFERROR(__xludf.DUMMYFUNCTION("IF($B78="""","""",IFERROR(INDEX(FILTER('1'!$DM:$DM,'1'!$DL:$DL=$A78,'1'!$A:$A=$B78),1),""""))"),1171.0)</f>
        <v>1171</v>
      </c>
      <c r="E78" s="28">
        <f>IFERROR(__xludf.DUMMYFUNCTION("IF($B78="""","""",IFERROR(INDEX(FILTER('1'!$DO:$DO,'1'!$DL:$DL=$A78,'1'!$A:$A=$B78),1),""""))"),2.0)</f>
        <v>2</v>
      </c>
      <c r="F78" s="29">
        <f>IFERROR(__xludf.DUMMYFUNCTION("IF($B78="""","""",IFERROR(INDEX(FILTER('1'!$DP:$DP,'1'!$DL:$DL=$A78,'1'!$A:$A=$B78),1),""""))"),4.0)</f>
        <v>4</v>
      </c>
      <c r="G78" s="72"/>
      <c r="H78" s="27">
        <f>IFERROR(__xludf.DUMMYFUNCTION("IF($B78="""","""",IFERROR(INDEX(FILTER('1'!$DQ:$DQ,'1'!$DL:$DL=$A78,'1'!$A:$A=$B78),1),""""))"),8320.0)</f>
        <v>8320</v>
      </c>
      <c r="I78" s="27">
        <f>IFERROR(__xludf.DUMMYFUNCTION("IF($B78="""","""",IFERROR(INDEX(FILTER('1'!$DR:$DR,'1'!$DL:$DL=$A78,'1'!$A:$A=$B78),1),""""))"),6275.0)</f>
        <v>6275</v>
      </c>
      <c r="J78" s="27">
        <f>IFERROR(__xludf.DUMMYFUNCTION("IF($B78="""","""",IFERROR(INDEX(FILTER('1'!$DS:$DS,'1'!$DL:$DL=$A78,'1'!$A:$A=$B78),1),""""))"),3100.0)</f>
        <v>3100</v>
      </c>
      <c r="K78" s="27"/>
      <c r="M78" s="28">
        <f>IFERROR(__xludf.DUMMYFUNCTION("IF($B78="""","""",IFERROR(INDEX(FILTER('1'!$DO:$DO,'1'!$DL:$DL=$A78,'1'!$A:$A=$B78),1),""""))"),2.0)</f>
        <v>2</v>
      </c>
      <c r="N78" s="31">
        <f t="shared" si="2"/>
        <v>4</v>
      </c>
      <c r="O78" s="32">
        <f>IFERROR(__xludf.DUMMYFUNCTION("IF($B78="""","""",IFERROR(INDEX(FILTER('1'!$DT:$DT,'1'!$DL:$DL=$A78,'1'!$A:$A=$B78),1),""""))"),1.5)</f>
        <v>1.5</v>
      </c>
      <c r="P78" s="33">
        <f>IFERROR(__xludf.DUMMYFUNCTION("IF($B78="""","""",IFERROR(INDEX(FILTER('1'!$DU:$DU,'1'!$DL:$DL=$A78,'1'!$A:$A=$B78),1),""""))"),4.0)</f>
        <v>4</v>
      </c>
      <c r="Q78" s="32">
        <f>IFERROR(__xludf.DUMMYFUNCTION("IF($B78="""","""",IFERROR(INDEX(FILTER('1'!$DW:$DW,'1'!$DL:$DL=$A78,'1'!$A:$A=$B78),1),""""))"),3.5)</f>
        <v>3.5</v>
      </c>
      <c r="R78" s="34"/>
    </row>
    <row r="79" ht="22.5" customHeight="1">
      <c r="A79" s="24">
        <v>8.0</v>
      </c>
      <c r="B79" s="25">
        <v>46169.0</v>
      </c>
      <c r="C79" s="26" t="str">
        <f t="shared" si="9"/>
        <v>水</v>
      </c>
      <c r="D79" s="27">
        <f>IFERROR(__xludf.DUMMYFUNCTION("IF($B79="""","""",IFERROR(INDEX(FILTER('1'!$DM:$DM,'1'!$DL:$DL=$A79,'1'!$A:$A=$B79),1),""""))"),1171.0)</f>
        <v>1171</v>
      </c>
      <c r="E79" s="28">
        <f>IFERROR(__xludf.DUMMYFUNCTION("IF($B79="""","""",IFERROR(INDEX(FILTER('1'!$DO:$DO,'1'!$DL:$DL=$A79,'1'!$A:$A=$B79),1),""""))"),1.0)</f>
        <v>1</v>
      </c>
      <c r="F79" s="29">
        <f>IFERROR(__xludf.DUMMYFUNCTION("IF($B79="""","""",IFERROR(INDEX(FILTER('1'!$DP:$DP,'1'!$DL:$DL=$A79,'1'!$A:$A=$B79),1),""""))"),1.0)</f>
        <v>1</v>
      </c>
      <c r="G79" s="72">
        <f>IF(COUNT(F73:F79)=0,"",SUM(F73:F79)/7)</f>
        <v>2.142857143</v>
      </c>
      <c r="H79" s="27">
        <f>IFERROR(__xludf.DUMMYFUNCTION("IF($B79="""","""",IFERROR(INDEX(FILTER('1'!$DQ:$DQ,'1'!$DL:$DL=$A79,'1'!$A:$A=$B79),1),""""))"),5451.0)</f>
        <v>5451</v>
      </c>
      <c r="I79" s="27">
        <f>IFERROR(__xludf.DUMMYFUNCTION("IF($B79="""","""",IFERROR(INDEX(FILTER('1'!$DR:$DR,'1'!$DL:$DL=$A79,'1'!$A:$A=$B79),1),""""))"),1997.0)</f>
        <v>1997</v>
      </c>
      <c r="J79" s="27">
        <f>IFERROR(__xludf.DUMMYFUNCTION("IF($B79="""","""",IFERROR(INDEX(FILTER('1'!$DS:$DS,'1'!$DL:$DL=$A79,'1'!$A:$A=$B79),1),""""))"),-1200.0)</f>
        <v>-1200</v>
      </c>
      <c r="K79" s="27">
        <f t="array" ref="K79">SUM(IFERROR(VALUE(J73:J79),0))</f>
        <v>600</v>
      </c>
      <c r="M79" s="28">
        <f>IFERROR(__xludf.DUMMYFUNCTION("IF($B79="""","""",IFERROR(INDEX(FILTER('1'!$DO:$DO,'1'!$DL:$DL=$A79,'1'!$A:$A=$B79),1),""""))"),1.0)</f>
        <v>1</v>
      </c>
      <c r="N79" s="35">
        <f t="shared" si="2"/>
        <v>1</v>
      </c>
      <c r="O79" s="32">
        <f>IFERROR(__xludf.DUMMYFUNCTION("IF($B79="""","""",IFERROR(INDEX(FILTER('1'!$DT:$DT,'1'!$DL:$DL=$A79,'1'!$A:$A=$B79),1),""""))"),4.5)</f>
        <v>4.5</v>
      </c>
      <c r="P79" s="33">
        <f>IFERROR(__xludf.DUMMYFUNCTION("IF($B79="""","""",IFERROR(INDEX(FILTER('1'!$DU:$DU,'1'!$DL:$DL=$A79,'1'!$A:$A=$B79),1),""""))"),3.0)</f>
        <v>3</v>
      </c>
      <c r="Q79" s="32">
        <f>IFERROR(__xludf.DUMMYFUNCTION("IF($B79="""","""",IFERROR(INDEX(FILTER('1'!$DW:$DW,'1'!$DL:$DL=$A79,'1'!$A:$A=$B79),1),""""))"),7.0)</f>
        <v>7</v>
      </c>
      <c r="R79" s="34"/>
    </row>
    <row r="80" ht="22.5" customHeight="1">
      <c r="A80" s="36">
        <v>8.0</v>
      </c>
      <c r="B80" s="37">
        <v>46170.0</v>
      </c>
      <c r="C80" s="38" t="str">
        <f t="shared" si="9"/>
        <v>木</v>
      </c>
      <c r="D80" s="39">
        <f>IFERROR(__xludf.DUMMYFUNCTION("IF($B80="""","""",IFERROR(INDEX(FILTER('1'!$DM:$DM,'1'!$DL:$DL=$A80,'1'!$A:$A=$B80),1),""""))"),1171.0)</f>
        <v>1171</v>
      </c>
      <c r="E80" s="40">
        <f>IFERROR(__xludf.DUMMYFUNCTION("IF($B80="""","""",IFERROR(INDEX(FILTER('1'!$DO:$DO,'1'!$DL:$DL=$A80,'1'!$A:$A=$B80),1),""""))"),2.0)</f>
        <v>2</v>
      </c>
      <c r="F80" s="41"/>
      <c r="G80" s="73"/>
      <c r="H80" s="39" t="str">
        <f>IFERROR(__xludf.DUMMYFUNCTION("IF($B80="""","""",IFERROR(INDEX(FILTER('2'!$DI:$DI,'2'!$DF:$DF=$A80,'2'!$A:$A=$B80),1),""""))"),"")</f>
        <v/>
      </c>
      <c r="I80" s="39" t="str">
        <f>IFERROR(__xludf.DUMMYFUNCTION("IF($B80="""","""",IFERROR(INDEX(FILTER('2'!$DJ:$DJ,'2'!$DF:$DF=$A80,'2'!$A:$A=$B80),1),""""))"),"")</f>
        <v/>
      </c>
      <c r="J80" s="39" t="str">
        <f>IFERROR(__xludf.DUMMYFUNCTION("IF($B80="""","""",IFERROR(INDEX(FILTER('2'!$DK:$DK,'2'!$DF:$DF=$A80,'2'!$A:$A=$B80),1),""""))"),"")</f>
        <v/>
      </c>
      <c r="K80" s="39"/>
      <c r="M80" s="40">
        <f>IFERROR(__xludf.DUMMYFUNCTION("IF($B80="""","""",IFERROR(INDEX(FILTER('1'!$DO:$DO,'1'!$DL:$DL=$A80,'1'!$A:$A=$B80),1),""""))"),2.0)</f>
        <v>2</v>
      </c>
      <c r="N80" s="43" t="str">
        <f t="shared" si="2"/>
        <v/>
      </c>
      <c r="O80" s="44" t="str">
        <f>IFERROR(__xludf.DUMMYFUNCTION("IF($B80="""","""",IFERROR(INDEX(FILTER('1'!$DT:$DT,'1'!$DL:$DL=$A80,'1'!$A:$A=$B80),1),""""))"),"")</f>
        <v/>
      </c>
      <c r="P80" s="45" t="str">
        <f>IFERROR(__xludf.DUMMYFUNCTION("IF($B80="""","""",IFERROR(INDEX(FILTER('1'!$DU:$DU,'1'!$DL:$DL=$A80,'1'!$A:$A=$B80),1),""""))"),"")</f>
        <v/>
      </c>
      <c r="Q80" s="46">
        <f>IFERROR(__xludf.DUMMYFUNCTION("IF($B80="""","""",IFERROR(INDEX(FILTER('1'!$DW:$DW,'1'!$DL:$DL=$A80,'1'!$A:$A=$B80),1),""""))"),0.0)</f>
        <v>0</v>
      </c>
      <c r="R80" s="47">
        <f>D80</f>
        <v>1171</v>
      </c>
      <c r="S80" s="48"/>
    </row>
    <row r="81" ht="22.5" customHeight="1">
      <c r="A81" s="64">
        <v>8.0</v>
      </c>
      <c r="B81" s="25" t="s">
        <v>15</v>
      </c>
      <c r="C81" s="26" t="str">
        <f t="shared" si="9"/>
        <v/>
      </c>
      <c r="D81" s="27"/>
      <c r="E81" s="53"/>
      <c r="F81" s="29"/>
      <c r="G81" s="72"/>
      <c r="H81" s="27"/>
      <c r="I81" s="27"/>
      <c r="J81" s="27"/>
      <c r="K81" s="65"/>
      <c r="M81" s="53"/>
      <c r="N81" s="31" t="str">
        <f t="shared" si="2"/>
        <v/>
      </c>
      <c r="O81" s="66"/>
      <c r="P81" s="59"/>
      <c r="Q81" s="60"/>
      <c r="R81" s="67"/>
    </row>
    <row r="82" ht="22.5" hidden="1" customHeight="1">
      <c r="A82" s="64">
        <v>8.0</v>
      </c>
      <c r="B82" s="25" t="s">
        <v>15</v>
      </c>
      <c r="C82" s="26"/>
      <c r="D82" s="27"/>
      <c r="E82" s="53"/>
      <c r="F82" s="29"/>
      <c r="G82" s="72"/>
      <c r="H82" s="27"/>
      <c r="I82" s="27"/>
      <c r="J82" s="27"/>
      <c r="K82" s="65"/>
      <c r="M82" s="53"/>
      <c r="N82" s="31" t="str">
        <f t="shared" si="2"/>
        <v/>
      </c>
      <c r="O82" s="66"/>
      <c r="P82" s="59"/>
      <c r="Q82" s="60"/>
      <c r="R82" s="67"/>
    </row>
    <row r="83" ht="22.5" hidden="1" customHeight="1">
      <c r="A83" s="24">
        <v>9.0</v>
      </c>
      <c r="B83" s="25">
        <v>46163.0</v>
      </c>
      <c r="C83" s="26" t="str">
        <f t="shared" ref="C83:C90" si="10">IF(B83="","",TEXT(B83,"ddd"))</f>
        <v>木</v>
      </c>
      <c r="D83" s="27">
        <f>IFERROR(__xludf.DUMMYFUNCTION("IF($B83="""","""",IFERROR(INDEX(FILTER('1'!$EC:$EC,'1'!$EB:$EB=$A83,'1'!$A:$A=$B83),1),""""))"),1172.0)</f>
        <v>1172</v>
      </c>
      <c r="E83" s="28">
        <f>IFERROR(__xludf.DUMMYFUNCTION("IF($B83="""","""",IFERROR(INDEX(FILTER('1'!$EE:$EE,'1'!$EB:$EB=$A83,'1'!$A:$A=$B83),1),""""))"),2.0)</f>
        <v>2</v>
      </c>
      <c r="F83" s="29">
        <f>IFERROR(__xludf.DUMMYFUNCTION("IF($B83="""","""",IFERROR(INDEX(FILTER('1'!$EF:$EF,'1'!$EB:$EB=$A83,'1'!$A:$A=$B83),1),""""))"),1.0)</f>
        <v>1</v>
      </c>
      <c r="G83" s="72"/>
      <c r="H83" s="27">
        <f>IFERROR(__xludf.DUMMYFUNCTION("IF($B83="""","""",IFERROR(INDEX(FILTER('1'!$EG:$EG,'1'!$EB:$EB=$A83,'1'!$A:$A=$B83),1),""""))"),2162.0)</f>
        <v>2162</v>
      </c>
      <c r="I83" s="27">
        <f>IFERROR(__xludf.DUMMYFUNCTION("IF($B83="""","""",IFERROR(INDEX(FILTER('1'!$EH:$EH,'1'!$EB:$EB=$A83,'1'!$A:$A=$B83),1),""""))"),401.0)</f>
        <v>401</v>
      </c>
      <c r="J83" s="27">
        <f>IFERROR(__xludf.DUMMYFUNCTION("IF($B83="""","""",IFERROR(INDEX(FILTER('1'!$EI:$EI,'1'!$EB:$EB=$A83,'1'!$A:$A=$B83),1),""""))"),-1900.0)</f>
        <v>-1900</v>
      </c>
      <c r="K83" s="27"/>
      <c r="M83" s="28">
        <f>IFERROR(__xludf.DUMMYFUNCTION("IF($B83="""","""",IFERROR(INDEX(FILTER('1'!$EE:$EE,'1'!$EB:$EB=$A83,'1'!$A:$A=$B83),1),""""))"),2.0)</f>
        <v>2</v>
      </c>
      <c r="N83" s="31">
        <f t="shared" si="2"/>
        <v>1</v>
      </c>
      <c r="O83" s="32">
        <f>IFERROR(__xludf.DUMMYFUNCTION("IF($B83="""","""",IFERROR(INDEX(FILTER('1'!$EJ:$EJ,'1'!$EB:$EB=$A83,'1'!$A:$A=$B83),1),""""))"),2.0)</f>
        <v>2</v>
      </c>
      <c r="P83" s="33">
        <f>IFERROR(__xludf.DUMMYFUNCTION("IF($B83="""","""",IFERROR(INDEX(FILTER('1'!$EK:$EK,'1'!$EB:$EB=$A83,'1'!$A:$A=$B83),1),""""))"),14.0)</f>
        <v>14</v>
      </c>
      <c r="Q83" s="32">
        <f>IFERROR(__xludf.DUMMYFUNCTION("IF($B83="""","""",IFERROR(INDEX(FILTER('1'!$EM:$EM,'1'!$EB:$EB=$A83,'1'!$A:$A=$B83),1),""""))"),0.0)</f>
        <v>0</v>
      </c>
      <c r="R83" s="34"/>
    </row>
    <row r="84" ht="22.5" hidden="1" customHeight="1">
      <c r="A84" s="24">
        <v>9.0</v>
      </c>
      <c r="B84" s="25">
        <v>46164.0</v>
      </c>
      <c r="C84" s="26" t="str">
        <f t="shared" si="10"/>
        <v>金</v>
      </c>
      <c r="D84" s="27">
        <f>IFERROR(__xludf.DUMMYFUNCTION("IF($B84="""","""",IFERROR(INDEX(FILTER('1'!$EC:$EC,'1'!$EB:$EB=$A84,'1'!$A:$A=$B84),1),""""))"),1172.0)</f>
        <v>1172</v>
      </c>
      <c r="E84" s="28">
        <f>IFERROR(__xludf.DUMMYFUNCTION("IF($B84="""","""",IFERROR(INDEX(FILTER('1'!$EE:$EE,'1'!$EB:$EB=$A84,'1'!$A:$A=$B84),1),""""))"),3.0)</f>
        <v>3</v>
      </c>
      <c r="F84" s="29">
        <f>IFERROR(__xludf.DUMMYFUNCTION("IF($B84="""","""",IFERROR(INDEX(FILTER('1'!$EF:$EF,'1'!$EB:$EB=$A84,'1'!$A:$A=$B84),1),""""))"),1.0)</f>
        <v>1</v>
      </c>
      <c r="G84" s="72"/>
      <c r="H84" s="27">
        <f>IFERROR(__xludf.DUMMYFUNCTION("IF($B84="""","""",IFERROR(INDEX(FILTER('1'!$EG:$EG,'1'!$EB:$EB=$A84,'1'!$A:$A=$B84),1),""""))"),5116.0)</f>
        <v>5116</v>
      </c>
      <c r="I84" s="27">
        <f>IFERROR(__xludf.DUMMYFUNCTION("IF($B84="""","""",IFERROR(INDEX(FILTER('1'!$EH:$EH,'1'!$EB:$EB=$A84,'1'!$A:$A=$B84),1),""""))"),1221.0)</f>
        <v>1221</v>
      </c>
      <c r="J84" s="27">
        <f>IFERROR(__xludf.DUMMYFUNCTION("IF($B84="""","""",IFERROR(INDEX(FILTER('1'!$EI:$EI,'1'!$EB:$EB=$A84,'1'!$A:$A=$B84),1),""""))"),-1500.0)</f>
        <v>-1500</v>
      </c>
      <c r="K84" s="27"/>
      <c r="M84" s="28">
        <f>IFERROR(__xludf.DUMMYFUNCTION("IF($B84="""","""",IFERROR(INDEX(FILTER('1'!$EE:$EE,'1'!$EB:$EB=$A84,'1'!$A:$A=$B84),1),""""))"),3.0)</f>
        <v>3</v>
      </c>
      <c r="N84" s="31">
        <f t="shared" si="2"/>
        <v>1</v>
      </c>
      <c r="O84" s="32">
        <f>IFERROR(__xludf.DUMMYFUNCTION("IF($B84="""","""",IFERROR(INDEX(FILTER('1'!$EJ:$EJ,'1'!$EB:$EB=$A84,'1'!$A:$A=$B84),1),""""))"),0.5)</f>
        <v>0.5</v>
      </c>
      <c r="P84" s="33">
        <f>IFERROR(__xludf.DUMMYFUNCTION("IF($B84="""","""",IFERROR(INDEX(FILTER('1'!$EK:$EK,'1'!$EB:$EB=$A84,'1'!$A:$A=$B84),1),""""))"),14.0)</f>
        <v>14</v>
      </c>
      <c r="Q84" s="32">
        <f>IFERROR(__xludf.DUMMYFUNCTION("IF($B84="""","""",IFERROR(INDEX(FILTER('1'!$EM:$EM,'1'!$EB:$EB=$A84,'1'!$A:$A=$B84),1),""""))"),-1.5)</f>
        <v>-1.5</v>
      </c>
      <c r="R84" s="34"/>
    </row>
    <row r="85" ht="22.5" hidden="1" customHeight="1">
      <c r="A85" s="24">
        <v>9.0</v>
      </c>
      <c r="B85" s="25">
        <v>46165.0</v>
      </c>
      <c r="C85" s="26" t="str">
        <f t="shared" si="10"/>
        <v>土</v>
      </c>
      <c r="D85" s="27">
        <f>IFERROR(__xludf.DUMMYFUNCTION("IF($B85="""","""",IFERROR(INDEX(FILTER('1'!$EC:$EC,'1'!$EB:$EB=$A85,'1'!$A:$A=$B85),1),""""))"),1172.0)</f>
        <v>1172</v>
      </c>
      <c r="E85" s="28">
        <f>IFERROR(__xludf.DUMMYFUNCTION("IF($B85="""","""",IFERROR(INDEX(FILTER('1'!$EE:$EE,'1'!$EB:$EB=$A85,'1'!$A:$A=$B85),1),""""))"),4.0)</f>
        <v>4</v>
      </c>
      <c r="F85" s="29">
        <f>IFERROR(__xludf.DUMMYFUNCTION("IF($B85="""","""",IFERROR(INDEX(FILTER('1'!$EF:$EF,'1'!$EB:$EB=$A85,'1'!$A:$A=$B85),1),""""))"),5.0)</f>
        <v>5</v>
      </c>
      <c r="G85" s="72"/>
      <c r="H85" s="27">
        <f>IFERROR(__xludf.DUMMYFUNCTION("IF($B85="""","""",IFERROR(INDEX(FILTER('1'!$EG:$EG,'1'!$EB:$EB=$A85,'1'!$A:$A=$B85),1),""""))"),6165.0)</f>
        <v>6165</v>
      </c>
      <c r="I85" s="27">
        <f>IFERROR(__xludf.DUMMYFUNCTION("IF($B85="""","""",IFERROR(INDEX(FILTER('1'!$EH:$EH,'1'!$EB:$EB=$A85,'1'!$A:$A=$B85),1),""""))"),7218.0)</f>
        <v>7218</v>
      </c>
      <c r="J85" s="27">
        <f>IFERROR(__xludf.DUMMYFUNCTION("IF($B85="""","""",IFERROR(INDEX(FILTER('1'!$EI:$EI,'1'!$EB:$EB=$A85,'1'!$A:$A=$B85),1),""""))"),4900.0)</f>
        <v>4900</v>
      </c>
      <c r="K85" s="27"/>
      <c r="M85" s="28">
        <f>IFERROR(__xludf.DUMMYFUNCTION("IF($B85="""","""",IFERROR(INDEX(FILTER('1'!$EE:$EE,'1'!$EB:$EB=$A85,'1'!$A:$A=$B85),1),""""))"),4.0)</f>
        <v>4</v>
      </c>
      <c r="N85" s="31">
        <f t="shared" si="2"/>
        <v>5</v>
      </c>
      <c r="O85" s="32">
        <f>IFERROR(__xludf.DUMMYFUNCTION("IF($B85="""","""",IFERROR(INDEX(FILTER('1'!$EJ:$EJ,'1'!$EB:$EB=$A85,'1'!$A:$A=$B85),1),""""))"),0.0)</f>
        <v>0</v>
      </c>
      <c r="P85" s="33">
        <f>IFERROR(__xludf.DUMMYFUNCTION("IF($B85="""","""",IFERROR(INDEX(FILTER('1'!$EK:$EK,'1'!$EB:$EB=$A85,'1'!$A:$A=$B85),1),""""))"),14.0)</f>
        <v>14</v>
      </c>
      <c r="Q85" s="32">
        <f>IFERROR(__xludf.DUMMYFUNCTION("IF($B85="""","""",IFERROR(INDEX(FILTER('1'!$EM:$EM,'1'!$EB:$EB=$A85,'1'!$A:$A=$B85),1),""""))"),-2.0)</f>
        <v>-2</v>
      </c>
      <c r="R85" s="34"/>
    </row>
    <row r="86" ht="22.5" hidden="1" customHeight="1">
      <c r="A86" s="24">
        <v>9.0</v>
      </c>
      <c r="B86" s="25">
        <v>46166.0</v>
      </c>
      <c r="C86" s="26" t="str">
        <f t="shared" si="10"/>
        <v>日</v>
      </c>
      <c r="D86" s="27">
        <f>IFERROR(__xludf.DUMMYFUNCTION("IF($B86="""","""",IFERROR(INDEX(FILTER('1'!$EC:$EC,'1'!$EB:$EB=$A86,'1'!$A:$A=$B86),1),""""))"),1172.0)</f>
        <v>1172</v>
      </c>
      <c r="E86" s="28">
        <f>IFERROR(__xludf.DUMMYFUNCTION("IF($B86="""","""",IFERROR(INDEX(FILTER('1'!$EE:$EE,'1'!$EB:$EB=$A86,'1'!$A:$A=$B86),1),""""))"),1.0)</f>
        <v>1</v>
      </c>
      <c r="F86" s="29">
        <f>IFERROR(__xludf.DUMMYFUNCTION("IF($B86="""","""",IFERROR(INDEX(FILTER('1'!$EF:$EF,'1'!$EB:$EB=$A86,'1'!$A:$A=$B86),1),""""))"),2.0)</f>
        <v>2</v>
      </c>
      <c r="G86" s="72"/>
      <c r="H86" s="27">
        <f>IFERROR(__xludf.DUMMYFUNCTION("IF($B86="""","""",IFERROR(INDEX(FILTER('1'!$EG:$EG,'1'!$EB:$EB=$A86,'1'!$A:$A=$B86),1),""""))"),8065.0)</f>
        <v>8065</v>
      </c>
      <c r="I86" s="27">
        <f>IFERROR(__xludf.DUMMYFUNCTION("IF($B86="""","""",IFERROR(INDEX(FILTER('1'!$EH:$EH,'1'!$EB:$EB=$A86,'1'!$A:$A=$B86),1),""""))"),2039.0)</f>
        <v>2039</v>
      </c>
      <c r="J86" s="27">
        <f>IFERROR(__xludf.DUMMYFUNCTION("IF($B86="""","""",IFERROR(INDEX(FILTER('1'!$EI:$EI,'1'!$EB:$EB=$A86,'1'!$A:$A=$B86),1),""""))"),-1400.0)</f>
        <v>-1400</v>
      </c>
      <c r="K86" s="27"/>
      <c r="M86" s="28">
        <f>IFERROR(__xludf.DUMMYFUNCTION("IF($B86="""","""",IFERROR(INDEX(FILTER('1'!$EE:$EE,'1'!$EB:$EB=$A86,'1'!$A:$A=$B86),1),""""))"),1.0)</f>
        <v>1</v>
      </c>
      <c r="N86" s="31">
        <f t="shared" si="2"/>
        <v>2</v>
      </c>
      <c r="O86" s="32">
        <f>IFERROR(__xludf.DUMMYFUNCTION("IF($B86="""","""",IFERROR(INDEX(FILTER('1'!$EJ:$EJ,'1'!$EB:$EB=$A86,'1'!$A:$A=$B86),1),""""))"),3.5)</f>
        <v>3.5</v>
      </c>
      <c r="P86" s="33">
        <f>IFERROR(__xludf.DUMMYFUNCTION("IF($B86="""","""",IFERROR(INDEX(FILTER('1'!$EK:$EK,'1'!$EB:$EB=$A86,'1'!$A:$A=$B86),1),""""))"),6.0)</f>
        <v>6</v>
      </c>
      <c r="Q86" s="32">
        <f>IFERROR(__xludf.DUMMYFUNCTION("IF($B86="""","""",IFERROR(INDEX(FILTER('1'!$EM:$EM,'1'!$EB:$EB=$A86,'1'!$A:$A=$B86),1),""""))"),4.5)</f>
        <v>4.5</v>
      </c>
      <c r="R86" s="34"/>
    </row>
    <row r="87" ht="22.5" hidden="1" customHeight="1">
      <c r="A87" s="24">
        <v>9.0</v>
      </c>
      <c r="B87" s="25">
        <v>46167.0</v>
      </c>
      <c r="C87" s="26" t="str">
        <f t="shared" si="10"/>
        <v>月</v>
      </c>
      <c r="D87" s="27">
        <f>IFERROR(__xludf.DUMMYFUNCTION("IF($B87="""","""",IFERROR(INDEX(FILTER('1'!$EC:$EC,'1'!$EB:$EB=$A87,'1'!$A:$A=$B87),1),""""))"),1172.0)</f>
        <v>1172</v>
      </c>
      <c r="E87" s="28">
        <f>IFERROR(__xludf.DUMMYFUNCTION("IF($B87="""","""",IFERROR(INDEX(FILTER('1'!$EE:$EE,'1'!$EB:$EB=$A87,'1'!$A:$A=$B87),1),""""))"),2.0)</f>
        <v>2</v>
      </c>
      <c r="F87" s="29">
        <f>IFERROR(__xludf.DUMMYFUNCTION("IF($B87="""","""",IFERROR(INDEX(FILTER('1'!$EF:$EF,'1'!$EB:$EB=$A87,'1'!$A:$A=$B87),1),""""))"),1.0)</f>
        <v>1</v>
      </c>
      <c r="G87" s="72"/>
      <c r="H87" s="27">
        <f>IFERROR(__xludf.DUMMYFUNCTION("IF($B87="""","""",IFERROR(INDEX(FILTER('1'!$EG:$EG,'1'!$EB:$EB=$A87,'1'!$A:$A=$B87),1),""""))"),4101.0)</f>
        <v>4101</v>
      </c>
      <c r="I87" s="27">
        <f>IFERROR(__xludf.DUMMYFUNCTION("IF($B87="""","""",IFERROR(INDEX(FILTER('1'!$EH:$EH,'1'!$EB:$EB=$A87,'1'!$A:$A=$B87),1),""""))"),2731.0)</f>
        <v>2731</v>
      </c>
      <c r="J87" s="27">
        <f>IFERROR(__xludf.DUMMYFUNCTION("IF($B87="""","""",IFERROR(INDEX(FILTER('1'!$EI:$EI,'1'!$EB:$EB=$A87,'1'!$A:$A=$B87),1),""""))"),-200.0)</f>
        <v>-200</v>
      </c>
      <c r="K87" s="27"/>
      <c r="M87" s="28">
        <f>IFERROR(__xludf.DUMMYFUNCTION("IF($B87="""","""",IFERROR(INDEX(FILTER('1'!$EE:$EE,'1'!$EB:$EB=$A87,'1'!$A:$A=$B87),1),""""))"),2.0)</f>
        <v>2</v>
      </c>
      <c r="N87" s="31">
        <f t="shared" si="2"/>
        <v>1</v>
      </c>
      <c r="O87" s="32">
        <f>IFERROR(__xludf.DUMMYFUNCTION("IF($B87="""","""",IFERROR(INDEX(FILTER('1'!$EJ:$EJ,'1'!$EB:$EB=$A87,'1'!$A:$A=$B87),1),""""))"),2.0)</f>
        <v>2</v>
      </c>
      <c r="P87" s="33">
        <f>IFERROR(__xludf.DUMMYFUNCTION("IF($B87="""","""",IFERROR(INDEX(FILTER('1'!$EK:$EK,'1'!$EB:$EB=$A87,'1'!$A:$A=$B87),1),""""))"),13.0)</f>
        <v>13</v>
      </c>
      <c r="Q87" s="32">
        <f>IFERROR(__xludf.DUMMYFUNCTION("IF($B87="""","""",IFERROR(INDEX(FILTER('1'!$EM:$EM,'1'!$EB:$EB=$A87,'1'!$A:$A=$B87),1),""""))"),0.0)</f>
        <v>0</v>
      </c>
      <c r="R87" s="34"/>
    </row>
    <row r="88" ht="22.5" hidden="1" customHeight="1">
      <c r="A88" s="24">
        <v>9.0</v>
      </c>
      <c r="B88" s="25">
        <v>46168.0</v>
      </c>
      <c r="C88" s="26" t="str">
        <f t="shared" si="10"/>
        <v>火</v>
      </c>
      <c r="D88" s="27">
        <f>IFERROR(__xludf.DUMMYFUNCTION("IF($B88="""","""",IFERROR(INDEX(FILTER('1'!$EC:$EC,'1'!$EB:$EB=$A88,'1'!$A:$A=$B88),1),""""))"),1172.0)</f>
        <v>1172</v>
      </c>
      <c r="E88" s="28">
        <f>IFERROR(__xludf.DUMMYFUNCTION("IF($B88="""","""",IFERROR(INDEX(FILTER('1'!$EE:$EE,'1'!$EB:$EB=$A88,'1'!$A:$A=$B88),1),""""))"),3.0)</f>
        <v>3</v>
      </c>
      <c r="F88" s="29">
        <f>IFERROR(__xludf.DUMMYFUNCTION("IF($B88="""","""",IFERROR(INDEX(FILTER('1'!$EF:$EF,'1'!$EB:$EB=$A88,'1'!$A:$A=$B88),1),""""))"),3.0)</f>
        <v>3</v>
      </c>
      <c r="G88" s="72"/>
      <c r="H88" s="27">
        <f>IFERROR(__xludf.DUMMYFUNCTION("IF($B88="""","""",IFERROR(INDEX(FILTER('1'!$EG:$EG,'1'!$EB:$EB=$A88,'1'!$A:$A=$B88),1),""""))"),5235.0)</f>
        <v>5235</v>
      </c>
      <c r="I88" s="27">
        <f>IFERROR(__xludf.DUMMYFUNCTION("IF($B88="""","""",IFERROR(INDEX(FILTER('1'!$EH:$EH,'1'!$EB:$EB=$A88,'1'!$A:$A=$B88),1),""""))"),4859.0)</f>
        <v>4859</v>
      </c>
      <c r="J88" s="27">
        <f>IFERROR(__xludf.DUMMYFUNCTION("IF($B88="""","""",IFERROR(INDEX(FILTER('1'!$EI:$EI,'1'!$EB:$EB=$A88,'1'!$A:$A=$B88),1),""""))"),1200.0)</f>
        <v>1200</v>
      </c>
      <c r="K88" s="27"/>
      <c r="M88" s="28">
        <f>IFERROR(__xludf.DUMMYFUNCTION("IF($B88="""","""",IFERROR(INDEX(FILTER('1'!$EE:$EE,'1'!$EB:$EB=$A88,'1'!$A:$A=$B88),1),""""))"),3.0)</f>
        <v>3</v>
      </c>
      <c r="N88" s="31">
        <f t="shared" si="2"/>
        <v>3</v>
      </c>
      <c r="O88" s="32">
        <f>IFERROR(__xludf.DUMMYFUNCTION("IF($B88="""","""",IFERROR(INDEX(FILTER('1'!$EJ:$EJ,'1'!$EB:$EB=$A88,'1'!$A:$A=$B88),1),""""))"),2.5)</f>
        <v>2.5</v>
      </c>
      <c r="P88" s="33">
        <f>IFERROR(__xludf.DUMMYFUNCTION("IF($B88="""","""",IFERROR(INDEX(FILTER('1'!$EK:$EK,'1'!$EB:$EB=$A88,'1'!$A:$A=$B88),1),""""))"),14.0)</f>
        <v>14</v>
      </c>
      <c r="Q88" s="32">
        <f>IFERROR(__xludf.DUMMYFUNCTION("IF($B88="""","""",IFERROR(INDEX(FILTER('1'!$EM:$EM,'1'!$EB:$EB=$A88,'1'!$A:$A=$B88),1),""""))"),0.5)</f>
        <v>0.5</v>
      </c>
      <c r="R88" s="34"/>
    </row>
    <row r="89" ht="22.5" customHeight="1">
      <c r="A89" s="24">
        <v>9.0</v>
      </c>
      <c r="B89" s="25">
        <v>46169.0</v>
      </c>
      <c r="C89" s="26" t="str">
        <f t="shared" si="10"/>
        <v>水</v>
      </c>
      <c r="D89" s="27">
        <f>IFERROR(__xludf.DUMMYFUNCTION("IF($B89="""","""",IFERROR(INDEX(FILTER('1'!$EC:$EC,'1'!$EB:$EB=$A89,'1'!$A:$A=$B89),1),""""))"),1172.0)</f>
        <v>1172</v>
      </c>
      <c r="E89" s="28">
        <f>IFERROR(__xludf.DUMMYFUNCTION("IF($B89="""","""",IFERROR(INDEX(FILTER('1'!$EE:$EE,'1'!$EB:$EB=$A89,'1'!$A:$A=$B89),1),""""))"),4.0)</f>
        <v>4</v>
      </c>
      <c r="F89" s="29">
        <f>IFERROR(__xludf.DUMMYFUNCTION("IF($B89="""","""",IFERROR(INDEX(FILTER('1'!$EF:$EF,'1'!$EB:$EB=$A89,'1'!$A:$A=$B89),1),""""))"),3.0)</f>
        <v>3</v>
      </c>
      <c r="G89" s="72">
        <f>IF(COUNT(F83:F89)=0,"",SUM(F83:F89)/7)</f>
        <v>2.285714286</v>
      </c>
      <c r="H89" s="27">
        <f>IFERROR(__xludf.DUMMYFUNCTION("IF($B89="""","""",IFERROR(INDEX(FILTER('1'!$EG:$EG,'1'!$EB:$EB=$A89,'1'!$A:$A=$B89),1),""""))"),8287.0)</f>
        <v>8287</v>
      </c>
      <c r="I89" s="27">
        <f>IFERROR(__xludf.DUMMYFUNCTION("IF($B89="""","""",IFERROR(INDEX(FILTER('1'!$EH:$EH,'1'!$EB:$EB=$A89,'1'!$A:$A=$B89),1),""""))"),3904.0)</f>
        <v>3904</v>
      </c>
      <c r="J89" s="27">
        <f>IFERROR(__xludf.DUMMYFUNCTION("IF($B89="""","""",IFERROR(INDEX(FILTER('1'!$EI:$EI,'1'!$EB:$EB=$A89,'1'!$A:$A=$B89),1),""""))"),800.0)</f>
        <v>800</v>
      </c>
      <c r="K89" s="27">
        <f t="array" ref="K89">SUM(IFERROR(VALUE(J83:J89),0))</f>
        <v>1900</v>
      </c>
      <c r="M89" s="28">
        <f>IFERROR(__xludf.DUMMYFUNCTION("IF($B89="""","""",IFERROR(INDEX(FILTER('1'!$EE:$EE,'1'!$EB:$EB=$A89,'1'!$A:$A=$B89),1),""""))"),4.0)</f>
        <v>4</v>
      </c>
      <c r="N89" s="35">
        <f t="shared" si="2"/>
        <v>3</v>
      </c>
      <c r="O89" s="32">
        <f>IFERROR(__xludf.DUMMYFUNCTION("IF($B89="""","""",IFERROR(INDEX(FILTER('1'!$EJ:$EJ,'1'!$EB:$EB=$A89,'1'!$A:$A=$B89),1),""""))"),3.5)</f>
        <v>3.5</v>
      </c>
      <c r="P89" s="33">
        <f>IFERROR(__xludf.DUMMYFUNCTION("IF($B89="""","""",IFERROR(INDEX(FILTER('1'!$EK:$EK,'1'!$EB:$EB=$A89,'1'!$A:$A=$B89),1),""""))"),14.0)</f>
        <v>14</v>
      </c>
      <c r="Q89" s="32">
        <f>IFERROR(__xludf.DUMMYFUNCTION("IF($B89="""","""",IFERROR(INDEX(FILTER('1'!$EM:$EM,'1'!$EB:$EB=$A89,'1'!$A:$A=$B89),1),""""))"),1.5)</f>
        <v>1.5</v>
      </c>
      <c r="R89" s="34"/>
    </row>
    <row r="90" ht="22.5" customHeight="1">
      <c r="A90" s="36">
        <v>9.0</v>
      </c>
      <c r="B90" s="37">
        <v>46170.0</v>
      </c>
      <c r="C90" s="38" t="str">
        <f t="shared" si="10"/>
        <v>木</v>
      </c>
      <c r="D90" s="39">
        <f>IFERROR(__xludf.DUMMYFUNCTION("IF($B90="""","""",IFERROR(INDEX(FILTER('1'!$EC:$EC,'1'!$EB:$EB=$A90,'1'!$A:$A=$B90),1),""""))"),1172.0)</f>
        <v>1172</v>
      </c>
      <c r="E90" s="40">
        <f>IFERROR(__xludf.DUMMYFUNCTION("IF($B90="""","""",IFERROR(INDEX(FILTER('1'!$EE:$EE,'1'!$EB:$EB=$A90,'1'!$A:$A=$B90),1),""""))"),5.0)</f>
        <v>5</v>
      </c>
      <c r="F90" s="41"/>
      <c r="G90" s="73"/>
      <c r="H90" s="39" t="str">
        <f>IFERROR(__xludf.DUMMYFUNCTION("IF($B90="""","""",IFERROR(INDEX(FILTER('2'!$DX:$DX,'2'!$DU:$DU=$A90,'2'!$A:$A=$B90),1),""""))"),"")</f>
        <v/>
      </c>
      <c r="I90" s="39" t="str">
        <f>IFERROR(__xludf.DUMMYFUNCTION("IF($B90="""","""",IFERROR(INDEX(FILTER('2'!$DY:$DY,'2'!$DU:$DU=$A90,'2'!$A:$A=$B90),1),""""))"),"")</f>
        <v/>
      </c>
      <c r="J90" s="39" t="str">
        <f>IFERROR(__xludf.DUMMYFUNCTION("IF($B90="""","""",IFERROR(INDEX(FILTER('2'!$DZ:$DZ,'2'!$DU:$DU=$A90,'2'!$A:$A=$B90),1),""""))"),"")</f>
        <v/>
      </c>
      <c r="K90" s="39"/>
      <c r="M90" s="40">
        <f>IFERROR(__xludf.DUMMYFUNCTION("IF($B90="""","""",IFERROR(INDEX(FILTER('1'!$EE:$EE,'1'!$EB:$EB=$A90,'1'!$A:$A=$B90),1),""""))"),5.0)</f>
        <v>5</v>
      </c>
      <c r="N90" s="43" t="str">
        <f t="shared" si="2"/>
        <v/>
      </c>
      <c r="O90" s="44" t="str">
        <f>IFERROR(__xludf.DUMMYFUNCTION("IF($B90="""","""",IFERROR(INDEX(FILTER('1'!$EJ:$EJ,'1'!$EB:$EB=$A90,'1'!$A:$A=$B90),1),""""))"),"")</f>
        <v/>
      </c>
      <c r="P90" s="45" t="str">
        <f>IFERROR(__xludf.DUMMYFUNCTION("IF($B90="""","""",IFERROR(INDEX(FILTER('1'!$EK:$EK,'1'!$EB:$EB=$A90,'1'!$A:$A=$B90),1),""""))"),"")</f>
        <v/>
      </c>
      <c r="Q90" s="46">
        <f>IFERROR(__xludf.DUMMYFUNCTION("IF($B90="""","""",IFERROR(INDEX(FILTER('1'!$EM:$EM,'1'!$EB:$EB=$A90,'1'!$A:$A=$B90),1),""""))"),0.0)</f>
        <v>0</v>
      </c>
      <c r="R90" s="47">
        <f>D90</f>
        <v>1172</v>
      </c>
      <c r="S90" s="48"/>
    </row>
    <row r="91" ht="22.5" customHeight="1">
      <c r="A91" s="64">
        <v>9.0</v>
      </c>
      <c r="B91" s="25" t="s">
        <v>15</v>
      </c>
      <c r="C91" s="26"/>
      <c r="D91" s="27"/>
      <c r="E91" s="53"/>
      <c r="F91" s="29"/>
      <c r="G91" s="72"/>
      <c r="H91" s="27"/>
      <c r="I91" s="27"/>
      <c r="J91" s="27"/>
      <c r="K91" s="65"/>
      <c r="M91" s="53"/>
      <c r="N91" s="31" t="str">
        <f t="shared" si="2"/>
        <v/>
      </c>
      <c r="O91" s="66"/>
      <c r="P91" s="59"/>
      <c r="Q91" s="60"/>
      <c r="R91" s="67"/>
    </row>
    <row r="92" ht="22.5" hidden="1" customHeight="1">
      <c r="A92" s="64">
        <v>9.0</v>
      </c>
      <c r="B92" s="25" t="s">
        <v>15</v>
      </c>
      <c r="C92" s="26" t="str">
        <f t="shared" ref="C92:C100" si="11">IF(B92="","",TEXT(B92,"ddd"))</f>
        <v/>
      </c>
      <c r="D92" s="27"/>
      <c r="E92" s="53"/>
      <c r="F92" s="29"/>
      <c r="G92" s="72"/>
      <c r="H92" s="27"/>
      <c r="I92" s="27"/>
      <c r="J92" s="27"/>
      <c r="K92" s="65"/>
      <c r="M92" s="53"/>
      <c r="N92" s="31" t="str">
        <f t="shared" si="2"/>
        <v/>
      </c>
      <c r="O92" s="66"/>
      <c r="P92" s="59"/>
      <c r="Q92" s="60"/>
      <c r="R92" s="67"/>
    </row>
    <row r="93" ht="22.5" hidden="1" customHeight="1">
      <c r="A93" s="24">
        <v>10.0</v>
      </c>
      <c r="B93" s="25">
        <v>46163.0</v>
      </c>
      <c r="C93" s="26" t="str">
        <f t="shared" si="11"/>
        <v>木</v>
      </c>
      <c r="D93" s="27">
        <f>IFERROR(__xludf.DUMMYFUNCTION("IF($B93="""","""",IFERROR(INDEX(FILTER('1'!$ES:$ES,'1'!$ER:$ER=$A93,'1'!$A:$A=$B93),1),""""))"),1173.0)</f>
        <v>1173</v>
      </c>
      <c r="E93" s="28">
        <f>IFERROR(__xludf.DUMMYFUNCTION("IF($B93="""","""",IFERROR(INDEX(FILTER('1'!$EU:$EU,'1'!$ER:$ER=$A93,'1'!$A:$A=$B93),1),""""))"),12.0)</f>
        <v>12</v>
      </c>
      <c r="F93" s="29">
        <f>IFERROR(__xludf.DUMMYFUNCTION("IF($B93="""","""",IFERROR(INDEX(FILTER('1'!$EV:$EV,'1'!$ER:$ER=$A93,'1'!$A:$A=$B93),1),""""))"),1.0)</f>
        <v>1</v>
      </c>
      <c r="G93" s="72"/>
      <c r="H93" s="27">
        <f>IFERROR(__xludf.DUMMYFUNCTION("IF($B93="""","""",IFERROR(INDEX(FILTER('1'!$EW:$EW,'1'!$ER:$ER=$A93,'1'!$A:$A=$B93),1),""""))"),7770.0)</f>
        <v>7770</v>
      </c>
      <c r="I93" s="27">
        <f>IFERROR(__xludf.DUMMYFUNCTION("IF($B93="""","""",IFERROR(INDEX(FILTER('1'!$EX:$EX,'1'!$ER:$ER=$A93,'1'!$A:$A=$B93),1),""""))"),1862.0)</f>
        <v>1862</v>
      </c>
      <c r="J93" s="27">
        <f>IFERROR(__xludf.DUMMYFUNCTION("IF($B93="""","""",IFERROR(INDEX(FILTER('1'!$EY:$EY,'1'!$ER:$ER=$A93,'1'!$A:$A=$B93),1),""""))"),-2000.0)</f>
        <v>-2000</v>
      </c>
      <c r="K93" s="27"/>
      <c r="M93" s="28">
        <f>IFERROR(__xludf.DUMMYFUNCTION("IF($B93="""","""",IFERROR(INDEX(FILTER('1'!$EU:$EU,'1'!$ER:$ER=$A93,'1'!$A:$A=$B93),1),""""))"),12.0)</f>
        <v>12</v>
      </c>
      <c r="N93" s="31">
        <f t="shared" si="2"/>
        <v>1</v>
      </c>
      <c r="O93" s="32">
        <f>IFERROR(__xludf.DUMMYFUNCTION("IF($B93="""","""",IFERROR(INDEX(FILTER('1'!$EZ:$EZ,'1'!$ER:$ER=$A93,'1'!$A:$A=$B93),1),""""))"),0.5)</f>
        <v>0.5</v>
      </c>
      <c r="P93" s="33">
        <f>IFERROR(__xludf.DUMMYFUNCTION("IF($B93="""","""",IFERROR(INDEX(FILTER('1'!$FA:$FA,'1'!$ER:$ER=$A93,'1'!$A:$A=$B93),1),""""))"),13.0)</f>
        <v>13</v>
      </c>
      <c r="Q93" s="32">
        <f>IFERROR(__xludf.DUMMYFUNCTION("IF($B93="""","""",IFERROR(INDEX(FILTER('1'!$FC:$FC,'1'!$ER:$ER=$A93,'1'!$A:$A=$B93),1),""""))"),-1.5)</f>
        <v>-1.5</v>
      </c>
      <c r="R93" s="34"/>
    </row>
    <row r="94" ht="22.5" hidden="1" customHeight="1">
      <c r="A94" s="24">
        <v>10.0</v>
      </c>
      <c r="B94" s="25">
        <v>46164.0</v>
      </c>
      <c r="C94" s="26" t="str">
        <f t="shared" si="11"/>
        <v>金</v>
      </c>
      <c r="D94" s="27">
        <f>IFERROR(__xludf.DUMMYFUNCTION("IF($B94="""","""",IFERROR(INDEX(FILTER('1'!$ES:$ES,'1'!$ER:$ER=$A94,'1'!$A:$A=$B94),1),""""))"),1173.0)</f>
        <v>1173</v>
      </c>
      <c r="E94" s="28">
        <f>IFERROR(__xludf.DUMMYFUNCTION("IF($B94="""","""",IFERROR(INDEX(FILTER('1'!$EU:$EU,'1'!$ER:$ER=$A94,'1'!$A:$A=$B94),1),""""))"),13.0)</f>
        <v>13</v>
      </c>
      <c r="F94" s="29">
        <f>IFERROR(__xludf.DUMMYFUNCTION("IF($B94="""","""",IFERROR(INDEX(FILTER('1'!$EV:$EV,'1'!$ER:$ER=$A94,'1'!$A:$A=$B94),1),""""))"),2.0)</f>
        <v>2</v>
      </c>
      <c r="G94" s="72"/>
      <c r="H94" s="27">
        <f>IFERROR(__xludf.DUMMYFUNCTION("IF($B94="""","""",IFERROR(INDEX(FILTER('1'!$EW:$EW,'1'!$ER:$ER=$A94,'1'!$A:$A=$B94),1),""""))"),3661.0)</f>
        <v>3661</v>
      </c>
      <c r="I94" s="27">
        <f>IFERROR(__xludf.DUMMYFUNCTION("IF($B94="""","""",IFERROR(INDEX(FILTER('1'!$EX:$EX,'1'!$ER:$ER=$A94,'1'!$A:$A=$B94),1),""""))"),2591.0)</f>
        <v>2591</v>
      </c>
      <c r="J94" s="27">
        <f>IFERROR(__xludf.DUMMYFUNCTION("IF($B94="""","""",IFERROR(INDEX(FILTER('1'!$EY:$EY,'1'!$ER:$ER=$A94,'1'!$A:$A=$B94),1),""""))"),800.0)</f>
        <v>800</v>
      </c>
      <c r="K94" s="27"/>
      <c r="M94" s="28">
        <f>IFERROR(__xludf.DUMMYFUNCTION("IF($B94="""","""",IFERROR(INDEX(FILTER('1'!$EU:$EU,'1'!$ER:$ER=$A94,'1'!$A:$A=$B94),1),""""))"),13.0)</f>
        <v>13</v>
      </c>
      <c r="N94" s="31">
        <f t="shared" si="2"/>
        <v>2</v>
      </c>
      <c r="O94" s="32">
        <f>IFERROR(__xludf.DUMMYFUNCTION("IF($B94="""","""",IFERROR(INDEX(FILTER('1'!$EZ:$EZ,'1'!$ER:$ER=$A94,'1'!$A:$A=$B94),1),""""))"),0.5)</f>
        <v>0.5</v>
      </c>
      <c r="P94" s="33">
        <f>IFERROR(__xludf.DUMMYFUNCTION("IF($B94="""","""",IFERROR(INDEX(FILTER('1'!$FA:$FA,'1'!$ER:$ER=$A94,'1'!$A:$A=$B94),1),""""))"),1.0)</f>
        <v>1</v>
      </c>
      <c r="Q94" s="32">
        <f>IFERROR(__xludf.DUMMYFUNCTION("IF($B94="""","""",IFERROR(INDEX(FILTER('1'!$FC:$FC,'1'!$ER:$ER=$A94,'1'!$A:$A=$B94),1),""""))"),3.5)</f>
        <v>3.5</v>
      </c>
      <c r="R94" s="34"/>
    </row>
    <row r="95" ht="22.5" hidden="1" customHeight="1">
      <c r="A95" s="24">
        <v>10.0</v>
      </c>
      <c r="B95" s="25">
        <v>46165.0</v>
      </c>
      <c r="C95" s="26" t="str">
        <f t="shared" si="11"/>
        <v>土</v>
      </c>
      <c r="D95" s="27">
        <f>IFERROR(__xludf.DUMMYFUNCTION("IF($B95="""","""",IFERROR(INDEX(FILTER('1'!$ES:$ES,'1'!$ER:$ER=$A95,'1'!$A:$A=$B95),1),""""))"),1173.0)</f>
        <v>1173</v>
      </c>
      <c r="E95" s="28">
        <f>IFERROR(__xludf.DUMMYFUNCTION("IF($B95="""","""",IFERROR(INDEX(FILTER('1'!$EU:$EU,'1'!$ER:$ER=$A95,'1'!$A:$A=$B95),1),""""))"),14.0)</f>
        <v>14</v>
      </c>
      <c r="F95" s="29">
        <f>IFERROR(__xludf.DUMMYFUNCTION("IF($B95="""","""",IFERROR(INDEX(FILTER('1'!$EV:$EV,'1'!$ER:$ER=$A95,'1'!$A:$A=$B95),1),""""))"),1.0)</f>
        <v>1</v>
      </c>
      <c r="G95" s="72"/>
      <c r="H95" s="27">
        <f>IFERROR(__xludf.DUMMYFUNCTION("IF($B95="""","""",IFERROR(INDEX(FILTER('1'!$EW:$EW,'1'!$ER:$ER=$A95,'1'!$A:$A=$B95),1),""""))"),7170.0)</f>
        <v>7170</v>
      </c>
      <c r="I95" s="27">
        <f>IFERROR(__xludf.DUMMYFUNCTION("IF($B95="""","""",IFERROR(INDEX(FILTER('1'!$EX:$EX,'1'!$ER:$ER=$A95,'1'!$A:$A=$B95),1),""""))"),1022.0)</f>
        <v>1022</v>
      </c>
      <c r="J95" s="27">
        <f>IFERROR(__xludf.DUMMYFUNCTION("IF($B95="""","""",IFERROR(INDEX(FILTER('1'!$EY:$EY,'1'!$ER:$ER=$A95,'1'!$A:$A=$B95),1),""""))"),-2000.0)</f>
        <v>-2000</v>
      </c>
      <c r="K95" s="27"/>
      <c r="M95" s="28">
        <f>IFERROR(__xludf.DUMMYFUNCTION("IF($B95="""","""",IFERROR(INDEX(FILTER('1'!$EU:$EU,'1'!$ER:$ER=$A95,'1'!$A:$A=$B95),1),""""))"),14.0)</f>
        <v>14</v>
      </c>
      <c r="N95" s="31">
        <f t="shared" si="2"/>
        <v>1</v>
      </c>
      <c r="O95" s="32">
        <f>IFERROR(__xludf.DUMMYFUNCTION("IF($B95="""","""",IFERROR(INDEX(FILTER('1'!$EZ:$EZ,'1'!$ER:$ER=$A95,'1'!$A:$A=$B95),1),""""))"),1.0)</f>
        <v>1</v>
      </c>
      <c r="P95" s="33">
        <f>IFERROR(__xludf.DUMMYFUNCTION("IF($B95="""","""",IFERROR(INDEX(FILTER('1'!$FA:$FA,'1'!$ER:$ER=$A95,'1'!$A:$A=$B95),1),""""))"),7.0)</f>
        <v>7</v>
      </c>
      <c r="Q95" s="32">
        <f>IFERROR(__xludf.DUMMYFUNCTION("IF($B95="""","""",IFERROR(INDEX(FILTER('1'!$FC:$FC,'1'!$ER:$ER=$A95,'1'!$A:$A=$B95),1),""""))"),2.0)</f>
        <v>2</v>
      </c>
      <c r="R95" s="34"/>
    </row>
    <row r="96" ht="22.5" hidden="1" customHeight="1">
      <c r="A96" s="24">
        <v>10.0</v>
      </c>
      <c r="B96" s="25">
        <v>46166.0</v>
      </c>
      <c r="C96" s="26" t="str">
        <f t="shared" si="11"/>
        <v>日</v>
      </c>
      <c r="D96" s="27">
        <f>IFERROR(__xludf.DUMMYFUNCTION("IF($B96="""","""",IFERROR(INDEX(FILTER('1'!$ES:$ES,'1'!$ER:$ER=$A96,'1'!$A:$A=$B96),1),""""))"),1173.0)</f>
        <v>1173</v>
      </c>
      <c r="E96" s="28">
        <f>IFERROR(__xludf.DUMMYFUNCTION("IF($B96="""","""",IFERROR(INDEX(FILTER('1'!$EU:$EU,'1'!$ER:$ER=$A96,'1'!$A:$A=$B96),1),""""))"),15.0)</f>
        <v>15</v>
      </c>
      <c r="F96" s="29">
        <f>IFERROR(__xludf.DUMMYFUNCTION("IF($B96="""","""",IFERROR(INDEX(FILTER('1'!$EV:$EV,'1'!$ER:$ER=$A96,'1'!$A:$A=$B96),1),""""))"),2.0)</f>
        <v>2</v>
      </c>
      <c r="G96" s="72"/>
      <c r="H96" s="27">
        <f>IFERROR(__xludf.DUMMYFUNCTION("IF($B96="""","""",IFERROR(INDEX(FILTER('1'!$EW:$EW,'1'!$ER:$ER=$A96,'1'!$A:$A=$B96),1),""""))"),7096.0)</f>
        <v>7096</v>
      </c>
      <c r="I96" s="27">
        <f>IFERROR(__xludf.DUMMYFUNCTION("IF($B96="""","""",IFERROR(INDEX(FILTER('1'!$EX:$EX,'1'!$ER:$ER=$A96,'1'!$A:$A=$B96),1),""""))"),3741.0)</f>
        <v>3741</v>
      </c>
      <c r="J96" s="27">
        <f>IFERROR(__xludf.DUMMYFUNCTION("IF($B96="""","""",IFERROR(INDEX(FILTER('1'!$EY:$EY,'1'!$ER:$ER=$A96,'1'!$A:$A=$B96),1),""""))"),-800.0)</f>
        <v>-800</v>
      </c>
      <c r="K96" s="27"/>
      <c r="M96" s="28">
        <f>IFERROR(__xludf.DUMMYFUNCTION("IF($B96="""","""",IFERROR(INDEX(FILTER('1'!$EU:$EU,'1'!$ER:$ER=$A96,'1'!$A:$A=$B96),1),""""))"),15.0)</f>
        <v>15</v>
      </c>
      <c r="N96" s="31">
        <f t="shared" si="2"/>
        <v>2</v>
      </c>
      <c r="O96" s="32">
        <f>IFERROR(__xludf.DUMMYFUNCTION("IF($B96="""","""",IFERROR(INDEX(FILTER('1'!$EZ:$EZ,'1'!$ER:$ER=$A96,'1'!$A:$A=$B96),1),""""))"),1.0)</f>
        <v>1</v>
      </c>
      <c r="P96" s="33">
        <f>IFERROR(__xludf.DUMMYFUNCTION("IF($B96="""","""",IFERROR(INDEX(FILTER('1'!$FA:$FA,'1'!$ER:$ER=$A96,'1'!$A:$A=$B96),1),""""))"),14.0)</f>
        <v>14</v>
      </c>
      <c r="Q96" s="32">
        <f>IFERROR(__xludf.DUMMYFUNCTION("IF($B96="""","""",IFERROR(INDEX(FILTER('1'!$FC:$FC,'1'!$ER:$ER=$A96,'1'!$A:$A=$B96),1),""""))"),-1.0)</f>
        <v>-1</v>
      </c>
      <c r="R96" s="34"/>
    </row>
    <row r="97" ht="22.5" hidden="1" customHeight="1">
      <c r="A97" s="24">
        <v>10.0</v>
      </c>
      <c r="B97" s="25">
        <v>46167.0</v>
      </c>
      <c r="C97" s="26" t="str">
        <f t="shared" si="11"/>
        <v>月</v>
      </c>
      <c r="D97" s="27">
        <f>IFERROR(__xludf.DUMMYFUNCTION("IF($B97="""","""",IFERROR(INDEX(FILTER('1'!$ES:$ES,'1'!$ER:$ER=$A97,'1'!$A:$A=$B97),1),""""))"),1173.0)</f>
        <v>1173</v>
      </c>
      <c r="E97" s="28">
        <f>IFERROR(__xludf.DUMMYFUNCTION("IF($B97="""","""",IFERROR(INDEX(FILTER('1'!$EU:$EU,'1'!$ER:$ER=$A97,'1'!$A:$A=$B97),1),""""))"),16.0)</f>
        <v>16</v>
      </c>
      <c r="F97" s="29">
        <f>IFERROR(__xludf.DUMMYFUNCTION("IF($B97="""","""",IFERROR(INDEX(FILTER('1'!$EV:$EV,'1'!$ER:$ER=$A97,'1'!$A:$A=$B97),1),""""))"),-1.0)</f>
        <v>-1</v>
      </c>
      <c r="G97" s="72"/>
      <c r="H97" s="27">
        <f>IFERROR(__xludf.DUMMYFUNCTION("IF($B97="""","""",IFERROR(INDEX(FILTER('1'!$EW:$EW,'1'!$ER:$ER=$A97,'1'!$A:$A=$B97),1),""""))"),6680.0)</f>
        <v>6680</v>
      </c>
      <c r="I97" s="27">
        <f>IFERROR(__xludf.DUMMYFUNCTION("IF($B97="""","""",IFERROR(INDEX(FILTER('1'!$EX:$EX,'1'!$ER:$ER=$A97,'1'!$A:$A=$B97),1),""""))"),965.0)</f>
        <v>965</v>
      </c>
      <c r="J97" s="27">
        <f>IFERROR(__xludf.DUMMYFUNCTION("IF($B97="""","""",IFERROR(INDEX(FILTER('1'!$EY:$EY,'1'!$ER:$ER=$A97,'1'!$A:$A=$B97),1),""""))"),-3000.0)</f>
        <v>-3000</v>
      </c>
      <c r="K97" s="27"/>
      <c r="M97" s="28">
        <f>IFERROR(__xludf.DUMMYFUNCTION("IF($B97="""","""",IFERROR(INDEX(FILTER('1'!$EU:$EU,'1'!$ER:$ER=$A97,'1'!$A:$A=$B97),1),""""))"),16.0)</f>
        <v>16</v>
      </c>
      <c r="N97" s="31">
        <f t="shared" si="2"/>
        <v>-1</v>
      </c>
      <c r="O97" s="32">
        <f>IFERROR(__xludf.DUMMYFUNCTION("IF($B97="""","""",IFERROR(INDEX(FILTER('1'!$EZ:$EZ,'1'!$ER:$ER=$A97,'1'!$A:$A=$B97),1),""""))"),0.5)</f>
        <v>0.5</v>
      </c>
      <c r="P97" s="33">
        <f>IFERROR(__xludf.DUMMYFUNCTION("IF($B97="""","""",IFERROR(INDEX(FILTER('1'!$FA:$FA,'1'!$ER:$ER=$A97,'1'!$A:$A=$B97),1),""""))"),14.0)</f>
        <v>14</v>
      </c>
      <c r="Q97" s="32">
        <f>IFERROR(__xludf.DUMMYFUNCTION("IF($B97="""","""",IFERROR(INDEX(FILTER('1'!$FC:$FC,'1'!$ER:$ER=$A97,'1'!$A:$A=$B97),1),""""))"),-1.5)</f>
        <v>-1.5</v>
      </c>
      <c r="R97" s="34"/>
    </row>
    <row r="98" ht="22.5" hidden="1" customHeight="1">
      <c r="A98" s="24">
        <v>10.0</v>
      </c>
      <c r="B98" s="25">
        <v>46168.0</v>
      </c>
      <c r="C98" s="26" t="str">
        <f t="shared" si="11"/>
        <v>火</v>
      </c>
      <c r="D98" s="27">
        <f>IFERROR(__xludf.DUMMYFUNCTION("IF($B98="""","""",IFERROR(INDEX(FILTER('1'!$ES:$ES,'1'!$ER:$ER=$A98,'1'!$A:$A=$B98),1),""""))"),1173.0)</f>
        <v>1173</v>
      </c>
      <c r="E98" s="28">
        <f>IFERROR(__xludf.DUMMYFUNCTION("IF($B98="""","""",IFERROR(INDEX(FILTER('1'!$EU:$EU,'1'!$ER:$ER=$A98,'1'!$A:$A=$B98),1),""""))"),17.0)</f>
        <v>17</v>
      </c>
      <c r="F98" s="29">
        <f>IFERROR(__xludf.DUMMYFUNCTION("IF($B98="""","""",IFERROR(INDEX(FILTER('1'!$EV:$EV,'1'!$ER:$ER=$A98,'1'!$A:$A=$B98),1),""""))"),2.0)</f>
        <v>2</v>
      </c>
      <c r="G98" s="72"/>
      <c r="H98" s="27">
        <f>IFERROR(__xludf.DUMMYFUNCTION("IF($B98="""","""",IFERROR(INDEX(FILTER('1'!$EW:$EW,'1'!$ER:$ER=$A98,'1'!$A:$A=$B98),1),""""))"),5766.0)</f>
        <v>5766</v>
      </c>
      <c r="I98" s="27">
        <f>IFERROR(__xludf.DUMMYFUNCTION("IF($B98="""","""",IFERROR(INDEX(FILTER('1'!$EX:$EX,'1'!$ER:$ER=$A98,'1'!$A:$A=$B98),1),""""))"),4383.0)</f>
        <v>4383</v>
      </c>
      <c r="J98" s="27">
        <f>IFERROR(__xludf.DUMMYFUNCTION("IF($B98="""","""",IFERROR(INDEX(FILTER('1'!$EY:$EY,'1'!$ER:$ER=$A98,'1'!$A:$A=$B98),1),""""))"),200.0)</f>
        <v>200</v>
      </c>
      <c r="K98" s="27"/>
      <c r="M98" s="28">
        <f>IFERROR(__xludf.DUMMYFUNCTION("IF($B98="""","""",IFERROR(INDEX(FILTER('1'!$EU:$EU,'1'!$ER:$ER=$A98,'1'!$A:$A=$B98),1),""""))"),17.0)</f>
        <v>17</v>
      </c>
      <c r="N98" s="31">
        <f t="shared" si="2"/>
        <v>2</v>
      </c>
      <c r="O98" s="32">
        <f>IFERROR(__xludf.DUMMYFUNCTION("IF($B98="""","""",IFERROR(INDEX(FILTER('1'!$EZ:$EZ,'1'!$ER:$ER=$A98,'1'!$A:$A=$B98),1),""""))"),-0.5)</f>
        <v>-0.5</v>
      </c>
      <c r="P98" s="33">
        <f>IFERROR(__xludf.DUMMYFUNCTION("IF($B98="""","""",IFERROR(INDEX(FILTER('1'!$FA:$FA,'1'!$ER:$ER=$A98,'1'!$A:$A=$B98),1),""""))"),1.0)</f>
        <v>1</v>
      </c>
      <c r="Q98" s="32">
        <f>IFERROR(__xludf.DUMMYFUNCTION("IF($B98="""","""",IFERROR(INDEX(FILTER('1'!$FC:$FC,'1'!$ER:$ER=$A98,'1'!$A:$A=$B98),1),""""))"),2.5)</f>
        <v>2.5</v>
      </c>
      <c r="R98" s="34"/>
    </row>
    <row r="99" ht="22.5" customHeight="1">
      <c r="A99" s="24">
        <v>10.0</v>
      </c>
      <c r="B99" s="25">
        <v>46169.0</v>
      </c>
      <c r="C99" s="26" t="str">
        <f t="shared" si="11"/>
        <v>水</v>
      </c>
      <c r="D99" s="27">
        <f>IFERROR(__xludf.DUMMYFUNCTION("IF($B99="""","""",IFERROR(INDEX(FILTER('1'!$ES:$ES,'1'!$ER:$ER=$A99,'1'!$A:$A=$B99),1),""""))"),1173.0)</f>
        <v>1173</v>
      </c>
      <c r="E99" s="28">
        <f>IFERROR(__xludf.DUMMYFUNCTION("IF($B99="""","""",IFERROR(INDEX(FILTER('1'!$EU:$EU,'1'!$ER:$ER=$A99,'1'!$A:$A=$B99),1),""""))"),18.0)</f>
        <v>18</v>
      </c>
      <c r="F99" s="29">
        <f>IFERROR(__xludf.DUMMYFUNCTION("IF($B99="""","""",IFERROR(INDEX(FILTER('1'!$EV:$EV,'1'!$ER:$ER=$A99,'1'!$A:$A=$B99),1),""""))"),2.0)</f>
        <v>2</v>
      </c>
      <c r="G99" s="72">
        <f>IF(COUNT(F93:F99)=0,"",SUM(F93:F99)/7)</f>
        <v>1.285714286</v>
      </c>
      <c r="H99" s="27">
        <f>IFERROR(__xludf.DUMMYFUNCTION("IF($B99="""","""",IFERROR(INDEX(FILTER('1'!$EW:$EW,'1'!$ER:$ER=$A99,'1'!$A:$A=$B99),1),""""))"),3631.0)</f>
        <v>3631</v>
      </c>
      <c r="I99" s="27">
        <f>IFERROR(__xludf.DUMMYFUNCTION("IF($B99="""","""",IFERROR(INDEX(FILTER('1'!$EX:$EX,'1'!$ER:$ER=$A99,'1'!$A:$A=$B99),1),""""))"),3646.0)</f>
        <v>3646</v>
      </c>
      <c r="J99" s="27">
        <f>IFERROR(__xludf.DUMMYFUNCTION("IF($B99="""","""",IFERROR(INDEX(FILTER('1'!$EY:$EY,'1'!$ER:$ER=$A99,'1'!$A:$A=$B99),1),""""))"),800.0)</f>
        <v>800</v>
      </c>
      <c r="K99" s="27">
        <f t="array" ref="K99">SUM(IFERROR(VALUE(J93:J99),0))</f>
        <v>-6000</v>
      </c>
      <c r="M99" s="28">
        <f>IFERROR(__xludf.DUMMYFUNCTION("IF($B99="""","""",IFERROR(INDEX(FILTER('1'!$EU:$EU,'1'!$ER:$ER=$A99,'1'!$A:$A=$B99),1),""""))"),18.0)</f>
        <v>18</v>
      </c>
      <c r="N99" s="35">
        <f t="shared" si="2"/>
        <v>2</v>
      </c>
      <c r="O99" s="32">
        <f>IFERROR(__xludf.DUMMYFUNCTION("IF($B99="""","""",IFERROR(INDEX(FILTER('1'!$EZ:$EZ,'1'!$ER:$ER=$A99,'1'!$A:$A=$B99),1),""""))"),1.5)</f>
        <v>1.5</v>
      </c>
      <c r="P99" s="33">
        <f>IFERROR(__xludf.DUMMYFUNCTION("IF($B99="""","""",IFERROR(INDEX(FILTER('1'!$FA:$FA,'1'!$ER:$ER=$A99,'1'!$A:$A=$B99),1),""""))"),9.0)</f>
        <v>9</v>
      </c>
      <c r="Q99" s="32">
        <f>IFERROR(__xludf.DUMMYFUNCTION("IF($B99="""","""",IFERROR(INDEX(FILTER('1'!$FC:$FC,'1'!$ER:$ER=$A99,'1'!$A:$A=$B99),1),""""))"),1.5)</f>
        <v>1.5</v>
      </c>
      <c r="R99" s="34"/>
    </row>
    <row r="100" ht="22.5" customHeight="1">
      <c r="A100" s="36">
        <v>10.0</v>
      </c>
      <c r="B100" s="37">
        <v>46170.0</v>
      </c>
      <c r="C100" s="38" t="str">
        <f t="shared" si="11"/>
        <v>木</v>
      </c>
      <c r="D100" s="39">
        <f>IFERROR(__xludf.DUMMYFUNCTION("IF($B100="""","""",IFERROR(INDEX(FILTER('1'!$ES:$ES,'1'!$ER:$ER=$A100,'1'!$A:$A=$B100),1),""""))"),1173.0)</f>
        <v>1173</v>
      </c>
      <c r="E100" s="40">
        <f>IFERROR(__xludf.DUMMYFUNCTION("IF($B100="""","""",IFERROR(INDEX(FILTER('1'!$EU:$EU,'1'!$ER:$ER=$A100,'1'!$A:$A=$B100),1),""""))"),19.0)</f>
        <v>19</v>
      </c>
      <c r="F100" s="41"/>
      <c r="G100" s="73"/>
      <c r="H100" s="39" t="str">
        <f>IFERROR(__xludf.DUMMYFUNCTION("IF($B100="""","""",IFERROR(INDEX(FILTER('2'!$EM:$EM,'2'!$EJ:$EJ=$A100,'2'!$A:$A=$B100),1),""""))"),"")</f>
        <v/>
      </c>
      <c r="I100" s="39" t="str">
        <f>IFERROR(__xludf.DUMMYFUNCTION("IF($B100="""","""",IFERROR(INDEX(FILTER('2'!$EN:$EN,'2'!$EJ:$EJ=$A100,'2'!$A:$A=$B100),1),""""))"),"")</f>
        <v/>
      </c>
      <c r="J100" s="39" t="str">
        <f>IFERROR(__xludf.DUMMYFUNCTION("IF($B100="""","""",IFERROR(INDEX(FILTER('2'!$EO:$EO,'2'!$EJ:$EJ=$A100,'2'!$A:$A=$B100),1),""""))"),"")</f>
        <v/>
      </c>
      <c r="K100" s="39"/>
      <c r="M100" s="40">
        <f>IFERROR(__xludf.DUMMYFUNCTION("IF($B100="""","""",IFERROR(INDEX(FILTER('1'!$EU:$EU,'1'!$ER:$ER=$A100,'1'!$A:$A=$B100),1),""""))"),19.0)</f>
        <v>19</v>
      </c>
      <c r="N100" s="43" t="str">
        <f t="shared" si="2"/>
        <v/>
      </c>
      <c r="O100" s="44" t="str">
        <f>IFERROR(__xludf.DUMMYFUNCTION("IF($B100="""","""",IFERROR(INDEX(FILTER('1'!$EZ:$EZ,'1'!$ER:$ER=$A100,'1'!$A:$A=$B100),1),""""))"),"")</f>
        <v/>
      </c>
      <c r="P100" s="45" t="str">
        <f>IFERROR(__xludf.DUMMYFUNCTION("IF($B100="""","""",IFERROR(INDEX(FILTER('1'!$FA:$FA,'1'!$ER:$ER=$A100,'1'!$A:$A=$B100),1),""""))"),"")</f>
        <v/>
      </c>
      <c r="Q100" s="46">
        <f>IFERROR(__xludf.DUMMYFUNCTION("IF($B100="""","""",IFERROR(INDEX(FILTER('1'!$FC:$FC,'1'!$ER:$ER=$A100,'1'!$A:$A=$B100),1),""""))"),0.0)</f>
        <v>0</v>
      </c>
      <c r="R100" s="47">
        <f>D100</f>
        <v>1173</v>
      </c>
      <c r="S100" s="48"/>
    </row>
    <row r="101" ht="22.5" customHeight="1">
      <c r="A101" s="64">
        <v>10.0</v>
      </c>
      <c r="B101" s="25" t="s">
        <v>15</v>
      </c>
      <c r="C101" s="26"/>
      <c r="D101" s="27"/>
      <c r="E101" s="53"/>
      <c r="F101" s="29"/>
      <c r="G101" s="72"/>
      <c r="H101" s="27"/>
      <c r="I101" s="27"/>
      <c r="J101" s="27"/>
      <c r="K101" s="65"/>
      <c r="M101" s="53"/>
      <c r="N101" s="31" t="str">
        <f t="shared" si="2"/>
        <v/>
      </c>
      <c r="O101" s="66"/>
      <c r="P101" s="59"/>
      <c r="Q101" s="60"/>
      <c r="R101" s="67"/>
    </row>
    <row r="102" ht="22.5" hidden="1" customHeight="1">
      <c r="A102" s="64">
        <v>10.0</v>
      </c>
      <c r="B102" s="25" t="s">
        <v>15</v>
      </c>
      <c r="C102" s="26" t="str">
        <f t="shared" ref="C102:C111" si="12">IF(B102="","",TEXT(B102,"ddd"))</f>
        <v/>
      </c>
      <c r="D102" s="27"/>
      <c r="E102" s="53"/>
      <c r="F102" s="29"/>
      <c r="G102" s="72"/>
      <c r="H102" s="27"/>
      <c r="I102" s="27"/>
      <c r="J102" s="27"/>
      <c r="K102" s="65"/>
      <c r="M102" s="53"/>
      <c r="N102" s="31" t="str">
        <f t="shared" si="2"/>
        <v/>
      </c>
      <c r="O102" s="66"/>
      <c r="P102" s="59"/>
      <c r="Q102" s="60"/>
      <c r="R102" s="67"/>
    </row>
    <row r="103" ht="22.5" hidden="1" customHeight="1">
      <c r="A103" s="24">
        <v>11.0</v>
      </c>
      <c r="B103" s="25">
        <v>46163.0</v>
      </c>
      <c r="C103" s="26" t="str">
        <f t="shared" si="12"/>
        <v>木</v>
      </c>
      <c r="D103" s="27">
        <f>IFERROR(__xludf.DUMMYFUNCTION("IF($B103="""","""",IFERROR(INDEX(FILTER('1'!$FI:$FI,'1'!$FH:$FH=$A103,'1'!$A:$A=$B103),1),""""))"),1174.0)</f>
        <v>1174</v>
      </c>
      <c r="E103" s="28">
        <f>IFERROR(__xludf.DUMMYFUNCTION("IF($B103="""","""",IFERROR(INDEX(FILTER('1'!$FK:$FK,'1'!$FH:$FH=$A103,'1'!$A:$A=$B103),1),""""))"),2.0)</f>
        <v>2</v>
      </c>
      <c r="F103" s="29">
        <f>IFERROR(__xludf.DUMMYFUNCTION("IF($B103="""","""",IFERROR(INDEX(FILTER('1'!$FL:$FL,'1'!$FH:$FH=$A103,'1'!$A:$A=$B103),1),""""))"),-1.0)</f>
        <v>-1</v>
      </c>
      <c r="G103" s="72"/>
      <c r="H103" s="27">
        <f>IFERROR(__xludf.DUMMYFUNCTION("IF($B103="""","""",IFERROR(INDEX(FILTER('1'!$FM:$FM,'1'!$FH:$FH=$A103,'1'!$A:$A=$B103),1),""""))"),4590.0)</f>
        <v>4590</v>
      </c>
      <c r="I103" s="27">
        <f>IFERROR(__xludf.DUMMYFUNCTION("IF($B103="""","""",IFERROR(INDEX(FILTER('1'!$FN:$FN,'1'!$FH:$FH=$A103,'1'!$A:$A=$B103),1),""""))"),1222.0)</f>
        <v>1222</v>
      </c>
      <c r="J103" s="27">
        <f>IFERROR(__xludf.DUMMYFUNCTION("IF($B103="""","""",IFERROR(INDEX(FILTER('1'!$FO:$FO,'1'!$FH:$FH=$A103,'1'!$A:$A=$B103),1),""""))"),-3000.0)</f>
        <v>-3000</v>
      </c>
      <c r="K103" s="27"/>
      <c r="M103" s="28">
        <f>IFERROR(__xludf.DUMMYFUNCTION("IF($B103="""","""",IFERROR(INDEX(FILTER('1'!$FK:$FK,'1'!$FH:$FH=$A103,'1'!$A:$A=$B103),1),""""))"),2.0)</f>
        <v>2</v>
      </c>
      <c r="N103" s="31">
        <f t="shared" si="2"/>
        <v>-1</v>
      </c>
      <c r="O103" s="32">
        <f>IFERROR(__xludf.DUMMYFUNCTION("IF($B103="""","""",IFERROR(INDEX(FILTER('1'!$FP:$FP,'1'!$FH:$FH=$A103,'1'!$A:$A=$B103),1),""""))"),1.0)</f>
        <v>1</v>
      </c>
      <c r="P103" s="33">
        <f>IFERROR(__xludf.DUMMYFUNCTION("IF($B103="""","""",IFERROR(INDEX(FILTER('1'!$FQ:$FQ,'1'!$FH:$FH=$A103,'1'!$A:$A=$B103),1),""""))"),5.0)</f>
        <v>5</v>
      </c>
      <c r="Q103" s="32">
        <f>IFERROR(__xludf.DUMMYFUNCTION("IF($B103="""","""",IFERROR(INDEX(FILTER('1'!$FS:$FS,'1'!$FH:$FH=$A103,'1'!$A:$A=$B103),1),""""))"),3.0)</f>
        <v>3</v>
      </c>
      <c r="R103" s="34"/>
    </row>
    <row r="104" ht="22.5" hidden="1" customHeight="1">
      <c r="A104" s="24">
        <v>11.0</v>
      </c>
      <c r="B104" s="25">
        <v>46164.0</v>
      </c>
      <c r="C104" s="26" t="str">
        <f t="shared" si="12"/>
        <v>金</v>
      </c>
      <c r="D104" s="27">
        <f>IFERROR(__xludf.DUMMYFUNCTION("IF($B104="""","""",IFERROR(INDEX(FILTER('1'!$FI:$FI,'1'!$FH:$FH=$A104,'1'!$A:$A=$B104),1),""""))"),1174.0)</f>
        <v>1174</v>
      </c>
      <c r="E104" s="28">
        <f>IFERROR(__xludf.DUMMYFUNCTION("IF($B104="""","""",IFERROR(INDEX(FILTER('1'!$FK:$FK,'1'!$FH:$FH=$A104,'1'!$A:$A=$B104),1),""""))"),3.0)</f>
        <v>3</v>
      </c>
      <c r="F104" s="29">
        <f>IFERROR(__xludf.DUMMYFUNCTION("IF($B104="""","""",IFERROR(INDEX(FILTER('1'!$FL:$FL,'1'!$FH:$FH=$A104,'1'!$A:$A=$B104),1),""""))"),-1.0)</f>
        <v>-1</v>
      </c>
      <c r="G104" s="72"/>
      <c r="H104" s="27">
        <f>IFERROR(__xludf.DUMMYFUNCTION("IF($B104="""","""",IFERROR(INDEX(FILTER('1'!$FM:$FM,'1'!$FH:$FH=$A104,'1'!$A:$A=$B104),1),""""))"),6664.0)</f>
        <v>6664</v>
      </c>
      <c r="I104" s="27">
        <f>IFERROR(__xludf.DUMMYFUNCTION("IF($B104="""","""",IFERROR(INDEX(FILTER('1'!$FN:$FN,'1'!$FH:$FH=$A104,'1'!$A:$A=$B104),1),""""))"),1300.0)</f>
        <v>1300</v>
      </c>
      <c r="J104" s="27">
        <f>IFERROR(__xludf.DUMMYFUNCTION("IF($B104="""","""",IFERROR(INDEX(FILTER('1'!$FO:$FO,'1'!$FH:$FH=$A104,'1'!$A:$A=$B104),1),""""))"),-3000.0)</f>
        <v>-3000</v>
      </c>
      <c r="K104" s="27"/>
      <c r="M104" s="28">
        <f>IFERROR(__xludf.DUMMYFUNCTION("IF($B104="""","""",IFERROR(INDEX(FILTER('1'!$FK:$FK,'1'!$FH:$FH=$A104,'1'!$A:$A=$B104),1),""""))"),3.0)</f>
        <v>3</v>
      </c>
      <c r="N104" s="31">
        <f t="shared" si="2"/>
        <v>-1</v>
      </c>
      <c r="O104" s="32">
        <f>IFERROR(__xludf.DUMMYFUNCTION("IF($B104="""","""",IFERROR(INDEX(FILTER('1'!$FP:$FP,'1'!$FH:$FH=$A104,'1'!$A:$A=$B104),1),""""))"),-1.0)</f>
        <v>-1</v>
      </c>
      <c r="P104" s="33">
        <f>IFERROR(__xludf.DUMMYFUNCTION("IF($B104="""","""",IFERROR(INDEX(FILTER('1'!$FQ:$FQ,'1'!$FH:$FH=$A104,'1'!$A:$A=$B104),1),""""))"),11.0)</f>
        <v>11</v>
      </c>
      <c r="Q104" s="32">
        <f>IFERROR(__xludf.DUMMYFUNCTION("IF($B104="""","""",IFERROR(INDEX(FILTER('1'!$FS:$FS,'1'!$FH:$FH=$A104,'1'!$A:$A=$B104),1),""""))"),-2.0)</f>
        <v>-2</v>
      </c>
      <c r="R104" s="34"/>
    </row>
    <row r="105" ht="22.5" hidden="1" customHeight="1">
      <c r="A105" s="24">
        <v>11.0</v>
      </c>
      <c r="B105" s="25">
        <v>46165.0</v>
      </c>
      <c r="C105" s="26" t="str">
        <f t="shared" si="12"/>
        <v>土</v>
      </c>
      <c r="D105" s="27">
        <f>IFERROR(__xludf.DUMMYFUNCTION("IF($B105="""","""",IFERROR(INDEX(FILTER('1'!$FI:$FI,'1'!$FH:$FH=$A105,'1'!$A:$A=$B105),1),""""))"),1174.0)</f>
        <v>1174</v>
      </c>
      <c r="E105" s="28">
        <f>IFERROR(__xludf.DUMMYFUNCTION("IF($B105="""","""",IFERROR(INDEX(FILTER('1'!$FK:$FK,'1'!$FH:$FH=$A105,'1'!$A:$A=$B105),1),""""))"),4.0)</f>
        <v>4</v>
      </c>
      <c r="F105" s="29">
        <f>IFERROR(__xludf.DUMMYFUNCTION("IF($B105="""","""",IFERROR(INDEX(FILTER('1'!$FL:$FL,'1'!$FH:$FH=$A105,'1'!$A:$A=$B105),1),""""))"),-2.0)</f>
        <v>-2</v>
      </c>
      <c r="G105" s="72"/>
      <c r="H105" s="27">
        <f>IFERROR(__xludf.DUMMYFUNCTION("IF($B105="""","""",IFERROR(INDEX(FILTER('1'!$FM:$FM,'1'!$FH:$FH=$A105,'1'!$A:$A=$B105),1),""""))"),7688.0)</f>
        <v>7688</v>
      </c>
      <c r="I105" s="27">
        <f>IFERROR(__xludf.DUMMYFUNCTION("IF($B105="""","""",IFERROR(INDEX(FILTER('1'!$FN:$FN,'1'!$FH:$FH=$A105,'1'!$A:$A=$B105),1),""""))"),1155.0)</f>
        <v>1155</v>
      </c>
      <c r="J105" s="27">
        <f>IFERROR(__xludf.DUMMYFUNCTION("IF($B105="""","""",IFERROR(INDEX(FILTER('1'!$FO:$FO,'1'!$FH:$FH=$A105,'1'!$A:$A=$B105),1),""""))"),-4000.0)</f>
        <v>-4000</v>
      </c>
      <c r="K105" s="27"/>
      <c r="M105" s="28">
        <f>IFERROR(__xludf.DUMMYFUNCTION("IF($B105="""","""",IFERROR(INDEX(FILTER('1'!$FK:$FK,'1'!$FH:$FH=$A105,'1'!$A:$A=$B105),1),""""))"),4.0)</f>
        <v>4</v>
      </c>
      <c r="N105" s="31">
        <f t="shared" si="2"/>
        <v>-2</v>
      </c>
      <c r="O105" s="32">
        <f>IFERROR(__xludf.DUMMYFUNCTION("IF($B105="""","""",IFERROR(INDEX(FILTER('1'!$FP:$FP,'1'!$FH:$FH=$A105,'1'!$A:$A=$B105),1),""""))"),-1.5)</f>
        <v>-1.5</v>
      </c>
      <c r="P105" s="33">
        <f>IFERROR(__xludf.DUMMYFUNCTION("IF($B105="""","""",IFERROR(INDEX(FILTER('1'!$FQ:$FQ,'1'!$FH:$FH=$A105,'1'!$A:$A=$B105),1),""""))"),3.0)</f>
        <v>3</v>
      </c>
      <c r="Q105" s="32">
        <f>IFERROR(__xludf.DUMMYFUNCTION("IF($B105="""","""",IFERROR(INDEX(FILTER('1'!$FS:$FS,'1'!$FH:$FH=$A105,'1'!$A:$A=$B105),1),""""))"),1.0)</f>
        <v>1</v>
      </c>
      <c r="R105" s="34"/>
    </row>
    <row r="106" ht="22.5" hidden="1" customHeight="1">
      <c r="A106" s="24">
        <v>11.0</v>
      </c>
      <c r="B106" s="25">
        <v>46166.0</v>
      </c>
      <c r="C106" s="26" t="str">
        <f t="shared" si="12"/>
        <v>日</v>
      </c>
      <c r="D106" s="27">
        <f>IFERROR(__xludf.DUMMYFUNCTION("IF($B106="""","""",IFERROR(INDEX(FILTER('1'!$FI:$FI,'1'!$FH:$FH=$A106,'1'!$A:$A=$B106),1),""""))"),1174.0)</f>
        <v>1174</v>
      </c>
      <c r="E106" s="28">
        <f>IFERROR(__xludf.DUMMYFUNCTION("IF($B106="""","""",IFERROR(INDEX(FILTER('1'!$FK:$FK,'1'!$FH:$FH=$A106,'1'!$A:$A=$B106),1),""""))"),5.0)</f>
        <v>5</v>
      </c>
      <c r="F106" s="29">
        <f>IFERROR(__xludf.DUMMYFUNCTION("IF($B106="""","""",IFERROR(INDEX(FILTER('1'!$FL:$FL,'1'!$FH:$FH=$A106,'1'!$A:$A=$B106),1),""""))"),6.0)</f>
        <v>6</v>
      </c>
      <c r="G106" s="72"/>
      <c r="H106" s="27">
        <f>IFERROR(__xludf.DUMMYFUNCTION("IF($B106="""","""",IFERROR(INDEX(FILTER('1'!$FM:$FM,'1'!$FH:$FH=$A106,'1'!$A:$A=$B106),1),""""))"),7348.0)</f>
        <v>7348</v>
      </c>
      <c r="I106" s="27">
        <f>IFERROR(__xludf.DUMMYFUNCTION("IF($B106="""","""",IFERROR(INDEX(FILTER('1'!$FN:$FN,'1'!$FH:$FH=$A106,'1'!$A:$A=$B106),1),""""))"),14265.0)</f>
        <v>14265</v>
      </c>
      <c r="J106" s="27">
        <f>IFERROR(__xludf.DUMMYFUNCTION("IF($B106="""","""",IFERROR(INDEX(FILTER('1'!$FO:$FO,'1'!$FH:$FH=$A106,'1'!$A:$A=$B106),1),""""))"),10000.0)</f>
        <v>10000</v>
      </c>
      <c r="K106" s="27"/>
      <c r="M106" s="28">
        <f>IFERROR(__xludf.DUMMYFUNCTION("IF($B106="""","""",IFERROR(INDEX(FILTER('1'!$FK:$FK,'1'!$FH:$FH=$A106,'1'!$A:$A=$B106),1),""""))"),5.0)</f>
        <v>5</v>
      </c>
      <c r="N106" s="31">
        <f t="shared" si="2"/>
        <v>6</v>
      </c>
      <c r="O106" s="32">
        <f>IFERROR(__xludf.DUMMYFUNCTION("IF($B106="""","""",IFERROR(INDEX(FILTER('1'!$FP:$FP,'1'!$FH:$FH=$A106,'1'!$A:$A=$B106),1),""""))"),-1.0)</f>
        <v>-1</v>
      </c>
      <c r="P106" s="33">
        <f>IFERROR(__xludf.DUMMYFUNCTION("IF($B106="""","""",IFERROR(INDEX(FILTER('1'!$FQ:$FQ,'1'!$FH:$FH=$A106,'1'!$A:$A=$B106),1),""""))"),7.0)</f>
        <v>7</v>
      </c>
      <c r="Q106" s="32">
        <f>IFERROR(__xludf.DUMMYFUNCTION("IF($B106="""","""",IFERROR(INDEX(FILTER('1'!$FS:$FS,'1'!$FH:$FH=$A106,'1'!$A:$A=$B106),1),""""))"),0.0)</f>
        <v>0</v>
      </c>
      <c r="R106" s="34"/>
    </row>
    <row r="107" ht="22.5" hidden="1" customHeight="1">
      <c r="A107" s="24">
        <v>11.0</v>
      </c>
      <c r="B107" s="25">
        <v>46167.0</v>
      </c>
      <c r="C107" s="26" t="str">
        <f t="shared" si="12"/>
        <v>月</v>
      </c>
      <c r="D107" s="27">
        <f>IFERROR(__xludf.DUMMYFUNCTION("IF($B107="""","""",IFERROR(INDEX(FILTER('1'!$FI:$FI,'1'!$FH:$FH=$A107,'1'!$A:$A=$B107),1),""""))"),1174.0)</f>
        <v>1174</v>
      </c>
      <c r="E107" s="28">
        <f>IFERROR(__xludf.DUMMYFUNCTION("IF($B107="""","""",IFERROR(INDEX(FILTER('1'!$FK:$FK,'1'!$FH:$FH=$A107,'1'!$A:$A=$B107),1),""""))"),1.0)</f>
        <v>1</v>
      </c>
      <c r="F107" s="29">
        <f>IFERROR(__xludf.DUMMYFUNCTION("IF($B107="""","""",IFERROR(INDEX(FILTER('1'!$FL:$FL,'1'!$FH:$FH=$A107,'1'!$A:$A=$B107),1),""""))"),1.0)</f>
        <v>1</v>
      </c>
      <c r="G107" s="72"/>
      <c r="H107" s="27">
        <f>IFERROR(__xludf.DUMMYFUNCTION("IF($B107="""","""",IFERROR(INDEX(FILTER('1'!$FM:$FM,'1'!$FH:$FH=$A107,'1'!$A:$A=$B107),1),""""))"),3045.0)</f>
        <v>3045</v>
      </c>
      <c r="I107" s="27">
        <f>IFERROR(__xludf.DUMMYFUNCTION("IF($B107="""","""",IFERROR(INDEX(FILTER('1'!$FN:$FN,'1'!$FH:$FH=$A107,'1'!$A:$A=$B107),1),""""))"),649.0)</f>
        <v>649</v>
      </c>
      <c r="J107" s="27">
        <f>IFERROR(__xludf.DUMMYFUNCTION("IF($B107="""","""",IFERROR(INDEX(FILTER('1'!$FO:$FO,'1'!$FH:$FH=$A107,'1'!$A:$A=$B107),1),""""))"),-2000.0)</f>
        <v>-2000</v>
      </c>
      <c r="K107" s="27"/>
      <c r="M107" s="28">
        <f>IFERROR(__xludf.DUMMYFUNCTION("IF($B107="""","""",IFERROR(INDEX(FILTER('1'!$FK:$FK,'1'!$FH:$FH=$A107,'1'!$A:$A=$B107),1),""""))"),1.0)</f>
        <v>1</v>
      </c>
      <c r="N107" s="31">
        <f t="shared" si="2"/>
        <v>1</v>
      </c>
      <c r="O107" s="32">
        <f>IFERROR(__xludf.DUMMYFUNCTION("IF($B107="""","""",IFERROR(INDEX(FILTER('1'!$FP:$FP,'1'!$FH:$FH=$A107,'1'!$A:$A=$B107),1),""""))"),1.0)</f>
        <v>1</v>
      </c>
      <c r="P107" s="33">
        <f>IFERROR(__xludf.DUMMYFUNCTION("IF($B107="""","""",IFERROR(INDEX(FILTER('1'!$FQ:$FQ,'1'!$FH:$FH=$A107,'1'!$A:$A=$B107),1),""""))"),3.0)</f>
        <v>3</v>
      </c>
      <c r="Q107" s="32">
        <f>IFERROR(__xludf.DUMMYFUNCTION("IF($B107="""","""",IFERROR(INDEX(FILTER('1'!$FS:$FS,'1'!$FH:$FH=$A107,'1'!$A:$A=$B107),1),""""))"),3.5)</f>
        <v>3.5</v>
      </c>
      <c r="R107" s="34"/>
    </row>
    <row r="108" ht="22.5" hidden="1" customHeight="1">
      <c r="A108" s="24">
        <v>11.0</v>
      </c>
      <c r="B108" s="25">
        <v>46168.0</v>
      </c>
      <c r="C108" s="26" t="str">
        <f t="shared" si="12"/>
        <v>火</v>
      </c>
      <c r="D108" s="27">
        <f>IFERROR(__xludf.DUMMYFUNCTION("IF($B108="""","""",IFERROR(INDEX(FILTER('1'!$FI:$FI,'1'!$FH:$FH=$A108,'1'!$A:$A=$B108),1),""""))"),1174.0)</f>
        <v>1174</v>
      </c>
      <c r="E108" s="28">
        <f>IFERROR(__xludf.DUMMYFUNCTION("IF($B108="""","""",IFERROR(INDEX(FILTER('1'!$FK:$FK,'1'!$FH:$FH=$A108,'1'!$A:$A=$B108),1),""""))"),2.0)</f>
        <v>2</v>
      </c>
      <c r="F108" s="29">
        <f>IFERROR(__xludf.DUMMYFUNCTION("IF($B108="""","""",IFERROR(INDEX(FILTER('1'!$FL:$FL,'1'!$FH:$FH=$A108,'1'!$A:$A=$B108),1),""""))"),1.0)</f>
        <v>1</v>
      </c>
      <c r="G108" s="72"/>
      <c r="H108" s="27">
        <f>IFERROR(__xludf.DUMMYFUNCTION("IF($B108="""","""",IFERROR(INDEX(FILTER('1'!$FM:$FM,'1'!$FH:$FH=$A108,'1'!$A:$A=$B108),1),""""))"),6311.0)</f>
        <v>6311</v>
      </c>
      <c r="I108" s="27">
        <f>IFERROR(__xludf.DUMMYFUNCTION("IF($B108="""","""",IFERROR(INDEX(FILTER('1'!$FN:$FN,'1'!$FH:$FH=$A108,'1'!$A:$A=$B108),1),""""))"),1676.0)</f>
        <v>1676</v>
      </c>
      <c r="J108" s="27">
        <f>IFERROR(__xludf.DUMMYFUNCTION("IF($B108="""","""",IFERROR(INDEX(FILTER('1'!$FO:$FO,'1'!$FH:$FH=$A108,'1'!$A:$A=$B108),1),""""))"),-1000.0)</f>
        <v>-1000</v>
      </c>
      <c r="K108" s="27"/>
      <c r="M108" s="28">
        <f>IFERROR(__xludf.DUMMYFUNCTION("IF($B108="""","""",IFERROR(INDEX(FILTER('1'!$FK:$FK,'1'!$FH:$FH=$A108,'1'!$A:$A=$B108),1),""""))"),2.0)</f>
        <v>2</v>
      </c>
      <c r="N108" s="31">
        <f t="shared" si="2"/>
        <v>1</v>
      </c>
      <c r="O108" s="32">
        <f>IFERROR(__xludf.DUMMYFUNCTION("IF($B108="""","""",IFERROR(INDEX(FILTER('1'!$FP:$FP,'1'!$FH:$FH=$A108,'1'!$A:$A=$B108),1),""""))"),1.0)</f>
        <v>1</v>
      </c>
      <c r="P108" s="33">
        <f>IFERROR(__xludf.DUMMYFUNCTION("IF($B108="""","""",IFERROR(INDEX(FILTER('1'!$FQ:$FQ,'1'!$FH:$FH=$A108,'1'!$A:$A=$B108),1),""""))"),3.0)</f>
        <v>3</v>
      </c>
      <c r="Q108" s="32">
        <f>IFERROR(__xludf.DUMMYFUNCTION("IF($B108="""","""",IFERROR(INDEX(FILTER('1'!$FS:$FS,'1'!$FH:$FH=$A108,'1'!$A:$A=$B108),1),""""))"),3.5)</f>
        <v>3.5</v>
      </c>
      <c r="R108" s="34"/>
    </row>
    <row r="109" ht="22.5" customHeight="1">
      <c r="A109" s="24">
        <v>11.0</v>
      </c>
      <c r="B109" s="25">
        <v>46169.0</v>
      </c>
      <c r="C109" s="26" t="str">
        <f t="shared" si="12"/>
        <v>水</v>
      </c>
      <c r="D109" s="27">
        <f>IFERROR(__xludf.DUMMYFUNCTION("IF($B109="""","""",IFERROR(INDEX(FILTER('1'!$FI:$FI,'1'!$FH:$FH=$A109,'1'!$A:$A=$B109),1),""""))"),1174.0)</f>
        <v>1174</v>
      </c>
      <c r="E109" s="28">
        <f>IFERROR(__xludf.DUMMYFUNCTION("IF($B109="""","""",IFERROR(INDEX(FILTER('1'!$FK:$FK,'1'!$FH:$FH=$A109,'1'!$A:$A=$B109),1),""""))"),3.0)</f>
        <v>3</v>
      </c>
      <c r="F109" s="29">
        <f>IFERROR(__xludf.DUMMYFUNCTION("IF($B109="""","""",IFERROR(INDEX(FILTER('1'!$FL:$FL,'1'!$FH:$FH=$A109,'1'!$A:$A=$B109),1),""""))"),2.0)</f>
        <v>2</v>
      </c>
      <c r="G109" s="72">
        <f>IF(COUNT(F103:F109)=0,"",SUM(F103:F109)/7)</f>
        <v>0.8571428571</v>
      </c>
      <c r="H109" s="27">
        <f>IFERROR(__xludf.DUMMYFUNCTION("IF($B109="""","""",IFERROR(INDEX(FILTER('1'!$FM:$FM,'1'!$FH:$FH=$A109,'1'!$A:$A=$B109),1),""""))"),5161.0)</f>
        <v>5161</v>
      </c>
      <c r="I109" s="27">
        <f>IFERROR(__xludf.DUMMYFUNCTION("IF($B109="""","""",IFERROR(INDEX(FILTER('1'!$FN:$FN,'1'!$FH:$FH=$A109,'1'!$A:$A=$B109),1),""""))"),4742.0)</f>
        <v>4742</v>
      </c>
      <c r="J109" s="27">
        <f>IFERROR(__xludf.DUMMYFUNCTION("IF($B109="""","""",IFERROR(INDEX(FILTER('1'!$FO:$FO,'1'!$FH:$FH=$A109,'1'!$A:$A=$B109),1),""""))"),-100.0)</f>
        <v>-100</v>
      </c>
      <c r="K109" s="27">
        <f t="array" ref="K109">SUM(IFERROR(VALUE(J103:J109),0))</f>
        <v>-3100</v>
      </c>
      <c r="M109" s="28">
        <f>IFERROR(__xludf.DUMMYFUNCTION("IF($B109="""","""",IFERROR(INDEX(FILTER('1'!$FK:$FK,'1'!$FH:$FH=$A109,'1'!$A:$A=$B109),1),""""))"),3.0)</f>
        <v>3</v>
      </c>
      <c r="N109" s="35">
        <f t="shared" si="2"/>
        <v>2</v>
      </c>
      <c r="O109" s="32">
        <f>IFERROR(__xludf.DUMMYFUNCTION("IF($B109="""","""",IFERROR(INDEX(FILTER('1'!$FP:$FP,'1'!$FH:$FH=$A109,'1'!$A:$A=$B109),1),""""))"),1.0)</f>
        <v>1</v>
      </c>
      <c r="P109" s="33">
        <f>IFERROR(__xludf.DUMMYFUNCTION("IF($B109="""","""",IFERROR(INDEX(FILTER('1'!$FQ:$FQ,'1'!$FH:$FH=$A109,'1'!$A:$A=$B109),1),""""))"),4.0)</f>
        <v>4</v>
      </c>
      <c r="Q109" s="32">
        <f>IFERROR(__xludf.DUMMYFUNCTION("IF($B109="""","""",IFERROR(INDEX(FILTER('1'!$FS:$FS,'1'!$FH:$FH=$A109,'1'!$A:$A=$B109),1),""""))"),3.0)</f>
        <v>3</v>
      </c>
      <c r="R109" s="34"/>
    </row>
    <row r="110" ht="22.5" customHeight="1">
      <c r="A110" s="36">
        <v>11.0</v>
      </c>
      <c r="B110" s="37">
        <v>46170.0</v>
      </c>
      <c r="C110" s="38" t="str">
        <f t="shared" si="12"/>
        <v>木</v>
      </c>
      <c r="D110" s="39">
        <f>IFERROR(__xludf.DUMMYFUNCTION("IF($B110="""","""",IFERROR(INDEX(FILTER('1'!$FI:$FI,'1'!$FH:$FH=$A110,'1'!$A:$A=$B110),1),""""))"),1174.0)</f>
        <v>1174</v>
      </c>
      <c r="E110" s="40">
        <f>IFERROR(__xludf.DUMMYFUNCTION("IF($B110="""","""",IFERROR(INDEX(FILTER('1'!$FK:$FK,'1'!$FH:$FH=$A110,'1'!$A:$A=$B110),1),""""))"),4.0)</f>
        <v>4</v>
      </c>
      <c r="F110" s="41"/>
      <c r="G110" s="73"/>
      <c r="H110" s="39" t="str">
        <f>IFERROR(__xludf.DUMMYFUNCTION("IF($B110="""","""",IFERROR(INDEX(FILTER('2'!$FB:$FB,'2'!$EY:$EY=$A110,'2'!$A:$A=$B110),1),""""))"),"")</f>
        <v/>
      </c>
      <c r="I110" s="39" t="str">
        <f>IFERROR(__xludf.DUMMYFUNCTION("IF($B110="""","""",IFERROR(INDEX(FILTER('2'!$FC:$FC,'2'!$EY:$EY=$A110,'2'!$A:$A=$B110),1),""""))"),"")</f>
        <v/>
      </c>
      <c r="J110" s="39" t="str">
        <f>IFERROR(__xludf.DUMMYFUNCTION("IF($B110="""","""",IFERROR(INDEX(FILTER('2'!$FD:$FD,'2'!$EY:$EY=$A110,'2'!$A:$A=$B110),1),""""))"),"")</f>
        <v/>
      </c>
      <c r="K110" s="39"/>
      <c r="M110" s="40">
        <f>IFERROR(__xludf.DUMMYFUNCTION("IF($B110="""","""",IFERROR(INDEX(FILTER('1'!$FK:$FK,'1'!$FH:$FH=$A110,'1'!$A:$A=$B110),1),""""))"),4.0)</f>
        <v>4</v>
      </c>
      <c r="N110" s="43" t="str">
        <f t="shared" si="2"/>
        <v/>
      </c>
      <c r="O110" s="44" t="str">
        <f>IFERROR(__xludf.DUMMYFUNCTION("IF($B110="""","""",IFERROR(INDEX(FILTER('1'!$FP:$FP,'1'!$FH:$FH=$A110,'1'!$A:$A=$B110),1),""""))"),"")</f>
        <v/>
      </c>
      <c r="P110" s="45" t="str">
        <f>IFERROR(__xludf.DUMMYFUNCTION("IF($B110="""","""",IFERROR(INDEX(FILTER('1'!$FQ:$FQ,'1'!$FH:$FH=$A110,'1'!$A:$A=$B110),1),""""))"),"")</f>
        <v/>
      </c>
      <c r="Q110" s="46">
        <f>IFERROR(__xludf.DUMMYFUNCTION("IF($B110="""","""",IFERROR(INDEX(FILTER('1'!$FS:$FS,'1'!$FH:$FH=$A110,'1'!$A:$A=$B110),1),""""))"),0.0)</f>
        <v>0</v>
      </c>
      <c r="R110" s="47">
        <f>D110</f>
        <v>1174</v>
      </c>
      <c r="S110" s="48"/>
    </row>
    <row r="111" ht="22.5" customHeight="1">
      <c r="A111" s="64">
        <v>11.0</v>
      </c>
      <c r="B111" s="25" t="s">
        <v>15</v>
      </c>
      <c r="C111" s="26" t="str">
        <f t="shared" si="12"/>
        <v/>
      </c>
      <c r="D111" s="27"/>
      <c r="E111" s="53"/>
      <c r="F111" s="29"/>
      <c r="G111" s="72"/>
      <c r="H111" s="27"/>
      <c r="I111" s="27"/>
      <c r="J111" s="27"/>
      <c r="K111" s="65"/>
      <c r="M111" s="53"/>
      <c r="N111" s="31" t="str">
        <f t="shared" si="2"/>
        <v/>
      </c>
      <c r="O111" s="66"/>
      <c r="P111" s="59"/>
      <c r="Q111" s="60"/>
      <c r="R111" s="67"/>
    </row>
    <row r="112" ht="22.5" hidden="1" customHeight="1">
      <c r="A112" s="64">
        <v>11.0</v>
      </c>
      <c r="B112" s="25" t="s">
        <v>15</v>
      </c>
      <c r="C112" s="26"/>
      <c r="D112" s="27"/>
      <c r="E112" s="53"/>
      <c r="F112" s="29"/>
      <c r="G112" s="72"/>
      <c r="H112" s="27"/>
      <c r="I112" s="27"/>
      <c r="J112" s="27"/>
      <c r="K112" s="65"/>
      <c r="M112" s="53"/>
      <c r="N112" s="31" t="str">
        <f t="shared" si="2"/>
        <v/>
      </c>
      <c r="O112" s="66"/>
      <c r="P112" s="59"/>
      <c r="Q112" s="60"/>
      <c r="R112" s="67"/>
    </row>
    <row r="113" ht="22.5" hidden="1" customHeight="1">
      <c r="A113" s="24">
        <v>12.0</v>
      </c>
      <c r="B113" s="25">
        <v>46163.0</v>
      </c>
      <c r="C113" s="26" t="str">
        <f t="shared" ref="C113:C201" si="13">IF(B113="","",TEXT(B113,"ddd"))</f>
        <v>木</v>
      </c>
      <c r="D113" s="27">
        <f>IFERROR(__xludf.DUMMYFUNCTION("IF($B113="""","""",IFERROR(INDEX(FILTER('1'!$FY:$FY,'1'!$FX:$FX=$A113,'1'!$A:$A=$B113),1),""""))"),1175.0)</f>
        <v>1175</v>
      </c>
      <c r="E113" s="28">
        <f>IFERROR(__xludf.DUMMYFUNCTION("IF($B113="""","""",IFERROR(INDEX(FILTER('1'!$GA:$GA,'1'!$FX:$FX=$A113,'1'!$A:$A=$B113),1),""""))"),3.0)</f>
        <v>3</v>
      </c>
      <c r="F113" s="29">
        <f>IFERROR(__xludf.DUMMYFUNCTION("IF($B113="""","""",IFERROR(INDEX(FILTER('1'!$GB:$GB,'1'!$FX:$FX=$A113,'1'!$A:$A=$B113),1),""""))"),1.0)</f>
        <v>1</v>
      </c>
      <c r="G113" s="72"/>
      <c r="H113" s="27">
        <f>IFERROR(__xludf.DUMMYFUNCTION("IF($B113="""","""",IFERROR(INDEX(FILTER('1'!$GC:$GC,'1'!$FX:$FX=$A113,'1'!$A:$A=$B113),1),""""))"),3186.0)</f>
        <v>3186</v>
      </c>
      <c r="I113" s="27">
        <f>IFERROR(__xludf.DUMMYFUNCTION("IF($B113="""","""",IFERROR(INDEX(FILTER('1'!$GD:$GD,'1'!$FX:$FX=$A113,'1'!$A:$A=$B113),1),""""))"),2173.0)</f>
        <v>2173</v>
      </c>
      <c r="J113" s="27">
        <f>IFERROR(__xludf.DUMMYFUNCTION("IF($B113="""","""",IFERROR(INDEX(FILTER('1'!$GE:$GE,'1'!$FX:$FX=$A113,'1'!$A:$A=$B113),1),""""))"),-800.0)</f>
        <v>-800</v>
      </c>
      <c r="K113" s="27"/>
      <c r="M113" s="28">
        <f>IFERROR(__xludf.DUMMYFUNCTION("IF($B113="""","""",IFERROR(INDEX(FILTER('1'!$GA:$GA,'1'!$FX:$FX=$A113,'1'!$A:$A=$B113),1),""""))"),3.0)</f>
        <v>3</v>
      </c>
      <c r="N113" s="31">
        <f t="shared" si="2"/>
        <v>1</v>
      </c>
      <c r="O113" s="32">
        <f>IFERROR(__xludf.DUMMYFUNCTION("IF($B113="""","""",IFERROR(INDEX(FILTER('1'!$GF:$GF,'1'!$FX:$FX=$A113,'1'!$A:$A=$B113),1),""""))"),1.0)</f>
        <v>1</v>
      </c>
      <c r="P113" s="33">
        <f>IFERROR(__xludf.DUMMYFUNCTION("IF($B113="""","""",IFERROR(INDEX(FILTER('1'!$GG:$GG,'1'!$FX:$FX=$A113,'1'!$A:$A=$B113),1),""""))"),4.0)</f>
        <v>4</v>
      </c>
      <c r="Q113" s="32">
        <f>IFERROR(__xludf.DUMMYFUNCTION("IF($B113="""","""",IFERROR(INDEX(FILTER('1'!$GI:$GI,'1'!$FX:$FX=$A113,'1'!$A:$A=$B113),1),""""))"),3.0)</f>
        <v>3</v>
      </c>
      <c r="R113" s="34"/>
    </row>
    <row r="114" ht="22.5" hidden="1" customHeight="1">
      <c r="A114" s="24">
        <v>12.0</v>
      </c>
      <c r="B114" s="25">
        <v>46164.0</v>
      </c>
      <c r="C114" s="26" t="str">
        <f t="shared" si="13"/>
        <v>金</v>
      </c>
      <c r="D114" s="27">
        <f>IFERROR(__xludf.DUMMYFUNCTION("IF($B114="""","""",IFERROR(INDEX(FILTER('1'!$FY:$FY,'1'!$FX:$FX=$A114,'1'!$A:$A=$B114),1),""""))"),1175.0)</f>
        <v>1175</v>
      </c>
      <c r="E114" s="28">
        <f>IFERROR(__xludf.DUMMYFUNCTION("IF($B114="""","""",IFERROR(INDEX(FILTER('1'!$GA:$GA,'1'!$FX:$FX=$A114,'1'!$A:$A=$B114),1),""""))"),4.0)</f>
        <v>4</v>
      </c>
      <c r="F114" s="29">
        <f>IFERROR(__xludf.DUMMYFUNCTION("IF($B114="""","""",IFERROR(INDEX(FILTER('1'!$GB:$GB,'1'!$FX:$FX=$A114,'1'!$A:$A=$B114),1),""""))"),1.0)</f>
        <v>1</v>
      </c>
      <c r="G114" s="72"/>
      <c r="H114" s="27">
        <f>IFERROR(__xludf.DUMMYFUNCTION("IF($B114="""","""",IFERROR(INDEX(FILTER('1'!$GC:$GC,'1'!$FX:$FX=$A114,'1'!$A:$A=$B114),1),""""))"),3220.0)</f>
        <v>3220</v>
      </c>
      <c r="I114" s="27">
        <f>IFERROR(__xludf.DUMMYFUNCTION("IF($B114="""","""",IFERROR(INDEX(FILTER('1'!$GD:$GD,'1'!$FX:$FX=$A114,'1'!$A:$A=$B114),1),""""))"),1161.0)</f>
        <v>1161</v>
      </c>
      <c r="J114" s="27">
        <f>IFERROR(__xludf.DUMMYFUNCTION("IF($B114="""","""",IFERROR(INDEX(FILTER('1'!$GE:$GE,'1'!$FX:$FX=$A114,'1'!$A:$A=$B114),1),""""))"),-1900.0)</f>
        <v>-1900</v>
      </c>
      <c r="K114" s="27"/>
      <c r="M114" s="28">
        <f>IFERROR(__xludf.DUMMYFUNCTION("IF($B114="""","""",IFERROR(INDEX(FILTER('1'!$GA:$GA,'1'!$FX:$FX=$A114,'1'!$A:$A=$B114),1),""""))"),4.0)</f>
        <v>4</v>
      </c>
      <c r="N114" s="31">
        <f t="shared" si="2"/>
        <v>1</v>
      </c>
      <c r="O114" s="32">
        <f>IFERROR(__xludf.DUMMYFUNCTION("IF($B114="""","""",IFERROR(INDEX(FILTER('1'!$GF:$GF,'1'!$FX:$FX=$A114,'1'!$A:$A=$B114),1),""""))"),1.5)</f>
        <v>1.5</v>
      </c>
      <c r="P114" s="33">
        <f>IFERROR(__xludf.DUMMYFUNCTION("IF($B114="""","""",IFERROR(INDEX(FILTER('1'!$GG:$GG,'1'!$FX:$FX=$A114,'1'!$A:$A=$B114),1),""""))"),10.0)</f>
        <v>10</v>
      </c>
      <c r="Q114" s="32">
        <f>IFERROR(__xludf.DUMMYFUNCTION("IF($B114="""","""",IFERROR(INDEX(FILTER('1'!$GI:$GI,'1'!$FX:$FX=$A114,'1'!$A:$A=$B114),1),""""))"),0.5)</f>
        <v>0.5</v>
      </c>
      <c r="R114" s="34"/>
    </row>
    <row r="115" ht="22.5" hidden="1" customHeight="1">
      <c r="A115" s="24">
        <v>12.0</v>
      </c>
      <c r="B115" s="25">
        <v>46165.0</v>
      </c>
      <c r="C115" s="26" t="str">
        <f t="shared" si="13"/>
        <v>土</v>
      </c>
      <c r="D115" s="27">
        <f>IFERROR(__xludf.DUMMYFUNCTION("IF($B115="""","""",IFERROR(INDEX(FILTER('1'!$FY:$FY,'1'!$FX:$FX=$A115,'1'!$A:$A=$B115),1),""""))"),1175.0)</f>
        <v>1175</v>
      </c>
      <c r="E115" s="28">
        <f>IFERROR(__xludf.DUMMYFUNCTION("IF($B115="""","""",IFERROR(INDEX(FILTER('1'!$GA:$GA,'1'!$FX:$FX=$A115,'1'!$A:$A=$B115),1),""""))"),5.0)</f>
        <v>5</v>
      </c>
      <c r="F115" s="29">
        <f>IFERROR(__xludf.DUMMYFUNCTION("IF($B115="""","""",IFERROR(INDEX(FILTER('1'!$GB:$GB,'1'!$FX:$FX=$A115,'1'!$A:$A=$B115),1),""""))"),6.0)</f>
        <v>6</v>
      </c>
      <c r="G115" s="72"/>
      <c r="H115" s="27">
        <f>IFERROR(__xludf.DUMMYFUNCTION("IF($B115="""","""",IFERROR(INDEX(FILTER('1'!$GC:$GC,'1'!$FX:$FX=$A115,'1'!$A:$A=$B115),1),""""))"),7756.0)</f>
        <v>7756</v>
      </c>
      <c r="I115" s="27">
        <f>IFERROR(__xludf.DUMMYFUNCTION("IF($B115="""","""",IFERROR(INDEX(FILTER('1'!$GD:$GD,'1'!$FX:$FX=$A115,'1'!$A:$A=$B115),1),""""))"),15202.0)</f>
        <v>15202</v>
      </c>
      <c r="J115" s="27">
        <f>IFERROR(__xludf.DUMMYFUNCTION("IF($B115="""","""",IFERROR(INDEX(FILTER('1'!$GE:$GE,'1'!$FX:$FX=$A115,'1'!$A:$A=$B115),1),""""))"),12000.0)</f>
        <v>12000</v>
      </c>
      <c r="K115" s="27"/>
      <c r="M115" s="28">
        <f>IFERROR(__xludf.DUMMYFUNCTION("IF($B115="""","""",IFERROR(INDEX(FILTER('1'!$GA:$GA,'1'!$FX:$FX=$A115,'1'!$A:$A=$B115),1),""""))"),5.0)</f>
        <v>5</v>
      </c>
      <c r="N115" s="31">
        <f t="shared" si="2"/>
        <v>6</v>
      </c>
      <c r="O115" s="32">
        <f>IFERROR(__xludf.DUMMYFUNCTION("IF($B115="""","""",IFERROR(INDEX(FILTER('1'!$GF:$GF,'1'!$FX:$FX=$A115,'1'!$A:$A=$B115),1),""""))"),0.5)</f>
        <v>0.5</v>
      </c>
      <c r="P115" s="33">
        <f>IFERROR(__xludf.DUMMYFUNCTION("IF($B115="""","""",IFERROR(INDEX(FILTER('1'!$GG:$GG,'1'!$FX:$FX=$A115,'1'!$A:$A=$B115),1),""""))"),10.0)</f>
        <v>10</v>
      </c>
      <c r="Q115" s="32">
        <f>IFERROR(__xludf.DUMMYFUNCTION("IF($B115="""","""",IFERROR(INDEX(FILTER('1'!$GI:$GI,'1'!$FX:$FX=$A115,'1'!$A:$A=$B115),1),""""))"),-0.5)</f>
        <v>-0.5</v>
      </c>
      <c r="R115" s="34"/>
    </row>
    <row r="116" ht="22.5" hidden="1" customHeight="1">
      <c r="A116" s="24">
        <v>12.0</v>
      </c>
      <c r="B116" s="25">
        <v>46166.0</v>
      </c>
      <c r="C116" s="26" t="str">
        <f t="shared" si="13"/>
        <v>日</v>
      </c>
      <c r="D116" s="27">
        <f>IFERROR(__xludf.DUMMYFUNCTION("IF($B116="""","""",IFERROR(INDEX(FILTER('1'!$FY:$FY,'1'!$FX:$FX=$A116,'1'!$A:$A=$B116),1),""""))"),1175.0)</f>
        <v>1175</v>
      </c>
      <c r="E116" s="28">
        <f>IFERROR(__xludf.DUMMYFUNCTION("IF($B116="""","""",IFERROR(INDEX(FILTER('1'!$GA:$GA,'1'!$FX:$FX=$A116,'1'!$A:$A=$B116),1),""""))"),1.0)</f>
        <v>1</v>
      </c>
      <c r="F116" s="29">
        <f>IFERROR(__xludf.DUMMYFUNCTION("IF($B116="""","""",IFERROR(INDEX(FILTER('1'!$GB:$GB,'1'!$FX:$FX=$A116,'1'!$A:$A=$B116),1),""""))"),2.0)</f>
        <v>2</v>
      </c>
      <c r="G116" s="72"/>
      <c r="H116" s="27">
        <f>IFERROR(__xludf.DUMMYFUNCTION("IF($B116="""","""",IFERROR(INDEX(FILTER('1'!$GC:$GC,'1'!$FX:$FX=$A116,'1'!$A:$A=$B116),1),""""))"),8070.0)</f>
        <v>8070</v>
      </c>
      <c r="I116" s="27">
        <f>IFERROR(__xludf.DUMMYFUNCTION("IF($B116="""","""",IFERROR(INDEX(FILTER('1'!$GD:$GD,'1'!$FX:$FX=$A116,'1'!$A:$A=$B116),1),""""))"),2625.0)</f>
        <v>2625</v>
      </c>
      <c r="J116" s="27">
        <f>IFERROR(__xludf.DUMMYFUNCTION("IF($B116="""","""",IFERROR(INDEX(FILTER('1'!$GE:$GE,'1'!$FX:$FX=$A116,'1'!$A:$A=$B116),1),""""))"),-1000.0)</f>
        <v>-1000</v>
      </c>
      <c r="K116" s="27"/>
      <c r="M116" s="28">
        <f>IFERROR(__xludf.DUMMYFUNCTION("IF($B116="""","""",IFERROR(INDEX(FILTER('1'!$GA:$GA,'1'!$FX:$FX=$A116,'1'!$A:$A=$B116),1),""""))"),1.0)</f>
        <v>1</v>
      </c>
      <c r="N116" s="31">
        <f t="shared" si="2"/>
        <v>2</v>
      </c>
      <c r="O116" s="32">
        <f>IFERROR(__xludf.DUMMYFUNCTION("IF($B116="""","""",IFERROR(INDEX(FILTER('1'!$GF:$GF,'1'!$FX:$FX=$A116,'1'!$A:$A=$B116),1),""""))"),2.5)</f>
        <v>2.5</v>
      </c>
      <c r="P116" s="33">
        <f>IFERROR(__xludf.DUMMYFUNCTION("IF($B116="""","""",IFERROR(INDEX(FILTER('1'!$GG:$GG,'1'!$FX:$FX=$A116,'1'!$A:$A=$B116),1),""""))"),4.0)</f>
        <v>4</v>
      </c>
      <c r="Q116" s="32">
        <f>IFERROR(__xludf.DUMMYFUNCTION("IF($B116="""","""",IFERROR(INDEX(FILTER('1'!$GI:$GI,'1'!$FX:$FX=$A116,'1'!$A:$A=$B116),1),""""))"),4.5)</f>
        <v>4.5</v>
      </c>
      <c r="R116" s="34"/>
    </row>
    <row r="117" ht="22.5" hidden="1" customHeight="1">
      <c r="A117" s="24">
        <v>12.0</v>
      </c>
      <c r="B117" s="25">
        <v>46167.0</v>
      </c>
      <c r="C117" s="26" t="str">
        <f t="shared" si="13"/>
        <v>月</v>
      </c>
      <c r="D117" s="27">
        <f>IFERROR(__xludf.DUMMYFUNCTION("IF($B117="""","""",IFERROR(INDEX(FILTER('1'!$FY:$FY,'1'!$FX:$FX=$A117,'1'!$A:$A=$B117),1),""""))"),1175.0)</f>
        <v>1175</v>
      </c>
      <c r="E117" s="28">
        <f>IFERROR(__xludf.DUMMYFUNCTION("IF($B117="""","""",IFERROR(INDEX(FILTER('1'!$GA:$GA,'1'!$FX:$FX=$A117,'1'!$A:$A=$B117),1),""""))"),2.0)</f>
        <v>2</v>
      </c>
      <c r="F117" s="29">
        <f>IFERROR(__xludf.DUMMYFUNCTION("IF($B117="""","""",IFERROR(INDEX(FILTER('1'!$GB:$GB,'1'!$FX:$FX=$A117,'1'!$A:$A=$B117),1),""""))"),1.0)</f>
        <v>1</v>
      </c>
      <c r="G117" s="72"/>
      <c r="H117" s="27">
        <f>IFERROR(__xludf.DUMMYFUNCTION("IF($B117="""","""",IFERROR(INDEX(FILTER('1'!$GC:$GC,'1'!$FX:$FX=$A117,'1'!$A:$A=$B117),1),""""))"),2144.0)</f>
        <v>2144</v>
      </c>
      <c r="I117" s="27">
        <f>IFERROR(__xludf.DUMMYFUNCTION("IF($B117="""","""",IFERROR(INDEX(FILTER('1'!$GD:$GD,'1'!$FX:$FX=$A117,'1'!$A:$A=$B117),1),""""))"),1480.0)</f>
        <v>1480</v>
      </c>
      <c r="J117" s="27">
        <f>IFERROR(__xludf.DUMMYFUNCTION("IF($B117="""","""",IFERROR(INDEX(FILTER('1'!$GE:$GE,'1'!$FX:$FX=$A117,'1'!$A:$A=$B117),1),""""))"),-600.0)</f>
        <v>-600</v>
      </c>
      <c r="K117" s="27"/>
      <c r="M117" s="28">
        <f>IFERROR(__xludf.DUMMYFUNCTION("IF($B117="""","""",IFERROR(INDEX(FILTER('1'!$GA:$GA,'1'!$FX:$FX=$A117,'1'!$A:$A=$B117),1),""""))"),2.0)</f>
        <v>2</v>
      </c>
      <c r="N117" s="31">
        <f t="shared" si="2"/>
        <v>1</v>
      </c>
      <c r="O117" s="32">
        <f>IFERROR(__xludf.DUMMYFUNCTION("IF($B117="""","""",IFERROR(INDEX(FILTER('1'!$GF:$GF,'1'!$FX:$FX=$A117,'1'!$A:$A=$B117),1),""""))"),2.5)</f>
        <v>2.5</v>
      </c>
      <c r="P117" s="33">
        <f>IFERROR(__xludf.DUMMYFUNCTION("IF($B117="""","""",IFERROR(INDEX(FILTER('1'!$GG:$GG,'1'!$FX:$FX=$A117,'1'!$A:$A=$B117),1),""""))"),1.0)</f>
        <v>1</v>
      </c>
      <c r="Q117" s="32">
        <f>IFERROR(__xludf.DUMMYFUNCTION("IF($B117="""","""",IFERROR(INDEX(FILTER('1'!$GI:$GI,'1'!$FX:$FX=$A117,'1'!$A:$A=$B117),1),""""))"),5.5)</f>
        <v>5.5</v>
      </c>
      <c r="R117" s="34"/>
    </row>
    <row r="118" ht="22.5" hidden="1" customHeight="1">
      <c r="A118" s="24">
        <v>12.0</v>
      </c>
      <c r="B118" s="25">
        <v>46168.0</v>
      </c>
      <c r="C118" s="26" t="str">
        <f t="shared" si="13"/>
        <v>火</v>
      </c>
      <c r="D118" s="27">
        <f>IFERROR(__xludf.DUMMYFUNCTION("IF($B118="""","""",IFERROR(INDEX(FILTER('1'!$FY:$FY,'1'!$FX:$FX=$A118,'1'!$A:$A=$B118),1),""""))"),1175.0)</f>
        <v>1175</v>
      </c>
      <c r="E118" s="28">
        <f>IFERROR(__xludf.DUMMYFUNCTION("IF($B118="""","""",IFERROR(INDEX(FILTER('1'!$GA:$GA,'1'!$FX:$FX=$A118,'1'!$A:$A=$B118),1),""""))"),3.0)</f>
        <v>3</v>
      </c>
      <c r="F118" s="29">
        <f>IFERROR(__xludf.DUMMYFUNCTION("IF($B118="""","""",IFERROR(INDEX(FILTER('1'!$GB:$GB,'1'!$FX:$FX=$A118,'1'!$A:$A=$B118),1),""""))"),6.0)</f>
        <v>6</v>
      </c>
      <c r="G118" s="72"/>
      <c r="H118" s="27">
        <f>IFERROR(__xludf.DUMMYFUNCTION("IF($B118="""","""",IFERROR(INDEX(FILTER('1'!$GC:$GC,'1'!$FX:$FX=$A118,'1'!$A:$A=$B118),1),""""))"),7306.0)</f>
        <v>7306</v>
      </c>
      <c r="I118" s="27">
        <f>IFERROR(__xludf.DUMMYFUNCTION("IF($B118="""","""",IFERROR(INDEX(FILTER('1'!$GD:$GD,'1'!$FX:$FX=$A118,'1'!$A:$A=$B118),1),""""))"),10106.0)</f>
        <v>10106</v>
      </c>
      <c r="J118" s="27">
        <f>IFERROR(__xludf.DUMMYFUNCTION("IF($B118="""","""",IFERROR(INDEX(FILTER('1'!$GE:$GE,'1'!$FX:$FX=$A118,'1'!$A:$A=$B118),1),""""))"),9900.0)</f>
        <v>9900</v>
      </c>
      <c r="K118" s="27"/>
      <c r="M118" s="28">
        <f>IFERROR(__xludf.DUMMYFUNCTION("IF($B118="""","""",IFERROR(INDEX(FILTER('1'!$GA:$GA,'1'!$FX:$FX=$A118,'1'!$A:$A=$B118),1),""""))"),3.0)</f>
        <v>3</v>
      </c>
      <c r="N118" s="31">
        <f t="shared" si="2"/>
        <v>6</v>
      </c>
      <c r="O118" s="32">
        <f>IFERROR(__xludf.DUMMYFUNCTION("IF($B118="""","""",IFERROR(INDEX(FILTER('1'!$GF:$GF,'1'!$FX:$FX=$A118,'1'!$A:$A=$B118),1),""""))"),3.0)</f>
        <v>3</v>
      </c>
      <c r="P118" s="33">
        <f>IFERROR(__xludf.DUMMYFUNCTION("IF($B118="""","""",IFERROR(INDEX(FILTER('1'!$GG:$GG,'1'!$FX:$FX=$A118,'1'!$A:$A=$B118),1),""""))"),12.0)</f>
        <v>12</v>
      </c>
      <c r="Q118" s="32">
        <f>IFERROR(__xludf.DUMMYFUNCTION("IF($B118="""","""",IFERROR(INDEX(FILTER('1'!$GI:$GI,'1'!$FX:$FX=$A118,'1'!$A:$A=$B118),1),""""))"),1.0)</f>
        <v>1</v>
      </c>
      <c r="R118" s="34"/>
    </row>
    <row r="119" ht="22.5" customHeight="1">
      <c r="A119" s="24">
        <v>12.0</v>
      </c>
      <c r="B119" s="25">
        <v>46169.0</v>
      </c>
      <c r="C119" s="26" t="str">
        <f t="shared" si="13"/>
        <v>水</v>
      </c>
      <c r="D119" s="27">
        <f>IFERROR(__xludf.DUMMYFUNCTION("IF($B119="""","""",IFERROR(INDEX(FILTER('1'!$FY:$FY,'1'!$FX:$FX=$A119,'1'!$A:$A=$B119),1),""""))"),1175.0)</f>
        <v>1175</v>
      </c>
      <c r="E119" s="28">
        <f>IFERROR(__xludf.DUMMYFUNCTION("IF($B119="""","""",IFERROR(INDEX(FILTER('1'!$GA:$GA,'1'!$FX:$FX=$A119,'1'!$A:$A=$B119),1),""""))"),1.0)</f>
        <v>1</v>
      </c>
      <c r="F119" s="29">
        <f>IFERROR(__xludf.DUMMYFUNCTION("IF($B119="""","""",IFERROR(INDEX(FILTER('1'!$GB:$GB,'1'!$FX:$FX=$A119,'1'!$A:$A=$B119),1),""""))"),1.0)</f>
        <v>1</v>
      </c>
      <c r="G119" s="72">
        <f>IF(COUNT(F113:F119)=0,"",SUM(F113:F119)/7)</f>
        <v>2.571428571</v>
      </c>
      <c r="H119" s="27">
        <f>IFERROR(__xludf.DUMMYFUNCTION("IF($B119="""","""",IFERROR(INDEX(FILTER('1'!$GC:$GC,'1'!$FX:$FX=$A119,'1'!$A:$A=$B119),1),""""))"),3959.0)</f>
        <v>3959</v>
      </c>
      <c r="I119" s="27">
        <f>IFERROR(__xludf.DUMMYFUNCTION("IF($B119="""","""",IFERROR(INDEX(FILTER('1'!$GD:$GD,'1'!$FX:$FX=$A119,'1'!$A:$A=$B119),1),""""))"),2290.0)</f>
        <v>2290</v>
      </c>
      <c r="J119" s="27">
        <f>IFERROR(__xludf.DUMMYFUNCTION("IF($B119="""","""",IFERROR(INDEX(FILTER('1'!$GE:$GE,'1'!$FX:$FX=$A119,'1'!$A:$A=$B119),1),""""))"),-1200.0)</f>
        <v>-1200</v>
      </c>
      <c r="K119" s="27">
        <f t="array" ref="K119">SUM(IFERROR(VALUE(J113:J119),0))</f>
        <v>16400</v>
      </c>
      <c r="M119" s="28">
        <f>IFERROR(__xludf.DUMMYFUNCTION("IF($B119="""","""",IFERROR(INDEX(FILTER('1'!$GA:$GA,'1'!$FX:$FX=$A119,'1'!$A:$A=$B119),1),""""))"),1.0)</f>
        <v>1</v>
      </c>
      <c r="N119" s="35">
        <f t="shared" si="2"/>
        <v>1</v>
      </c>
      <c r="O119" s="32">
        <f>IFERROR(__xludf.DUMMYFUNCTION("IF($B119="""","""",IFERROR(INDEX(FILTER('1'!$GF:$GF,'1'!$FX:$FX=$A119,'1'!$A:$A=$B119),1),""""))"),3.0)</f>
        <v>3</v>
      </c>
      <c r="P119" s="33">
        <f>IFERROR(__xludf.DUMMYFUNCTION("IF($B119="""","""",IFERROR(INDEX(FILTER('1'!$GG:$GG,'1'!$FX:$FX=$A119,'1'!$A:$A=$B119),1),""""))"),1.0)</f>
        <v>1</v>
      </c>
      <c r="Q119" s="32">
        <f>IFERROR(__xludf.DUMMYFUNCTION("IF($B119="""","""",IFERROR(INDEX(FILTER('1'!$GI:$GI,'1'!$FX:$FX=$A119,'1'!$A:$A=$B119),1),""""))"),6.0)</f>
        <v>6</v>
      </c>
      <c r="R119" s="34"/>
    </row>
    <row r="120" ht="22.5" customHeight="1">
      <c r="A120" s="36">
        <v>12.0</v>
      </c>
      <c r="B120" s="37">
        <v>46170.0</v>
      </c>
      <c r="C120" s="38" t="str">
        <f t="shared" si="13"/>
        <v>木</v>
      </c>
      <c r="D120" s="39">
        <f>IFERROR(__xludf.DUMMYFUNCTION("IF($B120="""","""",IFERROR(INDEX(FILTER('1'!$FY:$FY,'1'!$FX:$FX=$A120,'1'!$A:$A=$B120),1),""""))"),1175.0)</f>
        <v>1175</v>
      </c>
      <c r="E120" s="40">
        <f>IFERROR(__xludf.DUMMYFUNCTION("IF($B120="""","""",IFERROR(INDEX(FILTER('1'!$GA:$GA,'1'!$FX:$FX=$A120,'1'!$A:$A=$B120),1),""""))"),2.0)</f>
        <v>2</v>
      </c>
      <c r="F120" s="41"/>
      <c r="G120" s="73"/>
      <c r="H120" s="39" t="str">
        <f>IFERROR(__xludf.DUMMYFUNCTION("IF($B120="""","""",IFERROR(INDEX(FILTER('2'!$FQ:$FQ,'2'!$FN:$FN=$A120,'2'!$A:$A=$B120),1),""""))"),"")</f>
        <v/>
      </c>
      <c r="I120" s="39" t="str">
        <f>IFERROR(__xludf.DUMMYFUNCTION("IF($B120="""","""",IFERROR(INDEX(FILTER('2'!$FR:$FR,'2'!$FN:$FN=$A120,'2'!$A:$A=$B120),1),""""))"),"")</f>
        <v/>
      </c>
      <c r="J120" s="39" t="str">
        <f>IFERROR(__xludf.DUMMYFUNCTION("IF($B120="""","""",IFERROR(INDEX(FILTER('2'!$FS:$FS,'2'!$FN:$FN=$A120,'2'!$A:$A=$B120),1),""""))"),"")</f>
        <v/>
      </c>
      <c r="K120" s="39"/>
      <c r="M120" s="40">
        <f>IFERROR(__xludf.DUMMYFUNCTION("IF($B120="""","""",IFERROR(INDEX(FILTER('1'!$GA:$GA,'1'!$FX:$FX=$A120,'1'!$A:$A=$B120),1),""""))"),2.0)</f>
        <v>2</v>
      </c>
      <c r="N120" s="43" t="str">
        <f t="shared" si="2"/>
        <v/>
      </c>
      <c r="O120" s="44" t="str">
        <f>IFERROR(__xludf.DUMMYFUNCTION("IF($B120="""","""",IFERROR(INDEX(FILTER('1'!$GF:$GF,'1'!$FX:$FX=$A120,'1'!$A:$A=$B120),1),""""))"),"")</f>
        <v/>
      </c>
      <c r="P120" s="45" t="str">
        <f>IFERROR(__xludf.DUMMYFUNCTION("IF($B120="""","""",IFERROR(INDEX(FILTER('1'!$GG:$GG,'1'!$FX:$FX=$A120,'1'!$A:$A=$B120),1),""""))"),"")</f>
        <v/>
      </c>
      <c r="Q120" s="46">
        <f>IFERROR(__xludf.DUMMYFUNCTION("IF($B120="""","""",IFERROR(INDEX(FILTER('1'!$GI:$GI,'1'!$FX:$FX=$A120,'1'!$A:$A=$B120),1),""""))"),0.0)</f>
        <v>0</v>
      </c>
      <c r="R120" s="47">
        <f>D120</f>
        <v>1175</v>
      </c>
      <c r="S120" s="48"/>
    </row>
    <row r="121" ht="22.5" customHeight="1">
      <c r="A121" s="64">
        <v>12.0</v>
      </c>
      <c r="B121" s="25" t="s">
        <v>15</v>
      </c>
      <c r="C121" s="26" t="str">
        <f t="shared" si="13"/>
        <v/>
      </c>
      <c r="D121" s="27"/>
      <c r="E121" s="53"/>
      <c r="F121" s="29"/>
      <c r="G121" s="72"/>
      <c r="H121" s="27"/>
      <c r="I121" s="27"/>
      <c r="J121" s="27"/>
      <c r="K121" s="65"/>
      <c r="M121" s="53"/>
      <c r="N121" s="31" t="str">
        <f t="shared" si="2"/>
        <v/>
      </c>
      <c r="O121" s="66"/>
      <c r="P121" s="59"/>
      <c r="Q121" s="60"/>
      <c r="R121" s="67"/>
    </row>
    <row r="122" ht="22.5" hidden="1" customHeight="1">
      <c r="A122" s="64">
        <v>12.0</v>
      </c>
      <c r="B122" s="25" t="s">
        <v>15</v>
      </c>
      <c r="C122" s="26" t="str">
        <f t="shared" si="13"/>
        <v/>
      </c>
      <c r="D122" s="27"/>
      <c r="E122" s="53"/>
      <c r="F122" s="29"/>
      <c r="G122" s="72"/>
      <c r="H122" s="27"/>
      <c r="I122" s="27"/>
      <c r="J122" s="27"/>
      <c r="K122" s="65"/>
      <c r="M122" s="53"/>
      <c r="N122" s="31" t="str">
        <f t="shared" si="2"/>
        <v/>
      </c>
      <c r="O122" s="66"/>
      <c r="P122" s="59"/>
      <c r="Q122" s="60"/>
      <c r="R122" s="67"/>
    </row>
    <row r="123" ht="22.5" hidden="1" customHeight="1">
      <c r="A123" s="24">
        <v>13.0</v>
      </c>
      <c r="B123" s="25">
        <v>46163.0</v>
      </c>
      <c r="C123" s="26" t="str">
        <f t="shared" si="13"/>
        <v>木</v>
      </c>
      <c r="D123" s="27">
        <f>IFERROR(__xludf.DUMMYFUNCTION("IF($B123="""","""",IFERROR(INDEX(FILTER('1'!$GO:$GO,'1'!$GN:$GN=$A123,'1'!$A:$A=$B123),1),""""))"),1176.0)</f>
        <v>1176</v>
      </c>
      <c r="E123" s="28">
        <f>IFERROR(__xludf.DUMMYFUNCTION("IF($B123="""","""",IFERROR(INDEX(FILTER('1'!$GQ:$GQ,'1'!$GN:$GN=$A123,'1'!$A:$A=$B123),1),""""))"),17.0)</f>
        <v>17</v>
      </c>
      <c r="F123" s="29">
        <f>IFERROR(__xludf.DUMMYFUNCTION("IF($B123="""","""",IFERROR(INDEX(FILTER('1'!$GR:$GR,'1'!$GN:$GN=$A123,'1'!$A:$A=$B123),1),""""))"),3.0)</f>
        <v>3</v>
      </c>
      <c r="G123" s="72"/>
      <c r="H123" s="27">
        <f>IFERROR(__xludf.DUMMYFUNCTION("IF($B123="""","""",IFERROR(INDEX(FILTER('1'!$GS:$GS,'1'!$GN:$GN=$A123,'1'!$A:$A=$B123),1),""""))"),8394.0)</f>
        <v>8394</v>
      </c>
      <c r="I123" s="27">
        <f>IFERROR(__xludf.DUMMYFUNCTION("IF($B123="""","""",IFERROR(INDEX(FILTER('1'!$GT:$GT,'1'!$GN:$GN=$A123,'1'!$A:$A=$B123),1),""""))"),3966.0)</f>
        <v>3966</v>
      </c>
      <c r="J123" s="27">
        <f>IFERROR(__xludf.DUMMYFUNCTION("IF($B123="""","""",IFERROR(INDEX(FILTER('1'!$GU:$GU,'1'!$GN:$GN=$A123,'1'!$A:$A=$B123),1),""""))"),500.0)</f>
        <v>500</v>
      </c>
      <c r="K123" s="27"/>
      <c r="M123" s="28">
        <f>IFERROR(__xludf.DUMMYFUNCTION("IF($B123="""","""",IFERROR(INDEX(FILTER('1'!$GQ:$GQ,'1'!$GN:$GN=$A123,'1'!$A:$A=$B123),1),""""))"),17.0)</f>
        <v>17</v>
      </c>
      <c r="N123" s="31">
        <f t="shared" si="2"/>
        <v>3</v>
      </c>
      <c r="O123" s="32">
        <f>IFERROR(__xludf.DUMMYFUNCTION("IF($B123="""","""",IFERROR(INDEX(FILTER('1'!$GV:$GV,'1'!$GN:$GN=$A123,'1'!$A:$A=$B123),1),""""))"),-0.5)</f>
        <v>-0.5</v>
      </c>
      <c r="P123" s="33">
        <f>IFERROR(__xludf.DUMMYFUNCTION("IF($B123="""","""",IFERROR(INDEX(FILTER('1'!$GW:$GW,'1'!$GN:$GN=$A123,'1'!$A:$A=$B123),1),""""))"),10.0)</f>
        <v>10</v>
      </c>
      <c r="Q123" s="32">
        <f>IFERROR(__xludf.DUMMYFUNCTION("IF($B123="""","""",IFERROR(INDEX(FILTER('1'!$GY:$GY,'1'!$GN:$GN=$A123,'1'!$A:$A=$B123),1),""""))"),-1.5)</f>
        <v>-1.5</v>
      </c>
      <c r="R123" s="34"/>
    </row>
    <row r="124" ht="22.5" hidden="1" customHeight="1">
      <c r="A124" s="24">
        <v>13.0</v>
      </c>
      <c r="B124" s="25">
        <v>46164.0</v>
      </c>
      <c r="C124" s="26" t="str">
        <f t="shared" si="13"/>
        <v>金</v>
      </c>
      <c r="D124" s="27">
        <f>IFERROR(__xludf.DUMMYFUNCTION("IF($B124="""","""",IFERROR(INDEX(FILTER('1'!$GO:$GO,'1'!$GN:$GN=$A124,'1'!$A:$A=$B124),1),""""))"),1176.0)</f>
        <v>1176</v>
      </c>
      <c r="E124" s="28">
        <f>IFERROR(__xludf.DUMMYFUNCTION("IF($B124="""","""",IFERROR(INDEX(FILTER('1'!$GQ:$GQ,'1'!$GN:$GN=$A124,'1'!$A:$A=$B124),1),""""))"),18.0)</f>
        <v>18</v>
      </c>
      <c r="F124" s="29">
        <f>IFERROR(__xludf.DUMMYFUNCTION("IF($B124="""","""",IFERROR(INDEX(FILTER('1'!$GR:$GR,'1'!$GN:$GN=$A124,'1'!$A:$A=$B124),1),""""))"),3.0)</f>
        <v>3</v>
      </c>
      <c r="G124" s="72"/>
      <c r="H124" s="27">
        <f>IFERROR(__xludf.DUMMYFUNCTION("IF($B124="""","""",IFERROR(INDEX(FILTER('1'!$GS:$GS,'1'!$GN:$GN=$A124,'1'!$A:$A=$B124),1),""""))"),7503.0)</f>
        <v>7503</v>
      </c>
      <c r="I124" s="27">
        <f>IFERROR(__xludf.DUMMYFUNCTION("IF($B124="""","""",IFERROR(INDEX(FILTER('1'!$GT:$GT,'1'!$GN:$GN=$A124,'1'!$A:$A=$B124),1),""""))"),2764.0)</f>
        <v>2764</v>
      </c>
      <c r="J124" s="27">
        <f>IFERROR(__xludf.DUMMYFUNCTION("IF($B124="""","""",IFERROR(INDEX(FILTER('1'!$GU:$GU,'1'!$GN:$GN=$A124,'1'!$A:$A=$B124),1),""""))"),1000.0)</f>
        <v>1000</v>
      </c>
      <c r="K124" s="27"/>
      <c r="M124" s="28">
        <f>IFERROR(__xludf.DUMMYFUNCTION("IF($B124="""","""",IFERROR(INDEX(FILTER('1'!$GQ:$GQ,'1'!$GN:$GN=$A124,'1'!$A:$A=$B124),1),""""))"),18.0)</f>
        <v>18</v>
      </c>
      <c r="N124" s="31">
        <f t="shared" si="2"/>
        <v>3</v>
      </c>
      <c r="O124" s="32">
        <f>IFERROR(__xludf.DUMMYFUNCTION("IF($B124="""","""",IFERROR(INDEX(FILTER('1'!$GV:$GV,'1'!$GN:$GN=$A124,'1'!$A:$A=$B124),1),""""))"),2.5)</f>
        <v>2.5</v>
      </c>
      <c r="P124" s="33">
        <f>IFERROR(__xludf.DUMMYFUNCTION("IF($B124="""","""",IFERROR(INDEX(FILTER('1'!$GW:$GW,'1'!$GN:$GN=$A124,'1'!$A:$A=$B124),1),""""))"),13.0)</f>
        <v>13</v>
      </c>
      <c r="Q124" s="32">
        <f>IFERROR(__xludf.DUMMYFUNCTION("IF($B124="""","""",IFERROR(INDEX(FILTER('1'!$GY:$GY,'1'!$GN:$GN=$A124,'1'!$A:$A=$B124),1),""""))"),0.5)</f>
        <v>0.5</v>
      </c>
      <c r="R124" s="34"/>
    </row>
    <row r="125" ht="22.5" hidden="1" customHeight="1">
      <c r="A125" s="24">
        <v>13.0</v>
      </c>
      <c r="B125" s="25">
        <v>46165.0</v>
      </c>
      <c r="C125" s="26" t="str">
        <f t="shared" si="13"/>
        <v>土</v>
      </c>
      <c r="D125" s="27">
        <f>IFERROR(__xludf.DUMMYFUNCTION("IF($B125="""","""",IFERROR(INDEX(FILTER('1'!$GO:$GO,'1'!$GN:$GN=$A125,'1'!$A:$A=$B125),1),""""))"),1176.0)</f>
        <v>1176</v>
      </c>
      <c r="E125" s="28">
        <f>IFERROR(__xludf.DUMMYFUNCTION("IF($B125="""","""",IFERROR(INDEX(FILTER('1'!$GQ:$GQ,'1'!$GN:$GN=$A125,'1'!$A:$A=$B125),1),""""))"),19.0)</f>
        <v>19</v>
      </c>
      <c r="F125" s="29">
        <f>IFERROR(__xludf.DUMMYFUNCTION("IF($B125="""","""",IFERROR(INDEX(FILTER('1'!$GR:$GR,'1'!$GN:$GN=$A125,'1'!$A:$A=$B125),1),""""))"),-1.0)</f>
        <v>-1</v>
      </c>
      <c r="G125" s="72"/>
      <c r="H125" s="27">
        <f>IFERROR(__xludf.DUMMYFUNCTION("IF($B125="""","""",IFERROR(INDEX(FILTER('1'!$GS:$GS,'1'!$GN:$GN=$A125,'1'!$A:$A=$B125),1),""""))"),7675.0)</f>
        <v>7675</v>
      </c>
      <c r="I125" s="27">
        <f>IFERROR(__xludf.DUMMYFUNCTION("IF($B125="""","""",IFERROR(INDEX(FILTER('1'!$GT:$GT,'1'!$GN:$GN=$A125,'1'!$A:$A=$B125),1),""""))"),1315.0)</f>
        <v>1315</v>
      </c>
      <c r="J125" s="27">
        <f>IFERROR(__xludf.DUMMYFUNCTION("IF($B125="""","""",IFERROR(INDEX(FILTER('1'!$GU:$GU,'1'!$GN:$GN=$A125,'1'!$A:$A=$B125),1),""""))"),-2500.0)</f>
        <v>-2500</v>
      </c>
      <c r="K125" s="27"/>
      <c r="M125" s="28">
        <f>IFERROR(__xludf.DUMMYFUNCTION("IF($B125="""","""",IFERROR(INDEX(FILTER('1'!$GQ:$GQ,'1'!$GN:$GN=$A125,'1'!$A:$A=$B125),1),""""))"),19.0)</f>
        <v>19</v>
      </c>
      <c r="N125" s="31">
        <f t="shared" si="2"/>
        <v>-1</v>
      </c>
      <c r="O125" s="32">
        <f>IFERROR(__xludf.DUMMYFUNCTION("IF($B125="""","""",IFERROR(INDEX(FILTER('1'!$GV:$GV,'1'!$GN:$GN=$A125,'1'!$A:$A=$B125),1),""""))"),1.0)</f>
        <v>1</v>
      </c>
      <c r="P125" s="33">
        <f>IFERROR(__xludf.DUMMYFUNCTION("IF($B125="""","""",IFERROR(INDEX(FILTER('1'!$GW:$GW,'1'!$GN:$GN=$A125,'1'!$A:$A=$B125),1),""""))"),13.0)</f>
        <v>13</v>
      </c>
      <c r="Q125" s="32">
        <f>IFERROR(__xludf.DUMMYFUNCTION("IF($B125="""","""",IFERROR(INDEX(FILTER('1'!$GY:$GY,'1'!$GN:$GN=$A125,'1'!$A:$A=$B125),1),""""))"),-1.0)</f>
        <v>-1</v>
      </c>
      <c r="R125" s="34"/>
    </row>
    <row r="126" ht="22.5" hidden="1" customHeight="1">
      <c r="A126" s="24">
        <v>13.0</v>
      </c>
      <c r="B126" s="25">
        <v>46166.0</v>
      </c>
      <c r="C126" s="26" t="str">
        <f t="shared" si="13"/>
        <v>日</v>
      </c>
      <c r="D126" s="27">
        <f>IFERROR(__xludf.DUMMYFUNCTION("IF($B126="""","""",IFERROR(INDEX(FILTER('1'!$GO:$GO,'1'!$GN:$GN=$A126,'1'!$A:$A=$B126),1),""""))"),1176.0)</f>
        <v>1176</v>
      </c>
      <c r="E126" s="28">
        <f>IFERROR(__xludf.DUMMYFUNCTION("IF($B126="""","""",IFERROR(INDEX(FILTER('1'!$GQ:$GQ,'1'!$GN:$GN=$A126,'1'!$A:$A=$B126),1),""""))"),20.0)</f>
        <v>20</v>
      </c>
      <c r="F126" s="29">
        <f>IFERROR(__xludf.DUMMYFUNCTION("IF($B126="""","""",IFERROR(INDEX(FILTER('1'!$GR:$GR,'1'!$GN:$GN=$A126,'1'!$A:$A=$B126),1),""""))"),4.0)</f>
        <v>4</v>
      </c>
      <c r="G126" s="72"/>
      <c r="H126" s="27">
        <f>IFERROR(__xludf.DUMMYFUNCTION("IF($B126="""","""",IFERROR(INDEX(FILTER('1'!$GS:$GS,'1'!$GN:$GN=$A126,'1'!$A:$A=$B126),1),""""))"),8265.0)</f>
        <v>8265</v>
      </c>
      <c r="I126" s="27">
        <f>IFERROR(__xludf.DUMMYFUNCTION("IF($B126="""","""",IFERROR(INDEX(FILTER('1'!$GT:$GT,'1'!$GN:$GN=$A126,'1'!$A:$A=$B126),1),""""))"),5099.0)</f>
        <v>5099</v>
      </c>
      <c r="J126" s="27">
        <f>IFERROR(__xludf.DUMMYFUNCTION("IF($B126="""","""",IFERROR(INDEX(FILTER('1'!$GU:$GU,'1'!$GN:$GN=$A126,'1'!$A:$A=$B126),1),""""))"),1700.0)</f>
        <v>1700</v>
      </c>
      <c r="K126" s="27"/>
      <c r="M126" s="28">
        <f>IFERROR(__xludf.DUMMYFUNCTION("IF($B126="""","""",IFERROR(INDEX(FILTER('1'!$GQ:$GQ,'1'!$GN:$GN=$A126,'1'!$A:$A=$B126),1),""""))"),20.0)</f>
        <v>20</v>
      </c>
      <c r="N126" s="31">
        <f t="shared" si="2"/>
        <v>4</v>
      </c>
      <c r="O126" s="32">
        <f>IFERROR(__xludf.DUMMYFUNCTION("IF($B126="""","""",IFERROR(INDEX(FILTER('1'!$GV:$GV,'1'!$GN:$GN=$A126,'1'!$A:$A=$B126),1),""""))"),0.5)</f>
        <v>0.5</v>
      </c>
      <c r="P126" s="33">
        <f>IFERROR(__xludf.DUMMYFUNCTION("IF($B126="""","""",IFERROR(INDEX(FILTER('1'!$GW:$GW,'1'!$GN:$GN=$A126,'1'!$A:$A=$B126),1),""""))"),2.0)</f>
        <v>2</v>
      </c>
      <c r="Q126" s="32">
        <f>IFERROR(__xludf.DUMMYFUNCTION("IF($B126="""","""",IFERROR(INDEX(FILTER('1'!$GY:$GY,'1'!$GN:$GN=$A126,'1'!$A:$A=$B126),1),""""))"),3.5)</f>
        <v>3.5</v>
      </c>
      <c r="R126" s="34"/>
    </row>
    <row r="127" ht="22.5" hidden="1" customHeight="1">
      <c r="A127" s="24">
        <v>13.0</v>
      </c>
      <c r="B127" s="25">
        <v>46167.0</v>
      </c>
      <c r="C127" s="26" t="str">
        <f t="shared" si="13"/>
        <v>月</v>
      </c>
      <c r="D127" s="27">
        <f>IFERROR(__xludf.DUMMYFUNCTION("IF($B127="""","""",IFERROR(INDEX(FILTER('1'!$GO:$GO,'1'!$GN:$GN=$A127,'1'!$A:$A=$B127),1),""""))"),1176.0)</f>
        <v>1176</v>
      </c>
      <c r="E127" s="28">
        <f>IFERROR(__xludf.DUMMYFUNCTION("IF($B127="""","""",IFERROR(INDEX(FILTER('1'!$GQ:$GQ,'1'!$GN:$GN=$A127,'1'!$A:$A=$B127),1),""""))"),1.0)</f>
        <v>1</v>
      </c>
      <c r="F127" s="29">
        <f>IFERROR(__xludf.DUMMYFUNCTION("IF($B127="""","""",IFERROR(INDEX(FILTER('1'!$GR:$GR,'1'!$GN:$GN=$A127,'1'!$A:$A=$B127),1),""""))"),6.0)</f>
        <v>6</v>
      </c>
      <c r="G127" s="72"/>
      <c r="H127" s="27">
        <f>IFERROR(__xludf.DUMMYFUNCTION("IF($B127="""","""",IFERROR(INDEX(FILTER('1'!$GS:$GS,'1'!$GN:$GN=$A127,'1'!$A:$A=$B127),1),""""))"),6165.0)</f>
        <v>6165</v>
      </c>
      <c r="I127" s="27">
        <f>IFERROR(__xludf.DUMMYFUNCTION("IF($B127="""","""",IFERROR(INDEX(FILTER('1'!$GT:$GT,'1'!$GN:$GN=$A127,'1'!$A:$A=$B127),1),""""))"),10067.0)</f>
        <v>10067</v>
      </c>
      <c r="J127" s="27">
        <f>IFERROR(__xludf.DUMMYFUNCTION("IF($B127="""","""",IFERROR(INDEX(FILTER('1'!$GU:$GU,'1'!$GN:$GN=$A127,'1'!$A:$A=$B127),1),""""))"),7800.0)</f>
        <v>7800</v>
      </c>
      <c r="K127" s="27"/>
      <c r="M127" s="28">
        <f>IFERROR(__xludf.DUMMYFUNCTION("IF($B127="""","""",IFERROR(INDEX(FILTER('1'!$GQ:$GQ,'1'!$GN:$GN=$A127,'1'!$A:$A=$B127),1),""""))"),1.0)</f>
        <v>1</v>
      </c>
      <c r="N127" s="31">
        <f t="shared" si="2"/>
        <v>6</v>
      </c>
      <c r="O127" s="32">
        <f>IFERROR(__xludf.DUMMYFUNCTION("IF($B127="""","""",IFERROR(INDEX(FILTER('1'!$GV:$GV,'1'!$GN:$GN=$A127,'1'!$A:$A=$B127),1),""""))"),1.0)</f>
        <v>1</v>
      </c>
      <c r="P127" s="33">
        <f>IFERROR(__xludf.DUMMYFUNCTION("IF($B127="""","""",IFERROR(INDEX(FILTER('1'!$GW:$GW,'1'!$GN:$GN=$A127,'1'!$A:$A=$B127),1),""""))"),7.0)</f>
        <v>7</v>
      </c>
      <c r="Q127" s="32">
        <f>IFERROR(__xludf.DUMMYFUNCTION("IF($B127="""","""",IFERROR(INDEX(FILTER('1'!$GY:$GY,'1'!$GN:$GN=$A127,'1'!$A:$A=$B127),1),""""))"),2.0)</f>
        <v>2</v>
      </c>
      <c r="R127" s="34"/>
    </row>
    <row r="128" ht="22.5" hidden="1" customHeight="1">
      <c r="A128" s="24">
        <v>13.0</v>
      </c>
      <c r="B128" s="25">
        <v>46168.0</v>
      </c>
      <c r="C128" s="26" t="str">
        <f t="shared" si="13"/>
        <v>火</v>
      </c>
      <c r="D128" s="27">
        <f>IFERROR(__xludf.DUMMYFUNCTION("IF($B128="""","""",IFERROR(INDEX(FILTER('1'!$GO:$GO,'1'!$GN:$GN=$A128,'1'!$A:$A=$B128),1),""""))"),1176.0)</f>
        <v>1176</v>
      </c>
      <c r="E128" s="28">
        <f>IFERROR(__xludf.DUMMYFUNCTION("IF($B128="""","""",IFERROR(INDEX(FILTER('1'!$GQ:$GQ,'1'!$GN:$GN=$A128,'1'!$A:$A=$B128),1),""""))"),1.0)</f>
        <v>1</v>
      </c>
      <c r="F128" s="29">
        <f>IFERROR(__xludf.DUMMYFUNCTION("IF($B128="""","""",IFERROR(INDEX(FILTER('1'!$GR:$GR,'1'!$GN:$GN=$A128,'1'!$A:$A=$B128),1),""""))"),-3.0)</f>
        <v>-3</v>
      </c>
      <c r="G128" s="72"/>
      <c r="H128" s="27">
        <f>IFERROR(__xludf.DUMMYFUNCTION("IF($B128="""","""",IFERROR(INDEX(FILTER('1'!$GS:$GS,'1'!$GN:$GN=$A128,'1'!$A:$A=$B128),1),""""))"),5241.0)</f>
        <v>5241</v>
      </c>
      <c r="I128" s="27">
        <f>IFERROR(__xludf.DUMMYFUNCTION("IF($B128="""","""",IFERROR(INDEX(FILTER('1'!$GT:$GT,'1'!$GN:$GN=$A128,'1'!$A:$A=$B128),1),""""))"),823.0)</f>
        <v>823</v>
      </c>
      <c r="J128" s="27">
        <f>IFERROR(__xludf.DUMMYFUNCTION("IF($B128="""","""",IFERROR(INDEX(FILTER('1'!$GU:$GU,'1'!$GN:$GN=$A128,'1'!$A:$A=$B128),1),""""))"),-4000.0)</f>
        <v>-4000</v>
      </c>
      <c r="K128" s="27"/>
      <c r="M128" s="28">
        <f>IFERROR(__xludf.DUMMYFUNCTION("IF($B128="""","""",IFERROR(INDEX(FILTER('1'!$GQ:$GQ,'1'!$GN:$GN=$A128,'1'!$A:$A=$B128),1),""""))"),1.0)</f>
        <v>1</v>
      </c>
      <c r="N128" s="31">
        <f t="shared" si="2"/>
        <v>-3</v>
      </c>
      <c r="O128" s="32">
        <f>IFERROR(__xludf.DUMMYFUNCTION("IF($B128="""","""",IFERROR(INDEX(FILTER('1'!$GV:$GV,'1'!$GN:$GN=$A128,'1'!$A:$A=$B128),1),""""))"),4.0)</f>
        <v>4</v>
      </c>
      <c r="P128" s="33">
        <f>IFERROR(__xludf.DUMMYFUNCTION("IF($B128="""","""",IFERROR(INDEX(FILTER('1'!$GW:$GW,'1'!$GN:$GN=$A128,'1'!$A:$A=$B128),1),""""))"),2.0)</f>
        <v>2</v>
      </c>
      <c r="Q128" s="32">
        <f>IFERROR(__xludf.DUMMYFUNCTION("IF($B128="""","""",IFERROR(INDEX(FILTER('1'!$GY:$GY,'1'!$GN:$GN=$A128,'1'!$A:$A=$B128),1),""""))"),7.0)</f>
        <v>7</v>
      </c>
      <c r="R128" s="34"/>
    </row>
    <row r="129" ht="22.5" customHeight="1">
      <c r="A129" s="24">
        <v>13.0</v>
      </c>
      <c r="B129" s="25">
        <v>46169.0</v>
      </c>
      <c r="C129" s="26" t="str">
        <f t="shared" si="13"/>
        <v>水</v>
      </c>
      <c r="D129" s="27">
        <f>IFERROR(__xludf.DUMMYFUNCTION("IF($B129="""","""",IFERROR(INDEX(FILTER('1'!$GO:$GO,'1'!$GN:$GN=$A129,'1'!$A:$A=$B129),1),""""))"),1176.0)</f>
        <v>1176</v>
      </c>
      <c r="E129" s="28">
        <f>IFERROR(__xludf.DUMMYFUNCTION("IF($B129="""","""",IFERROR(INDEX(FILTER('1'!$GQ:$GQ,'1'!$GN:$GN=$A129,'1'!$A:$A=$B129),1),""""))"),2.0)</f>
        <v>2</v>
      </c>
      <c r="F129" s="29">
        <f>IFERROR(__xludf.DUMMYFUNCTION("IF($B129="""","""",IFERROR(INDEX(FILTER('1'!$GR:$GR,'1'!$GN:$GN=$A129,'1'!$A:$A=$B129),1),""""))"),1.0)</f>
        <v>1</v>
      </c>
      <c r="G129" s="72">
        <f>IF(COUNT(F123:F129)=0,"",SUM(F123:F129)/7)</f>
        <v>1.857142857</v>
      </c>
      <c r="H129" s="27">
        <f>IFERROR(__xludf.DUMMYFUNCTION("IF($B129="""","""",IFERROR(INDEX(FILTER('1'!$GS:$GS,'1'!$GN:$GN=$A129,'1'!$A:$A=$B129),1),""""))"),2218.0)</f>
        <v>2218</v>
      </c>
      <c r="I129" s="27">
        <f>IFERROR(__xludf.DUMMYFUNCTION("IF($B129="""","""",IFERROR(INDEX(FILTER('1'!$GT:$GT,'1'!$GN:$GN=$A129,'1'!$A:$A=$B129),1),""""))"),869.0)</f>
        <v>869</v>
      </c>
      <c r="J129" s="27">
        <f>IFERROR(__xludf.DUMMYFUNCTION("IF($B129="""","""",IFERROR(INDEX(FILTER('1'!$GU:$GU,'1'!$GN:$GN=$A129,'1'!$A:$A=$B129),1),""""))"),-300.0)</f>
        <v>-300</v>
      </c>
      <c r="K129" s="27">
        <f t="array" ref="K129">SUM(IFERROR(VALUE(J123:J129),0))</f>
        <v>4200</v>
      </c>
      <c r="M129" s="28">
        <f>IFERROR(__xludf.DUMMYFUNCTION("IF($B129="""","""",IFERROR(INDEX(FILTER('1'!$GQ:$GQ,'1'!$GN:$GN=$A129,'1'!$A:$A=$B129),1),""""))"),2.0)</f>
        <v>2</v>
      </c>
      <c r="N129" s="35">
        <f t="shared" si="2"/>
        <v>1</v>
      </c>
      <c r="O129" s="32">
        <f>IFERROR(__xludf.DUMMYFUNCTION("IF($B129="""","""",IFERROR(INDEX(FILTER('1'!$GV:$GV,'1'!$GN:$GN=$A129,'1'!$A:$A=$B129),1),""""))"),3.5)</f>
        <v>3.5</v>
      </c>
      <c r="P129" s="33">
        <f>IFERROR(__xludf.DUMMYFUNCTION("IF($B129="""","""",IFERROR(INDEX(FILTER('1'!$GW:$GW,'1'!$GN:$GN=$A129,'1'!$A:$A=$B129),1),""""))"),7.0)</f>
        <v>7</v>
      </c>
      <c r="Q129" s="32">
        <f>IFERROR(__xludf.DUMMYFUNCTION("IF($B129="""","""",IFERROR(INDEX(FILTER('1'!$GY:$GY,'1'!$GN:$GN=$A129,'1'!$A:$A=$B129),1),""""))"),4.5)</f>
        <v>4.5</v>
      </c>
      <c r="R129" s="34"/>
    </row>
    <row r="130" ht="22.5" customHeight="1">
      <c r="A130" s="36">
        <v>13.0</v>
      </c>
      <c r="B130" s="37">
        <v>46170.0</v>
      </c>
      <c r="C130" s="38" t="str">
        <f t="shared" si="13"/>
        <v>木</v>
      </c>
      <c r="D130" s="39">
        <f>IFERROR(__xludf.DUMMYFUNCTION("IF($B130="""","""",IFERROR(INDEX(FILTER('1'!$GO:$GO,'1'!$GN:$GN=$A130,'1'!$A:$A=$B130),1),""""))"),1176.0)</f>
        <v>1176</v>
      </c>
      <c r="E130" s="40">
        <f>IFERROR(__xludf.DUMMYFUNCTION("IF($B130="""","""",IFERROR(INDEX(FILTER('1'!$GQ:$GQ,'1'!$GN:$GN=$A130,'1'!$A:$A=$B130),1),""""))"),3.0)</f>
        <v>3</v>
      </c>
      <c r="F130" s="41"/>
      <c r="G130" s="73"/>
      <c r="H130" s="39" t="str">
        <f>IFERROR(__xludf.DUMMYFUNCTION("IF($B130="""","""",IFERROR(INDEX(FILTER('2'!$GF:$GF,'2'!$GC:$GC=$A130,'2'!$A:$A=$B130),1),""""))"),"")</f>
        <v/>
      </c>
      <c r="I130" s="39" t="str">
        <f>IFERROR(__xludf.DUMMYFUNCTION("IF($B130="""","""",IFERROR(INDEX(FILTER('2'!$GG:$GG,'2'!$GC:$GC=$A130,'2'!$A:$A=$B130),1),""""))"),"")</f>
        <v/>
      </c>
      <c r="J130" s="39" t="str">
        <f>IFERROR(__xludf.DUMMYFUNCTION("IF($B130="""","""",IFERROR(INDEX(FILTER('2'!$GH:$GH,'2'!$GC:$GC=$A130,'2'!$A:$A=$B130),1),""""))"),"")</f>
        <v/>
      </c>
      <c r="K130" s="39"/>
      <c r="M130" s="40">
        <f>IFERROR(__xludf.DUMMYFUNCTION("IF($B130="""","""",IFERROR(INDEX(FILTER('1'!$GQ:$GQ,'1'!$GN:$GN=$A130,'1'!$A:$A=$B130),1),""""))"),3.0)</f>
        <v>3</v>
      </c>
      <c r="N130" s="43" t="str">
        <f t="shared" si="2"/>
        <v/>
      </c>
      <c r="O130" s="44" t="str">
        <f>IFERROR(__xludf.DUMMYFUNCTION("IF($B130="""","""",IFERROR(INDEX(FILTER('1'!$GV:$GV,'1'!$GN:$GN=$A130,'1'!$A:$A=$B130),1),""""))"),"")</f>
        <v/>
      </c>
      <c r="P130" s="45" t="str">
        <f>IFERROR(__xludf.DUMMYFUNCTION("IF($B130="""","""",IFERROR(INDEX(FILTER('1'!$GW:$GW,'1'!$GN:$GN=$A130,'1'!$A:$A=$B130),1),""""))"),"")</f>
        <v/>
      </c>
      <c r="Q130" s="46">
        <f>IFERROR(__xludf.DUMMYFUNCTION("IF($B130="""","""",IFERROR(INDEX(FILTER('1'!$GY:$GY,'1'!$GN:$GN=$A130,'1'!$A:$A=$B130),1),""""))"),0.0)</f>
        <v>0</v>
      </c>
      <c r="R130" s="47">
        <f>D130</f>
        <v>1176</v>
      </c>
      <c r="S130" s="48"/>
    </row>
    <row r="131" ht="22.5" customHeight="1">
      <c r="A131" s="64">
        <v>13.0</v>
      </c>
      <c r="B131" s="25" t="s">
        <v>15</v>
      </c>
      <c r="C131" s="26" t="str">
        <f t="shared" si="13"/>
        <v/>
      </c>
      <c r="D131" s="27"/>
      <c r="E131" s="53"/>
      <c r="F131" s="29"/>
      <c r="G131" s="72"/>
      <c r="H131" s="27"/>
      <c r="I131" s="27"/>
      <c r="J131" s="27"/>
      <c r="K131" s="65"/>
      <c r="M131" s="53"/>
      <c r="N131" s="31" t="str">
        <f t="shared" si="2"/>
        <v/>
      </c>
      <c r="O131" s="66"/>
      <c r="P131" s="59"/>
      <c r="Q131" s="60"/>
      <c r="R131" s="67"/>
    </row>
    <row r="132" ht="22.5" hidden="1" customHeight="1">
      <c r="A132" s="64">
        <v>13.0</v>
      </c>
      <c r="B132" s="25" t="s">
        <v>15</v>
      </c>
      <c r="C132" s="26" t="str">
        <f t="shared" si="13"/>
        <v/>
      </c>
      <c r="D132" s="27"/>
      <c r="E132" s="53"/>
      <c r="F132" s="29"/>
      <c r="G132" s="72"/>
      <c r="H132" s="27"/>
      <c r="I132" s="27"/>
      <c r="J132" s="27"/>
      <c r="K132" s="65"/>
      <c r="M132" s="53"/>
      <c r="N132" s="31" t="str">
        <f t="shared" si="2"/>
        <v/>
      </c>
      <c r="O132" s="66"/>
      <c r="P132" s="59"/>
      <c r="Q132" s="60"/>
      <c r="R132" s="67"/>
    </row>
    <row r="133" ht="22.5" hidden="1" customHeight="1">
      <c r="A133" s="24">
        <v>14.0</v>
      </c>
      <c r="B133" s="25">
        <v>46163.0</v>
      </c>
      <c r="C133" s="26" t="str">
        <f t="shared" si="13"/>
        <v>木</v>
      </c>
      <c r="D133" s="27">
        <f>IFERROR(__xludf.DUMMYFUNCTION("IF($B133="""","""",IFERROR(INDEX(FILTER('1'!$HE:$HE,'1'!$HD:$HD=$A133,'1'!$A:$A=$B133),1),""""))"),1177.0)</f>
        <v>1177</v>
      </c>
      <c r="E133" s="28">
        <f>IFERROR(__xludf.DUMMYFUNCTION("IF($B133="""","""",IFERROR(INDEX(FILTER('1'!$HG:$HG,'1'!$HD:$HD=$A133,'1'!$A:$A=$B133),1),""""))"),4.0)</f>
        <v>4</v>
      </c>
      <c r="F133" s="29">
        <f>IFERROR(__xludf.DUMMYFUNCTION("IF($B133="""","""",IFERROR(INDEX(FILTER('1'!$HH:$HH,'1'!$HD:$HD=$A133,'1'!$A:$A=$B133),1),""""))"),2.0)</f>
        <v>2</v>
      </c>
      <c r="G133" s="72"/>
      <c r="H133" s="27">
        <f>IFERROR(__xludf.DUMMYFUNCTION("IF($B133="""","""",IFERROR(INDEX(FILTER('1'!$HI:$HI,'1'!$HD:$HD=$A133,'1'!$A:$A=$B133),1),""""))"),6552.0)</f>
        <v>6552</v>
      </c>
      <c r="I133" s="27">
        <f>IFERROR(__xludf.DUMMYFUNCTION("IF($B133="""","""",IFERROR(INDEX(FILTER('1'!$HJ:$HJ,'1'!$HD:$HD=$A133,'1'!$A:$A=$B133),1),""""))"),2082.0)</f>
        <v>2082</v>
      </c>
      <c r="J133" s="27">
        <f>IFERROR(__xludf.DUMMYFUNCTION("IF($B133="""","""",IFERROR(INDEX(FILTER('1'!$HK:$HK,'1'!$HD:$HD=$A133,'1'!$A:$A=$B133),1),""""))"),900.0)</f>
        <v>900</v>
      </c>
      <c r="K133" s="27"/>
      <c r="M133" s="28">
        <f>IFERROR(__xludf.DUMMYFUNCTION("IF($B133="""","""",IFERROR(INDEX(FILTER('1'!$HG:$HG,'1'!$HD:$HD=$A133,'1'!$A:$A=$B133),1),""""))"),4.0)</f>
        <v>4</v>
      </c>
      <c r="N133" s="31">
        <f t="shared" si="2"/>
        <v>2</v>
      </c>
      <c r="O133" s="32">
        <f>IFERROR(__xludf.DUMMYFUNCTION("IF($B133="""","""",IFERROR(INDEX(FILTER('1'!$HL:$HL,'1'!$HD:$HD=$A133,'1'!$A:$A=$B133),1),""""))"),2.0)</f>
        <v>2</v>
      </c>
      <c r="P133" s="33">
        <f>IFERROR(__xludf.DUMMYFUNCTION("IF($B133="""","""",IFERROR(INDEX(FILTER('1'!$HM:$HM,'1'!$HD:$HD=$A133,'1'!$A:$A=$B133),1),""""))"),9.0)</f>
        <v>9</v>
      </c>
      <c r="Q133" s="32">
        <f>IFERROR(__xludf.DUMMYFUNCTION("IF($B133="""","""",IFERROR(INDEX(FILTER('1'!$HO:$HO,'1'!$HD:$HD=$A133,'1'!$A:$A=$B133),1),""""))"),2.0)</f>
        <v>2</v>
      </c>
      <c r="R133" s="34"/>
    </row>
    <row r="134" ht="22.5" hidden="1" customHeight="1">
      <c r="A134" s="24">
        <v>14.0</v>
      </c>
      <c r="B134" s="25">
        <v>46164.0</v>
      </c>
      <c r="C134" s="26" t="str">
        <f t="shared" si="13"/>
        <v>金</v>
      </c>
      <c r="D134" s="27">
        <f>IFERROR(__xludf.DUMMYFUNCTION("IF($B134="""","""",IFERROR(INDEX(FILTER('1'!$HE:$HE,'1'!$HD:$HD=$A134,'1'!$A:$A=$B134),1),""""))"),1177.0)</f>
        <v>1177</v>
      </c>
      <c r="E134" s="28">
        <f>IFERROR(__xludf.DUMMYFUNCTION("IF($B134="""","""",IFERROR(INDEX(FILTER('1'!$HG:$HG,'1'!$HD:$HD=$A134,'1'!$A:$A=$B134),1),""""))"),5.0)</f>
        <v>5</v>
      </c>
      <c r="F134" s="29">
        <f>IFERROR(__xludf.DUMMYFUNCTION("IF($B134="""","""",IFERROR(INDEX(FILTER('1'!$HH:$HH,'1'!$HD:$HD=$A134,'1'!$A:$A=$B134),1),""""))"),-2.0)</f>
        <v>-2</v>
      </c>
      <c r="G134" s="72"/>
      <c r="H134" s="27">
        <f>IFERROR(__xludf.DUMMYFUNCTION("IF($B134="""","""",IFERROR(INDEX(FILTER('1'!$HI:$HI,'1'!$HD:$HD=$A134,'1'!$A:$A=$B134),1),""""))"),7954.0)</f>
        <v>7954</v>
      </c>
      <c r="I134" s="27">
        <f>IFERROR(__xludf.DUMMYFUNCTION("IF($B134="""","""",IFERROR(INDEX(FILTER('1'!$HJ:$HJ,'1'!$HD:$HD=$A134,'1'!$A:$A=$B134),1),""""))"),1490.0)</f>
        <v>1490</v>
      </c>
      <c r="J134" s="27">
        <f>IFERROR(__xludf.DUMMYFUNCTION("IF($B134="""","""",IFERROR(INDEX(FILTER('1'!$HK:$HK,'1'!$HD:$HD=$A134,'1'!$A:$A=$B134),1),""""))"),-3500.0)</f>
        <v>-3500</v>
      </c>
      <c r="K134" s="27"/>
      <c r="M134" s="28">
        <f>IFERROR(__xludf.DUMMYFUNCTION("IF($B134="""","""",IFERROR(INDEX(FILTER('1'!$HG:$HG,'1'!$HD:$HD=$A134,'1'!$A:$A=$B134),1),""""))"),5.0)</f>
        <v>5</v>
      </c>
      <c r="N134" s="31">
        <f t="shared" si="2"/>
        <v>-2</v>
      </c>
      <c r="O134" s="32">
        <f>IFERROR(__xludf.DUMMYFUNCTION("IF($B134="""","""",IFERROR(INDEX(FILTER('1'!$HL:$HL,'1'!$HD:$HD=$A134,'1'!$A:$A=$B134),1),""""))"),2.0)</f>
        <v>2</v>
      </c>
      <c r="P134" s="33">
        <f>IFERROR(__xludf.DUMMYFUNCTION("IF($B134="""","""",IFERROR(INDEX(FILTER('1'!$HM:$HM,'1'!$HD:$HD=$A134,'1'!$A:$A=$B134),1),""""))"),12.0)</f>
        <v>12</v>
      </c>
      <c r="Q134" s="32">
        <f>IFERROR(__xludf.DUMMYFUNCTION("IF($B134="""","""",IFERROR(INDEX(FILTER('1'!$HO:$HO,'1'!$HD:$HD=$A134,'1'!$A:$A=$B134),1),""""))"),0.0)</f>
        <v>0</v>
      </c>
      <c r="R134" s="34"/>
    </row>
    <row r="135" ht="22.5" hidden="1" customHeight="1">
      <c r="A135" s="24">
        <v>14.0</v>
      </c>
      <c r="B135" s="25">
        <v>46165.0</v>
      </c>
      <c r="C135" s="26" t="str">
        <f t="shared" si="13"/>
        <v>土</v>
      </c>
      <c r="D135" s="27">
        <f>IFERROR(__xludf.DUMMYFUNCTION("IF($B135="""","""",IFERROR(INDEX(FILTER('1'!$HE:$HE,'1'!$HD:$HD=$A135,'1'!$A:$A=$B135),1),""""))"),1177.0)</f>
        <v>1177</v>
      </c>
      <c r="E135" s="28">
        <f>IFERROR(__xludf.DUMMYFUNCTION("IF($B135="""","""",IFERROR(INDEX(FILTER('1'!$HG:$HG,'1'!$HD:$HD=$A135,'1'!$A:$A=$B135),1),""""))"),6.0)</f>
        <v>6</v>
      </c>
      <c r="F135" s="29">
        <f>IFERROR(__xludf.DUMMYFUNCTION("IF($B135="""","""",IFERROR(INDEX(FILTER('1'!$HH:$HH,'1'!$HD:$HD=$A135,'1'!$A:$A=$B135),1),""""))"),4.0)</f>
        <v>4</v>
      </c>
      <c r="G135" s="72"/>
      <c r="H135" s="27">
        <f>IFERROR(__xludf.DUMMYFUNCTION("IF($B135="""","""",IFERROR(INDEX(FILTER('1'!$HI:$HI,'1'!$HD:$HD=$A135,'1'!$A:$A=$B135),1),""""))"),6543.0)</f>
        <v>6543</v>
      </c>
      <c r="I135" s="27">
        <f>IFERROR(__xludf.DUMMYFUNCTION("IF($B135="""","""",IFERROR(INDEX(FILTER('1'!$HJ:$HJ,'1'!$HD:$HD=$A135,'1'!$A:$A=$B135),1),""""))"),6052.0)</f>
        <v>6052</v>
      </c>
      <c r="J135" s="27">
        <f>IFERROR(__xludf.DUMMYFUNCTION("IF($B135="""","""",IFERROR(INDEX(FILTER('1'!$HK:$HK,'1'!$HD:$HD=$A135,'1'!$A:$A=$B135),1),""""))"),2300.0)</f>
        <v>2300</v>
      </c>
      <c r="K135" s="27"/>
      <c r="M135" s="28">
        <f>IFERROR(__xludf.DUMMYFUNCTION("IF($B135="""","""",IFERROR(INDEX(FILTER('1'!$HG:$HG,'1'!$HD:$HD=$A135,'1'!$A:$A=$B135),1),""""))"),6.0)</f>
        <v>6</v>
      </c>
      <c r="N135" s="31">
        <f t="shared" si="2"/>
        <v>4</v>
      </c>
      <c r="O135" s="32">
        <f>IFERROR(__xludf.DUMMYFUNCTION("IF($B135="""","""",IFERROR(INDEX(FILTER('1'!$HL:$HL,'1'!$HD:$HD=$A135,'1'!$A:$A=$B135),1),""""))"),0.0)</f>
        <v>0</v>
      </c>
      <c r="P135" s="33">
        <f>IFERROR(__xludf.DUMMYFUNCTION("IF($B135="""","""",IFERROR(INDEX(FILTER('1'!$HM:$HM,'1'!$HD:$HD=$A135,'1'!$A:$A=$B135),1),""""))"),12.0)</f>
        <v>12</v>
      </c>
      <c r="Q135" s="32">
        <f>IFERROR(__xludf.DUMMYFUNCTION("IF($B135="""","""",IFERROR(INDEX(FILTER('1'!$HO:$HO,'1'!$HD:$HD=$A135,'1'!$A:$A=$B135),1),""""))"),-2.0)</f>
        <v>-2</v>
      </c>
      <c r="R135" s="34"/>
    </row>
    <row r="136" ht="22.5" hidden="1" customHeight="1">
      <c r="A136" s="24">
        <v>14.0</v>
      </c>
      <c r="B136" s="25">
        <v>46166.0</v>
      </c>
      <c r="C136" s="26" t="str">
        <f t="shared" si="13"/>
        <v>日</v>
      </c>
      <c r="D136" s="27">
        <f>IFERROR(__xludf.DUMMYFUNCTION("IF($B136="""","""",IFERROR(INDEX(FILTER('1'!$HE:$HE,'1'!$HD:$HD=$A136,'1'!$A:$A=$B136),1),""""))"),1177.0)</f>
        <v>1177</v>
      </c>
      <c r="E136" s="28">
        <f>IFERROR(__xludf.DUMMYFUNCTION("IF($B136="""","""",IFERROR(INDEX(FILTER('1'!$HG:$HG,'1'!$HD:$HD=$A136,'1'!$A:$A=$B136),1),""""))"),1.0)</f>
        <v>1</v>
      </c>
      <c r="F136" s="29">
        <f>IFERROR(__xludf.DUMMYFUNCTION("IF($B136="""","""",IFERROR(INDEX(FILTER('1'!$HH:$HH,'1'!$HD:$HD=$A136,'1'!$A:$A=$B136),1),""""))"),-1.0)</f>
        <v>-1</v>
      </c>
      <c r="G136" s="72"/>
      <c r="H136" s="27">
        <f>IFERROR(__xludf.DUMMYFUNCTION("IF($B136="""","""",IFERROR(INDEX(FILTER('1'!$HI:$HI,'1'!$HD:$HD=$A136,'1'!$A:$A=$B136),1),""""))"),7952.0)</f>
        <v>7952</v>
      </c>
      <c r="I136" s="27">
        <f>IFERROR(__xludf.DUMMYFUNCTION("IF($B136="""","""",IFERROR(INDEX(FILTER('1'!$HJ:$HJ,'1'!$HD:$HD=$A136,'1'!$A:$A=$B136),1),""""))"),1999.0)</f>
        <v>1999</v>
      </c>
      <c r="J136" s="27">
        <f>IFERROR(__xludf.DUMMYFUNCTION("IF($B136="""","""",IFERROR(INDEX(FILTER('1'!$HK:$HK,'1'!$HD:$HD=$A136,'1'!$A:$A=$B136),1),""""))"),-3000.0)</f>
        <v>-3000</v>
      </c>
      <c r="K136" s="27"/>
      <c r="M136" s="28">
        <f>IFERROR(__xludf.DUMMYFUNCTION("IF($B136="""","""",IFERROR(INDEX(FILTER('1'!$HG:$HG,'1'!$HD:$HD=$A136,'1'!$A:$A=$B136),1),""""))"),1.0)</f>
        <v>1</v>
      </c>
      <c r="N136" s="31">
        <f t="shared" si="2"/>
        <v>-1</v>
      </c>
      <c r="O136" s="32">
        <f>IFERROR(__xludf.DUMMYFUNCTION("IF($B136="""","""",IFERROR(INDEX(FILTER('1'!$HL:$HL,'1'!$HD:$HD=$A136,'1'!$A:$A=$B136),1),""""))"),4.0)</f>
        <v>4</v>
      </c>
      <c r="P136" s="33">
        <f>IFERROR(__xludf.DUMMYFUNCTION("IF($B136="""","""",IFERROR(INDEX(FILTER('1'!$HM:$HM,'1'!$HD:$HD=$A136,'1'!$A:$A=$B136),1),""""))"),9.0)</f>
        <v>9</v>
      </c>
      <c r="Q136" s="32">
        <f>IFERROR(__xludf.DUMMYFUNCTION("IF($B136="""","""",IFERROR(INDEX(FILTER('1'!$HO:$HO,'1'!$HD:$HD=$A136,'1'!$A:$A=$B136),1),""""))"),4.0)</f>
        <v>4</v>
      </c>
      <c r="R136" s="34"/>
    </row>
    <row r="137" ht="22.5" hidden="1" customHeight="1">
      <c r="A137" s="24">
        <v>14.0</v>
      </c>
      <c r="B137" s="25">
        <v>46167.0</v>
      </c>
      <c r="C137" s="26" t="str">
        <f t="shared" si="13"/>
        <v>月</v>
      </c>
      <c r="D137" s="27">
        <f>IFERROR(__xludf.DUMMYFUNCTION("IF($B137="""","""",IFERROR(INDEX(FILTER('1'!$HE:$HE,'1'!$HD:$HD=$A137,'1'!$A:$A=$B137),1),""""))"),1177.0)</f>
        <v>1177</v>
      </c>
      <c r="E137" s="28">
        <f>IFERROR(__xludf.DUMMYFUNCTION("IF($B137="""","""",IFERROR(INDEX(FILTER('1'!$HG:$HG,'1'!$HD:$HD=$A137,'1'!$A:$A=$B137),1),""""))"),2.0)</f>
        <v>2</v>
      </c>
      <c r="F137" s="29">
        <f>IFERROR(__xludf.DUMMYFUNCTION("IF($B137="""","""",IFERROR(INDEX(FILTER('1'!$HH:$HH,'1'!$HD:$HD=$A137,'1'!$A:$A=$B137),1),""""))"),1.0)</f>
        <v>1</v>
      </c>
      <c r="G137" s="72"/>
      <c r="H137" s="27">
        <f>IFERROR(__xludf.DUMMYFUNCTION("IF($B137="""","""",IFERROR(INDEX(FILTER('1'!$HI:$HI,'1'!$HD:$HD=$A137,'1'!$A:$A=$B137),1),""""))"),6075.0)</f>
        <v>6075</v>
      </c>
      <c r="I137" s="27">
        <f>IFERROR(__xludf.DUMMYFUNCTION("IF($B137="""","""",IFERROR(INDEX(FILTER('1'!$HJ:$HJ,'1'!$HD:$HD=$A137,'1'!$A:$A=$B137),1),""""))"),1118.0)</f>
        <v>1118</v>
      </c>
      <c r="J137" s="27">
        <f>IFERROR(__xludf.DUMMYFUNCTION("IF($B137="""","""",IFERROR(INDEX(FILTER('1'!$HK:$HK,'1'!$HD:$HD=$A137,'1'!$A:$A=$B137),1),""""))"),-1400.0)</f>
        <v>-1400</v>
      </c>
      <c r="K137" s="27"/>
      <c r="M137" s="28">
        <f>IFERROR(__xludf.DUMMYFUNCTION("IF($B137="""","""",IFERROR(INDEX(FILTER('1'!$HG:$HG,'1'!$HD:$HD=$A137,'1'!$A:$A=$B137),1),""""))"),2.0)</f>
        <v>2</v>
      </c>
      <c r="N137" s="31">
        <f t="shared" si="2"/>
        <v>1</v>
      </c>
      <c r="O137" s="32">
        <f>IFERROR(__xludf.DUMMYFUNCTION("IF($B137="""","""",IFERROR(INDEX(FILTER('1'!$HL:$HL,'1'!$HD:$HD=$A137,'1'!$A:$A=$B137),1),""""))"),1.0)</f>
        <v>1</v>
      </c>
      <c r="P137" s="33">
        <f>IFERROR(__xludf.DUMMYFUNCTION("IF($B137="""","""",IFERROR(INDEX(FILTER('1'!$HM:$HM,'1'!$HD:$HD=$A137,'1'!$A:$A=$B137),1),""""))"),12.0)</f>
        <v>12</v>
      </c>
      <c r="Q137" s="32">
        <f>IFERROR(__xludf.DUMMYFUNCTION("IF($B137="""","""",IFERROR(INDEX(FILTER('1'!$HO:$HO,'1'!$HD:$HD=$A137,'1'!$A:$A=$B137),1),""""))"),-1.0)</f>
        <v>-1</v>
      </c>
      <c r="R137" s="34"/>
    </row>
    <row r="138" ht="22.5" hidden="1" customHeight="1">
      <c r="A138" s="24">
        <v>14.0</v>
      </c>
      <c r="B138" s="25">
        <v>46168.0</v>
      </c>
      <c r="C138" s="26" t="str">
        <f t="shared" si="13"/>
        <v>火</v>
      </c>
      <c r="D138" s="27">
        <f>IFERROR(__xludf.DUMMYFUNCTION("IF($B138="""","""",IFERROR(INDEX(FILTER('1'!$HE:$HE,'1'!$HD:$HD=$A138,'1'!$A:$A=$B138),1),""""))"),1177.0)</f>
        <v>1177</v>
      </c>
      <c r="E138" s="28">
        <f>IFERROR(__xludf.DUMMYFUNCTION("IF($B138="""","""",IFERROR(INDEX(FILTER('1'!$HG:$HG,'1'!$HD:$HD=$A138,'1'!$A:$A=$B138),1),""""))"),3.0)</f>
        <v>3</v>
      </c>
      <c r="F138" s="29">
        <f>IFERROR(__xludf.DUMMYFUNCTION("IF($B138="""","""",IFERROR(INDEX(FILTER('1'!$HH:$HH,'1'!$HD:$HD=$A138,'1'!$A:$A=$B138),1),""""))"),-2.0)</f>
        <v>-2</v>
      </c>
      <c r="G138" s="72"/>
      <c r="H138" s="27">
        <f>IFERROR(__xludf.DUMMYFUNCTION("IF($B138="""","""",IFERROR(INDEX(FILTER('1'!$HI:$HI,'1'!$HD:$HD=$A138,'1'!$A:$A=$B138),1),""""))"),6355.0)</f>
        <v>6355</v>
      </c>
      <c r="I138" s="27">
        <f>IFERROR(__xludf.DUMMYFUNCTION("IF($B138="""","""",IFERROR(INDEX(FILTER('1'!$HJ:$HJ,'1'!$HD:$HD=$A138,'1'!$A:$A=$B138),1),""""))"),844.0)</f>
        <v>844</v>
      </c>
      <c r="J138" s="27">
        <f>IFERROR(__xludf.DUMMYFUNCTION("IF($B138="""","""",IFERROR(INDEX(FILTER('1'!$HK:$HK,'1'!$HD:$HD=$A138,'1'!$A:$A=$B138),1),""""))"),-4000.0)</f>
        <v>-4000</v>
      </c>
      <c r="K138" s="27"/>
      <c r="M138" s="28">
        <f>IFERROR(__xludf.DUMMYFUNCTION("IF($B138="""","""",IFERROR(INDEX(FILTER('1'!$HG:$HG,'1'!$HD:$HD=$A138,'1'!$A:$A=$B138),1),""""))"),3.0)</f>
        <v>3</v>
      </c>
      <c r="N138" s="31">
        <f t="shared" si="2"/>
        <v>-2</v>
      </c>
      <c r="O138" s="32">
        <f>IFERROR(__xludf.DUMMYFUNCTION("IF($B138="""","""",IFERROR(INDEX(FILTER('1'!$HL:$HL,'1'!$HD:$HD=$A138,'1'!$A:$A=$B138),1),""""))"),1.0)</f>
        <v>1</v>
      </c>
      <c r="P138" s="33">
        <f>IFERROR(__xludf.DUMMYFUNCTION("IF($B138="""","""",IFERROR(INDEX(FILTER('1'!$HM:$HM,'1'!$HD:$HD=$A138,'1'!$A:$A=$B138),1),""""))"),13.0)</f>
        <v>13</v>
      </c>
      <c r="Q138" s="32">
        <f>IFERROR(__xludf.DUMMYFUNCTION("IF($B138="""","""",IFERROR(INDEX(FILTER('1'!$HO:$HO,'1'!$HD:$HD=$A138,'1'!$A:$A=$B138),1),""""))"),-1.0)</f>
        <v>-1</v>
      </c>
      <c r="R138" s="34"/>
    </row>
    <row r="139" ht="22.5" customHeight="1">
      <c r="A139" s="24">
        <v>14.0</v>
      </c>
      <c r="B139" s="25">
        <v>46169.0</v>
      </c>
      <c r="C139" s="26" t="str">
        <f t="shared" si="13"/>
        <v>水</v>
      </c>
      <c r="D139" s="27">
        <f>IFERROR(__xludf.DUMMYFUNCTION("IF($B139="""","""",IFERROR(INDEX(FILTER('1'!$HE:$HE,'1'!$HD:$HD=$A139,'1'!$A:$A=$B139),1),""""))"),1177.0)</f>
        <v>1177</v>
      </c>
      <c r="E139" s="28">
        <f>IFERROR(__xludf.DUMMYFUNCTION("IF($B139="""","""",IFERROR(INDEX(FILTER('1'!$HG:$HG,'1'!$HD:$HD=$A139,'1'!$A:$A=$B139),1),""""))"),4.0)</f>
        <v>4</v>
      </c>
      <c r="F139" s="29">
        <f>IFERROR(__xludf.DUMMYFUNCTION("IF($B139="""","""",IFERROR(INDEX(FILTER('1'!$HH:$HH,'1'!$HD:$HD=$A139,'1'!$A:$A=$B139),1),""""))"),-1.0)</f>
        <v>-1</v>
      </c>
      <c r="G139" s="72">
        <f>IF(COUNT(F133:F139)=0,"",SUM(F133:F139)/7)</f>
        <v>0.1428571429</v>
      </c>
      <c r="H139" s="27">
        <f>IFERROR(__xludf.DUMMYFUNCTION("IF($B139="""","""",IFERROR(INDEX(FILTER('1'!$HI:$HI,'1'!$HD:$HD=$A139,'1'!$A:$A=$B139),1),""""))"),5072.0)</f>
        <v>5072</v>
      </c>
      <c r="I139" s="27">
        <f>IFERROR(__xludf.DUMMYFUNCTION("IF($B139="""","""",IFERROR(INDEX(FILTER('1'!$HJ:$HJ,'1'!$HD:$HD=$A139,'1'!$A:$A=$B139),1),""""))"),1092.0)</f>
        <v>1092</v>
      </c>
      <c r="J139" s="27">
        <f>IFERROR(__xludf.DUMMYFUNCTION("IF($B139="""","""",IFERROR(INDEX(FILTER('1'!$HK:$HK,'1'!$HD:$HD=$A139,'1'!$A:$A=$B139),1),""""))"),-2500.0)</f>
        <v>-2500</v>
      </c>
      <c r="K139" s="27">
        <f t="array" ref="K139">SUM(IFERROR(VALUE(J133:J139),0))</f>
        <v>-11200</v>
      </c>
      <c r="M139" s="28">
        <f>IFERROR(__xludf.DUMMYFUNCTION("IF($B139="""","""",IFERROR(INDEX(FILTER('1'!$HG:$HG,'1'!$HD:$HD=$A139,'1'!$A:$A=$B139),1),""""))"),4.0)</f>
        <v>4</v>
      </c>
      <c r="N139" s="35">
        <f t="shared" si="2"/>
        <v>-1</v>
      </c>
      <c r="O139" s="32">
        <f>IFERROR(__xludf.DUMMYFUNCTION("IF($B139="""","""",IFERROR(INDEX(FILTER('1'!$HL:$HL,'1'!$HD:$HD=$A139,'1'!$A:$A=$B139),1),""""))"),0.5)</f>
        <v>0.5</v>
      </c>
      <c r="P139" s="33">
        <f>IFERROR(__xludf.DUMMYFUNCTION("IF($B139="""","""",IFERROR(INDEX(FILTER('1'!$HM:$HM,'1'!$HD:$HD=$A139,'1'!$A:$A=$B139),1),""""))"),13.0)</f>
        <v>13</v>
      </c>
      <c r="Q139" s="32">
        <f>IFERROR(__xludf.DUMMYFUNCTION("IF($B139="""","""",IFERROR(INDEX(FILTER('1'!$HO:$HO,'1'!$HD:$HD=$A139,'1'!$A:$A=$B139),1),""""))"),-1.5)</f>
        <v>-1.5</v>
      </c>
      <c r="R139" s="34"/>
    </row>
    <row r="140" ht="22.5" customHeight="1">
      <c r="A140" s="36">
        <v>14.0</v>
      </c>
      <c r="B140" s="37">
        <v>46170.0</v>
      </c>
      <c r="C140" s="38" t="str">
        <f t="shared" si="13"/>
        <v>木</v>
      </c>
      <c r="D140" s="39">
        <f>IFERROR(__xludf.DUMMYFUNCTION("IF($B140="""","""",IFERROR(INDEX(FILTER('1'!$HE:$HE,'1'!$HD:$HD=$A140,'1'!$A:$A=$B140),1),""""))"),1177.0)</f>
        <v>1177</v>
      </c>
      <c r="E140" s="40">
        <f>IFERROR(__xludf.DUMMYFUNCTION("IF($B140="""","""",IFERROR(INDEX(FILTER('1'!$HG:$HG,'1'!$HD:$HD=$A140,'1'!$A:$A=$B140),1),""""))"),5.0)</f>
        <v>5</v>
      </c>
      <c r="F140" s="41"/>
      <c r="G140" s="73"/>
      <c r="H140" s="39" t="str">
        <f>IFERROR(__xludf.DUMMYFUNCTION("IF($B140="""","""",IFERROR(INDEX(FILTER('2'!$GU:$GU,'2'!$GR:$GR=$A140,'2'!$A:$A=$B140),1),""""))"),"")</f>
        <v/>
      </c>
      <c r="I140" s="39" t="str">
        <f>IFERROR(__xludf.DUMMYFUNCTION("IF($B140="""","""",IFERROR(INDEX(FILTER('2'!$GV:$GV,'2'!$GR:$GR=$A140,'2'!$A:$A=$B140),1),""""))"),"")</f>
        <v/>
      </c>
      <c r="J140" s="39" t="str">
        <f>IFERROR(__xludf.DUMMYFUNCTION("IF($B140="""","""",IFERROR(INDEX(FILTER('2'!$GW:$GW,'2'!$GR:$GR=$A140,'2'!$A:$A=$B140),1),""""))"),"")</f>
        <v/>
      </c>
      <c r="K140" s="39"/>
      <c r="M140" s="40">
        <f>IFERROR(__xludf.DUMMYFUNCTION("IF($B140="""","""",IFERROR(INDEX(FILTER('1'!$HG:$HG,'1'!$HD:$HD=$A140,'1'!$A:$A=$B140),1),""""))"),5.0)</f>
        <v>5</v>
      </c>
      <c r="N140" s="43" t="str">
        <f t="shared" si="2"/>
        <v/>
      </c>
      <c r="O140" s="44" t="str">
        <f>IFERROR(__xludf.DUMMYFUNCTION("IF($B140="""","""",IFERROR(INDEX(FILTER('1'!$HL:$HL,'1'!$HD:$HD=$A140,'1'!$A:$A=$B140),1),""""))"),"")</f>
        <v/>
      </c>
      <c r="P140" s="45" t="str">
        <f>IFERROR(__xludf.DUMMYFUNCTION("IF($B140="""","""",IFERROR(INDEX(FILTER('1'!$HM:$HM,'1'!$HD:$HD=$A140,'1'!$A:$A=$B140),1),""""))"),"")</f>
        <v/>
      </c>
      <c r="Q140" s="46">
        <f>IFERROR(__xludf.DUMMYFUNCTION("IF($B140="""","""",IFERROR(INDEX(FILTER('1'!$HO:$HO,'1'!$HD:$HD=$A140,'1'!$A:$A=$B140),1),""""))"),0.0)</f>
        <v>0</v>
      </c>
      <c r="R140" s="47">
        <f>D140</f>
        <v>1177</v>
      </c>
      <c r="S140" s="48"/>
    </row>
    <row r="141" ht="22.5" customHeight="1">
      <c r="A141" s="64">
        <v>14.0</v>
      </c>
      <c r="B141" s="25" t="s">
        <v>15</v>
      </c>
      <c r="C141" s="26" t="str">
        <f t="shared" si="13"/>
        <v/>
      </c>
      <c r="D141" s="27"/>
      <c r="E141" s="53"/>
      <c r="F141" s="29"/>
      <c r="G141" s="72"/>
      <c r="H141" s="27"/>
      <c r="I141" s="27"/>
      <c r="J141" s="27"/>
      <c r="K141" s="65"/>
      <c r="M141" s="53"/>
      <c r="N141" s="31"/>
      <c r="O141" s="66"/>
      <c r="P141" s="59"/>
      <c r="Q141" s="60"/>
      <c r="R141" s="67"/>
    </row>
    <row r="142" ht="22.5" hidden="1" customHeight="1">
      <c r="A142" s="64">
        <v>14.0</v>
      </c>
      <c r="B142" s="25" t="s">
        <v>15</v>
      </c>
      <c r="C142" s="26" t="str">
        <f t="shared" si="13"/>
        <v/>
      </c>
      <c r="D142" s="27"/>
      <c r="E142" s="53"/>
      <c r="F142" s="29"/>
      <c r="G142" s="72"/>
      <c r="H142" s="27"/>
      <c r="I142" s="27"/>
      <c r="J142" s="27"/>
      <c r="K142" s="65"/>
      <c r="M142" s="53"/>
      <c r="N142" s="31"/>
      <c r="O142" s="66"/>
      <c r="P142" s="59"/>
      <c r="Q142" s="60"/>
      <c r="R142" s="67"/>
    </row>
    <row r="143" ht="22.5" hidden="1" customHeight="1">
      <c r="A143" s="24">
        <v>15.0</v>
      </c>
      <c r="B143" s="25">
        <v>46163.0</v>
      </c>
      <c r="C143" s="26" t="str">
        <f t="shared" si="13"/>
        <v>木</v>
      </c>
      <c r="D143" s="27">
        <f>IFERROR(__xludf.DUMMYFUNCTION("IF($B143="""","""",IFERROR(INDEX(FILTER('1'!$HU:$HU,'1'!$HT:$HT=$A143,'1'!$A:$A=$B143),1),""""))"),1178.0)</f>
        <v>1178</v>
      </c>
      <c r="E143" s="29" t="str">
        <f>IFERROR(__xludf.DUMMYFUNCTION("IF($B143="""","""",IFERROR(INDEX(FILTER('1'!$HW:$HW,'1'!$HT:$HT=$A143,'1'!$A:$A=$B143),1),""""))"),"")</f>
        <v/>
      </c>
      <c r="F143" s="29">
        <f>IFERROR(__xludf.DUMMYFUNCTION("IF($B143="""","""",IFERROR(INDEX(FILTER('1'!$HX:$HX,'1'!$HT:$HT=$A143,'1'!$A:$A=$B143),1),""""))"),0.0)</f>
        <v>0</v>
      </c>
      <c r="G143" s="72"/>
      <c r="H143" s="27" t="str">
        <f>IFERROR(__xludf.DUMMYFUNCTION("IF($B143="""","""",IFERROR(INDEX(FILTER('1'!$HY:$HY,'1'!$HT:$HT=$A143,'1'!$A:$A=$B143),1),""""))"),"")</f>
        <v/>
      </c>
      <c r="I143" s="27" t="str">
        <f>IFERROR(__xludf.DUMMYFUNCTION("IF($B143="""","""",IFERROR(INDEX(FILTER('1'!$HZ:$HZ,'1'!$HT:$HT=$A143,'1'!$A:$A=$B143),1),""""))"),"")</f>
        <v/>
      </c>
      <c r="J143" s="27" t="str">
        <f>IFERROR(__xludf.DUMMYFUNCTION("IF($B143="""","""",IFERROR(INDEX(FILTER('1'!$IA:$IA,'1'!$HT:$HT=$A143,'1'!$A:$A=$B143),1),""""))"),"")</f>
        <v/>
      </c>
      <c r="K143" s="27"/>
      <c r="M143" s="29" t="str">
        <f>IFERROR(__xludf.DUMMYFUNCTION("IF($B143="""","""",IFERROR(INDEX(FILTER('1'!$HW:$HW,'1'!$HT:$HT=$A143,'1'!$A:$A=$B143),1),""""))"),"")</f>
        <v/>
      </c>
      <c r="N143" s="31">
        <f t="shared" ref="N143:N149" si="14">F143</f>
        <v>0</v>
      </c>
      <c r="O143" s="27" t="str">
        <f>IFERROR(__xludf.DUMMYFUNCTION("IF($B143="""","""",IFERROR(INDEX(FILTER('1'!$IB:$IB,'1'!$HT:$HT=$A143,'1'!$A:$A=$B143),1),""""))"),"")</f>
        <v/>
      </c>
      <c r="P143" s="27" t="str">
        <f>IFERROR(__xludf.DUMMYFUNCTION("IF($B143="""","""",IFERROR(INDEX(FILTER('1'!$IC:$IC,'1'!$HT:$HT=$A143,'1'!$A:$A=$B143),1),""""))"),"")</f>
        <v/>
      </c>
      <c r="Q143" s="27">
        <f>IFERROR(__xludf.DUMMYFUNCTION("IF($B143="""","""",IFERROR(INDEX(FILTER('1'!$IE:$IE,'1'!$HT:$HT=$A143,'1'!$A:$A=$B143),1),""""))"),0.0)</f>
        <v>0</v>
      </c>
      <c r="R143" s="34"/>
    </row>
    <row r="144" ht="22.5" hidden="1" customHeight="1">
      <c r="A144" s="24">
        <v>15.0</v>
      </c>
      <c r="B144" s="25">
        <v>46164.0</v>
      </c>
      <c r="C144" s="26" t="str">
        <f t="shared" si="13"/>
        <v>金</v>
      </c>
      <c r="D144" s="27">
        <f>IFERROR(__xludf.DUMMYFUNCTION("IF($B144="""","""",IFERROR(INDEX(FILTER('1'!$HU:$HU,'1'!$HT:$HT=$A144,'1'!$A:$A=$B144),1),""""))"),1178.0)</f>
        <v>1178</v>
      </c>
      <c r="E144" s="69" t="str">
        <f>IFERROR(__xludf.DUMMYFUNCTION("IF($B144="""","""",IFERROR(INDEX(FILTER('1'!$IA:$IA,'1'!$HT:$HT=$A144,'1'!$A:$A=$B144),1),""""))"),"")</f>
        <v/>
      </c>
      <c r="F144" s="29">
        <f>IFERROR(__xludf.DUMMYFUNCTION("IF($B144="""","""",IFERROR(INDEX(FILTER('1'!$HX:$HX,'1'!$HT:$HT=$A144,'1'!$A:$A=$B144),1),""""))"),0.0)</f>
        <v>0</v>
      </c>
      <c r="G144" s="72"/>
      <c r="H144" s="27" t="str">
        <f>IFERROR(__xludf.DUMMYFUNCTION("IF($B144="""","""",IFERROR(INDEX(FILTER('1'!$HY:$HY,'1'!$HT:$HT=$A144,'1'!$A:$A=$B144),1),""""))"),"")</f>
        <v/>
      </c>
      <c r="I144" s="27" t="str">
        <f>IFERROR(__xludf.DUMMYFUNCTION("IF($B144="""","""",IFERROR(INDEX(FILTER('1'!$HZ:$HZ,'1'!$HT:$HT=$A144,'1'!$A:$A=$B144),1),""""))"),"")</f>
        <v/>
      </c>
      <c r="J144" s="27" t="str">
        <f>IFERROR(__xludf.DUMMYFUNCTION("IF($B144="""","""",IFERROR(INDEX(FILTER('1'!$IA:$IA,'1'!$HT:$HT=$A144,'1'!$A:$A=$B144),1),""""))"),"")</f>
        <v/>
      </c>
      <c r="K144" s="27"/>
      <c r="M144" s="69" t="str">
        <f>IFERROR(__xludf.DUMMYFUNCTION("IF($B144="""","""",IFERROR(INDEX(FILTER('1'!$IA:$IA,'1'!$HT:$HT=$A144,'1'!$A:$A=$B144),1),""""))"),"")</f>
        <v/>
      </c>
      <c r="N144" s="31">
        <f t="shared" si="14"/>
        <v>0</v>
      </c>
      <c r="O144" s="27" t="str">
        <f>IFERROR(__xludf.DUMMYFUNCTION("IF($B144="""","""",IFERROR(INDEX(FILTER('1'!$IB:$IB,'1'!$HT:$HT=$A144,'1'!$A:$A=$B144),1),""""))"),"")</f>
        <v/>
      </c>
      <c r="P144" s="27" t="str">
        <f>IFERROR(__xludf.DUMMYFUNCTION("IF($B144="""","""",IFERROR(INDEX(FILTER('1'!$IC:$IC,'1'!$HT:$HT=$A144,'1'!$A:$A=$B144),1),""""))"),"")</f>
        <v/>
      </c>
      <c r="Q144" s="27">
        <f>IFERROR(__xludf.DUMMYFUNCTION("IF($B144="""","""",IFERROR(INDEX(FILTER('1'!$IE:$IE,'1'!$HT:$HT=$A144,'1'!$A:$A=$B144),1),""""))"),0.0)</f>
        <v>0</v>
      </c>
      <c r="R144" s="34"/>
    </row>
    <row r="145" ht="22.5" hidden="1" customHeight="1">
      <c r="A145" s="24">
        <v>15.0</v>
      </c>
      <c r="B145" s="25">
        <v>46165.0</v>
      </c>
      <c r="C145" s="26" t="str">
        <f t="shared" si="13"/>
        <v>土</v>
      </c>
      <c r="D145" s="27">
        <f>IFERROR(__xludf.DUMMYFUNCTION("IF($B145="""","""",IFERROR(INDEX(FILTER('1'!$HU:$HU,'1'!$HT:$HT=$A145,'1'!$A:$A=$B145),1),""""))"),1178.0)</f>
        <v>1178</v>
      </c>
      <c r="E145" s="28" t="str">
        <f>IFERROR(__xludf.DUMMYFUNCTION("IF($B145="""","""",IFERROR(INDEX(FILTER('2'!$IV:$IV,'2'!$IP:$IP=$A145,'2'!$A:$A=$B145),1),""""))"),"")</f>
        <v/>
      </c>
      <c r="F145" s="29">
        <f>IFERROR(__xludf.DUMMYFUNCTION("IF($B145="""","""",IFERROR(INDEX(FILTER('1'!$HX:$HX,'1'!$HT:$HT=$A145,'1'!$A:$A=$B145),1),""""))"),0.0)</f>
        <v>0</v>
      </c>
      <c r="G145" s="72"/>
      <c r="H145" s="27" t="str">
        <f>IFERROR(__xludf.DUMMYFUNCTION("IF($B145="""","""",IFERROR(INDEX(FILTER('1'!$HY:$HY,'1'!$HT:$HT=$A145,'1'!$A:$A=$B145),1),""""))"),"")</f>
        <v/>
      </c>
      <c r="I145" s="27" t="str">
        <f>IFERROR(__xludf.DUMMYFUNCTION("IF($B145="""","""",IFERROR(INDEX(FILTER('1'!$HZ:$HZ,'1'!$HT:$HT=$A145,'1'!$A:$A=$B145),1),""""))"),"")</f>
        <v/>
      </c>
      <c r="J145" s="27" t="str">
        <f>IFERROR(__xludf.DUMMYFUNCTION("IF($B145="""","""",IFERROR(INDEX(FILTER('1'!$IA:$IA,'1'!$HT:$HT=$A145,'1'!$A:$A=$B145),1),""""))"),"")</f>
        <v/>
      </c>
      <c r="K145" s="27"/>
      <c r="M145" s="28" t="str">
        <f>IFERROR(__xludf.DUMMYFUNCTION("IF($B145="""","""",IFERROR(INDEX(FILTER('2'!$IV:$IV,'2'!$IP:$IP=$A145,'2'!$A:$A=$B145),1),""""))"),"")</f>
        <v/>
      </c>
      <c r="N145" s="31">
        <f t="shared" si="14"/>
        <v>0</v>
      </c>
      <c r="O145" s="27" t="str">
        <f>IFERROR(__xludf.DUMMYFUNCTION("IF($B145="""","""",IFERROR(INDEX(FILTER('1'!$IB:$IB,'1'!$HT:$HT=$A145,'1'!$A:$A=$B145),1),""""))"),"")</f>
        <v/>
      </c>
      <c r="P145" s="27" t="str">
        <f>IFERROR(__xludf.DUMMYFUNCTION("IF($B145="""","""",IFERROR(INDEX(FILTER('1'!$IC:$IC,'1'!$HT:$HT=$A145,'1'!$A:$A=$B145),1),""""))"),"")</f>
        <v/>
      </c>
      <c r="Q145" s="27">
        <f>IFERROR(__xludf.DUMMYFUNCTION("IF($B145="""","""",IFERROR(INDEX(FILTER('1'!$IE:$IE,'1'!$HT:$HT=$A145,'1'!$A:$A=$B145),1),""""))"),0.0)</f>
        <v>0</v>
      </c>
      <c r="R145" s="34"/>
    </row>
    <row r="146" ht="22.5" hidden="1" customHeight="1">
      <c r="A146" s="24">
        <v>15.0</v>
      </c>
      <c r="B146" s="25">
        <v>46166.0</v>
      </c>
      <c r="C146" s="26" t="str">
        <f t="shared" si="13"/>
        <v>日</v>
      </c>
      <c r="D146" s="27">
        <f>IFERROR(__xludf.DUMMYFUNCTION("IF($B146="""","""",IFERROR(INDEX(FILTER('1'!$HU:$HU,'1'!$HT:$HT=$A146,'1'!$A:$A=$B146),1),""""))"),1178.0)</f>
        <v>1178</v>
      </c>
      <c r="E146" s="28" t="str">
        <f>IFERROR(__xludf.DUMMYFUNCTION("IF($B146="""","""",IFERROR(INDEX(FILTER('2'!$IV:$IV,'2'!$IP:$IP=$A146,'2'!$A:$A=$B146),1),""""))"),"")</f>
        <v/>
      </c>
      <c r="F146" s="29">
        <f>IFERROR(__xludf.DUMMYFUNCTION("IF($B146="""","""",IFERROR(INDEX(FILTER('1'!$HX:$HX,'1'!$HT:$HT=$A146,'1'!$A:$A=$B146),1),""""))"),0.0)</f>
        <v>0</v>
      </c>
      <c r="G146" s="72"/>
      <c r="H146" s="27" t="str">
        <f>IFERROR(__xludf.DUMMYFUNCTION("IF($B146="""","""",IFERROR(INDEX(FILTER('1'!$HY:$HY,'1'!$HT:$HT=$A146,'1'!$A:$A=$B146),1),""""))"),"")</f>
        <v/>
      </c>
      <c r="I146" s="27" t="str">
        <f>IFERROR(__xludf.DUMMYFUNCTION("IF($B146="""","""",IFERROR(INDEX(FILTER('1'!$HZ:$HZ,'1'!$HT:$HT=$A146,'1'!$A:$A=$B146),1),""""))"),"")</f>
        <v/>
      </c>
      <c r="J146" s="27" t="str">
        <f>IFERROR(__xludf.DUMMYFUNCTION("IF($B146="""","""",IFERROR(INDEX(FILTER('1'!$IA:$IA,'1'!$HT:$HT=$A146,'1'!$A:$A=$B146),1),""""))"),"")</f>
        <v/>
      </c>
      <c r="K146" s="27"/>
      <c r="M146" s="28" t="str">
        <f>IFERROR(__xludf.DUMMYFUNCTION("IF($B146="""","""",IFERROR(INDEX(FILTER('2'!$IV:$IV,'2'!$IP:$IP=$A146,'2'!$A:$A=$B146),1),""""))"),"")</f>
        <v/>
      </c>
      <c r="N146" s="31">
        <f t="shared" si="14"/>
        <v>0</v>
      </c>
      <c r="O146" s="27" t="str">
        <f>IFERROR(__xludf.DUMMYFUNCTION("IF($B146="""","""",IFERROR(INDEX(FILTER('1'!$IB:$IB,'1'!$HT:$HT=$A146,'1'!$A:$A=$B146),1),""""))"),"")</f>
        <v/>
      </c>
      <c r="P146" s="27" t="str">
        <f>IFERROR(__xludf.DUMMYFUNCTION("IF($B146="""","""",IFERROR(INDEX(FILTER('1'!$IC:$IC,'1'!$HT:$HT=$A146,'1'!$A:$A=$B146),1),""""))"),"")</f>
        <v/>
      </c>
      <c r="Q146" s="27">
        <f>IFERROR(__xludf.DUMMYFUNCTION("IF($B146="""","""",IFERROR(INDEX(FILTER('1'!$IE:$IE,'1'!$HT:$HT=$A146,'1'!$A:$A=$B146),1),""""))"),0.0)</f>
        <v>0</v>
      </c>
      <c r="R146" s="34"/>
    </row>
    <row r="147" ht="22.5" hidden="1" customHeight="1">
      <c r="A147" s="24">
        <v>15.0</v>
      </c>
      <c r="B147" s="25">
        <v>46167.0</v>
      </c>
      <c r="C147" s="26" t="str">
        <f t="shared" si="13"/>
        <v>月</v>
      </c>
      <c r="D147" s="27">
        <f>IFERROR(__xludf.DUMMYFUNCTION("IF($B147="""","""",IFERROR(INDEX(FILTER('1'!$HU:$HU,'1'!$HT:$HT=$A147,'1'!$A:$A=$B147),1),""""))"),1178.0)</f>
        <v>1178</v>
      </c>
      <c r="E147" s="28" t="str">
        <f>IFERROR(__xludf.DUMMYFUNCTION("IF($B147="""","""",IFERROR(INDEX(FILTER('2'!$IV:$IV,'2'!$IP:$IP=$A147,'2'!$A:$A=$B147),1),""""))"),"")</f>
        <v/>
      </c>
      <c r="F147" s="29">
        <f>IFERROR(__xludf.DUMMYFUNCTION("IF($B147="""","""",IFERROR(INDEX(FILTER('1'!$HX:$HX,'1'!$HT:$HT=$A147,'1'!$A:$A=$B147),1),""""))"),0.0)</f>
        <v>0</v>
      </c>
      <c r="G147" s="72"/>
      <c r="H147" s="27" t="str">
        <f>IFERROR(__xludf.DUMMYFUNCTION("IF($B147="""","""",IFERROR(INDEX(FILTER('1'!$HY:$HY,'1'!$HT:$HT=$A147,'1'!$A:$A=$B147),1),""""))"),"")</f>
        <v/>
      </c>
      <c r="I147" s="27" t="str">
        <f>IFERROR(__xludf.DUMMYFUNCTION("IF($B147="""","""",IFERROR(INDEX(FILTER('1'!$HZ:$HZ,'1'!$HT:$HT=$A147,'1'!$A:$A=$B147),1),""""))"),"")</f>
        <v/>
      </c>
      <c r="J147" s="27" t="str">
        <f>IFERROR(__xludf.DUMMYFUNCTION("IF($B147="""","""",IFERROR(INDEX(FILTER('1'!$IA:$IA,'1'!$HT:$HT=$A147,'1'!$A:$A=$B147),1),""""))"),"")</f>
        <v/>
      </c>
      <c r="K147" s="27"/>
      <c r="M147" s="28" t="str">
        <f>IFERROR(__xludf.DUMMYFUNCTION("IF($B147="""","""",IFERROR(INDEX(FILTER('2'!$IV:$IV,'2'!$IP:$IP=$A147,'2'!$A:$A=$B147),1),""""))"),"")</f>
        <v/>
      </c>
      <c r="N147" s="31">
        <f t="shared" si="14"/>
        <v>0</v>
      </c>
      <c r="O147" s="27" t="str">
        <f>IFERROR(__xludf.DUMMYFUNCTION("IF($B147="""","""",IFERROR(INDEX(FILTER('1'!$IB:$IB,'1'!$HT:$HT=$A147,'1'!$A:$A=$B147),1),""""))"),"")</f>
        <v/>
      </c>
      <c r="P147" s="27" t="str">
        <f>IFERROR(__xludf.DUMMYFUNCTION("IF($B147="""","""",IFERROR(INDEX(FILTER('1'!$IC:$IC,'1'!$HT:$HT=$A147,'1'!$A:$A=$B147),1),""""))"),"")</f>
        <v/>
      </c>
      <c r="Q147" s="27">
        <f>IFERROR(__xludf.DUMMYFUNCTION("IF($B147="""","""",IFERROR(INDEX(FILTER('1'!$IE:$IE,'1'!$HT:$HT=$A147,'1'!$A:$A=$B147),1),""""))"),0.0)</f>
        <v>0</v>
      </c>
      <c r="R147" s="34"/>
    </row>
    <row r="148" ht="22.5" hidden="1" customHeight="1">
      <c r="A148" s="24">
        <v>15.0</v>
      </c>
      <c r="B148" s="25">
        <v>46168.0</v>
      </c>
      <c r="C148" s="26" t="str">
        <f t="shared" si="13"/>
        <v>火</v>
      </c>
      <c r="D148" s="27">
        <f>IFERROR(__xludf.DUMMYFUNCTION("IF($B148="""","""",IFERROR(INDEX(FILTER('1'!$HU:$HU,'1'!$HT:$HT=$A148,'1'!$A:$A=$B148),1),""""))"),1178.0)</f>
        <v>1178</v>
      </c>
      <c r="E148" s="28" t="str">
        <f>IFERROR(__xludf.DUMMYFUNCTION("IF($B148="""","""",IFERROR(INDEX(FILTER('2'!$IV:$IV,'2'!$IP:$IP=$A148,'2'!$A:$A=$B148),1),""""))"),"")</f>
        <v/>
      </c>
      <c r="F148" s="29">
        <f>IFERROR(__xludf.DUMMYFUNCTION("IF($B148="""","""",IFERROR(INDEX(FILTER('1'!$HX:$HX,'1'!$HT:$HT=$A148,'1'!$A:$A=$B148),1),""""))"),0.0)</f>
        <v>0</v>
      </c>
      <c r="G148" s="72"/>
      <c r="H148" s="27" t="str">
        <f>IFERROR(__xludf.DUMMYFUNCTION("IF($B148="""","""",IFERROR(INDEX(FILTER('1'!$HY:$HY,'1'!$HT:$HT=$A148,'1'!$A:$A=$B148),1),""""))"),"")</f>
        <v/>
      </c>
      <c r="I148" s="27" t="str">
        <f>IFERROR(__xludf.DUMMYFUNCTION("IF($B148="""","""",IFERROR(INDEX(FILTER('1'!$HZ:$HZ,'1'!$HT:$HT=$A148,'1'!$A:$A=$B148),1),""""))"),"")</f>
        <v/>
      </c>
      <c r="J148" s="27" t="str">
        <f>IFERROR(__xludf.DUMMYFUNCTION("IF($B148="""","""",IFERROR(INDEX(FILTER('1'!$IA:$IA,'1'!$HT:$HT=$A148,'1'!$A:$A=$B148),1),""""))"),"")</f>
        <v/>
      </c>
      <c r="K148" s="27"/>
      <c r="M148" s="28" t="str">
        <f>IFERROR(__xludf.DUMMYFUNCTION("IF($B148="""","""",IFERROR(INDEX(FILTER('2'!$IV:$IV,'2'!$IP:$IP=$A148,'2'!$A:$A=$B148),1),""""))"),"")</f>
        <v/>
      </c>
      <c r="N148" s="31">
        <f t="shared" si="14"/>
        <v>0</v>
      </c>
      <c r="O148" s="27" t="str">
        <f>IFERROR(__xludf.DUMMYFUNCTION("IF($B148="""","""",IFERROR(INDEX(FILTER('1'!$IB:$IB,'1'!$HT:$HT=$A148,'1'!$A:$A=$B148),1),""""))"),"")</f>
        <v/>
      </c>
      <c r="P148" s="27" t="str">
        <f>IFERROR(__xludf.DUMMYFUNCTION("IF($B148="""","""",IFERROR(INDEX(FILTER('1'!$IC:$IC,'1'!$HT:$HT=$A148,'1'!$A:$A=$B148),1),""""))"),"")</f>
        <v/>
      </c>
      <c r="Q148" s="27">
        <f>IFERROR(__xludf.DUMMYFUNCTION("IF($B148="""","""",IFERROR(INDEX(FILTER('1'!$IE:$IE,'1'!$HT:$HT=$A148,'1'!$A:$A=$B148),1),""""))"),0.0)</f>
        <v>0</v>
      </c>
      <c r="R148" s="34"/>
    </row>
    <row r="149" ht="22.5" hidden="1" customHeight="1">
      <c r="A149" s="24">
        <v>15.0</v>
      </c>
      <c r="B149" s="25">
        <v>46169.0</v>
      </c>
      <c r="C149" s="26" t="str">
        <f t="shared" si="13"/>
        <v>水</v>
      </c>
      <c r="D149" s="27">
        <f>IFERROR(__xludf.DUMMYFUNCTION("IF($B149="""","""",IFERROR(INDEX(FILTER('1'!$HU:$HU,'1'!$HT:$HT=$A149,'1'!$A:$A=$B149),1),""""))"),1178.0)</f>
        <v>1178</v>
      </c>
      <c r="E149" s="28" t="str">
        <f>IFERROR(__xludf.DUMMYFUNCTION("IF($B149="""","""",IFERROR(INDEX(FILTER('2'!$IV:$IV,'2'!$IP:$IP=$A149,'2'!$A:$A=$B149),1),""""))"),"")</f>
        <v/>
      </c>
      <c r="F149" s="29">
        <f>IFERROR(__xludf.DUMMYFUNCTION("IF($B149="""","""",IFERROR(INDEX(FILTER('1'!$HX:$HX,'1'!$HT:$HT=$A149,'1'!$A:$A=$B149),1),""""))"),0.0)</f>
        <v>0</v>
      </c>
      <c r="G149" s="72">
        <f>IF(COUNT(F143:F149)=0,"",SUM(F143:F149)/7)</f>
        <v>0</v>
      </c>
      <c r="H149" s="27" t="str">
        <f>IFERROR(__xludf.DUMMYFUNCTION("IF($B149="""","""",IFERROR(INDEX(FILTER('1'!$HY:$HY,'1'!$HT:$HT=$A149,'1'!$A:$A=$B149),1),""""))"),"")</f>
        <v/>
      </c>
      <c r="I149" s="27" t="str">
        <f>IFERROR(__xludf.DUMMYFUNCTION("IF($B149="""","""",IFERROR(INDEX(FILTER('1'!$HZ:$HZ,'1'!$HT:$HT=$A149,'1'!$A:$A=$B149),1),""""))"),"")</f>
        <v/>
      </c>
      <c r="J149" s="27" t="str">
        <f>IFERROR(__xludf.DUMMYFUNCTION("IF($B149="""","""",IFERROR(INDEX(FILTER('1'!$IA:$IA,'1'!$HT:$HT=$A149,'1'!$A:$A=$B149),1),""""))"),"")</f>
        <v/>
      </c>
      <c r="K149" s="27">
        <f t="array" ref="K149">SUM(IFERROR(VALUE(J143:J149),0))</f>
        <v>0</v>
      </c>
      <c r="M149" s="28" t="str">
        <f>IFERROR(__xludf.DUMMYFUNCTION("IF($B149="""","""",IFERROR(INDEX(FILTER('2'!$IV:$IV,'2'!$IP:$IP=$A149,'2'!$A:$A=$B149),1),""""))"),"")</f>
        <v/>
      </c>
      <c r="N149" s="31">
        <f t="shared" si="14"/>
        <v>0</v>
      </c>
      <c r="O149" s="27" t="str">
        <f>IFERROR(__xludf.DUMMYFUNCTION("IF($B149="""","""",IFERROR(INDEX(FILTER('1'!$IB:$IB,'1'!$HT:$HT=$A149,'1'!$A:$A=$B149),1),""""))"),"")</f>
        <v/>
      </c>
      <c r="P149" s="27" t="str">
        <f>IFERROR(__xludf.DUMMYFUNCTION("IF($B149="""","""",IFERROR(INDEX(FILTER('1'!$IC:$IC,'1'!$HT:$HT=$A149,'1'!$A:$A=$B149),1),""""))"),"")</f>
        <v/>
      </c>
      <c r="Q149" s="27">
        <f>IFERROR(__xludf.DUMMYFUNCTION("IF($B149="""","""",IFERROR(INDEX(FILTER('1'!$IE:$IE,'1'!$HT:$HT=$A149,'1'!$A:$A=$B149),1),""""))"),0.0)</f>
        <v>0</v>
      </c>
      <c r="R149" s="34"/>
    </row>
    <row r="150" ht="22.5" hidden="1" customHeight="1">
      <c r="A150" s="36">
        <v>15.0</v>
      </c>
      <c r="B150" s="37">
        <v>46170.0</v>
      </c>
      <c r="C150" s="38" t="str">
        <f t="shared" si="13"/>
        <v>木</v>
      </c>
      <c r="D150" s="39">
        <f>IFERROR(__xludf.DUMMYFUNCTION("IF($B150="""","""",IFERROR(INDEX(FILTER('1'!$HU:$HU,'1'!$HT:$HT=$A150,'1'!$A:$A=$B150),1),""""))"),1178.0)</f>
        <v>1178</v>
      </c>
      <c r="E150" s="40" t="str">
        <f>IFERROR(__xludf.DUMMYFUNCTION("IF($B150="""","""",IFERROR(INDEX(FILTER('2'!$IV:$IV,'2'!$IP:$IP=$A150,'2'!$A:$A=$B150),1),""""))"),"")</f>
        <v/>
      </c>
      <c r="F150" s="41"/>
      <c r="G150" s="73"/>
      <c r="H150" s="39" t="str">
        <f>IFERROR(__xludf.DUMMYFUNCTION("IF($B150="""","""",IFERROR(INDEX(FILTER('2'!$IS:$IS,'2'!$IP:$IP=$A150,'2'!$A:$A=$B150),1),""""))"),"")</f>
        <v/>
      </c>
      <c r="I150" s="39" t="str">
        <f>IFERROR(__xludf.DUMMYFUNCTION("IF($B150="""","""",IFERROR(INDEX(FILTER('2'!$IT:$IT,'2'!$IP:$IP=$A150,'2'!$A:$A=$B150),1),""""))"),"")</f>
        <v/>
      </c>
      <c r="J150" s="39" t="str">
        <f>IFERROR(__xludf.DUMMYFUNCTION("IF($B150="""","""",IFERROR(INDEX(FILTER('2'!$IU:$IU,'2'!$IP:$IP=$A150,'2'!$A:$A=$B150),1),""""))"),"")</f>
        <v/>
      </c>
      <c r="K150" s="39"/>
      <c r="M150" s="40" t="str">
        <f>IFERROR(__xludf.DUMMYFUNCTION("IF($B150="""","""",IFERROR(INDEX(FILTER('2'!$IV:$IV,'2'!$IP:$IP=$A150,'2'!$A:$A=$B150),1),""""))"),"")</f>
        <v/>
      </c>
      <c r="N150" s="43"/>
      <c r="O150" s="39" t="str">
        <f>IFERROR(__xludf.DUMMYFUNCTION("IF($B150="""","""",IFERROR(INDEX(FILTER('1'!$IB:$IB,'1'!$HT:$HT=$A150,'1'!$A:$A=$B150),1),""""))"),"")</f>
        <v/>
      </c>
      <c r="P150" s="39" t="str">
        <f>IFERROR(__xludf.DUMMYFUNCTION("IF($B150="""","""",IFERROR(INDEX(FILTER('1'!$IC:$IC,'1'!$HT:$HT=$A150,'1'!$A:$A=$B150),1),""""))"),"")</f>
        <v/>
      </c>
      <c r="Q150" s="39">
        <f>IFERROR(__xludf.DUMMYFUNCTION("IF($B150="""","""",IFERROR(INDEX(FILTER('1'!$IE:$IE,'1'!$HT:$HT=$A150,'1'!$A:$A=$B150),1),""""))"),0.0)</f>
        <v>0</v>
      </c>
      <c r="R150" s="47">
        <f>D150</f>
        <v>1178</v>
      </c>
      <c r="S150" s="48"/>
    </row>
    <row r="151" ht="22.5" hidden="1" customHeight="1">
      <c r="A151" s="64">
        <v>15.0</v>
      </c>
      <c r="B151" s="25" t="s">
        <v>15</v>
      </c>
      <c r="C151" s="26" t="str">
        <f t="shared" si="13"/>
        <v/>
      </c>
      <c r="D151" s="27"/>
      <c r="E151" s="53"/>
      <c r="F151" s="29"/>
      <c r="G151" s="72"/>
      <c r="H151" s="27"/>
      <c r="I151" s="27"/>
      <c r="J151" s="27"/>
      <c r="K151" s="65"/>
      <c r="M151" s="53"/>
      <c r="N151" s="31"/>
      <c r="O151" s="66"/>
      <c r="P151" s="59"/>
      <c r="Q151" s="60"/>
      <c r="R151" s="67"/>
    </row>
    <row r="152" ht="22.5" hidden="1" customHeight="1">
      <c r="A152" s="64">
        <v>15.0</v>
      </c>
      <c r="B152" s="25" t="s">
        <v>15</v>
      </c>
      <c r="C152" s="26" t="str">
        <f t="shared" si="13"/>
        <v/>
      </c>
      <c r="D152" s="27"/>
      <c r="E152" s="53"/>
      <c r="F152" s="29"/>
      <c r="G152" s="72"/>
      <c r="H152" s="27"/>
      <c r="I152" s="27"/>
      <c r="J152" s="27"/>
      <c r="K152" s="65"/>
      <c r="M152" s="53"/>
      <c r="N152" s="31"/>
      <c r="O152" s="66"/>
      <c r="P152" s="59"/>
      <c r="Q152" s="60"/>
      <c r="R152" s="67"/>
    </row>
    <row r="153" ht="22.5" hidden="1" customHeight="1">
      <c r="A153" s="24">
        <v>16.0</v>
      </c>
      <c r="B153" s="25">
        <v>46163.0</v>
      </c>
      <c r="C153" s="26" t="str">
        <f t="shared" si="13"/>
        <v>木</v>
      </c>
      <c r="D153" s="27">
        <f>IFERROR(__xludf.DUMMYFUNCTION("IF($B153="""","""",IFERROR(INDEX(FILTER('1'!$IK:$IK,'1'!$IJ:$IJ=$A153,'1'!$A:$A=$B153),1),""""))"),1179.0)</f>
        <v>1179</v>
      </c>
      <c r="E153" s="29" t="str">
        <f>IFERROR(__xludf.DUMMYFUNCTION("IF($B153="""","""",IFERROR(INDEX(FILTER('1'!$IM:$IM,'1'!$IJ:$IJ=$A153,'1'!$A:$A=$B153),1),""""))"),"")</f>
        <v/>
      </c>
      <c r="F153" s="29">
        <f>IFERROR(__xludf.DUMMYFUNCTION("IF($B153="""","""",IFERROR(INDEX(FILTER('1'!$IN:$IN,'1'!$IJ:$IJ=$A153,'1'!$A:$A=$B153),1),""""))"),0.0)</f>
        <v>0</v>
      </c>
      <c r="G153" s="72"/>
      <c r="H153" s="29" t="str">
        <f>IFERROR(__xludf.DUMMYFUNCTION("IF($B153="""","""",IFERROR(INDEX(FILTER('1'!$IO:$IO,'1'!$IJ:$IJ=$A153,'1'!$A:$A=$B153),1),""""))"),"")</f>
        <v/>
      </c>
      <c r="I153" s="29" t="str">
        <f>IFERROR(__xludf.DUMMYFUNCTION("IF($B153="""","""",IFERROR(INDEX(FILTER('1'!$IP:$IP,'1'!$IJ:$IJ=$A153,'1'!$A:$A=$B153),1),""""))"),"")</f>
        <v/>
      </c>
      <c r="J153" s="29" t="str">
        <f>IFERROR(__xludf.DUMMYFUNCTION("IF($B153="""","""",IFERROR(INDEX(FILTER('1'!$IQ:$IQ,'1'!$IJ:$IJ=$A153,'1'!$A:$A=$B153),1),""""))"),"")</f>
        <v/>
      </c>
      <c r="K153" s="29"/>
      <c r="M153" s="29" t="str">
        <f>IFERROR(__xludf.DUMMYFUNCTION("IF($B153="""","""",IFERROR(INDEX(FILTER('1'!$IM:$IM,'1'!$IJ:$IJ=$A153,'1'!$A:$A=$B153),1),""""))"),"")</f>
        <v/>
      </c>
      <c r="N153" s="31">
        <f t="shared" ref="N153:N160" si="15">F153</f>
        <v>0</v>
      </c>
      <c r="O153" s="29" t="str">
        <f>IFERROR(__xludf.DUMMYFUNCTION("IF($B153="""","""",IFERROR(INDEX(FILTER('1'!$IR:$IR,'1'!$IJ:$IJ=$A153,'1'!$A:$A=$B153),1),""""))"),"")</f>
        <v/>
      </c>
      <c r="P153" s="29" t="str">
        <f>IFERROR(__xludf.DUMMYFUNCTION("IF($B153="""","""",IFERROR(INDEX(FILTER('1'!$IS:$IS,'1'!$IJ:$IJ=$A153,'1'!$A:$A=$B153),1),""""))"),"")</f>
        <v/>
      </c>
      <c r="Q153" s="29">
        <f>IFERROR(__xludf.DUMMYFUNCTION("IF($B153="""","""",IFERROR(INDEX(FILTER('1'!$IU:$IU,'1'!$IJ:$IJ=$A153,'1'!$A:$A=$B153),1),""""))"),0.0)</f>
        <v>0</v>
      </c>
      <c r="R153" s="34"/>
    </row>
    <row r="154" ht="22.5" hidden="1" customHeight="1">
      <c r="A154" s="24">
        <v>16.0</v>
      </c>
      <c r="B154" s="25">
        <v>46164.0</v>
      </c>
      <c r="C154" s="26" t="str">
        <f t="shared" si="13"/>
        <v>金</v>
      </c>
      <c r="D154" s="27">
        <f>IFERROR(__xludf.DUMMYFUNCTION("IF($B154="""","""",IFERROR(INDEX(FILTER('1'!$IK:$IK,'1'!$IJ:$IJ=$A154,'1'!$A:$A=$B154),1),""""))"),1179.0)</f>
        <v>1179</v>
      </c>
      <c r="E154" s="29" t="str">
        <f>IFERROR(__xludf.DUMMYFUNCTION("IF($B154="""","""",IFERROR(INDEX(FILTER('1'!$IM:$IM,'1'!$IJ:$IJ=$A154,'1'!$A:$A=$B154),1),""""))"),"")</f>
        <v/>
      </c>
      <c r="F154" s="29">
        <f>IFERROR(__xludf.DUMMYFUNCTION("IF($B154="""","""",IFERROR(INDEX(FILTER('1'!$IN:$IN,'1'!$IJ:$IJ=$A154,'1'!$A:$A=$B154),1),""""))"),0.0)</f>
        <v>0</v>
      </c>
      <c r="G154" s="72"/>
      <c r="H154" s="29" t="str">
        <f>IFERROR(__xludf.DUMMYFUNCTION("IF($B154="""","""",IFERROR(INDEX(FILTER('1'!$IO:$IO,'1'!$IJ:$IJ=$A154,'1'!$A:$A=$B154),1),""""))"),"")</f>
        <v/>
      </c>
      <c r="I154" s="29" t="str">
        <f>IFERROR(__xludf.DUMMYFUNCTION("IF($B154="""","""",IFERROR(INDEX(FILTER('1'!$IP:$IP,'1'!$IJ:$IJ=$A154,'1'!$A:$A=$B154),1),""""))"),"")</f>
        <v/>
      </c>
      <c r="J154" s="29" t="str">
        <f>IFERROR(__xludf.DUMMYFUNCTION("IF($B154="""","""",IFERROR(INDEX(FILTER('1'!$IQ:$IQ,'1'!$IJ:$IJ=$A154,'1'!$A:$A=$B154),1),""""))"),"")</f>
        <v/>
      </c>
      <c r="K154" s="27"/>
      <c r="M154" s="29" t="str">
        <f>IFERROR(__xludf.DUMMYFUNCTION("IF($B154="""","""",IFERROR(INDEX(FILTER('1'!$IM:$IM,'1'!$IJ:$IJ=$A154,'1'!$A:$A=$B154),1),""""))"),"")</f>
        <v/>
      </c>
      <c r="N154" s="31">
        <f t="shared" si="15"/>
        <v>0</v>
      </c>
      <c r="O154" s="29" t="str">
        <f>IFERROR(__xludf.DUMMYFUNCTION("IF($B154="""","""",IFERROR(INDEX(FILTER('1'!$IR:$IR,'1'!$IJ:$IJ=$A154,'1'!$A:$A=$B154),1),""""))"),"")</f>
        <v/>
      </c>
      <c r="P154" s="29" t="str">
        <f>IFERROR(__xludf.DUMMYFUNCTION("IF($B154="""","""",IFERROR(INDEX(FILTER('1'!$IS:$IS,'1'!$IJ:$IJ=$A154,'1'!$A:$A=$B154),1),""""))"),"")</f>
        <v/>
      </c>
      <c r="Q154" s="29">
        <f>IFERROR(__xludf.DUMMYFUNCTION("IF($B154="""","""",IFERROR(INDEX(FILTER('1'!$IU:$IU,'1'!$IJ:$IJ=$A154,'1'!$A:$A=$B154),1),""""))"),0.0)</f>
        <v>0</v>
      </c>
      <c r="R154" s="34"/>
    </row>
    <row r="155" ht="22.5" hidden="1" customHeight="1">
      <c r="A155" s="24">
        <v>16.0</v>
      </c>
      <c r="B155" s="25">
        <v>46165.0</v>
      </c>
      <c r="C155" s="26" t="str">
        <f t="shared" si="13"/>
        <v>土</v>
      </c>
      <c r="D155" s="27">
        <f>IFERROR(__xludf.DUMMYFUNCTION("IF($B155="""","""",IFERROR(INDEX(FILTER('1'!$IK:$IK,'1'!$IJ:$IJ=$A155,'1'!$A:$A=$B155),1),""""))"),1179.0)</f>
        <v>1179</v>
      </c>
      <c r="E155" s="29" t="str">
        <f>IFERROR(__xludf.DUMMYFUNCTION("IF($B155="""","""",IFERROR(INDEX(FILTER('1'!$IM:$IM,'1'!$IJ:$IJ=$A155,'1'!$A:$A=$B155),1),""""))"),"")</f>
        <v/>
      </c>
      <c r="F155" s="29">
        <f>IFERROR(__xludf.DUMMYFUNCTION("IF($B155="""","""",IFERROR(INDEX(FILTER('1'!$IN:$IN,'1'!$IJ:$IJ=$A155,'1'!$A:$A=$B155),1),""""))"),0.0)</f>
        <v>0</v>
      </c>
      <c r="G155" s="72"/>
      <c r="H155" s="29" t="str">
        <f>IFERROR(__xludf.DUMMYFUNCTION("IF($B155="""","""",IFERROR(INDEX(FILTER('1'!$IO:$IO,'1'!$IJ:$IJ=$A155,'1'!$A:$A=$B155),1),""""))"),"")</f>
        <v/>
      </c>
      <c r="I155" s="29" t="str">
        <f>IFERROR(__xludf.DUMMYFUNCTION("IF($B155="""","""",IFERROR(INDEX(FILTER('1'!$IP:$IP,'1'!$IJ:$IJ=$A155,'1'!$A:$A=$B155),1),""""))"),"")</f>
        <v/>
      </c>
      <c r="J155" s="29" t="str">
        <f>IFERROR(__xludf.DUMMYFUNCTION("IF($B155="""","""",IFERROR(INDEX(FILTER('1'!$IQ:$IQ,'1'!$IJ:$IJ=$A155,'1'!$A:$A=$B155),1),""""))"),"")</f>
        <v/>
      </c>
      <c r="K155" s="27"/>
      <c r="M155" s="29" t="str">
        <f>IFERROR(__xludf.DUMMYFUNCTION("IF($B155="""","""",IFERROR(INDEX(FILTER('1'!$IM:$IM,'1'!$IJ:$IJ=$A155,'1'!$A:$A=$B155),1),""""))"),"")</f>
        <v/>
      </c>
      <c r="N155" s="31">
        <f t="shared" si="15"/>
        <v>0</v>
      </c>
      <c r="O155" s="29" t="str">
        <f>IFERROR(__xludf.DUMMYFUNCTION("IF($B155="""","""",IFERROR(INDEX(FILTER('1'!$IR:$IR,'1'!$IJ:$IJ=$A155,'1'!$A:$A=$B155),1),""""))"),"")</f>
        <v/>
      </c>
      <c r="P155" s="29" t="str">
        <f>IFERROR(__xludf.DUMMYFUNCTION("IF($B155="""","""",IFERROR(INDEX(FILTER('1'!$IS:$IS,'1'!$IJ:$IJ=$A155,'1'!$A:$A=$B155),1),""""))"),"")</f>
        <v/>
      </c>
      <c r="Q155" s="29">
        <f>IFERROR(__xludf.DUMMYFUNCTION("IF($B155="""","""",IFERROR(INDEX(FILTER('1'!$IU:$IU,'1'!$IJ:$IJ=$A155,'1'!$A:$A=$B155),1),""""))"),0.0)</f>
        <v>0</v>
      </c>
      <c r="R155" s="34"/>
    </row>
    <row r="156" ht="22.5" hidden="1" customHeight="1">
      <c r="A156" s="24">
        <v>16.0</v>
      </c>
      <c r="B156" s="25">
        <v>46166.0</v>
      </c>
      <c r="C156" s="26" t="str">
        <f t="shared" si="13"/>
        <v>日</v>
      </c>
      <c r="D156" s="27">
        <f>IFERROR(__xludf.DUMMYFUNCTION("IF($B156="""","""",IFERROR(INDEX(FILTER('1'!$IK:$IK,'1'!$IJ:$IJ=$A156,'1'!$A:$A=$B156),1),""""))"),1179.0)</f>
        <v>1179</v>
      </c>
      <c r="E156" s="29" t="str">
        <f>IFERROR(__xludf.DUMMYFUNCTION("IF($B156="""","""",IFERROR(INDEX(FILTER('1'!$IM:$IM,'1'!$IJ:$IJ=$A156,'1'!$A:$A=$B156),1),""""))"),"")</f>
        <v/>
      </c>
      <c r="F156" s="29">
        <f>IFERROR(__xludf.DUMMYFUNCTION("IF($B156="""","""",IFERROR(INDEX(FILTER('1'!$IN:$IN,'1'!$IJ:$IJ=$A156,'1'!$A:$A=$B156),1),""""))"),0.0)</f>
        <v>0</v>
      </c>
      <c r="G156" s="72"/>
      <c r="H156" s="29" t="str">
        <f>IFERROR(__xludf.DUMMYFUNCTION("IF($B156="""","""",IFERROR(INDEX(FILTER('1'!$IO:$IO,'1'!$IJ:$IJ=$A156,'1'!$A:$A=$B156),1),""""))"),"")</f>
        <v/>
      </c>
      <c r="I156" s="29" t="str">
        <f>IFERROR(__xludf.DUMMYFUNCTION("IF($B156="""","""",IFERROR(INDEX(FILTER('1'!$IP:$IP,'1'!$IJ:$IJ=$A156,'1'!$A:$A=$B156),1),""""))"),"")</f>
        <v/>
      </c>
      <c r="J156" s="29" t="str">
        <f>IFERROR(__xludf.DUMMYFUNCTION("IF($B156="""","""",IFERROR(INDEX(FILTER('1'!$IQ:$IQ,'1'!$IJ:$IJ=$A156,'1'!$A:$A=$B156),1),""""))"),"")</f>
        <v/>
      </c>
      <c r="K156" s="27"/>
      <c r="M156" s="29" t="str">
        <f>IFERROR(__xludf.DUMMYFUNCTION("IF($B156="""","""",IFERROR(INDEX(FILTER('1'!$IM:$IM,'1'!$IJ:$IJ=$A156,'1'!$A:$A=$B156),1),""""))"),"")</f>
        <v/>
      </c>
      <c r="N156" s="31">
        <f t="shared" si="15"/>
        <v>0</v>
      </c>
      <c r="O156" s="29" t="str">
        <f>IFERROR(__xludf.DUMMYFUNCTION("IF($B156="""","""",IFERROR(INDEX(FILTER('1'!$IR:$IR,'1'!$IJ:$IJ=$A156,'1'!$A:$A=$B156),1),""""))"),"")</f>
        <v/>
      </c>
      <c r="P156" s="29" t="str">
        <f>IFERROR(__xludf.DUMMYFUNCTION("IF($B156="""","""",IFERROR(INDEX(FILTER('1'!$IS:$IS,'1'!$IJ:$IJ=$A156,'1'!$A:$A=$B156),1),""""))"),"")</f>
        <v/>
      </c>
      <c r="Q156" s="29">
        <f>IFERROR(__xludf.DUMMYFUNCTION("IF($B156="""","""",IFERROR(INDEX(FILTER('1'!$IU:$IU,'1'!$IJ:$IJ=$A156,'1'!$A:$A=$B156),1),""""))"),0.0)</f>
        <v>0</v>
      </c>
      <c r="R156" s="34"/>
    </row>
    <row r="157" ht="22.5" hidden="1" customHeight="1">
      <c r="A157" s="24">
        <v>16.0</v>
      </c>
      <c r="B157" s="25">
        <v>46167.0</v>
      </c>
      <c r="C157" s="26" t="str">
        <f t="shared" si="13"/>
        <v>月</v>
      </c>
      <c r="D157" s="27">
        <f>IFERROR(__xludf.DUMMYFUNCTION("IF($B157="""","""",IFERROR(INDEX(FILTER('1'!$IK:$IK,'1'!$IJ:$IJ=$A157,'1'!$A:$A=$B157),1),""""))"),1179.0)</f>
        <v>1179</v>
      </c>
      <c r="E157" s="29" t="str">
        <f>IFERROR(__xludf.DUMMYFUNCTION("IF($B157="""","""",IFERROR(INDEX(FILTER('1'!$IM:$IM,'1'!$IJ:$IJ=$A157,'1'!$A:$A=$B157),1),""""))"),"")</f>
        <v/>
      </c>
      <c r="F157" s="29">
        <f>IFERROR(__xludf.DUMMYFUNCTION("IF($B157="""","""",IFERROR(INDEX(FILTER('1'!$IN:$IN,'1'!$IJ:$IJ=$A157,'1'!$A:$A=$B157),1),""""))"),0.0)</f>
        <v>0</v>
      </c>
      <c r="G157" s="72"/>
      <c r="H157" s="29" t="str">
        <f>IFERROR(__xludf.DUMMYFUNCTION("IF($B157="""","""",IFERROR(INDEX(FILTER('1'!$IO:$IO,'1'!$IJ:$IJ=$A157,'1'!$A:$A=$B157),1),""""))"),"")</f>
        <v/>
      </c>
      <c r="I157" s="29" t="str">
        <f>IFERROR(__xludf.DUMMYFUNCTION("IF($B157="""","""",IFERROR(INDEX(FILTER('1'!$IP:$IP,'1'!$IJ:$IJ=$A157,'1'!$A:$A=$B157),1),""""))"),"")</f>
        <v/>
      </c>
      <c r="J157" s="29" t="str">
        <f>IFERROR(__xludf.DUMMYFUNCTION("IF($B157="""","""",IFERROR(INDEX(FILTER('1'!$IQ:$IQ,'1'!$IJ:$IJ=$A157,'1'!$A:$A=$B157),1),""""))"),"")</f>
        <v/>
      </c>
      <c r="K157" s="27"/>
      <c r="M157" s="29" t="str">
        <f>IFERROR(__xludf.DUMMYFUNCTION("IF($B157="""","""",IFERROR(INDEX(FILTER('1'!$IM:$IM,'1'!$IJ:$IJ=$A157,'1'!$A:$A=$B157),1),""""))"),"")</f>
        <v/>
      </c>
      <c r="N157" s="31">
        <f t="shared" si="15"/>
        <v>0</v>
      </c>
      <c r="O157" s="29" t="str">
        <f>IFERROR(__xludf.DUMMYFUNCTION("IF($B157="""","""",IFERROR(INDEX(FILTER('1'!$IR:$IR,'1'!$IJ:$IJ=$A157,'1'!$A:$A=$B157),1),""""))"),"")</f>
        <v/>
      </c>
      <c r="P157" s="29" t="str">
        <f>IFERROR(__xludf.DUMMYFUNCTION("IF($B157="""","""",IFERROR(INDEX(FILTER('1'!$IS:$IS,'1'!$IJ:$IJ=$A157,'1'!$A:$A=$B157),1),""""))"),"")</f>
        <v/>
      </c>
      <c r="Q157" s="29">
        <f>IFERROR(__xludf.DUMMYFUNCTION("IF($B157="""","""",IFERROR(INDEX(FILTER('1'!$IU:$IU,'1'!$IJ:$IJ=$A157,'1'!$A:$A=$B157),1),""""))"),0.0)</f>
        <v>0</v>
      </c>
      <c r="R157" s="34"/>
    </row>
    <row r="158" ht="22.5" hidden="1" customHeight="1">
      <c r="A158" s="24">
        <v>16.0</v>
      </c>
      <c r="B158" s="25">
        <v>46168.0</v>
      </c>
      <c r="C158" s="26" t="str">
        <f t="shared" si="13"/>
        <v>火</v>
      </c>
      <c r="D158" s="27">
        <f>IFERROR(__xludf.DUMMYFUNCTION("IF($B158="""","""",IFERROR(INDEX(FILTER('1'!$IK:$IK,'1'!$IJ:$IJ=$A158,'1'!$A:$A=$B158),1),""""))"),1179.0)</f>
        <v>1179</v>
      </c>
      <c r="E158" s="29" t="str">
        <f>IFERROR(__xludf.DUMMYFUNCTION("IF($B158="""","""",IFERROR(INDEX(FILTER('1'!$IM:$IM,'1'!$IJ:$IJ=$A158,'1'!$A:$A=$B158),1),""""))"),"")</f>
        <v/>
      </c>
      <c r="F158" s="29">
        <f>IFERROR(__xludf.DUMMYFUNCTION("IF($B158="""","""",IFERROR(INDEX(FILTER('1'!$IN:$IN,'1'!$IJ:$IJ=$A158,'1'!$A:$A=$B158),1),""""))"),0.0)</f>
        <v>0</v>
      </c>
      <c r="G158" s="72"/>
      <c r="H158" s="29" t="str">
        <f>IFERROR(__xludf.DUMMYFUNCTION("IF($B158="""","""",IFERROR(INDEX(FILTER('1'!$IO:$IO,'1'!$IJ:$IJ=$A158,'1'!$A:$A=$B158),1),""""))"),"")</f>
        <v/>
      </c>
      <c r="I158" s="29" t="str">
        <f>IFERROR(__xludf.DUMMYFUNCTION("IF($B158="""","""",IFERROR(INDEX(FILTER('1'!$IP:$IP,'1'!$IJ:$IJ=$A158,'1'!$A:$A=$B158),1),""""))"),"")</f>
        <v/>
      </c>
      <c r="J158" s="29" t="str">
        <f>IFERROR(__xludf.DUMMYFUNCTION("IF($B158="""","""",IFERROR(INDEX(FILTER('1'!$IQ:$IQ,'1'!$IJ:$IJ=$A158,'1'!$A:$A=$B158),1),""""))"),"")</f>
        <v/>
      </c>
      <c r="K158" s="27"/>
      <c r="M158" s="29" t="str">
        <f>IFERROR(__xludf.DUMMYFUNCTION("IF($B158="""","""",IFERROR(INDEX(FILTER('1'!$IM:$IM,'1'!$IJ:$IJ=$A158,'1'!$A:$A=$B158),1),""""))"),"")</f>
        <v/>
      </c>
      <c r="N158" s="31">
        <f t="shared" si="15"/>
        <v>0</v>
      </c>
      <c r="O158" s="29" t="str">
        <f>IFERROR(__xludf.DUMMYFUNCTION("IF($B158="""","""",IFERROR(INDEX(FILTER('1'!$IR:$IR,'1'!$IJ:$IJ=$A158,'1'!$A:$A=$B158),1),""""))"),"")</f>
        <v/>
      </c>
      <c r="P158" s="29" t="str">
        <f>IFERROR(__xludf.DUMMYFUNCTION("IF($B158="""","""",IFERROR(INDEX(FILTER('1'!$IS:$IS,'1'!$IJ:$IJ=$A158,'1'!$A:$A=$B158),1),""""))"),"")</f>
        <v/>
      </c>
      <c r="Q158" s="29">
        <f>IFERROR(__xludf.DUMMYFUNCTION("IF($B158="""","""",IFERROR(INDEX(FILTER('1'!$IU:$IU,'1'!$IJ:$IJ=$A158,'1'!$A:$A=$B158),1),""""))"),0.0)</f>
        <v>0</v>
      </c>
      <c r="R158" s="34"/>
    </row>
    <row r="159" ht="22.5" hidden="1" customHeight="1">
      <c r="A159" s="24">
        <v>16.0</v>
      </c>
      <c r="B159" s="25">
        <v>46169.0</v>
      </c>
      <c r="C159" s="26" t="str">
        <f t="shared" si="13"/>
        <v>水</v>
      </c>
      <c r="D159" s="27">
        <f>IFERROR(__xludf.DUMMYFUNCTION("IF($B159="""","""",IFERROR(INDEX(FILTER('1'!$IK:$IK,'1'!$IJ:$IJ=$A159,'1'!$A:$A=$B159),1),""""))"),1179.0)</f>
        <v>1179</v>
      </c>
      <c r="E159" s="29" t="str">
        <f>IFERROR(__xludf.DUMMYFUNCTION("IF($B159="""","""",IFERROR(INDEX(FILTER('1'!$IM:$IM,'1'!$IJ:$IJ=$A159,'1'!$A:$A=$B159),1),""""))"),"")</f>
        <v/>
      </c>
      <c r="F159" s="29">
        <f>IFERROR(__xludf.DUMMYFUNCTION("IF($B159="""","""",IFERROR(INDEX(FILTER('1'!$IN:$IN,'1'!$IJ:$IJ=$A159,'1'!$A:$A=$B159),1),""""))"),0.0)</f>
        <v>0</v>
      </c>
      <c r="G159" s="72">
        <f>IF(COUNT(F153:F159)=0,"",SUM(F153:F159)/7)</f>
        <v>0</v>
      </c>
      <c r="H159" s="29" t="str">
        <f>IFERROR(__xludf.DUMMYFUNCTION("IF($B159="""","""",IFERROR(INDEX(FILTER('1'!$IO:$IO,'1'!$IJ:$IJ=$A159,'1'!$A:$A=$B159),1),""""))"),"")</f>
        <v/>
      </c>
      <c r="I159" s="29" t="str">
        <f>IFERROR(__xludf.DUMMYFUNCTION("IF($B159="""","""",IFERROR(INDEX(FILTER('1'!$IP:$IP,'1'!$IJ:$IJ=$A159,'1'!$A:$A=$B159),1),""""))"),"")</f>
        <v/>
      </c>
      <c r="J159" s="29" t="str">
        <f>IFERROR(__xludf.DUMMYFUNCTION("IF($B159="""","""",IFERROR(INDEX(FILTER('1'!$IQ:$IQ,'1'!$IJ:$IJ=$A159,'1'!$A:$A=$B159),1),""""))"),"")</f>
        <v/>
      </c>
      <c r="K159" s="27">
        <f t="array" ref="K159">SUM(IFERROR(VALUE(J153:J159),0))</f>
        <v>0</v>
      </c>
      <c r="M159" s="29" t="str">
        <f>IFERROR(__xludf.DUMMYFUNCTION("IF($B159="""","""",IFERROR(INDEX(FILTER('1'!$IM:$IM,'1'!$IJ:$IJ=$A159,'1'!$A:$A=$B159),1),""""))"),"")</f>
        <v/>
      </c>
      <c r="N159" s="31">
        <f t="shared" si="15"/>
        <v>0</v>
      </c>
      <c r="O159" s="29" t="str">
        <f>IFERROR(__xludf.DUMMYFUNCTION("IF($B159="""","""",IFERROR(INDEX(FILTER('1'!$IR:$IR,'1'!$IJ:$IJ=$A159,'1'!$A:$A=$B159),1),""""))"),"")</f>
        <v/>
      </c>
      <c r="P159" s="29" t="str">
        <f>IFERROR(__xludf.DUMMYFUNCTION("IF($B159="""","""",IFERROR(INDEX(FILTER('1'!$IS:$IS,'1'!$IJ:$IJ=$A159,'1'!$A:$A=$B159),1),""""))"),"")</f>
        <v/>
      </c>
      <c r="Q159" s="29">
        <f>IFERROR(__xludf.DUMMYFUNCTION("IF($B159="""","""",IFERROR(INDEX(FILTER('1'!$IU:$IU,'1'!$IJ:$IJ=$A159,'1'!$A:$A=$B159),1),""""))"),0.0)</f>
        <v>0</v>
      </c>
      <c r="R159" s="34"/>
    </row>
    <row r="160" ht="22.5" hidden="1" customHeight="1">
      <c r="A160" s="36">
        <v>16.0</v>
      </c>
      <c r="B160" s="37">
        <v>46170.0</v>
      </c>
      <c r="C160" s="38" t="str">
        <f t="shared" si="13"/>
        <v>木</v>
      </c>
      <c r="D160" s="39">
        <f>IFERROR(__xludf.DUMMYFUNCTION("IF($B160="""","""",IFERROR(INDEX(FILTER('1'!$IK:$IK,'1'!$IJ:$IJ=$A160,'1'!$A:$A=$B160),1),""""))"),1179.0)</f>
        <v>1179</v>
      </c>
      <c r="E160" s="41" t="str">
        <f>IFERROR(__xludf.DUMMYFUNCTION("IF($B160="""","""",IFERROR(INDEX(FILTER('1'!$IM:$IM,'1'!$IJ:$IJ=$A160,'1'!$A:$A=$B160),1),""""))"),"")</f>
        <v/>
      </c>
      <c r="F160" s="41"/>
      <c r="G160" s="73"/>
      <c r="H160" s="41" t="str">
        <f>IFERROR(__xludf.DUMMYFUNCTION("IF($B160="""","""",IFERROR(INDEX(FILTER('1'!$IO:$IO,'1'!$IJ:$IJ=$A160,'1'!$A:$A=$B160),1),""""))"),"")</f>
        <v/>
      </c>
      <c r="I160" s="41" t="str">
        <f>IFERROR(__xludf.DUMMYFUNCTION("IF($B160="""","""",IFERROR(INDEX(FILTER('1'!$IP:$IP,'1'!$IJ:$IJ=$A160,'1'!$A:$A=$B160),1),""""))"),"")</f>
        <v/>
      </c>
      <c r="J160" s="41" t="str">
        <f>IFERROR(__xludf.DUMMYFUNCTION("IF($B160="""","""",IFERROR(INDEX(FILTER('1'!$IQ:$IQ,'1'!$IJ:$IJ=$A160,'1'!$A:$A=$B160),1),""""))"),"")</f>
        <v/>
      </c>
      <c r="K160" s="39"/>
      <c r="M160" s="41" t="str">
        <f>IFERROR(__xludf.DUMMYFUNCTION("IF($B160="""","""",IFERROR(INDEX(FILTER('1'!$IM:$IM,'1'!$IJ:$IJ=$A160,'1'!$A:$A=$B160),1),""""))"),"")</f>
        <v/>
      </c>
      <c r="N160" s="43" t="str">
        <f t="shared" si="15"/>
        <v/>
      </c>
      <c r="O160" s="41" t="str">
        <f>IFERROR(__xludf.DUMMYFUNCTION("IF($B160="""","""",IFERROR(INDEX(FILTER('1'!$IR:$IR,'1'!$IJ:$IJ=$A160,'1'!$A:$A=$B160),1),""""))"),"")</f>
        <v/>
      </c>
      <c r="P160" s="41" t="str">
        <f>IFERROR(__xludf.DUMMYFUNCTION("IF($B160="""","""",IFERROR(INDEX(FILTER('1'!$IS:$IS,'1'!$IJ:$IJ=$A160,'1'!$A:$A=$B160),1),""""))"),"")</f>
        <v/>
      </c>
      <c r="Q160" s="41">
        <f>IFERROR(__xludf.DUMMYFUNCTION("IF($B160="""","""",IFERROR(INDEX(FILTER('1'!$IU:$IU,'1'!$IJ:$IJ=$A160,'1'!$A:$A=$B160),1),""""))"),0.0)</f>
        <v>0</v>
      </c>
      <c r="R160" s="47">
        <f>D160</f>
        <v>1179</v>
      </c>
      <c r="S160" s="48"/>
    </row>
    <row r="161" ht="22.5" hidden="1" customHeight="1">
      <c r="A161" s="64">
        <v>16.0</v>
      </c>
      <c r="B161" s="25" t="s">
        <v>15</v>
      </c>
      <c r="C161" s="26" t="str">
        <f t="shared" si="13"/>
        <v/>
      </c>
      <c r="D161" s="27"/>
      <c r="E161" s="53"/>
      <c r="F161" s="29"/>
      <c r="G161" s="72"/>
      <c r="H161" s="27"/>
      <c r="I161" s="27"/>
      <c r="J161" s="27"/>
      <c r="K161" s="65"/>
      <c r="M161" s="53"/>
      <c r="N161" s="31"/>
      <c r="O161" s="66"/>
      <c r="P161" s="59"/>
      <c r="Q161" s="60"/>
      <c r="R161" s="67"/>
    </row>
    <row r="162" ht="22.5" hidden="1" customHeight="1">
      <c r="A162" s="64">
        <v>16.0</v>
      </c>
      <c r="B162" s="25" t="s">
        <v>15</v>
      </c>
      <c r="C162" s="26" t="str">
        <f t="shared" si="13"/>
        <v/>
      </c>
      <c r="D162" s="27"/>
      <c r="E162" s="53"/>
      <c r="F162" s="29"/>
      <c r="G162" s="72"/>
      <c r="H162" s="27"/>
      <c r="I162" s="27"/>
      <c r="J162" s="27"/>
      <c r="K162" s="65"/>
      <c r="M162" s="53"/>
      <c r="N162" s="31"/>
      <c r="O162" s="66"/>
      <c r="P162" s="59"/>
      <c r="Q162" s="60"/>
      <c r="R162" s="67"/>
    </row>
    <row r="163" ht="22.5" hidden="1" customHeight="1">
      <c r="A163" s="24">
        <v>17.0</v>
      </c>
      <c r="B163" s="25">
        <v>46163.0</v>
      </c>
      <c r="C163" s="26" t="str">
        <f t="shared" si="13"/>
        <v>木</v>
      </c>
      <c r="D163" s="27">
        <f>IFERROR(__xludf.DUMMYFUNCTION("IF($B163="""","""",IFERROR(INDEX(FILTER('1'!$JA:$JA,'1'!$IZ:$IZ=$A163,'1'!$A:$A=$B163),1),""""))"),1180.0)</f>
        <v>1180</v>
      </c>
      <c r="E163" s="27" t="str">
        <f>IFERROR(__xludf.DUMMYFUNCTION("IF($B163="""","""",IFERROR(INDEX(FILTER('1'!$JC:$JC,'1'!$IZ:$IZ=$A163,'1'!$A:$A=$B163),1),""""))"),"")</f>
        <v/>
      </c>
      <c r="F163" s="29">
        <f>IFERROR(__xludf.DUMMYFUNCTION("IF($B163="""","""",IFERROR(INDEX(FILTER('1'!$JD:$JD,'1'!$IZ:$IZ=$A163,'1'!$A:$A=$B163),1),""""))"),0.0)</f>
        <v>0</v>
      </c>
      <c r="G163" s="72"/>
      <c r="H163" s="27" t="str">
        <f>IFERROR(__xludf.DUMMYFUNCTION("IF($B163="""","""",IFERROR(INDEX(FILTER('1'!$JE:$JE,'1'!$IZ:$IZ=$A163,'1'!$A:$A=$B163),1),""""))"),"")</f>
        <v/>
      </c>
      <c r="I163" s="27" t="str">
        <f>IFERROR(__xludf.DUMMYFUNCTION("IF($B163="""","""",IFERROR(INDEX(FILTER('1'!$JF:$JF,'1'!$IZ:$IZ=$A163,'1'!$A:$A=$B163),1),""""))"),"")</f>
        <v/>
      </c>
      <c r="J163" s="27" t="str">
        <f>IFERROR(__xludf.DUMMYFUNCTION("IF($B163="""","""",IFERROR(INDEX(FILTER('1'!$JG:$JG,'1'!$IZ:$IZ=$A163,'1'!$A:$A=$B163),1),""""))"),"")</f>
        <v/>
      </c>
      <c r="K163" s="27"/>
      <c r="M163" s="27" t="str">
        <f>IFERROR(__xludf.DUMMYFUNCTION("IF($B163="""","""",IFERROR(INDEX(FILTER('1'!$JC:$JC,'1'!$IZ:$IZ=$A163,'1'!$A:$A=$B163),1),""""))"),"")</f>
        <v/>
      </c>
      <c r="N163" s="31">
        <f t="shared" ref="N163:N169" si="16">F163</f>
        <v>0</v>
      </c>
      <c r="O163" s="27" t="str">
        <f>IFERROR(__xludf.DUMMYFUNCTION("IF($B163="""","""",IFERROR(INDEX(FILTER('1'!$JH:$JH,'1'!$IZ:$IZ=$A163,'1'!$A:$A=$B163),1),""""))"),"")</f>
        <v/>
      </c>
      <c r="P163" s="27" t="str">
        <f>IFERROR(__xludf.DUMMYFUNCTION("IF($B163="""","""",IFERROR(INDEX(FILTER('1'!$JI:$JI,'1'!$IZ:$IZ=$A163,'1'!$A:$A=$B163),1),""""))"),"")</f>
        <v/>
      </c>
      <c r="Q163" s="27">
        <f>IFERROR(__xludf.DUMMYFUNCTION("IF($B163="""","""",IFERROR(INDEX(FILTER('1'!$JK:$JK,'1'!$IZ:$IZ=$A163,'1'!$A:$A=$B163),1),""""))"),0.0)</f>
        <v>0</v>
      </c>
      <c r="R163" s="34"/>
    </row>
    <row r="164" ht="22.5" hidden="1" customHeight="1">
      <c r="A164" s="24">
        <v>17.0</v>
      </c>
      <c r="B164" s="25">
        <v>46164.0</v>
      </c>
      <c r="C164" s="26" t="str">
        <f t="shared" si="13"/>
        <v>金</v>
      </c>
      <c r="D164" s="27">
        <f>IFERROR(__xludf.DUMMYFUNCTION("IF($B164="""","""",IFERROR(INDEX(FILTER('1'!$JA:$JA,'1'!$IZ:$IZ=$A164,'1'!$A:$A=$B164),1),""""))"),1180.0)</f>
        <v>1180</v>
      </c>
      <c r="E164" s="27" t="str">
        <f>IFERROR(__xludf.DUMMYFUNCTION("IF($B164="""","""",IFERROR(INDEX(FILTER('1'!$JC:$JC,'1'!$IZ:$IZ=$A164,'1'!$A:$A=$B164),1),""""))"),"")</f>
        <v/>
      </c>
      <c r="F164" s="29">
        <f>IFERROR(__xludf.DUMMYFUNCTION("IF($B164="""","""",IFERROR(INDEX(FILTER('1'!$JD:$JD,'1'!$IZ:$IZ=$A164,'1'!$A:$A=$B164),1),""""))"),0.0)</f>
        <v>0</v>
      </c>
      <c r="G164" s="72"/>
      <c r="H164" s="27" t="str">
        <f>IFERROR(__xludf.DUMMYFUNCTION("IF($B164="""","""",IFERROR(INDEX(FILTER('1'!$JE:$JE,'1'!$IZ:$IZ=$A164,'1'!$A:$A=$B164),1),""""))"),"")</f>
        <v/>
      </c>
      <c r="I164" s="27" t="str">
        <f>IFERROR(__xludf.DUMMYFUNCTION("IF($B164="""","""",IFERROR(INDEX(FILTER('1'!$JF:$JF,'1'!$IZ:$IZ=$A164,'1'!$A:$A=$B164),1),""""))"),"")</f>
        <v/>
      </c>
      <c r="J164" s="27" t="str">
        <f>IFERROR(__xludf.DUMMYFUNCTION("IF($B164="""","""",IFERROR(INDEX(FILTER('1'!$JG:$JG,'1'!$IZ:$IZ=$A164,'1'!$A:$A=$B164),1),""""))"),"")</f>
        <v/>
      </c>
      <c r="K164" s="27"/>
      <c r="M164" s="27" t="str">
        <f>IFERROR(__xludf.DUMMYFUNCTION("IF($B164="""","""",IFERROR(INDEX(FILTER('1'!$JC:$JC,'1'!$IZ:$IZ=$A164,'1'!$A:$A=$B164),1),""""))"),"")</f>
        <v/>
      </c>
      <c r="N164" s="31">
        <f t="shared" si="16"/>
        <v>0</v>
      </c>
      <c r="O164" s="27" t="str">
        <f>IFERROR(__xludf.DUMMYFUNCTION("IF($B164="""","""",IFERROR(INDEX(FILTER('1'!$JH:$JH,'1'!$IZ:$IZ=$A164,'1'!$A:$A=$B164),1),""""))"),"")</f>
        <v/>
      </c>
      <c r="P164" s="27" t="str">
        <f>IFERROR(__xludf.DUMMYFUNCTION("IF($B164="""","""",IFERROR(INDEX(FILTER('1'!$JI:$JI,'1'!$IZ:$IZ=$A164,'1'!$A:$A=$B164),1),""""))"),"")</f>
        <v/>
      </c>
      <c r="Q164" s="27">
        <f>IFERROR(__xludf.DUMMYFUNCTION("IF($B164="""","""",IFERROR(INDEX(FILTER('1'!$JK:$JK,'1'!$IZ:$IZ=$A164,'1'!$A:$A=$B164),1),""""))"),0.0)</f>
        <v>0</v>
      </c>
      <c r="R164" s="34"/>
    </row>
    <row r="165" ht="22.5" hidden="1" customHeight="1">
      <c r="A165" s="24">
        <v>17.0</v>
      </c>
      <c r="B165" s="25">
        <v>46165.0</v>
      </c>
      <c r="C165" s="26" t="str">
        <f t="shared" si="13"/>
        <v>土</v>
      </c>
      <c r="D165" s="27">
        <f>IFERROR(__xludf.DUMMYFUNCTION("IF($B165="""","""",IFERROR(INDEX(FILTER('1'!$JA:$JA,'1'!$IZ:$IZ=$A165,'1'!$A:$A=$B165),1),""""))"),1180.0)</f>
        <v>1180</v>
      </c>
      <c r="E165" s="27" t="str">
        <f>IFERROR(__xludf.DUMMYFUNCTION("IF($B165="""","""",IFERROR(INDEX(FILTER('1'!$JC:$JC,'1'!$IZ:$IZ=$A165,'1'!$A:$A=$B165),1),""""))"),"")</f>
        <v/>
      </c>
      <c r="F165" s="29">
        <f>IFERROR(__xludf.DUMMYFUNCTION("IF($B165="""","""",IFERROR(INDEX(FILTER('1'!$JD:$JD,'1'!$IZ:$IZ=$A165,'1'!$A:$A=$B165),1),""""))"),0.0)</f>
        <v>0</v>
      </c>
      <c r="G165" s="72"/>
      <c r="H165" s="27" t="str">
        <f>IFERROR(__xludf.DUMMYFUNCTION("IF($B165="""","""",IFERROR(INDEX(FILTER('1'!$JE:$JE,'1'!$IZ:$IZ=$A165,'1'!$A:$A=$B165),1),""""))"),"")</f>
        <v/>
      </c>
      <c r="I165" s="27" t="str">
        <f>IFERROR(__xludf.DUMMYFUNCTION("IF($B165="""","""",IFERROR(INDEX(FILTER('1'!$JF:$JF,'1'!$IZ:$IZ=$A165,'1'!$A:$A=$B165),1),""""))"),"")</f>
        <v/>
      </c>
      <c r="J165" s="27" t="str">
        <f>IFERROR(__xludf.DUMMYFUNCTION("IF($B165="""","""",IFERROR(INDEX(FILTER('1'!$JG:$JG,'1'!$IZ:$IZ=$A165,'1'!$A:$A=$B165),1),""""))"),"")</f>
        <v/>
      </c>
      <c r="K165" s="27"/>
      <c r="M165" s="27" t="str">
        <f>IFERROR(__xludf.DUMMYFUNCTION("IF($B165="""","""",IFERROR(INDEX(FILTER('1'!$JC:$JC,'1'!$IZ:$IZ=$A165,'1'!$A:$A=$B165),1),""""))"),"")</f>
        <v/>
      </c>
      <c r="N165" s="31">
        <f t="shared" si="16"/>
        <v>0</v>
      </c>
      <c r="O165" s="27" t="str">
        <f>IFERROR(__xludf.DUMMYFUNCTION("IF($B165="""","""",IFERROR(INDEX(FILTER('1'!$JH:$JH,'1'!$IZ:$IZ=$A165,'1'!$A:$A=$B165),1),""""))"),"")</f>
        <v/>
      </c>
      <c r="P165" s="27" t="str">
        <f>IFERROR(__xludf.DUMMYFUNCTION("IF($B165="""","""",IFERROR(INDEX(FILTER('1'!$JI:$JI,'1'!$IZ:$IZ=$A165,'1'!$A:$A=$B165),1),""""))"),"")</f>
        <v/>
      </c>
      <c r="Q165" s="27">
        <f>IFERROR(__xludf.DUMMYFUNCTION("IF($B165="""","""",IFERROR(INDEX(FILTER('1'!$JK:$JK,'1'!$IZ:$IZ=$A165,'1'!$A:$A=$B165),1),""""))"),0.0)</f>
        <v>0</v>
      </c>
      <c r="R165" s="34"/>
    </row>
    <row r="166" ht="22.5" hidden="1" customHeight="1">
      <c r="A166" s="24">
        <v>17.0</v>
      </c>
      <c r="B166" s="25">
        <v>46166.0</v>
      </c>
      <c r="C166" s="26" t="str">
        <f t="shared" si="13"/>
        <v>日</v>
      </c>
      <c r="D166" s="27">
        <f>IFERROR(__xludf.DUMMYFUNCTION("IF($B166="""","""",IFERROR(INDEX(FILTER('1'!$JA:$JA,'1'!$IZ:$IZ=$A166,'1'!$A:$A=$B166),1),""""))"),1180.0)</f>
        <v>1180</v>
      </c>
      <c r="E166" s="27" t="str">
        <f>IFERROR(__xludf.DUMMYFUNCTION("IF($B166="""","""",IFERROR(INDEX(FILTER('1'!$JC:$JC,'1'!$IZ:$IZ=$A166,'1'!$A:$A=$B166),1),""""))"),"")</f>
        <v/>
      </c>
      <c r="F166" s="29">
        <f>IFERROR(__xludf.DUMMYFUNCTION("IF($B166="""","""",IFERROR(INDEX(FILTER('1'!$JD:$JD,'1'!$IZ:$IZ=$A166,'1'!$A:$A=$B166),1),""""))"),0.0)</f>
        <v>0</v>
      </c>
      <c r="G166" s="72"/>
      <c r="H166" s="27" t="str">
        <f>IFERROR(__xludf.DUMMYFUNCTION("IF($B166="""","""",IFERROR(INDEX(FILTER('1'!$JE:$JE,'1'!$IZ:$IZ=$A166,'1'!$A:$A=$B166),1),""""))"),"")</f>
        <v/>
      </c>
      <c r="I166" s="27" t="str">
        <f>IFERROR(__xludf.DUMMYFUNCTION("IF($B166="""","""",IFERROR(INDEX(FILTER('1'!$JF:$JF,'1'!$IZ:$IZ=$A166,'1'!$A:$A=$B166),1),""""))"),"")</f>
        <v/>
      </c>
      <c r="J166" s="27" t="str">
        <f>IFERROR(__xludf.DUMMYFUNCTION("IF($B166="""","""",IFERROR(INDEX(FILTER('1'!$JG:$JG,'1'!$IZ:$IZ=$A166,'1'!$A:$A=$B166),1),""""))"),"")</f>
        <v/>
      </c>
      <c r="K166" s="27"/>
      <c r="M166" s="27" t="str">
        <f>IFERROR(__xludf.DUMMYFUNCTION("IF($B166="""","""",IFERROR(INDEX(FILTER('1'!$JC:$JC,'1'!$IZ:$IZ=$A166,'1'!$A:$A=$B166),1),""""))"),"")</f>
        <v/>
      </c>
      <c r="N166" s="31">
        <f t="shared" si="16"/>
        <v>0</v>
      </c>
      <c r="O166" s="27" t="str">
        <f>IFERROR(__xludf.DUMMYFUNCTION("IF($B166="""","""",IFERROR(INDEX(FILTER('1'!$JH:$JH,'1'!$IZ:$IZ=$A166,'1'!$A:$A=$B166),1),""""))"),"")</f>
        <v/>
      </c>
      <c r="P166" s="27" t="str">
        <f>IFERROR(__xludf.DUMMYFUNCTION("IF($B166="""","""",IFERROR(INDEX(FILTER('1'!$JI:$JI,'1'!$IZ:$IZ=$A166,'1'!$A:$A=$B166),1),""""))"),"")</f>
        <v/>
      </c>
      <c r="Q166" s="27">
        <f>IFERROR(__xludf.DUMMYFUNCTION("IF($B166="""","""",IFERROR(INDEX(FILTER('1'!$JK:$JK,'1'!$IZ:$IZ=$A166,'1'!$A:$A=$B166),1),""""))"),0.0)</f>
        <v>0</v>
      </c>
      <c r="R166" s="34"/>
    </row>
    <row r="167" ht="22.5" hidden="1" customHeight="1">
      <c r="A167" s="24">
        <v>17.0</v>
      </c>
      <c r="B167" s="25">
        <v>46167.0</v>
      </c>
      <c r="C167" s="26" t="str">
        <f t="shared" si="13"/>
        <v>月</v>
      </c>
      <c r="D167" s="27">
        <f>IFERROR(__xludf.DUMMYFUNCTION("IF($B167="""","""",IFERROR(INDEX(FILTER('1'!$JA:$JA,'1'!$IZ:$IZ=$A167,'1'!$A:$A=$B167),1),""""))"),1180.0)</f>
        <v>1180</v>
      </c>
      <c r="E167" s="27" t="str">
        <f>IFERROR(__xludf.DUMMYFUNCTION("IF($B167="""","""",IFERROR(INDEX(FILTER('1'!$JC:$JC,'1'!$IZ:$IZ=$A167,'1'!$A:$A=$B167),1),""""))"),"")</f>
        <v/>
      </c>
      <c r="F167" s="29">
        <f>IFERROR(__xludf.DUMMYFUNCTION("IF($B167="""","""",IFERROR(INDEX(FILTER('1'!$JD:$JD,'1'!$IZ:$IZ=$A167,'1'!$A:$A=$B167),1),""""))"),0.0)</f>
        <v>0</v>
      </c>
      <c r="G167" s="72"/>
      <c r="H167" s="27" t="str">
        <f>IFERROR(__xludf.DUMMYFUNCTION("IF($B167="""","""",IFERROR(INDEX(FILTER('1'!$JE:$JE,'1'!$IZ:$IZ=$A167,'1'!$A:$A=$B167),1),""""))"),"")</f>
        <v/>
      </c>
      <c r="I167" s="27" t="str">
        <f>IFERROR(__xludf.DUMMYFUNCTION("IF($B167="""","""",IFERROR(INDEX(FILTER('1'!$JF:$JF,'1'!$IZ:$IZ=$A167,'1'!$A:$A=$B167),1),""""))"),"")</f>
        <v/>
      </c>
      <c r="J167" s="27" t="str">
        <f>IFERROR(__xludf.DUMMYFUNCTION("IF($B167="""","""",IFERROR(INDEX(FILTER('1'!$JG:$JG,'1'!$IZ:$IZ=$A167,'1'!$A:$A=$B167),1),""""))"),"")</f>
        <v/>
      </c>
      <c r="K167" s="27"/>
      <c r="M167" s="27" t="str">
        <f>IFERROR(__xludf.DUMMYFUNCTION("IF($B167="""","""",IFERROR(INDEX(FILTER('1'!$JC:$JC,'1'!$IZ:$IZ=$A167,'1'!$A:$A=$B167),1),""""))"),"")</f>
        <v/>
      </c>
      <c r="N167" s="31">
        <f t="shared" si="16"/>
        <v>0</v>
      </c>
      <c r="O167" s="27" t="str">
        <f>IFERROR(__xludf.DUMMYFUNCTION("IF($B167="""","""",IFERROR(INDEX(FILTER('1'!$JH:$JH,'1'!$IZ:$IZ=$A167,'1'!$A:$A=$B167),1),""""))"),"")</f>
        <v/>
      </c>
      <c r="P167" s="27" t="str">
        <f>IFERROR(__xludf.DUMMYFUNCTION("IF($B167="""","""",IFERROR(INDEX(FILTER('1'!$JI:$JI,'1'!$IZ:$IZ=$A167,'1'!$A:$A=$B167),1),""""))"),"")</f>
        <v/>
      </c>
      <c r="Q167" s="27">
        <f>IFERROR(__xludf.DUMMYFUNCTION("IF($B167="""","""",IFERROR(INDEX(FILTER('1'!$JK:$JK,'1'!$IZ:$IZ=$A167,'1'!$A:$A=$B167),1),""""))"),0.0)</f>
        <v>0</v>
      </c>
      <c r="R167" s="34"/>
    </row>
    <row r="168" ht="22.5" hidden="1" customHeight="1">
      <c r="A168" s="24">
        <v>17.0</v>
      </c>
      <c r="B168" s="25">
        <v>46168.0</v>
      </c>
      <c r="C168" s="26" t="str">
        <f t="shared" si="13"/>
        <v>火</v>
      </c>
      <c r="D168" s="27">
        <f>IFERROR(__xludf.DUMMYFUNCTION("IF($B168="""","""",IFERROR(INDEX(FILTER('1'!$JA:$JA,'1'!$IZ:$IZ=$A168,'1'!$A:$A=$B168),1),""""))"),1180.0)</f>
        <v>1180</v>
      </c>
      <c r="E168" s="27" t="str">
        <f>IFERROR(__xludf.DUMMYFUNCTION("IF($B168="""","""",IFERROR(INDEX(FILTER('1'!$JC:$JC,'1'!$IZ:$IZ=$A168,'1'!$A:$A=$B168),1),""""))"),"")</f>
        <v/>
      </c>
      <c r="F168" s="29">
        <f>IFERROR(__xludf.DUMMYFUNCTION("IF($B168="""","""",IFERROR(INDEX(FILTER('1'!$JD:$JD,'1'!$IZ:$IZ=$A168,'1'!$A:$A=$B168),1),""""))"),0.0)</f>
        <v>0</v>
      </c>
      <c r="G168" s="72"/>
      <c r="H168" s="27" t="str">
        <f>IFERROR(__xludf.DUMMYFUNCTION("IF($B168="""","""",IFERROR(INDEX(FILTER('1'!$JE:$JE,'1'!$IZ:$IZ=$A168,'1'!$A:$A=$B168),1),""""))"),"")</f>
        <v/>
      </c>
      <c r="I168" s="27" t="str">
        <f>IFERROR(__xludf.DUMMYFUNCTION("IF($B168="""","""",IFERROR(INDEX(FILTER('1'!$JF:$JF,'1'!$IZ:$IZ=$A168,'1'!$A:$A=$B168),1),""""))"),"")</f>
        <v/>
      </c>
      <c r="J168" s="27" t="str">
        <f>IFERROR(__xludf.DUMMYFUNCTION("IF($B168="""","""",IFERROR(INDEX(FILTER('1'!$JG:$JG,'1'!$IZ:$IZ=$A168,'1'!$A:$A=$B168),1),""""))"),"")</f>
        <v/>
      </c>
      <c r="K168" s="27"/>
      <c r="M168" s="27" t="str">
        <f>IFERROR(__xludf.DUMMYFUNCTION("IF($B168="""","""",IFERROR(INDEX(FILTER('1'!$JC:$JC,'1'!$IZ:$IZ=$A168,'1'!$A:$A=$B168),1),""""))"),"")</f>
        <v/>
      </c>
      <c r="N168" s="31">
        <f t="shared" si="16"/>
        <v>0</v>
      </c>
      <c r="O168" s="27" t="str">
        <f>IFERROR(__xludf.DUMMYFUNCTION("IF($B168="""","""",IFERROR(INDEX(FILTER('1'!$JH:$JH,'1'!$IZ:$IZ=$A168,'1'!$A:$A=$B168),1),""""))"),"")</f>
        <v/>
      </c>
      <c r="P168" s="27" t="str">
        <f>IFERROR(__xludf.DUMMYFUNCTION("IF($B168="""","""",IFERROR(INDEX(FILTER('1'!$JI:$JI,'1'!$IZ:$IZ=$A168,'1'!$A:$A=$B168),1),""""))"),"")</f>
        <v/>
      </c>
      <c r="Q168" s="27">
        <f>IFERROR(__xludf.DUMMYFUNCTION("IF($B168="""","""",IFERROR(INDEX(FILTER('1'!$JK:$JK,'1'!$IZ:$IZ=$A168,'1'!$A:$A=$B168),1),""""))"),0.0)</f>
        <v>0</v>
      </c>
      <c r="R168" s="34"/>
    </row>
    <row r="169" ht="22.5" hidden="1" customHeight="1">
      <c r="A169" s="24">
        <v>17.0</v>
      </c>
      <c r="B169" s="25">
        <v>46169.0</v>
      </c>
      <c r="C169" s="26" t="str">
        <f t="shared" si="13"/>
        <v>水</v>
      </c>
      <c r="D169" s="27">
        <f>IFERROR(__xludf.DUMMYFUNCTION("IF($B169="""","""",IFERROR(INDEX(FILTER('1'!$JA:$JA,'1'!$IZ:$IZ=$A169,'1'!$A:$A=$B169),1),""""))"),1180.0)</f>
        <v>1180</v>
      </c>
      <c r="E169" s="27" t="str">
        <f>IFERROR(__xludf.DUMMYFUNCTION("IF($B169="""","""",IFERROR(INDEX(FILTER('1'!$JC:$JC,'1'!$IZ:$IZ=$A169,'1'!$A:$A=$B169),1),""""))"),"")</f>
        <v/>
      </c>
      <c r="F169" s="29">
        <f>IFERROR(__xludf.DUMMYFUNCTION("IF($B169="""","""",IFERROR(INDEX(FILTER('1'!$JD:$JD,'1'!$IZ:$IZ=$A169,'1'!$A:$A=$B169),1),""""))"),0.0)</f>
        <v>0</v>
      </c>
      <c r="G169" s="72">
        <f>IF(COUNT(F163:F169)=0,"",SUM(F163:F169)/7)</f>
        <v>0</v>
      </c>
      <c r="H169" s="27" t="str">
        <f>IFERROR(__xludf.DUMMYFUNCTION("IF($B169="""","""",IFERROR(INDEX(FILTER('1'!$JE:$JE,'1'!$IZ:$IZ=$A169,'1'!$A:$A=$B169),1),""""))"),"")</f>
        <v/>
      </c>
      <c r="I169" s="27" t="str">
        <f>IFERROR(__xludf.DUMMYFUNCTION("IF($B169="""","""",IFERROR(INDEX(FILTER('1'!$JF:$JF,'1'!$IZ:$IZ=$A169,'1'!$A:$A=$B169),1),""""))"),"")</f>
        <v/>
      </c>
      <c r="J169" s="27" t="str">
        <f>IFERROR(__xludf.DUMMYFUNCTION("IF($B169="""","""",IFERROR(INDEX(FILTER('1'!$JG:$JG,'1'!$IZ:$IZ=$A169,'1'!$A:$A=$B169),1),""""))"),"")</f>
        <v/>
      </c>
      <c r="K169" s="27">
        <f t="array" ref="K169">SUM(IFERROR(VALUE(J163:J169),0))</f>
        <v>0</v>
      </c>
      <c r="M169" s="27" t="str">
        <f>IFERROR(__xludf.DUMMYFUNCTION("IF($B169="""","""",IFERROR(INDEX(FILTER('1'!$JC:$JC,'1'!$IZ:$IZ=$A169,'1'!$A:$A=$B169),1),""""))"),"")</f>
        <v/>
      </c>
      <c r="N169" s="31">
        <f t="shared" si="16"/>
        <v>0</v>
      </c>
      <c r="O169" s="27" t="str">
        <f>IFERROR(__xludf.DUMMYFUNCTION("IF($B169="""","""",IFERROR(INDEX(FILTER('1'!$JH:$JH,'1'!$IZ:$IZ=$A169,'1'!$A:$A=$B169),1),""""))"),"")</f>
        <v/>
      </c>
      <c r="P169" s="27" t="str">
        <f>IFERROR(__xludf.DUMMYFUNCTION("IF($B169="""","""",IFERROR(INDEX(FILTER('1'!$JI:$JI,'1'!$IZ:$IZ=$A169,'1'!$A:$A=$B169),1),""""))"),"")</f>
        <v/>
      </c>
      <c r="Q169" s="27">
        <f>IFERROR(__xludf.DUMMYFUNCTION("IF($B169="""","""",IFERROR(INDEX(FILTER('1'!$JK:$JK,'1'!$IZ:$IZ=$A169,'1'!$A:$A=$B169),1),""""))"),0.0)</f>
        <v>0</v>
      </c>
      <c r="R169" s="34"/>
    </row>
    <row r="170" ht="22.5" hidden="1" customHeight="1">
      <c r="A170" s="36">
        <v>17.0</v>
      </c>
      <c r="B170" s="37">
        <v>46170.0</v>
      </c>
      <c r="C170" s="38" t="str">
        <f t="shared" si="13"/>
        <v>木</v>
      </c>
      <c r="D170" s="39">
        <f>IFERROR(__xludf.DUMMYFUNCTION("IF($B170="""","""",IFERROR(INDEX(FILTER('1'!$JA:$JA,'1'!$IZ:$IZ=$A170,'1'!$A:$A=$B170),1),""""))"),1180.0)</f>
        <v>1180</v>
      </c>
      <c r="E170" s="39" t="str">
        <f>IFERROR(__xludf.DUMMYFUNCTION("IF($B170="""","""",IFERROR(INDEX(FILTER('1'!$JC:$JC,'1'!$IZ:$IZ=$A170,'1'!$A:$A=$B170),1),""""))"),"")</f>
        <v/>
      </c>
      <c r="F170" s="41"/>
      <c r="G170" s="73"/>
      <c r="H170" s="39" t="str">
        <f>IFERROR(__xludf.DUMMYFUNCTION("IF($B170="""","""",IFERROR(INDEX(FILTER('1'!$JE:$JE,'1'!$IZ:$IZ=$A170,'1'!$A:$A=$B170),1),""""))"),"")</f>
        <v/>
      </c>
      <c r="I170" s="39" t="str">
        <f>IFERROR(__xludf.DUMMYFUNCTION("IF($B170="""","""",IFERROR(INDEX(FILTER('1'!$JF:$JF,'1'!$IZ:$IZ=$A170,'1'!$A:$A=$B170),1),""""))"),"")</f>
        <v/>
      </c>
      <c r="J170" s="39" t="str">
        <f>IFERROR(__xludf.DUMMYFUNCTION("IF($B170="""","""",IFERROR(INDEX(FILTER('1'!$JG:$JG,'1'!$IZ:$IZ=$A170,'1'!$A:$A=$B170),1),""""))"),"")</f>
        <v/>
      </c>
      <c r="K170" s="39"/>
      <c r="M170" s="39" t="str">
        <f>IFERROR(__xludf.DUMMYFUNCTION("IF($B170="""","""",IFERROR(INDEX(FILTER('1'!$JC:$JC,'1'!$IZ:$IZ=$A170,'1'!$A:$A=$B170),1),""""))"),"")</f>
        <v/>
      </c>
      <c r="N170" s="43"/>
      <c r="O170" s="39" t="str">
        <f>IFERROR(__xludf.DUMMYFUNCTION("IF($B170="""","""",IFERROR(INDEX(FILTER('1'!$JH:$JH,'1'!$IZ:$IZ=$A170,'1'!$A:$A=$B170),1),""""))"),"")</f>
        <v/>
      </c>
      <c r="P170" s="39" t="str">
        <f>IFERROR(__xludf.DUMMYFUNCTION("IF($B170="""","""",IFERROR(INDEX(FILTER('1'!$JI:$JI,'1'!$IZ:$IZ=$A170,'1'!$A:$A=$B170),1),""""))"),"")</f>
        <v/>
      </c>
      <c r="Q170" s="39">
        <f>IFERROR(__xludf.DUMMYFUNCTION("IF($B170="""","""",IFERROR(INDEX(FILTER('1'!$JK:$JK,'1'!$IZ:$IZ=$A170,'1'!$A:$A=$B170),1),""""))"),0.0)</f>
        <v>0</v>
      </c>
      <c r="R170" s="47">
        <f>D170</f>
        <v>1180</v>
      </c>
      <c r="S170" s="48"/>
    </row>
    <row r="171" ht="22.5" hidden="1" customHeight="1">
      <c r="A171" s="64">
        <v>17.0</v>
      </c>
      <c r="B171" s="24" t="s">
        <v>15</v>
      </c>
      <c r="C171" s="26" t="str">
        <f t="shared" si="13"/>
        <v/>
      </c>
      <c r="D171" s="27"/>
      <c r="E171" s="53"/>
      <c r="F171" s="29"/>
      <c r="G171" s="72"/>
      <c r="H171" s="27"/>
      <c r="I171" s="27"/>
      <c r="J171" s="27"/>
      <c r="K171" s="65"/>
      <c r="M171" s="53"/>
      <c r="N171" s="31"/>
      <c r="O171" s="66"/>
      <c r="P171" s="59"/>
      <c r="Q171" s="60"/>
      <c r="R171" s="67"/>
    </row>
    <row r="172" ht="22.5" hidden="1" customHeight="1">
      <c r="A172" s="64">
        <v>17.0</v>
      </c>
      <c r="B172" s="25" t="s">
        <v>15</v>
      </c>
      <c r="C172" s="26" t="str">
        <f t="shared" si="13"/>
        <v/>
      </c>
      <c r="D172" s="27"/>
      <c r="E172" s="53"/>
      <c r="F172" s="29"/>
      <c r="G172" s="72"/>
      <c r="H172" s="27"/>
      <c r="I172" s="27"/>
      <c r="J172" s="27"/>
      <c r="K172" s="65"/>
      <c r="M172" s="53"/>
      <c r="N172" s="31"/>
      <c r="O172" s="66"/>
      <c r="P172" s="59"/>
      <c r="Q172" s="60"/>
      <c r="R172" s="67"/>
    </row>
    <row r="173" ht="22.5" hidden="1" customHeight="1">
      <c r="A173" s="24">
        <v>18.0</v>
      </c>
      <c r="B173" s="25">
        <v>46163.0</v>
      </c>
      <c r="C173" s="26" t="str">
        <f t="shared" si="13"/>
        <v>木</v>
      </c>
      <c r="D173" s="27">
        <f>IFERROR(__xludf.DUMMYFUNCTION("IF($B173="""","""",IFERROR(INDEX(FILTER('1'!$JQ:$JQ,'1'!$JP:$JP=$A173,'1'!$A:$A=$B173),1),""""))"),1181.0)</f>
        <v>1181</v>
      </c>
      <c r="E173" s="27" t="str">
        <f>IFERROR(__xludf.DUMMYFUNCTION("IF($B173="""","""",IFERROR(INDEX(FILTER('1'!$JS:$JS,'1'!$JP:$JP=$A173,'1'!$A:$A=$B173),1),""""))"),"")</f>
        <v/>
      </c>
      <c r="F173" s="29">
        <f>IFERROR(__xludf.DUMMYFUNCTION("IF($B173="""","""",IFERROR(INDEX(FILTER('1'!$JT:$JT,'1'!$JP:$JP=$A173,'1'!$A:$A=$B173),1),""""))"),0.0)</f>
        <v>0</v>
      </c>
      <c r="G173" s="72"/>
      <c r="H173" s="27" t="str">
        <f>IFERROR(__xludf.DUMMYFUNCTION("IF($B173="""","""",IFERROR(INDEX(FILTER('1'!$JU:$JU,'1'!$JP:$JP=$A173,'1'!$A:$A=$B173),1),""""))"),"")</f>
        <v/>
      </c>
      <c r="I173" s="27" t="str">
        <f>IFERROR(__xludf.DUMMYFUNCTION("IF($B173="""","""",IFERROR(INDEX(FILTER('1'!$JV:$JV,'1'!$JP:$JP=$A173,'1'!$A:$A=$B173),1),""""))"),"")</f>
        <v/>
      </c>
      <c r="J173" s="27" t="str">
        <f>IFERROR(__xludf.DUMMYFUNCTION("IF($B173="""","""",IFERROR(INDEX(FILTER('1'!$JW:$JW,'1'!$JP:$JP=$A173,'1'!$A:$A=$B173),1),""""))"),"")</f>
        <v/>
      </c>
      <c r="K173" s="27"/>
      <c r="M173" s="27" t="str">
        <f>IFERROR(__xludf.DUMMYFUNCTION("IF($B173="""","""",IFERROR(INDEX(FILTER('1'!$JS:$JS,'1'!$JP:$JP=$A173,'1'!$A:$A=$B173),1),""""))"),"")</f>
        <v/>
      </c>
      <c r="N173" s="31">
        <f t="shared" ref="N173:N179" si="17">F173</f>
        <v>0</v>
      </c>
      <c r="O173" s="27" t="str">
        <f>IFERROR(__xludf.DUMMYFUNCTION("IF($B173="""","""",IFERROR(INDEX(FILTER('1'!$JX:$JX,'1'!$JP:$JP=$A173,'1'!$A:$A=$B173),1),""""))"),"")</f>
        <v/>
      </c>
      <c r="P173" s="27" t="str">
        <f>IFERROR(__xludf.DUMMYFUNCTION("IF($B173="""","""",IFERROR(INDEX(FILTER('1'!$JY:$JY,'1'!$JP:$JP=$A173,'1'!$A:$A=$B173),1),""""))"),"")</f>
        <v/>
      </c>
      <c r="Q173" s="27">
        <f>IFERROR(__xludf.DUMMYFUNCTION("IF($B173="""","""",IFERROR(INDEX(FILTER('1'!$KA:$KA,'1'!$JP:$JP=$A173,'1'!$A:$A=$B173),1),""""))"),0.0)</f>
        <v>0</v>
      </c>
      <c r="R173" s="34"/>
    </row>
    <row r="174" ht="22.5" hidden="1" customHeight="1">
      <c r="A174" s="24">
        <v>18.0</v>
      </c>
      <c r="B174" s="25">
        <v>46164.0</v>
      </c>
      <c r="C174" s="26" t="str">
        <f t="shared" si="13"/>
        <v>金</v>
      </c>
      <c r="D174" s="27">
        <f>IFERROR(__xludf.DUMMYFUNCTION("IF($B174="""","""",IFERROR(INDEX(FILTER('1'!$JQ:$JQ,'1'!$JP:$JP=$A174,'1'!$A:$A=$B174),1),""""))"),1181.0)</f>
        <v>1181</v>
      </c>
      <c r="E174" s="27" t="str">
        <f>IFERROR(__xludf.DUMMYFUNCTION("IF($B174="""","""",IFERROR(INDEX(FILTER('1'!$JS:$JS,'1'!$JP:$JP=$A174,'1'!$A:$A=$B174),1),""""))"),"")</f>
        <v/>
      </c>
      <c r="F174" s="29">
        <f>IFERROR(__xludf.DUMMYFUNCTION("IF($B174="""","""",IFERROR(INDEX(FILTER('1'!$JT:$JT,'1'!$JP:$JP=$A174,'1'!$A:$A=$B174),1),""""))"),0.0)</f>
        <v>0</v>
      </c>
      <c r="G174" s="72"/>
      <c r="H174" s="27" t="str">
        <f>IFERROR(__xludf.DUMMYFUNCTION("IF($B174="""","""",IFERROR(INDEX(FILTER('1'!$JU:$JU,'1'!$JP:$JP=$A174,'1'!$A:$A=$B174),1),""""))"),"")</f>
        <v/>
      </c>
      <c r="I174" s="27" t="str">
        <f>IFERROR(__xludf.DUMMYFUNCTION("IF($B174="""","""",IFERROR(INDEX(FILTER('1'!$JV:$JV,'1'!$JP:$JP=$A174,'1'!$A:$A=$B174),1),""""))"),"")</f>
        <v/>
      </c>
      <c r="J174" s="27" t="str">
        <f>IFERROR(__xludf.DUMMYFUNCTION("IF($B174="""","""",IFERROR(INDEX(FILTER('1'!$JW:$JW,'1'!$JP:$JP=$A174,'1'!$A:$A=$B174),1),""""))"),"")</f>
        <v/>
      </c>
      <c r="K174" s="27"/>
      <c r="M174" s="27" t="str">
        <f>IFERROR(__xludf.DUMMYFUNCTION("IF($B174="""","""",IFERROR(INDEX(FILTER('1'!$JS:$JS,'1'!$JP:$JP=$A174,'1'!$A:$A=$B174),1),""""))"),"")</f>
        <v/>
      </c>
      <c r="N174" s="31">
        <f t="shared" si="17"/>
        <v>0</v>
      </c>
      <c r="O174" s="27" t="str">
        <f>IFERROR(__xludf.DUMMYFUNCTION("IF($B174="""","""",IFERROR(INDEX(FILTER('1'!$JX:$JX,'1'!$JP:$JP=$A174,'1'!$A:$A=$B174),1),""""))"),"")</f>
        <v/>
      </c>
      <c r="P174" s="27" t="str">
        <f>IFERROR(__xludf.DUMMYFUNCTION("IF($B174="""","""",IFERROR(INDEX(FILTER('1'!$JY:$JY,'1'!$JP:$JP=$A174,'1'!$A:$A=$B174),1),""""))"),"")</f>
        <v/>
      </c>
      <c r="Q174" s="27">
        <f>IFERROR(__xludf.DUMMYFUNCTION("IF($B174="""","""",IFERROR(INDEX(FILTER('1'!$KA:$KA,'1'!$JP:$JP=$A174,'1'!$A:$A=$B174),1),""""))"),0.0)</f>
        <v>0</v>
      </c>
      <c r="R174" s="34"/>
    </row>
    <row r="175" ht="22.5" hidden="1" customHeight="1">
      <c r="A175" s="24">
        <v>18.0</v>
      </c>
      <c r="B175" s="25">
        <v>46165.0</v>
      </c>
      <c r="C175" s="26" t="str">
        <f t="shared" si="13"/>
        <v>土</v>
      </c>
      <c r="D175" s="27">
        <f>IFERROR(__xludf.DUMMYFUNCTION("IF($B175="""","""",IFERROR(INDEX(FILTER('1'!$JQ:$JQ,'1'!$JP:$JP=$A175,'1'!$A:$A=$B175),1),""""))"),1181.0)</f>
        <v>1181</v>
      </c>
      <c r="E175" s="27" t="str">
        <f>IFERROR(__xludf.DUMMYFUNCTION("IF($B175="""","""",IFERROR(INDEX(FILTER('1'!$JS:$JS,'1'!$JP:$JP=$A175,'1'!$A:$A=$B175),1),""""))"),"")</f>
        <v/>
      </c>
      <c r="F175" s="29">
        <f>IFERROR(__xludf.DUMMYFUNCTION("IF($B175="""","""",IFERROR(INDEX(FILTER('1'!$JT:$JT,'1'!$JP:$JP=$A175,'1'!$A:$A=$B175),1),""""))"),0.0)</f>
        <v>0</v>
      </c>
      <c r="G175" s="72"/>
      <c r="H175" s="27" t="str">
        <f>IFERROR(__xludf.DUMMYFUNCTION("IF($B175="""","""",IFERROR(INDEX(FILTER('1'!$JU:$JU,'1'!$JP:$JP=$A175,'1'!$A:$A=$B175),1),""""))"),"")</f>
        <v/>
      </c>
      <c r="I175" s="27" t="str">
        <f>IFERROR(__xludf.DUMMYFUNCTION("IF($B175="""","""",IFERROR(INDEX(FILTER('1'!$JV:$JV,'1'!$JP:$JP=$A175,'1'!$A:$A=$B175),1),""""))"),"")</f>
        <v/>
      </c>
      <c r="J175" s="27" t="str">
        <f>IFERROR(__xludf.DUMMYFUNCTION("IF($B175="""","""",IFERROR(INDEX(FILTER('1'!$JW:$JW,'1'!$JP:$JP=$A175,'1'!$A:$A=$B175),1),""""))"),"")</f>
        <v/>
      </c>
      <c r="K175" s="27"/>
      <c r="M175" s="27" t="str">
        <f>IFERROR(__xludf.DUMMYFUNCTION("IF($B175="""","""",IFERROR(INDEX(FILTER('1'!$JS:$JS,'1'!$JP:$JP=$A175,'1'!$A:$A=$B175),1),""""))"),"")</f>
        <v/>
      </c>
      <c r="N175" s="31">
        <f t="shared" si="17"/>
        <v>0</v>
      </c>
      <c r="O175" s="27" t="str">
        <f>IFERROR(__xludf.DUMMYFUNCTION("IF($B175="""","""",IFERROR(INDEX(FILTER('1'!$JX:$JX,'1'!$JP:$JP=$A175,'1'!$A:$A=$B175),1),""""))"),"")</f>
        <v/>
      </c>
      <c r="P175" s="27" t="str">
        <f>IFERROR(__xludf.DUMMYFUNCTION("IF($B175="""","""",IFERROR(INDEX(FILTER('1'!$JY:$JY,'1'!$JP:$JP=$A175,'1'!$A:$A=$B175),1),""""))"),"")</f>
        <v/>
      </c>
      <c r="Q175" s="27">
        <f>IFERROR(__xludf.DUMMYFUNCTION("IF($B175="""","""",IFERROR(INDEX(FILTER('1'!$KA:$KA,'1'!$JP:$JP=$A175,'1'!$A:$A=$B175),1),""""))"),0.0)</f>
        <v>0</v>
      </c>
      <c r="R175" s="34"/>
    </row>
    <row r="176" ht="22.5" hidden="1" customHeight="1">
      <c r="A176" s="24">
        <v>18.0</v>
      </c>
      <c r="B176" s="25">
        <v>46166.0</v>
      </c>
      <c r="C176" s="26" t="str">
        <f t="shared" si="13"/>
        <v>日</v>
      </c>
      <c r="D176" s="27">
        <f>IFERROR(__xludf.DUMMYFUNCTION("IF($B176="""","""",IFERROR(INDEX(FILTER('1'!$JQ:$JQ,'1'!$JP:$JP=$A176,'1'!$A:$A=$B176),1),""""))"),1181.0)</f>
        <v>1181</v>
      </c>
      <c r="E176" s="27" t="str">
        <f>IFERROR(__xludf.DUMMYFUNCTION("IF($B176="""","""",IFERROR(INDEX(FILTER('1'!$JS:$JS,'1'!$JP:$JP=$A176,'1'!$A:$A=$B176),1),""""))"),"")</f>
        <v/>
      </c>
      <c r="F176" s="29">
        <f>IFERROR(__xludf.DUMMYFUNCTION("IF($B176="""","""",IFERROR(INDEX(FILTER('1'!$JT:$JT,'1'!$JP:$JP=$A176,'1'!$A:$A=$B176),1),""""))"),0.0)</f>
        <v>0</v>
      </c>
      <c r="G176" s="72"/>
      <c r="H176" s="27" t="str">
        <f>IFERROR(__xludf.DUMMYFUNCTION("IF($B176="""","""",IFERROR(INDEX(FILTER('1'!$JU:$JU,'1'!$JP:$JP=$A176,'1'!$A:$A=$B176),1),""""))"),"")</f>
        <v/>
      </c>
      <c r="I176" s="27" t="str">
        <f>IFERROR(__xludf.DUMMYFUNCTION("IF($B176="""","""",IFERROR(INDEX(FILTER('1'!$JV:$JV,'1'!$JP:$JP=$A176,'1'!$A:$A=$B176),1),""""))"),"")</f>
        <v/>
      </c>
      <c r="J176" s="27" t="str">
        <f>IFERROR(__xludf.DUMMYFUNCTION("IF($B176="""","""",IFERROR(INDEX(FILTER('1'!$JW:$JW,'1'!$JP:$JP=$A176,'1'!$A:$A=$B176),1),""""))"),"")</f>
        <v/>
      </c>
      <c r="K176" s="27"/>
      <c r="M176" s="27" t="str">
        <f>IFERROR(__xludf.DUMMYFUNCTION("IF($B176="""","""",IFERROR(INDEX(FILTER('1'!$JS:$JS,'1'!$JP:$JP=$A176,'1'!$A:$A=$B176),1),""""))"),"")</f>
        <v/>
      </c>
      <c r="N176" s="31">
        <f t="shared" si="17"/>
        <v>0</v>
      </c>
      <c r="O176" s="27" t="str">
        <f>IFERROR(__xludf.DUMMYFUNCTION("IF($B176="""","""",IFERROR(INDEX(FILTER('1'!$JX:$JX,'1'!$JP:$JP=$A176,'1'!$A:$A=$B176),1),""""))"),"")</f>
        <v/>
      </c>
      <c r="P176" s="27" t="str">
        <f>IFERROR(__xludf.DUMMYFUNCTION("IF($B176="""","""",IFERROR(INDEX(FILTER('1'!$JY:$JY,'1'!$JP:$JP=$A176,'1'!$A:$A=$B176),1),""""))"),"")</f>
        <v/>
      </c>
      <c r="Q176" s="27">
        <f>IFERROR(__xludf.DUMMYFUNCTION("IF($B176="""","""",IFERROR(INDEX(FILTER('1'!$KA:$KA,'1'!$JP:$JP=$A176,'1'!$A:$A=$B176),1),""""))"),0.0)</f>
        <v>0</v>
      </c>
      <c r="R176" s="34"/>
    </row>
    <row r="177" ht="22.5" hidden="1" customHeight="1">
      <c r="A177" s="24">
        <v>18.0</v>
      </c>
      <c r="B177" s="25">
        <v>46167.0</v>
      </c>
      <c r="C177" s="26" t="str">
        <f t="shared" si="13"/>
        <v>月</v>
      </c>
      <c r="D177" s="27">
        <f>IFERROR(__xludf.DUMMYFUNCTION("IF($B177="""","""",IFERROR(INDEX(FILTER('1'!$JQ:$JQ,'1'!$JP:$JP=$A177,'1'!$A:$A=$B177),1),""""))"),1181.0)</f>
        <v>1181</v>
      </c>
      <c r="E177" s="27" t="str">
        <f>IFERROR(__xludf.DUMMYFUNCTION("IF($B177="""","""",IFERROR(INDEX(FILTER('1'!$JS:$JS,'1'!$JP:$JP=$A177,'1'!$A:$A=$B177),1),""""))"),"")</f>
        <v/>
      </c>
      <c r="F177" s="29">
        <f>IFERROR(__xludf.DUMMYFUNCTION("IF($B177="""","""",IFERROR(INDEX(FILTER('1'!$JT:$JT,'1'!$JP:$JP=$A177,'1'!$A:$A=$B177),1),""""))"),0.0)</f>
        <v>0</v>
      </c>
      <c r="G177" s="72"/>
      <c r="H177" s="27" t="str">
        <f>IFERROR(__xludf.DUMMYFUNCTION("IF($B177="""","""",IFERROR(INDEX(FILTER('1'!$JU:$JU,'1'!$JP:$JP=$A177,'1'!$A:$A=$B177),1),""""))"),"")</f>
        <v/>
      </c>
      <c r="I177" s="27" t="str">
        <f>IFERROR(__xludf.DUMMYFUNCTION("IF($B177="""","""",IFERROR(INDEX(FILTER('1'!$JV:$JV,'1'!$JP:$JP=$A177,'1'!$A:$A=$B177),1),""""))"),"")</f>
        <v/>
      </c>
      <c r="J177" s="27" t="str">
        <f>IFERROR(__xludf.DUMMYFUNCTION("IF($B177="""","""",IFERROR(INDEX(FILTER('1'!$JW:$JW,'1'!$JP:$JP=$A177,'1'!$A:$A=$B177),1),""""))"),"")</f>
        <v/>
      </c>
      <c r="K177" s="27"/>
      <c r="M177" s="27" t="str">
        <f>IFERROR(__xludf.DUMMYFUNCTION("IF($B177="""","""",IFERROR(INDEX(FILTER('1'!$JS:$JS,'1'!$JP:$JP=$A177,'1'!$A:$A=$B177),1),""""))"),"")</f>
        <v/>
      </c>
      <c r="N177" s="31">
        <f t="shared" si="17"/>
        <v>0</v>
      </c>
      <c r="O177" s="27" t="str">
        <f>IFERROR(__xludf.DUMMYFUNCTION("IF($B177="""","""",IFERROR(INDEX(FILTER('1'!$JX:$JX,'1'!$JP:$JP=$A177,'1'!$A:$A=$B177),1),""""))"),"")</f>
        <v/>
      </c>
      <c r="P177" s="27" t="str">
        <f>IFERROR(__xludf.DUMMYFUNCTION("IF($B177="""","""",IFERROR(INDEX(FILTER('1'!$JY:$JY,'1'!$JP:$JP=$A177,'1'!$A:$A=$B177),1),""""))"),"")</f>
        <v/>
      </c>
      <c r="Q177" s="27">
        <f>IFERROR(__xludf.DUMMYFUNCTION("IF($B177="""","""",IFERROR(INDEX(FILTER('1'!$KA:$KA,'1'!$JP:$JP=$A177,'1'!$A:$A=$B177),1),""""))"),0.0)</f>
        <v>0</v>
      </c>
      <c r="R177" s="34"/>
    </row>
    <row r="178" ht="22.5" hidden="1" customHeight="1">
      <c r="A178" s="24">
        <v>18.0</v>
      </c>
      <c r="B178" s="25">
        <v>46168.0</v>
      </c>
      <c r="C178" s="26" t="str">
        <f t="shared" si="13"/>
        <v>火</v>
      </c>
      <c r="D178" s="27">
        <f>IFERROR(__xludf.DUMMYFUNCTION("IF($B178="""","""",IFERROR(INDEX(FILTER('1'!$JQ:$JQ,'1'!$JP:$JP=$A178,'1'!$A:$A=$B178),1),""""))"),1181.0)</f>
        <v>1181</v>
      </c>
      <c r="E178" s="27" t="str">
        <f>IFERROR(__xludf.DUMMYFUNCTION("IF($B178="""","""",IFERROR(INDEX(FILTER('1'!$JS:$JS,'1'!$JP:$JP=$A178,'1'!$A:$A=$B178),1),""""))"),"")</f>
        <v/>
      </c>
      <c r="F178" s="29">
        <f>IFERROR(__xludf.DUMMYFUNCTION("IF($B178="""","""",IFERROR(INDEX(FILTER('1'!$JT:$JT,'1'!$JP:$JP=$A178,'1'!$A:$A=$B178),1),""""))"),0.0)</f>
        <v>0</v>
      </c>
      <c r="G178" s="72"/>
      <c r="H178" s="27" t="str">
        <f>IFERROR(__xludf.DUMMYFUNCTION("IF($B178="""","""",IFERROR(INDEX(FILTER('1'!$JU:$JU,'1'!$JP:$JP=$A178,'1'!$A:$A=$B178),1),""""))"),"")</f>
        <v/>
      </c>
      <c r="I178" s="27" t="str">
        <f>IFERROR(__xludf.DUMMYFUNCTION("IF($B178="""","""",IFERROR(INDEX(FILTER('1'!$JV:$JV,'1'!$JP:$JP=$A178,'1'!$A:$A=$B178),1),""""))"),"")</f>
        <v/>
      </c>
      <c r="J178" s="27" t="str">
        <f>IFERROR(__xludf.DUMMYFUNCTION("IF($B178="""","""",IFERROR(INDEX(FILTER('1'!$JW:$JW,'1'!$JP:$JP=$A178,'1'!$A:$A=$B178),1),""""))"),"")</f>
        <v/>
      </c>
      <c r="K178" s="27"/>
      <c r="M178" s="27" t="str">
        <f>IFERROR(__xludf.DUMMYFUNCTION("IF($B178="""","""",IFERROR(INDEX(FILTER('1'!$JS:$JS,'1'!$JP:$JP=$A178,'1'!$A:$A=$B178),1),""""))"),"")</f>
        <v/>
      </c>
      <c r="N178" s="31">
        <f t="shared" si="17"/>
        <v>0</v>
      </c>
      <c r="O178" s="27" t="str">
        <f>IFERROR(__xludf.DUMMYFUNCTION("IF($B178="""","""",IFERROR(INDEX(FILTER('1'!$JX:$JX,'1'!$JP:$JP=$A178,'1'!$A:$A=$B178),1),""""))"),"")</f>
        <v/>
      </c>
      <c r="P178" s="27" t="str">
        <f>IFERROR(__xludf.DUMMYFUNCTION("IF($B178="""","""",IFERROR(INDEX(FILTER('1'!$JY:$JY,'1'!$JP:$JP=$A178,'1'!$A:$A=$B178),1),""""))"),"")</f>
        <v/>
      </c>
      <c r="Q178" s="27">
        <f>IFERROR(__xludf.DUMMYFUNCTION("IF($B178="""","""",IFERROR(INDEX(FILTER('1'!$KA:$KA,'1'!$JP:$JP=$A178,'1'!$A:$A=$B178),1),""""))"),0.0)</f>
        <v>0</v>
      </c>
      <c r="R178" s="34"/>
    </row>
    <row r="179" ht="22.5" hidden="1" customHeight="1">
      <c r="A179" s="24">
        <v>18.0</v>
      </c>
      <c r="B179" s="25">
        <v>46169.0</v>
      </c>
      <c r="C179" s="26" t="str">
        <f t="shared" si="13"/>
        <v>水</v>
      </c>
      <c r="D179" s="27">
        <f>IFERROR(__xludf.DUMMYFUNCTION("IF($B179="""","""",IFERROR(INDEX(FILTER('1'!$JQ:$JQ,'1'!$JP:$JP=$A179,'1'!$A:$A=$B179),1),""""))"),1181.0)</f>
        <v>1181</v>
      </c>
      <c r="E179" s="27" t="str">
        <f>IFERROR(__xludf.DUMMYFUNCTION("IF($B179="""","""",IFERROR(INDEX(FILTER('1'!$JS:$JS,'1'!$JP:$JP=$A179,'1'!$A:$A=$B179),1),""""))"),"")</f>
        <v/>
      </c>
      <c r="F179" s="29">
        <f>IFERROR(__xludf.DUMMYFUNCTION("IF($B179="""","""",IFERROR(INDEX(FILTER('1'!$JT:$JT,'1'!$JP:$JP=$A179,'1'!$A:$A=$B179),1),""""))"),0.0)</f>
        <v>0</v>
      </c>
      <c r="G179" s="72">
        <f>IF(COUNT(F173:F179)=0,"",SUM(F173:F179)/7)</f>
        <v>0</v>
      </c>
      <c r="H179" s="27" t="str">
        <f>IFERROR(__xludf.DUMMYFUNCTION("IF($B179="""","""",IFERROR(INDEX(FILTER('1'!$JU:$JU,'1'!$JP:$JP=$A179,'1'!$A:$A=$B179),1),""""))"),"")</f>
        <v/>
      </c>
      <c r="I179" s="27" t="str">
        <f>IFERROR(__xludf.DUMMYFUNCTION("IF($B179="""","""",IFERROR(INDEX(FILTER('1'!$JV:$JV,'1'!$JP:$JP=$A179,'1'!$A:$A=$B179),1),""""))"),"")</f>
        <v/>
      </c>
      <c r="J179" s="27" t="str">
        <f>IFERROR(__xludf.DUMMYFUNCTION("IF($B179="""","""",IFERROR(INDEX(FILTER('1'!$JW:$JW,'1'!$JP:$JP=$A179,'1'!$A:$A=$B179),1),""""))"),"")</f>
        <v/>
      </c>
      <c r="K179" s="27">
        <f t="array" ref="K179">SUM(IFERROR(VALUE(J173:J179),0))</f>
        <v>0</v>
      </c>
      <c r="M179" s="27" t="str">
        <f>IFERROR(__xludf.DUMMYFUNCTION("IF($B179="""","""",IFERROR(INDEX(FILTER('1'!$JS:$JS,'1'!$JP:$JP=$A179,'1'!$A:$A=$B179),1),""""))"),"")</f>
        <v/>
      </c>
      <c r="N179" s="31">
        <f t="shared" si="17"/>
        <v>0</v>
      </c>
      <c r="O179" s="27" t="str">
        <f>IFERROR(__xludf.DUMMYFUNCTION("IF($B179="""","""",IFERROR(INDEX(FILTER('1'!$JX:$JX,'1'!$JP:$JP=$A179,'1'!$A:$A=$B179),1),""""))"),"")</f>
        <v/>
      </c>
      <c r="P179" s="27" t="str">
        <f>IFERROR(__xludf.DUMMYFUNCTION("IF($B179="""","""",IFERROR(INDEX(FILTER('1'!$JY:$JY,'1'!$JP:$JP=$A179,'1'!$A:$A=$B179),1),""""))"),"")</f>
        <v/>
      </c>
      <c r="Q179" s="27">
        <f>IFERROR(__xludf.DUMMYFUNCTION("IF($B179="""","""",IFERROR(INDEX(FILTER('1'!$KA:$KA,'1'!$JP:$JP=$A179,'1'!$A:$A=$B179),1),""""))"),0.0)</f>
        <v>0</v>
      </c>
      <c r="R179" s="34"/>
    </row>
    <row r="180" ht="22.5" hidden="1" customHeight="1">
      <c r="A180" s="36">
        <v>18.0</v>
      </c>
      <c r="B180" s="37">
        <v>46170.0</v>
      </c>
      <c r="C180" s="38" t="str">
        <f t="shared" si="13"/>
        <v>木</v>
      </c>
      <c r="D180" s="39">
        <f>IFERROR(__xludf.DUMMYFUNCTION("IF($B180="""","""",IFERROR(INDEX(FILTER('1'!$JQ:$JQ,'1'!$JP:$JP=$A180,'1'!$A:$A=$B180),1),""""))"),1181.0)</f>
        <v>1181</v>
      </c>
      <c r="E180" s="39" t="str">
        <f>IFERROR(__xludf.DUMMYFUNCTION("IF($B180="""","""",IFERROR(INDEX(FILTER('1'!$JS:$JS,'1'!$JP:$JP=$A180,'1'!$A:$A=$B180),1),""""))"),"")</f>
        <v/>
      </c>
      <c r="F180" s="41"/>
      <c r="G180" s="73"/>
      <c r="H180" s="39" t="str">
        <f>IFERROR(__xludf.DUMMYFUNCTION("IF($B180="""","""",IFERROR(INDEX(FILTER('1'!$JU:$JU,'1'!$JP:$JP=$A180,'1'!$A:$A=$B180),1),""""))"),"")</f>
        <v/>
      </c>
      <c r="I180" s="39" t="str">
        <f>IFERROR(__xludf.DUMMYFUNCTION("IF($B180="""","""",IFERROR(INDEX(FILTER('1'!$JV:$JV,'1'!$JP:$JP=$A180,'1'!$A:$A=$B180),1),""""))"),"")</f>
        <v/>
      </c>
      <c r="J180" s="39" t="str">
        <f>IFERROR(__xludf.DUMMYFUNCTION("IF($B180="""","""",IFERROR(INDEX(FILTER('1'!$JW:$JW,'1'!$JP:$JP=$A180,'1'!$A:$A=$B180),1),""""))"),"")</f>
        <v/>
      </c>
      <c r="K180" s="39"/>
      <c r="M180" s="39" t="str">
        <f>IFERROR(__xludf.DUMMYFUNCTION("IF($B180="""","""",IFERROR(INDEX(FILTER('1'!$JS:$JS,'1'!$JP:$JP=$A180,'1'!$A:$A=$B180),1),""""))"),"")</f>
        <v/>
      </c>
      <c r="N180" s="43"/>
      <c r="O180" s="39" t="str">
        <f>IFERROR(__xludf.DUMMYFUNCTION("IF($B180="""","""",IFERROR(INDEX(FILTER('1'!$JX:$JX,'1'!$JP:$JP=$A180,'1'!$A:$A=$B180),1),""""))"),"")</f>
        <v/>
      </c>
      <c r="P180" s="39" t="str">
        <f>IFERROR(__xludf.DUMMYFUNCTION("IF($B180="""","""",IFERROR(INDEX(FILTER('1'!$JY:$JY,'1'!$JP:$JP=$A180,'1'!$A:$A=$B180),1),""""))"),"")</f>
        <v/>
      </c>
      <c r="Q180" s="39">
        <f>IFERROR(__xludf.DUMMYFUNCTION("IF($B180="""","""",IFERROR(INDEX(FILTER('1'!$KA:$KA,'1'!$JP:$JP=$A180,'1'!$A:$A=$B180),1),""""))"),0.0)</f>
        <v>0</v>
      </c>
      <c r="R180" s="47">
        <f>D180</f>
        <v>1181</v>
      </c>
      <c r="S180" s="48"/>
    </row>
    <row r="181" ht="22.5" hidden="1" customHeight="1">
      <c r="A181" s="64">
        <v>18.0</v>
      </c>
      <c r="B181" s="25" t="s">
        <v>15</v>
      </c>
      <c r="C181" s="26" t="str">
        <f t="shared" si="13"/>
        <v/>
      </c>
      <c r="D181" s="27"/>
      <c r="E181" s="53"/>
      <c r="F181" s="29"/>
      <c r="G181" s="72"/>
      <c r="H181" s="27"/>
      <c r="I181" s="27"/>
      <c r="J181" s="27"/>
      <c r="K181" s="65"/>
      <c r="M181" s="53"/>
      <c r="N181" s="31"/>
      <c r="O181" s="66"/>
      <c r="P181" s="59"/>
      <c r="Q181" s="60"/>
      <c r="R181" s="67"/>
    </row>
    <row r="182" ht="22.5" hidden="1" customHeight="1">
      <c r="A182" s="64">
        <v>18.0</v>
      </c>
      <c r="B182" s="25" t="s">
        <v>15</v>
      </c>
      <c r="C182" s="26" t="str">
        <f t="shared" si="13"/>
        <v/>
      </c>
      <c r="D182" s="27"/>
      <c r="E182" s="53"/>
      <c r="F182" s="29"/>
      <c r="G182" s="72"/>
      <c r="H182" s="27"/>
      <c r="I182" s="27"/>
      <c r="J182" s="27"/>
      <c r="K182" s="65"/>
      <c r="M182" s="53"/>
      <c r="N182" s="31"/>
      <c r="O182" s="66"/>
      <c r="P182" s="59"/>
      <c r="Q182" s="60"/>
      <c r="R182" s="67"/>
    </row>
    <row r="183" ht="22.5" hidden="1" customHeight="1">
      <c r="A183" s="24">
        <v>19.0</v>
      </c>
      <c r="B183" s="25">
        <v>46163.0</v>
      </c>
      <c r="C183" s="26" t="str">
        <f t="shared" si="13"/>
        <v>木</v>
      </c>
      <c r="D183" s="27">
        <f>IFERROR(__xludf.DUMMYFUNCTION("IF($B183="""","""",IFERROR(INDEX(FILTER('1'!$KG:$KG,'1'!$KF:$KF=$A183,'1'!$A:$A=$B183),1),""""))"),1182.0)</f>
        <v>1182</v>
      </c>
      <c r="E183" s="27" t="str">
        <f>IFERROR(__xludf.DUMMYFUNCTION("IF($B183="""","""",IFERROR(INDEX(FILTER('1'!$KI:$KI,'1'!$KF:$KF=$A183,'1'!$A:$A=$B183),1),""""))"),"")</f>
        <v/>
      </c>
      <c r="F183" s="29">
        <f>IFERROR(__xludf.DUMMYFUNCTION("IF($B183="""","""",IFERROR(INDEX(FILTER('1'!$KJ:$KJ,'1'!$KF:$KF=$A183,'1'!$A:$A=$B183),1),""""))"),0.0)</f>
        <v>0</v>
      </c>
      <c r="G183" s="72"/>
      <c r="H183" s="27" t="str">
        <f>IFERROR(__xludf.DUMMYFUNCTION("IF($B183="""","""",IFERROR(INDEX(FILTER('1'!$KK:$KK,'1'!$KF:$KF=$A183,'1'!$A:$A=$B183),1),""""))"),"")</f>
        <v/>
      </c>
      <c r="I183" s="27" t="str">
        <f>IFERROR(__xludf.DUMMYFUNCTION("IF($B183="""","""",IFERROR(INDEX(FILTER('1'!$KL:$KL,'1'!$KF:$KF=$A183,'1'!$A:$A=$B183),1),""""))"),"")</f>
        <v/>
      </c>
      <c r="J183" s="27" t="str">
        <f>IFERROR(__xludf.DUMMYFUNCTION("IF($B183="""","""",IFERROR(INDEX(FILTER('1'!$KM:$KM,'1'!$KF:$KF=$A183,'1'!$A:$A=$B183),1),""""))"),"")</f>
        <v/>
      </c>
      <c r="K183" s="27"/>
      <c r="M183" s="27" t="str">
        <f>IFERROR(__xludf.DUMMYFUNCTION("IF($B183="""","""",IFERROR(INDEX(FILTER('1'!$KI:$KI,'1'!$KF:$KF=$A183,'1'!$A:$A=$B183),1),""""))"),"")</f>
        <v/>
      </c>
      <c r="N183" s="31">
        <f t="shared" ref="N183:N189" si="18">F183</f>
        <v>0</v>
      </c>
      <c r="O183" s="27" t="str">
        <f>IFERROR(__xludf.DUMMYFUNCTION("IF($B183="""","""",IFERROR(INDEX(FILTER('1'!$KN:$KN,'1'!$KF:$KF=$A183,'1'!$A:$A=$B183),1),""""))"),"")</f>
        <v/>
      </c>
      <c r="P183" s="27" t="str">
        <f>IFERROR(__xludf.DUMMYFUNCTION("IF($B183="""","""",IFERROR(INDEX(FILTER('1'!$KO:$KO,'1'!$KF:$KF=$A183,'1'!$A:$A=$B183),1),""""))"),"")</f>
        <v/>
      </c>
      <c r="Q183" s="27">
        <f>IFERROR(__xludf.DUMMYFUNCTION("IF($B183="""","""",IFERROR(INDEX(FILTER('1'!$KQ:$KQ,'1'!$KF:$KF=$A183,'1'!$A:$A=$B183),1),""""))"),0.0)</f>
        <v>0</v>
      </c>
      <c r="R183" s="34"/>
    </row>
    <row r="184" ht="22.5" hidden="1" customHeight="1">
      <c r="A184" s="24">
        <v>19.0</v>
      </c>
      <c r="B184" s="25">
        <v>46164.0</v>
      </c>
      <c r="C184" s="26" t="str">
        <f t="shared" si="13"/>
        <v>金</v>
      </c>
      <c r="D184" s="27">
        <f>IFERROR(__xludf.DUMMYFUNCTION("IF($B184="""","""",IFERROR(INDEX(FILTER('1'!$KG:$KG,'1'!$KF:$KF=$A184,'1'!$A:$A=$B184),1),""""))"),1182.0)</f>
        <v>1182</v>
      </c>
      <c r="E184" s="27" t="str">
        <f>IFERROR(__xludf.DUMMYFUNCTION("IF($B184="""","""",IFERROR(INDEX(FILTER('1'!$KI:$KI,'1'!$KF:$KF=$A184,'1'!$A:$A=$B184),1),""""))"),"")</f>
        <v/>
      </c>
      <c r="F184" s="29">
        <f>IFERROR(__xludf.DUMMYFUNCTION("IF($B184="""","""",IFERROR(INDEX(FILTER('1'!$KJ:$KJ,'1'!$KF:$KF=$A184,'1'!$A:$A=$B184),1),""""))"),0.0)</f>
        <v>0</v>
      </c>
      <c r="G184" s="72"/>
      <c r="H184" s="27" t="str">
        <f>IFERROR(__xludf.DUMMYFUNCTION("IF($B184="""","""",IFERROR(INDEX(FILTER('1'!$KK:$KK,'1'!$KF:$KF=$A184,'1'!$A:$A=$B184),1),""""))"),"")</f>
        <v/>
      </c>
      <c r="I184" s="27" t="str">
        <f>IFERROR(__xludf.DUMMYFUNCTION("IF($B184="""","""",IFERROR(INDEX(FILTER('1'!$KL:$KL,'1'!$KF:$KF=$A184,'1'!$A:$A=$B184),1),""""))"),"")</f>
        <v/>
      </c>
      <c r="J184" s="27" t="str">
        <f>IFERROR(__xludf.DUMMYFUNCTION("IF($B184="""","""",IFERROR(INDEX(FILTER('1'!$KM:$KM,'1'!$KF:$KF=$A184,'1'!$A:$A=$B184),1),""""))"),"")</f>
        <v/>
      </c>
      <c r="K184" s="27"/>
      <c r="M184" s="27" t="str">
        <f>IFERROR(__xludf.DUMMYFUNCTION("IF($B184="""","""",IFERROR(INDEX(FILTER('1'!$KI:$KI,'1'!$KF:$KF=$A184,'1'!$A:$A=$B184),1),""""))"),"")</f>
        <v/>
      </c>
      <c r="N184" s="31">
        <f t="shared" si="18"/>
        <v>0</v>
      </c>
      <c r="O184" s="27" t="str">
        <f>IFERROR(__xludf.DUMMYFUNCTION("IF($B184="""","""",IFERROR(INDEX(FILTER('1'!$KN:$KN,'1'!$KF:$KF=$A184,'1'!$A:$A=$B184),1),""""))"),"")</f>
        <v/>
      </c>
      <c r="P184" s="27" t="str">
        <f>IFERROR(__xludf.DUMMYFUNCTION("IF($B184="""","""",IFERROR(INDEX(FILTER('1'!$KO:$KO,'1'!$KF:$KF=$A184,'1'!$A:$A=$B184),1),""""))"),"")</f>
        <v/>
      </c>
      <c r="Q184" s="27">
        <f>IFERROR(__xludf.DUMMYFUNCTION("IF($B184="""","""",IFERROR(INDEX(FILTER('1'!$KQ:$KQ,'1'!$KF:$KF=$A184,'1'!$A:$A=$B184),1),""""))"),0.0)</f>
        <v>0</v>
      </c>
      <c r="R184" s="34"/>
    </row>
    <row r="185" ht="22.5" hidden="1" customHeight="1">
      <c r="A185" s="24">
        <v>19.0</v>
      </c>
      <c r="B185" s="25">
        <v>46165.0</v>
      </c>
      <c r="C185" s="26" t="str">
        <f t="shared" si="13"/>
        <v>土</v>
      </c>
      <c r="D185" s="27">
        <f>IFERROR(__xludf.DUMMYFUNCTION("IF($B185="""","""",IFERROR(INDEX(FILTER('1'!$KG:$KG,'1'!$KF:$KF=$A185,'1'!$A:$A=$B185),1),""""))"),1182.0)</f>
        <v>1182</v>
      </c>
      <c r="E185" s="27" t="str">
        <f>IFERROR(__xludf.DUMMYFUNCTION("IF($B185="""","""",IFERROR(INDEX(FILTER('1'!$KI:$KI,'1'!$KF:$KF=$A185,'1'!$A:$A=$B185),1),""""))"),"")</f>
        <v/>
      </c>
      <c r="F185" s="29">
        <f>IFERROR(__xludf.DUMMYFUNCTION("IF($B185="""","""",IFERROR(INDEX(FILTER('1'!$KJ:$KJ,'1'!$KF:$KF=$A185,'1'!$A:$A=$B185),1),""""))"),0.0)</f>
        <v>0</v>
      </c>
      <c r="G185" s="72"/>
      <c r="H185" s="27" t="str">
        <f>IFERROR(__xludf.DUMMYFUNCTION("IF($B185="""","""",IFERROR(INDEX(FILTER('1'!$KK:$KK,'1'!$KF:$KF=$A185,'1'!$A:$A=$B185),1),""""))"),"")</f>
        <v/>
      </c>
      <c r="I185" s="27" t="str">
        <f>IFERROR(__xludf.DUMMYFUNCTION("IF($B185="""","""",IFERROR(INDEX(FILTER('1'!$KL:$KL,'1'!$KF:$KF=$A185,'1'!$A:$A=$B185),1),""""))"),"")</f>
        <v/>
      </c>
      <c r="J185" s="27" t="str">
        <f>IFERROR(__xludf.DUMMYFUNCTION("IF($B185="""","""",IFERROR(INDEX(FILTER('1'!$KM:$KM,'1'!$KF:$KF=$A185,'1'!$A:$A=$B185),1),""""))"),"")</f>
        <v/>
      </c>
      <c r="K185" s="27"/>
      <c r="M185" s="27" t="str">
        <f>IFERROR(__xludf.DUMMYFUNCTION("IF($B185="""","""",IFERROR(INDEX(FILTER('1'!$KI:$KI,'1'!$KF:$KF=$A185,'1'!$A:$A=$B185),1),""""))"),"")</f>
        <v/>
      </c>
      <c r="N185" s="31">
        <f t="shared" si="18"/>
        <v>0</v>
      </c>
      <c r="O185" s="27" t="str">
        <f>IFERROR(__xludf.DUMMYFUNCTION("IF($B185="""","""",IFERROR(INDEX(FILTER('1'!$KN:$KN,'1'!$KF:$KF=$A185,'1'!$A:$A=$B185),1),""""))"),"")</f>
        <v/>
      </c>
      <c r="P185" s="27" t="str">
        <f>IFERROR(__xludf.DUMMYFUNCTION("IF($B185="""","""",IFERROR(INDEX(FILTER('1'!$KO:$KO,'1'!$KF:$KF=$A185,'1'!$A:$A=$B185),1),""""))"),"")</f>
        <v/>
      </c>
      <c r="Q185" s="27">
        <f>IFERROR(__xludf.DUMMYFUNCTION("IF($B185="""","""",IFERROR(INDEX(FILTER('1'!$KQ:$KQ,'1'!$KF:$KF=$A185,'1'!$A:$A=$B185),1),""""))"),0.0)</f>
        <v>0</v>
      </c>
      <c r="R185" s="34"/>
    </row>
    <row r="186" ht="22.5" hidden="1" customHeight="1">
      <c r="A186" s="24">
        <v>19.0</v>
      </c>
      <c r="B186" s="25">
        <v>46166.0</v>
      </c>
      <c r="C186" s="26" t="str">
        <f t="shared" si="13"/>
        <v>日</v>
      </c>
      <c r="D186" s="27">
        <f>IFERROR(__xludf.DUMMYFUNCTION("IF($B186="""","""",IFERROR(INDEX(FILTER('1'!$KG:$KG,'1'!$KF:$KF=$A186,'1'!$A:$A=$B186),1),""""))"),1182.0)</f>
        <v>1182</v>
      </c>
      <c r="E186" s="27" t="str">
        <f>IFERROR(__xludf.DUMMYFUNCTION("IF($B186="""","""",IFERROR(INDEX(FILTER('1'!$KI:$KI,'1'!$KF:$KF=$A186,'1'!$A:$A=$B186),1),""""))"),"")</f>
        <v/>
      </c>
      <c r="F186" s="29">
        <f>IFERROR(__xludf.DUMMYFUNCTION("IF($B186="""","""",IFERROR(INDEX(FILTER('1'!$KJ:$KJ,'1'!$KF:$KF=$A186,'1'!$A:$A=$B186),1),""""))"),0.0)</f>
        <v>0</v>
      </c>
      <c r="G186" s="72"/>
      <c r="H186" s="27" t="str">
        <f>IFERROR(__xludf.DUMMYFUNCTION("IF($B186="""","""",IFERROR(INDEX(FILTER('1'!$KK:$KK,'1'!$KF:$KF=$A186,'1'!$A:$A=$B186),1),""""))"),"")</f>
        <v/>
      </c>
      <c r="I186" s="27" t="str">
        <f>IFERROR(__xludf.DUMMYFUNCTION("IF($B186="""","""",IFERROR(INDEX(FILTER('1'!$KL:$KL,'1'!$KF:$KF=$A186,'1'!$A:$A=$B186),1),""""))"),"")</f>
        <v/>
      </c>
      <c r="J186" s="27" t="str">
        <f>IFERROR(__xludf.DUMMYFUNCTION("IF($B186="""","""",IFERROR(INDEX(FILTER('1'!$KM:$KM,'1'!$KF:$KF=$A186,'1'!$A:$A=$B186),1),""""))"),"")</f>
        <v/>
      </c>
      <c r="K186" s="27"/>
      <c r="M186" s="27" t="str">
        <f>IFERROR(__xludf.DUMMYFUNCTION("IF($B186="""","""",IFERROR(INDEX(FILTER('1'!$KI:$KI,'1'!$KF:$KF=$A186,'1'!$A:$A=$B186),1),""""))"),"")</f>
        <v/>
      </c>
      <c r="N186" s="31">
        <f t="shared" si="18"/>
        <v>0</v>
      </c>
      <c r="O186" s="27" t="str">
        <f>IFERROR(__xludf.DUMMYFUNCTION("IF($B186="""","""",IFERROR(INDEX(FILTER('1'!$KN:$KN,'1'!$KF:$KF=$A186,'1'!$A:$A=$B186),1),""""))"),"")</f>
        <v/>
      </c>
      <c r="P186" s="27" t="str">
        <f>IFERROR(__xludf.DUMMYFUNCTION("IF($B186="""","""",IFERROR(INDEX(FILTER('1'!$KO:$KO,'1'!$KF:$KF=$A186,'1'!$A:$A=$B186),1),""""))"),"")</f>
        <v/>
      </c>
      <c r="Q186" s="27">
        <f>IFERROR(__xludf.DUMMYFUNCTION("IF($B186="""","""",IFERROR(INDEX(FILTER('1'!$KQ:$KQ,'1'!$KF:$KF=$A186,'1'!$A:$A=$B186),1),""""))"),0.0)</f>
        <v>0</v>
      </c>
      <c r="R186" s="34"/>
    </row>
    <row r="187" ht="22.5" hidden="1" customHeight="1">
      <c r="A187" s="24">
        <v>19.0</v>
      </c>
      <c r="B187" s="25">
        <v>46167.0</v>
      </c>
      <c r="C187" s="26" t="str">
        <f t="shared" si="13"/>
        <v>月</v>
      </c>
      <c r="D187" s="27">
        <f>IFERROR(__xludf.DUMMYFUNCTION("IF($B187="""","""",IFERROR(INDEX(FILTER('1'!$KG:$KG,'1'!$KF:$KF=$A187,'1'!$A:$A=$B187),1),""""))"),1182.0)</f>
        <v>1182</v>
      </c>
      <c r="E187" s="27" t="str">
        <f>IFERROR(__xludf.DUMMYFUNCTION("IF($B187="""","""",IFERROR(INDEX(FILTER('1'!$KI:$KI,'1'!$KF:$KF=$A187,'1'!$A:$A=$B187),1),""""))"),"")</f>
        <v/>
      </c>
      <c r="F187" s="29">
        <f>IFERROR(__xludf.DUMMYFUNCTION("IF($B187="""","""",IFERROR(INDEX(FILTER('1'!$KJ:$KJ,'1'!$KF:$KF=$A187,'1'!$A:$A=$B187),1),""""))"),0.0)</f>
        <v>0</v>
      </c>
      <c r="G187" s="72"/>
      <c r="H187" s="27" t="str">
        <f>IFERROR(__xludf.DUMMYFUNCTION("IF($B187="""","""",IFERROR(INDEX(FILTER('1'!$KK:$KK,'1'!$KF:$KF=$A187,'1'!$A:$A=$B187),1),""""))"),"")</f>
        <v/>
      </c>
      <c r="I187" s="27" t="str">
        <f>IFERROR(__xludf.DUMMYFUNCTION("IF($B187="""","""",IFERROR(INDEX(FILTER('1'!$KL:$KL,'1'!$KF:$KF=$A187,'1'!$A:$A=$B187),1),""""))"),"")</f>
        <v/>
      </c>
      <c r="J187" s="27" t="str">
        <f>IFERROR(__xludf.DUMMYFUNCTION("IF($B187="""","""",IFERROR(INDEX(FILTER('1'!$KM:$KM,'1'!$KF:$KF=$A187,'1'!$A:$A=$B187),1),""""))"),"")</f>
        <v/>
      </c>
      <c r="K187" s="27"/>
      <c r="M187" s="27" t="str">
        <f>IFERROR(__xludf.DUMMYFUNCTION("IF($B187="""","""",IFERROR(INDEX(FILTER('1'!$KI:$KI,'1'!$KF:$KF=$A187,'1'!$A:$A=$B187),1),""""))"),"")</f>
        <v/>
      </c>
      <c r="N187" s="31">
        <f t="shared" si="18"/>
        <v>0</v>
      </c>
      <c r="O187" s="27" t="str">
        <f>IFERROR(__xludf.DUMMYFUNCTION("IF($B187="""","""",IFERROR(INDEX(FILTER('1'!$KN:$KN,'1'!$KF:$KF=$A187,'1'!$A:$A=$B187),1),""""))"),"")</f>
        <v/>
      </c>
      <c r="P187" s="27" t="str">
        <f>IFERROR(__xludf.DUMMYFUNCTION("IF($B187="""","""",IFERROR(INDEX(FILTER('1'!$KO:$KO,'1'!$KF:$KF=$A187,'1'!$A:$A=$B187),1),""""))"),"")</f>
        <v/>
      </c>
      <c r="Q187" s="27">
        <f>IFERROR(__xludf.DUMMYFUNCTION("IF($B187="""","""",IFERROR(INDEX(FILTER('1'!$KQ:$KQ,'1'!$KF:$KF=$A187,'1'!$A:$A=$B187),1),""""))"),0.0)</f>
        <v>0</v>
      </c>
      <c r="R187" s="34"/>
    </row>
    <row r="188" ht="22.5" hidden="1" customHeight="1">
      <c r="A188" s="24">
        <v>19.0</v>
      </c>
      <c r="B188" s="25">
        <v>46168.0</v>
      </c>
      <c r="C188" s="26" t="str">
        <f t="shared" si="13"/>
        <v>火</v>
      </c>
      <c r="D188" s="27">
        <f>IFERROR(__xludf.DUMMYFUNCTION("IF($B188="""","""",IFERROR(INDEX(FILTER('1'!$KG:$KG,'1'!$KF:$KF=$A188,'1'!$A:$A=$B188),1),""""))"),1182.0)</f>
        <v>1182</v>
      </c>
      <c r="E188" s="27" t="str">
        <f>IFERROR(__xludf.DUMMYFUNCTION("IF($B188="""","""",IFERROR(INDEX(FILTER('1'!$KI:$KI,'1'!$KF:$KF=$A188,'1'!$A:$A=$B188),1),""""))"),"")</f>
        <v/>
      </c>
      <c r="F188" s="29">
        <f>IFERROR(__xludf.DUMMYFUNCTION("IF($B188="""","""",IFERROR(INDEX(FILTER('1'!$KJ:$KJ,'1'!$KF:$KF=$A188,'1'!$A:$A=$B188),1),""""))"),0.0)</f>
        <v>0</v>
      </c>
      <c r="G188" s="72"/>
      <c r="H188" s="27" t="str">
        <f>IFERROR(__xludf.DUMMYFUNCTION("IF($B188="""","""",IFERROR(INDEX(FILTER('1'!$KK:$KK,'1'!$KF:$KF=$A188,'1'!$A:$A=$B188),1),""""))"),"")</f>
        <v/>
      </c>
      <c r="I188" s="27" t="str">
        <f>IFERROR(__xludf.DUMMYFUNCTION("IF($B188="""","""",IFERROR(INDEX(FILTER('1'!$KL:$KL,'1'!$KF:$KF=$A188,'1'!$A:$A=$B188),1),""""))"),"")</f>
        <v/>
      </c>
      <c r="J188" s="27" t="str">
        <f>IFERROR(__xludf.DUMMYFUNCTION("IF($B188="""","""",IFERROR(INDEX(FILTER('1'!$KM:$KM,'1'!$KF:$KF=$A188,'1'!$A:$A=$B188),1),""""))"),"")</f>
        <v/>
      </c>
      <c r="K188" s="27"/>
      <c r="M188" s="27" t="str">
        <f>IFERROR(__xludf.DUMMYFUNCTION("IF($B188="""","""",IFERROR(INDEX(FILTER('1'!$KI:$KI,'1'!$KF:$KF=$A188,'1'!$A:$A=$B188),1),""""))"),"")</f>
        <v/>
      </c>
      <c r="N188" s="31">
        <f t="shared" si="18"/>
        <v>0</v>
      </c>
      <c r="O188" s="27" t="str">
        <f>IFERROR(__xludf.DUMMYFUNCTION("IF($B188="""","""",IFERROR(INDEX(FILTER('1'!$KN:$KN,'1'!$KF:$KF=$A188,'1'!$A:$A=$B188),1),""""))"),"")</f>
        <v/>
      </c>
      <c r="P188" s="27" t="str">
        <f>IFERROR(__xludf.DUMMYFUNCTION("IF($B188="""","""",IFERROR(INDEX(FILTER('1'!$KO:$KO,'1'!$KF:$KF=$A188,'1'!$A:$A=$B188),1),""""))"),"")</f>
        <v/>
      </c>
      <c r="Q188" s="27">
        <f>IFERROR(__xludf.DUMMYFUNCTION("IF($B188="""","""",IFERROR(INDEX(FILTER('1'!$KQ:$KQ,'1'!$KF:$KF=$A188,'1'!$A:$A=$B188),1),""""))"),0.0)</f>
        <v>0</v>
      </c>
      <c r="R188" s="34"/>
    </row>
    <row r="189" ht="22.5" hidden="1" customHeight="1">
      <c r="A189" s="24">
        <v>19.0</v>
      </c>
      <c r="B189" s="25">
        <v>46169.0</v>
      </c>
      <c r="C189" s="26" t="str">
        <f t="shared" si="13"/>
        <v>水</v>
      </c>
      <c r="D189" s="27">
        <f>IFERROR(__xludf.DUMMYFUNCTION("IF($B189="""","""",IFERROR(INDEX(FILTER('1'!$KG:$KG,'1'!$KF:$KF=$A189,'1'!$A:$A=$B189),1),""""))"),1182.0)</f>
        <v>1182</v>
      </c>
      <c r="E189" s="27" t="str">
        <f>IFERROR(__xludf.DUMMYFUNCTION("IF($B189="""","""",IFERROR(INDEX(FILTER('1'!$KI:$KI,'1'!$KF:$KF=$A189,'1'!$A:$A=$B189),1),""""))"),"")</f>
        <v/>
      </c>
      <c r="F189" s="29">
        <f>IFERROR(__xludf.DUMMYFUNCTION("IF($B189="""","""",IFERROR(INDEX(FILTER('1'!$KJ:$KJ,'1'!$KF:$KF=$A189,'1'!$A:$A=$B189),1),""""))"),0.0)</f>
        <v>0</v>
      </c>
      <c r="G189" s="72">
        <f>IF(COUNT(F183:F189)=0,"",SUM(F183:F189)/7)</f>
        <v>0</v>
      </c>
      <c r="H189" s="27" t="str">
        <f>IFERROR(__xludf.DUMMYFUNCTION("IF($B189="""","""",IFERROR(INDEX(FILTER('1'!$KK:$KK,'1'!$KF:$KF=$A189,'1'!$A:$A=$B189),1),""""))"),"")</f>
        <v/>
      </c>
      <c r="I189" s="27" t="str">
        <f>IFERROR(__xludf.DUMMYFUNCTION("IF($B189="""","""",IFERROR(INDEX(FILTER('1'!$KL:$KL,'1'!$KF:$KF=$A189,'1'!$A:$A=$B189),1),""""))"),"")</f>
        <v/>
      </c>
      <c r="J189" s="27" t="str">
        <f>IFERROR(__xludf.DUMMYFUNCTION("IF($B189="""","""",IFERROR(INDEX(FILTER('1'!$KM:$KM,'1'!$KF:$KF=$A189,'1'!$A:$A=$B189),1),""""))"),"")</f>
        <v/>
      </c>
      <c r="K189" s="27">
        <f t="array" ref="K189">SUM(IFERROR(VALUE(J183:J189),0))</f>
        <v>0</v>
      </c>
      <c r="M189" s="27" t="str">
        <f>IFERROR(__xludf.DUMMYFUNCTION("IF($B189="""","""",IFERROR(INDEX(FILTER('1'!$KI:$KI,'1'!$KF:$KF=$A189,'1'!$A:$A=$B189),1),""""))"),"")</f>
        <v/>
      </c>
      <c r="N189" s="31">
        <f t="shared" si="18"/>
        <v>0</v>
      </c>
      <c r="O189" s="27" t="str">
        <f>IFERROR(__xludf.DUMMYFUNCTION("IF($B189="""","""",IFERROR(INDEX(FILTER('1'!$KN:$KN,'1'!$KF:$KF=$A189,'1'!$A:$A=$B189),1),""""))"),"")</f>
        <v/>
      </c>
      <c r="P189" s="27" t="str">
        <f>IFERROR(__xludf.DUMMYFUNCTION("IF($B189="""","""",IFERROR(INDEX(FILTER('1'!$KO:$KO,'1'!$KF:$KF=$A189,'1'!$A:$A=$B189),1),""""))"),"")</f>
        <v/>
      </c>
      <c r="Q189" s="27">
        <f>IFERROR(__xludf.DUMMYFUNCTION("IF($B189="""","""",IFERROR(INDEX(FILTER('1'!$KQ:$KQ,'1'!$KF:$KF=$A189,'1'!$A:$A=$B189),1),""""))"),0.0)</f>
        <v>0</v>
      </c>
      <c r="R189" s="34"/>
    </row>
    <row r="190" ht="22.5" hidden="1" customHeight="1">
      <c r="A190" s="36">
        <v>19.0</v>
      </c>
      <c r="B190" s="37">
        <v>46170.0</v>
      </c>
      <c r="C190" s="38" t="str">
        <f t="shared" si="13"/>
        <v>木</v>
      </c>
      <c r="D190" s="39">
        <f>IFERROR(__xludf.DUMMYFUNCTION("IF($B190="""","""",IFERROR(INDEX(FILTER('1'!$KG:$KG,'1'!$KF:$KF=$A190,'1'!$A:$A=$B190),1),""""))"),1182.0)</f>
        <v>1182</v>
      </c>
      <c r="E190" s="39" t="str">
        <f>IFERROR(__xludf.DUMMYFUNCTION("IF($B190="""","""",IFERROR(INDEX(FILTER('1'!$KI:$KI,'1'!$KF:$KF=$A190,'1'!$A:$A=$B190),1),""""))"),"")</f>
        <v/>
      </c>
      <c r="F190" s="41"/>
      <c r="G190" s="73"/>
      <c r="H190" s="39" t="str">
        <f>IFERROR(__xludf.DUMMYFUNCTION("IF($B190="""","""",IFERROR(INDEX(FILTER('1'!$KK:$KK,'1'!$KF:$KF=$A190,'1'!$A:$A=$B190),1),""""))"),"")</f>
        <v/>
      </c>
      <c r="I190" s="39" t="str">
        <f>IFERROR(__xludf.DUMMYFUNCTION("IF($B190="""","""",IFERROR(INDEX(FILTER('1'!$KL:$KL,'1'!$KF:$KF=$A190,'1'!$A:$A=$B190),1),""""))"),"")</f>
        <v/>
      </c>
      <c r="J190" s="39" t="str">
        <f>IFERROR(__xludf.DUMMYFUNCTION("IF($B190="""","""",IFERROR(INDEX(FILTER('1'!$KM:$KM,'1'!$KF:$KF=$A190,'1'!$A:$A=$B190),1),""""))"),"")</f>
        <v/>
      </c>
      <c r="K190" s="39"/>
      <c r="M190" s="39" t="str">
        <f>IFERROR(__xludf.DUMMYFUNCTION("IF($B190="""","""",IFERROR(INDEX(FILTER('1'!$KI:$KI,'1'!$KF:$KF=$A190,'1'!$A:$A=$B190),1),""""))"),"")</f>
        <v/>
      </c>
      <c r="N190" s="43"/>
      <c r="O190" s="39" t="str">
        <f>IFERROR(__xludf.DUMMYFUNCTION("IF($B190="""","""",IFERROR(INDEX(FILTER('1'!$KN:$KN,'1'!$KF:$KF=$A190,'1'!$A:$A=$B190),1),""""))"),"")</f>
        <v/>
      </c>
      <c r="P190" s="39" t="str">
        <f>IFERROR(__xludf.DUMMYFUNCTION("IF($B190="""","""",IFERROR(INDEX(FILTER('1'!$KO:$KO,'1'!$KF:$KF=$A190,'1'!$A:$A=$B190),1),""""))"),"")</f>
        <v/>
      </c>
      <c r="Q190" s="39">
        <f>IFERROR(__xludf.DUMMYFUNCTION("IF($B190="""","""",IFERROR(INDEX(FILTER('1'!$KQ:$KQ,'1'!$KF:$KF=$A190,'1'!$A:$A=$B190),1),""""))"),0.0)</f>
        <v>0</v>
      </c>
      <c r="R190" s="47">
        <f>D190</f>
        <v>1182</v>
      </c>
      <c r="S190" s="48"/>
    </row>
    <row r="191" ht="22.5" hidden="1" customHeight="1">
      <c r="A191" s="64">
        <v>19.0</v>
      </c>
      <c r="B191" s="25" t="s">
        <v>15</v>
      </c>
      <c r="C191" s="26" t="str">
        <f t="shared" si="13"/>
        <v/>
      </c>
      <c r="D191" s="27"/>
      <c r="E191" s="53"/>
      <c r="F191" s="29"/>
      <c r="G191" s="72"/>
      <c r="H191" s="27"/>
      <c r="I191" s="27"/>
      <c r="J191" s="27"/>
      <c r="K191" s="65"/>
      <c r="M191" s="53"/>
      <c r="N191" s="31"/>
      <c r="O191" s="66"/>
      <c r="P191" s="59"/>
      <c r="Q191" s="60"/>
      <c r="R191" s="67"/>
    </row>
    <row r="192" ht="22.5" hidden="1" customHeight="1">
      <c r="A192" s="64">
        <v>19.0</v>
      </c>
      <c r="B192" s="25" t="s">
        <v>15</v>
      </c>
      <c r="C192" s="26" t="str">
        <f t="shared" si="13"/>
        <v/>
      </c>
      <c r="D192" s="27"/>
      <c r="E192" s="53"/>
      <c r="F192" s="29"/>
      <c r="G192" s="72"/>
      <c r="H192" s="27"/>
      <c r="I192" s="27"/>
      <c r="J192" s="27"/>
      <c r="K192" s="65"/>
      <c r="M192" s="53"/>
      <c r="N192" s="31"/>
      <c r="O192" s="66"/>
      <c r="P192" s="59"/>
      <c r="Q192" s="60"/>
      <c r="R192" s="67"/>
    </row>
    <row r="193" ht="22.5" hidden="1" customHeight="1">
      <c r="A193" s="24">
        <v>20.0</v>
      </c>
      <c r="B193" s="25">
        <v>46163.0</v>
      </c>
      <c r="C193" s="26" t="str">
        <f t="shared" si="13"/>
        <v>木</v>
      </c>
      <c r="D193" s="27">
        <f>IFERROR(__xludf.DUMMYFUNCTION("IF($B193="""","""",IFERROR(INDEX(FILTER('1'!$KW:$KW,'1'!$KV:$KV=$A193,'1'!$A:$A=$B193),1),""""))"),1183.0)</f>
        <v>1183</v>
      </c>
      <c r="E193" s="27" t="str">
        <f>IFERROR(__xludf.DUMMYFUNCTION("IF($B193="""","""",IFERROR(INDEX(FILTER('1'!$KY:$KY,'1'!$KV:$KV=$A193,'1'!$A:$A=$B193),1),""""))"),"")</f>
        <v/>
      </c>
      <c r="F193" s="29">
        <f>IFERROR(__xludf.DUMMYFUNCTION("IF($B193="""","""",IFERROR(INDEX(FILTER('1'!$KZ:$KZ,'1'!$KV:$KV=$A193,'1'!$A:$A=$B193),1),""""))"),0.0)</f>
        <v>0</v>
      </c>
      <c r="G193" s="72"/>
      <c r="H193" s="27" t="str">
        <f>IFERROR(__xludf.DUMMYFUNCTION("IF($B193="""","""",IFERROR(INDEX(FILTER('1'!$LA:$LA,'1'!$KV:$KV=$A193,'1'!$A:$A=$B193),1),""""))"),"")</f>
        <v/>
      </c>
      <c r="I193" s="27" t="str">
        <f>IFERROR(__xludf.DUMMYFUNCTION("IF($B193="""","""",IFERROR(INDEX(FILTER('1'!$LB:$LB,'1'!$KV:$KV=$A193,'1'!$A:$A=$B193),1),""""))"),"")</f>
        <v/>
      </c>
      <c r="J193" s="27" t="str">
        <f>IFERROR(__xludf.DUMMYFUNCTION("IF($B193="""","""",IFERROR(INDEX(FILTER('1'!$LC:$LC,'1'!$KV:$KV=$A193,'1'!$A:$A=$B193),1),""""))"),"")</f>
        <v/>
      </c>
      <c r="K193" s="27"/>
      <c r="M193" s="27" t="str">
        <f>IFERROR(__xludf.DUMMYFUNCTION("IF($B193="""","""",IFERROR(INDEX(FILTER('1'!$KY:$KY,'1'!$KV:$KV=$A193,'1'!$A:$A=$B193),1),""""))"),"")</f>
        <v/>
      </c>
      <c r="N193" s="31">
        <f t="shared" ref="N193:N199" si="19">F193</f>
        <v>0</v>
      </c>
      <c r="O193" s="27" t="str">
        <f>IFERROR(__xludf.DUMMYFUNCTION("IF($B193="""","""",IFERROR(INDEX(FILTER('1'!$LD:$LD,'1'!$KV:$KV=$A193,'1'!$A:$A=$B193),1),""""))"),"")</f>
        <v/>
      </c>
      <c r="P193" s="27" t="str">
        <f>IFERROR(__xludf.DUMMYFUNCTION("IF($B193="""","""",IFERROR(INDEX(FILTER('1'!$LE:$LE,'1'!$KV:$KV=$A193,'1'!$A:$A=$B193),1),""""))"),"")</f>
        <v/>
      </c>
      <c r="Q193" s="27">
        <f>IFERROR(__xludf.DUMMYFUNCTION("IF($B193="""","""",IFERROR(INDEX(FILTER('1'!$LG:$LG,'1'!$KV:$KV=$A193,'1'!$A:$A=$B193),1),""""))"),0.0)</f>
        <v>0</v>
      </c>
      <c r="R193" s="34"/>
    </row>
    <row r="194" ht="22.5" hidden="1" customHeight="1">
      <c r="A194" s="24">
        <v>20.0</v>
      </c>
      <c r="B194" s="25">
        <v>46164.0</v>
      </c>
      <c r="C194" s="26" t="str">
        <f t="shared" si="13"/>
        <v>金</v>
      </c>
      <c r="D194" s="27">
        <f>IFERROR(__xludf.DUMMYFUNCTION("IF($B194="""","""",IFERROR(INDEX(FILTER('1'!$KW:$KW,'1'!$KV:$KV=$A194,'1'!$A:$A=$B194),1),""""))"),1183.0)</f>
        <v>1183</v>
      </c>
      <c r="E194" s="27" t="str">
        <f>IFERROR(__xludf.DUMMYFUNCTION("IF($B194="""","""",IFERROR(INDEX(FILTER('1'!$KY:$KY,'1'!$KV:$KV=$A194,'1'!$A:$A=$B194),1),""""))"),"")</f>
        <v/>
      </c>
      <c r="F194" s="29">
        <f>IFERROR(__xludf.DUMMYFUNCTION("IF($B194="""","""",IFERROR(INDEX(FILTER('1'!$KZ:$KZ,'1'!$KV:$KV=$A194,'1'!$A:$A=$B194),1),""""))"),0.0)</f>
        <v>0</v>
      </c>
      <c r="G194" s="72"/>
      <c r="H194" s="27" t="str">
        <f>IFERROR(__xludf.DUMMYFUNCTION("IF($B194="""","""",IFERROR(INDEX(FILTER('1'!$LA:$LA,'1'!$KV:$KV=$A194,'1'!$A:$A=$B194),1),""""))"),"")</f>
        <v/>
      </c>
      <c r="I194" s="27" t="str">
        <f>IFERROR(__xludf.DUMMYFUNCTION("IF($B194="""","""",IFERROR(INDEX(FILTER('1'!$LB:$LB,'1'!$KV:$KV=$A194,'1'!$A:$A=$B194),1),""""))"),"")</f>
        <v/>
      </c>
      <c r="J194" s="27" t="str">
        <f>IFERROR(__xludf.DUMMYFUNCTION("IF($B194="""","""",IFERROR(INDEX(FILTER('1'!$LC:$LC,'1'!$KV:$KV=$A194,'1'!$A:$A=$B194),1),""""))"),"")</f>
        <v/>
      </c>
      <c r="K194" s="27"/>
      <c r="M194" s="27" t="str">
        <f>IFERROR(__xludf.DUMMYFUNCTION("IF($B194="""","""",IFERROR(INDEX(FILTER('1'!$KY:$KY,'1'!$KV:$KV=$A194,'1'!$A:$A=$B194),1),""""))"),"")</f>
        <v/>
      </c>
      <c r="N194" s="31">
        <f t="shared" si="19"/>
        <v>0</v>
      </c>
      <c r="O194" s="27" t="str">
        <f>IFERROR(__xludf.DUMMYFUNCTION("IF($B194="""","""",IFERROR(INDEX(FILTER('1'!$LD:$LD,'1'!$KV:$KV=$A194,'1'!$A:$A=$B194),1),""""))"),"")</f>
        <v/>
      </c>
      <c r="P194" s="27" t="str">
        <f>IFERROR(__xludf.DUMMYFUNCTION("IF($B194="""","""",IFERROR(INDEX(FILTER('1'!$LE:$LE,'1'!$KV:$KV=$A194,'1'!$A:$A=$B194),1),""""))"),"")</f>
        <v/>
      </c>
      <c r="Q194" s="27">
        <f>IFERROR(__xludf.DUMMYFUNCTION("IF($B194="""","""",IFERROR(INDEX(FILTER('1'!$LG:$LG,'1'!$KV:$KV=$A194,'1'!$A:$A=$B194),1),""""))"),0.0)</f>
        <v>0</v>
      </c>
      <c r="R194" s="34"/>
    </row>
    <row r="195" ht="22.5" hidden="1" customHeight="1">
      <c r="A195" s="24">
        <v>20.0</v>
      </c>
      <c r="B195" s="25">
        <v>46165.0</v>
      </c>
      <c r="C195" s="26" t="str">
        <f t="shared" si="13"/>
        <v>土</v>
      </c>
      <c r="D195" s="27">
        <f>IFERROR(__xludf.DUMMYFUNCTION("IF($B195="""","""",IFERROR(INDEX(FILTER('1'!$KW:$KW,'1'!$KV:$KV=$A195,'1'!$A:$A=$B195),1),""""))"),1183.0)</f>
        <v>1183</v>
      </c>
      <c r="E195" s="27" t="str">
        <f>IFERROR(__xludf.DUMMYFUNCTION("IF($B195="""","""",IFERROR(INDEX(FILTER('1'!$KY:$KY,'1'!$KV:$KV=$A195,'1'!$A:$A=$B195),1),""""))"),"")</f>
        <v/>
      </c>
      <c r="F195" s="29">
        <f>IFERROR(__xludf.DUMMYFUNCTION("IF($B195="""","""",IFERROR(INDEX(FILTER('1'!$KZ:$KZ,'1'!$KV:$KV=$A195,'1'!$A:$A=$B195),1),""""))"),0.0)</f>
        <v>0</v>
      </c>
      <c r="G195" s="72"/>
      <c r="H195" s="27" t="str">
        <f>IFERROR(__xludf.DUMMYFUNCTION("IF($B195="""","""",IFERROR(INDEX(FILTER('1'!$LA:$LA,'1'!$KV:$KV=$A195,'1'!$A:$A=$B195),1),""""))"),"")</f>
        <v/>
      </c>
      <c r="I195" s="27" t="str">
        <f>IFERROR(__xludf.DUMMYFUNCTION("IF($B195="""","""",IFERROR(INDEX(FILTER('1'!$LB:$LB,'1'!$KV:$KV=$A195,'1'!$A:$A=$B195),1),""""))"),"")</f>
        <v/>
      </c>
      <c r="J195" s="27" t="str">
        <f>IFERROR(__xludf.DUMMYFUNCTION("IF($B195="""","""",IFERROR(INDEX(FILTER('1'!$LC:$LC,'1'!$KV:$KV=$A195,'1'!$A:$A=$B195),1),""""))"),"")</f>
        <v/>
      </c>
      <c r="K195" s="27"/>
      <c r="M195" s="27" t="str">
        <f>IFERROR(__xludf.DUMMYFUNCTION("IF($B195="""","""",IFERROR(INDEX(FILTER('1'!$KY:$KY,'1'!$KV:$KV=$A195,'1'!$A:$A=$B195),1),""""))"),"")</f>
        <v/>
      </c>
      <c r="N195" s="31">
        <f t="shared" si="19"/>
        <v>0</v>
      </c>
      <c r="O195" s="27" t="str">
        <f>IFERROR(__xludf.DUMMYFUNCTION("IF($B195="""","""",IFERROR(INDEX(FILTER('1'!$LD:$LD,'1'!$KV:$KV=$A195,'1'!$A:$A=$B195),1),""""))"),"")</f>
        <v/>
      </c>
      <c r="P195" s="27" t="str">
        <f>IFERROR(__xludf.DUMMYFUNCTION("IF($B195="""","""",IFERROR(INDEX(FILTER('1'!$LE:$LE,'1'!$KV:$KV=$A195,'1'!$A:$A=$B195),1),""""))"),"")</f>
        <v/>
      </c>
      <c r="Q195" s="27">
        <f>IFERROR(__xludf.DUMMYFUNCTION("IF($B195="""","""",IFERROR(INDEX(FILTER('1'!$LG:$LG,'1'!$KV:$KV=$A195,'1'!$A:$A=$B195),1),""""))"),0.0)</f>
        <v>0</v>
      </c>
      <c r="R195" s="34"/>
    </row>
    <row r="196" ht="22.5" hidden="1" customHeight="1">
      <c r="A196" s="24">
        <v>20.0</v>
      </c>
      <c r="B196" s="25">
        <v>46166.0</v>
      </c>
      <c r="C196" s="26" t="str">
        <f t="shared" si="13"/>
        <v>日</v>
      </c>
      <c r="D196" s="27">
        <f>IFERROR(__xludf.DUMMYFUNCTION("IF($B196="""","""",IFERROR(INDEX(FILTER('1'!$KW:$KW,'1'!$KV:$KV=$A196,'1'!$A:$A=$B196),1),""""))"),1183.0)</f>
        <v>1183</v>
      </c>
      <c r="E196" s="27" t="str">
        <f>IFERROR(__xludf.DUMMYFUNCTION("IF($B196="""","""",IFERROR(INDEX(FILTER('1'!$KY:$KY,'1'!$KV:$KV=$A196,'1'!$A:$A=$B196),1),""""))"),"")</f>
        <v/>
      </c>
      <c r="F196" s="29">
        <f>IFERROR(__xludf.DUMMYFUNCTION("IF($B196="""","""",IFERROR(INDEX(FILTER('1'!$KZ:$KZ,'1'!$KV:$KV=$A196,'1'!$A:$A=$B196),1),""""))"),0.0)</f>
        <v>0</v>
      </c>
      <c r="G196" s="72"/>
      <c r="H196" s="27" t="str">
        <f>IFERROR(__xludf.DUMMYFUNCTION("IF($B196="""","""",IFERROR(INDEX(FILTER('1'!$LA:$LA,'1'!$KV:$KV=$A196,'1'!$A:$A=$B196),1),""""))"),"")</f>
        <v/>
      </c>
      <c r="I196" s="27" t="str">
        <f>IFERROR(__xludf.DUMMYFUNCTION("IF($B196="""","""",IFERROR(INDEX(FILTER('1'!$LB:$LB,'1'!$KV:$KV=$A196,'1'!$A:$A=$B196),1),""""))"),"")</f>
        <v/>
      </c>
      <c r="J196" s="27" t="str">
        <f>IFERROR(__xludf.DUMMYFUNCTION("IF($B196="""","""",IFERROR(INDEX(FILTER('1'!$LC:$LC,'1'!$KV:$KV=$A196,'1'!$A:$A=$B196),1),""""))"),"")</f>
        <v/>
      </c>
      <c r="K196" s="27"/>
      <c r="M196" s="27" t="str">
        <f>IFERROR(__xludf.DUMMYFUNCTION("IF($B196="""","""",IFERROR(INDEX(FILTER('1'!$KY:$KY,'1'!$KV:$KV=$A196,'1'!$A:$A=$B196),1),""""))"),"")</f>
        <v/>
      </c>
      <c r="N196" s="31">
        <f t="shared" si="19"/>
        <v>0</v>
      </c>
      <c r="O196" s="27" t="str">
        <f>IFERROR(__xludf.DUMMYFUNCTION("IF($B196="""","""",IFERROR(INDEX(FILTER('1'!$LD:$LD,'1'!$KV:$KV=$A196,'1'!$A:$A=$B196),1),""""))"),"")</f>
        <v/>
      </c>
      <c r="P196" s="27" t="str">
        <f>IFERROR(__xludf.DUMMYFUNCTION("IF($B196="""","""",IFERROR(INDEX(FILTER('1'!$LE:$LE,'1'!$KV:$KV=$A196,'1'!$A:$A=$B196),1),""""))"),"")</f>
        <v/>
      </c>
      <c r="Q196" s="27">
        <f>IFERROR(__xludf.DUMMYFUNCTION("IF($B196="""","""",IFERROR(INDEX(FILTER('1'!$LG:$LG,'1'!$KV:$KV=$A196,'1'!$A:$A=$B196),1),""""))"),0.0)</f>
        <v>0</v>
      </c>
      <c r="R196" s="34"/>
    </row>
    <row r="197" ht="22.5" hidden="1" customHeight="1">
      <c r="A197" s="24">
        <v>20.0</v>
      </c>
      <c r="B197" s="25">
        <v>46167.0</v>
      </c>
      <c r="C197" s="26" t="str">
        <f t="shared" si="13"/>
        <v>月</v>
      </c>
      <c r="D197" s="27">
        <f>IFERROR(__xludf.DUMMYFUNCTION("IF($B197="""","""",IFERROR(INDEX(FILTER('1'!$KW:$KW,'1'!$KV:$KV=$A197,'1'!$A:$A=$B197),1),""""))"),1183.0)</f>
        <v>1183</v>
      </c>
      <c r="E197" s="27" t="str">
        <f>IFERROR(__xludf.DUMMYFUNCTION("IF($B197="""","""",IFERROR(INDEX(FILTER('1'!$KY:$KY,'1'!$KV:$KV=$A197,'1'!$A:$A=$B197),1),""""))"),"")</f>
        <v/>
      </c>
      <c r="F197" s="29">
        <f>IFERROR(__xludf.DUMMYFUNCTION("IF($B197="""","""",IFERROR(INDEX(FILTER('1'!$KZ:$KZ,'1'!$KV:$KV=$A197,'1'!$A:$A=$B197),1),""""))"),0.0)</f>
        <v>0</v>
      </c>
      <c r="G197" s="72"/>
      <c r="H197" s="27" t="str">
        <f>IFERROR(__xludf.DUMMYFUNCTION("IF($B197="""","""",IFERROR(INDEX(FILTER('1'!$LA:$LA,'1'!$KV:$KV=$A197,'1'!$A:$A=$B197),1),""""))"),"")</f>
        <v/>
      </c>
      <c r="I197" s="27" t="str">
        <f>IFERROR(__xludf.DUMMYFUNCTION("IF($B197="""","""",IFERROR(INDEX(FILTER('1'!$LB:$LB,'1'!$KV:$KV=$A197,'1'!$A:$A=$B197),1),""""))"),"")</f>
        <v/>
      </c>
      <c r="J197" s="27" t="str">
        <f>IFERROR(__xludf.DUMMYFUNCTION("IF($B197="""","""",IFERROR(INDEX(FILTER('1'!$LC:$LC,'1'!$KV:$KV=$A197,'1'!$A:$A=$B197),1),""""))"),"")</f>
        <v/>
      </c>
      <c r="K197" s="27"/>
      <c r="M197" s="27" t="str">
        <f>IFERROR(__xludf.DUMMYFUNCTION("IF($B197="""","""",IFERROR(INDEX(FILTER('1'!$KY:$KY,'1'!$KV:$KV=$A197,'1'!$A:$A=$B197),1),""""))"),"")</f>
        <v/>
      </c>
      <c r="N197" s="31">
        <f t="shared" si="19"/>
        <v>0</v>
      </c>
      <c r="O197" s="27" t="str">
        <f>IFERROR(__xludf.DUMMYFUNCTION("IF($B197="""","""",IFERROR(INDEX(FILTER('1'!$LD:$LD,'1'!$KV:$KV=$A197,'1'!$A:$A=$B197),1),""""))"),"")</f>
        <v/>
      </c>
      <c r="P197" s="27" t="str">
        <f>IFERROR(__xludf.DUMMYFUNCTION("IF($B197="""","""",IFERROR(INDEX(FILTER('1'!$LE:$LE,'1'!$KV:$KV=$A197,'1'!$A:$A=$B197),1),""""))"),"")</f>
        <v/>
      </c>
      <c r="Q197" s="27">
        <f>IFERROR(__xludf.DUMMYFUNCTION("IF($B197="""","""",IFERROR(INDEX(FILTER('1'!$LG:$LG,'1'!$KV:$KV=$A197,'1'!$A:$A=$B197),1),""""))"),0.0)</f>
        <v>0</v>
      </c>
      <c r="R197" s="34"/>
    </row>
    <row r="198" ht="22.5" hidden="1" customHeight="1">
      <c r="A198" s="24">
        <v>20.0</v>
      </c>
      <c r="B198" s="25">
        <v>46168.0</v>
      </c>
      <c r="C198" s="26" t="str">
        <f t="shared" si="13"/>
        <v>火</v>
      </c>
      <c r="D198" s="27">
        <f>IFERROR(__xludf.DUMMYFUNCTION("IF($B198="""","""",IFERROR(INDEX(FILTER('1'!$KW:$KW,'1'!$KV:$KV=$A198,'1'!$A:$A=$B198),1),""""))"),1183.0)</f>
        <v>1183</v>
      </c>
      <c r="E198" s="27" t="str">
        <f>IFERROR(__xludf.DUMMYFUNCTION("IF($B198="""","""",IFERROR(INDEX(FILTER('1'!$KY:$KY,'1'!$KV:$KV=$A198,'1'!$A:$A=$B198),1),""""))"),"")</f>
        <v/>
      </c>
      <c r="F198" s="29">
        <f>IFERROR(__xludf.DUMMYFUNCTION("IF($B198="""","""",IFERROR(INDEX(FILTER('1'!$KZ:$KZ,'1'!$KV:$KV=$A198,'1'!$A:$A=$B198),1),""""))"),0.0)</f>
        <v>0</v>
      </c>
      <c r="G198" s="72"/>
      <c r="H198" s="27" t="str">
        <f>IFERROR(__xludf.DUMMYFUNCTION("IF($B198="""","""",IFERROR(INDEX(FILTER('1'!$LA:$LA,'1'!$KV:$KV=$A198,'1'!$A:$A=$B198),1),""""))"),"")</f>
        <v/>
      </c>
      <c r="I198" s="27" t="str">
        <f>IFERROR(__xludf.DUMMYFUNCTION("IF($B198="""","""",IFERROR(INDEX(FILTER('1'!$LB:$LB,'1'!$KV:$KV=$A198,'1'!$A:$A=$B198),1),""""))"),"")</f>
        <v/>
      </c>
      <c r="J198" s="27" t="str">
        <f>IFERROR(__xludf.DUMMYFUNCTION("IF($B198="""","""",IFERROR(INDEX(FILTER('1'!$LC:$LC,'1'!$KV:$KV=$A198,'1'!$A:$A=$B198),1),""""))"),"")</f>
        <v/>
      </c>
      <c r="K198" s="27"/>
      <c r="M198" s="27" t="str">
        <f>IFERROR(__xludf.DUMMYFUNCTION("IF($B198="""","""",IFERROR(INDEX(FILTER('1'!$KY:$KY,'1'!$KV:$KV=$A198,'1'!$A:$A=$B198),1),""""))"),"")</f>
        <v/>
      </c>
      <c r="N198" s="31">
        <f t="shared" si="19"/>
        <v>0</v>
      </c>
      <c r="O198" s="27" t="str">
        <f>IFERROR(__xludf.DUMMYFUNCTION("IF($B198="""","""",IFERROR(INDEX(FILTER('1'!$LD:$LD,'1'!$KV:$KV=$A198,'1'!$A:$A=$B198),1),""""))"),"")</f>
        <v/>
      </c>
      <c r="P198" s="27" t="str">
        <f>IFERROR(__xludf.DUMMYFUNCTION("IF($B198="""","""",IFERROR(INDEX(FILTER('1'!$LE:$LE,'1'!$KV:$KV=$A198,'1'!$A:$A=$B198),1),""""))"),"")</f>
        <v/>
      </c>
      <c r="Q198" s="27">
        <f>IFERROR(__xludf.DUMMYFUNCTION("IF($B198="""","""",IFERROR(INDEX(FILTER('1'!$LG:$LG,'1'!$KV:$KV=$A198,'1'!$A:$A=$B198),1),""""))"),0.0)</f>
        <v>0</v>
      </c>
      <c r="R198" s="34"/>
    </row>
    <row r="199" ht="22.5" hidden="1" customHeight="1">
      <c r="A199" s="24">
        <v>20.0</v>
      </c>
      <c r="B199" s="25">
        <v>46169.0</v>
      </c>
      <c r="C199" s="26" t="str">
        <f t="shared" si="13"/>
        <v>水</v>
      </c>
      <c r="D199" s="27">
        <f>IFERROR(__xludf.DUMMYFUNCTION("IF($B199="""","""",IFERROR(INDEX(FILTER('1'!$KW:$KW,'1'!$KV:$KV=$A199,'1'!$A:$A=$B199),1),""""))"),1183.0)</f>
        <v>1183</v>
      </c>
      <c r="E199" s="27" t="str">
        <f>IFERROR(__xludf.DUMMYFUNCTION("IF($B199="""","""",IFERROR(INDEX(FILTER('1'!$KY:$KY,'1'!$KV:$KV=$A199,'1'!$A:$A=$B199),1),""""))"),"")</f>
        <v/>
      </c>
      <c r="F199" s="29">
        <f>IFERROR(__xludf.DUMMYFUNCTION("IF($B199="""","""",IFERROR(INDEX(FILTER('1'!$KZ:$KZ,'1'!$KV:$KV=$A199,'1'!$A:$A=$B199),1),""""))"),0.0)</f>
        <v>0</v>
      </c>
      <c r="G199" s="72">
        <f>IF(COUNT(F193:F199)=0,"",SUM(F193:F199)/7)</f>
        <v>0</v>
      </c>
      <c r="H199" s="27" t="str">
        <f>IFERROR(__xludf.DUMMYFUNCTION("IF($B199="""","""",IFERROR(INDEX(FILTER('1'!$LA:$LA,'1'!$KV:$KV=$A199,'1'!$A:$A=$B199),1),""""))"),"")</f>
        <v/>
      </c>
      <c r="I199" s="27" t="str">
        <f>IFERROR(__xludf.DUMMYFUNCTION("IF($B199="""","""",IFERROR(INDEX(FILTER('1'!$LB:$LB,'1'!$KV:$KV=$A199,'1'!$A:$A=$B199),1),""""))"),"")</f>
        <v/>
      </c>
      <c r="J199" s="27" t="str">
        <f>IFERROR(__xludf.DUMMYFUNCTION("IF($B199="""","""",IFERROR(INDEX(FILTER('1'!$LC:$LC,'1'!$KV:$KV=$A199,'1'!$A:$A=$B199),1),""""))"),"")</f>
        <v/>
      </c>
      <c r="K199" s="27">
        <f t="array" ref="K199">SUM(IFERROR(VALUE(J193:J199),0))</f>
        <v>0</v>
      </c>
      <c r="M199" s="27" t="str">
        <f>IFERROR(__xludf.DUMMYFUNCTION("IF($B199="""","""",IFERROR(INDEX(FILTER('1'!$KY:$KY,'1'!$KV:$KV=$A199,'1'!$A:$A=$B199),1),""""))"),"")</f>
        <v/>
      </c>
      <c r="N199" s="31">
        <f t="shared" si="19"/>
        <v>0</v>
      </c>
      <c r="O199" s="27" t="str">
        <f>IFERROR(__xludf.DUMMYFUNCTION("IF($B199="""","""",IFERROR(INDEX(FILTER('1'!$LD:$LD,'1'!$KV:$KV=$A199,'1'!$A:$A=$B199),1),""""))"),"")</f>
        <v/>
      </c>
      <c r="P199" s="27" t="str">
        <f>IFERROR(__xludf.DUMMYFUNCTION("IF($B199="""","""",IFERROR(INDEX(FILTER('1'!$LE:$LE,'1'!$KV:$KV=$A199,'1'!$A:$A=$B199),1),""""))"),"")</f>
        <v/>
      </c>
      <c r="Q199" s="27">
        <f>IFERROR(__xludf.DUMMYFUNCTION("IF($B199="""","""",IFERROR(INDEX(FILTER('1'!$LG:$LG,'1'!$KV:$KV=$A199,'1'!$A:$A=$B199),1),""""))"),0.0)</f>
        <v>0</v>
      </c>
      <c r="R199" s="34"/>
    </row>
    <row r="200" ht="22.5" hidden="1" customHeight="1">
      <c r="A200" s="36">
        <v>20.0</v>
      </c>
      <c r="B200" s="37">
        <v>46170.0</v>
      </c>
      <c r="C200" s="38" t="str">
        <f t="shared" si="13"/>
        <v>木</v>
      </c>
      <c r="D200" s="39">
        <f>IFERROR(__xludf.DUMMYFUNCTION("IF($B200="""","""",IFERROR(INDEX(FILTER('1'!$KW:$KW,'1'!$KV:$KV=$A200,'1'!$A:$A=$B200),1),""""))"),1183.0)</f>
        <v>1183</v>
      </c>
      <c r="E200" s="39" t="str">
        <f>IFERROR(__xludf.DUMMYFUNCTION("IF($B200="""","""",IFERROR(INDEX(FILTER('1'!$KY:$KY,'1'!$KV:$KV=$A200,'1'!$A:$A=$B200),1),""""))"),"")</f>
        <v/>
      </c>
      <c r="F200" s="41"/>
      <c r="G200" s="73"/>
      <c r="H200" s="39" t="str">
        <f>IFERROR(__xludf.DUMMYFUNCTION("IF($B200="""","""",IFERROR(INDEX(FILTER('1'!$LA:$LA,'1'!$KV:$KV=$A200,'1'!$A:$A=$B200),1),""""))"),"")</f>
        <v/>
      </c>
      <c r="I200" s="39" t="str">
        <f>IFERROR(__xludf.DUMMYFUNCTION("IF($B200="""","""",IFERROR(INDEX(FILTER('1'!$LB:$LB,'1'!$KV:$KV=$A200,'1'!$A:$A=$B200),1),""""))"),"")</f>
        <v/>
      </c>
      <c r="J200" s="39" t="str">
        <f>IFERROR(__xludf.DUMMYFUNCTION("IF($B200="""","""",IFERROR(INDEX(FILTER('1'!$LC:$LC,'1'!$KV:$KV=$A200,'1'!$A:$A=$B200),1),""""))"),"")</f>
        <v/>
      </c>
      <c r="K200" s="39"/>
      <c r="M200" s="39" t="str">
        <f>IFERROR(__xludf.DUMMYFUNCTION("IF($B200="""","""",IFERROR(INDEX(FILTER('1'!$KY:$KY,'1'!$KV:$KV=$A200,'1'!$A:$A=$B200),1),""""))"),"")</f>
        <v/>
      </c>
      <c r="N200" s="43"/>
      <c r="O200" s="39" t="str">
        <f>IFERROR(__xludf.DUMMYFUNCTION("IF($B200="""","""",IFERROR(INDEX(FILTER('1'!$LD:$LD,'1'!$KV:$KV=$A200,'1'!$A:$A=$B200),1),""""))"),"")</f>
        <v/>
      </c>
      <c r="P200" s="39" t="str">
        <f>IFERROR(__xludf.DUMMYFUNCTION("IF($B200="""","""",IFERROR(INDEX(FILTER('1'!$LE:$LE,'1'!$KV:$KV=$A200,'1'!$A:$A=$B200),1),""""))"),"")</f>
        <v/>
      </c>
      <c r="Q200" s="39">
        <f>IFERROR(__xludf.DUMMYFUNCTION("IF($B200="""","""",IFERROR(INDEX(FILTER('1'!$LG:$LG,'1'!$KV:$KV=$A200,'1'!$A:$A=$B200),1),""""))"),0.0)</f>
        <v>0</v>
      </c>
      <c r="R200" s="47">
        <f>D200</f>
        <v>1183</v>
      </c>
      <c r="S200" s="48"/>
    </row>
    <row r="201" ht="22.5" customHeight="1">
      <c r="A201" s="64">
        <v>20.0</v>
      </c>
      <c r="B201" s="25" t="s">
        <v>15</v>
      </c>
      <c r="C201" s="26" t="str">
        <f t="shared" si="13"/>
        <v/>
      </c>
      <c r="D201" s="27"/>
      <c r="E201" s="53"/>
      <c r="F201" s="29"/>
      <c r="G201" s="72"/>
      <c r="H201" s="27"/>
      <c r="I201" s="27"/>
      <c r="J201" s="27"/>
      <c r="K201" s="65"/>
      <c r="M201" s="53"/>
      <c r="N201" s="31"/>
      <c r="O201" s="66"/>
      <c r="P201" s="59"/>
      <c r="Q201" s="60"/>
      <c r="R201" s="67"/>
    </row>
    <row r="202" ht="22.5" customHeight="1">
      <c r="A202" s="64">
        <v>20.0</v>
      </c>
      <c r="B202" s="25" t="s">
        <v>15</v>
      </c>
      <c r="C202" s="26"/>
      <c r="D202" s="27"/>
      <c r="E202" s="53"/>
      <c r="F202" s="29"/>
      <c r="G202" s="72"/>
      <c r="H202" s="27"/>
      <c r="I202" s="27"/>
      <c r="J202" s="27"/>
      <c r="K202" s="65"/>
      <c r="M202" s="53"/>
      <c r="N202" s="31"/>
      <c r="O202" s="66"/>
      <c r="P202" s="59"/>
      <c r="Q202" s="60"/>
      <c r="R202" s="67"/>
    </row>
    <row r="203" ht="22.5" hidden="1" customHeight="1">
      <c r="A203" s="24"/>
      <c r="B203" s="25">
        <v>46163.0</v>
      </c>
      <c r="C203" s="26" t="str">
        <f t="shared" ref="C203:C242" si="20">IF(B203="","",TEXT(B203,"ddd"))</f>
        <v>木</v>
      </c>
      <c r="D203" s="27" t="str">
        <f>IFERROR(__xludf.DUMMYFUNCTION("IF($B203="""","""",IFERROR(INDEX(FILTER(#REF!,#REF!=$A203,'1'!$A:$A=$B203),1),""""))"),"")</f>
        <v/>
      </c>
      <c r="E203" s="28"/>
      <c r="F203" s="29"/>
      <c r="G203" s="72"/>
      <c r="H203" s="27"/>
      <c r="I203" s="27"/>
      <c r="J203" s="27"/>
      <c r="K203" s="27"/>
      <c r="M203" s="28"/>
      <c r="N203" s="70"/>
      <c r="O203" s="32"/>
      <c r="P203" s="59"/>
      <c r="Q203" s="11"/>
      <c r="R203" s="34"/>
    </row>
    <row r="204" ht="22.5" hidden="1" customHeight="1">
      <c r="A204" s="24"/>
      <c r="B204" s="25">
        <v>46164.0</v>
      </c>
      <c r="C204" s="26" t="str">
        <f t="shared" si="20"/>
        <v>金</v>
      </c>
      <c r="D204" s="27" t="str">
        <f>IFERROR(__xludf.DUMMYFUNCTION("IF($B204="""","""",IFERROR(INDEX(FILTER(#REF!,#REF!=$A204,'1'!$A:$A=$B204),1),""""))"),"")</f>
        <v/>
      </c>
      <c r="E204" s="28"/>
      <c r="F204" s="29"/>
      <c r="G204" s="72"/>
      <c r="H204" s="27"/>
      <c r="I204" s="27"/>
      <c r="J204" s="27"/>
      <c r="K204" s="27"/>
      <c r="M204" s="28"/>
      <c r="N204" s="70"/>
      <c r="O204" s="32"/>
      <c r="P204" s="59"/>
      <c r="Q204" s="11"/>
      <c r="R204" s="34"/>
    </row>
    <row r="205" ht="22.5" hidden="1" customHeight="1">
      <c r="A205" s="24"/>
      <c r="B205" s="25">
        <v>46165.0</v>
      </c>
      <c r="C205" s="26" t="str">
        <f t="shared" si="20"/>
        <v>土</v>
      </c>
      <c r="D205" s="27" t="str">
        <f>IFERROR(__xludf.DUMMYFUNCTION("IF($B205="""","""",IFERROR(INDEX(FILTER(#REF!,#REF!=$A205,'1'!$A:$A=$B205),1),""""))"),"")</f>
        <v/>
      </c>
      <c r="E205" s="28"/>
      <c r="F205" s="29"/>
      <c r="G205" s="72"/>
      <c r="H205" s="27"/>
      <c r="I205" s="27"/>
      <c r="J205" s="27"/>
      <c r="K205" s="27"/>
      <c r="M205" s="28"/>
      <c r="N205" s="70"/>
      <c r="O205" s="32"/>
      <c r="P205" s="59"/>
      <c r="Q205" s="11"/>
      <c r="R205" s="34"/>
    </row>
    <row r="206" ht="22.5" hidden="1" customHeight="1">
      <c r="A206" s="24"/>
      <c r="B206" s="25">
        <v>46166.0</v>
      </c>
      <c r="C206" s="26" t="str">
        <f t="shared" si="20"/>
        <v>日</v>
      </c>
      <c r="D206" s="27" t="str">
        <f>IFERROR(__xludf.DUMMYFUNCTION("IF($B206="""","""",IFERROR(INDEX(FILTER(#REF!,#REF!=$A206,'1'!$A:$A=$B206),1),""""))"),"")</f>
        <v/>
      </c>
      <c r="E206" s="28"/>
      <c r="F206" s="29"/>
      <c r="G206" s="72"/>
      <c r="H206" s="27"/>
      <c r="I206" s="27"/>
      <c r="J206" s="27"/>
      <c r="K206" s="27"/>
      <c r="M206" s="28"/>
      <c r="N206" s="70"/>
      <c r="O206" s="32"/>
      <c r="P206" s="59"/>
      <c r="Q206" s="11"/>
      <c r="R206" s="34"/>
    </row>
    <row r="207" ht="22.5" hidden="1" customHeight="1">
      <c r="A207" s="24"/>
      <c r="B207" s="25">
        <v>46167.0</v>
      </c>
      <c r="C207" s="26" t="str">
        <f t="shared" si="20"/>
        <v>月</v>
      </c>
      <c r="D207" s="27" t="str">
        <f>IFERROR(__xludf.DUMMYFUNCTION("IF($B207="""","""",IFERROR(INDEX(FILTER(#REF!,#REF!=$A207,'1'!$A:$A=$B207),1),""""))"),"")</f>
        <v/>
      </c>
      <c r="E207" s="28"/>
      <c r="F207" s="29"/>
      <c r="G207" s="72"/>
      <c r="H207" s="27"/>
      <c r="I207" s="27"/>
      <c r="J207" s="27"/>
      <c r="K207" s="27"/>
      <c r="M207" s="28"/>
      <c r="N207" s="70"/>
      <c r="O207" s="32"/>
      <c r="P207" s="59"/>
      <c r="Q207" s="11"/>
      <c r="R207" s="34"/>
    </row>
    <row r="208" ht="22.5" hidden="1" customHeight="1">
      <c r="A208" s="24"/>
      <c r="B208" s="25">
        <v>46168.0</v>
      </c>
      <c r="C208" s="26" t="str">
        <f t="shared" si="20"/>
        <v>火</v>
      </c>
      <c r="D208" s="27" t="str">
        <f>IFERROR(__xludf.DUMMYFUNCTION("IF($B208="""","""",IFERROR(INDEX(FILTER(#REF!,#REF!=$A208,'1'!$A:$A=$B208),1),""""))"),"")</f>
        <v/>
      </c>
      <c r="E208" s="28"/>
      <c r="F208" s="29"/>
      <c r="G208" s="72"/>
      <c r="H208" s="27"/>
      <c r="I208" s="27"/>
      <c r="J208" s="27"/>
      <c r="K208" s="27"/>
      <c r="M208" s="28"/>
      <c r="N208" s="70"/>
      <c r="O208" s="32"/>
      <c r="P208" s="59"/>
      <c r="Q208" s="11"/>
      <c r="R208" s="34"/>
    </row>
    <row r="209" ht="22.5" hidden="1" customHeight="1">
      <c r="A209" s="24"/>
      <c r="B209" s="25">
        <v>46169.0</v>
      </c>
      <c r="C209" s="26" t="str">
        <f t="shared" si="20"/>
        <v>水</v>
      </c>
      <c r="D209" s="27" t="str">
        <f>IFERROR(__xludf.DUMMYFUNCTION("IF($B209="""","""",IFERROR(INDEX(FILTER(#REF!,#REF!=$A209,'1'!$A:$A=$B209),1),""""))"),"")</f>
        <v/>
      </c>
      <c r="E209" s="28"/>
      <c r="F209" s="29"/>
      <c r="G209" s="72"/>
      <c r="H209" s="27"/>
      <c r="I209" s="27"/>
      <c r="J209" s="27"/>
      <c r="K209" s="27"/>
      <c r="M209" s="28"/>
      <c r="N209" s="70"/>
      <c r="O209" s="32"/>
      <c r="P209" s="59"/>
      <c r="Q209" s="11"/>
      <c r="R209" s="34"/>
    </row>
    <row r="210" ht="22.5" hidden="1" customHeight="1">
      <c r="A210" s="24"/>
      <c r="B210" s="25">
        <v>46170.0</v>
      </c>
      <c r="C210" s="26" t="str">
        <f t="shared" si="20"/>
        <v>木</v>
      </c>
      <c r="D210" s="27" t="str">
        <f>IFERROR(__xludf.DUMMYFUNCTION("IF($B210="""","""",IFERROR(INDEX(FILTER(#REF!,#REF!=$A210,'1'!$A:$A=$B210),1),""""))"),"")</f>
        <v/>
      </c>
      <c r="E210" s="28"/>
      <c r="F210" s="29"/>
      <c r="G210" s="72"/>
      <c r="H210" s="27"/>
      <c r="I210" s="27"/>
      <c r="J210" s="27"/>
      <c r="K210" s="27"/>
      <c r="M210" s="28"/>
      <c r="N210" s="70"/>
      <c r="O210" s="32"/>
      <c r="P210" s="59"/>
      <c r="Q210" s="11"/>
      <c r="R210" s="34"/>
    </row>
    <row r="211" ht="22.5" hidden="1" customHeight="1">
      <c r="A211" s="64"/>
      <c r="B211" s="25" t="s">
        <v>15</v>
      </c>
      <c r="C211" s="26" t="str">
        <f t="shared" si="20"/>
        <v/>
      </c>
      <c r="D211" s="27"/>
      <c r="E211" s="53"/>
      <c r="F211" s="29"/>
      <c r="G211" s="72"/>
      <c r="H211" s="27"/>
      <c r="I211" s="27"/>
      <c r="J211" s="27"/>
      <c r="K211" s="65"/>
      <c r="M211" s="53"/>
      <c r="N211" s="31"/>
      <c r="O211" s="66"/>
      <c r="P211" s="59"/>
      <c r="Q211" s="60"/>
      <c r="R211" s="67"/>
    </row>
    <row r="212" ht="22.5" hidden="1" customHeight="1">
      <c r="A212" s="64"/>
      <c r="B212" s="25" t="s">
        <v>15</v>
      </c>
      <c r="C212" s="26" t="str">
        <f t="shared" si="20"/>
        <v/>
      </c>
      <c r="D212" s="27"/>
      <c r="E212" s="53"/>
      <c r="F212" s="29"/>
      <c r="G212" s="72"/>
      <c r="H212" s="27"/>
      <c r="I212" s="27"/>
      <c r="J212" s="27"/>
      <c r="K212" s="65"/>
      <c r="M212" s="53"/>
      <c r="N212" s="31"/>
      <c r="O212" s="66"/>
      <c r="P212" s="59"/>
      <c r="Q212" s="60"/>
      <c r="R212" s="67"/>
    </row>
    <row r="213" ht="22.5" hidden="1" customHeight="1">
      <c r="A213" s="24"/>
      <c r="B213" s="25">
        <v>46163.0</v>
      </c>
      <c r="C213" s="26" t="str">
        <f t="shared" si="20"/>
        <v>木</v>
      </c>
      <c r="D213" s="27" t="str">
        <f>IFERROR(__xludf.DUMMYFUNCTION("IF($B213="""","""",IFERROR(INDEX(FILTER(#REF!,#REF!=$A213,'1'!$A:$A=$B213),1),""""))"),"")</f>
        <v/>
      </c>
      <c r="E213" s="28"/>
      <c r="F213" s="29"/>
      <c r="G213" s="72"/>
      <c r="H213" s="27"/>
      <c r="I213" s="27"/>
      <c r="J213" s="27"/>
      <c r="K213" s="27"/>
      <c r="M213" s="28"/>
      <c r="N213" s="70"/>
      <c r="O213" s="32"/>
      <c r="P213" s="59"/>
      <c r="Q213" s="11"/>
      <c r="R213" s="34"/>
    </row>
    <row r="214" ht="22.5" hidden="1" customHeight="1">
      <c r="A214" s="24"/>
      <c r="B214" s="25">
        <v>46164.0</v>
      </c>
      <c r="C214" s="26" t="str">
        <f t="shared" si="20"/>
        <v>金</v>
      </c>
      <c r="D214" s="27" t="str">
        <f>IFERROR(__xludf.DUMMYFUNCTION("IF($B214="""","""",IFERROR(INDEX(FILTER(#REF!,#REF!=$A214,'1'!$A:$A=$B214),1),""""))"),"")</f>
        <v/>
      </c>
      <c r="E214" s="28"/>
      <c r="F214" s="29"/>
      <c r="G214" s="72"/>
      <c r="H214" s="27"/>
      <c r="I214" s="27"/>
      <c r="J214" s="27"/>
      <c r="K214" s="27"/>
      <c r="M214" s="28"/>
      <c r="N214" s="70"/>
      <c r="O214" s="32"/>
      <c r="P214" s="59"/>
      <c r="Q214" s="11"/>
      <c r="R214" s="34"/>
    </row>
    <row r="215" ht="22.5" hidden="1" customHeight="1">
      <c r="A215" s="24"/>
      <c r="B215" s="25">
        <v>46165.0</v>
      </c>
      <c r="C215" s="26" t="str">
        <f t="shared" si="20"/>
        <v>土</v>
      </c>
      <c r="D215" s="27" t="str">
        <f>IFERROR(__xludf.DUMMYFUNCTION("IF($B215="""","""",IFERROR(INDEX(FILTER(#REF!,#REF!=$A215,'1'!$A:$A=$B215),1),""""))"),"")</f>
        <v/>
      </c>
      <c r="E215" s="28"/>
      <c r="F215" s="29"/>
      <c r="G215" s="72"/>
      <c r="H215" s="27"/>
      <c r="I215" s="27"/>
      <c r="J215" s="27"/>
      <c r="K215" s="27"/>
      <c r="M215" s="28"/>
      <c r="N215" s="70"/>
      <c r="O215" s="32"/>
      <c r="P215" s="59"/>
      <c r="Q215" s="11"/>
      <c r="R215" s="34"/>
    </row>
    <row r="216" ht="22.5" hidden="1" customHeight="1">
      <c r="A216" s="24"/>
      <c r="B216" s="25">
        <v>46166.0</v>
      </c>
      <c r="C216" s="26" t="str">
        <f t="shared" si="20"/>
        <v>日</v>
      </c>
      <c r="D216" s="27" t="str">
        <f>IFERROR(__xludf.DUMMYFUNCTION("IF($B216="""","""",IFERROR(INDEX(FILTER(#REF!,#REF!=$A216,'1'!$A:$A=$B216),1),""""))"),"")</f>
        <v/>
      </c>
      <c r="E216" s="28"/>
      <c r="F216" s="29"/>
      <c r="G216" s="72"/>
      <c r="H216" s="27"/>
      <c r="I216" s="27"/>
      <c r="J216" s="27"/>
      <c r="K216" s="27"/>
      <c r="M216" s="28"/>
      <c r="N216" s="70"/>
      <c r="O216" s="32"/>
      <c r="P216" s="59"/>
      <c r="Q216" s="11"/>
      <c r="R216" s="34"/>
    </row>
    <row r="217" ht="22.5" hidden="1" customHeight="1">
      <c r="A217" s="24"/>
      <c r="B217" s="25">
        <v>46167.0</v>
      </c>
      <c r="C217" s="26" t="str">
        <f t="shared" si="20"/>
        <v>月</v>
      </c>
      <c r="D217" s="27" t="str">
        <f>IFERROR(__xludf.DUMMYFUNCTION("IF($B217="""","""",IFERROR(INDEX(FILTER(#REF!,#REF!=$A217,'1'!$A:$A=$B217),1),""""))"),"")</f>
        <v/>
      </c>
      <c r="E217" s="28"/>
      <c r="F217" s="29"/>
      <c r="G217" s="72"/>
      <c r="H217" s="27"/>
      <c r="I217" s="27"/>
      <c r="J217" s="27"/>
      <c r="K217" s="27"/>
      <c r="M217" s="28"/>
      <c r="N217" s="70"/>
      <c r="O217" s="32"/>
      <c r="P217" s="59"/>
      <c r="Q217" s="11"/>
      <c r="R217" s="34"/>
    </row>
    <row r="218" ht="22.5" hidden="1" customHeight="1">
      <c r="A218" s="24"/>
      <c r="B218" s="25">
        <v>46168.0</v>
      </c>
      <c r="C218" s="26" t="str">
        <f t="shared" si="20"/>
        <v>火</v>
      </c>
      <c r="D218" s="27" t="str">
        <f>IFERROR(__xludf.DUMMYFUNCTION("IF($B218="""","""",IFERROR(INDEX(FILTER(#REF!,#REF!=$A218,'1'!$A:$A=$B218),1),""""))"),"")</f>
        <v/>
      </c>
      <c r="E218" s="28"/>
      <c r="F218" s="29"/>
      <c r="G218" s="72"/>
      <c r="H218" s="27"/>
      <c r="I218" s="27"/>
      <c r="J218" s="27"/>
      <c r="K218" s="27"/>
      <c r="M218" s="28"/>
      <c r="N218" s="70"/>
      <c r="O218" s="32"/>
      <c r="P218" s="59"/>
      <c r="Q218" s="11"/>
      <c r="R218" s="34"/>
    </row>
    <row r="219" ht="22.5" hidden="1" customHeight="1">
      <c r="A219" s="24"/>
      <c r="B219" s="25">
        <v>46169.0</v>
      </c>
      <c r="C219" s="26" t="str">
        <f t="shared" si="20"/>
        <v>水</v>
      </c>
      <c r="D219" s="27" t="str">
        <f>IFERROR(__xludf.DUMMYFUNCTION("IF($B219="""","""",IFERROR(INDEX(FILTER(#REF!,#REF!=$A219,'1'!$A:$A=$B219),1),""""))"),"")</f>
        <v/>
      </c>
      <c r="E219" s="28"/>
      <c r="F219" s="29"/>
      <c r="G219" s="72"/>
      <c r="H219" s="27"/>
      <c r="I219" s="27"/>
      <c r="J219" s="27"/>
      <c r="K219" s="27"/>
      <c r="M219" s="28"/>
      <c r="N219" s="70"/>
      <c r="O219" s="32"/>
      <c r="P219" s="59"/>
      <c r="Q219" s="11"/>
      <c r="R219" s="34"/>
    </row>
    <row r="220" ht="22.5" hidden="1" customHeight="1">
      <c r="A220" s="24"/>
      <c r="B220" s="25">
        <v>46170.0</v>
      </c>
      <c r="C220" s="26" t="str">
        <f t="shared" si="20"/>
        <v>木</v>
      </c>
      <c r="D220" s="27" t="str">
        <f>IFERROR(__xludf.DUMMYFUNCTION("IF($B220="""","""",IFERROR(INDEX(FILTER(#REF!,#REF!=$A220,'1'!$A:$A=$B220),1),""""))"),"")</f>
        <v/>
      </c>
      <c r="E220" s="28"/>
      <c r="F220" s="29"/>
      <c r="G220" s="72"/>
      <c r="H220" s="27"/>
      <c r="I220" s="27"/>
      <c r="J220" s="27"/>
      <c r="K220" s="27"/>
      <c r="M220" s="28"/>
      <c r="N220" s="70"/>
      <c r="O220" s="32"/>
      <c r="P220" s="59"/>
      <c r="Q220" s="11"/>
      <c r="R220" s="34"/>
    </row>
    <row r="221" ht="22.5" hidden="1" customHeight="1">
      <c r="A221" s="64"/>
      <c r="B221" s="25" t="s">
        <v>15</v>
      </c>
      <c r="C221" s="26" t="str">
        <f t="shared" si="20"/>
        <v/>
      </c>
      <c r="D221" s="27"/>
      <c r="E221" s="53"/>
      <c r="F221" s="29"/>
      <c r="G221" s="72"/>
      <c r="H221" s="27"/>
      <c r="I221" s="27"/>
      <c r="J221" s="27"/>
      <c r="K221" s="65"/>
      <c r="M221" s="53"/>
      <c r="N221" s="31"/>
      <c r="O221" s="66"/>
      <c r="P221" s="59"/>
      <c r="Q221" s="60"/>
      <c r="R221" s="67"/>
    </row>
    <row r="222" ht="22.5" hidden="1" customHeight="1">
      <c r="A222" s="64"/>
      <c r="B222" s="25" t="s">
        <v>15</v>
      </c>
      <c r="C222" s="26" t="str">
        <f t="shared" si="20"/>
        <v/>
      </c>
      <c r="D222" s="27"/>
      <c r="E222" s="53"/>
      <c r="F222" s="29"/>
      <c r="G222" s="72"/>
      <c r="H222" s="27"/>
      <c r="I222" s="27"/>
      <c r="J222" s="27"/>
      <c r="K222" s="65"/>
      <c r="M222" s="53"/>
      <c r="N222" s="31"/>
      <c r="O222" s="66"/>
      <c r="P222" s="59"/>
      <c r="Q222" s="60"/>
      <c r="R222" s="67"/>
    </row>
    <row r="223" ht="22.5" hidden="1" customHeight="1">
      <c r="A223" s="24"/>
      <c r="B223" s="25">
        <v>46163.0</v>
      </c>
      <c r="C223" s="26" t="str">
        <f t="shared" si="20"/>
        <v>木</v>
      </c>
      <c r="D223" s="27" t="str">
        <f>IFERROR(__xludf.DUMMYFUNCTION("IF($B223="""","""",IFERROR(INDEX(FILTER(#REF!,#REF!=$A223,'1'!$A:$A=$B223),1),""""))"),"")</f>
        <v/>
      </c>
      <c r="E223" s="28"/>
      <c r="F223" s="29"/>
      <c r="G223" s="72"/>
      <c r="H223" s="27"/>
      <c r="I223" s="27"/>
      <c r="J223" s="27"/>
      <c r="K223" s="27"/>
      <c r="M223" s="28"/>
      <c r="N223" s="70"/>
      <c r="O223" s="32"/>
      <c r="P223" s="59"/>
      <c r="Q223" s="11"/>
      <c r="R223" s="34"/>
    </row>
    <row r="224" ht="22.5" hidden="1" customHeight="1">
      <c r="A224" s="24"/>
      <c r="B224" s="25">
        <v>46164.0</v>
      </c>
      <c r="C224" s="26" t="str">
        <f t="shared" si="20"/>
        <v>金</v>
      </c>
      <c r="D224" s="27" t="str">
        <f>IFERROR(__xludf.DUMMYFUNCTION("IF($B224="""","""",IFERROR(INDEX(FILTER(#REF!,#REF!=$A224,'1'!$A:$A=$B224),1),""""))"),"")</f>
        <v/>
      </c>
      <c r="E224" s="28"/>
      <c r="F224" s="29"/>
      <c r="G224" s="72"/>
      <c r="H224" s="27"/>
      <c r="I224" s="27"/>
      <c r="J224" s="27"/>
      <c r="K224" s="27"/>
      <c r="M224" s="28"/>
      <c r="N224" s="70"/>
      <c r="O224" s="32"/>
      <c r="P224" s="59"/>
      <c r="Q224" s="11"/>
      <c r="R224" s="34"/>
    </row>
    <row r="225" ht="22.5" hidden="1" customHeight="1">
      <c r="A225" s="24"/>
      <c r="B225" s="25">
        <v>46165.0</v>
      </c>
      <c r="C225" s="26" t="str">
        <f t="shared" si="20"/>
        <v>土</v>
      </c>
      <c r="D225" s="27" t="str">
        <f>IFERROR(__xludf.DUMMYFUNCTION("IF($B225="""","""",IFERROR(INDEX(FILTER(#REF!,#REF!=$A225,'1'!$A:$A=$B225),1),""""))"),"")</f>
        <v/>
      </c>
      <c r="E225" s="28"/>
      <c r="F225" s="29"/>
      <c r="G225" s="72"/>
      <c r="H225" s="27"/>
      <c r="I225" s="27"/>
      <c r="J225" s="27"/>
      <c r="K225" s="27"/>
      <c r="M225" s="28"/>
      <c r="N225" s="70"/>
      <c r="O225" s="32"/>
      <c r="P225" s="59"/>
      <c r="Q225" s="11"/>
      <c r="R225" s="34"/>
    </row>
    <row r="226" ht="22.5" hidden="1" customHeight="1">
      <c r="A226" s="24"/>
      <c r="B226" s="25">
        <v>46166.0</v>
      </c>
      <c r="C226" s="26" t="str">
        <f t="shared" si="20"/>
        <v>日</v>
      </c>
      <c r="D226" s="27" t="str">
        <f>IFERROR(__xludf.DUMMYFUNCTION("IF($B226="""","""",IFERROR(INDEX(FILTER(#REF!,#REF!=$A226,'1'!$A:$A=$B226),1),""""))"),"")</f>
        <v/>
      </c>
      <c r="E226" s="28"/>
      <c r="F226" s="29"/>
      <c r="G226" s="72"/>
      <c r="H226" s="27"/>
      <c r="I226" s="27"/>
      <c r="J226" s="27"/>
      <c r="K226" s="27"/>
      <c r="M226" s="28"/>
      <c r="N226" s="70"/>
      <c r="O226" s="32"/>
      <c r="P226" s="59"/>
      <c r="Q226" s="11"/>
      <c r="R226" s="34"/>
    </row>
    <row r="227" ht="22.5" hidden="1" customHeight="1">
      <c r="A227" s="24"/>
      <c r="B227" s="25">
        <v>46167.0</v>
      </c>
      <c r="C227" s="26" t="str">
        <f t="shared" si="20"/>
        <v>月</v>
      </c>
      <c r="D227" s="27" t="str">
        <f>IFERROR(__xludf.DUMMYFUNCTION("IF($B227="""","""",IFERROR(INDEX(FILTER(#REF!,#REF!=$A227,'1'!$A:$A=$B227),1),""""))"),"")</f>
        <v/>
      </c>
      <c r="E227" s="28"/>
      <c r="F227" s="29"/>
      <c r="G227" s="72"/>
      <c r="H227" s="27"/>
      <c r="I227" s="27"/>
      <c r="J227" s="27"/>
      <c r="K227" s="27"/>
      <c r="M227" s="28"/>
      <c r="N227" s="70"/>
      <c r="O227" s="32"/>
      <c r="P227" s="59"/>
      <c r="Q227" s="11"/>
      <c r="R227" s="34"/>
    </row>
    <row r="228" ht="22.5" hidden="1" customHeight="1">
      <c r="A228" s="24"/>
      <c r="B228" s="25">
        <v>46168.0</v>
      </c>
      <c r="C228" s="26" t="str">
        <f t="shared" si="20"/>
        <v>火</v>
      </c>
      <c r="D228" s="27" t="str">
        <f>IFERROR(__xludf.DUMMYFUNCTION("IF($B228="""","""",IFERROR(INDEX(FILTER(#REF!,#REF!=$A228,'1'!$A:$A=$B228),1),""""))"),"")</f>
        <v/>
      </c>
      <c r="E228" s="28"/>
      <c r="F228" s="29"/>
      <c r="G228" s="72"/>
      <c r="H228" s="27"/>
      <c r="I228" s="27"/>
      <c r="J228" s="27"/>
      <c r="K228" s="27"/>
      <c r="M228" s="28"/>
      <c r="N228" s="70"/>
      <c r="O228" s="32"/>
      <c r="P228" s="59"/>
      <c r="Q228" s="11"/>
      <c r="R228" s="34"/>
    </row>
    <row r="229" ht="22.5" hidden="1" customHeight="1">
      <c r="A229" s="24"/>
      <c r="B229" s="25">
        <v>46169.0</v>
      </c>
      <c r="C229" s="26" t="str">
        <f t="shared" si="20"/>
        <v>水</v>
      </c>
      <c r="D229" s="27" t="str">
        <f>IFERROR(__xludf.DUMMYFUNCTION("IF($B229="""","""",IFERROR(INDEX(FILTER(#REF!,#REF!=$A229,'1'!$A:$A=$B229),1),""""))"),"")</f>
        <v/>
      </c>
      <c r="E229" s="28"/>
      <c r="F229" s="29"/>
      <c r="G229" s="72"/>
      <c r="H229" s="27"/>
      <c r="I229" s="27"/>
      <c r="J229" s="27"/>
      <c r="K229" s="27"/>
      <c r="M229" s="28"/>
      <c r="N229" s="70"/>
      <c r="O229" s="32"/>
      <c r="P229" s="59"/>
      <c r="Q229" s="11"/>
      <c r="R229" s="34"/>
    </row>
    <row r="230" ht="22.5" hidden="1" customHeight="1">
      <c r="A230" s="24"/>
      <c r="B230" s="25">
        <v>46170.0</v>
      </c>
      <c r="C230" s="26" t="str">
        <f t="shared" si="20"/>
        <v>木</v>
      </c>
      <c r="D230" s="27" t="str">
        <f>IFERROR(__xludf.DUMMYFUNCTION("IF($B230="""","""",IFERROR(INDEX(FILTER(#REF!,#REF!=$A230,'1'!$A:$A=$B230),1),""""))"),"")</f>
        <v/>
      </c>
      <c r="E230" s="28"/>
      <c r="F230" s="29"/>
      <c r="G230" s="72"/>
      <c r="H230" s="27"/>
      <c r="I230" s="27"/>
      <c r="J230" s="27"/>
      <c r="K230" s="27"/>
      <c r="M230" s="28"/>
      <c r="N230" s="70"/>
      <c r="O230" s="32"/>
      <c r="P230" s="59"/>
      <c r="Q230" s="11"/>
      <c r="R230" s="34"/>
    </row>
    <row r="231" ht="22.5" hidden="1" customHeight="1">
      <c r="A231" s="64"/>
      <c r="B231" s="25" t="s">
        <v>15</v>
      </c>
      <c r="C231" s="26" t="str">
        <f t="shared" si="20"/>
        <v/>
      </c>
      <c r="D231" s="27"/>
      <c r="E231" s="53"/>
      <c r="F231" s="29"/>
      <c r="G231" s="72"/>
      <c r="H231" s="27"/>
      <c r="I231" s="27"/>
      <c r="J231" s="27"/>
      <c r="K231" s="65"/>
      <c r="M231" s="53"/>
      <c r="N231" s="31"/>
      <c r="O231" s="66"/>
      <c r="P231" s="59"/>
      <c r="Q231" s="60"/>
      <c r="R231" s="67"/>
    </row>
    <row r="232" ht="22.5" hidden="1" customHeight="1">
      <c r="A232" s="64"/>
      <c r="B232" s="25" t="s">
        <v>15</v>
      </c>
      <c r="C232" s="26" t="str">
        <f t="shared" si="20"/>
        <v/>
      </c>
      <c r="D232" s="27"/>
      <c r="E232" s="53"/>
      <c r="F232" s="29"/>
      <c r="G232" s="72"/>
      <c r="H232" s="27"/>
      <c r="I232" s="27"/>
      <c r="J232" s="27"/>
      <c r="K232" s="65"/>
      <c r="M232" s="53"/>
      <c r="N232" s="31"/>
      <c r="O232" s="66"/>
      <c r="P232" s="59"/>
      <c r="Q232" s="60"/>
      <c r="R232" s="67"/>
    </row>
    <row r="233" ht="22.5" hidden="1" customHeight="1">
      <c r="A233" s="24"/>
      <c r="B233" s="25">
        <v>46163.0</v>
      </c>
      <c r="C233" s="26" t="str">
        <f t="shared" si="20"/>
        <v>木</v>
      </c>
      <c r="D233" s="27" t="str">
        <f>IFERROR(__xludf.DUMMYFUNCTION("IF($B233="""","""",IFERROR(INDEX(FILTER(#REF!,#REF!=$A233,'1'!$A:$A=$B233),1),""""))"),"")</f>
        <v/>
      </c>
      <c r="E233" s="28"/>
      <c r="F233" s="29"/>
      <c r="G233" s="72"/>
      <c r="H233" s="27"/>
      <c r="I233" s="27"/>
      <c r="J233" s="27"/>
      <c r="K233" s="27"/>
      <c r="M233" s="28"/>
      <c r="N233" s="70"/>
      <c r="O233" s="32"/>
      <c r="P233" s="59"/>
      <c r="Q233" s="11"/>
      <c r="R233" s="34"/>
    </row>
    <row r="234" ht="22.5" hidden="1" customHeight="1">
      <c r="A234" s="24"/>
      <c r="B234" s="25">
        <v>46164.0</v>
      </c>
      <c r="C234" s="26" t="str">
        <f t="shared" si="20"/>
        <v>金</v>
      </c>
      <c r="D234" s="27" t="str">
        <f>IFERROR(__xludf.DUMMYFUNCTION("IF($B234="""","""",IFERROR(INDEX(FILTER(#REF!,#REF!=$A234,'1'!$A:$A=$B234),1),""""))"),"")</f>
        <v/>
      </c>
      <c r="E234" s="28"/>
      <c r="F234" s="29"/>
      <c r="G234" s="72"/>
      <c r="H234" s="27"/>
      <c r="I234" s="27"/>
      <c r="J234" s="27"/>
      <c r="K234" s="27"/>
      <c r="M234" s="28"/>
      <c r="N234" s="70"/>
      <c r="O234" s="32"/>
      <c r="P234" s="59"/>
      <c r="Q234" s="11"/>
      <c r="R234" s="34"/>
    </row>
    <row r="235" ht="22.5" hidden="1" customHeight="1">
      <c r="A235" s="24"/>
      <c r="B235" s="25">
        <v>46165.0</v>
      </c>
      <c r="C235" s="26" t="str">
        <f t="shared" si="20"/>
        <v>土</v>
      </c>
      <c r="D235" s="27" t="str">
        <f>IFERROR(__xludf.DUMMYFUNCTION("IF($B235="""","""",IFERROR(INDEX(FILTER(#REF!,#REF!=$A235,'1'!$A:$A=$B235),1),""""))"),"")</f>
        <v/>
      </c>
      <c r="E235" s="28"/>
      <c r="F235" s="29"/>
      <c r="G235" s="72"/>
      <c r="H235" s="27"/>
      <c r="I235" s="27"/>
      <c r="J235" s="27"/>
      <c r="K235" s="27"/>
      <c r="M235" s="28"/>
      <c r="N235" s="70"/>
      <c r="O235" s="32"/>
      <c r="P235" s="59"/>
      <c r="Q235" s="11"/>
      <c r="R235" s="34"/>
    </row>
    <row r="236" ht="22.5" hidden="1" customHeight="1">
      <c r="A236" s="24"/>
      <c r="B236" s="25">
        <v>46166.0</v>
      </c>
      <c r="C236" s="26" t="str">
        <f t="shared" si="20"/>
        <v>日</v>
      </c>
      <c r="D236" s="27" t="str">
        <f>IFERROR(__xludf.DUMMYFUNCTION("IF($B236="""","""",IFERROR(INDEX(FILTER(#REF!,#REF!=$A236,'1'!$A:$A=$B236),1),""""))"),"")</f>
        <v/>
      </c>
      <c r="E236" s="28"/>
      <c r="F236" s="29"/>
      <c r="G236" s="72"/>
      <c r="H236" s="27"/>
      <c r="I236" s="27"/>
      <c r="J236" s="27"/>
      <c r="K236" s="27"/>
      <c r="M236" s="28"/>
      <c r="N236" s="70"/>
      <c r="O236" s="32"/>
      <c r="P236" s="59"/>
      <c r="Q236" s="11"/>
      <c r="R236" s="34"/>
    </row>
    <row r="237" ht="22.5" hidden="1" customHeight="1">
      <c r="A237" s="24"/>
      <c r="B237" s="25">
        <v>46167.0</v>
      </c>
      <c r="C237" s="26" t="str">
        <f t="shared" si="20"/>
        <v>月</v>
      </c>
      <c r="D237" s="27" t="str">
        <f>IFERROR(__xludf.DUMMYFUNCTION("IF($B237="""","""",IFERROR(INDEX(FILTER(#REF!,#REF!=$A237,'1'!$A:$A=$B237),1),""""))"),"")</f>
        <v/>
      </c>
      <c r="E237" s="28"/>
      <c r="F237" s="29"/>
      <c r="G237" s="72"/>
      <c r="H237" s="27"/>
      <c r="I237" s="27"/>
      <c r="J237" s="27"/>
      <c r="K237" s="27"/>
      <c r="M237" s="28"/>
      <c r="N237" s="70"/>
      <c r="O237" s="32"/>
      <c r="P237" s="59"/>
      <c r="Q237" s="11"/>
      <c r="R237" s="34"/>
    </row>
    <row r="238" ht="22.5" hidden="1" customHeight="1">
      <c r="A238" s="24"/>
      <c r="B238" s="25">
        <v>46168.0</v>
      </c>
      <c r="C238" s="26" t="str">
        <f t="shared" si="20"/>
        <v>火</v>
      </c>
      <c r="D238" s="27" t="str">
        <f>IFERROR(__xludf.DUMMYFUNCTION("IF($B238="""","""",IFERROR(INDEX(FILTER(#REF!,#REF!=$A238,'1'!$A:$A=$B238),1),""""))"),"")</f>
        <v/>
      </c>
      <c r="E238" s="28"/>
      <c r="F238" s="29"/>
      <c r="G238" s="72"/>
      <c r="H238" s="27"/>
      <c r="I238" s="27"/>
      <c r="J238" s="27"/>
      <c r="K238" s="27"/>
      <c r="M238" s="28"/>
      <c r="N238" s="70"/>
      <c r="O238" s="32"/>
      <c r="P238" s="59"/>
      <c r="Q238" s="11"/>
      <c r="R238" s="34"/>
    </row>
    <row r="239" ht="22.5" hidden="1" customHeight="1">
      <c r="A239" s="24"/>
      <c r="B239" s="25">
        <v>46169.0</v>
      </c>
      <c r="C239" s="26" t="str">
        <f t="shared" si="20"/>
        <v>水</v>
      </c>
      <c r="D239" s="27" t="str">
        <f>IFERROR(__xludf.DUMMYFUNCTION("IF($B239="""","""",IFERROR(INDEX(FILTER(#REF!,#REF!=$A239,'1'!$A:$A=$B239),1),""""))"),"")</f>
        <v/>
      </c>
      <c r="E239" s="28"/>
      <c r="F239" s="29"/>
      <c r="G239" s="72"/>
      <c r="H239" s="27"/>
      <c r="I239" s="27"/>
      <c r="J239" s="27"/>
      <c r="K239" s="27"/>
      <c r="M239" s="28"/>
      <c r="N239" s="70"/>
      <c r="O239" s="32"/>
      <c r="P239" s="59"/>
      <c r="Q239" s="11"/>
      <c r="R239" s="34"/>
    </row>
    <row r="240" ht="22.5" hidden="1" customHeight="1">
      <c r="A240" s="24"/>
      <c r="B240" s="25">
        <v>46170.0</v>
      </c>
      <c r="C240" s="26" t="str">
        <f t="shared" si="20"/>
        <v>木</v>
      </c>
      <c r="D240" s="27" t="str">
        <f>IFERROR(__xludf.DUMMYFUNCTION("IF($B240="""","""",IFERROR(INDEX(FILTER(#REF!,#REF!=$A240,'1'!$A:$A=$B240),1),""""))"),"")</f>
        <v/>
      </c>
      <c r="E240" s="28" t="str">
        <f>IFERROR(__xludf.DUMMYFUNCTION("IF($B240="""","""",IFERROR(INDEX(FILTER(#REF!,#REF!=$A240,'2'!$A:$A=$B240),1),""""))"),"")</f>
        <v/>
      </c>
      <c r="F240" s="29"/>
      <c r="G240" s="72"/>
      <c r="H240" s="27" t="str">
        <f>IFERROR(__xludf.DUMMYFUNCTION("IF($B240="""","""",IFERROR(INDEX(FILTER(#REF!,#REF!=$A240,'2'!$A:$A=$B240),1),""""))"),"")</f>
        <v/>
      </c>
      <c r="I240" s="27" t="str">
        <f>IFERROR(__xludf.DUMMYFUNCTION("IF($B240="""","""",IFERROR(INDEX(FILTER(#REF!,#REF!=$A240,'2'!$A:$A=$B240),1),""""))"),"")</f>
        <v/>
      </c>
      <c r="J240" s="27" t="str">
        <f>IFERROR(__xludf.DUMMYFUNCTION("IF($B240="""","""",IFERROR(INDEX(FILTER(#REF!,#REF!=$A240,'2'!$A:$A=$B240),1),""""))"),"")</f>
        <v/>
      </c>
      <c r="K240" s="27"/>
      <c r="M240" s="28" t="str">
        <f>IFERROR(__xludf.DUMMYFUNCTION("IF($B240="""","""",IFERROR(INDEX(FILTER(#REF!,#REF!=$A240,'2'!$A:$A=$B240),1),""""))"),"")</f>
        <v/>
      </c>
      <c r="N240" s="70"/>
      <c r="O240" s="32" t="str">
        <f>IFERROR(__xludf.DUMMYFUNCTION("IF($B240="""","""",IFERROR(INDEX(FILTER(#REF!,#REF!=$A240,'2'!$A:$A=$B240),1),""""))"),"")</f>
        <v/>
      </c>
      <c r="P240" s="59"/>
      <c r="Q240" s="11"/>
      <c r="R240" s="34"/>
    </row>
    <row r="241" ht="22.5" hidden="1" customHeight="1">
      <c r="A241" s="64"/>
      <c r="B241" s="25" t="s">
        <v>15</v>
      </c>
      <c r="C241" s="26" t="str">
        <f t="shared" si="20"/>
        <v/>
      </c>
      <c r="D241" s="27"/>
      <c r="E241" s="53"/>
      <c r="F241" s="29"/>
      <c r="G241" s="72"/>
      <c r="H241" s="27"/>
      <c r="I241" s="27"/>
      <c r="J241" s="27"/>
      <c r="K241" s="65"/>
      <c r="M241" s="53"/>
      <c r="N241" s="31"/>
      <c r="O241" s="66"/>
      <c r="P241" s="59"/>
      <c r="Q241" s="60"/>
      <c r="R241" s="67"/>
    </row>
    <row r="242" ht="22.5" hidden="1" customHeight="1">
      <c r="A242" s="64"/>
      <c r="B242" s="25" t="s">
        <v>15</v>
      </c>
      <c r="C242" s="26" t="str">
        <f t="shared" si="20"/>
        <v/>
      </c>
      <c r="D242" s="27"/>
      <c r="E242" s="53"/>
      <c r="F242" s="29"/>
      <c r="G242" s="72"/>
      <c r="H242" s="27"/>
      <c r="I242" s="27"/>
      <c r="J242" s="27"/>
      <c r="K242" s="65"/>
      <c r="M242" s="53"/>
      <c r="N242" s="31"/>
      <c r="O242" s="66"/>
      <c r="P242" s="59"/>
      <c r="Q242" s="60"/>
      <c r="R242" s="67"/>
    </row>
  </sheetData>
  <conditionalFormatting sqref="C1:C242">
    <cfRule type="cellIs" dxfId="0" priority="1" operator="equal">
      <formula>"日"</formula>
    </cfRule>
  </conditionalFormatting>
  <conditionalFormatting sqref="B1:B242">
    <cfRule type="timePeriod" dxfId="1" priority="2" timePeriod="today"/>
  </conditionalFormatting>
  <conditionalFormatting sqref="I1:I142 I150:I152 I161:I162 I171:I172 I181:I182 I191:I192 I201:I242">
    <cfRule type="cellIs" dxfId="1" priority="3" operator="greaterThanOrEqual">
      <formula>4000</formula>
    </cfRule>
  </conditionalFormatting>
  <conditionalFormatting sqref="K1:K152 K154:K242">
    <cfRule type="cellIs" dxfId="0" priority="4" operator="lessThanOrEqual">
      <formula>0</formula>
    </cfRule>
  </conditionalFormatting>
  <conditionalFormatting sqref="S18">
    <cfRule type="notContainsBlanks" dxfId="2" priority="5">
      <formula>LEN(TRIM(S18))&gt;0</formula>
    </cfRule>
  </conditionalFormatting>
  <conditionalFormatting sqref="Q10 Q20 Q30 Q40 Q50 Q60 Q70 Q80 Q90 Q100 Q110 Q120 Q130 Q140">
    <cfRule type="cellIs" dxfId="3" priority="6" operator="greaterThanOrEqual">
      <formula>5</formula>
    </cfRule>
  </conditionalFormatting>
  <conditionalFormatting sqref="N2:N242">
    <cfRule type="cellIs" dxfId="1" priority="7" operator="greaterThanOrEqual">
      <formula>4</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8.25"/>
    <col customWidth="1" min="2" max="2" width="4.75"/>
    <col customWidth="1" min="3" max="3" width="8.88"/>
    <col customWidth="1" min="4" max="5" width="7.63"/>
    <col customWidth="1" hidden="1" min="6" max="6" width="7.63"/>
    <col customWidth="1" min="7" max="11" width="7.63"/>
    <col customWidth="1" min="12" max="13" width="5.75"/>
    <col customWidth="1" hidden="1" min="14" max="15" width="5.75"/>
    <col customWidth="1" hidden="1" min="16" max="19" width="7.63"/>
    <col customWidth="1" min="20" max="21" width="7.63"/>
    <col customWidth="1" hidden="1" min="22" max="22" width="7.63"/>
    <col customWidth="1" min="23" max="27" width="7.63"/>
    <col customWidth="1" min="28" max="29" width="5.75"/>
    <col customWidth="1" hidden="1" min="30" max="31" width="5.75"/>
    <col customWidth="1" hidden="1" min="32" max="35" width="7.63"/>
    <col customWidth="1" min="36" max="37" width="7.63"/>
    <col customWidth="1" hidden="1" min="38" max="38" width="7.63"/>
    <col customWidth="1" min="39" max="43" width="7.63"/>
    <col customWidth="1" min="44" max="45" width="5.75"/>
    <col customWidth="1" hidden="1" min="46" max="47" width="5.75"/>
    <col customWidth="1" hidden="1" min="48" max="51" width="7.63"/>
    <col customWidth="1" min="52" max="53" width="7.63"/>
    <col customWidth="1" hidden="1" min="54" max="54" width="7.63"/>
    <col customWidth="1" min="55" max="59" width="7.63"/>
    <col customWidth="1" min="60" max="61" width="5.75"/>
    <col customWidth="1" hidden="1" min="62" max="63" width="5.75"/>
    <col customWidth="1" hidden="1" min="64" max="67" width="7.63"/>
    <col customWidth="1" min="68" max="69" width="7.63"/>
    <col customWidth="1" hidden="1" min="70" max="70" width="7.63"/>
    <col customWidth="1" min="71" max="75" width="7.63"/>
    <col customWidth="1" min="76" max="77" width="5.75"/>
    <col customWidth="1" hidden="1" min="78" max="79" width="5.75"/>
    <col customWidth="1" hidden="1" min="80" max="83" width="7.63"/>
    <col customWidth="1" min="84" max="85" width="7.63"/>
    <col customWidth="1" hidden="1" min="86" max="86" width="7.63"/>
    <col customWidth="1" min="87" max="91" width="7.63"/>
    <col customWidth="1" min="92" max="93" width="5.75"/>
    <col customWidth="1" hidden="1" min="94" max="95" width="5.75"/>
    <col customWidth="1" hidden="1" min="96" max="99" width="7.63"/>
    <col customWidth="1" min="100" max="101" width="7.63"/>
    <col customWidth="1" hidden="1" min="102" max="102" width="7.63"/>
    <col customWidth="1" min="103" max="107" width="7.63"/>
    <col customWidth="1" min="108" max="109" width="5.75"/>
    <col customWidth="1" hidden="1" min="110" max="111" width="5.75"/>
    <col customWidth="1" hidden="1" min="112" max="115" width="7.63"/>
    <col customWidth="1" min="116" max="117" width="7.63"/>
    <col customWidth="1" hidden="1" min="118" max="118" width="7.63"/>
    <col customWidth="1" min="119" max="123" width="7.63"/>
    <col customWidth="1" min="124" max="125" width="5.75"/>
    <col customWidth="1" hidden="1" min="126" max="127" width="5.75"/>
    <col customWidth="1" hidden="1" min="128" max="131" width="7.63"/>
    <col customWidth="1" min="132" max="133" width="7.63"/>
    <col customWidth="1" hidden="1" min="134" max="134" width="7.63"/>
    <col customWidth="1" min="135" max="139" width="7.63"/>
    <col customWidth="1" min="140" max="141" width="5.75"/>
    <col customWidth="1" hidden="1" min="142" max="143" width="5.75"/>
    <col customWidth="1" hidden="1" min="144" max="147" width="7.63"/>
    <col customWidth="1" min="148" max="149" width="7.63"/>
    <col customWidth="1" hidden="1" min="150" max="150" width="7.63"/>
    <col customWidth="1" min="151" max="155" width="7.63"/>
    <col customWidth="1" min="156" max="157" width="5.75"/>
    <col customWidth="1" hidden="1" min="158" max="159" width="5.75"/>
    <col customWidth="1" hidden="1" min="160" max="163" width="7.63"/>
    <col customWidth="1" min="164" max="165" width="7.63"/>
    <col customWidth="1" hidden="1" min="166" max="166" width="7.63"/>
    <col customWidth="1" min="167" max="171" width="7.63"/>
    <col customWidth="1" min="172" max="173" width="5.75"/>
    <col customWidth="1" hidden="1" min="174" max="175" width="5.75"/>
    <col customWidth="1" hidden="1" min="176" max="179" width="7.63"/>
    <col customWidth="1" min="180" max="181" width="7.63"/>
    <col customWidth="1" hidden="1" min="182" max="182" width="7.63"/>
    <col customWidth="1" min="183" max="187" width="7.63"/>
    <col customWidth="1" min="188" max="189" width="5.75"/>
    <col customWidth="1" hidden="1" min="190" max="191" width="5.75"/>
    <col customWidth="1" hidden="1" min="192" max="195" width="7.63"/>
    <col customWidth="1" min="196" max="197" width="7.63"/>
    <col customWidth="1" hidden="1" min="198" max="198" width="7.63"/>
    <col customWidth="1" min="199" max="203" width="7.63"/>
    <col customWidth="1" min="204" max="205" width="5.75"/>
    <col customWidth="1" hidden="1" min="206" max="207" width="5.75"/>
    <col customWidth="1" hidden="1" min="208" max="211" width="7.63"/>
    <col customWidth="1" min="212" max="213" width="7.63"/>
    <col customWidth="1" hidden="1" min="214" max="214" width="7.63"/>
    <col customWidth="1" min="215" max="219" width="7.63"/>
    <col customWidth="1" min="220" max="223" width="5.75"/>
    <col customWidth="1" hidden="1" min="224" max="329" width="7.63"/>
  </cols>
  <sheetData>
    <row r="1" ht="30.0" customHeight="1">
      <c r="A1" s="75" t="s">
        <v>16</v>
      </c>
      <c r="D1" s="6"/>
      <c r="E1" s="76" t="s">
        <v>17</v>
      </c>
      <c r="F1" s="6"/>
      <c r="G1" s="77"/>
      <c r="H1" s="77"/>
      <c r="I1" s="6"/>
      <c r="J1" s="6"/>
      <c r="K1" s="6"/>
      <c r="L1" s="78"/>
      <c r="M1" s="79"/>
      <c r="N1" s="80"/>
      <c r="O1" s="81"/>
      <c r="P1" s="6"/>
      <c r="Q1" s="6"/>
      <c r="R1" s="6"/>
      <c r="S1" s="6"/>
      <c r="T1" s="82"/>
      <c r="U1" s="82" t="str">
        <f>E1</f>
        <v>GOD</v>
      </c>
      <c r="V1" s="82"/>
      <c r="W1" s="83"/>
      <c r="X1" s="83"/>
      <c r="Y1" s="82"/>
      <c r="Z1" s="82"/>
      <c r="AA1" s="82"/>
      <c r="AB1" s="84"/>
      <c r="AC1" s="85"/>
      <c r="AD1" s="86"/>
      <c r="AE1" s="87"/>
      <c r="AF1" s="82"/>
      <c r="AG1" s="82"/>
      <c r="AH1" s="82"/>
      <c r="AI1" s="82"/>
      <c r="AJ1" s="6"/>
      <c r="AK1" s="6" t="str">
        <f>U1</f>
        <v>GOD</v>
      </c>
      <c r="AL1" s="6"/>
      <c r="AM1" s="77"/>
      <c r="AN1" s="77"/>
      <c r="AO1" s="6"/>
      <c r="AP1" s="6"/>
      <c r="AQ1" s="6"/>
      <c r="AR1" s="78"/>
      <c r="AS1" s="79"/>
      <c r="AT1" s="80"/>
      <c r="AU1" s="81"/>
      <c r="AV1" s="6"/>
      <c r="AW1" s="6"/>
      <c r="AX1" s="6"/>
      <c r="AY1" s="6"/>
      <c r="AZ1" s="82"/>
      <c r="BA1" s="82" t="str">
        <f>AK1</f>
        <v>GOD</v>
      </c>
      <c r="BB1" s="82"/>
      <c r="BC1" s="83"/>
      <c r="BD1" s="83"/>
      <c r="BE1" s="82"/>
      <c r="BF1" s="82"/>
      <c r="BG1" s="82"/>
      <c r="BH1" s="84"/>
      <c r="BI1" s="85"/>
      <c r="BJ1" s="86"/>
      <c r="BK1" s="87"/>
      <c r="BL1" s="82"/>
      <c r="BM1" s="82"/>
      <c r="BN1" s="82"/>
      <c r="BO1" s="82"/>
      <c r="BP1" s="6"/>
      <c r="BQ1" s="6" t="str">
        <f>BA1</f>
        <v>GOD</v>
      </c>
      <c r="BR1" s="6"/>
      <c r="BS1" s="77"/>
      <c r="BT1" s="77"/>
      <c r="BU1" s="6"/>
      <c r="BV1" s="6"/>
      <c r="BW1" s="6"/>
      <c r="BX1" s="78"/>
      <c r="BY1" s="79"/>
      <c r="BZ1" s="80"/>
      <c r="CA1" s="81"/>
      <c r="CB1" s="6"/>
      <c r="CC1" s="6"/>
      <c r="CD1" s="6"/>
      <c r="CE1" s="6"/>
      <c r="CF1" s="82"/>
      <c r="CG1" s="82" t="str">
        <f>BQ1</f>
        <v>GOD</v>
      </c>
      <c r="CH1" s="82"/>
      <c r="CI1" s="83"/>
      <c r="CJ1" s="83"/>
      <c r="CK1" s="82"/>
      <c r="CL1" s="82"/>
      <c r="CM1" s="82"/>
      <c r="CN1" s="84"/>
      <c r="CO1" s="85"/>
      <c r="CP1" s="86"/>
      <c r="CQ1" s="87"/>
      <c r="CR1" s="82"/>
      <c r="CS1" s="82"/>
      <c r="CT1" s="82"/>
      <c r="CU1" s="82"/>
      <c r="CV1" s="6"/>
      <c r="CW1" s="6" t="str">
        <f>CG1</f>
        <v>GOD</v>
      </c>
      <c r="CX1" s="6"/>
      <c r="CY1" s="77"/>
      <c r="CZ1" s="77"/>
      <c r="DA1" s="6"/>
      <c r="DB1" s="6"/>
      <c r="DC1" s="6"/>
      <c r="DD1" s="78"/>
      <c r="DE1" s="79"/>
      <c r="DF1" s="80"/>
      <c r="DG1" s="81"/>
      <c r="DH1" s="6"/>
      <c r="DI1" s="6"/>
      <c r="DJ1" s="6"/>
      <c r="DK1" s="6"/>
      <c r="DL1" s="82"/>
      <c r="DM1" s="82" t="str">
        <f>CW1</f>
        <v>GOD</v>
      </c>
      <c r="DN1" s="82"/>
      <c r="DO1" s="83"/>
      <c r="DP1" s="83"/>
      <c r="DQ1" s="82"/>
      <c r="DR1" s="82"/>
      <c r="DS1" s="82"/>
      <c r="DT1" s="84"/>
      <c r="DU1" s="85"/>
      <c r="DV1" s="86"/>
      <c r="DW1" s="87"/>
      <c r="DX1" s="82"/>
      <c r="DY1" s="82"/>
      <c r="DZ1" s="82"/>
      <c r="EA1" s="82"/>
      <c r="EB1" s="6"/>
      <c r="EC1" s="6" t="str">
        <f>DM1</f>
        <v>GOD</v>
      </c>
      <c r="ED1" s="6"/>
      <c r="EE1" s="77"/>
      <c r="EF1" s="88"/>
      <c r="EG1" s="6"/>
      <c r="EH1" s="6"/>
      <c r="EI1" s="6"/>
      <c r="EJ1" s="78"/>
      <c r="EK1" s="79"/>
      <c r="EL1" s="80"/>
      <c r="EM1" s="81"/>
      <c r="EN1" s="6"/>
      <c r="EO1" s="6"/>
      <c r="EP1" s="6"/>
      <c r="EQ1" s="6"/>
      <c r="ER1" s="82"/>
      <c r="ES1" s="82" t="str">
        <f>EC1</f>
        <v>GOD</v>
      </c>
      <c r="ET1" s="82"/>
      <c r="EU1" s="83"/>
      <c r="EV1" s="83"/>
      <c r="EW1" s="82"/>
      <c r="EX1" s="82"/>
      <c r="EY1" s="82"/>
      <c r="EZ1" s="84"/>
      <c r="FA1" s="85"/>
      <c r="FB1" s="86"/>
      <c r="FC1" s="87"/>
      <c r="FD1" s="82"/>
      <c r="FE1" s="82"/>
      <c r="FF1" s="82"/>
      <c r="FG1" s="82"/>
      <c r="FH1" s="6"/>
      <c r="FI1" s="6" t="str">
        <f>ES1</f>
        <v>GOD</v>
      </c>
      <c r="FJ1" s="6"/>
      <c r="FK1" s="77"/>
      <c r="FL1" s="77"/>
      <c r="FM1" s="6"/>
      <c r="FN1" s="6"/>
      <c r="FO1" s="6"/>
      <c r="FP1" s="78"/>
      <c r="FQ1" s="79"/>
      <c r="FR1" s="80"/>
      <c r="FS1" s="81"/>
      <c r="FT1" s="6"/>
      <c r="FU1" s="6"/>
      <c r="FV1" s="6"/>
      <c r="FW1" s="6"/>
      <c r="FX1" s="82"/>
      <c r="FY1" s="82" t="str">
        <f>FI1</f>
        <v>GOD</v>
      </c>
      <c r="FZ1" s="82"/>
      <c r="GA1" s="83"/>
      <c r="GB1" s="83"/>
      <c r="GC1" s="82"/>
      <c r="GD1" s="82"/>
      <c r="GE1" s="82"/>
      <c r="GF1" s="84"/>
      <c r="GG1" s="85"/>
      <c r="GH1" s="86"/>
      <c r="GI1" s="87"/>
      <c r="GJ1" s="82"/>
      <c r="GK1" s="82"/>
      <c r="GL1" s="82"/>
      <c r="GM1" s="82"/>
      <c r="GN1" s="6"/>
      <c r="GO1" s="6" t="str">
        <f>FY1</f>
        <v>GOD</v>
      </c>
      <c r="GP1" s="6"/>
      <c r="GQ1" s="77"/>
      <c r="GR1" s="77"/>
      <c r="GS1" s="6"/>
      <c r="GT1" s="6"/>
      <c r="GU1" s="6"/>
      <c r="GV1" s="78"/>
      <c r="GW1" s="79"/>
      <c r="GX1" s="80"/>
      <c r="GY1" s="81"/>
      <c r="GZ1" s="6"/>
      <c r="HA1" s="6"/>
      <c r="HB1" s="6"/>
      <c r="HC1" s="6"/>
      <c r="HD1" s="82"/>
      <c r="HE1" s="82" t="str">
        <f>GO1</f>
        <v>GOD</v>
      </c>
      <c r="HF1" s="82"/>
      <c r="HG1" s="83"/>
      <c r="HH1" s="83"/>
      <c r="HI1" s="82"/>
      <c r="HJ1" s="82"/>
      <c r="HK1" s="82"/>
      <c r="HL1" s="84"/>
      <c r="HM1" s="85"/>
      <c r="HN1" s="86"/>
      <c r="HO1" s="87"/>
      <c r="HP1" s="82"/>
      <c r="HQ1" s="82"/>
      <c r="HR1" s="82"/>
      <c r="HS1" s="82"/>
      <c r="HT1" s="6"/>
      <c r="HU1" s="6" t="str">
        <f>HE1</f>
        <v>GOD</v>
      </c>
      <c r="HV1" s="6"/>
      <c r="HW1" s="77"/>
      <c r="HX1" s="88"/>
      <c r="HY1" s="6"/>
      <c r="HZ1" s="6"/>
      <c r="IA1" s="6"/>
      <c r="IB1" s="6"/>
      <c r="IC1" s="6"/>
      <c r="ID1" s="6"/>
      <c r="IE1" s="6"/>
      <c r="IF1" s="6"/>
      <c r="IG1" s="6"/>
      <c r="IH1" s="6"/>
      <c r="II1" s="6"/>
      <c r="IJ1" s="82"/>
      <c r="IK1" s="82" t="str">
        <f>HU1</f>
        <v>GOD</v>
      </c>
      <c r="IL1" s="82"/>
      <c r="IM1" s="83"/>
      <c r="IN1" s="83"/>
      <c r="IO1" s="82"/>
      <c r="IP1" s="82"/>
      <c r="IQ1" s="82"/>
      <c r="IR1" s="82"/>
      <c r="IS1" s="82"/>
      <c r="IT1" s="83"/>
      <c r="IU1" s="83"/>
      <c r="IV1" s="82"/>
      <c r="IW1" s="82"/>
      <c r="IX1" s="82"/>
      <c r="IY1" s="82"/>
      <c r="IZ1" s="6"/>
      <c r="JA1" s="6" t="str">
        <f>IK1</f>
        <v>GOD</v>
      </c>
      <c r="JB1" s="6"/>
      <c r="JC1" s="77"/>
      <c r="JD1" s="77"/>
      <c r="JE1" s="6"/>
      <c r="JF1" s="6"/>
      <c r="JG1" s="6"/>
      <c r="JH1" s="6"/>
      <c r="JI1" s="6"/>
      <c r="JJ1" s="77"/>
      <c r="JK1" s="77"/>
      <c r="JL1" s="6"/>
      <c r="JM1" s="6"/>
      <c r="JN1" s="6"/>
      <c r="JO1" s="6"/>
      <c r="JP1" s="82"/>
      <c r="JQ1" s="82" t="str">
        <f>JA1</f>
        <v>GOD</v>
      </c>
      <c r="JR1" s="82"/>
      <c r="JS1" s="83"/>
      <c r="JT1" s="83"/>
      <c r="JU1" s="82"/>
      <c r="JV1" s="82"/>
      <c r="JW1" s="82"/>
      <c r="JX1" s="82"/>
      <c r="JY1" s="82"/>
      <c r="JZ1" s="83"/>
      <c r="KA1" s="83"/>
      <c r="KB1" s="82"/>
      <c r="KC1" s="82"/>
      <c r="KD1" s="82"/>
      <c r="KE1" s="82"/>
      <c r="KF1" s="6"/>
      <c r="KG1" s="6" t="str">
        <f>JQ1</f>
        <v>GOD</v>
      </c>
      <c r="KH1" s="6"/>
      <c r="KI1" s="77"/>
      <c r="KJ1" s="77"/>
      <c r="KK1" s="6"/>
      <c r="KL1" s="6"/>
      <c r="KM1" s="6"/>
      <c r="KN1" s="6"/>
      <c r="KO1" s="6"/>
      <c r="KP1" s="77"/>
      <c r="KQ1" s="77"/>
      <c r="KR1" s="6"/>
      <c r="KS1" s="6"/>
      <c r="KT1" s="6"/>
      <c r="KU1" s="6"/>
      <c r="KV1" s="82"/>
      <c r="KW1" s="82" t="str">
        <f>KG1</f>
        <v>GOD</v>
      </c>
      <c r="KX1" s="82"/>
      <c r="KY1" s="83"/>
      <c r="KZ1" s="83"/>
      <c r="LA1" s="82"/>
      <c r="LB1" s="82"/>
      <c r="LC1" s="82"/>
      <c r="LD1" s="82"/>
      <c r="LE1" s="82"/>
      <c r="LF1" s="83"/>
      <c r="LG1" s="83"/>
      <c r="LH1" s="82"/>
      <c r="LI1" s="82"/>
      <c r="LJ1" s="82"/>
      <c r="LK1" s="82"/>
      <c r="LL1" s="82"/>
      <c r="LM1" s="82"/>
      <c r="LN1" s="82"/>
      <c r="LO1" s="82"/>
      <c r="LP1" s="82"/>
      <c r="LQ1" s="82"/>
    </row>
    <row r="2" ht="22.5" customHeight="1">
      <c r="D2" s="89">
        <v>1.0</v>
      </c>
      <c r="E2" s="90">
        <v>1164.0</v>
      </c>
      <c r="F2" s="91"/>
      <c r="G2" s="92"/>
      <c r="H2" s="93"/>
      <c r="I2" s="94"/>
      <c r="J2" s="94"/>
      <c r="K2" s="94">
        <f>E2</f>
        <v>1164</v>
      </c>
      <c r="L2" s="95"/>
      <c r="M2" s="96"/>
      <c r="N2" s="97"/>
      <c r="O2" s="98"/>
      <c r="P2" s="94"/>
      <c r="Q2" s="94"/>
      <c r="R2" s="94"/>
      <c r="S2" s="94"/>
      <c r="T2" s="99">
        <f t="shared" ref="T2:U2" si="1">D2+1</f>
        <v>2</v>
      </c>
      <c r="U2" s="100">
        <f t="shared" si="1"/>
        <v>1165</v>
      </c>
      <c r="V2" s="101"/>
      <c r="W2" s="102"/>
      <c r="X2" s="103"/>
      <c r="Y2" s="104"/>
      <c r="Z2" s="104"/>
      <c r="AA2" s="104">
        <f>U2</f>
        <v>1165</v>
      </c>
      <c r="AB2" s="105"/>
      <c r="AC2" s="106"/>
      <c r="AD2" s="107"/>
      <c r="AE2" s="108"/>
      <c r="AF2" s="104"/>
      <c r="AG2" s="104"/>
      <c r="AH2" s="104"/>
      <c r="AI2" s="104"/>
      <c r="AJ2" s="89">
        <f t="shared" ref="AJ2:AK2" si="2">T2+1</f>
        <v>3</v>
      </c>
      <c r="AK2" s="109">
        <f t="shared" si="2"/>
        <v>1166</v>
      </c>
      <c r="AL2" s="91"/>
      <c r="AM2" s="92"/>
      <c r="AN2" s="110"/>
      <c r="AO2" s="94"/>
      <c r="AP2" s="94"/>
      <c r="AQ2" s="94">
        <f>AK2</f>
        <v>1166</v>
      </c>
      <c r="AR2" s="95"/>
      <c r="AS2" s="96"/>
      <c r="AT2" s="97"/>
      <c r="AU2" s="98"/>
      <c r="AV2" s="94"/>
      <c r="AW2" s="94"/>
      <c r="AX2" s="94"/>
      <c r="AY2" s="94"/>
      <c r="AZ2" s="99">
        <f t="shared" ref="AZ2:BA2" si="3">AJ2+1</f>
        <v>4</v>
      </c>
      <c r="BA2" s="100">
        <f t="shared" si="3"/>
        <v>1167</v>
      </c>
      <c r="BB2" s="101"/>
      <c r="BC2" s="102"/>
      <c r="BD2" s="103"/>
      <c r="BE2" s="104"/>
      <c r="BF2" s="104"/>
      <c r="BG2" s="104">
        <f>BA2</f>
        <v>1167</v>
      </c>
      <c r="BH2" s="105"/>
      <c r="BI2" s="106"/>
      <c r="BJ2" s="107"/>
      <c r="BK2" s="108"/>
      <c r="BL2" s="104"/>
      <c r="BM2" s="104"/>
      <c r="BN2" s="104"/>
      <c r="BO2" s="104"/>
      <c r="BP2" s="89">
        <f t="shared" ref="BP2:BQ2" si="4">AZ2+1</f>
        <v>5</v>
      </c>
      <c r="BQ2" s="109">
        <f t="shared" si="4"/>
        <v>1168</v>
      </c>
      <c r="BR2" s="91"/>
      <c r="BS2" s="92"/>
      <c r="BT2" s="110"/>
      <c r="BU2" s="94"/>
      <c r="BV2" s="94"/>
      <c r="BW2" s="94">
        <f>BQ2</f>
        <v>1168</v>
      </c>
      <c r="BX2" s="95"/>
      <c r="BY2" s="96"/>
      <c r="BZ2" s="97"/>
      <c r="CA2" s="98"/>
      <c r="CB2" s="94"/>
      <c r="CC2" s="94"/>
      <c r="CD2" s="94"/>
      <c r="CE2" s="94"/>
      <c r="CF2" s="99">
        <f t="shared" ref="CF2:CG2" si="5">BP2+1</f>
        <v>6</v>
      </c>
      <c r="CG2" s="100">
        <f t="shared" si="5"/>
        <v>1169</v>
      </c>
      <c r="CH2" s="101"/>
      <c r="CI2" s="102"/>
      <c r="CJ2" s="103"/>
      <c r="CK2" s="104"/>
      <c r="CL2" s="104"/>
      <c r="CM2" s="104">
        <f>CG2</f>
        <v>1169</v>
      </c>
      <c r="CN2" s="105"/>
      <c r="CO2" s="106"/>
      <c r="CP2" s="107"/>
      <c r="CQ2" s="108"/>
      <c r="CR2" s="104"/>
      <c r="CS2" s="104"/>
      <c r="CT2" s="104"/>
      <c r="CU2" s="104"/>
      <c r="CV2" s="89">
        <f t="shared" ref="CV2:CW2" si="6">CF2+1</f>
        <v>7</v>
      </c>
      <c r="CW2" s="109">
        <f t="shared" si="6"/>
        <v>1170</v>
      </c>
      <c r="CX2" s="91"/>
      <c r="CY2" s="92"/>
      <c r="CZ2" s="110"/>
      <c r="DA2" s="94"/>
      <c r="DB2" s="94"/>
      <c r="DC2" s="94">
        <f>CW2</f>
        <v>1170</v>
      </c>
      <c r="DD2" s="95"/>
      <c r="DE2" s="96"/>
      <c r="DF2" s="97"/>
      <c r="DG2" s="98"/>
      <c r="DH2" s="94"/>
      <c r="DI2" s="94"/>
      <c r="DJ2" s="94"/>
      <c r="DK2" s="94"/>
      <c r="DL2" s="99">
        <f t="shared" ref="DL2:DM2" si="7">CV2+1</f>
        <v>8</v>
      </c>
      <c r="DM2" s="100">
        <f t="shared" si="7"/>
        <v>1171</v>
      </c>
      <c r="DN2" s="101"/>
      <c r="DO2" s="102"/>
      <c r="DP2" s="103"/>
      <c r="DQ2" s="104"/>
      <c r="DR2" s="104"/>
      <c r="DS2" s="104">
        <f>DM2</f>
        <v>1171</v>
      </c>
      <c r="DT2" s="105"/>
      <c r="DU2" s="106"/>
      <c r="DV2" s="107"/>
      <c r="DW2" s="108"/>
      <c r="DX2" s="104"/>
      <c r="DY2" s="104"/>
      <c r="DZ2" s="104"/>
      <c r="EA2" s="104"/>
      <c r="EB2" s="89">
        <f t="shared" ref="EB2:EC2" si="8">DL2+1</f>
        <v>9</v>
      </c>
      <c r="EC2" s="109">
        <f t="shared" si="8"/>
        <v>1172</v>
      </c>
      <c r="ED2" s="91"/>
      <c r="EE2" s="92"/>
      <c r="EF2" s="111"/>
      <c r="EG2" s="94"/>
      <c r="EH2" s="94"/>
      <c r="EI2" s="94">
        <f>EC2</f>
        <v>1172</v>
      </c>
      <c r="EJ2" s="95"/>
      <c r="EK2" s="96"/>
      <c r="EL2" s="97"/>
      <c r="EM2" s="98"/>
      <c r="EN2" s="94"/>
      <c r="EO2" s="94"/>
      <c r="EP2" s="94"/>
      <c r="EQ2" s="94"/>
      <c r="ER2" s="99">
        <f t="shared" ref="ER2:ES2" si="9">EB2+1</f>
        <v>10</v>
      </c>
      <c r="ES2" s="100">
        <f t="shared" si="9"/>
        <v>1173</v>
      </c>
      <c r="ET2" s="101"/>
      <c r="EU2" s="102"/>
      <c r="EV2" s="103"/>
      <c r="EW2" s="104"/>
      <c r="EX2" s="104"/>
      <c r="EY2" s="104">
        <f>ES2</f>
        <v>1173</v>
      </c>
      <c r="EZ2" s="105"/>
      <c r="FA2" s="106"/>
      <c r="FB2" s="107"/>
      <c r="FC2" s="108"/>
      <c r="FD2" s="104"/>
      <c r="FE2" s="104"/>
      <c r="FF2" s="104"/>
      <c r="FG2" s="104"/>
      <c r="FH2" s="89">
        <f t="shared" ref="FH2:FI2" si="10">ER2+1</f>
        <v>11</v>
      </c>
      <c r="FI2" s="109">
        <f t="shared" si="10"/>
        <v>1174</v>
      </c>
      <c r="FJ2" s="91"/>
      <c r="FK2" s="92"/>
      <c r="FL2" s="110"/>
      <c r="FM2" s="94"/>
      <c r="FN2" s="94"/>
      <c r="FO2" s="94">
        <f>FI2</f>
        <v>1174</v>
      </c>
      <c r="FP2" s="95"/>
      <c r="FQ2" s="96"/>
      <c r="FR2" s="97"/>
      <c r="FS2" s="98"/>
      <c r="FT2" s="94"/>
      <c r="FU2" s="94"/>
      <c r="FV2" s="94"/>
      <c r="FW2" s="94"/>
      <c r="FX2" s="99">
        <f t="shared" ref="FX2:FY2" si="11">FH2+1</f>
        <v>12</v>
      </c>
      <c r="FY2" s="100">
        <f t="shared" si="11"/>
        <v>1175</v>
      </c>
      <c r="FZ2" s="101"/>
      <c r="GA2" s="102"/>
      <c r="GB2" s="103"/>
      <c r="GC2" s="104"/>
      <c r="GD2" s="104"/>
      <c r="GE2" s="104">
        <f>FY2</f>
        <v>1175</v>
      </c>
      <c r="GF2" s="105"/>
      <c r="GG2" s="106"/>
      <c r="GH2" s="107"/>
      <c r="GI2" s="108"/>
      <c r="GJ2" s="104"/>
      <c r="GK2" s="104"/>
      <c r="GL2" s="104"/>
      <c r="GM2" s="104"/>
      <c r="GN2" s="89">
        <f t="shared" ref="GN2:GO2" si="12">FX2+1</f>
        <v>13</v>
      </c>
      <c r="GO2" s="109">
        <f t="shared" si="12"/>
        <v>1176</v>
      </c>
      <c r="GP2" s="91"/>
      <c r="GQ2" s="92"/>
      <c r="GR2" s="110"/>
      <c r="GS2" s="94"/>
      <c r="GT2" s="94"/>
      <c r="GU2" s="94">
        <f>GO2</f>
        <v>1176</v>
      </c>
      <c r="GV2" s="95"/>
      <c r="GW2" s="96"/>
      <c r="GX2" s="97"/>
      <c r="GY2" s="98"/>
      <c r="GZ2" s="94"/>
      <c r="HA2" s="94"/>
      <c r="HB2" s="94"/>
      <c r="HC2" s="94"/>
      <c r="HD2" s="99">
        <f t="shared" ref="HD2:HE2" si="13">GN2+1</f>
        <v>14</v>
      </c>
      <c r="HE2" s="100">
        <f t="shared" si="13"/>
        <v>1177</v>
      </c>
      <c r="HF2" s="101"/>
      <c r="HG2" s="102"/>
      <c r="HH2" s="103"/>
      <c r="HI2" s="104"/>
      <c r="HJ2" s="104"/>
      <c r="HK2" s="104">
        <f>HE2</f>
        <v>1177</v>
      </c>
      <c r="HL2" s="105"/>
      <c r="HM2" s="106"/>
      <c r="HN2" s="107"/>
      <c r="HO2" s="108"/>
      <c r="HP2" s="104"/>
      <c r="HQ2" s="104"/>
      <c r="HR2" s="104"/>
      <c r="HS2" s="104"/>
      <c r="HT2" s="89">
        <f t="shared" ref="HT2:HU2" si="14">HD2+1</f>
        <v>15</v>
      </c>
      <c r="HU2" s="109">
        <f t="shared" si="14"/>
        <v>1178</v>
      </c>
      <c r="HV2" s="91"/>
      <c r="HW2" s="92"/>
      <c r="HX2" s="111"/>
      <c r="HY2" s="94"/>
      <c r="HZ2" s="94"/>
      <c r="IA2" s="94">
        <f>HU2</f>
        <v>1178</v>
      </c>
      <c r="IB2" s="94"/>
      <c r="IC2" s="94"/>
      <c r="ID2" s="94"/>
      <c r="IE2" s="94"/>
      <c r="IF2" s="94"/>
      <c r="IG2" s="94"/>
      <c r="IH2" s="94"/>
      <c r="II2" s="94"/>
      <c r="IJ2" s="99">
        <f t="shared" ref="IJ2:IK2" si="15">HT2+1</f>
        <v>16</v>
      </c>
      <c r="IK2" s="100">
        <f t="shared" si="15"/>
        <v>1179</v>
      </c>
      <c r="IL2" s="101"/>
      <c r="IM2" s="102"/>
      <c r="IN2" s="103"/>
      <c r="IO2" s="104"/>
      <c r="IP2" s="104"/>
      <c r="IQ2" s="104">
        <f>IK2</f>
        <v>1179</v>
      </c>
      <c r="IR2" s="104"/>
      <c r="IS2" s="104"/>
      <c r="IT2" s="112"/>
      <c r="IU2" s="112"/>
      <c r="IV2" s="104"/>
      <c r="IW2" s="104"/>
      <c r="IX2" s="104"/>
      <c r="IY2" s="104"/>
      <c r="IZ2" s="89">
        <f t="shared" ref="IZ2:JA2" si="16">IJ2+1</f>
        <v>17</v>
      </c>
      <c r="JA2" s="109">
        <f t="shared" si="16"/>
        <v>1180</v>
      </c>
      <c r="JB2" s="91"/>
      <c r="JC2" s="92"/>
      <c r="JD2" s="110"/>
      <c r="JE2" s="94"/>
      <c r="JF2" s="94"/>
      <c r="JG2" s="94">
        <f>JA2</f>
        <v>1180</v>
      </c>
      <c r="JH2" s="94"/>
      <c r="JI2" s="94"/>
      <c r="JJ2" s="113"/>
      <c r="JK2" s="113"/>
      <c r="JL2" s="94"/>
      <c r="JM2" s="94"/>
      <c r="JN2" s="94"/>
      <c r="JO2" s="94"/>
      <c r="JP2" s="99">
        <f t="shared" ref="JP2:JQ2" si="17">IZ2+1</f>
        <v>18</v>
      </c>
      <c r="JQ2" s="100">
        <f t="shared" si="17"/>
        <v>1181</v>
      </c>
      <c r="JR2" s="101"/>
      <c r="JS2" s="102"/>
      <c r="JT2" s="103"/>
      <c r="JU2" s="104"/>
      <c r="JV2" s="104"/>
      <c r="JW2" s="104">
        <f>JQ2</f>
        <v>1181</v>
      </c>
      <c r="JX2" s="104"/>
      <c r="JY2" s="104"/>
      <c r="JZ2" s="112"/>
      <c r="KA2" s="112"/>
      <c r="KB2" s="104"/>
      <c r="KC2" s="104"/>
      <c r="KD2" s="104"/>
      <c r="KE2" s="104"/>
      <c r="KF2" s="89">
        <f t="shared" ref="KF2:KG2" si="18">JP2+1</f>
        <v>19</v>
      </c>
      <c r="KG2" s="109">
        <f t="shared" si="18"/>
        <v>1182</v>
      </c>
      <c r="KH2" s="91"/>
      <c r="KI2" s="92"/>
      <c r="KJ2" s="110"/>
      <c r="KK2" s="94"/>
      <c r="KL2" s="94"/>
      <c r="KM2" s="94">
        <f>KG2</f>
        <v>1182</v>
      </c>
      <c r="KN2" s="94"/>
      <c r="KO2" s="94"/>
      <c r="KP2" s="113"/>
      <c r="KQ2" s="113"/>
      <c r="KR2" s="94"/>
      <c r="KS2" s="94"/>
      <c r="KT2" s="94"/>
      <c r="KU2" s="94"/>
      <c r="KV2" s="99">
        <f t="shared" ref="KV2:KW2" si="19">KF2+1</f>
        <v>20</v>
      </c>
      <c r="KW2" s="100">
        <f t="shared" si="19"/>
        <v>1183</v>
      </c>
      <c r="KX2" s="101"/>
      <c r="KY2" s="102"/>
      <c r="KZ2" s="103"/>
      <c r="LA2" s="104"/>
      <c r="LB2" s="104"/>
      <c r="LC2" s="104">
        <f>KW2</f>
        <v>1183</v>
      </c>
      <c r="LD2" s="104"/>
      <c r="LE2" s="104"/>
      <c r="LF2" s="112"/>
      <c r="LG2" s="112"/>
      <c r="LH2" s="104"/>
      <c r="LI2" s="104"/>
      <c r="LJ2" s="104"/>
      <c r="LK2" s="104"/>
      <c r="LL2" s="108"/>
      <c r="LM2" s="108"/>
      <c r="LN2" s="104"/>
      <c r="LO2" s="104"/>
      <c r="LP2" s="104"/>
      <c r="LQ2" s="104"/>
    </row>
    <row r="3" ht="52.5" customHeight="1">
      <c r="A3" s="114" t="s">
        <v>1</v>
      </c>
      <c r="B3" s="114" t="s">
        <v>2</v>
      </c>
      <c r="C3" s="114" t="s">
        <v>18</v>
      </c>
      <c r="D3" s="115" t="s">
        <v>0</v>
      </c>
      <c r="E3" s="115" t="s">
        <v>3</v>
      </c>
      <c r="F3" s="116" t="s">
        <v>19</v>
      </c>
      <c r="G3" s="117" t="s">
        <v>20</v>
      </c>
      <c r="H3" s="118" t="s">
        <v>21</v>
      </c>
      <c r="I3" s="114" t="s">
        <v>7</v>
      </c>
      <c r="J3" s="114" t="s">
        <v>8</v>
      </c>
      <c r="K3" s="114" t="s">
        <v>9</v>
      </c>
      <c r="L3" s="119" t="s">
        <v>12</v>
      </c>
      <c r="M3" s="120" t="s">
        <v>13</v>
      </c>
      <c r="N3" s="121" t="s">
        <v>22</v>
      </c>
      <c r="O3" s="122" t="s">
        <v>14</v>
      </c>
      <c r="P3" s="123" t="s">
        <v>23</v>
      </c>
      <c r="Q3" s="123" t="s">
        <v>24</v>
      </c>
      <c r="R3" s="123" t="s">
        <v>25</v>
      </c>
      <c r="S3" s="123" t="s">
        <v>26</v>
      </c>
      <c r="T3" s="124" t="s">
        <v>0</v>
      </c>
      <c r="U3" s="124" t="s">
        <v>3</v>
      </c>
      <c r="V3" s="125" t="str">
        <f>F3</f>
        <v>評価</v>
      </c>
      <c r="W3" s="126" t="s">
        <v>20</v>
      </c>
      <c r="X3" s="126" t="s">
        <v>21</v>
      </c>
      <c r="Y3" s="125" t="str">
        <f t="shared" ref="Y3:AA3" si="20">I3</f>
        <v>G数</v>
      </c>
      <c r="Z3" s="125" t="str">
        <f t="shared" si="20"/>
        <v>最大放出</v>
      </c>
      <c r="AA3" s="125" t="str">
        <f t="shared" si="20"/>
        <v>差枚</v>
      </c>
      <c r="AB3" s="127" t="s">
        <v>12</v>
      </c>
      <c r="AC3" s="128" t="s">
        <v>13</v>
      </c>
      <c r="AD3" s="129" t="s">
        <v>22</v>
      </c>
      <c r="AE3" s="130" t="s">
        <v>14</v>
      </c>
      <c r="AF3" s="131" t="s">
        <v>23</v>
      </c>
      <c r="AG3" s="131" t="s">
        <v>24</v>
      </c>
      <c r="AH3" s="131" t="s">
        <v>25</v>
      </c>
      <c r="AI3" s="131" t="s">
        <v>26</v>
      </c>
      <c r="AJ3" s="115" t="s">
        <v>0</v>
      </c>
      <c r="AK3" s="115" t="s">
        <v>3</v>
      </c>
      <c r="AL3" s="114" t="str">
        <f>V3</f>
        <v>評価</v>
      </c>
      <c r="AM3" s="132" t="s">
        <v>20</v>
      </c>
      <c r="AN3" s="132" t="s">
        <v>21</v>
      </c>
      <c r="AO3" s="114" t="str">
        <f t="shared" ref="AO3:AQ3" si="21">Y3</f>
        <v>G数</v>
      </c>
      <c r="AP3" s="114" t="str">
        <f t="shared" si="21"/>
        <v>最大放出</v>
      </c>
      <c r="AQ3" s="114" t="str">
        <f t="shared" si="21"/>
        <v>差枚</v>
      </c>
      <c r="AR3" s="119" t="s">
        <v>12</v>
      </c>
      <c r="AS3" s="120" t="s">
        <v>13</v>
      </c>
      <c r="AT3" s="121" t="s">
        <v>22</v>
      </c>
      <c r="AU3" s="122" t="s">
        <v>14</v>
      </c>
      <c r="AV3" s="123" t="s">
        <v>23</v>
      </c>
      <c r="AW3" s="123" t="s">
        <v>24</v>
      </c>
      <c r="AX3" s="123" t="s">
        <v>25</v>
      </c>
      <c r="AY3" s="123" t="s">
        <v>26</v>
      </c>
      <c r="AZ3" s="124" t="s">
        <v>0</v>
      </c>
      <c r="BA3" s="124" t="s">
        <v>3</v>
      </c>
      <c r="BB3" s="125" t="str">
        <f>AL3</f>
        <v>評価</v>
      </c>
      <c r="BC3" s="126" t="s">
        <v>20</v>
      </c>
      <c r="BD3" s="126" t="s">
        <v>21</v>
      </c>
      <c r="BE3" s="125" t="str">
        <f t="shared" ref="BE3:BG3" si="22">AO3</f>
        <v>G数</v>
      </c>
      <c r="BF3" s="125" t="str">
        <f t="shared" si="22"/>
        <v>最大放出</v>
      </c>
      <c r="BG3" s="125" t="str">
        <f t="shared" si="22"/>
        <v>差枚</v>
      </c>
      <c r="BH3" s="127" t="s">
        <v>12</v>
      </c>
      <c r="BI3" s="128" t="s">
        <v>13</v>
      </c>
      <c r="BJ3" s="129" t="s">
        <v>22</v>
      </c>
      <c r="BK3" s="130" t="s">
        <v>14</v>
      </c>
      <c r="BL3" s="131" t="s">
        <v>23</v>
      </c>
      <c r="BM3" s="131" t="s">
        <v>24</v>
      </c>
      <c r="BN3" s="131" t="s">
        <v>25</v>
      </c>
      <c r="BO3" s="131" t="s">
        <v>26</v>
      </c>
      <c r="BP3" s="115" t="s">
        <v>0</v>
      </c>
      <c r="BQ3" s="115" t="s">
        <v>3</v>
      </c>
      <c r="BR3" s="114" t="str">
        <f>BB3</f>
        <v>評価</v>
      </c>
      <c r="BS3" s="132" t="s">
        <v>20</v>
      </c>
      <c r="BT3" s="132" t="s">
        <v>21</v>
      </c>
      <c r="BU3" s="114" t="str">
        <f t="shared" ref="BU3:BW3" si="23">BE3</f>
        <v>G数</v>
      </c>
      <c r="BV3" s="114" t="str">
        <f t="shared" si="23"/>
        <v>最大放出</v>
      </c>
      <c r="BW3" s="114" t="str">
        <f t="shared" si="23"/>
        <v>差枚</v>
      </c>
      <c r="BX3" s="119" t="s">
        <v>12</v>
      </c>
      <c r="BY3" s="120" t="s">
        <v>13</v>
      </c>
      <c r="BZ3" s="121" t="s">
        <v>22</v>
      </c>
      <c r="CA3" s="122" t="s">
        <v>14</v>
      </c>
      <c r="CB3" s="123" t="s">
        <v>23</v>
      </c>
      <c r="CC3" s="123" t="s">
        <v>24</v>
      </c>
      <c r="CD3" s="123" t="s">
        <v>25</v>
      </c>
      <c r="CE3" s="123" t="s">
        <v>26</v>
      </c>
      <c r="CF3" s="124" t="s">
        <v>0</v>
      </c>
      <c r="CG3" s="124" t="s">
        <v>3</v>
      </c>
      <c r="CH3" s="125" t="str">
        <f>BR3</f>
        <v>評価</v>
      </c>
      <c r="CI3" s="126" t="s">
        <v>20</v>
      </c>
      <c r="CJ3" s="126" t="s">
        <v>21</v>
      </c>
      <c r="CK3" s="125" t="str">
        <f t="shared" ref="CK3:CM3" si="24">BU3</f>
        <v>G数</v>
      </c>
      <c r="CL3" s="125" t="str">
        <f t="shared" si="24"/>
        <v>最大放出</v>
      </c>
      <c r="CM3" s="125" t="str">
        <f t="shared" si="24"/>
        <v>差枚</v>
      </c>
      <c r="CN3" s="127" t="s">
        <v>12</v>
      </c>
      <c r="CO3" s="128" t="s">
        <v>13</v>
      </c>
      <c r="CP3" s="129" t="s">
        <v>22</v>
      </c>
      <c r="CQ3" s="130" t="s">
        <v>14</v>
      </c>
      <c r="CR3" s="131" t="s">
        <v>23</v>
      </c>
      <c r="CS3" s="131" t="s">
        <v>24</v>
      </c>
      <c r="CT3" s="131" t="s">
        <v>25</v>
      </c>
      <c r="CU3" s="131" t="s">
        <v>26</v>
      </c>
      <c r="CV3" s="115" t="s">
        <v>0</v>
      </c>
      <c r="CW3" s="115" t="s">
        <v>3</v>
      </c>
      <c r="CX3" s="114" t="str">
        <f>CH3</f>
        <v>評価</v>
      </c>
      <c r="CY3" s="132" t="s">
        <v>20</v>
      </c>
      <c r="CZ3" s="132" t="s">
        <v>21</v>
      </c>
      <c r="DA3" s="114" t="str">
        <f t="shared" ref="DA3:DC3" si="25">CK3</f>
        <v>G数</v>
      </c>
      <c r="DB3" s="114" t="str">
        <f t="shared" si="25"/>
        <v>最大放出</v>
      </c>
      <c r="DC3" s="114" t="str">
        <f t="shared" si="25"/>
        <v>差枚</v>
      </c>
      <c r="DD3" s="119" t="s">
        <v>12</v>
      </c>
      <c r="DE3" s="120" t="s">
        <v>13</v>
      </c>
      <c r="DF3" s="121" t="s">
        <v>22</v>
      </c>
      <c r="DG3" s="122" t="s">
        <v>14</v>
      </c>
      <c r="DH3" s="123" t="s">
        <v>23</v>
      </c>
      <c r="DI3" s="123" t="s">
        <v>24</v>
      </c>
      <c r="DJ3" s="123" t="s">
        <v>25</v>
      </c>
      <c r="DK3" s="123" t="s">
        <v>26</v>
      </c>
      <c r="DL3" s="124" t="s">
        <v>0</v>
      </c>
      <c r="DM3" s="124" t="s">
        <v>3</v>
      </c>
      <c r="DN3" s="125" t="str">
        <f>CX3</f>
        <v>評価</v>
      </c>
      <c r="DO3" s="126" t="s">
        <v>20</v>
      </c>
      <c r="DP3" s="126" t="s">
        <v>21</v>
      </c>
      <c r="DQ3" s="125" t="str">
        <f t="shared" ref="DQ3:DS3" si="26">DA3</f>
        <v>G数</v>
      </c>
      <c r="DR3" s="125" t="str">
        <f t="shared" si="26"/>
        <v>最大放出</v>
      </c>
      <c r="DS3" s="125" t="str">
        <f t="shared" si="26"/>
        <v>差枚</v>
      </c>
      <c r="DT3" s="127" t="s">
        <v>12</v>
      </c>
      <c r="DU3" s="128" t="s">
        <v>13</v>
      </c>
      <c r="DV3" s="129" t="s">
        <v>22</v>
      </c>
      <c r="DW3" s="130" t="s">
        <v>14</v>
      </c>
      <c r="DX3" s="131" t="s">
        <v>23</v>
      </c>
      <c r="DY3" s="131" t="s">
        <v>24</v>
      </c>
      <c r="DZ3" s="131" t="s">
        <v>25</v>
      </c>
      <c r="EA3" s="131" t="s">
        <v>26</v>
      </c>
      <c r="EB3" s="115" t="s">
        <v>0</v>
      </c>
      <c r="EC3" s="115" t="s">
        <v>3</v>
      </c>
      <c r="ED3" s="114" t="str">
        <f>DN3</f>
        <v>評価</v>
      </c>
      <c r="EE3" s="132" t="s">
        <v>20</v>
      </c>
      <c r="EF3" s="133" t="s">
        <v>21</v>
      </c>
      <c r="EG3" s="114" t="str">
        <f t="shared" ref="EG3:EI3" si="27">DQ3</f>
        <v>G数</v>
      </c>
      <c r="EH3" s="114" t="str">
        <f t="shared" si="27"/>
        <v>最大放出</v>
      </c>
      <c r="EI3" s="114" t="str">
        <f t="shared" si="27"/>
        <v>差枚</v>
      </c>
      <c r="EJ3" s="119" t="s">
        <v>12</v>
      </c>
      <c r="EK3" s="120" t="s">
        <v>13</v>
      </c>
      <c r="EL3" s="121" t="s">
        <v>22</v>
      </c>
      <c r="EM3" s="122" t="s">
        <v>14</v>
      </c>
      <c r="EN3" s="123" t="s">
        <v>23</v>
      </c>
      <c r="EO3" s="123" t="s">
        <v>24</v>
      </c>
      <c r="EP3" s="123" t="s">
        <v>25</v>
      </c>
      <c r="EQ3" s="123" t="s">
        <v>26</v>
      </c>
      <c r="ER3" s="124" t="s">
        <v>0</v>
      </c>
      <c r="ES3" s="124" t="s">
        <v>3</v>
      </c>
      <c r="ET3" s="125" t="str">
        <f>ED3</f>
        <v>評価</v>
      </c>
      <c r="EU3" s="126" t="s">
        <v>20</v>
      </c>
      <c r="EV3" s="126" t="s">
        <v>21</v>
      </c>
      <c r="EW3" s="125" t="str">
        <f t="shared" ref="EW3:EY3" si="28">EG3</f>
        <v>G数</v>
      </c>
      <c r="EX3" s="125" t="str">
        <f t="shared" si="28"/>
        <v>最大放出</v>
      </c>
      <c r="EY3" s="125" t="str">
        <f t="shared" si="28"/>
        <v>差枚</v>
      </c>
      <c r="EZ3" s="127" t="s">
        <v>12</v>
      </c>
      <c r="FA3" s="128" t="s">
        <v>13</v>
      </c>
      <c r="FB3" s="129" t="s">
        <v>22</v>
      </c>
      <c r="FC3" s="130" t="s">
        <v>14</v>
      </c>
      <c r="FD3" s="131" t="s">
        <v>23</v>
      </c>
      <c r="FE3" s="131" t="s">
        <v>24</v>
      </c>
      <c r="FF3" s="131" t="s">
        <v>25</v>
      </c>
      <c r="FG3" s="131" t="s">
        <v>26</v>
      </c>
      <c r="FH3" s="115" t="s">
        <v>0</v>
      </c>
      <c r="FI3" s="115" t="s">
        <v>3</v>
      </c>
      <c r="FJ3" s="114" t="str">
        <f>ET3</f>
        <v>評価</v>
      </c>
      <c r="FK3" s="132" t="s">
        <v>20</v>
      </c>
      <c r="FL3" s="132" t="s">
        <v>21</v>
      </c>
      <c r="FM3" s="114" t="str">
        <f t="shared" ref="FM3:FO3" si="29">EW3</f>
        <v>G数</v>
      </c>
      <c r="FN3" s="114" t="str">
        <f t="shared" si="29"/>
        <v>最大放出</v>
      </c>
      <c r="FO3" s="114" t="str">
        <f t="shared" si="29"/>
        <v>差枚</v>
      </c>
      <c r="FP3" s="119" t="s">
        <v>12</v>
      </c>
      <c r="FQ3" s="120" t="s">
        <v>13</v>
      </c>
      <c r="FR3" s="121" t="s">
        <v>22</v>
      </c>
      <c r="FS3" s="122" t="s">
        <v>14</v>
      </c>
      <c r="FT3" s="123" t="s">
        <v>23</v>
      </c>
      <c r="FU3" s="123" t="s">
        <v>24</v>
      </c>
      <c r="FV3" s="123" t="s">
        <v>25</v>
      </c>
      <c r="FW3" s="123" t="s">
        <v>26</v>
      </c>
      <c r="FX3" s="124" t="s">
        <v>0</v>
      </c>
      <c r="FY3" s="124" t="s">
        <v>3</v>
      </c>
      <c r="FZ3" s="125" t="str">
        <f>FJ3</f>
        <v>評価</v>
      </c>
      <c r="GA3" s="126" t="s">
        <v>20</v>
      </c>
      <c r="GB3" s="126" t="s">
        <v>21</v>
      </c>
      <c r="GC3" s="125" t="str">
        <f t="shared" ref="GC3:GE3" si="30">FM3</f>
        <v>G数</v>
      </c>
      <c r="GD3" s="125" t="str">
        <f t="shared" si="30"/>
        <v>最大放出</v>
      </c>
      <c r="GE3" s="125" t="str">
        <f t="shared" si="30"/>
        <v>差枚</v>
      </c>
      <c r="GF3" s="127" t="s">
        <v>12</v>
      </c>
      <c r="GG3" s="128" t="s">
        <v>13</v>
      </c>
      <c r="GH3" s="129" t="s">
        <v>22</v>
      </c>
      <c r="GI3" s="130" t="s">
        <v>14</v>
      </c>
      <c r="GJ3" s="131" t="s">
        <v>23</v>
      </c>
      <c r="GK3" s="131" t="s">
        <v>24</v>
      </c>
      <c r="GL3" s="131" t="s">
        <v>25</v>
      </c>
      <c r="GM3" s="131" t="s">
        <v>26</v>
      </c>
      <c r="GN3" s="115" t="s">
        <v>0</v>
      </c>
      <c r="GO3" s="115" t="s">
        <v>3</v>
      </c>
      <c r="GP3" s="114" t="str">
        <f>FZ3</f>
        <v>評価</v>
      </c>
      <c r="GQ3" s="132" t="s">
        <v>20</v>
      </c>
      <c r="GR3" s="132" t="s">
        <v>21</v>
      </c>
      <c r="GS3" s="114" t="str">
        <f t="shared" ref="GS3:GU3" si="31">GC3</f>
        <v>G数</v>
      </c>
      <c r="GT3" s="114" t="str">
        <f t="shared" si="31"/>
        <v>最大放出</v>
      </c>
      <c r="GU3" s="114" t="str">
        <f t="shared" si="31"/>
        <v>差枚</v>
      </c>
      <c r="GV3" s="119" t="s">
        <v>12</v>
      </c>
      <c r="GW3" s="120" t="s">
        <v>13</v>
      </c>
      <c r="GX3" s="121" t="s">
        <v>22</v>
      </c>
      <c r="GY3" s="122" t="s">
        <v>14</v>
      </c>
      <c r="GZ3" s="123" t="s">
        <v>23</v>
      </c>
      <c r="HA3" s="123" t="s">
        <v>24</v>
      </c>
      <c r="HB3" s="123" t="s">
        <v>25</v>
      </c>
      <c r="HC3" s="123" t="s">
        <v>26</v>
      </c>
      <c r="HD3" s="124" t="s">
        <v>0</v>
      </c>
      <c r="HE3" s="124" t="s">
        <v>3</v>
      </c>
      <c r="HF3" s="125" t="str">
        <f>GP3</f>
        <v>評価</v>
      </c>
      <c r="HG3" s="126" t="s">
        <v>20</v>
      </c>
      <c r="HH3" s="126" t="s">
        <v>21</v>
      </c>
      <c r="HI3" s="125" t="str">
        <f t="shared" ref="HI3:HK3" si="32">GS3</f>
        <v>G数</v>
      </c>
      <c r="HJ3" s="125" t="str">
        <f t="shared" si="32"/>
        <v>最大放出</v>
      </c>
      <c r="HK3" s="125" t="str">
        <f t="shared" si="32"/>
        <v>差枚</v>
      </c>
      <c r="HL3" s="127" t="s">
        <v>12</v>
      </c>
      <c r="HM3" s="128" t="s">
        <v>13</v>
      </c>
      <c r="HN3" s="129" t="s">
        <v>22</v>
      </c>
      <c r="HO3" s="130" t="s">
        <v>14</v>
      </c>
      <c r="HP3" s="131" t="s">
        <v>23</v>
      </c>
      <c r="HQ3" s="131" t="s">
        <v>24</v>
      </c>
      <c r="HR3" s="131" t="s">
        <v>25</v>
      </c>
      <c r="HS3" s="131" t="s">
        <v>26</v>
      </c>
      <c r="HT3" s="115" t="s">
        <v>0</v>
      </c>
      <c r="HU3" s="115" t="s">
        <v>3</v>
      </c>
      <c r="HV3" s="114" t="str">
        <f>HF3</f>
        <v>評価</v>
      </c>
      <c r="HW3" s="132" t="s">
        <v>20</v>
      </c>
      <c r="HX3" s="133" t="s">
        <v>21</v>
      </c>
      <c r="HY3" s="114" t="str">
        <f t="shared" ref="HY3:IA3" si="33">HI3</f>
        <v>G数</v>
      </c>
      <c r="HZ3" s="114" t="str">
        <f t="shared" si="33"/>
        <v>最大放出</v>
      </c>
      <c r="IA3" s="114" t="str">
        <f t="shared" si="33"/>
        <v>差枚</v>
      </c>
      <c r="IB3" s="119" t="s">
        <v>12</v>
      </c>
      <c r="IC3" s="120" t="s">
        <v>13</v>
      </c>
      <c r="ID3" s="121" t="s">
        <v>22</v>
      </c>
      <c r="IE3" s="122" t="s">
        <v>14</v>
      </c>
      <c r="IF3" s="123" t="s">
        <v>23</v>
      </c>
      <c r="IG3" s="123" t="s">
        <v>24</v>
      </c>
      <c r="IH3" s="123" t="s">
        <v>25</v>
      </c>
      <c r="II3" s="123" t="s">
        <v>26</v>
      </c>
      <c r="IJ3" s="124" t="s">
        <v>0</v>
      </c>
      <c r="IK3" s="124" t="s">
        <v>3</v>
      </c>
      <c r="IL3" s="125" t="str">
        <f>HV3</f>
        <v>評価</v>
      </c>
      <c r="IM3" s="126" t="s">
        <v>20</v>
      </c>
      <c r="IN3" s="126" t="s">
        <v>21</v>
      </c>
      <c r="IO3" s="125" t="str">
        <f t="shared" ref="IO3:IQ3" si="34">HY3</f>
        <v>G数</v>
      </c>
      <c r="IP3" s="125" t="str">
        <f t="shared" si="34"/>
        <v>最大放出</v>
      </c>
      <c r="IQ3" s="125" t="str">
        <f t="shared" si="34"/>
        <v>差枚</v>
      </c>
      <c r="IR3" s="127" t="s">
        <v>12</v>
      </c>
      <c r="IS3" s="128" t="s">
        <v>13</v>
      </c>
      <c r="IT3" s="129" t="s">
        <v>22</v>
      </c>
      <c r="IU3" s="130" t="s">
        <v>14</v>
      </c>
      <c r="IV3" s="131" t="s">
        <v>23</v>
      </c>
      <c r="IW3" s="131" t="s">
        <v>24</v>
      </c>
      <c r="IX3" s="131" t="s">
        <v>25</v>
      </c>
      <c r="IY3" s="131" t="s">
        <v>26</v>
      </c>
      <c r="IZ3" s="115" t="s">
        <v>0</v>
      </c>
      <c r="JA3" s="115" t="s">
        <v>3</v>
      </c>
      <c r="JB3" s="114" t="str">
        <f>IL3</f>
        <v>評価</v>
      </c>
      <c r="JC3" s="132" t="s">
        <v>20</v>
      </c>
      <c r="JD3" s="132" t="s">
        <v>21</v>
      </c>
      <c r="JE3" s="114" t="str">
        <f t="shared" ref="JE3:JG3" si="35">IO3</f>
        <v>G数</v>
      </c>
      <c r="JF3" s="114" t="str">
        <f t="shared" si="35"/>
        <v>最大放出</v>
      </c>
      <c r="JG3" s="114" t="str">
        <f t="shared" si="35"/>
        <v>差枚</v>
      </c>
      <c r="JH3" s="119" t="s">
        <v>12</v>
      </c>
      <c r="JI3" s="120" t="s">
        <v>13</v>
      </c>
      <c r="JJ3" s="121" t="s">
        <v>22</v>
      </c>
      <c r="JK3" s="122" t="s">
        <v>14</v>
      </c>
      <c r="JL3" s="123" t="s">
        <v>23</v>
      </c>
      <c r="JM3" s="123" t="s">
        <v>24</v>
      </c>
      <c r="JN3" s="123" t="s">
        <v>25</v>
      </c>
      <c r="JO3" s="123" t="s">
        <v>26</v>
      </c>
      <c r="JP3" s="124" t="s">
        <v>0</v>
      </c>
      <c r="JQ3" s="124" t="s">
        <v>3</v>
      </c>
      <c r="JR3" s="125" t="str">
        <f>JB3</f>
        <v>評価</v>
      </c>
      <c r="JS3" s="126" t="s">
        <v>20</v>
      </c>
      <c r="JT3" s="126" t="s">
        <v>21</v>
      </c>
      <c r="JU3" s="125" t="str">
        <f t="shared" ref="JU3:JW3" si="36">JE3</f>
        <v>G数</v>
      </c>
      <c r="JV3" s="125" t="str">
        <f t="shared" si="36"/>
        <v>最大放出</v>
      </c>
      <c r="JW3" s="125" t="str">
        <f t="shared" si="36"/>
        <v>差枚</v>
      </c>
      <c r="JX3" s="127" t="s">
        <v>12</v>
      </c>
      <c r="JY3" s="128" t="s">
        <v>13</v>
      </c>
      <c r="JZ3" s="129" t="s">
        <v>22</v>
      </c>
      <c r="KA3" s="130" t="s">
        <v>14</v>
      </c>
      <c r="KB3" s="131" t="s">
        <v>23</v>
      </c>
      <c r="KC3" s="131" t="s">
        <v>24</v>
      </c>
      <c r="KD3" s="131" t="s">
        <v>25</v>
      </c>
      <c r="KE3" s="131" t="s">
        <v>26</v>
      </c>
      <c r="KF3" s="115" t="s">
        <v>0</v>
      </c>
      <c r="KG3" s="115" t="s">
        <v>3</v>
      </c>
      <c r="KH3" s="114" t="str">
        <f>JR3</f>
        <v>評価</v>
      </c>
      <c r="KI3" s="132" t="s">
        <v>20</v>
      </c>
      <c r="KJ3" s="132" t="s">
        <v>21</v>
      </c>
      <c r="KK3" s="114" t="str">
        <f t="shared" ref="KK3:KM3" si="37">JU3</f>
        <v>G数</v>
      </c>
      <c r="KL3" s="114" t="str">
        <f t="shared" si="37"/>
        <v>最大放出</v>
      </c>
      <c r="KM3" s="114" t="str">
        <f t="shared" si="37"/>
        <v>差枚</v>
      </c>
      <c r="KN3" s="119" t="s">
        <v>12</v>
      </c>
      <c r="KO3" s="120" t="s">
        <v>13</v>
      </c>
      <c r="KP3" s="121" t="s">
        <v>22</v>
      </c>
      <c r="KQ3" s="122" t="s">
        <v>14</v>
      </c>
      <c r="KR3" s="123" t="s">
        <v>23</v>
      </c>
      <c r="KS3" s="123" t="s">
        <v>24</v>
      </c>
      <c r="KT3" s="123" t="s">
        <v>25</v>
      </c>
      <c r="KU3" s="123" t="s">
        <v>26</v>
      </c>
      <c r="KV3" s="124" t="s">
        <v>0</v>
      </c>
      <c r="KW3" s="124" t="s">
        <v>3</v>
      </c>
      <c r="KX3" s="125" t="str">
        <f>KH3</f>
        <v>評価</v>
      </c>
      <c r="KY3" s="126" t="s">
        <v>20</v>
      </c>
      <c r="KZ3" s="126" t="s">
        <v>21</v>
      </c>
      <c r="LA3" s="125" t="str">
        <f t="shared" ref="LA3:LC3" si="38">KK3</f>
        <v>G数</v>
      </c>
      <c r="LB3" s="125" t="str">
        <f t="shared" si="38"/>
        <v>最大放出</v>
      </c>
      <c r="LC3" s="125" t="str">
        <f t="shared" si="38"/>
        <v>差枚</v>
      </c>
      <c r="LD3" s="127" t="s">
        <v>12</v>
      </c>
      <c r="LE3" s="128" t="s">
        <v>13</v>
      </c>
      <c r="LF3" s="129" t="s">
        <v>22</v>
      </c>
      <c r="LG3" s="130" t="s">
        <v>14</v>
      </c>
      <c r="LH3" s="131" t="s">
        <v>23</v>
      </c>
      <c r="LI3" s="131" t="s">
        <v>24</v>
      </c>
      <c r="LJ3" s="131" t="s">
        <v>25</v>
      </c>
      <c r="LK3" s="131" t="s">
        <v>26</v>
      </c>
      <c r="LL3" s="125"/>
      <c r="LM3" s="125"/>
      <c r="LN3" s="131" t="s">
        <v>23</v>
      </c>
      <c r="LO3" s="131" t="s">
        <v>24</v>
      </c>
      <c r="LP3" s="131" t="s">
        <v>25</v>
      </c>
      <c r="LQ3" s="131" t="s">
        <v>26</v>
      </c>
    </row>
    <row r="4" ht="15.75" customHeight="1">
      <c r="A4" s="134"/>
      <c r="B4" s="135"/>
      <c r="C4" s="136"/>
      <c r="D4" s="137">
        <f t="shared" ref="D4:E4" si="39">D2</f>
        <v>1</v>
      </c>
      <c r="E4" s="138">
        <f t="shared" si="39"/>
        <v>1164</v>
      </c>
      <c r="F4" s="139"/>
      <c r="G4" s="140"/>
      <c r="H4" s="141"/>
      <c r="I4" s="139"/>
      <c r="J4" s="139"/>
      <c r="K4" s="139"/>
      <c r="L4" s="142"/>
      <c r="M4" s="143"/>
      <c r="N4" s="144"/>
      <c r="O4" s="145"/>
      <c r="P4" s="139"/>
      <c r="Q4" s="139"/>
      <c r="R4" s="139"/>
      <c r="S4" s="139"/>
      <c r="T4" s="137">
        <f t="shared" ref="T4:U4" si="40">T2</f>
        <v>2</v>
      </c>
      <c r="U4" s="138">
        <f t="shared" si="40"/>
        <v>1165</v>
      </c>
      <c r="V4" s="139"/>
      <c r="W4" s="140"/>
      <c r="X4" s="141"/>
      <c r="Y4" s="139"/>
      <c r="Z4" s="139"/>
      <c r="AA4" s="139"/>
      <c r="AB4" s="142"/>
      <c r="AC4" s="143"/>
      <c r="AD4" s="144"/>
      <c r="AE4" s="146"/>
      <c r="AF4" s="139"/>
      <c r="AG4" s="139"/>
      <c r="AH4" s="139"/>
      <c r="AI4" s="139"/>
      <c r="AJ4" s="137">
        <f t="shared" ref="AJ4:AK4" si="41">AJ2</f>
        <v>3</v>
      </c>
      <c r="AK4" s="138">
        <f t="shared" si="41"/>
        <v>1166</v>
      </c>
      <c r="AL4" s="139"/>
      <c r="AM4" s="140"/>
      <c r="AN4" s="141"/>
      <c r="AO4" s="139"/>
      <c r="AP4" s="139"/>
      <c r="AQ4" s="139"/>
      <c r="AR4" s="142"/>
      <c r="AS4" s="143"/>
      <c r="AT4" s="144"/>
      <c r="AU4" s="145"/>
      <c r="AV4" s="139"/>
      <c r="AW4" s="139"/>
      <c r="AX4" s="139"/>
      <c r="AY4" s="139"/>
      <c r="AZ4" s="137">
        <f t="shared" ref="AZ4:BA4" si="42">AZ2</f>
        <v>4</v>
      </c>
      <c r="BA4" s="138">
        <f t="shared" si="42"/>
        <v>1167</v>
      </c>
      <c r="BB4" s="139"/>
      <c r="BC4" s="140"/>
      <c r="BD4" s="141"/>
      <c r="BE4" s="139"/>
      <c r="BF4" s="139"/>
      <c r="BG4" s="139"/>
      <c r="BH4" s="142"/>
      <c r="BI4" s="143"/>
      <c r="BJ4" s="144"/>
      <c r="BK4" s="146"/>
      <c r="BL4" s="139"/>
      <c r="BM4" s="139"/>
      <c r="BN4" s="139"/>
      <c r="BO4" s="139"/>
      <c r="BP4" s="137">
        <f t="shared" ref="BP4:BQ4" si="43">BP2</f>
        <v>5</v>
      </c>
      <c r="BQ4" s="138">
        <f t="shared" si="43"/>
        <v>1168</v>
      </c>
      <c r="BR4" s="139"/>
      <c r="BS4" s="140"/>
      <c r="BT4" s="141"/>
      <c r="BU4" s="139"/>
      <c r="BV4" s="139"/>
      <c r="BW4" s="139"/>
      <c r="BX4" s="142"/>
      <c r="BY4" s="143"/>
      <c r="BZ4" s="144"/>
      <c r="CA4" s="145"/>
      <c r="CB4" s="139"/>
      <c r="CC4" s="139"/>
      <c r="CD4" s="139"/>
      <c r="CE4" s="139"/>
      <c r="CF4" s="137">
        <f t="shared" ref="CF4:CG4" si="44">CF2</f>
        <v>6</v>
      </c>
      <c r="CG4" s="138">
        <f t="shared" si="44"/>
        <v>1169</v>
      </c>
      <c r="CH4" s="139"/>
      <c r="CI4" s="140"/>
      <c r="CJ4" s="141"/>
      <c r="CK4" s="139"/>
      <c r="CL4" s="139"/>
      <c r="CM4" s="139"/>
      <c r="CN4" s="142"/>
      <c r="CO4" s="143"/>
      <c r="CP4" s="144"/>
      <c r="CQ4" s="146"/>
      <c r="CR4" s="139"/>
      <c r="CS4" s="139"/>
      <c r="CT4" s="139"/>
      <c r="CU4" s="139"/>
      <c r="CV4" s="137">
        <f t="shared" ref="CV4:CW4" si="45">CV2</f>
        <v>7</v>
      </c>
      <c r="CW4" s="138">
        <f t="shared" si="45"/>
        <v>1170</v>
      </c>
      <c r="CX4" s="139"/>
      <c r="CY4" s="140"/>
      <c r="CZ4" s="141"/>
      <c r="DA4" s="139"/>
      <c r="DB4" s="139"/>
      <c r="DC4" s="139"/>
      <c r="DD4" s="142"/>
      <c r="DE4" s="143"/>
      <c r="DF4" s="144"/>
      <c r="DG4" s="145"/>
      <c r="DH4" s="139"/>
      <c r="DI4" s="139"/>
      <c r="DJ4" s="139"/>
      <c r="DK4" s="139"/>
      <c r="DL4" s="137">
        <f t="shared" ref="DL4:DM4" si="46">DL2</f>
        <v>8</v>
      </c>
      <c r="DM4" s="138">
        <f t="shared" si="46"/>
        <v>1171</v>
      </c>
      <c r="DN4" s="139"/>
      <c r="DO4" s="140"/>
      <c r="DP4" s="141"/>
      <c r="DQ4" s="139"/>
      <c r="DR4" s="139"/>
      <c r="DS4" s="139"/>
      <c r="DT4" s="142"/>
      <c r="DU4" s="143"/>
      <c r="DV4" s="144"/>
      <c r="DW4" s="146"/>
      <c r="DX4" s="139"/>
      <c r="DY4" s="139"/>
      <c r="DZ4" s="139"/>
      <c r="EA4" s="139"/>
      <c r="EB4" s="137">
        <f t="shared" ref="EB4:EC4" si="47">EB2</f>
        <v>9</v>
      </c>
      <c r="EC4" s="138">
        <f t="shared" si="47"/>
        <v>1172</v>
      </c>
      <c r="ED4" s="139"/>
      <c r="EE4" s="140"/>
      <c r="EF4" s="147"/>
      <c r="EG4" s="139"/>
      <c r="EH4" s="139"/>
      <c r="EI4" s="139"/>
      <c r="EJ4" s="142"/>
      <c r="EK4" s="143"/>
      <c r="EL4" s="144"/>
      <c r="EM4" s="145"/>
      <c r="EN4" s="139"/>
      <c r="EO4" s="139"/>
      <c r="EP4" s="139"/>
      <c r="EQ4" s="139"/>
      <c r="ER4" s="137">
        <f t="shared" ref="ER4:ES4" si="48">ER2</f>
        <v>10</v>
      </c>
      <c r="ES4" s="138">
        <f t="shared" si="48"/>
        <v>1173</v>
      </c>
      <c r="ET4" s="139"/>
      <c r="EU4" s="140"/>
      <c r="EV4" s="141"/>
      <c r="EW4" s="139"/>
      <c r="EX4" s="139"/>
      <c r="EY4" s="139"/>
      <c r="EZ4" s="142"/>
      <c r="FA4" s="143"/>
      <c r="FB4" s="144"/>
      <c r="FC4" s="146"/>
      <c r="FD4" s="139"/>
      <c r="FE4" s="139"/>
      <c r="FF4" s="139"/>
      <c r="FG4" s="139"/>
      <c r="FH4" s="137">
        <f t="shared" ref="FH4:FI4" si="49">FH2</f>
        <v>11</v>
      </c>
      <c r="FI4" s="138">
        <f t="shared" si="49"/>
        <v>1174</v>
      </c>
      <c r="FJ4" s="139"/>
      <c r="FK4" s="140"/>
      <c r="FL4" s="141"/>
      <c r="FM4" s="139"/>
      <c r="FN4" s="139"/>
      <c r="FO4" s="139"/>
      <c r="FP4" s="142"/>
      <c r="FQ4" s="143"/>
      <c r="FR4" s="144"/>
      <c r="FS4" s="145"/>
      <c r="FT4" s="139"/>
      <c r="FU4" s="139"/>
      <c r="FV4" s="139"/>
      <c r="FW4" s="139"/>
      <c r="FX4" s="137">
        <f t="shared" ref="FX4:FY4" si="50">FX2</f>
        <v>12</v>
      </c>
      <c r="FY4" s="138">
        <f t="shared" si="50"/>
        <v>1175</v>
      </c>
      <c r="FZ4" s="139"/>
      <c r="GA4" s="140"/>
      <c r="GB4" s="141"/>
      <c r="GC4" s="139"/>
      <c r="GD4" s="139"/>
      <c r="GE4" s="139"/>
      <c r="GF4" s="142"/>
      <c r="GG4" s="143"/>
      <c r="GH4" s="144"/>
      <c r="GI4" s="146"/>
      <c r="GJ4" s="139"/>
      <c r="GK4" s="139"/>
      <c r="GL4" s="139"/>
      <c r="GM4" s="139"/>
      <c r="GN4" s="137">
        <f t="shared" ref="GN4:GO4" si="51">GN2</f>
        <v>13</v>
      </c>
      <c r="GO4" s="138">
        <f t="shared" si="51"/>
        <v>1176</v>
      </c>
      <c r="GP4" s="139"/>
      <c r="GQ4" s="140"/>
      <c r="GR4" s="141"/>
      <c r="GS4" s="139"/>
      <c r="GT4" s="139"/>
      <c r="GU4" s="139"/>
      <c r="GV4" s="142"/>
      <c r="GW4" s="143"/>
      <c r="GX4" s="144"/>
      <c r="GY4" s="145"/>
      <c r="GZ4" s="139"/>
      <c r="HA4" s="139"/>
      <c r="HB4" s="139"/>
      <c r="HC4" s="139"/>
      <c r="HD4" s="137">
        <f t="shared" ref="HD4:HE4" si="52">HD2</f>
        <v>14</v>
      </c>
      <c r="HE4" s="138">
        <f t="shared" si="52"/>
        <v>1177</v>
      </c>
      <c r="HF4" s="139"/>
      <c r="HG4" s="140"/>
      <c r="HH4" s="141"/>
      <c r="HI4" s="139"/>
      <c r="HJ4" s="139"/>
      <c r="HK4" s="139"/>
      <c r="HL4" s="142"/>
      <c r="HM4" s="143"/>
      <c r="HN4" s="144"/>
      <c r="HO4" s="146"/>
      <c r="HP4" s="139"/>
      <c r="HQ4" s="139"/>
      <c r="HR4" s="139"/>
      <c r="HS4" s="139"/>
      <c r="HT4" s="137">
        <f t="shared" ref="HT4:HU4" si="53">HT2</f>
        <v>15</v>
      </c>
      <c r="HU4" s="138">
        <f t="shared" si="53"/>
        <v>1178</v>
      </c>
      <c r="HV4" s="139"/>
      <c r="HW4" s="140"/>
      <c r="HX4" s="147"/>
      <c r="HY4" s="139"/>
      <c r="HZ4" s="139"/>
      <c r="IA4" s="139"/>
      <c r="IB4" s="139"/>
      <c r="IC4" s="139"/>
      <c r="ID4" s="139"/>
      <c r="IE4" s="139"/>
      <c r="IF4" s="139"/>
      <c r="IG4" s="139"/>
      <c r="IH4" s="139"/>
      <c r="II4" s="139"/>
      <c r="IJ4" s="137">
        <f t="shared" ref="IJ4:IK4" si="54">IJ2</f>
        <v>16</v>
      </c>
      <c r="IK4" s="138">
        <f t="shared" si="54"/>
        <v>1179</v>
      </c>
      <c r="IL4" s="139"/>
      <c r="IM4" s="140"/>
      <c r="IN4" s="141"/>
      <c r="IO4" s="139"/>
      <c r="IP4" s="139"/>
      <c r="IQ4" s="139"/>
      <c r="IR4" s="139"/>
      <c r="IS4" s="139"/>
      <c r="IT4" s="140"/>
      <c r="IU4" s="140"/>
      <c r="IV4" s="139"/>
      <c r="IW4" s="139"/>
      <c r="IX4" s="139"/>
      <c r="IY4" s="139"/>
      <c r="IZ4" s="137">
        <f t="shared" ref="IZ4:JA4" si="55">IZ2</f>
        <v>17</v>
      </c>
      <c r="JA4" s="138">
        <f t="shared" si="55"/>
        <v>1180</v>
      </c>
      <c r="JB4" s="139"/>
      <c r="JC4" s="140"/>
      <c r="JD4" s="141"/>
      <c r="JE4" s="139"/>
      <c r="JF4" s="139"/>
      <c r="JG4" s="139"/>
      <c r="JH4" s="139"/>
      <c r="JI4" s="139"/>
      <c r="JJ4" s="140"/>
      <c r="JK4" s="140"/>
      <c r="JL4" s="139"/>
      <c r="JM4" s="139"/>
      <c r="JN4" s="139"/>
      <c r="JO4" s="139"/>
      <c r="JP4" s="137">
        <f t="shared" ref="JP4:JQ4" si="56">JP2</f>
        <v>18</v>
      </c>
      <c r="JQ4" s="138">
        <f t="shared" si="56"/>
        <v>1181</v>
      </c>
      <c r="JR4" s="139"/>
      <c r="JS4" s="140"/>
      <c r="JT4" s="141"/>
      <c r="JU4" s="139"/>
      <c r="JV4" s="139"/>
      <c r="JW4" s="139"/>
      <c r="JX4" s="139"/>
      <c r="JY4" s="139"/>
      <c r="JZ4" s="140"/>
      <c r="KA4" s="140"/>
      <c r="KB4" s="139"/>
      <c r="KC4" s="139"/>
      <c r="KD4" s="139"/>
      <c r="KE4" s="139"/>
      <c r="KF4" s="137">
        <f t="shared" ref="KF4:KG4" si="57">KF2</f>
        <v>19</v>
      </c>
      <c r="KG4" s="138">
        <f t="shared" si="57"/>
        <v>1182</v>
      </c>
      <c r="KH4" s="139"/>
      <c r="KI4" s="140"/>
      <c r="KJ4" s="141"/>
      <c r="KK4" s="139"/>
      <c r="KL4" s="139"/>
      <c r="KM4" s="139"/>
      <c r="KN4" s="139"/>
      <c r="KO4" s="139"/>
      <c r="KP4" s="140"/>
      <c r="KQ4" s="140"/>
      <c r="KR4" s="139"/>
      <c r="KS4" s="139"/>
      <c r="KT4" s="139"/>
      <c r="KU4" s="139"/>
      <c r="KV4" s="137">
        <f t="shared" ref="KV4:KW4" si="58">KV2</f>
        <v>20</v>
      </c>
      <c r="KW4" s="138">
        <f t="shared" si="58"/>
        <v>1183</v>
      </c>
      <c r="KX4" s="139"/>
      <c r="KY4" s="140"/>
      <c r="KZ4" s="141"/>
      <c r="LA4" s="139"/>
      <c r="LB4" s="139"/>
      <c r="LC4" s="139"/>
      <c r="LD4" s="139"/>
      <c r="LE4" s="139"/>
      <c r="LF4" s="140"/>
      <c r="LG4" s="140"/>
      <c r="LH4" s="139"/>
      <c r="LI4" s="139"/>
      <c r="LJ4" s="139"/>
      <c r="LK4" s="139"/>
      <c r="LL4" s="148"/>
      <c r="LM4" s="148"/>
      <c r="LN4" s="139"/>
      <c r="LO4" s="139"/>
      <c r="LP4" s="139"/>
      <c r="LQ4" s="139"/>
    </row>
    <row r="5" ht="15.75" customHeight="1">
      <c r="A5" s="134"/>
      <c r="B5" s="135"/>
      <c r="C5" s="136"/>
      <c r="D5" s="137">
        <f t="shared" ref="D5:E5" si="59">D4</f>
        <v>1</v>
      </c>
      <c r="E5" s="149">
        <f t="shared" si="59"/>
        <v>1164</v>
      </c>
      <c r="F5" s="139"/>
      <c r="G5" s="140"/>
      <c r="H5" s="141"/>
      <c r="I5" s="139"/>
      <c r="J5" s="139"/>
      <c r="K5" s="139"/>
      <c r="L5" s="142"/>
      <c r="M5" s="143"/>
      <c r="N5" s="144"/>
      <c r="O5" s="145"/>
      <c r="P5" s="139"/>
      <c r="Q5" s="139"/>
      <c r="R5" s="139"/>
      <c r="S5" s="139"/>
      <c r="T5" s="137">
        <f t="shared" ref="T5:U5" si="60">T4</f>
        <v>2</v>
      </c>
      <c r="U5" s="149">
        <f t="shared" si="60"/>
        <v>1165</v>
      </c>
      <c r="V5" s="139"/>
      <c r="W5" s="140"/>
      <c r="X5" s="141"/>
      <c r="Y5" s="139"/>
      <c r="Z5" s="139"/>
      <c r="AA5" s="139"/>
      <c r="AB5" s="142"/>
      <c r="AC5" s="143"/>
      <c r="AD5" s="144"/>
      <c r="AE5" s="146"/>
      <c r="AF5" s="139"/>
      <c r="AG5" s="139"/>
      <c r="AH5" s="139"/>
      <c r="AI5" s="139"/>
      <c r="AJ5" s="137">
        <f t="shared" ref="AJ5:AK5" si="61">AJ4</f>
        <v>3</v>
      </c>
      <c r="AK5" s="149">
        <f t="shared" si="61"/>
        <v>1166</v>
      </c>
      <c r="AL5" s="139"/>
      <c r="AM5" s="140"/>
      <c r="AN5" s="141"/>
      <c r="AO5" s="139"/>
      <c r="AP5" s="139"/>
      <c r="AQ5" s="139"/>
      <c r="AR5" s="142"/>
      <c r="AS5" s="143"/>
      <c r="AT5" s="144"/>
      <c r="AU5" s="145"/>
      <c r="AV5" s="139"/>
      <c r="AW5" s="139"/>
      <c r="AX5" s="139"/>
      <c r="AY5" s="139"/>
      <c r="AZ5" s="137">
        <f t="shared" ref="AZ5:BA5" si="62">AZ4</f>
        <v>4</v>
      </c>
      <c r="BA5" s="149">
        <f t="shared" si="62"/>
        <v>1167</v>
      </c>
      <c r="BB5" s="139"/>
      <c r="BC5" s="140"/>
      <c r="BD5" s="141"/>
      <c r="BE5" s="139"/>
      <c r="BF5" s="139"/>
      <c r="BG5" s="139"/>
      <c r="BH5" s="142"/>
      <c r="BI5" s="143"/>
      <c r="BJ5" s="144"/>
      <c r="BK5" s="146"/>
      <c r="BL5" s="139"/>
      <c r="BM5" s="139"/>
      <c r="BN5" s="139"/>
      <c r="BO5" s="139"/>
      <c r="BP5" s="137">
        <f t="shared" ref="BP5:BQ5" si="63">BP4</f>
        <v>5</v>
      </c>
      <c r="BQ5" s="149">
        <f t="shared" si="63"/>
        <v>1168</v>
      </c>
      <c r="BR5" s="139"/>
      <c r="BS5" s="140"/>
      <c r="BT5" s="141"/>
      <c r="BU5" s="139"/>
      <c r="BV5" s="139"/>
      <c r="BW5" s="139"/>
      <c r="BX5" s="142"/>
      <c r="BY5" s="143"/>
      <c r="BZ5" s="144"/>
      <c r="CA5" s="145"/>
      <c r="CB5" s="139"/>
      <c r="CC5" s="139"/>
      <c r="CD5" s="139"/>
      <c r="CE5" s="139"/>
      <c r="CF5" s="137">
        <f t="shared" ref="CF5:CG5" si="64">CF4</f>
        <v>6</v>
      </c>
      <c r="CG5" s="149">
        <f t="shared" si="64"/>
        <v>1169</v>
      </c>
      <c r="CH5" s="139"/>
      <c r="CI5" s="140"/>
      <c r="CJ5" s="141"/>
      <c r="CK5" s="139"/>
      <c r="CL5" s="139"/>
      <c r="CM5" s="139"/>
      <c r="CN5" s="142"/>
      <c r="CO5" s="143"/>
      <c r="CP5" s="144"/>
      <c r="CQ5" s="146"/>
      <c r="CR5" s="139"/>
      <c r="CS5" s="139"/>
      <c r="CT5" s="139"/>
      <c r="CU5" s="139"/>
      <c r="CV5" s="137">
        <f t="shared" ref="CV5:CW5" si="65">CV4</f>
        <v>7</v>
      </c>
      <c r="CW5" s="149">
        <f t="shared" si="65"/>
        <v>1170</v>
      </c>
      <c r="CX5" s="139"/>
      <c r="CY5" s="140"/>
      <c r="CZ5" s="141"/>
      <c r="DA5" s="139"/>
      <c r="DB5" s="139"/>
      <c r="DC5" s="139"/>
      <c r="DD5" s="142"/>
      <c r="DE5" s="143"/>
      <c r="DF5" s="144"/>
      <c r="DG5" s="145"/>
      <c r="DH5" s="139"/>
      <c r="DI5" s="139"/>
      <c r="DJ5" s="139"/>
      <c r="DK5" s="139"/>
      <c r="DL5" s="137">
        <f t="shared" ref="DL5:DM5" si="66">DL4</f>
        <v>8</v>
      </c>
      <c r="DM5" s="149">
        <f t="shared" si="66"/>
        <v>1171</v>
      </c>
      <c r="DN5" s="139"/>
      <c r="DO5" s="140"/>
      <c r="DP5" s="141"/>
      <c r="DQ5" s="139"/>
      <c r="DR5" s="139"/>
      <c r="DS5" s="139"/>
      <c r="DT5" s="142"/>
      <c r="DU5" s="143"/>
      <c r="DV5" s="144"/>
      <c r="DW5" s="146"/>
      <c r="DX5" s="139"/>
      <c r="DY5" s="139"/>
      <c r="DZ5" s="139"/>
      <c r="EA5" s="139"/>
      <c r="EB5" s="137">
        <f t="shared" ref="EB5:EC5" si="67">EB4</f>
        <v>9</v>
      </c>
      <c r="EC5" s="149">
        <f t="shared" si="67"/>
        <v>1172</v>
      </c>
      <c r="ED5" s="139"/>
      <c r="EE5" s="140"/>
      <c r="EF5" s="147"/>
      <c r="EG5" s="139"/>
      <c r="EH5" s="139"/>
      <c r="EI5" s="139"/>
      <c r="EJ5" s="142"/>
      <c r="EK5" s="143"/>
      <c r="EL5" s="144"/>
      <c r="EM5" s="145"/>
      <c r="EN5" s="139"/>
      <c r="EO5" s="139"/>
      <c r="EP5" s="139"/>
      <c r="EQ5" s="139"/>
      <c r="ER5" s="137">
        <f t="shared" ref="ER5:ES5" si="68">ER4</f>
        <v>10</v>
      </c>
      <c r="ES5" s="149">
        <f t="shared" si="68"/>
        <v>1173</v>
      </c>
      <c r="ET5" s="139"/>
      <c r="EU5" s="140"/>
      <c r="EV5" s="141"/>
      <c r="EW5" s="139"/>
      <c r="EX5" s="139"/>
      <c r="EY5" s="139"/>
      <c r="EZ5" s="142"/>
      <c r="FA5" s="143"/>
      <c r="FB5" s="144"/>
      <c r="FC5" s="146"/>
      <c r="FD5" s="139"/>
      <c r="FE5" s="139"/>
      <c r="FF5" s="139"/>
      <c r="FG5" s="139"/>
      <c r="FH5" s="137">
        <f t="shared" ref="FH5:FI5" si="69">FH4</f>
        <v>11</v>
      </c>
      <c r="FI5" s="149">
        <f t="shared" si="69"/>
        <v>1174</v>
      </c>
      <c r="FJ5" s="139"/>
      <c r="FK5" s="140"/>
      <c r="FL5" s="141"/>
      <c r="FM5" s="139"/>
      <c r="FN5" s="139"/>
      <c r="FO5" s="139"/>
      <c r="FP5" s="142"/>
      <c r="FQ5" s="143"/>
      <c r="FR5" s="144"/>
      <c r="FS5" s="145"/>
      <c r="FT5" s="139"/>
      <c r="FU5" s="139"/>
      <c r="FV5" s="139"/>
      <c r="FW5" s="139"/>
      <c r="FX5" s="137">
        <f t="shared" ref="FX5:FY5" si="70">FX4</f>
        <v>12</v>
      </c>
      <c r="FY5" s="149">
        <f t="shared" si="70"/>
        <v>1175</v>
      </c>
      <c r="FZ5" s="139"/>
      <c r="GA5" s="140"/>
      <c r="GB5" s="141"/>
      <c r="GC5" s="139"/>
      <c r="GD5" s="139"/>
      <c r="GE5" s="139"/>
      <c r="GF5" s="142"/>
      <c r="GG5" s="143"/>
      <c r="GH5" s="144"/>
      <c r="GI5" s="146"/>
      <c r="GJ5" s="139"/>
      <c r="GK5" s="139"/>
      <c r="GL5" s="139"/>
      <c r="GM5" s="139"/>
      <c r="GN5" s="137">
        <f t="shared" ref="GN5:GO5" si="71">GN4</f>
        <v>13</v>
      </c>
      <c r="GO5" s="149">
        <f t="shared" si="71"/>
        <v>1176</v>
      </c>
      <c r="GP5" s="139"/>
      <c r="GQ5" s="140"/>
      <c r="GR5" s="141"/>
      <c r="GS5" s="139"/>
      <c r="GT5" s="139"/>
      <c r="GU5" s="139"/>
      <c r="GV5" s="142"/>
      <c r="GW5" s="143"/>
      <c r="GX5" s="144"/>
      <c r="GY5" s="145"/>
      <c r="GZ5" s="139"/>
      <c r="HA5" s="139"/>
      <c r="HB5" s="139"/>
      <c r="HC5" s="139"/>
      <c r="HD5" s="137">
        <f t="shared" ref="HD5:HE5" si="72">HD4</f>
        <v>14</v>
      </c>
      <c r="HE5" s="149">
        <f t="shared" si="72"/>
        <v>1177</v>
      </c>
      <c r="HF5" s="139"/>
      <c r="HG5" s="140"/>
      <c r="HH5" s="141"/>
      <c r="HI5" s="139"/>
      <c r="HJ5" s="139"/>
      <c r="HK5" s="139"/>
      <c r="HL5" s="142"/>
      <c r="HM5" s="143"/>
      <c r="HN5" s="144"/>
      <c r="HO5" s="146"/>
      <c r="HP5" s="139"/>
      <c r="HQ5" s="139"/>
      <c r="HR5" s="139"/>
      <c r="HS5" s="139"/>
      <c r="HT5" s="137">
        <f t="shared" ref="HT5:HU5" si="73">HT4</f>
        <v>15</v>
      </c>
      <c r="HU5" s="149">
        <f t="shared" si="73"/>
        <v>1178</v>
      </c>
      <c r="HV5" s="139"/>
      <c r="HW5" s="140"/>
      <c r="HX5" s="147"/>
      <c r="HY5" s="139"/>
      <c r="HZ5" s="139"/>
      <c r="IA5" s="139"/>
      <c r="IB5" s="139"/>
      <c r="IC5" s="139"/>
      <c r="ID5" s="139"/>
      <c r="IE5" s="139"/>
      <c r="IF5" s="139"/>
      <c r="IG5" s="139"/>
      <c r="IH5" s="139"/>
      <c r="II5" s="139"/>
      <c r="IJ5" s="137">
        <f t="shared" ref="IJ5:IK5" si="74">IJ4</f>
        <v>16</v>
      </c>
      <c r="IK5" s="149">
        <f t="shared" si="74"/>
        <v>1179</v>
      </c>
      <c r="IL5" s="139"/>
      <c r="IM5" s="140"/>
      <c r="IN5" s="141"/>
      <c r="IO5" s="139"/>
      <c r="IP5" s="139"/>
      <c r="IQ5" s="139"/>
      <c r="IR5" s="139"/>
      <c r="IS5" s="139"/>
      <c r="IT5" s="140"/>
      <c r="IU5" s="140"/>
      <c r="IV5" s="139"/>
      <c r="IW5" s="139"/>
      <c r="IX5" s="139"/>
      <c r="IY5" s="139"/>
      <c r="IZ5" s="137">
        <f t="shared" ref="IZ5:JA5" si="75">IZ4</f>
        <v>17</v>
      </c>
      <c r="JA5" s="149">
        <f t="shared" si="75"/>
        <v>1180</v>
      </c>
      <c r="JB5" s="139"/>
      <c r="JC5" s="140"/>
      <c r="JD5" s="141"/>
      <c r="JE5" s="139"/>
      <c r="JF5" s="139"/>
      <c r="JG5" s="139"/>
      <c r="JH5" s="139"/>
      <c r="JI5" s="139"/>
      <c r="JJ5" s="140"/>
      <c r="JK5" s="140"/>
      <c r="JL5" s="139"/>
      <c r="JM5" s="139"/>
      <c r="JN5" s="139"/>
      <c r="JO5" s="139"/>
      <c r="JP5" s="137">
        <f t="shared" ref="JP5:JQ5" si="76">JP4</f>
        <v>18</v>
      </c>
      <c r="JQ5" s="149">
        <f t="shared" si="76"/>
        <v>1181</v>
      </c>
      <c r="JR5" s="139"/>
      <c r="JS5" s="140"/>
      <c r="JT5" s="141"/>
      <c r="JU5" s="139"/>
      <c r="JV5" s="139"/>
      <c r="JW5" s="139"/>
      <c r="JX5" s="139"/>
      <c r="JY5" s="139"/>
      <c r="JZ5" s="140"/>
      <c r="KA5" s="140"/>
      <c r="KB5" s="139"/>
      <c r="KC5" s="139"/>
      <c r="KD5" s="139"/>
      <c r="KE5" s="139"/>
      <c r="KF5" s="137">
        <f t="shared" ref="KF5:KG5" si="77">KF4</f>
        <v>19</v>
      </c>
      <c r="KG5" s="149">
        <f t="shared" si="77"/>
        <v>1182</v>
      </c>
      <c r="KH5" s="139"/>
      <c r="KI5" s="140"/>
      <c r="KJ5" s="141"/>
      <c r="KK5" s="139"/>
      <c r="KL5" s="139"/>
      <c r="KM5" s="139"/>
      <c r="KN5" s="139"/>
      <c r="KO5" s="139"/>
      <c r="KP5" s="140"/>
      <c r="KQ5" s="140"/>
      <c r="KR5" s="139"/>
      <c r="KS5" s="139"/>
      <c r="KT5" s="139"/>
      <c r="KU5" s="139"/>
      <c r="KV5" s="137">
        <f t="shared" ref="KV5:KW5" si="78">KV4</f>
        <v>20</v>
      </c>
      <c r="KW5" s="149">
        <f t="shared" si="78"/>
        <v>1183</v>
      </c>
      <c r="KX5" s="139"/>
      <c r="KY5" s="140"/>
      <c r="KZ5" s="141"/>
      <c r="LA5" s="139"/>
      <c r="LB5" s="139"/>
      <c r="LC5" s="139"/>
      <c r="LD5" s="139"/>
      <c r="LE5" s="139"/>
      <c r="LF5" s="140"/>
      <c r="LG5" s="140"/>
      <c r="LH5" s="139"/>
      <c r="LI5" s="139"/>
      <c r="LJ5" s="139"/>
      <c r="LK5" s="139"/>
      <c r="LL5" s="150"/>
      <c r="LM5" s="150"/>
      <c r="LN5" s="139"/>
      <c r="LO5" s="139"/>
      <c r="LP5" s="139"/>
      <c r="LQ5" s="139"/>
    </row>
    <row r="6" ht="15.75" customHeight="1">
      <c r="A6" s="151">
        <v>46113.0</v>
      </c>
      <c r="B6" s="152" t="s">
        <v>27</v>
      </c>
      <c r="C6" s="153">
        <f t="shared" ref="C6:C425" si="99">K6+AA6+AQ6+BG6+BW6+CM6+DC6+DS6+EI6+EY6+FO6+GE6+GU6+HK6+IA6+IQ6+JG6+JW6+KM6+LC6</f>
        <v>0</v>
      </c>
      <c r="D6" s="154">
        <f t="shared" ref="D6:E6" si="79">D5</f>
        <v>1</v>
      </c>
      <c r="E6" s="155">
        <f t="shared" si="79"/>
        <v>1164</v>
      </c>
      <c r="F6" s="156" t="str">
        <f t="shared" ref="F6:F28" si="101">IFERROR(IF(S6&gt;=10,"6",IF(S6&gt;=8,"5",IF(S6&gt;=6,"4",IF(S6&gt;=4,"3",IF(S6&gt;=2,"2",IF(S6&gt;=-1,"1",IF(S6&gt;=-2,"-1",IF(S6&gt;=-3,"-2","-3")))))))), F13)</f>
        <v>1</v>
      </c>
      <c r="G6" s="157" t="str">
        <f t="shared" ref="G6:G425" si="102">IF(OR(VALUE(H5)=4,VALUE(H5)=4,VALUE(H5)=5,VALUE(H5)=6),1,IF(VALUE(H5)=0,G5,G5+1))</f>
        <v/>
      </c>
      <c r="H6" s="158">
        <f t="shared" ref="H6:H425" si="103">IF(OR(I6&gt;=500, J6&gt;=500), VALUE(F6),0)</f>
        <v>0</v>
      </c>
      <c r="I6" s="159"/>
      <c r="J6" s="159"/>
      <c r="K6" s="159"/>
      <c r="L6" s="78"/>
      <c r="M6" s="79"/>
      <c r="N6" s="77" t="str">
        <f t="shared" ref="N6:N422" si="104">IFERROR(IF(M6&gt;=12,"-2",IF(M6&gt;=10,"-1",IF(M6&gt;=8,"0",IF(M6&gt;=6,"1",IF(M6&gt;=4,"2",IF(M6&gt;=3,"2.5",IF(M6&gt;=2,"3",IF(M6&gt;=1,"3","0")))))))), N13)</f>
        <v>0</v>
      </c>
      <c r="O6" s="81">
        <f t="shared" ref="O6:O36" si="105">L6+N6</f>
        <v>0</v>
      </c>
      <c r="P6" s="160">
        <f t="shared" ref="P6:P36" si="106">IF(I6&gt;=8000,2.5,IF(I6&gt;=6000,2,IF(I6&gt;=4000,1.5,IF(I6&gt;=2000,1,IF(I6&gt;=1000,0.5,IF(I6&gt;=0,0))))))</f>
        <v>0</v>
      </c>
      <c r="Q6" s="160">
        <f t="shared" ref="Q6:Q36" si="107">IF(J6&gt;=10000,5,IF(J6&gt;=9000,4.5,IF(J6&gt;=8000,4,IF(J6&gt;=7000,3.5,IF(J6&gt;=6000,3,IF(J6&gt;=5000,2.5,IF(J6&gt;=4000,2,IF(J6&gt;=3000,1.5,IF(J6&gt;=2000,1,IF(J6&gt;=1000,0.5,0))))))))))</f>
        <v>0</v>
      </c>
      <c r="R6" s="160">
        <f t="shared" ref="R6:R36" si="108">IF(K6&gt;=8000,5,IF(K6&gt;=6000,4,IF(K6&gt;=4000,3,IF(K6&gt;=2000,2,IF(K6&gt;=1000,1,IF(K6&gt;=0,0,IF(K6&gt;=-1000,-1,IF(K6&gt;=-2000,-1.5,IF(K6&gt;=-3000,-4,IF(K6&gt;=-4000,-5,-6))))))))))</f>
        <v>0</v>
      </c>
      <c r="S6" s="160">
        <f t="shared" ref="S6:S36" si="109">IFERROR(R6+Q6+P6, R6+Q6)</f>
        <v>0</v>
      </c>
      <c r="T6" s="161">
        <f t="shared" ref="T6:U6" si="80">T5</f>
        <v>2</v>
      </c>
      <c r="U6" s="162">
        <f t="shared" si="80"/>
        <v>1165</v>
      </c>
      <c r="V6" s="163" t="str">
        <f t="shared" ref="V6:V28" si="111">IFERROR(IF(AI6&gt;=10,"6",IF(AI6&gt;=8,"5",IF(AI6&gt;=6,"4",IF(AI6&gt;=4,"3",IF(AI6&gt;=2,"2",IF(AI6&gt;=-1,"1",IF(AI6&gt;=-2,"-1",IF(AI6&gt;=-3,"-2","-3")))))))), V13)</f>
        <v>1</v>
      </c>
      <c r="W6" s="164" t="str">
        <f t="shared" ref="W6:W425" si="112">IF(OR(VALUE(X5)=4,VALUE(X5)=4,VALUE(X5)=5,VALUE(X5)=6),1,IF(VALUE(X5)=0,W5,W5+1))</f>
        <v/>
      </c>
      <c r="X6" s="165">
        <f t="shared" ref="X6:X425" si="113">IF(OR(Y6&gt;=500, Z6&gt;=500), VALUE(V6),0)</f>
        <v>0</v>
      </c>
      <c r="Y6" s="166"/>
      <c r="Z6" s="166"/>
      <c r="AA6" s="166"/>
      <c r="AB6" s="84"/>
      <c r="AC6" s="85"/>
      <c r="AD6" s="83" t="str">
        <f t="shared" ref="AD6:AD422" si="114">IFERROR(IF(AC6&gt;=12,"-2",IF(AC6&gt;=10,"-1",IF(AC6&gt;=8,"0",IF(AC6&gt;=6,"1",IF(AC6&gt;=4,"2",IF(AC6&gt;=3,"2.5",IF(AC6&gt;=2,"3",IF(AC6&gt;=1,"3","0")))))))), AD13)</f>
        <v>0</v>
      </c>
      <c r="AE6" s="167">
        <f t="shared" ref="AE6:AE36" si="115">AB6+AD6</f>
        <v>0</v>
      </c>
      <c r="AF6" s="168">
        <f t="shared" ref="AF6:AF36" si="116">IF(Y6&gt;=8000,2.5,IF(Y6&gt;=6000,2,IF(Y6&gt;=4000,1.5,IF(Y6&gt;=2000,1,IF(Y6&gt;=1000,0.5,IF(Y6&gt;=0,0))))))</f>
        <v>0</v>
      </c>
      <c r="AG6" s="168">
        <f t="shared" ref="AG6:AG36" si="117">IF(Z6&gt;=10000,5,IF(Z6&gt;=9000,4.5,IF(Z6&gt;=8000,4,IF(Z6&gt;=7000,3.5,IF(Z6&gt;=6000,3,IF(Z6&gt;=5000,2.5,IF(Z6&gt;=4000,2,IF(Z6&gt;=3000,1.5,IF(Z6&gt;=2000,1,IF(Z6&gt;=1000,0.5,0))))))))))</f>
        <v>0</v>
      </c>
      <c r="AH6" s="168">
        <f t="shared" ref="AH6:AH36" si="118">IF(AA6&gt;=8000,5,IF(AA6&gt;=6000,4,IF(AA6&gt;=4000,3,IF(AA6&gt;=2000,2,IF(AA6&gt;=1000,1,IF(AA6&gt;=0,0,IF(AA6&gt;=-1000,-1,IF(AA6&gt;=-2000,-1.5,IF(AA6&gt;=-3000,-4,IF(AA6&gt;=-4000,-5,-6))))))))))</f>
        <v>0</v>
      </c>
      <c r="AI6" s="168">
        <f t="shared" ref="AI6:AI36" si="119">IFERROR(AH6+AG6+AF6, AH6+AG6)</f>
        <v>0</v>
      </c>
      <c r="AJ6" s="154">
        <f t="shared" ref="AJ6:AK6" si="81">AJ5</f>
        <v>3</v>
      </c>
      <c r="AK6" s="155">
        <f t="shared" si="81"/>
        <v>1166</v>
      </c>
      <c r="AL6" s="156" t="str">
        <f t="shared" ref="AL6:AL28" si="121">IFERROR(IF(AY6&gt;=10,"6",IF(AY6&gt;=8,"5",IF(AY6&gt;=6,"4",IF(AY6&gt;=4,"3",IF(AY6&gt;=2,"2",IF(AY6&gt;=-1,"1",IF(AY6&gt;=-2,"-1",IF(AY6&gt;=-3,"-2","-3")))))))), AL13)</f>
        <v>1</v>
      </c>
      <c r="AM6" s="157" t="str">
        <f t="shared" ref="AM6:AM425" si="122">IF(OR(VALUE(AN5)=4,VALUE(AN5)=4,VALUE(AN5)=5,VALUE(AN5)=6),1,IF(VALUE(AN5)=0,AM5,AM5+1))</f>
        <v/>
      </c>
      <c r="AN6" s="158">
        <f t="shared" ref="AN6:AN425" si="123">IF(OR(AO6&gt;=500, AP6&gt;=500), VALUE(AL6),0)</f>
        <v>0</v>
      </c>
      <c r="AO6" s="159"/>
      <c r="AP6" s="159"/>
      <c r="AQ6" s="159"/>
      <c r="AR6" s="78"/>
      <c r="AS6" s="79"/>
      <c r="AT6" s="77" t="str">
        <f t="shared" ref="AT6:AT422" si="124">IFERROR(IF(AS6&gt;=12,"-2",IF(AS6&gt;=10,"-1",IF(AS6&gt;=8,"0",IF(AS6&gt;=6,"1",IF(AS6&gt;=4,"2",IF(AS6&gt;=3,"2.5",IF(AS6&gt;=2,"3",IF(AS6&gt;=1,"3","0")))))))), AT13)</f>
        <v>0</v>
      </c>
      <c r="AU6" s="81">
        <f t="shared" ref="AU6:AU36" si="125">AR6+AT6</f>
        <v>0</v>
      </c>
      <c r="AV6" s="160">
        <f t="shared" ref="AV6:AV36" si="126">IF(AO6&gt;=8000,2.5,IF(AO6&gt;=6000,2,IF(AO6&gt;=4000,1.5,IF(AO6&gt;=2000,1,IF(AO6&gt;=1000,0.5,IF(AO6&gt;=0,0))))))</f>
        <v>0</v>
      </c>
      <c r="AW6" s="160">
        <f t="shared" ref="AW6:AW36" si="127">IF(AP6&gt;=10000,5,IF(AP6&gt;=9000,4.5,IF(AP6&gt;=8000,4,IF(AP6&gt;=7000,3.5,IF(AP6&gt;=6000,3,IF(AP6&gt;=5000,2.5,IF(AP6&gt;=4000,2,IF(AP6&gt;=3000,1.5,IF(AP6&gt;=2000,1,IF(AP6&gt;=1000,0.5,0))))))))))</f>
        <v>0</v>
      </c>
      <c r="AX6" s="160">
        <f t="shared" ref="AX6:AX36" si="128">IF(AQ6&gt;=8000,5,IF(AQ6&gt;=6000,4,IF(AQ6&gt;=4000,3,IF(AQ6&gt;=2000,2,IF(AQ6&gt;=1000,1,IF(AQ6&gt;=0,0,IF(AQ6&gt;=-1000,-1,IF(AQ6&gt;=-2000,-1.5,IF(AQ6&gt;=-3000,-4,IF(AQ6&gt;=-4000,-5,-6))))))))))</f>
        <v>0</v>
      </c>
      <c r="AY6" s="160">
        <f t="shared" ref="AY6:AY36" si="129">IFERROR(AX6+AW6+AV6, AX6+AW6)</f>
        <v>0</v>
      </c>
      <c r="AZ6" s="161">
        <f t="shared" ref="AZ6:BA6" si="82">AZ5</f>
        <v>4</v>
      </c>
      <c r="BA6" s="162">
        <f t="shared" si="82"/>
        <v>1167</v>
      </c>
      <c r="BB6" s="163" t="str">
        <f t="shared" ref="BB6:BB28" si="131">IFERROR(IF(BO6&gt;=10,"6",IF(BO6&gt;=8,"5",IF(BO6&gt;=6,"4",IF(BO6&gt;=4,"3",IF(BO6&gt;=2,"2",IF(BO6&gt;=-1,"1",IF(BO6&gt;=-2,"-1",IF(BO6&gt;=-3,"-2","-3")))))))), BB13)</f>
        <v>1</v>
      </c>
      <c r="BC6" s="164" t="str">
        <f t="shared" ref="BC6:BC425" si="132">IF(OR(VALUE(BD5)=4,VALUE(BD5)=4,VALUE(BD5)=5,VALUE(BD5)=6),1,IF(VALUE(BD5)=0,BC5,BC5+1))</f>
        <v/>
      </c>
      <c r="BD6" s="165">
        <f t="shared" ref="BD6:BD425" si="133">IF(OR(BE6&gt;=500, BF6&gt;=500), VALUE(BB6),0)</f>
        <v>0</v>
      </c>
      <c r="BE6" s="166"/>
      <c r="BF6" s="166"/>
      <c r="BG6" s="166"/>
      <c r="BH6" s="84"/>
      <c r="BI6" s="85"/>
      <c r="BJ6" s="83" t="str">
        <f t="shared" ref="BJ6:BJ422" si="134">IFERROR(IF(BI6&gt;=12,"-2",IF(BI6&gt;=10,"-1",IF(BI6&gt;=8,"0",IF(BI6&gt;=6,"1",IF(BI6&gt;=4,"2",IF(BI6&gt;=3,"2.5",IF(BI6&gt;=2,"3",IF(BI6&gt;=1,"3","0")))))))), BJ13)</f>
        <v>0</v>
      </c>
      <c r="BK6" s="167">
        <f t="shared" ref="BK6:BK36" si="135">BH6+BJ6</f>
        <v>0</v>
      </c>
      <c r="BL6" s="168">
        <f t="shared" ref="BL6:BL36" si="136">IF(BE6&gt;=8000,2.5,IF(BE6&gt;=6000,2,IF(BE6&gt;=4000,1.5,IF(BE6&gt;=2000,1,IF(BE6&gt;=1000,0.5,IF(BE6&gt;=0,0))))))</f>
        <v>0</v>
      </c>
      <c r="BM6" s="168">
        <f t="shared" ref="BM6:BM36" si="137">IF(BF6&gt;=10000,5,IF(BF6&gt;=9000,4.5,IF(BF6&gt;=8000,4,IF(BF6&gt;=7000,3.5,IF(BF6&gt;=6000,3,IF(BF6&gt;=5000,2.5,IF(BF6&gt;=4000,2,IF(BF6&gt;=3000,1.5,IF(BF6&gt;=2000,1,IF(BF6&gt;=1000,0.5,0))))))))))</f>
        <v>0</v>
      </c>
      <c r="BN6" s="168">
        <f t="shared" ref="BN6:BN36" si="138">IF(BG6&gt;=8000,5,IF(BG6&gt;=6000,4,IF(BG6&gt;=4000,3,IF(BG6&gt;=2000,2,IF(BG6&gt;=1000,1,IF(BG6&gt;=0,0,IF(BG6&gt;=-1000,-1,IF(BG6&gt;=-2000,-1.5,IF(BG6&gt;=-3000,-4,IF(BG6&gt;=-4000,-5,-6))))))))))</f>
        <v>0</v>
      </c>
      <c r="BO6" s="168">
        <f t="shared" ref="BO6:BO36" si="139">IFERROR(BN6+BM6+BL6, BN6+BM6)</f>
        <v>0</v>
      </c>
      <c r="BP6" s="154">
        <f t="shared" ref="BP6:BQ6" si="83">BP5</f>
        <v>5</v>
      </c>
      <c r="BQ6" s="155">
        <f t="shared" si="83"/>
        <v>1168</v>
      </c>
      <c r="BR6" s="156" t="str">
        <f t="shared" ref="BR6:BR28" si="141">IFERROR(IF(CE6&gt;=10,"6",IF(CE6&gt;=8,"5",IF(CE6&gt;=6,"4",IF(CE6&gt;=4,"3",IF(CE6&gt;=2,"2",IF(CE6&gt;=-1,"1",IF(CE6&gt;=-2,"-1",IF(CE6&gt;=-3,"-2","-3")))))))), BR13)</f>
        <v>1</v>
      </c>
      <c r="BS6" s="157" t="str">
        <f t="shared" ref="BS6:BS425" si="142">IF(OR(VALUE(BT5)=4,VALUE(BT5)=4,VALUE(BT5)=5,VALUE(BT5)=6),1,IF(VALUE(BT5)=0,BS5,BS5+1))</f>
        <v/>
      </c>
      <c r="BT6" s="158">
        <f t="shared" ref="BT6:BT425" si="143">IF(OR(BU6&gt;=500, BV6&gt;=500), VALUE(BR6),0)</f>
        <v>0</v>
      </c>
      <c r="BU6" s="159"/>
      <c r="BV6" s="159"/>
      <c r="BW6" s="159"/>
      <c r="BX6" s="78"/>
      <c r="BY6" s="79"/>
      <c r="BZ6" s="77" t="str">
        <f t="shared" ref="BZ6:BZ422" si="144">IFERROR(IF(BY6&gt;=12,"-2",IF(BY6&gt;=10,"-1",IF(BY6&gt;=8,"0",IF(BY6&gt;=6,"1",IF(BY6&gt;=4,"2",IF(BY6&gt;=3,"2.5",IF(BY6&gt;=2,"3",IF(BY6&gt;=1,"3","0")))))))), BZ13)</f>
        <v>0</v>
      </c>
      <c r="CA6" s="81">
        <f t="shared" ref="CA6:CA36" si="145">BX6+BZ6</f>
        <v>0</v>
      </c>
      <c r="CB6" s="160">
        <f t="shared" ref="CB6:CB36" si="146">IF(BU6&gt;=8000,2.5,IF(BU6&gt;=6000,2,IF(BU6&gt;=4000,1.5,IF(BU6&gt;=2000,1,IF(BU6&gt;=1000,0.5,IF(BU6&gt;=0,0))))))</f>
        <v>0</v>
      </c>
      <c r="CC6" s="160">
        <f t="shared" ref="CC6:CC36" si="147">IF(BV6&gt;=10000,5,IF(BV6&gt;=9000,4.5,IF(BV6&gt;=8000,4,IF(BV6&gt;=7000,3.5,IF(BV6&gt;=6000,3,IF(BV6&gt;=5000,2.5,IF(BV6&gt;=4000,2,IF(BV6&gt;=3000,1.5,IF(BV6&gt;=2000,1,IF(BV6&gt;=1000,0.5,0))))))))))</f>
        <v>0</v>
      </c>
      <c r="CD6" s="160">
        <f t="shared" ref="CD6:CD36" si="148">IF(BW6&gt;=8000,5,IF(BW6&gt;=6000,4,IF(BW6&gt;=4000,3,IF(BW6&gt;=2000,2,IF(BW6&gt;=1000,1,IF(BW6&gt;=0,0,IF(BW6&gt;=-1000,-1,IF(BW6&gt;=-2000,-1.5,IF(BW6&gt;=-3000,-4,IF(BW6&gt;=-4000,-5,-6))))))))))</f>
        <v>0</v>
      </c>
      <c r="CE6" s="160">
        <f t="shared" ref="CE6:CE36" si="149">IFERROR(CD6+CC6+CB6, CD6+CC6)</f>
        <v>0</v>
      </c>
      <c r="CF6" s="161">
        <f t="shared" ref="CF6:CG6" si="84">CF5</f>
        <v>6</v>
      </c>
      <c r="CG6" s="162">
        <f t="shared" si="84"/>
        <v>1169</v>
      </c>
      <c r="CH6" s="163" t="str">
        <f t="shared" ref="CH6:CH28" si="151">IFERROR(IF(CU6&gt;=10,"6",IF(CU6&gt;=8,"5",IF(CU6&gt;=6,"4",IF(CU6&gt;=4,"3",IF(CU6&gt;=2,"2",IF(CU6&gt;=-1,"1",IF(CU6&gt;=-2,"-1",IF(CU6&gt;=-3,"-2","-3")))))))), CH13)</f>
        <v>1</v>
      </c>
      <c r="CI6" s="164" t="str">
        <f t="shared" ref="CI6:CI425" si="152">IF(OR(VALUE(CJ5)=4,VALUE(CJ5)=4,VALUE(CJ5)=5,VALUE(CJ5)=6),1,IF(VALUE(CJ5)=0,CI5,CI5+1))</f>
        <v/>
      </c>
      <c r="CJ6" s="165">
        <f t="shared" ref="CJ6:CJ425" si="153">IF(OR(CK6&gt;=500, CL6&gt;=500), VALUE(CH6),0)</f>
        <v>0</v>
      </c>
      <c r="CK6" s="166"/>
      <c r="CL6" s="166"/>
      <c r="CM6" s="166"/>
      <c r="CN6" s="84"/>
      <c r="CO6" s="85"/>
      <c r="CP6" s="83" t="str">
        <f t="shared" ref="CP6:CP422" si="154">IFERROR(IF(CO6&gt;=12,"-2",IF(CO6&gt;=10,"-1",IF(CO6&gt;=8,"0",IF(CO6&gt;=6,"1",IF(CO6&gt;=4,"2",IF(CO6&gt;=3,"2.5",IF(CO6&gt;=2,"3",IF(CO6&gt;=1,"3","0")))))))), CP13)</f>
        <v>0</v>
      </c>
      <c r="CQ6" s="167">
        <f t="shared" ref="CQ6:CQ36" si="155">CN6+CP6</f>
        <v>0</v>
      </c>
      <c r="CR6" s="168">
        <f t="shared" ref="CR6:CR36" si="156">IF(CK6&gt;=8000,2.5,IF(CK6&gt;=6000,2,IF(CK6&gt;=4000,1.5,IF(CK6&gt;=2000,1,IF(CK6&gt;=1000,0.5,IF(CK6&gt;=0,0))))))</f>
        <v>0</v>
      </c>
      <c r="CS6" s="168">
        <f t="shared" ref="CS6:CS36" si="157">IF(CL6&gt;=10000,5,IF(CL6&gt;=9000,4.5,IF(CL6&gt;=8000,4,IF(CL6&gt;=7000,3.5,IF(CL6&gt;=6000,3,IF(CL6&gt;=5000,2.5,IF(CL6&gt;=4000,2,IF(CL6&gt;=3000,1.5,IF(CL6&gt;=2000,1,IF(CL6&gt;=1000,0.5,0))))))))))</f>
        <v>0</v>
      </c>
      <c r="CT6" s="168">
        <f t="shared" ref="CT6:CT36" si="158">IF(CM6&gt;=8000,5,IF(CM6&gt;=6000,4,IF(CM6&gt;=4000,3,IF(CM6&gt;=2000,2,IF(CM6&gt;=1000,1,IF(CM6&gt;=0,0,IF(CM6&gt;=-1000,-1,IF(CM6&gt;=-2000,-1.5,IF(CM6&gt;=-3000,-4,IF(CM6&gt;=-4000,-5,-6))))))))))</f>
        <v>0</v>
      </c>
      <c r="CU6" s="168">
        <f t="shared" ref="CU6:CU36" si="159">IFERROR(CT6+CS6+CR6, CT6+CS6)</f>
        <v>0</v>
      </c>
      <c r="CV6" s="154">
        <f t="shared" ref="CV6:CW6" si="85">CV5</f>
        <v>7</v>
      </c>
      <c r="CW6" s="155">
        <f t="shared" si="85"/>
        <v>1170</v>
      </c>
      <c r="CX6" s="156" t="str">
        <f t="shared" ref="CX6:CX28" si="161">IFERROR(IF(DK6&gt;=10,"6",IF(DK6&gt;=8,"5",IF(DK6&gt;=6,"4",IF(DK6&gt;=4,"3",IF(DK6&gt;=2,"2",IF(DK6&gt;=-1,"1",IF(DK6&gt;=-2,"-1",IF(DK6&gt;=-3,"-2","-3")))))))), CX13)</f>
        <v>1</v>
      </c>
      <c r="CY6" s="157" t="str">
        <f t="shared" ref="CY6:CY425" si="162">IF(OR(VALUE(CZ5)=4,VALUE(CZ5)=4,VALUE(CZ5)=5,VALUE(CZ5)=6),1,IF(VALUE(CZ5)=0,CY5,CY5+1))</f>
        <v/>
      </c>
      <c r="CZ6" s="158">
        <f t="shared" ref="CZ6:CZ425" si="163">IF(OR(DA6&gt;=500, DB6&gt;=500), VALUE(CX6),0)</f>
        <v>0</v>
      </c>
      <c r="DA6" s="159"/>
      <c r="DB6" s="159"/>
      <c r="DC6" s="159"/>
      <c r="DD6" s="78"/>
      <c r="DE6" s="79"/>
      <c r="DF6" s="77" t="str">
        <f t="shared" ref="DF6:DF422" si="164">IFERROR(IF(DE6&gt;=12,"-2",IF(DE6&gt;=10,"-1",IF(DE6&gt;=8,"0",IF(DE6&gt;=6,"1",IF(DE6&gt;=4,"2",IF(DE6&gt;=3,"2.5",IF(DE6&gt;=2,"3",IF(DE6&gt;=1,"3","0")))))))), DF13)</f>
        <v>0</v>
      </c>
      <c r="DG6" s="81">
        <f t="shared" ref="DG6:DG36" si="165">DD6+DF6</f>
        <v>0</v>
      </c>
      <c r="DH6" s="160">
        <f t="shared" ref="DH6:DH36" si="166">IF(DA6&gt;=8000,2.5,IF(DA6&gt;=6000,2,IF(DA6&gt;=4000,1.5,IF(DA6&gt;=2000,1,IF(DA6&gt;=1000,0.5,IF(DA6&gt;=0,0))))))</f>
        <v>0</v>
      </c>
      <c r="DI6" s="160">
        <f t="shared" ref="DI6:DI36" si="167">IF(DB6&gt;=10000,5,IF(DB6&gt;=9000,4.5,IF(DB6&gt;=8000,4,IF(DB6&gt;=7000,3.5,IF(DB6&gt;=6000,3,IF(DB6&gt;=5000,2.5,IF(DB6&gt;=4000,2,IF(DB6&gt;=3000,1.5,IF(DB6&gt;=2000,1,IF(DB6&gt;=1000,0.5,0))))))))))</f>
        <v>0</v>
      </c>
      <c r="DJ6" s="160">
        <f t="shared" ref="DJ6:DJ36" si="168">IF(DC6&gt;=8000,5,IF(DC6&gt;=6000,4,IF(DC6&gt;=4000,3,IF(DC6&gt;=2000,2,IF(DC6&gt;=1000,1,IF(DC6&gt;=0,0,IF(DC6&gt;=-1000,-1,IF(DC6&gt;=-2000,-1.5,IF(DC6&gt;=-3000,-4,IF(DC6&gt;=-4000,-5,-6))))))))))</f>
        <v>0</v>
      </c>
      <c r="DK6" s="160">
        <f t="shared" ref="DK6:DK36" si="169">IFERROR(DJ6+DI6+DH6, DJ6+DI6)</f>
        <v>0</v>
      </c>
      <c r="DL6" s="161">
        <f t="shared" ref="DL6:DM6" si="86">DL5</f>
        <v>8</v>
      </c>
      <c r="DM6" s="162">
        <f t="shared" si="86"/>
        <v>1171</v>
      </c>
      <c r="DN6" s="163" t="str">
        <f t="shared" ref="DN6:DN28" si="171">IFERROR(IF(EA6&gt;=10,"6",IF(EA6&gt;=8,"5",IF(EA6&gt;=6,"4",IF(EA6&gt;=4,"3",IF(EA6&gt;=2,"2",IF(EA6&gt;=-1,"1",IF(EA6&gt;=-2,"-1",IF(EA6&gt;=-3,"-2","-3")))))))), DN13)</f>
        <v>1</v>
      </c>
      <c r="DO6" s="164" t="str">
        <f t="shared" ref="DO6:DO425" si="172">IF(OR(VALUE(DP5)=4,VALUE(DP5)=4,VALUE(DP5)=5,VALUE(DP5)=6),1,IF(VALUE(DP5)=0,DO5,DO5+1))</f>
        <v/>
      </c>
      <c r="DP6" s="165">
        <f t="shared" ref="DP6:DP425" si="173">IF(OR(DQ6&gt;=500, DR6&gt;=500), VALUE(DN6),0)</f>
        <v>0</v>
      </c>
      <c r="DQ6" s="166"/>
      <c r="DR6" s="166"/>
      <c r="DS6" s="166"/>
      <c r="DT6" s="84"/>
      <c r="DU6" s="85"/>
      <c r="DV6" s="83" t="str">
        <f t="shared" ref="DV6:DV422" si="174">IFERROR(IF(DU6&gt;=12,"-2",IF(DU6&gt;=10,"-1",IF(DU6&gt;=8,"0",IF(DU6&gt;=6,"1",IF(DU6&gt;=4,"2",IF(DU6&gt;=3,"2.5",IF(DU6&gt;=2,"3",IF(DU6&gt;=1,"3","0")))))))), DV13)</f>
        <v>0</v>
      </c>
      <c r="DW6" s="167">
        <f t="shared" ref="DW6:DW36" si="175">DT6+DV6</f>
        <v>0</v>
      </c>
      <c r="DX6" s="168">
        <f t="shared" ref="DX6:DX36" si="176">IF(DQ6&gt;=8000,2.5,IF(DQ6&gt;=6000,2,IF(DQ6&gt;=4000,1.5,IF(DQ6&gt;=2000,1,IF(DQ6&gt;=1000,0.5,IF(DQ6&gt;=0,0))))))</f>
        <v>0</v>
      </c>
      <c r="DY6" s="168">
        <f t="shared" ref="DY6:DY36" si="177">IF(DR6&gt;=10000,5,IF(DR6&gt;=9000,4.5,IF(DR6&gt;=8000,4,IF(DR6&gt;=7000,3.5,IF(DR6&gt;=6000,3,IF(DR6&gt;=5000,2.5,IF(DR6&gt;=4000,2,IF(DR6&gt;=3000,1.5,IF(DR6&gt;=2000,1,IF(DR6&gt;=1000,0.5,0))))))))))</f>
        <v>0</v>
      </c>
      <c r="DZ6" s="168">
        <f t="shared" ref="DZ6:DZ36" si="178">IF(DS6&gt;=8000,5,IF(DS6&gt;=6000,4,IF(DS6&gt;=4000,3,IF(DS6&gt;=2000,2,IF(DS6&gt;=1000,1,IF(DS6&gt;=0,0,IF(DS6&gt;=-1000,-1,IF(DS6&gt;=-2000,-1.5,IF(DS6&gt;=-3000,-4,IF(DS6&gt;=-4000,-5,-6))))))))))</f>
        <v>0</v>
      </c>
      <c r="EA6" s="168">
        <f t="shared" ref="EA6:EA36" si="179">IFERROR(DZ6+DY6+DX6, DZ6+DY6)</f>
        <v>0</v>
      </c>
      <c r="EB6" s="154">
        <f t="shared" ref="EB6:EC6" si="87">EB5</f>
        <v>9</v>
      </c>
      <c r="EC6" s="155">
        <f t="shared" si="87"/>
        <v>1172</v>
      </c>
      <c r="ED6" s="156" t="str">
        <f t="shared" ref="ED6:ED28" si="181">IFERROR(IF(EQ6&gt;=10,"6",IF(EQ6&gt;=8,"5",IF(EQ6&gt;=6,"4",IF(EQ6&gt;=4,"3",IF(EQ6&gt;=2,"2",IF(EQ6&gt;=-1,"1",IF(EQ6&gt;=-2,"-1",IF(EQ6&gt;=-3,"-2","-3")))))))), ED13)</f>
        <v>1</v>
      </c>
      <c r="EE6" s="157" t="str">
        <f t="shared" ref="EE6:EE425" si="182">IF(OR(VALUE(EF5)=4,VALUE(EF5)=4,VALUE(EF5)=5,VALUE(EF5)=6),1,IF(VALUE(EF5)=0,EE5,EE5+1))</f>
        <v/>
      </c>
      <c r="EF6" s="169">
        <f t="shared" ref="EF6:EF425" si="183">IF(OR(EG6&gt;=500, EH6&gt;=500), VALUE(ED6),0)</f>
        <v>0</v>
      </c>
      <c r="EG6" s="159"/>
      <c r="EH6" s="159"/>
      <c r="EI6" s="159"/>
      <c r="EJ6" s="78"/>
      <c r="EK6" s="79"/>
      <c r="EL6" s="77" t="str">
        <f t="shared" ref="EL6:EL422" si="184">IFERROR(IF(EK6&gt;=12,"-2",IF(EK6&gt;=10,"-1",IF(EK6&gt;=8,"0",IF(EK6&gt;=6,"1",IF(EK6&gt;=4,"2",IF(EK6&gt;=3,"2.5",IF(EK6&gt;=2,"3",IF(EK6&gt;=1,"3","0")))))))), EL13)</f>
        <v>0</v>
      </c>
      <c r="EM6" s="81">
        <f t="shared" ref="EM6:EM36" si="185">EJ6+EL6</f>
        <v>0</v>
      </c>
      <c r="EN6" s="160">
        <f t="shared" ref="EN6:EN36" si="186">IF(EG6&gt;=8000,2.5,IF(EG6&gt;=6000,2,IF(EG6&gt;=4000,1.5,IF(EG6&gt;=2000,1,IF(EG6&gt;=1000,0.5,IF(EG6&gt;=0,0))))))</f>
        <v>0</v>
      </c>
      <c r="EO6" s="160">
        <f t="shared" ref="EO6:EO36" si="187">IF(EH6&gt;=10000,5,IF(EH6&gt;=9000,4.5,IF(EH6&gt;=8000,4,IF(EH6&gt;=7000,3.5,IF(EH6&gt;=6000,3,IF(EH6&gt;=5000,2.5,IF(EH6&gt;=4000,2,IF(EH6&gt;=3000,1.5,IF(EH6&gt;=2000,1,IF(EH6&gt;=1000,0.5,0))))))))))</f>
        <v>0</v>
      </c>
      <c r="EP6" s="160">
        <f t="shared" ref="EP6:EP36" si="188">IF(EI6&gt;=8000,5,IF(EI6&gt;=6000,4,IF(EI6&gt;=4000,3,IF(EI6&gt;=2000,2,IF(EI6&gt;=1000,1,IF(EI6&gt;=0,0,IF(EI6&gt;=-1000,-1,IF(EI6&gt;=-2000,-1.5,IF(EI6&gt;=-3000,-4,IF(EI6&gt;=-4000,-5,-6))))))))))</f>
        <v>0</v>
      </c>
      <c r="EQ6" s="160">
        <f t="shared" ref="EQ6:EQ36" si="189">IFERROR(EP6+EO6+EN6, EP6+EO6)</f>
        <v>0</v>
      </c>
      <c r="ER6" s="161">
        <f t="shared" ref="ER6:ES6" si="88">ER5</f>
        <v>10</v>
      </c>
      <c r="ES6" s="162">
        <f t="shared" si="88"/>
        <v>1173</v>
      </c>
      <c r="ET6" s="163" t="str">
        <f t="shared" ref="ET6:ET28" si="191">IFERROR(IF(FG6&gt;=10,"6",IF(FG6&gt;=8,"5",IF(FG6&gt;=6,"4",IF(FG6&gt;=4,"3",IF(FG6&gt;=2,"2",IF(FG6&gt;=-1,"1",IF(FG6&gt;=-2,"-1",IF(FG6&gt;=-3,"-2","-3")))))))), ET13)</f>
        <v>1</v>
      </c>
      <c r="EU6" s="164" t="str">
        <f t="shared" ref="EU6:EU425" si="192">IF(OR(VALUE(EV5)=4,VALUE(EV5)=4,VALUE(EV5)=5,VALUE(EV5)=6),1,IF(VALUE(EV5)=0,EU5,EU5+1))</f>
        <v/>
      </c>
      <c r="EV6" s="165">
        <f t="shared" ref="EV6:EV425" si="193">IF(OR(EW6&gt;=500, EX6&gt;=500), VALUE(ET6),0)</f>
        <v>0</v>
      </c>
      <c r="EW6" s="166"/>
      <c r="EX6" s="166"/>
      <c r="EY6" s="166"/>
      <c r="EZ6" s="84"/>
      <c r="FA6" s="85"/>
      <c r="FB6" s="83" t="str">
        <f t="shared" ref="FB6:FB422" si="194">IFERROR(IF(FA6&gt;=12,"-2",IF(FA6&gt;=10,"-1",IF(FA6&gt;=8,"0",IF(FA6&gt;=6,"1",IF(FA6&gt;=4,"2",IF(FA6&gt;=3,"2.5",IF(FA6&gt;=2,"3",IF(FA6&gt;=1,"3","0")))))))), FB13)</f>
        <v>0</v>
      </c>
      <c r="FC6" s="167">
        <f t="shared" ref="FC6:FC36" si="195">EZ6+FB6</f>
        <v>0</v>
      </c>
      <c r="FD6" s="168">
        <f t="shared" ref="FD6:FD36" si="196">IF(EW6&gt;=8000,2.5,IF(EW6&gt;=6000,2,IF(EW6&gt;=4000,1.5,IF(EW6&gt;=2000,1,IF(EW6&gt;=1000,0.5,IF(EW6&gt;=0,0))))))</f>
        <v>0</v>
      </c>
      <c r="FE6" s="168">
        <f t="shared" ref="FE6:FE36" si="197">IF(EX6&gt;=10000,5,IF(EX6&gt;=9000,4.5,IF(EX6&gt;=8000,4,IF(EX6&gt;=7000,3.5,IF(EX6&gt;=6000,3,IF(EX6&gt;=5000,2.5,IF(EX6&gt;=4000,2,IF(EX6&gt;=3000,1.5,IF(EX6&gt;=2000,1,IF(EX6&gt;=1000,0.5,0))))))))))</f>
        <v>0</v>
      </c>
      <c r="FF6" s="168">
        <f t="shared" ref="FF6:FF36" si="198">IF(EY6&gt;=8000,5,IF(EY6&gt;=6000,4,IF(EY6&gt;=4000,3,IF(EY6&gt;=2000,2,IF(EY6&gt;=1000,1,IF(EY6&gt;=0,0,IF(EY6&gt;=-1000,-1,IF(EY6&gt;=-2000,-1.5,IF(EY6&gt;=-3000,-4,IF(EY6&gt;=-4000,-5,-6))))))))))</f>
        <v>0</v>
      </c>
      <c r="FG6" s="168">
        <f t="shared" ref="FG6:FG36" si="199">IFERROR(FF6+FE6+FD6, FF6+FE6)</f>
        <v>0</v>
      </c>
      <c r="FH6" s="154">
        <f t="shared" ref="FH6:FI6" si="89">FH5</f>
        <v>11</v>
      </c>
      <c r="FI6" s="155">
        <f t="shared" si="89"/>
        <v>1174</v>
      </c>
      <c r="FJ6" s="156" t="str">
        <f t="shared" ref="FJ6:FJ28" si="201">IFERROR(IF(FW6&gt;=10,"6",IF(FW6&gt;=8,"5",IF(FW6&gt;=6,"4",IF(FW6&gt;=4,"3",IF(FW6&gt;=2,"2",IF(FW6&gt;=-1,"1",IF(FW6&gt;=-2,"-1",IF(FW6&gt;=-3,"-2","-3")))))))), FJ13)</f>
        <v>1</v>
      </c>
      <c r="FK6" s="157" t="str">
        <f t="shared" ref="FK6:FK425" si="202">IF(OR(VALUE(FL5)=4,VALUE(FL5)=4,VALUE(FL5)=5,VALUE(FL5)=6),1,IF(VALUE(FL5)=0,FK5,FK5+1))</f>
        <v/>
      </c>
      <c r="FL6" s="158">
        <f t="shared" ref="FL6:FL425" si="203">IF(OR(FM6&gt;=500, FN6&gt;=500), VALUE(FJ6),0)</f>
        <v>0</v>
      </c>
      <c r="FM6" s="159"/>
      <c r="FN6" s="159"/>
      <c r="FO6" s="159"/>
      <c r="FP6" s="78"/>
      <c r="FQ6" s="79"/>
      <c r="FR6" s="77" t="str">
        <f t="shared" ref="FR6:FR422" si="204">IFERROR(IF(FQ6&gt;=12,"-2",IF(FQ6&gt;=10,"-1",IF(FQ6&gt;=8,"0",IF(FQ6&gt;=6,"1",IF(FQ6&gt;=4,"2",IF(FQ6&gt;=3,"2.5",IF(FQ6&gt;=2,"3",IF(FQ6&gt;=1,"3","0")))))))), FR13)</f>
        <v>0</v>
      </c>
      <c r="FS6" s="81">
        <f t="shared" ref="FS6:FS36" si="205">FP6+FR6</f>
        <v>0</v>
      </c>
      <c r="FT6" s="160">
        <f t="shared" ref="FT6:FT36" si="206">IF(FM6&gt;=8000,2.5,IF(FM6&gt;=6000,2,IF(FM6&gt;=4000,1.5,IF(FM6&gt;=2000,1,IF(FM6&gt;=1000,0.5,IF(FM6&gt;=0,0))))))</f>
        <v>0</v>
      </c>
      <c r="FU6" s="160">
        <f t="shared" ref="FU6:FU36" si="207">IF(FN6&gt;=10000,5,IF(FN6&gt;=9000,4.5,IF(FN6&gt;=8000,4,IF(FN6&gt;=7000,3.5,IF(FN6&gt;=6000,3,IF(FN6&gt;=5000,2.5,IF(FN6&gt;=4000,2,IF(FN6&gt;=3000,1.5,IF(FN6&gt;=2000,1,IF(FN6&gt;=1000,0.5,0))))))))))</f>
        <v>0</v>
      </c>
      <c r="FV6" s="160">
        <f t="shared" ref="FV6:FV36" si="208">IF(FO6&gt;=8000,5,IF(FO6&gt;=6000,4,IF(FO6&gt;=4000,3,IF(FO6&gt;=2000,2,IF(FO6&gt;=1000,1,IF(FO6&gt;=0,0,IF(FO6&gt;=-1000,-1,IF(FO6&gt;=-2000,-1.5,IF(FO6&gt;=-3000,-4,IF(FO6&gt;=-4000,-5,-6))))))))))</f>
        <v>0</v>
      </c>
      <c r="FW6" s="160">
        <f t="shared" ref="FW6:FW36" si="209">IFERROR(FV6+FU6+FT6, FV6+FU6)</f>
        <v>0</v>
      </c>
      <c r="FX6" s="161">
        <f t="shared" ref="FX6:FY6" si="90">FX5</f>
        <v>12</v>
      </c>
      <c r="FY6" s="162">
        <f t="shared" si="90"/>
        <v>1175</v>
      </c>
      <c r="FZ6" s="163" t="str">
        <f t="shared" ref="FZ6:FZ28" si="211">IFERROR(IF(GM6&gt;=10,"6",IF(GM6&gt;=8,"5",IF(GM6&gt;=6,"4",IF(GM6&gt;=4,"3",IF(GM6&gt;=2,"2",IF(GM6&gt;=-1,"1",IF(GM6&gt;=-2,"-1",IF(GM6&gt;=-3,"-2","-3")))))))), FZ13)</f>
        <v>1</v>
      </c>
      <c r="GA6" s="164" t="str">
        <f t="shared" ref="GA6:GA425" si="212">IF(OR(VALUE(GB5)=4,VALUE(GB5)=4,VALUE(GB5)=5,VALUE(GB5)=6),1,IF(VALUE(GB5)=0,GA5,GA5+1))</f>
        <v/>
      </c>
      <c r="GB6" s="165">
        <f t="shared" ref="GB6:GB425" si="213">IF(OR(GC6&gt;=500, GD6&gt;=500), VALUE(FZ6),0)</f>
        <v>0</v>
      </c>
      <c r="GC6" s="166"/>
      <c r="GD6" s="166"/>
      <c r="GE6" s="166"/>
      <c r="GF6" s="84"/>
      <c r="GG6" s="85"/>
      <c r="GH6" s="83" t="str">
        <f t="shared" ref="GH6:GH422" si="214">IFERROR(IF(GG6&gt;=12,"-2",IF(GG6&gt;=10,"-1",IF(GG6&gt;=8,"0",IF(GG6&gt;=6,"1",IF(GG6&gt;=4,"2",IF(GG6&gt;=3,"2.5",IF(GG6&gt;=2,"3",IF(GG6&gt;=1,"3","0")))))))), GH13)</f>
        <v>0</v>
      </c>
      <c r="GI6" s="167">
        <f t="shared" ref="GI6:GI36" si="215">GF6+GH6</f>
        <v>0</v>
      </c>
      <c r="GJ6" s="168">
        <f t="shared" ref="GJ6:GJ36" si="216">IF(GC6&gt;=8000,2.5,IF(GC6&gt;=6000,2,IF(GC6&gt;=4000,1.5,IF(GC6&gt;=2000,1,IF(GC6&gt;=1000,0.5,IF(GC6&gt;=0,0))))))</f>
        <v>0</v>
      </c>
      <c r="GK6" s="168">
        <f t="shared" ref="GK6:GK36" si="217">IF(GD6&gt;=10000,5,IF(GD6&gt;=9000,4.5,IF(GD6&gt;=8000,4,IF(GD6&gt;=7000,3.5,IF(GD6&gt;=6000,3,IF(GD6&gt;=5000,2.5,IF(GD6&gt;=4000,2,IF(GD6&gt;=3000,1.5,IF(GD6&gt;=2000,1,IF(GD6&gt;=1000,0.5,0))))))))))</f>
        <v>0</v>
      </c>
      <c r="GL6" s="168">
        <f t="shared" ref="GL6:GL36" si="218">IF(GE6&gt;=8000,5,IF(GE6&gt;=6000,4,IF(GE6&gt;=4000,3,IF(GE6&gt;=2000,2,IF(GE6&gt;=1000,1,IF(GE6&gt;=0,0,IF(GE6&gt;=-1000,-1,IF(GE6&gt;=-2000,-1.5,IF(GE6&gt;=-3000,-4,IF(GE6&gt;=-4000,-5,-6))))))))))</f>
        <v>0</v>
      </c>
      <c r="GM6" s="168">
        <f t="shared" ref="GM6:GM36" si="219">IFERROR(GL6+GK6+GJ6, GL6+GK6)</f>
        <v>0</v>
      </c>
      <c r="GN6" s="154">
        <f t="shared" ref="GN6:GO6" si="91">GN5</f>
        <v>13</v>
      </c>
      <c r="GO6" s="155">
        <f t="shared" si="91"/>
        <v>1176</v>
      </c>
      <c r="GP6" s="156" t="str">
        <f t="shared" ref="GP6:GP28" si="221">IFERROR(IF(HC6&gt;=10,"6",IF(HC6&gt;=8,"5",IF(HC6&gt;=6,"4",IF(HC6&gt;=4,"3",IF(HC6&gt;=2,"2",IF(HC6&gt;=-1,"1",IF(HC6&gt;=-2,"-1",IF(HC6&gt;=-3,"-2","-3")))))))), GP13)</f>
        <v>1</v>
      </c>
      <c r="GQ6" s="157" t="str">
        <f t="shared" ref="GQ6:GQ425" si="222">IF(OR(VALUE(GR5)=4,VALUE(GR5)=4,VALUE(GR5)=5,VALUE(GR5)=6),1,IF(VALUE(GR5)=0,GQ5,GQ5+1))</f>
        <v/>
      </c>
      <c r="GR6" s="158">
        <f t="shared" ref="GR6:GR425" si="223">IF(OR(GS6&gt;=500, GT6&gt;=500), VALUE(GP6),0)</f>
        <v>0</v>
      </c>
      <c r="GS6" s="159"/>
      <c r="GT6" s="159"/>
      <c r="GU6" s="159"/>
      <c r="GV6" s="78"/>
      <c r="GW6" s="79"/>
      <c r="GX6" s="77" t="str">
        <f t="shared" ref="GX6:GX422" si="224">IFERROR(IF(GW6&gt;=12,"-2",IF(GW6&gt;=10,"-1",IF(GW6&gt;=8,"0",IF(GW6&gt;=6,"1",IF(GW6&gt;=4,"2",IF(GW6&gt;=3,"2.5",IF(GW6&gt;=2,"3",IF(GW6&gt;=1,"3","0")))))))), GX13)</f>
        <v>0</v>
      </c>
      <c r="GY6" s="81">
        <f t="shared" ref="GY6:GY36" si="225">GV6+GX6</f>
        <v>0</v>
      </c>
      <c r="GZ6" s="160">
        <f t="shared" ref="GZ6:GZ36" si="226">IF(GS6&gt;=8000,2.5,IF(GS6&gt;=6000,2,IF(GS6&gt;=4000,1.5,IF(GS6&gt;=2000,1,IF(GS6&gt;=1000,0.5,IF(GS6&gt;=0,0))))))</f>
        <v>0</v>
      </c>
      <c r="HA6" s="160">
        <f t="shared" ref="HA6:HA36" si="227">IF(GT6&gt;=10000,5,IF(GT6&gt;=9000,4.5,IF(GT6&gt;=8000,4,IF(GT6&gt;=7000,3.5,IF(GT6&gt;=6000,3,IF(GT6&gt;=5000,2.5,IF(GT6&gt;=4000,2,IF(GT6&gt;=3000,1.5,IF(GT6&gt;=2000,1,IF(GT6&gt;=1000,0.5,0))))))))))</f>
        <v>0</v>
      </c>
      <c r="HB6" s="160">
        <f t="shared" ref="HB6:HB36" si="228">IF(GU6&gt;=8000,5,IF(GU6&gt;=6000,4,IF(GU6&gt;=4000,3,IF(GU6&gt;=2000,2,IF(GU6&gt;=1000,1,IF(GU6&gt;=0,0,IF(GU6&gt;=-1000,-1,IF(GU6&gt;=-2000,-1.5,IF(GU6&gt;=-3000,-4,IF(GU6&gt;=-4000,-5,-6))))))))))</f>
        <v>0</v>
      </c>
      <c r="HC6" s="160">
        <f t="shared" ref="HC6:HC36" si="229">IFERROR(HB6+HA6+GZ6, HB6+HA6)</f>
        <v>0</v>
      </c>
      <c r="HD6" s="161">
        <f t="shared" ref="HD6:HE6" si="92">HD5</f>
        <v>14</v>
      </c>
      <c r="HE6" s="162">
        <f t="shared" si="92"/>
        <v>1177</v>
      </c>
      <c r="HF6" s="163" t="str">
        <f t="shared" ref="HF6:HF28" si="231">IFERROR(IF(HS6&gt;=10,"6",IF(HS6&gt;=8,"5",IF(HS6&gt;=6,"4",IF(HS6&gt;=4,"3",IF(HS6&gt;=2,"2",IF(HS6&gt;=-1,"1",IF(HS6&gt;=-2,"-1",IF(HS6&gt;=-3,"-2","-3")))))))), HF13)</f>
        <v>1</v>
      </c>
      <c r="HG6" s="164" t="str">
        <f t="shared" ref="HG6:HG425" si="232">IF(OR(VALUE(HH5)=4,VALUE(HH5)=4,VALUE(HH5)=5,VALUE(HH5)=6),1,IF(VALUE(HH5)=0,HG5,HG5+1))</f>
        <v/>
      </c>
      <c r="HH6" s="165">
        <f t="shared" ref="HH6:HH425" si="233">IF(OR(HI6&gt;=500, HJ6&gt;=500), VALUE(HF6),0)</f>
        <v>0</v>
      </c>
      <c r="HI6" s="166"/>
      <c r="HJ6" s="166"/>
      <c r="HK6" s="166"/>
      <c r="HL6" s="84"/>
      <c r="HM6" s="85"/>
      <c r="HN6" s="83" t="str">
        <f t="shared" ref="HN6:HN422" si="234">IFERROR(IF(HM6&gt;=12,"-2",IF(HM6&gt;=10,"-1",IF(HM6&gt;=8,"0",IF(HM6&gt;=6,"1",IF(HM6&gt;=4,"2",IF(HM6&gt;=3,"2.5",IF(HM6&gt;=2,"3",IF(HM6&gt;=1,"3","0")))))))), HN13)</f>
        <v>0</v>
      </c>
      <c r="HO6" s="167">
        <f t="shared" ref="HO6:HO36" si="235">HL6+HN6</f>
        <v>0</v>
      </c>
      <c r="HP6" s="168">
        <f t="shared" ref="HP6:HP36" si="236">IF(HI6&gt;=8000,2.5,IF(HI6&gt;=6000,2,IF(HI6&gt;=4000,1.5,IF(HI6&gt;=2000,1,IF(HI6&gt;=1000,0.5,IF(HI6&gt;=0,0))))))</f>
        <v>0</v>
      </c>
      <c r="HQ6" s="168">
        <f t="shared" ref="HQ6:HQ36" si="237">IF(HJ6&gt;=10000,5,IF(HJ6&gt;=9000,4.5,IF(HJ6&gt;=8000,4,IF(HJ6&gt;=7000,3.5,IF(HJ6&gt;=6000,3,IF(HJ6&gt;=5000,2.5,IF(HJ6&gt;=4000,2,IF(HJ6&gt;=3000,1.5,IF(HJ6&gt;=2000,1,IF(HJ6&gt;=1000,0.5,0))))))))))</f>
        <v>0</v>
      </c>
      <c r="HR6" s="168">
        <f t="shared" ref="HR6:HR36" si="238">IF(HK6&gt;=8000,5,IF(HK6&gt;=6000,4,IF(HK6&gt;=4000,3,IF(HK6&gt;=2000,2,IF(HK6&gt;=1000,1,IF(HK6&gt;=0,0,IF(HK6&gt;=-1000,-1,IF(HK6&gt;=-2000,-1.5,IF(HK6&gt;=-3000,-4,IF(HK6&gt;=-4000,-5,-6))))))))))</f>
        <v>0</v>
      </c>
      <c r="HS6" s="168">
        <f t="shared" ref="HS6:HS36" si="239">IFERROR(HR6+HQ6+HP6, HR6+HQ6)</f>
        <v>0</v>
      </c>
      <c r="HT6" s="154">
        <f t="shared" ref="HT6:HU6" si="93">HT5</f>
        <v>15</v>
      </c>
      <c r="HU6" s="155">
        <f t="shared" si="93"/>
        <v>1178</v>
      </c>
      <c r="HV6" s="156" t="str">
        <f t="shared" ref="HV6:HV28" si="241">IFERROR(IF(II6&gt;=10,"6",IF(II6&gt;=8,"5",IF(II6&gt;=6,"4",IF(II6&gt;=4,"3",IF(II6&gt;=2,"2",IF(II6&gt;=-1,"1",IF(II6&gt;=-2,"-1",IF(II6&gt;=-3,"-2","-3")))))))), HV13)</f>
        <v>1</v>
      </c>
      <c r="HW6" s="157" t="str">
        <f t="shared" ref="HW6:HW425" si="242">IF(OR(VALUE(HX5)=4,VALUE(HX5)=4,VALUE(HX5)=5,VALUE(HX5)=6),1,IF(VALUE(HX5)=0,HW5,HW5+1))</f>
        <v/>
      </c>
      <c r="HX6" s="169">
        <f t="shared" ref="HX6:HX425" si="243">IF(OR(HY6&gt;=500, HZ6&gt;=500), VALUE(HV6),0)</f>
        <v>0</v>
      </c>
      <c r="HY6" s="159"/>
      <c r="HZ6" s="159"/>
      <c r="IA6" s="159"/>
      <c r="IB6" s="160"/>
      <c r="IC6" s="160"/>
      <c r="ID6" s="160" t="str">
        <f t="shared" ref="ID6:ID422" si="244">IFERROR(IF(IC6&gt;=12,"-2",IF(IC6&gt;=10,"-1",IF(IC6&gt;=8,"0",IF(IC6&gt;=6,"1",IF(IC6&gt;=4,"2",IF(IC6&gt;=3,"2.5",IF(IC6&gt;=2,"3",IF(IC6&gt;=1,"3","0")))))))), ID13)</f>
        <v>0</v>
      </c>
      <c r="IE6" s="160">
        <f t="shared" ref="IE6:IE36" si="245">IB6+ID6</f>
        <v>0</v>
      </c>
      <c r="IF6" s="160">
        <f t="shared" ref="IF6:IF36" si="246">IF(HY6&gt;=8000,2.5,IF(HY6&gt;=6000,2,IF(HY6&gt;=4000,1.5,IF(HY6&gt;=2000,1,IF(HY6&gt;=1000,0.5,IF(HY6&gt;=0,0))))))</f>
        <v>0</v>
      </c>
      <c r="IG6" s="160">
        <f t="shared" ref="IG6:IG36" si="247">IF(HZ6&gt;=10000,5,IF(HZ6&gt;=9000,4.5,IF(HZ6&gt;=8000,4,IF(HZ6&gt;=7000,3.5,IF(HZ6&gt;=6000,3,IF(HZ6&gt;=5000,2.5,IF(HZ6&gt;=4000,2,IF(HZ6&gt;=3000,1.5,IF(HZ6&gt;=2000,1,IF(HZ6&gt;=1000,0.5,0))))))))))</f>
        <v>0</v>
      </c>
      <c r="IH6" s="160">
        <f t="shared" ref="IH6:IH36" si="248">IF(IA6&gt;=8000,5,IF(IA6&gt;=6000,4,IF(IA6&gt;=4000,3,IF(IA6&gt;=2000,2,IF(IA6&gt;=1000,1,IF(IA6&gt;=0,0,IF(IA6&gt;=-1000,-1,IF(IA6&gt;=-2000,-1.5,IF(IA6&gt;=-3000,-4,IF(IA6&gt;=-4000,-5,-6))))))))))</f>
        <v>0</v>
      </c>
      <c r="II6" s="160">
        <f t="shared" ref="II6:II36" si="249">IFERROR(IH6+IG6+IF6, IH6+IG6)</f>
        <v>0</v>
      </c>
      <c r="IJ6" s="161">
        <f t="shared" ref="IJ6:IK6" si="94">IJ5</f>
        <v>16</v>
      </c>
      <c r="IK6" s="162">
        <f t="shared" si="94"/>
        <v>1179</v>
      </c>
      <c r="IL6" s="163" t="str">
        <f t="shared" ref="IL6:IL28" si="251">IFERROR(IF(IY6&gt;=10,"6",IF(IY6&gt;=8,"5",IF(IY6&gt;=6,"4",IF(IY6&gt;=4,"3",IF(IY6&gt;=2,"2",IF(IY6&gt;=-1,"1",IF(IY6&gt;=-2,"-1",IF(IY6&gt;=-3,"-2","-3")))))))), IL13)</f>
        <v>1</v>
      </c>
      <c r="IM6" s="164" t="str">
        <f t="shared" ref="IM6:IM425" si="252">IF(OR(VALUE(IN5)=4,VALUE(IN5)=4,VALUE(IN5)=5,VALUE(IN5)=6),1,IF(VALUE(IN5)=0,IM5,IM5+1))</f>
        <v/>
      </c>
      <c r="IN6" s="165">
        <f t="shared" ref="IN6:IN425" si="253">IF(OR(IO6&gt;=500, IP6&gt;=500), VALUE(IL6),0)</f>
        <v>0</v>
      </c>
      <c r="IO6" s="166"/>
      <c r="IP6" s="166"/>
      <c r="IQ6" s="166"/>
      <c r="IR6" s="168"/>
      <c r="IS6" s="168"/>
      <c r="IT6" s="170" t="str">
        <f t="shared" ref="IT6:IT422" si="254">IFERROR(IF(IS6&gt;=12,"-2",IF(IS6&gt;=10,"-1",IF(IS6&gt;=8,"0",IF(IS6&gt;=6,"1",IF(IS6&gt;=4,"2",IF(IS6&gt;=3,"2.5",IF(IS6&gt;=2,"3",IF(IS6&gt;=1,"3","0")))))))), IT13)</f>
        <v>0</v>
      </c>
      <c r="IU6" s="170">
        <f t="shared" ref="IU6:IU36" si="255">IR6+IT6</f>
        <v>0</v>
      </c>
      <c r="IV6" s="168">
        <f t="shared" ref="IV6:IV36" si="256">IF(IO6&gt;=8000,2.5,IF(IO6&gt;=6000,2,IF(IO6&gt;=4000,1.5,IF(IO6&gt;=2000,1,IF(IO6&gt;=1000,0.5,IF(IO6&gt;=0,0))))))</f>
        <v>0</v>
      </c>
      <c r="IW6" s="168">
        <f t="shared" ref="IW6:IW36" si="257">IF(IP6&gt;=10000,5,IF(IP6&gt;=9000,4.5,IF(IP6&gt;=8000,4,IF(IP6&gt;=7000,3.5,IF(IP6&gt;=6000,3,IF(IP6&gt;=5000,2.5,IF(IP6&gt;=4000,2,IF(IP6&gt;=3000,1.5,IF(IP6&gt;=2000,1,IF(IP6&gt;=1000,0.5,0))))))))))</f>
        <v>0</v>
      </c>
      <c r="IX6" s="168">
        <f t="shared" ref="IX6:IX36" si="258">IF(IQ6&gt;=8000,5,IF(IQ6&gt;=6000,4,IF(IQ6&gt;=4000,3,IF(IQ6&gt;=2000,2,IF(IQ6&gt;=1000,1,IF(IQ6&gt;=0,0,IF(IQ6&gt;=-1000,-1,IF(IQ6&gt;=-2000,-1.5,IF(IQ6&gt;=-3000,-4,IF(IQ6&gt;=-4000,-5,-6))))))))))</f>
        <v>0</v>
      </c>
      <c r="IY6" s="168">
        <f t="shared" ref="IY6:IY36" si="259">IFERROR(IX6+IW6+IV6, IX6+IW6)</f>
        <v>0</v>
      </c>
      <c r="IZ6" s="154">
        <f t="shared" ref="IZ6:JA6" si="95">IZ5</f>
        <v>17</v>
      </c>
      <c r="JA6" s="155">
        <f t="shared" si="95"/>
        <v>1180</v>
      </c>
      <c r="JB6" s="156" t="str">
        <f t="shared" ref="JB6:JB28" si="261">IFERROR(IF(JO6&gt;=10,"6",IF(JO6&gt;=8,"5",IF(JO6&gt;=6,"4",IF(JO6&gt;=4,"3",IF(JO6&gt;=2,"2",IF(JO6&gt;=-1,"1",IF(JO6&gt;=-2,"-1",IF(JO6&gt;=-3,"-2","-3")))))))), JB13)</f>
        <v>1</v>
      </c>
      <c r="JC6" s="157" t="str">
        <f t="shared" ref="JC6:JC425" si="262">IF(OR(VALUE(JD5)=4,VALUE(JD5)=4,VALUE(JD5)=5,VALUE(JD5)=6),1,IF(VALUE(JD5)=0,JC5,JC5+1))</f>
        <v/>
      </c>
      <c r="JD6" s="158">
        <f t="shared" ref="JD6:JD425" si="263">IF(OR(JE6&gt;=500, JF6&gt;=500), VALUE(JB6),0)</f>
        <v>0</v>
      </c>
      <c r="JE6" s="159"/>
      <c r="JF6" s="159"/>
      <c r="JG6" s="159"/>
      <c r="JH6" s="160"/>
      <c r="JI6" s="160"/>
      <c r="JJ6" s="171" t="str">
        <f t="shared" ref="JJ6:JJ422" si="264">IFERROR(IF(JI6&gt;=12,"-2",IF(JI6&gt;=10,"-1",IF(JI6&gt;=8,"0",IF(JI6&gt;=6,"1",IF(JI6&gt;=4,"2",IF(JI6&gt;=3,"2.5",IF(JI6&gt;=2,"3",IF(JI6&gt;=1,"3","0")))))))), JJ13)</f>
        <v>0</v>
      </c>
      <c r="JK6" s="171">
        <f t="shared" ref="JK6:JK36" si="265">JH6+JJ6</f>
        <v>0</v>
      </c>
      <c r="JL6" s="160">
        <f t="shared" ref="JL6:JL36" si="266">IF(JE6&gt;=8000,2.5,IF(JE6&gt;=6000,2,IF(JE6&gt;=4000,1.5,IF(JE6&gt;=2000,1,IF(JE6&gt;=1000,0.5,IF(JE6&gt;=0,0))))))</f>
        <v>0</v>
      </c>
      <c r="JM6" s="160">
        <f t="shared" ref="JM6:JM36" si="267">IF(JF6&gt;=10000,5,IF(JF6&gt;=9000,4.5,IF(JF6&gt;=8000,4,IF(JF6&gt;=7000,3.5,IF(JF6&gt;=6000,3,IF(JF6&gt;=5000,2.5,IF(JF6&gt;=4000,2,IF(JF6&gt;=3000,1.5,IF(JF6&gt;=2000,1,IF(JF6&gt;=1000,0.5,0))))))))))</f>
        <v>0</v>
      </c>
      <c r="JN6" s="160">
        <f t="shared" ref="JN6:JN36" si="268">IF(JG6&gt;=8000,5,IF(JG6&gt;=6000,4,IF(JG6&gt;=4000,3,IF(JG6&gt;=2000,2,IF(JG6&gt;=1000,1,IF(JG6&gt;=0,0,IF(JG6&gt;=-1000,-1,IF(JG6&gt;=-2000,-1.5,IF(JG6&gt;=-3000,-4,IF(JG6&gt;=-4000,-5,-6))))))))))</f>
        <v>0</v>
      </c>
      <c r="JO6" s="160">
        <f t="shared" ref="JO6:JO36" si="269">IFERROR(JN6+JM6+JL6, JN6+JM6)</f>
        <v>0</v>
      </c>
      <c r="JP6" s="161">
        <f t="shared" ref="JP6:JQ6" si="96">JP5</f>
        <v>18</v>
      </c>
      <c r="JQ6" s="162">
        <f t="shared" si="96"/>
        <v>1181</v>
      </c>
      <c r="JR6" s="163" t="str">
        <f t="shared" ref="JR6:JR28" si="271">IFERROR(IF(KE6&gt;=10,"6",IF(KE6&gt;=8,"5",IF(KE6&gt;=6,"4",IF(KE6&gt;=4,"3",IF(KE6&gt;=2,"2",IF(KE6&gt;=-1,"1",IF(KE6&gt;=-2,"-1",IF(KE6&gt;=-3,"-2","-3")))))))), JR13)</f>
        <v>1</v>
      </c>
      <c r="JS6" s="164" t="str">
        <f t="shared" ref="JS6:JS425" si="272">IF(OR(VALUE(JT5)=4,VALUE(JT5)=4,VALUE(JT5)=5,VALUE(JT5)=6),1,IF(VALUE(JT5)=0,JS5,JS5+1))</f>
        <v/>
      </c>
      <c r="JT6" s="165">
        <f t="shared" ref="JT6:JT425" si="273">IF(OR(JU6&gt;=500, JV6&gt;=500), VALUE(JR6),0)</f>
        <v>0</v>
      </c>
      <c r="JU6" s="166"/>
      <c r="JV6" s="166"/>
      <c r="JW6" s="166"/>
      <c r="JX6" s="168"/>
      <c r="JY6" s="168"/>
      <c r="JZ6" s="170" t="str">
        <f t="shared" ref="JZ6:JZ422" si="274">IFERROR(IF(JY6&gt;=12,"-2",IF(JY6&gt;=10,"-1",IF(JY6&gt;=8,"0",IF(JY6&gt;=6,"1",IF(JY6&gt;=4,"2",IF(JY6&gt;=3,"2.5",IF(JY6&gt;=2,"3",IF(JY6&gt;=1,"3","0")))))))), JZ13)</f>
        <v>0</v>
      </c>
      <c r="KA6" s="170">
        <f t="shared" ref="KA6:KA36" si="275">JX6+JZ6</f>
        <v>0</v>
      </c>
      <c r="KB6" s="168">
        <f t="shared" ref="KB6:KB36" si="276">IF(JU6&gt;=8000,2.5,IF(JU6&gt;=6000,2,IF(JU6&gt;=4000,1.5,IF(JU6&gt;=2000,1,IF(JU6&gt;=1000,0.5,IF(JU6&gt;=0,0))))))</f>
        <v>0</v>
      </c>
      <c r="KC6" s="168">
        <f t="shared" ref="KC6:KC36" si="277">IF(JV6&gt;=10000,5,IF(JV6&gt;=9000,4.5,IF(JV6&gt;=8000,4,IF(JV6&gt;=7000,3.5,IF(JV6&gt;=6000,3,IF(JV6&gt;=5000,2.5,IF(JV6&gt;=4000,2,IF(JV6&gt;=3000,1.5,IF(JV6&gt;=2000,1,IF(JV6&gt;=1000,0.5,0))))))))))</f>
        <v>0</v>
      </c>
      <c r="KD6" s="168">
        <f t="shared" ref="KD6:KD36" si="278">IF(JW6&gt;=8000,5,IF(JW6&gt;=6000,4,IF(JW6&gt;=4000,3,IF(JW6&gt;=2000,2,IF(JW6&gt;=1000,1,IF(JW6&gt;=0,0,IF(JW6&gt;=-1000,-1,IF(JW6&gt;=-2000,-1.5,IF(JW6&gt;=-3000,-4,IF(JW6&gt;=-4000,-5,-6))))))))))</f>
        <v>0</v>
      </c>
      <c r="KE6" s="168">
        <f t="shared" ref="KE6:KE36" si="279">IFERROR(KD6+KC6+KB6, KD6+KC6)</f>
        <v>0</v>
      </c>
      <c r="KF6" s="154">
        <f t="shared" ref="KF6:KG6" si="97">KF5</f>
        <v>19</v>
      </c>
      <c r="KG6" s="155">
        <f t="shared" si="97"/>
        <v>1182</v>
      </c>
      <c r="KH6" s="156" t="str">
        <f t="shared" ref="KH6:KH28" si="281">IFERROR(IF(KU6&gt;=10,"6",IF(KU6&gt;=8,"5",IF(KU6&gt;=6,"4",IF(KU6&gt;=4,"3",IF(KU6&gt;=2,"2",IF(KU6&gt;=-1,"1",IF(KU6&gt;=-2,"-1",IF(KU6&gt;=-3,"-2","-3")))))))), KH13)</f>
        <v>1</v>
      </c>
      <c r="KI6" s="157" t="str">
        <f t="shared" ref="KI6:KI425" si="282">IF(OR(VALUE(KJ5)=4,VALUE(KJ5)=4,VALUE(KJ5)=5,VALUE(KJ5)=6),1,IF(VALUE(KJ5)=0,KI5,KI5+1))</f>
        <v/>
      </c>
      <c r="KJ6" s="158">
        <f t="shared" ref="KJ6:KJ425" si="283">IF(OR(KK6&gt;=500, KL6&gt;=500), VALUE(KH6),0)</f>
        <v>0</v>
      </c>
      <c r="KK6" s="159"/>
      <c r="KL6" s="159"/>
      <c r="KM6" s="159"/>
      <c r="KN6" s="160"/>
      <c r="KO6" s="160"/>
      <c r="KP6" s="171" t="str">
        <f t="shared" ref="KP6:KP422" si="284">IFERROR(IF(KO6&gt;=12,"-2",IF(KO6&gt;=10,"-1",IF(KO6&gt;=8,"0",IF(KO6&gt;=6,"1",IF(KO6&gt;=4,"2",IF(KO6&gt;=3,"2.5",IF(KO6&gt;=2,"3",IF(KO6&gt;=1,"3","0")))))))), KP13)</f>
        <v>0</v>
      </c>
      <c r="KQ6" s="171">
        <f t="shared" ref="KQ6:KQ36" si="285">KN6+KP6</f>
        <v>0</v>
      </c>
      <c r="KR6" s="160">
        <f t="shared" ref="KR6:KR36" si="286">IF(KK6&gt;=8000,2.5,IF(KK6&gt;=6000,2,IF(KK6&gt;=4000,1.5,IF(KK6&gt;=2000,1,IF(KK6&gt;=1000,0.5,IF(KK6&gt;=0,0))))))</f>
        <v>0</v>
      </c>
      <c r="KS6" s="160">
        <f t="shared" ref="KS6:KS36" si="287">IF(KL6&gt;=10000,5,IF(KL6&gt;=9000,4.5,IF(KL6&gt;=8000,4,IF(KL6&gt;=7000,3.5,IF(KL6&gt;=6000,3,IF(KL6&gt;=5000,2.5,IF(KL6&gt;=4000,2,IF(KL6&gt;=3000,1.5,IF(KL6&gt;=2000,1,IF(KL6&gt;=1000,0.5,0))))))))))</f>
        <v>0</v>
      </c>
      <c r="KT6" s="160">
        <f t="shared" ref="KT6:KT36" si="288">IF(KM6&gt;=8000,5,IF(KM6&gt;=6000,4,IF(KM6&gt;=4000,3,IF(KM6&gt;=2000,2,IF(KM6&gt;=1000,1,IF(KM6&gt;=0,0,IF(KM6&gt;=-1000,-1,IF(KM6&gt;=-2000,-1.5,IF(KM6&gt;=-3000,-4,IF(KM6&gt;=-4000,-5,-6))))))))))</f>
        <v>0</v>
      </c>
      <c r="KU6" s="160">
        <f t="shared" ref="KU6:KU36" si="289">IFERROR(KT6+KS6+KR6, KT6+KS6)</f>
        <v>0</v>
      </c>
      <c r="KV6" s="161">
        <f t="shared" ref="KV6:KW6" si="98">KV5</f>
        <v>20</v>
      </c>
      <c r="KW6" s="162">
        <f t="shared" si="98"/>
        <v>1183</v>
      </c>
      <c r="KX6" s="163" t="str">
        <f t="shared" ref="KX6:KX28" si="291">IFERROR(IF(LK6&gt;=10,"6",IF(LK6&gt;=8,"5",IF(LK6&gt;=6,"4",IF(LK6&gt;=4,"3",IF(LK6&gt;=2,"2",IF(LK6&gt;=-1,"1",IF(LK6&gt;=-2,"-1",IF(LK6&gt;=-3,"-2","-3")))))))), KX13)</f>
        <v>1</v>
      </c>
      <c r="KY6" s="164" t="str">
        <f t="shared" ref="KY6:KY425" si="292">IF(OR(VALUE(KZ5)=4,VALUE(KZ5)=4,VALUE(KZ5)=5,VALUE(KZ5)=6),1,IF(VALUE(KZ5)=0,KY5,KY5+1))</f>
        <v/>
      </c>
      <c r="KZ6" s="165">
        <f t="shared" ref="KZ6:KZ425" si="293">IF(OR(LA6&gt;=500, LB6&gt;=500), VALUE(KX6),0)</f>
        <v>0</v>
      </c>
      <c r="LA6" s="166"/>
      <c r="LB6" s="166"/>
      <c r="LC6" s="166"/>
      <c r="LD6" s="168"/>
      <c r="LE6" s="168"/>
      <c r="LF6" s="170" t="str">
        <f t="shared" ref="LF6:LF422" si="294">IFERROR(IF(LE6&gt;=12,"-2",IF(LE6&gt;=10,"-1",IF(LE6&gt;=8,"0",IF(LE6&gt;=6,"1",IF(LE6&gt;=4,"2",IF(LE6&gt;=3,"2.5",IF(LE6&gt;=2,"3",IF(LE6&gt;=1,"3","0")))))))), LF13)</f>
        <v>0</v>
      </c>
      <c r="LG6" s="170">
        <f t="shared" ref="LG6:LG36" si="295">LD6+LF6</f>
        <v>0</v>
      </c>
      <c r="LH6" s="168">
        <f t="shared" ref="LH6:LH36" si="296">IF(LA6&gt;=8000,2.5,IF(LA6&gt;=6000,2,IF(LA6&gt;=4000,1.5,IF(LA6&gt;=2000,1,IF(LA6&gt;=1000,0.5,IF(LA6&gt;=0,0))))))</f>
        <v>0</v>
      </c>
      <c r="LI6" s="168">
        <f t="shared" ref="LI6:LI36" si="297">IF(LB6&gt;=10000,5,IF(LB6&gt;=9000,4.5,IF(LB6&gt;=8000,4,IF(LB6&gt;=7000,3.5,IF(LB6&gt;=6000,3,IF(LB6&gt;=5000,2.5,IF(LB6&gt;=4000,2,IF(LB6&gt;=3000,1.5,IF(LB6&gt;=2000,1,IF(LB6&gt;=1000,0.5,0))))))))))</f>
        <v>0</v>
      </c>
      <c r="LJ6" s="168">
        <f t="shared" ref="LJ6:LJ36" si="298">IF(LC6&gt;=8000,5,IF(LC6&gt;=6000,4,IF(LC6&gt;=4000,3,IF(LC6&gt;=2000,2,IF(LC6&gt;=1000,1,IF(LC6&gt;=0,0,IF(LC6&gt;=-1000,-1,IF(LC6&gt;=-2000,-1.5,IF(LC6&gt;=-3000,-4,IF(LC6&gt;=-4000,-5,-6))))))))))</f>
        <v>0</v>
      </c>
      <c r="LK6" s="168">
        <f t="shared" ref="LK6:LK36" si="299">IFERROR(LJ6+LI6+LH6, LJ6+LI6)</f>
        <v>0</v>
      </c>
      <c r="LL6" s="172"/>
      <c r="LM6" s="172"/>
      <c r="LN6" s="168" t="str">
        <f t="shared" ref="LN6:LN36" si="300">IF(#REF!&gt;=8000,2.5,IF(#REF!&gt;=6000,2,IF(#REF!&gt;=4000,1.5,IF(#REF!&gt;=2000,1,IF(#REF!&gt;=1000,0.5,IF(#REF!&gt;=0,0))))))</f>
        <v>#REF!</v>
      </c>
      <c r="LO6" s="168" t="str">
        <f t="shared" ref="LO6:LO36" si="301">IF(#REF!&gt;=10000,5,IF(#REF!&gt;=9000,4.5,IF(#REF!&gt;=8000,4,IF(#REF!&gt;=7000,3.5,IF(#REF!&gt;=6000,3,IF(#REF!&gt;=5000,2.5,IF(#REF!&gt;=4000,2,IF(#REF!&gt;=3000,1.5,IF(#REF!&gt;=2000,1,IF(#REF!&gt;=1000,0.5,0))))))))))</f>
        <v>#REF!</v>
      </c>
      <c r="LP6" s="168" t="str">
        <f t="shared" ref="LP6:LP36" si="302">IF(#REF!&gt;=8000,5,IF(#REF!&gt;=6000,4,IF(#REF!&gt;=4000,3,IF(#REF!&gt;=2000,2,IF(#REF!&gt;=1000,1,IF(#REF!&gt;=0,0,IF(#REF!&gt;=-1000,-1,IF(#REF!&gt;=-2000,-1.5,IF(#REF!&gt;=-3000,-4,IF(#REF!&gt;=-4000,-5,-6))))))))))</f>
        <v>#REF!</v>
      </c>
      <c r="LQ6" s="168" t="str">
        <f t="shared" ref="LQ6:LQ36" si="303">IFERROR(LP6+LO6+LN6, LP6+LO6)</f>
        <v>#REF!</v>
      </c>
    </row>
    <row r="7" ht="15.75" customHeight="1">
      <c r="A7" s="151">
        <v>46114.0</v>
      </c>
      <c r="B7" s="152" t="s">
        <v>28</v>
      </c>
      <c r="C7" s="153">
        <f t="shared" si="99"/>
        <v>0</v>
      </c>
      <c r="D7" s="154">
        <f t="shared" ref="D7:E7" si="100">D6</f>
        <v>1</v>
      </c>
      <c r="E7" s="155">
        <f t="shared" si="100"/>
        <v>1164</v>
      </c>
      <c r="F7" s="156" t="str">
        <f t="shared" si="101"/>
        <v>1</v>
      </c>
      <c r="G7" s="157" t="str">
        <f t="shared" si="102"/>
        <v/>
      </c>
      <c r="H7" s="158">
        <f t="shared" si="103"/>
        <v>0</v>
      </c>
      <c r="I7" s="159"/>
      <c r="J7" s="159"/>
      <c r="K7" s="159"/>
      <c r="L7" s="78"/>
      <c r="M7" s="79"/>
      <c r="N7" s="77" t="str">
        <f t="shared" si="104"/>
        <v>0</v>
      </c>
      <c r="O7" s="81">
        <f t="shared" si="105"/>
        <v>0</v>
      </c>
      <c r="P7" s="160">
        <f t="shared" si="106"/>
        <v>0</v>
      </c>
      <c r="Q7" s="160">
        <f t="shared" si="107"/>
        <v>0</v>
      </c>
      <c r="R7" s="160">
        <f t="shared" si="108"/>
        <v>0</v>
      </c>
      <c r="S7" s="160">
        <f t="shared" si="109"/>
        <v>0</v>
      </c>
      <c r="T7" s="161">
        <f t="shared" ref="T7:U7" si="110">T6</f>
        <v>2</v>
      </c>
      <c r="U7" s="162">
        <f t="shared" si="110"/>
        <v>1165</v>
      </c>
      <c r="V7" s="163" t="str">
        <f t="shared" si="111"/>
        <v>1</v>
      </c>
      <c r="W7" s="164" t="str">
        <f t="shared" si="112"/>
        <v/>
      </c>
      <c r="X7" s="165">
        <f t="shared" si="113"/>
        <v>0</v>
      </c>
      <c r="Y7" s="166"/>
      <c r="Z7" s="166"/>
      <c r="AA7" s="166"/>
      <c r="AB7" s="84"/>
      <c r="AC7" s="85"/>
      <c r="AD7" s="83" t="str">
        <f t="shared" si="114"/>
        <v>0</v>
      </c>
      <c r="AE7" s="167">
        <f t="shared" si="115"/>
        <v>0</v>
      </c>
      <c r="AF7" s="168">
        <f t="shared" si="116"/>
        <v>0</v>
      </c>
      <c r="AG7" s="168">
        <f t="shared" si="117"/>
        <v>0</v>
      </c>
      <c r="AH7" s="168">
        <f t="shared" si="118"/>
        <v>0</v>
      </c>
      <c r="AI7" s="168">
        <f t="shared" si="119"/>
        <v>0</v>
      </c>
      <c r="AJ7" s="154">
        <f t="shared" ref="AJ7:AK7" si="120">AJ6</f>
        <v>3</v>
      </c>
      <c r="AK7" s="155">
        <f t="shared" si="120"/>
        <v>1166</v>
      </c>
      <c r="AL7" s="156" t="str">
        <f t="shared" si="121"/>
        <v>1</v>
      </c>
      <c r="AM7" s="157" t="str">
        <f t="shared" si="122"/>
        <v/>
      </c>
      <c r="AN7" s="158">
        <f t="shared" si="123"/>
        <v>0</v>
      </c>
      <c r="AO7" s="159"/>
      <c r="AP7" s="159"/>
      <c r="AQ7" s="159"/>
      <c r="AR7" s="78"/>
      <c r="AS7" s="79"/>
      <c r="AT7" s="77" t="str">
        <f t="shared" si="124"/>
        <v>0</v>
      </c>
      <c r="AU7" s="81">
        <f t="shared" si="125"/>
        <v>0</v>
      </c>
      <c r="AV7" s="160">
        <f t="shared" si="126"/>
        <v>0</v>
      </c>
      <c r="AW7" s="160">
        <f t="shared" si="127"/>
        <v>0</v>
      </c>
      <c r="AX7" s="160">
        <f t="shared" si="128"/>
        <v>0</v>
      </c>
      <c r="AY7" s="160">
        <f t="shared" si="129"/>
        <v>0</v>
      </c>
      <c r="AZ7" s="161">
        <f t="shared" ref="AZ7:BA7" si="130">AZ6</f>
        <v>4</v>
      </c>
      <c r="BA7" s="162">
        <f t="shared" si="130"/>
        <v>1167</v>
      </c>
      <c r="BB7" s="163" t="str">
        <f t="shared" si="131"/>
        <v>1</v>
      </c>
      <c r="BC7" s="164" t="str">
        <f t="shared" si="132"/>
        <v/>
      </c>
      <c r="BD7" s="165">
        <f t="shared" si="133"/>
        <v>0</v>
      </c>
      <c r="BE7" s="166"/>
      <c r="BF7" s="166"/>
      <c r="BG7" s="166"/>
      <c r="BH7" s="84"/>
      <c r="BI7" s="85"/>
      <c r="BJ7" s="83" t="str">
        <f t="shared" si="134"/>
        <v>0</v>
      </c>
      <c r="BK7" s="167">
        <f t="shared" si="135"/>
        <v>0</v>
      </c>
      <c r="BL7" s="168">
        <f t="shared" si="136"/>
        <v>0</v>
      </c>
      <c r="BM7" s="168">
        <f t="shared" si="137"/>
        <v>0</v>
      </c>
      <c r="BN7" s="168">
        <f t="shared" si="138"/>
        <v>0</v>
      </c>
      <c r="BO7" s="168">
        <f t="shared" si="139"/>
        <v>0</v>
      </c>
      <c r="BP7" s="154">
        <f t="shared" ref="BP7:BQ7" si="140">BP6</f>
        <v>5</v>
      </c>
      <c r="BQ7" s="155">
        <f t="shared" si="140"/>
        <v>1168</v>
      </c>
      <c r="BR7" s="156" t="str">
        <f t="shared" si="141"/>
        <v>1</v>
      </c>
      <c r="BS7" s="157" t="str">
        <f t="shared" si="142"/>
        <v/>
      </c>
      <c r="BT7" s="158">
        <f t="shared" si="143"/>
        <v>0</v>
      </c>
      <c r="BU7" s="159"/>
      <c r="BV7" s="159"/>
      <c r="BW7" s="159"/>
      <c r="BX7" s="78"/>
      <c r="BY7" s="79"/>
      <c r="BZ7" s="77" t="str">
        <f t="shared" si="144"/>
        <v>0</v>
      </c>
      <c r="CA7" s="81">
        <f t="shared" si="145"/>
        <v>0</v>
      </c>
      <c r="CB7" s="160">
        <f t="shared" si="146"/>
        <v>0</v>
      </c>
      <c r="CC7" s="160">
        <f t="shared" si="147"/>
        <v>0</v>
      </c>
      <c r="CD7" s="160">
        <f t="shared" si="148"/>
        <v>0</v>
      </c>
      <c r="CE7" s="160">
        <f t="shared" si="149"/>
        <v>0</v>
      </c>
      <c r="CF7" s="161">
        <f t="shared" ref="CF7:CG7" si="150">CF6</f>
        <v>6</v>
      </c>
      <c r="CG7" s="162">
        <f t="shared" si="150"/>
        <v>1169</v>
      </c>
      <c r="CH7" s="163" t="str">
        <f t="shared" si="151"/>
        <v>1</v>
      </c>
      <c r="CI7" s="164" t="str">
        <f t="shared" si="152"/>
        <v/>
      </c>
      <c r="CJ7" s="165">
        <f t="shared" si="153"/>
        <v>0</v>
      </c>
      <c r="CK7" s="166"/>
      <c r="CL7" s="166"/>
      <c r="CM7" s="166"/>
      <c r="CN7" s="84"/>
      <c r="CO7" s="85"/>
      <c r="CP7" s="83" t="str">
        <f t="shared" si="154"/>
        <v>0</v>
      </c>
      <c r="CQ7" s="167">
        <f t="shared" si="155"/>
        <v>0</v>
      </c>
      <c r="CR7" s="168">
        <f t="shared" si="156"/>
        <v>0</v>
      </c>
      <c r="CS7" s="168">
        <f t="shared" si="157"/>
        <v>0</v>
      </c>
      <c r="CT7" s="168">
        <f t="shared" si="158"/>
        <v>0</v>
      </c>
      <c r="CU7" s="168">
        <f t="shared" si="159"/>
        <v>0</v>
      </c>
      <c r="CV7" s="154">
        <f t="shared" ref="CV7:CW7" si="160">CV6</f>
        <v>7</v>
      </c>
      <c r="CW7" s="155">
        <f t="shared" si="160"/>
        <v>1170</v>
      </c>
      <c r="CX7" s="156" t="str">
        <f t="shared" si="161"/>
        <v>1</v>
      </c>
      <c r="CY7" s="157" t="str">
        <f t="shared" si="162"/>
        <v/>
      </c>
      <c r="CZ7" s="158">
        <f t="shared" si="163"/>
        <v>0</v>
      </c>
      <c r="DA7" s="159"/>
      <c r="DB7" s="159"/>
      <c r="DC7" s="159"/>
      <c r="DD7" s="78"/>
      <c r="DE7" s="79"/>
      <c r="DF7" s="77" t="str">
        <f t="shared" si="164"/>
        <v>0</v>
      </c>
      <c r="DG7" s="81">
        <f t="shared" si="165"/>
        <v>0</v>
      </c>
      <c r="DH7" s="160">
        <f t="shared" si="166"/>
        <v>0</v>
      </c>
      <c r="DI7" s="160">
        <f t="shared" si="167"/>
        <v>0</v>
      </c>
      <c r="DJ7" s="160">
        <f t="shared" si="168"/>
        <v>0</v>
      </c>
      <c r="DK7" s="160">
        <f t="shared" si="169"/>
        <v>0</v>
      </c>
      <c r="DL7" s="161">
        <f t="shared" ref="DL7:DM7" si="170">DL6</f>
        <v>8</v>
      </c>
      <c r="DM7" s="162">
        <f t="shared" si="170"/>
        <v>1171</v>
      </c>
      <c r="DN7" s="163" t="str">
        <f t="shared" si="171"/>
        <v>1</v>
      </c>
      <c r="DO7" s="164" t="str">
        <f t="shared" si="172"/>
        <v/>
      </c>
      <c r="DP7" s="165">
        <f t="shared" si="173"/>
        <v>0</v>
      </c>
      <c r="DQ7" s="166"/>
      <c r="DR7" s="166"/>
      <c r="DS7" s="166"/>
      <c r="DT7" s="84"/>
      <c r="DU7" s="85"/>
      <c r="DV7" s="83" t="str">
        <f t="shared" si="174"/>
        <v>0</v>
      </c>
      <c r="DW7" s="167">
        <f t="shared" si="175"/>
        <v>0</v>
      </c>
      <c r="DX7" s="168">
        <f t="shared" si="176"/>
        <v>0</v>
      </c>
      <c r="DY7" s="168">
        <f t="shared" si="177"/>
        <v>0</v>
      </c>
      <c r="DZ7" s="168">
        <f t="shared" si="178"/>
        <v>0</v>
      </c>
      <c r="EA7" s="168">
        <f t="shared" si="179"/>
        <v>0</v>
      </c>
      <c r="EB7" s="154">
        <f t="shared" ref="EB7:EC7" si="180">EB6</f>
        <v>9</v>
      </c>
      <c r="EC7" s="155">
        <f t="shared" si="180"/>
        <v>1172</v>
      </c>
      <c r="ED7" s="156" t="str">
        <f t="shared" si="181"/>
        <v>1</v>
      </c>
      <c r="EE7" s="157" t="str">
        <f t="shared" si="182"/>
        <v/>
      </c>
      <c r="EF7" s="169">
        <f t="shared" si="183"/>
        <v>0</v>
      </c>
      <c r="EG7" s="159"/>
      <c r="EH7" s="159"/>
      <c r="EI7" s="159"/>
      <c r="EJ7" s="78"/>
      <c r="EK7" s="79"/>
      <c r="EL7" s="77" t="str">
        <f t="shared" si="184"/>
        <v>0</v>
      </c>
      <c r="EM7" s="81">
        <f t="shared" si="185"/>
        <v>0</v>
      </c>
      <c r="EN7" s="160">
        <f t="shared" si="186"/>
        <v>0</v>
      </c>
      <c r="EO7" s="160">
        <f t="shared" si="187"/>
        <v>0</v>
      </c>
      <c r="EP7" s="160">
        <f t="shared" si="188"/>
        <v>0</v>
      </c>
      <c r="EQ7" s="160">
        <f t="shared" si="189"/>
        <v>0</v>
      </c>
      <c r="ER7" s="161">
        <f t="shared" ref="ER7:ES7" si="190">ER6</f>
        <v>10</v>
      </c>
      <c r="ES7" s="162">
        <f t="shared" si="190"/>
        <v>1173</v>
      </c>
      <c r="ET7" s="163" t="str">
        <f t="shared" si="191"/>
        <v>1</v>
      </c>
      <c r="EU7" s="164" t="str">
        <f t="shared" si="192"/>
        <v/>
      </c>
      <c r="EV7" s="165">
        <f t="shared" si="193"/>
        <v>0</v>
      </c>
      <c r="EW7" s="166"/>
      <c r="EX7" s="166"/>
      <c r="EY7" s="166"/>
      <c r="EZ7" s="84"/>
      <c r="FA7" s="85"/>
      <c r="FB7" s="83" t="str">
        <f t="shared" si="194"/>
        <v>0</v>
      </c>
      <c r="FC7" s="167">
        <f t="shared" si="195"/>
        <v>0</v>
      </c>
      <c r="FD7" s="168">
        <f t="shared" si="196"/>
        <v>0</v>
      </c>
      <c r="FE7" s="168">
        <f t="shared" si="197"/>
        <v>0</v>
      </c>
      <c r="FF7" s="168">
        <f t="shared" si="198"/>
        <v>0</v>
      </c>
      <c r="FG7" s="168">
        <f t="shared" si="199"/>
        <v>0</v>
      </c>
      <c r="FH7" s="154">
        <f t="shared" ref="FH7:FI7" si="200">FH6</f>
        <v>11</v>
      </c>
      <c r="FI7" s="155">
        <f t="shared" si="200"/>
        <v>1174</v>
      </c>
      <c r="FJ7" s="156" t="str">
        <f t="shared" si="201"/>
        <v>1</v>
      </c>
      <c r="FK7" s="157" t="str">
        <f t="shared" si="202"/>
        <v/>
      </c>
      <c r="FL7" s="158">
        <f t="shared" si="203"/>
        <v>0</v>
      </c>
      <c r="FM7" s="159"/>
      <c r="FN7" s="159"/>
      <c r="FO7" s="159"/>
      <c r="FP7" s="78"/>
      <c r="FQ7" s="79"/>
      <c r="FR7" s="77" t="str">
        <f t="shared" si="204"/>
        <v>0</v>
      </c>
      <c r="FS7" s="81">
        <f t="shared" si="205"/>
        <v>0</v>
      </c>
      <c r="FT7" s="160">
        <f t="shared" si="206"/>
        <v>0</v>
      </c>
      <c r="FU7" s="160">
        <f t="shared" si="207"/>
        <v>0</v>
      </c>
      <c r="FV7" s="160">
        <f t="shared" si="208"/>
        <v>0</v>
      </c>
      <c r="FW7" s="160">
        <f t="shared" si="209"/>
        <v>0</v>
      </c>
      <c r="FX7" s="161">
        <f t="shared" ref="FX7:FY7" si="210">FX6</f>
        <v>12</v>
      </c>
      <c r="FY7" s="162">
        <f t="shared" si="210"/>
        <v>1175</v>
      </c>
      <c r="FZ7" s="163" t="str">
        <f t="shared" si="211"/>
        <v>1</v>
      </c>
      <c r="GA7" s="164" t="str">
        <f t="shared" si="212"/>
        <v/>
      </c>
      <c r="GB7" s="165">
        <f t="shared" si="213"/>
        <v>0</v>
      </c>
      <c r="GC7" s="166"/>
      <c r="GD7" s="166"/>
      <c r="GE7" s="166"/>
      <c r="GF7" s="84"/>
      <c r="GG7" s="85"/>
      <c r="GH7" s="83" t="str">
        <f t="shared" si="214"/>
        <v>0</v>
      </c>
      <c r="GI7" s="167">
        <f t="shared" si="215"/>
        <v>0</v>
      </c>
      <c r="GJ7" s="168">
        <f t="shared" si="216"/>
        <v>0</v>
      </c>
      <c r="GK7" s="168">
        <f t="shared" si="217"/>
        <v>0</v>
      </c>
      <c r="GL7" s="168">
        <f t="shared" si="218"/>
        <v>0</v>
      </c>
      <c r="GM7" s="168">
        <f t="shared" si="219"/>
        <v>0</v>
      </c>
      <c r="GN7" s="154">
        <f t="shared" ref="GN7:GO7" si="220">GN6</f>
        <v>13</v>
      </c>
      <c r="GO7" s="155">
        <f t="shared" si="220"/>
        <v>1176</v>
      </c>
      <c r="GP7" s="156" t="str">
        <f t="shared" si="221"/>
        <v>1</v>
      </c>
      <c r="GQ7" s="157" t="str">
        <f t="shared" si="222"/>
        <v/>
      </c>
      <c r="GR7" s="158">
        <f t="shared" si="223"/>
        <v>0</v>
      </c>
      <c r="GS7" s="159"/>
      <c r="GT7" s="159"/>
      <c r="GU7" s="159"/>
      <c r="GV7" s="78"/>
      <c r="GW7" s="79"/>
      <c r="GX7" s="77" t="str">
        <f t="shared" si="224"/>
        <v>0</v>
      </c>
      <c r="GY7" s="81">
        <f t="shared" si="225"/>
        <v>0</v>
      </c>
      <c r="GZ7" s="160">
        <f t="shared" si="226"/>
        <v>0</v>
      </c>
      <c r="HA7" s="160">
        <f t="shared" si="227"/>
        <v>0</v>
      </c>
      <c r="HB7" s="160">
        <f t="shared" si="228"/>
        <v>0</v>
      </c>
      <c r="HC7" s="160">
        <f t="shared" si="229"/>
        <v>0</v>
      </c>
      <c r="HD7" s="161">
        <f t="shared" ref="HD7:HE7" si="230">HD6</f>
        <v>14</v>
      </c>
      <c r="HE7" s="162">
        <f t="shared" si="230"/>
        <v>1177</v>
      </c>
      <c r="HF7" s="163" t="str">
        <f t="shared" si="231"/>
        <v>1</v>
      </c>
      <c r="HG7" s="164" t="str">
        <f t="shared" si="232"/>
        <v/>
      </c>
      <c r="HH7" s="165">
        <f t="shared" si="233"/>
        <v>0</v>
      </c>
      <c r="HI7" s="166"/>
      <c r="HJ7" s="166"/>
      <c r="HK7" s="166"/>
      <c r="HL7" s="84"/>
      <c r="HM7" s="85"/>
      <c r="HN7" s="83" t="str">
        <f t="shared" si="234"/>
        <v>0</v>
      </c>
      <c r="HO7" s="167">
        <f t="shared" si="235"/>
        <v>0</v>
      </c>
      <c r="HP7" s="168">
        <f t="shared" si="236"/>
        <v>0</v>
      </c>
      <c r="HQ7" s="168">
        <f t="shared" si="237"/>
        <v>0</v>
      </c>
      <c r="HR7" s="168">
        <f t="shared" si="238"/>
        <v>0</v>
      </c>
      <c r="HS7" s="168">
        <f t="shared" si="239"/>
        <v>0</v>
      </c>
      <c r="HT7" s="154">
        <f t="shared" ref="HT7:HU7" si="240">HT6</f>
        <v>15</v>
      </c>
      <c r="HU7" s="155">
        <f t="shared" si="240"/>
        <v>1178</v>
      </c>
      <c r="HV7" s="156" t="str">
        <f t="shared" si="241"/>
        <v>1</v>
      </c>
      <c r="HW7" s="157" t="str">
        <f t="shared" si="242"/>
        <v/>
      </c>
      <c r="HX7" s="169">
        <f t="shared" si="243"/>
        <v>0</v>
      </c>
      <c r="HY7" s="159"/>
      <c r="HZ7" s="159"/>
      <c r="IA7" s="159"/>
      <c r="IB7" s="160"/>
      <c r="IC7" s="160"/>
      <c r="ID7" s="160" t="str">
        <f t="shared" si="244"/>
        <v>0</v>
      </c>
      <c r="IE7" s="160">
        <f t="shared" si="245"/>
        <v>0</v>
      </c>
      <c r="IF7" s="160">
        <f t="shared" si="246"/>
        <v>0</v>
      </c>
      <c r="IG7" s="160">
        <f t="shared" si="247"/>
        <v>0</v>
      </c>
      <c r="IH7" s="160">
        <f t="shared" si="248"/>
        <v>0</v>
      </c>
      <c r="II7" s="160">
        <f t="shared" si="249"/>
        <v>0</v>
      </c>
      <c r="IJ7" s="161">
        <f t="shared" ref="IJ7:IK7" si="250">IJ6</f>
        <v>16</v>
      </c>
      <c r="IK7" s="162">
        <f t="shared" si="250"/>
        <v>1179</v>
      </c>
      <c r="IL7" s="163" t="str">
        <f t="shared" si="251"/>
        <v>1</v>
      </c>
      <c r="IM7" s="164" t="str">
        <f t="shared" si="252"/>
        <v/>
      </c>
      <c r="IN7" s="165">
        <f t="shared" si="253"/>
        <v>0</v>
      </c>
      <c r="IO7" s="166"/>
      <c r="IP7" s="166"/>
      <c r="IQ7" s="166"/>
      <c r="IR7" s="168"/>
      <c r="IS7" s="168"/>
      <c r="IT7" s="170" t="str">
        <f t="shared" si="254"/>
        <v>0</v>
      </c>
      <c r="IU7" s="170">
        <f t="shared" si="255"/>
        <v>0</v>
      </c>
      <c r="IV7" s="168">
        <f t="shared" si="256"/>
        <v>0</v>
      </c>
      <c r="IW7" s="168">
        <f t="shared" si="257"/>
        <v>0</v>
      </c>
      <c r="IX7" s="168">
        <f t="shared" si="258"/>
        <v>0</v>
      </c>
      <c r="IY7" s="168">
        <f t="shared" si="259"/>
        <v>0</v>
      </c>
      <c r="IZ7" s="154">
        <f t="shared" ref="IZ7:JA7" si="260">IZ6</f>
        <v>17</v>
      </c>
      <c r="JA7" s="155">
        <f t="shared" si="260"/>
        <v>1180</v>
      </c>
      <c r="JB7" s="156" t="str">
        <f t="shared" si="261"/>
        <v>1</v>
      </c>
      <c r="JC7" s="157" t="str">
        <f t="shared" si="262"/>
        <v/>
      </c>
      <c r="JD7" s="158">
        <f t="shared" si="263"/>
        <v>0</v>
      </c>
      <c r="JE7" s="159"/>
      <c r="JF7" s="159"/>
      <c r="JG7" s="159"/>
      <c r="JH7" s="160"/>
      <c r="JI7" s="160"/>
      <c r="JJ7" s="171" t="str">
        <f t="shared" si="264"/>
        <v>0</v>
      </c>
      <c r="JK7" s="171">
        <f t="shared" si="265"/>
        <v>0</v>
      </c>
      <c r="JL7" s="160">
        <f t="shared" si="266"/>
        <v>0</v>
      </c>
      <c r="JM7" s="160">
        <f t="shared" si="267"/>
        <v>0</v>
      </c>
      <c r="JN7" s="160">
        <f t="shared" si="268"/>
        <v>0</v>
      </c>
      <c r="JO7" s="160">
        <f t="shared" si="269"/>
        <v>0</v>
      </c>
      <c r="JP7" s="161">
        <f t="shared" ref="JP7:JQ7" si="270">JP6</f>
        <v>18</v>
      </c>
      <c r="JQ7" s="162">
        <f t="shared" si="270"/>
        <v>1181</v>
      </c>
      <c r="JR7" s="163" t="str">
        <f t="shared" si="271"/>
        <v>1</v>
      </c>
      <c r="JS7" s="164" t="str">
        <f t="shared" si="272"/>
        <v/>
      </c>
      <c r="JT7" s="165">
        <f t="shared" si="273"/>
        <v>0</v>
      </c>
      <c r="JU7" s="166"/>
      <c r="JV7" s="166"/>
      <c r="JW7" s="166"/>
      <c r="JX7" s="168"/>
      <c r="JY7" s="168"/>
      <c r="JZ7" s="170" t="str">
        <f t="shared" si="274"/>
        <v>0</v>
      </c>
      <c r="KA7" s="170">
        <f t="shared" si="275"/>
        <v>0</v>
      </c>
      <c r="KB7" s="168">
        <f t="shared" si="276"/>
        <v>0</v>
      </c>
      <c r="KC7" s="168">
        <f t="shared" si="277"/>
        <v>0</v>
      </c>
      <c r="KD7" s="168">
        <f t="shared" si="278"/>
        <v>0</v>
      </c>
      <c r="KE7" s="168">
        <f t="shared" si="279"/>
        <v>0</v>
      </c>
      <c r="KF7" s="154">
        <f t="shared" ref="KF7:KG7" si="280">KF6</f>
        <v>19</v>
      </c>
      <c r="KG7" s="155">
        <f t="shared" si="280"/>
        <v>1182</v>
      </c>
      <c r="KH7" s="156" t="str">
        <f t="shared" si="281"/>
        <v>1</v>
      </c>
      <c r="KI7" s="157" t="str">
        <f t="shared" si="282"/>
        <v/>
      </c>
      <c r="KJ7" s="158">
        <f t="shared" si="283"/>
        <v>0</v>
      </c>
      <c r="KK7" s="159"/>
      <c r="KL7" s="159"/>
      <c r="KM7" s="159"/>
      <c r="KN7" s="160"/>
      <c r="KO7" s="160"/>
      <c r="KP7" s="171" t="str">
        <f t="shared" si="284"/>
        <v>0</v>
      </c>
      <c r="KQ7" s="171">
        <f t="shared" si="285"/>
        <v>0</v>
      </c>
      <c r="KR7" s="160">
        <f t="shared" si="286"/>
        <v>0</v>
      </c>
      <c r="KS7" s="160">
        <f t="shared" si="287"/>
        <v>0</v>
      </c>
      <c r="KT7" s="160">
        <f t="shared" si="288"/>
        <v>0</v>
      </c>
      <c r="KU7" s="160">
        <f t="shared" si="289"/>
        <v>0</v>
      </c>
      <c r="KV7" s="161">
        <f t="shared" ref="KV7:KW7" si="290">KV6</f>
        <v>20</v>
      </c>
      <c r="KW7" s="162">
        <f t="shared" si="290"/>
        <v>1183</v>
      </c>
      <c r="KX7" s="163" t="str">
        <f t="shared" si="291"/>
        <v>1</v>
      </c>
      <c r="KY7" s="164" t="str">
        <f t="shared" si="292"/>
        <v/>
      </c>
      <c r="KZ7" s="165">
        <f t="shared" si="293"/>
        <v>0</v>
      </c>
      <c r="LA7" s="166"/>
      <c r="LB7" s="166"/>
      <c r="LC7" s="166"/>
      <c r="LD7" s="168"/>
      <c r="LE7" s="168"/>
      <c r="LF7" s="170" t="str">
        <f t="shared" si="294"/>
        <v>0</v>
      </c>
      <c r="LG7" s="170">
        <f t="shared" si="295"/>
        <v>0</v>
      </c>
      <c r="LH7" s="168">
        <f t="shared" si="296"/>
        <v>0</v>
      </c>
      <c r="LI7" s="168">
        <f t="shared" si="297"/>
        <v>0</v>
      </c>
      <c r="LJ7" s="168">
        <f t="shared" si="298"/>
        <v>0</v>
      </c>
      <c r="LK7" s="168">
        <f t="shared" si="299"/>
        <v>0</v>
      </c>
      <c r="LL7" s="172"/>
      <c r="LM7" s="172"/>
      <c r="LN7" s="168" t="str">
        <f t="shared" si="300"/>
        <v>#REF!</v>
      </c>
      <c r="LO7" s="168" t="str">
        <f t="shared" si="301"/>
        <v>#REF!</v>
      </c>
      <c r="LP7" s="168" t="str">
        <f t="shared" si="302"/>
        <v>#REF!</v>
      </c>
      <c r="LQ7" s="168" t="str">
        <f t="shared" si="303"/>
        <v>#REF!</v>
      </c>
    </row>
    <row r="8" ht="15.75" customHeight="1">
      <c r="A8" s="151">
        <v>46115.0</v>
      </c>
      <c r="B8" s="152" t="s">
        <v>29</v>
      </c>
      <c r="C8" s="153">
        <f t="shared" si="99"/>
        <v>0</v>
      </c>
      <c r="D8" s="154">
        <f t="shared" ref="D8:E8" si="304">D7</f>
        <v>1</v>
      </c>
      <c r="E8" s="155">
        <f t="shared" si="304"/>
        <v>1164</v>
      </c>
      <c r="F8" s="156" t="str">
        <f t="shared" si="101"/>
        <v>1</v>
      </c>
      <c r="G8" s="157" t="str">
        <f t="shared" si="102"/>
        <v/>
      </c>
      <c r="H8" s="158">
        <f t="shared" si="103"/>
        <v>0</v>
      </c>
      <c r="I8" s="159"/>
      <c r="J8" s="159"/>
      <c r="K8" s="159"/>
      <c r="L8" s="78"/>
      <c r="M8" s="79"/>
      <c r="N8" s="77" t="str">
        <f t="shared" si="104"/>
        <v>0</v>
      </c>
      <c r="O8" s="81">
        <f t="shared" si="105"/>
        <v>0</v>
      </c>
      <c r="P8" s="160">
        <f t="shared" si="106"/>
        <v>0</v>
      </c>
      <c r="Q8" s="160">
        <f t="shared" si="107"/>
        <v>0</v>
      </c>
      <c r="R8" s="160">
        <f t="shared" si="108"/>
        <v>0</v>
      </c>
      <c r="S8" s="160">
        <f t="shared" si="109"/>
        <v>0</v>
      </c>
      <c r="T8" s="161">
        <f t="shared" ref="T8:U8" si="305">T7</f>
        <v>2</v>
      </c>
      <c r="U8" s="162">
        <f t="shared" si="305"/>
        <v>1165</v>
      </c>
      <c r="V8" s="163" t="str">
        <f t="shared" si="111"/>
        <v>1</v>
      </c>
      <c r="W8" s="164" t="str">
        <f t="shared" si="112"/>
        <v/>
      </c>
      <c r="X8" s="165">
        <f t="shared" si="113"/>
        <v>0</v>
      </c>
      <c r="Y8" s="166"/>
      <c r="Z8" s="166"/>
      <c r="AA8" s="166"/>
      <c r="AB8" s="84"/>
      <c r="AC8" s="85"/>
      <c r="AD8" s="83" t="str">
        <f t="shared" si="114"/>
        <v>0</v>
      </c>
      <c r="AE8" s="167">
        <f t="shared" si="115"/>
        <v>0</v>
      </c>
      <c r="AF8" s="168">
        <f t="shared" si="116"/>
        <v>0</v>
      </c>
      <c r="AG8" s="168">
        <f t="shared" si="117"/>
        <v>0</v>
      </c>
      <c r="AH8" s="168">
        <f t="shared" si="118"/>
        <v>0</v>
      </c>
      <c r="AI8" s="168">
        <f t="shared" si="119"/>
        <v>0</v>
      </c>
      <c r="AJ8" s="154">
        <f t="shared" ref="AJ8:AK8" si="306">AJ7</f>
        <v>3</v>
      </c>
      <c r="AK8" s="155">
        <f t="shared" si="306"/>
        <v>1166</v>
      </c>
      <c r="AL8" s="156" t="str">
        <f t="shared" si="121"/>
        <v>1</v>
      </c>
      <c r="AM8" s="157" t="str">
        <f t="shared" si="122"/>
        <v/>
      </c>
      <c r="AN8" s="158">
        <f t="shared" si="123"/>
        <v>0</v>
      </c>
      <c r="AO8" s="159"/>
      <c r="AP8" s="159"/>
      <c r="AQ8" s="159"/>
      <c r="AR8" s="78"/>
      <c r="AS8" s="79"/>
      <c r="AT8" s="77" t="str">
        <f t="shared" si="124"/>
        <v>0</v>
      </c>
      <c r="AU8" s="81">
        <f t="shared" si="125"/>
        <v>0</v>
      </c>
      <c r="AV8" s="160">
        <f t="shared" si="126"/>
        <v>0</v>
      </c>
      <c r="AW8" s="160">
        <f t="shared" si="127"/>
        <v>0</v>
      </c>
      <c r="AX8" s="160">
        <f t="shared" si="128"/>
        <v>0</v>
      </c>
      <c r="AY8" s="160">
        <f t="shared" si="129"/>
        <v>0</v>
      </c>
      <c r="AZ8" s="161">
        <f t="shared" ref="AZ8:BA8" si="307">AZ7</f>
        <v>4</v>
      </c>
      <c r="BA8" s="162">
        <f t="shared" si="307"/>
        <v>1167</v>
      </c>
      <c r="BB8" s="163" t="str">
        <f t="shared" si="131"/>
        <v>1</v>
      </c>
      <c r="BC8" s="164" t="str">
        <f t="shared" si="132"/>
        <v/>
      </c>
      <c r="BD8" s="165">
        <f t="shared" si="133"/>
        <v>0</v>
      </c>
      <c r="BE8" s="166"/>
      <c r="BF8" s="166"/>
      <c r="BG8" s="166"/>
      <c r="BH8" s="84"/>
      <c r="BI8" s="85"/>
      <c r="BJ8" s="83" t="str">
        <f t="shared" si="134"/>
        <v>0</v>
      </c>
      <c r="BK8" s="167">
        <f t="shared" si="135"/>
        <v>0</v>
      </c>
      <c r="BL8" s="168">
        <f t="shared" si="136"/>
        <v>0</v>
      </c>
      <c r="BM8" s="168">
        <f t="shared" si="137"/>
        <v>0</v>
      </c>
      <c r="BN8" s="168">
        <f t="shared" si="138"/>
        <v>0</v>
      </c>
      <c r="BO8" s="168">
        <f t="shared" si="139"/>
        <v>0</v>
      </c>
      <c r="BP8" s="154">
        <f t="shared" ref="BP8:BQ8" si="308">BP7</f>
        <v>5</v>
      </c>
      <c r="BQ8" s="155">
        <f t="shared" si="308"/>
        <v>1168</v>
      </c>
      <c r="BR8" s="156" t="str">
        <f t="shared" si="141"/>
        <v>1</v>
      </c>
      <c r="BS8" s="157" t="str">
        <f t="shared" si="142"/>
        <v/>
      </c>
      <c r="BT8" s="158">
        <f t="shared" si="143"/>
        <v>0</v>
      </c>
      <c r="BU8" s="159"/>
      <c r="BV8" s="159"/>
      <c r="BW8" s="159"/>
      <c r="BX8" s="78"/>
      <c r="BY8" s="79"/>
      <c r="BZ8" s="77" t="str">
        <f t="shared" si="144"/>
        <v>0</v>
      </c>
      <c r="CA8" s="81">
        <f t="shared" si="145"/>
        <v>0</v>
      </c>
      <c r="CB8" s="160">
        <f t="shared" si="146"/>
        <v>0</v>
      </c>
      <c r="CC8" s="160">
        <f t="shared" si="147"/>
        <v>0</v>
      </c>
      <c r="CD8" s="160">
        <f t="shared" si="148"/>
        <v>0</v>
      </c>
      <c r="CE8" s="160">
        <f t="shared" si="149"/>
        <v>0</v>
      </c>
      <c r="CF8" s="161">
        <f t="shared" ref="CF8:CG8" si="309">CF7</f>
        <v>6</v>
      </c>
      <c r="CG8" s="162">
        <f t="shared" si="309"/>
        <v>1169</v>
      </c>
      <c r="CH8" s="163" t="str">
        <f t="shared" si="151"/>
        <v>1</v>
      </c>
      <c r="CI8" s="164" t="str">
        <f t="shared" si="152"/>
        <v/>
      </c>
      <c r="CJ8" s="165">
        <f t="shared" si="153"/>
        <v>0</v>
      </c>
      <c r="CK8" s="166"/>
      <c r="CL8" s="166"/>
      <c r="CM8" s="166"/>
      <c r="CN8" s="84"/>
      <c r="CO8" s="85"/>
      <c r="CP8" s="83" t="str">
        <f t="shared" si="154"/>
        <v>0</v>
      </c>
      <c r="CQ8" s="167">
        <f t="shared" si="155"/>
        <v>0</v>
      </c>
      <c r="CR8" s="168">
        <f t="shared" si="156"/>
        <v>0</v>
      </c>
      <c r="CS8" s="168">
        <f t="shared" si="157"/>
        <v>0</v>
      </c>
      <c r="CT8" s="168">
        <f t="shared" si="158"/>
        <v>0</v>
      </c>
      <c r="CU8" s="168">
        <f t="shared" si="159"/>
        <v>0</v>
      </c>
      <c r="CV8" s="154">
        <f t="shared" ref="CV8:CW8" si="310">CV7</f>
        <v>7</v>
      </c>
      <c r="CW8" s="155">
        <f t="shared" si="310"/>
        <v>1170</v>
      </c>
      <c r="CX8" s="156" t="str">
        <f t="shared" si="161"/>
        <v>1</v>
      </c>
      <c r="CY8" s="157" t="str">
        <f t="shared" si="162"/>
        <v/>
      </c>
      <c r="CZ8" s="158">
        <f t="shared" si="163"/>
        <v>0</v>
      </c>
      <c r="DA8" s="159"/>
      <c r="DB8" s="159"/>
      <c r="DC8" s="159"/>
      <c r="DD8" s="78"/>
      <c r="DE8" s="79"/>
      <c r="DF8" s="77" t="str">
        <f t="shared" si="164"/>
        <v>0</v>
      </c>
      <c r="DG8" s="81">
        <f t="shared" si="165"/>
        <v>0</v>
      </c>
      <c r="DH8" s="160">
        <f t="shared" si="166"/>
        <v>0</v>
      </c>
      <c r="DI8" s="160">
        <f t="shared" si="167"/>
        <v>0</v>
      </c>
      <c r="DJ8" s="160">
        <f t="shared" si="168"/>
        <v>0</v>
      </c>
      <c r="DK8" s="160">
        <f t="shared" si="169"/>
        <v>0</v>
      </c>
      <c r="DL8" s="161">
        <f t="shared" ref="DL8:DM8" si="311">DL7</f>
        <v>8</v>
      </c>
      <c r="DM8" s="162">
        <f t="shared" si="311"/>
        <v>1171</v>
      </c>
      <c r="DN8" s="163" t="str">
        <f t="shared" si="171"/>
        <v>1</v>
      </c>
      <c r="DO8" s="164" t="str">
        <f t="shared" si="172"/>
        <v/>
      </c>
      <c r="DP8" s="165">
        <f t="shared" si="173"/>
        <v>0</v>
      </c>
      <c r="DQ8" s="166"/>
      <c r="DR8" s="166"/>
      <c r="DS8" s="166"/>
      <c r="DT8" s="84"/>
      <c r="DU8" s="85"/>
      <c r="DV8" s="83" t="str">
        <f t="shared" si="174"/>
        <v>0</v>
      </c>
      <c r="DW8" s="167">
        <f t="shared" si="175"/>
        <v>0</v>
      </c>
      <c r="DX8" s="168">
        <f t="shared" si="176"/>
        <v>0</v>
      </c>
      <c r="DY8" s="168">
        <f t="shared" si="177"/>
        <v>0</v>
      </c>
      <c r="DZ8" s="168">
        <f t="shared" si="178"/>
        <v>0</v>
      </c>
      <c r="EA8" s="168">
        <f t="shared" si="179"/>
        <v>0</v>
      </c>
      <c r="EB8" s="154">
        <f t="shared" ref="EB8:EC8" si="312">EB7</f>
        <v>9</v>
      </c>
      <c r="EC8" s="155">
        <f t="shared" si="312"/>
        <v>1172</v>
      </c>
      <c r="ED8" s="156" t="str">
        <f t="shared" si="181"/>
        <v>1</v>
      </c>
      <c r="EE8" s="157" t="str">
        <f t="shared" si="182"/>
        <v/>
      </c>
      <c r="EF8" s="169">
        <f t="shared" si="183"/>
        <v>0</v>
      </c>
      <c r="EG8" s="159"/>
      <c r="EH8" s="159"/>
      <c r="EI8" s="159"/>
      <c r="EJ8" s="78"/>
      <c r="EK8" s="79"/>
      <c r="EL8" s="77" t="str">
        <f t="shared" si="184"/>
        <v>0</v>
      </c>
      <c r="EM8" s="81">
        <f t="shared" si="185"/>
        <v>0</v>
      </c>
      <c r="EN8" s="160">
        <f t="shared" si="186"/>
        <v>0</v>
      </c>
      <c r="EO8" s="160">
        <f t="shared" si="187"/>
        <v>0</v>
      </c>
      <c r="EP8" s="160">
        <f t="shared" si="188"/>
        <v>0</v>
      </c>
      <c r="EQ8" s="160">
        <f t="shared" si="189"/>
        <v>0</v>
      </c>
      <c r="ER8" s="161">
        <f t="shared" ref="ER8:ES8" si="313">ER7</f>
        <v>10</v>
      </c>
      <c r="ES8" s="162">
        <f t="shared" si="313"/>
        <v>1173</v>
      </c>
      <c r="ET8" s="163" t="str">
        <f t="shared" si="191"/>
        <v>1</v>
      </c>
      <c r="EU8" s="164" t="str">
        <f t="shared" si="192"/>
        <v/>
      </c>
      <c r="EV8" s="165">
        <f t="shared" si="193"/>
        <v>0</v>
      </c>
      <c r="EW8" s="166"/>
      <c r="EX8" s="166"/>
      <c r="EY8" s="166"/>
      <c r="EZ8" s="84"/>
      <c r="FA8" s="85"/>
      <c r="FB8" s="83" t="str">
        <f t="shared" si="194"/>
        <v>0</v>
      </c>
      <c r="FC8" s="167">
        <f t="shared" si="195"/>
        <v>0</v>
      </c>
      <c r="FD8" s="168">
        <f t="shared" si="196"/>
        <v>0</v>
      </c>
      <c r="FE8" s="168">
        <f t="shared" si="197"/>
        <v>0</v>
      </c>
      <c r="FF8" s="168">
        <f t="shared" si="198"/>
        <v>0</v>
      </c>
      <c r="FG8" s="168">
        <f t="shared" si="199"/>
        <v>0</v>
      </c>
      <c r="FH8" s="154">
        <f t="shared" ref="FH8:FI8" si="314">FH7</f>
        <v>11</v>
      </c>
      <c r="FI8" s="155">
        <f t="shared" si="314"/>
        <v>1174</v>
      </c>
      <c r="FJ8" s="156" t="str">
        <f t="shared" si="201"/>
        <v>1</v>
      </c>
      <c r="FK8" s="157" t="str">
        <f t="shared" si="202"/>
        <v/>
      </c>
      <c r="FL8" s="158">
        <f t="shared" si="203"/>
        <v>0</v>
      </c>
      <c r="FM8" s="159"/>
      <c r="FN8" s="159"/>
      <c r="FO8" s="159"/>
      <c r="FP8" s="78"/>
      <c r="FQ8" s="79"/>
      <c r="FR8" s="77" t="str">
        <f t="shared" si="204"/>
        <v>0</v>
      </c>
      <c r="FS8" s="81">
        <f t="shared" si="205"/>
        <v>0</v>
      </c>
      <c r="FT8" s="160">
        <f t="shared" si="206"/>
        <v>0</v>
      </c>
      <c r="FU8" s="160">
        <f t="shared" si="207"/>
        <v>0</v>
      </c>
      <c r="FV8" s="160">
        <f t="shared" si="208"/>
        <v>0</v>
      </c>
      <c r="FW8" s="160">
        <f t="shared" si="209"/>
        <v>0</v>
      </c>
      <c r="FX8" s="161">
        <f t="shared" ref="FX8:FY8" si="315">FX7</f>
        <v>12</v>
      </c>
      <c r="FY8" s="162">
        <f t="shared" si="315"/>
        <v>1175</v>
      </c>
      <c r="FZ8" s="163" t="str">
        <f t="shared" si="211"/>
        <v>1</v>
      </c>
      <c r="GA8" s="164" t="str">
        <f t="shared" si="212"/>
        <v/>
      </c>
      <c r="GB8" s="165">
        <f t="shared" si="213"/>
        <v>0</v>
      </c>
      <c r="GC8" s="166"/>
      <c r="GD8" s="166"/>
      <c r="GE8" s="166"/>
      <c r="GF8" s="84"/>
      <c r="GG8" s="85"/>
      <c r="GH8" s="83" t="str">
        <f t="shared" si="214"/>
        <v>0</v>
      </c>
      <c r="GI8" s="167">
        <f t="shared" si="215"/>
        <v>0</v>
      </c>
      <c r="GJ8" s="168">
        <f t="shared" si="216"/>
        <v>0</v>
      </c>
      <c r="GK8" s="168">
        <f t="shared" si="217"/>
        <v>0</v>
      </c>
      <c r="GL8" s="168">
        <f t="shared" si="218"/>
        <v>0</v>
      </c>
      <c r="GM8" s="168">
        <f t="shared" si="219"/>
        <v>0</v>
      </c>
      <c r="GN8" s="154">
        <f t="shared" ref="GN8:GO8" si="316">GN7</f>
        <v>13</v>
      </c>
      <c r="GO8" s="155">
        <f t="shared" si="316"/>
        <v>1176</v>
      </c>
      <c r="GP8" s="156" t="str">
        <f t="shared" si="221"/>
        <v>1</v>
      </c>
      <c r="GQ8" s="157" t="str">
        <f t="shared" si="222"/>
        <v/>
      </c>
      <c r="GR8" s="158">
        <f t="shared" si="223"/>
        <v>0</v>
      </c>
      <c r="GS8" s="159"/>
      <c r="GT8" s="159"/>
      <c r="GU8" s="159"/>
      <c r="GV8" s="78"/>
      <c r="GW8" s="79"/>
      <c r="GX8" s="77" t="str">
        <f t="shared" si="224"/>
        <v>0</v>
      </c>
      <c r="GY8" s="81">
        <f t="shared" si="225"/>
        <v>0</v>
      </c>
      <c r="GZ8" s="160">
        <f t="shared" si="226"/>
        <v>0</v>
      </c>
      <c r="HA8" s="160">
        <f t="shared" si="227"/>
        <v>0</v>
      </c>
      <c r="HB8" s="160">
        <f t="shared" si="228"/>
        <v>0</v>
      </c>
      <c r="HC8" s="160">
        <f t="shared" si="229"/>
        <v>0</v>
      </c>
      <c r="HD8" s="161">
        <f t="shared" ref="HD8:HE8" si="317">HD7</f>
        <v>14</v>
      </c>
      <c r="HE8" s="162">
        <f t="shared" si="317"/>
        <v>1177</v>
      </c>
      <c r="HF8" s="163" t="str">
        <f t="shared" si="231"/>
        <v>1</v>
      </c>
      <c r="HG8" s="164" t="str">
        <f t="shared" si="232"/>
        <v/>
      </c>
      <c r="HH8" s="165">
        <f t="shared" si="233"/>
        <v>0</v>
      </c>
      <c r="HI8" s="166"/>
      <c r="HJ8" s="166"/>
      <c r="HK8" s="166"/>
      <c r="HL8" s="84"/>
      <c r="HM8" s="85"/>
      <c r="HN8" s="83" t="str">
        <f t="shared" si="234"/>
        <v>0</v>
      </c>
      <c r="HO8" s="167">
        <f t="shared" si="235"/>
        <v>0</v>
      </c>
      <c r="HP8" s="168">
        <f t="shared" si="236"/>
        <v>0</v>
      </c>
      <c r="HQ8" s="168">
        <f t="shared" si="237"/>
        <v>0</v>
      </c>
      <c r="HR8" s="168">
        <f t="shared" si="238"/>
        <v>0</v>
      </c>
      <c r="HS8" s="168">
        <f t="shared" si="239"/>
        <v>0</v>
      </c>
      <c r="HT8" s="154">
        <f t="shared" ref="HT8:HU8" si="318">HT7</f>
        <v>15</v>
      </c>
      <c r="HU8" s="155">
        <f t="shared" si="318"/>
        <v>1178</v>
      </c>
      <c r="HV8" s="156" t="str">
        <f t="shared" si="241"/>
        <v>1</v>
      </c>
      <c r="HW8" s="157" t="str">
        <f t="shared" si="242"/>
        <v/>
      </c>
      <c r="HX8" s="169">
        <f t="shared" si="243"/>
        <v>0</v>
      </c>
      <c r="HY8" s="159"/>
      <c r="HZ8" s="159"/>
      <c r="IA8" s="159"/>
      <c r="IB8" s="160"/>
      <c r="IC8" s="160"/>
      <c r="ID8" s="160" t="str">
        <f t="shared" si="244"/>
        <v>0</v>
      </c>
      <c r="IE8" s="160">
        <f t="shared" si="245"/>
        <v>0</v>
      </c>
      <c r="IF8" s="160">
        <f t="shared" si="246"/>
        <v>0</v>
      </c>
      <c r="IG8" s="160">
        <f t="shared" si="247"/>
        <v>0</v>
      </c>
      <c r="IH8" s="160">
        <f t="shared" si="248"/>
        <v>0</v>
      </c>
      <c r="II8" s="160">
        <f t="shared" si="249"/>
        <v>0</v>
      </c>
      <c r="IJ8" s="161">
        <f t="shared" ref="IJ8:IK8" si="319">IJ7</f>
        <v>16</v>
      </c>
      <c r="IK8" s="162">
        <f t="shared" si="319"/>
        <v>1179</v>
      </c>
      <c r="IL8" s="163" t="str">
        <f t="shared" si="251"/>
        <v>1</v>
      </c>
      <c r="IM8" s="164" t="str">
        <f t="shared" si="252"/>
        <v/>
      </c>
      <c r="IN8" s="165">
        <f t="shared" si="253"/>
        <v>0</v>
      </c>
      <c r="IO8" s="166"/>
      <c r="IP8" s="166"/>
      <c r="IQ8" s="166"/>
      <c r="IR8" s="168"/>
      <c r="IS8" s="168"/>
      <c r="IT8" s="170" t="str">
        <f t="shared" si="254"/>
        <v>0</v>
      </c>
      <c r="IU8" s="170">
        <f t="shared" si="255"/>
        <v>0</v>
      </c>
      <c r="IV8" s="168">
        <f t="shared" si="256"/>
        <v>0</v>
      </c>
      <c r="IW8" s="168">
        <f t="shared" si="257"/>
        <v>0</v>
      </c>
      <c r="IX8" s="168">
        <f t="shared" si="258"/>
        <v>0</v>
      </c>
      <c r="IY8" s="168">
        <f t="shared" si="259"/>
        <v>0</v>
      </c>
      <c r="IZ8" s="154">
        <f t="shared" ref="IZ8:JA8" si="320">IZ7</f>
        <v>17</v>
      </c>
      <c r="JA8" s="155">
        <f t="shared" si="320"/>
        <v>1180</v>
      </c>
      <c r="JB8" s="156" t="str">
        <f t="shared" si="261"/>
        <v>1</v>
      </c>
      <c r="JC8" s="157" t="str">
        <f t="shared" si="262"/>
        <v/>
      </c>
      <c r="JD8" s="158">
        <f t="shared" si="263"/>
        <v>0</v>
      </c>
      <c r="JE8" s="159"/>
      <c r="JF8" s="159"/>
      <c r="JG8" s="159"/>
      <c r="JH8" s="160"/>
      <c r="JI8" s="160"/>
      <c r="JJ8" s="171" t="str">
        <f t="shared" si="264"/>
        <v>0</v>
      </c>
      <c r="JK8" s="171">
        <f t="shared" si="265"/>
        <v>0</v>
      </c>
      <c r="JL8" s="160">
        <f t="shared" si="266"/>
        <v>0</v>
      </c>
      <c r="JM8" s="160">
        <f t="shared" si="267"/>
        <v>0</v>
      </c>
      <c r="JN8" s="160">
        <f t="shared" si="268"/>
        <v>0</v>
      </c>
      <c r="JO8" s="160">
        <f t="shared" si="269"/>
        <v>0</v>
      </c>
      <c r="JP8" s="161">
        <f t="shared" ref="JP8:JQ8" si="321">JP7</f>
        <v>18</v>
      </c>
      <c r="JQ8" s="162">
        <f t="shared" si="321"/>
        <v>1181</v>
      </c>
      <c r="JR8" s="163" t="str">
        <f t="shared" si="271"/>
        <v>1</v>
      </c>
      <c r="JS8" s="164" t="str">
        <f t="shared" si="272"/>
        <v/>
      </c>
      <c r="JT8" s="165">
        <f t="shared" si="273"/>
        <v>0</v>
      </c>
      <c r="JU8" s="166"/>
      <c r="JV8" s="166"/>
      <c r="JW8" s="166"/>
      <c r="JX8" s="168"/>
      <c r="JY8" s="168"/>
      <c r="JZ8" s="170" t="str">
        <f t="shared" si="274"/>
        <v>0</v>
      </c>
      <c r="KA8" s="170">
        <f t="shared" si="275"/>
        <v>0</v>
      </c>
      <c r="KB8" s="168">
        <f t="shared" si="276"/>
        <v>0</v>
      </c>
      <c r="KC8" s="168">
        <f t="shared" si="277"/>
        <v>0</v>
      </c>
      <c r="KD8" s="168">
        <f t="shared" si="278"/>
        <v>0</v>
      </c>
      <c r="KE8" s="168">
        <f t="shared" si="279"/>
        <v>0</v>
      </c>
      <c r="KF8" s="154">
        <f t="shared" ref="KF8:KG8" si="322">KF7</f>
        <v>19</v>
      </c>
      <c r="KG8" s="155">
        <f t="shared" si="322"/>
        <v>1182</v>
      </c>
      <c r="KH8" s="156" t="str">
        <f t="shared" si="281"/>
        <v>1</v>
      </c>
      <c r="KI8" s="157" t="str">
        <f t="shared" si="282"/>
        <v/>
      </c>
      <c r="KJ8" s="158">
        <f t="shared" si="283"/>
        <v>0</v>
      </c>
      <c r="KK8" s="159"/>
      <c r="KL8" s="159"/>
      <c r="KM8" s="159"/>
      <c r="KN8" s="160"/>
      <c r="KO8" s="160"/>
      <c r="KP8" s="171" t="str">
        <f t="shared" si="284"/>
        <v>0</v>
      </c>
      <c r="KQ8" s="171">
        <f t="shared" si="285"/>
        <v>0</v>
      </c>
      <c r="KR8" s="160">
        <f t="shared" si="286"/>
        <v>0</v>
      </c>
      <c r="KS8" s="160">
        <f t="shared" si="287"/>
        <v>0</v>
      </c>
      <c r="KT8" s="160">
        <f t="shared" si="288"/>
        <v>0</v>
      </c>
      <c r="KU8" s="160">
        <f t="shared" si="289"/>
        <v>0</v>
      </c>
      <c r="KV8" s="161">
        <f t="shared" ref="KV8:KW8" si="323">KV7</f>
        <v>20</v>
      </c>
      <c r="KW8" s="162">
        <f t="shared" si="323"/>
        <v>1183</v>
      </c>
      <c r="KX8" s="163" t="str">
        <f t="shared" si="291"/>
        <v>1</v>
      </c>
      <c r="KY8" s="164" t="str">
        <f t="shared" si="292"/>
        <v/>
      </c>
      <c r="KZ8" s="165">
        <f t="shared" si="293"/>
        <v>0</v>
      </c>
      <c r="LA8" s="166"/>
      <c r="LB8" s="166"/>
      <c r="LC8" s="166"/>
      <c r="LD8" s="168"/>
      <c r="LE8" s="168"/>
      <c r="LF8" s="170" t="str">
        <f t="shared" si="294"/>
        <v>0</v>
      </c>
      <c r="LG8" s="170">
        <f t="shared" si="295"/>
        <v>0</v>
      </c>
      <c r="LH8" s="168">
        <f t="shared" si="296"/>
        <v>0</v>
      </c>
      <c r="LI8" s="168">
        <f t="shared" si="297"/>
        <v>0</v>
      </c>
      <c r="LJ8" s="168">
        <f t="shared" si="298"/>
        <v>0</v>
      </c>
      <c r="LK8" s="168">
        <f t="shared" si="299"/>
        <v>0</v>
      </c>
      <c r="LL8" s="172"/>
      <c r="LM8" s="172"/>
      <c r="LN8" s="168" t="str">
        <f t="shared" si="300"/>
        <v>#REF!</v>
      </c>
      <c r="LO8" s="168" t="str">
        <f t="shared" si="301"/>
        <v>#REF!</v>
      </c>
      <c r="LP8" s="168" t="str">
        <f t="shared" si="302"/>
        <v>#REF!</v>
      </c>
      <c r="LQ8" s="168" t="str">
        <f t="shared" si="303"/>
        <v>#REF!</v>
      </c>
    </row>
    <row r="9" ht="15.75" customHeight="1">
      <c r="A9" s="151">
        <v>46116.0</v>
      </c>
      <c r="B9" s="152" t="s">
        <v>30</v>
      </c>
      <c r="C9" s="153">
        <f t="shared" si="99"/>
        <v>0</v>
      </c>
      <c r="D9" s="154">
        <f t="shared" ref="D9:E9" si="324">D8</f>
        <v>1</v>
      </c>
      <c r="E9" s="155">
        <f t="shared" si="324"/>
        <v>1164</v>
      </c>
      <c r="F9" s="156" t="str">
        <f t="shared" si="101"/>
        <v>1</v>
      </c>
      <c r="G9" s="157" t="str">
        <f t="shared" si="102"/>
        <v/>
      </c>
      <c r="H9" s="158">
        <f t="shared" si="103"/>
        <v>0</v>
      </c>
      <c r="I9" s="159"/>
      <c r="J9" s="159"/>
      <c r="K9" s="159"/>
      <c r="L9" s="78"/>
      <c r="M9" s="79"/>
      <c r="N9" s="77" t="str">
        <f t="shared" si="104"/>
        <v>0</v>
      </c>
      <c r="O9" s="81">
        <f t="shared" si="105"/>
        <v>0</v>
      </c>
      <c r="P9" s="160">
        <f t="shared" si="106"/>
        <v>0</v>
      </c>
      <c r="Q9" s="160">
        <f t="shared" si="107"/>
        <v>0</v>
      </c>
      <c r="R9" s="160">
        <f t="shared" si="108"/>
        <v>0</v>
      </c>
      <c r="S9" s="160">
        <f t="shared" si="109"/>
        <v>0</v>
      </c>
      <c r="T9" s="161">
        <f t="shared" ref="T9:U9" si="325">T8</f>
        <v>2</v>
      </c>
      <c r="U9" s="162">
        <f t="shared" si="325"/>
        <v>1165</v>
      </c>
      <c r="V9" s="163" t="str">
        <f t="shared" si="111"/>
        <v>1</v>
      </c>
      <c r="W9" s="164" t="str">
        <f t="shared" si="112"/>
        <v/>
      </c>
      <c r="X9" s="165">
        <f t="shared" si="113"/>
        <v>0</v>
      </c>
      <c r="Y9" s="166"/>
      <c r="Z9" s="166"/>
      <c r="AA9" s="166"/>
      <c r="AB9" s="84"/>
      <c r="AC9" s="85"/>
      <c r="AD9" s="83" t="str">
        <f t="shared" si="114"/>
        <v>0</v>
      </c>
      <c r="AE9" s="167">
        <f t="shared" si="115"/>
        <v>0</v>
      </c>
      <c r="AF9" s="168">
        <f t="shared" si="116"/>
        <v>0</v>
      </c>
      <c r="AG9" s="168">
        <f t="shared" si="117"/>
        <v>0</v>
      </c>
      <c r="AH9" s="168">
        <f t="shared" si="118"/>
        <v>0</v>
      </c>
      <c r="AI9" s="168">
        <f t="shared" si="119"/>
        <v>0</v>
      </c>
      <c r="AJ9" s="154">
        <f t="shared" ref="AJ9:AK9" si="326">AJ8</f>
        <v>3</v>
      </c>
      <c r="AK9" s="155">
        <f t="shared" si="326"/>
        <v>1166</v>
      </c>
      <c r="AL9" s="156" t="str">
        <f t="shared" si="121"/>
        <v>1</v>
      </c>
      <c r="AM9" s="157" t="str">
        <f t="shared" si="122"/>
        <v/>
      </c>
      <c r="AN9" s="158">
        <f t="shared" si="123"/>
        <v>0</v>
      </c>
      <c r="AO9" s="159"/>
      <c r="AP9" s="159"/>
      <c r="AQ9" s="159"/>
      <c r="AR9" s="78"/>
      <c r="AS9" s="79"/>
      <c r="AT9" s="77" t="str">
        <f t="shared" si="124"/>
        <v>0</v>
      </c>
      <c r="AU9" s="81">
        <f t="shared" si="125"/>
        <v>0</v>
      </c>
      <c r="AV9" s="160">
        <f t="shared" si="126"/>
        <v>0</v>
      </c>
      <c r="AW9" s="160">
        <f t="shared" si="127"/>
        <v>0</v>
      </c>
      <c r="AX9" s="160">
        <f t="shared" si="128"/>
        <v>0</v>
      </c>
      <c r="AY9" s="160">
        <f t="shared" si="129"/>
        <v>0</v>
      </c>
      <c r="AZ9" s="161">
        <f t="shared" ref="AZ9:BA9" si="327">AZ8</f>
        <v>4</v>
      </c>
      <c r="BA9" s="162">
        <f t="shared" si="327"/>
        <v>1167</v>
      </c>
      <c r="BB9" s="163" t="str">
        <f t="shared" si="131"/>
        <v>1</v>
      </c>
      <c r="BC9" s="164" t="str">
        <f t="shared" si="132"/>
        <v/>
      </c>
      <c r="BD9" s="165">
        <f t="shared" si="133"/>
        <v>0</v>
      </c>
      <c r="BE9" s="166"/>
      <c r="BF9" s="166"/>
      <c r="BG9" s="166"/>
      <c r="BH9" s="84"/>
      <c r="BI9" s="85"/>
      <c r="BJ9" s="83" t="str">
        <f t="shared" si="134"/>
        <v>0</v>
      </c>
      <c r="BK9" s="167">
        <f t="shared" si="135"/>
        <v>0</v>
      </c>
      <c r="BL9" s="168">
        <f t="shared" si="136"/>
        <v>0</v>
      </c>
      <c r="BM9" s="168">
        <f t="shared" si="137"/>
        <v>0</v>
      </c>
      <c r="BN9" s="168">
        <f t="shared" si="138"/>
        <v>0</v>
      </c>
      <c r="BO9" s="168">
        <f t="shared" si="139"/>
        <v>0</v>
      </c>
      <c r="BP9" s="154">
        <f t="shared" ref="BP9:BQ9" si="328">BP8</f>
        <v>5</v>
      </c>
      <c r="BQ9" s="155">
        <f t="shared" si="328"/>
        <v>1168</v>
      </c>
      <c r="BR9" s="156" t="str">
        <f t="shared" si="141"/>
        <v>1</v>
      </c>
      <c r="BS9" s="157" t="str">
        <f t="shared" si="142"/>
        <v/>
      </c>
      <c r="BT9" s="158">
        <f t="shared" si="143"/>
        <v>0</v>
      </c>
      <c r="BU9" s="159"/>
      <c r="BV9" s="159"/>
      <c r="BW9" s="159"/>
      <c r="BX9" s="78"/>
      <c r="BY9" s="79"/>
      <c r="BZ9" s="77" t="str">
        <f t="shared" si="144"/>
        <v>0</v>
      </c>
      <c r="CA9" s="81">
        <f t="shared" si="145"/>
        <v>0</v>
      </c>
      <c r="CB9" s="160">
        <f t="shared" si="146"/>
        <v>0</v>
      </c>
      <c r="CC9" s="160">
        <f t="shared" si="147"/>
        <v>0</v>
      </c>
      <c r="CD9" s="160">
        <f t="shared" si="148"/>
        <v>0</v>
      </c>
      <c r="CE9" s="160">
        <f t="shared" si="149"/>
        <v>0</v>
      </c>
      <c r="CF9" s="161">
        <f t="shared" ref="CF9:CG9" si="329">CF8</f>
        <v>6</v>
      </c>
      <c r="CG9" s="162">
        <f t="shared" si="329"/>
        <v>1169</v>
      </c>
      <c r="CH9" s="163" t="str">
        <f t="shared" si="151"/>
        <v>1</v>
      </c>
      <c r="CI9" s="164" t="str">
        <f t="shared" si="152"/>
        <v/>
      </c>
      <c r="CJ9" s="165">
        <f t="shared" si="153"/>
        <v>0</v>
      </c>
      <c r="CK9" s="166"/>
      <c r="CL9" s="166"/>
      <c r="CM9" s="166"/>
      <c r="CN9" s="84"/>
      <c r="CO9" s="85"/>
      <c r="CP9" s="83" t="str">
        <f t="shared" si="154"/>
        <v>0</v>
      </c>
      <c r="CQ9" s="167">
        <f t="shared" si="155"/>
        <v>0</v>
      </c>
      <c r="CR9" s="168">
        <f t="shared" si="156"/>
        <v>0</v>
      </c>
      <c r="CS9" s="168">
        <f t="shared" si="157"/>
        <v>0</v>
      </c>
      <c r="CT9" s="168">
        <f t="shared" si="158"/>
        <v>0</v>
      </c>
      <c r="CU9" s="168">
        <f t="shared" si="159"/>
        <v>0</v>
      </c>
      <c r="CV9" s="154">
        <f t="shared" ref="CV9:CW9" si="330">CV8</f>
        <v>7</v>
      </c>
      <c r="CW9" s="155">
        <f t="shared" si="330"/>
        <v>1170</v>
      </c>
      <c r="CX9" s="156" t="str">
        <f t="shared" si="161"/>
        <v>1</v>
      </c>
      <c r="CY9" s="157" t="str">
        <f t="shared" si="162"/>
        <v/>
      </c>
      <c r="CZ9" s="158">
        <f t="shared" si="163"/>
        <v>0</v>
      </c>
      <c r="DA9" s="159"/>
      <c r="DB9" s="159"/>
      <c r="DC9" s="159"/>
      <c r="DD9" s="78"/>
      <c r="DE9" s="79"/>
      <c r="DF9" s="77" t="str">
        <f t="shared" si="164"/>
        <v>0</v>
      </c>
      <c r="DG9" s="81">
        <f t="shared" si="165"/>
        <v>0</v>
      </c>
      <c r="DH9" s="160">
        <f t="shared" si="166"/>
        <v>0</v>
      </c>
      <c r="DI9" s="160">
        <f t="shared" si="167"/>
        <v>0</v>
      </c>
      <c r="DJ9" s="160">
        <f t="shared" si="168"/>
        <v>0</v>
      </c>
      <c r="DK9" s="160">
        <f t="shared" si="169"/>
        <v>0</v>
      </c>
      <c r="DL9" s="161">
        <f t="shared" ref="DL9:DM9" si="331">DL8</f>
        <v>8</v>
      </c>
      <c r="DM9" s="162">
        <f t="shared" si="331"/>
        <v>1171</v>
      </c>
      <c r="DN9" s="163" t="str">
        <f t="shared" si="171"/>
        <v>1</v>
      </c>
      <c r="DO9" s="164" t="str">
        <f t="shared" si="172"/>
        <v/>
      </c>
      <c r="DP9" s="165">
        <f t="shared" si="173"/>
        <v>0</v>
      </c>
      <c r="DQ9" s="166"/>
      <c r="DR9" s="166"/>
      <c r="DS9" s="166"/>
      <c r="DT9" s="84"/>
      <c r="DU9" s="85"/>
      <c r="DV9" s="83" t="str">
        <f t="shared" si="174"/>
        <v>0</v>
      </c>
      <c r="DW9" s="167">
        <f t="shared" si="175"/>
        <v>0</v>
      </c>
      <c r="DX9" s="168">
        <f t="shared" si="176"/>
        <v>0</v>
      </c>
      <c r="DY9" s="168">
        <f t="shared" si="177"/>
        <v>0</v>
      </c>
      <c r="DZ9" s="168">
        <f t="shared" si="178"/>
        <v>0</v>
      </c>
      <c r="EA9" s="168">
        <f t="shared" si="179"/>
        <v>0</v>
      </c>
      <c r="EB9" s="154">
        <f t="shared" ref="EB9:EC9" si="332">EB8</f>
        <v>9</v>
      </c>
      <c r="EC9" s="155">
        <f t="shared" si="332"/>
        <v>1172</v>
      </c>
      <c r="ED9" s="156" t="str">
        <f t="shared" si="181"/>
        <v>1</v>
      </c>
      <c r="EE9" s="157" t="str">
        <f t="shared" si="182"/>
        <v/>
      </c>
      <c r="EF9" s="169">
        <f t="shared" si="183"/>
        <v>0</v>
      </c>
      <c r="EG9" s="159"/>
      <c r="EH9" s="159"/>
      <c r="EI9" s="159"/>
      <c r="EJ9" s="78"/>
      <c r="EK9" s="79"/>
      <c r="EL9" s="77" t="str">
        <f t="shared" si="184"/>
        <v>0</v>
      </c>
      <c r="EM9" s="81">
        <f t="shared" si="185"/>
        <v>0</v>
      </c>
      <c r="EN9" s="160">
        <f t="shared" si="186"/>
        <v>0</v>
      </c>
      <c r="EO9" s="160">
        <f t="shared" si="187"/>
        <v>0</v>
      </c>
      <c r="EP9" s="160">
        <f t="shared" si="188"/>
        <v>0</v>
      </c>
      <c r="EQ9" s="160">
        <f t="shared" si="189"/>
        <v>0</v>
      </c>
      <c r="ER9" s="161">
        <f t="shared" ref="ER9:ES9" si="333">ER8</f>
        <v>10</v>
      </c>
      <c r="ES9" s="162">
        <f t="shared" si="333"/>
        <v>1173</v>
      </c>
      <c r="ET9" s="163" t="str">
        <f t="shared" si="191"/>
        <v>1</v>
      </c>
      <c r="EU9" s="164" t="str">
        <f t="shared" si="192"/>
        <v/>
      </c>
      <c r="EV9" s="165">
        <f t="shared" si="193"/>
        <v>0</v>
      </c>
      <c r="EW9" s="166"/>
      <c r="EX9" s="166"/>
      <c r="EY9" s="166"/>
      <c r="EZ9" s="84"/>
      <c r="FA9" s="85"/>
      <c r="FB9" s="83" t="str">
        <f t="shared" si="194"/>
        <v>0</v>
      </c>
      <c r="FC9" s="167">
        <f t="shared" si="195"/>
        <v>0</v>
      </c>
      <c r="FD9" s="168">
        <f t="shared" si="196"/>
        <v>0</v>
      </c>
      <c r="FE9" s="168">
        <f t="shared" si="197"/>
        <v>0</v>
      </c>
      <c r="FF9" s="168">
        <f t="shared" si="198"/>
        <v>0</v>
      </c>
      <c r="FG9" s="168">
        <f t="shared" si="199"/>
        <v>0</v>
      </c>
      <c r="FH9" s="154">
        <f t="shared" ref="FH9:FI9" si="334">FH8</f>
        <v>11</v>
      </c>
      <c r="FI9" s="155">
        <f t="shared" si="334"/>
        <v>1174</v>
      </c>
      <c r="FJ9" s="156" t="str">
        <f t="shared" si="201"/>
        <v>1</v>
      </c>
      <c r="FK9" s="157" t="str">
        <f t="shared" si="202"/>
        <v/>
      </c>
      <c r="FL9" s="158">
        <f t="shared" si="203"/>
        <v>0</v>
      </c>
      <c r="FM9" s="159"/>
      <c r="FN9" s="159"/>
      <c r="FO9" s="159"/>
      <c r="FP9" s="78"/>
      <c r="FQ9" s="79"/>
      <c r="FR9" s="77" t="str">
        <f t="shared" si="204"/>
        <v>0</v>
      </c>
      <c r="FS9" s="81">
        <f t="shared" si="205"/>
        <v>0</v>
      </c>
      <c r="FT9" s="160">
        <f t="shared" si="206"/>
        <v>0</v>
      </c>
      <c r="FU9" s="160">
        <f t="shared" si="207"/>
        <v>0</v>
      </c>
      <c r="FV9" s="160">
        <f t="shared" si="208"/>
        <v>0</v>
      </c>
      <c r="FW9" s="160">
        <f t="shared" si="209"/>
        <v>0</v>
      </c>
      <c r="FX9" s="161">
        <f t="shared" ref="FX9:FY9" si="335">FX8</f>
        <v>12</v>
      </c>
      <c r="FY9" s="162">
        <f t="shared" si="335"/>
        <v>1175</v>
      </c>
      <c r="FZ9" s="163" t="str">
        <f t="shared" si="211"/>
        <v>1</v>
      </c>
      <c r="GA9" s="164" t="str">
        <f t="shared" si="212"/>
        <v/>
      </c>
      <c r="GB9" s="165">
        <f t="shared" si="213"/>
        <v>0</v>
      </c>
      <c r="GC9" s="166"/>
      <c r="GD9" s="166"/>
      <c r="GE9" s="166"/>
      <c r="GF9" s="84"/>
      <c r="GG9" s="85"/>
      <c r="GH9" s="83" t="str">
        <f t="shared" si="214"/>
        <v>0</v>
      </c>
      <c r="GI9" s="167">
        <f t="shared" si="215"/>
        <v>0</v>
      </c>
      <c r="GJ9" s="168">
        <f t="shared" si="216"/>
        <v>0</v>
      </c>
      <c r="GK9" s="168">
        <f t="shared" si="217"/>
        <v>0</v>
      </c>
      <c r="GL9" s="168">
        <f t="shared" si="218"/>
        <v>0</v>
      </c>
      <c r="GM9" s="168">
        <f t="shared" si="219"/>
        <v>0</v>
      </c>
      <c r="GN9" s="154">
        <f t="shared" ref="GN9:GO9" si="336">GN8</f>
        <v>13</v>
      </c>
      <c r="GO9" s="155">
        <f t="shared" si="336"/>
        <v>1176</v>
      </c>
      <c r="GP9" s="156" t="str">
        <f t="shared" si="221"/>
        <v>1</v>
      </c>
      <c r="GQ9" s="157" t="str">
        <f t="shared" si="222"/>
        <v/>
      </c>
      <c r="GR9" s="158">
        <f t="shared" si="223"/>
        <v>0</v>
      </c>
      <c r="GS9" s="159"/>
      <c r="GT9" s="159"/>
      <c r="GU9" s="159"/>
      <c r="GV9" s="78"/>
      <c r="GW9" s="79"/>
      <c r="GX9" s="77" t="str">
        <f t="shared" si="224"/>
        <v>0</v>
      </c>
      <c r="GY9" s="81">
        <f t="shared" si="225"/>
        <v>0</v>
      </c>
      <c r="GZ9" s="160">
        <f t="shared" si="226"/>
        <v>0</v>
      </c>
      <c r="HA9" s="160">
        <f t="shared" si="227"/>
        <v>0</v>
      </c>
      <c r="HB9" s="160">
        <f t="shared" si="228"/>
        <v>0</v>
      </c>
      <c r="HC9" s="160">
        <f t="shared" si="229"/>
        <v>0</v>
      </c>
      <c r="HD9" s="161">
        <f t="shared" ref="HD9:HE9" si="337">HD8</f>
        <v>14</v>
      </c>
      <c r="HE9" s="162">
        <f t="shared" si="337"/>
        <v>1177</v>
      </c>
      <c r="HF9" s="163" t="str">
        <f t="shared" si="231"/>
        <v>1</v>
      </c>
      <c r="HG9" s="164" t="str">
        <f t="shared" si="232"/>
        <v/>
      </c>
      <c r="HH9" s="165">
        <f t="shared" si="233"/>
        <v>0</v>
      </c>
      <c r="HI9" s="166"/>
      <c r="HJ9" s="166"/>
      <c r="HK9" s="166"/>
      <c r="HL9" s="84"/>
      <c r="HM9" s="85"/>
      <c r="HN9" s="83" t="str">
        <f t="shared" si="234"/>
        <v>0</v>
      </c>
      <c r="HO9" s="167">
        <f t="shared" si="235"/>
        <v>0</v>
      </c>
      <c r="HP9" s="168">
        <f t="shared" si="236"/>
        <v>0</v>
      </c>
      <c r="HQ9" s="168">
        <f t="shared" si="237"/>
        <v>0</v>
      </c>
      <c r="HR9" s="168">
        <f t="shared" si="238"/>
        <v>0</v>
      </c>
      <c r="HS9" s="168">
        <f t="shared" si="239"/>
        <v>0</v>
      </c>
      <c r="HT9" s="154">
        <f t="shared" ref="HT9:HU9" si="338">HT8</f>
        <v>15</v>
      </c>
      <c r="HU9" s="155">
        <f t="shared" si="338"/>
        <v>1178</v>
      </c>
      <c r="HV9" s="156" t="str">
        <f t="shared" si="241"/>
        <v>1</v>
      </c>
      <c r="HW9" s="157" t="str">
        <f t="shared" si="242"/>
        <v/>
      </c>
      <c r="HX9" s="169">
        <f t="shared" si="243"/>
        <v>0</v>
      </c>
      <c r="HY9" s="159"/>
      <c r="HZ9" s="159"/>
      <c r="IA9" s="159"/>
      <c r="IB9" s="160"/>
      <c r="IC9" s="160"/>
      <c r="ID9" s="160" t="str">
        <f t="shared" si="244"/>
        <v>0</v>
      </c>
      <c r="IE9" s="160">
        <f t="shared" si="245"/>
        <v>0</v>
      </c>
      <c r="IF9" s="160">
        <f t="shared" si="246"/>
        <v>0</v>
      </c>
      <c r="IG9" s="160">
        <f t="shared" si="247"/>
        <v>0</v>
      </c>
      <c r="IH9" s="160">
        <f t="shared" si="248"/>
        <v>0</v>
      </c>
      <c r="II9" s="160">
        <f t="shared" si="249"/>
        <v>0</v>
      </c>
      <c r="IJ9" s="161">
        <f t="shared" ref="IJ9:IK9" si="339">IJ8</f>
        <v>16</v>
      </c>
      <c r="IK9" s="162">
        <f t="shared" si="339"/>
        <v>1179</v>
      </c>
      <c r="IL9" s="163" t="str">
        <f t="shared" si="251"/>
        <v>1</v>
      </c>
      <c r="IM9" s="164" t="str">
        <f t="shared" si="252"/>
        <v/>
      </c>
      <c r="IN9" s="165">
        <f t="shared" si="253"/>
        <v>0</v>
      </c>
      <c r="IO9" s="166"/>
      <c r="IP9" s="166"/>
      <c r="IQ9" s="166"/>
      <c r="IR9" s="168"/>
      <c r="IS9" s="168"/>
      <c r="IT9" s="170" t="str">
        <f t="shared" si="254"/>
        <v>0</v>
      </c>
      <c r="IU9" s="170">
        <f t="shared" si="255"/>
        <v>0</v>
      </c>
      <c r="IV9" s="168">
        <f t="shared" si="256"/>
        <v>0</v>
      </c>
      <c r="IW9" s="168">
        <f t="shared" si="257"/>
        <v>0</v>
      </c>
      <c r="IX9" s="168">
        <f t="shared" si="258"/>
        <v>0</v>
      </c>
      <c r="IY9" s="168">
        <f t="shared" si="259"/>
        <v>0</v>
      </c>
      <c r="IZ9" s="154">
        <f t="shared" ref="IZ9:JA9" si="340">IZ8</f>
        <v>17</v>
      </c>
      <c r="JA9" s="155">
        <f t="shared" si="340"/>
        <v>1180</v>
      </c>
      <c r="JB9" s="156" t="str">
        <f t="shared" si="261"/>
        <v>1</v>
      </c>
      <c r="JC9" s="157" t="str">
        <f t="shared" si="262"/>
        <v/>
      </c>
      <c r="JD9" s="158">
        <f t="shared" si="263"/>
        <v>0</v>
      </c>
      <c r="JE9" s="159"/>
      <c r="JF9" s="159"/>
      <c r="JG9" s="159"/>
      <c r="JH9" s="160"/>
      <c r="JI9" s="160"/>
      <c r="JJ9" s="171" t="str">
        <f t="shared" si="264"/>
        <v>0</v>
      </c>
      <c r="JK9" s="171">
        <f t="shared" si="265"/>
        <v>0</v>
      </c>
      <c r="JL9" s="160">
        <f t="shared" si="266"/>
        <v>0</v>
      </c>
      <c r="JM9" s="160">
        <f t="shared" si="267"/>
        <v>0</v>
      </c>
      <c r="JN9" s="160">
        <f t="shared" si="268"/>
        <v>0</v>
      </c>
      <c r="JO9" s="160">
        <f t="shared" si="269"/>
        <v>0</v>
      </c>
      <c r="JP9" s="161">
        <f t="shared" ref="JP9:JQ9" si="341">JP8</f>
        <v>18</v>
      </c>
      <c r="JQ9" s="162">
        <f t="shared" si="341"/>
        <v>1181</v>
      </c>
      <c r="JR9" s="163" t="str">
        <f t="shared" si="271"/>
        <v>1</v>
      </c>
      <c r="JS9" s="164" t="str">
        <f t="shared" si="272"/>
        <v/>
      </c>
      <c r="JT9" s="165">
        <f t="shared" si="273"/>
        <v>0</v>
      </c>
      <c r="JU9" s="166"/>
      <c r="JV9" s="166"/>
      <c r="JW9" s="166"/>
      <c r="JX9" s="168"/>
      <c r="JY9" s="168"/>
      <c r="JZ9" s="170" t="str">
        <f t="shared" si="274"/>
        <v>0</v>
      </c>
      <c r="KA9" s="170">
        <f t="shared" si="275"/>
        <v>0</v>
      </c>
      <c r="KB9" s="168">
        <f t="shared" si="276"/>
        <v>0</v>
      </c>
      <c r="KC9" s="168">
        <f t="shared" si="277"/>
        <v>0</v>
      </c>
      <c r="KD9" s="168">
        <f t="shared" si="278"/>
        <v>0</v>
      </c>
      <c r="KE9" s="168">
        <f t="shared" si="279"/>
        <v>0</v>
      </c>
      <c r="KF9" s="154">
        <f t="shared" ref="KF9:KG9" si="342">KF8</f>
        <v>19</v>
      </c>
      <c r="KG9" s="155">
        <f t="shared" si="342"/>
        <v>1182</v>
      </c>
      <c r="KH9" s="156" t="str">
        <f t="shared" si="281"/>
        <v>1</v>
      </c>
      <c r="KI9" s="157" t="str">
        <f t="shared" si="282"/>
        <v/>
      </c>
      <c r="KJ9" s="158">
        <f t="shared" si="283"/>
        <v>0</v>
      </c>
      <c r="KK9" s="159"/>
      <c r="KL9" s="159"/>
      <c r="KM9" s="159"/>
      <c r="KN9" s="160"/>
      <c r="KO9" s="160"/>
      <c r="KP9" s="171" t="str">
        <f t="shared" si="284"/>
        <v>0</v>
      </c>
      <c r="KQ9" s="171">
        <f t="shared" si="285"/>
        <v>0</v>
      </c>
      <c r="KR9" s="160">
        <f t="shared" si="286"/>
        <v>0</v>
      </c>
      <c r="KS9" s="160">
        <f t="shared" si="287"/>
        <v>0</v>
      </c>
      <c r="KT9" s="160">
        <f t="shared" si="288"/>
        <v>0</v>
      </c>
      <c r="KU9" s="160">
        <f t="shared" si="289"/>
        <v>0</v>
      </c>
      <c r="KV9" s="161">
        <f t="shared" ref="KV9:KW9" si="343">KV8</f>
        <v>20</v>
      </c>
      <c r="KW9" s="162">
        <f t="shared" si="343"/>
        <v>1183</v>
      </c>
      <c r="KX9" s="163" t="str">
        <f t="shared" si="291"/>
        <v>1</v>
      </c>
      <c r="KY9" s="164" t="str">
        <f t="shared" si="292"/>
        <v/>
      </c>
      <c r="KZ9" s="165">
        <f t="shared" si="293"/>
        <v>0</v>
      </c>
      <c r="LA9" s="166"/>
      <c r="LB9" s="166"/>
      <c r="LC9" s="166"/>
      <c r="LD9" s="168"/>
      <c r="LE9" s="168"/>
      <c r="LF9" s="170" t="str">
        <f t="shared" si="294"/>
        <v>0</v>
      </c>
      <c r="LG9" s="170">
        <f t="shared" si="295"/>
        <v>0</v>
      </c>
      <c r="LH9" s="168">
        <f t="shared" si="296"/>
        <v>0</v>
      </c>
      <c r="LI9" s="168">
        <f t="shared" si="297"/>
        <v>0</v>
      </c>
      <c r="LJ9" s="168">
        <f t="shared" si="298"/>
        <v>0</v>
      </c>
      <c r="LK9" s="168">
        <f t="shared" si="299"/>
        <v>0</v>
      </c>
      <c r="LL9" s="172"/>
      <c r="LM9" s="172"/>
      <c r="LN9" s="168" t="str">
        <f t="shared" si="300"/>
        <v>#REF!</v>
      </c>
      <c r="LO9" s="168" t="str">
        <f t="shared" si="301"/>
        <v>#REF!</v>
      </c>
      <c r="LP9" s="168" t="str">
        <f t="shared" si="302"/>
        <v>#REF!</v>
      </c>
      <c r="LQ9" s="168" t="str">
        <f t="shared" si="303"/>
        <v>#REF!</v>
      </c>
    </row>
    <row r="10" ht="15.75" customHeight="1">
      <c r="A10" s="151">
        <v>46117.0</v>
      </c>
      <c r="B10" s="152" t="s">
        <v>31</v>
      </c>
      <c r="C10" s="153">
        <f t="shared" si="99"/>
        <v>0</v>
      </c>
      <c r="D10" s="154">
        <f t="shared" ref="D10:E10" si="344">D9</f>
        <v>1</v>
      </c>
      <c r="E10" s="155">
        <f t="shared" si="344"/>
        <v>1164</v>
      </c>
      <c r="F10" s="156" t="str">
        <f t="shared" si="101"/>
        <v>1</v>
      </c>
      <c r="G10" s="157" t="str">
        <f t="shared" si="102"/>
        <v/>
      </c>
      <c r="H10" s="158">
        <f t="shared" si="103"/>
        <v>0</v>
      </c>
      <c r="I10" s="159"/>
      <c r="J10" s="159"/>
      <c r="K10" s="159"/>
      <c r="L10" s="78"/>
      <c r="M10" s="79"/>
      <c r="N10" s="77" t="str">
        <f t="shared" si="104"/>
        <v>0</v>
      </c>
      <c r="O10" s="81">
        <f t="shared" si="105"/>
        <v>0</v>
      </c>
      <c r="P10" s="160">
        <f t="shared" si="106"/>
        <v>0</v>
      </c>
      <c r="Q10" s="160">
        <f t="shared" si="107"/>
        <v>0</v>
      </c>
      <c r="R10" s="160">
        <f t="shared" si="108"/>
        <v>0</v>
      </c>
      <c r="S10" s="160">
        <f t="shared" si="109"/>
        <v>0</v>
      </c>
      <c r="T10" s="161">
        <f t="shared" ref="T10:U10" si="345">T9</f>
        <v>2</v>
      </c>
      <c r="U10" s="162">
        <f t="shared" si="345"/>
        <v>1165</v>
      </c>
      <c r="V10" s="163" t="str">
        <f t="shared" si="111"/>
        <v>1</v>
      </c>
      <c r="W10" s="164" t="str">
        <f t="shared" si="112"/>
        <v/>
      </c>
      <c r="X10" s="165">
        <f t="shared" si="113"/>
        <v>0</v>
      </c>
      <c r="Y10" s="166"/>
      <c r="Z10" s="166"/>
      <c r="AA10" s="166"/>
      <c r="AB10" s="84"/>
      <c r="AC10" s="85"/>
      <c r="AD10" s="83" t="str">
        <f t="shared" si="114"/>
        <v>0</v>
      </c>
      <c r="AE10" s="167">
        <f t="shared" si="115"/>
        <v>0</v>
      </c>
      <c r="AF10" s="168">
        <f t="shared" si="116"/>
        <v>0</v>
      </c>
      <c r="AG10" s="168">
        <f t="shared" si="117"/>
        <v>0</v>
      </c>
      <c r="AH10" s="168">
        <f t="shared" si="118"/>
        <v>0</v>
      </c>
      <c r="AI10" s="168">
        <f t="shared" si="119"/>
        <v>0</v>
      </c>
      <c r="AJ10" s="154">
        <f t="shared" ref="AJ10:AK10" si="346">AJ9</f>
        <v>3</v>
      </c>
      <c r="AK10" s="155">
        <f t="shared" si="346"/>
        <v>1166</v>
      </c>
      <c r="AL10" s="156" t="str">
        <f t="shared" si="121"/>
        <v>1</v>
      </c>
      <c r="AM10" s="157" t="str">
        <f t="shared" si="122"/>
        <v/>
      </c>
      <c r="AN10" s="158">
        <f t="shared" si="123"/>
        <v>0</v>
      </c>
      <c r="AO10" s="159"/>
      <c r="AP10" s="159"/>
      <c r="AQ10" s="159"/>
      <c r="AR10" s="78"/>
      <c r="AS10" s="79"/>
      <c r="AT10" s="77" t="str">
        <f t="shared" si="124"/>
        <v>0</v>
      </c>
      <c r="AU10" s="81">
        <f t="shared" si="125"/>
        <v>0</v>
      </c>
      <c r="AV10" s="160">
        <f t="shared" si="126"/>
        <v>0</v>
      </c>
      <c r="AW10" s="160">
        <f t="shared" si="127"/>
        <v>0</v>
      </c>
      <c r="AX10" s="160">
        <f t="shared" si="128"/>
        <v>0</v>
      </c>
      <c r="AY10" s="160">
        <f t="shared" si="129"/>
        <v>0</v>
      </c>
      <c r="AZ10" s="161">
        <f t="shared" ref="AZ10:BA10" si="347">AZ9</f>
        <v>4</v>
      </c>
      <c r="BA10" s="162">
        <f t="shared" si="347"/>
        <v>1167</v>
      </c>
      <c r="BB10" s="163" t="str">
        <f t="shared" si="131"/>
        <v>1</v>
      </c>
      <c r="BC10" s="164" t="str">
        <f t="shared" si="132"/>
        <v/>
      </c>
      <c r="BD10" s="165">
        <f t="shared" si="133"/>
        <v>0</v>
      </c>
      <c r="BE10" s="166"/>
      <c r="BF10" s="166"/>
      <c r="BG10" s="166"/>
      <c r="BH10" s="84"/>
      <c r="BI10" s="85"/>
      <c r="BJ10" s="83" t="str">
        <f t="shared" si="134"/>
        <v>0</v>
      </c>
      <c r="BK10" s="167">
        <f t="shared" si="135"/>
        <v>0</v>
      </c>
      <c r="BL10" s="168">
        <f t="shared" si="136"/>
        <v>0</v>
      </c>
      <c r="BM10" s="168">
        <f t="shared" si="137"/>
        <v>0</v>
      </c>
      <c r="BN10" s="168">
        <f t="shared" si="138"/>
        <v>0</v>
      </c>
      <c r="BO10" s="168">
        <f t="shared" si="139"/>
        <v>0</v>
      </c>
      <c r="BP10" s="154">
        <f t="shared" ref="BP10:BQ10" si="348">BP9</f>
        <v>5</v>
      </c>
      <c r="BQ10" s="155">
        <f t="shared" si="348"/>
        <v>1168</v>
      </c>
      <c r="BR10" s="156" t="str">
        <f t="shared" si="141"/>
        <v>1</v>
      </c>
      <c r="BS10" s="157" t="str">
        <f t="shared" si="142"/>
        <v/>
      </c>
      <c r="BT10" s="158">
        <f t="shared" si="143"/>
        <v>0</v>
      </c>
      <c r="BU10" s="159"/>
      <c r="BV10" s="159"/>
      <c r="BW10" s="159"/>
      <c r="BX10" s="78"/>
      <c r="BY10" s="79"/>
      <c r="BZ10" s="77" t="str">
        <f t="shared" si="144"/>
        <v>0</v>
      </c>
      <c r="CA10" s="81">
        <f t="shared" si="145"/>
        <v>0</v>
      </c>
      <c r="CB10" s="160">
        <f t="shared" si="146"/>
        <v>0</v>
      </c>
      <c r="CC10" s="160">
        <f t="shared" si="147"/>
        <v>0</v>
      </c>
      <c r="CD10" s="160">
        <f t="shared" si="148"/>
        <v>0</v>
      </c>
      <c r="CE10" s="160">
        <f t="shared" si="149"/>
        <v>0</v>
      </c>
      <c r="CF10" s="161">
        <f t="shared" ref="CF10:CG10" si="349">CF9</f>
        <v>6</v>
      </c>
      <c r="CG10" s="162">
        <f t="shared" si="349"/>
        <v>1169</v>
      </c>
      <c r="CH10" s="163" t="str">
        <f t="shared" si="151"/>
        <v>1</v>
      </c>
      <c r="CI10" s="164" t="str">
        <f t="shared" si="152"/>
        <v/>
      </c>
      <c r="CJ10" s="165">
        <f t="shared" si="153"/>
        <v>0</v>
      </c>
      <c r="CK10" s="166"/>
      <c r="CL10" s="166"/>
      <c r="CM10" s="166"/>
      <c r="CN10" s="84"/>
      <c r="CO10" s="85"/>
      <c r="CP10" s="83" t="str">
        <f t="shared" si="154"/>
        <v>0</v>
      </c>
      <c r="CQ10" s="167">
        <f t="shared" si="155"/>
        <v>0</v>
      </c>
      <c r="CR10" s="168">
        <f t="shared" si="156"/>
        <v>0</v>
      </c>
      <c r="CS10" s="168">
        <f t="shared" si="157"/>
        <v>0</v>
      </c>
      <c r="CT10" s="168">
        <f t="shared" si="158"/>
        <v>0</v>
      </c>
      <c r="CU10" s="168">
        <f t="shared" si="159"/>
        <v>0</v>
      </c>
      <c r="CV10" s="154">
        <f t="shared" ref="CV10:CW10" si="350">CV9</f>
        <v>7</v>
      </c>
      <c r="CW10" s="155">
        <f t="shared" si="350"/>
        <v>1170</v>
      </c>
      <c r="CX10" s="156" t="str">
        <f t="shared" si="161"/>
        <v>1</v>
      </c>
      <c r="CY10" s="157" t="str">
        <f t="shared" si="162"/>
        <v/>
      </c>
      <c r="CZ10" s="158">
        <f t="shared" si="163"/>
        <v>0</v>
      </c>
      <c r="DA10" s="159"/>
      <c r="DB10" s="159"/>
      <c r="DC10" s="159"/>
      <c r="DD10" s="78"/>
      <c r="DE10" s="79"/>
      <c r="DF10" s="77" t="str">
        <f t="shared" si="164"/>
        <v>0</v>
      </c>
      <c r="DG10" s="81">
        <f t="shared" si="165"/>
        <v>0</v>
      </c>
      <c r="DH10" s="160">
        <f t="shared" si="166"/>
        <v>0</v>
      </c>
      <c r="DI10" s="160">
        <f t="shared" si="167"/>
        <v>0</v>
      </c>
      <c r="DJ10" s="160">
        <f t="shared" si="168"/>
        <v>0</v>
      </c>
      <c r="DK10" s="160">
        <f t="shared" si="169"/>
        <v>0</v>
      </c>
      <c r="DL10" s="161">
        <f t="shared" ref="DL10:DM10" si="351">DL9</f>
        <v>8</v>
      </c>
      <c r="DM10" s="162">
        <f t="shared" si="351"/>
        <v>1171</v>
      </c>
      <c r="DN10" s="163" t="str">
        <f t="shared" si="171"/>
        <v>1</v>
      </c>
      <c r="DO10" s="164" t="str">
        <f t="shared" si="172"/>
        <v/>
      </c>
      <c r="DP10" s="165">
        <f t="shared" si="173"/>
        <v>0</v>
      </c>
      <c r="DQ10" s="166"/>
      <c r="DR10" s="166"/>
      <c r="DS10" s="166"/>
      <c r="DT10" s="84"/>
      <c r="DU10" s="85"/>
      <c r="DV10" s="83" t="str">
        <f t="shared" si="174"/>
        <v>0</v>
      </c>
      <c r="DW10" s="167">
        <f t="shared" si="175"/>
        <v>0</v>
      </c>
      <c r="DX10" s="168">
        <f t="shared" si="176"/>
        <v>0</v>
      </c>
      <c r="DY10" s="168">
        <f t="shared" si="177"/>
        <v>0</v>
      </c>
      <c r="DZ10" s="168">
        <f t="shared" si="178"/>
        <v>0</v>
      </c>
      <c r="EA10" s="168">
        <f t="shared" si="179"/>
        <v>0</v>
      </c>
      <c r="EB10" s="154">
        <f t="shared" ref="EB10:EC10" si="352">EB9</f>
        <v>9</v>
      </c>
      <c r="EC10" s="155">
        <f t="shared" si="352"/>
        <v>1172</v>
      </c>
      <c r="ED10" s="156" t="str">
        <f t="shared" si="181"/>
        <v>1</v>
      </c>
      <c r="EE10" s="157" t="str">
        <f t="shared" si="182"/>
        <v/>
      </c>
      <c r="EF10" s="169">
        <f t="shared" si="183"/>
        <v>0</v>
      </c>
      <c r="EG10" s="159"/>
      <c r="EH10" s="159"/>
      <c r="EI10" s="159"/>
      <c r="EJ10" s="78"/>
      <c r="EK10" s="79"/>
      <c r="EL10" s="77" t="str">
        <f t="shared" si="184"/>
        <v>0</v>
      </c>
      <c r="EM10" s="81">
        <f t="shared" si="185"/>
        <v>0</v>
      </c>
      <c r="EN10" s="160">
        <f t="shared" si="186"/>
        <v>0</v>
      </c>
      <c r="EO10" s="160">
        <f t="shared" si="187"/>
        <v>0</v>
      </c>
      <c r="EP10" s="160">
        <f t="shared" si="188"/>
        <v>0</v>
      </c>
      <c r="EQ10" s="160">
        <f t="shared" si="189"/>
        <v>0</v>
      </c>
      <c r="ER10" s="161">
        <f t="shared" ref="ER10:ES10" si="353">ER9</f>
        <v>10</v>
      </c>
      <c r="ES10" s="162">
        <f t="shared" si="353"/>
        <v>1173</v>
      </c>
      <c r="ET10" s="163" t="str">
        <f t="shared" si="191"/>
        <v>1</v>
      </c>
      <c r="EU10" s="164" t="str">
        <f t="shared" si="192"/>
        <v/>
      </c>
      <c r="EV10" s="165">
        <f t="shared" si="193"/>
        <v>0</v>
      </c>
      <c r="EW10" s="166"/>
      <c r="EX10" s="166"/>
      <c r="EY10" s="166"/>
      <c r="EZ10" s="84"/>
      <c r="FA10" s="85"/>
      <c r="FB10" s="83" t="str">
        <f t="shared" si="194"/>
        <v>0</v>
      </c>
      <c r="FC10" s="167">
        <f t="shared" si="195"/>
        <v>0</v>
      </c>
      <c r="FD10" s="168">
        <f t="shared" si="196"/>
        <v>0</v>
      </c>
      <c r="FE10" s="168">
        <f t="shared" si="197"/>
        <v>0</v>
      </c>
      <c r="FF10" s="168">
        <f t="shared" si="198"/>
        <v>0</v>
      </c>
      <c r="FG10" s="168">
        <f t="shared" si="199"/>
        <v>0</v>
      </c>
      <c r="FH10" s="154">
        <f t="shared" ref="FH10:FI10" si="354">FH9</f>
        <v>11</v>
      </c>
      <c r="FI10" s="155">
        <f t="shared" si="354"/>
        <v>1174</v>
      </c>
      <c r="FJ10" s="156" t="str">
        <f t="shared" si="201"/>
        <v>1</v>
      </c>
      <c r="FK10" s="157" t="str">
        <f t="shared" si="202"/>
        <v/>
      </c>
      <c r="FL10" s="158">
        <f t="shared" si="203"/>
        <v>0</v>
      </c>
      <c r="FM10" s="159"/>
      <c r="FN10" s="159"/>
      <c r="FO10" s="159"/>
      <c r="FP10" s="78"/>
      <c r="FQ10" s="79"/>
      <c r="FR10" s="77" t="str">
        <f t="shared" si="204"/>
        <v>0</v>
      </c>
      <c r="FS10" s="81">
        <f t="shared" si="205"/>
        <v>0</v>
      </c>
      <c r="FT10" s="160">
        <f t="shared" si="206"/>
        <v>0</v>
      </c>
      <c r="FU10" s="160">
        <f t="shared" si="207"/>
        <v>0</v>
      </c>
      <c r="FV10" s="160">
        <f t="shared" si="208"/>
        <v>0</v>
      </c>
      <c r="FW10" s="160">
        <f t="shared" si="209"/>
        <v>0</v>
      </c>
      <c r="FX10" s="161">
        <f t="shared" ref="FX10:FY10" si="355">FX9</f>
        <v>12</v>
      </c>
      <c r="FY10" s="162">
        <f t="shared" si="355"/>
        <v>1175</v>
      </c>
      <c r="FZ10" s="163" t="str">
        <f t="shared" si="211"/>
        <v>1</v>
      </c>
      <c r="GA10" s="164" t="str">
        <f t="shared" si="212"/>
        <v/>
      </c>
      <c r="GB10" s="165">
        <f t="shared" si="213"/>
        <v>0</v>
      </c>
      <c r="GC10" s="166"/>
      <c r="GD10" s="166"/>
      <c r="GE10" s="166"/>
      <c r="GF10" s="84"/>
      <c r="GG10" s="85"/>
      <c r="GH10" s="83" t="str">
        <f t="shared" si="214"/>
        <v>0</v>
      </c>
      <c r="GI10" s="167">
        <f t="shared" si="215"/>
        <v>0</v>
      </c>
      <c r="GJ10" s="168">
        <f t="shared" si="216"/>
        <v>0</v>
      </c>
      <c r="GK10" s="168">
        <f t="shared" si="217"/>
        <v>0</v>
      </c>
      <c r="GL10" s="168">
        <f t="shared" si="218"/>
        <v>0</v>
      </c>
      <c r="GM10" s="168">
        <f t="shared" si="219"/>
        <v>0</v>
      </c>
      <c r="GN10" s="154">
        <f t="shared" ref="GN10:GO10" si="356">GN9</f>
        <v>13</v>
      </c>
      <c r="GO10" s="155">
        <f t="shared" si="356"/>
        <v>1176</v>
      </c>
      <c r="GP10" s="156" t="str">
        <f t="shared" si="221"/>
        <v>1</v>
      </c>
      <c r="GQ10" s="157" t="str">
        <f t="shared" si="222"/>
        <v/>
      </c>
      <c r="GR10" s="158">
        <f t="shared" si="223"/>
        <v>0</v>
      </c>
      <c r="GS10" s="159"/>
      <c r="GT10" s="159"/>
      <c r="GU10" s="159"/>
      <c r="GV10" s="78"/>
      <c r="GW10" s="79"/>
      <c r="GX10" s="77" t="str">
        <f t="shared" si="224"/>
        <v>0</v>
      </c>
      <c r="GY10" s="81">
        <f t="shared" si="225"/>
        <v>0</v>
      </c>
      <c r="GZ10" s="160">
        <f t="shared" si="226"/>
        <v>0</v>
      </c>
      <c r="HA10" s="160">
        <f t="shared" si="227"/>
        <v>0</v>
      </c>
      <c r="HB10" s="160">
        <f t="shared" si="228"/>
        <v>0</v>
      </c>
      <c r="HC10" s="160">
        <f t="shared" si="229"/>
        <v>0</v>
      </c>
      <c r="HD10" s="161">
        <f t="shared" ref="HD10:HE10" si="357">HD9</f>
        <v>14</v>
      </c>
      <c r="HE10" s="162">
        <f t="shared" si="357"/>
        <v>1177</v>
      </c>
      <c r="HF10" s="163" t="str">
        <f t="shared" si="231"/>
        <v>1</v>
      </c>
      <c r="HG10" s="164" t="str">
        <f t="shared" si="232"/>
        <v/>
      </c>
      <c r="HH10" s="165">
        <f t="shared" si="233"/>
        <v>0</v>
      </c>
      <c r="HI10" s="166"/>
      <c r="HJ10" s="166"/>
      <c r="HK10" s="166"/>
      <c r="HL10" s="84"/>
      <c r="HM10" s="85"/>
      <c r="HN10" s="83" t="str">
        <f t="shared" si="234"/>
        <v>0</v>
      </c>
      <c r="HO10" s="167">
        <f t="shared" si="235"/>
        <v>0</v>
      </c>
      <c r="HP10" s="168">
        <f t="shared" si="236"/>
        <v>0</v>
      </c>
      <c r="HQ10" s="168">
        <f t="shared" si="237"/>
        <v>0</v>
      </c>
      <c r="HR10" s="168">
        <f t="shared" si="238"/>
        <v>0</v>
      </c>
      <c r="HS10" s="168">
        <f t="shared" si="239"/>
        <v>0</v>
      </c>
      <c r="HT10" s="154">
        <f t="shared" ref="HT10:HU10" si="358">HT9</f>
        <v>15</v>
      </c>
      <c r="HU10" s="155">
        <f t="shared" si="358"/>
        <v>1178</v>
      </c>
      <c r="HV10" s="156" t="str">
        <f t="shared" si="241"/>
        <v>1</v>
      </c>
      <c r="HW10" s="157" t="str">
        <f t="shared" si="242"/>
        <v/>
      </c>
      <c r="HX10" s="169">
        <f t="shared" si="243"/>
        <v>0</v>
      </c>
      <c r="HY10" s="159"/>
      <c r="HZ10" s="159"/>
      <c r="IA10" s="159"/>
      <c r="IB10" s="160"/>
      <c r="IC10" s="160"/>
      <c r="ID10" s="160" t="str">
        <f t="shared" si="244"/>
        <v>0</v>
      </c>
      <c r="IE10" s="160">
        <f t="shared" si="245"/>
        <v>0</v>
      </c>
      <c r="IF10" s="160">
        <f t="shared" si="246"/>
        <v>0</v>
      </c>
      <c r="IG10" s="160">
        <f t="shared" si="247"/>
        <v>0</v>
      </c>
      <c r="IH10" s="160">
        <f t="shared" si="248"/>
        <v>0</v>
      </c>
      <c r="II10" s="160">
        <f t="shared" si="249"/>
        <v>0</v>
      </c>
      <c r="IJ10" s="161">
        <f t="shared" ref="IJ10:IK10" si="359">IJ9</f>
        <v>16</v>
      </c>
      <c r="IK10" s="162">
        <f t="shared" si="359"/>
        <v>1179</v>
      </c>
      <c r="IL10" s="163" t="str">
        <f t="shared" si="251"/>
        <v>1</v>
      </c>
      <c r="IM10" s="164" t="str">
        <f t="shared" si="252"/>
        <v/>
      </c>
      <c r="IN10" s="165">
        <f t="shared" si="253"/>
        <v>0</v>
      </c>
      <c r="IO10" s="166"/>
      <c r="IP10" s="166"/>
      <c r="IQ10" s="166"/>
      <c r="IR10" s="168"/>
      <c r="IS10" s="168"/>
      <c r="IT10" s="170" t="str">
        <f t="shared" si="254"/>
        <v>0</v>
      </c>
      <c r="IU10" s="170">
        <f t="shared" si="255"/>
        <v>0</v>
      </c>
      <c r="IV10" s="168">
        <f t="shared" si="256"/>
        <v>0</v>
      </c>
      <c r="IW10" s="168">
        <f t="shared" si="257"/>
        <v>0</v>
      </c>
      <c r="IX10" s="168">
        <f t="shared" si="258"/>
        <v>0</v>
      </c>
      <c r="IY10" s="168">
        <f t="shared" si="259"/>
        <v>0</v>
      </c>
      <c r="IZ10" s="154">
        <f t="shared" ref="IZ10:JA10" si="360">IZ9</f>
        <v>17</v>
      </c>
      <c r="JA10" s="155">
        <f t="shared" si="360"/>
        <v>1180</v>
      </c>
      <c r="JB10" s="156" t="str">
        <f t="shared" si="261"/>
        <v>1</v>
      </c>
      <c r="JC10" s="157" t="str">
        <f t="shared" si="262"/>
        <v/>
      </c>
      <c r="JD10" s="158">
        <f t="shared" si="263"/>
        <v>0</v>
      </c>
      <c r="JE10" s="159"/>
      <c r="JF10" s="159"/>
      <c r="JG10" s="159"/>
      <c r="JH10" s="160"/>
      <c r="JI10" s="160"/>
      <c r="JJ10" s="171" t="str">
        <f t="shared" si="264"/>
        <v>0</v>
      </c>
      <c r="JK10" s="171">
        <f t="shared" si="265"/>
        <v>0</v>
      </c>
      <c r="JL10" s="160">
        <f t="shared" si="266"/>
        <v>0</v>
      </c>
      <c r="JM10" s="160">
        <f t="shared" si="267"/>
        <v>0</v>
      </c>
      <c r="JN10" s="160">
        <f t="shared" si="268"/>
        <v>0</v>
      </c>
      <c r="JO10" s="160">
        <f t="shared" si="269"/>
        <v>0</v>
      </c>
      <c r="JP10" s="161">
        <f t="shared" ref="JP10:JQ10" si="361">JP9</f>
        <v>18</v>
      </c>
      <c r="JQ10" s="162">
        <f t="shared" si="361"/>
        <v>1181</v>
      </c>
      <c r="JR10" s="163" t="str">
        <f t="shared" si="271"/>
        <v>1</v>
      </c>
      <c r="JS10" s="164" t="str">
        <f t="shared" si="272"/>
        <v/>
      </c>
      <c r="JT10" s="165">
        <f t="shared" si="273"/>
        <v>0</v>
      </c>
      <c r="JU10" s="166"/>
      <c r="JV10" s="166"/>
      <c r="JW10" s="166"/>
      <c r="JX10" s="168"/>
      <c r="JY10" s="168"/>
      <c r="JZ10" s="170" t="str">
        <f t="shared" si="274"/>
        <v>0</v>
      </c>
      <c r="KA10" s="170">
        <f t="shared" si="275"/>
        <v>0</v>
      </c>
      <c r="KB10" s="168">
        <f t="shared" si="276"/>
        <v>0</v>
      </c>
      <c r="KC10" s="168">
        <f t="shared" si="277"/>
        <v>0</v>
      </c>
      <c r="KD10" s="168">
        <f t="shared" si="278"/>
        <v>0</v>
      </c>
      <c r="KE10" s="168">
        <f t="shared" si="279"/>
        <v>0</v>
      </c>
      <c r="KF10" s="154">
        <f t="shared" ref="KF10:KG10" si="362">KF9</f>
        <v>19</v>
      </c>
      <c r="KG10" s="155">
        <f t="shared" si="362"/>
        <v>1182</v>
      </c>
      <c r="KH10" s="156" t="str">
        <f t="shared" si="281"/>
        <v>1</v>
      </c>
      <c r="KI10" s="157" t="str">
        <f t="shared" si="282"/>
        <v/>
      </c>
      <c r="KJ10" s="158">
        <f t="shared" si="283"/>
        <v>0</v>
      </c>
      <c r="KK10" s="159"/>
      <c r="KL10" s="159"/>
      <c r="KM10" s="159"/>
      <c r="KN10" s="160"/>
      <c r="KO10" s="160"/>
      <c r="KP10" s="171" t="str">
        <f t="shared" si="284"/>
        <v>0</v>
      </c>
      <c r="KQ10" s="171">
        <f t="shared" si="285"/>
        <v>0</v>
      </c>
      <c r="KR10" s="160">
        <f t="shared" si="286"/>
        <v>0</v>
      </c>
      <c r="KS10" s="160">
        <f t="shared" si="287"/>
        <v>0</v>
      </c>
      <c r="KT10" s="160">
        <f t="shared" si="288"/>
        <v>0</v>
      </c>
      <c r="KU10" s="160">
        <f t="shared" si="289"/>
        <v>0</v>
      </c>
      <c r="KV10" s="161">
        <f t="shared" ref="KV10:KW10" si="363">KV9</f>
        <v>20</v>
      </c>
      <c r="KW10" s="162">
        <f t="shared" si="363"/>
        <v>1183</v>
      </c>
      <c r="KX10" s="163" t="str">
        <f t="shared" si="291"/>
        <v>1</v>
      </c>
      <c r="KY10" s="164" t="str">
        <f t="shared" si="292"/>
        <v/>
      </c>
      <c r="KZ10" s="165">
        <f t="shared" si="293"/>
        <v>0</v>
      </c>
      <c r="LA10" s="166"/>
      <c r="LB10" s="166"/>
      <c r="LC10" s="166"/>
      <c r="LD10" s="168"/>
      <c r="LE10" s="168"/>
      <c r="LF10" s="170" t="str">
        <f t="shared" si="294"/>
        <v>0</v>
      </c>
      <c r="LG10" s="170">
        <f t="shared" si="295"/>
        <v>0</v>
      </c>
      <c r="LH10" s="168">
        <f t="shared" si="296"/>
        <v>0</v>
      </c>
      <c r="LI10" s="168">
        <f t="shared" si="297"/>
        <v>0</v>
      </c>
      <c r="LJ10" s="168">
        <f t="shared" si="298"/>
        <v>0</v>
      </c>
      <c r="LK10" s="168">
        <f t="shared" si="299"/>
        <v>0</v>
      </c>
      <c r="LL10" s="172"/>
      <c r="LM10" s="172"/>
      <c r="LN10" s="168" t="str">
        <f t="shared" si="300"/>
        <v>#REF!</v>
      </c>
      <c r="LO10" s="168" t="str">
        <f t="shared" si="301"/>
        <v>#REF!</v>
      </c>
      <c r="LP10" s="168" t="str">
        <f t="shared" si="302"/>
        <v>#REF!</v>
      </c>
      <c r="LQ10" s="168" t="str">
        <f t="shared" si="303"/>
        <v>#REF!</v>
      </c>
    </row>
    <row r="11" ht="15.75" customHeight="1">
      <c r="A11" s="151">
        <v>46118.0</v>
      </c>
      <c r="B11" s="152" t="s">
        <v>32</v>
      </c>
      <c r="C11" s="153">
        <f t="shared" si="99"/>
        <v>0</v>
      </c>
      <c r="D11" s="154">
        <f t="shared" ref="D11:E11" si="364">D10</f>
        <v>1</v>
      </c>
      <c r="E11" s="155">
        <f t="shared" si="364"/>
        <v>1164</v>
      </c>
      <c r="F11" s="156" t="str">
        <f t="shared" si="101"/>
        <v>1</v>
      </c>
      <c r="G11" s="157" t="str">
        <f t="shared" si="102"/>
        <v/>
      </c>
      <c r="H11" s="158">
        <f t="shared" si="103"/>
        <v>0</v>
      </c>
      <c r="I11" s="159"/>
      <c r="J11" s="159"/>
      <c r="K11" s="159"/>
      <c r="L11" s="78"/>
      <c r="M11" s="79"/>
      <c r="N11" s="77" t="str">
        <f t="shared" si="104"/>
        <v>0</v>
      </c>
      <c r="O11" s="81">
        <f t="shared" si="105"/>
        <v>0</v>
      </c>
      <c r="P11" s="160">
        <f t="shared" si="106"/>
        <v>0</v>
      </c>
      <c r="Q11" s="160">
        <f t="shared" si="107"/>
        <v>0</v>
      </c>
      <c r="R11" s="160">
        <f t="shared" si="108"/>
        <v>0</v>
      </c>
      <c r="S11" s="160">
        <f t="shared" si="109"/>
        <v>0</v>
      </c>
      <c r="T11" s="161">
        <f t="shared" ref="T11:U11" si="365">T10</f>
        <v>2</v>
      </c>
      <c r="U11" s="162">
        <f t="shared" si="365"/>
        <v>1165</v>
      </c>
      <c r="V11" s="163" t="str">
        <f t="shared" si="111"/>
        <v>1</v>
      </c>
      <c r="W11" s="164" t="str">
        <f t="shared" si="112"/>
        <v/>
      </c>
      <c r="X11" s="165">
        <f t="shared" si="113"/>
        <v>0</v>
      </c>
      <c r="Y11" s="166"/>
      <c r="Z11" s="166"/>
      <c r="AA11" s="166"/>
      <c r="AB11" s="84"/>
      <c r="AC11" s="85"/>
      <c r="AD11" s="83" t="str">
        <f t="shared" si="114"/>
        <v>0</v>
      </c>
      <c r="AE11" s="167">
        <f t="shared" si="115"/>
        <v>0</v>
      </c>
      <c r="AF11" s="168">
        <f t="shared" si="116"/>
        <v>0</v>
      </c>
      <c r="AG11" s="168">
        <f t="shared" si="117"/>
        <v>0</v>
      </c>
      <c r="AH11" s="168">
        <f t="shared" si="118"/>
        <v>0</v>
      </c>
      <c r="AI11" s="168">
        <f t="shared" si="119"/>
        <v>0</v>
      </c>
      <c r="AJ11" s="154">
        <f t="shared" ref="AJ11:AK11" si="366">AJ10</f>
        <v>3</v>
      </c>
      <c r="AK11" s="155">
        <f t="shared" si="366"/>
        <v>1166</v>
      </c>
      <c r="AL11" s="156" t="str">
        <f t="shared" si="121"/>
        <v>1</v>
      </c>
      <c r="AM11" s="157" t="str">
        <f t="shared" si="122"/>
        <v/>
      </c>
      <c r="AN11" s="158">
        <f t="shared" si="123"/>
        <v>0</v>
      </c>
      <c r="AO11" s="159"/>
      <c r="AP11" s="159"/>
      <c r="AQ11" s="159"/>
      <c r="AR11" s="78"/>
      <c r="AS11" s="79"/>
      <c r="AT11" s="77" t="str">
        <f t="shared" si="124"/>
        <v>0</v>
      </c>
      <c r="AU11" s="81">
        <f t="shared" si="125"/>
        <v>0</v>
      </c>
      <c r="AV11" s="160">
        <f t="shared" si="126"/>
        <v>0</v>
      </c>
      <c r="AW11" s="160">
        <f t="shared" si="127"/>
        <v>0</v>
      </c>
      <c r="AX11" s="160">
        <f t="shared" si="128"/>
        <v>0</v>
      </c>
      <c r="AY11" s="160">
        <f t="shared" si="129"/>
        <v>0</v>
      </c>
      <c r="AZ11" s="161">
        <f t="shared" ref="AZ11:BA11" si="367">AZ10</f>
        <v>4</v>
      </c>
      <c r="BA11" s="162">
        <f t="shared" si="367"/>
        <v>1167</v>
      </c>
      <c r="BB11" s="163" t="str">
        <f t="shared" si="131"/>
        <v>1</v>
      </c>
      <c r="BC11" s="164" t="str">
        <f t="shared" si="132"/>
        <v/>
      </c>
      <c r="BD11" s="165">
        <f t="shared" si="133"/>
        <v>0</v>
      </c>
      <c r="BE11" s="166"/>
      <c r="BF11" s="166"/>
      <c r="BG11" s="166"/>
      <c r="BH11" s="84"/>
      <c r="BI11" s="85"/>
      <c r="BJ11" s="83" t="str">
        <f t="shared" si="134"/>
        <v>0</v>
      </c>
      <c r="BK11" s="167">
        <f t="shared" si="135"/>
        <v>0</v>
      </c>
      <c r="BL11" s="168">
        <f t="shared" si="136"/>
        <v>0</v>
      </c>
      <c r="BM11" s="168">
        <f t="shared" si="137"/>
        <v>0</v>
      </c>
      <c r="BN11" s="168">
        <f t="shared" si="138"/>
        <v>0</v>
      </c>
      <c r="BO11" s="168">
        <f t="shared" si="139"/>
        <v>0</v>
      </c>
      <c r="BP11" s="154">
        <f t="shared" ref="BP11:BQ11" si="368">BP10</f>
        <v>5</v>
      </c>
      <c r="BQ11" s="155">
        <f t="shared" si="368"/>
        <v>1168</v>
      </c>
      <c r="BR11" s="156" t="str">
        <f t="shared" si="141"/>
        <v>1</v>
      </c>
      <c r="BS11" s="157" t="str">
        <f t="shared" si="142"/>
        <v/>
      </c>
      <c r="BT11" s="158">
        <f t="shared" si="143"/>
        <v>0</v>
      </c>
      <c r="BU11" s="159"/>
      <c r="BV11" s="159"/>
      <c r="BW11" s="159"/>
      <c r="BX11" s="78"/>
      <c r="BY11" s="79"/>
      <c r="BZ11" s="77" t="str">
        <f t="shared" si="144"/>
        <v>0</v>
      </c>
      <c r="CA11" s="81">
        <f t="shared" si="145"/>
        <v>0</v>
      </c>
      <c r="CB11" s="160">
        <f t="shared" si="146"/>
        <v>0</v>
      </c>
      <c r="CC11" s="160">
        <f t="shared" si="147"/>
        <v>0</v>
      </c>
      <c r="CD11" s="160">
        <f t="shared" si="148"/>
        <v>0</v>
      </c>
      <c r="CE11" s="160">
        <f t="shared" si="149"/>
        <v>0</v>
      </c>
      <c r="CF11" s="161">
        <f t="shared" ref="CF11:CG11" si="369">CF10</f>
        <v>6</v>
      </c>
      <c r="CG11" s="162">
        <f t="shared" si="369"/>
        <v>1169</v>
      </c>
      <c r="CH11" s="163" t="str">
        <f t="shared" si="151"/>
        <v>1</v>
      </c>
      <c r="CI11" s="164" t="str">
        <f t="shared" si="152"/>
        <v/>
      </c>
      <c r="CJ11" s="165">
        <f t="shared" si="153"/>
        <v>0</v>
      </c>
      <c r="CK11" s="166"/>
      <c r="CL11" s="166"/>
      <c r="CM11" s="166"/>
      <c r="CN11" s="84"/>
      <c r="CO11" s="85"/>
      <c r="CP11" s="83" t="str">
        <f t="shared" si="154"/>
        <v>0</v>
      </c>
      <c r="CQ11" s="167">
        <f t="shared" si="155"/>
        <v>0</v>
      </c>
      <c r="CR11" s="168">
        <f t="shared" si="156"/>
        <v>0</v>
      </c>
      <c r="CS11" s="168">
        <f t="shared" si="157"/>
        <v>0</v>
      </c>
      <c r="CT11" s="168">
        <f t="shared" si="158"/>
        <v>0</v>
      </c>
      <c r="CU11" s="168">
        <f t="shared" si="159"/>
        <v>0</v>
      </c>
      <c r="CV11" s="154">
        <f t="shared" ref="CV11:CW11" si="370">CV10</f>
        <v>7</v>
      </c>
      <c r="CW11" s="155">
        <f t="shared" si="370"/>
        <v>1170</v>
      </c>
      <c r="CX11" s="156" t="str">
        <f t="shared" si="161"/>
        <v>1</v>
      </c>
      <c r="CY11" s="157" t="str">
        <f t="shared" si="162"/>
        <v/>
      </c>
      <c r="CZ11" s="158">
        <f t="shared" si="163"/>
        <v>0</v>
      </c>
      <c r="DA11" s="159"/>
      <c r="DB11" s="159"/>
      <c r="DC11" s="159"/>
      <c r="DD11" s="78"/>
      <c r="DE11" s="79"/>
      <c r="DF11" s="77" t="str">
        <f t="shared" si="164"/>
        <v>0</v>
      </c>
      <c r="DG11" s="81">
        <f t="shared" si="165"/>
        <v>0</v>
      </c>
      <c r="DH11" s="160">
        <f t="shared" si="166"/>
        <v>0</v>
      </c>
      <c r="DI11" s="160">
        <f t="shared" si="167"/>
        <v>0</v>
      </c>
      <c r="DJ11" s="160">
        <f t="shared" si="168"/>
        <v>0</v>
      </c>
      <c r="DK11" s="160">
        <f t="shared" si="169"/>
        <v>0</v>
      </c>
      <c r="DL11" s="161">
        <f t="shared" ref="DL11:DM11" si="371">DL10</f>
        <v>8</v>
      </c>
      <c r="DM11" s="162">
        <f t="shared" si="371"/>
        <v>1171</v>
      </c>
      <c r="DN11" s="163" t="str">
        <f t="shared" si="171"/>
        <v>1</v>
      </c>
      <c r="DO11" s="164" t="str">
        <f t="shared" si="172"/>
        <v/>
      </c>
      <c r="DP11" s="165">
        <f t="shared" si="173"/>
        <v>0</v>
      </c>
      <c r="DQ11" s="166"/>
      <c r="DR11" s="166"/>
      <c r="DS11" s="166"/>
      <c r="DT11" s="84"/>
      <c r="DU11" s="85"/>
      <c r="DV11" s="83" t="str">
        <f t="shared" si="174"/>
        <v>0</v>
      </c>
      <c r="DW11" s="167">
        <f t="shared" si="175"/>
        <v>0</v>
      </c>
      <c r="DX11" s="168">
        <f t="shared" si="176"/>
        <v>0</v>
      </c>
      <c r="DY11" s="168">
        <f t="shared" si="177"/>
        <v>0</v>
      </c>
      <c r="DZ11" s="168">
        <f t="shared" si="178"/>
        <v>0</v>
      </c>
      <c r="EA11" s="168">
        <f t="shared" si="179"/>
        <v>0</v>
      </c>
      <c r="EB11" s="154">
        <f t="shared" ref="EB11:EC11" si="372">EB10</f>
        <v>9</v>
      </c>
      <c r="EC11" s="155">
        <f t="shared" si="372"/>
        <v>1172</v>
      </c>
      <c r="ED11" s="156" t="str">
        <f t="shared" si="181"/>
        <v>1</v>
      </c>
      <c r="EE11" s="157" t="str">
        <f t="shared" si="182"/>
        <v/>
      </c>
      <c r="EF11" s="169">
        <f t="shared" si="183"/>
        <v>0</v>
      </c>
      <c r="EG11" s="159"/>
      <c r="EH11" s="159"/>
      <c r="EI11" s="159"/>
      <c r="EJ11" s="78"/>
      <c r="EK11" s="79"/>
      <c r="EL11" s="77" t="str">
        <f t="shared" si="184"/>
        <v>0</v>
      </c>
      <c r="EM11" s="81">
        <f t="shared" si="185"/>
        <v>0</v>
      </c>
      <c r="EN11" s="160">
        <f t="shared" si="186"/>
        <v>0</v>
      </c>
      <c r="EO11" s="160">
        <f t="shared" si="187"/>
        <v>0</v>
      </c>
      <c r="EP11" s="160">
        <f t="shared" si="188"/>
        <v>0</v>
      </c>
      <c r="EQ11" s="160">
        <f t="shared" si="189"/>
        <v>0</v>
      </c>
      <c r="ER11" s="161">
        <f t="shared" ref="ER11:ES11" si="373">ER10</f>
        <v>10</v>
      </c>
      <c r="ES11" s="162">
        <f t="shared" si="373"/>
        <v>1173</v>
      </c>
      <c r="ET11" s="163" t="str">
        <f t="shared" si="191"/>
        <v>1</v>
      </c>
      <c r="EU11" s="164" t="str">
        <f t="shared" si="192"/>
        <v/>
      </c>
      <c r="EV11" s="165">
        <f t="shared" si="193"/>
        <v>0</v>
      </c>
      <c r="EW11" s="166"/>
      <c r="EX11" s="166"/>
      <c r="EY11" s="166"/>
      <c r="EZ11" s="84"/>
      <c r="FA11" s="85"/>
      <c r="FB11" s="83" t="str">
        <f t="shared" si="194"/>
        <v>0</v>
      </c>
      <c r="FC11" s="167">
        <f t="shared" si="195"/>
        <v>0</v>
      </c>
      <c r="FD11" s="168">
        <f t="shared" si="196"/>
        <v>0</v>
      </c>
      <c r="FE11" s="168">
        <f t="shared" si="197"/>
        <v>0</v>
      </c>
      <c r="FF11" s="168">
        <f t="shared" si="198"/>
        <v>0</v>
      </c>
      <c r="FG11" s="168">
        <f t="shared" si="199"/>
        <v>0</v>
      </c>
      <c r="FH11" s="154">
        <f t="shared" ref="FH11:FI11" si="374">FH10</f>
        <v>11</v>
      </c>
      <c r="FI11" s="155">
        <f t="shared" si="374"/>
        <v>1174</v>
      </c>
      <c r="FJ11" s="156" t="str">
        <f t="shared" si="201"/>
        <v>1</v>
      </c>
      <c r="FK11" s="157" t="str">
        <f t="shared" si="202"/>
        <v/>
      </c>
      <c r="FL11" s="158">
        <f t="shared" si="203"/>
        <v>0</v>
      </c>
      <c r="FM11" s="159"/>
      <c r="FN11" s="159"/>
      <c r="FO11" s="159"/>
      <c r="FP11" s="78"/>
      <c r="FQ11" s="79"/>
      <c r="FR11" s="77" t="str">
        <f t="shared" si="204"/>
        <v>0</v>
      </c>
      <c r="FS11" s="81">
        <f t="shared" si="205"/>
        <v>0</v>
      </c>
      <c r="FT11" s="160">
        <f t="shared" si="206"/>
        <v>0</v>
      </c>
      <c r="FU11" s="160">
        <f t="shared" si="207"/>
        <v>0</v>
      </c>
      <c r="FV11" s="160">
        <f t="shared" si="208"/>
        <v>0</v>
      </c>
      <c r="FW11" s="160">
        <f t="shared" si="209"/>
        <v>0</v>
      </c>
      <c r="FX11" s="161">
        <f t="shared" ref="FX11:FY11" si="375">FX10</f>
        <v>12</v>
      </c>
      <c r="FY11" s="162">
        <f t="shared" si="375"/>
        <v>1175</v>
      </c>
      <c r="FZ11" s="163" t="str">
        <f t="shared" si="211"/>
        <v>1</v>
      </c>
      <c r="GA11" s="164" t="str">
        <f t="shared" si="212"/>
        <v/>
      </c>
      <c r="GB11" s="165">
        <f t="shared" si="213"/>
        <v>0</v>
      </c>
      <c r="GC11" s="166"/>
      <c r="GD11" s="166"/>
      <c r="GE11" s="166"/>
      <c r="GF11" s="84"/>
      <c r="GG11" s="85"/>
      <c r="GH11" s="83" t="str">
        <f t="shared" si="214"/>
        <v>0</v>
      </c>
      <c r="GI11" s="167">
        <f t="shared" si="215"/>
        <v>0</v>
      </c>
      <c r="GJ11" s="168">
        <f t="shared" si="216"/>
        <v>0</v>
      </c>
      <c r="GK11" s="168">
        <f t="shared" si="217"/>
        <v>0</v>
      </c>
      <c r="GL11" s="168">
        <f t="shared" si="218"/>
        <v>0</v>
      </c>
      <c r="GM11" s="168">
        <f t="shared" si="219"/>
        <v>0</v>
      </c>
      <c r="GN11" s="154">
        <f t="shared" ref="GN11:GO11" si="376">GN10</f>
        <v>13</v>
      </c>
      <c r="GO11" s="155">
        <f t="shared" si="376"/>
        <v>1176</v>
      </c>
      <c r="GP11" s="156" t="str">
        <f t="shared" si="221"/>
        <v>1</v>
      </c>
      <c r="GQ11" s="157" t="str">
        <f t="shared" si="222"/>
        <v/>
      </c>
      <c r="GR11" s="158">
        <f t="shared" si="223"/>
        <v>0</v>
      </c>
      <c r="GS11" s="159"/>
      <c r="GT11" s="159"/>
      <c r="GU11" s="159"/>
      <c r="GV11" s="78"/>
      <c r="GW11" s="79"/>
      <c r="GX11" s="77" t="str">
        <f t="shared" si="224"/>
        <v>0</v>
      </c>
      <c r="GY11" s="81">
        <f t="shared" si="225"/>
        <v>0</v>
      </c>
      <c r="GZ11" s="160">
        <f t="shared" si="226"/>
        <v>0</v>
      </c>
      <c r="HA11" s="160">
        <f t="shared" si="227"/>
        <v>0</v>
      </c>
      <c r="HB11" s="160">
        <f t="shared" si="228"/>
        <v>0</v>
      </c>
      <c r="HC11" s="160">
        <f t="shared" si="229"/>
        <v>0</v>
      </c>
      <c r="HD11" s="161">
        <f t="shared" ref="HD11:HE11" si="377">HD10</f>
        <v>14</v>
      </c>
      <c r="HE11" s="162">
        <f t="shared" si="377"/>
        <v>1177</v>
      </c>
      <c r="HF11" s="163" t="str">
        <f t="shared" si="231"/>
        <v>1</v>
      </c>
      <c r="HG11" s="164" t="str">
        <f t="shared" si="232"/>
        <v/>
      </c>
      <c r="HH11" s="165">
        <f t="shared" si="233"/>
        <v>0</v>
      </c>
      <c r="HI11" s="166"/>
      <c r="HJ11" s="166"/>
      <c r="HK11" s="166"/>
      <c r="HL11" s="84"/>
      <c r="HM11" s="85"/>
      <c r="HN11" s="83" t="str">
        <f t="shared" si="234"/>
        <v>0</v>
      </c>
      <c r="HO11" s="167">
        <f t="shared" si="235"/>
        <v>0</v>
      </c>
      <c r="HP11" s="168">
        <f t="shared" si="236"/>
        <v>0</v>
      </c>
      <c r="HQ11" s="168">
        <f t="shared" si="237"/>
        <v>0</v>
      </c>
      <c r="HR11" s="168">
        <f t="shared" si="238"/>
        <v>0</v>
      </c>
      <c r="HS11" s="168">
        <f t="shared" si="239"/>
        <v>0</v>
      </c>
      <c r="HT11" s="154">
        <f t="shared" ref="HT11:HU11" si="378">HT10</f>
        <v>15</v>
      </c>
      <c r="HU11" s="155">
        <f t="shared" si="378"/>
        <v>1178</v>
      </c>
      <c r="HV11" s="156" t="str">
        <f t="shared" si="241"/>
        <v>1</v>
      </c>
      <c r="HW11" s="157" t="str">
        <f t="shared" si="242"/>
        <v/>
      </c>
      <c r="HX11" s="169">
        <f t="shared" si="243"/>
        <v>0</v>
      </c>
      <c r="HY11" s="159"/>
      <c r="HZ11" s="159"/>
      <c r="IA11" s="159"/>
      <c r="IB11" s="160"/>
      <c r="IC11" s="160"/>
      <c r="ID11" s="160" t="str">
        <f t="shared" si="244"/>
        <v>0</v>
      </c>
      <c r="IE11" s="160">
        <f t="shared" si="245"/>
        <v>0</v>
      </c>
      <c r="IF11" s="160">
        <f t="shared" si="246"/>
        <v>0</v>
      </c>
      <c r="IG11" s="160">
        <f t="shared" si="247"/>
        <v>0</v>
      </c>
      <c r="IH11" s="160">
        <f t="shared" si="248"/>
        <v>0</v>
      </c>
      <c r="II11" s="160">
        <f t="shared" si="249"/>
        <v>0</v>
      </c>
      <c r="IJ11" s="161">
        <f t="shared" ref="IJ11:IK11" si="379">IJ10</f>
        <v>16</v>
      </c>
      <c r="IK11" s="162">
        <f t="shared" si="379"/>
        <v>1179</v>
      </c>
      <c r="IL11" s="163" t="str">
        <f t="shared" si="251"/>
        <v>1</v>
      </c>
      <c r="IM11" s="164" t="str">
        <f t="shared" si="252"/>
        <v/>
      </c>
      <c r="IN11" s="165">
        <f t="shared" si="253"/>
        <v>0</v>
      </c>
      <c r="IO11" s="166"/>
      <c r="IP11" s="166"/>
      <c r="IQ11" s="166"/>
      <c r="IR11" s="168"/>
      <c r="IS11" s="168"/>
      <c r="IT11" s="170" t="str">
        <f t="shared" si="254"/>
        <v>0</v>
      </c>
      <c r="IU11" s="170">
        <f t="shared" si="255"/>
        <v>0</v>
      </c>
      <c r="IV11" s="168">
        <f t="shared" si="256"/>
        <v>0</v>
      </c>
      <c r="IW11" s="168">
        <f t="shared" si="257"/>
        <v>0</v>
      </c>
      <c r="IX11" s="168">
        <f t="shared" si="258"/>
        <v>0</v>
      </c>
      <c r="IY11" s="168">
        <f t="shared" si="259"/>
        <v>0</v>
      </c>
      <c r="IZ11" s="154">
        <f t="shared" ref="IZ11:JA11" si="380">IZ10</f>
        <v>17</v>
      </c>
      <c r="JA11" s="155">
        <f t="shared" si="380"/>
        <v>1180</v>
      </c>
      <c r="JB11" s="156" t="str">
        <f t="shared" si="261"/>
        <v>1</v>
      </c>
      <c r="JC11" s="157" t="str">
        <f t="shared" si="262"/>
        <v/>
      </c>
      <c r="JD11" s="158">
        <f t="shared" si="263"/>
        <v>0</v>
      </c>
      <c r="JE11" s="159"/>
      <c r="JF11" s="159"/>
      <c r="JG11" s="159"/>
      <c r="JH11" s="160"/>
      <c r="JI11" s="160"/>
      <c r="JJ11" s="171" t="str">
        <f t="shared" si="264"/>
        <v>0</v>
      </c>
      <c r="JK11" s="171">
        <f t="shared" si="265"/>
        <v>0</v>
      </c>
      <c r="JL11" s="160">
        <f t="shared" si="266"/>
        <v>0</v>
      </c>
      <c r="JM11" s="160">
        <f t="shared" si="267"/>
        <v>0</v>
      </c>
      <c r="JN11" s="160">
        <f t="shared" si="268"/>
        <v>0</v>
      </c>
      <c r="JO11" s="160">
        <f t="shared" si="269"/>
        <v>0</v>
      </c>
      <c r="JP11" s="161">
        <f t="shared" ref="JP11:JQ11" si="381">JP10</f>
        <v>18</v>
      </c>
      <c r="JQ11" s="162">
        <f t="shared" si="381"/>
        <v>1181</v>
      </c>
      <c r="JR11" s="163" t="str">
        <f t="shared" si="271"/>
        <v>1</v>
      </c>
      <c r="JS11" s="164" t="str">
        <f t="shared" si="272"/>
        <v/>
      </c>
      <c r="JT11" s="165">
        <f t="shared" si="273"/>
        <v>0</v>
      </c>
      <c r="JU11" s="166"/>
      <c r="JV11" s="166"/>
      <c r="JW11" s="166"/>
      <c r="JX11" s="168"/>
      <c r="JY11" s="168"/>
      <c r="JZ11" s="170" t="str">
        <f t="shared" si="274"/>
        <v>0</v>
      </c>
      <c r="KA11" s="170">
        <f t="shared" si="275"/>
        <v>0</v>
      </c>
      <c r="KB11" s="168">
        <f t="shared" si="276"/>
        <v>0</v>
      </c>
      <c r="KC11" s="168">
        <f t="shared" si="277"/>
        <v>0</v>
      </c>
      <c r="KD11" s="168">
        <f t="shared" si="278"/>
        <v>0</v>
      </c>
      <c r="KE11" s="168">
        <f t="shared" si="279"/>
        <v>0</v>
      </c>
      <c r="KF11" s="154">
        <f t="shared" ref="KF11:KG11" si="382">KF10</f>
        <v>19</v>
      </c>
      <c r="KG11" s="155">
        <f t="shared" si="382"/>
        <v>1182</v>
      </c>
      <c r="KH11" s="156" t="str">
        <f t="shared" si="281"/>
        <v>1</v>
      </c>
      <c r="KI11" s="157" t="str">
        <f t="shared" si="282"/>
        <v/>
      </c>
      <c r="KJ11" s="158">
        <f t="shared" si="283"/>
        <v>0</v>
      </c>
      <c r="KK11" s="159"/>
      <c r="KL11" s="159"/>
      <c r="KM11" s="159"/>
      <c r="KN11" s="160"/>
      <c r="KO11" s="160"/>
      <c r="KP11" s="171" t="str">
        <f t="shared" si="284"/>
        <v>0</v>
      </c>
      <c r="KQ11" s="171">
        <f t="shared" si="285"/>
        <v>0</v>
      </c>
      <c r="KR11" s="160">
        <f t="shared" si="286"/>
        <v>0</v>
      </c>
      <c r="KS11" s="160">
        <f t="shared" si="287"/>
        <v>0</v>
      </c>
      <c r="KT11" s="160">
        <f t="shared" si="288"/>
        <v>0</v>
      </c>
      <c r="KU11" s="160">
        <f t="shared" si="289"/>
        <v>0</v>
      </c>
      <c r="KV11" s="161">
        <f t="shared" ref="KV11:KW11" si="383">KV10</f>
        <v>20</v>
      </c>
      <c r="KW11" s="162">
        <f t="shared" si="383"/>
        <v>1183</v>
      </c>
      <c r="KX11" s="163" t="str">
        <f t="shared" si="291"/>
        <v>1</v>
      </c>
      <c r="KY11" s="164" t="str">
        <f t="shared" si="292"/>
        <v/>
      </c>
      <c r="KZ11" s="165">
        <f t="shared" si="293"/>
        <v>0</v>
      </c>
      <c r="LA11" s="166"/>
      <c r="LB11" s="166"/>
      <c r="LC11" s="166"/>
      <c r="LD11" s="168"/>
      <c r="LE11" s="168"/>
      <c r="LF11" s="170" t="str">
        <f t="shared" si="294"/>
        <v>0</v>
      </c>
      <c r="LG11" s="170">
        <f t="shared" si="295"/>
        <v>0</v>
      </c>
      <c r="LH11" s="168">
        <f t="shared" si="296"/>
        <v>0</v>
      </c>
      <c r="LI11" s="168">
        <f t="shared" si="297"/>
        <v>0</v>
      </c>
      <c r="LJ11" s="168">
        <f t="shared" si="298"/>
        <v>0</v>
      </c>
      <c r="LK11" s="168">
        <f t="shared" si="299"/>
        <v>0</v>
      </c>
      <c r="LL11" s="172"/>
      <c r="LM11" s="172"/>
      <c r="LN11" s="168" t="str">
        <f t="shared" si="300"/>
        <v>#REF!</v>
      </c>
      <c r="LO11" s="168" t="str">
        <f t="shared" si="301"/>
        <v>#REF!</v>
      </c>
      <c r="LP11" s="168" t="str">
        <f t="shared" si="302"/>
        <v>#REF!</v>
      </c>
      <c r="LQ11" s="168" t="str">
        <f t="shared" si="303"/>
        <v>#REF!</v>
      </c>
    </row>
    <row r="12" ht="15.75" customHeight="1">
      <c r="A12" s="151">
        <v>46119.0</v>
      </c>
      <c r="B12" s="152" t="s">
        <v>33</v>
      </c>
      <c r="C12" s="153">
        <f t="shared" si="99"/>
        <v>0</v>
      </c>
      <c r="D12" s="154">
        <f t="shared" ref="D12:E12" si="384">D2</f>
        <v>1</v>
      </c>
      <c r="E12" s="173">
        <f t="shared" si="384"/>
        <v>1164</v>
      </c>
      <c r="F12" s="156" t="str">
        <f t="shared" si="101"/>
        <v>1</v>
      </c>
      <c r="G12" s="157" t="str">
        <f t="shared" si="102"/>
        <v/>
      </c>
      <c r="H12" s="158">
        <f t="shared" si="103"/>
        <v>0</v>
      </c>
      <c r="I12" s="160"/>
      <c r="J12" s="159"/>
      <c r="K12" s="160"/>
      <c r="L12" s="78"/>
      <c r="M12" s="79"/>
      <c r="N12" s="77" t="str">
        <f t="shared" si="104"/>
        <v>0</v>
      </c>
      <c r="O12" s="81">
        <f t="shared" si="105"/>
        <v>0</v>
      </c>
      <c r="P12" s="160">
        <f t="shared" si="106"/>
        <v>0</v>
      </c>
      <c r="Q12" s="160">
        <f t="shared" si="107"/>
        <v>0</v>
      </c>
      <c r="R12" s="160">
        <f t="shared" si="108"/>
        <v>0</v>
      </c>
      <c r="S12" s="160">
        <f t="shared" si="109"/>
        <v>0</v>
      </c>
      <c r="T12" s="161">
        <f t="shared" ref="T12:U12" si="385">T11</f>
        <v>2</v>
      </c>
      <c r="U12" s="162">
        <f t="shared" si="385"/>
        <v>1165</v>
      </c>
      <c r="V12" s="163" t="str">
        <f t="shared" si="111"/>
        <v>1</v>
      </c>
      <c r="W12" s="164" t="str">
        <f t="shared" si="112"/>
        <v/>
      </c>
      <c r="X12" s="165">
        <f t="shared" si="113"/>
        <v>0</v>
      </c>
      <c r="Y12" s="166"/>
      <c r="Z12" s="166"/>
      <c r="AA12" s="166"/>
      <c r="AB12" s="84"/>
      <c r="AC12" s="85"/>
      <c r="AD12" s="83" t="str">
        <f t="shared" si="114"/>
        <v>0</v>
      </c>
      <c r="AE12" s="167">
        <f t="shared" si="115"/>
        <v>0</v>
      </c>
      <c r="AF12" s="168">
        <f t="shared" si="116"/>
        <v>0</v>
      </c>
      <c r="AG12" s="168">
        <f t="shared" si="117"/>
        <v>0</v>
      </c>
      <c r="AH12" s="168">
        <f t="shared" si="118"/>
        <v>0</v>
      </c>
      <c r="AI12" s="168">
        <f t="shared" si="119"/>
        <v>0</v>
      </c>
      <c r="AJ12" s="154">
        <f t="shared" ref="AJ12:AK12" si="386">AJ2</f>
        <v>3</v>
      </c>
      <c r="AK12" s="173">
        <f t="shared" si="386"/>
        <v>1166</v>
      </c>
      <c r="AL12" s="156" t="str">
        <f t="shared" si="121"/>
        <v>1</v>
      </c>
      <c r="AM12" s="157" t="str">
        <f t="shared" si="122"/>
        <v/>
      </c>
      <c r="AN12" s="158">
        <f t="shared" si="123"/>
        <v>0</v>
      </c>
      <c r="AO12" s="160"/>
      <c r="AP12" s="159"/>
      <c r="AQ12" s="174"/>
      <c r="AR12" s="78"/>
      <c r="AS12" s="79"/>
      <c r="AT12" s="77" t="str">
        <f t="shared" si="124"/>
        <v>0</v>
      </c>
      <c r="AU12" s="81">
        <f t="shared" si="125"/>
        <v>0</v>
      </c>
      <c r="AV12" s="160">
        <f t="shared" si="126"/>
        <v>0</v>
      </c>
      <c r="AW12" s="160">
        <f t="shared" si="127"/>
        <v>0</v>
      </c>
      <c r="AX12" s="160">
        <f t="shared" si="128"/>
        <v>0</v>
      </c>
      <c r="AY12" s="160">
        <f t="shared" si="129"/>
        <v>0</v>
      </c>
      <c r="AZ12" s="161">
        <f t="shared" ref="AZ12:BA12" si="387">AZ11</f>
        <v>4</v>
      </c>
      <c r="BA12" s="162">
        <f t="shared" si="387"/>
        <v>1167</v>
      </c>
      <c r="BB12" s="163" t="str">
        <f t="shared" si="131"/>
        <v>1</v>
      </c>
      <c r="BC12" s="164" t="str">
        <f t="shared" si="132"/>
        <v/>
      </c>
      <c r="BD12" s="165">
        <f t="shared" si="133"/>
        <v>0</v>
      </c>
      <c r="BE12" s="166"/>
      <c r="BF12" s="166"/>
      <c r="BG12" s="166"/>
      <c r="BH12" s="84"/>
      <c r="BI12" s="85"/>
      <c r="BJ12" s="83" t="str">
        <f t="shared" si="134"/>
        <v>0</v>
      </c>
      <c r="BK12" s="167">
        <f t="shared" si="135"/>
        <v>0</v>
      </c>
      <c r="BL12" s="168">
        <f t="shared" si="136"/>
        <v>0</v>
      </c>
      <c r="BM12" s="168">
        <f t="shared" si="137"/>
        <v>0</v>
      </c>
      <c r="BN12" s="168">
        <f t="shared" si="138"/>
        <v>0</v>
      </c>
      <c r="BO12" s="168">
        <f t="shared" si="139"/>
        <v>0</v>
      </c>
      <c r="BP12" s="154">
        <f t="shared" ref="BP12:BQ12" si="388">BP2</f>
        <v>5</v>
      </c>
      <c r="BQ12" s="173">
        <f t="shared" si="388"/>
        <v>1168</v>
      </c>
      <c r="BR12" s="156" t="str">
        <f t="shared" si="141"/>
        <v>1</v>
      </c>
      <c r="BS12" s="157" t="str">
        <f t="shared" si="142"/>
        <v/>
      </c>
      <c r="BT12" s="158">
        <f t="shared" si="143"/>
        <v>0</v>
      </c>
      <c r="BU12" s="159"/>
      <c r="BV12" s="159"/>
      <c r="BW12" s="159"/>
      <c r="BX12" s="78"/>
      <c r="BY12" s="79"/>
      <c r="BZ12" s="77" t="str">
        <f t="shared" si="144"/>
        <v>0</v>
      </c>
      <c r="CA12" s="81">
        <f t="shared" si="145"/>
        <v>0</v>
      </c>
      <c r="CB12" s="160">
        <f t="shared" si="146"/>
        <v>0</v>
      </c>
      <c r="CC12" s="160">
        <f t="shared" si="147"/>
        <v>0</v>
      </c>
      <c r="CD12" s="160">
        <f t="shared" si="148"/>
        <v>0</v>
      </c>
      <c r="CE12" s="160">
        <f t="shared" si="149"/>
        <v>0</v>
      </c>
      <c r="CF12" s="161">
        <f t="shared" ref="CF12:CG12" si="389">CF11</f>
        <v>6</v>
      </c>
      <c r="CG12" s="162">
        <f t="shared" si="389"/>
        <v>1169</v>
      </c>
      <c r="CH12" s="163" t="str">
        <f t="shared" si="151"/>
        <v>1</v>
      </c>
      <c r="CI12" s="164" t="str">
        <f t="shared" si="152"/>
        <v/>
      </c>
      <c r="CJ12" s="165">
        <f t="shared" si="153"/>
        <v>0</v>
      </c>
      <c r="CK12" s="166"/>
      <c r="CL12" s="166"/>
      <c r="CM12" s="166"/>
      <c r="CN12" s="84"/>
      <c r="CO12" s="85"/>
      <c r="CP12" s="83" t="str">
        <f t="shared" si="154"/>
        <v>0</v>
      </c>
      <c r="CQ12" s="167">
        <f t="shared" si="155"/>
        <v>0</v>
      </c>
      <c r="CR12" s="168">
        <f t="shared" si="156"/>
        <v>0</v>
      </c>
      <c r="CS12" s="168">
        <f t="shared" si="157"/>
        <v>0</v>
      </c>
      <c r="CT12" s="168">
        <f t="shared" si="158"/>
        <v>0</v>
      </c>
      <c r="CU12" s="168">
        <f t="shared" si="159"/>
        <v>0</v>
      </c>
      <c r="CV12" s="154">
        <f t="shared" ref="CV12:CW12" si="390">CV2</f>
        <v>7</v>
      </c>
      <c r="CW12" s="173">
        <f t="shared" si="390"/>
        <v>1170</v>
      </c>
      <c r="CX12" s="156" t="str">
        <f t="shared" si="161"/>
        <v>1</v>
      </c>
      <c r="CY12" s="157" t="str">
        <f t="shared" si="162"/>
        <v/>
      </c>
      <c r="CZ12" s="158">
        <f t="shared" si="163"/>
        <v>0</v>
      </c>
      <c r="DA12" s="159"/>
      <c r="DB12" s="159"/>
      <c r="DC12" s="159"/>
      <c r="DD12" s="78"/>
      <c r="DE12" s="79"/>
      <c r="DF12" s="77" t="str">
        <f t="shared" si="164"/>
        <v>0</v>
      </c>
      <c r="DG12" s="81">
        <f t="shared" si="165"/>
        <v>0</v>
      </c>
      <c r="DH12" s="160">
        <f t="shared" si="166"/>
        <v>0</v>
      </c>
      <c r="DI12" s="160">
        <f t="shared" si="167"/>
        <v>0</v>
      </c>
      <c r="DJ12" s="160">
        <f t="shared" si="168"/>
        <v>0</v>
      </c>
      <c r="DK12" s="160">
        <f t="shared" si="169"/>
        <v>0</v>
      </c>
      <c r="DL12" s="161">
        <f t="shared" ref="DL12:DM12" si="391">DL11</f>
        <v>8</v>
      </c>
      <c r="DM12" s="162">
        <f t="shared" si="391"/>
        <v>1171</v>
      </c>
      <c r="DN12" s="163" t="str">
        <f t="shared" si="171"/>
        <v>1</v>
      </c>
      <c r="DO12" s="164" t="str">
        <f t="shared" si="172"/>
        <v/>
      </c>
      <c r="DP12" s="165">
        <f t="shared" si="173"/>
        <v>0</v>
      </c>
      <c r="DQ12" s="166"/>
      <c r="DR12" s="166"/>
      <c r="DS12" s="166"/>
      <c r="DT12" s="84"/>
      <c r="DU12" s="85"/>
      <c r="DV12" s="83" t="str">
        <f t="shared" si="174"/>
        <v>0</v>
      </c>
      <c r="DW12" s="167">
        <f t="shared" si="175"/>
        <v>0</v>
      </c>
      <c r="DX12" s="168">
        <f t="shared" si="176"/>
        <v>0</v>
      </c>
      <c r="DY12" s="168">
        <f t="shared" si="177"/>
        <v>0</v>
      </c>
      <c r="DZ12" s="168">
        <f t="shared" si="178"/>
        <v>0</v>
      </c>
      <c r="EA12" s="168">
        <f t="shared" si="179"/>
        <v>0</v>
      </c>
      <c r="EB12" s="154">
        <f t="shared" ref="EB12:EC12" si="392">EB2</f>
        <v>9</v>
      </c>
      <c r="EC12" s="173">
        <f t="shared" si="392"/>
        <v>1172</v>
      </c>
      <c r="ED12" s="156" t="str">
        <f t="shared" si="181"/>
        <v>1</v>
      </c>
      <c r="EE12" s="157" t="str">
        <f t="shared" si="182"/>
        <v/>
      </c>
      <c r="EF12" s="169">
        <f t="shared" si="183"/>
        <v>0</v>
      </c>
      <c r="EG12" s="159"/>
      <c r="EH12" s="159"/>
      <c r="EI12" s="159"/>
      <c r="EJ12" s="78"/>
      <c r="EK12" s="79"/>
      <c r="EL12" s="77" t="str">
        <f t="shared" si="184"/>
        <v>0</v>
      </c>
      <c r="EM12" s="81">
        <f t="shared" si="185"/>
        <v>0</v>
      </c>
      <c r="EN12" s="160">
        <f t="shared" si="186"/>
        <v>0</v>
      </c>
      <c r="EO12" s="160">
        <f t="shared" si="187"/>
        <v>0</v>
      </c>
      <c r="EP12" s="160">
        <f t="shared" si="188"/>
        <v>0</v>
      </c>
      <c r="EQ12" s="160">
        <f t="shared" si="189"/>
        <v>0</v>
      </c>
      <c r="ER12" s="161">
        <f t="shared" ref="ER12:ES12" si="393">ER11</f>
        <v>10</v>
      </c>
      <c r="ES12" s="162">
        <f t="shared" si="393"/>
        <v>1173</v>
      </c>
      <c r="ET12" s="163" t="str">
        <f t="shared" si="191"/>
        <v>1</v>
      </c>
      <c r="EU12" s="164" t="str">
        <f t="shared" si="192"/>
        <v/>
      </c>
      <c r="EV12" s="165">
        <f t="shared" si="193"/>
        <v>0</v>
      </c>
      <c r="EW12" s="166"/>
      <c r="EX12" s="166"/>
      <c r="EY12" s="166"/>
      <c r="EZ12" s="84"/>
      <c r="FA12" s="85"/>
      <c r="FB12" s="83" t="str">
        <f t="shared" si="194"/>
        <v>0</v>
      </c>
      <c r="FC12" s="167">
        <f t="shared" si="195"/>
        <v>0</v>
      </c>
      <c r="FD12" s="168">
        <f t="shared" si="196"/>
        <v>0</v>
      </c>
      <c r="FE12" s="168">
        <f t="shared" si="197"/>
        <v>0</v>
      </c>
      <c r="FF12" s="168">
        <f t="shared" si="198"/>
        <v>0</v>
      </c>
      <c r="FG12" s="168">
        <f t="shared" si="199"/>
        <v>0</v>
      </c>
      <c r="FH12" s="154">
        <f t="shared" ref="FH12:FI12" si="394">FH2</f>
        <v>11</v>
      </c>
      <c r="FI12" s="173">
        <f t="shared" si="394"/>
        <v>1174</v>
      </c>
      <c r="FJ12" s="156" t="str">
        <f t="shared" si="201"/>
        <v>1</v>
      </c>
      <c r="FK12" s="157" t="str">
        <f t="shared" si="202"/>
        <v/>
      </c>
      <c r="FL12" s="158">
        <f t="shared" si="203"/>
        <v>0</v>
      </c>
      <c r="FM12" s="159"/>
      <c r="FN12" s="159"/>
      <c r="FO12" s="159"/>
      <c r="FP12" s="78"/>
      <c r="FQ12" s="79"/>
      <c r="FR12" s="77" t="str">
        <f t="shared" si="204"/>
        <v>0</v>
      </c>
      <c r="FS12" s="81">
        <f t="shared" si="205"/>
        <v>0</v>
      </c>
      <c r="FT12" s="160">
        <f t="shared" si="206"/>
        <v>0</v>
      </c>
      <c r="FU12" s="160">
        <f t="shared" si="207"/>
        <v>0</v>
      </c>
      <c r="FV12" s="160">
        <f t="shared" si="208"/>
        <v>0</v>
      </c>
      <c r="FW12" s="160">
        <f t="shared" si="209"/>
        <v>0</v>
      </c>
      <c r="FX12" s="161">
        <f t="shared" ref="FX12:FY12" si="395">FX11</f>
        <v>12</v>
      </c>
      <c r="FY12" s="162">
        <f t="shared" si="395"/>
        <v>1175</v>
      </c>
      <c r="FZ12" s="163" t="str">
        <f t="shared" si="211"/>
        <v>1</v>
      </c>
      <c r="GA12" s="164" t="str">
        <f t="shared" si="212"/>
        <v/>
      </c>
      <c r="GB12" s="165">
        <f t="shared" si="213"/>
        <v>0</v>
      </c>
      <c r="GC12" s="166"/>
      <c r="GD12" s="166"/>
      <c r="GE12" s="166"/>
      <c r="GF12" s="84"/>
      <c r="GG12" s="85"/>
      <c r="GH12" s="83" t="str">
        <f t="shared" si="214"/>
        <v>0</v>
      </c>
      <c r="GI12" s="167">
        <f t="shared" si="215"/>
        <v>0</v>
      </c>
      <c r="GJ12" s="168">
        <f t="shared" si="216"/>
        <v>0</v>
      </c>
      <c r="GK12" s="168">
        <f t="shared" si="217"/>
        <v>0</v>
      </c>
      <c r="GL12" s="168">
        <f t="shared" si="218"/>
        <v>0</v>
      </c>
      <c r="GM12" s="168">
        <f t="shared" si="219"/>
        <v>0</v>
      </c>
      <c r="GN12" s="154">
        <f t="shared" ref="GN12:GO12" si="396">GN2</f>
        <v>13</v>
      </c>
      <c r="GO12" s="173">
        <f t="shared" si="396"/>
        <v>1176</v>
      </c>
      <c r="GP12" s="156" t="str">
        <f t="shared" si="221"/>
        <v>1</v>
      </c>
      <c r="GQ12" s="157" t="str">
        <f t="shared" si="222"/>
        <v/>
      </c>
      <c r="GR12" s="158">
        <f t="shared" si="223"/>
        <v>0</v>
      </c>
      <c r="GS12" s="159"/>
      <c r="GT12" s="159"/>
      <c r="GU12" s="159"/>
      <c r="GV12" s="78"/>
      <c r="GW12" s="79"/>
      <c r="GX12" s="77" t="str">
        <f t="shared" si="224"/>
        <v>0</v>
      </c>
      <c r="GY12" s="81">
        <f t="shared" si="225"/>
        <v>0</v>
      </c>
      <c r="GZ12" s="160">
        <f t="shared" si="226"/>
        <v>0</v>
      </c>
      <c r="HA12" s="160">
        <f t="shared" si="227"/>
        <v>0</v>
      </c>
      <c r="HB12" s="160">
        <f t="shared" si="228"/>
        <v>0</v>
      </c>
      <c r="HC12" s="160">
        <f t="shared" si="229"/>
        <v>0</v>
      </c>
      <c r="HD12" s="161">
        <f t="shared" ref="HD12:HE12" si="397">HD11</f>
        <v>14</v>
      </c>
      <c r="HE12" s="162">
        <f t="shared" si="397"/>
        <v>1177</v>
      </c>
      <c r="HF12" s="163" t="str">
        <f t="shared" si="231"/>
        <v>1</v>
      </c>
      <c r="HG12" s="164" t="str">
        <f t="shared" si="232"/>
        <v/>
      </c>
      <c r="HH12" s="165">
        <f t="shared" si="233"/>
        <v>0</v>
      </c>
      <c r="HI12" s="166"/>
      <c r="HJ12" s="166"/>
      <c r="HK12" s="166"/>
      <c r="HL12" s="84"/>
      <c r="HM12" s="85"/>
      <c r="HN12" s="83" t="str">
        <f t="shared" si="234"/>
        <v>0</v>
      </c>
      <c r="HO12" s="167">
        <f t="shared" si="235"/>
        <v>0</v>
      </c>
      <c r="HP12" s="168">
        <f t="shared" si="236"/>
        <v>0</v>
      </c>
      <c r="HQ12" s="168">
        <f t="shared" si="237"/>
        <v>0</v>
      </c>
      <c r="HR12" s="168">
        <f t="shared" si="238"/>
        <v>0</v>
      </c>
      <c r="HS12" s="168">
        <f t="shared" si="239"/>
        <v>0</v>
      </c>
      <c r="HT12" s="154">
        <f t="shared" ref="HT12:HU12" si="398">HT2</f>
        <v>15</v>
      </c>
      <c r="HU12" s="173">
        <f t="shared" si="398"/>
        <v>1178</v>
      </c>
      <c r="HV12" s="156" t="str">
        <f t="shared" si="241"/>
        <v>1</v>
      </c>
      <c r="HW12" s="157" t="str">
        <f t="shared" si="242"/>
        <v/>
      </c>
      <c r="HX12" s="169">
        <f t="shared" si="243"/>
        <v>0</v>
      </c>
      <c r="HY12" s="159"/>
      <c r="HZ12" s="159"/>
      <c r="IA12" s="159"/>
      <c r="IB12" s="160"/>
      <c r="IC12" s="160"/>
      <c r="ID12" s="160" t="str">
        <f t="shared" si="244"/>
        <v>0</v>
      </c>
      <c r="IE12" s="160">
        <f t="shared" si="245"/>
        <v>0</v>
      </c>
      <c r="IF12" s="160">
        <f t="shared" si="246"/>
        <v>0</v>
      </c>
      <c r="IG12" s="160">
        <f t="shared" si="247"/>
        <v>0</v>
      </c>
      <c r="IH12" s="160">
        <f t="shared" si="248"/>
        <v>0</v>
      </c>
      <c r="II12" s="160">
        <f t="shared" si="249"/>
        <v>0</v>
      </c>
      <c r="IJ12" s="161">
        <f t="shared" ref="IJ12:IK12" si="399">IJ11</f>
        <v>16</v>
      </c>
      <c r="IK12" s="162">
        <f t="shared" si="399"/>
        <v>1179</v>
      </c>
      <c r="IL12" s="163" t="str">
        <f t="shared" si="251"/>
        <v>1</v>
      </c>
      <c r="IM12" s="164" t="str">
        <f t="shared" si="252"/>
        <v/>
      </c>
      <c r="IN12" s="165">
        <f t="shared" si="253"/>
        <v>0</v>
      </c>
      <c r="IO12" s="166"/>
      <c r="IP12" s="166"/>
      <c r="IQ12" s="166"/>
      <c r="IR12" s="168"/>
      <c r="IS12" s="168"/>
      <c r="IT12" s="170" t="str">
        <f t="shared" si="254"/>
        <v>0</v>
      </c>
      <c r="IU12" s="170">
        <f t="shared" si="255"/>
        <v>0</v>
      </c>
      <c r="IV12" s="168">
        <f t="shared" si="256"/>
        <v>0</v>
      </c>
      <c r="IW12" s="168">
        <f t="shared" si="257"/>
        <v>0</v>
      </c>
      <c r="IX12" s="168">
        <f t="shared" si="258"/>
        <v>0</v>
      </c>
      <c r="IY12" s="168">
        <f t="shared" si="259"/>
        <v>0</v>
      </c>
      <c r="IZ12" s="154">
        <f t="shared" ref="IZ12:JA12" si="400">IZ2</f>
        <v>17</v>
      </c>
      <c r="JA12" s="173">
        <f t="shared" si="400"/>
        <v>1180</v>
      </c>
      <c r="JB12" s="156" t="str">
        <f t="shared" si="261"/>
        <v>1</v>
      </c>
      <c r="JC12" s="157" t="str">
        <f t="shared" si="262"/>
        <v/>
      </c>
      <c r="JD12" s="158">
        <f t="shared" si="263"/>
        <v>0</v>
      </c>
      <c r="JE12" s="159"/>
      <c r="JF12" s="159"/>
      <c r="JG12" s="159"/>
      <c r="JH12" s="160"/>
      <c r="JI12" s="160"/>
      <c r="JJ12" s="171" t="str">
        <f t="shared" si="264"/>
        <v>0</v>
      </c>
      <c r="JK12" s="171">
        <f t="shared" si="265"/>
        <v>0</v>
      </c>
      <c r="JL12" s="160">
        <f t="shared" si="266"/>
        <v>0</v>
      </c>
      <c r="JM12" s="160">
        <f t="shared" si="267"/>
        <v>0</v>
      </c>
      <c r="JN12" s="160">
        <f t="shared" si="268"/>
        <v>0</v>
      </c>
      <c r="JO12" s="160">
        <f t="shared" si="269"/>
        <v>0</v>
      </c>
      <c r="JP12" s="161">
        <f t="shared" ref="JP12:JQ12" si="401">JP11</f>
        <v>18</v>
      </c>
      <c r="JQ12" s="162">
        <f t="shared" si="401"/>
        <v>1181</v>
      </c>
      <c r="JR12" s="163" t="str">
        <f t="shared" si="271"/>
        <v>1</v>
      </c>
      <c r="JS12" s="164" t="str">
        <f t="shared" si="272"/>
        <v/>
      </c>
      <c r="JT12" s="165">
        <f t="shared" si="273"/>
        <v>0</v>
      </c>
      <c r="JU12" s="166"/>
      <c r="JV12" s="166"/>
      <c r="JW12" s="166"/>
      <c r="JX12" s="168"/>
      <c r="JY12" s="168"/>
      <c r="JZ12" s="170" t="str">
        <f t="shared" si="274"/>
        <v>0</v>
      </c>
      <c r="KA12" s="170">
        <f t="shared" si="275"/>
        <v>0</v>
      </c>
      <c r="KB12" s="168">
        <f t="shared" si="276"/>
        <v>0</v>
      </c>
      <c r="KC12" s="168">
        <f t="shared" si="277"/>
        <v>0</v>
      </c>
      <c r="KD12" s="168">
        <f t="shared" si="278"/>
        <v>0</v>
      </c>
      <c r="KE12" s="168">
        <f t="shared" si="279"/>
        <v>0</v>
      </c>
      <c r="KF12" s="154">
        <f t="shared" ref="KF12:KG12" si="402">KF2</f>
        <v>19</v>
      </c>
      <c r="KG12" s="173">
        <f t="shared" si="402"/>
        <v>1182</v>
      </c>
      <c r="KH12" s="156" t="str">
        <f t="shared" si="281"/>
        <v>1</v>
      </c>
      <c r="KI12" s="157" t="str">
        <f t="shared" si="282"/>
        <v/>
      </c>
      <c r="KJ12" s="158">
        <f t="shared" si="283"/>
        <v>0</v>
      </c>
      <c r="KK12" s="159"/>
      <c r="KL12" s="159"/>
      <c r="KM12" s="159"/>
      <c r="KN12" s="160"/>
      <c r="KO12" s="160"/>
      <c r="KP12" s="171" t="str">
        <f t="shared" si="284"/>
        <v>0</v>
      </c>
      <c r="KQ12" s="171">
        <f t="shared" si="285"/>
        <v>0</v>
      </c>
      <c r="KR12" s="160">
        <f t="shared" si="286"/>
        <v>0</v>
      </c>
      <c r="KS12" s="160">
        <f t="shared" si="287"/>
        <v>0</v>
      </c>
      <c r="KT12" s="160">
        <f t="shared" si="288"/>
        <v>0</v>
      </c>
      <c r="KU12" s="160">
        <f t="shared" si="289"/>
        <v>0</v>
      </c>
      <c r="KV12" s="161">
        <f t="shared" ref="KV12:KW12" si="403">KV11</f>
        <v>20</v>
      </c>
      <c r="KW12" s="162">
        <f t="shared" si="403"/>
        <v>1183</v>
      </c>
      <c r="KX12" s="163" t="str">
        <f t="shared" si="291"/>
        <v>1</v>
      </c>
      <c r="KY12" s="164" t="str">
        <f t="shared" si="292"/>
        <v/>
      </c>
      <c r="KZ12" s="165">
        <f t="shared" si="293"/>
        <v>0</v>
      </c>
      <c r="LA12" s="166"/>
      <c r="LB12" s="166"/>
      <c r="LC12" s="166"/>
      <c r="LD12" s="168"/>
      <c r="LE12" s="168"/>
      <c r="LF12" s="170" t="str">
        <f t="shared" si="294"/>
        <v>0</v>
      </c>
      <c r="LG12" s="170">
        <f t="shared" si="295"/>
        <v>0</v>
      </c>
      <c r="LH12" s="168">
        <f t="shared" si="296"/>
        <v>0</v>
      </c>
      <c r="LI12" s="168">
        <f t="shared" si="297"/>
        <v>0</v>
      </c>
      <c r="LJ12" s="168">
        <f t="shared" si="298"/>
        <v>0</v>
      </c>
      <c r="LK12" s="168">
        <f t="shared" si="299"/>
        <v>0</v>
      </c>
      <c r="LL12" s="172"/>
      <c r="LM12" s="172"/>
      <c r="LN12" s="168" t="str">
        <f t="shared" si="300"/>
        <v>#REF!</v>
      </c>
      <c r="LO12" s="168" t="str">
        <f t="shared" si="301"/>
        <v>#REF!</v>
      </c>
      <c r="LP12" s="168" t="str">
        <f t="shared" si="302"/>
        <v>#REF!</v>
      </c>
      <c r="LQ12" s="168" t="str">
        <f t="shared" si="303"/>
        <v>#REF!</v>
      </c>
    </row>
    <row r="13" ht="15.75" customHeight="1">
      <c r="A13" s="151">
        <v>46120.0</v>
      </c>
      <c r="B13" s="152" t="s">
        <v>27</v>
      </c>
      <c r="C13" s="153">
        <f t="shared" si="99"/>
        <v>0</v>
      </c>
      <c r="D13" s="154">
        <f t="shared" ref="D13:E13" si="404">D12</f>
        <v>1</v>
      </c>
      <c r="E13" s="173">
        <f t="shared" si="404"/>
        <v>1164</v>
      </c>
      <c r="F13" s="156" t="str">
        <f t="shared" si="101"/>
        <v>1</v>
      </c>
      <c r="G13" s="157" t="str">
        <f t="shared" si="102"/>
        <v/>
      </c>
      <c r="H13" s="158">
        <f t="shared" si="103"/>
        <v>0</v>
      </c>
      <c r="I13" s="160"/>
      <c r="J13" s="159"/>
      <c r="K13" s="174"/>
      <c r="L13" s="78"/>
      <c r="M13" s="79"/>
      <c r="N13" s="77" t="str">
        <f t="shared" si="104"/>
        <v>0</v>
      </c>
      <c r="O13" s="81">
        <f t="shared" si="105"/>
        <v>0</v>
      </c>
      <c r="P13" s="160">
        <f t="shared" si="106"/>
        <v>0</v>
      </c>
      <c r="Q13" s="160">
        <f t="shared" si="107"/>
        <v>0</v>
      </c>
      <c r="R13" s="160">
        <f t="shared" si="108"/>
        <v>0</v>
      </c>
      <c r="S13" s="160">
        <f t="shared" si="109"/>
        <v>0</v>
      </c>
      <c r="T13" s="161">
        <f t="shared" ref="T13:U13" si="405">T12</f>
        <v>2</v>
      </c>
      <c r="U13" s="175">
        <f t="shared" si="405"/>
        <v>1165</v>
      </c>
      <c r="V13" s="163" t="str">
        <f t="shared" si="111"/>
        <v>1</v>
      </c>
      <c r="W13" s="164" t="str">
        <f t="shared" si="112"/>
        <v/>
      </c>
      <c r="X13" s="165">
        <f t="shared" si="113"/>
        <v>0</v>
      </c>
      <c r="Y13" s="166"/>
      <c r="Z13" s="166"/>
      <c r="AA13" s="166"/>
      <c r="AB13" s="84"/>
      <c r="AC13" s="85"/>
      <c r="AD13" s="83" t="str">
        <f t="shared" si="114"/>
        <v>0</v>
      </c>
      <c r="AE13" s="167">
        <f t="shared" si="115"/>
        <v>0</v>
      </c>
      <c r="AF13" s="168">
        <f t="shared" si="116"/>
        <v>0</v>
      </c>
      <c r="AG13" s="168">
        <f t="shared" si="117"/>
        <v>0</v>
      </c>
      <c r="AH13" s="168">
        <f t="shared" si="118"/>
        <v>0</v>
      </c>
      <c r="AI13" s="168">
        <f t="shared" si="119"/>
        <v>0</v>
      </c>
      <c r="AJ13" s="154">
        <f t="shared" ref="AJ13:AK13" si="406">AJ12</f>
        <v>3</v>
      </c>
      <c r="AK13" s="173">
        <f t="shared" si="406"/>
        <v>1166</v>
      </c>
      <c r="AL13" s="156" t="str">
        <f t="shared" si="121"/>
        <v>1</v>
      </c>
      <c r="AM13" s="157" t="str">
        <f t="shared" si="122"/>
        <v/>
      </c>
      <c r="AN13" s="158">
        <f t="shared" si="123"/>
        <v>0</v>
      </c>
      <c r="AO13" s="160"/>
      <c r="AP13" s="159"/>
      <c r="AQ13" s="174"/>
      <c r="AR13" s="78"/>
      <c r="AS13" s="79"/>
      <c r="AT13" s="77" t="str">
        <f t="shared" si="124"/>
        <v>0</v>
      </c>
      <c r="AU13" s="81">
        <f t="shared" si="125"/>
        <v>0</v>
      </c>
      <c r="AV13" s="160">
        <f t="shared" si="126"/>
        <v>0</v>
      </c>
      <c r="AW13" s="160">
        <f t="shared" si="127"/>
        <v>0</v>
      </c>
      <c r="AX13" s="160">
        <f t="shared" si="128"/>
        <v>0</v>
      </c>
      <c r="AY13" s="160">
        <f t="shared" si="129"/>
        <v>0</v>
      </c>
      <c r="AZ13" s="161">
        <f t="shared" ref="AZ13:BA13" si="407">AZ12</f>
        <v>4</v>
      </c>
      <c r="BA13" s="175">
        <f t="shared" si="407"/>
        <v>1167</v>
      </c>
      <c r="BB13" s="163" t="str">
        <f t="shared" si="131"/>
        <v>1</v>
      </c>
      <c r="BC13" s="164" t="str">
        <f t="shared" si="132"/>
        <v/>
      </c>
      <c r="BD13" s="165">
        <f t="shared" si="133"/>
        <v>0</v>
      </c>
      <c r="BE13" s="166"/>
      <c r="BF13" s="166"/>
      <c r="BG13" s="166"/>
      <c r="BH13" s="84"/>
      <c r="BI13" s="85"/>
      <c r="BJ13" s="83" t="str">
        <f t="shared" si="134"/>
        <v>0</v>
      </c>
      <c r="BK13" s="167">
        <f t="shared" si="135"/>
        <v>0</v>
      </c>
      <c r="BL13" s="168">
        <f t="shared" si="136"/>
        <v>0</v>
      </c>
      <c r="BM13" s="168">
        <f t="shared" si="137"/>
        <v>0</v>
      </c>
      <c r="BN13" s="168">
        <f t="shared" si="138"/>
        <v>0</v>
      </c>
      <c r="BO13" s="168">
        <f t="shared" si="139"/>
        <v>0</v>
      </c>
      <c r="BP13" s="154">
        <f t="shared" ref="BP13:BQ13" si="408">BP12</f>
        <v>5</v>
      </c>
      <c r="BQ13" s="173">
        <f t="shared" si="408"/>
        <v>1168</v>
      </c>
      <c r="BR13" s="156" t="str">
        <f t="shared" si="141"/>
        <v>1</v>
      </c>
      <c r="BS13" s="157" t="str">
        <f t="shared" si="142"/>
        <v/>
      </c>
      <c r="BT13" s="158">
        <f t="shared" si="143"/>
        <v>0</v>
      </c>
      <c r="BU13" s="159"/>
      <c r="BV13" s="159"/>
      <c r="BW13" s="159"/>
      <c r="BX13" s="78"/>
      <c r="BY13" s="79"/>
      <c r="BZ13" s="77" t="str">
        <f t="shared" si="144"/>
        <v>0</v>
      </c>
      <c r="CA13" s="81">
        <f t="shared" si="145"/>
        <v>0</v>
      </c>
      <c r="CB13" s="160">
        <f t="shared" si="146"/>
        <v>0</v>
      </c>
      <c r="CC13" s="160">
        <f t="shared" si="147"/>
        <v>0</v>
      </c>
      <c r="CD13" s="160">
        <f t="shared" si="148"/>
        <v>0</v>
      </c>
      <c r="CE13" s="160">
        <f t="shared" si="149"/>
        <v>0</v>
      </c>
      <c r="CF13" s="161">
        <f t="shared" ref="CF13:CG13" si="409">CF12</f>
        <v>6</v>
      </c>
      <c r="CG13" s="175">
        <f t="shared" si="409"/>
        <v>1169</v>
      </c>
      <c r="CH13" s="163" t="str">
        <f t="shared" si="151"/>
        <v>1</v>
      </c>
      <c r="CI13" s="164" t="str">
        <f t="shared" si="152"/>
        <v/>
      </c>
      <c r="CJ13" s="165">
        <f t="shared" si="153"/>
        <v>0</v>
      </c>
      <c r="CK13" s="166"/>
      <c r="CL13" s="166"/>
      <c r="CM13" s="166"/>
      <c r="CN13" s="84"/>
      <c r="CO13" s="85"/>
      <c r="CP13" s="83" t="str">
        <f t="shared" si="154"/>
        <v>0</v>
      </c>
      <c r="CQ13" s="167">
        <f t="shared" si="155"/>
        <v>0</v>
      </c>
      <c r="CR13" s="168">
        <f t="shared" si="156"/>
        <v>0</v>
      </c>
      <c r="CS13" s="168">
        <f t="shared" si="157"/>
        <v>0</v>
      </c>
      <c r="CT13" s="168">
        <f t="shared" si="158"/>
        <v>0</v>
      </c>
      <c r="CU13" s="168">
        <f t="shared" si="159"/>
        <v>0</v>
      </c>
      <c r="CV13" s="154">
        <f t="shared" ref="CV13:CW13" si="410">CV12</f>
        <v>7</v>
      </c>
      <c r="CW13" s="173">
        <f t="shared" si="410"/>
        <v>1170</v>
      </c>
      <c r="CX13" s="156" t="str">
        <f t="shared" si="161"/>
        <v>1</v>
      </c>
      <c r="CY13" s="157" t="str">
        <f t="shared" si="162"/>
        <v/>
      </c>
      <c r="CZ13" s="158">
        <f t="shared" si="163"/>
        <v>0</v>
      </c>
      <c r="DA13" s="159"/>
      <c r="DB13" s="159"/>
      <c r="DC13" s="159"/>
      <c r="DD13" s="78"/>
      <c r="DE13" s="79"/>
      <c r="DF13" s="77" t="str">
        <f t="shared" si="164"/>
        <v>0</v>
      </c>
      <c r="DG13" s="81">
        <f t="shared" si="165"/>
        <v>0</v>
      </c>
      <c r="DH13" s="160">
        <f t="shared" si="166"/>
        <v>0</v>
      </c>
      <c r="DI13" s="160">
        <f t="shared" si="167"/>
        <v>0</v>
      </c>
      <c r="DJ13" s="160">
        <f t="shared" si="168"/>
        <v>0</v>
      </c>
      <c r="DK13" s="160">
        <f t="shared" si="169"/>
        <v>0</v>
      </c>
      <c r="DL13" s="161">
        <f t="shared" ref="DL13:DM13" si="411">DL12</f>
        <v>8</v>
      </c>
      <c r="DM13" s="175">
        <f t="shared" si="411"/>
        <v>1171</v>
      </c>
      <c r="DN13" s="163" t="str">
        <f t="shared" si="171"/>
        <v>1</v>
      </c>
      <c r="DO13" s="164" t="str">
        <f t="shared" si="172"/>
        <v/>
      </c>
      <c r="DP13" s="165">
        <f t="shared" si="173"/>
        <v>0</v>
      </c>
      <c r="DQ13" s="166"/>
      <c r="DR13" s="166"/>
      <c r="DS13" s="166"/>
      <c r="DT13" s="84"/>
      <c r="DU13" s="85"/>
      <c r="DV13" s="83" t="str">
        <f t="shared" si="174"/>
        <v>0</v>
      </c>
      <c r="DW13" s="167">
        <f t="shared" si="175"/>
        <v>0</v>
      </c>
      <c r="DX13" s="168">
        <f t="shared" si="176"/>
        <v>0</v>
      </c>
      <c r="DY13" s="168">
        <f t="shared" si="177"/>
        <v>0</v>
      </c>
      <c r="DZ13" s="168">
        <f t="shared" si="178"/>
        <v>0</v>
      </c>
      <c r="EA13" s="168">
        <f t="shared" si="179"/>
        <v>0</v>
      </c>
      <c r="EB13" s="154">
        <f t="shared" ref="EB13:EC13" si="412">EB12</f>
        <v>9</v>
      </c>
      <c r="EC13" s="173">
        <f t="shared" si="412"/>
        <v>1172</v>
      </c>
      <c r="ED13" s="156" t="str">
        <f t="shared" si="181"/>
        <v>1</v>
      </c>
      <c r="EE13" s="157" t="str">
        <f t="shared" si="182"/>
        <v/>
      </c>
      <c r="EF13" s="169">
        <f t="shared" si="183"/>
        <v>0</v>
      </c>
      <c r="EG13" s="159"/>
      <c r="EH13" s="159"/>
      <c r="EI13" s="159"/>
      <c r="EJ13" s="78"/>
      <c r="EK13" s="79"/>
      <c r="EL13" s="77" t="str">
        <f t="shared" si="184"/>
        <v>0</v>
      </c>
      <c r="EM13" s="81">
        <f t="shared" si="185"/>
        <v>0</v>
      </c>
      <c r="EN13" s="160">
        <f t="shared" si="186"/>
        <v>0</v>
      </c>
      <c r="EO13" s="160">
        <f t="shared" si="187"/>
        <v>0</v>
      </c>
      <c r="EP13" s="160">
        <f t="shared" si="188"/>
        <v>0</v>
      </c>
      <c r="EQ13" s="160">
        <f t="shared" si="189"/>
        <v>0</v>
      </c>
      <c r="ER13" s="161">
        <f t="shared" ref="ER13:ES13" si="413">ER12</f>
        <v>10</v>
      </c>
      <c r="ES13" s="175">
        <f t="shared" si="413"/>
        <v>1173</v>
      </c>
      <c r="ET13" s="163" t="str">
        <f t="shared" si="191"/>
        <v>1</v>
      </c>
      <c r="EU13" s="164" t="str">
        <f t="shared" si="192"/>
        <v/>
      </c>
      <c r="EV13" s="165">
        <f t="shared" si="193"/>
        <v>0</v>
      </c>
      <c r="EW13" s="166"/>
      <c r="EX13" s="166"/>
      <c r="EY13" s="166"/>
      <c r="EZ13" s="84"/>
      <c r="FA13" s="85"/>
      <c r="FB13" s="83" t="str">
        <f t="shared" si="194"/>
        <v>0</v>
      </c>
      <c r="FC13" s="167">
        <f t="shared" si="195"/>
        <v>0</v>
      </c>
      <c r="FD13" s="168">
        <f t="shared" si="196"/>
        <v>0</v>
      </c>
      <c r="FE13" s="168">
        <f t="shared" si="197"/>
        <v>0</v>
      </c>
      <c r="FF13" s="168">
        <f t="shared" si="198"/>
        <v>0</v>
      </c>
      <c r="FG13" s="168">
        <f t="shared" si="199"/>
        <v>0</v>
      </c>
      <c r="FH13" s="154">
        <f t="shared" ref="FH13:FI13" si="414">FH12</f>
        <v>11</v>
      </c>
      <c r="FI13" s="173">
        <f t="shared" si="414"/>
        <v>1174</v>
      </c>
      <c r="FJ13" s="156" t="str">
        <f t="shared" si="201"/>
        <v>1</v>
      </c>
      <c r="FK13" s="157" t="str">
        <f t="shared" si="202"/>
        <v/>
      </c>
      <c r="FL13" s="158">
        <f t="shared" si="203"/>
        <v>0</v>
      </c>
      <c r="FM13" s="159"/>
      <c r="FN13" s="159"/>
      <c r="FO13" s="159"/>
      <c r="FP13" s="78"/>
      <c r="FQ13" s="79"/>
      <c r="FR13" s="77" t="str">
        <f t="shared" si="204"/>
        <v>0</v>
      </c>
      <c r="FS13" s="81">
        <f t="shared" si="205"/>
        <v>0</v>
      </c>
      <c r="FT13" s="160">
        <f t="shared" si="206"/>
        <v>0</v>
      </c>
      <c r="FU13" s="160">
        <f t="shared" si="207"/>
        <v>0</v>
      </c>
      <c r="FV13" s="160">
        <f t="shared" si="208"/>
        <v>0</v>
      </c>
      <c r="FW13" s="160">
        <f t="shared" si="209"/>
        <v>0</v>
      </c>
      <c r="FX13" s="161">
        <f t="shared" ref="FX13:FY13" si="415">FX12</f>
        <v>12</v>
      </c>
      <c r="FY13" s="175">
        <f t="shared" si="415"/>
        <v>1175</v>
      </c>
      <c r="FZ13" s="163" t="str">
        <f t="shared" si="211"/>
        <v>1</v>
      </c>
      <c r="GA13" s="164" t="str">
        <f t="shared" si="212"/>
        <v/>
      </c>
      <c r="GB13" s="165">
        <f t="shared" si="213"/>
        <v>0</v>
      </c>
      <c r="GC13" s="166"/>
      <c r="GD13" s="166"/>
      <c r="GE13" s="166"/>
      <c r="GF13" s="84"/>
      <c r="GG13" s="85"/>
      <c r="GH13" s="83" t="str">
        <f t="shared" si="214"/>
        <v>0</v>
      </c>
      <c r="GI13" s="167">
        <f t="shared" si="215"/>
        <v>0</v>
      </c>
      <c r="GJ13" s="168">
        <f t="shared" si="216"/>
        <v>0</v>
      </c>
      <c r="GK13" s="168">
        <f t="shared" si="217"/>
        <v>0</v>
      </c>
      <c r="GL13" s="168">
        <f t="shared" si="218"/>
        <v>0</v>
      </c>
      <c r="GM13" s="168">
        <f t="shared" si="219"/>
        <v>0</v>
      </c>
      <c r="GN13" s="154">
        <f t="shared" ref="GN13:GO13" si="416">GN12</f>
        <v>13</v>
      </c>
      <c r="GO13" s="173">
        <f t="shared" si="416"/>
        <v>1176</v>
      </c>
      <c r="GP13" s="156" t="str">
        <f t="shared" si="221"/>
        <v>1</v>
      </c>
      <c r="GQ13" s="157" t="str">
        <f t="shared" si="222"/>
        <v/>
      </c>
      <c r="GR13" s="158">
        <f t="shared" si="223"/>
        <v>0</v>
      </c>
      <c r="GS13" s="159"/>
      <c r="GT13" s="159"/>
      <c r="GU13" s="159"/>
      <c r="GV13" s="78"/>
      <c r="GW13" s="79"/>
      <c r="GX13" s="77" t="str">
        <f t="shared" si="224"/>
        <v>0</v>
      </c>
      <c r="GY13" s="81">
        <f t="shared" si="225"/>
        <v>0</v>
      </c>
      <c r="GZ13" s="160">
        <f t="shared" si="226"/>
        <v>0</v>
      </c>
      <c r="HA13" s="160">
        <f t="shared" si="227"/>
        <v>0</v>
      </c>
      <c r="HB13" s="160">
        <f t="shared" si="228"/>
        <v>0</v>
      </c>
      <c r="HC13" s="160">
        <f t="shared" si="229"/>
        <v>0</v>
      </c>
      <c r="HD13" s="161">
        <f t="shared" ref="HD13:HE13" si="417">HD12</f>
        <v>14</v>
      </c>
      <c r="HE13" s="175">
        <f t="shared" si="417"/>
        <v>1177</v>
      </c>
      <c r="HF13" s="163" t="str">
        <f t="shared" si="231"/>
        <v>1</v>
      </c>
      <c r="HG13" s="164" t="str">
        <f t="shared" si="232"/>
        <v/>
      </c>
      <c r="HH13" s="165">
        <f t="shared" si="233"/>
        <v>0</v>
      </c>
      <c r="HI13" s="166"/>
      <c r="HJ13" s="166"/>
      <c r="HK13" s="166"/>
      <c r="HL13" s="84"/>
      <c r="HM13" s="85"/>
      <c r="HN13" s="83" t="str">
        <f t="shared" si="234"/>
        <v>0</v>
      </c>
      <c r="HO13" s="167">
        <f t="shared" si="235"/>
        <v>0</v>
      </c>
      <c r="HP13" s="168">
        <f t="shared" si="236"/>
        <v>0</v>
      </c>
      <c r="HQ13" s="168">
        <f t="shared" si="237"/>
        <v>0</v>
      </c>
      <c r="HR13" s="168">
        <f t="shared" si="238"/>
        <v>0</v>
      </c>
      <c r="HS13" s="168">
        <f t="shared" si="239"/>
        <v>0</v>
      </c>
      <c r="HT13" s="154">
        <f t="shared" ref="HT13:HU13" si="418">HT12</f>
        <v>15</v>
      </c>
      <c r="HU13" s="173">
        <f t="shared" si="418"/>
        <v>1178</v>
      </c>
      <c r="HV13" s="156" t="str">
        <f t="shared" si="241"/>
        <v>1</v>
      </c>
      <c r="HW13" s="157" t="str">
        <f t="shared" si="242"/>
        <v/>
      </c>
      <c r="HX13" s="169">
        <f t="shared" si="243"/>
        <v>0</v>
      </c>
      <c r="HY13" s="159"/>
      <c r="HZ13" s="159"/>
      <c r="IA13" s="159"/>
      <c r="IB13" s="160"/>
      <c r="IC13" s="160"/>
      <c r="ID13" s="160" t="str">
        <f t="shared" si="244"/>
        <v>0</v>
      </c>
      <c r="IE13" s="160">
        <f t="shared" si="245"/>
        <v>0</v>
      </c>
      <c r="IF13" s="160">
        <f t="shared" si="246"/>
        <v>0</v>
      </c>
      <c r="IG13" s="160">
        <f t="shared" si="247"/>
        <v>0</v>
      </c>
      <c r="IH13" s="160">
        <f t="shared" si="248"/>
        <v>0</v>
      </c>
      <c r="II13" s="160">
        <f t="shared" si="249"/>
        <v>0</v>
      </c>
      <c r="IJ13" s="161">
        <f t="shared" ref="IJ13:IK13" si="419">IJ12</f>
        <v>16</v>
      </c>
      <c r="IK13" s="175">
        <f t="shared" si="419"/>
        <v>1179</v>
      </c>
      <c r="IL13" s="163" t="str">
        <f t="shared" si="251"/>
        <v>1</v>
      </c>
      <c r="IM13" s="164" t="str">
        <f t="shared" si="252"/>
        <v/>
      </c>
      <c r="IN13" s="165">
        <f t="shared" si="253"/>
        <v>0</v>
      </c>
      <c r="IO13" s="166"/>
      <c r="IP13" s="166"/>
      <c r="IQ13" s="166"/>
      <c r="IR13" s="168"/>
      <c r="IS13" s="168"/>
      <c r="IT13" s="170" t="str">
        <f t="shared" si="254"/>
        <v>0</v>
      </c>
      <c r="IU13" s="170">
        <f t="shared" si="255"/>
        <v>0</v>
      </c>
      <c r="IV13" s="168">
        <f t="shared" si="256"/>
        <v>0</v>
      </c>
      <c r="IW13" s="168">
        <f t="shared" si="257"/>
        <v>0</v>
      </c>
      <c r="IX13" s="168">
        <f t="shared" si="258"/>
        <v>0</v>
      </c>
      <c r="IY13" s="168">
        <f t="shared" si="259"/>
        <v>0</v>
      </c>
      <c r="IZ13" s="154">
        <f t="shared" ref="IZ13:JA13" si="420">IZ12</f>
        <v>17</v>
      </c>
      <c r="JA13" s="173">
        <f t="shared" si="420"/>
        <v>1180</v>
      </c>
      <c r="JB13" s="156" t="str">
        <f t="shared" si="261"/>
        <v>1</v>
      </c>
      <c r="JC13" s="157" t="str">
        <f t="shared" si="262"/>
        <v/>
      </c>
      <c r="JD13" s="158">
        <f t="shared" si="263"/>
        <v>0</v>
      </c>
      <c r="JE13" s="159"/>
      <c r="JF13" s="159"/>
      <c r="JG13" s="159"/>
      <c r="JH13" s="160"/>
      <c r="JI13" s="160"/>
      <c r="JJ13" s="171" t="str">
        <f t="shared" si="264"/>
        <v>0</v>
      </c>
      <c r="JK13" s="171">
        <f t="shared" si="265"/>
        <v>0</v>
      </c>
      <c r="JL13" s="160">
        <f t="shared" si="266"/>
        <v>0</v>
      </c>
      <c r="JM13" s="160">
        <f t="shared" si="267"/>
        <v>0</v>
      </c>
      <c r="JN13" s="160">
        <f t="shared" si="268"/>
        <v>0</v>
      </c>
      <c r="JO13" s="160">
        <f t="shared" si="269"/>
        <v>0</v>
      </c>
      <c r="JP13" s="161">
        <f t="shared" ref="JP13:JQ13" si="421">JP12</f>
        <v>18</v>
      </c>
      <c r="JQ13" s="175">
        <f t="shared" si="421"/>
        <v>1181</v>
      </c>
      <c r="JR13" s="163" t="str">
        <f t="shared" si="271"/>
        <v>1</v>
      </c>
      <c r="JS13" s="164" t="str">
        <f t="shared" si="272"/>
        <v/>
      </c>
      <c r="JT13" s="165">
        <f t="shared" si="273"/>
        <v>0</v>
      </c>
      <c r="JU13" s="166"/>
      <c r="JV13" s="166"/>
      <c r="JW13" s="166"/>
      <c r="JX13" s="168"/>
      <c r="JY13" s="168"/>
      <c r="JZ13" s="170" t="str">
        <f t="shared" si="274"/>
        <v>0</v>
      </c>
      <c r="KA13" s="170">
        <f t="shared" si="275"/>
        <v>0</v>
      </c>
      <c r="KB13" s="168">
        <f t="shared" si="276"/>
        <v>0</v>
      </c>
      <c r="KC13" s="168">
        <f t="shared" si="277"/>
        <v>0</v>
      </c>
      <c r="KD13" s="168">
        <f t="shared" si="278"/>
        <v>0</v>
      </c>
      <c r="KE13" s="168">
        <f t="shared" si="279"/>
        <v>0</v>
      </c>
      <c r="KF13" s="154">
        <f t="shared" ref="KF13:KG13" si="422">KF12</f>
        <v>19</v>
      </c>
      <c r="KG13" s="173">
        <f t="shared" si="422"/>
        <v>1182</v>
      </c>
      <c r="KH13" s="156" t="str">
        <f t="shared" si="281"/>
        <v>1</v>
      </c>
      <c r="KI13" s="157" t="str">
        <f t="shared" si="282"/>
        <v/>
      </c>
      <c r="KJ13" s="158">
        <f t="shared" si="283"/>
        <v>0</v>
      </c>
      <c r="KK13" s="159"/>
      <c r="KL13" s="159"/>
      <c r="KM13" s="159"/>
      <c r="KN13" s="160"/>
      <c r="KO13" s="160"/>
      <c r="KP13" s="171" t="str">
        <f t="shared" si="284"/>
        <v>0</v>
      </c>
      <c r="KQ13" s="171">
        <f t="shared" si="285"/>
        <v>0</v>
      </c>
      <c r="KR13" s="160">
        <f t="shared" si="286"/>
        <v>0</v>
      </c>
      <c r="KS13" s="160">
        <f t="shared" si="287"/>
        <v>0</v>
      </c>
      <c r="KT13" s="160">
        <f t="shared" si="288"/>
        <v>0</v>
      </c>
      <c r="KU13" s="160">
        <f t="shared" si="289"/>
        <v>0</v>
      </c>
      <c r="KV13" s="161">
        <f t="shared" ref="KV13:KW13" si="423">KV12</f>
        <v>20</v>
      </c>
      <c r="KW13" s="175">
        <f t="shared" si="423"/>
        <v>1183</v>
      </c>
      <c r="KX13" s="163" t="str">
        <f t="shared" si="291"/>
        <v>1</v>
      </c>
      <c r="KY13" s="164" t="str">
        <f t="shared" si="292"/>
        <v/>
      </c>
      <c r="KZ13" s="165">
        <f t="shared" si="293"/>
        <v>0</v>
      </c>
      <c r="LA13" s="166"/>
      <c r="LB13" s="166"/>
      <c r="LC13" s="166"/>
      <c r="LD13" s="168"/>
      <c r="LE13" s="168"/>
      <c r="LF13" s="170" t="str">
        <f t="shared" si="294"/>
        <v>0</v>
      </c>
      <c r="LG13" s="170">
        <f t="shared" si="295"/>
        <v>0</v>
      </c>
      <c r="LH13" s="168">
        <f t="shared" si="296"/>
        <v>0</v>
      </c>
      <c r="LI13" s="168">
        <f t="shared" si="297"/>
        <v>0</v>
      </c>
      <c r="LJ13" s="168">
        <f t="shared" si="298"/>
        <v>0</v>
      </c>
      <c r="LK13" s="168">
        <f t="shared" si="299"/>
        <v>0</v>
      </c>
      <c r="LL13" s="172"/>
      <c r="LM13" s="172"/>
      <c r="LN13" s="168" t="str">
        <f t="shared" si="300"/>
        <v>#REF!</v>
      </c>
      <c r="LO13" s="168" t="str">
        <f t="shared" si="301"/>
        <v>#REF!</v>
      </c>
      <c r="LP13" s="168" t="str">
        <f t="shared" si="302"/>
        <v>#REF!</v>
      </c>
      <c r="LQ13" s="168" t="str">
        <f t="shared" si="303"/>
        <v>#REF!</v>
      </c>
    </row>
    <row r="14" ht="15.75" customHeight="1">
      <c r="A14" s="151">
        <v>46121.0</v>
      </c>
      <c r="B14" s="152" t="s">
        <v>28</v>
      </c>
      <c r="C14" s="153">
        <f t="shared" si="99"/>
        <v>0</v>
      </c>
      <c r="D14" s="154">
        <f t="shared" ref="D14:E14" si="424">D13</f>
        <v>1</v>
      </c>
      <c r="E14" s="173">
        <f t="shared" si="424"/>
        <v>1164</v>
      </c>
      <c r="F14" s="156" t="str">
        <f t="shared" si="101"/>
        <v>1</v>
      </c>
      <c r="G14" s="157" t="str">
        <f t="shared" si="102"/>
        <v/>
      </c>
      <c r="H14" s="158">
        <f t="shared" si="103"/>
        <v>0</v>
      </c>
      <c r="I14" s="160"/>
      <c r="J14" s="159"/>
      <c r="K14" s="160"/>
      <c r="L14" s="78"/>
      <c r="M14" s="79"/>
      <c r="N14" s="77" t="str">
        <f t="shared" si="104"/>
        <v>0</v>
      </c>
      <c r="O14" s="81">
        <f t="shared" si="105"/>
        <v>0</v>
      </c>
      <c r="P14" s="160">
        <f t="shared" si="106"/>
        <v>0</v>
      </c>
      <c r="Q14" s="160">
        <f t="shared" si="107"/>
        <v>0</v>
      </c>
      <c r="R14" s="160">
        <f t="shared" si="108"/>
        <v>0</v>
      </c>
      <c r="S14" s="160">
        <f t="shared" si="109"/>
        <v>0</v>
      </c>
      <c r="T14" s="161">
        <f t="shared" ref="T14:U14" si="425">T13</f>
        <v>2</v>
      </c>
      <c r="U14" s="175">
        <f t="shared" si="425"/>
        <v>1165</v>
      </c>
      <c r="V14" s="163" t="str">
        <f t="shared" si="111"/>
        <v>1</v>
      </c>
      <c r="W14" s="164" t="str">
        <f t="shared" si="112"/>
        <v/>
      </c>
      <c r="X14" s="165">
        <f t="shared" si="113"/>
        <v>0</v>
      </c>
      <c r="Y14" s="166"/>
      <c r="Z14" s="166"/>
      <c r="AA14" s="166"/>
      <c r="AB14" s="84"/>
      <c r="AC14" s="85"/>
      <c r="AD14" s="83" t="str">
        <f t="shared" si="114"/>
        <v>0</v>
      </c>
      <c r="AE14" s="167">
        <f t="shared" si="115"/>
        <v>0</v>
      </c>
      <c r="AF14" s="168">
        <f t="shared" si="116"/>
        <v>0</v>
      </c>
      <c r="AG14" s="168">
        <f t="shared" si="117"/>
        <v>0</v>
      </c>
      <c r="AH14" s="168">
        <f t="shared" si="118"/>
        <v>0</v>
      </c>
      <c r="AI14" s="168">
        <f t="shared" si="119"/>
        <v>0</v>
      </c>
      <c r="AJ14" s="154">
        <f t="shared" ref="AJ14:AK14" si="426">AJ13</f>
        <v>3</v>
      </c>
      <c r="AK14" s="173">
        <f t="shared" si="426"/>
        <v>1166</v>
      </c>
      <c r="AL14" s="156" t="str">
        <f t="shared" si="121"/>
        <v>1</v>
      </c>
      <c r="AM14" s="157" t="str">
        <f t="shared" si="122"/>
        <v/>
      </c>
      <c r="AN14" s="158">
        <f t="shared" si="123"/>
        <v>0</v>
      </c>
      <c r="AO14" s="160"/>
      <c r="AP14" s="159"/>
      <c r="AQ14" s="174"/>
      <c r="AR14" s="78"/>
      <c r="AS14" s="79"/>
      <c r="AT14" s="77" t="str">
        <f t="shared" si="124"/>
        <v>0</v>
      </c>
      <c r="AU14" s="81">
        <f t="shared" si="125"/>
        <v>0</v>
      </c>
      <c r="AV14" s="160">
        <f t="shared" si="126"/>
        <v>0</v>
      </c>
      <c r="AW14" s="160">
        <f t="shared" si="127"/>
        <v>0</v>
      </c>
      <c r="AX14" s="160">
        <f t="shared" si="128"/>
        <v>0</v>
      </c>
      <c r="AY14" s="160">
        <f t="shared" si="129"/>
        <v>0</v>
      </c>
      <c r="AZ14" s="161">
        <f t="shared" ref="AZ14:BA14" si="427">AZ13</f>
        <v>4</v>
      </c>
      <c r="BA14" s="175">
        <f t="shared" si="427"/>
        <v>1167</v>
      </c>
      <c r="BB14" s="163" t="str">
        <f t="shared" si="131"/>
        <v>1</v>
      </c>
      <c r="BC14" s="164" t="str">
        <f t="shared" si="132"/>
        <v/>
      </c>
      <c r="BD14" s="165">
        <f t="shared" si="133"/>
        <v>0</v>
      </c>
      <c r="BE14" s="166"/>
      <c r="BF14" s="166"/>
      <c r="BG14" s="166"/>
      <c r="BH14" s="84"/>
      <c r="BI14" s="85"/>
      <c r="BJ14" s="83" t="str">
        <f t="shared" si="134"/>
        <v>0</v>
      </c>
      <c r="BK14" s="167">
        <f t="shared" si="135"/>
        <v>0</v>
      </c>
      <c r="BL14" s="168">
        <f t="shared" si="136"/>
        <v>0</v>
      </c>
      <c r="BM14" s="168">
        <f t="shared" si="137"/>
        <v>0</v>
      </c>
      <c r="BN14" s="168">
        <f t="shared" si="138"/>
        <v>0</v>
      </c>
      <c r="BO14" s="168">
        <f t="shared" si="139"/>
        <v>0</v>
      </c>
      <c r="BP14" s="154">
        <f t="shared" ref="BP14:BQ14" si="428">BP13</f>
        <v>5</v>
      </c>
      <c r="BQ14" s="173">
        <f t="shared" si="428"/>
        <v>1168</v>
      </c>
      <c r="BR14" s="156" t="str">
        <f t="shared" si="141"/>
        <v>1</v>
      </c>
      <c r="BS14" s="157" t="str">
        <f t="shared" si="142"/>
        <v/>
      </c>
      <c r="BT14" s="158">
        <f t="shared" si="143"/>
        <v>0</v>
      </c>
      <c r="BU14" s="159"/>
      <c r="BV14" s="159"/>
      <c r="BW14" s="159"/>
      <c r="BX14" s="78"/>
      <c r="BY14" s="79"/>
      <c r="BZ14" s="77" t="str">
        <f t="shared" si="144"/>
        <v>0</v>
      </c>
      <c r="CA14" s="81">
        <f t="shared" si="145"/>
        <v>0</v>
      </c>
      <c r="CB14" s="160">
        <f t="shared" si="146"/>
        <v>0</v>
      </c>
      <c r="CC14" s="160">
        <f t="shared" si="147"/>
        <v>0</v>
      </c>
      <c r="CD14" s="160">
        <f t="shared" si="148"/>
        <v>0</v>
      </c>
      <c r="CE14" s="160">
        <f t="shared" si="149"/>
        <v>0</v>
      </c>
      <c r="CF14" s="161">
        <f t="shared" ref="CF14:CG14" si="429">CF13</f>
        <v>6</v>
      </c>
      <c r="CG14" s="175">
        <f t="shared" si="429"/>
        <v>1169</v>
      </c>
      <c r="CH14" s="163" t="str">
        <f t="shared" si="151"/>
        <v>1</v>
      </c>
      <c r="CI14" s="164" t="str">
        <f t="shared" si="152"/>
        <v/>
      </c>
      <c r="CJ14" s="165">
        <f t="shared" si="153"/>
        <v>0</v>
      </c>
      <c r="CK14" s="166"/>
      <c r="CL14" s="166"/>
      <c r="CM14" s="166"/>
      <c r="CN14" s="84"/>
      <c r="CO14" s="85"/>
      <c r="CP14" s="83" t="str">
        <f t="shared" si="154"/>
        <v>0</v>
      </c>
      <c r="CQ14" s="167">
        <f t="shared" si="155"/>
        <v>0</v>
      </c>
      <c r="CR14" s="168">
        <f t="shared" si="156"/>
        <v>0</v>
      </c>
      <c r="CS14" s="168">
        <f t="shared" si="157"/>
        <v>0</v>
      </c>
      <c r="CT14" s="168">
        <f t="shared" si="158"/>
        <v>0</v>
      </c>
      <c r="CU14" s="168">
        <f t="shared" si="159"/>
        <v>0</v>
      </c>
      <c r="CV14" s="154">
        <f t="shared" ref="CV14:CW14" si="430">CV13</f>
        <v>7</v>
      </c>
      <c r="CW14" s="173">
        <f t="shared" si="430"/>
        <v>1170</v>
      </c>
      <c r="CX14" s="156" t="str">
        <f t="shared" si="161"/>
        <v>1</v>
      </c>
      <c r="CY14" s="157" t="str">
        <f t="shared" si="162"/>
        <v/>
      </c>
      <c r="CZ14" s="158">
        <f t="shared" si="163"/>
        <v>0</v>
      </c>
      <c r="DA14" s="159"/>
      <c r="DB14" s="159"/>
      <c r="DC14" s="159"/>
      <c r="DD14" s="78"/>
      <c r="DE14" s="79"/>
      <c r="DF14" s="77" t="str">
        <f t="shared" si="164"/>
        <v>0</v>
      </c>
      <c r="DG14" s="81">
        <f t="shared" si="165"/>
        <v>0</v>
      </c>
      <c r="DH14" s="160">
        <f t="shared" si="166"/>
        <v>0</v>
      </c>
      <c r="DI14" s="160">
        <f t="shared" si="167"/>
        <v>0</v>
      </c>
      <c r="DJ14" s="160">
        <f t="shared" si="168"/>
        <v>0</v>
      </c>
      <c r="DK14" s="160">
        <f t="shared" si="169"/>
        <v>0</v>
      </c>
      <c r="DL14" s="161">
        <f t="shared" ref="DL14:DM14" si="431">DL13</f>
        <v>8</v>
      </c>
      <c r="DM14" s="175">
        <f t="shared" si="431"/>
        <v>1171</v>
      </c>
      <c r="DN14" s="163" t="str">
        <f t="shared" si="171"/>
        <v>1</v>
      </c>
      <c r="DO14" s="164" t="str">
        <f t="shared" si="172"/>
        <v/>
      </c>
      <c r="DP14" s="165">
        <f t="shared" si="173"/>
        <v>0</v>
      </c>
      <c r="DQ14" s="166"/>
      <c r="DR14" s="166"/>
      <c r="DS14" s="166"/>
      <c r="DT14" s="84"/>
      <c r="DU14" s="85"/>
      <c r="DV14" s="83" t="str">
        <f t="shared" si="174"/>
        <v>0</v>
      </c>
      <c r="DW14" s="167">
        <f t="shared" si="175"/>
        <v>0</v>
      </c>
      <c r="DX14" s="168">
        <f t="shared" si="176"/>
        <v>0</v>
      </c>
      <c r="DY14" s="168">
        <f t="shared" si="177"/>
        <v>0</v>
      </c>
      <c r="DZ14" s="168">
        <f t="shared" si="178"/>
        <v>0</v>
      </c>
      <c r="EA14" s="168">
        <f t="shared" si="179"/>
        <v>0</v>
      </c>
      <c r="EB14" s="154">
        <f t="shared" ref="EB14:EC14" si="432">EB13</f>
        <v>9</v>
      </c>
      <c r="EC14" s="173">
        <f t="shared" si="432"/>
        <v>1172</v>
      </c>
      <c r="ED14" s="156" t="str">
        <f t="shared" si="181"/>
        <v>1</v>
      </c>
      <c r="EE14" s="157" t="str">
        <f t="shared" si="182"/>
        <v/>
      </c>
      <c r="EF14" s="169">
        <f t="shared" si="183"/>
        <v>0</v>
      </c>
      <c r="EG14" s="159"/>
      <c r="EH14" s="159"/>
      <c r="EI14" s="159"/>
      <c r="EJ14" s="78"/>
      <c r="EK14" s="79"/>
      <c r="EL14" s="77" t="str">
        <f t="shared" si="184"/>
        <v>0</v>
      </c>
      <c r="EM14" s="81">
        <f t="shared" si="185"/>
        <v>0</v>
      </c>
      <c r="EN14" s="160">
        <f t="shared" si="186"/>
        <v>0</v>
      </c>
      <c r="EO14" s="160">
        <f t="shared" si="187"/>
        <v>0</v>
      </c>
      <c r="EP14" s="160">
        <f t="shared" si="188"/>
        <v>0</v>
      </c>
      <c r="EQ14" s="160">
        <f t="shared" si="189"/>
        <v>0</v>
      </c>
      <c r="ER14" s="161">
        <f t="shared" ref="ER14:ES14" si="433">ER13</f>
        <v>10</v>
      </c>
      <c r="ES14" s="175">
        <f t="shared" si="433"/>
        <v>1173</v>
      </c>
      <c r="ET14" s="163" t="str">
        <f t="shared" si="191"/>
        <v>1</v>
      </c>
      <c r="EU14" s="164" t="str">
        <f t="shared" si="192"/>
        <v/>
      </c>
      <c r="EV14" s="165">
        <f t="shared" si="193"/>
        <v>0</v>
      </c>
      <c r="EW14" s="166"/>
      <c r="EX14" s="166"/>
      <c r="EY14" s="166"/>
      <c r="EZ14" s="84"/>
      <c r="FA14" s="85"/>
      <c r="FB14" s="83" t="str">
        <f t="shared" si="194"/>
        <v>0</v>
      </c>
      <c r="FC14" s="167">
        <f t="shared" si="195"/>
        <v>0</v>
      </c>
      <c r="FD14" s="168">
        <f t="shared" si="196"/>
        <v>0</v>
      </c>
      <c r="FE14" s="168">
        <f t="shared" si="197"/>
        <v>0</v>
      </c>
      <c r="FF14" s="168">
        <f t="shared" si="198"/>
        <v>0</v>
      </c>
      <c r="FG14" s="168">
        <f t="shared" si="199"/>
        <v>0</v>
      </c>
      <c r="FH14" s="154">
        <f t="shared" ref="FH14:FI14" si="434">FH13</f>
        <v>11</v>
      </c>
      <c r="FI14" s="173">
        <f t="shared" si="434"/>
        <v>1174</v>
      </c>
      <c r="FJ14" s="156" t="str">
        <f t="shared" si="201"/>
        <v>1</v>
      </c>
      <c r="FK14" s="157" t="str">
        <f t="shared" si="202"/>
        <v/>
      </c>
      <c r="FL14" s="158">
        <f t="shared" si="203"/>
        <v>0</v>
      </c>
      <c r="FM14" s="159"/>
      <c r="FN14" s="159"/>
      <c r="FO14" s="159"/>
      <c r="FP14" s="78"/>
      <c r="FQ14" s="79"/>
      <c r="FR14" s="77" t="str">
        <f t="shared" si="204"/>
        <v>0</v>
      </c>
      <c r="FS14" s="81">
        <f t="shared" si="205"/>
        <v>0</v>
      </c>
      <c r="FT14" s="160">
        <f t="shared" si="206"/>
        <v>0</v>
      </c>
      <c r="FU14" s="160">
        <f t="shared" si="207"/>
        <v>0</v>
      </c>
      <c r="FV14" s="160">
        <f t="shared" si="208"/>
        <v>0</v>
      </c>
      <c r="FW14" s="160">
        <f t="shared" si="209"/>
        <v>0</v>
      </c>
      <c r="FX14" s="161">
        <f t="shared" ref="FX14:FY14" si="435">FX13</f>
        <v>12</v>
      </c>
      <c r="FY14" s="175">
        <f t="shared" si="435"/>
        <v>1175</v>
      </c>
      <c r="FZ14" s="163" t="str">
        <f t="shared" si="211"/>
        <v>1</v>
      </c>
      <c r="GA14" s="164" t="str">
        <f t="shared" si="212"/>
        <v/>
      </c>
      <c r="GB14" s="165">
        <f t="shared" si="213"/>
        <v>0</v>
      </c>
      <c r="GC14" s="166"/>
      <c r="GD14" s="166"/>
      <c r="GE14" s="166"/>
      <c r="GF14" s="84"/>
      <c r="GG14" s="85"/>
      <c r="GH14" s="83" t="str">
        <f t="shared" si="214"/>
        <v>0</v>
      </c>
      <c r="GI14" s="167">
        <f t="shared" si="215"/>
        <v>0</v>
      </c>
      <c r="GJ14" s="168">
        <f t="shared" si="216"/>
        <v>0</v>
      </c>
      <c r="GK14" s="168">
        <f t="shared" si="217"/>
        <v>0</v>
      </c>
      <c r="GL14" s="168">
        <f t="shared" si="218"/>
        <v>0</v>
      </c>
      <c r="GM14" s="168">
        <f t="shared" si="219"/>
        <v>0</v>
      </c>
      <c r="GN14" s="154">
        <f t="shared" ref="GN14:GO14" si="436">GN13</f>
        <v>13</v>
      </c>
      <c r="GO14" s="173">
        <f t="shared" si="436"/>
        <v>1176</v>
      </c>
      <c r="GP14" s="156" t="str">
        <f t="shared" si="221"/>
        <v>1</v>
      </c>
      <c r="GQ14" s="157" t="str">
        <f t="shared" si="222"/>
        <v/>
      </c>
      <c r="GR14" s="158">
        <f t="shared" si="223"/>
        <v>0</v>
      </c>
      <c r="GS14" s="159"/>
      <c r="GT14" s="159"/>
      <c r="GU14" s="159"/>
      <c r="GV14" s="78"/>
      <c r="GW14" s="79"/>
      <c r="GX14" s="77" t="str">
        <f t="shared" si="224"/>
        <v>0</v>
      </c>
      <c r="GY14" s="81">
        <f t="shared" si="225"/>
        <v>0</v>
      </c>
      <c r="GZ14" s="160">
        <f t="shared" si="226"/>
        <v>0</v>
      </c>
      <c r="HA14" s="160">
        <f t="shared" si="227"/>
        <v>0</v>
      </c>
      <c r="HB14" s="160">
        <f t="shared" si="228"/>
        <v>0</v>
      </c>
      <c r="HC14" s="160">
        <f t="shared" si="229"/>
        <v>0</v>
      </c>
      <c r="HD14" s="161">
        <f t="shared" ref="HD14:HE14" si="437">HD13</f>
        <v>14</v>
      </c>
      <c r="HE14" s="175">
        <f t="shared" si="437"/>
        <v>1177</v>
      </c>
      <c r="HF14" s="163" t="str">
        <f t="shared" si="231"/>
        <v>1</v>
      </c>
      <c r="HG14" s="164" t="str">
        <f t="shared" si="232"/>
        <v/>
      </c>
      <c r="HH14" s="165">
        <f t="shared" si="233"/>
        <v>0</v>
      </c>
      <c r="HI14" s="166"/>
      <c r="HJ14" s="166"/>
      <c r="HK14" s="166"/>
      <c r="HL14" s="84"/>
      <c r="HM14" s="85"/>
      <c r="HN14" s="83" t="str">
        <f t="shared" si="234"/>
        <v>0</v>
      </c>
      <c r="HO14" s="167">
        <f t="shared" si="235"/>
        <v>0</v>
      </c>
      <c r="HP14" s="168">
        <f t="shared" si="236"/>
        <v>0</v>
      </c>
      <c r="HQ14" s="168">
        <f t="shared" si="237"/>
        <v>0</v>
      </c>
      <c r="HR14" s="168">
        <f t="shared" si="238"/>
        <v>0</v>
      </c>
      <c r="HS14" s="168">
        <f t="shared" si="239"/>
        <v>0</v>
      </c>
      <c r="HT14" s="154">
        <f t="shared" ref="HT14:HU14" si="438">HT13</f>
        <v>15</v>
      </c>
      <c r="HU14" s="173">
        <f t="shared" si="438"/>
        <v>1178</v>
      </c>
      <c r="HV14" s="156" t="str">
        <f t="shared" si="241"/>
        <v>1</v>
      </c>
      <c r="HW14" s="157" t="str">
        <f t="shared" si="242"/>
        <v/>
      </c>
      <c r="HX14" s="169">
        <f t="shared" si="243"/>
        <v>0</v>
      </c>
      <c r="HY14" s="159"/>
      <c r="HZ14" s="159"/>
      <c r="IA14" s="159"/>
      <c r="IB14" s="160"/>
      <c r="IC14" s="160"/>
      <c r="ID14" s="160" t="str">
        <f t="shared" si="244"/>
        <v>0</v>
      </c>
      <c r="IE14" s="160">
        <f t="shared" si="245"/>
        <v>0</v>
      </c>
      <c r="IF14" s="160">
        <f t="shared" si="246"/>
        <v>0</v>
      </c>
      <c r="IG14" s="160">
        <f t="shared" si="247"/>
        <v>0</v>
      </c>
      <c r="IH14" s="160">
        <f t="shared" si="248"/>
        <v>0</v>
      </c>
      <c r="II14" s="160">
        <f t="shared" si="249"/>
        <v>0</v>
      </c>
      <c r="IJ14" s="161">
        <f t="shared" ref="IJ14:IK14" si="439">IJ13</f>
        <v>16</v>
      </c>
      <c r="IK14" s="175">
        <f t="shared" si="439"/>
        <v>1179</v>
      </c>
      <c r="IL14" s="163" t="str">
        <f t="shared" si="251"/>
        <v>1</v>
      </c>
      <c r="IM14" s="164" t="str">
        <f t="shared" si="252"/>
        <v/>
      </c>
      <c r="IN14" s="165">
        <f t="shared" si="253"/>
        <v>0</v>
      </c>
      <c r="IO14" s="166"/>
      <c r="IP14" s="166"/>
      <c r="IQ14" s="166"/>
      <c r="IR14" s="168"/>
      <c r="IS14" s="168"/>
      <c r="IT14" s="170" t="str">
        <f t="shared" si="254"/>
        <v>0</v>
      </c>
      <c r="IU14" s="170">
        <f t="shared" si="255"/>
        <v>0</v>
      </c>
      <c r="IV14" s="168">
        <f t="shared" si="256"/>
        <v>0</v>
      </c>
      <c r="IW14" s="168">
        <f t="shared" si="257"/>
        <v>0</v>
      </c>
      <c r="IX14" s="168">
        <f t="shared" si="258"/>
        <v>0</v>
      </c>
      <c r="IY14" s="168">
        <f t="shared" si="259"/>
        <v>0</v>
      </c>
      <c r="IZ14" s="154">
        <f t="shared" ref="IZ14:JA14" si="440">IZ13</f>
        <v>17</v>
      </c>
      <c r="JA14" s="173">
        <f t="shared" si="440"/>
        <v>1180</v>
      </c>
      <c r="JB14" s="156" t="str">
        <f t="shared" si="261"/>
        <v>1</v>
      </c>
      <c r="JC14" s="157" t="str">
        <f t="shared" si="262"/>
        <v/>
      </c>
      <c r="JD14" s="158">
        <f t="shared" si="263"/>
        <v>0</v>
      </c>
      <c r="JE14" s="159"/>
      <c r="JF14" s="159"/>
      <c r="JG14" s="159"/>
      <c r="JH14" s="160"/>
      <c r="JI14" s="160"/>
      <c r="JJ14" s="171" t="str">
        <f t="shared" si="264"/>
        <v>0</v>
      </c>
      <c r="JK14" s="171">
        <f t="shared" si="265"/>
        <v>0</v>
      </c>
      <c r="JL14" s="160">
        <f t="shared" si="266"/>
        <v>0</v>
      </c>
      <c r="JM14" s="160">
        <f t="shared" si="267"/>
        <v>0</v>
      </c>
      <c r="JN14" s="160">
        <f t="shared" si="268"/>
        <v>0</v>
      </c>
      <c r="JO14" s="160">
        <f t="shared" si="269"/>
        <v>0</v>
      </c>
      <c r="JP14" s="161">
        <f t="shared" ref="JP14:JQ14" si="441">JP13</f>
        <v>18</v>
      </c>
      <c r="JQ14" s="175">
        <f t="shared" si="441"/>
        <v>1181</v>
      </c>
      <c r="JR14" s="163" t="str">
        <f t="shared" si="271"/>
        <v>1</v>
      </c>
      <c r="JS14" s="164" t="str">
        <f t="shared" si="272"/>
        <v/>
      </c>
      <c r="JT14" s="165">
        <f t="shared" si="273"/>
        <v>0</v>
      </c>
      <c r="JU14" s="166"/>
      <c r="JV14" s="166"/>
      <c r="JW14" s="166"/>
      <c r="JX14" s="168"/>
      <c r="JY14" s="168"/>
      <c r="JZ14" s="170" t="str">
        <f t="shared" si="274"/>
        <v>0</v>
      </c>
      <c r="KA14" s="170">
        <f t="shared" si="275"/>
        <v>0</v>
      </c>
      <c r="KB14" s="168">
        <f t="shared" si="276"/>
        <v>0</v>
      </c>
      <c r="KC14" s="168">
        <f t="shared" si="277"/>
        <v>0</v>
      </c>
      <c r="KD14" s="168">
        <f t="shared" si="278"/>
        <v>0</v>
      </c>
      <c r="KE14" s="168">
        <f t="shared" si="279"/>
        <v>0</v>
      </c>
      <c r="KF14" s="154">
        <f t="shared" ref="KF14:KG14" si="442">KF13</f>
        <v>19</v>
      </c>
      <c r="KG14" s="173">
        <f t="shared" si="442"/>
        <v>1182</v>
      </c>
      <c r="KH14" s="156" t="str">
        <f t="shared" si="281"/>
        <v>1</v>
      </c>
      <c r="KI14" s="157" t="str">
        <f t="shared" si="282"/>
        <v/>
      </c>
      <c r="KJ14" s="158">
        <f t="shared" si="283"/>
        <v>0</v>
      </c>
      <c r="KK14" s="159"/>
      <c r="KL14" s="159"/>
      <c r="KM14" s="159"/>
      <c r="KN14" s="160"/>
      <c r="KO14" s="160"/>
      <c r="KP14" s="171" t="str">
        <f t="shared" si="284"/>
        <v>0</v>
      </c>
      <c r="KQ14" s="171">
        <f t="shared" si="285"/>
        <v>0</v>
      </c>
      <c r="KR14" s="160">
        <f t="shared" si="286"/>
        <v>0</v>
      </c>
      <c r="KS14" s="160">
        <f t="shared" si="287"/>
        <v>0</v>
      </c>
      <c r="KT14" s="160">
        <f t="shared" si="288"/>
        <v>0</v>
      </c>
      <c r="KU14" s="160">
        <f t="shared" si="289"/>
        <v>0</v>
      </c>
      <c r="KV14" s="161">
        <f t="shared" ref="KV14:KW14" si="443">KV13</f>
        <v>20</v>
      </c>
      <c r="KW14" s="175">
        <f t="shared" si="443"/>
        <v>1183</v>
      </c>
      <c r="KX14" s="163" t="str">
        <f t="shared" si="291"/>
        <v>1</v>
      </c>
      <c r="KY14" s="164" t="str">
        <f t="shared" si="292"/>
        <v/>
      </c>
      <c r="KZ14" s="165">
        <f t="shared" si="293"/>
        <v>0</v>
      </c>
      <c r="LA14" s="166"/>
      <c r="LB14" s="166"/>
      <c r="LC14" s="166"/>
      <c r="LD14" s="168"/>
      <c r="LE14" s="168"/>
      <c r="LF14" s="170" t="str">
        <f t="shared" si="294"/>
        <v>0</v>
      </c>
      <c r="LG14" s="170">
        <f t="shared" si="295"/>
        <v>0</v>
      </c>
      <c r="LH14" s="168">
        <f t="shared" si="296"/>
        <v>0</v>
      </c>
      <c r="LI14" s="168">
        <f t="shared" si="297"/>
        <v>0</v>
      </c>
      <c r="LJ14" s="168">
        <f t="shared" si="298"/>
        <v>0</v>
      </c>
      <c r="LK14" s="168">
        <f t="shared" si="299"/>
        <v>0</v>
      </c>
      <c r="LL14" s="172"/>
      <c r="LM14" s="172"/>
      <c r="LN14" s="168" t="str">
        <f t="shared" si="300"/>
        <v>#REF!</v>
      </c>
      <c r="LO14" s="168" t="str">
        <f t="shared" si="301"/>
        <v>#REF!</v>
      </c>
      <c r="LP14" s="168" t="str">
        <f t="shared" si="302"/>
        <v>#REF!</v>
      </c>
      <c r="LQ14" s="168" t="str">
        <f t="shared" si="303"/>
        <v>#REF!</v>
      </c>
    </row>
    <row r="15" ht="15.75" customHeight="1">
      <c r="A15" s="151">
        <v>46122.0</v>
      </c>
      <c r="B15" s="152" t="s">
        <v>29</v>
      </c>
      <c r="C15" s="153">
        <f t="shared" si="99"/>
        <v>0</v>
      </c>
      <c r="D15" s="154">
        <f t="shared" ref="D15:E15" si="444">D14</f>
        <v>1</v>
      </c>
      <c r="E15" s="173">
        <f t="shared" si="444"/>
        <v>1164</v>
      </c>
      <c r="F15" s="156" t="str">
        <f t="shared" si="101"/>
        <v>1</v>
      </c>
      <c r="G15" s="157" t="str">
        <f t="shared" si="102"/>
        <v/>
      </c>
      <c r="H15" s="158">
        <f t="shared" si="103"/>
        <v>0</v>
      </c>
      <c r="I15" s="160"/>
      <c r="J15" s="159"/>
      <c r="K15" s="174"/>
      <c r="L15" s="78"/>
      <c r="M15" s="79"/>
      <c r="N15" s="77" t="str">
        <f t="shared" si="104"/>
        <v>0</v>
      </c>
      <c r="O15" s="81">
        <f t="shared" si="105"/>
        <v>0</v>
      </c>
      <c r="P15" s="160">
        <f t="shared" si="106"/>
        <v>0</v>
      </c>
      <c r="Q15" s="160">
        <f t="shared" si="107"/>
        <v>0</v>
      </c>
      <c r="R15" s="160">
        <f t="shared" si="108"/>
        <v>0</v>
      </c>
      <c r="S15" s="160">
        <f t="shared" si="109"/>
        <v>0</v>
      </c>
      <c r="T15" s="161">
        <f t="shared" ref="T15:U15" si="445">T14</f>
        <v>2</v>
      </c>
      <c r="U15" s="175">
        <f t="shared" si="445"/>
        <v>1165</v>
      </c>
      <c r="V15" s="163" t="str">
        <f t="shared" si="111"/>
        <v>1</v>
      </c>
      <c r="W15" s="164" t="str">
        <f t="shared" si="112"/>
        <v/>
      </c>
      <c r="X15" s="165">
        <f t="shared" si="113"/>
        <v>0</v>
      </c>
      <c r="Y15" s="166"/>
      <c r="Z15" s="166"/>
      <c r="AA15" s="166"/>
      <c r="AB15" s="84"/>
      <c r="AC15" s="85"/>
      <c r="AD15" s="83" t="str">
        <f t="shared" si="114"/>
        <v>0</v>
      </c>
      <c r="AE15" s="167">
        <f t="shared" si="115"/>
        <v>0</v>
      </c>
      <c r="AF15" s="168">
        <f t="shared" si="116"/>
        <v>0</v>
      </c>
      <c r="AG15" s="168">
        <f t="shared" si="117"/>
        <v>0</v>
      </c>
      <c r="AH15" s="168">
        <f t="shared" si="118"/>
        <v>0</v>
      </c>
      <c r="AI15" s="168">
        <f t="shared" si="119"/>
        <v>0</v>
      </c>
      <c r="AJ15" s="154">
        <f t="shared" ref="AJ15:AK15" si="446">AJ14</f>
        <v>3</v>
      </c>
      <c r="AK15" s="173">
        <f t="shared" si="446"/>
        <v>1166</v>
      </c>
      <c r="AL15" s="156" t="str">
        <f t="shared" si="121"/>
        <v>1</v>
      </c>
      <c r="AM15" s="157" t="str">
        <f t="shared" si="122"/>
        <v/>
      </c>
      <c r="AN15" s="158">
        <f t="shared" si="123"/>
        <v>0</v>
      </c>
      <c r="AO15" s="160"/>
      <c r="AP15" s="159"/>
      <c r="AQ15" s="174"/>
      <c r="AR15" s="78"/>
      <c r="AS15" s="79"/>
      <c r="AT15" s="77" t="str">
        <f t="shared" si="124"/>
        <v>0</v>
      </c>
      <c r="AU15" s="81">
        <f t="shared" si="125"/>
        <v>0</v>
      </c>
      <c r="AV15" s="160">
        <f t="shared" si="126"/>
        <v>0</v>
      </c>
      <c r="AW15" s="160">
        <f t="shared" si="127"/>
        <v>0</v>
      </c>
      <c r="AX15" s="160">
        <f t="shared" si="128"/>
        <v>0</v>
      </c>
      <c r="AY15" s="160">
        <f t="shared" si="129"/>
        <v>0</v>
      </c>
      <c r="AZ15" s="161">
        <f t="shared" ref="AZ15:BA15" si="447">AZ14</f>
        <v>4</v>
      </c>
      <c r="BA15" s="175">
        <f t="shared" si="447"/>
        <v>1167</v>
      </c>
      <c r="BB15" s="163" t="str">
        <f t="shared" si="131"/>
        <v>1</v>
      </c>
      <c r="BC15" s="164" t="str">
        <f t="shared" si="132"/>
        <v/>
      </c>
      <c r="BD15" s="165">
        <f t="shared" si="133"/>
        <v>0</v>
      </c>
      <c r="BE15" s="166"/>
      <c r="BF15" s="166"/>
      <c r="BG15" s="166"/>
      <c r="BH15" s="84"/>
      <c r="BI15" s="85"/>
      <c r="BJ15" s="83" t="str">
        <f t="shared" si="134"/>
        <v>0</v>
      </c>
      <c r="BK15" s="167">
        <f t="shared" si="135"/>
        <v>0</v>
      </c>
      <c r="BL15" s="168">
        <f t="shared" si="136"/>
        <v>0</v>
      </c>
      <c r="BM15" s="168">
        <f t="shared" si="137"/>
        <v>0</v>
      </c>
      <c r="BN15" s="168">
        <f t="shared" si="138"/>
        <v>0</v>
      </c>
      <c r="BO15" s="168">
        <f t="shared" si="139"/>
        <v>0</v>
      </c>
      <c r="BP15" s="154">
        <f t="shared" ref="BP15:BQ15" si="448">BP14</f>
        <v>5</v>
      </c>
      <c r="BQ15" s="173">
        <f t="shared" si="448"/>
        <v>1168</v>
      </c>
      <c r="BR15" s="156" t="str">
        <f t="shared" si="141"/>
        <v>1</v>
      </c>
      <c r="BS15" s="157" t="str">
        <f t="shared" si="142"/>
        <v/>
      </c>
      <c r="BT15" s="158">
        <f t="shared" si="143"/>
        <v>0</v>
      </c>
      <c r="BU15" s="159"/>
      <c r="BV15" s="159"/>
      <c r="BW15" s="159"/>
      <c r="BX15" s="78"/>
      <c r="BY15" s="79"/>
      <c r="BZ15" s="77" t="str">
        <f t="shared" si="144"/>
        <v>0</v>
      </c>
      <c r="CA15" s="81">
        <f t="shared" si="145"/>
        <v>0</v>
      </c>
      <c r="CB15" s="160">
        <f t="shared" si="146"/>
        <v>0</v>
      </c>
      <c r="CC15" s="160">
        <f t="shared" si="147"/>
        <v>0</v>
      </c>
      <c r="CD15" s="160">
        <f t="shared" si="148"/>
        <v>0</v>
      </c>
      <c r="CE15" s="160">
        <f t="shared" si="149"/>
        <v>0</v>
      </c>
      <c r="CF15" s="161">
        <f t="shared" ref="CF15:CG15" si="449">CF14</f>
        <v>6</v>
      </c>
      <c r="CG15" s="175">
        <f t="shared" si="449"/>
        <v>1169</v>
      </c>
      <c r="CH15" s="163" t="str">
        <f t="shared" si="151"/>
        <v>1</v>
      </c>
      <c r="CI15" s="164" t="str">
        <f t="shared" si="152"/>
        <v/>
      </c>
      <c r="CJ15" s="165">
        <f t="shared" si="153"/>
        <v>0</v>
      </c>
      <c r="CK15" s="166"/>
      <c r="CL15" s="166"/>
      <c r="CM15" s="166"/>
      <c r="CN15" s="84"/>
      <c r="CO15" s="85"/>
      <c r="CP15" s="83" t="str">
        <f t="shared" si="154"/>
        <v>0</v>
      </c>
      <c r="CQ15" s="167">
        <f t="shared" si="155"/>
        <v>0</v>
      </c>
      <c r="CR15" s="168">
        <f t="shared" si="156"/>
        <v>0</v>
      </c>
      <c r="CS15" s="168">
        <f t="shared" si="157"/>
        <v>0</v>
      </c>
      <c r="CT15" s="168">
        <f t="shared" si="158"/>
        <v>0</v>
      </c>
      <c r="CU15" s="168">
        <f t="shared" si="159"/>
        <v>0</v>
      </c>
      <c r="CV15" s="154">
        <f t="shared" ref="CV15:CW15" si="450">CV14</f>
        <v>7</v>
      </c>
      <c r="CW15" s="173">
        <f t="shared" si="450"/>
        <v>1170</v>
      </c>
      <c r="CX15" s="156" t="str">
        <f t="shared" si="161"/>
        <v>1</v>
      </c>
      <c r="CY15" s="157" t="str">
        <f t="shared" si="162"/>
        <v/>
      </c>
      <c r="CZ15" s="158">
        <f t="shared" si="163"/>
        <v>0</v>
      </c>
      <c r="DA15" s="159"/>
      <c r="DB15" s="159"/>
      <c r="DC15" s="159"/>
      <c r="DD15" s="78"/>
      <c r="DE15" s="79"/>
      <c r="DF15" s="77" t="str">
        <f t="shared" si="164"/>
        <v>0</v>
      </c>
      <c r="DG15" s="81">
        <f t="shared" si="165"/>
        <v>0</v>
      </c>
      <c r="DH15" s="160">
        <f t="shared" si="166"/>
        <v>0</v>
      </c>
      <c r="DI15" s="160">
        <f t="shared" si="167"/>
        <v>0</v>
      </c>
      <c r="DJ15" s="160">
        <f t="shared" si="168"/>
        <v>0</v>
      </c>
      <c r="DK15" s="160">
        <f t="shared" si="169"/>
        <v>0</v>
      </c>
      <c r="DL15" s="161">
        <f t="shared" ref="DL15:DM15" si="451">DL14</f>
        <v>8</v>
      </c>
      <c r="DM15" s="175">
        <f t="shared" si="451"/>
        <v>1171</v>
      </c>
      <c r="DN15" s="163" t="str">
        <f t="shared" si="171"/>
        <v>1</v>
      </c>
      <c r="DO15" s="164" t="str">
        <f t="shared" si="172"/>
        <v/>
      </c>
      <c r="DP15" s="165">
        <f t="shared" si="173"/>
        <v>0</v>
      </c>
      <c r="DQ15" s="166"/>
      <c r="DR15" s="166"/>
      <c r="DS15" s="166"/>
      <c r="DT15" s="84"/>
      <c r="DU15" s="85"/>
      <c r="DV15" s="83" t="str">
        <f t="shared" si="174"/>
        <v>0</v>
      </c>
      <c r="DW15" s="167">
        <f t="shared" si="175"/>
        <v>0</v>
      </c>
      <c r="DX15" s="168">
        <f t="shared" si="176"/>
        <v>0</v>
      </c>
      <c r="DY15" s="168">
        <f t="shared" si="177"/>
        <v>0</v>
      </c>
      <c r="DZ15" s="168">
        <f t="shared" si="178"/>
        <v>0</v>
      </c>
      <c r="EA15" s="168">
        <f t="shared" si="179"/>
        <v>0</v>
      </c>
      <c r="EB15" s="154">
        <f t="shared" ref="EB15:EC15" si="452">EB14</f>
        <v>9</v>
      </c>
      <c r="EC15" s="173">
        <f t="shared" si="452"/>
        <v>1172</v>
      </c>
      <c r="ED15" s="156" t="str">
        <f t="shared" si="181"/>
        <v>1</v>
      </c>
      <c r="EE15" s="157" t="str">
        <f t="shared" si="182"/>
        <v/>
      </c>
      <c r="EF15" s="169">
        <f t="shared" si="183"/>
        <v>0</v>
      </c>
      <c r="EG15" s="159"/>
      <c r="EH15" s="159"/>
      <c r="EI15" s="159"/>
      <c r="EJ15" s="78"/>
      <c r="EK15" s="79"/>
      <c r="EL15" s="77" t="str">
        <f t="shared" si="184"/>
        <v>0</v>
      </c>
      <c r="EM15" s="81">
        <f t="shared" si="185"/>
        <v>0</v>
      </c>
      <c r="EN15" s="160">
        <f t="shared" si="186"/>
        <v>0</v>
      </c>
      <c r="EO15" s="160">
        <f t="shared" si="187"/>
        <v>0</v>
      </c>
      <c r="EP15" s="160">
        <f t="shared" si="188"/>
        <v>0</v>
      </c>
      <c r="EQ15" s="160">
        <f t="shared" si="189"/>
        <v>0</v>
      </c>
      <c r="ER15" s="161">
        <f t="shared" ref="ER15:ES15" si="453">ER14</f>
        <v>10</v>
      </c>
      <c r="ES15" s="175">
        <f t="shared" si="453"/>
        <v>1173</v>
      </c>
      <c r="ET15" s="163" t="str">
        <f t="shared" si="191"/>
        <v>1</v>
      </c>
      <c r="EU15" s="164" t="str">
        <f t="shared" si="192"/>
        <v/>
      </c>
      <c r="EV15" s="165">
        <f t="shared" si="193"/>
        <v>0</v>
      </c>
      <c r="EW15" s="166"/>
      <c r="EX15" s="166"/>
      <c r="EY15" s="166"/>
      <c r="EZ15" s="84"/>
      <c r="FA15" s="85"/>
      <c r="FB15" s="83" t="str">
        <f t="shared" si="194"/>
        <v>0</v>
      </c>
      <c r="FC15" s="167">
        <f t="shared" si="195"/>
        <v>0</v>
      </c>
      <c r="FD15" s="168">
        <f t="shared" si="196"/>
        <v>0</v>
      </c>
      <c r="FE15" s="168">
        <f t="shared" si="197"/>
        <v>0</v>
      </c>
      <c r="FF15" s="168">
        <f t="shared" si="198"/>
        <v>0</v>
      </c>
      <c r="FG15" s="168">
        <f t="shared" si="199"/>
        <v>0</v>
      </c>
      <c r="FH15" s="154">
        <f t="shared" ref="FH15:FI15" si="454">FH14</f>
        <v>11</v>
      </c>
      <c r="FI15" s="173">
        <f t="shared" si="454"/>
        <v>1174</v>
      </c>
      <c r="FJ15" s="156" t="str">
        <f t="shared" si="201"/>
        <v>1</v>
      </c>
      <c r="FK15" s="157" t="str">
        <f t="shared" si="202"/>
        <v/>
      </c>
      <c r="FL15" s="158">
        <f t="shared" si="203"/>
        <v>0</v>
      </c>
      <c r="FM15" s="159"/>
      <c r="FN15" s="159"/>
      <c r="FO15" s="159"/>
      <c r="FP15" s="78"/>
      <c r="FQ15" s="79"/>
      <c r="FR15" s="77" t="str">
        <f t="shared" si="204"/>
        <v>0</v>
      </c>
      <c r="FS15" s="81">
        <f t="shared" si="205"/>
        <v>0</v>
      </c>
      <c r="FT15" s="160">
        <f t="shared" si="206"/>
        <v>0</v>
      </c>
      <c r="FU15" s="160">
        <f t="shared" si="207"/>
        <v>0</v>
      </c>
      <c r="FV15" s="160">
        <f t="shared" si="208"/>
        <v>0</v>
      </c>
      <c r="FW15" s="160">
        <f t="shared" si="209"/>
        <v>0</v>
      </c>
      <c r="FX15" s="161">
        <f t="shared" ref="FX15:FY15" si="455">FX14</f>
        <v>12</v>
      </c>
      <c r="FY15" s="175">
        <f t="shared" si="455"/>
        <v>1175</v>
      </c>
      <c r="FZ15" s="163" t="str">
        <f t="shared" si="211"/>
        <v>1</v>
      </c>
      <c r="GA15" s="164" t="str">
        <f t="shared" si="212"/>
        <v/>
      </c>
      <c r="GB15" s="165">
        <f t="shared" si="213"/>
        <v>0</v>
      </c>
      <c r="GC15" s="166"/>
      <c r="GD15" s="166"/>
      <c r="GE15" s="166"/>
      <c r="GF15" s="84"/>
      <c r="GG15" s="85"/>
      <c r="GH15" s="83" t="str">
        <f t="shared" si="214"/>
        <v>0</v>
      </c>
      <c r="GI15" s="167">
        <f t="shared" si="215"/>
        <v>0</v>
      </c>
      <c r="GJ15" s="168">
        <f t="shared" si="216"/>
        <v>0</v>
      </c>
      <c r="GK15" s="168">
        <f t="shared" si="217"/>
        <v>0</v>
      </c>
      <c r="GL15" s="168">
        <f t="shared" si="218"/>
        <v>0</v>
      </c>
      <c r="GM15" s="168">
        <f t="shared" si="219"/>
        <v>0</v>
      </c>
      <c r="GN15" s="154">
        <f t="shared" ref="GN15:GO15" si="456">GN14</f>
        <v>13</v>
      </c>
      <c r="GO15" s="173">
        <f t="shared" si="456"/>
        <v>1176</v>
      </c>
      <c r="GP15" s="156" t="str">
        <f t="shared" si="221"/>
        <v>1</v>
      </c>
      <c r="GQ15" s="157" t="str">
        <f t="shared" si="222"/>
        <v/>
      </c>
      <c r="GR15" s="158">
        <f t="shared" si="223"/>
        <v>0</v>
      </c>
      <c r="GS15" s="159"/>
      <c r="GT15" s="159"/>
      <c r="GU15" s="159"/>
      <c r="GV15" s="78"/>
      <c r="GW15" s="79"/>
      <c r="GX15" s="77" t="str">
        <f t="shared" si="224"/>
        <v>0</v>
      </c>
      <c r="GY15" s="81">
        <f t="shared" si="225"/>
        <v>0</v>
      </c>
      <c r="GZ15" s="160">
        <f t="shared" si="226"/>
        <v>0</v>
      </c>
      <c r="HA15" s="160">
        <f t="shared" si="227"/>
        <v>0</v>
      </c>
      <c r="HB15" s="160">
        <f t="shared" si="228"/>
        <v>0</v>
      </c>
      <c r="HC15" s="160">
        <f t="shared" si="229"/>
        <v>0</v>
      </c>
      <c r="HD15" s="161">
        <f t="shared" ref="HD15:HE15" si="457">HD14</f>
        <v>14</v>
      </c>
      <c r="HE15" s="175">
        <f t="shared" si="457"/>
        <v>1177</v>
      </c>
      <c r="HF15" s="163" t="str">
        <f t="shared" si="231"/>
        <v>1</v>
      </c>
      <c r="HG15" s="164" t="str">
        <f t="shared" si="232"/>
        <v/>
      </c>
      <c r="HH15" s="165">
        <f t="shared" si="233"/>
        <v>0</v>
      </c>
      <c r="HI15" s="166"/>
      <c r="HJ15" s="166"/>
      <c r="HK15" s="166"/>
      <c r="HL15" s="84"/>
      <c r="HM15" s="85"/>
      <c r="HN15" s="83" t="str">
        <f t="shared" si="234"/>
        <v>0</v>
      </c>
      <c r="HO15" s="167">
        <f t="shared" si="235"/>
        <v>0</v>
      </c>
      <c r="HP15" s="168">
        <f t="shared" si="236"/>
        <v>0</v>
      </c>
      <c r="HQ15" s="168">
        <f t="shared" si="237"/>
        <v>0</v>
      </c>
      <c r="HR15" s="168">
        <f t="shared" si="238"/>
        <v>0</v>
      </c>
      <c r="HS15" s="168">
        <f t="shared" si="239"/>
        <v>0</v>
      </c>
      <c r="HT15" s="154">
        <f t="shared" ref="HT15:HU15" si="458">HT14</f>
        <v>15</v>
      </c>
      <c r="HU15" s="173">
        <f t="shared" si="458"/>
        <v>1178</v>
      </c>
      <c r="HV15" s="156" t="str">
        <f t="shared" si="241"/>
        <v>1</v>
      </c>
      <c r="HW15" s="157" t="str">
        <f t="shared" si="242"/>
        <v/>
      </c>
      <c r="HX15" s="169">
        <f t="shared" si="243"/>
        <v>0</v>
      </c>
      <c r="HY15" s="159"/>
      <c r="HZ15" s="159"/>
      <c r="IA15" s="159"/>
      <c r="IB15" s="160"/>
      <c r="IC15" s="160"/>
      <c r="ID15" s="160" t="str">
        <f t="shared" si="244"/>
        <v>0</v>
      </c>
      <c r="IE15" s="160">
        <f t="shared" si="245"/>
        <v>0</v>
      </c>
      <c r="IF15" s="160">
        <f t="shared" si="246"/>
        <v>0</v>
      </c>
      <c r="IG15" s="160">
        <f t="shared" si="247"/>
        <v>0</v>
      </c>
      <c r="IH15" s="160">
        <f t="shared" si="248"/>
        <v>0</v>
      </c>
      <c r="II15" s="160">
        <f t="shared" si="249"/>
        <v>0</v>
      </c>
      <c r="IJ15" s="161">
        <f t="shared" ref="IJ15:IK15" si="459">IJ14</f>
        <v>16</v>
      </c>
      <c r="IK15" s="175">
        <f t="shared" si="459"/>
        <v>1179</v>
      </c>
      <c r="IL15" s="163" t="str">
        <f t="shared" si="251"/>
        <v>1</v>
      </c>
      <c r="IM15" s="164" t="str">
        <f t="shared" si="252"/>
        <v/>
      </c>
      <c r="IN15" s="165">
        <f t="shared" si="253"/>
        <v>0</v>
      </c>
      <c r="IO15" s="166"/>
      <c r="IP15" s="166"/>
      <c r="IQ15" s="166"/>
      <c r="IR15" s="168"/>
      <c r="IS15" s="168"/>
      <c r="IT15" s="170" t="str">
        <f t="shared" si="254"/>
        <v>0</v>
      </c>
      <c r="IU15" s="170">
        <f t="shared" si="255"/>
        <v>0</v>
      </c>
      <c r="IV15" s="168">
        <f t="shared" si="256"/>
        <v>0</v>
      </c>
      <c r="IW15" s="168">
        <f t="shared" si="257"/>
        <v>0</v>
      </c>
      <c r="IX15" s="168">
        <f t="shared" si="258"/>
        <v>0</v>
      </c>
      <c r="IY15" s="168">
        <f t="shared" si="259"/>
        <v>0</v>
      </c>
      <c r="IZ15" s="154">
        <f t="shared" ref="IZ15:JA15" si="460">IZ14</f>
        <v>17</v>
      </c>
      <c r="JA15" s="173">
        <f t="shared" si="460"/>
        <v>1180</v>
      </c>
      <c r="JB15" s="156" t="str">
        <f t="shared" si="261"/>
        <v>1</v>
      </c>
      <c r="JC15" s="157" t="str">
        <f t="shared" si="262"/>
        <v/>
      </c>
      <c r="JD15" s="158">
        <f t="shared" si="263"/>
        <v>0</v>
      </c>
      <c r="JE15" s="159"/>
      <c r="JF15" s="159"/>
      <c r="JG15" s="159"/>
      <c r="JH15" s="160"/>
      <c r="JI15" s="160"/>
      <c r="JJ15" s="171" t="str">
        <f t="shared" si="264"/>
        <v>0</v>
      </c>
      <c r="JK15" s="171">
        <f t="shared" si="265"/>
        <v>0</v>
      </c>
      <c r="JL15" s="160">
        <f t="shared" si="266"/>
        <v>0</v>
      </c>
      <c r="JM15" s="160">
        <f t="shared" si="267"/>
        <v>0</v>
      </c>
      <c r="JN15" s="160">
        <f t="shared" si="268"/>
        <v>0</v>
      </c>
      <c r="JO15" s="160">
        <f t="shared" si="269"/>
        <v>0</v>
      </c>
      <c r="JP15" s="161">
        <f t="shared" ref="JP15:JQ15" si="461">JP14</f>
        <v>18</v>
      </c>
      <c r="JQ15" s="175">
        <f t="shared" si="461"/>
        <v>1181</v>
      </c>
      <c r="JR15" s="163" t="str">
        <f t="shared" si="271"/>
        <v>1</v>
      </c>
      <c r="JS15" s="164" t="str">
        <f t="shared" si="272"/>
        <v/>
      </c>
      <c r="JT15" s="165">
        <f t="shared" si="273"/>
        <v>0</v>
      </c>
      <c r="JU15" s="166"/>
      <c r="JV15" s="166"/>
      <c r="JW15" s="166"/>
      <c r="JX15" s="168"/>
      <c r="JY15" s="168"/>
      <c r="JZ15" s="170" t="str">
        <f t="shared" si="274"/>
        <v>0</v>
      </c>
      <c r="KA15" s="170">
        <f t="shared" si="275"/>
        <v>0</v>
      </c>
      <c r="KB15" s="168">
        <f t="shared" si="276"/>
        <v>0</v>
      </c>
      <c r="KC15" s="168">
        <f t="shared" si="277"/>
        <v>0</v>
      </c>
      <c r="KD15" s="168">
        <f t="shared" si="278"/>
        <v>0</v>
      </c>
      <c r="KE15" s="168">
        <f t="shared" si="279"/>
        <v>0</v>
      </c>
      <c r="KF15" s="154">
        <f t="shared" ref="KF15:KG15" si="462">KF14</f>
        <v>19</v>
      </c>
      <c r="KG15" s="173">
        <f t="shared" si="462"/>
        <v>1182</v>
      </c>
      <c r="KH15" s="156" t="str">
        <f t="shared" si="281"/>
        <v>1</v>
      </c>
      <c r="KI15" s="157" t="str">
        <f t="shared" si="282"/>
        <v/>
      </c>
      <c r="KJ15" s="158">
        <f t="shared" si="283"/>
        <v>0</v>
      </c>
      <c r="KK15" s="159"/>
      <c r="KL15" s="159"/>
      <c r="KM15" s="159"/>
      <c r="KN15" s="160"/>
      <c r="KO15" s="160"/>
      <c r="KP15" s="171" t="str">
        <f t="shared" si="284"/>
        <v>0</v>
      </c>
      <c r="KQ15" s="171">
        <f t="shared" si="285"/>
        <v>0</v>
      </c>
      <c r="KR15" s="160">
        <f t="shared" si="286"/>
        <v>0</v>
      </c>
      <c r="KS15" s="160">
        <f t="shared" si="287"/>
        <v>0</v>
      </c>
      <c r="KT15" s="160">
        <f t="shared" si="288"/>
        <v>0</v>
      </c>
      <c r="KU15" s="160">
        <f t="shared" si="289"/>
        <v>0</v>
      </c>
      <c r="KV15" s="161">
        <f t="shared" ref="KV15:KW15" si="463">KV14</f>
        <v>20</v>
      </c>
      <c r="KW15" s="175">
        <f t="shared" si="463"/>
        <v>1183</v>
      </c>
      <c r="KX15" s="163" t="str">
        <f t="shared" si="291"/>
        <v>1</v>
      </c>
      <c r="KY15" s="164" t="str">
        <f t="shared" si="292"/>
        <v/>
      </c>
      <c r="KZ15" s="165">
        <f t="shared" si="293"/>
        <v>0</v>
      </c>
      <c r="LA15" s="166"/>
      <c r="LB15" s="166"/>
      <c r="LC15" s="166"/>
      <c r="LD15" s="168"/>
      <c r="LE15" s="168"/>
      <c r="LF15" s="170" t="str">
        <f t="shared" si="294"/>
        <v>0</v>
      </c>
      <c r="LG15" s="170">
        <f t="shared" si="295"/>
        <v>0</v>
      </c>
      <c r="LH15" s="168">
        <f t="shared" si="296"/>
        <v>0</v>
      </c>
      <c r="LI15" s="168">
        <f t="shared" si="297"/>
        <v>0</v>
      </c>
      <c r="LJ15" s="168">
        <f t="shared" si="298"/>
        <v>0</v>
      </c>
      <c r="LK15" s="168">
        <f t="shared" si="299"/>
        <v>0</v>
      </c>
      <c r="LL15" s="172"/>
      <c r="LM15" s="172"/>
      <c r="LN15" s="168" t="str">
        <f t="shared" si="300"/>
        <v>#REF!</v>
      </c>
      <c r="LO15" s="168" t="str">
        <f t="shared" si="301"/>
        <v>#REF!</v>
      </c>
      <c r="LP15" s="168" t="str">
        <f t="shared" si="302"/>
        <v>#REF!</v>
      </c>
      <c r="LQ15" s="168" t="str">
        <f t="shared" si="303"/>
        <v>#REF!</v>
      </c>
    </row>
    <row r="16" ht="15.75" customHeight="1">
      <c r="A16" s="151">
        <v>46123.0</v>
      </c>
      <c r="B16" s="152" t="s">
        <v>30</v>
      </c>
      <c r="C16" s="153">
        <f t="shared" si="99"/>
        <v>0</v>
      </c>
      <c r="D16" s="154">
        <f t="shared" ref="D16:E16" si="464">D15</f>
        <v>1</v>
      </c>
      <c r="E16" s="173">
        <f t="shared" si="464"/>
        <v>1164</v>
      </c>
      <c r="F16" s="156" t="str">
        <f t="shared" si="101"/>
        <v>1</v>
      </c>
      <c r="G16" s="157" t="str">
        <f t="shared" si="102"/>
        <v/>
      </c>
      <c r="H16" s="158">
        <f t="shared" si="103"/>
        <v>0</v>
      </c>
      <c r="I16" s="160"/>
      <c r="J16" s="159"/>
      <c r="K16" s="174"/>
      <c r="L16" s="78"/>
      <c r="M16" s="79"/>
      <c r="N16" s="77" t="str">
        <f t="shared" si="104"/>
        <v>0</v>
      </c>
      <c r="O16" s="81">
        <f t="shared" si="105"/>
        <v>0</v>
      </c>
      <c r="P16" s="160">
        <f t="shared" si="106"/>
        <v>0</v>
      </c>
      <c r="Q16" s="160">
        <f t="shared" si="107"/>
        <v>0</v>
      </c>
      <c r="R16" s="160">
        <f t="shared" si="108"/>
        <v>0</v>
      </c>
      <c r="S16" s="160">
        <f t="shared" si="109"/>
        <v>0</v>
      </c>
      <c r="T16" s="161">
        <f t="shared" ref="T16:U16" si="465">T15</f>
        <v>2</v>
      </c>
      <c r="U16" s="175">
        <f t="shared" si="465"/>
        <v>1165</v>
      </c>
      <c r="V16" s="163" t="str">
        <f t="shared" si="111"/>
        <v>1</v>
      </c>
      <c r="W16" s="164" t="str">
        <f t="shared" si="112"/>
        <v/>
      </c>
      <c r="X16" s="165">
        <f t="shared" si="113"/>
        <v>0</v>
      </c>
      <c r="Y16" s="166"/>
      <c r="Z16" s="166"/>
      <c r="AA16" s="166"/>
      <c r="AB16" s="84"/>
      <c r="AC16" s="85"/>
      <c r="AD16" s="83" t="str">
        <f t="shared" si="114"/>
        <v>0</v>
      </c>
      <c r="AE16" s="167">
        <f t="shared" si="115"/>
        <v>0</v>
      </c>
      <c r="AF16" s="168">
        <f t="shared" si="116"/>
        <v>0</v>
      </c>
      <c r="AG16" s="168">
        <f t="shared" si="117"/>
        <v>0</v>
      </c>
      <c r="AH16" s="168">
        <f t="shared" si="118"/>
        <v>0</v>
      </c>
      <c r="AI16" s="168">
        <f t="shared" si="119"/>
        <v>0</v>
      </c>
      <c r="AJ16" s="154">
        <f t="shared" ref="AJ16:AK16" si="466">AJ15</f>
        <v>3</v>
      </c>
      <c r="AK16" s="173">
        <f t="shared" si="466"/>
        <v>1166</v>
      </c>
      <c r="AL16" s="156" t="str">
        <f t="shared" si="121"/>
        <v>1</v>
      </c>
      <c r="AM16" s="157" t="str">
        <f t="shared" si="122"/>
        <v/>
      </c>
      <c r="AN16" s="158">
        <f t="shared" si="123"/>
        <v>0</v>
      </c>
      <c r="AO16" s="160"/>
      <c r="AP16" s="159"/>
      <c r="AQ16" s="174"/>
      <c r="AR16" s="78"/>
      <c r="AS16" s="79"/>
      <c r="AT16" s="77" t="str">
        <f t="shared" si="124"/>
        <v>0</v>
      </c>
      <c r="AU16" s="81">
        <f t="shared" si="125"/>
        <v>0</v>
      </c>
      <c r="AV16" s="160">
        <f t="shared" si="126"/>
        <v>0</v>
      </c>
      <c r="AW16" s="160">
        <f t="shared" si="127"/>
        <v>0</v>
      </c>
      <c r="AX16" s="160">
        <f t="shared" si="128"/>
        <v>0</v>
      </c>
      <c r="AY16" s="160">
        <f t="shared" si="129"/>
        <v>0</v>
      </c>
      <c r="AZ16" s="161">
        <f t="shared" ref="AZ16:BA16" si="467">AZ15</f>
        <v>4</v>
      </c>
      <c r="BA16" s="175">
        <f t="shared" si="467"/>
        <v>1167</v>
      </c>
      <c r="BB16" s="163" t="str">
        <f t="shared" si="131"/>
        <v>1</v>
      </c>
      <c r="BC16" s="164" t="str">
        <f t="shared" si="132"/>
        <v/>
      </c>
      <c r="BD16" s="165">
        <f t="shared" si="133"/>
        <v>0</v>
      </c>
      <c r="BE16" s="166"/>
      <c r="BF16" s="166"/>
      <c r="BG16" s="166"/>
      <c r="BH16" s="84"/>
      <c r="BI16" s="85"/>
      <c r="BJ16" s="83" t="str">
        <f t="shared" si="134"/>
        <v>0</v>
      </c>
      <c r="BK16" s="167">
        <f t="shared" si="135"/>
        <v>0</v>
      </c>
      <c r="BL16" s="168">
        <f t="shared" si="136"/>
        <v>0</v>
      </c>
      <c r="BM16" s="168">
        <f t="shared" si="137"/>
        <v>0</v>
      </c>
      <c r="BN16" s="168">
        <f t="shared" si="138"/>
        <v>0</v>
      </c>
      <c r="BO16" s="168">
        <f t="shared" si="139"/>
        <v>0</v>
      </c>
      <c r="BP16" s="154">
        <f t="shared" ref="BP16:BQ16" si="468">BP15</f>
        <v>5</v>
      </c>
      <c r="BQ16" s="173">
        <f t="shared" si="468"/>
        <v>1168</v>
      </c>
      <c r="BR16" s="156" t="str">
        <f t="shared" si="141"/>
        <v>1</v>
      </c>
      <c r="BS16" s="157" t="str">
        <f t="shared" si="142"/>
        <v/>
      </c>
      <c r="BT16" s="158">
        <f t="shared" si="143"/>
        <v>0</v>
      </c>
      <c r="BU16" s="159"/>
      <c r="BV16" s="159"/>
      <c r="BW16" s="159"/>
      <c r="BX16" s="78"/>
      <c r="BY16" s="79"/>
      <c r="BZ16" s="77" t="str">
        <f t="shared" si="144"/>
        <v>0</v>
      </c>
      <c r="CA16" s="81">
        <f t="shared" si="145"/>
        <v>0</v>
      </c>
      <c r="CB16" s="160">
        <f t="shared" si="146"/>
        <v>0</v>
      </c>
      <c r="CC16" s="160">
        <f t="shared" si="147"/>
        <v>0</v>
      </c>
      <c r="CD16" s="160">
        <f t="shared" si="148"/>
        <v>0</v>
      </c>
      <c r="CE16" s="160">
        <f t="shared" si="149"/>
        <v>0</v>
      </c>
      <c r="CF16" s="161">
        <f t="shared" ref="CF16:CG16" si="469">CF15</f>
        <v>6</v>
      </c>
      <c r="CG16" s="175">
        <f t="shared" si="469"/>
        <v>1169</v>
      </c>
      <c r="CH16" s="163" t="str">
        <f t="shared" si="151"/>
        <v>1</v>
      </c>
      <c r="CI16" s="164" t="str">
        <f t="shared" si="152"/>
        <v/>
      </c>
      <c r="CJ16" s="165">
        <f t="shared" si="153"/>
        <v>0</v>
      </c>
      <c r="CK16" s="166"/>
      <c r="CL16" s="166"/>
      <c r="CM16" s="166"/>
      <c r="CN16" s="84"/>
      <c r="CO16" s="85"/>
      <c r="CP16" s="83" t="str">
        <f t="shared" si="154"/>
        <v>0</v>
      </c>
      <c r="CQ16" s="167">
        <f t="shared" si="155"/>
        <v>0</v>
      </c>
      <c r="CR16" s="168">
        <f t="shared" si="156"/>
        <v>0</v>
      </c>
      <c r="CS16" s="168">
        <f t="shared" si="157"/>
        <v>0</v>
      </c>
      <c r="CT16" s="168">
        <f t="shared" si="158"/>
        <v>0</v>
      </c>
      <c r="CU16" s="168">
        <f t="shared" si="159"/>
        <v>0</v>
      </c>
      <c r="CV16" s="154">
        <f t="shared" ref="CV16:CW16" si="470">CV15</f>
        <v>7</v>
      </c>
      <c r="CW16" s="173">
        <f t="shared" si="470"/>
        <v>1170</v>
      </c>
      <c r="CX16" s="156" t="str">
        <f t="shared" si="161"/>
        <v>1</v>
      </c>
      <c r="CY16" s="157" t="str">
        <f t="shared" si="162"/>
        <v/>
      </c>
      <c r="CZ16" s="158">
        <f t="shared" si="163"/>
        <v>0</v>
      </c>
      <c r="DA16" s="159"/>
      <c r="DB16" s="159"/>
      <c r="DC16" s="159"/>
      <c r="DD16" s="78"/>
      <c r="DE16" s="79"/>
      <c r="DF16" s="77" t="str">
        <f t="shared" si="164"/>
        <v>0</v>
      </c>
      <c r="DG16" s="81">
        <f t="shared" si="165"/>
        <v>0</v>
      </c>
      <c r="DH16" s="160">
        <f t="shared" si="166"/>
        <v>0</v>
      </c>
      <c r="DI16" s="160">
        <f t="shared" si="167"/>
        <v>0</v>
      </c>
      <c r="DJ16" s="160">
        <f t="shared" si="168"/>
        <v>0</v>
      </c>
      <c r="DK16" s="160">
        <f t="shared" si="169"/>
        <v>0</v>
      </c>
      <c r="DL16" s="161">
        <f t="shared" ref="DL16:DM16" si="471">DL15</f>
        <v>8</v>
      </c>
      <c r="DM16" s="175">
        <f t="shared" si="471"/>
        <v>1171</v>
      </c>
      <c r="DN16" s="163" t="str">
        <f t="shared" si="171"/>
        <v>1</v>
      </c>
      <c r="DO16" s="164" t="str">
        <f t="shared" si="172"/>
        <v/>
      </c>
      <c r="DP16" s="165">
        <f t="shared" si="173"/>
        <v>0</v>
      </c>
      <c r="DQ16" s="166"/>
      <c r="DR16" s="166"/>
      <c r="DS16" s="166"/>
      <c r="DT16" s="84"/>
      <c r="DU16" s="85"/>
      <c r="DV16" s="83" t="str">
        <f t="shared" si="174"/>
        <v>0</v>
      </c>
      <c r="DW16" s="167">
        <f t="shared" si="175"/>
        <v>0</v>
      </c>
      <c r="DX16" s="168">
        <f t="shared" si="176"/>
        <v>0</v>
      </c>
      <c r="DY16" s="168">
        <f t="shared" si="177"/>
        <v>0</v>
      </c>
      <c r="DZ16" s="168">
        <f t="shared" si="178"/>
        <v>0</v>
      </c>
      <c r="EA16" s="168">
        <f t="shared" si="179"/>
        <v>0</v>
      </c>
      <c r="EB16" s="154">
        <f t="shared" ref="EB16:EC16" si="472">EB15</f>
        <v>9</v>
      </c>
      <c r="EC16" s="173">
        <f t="shared" si="472"/>
        <v>1172</v>
      </c>
      <c r="ED16" s="156" t="str">
        <f t="shared" si="181"/>
        <v>1</v>
      </c>
      <c r="EE16" s="157" t="str">
        <f t="shared" si="182"/>
        <v/>
      </c>
      <c r="EF16" s="169">
        <f t="shared" si="183"/>
        <v>0</v>
      </c>
      <c r="EG16" s="159"/>
      <c r="EH16" s="159"/>
      <c r="EI16" s="159"/>
      <c r="EJ16" s="78"/>
      <c r="EK16" s="79"/>
      <c r="EL16" s="77" t="str">
        <f t="shared" si="184"/>
        <v>0</v>
      </c>
      <c r="EM16" s="81">
        <f t="shared" si="185"/>
        <v>0</v>
      </c>
      <c r="EN16" s="160">
        <f t="shared" si="186"/>
        <v>0</v>
      </c>
      <c r="EO16" s="160">
        <f t="shared" si="187"/>
        <v>0</v>
      </c>
      <c r="EP16" s="160">
        <f t="shared" si="188"/>
        <v>0</v>
      </c>
      <c r="EQ16" s="160">
        <f t="shared" si="189"/>
        <v>0</v>
      </c>
      <c r="ER16" s="161">
        <f t="shared" ref="ER16:ES16" si="473">ER15</f>
        <v>10</v>
      </c>
      <c r="ES16" s="175">
        <f t="shared" si="473"/>
        <v>1173</v>
      </c>
      <c r="ET16" s="163" t="str">
        <f t="shared" si="191"/>
        <v>1</v>
      </c>
      <c r="EU16" s="164" t="str">
        <f t="shared" si="192"/>
        <v/>
      </c>
      <c r="EV16" s="165">
        <f t="shared" si="193"/>
        <v>0</v>
      </c>
      <c r="EW16" s="166"/>
      <c r="EX16" s="166"/>
      <c r="EY16" s="166"/>
      <c r="EZ16" s="84"/>
      <c r="FA16" s="85"/>
      <c r="FB16" s="83" t="str">
        <f t="shared" si="194"/>
        <v>0</v>
      </c>
      <c r="FC16" s="167">
        <f t="shared" si="195"/>
        <v>0</v>
      </c>
      <c r="FD16" s="168">
        <f t="shared" si="196"/>
        <v>0</v>
      </c>
      <c r="FE16" s="168">
        <f t="shared" si="197"/>
        <v>0</v>
      </c>
      <c r="FF16" s="168">
        <f t="shared" si="198"/>
        <v>0</v>
      </c>
      <c r="FG16" s="168">
        <f t="shared" si="199"/>
        <v>0</v>
      </c>
      <c r="FH16" s="154">
        <f t="shared" ref="FH16:FI16" si="474">FH15</f>
        <v>11</v>
      </c>
      <c r="FI16" s="173">
        <f t="shared" si="474"/>
        <v>1174</v>
      </c>
      <c r="FJ16" s="156" t="str">
        <f t="shared" si="201"/>
        <v>1</v>
      </c>
      <c r="FK16" s="157" t="str">
        <f t="shared" si="202"/>
        <v/>
      </c>
      <c r="FL16" s="158">
        <f t="shared" si="203"/>
        <v>0</v>
      </c>
      <c r="FM16" s="159"/>
      <c r="FN16" s="159"/>
      <c r="FO16" s="159"/>
      <c r="FP16" s="78"/>
      <c r="FQ16" s="79"/>
      <c r="FR16" s="77" t="str">
        <f t="shared" si="204"/>
        <v>0</v>
      </c>
      <c r="FS16" s="81">
        <f t="shared" si="205"/>
        <v>0</v>
      </c>
      <c r="FT16" s="160">
        <f t="shared" si="206"/>
        <v>0</v>
      </c>
      <c r="FU16" s="160">
        <f t="shared" si="207"/>
        <v>0</v>
      </c>
      <c r="FV16" s="160">
        <f t="shared" si="208"/>
        <v>0</v>
      </c>
      <c r="FW16" s="160">
        <f t="shared" si="209"/>
        <v>0</v>
      </c>
      <c r="FX16" s="161">
        <f t="shared" ref="FX16:FY16" si="475">FX15</f>
        <v>12</v>
      </c>
      <c r="FY16" s="175">
        <f t="shared" si="475"/>
        <v>1175</v>
      </c>
      <c r="FZ16" s="163" t="str">
        <f t="shared" si="211"/>
        <v>1</v>
      </c>
      <c r="GA16" s="164" t="str">
        <f t="shared" si="212"/>
        <v/>
      </c>
      <c r="GB16" s="165">
        <f t="shared" si="213"/>
        <v>0</v>
      </c>
      <c r="GC16" s="166"/>
      <c r="GD16" s="166"/>
      <c r="GE16" s="166"/>
      <c r="GF16" s="84"/>
      <c r="GG16" s="85"/>
      <c r="GH16" s="83" t="str">
        <f t="shared" si="214"/>
        <v>0</v>
      </c>
      <c r="GI16" s="167">
        <f t="shared" si="215"/>
        <v>0</v>
      </c>
      <c r="GJ16" s="168">
        <f t="shared" si="216"/>
        <v>0</v>
      </c>
      <c r="GK16" s="168">
        <f t="shared" si="217"/>
        <v>0</v>
      </c>
      <c r="GL16" s="168">
        <f t="shared" si="218"/>
        <v>0</v>
      </c>
      <c r="GM16" s="168">
        <f t="shared" si="219"/>
        <v>0</v>
      </c>
      <c r="GN16" s="154">
        <f t="shared" ref="GN16:GO16" si="476">GN15</f>
        <v>13</v>
      </c>
      <c r="GO16" s="173">
        <f t="shared" si="476"/>
        <v>1176</v>
      </c>
      <c r="GP16" s="156" t="str">
        <f t="shared" si="221"/>
        <v>1</v>
      </c>
      <c r="GQ16" s="157" t="str">
        <f t="shared" si="222"/>
        <v/>
      </c>
      <c r="GR16" s="158">
        <f t="shared" si="223"/>
        <v>0</v>
      </c>
      <c r="GS16" s="159"/>
      <c r="GT16" s="159"/>
      <c r="GU16" s="159"/>
      <c r="GV16" s="78"/>
      <c r="GW16" s="79"/>
      <c r="GX16" s="77" t="str">
        <f t="shared" si="224"/>
        <v>0</v>
      </c>
      <c r="GY16" s="81">
        <f t="shared" si="225"/>
        <v>0</v>
      </c>
      <c r="GZ16" s="160">
        <f t="shared" si="226"/>
        <v>0</v>
      </c>
      <c r="HA16" s="160">
        <f t="shared" si="227"/>
        <v>0</v>
      </c>
      <c r="HB16" s="160">
        <f t="shared" si="228"/>
        <v>0</v>
      </c>
      <c r="HC16" s="160">
        <f t="shared" si="229"/>
        <v>0</v>
      </c>
      <c r="HD16" s="161">
        <f t="shared" ref="HD16:HE16" si="477">HD15</f>
        <v>14</v>
      </c>
      <c r="HE16" s="175">
        <f t="shared" si="477"/>
        <v>1177</v>
      </c>
      <c r="HF16" s="163" t="str">
        <f t="shared" si="231"/>
        <v>1</v>
      </c>
      <c r="HG16" s="164" t="str">
        <f t="shared" si="232"/>
        <v/>
      </c>
      <c r="HH16" s="165">
        <f t="shared" si="233"/>
        <v>0</v>
      </c>
      <c r="HI16" s="166"/>
      <c r="HJ16" s="166"/>
      <c r="HK16" s="166"/>
      <c r="HL16" s="84"/>
      <c r="HM16" s="85"/>
      <c r="HN16" s="83" t="str">
        <f t="shared" si="234"/>
        <v>0</v>
      </c>
      <c r="HO16" s="167">
        <f t="shared" si="235"/>
        <v>0</v>
      </c>
      <c r="HP16" s="168">
        <f t="shared" si="236"/>
        <v>0</v>
      </c>
      <c r="HQ16" s="168">
        <f t="shared" si="237"/>
        <v>0</v>
      </c>
      <c r="HR16" s="168">
        <f t="shared" si="238"/>
        <v>0</v>
      </c>
      <c r="HS16" s="168">
        <f t="shared" si="239"/>
        <v>0</v>
      </c>
      <c r="HT16" s="154">
        <f t="shared" ref="HT16:HU16" si="478">HT15</f>
        <v>15</v>
      </c>
      <c r="HU16" s="173">
        <f t="shared" si="478"/>
        <v>1178</v>
      </c>
      <c r="HV16" s="156" t="str">
        <f t="shared" si="241"/>
        <v>1</v>
      </c>
      <c r="HW16" s="157" t="str">
        <f t="shared" si="242"/>
        <v/>
      </c>
      <c r="HX16" s="169">
        <f t="shared" si="243"/>
        <v>0</v>
      </c>
      <c r="HY16" s="159"/>
      <c r="HZ16" s="159"/>
      <c r="IA16" s="159"/>
      <c r="IB16" s="160"/>
      <c r="IC16" s="160"/>
      <c r="ID16" s="160" t="str">
        <f t="shared" si="244"/>
        <v>0</v>
      </c>
      <c r="IE16" s="160">
        <f t="shared" si="245"/>
        <v>0</v>
      </c>
      <c r="IF16" s="160">
        <f t="shared" si="246"/>
        <v>0</v>
      </c>
      <c r="IG16" s="160">
        <f t="shared" si="247"/>
        <v>0</v>
      </c>
      <c r="IH16" s="160">
        <f t="shared" si="248"/>
        <v>0</v>
      </c>
      <c r="II16" s="160">
        <f t="shared" si="249"/>
        <v>0</v>
      </c>
      <c r="IJ16" s="161">
        <f t="shared" ref="IJ16:IK16" si="479">IJ15</f>
        <v>16</v>
      </c>
      <c r="IK16" s="175">
        <f t="shared" si="479"/>
        <v>1179</v>
      </c>
      <c r="IL16" s="163" t="str">
        <f t="shared" si="251"/>
        <v>1</v>
      </c>
      <c r="IM16" s="164" t="str">
        <f t="shared" si="252"/>
        <v/>
      </c>
      <c r="IN16" s="165">
        <f t="shared" si="253"/>
        <v>0</v>
      </c>
      <c r="IO16" s="166"/>
      <c r="IP16" s="166"/>
      <c r="IQ16" s="166"/>
      <c r="IR16" s="168"/>
      <c r="IS16" s="168"/>
      <c r="IT16" s="170" t="str">
        <f t="shared" si="254"/>
        <v>0</v>
      </c>
      <c r="IU16" s="170">
        <f t="shared" si="255"/>
        <v>0</v>
      </c>
      <c r="IV16" s="168">
        <f t="shared" si="256"/>
        <v>0</v>
      </c>
      <c r="IW16" s="168">
        <f t="shared" si="257"/>
        <v>0</v>
      </c>
      <c r="IX16" s="168">
        <f t="shared" si="258"/>
        <v>0</v>
      </c>
      <c r="IY16" s="168">
        <f t="shared" si="259"/>
        <v>0</v>
      </c>
      <c r="IZ16" s="154">
        <f t="shared" ref="IZ16:JA16" si="480">IZ15</f>
        <v>17</v>
      </c>
      <c r="JA16" s="173">
        <f t="shared" si="480"/>
        <v>1180</v>
      </c>
      <c r="JB16" s="156" t="str">
        <f t="shared" si="261"/>
        <v>1</v>
      </c>
      <c r="JC16" s="157" t="str">
        <f t="shared" si="262"/>
        <v/>
      </c>
      <c r="JD16" s="158">
        <f t="shared" si="263"/>
        <v>0</v>
      </c>
      <c r="JE16" s="159"/>
      <c r="JF16" s="159"/>
      <c r="JG16" s="159"/>
      <c r="JH16" s="160"/>
      <c r="JI16" s="160"/>
      <c r="JJ16" s="171" t="str">
        <f t="shared" si="264"/>
        <v>0</v>
      </c>
      <c r="JK16" s="171">
        <f t="shared" si="265"/>
        <v>0</v>
      </c>
      <c r="JL16" s="160">
        <f t="shared" si="266"/>
        <v>0</v>
      </c>
      <c r="JM16" s="160">
        <f t="shared" si="267"/>
        <v>0</v>
      </c>
      <c r="JN16" s="160">
        <f t="shared" si="268"/>
        <v>0</v>
      </c>
      <c r="JO16" s="160">
        <f t="shared" si="269"/>
        <v>0</v>
      </c>
      <c r="JP16" s="161">
        <f t="shared" ref="JP16:JQ16" si="481">JP15</f>
        <v>18</v>
      </c>
      <c r="JQ16" s="175">
        <f t="shared" si="481"/>
        <v>1181</v>
      </c>
      <c r="JR16" s="163" t="str">
        <f t="shared" si="271"/>
        <v>1</v>
      </c>
      <c r="JS16" s="164" t="str">
        <f t="shared" si="272"/>
        <v/>
      </c>
      <c r="JT16" s="165">
        <f t="shared" si="273"/>
        <v>0</v>
      </c>
      <c r="JU16" s="166"/>
      <c r="JV16" s="166"/>
      <c r="JW16" s="166"/>
      <c r="JX16" s="168"/>
      <c r="JY16" s="168"/>
      <c r="JZ16" s="170" t="str">
        <f t="shared" si="274"/>
        <v>0</v>
      </c>
      <c r="KA16" s="170">
        <f t="shared" si="275"/>
        <v>0</v>
      </c>
      <c r="KB16" s="168">
        <f t="shared" si="276"/>
        <v>0</v>
      </c>
      <c r="KC16" s="168">
        <f t="shared" si="277"/>
        <v>0</v>
      </c>
      <c r="KD16" s="168">
        <f t="shared" si="278"/>
        <v>0</v>
      </c>
      <c r="KE16" s="168">
        <f t="shared" si="279"/>
        <v>0</v>
      </c>
      <c r="KF16" s="154">
        <f t="shared" ref="KF16:KG16" si="482">KF15</f>
        <v>19</v>
      </c>
      <c r="KG16" s="173">
        <f t="shared" si="482"/>
        <v>1182</v>
      </c>
      <c r="KH16" s="156" t="str">
        <f t="shared" si="281"/>
        <v>1</v>
      </c>
      <c r="KI16" s="157" t="str">
        <f t="shared" si="282"/>
        <v/>
      </c>
      <c r="KJ16" s="158">
        <f t="shared" si="283"/>
        <v>0</v>
      </c>
      <c r="KK16" s="159"/>
      <c r="KL16" s="159"/>
      <c r="KM16" s="159"/>
      <c r="KN16" s="160"/>
      <c r="KO16" s="160"/>
      <c r="KP16" s="171" t="str">
        <f t="shared" si="284"/>
        <v>0</v>
      </c>
      <c r="KQ16" s="171">
        <f t="shared" si="285"/>
        <v>0</v>
      </c>
      <c r="KR16" s="160">
        <f t="shared" si="286"/>
        <v>0</v>
      </c>
      <c r="KS16" s="160">
        <f t="shared" si="287"/>
        <v>0</v>
      </c>
      <c r="KT16" s="160">
        <f t="shared" si="288"/>
        <v>0</v>
      </c>
      <c r="KU16" s="160">
        <f t="shared" si="289"/>
        <v>0</v>
      </c>
      <c r="KV16" s="161">
        <f t="shared" ref="KV16:KW16" si="483">KV15</f>
        <v>20</v>
      </c>
      <c r="KW16" s="175">
        <f t="shared" si="483"/>
        <v>1183</v>
      </c>
      <c r="KX16" s="163" t="str">
        <f t="shared" si="291"/>
        <v>1</v>
      </c>
      <c r="KY16" s="164" t="str">
        <f t="shared" si="292"/>
        <v/>
      </c>
      <c r="KZ16" s="165">
        <f t="shared" si="293"/>
        <v>0</v>
      </c>
      <c r="LA16" s="166"/>
      <c r="LB16" s="166"/>
      <c r="LC16" s="166"/>
      <c r="LD16" s="168"/>
      <c r="LE16" s="168"/>
      <c r="LF16" s="170" t="str">
        <f t="shared" si="294"/>
        <v>0</v>
      </c>
      <c r="LG16" s="170">
        <f t="shared" si="295"/>
        <v>0</v>
      </c>
      <c r="LH16" s="168">
        <f t="shared" si="296"/>
        <v>0</v>
      </c>
      <c r="LI16" s="168">
        <f t="shared" si="297"/>
        <v>0</v>
      </c>
      <c r="LJ16" s="168">
        <f t="shared" si="298"/>
        <v>0</v>
      </c>
      <c r="LK16" s="168">
        <f t="shared" si="299"/>
        <v>0</v>
      </c>
      <c r="LL16" s="172"/>
      <c r="LM16" s="172"/>
      <c r="LN16" s="168" t="str">
        <f t="shared" si="300"/>
        <v>#REF!</v>
      </c>
      <c r="LO16" s="168" t="str">
        <f t="shared" si="301"/>
        <v>#REF!</v>
      </c>
      <c r="LP16" s="168" t="str">
        <f t="shared" si="302"/>
        <v>#REF!</v>
      </c>
      <c r="LQ16" s="168" t="str">
        <f t="shared" si="303"/>
        <v>#REF!</v>
      </c>
    </row>
    <row r="17" ht="15.75" customHeight="1">
      <c r="A17" s="151">
        <v>46124.0</v>
      </c>
      <c r="B17" s="152" t="s">
        <v>31</v>
      </c>
      <c r="C17" s="153">
        <f t="shared" si="99"/>
        <v>0</v>
      </c>
      <c r="D17" s="154">
        <f t="shared" ref="D17:E17" si="484">D16</f>
        <v>1</v>
      </c>
      <c r="E17" s="173">
        <f t="shared" si="484"/>
        <v>1164</v>
      </c>
      <c r="F17" s="156" t="str">
        <f t="shared" si="101"/>
        <v>1</v>
      </c>
      <c r="G17" s="157" t="str">
        <f t="shared" si="102"/>
        <v/>
      </c>
      <c r="H17" s="158">
        <f t="shared" si="103"/>
        <v>0</v>
      </c>
      <c r="I17" s="160"/>
      <c r="J17" s="159"/>
      <c r="K17" s="174"/>
      <c r="L17" s="78"/>
      <c r="M17" s="79"/>
      <c r="N17" s="77" t="str">
        <f t="shared" si="104"/>
        <v>0</v>
      </c>
      <c r="O17" s="81">
        <f t="shared" si="105"/>
        <v>0</v>
      </c>
      <c r="P17" s="160">
        <f t="shared" si="106"/>
        <v>0</v>
      </c>
      <c r="Q17" s="160">
        <f t="shared" si="107"/>
        <v>0</v>
      </c>
      <c r="R17" s="160">
        <f t="shared" si="108"/>
        <v>0</v>
      </c>
      <c r="S17" s="160">
        <f t="shared" si="109"/>
        <v>0</v>
      </c>
      <c r="T17" s="161">
        <f t="shared" ref="T17:U17" si="485">T16</f>
        <v>2</v>
      </c>
      <c r="U17" s="175">
        <f t="shared" si="485"/>
        <v>1165</v>
      </c>
      <c r="V17" s="163" t="str">
        <f t="shared" si="111"/>
        <v>1</v>
      </c>
      <c r="W17" s="164" t="str">
        <f t="shared" si="112"/>
        <v/>
      </c>
      <c r="X17" s="165">
        <f t="shared" si="113"/>
        <v>0</v>
      </c>
      <c r="Y17" s="166"/>
      <c r="Z17" s="166"/>
      <c r="AA17" s="166"/>
      <c r="AB17" s="84"/>
      <c r="AC17" s="85"/>
      <c r="AD17" s="83" t="str">
        <f t="shared" si="114"/>
        <v>0</v>
      </c>
      <c r="AE17" s="167">
        <f t="shared" si="115"/>
        <v>0</v>
      </c>
      <c r="AF17" s="168">
        <f t="shared" si="116"/>
        <v>0</v>
      </c>
      <c r="AG17" s="168">
        <f t="shared" si="117"/>
        <v>0</v>
      </c>
      <c r="AH17" s="168">
        <f t="shared" si="118"/>
        <v>0</v>
      </c>
      <c r="AI17" s="168">
        <f t="shared" si="119"/>
        <v>0</v>
      </c>
      <c r="AJ17" s="154">
        <f t="shared" ref="AJ17:AK17" si="486">AJ16</f>
        <v>3</v>
      </c>
      <c r="AK17" s="173">
        <f t="shared" si="486"/>
        <v>1166</v>
      </c>
      <c r="AL17" s="156" t="str">
        <f t="shared" si="121"/>
        <v>1</v>
      </c>
      <c r="AM17" s="157" t="str">
        <f t="shared" si="122"/>
        <v/>
      </c>
      <c r="AN17" s="158">
        <f t="shared" si="123"/>
        <v>0</v>
      </c>
      <c r="AO17" s="160"/>
      <c r="AP17" s="159"/>
      <c r="AQ17" s="160"/>
      <c r="AR17" s="78"/>
      <c r="AS17" s="79"/>
      <c r="AT17" s="77" t="str">
        <f t="shared" si="124"/>
        <v>0</v>
      </c>
      <c r="AU17" s="81">
        <f t="shared" si="125"/>
        <v>0</v>
      </c>
      <c r="AV17" s="160">
        <f t="shared" si="126"/>
        <v>0</v>
      </c>
      <c r="AW17" s="160">
        <f t="shared" si="127"/>
        <v>0</v>
      </c>
      <c r="AX17" s="160">
        <f t="shared" si="128"/>
        <v>0</v>
      </c>
      <c r="AY17" s="160">
        <f t="shared" si="129"/>
        <v>0</v>
      </c>
      <c r="AZ17" s="161">
        <f t="shared" ref="AZ17:BA17" si="487">AZ16</f>
        <v>4</v>
      </c>
      <c r="BA17" s="175">
        <f t="shared" si="487"/>
        <v>1167</v>
      </c>
      <c r="BB17" s="163" t="str">
        <f t="shared" si="131"/>
        <v>1</v>
      </c>
      <c r="BC17" s="164" t="str">
        <f t="shared" si="132"/>
        <v/>
      </c>
      <c r="BD17" s="165">
        <f t="shared" si="133"/>
        <v>0</v>
      </c>
      <c r="BE17" s="166"/>
      <c r="BF17" s="166"/>
      <c r="BG17" s="166"/>
      <c r="BH17" s="84"/>
      <c r="BI17" s="85"/>
      <c r="BJ17" s="83" t="str">
        <f t="shared" si="134"/>
        <v>0</v>
      </c>
      <c r="BK17" s="167">
        <f t="shared" si="135"/>
        <v>0</v>
      </c>
      <c r="BL17" s="168">
        <f t="shared" si="136"/>
        <v>0</v>
      </c>
      <c r="BM17" s="168">
        <f t="shared" si="137"/>
        <v>0</v>
      </c>
      <c r="BN17" s="168">
        <f t="shared" si="138"/>
        <v>0</v>
      </c>
      <c r="BO17" s="168">
        <f t="shared" si="139"/>
        <v>0</v>
      </c>
      <c r="BP17" s="154">
        <f t="shared" ref="BP17:BQ17" si="488">BP16</f>
        <v>5</v>
      </c>
      <c r="BQ17" s="173">
        <f t="shared" si="488"/>
        <v>1168</v>
      </c>
      <c r="BR17" s="156" t="str">
        <f t="shared" si="141"/>
        <v>1</v>
      </c>
      <c r="BS17" s="157" t="str">
        <f t="shared" si="142"/>
        <v/>
      </c>
      <c r="BT17" s="158">
        <f t="shared" si="143"/>
        <v>0</v>
      </c>
      <c r="BU17" s="159"/>
      <c r="BV17" s="159"/>
      <c r="BW17" s="159"/>
      <c r="BX17" s="78"/>
      <c r="BY17" s="79"/>
      <c r="BZ17" s="77" t="str">
        <f t="shared" si="144"/>
        <v>0</v>
      </c>
      <c r="CA17" s="81">
        <f t="shared" si="145"/>
        <v>0</v>
      </c>
      <c r="CB17" s="160">
        <f t="shared" si="146"/>
        <v>0</v>
      </c>
      <c r="CC17" s="160">
        <f t="shared" si="147"/>
        <v>0</v>
      </c>
      <c r="CD17" s="160">
        <f t="shared" si="148"/>
        <v>0</v>
      </c>
      <c r="CE17" s="160">
        <f t="shared" si="149"/>
        <v>0</v>
      </c>
      <c r="CF17" s="161">
        <f t="shared" ref="CF17:CG17" si="489">CF16</f>
        <v>6</v>
      </c>
      <c r="CG17" s="175">
        <f t="shared" si="489"/>
        <v>1169</v>
      </c>
      <c r="CH17" s="163" t="str">
        <f t="shared" si="151"/>
        <v>1</v>
      </c>
      <c r="CI17" s="164" t="str">
        <f t="shared" si="152"/>
        <v/>
      </c>
      <c r="CJ17" s="165">
        <f t="shared" si="153"/>
        <v>0</v>
      </c>
      <c r="CK17" s="166"/>
      <c r="CL17" s="166"/>
      <c r="CM17" s="166"/>
      <c r="CN17" s="84"/>
      <c r="CO17" s="85"/>
      <c r="CP17" s="83" t="str">
        <f t="shared" si="154"/>
        <v>0</v>
      </c>
      <c r="CQ17" s="167">
        <f t="shared" si="155"/>
        <v>0</v>
      </c>
      <c r="CR17" s="168">
        <f t="shared" si="156"/>
        <v>0</v>
      </c>
      <c r="CS17" s="168">
        <f t="shared" si="157"/>
        <v>0</v>
      </c>
      <c r="CT17" s="168">
        <f t="shared" si="158"/>
        <v>0</v>
      </c>
      <c r="CU17" s="168">
        <f t="shared" si="159"/>
        <v>0</v>
      </c>
      <c r="CV17" s="154">
        <f t="shared" ref="CV17:CW17" si="490">CV16</f>
        <v>7</v>
      </c>
      <c r="CW17" s="173">
        <f t="shared" si="490"/>
        <v>1170</v>
      </c>
      <c r="CX17" s="156" t="str">
        <f t="shared" si="161"/>
        <v>1</v>
      </c>
      <c r="CY17" s="157" t="str">
        <f t="shared" si="162"/>
        <v/>
      </c>
      <c r="CZ17" s="158">
        <f t="shared" si="163"/>
        <v>0</v>
      </c>
      <c r="DA17" s="159"/>
      <c r="DB17" s="159"/>
      <c r="DC17" s="159"/>
      <c r="DD17" s="78"/>
      <c r="DE17" s="79"/>
      <c r="DF17" s="77" t="str">
        <f t="shared" si="164"/>
        <v>0</v>
      </c>
      <c r="DG17" s="81">
        <f t="shared" si="165"/>
        <v>0</v>
      </c>
      <c r="DH17" s="160">
        <f t="shared" si="166"/>
        <v>0</v>
      </c>
      <c r="DI17" s="160">
        <f t="shared" si="167"/>
        <v>0</v>
      </c>
      <c r="DJ17" s="160">
        <f t="shared" si="168"/>
        <v>0</v>
      </c>
      <c r="DK17" s="160">
        <f t="shared" si="169"/>
        <v>0</v>
      </c>
      <c r="DL17" s="161">
        <f t="shared" ref="DL17:DM17" si="491">DL16</f>
        <v>8</v>
      </c>
      <c r="DM17" s="175">
        <f t="shared" si="491"/>
        <v>1171</v>
      </c>
      <c r="DN17" s="163" t="str">
        <f t="shared" si="171"/>
        <v>1</v>
      </c>
      <c r="DO17" s="164" t="str">
        <f t="shared" si="172"/>
        <v/>
      </c>
      <c r="DP17" s="165">
        <f t="shared" si="173"/>
        <v>0</v>
      </c>
      <c r="DQ17" s="166"/>
      <c r="DR17" s="166"/>
      <c r="DS17" s="166"/>
      <c r="DT17" s="84"/>
      <c r="DU17" s="85"/>
      <c r="DV17" s="83" t="str">
        <f t="shared" si="174"/>
        <v>0</v>
      </c>
      <c r="DW17" s="167">
        <f t="shared" si="175"/>
        <v>0</v>
      </c>
      <c r="DX17" s="168">
        <f t="shared" si="176"/>
        <v>0</v>
      </c>
      <c r="DY17" s="168">
        <f t="shared" si="177"/>
        <v>0</v>
      </c>
      <c r="DZ17" s="168">
        <f t="shared" si="178"/>
        <v>0</v>
      </c>
      <c r="EA17" s="168">
        <f t="shared" si="179"/>
        <v>0</v>
      </c>
      <c r="EB17" s="154">
        <f t="shared" ref="EB17:EC17" si="492">EB16</f>
        <v>9</v>
      </c>
      <c r="EC17" s="173">
        <f t="shared" si="492"/>
        <v>1172</v>
      </c>
      <c r="ED17" s="156" t="str">
        <f t="shared" si="181"/>
        <v>1</v>
      </c>
      <c r="EE17" s="157" t="str">
        <f t="shared" si="182"/>
        <v/>
      </c>
      <c r="EF17" s="169">
        <f t="shared" si="183"/>
        <v>0</v>
      </c>
      <c r="EG17" s="159"/>
      <c r="EH17" s="159"/>
      <c r="EI17" s="159"/>
      <c r="EJ17" s="78"/>
      <c r="EK17" s="79"/>
      <c r="EL17" s="77" t="str">
        <f t="shared" si="184"/>
        <v>0</v>
      </c>
      <c r="EM17" s="81">
        <f t="shared" si="185"/>
        <v>0</v>
      </c>
      <c r="EN17" s="160">
        <f t="shared" si="186"/>
        <v>0</v>
      </c>
      <c r="EO17" s="160">
        <f t="shared" si="187"/>
        <v>0</v>
      </c>
      <c r="EP17" s="160">
        <f t="shared" si="188"/>
        <v>0</v>
      </c>
      <c r="EQ17" s="160">
        <f t="shared" si="189"/>
        <v>0</v>
      </c>
      <c r="ER17" s="161">
        <f t="shared" ref="ER17:ES17" si="493">ER16</f>
        <v>10</v>
      </c>
      <c r="ES17" s="175">
        <f t="shared" si="493"/>
        <v>1173</v>
      </c>
      <c r="ET17" s="163" t="str">
        <f t="shared" si="191"/>
        <v>1</v>
      </c>
      <c r="EU17" s="164" t="str">
        <f t="shared" si="192"/>
        <v/>
      </c>
      <c r="EV17" s="165">
        <f t="shared" si="193"/>
        <v>0</v>
      </c>
      <c r="EW17" s="166"/>
      <c r="EX17" s="166"/>
      <c r="EY17" s="166"/>
      <c r="EZ17" s="84"/>
      <c r="FA17" s="85"/>
      <c r="FB17" s="83" t="str">
        <f t="shared" si="194"/>
        <v>0</v>
      </c>
      <c r="FC17" s="167">
        <f t="shared" si="195"/>
        <v>0</v>
      </c>
      <c r="FD17" s="168">
        <f t="shared" si="196"/>
        <v>0</v>
      </c>
      <c r="FE17" s="168">
        <f t="shared" si="197"/>
        <v>0</v>
      </c>
      <c r="FF17" s="168">
        <f t="shared" si="198"/>
        <v>0</v>
      </c>
      <c r="FG17" s="168">
        <f t="shared" si="199"/>
        <v>0</v>
      </c>
      <c r="FH17" s="154">
        <f t="shared" ref="FH17:FI17" si="494">FH16</f>
        <v>11</v>
      </c>
      <c r="FI17" s="173">
        <f t="shared" si="494"/>
        <v>1174</v>
      </c>
      <c r="FJ17" s="156" t="str">
        <f t="shared" si="201"/>
        <v>1</v>
      </c>
      <c r="FK17" s="157" t="str">
        <f t="shared" si="202"/>
        <v/>
      </c>
      <c r="FL17" s="158">
        <f t="shared" si="203"/>
        <v>0</v>
      </c>
      <c r="FM17" s="159"/>
      <c r="FN17" s="159"/>
      <c r="FO17" s="159"/>
      <c r="FP17" s="78"/>
      <c r="FQ17" s="79"/>
      <c r="FR17" s="77" t="str">
        <f t="shared" si="204"/>
        <v>0</v>
      </c>
      <c r="FS17" s="81">
        <f t="shared" si="205"/>
        <v>0</v>
      </c>
      <c r="FT17" s="160">
        <f t="shared" si="206"/>
        <v>0</v>
      </c>
      <c r="FU17" s="160">
        <f t="shared" si="207"/>
        <v>0</v>
      </c>
      <c r="FV17" s="160">
        <f t="shared" si="208"/>
        <v>0</v>
      </c>
      <c r="FW17" s="160">
        <f t="shared" si="209"/>
        <v>0</v>
      </c>
      <c r="FX17" s="161">
        <f t="shared" ref="FX17:FY17" si="495">FX16</f>
        <v>12</v>
      </c>
      <c r="FY17" s="175">
        <f t="shared" si="495"/>
        <v>1175</v>
      </c>
      <c r="FZ17" s="163" t="str">
        <f t="shared" si="211"/>
        <v>1</v>
      </c>
      <c r="GA17" s="164" t="str">
        <f t="shared" si="212"/>
        <v/>
      </c>
      <c r="GB17" s="165">
        <f t="shared" si="213"/>
        <v>0</v>
      </c>
      <c r="GC17" s="166"/>
      <c r="GD17" s="166"/>
      <c r="GE17" s="166"/>
      <c r="GF17" s="84"/>
      <c r="GG17" s="85"/>
      <c r="GH17" s="83" t="str">
        <f t="shared" si="214"/>
        <v>0</v>
      </c>
      <c r="GI17" s="167">
        <f t="shared" si="215"/>
        <v>0</v>
      </c>
      <c r="GJ17" s="168">
        <f t="shared" si="216"/>
        <v>0</v>
      </c>
      <c r="GK17" s="168">
        <f t="shared" si="217"/>
        <v>0</v>
      </c>
      <c r="GL17" s="168">
        <f t="shared" si="218"/>
        <v>0</v>
      </c>
      <c r="GM17" s="168">
        <f t="shared" si="219"/>
        <v>0</v>
      </c>
      <c r="GN17" s="154">
        <f t="shared" ref="GN17:GO17" si="496">GN16</f>
        <v>13</v>
      </c>
      <c r="GO17" s="173">
        <f t="shared" si="496"/>
        <v>1176</v>
      </c>
      <c r="GP17" s="156" t="str">
        <f t="shared" si="221"/>
        <v>1</v>
      </c>
      <c r="GQ17" s="157" t="str">
        <f t="shared" si="222"/>
        <v/>
      </c>
      <c r="GR17" s="158">
        <f t="shared" si="223"/>
        <v>0</v>
      </c>
      <c r="GS17" s="159"/>
      <c r="GT17" s="159"/>
      <c r="GU17" s="159"/>
      <c r="GV17" s="78"/>
      <c r="GW17" s="79"/>
      <c r="GX17" s="77" t="str">
        <f t="shared" si="224"/>
        <v>0</v>
      </c>
      <c r="GY17" s="81">
        <f t="shared" si="225"/>
        <v>0</v>
      </c>
      <c r="GZ17" s="160">
        <f t="shared" si="226"/>
        <v>0</v>
      </c>
      <c r="HA17" s="160">
        <f t="shared" si="227"/>
        <v>0</v>
      </c>
      <c r="HB17" s="160">
        <f t="shared" si="228"/>
        <v>0</v>
      </c>
      <c r="HC17" s="160">
        <f t="shared" si="229"/>
        <v>0</v>
      </c>
      <c r="HD17" s="161">
        <f t="shared" ref="HD17:HE17" si="497">HD16</f>
        <v>14</v>
      </c>
      <c r="HE17" s="175">
        <f t="shared" si="497"/>
        <v>1177</v>
      </c>
      <c r="HF17" s="163" t="str">
        <f t="shared" si="231"/>
        <v>1</v>
      </c>
      <c r="HG17" s="164" t="str">
        <f t="shared" si="232"/>
        <v/>
      </c>
      <c r="HH17" s="165">
        <f t="shared" si="233"/>
        <v>0</v>
      </c>
      <c r="HI17" s="166"/>
      <c r="HJ17" s="166"/>
      <c r="HK17" s="166"/>
      <c r="HL17" s="84"/>
      <c r="HM17" s="85"/>
      <c r="HN17" s="83" t="str">
        <f t="shared" si="234"/>
        <v>0</v>
      </c>
      <c r="HO17" s="167">
        <f t="shared" si="235"/>
        <v>0</v>
      </c>
      <c r="HP17" s="168">
        <f t="shared" si="236"/>
        <v>0</v>
      </c>
      <c r="HQ17" s="168">
        <f t="shared" si="237"/>
        <v>0</v>
      </c>
      <c r="HR17" s="168">
        <f t="shared" si="238"/>
        <v>0</v>
      </c>
      <c r="HS17" s="168">
        <f t="shared" si="239"/>
        <v>0</v>
      </c>
      <c r="HT17" s="154">
        <f t="shared" ref="HT17:HU17" si="498">HT16</f>
        <v>15</v>
      </c>
      <c r="HU17" s="173">
        <f t="shared" si="498"/>
        <v>1178</v>
      </c>
      <c r="HV17" s="156" t="str">
        <f t="shared" si="241"/>
        <v>1</v>
      </c>
      <c r="HW17" s="157" t="str">
        <f t="shared" si="242"/>
        <v/>
      </c>
      <c r="HX17" s="169">
        <f t="shared" si="243"/>
        <v>0</v>
      </c>
      <c r="HY17" s="159"/>
      <c r="HZ17" s="159"/>
      <c r="IA17" s="159"/>
      <c r="IB17" s="160"/>
      <c r="IC17" s="160"/>
      <c r="ID17" s="160" t="str">
        <f t="shared" si="244"/>
        <v>0</v>
      </c>
      <c r="IE17" s="160">
        <f t="shared" si="245"/>
        <v>0</v>
      </c>
      <c r="IF17" s="160">
        <f t="shared" si="246"/>
        <v>0</v>
      </c>
      <c r="IG17" s="160">
        <f t="shared" si="247"/>
        <v>0</v>
      </c>
      <c r="IH17" s="160">
        <f t="shared" si="248"/>
        <v>0</v>
      </c>
      <c r="II17" s="160">
        <f t="shared" si="249"/>
        <v>0</v>
      </c>
      <c r="IJ17" s="161">
        <f t="shared" ref="IJ17:IK17" si="499">IJ16</f>
        <v>16</v>
      </c>
      <c r="IK17" s="175">
        <f t="shared" si="499"/>
        <v>1179</v>
      </c>
      <c r="IL17" s="163" t="str">
        <f t="shared" si="251"/>
        <v>1</v>
      </c>
      <c r="IM17" s="164" t="str">
        <f t="shared" si="252"/>
        <v/>
      </c>
      <c r="IN17" s="165">
        <f t="shared" si="253"/>
        <v>0</v>
      </c>
      <c r="IO17" s="166"/>
      <c r="IP17" s="166"/>
      <c r="IQ17" s="166"/>
      <c r="IR17" s="168"/>
      <c r="IS17" s="168"/>
      <c r="IT17" s="170" t="str">
        <f t="shared" si="254"/>
        <v>0</v>
      </c>
      <c r="IU17" s="170">
        <f t="shared" si="255"/>
        <v>0</v>
      </c>
      <c r="IV17" s="168">
        <f t="shared" si="256"/>
        <v>0</v>
      </c>
      <c r="IW17" s="168">
        <f t="shared" si="257"/>
        <v>0</v>
      </c>
      <c r="IX17" s="168">
        <f t="shared" si="258"/>
        <v>0</v>
      </c>
      <c r="IY17" s="168">
        <f t="shared" si="259"/>
        <v>0</v>
      </c>
      <c r="IZ17" s="154">
        <f t="shared" ref="IZ17:JA17" si="500">IZ16</f>
        <v>17</v>
      </c>
      <c r="JA17" s="173">
        <f t="shared" si="500"/>
        <v>1180</v>
      </c>
      <c r="JB17" s="156" t="str">
        <f t="shared" si="261"/>
        <v>1</v>
      </c>
      <c r="JC17" s="157" t="str">
        <f t="shared" si="262"/>
        <v/>
      </c>
      <c r="JD17" s="158">
        <f t="shared" si="263"/>
        <v>0</v>
      </c>
      <c r="JE17" s="159"/>
      <c r="JF17" s="159"/>
      <c r="JG17" s="159"/>
      <c r="JH17" s="160"/>
      <c r="JI17" s="160"/>
      <c r="JJ17" s="171" t="str">
        <f t="shared" si="264"/>
        <v>0</v>
      </c>
      <c r="JK17" s="171">
        <f t="shared" si="265"/>
        <v>0</v>
      </c>
      <c r="JL17" s="160">
        <f t="shared" si="266"/>
        <v>0</v>
      </c>
      <c r="JM17" s="160">
        <f t="shared" si="267"/>
        <v>0</v>
      </c>
      <c r="JN17" s="160">
        <f t="shared" si="268"/>
        <v>0</v>
      </c>
      <c r="JO17" s="160">
        <f t="shared" si="269"/>
        <v>0</v>
      </c>
      <c r="JP17" s="161">
        <f t="shared" ref="JP17:JQ17" si="501">JP16</f>
        <v>18</v>
      </c>
      <c r="JQ17" s="175">
        <f t="shared" si="501"/>
        <v>1181</v>
      </c>
      <c r="JR17" s="163" t="str">
        <f t="shared" si="271"/>
        <v>1</v>
      </c>
      <c r="JS17" s="164" t="str">
        <f t="shared" si="272"/>
        <v/>
      </c>
      <c r="JT17" s="165">
        <f t="shared" si="273"/>
        <v>0</v>
      </c>
      <c r="JU17" s="166"/>
      <c r="JV17" s="166"/>
      <c r="JW17" s="166"/>
      <c r="JX17" s="168"/>
      <c r="JY17" s="168"/>
      <c r="JZ17" s="170" t="str">
        <f t="shared" si="274"/>
        <v>0</v>
      </c>
      <c r="KA17" s="170">
        <f t="shared" si="275"/>
        <v>0</v>
      </c>
      <c r="KB17" s="168">
        <f t="shared" si="276"/>
        <v>0</v>
      </c>
      <c r="KC17" s="168">
        <f t="shared" si="277"/>
        <v>0</v>
      </c>
      <c r="KD17" s="168">
        <f t="shared" si="278"/>
        <v>0</v>
      </c>
      <c r="KE17" s="168">
        <f t="shared" si="279"/>
        <v>0</v>
      </c>
      <c r="KF17" s="154">
        <f t="shared" ref="KF17:KG17" si="502">KF16</f>
        <v>19</v>
      </c>
      <c r="KG17" s="173">
        <f t="shared" si="502"/>
        <v>1182</v>
      </c>
      <c r="KH17" s="156" t="str">
        <f t="shared" si="281"/>
        <v>1</v>
      </c>
      <c r="KI17" s="157" t="str">
        <f t="shared" si="282"/>
        <v/>
      </c>
      <c r="KJ17" s="158">
        <f t="shared" si="283"/>
        <v>0</v>
      </c>
      <c r="KK17" s="159"/>
      <c r="KL17" s="159"/>
      <c r="KM17" s="159"/>
      <c r="KN17" s="160"/>
      <c r="KO17" s="160"/>
      <c r="KP17" s="171" t="str">
        <f t="shared" si="284"/>
        <v>0</v>
      </c>
      <c r="KQ17" s="171">
        <f t="shared" si="285"/>
        <v>0</v>
      </c>
      <c r="KR17" s="160">
        <f t="shared" si="286"/>
        <v>0</v>
      </c>
      <c r="KS17" s="160">
        <f t="shared" si="287"/>
        <v>0</v>
      </c>
      <c r="KT17" s="160">
        <f t="shared" si="288"/>
        <v>0</v>
      </c>
      <c r="KU17" s="160">
        <f t="shared" si="289"/>
        <v>0</v>
      </c>
      <c r="KV17" s="161">
        <f t="shared" ref="KV17:KW17" si="503">KV16</f>
        <v>20</v>
      </c>
      <c r="KW17" s="175">
        <f t="shared" si="503"/>
        <v>1183</v>
      </c>
      <c r="KX17" s="163" t="str">
        <f t="shared" si="291"/>
        <v>1</v>
      </c>
      <c r="KY17" s="164" t="str">
        <f t="shared" si="292"/>
        <v/>
      </c>
      <c r="KZ17" s="165">
        <f t="shared" si="293"/>
        <v>0</v>
      </c>
      <c r="LA17" s="166"/>
      <c r="LB17" s="166"/>
      <c r="LC17" s="166"/>
      <c r="LD17" s="168"/>
      <c r="LE17" s="168"/>
      <c r="LF17" s="170" t="str">
        <f t="shared" si="294"/>
        <v>0</v>
      </c>
      <c r="LG17" s="170">
        <f t="shared" si="295"/>
        <v>0</v>
      </c>
      <c r="LH17" s="168">
        <f t="shared" si="296"/>
        <v>0</v>
      </c>
      <c r="LI17" s="168">
        <f t="shared" si="297"/>
        <v>0</v>
      </c>
      <c r="LJ17" s="168">
        <f t="shared" si="298"/>
        <v>0</v>
      </c>
      <c r="LK17" s="168">
        <f t="shared" si="299"/>
        <v>0</v>
      </c>
      <c r="LL17" s="172"/>
      <c r="LM17" s="172"/>
      <c r="LN17" s="168" t="str">
        <f t="shared" si="300"/>
        <v>#REF!</v>
      </c>
      <c r="LO17" s="168" t="str">
        <f t="shared" si="301"/>
        <v>#REF!</v>
      </c>
      <c r="LP17" s="168" t="str">
        <f t="shared" si="302"/>
        <v>#REF!</v>
      </c>
      <c r="LQ17" s="168" t="str">
        <f t="shared" si="303"/>
        <v>#REF!</v>
      </c>
    </row>
    <row r="18" ht="15.75" customHeight="1">
      <c r="A18" s="151">
        <v>46125.0</v>
      </c>
      <c r="B18" s="152" t="s">
        <v>32</v>
      </c>
      <c r="C18" s="153">
        <f t="shared" si="99"/>
        <v>0</v>
      </c>
      <c r="D18" s="154">
        <f t="shared" ref="D18:E18" si="504">D17</f>
        <v>1</v>
      </c>
      <c r="E18" s="173">
        <f t="shared" si="504"/>
        <v>1164</v>
      </c>
      <c r="F18" s="156" t="str">
        <f t="shared" si="101"/>
        <v>1</v>
      </c>
      <c r="G18" s="157" t="str">
        <f t="shared" si="102"/>
        <v/>
      </c>
      <c r="H18" s="158">
        <f t="shared" si="103"/>
        <v>0</v>
      </c>
      <c r="I18" s="160"/>
      <c r="J18" s="159"/>
      <c r="K18" s="174"/>
      <c r="L18" s="78"/>
      <c r="M18" s="79"/>
      <c r="N18" s="77" t="str">
        <f t="shared" si="104"/>
        <v>0</v>
      </c>
      <c r="O18" s="81">
        <f t="shared" si="105"/>
        <v>0</v>
      </c>
      <c r="P18" s="160">
        <f t="shared" si="106"/>
        <v>0</v>
      </c>
      <c r="Q18" s="160">
        <f t="shared" si="107"/>
        <v>0</v>
      </c>
      <c r="R18" s="160">
        <f t="shared" si="108"/>
        <v>0</v>
      </c>
      <c r="S18" s="160">
        <f t="shared" si="109"/>
        <v>0</v>
      </c>
      <c r="T18" s="161">
        <f t="shared" ref="T18:U18" si="505">T17</f>
        <v>2</v>
      </c>
      <c r="U18" s="175">
        <f t="shared" si="505"/>
        <v>1165</v>
      </c>
      <c r="V18" s="163" t="str">
        <f t="shared" si="111"/>
        <v>1</v>
      </c>
      <c r="W18" s="164" t="str">
        <f t="shared" si="112"/>
        <v/>
      </c>
      <c r="X18" s="165">
        <f t="shared" si="113"/>
        <v>0</v>
      </c>
      <c r="Y18" s="166"/>
      <c r="Z18" s="166"/>
      <c r="AA18" s="166"/>
      <c r="AB18" s="84"/>
      <c r="AC18" s="85"/>
      <c r="AD18" s="83" t="str">
        <f t="shared" si="114"/>
        <v>0</v>
      </c>
      <c r="AE18" s="167">
        <f t="shared" si="115"/>
        <v>0</v>
      </c>
      <c r="AF18" s="168">
        <f t="shared" si="116"/>
        <v>0</v>
      </c>
      <c r="AG18" s="168">
        <f t="shared" si="117"/>
        <v>0</v>
      </c>
      <c r="AH18" s="168">
        <f t="shared" si="118"/>
        <v>0</v>
      </c>
      <c r="AI18" s="168">
        <f t="shared" si="119"/>
        <v>0</v>
      </c>
      <c r="AJ18" s="154">
        <f t="shared" ref="AJ18:AK18" si="506">AJ17</f>
        <v>3</v>
      </c>
      <c r="AK18" s="173">
        <f t="shared" si="506"/>
        <v>1166</v>
      </c>
      <c r="AL18" s="156" t="str">
        <f t="shared" si="121"/>
        <v>1</v>
      </c>
      <c r="AM18" s="157" t="str">
        <f t="shared" si="122"/>
        <v/>
      </c>
      <c r="AN18" s="158">
        <f t="shared" si="123"/>
        <v>0</v>
      </c>
      <c r="AO18" s="160"/>
      <c r="AP18" s="159"/>
      <c r="AQ18" s="160"/>
      <c r="AR18" s="78"/>
      <c r="AS18" s="79"/>
      <c r="AT18" s="77" t="str">
        <f t="shared" si="124"/>
        <v>0</v>
      </c>
      <c r="AU18" s="81">
        <f t="shared" si="125"/>
        <v>0</v>
      </c>
      <c r="AV18" s="160">
        <f t="shared" si="126"/>
        <v>0</v>
      </c>
      <c r="AW18" s="160">
        <f t="shared" si="127"/>
        <v>0</v>
      </c>
      <c r="AX18" s="160">
        <f t="shared" si="128"/>
        <v>0</v>
      </c>
      <c r="AY18" s="160">
        <f t="shared" si="129"/>
        <v>0</v>
      </c>
      <c r="AZ18" s="161">
        <f t="shared" ref="AZ18:BA18" si="507">AZ17</f>
        <v>4</v>
      </c>
      <c r="BA18" s="175">
        <f t="shared" si="507"/>
        <v>1167</v>
      </c>
      <c r="BB18" s="163" t="str">
        <f t="shared" si="131"/>
        <v>1</v>
      </c>
      <c r="BC18" s="164" t="str">
        <f t="shared" si="132"/>
        <v/>
      </c>
      <c r="BD18" s="165">
        <f t="shared" si="133"/>
        <v>0</v>
      </c>
      <c r="BE18" s="166"/>
      <c r="BF18" s="166"/>
      <c r="BG18" s="166"/>
      <c r="BH18" s="84"/>
      <c r="BI18" s="85"/>
      <c r="BJ18" s="83" t="str">
        <f t="shared" si="134"/>
        <v>0</v>
      </c>
      <c r="BK18" s="167">
        <f t="shared" si="135"/>
        <v>0</v>
      </c>
      <c r="BL18" s="168">
        <f t="shared" si="136"/>
        <v>0</v>
      </c>
      <c r="BM18" s="168">
        <f t="shared" si="137"/>
        <v>0</v>
      </c>
      <c r="BN18" s="168">
        <f t="shared" si="138"/>
        <v>0</v>
      </c>
      <c r="BO18" s="168">
        <f t="shared" si="139"/>
        <v>0</v>
      </c>
      <c r="BP18" s="154">
        <f t="shared" ref="BP18:BQ18" si="508">BP17</f>
        <v>5</v>
      </c>
      <c r="BQ18" s="173">
        <f t="shared" si="508"/>
        <v>1168</v>
      </c>
      <c r="BR18" s="156" t="str">
        <f t="shared" si="141"/>
        <v>1</v>
      </c>
      <c r="BS18" s="157" t="str">
        <f t="shared" si="142"/>
        <v/>
      </c>
      <c r="BT18" s="158">
        <f t="shared" si="143"/>
        <v>0</v>
      </c>
      <c r="BU18" s="159"/>
      <c r="BV18" s="159"/>
      <c r="BW18" s="159"/>
      <c r="BX18" s="78"/>
      <c r="BY18" s="79"/>
      <c r="BZ18" s="77" t="str">
        <f t="shared" si="144"/>
        <v>0</v>
      </c>
      <c r="CA18" s="81">
        <f t="shared" si="145"/>
        <v>0</v>
      </c>
      <c r="CB18" s="160">
        <f t="shared" si="146"/>
        <v>0</v>
      </c>
      <c r="CC18" s="160">
        <f t="shared" si="147"/>
        <v>0</v>
      </c>
      <c r="CD18" s="160">
        <f t="shared" si="148"/>
        <v>0</v>
      </c>
      <c r="CE18" s="160">
        <f t="shared" si="149"/>
        <v>0</v>
      </c>
      <c r="CF18" s="161">
        <f t="shared" ref="CF18:CG18" si="509">CF17</f>
        <v>6</v>
      </c>
      <c r="CG18" s="175">
        <f t="shared" si="509"/>
        <v>1169</v>
      </c>
      <c r="CH18" s="163" t="str">
        <f t="shared" si="151"/>
        <v>1</v>
      </c>
      <c r="CI18" s="164" t="str">
        <f t="shared" si="152"/>
        <v/>
      </c>
      <c r="CJ18" s="165">
        <f t="shared" si="153"/>
        <v>0</v>
      </c>
      <c r="CK18" s="166"/>
      <c r="CL18" s="166"/>
      <c r="CM18" s="166"/>
      <c r="CN18" s="84"/>
      <c r="CO18" s="85"/>
      <c r="CP18" s="83" t="str">
        <f t="shared" si="154"/>
        <v>0</v>
      </c>
      <c r="CQ18" s="167">
        <f t="shared" si="155"/>
        <v>0</v>
      </c>
      <c r="CR18" s="168">
        <f t="shared" si="156"/>
        <v>0</v>
      </c>
      <c r="CS18" s="168">
        <f t="shared" si="157"/>
        <v>0</v>
      </c>
      <c r="CT18" s="168">
        <f t="shared" si="158"/>
        <v>0</v>
      </c>
      <c r="CU18" s="168">
        <f t="shared" si="159"/>
        <v>0</v>
      </c>
      <c r="CV18" s="154">
        <f t="shared" ref="CV18:CW18" si="510">CV17</f>
        <v>7</v>
      </c>
      <c r="CW18" s="173">
        <f t="shared" si="510"/>
        <v>1170</v>
      </c>
      <c r="CX18" s="156" t="str">
        <f t="shared" si="161"/>
        <v>1</v>
      </c>
      <c r="CY18" s="157" t="str">
        <f t="shared" si="162"/>
        <v/>
      </c>
      <c r="CZ18" s="158">
        <f t="shared" si="163"/>
        <v>0</v>
      </c>
      <c r="DA18" s="159"/>
      <c r="DB18" s="159"/>
      <c r="DC18" s="159"/>
      <c r="DD18" s="78"/>
      <c r="DE18" s="79"/>
      <c r="DF18" s="77" t="str">
        <f t="shared" si="164"/>
        <v>0</v>
      </c>
      <c r="DG18" s="81">
        <f t="shared" si="165"/>
        <v>0</v>
      </c>
      <c r="DH18" s="160">
        <f t="shared" si="166"/>
        <v>0</v>
      </c>
      <c r="DI18" s="160">
        <f t="shared" si="167"/>
        <v>0</v>
      </c>
      <c r="DJ18" s="160">
        <f t="shared" si="168"/>
        <v>0</v>
      </c>
      <c r="DK18" s="160">
        <f t="shared" si="169"/>
        <v>0</v>
      </c>
      <c r="DL18" s="161">
        <f t="shared" ref="DL18:DM18" si="511">DL17</f>
        <v>8</v>
      </c>
      <c r="DM18" s="175">
        <f t="shared" si="511"/>
        <v>1171</v>
      </c>
      <c r="DN18" s="163" t="str">
        <f t="shared" si="171"/>
        <v>1</v>
      </c>
      <c r="DO18" s="164" t="str">
        <f t="shared" si="172"/>
        <v/>
      </c>
      <c r="DP18" s="165">
        <f t="shared" si="173"/>
        <v>0</v>
      </c>
      <c r="DQ18" s="166"/>
      <c r="DR18" s="166"/>
      <c r="DS18" s="166"/>
      <c r="DT18" s="84"/>
      <c r="DU18" s="85"/>
      <c r="DV18" s="83" t="str">
        <f t="shared" si="174"/>
        <v>0</v>
      </c>
      <c r="DW18" s="167">
        <f t="shared" si="175"/>
        <v>0</v>
      </c>
      <c r="DX18" s="168">
        <f t="shared" si="176"/>
        <v>0</v>
      </c>
      <c r="DY18" s="168">
        <f t="shared" si="177"/>
        <v>0</v>
      </c>
      <c r="DZ18" s="168">
        <f t="shared" si="178"/>
        <v>0</v>
      </c>
      <c r="EA18" s="168">
        <f t="shared" si="179"/>
        <v>0</v>
      </c>
      <c r="EB18" s="154">
        <f t="shared" ref="EB18:EC18" si="512">EB17</f>
        <v>9</v>
      </c>
      <c r="EC18" s="173">
        <f t="shared" si="512"/>
        <v>1172</v>
      </c>
      <c r="ED18" s="156" t="str">
        <f t="shared" si="181"/>
        <v>1</v>
      </c>
      <c r="EE18" s="157" t="str">
        <f t="shared" si="182"/>
        <v/>
      </c>
      <c r="EF18" s="169">
        <f t="shared" si="183"/>
        <v>0</v>
      </c>
      <c r="EG18" s="159"/>
      <c r="EH18" s="159"/>
      <c r="EI18" s="159"/>
      <c r="EJ18" s="78"/>
      <c r="EK18" s="79"/>
      <c r="EL18" s="77" t="str">
        <f t="shared" si="184"/>
        <v>0</v>
      </c>
      <c r="EM18" s="81">
        <f t="shared" si="185"/>
        <v>0</v>
      </c>
      <c r="EN18" s="160">
        <f t="shared" si="186"/>
        <v>0</v>
      </c>
      <c r="EO18" s="160">
        <f t="shared" si="187"/>
        <v>0</v>
      </c>
      <c r="EP18" s="160">
        <f t="shared" si="188"/>
        <v>0</v>
      </c>
      <c r="EQ18" s="160">
        <f t="shared" si="189"/>
        <v>0</v>
      </c>
      <c r="ER18" s="161">
        <f t="shared" ref="ER18:ES18" si="513">ER17</f>
        <v>10</v>
      </c>
      <c r="ES18" s="175">
        <f t="shared" si="513"/>
        <v>1173</v>
      </c>
      <c r="ET18" s="163" t="str">
        <f t="shared" si="191"/>
        <v>1</v>
      </c>
      <c r="EU18" s="164" t="str">
        <f t="shared" si="192"/>
        <v/>
      </c>
      <c r="EV18" s="165">
        <f t="shared" si="193"/>
        <v>0</v>
      </c>
      <c r="EW18" s="166"/>
      <c r="EX18" s="166"/>
      <c r="EY18" s="166"/>
      <c r="EZ18" s="84"/>
      <c r="FA18" s="85"/>
      <c r="FB18" s="83" t="str">
        <f t="shared" si="194"/>
        <v>0</v>
      </c>
      <c r="FC18" s="167">
        <f t="shared" si="195"/>
        <v>0</v>
      </c>
      <c r="FD18" s="168">
        <f t="shared" si="196"/>
        <v>0</v>
      </c>
      <c r="FE18" s="168">
        <f t="shared" si="197"/>
        <v>0</v>
      </c>
      <c r="FF18" s="168">
        <f t="shared" si="198"/>
        <v>0</v>
      </c>
      <c r="FG18" s="168">
        <f t="shared" si="199"/>
        <v>0</v>
      </c>
      <c r="FH18" s="154">
        <f t="shared" ref="FH18:FI18" si="514">FH17</f>
        <v>11</v>
      </c>
      <c r="FI18" s="173">
        <f t="shared" si="514"/>
        <v>1174</v>
      </c>
      <c r="FJ18" s="156" t="str">
        <f t="shared" si="201"/>
        <v>1</v>
      </c>
      <c r="FK18" s="157" t="str">
        <f t="shared" si="202"/>
        <v/>
      </c>
      <c r="FL18" s="158">
        <f t="shared" si="203"/>
        <v>0</v>
      </c>
      <c r="FM18" s="159"/>
      <c r="FN18" s="159"/>
      <c r="FO18" s="159"/>
      <c r="FP18" s="78"/>
      <c r="FQ18" s="79"/>
      <c r="FR18" s="77" t="str">
        <f t="shared" si="204"/>
        <v>0</v>
      </c>
      <c r="FS18" s="81">
        <f t="shared" si="205"/>
        <v>0</v>
      </c>
      <c r="FT18" s="160">
        <f t="shared" si="206"/>
        <v>0</v>
      </c>
      <c r="FU18" s="160">
        <f t="shared" si="207"/>
        <v>0</v>
      </c>
      <c r="FV18" s="160">
        <f t="shared" si="208"/>
        <v>0</v>
      </c>
      <c r="FW18" s="160">
        <f t="shared" si="209"/>
        <v>0</v>
      </c>
      <c r="FX18" s="161">
        <f t="shared" ref="FX18:FY18" si="515">FX17</f>
        <v>12</v>
      </c>
      <c r="FY18" s="175">
        <f t="shared" si="515"/>
        <v>1175</v>
      </c>
      <c r="FZ18" s="163" t="str">
        <f t="shared" si="211"/>
        <v>1</v>
      </c>
      <c r="GA18" s="164" t="str">
        <f t="shared" si="212"/>
        <v/>
      </c>
      <c r="GB18" s="165">
        <f t="shared" si="213"/>
        <v>0</v>
      </c>
      <c r="GC18" s="166"/>
      <c r="GD18" s="166"/>
      <c r="GE18" s="166"/>
      <c r="GF18" s="84"/>
      <c r="GG18" s="85"/>
      <c r="GH18" s="83" t="str">
        <f t="shared" si="214"/>
        <v>0</v>
      </c>
      <c r="GI18" s="167">
        <f t="shared" si="215"/>
        <v>0</v>
      </c>
      <c r="GJ18" s="168">
        <f t="shared" si="216"/>
        <v>0</v>
      </c>
      <c r="GK18" s="168">
        <f t="shared" si="217"/>
        <v>0</v>
      </c>
      <c r="GL18" s="168">
        <f t="shared" si="218"/>
        <v>0</v>
      </c>
      <c r="GM18" s="168">
        <f t="shared" si="219"/>
        <v>0</v>
      </c>
      <c r="GN18" s="154">
        <f t="shared" ref="GN18:GO18" si="516">GN17</f>
        <v>13</v>
      </c>
      <c r="GO18" s="173">
        <f t="shared" si="516"/>
        <v>1176</v>
      </c>
      <c r="GP18" s="156" t="str">
        <f t="shared" si="221"/>
        <v>1</v>
      </c>
      <c r="GQ18" s="157" t="str">
        <f t="shared" si="222"/>
        <v/>
      </c>
      <c r="GR18" s="158">
        <f t="shared" si="223"/>
        <v>0</v>
      </c>
      <c r="GS18" s="159"/>
      <c r="GT18" s="159"/>
      <c r="GU18" s="159"/>
      <c r="GV18" s="78"/>
      <c r="GW18" s="79"/>
      <c r="GX18" s="77" t="str">
        <f t="shared" si="224"/>
        <v>0</v>
      </c>
      <c r="GY18" s="81">
        <f t="shared" si="225"/>
        <v>0</v>
      </c>
      <c r="GZ18" s="160">
        <f t="shared" si="226"/>
        <v>0</v>
      </c>
      <c r="HA18" s="160">
        <f t="shared" si="227"/>
        <v>0</v>
      </c>
      <c r="HB18" s="160">
        <f t="shared" si="228"/>
        <v>0</v>
      </c>
      <c r="HC18" s="160">
        <f t="shared" si="229"/>
        <v>0</v>
      </c>
      <c r="HD18" s="161">
        <f t="shared" ref="HD18:HE18" si="517">HD17</f>
        <v>14</v>
      </c>
      <c r="HE18" s="175">
        <f t="shared" si="517"/>
        <v>1177</v>
      </c>
      <c r="HF18" s="163" t="str">
        <f t="shared" si="231"/>
        <v>1</v>
      </c>
      <c r="HG18" s="164" t="str">
        <f t="shared" si="232"/>
        <v/>
      </c>
      <c r="HH18" s="165">
        <f t="shared" si="233"/>
        <v>0</v>
      </c>
      <c r="HI18" s="166"/>
      <c r="HJ18" s="166"/>
      <c r="HK18" s="166"/>
      <c r="HL18" s="84"/>
      <c r="HM18" s="85"/>
      <c r="HN18" s="83" t="str">
        <f t="shared" si="234"/>
        <v>0</v>
      </c>
      <c r="HO18" s="167">
        <f t="shared" si="235"/>
        <v>0</v>
      </c>
      <c r="HP18" s="168">
        <f t="shared" si="236"/>
        <v>0</v>
      </c>
      <c r="HQ18" s="168">
        <f t="shared" si="237"/>
        <v>0</v>
      </c>
      <c r="HR18" s="168">
        <f t="shared" si="238"/>
        <v>0</v>
      </c>
      <c r="HS18" s="168">
        <f t="shared" si="239"/>
        <v>0</v>
      </c>
      <c r="HT18" s="154">
        <f t="shared" ref="HT18:HU18" si="518">HT17</f>
        <v>15</v>
      </c>
      <c r="HU18" s="173">
        <f t="shared" si="518"/>
        <v>1178</v>
      </c>
      <c r="HV18" s="156" t="str">
        <f t="shared" si="241"/>
        <v>1</v>
      </c>
      <c r="HW18" s="157" t="str">
        <f t="shared" si="242"/>
        <v/>
      </c>
      <c r="HX18" s="169">
        <f t="shared" si="243"/>
        <v>0</v>
      </c>
      <c r="HY18" s="159"/>
      <c r="HZ18" s="159"/>
      <c r="IA18" s="159"/>
      <c r="IB18" s="160"/>
      <c r="IC18" s="160"/>
      <c r="ID18" s="160" t="str">
        <f t="shared" si="244"/>
        <v>0</v>
      </c>
      <c r="IE18" s="160">
        <f t="shared" si="245"/>
        <v>0</v>
      </c>
      <c r="IF18" s="160">
        <f t="shared" si="246"/>
        <v>0</v>
      </c>
      <c r="IG18" s="160">
        <f t="shared" si="247"/>
        <v>0</v>
      </c>
      <c r="IH18" s="160">
        <f t="shared" si="248"/>
        <v>0</v>
      </c>
      <c r="II18" s="160">
        <f t="shared" si="249"/>
        <v>0</v>
      </c>
      <c r="IJ18" s="161">
        <f t="shared" ref="IJ18:IK18" si="519">IJ17</f>
        <v>16</v>
      </c>
      <c r="IK18" s="175">
        <f t="shared" si="519"/>
        <v>1179</v>
      </c>
      <c r="IL18" s="163" t="str">
        <f t="shared" si="251"/>
        <v>1</v>
      </c>
      <c r="IM18" s="164" t="str">
        <f t="shared" si="252"/>
        <v/>
      </c>
      <c r="IN18" s="165">
        <f t="shared" si="253"/>
        <v>0</v>
      </c>
      <c r="IO18" s="166"/>
      <c r="IP18" s="166"/>
      <c r="IQ18" s="166"/>
      <c r="IR18" s="168"/>
      <c r="IS18" s="168"/>
      <c r="IT18" s="170" t="str">
        <f t="shared" si="254"/>
        <v>0</v>
      </c>
      <c r="IU18" s="170">
        <f t="shared" si="255"/>
        <v>0</v>
      </c>
      <c r="IV18" s="168">
        <f t="shared" si="256"/>
        <v>0</v>
      </c>
      <c r="IW18" s="168">
        <f t="shared" si="257"/>
        <v>0</v>
      </c>
      <c r="IX18" s="168">
        <f t="shared" si="258"/>
        <v>0</v>
      </c>
      <c r="IY18" s="168">
        <f t="shared" si="259"/>
        <v>0</v>
      </c>
      <c r="IZ18" s="154">
        <f t="shared" ref="IZ18:JA18" si="520">IZ17</f>
        <v>17</v>
      </c>
      <c r="JA18" s="173">
        <f t="shared" si="520"/>
        <v>1180</v>
      </c>
      <c r="JB18" s="156" t="str">
        <f t="shared" si="261"/>
        <v>1</v>
      </c>
      <c r="JC18" s="157" t="str">
        <f t="shared" si="262"/>
        <v/>
      </c>
      <c r="JD18" s="158">
        <f t="shared" si="263"/>
        <v>0</v>
      </c>
      <c r="JE18" s="159"/>
      <c r="JF18" s="159"/>
      <c r="JG18" s="159"/>
      <c r="JH18" s="160"/>
      <c r="JI18" s="160"/>
      <c r="JJ18" s="171" t="str">
        <f t="shared" si="264"/>
        <v>0</v>
      </c>
      <c r="JK18" s="171">
        <f t="shared" si="265"/>
        <v>0</v>
      </c>
      <c r="JL18" s="160">
        <f t="shared" si="266"/>
        <v>0</v>
      </c>
      <c r="JM18" s="160">
        <f t="shared" si="267"/>
        <v>0</v>
      </c>
      <c r="JN18" s="160">
        <f t="shared" si="268"/>
        <v>0</v>
      </c>
      <c r="JO18" s="160">
        <f t="shared" si="269"/>
        <v>0</v>
      </c>
      <c r="JP18" s="161">
        <f t="shared" ref="JP18:JQ18" si="521">JP17</f>
        <v>18</v>
      </c>
      <c r="JQ18" s="175">
        <f t="shared" si="521"/>
        <v>1181</v>
      </c>
      <c r="JR18" s="163" t="str">
        <f t="shared" si="271"/>
        <v>1</v>
      </c>
      <c r="JS18" s="164" t="str">
        <f t="shared" si="272"/>
        <v/>
      </c>
      <c r="JT18" s="165">
        <f t="shared" si="273"/>
        <v>0</v>
      </c>
      <c r="JU18" s="166"/>
      <c r="JV18" s="166"/>
      <c r="JW18" s="166"/>
      <c r="JX18" s="168"/>
      <c r="JY18" s="168"/>
      <c r="JZ18" s="170" t="str">
        <f t="shared" si="274"/>
        <v>0</v>
      </c>
      <c r="KA18" s="170">
        <f t="shared" si="275"/>
        <v>0</v>
      </c>
      <c r="KB18" s="168">
        <f t="shared" si="276"/>
        <v>0</v>
      </c>
      <c r="KC18" s="168">
        <f t="shared" si="277"/>
        <v>0</v>
      </c>
      <c r="KD18" s="168">
        <f t="shared" si="278"/>
        <v>0</v>
      </c>
      <c r="KE18" s="168">
        <f t="shared" si="279"/>
        <v>0</v>
      </c>
      <c r="KF18" s="154">
        <f t="shared" ref="KF18:KG18" si="522">KF17</f>
        <v>19</v>
      </c>
      <c r="KG18" s="173">
        <f t="shared" si="522"/>
        <v>1182</v>
      </c>
      <c r="KH18" s="156" t="str">
        <f t="shared" si="281"/>
        <v>1</v>
      </c>
      <c r="KI18" s="157" t="str">
        <f t="shared" si="282"/>
        <v/>
      </c>
      <c r="KJ18" s="158">
        <f t="shared" si="283"/>
        <v>0</v>
      </c>
      <c r="KK18" s="159"/>
      <c r="KL18" s="159"/>
      <c r="KM18" s="159"/>
      <c r="KN18" s="160"/>
      <c r="KO18" s="160"/>
      <c r="KP18" s="171" t="str">
        <f t="shared" si="284"/>
        <v>0</v>
      </c>
      <c r="KQ18" s="171">
        <f t="shared" si="285"/>
        <v>0</v>
      </c>
      <c r="KR18" s="160">
        <f t="shared" si="286"/>
        <v>0</v>
      </c>
      <c r="KS18" s="160">
        <f t="shared" si="287"/>
        <v>0</v>
      </c>
      <c r="KT18" s="160">
        <f t="shared" si="288"/>
        <v>0</v>
      </c>
      <c r="KU18" s="160">
        <f t="shared" si="289"/>
        <v>0</v>
      </c>
      <c r="KV18" s="161">
        <f t="shared" ref="KV18:KW18" si="523">KV17</f>
        <v>20</v>
      </c>
      <c r="KW18" s="175">
        <f t="shared" si="523"/>
        <v>1183</v>
      </c>
      <c r="KX18" s="163" t="str">
        <f t="shared" si="291"/>
        <v>1</v>
      </c>
      <c r="KY18" s="164" t="str">
        <f t="shared" si="292"/>
        <v/>
      </c>
      <c r="KZ18" s="165">
        <f t="shared" si="293"/>
        <v>0</v>
      </c>
      <c r="LA18" s="166"/>
      <c r="LB18" s="166"/>
      <c r="LC18" s="166"/>
      <c r="LD18" s="168"/>
      <c r="LE18" s="168"/>
      <c r="LF18" s="170" t="str">
        <f t="shared" si="294"/>
        <v>0</v>
      </c>
      <c r="LG18" s="170">
        <f t="shared" si="295"/>
        <v>0</v>
      </c>
      <c r="LH18" s="168">
        <f t="shared" si="296"/>
        <v>0</v>
      </c>
      <c r="LI18" s="168">
        <f t="shared" si="297"/>
        <v>0</v>
      </c>
      <c r="LJ18" s="168">
        <f t="shared" si="298"/>
        <v>0</v>
      </c>
      <c r="LK18" s="168">
        <f t="shared" si="299"/>
        <v>0</v>
      </c>
      <c r="LL18" s="172"/>
      <c r="LM18" s="172"/>
      <c r="LN18" s="168" t="str">
        <f t="shared" si="300"/>
        <v>#REF!</v>
      </c>
      <c r="LO18" s="168" t="str">
        <f t="shared" si="301"/>
        <v>#REF!</v>
      </c>
      <c r="LP18" s="168" t="str">
        <f t="shared" si="302"/>
        <v>#REF!</v>
      </c>
      <c r="LQ18" s="168" t="str">
        <f t="shared" si="303"/>
        <v>#REF!</v>
      </c>
    </row>
    <row r="19" ht="15.75" customHeight="1">
      <c r="A19" s="151">
        <v>46126.0</v>
      </c>
      <c r="B19" s="152" t="s">
        <v>33</v>
      </c>
      <c r="C19" s="153">
        <f t="shared" si="99"/>
        <v>0</v>
      </c>
      <c r="D19" s="154">
        <f t="shared" ref="D19:E19" si="524">D18</f>
        <v>1</v>
      </c>
      <c r="E19" s="173">
        <f t="shared" si="524"/>
        <v>1164</v>
      </c>
      <c r="F19" s="156" t="str">
        <f t="shared" si="101"/>
        <v>1</v>
      </c>
      <c r="G19" s="157" t="str">
        <f t="shared" si="102"/>
        <v/>
      </c>
      <c r="H19" s="158">
        <f t="shared" si="103"/>
        <v>0</v>
      </c>
      <c r="I19" s="160"/>
      <c r="J19" s="159"/>
      <c r="K19" s="174"/>
      <c r="L19" s="78"/>
      <c r="M19" s="79"/>
      <c r="N19" s="77" t="str">
        <f t="shared" si="104"/>
        <v>0</v>
      </c>
      <c r="O19" s="81">
        <f t="shared" si="105"/>
        <v>0</v>
      </c>
      <c r="P19" s="160">
        <f t="shared" si="106"/>
        <v>0</v>
      </c>
      <c r="Q19" s="160">
        <f t="shared" si="107"/>
        <v>0</v>
      </c>
      <c r="R19" s="160">
        <f t="shared" si="108"/>
        <v>0</v>
      </c>
      <c r="S19" s="160">
        <f t="shared" si="109"/>
        <v>0</v>
      </c>
      <c r="T19" s="161">
        <f t="shared" ref="T19:U19" si="525">T18</f>
        <v>2</v>
      </c>
      <c r="U19" s="175">
        <f t="shared" si="525"/>
        <v>1165</v>
      </c>
      <c r="V19" s="163" t="str">
        <f t="shared" si="111"/>
        <v>1</v>
      </c>
      <c r="W19" s="164" t="str">
        <f t="shared" si="112"/>
        <v/>
      </c>
      <c r="X19" s="165">
        <f t="shared" si="113"/>
        <v>0</v>
      </c>
      <c r="Y19" s="166"/>
      <c r="Z19" s="166"/>
      <c r="AA19" s="166"/>
      <c r="AB19" s="84"/>
      <c r="AC19" s="85"/>
      <c r="AD19" s="83" t="str">
        <f t="shared" si="114"/>
        <v>0</v>
      </c>
      <c r="AE19" s="167">
        <f t="shared" si="115"/>
        <v>0</v>
      </c>
      <c r="AF19" s="168">
        <f t="shared" si="116"/>
        <v>0</v>
      </c>
      <c r="AG19" s="168">
        <f t="shared" si="117"/>
        <v>0</v>
      </c>
      <c r="AH19" s="168">
        <f t="shared" si="118"/>
        <v>0</v>
      </c>
      <c r="AI19" s="168">
        <f t="shared" si="119"/>
        <v>0</v>
      </c>
      <c r="AJ19" s="154">
        <f t="shared" ref="AJ19:AK19" si="526">AJ18</f>
        <v>3</v>
      </c>
      <c r="AK19" s="173">
        <f t="shared" si="526"/>
        <v>1166</v>
      </c>
      <c r="AL19" s="156" t="str">
        <f t="shared" si="121"/>
        <v>1</v>
      </c>
      <c r="AM19" s="157" t="str">
        <f t="shared" si="122"/>
        <v/>
      </c>
      <c r="AN19" s="158">
        <f t="shared" si="123"/>
        <v>0</v>
      </c>
      <c r="AO19" s="160"/>
      <c r="AP19" s="159"/>
      <c r="AQ19" s="174"/>
      <c r="AR19" s="78"/>
      <c r="AS19" s="79"/>
      <c r="AT19" s="77" t="str">
        <f t="shared" si="124"/>
        <v>0</v>
      </c>
      <c r="AU19" s="81">
        <f t="shared" si="125"/>
        <v>0</v>
      </c>
      <c r="AV19" s="160">
        <f t="shared" si="126"/>
        <v>0</v>
      </c>
      <c r="AW19" s="160">
        <f t="shared" si="127"/>
        <v>0</v>
      </c>
      <c r="AX19" s="160">
        <f t="shared" si="128"/>
        <v>0</v>
      </c>
      <c r="AY19" s="160">
        <f t="shared" si="129"/>
        <v>0</v>
      </c>
      <c r="AZ19" s="161">
        <f t="shared" ref="AZ19:BA19" si="527">AZ18</f>
        <v>4</v>
      </c>
      <c r="BA19" s="175">
        <f t="shared" si="527"/>
        <v>1167</v>
      </c>
      <c r="BB19" s="163" t="str">
        <f t="shared" si="131"/>
        <v>1</v>
      </c>
      <c r="BC19" s="164" t="str">
        <f t="shared" si="132"/>
        <v/>
      </c>
      <c r="BD19" s="165">
        <f t="shared" si="133"/>
        <v>0</v>
      </c>
      <c r="BE19" s="166"/>
      <c r="BF19" s="166"/>
      <c r="BG19" s="166"/>
      <c r="BH19" s="84"/>
      <c r="BI19" s="85"/>
      <c r="BJ19" s="83" t="str">
        <f t="shared" si="134"/>
        <v>0</v>
      </c>
      <c r="BK19" s="167">
        <f t="shared" si="135"/>
        <v>0</v>
      </c>
      <c r="BL19" s="168">
        <f t="shared" si="136"/>
        <v>0</v>
      </c>
      <c r="BM19" s="168">
        <f t="shared" si="137"/>
        <v>0</v>
      </c>
      <c r="BN19" s="168">
        <f t="shared" si="138"/>
        <v>0</v>
      </c>
      <c r="BO19" s="168">
        <f t="shared" si="139"/>
        <v>0</v>
      </c>
      <c r="BP19" s="154">
        <f t="shared" ref="BP19:BQ19" si="528">BP18</f>
        <v>5</v>
      </c>
      <c r="BQ19" s="173">
        <f t="shared" si="528"/>
        <v>1168</v>
      </c>
      <c r="BR19" s="156" t="str">
        <f t="shared" si="141"/>
        <v>1</v>
      </c>
      <c r="BS19" s="157" t="str">
        <f t="shared" si="142"/>
        <v/>
      </c>
      <c r="BT19" s="158">
        <f t="shared" si="143"/>
        <v>0</v>
      </c>
      <c r="BU19" s="159"/>
      <c r="BV19" s="159"/>
      <c r="BW19" s="159"/>
      <c r="BX19" s="78"/>
      <c r="BY19" s="79"/>
      <c r="BZ19" s="77" t="str">
        <f t="shared" si="144"/>
        <v>0</v>
      </c>
      <c r="CA19" s="81">
        <f t="shared" si="145"/>
        <v>0</v>
      </c>
      <c r="CB19" s="160">
        <f t="shared" si="146"/>
        <v>0</v>
      </c>
      <c r="CC19" s="160">
        <f t="shared" si="147"/>
        <v>0</v>
      </c>
      <c r="CD19" s="160">
        <f t="shared" si="148"/>
        <v>0</v>
      </c>
      <c r="CE19" s="160">
        <f t="shared" si="149"/>
        <v>0</v>
      </c>
      <c r="CF19" s="161">
        <f t="shared" ref="CF19:CG19" si="529">CF18</f>
        <v>6</v>
      </c>
      <c r="CG19" s="175">
        <f t="shared" si="529"/>
        <v>1169</v>
      </c>
      <c r="CH19" s="163" t="str">
        <f t="shared" si="151"/>
        <v>1</v>
      </c>
      <c r="CI19" s="164" t="str">
        <f t="shared" si="152"/>
        <v/>
      </c>
      <c r="CJ19" s="165">
        <f t="shared" si="153"/>
        <v>0</v>
      </c>
      <c r="CK19" s="166"/>
      <c r="CL19" s="166"/>
      <c r="CM19" s="166"/>
      <c r="CN19" s="84"/>
      <c r="CO19" s="85"/>
      <c r="CP19" s="83" t="str">
        <f t="shared" si="154"/>
        <v>0</v>
      </c>
      <c r="CQ19" s="167">
        <f t="shared" si="155"/>
        <v>0</v>
      </c>
      <c r="CR19" s="168">
        <f t="shared" si="156"/>
        <v>0</v>
      </c>
      <c r="CS19" s="168">
        <f t="shared" si="157"/>
        <v>0</v>
      </c>
      <c r="CT19" s="168">
        <f t="shared" si="158"/>
        <v>0</v>
      </c>
      <c r="CU19" s="168">
        <f t="shared" si="159"/>
        <v>0</v>
      </c>
      <c r="CV19" s="154">
        <f t="shared" ref="CV19:CW19" si="530">CV18</f>
        <v>7</v>
      </c>
      <c r="CW19" s="173">
        <f t="shared" si="530"/>
        <v>1170</v>
      </c>
      <c r="CX19" s="156" t="str">
        <f t="shared" si="161"/>
        <v>1</v>
      </c>
      <c r="CY19" s="157" t="str">
        <f t="shared" si="162"/>
        <v/>
      </c>
      <c r="CZ19" s="158">
        <f t="shared" si="163"/>
        <v>0</v>
      </c>
      <c r="DA19" s="159"/>
      <c r="DB19" s="159"/>
      <c r="DC19" s="159"/>
      <c r="DD19" s="78"/>
      <c r="DE19" s="79"/>
      <c r="DF19" s="77" t="str">
        <f t="shared" si="164"/>
        <v>0</v>
      </c>
      <c r="DG19" s="81">
        <f t="shared" si="165"/>
        <v>0</v>
      </c>
      <c r="DH19" s="160">
        <f t="shared" si="166"/>
        <v>0</v>
      </c>
      <c r="DI19" s="160">
        <f t="shared" si="167"/>
        <v>0</v>
      </c>
      <c r="DJ19" s="160">
        <f t="shared" si="168"/>
        <v>0</v>
      </c>
      <c r="DK19" s="160">
        <f t="shared" si="169"/>
        <v>0</v>
      </c>
      <c r="DL19" s="161">
        <f t="shared" ref="DL19:DM19" si="531">DL18</f>
        <v>8</v>
      </c>
      <c r="DM19" s="175">
        <f t="shared" si="531"/>
        <v>1171</v>
      </c>
      <c r="DN19" s="163" t="str">
        <f t="shared" si="171"/>
        <v>1</v>
      </c>
      <c r="DO19" s="164" t="str">
        <f t="shared" si="172"/>
        <v/>
      </c>
      <c r="DP19" s="165">
        <f t="shared" si="173"/>
        <v>0</v>
      </c>
      <c r="DQ19" s="166"/>
      <c r="DR19" s="166"/>
      <c r="DS19" s="166"/>
      <c r="DT19" s="84"/>
      <c r="DU19" s="85"/>
      <c r="DV19" s="83" t="str">
        <f t="shared" si="174"/>
        <v>0</v>
      </c>
      <c r="DW19" s="167">
        <f t="shared" si="175"/>
        <v>0</v>
      </c>
      <c r="DX19" s="168">
        <f t="shared" si="176"/>
        <v>0</v>
      </c>
      <c r="DY19" s="168">
        <f t="shared" si="177"/>
        <v>0</v>
      </c>
      <c r="DZ19" s="168">
        <f t="shared" si="178"/>
        <v>0</v>
      </c>
      <c r="EA19" s="168">
        <f t="shared" si="179"/>
        <v>0</v>
      </c>
      <c r="EB19" s="154">
        <f t="shared" ref="EB19:EC19" si="532">EB18</f>
        <v>9</v>
      </c>
      <c r="EC19" s="173">
        <f t="shared" si="532"/>
        <v>1172</v>
      </c>
      <c r="ED19" s="156" t="str">
        <f t="shared" si="181"/>
        <v>1</v>
      </c>
      <c r="EE19" s="157" t="str">
        <f t="shared" si="182"/>
        <v/>
      </c>
      <c r="EF19" s="169">
        <f t="shared" si="183"/>
        <v>0</v>
      </c>
      <c r="EG19" s="159"/>
      <c r="EH19" s="159"/>
      <c r="EI19" s="159"/>
      <c r="EJ19" s="78"/>
      <c r="EK19" s="79"/>
      <c r="EL19" s="77" t="str">
        <f t="shared" si="184"/>
        <v>0</v>
      </c>
      <c r="EM19" s="81">
        <f t="shared" si="185"/>
        <v>0</v>
      </c>
      <c r="EN19" s="160">
        <f t="shared" si="186"/>
        <v>0</v>
      </c>
      <c r="EO19" s="160">
        <f t="shared" si="187"/>
        <v>0</v>
      </c>
      <c r="EP19" s="160">
        <f t="shared" si="188"/>
        <v>0</v>
      </c>
      <c r="EQ19" s="160">
        <f t="shared" si="189"/>
        <v>0</v>
      </c>
      <c r="ER19" s="161">
        <f t="shared" ref="ER19:ES19" si="533">ER18</f>
        <v>10</v>
      </c>
      <c r="ES19" s="175">
        <f t="shared" si="533"/>
        <v>1173</v>
      </c>
      <c r="ET19" s="163" t="str">
        <f t="shared" si="191"/>
        <v>1</v>
      </c>
      <c r="EU19" s="164" t="str">
        <f t="shared" si="192"/>
        <v/>
      </c>
      <c r="EV19" s="165">
        <f t="shared" si="193"/>
        <v>0</v>
      </c>
      <c r="EW19" s="166"/>
      <c r="EX19" s="166"/>
      <c r="EY19" s="166"/>
      <c r="EZ19" s="84"/>
      <c r="FA19" s="85"/>
      <c r="FB19" s="83" t="str">
        <f t="shared" si="194"/>
        <v>0</v>
      </c>
      <c r="FC19" s="167">
        <f t="shared" si="195"/>
        <v>0</v>
      </c>
      <c r="FD19" s="168">
        <f t="shared" si="196"/>
        <v>0</v>
      </c>
      <c r="FE19" s="168">
        <f t="shared" si="197"/>
        <v>0</v>
      </c>
      <c r="FF19" s="168">
        <f t="shared" si="198"/>
        <v>0</v>
      </c>
      <c r="FG19" s="168">
        <f t="shared" si="199"/>
        <v>0</v>
      </c>
      <c r="FH19" s="154">
        <f t="shared" ref="FH19:FI19" si="534">FH18</f>
        <v>11</v>
      </c>
      <c r="FI19" s="173">
        <f t="shared" si="534"/>
        <v>1174</v>
      </c>
      <c r="FJ19" s="156" t="str">
        <f t="shared" si="201"/>
        <v>1</v>
      </c>
      <c r="FK19" s="157" t="str">
        <f t="shared" si="202"/>
        <v/>
      </c>
      <c r="FL19" s="158">
        <f t="shared" si="203"/>
        <v>0</v>
      </c>
      <c r="FM19" s="159"/>
      <c r="FN19" s="159"/>
      <c r="FO19" s="159"/>
      <c r="FP19" s="78"/>
      <c r="FQ19" s="79"/>
      <c r="FR19" s="77" t="str">
        <f t="shared" si="204"/>
        <v>0</v>
      </c>
      <c r="FS19" s="81">
        <f t="shared" si="205"/>
        <v>0</v>
      </c>
      <c r="FT19" s="160">
        <f t="shared" si="206"/>
        <v>0</v>
      </c>
      <c r="FU19" s="160">
        <f t="shared" si="207"/>
        <v>0</v>
      </c>
      <c r="FV19" s="160">
        <f t="shared" si="208"/>
        <v>0</v>
      </c>
      <c r="FW19" s="160">
        <f t="shared" si="209"/>
        <v>0</v>
      </c>
      <c r="FX19" s="161">
        <f t="shared" ref="FX19:FY19" si="535">FX18</f>
        <v>12</v>
      </c>
      <c r="FY19" s="175">
        <f t="shared" si="535"/>
        <v>1175</v>
      </c>
      <c r="FZ19" s="163" t="str">
        <f t="shared" si="211"/>
        <v>1</v>
      </c>
      <c r="GA19" s="164" t="str">
        <f t="shared" si="212"/>
        <v/>
      </c>
      <c r="GB19" s="165">
        <f t="shared" si="213"/>
        <v>0</v>
      </c>
      <c r="GC19" s="166"/>
      <c r="GD19" s="166"/>
      <c r="GE19" s="166"/>
      <c r="GF19" s="84"/>
      <c r="GG19" s="85"/>
      <c r="GH19" s="83" t="str">
        <f t="shared" si="214"/>
        <v>0</v>
      </c>
      <c r="GI19" s="167">
        <f t="shared" si="215"/>
        <v>0</v>
      </c>
      <c r="GJ19" s="168">
        <f t="shared" si="216"/>
        <v>0</v>
      </c>
      <c r="GK19" s="168">
        <f t="shared" si="217"/>
        <v>0</v>
      </c>
      <c r="GL19" s="168">
        <f t="shared" si="218"/>
        <v>0</v>
      </c>
      <c r="GM19" s="168">
        <f t="shared" si="219"/>
        <v>0</v>
      </c>
      <c r="GN19" s="154">
        <f t="shared" ref="GN19:GO19" si="536">GN18</f>
        <v>13</v>
      </c>
      <c r="GO19" s="173">
        <f t="shared" si="536"/>
        <v>1176</v>
      </c>
      <c r="GP19" s="156" t="str">
        <f t="shared" si="221"/>
        <v>1</v>
      </c>
      <c r="GQ19" s="157" t="str">
        <f t="shared" si="222"/>
        <v/>
      </c>
      <c r="GR19" s="158">
        <f t="shared" si="223"/>
        <v>0</v>
      </c>
      <c r="GS19" s="159"/>
      <c r="GT19" s="159"/>
      <c r="GU19" s="159"/>
      <c r="GV19" s="78"/>
      <c r="GW19" s="79"/>
      <c r="GX19" s="77" t="str">
        <f t="shared" si="224"/>
        <v>0</v>
      </c>
      <c r="GY19" s="81">
        <f t="shared" si="225"/>
        <v>0</v>
      </c>
      <c r="GZ19" s="160">
        <f t="shared" si="226"/>
        <v>0</v>
      </c>
      <c r="HA19" s="160">
        <f t="shared" si="227"/>
        <v>0</v>
      </c>
      <c r="HB19" s="160">
        <f t="shared" si="228"/>
        <v>0</v>
      </c>
      <c r="HC19" s="160">
        <f t="shared" si="229"/>
        <v>0</v>
      </c>
      <c r="HD19" s="161">
        <f t="shared" ref="HD19:HE19" si="537">HD18</f>
        <v>14</v>
      </c>
      <c r="HE19" s="175">
        <f t="shared" si="537"/>
        <v>1177</v>
      </c>
      <c r="HF19" s="163" t="str">
        <f t="shared" si="231"/>
        <v>1</v>
      </c>
      <c r="HG19" s="164" t="str">
        <f t="shared" si="232"/>
        <v/>
      </c>
      <c r="HH19" s="165">
        <f t="shared" si="233"/>
        <v>0</v>
      </c>
      <c r="HI19" s="166"/>
      <c r="HJ19" s="166"/>
      <c r="HK19" s="166"/>
      <c r="HL19" s="84"/>
      <c r="HM19" s="85"/>
      <c r="HN19" s="83" t="str">
        <f t="shared" si="234"/>
        <v>0</v>
      </c>
      <c r="HO19" s="167">
        <f t="shared" si="235"/>
        <v>0</v>
      </c>
      <c r="HP19" s="168">
        <f t="shared" si="236"/>
        <v>0</v>
      </c>
      <c r="HQ19" s="168">
        <f t="shared" si="237"/>
        <v>0</v>
      </c>
      <c r="HR19" s="168">
        <f t="shared" si="238"/>
        <v>0</v>
      </c>
      <c r="HS19" s="168">
        <f t="shared" si="239"/>
        <v>0</v>
      </c>
      <c r="HT19" s="154">
        <f t="shared" ref="HT19:HU19" si="538">HT18</f>
        <v>15</v>
      </c>
      <c r="HU19" s="173">
        <f t="shared" si="538"/>
        <v>1178</v>
      </c>
      <c r="HV19" s="156" t="str">
        <f t="shared" si="241"/>
        <v>1</v>
      </c>
      <c r="HW19" s="157" t="str">
        <f t="shared" si="242"/>
        <v/>
      </c>
      <c r="HX19" s="169">
        <f t="shared" si="243"/>
        <v>0</v>
      </c>
      <c r="HY19" s="159"/>
      <c r="HZ19" s="159"/>
      <c r="IA19" s="159"/>
      <c r="IB19" s="160"/>
      <c r="IC19" s="160"/>
      <c r="ID19" s="160" t="str">
        <f t="shared" si="244"/>
        <v>0</v>
      </c>
      <c r="IE19" s="160">
        <f t="shared" si="245"/>
        <v>0</v>
      </c>
      <c r="IF19" s="160">
        <f t="shared" si="246"/>
        <v>0</v>
      </c>
      <c r="IG19" s="160">
        <f t="shared" si="247"/>
        <v>0</v>
      </c>
      <c r="IH19" s="160">
        <f t="shared" si="248"/>
        <v>0</v>
      </c>
      <c r="II19" s="160">
        <f t="shared" si="249"/>
        <v>0</v>
      </c>
      <c r="IJ19" s="161">
        <f t="shared" ref="IJ19:IK19" si="539">IJ18</f>
        <v>16</v>
      </c>
      <c r="IK19" s="175">
        <f t="shared" si="539"/>
        <v>1179</v>
      </c>
      <c r="IL19" s="163" t="str">
        <f t="shared" si="251"/>
        <v>1</v>
      </c>
      <c r="IM19" s="164" t="str">
        <f t="shared" si="252"/>
        <v/>
      </c>
      <c r="IN19" s="165">
        <f t="shared" si="253"/>
        <v>0</v>
      </c>
      <c r="IO19" s="166"/>
      <c r="IP19" s="166"/>
      <c r="IQ19" s="166"/>
      <c r="IR19" s="168"/>
      <c r="IS19" s="168"/>
      <c r="IT19" s="170" t="str">
        <f t="shared" si="254"/>
        <v>0</v>
      </c>
      <c r="IU19" s="170">
        <f t="shared" si="255"/>
        <v>0</v>
      </c>
      <c r="IV19" s="168">
        <f t="shared" si="256"/>
        <v>0</v>
      </c>
      <c r="IW19" s="168">
        <f t="shared" si="257"/>
        <v>0</v>
      </c>
      <c r="IX19" s="168">
        <f t="shared" si="258"/>
        <v>0</v>
      </c>
      <c r="IY19" s="168">
        <f t="shared" si="259"/>
        <v>0</v>
      </c>
      <c r="IZ19" s="154">
        <f t="shared" ref="IZ19:JA19" si="540">IZ18</f>
        <v>17</v>
      </c>
      <c r="JA19" s="173">
        <f t="shared" si="540"/>
        <v>1180</v>
      </c>
      <c r="JB19" s="156" t="str">
        <f t="shared" si="261"/>
        <v>1</v>
      </c>
      <c r="JC19" s="157" t="str">
        <f t="shared" si="262"/>
        <v/>
      </c>
      <c r="JD19" s="158">
        <f t="shared" si="263"/>
        <v>0</v>
      </c>
      <c r="JE19" s="159"/>
      <c r="JF19" s="159"/>
      <c r="JG19" s="159"/>
      <c r="JH19" s="160"/>
      <c r="JI19" s="160"/>
      <c r="JJ19" s="171" t="str">
        <f t="shared" si="264"/>
        <v>0</v>
      </c>
      <c r="JK19" s="171">
        <f t="shared" si="265"/>
        <v>0</v>
      </c>
      <c r="JL19" s="160">
        <f t="shared" si="266"/>
        <v>0</v>
      </c>
      <c r="JM19" s="160">
        <f t="shared" si="267"/>
        <v>0</v>
      </c>
      <c r="JN19" s="160">
        <f t="shared" si="268"/>
        <v>0</v>
      </c>
      <c r="JO19" s="160">
        <f t="shared" si="269"/>
        <v>0</v>
      </c>
      <c r="JP19" s="161">
        <f t="shared" ref="JP19:JQ19" si="541">JP18</f>
        <v>18</v>
      </c>
      <c r="JQ19" s="175">
        <f t="shared" si="541"/>
        <v>1181</v>
      </c>
      <c r="JR19" s="163" t="str">
        <f t="shared" si="271"/>
        <v>1</v>
      </c>
      <c r="JS19" s="164" t="str">
        <f t="shared" si="272"/>
        <v/>
      </c>
      <c r="JT19" s="165">
        <f t="shared" si="273"/>
        <v>0</v>
      </c>
      <c r="JU19" s="166"/>
      <c r="JV19" s="166"/>
      <c r="JW19" s="166"/>
      <c r="JX19" s="168"/>
      <c r="JY19" s="168"/>
      <c r="JZ19" s="170" t="str">
        <f t="shared" si="274"/>
        <v>0</v>
      </c>
      <c r="KA19" s="170">
        <f t="shared" si="275"/>
        <v>0</v>
      </c>
      <c r="KB19" s="168">
        <f t="shared" si="276"/>
        <v>0</v>
      </c>
      <c r="KC19" s="168">
        <f t="shared" si="277"/>
        <v>0</v>
      </c>
      <c r="KD19" s="168">
        <f t="shared" si="278"/>
        <v>0</v>
      </c>
      <c r="KE19" s="168">
        <f t="shared" si="279"/>
        <v>0</v>
      </c>
      <c r="KF19" s="154">
        <f t="shared" ref="KF19:KG19" si="542">KF18</f>
        <v>19</v>
      </c>
      <c r="KG19" s="173">
        <f t="shared" si="542"/>
        <v>1182</v>
      </c>
      <c r="KH19" s="156" t="str">
        <f t="shared" si="281"/>
        <v>1</v>
      </c>
      <c r="KI19" s="157" t="str">
        <f t="shared" si="282"/>
        <v/>
      </c>
      <c r="KJ19" s="158">
        <f t="shared" si="283"/>
        <v>0</v>
      </c>
      <c r="KK19" s="159"/>
      <c r="KL19" s="159"/>
      <c r="KM19" s="159"/>
      <c r="KN19" s="160"/>
      <c r="KO19" s="160"/>
      <c r="KP19" s="171" t="str">
        <f t="shared" si="284"/>
        <v>0</v>
      </c>
      <c r="KQ19" s="171">
        <f t="shared" si="285"/>
        <v>0</v>
      </c>
      <c r="KR19" s="160">
        <f t="shared" si="286"/>
        <v>0</v>
      </c>
      <c r="KS19" s="160">
        <f t="shared" si="287"/>
        <v>0</v>
      </c>
      <c r="KT19" s="160">
        <f t="shared" si="288"/>
        <v>0</v>
      </c>
      <c r="KU19" s="160">
        <f t="shared" si="289"/>
        <v>0</v>
      </c>
      <c r="KV19" s="161">
        <f t="shared" ref="KV19:KW19" si="543">KV18</f>
        <v>20</v>
      </c>
      <c r="KW19" s="175">
        <f t="shared" si="543"/>
        <v>1183</v>
      </c>
      <c r="KX19" s="163" t="str">
        <f t="shared" si="291"/>
        <v>1</v>
      </c>
      <c r="KY19" s="164" t="str">
        <f t="shared" si="292"/>
        <v/>
      </c>
      <c r="KZ19" s="165">
        <f t="shared" si="293"/>
        <v>0</v>
      </c>
      <c r="LA19" s="166"/>
      <c r="LB19" s="166"/>
      <c r="LC19" s="166"/>
      <c r="LD19" s="168"/>
      <c r="LE19" s="168"/>
      <c r="LF19" s="170" t="str">
        <f t="shared" si="294"/>
        <v>0</v>
      </c>
      <c r="LG19" s="170">
        <f t="shared" si="295"/>
        <v>0</v>
      </c>
      <c r="LH19" s="168">
        <f t="shared" si="296"/>
        <v>0</v>
      </c>
      <c r="LI19" s="168">
        <f t="shared" si="297"/>
        <v>0</v>
      </c>
      <c r="LJ19" s="168">
        <f t="shared" si="298"/>
        <v>0</v>
      </c>
      <c r="LK19" s="168">
        <f t="shared" si="299"/>
        <v>0</v>
      </c>
      <c r="LL19" s="172"/>
      <c r="LM19" s="172"/>
      <c r="LN19" s="168" t="str">
        <f t="shared" si="300"/>
        <v>#REF!</v>
      </c>
      <c r="LO19" s="168" t="str">
        <f t="shared" si="301"/>
        <v>#REF!</v>
      </c>
      <c r="LP19" s="168" t="str">
        <f t="shared" si="302"/>
        <v>#REF!</v>
      </c>
      <c r="LQ19" s="168" t="str">
        <f t="shared" si="303"/>
        <v>#REF!</v>
      </c>
    </row>
    <row r="20" ht="15.75" customHeight="1">
      <c r="A20" s="151">
        <v>46127.0</v>
      </c>
      <c r="B20" s="152" t="s">
        <v>27</v>
      </c>
      <c r="C20" s="153">
        <f t="shared" si="99"/>
        <v>0</v>
      </c>
      <c r="D20" s="154">
        <f t="shared" ref="D20:E20" si="544">D19</f>
        <v>1</v>
      </c>
      <c r="E20" s="173">
        <f t="shared" si="544"/>
        <v>1164</v>
      </c>
      <c r="F20" s="156" t="str">
        <f t="shared" si="101"/>
        <v>1</v>
      </c>
      <c r="G20" s="157" t="str">
        <f t="shared" si="102"/>
        <v/>
      </c>
      <c r="H20" s="158">
        <f t="shared" si="103"/>
        <v>0</v>
      </c>
      <c r="I20" s="160"/>
      <c r="J20" s="159"/>
      <c r="K20" s="174"/>
      <c r="L20" s="78"/>
      <c r="M20" s="79"/>
      <c r="N20" s="77" t="str">
        <f t="shared" si="104"/>
        <v>0</v>
      </c>
      <c r="O20" s="81">
        <f t="shared" si="105"/>
        <v>0</v>
      </c>
      <c r="P20" s="160">
        <f t="shared" si="106"/>
        <v>0</v>
      </c>
      <c r="Q20" s="160">
        <f t="shared" si="107"/>
        <v>0</v>
      </c>
      <c r="R20" s="160">
        <f t="shared" si="108"/>
        <v>0</v>
      </c>
      <c r="S20" s="160">
        <f t="shared" si="109"/>
        <v>0</v>
      </c>
      <c r="T20" s="161">
        <f t="shared" ref="T20:U20" si="545">T19</f>
        <v>2</v>
      </c>
      <c r="U20" s="175">
        <f t="shared" si="545"/>
        <v>1165</v>
      </c>
      <c r="V20" s="163" t="str">
        <f t="shared" si="111"/>
        <v>1</v>
      </c>
      <c r="W20" s="164" t="str">
        <f t="shared" si="112"/>
        <v/>
      </c>
      <c r="X20" s="165">
        <f t="shared" si="113"/>
        <v>0</v>
      </c>
      <c r="Y20" s="166"/>
      <c r="Z20" s="166"/>
      <c r="AA20" s="166"/>
      <c r="AB20" s="84"/>
      <c r="AC20" s="85"/>
      <c r="AD20" s="83" t="str">
        <f t="shared" si="114"/>
        <v>0</v>
      </c>
      <c r="AE20" s="167">
        <f t="shared" si="115"/>
        <v>0</v>
      </c>
      <c r="AF20" s="168">
        <f t="shared" si="116"/>
        <v>0</v>
      </c>
      <c r="AG20" s="168">
        <f t="shared" si="117"/>
        <v>0</v>
      </c>
      <c r="AH20" s="168">
        <f t="shared" si="118"/>
        <v>0</v>
      </c>
      <c r="AI20" s="168">
        <f t="shared" si="119"/>
        <v>0</v>
      </c>
      <c r="AJ20" s="154">
        <f t="shared" ref="AJ20:AK20" si="546">AJ19</f>
        <v>3</v>
      </c>
      <c r="AK20" s="173">
        <f t="shared" si="546"/>
        <v>1166</v>
      </c>
      <c r="AL20" s="156" t="str">
        <f t="shared" si="121"/>
        <v>1</v>
      </c>
      <c r="AM20" s="157" t="str">
        <f t="shared" si="122"/>
        <v/>
      </c>
      <c r="AN20" s="158">
        <f t="shared" si="123"/>
        <v>0</v>
      </c>
      <c r="AO20" s="160"/>
      <c r="AP20" s="159"/>
      <c r="AQ20" s="160"/>
      <c r="AR20" s="78"/>
      <c r="AS20" s="79"/>
      <c r="AT20" s="77" t="str">
        <f t="shared" si="124"/>
        <v>0</v>
      </c>
      <c r="AU20" s="81">
        <f t="shared" si="125"/>
        <v>0</v>
      </c>
      <c r="AV20" s="160">
        <f t="shared" si="126"/>
        <v>0</v>
      </c>
      <c r="AW20" s="160">
        <f t="shared" si="127"/>
        <v>0</v>
      </c>
      <c r="AX20" s="160">
        <f t="shared" si="128"/>
        <v>0</v>
      </c>
      <c r="AY20" s="160">
        <f t="shared" si="129"/>
        <v>0</v>
      </c>
      <c r="AZ20" s="161">
        <f t="shared" ref="AZ20:BA20" si="547">AZ19</f>
        <v>4</v>
      </c>
      <c r="BA20" s="175">
        <f t="shared" si="547"/>
        <v>1167</v>
      </c>
      <c r="BB20" s="163" t="str">
        <f t="shared" si="131"/>
        <v>1</v>
      </c>
      <c r="BC20" s="164" t="str">
        <f t="shared" si="132"/>
        <v/>
      </c>
      <c r="BD20" s="165">
        <f t="shared" si="133"/>
        <v>0</v>
      </c>
      <c r="BE20" s="166"/>
      <c r="BF20" s="166"/>
      <c r="BG20" s="166"/>
      <c r="BH20" s="84"/>
      <c r="BI20" s="85"/>
      <c r="BJ20" s="83" t="str">
        <f t="shared" si="134"/>
        <v>0</v>
      </c>
      <c r="BK20" s="167">
        <f t="shared" si="135"/>
        <v>0</v>
      </c>
      <c r="BL20" s="168">
        <f t="shared" si="136"/>
        <v>0</v>
      </c>
      <c r="BM20" s="168">
        <f t="shared" si="137"/>
        <v>0</v>
      </c>
      <c r="BN20" s="168">
        <f t="shared" si="138"/>
        <v>0</v>
      </c>
      <c r="BO20" s="168">
        <f t="shared" si="139"/>
        <v>0</v>
      </c>
      <c r="BP20" s="154">
        <f t="shared" ref="BP20:BQ20" si="548">BP19</f>
        <v>5</v>
      </c>
      <c r="BQ20" s="173">
        <f t="shared" si="548"/>
        <v>1168</v>
      </c>
      <c r="BR20" s="156" t="str">
        <f t="shared" si="141"/>
        <v>1</v>
      </c>
      <c r="BS20" s="157" t="str">
        <f t="shared" si="142"/>
        <v/>
      </c>
      <c r="BT20" s="158">
        <f t="shared" si="143"/>
        <v>0</v>
      </c>
      <c r="BU20" s="159"/>
      <c r="BV20" s="159"/>
      <c r="BW20" s="159"/>
      <c r="BX20" s="78"/>
      <c r="BY20" s="79"/>
      <c r="BZ20" s="77" t="str">
        <f t="shared" si="144"/>
        <v>0</v>
      </c>
      <c r="CA20" s="81">
        <f t="shared" si="145"/>
        <v>0</v>
      </c>
      <c r="CB20" s="160">
        <f t="shared" si="146"/>
        <v>0</v>
      </c>
      <c r="CC20" s="160">
        <f t="shared" si="147"/>
        <v>0</v>
      </c>
      <c r="CD20" s="160">
        <f t="shared" si="148"/>
        <v>0</v>
      </c>
      <c r="CE20" s="160">
        <f t="shared" si="149"/>
        <v>0</v>
      </c>
      <c r="CF20" s="161">
        <f t="shared" ref="CF20:CG20" si="549">CF19</f>
        <v>6</v>
      </c>
      <c r="CG20" s="175">
        <f t="shared" si="549"/>
        <v>1169</v>
      </c>
      <c r="CH20" s="163" t="str">
        <f t="shared" si="151"/>
        <v>1</v>
      </c>
      <c r="CI20" s="164" t="str">
        <f t="shared" si="152"/>
        <v/>
      </c>
      <c r="CJ20" s="165">
        <f t="shared" si="153"/>
        <v>0</v>
      </c>
      <c r="CK20" s="166"/>
      <c r="CL20" s="166"/>
      <c r="CM20" s="166"/>
      <c r="CN20" s="84"/>
      <c r="CO20" s="85"/>
      <c r="CP20" s="83" t="str">
        <f t="shared" si="154"/>
        <v>0</v>
      </c>
      <c r="CQ20" s="167">
        <f t="shared" si="155"/>
        <v>0</v>
      </c>
      <c r="CR20" s="168">
        <f t="shared" si="156"/>
        <v>0</v>
      </c>
      <c r="CS20" s="168">
        <f t="shared" si="157"/>
        <v>0</v>
      </c>
      <c r="CT20" s="168">
        <f t="shared" si="158"/>
        <v>0</v>
      </c>
      <c r="CU20" s="168">
        <f t="shared" si="159"/>
        <v>0</v>
      </c>
      <c r="CV20" s="154">
        <f t="shared" ref="CV20:CW20" si="550">CV19</f>
        <v>7</v>
      </c>
      <c r="CW20" s="173">
        <f t="shared" si="550"/>
        <v>1170</v>
      </c>
      <c r="CX20" s="156" t="str">
        <f t="shared" si="161"/>
        <v>1</v>
      </c>
      <c r="CY20" s="157" t="str">
        <f t="shared" si="162"/>
        <v/>
      </c>
      <c r="CZ20" s="158">
        <f t="shared" si="163"/>
        <v>0</v>
      </c>
      <c r="DA20" s="159"/>
      <c r="DB20" s="159"/>
      <c r="DC20" s="159"/>
      <c r="DD20" s="78"/>
      <c r="DE20" s="79"/>
      <c r="DF20" s="77" t="str">
        <f t="shared" si="164"/>
        <v>0</v>
      </c>
      <c r="DG20" s="81">
        <f t="shared" si="165"/>
        <v>0</v>
      </c>
      <c r="DH20" s="160">
        <f t="shared" si="166"/>
        <v>0</v>
      </c>
      <c r="DI20" s="160">
        <f t="shared" si="167"/>
        <v>0</v>
      </c>
      <c r="DJ20" s="160">
        <f t="shared" si="168"/>
        <v>0</v>
      </c>
      <c r="DK20" s="160">
        <f t="shared" si="169"/>
        <v>0</v>
      </c>
      <c r="DL20" s="161">
        <f t="shared" ref="DL20:DM20" si="551">DL19</f>
        <v>8</v>
      </c>
      <c r="DM20" s="175">
        <f t="shared" si="551"/>
        <v>1171</v>
      </c>
      <c r="DN20" s="163" t="str">
        <f t="shared" si="171"/>
        <v>1</v>
      </c>
      <c r="DO20" s="164" t="str">
        <f t="shared" si="172"/>
        <v/>
      </c>
      <c r="DP20" s="165">
        <f t="shared" si="173"/>
        <v>0</v>
      </c>
      <c r="DQ20" s="166"/>
      <c r="DR20" s="166"/>
      <c r="DS20" s="166"/>
      <c r="DT20" s="84"/>
      <c r="DU20" s="85"/>
      <c r="DV20" s="83" t="str">
        <f t="shared" si="174"/>
        <v>0</v>
      </c>
      <c r="DW20" s="167">
        <f t="shared" si="175"/>
        <v>0</v>
      </c>
      <c r="DX20" s="168">
        <f t="shared" si="176"/>
        <v>0</v>
      </c>
      <c r="DY20" s="168">
        <f t="shared" si="177"/>
        <v>0</v>
      </c>
      <c r="DZ20" s="168">
        <f t="shared" si="178"/>
        <v>0</v>
      </c>
      <c r="EA20" s="168">
        <f t="shared" si="179"/>
        <v>0</v>
      </c>
      <c r="EB20" s="154">
        <f t="shared" ref="EB20:EC20" si="552">EB19</f>
        <v>9</v>
      </c>
      <c r="EC20" s="173">
        <f t="shared" si="552"/>
        <v>1172</v>
      </c>
      <c r="ED20" s="156" t="str">
        <f t="shared" si="181"/>
        <v>1</v>
      </c>
      <c r="EE20" s="157" t="str">
        <f t="shared" si="182"/>
        <v/>
      </c>
      <c r="EF20" s="169">
        <f t="shared" si="183"/>
        <v>0</v>
      </c>
      <c r="EG20" s="159"/>
      <c r="EH20" s="159"/>
      <c r="EI20" s="159"/>
      <c r="EJ20" s="78"/>
      <c r="EK20" s="79"/>
      <c r="EL20" s="77" t="str">
        <f t="shared" si="184"/>
        <v>0</v>
      </c>
      <c r="EM20" s="81">
        <f t="shared" si="185"/>
        <v>0</v>
      </c>
      <c r="EN20" s="160">
        <f t="shared" si="186"/>
        <v>0</v>
      </c>
      <c r="EO20" s="160">
        <f t="shared" si="187"/>
        <v>0</v>
      </c>
      <c r="EP20" s="160">
        <f t="shared" si="188"/>
        <v>0</v>
      </c>
      <c r="EQ20" s="160">
        <f t="shared" si="189"/>
        <v>0</v>
      </c>
      <c r="ER20" s="161">
        <f t="shared" ref="ER20:ES20" si="553">ER19</f>
        <v>10</v>
      </c>
      <c r="ES20" s="175">
        <f t="shared" si="553"/>
        <v>1173</v>
      </c>
      <c r="ET20" s="163" t="str">
        <f t="shared" si="191"/>
        <v>1</v>
      </c>
      <c r="EU20" s="164" t="str">
        <f t="shared" si="192"/>
        <v/>
      </c>
      <c r="EV20" s="165">
        <f t="shared" si="193"/>
        <v>0</v>
      </c>
      <c r="EW20" s="166"/>
      <c r="EX20" s="166"/>
      <c r="EY20" s="166"/>
      <c r="EZ20" s="84"/>
      <c r="FA20" s="85"/>
      <c r="FB20" s="83" t="str">
        <f t="shared" si="194"/>
        <v>0</v>
      </c>
      <c r="FC20" s="167">
        <f t="shared" si="195"/>
        <v>0</v>
      </c>
      <c r="FD20" s="168">
        <f t="shared" si="196"/>
        <v>0</v>
      </c>
      <c r="FE20" s="168">
        <f t="shared" si="197"/>
        <v>0</v>
      </c>
      <c r="FF20" s="168">
        <f t="shared" si="198"/>
        <v>0</v>
      </c>
      <c r="FG20" s="168">
        <f t="shared" si="199"/>
        <v>0</v>
      </c>
      <c r="FH20" s="154">
        <f t="shared" ref="FH20:FI20" si="554">FH19</f>
        <v>11</v>
      </c>
      <c r="FI20" s="173">
        <f t="shared" si="554"/>
        <v>1174</v>
      </c>
      <c r="FJ20" s="156" t="str">
        <f t="shared" si="201"/>
        <v>1</v>
      </c>
      <c r="FK20" s="157" t="str">
        <f t="shared" si="202"/>
        <v/>
      </c>
      <c r="FL20" s="158">
        <f t="shared" si="203"/>
        <v>0</v>
      </c>
      <c r="FM20" s="159"/>
      <c r="FN20" s="159"/>
      <c r="FO20" s="159"/>
      <c r="FP20" s="78"/>
      <c r="FQ20" s="79"/>
      <c r="FR20" s="77" t="str">
        <f t="shared" si="204"/>
        <v>0</v>
      </c>
      <c r="FS20" s="81">
        <f t="shared" si="205"/>
        <v>0</v>
      </c>
      <c r="FT20" s="160">
        <f t="shared" si="206"/>
        <v>0</v>
      </c>
      <c r="FU20" s="160">
        <f t="shared" si="207"/>
        <v>0</v>
      </c>
      <c r="FV20" s="160">
        <f t="shared" si="208"/>
        <v>0</v>
      </c>
      <c r="FW20" s="160">
        <f t="shared" si="209"/>
        <v>0</v>
      </c>
      <c r="FX20" s="161">
        <f t="shared" ref="FX20:FY20" si="555">FX19</f>
        <v>12</v>
      </c>
      <c r="FY20" s="175">
        <f t="shared" si="555"/>
        <v>1175</v>
      </c>
      <c r="FZ20" s="163" t="str">
        <f t="shared" si="211"/>
        <v>1</v>
      </c>
      <c r="GA20" s="164" t="str">
        <f t="shared" si="212"/>
        <v/>
      </c>
      <c r="GB20" s="165">
        <f t="shared" si="213"/>
        <v>0</v>
      </c>
      <c r="GC20" s="166"/>
      <c r="GD20" s="166"/>
      <c r="GE20" s="166"/>
      <c r="GF20" s="84"/>
      <c r="GG20" s="85"/>
      <c r="GH20" s="83" t="str">
        <f t="shared" si="214"/>
        <v>0</v>
      </c>
      <c r="GI20" s="167">
        <f t="shared" si="215"/>
        <v>0</v>
      </c>
      <c r="GJ20" s="168">
        <f t="shared" si="216"/>
        <v>0</v>
      </c>
      <c r="GK20" s="168">
        <f t="shared" si="217"/>
        <v>0</v>
      </c>
      <c r="GL20" s="168">
        <f t="shared" si="218"/>
        <v>0</v>
      </c>
      <c r="GM20" s="168">
        <f t="shared" si="219"/>
        <v>0</v>
      </c>
      <c r="GN20" s="154">
        <f t="shared" ref="GN20:GO20" si="556">GN19</f>
        <v>13</v>
      </c>
      <c r="GO20" s="173">
        <f t="shared" si="556"/>
        <v>1176</v>
      </c>
      <c r="GP20" s="156" t="str">
        <f t="shared" si="221"/>
        <v>1</v>
      </c>
      <c r="GQ20" s="157" t="str">
        <f t="shared" si="222"/>
        <v/>
      </c>
      <c r="GR20" s="158">
        <f t="shared" si="223"/>
        <v>0</v>
      </c>
      <c r="GS20" s="159"/>
      <c r="GT20" s="159"/>
      <c r="GU20" s="159"/>
      <c r="GV20" s="78"/>
      <c r="GW20" s="79"/>
      <c r="GX20" s="77" t="str">
        <f t="shared" si="224"/>
        <v>0</v>
      </c>
      <c r="GY20" s="81">
        <f t="shared" si="225"/>
        <v>0</v>
      </c>
      <c r="GZ20" s="160">
        <f t="shared" si="226"/>
        <v>0</v>
      </c>
      <c r="HA20" s="160">
        <f t="shared" si="227"/>
        <v>0</v>
      </c>
      <c r="HB20" s="160">
        <f t="shared" si="228"/>
        <v>0</v>
      </c>
      <c r="HC20" s="160">
        <f t="shared" si="229"/>
        <v>0</v>
      </c>
      <c r="HD20" s="161">
        <f t="shared" ref="HD20:HE20" si="557">HD19</f>
        <v>14</v>
      </c>
      <c r="HE20" s="175">
        <f t="shared" si="557"/>
        <v>1177</v>
      </c>
      <c r="HF20" s="163" t="str">
        <f t="shared" si="231"/>
        <v>1</v>
      </c>
      <c r="HG20" s="164" t="str">
        <f t="shared" si="232"/>
        <v/>
      </c>
      <c r="HH20" s="165">
        <f t="shared" si="233"/>
        <v>0</v>
      </c>
      <c r="HI20" s="166"/>
      <c r="HJ20" s="166"/>
      <c r="HK20" s="166"/>
      <c r="HL20" s="84"/>
      <c r="HM20" s="85"/>
      <c r="HN20" s="83" t="str">
        <f t="shared" si="234"/>
        <v>0</v>
      </c>
      <c r="HO20" s="167">
        <f t="shared" si="235"/>
        <v>0</v>
      </c>
      <c r="HP20" s="168">
        <f t="shared" si="236"/>
        <v>0</v>
      </c>
      <c r="HQ20" s="168">
        <f t="shared" si="237"/>
        <v>0</v>
      </c>
      <c r="HR20" s="168">
        <f t="shared" si="238"/>
        <v>0</v>
      </c>
      <c r="HS20" s="168">
        <f t="shared" si="239"/>
        <v>0</v>
      </c>
      <c r="HT20" s="154">
        <f t="shared" ref="HT20:HU20" si="558">HT19</f>
        <v>15</v>
      </c>
      <c r="HU20" s="173">
        <f t="shared" si="558"/>
        <v>1178</v>
      </c>
      <c r="HV20" s="156" t="str">
        <f t="shared" si="241"/>
        <v>1</v>
      </c>
      <c r="HW20" s="157" t="str">
        <f t="shared" si="242"/>
        <v/>
      </c>
      <c r="HX20" s="169">
        <f t="shared" si="243"/>
        <v>0</v>
      </c>
      <c r="HY20" s="159"/>
      <c r="HZ20" s="159"/>
      <c r="IA20" s="159"/>
      <c r="IB20" s="160"/>
      <c r="IC20" s="160"/>
      <c r="ID20" s="160" t="str">
        <f t="shared" si="244"/>
        <v>0</v>
      </c>
      <c r="IE20" s="160">
        <f t="shared" si="245"/>
        <v>0</v>
      </c>
      <c r="IF20" s="160">
        <f t="shared" si="246"/>
        <v>0</v>
      </c>
      <c r="IG20" s="160">
        <f t="shared" si="247"/>
        <v>0</v>
      </c>
      <c r="IH20" s="160">
        <f t="shared" si="248"/>
        <v>0</v>
      </c>
      <c r="II20" s="160">
        <f t="shared" si="249"/>
        <v>0</v>
      </c>
      <c r="IJ20" s="161">
        <f t="shared" ref="IJ20:IK20" si="559">IJ19</f>
        <v>16</v>
      </c>
      <c r="IK20" s="175">
        <f t="shared" si="559"/>
        <v>1179</v>
      </c>
      <c r="IL20" s="163" t="str">
        <f t="shared" si="251"/>
        <v>1</v>
      </c>
      <c r="IM20" s="164" t="str">
        <f t="shared" si="252"/>
        <v/>
      </c>
      <c r="IN20" s="165">
        <f t="shared" si="253"/>
        <v>0</v>
      </c>
      <c r="IO20" s="166"/>
      <c r="IP20" s="166"/>
      <c r="IQ20" s="166"/>
      <c r="IR20" s="168"/>
      <c r="IS20" s="168"/>
      <c r="IT20" s="170" t="str">
        <f t="shared" si="254"/>
        <v>0</v>
      </c>
      <c r="IU20" s="170">
        <f t="shared" si="255"/>
        <v>0</v>
      </c>
      <c r="IV20" s="168">
        <f t="shared" si="256"/>
        <v>0</v>
      </c>
      <c r="IW20" s="168">
        <f t="shared" si="257"/>
        <v>0</v>
      </c>
      <c r="IX20" s="168">
        <f t="shared" si="258"/>
        <v>0</v>
      </c>
      <c r="IY20" s="168">
        <f t="shared" si="259"/>
        <v>0</v>
      </c>
      <c r="IZ20" s="154">
        <f t="shared" ref="IZ20:JA20" si="560">IZ19</f>
        <v>17</v>
      </c>
      <c r="JA20" s="173">
        <f t="shared" si="560"/>
        <v>1180</v>
      </c>
      <c r="JB20" s="156" t="str">
        <f t="shared" si="261"/>
        <v>1</v>
      </c>
      <c r="JC20" s="157" t="str">
        <f t="shared" si="262"/>
        <v/>
      </c>
      <c r="JD20" s="158">
        <f t="shared" si="263"/>
        <v>0</v>
      </c>
      <c r="JE20" s="159"/>
      <c r="JF20" s="159"/>
      <c r="JG20" s="159"/>
      <c r="JH20" s="160"/>
      <c r="JI20" s="160"/>
      <c r="JJ20" s="171" t="str">
        <f t="shared" si="264"/>
        <v>0</v>
      </c>
      <c r="JK20" s="171">
        <f t="shared" si="265"/>
        <v>0</v>
      </c>
      <c r="JL20" s="160">
        <f t="shared" si="266"/>
        <v>0</v>
      </c>
      <c r="JM20" s="160">
        <f t="shared" si="267"/>
        <v>0</v>
      </c>
      <c r="JN20" s="160">
        <f t="shared" si="268"/>
        <v>0</v>
      </c>
      <c r="JO20" s="160">
        <f t="shared" si="269"/>
        <v>0</v>
      </c>
      <c r="JP20" s="161">
        <f t="shared" ref="JP20:JQ20" si="561">JP19</f>
        <v>18</v>
      </c>
      <c r="JQ20" s="175">
        <f t="shared" si="561"/>
        <v>1181</v>
      </c>
      <c r="JR20" s="163" t="str">
        <f t="shared" si="271"/>
        <v>1</v>
      </c>
      <c r="JS20" s="164" t="str">
        <f t="shared" si="272"/>
        <v/>
      </c>
      <c r="JT20" s="165">
        <f t="shared" si="273"/>
        <v>0</v>
      </c>
      <c r="JU20" s="166"/>
      <c r="JV20" s="166"/>
      <c r="JW20" s="166"/>
      <c r="JX20" s="168"/>
      <c r="JY20" s="168"/>
      <c r="JZ20" s="170" t="str">
        <f t="shared" si="274"/>
        <v>0</v>
      </c>
      <c r="KA20" s="170">
        <f t="shared" si="275"/>
        <v>0</v>
      </c>
      <c r="KB20" s="168">
        <f t="shared" si="276"/>
        <v>0</v>
      </c>
      <c r="KC20" s="168">
        <f t="shared" si="277"/>
        <v>0</v>
      </c>
      <c r="KD20" s="168">
        <f t="shared" si="278"/>
        <v>0</v>
      </c>
      <c r="KE20" s="168">
        <f t="shared" si="279"/>
        <v>0</v>
      </c>
      <c r="KF20" s="154">
        <f t="shared" ref="KF20:KG20" si="562">KF19</f>
        <v>19</v>
      </c>
      <c r="KG20" s="173">
        <f t="shared" si="562"/>
        <v>1182</v>
      </c>
      <c r="KH20" s="156" t="str">
        <f t="shared" si="281"/>
        <v>1</v>
      </c>
      <c r="KI20" s="157" t="str">
        <f t="shared" si="282"/>
        <v/>
      </c>
      <c r="KJ20" s="158">
        <f t="shared" si="283"/>
        <v>0</v>
      </c>
      <c r="KK20" s="159"/>
      <c r="KL20" s="159"/>
      <c r="KM20" s="159"/>
      <c r="KN20" s="160"/>
      <c r="KO20" s="160"/>
      <c r="KP20" s="171" t="str">
        <f t="shared" si="284"/>
        <v>0</v>
      </c>
      <c r="KQ20" s="171">
        <f t="shared" si="285"/>
        <v>0</v>
      </c>
      <c r="KR20" s="160">
        <f t="shared" si="286"/>
        <v>0</v>
      </c>
      <c r="KS20" s="160">
        <f t="shared" si="287"/>
        <v>0</v>
      </c>
      <c r="KT20" s="160">
        <f t="shared" si="288"/>
        <v>0</v>
      </c>
      <c r="KU20" s="160">
        <f t="shared" si="289"/>
        <v>0</v>
      </c>
      <c r="KV20" s="161">
        <f t="shared" ref="KV20:KW20" si="563">KV19</f>
        <v>20</v>
      </c>
      <c r="KW20" s="175">
        <f t="shared" si="563"/>
        <v>1183</v>
      </c>
      <c r="KX20" s="163" t="str">
        <f t="shared" si="291"/>
        <v>1</v>
      </c>
      <c r="KY20" s="164" t="str">
        <f t="shared" si="292"/>
        <v/>
      </c>
      <c r="KZ20" s="165">
        <f t="shared" si="293"/>
        <v>0</v>
      </c>
      <c r="LA20" s="166"/>
      <c r="LB20" s="166"/>
      <c r="LC20" s="166"/>
      <c r="LD20" s="168"/>
      <c r="LE20" s="168"/>
      <c r="LF20" s="170" t="str">
        <f t="shared" si="294"/>
        <v>0</v>
      </c>
      <c r="LG20" s="170">
        <f t="shared" si="295"/>
        <v>0</v>
      </c>
      <c r="LH20" s="168">
        <f t="shared" si="296"/>
        <v>0</v>
      </c>
      <c r="LI20" s="168">
        <f t="shared" si="297"/>
        <v>0</v>
      </c>
      <c r="LJ20" s="168">
        <f t="shared" si="298"/>
        <v>0</v>
      </c>
      <c r="LK20" s="168">
        <f t="shared" si="299"/>
        <v>0</v>
      </c>
      <c r="LL20" s="172"/>
      <c r="LM20" s="172"/>
      <c r="LN20" s="168" t="str">
        <f t="shared" si="300"/>
        <v>#REF!</v>
      </c>
      <c r="LO20" s="168" t="str">
        <f t="shared" si="301"/>
        <v>#REF!</v>
      </c>
      <c r="LP20" s="168" t="str">
        <f t="shared" si="302"/>
        <v>#REF!</v>
      </c>
      <c r="LQ20" s="168" t="str">
        <f t="shared" si="303"/>
        <v>#REF!</v>
      </c>
    </row>
    <row r="21" ht="15.75" customHeight="1">
      <c r="A21" s="151">
        <v>46128.0</v>
      </c>
      <c r="B21" s="152" t="s">
        <v>28</v>
      </c>
      <c r="C21" s="153">
        <f t="shared" si="99"/>
        <v>0</v>
      </c>
      <c r="D21" s="154">
        <f t="shared" ref="D21:E21" si="564">D20</f>
        <v>1</v>
      </c>
      <c r="E21" s="173">
        <f t="shared" si="564"/>
        <v>1164</v>
      </c>
      <c r="F21" s="156" t="str">
        <f t="shared" si="101"/>
        <v>1</v>
      </c>
      <c r="G21" s="157" t="str">
        <f t="shared" si="102"/>
        <v/>
      </c>
      <c r="H21" s="158">
        <f t="shared" si="103"/>
        <v>0</v>
      </c>
      <c r="I21" s="160"/>
      <c r="J21" s="159"/>
      <c r="K21" s="160"/>
      <c r="L21" s="78"/>
      <c r="M21" s="79"/>
      <c r="N21" s="77" t="str">
        <f t="shared" si="104"/>
        <v>0</v>
      </c>
      <c r="O21" s="81">
        <f t="shared" si="105"/>
        <v>0</v>
      </c>
      <c r="P21" s="160">
        <f t="shared" si="106"/>
        <v>0</v>
      </c>
      <c r="Q21" s="160">
        <f t="shared" si="107"/>
        <v>0</v>
      </c>
      <c r="R21" s="160">
        <f t="shared" si="108"/>
        <v>0</v>
      </c>
      <c r="S21" s="160">
        <f t="shared" si="109"/>
        <v>0</v>
      </c>
      <c r="T21" s="161">
        <f t="shared" ref="T21:U21" si="565">T20</f>
        <v>2</v>
      </c>
      <c r="U21" s="175">
        <f t="shared" si="565"/>
        <v>1165</v>
      </c>
      <c r="V21" s="163" t="str">
        <f t="shared" si="111"/>
        <v>1</v>
      </c>
      <c r="W21" s="164" t="str">
        <f t="shared" si="112"/>
        <v/>
      </c>
      <c r="X21" s="165">
        <f t="shared" si="113"/>
        <v>0</v>
      </c>
      <c r="Y21" s="166"/>
      <c r="Z21" s="166"/>
      <c r="AA21" s="166"/>
      <c r="AB21" s="84"/>
      <c r="AC21" s="85"/>
      <c r="AD21" s="83" t="str">
        <f t="shared" si="114"/>
        <v>0</v>
      </c>
      <c r="AE21" s="167">
        <f t="shared" si="115"/>
        <v>0</v>
      </c>
      <c r="AF21" s="168">
        <f t="shared" si="116"/>
        <v>0</v>
      </c>
      <c r="AG21" s="168">
        <f t="shared" si="117"/>
        <v>0</v>
      </c>
      <c r="AH21" s="168">
        <f t="shared" si="118"/>
        <v>0</v>
      </c>
      <c r="AI21" s="168">
        <f t="shared" si="119"/>
        <v>0</v>
      </c>
      <c r="AJ21" s="154">
        <f t="shared" ref="AJ21:AK21" si="566">AJ20</f>
        <v>3</v>
      </c>
      <c r="AK21" s="173">
        <f t="shared" si="566"/>
        <v>1166</v>
      </c>
      <c r="AL21" s="156" t="str">
        <f t="shared" si="121"/>
        <v>1</v>
      </c>
      <c r="AM21" s="157" t="str">
        <f t="shared" si="122"/>
        <v/>
      </c>
      <c r="AN21" s="158">
        <f t="shared" si="123"/>
        <v>0</v>
      </c>
      <c r="AO21" s="160"/>
      <c r="AP21" s="159"/>
      <c r="AQ21" s="160"/>
      <c r="AR21" s="78"/>
      <c r="AS21" s="79"/>
      <c r="AT21" s="77" t="str">
        <f t="shared" si="124"/>
        <v>0</v>
      </c>
      <c r="AU21" s="81">
        <f t="shared" si="125"/>
        <v>0</v>
      </c>
      <c r="AV21" s="160">
        <f t="shared" si="126"/>
        <v>0</v>
      </c>
      <c r="AW21" s="160">
        <f t="shared" si="127"/>
        <v>0</v>
      </c>
      <c r="AX21" s="160">
        <f t="shared" si="128"/>
        <v>0</v>
      </c>
      <c r="AY21" s="160">
        <f t="shared" si="129"/>
        <v>0</v>
      </c>
      <c r="AZ21" s="161">
        <f t="shared" ref="AZ21:BA21" si="567">AZ20</f>
        <v>4</v>
      </c>
      <c r="BA21" s="175">
        <f t="shared" si="567"/>
        <v>1167</v>
      </c>
      <c r="BB21" s="163" t="str">
        <f t="shared" si="131"/>
        <v>1</v>
      </c>
      <c r="BC21" s="164" t="str">
        <f t="shared" si="132"/>
        <v/>
      </c>
      <c r="BD21" s="165">
        <f t="shared" si="133"/>
        <v>0</v>
      </c>
      <c r="BE21" s="166"/>
      <c r="BF21" s="166"/>
      <c r="BG21" s="166"/>
      <c r="BH21" s="84"/>
      <c r="BI21" s="85"/>
      <c r="BJ21" s="83" t="str">
        <f t="shared" si="134"/>
        <v>0</v>
      </c>
      <c r="BK21" s="167">
        <f t="shared" si="135"/>
        <v>0</v>
      </c>
      <c r="BL21" s="168">
        <f t="shared" si="136"/>
        <v>0</v>
      </c>
      <c r="BM21" s="168">
        <f t="shared" si="137"/>
        <v>0</v>
      </c>
      <c r="BN21" s="168">
        <f t="shared" si="138"/>
        <v>0</v>
      </c>
      <c r="BO21" s="168">
        <f t="shared" si="139"/>
        <v>0</v>
      </c>
      <c r="BP21" s="154">
        <f t="shared" ref="BP21:BQ21" si="568">BP20</f>
        <v>5</v>
      </c>
      <c r="BQ21" s="173">
        <f t="shared" si="568"/>
        <v>1168</v>
      </c>
      <c r="BR21" s="156" t="str">
        <f t="shared" si="141"/>
        <v>1</v>
      </c>
      <c r="BS21" s="157" t="str">
        <f t="shared" si="142"/>
        <v/>
      </c>
      <c r="BT21" s="158">
        <f t="shared" si="143"/>
        <v>0</v>
      </c>
      <c r="BU21" s="159"/>
      <c r="BV21" s="159"/>
      <c r="BW21" s="159"/>
      <c r="BX21" s="78"/>
      <c r="BY21" s="79"/>
      <c r="BZ21" s="77" t="str">
        <f t="shared" si="144"/>
        <v>0</v>
      </c>
      <c r="CA21" s="81">
        <f t="shared" si="145"/>
        <v>0</v>
      </c>
      <c r="CB21" s="160">
        <f t="shared" si="146"/>
        <v>0</v>
      </c>
      <c r="CC21" s="160">
        <f t="shared" si="147"/>
        <v>0</v>
      </c>
      <c r="CD21" s="160">
        <f t="shared" si="148"/>
        <v>0</v>
      </c>
      <c r="CE21" s="160">
        <f t="shared" si="149"/>
        <v>0</v>
      </c>
      <c r="CF21" s="161">
        <f t="shared" ref="CF21:CG21" si="569">CF20</f>
        <v>6</v>
      </c>
      <c r="CG21" s="175">
        <f t="shared" si="569"/>
        <v>1169</v>
      </c>
      <c r="CH21" s="163" t="str">
        <f t="shared" si="151"/>
        <v>1</v>
      </c>
      <c r="CI21" s="164" t="str">
        <f t="shared" si="152"/>
        <v/>
      </c>
      <c r="CJ21" s="165">
        <f t="shared" si="153"/>
        <v>0</v>
      </c>
      <c r="CK21" s="166"/>
      <c r="CL21" s="166"/>
      <c r="CM21" s="166"/>
      <c r="CN21" s="84"/>
      <c r="CO21" s="85"/>
      <c r="CP21" s="83" t="str">
        <f t="shared" si="154"/>
        <v>0</v>
      </c>
      <c r="CQ21" s="167">
        <f t="shared" si="155"/>
        <v>0</v>
      </c>
      <c r="CR21" s="168">
        <f t="shared" si="156"/>
        <v>0</v>
      </c>
      <c r="CS21" s="168">
        <f t="shared" si="157"/>
        <v>0</v>
      </c>
      <c r="CT21" s="168">
        <f t="shared" si="158"/>
        <v>0</v>
      </c>
      <c r="CU21" s="168">
        <f t="shared" si="159"/>
        <v>0</v>
      </c>
      <c r="CV21" s="154">
        <f t="shared" ref="CV21:CW21" si="570">CV20</f>
        <v>7</v>
      </c>
      <c r="CW21" s="173">
        <f t="shared" si="570"/>
        <v>1170</v>
      </c>
      <c r="CX21" s="156" t="str">
        <f t="shared" si="161"/>
        <v>1</v>
      </c>
      <c r="CY21" s="157" t="str">
        <f t="shared" si="162"/>
        <v/>
      </c>
      <c r="CZ21" s="158">
        <f t="shared" si="163"/>
        <v>0</v>
      </c>
      <c r="DA21" s="159"/>
      <c r="DB21" s="159"/>
      <c r="DC21" s="159"/>
      <c r="DD21" s="78"/>
      <c r="DE21" s="79"/>
      <c r="DF21" s="77" t="str">
        <f t="shared" si="164"/>
        <v>0</v>
      </c>
      <c r="DG21" s="81">
        <f t="shared" si="165"/>
        <v>0</v>
      </c>
      <c r="DH21" s="160">
        <f t="shared" si="166"/>
        <v>0</v>
      </c>
      <c r="DI21" s="160">
        <f t="shared" si="167"/>
        <v>0</v>
      </c>
      <c r="DJ21" s="160">
        <f t="shared" si="168"/>
        <v>0</v>
      </c>
      <c r="DK21" s="160">
        <f t="shared" si="169"/>
        <v>0</v>
      </c>
      <c r="DL21" s="161">
        <f t="shared" ref="DL21:DM21" si="571">DL20</f>
        <v>8</v>
      </c>
      <c r="DM21" s="175">
        <f t="shared" si="571"/>
        <v>1171</v>
      </c>
      <c r="DN21" s="163" t="str">
        <f t="shared" si="171"/>
        <v>1</v>
      </c>
      <c r="DO21" s="164" t="str">
        <f t="shared" si="172"/>
        <v/>
      </c>
      <c r="DP21" s="165">
        <f t="shared" si="173"/>
        <v>0</v>
      </c>
      <c r="DQ21" s="166"/>
      <c r="DR21" s="166"/>
      <c r="DS21" s="166"/>
      <c r="DT21" s="84"/>
      <c r="DU21" s="85"/>
      <c r="DV21" s="83" t="str">
        <f t="shared" si="174"/>
        <v>0</v>
      </c>
      <c r="DW21" s="167">
        <f t="shared" si="175"/>
        <v>0</v>
      </c>
      <c r="DX21" s="168">
        <f t="shared" si="176"/>
        <v>0</v>
      </c>
      <c r="DY21" s="168">
        <f t="shared" si="177"/>
        <v>0</v>
      </c>
      <c r="DZ21" s="168">
        <f t="shared" si="178"/>
        <v>0</v>
      </c>
      <c r="EA21" s="168">
        <f t="shared" si="179"/>
        <v>0</v>
      </c>
      <c r="EB21" s="154">
        <f t="shared" ref="EB21:EC21" si="572">EB20</f>
        <v>9</v>
      </c>
      <c r="EC21" s="173">
        <f t="shared" si="572"/>
        <v>1172</v>
      </c>
      <c r="ED21" s="156" t="str">
        <f t="shared" si="181"/>
        <v>1</v>
      </c>
      <c r="EE21" s="157" t="str">
        <f t="shared" si="182"/>
        <v/>
      </c>
      <c r="EF21" s="169">
        <f t="shared" si="183"/>
        <v>0</v>
      </c>
      <c r="EG21" s="159"/>
      <c r="EH21" s="159"/>
      <c r="EI21" s="159"/>
      <c r="EJ21" s="78"/>
      <c r="EK21" s="79"/>
      <c r="EL21" s="77" t="str">
        <f t="shared" si="184"/>
        <v>0</v>
      </c>
      <c r="EM21" s="81">
        <f t="shared" si="185"/>
        <v>0</v>
      </c>
      <c r="EN21" s="160">
        <f t="shared" si="186"/>
        <v>0</v>
      </c>
      <c r="EO21" s="160">
        <f t="shared" si="187"/>
        <v>0</v>
      </c>
      <c r="EP21" s="160">
        <f t="shared" si="188"/>
        <v>0</v>
      </c>
      <c r="EQ21" s="160">
        <f t="shared" si="189"/>
        <v>0</v>
      </c>
      <c r="ER21" s="161">
        <f t="shared" ref="ER21:ES21" si="573">ER20</f>
        <v>10</v>
      </c>
      <c r="ES21" s="175">
        <f t="shared" si="573"/>
        <v>1173</v>
      </c>
      <c r="ET21" s="163" t="str">
        <f t="shared" si="191"/>
        <v>1</v>
      </c>
      <c r="EU21" s="164" t="str">
        <f t="shared" si="192"/>
        <v/>
      </c>
      <c r="EV21" s="165">
        <f t="shared" si="193"/>
        <v>0</v>
      </c>
      <c r="EW21" s="166"/>
      <c r="EX21" s="166"/>
      <c r="EY21" s="166"/>
      <c r="EZ21" s="84"/>
      <c r="FA21" s="85"/>
      <c r="FB21" s="83" t="str">
        <f t="shared" si="194"/>
        <v>0</v>
      </c>
      <c r="FC21" s="167">
        <f t="shared" si="195"/>
        <v>0</v>
      </c>
      <c r="FD21" s="168">
        <f t="shared" si="196"/>
        <v>0</v>
      </c>
      <c r="FE21" s="168">
        <f t="shared" si="197"/>
        <v>0</v>
      </c>
      <c r="FF21" s="168">
        <f t="shared" si="198"/>
        <v>0</v>
      </c>
      <c r="FG21" s="168">
        <f t="shared" si="199"/>
        <v>0</v>
      </c>
      <c r="FH21" s="154">
        <f t="shared" ref="FH21:FI21" si="574">FH20</f>
        <v>11</v>
      </c>
      <c r="FI21" s="173">
        <f t="shared" si="574"/>
        <v>1174</v>
      </c>
      <c r="FJ21" s="156" t="str">
        <f t="shared" si="201"/>
        <v>1</v>
      </c>
      <c r="FK21" s="157" t="str">
        <f t="shared" si="202"/>
        <v/>
      </c>
      <c r="FL21" s="158">
        <f t="shared" si="203"/>
        <v>0</v>
      </c>
      <c r="FM21" s="159"/>
      <c r="FN21" s="159"/>
      <c r="FO21" s="159"/>
      <c r="FP21" s="78"/>
      <c r="FQ21" s="79"/>
      <c r="FR21" s="77" t="str">
        <f t="shared" si="204"/>
        <v>0</v>
      </c>
      <c r="FS21" s="81">
        <f t="shared" si="205"/>
        <v>0</v>
      </c>
      <c r="FT21" s="160">
        <f t="shared" si="206"/>
        <v>0</v>
      </c>
      <c r="FU21" s="160">
        <f t="shared" si="207"/>
        <v>0</v>
      </c>
      <c r="FV21" s="160">
        <f t="shared" si="208"/>
        <v>0</v>
      </c>
      <c r="FW21" s="160">
        <f t="shared" si="209"/>
        <v>0</v>
      </c>
      <c r="FX21" s="161">
        <f t="shared" ref="FX21:FY21" si="575">FX20</f>
        <v>12</v>
      </c>
      <c r="FY21" s="175">
        <f t="shared" si="575"/>
        <v>1175</v>
      </c>
      <c r="FZ21" s="163" t="str">
        <f t="shared" si="211"/>
        <v>1</v>
      </c>
      <c r="GA21" s="164" t="str">
        <f t="shared" si="212"/>
        <v/>
      </c>
      <c r="GB21" s="165">
        <f t="shared" si="213"/>
        <v>0</v>
      </c>
      <c r="GC21" s="166"/>
      <c r="GD21" s="166"/>
      <c r="GE21" s="166"/>
      <c r="GF21" s="84"/>
      <c r="GG21" s="85"/>
      <c r="GH21" s="83" t="str">
        <f t="shared" si="214"/>
        <v>0</v>
      </c>
      <c r="GI21" s="167">
        <f t="shared" si="215"/>
        <v>0</v>
      </c>
      <c r="GJ21" s="168">
        <f t="shared" si="216"/>
        <v>0</v>
      </c>
      <c r="GK21" s="168">
        <f t="shared" si="217"/>
        <v>0</v>
      </c>
      <c r="GL21" s="168">
        <f t="shared" si="218"/>
        <v>0</v>
      </c>
      <c r="GM21" s="168">
        <f t="shared" si="219"/>
        <v>0</v>
      </c>
      <c r="GN21" s="154">
        <f t="shared" ref="GN21:GO21" si="576">GN20</f>
        <v>13</v>
      </c>
      <c r="GO21" s="173">
        <f t="shared" si="576"/>
        <v>1176</v>
      </c>
      <c r="GP21" s="156" t="str">
        <f t="shared" si="221"/>
        <v>1</v>
      </c>
      <c r="GQ21" s="157" t="str">
        <f t="shared" si="222"/>
        <v/>
      </c>
      <c r="GR21" s="158">
        <f t="shared" si="223"/>
        <v>0</v>
      </c>
      <c r="GS21" s="159"/>
      <c r="GT21" s="159"/>
      <c r="GU21" s="159"/>
      <c r="GV21" s="78"/>
      <c r="GW21" s="79"/>
      <c r="GX21" s="77" t="str">
        <f t="shared" si="224"/>
        <v>0</v>
      </c>
      <c r="GY21" s="81">
        <f t="shared" si="225"/>
        <v>0</v>
      </c>
      <c r="GZ21" s="160">
        <f t="shared" si="226"/>
        <v>0</v>
      </c>
      <c r="HA21" s="160">
        <f t="shared" si="227"/>
        <v>0</v>
      </c>
      <c r="HB21" s="160">
        <f t="shared" si="228"/>
        <v>0</v>
      </c>
      <c r="HC21" s="160">
        <f t="shared" si="229"/>
        <v>0</v>
      </c>
      <c r="HD21" s="161">
        <f t="shared" ref="HD21:HE21" si="577">HD20</f>
        <v>14</v>
      </c>
      <c r="HE21" s="175">
        <f t="shared" si="577"/>
        <v>1177</v>
      </c>
      <c r="HF21" s="163" t="str">
        <f t="shared" si="231"/>
        <v>1</v>
      </c>
      <c r="HG21" s="164" t="str">
        <f t="shared" si="232"/>
        <v/>
      </c>
      <c r="HH21" s="165">
        <f t="shared" si="233"/>
        <v>0</v>
      </c>
      <c r="HI21" s="166"/>
      <c r="HJ21" s="166"/>
      <c r="HK21" s="166"/>
      <c r="HL21" s="84"/>
      <c r="HM21" s="85"/>
      <c r="HN21" s="83" t="str">
        <f t="shared" si="234"/>
        <v>0</v>
      </c>
      <c r="HO21" s="167">
        <f t="shared" si="235"/>
        <v>0</v>
      </c>
      <c r="HP21" s="168">
        <f t="shared" si="236"/>
        <v>0</v>
      </c>
      <c r="HQ21" s="168">
        <f t="shared" si="237"/>
        <v>0</v>
      </c>
      <c r="HR21" s="168">
        <f t="shared" si="238"/>
        <v>0</v>
      </c>
      <c r="HS21" s="168">
        <f t="shared" si="239"/>
        <v>0</v>
      </c>
      <c r="HT21" s="154">
        <f t="shared" ref="HT21:HU21" si="578">HT20</f>
        <v>15</v>
      </c>
      <c r="HU21" s="173">
        <f t="shared" si="578"/>
        <v>1178</v>
      </c>
      <c r="HV21" s="156" t="str">
        <f t="shared" si="241"/>
        <v>1</v>
      </c>
      <c r="HW21" s="157" t="str">
        <f t="shared" si="242"/>
        <v/>
      </c>
      <c r="HX21" s="169">
        <f t="shared" si="243"/>
        <v>0</v>
      </c>
      <c r="HY21" s="159"/>
      <c r="HZ21" s="159"/>
      <c r="IA21" s="159"/>
      <c r="IB21" s="160"/>
      <c r="IC21" s="160"/>
      <c r="ID21" s="160" t="str">
        <f t="shared" si="244"/>
        <v>0</v>
      </c>
      <c r="IE21" s="160">
        <f t="shared" si="245"/>
        <v>0</v>
      </c>
      <c r="IF21" s="160">
        <f t="shared" si="246"/>
        <v>0</v>
      </c>
      <c r="IG21" s="160">
        <f t="shared" si="247"/>
        <v>0</v>
      </c>
      <c r="IH21" s="160">
        <f t="shared" si="248"/>
        <v>0</v>
      </c>
      <c r="II21" s="160">
        <f t="shared" si="249"/>
        <v>0</v>
      </c>
      <c r="IJ21" s="161">
        <f t="shared" ref="IJ21:IK21" si="579">IJ20</f>
        <v>16</v>
      </c>
      <c r="IK21" s="175">
        <f t="shared" si="579"/>
        <v>1179</v>
      </c>
      <c r="IL21" s="163" t="str">
        <f t="shared" si="251"/>
        <v>1</v>
      </c>
      <c r="IM21" s="164" t="str">
        <f t="shared" si="252"/>
        <v/>
      </c>
      <c r="IN21" s="165">
        <f t="shared" si="253"/>
        <v>0</v>
      </c>
      <c r="IO21" s="166"/>
      <c r="IP21" s="166"/>
      <c r="IQ21" s="166"/>
      <c r="IR21" s="168"/>
      <c r="IS21" s="168"/>
      <c r="IT21" s="170" t="str">
        <f t="shared" si="254"/>
        <v>0</v>
      </c>
      <c r="IU21" s="170">
        <f t="shared" si="255"/>
        <v>0</v>
      </c>
      <c r="IV21" s="168">
        <f t="shared" si="256"/>
        <v>0</v>
      </c>
      <c r="IW21" s="168">
        <f t="shared" si="257"/>
        <v>0</v>
      </c>
      <c r="IX21" s="168">
        <f t="shared" si="258"/>
        <v>0</v>
      </c>
      <c r="IY21" s="168">
        <f t="shared" si="259"/>
        <v>0</v>
      </c>
      <c r="IZ21" s="154">
        <f t="shared" ref="IZ21:JA21" si="580">IZ20</f>
        <v>17</v>
      </c>
      <c r="JA21" s="173">
        <f t="shared" si="580"/>
        <v>1180</v>
      </c>
      <c r="JB21" s="156" t="str">
        <f t="shared" si="261"/>
        <v>1</v>
      </c>
      <c r="JC21" s="157" t="str">
        <f t="shared" si="262"/>
        <v/>
      </c>
      <c r="JD21" s="158">
        <f t="shared" si="263"/>
        <v>0</v>
      </c>
      <c r="JE21" s="159"/>
      <c r="JF21" s="159"/>
      <c r="JG21" s="159"/>
      <c r="JH21" s="160"/>
      <c r="JI21" s="160"/>
      <c r="JJ21" s="171" t="str">
        <f t="shared" si="264"/>
        <v>0</v>
      </c>
      <c r="JK21" s="171">
        <f t="shared" si="265"/>
        <v>0</v>
      </c>
      <c r="JL21" s="160">
        <f t="shared" si="266"/>
        <v>0</v>
      </c>
      <c r="JM21" s="160">
        <f t="shared" si="267"/>
        <v>0</v>
      </c>
      <c r="JN21" s="160">
        <f t="shared" si="268"/>
        <v>0</v>
      </c>
      <c r="JO21" s="160">
        <f t="shared" si="269"/>
        <v>0</v>
      </c>
      <c r="JP21" s="161">
        <f t="shared" ref="JP21:JQ21" si="581">JP20</f>
        <v>18</v>
      </c>
      <c r="JQ21" s="175">
        <f t="shared" si="581"/>
        <v>1181</v>
      </c>
      <c r="JR21" s="163" t="str">
        <f t="shared" si="271"/>
        <v>1</v>
      </c>
      <c r="JS21" s="164" t="str">
        <f t="shared" si="272"/>
        <v/>
      </c>
      <c r="JT21" s="165">
        <f t="shared" si="273"/>
        <v>0</v>
      </c>
      <c r="JU21" s="166"/>
      <c r="JV21" s="166"/>
      <c r="JW21" s="166"/>
      <c r="JX21" s="168"/>
      <c r="JY21" s="168"/>
      <c r="JZ21" s="170" t="str">
        <f t="shared" si="274"/>
        <v>0</v>
      </c>
      <c r="KA21" s="170">
        <f t="shared" si="275"/>
        <v>0</v>
      </c>
      <c r="KB21" s="168">
        <f t="shared" si="276"/>
        <v>0</v>
      </c>
      <c r="KC21" s="168">
        <f t="shared" si="277"/>
        <v>0</v>
      </c>
      <c r="KD21" s="168">
        <f t="shared" si="278"/>
        <v>0</v>
      </c>
      <c r="KE21" s="168">
        <f t="shared" si="279"/>
        <v>0</v>
      </c>
      <c r="KF21" s="154">
        <f t="shared" ref="KF21:KG21" si="582">KF20</f>
        <v>19</v>
      </c>
      <c r="KG21" s="173">
        <f t="shared" si="582"/>
        <v>1182</v>
      </c>
      <c r="KH21" s="156" t="str">
        <f t="shared" si="281"/>
        <v>1</v>
      </c>
      <c r="KI21" s="157" t="str">
        <f t="shared" si="282"/>
        <v/>
      </c>
      <c r="KJ21" s="158">
        <f t="shared" si="283"/>
        <v>0</v>
      </c>
      <c r="KK21" s="159"/>
      <c r="KL21" s="159"/>
      <c r="KM21" s="159"/>
      <c r="KN21" s="160"/>
      <c r="KO21" s="160"/>
      <c r="KP21" s="171" t="str">
        <f t="shared" si="284"/>
        <v>0</v>
      </c>
      <c r="KQ21" s="171">
        <f t="shared" si="285"/>
        <v>0</v>
      </c>
      <c r="KR21" s="160">
        <f t="shared" si="286"/>
        <v>0</v>
      </c>
      <c r="KS21" s="160">
        <f t="shared" si="287"/>
        <v>0</v>
      </c>
      <c r="KT21" s="160">
        <f t="shared" si="288"/>
        <v>0</v>
      </c>
      <c r="KU21" s="160">
        <f t="shared" si="289"/>
        <v>0</v>
      </c>
      <c r="KV21" s="161">
        <f t="shared" ref="KV21:KW21" si="583">KV20</f>
        <v>20</v>
      </c>
      <c r="KW21" s="175">
        <f t="shared" si="583"/>
        <v>1183</v>
      </c>
      <c r="KX21" s="163" t="str">
        <f t="shared" si="291"/>
        <v>1</v>
      </c>
      <c r="KY21" s="164" t="str">
        <f t="shared" si="292"/>
        <v/>
      </c>
      <c r="KZ21" s="165">
        <f t="shared" si="293"/>
        <v>0</v>
      </c>
      <c r="LA21" s="166"/>
      <c r="LB21" s="166"/>
      <c r="LC21" s="166"/>
      <c r="LD21" s="168"/>
      <c r="LE21" s="168"/>
      <c r="LF21" s="170" t="str">
        <f t="shared" si="294"/>
        <v>0</v>
      </c>
      <c r="LG21" s="170">
        <f t="shared" si="295"/>
        <v>0</v>
      </c>
      <c r="LH21" s="168">
        <f t="shared" si="296"/>
        <v>0</v>
      </c>
      <c r="LI21" s="168">
        <f t="shared" si="297"/>
        <v>0</v>
      </c>
      <c r="LJ21" s="168">
        <f t="shared" si="298"/>
        <v>0</v>
      </c>
      <c r="LK21" s="168">
        <f t="shared" si="299"/>
        <v>0</v>
      </c>
      <c r="LL21" s="172"/>
      <c r="LM21" s="172"/>
      <c r="LN21" s="168" t="str">
        <f t="shared" si="300"/>
        <v>#REF!</v>
      </c>
      <c r="LO21" s="168" t="str">
        <f t="shared" si="301"/>
        <v>#REF!</v>
      </c>
      <c r="LP21" s="168" t="str">
        <f t="shared" si="302"/>
        <v>#REF!</v>
      </c>
      <c r="LQ21" s="168" t="str">
        <f t="shared" si="303"/>
        <v>#REF!</v>
      </c>
    </row>
    <row r="22" ht="15.75" customHeight="1">
      <c r="A22" s="151">
        <v>46129.0</v>
      </c>
      <c r="B22" s="152" t="s">
        <v>29</v>
      </c>
      <c r="C22" s="153">
        <f t="shared" si="99"/>
        <v>0</v>
      </c>
      <c r="D22" s="154">
        <f t="shared" ref="D22:E22" si="584">D21</f>
        <v>1</v>
      </c>
      <c r="E22" s="173">
        <f t="shared" si="584"/>
        <v>1164</v>
      </c>
      <c r="F22" s="156" t="str">
        <f t="shared" si="101"/>
        <v>1</v>
      </c>
      <c r="G22" s="157" t="str">
        <f t="shared" si="102"/>
        <v/>
      </c>
      <c r="H22" s="158">
        <f t="shared" si="103"/>
        <v>0</v>
      </c>
      <c r="I22" s="160"/>
      <c r="J22" s="159"/>
      <c r="K22" s="160"/>
      <c r="L22" s="78"/>
      <c r="M22" s="79"/>
      <c r="N22" s="77" t="str">
        <f t="shared" si="104"/>
        <v>0</v>
      </c>
      <c r="O22" s="81">
        <f t="shared" si="105"/>
        <v>0</v>
      </c>
      <c r="P22" s="160">
        <f t="shared" si="106"/>
        <v>0</v>
      </c>
      <c r="Q22" s="160">
        <f t="shared" si="107"/>
        <v>0</v>
      </c>
      <c r="R22" s="160">
        <f t="shared" si="108"/>
        <v>0</v>
      </c>
      <c r="S22" s="160">
        <f t="shared" si="109"/>
        <v>0</v>
      </c>
      <c r="T22" s="161">
        <f t="shared" ref="T22:U22" si="585">T21</f>
        <v>2</v>
      </c>
      <c r="U22" s="175">
        <f t="shared" si="585"/>
        <v>1165</v>
      </c>
      <c r="V22" s="163" t="str">
        <f t="shared" si="111"/>
        <v>1</v>
      </c>
      <c r="W22" s="164" t="str">
        <f t="shared" si="112"/>
        <v/>
      </c>
      <c r="X22" s="165">
        <f t="shared" si="113"/>
        <v>0</v>
      </c>
      <c r="Y22" s="166"/>
      <c r="Z22" s="166"/>
      <c r="AA22" s="166"/>
      <c r="AB22" s="84"/>
      <c r="AC22" s="85"/>
      <c r="AD22" s="83" t="str">
        <f t="shared" si="114"/>
        <v>0</v>
      </c>
      <c r="AE22" s="167">
        <f t="shared" si="115"/>
        <v>0</v>
      </c>
      <c r="AF22" s="168">
        <f t="shared" si="116"/>
        <v>0</v>
      </c>
      <c r="AG22" s="168">
        <f t="shared" si="117"/>
        <v>0</v>
      </c>
      <c r="AH22" s="168">
        <f t="shared" si="118"/>
        <v>0</v>
      </c>
      <c r="AI22" s="168">
        <f t="shared" si="119"/>
        <v>0</v>
      </c>
      <c r="AJ22" s="154">
        <f t="shared" ref="AJ22:AK22" si="586">AJ21</f>
        <v>3</v>
      </c>
      <c r="AK22" s="173">
        <f t="shared" si="586"/>
        <v>1166</v>
      </c>
      <c r="AL22" s="156" t="str">
        <f t="shared" si="121"/>
        <v>1</v>
      </c>
      <c r="AM22" s="157" t="str">
        <f t="shared" si="122"/>
        <v/>
      </c>
      <c r="AN22" s="158">
        <f t="shared" si="123"/>
        <v>0</v>
      </c>
      <c r="AO22" s="160"/>
      <c r="AP22" s="159"/>
      <c r="AQ22" s="174"/>
      <c r="AR22" s="78"/>
      <c r="AS22" s="79"/>
      <c r="AT22" s="77" t="str">
        <f t="shared" si="124"/>
        <v>0</v>
      </c>
      <c r="AU22" s="81">
        <f t="shared" si="125"/>
        <v>0</v>
      </c>
      <c r="AV22" s="160">
        <f t="shared" si="126"/>
        <v>0</v>
      </c>
      <c r="AW22" s="160">
        <f t="shared" si="127"/>
        <v>0</v>
      </c>
      <c r="AX22" s="160">
        <f t="shared" si="128"/>
        <v>0</v>
      </c>
      <c r="AY22" s="160">
        <f t="shared" si="129"/>
        <v>0</v>
      </c>
      <c r="AZ22" s="161">
        <f t="shared" ref="AZ22:BA22" si="587">AZ21</f>
        <v>4</v>
      </c>
      <c r="BA22" s="175">
        <f t="shared" si="587"/>
        <v>1167</v>
      </c>
      <c r="BB22" s="163" t="str">
        <f t="shared" si="131"/>
        <v>1</v>
      </c>
      <c r="BC22" s="164" t="str">
        <f t="shared" si="132"/>
        <v/>
      </c>
      <c r="BD22" s="165">
        <f t="shared" si="133"/>
        <v>0</v>
      </c>
      <c r="BE22" s="166"/>
      <c r="BF22" s="166"/>
      <c r="BG22" s="166"/>
      <c r="BH22" s="84"/>
      <c r="BI22" s="85"/>
      <c r="BJ22" s="83" t="str">
        <f t="shared" si="134"/>
        <v>0</v>
      </c>
      <c r="BK22" s="167">
        <f t="shared" si="135"/>
        <v>0</v>
      </c>
      <c r="BL22" s="168">
        <f t="shared" si="136"/>
        <v>0</v>
      </c>
      <c r="BM22" s="168">
        <f t="shared" si="137"/>
        <v>0</v>
      </c>
      <c r="BN22" s="168">
        <f t="shared" si="138"/>
        <v>0</v>
      </c>
      <c r="BO22" s="168">
        <f t="shared" si="139"/>
        <v>0</v>
      </c>
      <c r="BP22" s="154">
        <f t="shared" ref="BP22:BQ22" si="588">BP21</f>
        <v>5</v>
      </c>
      <c r="BQ22" s="173">
        <f t="shared" si="588"/>
        <v>1168</v>
      </c>
      <c r="BR22" s="156" t="str">
        <f t="shared" si="141"/>
        <v>1</v>
      </c>
      <c r="BS22" s="157" t="str">
        <f t="shared" si="142"/>
        <v/>
      </c>
      <c r="BT22" s="158">
        <f t="shared" si="143"/>
        <v>0</v>
      </c>
      <c r="BU22" s="159"/>
      <c r="BV22" s="159"/>
      <c r="BW22" s="159"/>
      <c r="BX22" s="78"/>
      <c r="BY22" s="79"/>
      <c r="BZ22" s="77" t="str">
        <f t="shared" si="144"/>
        <v>0</v>
      </c>
      <c r="CA22" s="81">
        <f t="shared" si="145"/>
        <v>0</v>
      </c>
      <c r="CB22" s="160">
        <f t="shared" si="146"/>
        <v>0</v>
      </c>
      <c r="CC22" s="160">
        <f t="shared" si="147"/>
        <v>0</v>
      </c>
      <c r="CD22" s="160">
        <f t="shared" si="148"/>
        <v>0</v>
      </c>
      <c r="CE22" s="160">
        <f t="shared" si="149"/>
        <v>0</v>
      </c>
      <c r="CF22" s="161">
        <f t="shared" ref="CF22:CG22" si="589">CF21</f>
        <v>6</v>
      </c>
      <c r="CG22" s="175">
        <f t="shared" si="589"/>
        <v>1169</v>
      </c>
      <c r="CH22" s="163" t="str">
        <f t="shared" si="151"/>
        <v>1</v>
      </c>
      <c r="CI22" s="164" t="str">
        <f t="shared" si="152"/>
        <v/>
      </c>
      <c r="CJ22" s="165">
        <f t="shared" si="153"/>
        <v>0</v>
      </c>
      <c r="CK22" s="166"/>
      <c r="CL22" s="166"/>
      <c r="CM22" s="166"/>
      <c r="CN22" s="84"/>
      <c r="CO22" s="85"/>
      <c r="CP22" s="83" t="str">
        <f t="shared" si="154"/>
        <v>0</v>
      </c>
      <c r="CQ22" s="167">
        <f t="shared" si="155"/>
        <v>0</v>
      </c>
      <c r="CR22" s="168">
        <f t="shared" si="156"/>
        <v>0</v>
      </c>
      <c r="CS22" s="168">
        <f t="shared" si="157"/>
        <v>0</v>
      </c>
      <c r="CT22" s="168">
        <f t="shared" si="158"/>
        <v>0</v>
      </c>
      <c r="CU22" s="168">
        <f t="shared" si="159"/>
        <v>0</v>
      </c>
      <c r="CV22" s="154">
        <f t="shared" ref="CV22:CW22" si="590">CV21</f>
        <v>7</v>
      </c>
      <c r="CW22" s="173">
        <f t="shared" si="590"/>
        <v>1170</v>
      </c>
      <c r="CX22" s="156" t="str">
        <f t="shared" si="161"/>
        <v>1</v>
      </c>
      <c r="CY22" s="157" t="str">
        <f t="shared" si="162"/>
        <v/>
      </c>
      <c r="CZ22" s="158">
        <f t="shared" si="163"/>
        <v>0</v>
      </c>
      <c r="DA22" s="159"/>
      <c r="DB22" s="159"/>
      <c r="DC22" s="159"/>
      <c r="DD22" s="78"/>
      <c r="DE22" s="79"/>
      <c r="DF22" s="77" t="str">
        <f t="shared" si="164"/>
        <v>0</v>
      </c>
      <c r="DG22" s="81">
        <f t="shared" si="165"/>
        <v>0</v>
      </c>
      <c r="DH22" s="160">
        <f t="shared" si="166"/>
        <v>0</v>
      </c>
      <c r="DI22" s="160">
        <f t="shared" si="167"/>
        <v>0</v>
      </c>
      <c r="DJ22" s="160">
        <f t="shared" si="168"/>
        <v>0</v>
      </c>
      <c r="DK22" s="160">
        <f t="shared" si="169"/>
        <v>0</v>
      </c>
      <c r="DL22" s="161">
        <f t="shared" ref="DL22:DM22" si="591">DL21</f>
        <v>8</v>
      </c>
      <c r="DM22" s="175">
        <f t="shared" si="591"/>
        <v>1171</v>
      </c>
      <c r="DN22" s="163" t="str">
        <f t="shared" si="171"/>
        <v>1</v>
      </c>
      <c r="DO22" s="164" t="str">
        <f t="shared" si="172"/>
        <v/>
      </c>
      <c r="DP22" s="165">
        <f t="shared" si="173"/>
        <v>0</v>
      </c>
      <c r="DQ22" s="166"/>
      <c r="DR22" s="166"/>
      <c r="DS22" s="166"/>
      <c r="DT22" s="84"/>
      <c r="DU22" s="85"/>
      <c r="DV22" s="83" t="str">
        <f t="shared" si="174"/>
        <v>0</v>
      </c>
      <c r="DW22" s="167">
        <f t="shared" si="175"/>
        <v>0</v>
      </c>
      <c r="DX22" s="168">
        <f t="shared" si="176"/>
        <v>0</v>
      </c>
      <c r="DY22" s="168">
        <f t="shared" si="177"/>
        <v>0</v>
      </c>
      <c r="DZ22" s="168">
        <f t="shared" si="178"/>
        <v>0</v>
      </c>
      <c r="EA22" s="168">
        <f t="shared" si="179"/>
        <v>0</v>
      </c>
      <c r="EB22" s="154">
        <f t="shared" ref="EB22:EC22" si="592">EB21</f>
        <v>9</v>
      </c>
      <c r="EC22" s="173">
        <f t="shared" si="592"/>
        <v>1172</v>
      </c>
      <c r="ED22" s="156" t="str">
        <f t="shared" si="181"/>
        <v>1</v>
      </c>
      <c r="EE22" s="157" t="str">
        <f t="shared" si="182"/>
        <v/>
      </c>
      <c r="EF22" s="169">
        <f t="shared" si="183"/>
        <v>0</v>
      </c>
      <c r="EG22" s="159"/>
      <c r="EH22" s="159"/>
      <c r="EI22" s="159"/>
      <c r="EJ22" s="78"/>
      <c r="EK22" s="79"/>
      <c r="EL22" s="77" t="str">
        <f t="shared" si="184"/>
        <v>0</v>
      </c>
      <c r="EM22" s="81">
        <f t="shared" si="185"/>
        <v>0</v>
      </c>
      <c r="EN22" s="160">
        <f t="shared" si="186"/>
        <v>0</v>
      </c>
      <c r="EO22" s="160">
        <f t="shared" si="187"/>
        <v>0</v>
      </c>
      <c r="EP22" s="160">
        <f t="shared" si="188"/>
        <v>0</v>
      </c>
      <c r="EQ22" s="160">
        <f t="shared" si="189"/>
        <v>0</v>
      </c>
      <c r="ER22" s="161">
        <f t="shared" ref="ER22:ES22" si="593">ER21</f>
        <v>10</v>
      </c>
      <c r="ES22" s="175">
        <f t="shared" si="593"/>
        <v>1173</v>
      </c>
      <c r="ET22" s="163" t="str">
        <f t="shared" si="191"/>
        <v>1</v>
      </c>
      <c r="EU22" s="164" t="str">
        <f t="shared" si="192"/>
        <v/>
      </c>
      <c r="EV22" s="165">
        <f t="shared" si="193"/>
        <v>0</v>
      </c>
      <c r="EW22" s="166"/>
      <c r="EX22" s="166"/>
      <c r="EY22" s="166"/>
      <c r="EZ22" s="84"/>
      <c r="FA22" s="85"/>
      <c r="FB22" s="83" t="str">
        <f t="shared" si="194"/>
        <v>0</v>
      </c>
      <c r="FC22" s="167">
        <f t="shared" si="195"/>
        <v>0</v>
      </c>
      <c r="FD22" s="168">
        <f t="shared" si="196"/>
        <v>0</v>
      </c>
      <c r="FE22" s="168">
        <f t="shared" si="197"/>
        <v>0</v>
      </c>
      <c r="FF22" s="168">
        <f t="shared" si="198"/>
        <v>0</v>
      </c>
      <c r="FG22" s="168">
        <f t="shared" si="199"/>
        <v>0</v>
      </c>
      <c r="FH22" s="154">
        <f t="shared" ref="FH22:FI22" si="594">FH21</f>
        <v>11</v>
      </c>
      <c r="FI22" s="173">
        <f t="shared" si="594"/>
        <v>1174</v>
      </c>
      <c r="FJ22" s="156" t="str">
        <f t="shared" si="201"/>
        <v>1</v>
      </c>
      <c r="FK22" s="157" t="str">
        <f t="shared" si="202"/>
        <v/>
      </c>
      <c r="FL22" s="158">
        <f t="shared" si="203"/>
        <v>0</v>
      </c>
      <c r="FM22" s="159"/>
      <c r="FN22" s="159"/>
      <c r="FO22" s="159"/>
      <c r="FP22" s="78"/>
      <c r="FQ22" s="79"/>
      <c r="FR22" s="77" t="str">
        <f t="shared" si="204"/>
        <v>0</v>
      </c>
      <c r="FS22" s="81">
        <f t="shared" si="205"/>
        <v>0</v>
      </c>
      <c r="FT22" s="160">
        <f t="shared" si="206"/>
        <v>0</v>
      </c>
      <c r="FU22" s="160">
        <f t="shared" si="207"/>
        <v>0</v>
      </c>
      <c r="FV22" s="160">
        <f t="shared" si="208"/>
        <v>0</v>
      </c>
      <c r="FW22" s="160">
        <f t="shared" si="209"/>
        <v>0</v>
      </c>
      <c r="FX22" s="161">
        <f t="shared" ref="FX22:FY22" si="595">FX21</f>
        <v>12</v>
      </c>
      <c r="FY22" s="175">
        <f t="shared" si="595"/>
        <v>1175</v>
      </c>
      <c r="FZ22" s="163" t="str">
        <f t="shared" si="211"/>
        <v>1</v>
      </c>
      <c r="GA22" s="164" t="str">
        <f t="shared" si="212"/>
        <v/>
      </c>
      <c r="GB22" s="165">
        <f t="shared" si="213"/>
        <v>0</v>
      </c>
      <c r="GC22" s="166"/>
      <c r="GD22" s="166"/>
      <c r="GE22" s="166"/>
      <c r="GF22" s="84"/>
      <c r="GG22" s="85"/>
      <c r="GH22" s="83" t="str">
        <f t="shared" si="214"/>
        <v>0</v>
      </c>
      <c r="GI22" s="167">
        <f t="shared" si="215"/>
        <v>0</v>
      </c>
      <c r="GJ22" s="168">
        <f t="shared" si="216"/>
        <v>0</v>
      </c>
      <c r="GK22" s="168">
        <f t="shared" si="217"/>
        <v>0</v>
      </c>
      <c r="GL22" s="168">
        <f t="shared" si="218"/>
        <v>0</v>
      </c>
      <c r="GM22" s="168">
        <f t="shared" si="219"/>
        <v>0</v>
      </c>
      <c r="GN22" s="154">
        <f t="shared" ref="GN22:GO22" si="596">GN21</f>
        <v>13</v>
      </c>
      <c r="GO22" s="173">
        <f t="shared" si="596"/>
        <v>1176</v>
      </c>
      <c r="GP22" s="156" t="str">
        <f t="shared" si="221"/>
        <v>1</v>
      </c>
      <c r="GQ22" s="157" t="str">
        <f t="shared" si="222"/>
        <v/>
      </c>
      <c r="GR22" s="158">
        <f t="shared" si="223"/>
        <v>0</v>
      </c>
      <c r="GS22" s="159"/>
      <c r="GT22" s="159"/>
      <c r="GU22" s="159"/>
      <c r="GV22" s="78"/>
      <c r="GW22" s="79"/>
      <c r="GX22" s="77" t="str">
        <f t="shared" si="224"/>
        <v>0</v>
      </c>
      <c r="GY22" s="81">
        <f t="shared" si="225"/>
        <v>0</v>
      </c>
      <c r="GZ22" s="160">
        <f t="shared" si="226"/>
        <v>0</v>
      </c>
      <c r="HA22" s="160">
        <f t="shared" si="227"/>
        <v>0</v>
      </c>
      <c r="HB22" s="160">
        <f t="shared" si="228"/>
        <v>0</v>
      </c>
      <c r="HC22" s="160">
        <f t="shared" si="229"/>
        <v>0</v>
      </c>
      <c r="HD22" s="161">
        <f t="shared" ref="HD22:HE22" si="597">HD21</f>
        <v>14</v>
      </c>
      <c r="HE22" s="175">
        <f t="shared" si="597"/>
        <v>1177</v>
      </c>
      <c r="HF22" s="163" t="str">
        <f t="shared" si="231"/>
        <v>1</v>
      </c>
      <c r="HG22" s="164" t="str">
        <f t="shared" si="232"/>
        <v/>
      </c>
      <c r="HH22" s="165">
        <f t="shared" si="233"/>
        <v>0</v>
      </c>
      <c r="HI22" s="166"/>
      <c r="HJ22" s="166"/>
      <c r="HK22" s="166"/>
      <c r="HL22" s="84"/>
      <c r="HM22" s="85"/>
      <c r="HN22" s="83" t="str">
        <f t="shared" si="234"/>
        <v>0</v>
      </c>
      <c r="HO22" s="167">
        <f t="shared" si="235"/>
        <v>0</v>
      </c>
      <c r="HP22" s="168">
        <f t="shared" si="236"/>
        <v>0</v>
      </c>
      <c r="HQ22" s="168">
        <f t="shared" si="237"/>
        <v>0</v>
      </c>
      <c r="HR22" s="168">
        <f t="shared" si="238"/>
        <v>0</v>
      </c>
      <c r="HS22" s="168">
        <f t="shared" si="239"/>
        <v>0</v>
      </c>
      <c r="HT22" s="154">
        <f t="shared" ref="HT22:HU22" si="598">HT21</f>
        <v>15</v>
      </c>
      <c r="HU22" s="173">
        <f t="shared" si="598"/>
        <v>1178</v>
      </c>
      <c r="HV22" s="156" t="str">
        <f t="shared" si="241"/>
        <v>1</v>
      </c>
      <c r="HW22" s="157" t="str">
        <f t="shared" si="242"/>
        <v/>
      </c>
      <c r="HX22" s="169">
        <f t="shared" si="243"/>
        <v>0</v>
      </c>
      <c r="HY22" s="159"/>
      <c r="HZ22" s="159"/>
      <c r="IA22" s="159"/>
      <c r="IB22" s="160"/>
      <c r="IC22" s="160"/>
      <c r="ID22" s="160" t="str">
        <f t="shared" si="244"/>
        <v>0</v>
      </c>
      <c r="IE22" s="160">
        <f t="shared" si="245"/>
        <v>0</v>
      </c>
      <c r="IF22" s="160">
        <f t="shared" si="246"/>
        <v>0</v>
      </c>
      <c r="IG22" s="160">
        <f t="shared" si="247"/>
        <v>0</v>
      </c>
      <c r="IH22" s="160">
        <f t="shared" si="248"/>
        <v>0</v>
      </c>
      <c r="II22" s="160">
        <f t="shared" si="249"/>
        <v>0</v>
      </c>
      <c r="IJ22" s="161">
        <f t="shared" ref="IJ22:IK22" si="599">IJ21</f>
        <v>16</v>
      </c>
      <c r="IK22" s="175">
        <f t="shared" si="599"/>
        <v>1179</v>
      </c>
      <c r="IL22" s="163" t="str">
        <f t="shared" si="251"/>
        <v>1</v>
      </c>
      <c r="IM22" s="164" t="str">
        <f t="shared" si="252"/>
        <v/>
      </c>
      <c r="IN22" s="165">
        <f t="shared" si="253"/>
        <v>0</v>
      </c>
      <c r="IO22" s="166"/>
      <c r="IP22" s="166"/>
      <c r="IQ22" s="166"/>
      <c r="IR22" s="168"/>
      <c r="IS22" s="168"/>
      <c r="IT22" s="170" t="str">
        <f t="shared" si="254"/>
        <v>0</v>
      </c>
      <c r="IU22" s="170">
        <f t="shared" si="255"/>
        <v>0</v>
      </c>
      <c r="IV22" s="168">
        <f t="shared" si="256"/>
        <v>0</v>
      </c>
      <c r="IW22" s="168">
        <f t="shared" si="257"/>
        <v>0</v>
      </c>
      <c r="IX22" s="168">
        <f t="shared" si="258"/>
        <v>0</v>
      </c>
      <c r="IY22" s="168">
        <f t="shared" si="259"/>
        <v>0</v>
      </c>
      <c r="IZ22" s="154">
        <f t="shared" ref="IZ22:JA22" si="600">IZ21</f>
        <v>17</v>
      </c>
      <c r="JA22" s="173">
        <f t="shared" si="600"/>
        <v>1180</v>
      </c>
      <c r="JB22" s="156" t="str">
        <f t="shared" si="261"/>
        <v>1</v>
      </c>
      <c r="JC22" s="157" t="str">
        <f t="shared" si="262"/>
        <v/>
      </c>
      <c r="JD22" s="158">
        <f t="shared" si="263"/>
        <v>0</v>
      </c>
      <c r="JE22" s="159"/>
      <c r="JF22" s="159"/>
      <c r="JG22" s="159"/>
      <c r="JH22" s="160"/>
      <c r="JI22" s="160"/>
      <c r="JJ22" s="171" t="str">
        <f t="shared" si="264"/>
        <v>0</v>
      </c>
      <c r="JK22" s="171">
        <f t="shared" si="265"/>
        <v>0</v>
      </c>
      <c r="JL22" s="160">
        <f t="shared" si="266"/>
        <v>0</v>
      </c>
      <c r="JM22" s="160">
        <f t="shared" si="267"/>
        <v>0</v>
      </c>
      <c r="JN22" s="160">
        <f t="shared" si="268"/>
        <v>0</v>
      </c>
      <c r="JO22" s="160">
        <f t="shared" si="269"/>
        <v>0</v>
      </c>
      <c r="JP22" s="161">
        <f t="shared" ref="JP22:JQ22" si="601">JP21</f>
        <v>18</v>
      </c>
      <c r="JQ22" s="175">
        <f t="shared" si="601"/>
        <v>1181</v>
      </c>
      <c r="JR22" s="163" t="str">
        <f t="shared" si="271"/>
        <v>1</v>
      </c>
      <c r="JS22" s="164" t="str">
        <f t="shared" si="272"/>
        <v/>
      </c>
      <c r="JT22" s="165">
        <f t="shared" si="273"/>
        <v>0</v>
      </c>
      <c r="JU22" s="166"/>
      <c r="JV22" s="166"/>
      <c r="JW22" s="166"/>
      <c r="JX22" s="168"/>
      <c r="JY22" s="168"/>
      <c r="JZ22" s="170" t="str">
        <f t="shared" si="274"/>
        <v>0</v>
      </c>
      <c r="KA22" s="170">
        <f t="shared" si="275"/>
        <v>0</v>
      </c>
      <c r="KB22" s="168">
        <f t="shared" si="276"/>
        <v>0</v>
      </c>
      <c r="KC22" s="168">
        <f t="shared" si="277"/>
        <v>0</v>
      </c>
      <c r="KD22" s="168">
        <f t="shared" si="278"/>
        <v>0</v>
      </c>
      <c r="KE22" s="168">
        <f t="shared" si="279"/>
        <v>0</v>
      </c>
      <c r="KF22" s="154">
        <f t="shared" ref="KF22:KG22" si="602">KF21</f>
        <v>19</v>
      </c>
      <c r="KG22" s="173">
        <f t="shared" si="602"/>
        <v>1182</v>
      </c>
      <c r="KH22" s="156" t="str">
        <f t="shared" si="281"/>
        <v>1</v>
      </c>
      <c r="KI22" s="157" t="str">
        <f t="shared" si="282"/>
        <v/>
      </c>
      <c r="KJ22" s="158">
        <f t="shared" si="283"/>
        <v>0</v>
      </c>
      <c r="KK22" s="159"/>
      <c r="KL22" s="159"/>
      <c r="KM22" s="159"/>
      <c r="KN22" s="160"/>
      <c r="KO22" s="160"/>
      <c r="KP22" s="171" t="str">
        <f t="shared" si="284"/>
        <v>0</v>
      </c>
      <c r="KQ22" s="171">
        <f t="shared" si="285"/>
        <v>0</v>
      </c>
      <c r="KR22" s="160">
        <f t="shared" si="286"/>
        <v>0</v>
      </c>
      <c r="KS22" s="160">
        <f t="shared" si="287"/>
        <v>0</v>
      </c>
      <c r="KT22" s="160">
        <f t="shared" si="288"/>
        <v>0</v>
      </c>
      <c r="KU22" s="160">
        <f t="shared" si="289"/>
        <v>0</v>
      </c>
      <c r="KV22" s="161">
        <f t="shared" ref="KV22:KW22" si="603">KV21</f>
        <v>20</v>
      </c>
      <c r="KW22" s="175">
        <f t="shared" si="603"/>
        <v>1183</v>
      </c>
      <c r="KX22" s="163" t="str">
        <f t="shared" si="291"/>
        <v>1</v>
      </c>
      <c r="KY22" s="164" t="str">
        <f t="shared" si="292"/>
        <v/>
      </c>
      <c r="KZ22" s="165">
        <f t="shared" si="293"/>
        <v>0</v>
      </c>
      <c r="LA22" s="166"/>
      <c r="LB22" s="166"/>
      <c r="LC22" s="166"/>
      <c r="LD22" s="168"/>
      <c r="LE22" s="168"/>
      <c r="LF22" s="170" t="str">
        <f t="shared" si="294"/>
        <v>0</v>
      </c>
      <c r="LG22" s="170">
        <f t="shared" si="295"/>
        <v>0</v>
      </c>
      <c r="LH22" s="168">
        <f t="shared" si="296"/>
        <v>0</v>
      </c>
      <c r="LI22" s="168">
        <f t="shared" si="297"/>
        <v>0</v>
      </c>
      <c r="LJ22" s="168">
        <f t="shared" si="298"/>
        <v>0</v>
      </c>
      <c r="LK22" s="168">
        <f t="shared" si="299"/>
        <v>0</v>
      </c>
      <c r="LL22" s="172"/>
      <c r="LM22" s="172"/>
      <c r="LN22" s="168" t="str">
        <f t="shared" si="300"/>
        <v>#REF!</v>
      </c>
      <c r="LO22" s="168" t="str">
        <f t="shared" si="301"/>
        <v>#REF!</v>
      </c>
      <c r="LP22" s="168" t="str">
        <f t="shared" si="302"/>
        <v>#REF!</v>
      </c>
      <c r="LQ22" s="168" t="str">
        <f t="shared" si="303"/>
        <v>#REF!</v>
      </c>
    </row>
    <row r="23" ht="15.75" customHeight="1">
      <c r="A23" s="151">
        <v>46130.0</v>
      </c>
      <c r="B23" s="152" t="s">
        <v>30</v>
      </c>
      <c r="C23" s="153">
        <f t="shared" si="99"/>
        <v>0</v>
      </c>
      <c r="D23" s="154">
        <f t="shared" ref="D23:E23" si="604">D22</f>
        <v>1</v>
      </c>
      <c r="E23" s="173">
        <f t="shared" si="604"/>
        <v>1164</v>
      </c>
      <c r="F23" s="156" t="str">
        <f t="shared" si="101"/>
        <v>1</v>
      </c>
      <c r="G23" s="157" t="str">
        <f t="shared" si="102"/>
        <v/>
      </c>
      <c r="H23" s="158">
        <f t="shared" si="103"/>
        <v>0</v>
      </c>
      <c r="I23" s="159"/>
      <c r="J23" s="159"/>
      <c r="K23" s="159"/>
      <c r="L23" s="78"/>
      <c r="M23" s="79"/>
      <c r="N23" s="77" t="str">
        <f t="shared" si="104"/>
        <v>0</v>
      </c>
      <c r="O23" s="81">
        <f t="shared" si="105"/>
        <v>0</v>
      </c>
      <c r="P23" s="160">
        <f t="shared" si="106"/>
        <v>0</v>
      </c>
      <c r="Q23" s="160">
        <f t="shared" si="107"/>
        <v>0</v>
      </c>
      <c r="R23" s="160">
        <f t="shared" si="108"/>
        <v>0</v>
      </c>
      <c r="S23" s="160">
        <f t="shared" si="109"/>
        <v>0</v>
      </c>
      <c r="T23" s="161">
        <f t="shared" ref="T23:U23" si="605">T22</f>
        <v>2</v>
      </c>
      <c r="U23" s="175">
        <f t="shared" si="605"/>
        <v>1165</v>
      </c>
      <c r="V23" s="163" t="str">
        <f t="shared" si="111"/>
        <v>1</v>
      </c>
      <c r="W23" s="164" t="str">
        <f t="shared" si="112"/>
        <v/>
      </c>
      <c r="X23" s="165">
        <f t="shared" si="113"/>
        <v>0</v>
      </c>
      <c r="Y23" s="166"/>
      <c r="Z23" s="166"/>
      <c r="AA23" s="166"/>
      <c r="AB23" s="84"/>
      <c r="AC23" s="85"/>
      <c r="AD23" s="83" t="str">
        <f t="shared" si="114"/>
        <v>0</v>
      </c>
      <c r="AE23" s="167">
        <f t="shared" si="115"/>
        <v>0</v>
      </c>
      <c r="AF23" s="168">
        <f t="shared" si="116"/>
        <v>0</v>
      </c>
      <c r="AG23" s="168">
        <f t="shared" si="117"/>
        <v>0</v>
      </c>
      <c r="AH23" s="168">
        <f t="shared" si="118"/>
        <v>0</v>
      </c>
      <c r="AI23" s="168">
        <f t="shared" si="119"/>
        <v>0</v>
      </c>
      <c r="AJ23" s="154">
        <f t="shared" ref="AJ23:AK23" si="606">AJ22</f>
        <v>3</v>
      </c>
      <c r="AK23" s="173">
        <f t="shared" si="606"/>
        <v>1166</v>
      </c>
      <c r="AL23" s="156" t="str">
        <f t="shared" si="121"/>
        <v>1</v>
      </c>
      <c r="AM23" s="157" t="str">
        <f t="shared" si="122"/>
        <v/>
      </c>
      <c r="AN23" s="158">
        <f t="shared" si="123"/>
        <v>0</v>
      </c>
      <c r="AO23" s="159"/>
      <c r="AP23" s="159"/>
      <c r="AQ23" s="159"/>
      <c r="AR23" s="78"/>
      <c r="AS23" s="79"/>
      <c r="AT23" s="77" t="str">
        <f t="shared" si="124"/>
        <v>0</v>
      </c>
      <c r="AU23" s="81">
        <f t="shared" si="125"/>
        <v>0</v>
      </c>
      <c r="AV23" s="160">
        <f t="shared" si="126"/>
        <v>0</v>
      </c>
      <c r="AW23" s="160">
        <f t="shared" si="127"/>
        <v>0</v>
      </c>
      <c r="AX23" s="160">
        <f t="shared" si="128"/>
        <v>0</v>
      </c>
      <c r="AY23" s="160">
        <f t="shared" si="129"/>
        <v>0</v>
      </c>
      <c r="AZ23" s="161">
        <f t="shared" ref="AZ23:BA23" si="607">AZ22</f>
        <v>4</v>
      </c>
      <c r="BA23" s="175">
        <f t="shared" si="607"/>
        <v>1167</v>
      </c>
      <c r="BB23" s="163" t="str">
        <f t="shared" si="131"/>
        <v>1</v>
      </c>
      <c r="BC23" s="164" t="str">
        <f t="shared" si="132"/>
        <v/>
      </c>
      <c r="BD23" s="165">
        <f t="shared" si="133"/>
        <v>0</v>
      </c>
      <c r="BE23" s="166"/>
      <c r="BF23" s="166"/>
      <c r="BG23" s="166"/>
      <c r="BH23" s="84"/>
      <c r="BI23" s="85"/>
      <c r="BJ23" s="83" t="str">
        <f t="shared" si="134"/>
        <v>0</v>
      </c>
      <c r="BK23" s="167">
        <f t="shared" si="135"/>
        <v>0</v>
      </c>
      <c r="BL23" s="168">
        <f t="shared" si="136"/>
        <v>0</v>
      </c>
      <c r="BM23" s="168">
        <f t="shared" si="137"/>
        <v>0</v>
      </c>
      <c r="BN23" s="168">
        <f t="shared" si="138"/>
        <v>0</v>
      </c>
      <c r="BO23" s="168">
        <f t="shared" si="139"/>
        <v>0</v>
      </c>
      <c r="BP23" s="154">
        <f t="shared" ref="BP23:BQ23" si="608">BP22</f>
        <v>5</v>
      </c>
      <c r="BQ23" s="173">
        <f t="shared" si="608"/>
        <v>1168</v>
      </c>
      <c r="BR23" s="156" t="str">
        <f t="shared" si="141"/>
        <v>1</v>
      </c>
      <c r="BS23" s="157" t="str">
        <f t="shared" si="142"/>
        <v/>
      </c>
      <c r="BT23" s="158">
        <f t="shared" si="143"/>
        <v>0</v>
      </c>
      <c r="BU23" s="159"/>
      <c r="BV23" s="159"/>
      <c r="BW23" s="159"/>
      <c r="BX23" s="78"/>
      <c r="BY23" s="79"/>
      <c r="BZ23" s="77" t="str">
        <f t="shared" si="144"/>
        <v>0</v>
      </c>
      <c r="CA23" s="81">
        <f t="shared" si="145"/>
        <v>0</v>
      </c>
      <c r="CB23" s="160">
        <f t="shared" si="146"/>
        <v>0</v>
      </c>
      <c r="CC23" s="160">
        <f t="shared" si="147"/>
        <v>0</v>
      </c>
      <c r="CD23" s="160">
        <f t="shared" si="148"/>
        <v>0</v>
      </c>
      <c r="CE23" s="160">
        <f t="shared" si="149"/>
        <v>0</v>
      </c>
      <c r="CF23" s="161">
        <f t="shared" ref="CF23:CG23" si="609">CF22</f>
        <v>6</v>
      </c>
      <c r="CG23" s="175">
        <f t="shared" si="609"/>
        <v>1169</v>
      </c>
      <c r="CH23" s="163" t="str">
        <f t="shared" si="151"/>
        <v>1</v>
      </c>
      <c r="CI23" s="164" t="str">
        <f t="shared" si="152"/>
        <v/>
      </c>
      <c r="CJ23" s="165">
        <f t="shared" si="153"/>
        <v>0</v>
      </c>
      <c r="CK23" s="166"/>
      <c r="CL23" s="166"/>
      <c r="CM23" s="166"/>
      <c r="CN23" s="84"/>
      <c r="CO23" s="85"/>
      <c r="CP23" s="83" t="str">
        <f t="shared" si="154"/>
        <v>0</v>
      </c>
      <c r="CQ23" s="167">
        <f t="shared" si="155"/>
        <v>0</v>
      </c>
      <c r="CR23" s="168">
        <f t="shared" si="156"/>
        <v>0</v>
      </c>
      <c r="CS23" s="168">
        <f t="shared" si="157"/>
        <v>0</v>
      </c>
      <c r="CT23" s="168">
        <f t="shared" si="158"/>
        <v>0</v>
      </c>
      <c r="CU23" s="168">
        <f t="shared" si="159"/>
        <v>0</v>
      </c>
      <c r="CV23" s="154">
        <f t="shared" ref="CV23:CW23" si="610">CV22</f>
        <v>7</v>
      </c>
      <c r="CW23" s="173">
        <f t="shared" si="610"/>
        <v>1170</v>
      </c>
      <c r="CX23" s="156" t="str">
        <f t="shared" si="161"/>
        <v>1</v>
      </c>
      <c r="CY23" s="157" t="str">
        <f t="shared" si="162"/>
        <v/>
      </c>
      <c r="CZ23" s="158">
        <f t="shared" si="163"/>
        <v>0</v>
      </c>
      <c r="DA23" s="159"/>
      <c r="DB23" s="159"/>
      <c r="DC23" s="159"/>
      <c r="DD23" s="78"/>
      <c r="DE23" s="79"/>
      <c r="DF23" s="77" t="str">
        <f t="shared" si="164"/>
        <v>0</v>
      </c>
      <c r="DG23" s="81">
        <f t="shared" si="165"/>
        <v>0</v>
      </c>
      <c r="DH23" s="160">
        <f t="shared" si="166"/>
        <v>0</v>
      </c>
      <c r="DI23" s="160">
        <f t="shared" si="167"/>
        <v>0</v>
      </c>
      <c r="DJ23" s="160">
        <f t="shared" si="168"/>
        <v>0</v>
      </c>
      <c r="DK23" s="160">
        <f t="shared" si="169"/>
        <v>0</v>
      </c>
      <c r="DL23" s="161">
        <f t="shared" ref="DL23:DM23" si="611">DL22</f>
        <v>8</v>
      </c>
      <c r="DM23" s="175">
        <f t="shared" si="611"/>
        <v>1171</v>
      </c>
      <c r="DN23" s="163" t="str">
        <f t="shared" si="171"/>
        <v>1</v>
      </c>
      <c r="DO23" s="164" t="str">
        <f t="shared" si="172"/>
        <v/>
      </c>
      <c r="DP23" s="165">
        <f t="shared" si="173"/>
        <v>0</v>
      </c>
      <c r="DQ23" s="166"/>
      <c r="DR23" s="166"/>
      <c r="DS23" s="166"/>
      <c r="DT23" s="84"/>
      <c r="DU23" s="85"/>
      <c r="DV23" s="83" t="str">
        <f t="shared" si="174"/>
        <v>0</v>
      </c>
      <c r="DW23" s="167">
        <f t="shared" si="175"/>
        <v>0</v>
      </c>
      <c r="DX23" s="168">
        <f t="shared" si="176"/>
        <v>0</v>
      </c>
      <c r="DY23" s="168">
        <f t="shared" si="177"/>
        <v>0</v>
      </c>
      <c r="DZ23" s="168">
        <f t="shared" si="178"/>
        <v>0</v>
      </c>
      <c r="EA23" s="168">
        <f t="shared" si="179"/>
        <v>0</v>
      </c>
      <c r="EB23" s="154">
        <f t="shared" ref="EB23:EC23" si="612">EB22</f>
        <v>9</v>
      </c>
      <c r="EC23" s="173">
        <f t="shared" si="612"/>
        <v>1172</v>
      </c>
      <c r="ED23" s="156" t="str">
        <f t="shared" si="181"/>
        <v>1</v>
      </c>
      <c r="EE23" s="157" t="str">
        <f t="shared" si="182"/>
        <v/>
      </c>
      <c r="EF23" s="169">
        <f t="shared" si="183"/>
        <v>0</v>
      </c>
      <c r="EG23" s="159"/>
      <c r="EH23" s="159"/>
      <c r="EI23" s="159"/>
      <c r="EJ23" s="78"/>
      <c r="EK23" s="79"/>
      <c r="EL23" s="77" t="str">
        <f t="shared" si="184"/>
        <v>0</v>
      </c>
      <c r="EM23" s="81">
        <f t="shared" si="185"/>
        <v>0</v>
      </c>
      <c r="EN23" s="160">
        <f t="shared" si="186"/>
        <v>0</v>
      </c>
      <c r="EO23" s="160">
        <f t="shared" si="187"/>
        <v>0</v>
      </c>
      <c r="EP23" s="160">
        <f t="shared" si="188"/>
        <v>0</v>
      </c>
      <c r="EQ23" s="160">
        <f t="shared" si="189"/>
        <v>0</v>
      </c>
      <c r="ER23" s="161">
        <f t="shared" ref="ER23:ES23" si="613">ER22</f>
        <v>10</v>
      </c>
      <c r="ES23" s="175">
        <f t="shared" si="613"/>
        <v>1173</v>
      </c>
      <c r="ET23" s="163" t="str">
        <f t="shared" si="191"/>
        <v>1</v>
      </c>
      <c r="EU23" s="164" t="str">
        <f t="shared" si="192"/>
        <v/>
      </c>
      <c r="EV23" s="165">
        <f t="shared" si="193"/>
        <v>0</v>
      </c>
      <c r="EW23" s="166"/>
      <c r="EX23" s="166"/>
      <c r="EY23" s="166"/>
      <c r="EZ23" s="84"/>
      <c r="FA23" s="85"/>
      <c r="FB23" s="83" t="str">
        <f t="shared" si="194"/>
        <v>0</v>
      </c>
      <c r="FC23" s="167">
        <f t="shared" si="195"/>
        <v>0</v>
      </c>
      <c r="FD23" s="168">
        <f t="shared" si="196"/>
        <v>0</v>
      </c>
      <c r="FE23" s="168">
        <f t="shared" si="197"/>
        <v>0</v>
      </c>
      <c r="FF23" s="168">
        <f t="shared" si="198"/>
        <v>0</v>
      </c>
      <c r="FG23" s="168">
        <f t="shared" si="199"/>
        <v>0</v>
      </c>
      <c r="FH23" s="154">
        <f t="shared" ref="FH23:FI23" si="614">FH22</f>
        <v>11</v>
      </c>
      <c r="FI23" s="173">
        <f t="shared" si="614"/>
        <v>1174</v>
      </c>
      <c r="FJ23" s="156" t="str">
        <f t="shared" si="201"/>
        <v>1</v>
      </c>
      <c r="FK23" s="157" t="str">
        <f t="shared" si="202"/>
        <v/>
      </c>
      <c r="FL23" s="158">
        <f t="shared" si="203"/>
        <v>0</v>
      </c>
      <c r="FM23" s="159"/>
      <c r="FN23" s="159"/>
      <c r="FO23" s="159"/>
      <c r="FP23" s="78"/>
      <c r="FQ23" s="79"/>
      <c r="FR23" s="77" t="str">
        <f t="shared" si="204"/>
        <v>0</v>
      </c>
      <c r="FS23" s="81">
        <f t="shared" si="205"/>
        <v>0</v>
      </c>
      <c r="FT23" s="160">
        <f t="shared" si="206"/>
        <v>0</v>
      </c>
      <c r="FU23" s="160">
        <f t="shared" si="207"/>
        <v>0</v>
      </c>
      <c r="FV23" s="160">
        <f t="shared" si="208"/>
        <v>0</v>
      </c>
      <c r="FW23" s="160">
        <f t="shared" si="209"/>
        <v>0</v>
      </c>
      <c r="FX23" s="161">
        <f t="shared" ref="FX23:FY23" si="615">FX22</f>
        <v>12</v>
      </c>
      <c r="FY23" s="175">
        <f t="shared" si="615"/>
        <v>1175</v>
      </c>
      <c r="FZ23" s="163" t="str">
        <f t="shared" si="211"/>
        <v>1</v>
      </c>
      <c r="GA23" s="164" t="str">
        <f t="shared" si="212"/>
        <v/>
      </c>
      <c r="GB23" s="165">
        <f t="shared" si="213"/>
        <v>0</v>
      </c>
      <c r="GC23" s="166"/>
      <c r="GD23" s="166"/>
      <c r="GE23" s="166"/>
      <c r="GF23" s="84"/>
      <c r="GG23" s="85"/>
      <c r="GH23" s="83" t="str">
        <f t="shared" si="214"/>
        <v>0</v>
      </c>
      <c r="GI23" s="167">
        <f t="shared" si="215"/>
        <v>0</v>
      </c>
      <c r="GJ23" s="168">
        <f t="shared" si="216"/>
        <v>0</v>
      </c>
      <c r="GK23" s="168">
        <f t="shared" si="217"/>
        <v>0</v>
      </c>
      <c r="GL23" s="168">
        <f t="shared" si="218"/>
        <v>0</v>
      </c>
      <c r="GM23" s="168">
        <f t="shared" si="219"/>
        <v>0</v>
      </c>
      <c r="GN23" s="154">
        <f t="shared" ref="GN23:GO23" si="616">GN22</f>
        <v>13</v>
      </c>
      <c r="GO23" s="173">
        <f t="shared" si="616"/>
        <v>1176</v>
      </c>
      <c r="GP23" s="156" t="str">
        <f t="shared" si="221"/>
        <v>1</v>
      </c>
      <c r="GQ23" s="157" t="str">
        <f t="shared" si="222"/>
        <v/>
      </c>
      <c r="GR23" s="158">
        <f t="shared" si="223"/>
        <v>0</v>
      </c>
      <c r="GS23" s="159"/>
      <c r="GT23" s="159"/>
      <c r="GU23" s="159"/>
      <c r="GV23" s="78"/>
      <c r="GW23" s="79"/>
      <c r="GX23" s="77" t="str">
        <f t="shared" si="224"/>
        <v>0</v>
      </c>
      <c r="GY23" s="81">
        <f t="shared" si="225"/>
        <v>0</v>
      </c>
      <c r="GZ23" s="160">
        <f t="shared" si="226"/>
        <v>0</v>
      </c>
      <c r="HA23" s="160">
        <f t="shared" si="227"/>
        <v>0</v>
      </c>
      <c r="HB23" s="160">
        <f t="shared" si="228"/>
        <v>0</v>
      </c>
      <c r="HC23" s="160">
        <f t="shared" si="229"/>
        <v>0</v>
      </c>
      <c r="HD23" s="161">
        <f t="shared" ref="HD23:HE23" si="617">HD22</f>
        <v>14</v>
      </c>
      <c r="HE23" s="175">
        <f t="shared" si="617"/>
        <v>1177</v>
      </c>
      <c r="HF23" s="163" t="str">
        <f t="shared" si="231"/>
        <v>1</v>
      </c>
      <c r="HG23" s="164" t="str">
        <f t="shared" si="232"/>
        <v/>
      </c>
      <c r="HH23" s="165">
        <f t="shared" si="233"/>
        <v>0</v>
      </c>
      <c r="HI23" s="166"/>
      <c r="HJ23" s="166"/>
      <c r="HK23" s="166"/>
      <c r="HL23" s="84"/>
      <c r="HM23" s="85"/>
      <c r="HN23" s="83" t="str">
        <f t="shared" si="234"/>
        <v>0</v>
      </c>
      <c r="HO23" s="167">
        <f t="shared" si="235"/>
        <v>0</v>
      </c>
      <c r="HP23" s="168">
        <f t="shared" si="236"/>
        <v>0</v>
      </c>
      <c r="HQ23" s="168">
        <f t="shared" si="237"/>
        <v>0</v>
      </c>
      <c r="HR23" s="168">
        <f t="shared" si="238"/>
        <v>0</v>
      </c>
      <c r="HS23" s="168">
        <f t="shared" si="239"/>
        <v>0</v>
      </c>
      <c r="HT23" s="154">
        <f t="shared" ref="HT23:HU23" si="618">HT22</f>
        <v>15</v>
      </c>
      <c r="HU23" s="173">
        <f t="shared" si="618"/>
        <v>1178</v>
      </c>
      <c r="HV23" s="156" t="str">
        <f t="shared" si="241"/>
        <v>1</v>
      </c>
      <c r="HW23" s="157" t="str">
        <f t="shared" si="242"/>
        <v/>
      </c>
      <c r="HX23" s="169">
        <f t="shared" si="243"/>
        <v>0</v>
      </c>
      <c r="HY23" s="159"/>
      <c r="HZ23" s="159"/>
      <c r="IA23" s="159"/>
      <c r="IB23" s="160"/>
      <c r="IC23" s="160"/>
      <c r="ID23" s="160" t="str">
        <f t="shared" si="244"/>
        <v>0</v>
      </c>
      <c r="IE23" s="160">
        <f t="shared" si="245"/>
        <v>0</v>
      </c>
      <c r="IF23" s="160">
        <f t="shared" si="246"/>
        <v>0</v>
      </c>
      <c r="IG23" s="160">
        <f t="shared" si="247"/>
        <v>0</v>
      </c>
      <c r="IH23" s="160">
        <f t="shared" si="248"/>
        <v>0</v>
      </c>
      <c r="II23" s="160">
        <f t="shared" si="249"/>
        <v>0</v>
      </c>
      <c r="IJ23" s="161">
        <f t="shared" ref="IJ23:IK23" si="619">IJ22</f>
        <v>16</v>
      </c>
      <c r="IK23" s="175">
        <f t="shared" si="619"/>
        <v>1179</v>
      </c>
      <c r="IL23" s="163" t="str">
        <f t="shared" si="251"/>
        <v>1</v>
      </c>
      <c r="IM23" s="164" t="str">
        <f t="shared" si="252"/>
        <v/>
      </c>
      <c r="IN23" s="165">
        <f t="shared" si="253"/>
        <v>0</v>
      </c>
      <c r="IO23" s="166"/>
      <c r="IP23" s="166"/>
      <c r="IQ23" s="166"/>
      <c r="IR23" s="168"/>
      <c r="IS23" s="168"/>
      <c r="IT23" s="170" t="str">
        <f t="shared" si="254"/>
        <v>0</v>
      </c>
      <c r="IU23" s="170">
        <f t="shared" si="255"/>
        <v>0</v>
      </c>
      <c r="IV23" s="168">
        <f t="shared" si="256"/>
        <v>0</v>
      </c>
      <c r="IW23" s="168">
        <f t="shared" si="257"/>
        <v>0</v>
      </c>
      <c r="IX23" s="168">
        <f t="shared" si="258"/>
        <v>0</v>
      </c>
      <c r="IY23" s="168">
        <f t="shared" si="259"/>
        <v>0</v>
      </c>
      <c r="IZ23" s="154">
        <f t="shared" ref="IZ23:JA23" si="620">IZ22</f>
        <v>17</v>
      </c>
      <c r="JA23" s="173">
        <f t="shared" si="620"/>
        <v>1180</v>
      </c>
      <c r="JB23" s="156" t="str">
        <f t="shared" si="261"/>
        <v>1</v>
      </c>
      <c r="JC23" s="157" t="str">
        <f t="shared" si="262"/>
        <v/>
      </c>
      <c r="JD23" s="158">
        <f t="shared" si="263"/>
        <v>0</v>
      </c>
      <c r="JE23" s="159"/>
      <c r="JF23" s="159"/>
      <c r="JG23" s="159"/>
      <c r="JH23" s="160"/>
      <c r="JI23" s="160"/>
      <c r="JJ23" s="171" t="str">
        <f t="shared" si="264"/>
        <v>0</v>
      </c>
      <c r="JK23" s="171">
        <f t="shared" si="265"/>
        <v>0</v>
      </c>
      <c r="JL23" s="160">
        <f t="shared" si="266"/>
        <v>0</v>
      </c>
      <c r="JM23" s="160">
        <f t="shared" si="267"/>
        <v>0</v>
      </c>
      <c r="JN23" s="160">
        <f t="shared" si="268"/>
        <v>0</v>
      </c>
      <c r="JO23" s="160">
        <f t="shared" si="269"/>
        <v>0</v>
      </c>
      <c r="JP23" s="161">
        <f t="shared" ref="JP23:JQ23" si="621">JP22</f>
        <v>18</v>
      </c>
      <c r="JQ23" s="175">
        <f t="shared" si="621"/>
        <v>1181</v>
      </c>
      <c r="JR23" s="163" t="str">
        <f t="shared" si="271"/>
        <v>1</v>
      </c>
      <c r="JS23" s="164" t="str">
        <f t="shared" si="272"/>
        <v/>
      </c>
      <c r="JT23" s="165">
        <f t="shared" si="273"/>
        <v>0</v>
      </c>
      <c r="JU23" s="166"/>
      <c r="JV23" s="166"/>
      <c r="JW23" s="166"/>
      <c r="JX23" s="168"/>
      <c r="JY23" s="168"/>
      <c r="JZ23" s="170" t="str">
        <f t="shared" si="274"/>
        <v>0</v>
      </c>
      <c r="KA23" s="170">
        <f t="shared" si="275"/>
        <v>0</v>
      </c>
      <c r="KB23" s="168">
        <f t="shared" si="276"/>
        <v>0</v>
      </c>
      <c r="KC23" s="168">
        <f t="shared" si="277"/>
        <v>0</v>
      </c>
      <c r="KD23" s="168">
        <f t="shared" si="278"/>
        <v>0</v>
      </c>
      <c r="KE23" s="168">
        <f t="shared" si="279"/>
        <v>0</v>
      </c>
      <c r="KF23" s="154">
        <f t="shared" ref="KF23:KG23" si="622">KF22</f>
        <v>19</v>
      </c>
      <c r="KG23" s="173">
        <f t="shared" si="622"/>
        <v>1182</v>
      </c>
      <c r="KH23" s="156" t="str">
        <f t="shared" si="281"/>
        <v>1</v>
      </c>
      <c r="KI23" s="157" t="str">
        <f t="shared" si="282"/>
        <v/>
      </c>
      <c r="KJ23" s="158">
        <f t="shared" si="283"/>
        <v>0</v>
      </c>
      <c r="KK23" s="159"/>
      <c r="KL23" s="159"/>
      <c r="KM23" s="159"/>
      <c r="KN23" s="160"/>
      <c r="KO23" s="160"/>
      <c r="KP23" s="171" t="str">
        <f t="shared" si="284"/>
        <v>0</v>
      </c>
      <c r="KQ23" s="171">
        <f t="shared" si="285"/>
        <v>0</v>
      </c>
      <c r="KR23" s="160">
        <f t="shared" si="286"/>
        <v>0</v>
      </c>
      <c r="KS23" s="160">
        <f t="shared" si="287"/>
        <v>0</v>
      </c>
      <c r="KT23" s="160">
        <f t="shared" si="288"/>
        <v>0</v>
      </c>
      <c r="KU23" s="160">
        <f t="shared" si="289"/>
        <v>0</v>
      </c>
      <c r="KV23" s="161">
        <f t="shared" ref="KV23:KW23" si="623">KV22</f>
        <v>20</v>
      </c>
      <c r="KW23" s="175">
        <f t="shared" si="623"/>
        <v>1183</v>
      </c>
      <c r="KX23" s="163" t="str">
        <f t="shared" si="291"/>
        <v>1</v>
      </c>
      <c r="KY23" s="164" t="str">
        <f t="shared" si="292"/>
        <v/>
      </c>
      <c r="KZ23" s="165">
        <f t="shared" si="293"/>
        <v>0</v>
      </c>
      <c r="LA23" s="166"/>
      <c r="LB23" s="166"/>
      <c r="LC23" s="166"/>
      <c r="LD23" s="168"/>
      <c r="LE23" s="168"/>
      <c r="LF23" s="170" t="str">
        <f t="shared" si="294"/>
        <v>0</v>
      </c>
      <c r="LG23" s="170">
        <f t="shared" si="295"/>
        <v>0</v>
      </c>
      <c r="LH23" s="168">
        <f t="shared" si="296"/>
        <v>0</v>
      </c>
      <c r="LI23" s="168">
        <f t="shared" si="297"/>
        <v>0</v>
      </c>
      <c r="LJ23" s="168">
        <f t="shared" si="298"/>
        <v>0</v>
      </c>
      <c r="LK23" s="168">
        <f t="shared" si="299"/>
        <v>0</v>
      </c>
      <c r="LL23" s="172"/>
      <c r="LM23" s="172"/>
      <c r="LN23" s="168" t="str">
        <f t="shared" si="300"/>
        <v>#REF!</v>
      </c>
      <c r="LO23" s="168" t="str">
        <f t="shared" si="301"/>
        <v>#REF!</v>
      </c>
      <c r="LP23" s="168" t="str">
        <f t="shared" si="302"/>
        <v>#REF!</v>
      </c>
      <c r="LQ23" s="168" t="str">
        <f t="shared" si="303"/>
        <v>#REF!</v>
      </c>
    </row>
    <row r="24" ht="15.75" customHeight="1">
      <c r="A24" s="151">
        <v>46131.0</v>
      </c>
      <c r="B24" s="152" t="s">
        <v>31</v>
      </c>
      <c r="C24" s="153">
        <f t="shared" si="99"/>
        <v>0</v>
      </c>
      <c r="D24" s="154">
        <f t="shared" ref="D24:E24" si="624">D23</f>
        <v>1</v>
      </c>
      <c r="E24" s="173">
        <f t="shared" si="624"/>
        <v>1164</v>
      </c>
      <c r="F24" s="156" t="str">
        <f t="shared" si="101"/>
        <v>1</v>
      </c>
      <c r="G24" s="157" t="str">
        <f t="shared" si="102"/>
        <v/>
      </c>
      <c r="H24" s="158">
        <f t="shared" si="103"/>
        <v>0</v>
      </c>
      <c r="I24" s="159"/>
      <c r="J24" s="159"/>
      <c r="K24" s="159"/>
      <c r="L24" s="78"/>
      <c r="M24" s="79"/>
      <c r="N24" s="77" t="str">
        <f t="shared" si="104"/>
        <v>0</v>
      </c>
      <c r="O24" s="81">
        <f t="shared" si="105"/>
        <v>0</v>
      </c>
      <c r="P24" s="160">
        <f t="shared" si="106"/>
        <v>0</v>
      </c>
      <c r="Q24" s="160">
        <f t="shared" si="107"/>
        <v>0</v>
      </c>
      <c r="R24" s="160">
        <f t="shared" si="108"/>
        <v>0</v>
      </c>
      <c r="S24" s="160">
        <f t="shared" si="109"/>
        <v>0</v>
      </c>
      <c r="T24" s="161">
        <f t="shared" ref="T24:U24" si="625">T23</f>
        <v>2</v>
      </c>
      <c r="U24" s="175">
        <f t="shared" si="625"/>
        <v>1165</v>
      </c>
      <c r="V24" s="163" t="str">
        <f t="shared" si="111"/>
        <v>1</v>
      </c>
      <c r="W24" s="164" t="str">
        <f t="shared" si="112"/>
        <v/>
      </c>
      <c r="X24" s="165">
        <f t="shared" si="113"/>
        <v>0</v>
      </c>
      <c r="Y24" s="166"/>
      <c r="Z24" s="166"/>
      <c r="AA24" s="166"/>
      <c r="AB24" s="84"/>
      <c r="AC24" s="85"/>
      <c r="AD24" s="83" t="str">
        <f t="shared" si="114"/>
        <v>0</v>
      </c>
      <c r="AE24" s="167">
        <f t="shared" si="115"/>
        <v>0</v>
      </c>
      <c r="AF24" s="168">
        <f t="shared" si="116"/>
        <v>0</v>
      </c>
      <c r="AG24" s="168">
        <f t="shared" si="117"/>
        <v>0</v>
      </c>
      <c r="AH24" s="168">
        <f t="shared" si="118"/>
        <v>0</v>
      </c>
      <c r="AI24" s="168">
        <f t="shared" si="119"/>
        <v>0</v>
      </c>
      <c r="AJ24" s="154">
        <f t="shared" ref="AJ24:AK24" si="626">AJ23</f>
        <v>3</v>
      </c>
      <c r="AK24" s="173">
        <f t="shared" si="626"/>
        <v>1166</v>
      </c>
      <c r="AL24" s="156" t="str">
        <f t="shared" si="121"/>
        <v>1</v>
      </c>
      <c r="AM24" s="157" t="str">
        <f t="shared" si="122"/>
        <v/>
      </c>
      <c r="AN24" s="158">
        <f t="shared" si="123"/>
        <v>0</v>
      </c>
      <c r="AO24" s="159"/>
      <c r="AP24" s="159"/>
      <c r="AQ24" s="159"/>
      <c r="AR24" s="78"/>
      <c r="AS24" s="79"/>
      <c r="AT24" s="77" t="str">
        <f t="shared" si="124"/>
        <v>0</v>
      </c>
      <c r="AU24" s="81">
        <f t="shared" si="125"/>
        <v>0</v>
      </c>
      <c r="AV24" s="160">
        <f t="shared" si="126"/>
        <v>0</v>
      </c>
      <c r="AW24" s="160">
        <f t="shared" si="127"/>
        <v>0</v>
      </c>
      <c r="AX24" s="160">
        <f t="shared" si="128"/>
        <v>0</v>
      </c>
      <c r="AY24" s="160">
        <f t="shared" si="129"/>
        <v>0</v>
      </c>
      <c r="AZ24" s="161">
        <f t="shared" ref="AZ24:BA24" si="627">AZ23</f>
        <v>4</v>
      </c>
      <c r="BA24" s="175">
        <f t="shared" si="627"/>
        <v>1167</v>
      </c>
      <c r="BB24" s="163" t="str">
        <f t="shared" si="131"/>
        <v>1</v>
      </c>
      <c r="BC24" s="164" t="str">
        <f t="shared" si="132"/>
        <v/>
      </c>
      <c r="BD24" s="165">
        <f t="shared" si="133"/>
        <v>0</v>
      </c>
      <c r="BE24" s="166"/>
      <c r="BF24" s="166"/>
      <c r="BG24" s="166"/>
      <c r="BH24" s="84"/>
      <c r="BI24" s="85"/>
      <c r="BJ24" s="83" t="str">
        <f t="shared" si="134"/>
        <v>0</v>
      </c>
      <c r="BK24" s="167">
        <f t="shared" si="135"/>
        <v>0</v>
      </c>
      <c r="BL24" s="168">
        <f t="shared" si="136"/>
        <v>0</v>
      </c>
      <c r="BM24" s="168">
        <f t="shared" si="137"/>
        <v>0</v>
      </c>
      <c r="BN24" s="168">
        <f t="shared" si="138"/>
        <v>0</v>
      </c>
      <c r="BO24" s="168">
        <f t="shared" si="139"/>
        <v>0</v>
      </c>
      <c r="BP24" s="154">
        <f t="shared" ref="BP24:BQ24" si="628">BP23</f>
        <v>5</v>
      </c>
      <c r="BQ24" s="173">
        <f t="shared" si="628"/>
        <v>1168</v>
      </c>
      <c r="BR24" s="156" t="str">
        <f t="shared" si="141"/>
        <v>1</v>
      </c>
      <c r="BS24" s="157" t="str">
        <f t="shared" si="142"/>
        <v/>
      </c>
      <c r="BT24" s="158">
        <f t="shared" si="143"/>
        <v>0</v>
      </c>
      <c r="BU24" s="159"/>
      <c r="BV24" s="159"/>
      <c r="BW24" s="159"/>
      <c r="BX24" s="78"/>
      <c r="BY24" s="79"/>
      <c r="BZ24" s="77" t="str">
        <f t="shared" si="144"/>
        <v>0</v>
      </c>
      <c r="CA24" s="81">
        <f t="shared" si="145"/>
        <v>0</v>
      </c>
      <c r="CB24" s="160">
        <f t="shared" si="146"/>
        <v>0</v>
      </c>
      <c r="CC24" s="160">
        <f t="shared" si="147"/>
        <v>0</v>
      </c>
      <c r="CD24" s="160">
        <f t="shared" si="148"/>
        <v>0</v>
      </c>
      <c r="CE24" s="160">
        <f t="shared" si="149"/>
        <v>0</v>
      </c>
      <c r="CF24" s="161">
        <f t="shared" ref="CF24:CG24" si="629">CF23</f>
        <v>6</v>
      </c>
      <c r="CG24" s="175">
        <f t="shared" si="629"/>
        <v>1169</v>
      </c>
      <c r="CH24" s="163" t="str">
        <f t="shared" si="151"/>
        <v>1</v>
      </c>
      <c r="CI24" s="164" t="str">
        <f t="shared" si="152"/>
        <v/>
      </c>
      <c r="CJ24" s="165">
        <f t="shared" si="153"/>
        <v>0</v>
      </c>
      <c r="CK24" s="166"/>
      <c r="CL24" s="166"/>
      <c r="CM24" s="166"/>
      <c r="CN24" s="84"/>
      <c r="CO24" s="85"/>
      <c r="CP24" s="83" t="str">
        <f t="shared" si="154"/>
        <v>0</v>
      </c>
      <c r="CQ24" s="167">
        <f t="shared" si="155"/>
        <v>0</v>
      </c>
      <c r="CR24" s="168">
        <f t="shared" si="156"/>
        <v>0</v>
      </c>
      <c r="CS24" s="168">
        <f t="shared" si="157"/>
        <v>0</v>
      </c>
      <c r="CT24" s="168">
        <f t="shared" si="158"/>
        <v>0</v>
      </c>
      <c r="CU24" s="168">
        <f t="shared" si="159"/>
        <v>0</v>
      </c>
      <c r="CV24" s="154">
        <f t="shared" ref="CV24:CW24" si="630">CV23</f>
        <v>7</v>
      </c>
      <c r="CW24" s="173">
        <f t="shared" si="630"/>
        <v>1170</v>
      </c>
      <c r="CX24" s="156" t="str">
        <f t="shared" si="161"/>
        <v>1</v>
      </c>
      <c r="CY24" s="157" t="str">
        <f t="shared" si="162"/>
        <v/>
      </c>
      <c r="CZ24" s="158">
        <f t="shared" si="163"/>
        <v>0</v>
      </c>
      <c r="DA24" s="159"/>
      <c r="DB24" s="159"/>
      <c r="DC24" s="159"/>
      <c r="DD24" s="78"/>
      <c r="DE24" s="79"/>
      <c r="DF24" s="77" t="str">
        <f t="shared" si="164"/>
        <v>0</v>
      </c>
      <c r="DG24" s="81">
        <f t="shared" si="165"/>
        <v>0</v>
      </c>
      <c r="DH24" s="160">
        <f t="shared" si="166"/>
        <v>0</v>
      </c>
      <c r="DI24" s="160">
        <f t="shared" si="167"/>
        <v>0</v>
      </c>
      <c r="DJ24" s="160">
        <f t="shared" si="168"/>
        <v>0</v>
      </c>
      <c r="DK24" s="160">
        <f t="shared" si="169"/>
        <v>0</v>
      </c>
      <c r="DL24" s="161">
        <f t="shared" ref="DL24:DM24" si="631">DL23</f>
        <v>8</v>
      </c>
      <c r="DM24" s="175">
        <f t="shared" si="631"/>
        <v>1171</v>
      </c>
      <c r="DN24" s="163" t="str">
        <f t="shared" si="171"/>
        <v>1</v>
      </c>
      <c r="DO24" s="164" t="str">
        <f t="shared" si="172"/>
        <v/>
      </c>
      <c r="DP24" s="165">
        <f t="shared" si="173"/>
        <v>0</v>
      </c>
      <c r="DQ24" s="166"/>
      <c r="DR24" s="166"/>
      <c r="DS24" s="166"/>
      <c r="DT24" s="84"/>
      <c r="DU24" s="85"/>
      <c r="DV24" s="83" t="str">
        <f t="shared" si="174"/>
        <v>0</v>
      </c>
      <c r="DW24" s="167">
        <f t="shared" si="175"/>
        <v>0</v>
      </c>
      <c r="DX24" s="168">
        <f t="shared" si="176"/>
        <v>0</v>
      </c>
      <c r="DY24" s="168">
        <f t="shared" si="177"/>
        <v>0</v>
      </c>
      <c r="DZ24" s="168">
        <f t="shared" si="178"/>
        <v>0</v>
      </c>
      <c r="EA24" s="168">
        <f t="shared" si="179"/>
        <v>0</v>
      </c>
      <c r="EB24" s="154">
        <f t="shared" ref="EB24:EC24" si="632">EB23</f>
        <v>9</v>
      </c>
      <c r="EC24" s="173">
        <f t="shared" si="632"/>
        <v>1172</v>
      </c>
      <c r="ED24" s="156" t="str">
        <f t="shared" si="181"/>
        <v>1</v>
      </c>
      <c r="EE24" s="157" t="str">
        <f t="shared" si="182"/>
        <v/>
      </c>
      <c r="EF24" s="169">
        <f t="shared" si="183"/>
        <v>0</v>
      </c>
      <c r="EG24" s="159"/>
      <c r="EH24" s="159"/>
      <c r="EI24" s="159"/>
      <c r="EJ24" s="78"/>
      <c r="EK24" s="79"/>
      <c r="EL24" s="77" t="str">
        <f t="shared" si="184"/>
        <v>0</v>
      </c>
      <c r="EM24" s="81">
        <f t="shared" si="185"/>
        <v>0</v>
      </c>
      <c r="EN24" s="160">
        <f t="shared" si="186"/>
        <v>0</v>
      </c>
      <c r="EO24" s="160">
        <f t="shared" si="187"/>
        <v>0</v>
      </c>
      <c r="EP24" s="160">
        <f t="shared" si="188"/>
        <v>0</v>
      </c>
      <c r="EQ24" s="160">
        <f t="shared" si="189"/>
        <v>0</v>
      </c>
      <c r="ER24" s="161">
        <f t="shared" ref="ER24:ES24" si="633">ER23</f>
        <v>10</v>
      </c>
      <c r="ES24" s="175">
        <f t="shared" si="633"/>
        <v>1173</v>
      </c>
      <c r="ET24" s="163" t="str">
        <f t="shared" si="191"/>
        <v>1</v>
      </c>
      <c r="EU24" s="164" t="str">
        <f t="shared" si="192"/>
        <v/>
      </c>
      <c r="EV24" s="165">
        <f t="shared" si="193"/>
        <v>0</v>
      </c>
      <c r="EW24" s="166"/>
      <c r="EX24" s="166"/>
      <c r="EY24" s="166"/>
      <c r="EZ24" s="84"/>
      <c r="FA24" s="85"/>
      <c r="FB24" s="83" t="str">
        <f t="shared" si="194"/>
        <v>0</v>
      </c>
      <c r="FC24" s="167">
        <f t="shared" si="195"/>
        <v>0</v>
      </c>
      <c r="FD24" s="168">
        <f t="shared" si="196"/>
        <v>0</v>
      </c>
      <c r="FE24" s="168">
        <f t="shared" si="197"/>
        <v>0</v>
      </c>
      <c r="FF24" s="168">
        <f t="shared" si="198"/>
        <v>0</v>
      </c>
      <c r="FG24" s="168">
        <f t="shared" si="199"/>
        <v>0</v>
      </c>
      <c r="FH24" s="154">
        <f t="shared" ref="FH24:FI24" si="634">FH23</f>
        <v>11</v>
      </c>
      <c r="FI24" s="173">
        <f t="shared" si="634"/>
        <v>1174</v>
      </c>
      <c r="FJ24" s="156" t="str">
        <f t="shared" si="201"/>
        <v>1</v>
      </c>
      <c r="FK24" s="157" t="str">
        <f t="shared" si="202"/>
        <v/>
      </c>
      <c r="FL24" s="158">
        <f t="shared" si="203"/>
        <v>0</v>
      </c>
      <c r="FM24" s="159"/>
      <c r="FN24" s="159"/>
      <c r="FO24" s="159"/>
      <c r="FP24" s="78"/>
      <c r="FQ24" s="79"/>
      <c r="FR24" s="77" t="str">
        <f t="shared" si="204"/>
        <v>0</v>
      </c>
      <c r="FS24" s="81">
        <f t="shared" si="205"/>
        <v>0</v>
      </c>
      <c r="FT24" s="160">
        <f t="shared" si="206"/>
        <v>0</v>
      </c>
      <c r="FU24" s="160">
        <f t="shared" si="207"/>
        <v>0</v>
      </c>
      <c r="FV24" s="160">
        <f t="shared" si="208"/>
        <v>0</v>
      </c>
      <c r="FW24" s="160">
        <f t="shared" si="209"/>
        <v>0</v>
      </c>
      <c r="FX24" s="161">
        <f t="shared" ref="FX24:FY24" si="635">FX23</f>
        <v>12</v>
      </c>
      <c r="FY24" s="175">
        <f t="shared" si="635"/>
        <v>1175</v>
      </c>
      <c r="FZ24" s="163" t="str">
        <f t="shared" si="211"/>
        <v>1</v>
      </c>
      <c r="GA24" s="164" t="str">
        <f t="shared" si="212"/>
        <v/>
      </c>
      <c r="GB24" s="165">
        <f t="shared" si="213"/>
        <v>0</v>
      </c>
      <c r="GC24" s="166"/>
      <c r="GD24" s="166"/>
      <c r="GE24" s="166"/>
      <c r="GF24" s="84"/>
      <c r="GG24" s="85"/>
      <c r="GH24" s="83" t="str">
        <f t="shared" si="214"/>
        <v>0</v>
      </c>
      <c r="GI24" s="167">
        <f t="shared" si="215"/>
        <v>0</v>
      </c>
      <c r="GJ24" s="168">
        <f t="shared" si="216"/>
        <v>0</v>
      </c>
      <c r="GK24" s="168">
        <f t="shared" si="217"/>
        <v>0</v>
      </c>
      <c r="GL24" s="168">
        <f t="shared" si="218"/>
        <v>0</v>
      </c>
      <c r="GM24" s="168">
        <f t="shared" si="219"/>
        <v>0</v>
      </c>
      <c r="GN24" s="154">
        <f t="shared" ref="GN24:GO24" si="636">GN23</f>
        <v>13</v>
      </c>
      <c r="GO24" s="173">
        <f t="shared" si="636"/>
        <v>1176</v>
      </c>
      <c r="GP24" s="156" t="str">
        <f t="shared" si="221"/>
        <v>1</v>
      </c>
      <c r="GQ24" s="157" t="str">
        <f t="shared" si="222"/>
        <v/>
      </c>
      <c r="GR24" s="158">
        <f t="shared" si="223"/>
        <v>0</v>
      </c>
      <c r="GS24" s="159"/>
      <c r="GT24" s="159"/>
      <c r="GU24" s="159"/>
      <c r="GV24" s="78"/>
      <c r="GW24" s="79"/>
      <c r="GX24" s="77" t="str">
        <f t="shared" si="224"/>
        <v>0</v>
      </c>
      <c r="GY24" s="81">
        <f t="shared" si="225"/>
        <v>0</v>
      </c>
      <c r="GZ24" s="160">
        <f t="shared" si="226"/>
        <v>0</v>
      </c>
      <c r="HA24" s="160">
        <f t="shared" si="227"/>
        <v>0</v>
      </c>
      <c r="HB24" s="160">
        <f t="shared" si="228"/>
        <v>0</v>
      </c>
      <c r="HC24" s="160">
        <f t="shared" si="229"/>
        <v>0</v>
      </c>
      <c r="HD24" s="161">
        <f t="shared" ref="HD24:HE24" si="637">HD23</f>
        <v>14</v>
      </c>
      <c r="HE24" s="175">
        <f t="shared" si="637"/>
        <v>1177</v>
      </c>
      <c r="HF24" s="163" t="str">
        <f t="shared" si="231"/>
        <v>1</v>
      </c>
      <c r="HG24" s="164" t="str">
        <f t="shared" si="232"/>
        <v/>
      </c>
      <c r="HH24" s="165">
        <f t="shared" si="233"/>
        <v>0</v>
      </c>
      <c r="HI24" s="166"/>
      <c r="HJ24" s="166"/>
      <c r="HK24" s="166"/>
      <c r="HL24" s="84"/>
      <c r="HM24" s="85"/>
      <c r="HN24" s="83" t="str">
        <f t="shared" si="234"/>
        <v>0</v>
      </c>
      <c r="HO24" s="167">
        <f t="shared" si="235"/>
        <v>0</v>
      </c>
      <c r="HP24" s="168">
        <f t="shared" si="236"/>
        <v>0</v>
      </c>
      <c r="HQ24" s="168">
        <f t="shared" si="237"/>
        <v>0</v>
      </c>
      <c r="HR24" s="168">
        <f t="shared" si="238"/>
        <v>0</v>
      </c>
      <c r="HS24" s="168">
        <f t="shared" si="239"/>
        <v>0</v>
      </c>
      <c r="HT24" s="154">
        <f t="shared" ref="HT24:HU24" si="638">HT23</f>
        <v>15</v>
      </c>
      <c r="HU24" s="173">
        <f t="shared" si="638"/>
        <v>1178</v>
      </c>
      <c r="HV24" s="156" t="str">
        <f t="shared" si="241"/>
        <v>1</v>
      </c>
      <c r="HW24" s="157" t="str">
        <f t="shared" si="242"/>
        <v/>
      </c>
      <c r="HX24" s="169">
        <f t="shared" si="243"/>
        <v>0</v>
      </c>
      <c r="HY24" s="159"/>
      <c r="HZ24" s="159"/>
      <c r="IA24" s="159"/>
      <c r="IB24" s="160"/>
      <c r="IC24" s="160"/>
      <c r="ID24" s="160" t="str">
        <f t="shared" si="244"/>
        <v>0</v>
      </c>
      <c r="IE24" s="160">
        <f t="shared" si="245"/>
        <v>0</v>
      </c>
      <c r="IF24" s="160">
        <f t="shared" si="246"/>
        <v>0</v>
      </c>
      <c r="IG24" s="160">
        <f t="shared" si="247"/>
        <v>0</v>
      </c>
      <c r="IH24" s="160">
        <f t="shared" si="248"/>
        <v>0</v>
      </c>
      <c r="II24" s="160">
        <f t="shared" si="249"/>
        <v>0</v>
      </c>
      <c r="IJ24" s="161">
        <f t="shared" ref="IJ24:IK24" si="639">IJ23</f>
        <v>16</v>
      </c>
      <c r="IK24" s="175">
        <f t="shared" si="639"/>
        <v>1179</v>
      </c>
      <c r="IL24" s="163" t="str">
        <f t="shared" si="251"/>
        <v>1</v>
      </c>
      <c r="IM24" s="164" t="str">
        <f t="shared" si="252"/>
        <v/>
      </c>
      <c r="IN24" s="165">
        <f t="shared" si="253"/>
        <v>0</v>
      </c>
      <c r="IO24" s="166"/>
      <c r="IP24" s="166"/>
      <c r="IQ24" s="166"/>
      <c r="IR24" s="168"/>
      <c r="IS24" s="168"/>
      <c r="IT24" s="170" t="str">
        <f t="shared" si="254"/>
        <v>0</v>
      </c>
      <c r="IU24" s="170">
        <f t="shared" si="255"/>
        <v>0</v>
      </c>
      <c r="IV24" s="168">
        <f t="shared" si="256"/>
        <v>0</v>
      </c>
      <c r="IW24" s="168">
        <f t="shared" si="257"/>
        <v>0</v>
      </c>
      <c r="IX24" s="168">
        <f t="shared" si="258"/>
        <v>0</v>
      </c>
      <c r="IY24" s="168">
        <f t="shared" si="259"/>
        <v>0</v>
      </c>
      <c r="IZ24" s="154">
        <f t="shared" ref="IZ24:JA24" si="640">IZ23</f>
        <v>17</v>
      </c>
      <c r="JA24" s="173">
        <f t="shared" si="640"/>
        <v>1180</v>
      </c>
      <c r="JB24" s="156" t="str">
        <f t="shared" si="261"/>
        <v>1</v>
      </c>
      <c r="JC24" s="157" t="str">
        <f t="shared" si="262"/>
        <v/>
      </c>
      <c r="JD24" s="158">
        <f t="shared" si="263"/>
        <v>0</v>
      </c>
      <c r="JE24" s="159"/>
      <c r="JF24" s="159"/>
      <c r="JG24" s="159"/>
      <c r="JH24" s="160"/>
      <c r="JI24" s="160"/>
      <c r="JJ24" s="171" t="str">
        <f t="shared" si="264"/>
        <v>0</v>
      </c>
      <c r="JK24" s="171">
        <f t="shared" si="265"/>
        <v>0</v>
      </c>
      <c r="JL24" s="160">
        <f t="shared" si="266"/>
        <v>0</v>
      </c>
      <c r="JM24" s="160">
        <f t="shared" si="267"/>
        <v>0</v>
      </c>
      <c r="JN24" s="160">
        <f t="shared" si="268"/>
        <v>0</v>
      </c>
      <c r="JO24" s="160">
        <f t="shared" si="269"/>
        <v>0</v>
      </c>
      <c r="JP24" s="161">
        <f t="shared" ref="JP24:JQ24" si="641">JP23</f>
        <v>18</v>
      </c>
      <c r="JQ24" s="175">
        <f t="shared" si="641"/>
        <v>1181</v>
      </c>
      <c r="JR24" s="163" t="str">
        <f t="shared" si="271"/>
        <v>1</v>
      </c>
      <c r="JS24" s="164" t="str">
        <f t="shared" si="272"/>
        <v/>
      </c>
      <c r="JT24" s="165">
        <f t="shared" si="273"/>
        <v>0</v>
      </c>
      <c r="JU24" s="166"/>
      <c r="JV24" s="166"/>
      <c r="JW24" s="166"/>
      <c r="JX24" s="168"/>
      <c r="JY24" s="168"/>
      <c r="JZ24" s="170" t="str">
        <f t="shared" si="274"/>
        <v>0</v>
      </c>
      <c r="KA24" s="170">
        <f t="shared" si="275"/>
        <v>0</v>
      </c>
      <c r="KB24" s="168">
        <f t="shared" si="276"/>
        <v>0</v>
      </c>
      <c r="KC24" s="168">
        <f t="shared" si="277"/>
        <v>0</v>
      </c>
      <c r="KD24" s="168">
        <f t="shared" si="278"/>
        <v>0</v>
      </c>
      <c r="KE24" s="168">
        <f t="shared" si="279"/>
        <v>0</v>
      </c>
      <c r="KF24" s="154">
        <f t="shared" ref="KF24:KG24" si="642">KF23</f>
        <v>19</v>
      </c>
      <c r="KG24" s="173">
        <f t="shared" si="642"/>
        <v>1182</v>
      </c>
      <c r="KH24" s="156" t="str">
        <f t="shared" si="281"/>
        <v>1</v>
      </c>
      <c r="KI24" s="157" t="str">
        <f t="shared" si="282"/>
        <v/>
      </c>
      <c r="KJ24" s="158">
        <f t="shared" si="283"/>
        <v>0</v>
      </c>
      <c r="KK24" s="159"/>
      <c r="KL24" s="159"/>
      <c r="KM24" s="159"/>
      <c r="KN24" s="160"/>
      <c r="KO24" s="160"/>
      <c r="KP24" s="171" t="str">
        <f t="shared" si="284"/>
        <v>0</v>
      </c>
      <c r="KQ24" s="171">
        <f t="shared" si="285"/>
        <v>0</v>
      </c>
      <c r="KR24" s="160">
        <f t="shared" si="286"/>
        <v>0</v>
      </c>
      <c r="KS24" s="160">
        <f t="shared" si="287"/>
        <v>0</v>
      </c>
      <c r="KT24" s="160">
        <f t="shared" si="288"/>
        <v>0</v>
      </c>
      <c r="KU24" s="160">
        <f t="shared" si="289"/>
        <v>0</v>
      </c>
      <c r="KV24" s="161">
        <f t="shared" ref="KV24:KW24" si="643">KV23</f>
        <v>20</v>
      </c>
      <c r="KW24" s="175">
        <f t="shared" si="643"/>
        <v>1183</v>
      </c>
      <c r="KX24" s="163" t="str">
        <f t="shared" si="291"/>
        <v>1</v>
      </c>
      <c r="KY24" s="164" t="str">
        <f t="shared" si="292"/>
        <v/>
      </c>
      <c r="KZ24" s="165">
        <f t="shared" si="293"/>
        <v>0</v>
      </c>
      <c r="LA24" s="166"/>
      <c r="LB24" s="166"/>
      <c r="LC24" s="166"/>
      <c r="LD24" s="168"/>
      <c r="LE24" s="168"/>
      <c r="LF24" s="170" t="str">
        <f t="shared" si="294"/>
        <v>0</v>
      </c>
      <c r="LG24" s="170">
        <f t="shared" si="295"/>
        <v>0</v>
      </c>
      <c r="LH24" s="168">
        <f t="shared" si="296"/>
        <v>0</v>
      </c>
      <c r="LI24" s="168">
        <f t="shared" si="297"/>
        <v>0</v>
      </c>
      <c r="LJ24" s="168">
        <f t="shared" si="298"/>
        <v>0</v>
      </c>
      <c r="LK24" s="168">
        <f t="shared" si="299"/>
        <v>0</v>
      </c>
      <c r="LL24" s="172"/>
      <c r="LM24" s="172"/>
      <c r="LN24" s="168" t="str">
        <f t="shared" si="300"/>
        <v>#REF!</v>
      </c>
      <c r="LO24" s="168" t="str">
        <f t="shared" si="301"/>
        <v>#REF!</v>
      </c>
      <c r="LP24" s="168" t="str">
        <f t="shared" si="302"/>
        <v>#REF!</v>
      </c>
      <c r="LQ24" s="168" t="str">
        <f t="shared" si="303"/>
        <v>#REF!</v>
      </c>
    </row>
    <row r="25" ht="15.75" customHeight="1">
      <c r="A25" s="151">
        <v>46132.0</v>
      </c>
      <c r="B25" s="152" t="s">
        <v>32</v>
      </c>
      <c r="C25" s="153">
        <f t="shared" si="99"/>
        <v>0</v>
      </c>
      <c r="D25" s="154">
        <f t="shared" ref="D25:E25" si="644">D24</f>
        <v>1</v>
      </c>
      <c r="E25" s="173">
        <f t="shared" si="644"/>
        <v>1164</v>
      </c>
      <c r="F25" s="156" t="str">
        <f t="shared" si="101"/>
        <v>1</v>
      </c>
      <c r="G25" s="157" t="str">
        <f t="shared" si="102"/>
        <v/>
      </c>
      <c r="H25" s="158">
        <f t="shared" si="103"/>
        <v>0</v>
      </c>
      <c r="I25" s="159"/>
      <c r="J25" s="159"/>
      <c r="K25" s="159"/>
      <c r="L25" s="78"/>
      <c r="M25" s="79"/>
      <c r="N25" s="77" t="str">
        <f t="shared" si="104"/>
        <v>0</v>
      </c>
      <c r="O25" s="81">
        <f t="shared" si="105"/>
        <v>0</v>
      </c>
      <c r="P25" s="160">
        <f t="shared" si="106"/>
        <v>0</v>
      </c>
      <c r="Q25" s="160">
        <f t="shared" si="107"/>
        <v>0</v>
      </c>
      <c r="R25" s="160">
        <f t="shared" si="108"/>
        <v>0</v>
      </c>
      <c r="S25" s="160">
        <f t="shared" si="109"/>
        <v>0</v>
      </c>
      <c r="T25" s="161">
        <f t="shared" ref="T25:U25" si="645">T24</f>
        <v>2</v>
      </c>
      <c r="U25" s="175">
        <f t="shared" si="645"/>
        <v>1165</v>
      </c>
      <c r="V25" s="163" t="str">
        <f t="shared" si="111"/>
        <v>1</v>
      </c>
      <c r="W25" s="164" t="str">
        <f t="shared" si="112"/>
        <v/>
      </c>
      <c r="X25" s="165">
        <f t="shared" si="113"/>
        <v>0</v>
      </c>
      <c r="Y25" s="166"/>
      <c r="Z25" s="166"/>
      <c r="AA25" s="166"/>
      <c r="AB25" s="84"/>
      <c r="AC25" s="85"/>
      <c r="AD25" s="83" t="str">
        <f t="shared" si="114"/>
        <v>0</v>
      </c>
      <c r="AE25" s="167">
        <f t="shared" si="115"/>
        <v>0</v>
      </c>
      <c r="AF25" s="168">
        <f t="shared" si="116"/>
        <v>0</v>
      </c>
      <c r="AG25" s="168">
        <f t="shared" si="117"/>
        <v>0</v>
      </c>
      <c r="AH25" s="168">
        <f t="shared" si="118"/>
        <v>0</v>
      </c>
      <c r="AI25" s="168">
        <f t="shared" si="119"/>
        <v>0</v>
      </c>
      <c r="AJ25" s="154">
        <f t="shared" ref="AJ25:AK25" si="646">AJ24</f>
        <v>3</v>
      </c>
      <c r="AK25" s="173">
        <f t="shared" si="646"/>
        <v>1166</v>
      </c>
      <c r="AL25" s="156" t="str">
        <f t="shared" si="121"/>
        <v>1</v>
      </c>
      <c r="AM25" s="157" t="str">
        <f t="shared" si="122"/>
        <v/>
      </c>
      <c r="AN25" s="158">
        <f t="shared" si="123"/>
        <v>0</v>
      </c>
      <c r="AO25" s="159"/>
      <c r="AP25" s="159"/>
      <c r="AQ25" s="159"/>
      <c r="AR25" s="78"/>
      <c r="AS25" s="79"/>
      <c r="AT25" s="77" t="str">
        <f t="shared" si="124"/>
        <v>0</v>
      </c>
      <c r="AU25" s="81">
        <f t="shared" si="125"/>
        <v>0</v>
      </c>
      <c r="AV25" s="160">
        <f t="shared" si="126"/>
        <v>0</v>
      </c>
      <c r="AW25" s="160">
        <f t="shared" si="127"/>
        <v>0</v>
      </c>
      <c r="AX25" s="160">
        <f t="shared" si="128"/>
        <v>0</v>
      </c>
      <c r="AY25" s="160">
        <f t="shared" si="129"/>
        <v>0</v>
      </c>
      <c r="AZ25" s="161">
        <f t="shared" ref="AZ25:BA25" si="647">AZ24</f>
        <v>4</v>
      </c>
      <c r="BA25" s="175">
        <f t="shared" si="647"/>
        <v>1167</v>
      </c>
      <c r="BB25" s="163" t="str">
        <f t="shared" si="131"/>
        <v>1</v>
      </c>
      <c r="BC25" s="164" t="str">
        <f t="shared" si="132"/>
        <v/>
      </c>
      <c r="BD25" s="165">
        <f t="shared" si="133"/>
        <v>0</v>
      </c>
      <c r="BE25" s="166"/>
      <c r="BF25" s="166"/>
      <c r="BG25" s="166"/>
      <c r="BH25" s="84"/>
      <c r="BI25" s="85"/>
      <c r="BJ25" s="83" t="str">
        <f t="shared" si="134"/>
        <v>0</v>
      </c>
      <c r="BK25" s="167">
        <f t="shared" si="135"/>
        <v>0</v>
      </c>
      <c r="BL25" s="168">
        <f t="shared" si="136"/>
        <v>0</v>
      </c>
      <c r="BM25" s="168">
        <f t="shared" si="137"/>
        <v>0</v>
      </c>
      <c r="BN25" s="168">
        <f t="shared" si="138"/>
        <v>0</v>
      </c>
      <c r="BO25" s="168">
        <f t="shared" si="139"/>
        <v>0</v>
      </c>
      <c r="BP25" s="154">
        <f t="shared" ref="BP25:BQ25" si="648">BP24</f>
        <v>5</v>
      </c>
      <c r="BQ25" s="173">
        <f t="shared" si="648"/>
        <v>1168</v>
      </c>
      <c r="BR25" s="156" t="str">
        <f t="shared" si="141"/>
        <v>1</v>
      </c>
      <c r="BS25" s="157" t="str">
        <f t="shared" si="142"/>
        <v/>
      </c>
      <c r="BT25" s="158">
        <f t="shared" si="143"/>
        <v>0</v>
      </c>
      <c r="BU25" s="159"/>
      <c r="BV25" s="159"/>
      <c r="BW25" s="159"/>
      <c r="BX25" s="78"/>
      <c r="BY25" s="79"/>
      <c r="BZ25" s="77" t="str">
        <f t="shared" si="144"/>
        <v>0</v>
      </c>
      <c r="CA25" s="81">
        <f t="shared" si="145"/>
        <v>0</v>
      </c>
      <c r="CB25" s="160">
        <f t="shared" si="146"/>
        <v>0</v>
      </c>
      <c r="CC25" s="160">
        <f t="shared" si="147"/>
        <v>0</v>
      </c>
      <c r="CD25" s="160">
        <f t="shared" si="148"/>
        <v>0</v>
      </c>
      <c r="CE25" s="160">
        <f t="shared" si="149"/>
        <v>0</v>
      </c>
      <c r="CF25" s="161">
        <f t="shared" ref="CF25:CG25" si="649">CF24</f>
        <v>6</v>
      </c>
      <c r="CG25" s="175">
        <f t="shared" si="649"/>
        <v>1169</v>
      </c>
      <c r="CH25" s="163" t="str">
        <f t="shared" si="151"/>
        <v>1</v>
      </c>
      <c r="CI25" s="164" t="str">
        <f t="shared" si="152"/>
        <v/>
      </c>
      <c r="CJ25" s="165">
        <f t="shared" si="153"/>
        <v>0</v>
      </c>
      <c r="CK25" s="166"/>
      <c r="CL25" s="166"/>
      <c r="CM25" s="166"/>
      <c r="CN25" s="84"/>
      <c r="CO25" s="85"/>
      <c r="CP25" s="83" t="str">
        <f t="shared" si="154"/>
        <v>0</v>
      </c>
      <c r="CQ25" s="167">
        <f t="shared" si="155"/>
        <v>0</v>
      </c>
      <c r="CR25" s="168">
        <f t="shared" si="156"/>
        <v>0</v>
      </c>
      <c r="CS25" s="168">
        <f t="shared" si="157"/>
        <v>0</v>
      </c>
      <c r="CT25" s="168">
        <f t="shared" si="158"/>
        <v>0</v>
      </c>
      <c r="CU25" s="168">
        <f t="shared" si="159"/>
        <v>0</v>
      </c>
      <c r="CV25" s="154">
        <f t="shared" ref="CV25:CW25" si="650">CV24</f>
        <v>7</v>
      </c>
      <c r="CW25" s="173">
        <f t="shared" si="650"/>
        <v>1170</v>
      </c>
      <c r="CX25" s="156" t="str">
        <f t="shared" si="161"/>
        <v>1</v>
      </c>
      <c r="CY25" s="157" t="str">
        <f t="shared" si="162"/>
        <v/>
      </c>
      <c r="CZ25" s="158">
        <f t="shared" si="163"/>
        <v>0</v>
      </c>
      <c r="DA25" s="159"/>
      <c r="DB25" s="159"/>
      <c r="DC25" s="159"/>
      <c r="DD25" s="78"/>
      <c r="DE25" s="79"/>
      <c r="DF25" s="77" t="str">
        <f t="shared" si="164"/>
        <v>0</v>
      </c>
      <c r="DG25" s="81">
        <f t="shared" si="165"/>
        <v>0</v>
      </c>
      <c r="DH25" s="160">
        <f t="shared" si="166"/>
        <v>0</v>
      </c>
      <c r="DI25" s="160">
        <f t="shared" si="167"/>
        <v>0</v>
      </c>
      <c r="DJ25" s="160">
        <f t="shared" si="168"/>
        <v>0</v>
      </c>
      <c r="DK25" s="160">
        <f t="shared" si="169"/>
        <v>0</v>
      </c>
      <c r="DL25" s="161">
        <f t="shared" ref="DL25:DM25" si="651">DL24</f>
        <v>8</v>
      </c>
      <c r="DM25" s="175">
        <f t="shared" si="651"/>
        <v>1171</v>
      </c>
      <c r="DN25" s="163" t="str">
        <f t="shared" si="171"/>
        <v>1</v>
      </c>
      <c r="DO25" s="164" t="str">
        <f t="shared" si="172"/>
        <v/>
      </c>
      <c r="DP25" s="165">
        <f t="shared" si="173"/>
        <v>0</v>
      </c>
      <c r="DQ25" s="166"/>
      <c r="DR25" s="166"/>
      <c r="DS25" s="166"/>
      <c r="DT25" s="84"/>
      <c r="DU25" s="85"/>
      <c r="DV25" s="83" t="str">
        <f t="shared" si="174"/>
        <v>0</v>
      </c>
      <c r="DW25" s="167">
        <f t="shared" si="175"/>
        <v>0</v>
      </c>
      <c r="DX25" s="168">
        <f t="shared" si="176"/>
        <v>0</v>
      </c>
      <c r="DY25" s="168">
        <f t="shared" si="177"/>
        <v>0</v>
      </c>
      <c r="DZ25" s="168">
        <f t="shared" si="178"/>
        <v>0</v>
      </c>
      <c r="EA25" s="168">
        <f t="shared" si="179"/>
        <v>0</v>
      </c>
      <c r="EB25" s="154">
        <f t="shared" ref="EB25:EC25" si="652">EB24</f>
        <v>9</v>
      </c>
      <c r="EC25" s="173">
        <f t="shared" si="652"/>
        <v>1172</v>
      </c>
      <c r="ED25" s="156" t="str">
        <f t="shared" si="181"/>
        <v>1</v>
      </c>
      <c r="EE25" s="157" t="str">
        <f t="shared" si="182"/>
        <v/>
      </c>
      <c r="EF25" s="169">
        <f t="shared" si="183"/>
        <v>0</v>
      </c>
      <c r="EG25" s="159"/>
      <c r="EH25" s="159"/>
      <c r="EI25" s="159"/>
      <c r="EJ25" s="78"/>
      <c r="EK25" s="79"/>
      <c r="EL25" s="77" t="str">
        <f t="shared" si="184"/>
        <v>0</v>
      </c>
      <c r="EM25" s="81">
        <f t="shared" si="185"/>
        <v>0</v>
      </c>
      <c r="EN25" s="160">
        <f t="shared" si="186"/>
        <v>0</v>
      </c>
      <c r="EO25" s="160">
        <f t="shared" si="187"/>
        <v>0</v>
      </c>
      <c r="EP25" s="160">
        <f t="shared" si="188"/>
        <v>0</v>
      </c>
      <c r="EQ25" s="160">
        <f t="shared" si="189"/>
        <v>0</v>
      </c>
      <c r="ER25" s="161">
        <f t="shared" ref="ER25:ES25" si="653">ER24</f>
        <v>10</v>
      </c>
      <c r="ES25" s="175">
        <f t="shared" si="653"/>
        <v>1173</v>
      </c>
      <c r="ET25" s="163" t="str">
        <f t="shared" si="191"/>
        <v>1</v>
      </c>
      <c r="EU25" s="164" t="str">
        <f t="shared" si="192"/>
        <v/>
      </c>
      <c r="EV25" s="165">
        <f t="shared" si="193"/>
        <v>0</v>
      </c>
      <c r="EW25" s="166"/>
      <c r="EX25" s="166"/>
      <c r="EY25" s="166"/>
      <c r="EZ25" s="84"/>
      <c r="FA25" s="85"/>
      <c r="FB25" s="83" t="str">
        <f t="shared" si="194"/>
        <v>0</v>
      </c>
      <c r="FC25" s="167">
        <f t="shared" si="195"/>
        <v>0</v>
      </c>
      <c r="FD25" s="168">
        <f t="shared" si="196"/>
        <v>0</v>
      </c>
      <c r="FE25" s="168">
        <f t="shared" si="197"/>
        <v>0</v>
      </c>
      <c r="FF25" s="168">
        <f t="shared" si="198"/>
        <v>0</v>
      </c>
      <c r="FG25" s="168">
        <f t="shared" si="199"/>
        <v>0</v>
      </c>
      <c r="FH25" s="154">
        <f t="shared" ref="FH25:FI25" si="654">FH24</f>
        <v>11</v>
      </c>
      <c r="FI25" s="173">
        <f t="shared" si="654"/>
        <v>1174</v>
      </c>
      <c r="FJ25" s="156" t="str">
        <f t="shared" si="201"/>
        <v>1</v>
      </c>
      <c r="FK25" s="157" t="str">
        <f t="shared" si="202"/>
        <v/>
      </c>
      <c r="FL25" s="158">
        <f t="shared" si="203"/>
        <v>0</v>
      </c>
      <c r="FM25" s="159"/>
      <c r="FN25" s="159"/>
      <c r="FO25" s="159"/>
      <c r="FP25" s="78"/>
      <c r="FQ25" s="79"/>
      <c r="FR25" s="77" t="str">
        <f t="shared" si="204"/>
        <v>0</v>
      </c>
      <c r="FS25" s="81">
        <f t="shared" si="205"/>
        <v>0</v>
      </c>
      <c r="FT25" s="160">
        <f t="shared" si="206"/>
        <v>0</v>
      </c>
      <c r="FU25" s="160">
        <f t="shared" si="207"/>
        <v>0</v>
      </c>
      <c r="FV25" s="160">
        <f t="shared" si="208"/>
        <v>0</v>
      </c>
      <c r="FW25" s="160">
        <f t="shared" si="209"/>
        <v>0</v>
      </c>
      <c r="FX25" s="161">
        <f t="shared" ref="FX25:FY25" si="655">FX24</f>
        <v>12</v>
      </c>
      <c r="FY25" s="175">
        <f t="shared" si="655"/>
        <v>1175</v>
      </c>
      <c r="FZ25" s="163" t="str">
        <f t="shared" si="211"/>
        <v>1</v>
      </c>
      <c r="GA25" s="164" t="str">
        <f t="shared" si="212"/>
        <v/>
      </c>
      <c r="GB25" s="165">
        <f t="shared" si="213"/>
        <v>0</v>
      </c>
      <c r="GC25" s="166"/>
      <c r="GD25" s="166"/>
      <c r="GE25" s="166"/>
      <c r="GF25" s="84"/>
      <c r="GG25" s="85"/>
      <c r="GH25" s="83" t="str">
        <f t="shared" si="214"/>
        <v>0</v>
      </c>
      <c r="GI25" s="167">
        <f t="shared" si="215"/>
        <v>0</v>
      </c>
      <c r="GJ25" s="168">
        <f t="shared" si="216"/>
        <v>0</v>
      </c>
      <c r="GK25" s="168">
        <f t="shared" si="217"/>
        <v>0</v>
      </c>
      <c r="GL25" s="168">
        <f t="shared" si="218"/>
        <v>0</v>
      </c>
      <c r="GM25" s="168">
        <f t="shared" si="219"/>
        <v>0</v>
      </c>
      <c r="GN25" s="154">
        <f t="shared" ref="GN25:GO25" si="656">GN24</f>
        <v>13</v>
      </c>
      <c r="GO25" s="173">
        <f t="shared" si="656"/>
        <v>1176</v>
      </c>
      <c r="GP25" s="156" t="str">
        <f t="shared" si="221"/>
        <v>1</v>
      </c>
      <c r="GQ25" s="157" t="str">
        <f t="shared" si="222"/>
        <v/>
      </c>
      <c r="GR25" s="158">
        <f t="shared" si="223"/>
        <v>0</v>
      </c>
      <c r="GS25" s="159"/>
      <c r="GT25" s="159"/>
      <c r="GU25" s="159"/>
      <c r="GV25" s="78"/>
      <c r="GW25" s="79"/>
      <c r="GX25" s="77" t="str">
        <f t="shared" si="224"/>
        <v>0</v>
      </c>
      <c r="GY25" s="81">
        <f t="shared" si="225"/>
        <v>0</v>
      </c>
      <c r="GZ25" s="160">
        <f t="shared" si="226"/>
        <v>0</v>
      </c>
      <c r="HA25" s="160">
        <f t="shared" si="227"/>
        <v>0</v>
      </c>
      <c r="HB25" s="160">
        <f t="shared" si="228"/>
        <v>0</v>
      </c>
      <c r="HC25" s="160">
        <f t="shared" si="229"/>
        <v>0</v>
      </c>
      <c r="HD25" s="161">
        <f t="shared" ref="HD25:HE25" si="657">HD24</f>
        <v>14</v>
      </c>
      <c r="HE25" s="175">
        <f t="shared" si="657"/>
        <v>1177</v>
      </c>
      <c r="HF25" s="163" t="str">
        <f t="shared" si="231"/>
        <v>1</v>
      </c>
      <c r="HG25" s="164" t="str">
        <f t="shared" si="232"/>
        <v/>
      </c>
      <c r="HH25" s="165">
        <f t="shared" si="233"/>
        <v>0</v>
      </c>
      <c r="HI25" s="166"/>
      <c r="HJ25" s="166"/>
      <c r="HK25" s="166"/>
      <c r="HL25" s="84"/>
      <c r="HM25" s="85"/>
      <c r="HN25" s="83" t="str">
        <f t="shared" si="234"/>
        <v>0</v>
      </c>
      <c r="HO25" s="167">
        <f t="shared" si="235"/>
        <v>0</v>
      </c>
      <c r="HP25" s="168">
        <f t="shared" si="236"/>
        <v>0</v>
      </c>
      <c r="HQ25" s="168">
        <f t="shared" si="237"/>
        <v>0</v>
      </c>
      <c r="HR25" s="168">
        <f t="shared" si="238"/>
        <v>0</v>
      </c>
      <c r="HS25" s="168">
        <f t="shared" si="239"/>
        <v>0</v>
      </c>
      <c r="HT25" s="154">
        <f t="shared" ref="HT25:HU25" si="658">HT24</f>
        <v>15</v>
      </c>
      <c r="HU25" s="173">
        <f t="shared" si="658"/>
        <v>1178</v>
      </c>
      <c r="HV25" s="156" t="str">
        <f t="shared" si="241"/>
        <v>1</v>
      </c>
      <c r="HW25" s="157" t="str">
        <f t="shared" si="242"/>
        <v/>
      </c>
      <c r="HX25" s="169">
        <f t="shared" si="243"/>
        <v>0</v>
      </c>
      <c r="HY25" s="159"/>
      <c r="HZ25" s="159"/>
      <c r="IA25" s="159"/>
      <c r="IB25" s="160"/>
      <c r="IC25" s="160"/>
      <c r="ID25" s="160" t="str">
        <f t="shared" si="244"/>
        <v>0</v>
      </c>
      <c r="IE25" s="160">
        <f t="shared" si="245"/>
        <v>0</v>
      </c>
      <c r="IF25" s="160">
        <f t="shared" si="246"/>
        <v>0</v>
      </c>
      <c r="IG25" s="160">
        <f t="shared" si="247"/>
        <v>0</v>
      </c>
      <c r="IH25" s="160">
        <f t="shared" si="248"/>
        <v>0</v>
      </c>
      <c r="II25" s="160">
        <f t="shared" si="249"/>
        <v>0</v>
      </c>
      <c r="IJ25" s="161">
        <f t="shared" ref="IJ25:IK25" si="659">IJ24</f>
        <v>16</v>
      </c>
      <c r="IK25" s="175">
        <f t="shared" si="659"/>
        <v>1179</v>
      </c>
      <c r="IL25" s="163" t="str">
        <f t="shared" si="251"/>
        <v>1</v>
      </c>
      <c r="IM25" s="164" t="str">
        <f t="shared" si="252"/>
        <v/>
      </c>
      <c r="IN25" s="165">
        <f t="shared" si="253"/>
        <v>0</v>
      </c>
      <c r="IO25" s="166"/>
      <c r="IP25" s="166"/>
      <c r="IQ25" s="166"/>
      <c r="IR25" s="168"/>
      <c r="IS25" s="168"/>
      <c r="IT25" s="170" t="str">
        <f t="shared" si="254"/>
        <v>0</v>
      </c>
      <c r="IU25" s="170">
        <f t="shared" si="255"/>
        <v>0</v>
      </c>
      <c r="IV25" s="168">
        <f t="shared" si="256"/>
        <v>0</v>
      </c>
      <c r="IW25" s="168">
        <f t="shared" si="257"/>
        <v>0</v>
      </c>
      <c r="IX25" s="168">
        <f t="shared" si="258"/>
        <v>0</v>
      </c>
      <c r="IY25" s="168">
        <f t="shared" si="259"/>
        <v>0</v>
      </c>
      <c r="IZ25" s="154">
        <f t="shared" ref="IZ25:JA25" si="660">IZ24</f>
        <v>17</v>
      </c>
      <c r="JA25" s="173">
        <f t="shared" si="660"/>
        <v>1180</v>
      </c>
      <c r="JB25" s="156" t="str">
        <f t="shared" si="261"/>
        <v>1</v>
      </c>
      <c r="JC25" s="157" t="str">
        <f t="shared" si="262"/>
        <v/>
      </c>
      <c r="JD25" s="158">
        <f t="shared" si="263"/>
        <v>0</v>
      </c>
      <c r="JE25" s="159"/>
      <c r="JF25" s="159"/>
      <c r="JG25" s="159"/>
      <c r="JH25" s="160"/>
      <c r="JI25" s="160"/>
      <c r="JJ25" s="171" t="str">
        <f t="shared" si="264"/>
        <v>0</v>
      </c>
      <c r="JK25" s="171">
        <f t="shared" si="265"/>
        <v>0</v>
      </c>
      <c r="JL25" s="160">
        <f t="shared" si="266"/>
        <v>0</v>
      </c>
      <c r="JM25" s="160">
        <f t="shared" si="267"/>
        <v>0</v>
      </c>
      <c r="JN25" s="160">
        <f t="shared" si="268"/>
        <v>0</v>
      </c>
      <c r="JO25" s="160">
        <f t="shared" si="269"/>
        <v>0</v>
      </c>
      <c r="JP25" s="161">
        <f t="shared" ref="JP25:JQ25" si="661">JP24</f>
        <v>18</v>
      </c>
      <c r="JQ25" s="175">
        <f t="shared" si="661"/>
        <v>1181</v>
      </c>
      <c r="JR25" s="163" t="str">
        <f t="shared" si="271"/>
        <v>1</v>
      </c>
      <c r="JS25" s="164" t="str">
        <f t="shared" si="272"/>
        <v/>
      </c>
      <c r="JT25" s="165">
        <f t="shared" si="273"/>
        <v>0</v>
      </c>
      <c r="JU25" s="166"/>
      <c r="JV25" s="166"/>
      <c r="JW25" s="166"/>
      <c r="JX25" s="168"/>
      <c r="JY25" s="168"/>
      <c r="JZ25" s="170" t="str">
        <f t="shared" si="274"/>
        <v>0</v>
      </c>
      <c r="KA25" s="170">
        <f t="shared" si="275"/>
        <v>0</v>
      </c>
      <c r="KB25" s="168">
        <f t="shared" si="276"/>
        <v>0</v>
      </c>
      <c r="KC25" s="168">
        <f t="shared" si="277"/>
        <v>0</v>
      </c>
      <c r="KD25" s="168">
        <f t="shared" si="278"/>
        <v>0</v>
      </c>
      <c r="KE25" s="168">
        <f t="shared" si="279"/>
        <v>0</v>
      </c>
      <c r="KF25" s="154">
        <f t="shared" ref="KF25:KG25" si="662">KF24</f>
        <v>19</v>
      </c>
      <c r="KG25" s="173">
        <f t="shared" si="662"/>
        <v>1182</v>
      </c>
      <c r="KH25" s="156" t="str">
        <f t="shared" si="281"/>
        <v>1</v>
      </c>
      <c r="KI25" s="157" t="str">
        <f t="shared" si="282"/>
        <v/>
      </c>
      <c r="KJ25" s="158">
        <f t="shared" si="283"/>
        <v>0</v>
      </c>
      <c r="KK25" s="159"/>
      <c r="KL25" s="159"/>
      <c r="KM25" s="159"/>
      <c r="KN25" s="160"/>
      <c r="KO25" s="160"/>
      <c r="KP25" s="171" t="str">
        <f t="shared" si="284"/>
        <v>0</v>
      </c>
      <c r="KQ25" s="171">
        <f t="shared" si="285"/>
        <v>0</v>
      </c>
      <c r="KR25" s="160">
        <f t="shared" si="286"/>
        <v>0</v>
      </c>
      <c r="KS25" s="160">
        <f t="shared" si="287"/>
        <v>0</v>
      </c>
      <c r="KT25" s="160">
        <f t="shared" si="288"/>
        <v>0</v>
      </c>
      <c r="KU25" s="160">
        <f t="shared" si="289"/>
        <v>0</v>
      </c>
      <c r="KV25" s="161">
        <f t="shared" ref="KV25:KW25" si="663">KV24</f>
        <v>20</v>
      </c>
      <c r="KW25" s="175">
        <f t="shared" si="663"/>
        <v>1183</v>
      </c>
      <c r="KX25" s="163" t="str">
        <f t="shared" si="291"/>
        <v>1</v>
      </c>
      <c r="KY25" s="164" t="str">
        <f t="shared" si="292"/>
        <v/>
      </c>
      <c r="KZ25" s="165">
        <f t="shared" si="293"/>
        <v>0</v>
      </c>
      <c r="LA25" s="166"/>
      <c r="LB25" s="166"/>
      <c r="LC25" s="166"/>
      <c r="LD25" s="168"/>
      <c r="LE25" s="168"/>
      <c r="LF25" s="170" t="str">
        <f t="shared" si="294"/>
        <v>0</v>
      </c>
      <c r="LG25" s="170">
        <f t="shared" si="295"/>
        <v>0</v>
      </c>
      <c r="LH25" s="168">
        <f t="shared" si="296"/>
        <v>0</v>
      </c>
      <c r="LI25" s="168">
        <f t="shared" si="297"/>
        <v>0</v>
      </c>
      <c r="LJ25" s="168">
        <f t="shared" si="298"/>
        <v>0</v>
      </c>
      <c r="LK25" s="168">
        <f t="shared" si="299"/>
        <v>0</v>
      </c>
      <c r="LL25" s="172"/>
      <c r="LM25" s="172"/>
      <c r="LN25" s="168" t="str">
        <f t="shared" si="300"/>
        <v>#REF!</v>
      </c>
      <c r="LO25" s="168" t="str">
        <f t="shared" si="301"/>
        <v>#REF!</v>
      </c>
      <c r="LP25" s="168" t="str">
        <f t="shared" si="302"/>
        <v>#REF!</v>
      </c>
      <c r="LQ25" s="168" t="str">
        <f t="shared" si="303"/>
        <v>#REF!</v>
      </c>
    </row>
    <row r="26" ht="15.75" customHeight="1">
      <c r="A26" s="151">
        <v>46133.0</v>
      </c>
      <c r="B26" s="152" t="s">
        <v>33</v>
      </c>
      <c r="C26" s="153">
        <f t="shared" si="99"/>
        <v>-44000</v>
      </c>
      <c r="D26" s="154">
        <f t="shared" ref="D26:E26" si="664">D25</f>
        <v>1</v>
      </c>
      <c r="E26" s="173">
        <f t="shared" si="664"/>
        <v>1164</v>
      </c>
      <c r="F26" s="156" t="str">
        <f t="shared" si="101"/>
        <v>3</v>
      </c>
      <c r="G26" s="157" t="str">
        <f t="shared" si="102"/>
        <v/>
      </c>
      <c r="H26" s="158">
        <f t="shared" si="103"/>
        <v>3</v>
      </c>
      <c r="I26" s="176">
        <v>8596.0</v>
      </c>
      <c r="J26" s="176">
        <v>5627.0</v>
      </c>
      <c r="K26" s="176">
        <v>0.0</v>
      </c>
      <c r="L26" s="78"/>
      <c r="M26" s="79"/>
      <c r="N26" s="77" t="str">
        <f t="shared" si="104"/>
        <v>0</v>
      </c>
      <c r="O26" s="81">
        <f t="shared" si="105"/>
        <v>0</v>
      </c>
      <c r="P26" s="160">
        <f t="shared" si="106"/>
        <v>2.5</v>
      </c>
      <c r="Q26" s="160">
        <f t="shared" si="107"/>
        <v>2.5</v>
      </c>
      <c r="R26" s="160">
        <f t="shared" si="108"/>
        <v>0</v>
      </c>
      <c r="S26" s="160">
        <f t="shared" si="109"/>
        <v>5</v>
      </c>
      <c r="T26" s="161">
        <f t="shared" ref="T26:U26" si="665">T25</f>
        <v>2</v>
      </c>
      <c r="U26" s="175">
        <f t="shared" si="665"/>
        <v>1165</v>
      </c>
      <c r="V26" s="163" t="str">
        <f t="shared" si="111"/>
        <v>-2</v>
      </c>
      <c r="W26" s="164" t="str">
        <f t="shared" si="112"/>
        <v/>
      </c>
      <c r="X26" s="165">
        <f t="shared" si="113"/>
        <v>-2</v>
      </c>
      <c r="Y26" s="177">
        <v>10230.0</v>
      </c>
      <c r="Z26" s="177">
        <v>2127.0</v>
      </c>
      <c r="AA26" s="177">
        <v>-5000.0</v>
      </c>
      <c r="AB26" s="84"/>
      <c r="AC26" s="85"/>
      <c r="AD26" s="83" t="str">
        <f t="shared" si="114"/>
        <v>0</v>
      </c>
      <c r="AE26" s="167">
        <f t="shared" si="115"/>
        <v>0</v>
      </c>
      <c r="AF26" s="168">
        <f t="shared" si="116"/>
        <v>2.5</v>
      </c>
      <c r="AG26" s="168">
        <f t="shared" si="117"/>
        <v>1</v>
      </c>
      <c r="AH26" s="168">
        <f t="shared" si="118"/>
        <v>-6</v>
      </c>
      <c r="AI26" s="168">
        <f t="shared" si="119"/>
        <v>-2.5</v>
      </c>
      <c r="AJ26" s="154">
        <f t="shared" ref="AJ26:AK26" si="666">AJ25</f>
        <v>3</v>
      </c>
      <c r="AK26" s="173">
        <f t="shared" si="666"/>
        <v>1166</v>
      </c>
      <c r="AL26" s="156" t="str">
        <f t="shared" si="121"/>
        <v>-1</v>
      </c>
      <c r="AM26" s="157" t="str">
        <f t="shared" si="122"/>
        <v/>
      </c>
      <c r="AN26" s="158">
        <f t="shared" si="123"/>
        <v>-1</v>
      </c>
      <c r="AO26" s="176">
        <v>10097.0</v>
      </c>
      <c r="AP26" s="176">
        <v>1309.0</v>
      </c>
      <c r="AQ26" s="176">
        <v>-4000.0</v>
      </c>
      <c r="AR26" s="78"/>
      <c r="AS26" s="79"/>
      <c r="AT26" s="77" t="str">
        <f t="shared" si="124"/>
        <v>0</v>
      </c>
      <c r="AU26" s="81">
        <f t="shared" si="125"/>
        <v>0</v>
      </c>
      <c r="AV26" s="160">
        <f t="shared" si="126"/>
        <v>2.5</v>
      </c>
      <c r="AW26" s="160">
        <f t="shared" si="127"/>
        <v>0.5</v>
      </c>
      <c r="AX26" s="160">
        <f t="shared" si="128"/>
        <v>-5</v>
      </c>
      <c r="AY26" s="160">
        <f t="shared" si="129"/>
        <v>-2</v>
      </c>
      <c r="AZ26" s="161">
        <f t="shared" ref="AZ26:BA26" si="667">AZ25</f>
        <v>4</v>
      </c>
      <c r="BA26" s="175">
        <f t="shared" si="667"/>
        <v>1167</v>
      </c>
      <c r="BB26" s="163" t="str">
        <f t="shared" si="131"/>
        <v>5</v>
      </c>
      <c r="BC26" s="164" t="str">
        <f t="shared" si="132"/>
        <v/>
      </c>
      <c r="BD26" s="165">
        <f t="shared" si="133"/>
        <v>5</v>
      </c>
      <c r="BE26" s="177">
        <v>9736.0</v>
      </c>
      <c r="BF26" s="177">
        <v>7513.0</v>
      </c>
      <c r="BG26" s="177">
        <v>3200.0</v>
      </c>
      <c r="BH26" s="84"/>
      <c r="BI26" s="85"/>
      <c r="BJ26" s="83" t="str">
        <f t="shared" si="134"/>
        <v>0</v>
      </c>
      <c r="BK26" s="167">
        <f t="shared" si="135"/>
        <v>0</v>
      </c>
      <c r="BL26" s="168">
        <f t="shared" si="136"/>
        <v>2.5</v>
      </c>
      <c r="BM26" s="168">
        <f t="shared" si="137"/>
        <v>3.5</v>
      </c>
      <c r="BN26" s="168">
        <f t="shared" si="138"/>
        <v>2</v>
      </c>
      <c r="BO26" s="168">
        <f t="shared" si="139"/>
        <v>8</v>
      </c>
      <c r="BP26" s="154">
        <f t="shared" ref="BP26:BQ26" si="668">BP25</f>
        <v>5</v>
      </c>
      <c r="BQ26" s="173">
        <f t="shared" si="668"/>
        <v>1168</v>
      </c>
      <c r="BR26" s="156" t="str">
        <f t="shared" si="141"/>
        <v>-2</v>
      </c>
      <c r="BS26" s="157" t="str">
        <f t="shared" si="142"/>
        <v/>
      </c>
      <c r="BT26" s="158">
        <f t="shared" si="143"/>
        <v>-2</v>
      </c>
      <c r="BU26" s="176">
        <v>10297.0</v>
      </c>
      <c r="BV26" s="176">
        <v>1171.0</v>
      </c>
      <c r="BW26" s="176">
        <v>-5000.0</v>
      </c>
      <c r="BX26" s="78"/>
      <c r="BY26" s="79"/>
      <c r="BZ26" s="77" t="str">
        <f t="shared" si="144"/>
        <v>0</v>
      </c>
      <c r="CA26" s="81">
        <f t="shared" si="145"/>
        <v>0</v>
      </c>
      <c r="CB26" s="160">
        <f t="shared" si="146"/>
        <v>2.5</v>
      </c>
      <c r="CC26" s="160">
        <f t="shared" si="147"/>
        <v>0.5</v>
      </c>
      <c r="CD26" s="160">
        <f t="shared" si="148"/>
        <v>-6</v>
      </c>
      <c r="CE26" s="160">
        <f t="shared" si="149"/>
        <v>-3</v>
      </c>
      <c r="CF26" s="161">
        <f t="shared" ref="CF26:CG26" si="669">CF25</f>
        <v>6</v>
      </c>
      <c r="CG26" s="175">
        <f t="shared" si="669"/>
        <v>1169</v>
      </c>
      <c r="CH26" s="163" t="str">
        <f t="shared" si="151"/>
        <v>2</v>
      </c>
      <c r="CI26" s="164" t="str">
        <f t="shared" si="152"/>
        <v/>
      </c>
      <c r="CJ26" s="165">
        <f t="shared" si="153"/>
        <v>2</v>
      </c>
      <c r="CK26" s="177">
        <v>9181.0</v>
      </c>
      <c r="CL26" s="177">
        <v>3962.0</v>
      </c>
      <c r="CM26" s="177">
        <v>-1200.0</v>
      </c>
      <c r="CN26" s="84"/>
      <c r="CO26" s="85"/>
      <c r="CP26" s="83" t="str">
        <f t="shared" si="154"/>
        <v>0</v>
      </c>
      <c r="CQ26" s="167">
        <f t="shared" si="155"/>
        <v>0</v>
      </c>
      <c r="CR26" s="168">
        <f t="shared" si="156"/>
        <v>2.5</v>
      </c>
      <c r="CS26" s="168">
        <f t="shared" si="157"/>
        <v>1.5</v>
      </c>
      <c r="CT26" s="168">
        <f t="shared" si="158"/>
        <v>-1.5</v>
      </c>
      <c r="CU26" s="168">
        <f t="shared" si="159"/>
        <v>2.5</v>
      </c>
      <c r="CV26" s="154">
        <f t="shared" ref="CV26:CW26" si="670">CV25</f>
        <v>7</v>
      </c>
      <c r="CW26" s="173">
        <f t="shared" si="670"/>
        <v>1170</v>
      </c>
      <c r="CX26" s="156" t="str">
        <f t="shared" si="161"/>
        <v>-3</v>
      </c>
      <c r="CY26" s="157" t="str">
        <f t="shared" si="162"/>
        <v/>
      </c>
      <c r="CZ26" s="158">
        <f t="shared" si="163"/>
        <v>-3</v>
      </c>
      <c r="DA26" s="176">
        <v>7365.0</v>
      </c>
      <c r="DB26" s="176">
        <v>892.0</v>
      </c>
      <c r="DC26" s="176">
        <v>-5000.0</v>
      </c>
      <c r="DD26" s="78"/>
      <c r="DE26" s="79"/>
      <c r="DF26" s="77" t="str">
        <f t="shared" si="164"/>
        <v>0</v>
      </c>
      <c r="DG26" s="81">
        <f t="shared" si="165"/>
        <v>0</v>
      </c>
      <c r="DH26" s="160">
        <f t="shared" si="166"/>
        <v>2</v>
      </c>
      <c r="DI26" s="160">
        <f t="shared" si="167"/>
        <v>0</v>
      </c>
      <c r="DJ26" s="160">
        <f t="shared" si="168"/>
        <v>-6</v>
      </c>
      <c r="DK26" s="160">
        <f t="shared" si="169"/>
        <v>-4</v>
      </c>
      <c r="DL26" s="161">
        <f t="shared" ref="DL26:DM26" si="671">DL25</f>
        <v>8</v>
      </c>
      <c r="DM26" s="175">
        <f t="shared" si="671"/>
        <v>1171</v>
      </c>
      <c r="DN26" s="163" t="str">
        <f t="shared" si="171"/>
        <v>-2</v>
      </c>
      <c r="DO26" s="164" t="str">
        <f t="shared" si="172"/>
        <v/>
      </c>
      <c r="DP26" s="165">
        <f t="shared" si="173"/>
        <v>-2</v>
      </c>
      <c r="DQ26" s="177">
        <v>9959.0</v>
      </c>
      <c r="DR26" s="177">
        <v>1751.0</v>
      </c>
      <c r="DS26" s="177">
        <v>-6000.0</v>
      </c>
      <c r="DT26" s="84"/>
      <c r="DU26" s="85"/>
      <c r="DV26" s="83" t="str">
        <f t="shared" si="174"/>
        <v>0</v>
      </c>
      <c r="DW26" s="167">
        <f t="shared" si="175"/>
        <v>0</v>
      </c>
      <c r="DX26" s="168">
        <f t="shared" si="176"/>
        <v>2.5</v>
      </c>
      <c r="DY26" s="168">
        <f t="shared" si="177"/>
        <v>0.5</v>
      </c>
      <c r="DZ26" s="168">
        <f t="shared" si="178"/>
        <v>-6</v>
      </c>
      <c r="EA26" s="168">
        <f t="shared" si="179"/>
        <v>-3</v>
      </c>
      <c r="EB26" s="154">
        <f t="shared" ref="EB26:EC26" si="672">EB25</f>
        <v>9</v>
      </c>
      <c r="EC26" s="173">
        <f t="shared" si="672"/>
        <v>1172</v>
      </c>
      <c r="ED26" s="156" t="str">
        <f t="shared" si="181"/>
        <v>2</v>
      </c>
      <c r="EE26" s="157" t="str">
        <f t="shared" si="182"/>
        <v/>
      </c>
      <c r="EF26" s="169">
        <f t="shared" si="183"/>
        <v>2</v>
      </c>
      <c r="EG26" s="176">
        <v>8901.0</v>
      </c>
      <c r="EH26" s="176">
        <v>4618.0</v>
      </c>
      <c r="EI26" s="176">
        <v>-1000.0</v>
      </c>
      <c r="EJ26" s="78"/>
      <c r="EK26" s="79"/>
      <c r="EL26" s="77" t="str">
        <f t="shared" si="184"/>
        <v>0</v>
      </c>
      <c r="EM26" s="81">
        <f t="shared" si="185"/>
        <v>0</v>
      </c>
      <c r="EN26" s="160">
        <f t="shared" si="186"/>
        <v>2.5</v>
      </c>
      <c r="EO26" s="160">
        <f t="shared" si="187"/>
        <v>2</v>
      </c>
      <c r="EP26" s="160">
        <f t="shared" si="188"/>
        <v>-1</v>
      </c>
      <c r="EQ26" s="160">
        <f t="shared" si="189"/>
        <v>3.5</v>
      </c>
      <c r="ER26" s="161">
        <f t="shared" ref="ER26:ES26" si="673">ER25</f>
        <v>10</v>
      </c>
      <c r="ES26" s="175">
        <f t="shared" si="673"/>
        <v>1173</v>
      </c>
      <c r="ET26" s="163" t="str">
        <f t="shared" si="191"/>
        <v>1</v>
      </c>
      <c r="EU26" s="164" t="str">
        <f t="shared" si="192"/>
        <v/>
      </c>
      <c r="EV26" s="165">
        <f t="shared" si="193"/>
        <v>1</v>
      </c>
      <c r="EW26" s="177">
        <v>9774.0</v>
      </c>
      <c r="EX26" s="177">
        <v>1616.0</v>
      </c>
      <c r="EY26" s="177">
        <v>-3000.0</v>
      </c>
      <c r="EZ26" s="84"/>
      <c r="FA26" s="85"/>
      <c r="FB26" s="83" t="str">
        <f t="shared" si="194"/>
        <v>0</v>
      </c>
      <c r="FC26" s="167">
        <f t="shared" si="195"/>
        <v>0</v>
      </c>
      <c r="FD26" s="168">
        <f t="shared" si="196"/>
        <v>2.5</v>
      </c>
      <c r="FE26" s="168">
        <f t="shared" si="197"/>
        <v>0.5</v>
      </c>
      <c r="FF26" s="168">
        <f t="shared" si="198"/>
        <v>-4</v>
      </c>
      <c r="FG26" s="168">
        <f t="shared" si="199"/>
        <v>-1</v>
      </c>
      <c r="FH26" s="154">
        <f t="shared" ref="FH26:FI26" si="674">FH25</f>
        <v>11</v>
      </c>
      <c r="FI26" s="173">
        <f t="shared" si="674"/>
        <v>1174</v>
      </c>
      <c r="FJ26" s="156" t="str">
        <f t="shared" si="201"/>
        <v>-2</v>
      </c>
      <c r="FK26" s="157" t="str">
        <f t="shared" si="202"/>
        <v/>
      </c>
      <c r="FL26" s="158">
        <f t="shared" si="203"/>
        <v>-2</v>
      </c>
      <c r="FM26" s="176">
        <v>8667.0</v>
      </c>
      <c r="FN26" s="176">
        <v>1046.0</v>
      </c>
      <c r="FO26" s="176">
        <v>-5000.0</v>
      </c>
      <c r="FP26" s="78"/>
      <c r="FQ26" s="79"/>
      <c r="FR26" s="77" t="str">
        <f t="shared" si="204"/>
        <v>0</v>
      </c>
      <c r="FS26" s="81">
        <f t="shared" si="205"/>
        <v>0</v>
      </c>
      <c r="FT26" s="160">
        <f t="shared" si="206"/>
        <v>2.5</v>
      </c>
      <c r="FU26" s="160">
        <f t="shared" si="207"/>
        <v>0.5</v>
      </c>
      <c r="FV26" s="160">
        <f t="shared" si="208"/>
        <v>-6</v>
      </c>
      <c r="FW26" s="160">
        <f t="shared" si="209"/>
        <v>-3</v>
      </c>
      <c r="FX26" s="161">
        <f t="shared" ref="FX26:FY26" si="675">FX25</f>
        <v>12</v>
      </c>
      <c r="FY26" s="175">
        <f t="shared" si="675"/>
        <v>1175</v>
      </c>
      <c r="FZ26" s="163" t="str">
        <f t="shared" si="211"/>
        <v>-3</v>
      </c>
      <c r="GA26" s="164" t="str">
        <f t="shared" si="212"/>
        <v/>
      </c>
      <c r="GB26" s="165">
        <f t="shared" si="213"/>
        <v>-3</v>
      </c>
      <c r="GC26" s="177">
        <v>9398.0</v>
      </c>
      <c r="GD26" s="177">
        <v>835.0</v>
      </c>
      <c r="GE26" s="177">
        <v>-6000.0</v>
      </c>
      <c r="GF26" s="84"/>
      <c r="GG26" s="85"/>
      <c r="GH26" s="83" t="str">
        <f t="shared" si="214"/>
        <v>0</v>
      </c>
      <c r="GI26" s="167">
        <f t="shared" si="215"/>
        <v>0</v>
      </c>
      <c r="GJ26" s="168">
        <f t="shared" si="216"/>
        <v>2.5</v>
      </c>
      <c r="GK26" s="168">
        <f t="shared" si="217"/>
        <v>0</v>
      </c>
      <c r="GL26" s="168">
        <f t="shared" si="218"/>
        <v>-6</v>
      </c>
      <c r="GM26" s="168">
        <f t="shared" si="219"/>
        <v>-3.5</v>
      </c>
      <c r="GN26" s="154">
        <f t="shared" ref="GN26:GO26" si="676">GN25</f>
        <v>13</v>
      </c>
      <c r="GO26" s="173">
        <f t="shared" si="676"/>
        <v>1176</v>
      </c>
      <c r="GP26" s="156" t="str">
        <f t="shared" si="221"/>
        <v>2</v>
      </c>
      <c r="GQ26" s="157" t="str">
        <f t="shared" si="222"/>
        <v/>
      </c>
      <c r="GR26" s="158">
        <f t="shared" si="223"/>
        <v>2</v>
      </c>
      <c r="GS26" s="176">
        <v>10043.0</v>
      </c>
      <c r="GT26" s="176">
        <v>4141.0</v>
      </c>
      <c r="GU26" s="176">
        <v>-2000.0</v>
      </c>
      <c r="GV26" s="78"/>
      <c r="GW26" s="79"/>
      <c r="GX26" s="77" t="str">
        <f t="shared" si="224"/>
        <v>0</v>
      </c>
      <c r="GY26" s="81">
        <f t="shared" si="225"/>
        <v>0</v>
      </c>
      <c r="GZ26" s="160">
        <f t="shared" si="226"/>
        <v>2.5</v>
      </c>
      <c r="HA26" s="160">
        <f t="shared" si="227"/>
        <v>2</v>
      </c>
      <c r="HB26" s="160">
        <f t="shared" si="228"/>
        <v>-1.5</v>
      </c>
      <c r="HC26" s="160">
        <f t="shared" si="229"/>
        <v>3</v>
      </c>
      <c r="HD26" s="161">
        <f t="shared" ref="HD26:HE26" si="677">HD25</f>
        <v>14</v>
      </c>
      <c r="HE26" s="175">
        <f t="shared" si="677"/>
        <v>1177</v>
      </c>
      <c r="HF26" s="163" t="str">
        <f t="shared" si="231"/>
        <v>-1</v>
      </c>
      <c r="HG26" s="164" t="str">
        <f t="shared" si="232"/>
        <v/>
      </c>
      <c r="HH26" s="165">
        <f t="shared" si="233"/>
        <v>-1</v>
      </c>
      <c r="HI26" s="177">
        <v>9036.0</v>
      </c>
      <c r="HJ26" s="177">
        <v>2052.0</v>
      </c>
      <c r="HK26" s="177">
        <v>-4000.0</v>
      </c>
      <c r="HL26" s="84"/>
      <c r="HM26" s="85"/>
      <c r="HN26" s="83" t="str">
        <f t="shared" si="234"/>
        <v>0</v>
      </c>
      <c r="HO26" s="167">
        <f t="shared" si="235"/>
        <v>0</v>
      </c>
      <c r="HP26" s="168">
        <f t="shared" si="236"/>
        <v>2.5</v>
      </c>
      <c r="HQ26" s="168">
        <f t="shared" si="237"/>
        <v>1</v>
      </c>
      <c r="HR26" s="168">
        <f t="shared" si="238"/>
        <v>-5</v>
      </c>
      <c r="HS26" s="168">
        <f t="shared" si="239"/>
        <v>-1.5</v>
      </c>
      <c r="HT26" s="154">
        <f t="shared" ref="HT26:HU26" si="678">HT25</f>
        <v>15</v>
      </c>
      <c r="HU26" s="173">
        <f t="shared" si="678"/>
        <v>1178</v>
      </c>
      <c r="HV26" s="156" t="str">
        <f t="shared" si="241"/>
        <v>1</v>
      </c>
      <c r="HW26" s="157" t="str">
        <f t="shared" si="242"/>
        <v/>
      </c>
      <c r="HX26" s="169">
        <f t="shared" si="243"/>
        <v>0</v>
      </c>
      <c r="HY26" s="159"/>
      <c r="HZ26" s="159"/>
      <c r="IA26" s="159"/>
      <c r="IB26" s="160"/>
      <c r="IC26" s="160"/>
      <c r="ID26" s="160" t="str">
        <f t="shared" si="244"/>
        <v>0</v>
      </c>
      <c r="IE26" s="160">
        <f t="shared" si="245"/>
        <v>0</v>
      </c>
      <c r="IF26" s="160">
        <f t="shared" si="246"/>
        <v>0</v>
      </c>
      <c r="IG26" s="160">
        <f t="shared" si="247"/>
        <v>0</v>
      </c>
      <c r="IH26" s="160">
        <f t="shared" si="248"/>
        <v>0</v>
      </c>
      <c r="II26" s="160">
        <f t="shared" si="249"/>
        <v>0</v>
      </c>
      <c r="IJ26" s="161">
        <f t="shared" ref="IJ26:IK26" si="679">IJ25</f>
        <v>16</v>
      </c>
      <c r="IK26" s="175">
        <f t="shared" si="679"/>
        <v>1179</v>
      </c>
      <c r="IL26" s="163" t="str">
        <f t="shared" si="251"/>
        <v>1</v>
      </c>
      <c r="IM26" s="164" t="str">
        <f t="shared" si="252"/>
        <v/>
      </c>
      <c r="IN26" s="165">
        <f t="shared" si="253"/>
        <v>0</v>
      </c>
      <c r="IO26" s="166"/>
      <c r="IP26" s="166"/>
      <c r="IQ26" s="166"/>
      <c r="IR26" s="168"/>
      <c r="IS26" s="168"/>
      <c r="IT26" s="170" t="str">
        <f t="shared" si="254"/>
        <v>0</v>
      </c>
      <c r="IU26" s="170">
        <f t="shared" si="255"/>
        <v>0</v>
      </c>
      <c r="IV26" s="168">
        <f t="shared" si="256"/>
        <v>0</v>
      </c>
      <c r="IW26" s="168">
        <f t="shared" si="257"/>
        <v>0</v>
      </c>
      <c r="IX26" s="168">
        <f t="shared" si="258"/>
        <v>0</v>
      </c>
      <c r="IY26" s="168">
        <f t="shared" si="259"/>
        <v>0</v>
      </c>
      <c r="IZ26" s="154">
        <f t="shared" ref="IZ26:JA26" si="680">IZ25</f>
        <v>17</v>
      </c>
      <c r="JA26" s="173">
        <f t="shared" si="680"/>
        <v>1180</v>
      </c>
      <c r="JB26" s="156" t="str">
        <f t="shared" si="261"/>
        <v>1</v>
      </c>
      <c r="JC26" s="157" t="str">
        <f t="shared" si="262"/>
        <v/>
      </c>
      <c r="JD26" s="158">
        <f t="shared" si="263"/>
        <v>0</v>
      </c>
      <c r="JE26" s="159"/>
      <c r="JF26" s="159"/>
      <c r="JG26" s="159"/>
      <c r="JH26" s="160"/>
      <c r="JI26" s="160"/>
      <c r="JJ26" s="171" t="str">
        <f t="shared" si="264"/>
        <v>0</v>
      </c>
      <c r="JK26" s="171">
        <f t="shared" si="265"/>
        <v>0</v>
      </c>
      <c r="JL26" s="160">
        <f t="shared" si="266"/>
        <v>0</v>
      </c>
      <c r="JM26" s="160">
        <f t="shared" si="267"/>
        <v>0</v>
      </c>
      <c r="JN26" s="160">
        <f t="shared" si="268"/>
        <v>0</v>
      </c>
      <c r="JO26" s="160">
        <f t="shared" si="269"/>
        <v>0</v>
      </c>
      <c r="JP26" s="161">
        <f t="shared" ref="JP26:JQ26" si="681">JP25</f>
        <v>18</v>
      </c>
      <c r="JQ26" s="175">
        <f t="shared" si="681"/>
        <v>1181</v>
      </c>
      <c r="JR26" s="163" t="str">
        <f t="shared" si="271"/>
        <v>1</v>
      </c>
      <c r="JS26" s="164" t="str">
        <f t="shared" si="272"/>
        <v/>
      </c>
      <c r="JT26" s="165">
        <f t="shared" si="273"/>
        <v>0</v>
      </c>
      <c r="JU26" s="166"/>
      <c r="JV26" s="166"/>
      <c r="JW26" s="166"/>
      <c r="JX26" s="168"/>
      <c r="JY26" s="168"/>
      <c r="JZ26" s="170" t="str">
        <f t="shared" si="274"/>
        <v>0</v>
      </c>
      <c r="KA26" s="170">
        <f t="shared" si="275"/>
        <v>0</v>
      </c>
      <c r="KB26" s="168">
        <f t="shared" si="276"/>
        <v>0</v>
      </c>
      <c r="KC26" s="168">
        <f t="shared" si="277"/>
        <v>0</v>
      </c>
      <c r="KD26" s="168">
        <f t="shared" si="278"/>
        <v>0</v>
      </c>
      <c r="KE26" s="168">
        <f t="shared" si="279"/>
        <v>0</v>
      </c>
      <c r="KF26" s="154">
        <f t="shared" ref="KF26:KG26" si="682">KF25</f>
        <v>19</v>
      </c>
      <c r="KG26" s="173">
        <f t="shared" si="682"/>
        <v>1182</v>
      </c>
      <c r="KH26" s="156" t="str">
        <f t="shared" si="281"/>
        <v>1</v>
      </c>
      <c r="KI26" s="157" t="str">
        <f t="shared" si="282"/>
        <v/>
      </c>
      <c r="KJ26" s="158">
        <f t="shared" si="283"/>
        <v>0</v>
      </c>
      <c r="KK26" s="159"/>
      <c r="KL26" s="159"/>
      <c r="KM26" s="159"/>
      <c r="KN26" s="160"/>
      <c r="KO26" s="160"/>
      <c r="KP26" s="171" t="str">
        <f t="shared" si="284"/>
        <v>0</v>
      </c>
      <c r="KQ26" s="171">
        <f t="shared" si="285"/>
        <v>0</v>
      </c>
      <c r="KR26" s="160">
        <f t="shared" si="286"/>
        <v>0</v>
      </c>
      <c r="KS26" s="160">
        <f t="shared" si="287"/>
        <v>0</v>
      </c>
      <c r="KT26" s="160">
        <f t="shared" si="288"/>
        <v>0</v>
      </c>
      <c r="KU26" s="160">
        <f t="shared" si="289"/>
        <v>0</v>
      </c>
      <c r="KV26" s="161">
        <f t="shared" ref="KV26:KW26" si="683">KV25</f>
        <v>20</v>
      </c>
      <c r="KW26" s="175">
        <f t="shared" si="683"/>
        <v>1183</v>
      </c>
      <c r="KX26" s="163" t="str">
        <f t="shared" si="291"/>
        <v>1</v>
      </c>
      <c r="KY26" s="164" t="str">
        <f t="shared" si="292"/>
        <v/>
      </c>
      <c r="KZ26" s="165">
        <f t="shared" si="293"/>
        <v>0</v>
      </c>
      <c r="LA26" s="166"/>
      <c r="LB26" s="166"/>
      <c r="LC26" s="166"/>
      <c r="LD26" s="168"/>
      <c r="LE26" s="168"/>
      <c r="LF26" s="170" t="str">
        <f t="shared" si="294"/>
        <v>0</v>
      </c>
      <c r="LG26" s="170">
        <f t="shared" si="295"/>
        <v>0</v>
      </c>
      <c r="LH26" s="168">
        <f t="shared" si="296"/>
        <v>0</v>
      </c>
      <c r="LI26" s="168">
        <f t="shared" si="297"/>
        <v>0</v>
      </c>
      <c r="LJ26" s="168">
        <f t="shared" si="298"/>
        <v>0</v>
      </c>
      <c r="LK26" s="168">
        <f t="shared" si="299"/>
        <v>0</v>
      </c>
      <c r="LL26" s="172"/>
      <c r="LM26" s="172"/>
      <c r="LN26" s="168" t="str">
        <f t="shared" si="300"/>
        <v>#REF!</v>
      </c>
      <c r="LO26" s="168" t="str">
        <f t="shared" si="301"/>
        <v>#REF!</v>
      </c>
      <c r="LP26" s="168" t="str">
        <f t="shared" si="302"/>
        <v>#REF!</v>
      </c>
      <c r="LQ26" s="168" t="str">
        <f t="shared" si="303"/>
        <v>#REF!</v>
      </c>
    </row>
    <row r="27" ht="15.75" customHeight="1">
      <c r="A27" s="151">
        <v>46134.0</v>
      </c>
      <c r="B27" s="152" t="s">
        <v>27</v>
      </c>
      <c r="C27" s="153">
        <f t="shared" si="99"/>
        <v>20100</v>
      </c>
      <c r="D27" s="154">
        <f t="shared" ref="D27:E27" si="684">D26</f>
        <v>1</v>
      </c>
      <c r="E27" s="173">
        <f t="shared" si="684"/>
        <v>1164</v>
      </c>
      <c r="F27" s="156" t="str">
        <f t="shared" si="101"/>
        <v>6</v>
      </c>
      <c r="G27" s="157">
        <f t="shared" si="102"/>
        <v>1</v>
      </c>
      <c r="H27" s="158">
        <f t="shared" si="103"/>
        <v>6</v>
      </c>
      <c r="I27" s="176">
        <v>9457.0</v>
      </c>
      <c r="J27" s="176">
        <v>11500.0</v>
      </c>
      <c r="K27" s="176">
        <v>4000.0</v>
      </c>
      <c r="L27" s="78"/>
      <c r="M27" s="79"/>
      <c r="N27" s="77" t="str">
        <f t="shared" si="104"/>
        <v>0</v>
      </c>
      <c r="O27" s="81">
        <f t="shared" si="105"/>
        <v>0</v>
      </c>
      <c r="P27" s="160">
        <f t="shared" si="106"/>
        <v>2.5</v>
      </c>
      <c r="Q27" s="160">
        <f t="shared" si="107"/>
        <v>5</v>
      </c>
      <c r="R27" s="160">
        <f t="shared" si="108"/>
        <v>3</v>
      </c>
      <c r="S27" s="160">
        <f t="shared" si="109"/>
        <v>10.5</v>
      </c>
      <c r="T27" s="161">
        <f t="shared" ref="T27:U27" si="685">T26</f>
        <v>2</v>
      </c>
      <c r="U27" s="175">
        <f t="shared" si="685"/>
        <v>1165</v>
      </c>
      <c r="V27" s="163" t="str">
        <f t="shared" si="111"/>
        <v>5</v>
      </c>
      <c r="W27" s="164">
        <f t="shared" si="112"/>
        <v>1</v>
      </c>
      <c r="X27" s="165">
        <f t="shared" si="113"/>
        <v>5</v>
      </c>
      <c r="Y27" s="177">
        <v>9771.0</v>
      </c>
      <c r="Z27" s="177">
        <v>8478.0</v>
      </c>
      <c r="AA27" s="177">
        <v>5600.0</v>
      </c>
      <c r="AB27" s="84"/>
      <c r="AC27" s="85"/>
      <c r="AD27" s="83" t="str">
        <f t="shared" si="114"/>
        <v>0</v>
      </c>
      <c r="AE27" s="167">
        <f t="shared" si="115"/>
        <v>0</v>
      </c>
      <c r="AF27" s="168">
        <f t="shared" si="116"/>
        <v>2.5</v>
      </c>
      <c r="AG27" s="168">
        <f t="shared" si="117"/>
        <v>4</v>
      </c>
      <c r="AH27" s="168">
        <f t="shared" si="118"/>
        <v>3</v>
      </c>
      <c r="AI27" s="168">
        <f t="shared" si="119"/>
        <v>9.5</v>
      </c>
      <c r="AJ27" s="154">
        <f t="shared" ref="AJ27:AK27" si="686">AJ26</f>
        <v>3</v>
      </c>
      <c r="AK27" s="173">
        <f t="shared" si="686"/>
        <v>1166</v>
      </c>
      <c r="AL27" s="156" t="str">
        <f t="shared" si="121"/>
        <v>1</v>
      </c>
      <c r="AM27" s="157">
        <f t="shared" si="122"/>
        <v>1</v>
      </c>
      <c r="AN27" s="158">
        <f t="shared" si="123"/>
        <v>1</v>
      </c>
      <c r="AO27" s="176">
        <v>9198.0</v>
      </c>
      <c r="AP27" s="176">
        <v>1630.0</v>
      </c>
      <c r="AQ27" s="176">
        <v>-1700.0</v>
      </c>
      <c r="AR27" s="78"/>
      <c r="AS27" s="79"/>
      <c r="AT27" s="77" t="str">
        <f t="shared" si="124"/>
        <v>0</v>
      </c>
      <c r="AU27" s="81">
        <f t="shared" si="125"/>
        <v>0</v>
      </c>
      <c r="AV27" s="160">
        <f t="shared" si="126"/>
        <v>2.5</v>
      </c>
      <c r="AW27" s="160">
        <f t="shared" si="127"/>
        <v>0.5</v>
      </c>
      <c r="AX27" s="160">
        <f t="shared" si="128"/>
        <v>-1.5</v>
      </c>
      <c r="AY27" s="160">
        <f t="shared" si="129"/>
        <v>1.5</v>
      </c>
      <c r="AZ27" s="161">
        <f t="shared" ref="AZ27:BA27" si="687">AZ26</f>
        <v>4</v>
      </c>
      <c r="BA27" s="175">
        <f t="shared" si="687"/>
        <v>1167</v>
      </c>
      <c r="BB27" s="163" t="str">
        <f t="shared" si="131"/>
        <v>4</v>
      </c>
      <c r="BC27" s="164">
        <f t="shared" si="132"/>
        <v>1</v>
      </c>
      <c r="BD27" s="165">
        <f t="shared" si="133"/>
        <v>4</v>
      </c>
      <c r="BE27" s="177">
        <v>8833.0</v>
      </c>
      <c r="BF27" s="177">
        <v>6422.0</v>
      </c>
      <c r="BG27" s="177">
        <v>2900.0</v>
      </c>
      <c r="BH27" s="84"/>
      <c r="BI27" s="85"/>
      <c r="BJ27" s="83" t="str">
        <f t="shared" si="134"/>
        <v>0</v>
      </c>
      <c r="BK27" s="167">
        <f t="shared" si="135"/>
        <v>0</v>
      </c>
      <c r="BL27" s="168">
        <f t="shared" si="136"/>
        <v>2.5</v>
      </c>
      <c r="BM27" s="168">
        <f t="shared" si="137"/>
        <v>3</v>
      </c>
      <c r="BN27" s="168">
        <f t="shared" si="138"/>
        <v>2</v>
      </c>
      <c r="BO27" s="168">
        <f t="shared" si="139"/>
        <v>7.5</v>
      </c>
      <c r="BP27" s="154">
        <f t="shared" ref="BP27:BQ27" si="688">BP26</f>
        <v>5</v>
      </c>
      <c r="BQ27" s="173">
        <f t="shared" si="688"/>
        <v>1168</v>
      </c>
      <c r="BR27" s="156" t="str">
        <f t="shared" si="141"/>
        <v>1</v>
      </c>
      <c r="BS27" s="157">
        <f t="shared" si="142"/>
        <v>1</v>
      </c>
      <c r="BT27" s="158">
        <f t="shared" si="143"/>
        <v>1</v>
      </c>
      <c r="BU27" s="176">
        <v>8852.0</v>
      </c>
      <c r="BV27" s="176">
        <v>2270.0</v>
      </c>
      <c r="BW27" s="176">
        <v>-2300.0</v>
      </c>
      <c r="BX27" s="78"/>
      <c r="BY27" s="79"/>
      <c r="BZ27" s="77" t="str">
        <f t="shared" si="144"/>
        <v>0</v>
      </c>
      <c r="CA27" s="81">
        <f t="shared" si="145"/>
        <v>0</v>
      </c>
      <c r="CB27" s="160">
        <f t="shared" si="146"/>
        <v>2.5</v>
      </c>
      <c r="CC27" s="160">
        <f t="shared" si="147"/>
        <v>1</v>
      </c>
      <c r="CD27" s="160">
        <f t="shared" si="148"/>
        <v>-4</v>
      </c>
      <c r="CE27" s="160">
        <f t="shared" si="149"/>
        <v>-0.5</v>
      </c>
      <c r="CF27" s="161">
        <f t="shared" ref="CF27:CG27" si="689">CF26</f>
        <v>6</v>
      </c>
      <c r="CG27" s="175">
        <f t="shared" si="689"/>
        <v>1169</v>
      </c>
      <c r="CH27" s="163" t="str">
        <f t="shared" si="151"/>
        <v>2</v>
      </c>
      <c r="CI27" s="164">
        <f t="shared" si="152"/>
        <v>1</v>
      </c>
      <c r="CJ27" s="165">
        <f t="shared" si="153"/>
        <v>2</v>
      </c>
      <c r="CK27" s="177">
        <v>9189.0</v>
      </c>
      <c r="CL27" s="177">
        <v>2818.0</v>
      </c>
      <c r="CM27" s="177">
        <v>-1700.0</v>
      </c>
      <c r="CN27" s="84"/>
      <c r="CO27" s="85"/>
      <c r="CP27" s="83" t="str">
        <f t="shared" si="154"/>
        <v>0</v>
      </c>
      <c r="CQ27" s="167">
        <f t="shared" si="155"/>
        <v>0</v>
      </c>
      <c r="CR27" s="168">
        <f t="shared" si="156"/>
        <v>2.5</v>
      </c>
      <c r="CS27" s="168">
        <f t="shared" si="157"/>
        <v>1</v>
      </c>
      <c r="CT27" s="168">
        <f t="shared" si="158"/>
        <v>-1.5</v>
      </c>
      <c r="CU27" s="168">
        <f t="shared" si="159"/>
        <v>2</v>
      </c>
      <c r="CV27" s="154">
        <f t="shared" ref="CV27:CW27" si="690">CV26</f>
        <v>7</v>
      </c>
      <c r="CW27" s="173">
        <f t="shared" si="690"/>
        <v>1170</v>
      </c>
      <c r="CX27" s="156" t="str">
        <f t="shared" si="161"/>
        <v>4</v>
      </c>
      <c r="CY27" s="157">
        <f t="shared" si="162"/>
        <v>1</v>
      </c>
      <c r="CZ27" s="158">
        <f t="shared" si="163"/>
        <v>4</v>
      </c>
      <c r="DA27" s="176">
        <v>9597.0</v>
      </c>
      <c r="DB27" s="176">
        <v>6238.0</v>
      </c>
      <c r="DC27" s="176">
        <v>1800.0</v>
      </c>
      <c r="DD27" s="78"/>
      <c r="DE27" s="79"/>
      <c r="DF27" s="77" t="str">
        <f t="shared" si="164"/>
        <v>0</v>
      </c>
      <c r="DG27" s="81">
        <f t="shared" si="165"/>
        <v>0</v>
      </c>
      <c r="DH27" s="160">
        <f t="shared" si="166"/>
        <v>2.5</v>
      </c>
      <c r="DI27" s="160">
        <f t="shared" si="167"/>
        <v>3</v>
      </c>
      <c r="DJ27" s="160">
        <f t="shared" si="168"/>
        <v>1</v>
      </c>
      <c r="DK27" s="160">
        <f t="shared" si="169"/>
        <v>6.5</v>
      </c>
      <c r="DL27" s="161">
        <f t="shared" ref="DL27:DM27" si="691">DL26</f>
        <v>8</v>
      </c>
      <c r="DM27" s="175">
        <f t="shared" si="691"/>
        <v>1171</v>
      </c>
      <c r="DN27" s="163" t="str">
        <f t="shared" si="171"/>
        <v>6</v>
      </c>
      <c r="DO27" s="164">
        <f t="shared" si="172"/>
        <v>1</v>
      </c>
      <c r="DP27" s="165">
        <f t="shared" si="173"/>
        <v>6</v>
      </c>
      <c r="DQ27" s="177">
        <v>8934.0</v>
      </c>
      <c r="DR27" s="177">
        <v>10478.0</v>
      </c>
      <c r="DS27" s="177">
        <v>7500.0</v>
      </c>
      <c r="DT27" s="84"/>
      <c r="DU27" s="85"/>
      <c r="DV27" s="83" t="str">
        <f t="shared" si="174"/>
        <v>0</v>
      </c>
      <c r="DW27" s="167">
        <f t="shared" si="175"/>
        <v>0</v>
      </c>
      <c r="DX27" s="168">
        <f t="shared" si="176"/>
        <v>2.5</v>
      </c>
      <c r="DY27" s="168">
        <f t="shared" si="177"/>
        <v>5</v>
      </c>
      <c r="DZ27" s="168">
        <f t="shared" si="178"/>
        <v>4</v>
      </c>
      <c r="EA27" s="168">
        <f t="shared" si="179"/>
        <v>11.5</v>
      </c>
      <c r="EB27" s="154">
        <f t="shared" ref="EB27:EC27" si="692">EB26</f>
        <v>9</v>
      </c>
      <c r="EC27" s="173">
        <f t="shared" si="692"/>
        <v>1172</v>
      </c>
      <c r="ED27" s="156" t="str">
        <f t="shared" si="181"/>
        <v>5</v>
      </c>
      <c r="EE27" s="157">
        <f t="shared" si="182"/>
        <v>1</v>
      </c>
      <c r="EF27" s="169">
        <f t="shared" si="183"/>
        <v>5</v>
      </c>
      <c r="EG27" s="176">
        <v>8659.0</v>
      </c>
      <c r="EH27" s="176">
        <v>8472.0</v>
      </c>
      <c r="EI27" s="176">
        <v>4900.0</v>
      </c>
      <c r="EJ27" s="78"/>
      <c r="EK27" s="79"/>
      <c r="EL27" s="77" t="str">
        <f t="shared" si="184"/>
        <v>0</v>
      </c>
      <c r="EM27" s="81">
        <f t="shared" si="185"/>
        <v>0</v>
      </c>
      <c r="EN27" s="160">
        <f t="shared" si="186"/>
        <v>2.5</v>
      </c>
      <c r="EO27" s="160">
        <f t="shared" si="187"/>
        <v>4</v>
      </c>
      <c r="EP27" s="160">
        <f t="shared" si="188"/>
        <v>3</v>
      </c>
      <c r="EQ27" s="160">
        <f t="shared" si="189"/>
        <v>9.5</v>
      </c>
      <c r="ER27" s="161">
        <f t="shared" ref="ER27:ES27" si="693">ER26</f>
        <v>10</v>
      </c>
      <c r="ES27" s="175">
        <f t="shared" si="693"/>
        <v>1173</v>
      </c>
      <c r="ET27" s="163" t="str">
        <f t="shared" si="191"/>
        <v>2</v>
      </c>
      <c r="EU27" s="164">
        <f t="shared" si="192"/>
        <v>1</v>
      </c>
      <c r="EV27" s="165">
        <f t="shared" si="193"/>
        <v>2</v>
      </c>
      <c r="EW27" s="177">
        <v>9763.0</v>
      </c>
      <c r="EX27" s="177">
        <v>3286.0</v>
      </c>
      <c r="EY27" s="177">
        <v>-300.0</v>
      </c>
      <c r="EZ27" s="84"/>
      <c r="FA27" s="85"/>
      <c r="FB27" s="83" t="str">
        <f t="shared" si="194"/>
        <v>0</v>
      </c>
      <c r="FC27" s="167">
        <f t="shared" si="195"/>
        <v>0</v>
      </c>
      <c r="FD27" s="168">
        <f t="shared" si="196"/>
        <v>2.5</v>
      </c>
      <c r="FE27" s="168">
        <f t="shared" si="197"/>
        <v>1.5</v>
      </c>
      <c r="FF27" s="168">
        <f t="shared" si="198"/>
        <v>-1</v>
      </c>
      <c r="FG27" s="168">
        <f t="shared" si="199"/>
        <v>3</v>
      </c>
      <c r="FH27" s="154">
        <f t="shared" ref="FH27:FI27" si="694">FH26</f>
        <v>11</v>
      </c>
      <c r="FI27" s="173">
        <f t="shared" si="694"/>
        <v>1174</v>
      </c>
      <c r="FJ27" s="156" t="str">
        <f t="shared" si="201"/>
        <v>-1</v>
      </c>
      <c r="FK27" s="157">
        <f t="shared" si="202"/>
        <v>1</v>
      </c>
      <c r="FL27" s="158">
        <f t="shared" si="203"/>
        <v>-1</v>
      </c>
      <c r="FM27" s="176">
        <v>7723.0</v>
      </c>
      <c r="FN27" s="176">
        <v>1202.0</v>
      </c>
      <c r="FO27" s="176">
        <v>-2300.0</v>
      </c>
      <c r="FP27" s="78"/>
      <c r="FQ27" s="79"/>
      <c r="FR27" s="77" t="str">
        <f t="shared" si="204"/>
        <v>0</v>
      </c>
      <c r="FS27" s="81">
        <f t="shared" si="205"/>
        <v>0</v>
      </c>
      <c r="FT27" s="160">
        <f t="shared" si="206"/>
        <v>2</v>
      </c>
      <c r="FU27" s="160">
        <f t="shared" si="207"/>
        <v>0.5</v>
      </c>
      <c r="FV27" s="160">
        <f t="shared" si="208"/>
        <v>-4</v>
      </c>
      <c r="FW27" s="160">
        <f t="shared" si="209"/>
        <v>-1.5</v>
      </c>
      <c r="FX27" s="161">
        <f t="shared" ref="FX27:FY27" si="695">FX26</f>
        <v>12</v>
      </c>
      <c r="FY27" s="175">
        <f t="shared" si="695"/>
        <v>1175</v>
      </c>
      <c r="FZ27" s="163" t="str">
        <f t="shared" si="211"/>
        <v>-1</v>
      </c>
      <c r="GA27" s="164">
        <f t="shared" si="212"/>
        <v>1</v>
      </c>
      <c r="GB27" s="165">
        <f t="shared" si="213"/>
        <v>-1</v>
      </c>
      <c r="GC27" s="177">
        <v>9469.0</v>
      </c>
      <c r="GD27" s="177">
        <v>1562.0</v>
      </c>
      <c r="GE27" s="177">
        <v>-4000.0</v>
      </c>
      <c r="GF27" s="84"/>
      <c r="GG27" s="85"/>
      <c r="GH27" s="83" t="str">
        <f t="shared" si="214"/>
        <v>0</v>
      </c>
      <c r="GI27" s="167">
        <f t="shared" si="215"/>
        <v>0</v>
      </c>
      <c r="GJ27" s="168">
        <f t="shared" si="216"/>
        <v>2.5</v>
      </c>
      <c r="GK27" s="168">
        <f t="shared" si="217"/>
        <v>0.5</v>
      </c>
      <c r="GL27" s="168">
        <f t="shared" si="218"/>
        <v>-5</v>
      </c>
      <c r="GM27" s="168">
        <f t="shared" si="219"/>
        <v>-2</v>
      </c>
      <c r="GN27" s="154">
        <f t="shared" ref="GN27:GO27" si="696">GN26</f>
        <v>13</v>
      </c>
      <c r="GO27" s="173">
        <f t="shared" si="696"/>
        <v>1176</v>
      </c>
      <c r="GP27" s="156" t="str">
        <f t="shared" si="221"/>
        <v>4</v>
      </c>
      <c r="GQ27" s="157">
        <f t="shared" si="222"/>
        <v>1</v>
      </c>
      <c r="GR27" s="158">
        <f t="shared" si="223"/>
        <v>4</v>
      </c>
      <c r="GS27" s="176">
        <v>8569.0</v>
      </c>
      <c r="GT27" s="176">
        <v>6908.0</v>
      </c>
      <c r="GU27" s="176">
        <v>1900.0</v>
      </c>
      <c r="GV27" s="78"/>
      <c r="GW27" s="79"/>
      <c r="GX27" s="77" t="str">
        <f t="shared" si="224"/>
        <v>0</v>
      </c>
      <c r="GY27" s="81">
        <f t="shared" si="225"/>
        <v>0</v>
      </c>
      <c r="GZ27" s="160">
        <f t="shared" si="226"/>
        <v>2.5</v>
      </c>
      <c r="HA27" s="160">
        <f t="shared" si="227"/>
        <v>3</v>
      </c>
      <c r="HB27" s="160">
        <f t="shared" si="228"/>
        <v>1</v>
      </c>
      <c r="HC27" s="160">
        <f t="shared" si="229"/>
        <v>6.5</v>
      </c>
      <c r="HD27" s="161">
        <f t="shared" ref="HD27:HE27" si="697">HD26</f>
        <v>14</v>
      </c>
      <c r="HE27" s="175">
        <f t="shared" si="697"/>
        <v>1177</v>
      </c>
      <c r="HF27" s="163" t="str">
        <f t="shared" si="231"/>
        <v>5</v>
      </c>
      <c r="HG27" s="164">
        <f t="shared" si="232"/>
        <v>1</v>
      </c>
      <c r="HH27" s="165">
        <f t="shared" si="233"/>
        <v>5</v>
      </c>
      <c r="HI27" s="177">
        <v>8904.0</v>
      </c>
      <c r="HJ27" s="177">
        <v>8092.0</v>
      </c>
      <c r="HK27" s="177">
        <v>3800.0</v>
      </c>
      <c r="HL27" s="84"/>
      <c r="HM27" s="85"/>
      <c r="HN27" s="83" t="str">
        <f t="shared" si="234"/>
        <v>0</v>
      </c>
      <c r="HO27" s="167">
        <f t="shared" si="235"/>
        <v>0</v>
      </c>
      <c r="HP27" s="168">
        <f t="shared" si="236"/>
        <v>2.5</v>
      </c>
      <c r="HQ27" s="168">
        <f t="shared" si="237"/>
        <v>4</v>
      </c>
      <c r="HR27" s="168">
        <f t="shared" si="238"/>
        <v>2</v>
      </c>
      <c r="HS27" s="168">
        <f t="shared" si="239"/>
        <v>8.5</v>
      </c>
      <c r="HT27" s="154">
        <f t="shared" ref="HT27:HU27" si="698">HT26</f>
        <v>15</v>
      </c>
      <c r="HU27" s="173">
        <f t="shared" si="698"/>
        <v>1178</v>
      </c>
      <c r="HV27" s="156" t="str">
        <f t="shared" si="241"/>
        <v>1</v>
      </c>
      <c r="HW27" s="157" t="str">
        <f t="shared" si="242"/>
        <v/>
      </c>
      <c r="HX27" s="169">
        <f t="shared" si="243"/>
        <v>0</v>
      </c>
      <c r="HY27" s="159"/>
      <c r="HZ27" s="159"/>
      <c r="IA27" s="159"/>
      <c r="IB27" s="160"/>
      <c r="IC27" s="160"/>
      <c r="ID27" s="160" t="str">
        <f t="shared" si="244"/>
        <v>0</v>
      </c>
      <c r="IE27" s="160">
        <f t="shared" si="245"/>
        <v>0</v>
      </c>
      <c r="IF27" s="160">
        <f t="shared" si="246"/>
        <v>0</v>
      </c>
      <c r="IG27" s="160">
        <f t="shared" si="247"/>
        <v>0</v>
      </c>
      <c r="IH27" s="160">
        <f t="shared" si="248"/>
        <v>0</v>
      </c>
      <c r="II27" s="160">
        <f t="shared" si="249"/>
        <v>0</v>
      </c>
      <c r="IJ27" s="161">
        <f t="shared" ref="IJ27:IK27" si="699">IJ26</f>
        <v>16</v>
      </c>
      <c r="IK27" s="175">
        <f t="shared" si="699"/>
        <v>1179</v>
      </c>
      <c r="IL27" s="163" t="str">
        <f t="shared" si="251"/>
        <v>1</v>
      </c>
      <c r="IM27" s="164" t="str">
        <f t="shared" si="252"/>
        <v/>
      </c>
      <c r="IN27" s="165">
        <f t="shared" si="253"/>
        <v>0</v>
      </c>
      <c r="IO27" s="166"/>
      <c r="IP27" s="166"/>
      <c r="IQ27" s="166"/>
      <c r="IR27" s="168"/>
      <c r="IS27" s="168"/>
      <c r="IT27" s="170" t="str">
        <f t="shared" si="254"/>
        <v>0</v>
      </c>
      <c r="IU27" s="170">
        <f t="shared" si="255"/>
        <v>0</v>
      </c>
      <c r="IV27" s="168">
        <f t="shared" si="256"/>
        <v>0</v>
      </c>
      <c r="IW27" s="168">
        <f t="shared" si="257"/>
        <v>0</v>
      </c>
      <c r="IX27" s="168">
        <f t="shared" si="258"/>
        <v>0</v>
      </c>
      <c r="IY27" s="168">
        <f t="shared" si="259"/>
        <v>0</v>
      </c>
      <c r="IZ27" s="154">
        <f t="shared" ref="IZ27:JA27" si="700">IZ26</f>
        <v>17</v>
      </c>
      <c r="JA27" s="173">
        <f t="shared" si="700"/>
        <v>1180</v>
      </c>
      <c r="JB27" s="156" t="str">
        <f t="shared" si="261"/>
        <v>1</v>
      </c>
      <c r="JC27" s="157" t="str">
        <f t="shared" si="262"/>
        <v/>
      </c>
      <c r="JD27" s="158">
        <f t="shared" si="263"/>
        <v>0</v>
      </c>
      <c r="JE27" s="159"/>
      <c r="JF27" s="159"/>
      <c r="JG27" s="159"/>
      <c r="JH27" s="160"/>
      <c r="JI27" s="160"/>
      <c r="JJ27" s="171" t="str">
        <f t="shared" si="264"/>
        <v>0</v>
      </c>
      <c r="JK27" s="171">
        <f t="shared" si="265"/>
        <v>0</v>
      </c>
      <c r="JL27" s="160">
        <f t="shared" si="266"/>
        <v>0</v>
      </c>
      <c r="JM27" s="160">
        <f t="shared" si="267"/>
        <v>0</v>
      </c>
      <c r="JN27" s="160">
        <f t="shared" si="268"/>
        <v>0</v>
      </c>
      <c r="JO27" s="160">
        <f t="shared" si="269"/>
        <v>0</v>
      </c>
      <c r="JP27" s="161">
        <f t="shared" ref="JP27:JQ27" si="701">JP26</f>
        <v>18</v>
      </c>
      <c r="JQ27" s="175">
        <f t="shared" si="701"/>
        <v>1181</v>
      </c>
      <c r="JR27" s="163" t="str">
        <f t="shared" si="271"/>
        <v>1</v>
      </c>
      <c r="JS27" s="164" t="str">
        <f t="shared" si="272"/>
        <v/>
      </c>
      <c r="JT27" s="165">
        <f t="shared" si="273"/>
        <v>0</v>
      </c>
      <c r="JU27" s="166"/>
      <c r="JV27" s="166"/>
      <c r="JW27" s="166"/>
      <c r="JX27" s="168"/>
      <c r="JY27" s="168"/>
      <c r="JZ27" s="170" t="str">
        <f t="shared" si="274"/>
        <v>0</v>
      </c>
      <c r="KA27" s="170">
        <f t="shared" si="275"/>
        <v>0</v>
      </c>
      <c r="KB27" s="168">
        <f t="shared" si="276"/>
        <v>0</v>
      </c>
      <c r="KC27" s="168">
        <f t="shared" si="277"/>
        <v>0</v>
      </c>
      <c r="KD27" s="168">
        <f t="shared" si="278"/>
        <v>0</v>
      </c>
      <c r="KE27" s="168">
        <f t="shared" si="279"/>
        <v>0</v>
      </c>
      <c r="KF27" s="154">
        <f t="shared" ref="KF27:KG27" si="702">KF26</f>
        <v>19</v>
      </c>
      <c r="KG27" s="173">
        <f t="shared" si="702"/>
        <v>1182</v>
      </c>
      <c r="KH27" s="156" t="str">
        <f t="shared" si="281"/>
        <v>1</v>
      </c>
      <c r="KI27" s="157" t="str">
        <f t="shared" si="282"/>
        <v/>
      </c>
      <c r="KJ27" s="158">
        <f t="shared" si="283"/>
        <v>0</v>
      </c>
      <c r="KK27" s="159"/>
      <c r="KL27" s="159"/>
      <c r="KM27" s="159"/>
      <c r="KN27" s="160"/>
      <c r="KO27" s="160"/>
      <c r="KP27" s="171" t="str">
        <f t="shared" si="284"/>
        <v>0</v>
      </c>
      <c r="KQ27" s="171">
        <f t="shared" si="285"/>
        <v>0</v>
      </c>
      <c r="KR27" s="160">
        <f t="shared" si="286"/>
        <v>0</v>
      </c>
      <c r="KS27" s="160">
        <f t="shared" si="287"/>
        <v>0</v>
      </c>
      <c r="KT27" s="160">
        <f t="shared" si="288"/>
        <v>0</v>
      </c>
      <c r="KU27" s="160">
        <f t="shared" si="289"/>
        <v>0</v>
      </c>
      <c r="KV27" s="161">
        <f t="shared" ref="KV27:KW27" si="703">KV26</f>
        <v>20</v>
      </c>
      <c r="KW27" s="175">
        <f t="shared" si="703"/>
        <v>1183</v>
      </c>
      <c r="KX27" s="163" t="str">
        <f t="shared" si="291"/>
        <v>1</v>
      </c>
      <c r="KY27" s="164" t="str">
        <f t="shared" si="292"/>
        <v/>
      </c>
      <c r="KZ27" s="165">
        <f t="shared" si="293"/>
        <v>0</v>
      </c>
      <c r="LA27" s="166"/>
      <c r="LB27" s="166"/>
      <c r="LC27" s="166"/>
      <c r="LD27" s="168"/>
      <c r="LE27" s="168"/>
      <c r="LF27" s="170" t="str">
        <f t="shared" si="294"/>
        <v>0</v>
      </c>
      <c r="LG27" s="170">
        <f t="shared" si="295"/>
        <v>0</v>
      </c>
      <c r="LH27" s="168">
        <f t="shared" si="296"/>
        <v>0</v>
      </c>
      <c r="LI27" s="168">
        <f t="shared" si="297"/>
        <v>0</v>
      </c>
      <c r="LJ27" s="168">
        <f t="shared" si="298"/>
        <v>0</v>
      </c>
      <c r="LK27" s="168">
        <f t="shared" si="299"/>
        <v>0</v>
      </c>
      <c r="LL27" s="172"/>
      <c r="LM27" s="172"/>
      <c r="LN27" s="168" t="str">
        <f t="shared" si="300"/>
        <v>#REF!</v>
      </c>
      <c r="LO27" s="168" t="str">
        <f t="shared" si="301"/>
        <v>#REF!</v>
      </c>
      <c r="LP27" s="168" t="str">
        <f t="shared" si="302"/>
        <v>#REF!</v>
      </c>
      <c r="LQ27" s="168" t="str">
        <f t="shared" si="303"/>
        <v>#REF!</v>
      </c>
    </row>
    <row r="28" ht="15.75" customHeight="1">
      <c r="A28" s="151">
        <v>46135.0</v>
      </c>
      <c r="B28" s="152" t="s">
        <v>28</v>
      </c>
      <c r="C28" s="153">
        <f t="shared" si="99"/>
        <v>-16000</v>
      </c>
      <c r="D28" s="154">
        <f t="shared" ref="D28:E28" si="704">D27</f>
        <v>1</v>
      </c>
      <c r="E28" s="173">
        <f t="shared" si="704"/>
        <v>1164</v>
      </c>
      <c r="F28" s="156" t="str">
        <f t="shared" si="101"/>
        <v>4</v>
      </c>
      <c r="G28" s="157">
        <f t="shared" si="102"/>
        <v>1</v>
      </c>
      <c r="H28" s="158">
        <f t="shared" si="103"/>
        <v>4</v>
      </c>
      <c r="I28" s="176">
        <v>8865.0</v>
      </c>
      <c r="J28" s="176">
        <v>5366.0</v>
      </c>
      <c r="K28" s="176">
        <v>1500.0</v>
      </c>
      <c r="L28" s="178">
        <v>4.5</v>
      </c>
      <c r="M28" s="179"/>
      <c r="N28" s="77" t="str">
        <f t="shared" si="104"/>
        <v>0</v>
      </c>
      <c r="O28" s="81">
        <f t="shared" si="105"/>
        <v>4.5</v>
      </c>
      <c r="P28" s="160">
        <f t="shared" si="106"/>
        <v>2.5</v>
      </c>
      <c r="Q28" s="160">
        <f t="shared" si="107"/>
        <v>2.5</v>
      </c>
      <c r="R28" s="160">
        <f t="shared" si="108"/>
        <v>1</v>
      </c>
      <c r="S28" s="160">
        <f t="shared" si="109"/>
        <v>6</v>
      </c>
      <c r="T28" s="161">
        <f t="shared" ref="T28:U28" si="705">T27</f>
        <v>2</v>
      </c>
      <c r="U28" s="175">
        <f t="shared" si="705"/>
        <v>1165</v>
      </c>
      <c r="V28" s="163" t="str">
        <f t="shared" si="111"/>
        <v>-3</v>
      </c>
      <c r="W28" s="164">
        <f t="shared" si="112"/>
        <v>1</v>
      </c>
      <c r="X28" s="165">
        <f t="shared" si="113"/>
        <v>-3</v>
      </c>
      <c r="Y28" s="177">
        <v>8723.0</v>
      </c>
      <c r="Z28" s="177">
        <v>828.0</v>
      </c>
      <c r="AA28" s="177">
        <v>-6000.0</v>
      </c>
      <c r="AB28" s="180">
        <v>3.0</v>
      </c>
      <c r="AC28" s="181"/>
      <c r="AD28" s="83" t="str">
        <f t="shared" si="114"/>
        <v>0</v>
      </c>
      <c r="AE28" s="167">
        <f t="shared" si="115"/>
        <v>3</v>
      </c>
      <c r="AF28" s="168">
        <f t="shared" si="116"/>
        <v>2.5</v>
      </c>
      <c r="AG28" s="168">
        <f t="shared" si="117"/>
        <v>0</v>
      </c>
      <c r="AH28" s="168">
        <f t="shared" si="118"/>
        <v>-6</v>
      </c>
      <c r="AI28" s="168">
        <f t="shared" si="119"/>
        <v>-3.5</v>
      </c>
      <c r="AJ28" s="154">
        <f t="shared" ref="AJ28:AK28" si="706">AJ27</f>
        <v>3</v>
      </c>
      <c r="AK28" s="173">
        <f t="shared" si="706"/>
        <v>1166</v>
      </c>
      <c r="AL28" s="156" t="str">
        <f t="shared" si="121"/>
        <v>2</v>
      </c>
      <c r="AM28" s="157">
        <f t="shared" si="122"/>
        <v>2</v>
      </c>
      <c r="AN28" s="158">
        <f t="shared" si="123"/>
        <v>2</v>
      </c>
      <c r="AO28" s="176">
        <v>10409.0</v>
      </c>
      <c r="AP28" s="176">
        <v>2217.0</v>
      </c>
      <c r="AQ28" s="176">
        <v>-500.0</v>
      </c>
      <c r="AR28" s="178">
        <v>-1.0</v>
      </c>
      <c r="AS28" s="179"/>
      <c r="AT28" s="77" t="str">
        <f t="shared" si="124"/>
        <v>0</v>
      </c>
      <c r="AU28" s="81">
        <f t="shared" si="125"/>
        <v>-1</v>
      </c>
      <c r="AV28" s="160">
        <f t="shared" si="126"/>
        <v>2.5</v>
      </c>
      <c r="AW28" s="160">
        <f t="shared" si="127"/>
        <v>1</v>
      </c>
      <c r="AX28" s="160">
        <f t="shared" si="128"/>
        <v>-1</v>
      </c>
      <c r="AY28" s="160">
        <f t="shared" si="129"/>
        <v>2.5</v>
      </c>
      <c r="AZ28" s="161">
        <f t="shared" ref="AZ28:BA28" si="707">AZ27</f>
        <v>4</v>
      </c>
      <c r="BA28" s="175">
        <f t="shared" si="707"/>
        <v>1167</v>
      </c>
      <c r="BB28" s="163" t="str">
        <f t="shared" si="131"/>
        <v>-1</v>
      </c>
      <c r="BC28" s="164">
        <f t="shared" si="132"/>
        <v>1</v>
      </c>
      <c r="BD28" s="165">
        <f t="shared" si="133"/>
        <v>-1</v>
      </c>
      <c r="BE28" s="177">
        <v>8957.0</v>
      </c>
      <c r="BF28" s="177">
        <v>1152.0</v>
      </c>
      <c r="BG28" s="177">
        <v>-4000.0</v>
      </c>
      <c r="BH28" s="180">
        <v>5.0</v>
      </c>
      <c r="BI28" s="181"/>
      <c r="BJ28" s="83" t="str">
        <f t="shared" si="134"/>
        <v>0</v>
      </c>
      <c r="BK28" s="167">
        <f t="shared" si="135"/>
        <v>5</v>
      </c>
      <c r="BL28" s="168">
        <f t="shared" si="136"/>
        <v>2.5</v>
      </c>
      <c r="BM28" s="168">
        <f t="shared" si="137"/>
        <v>0.5</v>
      </c>
      <c r="BN28" s="168">
        <f t="shared" si="138"/>
        <v>-5</v>
      </c>
      <c r="BO28" s="168">
        <f t="shared" si="139"/>
        <v>-2</v>
      </c>
      <c r="BP28" s="154">
        <f t="shared" ref="BP28:BQ28" si="708">BP27</f>
        <v>5</v>
      </c>
      <c r="BQ28" s="173">
        <f t="shared" si="708"/>
        <v>1168</v>
      </c>
      <c r="BR28" s="156" t="str">
        <f t="shared" si="141"/>
        <v>-1</v>
      </c>
      <c r="BS28" s="157">
        <f t="shared" si="142"/>
        <v>2</v>
      </c>
      <c r="BT28" s="158">
        <f t="shared" si="143"/>
        <v>-1</v>
      </c>
      <c r="BU28" s="176">
        <v>8815.0</v>
      </c>
      <c r="BV28" s="176">
        <v>2283.0</v>
      </c>
      <c r="BW28" s="176">
        <v>-3500.0</v>
      </c>
      <c r="BX28" s="178">
        <v>-1.5</v>
      </c>
      <c r="BY28" s="179"/>
      <c r="BZ28" s="77" t="str">
        <f t="shared" si="144"/>
        <v>0</v>
      </c>
      <c r="CA28" s="81">
        <f t="shared" si="145"/>
        <v>-1.5</v>
      </c>
      <c r="CB28" s="160">
        <f t="shared" si="146"/>
        <v>2.5</v>
      </c>
      <c r="CC28" s="160">
        <f t="shared" si="147"/>
        <v>1</v>
      </c>
      <c r="CD28" s="160">
        <f t="shared" si="148"/>
        <v>-5</v>
      </c>
      <c r="CE28" s="160">
        <f t="shared" si="149"/>
        <v>-1.5</v>
      </c>
      <c r="CF28" s="161">
        <f t="shared" ref="CF28:CG28" si="709">CF27</f>
        <v>6</v>
      </c>
      <c r="CG28" s="175">
        <f t="shared" si="709"/>
        <v>1169</v>
      </c>
      <c r="CH28" s="163" t="str">
        <f t="shared" si="151"/>
        <v>1</v>
      </c>
      <c r="CI28" s="164">
        <f t="shared" si="152"/>
        <v>2</v>
      </c>
      <c r="CJ28" s="165">
        <f t="shared" si="153"/>
        <v>1</v>
      </c>
      <c r="CK28" s="177">
        <v>8519.0</v>
      </c>
      <c r="CL28" s="177">
        <v>1777.0</v>
      </c>
      <c r="CM28" s="177">
        <v>-2000.0</v>
      </c>
      <c r="CN28" s="180">
        <v>1.0</v>
      </c>
      <c r="CO28" s="181"/>
      <c r="CP28" s="83" t="str">
        <f t="shared" si="154"/>
        <v>0</v>
      </c>
      <c r="CQ28" s="167">
        <f t="shared" si="155"/>
        <v>1</v>
      </c>
      <c r="CR28" s="168">
        <f t="shared" si="156"/>
        <v>2.5</v>
      </c>
      <c r="CS28" s="168">
        <f t="shared" si="157"/>
        <v>0.5</v>
      </c>
      <c r="CT28" s="168">
        <f t="shared" si="158"/>
        <v>-1.5</v>
      </c>
      <c r="CU28" s="168">
        <f t="shared" si="159"/>
        <v>1.5</v>
      </c>
      <c r="CV28" s="154">
        <f t="shared" ref="CV28:CW28" si="710">CV27</f>
        <v>7</v>
      </c>
      <c r="CW28" s="173">
        <f t="shared" si="710"/>
        <v>1170</v>
      </c>
      <c r="CX28" s="156" t="str">
        <f t="shared" si="161"/>
        <v>4</v>
      </c>
      <c r="CY28" s="157">
        <f t="shared" si="162"/>
        <v>1</v>
      </c>
      <c r="CZ28" s="158">
        <f t="shared" si="163"/>
        <v>4</v>
      </c>
      <c r="DA28" s="176">
        <v>9564.0</v>
      </c>
      <c r="DB28" s="176">
        <v>7768.0</v>
      </c>
      <c r="DC28" s="176">
        <v>800.0</v>
      </c>
      <c r="DD28" s="178">
        <v>2.5</v>
      </c>
      <c r="DE28" s="179"/>
      <c r="DF28" s="77" t="str">
        <f t="shared" si="164"/>
        <v>0</v>
      </c>
      <c r="DG28" s="81">
        <f t="shared" si="165"/>
        <v>2.5</v>
      </c>
      <c r="DH28" s="160">
        <f t="shared" si="166"/>
        <v>2.5</v>
      </c>
      <c r="DI28" s="160">
        <f t="shared" si="167"/>
        <v>3.5</v>
      </c>
      <c r="DJ28" s="160">
        <f t="shared" si="168"/>
        <v>0</v>
      </c>
      <c r="DK28" s="160">
        <f t="shared" si="169"/>
        <v>6</v>
      </c>
      <c r="DL28" s="161">
        <f t="shared" ref="DL28:DM28" si="711">DL27</f>
        <v>8</v>
      </c>
      <c r="DM28" s="175">
        <f t="shared" si="711"/>
        <v>1171</v>
      </c>
      <c r="DN28" s="163" t="str">
        <f t="shared" si="171"/>
        <v>4</v>
      </c>
      <c r="DO28" s="164">
        <f t="shared" si="172"/>
        <v>1</v>
      </c>
      <c r="DP28" s="165">
        <f t="shared" si="173"/>
        <v>4</v>
      </c>
      <c r="DQ28" s="177">
        <v>9196.0</v>
      </c>
      <c r="DR28" s="177">
        <v>8523.0</v>
      </c>
      <c r="DS28" s="177">
        <v>1000.0</v>
      </c>
      <c r="DT28" s="180">
        <v>3.5</v>
      </c>
      <c r="DU28" s="181"/>
      <c r="DV28" s="83" t="str">
        <f t="shared" si="174"/>
        <v>0</v>
      </c>
      <c r="DW28" s="167">
        <f t="shared" si="175"/>
        <v>3.5</v>
      </c>
      <c r="DX28" s="168">
        <f t="shared" si="176"/>
        <v>2.5</v>
      </c>
      <c r="DY28" s="168">
        <f t="shared" si="177"/>
        <v>4</v>
      </c>
      <c r="DZ28" s="168">
        <f t="shared" si="178"/>
        <v>1</v>
      </c>
      <c r="EA28" s="168">
        <f t="shared" si="179"/>
        <v>7.5</v>
      </c>
      <c r="EB28" s="154">
        <f t="shared" ref="EB28:EC28" si="712">EB27</f>
        <v>9</v>
      </c>
      <c r="EC28" s="173">
        <f t="shared" si="712"/>
        <v>1172</v>
      </c>
      <c r="ED28" s="156" t="str">
        <f t="shared" si="181"/>
        <v>3</v>
      </c>
      <c r="EE28" s="157">
        <f t="shared" si="182"/>
        <v>1</v>
      </c>
      <c r="EF28" s="169">
        <f t="shared" si="183"/>
        <v>3</v>
      </c>
      <c r="EG28" s="176">
        <v>9050.0</v>
      </c>
      <c r="EH28" s="176">
        <v>5576.0</v>
      </c>
      <c r="EI28" s="176">
        <v>-1000.0</v>
      </c>
      <c r="EJ28" s="178">
        <v>4.0</v>
      </c>
      <c r="EK28" s="179"/>
      <c r="EL28" s="77" t="str">
        <f t="shared" si="184"/>
        <v>0</v>
      </c>
      <c r="EM28" s="81">
        <f t="shared" si="185"/>
        <v>4</v>
      </c>
      <c r="EN28" s="160">
        <f t="shared" si="186"/>
        <v>2.5</v>
      </c>
      <c r="EO28" s="160">
        <f t="shared" si="187"/>
        <v>2.5</v>
      </c>
      <c r="EP28" s="160">
        <f t="shared" si="188"/>
        <v>-1</v>
      </c>
      <c r="EQ28" s="160">
        <f t="shared" si="189"/>
        <v>4</v>
      </c>
      <c r="ER28" s="161">
        <f t="shared" ref="ER28:ES28" si="713">ER27</f>
        <v>10</v>
      </c>
      <c r="ES28" s="175">
        <f t="shared" si="713"/>
        <v>1173</v>
      </c>
      <c r="ET28" s="163" t="str">
        <f t="shared" si="191"/>
        <v>1</v>
      </c>
      <c r="EU28" s="164">
        <f t="shared" si="192"/>
        <v>2</v>
      </c>
      <c r="EV28" s="165">
        <f t="shared" si="193"/>
        <v>1</v>
      </c>
      <c r="EW28" s="177">
        <v>8147.0</v>
      </c>
      <c r="EX28" s="177">
        <v>1652.0</v>
      </c>
      <c r="EY28" s="177">
        <v>-3000.0</v>
      </c>
      <c r="EZ28" s="180">
        <v>0.5</v>
      </c>
      <c r="FA28" s="181"/>
      <c r="FB28" s="83" t="str">
        <f t="shared" si="194"/>
        <v>0</v>
      </c>
      <c r="FC28" s="167">
        <f t="shared" si="195"/>
        <v>0.5</v>
      </c>
      <c r="FD28" s="168">
        <f t="shared" si="196"/>
        <v>2.5</v>
      </c>
      <c r="FE28" s="168">
        <f t="shared" si="197"/>
        <v>0.5</v>
      </c>
      <c r="FF28" s="168">
        <f t="shared" si="198"/>
        <v>-4</v>
      </c>
      <c r="FG28" s="168">
        <f t="shared" si="199"/>
        <v>-1</v>
      </c>
      <c r="FH28" s="154">
        <f t="shared" ref="FH28:FI28" si="714">FH27</f>
        <v>11</v>
      </c>
      <c r="FI28" s="173">
        <f t="shared" si="714"/>
        <v>1174</v>
      </c>
      <c r="FJ28" s="156" t="str">
        <f t="shared" si="201"/>
        <v>2</v>
      </c>
      <c r="FK28" s="157">
        <f t="shared" si="202"/>
        <v>2</v>
      </c>
      <c r="FL28" s="158">
        <f t="shared" si="203"/>
        <v>2</v>
      </c>
      <c r="FM28" s="176">
        <v>8597.0</v>
      </c>
      <c r="FN28" s="176">
        <v>2770.0</v>
      </c>
      <c r="FO28" s="176">
        <v>-1000.0</v>
      </c>
      <c r="FP28" s="178">
        <v>-2.0</v>
      </c>
      <c r="FQ28" s="179"/>
      <c r="FR28" s="77" t="str">
        <f t="shared" si="204"/>
        <v>0</v>
      </c>
      <c r="FS28" s="81">
        <f t="shared" si="205"/>
        <v>-2</v>
      </c>
      <c r="FT28" s="160">
        <f t="shared" si="206"/>
        <v>2.5</v>
      </c>
      <c r="FU28" s="160">
        <f t="shared" si="207"/>
        <v>1</v>
      </c>
      <c r="FV28" s="160">
        <f t="shared" si="208"/>
        <v>-1</v>
      </c>
      <c r="FW28" s="160">
        <f t="shared" si="209"/>
        <v>2.5</v>
      </c>
      <c r="FX28" s="161">
        <f t="shared" ref="FX28:FY28" si="715">FX27</f>
        <v>12</v>
      </c>
      <c r="FY28" s="175">
        <f t="shared" si="715"/>
        <v>1175</v>
      </c>
      <c r="FZ28" s="163" t="str">
        <f t="shared" si="211"/>
        <v>4</v>
      </c>
      <c r="GA28" s="164">
        <f t="shared" si="212"/>
        <v>2</v>
      </c>
      <c r="GB28" s="165">
        <f t="shared" si="213"/>
        <v>4</v>
      </c>
      <c r="GC28" s="177">
        <v>8771.0</v>
      </c>
      <c r="GD28" s="177">
        <v>5965.0</v>
      </c>
      <c r="GE28" s="177">
        <v>1800.0</v>
      </c>
      <c r="GF28" s="180">
        <v>-2.5</v>
      </c>
      <c r="GG28" s="181"/>
      <c r="GH28" s="83" t="str">
        <f t="shared" si="214"/>
        <v>0</v>
      </c>
      <c r="GI28" s="167">
        <f t="shared" si="215"/>
        <v>-2.5</v>
      </c>
      <c r="GJ28" s="168">
        <f t="shared" si="216"/>
        <v>2.5</v>
      </c>
      <c r="GK28" s="168">
        <f t="shared" si="217"/>
        <v>2.5</v>
      </c>
      <c r="GL28" s="168">
        <f t="shared" si="218"/>
        <v>1</v>
      </c>
      <c r="GM28" s="168">
        <f t="shared" si="219"/>
        <v>6</v>
      </c>
      <c r="GN28" s="154">
        <f t="shared" ref="GN28:GO28" si="716">GN27</f>
        <v>13</v>
      </c>
      <c r="GO28" s="173">
        <f t="shared" si="716"/>
        <v>1176</v>
      </c>
      <c r="GP28" s="156" t="str">
        <f t="shared" si="221"/>
        <v>-1</v>
      </c>
      <c r="GQ28" s="157">
        <f t="shared" si="222"/>
        <v>1</v>
      </c>
      <c r="GR28" s="158">
        <f t="shared" si="223"/>
        <v>-1</v>
      </c>
      <c r="GS28" s="176">
        <v>8708.0</v>
      </c>
      <c r="GT28" s="176">
        <v>2055.0</v>
      </c>
      <c r="GU28" s="176">
        <v>-4000.0</v>
      </c>
      <c r="GV28" s="178">
        <v>3.0</v>
      </c>
      <c r="GW28" s="179"/>
      <c r="GX28" s="77" t="str">
        <f t="shared" si="224"/>
        <v>0</v>
      </c>
      <c r="GY28" s="81">
        <f t="shared" si="225"/>
        <v>3</v>
      </c>
      <c r="GZ28" s="160">
        <f t="shared" si="226"/>
        <v>2.5</v>
      </c>
      <c r="HA28" s="160">
        <f t="shared" si="227"/>
        <v>1</v>
      </c>
      <c r="HB28" s="160">
        <f t="shared" si="228"/>
        <v>-5</v>
      </c>
      <c r="HC28" s="160">
        <f t="shared" si="229"/>
        <v>-1.5</v>
      </c>
      <c r="HD28" s="161">
        <f t="shared" ref="HD28:HE28" si="717">HD27</f>
        <v>14</v>
      </c>
      <c r="HE28" s="175">
        <f t="shared" si="717"/>
        <v>1177</v>
      </c>
      <c r="HF28" s="163" t="str">
        <f t="shared" si="231"/>
        <v>5</v>
      </c>
      <c r="HG28" s="164">
        <f t="shared" si="232"/>
        <v>1</v>
      </c>
      <c r="HH28" s="165">
        <f t="shared" si="233"/>
        <v>5</v>
      </c>
      <c r="HI28" s="177">
        <v>9736.0</v>
      </c>
      <c r="HJ28" s="177">
        <v>8374.0</v>
      </c>
      <c r="HK28" s="177">
        <v>3900.0</v>
      </c>
      <c r="HL28" s="180">
        <v>3.5</v>
      </c>
      <c r="HM28" s="181"/>
      <c r="HN28" s="83" t="str">
        <f t="shared" si="234"/>
        <v>0</v>
      </c>
      <c r="HO28" s="167">
        <f t="shared" si="235"/>
        <v>3.5</v>
      </c>
      <c r="HP28" s="168">
        <f t="shared" si="236"/>
        <v>2.5</v>
      </c>
      <c r="HQ28" s="168">
        <f t="shared" si="237"/>
        <v>4</v>
      </c>
      <c r="HR28" s="168">
        <f t="shared" si="238"/>
        <v>2</v>
      </c>
      <c r="HS28" s="168">
        <f t="shared" si="239"/>
        <v>8.5</v>
      </c>
      <c r="HT28" s="154">
        <f t="shared" ref="HT28:HU28" si="718">HT27</f>
        <v>15</v>
      </c>
      <c r="HU28" s="173">
        <f t="shared" si="718"/>
        <v>1178</v>
      </c>
      <c r="HV28" s="156" t="str">
        <f t="shared" si="241"/>
        <v>1</v>
      </c>
      <c r="HW28" s="157" t="str">
        <f t="shared" si="242"/>
        <v/>
      </c>
      <c r="HX28" s="169">
        <f t="shared" si="243"/>
        <v>0</v>
      </c>
      <c r="HY28" s="159"/>
      <c r="HZ28" s="159"/>
      <c r="IA28" s="159"/>
      <c r="IB28" s="160"/>
      <c r="IC28" s="160"/>
      <c r="ID28" s="160" t="str">
        <f t="shared" si="244"/>
        <v>0</v>
      </c>
      <c r="IE28" s="160">
        <f t="shared" si="245"/>
        <v>0</v>
      </c>
      <c r="IF28" s="160">
        <f t="shared" si="246"/>
        <v>0</v>
      </c>
      <c r="IG28" s="160">
        <f t="shared" si="247"/>
        <v>0</v>
      </c>
      <c r="IH28" s="160">
        <f t="shared" si="248"/>
        <v>0</v>
      </c>
      <c r="II28" s="160">
        <f t="shared" si="249"/>
        <v>0</v>
      </c>
      <c r="IJ28" s="161">
        <f t="shared" ref="IJ28:IK28" si="719">IJ27</f>
        <v>16</v>
      </c>
      <c r="IK28" s="175">
        <f t="shared" si="719"/>
        <v>1179</v>
      </c>
      <c r="IL28" s="163" t="str">
        <f t="shared" si="251"/>
        <v>1</v>
      </c>
      <c r="IM28" s="164" t="str">
        <f t="shared" si="252"/>
        <v/>
      </c>
      <c r="IN28" s="165">
        <f t="shared" si="253"/>
        <v>0</v>
      </c>
      <c r="IO28" s="166"/>
      <c r="IP28" s="166"/>
      <c r="IQ28" s="166"/>
      <c r="IR28" s="168"/>
      <c r="IS28" s="168"/>
      <c r="IT28" s="170" t="str">
        <f t="shared" si="254"/>
        <v>0</v>
      </c>
      <c r="IU28" s="170">
        <f t="shared" si="255"/>
        <v>0</v>
      </c>
      <c r="IV28" s="168">
        <f t="shared" si="256"/>
        <v>0</v>
      </c>
      <c r="IW28" s="168">
        <f t="shared" si="257"/>
        <v>0</v>
      </c>
      <c r="IX28" s="168">
        <f t="shared" si="258"/>
        <v>0</v>
      </c>
      <c r="IY28" s="168">
        <f t="shared" si="259"/>
        <v>0</v>
      </c>
      <c r="IZ28" s="154">
        <f t="shared" ref="IZ28:JA28" si="720">IZ27</f>
        <v>17</v>
      </c>
      <c r="JA28" s="173">
        <f t="shared" si="720"/>
        <v>1180</v>
      </c>
      <c r="JB28" s="156" t="str">
        <f t="shared" si="261"/>
        <v>1</v>
      </c>
      <c r="JC28" s="157" t="str">
        <f t="shared" si="262"/>
        <v/>
      </c>
      <c r="JD28" s="158">
        <f t="shared" si="263"/>
        <v>0</v>
      </c>
      <c r="JE28" s="159"/>
      <c r="JF28" s="159"/>
      <c r="JG28" s="159"/>
      <c r="JH28" s="160"/>
      <c r="JI28" s="160"/>
      <c r="JJ28" s="171" t="str">
        <f t="shared" si="264"/>
        <v>0</v>
      </c>
      <c r="JK28" s="171">
        <f t="shared" si="265"/>
        <v>0</v>
      </c>
      <c r="JL28" s="160">
        <f t="shared" si="266"/>
        <v>0</v>
      </c>
      <c r="JM28" s="160">
        <f t="shared" si="267"/>
        <v>0</v>
      </c>
      <c r="JN28" s="160">
        <f t="shared" si="268"/>
        <v>0</v>
      </c>
      <c r="JO28" s="160">
        <f t="shared" si="269"/>
        <v>0</v>
      </c>
      <c r="JP28" s="161">
        <f t="shared" ref="JP28:JQ28" si="721">JP27</f>
        <v>18</v>
      </c>
      <c r="JQ28" s="175">
        <f t="shared" si="721"/>
        <v>1181</v>
      </c>
      <c r="JR28" s="163" t="str">
        <f t="shared" si="271"/>
        <v>1</v>
      </c>
      <c r="JS28" s="164" t="str">
        <f t="shared" si="272"/>
        <v/>
      </c>
      <c r="JT28" s="165">
        <f t="shared" si="273"/>
        <v>0</v>
      </c>
      <c r="JU28" s="166"/>
      <c r="JV28" s="166"/>
      <c r="JW28" s="166"/>
      <c r="JX28" s="168"/>
      <c r="JY28" s="168"/>
      <c r="JZ28" s="170" t="str">
        <f t="shared" si="274"/>
        <v>0</v>
      </c>
      <c r="KA28" s="170">
        <f t="shared" si="275"/>
        <v>0</v>
      </c>
      <c r="KB28" s="168">
        <f t="shared" si="276"/>
        <v>0</v>
      </c>
      <c r="KC28" s="168">
        <f t="shared" si="277"/>
        <v>0</v>
      </c>
      <c r="KD28" s="168">
        <f t="shared" si="278"/>
        <v>0</v>
      </c>
      <c r="KE28" s="168">
        <f t="shared" si="279"/>
        <v>0</v>
      </c>
      <c r="KF28" s="154">
        <f t="shared" ref="KF28:KG28" si="722">KF27</f>
        <v>19</v>
      </c>
      <c r="KG28" s="173">
        <f t="shared" si="722"/>
        <v>1182</v>
      </c>
      <c r="KH28" s="156" t="str">
        <f t="shared" si="281"/>
        <v>1</v>
      </c>
      <c r="KI28" s="157" t="str">
        <f t="shared" si="282"/>
        <v/>
      </c>
      <c r="KJ28" s="158">
        <f t="shared" si="283"/>
        <v>0</v>
      </c>
      <c r="KK28" s="159"/>
      <c r="KL28" s="159"/>
      <c r="KM28" s="159"/>
      <c r="KN28" s="160"/>
      <c r="KO28" s="160"/>
      <c r="KP28" s="171" t="str">
        <f t="shared" si="284"/>
        <v>0</v>
      </c>
      <c r="KQ28" s="171">
        <f t="shared" si="285"/>
        <v>0</v>
      </c>
      <c r="KR28" s="160">
        <f t="shared" si="286"/>
        <v>0</v>
      </c>
      <c r="KS28" s="160">
        <f t="shared" si="287"/>
        <v>0</v>
      </c>
      <c r="KT28" s="160">
        <f t="shared" si="288"/>
        <v>0</v>
      </c>
      <c r="KU28" s="160">
        <f t="shared" si="289"/>
        <v>0</v>
      </c>
      <c r="KV28" s="161">
        <f t="shared" ref="KV28:KW28" si="723">KV27</f>
        <v>20</v>
      </c>
      <c r="KW28" s="175">
        <f t="shared" si="723"/>
        <v>1183</v>
      </c>
      <c r="KX28" s="163" t="str">
        <f t="shared" si="291"/>
        <v>1</v>
      </c>
      <c r="KY28" s="164" t="str">
        <f t="shared" si="292"/>
        <v/>
      </c>
      <c r="KZ28" s="165">
        <f t="shared" si="293"/>
        <v>0</v>
      </c>
      <c r="LA28" s="166"/>
      <c r="LB28" s="166"/>
      <c r="LC28" s="166"/>
      <c r="LD28" s="168"/>
      <c r="LE28" s="168"/>
      <c r="LF28" s="170" t="str">
        <f t="shared" si="294"/>
        <v>0</v>
      </c>
      <c r="LG28" s="170">
        <f t="shared" si="295"/>
        <v>0</v>
      </c>
      <c r="LH28" s="168">
        <f t="shared" si="296"/>
        <v>0</v>
      </c>
      <c r="LI28" s="168">
        <f t="shared" si="297"/>
        <v>0</v>
      </c>
      <c r="LJ28" s="168">
        <f t="shared" si="298"/>
        <v>0</v>
      </c>
      <c r="LK28" s="168">
        <f t="shared" si="299"/>
        <v>0</v>
      </c>
      <c r="LL28" s="172"/>
      <c r="LM28" s="172"/>
      <c r="LN28" s="168" t="str">
        <f t="shared" si="300"/>
        <v>#REF!</v>
      </c>
      <c r="LO28" s="168" t="str">
        <f t="shared" si="301"/>
        <v>#REF!</v>
      </c>
      <c r="LP28" s="168" t="str">
        <f t="shared" si="302"/>
        <v>#REF!</v>
      </c>
      <c r="LQ28" s="168" t="str">
        <f t="shared" si="303"/>
        <v>#REF!</v>
      </c>
    </row>
    <row r="29" ht="15.75" customHeight="1">
      <c r="A29" s="151">
        <v>46136.0</v>
      </c>
      <c r="B29" s="152" t="s">
        <v>29</v>
      </c>
      <c r="C29" s="153">
        <f t="shared" si="99"/>
        <v>-27900</v>
      </c>
      <c r="D29" s="154">
        <f t="shared" ref="D29:E29" si="724">D28</f>
        <v>1</v>
      </c>
      <c r="E29" s="173">
        <f t="shared" si="724"/>
        <v>1164</v>
      </c>
      <c r="F29" s="156" t="str">
        <f t="shared" ref="F29:F36" si="745">IFERROR(IF(S29&gt;=10,"6",IF(S29&gt;=8,"5",IF(S29&gt;=6,"4",IF(S29&gt;=4,"3",IF(S29&gt;=2,"2",IF(S29&gt;=-1,"1",IF(S29&gt;=-2,"-1",IF(S29&gt;=-3,"-2","-3")))))))), F37)</f>
        <v>5</v>
      </c>
      <c r="G29" s="157">
        <f t="shared" si="102"/>
        <v>1</v>
      </c>
      <c r="H29" s="158">
        <f t="shared" si="103"/>
        <v>5</v>
      </c>
      <c r="I29" s="176">
        <v>10082.0</v>
      </c>
      <c r="J29" s="176">
        <v>8623.0</v>
      </c>
      <c r="K29" s="176">
        <v>4500.0</v>
      </c>
      <c r="L29" s="178">
        <v>4.0</v>
      </c>
      <c r="M29" s="179"/>
      <c r="N29" s="77" t="str">
        <f t="shared" si="104"/>
        <v>0</v>
      </c>
      <c r="O29" s="81">
        <f t="shared" si="105"/>
        <v>4</v>
      </c>
      <c r="P29" s="160">
        <f t="shared" si="106"/>
        <v>2.5</v>
      </c>
      <c r="Q29" s="160">
        <f t="shared" si="107"/>
        <v>4</v>
      </c>
      <c r="R29" s="160">
        <f t="shared" si="108"/>
        <v>3</v>
      </c>
      <c r="S29" s="160">
        <f t="shared" si="109"/>
        <v>9.5</v>
      </c>
      <c r="T29" s="161">
        <f t="shared" ref="T29:U29" si="725">T28</f>
        <v>2</v>
      </c>
      <c r="U29" s="175">
        <f t="shared" si="725"/>
        <v>1165</v>
      </c>
      <c r="V29" s="163" t="str">
        <f t="shared" ref="V29:V36" si="747">IFERROR(IF(AI29&gt;=10,"6",IF(AI29&gt;=8,"5",IF(AI29&gt;=6,"4",IF(AI29&gt;=4,"3",IF(AI29&gt;=2,"2",IF(AI29&gt;=-1,"1",IF(AI29&gt;=-2,"-1",IF(AI29&gt;=-3,"-2","-3")))))))), V37)</f>
        <v>1</v>
      </c>
      <c r="W29" s="164">
        <f t="shared" si="112"/>
        <v>2</v>
      </c>
      <c r="X29" s="165">
        <f t="shared" si="113"/>
        <v>1</v>
      </c>
      <c r="Y29" s="177">
        <v>8958.0</v>
      </c>
      <c r="Z29" s="177">
        <v>4183.0</v>
      </c>
      <c r="AA29" s="177">
        <v>-2300.0</v>
      </c>
      <c r="AB29" s="180">
        <v>-1.0</v>
      </c>
      <c r="AC29" s="181"/>
      <c r="AD29" s="83" t="str">
        <f t="shared" si="114"/>
        <v>0</v>
      </c>
      <c r="AE29" s="167">
        <f t="shared" si="115"/>
        <v>-1</v>
      </c>
      <c r="AF29" s="168">
        <f t="shared" si="116"/>
        <v>2.5</v>
      </c>
      <c r="AG29" s="168">
        <f t="shared" si="117"/>
        <v>2</v>
      </c>
      <c r="AH29" s="168">
        <f t="shared" si="118"/>
        <v>-4</v>
      </c>
      <c r="AI29" s="168">
        <f t="shared" si="119"/>
        <v>0.5</v>
      </c>
      <c r="AJ29" s="154">
        <f t="shared" ref="AJ29:AK29" si="726">AJ28</f>
        <v>3</v>
      </c>
      <c r="AK29" s="173">
        <f t="shared" si="726"/>
        <v>1166</v>
      </c>
      <c r="AL29" s="156" t="str">
        <f t="shared" ref="AL29:AL36" si="749">IFERROR(IF(AY29&gt;=10,"6",IF(AY29&gt;=8,"5",IF(AY29&gt;=6,"4",IF(AY29&gt;=4,"3",IF(AY29&gt;=2,"2",IF(AY29&gt;=-1,"1",IF(AY29&gt;=-2,"-1",IF(AY29&gt;=-3,"-2","-3")))))))), AL37)</f>
        <v>4</v>
      </c>
      <c r="AM29" s="157">
        <f t="shared" si="122"/>
        <v>3</v>
      </c>
      <c r="AN29" s="158">
        <f t="shared" si="123"/>
        <v>4</v>
      </c>
      <c r="AO29" s="176">
        <v>10847.0</v>
      </c>
      <c r="AP29" s="176">
        <v>9030.0</v>
      </c>
      <c r="AQ29" s="176">
        <v>400.0</v>
      </c>
      <c r="AR29" s="178">
        <v>0.0</v>
      </c>
      <c r="AS29" s="179"/>
      <c r="AT29" s="77" t="str">
        <f t="shared" si="124"/>
        <v>0</v>
      </c>
      <c r="AU29" s="81">
        <f t="shared" si="125"/>
        <v>0</v>
      </c>
      <c r="AV29" s="160">
        <f t="shared" si="126"/>
        <v>2.5</v>
      </c>
      <c r="AW29" s="160">
        <f t="shared" si="127"/>
        <v>4.5</v>
      </c>
      <c r="AX29" s="160">
        <f t="shared" si="128"/>
        <v>0</v>
      </c>
      <c r="AY29" s="160">
        <f t="shared" si="129"/>
        <v>7</v>
      </c>
      <c r="AZ29" s="161">
        <f t="shared" ref="AZ29:BA29" si="727">AZ28</f>
        <v>4</v>
      </c>
      <c r="BA29" s="175">
        <f t="shared" si="727"/>
        <v>1167</v>
      </c>
      <c r="BB29" s="163" t="str">
        <f t="shared" ref="BB29:BB36" si="751">IFERROR(IF(BO29&gt;=10,"6",IF(BO29&gt;=8,"5",IF(BO29&gt;=6,"4",IF(BO29&gt;=4,"3",IF(BO29&gt;=2,"2",IF(BO29&gt;=-1,"1",IF(BO29&gt;=-2,"-1",IF(BO29&gt;=-3,"-2","-3")))))))), BB37)</f>
        <v>-2</v>
      </c>
      <c r="BC29" s="164">
        <f t="shared" si="132"/>
        <v>2</v>
      </c>
      <c r="BD29" s="165">
        <f t="shared" si="133"/>
        <v>-2</v>
      </c>
      <c r="BE29" s="177">
        <v>9985.0</v>
      </c>
      <c r="BF29" s="177">
        <v>1251.0</v>
      </c>
      <c r="BG29" s="177">
        <v>-6000.0</v>
      </c>
      <c r="BH29" s="180">
        <v>2.0</v>
      </c>
      <c r="BI29" s="181"/>
      <c r="BJ29" s="83" t="str">
        <f t="shared" si="134"/>
        <v>0</v>
      </c>
      <c r="BK29" s="167">
        <f t="shared" si="135"/>
        <v>2</v>
      </c>
      <c r="BL29" s="168">
        <f t="shared" si="136"/>
        <v>2.5</v>
      </c>
      <c r="BM29" s="168">
        <f t="shared" si="137"/>
        <v>0.5</v>
      </c>
      <c r="BN29" s="168">
        <f t="shared" si="138"/>
        <v>-6</v>
      </c>
      <c r="BO29" s="168">
        <f t="shared" si="139"/>
        <v>-3</v>
      </c>
      <c r="BP29" s="154">
        <f t="shared" ref="BP29:BQ29" si="728">BP28</f>
        <v>5</v>
      </c>
      <c r="BQ29" s="173">
        <f t="shared" si="728"/>
        <v>1168</v>
      </c>
      <c r="BR29" s="156" t="str">
        <f t="shared" ref="BR29:BR36" si="753">IFERROR(IF(CE29&gt;=10,"6",IF(CE29&gt;=8,"5",IF(CE29&gt;=6,"4",IF(CE29&gt;=4,"3",IF(CE29&gt;=2,"2",IF(CE29&gt;=-1,"1",IF(CE29&gt;=-2,"-1",IF(CE29&gt;=-3,"-2","-3")))))))), BR37)</f>
        <v>-1</v>
      </c>
      <c r="BS29" s="157">
        <f t="shared" si="142"/>
        <v>3</v>
      </c>
      <c r="BT29" s="158">
        <f t="shared" si="143"/>
        <v>-1</v>
      </c>
      <c r="BU29" s="176">
        <v>10524.0</v>
      </c>
      <c r="BV29" s="176">
        <v>1681.0</v>
      </c>
      <c r="BW29" s="176">
        <v>-3500.0</v>
      </c>
      <c r="BX29" s="178">
        <v>-2.5</v>
      </c>
      <c r="BY29" s="179"/>
      <c r="BZ29" s="77" t="str">
        <f t="shared" si="144"/>
        <v>0</v>
      </c>
      <c r="CA29" s="81">
        <f t="shared" si="145"/>
        <v>-2.5</v>
      </c>
      <c r="CB29" s="160">
        <f t="shared" si="146"/>
        <v>2.5</v>
      </c>
      <c r="CC29" s="160">
        <f t="shared" si="147"/>
        <v>0.5</v>
      </c>
      <c r="CD29" s="160">
        <f t="shared" si="148"/>
        <v>-5</v>
      </c>
      <c r="CE29" s="160">
        <f t="shared" si="149"/>
        <v>-2</v>
      </c>
      <c r="CF29" s="161">
        <f t="shared" ref="CF29:CG29" si="729">CF28</f>
        <v>6</v>
      </c>
      <c r="CG29" s="175">
        <f t="shared" si="729"/>
        <v>1169</v>
      </c>
      <c r="CH29" s="163" t="str">
        <f t="shared" ref="CH29:CH36" si="755">IFERROR(IF(CU29&gt;=10,"6",IF(CU29&gt;=8,"5",IF(CU29&gt;=6,"4",IF(CU29&gt;=4,"3",IF(CU29&gt;=2,"2",IF(CU29&gt;=-1,"1",IF(CU29&gt;=-2,"-1",IF(CU29&gt;=-3,"-2","-3")))))))), CH37)</f>
        <v>-1</v>
      </c>
      <c r="CI29" s="164">
        <f t="shared" si="152"/>
        <v>3</v>
      </c>
      <c r="CJ29" s="165">
        <f t="shared" si="153"/>
        <v>-1</v>
      </c>
      <c r="CK29" s="177">
        <v>9699.0</v>
      </c>
      <c r="CL29" s="177">
        <v>2912.0</v>
      </c>
      <c r="CM29" s="177">
        <v>-4000.0</v>
      </c>
      <c r="CN29" s="180">
        <v>0.0</v>
      </c>
      <c r="CO29" s="181"/>
      <c r="CP29" s="83" t="str">
        <f t="shared" si="154"/>
        <v>0</v>
      </c>
      <c r="CQ29" s="167">
        <f t="shared" si="155"/>
        <v>0</v>
      </c>
      <c r="CR29" s="168">
        <f t="shared" si="156"/>
        <v>2.5</v>
      </c>
      <c r="CS29" s="168">
        <f t="shared" si="157"/>
        <v>1</v>
      </c>
      <c r="CT29" s="168">
        <f t="shared" si="158"/>
        <v>-5</v>
      </c>
      <c r="CU29" s="168">
        <f t="shared" si="159"/>
        <v>-1.5</v>
      </c>
      <c r="CV29" s="154">
        <f t="shared" ref="CV29:CW29" si="730">CV28</f>
        <v>7</v>
      </c>
      <c r="CW29" s="173">
        <f t="shared" si="730"/>
        <v>1170</v>
      </c>
      <c r="CX29" s="156" t="str">
        <f t="shared" ref="CX29:CX36" si="757">IFERROR(IF(DK29&gt;=10,"6",IF(DK29&gt;=8,"5",IF(DK29&gt;=6,"4",IF(DK29&gt;=4,"3",IF(DK29&gt;=2,"2",IF(DK29&gt;=-1,"1",IF(DK29&gt;=-2,"-1",IF(DK29&gt;=-3,"-2","-3")))))))), CX37)</f>
        <v>-2</v>
      </c>
      <c r="CY29" s="157">
        <f t="shared" si="162"/>
        <v>1</v>
      </c>
      <c r="CZ29" s="158">
        <f t="shared" si="163"/>
        <v>-2</v>
      </c>
      <c r="DA29" s="176">
        <v>10081.0</v>
      </c>
      <c r="DB29" s="176">
        <v>1378.0</v>
      </c>
      <c r="DC29" s="176">
        <v>-6000.0</v>
      </c>
      <c r="DD29" s="178">
        <v>3.0</v>
      </c>
      <c r="DE29" s="179"/>
      <c r="DF29" s="77" t="str">
        <f t="shared" si="164"/>
        <v>0</v>
      </c>
      <c r="DG29" s="81">
        <f t="shared" si="165"/>
        <v>3</v>
      </c>
      <c r="DH29" s="160">
        <f t="shared" si="166"/>
        <v>2.5</v>
      </c>
      <c r="DI29" s="160">
        <f t="shared" si="167"/>
        <v>0.5</v>
      </c>
      <c r="DJ29" s="160">
        <f t="shared" si="168"/>
        <v>-6</v>
      </c>
      <c r="DK29" s="160">
        <f t="shared" si="169"/>
        <v>-3</v>
      </c>
      <c r="DL29" s="161">
        <f t="shared" ref="DL29:DM29" si="731">DL28</f>
        <v>8</v>
      </c>
      <c r="DM29" s="175">
        <f t="shared" si="731"/>
        <v>1171</v>
      </c>
      <c r="DN29" s="163" t="str">
        <f t="shared" ref="DN29:DN36" si="759">IFERROR(IF(EA29&gt;=10,"6",IF(EA29&gt;=8,"5",IF(EA29&gt;=6,"4",IF(EA29&gt;=4,"3",IF(EA29&gt;=2,"2",IF(EA29&gt;=-1,"1",IF(EA29&gt;=-2,"-1",IF(EA29&gt;=-3,"-2","-3")))))))), DN37)</f>
        <v>-2</v>
      </c>
      <c r="DO29" s="164">
        <f t="shared" si="172"/>
        <v>1</v>
      </c>
      <c r="DP29" s="165">
        <f t="shared" si="173"/>
        <v>-2</v>
      </c>
      <c r="DQ29" s="177">
        <v>10124.0</v>
      </c>
      <c r="DR29" s="177">
        <v>2380.0</v>
      </c>
      <c r="DS29" s="177">
        <v>-4500.0</v>
      </c>
      <c r="DT29" s="180">
        <v>3.0</v>
      </c>
      <c r="DU29" s="181"/>
      <c r="DV29" s="83" t="str">
        <f t="shared" si="174"/>
        <v>0</v>
      </c>
      <c r="DW29" s="167">
        <f t="shared" si="175"/>
        <v>3</v>
      </c>
      <c r="DX29" s="168">
        <f t="shared" si="176"/>
        <v>2.5</v>
      </c>
      <c r="DY29" s="168">
        <f t="shared" si="177"/>
        <v>1</v>
      </c>
      <c r="DZ29" s="168">
        <f t="shared" si="178"/>
        <v>-6</v>
      </c>
      <c r="EA29" s="168">
        <f t="shared" si="179"/>
        <v>-2.5</v>
      </c>
      <c r="EB29" s="154">
        <f t="shared" ref="EB29:EC29" si="732">EB28</f>
        <v>9</v>
      </c>
      <c r="EC29" s="173">
        <f t="shared" si="732"/>
        <v>1172</v>
      </c>
      <c r="ED29" s="156" t="str">
        <f t="shared" ref="ED29:ED36" si="761">IFERROR(IF(EQ29&gt;=10,"6",IF(EQ29&gt;=8,"5",IF(EQ29&gt;=6,"4",IF(EQ29&gt;=4,"3",IF(EQ29&gt;=2,"2",IF(EQ29&gt;=-1,"1",IF(EQ29&gt;=-2,"-1",IF(EQ29&gt;=-3,"-2","-3")))))))), ED37)</f>
        <v>-2</v>
      </c>
      <c r="EE29" s="157">
        <f t="shared" si="182"/>
        <v>2</v>
      </c>
      <c r="EF29" s="169">
        <f t="shared" si="183"/>
        <v>-2</v>
      </c>
      <c r="EG29" s="176">
        <v>9702.0</v>
      </c>
      <c r="EH29" s="176">
        <v>1359.0</v>
      </c>
      <c r="EI29" s="176">
        <v>-6000.0</v>
      </c>
      <c r="EJ29" s="178">
        <v>2.5</v>
      </c>
      <c r="EK29" s="179"/>
      <c r="EL29" s="77" t="str">
        <f t="shared" si="184"/>
        <v>0</v>
      </c>
      <c r="EM29" s="81">
        <f t="shared" si="185"/>
        <v>2.5</v>
      </c>
      <c r="EN29" s="160">
        <f t="shared" si="186"/>
        <v>2.5</v>
      </c>
      <c r="EO29" s="160">
        <f t="shared" si="187"/>
        <v>0.5</v>
      </c>
      <c r="EP29" s="160">
        <f t="shared" si="188"/>
        <v>-6</v>
      </c>
      <c r="EQ29" s="160">
        <f t="shared" si="189"/>
        <v>-3</v>
      </c>
      <c r="ER29" s="161">
        <f t="shared" ref="ER29:ES29" si="733">ER28</f>
        <v>10</v>
      </c>
      <c r="ES29" s="175">
        <f t="shared" si="733"/>
        <v>1173</v>
      </c>
      <c r="ET29" s="163" t="str">
        <f t="shared" ref="ET29:ET36" si="763">IFERROR(IF(FG29&gt;=10,"6",IF(FG29&gt;=8,"5",IF(FG29&gt;=6,"4",IF(FG29&gt;=4,"3",IF(FG29&gt;=2,"2",IF(FG29&gt;=-1,"1",IF(FG29&gt;=-2,"-1",IF(FG29&gt;=-3,"-2","-3")))))))), ET37)</f>
        <v>5</v>
      </c>
      <c r="EU29" s="164">
        <f t="shared" si="192"/>
        <v>3</v>
      </c>
      <c r="EV29" s="165">
        <f t="shared" si="193"/>
        <v>5</v>
      </c>
      <c r="EW29" s="177">
        <v>10268.0</v>
      </c>
      <c r="EX29" s="177">
        <v>8679.0</v>
      </c>
      <c r="EY29" s="177">
        <v>2000.0</v>
      </c>
      <c r="EZ29" s="180">
        <v>-1.0</v>
      </c>
      <c r="FA29" s="181"/>
      <c r="FB29" s="83" t="str">
        <f t="shared" si="194"/>
        <v>0</v>
      </c>
      <c r="FC29" s="167">
        <f t="shared" si="195"/>
        <v>-1</v>
      </c>
      <c r="FD29" s="168">
        <f t="shared" si="196"/>
        <v>2.5</v>
      </c>
      <c r="FE29" s="168">
        <f t="shared" si="197"/>
        <v>4</v>
      </c>
      <c r="FF29" s="168">
        <f t="shared" si="198"/>
        <v>2</v>
      </c>
      <c r="FG29" s="168">
        <f t="shared" si="199"/>
        <v>8.5</v>
      </c>
      <c r="FH29" s="154">
        <f t="shared" ref="FH29:FI29" si="734">FH28</f>
        <v>11</v>
      </c>
      <c r="FI29" s="173">
        <f t="shared" si="734"/>
        <v>1174</v>
      </c>
      <c r="FJ29" s="156" t="str">
        <f t="shared" ref="FJ29:FJ36" si="765">IFERROR(IF(FW29&gt;=10,"6",IF(FW29&gt;=8,"5",IF(FW29&gt;=6,"4",IF(FW29&gt;=4,"3",IF(FW29&gt;=2,"2",IF(FW29&gt;=-1,"1",IF(FW29&gt;=-2,"-1",IF(FW29&gt;=-3,"-2","-3")))))))), FJ37)</f>
        <v>-1</v>
      </c>
      <c r="FK29" s="157">
        <f t="shared" si="202"/>
        <v>3</v>
      </c>
      <c r="FL29" s="158">
        <f t="shared" si="203"/>
        <v>-1</v>
      </c>
      <c r="FM29" s="176">
        <v>10911.0</v>
      </c>
      <c r="FN29" s="176">
        <v>1573.0</v>
      </c>
      <c r="FO29" s="176">
        <v>-4000.0</v>
      </c>
      <c r="FP29" s="178">
        <v>-2.0</v>
      </c>
      <c r="FQ29" s="179"/>
      <c r="FR29" s="77" t="str">
        <f t="shared" si="204"/>
        <v>0</v>
      </c>
      <c r="FS29" s="81">
        <f t="shared" si="205"/>
        <v>-2</v>
      </c>
      <c r="FT29" s="160">
        <f t="shared" si="206"/>
        <v>2.5</v>
      </c>
      <c r="FU29" s="160">
        <f t="shared" si="207"/>
        <v>0.5</v>
      </c>
      <c r="FV29" s="160">
        <f t="shared" si="208"/>
        <v>-5</v>
      </c>
      <c r="FW29" s="160">
        <f t="shared" si="209"/>
        <v>-2</v>
      </c>
      <c r="FX29" s="161">
        <f t="shared" ref="FX29:FY29" si="735">FX28</f>
        <v>12</v>
      </c>
      <c r="FY29" s="175">
        <f t="shared" si="735"/>
        <v>1175</v>
      </c>
      <c r="FZ29" s="163" t="str">
        <f t="shared" ref="FZ29:FZ36" si="767">IFERROR(IF(GM29&gt;=10,"6",IF(GM29&gt;=8,"5",IF(GM29&gt;=6,"4",IF(GM29&gt;=4,"3",IF(GM29&gt;=2,"2",IF(GM29&gt;=-1,"1",IF(GM29&gt;=-2,"-1",IF(GM29&gt;=-3,"-2","-3")))))))), FZ37)</f>
        <v>1</v>
      </c>
      <c r="GA29" s="164">
        <f t="shared" si="212"/>
        <v>1</v>
      </c>
      <c r="GB29" s="165">
        <f t="shared" si="213"/>
        <v>1</v>
      </c>
      <c r="GC29" s="177">
        <v>10053.0</v>
      </c>
      <c r="GD29" s="177">
        <v>4180.0</v>
      </c>
      <c r="GE29" s="177">
        <v>-2300.0</v>
      </c>
      <c r="GF29" s="180">
        <v>-0.5</v>
      </c>
      <c r="GG29" s="181"/>
      <c r="GH29" s="83" t="str">
        <f t="shared" si="214"/>
        <v>0</v>
      </c>
      <c r="GI29" s="167">
        <f t="shared" si="215"/>
        <v>-0.5</v>
      </c>
      <c r="GJ29" s="168">
        <f t="shared" si="216"/>
        <v>2.5</v>
      </c>
      <c r="GK29" s="168">
        <f t="shared" si="217"/>
        <v>2</v>
      </c>
      <c r="GL29" s="168">
        <f t="shared" si="218"/>
        <v>-4</v>
      </c>
      <c r="GM29" s="168">
        <f t="shared" si="219"/>
        <v>0.5</v>
      </c>
      <c r="GN29" s="154">
        <f t="shared" ref="GN29:GO29" si="736">GN28</f>
        <v>13</v>
      </c>
      <c r="GO29" s="173">
        <f t="shared" si="736"/>
        <v>1176</v>
      </c>
      <c r="GP29" s="156" t="str">
        <f t="shared" ref="GP29:GP36" si="769">IFERROR(IF(HC29&gt;=10,"6",IF(HC29&gt;=8,"5",IF(HC29&gt;=6,"4",IF(HC29&gt;=4,"3",IF(HC29&gt;=2,"2",IF(HC29&gt;=-1,"1",IF(HC29&gt;=-2,"-1",IF(HC29&gt;=-3,"-2","-3")))))))), GP37)</f>
        <v>-2</v>
      </c>
      <c r="GQ29" s="157">
        <f t="shared" si="222"/>
        <v>2</v>
      </c>
      <c r="GR29" s="158">
        <f t="shared" si="223"/>
        <v>-2</v>
      </c>
      <c r="GS29" s="176">
        <v>9350.0</v>
      </c>
      <c r="GT29" s="176">
        <v>1091.0</v>
      </c>
      <c r="GU29" s="176">
        <v>-6000.0</v>
      </c>
      <c r="GV29" s="178">
        <v>0.5</v>
      </c>
      <c r="GW29" s="179"/>
      <c r="GX29" s="77" t="str">
        <f t="shared" si="224"/>
        <v>0</v>
      </c>
      <c r="GY29" s="81">
        <f t="shared" si="225"/>
        <v>0.5</v>
      </c>
      <c r="GZ29" s="160">
        <f t="shared" si="226"/>
        <v>2.5</v>
      </c>
      <c r="HA29" s="160">
        <f t="shared" si="227"/>
        <v>0.5</v>
      </c>
      <c r="HB29" s="160">
        <f t="shared" si="228"/>
        <v>-6</v>
      </c>
      <c r="HC29" s="160">
        <f t="shared" si="229"/>
        <v>-3</v>
      </c>
      <c r="HD29" s="161">
        <f t="shared" ref="HD29:HE29" si="737">HD28</f>
        <v>14</v>
      </c>
      <c r="HE29" s="175">
        <f t="shared" si="737"/>
        <v>1177</v>
      </c>
      <c r="HF29" s="163" t="str">
        <f t="shared" ref="HF29:HF36" si="771">IFERROR(IF(HS29&gt;=10,"6",IF(HS29&gt;=8,"5",IF(HS29&gt;=6,"4",IF(HS29&gt;=4,"3",IF(HS29&gt;=2,"2",IF(HS29&gt;=-1,"1",IF(HS29&gt;=-2,"-1",IF(HS29&gt;=-3,"-2","-3")))))))), HF37)</f>
        <v>6</v>
      </c>
      <c r="HG29" s="164">
        <f t="shared" si="232"/>
        <v>1</v>
      </c>
      <c r="HH29" s="165">
        <f t="shared" si="233"/>
        <v>6</v>
      </c>
      <c r="HI29" s="177">
        <v>10223.0</v>
      </c>
      <c r="HJ29" s="177">
        <v>13603.0</v>
      </c>
      <c r="HK29" s="177">
        <v>9800.0</v>
      </c>
      <c r="HL29" s="180">
        <v>3.5</v>
      </c>
      <c r="HM29" s="181"/>
      <c r="HN29" s="83" t="str">
        <f t="shared" si="234"/>
        <v>0</v>
      </c>
      <c r="HO29" s="167">
        <f t="shared" si="235"/>
        <v>3.5</v>
      </c>
      <c r="HP29" s="168">
        <f t="shared" si="236"/>
        <v>2.5</v>
      </c>
      <c r="HQ29" s="168">
        <f t="shared" si="237"/>
        <v>5</v>
      </c>
      <c r="HR29" s="168">
        <f t="shared" si="238"/>
        <v>5</v>
      </c>
      <c r="HS29" s="168">
        <f t="shared" si="239"/>
        <v>12.5</v>
      </c>
      <c r="HT29" s="154">
        <f t="shared" ref="HT29:HU29" si="738">HT28</f>
        <v>15</v>
      </c>
      <c r="HU29" s="173">
        <f t="shared" si="738"/>
        <v>1178</v>
      </c>
      <c r="HV29" s="156" t="str">
        <f t="shared" ref="HV29:HV36" si="773">IFERROR(IF(II29&gt;=10,"6",IF(II29&gt;=8,"5",IF(II29&gt;=6,"4",IF(II29&gt;=4,"3",IF(II29&gt;=2,"2",IF(II29&gt;=-1,"1",IF(II29&gt;=-2,"-1",IF(II29&gt;=-3,"-2","-3")))))))), HV37)</f>
        <v>1</v>
      </c>
      <c r="HW29" s="157" t="str">
        <f t="shared" si="242"/>
        <v/>
      </c>
      <c r="HX29" s="169">
        <f t="shared" si="243"/>
        <v>0</v>
      </c>
      <c r="HY29" s="159"/>
      <c r="HZ29" s="159"/>
      <c r="IA29" s="159"/>
      <c r="IB29" s="160"/>
      <c r="IC29" s="160"/>
      <c r="ID29" s="160" t="str">
        <f t="shared" si="244"/>
        <v>0</v>
      </c>
      <c r="IE29" s="160">
        <f t="shared" si="245"/>
        <v>0</v>
      </c>
      <c r="IF29" s="160">
        <f t="shared" si="246"/>
        <v>0</v>
      </c>
      <c r="IG29" s="160">
        <f t="shared" si="247"/>
        <v>0</v>
      </c>
      <c r="IH29" s="160">
        <f t="shared" si="248"/>
        <v>0</v>
      </c>
      <c r="II29" s="160">
        <f t="shared" si="249"/>
        <v>0</v>
      </c>
      <c r="IJ29" s="161">
        <f t="shared" ref="IJ29:IK29" si="739">IJ28</f>
        <v>16</v>
      </c>
      <c r="IK29" s="175">
        <f t="shared" si="739"/>
        <v>1179</v>
      </c>
      <c r="IL29" s="163" t="str">
        <f t="shared" ref="IL29:IL36" si="775">IFERROR(IF(IY29&gt;=10,"6",IF(IY29&gt;=8,"5",IF(IY29&gt;=6,"4",IF(IY29&gt;=4,"3",IF(IY29&gt;=2,"2",IF(IY29&gt;=-1,"1",IF(IY29&gt;=-2,"-1",IF(IY29&gt;=-3,"-2","-3")))))))), IL37)</f>
        <v>1</v>
      </c>
      <c r="IM29" s="164" t="str">
        <f t="shared" si="252"/>
        <v/>
      </c>
      <c r="IN29" s="165">
        <f t="shared" si="253"/>
        <v>0</v>
      </c>
      <c r="IO29" s="166"/>
      <c r="IP29" s="166"/>
      <c r="IQ29" s="166"/>
      <c r="IR29" s="168"/>
      <c r="IS29" s="168"/>
      <c r="IT29" s="170" t="str">
        <f t="shared" si="254"/>
        <v>0</v>
      </c>
      <c r="IU29" s="170">
        <f t="shared" si="255"/>
        <v>0</v>
      </c>
      <c r="IV29" s="168">
        <f t="shared" si="256"/>
        <v>0</v>
      </c>
      <c r="IW29" s="168">
        <f t="shared" si="257"/>
        <v>0</v>
      </c>
      <c r="IX29" s="168">
        <f t="shared" si="258"/>
        <v>0</v>
      </c>
      <c r="IY29" s="168">
        <f t="shared" si="259"/>
        <v>0</v>
      </c>
      <c r="IZ29" s="154">
        <f t="shared" ref="IZ29:JA29" si="740">IZ28</f>
        <v>17</v>
      </c>
      <c r="JA29" s="173">
        <f t="shared" si="740"/>
        <v>1180</v>
      </c>
      <c r="JB29" s="156" t="str">
        <f t="shared" ref="JB29:JB36" si="777">IFERROR(IF(JO29&gt;=10,"6",IF(JO29&gt;=8,"5",IF(JO29&gt;=6,"4",IF(JO29&gt;=4,"3",IF(JO29&gt;=2,"2",IF(JO29&gt;=-1,"1",IF(JO29&gt;=-2,"-1",IF(JO29&gt;=-3,"-2","-3")))))))), JB37)</f>
        <v>1</v>
      </c>
      <c r="JC29" s="157" t="str">
        <f t="shared" si="262"/>
        <v/>
      </c>
      <c r="JD29" s="158">
        <f t="shared" si="263"/>
        <v>0</v>
      </c>
      <c r="JE29" s="159"/>
      <c r="JF29" s="159"/>
      <c r="JG29" s="159"/>
      <c r="JH29" s="160"/>
      <c r="JI29" s="160"/>
      <c r="JJ29" s="171" t="str">
        <f t="shared" si="264"/>
        <v>0</v>
      </c>
      <c r="JK29" s="171">
        <f t="shared" si="265"/>
        <v>0</v>
      </c>
      <c r="JL29" s="160">
        <f t="shared" si="266"/>
        <v>0</v>
      </c>
      <c r="JM29" s="160">
        <f t="shared" si="267"/>
        <v>0</v>
      </c>
      <c r="JN29" s="160">
        <f t="shared" si="268"/>
        <v>0</v>
      </c>
      <c r="JO29" s="160">
        <f t="shared" si="269"/>
        <v>0</v>
      </c>
      <c r="JP29" s="161">
        <f t="shared" ref="JP29:JQ29" si="741">JP28</f>
        <v>18</v>
      </c>
      <c r="JQ29" s="175">
        <f t="shared" si="741"/>
        <v>1181</v>
      </c>
      <c r="JR29" s="163" t="str">
        <f t="shared" ref="JR29:JR36" si="779">IFERROR(IF(KE29&gt;=10,"6",IF(KE29&gt;=8,"5",IF(KE29&gt;=6,"4",IF(KE29&gt;=4,"3",IF(KE29&gt;=2,"2",IF(KE29&gt;=-1,"1",IF(KE29&gt;=-2,"-1",IF(KE29&gt;=-3,"-2","-3")))))))), JR37)</f>
        <v>1</v>
      </c>
      <c r="JS29" s="164" t="str">
        <f t="shared" si="272"/>
        <v/>
      </c>
      <c r="JT29" s="165">
        <f t="shared" si="273"/>
        <v>0</v>
      </c>
      <c r="JU29" s="166"/>
      <c r="JV29" s="166"/>
      <c r="JW29" s="166"/>
      <c r="JX29" s="168"/>
      <c r="JY29" s="168"/>
      <c r="JZ29" s="170" t="str">
        <f t="shared" si="274"/>
        <v>0</v>
      </c>
      <c r="KA29" s="170">
        <f t="shared" si="275"/>
        <v>0</v>
      </c>
      <c r="KB29" s="168">
        <f t="shared" si="276"/>
        <v>0</v>
      </c>
      <c r="KC29" s="168">
        <f t="shared" si="277"/>
        <v>0</v>
      </c>
      <c r="KD29" s="168">
        <f t="shared" si="278"/>
        <v>0</v>
      </c>
      <c r="KE29" s="168">
        <f t="shared" si="279"/>
        <v>0</v>
      </c>
      <c r="KF29" s="154">
        <f t="shared" ref="KF29:KG29" si="742">KF28</f>
        <v>19</v>
      </c>
      <c r="KG29" s="173">
        <f t="shared" si="742"/>
        <v>1182</v>
      </c>
      <c r="KH29" s="156" t="str">
        <f t="shared" ref="KH29:KH36" si="781">IFERROR(IF(KU29&gt;=10,"6",IF(KU29&gt;=8,"5",IF(KU29&gt;=6,"4",IF(KU29&gt;=4,"3",IF(KU29&gt;=2,"2",IF(KU29&gt;=-1,"1",IF(KU29&gt;=-2,"-1",IF(KU29&gt;=-3,"-2","-3")))))))), KH37)</f>
        <v>1</v>
      </c>
      <c r="KI29" s="157" t="str">
        <f t="shared" si="282"/>
        <v/>
      </c>
      <c r="KJ29" s="158">
        <f t="shared" si="283"/>
        <v>0</v>
      </c>
      <c r="KK29" s="159"/>
      <c r="KL29" s="159"/>
      <c r="KM29" s="159"/>
      <c r="KN29" s="160"/>
      <c r="KO29" s="160"/>
      <c r="KP29" s="171" t="str">
        <f t="shared" si="284"/>
        <v>0</v>
      </c>
      <c r="KQ29" s="171">
        <f t="shared" si="285"/>
        <v>0</v>
      </c>
      <c r="KR29" s="160">
        <f t="shared" si="286"/>
        <v>0</v>
      </c>
      <c r="KS29" s="160">
        <f t="shared" si="287"/>
        <v>0</v>
      </c>
      <c r="KT29" s="160">
        <f t="shared" si="288"/>
        <v>0</v>
      </c>
      <c r="KU29" s="160">
        <f t="shared" si="289"/>
        <v>0</v>
      </c>
      <c r="KV29" s="161">
        <f t="shared" ref="KV29:KW29" si="743">KV28</f>
        <v>20</v>
      </c>
      <c r="KW29" s="175">
        <f t="shared" si="743"/>
        <v>1183</v>
      </c>
      <c r="KX29" s="163" t="str">
        <f t="shared" ref="KX29:KX36" si="783">IFERROR(IF(LK29&gt;=10,"6",IF(LK29&gt;=8,"5",IF(LK29&gt;=6,"4",IF(LK29&gt;=4,"3",IF(LK29&gt;=2,"2",IF(LK29&gt;=-1,"1",IF(LK29&gt;=-2,"-1",IF(LK29&gt;=-3,"-2","-3")))))))), KX37)</f>
        <v>1</v>
      </c>
      <c r="KY29" s="164" t="str">
        <f t="shared" si="292"/>
        <v/>
      </c>
      <c r="KZ29" s="165">
        <f t="shared" si="293"/>
        <v>0</v>
      </c>
      <c r="LA29" s="166"/>
      <c r="LB29" s="166"/>
      <c r="LC29" s="166"/>
      <c r="LD29" s="168"/>
      <c r="LE29" s="168"/>
      <c r="LF29" s="170" t="str">
        <f t="shared" si="294"/>
        <v>0</v>
      </c>
      <c r="LG29" s="170">
        <f t="shared" si="295"/>
        <v>0</v>
      </c>
      <c r="LH29" s="168">
        <f t="shared" si="296"/>
        <v>0</v>
      </c>
      <c r="LI29" s="168">
        <f t="shared" si="297"/>
        <v>0</v>
      </c>
      <c r="LJ29" s="168">
        <f t="shared" si="298"/>
        <v>0</v>
      </c>
      <c r="LK29" s="168">
        <f t="shared" si="299"/>
        <v>0</v>
      </c>
      <c r="LL29" s="172"/>
      <c r="LM29" s="172"/>
      <c r="LN29" s="168" t="str">
        <f t="shared" si="300"/>
        <v>#REF!</v>
      </c>
      <c r="LO29" s="168" t="str">
        <f t="shared" si="301"/>
        <v>#REF!</v>
      </c>
      <c r="LP29" s="168" t="str">
        <f t="shared" si="302"/>
        <v>#REF!</v>
      </c>
      <c r="LQ29" s="168" t="str">
        <f t="shared" si="303"/>
        <v>#REF!</v>
      </c>
    </row>
    <row r="30" ht="15.75" customHeight="1">
      <c r="A30" s="151">
        <v>46137.0</v>
      </c>
      <c r="B30" s="152" t="s">
        <v>30</v>
      </c>
      <c r="C30" s="153">
        <f t="shared" si="99"/>
        <v>-20700</v>
      </c>
      <c r="D30" s="154">
        <f t="shared" ref="D30:E30" si="744">D29</f>
        <v>1</v>
      </c>
      <c r="E30" s="173">
        <f t="shared" si="744"/>
        <v>1164</v>
      </c>
      <c r="F30" s="156" t="str">
        <f t="shared" si="745"/>
        <v>-2</v>
      </c>
      <c r="G30" s="157">
        <f t="shared" si="102"/>
        <v>1</v>
      </c>
      <c r="H30" s="158">
        <f t="shared" si="103"/>
        <v>-2</v>
      </c>
      <c r="I30" s="176">
        <v>9523.0</v>
      </c>
      <c r="J30" s="176">
        <v>1364.0</v>
      </c>
      <c r="K30" s="176">
        <v>-6000.0</v>
      </c>
      <c r="L30" s="178">
        <v>3.0</v>
      </c>
      <c r="M30" s="179"/>
      <c r="N30" s="77" t="str">
        <f t="shared" si="104"/>
        <v>0</v>
      </c>
      <c r="O30" s="81">
        <f t="shared" si="105"/>
        <v>3</v>
      </c>
      <c r="P30" s="160">
        <f t="shared" si="106"/>
        <v>2.5</v>
      </c>
      <c r="Q30" s="160">
        <f t="shared" si="107"/>
        <v>0.5</v>
      </c>
      <c r="R30" s="160">
        <f t="shared" si="108"/>
        <v>-6</v>
      </c>
      <c r="S30" s="160">
        <f t="shared" si="109"/>
        <v>-3</v>
      </c>
      <c r="T30" s="161">
        <f t="shared" ref="T30:U30" si="746">T29</f>
        <v>2</v>
      </c>
      <c r="U30" s="175">
        <f t="shared" si="746"/>
        <v>1165</v>
      </c>
      <c r="V30" s="163" t="str">
        <f t="shared" si="747"/>
        <v>-2</v>
      </c>
      <c r="W30" s="164">
        <f t="shared" si="112"/>
        <v>3</v>
      </c>
      <c r="X30" s="165">
        <f t="shared" si="113"/>
        <v>-2</v>
      </c>
      <c r="Y30" s="177">
        <v>9826.0</v>
      </c>
      <c r="Z30" s="177">
        <v>1466.0</v>
      </c>
      <c r="AA30" s="177">
        <v>-5000.0</v>
      </c>
      <c r="AB30" s="180">
        <v>0.0</v>
      </c>
      <c r="AC30" s="181"/>
      <c r="AD30" s="83" t="str">
        <f t="shared" si="114"/>
        <v>0</v>
      </c>
      <c r="AE30" s="167">
        <f t="shared" si="115"/>
        <v>0</v>
      </c>
      <c r="AF30" s="168">
        <f t="shared" si="116"/>
        <v>2.5</v>
      </c>
      <c r="AG30" s="168">
        <f t="shared" si="117"/>
        <v>0.5</v>
      </c>
      <c r="AH30" s="168">
        <f t="shared" si="118"/>
        <v>-6</v>
      </c>
      <c r="AI30" s="168">
        <f t="shared" si="119"/>
        <v>-3</v>
      </c>
      <c r="AJ30" s="154">
        <f t="shared" ref="AJ30:AK30" si="748">AJ29</f>
        <v>3</v>
      </c>
      <c r="AK30" s="173">
        <f t="shared" si="748"/>
        <v>1166</v>
      </c>
      <c r="AL30" s="156" t="str">
        <f t="shared" si="749"/>
        <v>-1</v>
      </c>
      <c r="AM30" s="157">
        <f t="shared" si="122"/>
        <v>1</v>
      </c>
      <c r="AN30" s="158">
        <f t="shared" si="123"/>
        <v>-1</v>
      </c>
      <c r="AO30" s="176">
        <v>8918.0</v>
      </c>
      <c r="AP30" s="176">
        <v>1460.0</v>
      </c>
      <c r="AQ30" s="176">
        <v>-4000.0</v>
      </c>
      <c r="AR30" s="178">
        <v>1.5</v>
      </c>
      <c r="AS30" s="179"/>
      <c r="AT30" s="77" t="str">
        <f t="shared" si="124"/>
        <v>0</v>
      </c>
      <c r="AU30" s="81">
        <f t="shared" si="125"/>
        <v>1.5</v>
      </c>
      <c r="AV30" s="160">
        <f t="shared" si="126"/>
        <v>2.5</v>
      </c>
      <c r="AW30" s="160">
        <f t="shared" si="127"/>
        <v>0.5</v>
      </c>
      <c r="AX30" s="160">
        <f t="shared" si="128"/>
        <v>-5</v>
      </c>
      <c r="AY30" s="160">
        <f t="shared" si="129"/>
        <v>-2</v>
      </c>
      <c r="AZ30" s="161">
        <f t="shared" ref="AZ30:BA30" si="750">AZ29</f>
        <v>4</v>
      </c>
      <c r="BA30" s="175">
        <f t="shared" si="750"/>
        <v>1167</v>
      </c>
      <c r="BB30" s="163" t="str">
        <f t="shared" si="751"/>
        <v>5</v>
      </c>
      <c r="BC30" s="164">
        <f t="shared" si="132"/>
        <v>3</v>
      </c>
      <c r="BD30" s="165">
        <f t="shared" si="133"/>
        <v>5</v>
      </c>
      <c r="BE30" s="177">
        <v>9485.0</v>
      </c>
      <c r="BF30" s="177">
        <v>9927.0</v>
      </c>
      <c r="BG30" s="177">
        <v>3900.0</v>
      </c>
      <c r="BH30" s="180">
        <v>-1.5</v>
      </c>
      <c r="BI30" s="181"/>
      <c r="BJ30" s="83" t="str">
        <f t="shared" si="134"/>
        <v>0</v>
      </c>
      <c r="BK30" s="167">
        <f t="shared" si="135"/>
        <v>-1.5</v>
      </c>
      <c r="BL30" s="168">
        <f t="shared" si="136"/>
        <v>2.5</v>
      </c>
      <c r="BM30" s="168">
        <f t="shared" si="137"/>
        <v>4.5</v>
      </c>
      <c r="BN30" s="168">
        <f t="shared" si="138"/>
        <v>2</v>
      </c>
      <c r="BO30" s="168">
        <f t="shared" si="139"/>
        <v>9</v>
      </c>
      <c r="BP30" s="154">
        <f t="shared" ref="BP30:BQ30" si="752">BP29</f>
        <v>5</v>
      </c>
      <c r="BQ30" s="173">
        <f t="shared" si="752"/>
        <v>1168</v>
      </c>
      <c r="BR30" s="156" t="str">
        <f t="shared" si="753"/>
        <v>5</v>
      </c>
      <c r="BS30" s="157">
        <f t="shared" si="142"/>
        <v>4</v>
      </c>
      <c r="BT30" s="158">
        <f t="shared" si="143"/>
        <v>5</v>
      </c>
      <c r="BU30" s="176">
        <v>9664.0</v>
      </c>
      <c r="BV30" s="176">
        <v>9027.0</v>
      </c>
      <c r="BW30" s="176">
        <v>3500.0</v>
      </c>
      <c r="BX30" s="178">
        <v>-2.0</v>
      </c>
      <c r="BY30" s="179"/>
      <c r="BZ30" s="77" t="str">
        <f t="shared" si="144"/>
        <v>0</v>
      </c>
      <c r="CA30" s="81">
        <f t="shared" si="145"/>
        <v>-2</v>
      </c>
      <c r="CB30" s="160">
        <f t="shared" si="146"/>
        <v>2.5</v>
      </c>
      <c r="CC30" s="160">
        <f t="shared" si="147"/>
        <v>4.5</v>
      </c>
      <c r="CD30" s="160">
        <f t="shared" si="148"/>
        <v>2</v>
      </c>
      <c r="CE30" s="160">
        <f t="shared" si="149"/>
        <v>9</v>
      </c>
      <c r="CF30" s="161">
        <f t="shared" ref="CF30:CG30" si="754">CF29</f>
        <v>6</v>
      </c>
      <c r="CG30" s="175">
        <f t="shared" si="754"/>
        <v>1169</v>
      </c>
      <c r="CH30" s="163" t="str">
        <f t="shared" si="755"/>
        <v>1</v>
      </c>
      <c r="CI30" s="164">
        <f t="shared" si="152"/>
        <v>4</v>
      </c>
      <c r="CJ30" s="165">
        <f t="shared" si="153"/>
        <v>1</v>
      </c>
      <c r="CK30" s="177">
        <v>9371.0</v>
      </c>
      <c r="CL30" s="177">
        <v>2426.0</v>
      </c>
      <c r="CM30" s="177">
        <v>-2500.0</v>
      </c>
      <c r="CN30" s="180">
        <v>-1.0</v>
      </c>
      <c r="CO30" s="181"/>
      <c r="CP30" s="83" t="str">
        <f t="shared" si="154"/>
        <v>0</v>
      </c>
      <c r="CQ30" s="167">
        <f t="shared" si="155"/>
        <v>-1</v>
      </c>
      <c r="CR30" s="168">
        <f t="shared" si="156"/>
        <v>2.5</v>
      </c>
      <c r="CS30" s="168">
        <f t="shared" si="157"/>
        <v>1</v>
      </c>
      <c r="CT30" s="168">
        <f t="shared" si="158"/>
        <v>-4</v>
      </c>
      <c r="CU30" s="168">
        <f t="shared" si="159"/>
        <v>-0.5</v>
      </c>
      <c r="CV30" s="154">
        <f t="shared" ref="CV30:CW30" si="756">CV29</f>
        <v>7</v>
      </c>
      <c r="CW30" s="173">
        <f t="shared" si="756"/>
        <v>1170</v>
      </c>
      <c r="CX30" s="156" t="str">
        <f t="shared" si="757"/>
        <v>6</v>
      </c>
      <c r="CY30" s="157">
        <f t="shared" si="162"/>
        <v>2</v>
      </c>
      <c r="CZ30" s="158">
        <f t="shared" si="163"/>
        <v>6</v>
      </c>
      <c r="DA30" s="176">
        <v>10091.0</v>
      </c>
      <c r="DB30" s="176">
        <v>9878.0</v>
      </c>
      <c r="DC30" s="176">
        <v>4200.0</v>
      </c>
      <c r="DD30" s="178">
        <v>-1.5</v>
      </c>
      <c r="DE30" s="179"/>
      <c r="DF30" s="77" t="str">
        <f t="shared" si="164"/>
        <v>0</v>
      </c>
      <c r="DG30" s="81">
        <f t="shared" si="165"/>
        <v>-1.5</v>
      </c>
      <c r="DH30" s="160">
        <f t="shared" si="166"/>
        <v>2.5</v>
      </c>
      <c r="DI30" s="160">
        <f t="shared" si="167"/>
        <v>4.5</v>
      </c>
      <c r="DJ30" s="160">
        <f t="shared" si="168"/>
        <v>3</v>
      </c>
      <c r="DK30" s="160">
        <f t="shared" si="169"/>
        <v>10</v>
      </c>
      <c r="DL30" s="161">
        <f t="shared" ref="DL30:DM30" si="758">DL29</f>
        <v>8</v>
      </c>
      <c r="DM30" s="175">
        <f t="shared" si="758"/>
        <v>1171</v>
      </c>
      <c r="DN30" s="163" t="str">
        <f t="shared" si="759"/>
        <v>-2</v>
      </c>
      <c r="DO30" s="164">
        <f t="shared" si="172"/>
        <v>2</v>
      </c>
      <c r="DP30" s="165">
        <f t="shared" si="173"/>
        <v>-2</v>
      </c>
      <c r="DQ30" s="177">
        <v>9661.0</v>
      </c>
      <c r="DR30" s="177">
        <v>1059.0</v>
      </c>
      <c r="DS30" s="177">
        <v>-6000.0</v>
      </c>
      <c r="DT30" s="180">
        <v>0.5</v>
      </c>
      <c r="DU30" s="181"/>
      <c r="DV30" s="83" t="str">
        <f t="shared" si="174"/>
        <v>0</v>
      </c>
      <c r="DW30" s="167">
        <f t="shared" si="175"/>
        <v>0.5</v>
      </c>
      <c r="DX30" s="168">
        <f t="shared" si="176"/>
        <v>2.5</v>
      </c>
      <c r="DY30" s="168">
        <f t="shared" si="177"/>
        <v>0.5</v>
      </c>
      <c r="DZ30" s="168">
        <f t="shared" si="178"/>
        <v>-6</v>
      </c>
      <c r="EA30" s="168">
        <f t="shared" si="179"/>
        <v>-3</v>
      </c>
      <c r="EB30" s="154">
        <f t="shared" ref="EB30:EC30" si="760">EB29</f>
        <v>9</v>
      </c>
      <c r="EC30" s="173">
        <f t="shared" si="760"/>
        <v>1172</v>
      </c>
      <c r="ED30" s="156" t="str">
        <f t="shared" si="761"/>
        <v>-1</v>
      </c>
      <c r="EE30" s="157">
        <f t="shared" si="182"/>
        <v>3</v>
      </c>
      <c r="EF30" s="169">
        <f t="shared" si="183"/>
        <v>-1</v>
      </c>
      <c r="EG30" s="176">
        <v>9424.0</v>
      </c>
      <c r="EH30" s="176">
        <v>2691.0</v>
      </c>
      <c r="EI30" s="176">
        <v>-4000.0</v>
      </c>
      <c r="EJ30" s="178">
        <v>0.5</v>
      </c>
      <c r="EK30" s="179"/>
      <c r="EL30" s="77" t="str">
        <f t="shared" si="184"/>
        <v>0</v>
      </c>
      <c r="EM30" s="81">
        <f t="shared" si="185"/>
        <v>0.5</v>
      </c>
      <c r="EN30" s="160">
        <f t="shared" si="186"/>
        <v>2.5</v>
      </c>
      <c r="EO30" s="160">
        <f t="shared" si="187"/>
        <v>1</v>
      </c>
      <c r="EP30" s="160">
        <f t="shared" si="188"/>
        <v>-5</v>
      </c>
      <c r="EQ30" s="160">
        <f t="shared" si="189"/>
        <v>-1.5</v>
      </c>
      <c r="ER30" s="161">
        <f t="shared" ref="ER30:ES30" si="762">ER29</f>
        <v>10</v>
      </c>
      <c r="ES30" s="175">
        <f t="shared" si="762"/>
        <v>1173</v>
      </c>
      <c r="ET30" s="163" t="str">
        <f t="shared" si="763"/>
        <v>3</v>
      </c>
      <c r="EU30" s="164">
        <f t="shared" si="192"/>
        <v>1</v>
      </c>
      <c r="EV30" s="165">
        <f t="shared" si="193"/>
        <v>3</v>
      </c>
      <c r="EW30" s="177">
        <v>9240.0</v>
      </c>
      <c r="EX30" s="177">
        <v>4083.0</v>
      </c>
      <c r="EY30" s="177">
        <v>200.0</v>
      </c>
      <c r="EZ30" s="180">
        <v>3.0</v>
      </c>
      <c r="FA30" s="181"/>
      <c r="FB30" s="83" t="str">
        <f t="shared" si="194"/>
        <v>0</v>
      </c>
      <c r="FC30" s="167">
        <f t="shared" si="195"/>
        <v>3</v>
      </c>
      <c r="FD30" s="168">
        <f t="shared" si="196"/>
        <v>2.5</v>
      </c>
      <c r="FE30" s="168">
        <f t="shared" si="197"/>
        <v>2</v>
      </c>
      <c r="FF30" s="168">
        <f t="shared" si="198"/>
        <v>0</v>
      </c>
      <c r="FG30" s="168">
        <f t="shared" si="199"/>
        <v>4.5</v>
      </c>
      <c r="FH30" s="154">
        <f t="shared" ref="FH30:FI30" si="764">FH29</f>
        <v>11</v>
      </c>
      <c r="FI30" s="173">
        <f t="shared" si="764"/>
        <v>1174</v>
      </c>
      <c r="FJ30" s="156" t="str">
        <f t="shared" si="765"/>
        <v>1</v>
      </c>
      <c r="FK30" s="157">
        <f t="shared" si="202"/>
        <v>4</v>
      </c>
      <c r="FL30" s="158">
        <f t="shared" si="203"/>
        <v>1</v>
      </c>
      <c r="FM30" s="176">
        <v>7850.0</v>
      </c>
      <c r="FN30" s="176">
        <v>2488.0</v>
      </c>
      <c r="FO30" s="176">
        <v>-2000.0</v>
      </c>
      <c r="FP30" s="178">
        <v>-2.0</v>
      </c>
      <c r="FQ30" s="179"/>
      <c r="FR30" s="77" t="str">
        <f t="shared" si="204"/>
        <v>0</v>
      </c>
      <c r="FS30" s="81">
        <f t="shared" si="205"/>
        <v>-2</v>
      </c>
      <c r="FT30" s="160">
        <f t="shared" si="206"/>
        <v>2</v>
      </c>
      <c r="FU30" s="160">
        <f t="shared" si="207"/>
        <v>1</v>
      </c>
      <c r="FV30" s="160">
        <f t="shared" si="208"/>
        <v>-1.5</v>
      </c>
      <c r="FW30" s="160">
        <f t="shared" si="209"/>
        <v>1.5</v>
      </c>
      <c r="FX30" s="161">
        <f t="shared" ref="FX30:FY30" si="766">FX29</f>
        <v>12</v>
      </c>
      <c r="FY30" s="175">
        <f t="shared" si="766"/>
        <v>1175</v>
      </c>
      <c r="FZ30" s="163" t="str">
        <f t="shared" si="767"/>
        <v>6</v>
      </c>
      <c r="GA30" s="164">
        <f t="shared" si="212"/>
        <v>2</v>
      </c>
      <c r="GB30" s="165">
        <f t="shared" si="213"/>
        <v>6</v>
      </c>
      <c r="GC30" s="177">
        <v>8483.0</v>
      </c>
      <c r="GD30" s="177">
        <v>9107.0</v>
      </c>
      <c r="GE30" s="177">
        <v>4000.0</v>
      </c>
      <c r="GF30" s="180">
        <v>0.0</v>
      </c>
      <c r="GG30" s="181"/>
      <c r="GH30" s="83" t="str">
        <f t="shared" si="214"/>
        <v>0</v>
      </c>
      <c r="GI30" s="167">
        <f t="shared" si="215"/>
        <v>0</v>
      </c>
      <c r="GJ30" s="168">
        <f t="shared" si="216"/>
        <v>2.5</v>
      </c>
      <c r="GK30" s="168">
        <f t="shared" si="217"/>
        <v>4.5</v>
      </c>
      <c r="GL30" s="168">
        <f t="shared" si="218"/>
        <v>3</v>
      </c>
      <c r="GM30" s="168">
        <f t="shared" si="219"/>
        <v>10</v>
      </c>
      <c r="GN30" s="154">
        <f t="shared" ref="GN30:GO30" si="768">GN29</f>
        <v>13</v>
      </c>
      <c r="GO30" s="173">
        <f t="shared" si="768"/>
        <v>1176</v>
      </c>
      <c r="GP30" s="156" t="str">
        <f t="shared" si="769"/>
        <v>2</v>
      </c>
      <c r="GQ30" s="157">
        <f t="shared" si="222"/>
        <v>3</v>
      </c>
      <c r="GR30" s="158">
        <f t="shared" si="223"/>
        <v>2</v>
      </c>
      <c r="GS30" s="176">
        <v>10217.0</v>
      </c>
      <c r="GT30" s="176">
        <v>4397.0</v>
      </c>
      <c r="GU30" s="176">
        <v>-2000.0</v>
      </c>
      <c r="GV30" s="178">
        <v>-1.5</v>
      </c>
      <c r="GW30" s="179"/>
      <c r="GX30" s="77" t="str">
        <f t="shared" si="224"/>
        <v>0</v>
      </c>
      <c r="GY30" s="81">
        <f t="shared" si="225"/>
        <v>-1.5</v>
      </c>
      <c r="GZ30" s="160">
        <f t="shared" si="226"/>
        <v>2.5</v>
      </c>
      <c r="HA30" s="160">
        <f t="shared" si="227"/>
        <v>2</v>
      </c>
      <c r="HB30" s="160">
        <f t="shared" si="228"/>
        <v>-1.5</v>
      </c>
      <c r="HC30" s="160">
        <f t="shared" si="229"/>
        <v>3</v>
      </c>
      <c r="HD30" s="161">
        <f t="shared" ref="HD30:HE30" si="770">HD29</f>
        <v>14</v>
      </c>
      <c r="HE30" s="175">
        <f t="shared" si="770"/>
        <v>1177</v>
      </c>
      <c r="HF30" s="163" t="str">
        <f t="shared" si="771"/>
        <v>-2</v>
      </c>
      <c r="HG30" s="164">
        <f t="shared" si="232"/>
        <v>1</v>
      </c>
      <c r="HH30" s="165">
        <f t="shared" si="233"/>
        <v>-2</v>
      </c>
      <c r="HI30" s="177">
        <v>9492.0</v>
      </c>
      <c r="HJ30" s="177">
        <v>1630.0</v>
      </c>
      <c r="HK30" s="177">
        <v>-5000.0</v>
      </c>
      <c r="HL30" s="180">
        <v>3.0</v>
      </c>
      <c r="HM30" s="181"/>
      <c r="HN30" s="83" t="str">
        <f t="shared" si="234"/>
        <v>0</v>
      </c>
      <c r="HO30" s="167">
        <f t="shared" si="235"/>
        <v>3</v>
      </c>
      <c r="HP30" s="168">
        <f t="shared" si="236"/>
        <v>2.5</v>
      </c>
      <c r="HQ30" s="168">
        <f t="shared" si="237"/>
        <v>0.5</v>
      </c>
      <c r="HR30" s="168">
        <f t="shared" si="238"/>
        <v>-6</v>
      </c>
      <c r="HS30" s="168">
        <f t="shared" si="239"/>
        <v>-3</v>
      </c>
      <c r="HT30" s="154">
        <f t="shared" ref="HT30:HU30" si="772">HT29</f>
        <v>15</v>
      </c>
      <c r="HU30" s="173">
        <f t="shared" si="772"/>
        <v>1178</v>
      </c>
      <c r="HV30" s="156" t="str">
        <f t="shared" si="773"/>
        <v>1</v>
      </c>
      <c r="HW30" s="157" t="str">
        <f t="shared" si="242"/>
        <v/>
      </c>
      <c r="HX30" s="169">
        <f t="shared" si="243"/>
        <v>0</v>
      </c>
      <c r="HY30" s="159"/>
      <c r="HZ30" s="159"/>
      <c r="IA30" s="159"/>
      <c r="IB30" s="160"/>
      <c r="IC30" s="160"/>
      <c r="ID30" s="160" t="str">
        <f t="shared" si="244"/>
        <v>0</v>
      </c>
      <c r="IE30" s="160">
        <f t="shared" si="245"/>
        <v>0</v>
      </c>
      <c r="IF30" s="160">
        <f t="shared" si="246"/>
        <v>0</v>
      </c>
      <c r="IG30" s="160">
        <f t="shared" si="247"/>
        <v>0</v>
      </c>
      <c r="IH30" s="160">
        <f t="shared" si="248"/>
        <v>0</v>
      </c>
      <c r="II30" s="160">
        <f t="shared" si="249"/>
        <v>0</v>
      </c>
      <c r="IJ30" s="161">
        <f t="shared" ref="IJ30:IK30" si="774">IJ29</f>
        <v>16</v>
      </c>
      <c r="IK30" s="175">
        <f t="shared" si="774"/>
        <v>1179</v>
      </c>
      <c r="IL30" s="163" t="str">
        <f t="shared" si="775"/>
        <v>1</v>
      </c>
      <c r="IM30" s="164" t="str">
        <f t="shared" si="252"/>
        <v/>
      </c>
      <c r="IN30" s="165">
        <f t="shared" si="253"/>
        <v>0</v>
      </c>
      <c r="IO30" s="166"/>
      <c r="IP30" s="166"/>
      <c r="IQ30" s="166"/>
      <c r="IR30" s="168"/>
      <c r="IS30" s="168"/>
      <c r="IT30" s="170" t="str">
        <f t="shared" si="254"/>
        <v>0</v>
      </c>
      <c r="IU30" s="170">
        <f t="shared" si="255"/>
        <v>0</v>
      </c>
      <c r="IV30" s="168">
        <f t="shared" si="256"/>
        <v>0</v>
      </c>
      <c r="IW30" s="168">
        <f t="shared" si="257"/>
        <v>0</v>
      </c>
      <c r="IX30" s="168">
        <f t="shared" si="258"/>
        <v>0</v>
      </c>
      <c r="IY30" s="168">
        <f t="shared" si="259"/>
        <v>0</v>
      </c>
      <c r="IZ30" s="154">
        <f t="shared" ref="IZ30:JA30" si="776">IZ29</f>
        <v>17</v>
      </c>
      <c r="JA30" s="173">
        <f t="shared" si="776"/>
        <v>1180</v>
      </c>
      <c r="JB30" s="156" t="str">
        <f t="shared" si="777"/>
        <v>1</v>
      </c>
      <c r="JC30" s="157" t="str">
        <f t="shared" si="262"/>
        <v/>
      </c>
      <c r="JD30" s="158">
        <f t="shared" si="263"/>
        <v>0</v>
      </c>
      <c r="JE30" s="159"/>
      <c r="JF30" s="159"/>
      <c r="JG30" s="159"/>
      <c r="JH30" s="160"/>
      <c r="JI30" s="160"/>
      <c r="JJ30" s="171" t="str">
        <f t="shared" si="264"/>
        <v>0</v>
      </c>
      <c r="JK30" s="171">
        <f t="shared" si="265"/>
        <v>0</v>
      </c>
      <c r="JL30" s="160">
        <f t="shared" si="266"/>
        <v>0</v>
      </c>
      <c r="JM30" s="160">
        <f t="shared" si="267"/>
        <v>0</v>
      </c>
      <c r="JN30" s="160">
        <f t="shared" si="268"/>
        <v>0</v>
      </c>
      <c r="JO30" s="160">
        <f t="shared" si="269"/>
        <v>0</v>
      </c>
      <c r="JP30" s="161">
        <f t="shared" ref="JP30:JQ30" si="778">JP29</f>
        <v>18</v>
      </c>
      <c r="JQ30" s="175">
        <f t="shared" si="778"/>
        <v>1181</v>
      </c>
      <c r="JR30" s="163" t="str">
        <f t="shared" si="779"/>
        <v>1</v>
      </c>
      <c r="JS30" s="164" t="str">
        <f t="shared" si="272"/>
        <v/>
      </c>
      <c r="JT30" s="165">
        <f t="shared" si="273"/>
        <v>0</v>
      </c>
      <c r="JU30" s="166"/>
      <c r="JV30" s="166"/>
      <c r="JW30" s="166"/>
      <c r="JX30" s="168"/>
      <c r="JY30" s="168"/>
      <c r="JZ30" s="170" t="str">
        <f t="shared" si="274"/>
        <v>0</v>
      </c>
      <c r="KA30" s="170">
        <f t="shared" si="275"/>
        <v>0</v>
      </c>
      <c r="KB30" s="168">
        <f t="shared" si="276"/>
        <v>0</v>
      </c>
      <c r="KC30" s="168">
        <f t="shared" si="277"/>
        <v>0</v>
      </c>
      <c r="KD30" s="168">
        <f t="shared" si="278"/>
        <v>0</v>
      </c>
      <c r="KE30" s="168">
        <f t="shared" si="279"/>
        <v>0</v>
      </c>
      <c r="KF30" s="154">
        <f t="shared" ref="KF30:KG30" si="780">KF29</f>
        <v>19</v>
      </c>
      <c r="KG30" s="173">
        <f t="shared" si="780"/>
        <v>1182</v>
      </c>
      <c r="KH30" s="156" t="str">
        <f t="shared" si="781"/>
        <v>1</v>
      </c>
      <c r="KI30" s="157" t="str">
        <f t="shared" si="282"/>
        <v/>
      </c>
      <c r="KJ30" s="158">
        <f t="shared" si="283"/>
        <v>0</v>
      </c>
      <c r="KK30" s="159"/>
      <c r="KL30" s="159"/>
      <c r="KM30" s="159"/>
      <c r="KN30" s="160"/>
      <c r="KO30" s="160"/>
      <c r="KP30" s="171" t="str">
        <f t="shared" si="284"/>
        <v>0</v>
      </c>
      <c r="KQ30" s="171">
        <f t="shared" si="285"/>
        <v>0</v>
      </c>
      <c r="KR30" s="160">
        <f t="shared" si="286"/>
        <v>0</v>
      </c>
      <c r="KS30" s="160">
        <f t="shared" si="287"/>
        <v>0</v>
      </c>
      <c r="KT30" s="160">
        <f t="shared" si="288"/>
        <v>0</v>
      </c>
      <c r="KU30" s="160">
        <f t="shared" si="289"/>
        <v>0</v>
      </c>
      <c r="KV30" s="161">
        <f t="shared" ref="KV30:KW30" si="782">KV29</f>
        <v>20</v>
      </c>
      <c r="KW30" s="175">
        <f t="shared" si="782"/>
        <v>1183</v>
      </c>
      <c r="KX30" s="163" t="str">
        <f t="shared" si="783"/>
        <v>1</v>
      </c>
      <c r="KY30" s="164" t="str">
        <f t="shared" si="292"/>
        <v/>
      </c>
      <c r="KZ30" s="165">
        <f t="shared" si="293"/>
        <v>0</v>
      </c>
      <c r="LA30" s="166"/>
      <c r="LB30" s="166"/>
      <c r="LC30" s="166"/>
      <c r="LD30" s="168"/>
      <c r="LE30" s="168"/>
      <c r="LF30" s="170" t="str">
        <f t="shared" si="294"/>
        <v>0</v>
      </c>
      <c r="LG30" s="170">
        <f t="shared" si="295"/>
        <v>0</v>
      </c>
      <c r="LH30" s="168">
        <f t="shared" si="296"/>
        <v>0</v>
      </c>
      <c r="LI30" s="168">
        <f t="shared" si="297"/>
        <v>0</v>
      </c>
      <c r="LJ30" s="168">
        <f t="shared" si="298"/>
        <v>0</v>
      </c>
      <c r="LK30" s="168">
        <f t="shared" si="299"/>
        <v>0</v>
      </c>
      <c r="LL30" s="172"/>
      <c r="LM30" s="172"/>
      <c r="LN30" s="168" t="str">
        <f t="shared" si="300"/>
        <v>#REF!</v>
      </c>
      <c r="LO30" s="168" t="str">
        <f t="shared" si="301"/>
        <v>#REF!</v>
      </c>
      <c r="LP30" s="168" t="str">
        <f t="shared" si="302"/>
        <v>#REF!</v>
      </c>
      <c r="LQ30" s="168" t="str">
        <f t="shared" si="303"/>
        <v>#REF!</v>
      </c>
    </row>
    <row r="31" ht="15.75" customHeight="1">
      <c r="A31" s="151">
        <v>46138.0</v>
      </c>
      <c r="B31" s="152" t="s">
        <v>31</v>
      </c>
      <c r="C31" s="153">
        <f t="shared" si="99"/>
        <v>0</v>
      </c>
      <c r="D31" s="154">
        <f t="shared" ref="D31:E31" si="784">D30</f>
        <v>1</v>
      </c>
      <c r="E31" s="173">
        <f t="shared" si="784"/>
        <v>1164</v>
      </c>
      <c r="F31" s="156" t="str">
        <f t="shared" si="745"/>
        <v>-1</v>
      </c>
      <c r="G31" s="157">
        <f t="shared" si="102"/>
        <v>2</v>
      </c>
      <c r="H31" s="158">
        <f t="shared" si="103"/>
        <v>-1</v>
      </c>
      <c r="I31" s="176">
        <v>7930.0</v>
      </c>
      <c r="J31" s="176">
        <v>1360.0</v>
      </c>
      <c r="K31" s="176">
        <v>-3000.0</v>
      </c>
      <c r="L31" s="178">
        <v>3.0</v>
      </c>
      <c r="M31" s="179"/>
      <c r="N31" s="77" t="str">
        <f t="shared" si="104"/>
        <v>0</v>
      </c>
      <c r="O31" s="81">
        <f t="shared" si="105"/>
        <v>3</v>
      </c>
      <c r="P31" s="160">
        <f t="shared" si="106"/>
        <v>2</v>
      </c>
      <c r="Q31" s="160">
        <f t="shared" si="107"/>
        <v>0.5</v>
      </c>
      <c r="R31" s="160">
        <f t="shared" si="108"/>
        <v>-4</v>
      </c>
      <c r="S31" s="160">
        <f t="shared" si="109"/>
        <v>-1.5</v>
      </c>
      <c r="T31" s="161">
        <f t="shared" ref="T31:U31" si="785">T30</f>
        <v>2</v>
      </c>
      <c r="U31" s="175">
        <f t="shared" si="785"/>
        <v>1165</v>
      </c>
      <c r="V31" s="163" t="str">
        <f t="shared" si="747"/>
        <v>2</v>
      </c>
      <c r="W31" s="164">
        <f t="shared" si="112"/>
        <v>4</v>
      </c>
      <c r="X31" s="165">
        <f t="shared" si="113"/>
        <v>2</v>
      </c>
      <c r="Y31" s="177">
        <v>8924.0</v>
      </c>
      <c r="Z31" s="177">
        <v>3101.0</v>
      </c>
      <c r="AA31" s="177">
        <v>-2000.0</v>
      </c>
      <c r="AB31" s="180">
        <v>0.5</v>
      </c>
      <c r="AC31" s="181"/>
      <c r="AD31" s="83" t="str">
        <f t="shared" si="114"/>
        <v>0</v>
      </c>
      <c r="AE31" s="167">
        <f t="shared" si="115"/>
        <v>0.5</v>
      </c>
      <c r="AF31" s="168">
        <f t="shared" si="116"/>
        <v>2.5</v>
      </c>
      <c r="AG31" s="168">
        <f t="shared" si="117"/>
        <v>1.5</v>
      </c>
      <c r="AH31" s="168">
        <f t="shared" si="118"/>
        <v>-1.5</v>
      </c>
      <c r="AI31" s="168">
        <f t="shared" si="119"/>
        <v>2.5</v>
      </c>
      <c r="AJ31" s="154">
        <f t="shared" ref="AJ31:AK31" si="786">AJ30</f>
        <v>3</v>
      </c>
      <c r="AK31" s="173">
        <f t="shared" si="786"/>
        <v>1166</v>
      </c>
      <c r="AL31" s="156" t="str">
        <f t="shared" si="749"/>
        <v>3</v>
      </c>
      <c r="AM31" s="157">
        <f t="shared" si="122"/>
        <v>2</v>
      </c>
      <c r="AN31" s="158">
        <f t="shared" si="123"/>
        <v>3</v>
      </c>
      <c r="AO31" s="176">
        <v>9663.0</v>
      </c>
      <c r="AP31" s="176">
        <v>5710.0</v>
      </c>
      <c r="AQ31" s="176">
        <v>-1000.0</v>
      </c>
      <c r="AR31" s="178">
        <v>1.5</v>
      </c>
      <c r="AS31" s="179"/>
      <c r="AT31" s="77" t="str">
        <f t="shared" si="124"/>
        <v>0</v>
      </c>
      <c r="AU31" s="81">
        <f t="shared" si="125"/>
        <v>1.5</v>
      </c>
      <c r="AV31" s="160">
        <f t="shared" si="126"/>
        <v>2.5</v>
      </c>
      <c r="AW31" s="160">
        <f t="shared" si="127"/>
        <v>2.5</v>
      </c>
      <c r="AX31" s="160">
        <f t="shared" si="128"/>
        <v>-1</v>
      </c>
      <c r="AY31" s="160">
        <f t="shared" si="129"/>
        <v>4</v>
      </c>
      <c r="AZ31" s="161">
        <f t="shared" ref="AZ31:BA31" si="787">AZ30</f>
        <v>4</v>
      </c>
      <c r="BA31" s="175">
        <f t="shared" si="787"/>
        <v>1167</v>
      </c>
      <c r="BB31" s="163" t="str">
        <f t="shared" si="751"/>
        <v>-1</v>
      </c>
      <c r="BC31" s="164">
        <f t="shared" si="132"/>
        <v>1</v>
      </c>
      <c r="BD31" s="165">
        <f t="shared" si="133"/>
        <v>-1</v>
      </c>
      <c r="BE31" s="177">
        <v>8963.0</v>
      </c>
      <c r="BF31" s="177">
        <v>2800.0</v>
      </c>
      <c r="BG31" s="177">
        <v>-3500.0</v>
      </c>
      <c r="BH31" s="180">
        <v>3.0</v>
      </c>
      <c r="BI31" s="181"/>
      <c r="BJ31" s="83" t="str">
        <f t="shared" si="134"/>
        <v>0</v>
      </c>
      <c r="BK31" s="167">
        <f t="shared" si="135"/>
        <v>3</v>
      </c>
      <c r="BL31" s="168">
        <f t="shared" si="136"/>
        <v>2.5</v>
      </c>
      <c r="BM31" s="168">
        <f t="shared" si="137"/>
        <v>1</v>
      </c>
      <c r="BN31" s="168">
        <f t="shared" si="138"/>
        <v>-5</v>
      </c>
      <c r="BO31" s="168">
        <f t="shared" si="139"/>
        <v>-1.5</v>
      </c>
      <c r="BP31" s="154">
        <f t="shared" ref="BP31:BQ31" si="788">BP30</f>
        <v>5</v>
      </c>
      <c r="BQ31" s="173">
        <f t="shared" si="788"/>
        <v>1168</v>
      </c>
      <c r="BR31" s="156" t="str">
        <f t="shared" si="753"/>
        <v>2</v>
      </c>
      <c r="BS31" s="157">
        <f t="shared" si="142"/>
        <v>1</v>
      </c>
      <c r="BT31" s="158">
        <f t="shared" si="143"/>
        <v>2</v>
      </c>
      <c r="BU31" s="176">
        <v>9368.0</v>
      </c>
      <c r="BV31" s="176">
        <v>5876.0</v>
      </c>
      <c r="BW31" s="176">
        <v>-2000.0</v>
      </c>
      <c r="BX31" s="178">
        <v>2.0</v>
      </c>
      <c r="BY31" s="179"/>
      <c r="BZ31" s="77" t="str">
        <f t="shared" si="144"/>
        <v>0</v>
      </c>
      <c r="CA31" s="81">
        <f t="shared" si="145"/>
        <v>2</v>
      </c>
      <c r="CB31" s="160">
        <f t="shared" si="146"/>
        <v>2.5</v>
      </c>
      <c r="CC31" s="160">
        <f t="shared" si="147"/>
        <v>2.5</v>
      </c>
      <c r="CD31" s="160">
        <f t="shared" si="148"/>
        <v>-1.5</v>
      </c>
      <c r="CE31" s="160">
        <f t="shared" si="149"/>
        <v>3.5</v>
      </c>
      <c r="CF31" s="161">
        <f t="shared" ref="CF31:CG31" si="789">CF30</f>
        <v>6</v>
      </c>
      <c r="CG31" s="175">
        <f t="shared" si="789"/>
        <v>1169</v>
      </c>
      <c r="CH31" s="163" t="str">
        <f t="shared" si="755"/>
        <v>6</v>
      </c>
      <c r="CI31" s="164">
        <f t="shared" si="152"/>
        <v>5</v>
      </c>
      <c r="CJ31" s="165">
        <f t="shared" si="153"/>
        <v>6</v>
      </c>
      <c r="CK31" s="177">
        <v>10527.0</v>
      </c>
      <c r="CL31" s="177">
        <v>9105.0</v>
      </c>
      <c r="CM31" s="177">
        <v>4800.0</v>
      </c>
      <c r="CN31" s="180">
        <v>1.0</v>
      </c>
      <c r="CO31" s="181"/>
      <c r="CP31" s="83" t="str">
        <f t="shared" si="154"/>
        <v>0</v>
      </c>
      <c r="CQ31" s="167">
        <f t="shared" si="155"/>
        <v>1</v>
      </c>
      <c r="CR31" s="168">
        <f t="shared" si="156"/>
        <v>2.5</v>
      </c>
      <c r="CS31" s="168">
        <f t="shared" si="157"/>
        <v>4.5</v>
      </c>
      <c r="CT31" s="168">
        <f t="shared" si="158"/>
        <v>3</v>
      </c>
      <c r="CU31" s="168">
        <f t="shared" si="159"/>
        <v>10</v>
      </c>
      <c r="CV31" s="154">
        <f t="shared" ref="CV31:CW31" si="790">CV30</f>
        <v>7</v>
      </c>
      <c r="CW31" s="173">
        <f t="shared" si="790"/>
        <v>1170</v>
      </c>
      <c r="CX31" s="156" t="str">
        <f t="shared" si="757"/>
        <v>5</v>
      </c>
      <c r="CY31" s="157">
        <f t="shared" si="162"/>
        <v>1</v>
      </c>
      <c r="CZ31" s="158">
        <f t="shared" si="163"/>
        <v>5</v>
      </c>
      <c r="DA31" s="176">
        <v>10969.0</v>
      </c>
      <c r="DB31" s="176">
        <v>8242.0</v>
      </c>
      <c r="DC31" s="176">
        <v>3800.0</v>
      </c>
      <c r="DD31" s="178">
        <v>3.5</v>
      </c>
      <c r="DE31" s="179"/>
      <c r="DF31" s="77" t="str">
        <f t="shared" si="164"/>
        <v>0</v>
      </c>
      <c r="DG31" s="81">
        <f t="shared" si="165"/>
        <v>3.5</v>
      </c>
      <c r="DH31" s="160">
        <f t="shared" si="166"/>
        <v>2.5</v>
      </c>
      <c r="DI31" s="160">
        <f t="shared" si="167"/>
        <v>4</v>
      </c>
      <c r="DJ31" s="160">
        <f t="shared" si="168"/>
        <v>2</v>
      </c>
      <c r="DK31" s="160">
        <f t="shared" si="169"/>
        <v>8.5</v>
      </c>
      <c r="DL31" s="161">
        <f t="shared" ref="DL31:DM31" si="791">DL30</f>
        <v>8</v>
      </c>
      <c r="DM31" s="175">
        <f t="shared" si="791"/>
        <v>1171</v>
      </c>
      <c r="DN31" s="163" t="str">
        <f t="shared" si="759"/>
        <v>2</v>
      </c>
      <c r="DO31" s="164">
        <f t="shared" si="172"/>
        <v>3</v>
      </c>
      <c r="DP31" s="165">
        <f t="shared" si="173"/>
        <v>2</v>
      </c>
      <c r="DQ31" s="177">
        <v>9580.0</v>
      </c>
      <c r="DR31" s="177">
        <v>3700.0</v>
      </c>
      <c r="DS31" s="177">
        <v>-1500.0</v>
      </c>
      <c r="DT31" s="180">
        <v>1.0</v>
      </c>
      <c r="DU31" s="181"/>
      <c r="DV31" s="83" t="str">
        <f t="shared" si="174"/>
        <v>0</v>
      </c>
      <c r="DW31" s="167">
        <f t="shared" si="175"/>
        <v>1</v>
      </c>
      <c r="DX31" s="168">
        <f t="shared" si="176"/>
        <v>2.5</v>
      </c>
      <c r="DY31" s="168">
        <f t="shared" si="177"/>
        <v>1.5</v>
      </c>
      <c r="DZ31" s="168">
        <f t="shared" si="178"/>
        <v>-1.5</v>
      </c>
      <c r="EA31" s="168">
        <f t="shared" si="179"/>
        <v>2.5</v>
      </c>
      <c r="EB31" s="154">
        <f t="shared" ref="EB31:EC31" si="792">EB30</f>
        <v>9</v>
      </c>
      <c r="EC31" s="173">
        <f t="shared" si="792"/>
        <v>1172</v>
      </c>
      <c r="ED31" s="156" t="str">
        <f t="shared" si="761"/>
        <v>4</v>
      </c>
      <c r="EE31" s="157">
        <f t="shared" si="182"/>
        <v>4</v>
      </c>
      <c r="EF31" s="169">
        <f t="shared" si="183"/>
        <v>4</v>
      </c>
      <c r="EG31" s="176">
        <v>9129.0</v>
      </c>
      <c r="EH31" s="176">
        <v>6027.0</v>
      </c>
      <c r="EI31" s="176">
        <v>3000.0</v>
      </c>
      <c r="EJ31" s="178">
        <v>1.5</v>
      </c>
      <c r="EK31" s="179"/>
      <c r="EL31" s="77" t="str">
        <f t="shared" si="184"/>
        <v>0</v>
      </c>
      <c r="EM31" s="81">
        <f t="shared" si="185"/>
        <v>1.5</v>
      </c>
      <c r="EN31" s="160">
        <f t="shared" si="186"/>
        <v>2.5</v>
      </c>
      <c r="EO31" s="160">
        <f t="shared" si="187"/>
        <v>3</v>
      </c>
      <c r="EP31" s="160">
        <f t="shared" si="188"/>
        <v>2</v>
      </c>
      <c r="EQ31" s="160">
        <f t="shared" si="189"/>
        <v>7.5</v>
      </c>
      <c r="ER31" s="161">
        <f t="shared" ref="ER31:ES31" si="793">ER30</f>
        <v>10</v>
      </c>
      <c r="ES31" s="175">
        <f t="shared" si="793"/>
        <v>1173</v>
      </c>
      <c r="ET31" s="163" t="str">
        <f t="shared" si="763"/>
        <v>1</v>
      </c>
      <c r="EU31" s="164">
        <f t="shared" si="192"/>
        <v>2</v>
      </c>
      <c r="EV31" s="165">
        <f t="shared" si="193"/>
        <v>1</v>
      </c>
      <c r="EW31" s="177">
        <v>9362.0</v>
      </c>
      <c r="EX31" s="177">
        <v>2980.0</v>
      </c>
      <c r="EY31" s="177">
        <v>-2500.0</v>
      </c>
      <c r="EZ31" s="180">
        <v>3.0</v>
      </c>
      <c r="FA31" s="181"/>
      <c r="FB31" s="83" t="str">
        <f t="shared" si="194"/>
        <v>0</v>
      </c>
      <c r="FC31" s="167">
        <f t="shared" si="195"/>
        <v>3</v>
      </c>
      <c r="FD31" s="168">
        <f t="shared" si="196"/>
        <v>2.5</v>
      </c>
      <c r="FE31" s="168">
        <f t="shared" si="197"/>
        <v>1</v>
      </c>
      <c r="FF31" s="168">
        <f t="shared" si="198"/>
        <v>-4</v>
      </c>
      <c r="FG31" s="168">
        <f t="shared" si="199"/>
        <v>-0.5</v>
      </c>
      <c r="FH31" s="154">
        <f t="shared" ref="FH31:FI31" si="794">FH30</f>
        <v>11</v>
      </c>
      <c r="FI31" s="173">
        <f t="shared" si="794"/>
        <v>1174</v>
      </c>
      <c r="FJ31" s="156" t="str">
        <f t="shared" si="765"/>
        <v>4</v>
      </c>
      <c r="FK31" s="157">
        <f t="shared" si="202"/>
        <v>5</v>
      </c>
      <c r="FL31" s="158">
        <f t="shared" si="203"/>
        <v>4</v>
      </c>
      <c r="FM31" s="176">
        <v>8969.0</v>
      </c>
      <c r="FN31" s="176">
        <v>6672.0</v>
      </c>
      <c r="FO31" s="176">
        <v>2700.0</v>
      </c>
      <c r="FP31" s="178">
        <v>0.5</v>
      </c>
      <c r="FQ31" s="179"/>
      <c r="FR31" s="77" t="str">
        <f t="shared" si="204"/>
        <v>0</v>
      </c>
      <c r="FS31" s="81">
        <f t="shared" si="205"/>
        <v>0.5</v>
      </c>
      <c r="FT31" s="160">
        <f t="shared" si="206"/>
        <v>2.5</v>
      </c>
      <c r="FU31" s="160">
        <f t="shared" si="207"/>
        <v>3</v>
      </c>
      <c r="FV31" s="160">
        <f t="shared" si="208"/>
        <v>2</v>
      </c>
      <c r="FW31" s="160">
        <f t="shared" si="209"/>
        <v>7.5</v>
      </c>
      <c r="FX31" s="161">
        <f t="shared" ref="FX31:FY31" si="795">FX30</f>
        <v>12</v>
      </c>
      <c r="FY31" s="175">
        <f t="shared" si="795"/>
        <v>1175</v>
      </c>
      <c r="FZ31" s="163" t="str">
        <f t="shared" si="767"/>
        <v>6</v>
      </c>
      <c r="GA31" s="164">
        <f t="shared" si="212"/>
        <v>1</v>
      </c>
      <c r="GB31" s="165">
        <f t="shared" si="213"/>
        <v>6</v>
      </c>
      <c r="GC31" s="177">
        <v>8406.0</v>
      </c>
      <c r="GD31" s="177">
        <v>9734.0</v>
      </c>
      <c r="GE31" s="177">
        <v>8000.0</v>
      </c>
      <c r="GF31" s="180">
        <v>3.5</v>
      </c>
      <c r="GG31" s="181"/>
      <c r="GH31" s="83" t="str">
        <f t="shared" si="214"/>
        <v>0</v>
      </c>
      <c r="GI31" s="167">
        <f t="shared" si="215"/>
        <v>3.5</v>
      </c>
      <c r="GJ31" s="168">
        <f t="shared" si="216"/>
        <v>2.5</v>
      </c>
      <c r="GK31" s="168">
        <f t="shared" si="217"/>
        <v>4.5</v>
      </c>
      <c r="GL31" s="168">
        <f t="shared" si="218"/>
        <v>5</v>
      </c>
      <c r="GM31" s="168">
        <f t="shared" si="219"/>
        <v>12</v>
      </c>
      <c r="GN31" s="154">
        <f t="shared" ref="GN31:GO31" si="796">GN30</f>
        <v>13</v>
      </c>
      <c r="GO31" s="173">
        <f t="shared" si="796"/>
        <v>1176</v>
      </c>
      <c r="GP31" s="156" t="str">
        <f t="shared" si="769"/>
        <v>-3</v>
      </c>
      <c r="GQ31" s="157">
        <f t="shared" si="222"/>
        <v>4</v>
      </c>
      <c r="GR31" s="158">
        <f t="shared" si="223"/>
        <v>-3</v>
      </c>
      <c r="GS31" s="176">
        <v>9083.0</v>
      </c>
      <c r="GT31" s="176">
        <v>672.0</v>
      </c>
      <c r="GU31" s="176">
        <v>-6000.0</v>
      </c>
      <c r="GV31" s="178">
        <v>1.0</v>
      </c>
      <c r="GW31" s="179"/>
      <c r="GX31" s="77" t="str">
        <f t="shared" si="224"/>
        <v>0</v>
      </c>
      <c r="GY31" s="81">
        <f t="shared" si="225"/>
        <v>1</v>
      </c>
      <c r="GZ31" s="160">
        <f t="shared" si="226"/>
        <v>2.5</v>
      </c>
      <c r="HA31" s="160">
        <f t="shared" si="227"/>
        <v>0</v>
      </c>
      <c r="HB31" s="160">
        <f t="shared" si="228"/>
        <v>-6</v>
      </c>
      <c r="HC31" s="160">
        <f t="shared" si="229"/>
        <v>-3.5</v>
      </c>
      <c r="HD31" s="161">
        <f t="shared" ref="HD31:HE31" si="797">HD30</f>
        <v>14</v>
      </c>
      <c r="HE31" s="175">
        <f t="shared" si="797"/>
        <v>1177</v>
      </c>
      <c r="HF31" s="163" t="str">
        <f t="shared" si="771"/>
        <v>3</v>
      </c>
      <c r="HG31" s="164">
        <f t="shared" si="232"/>
        <v>2</v>
      </c>
      <c r="HH31" s="165">
        <f t="shared" si="233"/>
        <v>3</v>
      </c>
      <c r="HI31" s="177">
        <v>9637.0</v>
      </c>
      <c r="HJ31" s="177">
        <v>5848.0</v>
      </c>
      <c r="HK31" s="177">
        <v>-800.0</v>
      </c>
      <c r="HL31" s="180">
        <v>2.5</v>
      </c>
      <c r="HM31" s="181"/>
      <c r="HN31" s="83" t="str">
        <f t="shared" si="234"/>
        <v>0</v>
      </c>
      <c r="HO31" s="167">
        <f t="shared" si="235"/>
        <v>2.5</v>
      </c>
      <c r="HP31" s="168">
        <f t="shared" si="236"/>
        <v>2.5</v>
      </c>
      <c r="HQ31" s="168">
        <f t="shared" si="237"/>
        <v>2.5</v>
      </c>
      <c r="HR31" s="168">
        <f t="shared" si="238"/>
        <v>-1</v>
      </c>
      <c r="HS31" s="168">
        <f t="shared" si="239"/>
        <v>4</v>
      </c>
      <c r="HT31" s="154">
        <f t="shared" ref="HT31:HU31" si="798">HT30</f>
        <v>15</v>
      </c>
      <c r="HU31" s="173">
        <f t="shared" si="798"/>
        <v>1178</v>
      </c>
      <c r="HV31" s="156" t="str">
        <f t="shared" si="773"/>
        <v>1</v>
      </c>
      <c r="HW31" s="157" t="str">
        <f t="shared" si="242"/>
        <v/>
      </c>
      <c r="HX31" s="169">
        <f t="shared" si="243"/>
        <v>0</v>
      </c>
      <c r="HY31" s="159"/>
      <c r="HZ31" s="159"/>
      <c r="IA31" s="159"/>
      <c r="IB31" s="160"/>
      <c r="IC31" s="160"/>
      <c r="ID31" s="160" t="str">
        <f t="shared" si="244"/>
        <v>0</v>
      </c>
      <c r="IE31" s="160">
        <f t="shared" si="245"/>
        <v>0</v>
      </c>
      <c r="IF31" s="160">
        <f t="shared" si="246"/>
        <v>0</v>
      </c>
      <c r="IG31" s="160">
        <f t="shared" si="247"/>
        <v>0</v>
      </c>
      <c r="IH31" s="160">
        <f t="shared" si="248"/>
        <v>0</v>
      </c>
      <c r="II31" s="160">
        <f t="shared" si="249"/>
        <v>0</v>
      </c>
      <c r="IJ31" s="161">
        <f t="shared" ref="IJ31:IK31" si="799">IJ30</f>
        <v>16</v>
      </c>
      <c r="IK31" s="175">
        <f t="shared" si="799"/>
        <v>1179</v>
      </c>
      <c r="IL31" s="163" t="str">
        <f t="shared" si="775"/>
        <v>1</v>
      </c>
      <c r="IM31" s="164" t="str">
        <f t="shared" si="252"/>
        <v/>
      </c>
      <c r="IN31" s="165">
        <f t="shared" si="253"/>
        <v>0</v>
      </c>
      <c r="IO31" s="166"/>
      <c r="IP31" s="166"/>
      <c r="IQ31" s="166"/>
      <c r="IR31" s="168"/>
      <c r="IS31" s="168"/>
      <c r="IT31" s="170" t="str">
        <f t="shared" si="254"/>
        <v>0</v>
      </c>
      <c r="IU31" s="170">
        <f t="shared" si="255"/>
        <v>0</v>
      </c>
      <c r="IV31" s="168">
        <f t="shared" si="256"/>
        <v>0</v>
      </c>
      <c r="IW31" s="168">
        <f t="shared" si="257"/>
        <v>0</v>
      </c>
      <c r="IX31" s="168">
        <f t="shared" si="258"/>
        <v>0</v>
      </c>
      <c r="IY31" s="168">
        <f t="shared" si="259"/>
        <v>0</v>
      </c>
      <c r="IZ31" s="154">
        <f t="shared" ref="IZ31:JA31" si="800">IZ30</f>
        <v>17</v>
      </c>
      <c r="JA31" s="173">
        <f t="shared" si="800"/>
        <v>1180</v>
      </c>
      <c r="JB31" s="156" t="str">
        <f t="shared" si="777"/>
        <v>1</v>
      </c>
      <c r="JC31" s="157" t="str">
        <f t="shared" si="262"/>
        <v/>
      </c>
      <c r="JD31" s="158">
        <f t="shared" si="263"/>
        <v>0</v>
      </c>
      <c r="JE31" s="159"/>
      <c r="JF31" s="159"/>
      <c r="JG31" s="159"/>
      <c r="JH31" s="160"/>
      <c r="JI31" s="160"/>
      <c r="JJ31" s="171" t="str">
        <f t="shared" si="264"/>
        <v>0</v>
      </c>
      <c r="JK31" s="171">
        <f t="shared" si="265"/>
        <v>0</v>
      </c>
      <c r="JL31" s="160">
        <f t="shared" si="266"/>
        <v>0</v>
      </c>
      <c r="JM31" s="160">
        <f t="shared" si="267"/>
        <v>0</v>
      </c>
      <c r="JN31" s="160">
        <f t="shared" si="268"/>
        <v>0</v>
      </c>
      <c r="JO31" s="160">
        <f t="shared" si="269"/>
        <v>0</v>
      </c>
      <c r="JP31" s="161">
        <f t="shared" ref="JP31:JQ31" si="801">JP30</f>
        <v>18</v>
      </c>
      <c r="JQ31" s="175">
        <f t="shared" si="801"/>
        <v>1181</v>
      </c>
      <c r="JR31" s="163" t="str">
        <f t="shared" si="779"/>
        <v>1</v>
      </c>
      <c r="JS31" s="164" t="str">
        <f t="shared" si="272"/>
        <v/>
      </c>
      <c r="JT31" s="165">
        <f t="shared" si="273"/>
        <v>0</v>
      </c>
      <c r="JU31" s="166"/>
      <c r="JV31" s="166"/>
      <c r="JW31" s="166"/>
      <c r="JX31" s="168"/>
      <c r="JY31" s="168"/>
      <c r="JZ31" s="170" t="str">
        <f t="shared" si="274"/>
        <v>0</v>
      </c>
      <c r="KA31" s="170">
        <f t="shared" si="275"/>
        <v>0</v>
      </c>
      <c r="KB31" s="168">
        <f t="shared" si="276"/>
        <v>0</v>
      </c>
      <c r="KC31" s="168">
        <f t="shared" si="277"/>
        <v>0</v>
      </c>
      <c r="KD31" s="168">
        <f t="shared" si="278"/>
        <v>0</v>
      </c>
      <c r="KE31" s="168">
        <f t="shared" si="279"/>
        <v>0</v>
      </c>
      <c r="KF31" s="154">
        <f t="shared" ref="KF31:KG31" si="802">KF30</f>
        <v>19</v>
      </c>
      <c r="KG31" s="173">
        <f t="shared" si="802"/>
        <v>1182</v>
      </c>
      <c r="KH31" s="156" t="str">
        <f t="shared" si="781"/>
        <v>1</v>
      </c>
      <c r="KI31" s="157" t="str">
        <f t="shared" si="282"/>
        <v/>
      </c>
      <c r="KJ31" s="158">
        <f t="shared" si="283"/>
        <v>0</v>
      </c>
      <c r="KK31" s="159"/>
      <c r="KL31" s="159"/>
      <c r="KM31" s="159"/>
      <c r="KN31" s="160"/>
      <c r="KO31" s="160"/>
      <c r="KP31" s="171" t="str">
        <f t="shared" si="284"/>
        <v>0</v>
      </c>
      <c r="KQ31" s="171">
        <f t="shared" si="285"/>
        <v>0</v>
      </c>
      <c r="KR31" s="160">
        <f t="shared" si="286"/>
        <v>0</v>
      </c>
      <c r="KS31" s="160">
        <f t="shared" si="287"/>
        <v>0</v>
      </c>
      <c r="KT31" s="160">
        <f t="shared" si="288"/>
        <v>0</v>
      </c>
      <c r="KU31" s="160">
        <f t="shared" si="289"/>
        <v>0</v>
      </c>
      <c r="KV31" s="161">
        <f t="shared" ref="KV31:KW31" si="803">KV30</f>
        <v>20</v>
      </c>
      <c r="KW31" s="175">
        <f t="shared" si="803"/>
        <v>1183</v>
      </c>
      <c r="KX31" s="163" t="str">
        <f t="shared" si="783"/>
        <v>1</v>
      </c>
      <c r="KY31" s="164" t="str">
        <f t="shared" si="292"/>
        <v/>
      </c>
      <c r="KZ31" s="165">
        <f t="shared" si="293"/>
        <v>0</v>
      </c>
      <c r="LA31" s="166"/>
      <c r="LB31" s="166"/>
      <c r="LC31" s="166"/>
      <c r="LD31" s="168"/>
      <c r="LE31" s="168"/>
      <c r="LF31" s="170" t="str">
        <f t="shared" si="294"/>
        <v>0</v>
      </c>
      <c r="LG31" s="170">
        <f t="shared" si="295"/>
        <v>0</v>
      </c>
      <c r="LH31" s="168">
        <f t="shared" si="296"/>
        <v>0</v>
      </c>
      <c r="LI31" s="168">
        <f t="shared" si="297"/>
        <v>0</v>
      </c>
      <c r="LJ31" s="168">
        <f t="shared" si="298"/>
        <v>0</v>
      </c>
      <c r="LK31" s="168">
        <f t="shared" si="299"/>
        <v>0</v>
      </c>
      <c r="LL31" s="172"/>
      <c r="LM31" s="172"/>
      <c r="LN31" s="168" t="str">
        <f t="shared" si="300"/>
        <v>#REF!</v>
      </c>
      <c r="LO31" s="168" t="str">
        <f t="shared" si="301"/>
        <v>#REF!</v>
      </c>
      <c r="LP31" s="168" t="str">
        <f t="shared" si="302"/>
        <v>#REF!</v>
      </c>
      <c r="LQ31" s="168" t="str">
        <f t="shared" si="303"/>
        <v>#REF!</v>
      </c>
    </row>
    <row r="32" ht="15.75" customHeight="1">
      <c r="A32" s="151">
        <v>46139.0</v>
      </c>
      <c r="B32" s="152" t="s">
        <v>32</v>
      </c>
      <c r="C32" s="153">
        <f t="shared" si="99"/>
        <v>1900</v>
      </c>
      <c r="D32" s="154">
        <f t="shared" ref="D32:E32" si="804">D31</f>
        <v>1</v>
      </c>
      <c r="E32" s="173">
        <f t="shared" si="804"/>
        <v>1164</v>
      </c>
      <c r="F32" s="156" t="str">
        <f t="shared" si="745"/>
        <v>-1</v>
      </c>
      <c r="G32" s="157">
        <f t="shared" si="102"/>
        <v>3</v>
      </c>
      <c r="H32" s="158">
        <f t="shared" si="103"/>
        <v>-1</v>
      </c>
      <c r="I32" s="176">
        <v>8939.0</v>
      </c>
      <c r="J32" s="176">
        <v>2946.0</v>
      </c>
      <c r="K32" s="176">
        <v>-4000.0</v>
      </c>
      <c r="L32" s="178">
        <v>2.0</v>
      </c>
      <c r="M32" s="179"/>
      <c r="N32" s="77" t="str">
        <f t="shared" si="104"/>
        <v>0</v>
      </c>
      <c r="O32" s="81">
        <f t="shared" si="105"/>
        <v>2</v>
      </c>
      <c r="P32" s="160">
        <f t="shared" si="106"/>
        <v>2.5</v>
      </c>
      <c r="Q32" s="160">
        <f t="shared" si="107"/>
        <v>1</v>
      </c>
      <c r="R32" s="160">
        <f t="shared" si="108"/>
        <v>-5</v>
      </c>
      <c r="S32" s="160">
        <f t="shared" si="109"/>
        <v>-1.5</v>
      </c>
      <c r="T32" s="161">
        <f t="shared" ref="T32:U32" si="805">T31</f>
        <v>2</v>
      </c>
      <c r="U32" s="175">
        <f t="shared" si="805"/>
        <v>1165</v>
      </c>
      <c r="V32" s="163" t="str">
        <f t="shared" si="747"/>
        <v>4</v>
      </c>
      <c r="W32" s="164">
        <f t="shared" si="112"/>
        <v>5</v>
      </c>
      <c r="X32" s="165">
        <f t="shared" si="113"/>
        <v>4</v>
      </c>
      <c r="Y32" s="177">
        <v>9910.0</v>
      </c>
      <c r="Z32" s="177">
        <v>7032.0</v>
      </c>
      <c r="AA32" s="177">
        <v>1500.0</v>
      </c>
      <c r="AB32" s="180">
        <v>0.5</v>
      </c>
      <c r="AC32" s="181"/>
      <c r="AD32" s="83" t="str">
        <f t="shared" si="114"/>
        <v>0</v>
      </c>
      <c r="AE32" s="167">
        <f t="shared" si="115"/>
        <v>0.5</v>
      </c>
      <c r="AF32" s="168">
        <f t="shared" si="116"/>
        <v>2.5</v>
      </c>
      <c r="AG32" s="168">
        <f t="shared" si="117"/>
        <v>3.5</v>
      </c>
      <c r="AH32" s="168">
        <f t="shared" si="118"/>
        <v>1</v>
      </c>
      <c r="AI32" s="168">
        <f t="shared" si="119"/>
        <v>7</v>
      </c>
      <c r="AJ32" s="154">
        <f t="shared" ref="AJ32:AK32" si="806">AJ31</f>
        <v>3</v>
      </c>
      <c r="AK32" s="173">
        <f t="shared" si="806"/>
        <v>1166</v>
      </c>
      <c r="AL32" s="156" t="str">
        <f t="shared" si="749"/>
        <v>6</v>
      </c>
      <c r="AM32" s="157">
        <f t="shared" si="122"/>
        <v>3</v>
      </c>
      <c r="AN32" s="158">
        <f t="shared" si="123"/>
        <v>6</v>
      </c>
      <c r="AO32" s="176">
        <v>8111.0</v>
      </c>
      <c r="AP32" s="176">
        <v>17811.0</v>
      </c>
      <c r="AQ32" s="176">
        <v>14000.0</v>
      </c>
      <c r="AR32" s="178">
        <v>1.5</v>
      </c>
      <c r="AS32" s="179"/>
      <c r="AT32" s="77" t="str">
        <f t="shared" si="124"/>
        <v>0</v>
      </c>
      <c r="AU32" s="81">
        <f t="shared" si="125"/>
        <v>1.5</v>
      </c>
      <c r="AV32" s="160">
        <f t="shared" si="126"/>
        <v>2.5</v>
      </c>
      <c r="AW32" s="160">
        <f t="shared" si="127"/>
        <v>5</v>
      </c>
      <c r="AX32" s="160">
        <f t="shared" si="128"/>
        <v>5</v>
      </c>
      <c r="AY32" s="160">
        <f t="shared" si="129"/>
        <v>12.5</v>
      </c>
      <c r="AZ32" s="161">
        <f t="shared" ref="AZ32:BA32" si="807">AZ31</f>
        <v>4</v>
      </c>
      <c r="BA32" s="175">
        <f t="shared" si="807"/>
        <v>1167</v>
      </c>
      <c r="BB32" s="163" t="str">
        <f t="shared" si="751"/>
        <v>1</v>
      </c>
      <c r="BC32" s="164">
        <f t="shared" si="132"/>
        <v>2</v>
      </c>
      <c r="BD32" s="165">
        <f t="shared" si="133"/>
        <v>1</v>
      </c>
      <c r="BE32" s="177">
        <v>10357.0</v>
      </c>
      <c r="BF32" s="177">
        <v>4342.0</v>
      </c>
      <c r="BG32" s="177">
        <v>-2500.0</v>
      </c>
      <c r="BH32" s="180">
        <v>1.0</v>
      </c>
      <c r="BI32" s="181"/>
      <c r="BJ32" s="83" t="str">
        <f t="shared" si="134"/>
        <v>0</v>
      </c>
      <c r="BK32" s="167">
        <f t="shared" si="135"/>
        <v>1</v>
      </c>
      <c r="BL32" s="168">
        <f t="shared" si="136"/>
        <v>2.5</v>
      </c>
      <c r="BM32" s="168">
        <f t="shared" si="137"/>
        <v>2</v>
      </c>
      <c r="BN32" s="168">
        <f t="shared" si="138"/>
        <v>-4</v>
      </c>
      <c r="BO32" s="168">
        <f t="shared" si="139"/>
        <v>0.5</v>
      </c>
      <c r="BP32" s="154">
        <f t="shared" ref="BP32:BQ32" si="808">BP31</f>
        <v>5</v>
      </c>
      <c r="BQ32" s="173">
        <f t="shared" si="808"/>
        <v>1168</v>
      </c>
      <c r="BR32" s="156" t="str">
        <f t="shared" si="753"/>
        <v>1</v>
      </c>
      <c r="BS32" s="157">
        <f t="shared" si="142"/>
        <v>2</v>
      </c>
      <c r="BT32" s="158">
        <f t="shared" si="143"/>
        <v>1</v>
      </c>
      <c r="BU32" s="176">
        <v>10411.0</v>
      </c>
      <c r="BV32" s="176">
        <v>1075.0</v>
      </c>
      <c r="BW32" s="176">
        <v>-2300.0</v>
      </c>
      <c r="BX32" s="178">
        <v>1.0</v>
      </c>
      <c r="BY32" s="179"/>
      <c r="BZ32" s="77" t="str">
        <f t="shared" si="144"/>
        <v>0</v>
      </c>
      <c r="CA32" s="81">
        <f t="shared" si="145"/>
        <v>1</v>
      </c>
      <c r="CB32" s="160">
        <f t="shared" si="146"/>
        <v>2.5</v>
      </c>
      <c r="CC32" s="160">
        <f t="shared" si="147"/>
        <v>0.5</v>
      </c>
      <c r="CD32" s="160">
        <f t="shared" si="148"/>
        <v>-4</v>
      </c>
      <c r="CE32" s="160">
        <f t="shared" si="149"/>
        <v>-1</v>
      </c>
      <c r="CF32" s="161">
        <f t="shared" ref="CF32:CG32" si="809">CF31</f>
        <v>6</v>
      </c>
      <c r="CG32" s="175">
        <f t="shared" si="809"/>
        <v>1169</v>
      </c>
      <c r="CH32" s="163" t="str">
        <f t="shared" si="755"/>
        <v>6</v>
      </c>
      <c r="CI32" s="164">
        <f t="shared" si="152"/>
        <v>1</v>
      </c>
      <c r="CJ32" s="165">
        <f t="shared" si="153"/>
        <v>6</v>
      </c>
      <c r="CK32" s="177">
        <v>10728.0</v>
      </c>
      <c r="CL32" s="177">
        <v>15194.0</v>
      </c>
      <c r="CM32" s="177">
        <v>11000.0</v>
      </c>
      <c r="CN32" s="180">
        <v>3.0</v>
      </c>
      <c r="CO32" s="181"/>
      <c r="CP32" s="83" t="str">
        <f t="shared" si="154"/>
        <v>0</v>
      </c>
      <c r="CQ32" s="167">
        <f t="shared" si="155"/>
        <v>3</v>
      </c>
      <c r="CR32" s="168">
        <f t="shared" si="156"/>
        <v>2.5</v>
      </c>
      <c r="CS32" s="168">
        <f t="shared" si="157"/>
        <v>5</v>
      </c>
      <c r="CT32" s="168">
        <f t="shared" si="158"/>
        <v>5</v>
      </c>
      <c r="CU32" s="168">
        <f t="shared" si="159"/>
        <v>12.5</v>
      </c>
      <c r="CV32" s="154">
        <f t="shared" ref="CV32:CW32" si="810">CV31</f>
        <v>7</v>
      </c>
      <c r="CW32" s="173">
        <f t="shared" si="810"/>
        <v>1170</v>
      </c>
      <c r="CX32" s="156" t="str">
        <f t="shared" si="757"/>
        <v>-1</v>
      </c>
      <c r="CY32" s="157">
        <f t="shared" si="162"/>
        <v>1</v>
      </c>
      <c r="CZ32" s="158">
        <f t="shared" si="163"/>
        <v>-1</v>
      </c>
      <c r="DA32" s="176">
        <v>8615.0</v>
      </c>
      <c r="DB32" s="176">
        <v>1110.0</v>
      </c>
      <c r="DC32" s="176">
        <v>-4000.0</v>
      </c>
      <c r="DD32" s="178">
        <v>3.5</v>
      </c>
      <c r="DE32" s="179"/>
      <c r="DF32" s="77" t="str">
        <f t="shared" si="164"/>
        <v>0</v>
      </c>
      <c r="DG32" s="81">
        <f t="shared" si="165"/>
        <v>3.5</v>
      </c>
      <c r="DH32" s="160">
        <f t="shared" si="166"/>
        <v>2.5</v>
      </c>
      <c r="DI32" s="160">
        <f t="shared" si="167"/>
        <v>0.5</v>
      </c>
      <c r="DJ32" s="160">
        <f t="shared" si="168"/>
        <v>-5</v>
      </c>
      <c r="DK32" s="160">
        <f t="shared" si="169"/>
        <v>-2</v>
      </c>
      <c r="DL32" s="161">
        <f t="shared" ref="DL32:DM32" si="811">DL31</f>
        <v>8</v>
      </c>
      <c r="DM32" s="175">
        <f t="shared" si="811"/>
        <v>1171</v>
      </c>
      <c r="DN32" s="163" t="str">
        <f t="shared" si="759"/>
        <v>3</v>
      </c>
      <c r="DO32" s="164">
        <f t="shared" si="172"/>
        <v>4</v>
      </c>
      <c r="DP32" s="165">
        <f t="shared" si="173"/>
        <v>3</v>
      </c>
      <c r="DQ32" s="177">
        <v>8995.0</v>
      </c>
      <c r="DR32" s="177">
        <v>4351.0</v>
      </c>
      <c r="DS32" s="177">
        <v>900.0</v>
      </c>
      <c r="DT32" s="180">
        <v>1.0</v>
      </c>
      <c r="DU32" s="181"/>
      <c r="DV32" s="83" t="str">
        <f t="shared" si="174"/>
        <v>0</v>
      </c>
      <c r="DW32" s="167">
        <f t="shared" si="175"/>
        <v>1</v>
      </c>
      <c r="DX32" s="168">
        <f t="shared" si="176"/>
        <v>2.5</v>
      </c>
      <c r="DY32" s="168">
        <f t="shared" si="177"/>
        <v>2</v>
      </c>
      <c r="DZ32" s="168">
        <f t="shared" si="178"/>
        <v>0</v>
      </c>
      <c r="EA32" s="168">
        <f t="shared" si="179"/>
        <v>4.5</v>
      </c>
      <c r="EB32" s="154">
        <f t="shared" ref="EB32:EC32" si="812">EB31</f>
        <v>9</v>
      </c>
      <c r="EC32" s="173">
        <f t="shared" si="812"/>
        <v>1172</v>
      </c>
      <c r="ED32" s="156" t="str">
        <f t="shared" si="761"/>
        <v>1</v>
      </c>
      <c r="EE32" s="157">
        <f t="shared" si="182"/>
        <v>1</v>
      </c>
      <c r="EF32" s="169">
        <f t="shared" si="183"/>
        <v>1</v>
      </c>
      <c r="EG32" s="176">
        <v>10303.0</v>
      </c>
      <c r="EH32" s="176">
        <v>4406.0</v>
      </c>
      <c r="EI32" s="176">
        <v>-2300.0</v>
      </c>
      <c r="EJ32" s="178">
        <v>2.5</v>
      </c>
      <c r="EK32" s="179"/>
      <c r="EL32" s="77" t="str">
        <f t="shared" si="184"/>
        <v>0</v>
      </c>
      <c r="EM32" s="81">
        <f t="shared" si="185"/>
        <v>2.5</v>
      </c>
      <c r="EN32" s="160">
        <f t="shared" si="186"/>
        <v>2.5</v>
      </c>
      <c r="EO32" s="160">
        <f t="shared" si="187"/>
        <v>2</v>
      </c>
      <c r="EP32" s="160">
        <f t="shared" si="188"/>
        <v>-4</v>
      </c>
      <c r="EQ32" s="160">
        <f t="shared" si="189"/>
        <v>0.5</v>
      </c>
      <c r="ER32" s="161">
        <f t="shared" ref="ER32:ES32" si="813">ER31</f>
        <v>10</v>
      </c>
      <c r="ES32" s="175">
        <f t="shared" si="813"/>
        <v>1173</v>
      </c>
      <c r="ET32" s="163" t="str">
        <f t="shared" si="763"/>
        <v>1</v>
      </c>
      <c r="EU32" s="164">
        <f t="shared" si="192"/>
        <v>3</v>
      </c>
      <c r="EV32" s="165">
        <f t="shared" si="193"/>
        <v>1</v>
      </c>
      <c r="EW32" s="177">
        <v>8787.0</v>
      </c>
      <c r="EX32" s="177">
        <v>2182.0</v>
      </c>
      <c r="EY32" s="177">
        <v>-3000.0</v>
      </c>
      <c r="EZ32" s="180">
        <v>1.5</v>
      </c>
      <c r="FA32" s="181"/>
      <c r="FB32" s="83" t="str">
        <f t="shared" si="194"/>
        <v>0</v>
      </c>
      <c r="FC32" s="167">
        <f t="shared" si="195"/>
        <v>1.5</v>
      </c>
      <c r="FD32" s="168">
        <f t="shared" si="196"/>
        <v>2.5</v>
      </c>
      <c r="FE32" s="168">
        <f t="shared" si="197"/>
        <v>1</v>
      </c>
      <c r="FF32" s="168">
        <f t="shared" si="198"/>
        <v>-4</v>
      </c>
      <c r="FG32" s="168">
        <f t="shared" si="199"/>
        <v>-0.5</v>
      </c>
      <c r="FH32" s="154">
        <f t="shared" ref="FH32:FI32" si="814">FH31</f>
        <v>11</v>
      </c>
      <c r="FI32" s="173">
        <f t="shared" si="814"/>
        <v>1174</v>
      </c>
      <c r="FJ32" s="156" t="str">
        <f t="shared" si="765"/>
        <v>1</v>
      </c>
      <c r="FK32" s="157">
        <f t="shared" si="202"/>
        <v>1</v>
      </c>
      <c r="FL32" s="158">
        <f t="shared" si="203"/>
        <v>1</v>
      </c>
      <c r="FM32" s="176">
        <v>10234.0</v>
      </c>
      <c r="FN32" s="176">
        <v>1090.0</v>
      </c>
      <c r="FO32" s="176">
        <v>-2500.0</v>
      </c>
      <c r="FP32" s="178">
        <v>2.0</v>
      </c>
      <c r="FQ32" s="179"/>
      <c r="FR32" s="77" t="str">
        <f t="shared" si="204"/>
        <v>0</v>
      </c>
      <c r="FS32" s="81">
        <f t="shared" si="205"/>
        <v>2</v>
      </c>
      <c r="FT32" s="160">
        <f t="shared" si="206"/>
        <v>2.5</v>
      </c>
      <c r="FU32" s="160">
        <f t="shared" si="207"/>
        <v>0.5</v>
      </c>
      <c r="FV32" s="160">
        <f t="shared" si="208"/>
        <v>-4</v>
      </c>
      <c r="FW32" s="160">
        <f t="shared" si="209"/>
        <v>-1</v>
      </c>
      <c r="FX32" s="161">
        <f t="shared" ref="FX32:FY32" si="815">FX31</f>
        <v>12</v>
      </c>
      <c r="FY32" s="175">
        <f t="shared" si="815"/>
        <v>1175</v>
      </c>
      <c r="FZ32" s="163" t="str">
        <f t="shared" si="767"/>
        <v>4</v>
      </c>
      <c r="GA32" s="164">
        <f t="shared" si="212"/>
        <v>1</v>
      </c>
      <c r="GB32" s="165">
        <f t="shared" si="213"/>
        <v>4</v>
      </c>
      <c r="GC32" s="177">
        <v>8456.0</v>
      </c>
      <c r="GD32" s="177">
        <v>7650.0</v>
      </c>
      <c r="GE32" s="177">
        <v>800.0</v>
      </c>
      <c r="GF32" s="180">
        <v>4.0</v>
      </c>
      <c r="GG32" s="181"/>
      <c r="GH32" s="83" t="str">
        <f t="shared" si="214"/>
        <v>0</v>
      </c>
      <c r="GI32" s="167">
        <f t="shared" si="215"/>
        <v>4</v>
      </c>
      <c r="GJ32" s="168">
        <f t="shared" si="216"/>
        <v>2.5</v>
      </c>
      <c r="GK32" s="168">
        <f t="shared" si="217"/>
        <v>3.5</v>
      </c>
      <c r="GL32" s="168">
        <f t="shared" si="218"/>
        <v>0</v>
      </c>
      <c r="GM32" s="168">
        <f t="shared" si="219"/>
        <v>6</v>
      </c>
      <c r="GN32" s="154">
        <f t="shared" ref="GN32:GO32" si="816">GN31</f>
        <v>13</v>
      </c>
      <c r="GO32" s="173">
        <f t="shared" si="816"/>
        <v>1176</v>
      </c>
      <c r="GP32" s="156" t="str">
        <f t="shared" si="769"/>
        <v>-3</v>
      </c>
      <c r="GQ32" s="157">
        <f t="shared" si="222"/>
        <v>5</v>
      </c>
      <c r="GR32" s="158">
        <f t="shared" si="223"/>
        <v>-3</v>
      </c>
      <c r="GS32" s="176">
        <v>8404.0</v>
      </c>
      <c r="GT32" s="176">
        <v>774.0</v>
      </c>
      <c r="GU32" s="176">
        <v>-5000.0</v>
      </c>
      <c r="GV32" s="178">
        <v>-1.0</v>
      </c>
      <c r="GW32" s="179"/>
      <c r="GX32" s="77" t="str">
        <f t="shared" si="224"/>
        <v>0</v>
      </c>
      <c r="GY32" s="81">
        <f t="shared" si="225"/>
        <v>-1</v>
      </c>
      <c r="GZ32" s="160">
        <f t="shared" si="226"/>
        <v>2.5</v>
      </c>
      <c r="HA32" s="160">
        <f t="shared" si="227"/>
        <v>0</v>
      </c>
      <c r="HB32" s="160">
        <f t="shared" si="228"/>
        <v>-6</v>
      </c>
      <c r="HC32" s="160">
        <f t="shared" si="229"/>
        <v>-3.5</v>
      </c>
      <c r="HD32" s="161">
        <f t="shared" ref="HD32:HE32" si="817">HD31</f>
        <v>14</v>
      </c>
      <c r="HE32" s="175">
        <f t="shared" si="817"/>
        <v>1177</v>
      </c>
      <c r="HF32" s="163" t="str">
        <f t="shared" si="771"/>
        <v>2</v>
      </c>
      <c r="HG32" s="164">
        <f t="shared" si="232"/>
        <v>3</v>
      </c>
      <c r="HH32" s="165">
        <f t="shared" si="233"/>
        <v>2</v>
      </c>
      <c r="HI32" s="177">
        <v>9661.0</v>
      </c>
      <c r="HJ32" s="177">
        <v>4416.0</v>
      </c>
      <c r="HK32" s="177">
        <v>-700.0</v>
      </c>
      <c r="HL32" s="180">
        <v>3.0</v>
      </c>
      <c r="HM32" s="181"/>
      <c r="HN32" s="83" t="str">
        <f t="shared" si="234"/>
        <v>0</v>
      </c>
      <c r="HO32" s="167">
        <f t="shared" si="235"/>
        <v>3</v>
      </c>
      <c r="HP32" s="168">
        <f t="shared" si="236"/>
        <v>2.5</v>
      </c>
      <c r="HQ32" s="168">
        <f t="shared" si="237"/>
        <v>2</v>
      </c>
      <c r="HR32" s="168">
        <f t="shared" si="238"/>
        <v>-1</v>
      </c>
      <c r="HS32" s="168">
        <f t="shared" si="239"/>
        <v>3.5</v>
      </c>
      <c r="HT32" s="154">
        <f t="shared" ref="HT32:HU32" si="818">HT31</f>
        <v>15</v>
      </c>
      <c r="HU32" s="173">
        <f t="shared" si="818"/>
        <v>1178</v>
      </c>
      <c r="HV32" s="156" t="str">
        <f t="shared" si="773"/>
        <v>1</v>
      </c>
      <c r="HW32" s="157" t="str">
        <f t="shared" si="242"/>
        <v/>
      </c>
      <c r="HX32" s="169">
        <f t="shared" si="243"/>
        <v>0</v>
      </c>
      <c r="HY32" s="159"/>
      <c r="HZ32" s="159"/>
      <c r="IA32" s="159"/>
      <c r="IB32" s="160"/>
      <c r="IC32" s="160"/>
      <c r="ID32" s="160" t="str">
        <f t="shared" si="244"/>
        <v>0</v>
      </c>
      <c r="IE32" s="160">
        <f t="shared" si="245"/>
        <v>0</v>
      </c>
      <c r="IF32" s="160">
        <f t="shared" si="246"/>
        <v>0</v>
      </c>
      <c r="IG32" s="160">
        <f t="shared" si="247"/>
        <v>0</v>
      </c>
      <c r="IH32" s="160">
        <f t="shared" si="248"/>
        <v>0</v>
      </c>
      <c r="II32" s="160">
        <f t="shared" si="249"/>
        <v>0</v>
      </c>
      <c r="IJ32" s="161">
        <f t="shared" ref="IJ32:IK32" si="819">IJ31</f>
        <v>16</v>
      </c>
      <c r="IK32" s="175">
        <f t="shared" si="819"/>
        <v>1179</v>
      </c>
      <c r="IL32" s="163" t="str">
        <f t="shared" si="775"/>
        <v>1</v>
      </c>
      <c r="IM32" s="164" t="str">
        <f t="shared" si="252"/>
        <v/>
      </c>
      <c r="IN32" s="165">
        <f t="shared" si="253"/>
        <v>0</v>
      </c>
      <c r="IO32" s="166"/>
      <c r="IP32" s="166"/>
      <c r="IQ32" s="166"/>
      <c r="IR32" s="168"/>
      <c r="IS32" s="168"/>
      <c r="IT32" s="170" t="str">
        <f t="shared" si="254"/>
        <v>0</v>
      </c>
      <c r="IU32" s="170">
        <f t="shared" si="255"/>
        <v>0</v>
      </c>
      <c r="IV32" s="168">
        <f t="shared" si="256"/>
        <v>0</v>
      </c>
      <c r="IW32" s="168">
        <f t="shared" si="257"/>
        <v>0</v>
      </c>
      <c r="IX32" s="168">
        <f t="shared" si="258"/>
        <v>0</v>
      </c>
      <c r="IY32" s="168">
        <f t="shared" si="259"/>
        <v>0</v>
      </c>
      <c r="IZ32" s="154">
        <f t="shared" ref="IZ32:JA32" si="820">IZ31</f>
        <v>17</v>
      </c>
      <c r="JA32" s="173">
        <f t="shared" si="820"/>
        <v>1180</v>
      </c>
      <c r="JB32" s="156" t="str">
        <f t="shared" si="777"/>
        <v>1</v>
      </c>
      <c r="JC32" s="157" t="str">
        <f t="shared" si="262"/>
        <v/>
      </c>
      <c r="JD32" s="158">
        <f t="shared" si="263"/>
        <v>0</v>
      </c>
      <c r="JE32" s="159"/>
      <c r="JF32" s="159"/>
      <c r="JG32" s="159"/>
      <c r="JH32" s="160"/>
      <c r="JI32" s="160"/>
      <c r="JJ32" s="171" t="str">
        <f t="shared" si="264"/>
        <v>0</v>
      </c>
      <c r="JK32" s="171">
        <f t="shared" si="265"/>
        <v>0</v>
      </c>
      <c r="JL32" s="160">
        <f t="shared" si="266"/>
        <v>0</v>
      </c>
      <c r="JM32" s="160">
        <f t="shared" si="267"/>
        <v>0</v>
      </c>
      <c r="JN32" s="160">
        <f t="shared" si="268"/>
        <v>0</v>
      </c>
      <c r="JO32" s="160">
        <f t="shared" si="269"/>
        <v>0</v>
      </c>
      <c r="JP32" s="161">
        <f t="shared" ref="JP32:JQ32" si="821">JP31</f>
        <v>18</v>
      </c>
      <c r="JQ32" s="175">
        <f t="shared" si="821"/>
        <v>1181</v>
      </c>
      <c r="JR32" s="163" t="str">
        <f t="shared" si="779"/>
        <v>1</v>
      </c>
      <c r="JS32" s="164" t="str">
        <f t="shared" si="272"/>
        <v/>
      </c>
      <c r="JT32" s="165">
        <f t="shared" si="273"/>
        <v>0</v>
      </c>
      <c r="JU32" s="166"/>
      <c r="JV32" s="166"/>
      <c r="JW32" s="166"/>
      <c r="JX32" s="168"/>
      <c r="JY32" s="168"/>
      <c r="JZ32" s="170" t="str">
        <f t="shared" si="274"/>
        <v>0</v>
      </c>
      <c r="KA32" s="170">
        <f t="shared" si="275"/>
        <v>0</v>
      </c>
      <c r="KB32" s="168">
        <f t="shared" si="276"/>
        <v>0</v>
      </c>
      <c r="KC32" s="168">
        <f t="shared" si="277"/>
        <v>0</v>
      </c>
      <c r="KD32" s="168">
        <f t="shared" si="278"/>
        <v>0</v>
      </c>
      <c r="KE32" s="168">
        <f t="shared" si="279"/>
        <v>0</v>
      </c>
      <c r="KF32" s="154">
        <f t="shared" ref="KF32:KG32" si="822">KF31</f>
        <v>19</v>
      </c>
      <c r="KG32" s="173">
        <f t="shared" si="822"/>
        <v>1182</v>
      </c>
      <c r="KH32" s="156" t="str">
        <f t="shared" si="781"/>
        <v>1</v>
      </c>
      <c r="KI32" s="157" t="str">
        <f t="shared" si="282"/>
        <v/>
      </c>
      <c r="KJ32" s="158">
        <f t="shared" si="283"/>
        <v>0</v>
      </c>
      <c r="KK32" s="159"/>
      <c r="KL32" s="159"/>
      <c r="KM32" s="159"/>
      <c r="KN32" s="160"/>
      <c r="KO32" s="160"/>
      <c r="KP32" s="171" t="str">
        <f t="shared" si="284"/>
        <v>0</v>
      </c>
      <c r="KQ32" s="171">
        <f t="shared" si="285"/>
        <v>0</v>
      </c>
      <c r="KR32" s="160">
        <f t="shared" si="286"/>
        <v>0</v>
      </c>
      <c r="KS32" s="160">
        <f t="shared" si="287"/>
        <v>0</v>
      </c>
      <c r="KT32" s="160">
        <f t="shared" si="288"/>
        <v>0</v>
      </c>
      <c r="KU32" s="160">
        <f t="shared" si="289"/>
        <v>0</v>
      </c>
      <c r="KV32" s="161">
        <f t="shared" ref="KV32:KW32" si="823">KV31</f>
        <v>20</v>
      </c>
      <c r="KW32" s="175">
        <f t="shared" si="823"/>
        <v>1183</v>
      </c>
      <c r="KX32" s="163" t="str">
        <f t="shared" si="783"/>
        <v>1</v>
      </c>
      <c r="KY32" s="164" t="str">
        <f t="shared" si="292"/>
        <v/>
      </c>
      <c r="KZ32" s="165">
        <f t="shared" si="293"/>
        <v>0</v>
      </c>
      <c r="LA32" s="166"/>
      <c r="LB32" s="166"/>
      <c r="LC32" s="166"/>
      <c r="LD32" s="168"/>
      <c r="LE32" s="168"/>
      <c r="LF32" s="170" t="str">
        <f t="shared" si="294"/>
        <v>0</v>
      </c>
      <c r="LG32" s="170">
        <f t="shared" si="295"/>
        <v>0</v>
      </c>
      <c r="LH32" s="168">
        <f t="shared" si="296"/>
        <v>0</v>
      </c>
      <c r="LI32" s="168">
        <f t="shared" si="297"/>
        <v>0</v>
      </c>
      <c r="LJ32" s="168">
        <f t="shared" si="298"/>
        <v>0</v>
      </c>
      <c r="LK32" s="168">
        <f t="shared" si="299"/>
        <v>0</v>
      </c>
      <c r="LL32" s="172"/>
      <c r="LM32" s="172"/>
      <c r="LN32" s="168" t="str">
        <f t="shared" si="300"/>
        <v>#REF!</v>
      </c>
      <c r="LO32" s="168" t="str">
        <f t="shared" si="301"/>
        <v>#REF!</v>
      </c>
      <c r="LP32" s="168" t="str">
        <f t="shared" si="302"/>
        <v>#REF!</v>
      </c>
      <c r="LQ32" s="168" t="str">
        <f t="shared" si="303"/>
        <v>#REF!</v>
      </c>
    </row>
    <row r="33" ht="15.75" customHeight="1">
      <c r="A33" s="151">
        <v>46140.0</v>
      </c>
      <c r="B33" s="152" t="s">
        <v>33</v>
      </c>
      <c r="C33" s="153">
        <f t="shared" si="99"/>
        <v>-32400</v>
      </c>
      <c r="D33" s="154">
        <f t="shared" ref="D33:E33" si="824">D32</f>
        <v>1</v>
      </c>
      <c r="E33" s="173">
        <f t="shared" si="824"/>
        <v>1164</v>
      </c>
      <c r="F33" s="156" t="str">
        <f t="shared" si="745"/>
        <v>-1</v>
      </c>
      <c r="G33" s="157">
        <f t="shared" si="102"/>
        <v>4</v>
      </c>
      <c r="H33" s="158">
        <f t="shared" si="103"/>
        <v>-1</v>
      </c>
      <c r="I33" s="176">
        <v>9275.0</v>
      </c>
      <c r="J33" s="176">
        <v>1560.0</v>
      </c>
      <c r="K33" s="176">
        <v>-4000.0</v>
      </c>
      <c r="L33" s="178">
        <v>2.0</v>
      </c>
      <c r="M33" s="179"/>
      <c r="N33" s="77" t="str">
        <f t="shared" si="104"/>
        <v>0</v>
      </c>
      <c r="O33" s="81">
        <f t="shared" si="105"/>
        <v>2</v>
      </c>
      <c r="P33" s="160">
        <f t="shared" si="106"/>
        <v>2.5</v>
      </c>
      <c r="Q33" s="160">
        <f t="shared" si="107"/>
        <v>0.5</v>
      </c>
      <c r="R33" s="160">
        <f t="shared" si="108"/>
        <v>-5</v>
      </c>
      <c r="S33" s="160">
        <f t="shared" si="109"/>
        <v>-2</v>
      </c>
      <c r="T33" s="161">
        <f t="shared" ref="T33:U33" si="825">T32</f>
        <v>2</v>
      </c>
      <c r="U33" s="175">
        <f t="shared" si="825"/>
        <v>1165</v>
      </c>
      <c r="V33" s="163" t="str">
        <f t="shared" si="747"/>
        <v>5</v>
      </c>
      <c r="W33" s="164">
        <f t="shared" si="112"/>
        <v>1</v>
      </c>
      <c r="X33" s="165">
        <f t="shared" si="113"/>
        <v>5</v>
      </c>
      <c r="Y33" s="177">
        <v>9835.0</v>
      </c>
      <c r="Z33" s="177">
        <v>6261.0</v>
      </c>
      <c r="AA33" s="177">
        <v>4800.0</v>
      </c>
      <c r="AB33" s="180">
        <v>1.5</v>
      </c>
      <c r="AC33" s="181"/>
      <c r="AD33" s="83" t="str">
        <f t="shared" si="114"/>
        <v>0</v>
      </c>
      <c r="AE33" s="167">
        <f t="shared" si="115"/>
        <v>1.5</v>
      </c>
      <c r="AF33" s="168">
        <f t="shared" si="116"/>
        <v>2.5</v>
      </c>
      <c r="AG33" s="168">
        <f t="shared" si="117"/>
        <v>3</v>
      </c>
      <c r="AH33" s="168">
        <f t="shared" si="118"/>
        <v>3</v>
      </c>
      <c r="AI33" s="168">
        <f t="shared" si="119"/>
        <v>8.5</v>
      </c>
      <c r="AJ33" s="154">
        <f t="shared" ref="AJ33:AK33" si="826">AJ32</f>
        <v>3</v>
      </c>
      <c r="AK33" s="173">
        <f t="shared" si="826"/>
        <v>1166</v>
      </c>
      <c r="AL33" s="156" t="str">
        <f t="shared" si="749"/>
        <v>1</v>
      </c>
      <c r="AM33" s="157">
        <f t="shared" si="122"/>
        <v>1</v>
      </c>
      <c r="AN33" s="158">
        <f t="shared" si="123"/>
        <v>1</v>
      </c>
      <c r="AO33" s="176">
        <v>9159.0</v>
      </c>
      <c r="AP33" s="176">
        <v>3400.0</v>
      </c>
      <c r="AQ33" s="176">
        <v>-4000.0</v>
      </c>
      <c r="AR33" s="178">
        <v>3.0</v>
      </c>
      <c r="AS33" s="179"/>
      <c r="AT33" s="77" t="str">
        <f t="shared" si="124"/>
        <v>0</v>
      </c>
      <c r="AU33" s="81">
        <f t="shared" si="125"/>
        <v>3</v>
      </c>
      <c r="AV33" s="160">
        <f t="shared" si="126"/>
        <v>2.5</v>
      </c>
      <c r="AW33" s="160">
        <f t="shared" si="127"/>
        <v>1.5</v>
      </c>
      <c r="AX33" s="160">
        <f t="shared" si="128"/>
        <v>-5</v>
      </c>
      <c r="AY33" s="160">
        <f t="shared" si="129"/>
        <v>-1</v>
      </c>
      <c r="AZ33" s="161">
        <f t="shared" ref="AZ33:BA33" si="827">AZ32</f>
        <v>4</v>
      </c>
      <c r="BA33" s="175">
        <f t="shared" si="827"/>
        <v>1167</v>
      </c>
      <c r="BB33" s="163" t="str">
        <f t="shared" si="751"/>
        <v>2</v>
      </c>
      <c r="BC33" s="164">
        <f t="shared" si="132"/>
        <v>3</v>
      </c>
      <c r="BD33" s="165">
        <f t="shared" si="133"/>
        <v>2</v>
      </c>
      <c r="BE33" s="177">
        <v>9376.0</v>
      </c>
      <c r="BF33" s="177">
        <v>4973.0</v>
      </c>
      <c r="BG33" s="177">
        <v>-2000.0</v>
      </c>
      <c r="BH33" s="180">
        <v>1.5</v>
      </c>
      <c r="BI33" s="181"/>
      <c r="BJ33" s="83" t="str">
        <f t="shared" si="134"/>
        <v>0</v>
      </c>
      <c r="BK33" s="167">
        <f t="shared" si="135"/>
        <v>1.5</v>
      </c>
      <c r="BL33" s="168">
        <f t="shared" si="136"/>
        <v>2.5</v>
      </c>
      <c r="BM33" s="168">
        <f t="shared" si="137"/>
        <v>2</v>
      </c>
      <c r="BN33" s="168">
        <f t="shared" si="138"/>
        <v>-1.5</v>
      </c>
      <c r="BO33" s="168">
        <f t="shared" si="139"/>
        <v>3</v>
      </c>
      <c r="BP33" s="154">
        <f t="shared" ref="BP33:BQ33" si="828">BP32</f>
        <v>5</v>
      </c>
      <c r="BQ33" s="173">
        <f t="shared" si="828"/>
        <v>1168</v>
      </c>
      <c r="BR33" s="156" t="str">
        <f t="shared" si="753"/>
        <v>-1</v>
      </c>
      <c r="BS33" s="157">
        <f t="shared" si="142"/>
        <v>3</v>
      </c>
      <c r="BT33" s="158">
        <f t="shared" si="143"/>
        <v>-1</v>
      </c>
      <c r="BU33" s="176">
        <v>9547.0</v>
      </c>
      <c r="BV33" s="176">
        <v>1432.0</v>
      </c>
      <c r="BW33" s="176">
        <v>-4000.0</v>
      </c>
      <c r="BX33" s="178">
        <v>0.5</v>
      </c>
      <c r="BY33" s="179"/>
      <c r="BZ33" s="77" t="str">
        <f t="shared" si="144"/>
        <v>0</v>
      </c>
      <c r="CA33" s="81">
        <f t="shared" si="145"/>
        <v>0.5</v>
      </c>
      <c r="CB33" s="160">
        <f t="shared" si="146"/>
        <v>2.5</v>
      </c>
      <c r="CC33" s="160">
        <f t="shared" si="147"/>
        <v>0.5</v>
      </c>
      <c r="CD33" s="160">
        <f t="shared" si="148"/>
        <v>-5</v>
      </c>
      <c r="CE33" s="160">
        <f t="shared" si="149"/>
        <v>-2</v>
      </c>
      <c r="CF33" s="161">
        <f t="shared" ref="CF33:CG33" si="829">CF32</f>
        <v>6</v>
      </c>
      <c r="CG33" s="175">
        <f t="shared" si="829"/>
        <v>1169</v>
      </c>
      <c r="CH33" s="163" t="str">
        <f t="shared" si="755"/>
        <v>-1</v>
      </c>
      <c r="CI33" s="164">
        <f t="shared" si="152"/>
        <v>1</v>
      </c>
      <c r="CJ33" s="165">
        <f t="shared" si="153"/>
        <v>-1</v>
      </c>
      <c r="CK33" s="177">
        <v>8312.0</v>
      </c>
      <c r="CL33" s="177">
        <v>1739.0</v>
      </c>
      <c r="CM33" s="177">
        <v>-4000.0</v>
      </c>
      <c r="CN33" s="180">
        <v>3.5</v>
      </c>
      <c r="CO33" s="181"/>
      <c r="CP33" s="83" t="str">
        <f t="shared" si="154"/>
        <v>0</v>
      </c>
      <c r="CQ33" s="167">
        <f t="shared" si="155"/>
        <v>3.5</v>
      </c>
      <c r="CR33" s="168">
        <f t="shared" si="156"/>
        <v>2.5</v>
      </c>
      <c r="CS33" s="168">
        <f t="shared" si="157"/>
        <v>0.5</v>
      </c>
      <c r="CT33" s="168">
        <f t="shared" si="158"/>
        <v>-5</v>
      </c>
      <c r="CU33" s="168">
        <f t="shared" si="159"/>
        <v>-2</v>
      </c>
      <c r="CV33" s="154">
        <f t="shared" ref="CV33:CW33" si="830">CV32</f>
        <v>7</v>
      </c>
      <c r="CW33" s="173">
        <f t="shared" si="830"/>
        <v>1170</v>
      </c>
      <c r="CX33" s="156" t="str">
        <f t="shared" si="757"/>
        <v>-1</v>
      </c>
      <c r="CY33" s="157">
        <f t="shared" si="162"/>
        <v>2</v>
      </c>
      <c r="CZ33" s="158">
        <f t="shared" si="163"/>
        <v>-1</v>
      </c>
      <c r="DA33" s="176">
        <v>9340.0</v>
      </c>
      <c r="DB33" s="176">
        <v>1309.0</v>
      </c>
      <c r="DC33" s="176">
        <v>-4000.0</v>
      </c>
      <c r="DD33" s="178">
        <v>2.0</v>
      </c>
      <c r="DE33" s="179"/>
      <c r="DF33" s="77" t="str">
        <f t="shared" si="164"/>
        <v>0</v>
      </c>
      <c r="DG33" s="81">
        <f t="shared" si="165"/>
        <v>2</v>
      </c>
      <c r="DH33" s="160">
        <f t="shared" si="166"/>
        <v>2.5</v>
      </c>
      <c r="DI33" s="160">
        <f t="shared" si="167"/>
        <v>0.5</v>
      </c>
      <c r="DJ33" s="160">
        <f t="shared" si="168"/>
        <v>-5</v>
      </c>
      <c r="DK33" s="160">
        <f t="shared" si="169"/>
        <v>-2</v>
      </c>
      <c r="DL33" s="161">
        <f t="shared" ref="DL33:DM33" si="831">DL32</f>
        <v>8</v>
      </c>
      <c r="DM33" s="175">
        <f t="shared" si="831"/>
        <v>1171</v>
      </c>
      <c r="DN33" s="163" t="str">
        <f t="shared" si="759"/>
        <v>-1</v>
      </c>
      <c r="DO33" s="164">
        <f t="shared" si="172"/>
        <v>5</v>
      </c>
      <c r="DP33" s="165">
        <f t="shared" si="173"/>
        <v>-1</v>
      </c>
      <c r="DQ33" s="177">
        <v>9673.0</v>
      </c>
      <c r="DR33" s="177">
        <v>1252.0</v>
      </c>
      <c r="DS33" s="177">
        <v>-4000.0</v>
      </c>
      <c r="DT33" s="180">
        <v>1.5</v>
      </c>
      <c r="DU33" s="181"/>
      <c r="DV33" s="83" t="str">
        <f t="shared" si="174"/>
        <v>0</v>
      </c>
      <c r="DW33" s="167">
        <f t="shared" si="175"/>
        <v>1.5</v>
      </c>
      <c r="DX33" s="168">
        <f t="shared" si="176"/>
        <v>2.5</v>
      </c>
      <c r="DY33" s="168">
        <f t="shared" si="177"/>
        <v>0.5</v>
      </c>
      <c r="DZ33" s="168">
        <f t="shared" si="178"/>
        <v>-5</v>
      </c>
      <c r="EA33" s="168">
        <f t="shared" si="179"/>
        <v>-2</v>
      </c>
      <c r="EB33" s="154">
        <f t="shared" ref="EB33:EC33" si="832">EB32</f>
        <v>9</v>
      </c>
      <c r="EC33" s="173">
        <f t="shared" si="832"/>
        <v>1172</v>
      </c>
      <c r="ED33" s="156" t="str">
        <f t="shared" si="761"/>
        <v>-1</v>
      </c>
      <c r="EE33" s="157">
        <f t="shared" si="182"/>
        <v>2</v>
      </c>
      <c r="EF33" s="169">
        <f t="shared" si="183"/>
        <v>-1</v>
      </c>
      <c r="EG33" s="176">
        <v>8619.0</v>
      </c>
      <c r="EH33" s="176">
        <v>1415.0</v>
      </c>
      <c r="EI33" s="176">
        <v>-4000.0</v>
      </c>
      <c r="EJ33" s="178">
        <v>1.5</v>
      </c>
      <c r="EK33" s="179"/>
      <c r="EL33" s="77" t="str">
        <f t="shared" si="184"/>
        <v>0</v>
      </c>
      <c r="EM33" s="81">
        <f t="shared" si="185"/>
        <v>1.5</v>
      </c>
      <c r="EN33" s="160">
        <f t="shared" si="186"/>
        <v>2.5</v>
      </c>
      <c r="EO33" s="160">
        <f t="shared" si="187"/>
        <v>0.5</v>
      </c>
      <c r="EP33" s="160">
        <f t="shared" si="188"/>
        <v>-5</v>
      </c>
      <c r="EQ33" s="160">
        <f t="shared" si="189"/>
        <v>-2</v>
      </c>
      <c r="ER33" s="161">
        <f t="shared" ref="ER33:ES33" si="833">ER32</f>
        <v>10</v>
      </c>
      <c r="ES33" s="175">
        <f t="shared" si="833"/>
        <v>1173</v>
      </c>
      <c r="ET33" s="163" t="str">
        <f t="shared" si="763"/>
        <v>2</v>
      </c>
      <c r="EU33" s="164">
        <f t="shared" si="192"/>
        <v>4</v>
      </c>
      <c r="EV33" s="165">
        <f t="shared" si="193"/>
        <v>2</v>
      </c>
      <c r="EW33" s="177">
        <v>8354.0</v>
      </c>
      <c r="EX33" s="177">
        <v>5781.0</v>
      </c>
      <c r="EY33" s="177">
        <v>-2000.0</v>
      </c>
      <c r="EZ33" s="180">
        <v>1.0</v>
      </c>
      <c r="FA33" s="181"/>
      <c r="FB33" s="83" t="str">
        <f t="shared" si="194"/>
        <v>0</v>
      </c>
      <c r="FC33" s="167">
        <f t="shared" si="195"/>
        <v>1</v>
      </c>
      <c r="FD33" s="168">
        <f t="shared" si="196"/>
        <v>2.5</v>
      </c>
      <c r="FE33" s="168">
        <f t="shared" si="197"/>
        <v>2.5</v>
      </c>
      <c r="FF33" s="168">
        <f t="shared" si="198"/>
        <v>-1.5</v>
      </c>
      <c r="FG33" s="168">
        <f t="shared" si="199"/>
        <v>3.5</v>
      </c>
      <c r="FH33" s="154">
        <f t="shared" ref="FH33:FI33" si="834">FH32</f>
        <v>11</v>
      </c>
      <c r="FI33" s="173">
        <f t="shared" si="834"/>
        <v>1174</v>
      </c>
      <c r="FJ33" s="156" t="str">
        <f t="shared" si="765"/>
        <v>-2</v>
      </c>
      <c r="FK33" s="157">
        <f t="shared" si="202"/>
        <v>2</v>
      </c>
      <c r="FL33" s="158">
        <f t="shared" si="203"/>
        <v>-2</v>
      </c>
      <c r="FM33" s="176">
        <v>8978.0</v>
      </c>
      <c r="FN33" s="176">
        <v>1206.0</v>
      </c>
      <c r="FO33" s="176">
        <v>-5000.0</v>
      </c>
      <c r="FP33" s="178">
        <v>0.5</v>
      </c>
      <c r="FQ33" s="179"/>
      <c r="FR33" s="77" t="str">
        <f t="shared" si="204"/>
        <v>0</v>
      </c>
      <c r="FS33" s="81">
        <f t="shared" si="205"/>
        <v>0.5</v>
      </c>
      <c r="FT33" s="160">
        <f t="shared" si="206"/>
        <v>2.5</v>
      </c>
      <c r="FU33" s="160">
        <f t="shared" si="207"/>
        <v>0.5</v>
      </c>
      <c r="FV33" s="160">
        <f t="shared" si="208"/>
        <v>-6</v>
      </c>
      <c r="FW33" s="160">
        <f t="shared" si="209"/>
        <v>-3</v>
      </c>
      <c r="FX33" s="161">
        <f t="shared" ref="FX33:FY33" si="835">FX32</f>
        <v>12</v>
      </c>
      <c r="FY33" s="175">
        <f t="shared" si="835"/>
        <v>1175</v>
      </c>
      <c r="FZ33" s="163" t="str">
        <f t="shared" si="767"/>
        <v>-2</v>
      </c>
      <c r="GA33" s="164">
        <f t="shared" si="212"/>
        <v>1</v>
      </c>
      <c r="GB33" s="165">
        <f t="shared" si="213"/>
        <v>-2</v>
      </c>
      <c r="GC33" s="177">
        <v>9854.0</v>
      </c>
      <c r="GD33" s="177">
        <v>2766.0</v>
      </c>
      <c r="GE33" s="177">
        <v>-5000.0</v>
      </c>
      <c r="GF33" s="180">
        <v>3.0</v>
      </c>
      <c r="GG33" s="181"/>
      <c r="GH33" s="83" t="str">
        <f t="shared" si="214"/>
        <v>0</v>
      </c>
      <c r="GI33" s="167">
        <f t="shared" si="215"/>
        <v>3</v>
      </c>
      <c r="GJ33" s="168">
        <f t="shared" si="216"/>
        <v>2.5</v>
      </c>
      <c r="GK33" s="168">
        <f t="shared" si="217"/>
        <v>1</v>
      </c>
      <c r="GL33" s="168">
        <f t="shared" si="218"/>
        <v>-6</v>
      </c>
      <c r="GM33" s="168">
        <f t="shared" si="219"/>
        <v>-2.5</v>
      </c>
      <c r="GN33" s="154">
        <f t="shared" ref="GN33:GO33" si="836">GN32</f>
        <v>13</v>
      </c>
      <c r="GO33" s="173">
        <f t="shared" si="836"/>
        <v>1176</v>
      </c>
      <c r="GP33" s="156" t="str">
        <f t="shared" si="769"/>
        <v>6</v>
      </c>
      <c r="GQ33" s="157">
        <f t="shared" si="222"/>
        <v>6</v>
      </c>
      <c r="GR33" s="158">
        <f t="shared" si="223"/>
        <v>6</v>
      </c>
      <c r="GS33" s="176">
        <v>10176.0</v>
      </c>
      <c r="GT33" s="176">
        <v>11751.0</v>
      </c>
      <c r="GU33" s="176">
        <v>7800.0</v>
      </c>
      <c r="GV33" s="178">
        <v>-1.0</v>
      </c>
      <c r="GW33" s="179"/>
      <c r="GX33" s="77" t="str">
        <f t="shared" si="224"/>
        <v>0</v>
      </c>
      <c r="GY33" s="81">
        <f t="shared" si="225"/>
        <v>-1</v>
      </c>
      <c r="GZ33" s="160">
        <f t="shared" si="226"/>
        <v>2.5</v>
      </c>
      <c r="HA33" s="160">
        <f t="shared" si="227"/>
        <v>5</v>
      </c>
      <c r="HB33" s="160">
        <f t="shared" si="228"/>
        <v>4</v>
      </c>
      <c r="HC33" s="160">
        <f t="shared" si="229"/>
        <v>11.5</v>
      </c>
      <c r="HD33" s="161">
        <f t="shared" ref="HD33:HE33" si="837">HD32</f>
        <v>14</v>
      </c>
      <c r="HE33" s="175">
        <f t="shared" si="837"/>
        <v>1177</v>
      </c>
      <c r="HF33" s="163" t="str">
        <f t="shared" si="771"/>
        <v>1</v>
      </c>
      <c r="HG33" s="164">
        <f t="shared" si="232"/>
        <v>4</v>
      </c>
      <c r="HH33" s="165">
        <f t="shared" si="233"/>
        <v>1</v>
      </c>
      <c r="HI33" s="177">
        <v>9486.0</v>
      </c>
      <c r="HJ33" s="177">
        <v>2292.0</v>
      </c>
      <c r="HK33" s="177">
        <v>-3000.0</v>
      </c>
      <c r="HL33" s="180">
        <v>2.5</v>
      </c>
      <c r="HM33" s="181"/>
      <c r="HN33" s="83" t="str">
        <f t="shared" si="234"/>
        <v>0</v>
      </c>
      <c r="HO33" s="167">
        <f t="shared" si="235"/>
        <v>2.5</v>
      </c>
      <c r="HP33" s="168">
        <f t="shared" si="236"/>
        <v>2.5</v>
      </c>
      <c r="HQ33" s="168">
        <f t="shared" si="237"/>
        <v>1</v>
      </c>
      <c r="HR33" s="168">
        <f t="shared" si="238"/>
        <v>-4</v>
      </c>
      <c r="HS33" s="168">
        <f t="shared" si="239"/>
        <v>-0.5</v>
      </c>
      <c r="HT33" s="154">
        <f t="shared" ref="HT33:HU33" si="838">HT32</f>
        <v>15</v>
      </c>
      <c r="HU33" s="173">
        <f t="shared" si="838"/>
        <v>1178</v>
      </c>
      <c r="HV33" s="156" t="str">
        <f t="shared" si="773"/>
        <v>1</v>
      </c>
      <c r="HW33" s="157" t="str">
        <f t="shared" si="242"/>
        <v/>
      </c>
      <c r="HX33" s="169">
        <f t="shared" si="243"/>
        <v>0</v>
      </c>
      <c r="HY33" s="159"/>
      <c r="HZ33" s="159"/>
      <c r="IA33" s="159"/>
      <c r="IB33" s="160"/>
      <c r="IC33" s="160"/>
      <c r="ID33" s="160" t="str">
        <f t="shared" si="244"/>
        <v>0</v>
      </c>
      <c r="IE33" s="160">
        <f t="shared" si="245"/>
        <v>0</v>
      </c>
      <c r="IF33" s="160">
        <f t="shared" si="246"/>
        <v>0</v>
      </c>
      <c r="IG33" s="160">
        <f t="shared" si="247"/>
        <v>0</v>
      </c>
      <c r="IH33" s="160">
        <f t="shared" si="248"/>
        <v>0</v>
      </c>
      <c r="II33" s="160">
        <f t="shared" si="249"/>
        <v>0</v>
      </c>
      <c r="IJ33" s="161">
        <f t="shared" ref="IJ33:IK33" si="839">IJ32</f>
        <v>16</v>
      </c>
      <c r="IK33" s="175">
        <f t="shared" si="839"/>
        <v>1179</v>
      </c>
      <c r="IL33" s="163" t="str">
        <f t="shared" si="775"/>
        <v>1</v>
      </c>
      <c r="IM33" s="164" t="str">
        <f t="shared" si="252"/>
        <v/>
      </c>
      <c r="IN33" s="165">
        <f t="shared" si="253"/>
        <v>0</v>
      </c>
      <c r="IO33" s="166"/>
      <c r="IP33" s="166"/>
      <c r="IQ33" s="166"/>
      <c r="IR33" s="168"/>
      <c r="IS33" s="168"/>
      <c r="IT33" s="170" t="str">
        <f t="shared" si="254"/>
        <v>0</v>
      </c>
      <c r="IU33" s="170">
        <f t="shared" si="255"/>
        <v>0</v>
      </c>
      <c r="IV33" s="168">
        <f t="shared" si="256"/>
        <v>0</v>
      </c>
      <c r="IW33" s="168">
        <f t="shared" si="257"/>
        <v>0</v>
      </c>
      <c r="IX33" s="168">
        <f t="shared" si="258"/>
        <v>0</v>
      </c>
      <c r="IY33" s="168">
        <f t="shared" si="259"/>
        <v>0</v>
      </c>
      <c r="IZ33" s="154">
        <f t="shared" ref="IZ33:JA33" si="840">IZ32</f>
        <v>17</v>
      </c>
      <c r="JA33" s="173">
        <f t="shared" si="840"/>
        <v>1180</v>
      </c>
      <c r="JB33" s="156" t="str">
        <f t="shared" si="777"/>
        <v>1</v>
      </c>
      <c r="JC33" s="157" t="str">
        <f t="shared" si="262"/>
        <v/>
      </c>
      <c r="JD33" s="158">
        <f t="shared" si="263"/>
        <v>0</v>
      </c>
      <c r="JE33" s="159"/>
      <c r="JF33" s="159"/>
      <c r="JG33" s="159"/>
      <c r="JH33" s="160"/>
      <c r="JI33" s="160"/>
      <c r="JJ33" s="171" t="str">
        <f t="shared" si="264"/>
        <v>0</v>
      </c>
      <c r="JK33" s="171">
        <f t="shared" si="265"/>
        <v>0</v>
      </c>
      <c r="JL33" s="160">
        <f t="shared" si="266"/>
        <v>0</v>
      </c>
      <c r="JM33" s="160">
        <f t="shared" si="267"/>
        <v>0</v>
      </c>
      <c r="JN33" s="160">
        <f t="shared" si="268"/>
        <v>0</v>
      </c>
      <c r="JO33" s="160">
        <f t="shared" si="269"/>
        <v>0</v>
      </c>
      <c r="JP33" s="161">
        <f t="shared" ref="JP33:JQ33" si="841">JP32</f>
        <v>18</v>
      </c>
      <c r="JQ33" s="175">
        <f t="shared" si="841"/>
        <v>1181</v>
      </c>
      <c r="JR33" s="163" t="str">
        <f t="shared" si="779"/>
        <v>1</v>
      </c>
      <c r="JS33" s="164" t="str">
        <f t="shared" si="272"/>
        <v/>
      </c>
      <c r="JT33" s="165">
        <f t="shared" si="273"/>
        <v>0</v>
      </c>
      <c r="JU33" s="166"/>
      <c r="JV33" s="166"/>
      <c r="JW33" s="166"/>
      <c r="JX33" s="168"/>
      <c r="JY33" s="168"/>
      <c r="JZ33" s="170" t="str">
        <f t="shared" si="274"/>
        <v>0</v>
      </c>
      <c r="KA33" s="170">
        <f t="shared" si="275"/>
        <v>0</v>
      </c>
      <c r="KB33" s="168">
        <f t="shared" si="276"/>
        <v>0</v>
      </c>
      <c r="KC33" s="168">
        <f t="shared" si="277"/>
        <v>0</v>
      </c>
      <c r="KD33" s="168">
        <f t="shared" si="278"/>
        <v>0</v>
      </c>
      <c r="KE33" s="168">
        <f t="shared" si="279"/>
        <v>0</v>
      </c>
      <c r="KF33" s="154">
        <f t="shared" ref="KF33:KG33" si="842">KF32</f>
        <v>19</v>
      </c>
      <c r="KG33" s="173">
        <f t="shared" si="842"/>
        <v>1182</v>
      </c>
      <c r="KH33" s="156" t="str">
        <f t="shared" si="781"/>
        <v>1</v>
      </c>
      <c r="KI33" s="157" t="str">
        <f t="shared" si="282"/>
        <v/>
      </c>
      <c r="KJ33" s="158">
        <f t="shared" si="283"/>
        <v>0</v>
      </c>
      <c r="KK33" s="159"/>
      <c r="KL33" s="159"/>
      <c r="KM33" s="159"/>
      <c r="KN33" s="160"/>
      <c r="KO33" s="160"/>
      <c r="KP33" s="171" t="str">
        <f t="shared" si="284"/>
        <v>0</v>
      </c>
      <c r="KQ33" s="171">
        <f t="shared" si="285"/>
        <v>0</v>
      </c>
      <c r="KR33" s="160">
        <f t="shared" si="286"/>
        <v>0</v>
      </c>
      <c r="KS33" s="160">
        <f t="shared" si="287"/>
        <v>0</v>
      </c>
      <c r="KT33" s="160">
        <f t="shared" si="288"/>
        <v>0</v>
      </c>
      <c r="KU33" s="160">
        <f t="shared" si="289"/>
        <v>0</v>
      </c>
      <c r="KV33" s="161">
        <f t="shared" ref="KV33:KW33" si="843">KV32</f>
        <v>20</v>
      </c>
      <c r="KW33" s="175">
        <f t="shared" si="843"/>
        <v>1183</v>
      </c>
      <c r="KX33" s="163" t="str">
        <f t="shared" si="783"/>
        <v>1</v>
      </c>
      <c r="KY33" s="164" t="str">
        <f t="shared" si="292"/>
        <v/>
      </c>
      <c r="KZ33" s="165">
        <f t="shared" si="293"/>
        <v>0</v>
      </c>
      <c r="LA33" s="166"/>
      <c r="LB33" s="166"/>
      <c r="LC33" s="166"/>
      <c r="LD33" s="168"/>
      <c r="LE33" s="168"/>
      <c r="LF33" s="170" t="str">
        <f t="shared" si="294"/>
        <v>0</v>
      </c>
      <c r="LG33" s="170">
        <f t="shared" si="295"/>
        <v>0</v>
      </c>
      <c r="LH33" s="168">
        <f t="shared" si="296"/>
        <v>0</v>
      </c>
      <c r="LI33" s="168">
        <f t="shared" si="297"/>
        <v>0</v>
      </c>
      <c r="LJ33" s="168">
        <f t="shared" si="298"/>
        <v>0</v>
      </c>
      <c r="LK33" s="168">
        <f t="shared" si="299"/>
        <v>0</v>
      </c>
      <c r="LL33" s="172"/>
      <c r="LM33" s="172"/>
      <c r="LN33" s="168" t="str">
        <f t="shared" si="300"/>
        <v>#REF!</v>
      </c>
      <c r="LO33" s="168" t="str">
        <f t="shared" si="301"/>
        <v>#REF!</v>
      </c>
      <c r="LP33" s="168" t="str">
        <f t="shared" si="302"/>
        <v>#REF!</v>
      </c>
      <c r="LQ33" s="168" t="str">
        <f t="shared" si="303"/>
        <v>#REF!</v>
      </c>
    </row>
    <row r="34" ht="15.75" customHeight="1">
      <c r="A34" s="151">
        <v>46141.0</v>
      </c>
      <c r="B34" s="152" t="s">
        <v>27</v>
      </c>
      <c r="C34" s="153">
        <f t="shared" si="99"/>
        <v>-22200</v>
      </c>
      <c r="D34" s="154">
        <f t="shared" ref="D34:E34" si="844">D33</f>
        <v>1</v>
      </c>
      <c r="E34" s="173">
        <f t="shared" si="844"/>
        <v>1164</v>
      </c>
      <c r="F34" s="156" t="str">
        <f t="shared" si="745"/>
        <v>-1</v>
      </c>
      <c r="G34" s="157">
        <f t="shared" si="102"/>
        <v>5</v>
      </c>
      <c r="H34" s="158">
        <f t="shared" si="103"/>
        <v>-1</v>
      </c>
      <c r="I34" s="176">
        <v>8799.0</v>
      </c>
      <c r="J34" s="176">
        <v>1407.0</v>
      </c>
      <c r="K34" s="176">
        <v>-4000.0</v>
      </c>
      <c r="L34" s="178">
        <v>-0.5</v>
      </c>
      <c r="M34" s="179"/>
      <c r="N34" s="77" t="str">
        <f t="shared" si="104"/>
        <v>0</v>
      </c>
      <c r="O34" s="81">
        <f t="shared" si="105"/>
        <v>-0.5</v>
      </c>
      <c r="P34" s="160">
        <f t="shared" si="106"/>
        <v>2.5</v>
      </c>
      <c r="Q34" s="160">
        <f t="shared" si="107"/>
        <v>0.5</v>
      </c>
      <c r="R34" s="160">
        <f t="shared" si="108"/>
        <v>-5</v>
      </c>
      <c r="S34" s="160">
        <f t="shared" si="109"/>
        <v>-2</v>
      </c>
      <c r="T34" s="161">
        <f t="shared" ref="T34:U34" si="845">T33</f>
        <v>2</v>
      </c>
      <c r="U34" s="175">
        <f t="shared" si="845"/>
        <v>1165</v>
      </c>
      <c r="V34" s="163" t="str">
        <f t="shared" si="747"/>
        <v>2</v>
      </c>
      <c r="W34" s="164">
        <f t="shared" si="112"/>
        <v>1</v>
      </c>
      <c r="X34" s="165">
        <f t="shared" si="113"/>
        <v>2</v>
      </c>
      <c r="Y34" s="177">
        <v>9580.0</v>
      </c>
      <c r="Z34" s="177">
        <v>5052.0</v>
      </c>
      <c r="AA34" s="177">
        <v>-1900.0</v>
      </c>
      <c r="AB34" s="180">
        <v>3.0</v>
      </c>
      <c r="AC34" s="181"/>
      <c r="AD34" s="83" t="str">
        <f t="shared" si="114"/>
        <v>0</v>
      </c>
      <c r="AE34" s="167">
        <f t="shared" si="115"/>
        <v>3</v>
      </c>
      <c r="AF34" s="168">
        <f t="shared" si="116"/>
        <v>2.5</v>
      </c>
      <c r="AG34" s="168">
        <f t="shared" si="117"/>
        <v>2.5</v>
      </c>
      <c r="AH34" s="168">
        <f t="shared" si="118"/>
        <v>-1.5</v>
      </c>
      <c r="AI34" s="168">
        <f t="shared" si="119"/>
        <v>3.5</v>
      </c>
      <c r="AJ34" s="154">
        <f t="shared" ref="AJ34:AK34" si="846">AJ33</f>
        <v>3</v>
      </c>
      <c r="AK34" s="173">
        <f t="shared" si="846"/>
        <v>1166</v>
      </c>
      <c r="AL34" s="156" t="str">
        <f t="shared" si="749"/>
        <v>4</v>
      </c>
      <c r="AM34" s="157">
        <f t="shared" si="122"/>
        <v>2</v>
      </c>
      <c r="AN34" s="158">
        <f t="shared" si="123"/>
        <v>4</v>
      </c>
      <c r="AO34" s="176">
        <v>9038.0</v>
      </c>
      <c r="AP34" s="176">
        <v>5464.0</v>
      </c>
      <c r="AQ34" s="176">
        <v>1400.0</v>
      </c>
      <c r="AR34" s="178">
        <v>1.5</v>
      </c>
      <c r="AS34" s="179"/>
      <c r="AT34" s="77" t="str">
        <f t="shared" si="124"/>
        <v>0</v>
      </c>
      <c r="AU34" s="81">
        <f t="shared" si="125"/>
        <v>1.5</v>
      </c>
      <c r="AV34" s="160">
        <f t="shared" si="126"/>
        <v>2.5</v>
      </c>
      <c r="AW34" s="160">
        <f t="shared" si="127"/>
        <v>2.5</v>
      </c>
      <c r="AX34" s="160">
        <f t="shared" si="128"/>
        <v>1</v>
      </c>
      <c r="AY34" s="160">
        <f t="shared" si="129"/>
        <v>6</v>
      </c>
      <c r="AZ34" s="161">
        <f t="shared" ref="AZ34:BA34" si="847">AZ33</f>
        <v>4</v>
      </c>
      <c r="BA34" s="175">
        <f t="shared" si="847"/>
        <v>1167</v>
      </c>
      <c r="BB34" s="163" t="str">
        <f t="shared" si="751"/>
        <v>3</v>
      </c>
      <c r="BC34" s="164">
        <f t="shared" si="132"/>
        <v>4</v>
      </c>
      <c r="BD34" s="165">
        <f t="shared" si="133"/>
        <v>3</v>
      </c>
      <c r="BE34" s="177">
        <v>10494.0</v>
      </c>
      <c r="BF34" s="177">
        <v>8306.0</v>
      </c>
      <c r="BG34" s="177">
        <v>-600.0</v>
      </c>
      <c r="BH34" s="180">
        <v>0.5</v>
      </c>
      <c r="BI34" s="181"/>
      <c r="BJ34" s="83" t="str">
        <f t="shared" si="134"/>
        <v>0</v>
      </c>
      <c r="BK34" s="167">
        <f t="shared" si="135"/>
        <v>0.5</v>
      </c>
      <c r="BL34" s="168">
        <f t="shared" si="136"/>
        <v>2.5</v>
      </c>
      <c r="BM34" s="168">
        <f t="shared" si="137"/>
        <v>4</v>
      </c>
      <c r="BN34" s="168">
        <f t="shared" si="138"/>
        <v>-1</v>
      </c>
      <c r="BO34" s="168">
        <f t="shared" si="139"/>
        <v>5.5</v>
      </c>
      <c r="BP34" s="154">
        <f t="shared" ref="BP34:BQ34" si="848">BP33</f>
        <v>5</v>
      </c>
      <c r="BQ34" s="173">
        <f t="shared" si="848"/>
        <v>1168</v>
      </c>
      <c r="BR34" s="156" t="str">
        <f t="shared" si="753"/>
        <v>-1</v>
      </c>
      <c r="BS34" s="157">
        <f t="shared" si="142"/>
        <v>4</v>
      </c>
      <c r="BT34" s="158">
        <f t="shared" si="143"/>
        <v>-1</v>
      </c>
      <c r="BU34" s="176">
        <v>9750.0</v>
      </c>
      <c r="BV34" s="176">
        <v>1137.0</v>
      </c>
      <c r="BW34" s="176">
        <v>-4000.0</v>
      </c>
      <c r="BX34" s="178">
        <v>-1.0</v>
      </c>
      <c r="BY34" s="179"/>
      <c r="BZ34" s="77" t="str">
        <f t="shared" si="144"/>
        <v>0</v>
      </c>
      <c r="CA34" s="81">
        <f t="shared" si="145"/>
        <v>-1</v>
      </c>
      <c r="CB34" s="160">
        <f t="shared" si="146"/>
        <v>2.5</v>
      </c>
      <c r="CC34" s="160">
        <f t="shared" si="147"/>
        <v>0.5</v>
      </c>
      <c r="CD34" s="160">
        <f t="shared" si="148"/>
        <v>-5</v>
      </c>
      <c r="CE34" s="160">
        <f t="shared" si="149"/>
        <v>-2</v>
      </c>
      <c r="CF34" s="161">
        <f t="shared" ref="CF34:CG34" si="849">CF33</f>
        <v>6</v>
      </c>
      <c r="CG34" s="175">
        <f t="shared" si="849"/>
        <v>1169</v>
      </c>
      <c r="CH34" s="163" t="str">
        <f t="shared" si="755"/>
        <v>4</v>
      </c>
      <c r="CI34" s="164">
        <f t="shared" si="152"/>
        <v>2</v>
      </c>
      <c r="CJ34" s="165">
        <f t="shared" si="153"/>
        <v>4</v>
      </c>
      <c r="CK34" s="177">
        <v>8277.0</v>
      </c>
      <c r="CL34" s="177">
        <v>8091.0</v>
      </c>
      <c r="CM34" s="177">
        <v>1700.0</v>
      </c>
      <c r="CN34" s="180">
        <v>1.0</v>
      </c>
      <c r="CO34" s="181"/>
      <c r="CP34" s="83" t="str">
        <f t="shared" si="154"/>
        <v>0</v>
      </c>
      <c r="CQ34" s="167">
        <f t="shared" si="155"/>
        <v>1</v>
      </c>
      <c r="CR34" s="168">
        <f t="shared" si="156"/>
        <v>2.5</v>
      </c>
      <c r="CS34" s="168">
        <f t="shared" si="157"/>
        <v>4</v>
      </c>
      <c r="CT34" s="168">
        <f t="shared" si="158"/>
        <v>1</v>
      </c>
      <c r="CU34" s="168">
        <f t="shared" si="159"/>
        <v>7.5</v>
      </c>
      <c r="CV34" s="154">
        <f t="shared" ref="CV34:CW34" si="850">CV33</f>
        <v>7</v>
      </c>
      <c r="CW34" s="173">
        <f t="shared" si="850"/>
        <v>1170</v>
      </c>
      <c r="CX34" s="156" t="str">
        <f t="shared" si="757"/>
        <v>-1</v>
      </c>
      <c r="CY34" s="157">
        <f t="shared" si="162"/>
        <v>3</v>
      </c>
      <c r="CZ34" s="158">
        <f t="shared" si="163"/>
        <v>-1</v>
      </c>
      <c r="DA34" s="176">
        <v>8300.0</v>
      </c>
      <c r="DB34" s="176">
        <v>1061.0</v>
      </c>
      <c r="DC34" s="176">
        <v>-3500.0</v>
      </c>
      <c r="DD34" s="178">
        <v>0.5</v>
      </c>
      <c r="DE34" s="179"/>
      <c r="DF34" s="77" t="str">
        <f t="shared" si="164"/>
        <v>0</v>
      </c>
      <c r="DG34" s="81">
        <f t="shared" si="165"/>
        <v>0.5</v>
      </c>
      <c r="DH34" s="160">
        <f t="shared" si="166"/>
        <v>2.5</v>
      </c>
      <c r="DI34" s="160">
        <f t="shared" si="167"/>
        <v>0.5</v>
      </c>
      <c r="DJ34" s="160">
        <f t="shared" si="168"/>
        <v>-5</v>
      </c>
      <c r="DK34" s="160">
        <f t="shared" si="169"/>
        <v>-2</v>
      </c>
      <c r="DL34" s="161">
        <f t="shared" ref="DL34:DM34" si="851">DL33</f>
        <v>8</v>
      </c>
      <c r="DM34" s="175">
        <f t="shared" si="851"/>
        <v>1171</v>
      </c>
      <c r="DN34" s="163" t="str">
        <f t="shared" si="759"/>
        <v>3</v>
      </c>
      <c r="DO34" s="164">
        <f t="shared" si="172"/>
        <v>6</v>
      </c>
      <c r="DP34" s="165">
        <f t="shared" si="173"/>
        <v>3</v>
      </c>
      <c r="DQ34" s="177">
        <v>8114.0</v>
      </c>
      <c r="DR34" s="177">
        <v>5492.0</v>
      </c>
      <c r="DS34" s="177">
        <v>700.0</v>
      </c>
      <c r="DT34" s="180">
        <v>-0.5</v>
      </c>
      <c r="DU34" s="181"/>
      <c r="DV34" s="83" t="str">
        <f t="shared" si="174"/>
        <v>0</v>
      </c>
      <c r="DW34" s="167">
        <f t="shared" si="175"/>
        <v>-0.5</v>
      </c>
      <c r="DX34" s="168">
        <f t="shared" si="176"/>
        <v>2.5</v>
      </c>
      <c r="DY34" s="168">
        <f t="shared" si="177"/>
        <v>2.5</v>
      </c>
      <c r="DZ34" s="168">
        <f t="shared" si="178"/>
        <v>0</v>
      </c>
      <c r="EA34" s="168">
        <f t="shared" si="179"/>
        <v>5</v>
      </c>
      <c r="EB34" s="154">
        <f t="shared" ref="EB34:EC34" si="852">EB33</f>
        <v>9</v>
      </c>
      <c r="EC34" s="173">
        <f t="shared" si="852"/>
        <v>1172</v>
      </c>
      <c r="ED34" s="156" t="str">
        <f t="shared" si="761"/>
        <v>-1</v>
      </c>
      <c r="EE34" s="157">
        <f t="shared" si="182"/>
        <v>3</v>
      </c>
      <c r="EF34" s="169">
        <f t="shared" si="183"/>
        <v>-1</v>
      </c>
      <c r="EG34" s="176">
        <v>7566.0</v>
      </c>
      <c r="EH34" s="176">
        <v>1441.0</v>
      </c>
      <c r="EI34" s="176">
        <v>-3000.0</v>
      </c>
      <c r="EJ34" s="178">
        <v>-1.0</v>
      </c>
      <c r="EK34" s="179"/>
      <c r="EL34" s="77" t="str">
        <f t="shared" si="184"/>
        <v>0</v>
      </c>
      <c r="EM34" s="81">
        <f t="shared" si="185"/>
        <v>-1</v>
      </c>
      <c r="EN34" s="160">
        <f t="shared" si="186"/>
        <v>2</v>
      </c>
      <c r="EO34" s="160">
        <f t="shared" si="187"/>
        <v>0.5</v>
      </c>
      <c r="EP34" s="160">
        <f t="shared" si="188"/>
        <v>-4</v>
      </c>
      <c r="EQ34" s="160">
        <f t="shared" si="189"/>
        <v>-1.5</v>
      </c>
      <c r="ER34" s="161">
        <f t="shared" ref="ER34:ES34" si="853">ER33</f>
        <v>10</v>
      </c>
      <c r="ES34" s="175">
        <f t="shared" si="853"/>
        <v>1173</v>
      </c>
      <c r="ET34" s="163" t="str">
        <f t="shared" si="763"/>
        <v>-2</v>
      </c>
      <c r="EU34" s="164">
        <f t="shared" si="192"/>
        <v>5</v>
      </c>
      <c r="EV34" s="165">
        <f t="shared" si="193"/>
        <v>-2</v>
      </c>
      <c r="EW34" s="177">
        <v>9565.0</v>
      </c>
      <c r="EX34" s="177">
        <v>1787.0</v>
      </c>
      <c r="EY34" s="177">
        <v>-5000.0</v>
      </c>
      <c r="EZ34" s="180">
        <v>1.0</v>
      </c>
      <c r="FA34" s="181"/>
      <c r="FB34" s="83" t="str">
        <f t="shared" si="194"/>
        <v>0</v>
      </c>
      <c r="FC34" s="167">
        <f t="shared" si="195"/>
        <v>1</v>
      </c>
      <c r="FD34" s="168">
        <f t="shared" si="196"/>
        <v>2.5</v>
      </c>
      <c r="FE34" s="168">
        <f t="shared" si="197"/>
        <v>0.5</v>
      </c>
      <c r="FF34" s="168">
        <f t="shared" si="198"/>
        <v>-6</v>
      </c>
      <c r="FG34" s="168">
        <f t="shared" si="199"/>
        <v>-3</v>
      </c>
      <c r="FH34" s="154">
        <f t="shared" ref="FH34:FI34" si="854">FH33</f>
        <v>11</v>
      </c>
      <c r="FI34" s="173">
        <f t="shared" si="854"/>
        <v>1174</v>
      </c>
      <c r="FJ34" s="156" t="str">
        <f t="shared" si="765"/>
        <v>5</v>
      </c>
      <c r="FK34" s="157">
        <f t="shared" si="202"/>
        <v>3</v>
      </c>
      <c r="FL34" s="158">
        <f t="shared" si="203"/>
        <v>5</v>
      </c>
      <c r="FM34" s="176">
        <v>8926.0</v>
      </c>
      <c r="FN34" s="176">
        <v>7626.0</v>
      </c>
      <c r="FO34" s="176">
        <v>2000.0</v>
      </c>
      <c r="FP34" s="178">
        <v>-1.5</v>
      </c>
      <c r="FQ34" s="179"/>
      <c r="FR34" s="77" t="str">
        <f t="shared" si="204"/>
        <v>0</v>
      </c>
      <c r="FS34" s="81">
        <f t="shared" si="205"/>
        <v>-1.5</v>
      </c>
      <c r="FT34" s="160">
        <f t="shared" si="206"/>
        <v>2.5</v>
      </c>
      <c r="FU34" s="160">
        <f t="shared" si="207"/>
        <v>3.5</v>
      </c>
      <c r="FV34" s="160">
        <f t="shared" si="208"/>
        <v>2</v>
      </c>
      <c r="FW34" s="160">
        <f t="shared" si="209"/>
        <v>8</v>
      </c>
      <c r="FX34" s="161">
        <f t="shared" ref="FX34:FY34" si="855">FX33</f>
        <v>12</v>
      </c>
      <c r="FY34" s="175">
        <f t="shared" si="855"/>
        <v>1175</v>
      </c>
      <c r="FZ34" s="163" t="str">
        <f t="shared" si="767"/>
        <v>1</v>
      </c>
      <c r="GA34" s="164">
        <f t="shared" si="212"/>
        <v>2</v>
      </c>
      <c r="GB34" s="165">
        <f t="shared" si="213"/>
        <v>1</v>
      </c>
      <c r="GC34" s="177">
        <v>9676.0</v>
      </c>
      <c r="GD34" s="177">
        <v>3806.0</v>
      </c>
      <c r="GE34" s="177">
        <v>-2500.0</v>
      </c>
      <c r="GF34" s="180">
        <v>2.0</v>
      </c>
      <c r="GG34" s="181"/>
      <c r="GH34" s="83" t="str">
        <f t="shared" si="214"/>
        <v>0</v>
      </c>
      <c r="GI34" s="167">
        <f t="shared" si="215"/>
        <v>2</v>
      </c>
      <c r="GJ34" s="168">
        <f t="shared" si="216"/>
        <v>2.5</v>
      </c>
      <c r="GK34" s="168">
        <f t="shared" si="217"/>
        <v>1.5</v>
      </c>
      <c r="GL34" s="168">
        <f t="shared" si="218"/>
        <v>-4</v>
      </c>
      <c r="GM34" s="168">
        <f t="shared" si="219"/>
        <v>0</v>
      </c>
      <c r="GN34" s="154">
        <f t="shared" ref="GN34:GO34" si="856">GN33</f>
        <v>13</v>
      </c>
      <c r="GO34" s="173">
        <f t="shared" si="856"/>
        <v>1176</v>
      </c>
      <c r="GP34" s="156" t="str">
        <f t="shared" si="769"/>
        <v>4</v>
      </c>
      <c r="GQ34" s="157">
        <f t="shared" si="222"/>
        <v>1</v>
      </c>
      <c r="GR34" s="158">
        <f t="shared" si="223"/>
        <v>4</v>
      </c>
      <c r="GS34" s="176">
        <v>9210.0</v>
      </c>
      <c r="GT34" s="176">
        <v>7065.0</v>
      </c>
      <c r="GU34" s="176">
        <v>1000.0</v>
      </c>
      <c r="GV34" s="178">
        <v>2.5</v>
      </c>
      <c r="GW34" s="179"/>
      <c r="GX34" s="77" t="str">
        <f t="shared" si="224"/>
        <v>0</v>
      </c>
      <c r="GY34" s="81">
        <f t="shared" si="225"/>
        <v>2.5</v>
      </c>
      <c r="GZ34" s="160">
        <f t="shared" si="226"/>
        <v>2.5</v>
      </c>
      <c r="HA34" s="160">
        <f t="shared" si="227"/>
        <v>3.5</v>
      </c>
      <c r="HB34" s="160">
        <f t="shared" si="228"/>
        <v>1</v>
      </c>
      <c r="HC34" s="160">
        <f t="shared" si="229"/>
        <v>7</v>
      </c>
      <c r="HD34" s="161">
        <f t="shared" ref="HD34:HE34" si="857">HD33</f>
        <v>14</v>
      </c>
      <c r="HE34" s="175">
        <f t="shared" si="857"/>
        <v>1177</v>
      </c>
      <c r="HF34" s="163" t="str">
        <f t="shared" si="771"/>
        <v>-2</v>
      </c>
      <c r="HG34" s="164">
        <f t="shared" si="232"/>
        <v>5</v>
      </c>
      <c r="HH34" s="165">
        <f t="shared" si="233"/>
        <v>-2</v>
      </c>
      <c r="HI34" s="177">
        <v>8285.0</v>
      </c>
      <c r="HJ34" s="177">
        <v>1528.0</v>
      </c>
      <c r="HK34" s="177">
        <v>-4500.0</v>
      </c>
      <c r="HL34" s="180">
        <v>2.0</v>
      </c>
      <c r="HM34" s="181"/>
      <c r="HN34" s="83" t="str">
        <f t="shared" si="234"/>
        <v>0</v>
      </c>
      <c r="HO34" s="167">
        <f t="shared" si="235"/>
        <v>2</v>
      </c>
      <c r="HP34" s="168">
        <f t="shared" si="236"/>
        <v>2.5</v>
      </c>
      <c r="HQ34" s="168">
        <f t="shared" si="237"/>
        <v>0.5</v>
      </c>
      <c r="HR34" s="168">
        <f t="shared" si="238"/>
        <v>-6</v>
      </c>
      <c r="HS34" s="168">
        <f t="shared" si="239"/>
        <v>-3</v>
      </c>
      <c r="HT34" s="154">
        <f t="shared" ref="HT34:HU34" si="858">HT33</f>
        <v>15</v>
      </c>
      <c r="HU34" s="173">
        <f t="shared" si="858"/>
        <v>1178</v>
      </c>
      <c r="HV34" s="156" t="str">
        <f t="shared" si="773"/>
        <v>1</v>
      </c>
      <c r="HW34" s="157" t="str">
        <f t="shared" si="242"/>
        <v/>
      </c>
      <c r="HX34" s="169">
        <f t="shared" si="243"/>
        <v>0</v>
      </c>
      <c r="HY34" s="159"/>
      <c r="HZ34" s="159"/>
      <c r="IA34" s="159"/>
      <c r="IB34" s="160"/>
      <c r="IC34" s="160"/>
      <c r="ID34" s="160" t="str">
        <f t="shared" si="244"/>
        <v>0</v>
      </c>
      <c r="IE34" s="160">
        <f t="shared" si="245"/>
        <v>0</v>
      </c>
      <c r="IF34" s="160">
        <f t="shared" si="246"/>
        <v>0</v>
      </c>
      <c r="IG34" s="160">
        <f t="shared" si="247"/>
        <v>0</v>
      </c>
      <c r="IH34" s="160">
        <f t="shared" si="248"/>
        <v>0</v>
      </c>
      <c r="II34" s="160">
        <f t="shared" si="249"/>
        <v>0</v>
      </c>
      <c r="IJ34" s="161">
        <f t="shared" ref="IJ34:IK34" si="859">IJ33</f>
        <v>16</v>
      </c>
      <c r="IK34" s="175">
        <f t="shared" si="859"/>
        <v>1179</v>
      </c>
      <c r="IL34" s="163" t="str">
        <f t="shared" si="775"/>
        <v>1</v>
      </c>
      <c r="IM34" s="164" t="str">
        <f t="shared" si="252"/>
        <v/>
      </c>
      <c r="IN34" s="165">
        <f t="shared" si="253"/>
        <v>0</v>
      </c>
      <c r="IO34" s="166"/>
      <c r="IP34" s="166"/>
      <c r="IQ34" s="166"/>
      <c r="IR34" s="168"/>
      <c r="IS34" s="168"/>
      <c r="IT34" s="170" t="str">
        <f t="shared" si="254"/>
        <v>0</v>
      </c>
      <c r="IU34" s="170">
        <f t="shared" si="255"/>
        <v>0</v>
      </c>
      <c r="IV34" s="168">
        <f t="shared" si="256"/>
        <v>0</v>
      </c>
      <c r="IW34" s="168">
        <f t="shared" si="257"/>
        <v>0</v>
      </c>
      <c r="IX34" s="168">
        <f t="shared" si="258"/>
        <v>0</v>
      </c>
      <c r="IY34" s="168">
        <f t="shared" si="259"/>
        <v>0</v>
      </c>
      <c r="IZ34" s="154">
        <f t="shared" ref="IZ34:JA34" si="860">IZ33</f>
        <v>17</v>
      </c>
      <c r="JA34" s="173">
        <f t="shared" si="860"/>
        <v>1180</v>
      </c>
      <c r="JB34" s="156" t="str">
        <f t="shared" si="777"/>
        <v>1</v>
      </c>
      <c r="JC34" s="157" t="str">
        <f t="shared" si="262"/>
        <v/>
      </c>
      <c r="JD34" s="158">
        <f t="shared" si="263"/>
        <v>0</v>
      </c>
      <c r="JE34" s="159"/>
      <c r="JF34" s="159"/>
      <c r="JG34" s="159"/>
      <c r="JH34" s="160"/>
      <c r="JI34" s="160"/>
      <c r="JJ34" s="171" t="str">
        <f t="shared" si="264"/>
        <v>0</v>
      </c>
      <c r="JK34" s="171">
        <f t="shared" si="265"/>
        <v>0</v>
      </c>
      <c r="JL34" s="160">
        <f t="shared" si="266"/>
        <v>0</v>
      </c>
      <c r="JM34" s="160">
        <f t="shared" si="267"/>
        <v>0</v>
      </c>
      <c r="JN34" s="160">
        <f t="shared" si="268"/>
        <v>0</v>
      </c>
      <c r="JO34" s="160">
        <f t="shared" si="269"/>
        <v>0</v>
      </c>
      <c r="JP34" s="161">
        <f t="shared" ref="JP34:JQ34" si="861">JP33</f>
        <v>18</v>
      </c>
      <c r="JQ34" s="175">
        <f t="shared" si="861"/>
        <v>1181</v>
      </c>
      <c r="JR34" s="163" t="str">
        <f t="shared" si="779"/>
        <v>1</v>
      </c>
      <c r="JS34" s="164" t="str">
        <f t="shared" si="272"/>
        <v/>
      </c>
      <c r="JT34" s="165">
        <f t="shared" si="273"/>
        <v>0</v>
      </c>
      <c r="JU34" s="166"/>
      <c r="JV34" s="166"/>
      <c r="JW34" s="166"/>
      <c r="JX34" s="168"/>
      <c r="JY34" s="168"/>
      <c r="JZ34" s="170" t="str">
        <f t="shared" si="274"/>
        <v>0</v>
      </c>
      <c r="KA34" s="170">
        <f t="shared" si="275"/>
        <v>0</v>
      </c>
      <c r="KB34" s="168">
        <f t="shared" si="276"/>
        <v>0</v>
      </c>
      <c r="KC34" s="168">
        <f t="shared" si="277"/>
        <v>0</v>
      </c>
      <c r="KD34" s="168">
        <f t="shared" si="278"/>
        <v>0</v>
      </c>
      <c r="KE34" s="168">
        <f t="shared" si="279"/>
        <v>0</v>
      </c>
      <c r="KF34" s="154">
        <f t="shared" ref="KF34:KG34" si="862">KF33</f>
        <v>19</v>
      </c>
      <c r="KG34" s="173">
        <f t="shared" si="862"/>
        <v>1182</v>
      </c>
      <c r="KH34" s="156" t="str">
        <f t="shared" si="781"/>
        <v>1</v>
      </c>
      <c r="KI34" s="157" t="str">
        <f t="shared" si="282"/>
        <v/>
      </c>
      <c r="KJ34" s="158">
        <f t="shared" si="283"/>
        <v>0</v>
      </c>
      <c r="KK34" s="159"/>
      <c r="KL34" s="159"/>
      <c r="KM34" s="159"/>
      <c r="KN34" s="160"/>
      <c r="KO34" s="160"/>
      <c r="KP34" s="171" t="str">
        <f t="shared" si="284"/>
        <v>0</v>
      </c>
      <c r="KQ34" s="171">
        <f t="shared" si="285"/>
        <v>0</v>
      </c>
      <c r="KR34" s="160">
        <f t="shared" si="286"/>
        <v>0</v>
      </c>
      <c r="KS34" s="160">
        <f t="shared" si="287"/>
        <v>0</v>
      </c>
      <c r="KT34" s="160">
        <f t="shared" si="288"/>
        <v>0</v>
      </c>
      <c r="KU34" s="160">
        <f t="shared" si="289"/>
        <v>0</v>
      </c>
      <c r="KV34" s="161">
        <f t="shared" ref="KV34:KW34" si="863">KV33</f>
        <v>20</v>
      </c>
      <c r="KW34" s="175">
        <f t="shared" si="863"/>
        <v>1183</v>
      </c>
      <c r="KX34" s="163" t="str">
        <f t="shared" si="783"/>
        <v>1</v>
      </c>
      <c r="KY34" s="164" t="str">
        <f t="shared" si="292"/>
        <v/>
      </c>
      <c r="KZ34" s="165">
        <f t="shared" si="293"/>
        <v>0</v>
      </c>
      <c r="LA34" s="166"/>
      <c r="LB34" s="166"/>
      <c r="LC34" s="166"/>
      <c r="LD34" s="168"/>
      <c r="LE34" s="168"/>
      <c r="LF34" s="170" t="str">
        <f t="shared" si="294"/>
        <v>0</v>
      </c>
      <c r="LG34" s="170">
        <f t="shared" si="295"/>
        <v>0</v>
      </c>
      <c r="LH34" s="168">
        <f t="shared" si="296"/>
        <v>0</v>
      </c>
      <c r="LI34" s="168">
        <f t="shared" si="297"/>
        <v>0</v>
      </c>
      <c r="LJ34" s="168">
        <f t="shared" si="298"/>
        <v>0</v>
      </c>
      <c r="LK34" s="168">
        <f t="shared" si="299"/>
        <v>0</v>
      </c>
      <c r="LL34" s="172"/>
      <c r="LM34" s="172"/>
      <c r="LN34" s="168" t="str">
        <f t="shared" si="300"/>
        <v>#REF!</v>
      </c>
      <c r="LO34" s="168" t="str">
        <f t="shared" si="301"/>
        <v>#REF!</v>
      </c>
      <c r="LP34" s="168" t="str">
        <f t="shared" si="302"/>
        <v>#REF!</v>
      </c>
      <c r="LQ34" s="168" t="str">
        <f t="shared" si="303"/>
        <v>#REF!</v>
      </c>
    </row>
    <row r="35" ht="15.75" customHeight="1">
      <c r="A35" s="151">
        <v>46142.0</v>
      </c>
      <c r="B35" s="152" t="s">
        <v>28</v>
      </c>
      <c r="C35" s="153">
        <f t="shared" si="99"/>
        <v>-17000</v>
      </c>
      <c r="D35" s="154">
        <f t="shared" ref="D35:E35" si="864">D34</f>
        <v>1</v>
      </c>
      <c r="E35" s="173">
        <f t="shared" si="864"/>
        <v>1164</v>
      </c>
      <c r="F35" s="156" t="str">
        <f t="shared" si="745"/>
        <v>1</v>
      </c>
      <c r="G35" s="157">
        <f t="shared" si="102"/>
        <v>6</v>
      </c>
      <c r="H35" s="158">
        <f t="shared" si="103"/>
        <v>1</v>
      </c>
      <c r="I35" s="176">
        <v>9325.0</v>
      </c>
      <c r="J35" s="176">
        <v>1733.0</v>
      </c>
      <c r="K35" s="176">
        <v>-2500.0</v>
      </c>
      <c r="L35" s="178">
        <v>-0.5</v>
      </c>
      <c r="M35" s="179"/>
      <c r="N35" s="77" t="str">
        <f t="shared" si="104"/>
        <v>0</v>
      </c>
      <c r="O35" s="81">
        <f t="shared" si="105"/>
        <v>-0.5</v>
      </c>
      <c r="P35" s="160">
        <f t="shared" si="106"/>
        <v>2.5</v>
      </c>
      <c r="Q35" s="160">
        <f t="shared" si="107"/>
        <v>0.5</v>
      </c>
      <c r="R35" s="160">
        <f t="shared" si="108"/>
        <v>-4</v>
      </c>
      <c r="S35" s="160">
        <f t="shared" si="109"/>
        <v>-1</v>
      </c>
      <c r="T35" s="161">
        <f t="shared" ref="T35:U35" si="865">T34</f>
        <v>2</v>
      </c>
      <c r="U35" s="175">
        <f t="shared" si="865"/>
        <v>1165</v>
      </c>
      <c r="V35" s="163" t="str">
        <f t="shared" si="747"/>
        <v>1</v>
      </c>
      <c r="W35" s="164">
        <f t="shared" si="112"/>
        <v>2</v>
      </c>
      <c r="X35" s="165">
        <f t="shared" si="113"/>
        <v>1</v>
      </c>
      <c r="Y35" s="177">
        <v>8170.0</v>
      </c>
      <c r="Z35" s="177">
        <v>3262.0</v>
      </c>
      <c r="AA35" s="177">
        <v>-2300.0</v>
      </c>
      <c r="AB35" s="180">
        <v>3.0</v>
      </c>
      <c r="AC35" s="181"/>
      <c r="AD35" s="83" t="str">
        <f t="shared" si="114"/>
        <v>0</v>
      </c>
      <c r="AE35" s="167">
        <f t="shared" si="115"/>
        <v>3</v>
      </c>
      <c r="AF35" s="168">
        <f t="shared" si="116"/>
        <v>2.5</v>
      </c>
      <c r="AG35" s="168">
        <f t="shared" si="117"/>
        <v>1.5</v>
      </c>
      <c r="AH35" s="168">
        <f t="shared" si="118"/>
        <v>-4</v>
      </c>
      <c r="AI35" s="168">
        <f t="shared" si="119"/>
        <v>0</v>
      </c>
      <c r="AJ35" s="154">
        <f t="shared" ref="AJ35:AK35" si="866">AJ34</f>
        <v>3</v>
      </c>
      <c r="AK35" s="173">
        <f t="shared" si="866"/>
        <v>1166</v>
      </c>
      <c r="AL35" s="156" t="str">
        <f t="shared" si="749"/>
        <v>3</v>
      </c>
      <c r="AM35" s="157">
        <f t="shared" si="122"/>
        <v>1</v>
      </c>
      <c r="AN35" s="158">
        <f t="shared" si="123"/>
        <v>3</v>
      </c>
      <c r="AO35" s="176">
        <v>9807.0</v>
      </c>
      <c r="AP35" s="176">
        <v>5612.0</v>
      </c>
      <c r="AQ35" s="176">
        <v>700.0</v>
      </c>
      <c r="AR35" s="178">
        <v>1.5</v>
      </c>
      <c r="AS35" s="179"/>
      <c r="AT35" s="77" t="str">
        <f t="shared" si="124"/>
        <v>0</v>
      </c>
      <c r="AU35" s="81">
        <f t="shared" si="125"/>
        <v>1.5</v>
      </c>
      <c r="AV35" s="160">
        <f t="shared" si="126"/>
        <v>2.5</v>
      </c>
      <c r="AW35" s="160">
        <f t="shared" si="127"/>
        <v>2.5</v>
      </c>
      <c r="AX35" s="160">
        <f t="shared" si="128"/>
        <v>0</v>
      </c>
      <c r="AY35" s="160">
        <f t="shared" si="129"/>
        <v>5</v>
      </c>
      <c r="AZ35" s="161">
        <f t="shared" ref="AZ35:BA35" si="867">AZ34</f>
        <v>4</v>
      </c>
      <c r="BA35" s="175">
        <f t="shared" si="867"/>
        <v>1167</v>
      </c>
      <c r="BB35" s="163" t="str">
        <f t="shared" si="751"/>
        <v>6</v>
      </c>
      <c r="BC35" s="164">
        <f t="shared" si="132"/>
        <v>5</v>
      </c>
      <c r="BD35" s="165">
        <f t="shared" si="133"/>
        <v>6</v>
      </c>
      <c r="BE35" s="177">
        <v>9929.0</v>
      </c>
      <c r="BF35" s="177">
        <v>9243.0</v>
      </c>
      <c r="BG35" s="177">
        <v>7000.0</v>
      </c>
      <c r="BH35" s="180">
        <v>0.5</v>
      </c>
      <c r="BI35" s="181"/>
      <c r="BJ35" s="83" t="str">
        <f t="shared" si="134"/>
        <v>0</v>
      </c>
      <c r="BK35" s="167">
        <f t="shared" si="135"/>
        <v>0.5</v>
      </c>
      <c r="BL35" s="168">
        <f t="shared" si="136"/>
        <v>2.5</v>
      </c>
      <c r="BM35" s="168">
        <f t="shared" si="137"/>
        <v>4.5</v>
      </c>
      <c r="BN35" s="168">
        <f t="shared" si="138"/>
        <v>4</v>
      </c>
      <c r="BO35" s="168">
        <f t="shared" si="139"/>
        <v>11</v>
      </c>
      <c r="BP35" s="154">
        <f t="shared" ref="BP35:BQ35" si="868">BP34</f>
        <v>5</v>
      </c>
      <c r="BQ35" s="173">
        <f t="shared" si="868"/>
        <v>1168</v>
      </c>
      <c r="BR35" s="156" t="str">
        <f t="shared" si="753"/>
        <v>3</v>
      </c>
      <c r="BS35" s="157">
        <f t="shared" si="142"/>
        <v>5</v>
      </c>
      <c r="BT35" s="158">
        <f t="shared" si="143"/>
        <v>3</v>
      </c>
      <c r="BU35" s="176">
        <v>7813.0</v>
      </c>
      <c r="BV35" s="176">
        <v>4885.0</v>
      </c>
      <c r="BW35" s="176">
        <v>100.0</v>
      </c>
      <c r="BX35" s="178">
        <v>-1.0</v>
      </c>
      <c r="BY35" s="179"/>
      <c r="BZ35" s="77" t="str">
        <f t="shared" si="144"/>
        <v>0</v>
      </c>
      <c r="CA35" s="81">
        <f t="shared" si="145"/>
        <v>-1</v>
      </c>
      <c r="CB35" s="160">
        <f t="shared" si="146"/>
        <v>2</v>
      </c>
      <c r="CC35" s="160">
        <f t="shared" si="147"/>
        <v>2</v>
      </c>
      <c r="CD35" s="160">
        <f t="shared" si="148"/>
        <v>0</v>
      </c>
      <c r="CE35" s="160">
        <f t="shared" si="149"/>
        <v>4</v>
      </c>
      <c r="CF35" s="161">
        <f t="shared" ref="CF35:CG35" si="869">CF34</f>
        <v>6</v>
      </c>
      <c r="CG35" s="175">
        <f t="shared" si="869"/>
        <v>1169</v>
      </c>
      <c r="CH35" s="163" t="str">
        <f t="shared" si="755"/>
        <v>1</v>
      </c>
      <c r="CI35" s="164">
        <f t="shared" si="152"/>
        <v>1</v>
      </c>
      <c r="CJ35" s="165">
        <f t="shared" si="153"/>
        <v>1</v>
      </c>
      <c r="CK35" s="177">
        <v>8773.0</v>
      </c>
      <c r="CL35" s="177">
        <v>3262.0</v>
      </c>
      <c r="CM35" s="177">
        <v>-2300.0</v>
      </c>
      <c r="CN35" s="180">
        <v>1.0</v>
      </c>
      <c r="CO35" s="181"/>
      <c r="CP35" s="83" t="str">
        <f t="shared" si="154"/>
        <v>0</v>
      </c>
      <c r="CQ35" s="167">
        <f t="shared" si="155"/>
        <v>1</v>
      </c>
      <c r="CR35" s="168">
        <f t="shared" si="156"/>
        <v>2.5</v>
      </c>
      <c r="CS35" s="168">
        <f t="shared" si="157"/>
        <v>1.5</v>
      </c>
      <c r="CT35" s="168">
        <f t="shared" si="158"/>
        <v>-4</v>
      </c>
      <c r="CU35" s="168">
        <f t="shared" si="159"/>
        <v>0</v>
      </c>
      <c r="CV35" s="154">
        <f t="shared" ref="CV35:CW35" si="870">CV34</f>
        <v>7</v>
      </c>
      <c r="CW35" s="173">
        <f t="shared" si="870"/>
        <v>1170</v>
      </c>
      <c r="CX35" s="156" t="str">
        <f t="shared" si="757"/>
        <v>-3</v>
      </c>
      <c r="CY35" s="157">
        <f t="shared" si="162"/>
        <v>4</v>
      </c>
      <c r="CZ35" s="158">
        <f t="shared" si="163"/>
        <v>-3</v>
      </c>
      <c r="DA35" s="176">
        <v>9232.0</v>
      </c>
      <c r="DB35" s="176">
        <v>745.0</v>
      </c>
      <c r="DC35" s="176">
        <v>-6000.0</v>
      </c>
      <c r="DD35" s="178">
        <v>0.5</v>
      </c>
      <c r="DE35" s="179"/>
      <c r="DF35" s="77" t="str">
        <f t="shared" si="164"/>
        <v>0</v>
      </c>
      <c r="DG35" s="81">
        <f t="shared" si="165"/>
        <v>0.5</v>
      </c>
      <c r="DH35" s="160">
        <f t="shared" si="166"/>
        <v>2.5</v>
      </c>
      <c r="DI35" s="160">
        <f t="shared" si="167"/>
        <v>0</v>
      </c>
      <c r="DJ35" s="160">
        <f t="shared" si="168"/>
        <v>-6</v>
      </c>
      <c r="DK35" s="160">
        <f t="shared" si="169"/>
        <v>-3.5</v>
      </c>
      <c r="DL35" s="161">
        <f t="shared" ref="DL35:DM35" si="871">DL34</f>
        <v>8</v>
      </c>
      <c r="DM35" s="175">
        <f t="shared" si="871"/>
        <v>1171</v>
      </c>
      <c r="DN35" s="163" t="str">
        <f t="shared" si="759"/>
        <v>4</v>
      </c>
      <c r="DO35" s="164">
        <f t="shared" si="172"/>
        <v>7</v>
      </c>
      <c r="DP35" s="165">
        <f t="shared" si="173"/>
        <v>4</v>
      </c>
      <c r="DQ35" s="177">
        <v>9752.0</v>
      </c>
      <c r="DR35" s="177">
        <v>8033.0</v>
      </c>
      <c r="DS35" s="177">
        <v>500.0</v>
      </c>
      <c r="DT35" s="180">
        <v>-0.5</v>
      </c>
      <c r="DU35" s="181"/>
      <c r="DV35" s="83" t="str">
        <f t="shared" si="174"/>
        <v>0</v>
      </c>
      <c r="DW35" s="167">
        <f t="shared" si="175"/>
        <v>-0.5</v>
      </c>
      <c r="DX35" s="168">
        <f t="shared" si="176"/>
        <v>2.5</v>
      </c>
      <c r="DY35" s="168">
        <f t="shared" si="177"/>
        <v>4</v>
      </c>
      <c r="DZ35" s="168">
        <f t="shared" si="178"/>
        <v>0</v>
      </c>
      <c r="EA35" s="168">
        <f t="shared" si="179"/>
        <v>6.5</v>
      </c>
      <c r="EB35" s="154">
        <f t="shared" ref="EB35:EC35" si="872">EB34</f>
        <v>9</v>
      </c>
      <c r="EC35" s="173">
        <f t="shared" si="872"/>
        <v>1172</v>
      </c>
      <c r="ED35" s="156" t="str">
        <f t="shared" si="761"/>
        <v>3</v>
      </c>
      <c r="EE35" s="157">
        <f t="shared" si="182"/>
        <v>4</v>
      </c>
      <c r="EF35" s="169">
        <f t="shared" si="183"/>
        <v>3</v>
      </c>
      <c r="EG35" s="176">
        <v>8924.0</v>
      </c>
      <c r="EH35" s="176">
        <v>6102.0</v>
      </c>
      <c r="EI35" s="176">
        <v>-800.0</v>
      </c>
      <c r="EJ35" s="178">
        <v>-0.5</v>
      </c>
      <c r="EK35" s="179"/>
      <c r="EL35" s="77" t="str">
        <f t="shared" si="184"/>
        <v>0</v>
      </c>
      <c r="EM35" s="81">
        <f t="shared" si="185"/>
        <v>-0.5</v>
      </c>
      <c r="EN35" s="160">
        <f t="shared" si="186"/>
        <v>2.5</v>
      </c>
      <c r="EO35" s="160">
        <f t="shared" si="187"/>
        <v>3</v>
      </c>
      <c r="EP35" s="160">
        <f t="shared" si="188"/>
        <v>-1</v>
      </c>
      <c r="EQ35" s="160">
        <f t="shared" si="189"/>
        <v>4.5</v>
      </c>
      <c r="ER35" s="161">
        <f t="shared" ref="ER35:ES35" si="873">ER34</f>
        <v>10</v>
      </c>
      <c r="ES35" s="175">
        <f t="shared" si="873"/>
        <v>1173</v>
      </c>
      <c r="ET35" s="163" t="str">
        <f t="shared" si="763"/>
        <v>-1</v>
      </c>
      <c r="EU35" s="164">
        <f t="shared" si="192"/>
        <v>6</v>
      </c>
      <c r="EV35" s="165">
        <f t="shared" si="193"/>
        <v>-1</v>
      </c>
      <c r="EW35" s="177">
        <v>10179.0</v>
      </c>
      <c r="EX35" s="177">
        <v>1249.0</v>
      </c>
      <c r="EY35" s="177">
        <v>-3500.0</v>
      </c>
      <c r="EZ35" s="180">
        <v>1.0</v>
      </c>
      <c r="FA35" s="181"/>
      <c r="FB35" s="83" t="str">
        <f t="shared" si="194"/>
        <v>0</v>
      </c>
      <c r="FC35" s="167">
        <f t="shared" si="195"/>
        <v>1</v>
      </c>
      <c r="FD35" s="168">
        <f t="shared" si="196"/>
        <v>2.5</v>
      </c>
      <c r="FE35" s="168">
        <f t="shared" si="197"/>
        <v>0.5</v>
      </c>
      <c r="FF35" s="168">
        <f t="shared" si="198"/>
        <v>-5</v>
      </c>
      <c r="FG35" s="168">
        <f t="shared" si="199"/>
        <v>-2</v>
      </c>
      <c r="FH35" s="154">
        <f t="shared" ref="FH35:FI35" si="874">FH34</f>
        <v>11</v>
      </c>
      <c r="FI35" s="173">
        <f t="shared" si="874"/>
        <v>1174</v>
      </c>
      <c r="FJ35" s="156" t="str">
        <f t="shared" si="765"/>
        <v>1</v>
      </c>
      <c r="FK35" s="157">
        <f t="shared" si="202"/>
        <v>1</v>
      </c>
      <c r="FL35" s="158">
        <f t="shared" si="203"/>
        <v>1</v>
      </c>
      <c r="FM35" s="176">
        <v>9212.0</v>
      </c>
      <c r="FN35" s="176">
        <v>3323.0</v>
      </c>
      <c r="FO35" s="176">
        <v>-3000.0</v>
      </c>
      <c r="FP35" s="178">
        <v>-1.5</v>
      </c>
      <c r="FQ35" s="179"/>
      <c r="FR35" s="77" t="str">
        <f t="shared" si="204"/>
        <v>0</v>
      </c>
      <c r="FS35" s="81">
        <f t="shared" si="205"/>
        <v>-1.5</v>
      </c>
      <c r="FT35" s="160">
        <f t="shared" si="206"/>
        <v>2.5</v>
      </c>
      <c r="FU35" s="160">
        <f t="shared" si="207"/>
        <v>1.5</v>
      </c>
      <c r="FV35" s="160">
        <f t="shared" si="208"/>
        <v>-4</v>
      </c>
      <c r="FW35" s="160">
        <f t="shared" si="209"/>
        <v>0</v>
      </c>
      <c r="FX35" s="161">
        <f t="shared" ref="FX35:FY35" si="875">FX34</f>
        <v>12</v>
      </c>
      <c r="FY35" s="175">
        <f t="shared" si="875"/>
        <v>1175</v>
      </c>
      <c r="FZ35" s="163" t="str">
        <f t="shared" si="767"/>
        <v>1</v>
      </c>
      <c r="GA35" s="164">
        <f t="shared" si="212"/>
        <v>3</v>
      </c>
      <c r="GB35" s="165">
        <f t="shared" si="213"/>
        <v>1</v>
      </c>
      <c r="GC35" s="177">
        <v>8927.0</v>
      </c>
      <c r="GD35" s="177">
        <v>1360.0</v>
      </c>
      <c r="GE35" s="177">
        <v>-3000.0</v>
      </c>
      <c r="GF35" s="180">
        <v>2.0</v>
      </c>
      <c r="GG35" s="181"/>
      <c r="GH35" s="83" t="str">
        <f t="shared" si="214"/>
        <v>0</v>
      </c>
      <c r="GI35" s="167">
        <f t="shared" si="215"/>
        <v>2</v>
      </c>
      <c r="GJ35" s="168">
        <f t="shared" si="216"/>
        <v>2.5</v>
      </c>
      <c r="GK35" s="168">
        <f t="shared" si="217"/>
        <v>0.5</v>
      </c>
      <c r="GL35" s="168">
        <f t="shared" si="218"/>
        <v>-4</v>
      </c>
      <c r="GM35" s="168">
        <f t="shared" si="219"/>
        <v>-1</v>
      </c>
      <c r="GN35" s="154">
        <f t="shared" ref="GN35:GO35" si="876">GN34</f>
        <v>13</v>
      </c>
      <c r="GO35" s="173">
        <f t="shared" si="876"/>
        <v>1176</v>
      </c>
      <c r="GP35" s="156" t="str">
        <f t="shared" si="769"/>
        <v>1</v>
      </c>
      <c r="GQ35" s="157">
        <f t="shared" si="222"/>
        <v>1</v>
      </c>
      <c r="GR35" s="158">
        <f t="shared" si="223"/>
        <v>1</v>
      </c>
      <c r="GS35" s="176">
        <v>8287.0</v>
      </c>
      <c r="GT35" s="176">
        <v>1729.0</v>
      </c>
      <c r="GU35" s="176">
        <v>-2300.0</v>
      </c>
      <c r="GV35" s="178">
        <v>2.5</v>
      </c>
      <c r="GW35" s="179"/>
      <c r="GX35" s="77" t="str">
        <f t="shared" si="224"/>
        <v>0</v>
      </c>
      <c r="GY35" s="81">
        <f t="shared" si="225"/>
        <v>2.5</v>
      </c>
      <c r="GZ35" s="160">
        <f t="shared" si="226"/>
        <v>2.5</v>
      </c>
      <c r="HA35" s="160">
        <f t="shared" si="227"/>
        <v>0.5</v>
      </c>
      <c r="HB35" s="160">
        <f t="shared" si="228"/>
        <v>-4</v>
      </c>
      <c r="HC35" s="160">
        <f t="shared" si="229"/>
        <v>-1</v>
      </c>
      <c r="HD35" s="161">
        <f t="shared" ref="HD35:HE35" si="877">HD34</f>
        <v>14</v>
      </c>
      <c r="HE35" s="175">
        <f t="shared" si="877"/>
        <v>1177</v>
      </c>
      <c r="HF35" s="163" t="str">
        <f t="shared" si="771"/>
        <v>3</v>
      </c>
      <c r="HG35" s="164">
        <f t="shared" si="232"/>
        <v>6</v>
      </c>
      <c r="HH35" s="165">
        <f t="shared" si="233"/>
        <v>3</v>
      </c>
      <c r="HI35" s="177">
        <v>8327.0</v>
      </c>
      <c r="HJ35" s="177">
        <v>4903.0</v>
      </c>
      <c r="HK35" s="177">
        <v>400.0</v>
      </c>
      <c r="HL35" s="180">
        <v>2.0</v>
      </c>
      <c r="HM35" s="181"/>
      <c r="HN35" s="83" t="str">
        <f t="shared" si="234"/>
        <v>0</v>
      </c>
      <c r="HO35" s="167">
        <f t="shared" si="235"/>
        <v>2</v>
      </c>
      <c r="HP35" s="168">
        <f t="shared" si="236"/>
        <v>2.5</v>
      </c>
      <c r="HQ35" s="168">
        <f t="shared" si="237"/>
        <v>2</v>
      </c>
      <c r="HR35" s="168">
        <f t="shared" si="238"/>
        <v>0</v>
      </c>
      <c r="HS35" s="168">
        <f t="shared" si="239"/>
        <v>4.5</v>
      </c>
      <c r="HT35" s="154">
        <f t="shared" ref="HT35:HU35" si="878">HT34</f>
        <v>15</v>
      </c>
      <c r="HU35" s="173">
        <f t="shared" si="878"/>
        <v>1178</v>
      </c>
      <c r="HV35" s="156" t="str">
        <f t="shared" si="773"/>
        <v>1</v>
      </c>
      <c r="HW35" s="157" t="str">
        <f t="shared" si="242"/>
        <v/>
      </c>
      <c r="HX35" s="169">
        <f t="shared" si="243"/>
        <v>0</v>
      </c>
      <c r="HY35" s="159"/>
      <c r="HZ35" s="159"/>
      <c r="IA35" s="159"/>
      <c r="IB35" s="160"/>
      <c r="IC35" s="160"/>
      <c r="ID35" s="160" t="str">
        <f t="shared" si="244"/>
        <v>0</v>
      </c>
      <c r="IE35" s="160">
        <f t="shared" si="245"/>
        <v>0</v>
      </c>
      <c r="IF35" s="160">
        <f t="shared" si="246"/>
        <v>0</v>
      </c>
      <c r="IG35" s="160">
        <f t="shared" si="247"/>
        <v>0</v>
      </c>
      <c r="IH35" s="160">
        <f t="shared" si="248"/>
        <v>0</v>
      </c>
      <c r="II35" s="160">
        <f t="shared" si="249"/>
        <v>0</v>
      </c>
      <c r="IJ35" s="161">
        <f t="shared" ref="IJ35:IK35" si="879">IJ34</f>
        <v>16</v>
      </c>
      <c r="IK35" s="175">
        <f t="shared" si="879"/>
        <v>1179</v>
      </c>
      <c r="IL35" s="163" t="str">
        <f t="shared" si="775"/>
        <v>1</v>
      </c>
      <c r="IM35" s="164" t="str">
        <f t="shared" si="252"/>
        <v/>
      </c>
      <c r="IN35" s="165">
        <f t="shared" si="253"/>
        <v>0</v>
      </c>
      <c r="IO35" s="166"/>
      <c r="IP35" s="166"/>
      <c r="IQ35" s="166"/>
      <c r="IR35" s="168"/>
      <c r="IS35" s="168"/>
      <c r="IT35" s="170" t="str">
        <f t="shared" si="254"/>
        <v>0</v>
      </c>
      <c r="IU35" s="170">
        <f t="shared" si="255"/>
        <v>0</v>
      </c>
      <c r="IV35" s="168">
        <f t="shared" si="256"/>
        <v>0</v>
      </c>
      <c r="IW35" s="168">
        <f t="shared" si="257"/>
        <v>0</v>
      </c>
      <c r="IX35" s="168">
        <f t="shared" si="258"/>
        <v>0</v>
      </c>
      <c r="IY35" s="168">
        <f t="shared" si="259"/>
        <v>0</v>
      </c>
      <c r="IZ35" s="154">
        <f t="shared" ref="IZ35:JA35" si="880">IZ34</f>
        <v>17</v>
      </c>
      <c r="JA35" s="173">
        <f t="shared" si="880"/>
        <v>1180</v>
      </c>
      <c r="JB35" s="156" t="str">
        <f t="shared" si="777"/>
        <v>1</v>
      </c>
      <c r="JC35" s="157" t="str">
        <f t="shared" si="262"/>
        <v/>
      </c>
      <c r="JD35" s="158">
        <f t="shared" si="263"/>
        <v>0</v>
      </c>
      <c r="JE35" s="159"/>
      <c r="JF35" s="159"/>
      <c r="JG35" s="159"/>
      <c r="JH35" s="160"/>
      <c r="JI35" s="160"/>
      <c r="JJ35" s="171" t="str">
        <f t="shared" si="264"/>
        <v>0</v>
      </c>
      <c r="JK35" s="171">
        <f t="shared" si="265"/>
        <v>0</v>
      </c>
      <c r="JL35" s="160">
        <f t="shared" si="266"/>
        <v>0</v>
      </c>
      <c r="JM35" s="160">
        <f t="shared" si="267"/>
        <v>0</v>
      </c>
      <c r="JN35" s="160">
        <f t="shared" si="268"/>
        <v>0</v>
      </c>
      <c r="JO35" s="160">
        <f t="shared" si="269"/>
        <v>0</v>
      </c>
      <c r="JP35" s="161">
        <f t="shared" ref="JP35:JQ35" si="881">JP34</f>
        <v>18</v>
      </c>
      <c r="JQ35" s="175">
        <f t="shared" si="881"/>
        <v>1181</v>
      </c>
      <c r="JR35" s="163" t="str">
        <f t="shared" si="779"/>
        <v>1</v>
      </c>
      <c r="JS35" s="164" t="str">
        <f t="shared" si="272"/>
        <v/>
      </c>
      <c r="JT35" s="165">
        <f t="shared" si="273"/>
        <v>0</v>
      </c>
      <c r="JU35" s="166"/>
      <c r="JV35" s="166"/>
      <c r="JW35" s="166"/>
      <c r="JX35" s="168"/>
      <c r="JY35" s="168"/>
      <c r="JZ35" s="170" t="str">
        <f t="shared" si="274"/>
        <v>0</v>
      </c>
      <c r="KA35" s="170">
        <f t="shared" si="275"/>
        <v>0</v>
      </c>
      <c r="KB35" s="168">
        <f t="shared" si="276"/>
        <v>0</v>
      </c>
      <c r="KC35" s="168">
        <f t="shared" si="277"/>
        <v>0</v>
      </c>
      <c r="KD35" s="168">
        <f t="shared" si="278"/>
        <v>0</v>
      </c>
      <c r="KE35" s="168">
        <f t="shared" si="279"/>
        <v>0</v>
      </c>
      <c r="KF35" s="154">
        <f t="shared" ref="KF35:KG35" si="882">KF34</f>
        <v>19</v>
      </c>
      <c r="KG35" s="173">
        <f t="shared" si="882"/>
        <v>1182</v>
      </c>
      <c r="KH35" s="156" t="str">
        <f t="shared" si="781"/>
        <v>1</v>
      </c>
      <c r="KI35" s="157" t="str">
        <f t="shared" si="282"/>
        <v/>
      </c>
      <c r="KJ35" s="158">
        <f t="shared" si="283"/>
        <v>0</v>
      </c>
      <c r="KK35" s="159"/>
      <c r="KL35" s="159"/>
      <c r="KM35" s="159"/>
      <c r="KN35" s="160"/>
      <c r="KO35" s="160"/>
      <c r="KP35" s="171" t="str">
        <f t="shared" si="284"/>
        <v>0</v>
      </c>
      <c r="KQ35" s="171">
        <f t="shared" si="285"/>
        <v>0</v>
      </c>
      <c r="KR35" s="160">
        <f t="shared" si="286"/>
        <v>0</v>
      </c>
      <c r="KS35" s="160">
        <f t="shared" si="287"/>
        <v>0</v>
      </c>
      <c r="KT35" s="160">
        <f t="shared" si="288"/>
        <v>0</v>
      </c>
      <c r="KU35" s="160">
        <f t="shared" si="289"/>
        <v>0</v>
      </c>
      <c r="KV35" s="161">
        <f t="shared" ref="KV35:KW35" si="883">KV34</f>
        <v>20</v>
      </c>
      <c r="KW35" s="175">
        <f t="shared" si="883"/>
        <v>1183</v>
      </c>
      <c r="KX35" s="163" t="str">
        <f t="shared" si="783"/>
        <v>1</v>
      </c>
      <c r="KY35" s="164" t="str">
        <f t="shared" si="292"/>
        <v/>
      </c>
      <c r="KZ35" s="165">
        <f t="shared" si="293"/>
        <v>0</v>
      </c>
      <c r="LA35" s="166"/>
      <c r="LB35" s="166"/>
      <c r="LC35" s="166"/>
      <c r="LD35" s="168"/>
      <c r="LE35" s="168"/>
      <c r="LF35" s="170" t="str">
        <f t="shared" si="294"/>
        <v>0</v>
      </c>
      <c r="LG35" s="170">
        <f t="shared" si="295"/>
        <v>0</v>
      </c>
      <c r="LH35" s="168">
        <f t="shared" si="296"/>
        <v>0</v>
      </c>
      <c r="LI35" s="168">
        <f t="shared" si="297"/>
        <v>0</v>
      </c>
      <c r="LJ35" s="168">
        <f t="shared" si="298"/>
        <v>0</v>
      </c>
      <c r="LK35" s="168">
        <f t="shared" si="299"/>
        <v>0</v>
      </c>
      <c r="LL35" s="172"/>
      <c r="LM35" s="172"/>
      <c r="LN35" s="168" t="str">
        <f t="shared" si="300"/>
        <v>#REF!</v>
      </c>
      <c r="LO35" s="168" t="str">
        <f t="shared" si="301"/>
        <v>#REF!</v>
      </c>
      <c r="LP35" s="168" t="str">
        <f t="shared" si="302"/>
        <v>#REF!</v>
      </c>
      <c r="LQ35" s="168" t="str">
        <f t="shared" si="303"/>
        <v>#REF!</v>
      </c>
    </row>
    <row r="36" ht="15.75" customHeight="1">
      <c r="A36" s="151"/>
      <c r="B36" s="152"/>
      <c r="C36" s="153">
        <f t="shared" si="99"/>
        <v>0</v>
      </c>
      <c r="D36" s="154">
        <f t="shared" ref="D36:E36" si="884">D35</f>
        <v>1</v>
      </c>
      <c r="E36" s="173">
        <f t="shared" si="884"/>
        <v>1164</v>
      </c>
      <c r="F36" s="156" t="str">
        <f t="shared" si="745"/>
        <v>1</v>
      </c>
      <c r="G36" s="157">
        <f t="shared" si="102"/>
        <v>7</v>
      </c>
      <c r="H36" s="158">
        <f t="shared" si="103"/>
        <v>0</v>
      </c>
      <c r="I36" s="159"/>
      <c r="J36" s="159"/>
      <c r="K36" s="159"/>
      <c r="L36" s="78"/>
      <c r="M36" s="79"/>
      <c r="N36" s="77" t="str">
        <f t="shared" si="104"/>
        <v>0</v>
      </c>
      <c r="O36" s="81">
        <f t="shared" si="105"/>
        <v>0</v>
      </c>
      <c r="P36" s="160">
        <f t="shared" si="106"/>
        <v>0</v>
      </c>
      <c r="Q36" s="160">
        <f t="shared" si="107"/>
        <v>0</v>
      </c>
      <c r="R36" s="160">
        <f t="shared" si="108"/>
        <v>0</v>
      </c>
      <c r="S36" s="160">
        <f t="shared" si="109"/>
        <v>0</v>
      </c>
      <c r="T36" s="161">
        <f t="shared" ref="T36:U36" si="885">T35</f>
        <v>2</v>
      </c>
      <c r="U36" s="175">
        <f t="shared" si="885"/>
        <v>1165</v>
      </c>
      <c r="V36" s="163" t="str">
        <f t="shared" si="747"/>
        <v>1</v>
      </c>
      <c r="W36" s="164">
        <f t="shared" si="112"/>
        <v>3</v>
      </c>
      <c r="X36" s="165">
        <f t="shared" si="113"/>
        <v>0</v>
      </c>
      <c r="Y36" s="177"/>
      <c r="Z36" s="177"/>
      <c r="AA36" s="177"/>
      <c r="AB36" s="84"/>
      <c r="AC36" s="85"/>
      <c r="AD36" s="83" t="str">
        <f t="shared" si="114"/>
        <v>0</v>
      </c>
      <c r="AE36" s="167">
        <f t="shared" si="115"/>
        <v>0</v>
      </c>
      <c r="AF36" s="168">
        <f t="shared" si="116"/>
        <v>0</v>
      </c>
      <c r="AG36" s="168">
        <f t="shared" si="117"/>
        <v>0</v>
      </c>
      <c r="AH36" s="168">
        <f t="shared" si="118"/>
        <v>0</v>
      </c>
      <c r="AI36" s="168">
        <f t="shared" si="119"/>
        <v>0</v>
      </c>
      <c r="AJ36" s="154">
        <f t="shared" ref="AJ36:AK36" si="886">AJ35</f>
        <v>3</v>
      </c>
      <c r="AK36" s="173">
        <f t="shared" si="886"/>
        <v>1166</v>
      </c>
      <c r="AL36" s="156" t="str">
        <f t="shared" si="749"/>
        <v>1</v>
      </c>
      <c r="AM36" s="157">
        <f t="shared" si="122"/>
        <v>2</v>
      </c>
      <c r="AN36" s="158">
        <f t="shared" si="123"/>
        <v>0</v>
      </c>
      <c r="AO36" s="159"/>
      <c r="AP36" s="159"/>
      <c r="AQ36" s="159"/>
      <c r="AR36" s="78"/>
      <c r="AS36" s="79"/>
      <c r="AT36" s="77" t="str">
        <f t="shared" si="124"/>
        <v>0</v>
      </c>
      <c r="AU36" s="81">
        <f t="shared" si="125"/>
        <v>0</v>
      </c>
      <c r="AV36" s="160">
        <f t="shared" si="126"/>
        <v>0</v>
      </c>
      <c r="AW36" s="160">
        <f t="shared" si="127"/>
        <v>0</v>
      </c>
      <c r="AX36" s="160">
        <f t="shared" si="128"/>
        <v>0</v>
      </c>
      <c r="AY36" s="160">
        <f t="shared" si="129"/>
        <v>0</v>
      </c>
      <c r="AZ36" s="161">
        <f t="shared" ref="AZ36:BA36" si="887">AZ35</f>
        <v>4</v>
      </c>
      <c r="BA36" s="175">
        <f t="shared" si="887"/>
        <v>1167</v>
      </c>
      <c r="BB36" s="163" t="str">
        <f t="shared" si="751"/>
        <v>1</v>
      </c>
      <c r="BC36" s="164">
        <f t="shared" si="132"/>
        <v>1</v>
      </c>
      <c r="BD36" s="165">
        <f t="shared" si="133"/>
        <v>0</v>
      </c>
      <c r="BE36" s="166"/>
      <c r="BF36" s="166"/>
      <c r="BG36" s="166"/>
      <c r="BH36" s="84"/>
      <c r="BI36" s="85"/>
      <c r="BJ36" s="83" t="str">
        <f t="shared" si="134"/>
        <v>0</v>
      </c>
      <c r="BK36" s="167">
        <f t="shared" si="135"/>
        <v>0</v>
      </c>
      <c r="BL36" s="168">
        <f t="shared" si="136"/>
        <v>0</v>
      </c>
      <c r="BM36" s="168">
        <f t="shared" si="137"/>
        <v>0</v>
      </c>
      <c r="BN36" s="168">
        <f t="shared" si="138"/>
        <v>0</v>
      </c>
      <c r="BO36" s="168">
        <f t="shared" si="139"/>
        <v>0</v>
      </c>
      <c r="BP36" s="154">
        <f t="shared" ref="BP36:BQ36" si="888">BP35</f>
        <v>5</v>
      </c>
      <c r="BQ36" s="173">
        <f t="shared" si="888"/>
        <v>1168</v>
      </c>
      <c r="BR36" s="156" t="str">
        <f t="shared" si="753"/>
        <v>1</v>
      </c>
      <c r="BS36" s="157">
        <f t="shared" si="142"/>
        <v>6</v>
      </c>
      <c r="BT36" s="158">
        <f t="shared" si="143"/>
        <v>0</v>
      </c>
      <c r="BU36" s="159"/>
      <c r="BV36" s="159"/>
      <c r="BW36" s="159"/>
      <c r="BX36" s="78"/>
      <c r="BY36" s="79"/>
      <c r="BZ36" s="77" t="str">
        <f t="shared" si="144"/>
        <v>0</v>
      </c>
      <c r="CA36" s="81">
        <f t="shared" si="145"/>
        <v>0</v>
      </c>
      <c r="CB36" s="160">
        <f t="shared" si="146"/>
        <v>0</v>
      </c>
      <c r="CC36" s="160">
        <f t="shared" si="147"/>
        <v>0</v>
      </c>
      <c r="CD36" s="160">
        <f t="shared" si="148"/>
        <v>0</v>
      </c>
      <c r="CE36" s="160">
        <f t="shared" si="149"/>
        <v>0</v>
      </c>
      <c r="CF36" s="161">
        <f t="shared" ref="CF36:CG36" si="889">CF35</f>
        <v>6</v>
      </c>
      <c r="CG36" s="175">
        <f t="shared" si="889"/>
        <v>1169</v>
      </c>
      <c r="CH36" s="163" t="str">
        <f t="shared" si="755"/>
        <v>1</v>
      </c>
      <c r="CI36" s="164">
        <f t="shared" si="152"/>
        <v>2</v>
      </c>
      <c r="CJ36" s="165">
        <f t="shared" si="153"/>
        <v>0</v>
      </c>
      <c r="CK36" s="166"/>
      <c r="CL36" s="166"/>
      <c r="CM36" s="166"/>
      <c r="CN36" s="84"/>
      <c r="CO36" s="85"/>
      <c r="CP36" s="83" t="str">
        <f t="shared" si="154"/>
        <v>0</v>
      </c>
      <c r="CQ36" s="167">
        <f t="shared" si="155"/>
        <v>0</v>
      </c>
      <c r="CR36" s="168">
        <f t="shared" si="156"/>
        <v>0</v>
      </c>
      <c r="CS36" s="168">
        <f t="shared" si="157"/>
        <v>0</v>
      </c>
      <c r="CT36" s="168">
        <f t="shared" si="158"/>
        <v>0</v>
      </c>
      <c r="CU36" s="168">
        <f t="shared" si="159"/>
        <v>0</v>
      </c>
      <c r="CV36" s="154">
        <f t="shared" ref="CV36:CW36" si="890">CV35</f>
        <v>7</v>
      </c>
      <c r="CW36" s="173">
        <f t="shared" si="890"/>
        <v>1170</v>
      </c>
      <c r="CX36" s="156" t="str">
        <f t="shared" si="757"/>
        <v>1</v>
      </c>
      <c r="CY36" s="157">
        <f t="shared" si="162"/>
        <v>5</v>
      </c>
      <c r="CZ36" s="158">
        <f t="shared" si="163"/>
        <v>0</v>
      </c>
      <c r="DA36" s="159"/>
      <c r="DB36" s="159"/>
      <c r="DC36" s="159"/>
      <c r="DD36" s="78"/>
      <c r="DE36" s="79"/>
      <c r="DF36" s="77" t="str">
        <f t="shared" si="164"/>
        <v>0</v>
      </c>
      <c r="DG36" s="81">
        <f t="shared" si="165"/>
        <v>0</v>
      </c>
      <c r="DH36" s="160">
        <f t="shared" si="166"/>
        <v>0</v>
      </c>
      <c r="DI36" s="160">
        <f t="shared" si="167"/>
        <v>0</v>
      </c>
      <c r="DJ36" s="160">
        <f t="shared" si="168"/>
        <v>0</v>
      </c>
      <c r="DK36" s="160">
        <f t="shared" si="169"/>
        <v>0</v>
      </c>
      <c r="DL36" s="161">
        <f t="shared" ref="DL36:DM36" si="891">DL35</f>
        <v>8</v>
      </c>
      <c r="DM36" s="175">
        <f t="shared" si="891"/>
        <v>1171</v>
      </c>
      <c r="DN36" s="163" t="str">
        <f t="shared" si="759"/>
        <v>1</v>
      </c>
      <c r="DO36" s="164">
        <f t="shared" si="172"/>
        <v>1</v>
      </c>
      <c r="DP36" s="165">
        <f t="shared" si="173"/>
        <v>0</v>
      </c>
      <c r="DQ36" s="166"/>
      <c r="DR36" s="166"/>
      <c r="DS36" s="166"/>
      <c r="DT36" s="84"/>
      <c r="DU36" s="85"/>
      <c r="DV36" s="83" t="str">
        <f t="shared" si="174"/>
        <v>0</v>
      </c>
      <c r="DW36" s="167">
        <f t="shared" si="175"/>
        <v>0</v>
      </c>
      <c r="DX36" s="168">
        <f t="shared" si="176"/>
        <v>0</v>
      </c>
      <c r="DY36" s="168">
        <f t="shared" si="177"/>
        <v>0</v>
      </c>
      <c r="DZ36" s="168">
        <f t="shared" si="178"/>
        <v>0</v>
      </c>
      <c r="EA36" s="168">
        <f t="shared" si="179"/>
        <v>0</v>
      </c>
      <c r="EB36" s="154">
        <f t="shared" ref="EB36:EC36" si="892">EB35</f>
        <v>9</v>
      </c>
      <c r="EC36" s="173">
        <f t="shared" si="892"/>
        <v>1172</v>
      </c>
      <c r="ED36" s="156" t="str">
        <f t="shared" si="761"/>
        <v>1</v>
      </c>
      <c r="EE36" s="157">
        <f t="shared" si="182"/>
        <v>5</v>
      </c>
      <c r="EF36" s="169">
        <f t="shared" si="183"/>
        <v>0</v>
      </c>
      <c r="EG36" s="159"/>
      <c r="EH36" s="159"/>
      <c r="EI36" s="159"/>
      <c r="EJ36" s="78"/>
      <c r="EK36" s="79"/>
      <c r="EL36" s="77" t="str">
        <f t="shared" si="184"/>
        <v>0</v>
      </c>
      <c r="EM36" s="81">
        <f t="shared" si="185"/>
        <v>0</v>
      </c>
      <c r="EN36" s="160">
        <f t="shared" si="186"/>
        <v>0</v>
      </c>
      <c r="EO36" s="160">
        <f t="shared" si="187"/>
        <v>0</v>
      </c>
      <c r="EP36" s="160">
        <f t="shared" si="188"/>
        <v>0</v>
      </c>
      <c r="EQ36" s="160">
        <f t="shared" si="189"/>
        <v>0</v>
      </c>
      <c r="ER36" s="161">
        <f t="shared" ref="ER36:ES36" si="893">ER35</f>
        <v>10</v>
      </c>
      <c r="ES36" s="175">
        <f t="shared" si="893"/>
        <v>1173</v>
      </c>
      <c r="ET36" s="163" t="str">
        <f t="shared" si="763"/>
        <v>1</v>
      </c>
      <c r="EU36" s="164">
        <f t="shared" si="192"/>
        <v>7</v>
      </c>
      <c r="EV36" s="165">
        <f t="shared" si="193"/>
        <v>0</v>
      </c>
      <c r="EW36" s="166"/>
      <c r="EX36" s="166"/>
      <c r="EY36" s="166"/>
      <c r="EZ36" s="84"/>
      <c r="FA36" s="85"/>
      <c r="FB36" s="83" t="str">
        <f t="shared" si="194"/>
        <v>0</v>
      </c>
      <c r="FC36" s="167">
        <f t="shared" si="195"/>
        <v>0</v>
      </c>
      <c r="FD36" s="168">
        <f t="shared" si="196"/>
        <v>0</v>
      </c>
      <c r="FE36" s="168">
        <f t="shared" si="197"/>
        <v>0</v>
      </c>
      <c r="FF36" s="168">
        <f t="shared" si="198"/>
        <v>0</v>
      </c>
      <c r="FG36" s="168">
        <f t="shared" si="199"/>
        <v>0</v>
      </c>
      <c r="FH36" s="154">
        <f t="shared" ref="FH36:FI36" si="894">FH35</f>
        <v>11</v>
      </c>
      <c r="FI36" s="173">
        <f t="shared" si="894"/>
        <v>1174</v>
      </c>
      <c r="FJ36" s="156" t="str">
        <f t="shared" si="765"/>
        <v>1</v>
      </c>
      <c r="FK36" s="157">
        <f t="shared" si="202"/>
        <v>2</v>
      </c>
      <c r="FL36" s="158">
        <f t="shared" si="203"/>
        <v>0</v>
      </c>
      <c r="FM36" s="159"/>
      <c r="FN36" s="159"/>
      <c r="FO36" s="159"/>
      <c r="FP36" s="78"/>
      <c r="FQ36" s="79"/>
      <c r="FR36" s="77" t="str">
        <f t="shared" si="204"/>
        <v>0</v>
      </c>
      <c r="FS36" s="81">
        <f t="shared" si="205"/>
        <v>0</v>
      </c>
      <c r="FT36" s="160">
        <f t="shared" si="206"/>
        <v>0</v>
      </c>
      <c r="FU36" s="160">
        <f t="shared" si="207"/>
        <v>0</v>
      </c>
      <c r="FV36" s="160">
        <f t="shared" si="208"/>
        <v>0</v>
      </c>
      <c r="FW36" s="160">
        <f t="shared" si="209"/>
        <v>0</v>
      </c>
      <c r="FX36" s="161">
        <f t="shared" ref="FX36:FY36" si="895">FX35</f>
        <v>12</v>
      </c>
      <c r="FY36" s="175">
        <f t="shared" si="895"/>
        <v>1175</v>
      </c>
      <c r="FZ36" s="163" t="str">
        <f t="shared" si="767"/>
        <v>1</v>
      </c>
      <c r="GA36" s="164">
        <f t="shared" si="212"/>
        <v>4</v>
      </c>
      <c r="GB36" s="165">
        <f t="shared" si="213"/>
        <v>0</v>
      </c>
      <c r="GC36" s="166"/>
      <c r="GD36" s="166"/>
      <c r="GE36" s="166"/>
      <c r="GF36" s="84"/>
      <c r="GG36" s="85"/>
      <c r="GH36" s="83" t="str">
        <f t="shared" si="214"/>
        <v>0</v>
      </c>
      <c r="GI36" s="167">
        <f t="shared" si="215"/>
        <v>0</v>
      </c>
      <c r="GJ36" s="168">
        <f t="shared" si="216"/>
        <v>0</v>
      </c>
      <c r="GK36" s="168">
        <f t="shared" si="217"/>
        <v>0</v>
      </c>
      <c r="GL36" s="168">
        <f t="shared" si="218"/>
        <v>0</v>
      </c>
      <c r="GM36" s="168">
        <f t="shared" si="219"/>
        <v>0</v>
      </c>
      <c r="GN36" s="154">
        <f t="shared" ref="GN36:GO36" si="896">GN35</f>
        <v>13</v>
      </c>
      <c r="GO36" s="173">
        <f t="shared" si="896"/>
        <v>1176</v>
      </c>
      <c r="GP36" s="156" t="str">
        <f t="shared" si="769"/>
        <v>1</v>
      </c>
      <c r="GQ36" s="157">
        <f t="shared" si="222"/>
        <v>2</v>
      </c>
      <c r="GR36" s="158">
        <f t="shared" si="223"/>
        <v>0</v>
      </c>
      <c r="GS36" s="176"/>
      <c r="GT36" s="176"/>
      <c r="GU36" s="176"/>
      <c r="GV36" s="78"/>
      <c r="GW36" s="79"/>
      <c r="GX36" s="77" t="str">
        <f t="shared" si="224"/>
        <v>0</v>
      </c>
      <c r="GY36" s="81">
        <f t="shared" si="225"/>
        <v>0</v>
      </c>
      <c r="GZ36" s="160">
        <f t="shared" si="226"/>
        <v>0</v>
      </c>
      <c r="HA36" s="160">
        <f t="shared" si="227"/>
        <v>0</v>
      </c>
      <c r="HB36" s="160">
        <f t="shared" si="228"/>
        <v>0</v>
      </c>
      <c r="HC36" s="160">
        <f t="shared" si="229"/>
        <v>0</v>
      </c>
      <c r="HD36" s="161">
        <f t="shared" ref="HD36:HE36" si="897">HD35</f>
        <v>14</v>
      </c>
      <c r="HE36" s="175">
        <f t="shared" si="897"/>
        <v>1177</v>
      </c>
      <c r="HF36" s="163" t="str">
        <f t="shared" si="771"/>
        <v>1</v>
      </c>
      <c r="HG36" s="164">
        <f t="shared" si="232"/>
        <v>7</v>
      </c>
      <c r="HH36" s="165">
        <f t="shared" si="233"/>
        <v>0</v>
      </c>
      <c r="HI36" s="166"/>
      <c r="HJ36" s="166"/>
      <c r="HK36" s="166"/>
      <c r="HL36" s="84"/>
      <c r="HM36" s="85"/>
      <c r="HN36" s="83" t="str">
        <f t="shared" si="234"/>
        <v>0</v>
      </c>
      <c r="HO36" s="167">
        <f t="shared" si="235"/>
        <v>0</v>
      </c>
      <c r="HP36" s="168">
        <f t="shared" si="236"/>
        <v>0</v>
      </c>
      <c r="HQ36" s="168">
        <f t="shared" si="237"/>
        <v>0</v>
      </c>
      <c r="HR36" s="168">
        <f t="shared" si="238"/>
        <v>0</v>
      </c>
      <c r="HS36" s="168">
        <f t="shared" si="239"/>
        <v>0</v>
      </c>
      <c r="HT36" s="154">
        <f t="shared" ref="HT36:HU36" si="898">HT35</f>
        <v>15</v>
      </c>
      <c r="HU36" s="173">
        <f t="shared" si="898"/>
        <v>1178</v>
      </c>
      <c r="HV36" s="156" t="str">
        <f t="shared" si="773"/>
        <v>1</v>
      </c>
      <c r="HW36" s="157" t="str">
        <f t="shared" si="242"/>
        <v/>
      </c>
      <c r="HX36" s="169">
        <f t="shared" si="243"/>
        <v>0</v>
      </c>
      <c r="HY36" s="159"/>
      <c r="HZ36" s="159"/>
      <c r="IA36" s="159"/>
      <c r="IB36" s="160"/>
      <c r="IC36" s="160"/>
      <c r="ID36" s="160" t="str">
        <f t="shared" si="244"/>
        <v>0</v>
      </c>
      <c r="IE36" s="160">
        <f t="shared" si="245"/>
        <v>0</v>
      </c>
      <c r="IF36" s="160">
        <f t="shared" si="246"/>
        <v>0</v>
      </c>
      <c r="IG36" s="160">
        <f t="shared" si="247"/>
        <v>0</v>
      </c>
      <c r="IH36" s="160">
        <f t="shared" si="248"/>
        <v>0</v>
      </c>
      <c r="II36" s="160">
        <f t="shared" si="249"/>
        <v>0</v>
      </c>
      <c r="IJ36" s="161">
        <f t="shared" ref="IJ36:IK36" si="899">IJ35</f>
        <v>16</v>
      </c>
      <c r="IK36" s="175">
        <f t="shared" si="899"/>
        <v>1179</v>
      </c>
      <c r="IL36" s="163" t="str">
        <f t="shared" si="775"/>
        <v>1</v>
      </c>
      <c r="IM36" s="164" t="str">
        <f t="shared" si="252"/>
        <v/>
      </c>
      <c r="IN36" s="165">
        <f t="shared" si="253"/>
        <v>0</v>
      </c>
      <c r="IO36" s="166"/>
      <c r="IP36" s="166"/>
      <c r="IQ36" s="166"/>
      <c r="IR36" s="168"/>
      <c r="IS36" s="168"/>
      <c r="IT36" s="170" t="str">
        <f t="shared" si="254"/>
        <v>0</v>
      </c>
      <c r="IU36" s="170">
        <f t="shared" si="255"/>
        <v>0</v>
      </c>
      <c r="IV36" s="168">
        <f t="shared" si="256"/>
        <v>0</v>
      </c>
      <c r="IW36" s="168">
        <f t="shared" si="257"/>
        <v>0</v>
      </c>
      <c r="IX36" s="168">
        <f t="shared" si="258"/>
        <v>0</v>
      </c>
      <c r="IY36" s="168">
        <f t="shared" si="259"/>
        <v>0</v>
      </c>
      <c r="IZ36" s="154">
        <f t="shared" ref="IZ36:JA36" si="900">IZ35</f>
        <v>17</v>
      </c>
      <c r="JA36" s="173">
        <f t="shared" si="900"/>
        <v>1180</v>
      </c>
      <c r="JB36" s="156" t="str">
        <f t="shared" si="777"/>
        <v>1</v>
      </c>
      <c r="JC36" s="157" t="str">
        <f t="shared" si="262"/>
        <v/>
      </c>
      <c r="JD36" s="158">
        <f t="shared" si="263"/>
        <v>0</v>
      </c>
      <c r="JE36" s="159"/>
      <c r="JF36" s="159"/>
      <c r="JG36" s="159"/>
      <c r="JH36" s="160"/>
      <c r="JI36" s="160"/>
      <c r="JJ36" s="171" t="str">
        <f t="shared" si="264"/>
        <v>0</v>
      </c>
      <c r="JK36" s="171">
        <f t="shared" si="265"/>
        <v>0</v>
      </c>
      <c r="JL36" s="160">
        <f t="shared" si="266"/>
        <v>0</v>
      </c>
      <c r="JM36" s="160">
        <f t="shared" si="267"/>
        <v>0</v>
      </c>
      <c r="JN36" s="160">
        <f t="shared" si="268"/>
        <v>0</v>
      </c>
      <c r="JO36" s="160">
        <f t="shared" si="269"/>
        <v>0</v>
      </c>
      <c r="JP36" s="161">
        <f t="shared" ref="JP36:JQ36" si="901">JP35</f>
        <v>18</v>
      </c>
      <c r="JQ36" s="175">
        <f t="shared" si="901"/>
        <v>1181</v>
      </c>
      <c r="JR36" s="163" t="str">
        <f t="shared" si="779"/>
        <v>1</v>
      </c>
      <c r="JS36" s="164" t="str">
        <f t="shared" si="272"/>
        <v/>
      </c>
      <c r="JT36" s="165">
        <f t="shared" si="273"/>
        <v>0</v>
      </c>
      <c r="JU36" s="166"/>
      <c r="JV36" s="166"/>
      <c r="JW36" s="166"/>
      <c r="JX36" s="168"/>
      <c r="JY36" s="168"/>
      <c r="JZ36" s="170" t="str">
        <f t="shared" si="274"/>
        <v>0</v>
      </c>
      <c r="KA36" s="170">
        <f t="shared" si="275"/>
        <v>0</v>
      </c>
      <c r="KB36" s="168">
        <f t="shared" si="276"/>
        <v>0</v>
      </c>
      <c r="KC36" s="168">
        <f t="shared" si="277"/>
        <v>0</v>
      </c>
      <c r="KD36" s="168">
        <f t="shared" si="278"/>
        <v>0</v>
      </c>
      <c r="KE36" s="168">
        <f t="shared" si="279"/>
        <v>0</v>
      </c>
      <c r="KF36" s="154">
        <f t="shared" ref="KF36:KG36" si="902">KF35</f>
        <v>19</v>
      </c>
      <c r="KG36" s="173">
        <f t="shared" si="902"/>
        <v>1182</v>
      </c>
      <c r="KH36" s="156" t="str">
        <f t="shared" si="781"/>
        <v>1</v>
      </c>
      <c r="KI36" s="157" t="str">
        <f t="shared" si="282"/>
        <v/>
      </c>
      <c r="KJ36" s="158">
        <f t="shared" si="283"/>
        <v>0</v>
      </c>
      <c r="KK36" s="159"/>
      <c r="KL36" s="159"/>
      <c r="KM36" s="159"/>
      <c r="KN36" s="160"/>
      <c r="KO36" s="160"/>
      <c r="KP36" s="171" t="str">
        <f t="shared" si="284"/>
        <v>0</v>
      </c>
      <c r="KQ36" s="171">
        <f t="shared" si="285"/>
        <v>0</v>
      </c>
      <c r="KR36" s="160">
        <f t="shared" si="286"/>
        <v>0</v>
      </c>
      <c r="KS36" s="160">
        <f t="shared" si="287"/>
        <v>0</v>
      </c>
      <c r="KT36" s="160">
        <f t="shared" si="288"/>
        <v>0</v>
      </c>
      <c r="KU36" s="160">
        <f t="shared" si="289"/>
        <v>0</v>
      </c>
      <c r="KV36" s="161">
        <f t="shared" ref="KV36:KW36" si="903">KV35</f>
        <v>20</v>
      </c>
      <c r="KW36" s="175">
        <f t="shared" si="903"/>
        <v>1183</v>
      </c>
      <c r="KX36" s="163" t="str">
        <f t="shared" si="783"/>
        <v>1</v>
      </c>
      <c r="KY36" s="164" t="str">
        <f t="shared" si="292"/>
        <v/>
      </c>
      <c r="KZ36" s="165">
        <f t="shared" si="293"/>
        <v>0</v>
      </c>
      <c r="LA36" s="166"/>
      <c r="LB36" s="166"/>
      <c r="LC36" s="166"/>
      <c r="LD36" s="168"/>
      <c r="LE36" s="168"/>
      <c r="LF36" s="170" t="str">
        <f t="shared" si="294"/>
        <v>0</v>
      </c>
      <c r="LG36" s="170">
        <f t="shared" si="295"/>
        <v>0</v>
      </c>
      <c r="LH36" s="168">
        <f t="shared" si="296"/>
        <v>0</v>
      </c>
      <c r="LI36" s="168">
        <f t="shared" si="297"/>
        <v>0</v>
      </c>
      <c r="LJ36" s="168">
        <f t="shared" si="298"/>
        <v>0</v>
      </c>
      <c r="LK36" s="168">
        <f t="shared" si="299"/>
        <v>0</v>
      </c>
      <c r="LL36" s="172"/>
      <c r="LM36" s="172"/>
      <c r="LN36" s="168" t="str">
        <f t="shared" si="300"/>
        <v>#REF!</v>
      </c>
      <c r="LO36" s="168" t="str">
        <f t="shared" si="301"/>
        <v>#REF!</v>
      </c>
      <c r="LP36" s="168" t="str">
        <f t="shared" si="302"/>
        <v>#REF!</v>
      </c>
      <c r="LQ36" s="168" t="str">
        <f t="shared" si="303"/>
        <v>#REF!</v>
      </c>
    </row>
    <row r="37" ht="15.75" customHeight="1">
      <c r="A37" s="134"/>
      <c r="B37" s="135"/>
      <c r="C37" s="136">
        <f t="shared" si="99"/>
        <v>-158200</v>
      </c>
      <c r="D37" s="137">
        <f t="shared" ref="D37:E37" si="904">D36</f>
        <v>1</v>
      </c>
      <c r="E37" s="182">
        <f t="shared" si="904"/>
        <v>1164</v>
      </c>
      <c r="F37" s="183" t="str">
        <f t="shared" ref="F37:F60" si="925">IFERROR(IF(S37&gt;=10,"6",IF(S37&gt;=8,"5",IF(S37&gt;=6,"4",IF(S37&gt;=4,"3",IF(S37&gt;=2,"2",IF(S37&gt;=-1,"1",IF(S37&gt;=-2,"-1",IF(S37&gt;=-3,"-2","-3")))))))), F44)</f>
        <v>1</v>
      </c>
      <c r="G37" s="184">
        <f t="shared" si="102"/>
        <v>7</v>
      </c>
      <c r="H37" s="185">
        <f t="shared" si="103"/>
        <v>0</v>
      </c>
      <c r="I37" s="139"/>
      <c r="J37" s="139"/>
      <c r="K37" s="136">
        <f>SUM(K6:K36)</f>
        <v>-13500</v>
      </c>
      <c r="L37" s="142"/>
      <c r="M37" s="143"/>
      <c r="N37" s="148" t="str">
        <f t="shared" si="104"/>
        <v>0</v>
      </c>
      <c r="O37" s="145"/>
      <c r="P37" s="139"/>
      <c r="Q37" s="139"/>
      <c r="R37" s="186"/>
      <c r="S37" s="139"/>
      <c r="T37" s="137">
        <f t="shared" ref="T37:U37" si="905">T36</f>
        <v>2</v>
      </c>
      <c r="U37" s="182">
        <f t="shared" si="905"/>
        <v>1165</v>
      </c>
      <c r="V37" s="139"/>
      <c r="W37" s="140">
        <f t="shared" si="112"/>
        <v>3</v>
      </c>
      <c r="X37" s="185">
        <f t="shared" si="113"/>
        <v>0</v>
      </c>
      <c r="Y37" s="139"/>
      <c r="Z37" s="139"/>
      <c r="AA37" s="136">
        <f>SUM(AA6:AA36)</f>
        <v>-12600</v>
      </c>
      <c r="AB37" s="142"/>
      <c r="AC37" s="143"/>
      <c r="AD37" s="148" t="str">
        <f t="shared" si="114"/>
        <v>0</v>
      </c>
      <c r="AE37" s="146"/>
      <c r="AF37" s="139"/>
      <c r="AG37" s="139"/>
      <c r="AH37" s="186"/>
      <c r="AI37" s="139"/>
      <c r="AJ37" s="137">
        <f t="shared" ref="AJ37:AK37" si="906">AJ36</f>
        <v>3</v>
      </c>
      <c r="AK37" s="182">
        <f t="shared" si="906"/>
        <v>1166</v>
      </c>
      <c r="AL37" s="139"/>
      <c r="AM37" s="140">
        <f t="shared" si="122"/>
        <v>2</v>
      </c>
      <c r="AN37" s="185">
        <f t="shared" si="123"/>
        <v>0</v>
      </c>
      <c r="AO37" s="139"/>
      <c r="AP37" s="139"/>
      <c r="AQ37" s="136">
        <f>SUM(AQ6:AQ36)</f>
        <v>1300</v>
      </c>
      <c r="AR37" s="142"/>
      <c r="AS37" s="143"/>
      <c r="AT37" s="148" t="str">
        <f t="shared" si="124"/>
        <v>0</v>
      </c>
      <c r="AU37" s="145"/>
      <c r="AV37" s="139"/>
      <c r="AW37" s="139"/>
      <c r="AX37" s="186"/>
      <c r="AY37" s="139"/>
      <c r="AZ37" s="137">
        <f t="shared" ref="AZ37:BA37" si="907">AZ36</f>
        <v>4</v>
      </c>
      <c r="BA37" s="182">
        <f t="shared" si="907"/>
        <v>1167</v>
      </c>
      <c r="BB37" s="139"/>
      <c r="BC37" s="140">
        <f t="shared" si="132"/>
        <v>1</v>
      </c>
      <c r="BD37" s="185">
        <f t="shared" si="133"/>
        <v>0</v>
      </c>
      <c r="BE37" s="139"/>
      <c r="BF37" s="139"/>
      <c r="BG37" s="136">
        <f>SUM(BG6:BG36)</f>
        <v>-1600</v>
      </c>
      <c r="BH37" s="142"/>
      <c r="BI37" s="143"/>
      <c r="BJ37" s="148" t="str">
        <f t="shared" si="134"/>
        <v>0</v>
      </c>
      <c r="BK37" s="146"/>
      <c r="BL37" s="139"/>
      <c r="BM37" s="139"/>
      <c r="BN37" s="186"/>
      <c r="BO37" s="139"/>
      <c r="BP37" s="137">
        <f t="shared" ref="BP37:BQ37" si="908">BP36</f>
        <v>5</v>
      </c>
      <c r="BQ37" s="182">
        <f t="shared" si="908"/>
        <v>1168</v>
      </c>
      <c r="BR37" s="139"/>
      <c r="BS37" s="140">
        <f t="shared" si="142"/>
        <v>6</v>
      </c>
      <c r="BT37" s="185">
        <f t="shared" si="143"/>
        <v>0</v>
      </c>
      <c r="BU37" s="139"/>
      <c r="BV37" s="139"/>
      <c r="BW37" s="136">
        <f>SUM(BW6:BW36)</f>
        <v>-23000</v>
      </c>
      <c r="BX37" s="142"/>
      <c r="BY37" s="143"/>
      <c r="BZ37" s="148" t="str">
        <f t="shared" si="144"/>
        <v>0</v>
      </c>
      <c r="CA37" s="145"/>
      <c r="CB37" s="139"/>
      <c r="CC37" s="139"/>
      <c r="CD37" s="186"/>
      <c r="CE37" s="139"/>
      <c r="CF37" s="137">
        <f t="shared" ref="CF37:CG37" si="909">CF36</f>
        <v>6</v>
      </c>
      <c r="CG37" s="182">
        <f t="shared" si="909"/>
        <v>1169</v>
      </c>
      <c r="CH37" s="139"/>
      <c r="CI37" s="140">
        <f t="shared" si="152"/>
        <v>2</v>
      </c>
      <c r="CJ37" s="185">
        <f t="shared" si="153"/>
        <v>0</v>
      </c>
      <c r="CK37" s="139"/>
      <c r="CL37" s="139"/>
      <c r="CM37" s="136">
        <f>SUM(CM6:CM36)</f>
        <v>-200</v>
      </c>
      <c r="CN37" s="142"/>
      <c r="CO37" s="143"/>
      <c r="CP37" s="148" t="str">
        <f t="shared" si="154"/>
        <v>0</v>
      </c>
      <c r="CQ37" s="146"/>
      <c r="CR37" s="139"/>
      <c r="CS37" s="139"/>
      <c r="CT37" s="186"/>
      <c r="CU37" s="139"/>
      <c r="CV37" s="137">
        <f t="shared" ref="CV37:CW37" si="910">CV36</f>
        <v>7</v>
      </c>
      <c r="CW37" s="182">
        <f t="shared" si="910"/>
        <v>1170</v>
      </c>
      <c r="CX37" s="139"/>
      <c r="CY37" s="140">
        <f t="shared" si="162"/>
        <v>5</v>
      </c>
      <c r="CZ37" s="185">
        <f t="shared" si="163"/>
        <v>0</v>
      </c>
      <c r="DA37" s="139"/>
      <c r="DB37" s="139"/>
      <c r="DC37" s="136">
        <f>SUM(DC6:DC36)</f>
        <v>-17900</v>
      </c>
      <c r="DD37" s="142"/>
      <c r="DE37" s="143"/>
      <c r="DF37" s="148" t="str">
        <f t="shared" si="164"/>
        <v>0</v>
      </c>
      <c r="DG37" s="145"/>
      <c r="DH37" s="139"/>
      <c r="DI37" s="139"/>
      <c r="DJ37" s="186"/>
      <c r="DK37" s="139"/>
      <c r="DL37" s="137">
        <f t="shared" ref="DL37:DM37" si="911">DL36</f>
        <v>8</v>
      </c>
      <c r="DM37" s="182">
        <f t="shared" si="911"/>
        <v>1171</v>
      </c>
      <c r="DN37" s="139"/>
      <c r="DO37" s="140">
        <f t="shared" si="172"/>
        <v>1</v>
      </c>
      <c r="DP37" s="185">
        <f t="shared" si="173"/>
        <v>0</v>
      </c>
      <c r="DQ37" s="139"/>
      <c r="DR37" s="139"/>
      <c r="DS37" s="136">
        <f>SUM(DS6:DS36)</f>
        <v>-11400</v>
      </c>
      <c r="DT37" s="142"/>
      <c r="DU37" s="143"/>
      <c r="DV37" s="148" t="str">
        <f t="shared" si="174"/>
        <v>0</v>
      </c>
      <c r="DW37" s="146"/>
      <c r="DX37" s="139"/>
      <c r="DY37" s="139"/>
      <c r="DZ37" s="186"/>
      <c r="EA37" s="139"/>
      <c r="EB37" s="137">
        <f t="shared" ref="EB37:EC37" si="912">EB36</f>
        <v>9</v>
      </c>
      <c r="EC37" s="182">
        <f t="shared" si="912"/>
        <v>1172</v>
      </c>
      <c r="ED37" s="139"/>
      <c r="EE37" s="140">
        <f t="shared" si="182"/>
        <v>5</v>
      </c>
      <c r="EF37" s="187">
        <f t="shared" si="183"/>
        <v>0</v>
      </c>
      <c r="EG37" s="139"/>
      <c r="EH37" s="139"/>
      <c r="EI37" s="136">
        <f>SUM(EI6:EI36)</f>
        <v>-14200</v>
      </c>
      <c r="EJ37" s="142"/>
      <c r="EK37" s="143"/>
      <c r="EL37" s="148" t="str">
        <f t="shared" si="184"/>
        <v>0</v>
      </c>
      <c r="EM37" s="145"/>
      <c r="EN37" s="139"/>
      <c r="EO37" s="139"/>
      <c r="EP37" s="186"/>
      <c r="EQ37" s="139"/>
      <c r="ER37" s="137">
        <f t="shared" ref="ER37:ES37" si="913">ER36</f>
        <v>10</v>
      </c>
      <c r="ES37" s="182">
        <f t="shared" si="913"/>
        <v>1173</v>
      </c>
      <c r="ET37" s="139"/>
      <c r="EU37" s="140">
        <f t="shared" si="192"/>
        <v>7</v>
      </c>
      <c r="EV37" s="185">
        <f t="shared" si="193"/>
        <v>0</v>
      </c>
      <c r="EW37" s="139"/>
      <c r="EX37" s="139"/>
      <c r="EY37" s="136">
        <f>SUM(EY6:EY36)</f>
        <v>-20100</v>
      </c>
      <c r="EZ37" s="142"/>
      <c r="FA37" s="143"/>
      <c r="FB37" s="148" t="str">
        <f t="shared" si="194"/>
        <v>0</v>
      </c>
      <c r="FC37" s="146"/>
      <c r="FD37" s="139"/>
      <c r="FE37" s="139"/>
      <c r="FF37" s="186"/>
      <c r="FG37" s="139"/>
      <c r="FH37" s="137">
        <f t="shared" ref="FH37:FI37" si="914">FH36</f>
        <v>11</v>
      </c>
      <c r="FI37" s="182">
        <f t="shared" si="914"/>
        <v>1174</v>
      </c>
      <c r="FJ37" s="139"/>
      <c r="FK37" s="140">
        <f t="shared" si="202"/>
        <v>2</v>
      </c>
      <c r="FL37" s="185">
        <f t="shared" si="203"/>
        <v>0</v>
      </c>
      <c r="FM37" s="139"/>
      <c r="FN37" s="139"/>
      <c r="FO37" s="136">
        <f>SUM(FO6:FO36)</f>
        <v>-20100</v>
      </c>
      <c r="FP37" s="142"/>
      <c r="FQ37" s="143"/>
      <c r="FR37" s="148" t="str">
        <f t="shared" si="204"/>
        <v>0</v>
      </c>
      <c r="FS37" s="145"/>
      <c r="FT37" s="139"/>
      <c r="FU37" s="139"/>
      <c r="FV37" s="186"/>
      <c r="FW37" s="139"/>
      <c r="FX37" s="137">
        <f t="shared" ref="FX37:FY37" si="915">FX36</f>
        <v>12</v>
      </c>
      <c r="FY37" s="182">
        <f t="shared" si="915"/>
        <v>1175</v>
      </c>
      <c r="FZ37" s="139"/>
      <c r="GA37" s="140">
        <f t="shared" si="212"/>
        <v>4</v>
      </c>
      <c r="GB37" s="185">
        <f t="shared" si="213"/>
        <v>0</v>
      </c>
      <c r="GC37" s="139"/>
      <c r="GD37" s="139"/>
      <c r="GE37" s="136">
        <f>SUM(GE6:GE36)</f>
        <v>-8200</v>
      </c>
      <c r="GF37" s="142"/>
      <c r="GG37" s="143"/>
      <c r="GH37" s="148" t="str">
        <f t="shared" si="214"/>
        <v>0</v>
      </c>
      <c r="GI37" s="146"/>
      <c r="GJ37" s="139"/>
      <c r="GK37" s="139"/>
      <c r="GL37" s="186"/>
      <c r="GM37" s="139"/>
      <c r="GN37" s="137">
        <f t="shared" ref="GN37:GO37" si="916">GN36</f>
        <v>13</v>
      </c>
      <c r="GO37" s="182">
        <f t="shared" si="916"/>
        <v>1176</v>
      </c>
      <c r="GP37" s="139"/>
      <c r="GQ37" s="140">
        <f t="shared" si="222"/>
        <v>2</v>
      </c>
      <c r="GR37" s="185">
        <f t="shared" si="223"/>
        <v>0</v>
      </c>
      <c r="GS37" s="139"/>
      <c r="GT37" s="139"/>
      <c r="GU37" s="136">
        <f>SUM(GU6:GU36)</f>
        <v>-16600</v>
      </c>
      <c r="GV37" s="142"/>
      <c r="GW37" s="143"/>
      <c r="GX37" s="148" t="str">
        <f t="shared" si="224"/>
        <v>0</v>
      </c>
      <c r="GY37" s="145"/>
      <c r="GZ37" s="139"/>
      <c r="HA37" s="139"/>
      <c r="HB37" s="186"/>
      <c r="HC37" s="139"/>
      <c r="HD37" s="137">
        <f t="shared" ref="HD37:HE37" si="917">HD36</f>
        <v>14</v>
      </c>
      <c r="HE37" s="182">
        <f t="shared" si="917"/>
        <v>1177</v>
      </c>
      <c r="HF37" s="139"/>
      <c r="HG37" s="140">
        <f t="shared" si="232"/>
        <v>7</v>
      </c>
      <c r="HH37" s="185">
        <f t="shared" si="233"/>
        <v>0</v>
      </c>
      <c r="HI37" s="139"/>
      <c r="HJ37" s="139"/>
      <c r="HK37" s="136">
        <f>SUM(HK6:HK36)</f>
        <v>-100</v>
      </c>
      <c r="HL37" s="142"/>
      <c r="HM37" s="143"/>
      <c r="HN37" s="148" t="str">
        <f t="shared" si="234"/>
        <v>0</v>
      </c>
      <c r="HO37" s="146"/>
      <c r="HP37" s="139"/>
      <c r="HQ37" s="139"/>
      <c r="HR37" s="186"/>
      <c r="HS37" s="139"/>
      <c r="HT37" s="137">
        <f t="shared" ref="HT37:HU37" si="918">HT36</f>
        <v>15</v>
      </c>
      <c r="HU37" s="182">
        <f t="shared" si="918"/>
        <v>1178</v>
      </c>
      <c r="HV37" s="139"/>
      <c r="HW37" s="140" t="str">
        <f t="shared" si="242"/>
        <v/>
      </c>
      <c r="HX37" s="187">
        <f t="shared" si="243"/>
        <v>0</v>
      </c>
      <c r="HY37" s="139"/>
      <c r="HZ37" s="139"/>
      <c r="IA37" s="136">
        <f>SUM(IA6:IA36)</f>
        <v>0</v>
      </c>
      <c r="IB37" s="139"/>
      <c r="IC37" s="139"/>
      <c r="ID37" s="139" t="str">
        <f t="shared" si="244"/>
        <v>0</v>
      </c>
      <c r="IE37" s="139"/>
      <c r="IF37" s="139"/>
      <c r="IG37" s="139"/>
      <c r="IH37" s="186"/>
      <c r="II37" s="139"/>
      <c r="IJ37" s="137">
        <f t="shared" ref="IJ37:IK37" si="919">IJ36</f>
        <v>16</v>
      </c>
      <c r="IK37" s="182">
        <f t="shared" si="919"/>
        <v>1179</v>
      </c>
      <c r="IL37" s="139"/>
      <c r="IM37" s="140" t="str">
        <f t="shared" si="252"/>
        <v/>
      </c>
      <c r="IN37" s="185">
        <f t="shared" si="253"/>
        <v>0</v>
      </c>
      <c r="IO37" s="139"/>
      <c r="IP37" s="139"/>
      <c r="IQ37" s="136">
        <f>SUM(IQ6:IQ36)</f>
        <v>0</v>
      </c>
      <c r="IR37" s="139"/>
      <c r="IS37" s="139"/>
      <c r="IT37" s="140" t="str">
        <f t="shared" si="254"/>
        <v>0</v>
      </c>
      <c r="IU37" s="140"/>
      <c r="IV37" s="139"/>
      <c r="IW37" s="139"/>
      <c r="IX37" s="186"/>
      <c r="IY37" s="139"/>
      <c r="IZ37" s="137">
        <f t="shared" ref="IZ37:JA37" si="920">IZ36</f>
        <v>17</v>
      </c>
      <c r="JA37" s="182">
        <f t="shared" si="920"/>
        <v>1180</v>
      </c>
      <c r="JB37" s="139"/>
      <c r="JC37" s="140" t="str">
        <f t="shared" si="262"/>
        <v/>
      </c>
      <c r="JD37" s="185">
        <f t="shared" si="263"/>
        <v>0</v>
      </c>
      <c r="JE37" s="139"/>
      <c r="JF37" s="139"/>
      <c r="JG37" s="136">
        <f>SUM(JG6:JG36)</f>
        <v>0</v>
      </c>
      <c r="JH37" s="139"/>
      <c r="JI37" s="139"/>
      <c r="JJ37" s="140" t="str">
        <f t="shared" si="264"/>
        <v>0</v>
      </c>
      <c r="JK37" s="140"/>
      <c r="JL37" s="139"/>
      <c r="JM37" s="139"/>
      <c r="JN37" s="186"/>
      <c r="JO37" s="139"/>
      <c r="JP37" s="137">
        <f t="shared" ref="JP37:JQ37" si="921">JP36</f>
        <v>18</v>
      </c>
      <c r="JQ37" s="182">
        <f t="shared" si="921"/>
        <v>1181</v>
      </c>
      <c r="JR37" s="139"/>
      <c r="JS37" s="140" t="str">
        <f t="shared" si="272"/>
        <v/>
      </c>
      <c r="JT37" s="185">
        <f t="shared" si="273"/>
        <v>0</v>
      </c>
      <c r="JU37" s="139"/>
      <c r="JV37" s="139"/>
      <c r="JW37" s="136">
        <f>SUM(JW6:JW36)</f>
        <v>0</v>
      </c>
      <c r="JX37" s="139"/>
      <c r="JY37" s="139"/>
      <c r="JZ37" s="140" t="str">
        <f t="shared" si="274"/>
        <v>0</v>
      </c>
      <c r="KA37" s="140"/>
      <c r="KB37" s="139"/>
      <c r="KC37" s="139"/>
      <c r="KD37" s="186"/>
      <c r="KE37" s="139"/>
      <c r="KF37" s="137">
        <f t="shared" ref="KF37:KG37" si="922">KF36</f>
        <v>19</v>
      </c>
      <c r="KG37" s="182">
        <f t="shared" si="922"/>
        <v>1182</v>
      </c>
      <c r="KH37" s="139"/>
      <c r="KI37" s="140" t="str">
        <f t="shared" si="282"/>
        <v/>
      </c>
      <c r="KJ37" s="185">
        <f t="shared" si="283"/>
        <v>0</v>
      </c>
      <c r="KK37" s="139"/>
      <c r="KL37" s="139"/>
      <c r="KM37" s="136">
        <f>SUM(KM6:KM36)</f>
        <v>0</v>
      </c>
      <c r="KN37" s="139"/>
      <c r="KO37" s="139"/>
      <c r="KP37" s="140" t="str">
        <f t="shared" si="284"/>
        <v>0</v>
      </c>
      <c r="KQ37" s="140"/>
      <c r="KR37" s="139"/>
      <c r="KS37" s="139"/>
      <c r="KT37" s="186"/>
      <c r="KU37" s="139"/>
      <c r="KV37" s="137">
        <f t="shared" ref="KV37:KW37" si="923">KV36</f>
        <v>20</v>
      </c>
      <c r="KW37" s="182">
        <f t="shared" si="923"/>
        <v>1183</v>
      </c>
      <c r="KX37" s="139"/>
      <c r="KY37" s="140" t="str">
        <f t="shared" si="292"/>
        <v/>
      </c>
      <c r="KZ37" s="185">
        <f t="shared" si="293"/>
        <v>0</v>
      </c>
      <c r="LA37" s="139"/>
      <c r="LB37" s="139"/>
      <c r="LC37" s="136">
        <f>SUM(LC6:LC36)</f>
        <v>0</v>
      </c>
      <c r="LD37" s="139"/>
      <c r="LE37" s="139"/>
      <c r="LF37" s="140" t="str">
        <f t="shared" si="294"/>
        <v>0</v>
      </c>
      <c r="LG37" s="140"/>
      <c r="LH37" s="139"/>
      <c r="LI37" s="139"/>
      <c r="LJ37" s="186"/>
      <c r="LK37" s="139"/>
      <c r="LL37" s="136"/>
      <c r="LM37" s="136"/>
      <c r="LN37" s="139"/>
      <c r="LO37" s="139"/>
      <c r="LP37" s="186"/>
      <c r="LQ37" s="139"/>
    </row>
    <row r="38" ht="15.75" customHeight="1">
      <c r="A38" s="151">
        <v>46143.0</v>
      </c>
      <c r="B38" s="152" t="s">
        <v>29</v>
      </c>
      <c r="C38" s="153">
        <f t="shared" si="99"/>
        <v>-24400</v>
      </c>
      <c r="D38" s="154">
        <f t="shared" ref="D38:E38" si="924">D37</f>
        <v>1</v>
      </c>
      <c r="E38" s="155">
        <f t="shared" si="924"/>
        <v>1164</v>
      </c>
      <c r="F38" s="156" t="str">
        <f t="shared" si="925"/>
        <v>-1</v>
      </c>
      <c r="G38" s="157">
        <f t="shared" si="102"/>
        <v>7</v>
      </c>
      <c r="H38" s="158">
        <f t="shared" si="103"/>
        <v>-1</v>
      </c>
      <c r="I38" s="176">
        <v>9342.0</v>
      </c>
      <c r="J38" s="176">
        <v>2141.0</v>
      </c>
      <c r="K38" s="176">
        <v>-4000.0</v>
      </c>
      <c r="L38" s="78"/>
      <c r="M38" s="79"/>
      <c r="N38" s="77" t="str">
        <f t="shared" si="104"/>
        <v>0</v>
      </c>
      <c r="O38" s="81">
        <f t="shared" ref="O38:O68" si="946">L38+N38</f>
        <v>0</v>
      </c>
      <c r="P38" s="160">
        <f t="shared" ref="P38:P68" si="947">IF(I38&gt;=8000,2.5,IF(I38&gt;=6000,2,IF(I38&gt;=4000,1.5,IF(I38&gt;=2000,1,IF(I38&gt;=1000,0.5,IF(I38&gt;=0,0))))))</f>
        <v>2.5</v>
      </c>
      <c r="Q38" s="160">
        <f t="shared" ref="Q38:Q68" si="948">IF(J38&gt;=10000,5,IF(J38&gt;=9000,4.5,IF(J38&gt;=8000,4,IF(J38&gt;=7000,3.5,IF(J38&gt;=6000,3,IF(J38&gt;=5000,2.5,IF(J38&gt;=4000,2,IF(J38&gt;=3000,1.5,IF(J38&gt;=2000,1,IF(J38&gt;=1000,0.5,0))))))))))</f>
        <v>1</v>
      </c>
      <c r="R38" s="160">
        <f t="shared" ref="R38:R68" si="949">IF(K38&gt;=8000,5,IF(K38&gt;=6000,4,IF(K38&gt;=4000,3,IF(K38&gt;=2000,2,IF(K38&gt;=1000,1,IF(K38&gt;=0,0,IF(K38&gt;=-1000,-1,IF(K38&gt;=-2000,-1.5,IF(K38&gt;=-3000,-4,IF(K38&gt;=-4000,-5,-6))))))))))</f>
        <v>-5</v>
      </c>
      <c r="S38" s="160">
        <f t="shared" ref="S38:S68" si="950">IFERROR(R38+Q38+P38, R38+Q38)</f>
        <v>-1.5</v>
      </c>
      <c r="T38" s="161">
        <f t="shared" ref="T38:U38" si="926">T37</f>
        <v>2</v>
      </c>
      <c r="U38" s="162">
        <f t="shared" si="926"/>
        <v>1165</v>
      </c>
      <c r="V38" s="163" t="str">
        <f t="shared" ref="V38:V60" si="952">IFERROR(IF(AI38&gt;=10,"6",IF(AI38&gt;=8,"5",IF(AI38&gt;=6,"4",IF(AI38&gt;=4,"3",IF(AI38&gt;=2,"2",IF(AI38&gt;=-1,"1",IF(AI38&gt;=-2,"-1",IF(AI38&gt;=-3,"-2","-3")))))))), V45)</f>
        <v>-3</v>
      </c>
      <c r="W38" s="164">
        <f t="shared" si="112"/>
        <v>3</v>
      </c>
      <c r="X38" s="165">
        <f t="shared" si="113"/>
        <v>-3</v>
      </c>
      <c r="Y38" s="177">
        <v>7924.0</v>
      </c>
      <c r="Z38" s="177">
        <v>1915.0</v>
      </c>
      <c r="AA38" s="177">
        <v>-4500.0</v>
      </c>
      <c r="AB38" s="84"/>
      <c r="AC38" s="85"/>
      <c r="AD38" s="83" t="str">
        <f t="shared" si="114"/>
        <v>0</v>
      </c>
      <c r="AE38" s="167">
        <f t="shared" ref="AE38:AE68" si="953">AB38+AD38</f>
        <v>0</v>
      </c>
      <c r="AF38" s="168">
        <f t="shared" ref="AF38:AF68" si="954">IF(Y38&gt;=8000,2.5,IF(Y38&gt;=6000,2,IF(Y38&gt;=4000,1.5,IF(Y38&gt;=2000,1,IF(Y38&gt;=1000,0.5,IF(Y38&gt;=0,0))))))</f>
        <v>2</v>
      </c>
      <c r="AG38" s="168">
        <f t="shared" ref="AG38:AG68" si="955">IF(Z38&gt;=10000,5,IF(Z38&gt;=9000,4.5,IF(Z38&gt;=8000,4,IF(Z38&gt;=7000,3.5,IF(Z38&gt;=6000,3,IF(Z38&gt;=5000,2.5,IF(Z38&gt;=4000,2,IF(Z38&gt;=3000,1.5,IF(Z38&gt;=2000,1,IF(Z38&gt;=1000,0.5,0))))))))))</f>
        <v>0.5</v>
      </c>
      <c r="AH38" s="168">
        <f t="shared" ref="AH38:AH68" si="956">IF(AA38&gt;=8000,5,IF(AA38&gt;=6000,4,IF(AA38&gt;=4000,3,IF(AA38&gt;=2000,2,IF(AA38&gt;=1000,1,IF(AA38&gt;=0,0,IF(AA38&gt;=-1000,-1,IF(AA38&gt;=-2000,-1.5,IF(AA38&gt;=-3000,-4,IF(AA38&gt;=-4000,-5,-6))))))))))</f>
        <v>-6</v>
      </c>
      <c r="AI38" s="168">
        <f t="shared" ref="AI38:AI68" si="957">IFERROR(AH38+AG38+AF38, AH38+AG38)</f>
        <v>-3.5</v>
      </c>
      <c r="AJ38" s="154">
        <f t="shared" ref="AJ38:AK38" si="927">AJ37</f>
        <v>3</v>
      </c>
      <c r="AK38" s="155">
        <f t="shared" si="927"/>
        <v>1166</v>
      </c>
      <c r="AL38" s="156" t="str">
        <f t="shared" ref="AL38:AL60" si="959">IFERROR(IF(AY38&gt;=10,"6",IF(AY38&gt;=8,"5",IF(AY38&gt;=6,"4",IF(AY38&gt;=4,"3",IF(AY38&gt;=2,"2",IF(AY38&gt;=-1,"1",IF(AY38&gt;=-2,"-1",IF(AY38&gt;=-3,"-2","-3")))))))), AL45)</f>
        <v>2</v>
      </c>
      <c r="AM38" s="157">
        <f t="shared" si="122"/>
        <v>2</v>
      </c>
      <c r="AN38" s="158">
        <f t="shared" si="123"/>
        <v>2</v>
      </c>
      <c r="AO38" s="176">
        <v>8358.0</v>
      </c>
      <c r="AP38" s="176">
        <v>3356.0</v>
      </c>
      <c r="AQ38" s="176">
        <v>-1100.0</v>
      </c>
      <c r="AR38" s="78"/>
      <c r="AS38" s="79"/>
      <c r="AT38" s="77" t="str">
        <f t="shared" si="124"/>
        <v>0</v>
      </c>
      <c r="AU38" s="81">
        <f t="shared" ref="AU38:AU68" si="960">AR38+AT38</f>
        <v>0</v>
      </c>
      <c r="AV38" s="160">
        <f t="shared" ref="AV38:AV68" si="961">IF(AO38&gt;=8000,2.5,IF(AO38&gt;=6000,2,IF(AO38&gt;=4000,1.5,IF(AO38&gt;=2000,1,IF(AO38&gt;=1000,0.5,IF(AO38&gt;=0,0))))))</f>
        <v>2.5</v>
      </c>
      <c r="AW38" s="160">
        <f t="shared" ref="AW38:AW68" si="962">IF(AP38&gt;=10000,5,IF(AP38&gt;=9000,4.5,IF(AP38&gt;=8000,4,IF(AP38&gt;=7000,3.5,IF(AP38&gt;=6000,3,IF(AP38&gt;=5000,2.5,IF(AP38&gt;=4000,2,IF(AP38&gt;=3000,1.5,IF(AP38&gt;=2000,1,IF(AP38&gt;=1000,0.5,0))))))))))</f>
        <v>1.5</v>
      </c>
      <c r="AX38" s="160">
        <f t="shared" ref="AX38:AX68" si="963">IF(AQ38&gt;=8000,5,IF(AQ38&gt;=6000,4,IF(AQ38&gt;=4000,3,IF(AQ38&gt;=2000,2,IF(AQ38&gt;=1000,1,IF(AQ38&gt;=0,0,IF(AQ38&gt;=-1000,-1,IF(AQ38&gt;=-2000,-1.5,IF(AQ38&gt;=-3000,-4,IF(AQ38&gt;=-4000,-5,-6))))))))))</f>
        <v>-1.5</v>
      </c>
      <c r="AY38" s="160">
        <f t="shared" ref="AY38:AY68" si="964">IFERROR(AX38+AW38+AV38, AX38+AW38)</f>
        <v>2.5</v>
      </c>
      <c r="AZ38" s="161">
        <f t="shared" ref="AZ38:BA38" si="928">AZ37</f>
        <v>4</v>
      </c>
      <c r="BA38" s="162">
        <f t="shared" si="928"/>
        <v>1167</v>
      </c>
      <c r="BB38" s="163" t="str">
        <f t="shared" ref="BB38:BB60" si="966">IFERROR(IF(BO38&gt;=10,"6",IF(BO38&gt;=8,"5",IF(BO38&gt;=6,"4",IF(BO38&gt;=4,"3",IF(BO38&gt;=2,"2",IF(BO38&gt;=-1,"1",IF(BO38&gt;=-2,"-1",IF(BO38&gt;=-3,"-2","-3")))))))), BB45)</f>
        <v>-3</v>
      </c>
      <c r="BC38" s="164">
        <f t="shared" si="132"/>
        <v>1</v>
      </c>
      <c r="BD38" s="165">
        <f t="shared" si="133"/>
        <v>-3</v>
      </c>
      <c r="BE38" s="177">
        <v>7566.0</v>
      </c>
      <c r="BF38" s="177">
        <v>1104.0</v>
      </c>
      <c r="BG38" s="177">
        <v>-4500.0</v>
      </c>
      <c r="BH38" s="84"/>
      <c r="BI38" s="85"/>
      <c r="BJ38" s="83" t="str">
        <f t="shared" si="134"/>
        <v>0</v>
      </c>
      <c r="BK38" s="167">
        <f t="shared" ref="BK38:BK68" si="967">BH38+BJ38</f>
        <v>0</v>
      </c>
      <c r="BL38" s="168">
        <f t="shared" ref="BL38:BL68" si="968">IF(BE38&gt;=8000,2.5,IF(BE38&gt;=6000,2,IF(BE38&gt;=4000,1.5,IF(BE38&gt;=2000,1,IF(BE38&gt;=1000,0.5,IF(BE38&gt;=0,0))))))</f>
        <v>2</v>
      </c>
      <c r="BM38" s="168">
        <f t="shared" ref="BM38:BM68" si="969">IF(BF38&gt;=10000,5,IF(BF38&gt;=9000,4.5,IF(BF38&gt;=8000,4,IF(BF38&gt;=7000,3.5,IF(BF38&gt;=6000,3,IF(BF38&gt;=5000,2.5,IF(BF38&gt;=4000,2,IF(BF38&gt;=3000,1.5,IF(BF38&gt;=2000,1,IF(BF38&gt;=1000,0.5,0))))))))))</f>
        <v>0.5</v>
      </c>
      <c r="BN38" s="168">
        <f t="shared" ref="BN38:BN68" si="970">IF(BG38&gt;=8000,5,IF(BG38&gt;=6000,4,IF(BG38&gt;=4000,3,IF(BG38&gt;=2000,2,IF(BG38&gt;=1000,1,IF(BG38&gt;=0,0,IF(BG38&gt;=-1000,-1,IF(BG38&gt;=-2000,-1.5,IF(BG38&gt;=-3000,-4,IF(BG38&gt;=-4000,-5,-6))))))))))</f>
        <v>-6</v>
      </c>
      <c r="BO38" s="168">
        <f t="shared" ref="BO38:BO68" si="971">IFERROR(BN38+BM38+BL38, BN38+BM38)</f>
        <v>-3.5</v>
      </c>
      <c r="BP38" s="154">
        <f t="shared" ref="BP38:BQ38" si="929">BP37</f>
        <v>5</v>
      </c>
      <c r="BQ38" s="155">
        <f t="shared" si="929"/>
        <v>1168</v>
      </c>
      <c r="BR38" s="156" t="str">
        <f t="shared" ref="BR38:BR60" si="973">IFERROR(IF(CE38&gt;=10,"6",IF(CE38&gt;=8,"5",IF(CE38&gt;=6,"4",IF(CE38&gt;=4,"3",IF(CE38&gt;=2,"2",IF(CE38&gt;=-1,"1",IF(CE38&gt;=-2,"-1",IF(CE38&gt;=-3,"-2","-3")))))))), BR45)</f>
        <v>1</v>
      </c>
      <c r="BS38" s="157">
        <f t="shared" si="142"/>
        <v>6</v>
      </c>
      <c r="BT38" s="158">
        <f t="shared" si="143"/>
        <v>1</v>
      </c>
      <c r="BU38" s="176">
        <v>7953.0</v>
      </c>
      <c r="BV38" s="176">
        <v>2471.0</v>
      </c>
      <c r="BW38" s="176">
        <v>-2000.0</v>
      </c>
      <c r="BX38" s="78"/>
      <c r="BY38" s="79"/>
      <c r="BZ38" s="77" t="str">
        <f t="shared" si="144"/>
        <v>0</v>
      </c>
      <c r="CA38" s="81">
        <f t="shared" ref="CA38:CA68" si="974">BX38+BZ38</f>
        <v>0</v>
      </c>
      <c r="CB38" s="160">
        <f t="shared" ref="CB38:CB68" si="975">IF(BU38&gt;=8000,2.5,IF(BU38&gt;=6000,2,IF(BU38&gt;=4000,1.5,IF(BU38&gt;=2000,1,IF(BU38&gt;=1000,0.5,IF(BU38&gt;=0,0))))))</f>
        <v>2</v>
      </c>
      <c r="CC38" s="160">
        <f t="shared" ref="CC38:CC68" si="976">IF(BV38&gt;=10000,5,IF(BV38&gt;=9000,4.5,IF(BV38&gt;=8000,4,IF(BV38&gt;=7000,3.5,IF(BV38&gt;=6000,3,IF(BV38&gt;=5000,2.5,IF(BV38&gt;=4000,2,IF(BV38&gt;=3000,1.5,IF(BV38&gt;=2000,1,IF(BV38&gt;=1000,0.5,0))))))))))</f>
        <v>1</v>
      </c>
      <c r="CD38" s="160">
        <f t="shared" ref="CD38:CD68" si="977">IF(BW38&gt;=8000,5,IF(BW38&gt;=6000,4,IF(BW38&gt;=4000,3,IF(BW38&gt;=2000,2,IF(BW38&gt;=1000,1,IF(BW38&gt;=0,0,IF(BW38&gt;=-1000,-1,IF(BW38&gt;=-2000,-1.5,IF(BW38&gt;=-3000,-4,IF(BW38&gt;=-4000,-5,-6))))))))))</f>
        <v>-1.5</v>
      </c>
      <c r="CE38" s="160">
        <f t="shared" ref="CE38:CE68" si="978">IFERROR(CD38+CC38+CB38, CD38+CC38)</f>
        <v>1.5</v>
      </c>
      <c r="CF38" s="161">
        <f t="shared" ref="CF38:CG38" si="930">CF37</f>
        <v>6</v>
      </c>
      <c r="CG38" s="162">
        <f t="shared" si="930"/>
        <v>1169</v>
      </c>
      <c r="CH38" s="163" t="str">
        <f t="shared" ref="CH38:CH60" si="980">IFERROR(IF(CU38&gt;=10,"6",IF(CU38&gt;=8,"5",IF(CU38&gt;=6,"4",IF(CU38&gt;=4,"3",IF(CU38&gt;=2,"2",IF(CU38&gt;=-1,"1",IF(CU38&gt;=-2,"-1",IF(CU38&gt;=-3,"-2","-3")))))))), CH45)</f>
        <v>4</v>
      </c>
      <c r="CI38" s="164">
        <f t="shared" si="152"/>
        <v>2</v>
      </c>
      <c r="CJ38" s="165">
        <f t="shared" si="153"/>
        <v>4</v>
      </c>
      <c r="CK38" s="177">
        <v>8207.0</v>
      </c>
      <c r="CL38" s="177">
        <v>6095.0</v>
      </c>
      <c r="CM38" s="177">
        <v>1100.0</v>
      </c>
      <c r="CN38" s="84"/>
      <c r="CO38" s="85"/>
      <c r="CP38" s="83" t="str">
        <f t="shared" si="154"/>
        <v>0</v>
      </c>
      <c r="CQ38" s="167">
        <f t="shared" ref="CQ38:CQ68" si="981">CN38+CP38</f>
        <v>0</v>
      </c>
      <c r="CR38" s="168">
        <f t="shared" ref="CR38:CR68" si="982">IF(CK38&gt;=8000,2.5,IF(CK38&gt;=6000,2,IF(CK38&gt;=4000,1.5,IF(CK38&gt;=2000,1,IF(CK38&gt;=1000,0.5,IF(CK38&gt;=0,0))))))</f>
        <v>2.5</v>
      </c>
      <c r="CS38" s="168">
        <f t="shared" ref="CS38:CS68" si="983">IF(CL38&gt;=10000,5,IF(CL38&gt;=9000,4.5,IF(CL38&gt;=8000,4,IF(CL38&gt;=7000,3.5,IF(CL38&gt;=6000,3,IF(CL38&gt;=5000,2.5,IF(CL38&gt;=4000,2,IF(CL38&gt;=3000,1.5,IF(CL38&gt;=2000,1,IF(CL38&gt;=1000,0.5,0))))))))))</f>
        <v>3</v>
      </c>
      <c r="CT38" s="168">
        <f t="shared" ref="CT38:CT68" si="984">IF(CM38&gt;=8000,5,IF(CM38&gt;=6000,4,IF(CM38&gt;=4000,3,IF(CM38&gt;=2000,2,IF(CM38&gt;=1000,1,IF(CM38&gt;=0,0,IF(CM38&gt;=-1000,-1,IF(CM38&gt;=-2000,-1.5,IF(CM38&gt;=-3000,-4,IF(CM38&gt;=-4000,-5,-6))))))))))</f>
        <v>1</v>
      </c>
      <c r="CU38" s="168">
        <f t="shared" ref="CU38:CU68" si="985">IFERROR(CT38+CS38+CR38, CT38+CS38)</f>
        <v>6.5</v>
      </c>
      <c r="CV38" s="154">
        <f t="shared" ref="CV38:CW38" si="931">CV37</f>
        <v>7</v>
      </c>
      <c r="CW38" s="155">
        <f t="shared" si="931"/>
        <v>1170</v>
      </c>
      <c r="CX38" s="156" t="str">
        <f t="shared" ref="CX38:CX60" si="987">IFERROR(IF(DK38&gt;=10,"6",IF(DK38&gt;=8,"5",IF(DK38&gt;=6,"4",IF(DK38&gt;=4,"3",IF(DK38&gt;=2,"2",IF(DK38&gt;=-1,"1",IF(DK38&gt;=-2,"-1",IF(DK38&gt;=-3,"-2","-3")))))))), CX45)</f>
        <v>6</v>
      </c>
      <c r="CY38" s="157">
        <f t="shared" si="162"/>
        <v>5</v>
      </c>
      <c r="CZ38" s="158">
        <f t="shared" si="163"/>
        <v>6</v>
      </c>
      <c r="DA38" s="176">
        <v>9042.0</v>
      </c>
      <c r="DB38" s="176">
        <v>8205.0</v>
      </c>
      <c r="DC38" s="176">
        <v>6000.0</v>
      </c>
      <c r="DD38" s="78"/>
      <c r="DE38" s="79"/>
      <c r="DF38" s="77" t="str">
        <f t="shared" si="164"/>
        <v>0</v>
      </c>
      <c r="DG38" s="81">
        <f t="shared" ref="DG38:DG68" si="988">DD38+DF38</f>
        <v>0</v>
      </c>
      <c r="DH38" s="160">
        <f t="shared" ref="DH38:DH68" si="989">IF(DA38&gt;=8000,2.5,IF(DA38&gt;=6000,2,IF(DA38&gt;=4000,1.5,IF(DA38&gt;=2000,1,IF(DA38&gt;=1000,0.5,IF(DA38&gt;=0,0))))))</f>
        <v>2.5</v>
      </c>
      <c r="DI38" s="160">
        <f t="shared" ref="DI38:DI68" si="990">IF(DB38&gt;=10000,5,IF(DB38&gt;=9000,4.5,IF(DB38&gt;=8000,4,IF(DB38&gt;=7000,3.5,IF(DB38&gt;=6000,3,IF(DB38&gt;=5000,2.5,IF(DB38&gt;=4000,2,IF(DB38&gt;=3000,1.5,IF(DB38&gt;=2000,1,IF(DB38&gt;=1000,0.5,0))))))))))</f>
        <v>4</v>
      </c>
      <c r="DJ38" s="160">
        <f t="shared" ref="DJ38:DJ68" si="991">IF(DC38&gt;=8000,5,IF(DC38&gt;=6000,4,IF(DC38&gt;=4000,3,IF(DC38&gt;=2000,2,IF(DC38&gt;=1000,1,IF(DC38&gt;=0,0,IF(DC38&gt;=-1000,-1,IF(DC38&gt;=-2000,-1.5,IF(DC38&gt;=-3000,-4,IF(DC38&gt;=-4000,-5,-6))))))))))</f>
        <v>4</v>
      </c>
      <c r="DK38" s="160">
        <f t="shared" ref="DK38:DK68" si="992">IFERROR(DJ38+DI38+DH38, DJ38+DI38)</f>
        <v>10.5</v>
      </c>
      <c r="DL38" s="161">
        <f t="shared" ref="DL38:DM38" si="932">DL37</f>
        <v>8</v>
      </c>
      <c r="DM38" s="162">
        <f t="shared" si="932"/>
        <v>1171</v>
      </c>
      <c r="DN38" s="163" t="str">
        <f t="shared" ref="DN38:DN60" si="994">IFERROR(IF(EA38&gt;=10,"6",IF(EA38&gt;=8,"5",IF(EA38&gt;=6,"4",IF(EA38&gt;=4,"3",IF(EA38&gt;=2,"2",IF(EA38&gt;=-1,"1",IF(EA38&gt;=-2,"-1",IF(EA38&gt;=-3,"-2","-3")))))))), DN45)</f>
        <v>-1</v>
      </c>
      <c r="DO38" s="164">
        <f t="shared" si="172"/>
        <v>1</v>
      </c>
      <c r="DP38" s="165">
        <f t="shared" si="173"/>
        <v>-1</v>
      </c>
      <c r="DQ38" s="177">
        <v>9092.0</v>
      </c>
      <c r="DR38" s="177">
        <v>1810.0</v>
      </c>
      <c r="DS38" s="177">
        <v>-4000.0</v>
      </c>
      <c r="DT38" s="84"/>
      <c r="DU38" s="85"/>
      <c r="DV38" s="83" t="str">
        <f t="shared" si="174"/>
        <v>0</v>
      </c>
      <c r="DW38" s="167">
        <f t="shared" ref="DW38:DW68" si="995">DT38+DV38</f>
        <v>0</v>
      </c>
      <c r="DX38" s="168">
        <f t="shared" ref="DX38:DX68" si="996">IF(DQ38&gt;=8000,2.5,IF(DQ38&gt;=6000,2,IF(DQ38&gt;=4000,1.5,IF(DQ38&gt;=2000,1,IF(DQ38&gt;=1000,0.5,IF(DQ38&gt;=0,0))))))</f>
        <v>2.5</v>
      </c>
      <c r="DY38" s="168">
        <f t="shared" ref="DY38:DY68" si="997">IF(DR38&gt;=10000,5,IF(DR38&gt;=9000,4.5,IF(DR38&gt;=8000,4,IF(DR38&gt;=7000,3.5,IF(DR38&gt;=6000,3,IF(DR38&gt;=5000,2.5,IF(DR38&gt;=4000,2,IF(DR38&gt;=3000,1.5,IF(DR38&gt;=2000,1,IF(DR38&gt;=1000,0.5,0))))))))))</f>
        <v>0.5</v>
      </c>
      <c r="DZ38" s="168">
        <f t="shared" ref="DZ38:DZ68" si="998">IF(DS38&gt;=8000,5,IF(DS38&gt;=6000,4,IF(DS38&gt;=4000,3,IF(DS38&gt;=2000,2,IF(DS38&gt;=1000,1,IF(DS38&gt;=0,0,IF(DS38&gt;=-1000,-1,IF(DS38&gt;=-2000,-1.5,IF(DS38&gt;=-3000,-4,IF(DS38&gt;=-4000,-5,-6))))))))))</f>
        <v>-5</v>
      </c>
      <c r="EA38" s="168">
        <f t="shared" ref="EA38:EA68" si="999">IFERROR(DZ38+DY38+DX38, DZ38+DY38)</f>
        <v>-2</v>
      </c>
      <c r="EB38" s="154">
        <f t="shared" ref="EB38:EC38" si="933">EB37</f>
        <v>9</v>
      </c>
      <c r="EC38" s="155">
        <f t="shared" si="933"/>
        <v>1172</v>
      </c>
      <c r="ED38" s="156" t="str">
        <f t="shared" ref="ED38:ED60" si="1001">IFERROR(IF(EQ38&gt;=10,"6",IF(EQ38&gt;=8,"5",IF(EQ38&gt;=6,"4",IF(EQ38&gt;=4,"3",IF(EQ38&gt;=2,"2",IF(EQ38&gt;=-1,"1",IF(EQ38&gt;=-2,"-1",IF(EQ38&gt;=-3,"-2","-3")))))))), ED45)</f>
        <v>-1</v>
      </c>
      <c r="EE38" s="157">
        <f t="shared" si="182"/>
        <v>5</v>
      </c>
      <c r="EF38" s="169">
        <f t="shared" si="183"/>
        <v>-1</v>
      </c>
      <c r="EG38" s="176">
        <v>9378.0</v>
      </c>
      <c r="EH38" s="176">
        <v>1431.0</v>
      </c>
      <c r="EI38" s="176">
        <v>-4000.0</v>
      </c>
      <c r="EJ38" s="78"/>
      <c r="EK38" s="79"/>
      <c r="EL38" s="77" t="str">
        <f t="shared" si="184"/>
        <v>0</v>
      </c>
      <c r="EM38" s="81">
        <f t="shared" ref="EM38:EM68" si="1002">EJ38+EL38</f>
        <v>0</v>
      </c>
      <c r="EN38" s="160">
        <f t="shared" ref="EN38:EN68" si="1003">IF(EG38&gt;=8000,2.5,IF(EG38&gt;=6000,2,IF(EG38&gt;=4000,1.5,IF(EG38&gt;=2000,1,IF(EG38&gt;=1000,0.5,IF(EG38&gt;=0,0))))))</f>
        <v>2.5</v>
      </c>
      <c r="EO38" s="160">
        <f t="shared" ref="EO38:EO68" si="1004">IF(EH38&gt;=10000,5,IF(EH38&gt;=9000,4.5,IF(EH38&gt;=8000,4,IF(EH38&gt;=7000,3.5,IF(EH38&gt;=6000,3,IF(EH38&gt;=5000,2.5,IF(EH38&gt;=4000,2,IF(EH38&gt;=3000,1.5,IF(EH38&gt;=2000,1,IF(EH38&gt;=1000,0.5,0))))))))))</f>
        <v>0.5</v>
      </c>
      <c r="EP38" s="160">
        <f t="shared" ref="EP38:EP68" si="1005">IF(EI38&gt;=8000,5,IF(EI38&gt;=6000,4,IF(EI38&gt;=4000,3,IF(EI38&gt;=2000,2,IF(EI38&gt;=1000,1,IF(EI38&gt;=0,0,IF(EI38&gt;=-1000,-1,IF(EI38&gt;=-2000,-1.5,IF(EI38&gt;=-3000,-4,IF(EI38&gt;=-4000,-5,-6))))))))))</f>
        <v>-5</v>
      </c>
      <c r="EQ38" s="160">
        <f t="shared" ref="EQ38:EQ68" si="1006">IFERROR(EP38+EO38+EN38, EP38+EO38)</f>
        <v>-2</v>
      </c>
      <c r="ER38" s="161">
        <f t="shared" ref="ER38:ES38" si="934">ER37</f>
        <v>10</v>
      </c>
      <c r="ES38" s="162">
        <f t="shared" si="934"/>
        <v>1173</v>
      </c>
      <c r="ET38" s="163" t="str">
        <f t="shared" ref="ET38:ET60" si="1008">IFERROR(IF(FG38&gt;=10,"6",IF(FG38&gt;=8,"5",IF(FG38&gt;=6,"4",IF(FG38&gt;=4,"3",IF(FG38&gt;=2,"2",IF(FG38&gt;=-1,"1",IF(FG38&gt;=-2,"-1",IF(FG38&gt;=-3,"-2","-3")))))))), ET45)</f>
        <v>1</v>
      </c>
      <c r="EU38" s="164">
        <f t="shared" si="192"/>
        <v>7</v>
      </c>
      <c r="EV38" s="165">
        <f t="shared" si="193"/>
        <v>1</v>
      </c>
      <c r="EW38" s="177">
        <v>8453.0</v>
      </c>
      <c r="EX38" s="177">
        <v>1293.0</v>
      </c>
      <c r="EY38" s="177">
        <v>-3000.0</v>
      </c>
      <c r="EZ38" s="84"/>
      <c r="FA38" s="85"/>
      <c r="FB38" s="83" t="str">
        <f t="shared" si="194"/>
        <v>0</v>
      </c>
      <c r="FC38" s="167">
        <f t="shared" ref="FC38:FC68" si="1009">EZ38+FB38</f>
        <v>0</v>
      </c>
      <c r="FD38" s="168">
        <f t="shared" ref="FD38:FD68" si="1010">IF(EW38&gt;=8000,2.5,IF(EW38&gt;=6000,2,IF(EW38&gt;=4000,1.5,IF(EW38&gt;=2000,1,IF(EW38&gt;=1000,0.5,IF(EW38&gt;=0,0))))))</f>
        <v>2.5</v>
      </c>
      <c r="FE38" s="168">
        <f t="shared" ref="FE38:FE68" si="1011">IF(EX38&gt;=10000,5,IF(EX38&gt;=9000,4.5,IF(EX38&gt;=8000,4,IF(EX38&gt;=7000,3.5,IF(EX38&gt;=6000,3,IF(EX38&gt;=5000,2.5,IF(EX38&gt;=4000,2,IF(EX38&gt;=3000,1.5,IF(EX38&gt;=2000,1,IF(EX38&gt;=1000,0.5,0))))))))))</f>
        <v>0.5</v>
      </c>
      <c r="FF38" s="168">
        <f t="shared" ref="FF38:FF68" si="1012">IF(EY38&gt;=8000,5,IF(EY38&gt;=6000,4,IF(EY38&gt;=4000,3,IF(EY38&gt;=2000,2,IF(EY38&gt;=1000,1,IF(EY38&gt;=0,0,IF(EY38&gt;=-1000,-1,IF(EY38&gt;=-2000,-1.5,IF(EY38&gt;=-3000,-4,IF(EY38&gt;=-4000,-5,-6))))))))))</f>
        <v>-4</v>
      </c>
      <c r="FG38" s="168">
        <f t="shared" ref="FG38:FG68" si="1013">IFERROR(FF38+FE38+FD38, FF38+FE38)</f>
        <v>-1</v>
      </c>
      <c r="FH38" s="154">
        <f t="shared" ref="FH38:FI38" si="935">FH37</f>
        <v>11</v>
      </c>
      <c r="FI38" s="155">
        <f t="shared" si="935"/>
        <v>1174</v>
      </c>
      <c r="FJ38" s="156" t="str">
        <f t="shared" ref="FJ38:FJ60" si="1015">IFERROR(IF(FW38&gt;=10,"6",IF(FW38&gt;=8,"5",IF(FW38&gt;=6,"4",IF(FW38&gt;=4,"3",IF(FW38&gt;=2,"2",IF(FW38&gt;=-1,"1",IF(FW38&gt;=-2,"-1",IF(FW38&gt;=-3,"-2","-3")))))))), FJ45)</f>
        <v>-1</v>
      </c>
      <c r="FK38" s="157">
        <f t="shared" si="202"/>
        <v>2</v>
      </c>
      <c r="FL38" s="158">
        <f t="shared" si="203"/>
        <v>-1</v>
      </c>
      <c r="FM38" s="176">
        <v>8732.0</v>
      </c>
      <c r="FN38" s="176">
        <v>1390.0</v>
      </c>
      <c r="FO38" s="176">
        <v>-4000.0</v>
      </c>
      <c r="FP38" s="78"/>
      <c r="FQ38" s="79"/>
      <c r="FR38" s="77" t="str">
        <f t="shared" si="204"/>
        <v>0</v>
      </c>
      <c r="FS38" s="81">
        <f t="shared" ref="FS38:FS68" si="1016">FP38+FR38</f>
        <v>0</v>
      </c>
      <c r="FT38" s="160">
        <f t="shared" ref="FT38:FT68" si="1017">IF(FM38&gt;=8000,2.5,IF(FM38&gt;=6000,2,IF(FM38&gt;=4000,1.5,IF(FM38&gt;=2000,1,IF(FM38&gt;=1000,0.5,IF(FM38&gt;=0,0))))))</f>
        <v>2.5</v>
      </c>
      <c r="FU38" s="160">
        <f t="shared" ref="FU38:FU68" si="1018">IF(FN38&gt;=10000,5,IF(FN38&gt;=9000,4.5,IF(FN38&gt;=8000,4,IF(FN38&gt;=7000,3.5,IF(FN38&gt;=6000,3,IF(FN38&gt;=5000,2.5,IF(FN38&gt;=4000,2,IF(FN38&gt;=3000,1.5,IF(FN38&gt;=2000,1,IF(FN38&gt;=1000,0.5,0))))))))))</f>
        <v>0.5</v>
      </c>
      <c r="FV38" s="160">
        <f t="shared" ref="FV38:FV68" si="1019">IF(FO38&gt;=8000,5,IF(FO38&gt;=6000,4,IF(FO38&gt;=4000,3,IF(FO38&gt;=2000,2,IF(FO38&gt;=1000,1,IF(FO38&gt;=0,0,IF(FO38&gt;=-1000,-1,IF(FO38&gt;=-2000,-1.5,IF(FO38&gt;=-3000,-4,IF(FO38&gt;=-4000,-5,-6))))))))))</f>
        <v>-5</v>
      </c>
      <c r="FW38" s="160">
        <f t="shared" ref="FW38:FW68" si="1020">IFERROR(FV38+FU38+FT38, FV38+FU38)</f>
        <v>-2</v>
      </c>
      <c r="FX38" s="161">
        <f t="shared" ref="FX38:FY38" si="936">FX37</f>
        <v>12</v>
      </c>
      <c r="FY38" s="162">
        <f t="shared" si="936"/>
        <v>1175</v>
      </c>
      <c r="FZ38" s="163" t="str">
        <f t="shared" ref="FZ38:FZ60" si="1022">IFERROR(IF(GM38&gt;=10,"6",IF(GM38&gt;=8,"5",IF(GM38&gt;=6,"4",IF(GM38&gt;=4,"3",IF(GM38&gt;=2,"2",IF(GM38&gt;=-1,"1",IF(GM38&gt;=-2,"-1",IF(GM38&gt;=-3,"-2","-3")))))))), FZ45)</f>
        <v>2</v>
      </c>
      <c r="GA38" s="164">
        <f t="shared" si="212"/>
        <v>4</v>
      </c>
      <c r="GB38" s="165">
        <f t="shared" si="213"/>
        <v>2</v>
      </c>
      <c r="GC38" s="177">
        <v>6827.0</v>
      </c>
      <c r="GD38" s="177">
        <v>3035.0</v>
      </c>
      <c r="GE38" s="177">
        <v>-1600.0</v>
      </c>
      <c r="GF38" s="84"/>
      <c r="GG38" s="85"/>
      <c r="GH38" s="83" t="str">
        <f t="shared" si="214"/>
        <v>0</v>
      </c>
      <c r="GI38" s="167">
        <f t="shared" ref="GI38:GI68" si="1023">GF38+GH38</f>
        <v>0</v>
      </c>
      <c r="GJ38" s="168">
        <f t="shared" ref="GJ38:GJ68" si="1024">IF(GC38&gt;=8000,2.5,IF(GC38&gt;=6000,2,IF(GC38&gt;=4000,1.5,IF(GC38&gt;=2000,1,IF(GC38&gt;=1000,0.5,IF(GC38&gt;=0,0))))))</f>
        <v>2</v>
      </c>
      <c r="GK38" s="168">
        <f t="shared" ref="GK38:GK68" si="1025">IF(GD38&gt;=10000,5,IF(GD38&gt;=9000,4.5,IF(GD38&gt;=8000,4,IF(GD38&gt;=7000,3.5,IF(GD38&gt;=6000,3,IF(GD38&gt;=5000,2.5,IF(GD38&gt;=4000,2,IF(GD38&gt;=3000,1.5,IF(GD38&gt;=2000,1,IF(GD38&gt;=1000,0.5,0))))))))))</f>
        <v>1.5</v>
      </c>
      <c r="GL38" s="168">
        <f t="shared" ref="GL38:GL68" si="1026">IF(GE38&gt;=8000,5,IF(GE38&gt;=6000,4,IF(GE38&gt;=4000,3,IF(GE38&gt;=2000,2,IF(GE38&gt;=1000,1,IF(GE38&gt;=0,0,IF(GE38&gt;=-1000,-1,IF(GE38&gt;=-2000,-1.5,IF(GE38&gt;=-3000,-4,IF(GE38&gt;=-4000,-5,-6))))))))))</f>
        <v>-1.5</v>
      </c>
      <c r="GM38" s="168">
        <f t="shared" ref="GM38:GM68" si="1027">IFERROR(GL38+GK38+GJ38, GL38+GK38)</f>
        <v>2</v>
      </c>
      <c r="GN38" s="154">
        <f t="shared" ref="GN38:GO38" si="937">GN37</f>
        <v>13</v>
      </c>
      <c r="GO38" s="155">
        <f t="shared" si="937"/>
        <v>1176</v>
      </c>
      <c r="GP38" s="156" t="str">
        <f t="shared" ref="GP38:GP60" si="1029">IFERROR(IF(HC38&gt;=10,"6",IF(HC38&gt;=8,"5",IF(HC38&gt;=6,"4",IF(HC38&gt;=4,"3",IF(HC38&gt;=2,"2",IF(HC38&gt;=-1,"1",IF(HC38&gt;=-2,"-1",IF(HC38&gt;=-3,"-2","-3")))))))), GP45)</f>
        <v>5</v>
      </c>
      <c r="GQ38" s="157">
        <f t="shared" si="222"/>
        <v>2</v>
      </c>
      <c r="GR38" s="158">
        <f t="shared" si="223"/>
        <v>5</v>
      </c>
      <c r="GS38" s="176">
        <v>8225.0</v>
      </c>
      <c r="GT38" s="176">
        <v>7283.0</v>
      </c>
      <c r="GU38" s="176">
        <v>5200.0</v>
      </c>
      <c r="GV38" s="78"/>
      <c r="GW38" s="79"/>
      <c r="GX38" s="77" t="str">
        <f t="shared" si="224"/>
        <v>0</v>
      </c>
      <c r="GY38" s="81">
        <f t="shared" ref="GY38:GY68" si="1030">GV38+GX38</f>
        <v>0</v>
      </c>
      <c r="GZ38" s="160">
        <f t="shared" ref="GZ38:GZ68" si="1031">IF(GS38&gt;=8000,2.5,IF(GS38&gt;=6000,2,IF(GS38&gt;=4000,1.5,IF(GS38&gt;=2000,1,IF(GS38&gt;=1000,0.5,IF(GS38&gt;=0,0))))))</f>
        <v>2.5</v>
      </c>
      <c r="HA38" s="160">
        <f t="shared" ref="HA38:HA68" si="1032">IF(GT38&gt;=10000,5,IF(GT38&gt;=9000,4.5,IF(GT38&gt;=8000,4,IF(GT38&gt;=7000,3.5,IF(GT38&gt;=6000,3,IF(GT38&gt;=5000,2.5,IF(GT38&gt;=4000,2,IF(GT38&gt;=3000,1.5,IF(GT38&gt;=2000,1,IF(GT38&gt;=1000,0.5,0))))))))))</f>
        <v>3.5</v>
      </c>
      <c r="HB38" s="160">
        <f t="shared" ref="HB38:HB68" si="1033">IF(GU38&gt;=8000,5,IF(GU38&gt;=6000,4,IF(GU38&gt;=4000,3,IF(GU38&gt;=2000,2,IF(GU38&gt;=1000,1,IF(GU38&gt;=0,0,IF(GU38&gt;=-1000,-1,IF(GU38&gt;=-2000,-1.5,IF(GU38&gt;=-3000,-4,IF(GU38&gt;=-4000,-5,-6))))))))))</f>
        <v>3</v>
      </c>
      <c r="HC38" s="160">
        <f t="shared" ref="HC38:HC68" si="1034">IFERROR(HB38+HA38+GZ38, HB38+HA38)</f>
        <v>9</v>
      </c>
      <c r="HD38" s="161">
        <f t="shared" ref="HD38:HE38" si="938">HD37</f>
        <v>14</v>
      </c>
      <c r="HE38" s="162">
        <f t="shared" si="938"/>
        <v>1177</v>
      </c>
      <c r="HF38" s="163" t="str">
        <f t="shared" ref="HF38:HF60" si="1036">IFERROR(IF(HS38&gt;=10,"6",IF(HS38&gt;=8,"5",IF(HS38&gt;=6,"4",IF(HS38&gt;=4,"3",IF(HS38&gt;=2,"2",IF(HS38&gt;=-1,"1",IF(HS38&gt;=-2,"-1",IF(HS38&gt;=-3,"-2","-3")))))))), HF45)</f>
        <v>-1</v>
      </c>
      <c r="HG38" s="164">
        <f t="shared" si="232"/>
        <v>7</v>
      </c>
      <c r="HH38" s="165">
        <f t="shared" si="233"/>
        <v>-1</v>
      </c>
      <c r="HI38" s="177">
        <v>9126.0</v>
      </c>
      <c r="HJ38" s="177">
        <v>1291.0</v>
      </c>
      <c r="HK38" s="177">
        <v>-4000.0</v>
      </c>
      <c r="HL38" s="84"/>
      <c r="HM38" s="85"/>
      <c r="HN38" s="83" t="str">
        <f t="shared" si="234"/>
        <v>0</v>
      </c>
      <c r="HO38" s="167">
        <f t="shared" ref="HO38:HO68" si="1037">HL38+HN38</f>
        <v>0</v>
      </c>
      <c r="HP38" s="168">
        <f t="shared" ref="HP38:HP68" si="1038">IF(HI38&gt;=8000,2.5,IF(HI38&gt;=6000,2,IF(HI38&gt;=4000,1.5,IF(HI38&gt;=2000,1,IF(HI38&gt;=1000,0.5,IF(HI38&gt;=0,0))))))</f>
        <v>2.5</v>
      </c>
      <c r="HQ38" s="168">
        <f t="shared" ref="HQ38:HQ68" si="1039">IF(HJ38&gt;=10000,5,IF(HJ38&gt;=9000,4.5,IF(HJ38&gt;=8000,4,IF(HJ38&gt;=7000,3.5,IF(HJ38&gt;=6000,3,IF(HJ38&gt;=5000,2.5,IF(HJ38&gt;=4000,2,IF(HJ38&gt;=3000,1.5,IF(HJ38&gt;=2000,1,IF(HJ38&gt;=1000,0.5,0))))))))))</f>
        <v>0.5</v>
      </c>
      <c r="HR38" s="168">
        <f t="shared" ref="HR38:HR68" si="1040">IF(HK38&gt;=8000,5,IF(HK38&gt;=6000,4,IF(HK38&gt;=4000,3,IF(HK38&gt;=2000,2,IF(HK38&gt;=1000,1,IF(HK38&gt;=0,0,IF(HK38&gt;=-1000,-1,IF(HK38&gt;=-2000,-1.5,IF(HK38&gt;=-3000,-4,IF(HK38&gt;=-4000,-5,-6))))))))))</f>
        <v>-5</v>
      </c>
      <c r="HS38" s="168">
        <f t="shared" ref="HS38:HS68" si="1041">IFERROR(HR38+HQ38+HP38, HR38+HQ38)</f>
        <v>-2</v>
      </c>
      <c r="HT38" s="154">
        <f t="shared" ref="HT38:HU38" si="939">HT37</f>
        <v>15</v>
      </c>
      <c r="HU38" s="155">
        <f t="shared" si="939"/>
        <v>1178</v>
      </c>
      <c r="HV38" s="156" t="str">
        <f t="shared" ref="HV38:HV60" si="1043">IFERROR(IF(II38&gt;=10,"6",IF(II38&gt;=8,"5",IF(II38&gt;=6,"4",IF(II38&gt;=4,"3",IF(II38&gt;=2,"2",IF(II38&gt;=-1,"1",IF(II38&gt;=-2,"-1",IF(II38&gt;=-3,"-2","-3")))))))), HV45)</f>
        <v>1</v>
      </c>
      <c r="HW38" s="157" t="str">
        <f t="shared" si="242"/>
        <v/>
      </c>
      <c r="HX38" s="169">
        <f t="shared" si="243"/>
        <v>0</v>
      </c>
      <c r="HY38" s="159"/>
      <c r="HZ38" s="159"/>
      <c r="IA38" s="159"/>
      <c r="IB38" s="160"/>
      <c r="IC38" s="160"/>
      <c r="ID38" s="160" t="str">
        <f t="shared" si="244"/>
        <v>0</v>
      </c>
      <c r="IE38" s="160">
        <f t="shared" ref="IE38:IE68" si="1044">IB38+ID38</f>
        <v>0</v>
      </c>
      <c r="IF38" s="160">
        <f t="shared" ref="IF38:IF68" si="1045">IF(HY38&gt;=8000,2.5,IF(HY38&gt;=6000,2,IF(HY38&gt;=4000,1.5,IF(HY38&gt;=2000,1,IF(HY38&gt;=1000,0.5,IF(HY38&gt;=0,0))))))</f>
        <v>0</v>
      </c>
      <c r="IG38" s="160">
        <f t="shared" ref="IG38:IG68" si="1046">IF(HZ38&gt;=10000,5,IF(HZ38&gt;=9000,4.5,IF(HZ38&gt;=8000,4,IF(HZ38&gt;=7000,3.5,IF(HZ38&gt;=6000,3,IF(HZ38&gt;=5000,2.5,IF(HZ38&gt;=4000,2,IF(HZ38&gt;=3000,1.5,IF(HZ38&gt;=2000,1,IF(HZ38&gt;=1000,0.5,0))))))))))</f>
        <v>0</v>
      </c>
      <c r="IH38" s="160">
        <f t="shared" ref="IH38:IH68" si="1047">IF(IA38&gt;=8000,5,IF(IA38&gt;=6000,4,IF(IA38&gt;=4000,3,IF(IA38&gt;=2000,2,IF(IA38&gt;=1000,1,IF(IA38&gt;=0,0,IF(IA38&gt;=-1000,-1,IF(IA38&gt;=-2000,-1.5,IF(IA38&gt;=-3000,-4,IF(IA38&gt;=-4000,-5,-6))))))))))</f>
        <v>0</v>
      </c>
      <c r="II38" s="160">
        <f t="shared" ref="II38:II68" si="1048">IFERROR(IH38+IG38+IF38, IH38+IG38)</f>
        <v>0</v>
      </c>
      <c r="IJ38" s="161">
        <f t="shared" ref="IJ38:IK38" si="940">IJ37</f>
        <v>16</v>
      </c>
      <c r="IK38" s="162">
        <f t="shared" si="940"/>
        <v>1179</v>
      </c>
      <c r="IL38" s="163" t="str">
        <f t="shared" ref="IL38:IL60" si="1050">IFERROR(IF(IY38&gt;=10,"6",IF(IY38&gt;=8,"5",IF(IY38&gt;=6,"4",IF(IY38&gt;=4,"3",IF(IY38&gt;=2,"2",IF(IY38&gt;=-1,"1",IF(IY38&gt;=-2,"-1",IF(IY38&gt;=-3,"-2","-3")))))))), IL45)</f>
        <v>1</v>
      </c>
      <c r="IM38" s="164" t="str">
        <f t="shared" si="252"/>
        <v/>
      </c>
      <c r="IN38" s="165">
        <f t="shared" si="253"/>
        <v>0</v>
      </c>
      <c r="IO38" s="166"/>
      <c r="IP38" s="166"/>
      <c r="IQ38" s="166"/>
      <c r="IR38" s="168"/>
      <c r="IS38" s="168"/>
      <c r="IT38" s="170" t="str">
        <f t="shared" si="254"/>
        <v>0</v>
      </c>
      <c r="IU38" s="170">
        <f t="shared" ref="IU38:IU68" si="1051">IR38+IT38</f>
        <v>0</v>
      </c>
      <c r="IV38" s="168">
        <f t="shared" ref="IV38:IV68" si="1052">IF(IO38&gt;=8000,2.5,IF(IO38&gt;=6000,2,IF(IO38&gt;=4000,1.5,IF(IO38&gt;=2000,1,IF(IO38&gt;=1000,0.5,IF(IO38&gt;=0,0))))))</f>
        <v>0</v>
      </c>
      <c r="IW38" s="168">
        <f t="shared" ref="IW38:IW68" si="1053">IF(IP38&gt;=10000,5,IF(IP38&gt;=9000,4.5,IF(IP38&gt;=8000,4,IF(IP38&gt;=7000,3.5,IF(IP38&gt;=6000,3,IF(IP38&gt;=5000,2.5,IF(IP38&gt;=4000,2,IF(IP38&gt;=3000,1.5,IF(IP38&gt;=2000,1,IF(IP38&gt;=1000,0.5,0))))))))))</f>
        <v>0</v>
      </c>
      <c r="IX38" s="168">
        <f t="shared" ref="IX38:IX68" si="1054">IF(IQ38&gt;=8000,5,IF(IQ38&gt;=6000,4,IF(IQ38&gt;=4000,3,IF(IQ38&gt;=2000,2,IF(IQ38&gt;=1000,1,IF(IQ38&gt;=0,0,IF(IQ38&gt;=-1000,-1,IF(IQ38&gt;=-2000,-1.5,IF(IQ38&gt;=-3000,-4,IF(IQ38&gt;=-4000,-5,-6))))))))))</f>
        <v>0</v>
      </c>
      <c r="IY38" s="168">
        <f t="shared" ref="IY38:IY68" si="1055">IFERROR(IX38+IW38+IV38, IX38+IW38)</f>
        <v>0</v>
      </c>
      <c r="IZ38" s="154">
        <f t="shared" ref="IZ38:JA38" si="941">IZ37</f>
        <v>17</v>
      </c>
      <c r="JA38" s="155">
        <f t="shared" si="941"/>
        <v>1180</v>
      </c>
      <c r="JB38" s="156" t="str">
        <f t="shared" ref="JB38:JB60" si="1057">IFERROR(IF(JO38&gt;=10,"6",IF(JO38&gt;=8,"5",IF(JO38&gt;=6,"4",IF(JO38&gt;=4,"3",IF(JO38&gt;=2,"2",IF(JO38&gt;=-1,"1",IF(JO38&gt;=-2,"-1",IF(JO38&gt;=-3,"-2","-3")))))))), JB45)</f>
        <v>1</v>
      </c>
      <c r="JC38" s="157" t="str">
        <f t="shared" si="262"/>
        <v/>
      </c>
      <c r="JD38" s="158">
        <f t="shared" si="263"/>
        <v>0</v>
      </c>
      <c r="JE38" s="159"/>
      <c r="JF38" s="159"/>
      <c r="JG38" s="159"/>
      <c r="JH38" s="160"/>
      <c r="JI38" s="160"/>
      <c r="JJ38" s="171" t="str">
        <f t="shared" si="264"/>
        <v>0</v>
      </c>
      <c r="JK38" s="171">
        <f t="shared" ref="JK38:JK68" si="1058">JH38+JJ38</f>
        <v>0</v>
      </c>
      <c r="JL38" s="160">
        <f t="shared" ref="JL38:JL68" si="1059">IF(JE38&gt;=8000,2.5,IF(JE38&gt;=6000,2,IF(JE38&gt;=4000,1.5,IF(JE38&gt;=2000,1,IF(JE38&gt;=1000,0.5,IF(JE38&gt;=0,0))))))</f>
        <v>0</v>
      </c>
      <c r="JM38" s="160">
        <f t="shared" ref="JM38:JM68" si="1060">IF(JF38&gt;=10000,5,IF(JF38&gt;=9000,4.5,IF(JF38&gt;=8000,4,IF(JF38&gt;=7000,3.5,IF(JF38&gt;=6000,3,IF(JF38&gt;=5000,2.5,IF(JF38&gt;=4000,2,IF(JF38&gt;=3000,1.5,IF(JF38&gt;=2000,1,IF(JF38&gt;=1000,0.5,0))))))))))</f>
        <v>0</v>
      </c>
      <c r="JN38" s="160">
        <f t="shared" ref="JN38:JN68" si="1061">IF(JG38&gt;=8000,5,IF(JG38&gt;=6000,4,IF(JG38&gt;=4000,3,IF(JG38&gt;=2000,2,IF(JG38&gt;=1000,1,IF(JG38&gt;=0,0,IF(JG38&gt;=-1000,-1,IF(JG38&gt;=-2000,-1.5,IF(JG38&gt;=-3000,-4,IF(JG38&gt;=-4000,-5,-6))))))))))</f>
        <v>0</v>
      </c>
      <c r="JO38" s="160">
        <f t="shared" ref="JO38:JO68" si="1062">IFERROR(JN38+JM38+JL38, JN38+JM38)</f>
        <v>0</v>
      </c>
      <c r="JP38" s="161">
        <f t="shared" ref="JP38:JQ38" si="942">JP37</f>
        <v>18</v>
      </c>
      <c r="JQ38" s="162">
        <f t="shared" si="942"/>
        <v>1181</v>
      </c>
      <c r="JR38" s="163" t="str">
        <f t="shared" ref="JR38:JR60" si="1064">IFERROR(IF(KE38&gt;=10,"6",IF(KE38&gt;=8,"5",IF(KE38&gt;=6,"4",IF(KE38&gt;=4,"3",IF(KE38&gt;=2,"2",IF(KE38&gt;=-1,"1",IF(KE38&gt;=-2,"-1",IF(KE38&gt;=-3,"-2","-3")))))))), JR45)</f>
        <v>1</v>
      </c>
      <c r="JS38" s="164" t="str">
        <f t="shared" si="272"/>
        <v/>
      </c>
      <c r="JT38" s="165">
        <f t="shared" si="273"/>
        <v>0</v>
      </c>
      <c r="JU38" s="166"/>
      <c r="JV38" s="166"/>
      <c r="JW38" s="166"/>
      <c r="JX38" s="168"/>
      <c r="JY38" s="168"/>
      <c r="JZ38" s="170" t="str">
        <f t="shared" si="274"/>
        <v>0</v>
      </c>
      <c r="KA38" s="170">
        <f t="shared" ref="KA38:KA68" si="1065">JX38+JZ38</f>
        <v>0</v>
      </c>
      <c r="KB38" s="168">
        <f t="shared" ref="KB38:KB68" si="1066">IF(JU38&gt;=8000,2.5,IF(JU38&gt;=6000,2,IF(JU38&gt;=4000,1.5,IF(JU38&gt;=2000,1,IF(JU38&gt;=1000,0.5,IF(JU38&gt;=0,0))))))</f>
        <v>0</v>
      </c>
      <c r="KC38" s="168">
        <f t="shared" ref="KC38:KC68" si="1067">IF(JV38&gt;=10000,5,IF(JV38&gt;=9000,4.5,IF(JV38&gt;=8000,4,IF(JV38&gt;=7000,3.5,IF(JV38&gt;=6000,3,IF(JV38&gt;=5000,2.5,IF(JV38&gt;=4000,2,IF(JV38&gt;=3000,1.5,IF(JV38&gt;=2000,1,IF(JV38&gt;=1000,0.5,0))))))))))</f>
        <v>0</v>
      </c>
      <c r="KD38" s="168">
        <f t="shared" ref="KD38:KD68" si="1068">IF(JW38&gt;=8000,5,IF(JW38&gt;=6000,4,IF(JW38&gt;=4000,3,IF(JW38&gt;=2000,2,IF(JW38&gt;=1000,1,IF(JW38&gt;=0,0,IF(JW38&gt;=-1000,-1,IF(JW38&gt;=-2000,-1.5,IF(JW38&gt;=-3000,-4,IF(JW38&gt;=-4000,-5,-6))))))))))</f>
        <v>0</v>
      </c>
      <c r="KE38" s="168">
        <f t="shared" ref="KE38:KE68" si="1069">IFERROR(KD38+KC38+KB38, KD38+KC38)</f>
        <v>0</v>
      </c>
      <c r="KF38" s="154">
        <f t="shared" ref="KF38:KG38" si="943">KF37</f>
        <v>19</v>
      </c>
      <c r="KG38" s="155">
        <f t="shared" si="943"/>
        <v>1182</v>
      </c>
      <c r="KH38" s="156" t="str">
        <f t="shared" ref="KH38:KH60" si="1071">IFERROR(IF(KU38&gt;=10,"6",IF(KU38&gt;=8,"5",IF(KU38&gt;=6,"4",IF(KU38&gt;=4,"3",IF(KU38&gt;=2,"2",IF(KU38&gt;=-1,"1",IF(KU38&gt;=-2,"-1",IF(KU38&gt;=-3,"-2","-3")))))))), KH45)</f>
        <v>1</v>
      </c>
      <c r="KI38" s="157" t="str">
        <f t="shared" si="282"/>
        <v/>
      </c>
      <c r="KJ38" s="158">
        <f t="shared" si="283"/>
        <v>0</v>
      </c>
      <c r="KK38" s="159"/>
      <c r="KL38" s="159"/>
      <c r="KM38" s="159"/>
      <c r="KN38" s="160"/>
      <c r="KO38" s="160"/>
      <c r="KP38" s="171" t="str">
        <f t="shared" si="284"/>
        <v>0</v>
      </c>
      <c r="KQ38" s="171">
        <f t="shared" ref="KQ38:KQ68" si="1072">KN38+KP38</f>
        <v>0</v>
      </c>
      <c r="KR38" s="160">
        <f t="shared" ref="KR38:KR68" si="1073">IF(KK38&gt;=8000,2.5,IF(KK38&gt;=6000,2,IF(KK38&gt;=4000,1.5,IF(KK38&gt;=2000,1,IF(KK38&gt;=1000,0.5,IF(KK38&gt;=0,0))))))</f>
        <v>0</v>
      </c>
      <c r="KS38" s="160">
        <f t="shared" ref="KS38:KS68" si="1074">IF(KL38&gt;=10000,5,IF(KL38&gt;=9000,4.5,IF(KL38&gt;=8000,4,IF(KL38&gt;=7000,3.5,IF(KL38&gt;=6000,3,IF(KL38&gt;=5000,2.5,IF(KL38&gt;=4000,2,IF(KL38&gt;=3000,1.5,IF(KL38&gt;=2000,1,IF(KL38&gt;=1000,0.5,0))))))))))</f>
        <v>0</v>
      </c>
      <c r="KT38" s="160">
        <f t="shared" ref="KT38:KT68" si="1075">IF(KM38&gt;=8000,5,IF(KM38&gt;=6000,4,IF(KM38&gt;=4000,3,IF(KM38&gt;=2000,2,IF(KM38&gt;=1000,1,IF(KM38&gt;=0,0,IF(KM38&gt;=-1000,-1,IF(KM38&gt;=-2000,-1.5,IF(KM38&gt;=-3000,-4,IF(KM38&gt;=-4000,-5,-6))))))))))</f>
        <v>0</v>
      </c>
      <c r="KU38" s="160">
        <f t="shared" ref="KU38:KU68" si="1076">IFERROR(KT38+KS38+KR38, KT38+KS38)</f>
        <v>0</v>
      </c>
      <c r="KV38" s="161">
        <f t="shared" ref="KV38:KW38" si="944">KV37</f>
        <v>20</v>
      </c>
      <c r="KW38" s="162">
        <f t="shared" si="944"/>
        <v>1183</v>
      </c>
      <c r="KX38" s="163" t="str">
        <f t="shared" ref="KX38:KX60" si="1078">IFERROR(IF(LK38&gt;=10,"6",IF(LK38&gt;=8,"5",IF(LK38&gt;=6,"4",IF(LK38&gt;=4,"3",IF(LK38&gt;=2,"2",IF(LK38&gt;=-1,"1",IF(LK38&gt;=-2,"-1",IF(LK38&gt;=-3,"-2","-3")))))))), KX45)</f>
        <v>1</v>
      </c>
      <c r="KY38" s="164" t="str">
        <f t="shared" si="292"/>
        <v/>
      </c>
      <c r="KZ38" s="165">
        <f t="shared" si="293"/>
        <v>0</v>
      </c>
      <c r="LA38" s="166"/>
      <c r="LB38" s="166"/>
      <c r="LC38" s="166"/>
      <c r="LD38" s="168"/>
      <c r="LE38" s="168"/>
      <c r="LF38" s="170" t="str">
        <f t="shared" si="294"/>
        <v>0</v>
      </c>
      <c r="LG38" s="170">
        <f t="shared" ref="LG38:LG68" si="1079">LD38+LF38</f>
        <v>0</v>
      </c>
      <c r="LH38" s="168">
        <f t="shared" ref="LH38:LH68" si="1080">IF(LA38&gt;=8000,2.5,IF(LA38&gt;=6000,2,IF(LA38&gt;=4000,1.5,IF(LA38&gt;=2000,1,IF(LA38&gt;=1000,0.5,IF(LA38&gt;=0,0))))))</f>
        <v>0</v>
      </c>
      <c r="LI38" s="168">
        <f t="shared" ref="LI38:LI68" si="1081">IF(LB38&gt;=10000,5,IF(LB38&gt;=9000,4.5,IF(LB38&gt;=8000,4,IF(LB38&gt;=7000,3.5,IF(LB38&gt;=6000,3,IF(LB38&gt;=5000,2.5,IF(LB38&gt;=4000,2,IF(LB38&gt;=3000,1.5,IF(LB38&gt;=2000,1,IF(LB38&gt;=1000,0.5,0))))))))))</f>
        <v>0</v>
      </c>
      <c r="LJ38" s="168">
        <f t="shared" ref="LJ38:LJ68" si="1082">IF(LC38&gt;=8000,5,IF(LC38&gt;=6000,4,IF(LC38&gt;=4000,3,IF(LC38&gt;=2000,2,IF(LC38&gt;=1000,1,IF(LC38&gt;=0,0,IF(LC38&gt;=-1000,-1,IF(LC38&gt;=-2000,-1.5,IF(LC38&gt;=-3000,-4,IF(LC38&gt;=-4000,-5,-6))))))))))</f>
        <v>0</v>
      </c>
      <c r="LK38" s="168">
        <f t="shared" ref="LK38:LK68" si="1083">IFERROR(LJ38+LI38+LH38, LJ38+LI38)</f>
        <v>0</v>
      </c>
      <c r="LL38" s="172"/>
      <c r="LM38" s="172"/>
      <c r="LN38" s="168" t="str">
        <f t="shared" ref="LN38:LN68" si="1084">IF(#REF!&gt;=8000,2.5,IF(#REF!&gt;=6000,2,IF(#REF!&gt;=4000,1.5,IF(#REF!&gt;=2000,1,IF(#REF!&gt;=1000,0.5,IF(#REF!&gt;=0,0))))))</f>
        <v>#REF!</v>
      </c>
      <c r="LO38" s="168" t="str">
        <f t="shared" ref="LO38:LO68" si="1085">IF(#REF!&gt;=10000,5,IF(#REF!&gt;=9000,4.5,IF(#REF!&gt;=8000,4,IF(#REF!&gt;=7000,3.5,IF(#REF!&gt;=6000,3,IF(#REF!&gt;=5000,2.5,IF(#REF!&gt;=4000,2,IF(#REF!&gt;=3000,1.5,IF(#REF!&gt;=2000,1,IF(#REF!&gt;=1000,0.5,0))))))))))</f>
        <v>#REF!</v>
      </c>
      <c r="LP38" s="168" t="str">
        <f t="shared" ref="LP38:LP68" si="1086">IF(#REF!&gt;=8000,5,IF(#REF!&gt;=6000,4,IF(#REF!&gt;=4000,3,IF(#REF!&gt;=2000,2,IF(#REF!&gt;=1000,1,IF(#REF!&gt;=0,0,IF(#REF!&gt;=-1000,-1,IF(#REF!&gt;=-2000,-1.5,IF(#REF!&gt;=-3000,-4,IF(#REF!&gt;=-4000,-5,-6))))))))))</f>
        <v>#REF!</v>
      </c>
      <c r="LQ38" s="168" t="str">
        <f t="shared" ref="LQ38:LQ68" si="1087">IFERROR(LP38+LO38+LN38, LP38+LO38)</f>
        <v>#REF!</v>
      </c>
    </row>
    <row r="39" ht="15.75" customHeight="1">
      <c r="A39" s="151">
        <v>46144.0</v>
      </c>
      <c r="B39" s="152" t="s">
        <v>30</v>
      </c>
      <c r="C39" s="153">
        <f t="shared" si="99"/>
        <v>-35600</v>
      </c>
      <c r="D39" s="154">
        <f t="shared" ref="D39:E39" si="945">D38</f>
        <v>1</v>
      </c>
      <c r="E39" s="155">
        <f t="shared" si="945"/>
        <v>1164</v>
      </c>
      <c r="F39" s="156" t="str">
        <f t="shared" si="925"/>
        <v>3</v>
      </c>
      <c r="G39" s="157">
        <f t="shared" si="102"/>
        <v>8</v>
      </c>
      <c r="H39" s="158">
        <f t="shared" si="103"/>
        <v>3</v>
      </c>
      <c r="I39" s="176">
        <v>9617.0</v>
      </c>
      <c r="J39" s="176">
        <v>5276.0</v>
      </c>
      <c r="K39" s="176">
        <v>-1000.0</v>
      </c>
      <c r="L39" s="178">
        <v>-1.0</v>
      </c>
      <c r="M39" s="179"/>
      <c r="N39" s="77" t="str">
        <f t="shared" si="104"/>
        <v>0</v>
      </c>
      <c r="O39" s="81">
        <f t="shared" si="946"/>
        <v>-1</v>
      </c>
      <c r="P39" s="160">
        <f t="shared" si="947"/>
        <v>2.5</v>
      </c>
      <c r="Q39" s="160">
        <f t="shared" si="948"/>
        <v>2.5</v>
      </c>
      <c r="R39" s="160">
        <f t="shared" si="949"/>
        <v>-1</v>
      </c>
      <c r="S39" s="160">
        <f t="shared" si="950"/>
        <v>4</v>
      </c>
      <c r="T39" s="161">
        <f t="shared" ref="T39:U39" si="951">T38</f>
        <v>2</v>
      </c>
      <c r="U39" s="162">
        <f t="shared" si="951"/>
        <v>1165</v>
      </c>
      <c r="V39" s="163" t="str">
        <f t="shared" si="952"/>
        <v>-3</v>
      </c>
      <c r="W39" s="164">
        <f t="shared" si="112"/>
        <v>4</v>
      </c>
      <c r="X39" s="165">
        <f t="shared" si="113"/>
        <v>-3</v>
      </c>
      <c r="Y39" s="177">
        <v>8062.0</v>
      </c>
      <c r="Z39" s="177">
        <v>885.0</v>
      </c>
      <c r="AA39" s="177">
        <v>-7000.0</v>
      </c>
      <c r="AB39" s="180">
        <v>1.0</v>
      </c>
      <c r="AC39" s="181"/>
      <c r="AD39" s="83" t="str">
        <f t="shared" si="114"/>
        <v>0</v>
      </c>
      <c r="AE39" s="167">
        <f t="shared" si="953"/>
        <v>1</v>
      </c>
      <c r="AF39" s="168">
        <f t="shared" si="954"/>
        <v>2.5</v>
      </c>
      <c r="AG39" s="168">
        <f t="shared" si="955"/>
        <v>0</v>
      </c>
      <c r="AH39" s="168">
        <f t="shared" si="956"/>
        <v>-6</v>
      </c>
      <c r="AI39" s="168">
        <f t="shared" si="957"/>
        <v>-3.5</v>
      </c>
      <c r="AJ39" s="154">
        <f t="shared" ref="AJ39:AK39" si="958">AJ38</f>
        <v>3</v>
      </c>
      <c r="AK39" s="155">
        <f t="shared" si="958"/>
        <v>1166</v>
      </c>
      <c r="AL39" s="156" t="str">
        <f t="shared" si="959"/>
        <v>1</v>
      </c>
      <c r="AM39" s="157">
        <f t="shared" si="122"/>
        <v>3</v>
      </c>
      <c r="AN39" s="158">
        <f t="shared" si="123"/>
        <v>1</v>
      </c>
      <c r="AO39" s="176">
        <v>9085.0</v>
      </c>
      <c r="AP39" s="176">
        <v>1791.0</v>
      </c>
      <c r="AQ39" s="176">
        <v>-2500.0</v>
      </c>
      <c r="AR39" s="178">
        <v>3.5</v>
      </c>
      <c r="AS39" s="179"/>
      <c r="AT39" s="77" t="str">
        <f t="shared" si="124"/>
        <v>0</v>
      </c>
      <c r="AU39" s="81">
        <f t="shared" si="960"/>
        <v>3.5</v>
      </c>
      <c r="AV39" s="160">
        <f t="shared" si="961"/>
        <v>2.5</v>
      </c>
      <c r="AW39" s="160">
        <f t="shared" si="962"/>
        <v>0.5</v>
      </c>
      <c r="AX39" s="160">
        <f t="shared" si="963"/>
        <v>-4</v>
      </c>
      <c r="AY39" s="160">
        <f t="shared" si="964"/>
        <v>-1</v>
      </c>
      <c r="AZ39" s="161">
        <f t="shared" ref="AZ39:BA39" si="965">AZ38</f>
        <v>4</v>
      </c>
      <c r="BA39" s="162">
        <f t="shared" si="965"/>
        <v>1167</v>
      </c>
      <c r="BB39" s="163" t="str">
        <f t="shared" si="966"/>
        <v>-2</v>
      </c>
      <c r="BC39" s="164">
        <f t="shared" si="132"/>
        <v>2</v>
      </c>
      <c r="BD39" s="165">
        <f t="shared" si="133"/>
        <v>-2</v>
      </c>
      <c r="BE39" s="177">
        <v>9265.0</v>
      </c>
      <c r="BF39" s="177">
        <v>1564.0</v>
      </c>
      <c r="BG39" s="177">
        <v>-5000.0</v>
      </c>
      <c r="BH39" s="180">
        <v>1.5</v>
      </c>
      <c r="BI39" s="181"/>
      <c r="BJ39" s="83" t="str">
        <f t="shared" si="134"/>
        <v>0</v>
      </c>
      <c r="BK39" s="167">
        <f t="shared" si="967"/>
        <v>1.5</v>
      </c>
      <c r="BL39" s="168">
        <f t="shared" si="968"/>
        <v>2.5</v>
      </c>
      <c r="BM39" s="168">
        <f t="shared" si="969"/>
        <v>0.5</v>
      </c>
      <c r="BN39" s="168">
        <f t="shared" si="970"/>
        <v>-6</v>
      </c>
      <c r="BO39" s="168">
        <f t="shared" si="971"/>
        <v>-3</v>
      </c>
      <c r="BP39" s="154">
        <f t="shared" ref="BP39:BQ39" si="972">BP38</f>
        <v>5</v>
      </c>
      <c r="BQ39" s="155">
        <f t="shared" si="972"/>
        <v>1168</v>
      </c>
      <c r="BR39" s="156" t="str">
        <f t="shared" si="973"/>
        <v>2</v>
      </c>
      <c r="BS39" s="157">
        <f t="shared" si="142"/>
        <v>7</v>
      </c>
      <c r="BT39" s="158">
        <f t="shared" si="143"/>
        <v>2</v>
      </c>
      <c r="BU39" s="176">
        <v>8852.0</v>
      </c>
      <c r="BV39" s="176">
        <v>4498.0</v>
      </c>
      <c r="BW39" s="176">
        <v>-1000.0</v>
      </c>
      <c r="BX39" s="178">
        <v>1.5</v>
      </c>
      <c r="BY39" s="179"/>
      <c r="BZ39" s="77" t="str">
        <f t="shared" si="144"/>
        <v>0</v>
      </c>
      <c r="CA39" s="81">
        <f t="shared" si="974"/>
        <v>1.5</v>
      </c>
      <c r="CB39" s="160">
        <f t="shared" si="975"/>
        <v>2.5</v>
      </c>
      <c r="CC39" s="160">
        <f t="shared" si="976"/>
        <v>2</v>
      </c>
      <c r="CD39" s="160">
        <f t="shared" si="977"/>
        <v>-1</v>
      </c>
      <c r="CE39" s="160">
        <f t="shared" si="978"/>
        <v>3.5</v>
      </c>
      <c r="CF39" s="161">
        <f t="shared" ref="CF39:CG39" si="979">CF38</f>
        <v>6</v>
      </c>
      <c r="CG39" s="162">
        <f t="shared" si="979"/>
        <v>1169</v>
      </c>
      <c r="CH39" s="163" t="str">
        <f t="shared" si="980"/>
        <v>-2</v>
      </c>
      <c r="CI39" s="164">
        <f t="shared" si="152"/>
        <v>1</v>
      </c>
      <c r="CJ39" s="165">
        <f t="shared" si="153"/>
        <v>-2</v>
      </c>
      <c r="CK39" s="177">
        <v>7665.0</v>
      </c>
      <c r="CL39" s="177">
        <v>1711.0</v>
      </c>
      <c r="CM39" s="177">
        <v>-4000.0</v>
      </c>
      <c r="CN39" s="180">
        <v>4.5</v>
      </c>
      <c r="CO39" s="181"/>
      <c r="CP39" s="83" t="str">
        <f t="shared" si="154"/>
        <v>0</v>
      </c>
      <c r="CQ39" s="167">
        <f t="shared" si="981"/>
        <v>4.5</v>
      </c>
      <c r="CR39" s="168">
        <f t="shared" si="982"/>
        <v>2</v>
      </c>
      <c r="CS39" s="168">
        <f t="shared" si="983"/>
        <v>0.5</v>
      </c>
      <c r="CT39" s="168">
        <f t="shared" si="984"/>
        <v>-5</v>
      </c>
      <c r="CU39" s="168">
        <f t="shared" si="985"/>
        <v>-2.5</v>
      </c>
      <c r="CV39" s="154">
        <f t="shared" ref="CV39:CW39" si="986">CV38</f>
        <v>7</v>
      </c>
      <c r="CW39" s="155">
        <f t="shared" si="986"/>
        <v>1170</v>
      </c>
      <c r="CX39" s="156" t="str">
        <f t="shared" si="987"/>
        <v>4</v>
      </c>
      <c r="CY39" s="157">
        <f t="shared" si="162"/>
        <v>1</v>
      </c>
      <c r="CZ39" s="158">
        <f t="shared" si="163"/>
        <v>4</v>
      </c>
      <c r="DA39" s="176">
        <v>11122.0</v>
      </c>
      <c r="DB39" s="176">
        <v>8113.0</v>
      </c>
      <c r="DC39" s="176">
        <v>1300.0</v>
      </c>
      <c r="DD39" s="178">
        <v>3.0</v>
      </c>
      <c r="DE39" s="179"/>
      <c r="DF39" s="77" t="str">
        <f t="shared" si="164"/>
        <v>0</v>
      </c>
      <c r="DG39" s="81">
        <f t="shared" si="988"/>
        <v>3</v>
      </c>
      <c r="DH39" s="160">
        <f t="shared" si="989"/>
        <v>2.5</v>
      </c>
      <c r="DI39" s="160">
        <f t="shared" si="990"/>
        <v>4</v>
      </c>
      <c r="DJ39" s="160">
        <f t="shared" si="991"/>
        <v>1</v>
      </c>
      <c r="DK39" s="160">
        <f t="shared" si="992"/>
        <v>7.5</v>
      </c>
      <c r="DL39" s="161">
        <f t="shared" ref="DL39:DM39" si="993">DL38</f>
        <v>8</v>
      </c>
      <c r="DM39" s="162">
        <f t="shared" si="993"/>
        <v>1171</v>
      </c>
      <c r="DN39" s="163" t="str">
        <f t="shared" si="994"/>
        <v>3</v>
      </c>
      <c r="DO39" s="164">
        <f t="shared" si="172"/>
        <v>2</v>
      </c>
      <c r="DP39" s="165">
        <f t="shared" si="173"/>
        <v>3</v>
      </c>
      <c r="DQ39" s="177">
        <v>8943.0</v>
      </c>
      <c r="DR39" s="177">
        <v>5176.0</v>
      </c>
      <c r="DS39" s="177">
        <v>-100.0</v>
      </c>
      <c r="DT39" s="180">
        <v>1.0</v>
      </c>
      <c r="DU39" s="181"/>
      <c r="DV39" s="83" t="str">
        <f t="shared" si="174"/>
        <v>0</v>
      </c>
      <c r="DW39" s="167">
        <f t="shared" si="995"/>
        <v>1</v>
      </c>
      <c r="DX39" s="168">
        <f t="shared" si="996"/>
        <v>2.5</v>
      </c>
      <c r="DY39" s="168">
        <f t="shared" si="997"/>
        <v>2.5</v>
      </c>
      <c r="DZ39" s="168">
        <f t="shared" si="998"/>
        <v>-1</v>
      </c>
      <c r="EA39" s="168">
        <f t="shared" si="999"/>
        <v>4</v>
      </c>
      <c r="EB39" s="154">
        <f t="shared" ref="EB39:EC39" si="1000">EB38</f>
        <v>9</v>
      </c>
      <c r="EC39" s="155">
        <f t="shared" si="1000"/>
        <v>1172</v>
      </c>
      <c r="ED39" s="156" t="str">
        <f t="shared" si="1001"/>
        <v>-1</v>
      </c>
      <c r="EE39" s="157">
        <f t="shared" si="182"/>
        <v>6</v>
      </c>
      <c r="EF39" s="169">
        <f t="shared" si="183"/>
        <v>-1</v>
      </c>
      <c r="EG39" s="176">
        <v>9424.0</v>
      </c>
      <c r="EH39" s="176">
        <v>1364.0</v>
      </c>
      <c r="EI39" s="176">
        <v>-4000.0</v>
      </c>
      <c r="EJ39" s="178">
        <v>0.0</v>
      </c>
      <c r="EK39" s="179"/>
      <c r="EL39" s="77" t="str">
        <f t="shared" si="184"/>
        <v>0</v>
      </c>
      <c r="EM39" s="81">
        <f t="shared" si="1002"/>
        <v>0</v>
      </c>
      <c r="EN39" s="160">
        <f t="shared" si="1003"/>
        <v>2.5</v>
      </c>
      <c r="EO39" s="160">
        <f t="shared" si="1004"/>
        <v>0.5</v>
      </c>
      <c r="EP39" s="160">
        <f t="shared" si="1005"/>
        <v>-5</v>
      </c>
      <c r="EQ39" s="160">
        <f t="shared" si="1006"/>
        <v>-2</v>
      </c>
      <c r="ER39" s="161">
        <f t="shared" ref="ER39:ES39" si="1007">ER38</f>
        <v>10</v>
      </c>
      <c r="ES39" s="162">
        <f t="shared" si="1007"/>
        <v>1173</v>
      </c>
      <c r="ET39" s="163" t="str">
        <f t="shared" si="1008"/>
        <v>-1</v>
      </c>
      <c r="EU39" s="164">
        <f t="shared" si="192"/>
        <v>8</v>
      </c>
      <c r="EV39" s="165">
        <f t="shared" si="193"/>
        <v>-1</v>
      </c>
      <c r="EW39" s="177">
        <v>9508.0</v>
      </c>
      <c r="EX39" s="177">
        <v>1586.0</v>
      </c>
      <c r="EY39" s="177">
        <v>-4000.0</v>
      </c>
      <c r="EZ39" s="180">
        <v>0.0</v>
      </c>
      <c r="FA39" s="181"/>
      <c r="FB39" s="83" t="str">
        <f t="shared" si="194"/>
        <v>0</v>
      </c>
      <c r="FC39" s="167">
        <f t="shared" si="1009"/>
        <v>0</v>
      </c>
      <c r="FD39" s="168">
        <f t="shared" si="1010"/>
        <v>2.5</v>
      </c>
      <c r="FE39" s="168">
        <f t="shared" si="1011"/>
        <v>0.5</v>
      </c>
      <c r="FF39" s="168">
        <f t="shared" si="1012"/>
        <v>-5</v>
      </c>
      <c r="FG39" s="168">
        <f t="shared" si="1013"/>
        <v>-2</v>
      </c>
      <c r="FH39" s="154">
        <f t="shared" ref="FH39:FI39" si="1014">FH38</f>
        <v>11</v>
      </c>
      <c r="FI39" s="155">
        <f t="shared" si="1014"/>
        <v>1174</v>
      </c>
      <c r="FJ39" s="156" t="str">
        <f t="shared" si="1015"/>
        <v>1</v>
      </c>
      <c r="FK39" s="157">
        <f t="shared" si="202"/>
        <v>3</v>
      </c>
      <c r="FL39" s="158">
        <f t="shared" si="203"/>
        <v>1</v>
      </c>
      <c r="FM39" s="176">
        <v>9759.0</v>
      </c>
      <c r="FN39" s="176">
        <v>2184.0</v>
      </c>
      <c r="FO39" s="176">
        <v>-3000.0</v>
      </c>
      <c r="FP39" s="178">
        <v>1.0</v>
      </c>
      <c r="FQ39" s="179"/>
      <c r="FR39" s="77" t="str">
        <f t="shared" si="204"/>
        <v>0</v>
      </c>
      <c r="FS39" s="81">
        <f t="shared" si="1016"/>
        <v>1</v>
      </c>
      <c r="FT39" s="160">
        <f t="shared" si="1017"/>
        <v>2.5</v>
      </c>
      <c r="FU39" s="160">
        <f t="shared" si="1018"/>
        <v>1</v>
      </c>
      <c r="FV39" s="160">
        <f t="shared" si="1019"/>
        <v>-4</v>
      </c>
      <c r="FW39" s="160">
        <f t="shared" si="1020"/>
        <v>-0.5</v>
      </c>
      <c r="FX39" s="161">
        <f t="shared" ref="FX39:FY39" si="1021">FX38</f>
        <v>12</v>
      </c>
      <c r="FY39" s="162">
        <f t="shared" si="1021"/>
        <v>1175</v>
      </c>
      <c r="FZ39" s="163" t="str">
        <f t="shared" si="1022"/>
        <v>-3</v>
      </c>
      <c r="GA39" s="164">
        <f t="shared" si="212"/>
        <v>5</v>
      </c>
      <c r="GB39" s="165">
        <f t="shared" si="213"/>
        <v>-3</v>
      </c>
      <c r="GC39" s="177">
        <v>8462.0</v>
      </c>
      <c r="GD39" s="177">
        <v>975.0</v>
      </c>
      <c r="GE39" s="177">
        <v>-5000.0</v>
      </c>
      <c r="GF39" s="180">
        <v>2.5</v>
      </c>
      <c r="GG39" s="181"/>
      <c r="GH39" s="83" t="str">
        <f t="shared" si="214"/>
        <v>0</v>
      </c>
      <c r="GI39" s="167">
        <f t="shared" si="1023"/>
        <v>2.5</v>
      </c>
      <c r="GJ39" s="168">
        <f t="shared" si="1024"/>
        <v>2.5</v>
      </c>
      <c r="GK39" s="168">
        <f t="shared" si="1025"/>
        <v>0</v>
      </c>
      <c r="GL39" s="168">
        <f t="shared" si="1026"/>
        <v>-6</v>
      </c>
      <c r="GM39" s="168">
        <f t="shared" si="1027"/>
        <v>-3.5</v>
      </c>
      <c r="GN39" s="154">
        <f t="shared" ref="GN39:GO39" si="1028">GN38</f>
        <v>13</v>
      </c>
      <c r="GO39" s="155">
        <f t="shared" si="1028"/>
        <v>1176</v>
      </c>
      <c r="GP39" s="156" t="str">
        <f t="shared" si="1029"/>
        <v>1</v>
      </c>
      <c r="GQ39" s="157">
        <f t="shared" si="222"/>
        <v>1</v>
      </c>
      <c r="GR39" s="158">
        <f t="shared" si="223"/>
        <v>1</v>
      </c>
      <c r="GS39" s="176">
        <v>10680.0</v>
      </c>
      <c r="GT39" s="176">
        <v>3225.0</v>
      </c>
      <c r="GU39" s="176">
        <v>-2500.0</v>
      </c>
      <c r="GV39" s="178">
        <v>4.0</v>
      </c>
      <c r="GW39" s="179"/>
      <c r="GX39" s="77" t="str">
        <f t="shared" si="224"/>
        <v>0</v>
      </c>
      <c r="GY39" s="81">
        <f t="shared" si="1030"/>
        <v>4</v>
      </c>
      <c r="GZ39" s="160">
        <f t="shared" si="1031"/>
        <v>2.5</v>
      </c>
      <c r="HA39" s="160">
        <f t="shared" si="1032"/>
        <v>1.5</v>
      </c>
      <c r="HB39" s="160">
        <f t="shared" si="1033"/>
        <v>-4</v>
      </c>
      <c r="HC39" s="160">
        <f t="shared" si="1034"/>
        <v>0</v>
      </c>
      <c r="HD39" s="161">
        <f t="shared" ref="HD39:HE39" si="1035">HD38</f>
        <v>14</v>
      </c>
      <c r="HE39" s="162">
        <f t="shared" si="1035"/>
        <v>1177</v>
      </c>
      <c r="HF39" s="163" t="str">
        <f t="shared" si="1036"/>
        <v>4</v>
      </c>
      <c r="HG39" s="164">
        <f t="shared" si="232"/>
        <v>8</v>
      </c>
      <c r="HH39" s="165">
        <f t="shared" si="233"/>
        <v>4</v>
      </c>
      <c r="HI39" s="177">
        <v>9228.0</v>
      </c>
      <c r="HJ39" s="177">
        <v>6453.0</v>
      </c>
      <c r="HK39" s="177">
        <v>2200.0</v>
      </c>
      <c r="HL39" s="180">
        <v>0.0</v>
      </c>
      <c r="HM39" s="181"/>
      <c r="HN39" s="83" t="str">
        <f t="shared" si="234"/>
        <v>0</v>
      </c>
      <c r="HO39" s="167">
        <f t="shared" si="1037"/>
        <v>0</v>
      </c>
      <c r="HP39" s="168">
        <f t="shared" si="1038"/>
        <v>2.5</v>
      </c>
      <c r="HQ39" s="168">
        <f t="shared" si="1039"/>
        <v>3</v>
      </c>
      <c r="HR39" s="168">
        <f t="shared" si="1040"/>
        <v>2</v>
      </c>
      <c r="HS39" s="168">
        <f t="shared" si="1041"/>
        <v>7.5</v>
      </c>
      <c r="HT39" s="154">
        <f t="shared" ref="HT39:HU39" si="1042">HT38</f>
        <v>15</v>
      </c>
      <c r="HU39" s="155">
        <f t="shared" si="1042"/>
        <v>1178</v>
      </c>
      <c r="HV39" s="156" t="str">
        <f t="shared" si="1043"/>
        <v>1</v>
      </c>
      <c r="HW39" s="157" t="str">
        <f t="shared" si="242"/>
        <v/>
      </c>
      <c r="HX39" s="169">
        <f t="shared" si="243"/>
        <v>0</v>
      </c>
      <c r="HY39" s="159"/>
      <c r="HZ39" s="159"/>
      <c r="IA39" s="159"/>
      <c r="IB39" s="160"/>
      <c r="IC39" s="160"/>
      <c r="ID39" s="160" t="str">
        <f t="shared" si="244"/>
        <v>0</v>
      </c>
      <c r="IE39" s="160">
        <f t="shared" si="1044"/>
        <v>0</v>
      </c>
      <c r="IF39" s="160">
        <f t="shared" si="1045"/>
        <v>0</v>
      </c>
      <c r="IG39" s="160">
        <f t="shared" si="1046"/>
        <v>0</v>
      </c>
      <c r="IH39" s="160">
        <f t="shared" si="1047"/>
        <v>0</v>
      </c>
      <c r="II39" s="160">
        <f t="shared" si="1048"/>
        <v>0</v>
      </c>
      <c r="IJ39" s="161">
        <f t="shared" ref="IJ39:IK39" si="1049">IJ38</f>
        <v>16</v>
      </c>
      <c r="IK39" s="162">
        <f t="shared" si="1049"/>
        <v>1179</v>
      </c>
      <c r="IL39" s="163" t="str">
        <f t="shared" si="1050"/>
        <v>1</v>
      </c>
      <c r="IM39" s="164" t="str">
        <f t="shared" si="252"/>
        <v/>
      </c>
      <c r="IN39" s="165">
        <f t="shared" si="253"/>
        <v>0</v>
      </c>
      <c r="IO39" s="166"/>
      <c r="IP39" s="166"/>
      <c r="IQ39" s="166"/>
      <c r="IR39" s="168"/>
      <c r="IS39" s="168"/>
      <c r="IT39" s="170" t="str">
        <f t="shared" si="254"/>
        <v>0</v>
      </c>
      <c r="IU39" s="170">
        <f t="shared" si="1051"/>
        <v>0</v>
      </c>
      <c r="IV39" s="168">
        <f t="shared" si="1052"/>
        <v>0</v>
      </c>
      <c r="IW39" s="168">
        <f t="shared" si="1053"/>
        <v>0</v>
      </c>
      <c r="IX39" s="168">
        <f t="shared" si="1054"/>
        <v>0</v>
      </c>
      <c r="IY39" s="168">
        <f t="shared" si="1055"/>
        <v>0</v>
      </c>
      <c r="IZ39" s="154">
        <f t="shared" ref="IZ39:JA39" si="1056">IZ38</f>
        <v>17</v>
      </c>
      <c r="JA39" s="155">
        <f t="shared" si="1056"/>
        <v>1180</v>
      </c>
      <c r="JB39" s="156" t="str">
        <f t="shared" si="1057"/>
        <v>1</v>
      </c>
      <c r="JC39" s="157" t="str">
        <f t="shared" si="262"/>
        <v/>
      </c>
      <c r="JD39" s="158">
        <f t="shared" si="263"/>
        <v>0</v>
      </c>
      <c r="JE39" s="159"/>
      <c r="JF39" s="159"/>
      <c r="JG39" s="159"/>
      <c r="JH39" s="160"/>
      <c r="JI39" s="160"/>
      <c r="JJ39" s="171" t="str">
        <f t="shared" si="264"/>
        <v>0</v>
      </c>
      <c r="JK39" s="171">
        <f t="shared" si="1058"/>
        <v>0</v>
      </c>
      <c r="JL39" s="160">
        <f t="shared" si="1059"/>
        <v>0</v>
      </c>
      <c r="JM39" s="160">
        <f t="shared" si="1060"/>
        <v>0</v>
      </c>
      <c r="JN39" s="160">
        <f t="shared" si="1061"/>
        <v>0</v>
      </c>
      <c r="JO39" s="160">
        <f t="shared" si="1062"/>
        <v>0</v>
      </c>
      <c r="JP39" s="161">
        <f t="shared" ref="JP39:JQ39" si="1063">JP38</f>
        <v>18</v>
      </c>
      <c r="JQ39" s="162">
        <f t="shared" si="1063"/>
        <v>1181</v>
      </c>
      <c r="JR39" s="163" t="str">
        <f t="shared" si="1064"/>
        <v>1</v>
      </c>
      <c r="JS39" s="164" t="str">
        <f t="shared" si="272"/>
        <v/>
      </c>
      <c r="JT39" s="165">
        <f t="shared" si="273"/>
        <v>0</v>
      </c>
      <c r="JU39" s="166"/>
      <c r="JV39" s="166"/>
      <c r="JW39" s="166"/>
      <c r="JX39" s="168"/>
      <c r="JY39" s="168"/>
      <c r="JZ39" s="170" t="str">
        <f t="shared" si="274"/>
        <v>0</v>
      </c>
      <c r="KA39" s="170">
        <f t="shared" si="1065"/>
        <v>0</v>
      </c>
      <c r="KB39" s="168">
        <f t="shared" si="1066"/>
        <v>0</v>
      </c>
      <c r="KC39" s="168">
        <f t="shared" si="1067"/>
        <v>0</v>
      </c>
      <c r="KD39" s="168">
        <f t="shared" si="1068"/>
        <v>0</v>
      </c>
      <c r="KE39" s="168">
        <f t="shared" si="1069"/>
        <v>0</v>
      </c>
      <c r="KF39" s="154">
        <f t="shared" ref="KF39:KG39" si="1070">KF38</f>
        <v>19</v>
      </c>
      <c r="KG39" s="155">
        <f t="shared" si="1070"/>
        <v>1182</v>
      </c>
      <c r="KH39" s="156" t="str">
        <f t="shared" si="1071"/>
        <v>1</v>
      </c>
      <c r="KI39" s="157" t="str">
        <f t="shared" si="282"/>
        <v/>
      </c>
      <c r="KJ39" s="158">
        <f t="shared" si="283"/>
        <v>0</v>
      </c>
      <c r="KK39" s="159"/>
      <c r="KL39" s="159"/>
      <c r="KM39" s="159"/>
      <c r="KN39" s="160"/>
      <c r="KO39" s="160"/>
      <c r="KP39" s="171" t="str">
        <f t="shared" si="284"/>
        <v>0</v>
      </c>
      <c r="KQ39" s="171">
        <f t="shared" si="1072"/>
        <v>0</v>
      </c>
      <c r="KR39" s="160">
        <f t="shared" si="1073"/>
        <v>0</v>
      </c>
      <c r="KS39" s="160">
        <f t="shared" si="1074"/>
        <v>0</v>
      </c>
      <c r="KT39" s="160">
        <f t="shared" si="1075"/>
        <v>0</v>
      </c>
      <c r="KU39" s="160">
        <f t="shared" si="1076"/>
        <v>0</v>
      </c>
      <c r="KV39" s="161">
        <f t="shared" ref="KV39:KW39" si="1077">KV38</f>
        <v>20</v>
      </c>
      <c r="KW39" s="162">
        <f t="shared" si="1077"/>
        <v>1183</v>
      </c>
      <c r="KX39" s="163" t="str">
        <f t="shared" si="1078"/>
        <v>1</v>
      </c>
      <c r="KY39" s="164" t="str">
        <f t="shared" si="292"/>
        <v/>
      </c>
      <c r="KZ39" s="165">
        <f t="shared" si="293"/>
        <v>0</v>
      </c>
      <c r="LA39" s="166"/>
      <c r="LB39" s="166"/>
      <c r="LC39" s="166"/>
      <c r="LD39" s="168"/>
      <c r="LE39" s="168"/>
      <c r="LF39" s="170" t="str">
        <f t="shared" si="294"/>
        <v>0</v>
      </c>
      <c r="LG39" s="170">
        <f t="shared" si="1079"/>
        <v>0</v>
      </c>
      <c r="LH39" s="168">
        <f t="shared" si="1080"/>
        <v>0</v>
      </c>
      <c r="LI39" s="168">
        <f t="shared" si="1081"/>
        <v>0</v>
      </c>
      <c r="LJ39" s="168">
        <f t="shared" si="1082"/>
        <v>0</v>
      </c>
      <c r="LK39" s="168">
        <f t="shared" si="1083"/>
        <v>0</v>
      </c>
      <c r="LL39" s="172"/>
      <c r="LM39" s="172"/>
      <c r="LN39" s="168" t="str">
        <f t="shared" si="1084"/>
        <v>#REF!</v>
      </c>
      <c r="LO39" s="168" t="str">
        <f t="shared" si="1085"/>
        <v>#REF!</v>
      </c>
      <c r="LP39" s="168" t="str">
        <f t="shared" si="1086"/>
        <v>#REF!</v>
      </c>
      <c r="LQ39" s="168" t="str">
        <f t="shared" si="1087"/>
        <v>#REF!</v>
      </c>
    </row>
    <row r="40" ht="15.75" customHeight="1">
      <c r="A40" s="151">
        <v>46145.0</v>
      </c>
      <c r="B40" s="152" t="s">
        <v>31</v>
      </c>
      <c r="C40" s="153">
        <f t="shared" si="99"/>
        <v>-14100</v>
      </c>
      <c r="D40" s="154">
        <f t="shared" ref="D40:E40" si="1088">D39</f>
        <v>1</v>
      </c>
      <c r="E40" s="155">
        <f t="shared" si="1088"/>
        <v>1164</v>
      </c>
      <c r="F40" s="156" t="str">
        <f t="shared" si="925"/>
        <v>5</v>
      </c>
      <c r="G40" s="157">
        <f t="shared" si="102"/>
        <v>9</v>
      </c>
      <c r="H40" s="158">
        <f t="shared" si="103"/>
        <v>5</v>
      </c>
      <c r="I40" s="176">
        <v>10124.0</v>
      </c>
      <c r="J40" s="176">
        <v>7895.0</v>
      </c>
      <c r="K40" s="176">
        <v>2500.0</v>
      </c>
      <c r="L40" s="178">
        <v>2.0</v>
      </c>
      <c r="M40" s="179"/>
      <c r="N40" s="77" t="str">
        <f t="shared" si="104"/>
        <v>0</v>
      </c>
      <c r="O40" s="81">
        <f t="shared" si="946"/>
        <v>2</v>
      </c>
      <c r="P40" s="160">
        <f t="shared" si="947"/>
        <v>2.5</v>
      </c>
      <c r="Q40" s="160">
        <f t="shared" si="948"/>
        <v>3.5</v>
      </c>
      <c r="R40" s="160">
        <f t="shared" si="949"/>
        <v>2</v>
      </c>
      <c r="S40" s="160">
        <f t="shared" si="950"/>
        <v>8</v>
      </c>
      <c r="T40" s="161">
        <f t="shared" ref="T40:U40" si="1089">T39</f>
        <v>2</v>
      </c>
      <c r="U40" s="162">
        <f t="shared" si="1089"/>
        <v>1165</v>
      </c>
      <c r="V40" s="163" t="str">
        <f t="shared" si="952"/>
        <v>1</v>
      </c>
      <c r="W40" s="164">
        <f t="shared" si="112"/>
        <v>5</v>
      </c>
      <c r="X40" s="165">
        <f t="shared" si="113"/>
        <v>1</v>
      </c>
      <c r="Y40" s="177">
        <v>9989.0</v>
      </c>
      <c r="Z40" s="177">
        <v>3460.0</v>
      </c>
      <c r="AA40" s="177">
        <v>-2500.0</v>
      </c>
      <c r="AB40" s="180">
        <v>0.5</v>
      </c>
      <c r="AC40" s="181"/>
      <c r="AD40" s="83" t="str">
        <f t="shared" si="114"/>
        <v>0</v>
      </c>
      <c r="AE40" s="167">
        <f t="shared" si="953"/>
        <v>0.5</v>
      </c>
      <c r="AF40" s="168">
        <f t="shared" si="954"/>
        <v>2.5</v>
      </c>
      <c r="AG40" s="168">
        <f t="shared" si="955"/>
        <v>1.5</v>
      </c>
      <c r="AH40" s="168">
        <f t="shared" si="956"/>
        <v>-4</v>
      </c>
      <c r="AI40" s="168">
        <f t="shared" si="957"/>
        <v>0</v>
      </c>
      <c r="AJ40" s="154">
        <f t="shared" ref="AJ40:AK40" si="1090">AJ39</f>
        <v>3</v>
      </c>
      <c r="AK40" s="155">
        <f t="shared" si="1090"/>
        <v>1166</v>
      </c>
      <c r="AL40" s="156" t="str">
        <f t="shared" si="959"/>
        <v>-3</v>
      </c>
      <c r="AM40" s="157">
        <f t="shared" si="122"/>
        <v>4</v>
      </c>
      <c r="AN40" s="158">
        <f t="shared" si="123"/>
        <v>-3</v>
      </c>
      <c r="AO40" s="176">
        <v>9355.0</v>
      </c>
      <c r="AP40" s="176">
        <v>658.0</v>
      </c>
      <c r="AQ40" s="176">
        <v>-6000.0</v>
      </c>
      <c r="AR40" s="178">
        <v>3.0</v>
      </c>
      <c r="AS40" s="179"/>
      <c r="AT40" s="77" t="str">
        <f t="shared" si="124"/>
        <v>0</v>
      </c>
      <c r="AU40" s="81">
        <f t="shared" si="960"/>
        <v>3</v>
      </c>
      <c r="AV40" s="160">
        <f t="shared" si="961"/>
        <v>2.5</v>
      </c>
      <c r="AW40" s="160">
        <f t="shared" si="962"/>
        <v>0</v>
      </c>
      <c r="AX40" s="160">
        <f t="shared" si="963"/>
        <v>-6</v>
      </c>
      <c r="AY40" s="160">
        <f t="shared" si="964"/>
        <v>-3.5</v>
      </c>
      <c r="AZ40" s="161">
        <f t="shared" ref="AZ40:BA40" si="1091">AZ39</f>
        <v>4</v>
      </c>
      <c r="BA40" s="162">
        <f t="shared" si="1091"/>
        <v>1167</v>
      </c>
      <c r="BB40" s="163" t="str">
        <f t="shared" si="966"/>
        <v>1</v>
      </c>
      <c r="BC40" s="164">
        <f t="shared" si="132"/>
        <v>3</v>
      </c>
      <c r="BD40" s="165">
        <f t="shared" si="133"/>
        <v>1</v>
      </c>
      <c r="BE40" s="177">
        <v>8753.0</v>
      </c>
      <c r="BF40" s="177">
        <v>2647.0</v>
      </c>
      <c r="BG40" s="177">
        <v>-3000.0</v>
      </c>
      <c r="BH40" s="180">
        <v>0.5</v>
      </c>
      <c r="BI40" s="181"/>
      <c r="BJ40" s="83" t="str">
        <f t="shared" si="134"/>
        <v>0</v>
      </c>
      <c r="BK40" s="167">
        <f t="shared" si="967"/>
        <v>0.5</v>
      </c>
      <c r="BL40" s="168">
        <f t="shared" si="968"/>
        <v>2.5</v>
      </c>
      <c r="BM40" s="168">
        <f t="shared" si="969"/>
        <v>1</v>
      </c>
      <c r="BN40" s="168">
        <f t="shared" si="970"/>
        <v>-4</v>
      </c>
      <c r="BO40" s="168">
        <f t="shared" si="971"/>
        <v>-0.5</v>
      </c>
      <c r="BP40" s="154">
        <f t="shared" ref="BP40:BQ40" si="1092">BP39</f>
        <v>5</v>
      </c>
      <c r="BQ40" s="155">
        <f t="shared" si="1092"/>
        <v>1168</v>
      </c>
      <c r="BR40" s="156" t="str">
        <f t="shared" si="973"/>
        <v>1</v>
      </c>
      <c r="BS40" s="157">
        <f t="shared" si="142"/>
        <v>8</v>
      </c>
      <c r="BT40" s="158">
        <f t="shared" si="143"/>
        <v>1</v>
      </c>
      <c r="BU40" s="176">
        <v>9781.0</v>
      </c>
      <c r="BV40" s="176">
        <v>2261.0</v>
      </c>
      <c r="BW40" s="176">
        <v>-3000.0</v>
      </c>
      <c r="BX40" s="178">
        <v>2.0</v>
      </c>
      <c r="BY40" s="179"/>
      <c r="BZ40" s="77" t="str">
        <f t="shared" si="144"/>
        <v>0</v>
      </c>
      <c r="CA40" s="81">
        <f t="shared" si="974"/>
        <v>2</v>
      </c>
      <c r="CB40" s="160">
        <f t="shared" si="975"/>
        <v>2.5</v>
      </c>
      <c r="CC40" s="160">
        <f t="shared" si="976"/>
        <v>1</v>
      </c>
      <c r="CD40" s="160">
        <f t="shared" si="977"/>
        <v>-4</v>
      </c>
      <c r="CE40" s="160">
        <f t="shared" si="978"/>
        <v>-0.5</v>
      </c>
      <c r="CF40" s="161">
        <f t="shared" ref="CF40:CG40" si="1093">CF39</f>
        <v>6</v>
      </c>
      <c r="CG40" s="162">
        <f t="shared" si="1093"/>
        <v>1169</v>
      </c>
      <c r="CH40" s="163" t="str">
        <f t="shared" si="980"/>
        <v>3</v>
      </c>
      <c r="CI40" s="164">
        <f t="shared" si="152"/>
        <v>2</v>
      </c>
      <c r="CJ40" s="165">
        <f t="shared" si="153"/>
        <v>3</v>
      </c>
      <c r="CK40" s="177">
        <v>9777.0</v>
      </c>
      <c r="CL40" s="177">
        <v>4906.0</v>
      </c>
      <c r="CM40" s="177">
        <v>100.0</v>
      </c>
      <c r="CN40" s="180">
        <v>2.5</v>
      </c>
      <c r="CO40" s="181"/>
      <c r="CP40" s="83" t="str">
        <f t="shared" si="154"/>
        <v>0</v>
      </c>
      <c r="CQ40" s="167">
        <f t="shared" si="981"/>
        <v>2.5</v>
      </c>
      <c r="CR40" s="168">
        <f t="shared" si="982"/>
        <v>2.5</v>
      </c>
      <c r="CS40" s="168">
        <f t="shared" si="983"/>
        <v>2</v>
      </c>
      <c r="CT40" s="168">
        <f t="shared" si="984"/>
        <v>0</v>
      </c>
      <c r="CU40" s="168">
        <f t="shared" si="985"/>
        <v>4.5</v>
      </c>
      <c r="CV40" s="154">
        <f t="shared" ref="CV40:CW40" si="1094">CV39</f>
        <v>7</v>
      </c>
      <c r="CW40" s="155">
        <f t="shared" si="1094"/>
        <v>1170</v>
      </c>
      <c r="CX40" s="156" t="str">
        <f t="shared" si="987"/>
        <v>3</v>
      </c>
      <c r="CY40" s="157">
        <f t="shared" si="162"/>
        <v>1</v>
      </c>
      <c r="CZ40" s="158">
        <f t="shared" si="163"/>
        <v>3</v>
      </c>
      <c r="DA40" s="176">
        <v>9872.0</v>
      </c>
      <c r="DB40" s="176">
        <v>5629.0</v>
      </c>
      <c r="DC40" s="176">
        <v>300.0</v>
      </c>
      <c r="DD40" s="178">
        <v>4.0</v>
      </c>
      <c r="DE40" s="179"/>
      <c r="DF40" s="77" t="str">
        <f t="shared" si="164"/>
        <v>0</v>
      </c>
      <c r="DG40" s="81">
        <f t="shared" si="988"/>
        <v>4</v>
      </c>
      <c r="DH40" s="160">
        <f t="shared" si="989"/>
        <v>2.5</v>
      </c>
      <c r="DI40" s="160">
        <f t="shared" si="990"/>
        <v>2.5</v>
      </c>
      <c r="DJ40" s="160">
        <f t="shared" si="991"/>
        <v>0</v>
      </c>
      <c r="DK40" s="160">
        <f t="shared" si="992"/>
        <v>5</v>
      </c>
      <c r="DL40" s="161">
        <f t="shared" ref="DL40:DM40" si="1095">DL39</f>
        <v>8</v>
      </c>
      <c r="DM40" s="162">
        <f t="shared" si="1095"/>
        <v>1171</v>
      </c>
      <c r="DN40" s="163" t="str">
        <f t="shared" si="994"/>
        <v>2</v>
      </c>
      <c r="DO40" s="164">
        <f t="shared" si="172"/>
        <v>3</v>
      </c>
      <c r="DP40" s="165">
        <f t="shared" si="173"/>
        <v>2</v>
      </c>
      <c r="DQ40" s="177">
        <v>8827.0</v>
      </c>
      <c r="DR40" s="177">
        <v>3101.0</v>
      </c>
      <c r="DS40" s="177">
        <v>-2000.0</v>
      </c>
      <c r="DT40" s="180">
        <v>2.5</v>
      </c>
      <c r="DU40" s="181"/>
      <c r="DV40" s="83" t="str">
        <f t="shared" si="174"/>
        <v>0</v>
      </c>
      <c r="DW40" s="167">
        <f t="shared" si="995"/>
        <v>2.5</v>
      </c>
      <c r="DX40" s="168">
        <f t="shared" si="996"/>
        <v>2.5</v>
      </c>
      <c r="DY40" s="168">
        <f t="shared" si="997"/>
        <v>1.5</v>
      </c>
      <c r="DZ40" s="168">
        <f t="shared" si="998"/>
        <v>-1.5</v>
      </c>
      <c r="EA40" s="168">
        <f t="shared" si="999"/>
        <v>2.5</v>
      </c>
      <c r="EB40" s="154">
        <f t="shared" ref="EB40:EC40" si="1096">EB39</f>
        <v>9</v>
      </c>
      <c r="EC40" s="155">
        <f t="shared" si="1096"/>
        <v>1172</v>
      </c>
      <c r="ED40" s="156" t="str">
        <f t="shared" si="1001"/>
        <v>1</v>
      </c>
      <c r="EE40" s="157">
        <f t="shared" si="182"/>
        <v>7</v>
      </c>
      <c r="EF40" s="169">
        <f t="shared" si="183"/>
        <v>1</v>
      </c>
      <c r="EG40" s="176">
        <v>8036.0</v>
      </c>
      <c r="EH40" s="176">
        <v>2287.0</v>
      </c>
      <c r="EI40" s="176">
        <v>-3000.0</v>
      </c>
      <c r="EJ40" s="178">
        <v>0.0</v>
      </c>
      <c r="EK40" s="179"/>
      <c r="EL40" s="77" t="str">
        <f t="shared" si="184"/>
        <v>0</v>
      </c>
      <c r="EM40" s="81">
        <f t="shared" si="1002"/>
        <v>0</v>
      </c>
      <c r="EN40" s="160">
        <f t="shared" si="1003"/>
        <v>2.5</v>
      </c>
      <c r="EO40" s="160">
        <f t="shared" si="1004"/>
        <v>1</v>
      </c>
      <c r="EP40" s="160">
        <f t="shared" si="1005"/>
        <v>-4</v>
      </c>
      <c r="EQ40" s="160">
        <f t="shared" si="1006"/>
        <v>-0.5</v>
      </c>
      <c r="ER40" s="161">
        <f t="shared" ref="ER40:ES40" si="1097">ER39</f>
        <v>10</v>
      </c>
      <c r="ES40" s="162">
        <f t="shared" si="1097"/>
        <v>1173</v>
      </c>
      <c r="ET40" s="163" t="str">
        <f t="shared" si="1008"/>
        <v>1</v>
      </c>
      <c r="EU40" s="164">
        <f t="shared" si="192"/>
        <v>9</v>
      </c>
      <c r="EV40" s="165">
        <f t="shared" si="193"/>
        <v>1</v>
      </c>
      <c r="EW40" s="177">
        <v>8942.0</v>
      </c>
      <c r="EX40" s="177">
        <v>3930.0</v>
      </c>
      <c r="EY40" s="177">
        <v>-2500.0</v>
      </c>
      <c r="EZ40" s="180">
        <v>-0.5</v>
      </c>
      <c r="FA40" s="181"/>
      <c r="FB40" s="83" t="str">
        <f t="shared" si="194"/>
        <v>0</v>
      </c>
      <c r="FC40" s="167">
        <f t="shared" si="1009"/>
        <v>-0.5</v>
      </c>
      <c r="FD40" s="168">
        <f t="shared" si="1010"/>
        <v>2.5</v>
      </c>
      <c r="FE40" s="168">
        <f t="shared" si="1011"/>
        <v>1.5</v>
      </c>
      <c r="FF40" s="168">
        <f t="shared" si="1012"/>
        <v>-4</v>
      </c>
      <c r="FG40" s="168">
        <f t="shared" si="1013"/>
        <v>0</v>
      </c>
      <c r="FH40" s="154">
        <f t="shared" ref="FH40:FI40" si="1098">FH39</f>
        <v>11</v>
      </c>
      <c r="FI40" s="155">
        <f t="shared" si="1098"/>
        <v>1174</v>
      </c>
      <c r="FJ40" s="156" t="str">
        <f t="shared" si="1015"/>
        <v>-1</v>
      </c>
      <c r="FK40" s="157">
        <f t="shared" si="202"/>
        <v>4</v>
      </c>
      <c r="FL40" s="158">
        <f t="shared" si="203"/>
        <v>-1</v>
      </c>
      <c r="FM40" s="176">
        <v>7813.0</v>
      </c>
      <c r="FN40" s="176">
        <v>1494.0</v>
      </c>
      <c r="FO40" s="176">
        <v>-3000.0</v>
      </c>
      <c r="FP40" s="178">
        <v>1.0</v>
      </c>
      <c r="FQ40" s="179"/>
      <c r="FR40" s="77" t="str">
        <f t="shared" si="204"/>
        <v>0</v>
      </c>
      <c r="FS40" s="81">
        <f t="shared" si="1016"/>
        <v>1</v>
      </c>
      <c r="FT40" s="160">
        <f t="shared" si="1017"/>
        <v>2</v>
      </c>
      <c r="FU40" s="160">
        <f t="shared" si="1018"/>
        <v>0.5</v>
      </c>
      <c r="FV40" s="160">
        <f t="shared" si="1019"/>
        <v>-4</v>
      </c>
      <c r="FW40" s="160">
        <f t="shared" si="1020"/>
        <v>-1.5</v>
      </c>
      <c r="FX40" s="161">
        <f t="shared" ref="FX40:FY40" si="1099">FX39</f>
        <v>12</v>
      </c>
      <c r="FY40" s="162">
        <f t="shared" si="1099"/>
        <v>1175</v>
      </c>
      <c r="FZ40" s="163" t="str">
        <f t="shared" si="1022"/>
        <v>1</v>
      </c>
      <c r="GA40" s="164">
        <f t="shared" si="212"/>
        <v>6</v>
      </c>
      <c r="GB40" s="165">
        <f t="shared" si="213"/>
        <v>1</v>
      </c>
      <c r="GC40" s="177">
        <v>8868.0</v>
      </c>
      <c r="GD40" s="177">
        <v>2119.0</v>
      </c>
      <c r="GE40" s="177">
        <v>-2500.0</v>
      </c>
      <c r="GF40" s="180">
        <v>0.5</v>
      </c>
      <c r="GG40" s="181"/>
      <c r="GH40" s="83" t="str">
        <f t="shared" si="214"/>
        <v>0</v>
      </c>
      <c r="GI40" s="167">
        <f t="shared" si="1023"/>
        <v>0.5</v>
      </c>
      <c r="GJ40" s="168">
        <f t="shared" si="1024"/>
        <v>2.5</v>
      </c>
      <c r="GK40" s="168">
        <f t="shared" si="1025"/>
        <v>1</v>
      </c>
      <c r="GL40" s="168">
        <f t="shared" si="1026"/>
        <v>-4</v>
      </c>
      <c r="GM40" s="168">
        <f t="shared" si="1027"/>
        <v>-0.5</v>
      </c>
      <c r="GN40" s="154">
        <f t="shared" ref="GN40:GO40" si="1100">GN39</f>
        <v>13</v>
      </c>
      <c r="GO40" s="155">
        <f t="shared" si="1100"/>
        <v>1176</v>
      </c>
      <c r="GP40" s="156" t="str">
        <f t="shared" si="1029"/>
        <v>6</v>
      </c>
      <c r="GQ40" s="157">
        <f t="shared" si="222"/>
        <v>2</v>
      </c>
      <c r="GR40" s="158">
        <f t="shared" si="223"/>
        <v>6</v>
      </c>
      <c r="GS40" s="176">
        <v>7822.0</v>
      </c>
      <c r="GT40" s="176">
        <v>15582.0</v>
      </c>
      <c r="GU40" s="176">
        <v>14500.0</v>
      </c>
      <c r="GV40" s="178">
        <v>2.5</v>
      </c>
      <c r="GW40" s="179"/>
      <c r="GX40" s="77" t="str">
        <f t="shared" si="224"/>
        <v>0</v>
      </c>
      <c r="GY40" s="81">
        <f t="shared" si="1030"/>
        <v>2.5</v>
      </c>
      <c r="GZ40" s="160">
        <f t="shared" si="1031"/>
        <v>2</v>
      </c>
      <c r="HA40" s="160">
        <f t="shared" si="1032"/>
        <v>5</v>
      </c>
      <c r="HB40" s="160">
        <f t="shared" si="1033"/>
        <v>5</v>
      </c>
      <c r="HC40" s="160">
        <f t="shared" si="1034"/>
        <v>12</v>
      </c>
      <c r="HD40" s="161">
        <f t="shared" ref="HD40:HE40" si="1101">HD39</f>
        <v>14</v>
      </c>
      <c r="HE40" s="162">
        <f t="shared" si="1101"/>
        <v>1177</v>
      </c>
      <c r="HF40" s="163" t="str">
        <f t="shared" si="1036"/>
        <v>-1</v>
      </c>
      <c r="HG40" s="164">
        <f t="shared" si="232"/>
        <v>1</v>
      </c>
      <c r="HH40" s="165">
        <f t="shared" si="233"/>
        <v>-1</v>
      </c>
      <c r="HI40" s="177">
        <v>8704.0</v>
      </c>
      <c r="HJ40" s="177">
        <v>1315.0</v>
      </c>
      <c r="HK40" s="177">
        <v>-4000.0</v>
      </c>
      <c r="HL40" s="180">
        <v>3.5</v>
      </c>
      <c r="HM40" s="181"/>
      <c r="HN40" s="83" t="str">
        <f t="shared" si="234"/>
        <v>0</v>
      </c>
      <c r="HO40" s="167">
        <f t="shared" si="1037"/>
        <v>3.5</v>
      </c>
      <c r="HP40" s="168">
        <f t="shared" si="1038"/>
        <v>2.5</v>
      </c>
      <c r="HQ40" s="168">
        <f t="shared" si="1039"/>
        <v>0.5</v>
      </c>
      <c r="HR40" s="168">
        <f t="shared" si="1040"/>
        <v>-5</v>
      </c>
      <c r="HS40" s="168">
        <f t="shared" si="1041"/>
        <v>-2</v>
      </c>
      <c r="HT40" s="154">
        <f t="shared" ref="HT40:HU40" si="1102">HT39</f>
        <v>15</v>
      </c>
      <c r="HU40" s="155">
        <f t="shared" si="1102"/>
        <v>1178</v>
      </c>
      <c r="HV40" s="156" t="str">
        <f t="shared" si="1043"/>
        <v>1</v>
      </c>
      <c r="HW40" s="157" t="str">
        <f t="shared" si="242"/>
        <v/>
      </c>
      <c r="HX40" s="169">
        <f t="shared" si="243"/>
        <v>0</v>
      </c>
      <c r="HY40" s="159"/>
      <c r="HZ40" s="159"/>
      <c r="IA40" s="159"/>
      <c r="IB40" s="160"/>
      <c r="IC40" s="160"/>
      <c r="ID40" s="160" t="str">
        <f t="shared" si="244"/>
        <v>0</v>
      </c>
      <c r="IE40" s="160">
        <f t="shared" si="1044"/>
        <v>0</v>
      </c>
      <c r="IF40" s="160">
        <f t="shared" si="1045"/>
        <v>0</v>
      </c>
      <c r="IG40" s="160">
        <f t="shared" si="1046"/>
        <v>0</v>
      </c>
      <c r="IH40" s="160">
        <f t="shared" si="1047"/>
        <v>0</v>
      </c>
      <c r="II40" s="160">
        <f t="shared" si="1048"/>
        <v>0</v>
      </c>
      <c r="IJ40" s="161">
        <f t="shared" ref="IJ40:IK40" si="1103">IJ39</f>
        <v>16</v>
      </c>
      <c r="IK40" s="162">
        <f t="shared" si="1103"/>
        <v>1179</v>
      </c>
      <c r="IL40" s="163" t="str">
        <f t="shared" si="1050"/>
        <v>1</v>
      </c>
      <c r="IM40" s="164" t="str">
        <f t="shared" si="252"/>
        <v/>
      </c>
      <c r="IN40" s="165">
        <f t="shared" si="253"/>
        <v>0</v>
      </c>
      <c r="IO40" s="166"/>
      <c r="IP40" s="166"/>
      <c r="IQ40" s="166"/>
      <c r="IR40" s="168"/>
      <c r="IS40" s="168"/>
      <c r="IT40" s="170" t="str">
        <f t="shared" si="254"/>
        <v>0</v>
      </c>
      <c r="IU40" s="170">
        <f t="shared" si="1051"/>
        <v>0</v>
      </c>
      <c r="IV40" s="168">
        <f t="shared" si="1052"/>
        <v>0</v>
      </c>
      <c r="IW40" s="168">
        <f t="shared" si="1053"/>
        <v>0</v>
      </c>
      <c r="IX40" s="168">
        <f t="shared" si="1054"/>
        <v>0</v>
      </c>
      <c r="IY40" s="168">
        <f t="shared" si="1055"/>
        <v>0</v>
      </c>
      <c r="IZ40" s="154">
        <f t="shared" ref="IZ40:JA40" si="1104">IZ39</f>
        <v>17</v>
      </c>
      <c r="JA40" s="155">
        <f t="shared" si="1104"/>
        <v>1180</v>
      </c>
      <c r="JB40" s="156" t="str">
        <f t="shared" si="1057"/>
        <v>1</v>
      </c>
      <c r="JC40" s="157" t="str">
        <f t="shared" si="262"/>
        <v/>
      </c>
      <c r="JD40" s="158">
        <f t="shared" si="263"/>
        <v>0</v>
      </c>
      <c r="JE40" s="159"/>
      <c r="JF40" s="159"/>
      <c r="JG40" s="159"/>
      <c r="JH40" s="160"/>
      <c r="JI40" s="160"/>
      <c r="JJ40" s="171" t="str">
        <f t="shared" si="264"/>
        <v>0</v>
      </c>
      <c r="JK40" s="171">
        <f t="shared" si="1058"/>
        <v>0</v>
      </c>
      <c r="JL40" s="160">
        <f t="shared" si="1059"/>
        <v>0</v>
      </c>
      <c r="JM40" s="160">
        <f t="shared" si="1060"/>
        <v>0</v>
      </c>
      <c r="JN40" s="160">
        <f t="shared" si="1061"/>
        <v>0</v>
      </c>
      <c r="JO40" s="160">
        <f t="shared" si="1062"/>
        <v>0</v>
      </c>
      <c r="JP40" s="161">
        <f t="shared" ref="JP40:JQ40" si="1105">JP39</f>
        <v>18</v>
      </c>
      <c r="JQ40" s="162">
        <f t="shared" si="1105"/>
        <v>1181</v>
      </c>
      <c r="JR40" s="163" t="str">
        <f t="shared" si="1064"/>
        <v>1</v>
      </c>
      <c r="JS40" s="164" t="str">
        <f t="shared" si="272"/>
        <v/>
      </c>
      <c r="JT40" s="165">
        <f t="shared" si="273"/>
        <v>0</v>
      </c>
      <c r="JU40" s="166"/>
      <c r="JV40" s="166"/>
      <c r="JW40" s="166"/>
      <c r="JX40" s="168"/>
      <c r="JY40" s="168"/>
      <c r="JZ40" s="170" t="str">
        <f t="shared" si="274"/>
        <v>0</v>
      </c>
      <c r="KA40" s="170">
        <f t="shared" si="1065"/>
        <v>0</v>
      </c>
      <c r="KB40" s="168">
        <f t="shared" si="1066"/>
        <v>0</v>
      </c>
      <c r="KC40" s="168">
        <f t="shared" si="1067"/>
        <v>0</v>
      </c>
      <c r="KD40" s="168">
        <f t="shared" si="1068"/>
        <v>0</v>
      </c>
      <c r="KE40" s="168">
        <f t="shared" si="1069"/>
        <v>0</v>
      </c>
      <c r="KF40" s="154">
        <f t="shared" ref="KF40:KG40" si="1106">KF39</f>
        <v>19</v>
      </c>
      <c r="KG40" s="155">
        <f t="shared" si="1106"/>
        <v>1182</v>
      </c>
      <c r="KH40" s="156" t="str">
        <f t="shared" si="1071"/>
        <v>1</v>
      </c>
      <c r="KI40" s="157" t="str">
        <f t="shared" si="282"/>
        <v/>
      </c>
      <c r="KJ40" s="158">
        <f t="shared" si="283"/>
        <v>0</v>
      </c>
      <c r="KK40" s="159"/>
      <c r="KL40" s="159"/>
      <c r="KM40" s="159"/>
      <c r="KN40" s="160"/>
      <c r="KO40" s="160"/>
      <c r="KP40" s="171" t="str">
        <f t="shared" si="284"/>
        <v>0</v>
      </c>
      <c r="KQ40" s="171">
        <f t="shared" si="1072"/>
        <v>0</v>
      </c>
      <c r="KR40" s="160">
        <f t="shared" si="1073"/>
        <v>0</v>
      </c>
      <c r="KS40" s="160">
        <f t="shared" si="1074"/>
        <v>0</v>
      </c>
      <c r="KT40" s="160">
        <f t="shared" si="1075"/>
        <v>0</v>
      </c>
      <c r="KU40" s="160">
        <f t="shared" si="1076"/>
        <v>0</v>
      </c>
      <c r="KV40" s="161">
        <f t="shared" ref="KV40:KW40" si="1107">KV39</f>
        <v>20</v>
      </c>
      <c r="KW40" s="162">
        <f t="shared" si="1107"/>
        <v>1183</v>
      </c>
      <c r="KX40" s="163" t="str">
        <f t="shared" si="1078"/>
        <v>1</v>
      </c>
      <c r="KY40" s="164" t="str">
        <f t="shared" si="292"/>
        <v/>
      </c>
      <c r="KZ40" s="165">
        <f t="shared" si="293"/>
        <v>0</v>
      </c>
      <c r="LA40" s="166"/>
      <c r="LB40" s="166"/>
      <c r="LC40" s="166"/>
      <c r="LD40" s="168"/>
      <c r="LE40" s="168"/>
      <c r="LF40" s="170" t="str">
        <f t="shared" si="294"/>
        <v>0</v>
      </c>
      <c r="LG40" s="170">
        <f t="shared" si="1079"/>
        <v>0</v>
      </c>
      <c r="LH40" s="168">
        <f t="shared" si="1080"/>
        <v>0</v>
      </c>
      <c r="LI40" s="168">
        <f t="shared" si="1081"/>
        <v>0</v>
      </c>
      <c r="LJ40" s="168">
        <f t="shared" si="1082"/>
        <v>0</v>
      </c>
      <c r="LK40" s="168">
        <f t="shared" si="1083"/>
        <v>0</v>
      </c>
      <c r="LL40" s="172"/>
      <c r="LM40" s="172"/>
      <c r="LN40" s="168" t="str">
        <f t="shared" si="1084"/>
        <v>#REF!</v>
      </c>
      <c r="LO40" s="168" t="str">
        <f t="shared" si="1085"/>
        <v>#REF!</v>
      </c>
      <c r="LP40" s="168" t="str">
        <f t="shared" si="1086"/>
        <v>#REF!</v>
      </c>
      <c r="LQ40" s="168" t="str">
        <f t="shared" si="1087"/>
        <v>#REF!</v>
      </c>
    </row>
    <row r="41" ht="15.75" customHeight="1">
      <c r="A41" s="151">
        <v>46146.0</v>
      </c>
      <c r="B41" s="152" t="s">
        <v>32</v>
      </c>
      <c r="C41" s="153">
        <f t="shared" si="99"/>
        <v>20400</v>
      </c>
      <c r="D41" s="154">
        <f t="shared" ref="D41:E41" si="1108">D40</f>
        <v>1</v>
      </c>
      <c r="E41" s="155">
        <f t="shared" si="1108"/>
        <v>1164</v>
      </c>
      <c r="F41" s="156" t="str">
        <f t="shared" si="925"/>
        <v>4</v>
      </c>
      <c r="G41" s="157">
        <f t="shared" si="102"/>
        <v>1</v>
      </c>
      <c r="H41" s="158">
        <f t="shared" si="103"/>
        <v>4</v>
      </c>
      <c r="I41" s="176">
        <v>9204.0</v>
      </c>
      <c r="J41" s="176">
        <v>8028.0</v>
      </c>
      <c r="K41" s="176">
        <v>900.0</v>
      </c>
      <c r="L41" s="178">
        <v>2.5</v>
      </c>
      <c r="M41" s="179"/>
      <c r="N41" s="77" t="str">
        <f t="shared" si="104"/>
        <v>0</v>
      </c>
      <c r="O41" s="81">
        <f t="shared" si="946"/>
        <v>2.5</v>
      </c>
      <c r="P41" s="160">
        <f t="shared" si="947"/>
        <v>2.5</v>
      </c>
      <c r="Q41" s="160">
        <f t="shared" si="948"/>
        <v>4</v>
      </c>
      <c r="R41" s="160">
        <f t="shared" si="949"/>
        <v>0</v>
      </c>
      <c r="S41" s="160">
        <f t="shared" si="950"/>
        <v>6.5</v>
      </c>
      <c r="T41" s="161">
        <f t="shared" ref="T41:U41" si="1109">T40</f>
        <v>2</v>
      </c>
      <c r="U41" s="162">
        <f t="shared" si="1109"/>
        <v>1165</v>
      </c>
      <c r="V41" s="163" t="str">
        <f t="shared" si="952"/>
        <v>6</v>
      </c>
      <c r="W41" s="164">
        <f t="shared" si="112"/>
        <v>6</v>
      </c>
      <c r="X41" s="165">
        <f t="shared" si="113"/>
        <v>6</v>
      </c>
      <c r="Y41" s="177">
        <v>10047.0</v>
      </c>
      <c r="Z41" s="177">
        <v>10193.0</v>
      </c>
      <c r="AA41" s="177">
        <v>5400.0</v>
      </c>
      <c r="AB41" s="180">
        <v>2.0</v>
      </c>
      <c r="AC41" s="181"/>
      <c r="AD41" s="83" t="str">
        <f t="shared" si="114"/>
        <v>0</v>
      </c>
      <c r="AE41" s="167">
        <f t="shared" si="953"/>
        <v>2</v>
      </c>
      <c r="AF41" s="168">
        <f t="shared" si="954"/>
        <v>2.5</v>
      </c>
      <c r="AG41" s="168">
        <f t="shared" si="955"/>
        <v>5</v>
      </c>
      <c r="AH41" s="168">
        <f t="shared" si="956"/>
        <v>3</v>
      </c>
      <c r="AI41" s="168">
        <f t="shared" si="957"/>
        <v>10.5</v>
      </c>
      <c r="AJ41" s="154">
        <f t="shared" ref="AJ41:AK41" si="1110">AJ40</f>
        <v>3</v>
      </c>
      <c r="AK41" s="155">
        <f t="shared" si="1110"/>
        <v>1166</v>
      </c>
      <c r="AL41" s="156" t="str">
        <f t="shared" si="959"/>
        <v>-2</v>
      </c>
      <c r="AM41" s="157">
        <f t="shared" si="122"/>
        <v>5</v>
      </c>
      <c r="AN41" s="158">
        <f t="shared" si="123"/>
        <v>-2</v>
      </c>
      <c r="AO41" s="176">
        <v>9895.0</v>
      </c>
      <c r="AP41" s="176">
        <v>1479.0</v>
      </c>
      <c r="AQ41" s="176">
        <v>-4500.0</v>
      </c>
      <c r="AR41" s="178">
        <v>2.0</v>
      </c>
      <c r="AS41" s="179"/>
      <c r="AT41" s="77" t="str">
        <f t="shared" si="124"/>
        <v>0</v>
      </c>
      <c r="AU41" s="81">
        <f t="shared" si="960"/>
        <v>2</v>
      </c>
      <c r="AV41" s="160">
        <f t="shared" si="961"/>
        <v>2.5</v>
      </c>
      <c r="AW41" s="160">
        <f t="shared" si="962"/>
        <v>0.5</v>
      </c>
      <c r="AX41" s="160">
        <f t="shared" si="963"/>
        <v>-6</v>
      </c>
      <c r="AY41" s="160">
        <f t="shared" si="964"/>
        <v>-3</v>
      </c>
      <c r="AZ41" s="161">
        <f t="shared" ref="AZ41:BA41" si="1111">AZ40</f>
        <v>4</v>
      </c>
      <c r="BA41" s="162">
        <f t="shared" si="1111"/>
        <v>1167</v>
      </c>
      <c r="BB41" s="163" t="str">
        <f t="shared" si="966"/>
        <v>-3</v>
      </c>
      <c r="BC41" s="164">
        <f t="shared" si="132"/>
        <v>4</v>
      </c>
      <c r="BD41" s="165">
        <f t="shared" si="133"/>
        <v>-3</v>
      </c>
      <c r="BE41" s="177">
        <v>8724.0</v>
      </c>
      <c r="BF41" s="177">
        <v>778.0</v>
      </c>
      <c r="BG41" s="177">
        <v>-6000.0</v>
      </c>
      <c r="BH41" s="180">
        <v>2.0</v>
      </c>
      <c r="BI41" s="181"/>
      <c r="BJ41" s="83" t="str">
        <f t="shared" si="134"/>
        <v>0</v>
      </c>
      <c r="BK41" s="167">
        <f t="shared" si="967"/>
        <v>2</v>
      </c>
      <c r="BL41" s="168">
        <f t="shared" si="968"/>
        <v>2.5</v>
      </c>
      <c r="BM41" s="168">
        <f t="shared" si="969"/>
        <v>0</v>
      </c>
      <c r="BN41" s="168">
        <f t="shared" si="970"/>
        <v>-6</v>
      </c>
      <c r="BO41" s="168">
        <f t="shared" si="971"/>
        <v>-3.5</v>
      </c>
      <c r="BP41" s="154">
        <f t="shared" ref="BP41:BQ41" si="1112">BP40</f>
        <v>5</v>
      </c>
      <c r="BQ41" s="155">
        <f t="shared" si="1112"/>
        <v>1168</v>
      </c>
      <c r="BR41" s="156" t="str">
        <f t="shared" si="973"/>
        <v>5</v>
      </c>
      <c r="BS41" s="157">
        <f t="shared" si="142"/>
        <v>9</v>
      </c>
      <c r="BT41" s="158">
        <f t="shared" si="143"/>
        <v>5</v>
      </c>
      <c r="BU41" s="176">
        <v>9449.0</v>
      </c>
      <c r="BV41" s="176">
        <v>9367.0</v>
      </c>
      <c r="BW41" s="176">
        <v>3900.0</v>
      </c>
      <c r="BX41" s="178">
        <v>1.5</v>
      </c>
      <c r="BY41" s="179"/>
      <c r="BZ41" s="77" t="str">
        <f t="shared" si="144"/>
        <v>0</v>
      </c>
      <c r="CA41" s="81">
        <f t="shared" si="974"/>
        <v>1.5</v>
      </c>
      <c r="CB41" s="160">
        <f t="shared" si="975"/>
        <v>2.5</v>
      </c>
      <c r="CC41" s="160">
        <f t="shared" si="976"/>
        <v>4.5</v>
      </c>
      <c r="CD41" s="160">
        <f t="shared" si="977"/>
        <v>2</v>
      </c>
      <c r="CE41" s="160">
        <f t="shared" si="978"/>
        <v>9</v>
      </c>
      <c r="CF41" s="161">
        <f t="shared" ref="CF41:CG41" si="1113">CF40</f>
        <v>6</v>
      </c>
      <c r="CG41" s="162">
        <f t="shared" si="1113"/>
        <v>1169</v>
      </c>
      <c r="CH41" s="163" t="str">
        <f t="shared" si="980"/>
        <v>6</v>
      </c>
      <c r="CI41" s="164">
        <f t="shared" si="152"/>
        <v>3</v>
      </c>
      <c r="CJ41" s="165">
        <f t="shared" si="153"/>
        <v>6</v>
      </c>
      <c r="CK41" s="177">
        <v>9622.0</v>
      </c>
      <c r="CL41" s="177">
        <v>12476.0</v>
      </c>
      <c r="CM41" s="177">
        <v>10000.0</v>
      </c>
      <c r="CN41" s="180">
        <v>4.0</v>
      </c>
      <c r="CO41" s="181"/>
      <c r="CP41" s="83" t="str">
        <f t="shared" si="154"/>
        <v>0</v>
      </c>
      <c r="CQ41" s="167">
        <f t="shared" si="981"/>
        <v>4</v>
      </c>
      <c r="CR41" s="168">
        <f t="shared" si="982"/>
        <v>2.5</v>
      </c>
      <c r="CS41" s="168">
        <f t="shared" si="983"/>
        <v>5</v>
      </c>
      <c r="CT41" s="168">
        <f t="shared" si="984"/>
        <v>5</v>
      </c>
      <c r="CU41" s="168">
        <f t="shared" si="985"/>
        <v>12.5</v>
      </c>
      <c r="CV41" s="154">
        <f t="shared" ref="CV41:CW41" si="1114">CV40</f>
        <v>7</v>
      </c>
      <c r="CW41" s="155">
        <f t="shared" si="1114"/>
        <v>1170</v>
      </c>
      <c r="CX41" s="156" t="str">
        <f t="shared" si="987"/>
        <v>6</v>
      </c>
      <c r="CY41" s="157">
        <f t="shared" si="162"/>
        <v>2</v>
      </c>
      <c r="CZ41" s="158">
        <f t="shared" si="163"/>
        <v>6</v>
      </c>
      <c r="DA41" s="176">
        <v>8704.0</v>
      </c>
      <c r="DB41" s="176">
        <v>9105.0</v>
      </c>
      <c r="DC41" s="176">
        <v>6100.0</v>
      </c>
      <c r="DD41" s="178">
        <v>3.5</v>
      </c>
      <c r="DE41" s="179"/>
      <c r="DF41" s="77" t="str">
        <f t="shared" si="164"/>
        <v>0</v>
      </c>
      <c r="DG41" s="81">
        <f t="shared" si="988"/>
        <v>3.5</v>
      </c>
      <c r="DH41" s="160">
        <f t="shared" si="989"/>
        <v>2.5</v>
      </c>
      <c r="DI41" s="160">
        <f t="shared" si="990"/>
        <v>4.5</v>
      </c>
      <c r="DJ41" s="160">
        <f t="shared" si="991"/>
        <v>4</v>
      </c>
      <c r="DK41" s="160">
        <f t="shared" si="992"/>
        <v>11</v>
      </c>
      <c r="DL41" s="161">
        <f t="shared" ref="DL41:DM41" si="1115">DL40</f>
        <v>8</v>
      </c>
      <c r="DM41" s="162">
        <f t="shared" si="1115"/>
        <v>1171</v>
      </c>
      <c r="DN41" s="163" t="str">
        <f t="shared" si="994"/>
        <v>4</v>
      </c>
      <c r="DO41" s="164">
        <f t="shared" si="172"/>
        <v>4</v>
      </c>
      <c r="DP41" s="165">
        <f t="shared" si="173"/>
        <v>4</v>
      </c>
      <c r="DQ41" s="177">
        <v>8771.0</v>
      </c>
      <c r="DR41" s="177">
        <v>7111.0</v>
      </c>
      <c r="DS41" s="177">
        <v>500.0</v>
      </c>
      <c r="DT41" s="180">
        <v>2.5</v>
      </c>
      <c r="DU41" s="181"/>
      <c r="DV41" s="83" t="str">
        <f t="shared" si="174"/>
        <v>0</v>
      </c>
      <c r="DW41" s="167">
        <f t="shared" si="995"/>
        <v>2.5</v>
      </c>
      <c r="DX41" s="168">
        <f t="shared" si="996"/>
        <v>2.5</v>
      </c>
      <c r="DY41" s="168">
        <f t="shared" si="997"/>
        <v>3.5</v>
      </c>
      <c r="DZ41" s="168">
        <f t="shared" si="998"/>
        <v>0</v>
      </c>
      <c r="EA41" s="168">
        <f t="shared" si="999"/>
        <v>6</v>
      </c>
      <c r="EB41" s="154">
        <f t="shared" ref="EB41:EC41" si="1116">EB40</f>
        <v>9</v>
      </c>
      <c r="EC41" s="155">
        <f t="shared" si="1116"/>
        <v>1172</v>
      </c>
      <c r="ED41" s="156" t="str">
        <f t="shared" si="1001"/>
        <v>-1</v>
      </c>
      <c r="EE41" s="157">
        <f t="shared" si="182"/>
        <v>8</v>
      </c>
      <c r="EF41" s="169">
        <f t="shared" si="183"/>
        <v>-1</v>
      </c>
      <c r="EG41" s="176">
        <v>9348.0</v>
      </c>
      <c r="EH41" s="176">
        <v>1333.0</v>
      </c>
      <c r="EI41" s="176">
        <v>-4000.0</v>
      </c>
      <c r="EJ41" s="178">
        <v>1.0</v>
      </c>
      <c r="EK41" s="179"/>
      <c r="EL41" s="77" t="str">
        <f t="shared" si="184"/>
        <v>0</v>
      </c>
      <c r="EM41" s="81">
        <f t="shared" si="1002"/>
        <v>1</v>
      </c>
      <c r="EN41" s="160">
        <f t="shared" si="1003"/>
        <v>2.5</v>
      </c>
      <c r="EO41" s="160">
        <f t="shared" si="1004"/>
        <v>0.5</v>
      </c>
      <c r="EP41" s="160">
        <f t="shared" si="1005"/>
        <v>-5</v>
      </c>
      <c r="EQ41" s="160">
        <f t="shared" si="1006"/>
        <v>-2</v>
      </c>
      <c r="ER41" s="161">
        <f t="shared" ref="ER41:ES41" si="1117">ER40</f>
        <v>10</v>
      </c>
      <c r="ES41" s="162">
        <f t="shared" si="1117"/>
        <v>1173</v>
      </c>
      <c r="ET41" s="163" t="str">
        <f t="shared" si="1008"/>
        <v>1</v>
      </c>
      <c r="EU41" s="164">
        <f t="shared" si="192"/>
        <v>10</v>
      </c>
      <c r="EV41" s="165">
        <f t="shared" si="193"/>
        <v>1</v>
      </c>
      <c r="EW41" s="177">
        <v>8680.0</v>
      </c>
      <c r="EX41" s="177">
        <v>1856.0</v>
      </c>
      <c r="EY41" s="177">
        <v>-2500.0</v>
      </c>
      <c r="EZ41" s="180">
        <v>1.0</v>
      </c>
      <c r="FA41" s="181"/>
      <c r="FB41" s="83" t="str">
        <f t="shared" si="194"/>
        <v>0</v>
      </c>
      <c r="FC41" s="167">
        <f t="shared" si="1009"/>
        <v>1</v>
      </c>
      <c r="FD41" s="168">
        <f t="shared" si="1010"/>
        <v>2.5</v>
      </c>
      <c r="FE41" s="168">
        <f t="shared" si="1011"/>
        <v>0.5</v>
      </c>
      <c r="FF41" s="168">
        <f t="shared" si="1012"/>
        <v>-4</v>
      </c>
      <c r="FG41" s="168">
        <f t="shared" si="1013"/>
        <v>-1</v>
      </c>
      <c r="FH41" s="154">
        <f t="shared" ref="FH41:FI41" si="1118">FH40</f>
        <v>11</v>
      </c>
      <c r="FI41" s="155">
        <f t="shared" si="1118"/>
        <v>1174</v>
      </c>
      <c r="FJ41" s="156" t="str">
        <f t="shared" si="1015"/>
        <v>6</v>
      </c>
      <c r="FK41" s="157">
        <f t="shared" si="202"/>
        <v>5</v>
      </c>
      <c r="FL41" s="158">
        <f t="shared" si="203"/>
        <v>6</v>
      </c>
      <c r="FM41" s="176">
        <v>9270.0</v>
      </c>
      <c r="FN41" s="176">
        <v>10491.0</v>
      </c>
      <c r="FO41" s="176">
        <v>6500.0</v>
      </c>
      <c r="FP41" s="178">
        <v>1.0</v>
      </c>
      <c r="FQ41" s="179"/>
      <c r="FR41" s="77" t="str">
        <f t="shared" si="204"/>
        <v>0</v>
      </c>
      <c r="FS41" s="81">
        <f t="shared" si="1016"/>
        <v>1</v>
      </c>
      <c r="FT41" s="160">
        <f t="shared" si="1017"/>
        <v>2.5</v>
      </c>
      <c r="FU41" s="160">
        <f t="shared" si="1018"/>
        <v>5</v>
      </c>
      <c r="FV41" s="160">
        <f t="shared" si="1019"/>
        <v>4</v>
      </c>
      <c r="FW41" s="160">
        <f t="shared" si="1020"/>
        <v>11.5</v>
      </c>
      <c r="FX41" s="161">
        <f t="shared" ref="FX41:FY41" si="1119">FX40</f>
        <v>12</v>
      </c>
      <c r="FY41" s="162">
        <f t="shared" si="1119"/>
        <v>1175</v>
      </c>
      <c r="FZ41" s="163" t="str">
        <f t="shared" si="1022"/>
        <v>4</v>
      </c>
      <c r="GA41" s="164">
        <f t="shared" si="212"/>
        <v>7</v>
      </c>
      <c r="GB41" s="165">
        <f t="shared" si="213"/>
        <v>4</v>
      </c>
      <c r="GC41" s="177">
        <v>9520.0</v>
      </c>
      <c r="GD41" s="177">
        <v>5099.0</v>
      </c>
      <c r="GE41" s="177">
        <v>1900.0</v>
      </c>
      <c r="GF41" s="180">
        <v>1.5</v>
      </c>
      <c r="GG41" s="181"/>
      <c r="GH41" s="83" t="str">
        <f t="shared" si="214"/>
        <v>0</v>
      </c>
      <c r="GI41" s="167">
        <f t="shared" si="1023"/>
        <v>1.5</v>
      </c>
      <c r="GJ41" s="168">
        <f t="shared" si="1024"/>
        <v>2.5</v>
      </c>
      <c r="GK41" s="168">
        <f t="shared" si="1025"/>
        <v>2.5</v>
      </c>
      <c r="GL41" s="168">
        <f t="shared" si="1026"/>
        <v>1</v>
      </c>
      <c r="GM41" s="168">
        <f t="shared" si="1027"/>
        <v>6</v>
      </c>
      <c r="GN41" s="154">
        <f t="shared" ref="GN41:GO41" si="1120">GN40</f>
        <v>13</v>
      </c>
      <c r="GO41" s="155">
        <f t="shared" si="1120"/>
        <v>1176</v>
      </c>
      <c r="GP41" s="156" t="str">
        <f t="shared" si="1029"/>
        <v>4</v>
      </c>
      <c r="GQ41" s="157">
        <f t="shared" si="222"/>
        <v>1</v>
      </c>
      <c r="GR41" s="158">
        <f t="shared" si="223"/>
        <v>4</v>
      </c>
      <c r="GS41" s="176">
        <v>8458.0</v>
      </c>
      <c r="GT41" s="176">
        <v>6320.0</v>
      </c>
      <c r="GU41" s="176">
        <v>2200.0</v>
      </c>
      <c r="GV41" s="178">
        <v>3.0</v>
      </c>
      <c r="GW41" s="179"/>
      <c r="GX41" s="77" t="str">
        <f t="shared" si="224"/>
        <v>0</v>
      </c>
      <c r="GY41" s="81">
        <f t="shared" si="1030"/>
        <v>3</v>
      </c>
      <c r="GZ41" s="160">
        <f t="shared" si="1031"/>
        <v>2.5</v>
      </c>
      <c r="HA41" s="160">
        <f t="shared" si="1032"/>
        <v>3</v>
      </c>
      <c r="HB41" s="160">
        <f t="shared" si="1033"/>
        <v>2</v>
      </c>
      <c r="HC41" s="160">
        <f t="shared" si="1034"/>
        <v>7.5</v>
      </c>
      <c r="HD41" s="161">
        <f t="shared" ref="HD41:HE41" si="1121">HD40</f>
        <v>14</v>
      </c>
      <c r="HE41" s="162">
        <f t="shared" si="1121"/>
        <v>1177</v>
      </c>
      <c r="HF41" s="163" t="str">
        <f t="shared" si="1036"/>
        <v>3</v>
      </c>
      <c r="HG41" s="164">
        <f t="shared" si="232"/>
        <v>2</v>
      </c>
      <c r="HH41" s="165">
        <f t="shared" si="233"/>
        <v>3</v>
      </c>
      <c r="HI41" s="177">
        <v>10086.0</v>
      </c>
      <c r="HJ41" s="177">
        <v>6971.0</v>
      </c>
      <c r="HK41" s="177">
        <v>0.0</v>
      </c>
      <c r="HL41" s="180">
        <v>1.5</v>
      </c>
      <c r="HM41" s="181"/>
      <c r="HN41" s="83" t="str">
        <f t="shared" si="234"/>
        <v>0</v>
      </c>
      <c r="HO41" s="167">
        <f t="shared" si="1037"/>
        <v>1.5</v>
      </c>
      <c r="HP41" s="168">
        <f t="shared" si="1038"/>
        <v>2.5</v>
      </c>
      <c r="HQ41" s="168">
        <f t="shared" si="1039"/>
        <v>3</v>
      </c>
      <c r="HR41" s="168">
        <f t="shared" si="1040"/>
        <v>0</v>
      </c>
      <c r="HS41" s="168">
        <f t="shared" si="1041"/>
        <v>5.5</v>
      </c>
      <c r="HT41" s="154">
        <f t="shared" ref="HT41:HU41" si="1122">HT40</f>
        <v>15</v>
      </c>
      <c r="HU41" s="155">
        <f t="shared" si="1122"/>
        <v>1178</v>
      </c>
      <c r="HV41" s="156" t="str">
        <f t="shared" si="1043"/>
        <v>1</v>
      </c>
      <c r="HW41" s="157" t="str">
        <f t="shared" si="242"/>
        <v/>
      </c>
      <c r="HX41" s="169">
        <f t="shared" si="243"/>
        <v>0</v>
      </c>
      <c r="HY41" s="159"/>
      <c r="HZ41" s="159"/>
      <c r="IA41" s="159"/>
      <c r="IB41" s="160"/>
      <c r="IC41" s="160"/>
      <c r="ID41" s="160" t="str">
        <f t="shared" si="244"/>
        <v>0</v>
      </c>
      <c r="IE41" s="160">
        <f t="shared" si="1044"/>
        <v>0</v>
      </c>
      <c r="IF41" s="160">
        <f t="shared" si="1045"/>
        <v>0</v>
      </c>
      <c r="IG41" s="160">
        <f t="shared" si="1046"/>
        <v>0</v>
      </c>
      <c r="IH41" s="160">
        <f t="shared" si="1047"/>
        <v>0</v>
      </c>
      <c r="II41" s="160">
        <f t="shared" si="1048"/>
        <v>0</v>
      </c>
      <c r="IJ41" s="161">
        <f t="shared" ref="IJ41:IK41" si="1123">IJ40</f>
        <v>16</v>
      </c>
      <c r="IK41" s="162">
        <f t="shared" si="1123"/>
        <v>1179</v>
      </c>
      <c r="IL41" s="163" t="str">
        <f t="shared" si="1050"/>
        <v>1</v>
      </c>
      <c r="IM41" s="164" t="str">
        <f t="shared" si="252"/>
        <v/>
      </c>
      <c r="IN41" s="165">
        <f t="shared" si="253"/>
        <v>0</v>
      </c>
      <c r="IO41" s="166"/>
      <c r="IP41" s="166"/>
      <c r="IQ41" s="166"/>
      <c r="IR41" s="168"/>
      <c r="IS41" s="168"/>
      <c r="IT41" s="170" t="str">
        <f t="shared" si="254"/>
        <v>0</v>
      </c>
      <c r="IU41" s="170">
        <f t="shared" si="1051"/>
        <v>0</v>
      </c>
      <c r="IV41" s="168">
        <f t="shared" si="1052"/>
        <v>0</v>
      </c>
      <c r="IW41" s="168">
        <f t="shared" si="1053"/>
        <v>0</v>
      </c>
      <c r="IX41" s="168">
        <f t="shared" si="1054"/>
        <v>0</v>
      </c>
      <c r="IY41" s="168">
        <f t="shared" si="1055"/>
        <v>0</v>
      </c>
      <c r="IZ41" s="154">
        <f t="shared" ref="IZ41:JA41" si="1124">IZ40</f>
        <v>17</v>
      </c>
      <c r="JA41" s="155">
        <f t="shared" si="1124"/>
        <v>1180</v>
      </c>
      <c r="JB41" s="156" t="str">
        <f t="shared" si="1057"/>
        <v>1</v>
      </c>
      <c r="JC41" s="157" t="str">
        <f t="shared" si="262"/>
        <v/>
      </c>
      <c r="JD41" s="158">
        <f t="shared" si="263"/>
        <v>0</v>
      </c>
      <c r="JE41" s="159"/>
      <c r="JF41" s="159"/>
      <c r="JG41" s="159"/>
      <c r="JH41" s="160"/>
      <c r="JI41" s="160"/>
      <c r="JJ41" s="171" t="str">
        <f t="shared" si="264"/>
        <v>0</v>
      </c>
      <c r="JK41" s="171">
        <f t="shared" si="1058"/>
        <v>0</v>
      </c>
      <c r="JL41" s="160">
        <f t="shared" si="1059"/>
        <v>0</v>
      </c>
      <c r="JM41" s="160">
        <f t="shared" si="1060"/>
        <v>0</v>
      </c>
      <c r="JN41" s="160">
        <f t="shared" si="1061"/>
        <v>0</v>
      </c>
      <c r="JO41" s="160">
        <f t="shared" si="1062"/>
        <v>0</v>
      </c>
      <c r="JP41" s="161">
        <f t="shared" ref="JP41:JQ41" si="1125">JP40</f>
        <v>18</v>
      </c>
      <c r="JQ41" s="162">
        <f t="shared" si="1125"/>
        <v>1181</v>
      </c>
      <c r="JR41" s="163" t="str">
        <f t="shared" si="1064"/>
        <v>1</v>
      </c>
      <c r="JS41" s="164" t="str">
        <f t="shared" si="272"/>
        <v/>
      </c>
      <c r="JT41" s="165">
        <f t="shared" si="273"/>
        <v>0</v>
      </c>
      <c r="JU41" s="166"/>
      <c r="JV41" s="166"/>
      <c r="JW41" s="166"/>
      <c r="JX41" s="168"/>
      <c r="JY41" s="168"/>
      <c r="JZ41" s="170" t="str">
        <f t="shared" si="274"/>
        <v>0</v>
      </c>
      <c r="KA41" s="170">
        <f t="shared" si="1065"/>
        <v>0</v>
      </c>
      <c r="KB41" s="168">
        <f t="shared" si="1066"/>
        <v>0</v>
      </c>
      <c r="KC41" s="168">
        <f t="shared" si="1067"/>
        <v>0</v>
      </c>
      <c r="KD41" s="168">
        <f t="shared" si="1068"/>
        <v>0</v>
      </c>
      <c r="KE41" s="168">
        <f t="shared" si="1069"/>
        <v>0</v>
      </c>
      <c r="KF41" s="154">
        <f t="shared" ref="KF41:KG41" si="1126">KF40</f>
        <v>19</v>
      </c>
      <c r="KG41" s="155">
        <f t="shared" si="1126"/>
        <v>1182</v>
      </c>
      <c r="KH41" s="156" t="str">
        <f t="shared" si="1071"/>
        <v>1</v>
      </c>
      <c r="KI41" s="157" t="str">
        <f t="shared" si="282"/>
        <v/>
      </c>
      <c r="KJ41" s="158">
        <f t="shared" si="283"/>
        <v>0</v>
      </c>
      <c r="KK41" s="159"/>
      <c r="KL41" s="159"/>
      <c r="KM41" s="159"/>
      <c r="KN41" s="160"/>
      <c r="KO41" s="160"/>
      <c r="KP41" s="171" t="str">
        <f t="shared" si="284"/>
        <v>0</v>
      </c>
      <c r="KQ41" s="171">
        <f t="shared" si="1072"/>
        <v>0</v>
      </c>
      <c r="KR41" s="160">
        <f t="shared" si="1073"/>
        <v>0</v>
      </c>
      <c r="KS41" s="160">
        <f t="shared" si="1074"/>
        <v>0</v>
      </c>
      <c r="KT41" s="160">
        <f t="shared" si="1075"/>
        <v>0</v>
      </c>
      <c r="KU41" s="160">
        <f t="shared" si="1076"/>
        <v>0</v>
      </c>
      <c r="KV41" s="161">
        <f t="shared" ref="KV41:KW41" si="1127">KV40</f>
        <v>20</v>
      </c>
      <c r="KW41" s="162">
        <f t="shared" si="1127"/>
        <v>1183</v>
      </c>
      <c r="KX41" s="163" t="str">
        <f t="shared" si="1078"/>
        <v>1</v>
      </c>
      <c r="KY41" s="164" t="str">
        <f t="shared" si="292"/>
        <v/>
      </c>
      <c r="KZ41" s="165">
        <f t="shared" si="293"/>
        <v>0</v>
      </c>
      <c r="LA41" s="166"/>
      <c r="LB41" s="166"/>
      <c r="LC41" s="166"/>
      <c r="LD41" s="168"/>
      <c r="LE41" s="168"/>
      <c r="LF41" s="170" t="str">
        <f t="shared" si="294"/>
        <v>0</v>
      </c>
      <c r="LG41" s="170">
        <f t="shared" si="1079"/>
        <v>0</v>
      </c>
      <c r="LH41" s="168">
        <f t="shared" si="1080"/>
        <v>0</v>
      </c>
      <c r="LI41" s="168">
        <f t="shared" si="1081"/>
        <v>0</v>
      </c>
      <c r="LJ41" s="168">
        <f t="shared" si="1082"/>
        <v>0</v>
      </c>
      <c r="LK41" s="168">
        <f t="shared" si="1083"/>
        <v>0</v>
      </c>
      <c r="LL41" s="172"/>
      <c r="LM41" s="172"/>
      <c r="LN41" s="168" t="str">
        <f t="shared" si="1084"/>
        <v>#REF!</v>
      </c>
      <c r="LO41" s="168" t="str">
        <f t="shared" si="1085"/>
        <v>#REF!</v>
      </c>
      <c r="LP41" s="168" t="str">
        <f t="shared" si="1086"/>
        <v>#REF!</v>
      </c>
      <c r="LQ41" s="168" t="str">
        <f t="shared" si="1087"/>
        <v>#REF!</v>
      </c>
    </row>
    <row r="42" ht="15.75" customHeight="1">
      <c r="A42" s="151">
        <v>46147.0</v>
      </c>
      <c r="B42" s="152" t="s">
        <v>33</v>
      </c>
      <c r="C42" s="153">
        <f t="shared" si="99"/>
        <v>-31000</v>
      </c>
      <c r="D42" s="154">
        <f t="shared" ref="D42:E42" si="1128">D41</f>
        <v>1</v>
      </c>
      <c r="E42" s="155">
        <f t="shared" si="1128"/>
        <v>1164</v>
      </c>
      <c r="F42" s="156" t="str">
        <f t="shared" si="925"/>
        <v>5</v>
      </c>
      <c r="G42" s="157">
        <f t="shared" si="102"/>
        <v>1</v>
      </c>
      <c r="H42" s="158">
        <f t="shared" si="103"/>
        <v>5</v>
      </c>
      <c r="I42" s="176">
        <v>8216.0</v>
      </c>
      <c r="J42" s="176">
        <v>9502.0</v>
      </c>
      <c r="K42" s="176">
        <v>3000.0</v>
      </c>
      <c r="L42" s="178">
        <v>4.0</v>
      </c>
      <c r="M42" s="179"/>
      <c r="N42" s="77" t="str">
        <f t="shared" si="104"/>
        <v>0</v>
      </c>
      <c r="O42" s="81">
        <f t="shared" si="946"/>
        <v>4</v>
      </c>
      <c r="P42" s="160">
        <f t="shared" si="947"/>
        <v>2.5</v>
      </c>
      <c r="Q42" s="160">
        <f t="shared" si="948"/>
        <v>4.5</v>
      </c>
      <c r="R42" s="160">
        <f t="shared" si="949"/>
        <v>2</v>
      </c>
      <c r="S42" s="160">
        <f t="shared" si="950"/>
        <v>9</v>
      </c>
      <c r="T42" s="161">
        <f t="shared" ref="T42:U42" si="1129">T41</f>
        <v>2</v>
      </c>
      <c r="U42" s="162">
        <f t="shared" si="1129"/>
        <v>1165</v>
      </c>
      <c r="V42" s="163" t="str">
        <f t="shared" si="952"/>
        <v>1</v>
      </c>
      <c r="W42" s="164">
        <f t="shared" si="112"/>
        <v>1</v>
      </c>
      <c r="X42" s="165">
        <f t="shared" si="113"/>
        <v>1</v>
      </c>
      <c r="Y42" s="177">
        <v>8424.0</v>
      </c>
      <c r="Z42" s="177">
        <v>1370.0</v>
      </c>
      <c r="AA42" s="177">
        <v>-3000.0</v>
      </c>
      <c r="AB42" s="180">
        <v>3.0</v>
      </c>
      <c r="AC42" s="181"/>
      <c r="AD42" s="83" t="str">
        <f t="shared" si="114"/>
        <v>0</v>
      </c>
      <c r="AE42" s="167">
        <f t="shared" si="953"/>
        <v>3</v>
      </c>
      <c r="AF42" s="168">
        <f t="shared" si="954"/>
        <v>2.5</v>
      </c>
      <c r="AG42" s="168">
        <f t="shared" si="955"/>
        <v>0.5</v>
      </c>
      <c r="AH42" s="168">
        <f t="shared" si="956"/>
        <v>-4</v>
      </c>
      <c r="AI42" s="168">
        <f t="shared" si="957"/>
        <v>-1</v>
      </c>
      <c r="AJ42" s="154">
        <f t="shared" ref="AJ42:AK42" si="1130">AJ41</f>
        <v>3</v>
      </c>
      <c r="AK42" s="155">
        <f t="shared" si="1130"/>
        <v>1166</v>
      </c>
      <c r="AL42" s="156" t="str">
        <f t="shared" si="959"/>
        <v>-1</v>
      </c>
      <c r="AM42" s="157">
        <f t="shared" si="122"/>
        <v>6</v>
      </c>
      <c r="AN42" s="158">
        <f t="shared" si="123"/>
        <v>-1</v>
      </c>
      <c r="AO42" s="176">
        <v>9047.0</v>
      </c>
      <c r="AP42" s="176">
        <v>1763.0</v>
      </c>
      <c r="AQ42" s="176">
        <v>-4000.0</v>
      </c>
      <c r="AR42" s="178">
        <v>2.0</v>
      </c>
      <c r="AS42" s="179"/>
      <c r="AT42" s="77" t="str">
        <f t="shared" si="124"/>
        <v>0</v>
      </c>
      <c r="AU42" s="81">
        <f t="shared" si="960"/>
        <v>2</v>
      </c>
      <c r="AV42" s="160">
        <f t="shared" si="961"/>
        <v>2.5</v>
      </c>
      <c r="AW42" s="160">
        <f t="shared" si="962"/>
        <v>0.5</v>
      </c>
      <c r="AX42" s="160">
        <f t="shared" si="963"/>
        <v>-5</v>
      </c>
      <c r="AY42" s="160">
        <f t="shared" si="964"/>
        <v>-2</v>
      </c>
      <c r="AZ42" s="161">
        <f t="shared" ref="AZ42:BA42" si="1131">AZ41</f>
        <v>4</v>
      </c>
      <c r="BA42" s="162">
        <f t="shared" si="1131"/>
        <v>1167</v>
      </c>
      <c r="BB42" s="163" t="str">
        <f t="shared" si="966"/>
        <v>-1</v>
      </c>
      <c r="BC42" s="164">
        <f t="shared" si="132"/>
        <v>5</v>
      </c>
      <c r="BD42" s="165">
        <f t="shared" si="133"/>
        <v>-1</v>
      </c>
      <c r="BE42" s="177">
        <v>9229.0</v>
      </c>
      <c r="BF42" s="177">
        <v>1656.0</v>
      </c>
      <c r="BG42" s="177">
        <v>-4000.0</v>
      </c>
      <c r="BH42" s="180">
        <v>1.5</v>
      </c>
      <c r="BI42" s="181"/>
      <c r="BJ42" s="83" t="str">
        <f t="shared" si="134"/>
        <v>0</v>
      </c>
      <c r="BK42" s="167">
        <f t="shared" si="967"/>
        <v>1.5</v>
      </c>
      <c r="BL42" s="168">
        <f t="shared" si="968"/>
        <v>2.5</v>
      </c>
      <c r="BM42" s="168">
        <f t="shared" si="969"/>
        <v>0.5</v>
      </c>
      <c r="BN42" s="168">
        <f t="shared" si="970"/>
        <v>-5</v>
      </c>
      <c r="BO42" s="168">
        <f t="shared" si="971"/>
        <v>-2</v>
      </c>
      <c r="BP42" s="154">
        <f t="shared" ref="BP42:BQ42" si="1132">BP41</f>
        <v>5</v>
      </c>
      <c r="BQ42" s="155">
        <f t="shared" si="1132"/>
        <v>1168</v>
      </c>
      <c r="BR42" s="156" t="str">
        <f t="shared" si="973"/>
        <v>1</v>
      </c>
      <c r="BS42" s="157">
        <f t="shared" si="142"/>
        <v>1</v>
      </c>
      <c r="BT42" s="158">
        <f t="shared" si="143"/>
        <v>1</v>
      </c>
      <c r="BU42" s="176">
        <v>8074.0</v>
      </c>
      <c r="BV42" s="176">
        <v>3085.0</v>
      </c>
      <c r="BW42" s="176">
        <v>-4000.0</v>
      </c>
      <c r="BX42" s="178">
        <v>4.5</v>
      </c>
      <c r="BY42" s="179"/>
      <c r="BZ42" s="77" t="str">
        <f t="shared" si="144"/>
        <v>0</v>
      </c>
      <c r="CA42" s="81">
        <f t="shared" si="974"/>
        <v>4.5</v>
      </c>
      <c r="CB42" s="160">
        <f t="shared" si="975"/>
        <v>2.5</v>
      </c>
      <c r="CC42" s="160">
        <f t="shared" si="976"/>
        <v>1.5</v>
      </c>
      <c r="CD42" s="160">
        <f t="shared" si="977"/>
        <v>-5</v>
      </c>
      <c r="CE42" s="160">
        <f t="shared" si="978"/>
        <v>-1</v>
      </c>
      <c r="CF42" s="161">
        <f t="shared" ref="CF42:CG42" si="1133">CF41</f>
        <v>6</v>
      </c>
      <c r="CG42" s="162">
        <f t="shared" si="1133"/>
        <v>1169</v>
      </c>
      <c r="CH42" s="163" t="str">
        <f t="shared" si="980"/>
        <v>4</v>
      </c>
      <c r="CI42" s="164">
        <f t="shared" si="152"/>
        <v>1</v>
      </c>
      <c r="CJ42" s="165">
        <f t="shared" si="153"/>
        <v>4</v>
      </c>
      <c r="CK42" s="177">
        <v>7785.0</v>
      </c>
      <c r="CL42" s="177">
        <v>6408.0</v>
      </c>
      <c r="CM42" s="177">
        <v>1400.0</v>
      </c>
      <c r="CN42" s="180">
        <v>5.5</v>
      </c>
      <c r="CO42" s="181"/>
      <c r="CP42" s="83" t="str">
        <f t="shared" si="154"/>
        <v>0</v>
      </c>
      <c r="CQ42" s="167">
        <f t="shared" si="981"/>
        <v>5.5</v>
      </c>
      <c r="CR42" s="168">
        <f t="shared" si="982"/>
        <v>2</v>
      </c>
      <c r="CS42" s="168">
        <f t="shared" si="983"/>
        <v>3</v>
      </c>
      <c r="CT42" s="168">
        <f t="shared" si="984"/>
        <v>1</v>
      </c>
      <c r="CU42" s="168">
        <f t="shared" si="985"/>
        <v>6</v>
      </c>
      <c r="CV42" s="154">
        <f t="shared" ref="CV42:CW42" si="1134">CV41</f>
        <v>7</v>
      </c>
      <c r="CW42" s="155">
        <f t="shared" si="1134"/>
        <v>1170</v>
      </c>
      <c r="CX42" s="156" t="str">
        <f t="shared" si="987"/>
        <v>1</v>
      </c>
      <c r="CY42" s="157">
        <f t="shared" si="162"/>
        <v>1</v>
      </c>
      <c r="CZ42" s="158">
        <f t="shared" si="163"/>
        <v>1</v>
      </c>
      <c r="DA42" s="176">
        <v>8911.0</v>
      </c>
      <c r="DB42" s="176">
        <v>4221.0</v>
      </c>
      <c r="DC42" s="176">
        <v>-3000.0</v>
      </c>
      <c r="DD42" s="178">
        <v>5.0</v>
      </c>
      <c r="DE42" s="179"/>
      <c r="DF42" s="77" t="str">
        <f t="shared" si="164"/>
        <v>0</v>
      </c>
      <c r="DG42" s="81">
        <f t="shared" si="988"/>
        <v>5</v>
      </c>
      <c r="DH42" s="160">
        <f t="shared" si="989"/>
        <v>2.5</v>
      </c>
      <c r="DI42" s="160">
        <f t="shared" si="990"/>
        <v>2</v>
      </c>
      <c r="DJ42" s="160">
        <f t="shared" si="991"/>
        <v>-4</v>
      </c>
      <c r="DK42" s="160">
        <f t="shared" si="992"/>
        <v>0.5</v>
      </c>
      <c r="DL42" s="161">
        <f t="shared" ref="DL42:DM42" si="1135">DL41</f>
        <v>8</v>
      </c>
      <c r="DM42" s="162">
        <f t="shared" si="1135"/>
        <v>1171</v>
      </c>
      <c r="DN42" s="163" t="str">
        <f t="shared" si="994"/>
        <v>6</v>
      </c>
      <c r="DO42" s="164">
        <f t="shared" si="172"/>
        <v>1</v>
      </c>
      <c r="DP42" s="165">
        <f t="shared" si="173"/>
        <v>6</v>
      </c>
      <c r="DQ42" s="177">
        <v>8976.0</v>
      </c>
      <c r="DR42" s="177">
        <v>10620.0</v>
      </c>
      <c r="DS42" s="177">
        <v>4100.0</v>
      </c>
      <c r="DT42" s="180">
        <v>3.0</v>
      </c>
      <c r="DU42" s="181"/>
      <c r="DV42" s="83" t="str">
        <f t="shared" si="174"/>
        <v>0</v>
      </c>
      <c r="DW42" s="167">
        <f t="shared" si="995"/>
        <v>3</v>
      </c>
      <c r="DX42" s="168">
        <f t="shared" si="996"/>
        <v>2.5</v>
      </c>
      <c r="DY42" s="168">
        <f t="shared" si="997"/>
        <v>5</v>
      </c>
      <c r="DZ42" s="168">
        <f t="shared" si="998"/>
        <v>3</v>
      </c>
      <c r="EA42" s="168">
        <f t="shared" si="999"/>
        <v>10.5</v>
      </c>
      <c r="EB42" s="154">
        <f t="shared" ref="EB42:EC42" si="1136">EB41</f>
        <v>9</v>
      </c>
      <c r="EC42" s="155">
        <f t="shared" si="1136"/>
        <v>1172</v>
      </c>
      <c r="ED42" s="156" t="str">
        <f t="shared" si="1001"/>
        <v>1</v>
      </c>
      <c r="EE42" s="157">
        <f t="shared" si="182"/>
        <v>9</v>
      </c>
      <c r="EF42" s="169">
        <f t="shared" si="183"/>
        <v>1</v>
      </c>
      <c r="EG42" s="176">
        <v>7034.0</v>
      </c>
      <c r="EH42" s="176">
        <v>2044.0</v>
      </c>
      <c r="EI42" s="176">
        <v>-2500.0</v>
      </c>
      <c r="EJ42" s="178">
        <v>1.0</v>
      </c>
      <c r="EK42" s="179"/>
      <c r="EL42" s="77" t="str">
        <f t="shared" si="184"/>
        <v>0</v>
      </c>
      <c r="EM42" s="81">
        <f t="shared" si="1002"/>
        <v>1</v>
      </c>
      <c r="EN42" s="160">
        <f t="shared" si="1003"/>
        <v>2</v>
      </c>
      <c r="EO42" s="160">
        <f t="shared" si="1004"/>
        <v>1</v>
      </c>
      <c r="EP42" s="160">
        <f t="shared" si="1005"/>
        <v>-4</v>
      </c>
      <c r="EQ42" s="160">
        <f t="shared" si="1006"/>
        <v>-1</v>
      </c>
      <c r="ER42" s="161">
        <f t="shared" ref="ER42:ES42" si="1137">ER41</f>
        <v>10</v>
      </c>
      <c r="ES42" s="162">
        <f t="shared" si="1137"/>
        <v>1173</v>
      </c>
      <c r="ET42" s="163" t="str">
        <f t="shared" si="1008"/>
        <v>-1</v>
      </c>
      <c r="EU42" s="164">
        <f t="shared" si="192"/>
        <v>11</v>
      </c>
      <c r="EV42" s="165">
        <f t="shared" si="193"/>
        <v>-1</v>
      </c>
      <c r="EW42" s="177">
        <v>8964.0</v>
      </c>
      <c r="EX42" s="177">
        <v>1792.0</v>
      </c>
      <c r="EY42" s="177">
        <v>-4000.0</v>
      </c>
      <c r="EZ42" s="180">
        <v>1.0</v>
      </c>
      <c r="FA42" s="181"/>
      <c r="FB42" s="83" t="str">
        <f t="shared" si="194"/>
        <v>0</v>
      </c>
      <c r="FC42" s="167">
        <f t="shared" si="1009"/>
        <v>1</v>
      </c>
      <c r="FD42" s="168">
        <f t="shared" si="1010"/>
        <v>2.5</v>
      </c>
      <c r="FE42" s="168">
        <f t="shared" si="1011"/>
        <v>0.5</v>
      </c>
      <c r="FF42" s="168">
        <f t="shared" si="1012"/>
        <v>-5</v>
      </c>
      <c r="FG42" s="168">
        <f t="shared" si="1013"/>
        <v>-2</v>
      </c>
      <c r="FH42" s="154">
        <f t="shared" ref="FH42:FI42" si="1138">FH41</f>
        <v>11</v>
      </c>
      <c r="FI42" s="155">
        <f t="shared" si="1138"/>
        <v>1174</v>
      </c>
      <c r="FJ42" s="156" t="str">
        <f t="shared" si="1015"/>
        <v>-1</v>
      </c>
      <c r="FK42" s="157">
        <f t="shared" si="202"/>
        <v>1</v>
      </c>
      <c r="FL42" s="158">
        <f t="shared" si="203"/>
        <v>-1</v>
      </c>
      <c r="FM42" s="176">
        <v>8702.0</v>
      </c>
      <c r="FN42" s="176">
        <v>1948.0</v>
      </c>
      <c r="FO42" s="176">
        <v>-4000.0</v>
      </c>
      <c r="FP42" s="178">
        <v>3.5</v>
      </c>
      <c r="FQ42" s="179"/>
      <c r="FR42" s="77" t="str">
        <f t="shared" si="204"/>
        <v>0</v>
      </c>
      <c r="FS42" s="81">
        <f t="shared" si="1016"/>
        <v>3.5</v>
      </c>
      <c r="FT42" s="160">
        <f t="shared" si="1017"/>
        <v>2.5</v>
      </c>
      <c r="FU42" s="160">
        <f t="shared" si="1018"/>
        <v>0.5</v>
      </c>
      <c r="FV42" s="160">
        <f t="shared" si="1019"/>
        <v>-5</v>
      </c>
      <c r="FW42" s="160">
        <f t="shared" si="1020"/>
        <v>-2</v>
      </c>
      <c r="FX42" s="161">
        <f t="shared" ref="FX42:FY42" si="1139">FX41</f>
        <v>12</v>
      </c>
      <c r="FY42" s="162">
        <f t="shared" si="1139"/>
        <v>1175</v>
      </c>
      <c r="FZ42" s="163" t="str">
        <f t="shared" si="1022"/>
        <v>-1</v>
      </c>
      <c r="GA42" s="164">
        <f t="shared" si="212"/>
        <v>1</v>
      </c>
      <c r="GB42" s="165">
        <f t="shared" si="213"/>
        <v>-1</v>
      </c>
      <c r="GC42" s="177">
        <v>9192.0</v>
      </c>
      <c r="GD42" s="177">
        <v>1506.0</v>
      </c>
      <c r="GE42" s="177">
        <v>-4000.0</v>
      </c>
      <c r="GF42" s="180">
        <v>2.5</v>
      </c>
      <c r="GG42" s="181"/>
      <c r="GH42" s="83" t="str">
        <f t="shared" si="214"/>
        <v>0</v>
      </c>
      <c r="GI42" s="167">
        <f t="shared" si="1023"/>
        <v>2.5</v>
      </c>
      <c r="GJ42" s="168">
        <f t="shared" si="1024"/>
        <v>2.5</v>
      </c>
      <c r="GK42" s="168">
        <f t="shared" si="1025"/>
        <v>0.5</v>
      </c>
      <c r="GL42" s="168">
        <f t="shared" si="1026"/>
        <v>-5</v>
      </c>
      <c r="GM42" s="168">
        <f t="shared" si="1027"/>
        <v>-2</v>
      </c>
      <c r="GN42" s="154">
        <f t="shared" ref="GN42:GO42" si="1140">GN41</f>
        <v>13</v>
      </c>
      <c r="GO42" s="155">
        <f t="shared" si="1140"/>
        <v>1176</v>
      </c>
      <c r="GP42" s="156" t="str">
        <f t="shared" si="1029"/>
        <v>-1</v>
      </c>
      <c r="GQ42" s="157">
        <f t="shared" si="222"/>
        <v>1</v>
      </c>
      <c r="GR42" s="158">
        <f t="shared" si="223"/>
        <v>-1</v>
      </c>
      <c r="GS42" s="176">
        <v>9028.0</v>
      </c>
      <c r="GT42" s="176">
        <v>1330.0</v>
      </c>
      <c r="GU42" s="176">
        <v>-4000.0</v>
      </c>
      <c r="GV42" s="178">
        <v>5.5</v>
      </c>
      <c r="GW42" s="179"/>
      <c r="GX42" s="77" t="str">
        <f t="shared" si="224"/>
        <v>0</v>
      </c>
      <c r="GY42" s="81">
        <f t="shared" si="1030"/>
        <v>5.5</v>
      </c>
      <c r="GZ42" s="160">
        <f t="shared" si="1031"/>
        <v>2.5</v>
      </c>
      <c r="HA42" s="160">
        <f t="shared" si="1032"/>
        <v>0.5</v>
      </c>
      <c r="HB42" s="160">
        <f t="shared" si="1033"/>
        <v>-5</v>
      </c>
      <c r="HC42" s="160">
        <f t="shared" si="1034"/>
        <v>-2</v>
      </c>
      <c r="HD42" s="161">
        <f t="shared" ref="HD42:HE42" si="1141">HD41</f>
        <v>14</v>
      </c>
      <c r="HE42" s="162">
        <f t="shared" si="1141"/>
        <v>1177</v>
      </c>
      <c r="HF42" s="163" t="str">
        <f t="shared" si="1036"/>
        <v>-1</v>
      </c>
      <c r="HG42" s="164">
        <f t="shared" si="232"/>
        <v>3</v>
      </c>
      <c r="HH42" s="165">
        <f t="shared" si="233"/>
        <v>-1</v>
      </c>
      <c r="HI42" s="177">
        <v>7845.0</v>
      </c>
      <c r="HJ42" s="177">
        <v>975.0</v>
      </c>
      <c r="HK42" s="177">
        <v>-3000.0</v>
      </c>
      <c r="HL42" s="180">
        <v>3.5</v>
      </c>
      <c r="HM42" s="181"/>
      <c r="HN42" s="83" t="str">
        <f t="shared" si="234"/>
        <v>0</v>
      </c>
      <c r="HO42" s="167">
        <f t="shared" si="1037"/>
        <v>3.5</v>
      </c>
      <c r="HP42" s="168">
        <f t="shared" si="1038"/>
        <v>2</v>
      </c>
      <c r="HQ42" s="168">
        <f t="shared" si="1039"/>
        <v>0</v>
      </c>
      <c r="HR42" s="168">
        <f t="shared" si="1040"/>
        <v>-4</v>
      </c>
      <c r="HS42" s="168">
        <f t="shared" si="1041"/>
        <v>-2</v>
      </c>
      <c r="HT42" s="154">
        <f t="shared" ref="HT42:HU42" si="1142">HT41</f>
        <v>15</v>
      </c>
      <c r="HU42" s="155">
        <f t="shared" si="1142"/>
        <v>1178</v>
      </c>
      <c r="HV42" s="156" t="str">
        <f t="shared" si="1043"/>
        <v>1</v>
      </c>
      <c r="HW42" s="157" t="str">
        <f t="shared" si="242"/>
        <v/>
      </c>
      <c r="HX42" s="169">
        <f t="shared" si="243"/>
        <v>0</v>
      </c>
      <c r="HY42" s="159"/>
      <c r="HZ42" s="159"/>
      <c r="IA42" s="159"/>
      <c r="IB42" s="160"/>
      <c r="IC42" s="160"/>
      <c r="ID42" s="160" t="str">
        <f t="shared" si="244"/>
        <v>0</v>
      </c>
      <c r="IE42" s="160">
        <f t="shared" si="1044"/>
        <v>0</v>
      </c>
      <c r="IF42" s="160">
        <f t="shared" si="1045"/>
        <v>0</v>
      </c>
      <c r="IG42" s="160">
        <f t="shared" si="1046"/>
        <v>0</v>
      </c>
      <c r="IH42" s="160">
        <f t="shared" si="1047"/>
        <v>0</v>
      </c>
      <c r="II42" s="160">
        <f t="shared" si="1048"/>
        <v>0</v>
      </c>
      <c r="IJ42" s="161">
        <f t="shared" ref="IJ42:IK42" si="1143">IJ41</f>
        <v>16</v>
      </c>
      <c r="IK42" s="162">
        <f t="shared" si="1143"/>
        <v>1179</v>
      </c>
      <c r="IL42" s="163" t="str">
        <f t="shared" si="1050"/>
        <v>1</v>
      </c>
      <c r="IM42" s="164" t="str">
        <f t="shared" si="252"/>
        <v/>
      </c>
      <c r="IN42" s="165">
        <f t="shared" si="253"/>
        <v>0</v>
      </c>
      <c r="IO42" s="166"/>
      <c r="IP42" s="166"/>
      <c r="IQ42" s="166"/>
      <c r="IR42" s="168"/>
      <c r="IS42" s="168"/>
      <c r="IT42" s="170" t="str">
        <f t="shared" si="254"/>
        <v>0</v>
      </c>
      <c r="IU42" s="170">
        <f t="shared" si="1051"/>
        <v>0</v>
      </c>
      <c r="IV42" s="168">
        <f t="shared" si="1052"/>
        <v>0</v>
      </c>
      <c r="IW42" s="168">
        <f t="shared" si="1053"/>
        <v>0</v>
      </c>
      <c r="IX42" s="168">
        <f t="shared" si="1054"/>
        <v>0</v>
      </c>
      <c r="IY42" s="168">
        <f t="shared" si="1055"/>
        <v>0</v>
      </c>
      <c r="IZ42" s="154">
        <f t="shared" ref="IZ42:JA42" si="1144">IZ41</f>
        <v>17</v>
      </c>
      <c r="JA42" s="155">
        <f t="shared" si="1144"/>
        <v>1180</v>
      </c>
      <c r="JB42" s="156" t="str">
        <f t="shared" si="1057"/>
        <v>1</v>
      </c>
      <c r="JC42" s="157" t="str">
        <f t="shared" si="262"/>
        <v/>
      </c>
      <c r="JD42" s="158">
        <f t="shared" si="263"/>
        <v>0</v>
      </c>
      <c r="JE42" s="159"/>
      <c r="JF42" s="159"/>
      <c r="JG42" s="159"/>
      <c r="JH42" s="160"/>
      <c r="JI42" s="160"/>
      <c r="JJ42" s="171" t="str">
        <f t="shared" si="264"/>
        <v>0</v>
      </c>
      <c r="JK42" s="171">
        <f t="shared" si="1058"/>
        <v>0</v>
      </c>
      <c r="JL42" s="160">
        <f t="shared" si="1059"/>
        <v>0</v>
      </c>
      <c r="JM42" s="160">
        <f t="shared" si="1060"/>
        <v>0</v>
      </c>
      <c r="JN42" s="160">
        <f t="shared" si="1061"/>
        <v>0</v>
      </c>
      <c r="JO42" s="160">
        <f t="shared" si="1062"/>
        <v>0</v>
      </c>
      <c r="JP42" s="161">
        <f t="shared" ref="JP42:JQ42" si="1145">JP41</f>
        <v>18</v>
      </c>
      <c r="JQ42" s="162">
        <f t="shared" si="1145"/>
        <v>1181</v>
      </c>
      <c r="JR42" s="163" t="str">
        <f t="shared" si="1064"/>
        <v>1</v>
      </c>
      <c r="JS42" s="164" t="str">
        <f t="shared" si="272"/>
        <v/>
      </c>
      <c r="JT42" s="165">
        <f t="shared" si="273"/>
        <v>0</v>
      </c>
      <c r="JU42" s="166"/>
      <c r="JV42" s="166"/>
      <c r="JW42" s="166"/>
      <c r="JX42" s="168"/>
      <c r="JY42" s="168"/>
      <c r="JZ42" s="170" t="str">
        <f t="shared" si="274"/>
        <v>0</v>
      </c>
      <c r="KA42" s="170">
        <f t="shared" si="1065"/>
        <v>0</v>
      </c>
      <c r="KB42" s="168">
        <f t="shared" si="1066"/>
        <v>0</v>
      </c>
      <c r="KC42" s="168">
        <f t="shared" si="1067"/>
        <v>0</v>
      </c>
      <c r="KD42" s="168">
        <f t="shared" si="1068"/>
        <v>0</v>
      </c>
      <c r="KE42" s="168">
        <f t="shared" si="1069"/>
        <v>0</v>
      </c>
      <c r="KF42" s="154">
        <f t="shared" ref="KF42:KG42" si="1146">KF41</f>
        <v>19</v>
      </c>
      <c r="KG42" s="155">
        <f t="shared" si="1146"/>
        <v>1182</v>
      </c>
      <c r="KH42" s="156" t="str">
        <f t="shared" si="1071"/>
        <v>1</v>
      </c>
      <c r="KI42" s="157" t="str">
        <f t="shared" si="282"/>
        <v/>
      </c>
      <c r="KJ42" s="158">
        <f t="shared" si="283"/>
        <v>0</v>
      </c>
      <c r="KK42" s="159"/>
      <c r="KL42" s="159"/>
      <c r="KM42" s="159"/>
      <c r="KN42" s="160"/>
      <c r="KO42" s="160"/>
      <c r="KP42" s="171" t="str">
        <f t="shared" si="284"/>
        <v>0</v>
      </c>
      <c r="KQ42" s="171">
        <f t="shared" si="1072"/>
        <v>0</v>
      </c>
      <c r="KR42" s="160">
        <f t="shared" si="1073"/>
        <v>0</v>
      </c>
      <c r="KS42" s="160">
        <f t="shared" si="1074"/>
        <v>0</v>
      </c>
      <c r="KT42" s="160">
        <f t="shared" si="1075"/>
        <v>0</v>
      </c>
      <c r="KU42" s="160">
        <f t="shared" si="1076"/>
        <v>0</v>
      </c>
      <c r="KV42" s="161">
        <f t="shared" ref="KV42:KW42" si="1147">KV41</f>
        <v>20</v>
      </c>
      <c r="KW42" s="162">
        <f t="shared" si="1147"/>
        <v>1183</v>
      </c>
      <c r="KX42" s="163" t="str">
        <f t="shared" si="1078"/>
        <v>1</v>
      </c>
      <c r="KY42" s="164" t="str">
        <f t="shared" si="292"/>
        <v/>
      </c>
      <c r="KZ42" s="165">
        <f t="shared" si="293"/>
        <v>0</v>
      </c>
      <c r="LA42" s="166"/>
      <c r="LB42" s="166"/>
      <c r="LC42" s="166"/>
      <c r="LD42" s="168"/>
      <c r="LE42" s="168"/>
      <c r="LF42" s="170" t="str">
        <f t="shared" si="294"/>
        <v>0</v>
      </c>
      <c r="LG42" s="170">
        <f t="shared" si="1079"/>
        <v>0</v>
      </c>
      <c r="LH42" s="168">
        <f t="shared" si="1080"/>
        <v>0</v>
      </c>
      <c r="LI42" s="168">
        <f t="shared" si="1081"/>
        <v>0</v>
      </c>
      <c r="LJ42" s="168">
        <f t="shared" si="1082"/>
        <v>0</v>
      </c>
      <c r="LK42" s="168">
        <f t="shared" si="1083"/>
        <v>0</v>
      </c>
      <c r="LL42" s="172"/>
      <c r="LM42" s="172"/>
      <c r="LN42" s="168" t="str">
        <f t="shared" si="1084"/>
        <v>#REF!</v>
      </c>
      <c r="LO42" s="168" t="str">
        <f t="shared" si="1085"/>
        <v>#REF!</v>
      </c>
      <c r="LP42" s="168" t="str">
        <f t="shared" si="1086"/>
        <v>#REF!</v>
      </c>
      <c r="LQ42" s="168" t="str">
        <f t="shared" si="1087"/>
        <v>#REF!</v>
      </c>
    </row>
    <row r="43" ht="15.75" customHeight="1">
      <c r="A43" s="151">
        <v>46148.0</v>
      </c>
      <c r="B43" s="152" t="s">
        <v>27</v>
      </c>
      <c r="C43" s="153">
        <f t="shared" si="99"/>
        <v>-27400</v>
      </c>
      <c r="D43" s="154">
        <f t="shared" ref="D43:E43" si="1148">D42</f>
        <v>1</v>
      </c>
      <c r="E43" s="155">
        <f t="shared" si="1148"/>
        <v>1164</v>
      </c>
      <c r="F43" s="156" t="str">
        <f t="shared" si="925"/>
        <v>4</v>
      </c>
      <c r="G43" s="157">
        <f t="shared" si="102"/>
        <v>1</v>
      </c>
      <c r="H43" s="158">
        <f t="shared" si="103"/>
        <v>4</v>
      </c>
      <c r="I43" s="176">
        <v>8347.0</v>
      </c>
      <c r="J43" s="176">
        <v>6357.0</v>
      </c>
      <c r="K43" s="176">
        <v>2900.0</v>
      </c>
      <c r="L43" s="178">
        <v>4.0</v>
      </c>
      <c r="M43" s="179"/>
      <c r="N43" s="77" t="str">
        <f t="shared" si="104"/>
        <v>0</v>
      </c>
      <c r="O43" s="81">
        <f t="shared" si="946"/>
        <v>4</v>
      </c>
      <c r="P43" s="160">
        <f t="shared" si="947"/>
        <v>2.5</v>
      </c>
      <c r="Q43" s="160">
        <f t="shared" si="948"/>
        <v>3</v>
      </c>
      <c r="R43" s="160">
        <f t="shared" si="949"/>
        <v>2</v>
      </c>
      <c r="S43" s="160">
        <f t="shared" si="950"/>
        <v>7.5</v>
      </c>
      <c r="T43" s="161">
        <f t="shared" ref="T43:U43" si="1149">T42</f>
        <v>2</v>
      </c>
      <c r="U43" s="162">
        <f t="shared" si="1149"/>
        <v>1165</v>
      </c>
      <c r="V43" s="163" t="str">
        <f t="shared" si="952"/>
        <v>-2</v>
      </c>
      <c r="W43" s="164">
        <f t="shared" si="112"/>
        <v>2</v>
      </c>
      <c r="X43" s="165">
        <f t="shared" si="113"/>
        <v>-2</v>
      </c>
      <c r="Y43" s="177">
        <v>9040.0</v>
      </c>
      <c r="Z43" s="177">
        <v>1514.0</v>
      </c>
      <c r="AA43" s="177">
        <v>-5000.0</v>
      </c>
      <c r="AB43" s="180">
        <v>1.5</v>
      </c>
      <c r="AC43" s="181"/>
      <c r="AD43" s="83" t="str">
        <f t="shared" si="114"/>
        <v>0</v>
      </c>
      <c r="AE43" s="167">
        <f t="shared" si="953"/>
        <v>1.5</v>
      </c>
      <c r="AF43" s="168">
        <f t="shared" si="954"/>
        <v>2.5</v>
      </c>
      <c r="AG43" s="168">
        <f t="shared" si="955"/>
        <v>0.5</v>
      </c>
      <c r="AH43" s="168">
        <f t="shared" si="956"/>
        <v>-6</v>
      </c>
      <c r="AI43" s="168">
        <f t="shared" si="957"/>
        <v>-3</v>
      </c>
      <c r="AJ43" s="154">
        <f t="shared" ref="AJ43:AK43" si="1150">AJ42</f>
        <v>3</v>
      </c>
      <c r="AK43" s="155">
        <f t="shared" si="1150"/>
        <v>1166</v>
      </c>
      <c r="AL43" s="156" t="str">
        <f t="shared" si="959"/>
        <v>2</v>
      </c>
      <c r="AM43" s="157">
        <f t="shared" si="122"/>
        <v>7</v>
      </c>
      <c r="AN43" s="158">
        <f t="shared" si="123"/>
        <v>2</v>
      </c>
      <c r="AO43" s="176">
        <v>8621.0</v>
      </c>
      <c r="AP43" s="176">
        <v>3376.0</v>
      </c>
      <c r="AQ43" s="176">
        <v>-1200.0</v>
      </c>
      <c r="AR43" s="178">
        <v>1.0</v>
      </c>
      <c r="AS43" s="179"/>
      <c r="AT43" s="77" t="str">
        <f t="shared" si="124"/>
        <v>0</v>
      </c>
      <c r="AU43" s="81">
        <f t="shared" si="960"/>
        <v>1</v>
      </c>
      <c r="AV43" s="160">
        <f t="shared" si="961"/>
        <v>2.5</v>
      </c>
      <c r="AW43" s="160">
        <f t="shared" si="962"/>
        <v>1.5</v>
      </c>
      <c r="AX43" s="160">
        <f t="shared" si="963"/>
        <v>-1.5</v>
      </c>
      <c r="AY43" s="160">
        <f t="shared" si="964"/>
        <v>2.5</v>
      </c>
      <c r="AZ43" s="161">
        <f t="shared" ref="AZ43:BA43" si="1151">AZ42</f>
        <v>4</v>
      </c>
      <c r="BA43" s="162">
        <f t="shared" si="1151"/>
        <v>1167</v>
      </c>
      <c r="BB43" s="163" t="str">
        <f t="shared" si="966"/>
        <v>-1</v>
      </c>
      <c r="BC43" s="164">
        <f t="shared" si="132"/>
        <v>6</v>
      </c>
      <c r="BD43" s="165">
        <f t="shared" si="133"/>
        <v>-1</v>
      </c>
      <c r="BE43" s="177">
        <v>8388.0</v>
      </c>
      <c r="BF43" s="177">
        <v>1416.0</v>
      </c>
      <c r="BG43" s="177">
        <v>-4000.0</v>
      </c>
      <c r="BH43" s="180">
        <v>0.5</v>
      </c>
      <c r="BI43" s="181"/>
      <c r="BJ43" s="83" t="str">
        <f t="shared" si="134"/>
        <v>0</v>
      </c>
      <c r="BK43" s="167">
        <f t="shared" si="967"/>
        <v>0.5</v>
      </c>
      <c r="BL43" s="168">
        <f t="shared" si="968"/>
        <v>2.5</v>
      </c>
      <c r="BM43" s="168">
        <f t="shared" si="969"/>
        <v>0.5</v>
      </c>
      <c r="BN43" s="168">
        <f t="shared" si="970"/>
        <v>-5</v>
      </c>
      <c r="BO43" s="168">
        <f t="shared" si="971"/>
        <v>-2</v>
      </c>
      <c r="BP43" s="154">
        <f t="shared" ref="BP43:BQ43" si="1152">BP42</f>
        <v>5</v>
      </c>
      <c r="BQ43" s="155">
        <f t="shared" si="1152"/>
        <v>1168</v>
      </c>
      <c r="BR43" s="156" t="str">
        <f t="shared" si="973"/>
        <v>5</v>
      </c>
      <c r="BS43" s="157">
        <f t="shared" si="142"/>
        <v>2</v>
      </c>
      <c r="BT43" s="158">
        <f t="shared" si="143"/>
        <v>5</v>
      </c>
      <c r="BU43" s="176">
        <v>8809.0</v>
      </c>
      <c r="BV43" s="176">
        <v>9379.0</v>
      </c>
      <c r="BW43" s="176">
        <v>3000.0</v>
      </c>
      <c r="BX43" s="178">
        <v>2.5</v>
      </c>
      <c r="BY43" s="179"/>
      <c r="BZ43" s="77" t="str">
        <f t="shared" si="144"/>
        <v>0</v>
      </c>
      <c r="CA43" s="81">
        <f t="shared" si="974"/>
        <v>2.5</v>
      </c>
      <c r="CB43" s="160">
        <f t="shared" si="975"/>
        <v>2.5</v>
      </c>
      <c r="CC43" s="160">
        <f t="shared" si="976"/>
        <v>4.5</v>
      </c>
      <c r="CD43" s="160">
        <f t="shared" si="977"/>
        <v>2</v>
      </c>
      <c r="CE43" s="160">
        <f t="shared" si="978"/>
        <v>9</v>
      </c>
      <c r="CF43" s="161">
        <f t="shared" ref="CF43:CG43" si="1153">CF42</f>
        <v>6</v>
      </c>
      <c r="CG43" s="162">
        <f t="shared" si="1153"/>
        <v>1169</v>
      </c>
      <c r="CH43" s="163" t="str">
        <f t="shared" si="980"/>
        <v>2</v>
      </c>
      <c r="CI43" s="164">
        <f t="shared" si="152"/>
        <v>1</v>
      </c>
      <c r="CJ43" s="165">
        <f t="shared" si="153"/>
        <v>2</v>
      </c>
      <c r="CK43" s="177">
        <v>7362.0</v>
      </c>
      <c r="CL43" s="177">
        <v>3318.0</v>
      </c>
      <c r="CM43" s="177">
        <v>-2000.0</v>
      </c>
      <c r="CN43" s="180">
        <v>5.0</v>
      </c>
      <c r="CO43" s="181"/>
      <c r="CP43" s="83" t="str">
        <f t="shared" si="154"/>
        <v>0</v>
      </c>
      <c r="CQ43" s="167">
        <f t="shared" si="981"/>
        <v>5</v>
      </c>
      <c r="CR43" s="168">
        <f t="shared" si="982"/>
        <v>2</v>
      </c>
      <c r="CS43" s="168">
        <f t="shared" si="983"/>
        <v>1.5</v>
      </c>
      <c r="CT43" s="168">
        <f t="shared" si="984"/>
        <v>-1.5</v>
      </c>
      <c r="CU43" s="168">
        <f t="shared" si="985"/>
        <v>2</v>
      </c>
      <c r="CV43" s="154">
        <f t="shared" ref="CV43:CW43" si="1154">CV42</f>
        <v>7</v>
      </c>
      <c r="CW43" s="155">
        <f t="shared" si="1154"/>
        <v>1170</v>
      </c>
      <c r="CX43" s="156" t="str">
        <f t="shared" si="987"/>
        <v>-1</v>
      </c>
      <c r="CY43" s="157">
        <f t="shared" si="162"/>
        <v>2</v>
      </c>
      <c r="CZ43" s="158">
        <f t="shared" si="163"/>
        <v>-1</v>
      </c>
      <c r="DA43" s="176">
        <v>9352.0</v>
      </c>
      <c r="DB43" s="176">
        <v>3025.0</v>
      </c>
      <c r="DC43" s="176">
        <v>-5000.0</v>
      </c>
      <c r="DD43" s="178">
        <v>3.5</v>
      </c>
      <c r="DE43" s="179"/>
      <c r="DF43" s="77" t="str">
        <f t="shared" si="164"/>
        <v>0</v>
      </c>
      <c r="DG43" s="81">
        <f t="shared" si="988"/>
        <v>3.5</v>
      </c>
      <c r="DH43" s="160">
        <f t="shared" si="989"/>
        <v>2.5</v>
      </c>
      <c r="DI43" s="160">
        <f t="shared" si="990"/>
        <v>1.5</v>
      </c>
      <c r="DJ43" s="160">
        <f t="shared" si="991"/>
        <v>-6</v>
      </c>
      <c r="DK43" s="160">
        <f t="shared" si="992"/>
        <v>-2</v>
      </c>
      <c r="DL43" s="161">
        <f t="shared" ref="DL43:DM43" si="1155">DL42</f>
        <v>8</v>
      </c>
      <c r="DM43" s="162">
        <f t="shared" si="1155"/>
        <v>1171</v>
      </c>
      <c r="DN43" s="163" t="str">
        <f t="shared" si="994"/>
        <v>1</v>
      </c>
      <c r="DO43" s="164">
        <f t="shared" si="172"/>
        <v>1</v>
      </c>
      <c r="DP43" s="165">
        <f t="shared" si="173"/>
        <v>1</v>
      </c>
      <c r="DQ43" s="177">
        <v>9260.0</v>
      </c>
      <c r="DR43" s="177">
        <v>2727.0</v>
      </c>
      <c r="DS43" s="177">
        <v>-2500.0</v>
      </c>
      <c r="DT43" s="180">
        <v>3.5</v>
      </c>
      <c r="DU43" s="181"/>
      <c r="DV43" s="83" t="str">
        <f t="shared" si="174"/>
        <v>0</v>
      </c>
      <c r="DW43" s="167">
        <f t="shared" si="995"/>
        <v>3.5</v>
      </c>
      <c r="DX43" s="168">
        <f t="shared" si="996"/>
        <v>2.5</v>
      </c>
      <c r="DY43" s="168">
        <f t="shared" si="997"/>
        <v>1</v>
      </c>
      <c r="DZ43" s="168">
        <f t="shared" si="998"/>
        <v>-4</v>
      </c>
      <c r="EA43" s="168">
        <f t="shared" si="999"/>
        <v>-0.5</v>
      </c>
      <c r="EB43" s="154">
        <f t="shared" ref="EB43:EC43" si="1156">EB42</f>
        <v>9</v>
      </c>
      <c r="EC43" s="155">
        <f t="shared" si="1156"/>
        <v>1172</v>
      </c>
      <c r="ED43" s="156" t="str">
        <f t="shared" si="1001"/>
        <v>2</v>
      </c>
      <c r="EE43" s="157">
        <f t="shared" si="182"/>
        <v>10</v>
      </c>
      <c r="EF43" s="169">
        <f t="shared" si="183"/>
        <v>2</v>
      </c>
      <c r="EG43" s="176">
        <v>9784.0</v>
      </c>
      <c r="EH43" s="176">
        <v>3507.0</v>
      </c>
      <c r="EI43" s="176">
        <v>-2000.0</v>
      </c>
      <c r="EJ43" s="178">
        <v>0.5</v>
      </c>
      <c r="EK43" s="179"/>
      <c r="EL43" s="77" t="str">
        <f t="shared" si="184"/>
        <v>0</v>
      </c>
      <c r="EM43" s="81">
        <f t="shared" si="1002"/>
        <v>0.5</v>
      </c>
      <c r="EN43" s="160">
        <f t="shared" si="1003"/>
        <v>2.5</v>
      </c>
      <c r="EO43" s="160">
        <f t="shared" si="1004"/>
        <v>1.5</v>
      </c>
      <c r="EP43" s="160">
        <f t="shared" si="1005"/>
        <v>-1.5</v>
      </c>
      <c r="EQ43" s="160">
        <f t="shared" si="1006"/>
        <v>2.5</v>
      </c>
      <c r="ER43" s="161">
        <f t="shared" ref="ER43:ES43" si="1157">ER42</f>
        <v>10</v>
      </c>
      <c r="ES43" s="162">
        <f t="shared" si="1157"/>
        <v>1173</v>
      </c>
      <c r="ET43" s="163" t="str">
        <f t="shared" si="1008"/>
        <v>1</v>
      </c>
      <c r="EU43" s="164">
        <f t="shared" si="192"/>
        <v>12</v>
      </c>
      <c r="EV43" s="165">
        <f t="shared" si="193"/>
        <v>1</v>
      </c>
      <c r="EW43" s="177">
        <v>8600.0</v>
      </c>
      <c r="EX43" s="177">
        <v>4342.0</v>
      </c>
      <c r="EY43" s="177">
        <v>-2500.0</v>
      </c>
      <c r="EZ43" s="180">
        <v>-0.5</v>
      </c>
      <c r="FA43" s="181"/>
      <c r="FB43" s="83" t="str">
        <f t="shared" si="194"/>
        <v>0</v>
      </c>
      <c r="FC43" s="167">
        <f t="shared" si="1009"/>
        <v>-0.5</v>
      </c>
      <c r="FD43" s="168">
        <f t="shared" si="1010"/>
        <v>2.5</v>
      </c>
      <c r="FE43" s="168">
        <f t="shared" si="1011"/>
        <v>2</v>
      </c>
      <c r="FF43" s="168">
        <f t="shared" si="1012"/>
        <v>-4</v>
      </c>
      <c r="FG43" s="168">
        <f t="shared" si="1013"/>
        <v>0.5</v>
      </c>
      <c r="FH43" s="154">
        <f t="shared" ref="FH43:FI43" si="1158">FH42</f>
        <v>11</v>
      </c>
      <c r="FI43" s="155">
        <f t="shared" si="1158"/>
        <v>1174</v>
      </c>
      <c r="FJ43" s="156" t="str">
        <f t="shared" si="1015"/>
        <v>-3</v>
      </c>
      <c r="FK43" s="157">
        <f t="shared" si="202"/>
        <v>2</v>
      </c>
      <c r="FL43" s="158">
        <f t="shared" si="203"/>
        <v>-3</v>
      </c>
      <c r="FM43" s="176">
        <v>9535.0</v>
      </c>
      <c r="FN43" s="176">
        <v>733.0</v>
      </c>
      <c r="FO43" s="176">
        <v>-5000.0</v>
      </c>
      <c r="FP43" s="178">
        <v>2.0</v>
      </c>
      <c r="FQ43" s="179"/>
      <c r="FR43" s="77" t="str">
        <f t="shared" si="204"/>
        <v>0</v>
      </c>
      <c r="FS43" s="81">
        <f t="shared" si="1016"/>
        <v>2</v>
      </c>
      <c r="FT43" s="160">
        <f t="shared" si="1017"/>
        <v>2.5</v>
      </c>
      <c r="FU43" s="160">
        <f t="shared" si="1018"/>
        <v>0</v>
      </c>
      <c r="FV43" s="160">
        <f t="shared" si="1019"/>
        <v>-6</v>
      </c>
      <c r="FW43" s="160">
        <f t="shared" si="1020"/>
        <v>-3.5</v>
      </c>
      <c r="FX43" s="161">
        <f t="shared" ref="FX43:FY43" si="1159">FX42</f>
        <v>12</v>
      </c>
      <c r="FY43" s="162">
        <f t="shared" si="1159"/>
        <v>1175</v>
      </c>
      <c r="FZ43" s="163" t="str">
        <f t="shared" si="1022"/>
        <v>1</v>
      </c>
      <c r="GA43" s="164">
        <f t="shared" si="212"/>
        <v>2</v>
      </c>
      <c r="GB43" s="165">
        <f t="shared" si="213"/>
        <v>1</v>
      </c>
      <c r="GC43" s="177">
        <v>9724.0</v>
      </c>
      <c r="GD43" s="177">
        <v>2075.0</v>
      </c>
      <c r="GE43" s="177">
        <v>-2300.0</v>
      </c>
      <c r="GF43" s="180">
        <v>1.5</v>
      </c>
      <c r="GG43" s="181"/>
      <c r="GH43" s="83" t="str">
        <f t="shared" si="214"/>
        <v>0</v>
      </c>
      <c r="GI43" s="167">
        <f t="shared" si="1023"/>
        <v>1.5</v>
      </c>
      <c r="GJ43" s="168">
        <f t="shared" si="1024"/>
        <v>2.5</v>
      </c>
      <c r="GK43" s="168">
        <f t="shared" si="1025"/>
        <v>1</v>
      </c>
      <c r="GL43" s="168">
        <f t="shared" si="1026"/>
        <v>-4</v>
      </c>
      <c r="GM43" s="168">
        <f t="shared" si="1027"/>
        <v>-0.5</v>
      </c>
      <c r="GN43" s="154">
        <f t="shared" ref="GN43:GO43" si="1160">GN42</f>
        <v>13</v>
      </c>
      <c r="GO43" s="155">
        <f t="shared" si="1160"/>
        <v>1176</v>
      </c>
      <c r="GP43" s="156" t="str">
        <f t="shared" si="1029"/>
        <v>2</v>
      </c>
      <c r="GQ43" s="157">
        <f t="shared" si="222"/>
        <v>2</v>
      </c>
      <c r="GR43" s="158">
        <f t="shared" si="223"/>
        <v>2</v>
      </c>
      <c r="GS43" s="176">
        <v>9428.0</v>
      </c>
      <c r="GT43" s="176">
        <v>4859.0</v>
      </c>
      <c r="GU43" s="176">
        <v>-700.0</v>
      </c>
      <c r="GV43" s="178">
        <v>4.0</v>
      </c>
      <c r="GW43" s="179"/>
      <c r="GX43" s="77" t="str">
        <f t="shared" si="224"/>
        <v>0</v>
      </c>
      <c r="GY43" s="81">
        <f t="shared" si="1030"/>
        <v>4</v>
      </c>
      <c r="GZ43" s="160">
        <f t="shared" si="1031"/>
        <v>2.5</v>
      </c>
      <c r="HA43" s="160">
        <f t="shared" si="1032"/>
        <v>2</v>
      </c>
      <c r="HB43" s="160">
        <f t="shared" si="1033"/>
        <v>-1</v>
      </c>
      <c r="HC43" s="160">
        <f t="shared" si="1034"/>
        <v>3.5</v>
      </c>
      <c r="HD43" s="161">
        <f t="shared" ref="HD43:HE43" si="1161">HD42</f>
        <v>14</v>
      </c>
      <c r="HE43" s="162">
        <f t="shared" si="1161"/>
        <v>1177</v>
      </c>
      <c r="HF43" s="163" t="str">
        <f t="shared" si="1036"/>
        <v>2</v>
      </c>
      <c r="HG43" s="164">
        <f t="shared" si="232"/>
        <v>4</v>
      </c>
      <c r="HH43" s="165">
        <f t="shared" si="233"/>
        <v>2</v>
      </c>
      <c r="HI43" s="177">
        <v>9074.0</v>
      </c>
      <c r="HJ43" s="177">
        <v>2986.0</v>
      </c>
      <c r="HK43" s="177">
        <v>-1100.0</v>
      </c>
      <c r="HL43" s="180">
        <v>1.0</v>
      </c>
      <c r="HM43" s="181"/>
      <c r="HN43" s="83" t="str">
        <f t="shared" si="234"/>
        <v>0</v>
      </c>
      <c r="HO43" s="167">
        <f t="shared" si="1037"/>
        <v>1</v>
      </c>
      <c r="HP43" s="168">
        <f t="shared" si="1038"/>
        <v>2.5</v>
      </c>
      <c r="HQ43" s="168">
        <f t="shared" si="1039"/>
        <v>1</v>
      </c>
      <c r="HR43" s="168">
        <f t="shared" si="1040"/>
        <v>-1.5</v>
      </c>
      <c r="HS43" s="168">
        <f t="shared" si="1041"/>
        <v>2</v>
      </c>
      <c r="HT43" s="154">
        <f t="shared" ref="HT43:HU43" si="1162">HT42</f>
        <v>15</v>
      </c>
      <c r="HU43" s="155">
        <f t="shared" si="1162"/>
        <v>1178</v>
      </c>
      <c r="HV43" s="156" t="str">
        <f t="shared" si="1043"/>
        <v>1</v>
      </c>
      <c r="HW43" s="157" t="str">
        <f t="shared" si="242"/>
        <v/>
      </c>
      <c r="HX43" s="169">
        <f t="shared" si="243"/>
        <v>0</v>
      </c>
      <c r="HY43" s="159"/>
      <c r="HZ43" s="159"/>
      <c r="IA43" s="159"/>
      <c r="IB43" s="160"/>
      <c r="IC43" s="160"/>
      <c r="ID43" s="160" t="str">
        <f t="shared" si="244"/>
        <v>0</v>
      </c>
      <c r="IE43" s="160">
        <f t="shared" si="1044"/>
        <v>0</v>
      </c>
      <c r="IF43" s="160">
        <f t="shared" si="1045"/>
        <v>0</v>
      </c>
      <c r="IG43" s="160">
        <f t="shared" si="1046"/>
        <v>0</v>
      </c>
      <c r="IH43" s="160">
        <f t="shared" si="1047"/>
        <v>0</v>
      </c>
      <c r="II43" s="160">
        <f t="shared" si="1048"/>
        <v>0</v>
      </c>
      <c r="IJ43" s="161">
        <f t="shared" ref="IJ43:IK43" si="1163">IJ42</f>
        <v>16</v>
      </c>
      <c r="IK43" s="162">
        <f t="shared" si="1163"/>
        <v>1179</v>
      </c>
      <c r="IL43" s="163" t="str">
        <f t="shared" si="1050"/>
        <v>1</v>
      </c>
      <c r="IM43" s="164" t="str">
        <f t="shared" si="252"/>
        <v/>
      </c>
      <c r="IN43" s="165">
        <f t="shared" si="253"/>
        <v>0</v>
      </c>
      <c r="IO43" s="166"/>
      <c r="IP43" s="166"/>
      <c r="IQ43" s="166"/>
      <c r="IR43" s="168"/>
      <c r="IS43" s="168"/>
      <c r="IT43" s="170" t="str">
        <f t="shared" si="254"/>
        <v>0</v>
      </c>
      <c r="IU43" s="170">
        <f t="shared" si="1051"/>
        <v>0</v>
      </c>
      <c r="IV43" s="168">
        <f t="shared" si="1052"/>
        <v>0</v>
      </c>
      <c r="IW43" s="168">
        <f t="shared" si="1053"/>
        <v>0</v>
      </c>
      <c r="IX43" s="168">
        <f t="shared" si="1054"/>
        <v>0</v>
      </c>
      <c r="IY43" s="168">
        <f t="shared" si="1055"/>
        <v>0</v>
      </c>
      <c r="IZ43" s="154">
        <f t="shared" ref="IZ43:JA43" si="1164">IZ42</f>
        <v>17</v>
      </c>
      <c r="JA43" s="155">
        <f t="shared" si="1164"/>
        <v>1180</v>
      </c>
      <c r="JB43" s="156" t="str">
        <f t="shared" si="1057"/>
        <v>1</v>
      </c>
      <c r="JC43" s="157" t="str">
        <f t="shared" si="262"/>
        <v/>
      </c>
      <c r="JD43" s="158">
        <f t="shared" si="263"/>
        <v>0</v>
      </c>
      <c r="JE43" s="159"/>
      <c r="JF43" s="159"/>
      <c r="JG43" s="159"/>
      <c r="JH43" s="160"/>
      <c r="JI43" s="160"/>
      <c r="JJ43" s="171" t="str">
        <f t="shared" si="264"/>
        <v>0</v>
      </c>
      <c r="JK43" s="171">
        <f t="shared" si="1058"/>
        <v>0</v>
      </c>
      <c r="JL43" s="160">
        <f t="shared" si="1059"/>
        <v>0</v>
      </c>
      <c r="JM43" s="160">
        <f t="shared" si="1060"/>
        <v>0</v>
      </c>
      <c r="JN43" s="160">
        <f t="shared" si="1061"/>
        <v>0</v>
      </c>
      <c r="JO43" s="160">
        <f t="shared" si="1062"/>
        <v>0</v>
      </c>
      <c r="JP43" s="161">
        <f t="shared" ref="JP43:JQ43" si="1165">JP42</f>
        <v>18</v>
      </c>
      <c r="JQ43" s="162">
        <f t="shared" si="1165"/>
        <v>1181</v>
      </c>
      <c r="JR43" s="163" t="str">
        <f t="shared" si="1064"/>
        <v>1</v>
      </c>
      <c r="JS43" s="164" t="str">
        <f t="shared" si="272"/>
        <v/>
      </c>
      <c r="JT43" s="165">
        <f t="shared" si="273"/>
        <v>0</v>
      </c>
      <c r="JU43" s="166"/>
      <c r="JV43" s="166"/>
      <c r="JW43" s="166"/>
      <c r="JX43" s="168"/>
      <c r="JY43" s="168"/>
      <c r="JZ43" s="170" t="str">
        <f t="shared" si="274"/>
        <v>0</v>
      </c>
      <c r="KA43" s="170">
        <f t="shared" si="1065"/>
        <v>0</v>
      </c>
      <c r="KB43" s="168">
        <f t="shared" si="1066"/>
        <v>0</v>
      </c>
      <c r="KC43" s="168">
        <f t="shared" si="1067"/>
        <v>0</v>
      </c>
      <c r="KD43" s="168">
        <f t="shared" si="1068"/>
        <v>0</v>
      </c>
      <c r="KE43" s="168">
        <f t="shared" si="1069"/>
        <v>0</v>
      </c>
      <c r="KF43" s="154">
        <f t="shared" ref="KF43:KG43" si="1166">KF42</f>
        <v>19</v>
      </c>
      <c r="KG43" s="155">
        <f t="shared" si="1166"/>
        <v>1182</v>
      </c>
      <c r="KH43" s="156" t="str">
        <f t="shared" si="1071"/>
        <v>1</v>
      </c>
      <c r="KI43" s="157" t="str">
        <f t="shared" si="282"/>
        <v/>
      </c>
      <c r="KJ43" s="158">
        <f t="shared" si="283"/>
        <v>0</v>
      </c>
      <c r="KK43" s="159"/>
      <c r="KL43" s="159"/>
      <c r="KM43" s="159"/>
      <c r="KN43" s="160"/>
      <c r="KO43" s="160"/>
      <c r="KP43" s="171" t="str">
        <f t="shared" si="284"/>
        <v>0</v>
      </c>
      <c r="KQ43" s="171">
        <f t="shared" si="1072"/>
        <v>0</v>
      </c>
      <c r="KR43" s="160">
        <f t="shared" si="1073"/>
        <v>0</v>
      </c>
      <c r="KS43" s="160">
        <f t="shared" si="1074"/>
        <v>0</v>
      </c>
      <c r="KT43" s="160">
        <f t="shared" si="1075"/>
        <v>0</v>
      </c>
      <c r="KU43" s="160">
        <f t="shared" si="1076"/>
        <v>0</v>
      </c>
      <c r="KV43" s="161">
        <f t="shared" ref="KV43:KW43" si="1167">KV42</f>
        <v>20</v>
      </c>
      <c r="KW43" s="162">
        <f t="shared" si="1167"/>
        <v>1183</v>
      </c>
      <c r="KX43" s="163" t="str">
        <f t="shared" si="1078"/>
        <v>1</v>
      </c>
      <c r="KY43" s="164" t="str">
        <f t="shared" si="292"/>
        <v/>
      </c>
      <c r="KZ43" s="165">
        <f t="shared" si="293"/>
        <v>0</v>
      </c>
      <c r="LA43" s="166"/>
      <c r="LB43" s="166"/>
      <c r="LC43" s="166"/>
      <c r="LD43" s="168"/>
      <c r="LE43" s="168"/>
      <c r="LF43" s="170" t="str">
        <f t="shared" si="294"/>
        <v>0</v>
      </c>
      <c r="LG43" s="170">
        <f t="shared" si="1079"/>
        <v>0</v>
      </c>
      <c r="LH43" s="168">
        <f t="shared" si="1080"/>
        <v>0</v>
      </c>
      <c r="LI43" s="168">
        <f t="shared" si="1081"/>
        <v>0</v>
      </c>
      <c r="LJ43" s="168">
        <f t="shared" si="1082"/>
        <v>0</v>
      </c>
      <c r="LK43" s="168">
        <f t="shared" si="1083"/>
        <v>0</v>
      </c>
      <c r="LL43" s="172"/>
      <c r="LM43" s="172"/>
      <c r="LN43" s="168" t="str">
        <f t="shared" si="1084"/>
        <v>#REF!</v>
      </c>
      <c r="LO43" s="168" t="str">
        <f t="shared" si="1085"/>
        <v>#REF!</v>
      </c>
      <c r="LP43" s="168" t="str">
        <f t="shared" si="1086"/>
        <v>#REF!</v>
      </c>
      <c r="LQ43" s="168" t="str">
        <f t="shared" si="1087"/>
        <v>#REF!</v>
      </c>
    </row>
    <row r="44" ht="15.75" customHeight="1">
      <c r="A44" s="151">
        <v>46149.0</v>
      </c>
      <c r="B44" s="152" t="s">
        <v>28</v>
      </c>
      <c r="C44" s="153">
        <f t="shared" si="99"/>
        <v>-22100</v>
      </c>
      <c r="D44" s="154">
        <f t="shared" ref="D44:E44" si="1168">D34</f>
        <v>1</v>
      </c>
      <c r="E44" s="173">
        <f t="shared" si="1168"/>
        <v>1164</v>
      </c>
      <c r="F44" s="156" t="str">
        <f t="shared" si="925"/>
        <v>2</v>
      </c>
      <c r="G44" s="157">
        <f t="shared" si="102"/>
        <v>1</v>
      </c>
      <c r="H44" s="158">
        <f t="shared" si="103"/>
        <v>2</v>
      </c>
      <c r="I44" s="176">
        <v>8636.0</v>
      </c>
      <c r="J44" s="176">
        <v>2471.0</v>
      </c>
      <c r="K44" s="176">
        <v>-1000.0</v>
      </c>
      <c r="L44" s="178">
        <v>3.0</v>
      </c>
      <c r="M44" s="179"/>
      <c r="N44" s="77" t="str">
        <f t="shared" si="104"/>
        <v>0</v>
      </c>
      <c r="O44" s="81">
        <f t="shared" si="946"/>
        <v>3</v>
      </c>
      <c r="P44" s="160">
        <f t="shared" si="947"/>
        <v>2.5</v>
      </c>
      <c r="Q44" s="160">
        <f t="shared" si="948"/>
        <v>1</v>
      </c>
      <c r="R44" s="160">
        <f t="shared" si="949"/>
        <v>-1</v>
      </c>
      <c r="S44" s="160">
        <f t="shared" si="950"/>
        <v>2.5</v>
      </c>
      <c r="T44" s="161">
        <f t="shared" ref="T44:U44" si="1169">T43</f>
        <v>2</v>
      </c>
      <c r="U44" s="162">
        <f t="shared" si="1169"/>
        <v>1165</v>
      </c>
      <c r="V44" s="163" t="str">
        <f t="shared" si="952"/>
        <v>-1</v>
      </c>
      <c r="W44" s="164">
        <f t="shared" si="112"/>
        <v>3</v>
      </c>
      <c r="X44" s="165">
        <f t="shared" si="113"/>
        <v>-1</v>
      </c>
      <c r="Y44" s="177">
        <v>6487.0</v>
      </c>
      <c r="Z44" s="177">
        <v>1960.0</v>
      </c>
      <c r="AA44" s="177">
        <v>-2500.0</v>
      </c>
      <c r="AB44" s="180">
        <v>2.0</v>
      </c>
      <c r="AC44" s="181"/>
      <c r="AD44" s="83" t="str">
        <f t="shared" si="114"/>
        <v>0</v>
      </c>
      <c r="AE44" s="167">
        <f t="shared" si="953"/>
        <v>2</v>
      </c>
      <c r="AF44" s="168">
        <f t="shared" si="954"/>
        <v>2</v>
      </c>
      <c r="AG44" s="168">
        <f t="shared" si="955"/>
        <v>0.5</v>
      </c>
      <c r="AH44" s="168">
        <f t="shared" si="956"/>
        <v>-4</v>
      </c>
      <c r="AI44" s="168">
        <f t="shared" si="957"/>
        <v>-1.5</v>
      </c>
      <c r="AJ44" s="154">
        <f t="shared" ref="AJ44:AK44" si="1170">AJ34</f>
        <v>3</v>
      </c>
      <c r="AK44" s="173">
        <f t="shared" si="1170"/>
        <v>1166</v>
      </c>
      <c r="AL44" s="156" t="str">
        <f t="shared" si="959"/>
        <v>-1</v>
      </c>
      <c r="AM44" s="157">
        <f t="shared" si="122"/>
        <v>8</v>
      </c>
      <c r="AN44" s="158">
        <f t="shared" si="123"/>
        <v>-1</v>
      </c>
      <c r="AO44" s="176">
        <v>7759.0</v>
      </c>
      <c r="AP44" s="176">
        <v>1509.0</v>
      </c>
      <c r="AQ44" s="176">
        <v>-3000.0</v>
      </c>
      <c r="AR44" s="178">
        <v>2.0</v>
      </c>
      <c r="AS44" s="179"/>
      <c r="AT44" s="77" t="str">
        <f t="shared" si="124"/>
        <v>0</v>
      </c>
      <c r="AU44" s="81">
        <f t="shared" si="960"/>
        <v>2</v>
      </c>
      <c r="AV44" s="160">
        <f t="shared" si="961"/>
        <v>2</v>
      </c>
      <c r="AW44" s="160">
        <f t="shared" si="962"/>
        <v>0.5</v>
      </c>
      <c r="AX44" s="160">
        <f t="shared" si="963"/>
        <v>-4</v>
      </c>
      <c r="AY44" s="160">
        <f t="shared" si="964"/>
        <v>-1.5</v>
      </c>
      <c r="AZ44" s="161">
        <f t="shared" ref="AZ44:BA44" si="1171">AZ43</f>
        <v>4</v>
      </c>
      <c r="BA44" s="162">
        <f t="shared" si="1171"/>
        <v>1167</v>
      </c>
      <c r="BB44" s="163" t="str">
        <f t="shared" si="966"/>
        <v>2</v>
      </c>
      <c r="BC44" s="164">
        <f t="shared" si="132"/>
        <v>7</v>
      </c>
      <c r="BD44" s="165">
        <f t="shared" si="133"/>
        <v>2</v>
      </c>
      <c r="BE44" s="177">
        <v>8120.0</v>
      </c>
      <c r="BF44" s="177">
        <v>4677.0</v>
      </c>
      <c r="BG44" s="177">
        <v>-100.0</v>
      </c>
      <c r="BH44" s="180">
        <v>1.5</v>
      </c>
      <c r="BI44" s="181"/>
      <c r="BJ44" s="83" t="str">
        <f t="shared" si="134"/>
        <v>0</v>
      </c>
      <c r="BK44" s="167">
        <f t="shared" si="967"/>
        <v>1.5</v>
      </c>
      <c r="BL44" s="168">
        <f t="shared" si="968"/>
        <v>2.5</v>
      </c>
      <c r="BM44" s="168">
        <f t="shared" si="969"/>
        <v>2</v>
      </c>
      <c r="BN44" s="168">
        <f t="shared" si="970"/>
        <v>-1</v>
      </c>
      <c r="BO44" s="168">
        <f t="shared" si="971"/>
        <v>3.5</v>
      </c>
      <c r="BP44" s="154">
        <f t="shared" ref="BP44:BQ44" si="1172">BP34</f>
        <v>5</v>
      </c>
      <c r="BQ44" s="173">
        <f t="shared" si="1172"/>
        <v>1168</v>
      </c>
      <c r="BR44" s="156" t="str">
        <f t="shared" si="973"/>
        <v>3</v>
      </c>
      <c r="BS44" s="157">
        <f t="shared" si="142"/>
        <v>1</v>
      </c>
      <c r="BT44" s="158">
        <f t="shared" si="143"/>
        <v>3</v>
      </c>
      <c r="BU44" s="176">
        <v>6478.0</v>
      </c>
      <c r="BV44" s="176">
        <v>5871.0</v>
      </c>
      <c r="BW44" s="176">
        <v>800.0</v>
      </c>
      <c r="BX44" s="178">
        <v>2.5</v>
      </c>
      <c r="BY44" s="179"/>
      <c r="BZ44" s="77" t="str">
        <f t="shared" si="144"/>
        <v>0</v>
      </c>
      <c r="CA44" s="81">
        <f t="shared" si="974"/>
        <v>2.5</v>
      </c>
      <c r="CB44" s="160">
        <f t="shared" si="975"/>
        <v>2</v>
      </c>
      <c r="CC44" s="160">
        <f t="shared" si="976"/>
        <v>2.5</v>
      </c>
      <c r="CD44" s="160">
        <f t="shared" si="977"/>
        <v>0</v>
      </c>
      <c r="CE44" s="160">
        <f t="shared" si="978"/>
        <v>4.5</v>
      </c>
      <c r="CF44" s="161">
        <f t="shared" ref="CF44:CG44" si="1173">CF43</f>
        <v>6</v>
      </c>
      <c r="CG44" s="162">
        <f t="shared" si="1173"/>
        <v>1169</v>
      </c>
      <c r="CH44" s="163" t="str">
        <f t="shared" si="980"/>
        <v>-3</v>
      </c>
      <c r="CI44" s="164">
        <f t="shared" si="152"/>
        <v>2</v>
      </c>
      <c r="CJ44" s="165">
        <f t="shared" si="153"/>
        <v>-3</v>
      </c>
      <c r="CK44" s="177">
        <v>8180.0</v>
      </c>
      <c r="CL44" s="177">
        <v>765.0</v>
      </c>
      <c r="CM44" s="177">
        <v>-7000.0</v>
      </c>
      <c r="CN44" s="180">
        <v>4.0</v>
      </c>
      <c r="CO44" s="181"/>
      <c r="CP44" s="83" t="str">
        <f t="shared" si="154"/>
        <v>0</v>
      </c>
      <c r="CQ44" s="167">
        <f t="shared" si="981"/>
        <v>4</v>
      </c>
      <c r="CR44" s="168">
        <f t="shared" si="982"/>
        <v>2.5</v>
      </c>
      <c r="CS44" s="168">
        <f t="shared" si="983"/>
        <v>0</v>
      </c>
      <c r="CT44" s="168">
        <f t="shared" si="984"/>
        <v>-6</v>
      </c>
      <c r="CU44" s="168">
        <f t="shared" si="985"/>
        <v>-3.5</v>
      </c>
      <c r="CV44" s="154">
        <f t="shared" ref="CV44:CW44" si="1174">CV34</f>
        <v>7</v>
      </c>
      <c r="CW44" s="173">
        <f t="shared" si="1174"/>
        <v>1170</v>
      </c>
      <c r="CX44" s="156" t="str">
        <f t="shared" si="987"/>
        <v>2</v>
      </c>
      <c r="CY44" s="157">
        <f t="shared" si="162"/>
        <v>3</v>
      </c>
      <c r="CZ44" s="158">
        <f t="shared" si="163"/>
        <v>2</v>
      </c>
      <c r="DA44" s="176">
        <v>6876.0</v>
      </c>
      <c r="DB44" s="176">
        <v>5751.0</v>
      </c>
      <c r="DC44" s="176">
        <v>-200.0</v>
      </c>
      <c r="DD44" s="178">
        <v>3.0</v>
      </c>
      <c r="DE44" s="179"/>
      <c r="DF44" s="77" t="str">
        <f t="shared" si="164"/>
        <v>0</v>
      </c>
      <c r="DG44" s="81">
        <f t="shared" si="988"/>
        <v>3</v>
      </c>
      <c r="DH44" s="160">
        <f t="shared" si="989"/>
        <v>2</v>
      </c>
      <c r="DI44" s="160">
        <f t="shared" si="990"/>
        <v>2.5</v>
      </c>
      <c r="DJ44" s="160">
        <f t="shared" si="991"/>
        <v>-1</v>
      </c>
      <c r="DK44" s="160">
        <f t="shared" si="992"/>
        <v>3.5</v>
      </c>
      <c r="DL44" s="161">
        <f t="shared" ref="DL44:DM44" si="1175">DL43</f>
        <v>8</v>
      </c>
      <c r="DM44" s="162">
        <f t="shared" si="1175"/>
        <v>1171</v>
      </c>
      <c r="DN44" s="163" t="str">
        <f t="shared" si="994"/>
        <v>4</v>
      </c>
      <c r="DO44" s="164">
        <f t="shared" si="172"/>
        <v>2</v>
      </c>
      <c r="DP44" s="165">
        <f t="shared" si="173"/>
        <v>4</v>
      </c>
      <c r="DQ44" s="177">
        <v>9015.0</v>
      </c>
      <c r="DR44" s="177">
        <v>5773.0</v>
      </c>
      <c r="DS44" s="177">
        <v>2000.0</v>
      </c>
      <c r="DT44" s="180">
        <v>4.0</v>
      </c>
      <c r="DU44" s="181"/>
      <c r="DV44" s="83" t="str">
        <f t="shared" si="174"/>
        <v>0</v>
      </c>
      <c r="DW44" s="167">
        <f t="shared" si="995"/>
        <v>4</v>
      </c>
      <c r="DX44" s="168">
        <f t="shared" si="996"/>
        <v>2.5</v>
      </c>
      <c r="DY44" s="168">
        <f t="shared" si="997"/>
        <v>2.5</v>
      </c>
      <c r="DZ44" s="168">
        <f t="shared" si="998"/>
        <v>2</v>
      </c>
      <c r="EA44" s="168">
        <f t="shared" si="999"/>
        <v>7</v>
      </c>
      <c r="EB44" s="154">
        <f t="shared" ref="EB44:EC44" si="1176">EB34</f>
        <v>9</v>
      </c>
      <c r="EC44" s="173">
        <f t="shared" si="1176"/>
        <v>1172</v>
      </c>
      <c r="ED44" s="156" t="str">
        <f t="shared" si="1001"/>
        <v>-1</v>
      </c>
      <c r="EE44" s="157">
        <f t="shared" si="182"/>
        <v>11</v>
      </c>
      <c r="EF44" s="169">
        <f t="shared" si="183"/>
        <v>-1</v>
      </c>
      <c r="EG44" s="176">
        <v>8163.0</v>
      </c>
      <c r="EH44" s="176">
        <v>1196.0</v>
      </c>
      <c r="EI44" s="176">
        <v>-4000.0</v>
      </c>
      <c r="EJ44" s="178">
        <v>1.5</v>
      </c>
      <c r="EK44" s="179"/>
      <c r="EL44" s="77" t="str">
        <f t="shared" si="184"/>
        <v>0</v>
      </c>
      <c r="EM44" s="81">
        <f t="shared" si="1002"/>
        <v>1.5</v>
      </c>
      <c r="EN44" s="160">
        <f t="shared" si="1003"/>
        <v>2.5</v>
      </c>
      <c r="EO44" s="160">
        <f t="shared" si="1004"/>
        <v>0.5</v>
      </c>
      <c r="EP44" s="160">
        <f t="shared" si="1005"/>
        <v>-5</v>
      </c>
      <c r="EQ44" s="160">
        <f t="shared" si="1006"/>
        <v>-2</v>
      </c>
      <c r="ER44" s="161">
        <f t="shared" ref="ER44:ES44" si="1177">ER43</f>
        <v>10</v>
      </c>
      <c r="ES44" s="162">
        <f t="shared" si="1177"/>
        <v>1173</v>
      </c>
      <c r="ET44" s="163" t="str">
        <f t="shared" si="1008"/>
        <v>5</v>
      </c>
      <c r="EU44" s="164">
        <f t="shared" si="192"/>
        <v>13</v>
      </c>
      <c r="EV44" s="165">
        <f t="shared" si="193"/>
        <v>5</v>
      </c>
      <c r="EW44" s="177">
        <v>8355.0</v>
      </c>
      <c r="EX44" s="177">
        <v>8218.0</v>
      </c>
      <c r="EY44" s="177">
        <v>2900.0</v>
      </c>
      <c r="EZ44" s="180">
        <v>2.5</v>
      </c>
      <c r="FA44" s="181"/>
      <c r="FB44" s="83" t="str">
        <f t="shared" si="194"/>
        <v>0</v>
      </c>
      <c r="FC44" s="167">
        <f t="shared" si="1009"/>
        <v>2.5</v>
      </c>
      <c r="FD44" s="168">
        <f t="shared" si="1010"/>
        <v>2.5</v>
      </c>
      <c r="FE44" s="168">
        <f t="shared" si="1011"/>
        <v>4</v>
      </c>
      <c r="FF44" s="168">
        <f t="shared" si="1012"/>
        <v>2</v>
      </c>
      <c r="FG44" s="168">
        <f t="shared" si="1013"/>
        <v>8.5</v>
      </c>
      <c r="FH44" s="154">
        <f t="shared" ref="FH44:FI44" si="1178">FH34</f>
        <v>11</v>
      </c>
      <c r="FI44" s="173">
        <f t="shared" si="1178"/>
        <v>1174</v>
      </c>
      <c r="FJ44" s="156" t="str">
        <f t="shared" si="1015"/>
        <v>1</v>
      </c>
      <c r="FK44" s="157">
        <f t="shared" si="202"/>
        <v>3</v>
      </c>
      <c r="FL44" s="158">
        <f t="shared" si="203"/>
        <v>1</v>
      </c>
      <c r="FM44" s="176">
        <v>8135.0</v>
      </c>
      <c r="FN44" s="176">
        <v>2178.0</v>
      </c>
      <c r="FO44" s="176">
        <v>-2500.0</v>
      </c>
      <c r="FP44" s="178">
        <v>2.5</v>
      </c>
      <c r="FQ44" s="179"/>
      <c r="FR44" s="77" t="str">
        <f t="shared" si="204"/>
        <v>0</v>
      </c>
      <c r="FS44" s="81">
        <f t="shared" si="1016"/>
        <v>2.5</v>
      </c>
      <c r="FT44" s="160">
        <f t="shared" si="1017"/>
        <v>2.5</v>
      </c>
      <c r="FU44" s="160">
        <f t="shared" si="1018"/>
        <v>1</v>
      </c>
      <c r="FV44" s="160">
        <f t="shared" si="1019"/>
        <v>-4</v>
      </c>
      <c r="FW44" s="160">
        <f t="shared" si="1020"/>
        <v>-0.5</v>
      </c>
      <c r="FX44" s="161">
        <f t="shared" ref="FX44:FY44" si="1179">FX43</f>
        <v>12</v>
      </c>
      <c r="FY44" s="162">
        <f t="shared" si="1179"/>
        <v>1175</v>
      </c>
      <c r="FZ44" s="163" t="str">
        <f t="shared" si="1022"/>
        <v>1</v>
      </c>
      <c r="GA44" s="164">
        <f t="shared" si="212"/>
        <v>3</v>
      </c>
      <c r="GB44" s="165">
        <f t="shared" si="213"/>
        <v>1</v>
      </c>
      <c r="GC44" s="177">
        <v>6999.0</v>
      </c>
      <c r="GD44" s="177">
        <v>2285.0</v>
      </c>
      <c r="GE44" s="177">
        <v>-2500.0</v>
      </c>
      <c r="GF44" s="180">
        <v>2.0</v>
      </c>
      <c r="GG44" s="181"/>
      <c r="GH44" s="83" t="str">
        <f t="shared" si="214"/>
        <v>0</v>
      </c>
      <c r="GI44" s="167">
        <f t="shared" si="1023"/>
        <v>2</v>
      </c>
      <c r="GJ44" s="168">
        <f t="shared" si="1024"/>
        <v>2</v>
      </c>
      <c r="GK44" s="168">
        <f t="shared" si="1025"/>
        <v>1</v>
      </c>
      <c r="GL44" s="168">
        <f t="shared" si="1026"/>
        <v>-4</v>
      </c>
      <c r="GM44" s="168">
        <f t="shared" si="1027"/>
        <v>-1</v>
      </c>
      <c r="GN44" s="154">
        <f t="shared" ref="GN44:GO44" si="1180">GN34</f>
        <v>13</v>
      </c>
      <c r="GO44" s="173">
        <f t="shared" si="1180"/>
        <v>1176</v>
      </c>
      <c r="GP44" s="156" t="str">
        <f t="shared" si="1029"/>
        <v>-1</v>
      </c>
      <c r="GQ44" s="157">
        <f t="shared" si="222"/>
        <v>3</v>
      </c>
      <c r="GR44" s="158">
        <f t="shared" si="223"/>
        <v>-1</v>
      </c>
      <c r="GS44" s="176">
        <v>7590.0</v>
      </c>
      <c r="GT44" s="176">
        <v>1751.0</v>
      </c>
      <c r="GU44" s="176">
        <v>-2500.0</v>
      </c>
      <c r="GV44" s="178">
        <v>4.0</v>
      </c>
      <c r="GW44" s="179"/>
      <c r="GX44" s="77" t="str">
        <f t="shared" si="224"/>
        <v>0</v>
      </c>
      <c r="GY44" s="81">
        <f t="shared" si="1030"/>
        <v>4</v>
      </c>
      <c r="GZ44" s="160">
        <f t="shared" si="1031"/>
        <v>2</v>
      </c>
      <c r="HA44" s="160">
        <f t="shared" si="1032"/>
        <v>0.5</v>
      </c>
      <c r="HB44" s="160">
        <f t="shared" si="1033"/>
        <v>-4</v>
      </c>
      <c r="HC44" s="160">
        <f t="shared" si="1034"/>
        <v>-1.5</v>
      </c>
      <c r="HD44" s="161">
        <f t="shared" ref="HD44:HE44" si="1181">HD43</f>
        <v>14</v>
      </c>
      <c r="HE44" s="162">
        <f t="shared" si="1181"/>
        <v>1177</v>
      </c>
      <c r="HF44" s="163" t="str">
        <f t="shared" si="1036"/>
        <v>1</v>
      </c>
      <c r="HG44" s="164">
        <f t="shared" si="232"/>
        <v>5</v>
      </c>
      <c r="HH44" s="165">
        <f t="shared" si="233"/>
        <v>1</v>
      </c>
      <c r="HI44" s="177">
        <v>8722.0</v>
      </c>
      <c r="HJ44" s="177">
        <v>2204.0</v>
      </c>
      <c r="HK44" s="177">
        <v>-2500.0</v>
      </c>
      <c r="HL44" s="180">
        <v>2.5</v>
      </c>
      <c r="HM44" s="181"/>
      <c r="HN44" s="83" t="str">
        <f t="shared" si="234"/>
        <v>0</v>
      </c>
      <c r="HO44" s="167">
        <f t="shared" si="1037"/>
        <v>2.5</v>
      </c>
      <c r="HP44" s="168">
        <f t="shared" si="1038"/>
        <v>2.5</v>
      </c>
      <c r="HQ44" s="168">
        <f t="shared" si="1039"/>
        <v>1</v>
      </c>
      <c r="HR44" s="168">
        <f t="shared" si="1040"/>
        <v>-4</v>
      </c>
      <c r="HS44" s="168">
        <f t="shared" si="1041"/>
        <v>-0.5</v>
      </c>
      <c r="HT44" s="154">
        <f t="shared" ref="HT44:HU44" si="1182">HT34</f>
        <v>15</v>
      </c>
      <c r="HU44" s="173">
        <f t="shared" si="1182"/>
        <v>1178</v>
      </c>
      <c r="HV44" s="156" t="str">
        <f t="shared" si="1043"/>
        <v>1</v>
      </c>
      <c r="HW44" s="157" t="str">
        <f t="shared" si="242"/>
        <v/>
      </c>
      <c r="HX44" s="169">
        <f t="shared" si="243"/>
        <v>0</v>
      </c>
      <c r="HY44" s="159"/>
      <c r="HZ44" s="159"/>
      <c r="IA44" s="159"/>
      <c r="IB44" s="160"/>
      <c r="IC44" s="160"/>
      <c r="ID44" s="160" t="str">
        <f t="shared" si="244"/>
        <v>0</v>
      </c>
      <c r="IE44" s="160">
        <f t="shared" si="1044"/>
        <v>0</v>
      </c>
      <c r="IF44" s="160">
        <f t="shared" si="1045"/>
        <v>0</v>
      </c>
      <c r="IG44" s="160">
        <f t="shared" si="1046"/>
        <v>0</v>
      </c>
      <c r="IH44" s="160">
        <f t="shared" si="1047"/>
        <v>0</v>
      </c>
      <c r="II44" s="160">
        <f t="shared" si="1048"/>
        <v>0</v>
      </c>
      <c r="IJ44" s="161">
        <f t="shared" ref="IJ44:IK44" si="1183">IJ43</f>
        <v>16</v>
      </c>
      <c r="IK44" s="162">
        <f t="shared" si="1183"/>
        <v>1179</v>
      </c>
      <c r="IL44" s="163" t="str">
        <f t="shared" si="1050"/>
        <v>1</v>
      </c>
      <c r="IM44" s="164" t="str">
        <f t="shared" si="252"/>
        <v/>
      </c>
      <c r="IN44" s="165">
        <f t="shared" si="253"/>
        <v>0</v>
      </c>
      <c r="IO44" s="166"/>
      <c r="IP44" s="166"/>
      <c r="IQ44" s="166"/>
      <c r="IR44" s="168"/>
      <c r="IS44" s="168"/>
      <c r="IT44" s="170" t="str">
        <f t="shared" si="254"/>
        <v>0</v>
      </c>
      <c r="IU44" s="170">
        <f t="shared" si="1051"/>
        <v>0</v>
      </c>
      <c r="IV44" s="168">
        <f t="shared" si="1052"/>
        <v>0</v>
      </c>
      <c r="IW44" s="168">
        <f t="shared" si="1053"/>
        <v>0</v>
      </c>
      <c r="IX44" s="168">
        <f t="shared" si="1054"/>
        <v>0</v>
      </c>
      <c r="IY44" s="168">
        <f t="shared" si="1055"/>
        <v>0</v>
      </c>
      <c r="IZ44" s="154">
        <f t="shared" ref="IZ44:JA44" si="1184">IZ34</f>
        <v>17</v>
      </c>
      <c r="JA44" s="173">
        <f t="shared" si="1184"/>
        <v>1180</v>
      </c>
      <c r="JB44" s="156" t="str">
        <f t="shared" si="1057"/>
        <v>1</v>
      </c>
      <c r="JC44" s="157" t="str">
        <f t="shared" si="262"/>
        <v/>
      </c>
      <c r="JD44" s="158">
        <f t="shared" si="263"/>
        <v>0</v>
      </c>
      <c r="JE44" s="159"/>
      <c r="JF44" s="159"/>
      <c r="JG44" s="159"/>
      <c r="JH44" s="160"/>
      <c r="JI44" s="160"/>
      <c r="JJ44" s="171" t="str">
        <f t="shared" si="264"/>
        <v>0</v>
      </c>
      <c r="JK44" s="171">
        <f t="shared" si="1058"/>
        <v>0</v>
      </c>
      <c r="JL44" s="160">
        <f t="shared" si="1059"/>
        <v>0</v>
      </c>
      <c r="JM44" s="160">
        <f t="shared" si="1060"/>
        <v>0</v>
      </c>
      <c r="JN44" s="160">
        <f t="shared" si="1061"/>
        <v>0</v>
      </c>
      <c r="JO44" s="160">
        <f t="shared" si="1062"/>
        <v>0</v>
      </c>
      <c r="JP44" s="161">
        <f t="shared" ref="JP44:JQ44" si="1185">JP43</f>
        <v>18</v>
      </c>
      <c r="JQ44" s="162">
        <f t="shared" si="1185"/>
        <v>1181</v>
      </c>
      <c r="JR44" s="163" t="str">
        <f t="shared" si="1064"/>
        <v>1</v>
      </c>
      <c r="JS44" s="164" t="str">
        <f t="shared" si="272"/>
        <v/>
      </c>
      <c r="JT44" s="165">
        <f t="shared" si="273"/>
        <v>0</v>
      </c>
      <c r="JU44" s="166"/>
      <c r="JV44" s="166"/>
      <c r="JW44" s="166"/>
      <c r="JX44" s="168"/>
      <c r="JY44" s="168"/>
      <c r="JZ44" s="170" t="str">
        <f t="shared" si="274"/>
        <v>0</v>
      </c>
      <c r="KA44" s="170">
        <f t="shared" si="1065"/>
        <v>0</v>
      </c>
      <c r="KB44" s="168">
        <f t="shared" si="1066"/>
        <v>0</v>
      </c>
      <c r="KC44" s="168">
        <f t="shared" si="1067"/>
        <v>0</v>
      </c>
      <c r="KD44" s="168">
        <f t="shared" si="1068"/>
        <v>0</v>
      </c>
      <c r="KE44" s="168">
        <f t="shared" si="1069"/>
        <v>0</v>
      </c>
      <c r="KF44" s="154">
        <f t="shared" ref="KF44:KG44" si="1186">KF34</f>
        <v>19</v>
      </c>
      <c r="KG44" s="173">
        <f t="shared" si="1186"/>
        <v>1182</v>
      </c>
      <c r="KH44" s="156" t="str">
        <f t="shared" si="1071"/>
        <v>1</v>
      </c>
      <c r="KI44" s="157" t="str">
        <f t="shared" si="282"/>
        <v/>
      </c>
      <c r="KJ44" s="158">
        <f t="shared" si="283"/>
        <v>0</v>
      </c>
      <c r="KK44" s="159"/>
      <c r="KL44" s="159"/>
      <c r="KM44" s="159"/>
      <c r="KN44" s="160"/>
      <c r="KO44" s="160"/>
      <c r="KP44" s="171" t="str">
        <f t="shared" si="284"/>
        <v>0</v>
      </c>
      <c r="KQ44" s="171">
        <f t="shared" si="1072"/>
        <v>0</v>
      </c>
      <c r="KR44" s="160">
        <f t="shared" si="1073"/>
        <v>0</v>
      </c>
      <c r="KS44" s="160">
        <f t="shared" si="1074"/>
        <v>0</v>
      </c>
      <c r="KT44" s="160">
        <f t="shared" si="1075"/>
        <v>0</v>
      </c>
      <c r="KU44" s="160">
        <f t="shared" si="1076"/>
        <v>0</v>
      </c>
      <c r="KV44" s="161">
        <f t="shared" ref="KV44:KW44" si="1187">KV43</f>
        <v>20</v>
      </c>
      <c r="KW44" s="162">
        <f t="shared" si="1187"/>
        <v>1183</v>
      </c>
      <c r="KX44" s="163" t="str">
        <f t="shared" si="1078"/>
        <v>1</v>
      </c>
      <c r="KY44" s="164" t="str">
        <f t="shared" si="292"/>
        <v/>
      </c>
      <c r="KZ44" s="165">
        <f t="shared" si="293"/>
        <v>0</v>
      </c>
      <c r="LA44" s="166"/>
      <c r="LB44" s="166"/>
      <c r="LC44" s="166"/>
      <c r="LD44" s="168"/>
      <c r="LE44" s="168"/>
      <c r="LF44" s="170" t="str">
        <f t="shared" si="294"/>
        <v>0</v>
      </c>
      <c r="LG44" s="170">
        <f t="shared" si="1079"/>
        <v>0</v>
      </c>
      <c r="LH44" s="168">
        <f t="shared" si="1080"/>
        <v>0</v>
      </c>
      <c r="LI44" s="168">
        <f t="shared" si="1081"/>
        <v>0</v>
      </c>
      <c r="LJ44" s="168">
        <f t="shared" si="1082"/>
        <v>0</v>
      </c>
      <c r="LK44" s="168">
        <f t="shared" si="1083"/>
        <v>0</v>
      </c>
      <c r="LL44" s="172"/>
      <c r="LM44" s="172"/>
      <c r="LN44" s="168" t="str">
        <f t="shared" si="1084"/>
        <v>#REF!</v>
      </c>
      <c r="LO44" s="168" t="str">
        <f t="shared" si="1085"/>
        <v>#REF!</v>
      </c>
      <c r="LP44" s="168" t="str">
        <f t="shared" si="1086"/>
        <v>#REF!</v>
      </c>
      <c r="LQ44" s="168" t="str">
        <f t="shared" si="1087"/>
        <v>#REF!</v>
      </c>
    </row>
    <row r="45" ht="15.75" customHeight="1">
      <c r="A45" s="151">
        <v>46150.0</v>
      </c>
      <c r="B45" s="152" t="s">
        <v>29</v>
      </c>
      <c r="C45" s="153">
        <f t="shared" si="99"/>
        <v>-8100</v>
      </c>
      <c r="D45" s="154">
        <f t="shared" ref="D45:E45" si="1188">D44</f>
        <v>1</v>
      </c>
      <c r="E45" s="173">
        <f t="shared" si="1188"/>
        <v>1164</v>
      </c>
      <c r="F45" s="156" t="str">
        <f t="shared" si="925"/>
        <v>-3</v>
      </c>
      <c r="G45" s="157">
        <f t="shared" si="102"/>
        <v>2</v>
      </c>
      <c r="H45" s="158">
        <f t="shared" si="103"/>
        <v>-3</v>
      </c>
      <c r="I45" s="176">
        <v>9483.0</v>
      </c>
      <c r="J45" s="176">
        <v>883.0</v>
      </c>
      <c r="K45" s="176">
        <v>-6000.0</v>
      </c>
      <c r="L45" s="178">
        <v>4.0</v>
      </c>
      <c r="M45" s="179"/>
      <c r="N45" s="77" t="str">
        <f t="shared" si="104"/>
        <v>0</v>
      </c>
      <c r="O45" s="81">
        <f t="shared" si="946"/>
        <v>4</v>
      </c>
      <c r="P45" s="160">
        <f t="shared" si="947"/>
        <v>2.5</v>
      </c>
      <c r="Q45" s="160">
        <f t="shared" si="948"/>
        <v>0</v>
      </c>
      <c r="R45" s="160">
        <f t="shared" si="949"/>
        <v>-6</v>
      </c>
      <c r="S45" s="160">
        <f t="shared" si="950"/>
        <v>-3.5</v>
      </c>
      <c r="T45" s="161">
        <f t="shared" ref="T45:U45" si="1189">T44</f>
        <v>2</v>
      </c>
      <c r="U45" s="175">
        <f t="shared" si="1189"/>
        <v>1165</v>
      </c>
      <c r="V45" s="163" t="str">
        <f t="shared" si="952"/>
        <v>2</v>
      </c>
      <c r="W45" s="164">
        <f t="shared" si="112"/>
        <v>4</v>
      </c>
      <c r="X45" s="165">
        <f t="shared" si="113"/>
        <v>2</v>
      </c>
      <c r="Y45" s="177">
        <v>8169.0</v>
      </c>
      <c r="Z45" s="177">
        <v>2709.0</v>
      </c>
      <c r="AA45" s="177">
        <v>-1200.0</v>
      </c>
      <c r="AB45" s="180">
        <v>2.0</v>
      </c>
      <c r="AC45" s="181"/>
      <c r="AD45" s="83" t="str">
        <f t="shared" si="114"/>
        <v>0</v>
      </c>
      <c r="AE45" s="167">
        <f t="shared" si="953"/>
        <v>2</v>
      </c>
      <c r="AF45" s="168">
        <f t="shared" si="954"/>
        <v>2.5</v>
      </c>
      <c r="AG45" s="168">
        <f t="shared" si="955"/>
        <v>1</v>
      </c>
      <c r="AH45" s="168">
        <f t="shared" si="956"/>
        <v>-1.5</v>
      </c>
      <c r="AI45" s="168">
        <f t="shared" si="957"/>
        <v>2</v>
      </c>
      <c r="AJ45" s="154">
        <f t="shared" ref="AJ45:AK45" si="1190">AJ44</f>
        <v>3</v>
      </c>
      <c r="AK45" s="173">
        <f t="shared" si="1190"/>
        <v>1166</v>
      </c>
      <c r="AL45" s="156" t="str">
        <f t="shared" si="959"/>
        <v>6</v>
      </c>
      <c r="AM45" s="157">
        <f t="shared" si="122"/>
        <v>9</v>
      </c>
      <c r="AN45" s="158">
        <f t="shared" si="123"/>
        <v>6</v>
      </c>
      <c r="AO45" s="176">
        <v>11317.0</v>
      </c>
      <c r="AP45" s="176">
        <v>13780.0</v>
      </c>
      <c r="AQ45" s="176">
        <v>9800.0</v>
      </c>
      <c r="AR45" s="178">
        <v>1.5</v>
      </c>
      <c r="AS45" s="179"/>
      <c r="AT45" s="77" t="str">
        <f t="shared" si="124"/>
        <v>0</v>
      </c>
      <c r="AU45" s="81">
        <f t="shared" si="960"/>
        <v>1.5</v>
      </c>
      <c r="AV45" s="160">
        <f t="shared" si="961"/>
        <v>2.5</v>
      </c>
      <c r="AW45" s="160">
        <f t="shared" si="962"/>
        <v>5</v>
      </c>
      <c r="AX45" s="160">
        <f t="shared" si="963"/>
        <v>5</v>
      </c>
      <c r="AY45" s="160">
        <f t="shared" si="964"/>
        <v>12.5</v>
      </c>
      <c r="AZ45" s="161">
        <f t="shared" ref="AZ45:BA45" si="1191">AZ44</f>
        <v>4</v>
      </c>
      <c r="BA45" s="175">
        <f t="shared" si="1191"/>
        <v>1167</v>
      </c>
      <c r="BB45" s="163" t="str">
        <f t="shared" si="966"/>
        <v>6</v>
      </c>
      <c r="BC45" s="164">
        <f t="shared" si="132"/>
        <v>8</v>
      </c>
      <c r="BD45" s="165">
        <f t="shared" si="133"/>
        <v>6</v>
      </c>
      <c r="BE45" s="177">
        <v>9099.0</v>
      </c>
      <c r="BF45" s="177">
        <v>9818.0</v>
      </c>
      <c r="BG45" s="177">
        <v>4800.0</v>
      </c>
      <c r="BH45" s="180">
        <v>2.5</v>
      </c>
      <c r="BI45" s="181"/>
      <c r="BJ45" s="83" t="str">
        <f t="shared" si="134"/>
        <v>0</v>
      </c>
      <c r="BK45" s="167">
        <f t="shared" si="967"/>
        <v>2.5</v>
      </c>
      <c r="BL45" s="168">
        <f t="shared" si="968"/>
        <v>2.5</v>
      </c>
      <c r="BM45" s="168">
        <f t="shared" si="969"/>
        <v>4.5</v>
      </c>
      <c r="BN45" s="168">
        <f t="shared" si="970"/>
        <v>3</v>
      </c>
      <c r="BO45" s="168">
        <f t="shared" si="971"/>
        <v>10</v>
      </c>
      <c r="BP45" s="154">
        <f t="shared" ref="BP45:BQ45" si="1192">BP44</f>
        <v>5</v>
      </c>
      <c r="BQ45" s="173">
        <f t="shared" si="1192"/>
        <v>1168</v>
      </c>
      <c r="BR45" s="156" t="str">
        <f t="shared" si="973"/>
        <v>6</v>
      </c>
      <c r="BS45" s="157">
        <f t="shared" si="142"/>
        <v>2</v>
      </c>
      <c r="BT45" s="158">
        <f t="shared" si="143"/>
        <v>6</v>
      </c>
      <c r="BU45" s="176">
        <v>9715.0</v>
      </c>
      <c r="BV45" s="176">
        <v>11126.0</v>
      </c>
      <c r="BW45" s="176">
        <v>7200.0</v>
      </c>
      <c r="BX45" s="178">
        <v>4.5</v>
      </c>
      <c r="BY45" s="179"/>
      <c r="BZ45" s="77" t="str">
        <f t="shared" si="144"/>
        <v>0</v>
      </c>
      <c r="CA45" s="81">
        <f t="shared" si="974"/>
        <v>4.5</v>
      </c>
      <c r="CB45" s="160">
        <f t="shared" si="975"/>
        <v>2.5</v>
      </c>
      <c r="CC45" s="160">
        <f t="shared" si="976"/>
        <v>5</v>
      </c>
      <c r="CD45" s="160">
        <f t="shared" si="977"/>
        <v>4</v>
      </c>
      <c r="CE45" s="160">
        <f t="shared" si="978"/>
        <v>11.5</v>
      </c>
      <c r="CF45" s="161">
        <f t="shared" ref="CF45:CG45" si="1193">CF44</f>
        <v>6</v>
      </c>
      <c r="CG45" s="175">
        <f t="shared" si="1193"/>
        <v>1169</v>
      </c>
      <c r="CH45" s="163" t="str">
        <f t="shared" si="980"/>
        <v>2</v>
      </c>
      <c r="CI45" s="164">
        <f t="shared" si="152"/>
        <v>3</v>
      </c>
      <c r="CJ45" s="165">
        <f t="shared" si="153"/>
        <v>2</v>
      </c>
      <c r="CK45" s="177">
        <v>8799.0</v>
      </c>
      <c r="CL45" s="177">
        <v>3078.0</v>
      </c>
      <c r="CM45" s="177">
        <v>-2000.0</v>
      </c>
      <c r="CN45" s="180">
        <v>2.5</v>
      </c>
      <c r="CO45" s="181"/>
      <c r="CP45" s="83" t="str">
        <f t="shared" si="154"/>
        <v>0</v>
      </c>
      <c r="CQ45" s="167">
        <f t="shared" si="981"/>
        <v>2.5</v>
      </c>
      <c r="CR45" s="168">
        <f t="shared" si="982"/>
        <v>2.5</v>
      </c>
      <c r="CS45" s="168">
        <f t="shared" si="983"/>
        <v>1.5</v>
      </c>
      <c r="CT45" s="168">
        <f t="shared" si="984"/>
        <v>-1.5</v>
      </c>
      <c r="CU45" s="168">
        <f t="shared" si="985"/>
        <v>2.5</v>
      </c>
      <c r="CV45" s="154">
        <f t="shared" ref="CV45:CW45" si="1194">CV44</f>
        <v>7</v>
      </c>
      <c r="CW45" s="173">
        <f t="shared" si="1194"/>
        <v>1170</v>
      </c>
      <c r="CX45" s="156" t="str">
        <f t="shared" si="987"/>
        <v>1</v>
      </c>
      <c r="CY45" s="157">
        <f t="shared" si="162"/>
        <v>4</v>
      </c>
      <c r="CZ45" s="158">
        <f t="shared" si="163"/>
        <v>1</v>
      </c>
      <c r="DA45" s="176">
        <v>9350.0</v>
      </c>
      <c r="DB45" s="176">
        <v>3234.0</v>
      </c>
      <c r="DC45" s="176">
        <v>-3000.0</v>
      </c>
      <c r="DD45" s="178">
        <v>4.0</v>
      </c>
      <c r="DE45" s="179"/>
      <c r="DF45" s="77" t="str">
        <f t="shared" si="164"/>
        <v>0</v>
      </c>
      <c r="DG45" s="81">
        <f t="shared" si="988"/>
        <v>4</v>
      </c>
      <c r="DH45" s="160">
        <f t="shared" si="989"/>
        <v>2.5</v>
      </c>
      <c r="DI45" s="160">
        <f t="shared" si="990"/>
        <v>1.5</v>
      </c>
      <c r="DJ45" s="160">
        <f t="shared" si="991"/>
        <v>-4</v>
      </c>
      <c r="DK45" s="160">
        <f t="shared" si="992"/>
        <v>0</v>
      </c>
      <c r="DL45" s="161">
        <f t="shared" ref="DL45:DM45" si="1195">DL44</f>
        <v>8</v>
      </c>
      <c r="DM45" s="175">
        <f t="shared" si="1195"/>
        <v>1171</v>
      </c>
      <c r="DN45" s="163" t="str">
        <f t="shared" si="994"/>
        <v>6</v>
      </c>
      <c r="DO45" s="164">
        <f t="shared" si="172"/>
        <v>1</v>
      </c>
      <c r="DP45" s="165">
        <f t="shared" si="173"/>
        <v>6</v>
      </c>
      <c r="DQ45" s="177">
        <v>8531.0</v>
      </c>
      <c r="DR45" s="177">
        <v>10162.0</v>
      </c>
      <c r="DS45" s="177">
        <v>5300.0</v>
      </c>
      <c r="DT45" s="180">
        <v>4.5</v>
      </c>
      <c r="DU45" s="181"/>
      <c r="DV45" s="83" t="str">
        <f t="shared" si="174"/>
        <v>0</v>
      </c>
      <c r="DW45" s="167">
        <f t="shared" si="995"/>
        <v>4.5</v>
      </c>
      <c r="DX45" s="168">
        <f t="shared" si="996"/>
        <v>2.5</v>
      </c>
      <c r="DY45" s="168">
        <f t="shared" si="997"/>
        <v>5</v>
      </c>
      <c r="DZ45" s="168">
        <f t="shared" si="998"/>
        <v>3</v>
      </c>
      <c r="EA45" s="168">
        <f t="shared" si="999"/>
        <v>10.5</v>
      </c>
      <c r="EB45" s="154">
        <f t="shared" ref="EB45:EC45" si="1196">EB44</f>
        <v>9</v>
      </c>
      <c r="EC45" s="173">
        <f t="shared" si="1196"/>
        <v>1172</v>
      </c>
      <c r="ED45" s="156" t="str">
        <f t="shared" si="1001"/>
        <v>-1</v>
      </c>
      <c r="EE45" s="157">
        <f t="shared" si="182"/>
        <v>12</v>
      </c>
      <c r="EF45" s="169">
        <f t="shared" si="183"/>
        <v>-1</v>
      </c>
      <c r="EG45" s="176">
        <v>9936.0</v>
      </c>
      <c r="EH45" s="176">
        <v>1266.0</v>
      </c>
      <c r="EI45" s="176">
        <v>-4000.0</v>
      </c>
      <c r="EJ45" s="178">
        <v>1.5</v>
      </c>
      <c r="EK45" s="179"/>
      <c r="EL45" s="77" t="str">
        <f t="shared" si="184"/>
        <v>0</v>
      </c>
      <c r="EM45" s="81">
        <f t="shared" si="1002"/>
        <v>1.5</v>
      </c>
      <c r="EN45" s="160">
        <f t="shared" si="1003"/>
        <v>2.5</v>
      </c>
      <c r="EO45" s="160">
        <f t="shared" si="1004"/>
        <v>0.5</v>
      </c>
      <c r="EP45" s="160">
        <f t="shared" si="1005"/>
        <v>-5</v>
      </c>
      <c r="EQ45" s="160">
        <f t="shared" si="1006"/>
        <v>-2</v>
      </c>
      <c r="ER45" s="161">
        <f t="shared" ref="ER45:ES45" si="1197">ER44</f>
        <v>10</v>
      </c>
      <c r="ES45" s="175">
        <f t="shared" si="1197"/>
        <v>1173</v>
      </c>
      <c r="ET45" s="163" t="str">
        <f t="shared" si="1008"/>
        <v>-2</v>
      </c>
      <c r="EU45" s="164">
        <f t="shared" si="192"/>
        <v>1</v>
      </c>
      <c r="EV45" s="165">
        <f t="shared" si="193"/>
        <v>-2</v>
      </c>
      <c r="EW45" s="177">
        <v>8457.0</v>
      </c>
      <c r="EX45" s="177">
        <v>1298.0</v>
      </c>
      <c r="EY45" s="177">
        <v>-6000.0</v>
      </c>
      <c r="EZ45" s="180">
        <v>3.5</v>
      </c>
      <c r="FA45" s="181"/>
      <c r="FB45" s="83" t="str">
        <f t="shared" si="194"/>
        <v>0</v>
      </c>
      <c r="FC45" s="167">
        <f t="shared" si="1009"/>
        <v>3.5</v>
      </c>
      <c r="FD45" s="168">
        <f t="shared" si="1010"/>
        <v>2.5</v>
      </c>
      <c r="FE45" s="168">
        <f t="shared" si="1011"/>
        <v>0.5</v>
      </c>
      <c r="FF45" s="168">
        <f t="shared" si="1012"/>
        <v>-6</v>
      </c>
      <c r="FG45" s="168">
        <f t="shared" si="1013"/>
        <v>-3</v>
      </c>
      <c r="FH45" s="154">
        <f t="shared" ref="FH45:FI45" si="1198">FH44</f>
        <v>11</v>
      </c>
      <c r="FI45" s="173">
        <f t="shared" si="1198"/>
        <v>1174</v>
      </c>
      <c r="FJ45" s="156" t="str">
        <f t="shared" si="1015"/>
        <v>-1</v>
      </c>
      <c r="FK45" s="157">
        <f t="shared" si="202"/>
        <v>4</v>
      </c>
      <c r="FL45" s="158">
        <f t="shared" si="203"/>
        <v>-1</v>
      </c>
      <c r="FM45" s="176">
        <v>9286.0</v>
      </c>
      <c r="FN45" s="176">
        <v>1624.0</v>
      </c>
      <c r="FO45" s="176">
        <v>-4000.0</v>
      </c>
      <c r="FP45" s="178">
        <v>2.0</v>
      </c>
      <c r="FQ45" s="179"/>
      <c r="FR45" s="77" t="str">
        <f t="shared" si="204"/>
        <v>0</v>
      </c>
      <c r="FS45" s="81">
        <f t="shared" si="1016"/>
        <v>2</v>
      </c>
      <c r="FT45" s="160">
        <f t="shared" si="1017"/>
        <v>2.5</v>
      </c>
      <c r="FU45" s="160">
        <f t="shared" si="1018"/>
        <v>0.5</v>
      </c>
      <c r="FV45" s="160">
        <f t="shared" si="1019"/>
        <v>-5</v>
      </c>
      <c r="FW45" s="160">
        <f t="shared" si="1020"/>
        <v>-2</v>
      </c>
      <c r="FX45" s="161">
        <f t="shared" ref="FX45:FY45" si="1199">FX44</f>
        <v>12</v>
      </c>
      <c r="FY45" s="175">
        <f t="shared" si="1199"/>
        <v>1175</v>
      </c>
      <c r="FZ45" s="163" t="str">
        <f t="shared" si="1022"/>
        <v>1</v>
      </c>
      <c r="GA45" s="164">
        <f t="shared" si="212"/>
        <v>4</v>
      </c>
      <c r="GB45" s="165">
        <f t="shared" si="213"/>
        <v>1</v>
      </c>
      <c r="GC45" s="177">
        <v>8115.0</v>
      </c>
      <c r="GD45" s="177">
        <v>3492.0</v>
      </c>
      <c r="GE45" s="177">
        <v>-2500.0</v>
      </c>
      <c r="GF45" s="180">
        <v>2.0</v>
      </c>
      <c r="GG45" s="181"/>
      <c r="GH45" s="83" t="str">
        <f t="shared" si="214"/>
        <v>0</v>
      </c>
      <c r="GI45" s="167">
        <f t="shared" si="1023"/>
        <v>2</v>
      </c>
      <c r="GJ45" s="168">
        <f t="shared" si="1024"/>
        <v>2.5</v>
      </c>
      <c r="GK45" s="168">
        <f t="shared" si="1025"/>
        <v>1.5</v>
      </c>
      <c r="GL45" s="168">
        <f t="shared" si="1026"/>
        <v>-4</v>
      </c>
      <c r="GM45" s="168">
        <f t="shared" si="1027"/>
        <v>0</v>
      </c>
      <c r="GN45" s="154">
        <f t="shared" ref="GN45:GO45" si="1200">GN44</f>
        <v>13</v>
      </c>
      <c r="GO45" s="173">
        <f t="shared" si="1200"/>
        <v>1176</v>
      </c>
      <c r="GP45" s="156" t="str">
        <f t="shared" si="1029"/>
        <v>1</v>
      </c>
      <c r="GQ45" s="157">
        <f t="shared" si="222"/>
        <v>4</v>
      </c>
      <c r="GR45" s="158">
        <f t="shared" si="223"/>
        <v>1</v>
      </c>
      <c r="GS45" s="176">
        <v>9425.0</v>
      </c>
      <c r="GT45" s="176">
        <v>1971.0</v>
      </c>
      <c r="GU45" s="176">
        <v>-2500.0</v>
      </c>
      <c r="GV45" s="178">
        <v>3.0</v>
      </c>
      <c r="GW45" s="179"/>
      <c r="GX45" s="77" t="str">
        <f t="shared" si="224"/>
        <v>0</v>
      </c>
      <c r="GY45" s="81">
        <f t="shared" si="1030"/>
        <v>3</v>
      </c>
      <c r="GZ45" s="160">
        <f t="shared" si="1031"/>
        <v>2.5</v>
      </c>
      <c r="HA45" s="160">
        <f t="shared" si="1032"/>
        <v>0.5</v>
      </c>
      <c r="HB45" s="160">
        <f t="shared" si="1033"/>
        <v>-4</v>
      </c>
      <c r="HC45" s="160">
        <f t="shared" si="1034"/>
        <v>-1</v>
      </c>
      <c r="HD45" s="161">
        <f t="shared" ref="HD45:HE45" si="1201">HD44</f>
        <v>14</v>
      </c>
      <c r="HE45" s="175">
        <f t="shared" si="1201"/>
        <v>1177</v>
      </c>
      <c r="HF45" s="163" t="str">
        <f t="shared" si="1036"/>
        <v>-2</v>
      </c>
      <c r="HG45" s="164">
        <f t="shared" si="232"/>
        <v>6</v>
      </c>
      <c r="HH45" s="165">
        <f t="shared" si="233"/>
        <v>-2</v>
      </c>
      <c r="HI45" s="177">
        <v>8150.0</v>
      </c>
      <c r="HJ45" s="177">
        <v>971.0</v>
      </c>
      <c r="HK45" s="177">
        <v>-4000.0</v>
      </c>
      <c r="HL45" s="180">
        <v>2.5</v>
      </c>
      <c r="HM45" s="181"/>
      <c r="HN45" s="83" t="str">
        <f t="shared" si="234"/>
        <v>0</v>
      </c>
      <c r="HO45" s="167">
        <f t="shared" si="1037"/>
        <v>2.5</v>
      </c>
      <c r="HP45" s="168">
        <f t="shared" si="1038"/>
        <v>2.5</v>
      </c>
      <c r="HQ45" s="168">
        <f t="shared" si="1039"/>
        <v>0</v>
      </c>
      <c r="HR45" s="168">
        <f t="shared" si="1040"/>
        <v>-5</v>
      </c>
      <c r="HS45" s="168">
        <f t="shared" si="1041"/>
        <v>-2.5</v>
      </c>
      <c r="HT45" s="154">
        <f t="shared" ref="HT45:HU45" si="1202">HT44</f>
        <v>15</v>
      </c>
      <c r="HU45" s="173">
        <f t="shared" si="1202"/>
        <v>1178</v>
      </c>
      <c r="HV45" s="156" t="str">
        <f t="shared" si="1043"/>
        <v>1</v>
      </c>
      <c r="HW45" s="157" t="str">
        <f t="shared" si="242"/>
        <v/>
      </c>
      <c r="HX45" s="169">
        <f t="shared" si="243"/>
        <v>0</v>
      </c>
      <c r="HY45" s="159"/>
      <c r="HZ45" s="159"/>
      <c r="IA45" s="159"/>
      <c r="IB45" s="160"/>
      <c r="IC45" s="160"/>
      <c r="ID45" s="160" t="str">
        <f t="shared" si="244"/>
        <v>0</v>
      </c>
      <c r="IE45" s="160">
        <f t="shared" si="1044"/>
        <v>0</v>
      </c>
      <c r="IF45" s="160">
        <f t="shared" si="1045"/>
        <v>0</v>
      </c>
      <c r="IG45" s="160">
        <f t="shared" si="1046"/>
        <v>0</v>
      </c>
      <c r="IH45" s="160">
        <f t="shared" si="1047"/>
        <v>0</v>
      </c>
      <c r="II45" s="160">
        <f t="shared" si="1048"/>
        <v>0</v>
      </c>
      <c r="IJ45" s="161">
        <f t="shared" ref="IJ45:IK45" si="1203">IJ44</f>
        <v>16</v>
      </c>
      <c r="IK45" s="175">
        <f t="shared" si="1203"/>
        <v>1179</v>
      </c>
      <c r="IL45" s="163" t="str">
        <f t="shared" si="1050"/>
        <v>1</v>
      </c>
      <c r="IM45" s="164" t="str">
        <f t="shared" si="252"/>
        <v/>
      </c>
      <c r="IN45" s="165">
        <f t="shared" si="253"/>
        <v>0</v>
      </c>
      <c r="IO45" s="166"/>
      <c r="IP45" s="166"/>
      <c r="IQ45" s="166"/>
      <c r="IR45" s="168"/>
      <c r="IS45" s="168"/>
      <c r="IT45" s="170" t="str">
        <f t="shared" si="254"/>
        <v>0</v>
      </c>
      <c r="IU45" s="170">
        <f t="shared" si="1051"/>
        <v>0</v>
      </c>
      <c r="IV45" s="168">
        <f t="shared" si="1052"/>
        <v>0</v>
      </c>
      <c r="IW45" s="168">
        <f t="shared" si="1053"/>
        <v>0</v>
      </c>
      <c r="IX45" s="168">
        <f t="shared" si="1054"/>
        <v>0</v>
      </c>
      <c r="IY45" s="168">
        <f t="shared" si="1055"/>
        <v>0</v>
      </c>
      <c r="IZ45" s="154">
        <f t="shared" ref="IZ45:JA45" si="1204">IZ44</f>
        <v>17</v>
      </c>
      <c r="JA45" s="173">
        <f t="shared" si="1204"/>
        <v>1180</v>
      </c>
      <c r="JB45" s="156" t="str">
        <f t="shared" si="1057"/>
        <v>1</v>
      </c>
      <c r="JC45" s="157" t="str">
        <f t="shared" si="262"/>
        <v/>
      </c>
      <c r="JD45" s="158">
        <f t="shared" si="263"/>
        <v>0</v>
      </c>
      <c r="JE45" s="159"/>
      <c r="JF45" s="159"/>
      <c r="JG45" s="159"/>
      <c r="JH45" s="160"/>
      <c r="JI45" s="160"/>
      <c r="JJ45" s="171" t="str">
        <f t="shared" si="264"/>
        <v>0</v>
      </c>
      <c r="JK45" s="171">
        <f t="shared" si="1058"/>
        <v>0</v>
      </c>
      <c r="JL45" s="160">
        <f t="shared" si="1059"/>
        <v>0</v>
      </c>
      <c r="JM45" s="160">
        <f t="shared" si="1060"/>
        <v>0</v>
      </c>
      <c r="JN45" s="160">
        <f t="shared" si="1061"/>
        <v>0</v>
      </c>
      <c r="JO45" s="160">
        <f t="shared" si="1062"/>
        <v>0</v>
      </c>
      <c r="JP45" s="161">
        <f t="shared" ref="JP45:JQ45" si="1205">JP44</f>
        <v>18</v>
      </c>
      <c r="JQ45" s="175">
        <f t="shared" si="1205"/>
        <v>1181</v>
      </c>
      <c r="JR45" s="163" t="str">
        <f t="shared" si="1064"/>
        <v>1</v>
      </c>
      <c r="JS45" s="164" t="str">
        <f t="shared" si="272"/>
        <v/>
      </c>
      <c r="JT45" s="165">
        <f t="shared" si="273"/>
        <v>0</v>
      </c>
      <c r="JU45" s="166"/>
      <c r="JV45" s="166"/>
      <c r="JW45" s="166"/>
      <c r="JX45" s="168"/>
      <c r="JY45" s="168"/>
      <c r="JZ45" s="170" t="str">
        <f t="shared" si="274"/>
        <v>0</v>
      </c>
      <c r="KA45" s="170">
        <f t="shared" si="1065"/>
        <v>0</v>
      </c>
      <c r="KB45" s="168">
        <f t="shared" si="1066"/>
        <v>0</v>
      </c>
      <c r="KC45" s="168">
        <f t="shared" si="1067"/>
        <v>0</v>
      </c>
      <c r="KD45" s="168">
        <f t="shared" si="1068"/>
        <v>0</v>
      </c>
      <c r="KE45" s="168">
        <f t="shared" si="1069"/>
        <v>0</v>
      </c>
      <c r="KF45" s="154">
        <f t="shared" ref="KF45:KG45" si="1206">KF44</f>
        <v>19</v>
      </c>
      <c r="KG45" s="173">
        <f t="shared" si="1206"/>
        <v>1182</v>
      </c>
      <c r="KH45" s="156" t="str">
        <f t="shared" si="1071"/>
        <v>1</v>
      </c>
      <c r="KI45" s="157" t="str">
        <f t="shared" si="282"/>
        <v/>
      </c>
      <c r="KJ45" s="158">
        <f t="shared" si="283"/>
        <v>0</v>
      </c>
      <c r="KK45" s="159"/>
      <c r="KL45" s="159"/>
      <c r="KM45" s="159"/>
      <c r="KN45" s="160"/>
      <c r="KO45" s="160"/>
      <c r="KP45" s="171" t="str">
        <f t="shared" si="284"/>
        <v>0</v>
      </c>
      <c r="KQ45" s="171">
        <f t="shared" si="1072"/>
        <v>0</v>
      </c>
      <c r="KR45" s="160">
        <f t="shared" si="1073"/>
        <v>0</v>
      </c>
      <c r="KS45" s="160">
        <f t="shared" si="1074"/>
        <v>0</v>
      </c>
      <c r="KT45" s="160">
        <f t="shared" si="1075"/>
        <v>0</v>
      </c>
      <c r="KU45" s="160">
        <f t="shared" si="1076"/>
        <v>0</v>
      </c>
      <c r="KV45" s="161">
        <f t="shared" ref="KV45:KW45" si="1207">KV44</f>
        <v>20</v>
      </c>
      <c r="KW45" s="175">
        <f t="shared" si="1207"/>
        <v>1183</v>
      </c>
      <c r="KX45" s="163" t="str">
        <f t="shared" si="1078"/>
        <v>1</v>
      </c>
      <c r="KY45" s="164" t="str">
        <f t="shared" si="292"/>
        <v/>
      </c>
      <c r="KZ45" s="165">
        <f t="shared" si="293"/>
        <v>0</v>
      </c>
      <c r="LA45" s="166"/>
      <c r="LB45" s="166"/>
      <c r="LC45" s="166"/>
      <c r="LD45" s="168"/>
      <c r="LE45" s="168"/>
      <c r="LF45" s="170" t="str">
        <f t="shared" si="294"/>
        <v>0</v>
      </c>
      <c r="LG45" s="170">
        <f t="shared" si="1079"/>
        <v>0</v>
      </c>
      <c r="LH45" s="168">
        <f t="shared" si="1080"/>
        <v>0</v>
      </c>
      <c r="LI45" s="168">
        <f t="shared" si="1081"/>
        <v>0</v>
      </c>
      <c r="LJ45" s="168">
        <f t="shared" si="1082"/>
        <v>0</v>
      </c>
      <c r="LK45" s="168">
        <f t="shared" si="1083"/>
        <v>0</v>
      </c>
      <c r="LL45" s="172"/>
      <c r="LM45" s="172"/>
      <c r="LN45" s="168" t="str">
        <f t="shared" si="1084"/>
        <v>#REF!</v>
      </c>
      <c r="LO45" s="168" t="str">
        <f t="shared" si="1085"/>
        <v>#REF!</v>
      </c>
      <c r="LP45" s="168" t="str">
        <f t="shared" si="1086"/>
        <v>#REF!</v>
      </c>
      <c r="LQ45" s="168" t="str">
        <f t="shared" si="1087"/>
        <v>#REF!</v>
      </c>
    </row>
    <row r="46" ht="15.75" customHeight="1">
      <c r="A46" s="151">
        <v>46151.0</v>
      </c>
      <c r="B46" s="152" t="s">
        <v>30</v>
      </c>
      <c r="C46" s="153">
        <f t="shared" si="99"/>
        <v>-22200</v>
      </c>
      <c r="D46" s="154">
        <f t="shared" ref="D46:E46" si="1208">D45</f>
        <v>1</v>
      </c>
      <c r="E46" s="173">
        <f t="shared" si="1208"/>
        <v>1164</v>
      </c>
      <c r="F46" s="156" t="str">
        <f t="shared" si="925"/>
        <v>2</v>
      </c>
      <c r="G46" s="157">
        <f t="shared" si="102"/>
        <v>3</v>
      </c>
      <c r="H46" s="158">
        <f t="shared" si="103"/>
        <v>2</v>
      </c>
      <c r="I46" s="176">
        <v>10214.0</v>
      </c>
      <c r="J46" s="176">
        <v>5451.0</v>
      </c>
      <c r="K46" s="176">
        <v>-1800.0</v>
      </c>
      <c r="L46" s="178">
        <v>2.5</v>
      </c>
      <c r="M46" s="179"/>
      <c r="N46" s="77" t="str">
        <f t="shared" si="104"/>
        <v>0</v>
      </c>
      <c r="O46" s="81">
        <f t="shared" si="946"/>
        <v>2.5</v>
      </c>
      <c r="P46" s="160">
        <f t="shared" si="947"/>
        <v>2.5</v>
      </c>
      <c r="Q46" s="160">
        <f t="shared" si="948"/>
        <v>2.5</v>
      </c>
      <c r="R46" s="160">
        <f t="shared" si="949"/>
        <v>-1.5</v>
      </c>
      <c r="S46" s="160">
        <f t="shared" si="950"/>
        <v>3.5</v>
      </c>
      <c r="T46" s="161">
        <f t="shared" ref="T46:U46" si="1209">T45</f>
        <v>2</v>
      </c>
      <c r="U46" s="175">
        <f t="shared" si="1209"/>
        <v>1165</v>
      </c>
      <c r="V46" s="163" t="str">
        <f t="shared" si="952"/>
        <v>3</v>
      </c>
      <c r="W46" s="164">
        <f t="shared" si="112"/>
        <v>5</v>
      </c>
      <c r="X46" s="165">
        <f t="shared" si="113"/>
        <v>3</v>
      </c>
      <c r="Y46" s="177">
        <v>9510.0</v>
      </c>
      <c r="Z46" s="177">
        <v>6367.0</v>
      </c>
      <c r="AA46" s="177">
        <v>-900.0</v>
      </c>
      <c r="AB46" s="180">
        <v>1.5</v>
      </c>
      <c r="AC46" s="181"/>
      <c r="AD46" s="83" t="str">
        <f t="shared" si="114"/>
        <v>0</v>
      </c>
      <c r="AE46" s="167">
        <f t="shared" si="953"/>
        <v>1.5</v>
      </c>
      <c r="AF46" s="168">
        <f t="shared" si="954"/>
        <v>2.5</v>
      </c>
      <c r="AG46" s="168">
        <f t="shared" si="955"/>
        <v>3</v>
      </c>
      <c r="AH46" s="168">
        <f t="shared" si="956"/>
        <v>-1</v>
      </c>
      <c r="AI46" s="168">
        <f t="shared" si="957"/>
        <v>4.5</v>
      </c>
      <c r="AJ46" s="154">
        <f t="shared" ref="AJ46:AK46" si="1210">AJ45</f>
        <v>3</v>
      </c>
      <c r="AK46" s="173">
        <f t="shared" si="1210"/>
        <v>1166</v>
      </c>
      <c r="AL46" s="156" t="str">
        <f t="shared" si="959"/>
        <v>1</v>
      </c>
      <c r="AM46" s="157">
        <f t="shared" si="122"/>
        <v>1</v>
      </c>
      <c r="AN46" s="158">
        <f t="shared" si="123"/>
        <v>1</v>
      </c>
      <c r="AO46" s="176">
        <v>9600.0</v>
      </c>
      <c r="AP46" s="176">
        <v>3005.0</v>
      </c>
      <c r="AQ46" s="176">
        <v>-3000.0</v>
      </c>
      <c r="AR46" s="178">
        <v>3.0</v>
      </c>
      <c r="AS46" s="179"/>
      <c r="AT46" s="77" t="str">
        <f t="shared" si="124"/>
        <v>0</v>
      </c>
      <c r="AU46" s="81">
        <f t="shared" si="960"/>
        <v>3</v>
      </c>
      <c r="AV46" s="160">
        <f t="shared" si="961"/>
        <v>2.5</v>
      </c>
      <c r="AW46" s="160">
        <f t="shared" si="962"/>
        <v>1.5</v>
      </c>
      <c r="AX46" s="160">
        <f t="shared" si="963"/>
        <v>-4</v>
      </c>
      <c r="AY46" s="160">
        <f t="shared" si="964"/>
        <v>0</v>
      </c>
      <c r="AZ46" s="161">
        <f t="shared" ref="AZ46:BA46" si="1211">AZ45</f>
        <v>4</v>
      </c>
      <c r="BA46" s="175">
        <f t="shared" si="1211"/>
        <v>1167</v>
      </c>
      <c r="BB46" s="163" t="str">
        <f t="shared" si="966"/>
        <v>1</v>
      </c>
      <c r="BC46" s="164">
        <f t="shared" si="132"/>
        <v>1</v>
      </c>
      <c r="BD46" s="165">
        <f t="shared" si="133"/>
        <v>1</v>
      </c>
      <c r="BE46" s="177">
        <v>7844.0</v>
      </c>
      <c r="BF46" s="177">
        <v>1659.0</v>
      </c>
      <c r="BG46" s="177">
        <v>-2000.0</v>
      </c>
      <c r="BH46" s="180">
        <v>3.0</v>
      </c>
      <c r="BI46" s="181"/>
      <c r="BJ46" s="83" t="str">
        <f t="shared" si="134"/>
        <v>0</v>
      </c>
      <c r="BK46" s="167">
        <f t="shared" si="967"/>
        <v>3</v>
      </c>
      <c r="BL46" s="168">
        <f t="shared" si="968"/>
        <v>2</v>
      </c>
      <c r="BM46" s="168">
        <f t="shared" si="969"/>
        <v>0.5</v>
      </c>
      <c r="BN46" s="168">
        <f t="shared" si="970"/>
        <v>-1.5</v>
      </c>
      <c r="BO46" s="168">
        <f t="shared" si="971"/>
        <v>1</v>
      </c>
      <c r="BP46" s="154">
        <f t="shared" ref="BP46:BQ46" si="1212">BP45</f>
        <v>5</v>
      </c>
      <c r="BQ46" s="173">
        <f t="shared" si="1212"/>
        <v>1168</v>
      </c>
      <c r="BR46" s="156" t="str">
        <f t="shared" si="973"/>
        <v>-2</v>
      </c>
      <c r="BS46" s="157">
        <f t="shared" si="142"/>
        <v>1</v>
      </c>
      <c r="BT46" s="158">
        <f t="shared" si="143"/>
        <v>-2</v>
      </c>
      <c r="BU46" s="176">
        <v>9287.0</v>
      </c>
      <c r="BV46" s="176">
        <v>1241.0</v>
      </c>
      <c r="BW46" s="176">
        <v>-7500.0</v>
      </c>
      <c r="BX46" s="178">
        <v>5.0</v>
      </c>
      <c r="BY46" s="179"/>
      <c r="BZ46" s="77" t="str">
        <f t="shared" si="144"/>
        <v>0</v>
      </c>
      <c r="CA46" s="81">
        <f t="shared" si="974"/>
        <v>5</v>
      </c>
      <c r="CB46" s="160">
        <f t="shared" si="975"/>
        <v>2.5</v>
      </c>
      <c r="CC46" s="160">
        <f t="shared" si="976"/>
        <v>0.5</v>
      </c>
      <c r="CD46" s="160">
        <f t="shared" si="977"/>
        <v>-6</v>
      </c>
      <c r="CE46" s="160">
        <f t="shared" si="978"/>
        <v>-3</v>
      </c>
      <c r="CF46" s="161">
        <f t="shared" ref="CF46:CG46" si="1213">CF45</f>
        <v>6</v>
      </c>
      <c r="CG46" s="175">
        <f t="shared" si="1213"/>
        <v>1169</v>
      </c>
      <c r="CH46" s="163" t="str">
        <f t="shared" si="980"/>
        <v>3</v>
      </c>
      <c r="CI46" s="164">
        <f t="shared" si="152"/>
        <v>4</v>
      </c>
      <c r="CJ46" s="165">
        <f t="shared" si="153"/>
        <v>3</v>
      </c>
      <c r="CK46" s="177">
        <v>8859.0</v>
      </c>
      <c r="CL46" s="177">
        <v>5097.0</v>
      </c>
      <c r="CM46" s="177">
        <v>-900.0</v>
      </c>
      <c r="CN46" s="180">
        <v>2.0</v>
      </c>
      <c r="CO46" s="181"/>
      <c r="CP46" s="83" t="str">
        <f t="shared" si="154"/>
        <v>0</v>
      </c>
      <c r="CQ46" s="167">
        <f t="shared" si="981"/>
        <v>2</v>
      </c>
      <c r="CR46" s="168">
        <f t="shared" si="982"/>
        <v>2.5</v>
      </c>
      <c r="CS46" s="168">
        <f t="shared" si="983"/>
        <v>2.5</v>
      </c>
      <c r="CT46" s="168">
        <f t="shared" si="984"/>
        <v>-1</v>
      </c>
      <c r="CU46" s="168">
        <f t="shared" si="985"/>
        <v>4</v>
      </c>
      <c r="CV46" s="154">
        <f t="shared" ref="CV46:CW46" si="1214">CV45</f>
        <v>7</v>
      </c>
      <c r="CW46" s="173">
        <f t="shared" si="1214"/>
        <v>1170</v>
      </c>
      <c r="CX46" s="156" t="str">
        <f t="shared" si="987"/>
        <v>-3</v>
      </c>
      <c r="CY46" s="157">
        <f t="shared" si="162"/>
        <v>5</v>
      </c>
      <c r="CZ46" s="158">
        <f t="shared" si="163"/>
        <v>-3</v>
      </c>
      <c r="DA46" s="176">
        <v>9427.0</v>
      </c>
      <c r="DB46" s="176">
        <v>412.0</v>
      </c>
      <c r="DC46" s="176">
        <v>-7000.0</v>
      </c>
      <c r="DD46" s="178">
        <v>2.0</v>
      </c>
      <c r="DE46" s="179"/>
      <c r="DF46" s="77" t="str">
        <f t="shared" si="164"/>
        <v>0</v>
      </c>
      <c r="DG46" s="81">
        <f t="shared" si="988"/>
        <v>2</v>
      </c>
      <c r="DH46" s="160">
        <f t="shared" si="989"/>
        <v>2.5</v>
      </c>
      <c r="DI46" s="160">
        <f t="shared" si="990"/>
        <v>0</v>
      </c>
      <c r="DJ46" s="160">
        <f t="shared" si="991"/>
        <v>-6</v>
      </c>
      <c r="DK46" s="160">
        <f t="shared" si="992"/>
        <v>-3.5</v>
      </c>
      <c r="DL46" s="161">
        <f t="shared" ref="DL46:DM46" si="1215">DL45</f>
        <v>8</v>
      </c>
      <c r="DM46" s="175">
        <f t="shared" si="1215"/>
        <v>1171</v>
      </c>
      <c r="DN46" s="163" t="str">
        <f t="shared" si="994"/>
        <v>3</v>
      </c>
      <c r="DO46" s="164">
        <f t="shared" si="172"/>
        <v>1</v>
      </c>
      <c r="DP46" s="165">
        <f t="shared" si="173"/>
        <v>3</v>
      </c>
      <c r="DQ46" s="177">
        <v>7822.0</v>
      </c>
      <c r="DR46" s="177">
        <v>4306.0</v>
      </c>
      <c r="DS46" s="177">
        <v>1700.0</v>
      </c>
      <c r="DT46" s="180">
        <v>5.5</v>
      </c>
      <c r="DU46" s="181"/>
      <c r="DV46" s="83" t="str">
        <f t="shared" si="174"/>
        <v>0</v>
      </c>
      <c r="DW46" s="167">
        <f t="shared" si="995"/>
        <v>5.5</v>
      </c>
      <c r="DX46" s="168">
        <f t="shared" si="996"/>
        <v>2</v>
      </c>
      <c r="DY46" s="168">
        <f t="shared" si="997"/>
        <v>2</v>
      </c>
      <c r="DZ46" s="168">
        <f t="shared" si="998"/>
        <v>1</v>
      </c>
      <c r="EA46" s="168">
        <f t="shared" si="999"/>
        <v>5</v>
      </c>
      <c r="EB46" s="154">
        <f t="shared" ref="EB46:EC46" si="1216">EB45</f>
        <v>9</v>
      </c>
      <c r="EC46" s="173">
        <f t="shared" si="1216"/>
        <v>1172</v>
      </c>
      <c r="ED46" s="156" t="str">
        <f t="shared" si="1001"/>
        <v>1</v>
      </c>
      <c r="EE46" s="157">
        <f t="shared" si="182"/>
        <v>13</v>
      </c>
      <c r="EF46" s="169">
        <f t="shared" si="183"/>
        <v>1</v>
      </c>
      <c r="EG46" s="176">
        <v>7429.0</v>
      </c>
      <c r="EH46" s="176">
        <v>2048.0</v>
      </c>
      <c r="EI46" s="176">
        <v>-2500.0</v>
      </c>
      <c r="EJ46" s="178">
        <v>0.5</v>
      </c>
      <c r="EK46" s="179"/>
      <c r="EL46" s="77" t="str">
        <f t="shared" si="184"/>
        <v>0</v>
      </c>
      <c r="EM46" s="81">
        <f t="shared" si="1002"/>
        <v>0.5</v>
      </c>
      <c r="EN46" s="160">
        <f t="shared" si="1003"/>
        <v>2</v>
      </c>
      <c r="EO46" s="160">
        <f t="shared" si="1004"/>
        <v>1</v>
      </c>
      <c r="EP46" s="160">
        <f t="shared" si="1005"/>
        <v>-4</v>
      </c>
      <c r="EQ46" s="160">
        <f t="shared" si="1006"/>
        <v>-1</v>
      </c>
      <c r="ER46" s="161">
        <f t="shared" ref="ER46:ES46" si="1217">ER45</f>
        <v>10</v>
      </c>
      <c r="ES46" s="175">
        <f t="shared" si="1217"/>
        <v>1173</v>
      </c>
      <c r="ET46" s="163" t="str">
        <f t="shared" si="1008"/>
        <v>6</v>
      </c>
      <c r="EU46" s="164">
        <f t="shared" si="192"/>
        <v>2</v>
      </c>
      <c r="EV46" s="165">
        <f t="shared" si="193"/>
        <v>6</v>
      </c>
      <c r="EW46" s="177">
        <v>7893.0</v>
      </c>
      <c r="EX46" s="177">
        <v>13858.0</v>
      </c>
      <c r="EY46" s="177">
        <v>11500.0</v>
      </c>
      <c r="EZ46" s="180">
        <v>1.0</v>
      </c>
      <c r="FA46" s="181"/>
      <c r="FB46" s="83" t="str">
        <f t="shared" si="194"/>
        <v>0</v>
      </c>
      <c r="FC46" s="167">
        <f t="shared" si="1009"/>
        <v>1</v>
      </c>
      <c r="FD46" s="168">
        <f t="shared" si="1010"/>
        <v>2</v>
      </c>
      <c r="FE46" s="168">
        <f t="shared" si="1011"/>
        <v>5</v>
      </c>
      <c r="FF46" s="168">
        <f t="shared" si="1012"/>
        <v>5</v>
      </c>
      <c r="FG46" s="168">
        <f t="shared" si="1013"/>
        <v>12</v>
      </c>
      <c r="FH46" s="154">
        <f t="shared" ref="FH46:FI46" si="1218">FH45</f>
        <v>11</v>
      </c>
      <c r="FI46" s="173">
        <f t="shared" si="1218"/>
        <v>1174</v>
      </c>
      <c r="FJ46" s="156" t="str">
        <f t="shared" si="1015"/>
        <v>1</v>
      </c>
      <c r="FK46" s="157">
        <f t="shared" si="202"/>
        <v>5</v>
      </c>
      <c r="FL46" s="158">
        <f t="shared" si="203"/>
        <v>1</v>
      </c>
      <c r="FM46" s="176">
        <v>8895.0</v>
      </c>
      <c r="FN46" s="176">
        <v>1503.0</v>
      </c>
      <c r="FO46" s="176">
        <v>-2300.0</v>
      </c>
      <c r="FP46" s="178">
        <v>1.0</v>
      </c>
      <c r="FQ46" s="179"/>
      <c r="FR46" s="77" t="str">
        <f t="shared" si="204"/>
        <v>0</v>
      </c>
      <c r="FS46" s="81">
        <f t="shared" si="1016"/>
        <v>1</v>
      </c>
      <c r="FT46" s="160">
        <f t="shared" si="1017"/>
        <v>2.5</v>
      </c>
      <c r="FU46" s="160">
        <f t="shared" si="1018"/>
        <v>0.5</v>
      </c>
      <c r="FV46" s="160">
        <f t="shared" si="1019"/>
        <v>-4</v>
      </c>
      <c r="FW46" s="160">
        <f t="shared" si="1020"/>
        <v>-1</v>
      </c>
      <c r="FX46" s="161">
        <f t="shared" ref="FX46:FY46" si="1219">FX45</f>
        <v>12</v>
      </c>
      <c r="FY46" s="175">
        <f t="shared" si="1219"/>
        <v>1175</v>
      </c>
      <c r="FZ46" s="163" t="str">
        <f t="shared" si="1022"/>
        <v>-3</v>
      </c>
      <c r="GA46" s="164">
        <f t="shared" si="212"/>
        <v>5</v>
      </c>
      <c r="GB46" s="165">
        <f t="shared" si="213"/>
        <v>-3</v>
      </c>
      <c r="GC46" s="177">
        <v>8319.0</v>
      </c>
      <c r="GD46" s="177">
        <v>487.0</v>
      </c>
      <c r="GE46" s="177">
        <v>-5000.0</v>
      </c>
      <c r="GF46" s="180">
        <v>2.0</v>
      </c>
      <c r="GG46" s="181"/>
      <c r="GH46" s="83" t="str">
        <f t="shared" si="214"/>
        <v>0</v>
      </c>
      <c r="GI46" s="167">
        <f t="shared" si="1023"/>
        <v>2</v>
      </c>
      <c r="GJ46" s="168">
        <f t="shared" si="1024"/>
        <v>2.5</v>
      </c>
      <c r="GK46" s="168">
        <f t="shared" si="1025"/>
        <v>0</v>
      </c>
      <c r="GL46" s="168">
        <f t="shared" si="1026"/>
        <v>-6</v>
      </c>
      <c r="GM46" s="168">
        <f t="shared" si="1027"/>
        <v>-3.5</v>
      </c>
      <c r="GN46" s="154">
        <f t="shared" ref="GN46:GO46" si="1220">GN45</f>
        <v>13</v>
      </c>
      <c r="GO46" s="173">
        <f t="shared" si="1220"/>
        <v>1176</v>
      </c>
      <c r="GP46" s="156" t="str">
        <f t="shared" si="1029"/>
        <v>2</v>
      </c>
      <c r="GQ46" s="157">
        <f t="shared" si="222"/>
        <v>5</v>
      </c>
      <c r="GR46" s="158">
        <f t="shared" si="223"/>
        <v>2</v>
      </c>
      <c r="GS46" s="176">
        <v>8450.0</v>
      </c>
      <c r="GT46" s="176">
        <v>4750.0</v>
      </c>
      <c r="GU46" s="176">
        <v>-200.0</v>
      </c>
      <c r="GV46" s="178">
        <v>2.0</v>
      </c>
      <c r="GW46" s="179"/>
      <c r="GX46" s="77" t="str">
        <f t="shared" si="224"/>
        <v>0</v>
      </c>
      <c r="GY46" s="81">
        <f t="shared" si="1030"/>
        <v>2</v>
      </c>
      <c r="GZ46" s="160">
        <f t="shared" si="1031"/>
        <v>2.5</v>
      </c>
      <c r="HA46" s="160">
        <f t="shared" si="1032"/>
        <v>2</v>
      </c>
      <c r="HB46" s="160">
        <f t="shared" si="1033"/>
        <v>-1</v>
      </c>
      <c r="HC46" s="160">
        <f t="shared" si="1034"/>
        <v>3.5</v>
      </c>
      <c r="HD46" s="161">
        <f t="shared" ref="HD46:HE46" si="1221">HD45</f>
        <v>14</v>
      </c>
      <c r="HE46" s="175">
        <f t="shared" si="1221"/>
        <v>1177</v>
      </c>
      <c r="HF46" s="163" t="str">
        <f t="shared" si="1036"/>
        <v>1</v>
      </c>
      <c r="HG46" s="164">
        <f t="shared" si="232"/>
        <v>7</v>
      </c>
      <c r="HH46" s="165">
        <f t="shared" si="233"/>
        <v>1</v>
      </c>
      <c r="HI46" s="177">
        <v>7234.0</v>
      </c>
      <c r="HJ46" s="177">
        <v>2049.0</v>
      </c>
      <c r="HK46" s="177">
        <v>-2300.0</v>
      </c>
      <c r="HL46" s="180">
        <v>1.0</v>
      </c>
      <c r="HM46" s="181"/>
      <c r="HN46" s="83" t="str">
        <f t="shared" si="234"/>
        <v>0</v>
      </c>
      <c r="HO46" s="167">
        <f t="shared" si="1037"/>
        <v>1</v>
      </c>
      <c r="HP46" s="168">
        <f t="shared" si="1038"/>
        <v>2</v>
      </c>
      <c r="HQ46" s="168">
        <f t="shared" si="1039"/>
        <v>1</v>
      </c>
      <c r="HR46" s="168">
        <f t="shared" si="1040"/>
        <v>-4</v>
      </c>
      <c r="HS46" s="168">
        <f t="shared" si="1041"/>
        <v>-1</v>
      </c>
      <c r="HT46" s="154">
        <f t="shared" ref="HT46:HU46" si="1222">HT45</f>
        <v>15</v>
      </c>
      <c r="HU46" s="173">
        <f t="shared" si="1222"/>
        <v>1178</v>
      </c>
      <c r="HV46" s="156" t="str">
        <f t="shared" si="1043"/>
        <v>1</v>
      </c>
      <c r="HW46" s="157" t="str">
        <f t="shared" si="242"/>
        <v/>
      </c>
      <c r="HX46" s="169">
        <f t="shared" si="243"/>
        <v>0</v>
      </c>
      <c r="HY46" s="159"/>
      <c r="HZ46" s="159"/>
      <c r="IA46" s="159"/>
      <c r="IB46" s="160"/>
      <c r="IC46" s="160"/>
      <c r="ID46" s="160" t="str">
        <f t="shared" si="244"/>
        <v>0</v>
      </c>
      <c r="IE46" s="160">
        <f t="shared" si="1044"/>
        <v>0</v>
      </c>
      <c r="IF46" s="160">
        <f t="shared" si="1045"/>
        <v>0</v>
      </c>
      <c r="IG46" s="160">
        <f t="shared" si="1046"/>
        <v>0</v>
      </c>
      <c r="IH46" s="160">
        <f t="shared" si="1047"/>
        <v>0</v>
      </c>
      <c r="II46" s="160">
        <f t="shared" si="1048"/>
        <v>0</v>
      </c>
      <c r="IJ46" s="161">
        <f t="shared" ref="IJ46:IK46" si="1223">IJ45</f>
        <v>16</v>
      </c>
      <c r="IK46" s="175">
        <f t="shared" si="1223"/>
        <v>1179</v>
      </c>
      <c r="IL46" s="163" t="str">
        <f t="shared" si="1050"/>
        <v>1</v>
      </c>
      <c r="IM46" s="164" t="str">
        <f t="shared" si="252"/>
        <v/>
      </c>
      <c r="IN46" s="165">
        <f t="shared" si="253"/>
        <v>0</v>
      </c>
      <c r="IO46" s="166"/>
      <c r="IP46" s="166"/>
      <c r="IQ46" s="166"/>
      <c r="IR46" s="168"/>
      <c r="IS46" s="168"/>
      <c r="IT46" s="170" t="str">
        <f t="shared" si="254"/>
        <v>0</v>
      </c>
      <c r="IU46" s="170">
        <f t="shared" si="1051"/>
        <v>0</v>
      </c>
      <c r="IV46" s="168">
        <f t="shared" si="1052"/>
        <v>0</v>
      </c>
      <c r="IW46" s="168">
        <f t="shared" si="1053"/>
        <v>0</v>
      </c>
      <c r="IX46" s="168">
        <f t="shared" si="1054"/>
        <v>0</v>
      </c>
      <c r="IY46" s="168">
        <f t="shared" si="1055"/>
        <v>0</v>
      </c>
      <c r="IZ46" s="154">
        <f t="shared" ref="IZ46:JA46" si="1224">IZ45</f>
        <v>17</v>
      </c>
      <c r="JA46" s="173">
        <f t="shared" si="1224"/>
        <v>1180</v>
      </c>
      <c r="JB46" s="156" t="str">
        <f t="shared" si="1057"/>
        <v>1</v>
      </c>
      <c r="JC46" s="157" t="str">
        <f t="shared" si="262"/>
        <v/>
      </c>
      <c r="JD46" s="158">
        <f t="shared" si="263"/>
        <v>0</v>
      </c>
      <c r="JE46" s="159"/>
      <c r="JF46" s="159"/>
      <c r="JG46" s="159"/>
      <c r="JH46" s="160"/>
      <c r="JI46" s="160"/>
      <c r="JJ46" s="171" t="str">
        <f t="shared" si="264"/>
        <v>0</v>
      </c>
      <c r="JK46" s="171">
        <f t="shared" si="1058"/>
        <v>0</v>
      </c>
      <c r="JL46" s="160">
        <f t="shared" si="1059"/>
        <v>0</v>
      </c>
      <c r="JM46" s="160">
        <f t="shared" si="1060"/>
        <v>0</v>
      </c>
      <c r="JN46" s="160">
        <f t="shared" si="1061"/>
        <v>0</v>
      </c>
      <c r="JO46" s="160">
        <f t="shared" si="1062"/>
        <v>0</v>
      </c>
      <c r="JP46" s="161">
        <f t="shared" ref="JP46:JQ46" si="1225">JP45</f>
        <v>18</v>
      </c>
      <c r="JQ46" s="175">
        <f t="shared" si="1225"/>
        <v>1181</v>
      </c>
      <c r="JR46" s="163" t="str">
        <f t="shared" si="1064"/>
        <v>1</v>
      </c>
      <c r="JS46" s="164" t="str">
        <f t="shared" si="272"/>
        <v/>
      </c>
      <c r="JT46" s="165">
        <f t="shared" si="273"/>
        <v>0</v>
      </c>
      <c r="JU46" s="166"/>
      <c r="JV46" s="166"/>
      <c r="JW46" s="166"/>
      <c r="JX46" s="168"/>
      <c r="JY46" s="168"/>
      <c r="JZ46" s="170" t="str">
        <f t="shared" si="274"/>
        <v>0</v>
      </c>
      <c r="KA46" s="170">
        <f t="shared" si="1065"/>
        <v>0</v>
      </c>
      <c r="KB46" s="168">
        <f t="shared" si="1066"/>
        <v>0</v>
      </c>
      <c r="KC46" s="168">
        <f t="shared" si="1067"/>
        <v>0</v>
      </c>
      <c r="KD46" s="168">
        <f t="shared" si="1068"/>
        <v>0</v>
      </c>
      <c r="KE46" s="168">
        <f t="shared" si="1069"/>
        <v>0</v>
      </c>
      <c r="KF46" s="154">
        <f t="shared" ref="KF46:KG46" si="1226">KF45</f>
        <v>19</v>
      </c>
      <c r="KG46" s="173">
        <f t="shared" si="1226"/>
        <v>1182</v>
      </c>
      <c r="KH46" s="156" t="str">
        <f t="shared" si="1071"/>
        <v>1</v>
      </c>
      <c r="KI46" s="157" t="str">
        <f t="shared" si="282"/>
        <v/>
      </c>
      <c r="KJ46" s="158">
        <f t="shared" si="283"/>
        <v>0</v>
      </c>
      <c r="KK46" s="159"/>
      <c r="KL46" s="159"/>
      <c r="KM46" s="159"/>
      <c r="KN46" s="160"/>
      <c r="KO46" s="160"/>
      <c r="KP46" s="171" t="str">
        <f t="shared" si="284"/>
        <v>0</v>
      </c>
      <c r="KQ46" s="171">
        <f t="shared" si="1072"/>
        <v>0</v>
      </c>
      <c r="KR46" s="160">
        <f t="shared" si="1073"/>
        <v>0</v>
      </c>
      <c r="KS46" s="160">
        <f t="shared" si="1074"/>
        <v>0</v>
      </c>
      <c r="KT46" s="160">
        <f t="shared" si="1075"/>
        <v>0</v>
      </c>
      <c r="KU46" s="160">
        <f t="shared" si="1076"/>
        <v>0</v>
      </c>
      <c r="KV46" s="161">
        <f t="shared" ref="KV46:KW46" si="1227">KV45</f>
        <v>20</v>
      </c>
      <c r="KW46" s="175">
        <f t="shared" si="1227"/>
        <v>1183</v>
      </c>
      <c r="KX46" s="163" t="str">
        <f t="shared" si="1078"/>
        <v>1</v>
      </c>
      <c r="KY46" s="164" t="str">
        <f t="shared" si="292"/>
        <v/>
      </c>
      <c r="KZ46" s="165">
        <f t="shared" si="293"/>
        <v>0</v>
      </c>
      <c r="LA46" s="166"/>
      <c r="LB46" s="166"/>
      <c r="LC46" s="166"/>
      <c r="LD46" s="168"/>
      <c r="LE46" s="168"/>
      <c r="LF46" s="170" t="str">
        <f t="shared" si="294"/>
        <v>0</v>
      </c>
      <c r="LG46" s="170">
        <f t="shared" si="1079"/>
        <v>0</v>
      </c>
      <c r="LH46" s="168">
        <f t="shared" si="1080"/>
        <v>0</v>
      </c>
      <c r="LI46" s="168">
        <f t="shared" si="1081"/>
        <v>0</v>
      </c>
      <c r="LJ46" s="168">
        <f t="shared" si="1082"/>
        <v>0</v>
      </c>
      <c r="LK46" s="168">
        <f t="shared" si="1083"/>
        <v>0</v>
      </c>
      <c r="LL46" s="172"/>
      <c r="LM46" s="172"/>
      <c r="LN46" s="168" t="str">
        <f t="shared" si="1084"/>
        <v>#REF!</v>
      </c>
      <c r="LO46" s="168" t="str">
        <f t="shared" si="1085"/>
        <v>#REF!</v>
      </c>
      <c r="LP46" s="168" t="str">
        <f t="shared" si="1086"/>
        <v>#REF!</v>
      </c>
      <c r="LQ46" s="168" t="str">
        <f t="shared" si="1087"/>
        <v>#REF!</v>
      </c>
    </row>
    <row r="47" ht="15.75" customHeight="1">
      <c r="A47" s="151">
        <v>46152.0</v>
      </c>
      <c r="B47" s="152" t="s">
        <v>31</v>
      </c>
      <c r="C47" s="153">
        <f t="shared" si="99"/>
        <v>-25900</v>
      </c>
      <c r="D47" s="154">
        <f t="shared" ref="D47:E47" si="1228">D46</f>
        <v>1</v>
      </c>
      <c r="E47" s="173">
        <f t="shared" si="1228"/>
        <v>1164</v>
      </c>
      <c r="F47" s="156" t="str">
        <f t="shared" si="925"/>
        <v>2</v>
      </c>
      <c r="G47" s="157">
        <f t="shared" si="102"/>
        <v>4</v>
      </c>
      <c r="H47" s="158">
        <f t="shared" si="103"/>
        <v>2</v>
      </c>
      <c r="I47" s="176">
        <v>8772.0</v>
      </c>
      <c r="J47" s="176">
        <v>3348.0</v>
      </c>
      <c r="K47" s="176">
        <v>-300.0</v>
      </c>
      <c r="L47" s="178">
        <v>2.0</v>
      </c>
      <c r="M47" s="179"/>
      <c r="N47" s="77" t="str">
        <f t="shared" si="104"/>
        <v>0</v>
      </c>
      <c r="O47" s="81">
        <f t="shared" si="946"/>
        <v>2</v>
      </c>
      <c r="P47" s="160">
        <f t="shared" si="947"/>
        <v>2.5</v>
      </c>
      <c r="Q47" s="160">
        <f t="shared" si="948"/>
        <v>1.5</v>
      </c>
      <c r="R47" s="160">
        <f t="shared" si="949"/>
        <v>-1</v>
      </c>
      <c r="S47" s="160">
        <f t="shared" si="950"/>
        <v>3</v>
      </c>
      <c r="T47" s="161">
        <f t="shared" ref="T47:U47" si="1229">T46</f>
        <v>2</v>
      </c>
      <c r="U47" s="175">
        <f t="shared" si="1229"/>
        <v>1165</v>
      </c>
      <c r="V47" s="163" t="str">
        <f t="shared" si="952"/>
        <v>-2</v>
      </c>
      <c r="W47" s="164">
        <f t="shared" si="112"/>
        <v>6</v>
      </c>
      <c r="X47" s="165">
        <f t="shared" si="113"/>
        <v>-2</v>
      </c>
      <c r="Y47" s="177">
        <v>8024.0</v>
      </c>
      <c r="Z47" s="177">
        <v>2161.0</v>
      </c>
      <c r="AA47" s="177">
        <v>-4500.0</v>
      </c>
      <c r="AB47" s="180">
        <v>2.0</v>
      </c>
      <c r="AC47" s="181"/>
      <c r="AD47" s="83" t="str">
        <f t="shared" si="114"/>
        <v>0</v>
      </c>
      <c r="AE47" s="167">
        <f t="shared" si="953"/>
        <v>2</v>
      </c>
      <c r="AF47" s="168">
        <f t="shared" si="954"/>
        <v>2.5</v>
      </c>
      <c r="AG47" s="168">
        <f t="shared" si="955"/>
        <v>1</v>
      </c>
      <c r="AH47" s="168">
        <f t="shared" si="956"/>
        <v>-6</v>
      </c>
      <c r="AI47" s="168">
        <f t="shared" si="957"/>
        <v>-2.5</v>
      </c>
      <c r="AJ47" s="154">
        <f t="shared" ref="AJ47:AK47" si="1230">AJ46</f>
        <v>3</v>
      </c>
      <c r="AK47" s="173">
        <f t="shared" si="1230"/>
        <v>1166</v>
      </c>
      <c r="AL47" s="156" t="str">
        <f t="shared" si="959"/>
        <v>1</v>
      </c>
      <c r="AM47" s="157">
        <f t="shared" si="122"/>
        <v>2</v>
      </c>
      <c r="AN47" s="158">
        <f t="shared" si="123"/>
        <v>1</v>
      </c>
      <c r="AO47" s="176">
        <v>8986.0</v>
      </c>
      <c r="AP47" s="176">
        <v>1981.0</v>
      </c>
      <c r="AQ47" s="176">
        <v>-3000.0</v>
      </c>
      <c r="AR47" s="178">
        <v>1.0</v>
      </c>
      <c r="AS47" s="179"/>
      <c r="AT47" s="77" t="str">
        <f t="shared" si="124"/>
        <v>0</v>
      </c>
      <c r="AU47" s="81">
        <f t="shared" si="960"/>
        <v>1</v>
      </c>
      <c r="AV47" s="160">
        <f t="shared" si="961"/>
        <v>2.5</v>
      </c>
      <c r="AW47" s="160">
        <f t="shared" si="962"/>
        <v>0.5</v>
      </c>
      <c r="AX47" s="160">
        <f t="shared" si="963"/>
        <v>-4</v>
      </c>
      <c r="AY47" s="160">
        <f t="shared" si="964"/>
        <v>-1</v>
      </c>
      <c r="AZ47" s="161">
        <f t="shared" ref="AZ47:BA47" si="1231">AZ46</f>
        <v>4</v>
      </c>
      <c r="BA47" s="175">
        <f t="shared" si="1231"/>
        <v>1167</v>
      </c>
      <c r="BB47" s="163" t="str">
        <f t="shared" si="966"/>
        <v>2</v>
      </c>
      <c r="BC47" s="164">
        <f t="shared" si="132"/>
        <v>2</v>
      </c>
      <c r="BD47" s="165">
        <f t="shared" si="133"/>
        <v>2</v>
      </c>
      <c r="BE47" s="177">
        <v>7947.0</v>
      </c>
      <c r="BF47" s="177">
        <v>5737.0</v>
      </c>
      <c r="BG47" s="177">
        <v>-1000.0</v>
      </c>
      <c r="BH47" s="180">
        <v>1.5</v>
      </c>
      <c r="BI47" s="181"/>
      <c r="BJ47" s="83" t="str">
        <f t="shared" si="134"/>
        <v>0</v>
      </c>
      <c r="BK47" s="167">
        <f t="shared" si="967"/>
        <v>1.5</v>
      </c>
      <c r="BL47" s="168">
        <f t="shared" si="968"/>
        <v>2</v>
      </c>
      <c r="BM47" s="168">
        <f t="shared" si="969"/>
        <v>2.5</v>
      </c>
      <c r="BN47" s="168">
        <f t="shared" si="970"/>
        <v>-1</v>
      </c>
      <c r="BO47" s="168">
        <f t="shared" si="971"/>
        <v>3.5</v>
      </c>
      <c r="BP47" s="154">
        <f t="shared" ref="BP47:BQ47" si="1232">BP46</f>
        <v>5</v>
      </c>
      <c r="BQ47" s="173">
        <f t="shared" si="1232"/>
        <v>1168</v>
      </c>
      <c r="BR47" s="156" t="str">
        <f t="shared" si="973"/>
        <v>-1</v>
      </c>
      <c r="BS47" s="157">
        <f t="shared" si="142"/>
        <v>2</v>
      </c>
      <c r="BT47" s="158">
        <f t="shared" si="143"/>
        <v>-1</v>
      </c>
      <c r="BU47" s="176">
        <v>8233.0</v>
      </c>
      <c r="BV47" s="176">
        <v>1819.0</v>
      </c>
      <c r="BW47" s="176">
        <v>-4000.0</v>
      </c>
      <c r="BX47" s="178">
        <v>2.0</v>
      </c>
      <c r="BY47" s="179"/>
      <c r="BZ47" s="77" t="str">
        <f t="shared" si="144"/>
        <v>0</v>
      </c>
      <c r="CA47" s="81">
        <f t="shared" si="974"/>
        <v>2</v>
      </c>
      <c r="CB47" s="160">
        <f t="shared" si="975"/>
        <v>2.5</v>
      </c>
      <c r="CC47" s="160">
        <f t="shared" si="976"/>
        <v>0.5</v>
      </c>
      <c r="CD47" s="160">
        <f t="shared" si="977"/>
        <v>-5</v>
      </c>
      <c r="CE47" s="160">
        <f t="shared" si="978"/>
        <v>-2</v>
      </c>
      <c r="CF47" s="161">
        <f t="shared" ref="CF47:CG47" si="1233">CF46</f>
        <v>6</v>
      </c>
      <c r="CG47" s="175">
        <f t="shared" si="1233"/>
        <v>1169</v>
      </c>
      <c r="CH47" s="163" t="str">
        <f t="shared" si="980"/>
        <v>-2</v>
      </c>
      <c r="CI47" s="164">
        <f t="shared" si="152"/>
        <v>5</v>
      </c>
      <c r="CJ47" s="165">
        <f t="shared" si="153"/>
        <v>-2</v>
      </c>
      <c r="CK47" s="177">
        <v>7177.0</v>
      </c>
      <c r="CL47" s="177">
        <v>1204.0</v>
      </c>
      <c r="CM47" s="177">
        <v>-3500.0</v>
      </c>
      <c r="CN47" s="180">
        <v>3.0</v>
      </c>
      <c r="CO47" s="181"/>
      <c r="CP47" s="83" t="str">
        <f t="shared" si="154"/>
        <v>0</v>
      </c>
      <c r="CQ47" s="167">
        <f t="shared" si="981"/>
        <v>3</v>
      </c>
      <c r="CR47" s="168">
        <f t="shared" si="982"/>
        <v>2</v>
      </c>
      <c r="CS47" s="168">
        <f t="shared" si="983"/>
        <v>0.5</v>
      </c>
      <c r="CT47" s="168">
        <f t="shared" si="984"/>
        <v>-5</v>
      </c>
      <c r="CU47" s="168">
        <f t="shared" si="985"/>
        <v>-2.5</v>
      </c>
      <c r="CV47" s="154">
        <f t="shared" ref="CV47:CW47" si="1234">CV46</f>
        <v>7</v>
      </c>
      <c r="CW47" s="173">
        <f t="shared" si="1234"/>
        <v>1170</v>
      </c>
      <c r="CX47" s="156" t="str">
        <f t="shared" si="987"/>
        <v>4</v>
      </c>
      <c r="CY47" s="157">
        <f t="shared" si="162"/>
        <v>6</v>
      </c>
      <c r="CZ47" s="158">
        <f t="shared" si="163"/>
        <v>4</v>
      </c>
      <c r="DA47" s="176">
        <v>9199.0</v>
      </c>
      <c r="DB47" s="176">
        <v>7204.0</v>
      </c>
      <c r="DC47" s="176">
        <v>1300.0</v>
      </c>
      <c r="DD47" s="178">
        <v>-0.5</v>
      </c>
      <c r="DE47" s="179"/>
      <c r="DF47" s="77" t="str">
        <f t="shared" si="164"/>
        <v>0</v>
      </c>
      <c r="DG47" s="81">
        <f t="shared" si="988"/>
        <v>-0.5</v>
      </c>
      <c r="DH47" s="160">
        <f t="shared" si="989"/>
        <v>2.5</v>
      </c>
      <c r="DI47" s="160">
        <f t="shared" si="990"/>
        <v>3.5</v>
      </c>
      <c r="DJ47" s="160">
        <f t="shared" si="991"/>
        <v>1</v>
      </c>
      <c r="DK47" s="160">
        <f t="shared" si="992"/>
        <v>7</v>
      </c>
      <c r="DL47" s="161">
        <f t="shared" ref="DL47:DM47" si="1235">DL46</f>
        <v>8</v>
      </c>
      <c r="DM47" s="175">
        <f t="shared" si="1235"/>
        <v>1171</v>
      </c>
      <c r="DN47" s="163" t="str">
        <f t="shared" si="994"/>
        <v>4</v>
      </c>
      <c r="DO47" s="164">
        <f t="shared" si="172"/>
        <v>2</v>
      </c>
      <c r="DP47" s="165">
        <f t="shared" si="173"/>
        <v>4</v>
      </c>
      <c r="DQ47" s="177">
        <v>8893.0</v>
      </c>
      <c r="DR47" s="177">
        <v>5489.0</v>
      </c>
      <c r="DS47" s="177">
        <v>2800.0</v>
      </c>
      <c r="DT47" s="180">
        <v>4.0</v>
      </c>
      <c r="DU47" s="181"/>
      <c r="DV47" s="83" t="str">
        <f t="shared" si="174"/>
        <v>0</v>
      </c>
      <c r="DW47" s="167">
        <f t="shared" si="995"/>
        <v>4</v>
      </c>
      <c r="DX47" s="168">
        <f t="shared" si="996"/>
        <v>2.5</v>
      </c>
      <c r="DY47" s="168">
        <f t="shared" si="997"/>
        <v>2.5</v>
      </c>
      <c r="DZ47" s="168">
        <f t="shared" si="998"/>
        <v>2</v>
      </c>
      <c r="EA47" s="168">
        <f t="shared" si="999"/>
        <v>7</v>
      </c>
      <c r="EB47" s="154">
        <f t="shared" ref="EB47:EC47" si="1236">EB46</f>
        <v>9</v>
      </c>
      <c r="EC47" s="173">
        <f t="shared" si="1236"/>
        <v>1172</v>
      </c>
      <c r="ED47" s="156" t="str">
        <f t="shared" si="1001"/>
        <v>3</v>
      </c>
      <c r="EE47" s="157">
        <f t="shared" si="182"/>
        <v>14</v>
      </c>
      <c r="EF47" s="169">
        <f t="shared" si="183"/>
        <v>3</v>
      </c>
      <c r="EG47" s="176">
        <v>8529.0</v>
      </c>
      <c r="EH47" s="176">
        <v>5027.0</v>
      </c>
      <c r="EI47" s="176">
        <v>-600.0</v>
      </c>
      <c r="EJ47" s="178">
        <v>0.0</v>
      </c>
      <c r="EK47" s="179"/>
      <c r="EL47" s="77" t="str">
        <f t="shared" si="184"/>
        <v>0</v>
      </c>
      <c r="EM47" s="81">
        <f t="shared" si="1002"/>
        <v>0</v>
      </c>
      <c r="EN47" s="160">
        <f t="shared" si="1003"/>
        <v>2.5</v>
      </c>
      <c r="EO47" s="160">
        <f t="shared" si="1004"/>
        <v>2.5</v>
      </c>
      <c r="EP47" s="160">
        <f t="shared" si="1005"/>
        <v>-1</v>
      </c>
      <c r="EQ47" s="160">
        <f t="shared" si="1006"/>
        <v>4</v>
      </c>
      <c r="ER47" s="161">
        <f t="shared" ref="ER47:ES47" si="1237">ER46</f>
        <v>10</v>
      </c>
      <c r="ES47" s="175">
        <f t="shared" si="1237"/>
        <v>1173</v>
      </c>
      <c r="ET47" s="163" t="str">
        <f t="shared" si="1008"/>
        <v>-2</v>
      </c>
      <c r="EU47" s="164">
        <f t="shared" si="192"/>
        <v>1</v>
      </c>
      <c r="EV47" s="165">
        <f t="shared" si="193"/>
        <v>-2</v>
      </c>
      <c r="EW47" s="177">
        <v>7367.0</v>
      </c>
      <c r="EX47" s="177">
        <v>1529.0</v>
      </c>
      <c r="EY47" s="177">
        <v>-4000.0</v>
      </c>
      <c r="EZ47" s="180">
        <v>3.5</v>
      </c>
      <c r="FA47" s="181"/>
      <c r="FB47" s="83" t="str">
        <f t="shared" si="194"/>
        <v>0</v>
      </c>
      <c r="FC47" s="167">
        <f t="shared" si="1009"/>
        <v>3.5</v>
      </c>
      <c r="FD47" s="168">
        <f t="shared" si="1010"/>
        <v>2</v>
      </c>
      <c r="FE47" s="168">
        <f t="shared" si="1011"/>
        <v>0.5</v>
      </c>
      <c r="FF47" s="168">
        <f t="shared" si="1012"/>
        <v>-5</v>
      </c>
      <c r="FG47" s="168">
        <f t="shared" si="1013"/>
        <v>-2.5</v>
      </c>
      <c r="FH47" s="154">
        <f t="shared" ref="FH47:FI47" si="1238">FH46</f>
        <v>11</v>
      </c>
      <c r="FI47" s="173">
        <f t="shared" si="1238"/>
        <v>1174</v>
      </c>
      <c r="FJ47" s="156" t="str">
        <f t="shared" si="1015"/>
        <v>5</v>
      </c>
      <c r="FK47" s="157">
        <f t="shared" si="202"/>
        <v>6</v>
      </c>
      <c r="FL47" s="158">
        <f t="shared" si="203"/>
        <v>5</v>
      </c>
      <c r="FM47" s="176">
        <v>7985.0</v>
      </c>
      <c r="FN47" s="176">
        <v>8587.0</v>
      </c>
      <c r="FO47" s="176">
        <v>3400.0</v>
      </c>
      <c r="FP47" s="178">
        <v>0.5</v>
      </c>
      <c r="FQ47" s="179"/>
      <c r="FR47" s="77" t="str">
        <f t="shared" si="204"/>
        <v>0</v>
      </c>
      <c r="FS47" s="81">
        <f t="shared" si="1016"/>
        <v>0.5</v>
      </c>
      <c r="FT47" s="160">
        <f t="shared" si="1017"/>
        <v>2</v>
      </c>
      <c r="FU47" s="160">
        <f t="shared" si="1018"/>
        <v>4</v>
      </c>
      <c r="FV47" s="160">
        <f t="shared" si="1019"/>
        <v>2</v>
      </c>
      <c r="FW47" s="160">
        <f t="shared" si="1020"/>
        <v>8</v>
      </c>
      <c r="FX47" s="161">
        <f t="shared" ref="FX47:FY47" si="1239">FX46</f>
        <v>12</v>
      </c>
      <c r="FY47" s="175">
        <f t="shared" si="1239"/>
        <v>1175</v>
      </c>
      <c r="FZ47" s="163" t="str">
        <f t="shared" si="1022"/>
        <v>-1</v>
      </c>
      <c r="GA47" s="164">
        <f t="shared" si="212"/>
        <v>6</v>
      </c>
      <c r="GB47" s="165">
        <f t="shared" si="213"/>
        <v>-1</v>
      </c>
      <c r="GC47" s="177">
        <v>8911.0</v>
      </c>
      <c r="GD47" s="177">
        <v>1105.0</v>
      </c>
      <c r="GE47" s="177">
        <v>-4000.0</v>
      </c>
      <c r="GF47" s="180">
        <v>-1.0</v>
      </c>
      <c r="GG47" s="181"/>
      <c r="GH47" s="83" t="str">
        <f t="shared" si="214"/>
        <v>0</v>
      </c>
      <c r="GI47" s="167">
        <f t="shared" si="1023"/>
        <v>-1</v>
      </c>
      <c r="GJ47" s="168">
        <f t="shared" si="1024"/>
        <v>2.5</v>
      </c>
      <c r="GK47" s="168">
        <f t="shared" si="1025"/>
        <v>0.5</v>
      </c>
      <c r="GL47" s="168">
        <f t="shared" si="1026"/>
        <v>-5</v>
      </c>
      <c r="GM47" s="168">
        <f t="shared" si="1027"/>
        <v>-2</v>
      </c>
      <c r="GN47" s="154">
        <f t="shared" ref="GN47:GO47" si="1240">GN46</f>
        <v>13</v>
      </c>
      <c r="GO47" s="173">
        <f t="shared" si="1240"/>
        <v>1176</v>
      </c>
      <c r="GP47" s="156" t="str">
        <f t="shared" si="1029"/>
        <v>-2</v>
      </c>
      <c r="GQ47" s="157">
        <f t="shared" si="222"/>
        <v>6</v>
      </c>
      <c r="GR47" s="158">
        <f t="shared" si="223"/>
        <v>-2</v>
      </c>
      <c r="GS47" s="176">
        <v>8964.0</v>
      </c>
      <c r="GT47" s="176">
        <v>1201.0</v>
      </c>
      <c r="GU47" s="176">
        <v>-4500.0</v>
      </c>
      <c r="GV47" s="178">
        <v>2.5</v>
      </c>
      <c r="GW47" s="179"/>
      <c r="GX47" s="77" t="str">
        <f t="shared" si="224"/>
        <v>0</v>
      </c>
      <c r="GY47" s="81">
        <f t="shared" si="1030"/>
        <v>2.5</v>
      </c>
      <c r="GZ47" s="160">
        <f t="shared" si="1031"/>
        <v>2.5</v>
      </c>
      <c r="HA47" s="160">
        <f t="shared" si="1032"/>
        <v>0.5</v>
      </c>
      <c r="HB47" s="160">
        <f t="shared" si="1033"/>
        <v>-6</v>
      </c>
      <c r="HC47" s="160">
        <f t="shared" si="1034"/>
        <v>-3</v>
      </c>
      <c r="HD47" s="161">
        <f t="shared" ref="HD47:HE47" si="1241">HD46</f>
        <v>14</v>
      </c>
      <c r="HE47" s="175">
        <f t="shared" si="1241"/>
        <v>1177</v>
      </c>
      <c r="HF47" s="163" t="str">
        <f t="shared" si="1036"/>
        <v>-1</v>
      </c>
      <c r="HG47" s="164">
        <f t="shared" si="232"/>
        <v>8</v>
      </c>
      <c r="HH47" s="165">
        <f t="shared" si="233"/>
        <v>-1</v>
      </c>
      <c r="HI47" s="177">
        <v>8726.0</v>
      </c>
      <c r="HJ47" s="177">
        <v>1921.0</v>
      </c>
      <c r="HK47" s="177">
        <v>-4000.0</v>
      </c>
      <c r="HL47" s="180">
        <v>0.5</v>
      </c>
      <c r="HM47" s="181"/>
      <c r="HN47" s="83" t="str">
        <f t="shared" si="234"/>
        <v>0</v>
      </c>
      <c r="HO47" s="167">
        <f t="shared" si="1037"/>
        <v>0.5</v>
      </c>
      <c r="HP47" s="168">
        <f t="shared" si="1038"/>
        <v>2.5</v>
      </c>
      <c r="HQ47" s="168">
        <f t="shared" si="1039"/>
        <v>0.5</v>
      </c>
      <c r="HR47" s="168">
        <f t="shared" si="1040"/>
        <v>-5</v>
      </c>
      <c r="HS47" s="168">
        <f t="shared" si="1041"/>
        <v>-2</v>
      </c>
      <c r="HT47" s="154">
        <f t="shared" ref="HT47:HU47" si="1242">HT46</f>
        <v>15</v>
      </c>
      <c r="HU47" s="173">
        <f t="shared" si="1242"/>
        <v>1178</v>
      </c>
      <c r="HV47" s="156" t="str">
        <f t="shared" si="1043"/>
        <v>1</v>
      </c>
      <c r="HW47" s="157" t="str">
        <f t="shared" si="242"/>
        <v/>
      </c>
      <c r="HX47" s="169">
        <f t="shared" si="243"/>
        <v>0</v>
      </c>
      <c r="HY47" s="159"/>
      <c r="HZ47" s="159"/>
      <c r="IA47" s="159"/>
      <c r="IB47" s="160"/>
      <c r="IC47" s="160"/>
      <c r="ID47" s="160" t="str">
        <f t="shared" si="244"/>
        <v>0</v>
      </c>
      <c r="IE47" s="160">
        <f t="shared" si="1044"/>
        <v>0</v>
      </c>
      <c r="IF47" s="160">
        <f t="shared" si="1045"/>
        <v>0</v>
      </c>
      <c r="IG47" s="160">
        <f t="shared" si="1046"/>
        <v>0</v>
      </c>
      <c r="IH47" s="160">
        <f t="shared" si="1047"/>
        <v>0</v>
      </c>
      <c r="II47" s="160">
        <f t="shared" si="1048"/>
        <v>0</v>
      </c>
      <c r="IJ47" s="161">
        <f t="shared" ref="IJ47:IK47" si="1243">IJ46</f>
        <v>16</v>
      </c>
      <c r="IK47" s="175">
        <f t="shared" si="1243"/>
        <v>1179</v>
      </c>
      <c r="IL47" s="163" t="str">
        <f t="shared" si="1050"/>
        <v>1</v>
      </c>
      <c r="IM47" s="164" t="str">
        <f t="shared" si="252"/>
        <v/>
      </c>
      <c r="IN47" s="165">
        <f t="shared" si="253"/>
        <v>0</v>
      </c>
      <c r="IO47" s="166"/>
      <c r="IP47" s="166"/>
      <c r="IQ47" s="166"/>
      <c r="IR47" s="168"/>
      <c r="IS47" s="168"/>
      <c r="IT47" s="170" t="str">
        <f t="shared" si="254"/>
        <v>0</v>
      </c>
      <c r="IU47" s="170">
        <f t="shared" si="1051"/>
        <v>0</v>
      </c>
      <c r="IV47" s="168">
        <f t="shared" si="1052"/>
        <v>0</v>
      </c>
      <c r="IW47" s="168">
        <f t="shared" si="1053"/>
        <v>0</v>
      </c>
      <c r="IX47" s="168">
        <f t="shared" si="1054"/>
        <v>0</v>
      </c>
      <c r="IY47" s="168">
        <f t="shared" si="1055"/>
        <v>0</v>
      </c>
      <c r="IZ47" s="154">
        <f t="shared" ref="IZ47:JA47" si="1244">IZ46</f>
        <v>17</v>
      </c>
      <c r="JA47" s="173">
        <f t="shared" si="1244"/>
        <v>1180</v>
      </c>
      <c r="JB47" s="156" t="str">
        <f t="shared" si="1057"/>
        <v>1</v>
      </c>
      <c r="JC47" s="157" t="str">
        <f t="shared" si="262"/>
        <v/>
      </c>
      <c r="JD47" s="158">
        <f t="shared" si="263"/>
        <v>0</v>
      </c>
      <c r="JE47" s="159"/>
      <c r="JF47" s="159"/>
      <c r="JG47" s="159"/>
      <c r="JH47" s="160"/>
      <c r="JI47" s="160"/>
      <c r="JJ47" s="171" t="str">
        <f t="shared" si="264"/>
        <v>0</v>
      </c>
      <c r="JK47" s="171">
        <f t="shared" si="1058"/>
        <v>0</v>
      </c>
      <c r="JL47" s="160">
        <f t="shared" si="1059"/>
        <v>0</v>
      </c>
      <c r="JM47" s="160">
        <f t="shared" si="1060"/>
        <v>0</v>
      </c>
      <c r="JN47" s="160">
        <f t="shared" si="1061"/>
        <v>0</v>
      </c>
      <c r="JO47" s="160">
        <f t="shared" si="1062"/>
        <v>0</v>
      </c>
      <c r="JP47" s="161">
        <f t="shared" ref="JP47:JQ47" si="1245">JP46</f>
        <v>18</v>
      </c>
      <c r="JQ47" s="175">
        <f t="shared" si="1245"/>
        <v>1181</v>
      </c>
      <c r="JR47" s="163" t="str">
        <f t="shared" si="1064"/>
        <v>1</v>
      </c>
      <c r="JS47" s="164" t="str">
        <f t="shared" si="272"/>
        <v/>
      </c>
      <c r="JT47" s="165">
        <f t="shared" si="273"/>
        <v>0</v>
      </c>
      <c r="JU47" s="166"/>
      <c r="JV47" s="166"/>
      <c r="JW47" s="166"/>
      <c r="JX47" s="168"/>
      <c r="JY47" s="168"/>
      <c r="JZ47" s="170" t="str">
        <f t="shared" si="274"/>
        <v>0</v>
      </c>
      <c r="KA47" s="170">
        <f t="shared" si="1065"/>
        <v>0</v>
      </c>
      <c r="KB47" s="168">
        <f t="shared" si="1066"/>
        <v>0</v>
      </c>
      <c r="KC47" s="168">
        <f t="shared" si="1067"/>
        <v>0</v>
      </c>
      <c r="KD47" s="168">
        <f t="shared" si="1068"/>
        <v>0</v>
      </c>
      <c r="KE47" s="168">
        <f t="shared" si="1069"/>
        <v>0</v>
      </c>
      <c r="KF47" s="154">
        <f t="shared" ref="KF47:KG47" si="1246">KF46</f>
        <v>19</v>
      </c>
      <c r="KG47" s="173">
        <f t="shared" si="1246"/>
        <v>1182</v>
      </c>
      <c r="KH47" s="156" t="str">
        <f t="shared" si="1071"/>
        <v>1</v>
      </c>
      <c r="KI47" s="157" t="str">
        <f t="shared" si="282"/>
        <v/>
      </c>
      <c r="KJ47" s="158">
        <f t="shared" si="283"/>
        <v>0</v>
      </c>
      <c r="KK47" s="159"/>
      <c r="KL47" s="159"/>
      <c r="KM47" s="159"/>
      <c r="KN47" s="160"/>
      <c r="KO47" s="160"/>
      <c r="KP47" s="171" t="str">
        <f t="shared" si="284"/>
        <v>0</v>
      </c>
      <c r="KQ47" s="171">
        <f t="shared" si="1072"/>
        <v>0</v>
      </c>
      <c r="KR47" s="160">
        <f t="shared" si="1073"/>
        <v>0</v>
      </c>
      <c r="KS47" s="160">
        <f t="shared" si="1074"/>
        <v>0</v>
      </c>
      <c r="KT47" s="160">
        <f t="shared" si="1075"/>
        <v>0</v>
      </c>
      <c r="KU47" s="160">
        <f t="shared" si="1076"/>
        <v>0</v>
      </c>
      <c r="KV47" s="161">
        <f t="shared" ref="KV47:KW47" si="1247">KV46</f>
        <v>20</v>
      </c>
      <c r="KW47" s="175">
        <f t="shared" si="1247"/>
        <v>1183</v>
      </c>
      <c r="KX47" s="163" t="str">
        <f t="shared" si="1078"/>
        <v>1</v>
      </c>
      <c r="KY47" s="164" t="str">
        <f t="shared" si="292"/>
        <v/>
      </c>
      <c r="KZ47" s="165">
        <f t="shared" si="293"/>
        <v>0</v>
      </c>
      <c r="LA47" s="166"/>
      <c r="LB47" s="166"/>
      <c r="LC47" s="166"/>
      <c r="LD47" s="168"/>
      <c r="LE47" s="168"/>
      <c r="LF47" s="170" t="str">
        <f t="shared" si="294"/>
        <v>0</v>
      </c>
      <c r="LG47" s="170">
        <f t="shared" si="1079"/>
        <v>0</v>
      </c>
      <c r="LH47" s="168">
        <f t="shared" si="1080"/>
        <v>0</v>
      </c>
      <c r="LI47" s="168">
        <f t="shared" si="1081"/>
        <v>0</v>
      </c>
      <c r="LJ47" s="168">
        <f t="shared" si="1082"/>
        <v>0</v>
      </c>
      <c r="LK47" s="168">
        <f t="shared" si="1083"/>
        <v>0</v>
      </c>
      <c r="LL47" s="172"/>
      <c r="LM47" s="172"/>
      <c r="LN47" s="168" t="str">
        <f t="shared" si="1084"/>
        <v>#REF!</v>
      </c>
      <c r="LO47" s="168" t="str">
        <f t="shared" si="1085"/>
        <v>#REF!</v>
      </c>
      <c r="LP47" s="168" t="str">
        <f t="shared" si="1086"/>
        <v>#REF!</v>
      </c>
      <c r="LQ47" s="168" t="str">
        <f t="shared" si="1087"/>
        <v>#REF!</v>
      </c>
    </row>
    <row r="48" ht="15.75" customHeight="1">
      <c r="A48" s="151">
        <v>46153.0</v>
      </c>
      <c r="B48" s="152" t="s">
        <v>32</v>
      </c>
      <c r="C48" s="153">
        <f t="shared" si="99"/>
        <v>-33200</v>
      </c>
      <c r="D48" s="154">
        <f t="shared" ref="D48:E48" si="1248">D47</f>
        <v>1</v>
      </c>
      <c r="E48" s="173">
        <f t="shared" si="1248"/>
        <v>1164</v>
      </c>
      <c r="F48" s="156" t="str">
        <f t="shared" si="925"/>
        <v>-1</v>
      </c>
      <c r="G48" s="157">
        <f t="shared" si="102"/>
        <v>5</v>
      </c>
      <c r="H48" s="158">
        <f t="shared" si="103"/>
        <v>-1</v>
      </c>
      <c r="I48" s="176">
        <v>8013.0</v>
      </c>
      <c r="J48" s="176">
        <v>1499.0</v>
      </c>
      <c r="K48" s="176">
        <v>-4000.0</v>
      </c>
      <c r="L48" s="178">
        <v>2.5</v>
      </c>
      <c r="M48" s="179"/>
      <c r="N48" s="77" t="str">
        <f t="shared" si="104"/>
        <v>0</v>
      </c>
      <c r="O48" s="81">
        <f t="shared" si="946"/>
        <v>2.5</v>
      </c>
      <c r="P48" s="160">
        <f t="shared" si="947"/>
        <v>2.5</v>
      </c>
      <c r="Q48" s="160">
        <f t="shared" si="948"/>
        <v>0.5</v>
      </c>
      <c r="R48" s="160">
        <f t="shared" si="949"/>
        <v>-5</v>
      </c>
      <c r="S48" s="160">
        <f t="shared" si="950"/>
        <v>-2</v>
      </c>
      <c r="T48" s="161">
        <f t="shared" ref="T48:U48" si="1249">T47</f>
        <v>2</v>
      </c>
      <c r="U48" s="175">
        <f t="shared" si="1249"/>
        <v>1165</v>
      </c>
      <c r="V48" s="163" t="str">
        <f t="shared" si="952"/>
        <v>2</v>
      </c>
      <c r="W48" s="164">
        <f t="shared" si="112"/>
        <v>7</v>
      </c>
      <c r="X48" s="165">
        <f t="shared" si="113"/>
        <v>2</v>
      </c>
      <c r="Y48" s="177">
        <v>6863.0</v>
      </c>
      <c r="Z48" s="177">
        <v>2738.0</v>
      </c>
      <c r="AA48" s="177">
        <v>-600.0</v>
      </c>
      <c r="AB48" s="180">
        <v>1.5</v>
      </c>
      <c r="AC48" s="181"/>
      <c r="AD48" s="83" t="str">
        <f t="shared" si="114"/>
        <v>0</v>
      </c>
      <c r="AE48" s="167">
        <f t="shared" si="953"/>
        <v>1.5</v>
      </c>
      <c r="AF48" s="168">
        <f t="shared" si="954"/>
        <v>2</v>
      </c>
      <c r="AG48" s="168">
        <f t="shared" si="955"/>
        <v>1</v>
      </c>
      <c r="AH48" s="168">
        <f t="shared" si="956"/>
        <v>-1</v>
      </c>
      <c r="AI48" s="168">
        <f t="shared" si="957"/>
        <v>2</v>
      </c>
      <c r="AJ48" s="154">
        <f t="shared" ref="AJ48:AK48" si="1250">AJ47</f>
        <v>3</v>
      </c>
      <c r="AK48" s="173">
        <f t="shared" si="1250"/>
        <v>1166</v>
      </c>
      <c r="AL48" s="156" t="str">
        <f t="shared" si="959"/>
        <v>2</v>
      </c>
      <c r="AM48" s="157">
        <f t="shared" si="122"/>
        <v>3</v>
      </c>
      <c r="AN48" s="158">
        <f t="shared" si="123"/>
        <v>2</v>
      </c>
      <c r="AO48" s="176">
        <v>8027.0</v>
      </c>
      <c r="AP48" s="176">
        <v>2773.0</v>
      </c>
      <c r="AQ48" s="176">
        <v>-2000.0</v>
      </c>
      <c r="AR48" s="178">
        <v>1.5</v>
      </c>
      <c r="AS48" s="179"/>
      <c r="AT48" s="77" t="str">
        <f t="shared" si="124"/>
        <v>0</v>
      </c>
      <c r="AU48" s="81">
        <f t="shared" si="960"/>
        <v>1.5</v>
      </c>
      <c r="AV48" s="160">
        <f t="shared" si="961"/>
        <v>2.5</v>
      </c>
      <c r="AW48" s="160">
        <f t="shared" si="962"/>
        <v>1</v>
      </c>
      <c r="AX48" s="160">
        <f t="shared" si="963"/>
        <v>-1.5</v>
      </c>
      <c r="AY48" s="160">
        <f t="shared" si="964"/>
        <v>2</v>
      </c>
      <c r="AZ48" s="161">
        <f t="shared" ref="AZ48:BA48" si="1251">AZ47</f>
        <v>4</v>
      </c>
      <c r="BA48" s="175">
        <f t="shared" si="1251"/>
        <v>1167</v>
      </c>
      <c r="BB48" s="163" t="str">
        <f t="shared" si="966"/>
        <v>-2</v>
      </c>
      <c r="BC48" s="164">
        <f t="shared" si="132"/>
        <v>3</v>
      </c>
      <c r="BD48" s="165">
        <f t="shared" si="133"/>
        <v>-2</v>
      </c>
      <c r="BE48" s="177">
        <v>6733.0</v>
      </c>
      <c r="BF48" s="177">
        <v>1227.0</v>
      </c>
      <c r="BG48" s="177">
        <v>-3500.0</v>
      </c>
      <c r="BH48" s="180">
        <v>2.0</v>
      </c>
      <c r="BI48" s="181"/>
      <c r="BJ48" s="83" t="str">
        <f t="shared" si="134"/>
        <v>0</v>
      </c>
      <c r="BK48" s="167">
        <f t="shared" si="967"/>
        <v>2</v>
      </c>
      <c r="BL48" s="168">
        <f t="shared" si="968"/>
        <v>2</v>
      </c>
      <c r="BM48" s="168">
        <f t="shared" si="969"/>
        <v>0.5</v>
      </c>
      <c r="BN48" s="168">
        <f t="shared" si="970"/>
        <v>-5</v>
      </c>
      <c r="BO48" s="168">
        <f t="shared" si="971"/>
        <v>-2.5</v>
      </c>
      <c r="BP48" s="154">
        <f t="shared" ref="BP48:BQ48" si="1252">BP47</f>
        <v>5</v>
      </c>
      <c r="BQ48" s="173">
        <f t="shared" si="1252"/>
        <v>1168</v>
      </c>
      <c r="BR48" s="156" t="str">
        <f t="shared" si="973"/>
        <v>-2</v>
      </c>
      <c r="BS48" s="157">
        <f t="shared" si="142"/>
        <v>3</v>
      </c>
      <c r="BT48" s="158">
        <f t="shared" si="143"/>
        <v>-2</v>
      </c>
      <c r="BU48" s="176">
        <v>5887.0</v>
      </c>
      <c r="BV48" s="176">
        <v>1820.0</v>
      </c>
      <c r="BW48" s="176">
        <v>-4000.0</v>
      </c>
      <c r="BX48" s="178">
        <v>2.5</v>
      </c>
      <c r="BY48" s="179"/>
      <c r="BZ48" s="77" t="str">
        <f t="shared" si="144"/>
        <v>0</v>
      </c>
      <c r="CA48" s="81">
        <f t="shared" si="974"/>
        <v>2.5</v>
      </c>
      <c r="CB48" s="160">
        <f t="shared" si="975"/>
        <v>1.5</v>
      </c>
      <c r="CC48" s="160">
        <f t="shared" si="976"/>
        <v>0.5</v>
      </c>
      <c r="CD48" s="160">
        <f t="shared" si="977"/>
        <v>-5</v>
      </c>
      <c r="CE48" s="160">
        <f t="shared" si="978"/>
        <v>-3</v>
      </c>
      <c r="CF48" s="161">
        <f t="shared" ref="CF48:CG48" si="1253">CF47</f>
        <v>6</v>
      </c>
      <c r="CG48" s="175">
        <f t="shared" si="1253"/>
        <v>1169</v>
      </c>
      <c r="CH48" s="163" t="str">
        <f t="shared" si="980"/>
        <v>4</v>
      </c>
      <c r="CI48" s="164">
        <f t="shared" si="152"/>
        <v>6</v>
      </c>
      <c r="CJ48" s="165">
        <f t="shared" si="153"/>
        <v>4</v>
      </c>
      <c r="CK48" s="177">
        <v>6682.0</v>
      </c>
      <c r="CL48" s="177">
        <v>5712.0</v>
      </c>
      <c r="CM48" s="177">
        <v>4000.0</v>
      </c>
      <c r="CN48" s="180">
        <v>1.5</v>
      </c>
      <c r="CO48" s="181"/>
      <c r="CP48" s="83" t="str">
        <f t="shared" si="154"/>
        <v>0</v>
      </c>
      <c r="CQ48" s="167">
        <f t="shared" si="981"/>
        <v>1.5</v>
      </c>
      <c r="CR48" s="168">
        <f t="shared" si="982"/>
        <v>2</v>
      </c>
      <c r="CS48" s="168">
        <f t="shared" si="983"/>
        <v>2.5</v>
      </c>
      <c r="CT48" s="168">
        <f t="shared" si="984"/>
        <v>3</v>
      </c>
      <c r="CU48" s="168">
        <f t="shared" si="985"/>
        <v>7.5</v>
      </c>
      <c r="CV48" s="154">
        <f t="shared" ref="CV48:CW48" si="1254">CV47</f>
        <v>7</v>
      </c>
      <c r="CW48" s="173">
        <f t="shared" si="1254"/>
        <v>1170</v>
      </c>
      <c r="CX48" s="156" t="str">
        <f t="shared" si="987"/>
        <v>-2</v>
      </c>
      <c r="CY48" s="157">
        <f t="shared" si="162"/>
        <v>1</v>
      </c>
      <c r="CZ48" s="158">
        <f t="shared" si="163"/>
        <v>-2</v>
      </c>
      <c r="DA48" s="176">
        <v>6921.0</v>
      </c>
      <c r="DB48" s="176">
        <v>809.0</v>
      </c>
      <c r="DC48" s="176">
        <v>-4000.0</v>
      </c>
      <c r="DD48" s="178">
        <v>3.0</v>
      </c>
      <c r="DE48" s="179"/>
      <c r="DF48" s="77" t="str">
        <f t="shared" si="164"/>
        <v>0</v>
      </c>
      <c r="DG48" s="81">
        <f t="shared" si="988"/>
        <v>3</v>
      </c>
      <c r="DH48" s="160">
        <f t="shared" si="989"/>
        <v>2</v>
      </c>
      <c r="DI48" s="160">
        <f t="shared" si="990"/>
        <v>0</v>
      </c>
      <c r="DJ48" s="160">
        <f t="shared" si="991"/>
        <v>-5</v>
      </c>
      <c r="DK48" s="160">
        <f t="shared" si="992"/>
        <v>-3</v>
      </c>
      <c r="DL48" s="161">
        <f t="shared" ref="DL48:DM48" si="1255">DL47</f>
        <v>8</v>
      </c>
      <c r="DM48" s="175">
        <f t="shared" si="1255"/>
        <v>1171</v>
      </c>
      <c r="DN48" s="163" t="str">
        <f t="shared" si="994"/>
        <v>-2</v>
      </c>
      <c r="DO48" s="164">
        <f t="shared" si="172"/>
        <v>1</v>
      </c>
      <c r="DP48" s="165">
        <f t="shared" si="173"/>
        <v>-2</v>
      </c>
      <c r="DQ48" s="177">
        <v>7516.0</v>
      </c>
      <c r="DR48" s="177">
        <v>2947.0</v>
      </c>
      <c r="DS48" s="177">
        <v>-4500.0</v>
      </c>
      <c r="DT48" s="180">
        <v>4.0</v>
      </c>
      <c r="DU48" s="181"/>
      <c r="DV48" s="83" t="str">
        <f t="shared" si="174"/>
        <v>0</v>
      </c>
      <c r="DW48" s="167">
        <f t="shared" si="995"/>
        <v>4</v>
      </c>
      <c r="DX48" s="168">
        <f t="shared" si="996"/>
        <v>2</v>
      </c>
      <c r="DY48" s="168">
        <f t="shared" si="997"/>
        <v>1</v>
      </c>
      <c r="DZ48" s="168">
        <f t="shared" si="998"/>
        <v>-6</v>
      </c>
      <c r="EA48" s="168">
        <f t="shared" si="999"/>
        <v>-3</v>
      </c>
      <c r="EB48" s="154">
        <f t="shared" ref="EB48:EC48" si="1256">EB47</f>
        <v>9</v>
      </c>
      <c r="EC48" s="173">
        <f t="shared" si="1256"/>
        <v>1172</v>
      </c>
      <c r="ED48" s="156" t="str">
        <f t="shared" si="1001"/>
        <v>-1</v>
      </c>
      <c r="EE48" s="157">
        <f t="shared" si="182"/>
        <v>15</v>
      </c>
      <c r="EF48" s="169">
        <f t="shared" si="183"/>
        <v>-1</v>
      </c>
      <c r="EG48" s="176">
        <v>6324.0</v>
      </c>
      <c r="EH48" s="176">
        <v>1569.0</v>
      </c>
      <c r="EI48" s="176">
        <v>-2500.0</v>
      </c>
      <c r="EJ48" s="178">
        <v>2.0</v>
      </c>
      <c r="EK48" s="179"/>
      <c r="EL48" s="77" t="str">
        <f t="shared" si="184"/>
        <v>0</v>
      </c>
      <c r="EM48" s="81">
        <f t="shared" si="1002"/>
        <v>2</v>
      </c>
      <c r="EN48" s="160">
        <f t="shared" si="1003"/>
        <v>2</v>
      </c>
      <c r="EO48" s="160">
        <f t="shared" si="1004"/>
        <v>0.5</v>
      </c>
      <c r="EP48" s="160">
        <f t="shared" si="1005"/>
        <v>-4</v>
      </c>
      <c r="EQ48" s="160">
        <f t="shared" si="1006"/>
        <v>-1.5</v>
      </c>
      <c r="ER48" s="161">
        <f t="shared" ref="ER48:ES48" si="1257">ER47</f>
        <v>10</v>
      </c>
      <c r="ES48" s="175">
        <f t="shared" si="1257"/>
        <v>1173</v>
      </c>
      <c r="ET48" s="163" t="str">
        <f t="shared" si="1008"/>
        <v>1</v>
      </c>
      <c r="EU48" s="164">
        <f t="shared" si="192"/>
        <v>2</v>
      </c>
      <c r="EV48" s="165">
        <f t="shared" si="193"/>
        <v>1</v>
      </c>
      <c r="EW48" s="177">
        <v>5432.0</v>
      </c>
      <c r="EX48" s="177">
        <v>2113.0</v>
      </c>
      <c r="EY48" s="177">
        <v>-1300.0</v>
      </c>
      <c r="EZ48" s="180">
        <v>2.0</v>
      </c>
      <c r="FA48" s="181"/>
      <c r="FB48" s="83" t="str">
        <f t="shared" si="194"/>
        <v>0</v>
      </c>
      <c r="FC48" s="167">
        <f t="shared" si="1009"/>
        <v>2</v>
      </c>
      <c r="FD48" s="168">
        <f t="shared" si="1010"/>
        <v>1.5</v>
      </c>
      <c r="FE48" s="168">
        <f t="shared" si="1011"/>
        <v>1</v>
      </c>
      <c r="FF48" s="168">
        <f t="shared" si="1012"/>
        <v>-1.5</v>
      </c>
      <c r="FG48" s="168">
        <f t="shared" si="1013"/>
        <v>1</v>
      </c>
      <c r="FH48" s="154">
        <f t="shared" ref="FH48:FI48" si="1258">FH47</f>
        <v>11</v>
      </c>
      <c r="FI48" s="173">
        <f t="shared" si="1258"/>
        <v>1174</v>
      </c>
      <c r="FJ48" s="156" t="str">
        <f t="shared" si="1015"/>
        <v>1</v>
      </c>
      <c r="FK48" s="157">
        <f t="shared" si="202"/>
        <v>1</v>
      </c>
      <c r="FL48" s="158">
        <f t="shared" si="203"/>
        <v>1</v>
      </c>
      <c r="FM48" s="176">
        <v>5239.0</v>
      </c>
      <c r="FN48" s="176">
        <v>1715.0</v>
      </c>
      <c r="FO48" s="176">
        <v>-1500.0</v>
      </c>
      <c r="FP48" s="178">
        <v>2.5</v>
      </c>
      <c r="FQ48" s="179"/>
      <c r="FR48" s="77" t="str">
        <f t="shared" si="204"/>
        <v>0</v>
      </c>
      <c r="FS48" s="81">
        <f t="shared" si="1016"/>
        <v>2.5</v>
      </c>
      <c r="FT48" s="160">
        <f t="shared" si="1017"/>
        <v>1.5</v>
      </c>
      <c r="FU48" s="160">
        <f t="shared" si="1018"/>
        <v>0.5</v>
      </c>
      <c r="FV48" s="160">
        <f t="shared" si="1019"/>
        <v>-1.5</v>
      </c>
      <c r="FW48" s="160">
        <f t="shared" si="1020"/>
        <v>0.5</v>
      </c>
      <c r="FX48" s="161">
        <f t="shared" ref="FX48:FY48" si="1259">FX47</f>
        <v>12</v>
      </c>
      <c r="FY48" s="175">
        <f t="shared" si="1259"/>
        <v>1175</v>
      </c>
      <c r="FZ48" s="163" t="str">
        <f t="shared" si="1022"/>
        <v>-3</v>
      </c>
      <c r="GA48" s="164">
        <f t="shared" si="212"/>
        <v>7</v>
      </c>
      <c r="GB48" s="165">
        <f t="shared" si="213"/>
        <v>-3</v>
      </c>
      <c r="GC48" s="177">
        <v>7979.0</v>
      </c>
      <c r="GD48" s="177">
        <v>1001.0</v>
      </c>
      <c r="GE48" s="177">
        <v>-5000.0</v>
      </c>
      <c r="GF48" s="180">
        <v>1.0</v>
      </c>
      <c r="GG48" s="181"/>
      <c r="GH48" s="83" t="str">
        <f t="shared" si="214"/>
        <v>0</v>
      </c>
      <c r="GI48" s="167">
        <f t="shared" si="1023"/>
        <v>1</v>
      </c>
      <c r="GJ48" s="168">
        <f t="shared" si="1024"/>
        <v>2</v>
      </c>
      <c r="GK48" s="168">
        <f t="shared" si="1025"/>
        <v>0.5</v>
      </c>
      <c r="GL48" s="168">
        <f t="shared" si="1026"/>
        <v>-6</v>
      </c>
      <c r="GM48" s="168">
        <f t="shared" si="1027"/>
        <v>-3.5</v>
      </c>
      <c r="GN48" s="154">
        <f t="shared" ref="GN48:GO48" si="1260">GN47</f>
        <v>13</v>
      </c>
      <c r="GO48" s="173">
        <f t="shared" si="1260"/>
        <v>1176</v>
      </c>
      <c r="GP48" s="156" t="str">
        <f t="shared" si="1029"/>
        <v>-2</v>
      </c>
      <c r="GQ48" s="157">
        <f t="shared" si="222"/>
        <v>7</v>
      </c>
      <c r="GR48" s="158">
        <f t="shared" si="223"/>
        <v>-2</v>
      </c>
      <c r="GS48" s="176">
        <v>5700.0</v>
      </c>
      <c r="GT48" s="176">
        <v>2613.0</v>
      </c>
      <c r="GU48" s="176">
        <v>-3500.0</v>
      </c>
      <c r="GV48" s="178">
        <v>1.5</v>
      </c>
      <c r="GW48" s="179"/>
      <c r="GX48" s="77" t="str">
        <f t="shared" si="224"/>
        <v>0</v>
      </c>
      <c r="GY48" s="81">
        <f t="shared" si="1030"/>
        <v>1.5</v>
      </c>
      <c r="GZ48" s="160">
        <f t="shared" si="1031"/>
        <v>1.5</v>
      </c>
      <c r="HA48" s="160">
        <f t="shared" si="1032"/>
        <v>1</v>
      </c>
      <c r="HB48" s="160">
        <f t="shared" si="1033"/>
        <v>-5</v>
      </c>
      <c r="HC48" s="160">
        <f t="shared" si="1034"/>
        <v>-2.5</v>
      </c>
      <c r="HD48" s="161">
        <f t="shared" ref="HD48:HE48" si="1261">HD47</f>
        <v>14</v>
      </c>
      <c r="HE48" s="175">
        <f t="shared" si="1261"/>
        <v>1177</v>
      </c>
      <c r="HF48" s="163" t="str">
        <f t="shared" si="1036"/>
        <v>3</v>
      </c>
      <c r="HG48" s="164">
        <f t="shared" si="232"/>
        <v>9</v>
      </c>
      <c r="HH48" s="165">
        <f t="shared" si="233"/>
        <v>3</v>
      </c>
      <c r="HI48" s="177">
        <v>8100.0</v>
      </c>
      <c r="HJ48" s="177">
        <v>6222.0</v>
      </c>
      <c r="HK48" s="177">
        <v>-800.0</v>
      </c>
      <c r="HL48" s="180">
        <v>1.0</v>
      </c>
      <c r="HM48" s="181"/>
      <c r="HN48" s="83" t="str">
        <f t="shared" si="234"/>
        <v>0</v>
      </c>
      <c r="HO48" s="167">
        <f t="shared" si="1037"/>
        <v>1</v>
      </c>
      <c r="HP48" s="168">
        <f t="shared" si="1038"/>
        <v>2.5</v>
      </c>
      <c r="HQ48" s="168">
        <f t="shared" si="1039"/>
        <v>3</v>
      </c>
      <c r="HR48" s="168">
        <f t="shared" si="1040"/>
        <v>-1</v>
      </c>
      <c r="HS48" s="168">
        <f t="shared" si="1041"/>
        <v>4.5</v>
      </c>
      <c r="HT48" s="154">
        <f t="shared" ref="HT48:HU48" si="1262">HT47</f>
        <v>15</v>
      </c>
      <c r="HU48" s="173">
        <f t="shared" si="1262"/>
        <v>1178</v>
      </c>
      <c r="HV48" s="156" t="str">
        <f t="shared" si="1043"/>
        <v>1</v>
      </c>
      <c r="HW48" s="157" t="str">
        <f t="shared" si="242"/>
        <v/>
      </c>
      <c r="HX48" s="169">
        <f t="shared" si="243"/>
        <v>0</v>
      </c>
      <c r="HY48" s="159"/>
      <c r="HZ48" s="159"/>
      <c r="IA48" s="159"/>
      <c r="IB48" s="160"/>
      <c r="IC48" s="160"/>
      <c r="ID48" s="160" t="str">
        <f t="shared" si="244"/>
        <v>0</v>
      </c>
      <c r="IE48" s="160">
        <f t="shared" si="1044"/>
        <v>0</v>
      </c>
      <c r="IF48" s="160">
        <f t="shared" si="1045"/>
        <v>0</v>
      </c>
      <c r="IG48" s="160">
        <f t="shared" si="1046"/>
        <v>0</v>
      </c>
      <c r="IH48" s="160">
        <f t="shared" si="1047"/>
        <v>0</v>
      </c>
      <c r="II48" s="160">
        <f t="shared" si="1048"/>
        <v>0</v>
      </c>
      <c r="IJ48" s="161">
        <f t="shared" ref="IJ48:IK48" si="1263">IJ47</f>
        <v>16</v>
      </c>
      <c r="IK48" s="175">
        <f t="shared" si="1263"/>
        <v>1179</v>
      </c>
      <c r="IL48" s="163" t="str">
        <f t="shared" si="1050"/>
        <v>1</v>
      </c>
      <c r="IM48" s="164" t="str">
        <f t="shared" si="252"/>
        <v/>
      </c>
      <c r="IN48" s="165">
        <f t="shared" si="253"/>
        <v>0</v>
      </c>
      <c r="IO48" s="166"/>
      <c r="IP48" s="166"/>
      <c r="IQ48" s="166"/>
      <c r="IR48" s="168"/>
      <c r="IS48" s="168"/>
      <c r="IT48" s="170" t="str">
        <f t="shared" si="254"/>
        <v>0</v>
      </c>
      <c r="IU48" s="170">
        <f t="shared" si="1051"/>
        <v>0</v>
      </c>
      <c r="IV48" s="168">
        <f t="shared" si="1052"/>
        <v>0</v>
      </c>
      <c r="IW48" s="168">
        <f t="shared" si="1053"/>
        <v>0</v>
      </c>
      <c r="IX48" s="168">
        <f t="shared" si="1054"/>
        <v>0</v>
      </c>
      <c r="IY48" s="168">
        <f t="shared" si="1055"/>
        <v>0</v>
      </c>
      <c r="IZ48" s="154">
        <f t="shared" ref="IZ48:JA48" si="1264">IZ47</f>
        <v>17</v>
      </c>
      <c r="JA48" s="173">
        <f t="shared" si="1264"/>
        <v>1180</v>
      </c>
      <c r="JB48" s="156" t="str">
        <f t="shared" si="1057"/>
        <v>1</v>
      </c>
      <c r="JC48" s="157" t="str">
        <f t="shared" si="262"/>
        <v/>
      </c>
      <c r="JD48" s="158">
        <f t="shared" si="263"/>
        <v>0</v>
      </c>
      <c r="JE48" s="159"/>
      <c r="JF48" s="159"/>
      <c r="JG48" s="159"/>
      <c r="JH48" s="160"/>
      <c r="JI48" s="160"/>
      <c r="JJ48" s="171" t="str">
        <f t="shared" si="264"/>
        <v>0</v>
      </c>
      <c r="JK48" s="171">
        <f t="shared" si="1058"/>
        <v>0</v>
      </c>
      <c r="JL48" s="160">
        <f t="shared" si="1059"/>
        <v>0</v>
      </c>
      <c r="JM48" s="160">
        <f t="shared" si="1060"/>
        <v>0</v>
      </c>
      <c r="JN48" s="160">
        <f t="shared" si="1061"/>
        <v>0</v>
      </c>
      <c r="JO48" s="160">
        <f t="shared" si="1062"/>
        <v>0</v>
      </c>
      <c r="JP48" s="161">
        <f t="shared" ref="JP48:JQ48" si="1265">JP47</f>
        <v>18</v>
      </c>
      <c r="JQ48" s="175">
        <f t="shared" si="1265"/>
        <v>1181</v>
      </c>
      <c r="JR48" s="163" t="str">
        <f t="shared" si="1064"/>
        <v>1</v>
      </c>
      <c r="JS48" s="164" t="str">
        <f t="shared" si="272"/>
        <v/>
      </c>
      <c r="JT48" s="165">
        <f t="shared" si="273"/>
        <v>0</v>
      </c>
      <c r="JU48" s="166"/>
      <c r="JV48" s="166"/>
      <c r="JW48" s="166"/>
      <c r="JX48" s="168"/>
      <c r="JY48" s="168"/>
      <c r="JZ48" s="170" t="str">
        <f t="shared" si="274"/>
        <v>0</v>
      </c>
      <c r="KA48" s="170">
        <f t="shared" si="1065"/>
        <v>0</v>
      </c>
      <c r="KB48" s="168">
        <f t="shared" si="1066"/>
        <v>0</v>
      </c>
      <c r="KC48" s="168">
        <f t="shared" si="1067"/>
        <v>0</v>
      </c>
      <c r="KD48" s="168">
        <f t="shared" si="1068"/>
        <v>0</v>
      </c>
      <c r="KE48" s="168">
        <f t="shared" si="1069"/>
        <v>0</v>
      </c>
      <c r="KF48" s="154">
        <f t="shared" ref="KF48:KG48" si="1266">KF47</f>
        <v>19</v>
      </c>
      <c r="KG48" s="173">
        <f t="shared" si="1266"/>
        <v>1182</v>
      </c>
      <c r="KH48" s="156" t="str">
        <f t="shared" si="1071"/>
        <v>1</v>
      </c>
      <c r="KI48" s="157" t="str">
        <f t="shared" si="282"/>
        <v/>
      </c>
      <c r="KJ48" s="158">
        <f t="shared" si="283"/>
        <v>0</v>
      </c>
      <c r="KK48" s="159"/>
      <c r="KL48" s="159"/>
      <c r="KM48" s="159"/>
      <c r="KN48" s="160"/>
      <c r="KO48" s="160"/>
      <c r="KP48" s="171" t="str">
        <f t="shared" si="284"/>
        <v>0</v>
      </c>
      <c r="KQ48" s="171">
        <f t="shared" si="1072"/>
        <v>0</v>
      </c>
      <c r="KR48" s="160">
        <f t="shared" si="1073"/>
        <v>0</v>
      </c>
      <c r="KS48" s="160">
        <f t="shared" si="1074"/>
        <v>0</v>
      </c>
      <c r="KT48" s="160">
        <f t="shared" si="1075"/>
        <v>0</v>
      </c>
      <c r="KU48" s="160">
        <f t="shared" si="1076"/>
        <v>0</v>
      </c>
      <c r="KV48" s="161">
        <f t="shared" ref="KV48:KW48" si="1267">KV47</f>
        <v>20</v>
      </c>
      <c r="KW48" s="175">
        <f t="shared" si="1267"/>
        <v>1183</v>
      </c>
      <c r="KX48" s="163" t="str">
        <f t="shared" si="1078"/>
        <v>1</v>
      </c>
      <c r="KY48" s="164" t="str">
        <f t="shared" si="292"/>
        <v/>
      </c>
      <c r="KZ48" s="165">
        <f t="shared" si="293"/>
        <v>0</v>
      </c>
      <c r="LA48" s="166"/>
      <c r="LB48" s="166"/>
      <c r="LC48" s="166"/>
      <c r="LD48" s="168"/>
      <c r="LE48" s="168"/>
      <c r="LF48" s="170" t="str">
        <f t="shared" si="294"/>
        <v>0</v>
      </c>
      <c r="LG48" s="170">
        <f t="shared" si="1079"/>
        <v>0</v>
      </c>
      <c r="LH48" s="168">
        <f t="shared" si="1080"/>
        <v>0</v>
      </c>
      <c r="LI48" s="168">
        <f t="shared" si="1081"/>
        <v>0</v>
      </c>
      <c r="LJ48" s="168">
        <f t="shared" si="1082"/>
        <v>0</v>
      </c>
      <c r="LK48" s="168">
        <f t="shared" si="1083"/>
        <v>0</v>
      </c>
      <c r="LL48" s="172"/>
      <c r="LM48" s="172"/>
      <c r="LN48" s="168" t="str">
        <f t="shared" si="1084"/>
        <v>#REF!</v>
      </c>
      <c r="LO48" s="168" t="str">
        <f t="shared" si="1085"/>
        <v>#REF!</v>
      </c>
      <c r="LP48" s="168" t="str">
        <f t="shared" si="1086"/>
        <v>#REF!</v>
      </c>
      <c r="LQ48" s="168" t="str">
        <f t="shared" si="1087"/>
        <v>#REF!</v>
      </c>
    </row>
    <row r="49" ht="15.75" customHeight="1">
      <c r="A49" s="151">
        <v>46154.0</v>
      </c>
      <c r="B49" s="152" t="s">
        <v>33</v>
      </c>
      <c r="C49" s="153">
        <f t="shared" si="99"/>
        <v>-14500</v>
      </c>
      <c r="D49" s="154">
        <f t="shared" ref="D49:E49" si="1268">D48</f>
        <v>1</v>
      </c>
      <c r="E49" s="173">
        <f t="shared" si="1268"/>
        <v>1164</v>
      </c>
      <c r="F49" s="156" t="str">
        <f t="shared" si="925"/>
        <v>1</v>
      </c>
      <c r="G49" s="157">
        <f t="shared" si="102"/>
        <v>6</v>
      </c>
      <c r="H49" s="158">
        <f t="shared" si="103"/>
        <v>1</v>
      </c>
      <c r="I49" s="176">
        <v>8840.0</v>
      </c>
      <c r="J49" s="176">
        <v>1824.0</v>
      </c>
      <c r="K49" s="176">
        <v>-2500.0</v>
      </c>
      <c r="L49" s="178">
        <v>1.0</v>
      </c>
      <c r="M49" s="179"/>
      <c r="N49" s="77" t="str">
        <f t="shared" si="104"/>
        <v>0</v>
      </c>
      <c r="O49" s="81">
        <f t="shared" si="946"/>
        <v>1</v>
      </c>
      <c r="P49" s="160">
        <f t="shared" si="947"/>
        <v>2.5</v>
      </c>
      <c r="Q49" s="160">
        <f t="shared" si="948"/>
        <v>0.5</v>
      </c>
      <c r="R49" s="160">
        <f t="shared" si="949"/>
        <v>-4</v>
      </c>
      <c r="S49" s="160">
        <f t="shared" si="950"/>
        <v>-1</v>
      </c>
      <c r="T49" s="161">
        <f t="shared" ref="T49:U49" si="1269">T48</f>
        <v>2</v>
      </c>
      <c r="U49" s="175">
        <f t="shared" si="1269"/>
        <v>1165</v>
      </c>
      <c r="V49" s="163" t="str">
        <f t="shared" si="952"/>
        <v>-1</v>
      </c>
      <c r="W49" s="164">
        <f t="shared" si="112"/>
        <v>8</v>
      </c>
      <c r="X49" s="165">
        <f t="shared" si="113"/>
        <v>-1</v>
      </c>
      <c r="Y49" s="177">
        <v>6471.0</v>
      </c>
      <c r="Z49" s="177">
        <v>1111.0</v>
      </c>
      <c r="AA49" s="177">
        <v>-3000.0</v>
      </c>
      <c r="AB49" s="180">
        <v>0.5</v>
      </c>
      <c r="AC49" s="181"/>
      <c r="AD49" s="83" t="str">
        <f t="shared" si="114"/>
        <v>0</v>
      </c>
      <c r="AE49" s="167">
        <f t="shared" si="953"/>
        <v>0.5</v>
      </c>
      <c r="AF49" s="168">
        <f t="shared" si="954"/>
        <v>2</v>
      </c>
      <c r="AG49" s="168">
        <f t="shared" si="955"/>
        <v>0.5</v>
      </c>
      <c r="AH49" s="168">
        <f t="shared" si="956"/>
        <v>-4</v>
      </c>
      <c r="AI49" s="168">
        <f t="shared" si="957"/>
        <v>-1.5</v>
      </c>
      <c r="AJ49" s="154">
        <f t="shared" ref="AJ49:AK49" si="1270">AJ48</f>
        <v>3</v>
      </c>
      <c r="AK49" s="173">
        <f t="shared" si="1270"/>
        <v>1166</v>
      </c>
      <c r="AL49" s="156" t="str">
        <f t="shared" si="959"/>
        <v>4</v>
      </c>
      <c r="AM49" s="157">
        <f t="shared" si="122"/>
        <v>4</v>
      </c>
      <c r="AN49" s="158">
        <f t="shared" si="123"/>
        <v>4</v>
      </c>
      <c r="AO49" s="176">
        <v>9095.0</v>
      </c>
      <c r="AP49" s="176">
        <v>6195.0</v>
      </c>
      <c r="AQ49" s="176">
        <v>1200.0</v>
      </c>
      <c r="AR49" s="178">
        <v>2.0</v>
      </c>
      <c r="AS49" s="179"/>
      <c r="AT49" s="77" t="str">
        <f t="shared" si="124"/>
        <v>0</v>
      </c>
      <c r="AU49" s="81">
        <f t="shared" si="960"/>
        <v>2</v>
      </c>
      <c r="AV49" s="160">
        <f t="shared" si="961"/>
        <v>2.5</v>
      </c>
      <c r="AW49" s="160">
        <f t="shared" si="962"/>
        <v>3</v>
      </c>
      <c r="AX49" s="160">
        <f t="shared" si="963"/>
        <v>1</v>
      </c>
      <c r="AY49" s="160">
        <f t="shared" si="964"/>
        <v>6.5</v>
      </c>
      <c r="AZ49" s="161">
        <f t="shared" ref="AZ49:BA49" si="1271">AZ48</f>
        <v>4</v>
      </c>
      <c r="BA49" s="175">
        <f t="shared" si="1271"/>
        <v>1167</v>
      </c>
      <c r="BB49" s="163" t="str">
        <f t="shared" si="966"/>
        <v>1</v>
      </c>
      <c r="BC49" s="164">
        <f t="shared" si="132"/>
        <v>4</v>
      </c>
      <c r="BD49" s="165">
        <f t="shared" si="133"/>
        <v>1</v>
      </c>
      <c r="BE49" s="177">
        <v>2945.0</v>
      </c>
      <c r="BF49" s="177">
        <v>1458.0</v>
      </c>
      <c r="BG49" s="177">
        <v>-2000.0</v>
      </c>
      <c r="BH49" s="180">
        <v>1.0</v>
      </c>
      <c r="BI49" s="181"/>
      <c r="BJ49" s="83" t="str">
        <f t="shared" si="134"/>
        <v>0</v>
      </c>
      <c r="BK49" s="167">
        <f t="shared" si="967"/>
        <v>1</v>
      </c>
      <c r="BL49" s="168">
        <f t="shared" si="968"/>
        <v>1</v>
      </c>
      <c r="BM49" s="168">
        <f t="shared" si="969"/>
        <v>0.5</v>
      </c>
      <c r="BN49" s="168">
        <f t="shared" si="970"/>
        <v>-1.5</v>
      </c>
      <c r="BO49" s="168">
        <f t="shared" si="971"/>
        <v>0</v>
      </c>
      <c r="BP49" s="154">
        <f t="shared" ref="BP49:BQ49" si="1272">BP48</f>
        <v>5</v>
      </c>
      <c r="BQ49" s="173">
        <f t="shared" si="1272"/>
        <v>1168</v>
      </c>
      <c r="BR49" s="156" t="str">
        <f t="shared" si="973"/>
        <v>6</v>
      </c>
      <c r="BS49" s="157">
        <f t="shared" si="142"/>
        <v>4</v>
      </c>
      <c r="BT49" s="158">
        <f t="shared" si="143"/>
        <v>6</v>
      </c>
      <c r="BU49" s="176">
        <v>6936.0</v>
      </c>
      <c r="BV49" s="176">
        <v>13767.0</v>
      </c>
      <c r="BW49" s="176">
        <v>12000.0</v>
      </c>
      <c r="BX49" s="178">
        <v>1.5</v>
      </c>
      <c r="BY49" s="179"/>
      <c r="BZ49" s="77" t="str">
        <f t="shared" si="144"/>
        <v>0</v>
      </c>
      <c r="CA49" s="81">
        <f t="shared" si="974"/>
        <v>1.5</v>
      </c>
      <c r="CB49" s="160">
        <f t="shared" si="975"/>
        <v>2</v>
      </c>
      <c r="CC49" s="160">
        <f t="shared" si="976"/>
        <v>5</v>
      </c>
      <c r="CD49" s="160">
        <f t="shared" si="977"/>
        <v>5</v>
      </c>
      <c r="CE49" s="160">
        <f t="shared" si="978"/>
        <v>12</v>
      </c>
      <c r="CF49" s="161">
        <f t="shared" ref="CF49:CG49" si="1273">CF48</f>
        <v>6</v>
      </c>
      <c r="CG49" s="175">
        <f t="shared" si="1273"/>
        <v>1169</v>
      </c>
      <c r="CH49" s="163" t="str">
        <f t="shared" si="980"/>
        <v>-1</v>
      </c>
      <c r="CI49" s="164">
        <f t="shared" si="152"/>
        <v>1</v>
      </c>
      <c r="CJ49" s="165">
        <f t="shared" si="153"/>
        <v>-1</v>
      </c>
      <c r="CK49" s="177">
        <v>4952.0</v>
      </c>
      <c r="CL49" s="177">
        <v>1992.0</v>
      </c>
      <c r="CM49" s="177">
        <v>-2300.0</v>
      </c>
      <c r="CN49" s="180">
        <v>2.5</v>
      </c>
      <c r="CO49" s="181"/>
      <c r="CP49" s="83" t="str">
        <f t="shared" si="154"/>
        <v>0</v>
      </c>
      <c r="CQ49" s="167">
        <f t="shared" si="981"/>
        <v>2.5</v>
      </c>
      <c r="CR49" s="168">
        <f t="shared" si="982"/>
        <v>1.5</v>
      </c>
      <c r="CS49" s="168">
        <f t="shared" si="983"/>
        <v>0.5</v>
      </c>
      <c r="CT49" s="168">
        <f t="shared" si="984"/>
        <v>-4</v>
      </c>
      <c r="CU49" s="168">
        <f t="shared" si="985"/>
        <v>-2</v>
      </c>
      <c r="CV49" s="154">
        <f t="shared" ref="CV49:CW49" si="1274">CV48</f>
        <v>7</v>
      </c>
      <c r="CW49" s="173">
        <f t="shared" si="1274"/>
        <v>1170</v>
      </c>
      <c r="CX49" s="156" t="str">
        <f t="shared" si="987"/>
        <v>3</v>
      </c>
      <c r="CY49" s="157">
        <f t="shared" si="162"/>
        <v>2</v>
      </c>
      <c r="CZ49" s="158">
        <f t="shared" si="163"/>
        <v>3</v>
      </c>
      <c r="DA49" s="176">
        <v>6482.0</v>
      </c>
      <c r="DB49" s="176">
        <v>6816.0</v>
      </c>
      <c r="DC49" s="176">
        <v>900.0</v>
      </c>
      <c r="DD49" s="178">
        <v>0.5</v>
      </c>
      <c r="DE49" s="179"/>
      <c r="DF49" s="77" t="str">
        <f t="shared" si="164"/>
        <v>0</v>
      </c>
      <c r="DG49" s="81">
        <f t="shared" si="988"/>
        <v>0.5</v>
      </c>
      <c r="DH49" s="160">
        <f t="shared" si="989"/>
        <v>2</v>
      </c>
      <c r="DI49" s="160">
        <f t="shared" si="990"/>
        <v>3</v>
      </c>
      <c r="DJ49" s="160">
        <f t="shared" si="991"/>
        <v>0</v>
      </c>
      <c r="DK49" s="160">
        <f t="shared" si="992"/>
        <v>5</v>
      </c>
      <c r="DL49" s="161">
        <f t="shared" ref="DL49:DM49" si="1275">DL48</f>
        <v>8</v>
      </c>
      <c r="DM49" s="175">
        <f t="shared" si="1275"/>
        <v>1171</v>
      </c>
      <c r="DN49" s="163" t="str">
        <f t="shared" si="994"/>
        <v>-2</v>
      </c>
      <c r="DO49" s="164">
        <f t="shared" si="172"/>
        <v>2</v>
      </c>
      <c r="DP49" s="165">
        <f t="shared" si="173"/>
        <v>-2</v>
      </c>
      <c r="DQ49" s="177">
        <v>9293.0</v>
      </c>
      <c r="DR49" s="177">
        <v>1516.0</v>
      </c>
      <c r="DS49" s="177">
        <v>-6000.0</v>
      </c>
      <c r="DT49" s="180">
        <v>3.0</v>
      </c>
      <c r="DU49" s="181"/>
      <c r="DV49" s="83" t="str">
        <f t="shared" si="174"/>
        <v>0</v>
      </c>
      <c r="DW49" s="167">
        <f t="shared" si="995"/>
        <v>3</v>
      </c>
      <c r="DX49" s="168">
        <f t="shared" si="996"/>
        <v>2.5</v>
      </c>
      <c r="DY49" s="168">
        <f t="shared" si="997"/>
        <v>0.5</v>
      </c>
      <c r="DZ49" s="168">
        <f t="shared" si="998"/>
        <v>-6</v>
      </c>
      <c r="EA49" s="168">
        <f t="shared" si="999"/>
        <v>-3</v>
      </c>
      <c r="EB49" s="154">
        <f t="shared" ref="EB49:EC49" si="1276">EB48</f>
        <v>9</v>
      </c>
      <c r="EC49" s="173">
        <f t="shared" si="1276"/>
        <v>1172</v>
      </c>
      <c r="ED49" s="156" t="str">
        <f t="shared" si="1001"/>
        <v>-3</v>
      </c>
      <c r="EE49" s="157">
        <f t="shared" si="182"/>
        <v>16</v>
      </c>
      <c r="EF49" s="169">
        <f t="shared" si="183"/>
        <v>-3</v>
      </c>
      <c r="EG49" s="176">
        <v>3107.0</v>
      </c>
      <c r="EH49" s="176">
        <v>383.0</v>
      </c>
      <c r="EI49" s="176">
        <v>-4000.0</v>
      </c>
      <c r="EJ49" s="178">
        <v>0.0</v>
      </c>
      <c r="EK49" s="179"/>
      <c r="EL49" s="77" t="str">
        <f t="shared" si="184"/>
        <v>0</v>
      </c>
      <c r="EM49" s="81">
        <f t="shared" si="1002"/>
        <v>0</v>
      </c>
      <c r="EN49" s="160">
        <f t="shared" si="1003"/>
        <v>1</v>
      </c>
      <c r="EO49" s="160">
        <f t="shared" si="1004"/>
        <v>0</v>
      </c>
      <c r="EP49" s="160">
        <f t="shared" si="1005"/>
        <v>-5</v>
      </c>
      <c r="EQ49" s="160">
        <f t="shared" si="1006"/>
        <v>-4</v>
      </c>
      <c r="ER49" s="161">
        <f t="shared" ref="ER49:ES49" si="1277">ER48</f>
        <v>10</v>
      </c>
      <c r="ES49" s="175">
        <f t="shared" si="1277"/>
        <v>1173</v>
      </c>
      <c r="ET49" s="163" t="str">
        <f t="shared" si="1008"/>
        <v>1</v>
      </c>
      <c r="EU49" s="164">
        <f t="shared" si="192"/>
        <v>3</v>
      </c>
      <c r="EV49" s="165">
        <f t="shared" si="193"/>
        <v>1</v>
      </c>
      <c r="EW49" s="177">
        <v>3398.0</v>
      </c>
      <c r="EX49" s="177">
        <v>1711.0</v>
      </c>
      <c r="EY49" s="177">
        <v>-1900.0</v>
      </c>
      <c r="EZ49" s="180">
        <v>2.0</v>
      </c>
      <c r="FA49" s="181"/>
      <c r="FB49" s="83" t="str">
        <f t="shared" si="194"/>
        <v>0</v>
      </c>
      <c r="FC49" s="167">
        <f t="shared" si="1009"/>
        <v>2</v>
      </c>
      <c r="FD49" s="168">
        <f t="shared" si="1010"/>
        <v>1</v>
      </c>
      <c r="FE49" s="168">
        <f t="shared" si="1011"/>
        <v>0.5</v>
      </c>
      <c r="FF49" s="168">
        <f t="shared" si="1012"/>
        <v>-1.5</v>
      </c>
      <c r="FG49" s="168">
        <f t="shared" si="1013"/>
        <v>0</v>
      </c>
      <c r="FH49" s="154">
        <f t="shared" ref="FH49:FI49" si="1278">FH48</f>
        <v>11</v>
      </c>
      <c r="FI49" s="173">
        <f t="shared" si="1278"/>
        <v>1174</v>
      </c>
      <c r="FJ49" s="156" t="str">
        <f t="shared" si="1015"/>
        <v>1</v>
      </c>
      <c r="FK49" s="157">
        <f t="shared" si="202"/>
        <v>2</v>
      </c>
      <c r="FL49" s="158">
        <f t="shared" si="203"/>
        <v>1</v>
      </c>
      <c r="FM49" s="176">
        <v>5760.0</v>
      </c>
      <c r="FN49" s="176">
        <v>2115.0</v>
      </c>
      <c r="FO49" s="176">
        <v>-2000.0</v>
      </c>
      <c r="FP49" s="178">
        <v>1.0</v>
      </c>
      <c r="FQ49" s="179"/>
      <c r="FR49" s="77" t="str">
        <f t="shared" si="204"/>
        <v>0</v>
      </c>
      <c r="FS49" s="81">
        <f t="shared" si="1016"/>
        <v>1</v>
      </c>
      <c r="FT49" s="160">
        <f t="shared" si="1017"/>
        <v>1.5</v>
      </c>
      <c r="FU49" s="160">
        <f t="shared" si="1018"/>
        <v>1</v>
      </c>
      <c r="FV49" s="160">
        <f t="shared" si="1019"/>
        <v>-1.5</v>
      </c>
      <c r="FW49" s="160">
        <f t="shared" si="1020"/>
        <v>1</v>
      </c>
      <c r="FX49" s="161">
        <f t="shared" ref="FX49:FY49" si="1279">FX48</f>
        <v>12</v>
      </c>
      <c r="FY49" s="175">
        <f t="shared" si="1279"/>
        <v>1175</v>
      </c>
      <c r="FZ49" s="163" t="str">
        <f t="shared" si="1022"/>
        <v>3</v>
      </c>
      <c r="GA49" s="164">
        <f t="shared" si="212"/>
        <v>8</v>
      </c>
      <c r="GB49" s="165">
        <f t="shared" si="213"/>
        <v>3</v>
      </c>
      <c r="GC49" s="177">
        <v>6453.0</v>
      </c>
      <c r="GD49" s="177">
        <v>5961.0</v>
      </c>
      <c r="GE49" s="177">
        <v>800.0</v>
      </c>
      <c r="GF49" s="180">
        <v>-1.0</v>
      </c>
      <c r="GG49" s="181"/>
      <c r="GH49" s="83" t="str">
        <f t="shared" si="214"/>
        <v>0</v>
      </c>
      <c r="GI49" s="167">
        <f t="shared" si="1023"/>
        <v>-1</v>
      </c>
      <c r="GJ49" s="168">
        <f t="shared" si="1024"/>
        <v>2</v>
      </c>
      <c r="GK49" s="168">
        <f t="shared" si="1025"/>
        <v>2.5</v>
      </c>
      <c r="GL49" s="168">
        <f t="shared" si="1026"/>
        <v>0</v>
      </c>
      <c r="GM49" s="168">
        <f t="shared" si="1027"/>
        <v>4.5</v>
      </c>
      <c r="GN49" s="154">
        <f t="shared" ref="GN49:GO49" si="1280">GN48</f>
        <v>13</v>
      </c>
      <c r="GO49" s="173">
        <f t="shared" si="1280"/>
        <v>1176</v>
      </c>
      <c r="GP49" s="156" t="str">
        <f t="shared" si="1029"/>
        <v>1</v>
      </c>
      <c r="GQ49" s="157">
        <f t="shared" si="222"/>
        <v>8</v>
      </c>
      <c r="GR49" s="158">
        <f t="shared" si="223"/>
        <v>1</v>
      </c>
      <c r="GS49" s="176">
        <v>6524.0</v>
      </c>
      <c r="GT49" s="176">
        <v>1806.0</v>
      </c>
      <c r="GU49" s="176">
        <v>-1700.0</v>
      </c>
      <c r="GV49" s="178">
        <v>-0.5</v>
      </c>
      <c r="GW49" s="179"/>
      <c r="GX49" s="77" t="str">
        <f t="shared" si="224"/>
        <v>0</v>
      </c>
      <c r="GY49" s="81">
        <f t="shared" si="1030"/>
        <v>-0.5</v>
      </c>
      <c r="GZ49" s="160">
        <f t="shared" si="1031"/>
        <v>2</v>
      </c>
      <c r="HA49" s="160">
        <f t="shared" si="1032"/>
        <v>0.5</v>
      </c>
      <c r="HB49" s="160">
        <f t="shared" si="1033"/>
        <v>-1.5</v>
      </c>
      <c r="HC49" s="160">
        <f t="shared" si="1034"/>
        <v>1</v>
      </c>
      <c r="HD49" s="161">
        <f t="shared" ref="HD49:HE49" si="1281">HD48</f>
        <v>14</v>
      </c>
      <c r="HE49" s="175">
        <f t="shared" si="1281"/>
        <v>1177</v>
      </c>
      <c r="HF49" s="163" t="str">
        <f t="shared" si="1036"/>
        <v>-2</v>
      </c>
      <c r="HG49" s="164">
        <f t="shared" si="232"/>
        <v>10</v>
      </c>
      <c r="HH49" s="165">
        <f t="shared" si="233"/>
        <v>-2</v>
      </c>
      <c r="HI49" s="177">
        <v>8263.0</v>
      </c>
      <c r="HJ49" s="177">
        <v>940.0</v>
      </c>
      <c r="HK49" s="177">
        <v>-4000.0</v>
      </c>
      <c r="HL49" s="180">
        <v>1.0</v>
      </c>
      <c r="HM49" s="181"/>
      <c r="HN49" s="83" t="str">
        <f t="shared" si="234"/>
        <v>0</v>
      </c>
      <c r="HO49" s="167">
        <f t="shared" si="1037"/>
        <v>1</v>
      </c>
      <c r="HP49" s="168">
        <f t="shared" si="1038"/>
        <v>2.5</v>
      </c>
      <c r="HQ49" s="168">
        <f t="shared" si="1039"/>
        <v>0</v>
      </c>
      <c r="HR49" s="168">
        <f t="shared" si="1040"/>
        <v>-5</v>
      </c>
      <c r="HS49" s="168">
        <f t="shared" si="1041"/>
        <v>-2.5</v>
      </c>
      <c r="HT49" s="154">
        <f t="shared" ref="HT49:HU49" si="1282">HT48</f>
        <v>15</v>
      </c>
      <c r="HU49" s="173">
        <f t="shared" si="1282"/>
        <v>1178</v>
      </c>
      <c r="HV49" s="156" t="str">
        <f t="shared" si="1043"/>
        <v>1</v>
      </c>
      <c r="HW49" s="157" t="str">
        <f t="shared" si="242"/>
        <v/>
      </c>
      <c r="HX49" s="169">
        <f t="shared" si="243"/>
        <v>0</v>
      </c>
      <c r="HY49" s="159"/>
      <c r="HZ49" s="159"/>
      <c r="IA49" s="159"/>
      <c r="IB49" s="160"/>
      <c r="IC49" s="160"/>
      <c r="ID49" s="160" t="str">
        <f t="shared" si="244"/>
        <v>0</v>
      </c>
      <c r="IE49" s="160">
        <f t="shared" si="1044"/>
        <v>0</v>
      </c>
      <c r="IF49" s="160">
        <f t="shared" si="1045"/>
        <v>0</v>
      </c>
      <c r="IG49" s="160">
        <f t="shared" si="1046"/>
        <v>0</v>
      </c>
      <c r="IH49" s="160">
        <f t="shared" si="1047"/>
        <v>0</v>
      </c>
      <c r="II49" s="160">
        <f t="shared" si="1048"/>
        <v>0</v>
      </c>
      <c r="IJ49" s="161">
        <f t="shared" ref="IJ49:IK49" si="1283">IJ48</f>
        <v>16</v>
      </c>
      <c r="IK49" s="175">
        <f t="shared" si="1283"/>
        <v>1179</v>
      </c>
      <c r="IL49" s="163" t="str">
        <f t="shared" si="1050"/>
        <v>1</v>
      </c>
      <c r="IM49" s="164" t="str">
        <f t="shared" si="252"/>
        <v/>
      </c>
      <c r="IN49" s="165">
        <f t="shared" si="253"/>
        <v>0</v>
      </c>
      <c r="IO49" s="166"/>
      <c r="IP49" s="166"/>
      <c r="IQ49" s="166"/>
      <c r="IR49" s="168"/>
      <c r="IS49" s="168"/>
      <c r="IT49" s="170" t="str">
        <f t="shared" si="254"/>
        <v>0</v>
      </c>
      <c r="IU49" s="170">
        <f t="shared" si="1051"/>
        <v>0</v>
      </c>
      <c r="IV49" s="168">
        <f t="shared" si="1052"/>
        <v>0</v>
      </c>
      <c r="IW49" s="168">
        <f t="shared" si="1053"/>
        <v>0</v>
      </c>
      <c r="IX49" s="168">
        <f t="shared" si="1054"/>
        <v>0</v>
      </c>
      <c r="IY49" s="168">
        <f t="shared" si="1055"/>
        <v>0</v>
      </c>
      <c r="IZ49" s="154">
        <f t="shared" ref="IZ49:JA49" si="1284">IZ48</f>
        <v>17</v>
      </c>
      <c r="JA49" s="173">
        <f t="shared" si="1284"/>
        <v>1180</v>
      </c>
      <c r="JB49" s="156" t="str">
        <f t="shared" si="1057"/>
        <v>1</v>
      </c>
      <c r="JC49" s="157" t="str">
        <f t="shared" si="262"/>
        <v/>
      </c>
      <c r="JD49" s="158">
        <f t="shared" si="263"/>
        <v>0</v>
      </c>
      <c r="JE49" s="159"/>
      <c r="JF49" s="159"/>
      <c r="JG49" s="159"/>
      <c r="JH49" s="160"/>
      <c r="JI49" s="160"/>
      <c r="JJ49" s="171" t="str">
        <f t="shared" si="264"/>
        <v>0</v>
      </c>
      <c r="JK49" s="171">
        <f t="shared" si="1058"/>
        <v>0</v>
      </c>
      <c r="JL49" s="160">
        <f t="shared" si="1059"/>
        <v>0</v>
      </c>
      <c r="JM49" s="160">
        <f t="shared" si="1060"/>
        <v>0</v>
      </c>
      <c r="JN49" s="160">
        <f t="shared" si="1061"/>
        <v>0</v>
      </c>
      <c r="JO49" s="160">
        <f t="shared" si="1062"/>
        <v>0</v>
      </c>
      <c r="JP49" s="161">
        <f t="shared" ref="JP49:JQ49" si="1285">JP48</f>
        <v>18</v>
      </c>
      <c r="JQ49" s="175">
        <f t="shared" si="1285"/>
        <v>1181</v>
      </c>
      <c r="JR49" s="163" t="str">
        <f t="shared" si="1064"/>
        <v>1</v>
      </c>
      <c r="JS49" s="164" t="str">
        <f t="shared" si="272"/>
        <v/>
      </c>
      <c r="JT49" s="165">
        <f t="shared" si="273"/>
        <v>0</v>
      </c>
      <c r="JU49" s="166"/>
      <c r="JV49" s="166"/>
      <c r="JW49" s="166"/>
      <c r="JX49" s="168"/>
      <c r="JY49" s="168"/>
      <c r="JZ49" s="170" t="str">
        <f t="shared" si="274"/>
        <v>0</v>
      </c>
      <c r="KA49" s="170">
        <f t="shared" si="1065"/>
        <v>0</v>
      </c>
      <c r="KB49" s="168">
        <f t="shared" si="1066"/>
        <v>0</v>
      </c>
      <c r="KC49" s="168">
        <f t="shared" si="1067"/>
        <v>0</v>
      </c>
      <c r="KD49" s="168">
        <f t="shared" si="1068"/>
        <v>0</v>
      </c>
      <c r="KE49" s="168">
        <f t="shared" si="1069"/>
        <v>0</v>
      </c>
      <c r="KF49" s="154">
        <f t="shared" ref="KF49:KG49" si="1286">KF48</f>
        <v>19</v>
      </c>
      <c r="KG49" s="173">
        <f t="shared" si="1286"/>
        <v>1182</v>
      </c>
      <c r="KH49" s="156" t="str">
        <f t="shared" si="1071"/>
        <v>1</v>
      </c>
      <c r="KI49" s="157" t="str">
        <f t="shared" si="282"/>
        <v/>
      </c>
      <c r="KJ49" s="158">
        <f t="shared" si="283"/>
        <v>0</v>
      </c>
      <c r="KK49" s="159"/>
      <c r="KL49" s="159"/>
      <c r="KM49" s="159"/>
      <c r="KN49" s="160"/>
      <c r="KO49" s="160"/>
      <c r="KP49" s="171" t="str">
        <f t="shared" si="284"/>
        <v>0</v>
      </c>
      <c r="KQ49" s="171">
        <f t="shared" si="1072"/>
        <v>0</v>
      </c>
      <c r="KR49" s="160">
        <f t="shared" si="1073"/>
        <v>0</v>
      </c>
      <c r="KS49" s="160">
        <f t="shared" si="1074"/>
        <v>0</v>
      </c>
      <c r="KT49" s="160">
        <f t="shared" si="1075"/>
        <v>0</v>
      </c>
      <c r="KU49" s="160">
        <f t="shared" si="1076"/>
        <v>0</v>
      </c>
      <c r="KV49" s="161">
        <f t="shared" ref="KV49:KW49" si="1287">KV48</f>
        <v>20</v>
      </c>
      <c r="KW49" s="175">
        <f t="shared" si="1287"/>
        <v>1183</v>
      </c>
      <c r="KX49" s="163" t="str">
        <f t="shared" si="1078"/>
        <v>1</v>
      </c>
      <c r="KY49" s="164" t="str">
        <f t="shared" si="292"/>
        <v/>
      </c>
      <c r="KZ49" s="165">
        <f t="shared" si="293"/>
        <v>0</v>
      </c>
      <c r="LA49" s="166"/>
      <c r="LB49" s="166"/>
      <c r="LC49" s="166"/>
      <c r="LD49" s="168"/>
      <c r="LE49" s="168"/>
      <c r="LF49" s="170" t="str">
        <f t="shared" si="294"/>
        <v>0</v>
      </c>
      <c r="LG49" s="170">
        <f t="shared" si="1079"/>
        <v>0</v>
      </c>
      <c r="LH49" s="168">
        <f t="shared" si="1080"/>
        <v>0</v>
      </c>
      <c r="LI49" s="168">
        <f t="shared" si="1081"/>
        <v>0</v>
      </c>
      <c r="LJ49" s="168">
        <f t="shared" si="1082"/>
        <v>0</v>
      </c>
      <c r="LK49" s="168">
        <f t="shared" si="1083"/>
        <v>0</v>
      </c>
      <c r="LL49" s="172"/>
      <c r="LM49" s="172"/>
      <c r="LN49" s="168" t="str">
        <f t="shared" si="1084"/>
        <v>#REF!</v>
      </c>
      <c r="LO49" s="168" t="str">
        <f t="shared" si="1085"/>
        <v>#REF!</v>
      </c>
      <c r="LP49" s="168" t="str">
        <f t="shared" si="1086"/>
        <v>#REF!</v>
      </c>
      <c r="LQ49" s="168" t="str">
        <f t="shared" si="1087"/>
        <v>#REF!</v>
      </c>
    </row>
    <row r="50" ht="15.75" customHeight="1">
      <c r="A50" s="151">
        <v>46155.0</v>
      </c>
      <c r="B50" s="152" t="s">
        <v>27</v>
      </c>
      <c r="C50" s="153">
        <f t="shared" si="99"/>
        <v>-26200</v>
      </c>
      <c r="D50" s="154">
        <f t="shared" ref="D50:E50" si="1288">D49</f>
        <v>1</v>
      </c>
      <c r="E50" s="173">
        <f t="shared" si="1288"/>
        <v>1164</v>
      </c>
      <c r="F50" s="156" t="str">
        <f t="shared" si="925"/>
        <v>1</v>
      </c>
      <c r="G50" s="157">
        <f t="shared" si="102"/>
        <v>7</v>
      </c>
      <c r="H50" s="158">
        <f t="shared" si="103"/>
        <v>1</v>
      </c>
      <c r="I50" s="176">
        <v>7359.0</v>
      </c>
      <c r="J50" s="176">
        <v>2274.0</v>
      </c>
      <c r="K50" s="176">
        <v>-3000.0</v>
      </c>
      <c r="L50" s="178">
        <v>1.0</v>
      </c>
      <c r="M50" s="179"/>
      <c r="N50" s="77" t="str">
        <f t="shared" si="104"/>
        <v>0</v>
      </c>
      <c r="O50" s="81">
        <f t="shared" si="946"/>
        <v>1</v>
      </c>
      <c r="P50" s="160">
        <f t="shared" si="947"/>
        <v>2</v>
      </c>
      <c r="Q50" s="160">
        <f t="shared" si="948"/>
        <v>1</v>
      </c>
      <c r="R50" s="160">
        <f t="shared" si="949"/>
        <v>-4</v>
      </c>
      <c r="S50" s="160">
        <f t="shared" si="950"/>
        <v>-1</v>
      </c>
      <c r="T50" s="161">
        <f t="shared" ref="T50:U50" si="1289">T49</f>
        <v>2</v>
      </c>
      <c r="U50" s="175">
        <f t="shared" si="1289"/>
        <v>1165</v>
      </c>
      <c r="V50" s="163" t="str">
        <f t="shared" si="952"/>
        <v>1</v>
      </c>
      <c r="W50" s="164">
        <f t="shared" si="112"/>
        <v>9</v>
      </c>
      <c r="X50" s="165">
        <f t="shared" si="113"/>
        <v>1</v>
      </c>
      <c r="Y50" s="177">
        <v>5087.0</v>
      </c>
      <c r="Z50" s="177">
        <v>1315.0</v>
      </c>
      <c r="AA50" s="177">
        <v>-2000.0</v>
      </c>
      <c r="AB50" s="180">
        <v>0.5</v>
      </c>
      <c r="AC50" s="181"/>
      <c r="AD50" s="83" t="str">
        <f t="shared" si="114"/>
        <v>0</v>
      </c>
      <c r="AE50" s="167">
        <f t="shared" si="953"/>
        <v>0.5</v>
      </c>
      <c r="AF50" s="168">
        <f t="shared" si="954"/>
        <v>1.5</v>
      </c>
      <c r="AG50" s="168">
        <f t="shared" si="955"/>
        <v>0.5</v>
      </c>
      <c r="AH50" s="168">
        <f t="shared" si="956"/>
        <v>-1.5</v>
      </c>
      <c r="AI50" s="168">
        <f t="shared" si="957"/>
        <v>0.5</v>
      </c>
      <c r="AJ50" s="154">
        <f t="shared" ref="AJ50:AK50" si="1290">AJ49</f>
        <v>3</v>
      </c>
      <c r="AK50" s="173">
        <f t="shared" si="1290"/>
        <v>1166</v>
      </c>
      <c r="AL50" s="156" t="str">
        <f t="shared" si="959"/>
        <v>-1</v>
      </c>
      <c r="AM50" s="157">
        <f t="shared" si="122"/>
        <v>1</v>
      </c>
      <c r="AN50" s="158">
        <f t="shared" si="123"/>
        <v>-1</v>
      </c>
      <c r="AO50" s="176">
        <v>4410.0</v>
      </c>
      <c r="AP50" s="176">
        <v>1763.0</v>
      </c>
      <c r="AQ50" s="176">
        <v>-3000.0</v>
      </c>
      <c r="AR50" s="178">
        <v>3.0</v>
      </c>
      <c r="AS50" s="179"/>
      <c r="AT50" s="77" t="str">
        <f t="shared" si="124"/>
        <v>0</v>
      </c>
      <c r="AU50" s="81">
        <f t="shared" si="960"/>
        <v>3</v>
      </c>
      <c r="AV50" s="160">
        <f t="shared" si="961"/>
        <v>1.5</v>
      </c>
      <c r="AW50" s="160">
        <f t="shared" si="962"/>
        <v>0.5</v>
      </c>
      <c r="AX50" s="160">
        <f t="shared" si="963"/>
        <v>-4</v>
      </c>
      <c r="AY50" s="160">
        <f t="shared" si="964"/>
        <v>-2</v>
      </c>
      <c r="AZ50" s="161">
        <f t="shared" ref="AZ50:BA50" si="1291">AZ49</f>
        <v>4</v>
      </c>
      <c r="BA50" s="175">
        <f t="shared" si="1291"/>
        <v>1167</v>
      </c>
      <c r="BB50" s="163" t="str">
        <f t="shared" si="966"/>
        <v>6</v>
      </c>
      <c r="BC50" s="164">
        <f t="shared" si="132"/>
        <v>5</v>
      </c>
      <c r="BD50" s="165">
        <f t="shared" si="133"/>
        <v>6</v>
      </c>
      <c r="BE50" s="177">
        <v>7154.0</v>
      </c>
      <c r="BF50" s="177">
        <v>12240.0</v>
      </c>
      <c r="BG50" s="177">
        <v>11000.0</v>
      </c>
      <c r="BH50" s="180">
        <v>1.5</v>
      </c>
      <c r="BI50" s="181"/>
      <c r="BJ50" s="83" t="str">
        <f t="shared" si="134"/>
        <v>0</v>
      </c>
      <c r="BK50" s="167">
        <f t="shared" si="967"/>
        <v>1.5</v>
      </c>
      <c r="BL50" s="168">
        <f t="shared" si="968"/>
        <v>2</v>
      </c>
      <c r="BM50" s="168">
        <f t="shared" si="969"/>
        <v>5</v>
      </c>
      <c r="BN50" s="168">
        <f t="shared" si="970"/>
        <v>5</v>
      </c>
      <c r="BO50" s="168">
        <f t="shared" si="971"/>
        <v>12</v>
      </c>
      <c r="BP50" s="154">
        <f t="shared" ref="BP50:BQ50" si="1292">BP49</f>
        <v>5</v>
      </c>
      <c r="BQ50" s="173">
        <f t="shared" si="1292"/>
        <v>1168</v>
      </c>
      <c r="BR50" s="156" t="str">
        <f t="shared" si="973"/>
        <v>1</v>
      </c>
      <c r="BS50" s="157">
        <f t="shared" si="142"/>
        <v>1</v>
      </c>
      <c r="BT50" s="158">
        <f t="shared" si="143"/>
        <v>1</v>
      </c>
      <c r="BU50" s="176">
        <v>1762.0</v>
      </c>
      <c r="BV50" s="176">
        <v>326.0</v>
      </c>
      <c r="BW50" s="176">
        <v>-2000.0</v>
      </c>
      <c r="BX50" s="178">
        <v>2.5</v>
      </c>
      <c r="BY50" s="179"/>
      <c r="BZ50" s="77" t="str">
        <f t="shared" si="144"/>
        <v>0</v>
      </c>
      <c r="CA50" s="81">
        <f t="shared" si="974"/>
        <v>2.5</v>
      </c>
      <c r="CB50" s="160">
        <f t="shared" si="975"/>
        <v>0.5</v>
      </c>
      <c r="CC50" s="160">
        <f t="shared" si="976"/>
        <v>0</v>
      </c>
      <c r="CD50" s="160">
        <f t="shared" si="977"/>
        <v>-1.5</v>
      </c>
      <c r="CE50" s="160">
        <f t="shared" si="978"/>
        <v>-1</v>
      </c>
      <c r="CF50" s="161">
        <f t="shared" ref="CF50:CG50" si="1293">CF49</f>
        <v>6</v>
      </c>
      <c r="CG50" s="175">
        <f t="shared" si="1293"/>
        <v>1169</v>
      </c>
      <c r="CH50" s="163" t="str">
        <f t="shared" si="980"/>
        <v>-1</v>
      </c>
      <c r="CI50" s="164">
        <f t="shared" si="152"/>
        <v>2</v>
      </c>
      <c r="CJ50" s="165">
        <f t="shared" si="153"/>
        <v>-1</v>
      </c>
      <c r="CK50" s="177">
        <v>5090.0</v>
      </c>
      <c r="CL50" s="177">
        <v>1201.0</v>
      </c>
      <c r="CM50" s="177">
        <v>-2500.0</v>
      </c>
      <c r="CN50" s="180">
        <v>1.0</v>
      </c>
      <c r="CO50" s="181"/>
      <c r="CP50" s="83" t="str">
        <f t="shared" si="154"/>
        <v>0</v>
      </c>
      <c r="CQ50" s="167">
        <f t="shared" si="981"/>
        <v>1</v>
      </c>
      <c r="CR50" s="168">
        <f t="shared" si="982"/>
        <v>1.5</v>
      </c>
      <c r="CS50" s="168">
        <f t="shared" si="983"/>
        <v>0.5</v>
      </c>
      <c r="CT50" s="168">
        <f t="shared" si="984"/>
        <v>-4</v>
      </c>
      <c r="CU50" s="168">
        <f t="shared" si="985"/>
        <v>-2</v>
      </c>
      <c r="CV50" s="154">
        <f t="shared" ref="CV50:CW50" si="1294">CV49</f>
        <v>7</v>
      </c>
      <c r="CW50" s="173">
        <f t="shared" si="1294"/>
        <v>1170</v>
      </c>
      <c r="CX50" s="156" t="str">
        <f t="shared" si="987"/>
        <v>-2</v>
      </c>
      <c r="CY50" s="157">
        <f t="shared" si="162"/>
        <v>3</v>
      </c>
      <c r="CZ50" s="158">
        <f t="shared" si="163"/>
        <v>-2</v>
      </c>
      <c r="DA50" s="176">
        <v>5681.0</v>
      </c>
      <c r="DB50" s="176">
        <v>900.0</v>
      </c>
      <c r="DC50" s="176">
        <v>-2500.0</v>
      </c>
      <c r="DD50" s="178">
        <v>2.5</v>
      </c>
      <c r="DE50" s="179"/>
      <c r="DF50" s="77" t="str">
        <f t="shared" si="164"/>
        <v>0</v>
      </c>
      <c r="DG50" s="81">
        <f t="shared" si="988"/>
        <v>2.5</v>
      </c>
      <c r="DH50" s="160">
        <f t="shared" si="989"/>
        <v>1.5</v>
      </c>
      <c r="DI50" s="160">
        <f t="shared" si="990"/>
        <v>0</v>
      </c>
      <c r="DJ50" s="160">
        <f t="shared" si="991"/>
        <v>-4</v>
      </c>
      <c r="DK50" s="160">
        <f t="shared" si="992"/>
        <v>-2.5</v>
      </c>
      <c r="DL50" s="161">
        <f t="shared" ref="DL50:DM50" si="1295">DL49</f>
        <v>8</v>
      </c>
      <c r="DM50" s="175">
        <f t="shared" si="1295"/>
        <v>1171</v>
      </c>
      <c r="DN50" s="163" t="str">
        <f t="shared" si="994"/>
        <v>-3</v>
      </c>
      <c r="DO50" s="164">
        <f t="shared" si="172"/>
        <v>3</v>
      </c>
      <c r="DP50" s="165">
        <f t="shared" si="173"/>
        <v>-3</v>
      </c>
      <c r="DQ50" s="177">
        <v>6155.0</v>
      </c>
      <c r="DR50" s="177">
        <v>1191.0</v>
      </c>
      <c r="DS50" s="177">
        <v>-5000.0</v>
      </c>
      <c r="DT50" s="180">
        <v>1.5</v>
      </c>
      <c r="DU50" s="181"/>
      <c r="DV50" s="83" t="str">
        <f t="shared" si="174"/>
        <v>0</v>
      </c>
      <c r="DW50" s="167">
        <f t="shared" si="995"/>
        <v>1.5</v>
      </c>
      <c r="DX50" s="168">
        <f t="shared" si="996"/>
        <v>2</v>
      </c>
      <c r="DY50" s="168">
        <f t="shared" si="997"/>
        <v>0.5</v>
      </c>
      <c r="DZ50" s="168">
        <f t="shared" si="998"/>
        <v>-6</v>
      </c>
      <c r="EA50" s="168">
        <f t="shared" si="999"/>
        <v>-3.5</v>
      </c>
      <c r="EB50" s="154">
        <f t="shared" ref="EB50:EC50" si="1296">EB49</f>
        <v>9</v>
      </c>
      <c r="EC50" s="173">
        <f t="shared" si="1296"/>
        <v>1172</v>
      </c>
      <c r="ED50" s="156" t="str">
        <f t="shared" si="1001"/>
        <v>1</v>
      </c>
      <c r="EE50" s="157">
        <f t="shared" si="182"/>
        <v>17</v>
      </c>
      <c r="EF50" s="169">
        <f t="shared" si="183"/>
        <v>1</v>
      </c>
      <c r="EG50" s="176">
        <v>4990.0</v>
      </c>
      <c r="EH50" s="176">
        <v>2317.0</v>
      </c>
      <c r="EI50" s="176">
        <v>-1100.0</v>
      </c>
      <c r="EJ50" s="178">
        <v>-0.5</v>
      </c>
      <c r="EK50" s="179"/>
      <c r="EL50" s="77" t="str">
        <f t="shared" si="184"/>
        <v>0</v>
      </c>
      <c r="EM50" s="81">
        <f t="shared" si="1002"/>
        <v>-0.5</v>
      </c>
      <c r="EN50" s="160">
        <f t="shared" si="1003"/>
        <v>1.5</v>
      </c>
      <c r="EO50" s="160">
        <f t="shared" si="1004"/>
        <v>1</v>
      </c>
      <c r="EP50" s="160">
        <f t="shared" si="1005"/>
        <v>-1.5</v>
      </c>
      <c r="EQ50" s="160">
        <f t="shared" si="1006"/>
        <v>1</v>
      </c>
      <c r="ER50" s="161">
        <f t="shared" ref="ER50:ES50" si="1297">ER49</f>
        <v>10</v>
      </c>
      <c r="ES50" s="175">
        <f t="shared" si="1297"/>
        <v>1173</v>
      </c>
      <c r="ET50" s="163" t="str">
        <f t="shared" si="1008"/>
        <v>-3</v>
      </c>
      <c r="EU50" s="164">
        <f t="shared" si="192"/>
        <v>4</v>
      </c>
      <c r="EV50" s="165">
        <f t="shared" si="193"/>
        <v>-3</v>
      </c>
      <c r="EW50" s="177">
        <v>7180.0</v>
      </c>
      <c r="EX50" s="177">
        <v>1139.0</v>
      </c>
      <c r="EY50" s="177">
        <v>-7000.0</v>
      </c>
      <c r="EZ50" s="180">
        <v>2.0</v>
      </c>
      <c r="FA50" s="181"/>
      <c r="FB50" s="83" t="str">
        <f t="shared" si="194"/>
        <v>0</v>
      </c>
      <c r="FC50" s="167">
        <f t="shared" si="1009"/>
        <v>2</v>
      </c>
      <c r="FD50" s="168">
        <f t="shared" si="1010"/>
        <v>2</v>
      </c>
      <c r="FE50" s="168">
        <f t="shared" si="1011"/>
        <v>0.5</v>
      </c>
      <c r="FF50" s="168">
        <f t="shared" si="1012"/>
        <v>-6</v>
      </c>
      <c r="FG50" s="168">
        <f t="shared" si="1013"/>
        <v>-3.5</v>
      </c>
      <c r="FH50" s="154">
        <f t="shared" ref="FH50:FI50" si="1298">FH49</f>
        <v>11</v>
      </c>
      <c r="FI50" s="173">
        <f t="shared" si="1298"/>
        <v>1174</v>
      </c>
      <c r="FJ50" s="156" t="str">
        <f t="shared" si="1015"/>
        <v>1</v>
      </c>
      <c r="FK50" s="157">
        <f t="shared" si="202"/>
        <v>3</v>
      </c>
      <c r="FL50" s="158">
        <f t="shared" si="203"/>
        <v>1</v>
      </c>
      <c r="FM50" s="176">
        <v>3058.0</v>
      </c>
      <c r="FN50" s="176">
        <v>702.0</v>
      </c>
      <c r="FO50" s="176">
        <v>-1600.0</v>
      </c>
      <c r="FP50" s="178">
        <v>1.0</v>
      </c>
      <c r="FQ50" s="179"/>
      <c r="FR50" s="77" t="str">
        <f t="shared" si="204"/>
        <v>0</v>
      </c>
      <c r="FS50" s="81">
        <f t="shared" si="1016"/>
        <v>1</v>
      </c>
      <c r="FT50" s="160">
        <f t="shared" si="1017"/>
        <v>1</v>
      </c>
      <c r="FU50" s="160">
        <f t="shared" si="1018"/>
        <v>0</v>
      </c>
      <c r="FV50" s="160">
        <f t="shared" si="1019"/>
        <v>-1.5</v>
      </c>
      <c r="FW50" s="160">
        <f t="shared" si="1020"/>
        <v>-0.5</v>
      </c>
      <c r="FX50" s="161">
        <f t="shared" ref="FX50:FY50" si="1299">FX49</f>
        <v>12</v>
      </c>
      <c r="FY50" s="175">
        <f t="shared" si="1299"/>
        <v>1175</v>
      </c>
      <c r="FZ50" s="163" t="str">
        <f t="shared" si="1022"/>
        <v>-2</v>
      </c>
      <c r="GA50" s="164">
        <f t="shared" si="212"/>
        <v>9</v>
      </c>
      <c r="GB50" s="165">
        <f t="shared" si="213"/>
        <v>-2</v>
      </c>
      <c r="GC50" s="177">
        <v>3462.0</v>
      </c>
      <c r="GD50" s="177">
        <v>487.0</v>
      </c>
      <c r="GE50" s="177">
        <v>-2500.0</v>
      </c>
      <c r="GF50" s="180">
        <v>2.0</v>
      </c>
      <c r="GG50" s="181"/>
      <c r="GH50" s="83" t="str">
        <f t="shared" si="214"/>
        <v>0</v>
      </c>
      <c r="GI50" s="167">
        <f t="shared" si="1023"/>
        <v>2</v>
      </c>
      <c r="GJ50" s="168">
        <f t="shared" si="1024"/>
        <v>1</v>
      </c>
      <c r="GK50" s="168">
        <f t="shared" si="1025"/>
        <v>0</v>
      </c>
      <c r="GL50" s="168">
        <f t="shared" si="1026"/>
        <v>-4</v>
      </c>
      <c r="GM50" s="168">
        <f t="shared" si="1027"/>
        <v>-3</v>
      </c>
      <c r="GN50" s="154">
        <f t="shared" ref="GN50:GO50" si="1300">GN49</f>
        <v>13</v>
      </c>
      <c r="GO50" s="173">
        <f t="shared" si="1300"/>
        <v>1176</v>
      </c>
      <c r="GP50" s="156" t="str">
        <f t="shared" si="1029"/>
        <v>1</v>
      </c>
      <c r="GQ50" s="157">
        <f t="shared" si="222"/>
        <v>9</v>
      </c>
      <c r="GR50" s="158">
        <f t="shared" si="223"/>
        <v>1</v>
      </c>
      <c r="GS50" s="176">
        <v>6723.0</v>
      </c>
      <c r="GT50" s="176">
        <v>1565.0</v>
      </c>
      <c r="GU50" s="176">
        <v>-2000.0</v>
      </c>
      <c r="GV50" s="178">
        <v>0.5</v>
      </c>
      <c r="GW50" s="179"/>
      <c r="GX50" s="77" t="str">
        <f t="shared" si="224"/>
        <v>0</v>
      </c>
      <c r="GY50" s="81">
        <f t="shared" si="1030"/>
        <v>0.5</v>
      </c>
      <c r="GZ50" s="160">
        <f t="shared" si="1031"/>
        <v>2</v>
      </c>
      <c r="HA50" s="160">
        <f t="shared" si="1032"/>
        <v>0.5</v>
      </c>
      <c r="HB50" s="160">
        <f t="shared" si="1033"/>
        <v>-1.5</v>
      </c>
      <c r="HC50" s="160">
        <f t="shared" si="1034"/>
        <v>1</v>
      </c>
      <c r="HD50" s="161">
        <f t="shared" ref="HD50:HE50" si="1301">HD49</f>
        <v>14</v>
      </c>
      <c r="HE50" s="175">
        <f t="shared" si="1301"/>
        <v>1177</v>
      </c>
      <c r="HF50" s="163" t="str">
        <f t="shared" si="1036"/>
        <v>-1</v>
      </c>
      <c r="HG50" s="164">
        <f t="shared" si="232"/>
        <v>11</v>
      </c>
      <c r="HH50" s="165">
        <f t="shared" si="233"/>
        <v>-1</v>
      </c>
      <c r="HI50" s="177">
        <v>6581.0</v>
      </c>
      <c r="HJ50" s="177">
        <v>742.0</v>
      </c>
      <c r="HK50" s="177">
        <v>-3000.0</v>
      </c>
      <c r="HL50" s="180">
        <v>-0.5</v>
      </c>
      <c r="HM50" s="181"/>
      <c r="HN50" s="83" t="str">
        <f t="shared" si="234"/>
        <v>0</v>
      </c>
      <c r="HO50" s="167">
        <f t="shared" si="1037"/>
        <v>-0.5</v>
      </c>
      <c r="HP50" s="168">
        <f t="shared" si="1038"/>
        <v>2</v>
      </c>
      <c r="HQ50" s="168">
        <f t="shared" si="1039"/>
        <v>0</v>
      </c>
      <c r="HR50" s="168">
        <f t="shared" si="1040"/>
        <v>-4</v>
      </c>
      <c r="HS50" s="168">
        <f t="shared" si="1041"/>
        <v>-2</v>
      </c>
      <c r="HT50" s="154">
        <f t="shared" ref="HT50:HU50" si="1302">HT49</f>
        <v>15</v>
      </c>
      <c r="HU50" s="173">
        <f t="shared" si="1302"/>
        <v>1178</v>
      </c>
      <c r="HV50" s="156" t="str">
        <f t="shared" si="1043"/>
        <v>1</v>
      </c>
      <c r="HW50" s="157" t="str">
        <f t="shared" si="242"/>
        <v/>
      </c>
      <c r="HX50" s="169">
        <f t="shared" si="243"/>
        <v>0</v>
      </c>
      <c r="HY50" s="159"/>
      <c r="HZ50" s="159"/>
      <c r="IA50" s="159"/>
      <c r="IB50" s="160"/>
      <c r="IC50" s="160"/>
      <c r="ID50" s="160" t="str">
        <f t="shared" si="244"/>
        <v>0</v>
      </c>
      <c r="IE50" s="160">
        <f t="shared" si="1044"/>
        <v>0</v>
      </c>
      <c r="IF50" s="160">
        <f t="shared" si="1045"/>
        <v>0</v>
      </c>
      <c r="IG50" s="160">
        <f t="shared" si="1046"/>
        <v>0</v>
      </c>
      <c r="IH50" s="160">
        <f t="shared" si="1047"/>
        <v>0</v>
      </c>
      <c r="II50" s="160">
        <f t="shared" si="1048"/>
        <v>0</v>
      </c>
      <c r="IJ50" s="161">
        <f t="shared" ref="IJ50:IK50" si="1303">IJ49</f>
        <v>16</v>
      </c>
      <c r="IK50" s="175">
        <f t="shared" si="1303"/>
        <v>1179</v>
      </c>
      <c r="IL50" s="163" t="str">
        <f t="shared" si="1050"/>
        <v>1</v>
      </c>
      <c r="IM50" s="164" t="str">
        <f t="shared" si="252"/>
        <v/>
      </c>
      <c r="IN50" s="165">
        <f t="shared" si="253"/>
        <v>0</v>
      </c>
      <c r="IO50" s="166"/>
      <c r="IP50" s="166"/>
      <c r="IQ50" s="166"/>
      <c r="IR50" s="168"/>
      <c r="IS50" s="168"/>
      <c r="IT50" s="170" t="str">
        <f t="shared" si="254"/>
        <v>0</v>
      </c>
      <c r="IU50" s="170">
        <f t="shared" si="1051"/>
        <v>0</v>
      </c>
      <c r="IV50" s="168">
        <f t="shared" si="1052"/>
        <v>0</v>
      </c>
      <c r="IW50" s="168">
        <f t="shared" si="1053"/>
        <v>0</v>
      </c>
      <c r="IX50" s="168">
        <f t="shared" si="1054"/>
        <v>0</v>
      </c>
      <c r="IY50" s="168">
        <f t="shared" si="1055"/>
        <v>0</v>
      </c>
      <c r="IZ50" s="154">
        <f t="shared" ref="IZ50:JA50" si="1304">IZ49</f>
        <v>17</v>
      </c>
      <c r="JA50" s="173">
        <f t="shared" si="1304"/>
        <v>1180</v>
      </c>
      <c r="JB50" s="156" t="str">
        <f t="shared" si="1057"/>
        <v>1</v>
      </c>
      <c r="JC50" s="157" t="str">
        <f t="shared" si="262"/>
        <v/>
      </c>
      <c r="JD50" s="158">
        <f t="shared" si="263"/>
        <v>0</v>
      </c>
      <c r="JE50" s="159"/>
      <c r="JF50" s="159"/>
      <c r="JG50" s="159"/>
      <c r="JH50" s="160"/>
      <c r="JI50" s="160"/>
      <c r="JJ50" s="171" t="str">
        <f t="shared" si="264"/>
        <v>0</v>
      </c>
      <c r="JK50" s="171">
        <f t="shared" si="1058"/>
        <v>0</v>
      </c>
      <c r="JL50" s="160">
        <f t="shared" si="1059"/>
        <v>0</v>
      </c>
      <c r="JM50" s="160">
        <f t="shared" si="1060"/>
        <v>0</v>
      </c>
      <c r="JN50" s="160">
        <f t="shared" si="1061"/>
        <v>0</v>
      </c>
      <c r="JO50" s="160">
        <f t="shared" si="1062"/>
        <v>0</v>
      </c>
      <c r="JP50" s="161">
        <f t="shared" ref="JP50:JQ50" si="1305">JP49</f>
        <v>18</v>
      </c>
      <c r="JQ50" s="175">
        <f t="shared" si="1305"/>
        <v>1181</v>
      </c>
      <c r="JR50" s="163" t="str">
        <f t="shared" si="1064"/>
        <v>1</v>
      </c>
      <c r="JS50" s="164" t="str">
        <f t="shared" si="272"/>
        <v/>
      </c>
      <c r="JT50" s="165">
        <f t="shared" si="273"/>
        <v>0</v>
      </c>
      <c r="JU50" s="166"/>
      <c r="JV50" s="166"/>
      <c r="JW50" s="166"/>
      <c r="JX50" s="168"/>
      <c r="JY50" s="168"/>
      <c r="JZ50" s="170" t="str">
        <f t="shared" si="274"/>
        <v>0</v>
      </c>
      <c r="KA50" s="170">
        <f t="shared" si="1065"/>
        <v>0</v>
      </c>
      <c r="KB50" s="168">
        <f t="shared" si="1066"/>
        <v>0</v>
      </c>
      <c r="KC50" s="168">
        <f t="shared" si="1067"/>
        <v>0</v>
      </c>
      <c r="KD50" s="168">
        <f t="shared" si="1068"/>
        <v>0</v>
      </c>
      <c r="KE50" s="168">
        <f t="shared" si="1069"/>
        <v>0</v>
      </c>
      <c r="KF50" s="154">
        <f t="shared" ref="KF50:KG50" si="1306">KF49</f>
        <v>19</v>
      </c>
      <c r="KG50" s="173">
        <f t="shared" si="1306"/>
        <v>1182</v>
      </c>
      <c r="KH50" s="156" t="str">
        <f t="shared" si="1071"/>
        <v>1</v>
      </c>
      <c r="KI50" s="157" t="str">
        <f t="shared" si="282"/>
        <v/>
      </c>
      <c r="KJ50" s="158">
        <f t="shared" si="283"/>
        <v>0</v>
      </c>
      <c r="KK50" s="159"/>
      <c r="KL50" s="159"/>
      <c r="KM50" s="159"/>
      <c r="KN50" s="160"/>
      <c r="KO50" s="160"/>
      <c r="KP50" s="171" t="str">
        <f t="shared" si="284"/>
        <v>0</v>
      </c>
      <c r="KQ50" s="171">
        <f t="shared" si="1072"/>
        <v>0</v>
      </c>
      <c r="KR50" s="160">
        <f t="shared" si="1073"/>
        <v>0</v>
      </c>
      <c r="KS50" s="160">
        <f t="shared" si="1074"/>
        <v>0</v>
      </c>
      <c r="KT50" s="160">
        <f t="shared" si="1075"/>
        <v>0</v>
      </c>
      <c r="KU50" s="160">
        <f t="shared" si="1076"/>
        <v>0</v>
      </c>
      <c r="KV50" s="161">
        <f t="shared" ref="KV50:KW50" si="1307">KV49</f>
        <v>20</v>
      </c>
      <c r="KW50" s="175">
        <f t="shared" si="1307"/>
        <v>1183</v>
      </c>
      <c r="KX50" s="163" t="str">
        <f t="shared" si="1078"/>
        <v>1</v>
      </c>
      <c r="KY50" s="164" t="str">
        <f t="shared" si="292"/>
        <v/>
      </c>
      <c r="KZ50" s="165">
        <f t="shared" si="293"/>
        <v>0</v>
      </c>
      <c r="LA50" s="166"/>
      <c r="LB50" s="166"/>
      <c r="LC50" s="166"/>
      <c r="LD50" s="168"/>
      <c r="LE50" s="168"/>
      <c r="LF50" s="170" t="str">
        <f t="shared" si="294"/>
        <v>0</v>
      </c>
      <c r="LG50" s="170">
        <f t="shared" si="1079"/>
        <v>0</v>
      </c>
      <c r="LH50" s="168">
        <f t="shared" si="1080"/>
        <v>0</v>
      </c>
      <c r="LI50" s="168">
        <f t="shared" si="1081"/>
        <v>0</v>
      </c>
      <c r="LJ50" s="168">
        <f t="shared" si="1082"/>
        <v>0</v>
      </c>
      <c r="LK50" s="168">
        <f t="shared" si="1083"/>
        <v>0</v>
      </c>
      <c r="LL50" s="172"/>
      <c r="LM50" s="172"/>
      <c r="LN50" s="168" t="str">
        <f t="shared" si="1084"/>
        <v>#REF!</v>
      </c>
      <c r="LO50" s="168" t="str">
        <f t="shared" si="1085"/>
        <v>#REF!</v>
      </c>
      <c r="LP50" s="168" t="str">
        <f t="shared" si="1086"/>
        <v>#REF!</v>
      </c>
      <c r="LQ50" s="168" t="str">
        <f t="shared" si="1087"/>
        <v>#REF!</v>
      </c>
    </row>
    <row r="51" ht="15.75" customHeight="1">
      <c r="A51" s="151">
        <v>46156.0</v>
      </c>
      <c r="B51" s="152" t="s">
        <v>28</v>
      </c>
      <c r="C51" s="153">
        <f t="shared" si="99"/>
        <v>-8400</v>
      </c>
      <c r="D51" s="154">
        <f t="shared" ref="D51:E51" si="1308">D50</f>
        <v>1</v>
      </c>
      <c r="E51" s="173">
        <f t="shared" si="1308"/>
        <v>1164</v>
      </c>
      <c r="F51" s="156" t="str">
        <f t="shared" si="925"/>
        <v>3</v>
      </c>
      <c r="G51" s="157">
        <f t="shared" si="102"/>
        <v>8</v>
      </c>
      <c r="H51" s="158">
        <f t="shared" si="103"/>
        <v>3</v>
      </c>
      <c r="I51" s="176">
        <v>6967.0</v>
      </c>
      <c r="J51" s="176">
        <v>4148.0</v>
      </c>
      <c r="K51" s="176">
        <v>1500.0</v>
      </c>
      <c r="L51" s="178">
        <v>0.0</v>
      </c>
      <c r="M51" s="179"/>
      <c r="N51" s="77" t="str">
        <f t="shared" si="104"/>
        <v>0</v>
      </c>
      <c r="O51" s="81">
        <f t="shared" si="946"/>
        <v>0</v>
      </c>
      <c r="P51" s="160">
        <f t="shared" si="947"/>
        <v>2</v>
      </c>
      <c r="Q51" s="160">
        <f t="shared" si="948"/>
        <v>2</v>
      </c>
      <c r="R51" s="160">
        <f t="shared" si="949"/>
        <v>1</v>
      </c>
      <c r="S51" s="160">
        <f t="shared" si="950"/>
        <v>5</v>
      </c>
      <c r="T51" s="161">
        <f t="shared" ref="T51:U51" si="1309">T50</f>
        <v>2</v>
      </c>
      <c r="U51" s="175">
        <f t="shared" si="1309"/>
        <v>1165</v>
      </c>
      <c r="V51" s="163" t="str">
        <f t="shared" si="952"/>
        <v>-2</v>
      </c>
      <c r="W51" s="164">
        <f t="shared" si="112"/>
        <v>10</v>
      </c>
      <c r="X51" s="165">
        <f t="shared" si="113"/>
        <v>-2</v>
      </c>
      <c r="Y51" s="177">
        <v>5637.0</v>
      </c>
      <c r="Z51" s="177">
        <v>931.0</v>
      </c>
      <c r="AA51" s="177">
        <v>-2300.0</v>
      </c>
      <c r="AB51" s="180">
        <v>0.0</v>
      </c>
      <c r="AC51" s="181"/>
      <c r="AD51" s="83" t="str">
        <f t="shared" si="114"/>
        <v>0</v>
      </c>
      <c r="AE51" s="167">
        <f t="shared" si="953"/>
        <v>0</v>
      </c>
      <c r="AF51" s="168">
        <f t="shared" si="954"/>
        <v>1.5</v>
      </c>
      <c r="AG51" s="168">
        <f t="shared" si="955"/>
        <v>0</v>
      </c>
      <c r="AH51" s="168">
        <f t="shared" si="956"/>
        <v>-4</v>
      </c>
      <c r="AI51" s="168">
        <f t="shared" si="957"/>
        <v>-2.5</v>
      </c>
      <c r="AJ51" s="154">
        <f t="shared" ref="AJ51:AK51" si="1310">AJ50</f>
        <v>3</v>
      </c>
      <c r="AK51" s="173">
        <f t="shared" si="1310"/>
        <v>1166</v>
      </c>
      <c r="AL51" s="156" t="str">
        <f t="shared" si="959"/>
        <v>-2</v>
      </c>
      <c r="AM51" s="157">
        <f t="shared" si="122"/>
        <v>2</v>
      </c>
      <c r="AN51" s="158">
        <f t="shared" si="123"/>
        <v>-2</v>
      </c>
      <c r="AO51" s="176">
        <v>3572.0</v>
      </c>
      <c r="AP51" s="176">
        <v>1110.0</v>
      </c>
      <c r="AQ51" s="176">
        <v>-2500.0</v>
      </c>
      <c r="AR51" s="178">
        <v>2.5</v>
      </c>
      <c r="AS51" s="179"/>
      <c r="AT51" s="77" t="str">
        <f t="shared" si="124"/>
        <v>0</v>
      </c>
      <c r="AU51" s="81">
        <f t="shared" si="960"/>
        <v>2.5</v>
      </c>
      <c r="AV51" s="160">
        <f t="shared" si="961"/>
        <v>1</v>
      </c>
      <c r="AW51" s="160">
        <f t="shared" si="962"/>
        <v>0.5</v>
      </c>
      <c r="AX51" s="160">
        <f t="shared" si="963"/>
        <v>-4</v>
      </c>
      <c r="AY51" s="160">
        <f t="shared" si="964"/>
        <v>-2.5</v>
      </c>
      <c r="AZ51" s="161">
        <f t="shared" ref="AZ51:BA51" si="1311">AZ50</f>
        <v>4</v>
      </c>
      <c r="BA51" s="175">
        <f t="shared" si="1311"/>
        <v>1167</v>
      </c>
      <c r="BB51" s="163" t="str">
        <f t="shared" si="966"/>
        <v>5</v>
      </c>
      <c r="BC51" s="164">
        <f t="shared" si="132"/>
        <v>1</v>
      </c>
      <c r="BD51" s="165">
        <f t="shared" si="133"/>
        <v>5</v>
      </c>
      <c r="BE51" s="177">
        <v>6512.0</v>
      </c>
      <c r="BF51" s="177">
        <v>9066.0</v>
      </c>
      <c r="BG51" s="177">
        <v>5800.0</v>
      </c>
      <c r="BH51" s="180">
        <v>4.0</v>
      </c>
      <c r="BI51" s="181"/>
      <c r="BJ51" s="83" t="str">
        <f t="shared" si="134"/>
        <v>0</v>
      </c>
      <c r="BK51" s="167">
        <f t="shared" si="967"/>
        <v>4</v>
      </c>
      <c r="BL51" s="168">
        <f t="shared" si="968"/>
        <v>2</v>
      </c>
      <c r="BM51" s="168">
        <f t="shared" si="969"/>
        <v>4.5</v>
      </c>
      <c r="BN51" s="168">
        <f t="shared" si="970"/>
        <v>3</v>
      </c>
      <c r="BO51" s="168">
        <f t="shared" si="971"/>
        <v>9.5</v>
      </c>
      <c r="BP51" s="154">
        <f t="shared" ref="BP51:BQ51" si="1312">BP50</f>
        <v>5</v>
      </c>
      <c r="BQ51" s="173">
        <f t="shared" si="1312"/>
        <v>1168</v>
      </c>
      <c r="BR51" s="156" t="str">
        <f t="shared" si="973"/>
        <v>1</v>
      </c>
      <c r="BS51" s="157">
        <f t="shared" si="142"/>
        <v>2</v>
      </c>
      <c r="BT51" s="158">
        <f t="shared" si="143"/>
        <v>1</v>
      </c>
      <c r="BU51" s="176">
        <v>3103.0</v>
      </c>
      <c r="BV51" s="176">
        <v>1974.0</v>
      </c>
      <c r="BW51" s="176">
        <v>-1000.0</v>
      </c>
      <c r="BX51" s="178">
        <v>3.0</v>
      </c>
      <c r="BY51" s="179"/>
      <c r="BZ51" s="77" t="str">
        <f t="shared" si="144"/>
        <v>0</v>
      </c>
      <c r="CA51" s="81">
        <f t="shared" si="974"/>
        <v>3</v>
      </c>
      <c r="CB51" s="160">
        <f t="shared" si="975"/>
        <v>1</v>
      </c>
      <c r="CC51" s="160">
        <f t="shared" si="976"/>
        <v>0.5</v>
      </c>
      <c r="CD51" s="160">
        <f t="shared" si="977"/>
        <v>-1</v>
      </c>
      <c r="CE51" s="160">
        <f t="shared" si="978"/>
        <v>0.5</v>
      </c>
      <c r="CF51" s="161">
        <f t="shared" ref="CF51:CG51" si="1313">CF50</f>
        <v>6</v>
      </c>
      <c r="CG51" s="175">
        <f t="shared" si="1313"/>
        <v>1169</v>
      </c>
      <c r="CH51" s="163" t="str">
        <f t="shared" si="980"/>
        <v>5</v>
      </c>
      <c r="CI51" s="164">
        <f t="shared" si="152"/>
        <v>3</v>
      </c>
      <c r="CJ51" s="165">
        <f t="shared" si="153"/>
        <v>5</v>
      </c>
      <c r="CK51" s="177">
        <v>5626.0</v>
      </c>
      <c r="CL51" s="177">
        <v>7587.0</v>
      </c>
      <c r="CM51" s="177">
        <v>7200.0</v>
      </c>
      <c r="CN51" s="180">
        <v>1.5</v>
      </c>
      <c r="CO51" s="181"/>
      <c r="CP51" s="83" t="str">
        <f t="shared" si="154"/>
        <v>0</v>
      </c>
      <c r="CQ51" s="167">
        <f t="shared" si="981"/>
        <v>1.5</v>
      </c>
      <c r="CR51" s="168">
        <f t="shared" si="982"/>
        <v>1.5</v>
      </c>
      <c r="CS51" s="168">
        <f t="shared" si="983"/>
        <v>3.5</v>
      </c>
      <c r="CT51" s="168">
        <f t="shared" si="984"/>
        <v>4</v>
      </c>
      <c r="CU51" s="168">
        <f t="shared" si="985"/>
        <v>9</v>
      </c>
      <c r="CV51" s="154">
        <f t="shared" ref="CV51:CW51" si="1314">CV50</f>
        <v>7</v>
      </c>
      <c r="CW51" s="173">
        <f t="shared" si="1314"/>
        <v>1170</v>
      </c>
      <c r="CX51" s="156" t="str">
        <f t="shared" si="987"/>
        <v>1</v>
      </c>
      <c r="CY51" s="157">
        <f t="shared" si="162"/>
        <v>4</v>
      </c>
      <c r="CZ51" s="158">
        <f t="shared" si="163"/>
        <v>1</v>
      </c>
      <c r="DA51" s="176">
        <v>3935.0</v>
      </c>
      <c r="DB51" s="176">
        <v>1135.0</v>
      </c>
      <c r="DC51" s="176">
        <v>-2000.0</v>
      </c>
      <c r="DD51" s="178">
        <v>1.5</v>
      </c>
      <c r="DE51" s="179"/>
      <c r="DF51" s="77" t="str">
        <f t="shared" si="164"/>
        <v>0</v>
      </c>
      <c r="DG51" s="81">
        <f t="shared" si="988"/>
        <v>1.5</v>
      </c>
      <c r="DH51" s="160">
        <f t="shared" si="989"/>
        <v>1</v>
      </c>
      <c r="DI51" s="160">
        <f t="shared" si="990"/>
        <v>0.5</v>
      </c>
      <c r="DJ51" s="160">
        <f t="shared" si="991"/>
        <v>-1.5</v>
      </c>
      <c r="DK51" s="160">
        <f t="shared" si="992"/>
        <v>0</v>
      </c>
      <c r="DL51" s="161">
        <f t="shared" ref="DL51:DM51" si="1315">DL50</f>
        <v>8</v>
      </c>
      <c r="DM51" s="175">
        <f t="shared" si="1315"/>
        <v>1171</v>
      </c>
      <c r="DN51" s="163" t="str">
        <f t="shared" si="994"/>
        <v>-3</v>
      </c>
      <c r="DO51" s="164">
        <f t="shared" si="172"/>
        <v>4</v>
      </c>
      <c r="DP51" s="165">
        <f t="shared" si="173"/>
        <v>-3</v>
      </c>
      <c r="DQ51" s="177">
        <v>5864.0</v>
      </c>
      <c r="DR51" s="177">
        <v>680.0</v>
      </c>
      <c r="DS51" s="177">
        <v>-4000.0</v>
      </c>
      <c r="DT51" s="180">
        <v>1.5</v>
      </c>
      <c r="DU51" s="181"/>
      <c r="DV51" s="83" t="str">
        <f t="shared" si="174"/>
        <v>0</v>
      </c>
      <c r="DW51" s="167">
        <f t="shared" si="995"/>
        <v>1.5</v>
      </c>
      <c r="DX51" s="168">
        <f t="shared" si="996"/>
        <v>1.5</v>
      </c>
      <c r="DY51" s="168">
        <f t="shared" si="997"/>
        <v>0</v>
      </c>
      <c r="DZ51" s="168">
        <f t="shared" si="998"/>
        <v>-5</v>
      </c>
      <c r="EA51" s="168">
        <f t="shared" si="999"/>
        <v>-3.5</v>
      </c>
      <c r="EB51" s="154">
        <f t="shared" ref="EB51:EC51" si="1316">EB50</f>
        <v>9</v>
      </c>
      <c r="EC51" s="173">
        <f t="shared" si="1316"/>
        <v>1172</v>
      </c>
      <c r="ED51" s="156" t="str">
        <f t="shared" si="1001"/>
        <v>3</v>
      </c>
      <c r="EE51" s="157">
        <f t="shared" si="182"/>
        <v>18</v>
      </c>
      <c r="EF51" s="169">
        <f t="shared" si="183"/>
        <v>3</v>
      </c>
      <c r="EG51" s="176">
        <v>6704.0</v>
      </c>
      <c r="EH51" s="176">
        <v>5539.0</v>
      </c>
      <c r="EI51" s="176">
        <v>1500.0</v>
      </c>
      <c r="EJ51" s="178">
        <v>-0.5</v>
      </c>
      <c r="EK51" s="179"/>
      <c r="EL51" s="77" t="str">
        <f t="shared" si="184"/>
        <v>0</v>
      </c>
      <c r="EM51" s="81">
        <f t="shared" si="1002"/>
        <v>-0.5</v>
      </c>
      <c r="EN51" s="160">
        <f t="shared" si="1003"/>
        <v>2</v>
      </c>
      <c r="EO51" s="160">
        <f t="shared" si="1004"/>
        <v>2.5</v>
      </c>
      <c r="EP51" s="160">
        <f t="shared" si="1005"/>
        <v>1</v>
      </c>
      <c r="EQ51" s="160">
        <f t="shared" si="1006"/>
        <v>5.5</v>
      </c>
      <c r="ER51" s="161">
        <f t="shared" ref="ER51:ES51" si="1317">ER50</f>
        <v>10</v>
      </c>
      <c r="ES51" s="175">
        <f t="shared" si="1317"/>
        <v>1173</v>
      </c>
      <c r="ET51" s="163" t="str">
        <f t="shared" si="1008"/>
        <v>1</v>
      </c>
      <c r="EU51" s="164">
        <f t="shared" si="192"/>
        <v>5</v>
      </c>
      <c r="EV51" s="165">
        <f t="shared" si="193"/>
        <v>1</v>
      </c>
      <c r="EW51" s="177">
        <v>7002.0</v>
      </c>
      <c r="EX51" s="177">
        <v>2658.0</v>
      </c>
      <c r="EY51" s="177">
        <v>-2000.0</v>
      </c>
      <c r="EZ51" s="180">
        <v>1.0</v>
      </c>
      <c r="FA51" s="181"/>
      <c r="FB51" s="83" t="str">
        <f t="shared" si="194"/>
        <v>0</v>
      </c>
      <c r="FC51" s="167">
        <f t="shared" si="1009"/>
        <v>1</v>
      </c>
      <c r="FD51" s="168">
        <f t="shared" si="1010"/>
        <v>2</v>
      </c>
      <c r="FE51" s="168">
        <f t="shared" si="1011"/>
        <v>1</v>
      </c>
      <c r="FF51" s="168">
        <f t="shared" si="1012"/>
        <v>-1.5</v>
      </c>
      <c r="FG51" s="168">
        <f t="shared" si="1013"/>
        <v>1.5</v>
      </c>
      <c r="FH51" s="154">
        <f t="shared" ref="FH51:FI51" si="1318">FH50</f>
        <v>11</v>
      </c>
      <c r="FI51" s="173">
        <f t="shared" si="1318"/>
        <v>1174</v>
      </c>
      <c r="FJ51" s="156" t="str">
        <f t="shared" si="1015"/>
        <v>2</v>
      </c>
      <c r="FK51" s="157">
        <f t="shared" si="202"/>
        <v>4</v>
      </c>
      <c r="FL51" s="158">
        <f t="shared" si="203"/>
        <v>2</v>
      </c>
      <c r="FM51" s="176">
        <v>7864.0</v>
      </c>
      <c r="FN51" s="176">
        <v>3042.0</v>
      </c>
      <c r="FO51" s="176">
        <v>-200.0</v>
      </c>
      <c r="FP51" s="178">
        <v>1.5</v>
      </c>
      <c r="FQ51" s="179"/>
      <c r="FR51" s="77" t="str">
        <f t="shared" si="204"/>
        <v>0</v>
      </c>
      <c r="FS51" s="81">
        <f t="shared" si="1016"/>
        <v>1.5</v>
      </c>
      <c r="FT51" s="160">
        <f t="shared" si="1017"/>
        <v>2</v>
      </c>
      <c r="FU51" s="160">
        <f t="shared" si="1018"/>
        <v>1.5</v>
      </c>
      <c r="FV51" s="160">
        <f t="shared" si="1019"/>
        <v>-1</v>
      </c>
      <c r="FW51" s="160">
        <f t="shared" si="1020"/>
        <v>2.5</v>
      </c>
      <c r="FX51" s="161">
        <f t="shared" ref="FX51:FY51" si="1319">FX50</f>
        <v>12</v>
      </c>
      <c r="FY51" s="175">
        <f t="shared" si="1319"/>
        <v>1175</v>
      </c>
      <c r="FZ51" s="163" t="str">
        <f t="shared" si="1022"/>
        <v>-1</v>
      </c>
      <c r="GA51" s="164">
        <f t="shared" si="212"/>
        <v>10</v>
      </c>
      <c r="GB51" s="165">
        <f t="shared" si="213"/>
        <v>-1</v>
      </c>
      <c r="GC51" s="177">
        <v>6557.0</v>
      </c>
      <c r="GD51" s="177">
        <v>1198.0</v>
      </c>
      <c r="GE51" s="177">
        <v>-2500.0</v>
      </c>
      <c r="GF51" s="180">
        <v>0.0</v>
      </c>
      <c r="GG51" s="181"/>
      <c r="GH51" s="83" t="str">
        <f t="shared" si="214"/>
        <v>0</v>
      </c>
      <c r="GI51" s="167">
        <f t="shared" si="1023"/>
        <v>0</v>
      </c>
      <c r="GJ51" s="168">
        <f t="shared" si="1024"/>
        <v>2</v>
      </c>
      <c r="GK51" s="168">
        <f t="shared" si="1025"/>
        <v>0.5</v>
      </c>
      <c r="GL51" s="168">
        <f t="shared" si="1026"/>
        <v>-4</v>
      </c>
      <c r="GM51" s="168">
        <f t="shared" si="1027"/>
        <v>-1.5</v>
      </c>
      <c r="GN51" s="154">
        <f t="shared" ref="GN51:GO51" si="1320">GN50</f>
        <v>13</v>
      </c>
      <c r="GO51" s="173">
        <f t="shared" si="1320"/>
        <v>1176</v>
      </c>
      <c r="GP51" s="156" t="str">
        <f t="shared" si="1029"/>
        <v>1</v>
      </c>
      <c r="GQ51" s="157">
        <f t="shared" si="222"/>
        <v>10</v>
      </c>
      <c r="GR51" s="158">
        <f t="shared" si="223"/>
        <v>1</v>
      </c>
      <c r="GS51" s="176">
        <v>1926.0</v>
      </c>
      <c r="GT51" s="176">
        <v>368.0</v>
      </c>
      <c r="GU51" s="176">
        <v>-1900.0</v>
      </c>
      <c r="GV51" s="178">
        <v>-0.5</v>
      </c>
      <c r="GW51" s="179"/>
      <c r="GX51" s="77" t="str">
        <f t="shared" si="224"/>
        <v>0</v>
      </c>
      <c r="GY51" s="81">
        <f t="shared" si="1030"/>
        <v>-0.5</v>
      </c>
      <c r="GZ51" s="160">
        <f t="shared" si="1031"/>
        <v>0.5</v>
      </c>
      <c r="HA51" s="160">
        <f t="shared" si="1032"/>
        <v>0</v>
      </c>
      <c r="HB51" s="160">
        <f t="shared" si="1033"/>
        <v>-1.5</v>
      </c>
      <c r="HC51" s="160">
        <f t="shared" si="1034"/>
        <v>-1</v>
      </c>
      <c r="HD51" s="161">
        <f t="shared" ref="HD51:HE51" si="1321">HD50</f>
        <v>14</v>
      </c>
      <c r="HE51" s="175">
        <f t="shared" si="1321"/>
        <v>1177</v>
      </c>
      <c r="HF51" s="163" t="str">
        <f t="shared" si="1036"/>
        <v>-3</v>
      </c>
      <c r="HG51" s="164">
        <f t="shared" si="232"/>
        <v>12</v>
      </c>
      <c r="HH51" s="165">
        <f t="shared" si="233"/>
        <v>-3</v>
      </c>
      <c r="HI51" s="177">
        <v>7114.0</v>
      </c>
      <c r="HJ51" s="177">
        <v>424.0</v>
      </c>
      <c r="HK51" s="177">
        <v>-6000.0</v>
      </c>
      <c r="HL51" s="180">
        <v>0.0</v>
      </c>
      <c r="HM51" s="181"/>
      <c r="HN51" s="83" t="str">
        <f t="shared" si="234"/>
        <v>0</v>
      </c>
      <c r="HO51" s="167">
        <f t="shared" si="1037"/>
        <v>0</v>
      </c>
      <c r="HP51" s="168">
        <f t="shared" si="1038"/>
        <v>2</v>
      </c>
      <c r="HQ51" s="168">
        <f t="shared" si="1039"/>
        <v>0</v>
      </c>
      <c r="HR51" s="168">
        <f t="shared" si="1040"/>
        <v>-6</v>
      </c>
      <c r="HS51" s="168">
        <f t="shared" si="1041"/>
        <v>-4</v>
      </c>
      <c r="HT51" s="154">
        <f t="shared" ref="HT51:HU51" si="1322">HT50</f>
        <v>15</v>
      </c>
      <c r="HU51" s="173">
        <f t="shared" si="1322"/>
        <v>1178</v>
      </c>
      <c r="HV51" s="156" t="str">
        <f t="shared" si="1043"/>
        <v>1</v>
      </c>
      <c r="HW51" s="157" t="str">
        <f t="shared" si="242"/>
        <v/>
      </c>
      <c r="HX51" s="169">
        <f t="shared" si="243"/>
        <v>0</v>
      </c>
      <c r="HY51" s="159"/>
      <c r="HZ51" s="159"/>
      <c r="IA51" s="159"/>
      <c r="IB51" s="160"/>
      <c r="IC51" s="160"/>
      <c r="ID51" s="160" t="str">
        <f t="shared" si="244"/>
        <v>0</v>
      </c>
      <c r="IE51" s="160">
        <f t="shared" si="1044"/>
        <v>0</v>
      </c>
      <c r="IF51" s="160">
        <f t="shared" si="1045"/>
        <v>0</v>
      </c>
      <c r="IG51" s="160">
        <f t="shared" si="1046"/>
        <v>0</v>
      </c>
      <c r="IH51" s="160">
        <f t="shared" si="1047"/>
        <v>0</v>
      </c>
      <c r="II51" s="160">
        <f t="shared" si="1048"/>
        <v>0</v>
      </c>
      <c r="IJ51" s="161">
        <f t="shared" ref="IJ51:IK51" si="1323">IJ50</f>
        <v>16</v>
      </c>
      <c r="IK51" s="175">
        <f t="shared" si="1323"/>
        <v>1179</v>
      </c>
      <c r="IL51" s="163" t="str">
        <f t="shared" si="1050"/>
        <v>1</v>
      </c>
      <c r="IM51" s="164" t="str">
        <f t="shared" si="252"/>
        <v/>
      </c>
      <c r="IN51" s="165">
        <f t="shared" si="253"/>
        <v>0</v>
      </c>
      <c r="IO51" s="166"/>
      <c r="IP51" s="166"/>
      <c r="IQ51" s="166"/>
      <c r="IR51" s="168"/>
      <c r="IS51" s="168"/>
      <c r="IT51" s="170" t="str">
        <f t="shared" si="254"/>
        <v>0</v>
      </c>
      <c r="IU51" s="170">
        <f t="shared" si="1051"/>
        <v>0</v>
      </c>
      <c r="IV51" s="168">
        <f t="shared" si="1052"/>
        <v>0</v>
      </c>
      <c r="IW51" s="168">
        <f t="shared" si="1053"/>
        <v>0</v>
      </c>
      <c r="IX51" s="168">
        <f t="shared" si="1054"/>
        <v>0</v>
      </c>
      <c r="IY51" s="168">
        <f t="shared" si="1055"/>
        <v>0</v>
      </c>
      <c r="IZ51" s="154">
        <f t="shared" ref="IZ51:JA51" si="1324">IZ50</f>
        <v>17</v>
      </c>
      <c r="JA51" s="173">
        <f t="shared" si="1324"/>
        <v>1180</v>
      </c>
      <c r="JB51" s="156" t="str">
        <f t="shared" si="1057"/>
        <v>1</v>
      </c>
      <c r="JC51" s="157" t="str">
        <f t="shared" si="262"/>
        <v/>
      </c>
      <c r="JD51" s="158">
        <f t="shared" si="263"/>
        <v>0</v>
      </c>
      <c r="JE51" s="159"/>
      <c r="JF51" s="159"/>
      <c r="JG51" s="159"/>
      <c r="JH51" s="160"/>
      <c r="JI51" s="160"/>
      <c r="JJ51" s="171" t="str">
        <f t="shared" si="264"/>
        <v>0</v>
      </c>
      <c r="JK51" s="171">
        <f t="shared" si="1058"/>
        <v>0</v>
      </c>
      <c r="JL51" s="160">
        <f t="shared" si="1059"/>
        <v>0</v>
      </c>
      <c r="JM51" s="160">
        <f t="shared" si="1060"/>
        <v>0</v>
      </c>
      <c r="JN51" s="160">
        <f t="shared" si="1061"/>
        <v>0</v>
      </c>
      <c r="JO51" s="160">
        <f t="shared" si="1062"/>
        <v>0</v>
      </c>
      <c r="JP51" s="161">
        <f t="shared" ref="JP51:JQ51" si="1325">JP50</f>
        <v>18</v>
      </c>
      <c r="JQ51" s="175">
        <f t="shared" si="1325"/>
        <v>1181</v>
      </c>
      <c r="JR51" s="163" t="str">
        <f t="shared" si="1064"/>
        <v>1</v>
      </c>
      <c r="JS51" s="164" t="str">
        <f t="shared" si="272"/>
        <v/>
      </c>
      <c r="JT51" s="165">
        <f t="shared" si="273"/>
        <v>0</v>
      </c>
      <c r="JU51" s="166"/>
      <c r="JV51" s="166"/>
      <c r="JW51" s="166"/>
      <c r="JX51" s="168"/>
      <c r="JY51" s="168"/>
      <c r="JZ51" s="170" t="str">
        <f t="shared" si="274"/>
        <v>0</v>
      </c>
      <c r="KA51" s="170">
        <f t="shared" si="1065"/>
        <v>0</v>
      </c>
      <c r="KB51" s="168">
        <f t="shared" si="1066"/>
        <v>0</v>
      </c>
      <c r="KC51" s="168">
        <f t="shared" si="1067"/>
        <v>0</v>
      </c>
      <c r="KD51" s="168">
        <f t="shared" si="1068"/>
        <v>0</v>
      </c>
      <c r="KE51" s="168">
        <f t="shared" si="1069"/>
        <v>0</v>
      </c>
      <c r="KF51" s="154">
        <f t="shared" ref="KF51:KG51" si="1326">KF50</f>
        <v>19</v>
      </c>
      <c r="KG51" s="173">
        <f t="shared" si="1326"/>
        <v>1182</v>
      </c>
      <c r="KH51" s="156" t="str">
        <f t="shared" si="1071"/>
        <v>1</v>
      </c>
      <c r="KI51" s="157" t="str">
        <f t="shared" si="282"/>
        <v/>
      </c>
      <c r="KJ51" s="158">
        <f t="shared" si="283"/>
        <v>0</v>
      </c>
      <c r="KK51" s="159"/>
      <c r="KL51" s="159"/>
      <c r="KM51" s="159"/>
      <c r="KN51" s="160"/>
      <c r="KO51" s="160"/>
      <c r="KP51" s="171" t="str">
        <f t="shared" si="284"/>
        <v>0</v>
      </c>
      <c r="KQ51" s="171">
        <f t="shared" si="1072"/>
        <v>0</v>
      </c>
      <c r="KR51" s="160">
        <f t="shared" si="1073"/>
        <v>0</v>
      </c>
      <c r="KS51" s="160">
        <f t="shared" si="1074"/>
        <v>0</v>
      </c>
      <c r="KT51" s="160">
        <f t="shared" si="1075"/>
        <v>0</v>
      </c>
      <c r="KU51" s="160">
        <f t="shared" si="1076"/>
        <v>0</v>
      </c>
      <c r="KV51" s="161">
        <f t="shared" ref="KV51:KW51" si="1327">KV50</f>
        <v>20</v>
      </c>
      <c r="KW51" s="175">
        <f t="shared" si="1327"/>
        <v>1183</v>
      </c>
      <c r="KX51" s="163" t="str">
        <f t="shared" si="1078"/>
        <v>1</v>
      </c>
      <c r="KY51" s="164" t="str">
        <f t="shared" si="292"/>
        <v/>
      </c>
      <c r="KZ51" s="165">
        <f t="shared" si="293"/>
        <v>0</v>
      </c>
      <c r="LA51" s="166"/>
      <c r="LB51" s="166"/>
      <c r="LC51" s="166"/>
      <c r="LD51" s="168"/>
      <c r="LE51" s="168"/>
      <c r="LF51" s="170" t="str">
        <f t="shared" si="294"/>
        <v>0</v>
      </c>
      <c r="LG51" s="170">
        <f t="shared" si="1079"/>
        <v>0</v>
      </c>
      <c r="LH51" s="168">
        <f t="shared" si="1080"/>
        <v>0</v>
      </c>
      <c r="LI51" s="168">
        <f t="shared" si="1081"/>
        <v>0</v>
      </c>
      <c r="LJ51" s="168">
        <f t="shared" si="1082"/>
        <v>0</v>
      </c>
      <c r="LK51" s="168">
        <f t="shared" si="1083"/>
        <v>0</v>
      </c>
      <c r="LL51" s="172"/>
      <c r="LM51" s="172"/>
      <c r="LN51" s="168" t="str">
        <f t="shared" si="1084"/>
        <v>#REF!</v>
      </c>
      <c r="LO51" s="168" t="str">
        <f t="shared" si="1085"/>
        <v>#REF!</v>
      </c>
      <c r="LP51" s="168" t="str">
        <f t="shared" si="1086"/>
        <v>#REF!</v>
      </c>
      <c r="LQ51" s="168" t="str">
        <f t="shared" si="1087"/>
        <v>#REF!</v>
      </c>
    </row>
    <row r="52" ht="15.75" customHeight="1">
      <c r="A52" s="151">
        <v>46157.0</v>
      </c>
      <c r="B52" s="152" t="s">
        <v>29</v>
      </c>
      <c r="C52" s="153">
        <f t="shared" si="99"/>
        <v>-7600</v>
      </c>
      <c r="D52" s="154">
        <f t="shared" ref="D52:E52" si="1328">D51</f>
        <v>1</v>
      </c>
      <c r="E52" s="173">
        <f t="shared" si="1328"/>
        <v>1164</v>
      </c>
      <c r="F52" s="156" t="str">
        <f t="shared" si="925"/>
        <v>1</v>
      </c>
      <c r="G52" s="157">
        <f t="shared" si="102"/>
        <v>9</v>
      </c>
      <c r="H52" s="158">
        <f t="shared" si="103"/>
        <v>1</v>
      </c>
      <c r="I52" s="176">
        <v>5522.0</v>
      </c>
      <c r="J52" s="176">
        <v>945.0</v>
      </c>
      <c r="K52" s="176">
        <v>-2000.0</v>
      </c>
      <c r="L52" s="178">
        <v>1.5</v>
      </c>
      <c r="M52" s="179"/>
      <c r="N52" s="77" t="str">
        <f t="shared" si="104"/>
        <v>0</v>
      </c>
      <c r="O52" s="81">
        <f t="shared" si="946"/>
        <v>1.5</v>
      </c>
      <c r="P52" s="160">
        <f t="shared" si="947"/>
        <v>1.5</v>
      </c>
      <c r="Q52" s="160">
        <f t="shared" si="948"/>
        <v>0</v>
      </c>
      <c r="R52" s="160">
        <f t="shared" si="949"/>
        <v>-1.5</v>
      </c>
      <c r="S52" s="160">
        <f t="shared" si="950"/>
        <v>0</v>
      </c>
      <c r="T52" s="161">
        <f t="shared" ref="T52:U52" si="1329">T51</f>
        <v>2</v>
      </c>
      <c r="U52" s="175">
        <f t="shared" si="1329"/>
        <v>1165</v>
      </c>
      <c r="V52" s="163" t="str">
        <f t="shared" si="952"/>
        <v>1</v>
      </c>
      <c r="W52" s="164">
        <f t="shared" si="112"/>
        <v>11</v>
      </c>
      <c r="X52" s="165">
        <f t="shared" si="113"/>
        <v>1</v>
      </c>
      <c r="Y52" s="177">
        <v>1711.0</v>
      </c>
      <c r="Z52" s="177">
        <v>1374.0</v>
      </c>
      <c r="AA52" s="177">
        <v>-100.0</v>
      </c>
      <c r="AB52" s="180">
        <v>0.0</v>
      </c>
      <c r="AC52" s="181"/>
      <c r="AD52" s="83" t="str">
        <f t="shared" si="114"/>
        <v>0</v>
      </c>
      <c r="AE52" s="167">
        <f t="shared" si="953"/>
        <v>0</v>
      </c>
      <c r="AF52" s="168">
        <f t="shared" si="954"/>
        <v>0.5</v>
      </c>
      <c r="AG52" s="168">
        <f t="shared" si="955"/>
        <v>0.5</v>
      </c>
      <c r="AH52" s="168">
        <f t="shared" si="956"/>
        <v>-1</v>
      </c>
      <c r="AI52" s="168">
        <f t="shared" si="957"/>
        <v>0</v>
      </c>
      <c r="AJ52" s="154">
        <f t="shared" ref="AJ52:AK52" si="1330">AJ51</f>
        <v>3</v>
      </c>
      <c r="AK52" s="173">
        <f t="shared" si="1330"/>
        <v>1166</v>
      </c>
      <c r="AL52" s="156" t="str">
        <f t="shared" si="959"/>
        <v>-1</v>
      </c>
      <c r="AM52" s="157">
        <f t="shared" si="122"/>
        <v>3</v>
      </c>
      <c r="AN52" s="158">
        <f t="shared" si="123"/>
        <v>-1</v>
      </c>
      <c r="AO52" s="176">
        <v>5662.0</v>
      </c>
      <c r="AP52" s="176">
        <v>1112.0</v>
      </c>
      <c r="AQ52" s="176">
        <v>-2200.0</v>
      </c>
      <c r="AR52" s="178">
        <v>3.0</v>
      </c>
      <c r="AS52" s="179"/>
      <c r="AT52" s="77" t="str">
        <f t="shared" si="124"/>
        <v>0</v>
      </c>
      <c r="AU52" s="81">
        <f t="shared" si="960"/>
        <v>3</v>
      </c>
      <c r="AV52" s="160">
        <f t="shared" si="961"/>
        <v>1.5</v>
      </c>
      <c r="AW52" s="160">
        <f t="shared" si="962"/>
        <v>0.5</v>
      </c>
      <c r="AX52" s="160">
        <f t="shared" si="963"/>
        <v>-4</v>
      </c>
      <c r="AY52" s="160">
        <f t="shared" si="964"/>
        <v>-2</v>
      </c>
      <c r="AZ52" s="161">
        <f t="shared" ref="AZ52:BA52" si="1331">AZ51</f>
        <v>4</v>
      </c>
      <c r="BA52" s="175">
        <f t="shared" si="1331"/>
        <v>1167</v>
      </c>
      <c r="BB52" s="163" t="str">
        <f t="shared" si="966"/>
        <v>1</v>
      </c>
      <c r="BC52" s="164">
        <f t="shared" si="132"/>
        <v>1</v>
      </c>
      <c r="BD52" s="165">
        <f t="shared" si="133"/>
        <v>1</v>
      </c>
      <c r="BE52" s="177">
        <v>4649.0</v>
      </c>
      <c r="BF52" s="177">
        <v>1824.0</v>
      </c>
      <c r="BG52" s="177">
        <v>-1000.0</v>
      </c>
      <c r="BH52" s="180">
        <v>3.0</v>
      </c>
      <c r="BI52" s="181"/>
      <c r="BJ52" s="83" t="str">
        <f t="shared" si="134"/>
        <v>0</v>
      </c>
      <c r="BK52" s="167">
        <f t="shared" si="967"/>
        <v>3</v>
      </c>
      <c r="BL52" s="168">
        <f t="shared" si="968"/>
        <v>1.5</v>
      </c>
      <c r="BM52" s="168">
        <f t="shared" si="969"/>
        <v>0.5</v>
      </c>
      <c r="BN52" s="168">
        <f t="shared" si="970"/>
        <v>-1</v>
      </c>
      <c r="BO52" s="168">
        <f t="shared" si="971"/>
        <v>1</v>
      </c>
      <c r="BP52" s="154">
        <f t="shared" ref="BP52:BQ52" si="1332">BP51</f>
        <v>5</v>
      </c>
      <c r="BQ52" s="173">
        <f t="shared" si="1332"/>
        <v>1168</v>
      </c>
      <c r="BR52" s="156" t="str">
        <f t="shared" si="973"/>
        <v>-3</v>
      </c>
      <c r="BS52" s="157">
        <f t="shared" si="142"/>
        <v>3</v>
      </c>
      <c r="BT52" s="158">
        <f t="shared" si="143"/>
        <v>-3</v>
      </c>
      <c r="BU52" s="176">
        <v>4921.0</v>
      </c>
      <c r="BV52" s="176">
        <v>432.0</v>
      </c>
      <c r="BW52" s="176">
        <v>-4500.0</v>
      </c>
      <c r="BX52" s="178">
        <v>1.5</v>
      </c>
      <c r="BY52" s="179"/>
      <c r="BZ52" s="77" t="str">
        <f t="shared" si="144"/>
        <v>0</v>
      </c>
      <c r="CA52" s="81">
        <f t="shared" si="974"/>
        <v>1.5</v>
      </c>
      <c r="CB52" s="160">
        <f t="shared" si="975"/>
        <v>1.5</v>
      </c>
      <c r="CC52" s="160">
        <f t="shared" si="976"/>
        <v>0</v>
      </c>
      <c r="CD52" s="160">
        <f t="shared" si="977"/>
        <v>-6</v>
      </c>
      <c r="CE52" s="160">
        <f t="shared" si="978"/>
        <v>-4.5</v>
      </c>
      <c r="CF52" s="161">
        <f t="shared" ref="CF52:CG52" si="1333">CF51</f>
        <v>6</v>
      </c>
      <c r="CG52" s="175">
        <f t="shared" si="1333"/>
        <v>1169</v>
      </c>
      <c r="CH52" s="163" t="str">
        <f t="shared" si="980"/>
        <v>1</v>
      </c>
      <c r="CI52" s="164">
        <f t="shared" si="152"/>
        <v>1</v>
      </c>
      <c r="CJ52" s="165">
        <f t="shared" si="153"/>
        <v>1</v>
      </c>
      <c r="CK52" s="177">
        <v>6324.0</v>
      </c>
      <c r="CL52" s="177">
        <v>1783.0</v>
      </c>
      <c r="CM52" s="177">
        <v>-500.0</v>
      </c>
      <c r="CN52" s="180">
        <v>3.5</v>
      </c>
      <c r="CO52" s="181"/>
      <c r="CP52" s="83" t="str">
        <f t="shared" si="154"/>
        <v>0</v>
      </c>
      <c r="CQ52" s="167">
        <f t="shared" si="981"/>
        <v>3.5</v>
      </c>
      <c r="CR52" s="168">
        <f t="shared" si="982"/>
        <v>2</v>
      </c>
      <c r="CS52" s="168">
        <f t="shared" si="983"/>
        <v>0.5</v>
      </c>
      <c r="CT52" s="168">
        <f t="shared" si="984"/>
        <v>-1</v>
      </c>
      <c r="CU52" s="168">
        <f t="shared" si="985"/>
        <v>1.5</v>
      </c>
      <c r="CV52" s="154">
        <f t="shared" ref="CV52:CW52" si="1334">CV51</f>
        <v>7</v>
      </c>
      <c r="CW52" s="173">
        <f t="shared" si="1334"/>
        <v>1170</v>
      </c>
      <c r="CX52" s="156" t="str">
        <f t="shared" si="987"/>
        <v>1</v>
      </c>
      <c r="CY52" s="157">
        <f t="shared" si="162"/>
        <v>5</v>
      </c>
      <c r="CZ52" s="158">
        <f t="shared" si="163"/>
        <v>1</v>
      </c>
      <c r="DA52" s="176">
        <v>1904.0</v>
      </c>
      <c r="DB52" s="176">
        <v>1064.0</v>
      </c>
      <c r="DC52" s="176">
        <v>-800.0</v>
      </c>
      <c r="DD52" s="178">
        <v>1.0</v>
      </c>
      <c r="DE52" s="179"/>
      <c r="DF52" s="77" t="str">
        <f t="shared" si="164"/>
        <v>0</v>
      </c>
      <c r="DG52" s="81">
        <f t="shared" si="988"/>
        <v>1</v>
      </c>
      <c r="DH52" s="160">
        <f t="shared" si="989"/>
        <v>0.5</v>
      </c>
      <c r="DI52" s="160">
        <f t="shared" si="990"/>
        <v>0.5</v>
      </c>
      <c r="DJ52" s="160">
        <f t="shared" si="991"/>
        <v>-1</v>
      </c>
      <c r="DK52" s="160">
        <f t="shared" si="992"/>
        <v>0</v>
      </c>
      <c r="DL52" s="161">
        <f t="shared" ref="DL52:DM52" si="1335">DL51</f>
        <v>8</v>
      </c>
      <c r="DM52" s="175">
        <f t="shared" si="1335"/>
        <v>1171</v>
      </c>
      <c r="DN52" s="163" t="str">
        <f t="shared" si="994"/>
        <v>-1</v>
      </c>
      <c r="DO52" s="164">
        <f t="shared" si="172"/>
        <v>5</v>
      </c>
      <c r="DP52" s="165">
        <f t="shared" si="173"/>
        <v>-1</v>
      </c>
      <c r="DQ52" s="177">
        <v>9045.0</v>
      </c>
      <c r="DR52" s="177">
        <v>1521.0</v>
      </c>
      <c r="DS52" s="177">
        <v>-4000.0</v>
      </c>
      <c r="DT52" s="180">
        <v>1.5</v>
      </c>
      <c r="DU52" s="181"/>
      <c r="DV52" s="83" t="str">
        <f t="shared" si="174"/>
        <v>0</v>
      </c>
      <c r="DW52" s="167">
        <f t="shared" si="995"/>
        <v>1.5</v>
      </c>
      <c r="DX52" s="168">
        <f t="shared" si="996"/>
        <v>2.5</v>
      </c>
      <c r="DY52" s="168">
        <f t="shared" si="997"/>
        <v>0.5</v>
      </c>
      <c r="DZ52" s="168">
        <f t="shared" si="998"/>
        <v>-5</v>
      </c>
      <c r="EA52" s="168">
        <f t="shared" si="999"/>
        <v>-2</v>
      </c>
      <c r="EB52" s="154">
        <f t="shared" ref="EB52:EC52" si="1336">EB51</f>
        <v>9</v>
      </c>
      <c r="EC52" s="173">
        <f t="shared" si="1336"/>
        <v>1172</v>
      </c>
      <c r="ED52" s="156" t="str">
        <f t="shared" si="1001"/>
        <v>1</v>
      </c>
      <c r="EE52" s="157">
        <f t="shared" si="182"/>
        <v>19</v>
      </c>
      <c r="EF52" s="169">
        <f t="shared" si="183"/>
        <v>1</v>
      </c>
      <c r="EG52" s="176">
        <v>565.0</v>
      </c>
      <c r="EH52" s="176">
        <v>280.0</v>
      </c>
      <c r="EI52" s="176">
        <v>-500.0</v>
      </c>
      <c r="EJ52" s="178">
        <v>0.5</v>
      </c>
      <c r="EK52" s="179"/>
      <c r="EL52" s="77" t="str">
        <f t="shared" si="184"/>
        <v>0</v>
      </c>
      <c r="EM52" s="81">
        <f t="shared" si="1002"/>
        <v>0.5</v>
      </c>
      <c r="EN52" s="160">
        <f t="shared" si="1003"/>
        <v>0</v>
      </c>
      <c r="EO52" s="160">
        <f t="shared" si="1004"/>
        <v>0</v>
      </c>
      <c r="EP52" s="160">
        <f t="shared" si="1005"/>
        <v>-1</v>
      </c>
      <c r="EQ52" s="160">
        <f t="shared" si="1006"/>
        <v>-1</v>
      </c>
      <c r="ER52" s="161">
        <f t="shared" ref="ER52:ES52" si="1337">ER51</f>
        <v>10</v>
      </c>
      <c r="ES52" s="175">
        <f t="shared" si="1337"/>
        <v>1173</v>
      </c>
      <c r="ET52" s="163" t="str">
        <f t="shared" si="1008"/>
        <v>3</v>
      </c>
      <c r="EU52" s="164">
        <f t="shared" si="192"/>
        <v>6</v>
      </c>
      <c r="EV52" s="165">
        <f t="shared" si="193"/>
        <v>3</v>
      </c>
      <c r="EW52" s="177">
        <v>3768.0</v>
      </c>
      <c r="EX52" s="177">
        <v>4562.0</v>
      </c>
      <c r="EY52" s="177">
        <v>2900.0</v>
      </c>
      <c r="EZ52" s="180">
        <v>0.5</v>
      </c>
      <c r="FA52" s="181"/>
      <c r="FB52" s="83" t="str">
        <f t="shared" si="194"/>
        <v>0</v>
      </c>
      <c r="FC52" s="167">
        <f t="shared" si="1009"/>
        <v>0.5</v>
      </c>
      <c r="FD52" s="168">
        <f t="shared" si="1010"/>
        <v>1</v>
      </c>
      <c r="FE52" s="168">
        <f t="shared" si="1011"/>
        <v>2</v>
      </c>
      <c r="FF52" s="168">
        <f t="shared" si="1012"/>
        <v>2</v>
      </c>
      <c r="FG52" s="168">
        <f t="shared" si="1013"/>
        <v>5</v>
      </c>
      <c r="FH52" s="154">
        <f t="shared" ref="FH52:FI52" si="1338">FH51</f>
        <v>11</v>
      </c>
      <c r="FI52" s="173">
        <f t="shared" si="1338"/>
        <v>1174</v>
      </c>
      <c r="FJ52" s="156" t="str">
        <f t="shared" si="1015"/>
        <v>4</v>
      </c>
      <c r="FK52" s="157">
        <f t="shared" si="202"/>
        <v>5</v>
      </c>
      <c r="FL52" s="158">
        <f t="shared" si="203"/>
        <v>4</v>
      </c>
      <c r="FM52" s="176">
        <v>3560.0</v>
      </c>
      <c r="FN52" s="176">
        <v>6276.0</v>
      </c>
      <c r="FO52" s="176">
        <v>4900.0</v>
      </c>
      <c r="FP52" s="178">
        <v>1.0</v>
      </c>
      <c r="FQ52" s="179"/>
      <c r="FR52" s="77" t="str">
        <f t="shared" si="204"/>
        <v>0</v>
      </c>
      <c r="FS52" s="81">
        <f t="shared" si="1016"/>
        <v>1</v>
      </c>
      <c r="FT52" s="160">
        <f t="shared" si="1017"/>
        <v>1</v>
      </c>
      <c r="FU52" s="160">
        <f t="shared" si="1018"/>
        <v>3</v>
      </c>
      <c r="FV52" s="160">
        <f t="shared" si="1019"/>
        <v>3</v>
      </c>
      <c r="FW52" s="160">
        <f t="shared" si="1020"/>
        <v>7</v>
      </c>
      <c r="FX52" s="161">
        <f t="shared" ref="FX52:FY52" si="1339">FX51</f>
        <v>12</v>
      </c>
      <c r="FY52" s="175">
        <f t="shared" si="1339"/>
        <v>1175</v>
      </c>
      <c r="FZ52" s="163" t="str">
        <f t="shared" si="1022"/>
        <v>1</v>
      </c>
      <c r="GA52" s="164">
        <f t="shared" si="212"/>
        <v>11</v>
      </c>
      <c r="GB52" s="165">
        <f t="shared" si="213"/>
        <v>1</v>
      </c>
      <c r="GC52" s="177">
        <v>5208.0</v>
      </c>
      <c r="GD52" s="177">
        <v>1109.0</v>
      </c>
      <c r="GE52" s="177">
        <v>-2000.0</v>
      </c>
      <c r="GF52" s="180">
        <v>-1.0</v>
      </c>
      <c r="GG52" s="181"/>
      <c r="GH52" s="83" t="str">
        <f t="shared" si="214"/>
        <v>0</v>
      </c>
      <c r="GI52" s="167">
        <f t="shared" si="1023"/>
        <v>-1</v>
      </c>
      <c r="GJ52" s="168">
        <f t="shared" si="1024"/>
        <v>1.5</v>
      </c>
      <c r="GK52" s="168">
        <f t="shared" si="1025"/>
        <v>0.5</v>
      </c>
      <c r="GL52" s="168">
        <f t="shared" si="1026"/>
        <v>-1.5</v>
      </c>
      <c r="GM52" s="168">
        <f t="shared" si="1027"/>
        <v>0.5</v>
      </c>
      <c r="GN52" s="154">
        <f t="shared" ref="GN52:GO52" si="1340">GN51</f>
        <v>13</v>
      </c>
      <c r="GO52" s="173">
        <f t="shared" si="1340"/>
        <v>1176</v>
      </c>
      <c r="GP52" s="156" t="str">
        <f t="shared" si="1029"/>
        <v>1</v>
      </c>
      <c r="GQ52" s="157">
        <f t="shared" si="222"/>
        <v>11</v>
      </c>
      <c r="GR52" s="158">
        <f t="shared" si="223"/>
        <v>1</v>
      </c>
      <c r="GS52" s="176">
        <v>5157.0</v>
      </c>
      <c r="GT52" s="176">
        <v>2001.0</v>
      </c>
      <c r="GU52" s="176">
        <v>-800.0</v>
      </c>
      <c r="GV52" s="178">
        <v>-0.5</v>
      </c>
      <c r="GW52" s="179"/>
      <c r="GX52" s="77" t="str">
        <f t="shared" si="224"/>
        <v>0</v>
      </c>
      <c r="GY52" s="81">
        <f t="shared" si="1030"/>
        <v>-0.5</v>
      </c>
      <c r="GZ52" s="160">
        <f t="shared" si="1031"/>
        <v>1.5</v>
      </c>
      <c r="HA52" s="160">
        <f t="shared" si="1032"/>
        <v>1</v>
      </c>
      <c r="HB52" s="160">
        <f t="shared" si="1033"/>
        <v>-1</v>
      </c>
      <c r="HC52" s="160">
        <f t="shared" si="1034"/>
        <v>1.5</v>
      </c>
      <c r="HD52" s="161">
        <f t="shared" ref="HD52:HE52" si="1341">HD51</f>
        <v>14</v>
      </c>
      <c r="HE52" s="175">
        <f t="shared" si="1341"/>
        <v>1177</v>
      </c>
      <c r="HF52" s="163" t="str">
        <f t="shared" si="1036"/>
        <v>4</v>
      </c>
      <c r="HG52" s="164">
        <f t="shared" si="232"/>
        <v>13</v>
      </c>
      <c r="HH52" s="165">
        <f t="shared" si="233"/>
        <v>4</v>
      </c>
      <c r="HI52" s="177">
        <v>6319.0</v>
      </c>
      <c r="HJ52" s="177">
        <v>5025.0</v>
      </c>
      <c r="HK52" s="177">
        <v>3000.0</v>
      </c>
      <c r="HL52" s="180">
        <v>-1.0</v>
      </c>
      <c r="HM52" s="181"/>
      <c r="HN52" s="83" t="str">
        <f t="shared" si="234"/>
        <v>0</v>
      </c>
      <c r="HO52" s="167">
        <f t="shared" si="1037"/>
        <v>-1</v>
      </c>
      <c r="HP52" s="168">
        <f t="shared" si="1038"/>
        <v>2</v>
      </c>
      <c r="HQ52" s="168">
        <f t="shared" si="1039"/>
        <v>2.5</v>
      </c>
      <c r="HR52" s="168">
        <f t="shared" si="1040"/>
        <v>2</v>
      </c>
      <c r="HS52" s="168">
        <f t="shared" si="1041"/>
        <v>6.5</v>
      </c>
      <c r="HT52" s="154">
        <f t="shared" ref="HT52:HU52" si="1342">HT51</f>
        <v>15</v>
      </c>
      <c r="HU52" s="173">
        <f t="shared" si="1342"/>
        <v>1178</v>
      </c>
      <c r="HV52" s="156" t="str">
        <f t="shared" si="1043"/>
        <v>1</v>
      </c>
      <c r="HW52" s="157" t="str">
        <f t="shared" si="242"/>
        <v/>
      </c>
      <c r="HX52" s="169">
        <f t="shared" si="243"/>
        <v>0</v>
      </c>
      <c r="HY52" s="159"/>
      <c r="HZ52" s="159"/>
      <c r="IA52" s="159"/>
      <c r="IB52" s="160"/>
      <c r="IC52" s="160"/>
      <c r="ID52" s="160" t="str">
        <f t="shared" si="244"/>
        <v>0</v>
      </c>
      <c r="IE52" s="160">
        <f t="shared" si="1044"/>
        <v>0</v>
      </c>
      <c r="IF52" s="160">
        <f t="shared" si="1045"/>
        <v>0</v>
      </c>
      <c r="IG52" s="160">
        <f t="shared" si="1046"/>
        <v>0</v>
      </c>
      <c r="IH52" s="160">
        <f t="shared" si="1047"/>
        <v>0</v>
      </c>
      <c r="II52" s="160">
        <f t="shared" si="1048"/>
        <v>0</v>
      </c>
      <c r="IJ52" s="161">
        <f t="shared" ref="IJ52:IK52" si="1343">IJ51</f>
        <v>16</v>
      </c>
      <c r="IK52" s="175">
        <f t="shared" si="1343"/>
        <v>1179</v>
      </c>
      <c r="IL52" s="163" t="str">
        <f t="shared" si="1050"/>
        <v>1</v>
      </c>
      <c r="IM52" s="164" t="str">
        <f t="shared" si="252"/>
        <v/>
      </c>
      <c r="IN52" s="165">
        <f t="shared" si="253"/>
        <v>0</v>
      </c>
      <c r="IO52" s="166"/>
      <c r="IP52" s="166"/>
      <c r="IQ52" s="166"/>
      <c r="IR52" s="168"/>
      <c r="IS52" s="168"/>
      <c r="IT52" s="170" t="str">
        <f t="shared" si="254"/>
        <v>0</v>
      </c>
      <c r="IU52" s="170">
        <f t="shared" si="1051"/>
        <v>0</v>
      </c>
      <c r="IV52" s="168">
        <f t="shared" si="1052"/>
        <v>0</v>
      </c>
      <c r="IW52" s="168">
        <f t="shared" si="1053"/>
        <v>0</v>
      </c>
      <c r="IX52" s="168">
        <f t="shared" si="1054"/>
        <v>0</v>
      </c>
      <c r="IY52" s="168">
        <f t="shared" si="1055"/>
        <v>0</v>
      </c>
      <c r="IZ52" s="154">
        <f t="shared" ref="IZ52:JA52" si="1344">IZ51</f>
        <v>17</v>
      </c>
      <c r="JA52" s="173">
        <f t="shared" si="1344"/>
        <v>1180</v>
      </c>
      <c r="JB52" s="156" t="str">
        <f t="shared" si="1057"/>
        <v>1</v>
      </c>
      <c r="JC52" s="157" t="str">
        <f t="shared" si="262"/>
        <v/>
      </c>
      <c r="JD52" s="158">
        <f t="shared" si="263"/>
        <v>0</v>
      </c>
      <c r="JE52" s="159"/>
      <c r="JF52" s="159"/>
      <c r="JG52" s="159"/>
      <c r="JH52" s="160"/>
      <c r="JI52" s="160"/>
      <c r="JJ52" s="171" t="str">
        <f t="shared" si="264"/>
        <v>0</v>
      </c>
      <c r="JK52" s="171">
        <f t="shared" si="1058"/>
        <v>0</v>
      </c>
      <c r="JL52" s="160">
        <f t="shared" si="1059"/>
        <v>0</v>
      </c>
      <c r="JM52" s="160">
        <f t="shared" si="1060"/>
        <v>0</v>
      </c>
      <c r="JN52" s="160">
        <f t="shared" si="1061"/>
        <v>0</v>
      </c>
      <c r="JO52" s="160">
        <f t="shared" si="1062"/>
        <v>0</v>
      </c>
      <c r="JP52" s="161">
        <f t="shared" ref="JP52:JQ52" si="1345">JP51</f>
        <v>18</v>
      </c>
      <c r="JQ52" s="175">
        <f t="shared" si="1345"/>
        <v>1181</v>
      </c>
      <c r="JR52" s="163" t="str">
        <f t="shared" si="1064"/>
        <v>1</v>
      </c>
      <c r="JS52" s="164" t="str">
        <f t="shared" si="272"/>
        <v/>
      </c>
      <c r="JT52" s="165">
        <f t="shared" si="273"/>
        <v>0</v>
      </c>
      <c r="JU52" s="166"/>
      <c r="JV52" s="166"/>
      <c r="JW52" s="166"/>
      <c r="JX52" s="168"/>
      <c r="JY52" s="168"/>
      <c r="JZ52" s="170" t="str">
        <f t="shared" si="274"/>
        <v>0</v>
      </c>
      <c r="KA52" s="170">
        <f t="shared" si="1065"/>
        <v>0</v>
      </c>
      <c r="KB52" s="168">
        <f t="shared" si="1066"/>
        <v>0</v>
      </c>
      <c r="KC52" s="168">
        <f t="shared" si="1067"/>
        <v>0</v>
      </c>
      <c r="KD52" s="168">
        <f t="shared" si="1068"/>
        <v>0</v>
      </c>
      <c r="KE52" s="168">
        <f t="shared" si="1069"/>
        <v>0</v>
      </c>
      <c r="KF52" s="154">
        <f t="shared" ref="KF52:KG52" si="1346">KF51</f>
        <v>19</v>
      </c>
      <c r="KG52" s="173">
        <f t="shared" si="1346"/>
        <v>1182</v>
      </c>
      <c r="KH52" s="156" t="str">
        <f t="shared" si="1071"/>
        <v>1</v>
      </c>
      <c r="KI52" s="157" t="str">
        <f t="shared" si="282"/>
        <v/>
      </c>
      <c r="KJ52" s="158">
        <f t="shared" si="283"/>
        <v>0</v>
      </c>
      <c r="KK52" s="159"/>
      <c r="KL52" s="159"/>
      <c r="KM52" s="159"/>
      <c r="KN52" s="160"/>
      <c r="KO52" s="160"/>
      <c r="KP52" s="171" t="str">
        <f t="shared" si="284"/>
        <v>0</v>
      </c>
      <c r="KQ52" s="171">
        <f t="shared" si="1072"/>
        <v>0</v>
      </c>
      <c r="KR52" s="160">
        <f t="shared" si="1073"/>
        <v>0</v>
      </c>
      <c r="KS52" s="160">
        <f t="shared" si="1074"/>
        <v>0</v>
      </c>
      <c r="KT52" s="160">
        <f t="shared" si="1075"/>
        <v>0</v>
      </c>
      <c r="KU52" s="160">
        <f t="shared" si="1076"/>
        <v>0</v>
      </c>
      <c r="KV52" s="161">
        <f t="shared" ref="KV52:KW52" si="1347">KV51</f>
        <v>20</v>
      </c>
      <c r="KW52" s="175">
        <f t="shared" si="1347"/>
        <v>1183</v>
      </c>
      <c r="KX52" s="163" t="str">
        <f t="shared" si="1078"/>
        <v>1</v>
      </c>
      <c r="KY52" s="164" t="str">
        <f t="shared" si="292"/>
        <v/>
      </c>
      <c r="KZ52" s="165">
        <f t="shared" si="293"/>
        <v>0</v>
      </c>
      <c r="LA52" s="166"/>
      <c r="LB52" s="166"/>
      <c r="LC52" s="166"/>
      <c r="LD52" s="168"/>
      <c r="LE52" s="168"/>
      <c r="LF52" s="170" t="str">
        <f t="shared" si="294"/>
        <v>0</v>
      </c>
      <c r="LG52" s="170">
        <f t="shared" si="1079"/>
        <v>0</v>
      </c>
      <c r="LH52" s="168">
        <f t="shared" si="1080"/>
        <v>0</v>
      </c>
      <c r="LI52" s="168">
        <f t="shared" si="1081"/>
        <v>0</v>
      </c>
      <c r="LJ52" s="168">
        <f t="shared" si="1082"/>
        <v>0</v>
      </c>
      <c r="LK52" s="168">
        <f t="shared" si="1083"/>
        <v>0</v>
      </c>
      <c r="LL52" s="172"/>
      <c r="LM52" s="172"/>
      <c r="LN52" s="168" t="str">
        <f t="shared" si="1084"/>
        <v>#REF!</v>
      </c>
      <c r="LO52" s="168" t="str">
        <f t="shared" si="1085"/>
        <v>#REF!</v>
      </c>
      <c r="LP52" s="168" t="str">
        <f t="shared" si="1086"/>
        <v>#REF!</v>
      </c>
      <c r="LQ52" s="168" t="str">
        <f t="shared" si="1087"/>
        <v>#REF!</v>
      </c>
    </row>
    <row r="53" ht="15.75" customHeight="1">
      <c r="A53" s="151">
        <v>46158.0</v>
      </c>
      <c r="B53" s="152" t="s">
        <v>30</v>
      </c>
      <c r="C53" s="153">
        <f t="shared" si="99"/>
        <v>-21600</v>
      </c>
      <c r="D53" s="154">
        <f t="shared" ref="D53:E53" si="1348">D52</f>
        <v>1</v>
      </c>
      <c r="E53" s="173">
        <f t="shared" si="1348"/>
        <v>1164</v>
      </c>
      <c r="F53" s="156" t="str">
        <f t="shared" si="925"/>
        <v>6</v>
      </c>
      <c r="G53" s="157">
        <f t="shared" si="102"/>
        <v>10</v>
      </c>
      <c r="H53" s="158">
        <f t="shared" si="103"/>
        <v>6</v>
      </c>
      <c r="I53" s="176">
        <v>9423.0</v>
      </c>
      <c r="J53" s="176">
        <v>9285.0</v>
      </c>
      <c r="K53" s="176">
        <v>8200.0</v>
      </c>
      <c r="L53" s="78"/>
      <c r="M53" s="179"/>
      <c r="N53" s="77" t="str">
        <f t="shared" si="104"/>
        <v>0</v>
      </c>
      <c r="O53" s="81">
        <f t="shared" si="946"/>
        <v>0</v>
      </c>
      <c r="P53" s="160">
        <f t="shared" si="947"/>
        <v>2.5</v>
      </c>
      <c r="Q53" s="160">
        <f t="shared" si="948"/>
        <v>4.5</v>
      </c>
      <c r="R53" s="160">
        <f t="shared" si="949"/>
        <v>5</v>
      </c>
      <c r="S53" s="160">
        <f t="shared" si="950"/>
        <v>12</v>
      </c>
      <c r="T53" s="161">
        <f t="shared" ref="T53:U53" si="1349">T52</f>
        <v>2</v>
      </c>
      <c r="U53" s="175">
        <f t="shared" si="1349"/>
        <v>1165</v>
      </c>
      <c r="V53" s="163" t="str">
        <f t="shared" si="952"/>
        <v>1</v>
      </c>
      <c r="W53" s="164">
        <f t="shared" si="112"/>
        <v>12</v>
      </c>
      <c r="X53" s="165">
        <f t="shared" si="113"/>
        <v>1</v>
      </c>
      <c r="Y53" s="177">
        <v>7367.0</v>
      </c>
      <c r="Z53" s="177">
        <v>2212.0</v>
      </c>
      <c r="AA53" s="177">
        <v>-2500.0</v>
      </c>
      <c r="AB53" s="84"/>
      <c r="AC53" s="181"/>
      <c r="AD53" s="83" t="str">
        <f t="shared" si="114"/>
        <v>0</v>
      </c>
      <c r="AE53" s="167">
        <f t="shared" si="953"/>
        <v>0</v>
      </c>
      <c r="AF53" s="168">
        <f t="shared" si="954"/>
        <v>2</v>
      </c>
      <c r="AG53" s="168">
        <f t="shared" si="955"/>
        <v>1</v>
      </c>
      <c r="AH53" s="168">
        <f t="shared" si="956"/>
        <v>-4</v>
      </c>
      <c r="AI53" s="168">
        <f t="shared" si="957"/>
        <v>-1</v>
      </c>
      <c r="AJ53" s="154">
        <f t="shared" ref="AJ53:AK53" si="1350">AJ52</f>
        <v>3</v>
      </c>
      <c r="AK53" s="173">
        <f t="shared" si="1350"/>
        <v>1166</v>
      </c>
      <c r="AL53" s="156" t="str">
        <f t="shared" si="959"/>
        <v>2</v>
      </c>
      <c r="AM53" s="157">
        <f t="shared" si="122"/>
        <v>4</v>
      </c>
      <c r="AN53" s="158">
        <f t="shared" si="123"/>
        <v>2</v>
      </c>
      <c r="AO53" s="176">
        <v>9469.0</v>
      </c>
      <c r="AP53" s="176">
        <v>3364.0</v>
      </c>
      <c r="AQ53" s="176">
        <v>-1800.0</v>
      </c>
      <c r="AR53" s="78"/>
      <c r="AS53" s="179"/>
      <c r="AT53" s="77" t="str">
        <f t="shared" si="124"/>
        <v>0</v>
      </c>
      <c r="AU53" s="81">
        <f t="shared" si="960"/>
        <v>0</v>
      </c>
      <c r="AV53" s="160">
        <f t="shared" si="961"/>
        <v>2.5</v>
      </c>
      <c r="AW53" s="160">
        <f t="shared" si="962"/>
        <v>1.5</v>
      </c>
      <c r="AX53" s="160">
        <f t="shared" si="963"/>
        <v>-1.5</v>
      </c>
      <c r="AY53" s="160">
        <f t="shared" si="964"/>
        <v>2.5</v>
      </c>
      <c r="AZ53" s="161">
        <f t="shared" ref="AZ53:BA53" si="1351">AZ52</f>
        <v>4</v>
      </c>
      <c r="BA53" s="175">
        <f t="shared" si="1351"/>
        <v>1167</v>
      </c>
      <c r="BB53" s="163" t="str">
        <f t="shared" si="966"/>
        <v>1</v>
      </c>
      <c r="BC53" s="164">
        <f t="shared" si="132"/>
        <v>2</v>
      </c>
      <c r="BD53" s="165">
        <f t="shared" si="133"/>
        <v>1</v>
      </c>
      <c r="BE53" s="177">
        <v>8259.0</v>
      </c>
      <c r="BF53" s="177">
        <v>3569.0</v>
      </c>
      <c r="BG53" s="177">
        <v>-2500.0</v>
      </c>
      <c r="BH53" s="84"/>
      <c r="BI53" s="181"/>
      <c r="BJ53" s="83" t="str">
        <f t="shared" si="134"/>
        <v>0</v>
      </c>
      <c r="BK53" s="167">
        <f t="shared" si="967"/>
        <v>0</v>
      </c>
      <c r="BL53" s="168">
        <f t="shared" si="968"/>
        <v>2.5</v>
      </c>
      <c r="BM53" s="168">
        <f t="shared" si="969"/>
        <v>1.5</v>
      </c>
      <c r="BN53" s="168">
        <f t="shared" si="970"/>
        <v>-4</v>
      </c>
      <c r="BO53" s="168">
        <f t="shared" si="971"/>
        <v>0</v>
      </c>
      <c r="BP53" s="154">
        <f t="shared" ref="BP53:BQ53" si="1352">BP52</f>
        <v>5</v>
      </c>
      <c r="BQ53" s="173">
        <f t="shared" si="1352"/>
        <v>1168</v>
      </c>
      <c r="BR53" s="156" t="str">
        <f t="shared" si="973"/>
        <v>2</v>
      </c>
      <c r="BS53" s="157">
        <f t="shared" si="142"/>
        <v>4</v>
      </c>
      <c r="BT53" s="158">
        <f t="shared" si="143"/>
        <v>2</v>
      </c>
      <c r="BU53" s="176">
        <v>7016.0</v>
      </c>
      <c r="BV53" s="176">
        <v>4423.0</v>
      </c>
      <c r="BW53" s="176">
        <v>-1100.0</v>
      </c>
      <c r="BX53" s="78"/>
      <c r="BY53" s="179"/>
      <c r="BZ53" s="77" t="str">
        <f t="shared" si="144"/>
        <v>0</v>
      </c>
      <c r="CA53" s="81">
        <f t="shared" si="974"/>
        <v>0</v>
      </c>
      <c r="CB53" s="160">
        <f t="shared" si="975"/>
        <v>2</v>
      </c>
      <c r="CC53" s="160">
        <f t="shared" si="976"/>
        <v>2</v>
      </c>
      <c r="CD53" s="160">
        <f t="shared" si="977"/>
        <v>-1.5</v>
      </c>
      <c r="CE53" s="160">
        <f t="shared" si="978"/>
        <v>2.5</v>
      </c>
      <c r="CF53" s="161">
        <f t="shared" ref="CF53:CG53" si="1353">CF52</f>
        <v>6</v>
      </c>
      <c r="CG53" s="175">
        <f t="shared" si="1353"/>
        <v>1169</v>
      </c>
      <c r="CH53" s="163" t="str">
        <f t="shared" si="980"/>
        <v>-2</v>
      </c>
      <c r="CI53" s="164">
        <f t="shared" si="152"/>
        <v>2</v>
      </c>
      <c r="CJ53" s="165">
        <f t="shared" si="153"/>
        <v>-2</v>
      </c>
      <c r="CK53" s="177">
        <v>8355.0</v>
      </c>
      <c r="CL53" s="177">
        <v>1372.0</v>
      </c>
      <c r="CM53" s="177">
        <v>-7000.0</v>
      </c>
      <c r="CN53" s="84"/>
      <c r="CO53" s="181"/>
      <c r="CP53" s="83" t="str">
        <f t="shared" si="154"/>
        <v>0</v>
      </c>
      <c r="CQ53" s="167">
        <f t="shared" si="981"/>
        <v>0</v>
      </c>
      <c r="CR53" s="168">
        <f t="shared" si="982"/>
        <v>2.5</v>
      </c>
      <c r="CS53" s="168">
        <f t="shared" si="983"/>
        <v>0.5</v>
      </c>
      <c r="CT53" s="168">
        <f t="shared" si="984"/>
        <v>-6</v>
      </c>
      <c r="CU53" s="168">
        <f t="shared" si="985"/>
        <v>-3</v>
      </c>
      <c r="CV53" s="154">
        <f t="shared" ref="CV53:CW53" si="1354">CV52</f>
        <v>7</v>
      </c>
      <c r="CW53" s="173">
        <f t="shared" si="1354"/>
        <v>1170</v>
      </c>
      <c r="CX53" s="156" t="str">
        <f t="shared" si="987"/>
        <v>3</v>
      </c>
      <c r="CY53" s="157">
        <f t="shared" si="162"/>
        <v>6</v>
      </c>
      <c r="CZ53" s="158">
        <f t="shared" si="163"/>
        <v>3</v>
      </c>
      <c r="DA53" s="176">
        <v>8725.0</v>
      </c>
      <c r="DB53" s="176">
        <v>5776.0</v>
      </c>
      <c r="DC53" s="176">
        <v>-600.0</v>
      </c>
      <c r="DD53" s="78"/>
      <c r="DE53" s="179"/>
      <c r="DF53" s="77" t="str">
        <f t="shared" si="164"/>
        <v>0</v>
      </c>
      <c r="DG53" s="81">
        <f t="shared" si="988"/>
        <v>0</v>
      </c>
      <c r="DH53" s="160">
        <f t="shared" si="989"/>
        <v>2.5</v>
      </c>
      <c r="DI53" s="160">
        <f t="shared" si="990"/>
        <v>2.5</v>
      </c>
      <c r="DJ53" s="160">
        <f t="shared" si="991"/>
        <v>-1</v>
      </c>
      <c r="DK53" s="160">
        <f t="shared" si="992"/>
        <v>4</v>
      </c>
      <c r="DL53" s="161">
        <f t="shared" ref="DL53:DM53" si="1355">DL52</f>
        <v>8</v>
      </c>
      <c r="DM53" s="175">
        <f t="shared" si="1355"/>
        <v>1171</v>
      </c>
      <c r="DN53" s="163" t="str">
        <f t="shared" si="994"/>
        <v>5</v>
      </c>
      <c r="DO53" s="164">
        <f t="shared" si="172"/>
        <v>6</v>
      </c>
      <c r="DP53" s="165">
        <f t="shared" si="173"/>
        <v>5</v>
      </c>
      <c r="DQ53" s="177">
        <v>10294.0</v>
      </c>
      <c r="DR53" s="177">
        <v>7142.0</v>
      </c>
      <c r="DS53" s="177">
        <v>3200.0</v>
      </c>
      <c r="DT53" s="84"/>
      <c r="DU53" s="181"/>
      <c r="DV53" s="83" t="str">
        <f t="shared" si="174"/>
        <v>0</v>
      </c>
      <c r="DW53" s="167">
        <f t="shared" si="995"/>
        <v>0</v>
      </c>
      <c r="DX53" s="168">
        <f t="shared" si="996"/>
        <v>2.5</v>
      </c>
      <c r="DY53" s="168">
        <f t="shared" si="997"/>
        <v>3.5</v>
      </c>
      <c r="DZ53" s="168">
        <f t="shared" si="998"/>
        <v>2</v>
      </c>
      <c r="EA53" s="168">
        <f t="shared" si="999"/>
        <v>8</v>
      </c>
      <c r="EB53" s="154">
        <f t="shared" ref="EB53:EC53" si="1356">EB52</f>
        <v>9</v>
      </c>
      <c r="EC53" s="173">
        <f t="shared" si="1356"/>
        <v>1172</v>
      </c>
      <c r="ED53" s="156" t="str">
        <f t="shared" si="1001"/>
        <v>1</v>
      </c>
      <c r="EE53" s="157">
        <f t="shared" si="182"/>
        <v>20</v>
      </c>
      <c r="EF53" s="169">
        <f t="shared" si="183"/>
        <v>1</v>
      </c>
      <c r="EG53" s="176">
        <v>8222.0</v>
      </c>
      <c r="EH53" s="176">
        <v>2913.0</v>
      </c>
      <c r="EI53" s="176">
        <v>-2500.0</v>
      </c>
      <c r="EJ53" s="78"/>
      <c r="EK53" s="179"/>
      <c r="EL53" s="77" t="str">
        <f t="shared" si="184"/>
        <v>0</v>
      </c>
      <c r="EM53" s="81">
        <f t="shared" si="1002"/>
        <v>0</v>
      </c>
      <c r="EN53" s="160">
        <f t="shared" si="1003"/>
        <v>2.5</v>
      </c>
      <c r="EO53" s="160">
        <f t="shared" si="1004"/>
        <v>1</v>
      </c>
      <c r="EP53" s="160">
        <f t="shared" si="1005"/>
        <v>-4</v>
      </c>
      <c r="EQ53" s="160">
        <f t="shared" si="1006"/>
        <v>-0.5</v>
      </c>
      <c r="ER53" s="161">
        <f t="shared" ref="ER53:ES53" si="1357">ER52</f>
        <v>10</v>
      </c>
      <c r="ES53" s="175">
        <f t="shared" si="1357"/>
        <v>1173</v>
      </c>
      <c r="ET53" s="163" t="str">
        <f t="shared" si="1008"/>
        <v>-1</v>
      </c>
      <c r="EU53" s="164">
        <f t="shared" si="192"/>
        <v>7</v>
      </c>
      <c r="EV53" s="165">
        <f t="shared" si="193"/>
        <v>-1</v>
      </c>
      <c r="EW53" s="177">
        <v>6554.0</v>
      </c>
      <c r="EX53" s="177">
        <v>1116.0</v>
      </c>
      <c r="EY53" s="177">
        <v>-2300.0</v>
      </c>
      <c r="EZ53" s="84"/>
      <c r="FA53" s="181"/>
      <c r="FB53" s="83" t="str">
        <f t="shared" si="194"/>
        <v>0</v>
      </c>
      <c r="FC53" s="167">
        <f t="shared" si="1009"/>
        <v>0</v>
      </c>
      <c r="FD53" s="168">
        <f t="shared" si="1010"/>
        <v>2</v>
      </c>
      <c r="FE53" s="168">
        <f t="shared" si="1011"/>
        <v>0.5</v>
      </c>
      <c r="FF53" s="168">
        <f t="shared" si="1012"/>
        <v>-4</v>
      </c>
      <c r="FG53" s="168">
        <f t="shared" si="1013"/>
        <v>-1.5</v>
      </c>
      <c r="FH53" s="154">
        <f t="shared" ref="FH53:FI53" si="1358">FH52</f>
        <v>11</v>
      </c>
      <c r="FI53" s="173">
        <f t="shared" si="1358"/>
        <v>1174</v>
      </c>
      <c r="FJ53" s="156" t="str">
        <f t="shared" si="1015"/>
        <v>-3</v>
      </c>
      <c r="FK53" s="157">
        <f t="shared" si="202"/>
        <v>1</v>
      </c>
      <c r="FL53" s="158">
        <f t="shared" si="203"/>
        <v>-3</v>
      </c>
      <c r="FM53" s="176">
        <v>6731.0</v>
      </c>
      <c r="FN53" s="176">
        <v>1158.0</v>
      </c>
      <c r="FO53" s="176">
        <v>-5000.0</v>
      </c>
      <c r="FP53" s="78"/>
      <c r="FQ53" s="179"/>
      <c r="FR53" s="77" t="str">
        <f t="shared" si="204"/>
        <v>0</v>
      </c>
      <c r="FS53" s="81">
        <f t="shared" si="1016"/>
        <v>0</v>
      </c>
      <c r="FT53" s="160">
        <f t="shared" si="1017"/>
        <v>2</v>
      </c>
      <c r="FU53" s="160">
        <f t="shared" si="1018"/>
        <v>0.5</v>
      </c>
      <c r="FV53" s="160">
        <f t="shared" si="1019"/>
        <v>-6</v>
      </c>
      <c r="FW53" s="160">
        <f t="shared" si="1020"/>
        <v>-3.5</v>
      </c>
      <c r="FX53" s="161">
        <f t="shared" ref="FX53:FY53" si="1359">FX52</f>
        <v>12</v>
      </c>
      <c r="FY53" s="175">
        <f t="shared" si="1359"/>
        <v>1175</v>
      </c>
      <c r="FZ53" s="163" t="str">
        <f t="shared" si="1022"/>
        <v>3</v>
      </c>
      <c r="GA53" s="164">
        <f t="shared" si="212"/>
        <v>12</v>
      </c>
      <c r="GB53" s="165">
        <f t="shared" si="213"/>
        <v>3</v>
      </c>
      <c r="GC53" s="177">
        <v>9503.0</v>
      </c>
      <c r="GD53" s="177">
        <v>6244.0</v>
      </c>
      <c r="GE53" s="177">
        <v>-200.0</v>
      </c>
      <c r="GF53" s="84"/>
      <c r="GG53" s="181"/>
      <c r="GH53" s="83" t="str">
        <f t="shared" si="214"/>
        <v>0</v>
      </c>
      <c r="GI53" s="167">
        <f t="shared" si="1023"/>
        <v>0</v>
      </c>
      <c r="GJ53" s="168">
        <f t="shared" si="1024"/>
        <v>2.5</v>
      </c>
      <c r="GK53" s="168">
        <f t="shared" si="1025"/>
        <v>3</v>
      </c>
      <c r="GL53" s="168">
        <f t="shared" si="1026"/>
        <v>-1</v>
      </c>
      <c r="GM53" s="168">
        <f t="shared" si="1027"/>
        <v>4.5</v>
      </c>
      <c r="GN53" s="154">
        <f t="shared" ref="GN53:GO53" si="1360">GN52</f>
        <v>13</v>
      </c>
      <c r="GO53" s="173">
        <f t="shared" si="1360"/>
        <v>1176</v>
      </c>
      <c r="GP53" s="156" t="str">
        <f t="shared" si="1029"/>
        <v>-1</v>
      </c>
      <c r="GQ53" s="157">
        <f t="shared" si="222"/>
        <v>12</v>
      </c>
      <c r="GR53" s="158">
        <f t="shared" si="223"/>
        <v>-1</v>
      </c>
      <c r="GS53" s="176">
        <v>7701.0</v>
      </c>
      <c r="GT53" s="176">
        <v>1345.0</v>
      </c>
      <c r="GU53" s="176">
        <v>-2500.0</v>
      </c>
      <c r="GV53" s="78"/>
      <c r="GW53" s="179"/>
      <c r="GX53" s="77" t="str">
        <f t="shared" si="224"/>
        <v>0</v>
      </c>
      <c r="GY53" s="81">
        <f t="shared" si="1030"/>
        <v>0</v>
      </c>
      <c r="GZ53" s="160">
        <f t="shared" si="1031"/>
        <v>2</v>
      </c>
      <c r="HA53" s="160">
        <f t="shared" si="1032"/>
        <v>0.5</v>
      </c>
      <c r="HB53" s="160">
        <f t="shared" si="1033"/>
        <v>-4</v>
      </c>
      <c r="HC53" s="160">
        <f t="shared" si="1034"/>
        <v>-1.5</v>
      </c>
      <c r="HD53" s="161">
        <f t="shared" ref="HD53:HE53" si="1361">HD52</f>
        <v>14</v>
      </c>
      <c r="HE53" s="175">
        <f t="shared" si="1361"/>
        <v>1177</v>
      </c>
      <c r="HF53" s="163" t="str">
        <f t="shared" si="1036"/>
        <v>-2</v>
      </c>
      <c r="HG53" s="164">
        <f t="shared" si="232"/>
        <v>1</v>
      </c>
      <c r="HH53" s="165">
        <f t="shared" si="233"/>
        <v>-2</v>
      </c>
      <c r="HI53" s="177">
        <v>8232.0</v>
      </c>
      <c r="HJ53" s="177">
        <v>1039.0</v>
      </c>
      <c r="HK53" s="177">
        <v>-5000.0</v>
      </c>
      <c r="HL53" s="84"/>
      <c r="HM53" s="181"/>
      <c r="HN53" s="83" t="str">
        <f t="shared" si="234"/>
        <v>0</v>
      </c>
      <c r="HO53" s="167">
        <f t="shared" si="1037"/>
        <v>0</v>
      </c>
      <c r="HP53" s="168">
        <f t="shared" si="1038"/>
        <v>2.5</v>
      </c>
      <c r="HQ53" s="168">
        <f t="shared" si="1039"/>
        <v>0.5</v>
      </c>
      <c r="HR53" s="168">
        <f t="shared" si="1040"/>
        <v>-6</v>
      </c>
      <c r="HS53" s="168">
        <f t="shared" si="1041"/>
        <v>-3</v>
      </c>
      <c r="HT53" s="154">
        <f t="shared" ref="HT53:HU53" si="1362">HT52</f>
        <v>15</v>
      </c>
      <c r="HU53" s="173">
        <f t="shared" si="1362"/>
        <v>1178</v>
      </c>
      <c r="HV53" s="156" t="str">
        <f t="shared" si="1043"/>
        <v>1</v>
      </c>
      <c r="HW53" s="157" t="str">
        <f t="shared" si="242"/>
        <v/>
      </c>
      <c r="HX53" s="169">
        <f t="shared" si="243"/>
        <v>0</v>
      </c>
      <c r="HY53" s="159"/>
      <c r="HZ53" s="159"/>
      <c r="IA53" s="159"/>
      <c r="IB53" s="160"/>
      <c r="IC53" s="160"/>
      <c r="ID53" s="160" t="str">
        <f t="shared" si="244"/>
        <v>0</v>
      </c>
      <c r="IE53" s="160">
        <f t="shared" si="1044"/>
        <v>0</v>
      </c>
      <c r="IF53" s="160">
        <f t="shared" si="1045"/>
        <v>0</v>
      </c>
      <c r="IG53" s="160">
        <f t="shared" si="1046"/>
        <v>0</v>
      </c>
      <c r="IH53" s="160">
        <f t="shared" si="1047"/>
        <v>0</v>
      </c>
      <c r="II53" s="160">
        <f t="shared" si="1048"/>
        <v>0</v>
      </c>
      <c r="IJ53" s="161">
        <f t="shared" ref="IJ53:IK53" si="1363">IJ52</f>
        <v>16</v>
      </c>
      <c r="IK53" s="175">
        <f t="shared" si="1363"/>
        <v>1179</v>
      </c>
      <c r="IL53" s="163" t="str">
        <f t="shared" si="1050"/>
        <v>1</v>
      </c>
      <c r="IM53" s="164" t="str">
        <f t="shared" si="252"/>
        <v/>
      </c>
      <c r="IN53" s="165">
        <f t="shared" si="253"/>
        <v>0</v>
      </c>
      <c r="IO53" s="166"/>
      <c r="IP53" s="166"/>
      <c r="IQ53" s="166"/>
      <c r="IR53" s="168"/>
      <c r="IS53" s="168"/>
      <c r="IT53" s="170" t="str">
        <f t="shared" si="254"/>
        <v>0</v>
      </c>
      <c r="IU53" s="170">
        <f t="shared" si="1051"/>
        <v>0</v>
      </c>
      <c r="IV53" s="168">
        <f t="shared" si="1052"/>
        <v>0</v>
      </c>
      <c r="IW53" s="168">
        <f t="shared" si="1053"/>
        <v>0</v>
      </c>
      <c r="IX53" s="168">
        <f t="shared" si="1054"/>
        <v>0</v>
      </c>
      <c r="IY53" s="168">
        <f t="shared" si="1055"/>
        <v>0</v>
      </c>
      <c r="IZ53" s="154">
        <f t="shared" ref="IZ53:JA53" si="1364">IZ52</f>
        <v>17</v>
      </c>
      <c r="JA53" s="173">
        <f t="shared" si="1364"/>
        <v>1180</v>
      </c>
      <c r="JB53" s="156" t="str">
        <f t="shared" si="1057"/>
        <v>1</v>
      </c>
      <c r="JC53" s="157" t="str">
        <f t="shared" si="262"/>
        <v/>
      </c>
      <c r="JD53" s="158">
        <f t="shared" si="263"/>
        <v>0</v>
      </c>
      <c r="JE53" s="159"/>
      <c r="JF53" s="159"/>
      <c r="JG53" s="159"/>
      <c r="JH53" s="160"/>
      <c r="JI53" s="160"/>
      <c r="JJ53" s="171" t="str">
        <f t="shared" si="264"/>
        <v>0</v>
      </c>
      <c r="JK53" s="171">
        <f t="shared" si="1058"/>
        <v>0</v>
      </c>
      <c r="JL53" s="160">
        <f t="shared" si="1059"/>
        <v>0</v>
      </c>
      <c r="JM53" s="160">
        <f t="shared" si="1060"/>
        <v>0</v>
      </c>
      <c r="JN53" s="160">
        <f t="shared" si="1061"/>
        <v>0</v>
      </c>
      <c r="JO53" s="160">
        <f t="shared" si="1062"/>
        <v>0</v>
      </c>
      <c r="JP53" s="161">
        <f t="shared" ref="JP53:JQ53" si="1365">JP52</f>
        <v>18</v>
      </c>
      <c r="JQ53" s="175">
        <f t="shared" si="1365"/>
        <v>1181</v>
      </c>
      <c r="JR53" s="163" t="str">
        <f t="shared" si="1064"/>
        <v>1</v>
      </c>
      <c r="JS53" s="164" t="str">
        <f t="shared" si="272"/>
        <v/>
      </c>
      <c r="JT53" s="165">
        <f t="shared" si="273"/>
        <v>0</v>
      </c>
      <c r="JU53" s="166"/>
      <c r="JV53" s="166"/>
      <c r="JW53" s="166"/>
      <c r="JX53" s="168"/>
      <c r="JY53" s="168"/>
      <c r="JZ53" s="170" t="str">
        <f t="shared" si="274"/>
        <v>0</v>
      </c>
      <c r="KA53" s="170">
        <f t="shared" si="1065"/>
        <v>0</v>
      </c>
      <c r="KB53" s="168">
        <f t="shared" si="1066"/>
        <v>0</v>
      </c>
      <c r="KC53" s="168">
        <f t="shared" si="1067"/>
        <v>0</v>
      </c>
      <c r="KD53" s="168">
        <f t="shared" si="1068"/>
        <v>0</v>
      </c>
      <c r="KE53" s="168">
        <f t="shared" si="1069"/>
        <v>0</v>
      </c>
      <c r="KF53" s="154">
        <f t="shared" ref="KF53:KG53" si="1366">KF52</f>
        <v>19</v>
      </c>
      <c r="KG53" s="173">
        <f t="shared" si="1366"/>
        <v>1182</v>
      </c>
      <c r="KH53" s="156" t="str">
        <f t="shared" si="1071"/>
        <v>1</v>
      </c>
      <c r="KI53" s="157" t="str">
        <f t="shared" si="282"/>
        <v/>
      </c>
      <c r="KJ53" s="158">
        <f t="shared" si="283"/>
        <v>0</v>
      </c>
      <c r="KK53" s="159"/>
      <c r="KL53" s="159"/>
      <c r="KM53" s="159"/>
      <c r="KN53" s="160"/>
      <c r="KO53" s="160"/>
      <c r="KP53" s="171" t="str">
        <f t="shared" si="284"/>
        <v>0</v>
      </c>
      <c r="KQ53" s="171">
        <f t="shared" si="1072"/>
        <v>0</v>
      </c>
      <c r="KR53" s="160">
        <f t="shared" si="1073"/>
        <v>0</v>
      </c>
      <c r="KS53" s="160">
        <f t="shared" si="1074"/>
        <v>0</v>
      </c>
      <c r="KT53" s="160">
        <f t="shared" si="1075"/>
        <v>0</v>
      </c>
      <c r="KU53" s="160">
        <f t="shared" si="1076"/>
        <v>0</v>
      </c>
      <c r="KV53" s="161">
        <f t="shared" ref="KV53:KW53" si="1367">KV52</f>
        <v>20</v>
      </c>
      <c r="KW53" s="175">
        <f t="shared" si="1367"/>
        <v>1183</v>
      </c>
      <c r="KX53" s="163" t="str">
        <f t="shared" si="1078"/>
        <v>1</v>
      </c>
      <c r="KY53" s="164" t="str">
        <f t="shared" si="292"/>
        <v/>
      </c>
      <c r="KZ53" s="165">
        <f t="shared" si="293"/>
        <v>0</v>
      </c>
      <c r="LA53" s="166"/>
      <c r="LB53" s="166"/>
      <c r="LC53" s="166"/>
      <c r="LD53" s="168"/>
      <c r="LE53" s="168"/>
      <c r="LF53" s="170" t="str">
        <f t="shared" si="294"/>
        <v>0</v>
      </c>
      <c r="LG53" s="170">
        <f t="shared" si="1079"/>
        <v>0</v>
      </c>
      <c r="LH53" s="168">
        <f t="shared" si="1080"/>
        <v>0</v>
      </c>
      <c r="LI53" s="168">
        <f t="shared" si="1081"/>
        <v>0</v>
      </c>
      <c r="LJ53" s="168">
        <f t="shared" si="1082"/>
        <v>0</v>
      </c>
      <c r="LK53" s="168">
        <f t="shared" si="1083"/>
        <v>0</v>
      </c>
      <c r="LL53" s="172"/>
      <c r="LM53" s="172"/>
      <c r="LN53" s="168" t="str">
        <f t="shared" si="1084"/>
        <v>#REF!</v>
      </c>
      <c r="LO53" s="168" t="str">
        <f t="shared" si="1085"/>
        <v>#REF!</v>
      </c>
      <c r="LP53" s="168" t="str">
        <f t="shared" si="1086"/>
        <v>#REF!</v>
      </c>
      <c r="LQ53" s="168" t="str">
        <f t="shared" si="1087"/>
        <v>#REF!</v>
      </c>
    </row>
    <row r="54" ht="15.75" customHeight="1">
      <c r="A54" s="151">
        <v>46159.0</v>
      </c>
      <c r="B54" s="152" t="s">
        <v>31</v>
      </c>
      <c r="C54" s="153">
        <f t="shared" si="99"/>
        <v>-9300</v>
      </c>
      <c r="D54" s="154">
        <f t="shared" ref="D54:E54" si="1368">D53</f>
        <v>1</v>
      </c>
      <c r="E54" s="173">
        <f t="shared" si="1368"/>
        <v>1164</v>
      </c>
      <c r="F54" s="156" t="str">
        <f t="shared" si="925"/>
        <v>-2</v>
      </c>
      <c r="G54" s="157">
        <f t="shared" si="102"/>
        <v>1</v>
      </c>
      <c r="H54" s="158">
        <f t="shared" si="103"/>
        <v>-2</v>
      </c>
      <c r="I54" s="176">
        <v>6621.0</v>
      </c>
      <c r="J54" s="176">
        <v>1090.0</v>
      </c>
      <c r="K54" s="176">
        <v>-4000.0</v>
      </c>
      <c r="L54" s="178">
        <v>4.0</v>
      </c>
      <c r="M54" s="179"/>
      <c r="N54" s="77" t="str">
        <f t="shared" si="104"/>
        <v>0</v>
      </c>
      <c r="O54" s="81">
        <f t="shared" si="946"/>
        <v>4</v>
      </c>
      <c r="P54" s="160">
        <f t="shared" si="947"/>
        <v>2</v>
      </c>
      <c r="Q54" s="160">
        <f t="shared" si="948"/>
        <v>0.5</v>
      </c>
      <c r="R54" s="160">
        <f t="shared" si="949"/>
        <v>-5</v>
      </c>
      <c r="S54" s="160">
        <f t="shared" si="950"/>
        <v>-2.5</v>
      </c>
      <c r="T54" s="161">
        <f t="shared" ref="T54:U54" si="1369">T53</f>
        <v>2</v>
      </c>
      <c r="U54" s="175">
        <f t="shared" si="1369"/>
        <v>1165</v>
      </c>
      <c r="V54" s="163" t="str">
        <f t="shared" si="952"/>
        <v>2</v>
      </c>
      <c r="W54" s="164">
        <f t="shared" si="112"/>
        <v>13</v>
      </c>
      <c r="X54" s="165">
        <f t="shared" si="113"/>
        <v>2</v>
      </c>
      <c r="Y54" s="177">
        <v>4645.0</v>
      </c>
      <c r="Z54" s="177">
        <v>3156.0</v>
      </c>
      <c r="AA54" s="177">
        <v>-100.0</v>
      </c>
      <c r="AB54" s="180">
        <v>0.0</v>
      </c>
      <c r="AC54" s="181"/>
      <c r="AD54" s="83" t="str">
        <f t="shared" si="114"/>
        <v>0</v>
      </c>
      <c r="AE54" s="167">
        <f t="shared" si="953"/>
        <v>0</v>
      </c>
      <c r="AF54" s="168">
        <f t="shared" si="954"/>
        <v>1.5</v>
      </c>
      <c r="AG54" s="168">
        <f t="shared" si="955"/>
        <v>1.5</v>
      </c>
      <c r="AH54" s="168">
        <f t="shared" si="956"/>
        <v>-1</v>
      </c>
      <c r="AI54" s="168">
        <f t="shared" si="957"/>
        <v>2</v>
      </c>
      <c r="AJ54" s="154">
        <f t="shared" ref="AJ54:AK54" si="1370">AJ53</f>
        <v>3</v>
      </c>
      <c r="AK54" s="173">
        <f t="shared" si="1370"/>
        <v>1166</v>
      </c>
      <c r="AL54" s="156" t="str">
        <f t="shared" si="959"/>
        <v>-2</v>
      </c>
      <c r="AM54" s="157">
        <f t="shared" si="122"/>
        <v>5</v>
      </c>
      <c r="AN54" s="158">
        <f t="shared" si="123"/>
        <v>-2</v>
      </c>
      <c r="AO54" s="176">
        <v>3851.0</v>
      </c>
      <c r="AP54" s="176">
        <v>392.0</v>
      </c>
      <c r="AQ54" s="176">
        <v>-3000.0</v>
      </c>
      <c r="AR54" s="178">
        <v>1.5</v>
      </c>
      <c r="AS54" s="179"/>
      <c r="AT54" s="77" t="str">
        <f t="shared" si="124"/>
        <v>0</v>
      </c>
      <c r="AU54" s="81">
        <f t="shared" si="960"/>
        <v>1.5</v>
      </c>
      <c r="AV54" s="160">
        <f t="shared" si="961"/>
        <v>1</v>
      </c>
      <c r="AW54" s="160">
        <f t="shared" si="962"/>
        <v>0</v>
      </c>
      <c r="AX54" s="160">
        <f t="shared" si="963"/>
        <v>-4</v>
      </c>
      <c r="AY54" s="160">
        <f t="shared" si="964"/>
        <v>-3</v>
      </c>
      <c r="AZ54" s="161">
        <f t="shared" ref="AZ54:BA54" si="1371">AZ53</f>
        <v>4</v>
      </c>
      <c r="BA54" s="175">
        <f t="shared" si="1371"/>
        <v>1167</v>
      </c>
      <c r="BB54" s="163" t="str">
        <f t="shared" si="966"/>
        <v>2</v>
      </c>
      <c r="BC54" s="164">
        <f t="shared" si="132"/>
        <v>3</v>
      </c>
      <c r="BD54" s="165">
        <f t="shared" si="133"/>
        <v>2</v>
      </c>
      <c r="BE54" s="177">
        <v>5711.0</v>
      </c>
      <c r="BF54" s="177">
        <v>3858.0</v>
      </c>
      <c r="BG54" s="177">
        <v>800.0</v>
      </c>
      <c r="BH54" s="180">
        <v>2.5</v>
      </c>
      <c r="BI54" s="181"/>
      <c r="BJ54" s="83" t="str">
        <f t="shared" si="134"/>
        <v>0</v>
      </c>
      <c r="BK54" s="167">
        <f t="shared" si="967"/>
        <v>2.5</v>
      </c>
      <c r="BL54" s="168">
        <f t="shared" si="968"/>
        <v>1.5</v>
      </c>
      <c r="BM54" s="168">
        <f t="shared" si="969"/>
        <v>1.5</v>
      </c>
      <c r="BN54" s="168">
        <f t="shared" si="970"/>
        <v>0</v>
      </c>
      <c r="BO54" s="168">
        <f t="shared" si="971"/>
        <v>3</v>
      </c>
      <c r="BP54" s="154">
        <f t="shared" ref="BP54:BQ54" si="1372">BP53</f>
        <v>5</v>
      </c>
      <c r="BQ54" s="173">
        <f t="shared" si="1372"/>
        <v>1168</v>
      </c>
      <c r="BR54" s="156" t="str">
        <f t="shared" si="973"/>
        <v>-3</v>
      </c>
      <c r="BS54" s="157">
        <f t="shared" si="142"/>
        <v>5</v>
      </c>
      <c r="BT54" s="158">
        <f t="shared" si="143"/>
        <v>-3</v>
      </c>
      <c r="BU54" s="176">
        <v>5547.0</v>
      </c>
      <c r="BV54" s="176">
        <v>1423.0</v>
      </c>
      <c r="BW54" s="176">
        <v>-4500.0</v>
      </c>
      <c r="BX54" s="178">
        <v>2.0</v>
      </c>
      <c r="BY54" s="179"/>
      <c r="BZ54" s="77" t="str">
        <f t="shared" si="144"/>
        <v>0</v>
      </c>
      <c r="CA54" s="81">
        <f t="shared" si="974"/>
        <v>2</v>
      </c>
      <c r="CB54" s="160">
        <f t="shared" si="975"/>
        <v>1.5</v>
      </c>
      <c r="CC54" s="160">
        <f t="shared" si="976"/>
        <v>0.5</v>
      </c>
      <c r="CD54" s="160">
        <f t="shared" si="977"/>
        <v>-6</v>
      </c>
      <c r="CE54" s="160">
        <f t="shared" si="978"/>
        <v>-4</v>
      </c>
      <c r="CF54" s="161">
        <f t="shared" ref="CF54:CG54" si="1373">CF53</f>
        <v>6</v>
      </c>
      <c r="CG54" s="175">
        <f t="shared" si="1373"/>
        <v>1169</v>
      </c>
      <c r="CH54" s="163" t="str">
        <f t="shared" si="980"/>
        <v>5</v>
      </c>
      <c r="CI54" s="164">
        <f t="shared" si="152"/>
        <v>3</v>
      </c>
      <c r="CJ54" s="165">
        <f t="shared" si="153"/>
        <v>5</v>
      </c>
      <c r="CK54" s="177">
        <v>6121.0</v>
      </c>
      <c r="CL54" s="177">
        <v>8077.0</v>
      </c>
      <c r="CM54" s="177">
        <v>5500.0</v>
      </c>
      <c r="CN54" s="180">
        <v>-0.5</v>
      </c>
      <c r="CO54" s="181"/>
      <c r="CP54" s="83" t="str">
        <f t="shared" si="154"/>
        <v>0</v>
      </c>
      <c r="CQ54" s="167">
        <f t="shared" si="981"/>
        <v>-0.5</v>
      </c>
      <c r="CR54" s="168">
        <f t="shared" si="982"/>
        <v>2</v>
      </c>
      <c r="CS54" s="168">
        <f t="shared" si="983"/>
        <v>4</v>
      </c>
      <c r="CT54" s="168">
        <f t="shared" si="984"/>
        <v>3</v>
      </c>
      <c r="CU54" s="168">
        <f t="shared" si="985"/>
        <v>9</v>
      </c>
      <c r="CV54" s="154">
        <f t="shared" ref="CV54:CW54" si="1374">CV53</f>
        <v>7</v>
      </c>
      <c r="CW54" s="173">
        <f t="shared" si="1374"/>
        <v>1170</v>
      </c>
      <c r="CX54" s="156" t="str">
        <f t="shared" si="987"/>
        <v>6</v>
      </c>
      <c r="CY54" s="157">
        <f t="shared" si="162"/>
        <v>7</v>
      </c>
      <c r="CZ54" s="158">
        <f t="shared" si="163"/>
        <v>6</v>
      </c>
      <c r="DA54" s="176">
        <v>8316.0</v>
      </c>
      <c r="DB54" s="176">
        <v>10360.0</v>
      </c>
      <c r="DC54" s="176">
        <v>8200.0</v>
      </c>
      <c r="DD54" s="178">
        <v>3.0</v>
      </c>
      <c r="DE54" s="179"/>
      <c r="DF54" s="77" t="str">
        <f t="shared" si="164"/>
        <v>0</v>
      </c>
      <c r="DG54" s="81">
        <f t="shared" si="988"/>
        <v>3</v>
      </c>
      <c r="DH54" s="160">
        <f t="shared" si="989"/>
        <v>2.5</v>
      </c>
      <c r="DI54" s="160">
        <f t="shared" si="990"/>
        <v>5</v>
      </c>
      <c r="DJ54" s="160">
        <f t="shared" si="991"/>
        <v>5</v>
      </c>
      <c r="DK54" s="160">
        <f t="shared" si="992"/>
        <v>12.5</v>
      </c>
      <c r="DL54" s="161">
        <f t="shared" ref="DL54:DM54" si="1375">DL53</f>
        <v>8</v>
      </c>
      <c r="DM54" s="175">
        <f t="shared" si="1375"/>
        <v>1171</v>
      </c>
      <c r="DN54" s="163" t="str">
        <f t="shared" si="994"/>
        <v>-2</v>
      </c>
      <c r="DO54" s="164">
        <f t="shared" si="172"/>
        <v>1</v>
      </c>
      <c r="DP54" s="165">
        <f t="shared" si="173"/>
        <v>-2</v>
      </c>
      <c r="DQ54" s="177">
        <v>6184.0</v>
      </c>
      <c r="DR54" s="177">
        <v>764.0</v>
      </c>
      <c r="DS54" s="177">
        <v>-4000.0</v>
      </c>
      <c r="DT54" s="180">
        <v>3.0</v>
      </c>
      <c r="DU54" s="181"/>
      <c r="DV54" s="83" t="str">
        <f t="shared" si="174"/>
        <v>0</v>
      </c>
      <c r="DW54" s="167">
        <f t="shared" si="995"/>
        <v>3</v>
      </c>
      <c r="DX54" s="168">
        <f t="shared" si="996"/>
        <v>2</v>
      </c>
      <c r="DY54" s="168">
        <f t="shared" si="997"/>
        <v>0</v>
      </c>
      <c r="DZ54" s="168">
        <f t="shared" si="998"/>
        <v>-5</v>
      </c>
      <c r="EA54" s="168">
        <f t="shared" si="999"/>
        <v>-3</v>
      </c>
      <c r="EB54" s="154">
        <f t="shared" ref="EB54:EC54" si="1376">EB53</f>
        <v>9</v>
      </c>
      <c r="EC54" s="173">
        <f t="shared" si="1376"/>
        <v>1172</v>
      </c>
      <c r="ED54" s="156" t="str">
        <f t="shared" si="1001"/>
        <v>1</v>
      </c>
      <c r="EE54" s="157">
        <f t="shared" si="182"/>
        <v>21</v>
      </c>
      <c r="EF54" s="169">
        <f t="shared" si="183"/>
        <v>1</v>
      </c>
      <c r="EG54" s="176">
        <v>6268.0</v>
      </c>
      <c r="EH54" s="176">
        <v>2823.0</v>
      </c>
      <c r="EI54" s="176">
        <v>-2500.0</v>
      </c>
      <c r="EJ54" s="178">
        <v>0.0</v>
      </c>
      <c r="EK54" s="179"/>
      <c r="EL54" s="77" t="str">
        <f t="shared" si="184"/>
        <v>0</v>
      </c>
      <c r="EM54" s="81">
        <f t="shared" si="1002"/>
        <v>0</v>
      </c>
      <c r="EN54" s="160">
        <f t="shared" si="1003"/>
        <v>2</v>
      </c>
      <c r="EO54" s="160">
        <f t="shared" si="1004"/>
        <v>1</v>
      </c>
      <c r="EP54" s="160">
        <f t="shared" si="1005"/>
        <v>-4</v>
      </c>
      <c r="EQ54" s="160">
        <f t="shared" si="1006"/>
        <v>-1</v>
      </c>
      <c r="ER54" s="161">
        <f t="shared" ref="ER54:ES54" si="1377">ER53</f>
        <v>10</v>
      </c>
      <c r="ES54" s="175">
        <f t="shared" si="1377"/>
        <v>1173</v>
      </c>
      <c r="ET54" s="163" t="str">
        <f t="shared" si="1008"/>
        <v>-1</v>
      </c>
      <c r="EU54" s="164">
        <f t="shared" si="192"/>
        <v>8</v>
      </c>
      <c r="EV54" s="165">
        <f t="shared" si="193"/>
        <v>-1</v>
      </c>
      <c r="EW54" s="177">
        <v>8194.0</v>
      </c>
      <c r="EX54" s="177">
        <v>1320.0</v>
      </c>
      <c r="EY54" s="177">
        <v>-4000.0</v>
      </c>
      <c r="EZ54" s="180">
        <v>0.0</v>
      </c>
      <c r="FA54" s="181"/>
      <c r="FB54" s="83" t="str">
        <f t="shared" si="194"/>
        <v>0</v>
      </c>
      <c r="FC54" s="167">
        <f t="shared" si="1009"/>
        <v>0</v>
      </c>
      <c r="FD54" s="168">
        <f t="shared" si="1010"/>
        <v>2.5</v>
      </c>
      <c r="FE54" s="168">
        <f t="shared" si="1011"/>
        <v>0.5</v>
      </c>
      <c r="FF54" s="168">
        <f t="shared" si="1012"/>
        <v>-5</v>
      </c>
      <c r="FG54" s="168">
        <f t="shared" si="1013"/>
        <v>-2</v>
      </c>
      <c r="FH54" s="154">
        <f t="shared" ref="FH54:FI54" si="1378">FH53</f>
        <v>11</v>
      </c>
      <c r="FI54" s="173">
        <f t="shared" si="1378"/>
        <v>1174</v>
      </c>
      <c r="FJ54" s="156" t="str">
        <f t="shared" si="1015"/>
        <v>-3</v>
      </c>
      <c r="FK54" s="157">
        <f t="shared" si="202"/>
        <v>2</v>
      </c>
      <c r="FL54" s="158">
        <f t="shared" si="203"/>
        <v>-3</v>
      </c>
      <c r="FM54" s="176">
        <v>6785.0</v>
      </c>
      <c r="FN54" s="176">
        <v>1017.0</v>
      </c>
      <c r="FO54" s="176">
        <v>-5000.0</v>
      </c>
      <c r="FP54" s="178">
        <v>1.0</v>
      </c>
      <c r="FQ54" s="179"/>
      <c r="FR54" s="77" t="str">
        <f t="shared" si="204"/>
        <v>0</v>
      </c>
      <c r="FS54" s="81">
        <f t="shared" si="1016"/>
        <v>1</v>
      </c>
      <c r="FT54" s="160">
        <f t="shared" si="1017"/>
        <v>2</v>
      </c>
      <c r="FU54" s="160">
        <f t="shared" si="1018"/>
        <v>0.5</v>
      </c>
      <c r="FV54" s="160">
        <f t="shared" si="1019"/>
        <v>-6</v>
      </c>
      <c r="FW54" s="160">
        <f t="shared" si="1020"/>
        <v>-3.5</v>
      </c>
      <c r="FX54" s="161">
        <f t="shared" ref="FX54:FY54" si="1379">FX53</f>
        <v>12</v>
      </c>
      <c r="FY54" s="175">
        <f t="shared" si="1379"/>
        <v>1175</v>
      </c>
      <c r="FZ54" s="163" t="str">
        <f t="shared" si="1022"/>
        <v>-1</v>
      </c>
      <c r="GA54" s="164">
        <f t="shared" si="212"/>
        <v>13</v>
      </c>
      <c r="GB54" s="165">
        <f t="shared" si="213"/>
        <v>-1</v>
      </c>
      <c r="GC54" s="177">
        <v>6460.0</v>
      </c>
      <c r="GD54" s="177">
        <v>937.0</v>
      </c>
      <c r="GE54" s="177">
        <v>-2500.0</v>
      </c>
      <c r="GF54" s="180">
        <v>2.5</v>
      </c>
      <c r="GG54" s="181"/>
      <c r="GH54" s="83" t="str">
        <f t="shared" si="214"/>
        <v>0</v>
      </c>
      <c r="GI54" s="167">
        <f t="shared" si="1023"/>
        <v>2.5</v>
      </c>
      <c r="GJ54" s="168">
        <f t="shared" si="1024"/>
        <v>2</v>
      </c>
      <c r="GK54" s="168">
        <f t="shared" si="1025"/>
        <v>0</v>
      </c>
      <c r="GL54" s="168">
        <f t="shared" si="1026"/>
        <v>-4</v>
      </c>
      <c r="GM54" s="168">
        <f t="shared" si="1027"/>
        <v>-2</v>
      </c>
      <c r="GN54" s="154">
        <f t="shared" ref="GN54:GO54" si="1380">GN53</f>
        <v>13</v>
      </c>
      <c r="GO54" s="173">
        <f t="shared" si="1380"/>
        <v>1176</v>
      </c>
      <c r="GP54" s="156" t="str">
        <f t="shared" si="1029"/>
        <v>3</v>
      </c>
      <c r="GQ54" s="157">
        <f t="shared" si="222"/>
        <v>13</v>
      </c>
      <c r="GR54" s="158">
        <f t="shared" si="223"/>
        <v>3</v>
      </c>
      <c r="GS54" s="176">
        <v>7280.0</v>
      </c>
      <c r="GT54" s="176">
        <v>4373.0</v>
      </c>
      <c r="GU54" s="176">
        <v>0.0</v>
      </c>
      <c r="GV54" s="178">
        <v>-1.0</v>
      </c>
      <c r="GW54" s="179"/>
      <c r="GX54" s="77" t="str">
        <f t="shared" si="224"/>
        <v>0</v>
      </c>
      <c r="GY54" s="81">
        <f t="shared" si="1030"/>
        <v>-1</v>
      </c>
      <c r="GZ54" s="160">
        <f t="shared" si="1031"/>
        <v>2</v>
      </c>
      <c r="HA54" s="160">
        <f t="shared" si="1032"/>
        <v>2</v>
      </c>
      <c r="HB54" s="160">
        <f t="shared" si="1033"/>
        <v>0</v>
      </c>
      <c r="HC54" s="160">
        <f t="shared" si="1034"/>
        <v>4</v>
      </c>
      <c r="HD54" s="161">
        <f t="shared" ref="HD54:HE54" si="1381">HD53</f>
        <v>14</v>
      </c>
      <c r="HE54" s="175">
        <f t="shared" si="1381"/>
        <v>1177</v>
      </c>
      <c r="HF54" s="163" t="str">
        <f t="shared" si="1036"/>
        <v>5</v>
      </c>
      <c r="HG54" s="164">
        <f t="shared" si="232"/>
        <v>2</v>
      </c>
      <c r="HH54" s="165">
        <f t="shared" si="233"/>
        <v>5</v>
      </c>
      <c r="HI54" s="177">
        <v>8499.0</v>
      </c>
      <c r="HJ54" s="177">
        <v>6575.0</v>
      </c>
      <c r="HK54" s="177">
        <v>5800.0</v>
      </c>
      <c r="HL54" s="180">
        <v>-0.5</v>
      </c>
      <c r="HM54" s="181"/>
      <c r="HN54" s="83" t="str">
        <f t="shared" si="234"/>
        <v>0</v>
      </c>
      <c r="HO54" s="167">
        <f t="shared" si="1037"/>
        <v>-0.5</v>
      </c>
      <c r="HP54" s="168">
        <f t="shared" si="1038"/>
        <v>2.5</v>
      </c>
      <c r="HQ54" s="168">
        <f t="shared" si="1039"/>
        <v>3</v>
      </c>
      <c r="HR54" s="168">
        <f t="shared" si="1040"/>
        <v>3</v>
      </c>
      <c r="HS54" s="168">
        <f t="shared" si="1041"/>
        <v>8.5</v>
      </c>
      <c r="HT54" s="154">
        <f t="shared" ref="HT54:HU54" si="1382">HT53</f>
        <v>15</v>
      </c>
      <c r="HU54" s="173">
        <f t="shared" si="1382"/>
        <v>1178</v>
      </c>
      <c r="HV54" s="156" t="str">
        <f t="shared" si="1043"/>
        <v>1</v>
      </c>
      <c r="HW54" s="157" t="str">
        <f t="shared" si="242"/>
        <v/>
      </c>
      <c r="HX54" s="169">
        <f t="shared" si="243"/>
        <v>0</v>
      </c>
      <c r="HY54" s="159"/>
      <c r="HZ54" s="159"/>
      <c r="IA54" s="159"/>
      <c r="IB54" s="160"/>
      <c r="IC54" s="160"/>
      <c r="ID54" s="160" t="str">
        <f t="shared" si="244"/>
        <v>0</v>
      </c>
      <c r="IE54" s="160">
        <f t="shared" si="1044"/>
        <v>0</v>
      </c>
      <c r="IF54" s="160">
        <f t="shared" si="1045"/>
        <v>0</v>
      </c>
      <c r="IG54" s="160">
        <f t="shared" si="1046"/>
        <v>0</v>
      </c>
      <c r="IH54" s="160">
        <f t="shared" si="1047"/>
        <v>0</v>
      </c>
      <c r="II54" s="160">
        <f t="shared" si="1048"/>
        <v>0</v>
      </c>
      <c r="IJ54" s="161">
        <f t="shared" ref="IJ54:IK54" si="1383">IJ53</f>
        <v>16</v>
      </c>
      <c r="IK54" s="175">
        <f t="shared" si="1383"/>
        <v>1179</v>
      </c>
      <c r="IL54" s="163" t="str">
        <f t="shared" si="1050"/>
        <v>1</v>
      </c>
      <c r="IM54" s="164" t="str">
        <f t="shared" si="252"/>
        <v/>
      </c>
      <c r="IN54" s="165">
        <f t="shared" si="253"/>
        <v>0</v>
      </c>
      <c r="IO54" s="166"/>
      <c r="IP54" s="166"/>
      <c r="IQ54" s="166"/>
      <c r="IR54" s="168"/>
      <c r="IS54" s="168"/>
      <c r="IT54" s="170" t="str">
        <f t="shared" si="254"/>
        <v>0</v>
      </c>
      <c r="IU54" s="170">
        <f t="shared" si="1051"/>
        <v>0</v>
      </c>
      <c r="IV54" s="168">
        <f t="shared" si="1052"/>
        <v>0</v>
      </c>
      <c r="IW54" s="168">
        <f t="shared" si="1053"/>
        <v>0</v>
      </c>
      <c r="IX54" s="168">
        <f t="shared" si="1054"/>
        <v>0</v>
      </c>
      <c r="IY54" s="168">
        <f t="shared" si="1055"/>
        <v>0</v>
      </c>
      <c r="IZ54" s="154">
        <f t="shared" ref="IZ54:JA54" si="1384">IZ53</f>
        <v>17</v>
      </c>
      <c r="JA54" s="173">
        <f t="shared" si="1384"/>
        <v>1180</v>
      </c>
      <c r="JB54" s="156" t="str">
        <f t="shared" si="1057"/>
        <v>1</v>
      </c>
      <c r="JC54" s="157" t="str">
        <f t="shared" si="262"/>
        <v/>
      </c>
      <c r="JD54" s="158">
        <f t="shared" si="263"/>
        <v>0</v>
      </c>
      <c r="JE54" s="159"/>
      <c r="JF54" s="159"/>
      <c r="JG54" s="159"/>
      <c r="JH54" s="160"/>
      <c r="JI54" s="160"/>
      <c r="JJ54" s="171" t="str">
        <f t="shared" si="264"/>
        <v>0</v>
      </c>
      <c r="JK54" s="171">
        <f t="shared" si="1058"/>
        <v>0</v>
      </c>
      <c r="JL54" s="160">
        <f t="shared" si="1059"/>
        <v>0</v>
      </c>
      <c r="JM54" s="160">
        <f t="shared" si="1060"/>
        <v>0</v>
      </c>
      <c r="JN54" s="160">
        <f t="shared" si="1061"/>
        <v>0</v>
      </c>
      <c r="JO54" s="160">
        <f t="shared" si="1062"/>
        <v>0</v>
      </c>
      <c r="JP54" s="161">
        <f t="shared" ref="JP54:JQ54" si="1385">JP53</f>
        <v>18</v>
      </c>
      <c r="JQ54" s="175">
        <f t="shared" si="1385"/>
        <v>1181</v>
      </c>
      <c r="JR54" s="163" t="str">
        <f t="shared" si="1064"/>
        <v>1</v>
      </c>
      <c r="JS54" s="164" t="str">
        <f t="shared" si="272"/>
        <v/>
      </c>
      <c r="JT54" s="165">
        <f t="shared" si="273"/>
        <v>0</v>
      </c>
      <c r="JU54" s="166"/>
      <c r="JV54" s="166"/>
      <c r="JW54" s="166"/>
      <c r="JX54" s="168"/>
      <c r="JY54" s="168"/>
      <c r="JZ54" s="170" t="str">
        <f t="shared" si="274"/>
        <v>0</v>
      </c>
      <c r="KA54" s="170">
        <f t="shared" si="1065"/>
        <v>0</v>
      </c>
      <c r="KB54" s="168">
        <f t="shared" si="1066"/>
        <v>0</v>
      </c>
      <c r="KC54" s="168">
        <f t="shared" si="1067"/>
        <v>0</v>
      </c>
      <c r="KD54" s="168">
        <f t="shared" si="1068"/>
        <v>0</v>
      </c>
      <c r="KE54" s="168">
        <f t="shared" si="1069"/>
        <v>0</v>
      </c>
      <c r="KF54" s="154">
        <f t="shared" ref="KF54:KG54" si="1386">KF53</f>
        <v>19</v>
      </c>
      <c r="KG54" s="173">
        <f t="shared" si="1386"/>
        <v>1182</v>
      </c>
      <c r="KH54" s="156" t="str">
        <f t="shared" si="1071"/>
        <v>1</v>
      </c>
      <c r="KI54" s="157" t="str">
        <f t="shared" si="282"/>
        <v/>
      </c>
      <c r="KJ54" s="158">
        <f t="shared" si="283"/>
        <v>0</v>
      </c>
      <c r="KK54" s="159"/>
      <c r="KL54" s="159"/>
      <c r="KM54" s="159"/>
      <c r="KN54" s="160"/>
      <c r="KO54" s="160"/>
      <c r="KP54" s="171" t="str">
        <f t="shared" si="284"/>
        <v>0</v>
      </c>
      <c r="KQ54" s="171">
        <f t="shared" si="1072"/>
        <v>0</v>
      </c>
      <c r="KR54" s="160">
        <f t="shared" si="1073"/>
        <v>0</v>
      </c>
      <c r="KS54" s="160">
        <f t="shared" si="1074"/>
        <v>0</v>
      </c>
      <c r="KT54" s="160">
        <f t="shared" si="1075"/>
        <v>0</v>
      </c>
      <c r="KU54" s="160">
        <f t="shared" si="1076"/>
        <v>0</v>
      </c>
      <c r="KV54" s="161">
        <f t="shared" ref="KV54:KW54" si="1387">KV53</f>
        <v>20</v>
      </c>
      <c r="KW54" s="175">
        <f t="shared" si="1387"/>
        <v>1183</v>
      </c>
      <c r="KX54" s="163" t="str">
        <f t="shared" si="1078"/>
        <v>1</v>
      </c>
      <c r="KY54" s="164" t="str">
        <f t="shared" si="292"/>
        <v/>
      </c>
      <c r="KZ54" s="165">
        <f t="shared" si="293"/>
        <v>0</v>
      </c>
      <c r="LA54" s="166"/>
      <c r="LB54" s="166"/>
      <c r="LC54" s="166"/>
      <c r="LD54" s="168"/>
      <c r="LE54" s="168"/>
      <c r="LF54" s="170" t="str">
        <f t="shared" si="294"/>
        <v>0</v>
      </c>
      <c r="LG54" s="170">
        <f t="shared" si="1079"/>
        <v>0</v>
      </c>
      <c r="LH54" s="168">
        <f t="shared" si="1080"/>
        <v>0</v>
      </c>
      <c r="LI54" s="168">
        <f t="shared" si="1081"/>
        <v>0</v>
      </c>
      <c r="LJ54" s="168">
        <f t="shared" si="1082"/>
        <v>0</v>
      </c>
      <c r="LK54" s="168">
        <f t="shared" si="1083"/>
        <v>0</v>
      </c>
      <c r="LL54" s="172"/>
      <c r="LM54" s="172"/>
      <c r="LN54" s="168" t="str">
        <f t="shared" si="1084"/>
        <v>#REF!</v>
      </c>
      <c r="LO54" s="168" t="str">
        <f t="shared" si="1085"/>
        <v>#REF!</v>
      </c>
      <c r="LP54" s="168" t="str">
        <f t="shared" si="1086"/>
        <v>#REF!</v>
      </c>
      <c r="LQ54" s="168" t="str">
        <f t="shared" si="1087"/>
        <v>#REF!</v>
      </c>
    </row>
    <row r="55" ht="15.75" customHeight="1">
      <c r="A55" s="151">
        <v>46160.0</v>
      </c>
      <c r="B55" s="152" t="s">
        <v>32</v>
      </c>
      <c r="C55" s="153">
        <f t="shared" si="99"/>
        <v>-13400</v>
      </c>
      <c r="D55" s="154">
        <f t="shared" ref="D55:E55" si="1388">D54</f>
        <v>1</v>
      </c>
      <c r="E55" s="173">
        <f t="shared" si="1388"/>
        <v>1164</v>
      </c>
      <c r="F55" s="156" t="str">
        <f t="shared" si="925"/>
        <v>2</v>
      </c>
      <c r="G55" s="157">
        <f t="shared" si="102"/>
        <v>2</v>
      </c>
      <c r="H55" s="158">
        <f t="shared" si="103"/>
        <v>2</v>
      </c>
      <c r="I55" s="176">
        <v>7619.0</v>
      </c>
      <c r="J55" s="176">
        <v>4523.0</v>
      </c>
      <c r="K55" s="176">
        <v>-1000.0</v>
      </c>
      <c r="L55" s="178">
        <v>1.0</v>
      </c>
      <c r="M55" s="79"/>
      <c r="N55" s="77" t="str">
        <f t="shared" si="104"/>
        <v>0</v>
      </c>
      <c r="O55" s="81">
        <f t="shared" si="946"/>
        <v>1</v>
      </c>
      <c r="P55" s="160">
        <f t="shared" si="947"/>
        <v>2</v>
      </c>
      <c r="Q55" s="160">
        <f t="shared" si="948"/>
        <v>2</v>
      </c>
      <c r="R55" s="160">
        <f t="shared" si="949"/>
        <v>-1</v>
      </c>
      <c r="S55" s="160">
        <f t="shared" si="950"/>
        <v>3</v>
      </c>
      <c r="T55" s="161">
        <f t="shared" ref="T55:U55" si="1389">T54</f>
        <v>2</v>
      </c>
      <c r="U55" s="175">
        <f t="shared" si="1389"/>
        <v>1165</v>
      </c>
      <c r="V55" s="163" t="str">
        <f t="shared" si="952"/>
        <v>6</v>
      </c>
      <c r="W55" s="164">
        <f t="shared" si="112"/>
        <v>14</v>
      </c>
      <c r="X55" s="165">
        <f t="shared" si="113"/>
        <v>6</v>
      </c>
      <c r="Y55" s="177">
        <v>8723.0</v>
      </c>
      <c r="Z55" s="177">
        <v>10493.0</v>
      </c>
      <c r="AA55" s="177">
        <v>8200.0</v>
      </c>
      <c r="AB55" s="180">
        <v>1.5</v>
      </c>
      <c r="AC55" s="85"/>
      <c r="AD55" s="83" t="str">
        <f t="shared" si="114"/>
        <v>0</v>
      </c>
      <c r="AE55" s="167">
        <f t="shared" si="953"/>
        <v>1.5</v>
      </c>
      <c r="AF55" s="168">
        <f t="shared" si="954"/>
        <v>2.5</v>
      </c>
      <c r="AG55" s="168">
        <f t="shared" si="955"/>
        <v>5</v>
      </c>
      <c r="AH55" s="168">
        <f t="shared" si="956"/>
        <v>5</v>
      </c>
      <c r="AI55" s="168">
        <f t="shared" si="957"/>
        <v>12.5</v>
      </c>
      <c r="AJ55" s="154">
        <f t="shared" ref="AJ55:AK55" si="1390">AJ54</f>
        <v>3</v>
      </c>
      <c r="AK55" s="173">
        <f t="shared" si="1390"/>
        <v>1166</v>
      </c>
      <c r="AL55" s="156" t="str">
        <f t="shared" si="959"/>
        <v>-1</v>
      </c>
      <c r="AM55" s="157">
        <f t="shared" si="122"/>
        <v>6</v>
      </c>
      <c r="AN55" s="158">
        <f t="shared" si="123"/>
        <v>-1</v>
      </c>
      <c r="AO55" s="176">
        <v>7991.0</v>
      </c>
      <c r="AP55" s="176">
        <v>1463.0</v>
      </c>
      <c r="AQ55" s="176">
        <v>-3000.0</v>
      </c>
      <c r="AR55" s="178">
        <v>1.0</v>
      </c>
      <c r="AS55" s="79"/>
      <c r="AT55" s="77" t="str">
        <f t="shared" si="124"/>
        <v>0</v>
      </c>
      <c r="AU55" s="81">
        <f t="shared" si="960"/>
        <v>1</v>
      </c>
      <c r="AV55" s="160">
        <f t="shared" si="961"/>
        <v>2</v>
      </c>
      <c r="AW55" s="160">
        <f t="shared" si="962"/>
        <v>0.5</v>
      </c>
      <c r="AX55" s="160">
        <f t="shared" si="963"/>
        <v>-4</v>
      </c>
      <c r="AY55" s="160">
        <f t="shared" si="964"/>
        <v>-1.5</v>
      </c>
      <c r="AZ55" s="161">
        <f t="shared" ref="AZ55:BA55" si="1391">AZ54</f>
        <v>4</v>
      </c>
      <c r="BA55" s="175">
        <f t="shared" si="1391"/>
        <v>1167</v>
      </c>
      <c r="BB55" s="163" t="str">
        <f t="shared" si="966"/>
        <v>5</v>
      </c>
      <c r="BC55" s="164">
        <f t="shared" si="132"/>
        <v>4</v>
      </c>
      <c r="BD55" s="165">
        <f t="shared" si="133"/>
        <v>5</v>
      </c>
      <c r="BE55" s="177">
        <v>9525.0</v>
      </c>
      <c r="BF55" s="177">
        <v>7787.0</v>
      </c>
      <c r="BG55" s="177">
        <v>3500.0</v>
      </c>
      <c r="BH55" s="180">
        <v>2.5</v>
      </c>
      <c r="BI55" s="85"/>
      <c r="BJ55" s="83" t="str">
        <f t="shared" si="134"/>
        <v>0</v>
      </c>
      <c r="BK55" s="167">
        <f t="shared" si="967"/>
        <v>2.5</v>
      </c>
      <c r="BL55" s="168">
        <f t="shared" si="968"/>
        <v>2.5</v>
      </c>
      <c r="BM55" s="168">
        <f t="shared" si="969"/>
        <v>3.5</v>
      </c>
      <c r="BN55" s="168">
        <f t="shared" si="970"/>
        <v>2</v>
      </c>
      <c r="BO55" s="168">
        <f t="shared" si="971"/>
        <v>8</v>
      </c>
      <c r="BP55" s="154">
        <f t="shared" ref="BP55:BQ55" si="1392">BP54</f>
        <v>5</v>
      </c>
      <c r="BQ55" s="173">
        <f t="shared" si="1392"/>
        <v>1168</v>
      </c>
      <c r="BR55" s="156" t="str">
        <f t="shared" si="973"/>
        <v>1</v>
      </c>
      <c r="BS55" s="157">
        <f t="shared" si="142"/>
        <v>6</v>
      </c>
      <c r="BT55" s="158">
        <f t="shared" si="143"/>
        <v>1</v>
      </c>
      <c r="BU55" s="176">
        <v>8561.0</v>
      </c>
      <c r="BV55" s="176">
        <v>1266.0</v>
      </c>
      <c r="BW55" s="176">
        <v>-3000.0</v>
      </c>
      <c r="BX55" s="178">
        <v>2.0</v>
      </c>
      <c r="BY55" s="79"/>
      <c r="BZ55" s="77" t="str">
        <f t="shared" si="144"/>
        <v>0</v>
      </c>
      <c r="CA55" s="81">
        <f t="shared" si="974"/>
        <v>2</v>
      </c>
      <c r="CB55" s="160">
        <f t="shared" si="975"/>
        <v>2.5</v>
      </c>
      <c r="CC55" s="160">
        <f t="shared" si="976"/>
        <v>0.5</v>
      </c>
      <c r="CD55" s="160">
        <f t="shared" si="977"/>
        <v>-4</v>
      </c>
      <c r="CE55" s="160">
        <f t="shared" si="978"/>
        <v>-1</v>
      </c>
      <c r="CF55" s="161">
        <f t="shared" ref="CF55:CG55" si="1393">CF54</f>
        <v>6</v>
      </c>
      <c r="CG55" s="175">
        <f t="shared" si="1393"/>
        <v>1169</v>
      </c>
      <c r="CH55" s="163" t="str">
        <f t="shared" si="980"/>
        <v>-3</v>
      </c>
      <c r="CI55" s="164">
        <f t="shared" si="152"/>
        <v>1</v>
      </c>
      <c r="CJ55" s="165">
        <f t="shared" si="153"/>
        <v>-3</v>
      </c>
      <c r="CK55" s="177">
        <v>8369.0</v>
      </c>
      <c r="CL55" s="177">
        <v>977.0</v>
      </c>
      <c r="CM55" s="177">
        <v>-6000.0</v>
      </c>
      <c r="CN55" s="180">
        <v>4.0</v>
      </c>
      <c r="CO55" s="85"/>
      <c r="CP55" s="83" t="str">
        <f t="shared" si="154"/>
        <v>0</v>
      </c>
      <c r="CQ55" s="167">
        <f t="shared" si="981"/>
        <v>4</v>
      </c>
      <c r="CR55" s="168">
        <f t="shared" si="982"/>
        <v>2.5</v>
      </c>
      <c r="CS55" s="168">
        <f t="shared" si="983"/>
        <v>0</v>
      </c>
      <c r="CT55" s="168">
        <f t="shared" si="984"/>
        <v>-6</v>
      </c>
      <c r="CU55" s="168">
        <f t="shared" si="985"/>
        <v>-3.5</v>
      </c>
      <c r="CV55" s="154">
        <f t="shared" ref="CV55:CW55" si="1394">CV54</f>
        <v>7</v>
      </c>
      <c r="CW55" s="173">
        <f t="shared" si="1394"/>
        <v>1170</v>
      </c>
      <c r="CX55" s="156" t="str">
        <f t="shared" si="987"/>
        <v>4</v>
      </c>
      <c r="CY55" s="157">
        <f t="shared" si="162"/>
        <v>1</v>
      </c>
      <c r="CZ55" s="158">
        <f t="shared" si="163"/>
        <v>4</v>
      </c>
      <c r="DA55" s="176">
        <v>8633.0</v>
      </c>
      <c r="DB55" s="176">
        <v>5760.0</v>
      </c>
      <c r="DC55" s="176">
        <v>1000.0</v>
      </c>
      <c r="DD55" s="178">
        <v>3.0</v>
      </c>
      <c r="DE55" s="79"/>
      <c r="DF55" s="77" t="str">
        <f t="shared" si="164"/>
        <v>0</v>
      </c>
      <c r="DG55" s="81">
        <f t="shared" si="988"/>
        <v>3</v>
      </c>
      <c r="DH55" s="160">
        <f t="shared" si="989"/>
        <v>2.5</v>
      </c>
      <c r="DI55" s="160">
        <f t="shared" si="990"/>
        <v>2.5</v>
      </c>
      <c r="DJ55" s="160">
        <f t="shared" si="991"/>
        <v>1</v>
      </c>
      <c r="DK55" s="160">
        <f t="shared" si="992"/>
        <v>6</v>
      </c>
      <c r="DL55" s="161">
        <f t="shared" ref="DL55:DM55" si="1395">DL54</f>
        <v>8</v>
      </c>
      <c r="DM55" s="175">
        <f t="shared" si="1395"/>
        <v>1171</v>
      </c>
      <c r="DN55" s="163" t="str">
        <f t="shared" si="994"/>
        <v>4</v>
      </c>
      <c r="DO55" s="164">
        <f t="shared" si="172"/>
        <v>2</v>
      </c>
      <c r="DP55" s="165">
        <f t="shared" si="173"/>
        <v>4</v>
      </c>
      <c r="DQ55" s="177">
        <v>9707.0</v>
      </c>
      <c r="DR55" s="177">
        <v>6775.0</v>
      </c>
      <c r="DS55" s="177">
        <v>3600.0</v>
      </c>
      <c r="DT55" s="180">
        <v>1.0</v>
      </c>
      <c r="DU55" s="85"/>
      <c r="DV55" s="83" t="str">
        <f t="shared" si="174"/>
        <v>0</v>
      </c>
      <c r="DW55" s="167">
        <f t="shared" si="995"/>
        <v>1</v>
      </c>
      <c r="DX55" s="168">
        <f t="shared" si="996"/>
        <v>2.5</v>
      </c>
      <c r="DY55" s="168">
        <f t="shared" si="997"/>
        <v>3</v>
      </c>
      <c r="DZ55" s="168">
        <f t="shared" si="998"/>
        <v>2</v>
      </c>
      <c r="EA55" s="168">
        <f t="shared" si="999"/>
        <v>7.5</v>
      </c>
      <c r="EB55" s="154">
        <f t="shared" ref="EB55:EC55" si="1396">EB54</f>
        <v>9</v>
      </c>
      <c r="EC55" s="173">
        <f t="shared" si="1396"/>
        <v>1172</v>
      </c>
      <c r="ED55" s="156" t="str">
        <f t="shared" si="1001"/>
        <v>-2</v>
      </c>
      <c r="EE55" s="157">
        <f t="shared" si="182"/>
        <v>22</v>
      </c>
      <c r="EF55" s="169">
        <f t="shared" si="183"/>
        <v>-2</v>
      </c>
      <c r="EG55" s="176">
        <v>8427.0</v>
      </c>
      <c r="EH55" s="176">
        <v>1100.0</v>
      </c>
      <c r="EI55" s="176">
        <v>-5000.0</v>
      </c>
      <c r="EJ55" s="178">
        <v>-1.0</v>
      </c>
      <c r="EK55" s="79"/>
      <c r="EL55" s="77" t="str">
        <f t="shared" si="184"/>
        <v>0</v>
      </c>
      <c r="EM55" s="81">
        <f t="shared" si="1002"/>
        <v>-1</v>
      </c>
      <c r="EN55" s="160">
        <f t="shared" si="1003"/>
        <v>2.5</v>
      </c>
      <c r="EO55" s="160">
        <f t="shared" si="1004"/>
        <v>0.5</v>
      </c>
      <c r="EP55" s="160">
        <f t="shared" si="1005"/>
        <v>-6</v>
      </c>
      <c r="EQ55" s="160">
        <f t="shared" si="1006"/>
        <v>-3</v>
      </c>
      <c r="ER55" s="161">
        <f t="shared" ref="ER55:ES55" si="1397">ER54</f>
        <v>10</v>
      </c>
      <c r="ES55" s="175">
        <f t="shared" si="1397"/>
        <v>1173</v>
      </c>
      <c r="ET55" s="163" t="str">
        <f t="shared" si="1008"/>
        <v>1</v>
      </c>
      <c r="EU55" s="164">
        <f t="shared" si="192"/>
        <v>9</v>
      </c>
      <c r="EV55" s="165">
        <f t="shared" si="193"/>
        <v>1</v>
      </c>
      <c r="EW55" s="177">
        <v>8360.0</v>
      </c>
      <c r="EX55" s="177">
        <v>1487.0</v>
      </c>
      <c r="EY55" s="177">
        <v>-1700.0</v>
      </c>
      <c r="EZ55" s="180">
        <v>0.5</v>
      </c>
      <c r="FA55" s="85"/>
      <c r="FB55" s="83" t="str">
        <f t="shared" si="194"/>
        <v>0</v>
      </c>
      <c r="FC55" s="167">
        <f t="shared" si="1009"/>
        <v>0.5</v>
      </c>
      <c r="FD55" s="168">
        <f t="shared" si="1010"/>
        <v>2.5</v>
      </c>
      <c r="FE55" s="168">
        <f t="shared" si="1011"/>
        <v>0.5</v>
      </c>
      <c r="FF55" s="168">
        <f t="shared" si="1012"/>
        <v>-1.5</v>
      </c>
      <c r="FG55" s="168">
        <f t="shared" si="1013"/>
        <v>1.5</v>
      </c>
      <c r="FH55" s="154">
        <f t="shared" ref="FH55:FI55" si="1398">FH54</f>
        <v>11</v>
      </c>
      <c r="FI55" s="173">
        <f t="shared" si="1398"/>
        <v>1174</v>
      </c>
      <c r="FJ55" s="156" t="str">
        <f t="shared" si="1015"/>
        <v>-1</v>
      </c>
      <c r="FK55" s="157">
        <f t="shared" si="202"/>
        <v>3</v>
      </c>
      <c r="FL55" s="158">
        <f t="shared" si="203"/>
        <v>-1</v>
      </c>
      <c r="FM55" s="176">
        <v>8598.0</v>
      </c>
      <c r="FN55" s="176">
        <v>2260.0</v>
      </c>
      <c r="FO55" s="176">
        <v>-4000.0</v>
      </c>
      <c r="FP55" s="178">
        <v>0.5</v>
      </c>
      <c r="FQ55" s="79"/>
      <c r="FR55" s="77" t="str">
        <f t="shared" si="204"/>
        <v>0</v>
      </c>
      <c r="FS55" s="81">
        <f t="shared" si="1016"/>
        <v>0.5</v>
      </c>
      <c r="FT55" s="160">
        <f t="shared" si="1017"/>
        <v>2.5</v>
      </c>
      <c r="FU55" s="160">
        <f t="shared" si="1018"/>
        <v>1</v>
      </c>
      <c r="FV55" s="160">
        <f t="shared" si="1019"/>
        <v>-5</v>
      </c>
      <c r="FW55" s="160">
        <f t="shared" si="1020"/>
        <v>-1.5</v>
      </c>
      <c r="FX55" s="161">
        <f t="shared" ref="FX55:FY55" si="1399">FX54</f>
        <v>12</v>
      </c>
      <c r="FY55" s="175">
        <f t="shared" si="1399"/>
        <v>1175</v>
      </c>
      <c r="FZ55" s="163" t="str">
        <f t="shared" si="1022"/>
        <v>4</v>
      </c>
      <c r="GA55" s="164">
        <f t="shared" si="212"/>
        <v>14</v>
      </c>
      <c r="GB55" s="165">
        <f t="shared" si="213"/>
        <v>4</v>
      </c>
      <c r="GC55" s="177">
        <v>8710.0</v>
      </c>
      <c r="GD55" s="177">
        <v>7098.0</v>
      </c>
      <c r="GE55" s="177">
        <v>1000.0</v>
      </c>
      <c r="GF55" s="180">
        <v>1.0</v>
      </c>
      <c r="GG55" s="85"/>
      <c r="GH55" s="83" t="str">
        <f t="shared" si="214"/>
        <v>0</v>
      </c>
      <c r="GI55" s="167">
        <f t="shared" si="1023"/>
        <v>1</v>
      </c>
      <c r="GJ55" s="168">
        <f t="shared" si="1024"/>
        <v>2.5</v>
      </c>
      <c r="GK55" s="168">
        <f t="shared" si="1025"/>
        <v>3.5</v>
      </c>
      <c r="GL55" s="168">
        <f t="shared" si="1026"/>
        <v>1</v>
      </c>
      <c r="GM55" s="168">
        <f t="shared" si="1027"/>
        <v>7</v>
      </c>
      <c r="GN55" s="154">
        <f t="shared" ref="GN55:GO55" si="1400">GN54</f>
        <v>13</v>
      </c>
      <c r="GO55" s="173">
        <f t="shared" si="1400"/>
        <v>1176</v>
      </c>
      <c r="GP55" s="156" t="str">
        <f t="shared" si="1029"/>
        <v>-1</v>
      </c>
      <c r="GQ55" s="157">
        <f t="shared" si="222"/>
        <v>14</v>
      </c>
      <c r="GR55" s="158">
        <f t="shared" si="223"/>
        <v>-1</v>
      </c>
      <c r="GS55" s="176">
        <v>8317.0</v>
      </c>
      <c r="GT55" s="176">
        <v>1102.0</v>
      </c>
      <c r="GU55" s="176">
        <v>-4000.0</v>
      </c>
      <c r="GV55" s="178">
        <v>3.5</v>
      </c>
      <c r="GW55" s="79"/>
      <c r="GX55" s="77" t="str">
        <f t="shared" si="224"/>
        <v>0</v>
      </c>
      <c r="GY55" s="81">
        <f t="shared" si="1030"/>
        <v>3.5</v>
      </c>
      <c r="GZ55" s="160">
        <f t="shared" si="1031"/>
        <v>2.5</v>
      </c>
      <c r="HA55" s="160">
        <f t="shared" si="1032"/>
        <v>0.5</v>
      </c>
      <c r="HB55" s="160">
        <f t="shared" si="1033"/>
        <v>-5</v>
      </c>
      <c r="HC55" s="160">
        <f t="shared" si="1034"/>
        <v>-2</v>
      </c>
      <c r="HD55" s="161">
        <f t="shared" ref="HD55:HE55" si="1401">HD54</f>
        <v>14</v>
      </c>
      <c r="HE55" s="175">
        <f t="shared" si="1401"/>
        <v>1177</v>
      </c>
      <c r="HF55" s="163" t="str">
        <f t="shared" si="1036"/>
        <v>1</v>
      </c>
      <c r="HG55" s="164">
        <f t="shared" si="232"/>
        <v>1</v>
      </c>
      <c r="HH55" s="165">
        <f t="shared" si="233"/>
        <v>1</v>
      </c>
      <c r="HI55" s="177">
        <v>8527.0</v>
      </c>
      <c r="HJ55" s="177">
        <v>1758.0</v>
      </c>
      <c r="HK55" s="177">
        <v>-3000.0</v>
      </c>
      <c r="HL55" s="180">
        <v>3.5</v>
      </c>
      <c r="HM55" s="85"/>
      <c r="HN55" s="83" t="str">
        <f t="shared" si="234"/>
        <v>0</v>
      </c>
      <c r="HO55" s="167">
        <f t="shared" si="1037"/>
        <v>3.5</v>
      </c>
      <c r="HP55" s="168">
        <f t="shared" si="1038"/>
        <v>2.5</v>
      </c>
      <c r="HQ55" s="168">
        <f t="shared" si="1039"/>
        <v>0.5</v>
      </c>
      <c r="HR55" s="168">
        <f t="shared" si="1040"/>
        <v>-4</v>
      </c>
      <c r="HS55" s="168">
        <f t="shared" si="1041"/>
        <v>-1</v>
      </c>
      <c r="HT55" s="154">
        <f t="shared" ref="HT55:HU55" si="1402">HT54</f>
        <v>15</v>
      </c>
      <c r="HU55" s="173">
        <f t="shared" si="1402"/>
        <v>1178</v>
      </c>
      <c r="HV55" s="156" t="str">
        <f t="shared" si="1043"/>
        <v>1</v>
      </c>
      <c r="HW55" s="157" t="str">
        <f t="shared" si="242"/>
        <v/>
      </c>
      <c r="HX55" s="169">
        <f t="shared" si="243"/>
        <v>0</v>
      </c>
      <c r="HY55" s="159"/>
      <c r="HZ55" s="159"/>
      <c r="IA55" s="159"/>
      <c r="IB55" s="160"/>
      <c r="IC55" s="160"/>
      <c r="ID55" s="160" t="str">
        <f t="shared" si="244"/>
        <v>0</v>
      </c>
      <c r="IE55" s="160">
        <f t="shared" si="1044"/>
        <v>0</v>
      </c>
      <c r="IF55" s="160">
        <f t="shared" si="1045"/>
        <v>0</v>
      </c>
      <c r="IG55" s="160">
        <f t="shared" si="1046"/>
        <v>0</v>
      </c>
      <c r="IH55" s="160">
        <f t="shared" si="1047"/>
        <v>0</v>
      </c>
      <c r="II55" s="160">
        <f t="shared" si="1048"/>
        <v>0</v>
      </c>
      <c r="IJ55" s="161">
        <f t="shared" ref="IJ55:IK55" si="1403">IJ54</f>
        <v>16</v>
      </c>
      <c r="IK55" s="175">
        <f t="shared" si="1403"/>
        <v>1179</v>
      </c>
      <c r="IL55" s="163" t="str">
        <f t="shared" si="1050"/>
        <v>1</v>
      </c>
      <c r="IM55" s="164" t="str">
        <f t="shared" si="252"/>
        <v/>
      </c>
      <c r="IN55" s="165">
        <f t="shared" si="253"/>
        <v>0</v>
      </c>
      <c r="IO55" s="166"/>
      <c r="IP55" s="166"/>
      <c r="IQ55" s="166"/>
      <c r="IR55" s="168"/>
      <c r="IS55" s="168"/>
      <c r="IT55" s="170" t="str">
        <f t="shared" si="254"/>
        <v>0</v>
      </c>
      <c r="IU55" s="170">
        <f t="shared" si="1051"/>
        <v>0</v>
      </c>
      <c r="IV55" s="168">
        <f t="shared" si="1052"/>
        <v>0</v>
      </c>
      <c r="IW55" s="168">
        <f t="shared" si="1053"/>
        <v>0</v>
      </c>
      <c r="IX55" s="168">
        <f t="shared" si="1054"/>
        <v>0</v>
      </c>
      <c r="IY55" s="168">
        <f t="shared" si="1055"/>
        <v>0</v>
      </c>
      <c r="IZ55" s="154">
        <f t="shared" ref="IZ55:JA55" si="1404">IZ54</f>
        <v>17</v>
      </c>
      <c r="JA55" s="173">
        <f t="shared" si="1404"/>
        <v>1180</v>
      </c>
      <c r="JB55" s="156" t="str">
        <f t="shared" si="1057"/>
        <v>1</v>
      </c>
      <c r="JC55" s="157" t="str">
        <f t="shared" si="262"/>
        <v/>
      </c>
      <c r="JD55" s="158">
        <f t="shared" si="263"/>
        <v>0</v>
      </c>
      <c r="JE55" s="159"/>
      <c r="JF55" s="159"/>
      <c r="JG55" s="159"/>
      <c r="JH55" s="160"/>
      <c r="JI55" s="160"/>
      <c r="JJ55" s="171" t="str">
        <f t="shared" si="264"/>
        <v>0</v>
      </c>
      <c r="JK55" s="171">
        <f t="shared" si="1058"/>
        <v>0</v>
      </c>
      <c r="JL55" s="160">
        <f t="shared" si="1059"/>
        <v>0</v>
      </c>
      <c r="JM55" s="160">
        <f t="shared" si="1060"/>
        <v>0</v>
      </c>
      <c r="JN55" s="160">
        <f t="shared" si="1061"/>
        <v>0</v>
      </c>
      <c r="JO55" s="160">
        <f t="shared" si="1062"/>
        <v>0</v>
      </c>
      <c r="JP55" s="161">
        <f t="shared" ref="JP55:JQ55" si="1405">JP54</f>
        <v>18</v>
      </c>
      <c r="JQ55" s="175">
        <f t="shared" si="1405"/>
        <v>1181</v>
      </c>
      <c r="JR55" s="163" t="str">
        <f t="shared" si="1064"/>
        <v>1</v>
      </c>
      <c r="JS55" s="164" t="str">
        <f t="shared" si="272"/>
        <v/>
      </c>
      <c r="JT55" s="165">
        <f t="shared" si="273"/>
        <v>0</v>
      </c>
      <c r="JU55" s="166"/>
      <c r="JV55" s="166"/>
      <c r="JW55" s="166"/>
      <c r="JX55" s="168"/>
      <c r="JY55" s="168"/>
      <c r="JZ55" s="170" t="str">
        <f t="shared" si="274"/>
        <v>0</v>
      </c>
      <c r="KA55" s="170">
        <f t="shared" si="1065"/>
        <v>0</v>
      </c>
      <c r="KB55" s="168">
        <f t="shared" si="1066"/>
        <v>0</v>
      </c>
      <c r="KC55" s="168">
        <f t="shared" si="1067"/>
        <v>0</v>
      </c>
      <c r="KD55" s="168">
        <f t="shared" si="1068"/>
        <v>0</v>
      </c>
      <c r="KE55" s="168">
        <f t="shared" si="1069"/>
        <v>0</v>
      </c>
      <c r="KF55" s="154">
        <f t="shared" ref="KF55:KG55" si="1406">KF54</f>
        <v>19</v>
      </c>
      <c r="KG55" s="173">
        <f t="shared" si="1406"/>
        <v>1182</v>
      </c>
      <c r="KH55" s="156" t="str">
        <f t="shared" si="1071"/>
        <v>1</v>
      </c>
      <c r="KI55" s="157" t="str">
        <f t="shared" si="282"/>
        <v/>
      </c>
      <c r="KJ55" s="158">
        <f t="shared" si="283"/>
        <v>0</v>
      </c>
      <c r="KK55" s="159"/>
      <c r="KL55" s="159"/>
      <c r="KM55" s="159"/>
      <c r="KN55" s="160"/>
      <c r="KO55" s="160"/>
      <c r="KP55" s="171" t="str">
        <f t="shared" si="284"/>
        <v>0</v>
      </c>
      <c r="KQ55" s="171">
        <f t="shared" si="1072"/>
        <v>0</v>
      </c>
      <c r="KR55" s="160">
        <f t="shared" si="1073"/>
        <v>0</v>
      </c>
      <c r="KS55" s="160">
        <f t="shared" si="1074"/>
        <v>0</v>
      </c>
      <c r="KT55" s="160">
        <f t="shared" si="1075"/>
        <v>0</v>
      </c>
      <c r="KU55" s="160">
        <f t="shared" si="1076"/>
        <v>0</v>
      </c>
      <c r="KV55" s="161">
        <f t="shared" ref="KV55:KW55" si="1407">KV54</f>
        <v>20</v>
      </c>
      <c r="KW55" s="175">
        <f t="shared" si="1407"/>
        <v>1183</v>
      </c>
      <c r="KX55" s="163" t="str">
        <f t="shared" si="1078"/>
        <v>1</v>
      </c>
      <c r="KY55" s="164" t="str">
        <f t="shared" si="292"/>
        <v/>
      </c>
      <c r="KZ55" s="165">
        <f t="shared" si="293"/>
        <v>0</v>
      </c>
      <c r="LA55" s="166"/>
      <c r="LB55" s="166"/>
      <c r="LC55" s="166"/>
      <c r="LD55" s="168"/>
      <c r="LE55" s="168"/>
      <c r="LF55" s="170" t="str">
        <f t="shared" si="294"/>
        <v>0</v>
      </c>
      <c r="LG55" s="170">
        <f t="shared" si="1079"/>
        <v>0</v>
      </c>
      <c r="LH55" s="168">
        <f t="shared" si="1080"/>
        <v>0</v>
      </c>
      <c r="LI55" s="168">
        <f t="shared" si="1081"/>
        <v>0</v>
      </c>
      <c r="LJ55" s="168">
        <f t="shared" si="1082"/>
        <v>0</v>
      </c>
      <c r="LK55" s="168">
        <f t="shared" si="1083"/>
        <v>0</v>
      </c>
      <c r="LL55" s="172"/>
      <c r="LM55" s="172"/>
      <c r="LN55" s="168" t="str">
        <f t="shared" si="1084"/>
        <v>#REF!</v>
      </c>
      <c r="LO55" s="168" t="str">
        <f t="shared" si="1085"/>
        <v>#REF!</v>
      </c>
      <c r="LP55" s="168" t="str">
        <f t="shared" si="1086"/>
        <v>#REF!</v>
      </c>
      <c r="LQ55" s="168" t="str">
        <f t="shared" si="1087"/>
        <v>#REF!</v>
      </c>
    </row>
    <row r="56" ht="15.75" customHeight="1">
      <c r="A56" s="151">
        <v>46161.0</v>
      </c>
      <c r="B56" s="152" t="s">
        <v>33</v>
      </c>
      <c r="C56" s="153">
        <f t="shared" si="99"/>
        <v>8100</v>
      </c>
      <c r="D56" s="154">
        <f t="shared" ref="D56:E56" si="1408">D55</f>
        <v>1</v>
      </c>
      <c r="E56" s="173">
        <f t="shared" si="1408"/>
        <v>1164</v>
      </c>
      <c r="F56" s="156" t="str">
        <f t="shared" si="925"/>
        <v>-2</v>
      </c>
      <c r="G56" s="157">
        <f t="shared" si="102"/>
        <v>3</v>
      </c>
      <c r="H56" s="158">
        <f t="shared" si="103"/>
        <v>-2</v>
      </c>
      <c r="I56" s="176">
        <v>2770.0</v>
      </c>
      <c r="J56" s="176">
        <v>497.0</v>
      </c>
      <c r="K56" s="176">
        <v>-3000.0</v>
      </c>
      <c r="L56" s="178">
        <v>2.0</v>
      </c>
      <c r="M56" s="179">
        <v>9.0</v>
      </c>
      <c r="N56" s="77" t="str">
        <f t="shared" si="104"/>
        <v>0</v>
      </c>
      <c r="O56" s="81">
        <f t="shared" si="946"/>
        <v>2</v>
      </c>
      <c r="P56" s="160">
        <f t="shared" si="947"/>
        <v>1</v>
      </c>
      <c r="Q56" s="160">
        <f t="shared" si="948"/>
        <v>0</v>
      </c>
      <c r="R56" s="160">
        <f t="shared" si="949"/>
        <v>-4</v>
      </c>
      <c r="S56" s="160">
        <f t="shared" si="950"/>
        <v>-3</v>
      </c>
      <c r="T56" s="161">
        <f t="shared" ref="T56:U56" si="1409">T55</f>
        <v>2</v>
      </c>
      <c r="U56" s="175">
        <f t="shared" si="1409"/>
        <v>1165</v>
      </c>
      <c r="V56" s="163" t="str">
        <f t="shared" si="952"/>
        <v>2</v>
      </c>
      <c r="W56" s="164">
        <f t="shared" si="112"/>
        <v>1</v>
      </c>
      <c r="X56" s="165">
        <f t="shared" si="113"/>
        <v>2</v>
      </c>
      <c r="Y56" s="177">
        <v>3183.0</v>
      </c>
      <c r="Z56" s="177">
        <v>3537.0</v>
      </c>
      <c r="AA56" s="177">
        <v>1100.0</v>
      </c>
      <c r="AB56" s="180">
        <v>2.5</v>
      </c>
      <c r="AC56" s="181">
        <v>6.0</v>
      </c>
      <c r="AD56" s="83" t="str">
        <f t="shared" si="114"/>
        <v>1</v>
      </c>
      <c r="AE56" s="167">
        <f t="shared" si="953"/>
        <v>3.5</v>
      </c>
      <c r="AF56" s="168">
        <f t="shared" si="954"/>
        <v>1</v>
      </c>
      <c r="AG56" s="168">
        <f t="shared" si="955"/>
        <v>1.5</v>
      </c>
      <c r="AH56" s="168">
        <f t="shared" si="956"/>
        <v>1</v>
      </c>
      <c r="AI56" s="168">
        <f t="shared" si="957"/>
        <v>3.5</v>
      </c>
      <c r="AJ56" s="154">
        <f t="shared" ref="AJ56:AK56" si="1410">AJ55</f>
        <v>3</v>
      </c>
      <c r="AK56" s="173">
        <f t="shared" si="1410"/>
        <v>1166</v>
      </c>
      <c r="AL56" s="156" t="str">
        <f t="shared" si="959"/>
        <v>5</v>
      </c>
      <c r="AM56" s="157">
        <f t="shared" si="122"/>
        <v>7</v>
      </c>
      <c r="AN56" s="158">
        <f t="shared" si="123"/>
        <v>5</v>
      </c>
      <c r="AO56" s="176">
        <v>3623.0</v>
      </c>
      <c r="AP56" s="176">
        <v>7604.0</v>
      </c>
      <c r="AQ56" s="176">
        <v>6000.0</v>
      </c>
      <c r="AR56" s="178">
        <v>-1.0</v>
      </c>
      <c r="AS56" s="179">
        <v>11.0</v>
      </c>
      <c r="AT56" s="77" t="str">
        <f t="shared" si="124"/>
        <v>-1</v>
      </c>
      <c r="AU56" s="81">
        <f t="shared" si="960"/>
        <v>-2</v>
      </c>
      <c r="AV56" s="160">
        <f t="shared" si="961"/>
        <v>1</v>
      </c>
      <c r="AW56" s="160">
        <f t="shared" si="962"/>
        <v>3.5</v>
      </c>
      <c r="AX56" s="160">
        <f t="shared" si="963"/>
        <v>4</v>
      </c>
      <c r="AY56" s="160">
        <f t="shared" si="964"/>
        <v>8.5</v>
      </c>
      <c r="AZ56" s="161">
        <f t="shared" ref="AZ56:BA56" si="1411">AZ55</f>
        <v>4</v>
      </c>
      <c r="BA56" s="175">
        <f t="shared" si="1411"/>
        <v>1167</v>
      </c>
      <c r="BB56" s="163" t="str">
        <f t="shared" si="966"/>
        <v>-2</v>
      </c>
      <c r="BC56" s="164">
        <f t="shared" si="132"/>
        <v>1</v>
      </c>
      <c r="BD56" s="165">
        <f t="shared" si="133"/>
        <v>-2</v>
      </c>
      <c r="BE56" s="177">
        <v>6255.0</v>
      </c>
      <c r="BF56" s="177">
        <v>1423.0</v>
      </c>
      <c r="BG56" s="177">
        <v>-4000.0</v>
      </c>
      <c r="BH56" s="180">
        <v>4.5</v>
      </c>
      <c r="BI56" s="181">
        <v>5.0</v>
      </c>
      <c r="BJ56" s="83" t="str">
        <f t="shared" si="134"/>
        <v>2</v>
      </c>
      <c r="BK56" s="167">
        <f t="shared" si="967"/>
        <v>6.5</v>
      </c>
      <c r="BL56" s="168">
        <f t="shared" si="968"/>
        <v>2</v>
      </c>
      <c r="BM56" s="168">
        <f t="shared" si="969"/>
        <v>0.5</v>
      </c>
      <c r="BN56" s="168">
        <f t="shared" si="970"/>
        <v>-5</v>
      </c>
      <c r="BO56" s="168">
        <f t="shared" si="971"/>
        <v>-2.5</v>
      </c>
      <c r="BP56" s="154">
        <f t="shared" ref="BP56:BQ56" si="1412">BP55</f>
        <v>5</v>
      </c>
      <c r="BQ56" s="173">
        <f t="shared" si="1412"/>
        <v>1168</v>
      </c>
      <c r="BR56" s="156" t="str">
        <f t="shared" si="973"/>
        <v>2</v>
      </c>
      <c r="BS56" s="157">
        <f t="shared" si="142"/>
        <v>7</v>
      </c>
      <c r="BT56" s="158">
        <f t="shared" si="143"/>
        <v>2</v>
      </c>
      <c r="BU56" s="176">
        <v>2693.0</v>
      </c>
      <c r="BV56" s="176">
        <v>2445.0</v>
      </c>
      <c r="BW56" s="176">
        <v>100.0</v>
      </c>
      <c r="BX56" s="178">
        <v>0.5</v>
      </c>
      <c r="BY56" s="179">
        <v>1.0</v>
      </c>
      <c r="BZ56" s="77" t="str">
        <f t="shared" si="144"/>
        <v>3</v>
      </c>
      <c r="CA56" s="81">
        <f t="shared" si="974"/>
        <v>3.5</v>
      </c>
      <c r="CB56" s="160">
        <f t="shared" si="975"/>
        <v>1</v>
      </c>
      <c r="CC56" s="160">
        <f t="shared" si="976"/>
        <v>1</v>
      </c>
      <c r="CD56" s="160">
        <f t="shared" si="977"/>
        <v>0</v>
      </c>
      <c r="CE56" s="160">
        <f t="shared" si="978"/>
        <v>2</v>
      </c>
      <c r="CF56" s="161">
        <f t="shared" ref="CF56:CG56" si="1413">CF55</f>
        <v>6</v>
      </c>
      <c r="CG56" s="175">
        <f t="shared" si="1413"/>
        <v>1169</v>
      </c>
      <c r="CH56" s="163" t="str">
        <f t="shared" si="980"/>
        <v>4</v>
      </c>
      <c r="CI56" s="164">
        <f t="shared" si="152"/>
        <v>2</v>
      </c>
      <c r="CJ56" s="165">
        <f t="shared" si="153"/>
        <v>4</v>
      </c>
      <c r="CK56" s="177">
        <v>6027.0</v>
      </c>
      <c r="CL56" s="177">
        <v>5974.0</v>
      </c>
      <c r="CM56" s="177">
        <v>3000.0</v>
      </c>
      <c r="CN56" s="180">
        <v>1.0</v>
      </c>
      <c r="CO56" s="181">
        <v>8.0</v>
      </c>
      <c r="CP56" s="83" t="str">
        <f t="shared" si="154"/>
        <v>0</v>
      </c>
      <c r="CQ56" s="167">
        <f t="shared" si="981"/>
        <v>1</v>
      </c>
      <c r="CR56" s="168">
        <f t="shared" si="982"/>
        <v>2</v>
      </c>
      <c r="CS56" s="168">
        <f t="shared" si="983"/>
        <v>2.5</v>
      </c>
      <c r="CT56" s="168">
        <f t="shared" si="984"/>
        <v>2</v>
      </c>
      <c r="CU56" s="168">
        <f t="shared" si="985"/>
        <v>6.5</v>
      </c>
      <c r="CV56" s="154">
        <f t="shared" ref="CV56:CW56" si="1414">CV55</f>
        <v>7</v>
      </c>
      <c r="CW56" s="173">
        <f t="shared" si="1414"/>
        <v>1170</v>
      </c>
      <c r="CX56" s="156" t="str">
        <f t="shared" si="987"/>
        <v>-2</v>
      </c>
      <c r="CY56" s="157">
        <f t="shared" si="162"/>
        <v>1</v>
      </c>
      <c r="CZ56" s="158">
        <f t="shared" si="163"/>
        <v>-2</v>
      </c>
      <c r="DA56" s="176">
        <v>3467.0</v>
      </c>
      <c r="DB56" s="176">
        <v>370.0</v>
      </c>
      <c r="DC56" s="176">
        <v>-3000.0</v>
      </c>
      <c r="DD56" s="178">
        <v>4.0</v>
      </c>
      <c r="DE56" s="179">
        <v>3.0</v>
      </c>
      <c r="DF56" s="77" t="str">
        <f t="shared" si="164"/>
        <v>2.5</v>
      </c>
      <c r="DG56" s="81">
        <f t="shared" si="988"/>
        <v>6.5</v>
      </c>
      <c r="DH56" s="160">
        <f t="shared" si="989"/>
        <v>1</v>
      </c>
      <c r="DI56" s="160">
        <f t="shared" si="990"/>
        <v>0</v>
      </c>
      <c r="DJ56" s="160">
        <f t="shared" si="991"/>
        <v>-4</v>
      </c>
      <c r="DK56" s="160">
        <f t="shared" si="992"/>
        <v>-3</v>
      </c>
      <c r="DL56" s="161">
        <f t="shared" ref="DL56:DM56" si="1415">DL55</f>
        <v>8</v>
      </c>
      <c r="DM56" s="175">
        <f t="shared" si="1415"/>
        <v>1171</v>
      </c>
      <c r="DN56" s="163" t="str">
        <f t="shared" si="994"/>
        <v>1</v>
      </c>
      <c r="DO56" s="164">
        <f t="shared" si="172"/>
        <v>1</v>
      </c>
      <c r="DP56" s="165">
        <f t="shared" si="173"/>
        <v>1</v>
      </c>
      <c r="DQ56" s="177">
        <v>7499.0</v>
      </c>
      <c r="DR56" s="177">
        <v>1342.0</v>
      </c>
      <c r="DS56" s="177">
        <v>-1900.0</v>
      </c>
      <c r="DT56" s="180">
        <v>2.5</v>
      </c>
      <c r="DU56" s="181">
        <v>2.0</v>
      </c>
      <c r="DV56" s="83" t="str">
        <f t="shared" si="174"/>
        <v>3</v>
      </c>
      <c r="DW56" s="167">
        <f t="shared" si="995"/>
        <v>5.5</v>
      </c>
      <c r="DX56" s="168">
        <f t="shared" si="996"/>
        <v>2</v>
      </c>
      <c r="DY56" s="168">
        <f t="shared" si="997"/>
        <v>0.5</v>
      </c>
      <c r="DZ56" s="168">
        <f t="shared" si="998"/>
        <v>-1.5</v>
      </c>
      <c r="EA56" s="168">
        <f t="shared" si="999"/>
        <v>1</v>
      </c>
      <c r="EB56" s="154">
        <f t="shared" ref="EB56:EC56" si="1416">EB55</f>
        <v>9</v>
      </c>
      <c r="EC56" s="173">
        <f t="shared" si="1416"/>
        <v>1172</v>
      </c>
      <c r="ED56" s="156" t="str">
        <f t="shared" si="1001"/>
        <v>4</v>
      </c>
      <c r="EE56" s="157">
        <f t="shared" si="182"/>
        <v>23</v>
      </c>
      <c r="EF56" s="169">
        <f t="shared" si="183"/>
        <v>4</v>
      </c>
      <c r="EG56" s="176">
        <v>3690.0</v>
      </c>
      <c r="EH56" s="176">
        <v>7535.0</v>
      </c>
      <c r="EI56" s="176">
        <v>5900.0</v>
      </c>
      <c r="EJ56" s="178">
        <v>-1.0</v>
      </c>
      <c r="EK56" s="179">
        <v>14.0</v>
      </c>
      <c r="EL56" s="77" t="str">
        <f t="shared" si="184"/>
        <v>-2</v>
      </c>
      <c r="EM56" s="81">
        <f t="shared" si="1002"/>
        <v>-3</v>
      </c>
      <c r="EN56" s="160">
        <f t="shared" si="1003"/>
        <v>1</v>
      </c>
      <c r="EO56" s="160">
        <f t="shared" si="1004"/>
        <v>3.5</v>
      </c>
      <c r="EP56" s="160">
        <f t="shared" si="1005"/>
        <v>3</v>
      </c>
      <c r="EQ56" s="160">
        <f t="shared" si="1006"/>
        <v>7.5</v>
      </c>
      <c r="ER56" s="161">
        <f t="shared" ref="ER56:ES56" si="1417">ER55</f>
        <v>10</v>
      </c>
      <c r="ES56" s="175">
        <f t="shared" si="1417"/>
        <v>1173</v>
      </c>
      <c r="ET56" s="163" t="str">
        <f t="shared" si="1008"/>
        <v>2</v>
      </c>
      <c r="EU56" s="164">
        <f t="shared" si="192"/>
        <v>10</v>
      </c>
      <c r="EV56" s="165">
        <f t="shared" si="193"/>
        <v>2</v>
      </c>
      <c r="EW56" s="177">
        <v>6999.0</v>
      </c>
      <c r="EX56" s="177">
        <v>3121.0</v>
      </c>
      <c r="EY56" s="177">
        <v>300.0</v>
      </c>
      <c r="EZ56" s="180">
        <v>-0.5</v>
      </c>
      <c r="FA56" s="181">
        <v>4.0</v>
      </c>
      <c r="FB56" s="83" t="str">
        <f t="shared" si="194"/>
        <v>2</v>
      </c>
      <c r="FC56" s="167">
        <f t="shared" si="1009"/>
        <v>1.5</v>
      </c>
      <c r="FD56" s="168">
        <f t="shared" si="1010"/>
        <v>2</v>
      </c>
      <c r="FE56" s="168">
        <f t="shared" si="1011"/>
        <v>1.5</v>
      </c>
      <c r="FF56" s="168">
        <f t="shared" si="1012"/>
        <v>0</v>
      </c>
      <c r="FG56" s="168">
        <f t="shared" si="1013"/>
        <v>3.5</v>
      </c>
      <c r="FH56" s="154">
        <f t="shared" ref="FH56:FI56" si="1418">FH55</f>
        <v>11</v>
      </c>
      <c r="FI56" s="173">
        <f t="shared" si="1418"/>
        <v>1174</v>
      </c>
      <c r="FJ56" s="156" t="str">
        <f t="shared" si="1015"/>
        <v>4</v>
      </c>
      <c r="FK56" s="157">
        <f t="shared" si="202"/>
        <v>4</v>
      </c>
      <c r="FL56" s="158">
        <f t="shared" si="203"/>
        <v>4</v>
      </c>
      <c r="FM56" s="176">
        <v>2362.0</v>
      </c>
      <c r="FN56" s="176">
        <v>6200.0</v>
      </c>
      <c r="FO56" s="176">
        <v>5000.0</v>
      </c>
      <c r="FP56" s="178">
        <v>-0.5</v>
      </c>
      <c r="FQ56" s="179">
        <v>13.0</v>
      </c>
      <c r="FR56" s="77" t="str">
        <f t="shared" si="204"/>
        <v>-2</v>
      </c>
      <c r="FS56" s="81">
        <f t="shared" si="1016"/>
        <v>-2.5</v>
      </c>
      <c r="FT56" s="160">
        <f t="shared" si="1017"/>
        <v>1</v>
      </c>
      <c r="FU56" s="160">
        <f t="shared" si="1018"/>
        <v>3</v>
      </c>
      <c r="FV56" s="160">
        <f t="shared" si="1019"/>
        <v>3</v>
      </c>
      <c r="FW56" s="160">
        <f t="shared" si="1020"/>
        <v>7</v>
      </c>
      <c r="FX56" s="161">
        <f t="shared" ref="FX56:FY56" si="1419">FX55</f>
        <v>12</v>
      </c>
      <c r="FY56" s="175">
        <f t="shared" si="1419"/>
        <v>1175</v>
      </c>
      <c r="FZ56" s="163" t="str">
        <f t="shared" si="1022"/>
        <v>1</v>
      </c>
      <c r="GA56" s="164">
        <f t="shared" si="212"/>
        <v>1</v>
      </c>
      <c r="GB56" s="165">
        <f t="shared" si="213"/>
        <v>1</v>
      </c>
      <c r="GC56" s="177">
        <v>6219.0</v>
      </c>
      <c r="GD56" s="177">
        <v>2088.0</v>
      </c>
      <c r="GE56" s="177">
        <v>-1900.0</v>
      </c>
      <c r="GF56" s="180">
        <v>3.0</v>
      </c>
      <c r="GG56" s="181">
        <v>7.0</v>
      </c>
      <c r="GH56" s="83" t="str">
        <f t="shared" si="214"/>
        <v>1</v>
      </c>
      <c r="GI56" s="167">
        <f t="shared" si="1023"/>
        <v>4</v>
      </c>
      <c r="GJ56" s="168">
        <f t="shared" si="1024"/>
        <v>2</v>
      </c>
      <c r="GK56" s="168">
        <f t="shared" si="1025"/>
        <v>1</v>
      </c>
      <c r="GL56" s="168">
        <f t="shared" si="1026"/>
        <v>-1.5</v>
      </c>
      <c r="GM56" s="168">
        <f t="shared" si="1027"/>
        <v>1.5</v>
      </c>
      <c r="GN56" s="154">
        <f t="shared" ref="GN56:GO56" si="1420">GN55</f>
        <v>13</v>
      </c>
      <c r="GO56" s="173">
        <f t="shared" si="1420"/>
        <v>1176</v>
      </c>
      <c r="GP56" s="156" t="str">
        <f t="shared" si="1029"/>
        <v>-1</v>
      </c>
      <c r="GQ56" s="157">
        <f t="shared" si="222"/>
        <v>15</v>
      </c>
      <c r="GR56" s="158">
        <f t="shared" si="223"/>
        <v>-1</v>
      </c>
      <c r="GS56" s="176">
        <v>5210.0</v>
      </c>
      <c r="GT56" s="176">
        <v>2138.0</v>
      </c>
      <c r="GU56" s="176">
        <v>-2500.0</v>
      </c>
      <c r="GV56" s="178">
        <v>0.0</v>
      </c>
      <c r="GW56" s="179">
        <v>12.0</v>
      </c>
      <c r="GX56" s="77" t="str">
        <f t="shared" si="224"/>
        <v>-2</v>
      </c>
      <c r="GY56" s="81">
        <f t="shared" si="1030"/>
        <v>-2</v>
      </c>
      <c r="GZ56" s="160">
        <f t="shared" si="1031"/>
        <v>1.5</v>
      </c>
      <c r="HA56" s="160">
        <f t="shared" si="1032"/>
        <v>1</v>
      </c>
      <c r="HB56" s="160">
        <f t="shared" si="1033"/>
        <v>-4</v>
      </c>
      <c r="HC56" s="160">
        <f t="shared" si="1034"/>
        <v>-1.5</v>
      </c>
      <c r="HD56" s="161">
        <f t="shared" ref="HD56:HE56" si="1421">HD55</f>
        <v>14</v>
      </c>
      <c r="HE56" s="175">
        <f t="shared" si="1421"/>
        <v>1177</v>
      </c>
      <c r="HF56" s="163" t="str">
        <f t="shared" si="1036"/>
        <v>3</v>
      </c>
      <c r="HG56" s="164">
        <f t="shared" si="232"/>
        <v>2</v>
      </c>
      <c r="HH56" s="165">
        <f t="shared" si="233"/>
        <v>3</v>
      </c>
      <c r="HI56" s="177">
        <v>3615.0</v>
      </c>
      <c r="HJ56" s="177">
        <v>5351.0</v>
      </c>
      <c r="HK56" s="177">
        <v>3000.0</v>
      </c>
      <c r="HL56" s="180">
        <v>0.5</v>
      </c>
      <c r="HM56" s="181">
        <v>10.0</v>
      </c>
      <c r="HN56" s="83" t="str">
        <f t="shared" si="234"/>
        <v>-1</v>
      </c>
      <c r="HO56" s="167">
        <f t="shared" si="1037"/>
        <v>-0.5</v>
      </c>
      <c r="HP56" s="168">
        <f t="shared" si="1038"/>
        <v>1</v>
      </c>
      <c r="HQ56" s="168">
        <f t="shared" si="1039"/>
        <v>2.5</v>
      </c>
      <c r="HR56" s="168">
        <f t="shared" si="1040"/>
        <v>2</v>
      </c>
      <c r="HS56" s="168">
        <f t="shared" si="1041"/>
        <v>5.5</v>
      </c>
      <c r="HT56" s="154">
        <f t="shared" ref="HT56:HU56" si="1422">HT55</f>
        <v>15</v>
      </c>
      <c r="HU56" s="173">
        <f t="shared" si="1422"/>
        <v>1178</v>
      </c>
      <c r="HV56" s="156" t="str">
        <f t="shared" si="1043"/>
        <v>1</v>
      </c>
      <c r="HW56" s="157" t="str">
        <f t="shared" si="242"/>
        <v/>
      </c>
      <c r="HX56" s="169">
        <f t="shared" si="243"/>
        <v>0</v>
      </c>
      <c r="HY56" s="159"/>
      <c r="HZ56" s="159"/>
      <c r="IA56" s="159"/>
      <c r="IB56" s="160"/>
      <c r="IC56" s="160"/>
      <c r="ID56" s="160" t="str">
        <f t="shared" si="244"/>
        <v>0</v>
      </c>
      <c r="IE56" s="160">
        <f t="shared" si="1044"/>
        <v>0</v>
      </c>
      <c r="IF56" s="160">
        <f t="shared" si="1045"/>
        <v>0</v>
      </c>
      <c r="IG56" s="160">
        <f t="shared" si="1046"/>
        <v>0</v>
      </c>
      <c r="IH56" s="160">
        <f t="shared" si="1047"/>
        <v>0</v>
      </c>
      <c r="II56" s="160">
        <f t="shared" si="1048"/>
        <v>0</v>
      </c>
      <c r="IJ56" s="161">
        <f t="shared" ref="IJ56:IK56" si="1423">IJ55</f>
        <v>16</v>
      </c>
      <c r="IK56" s="175">
        <f t="shared" si="1423"/>
        <v>1179</v>
      </c>
      <c r="IL56" s="163" t="str">
        <f t="shared" si="1050"/>
        <v>1</v>
      </c>
      <c r="IM56" s="164" t="str">
        <f t="shared" si="252"/>
        <v/>
      </c>
      <c r="IN56" s="165">
        <f t="shared" si="253"/>
        <v>0</v>
      </c>
      <c r="IO56" s="166"/>
      <c r="IP56" s="166"/>
      <c r="IQ56" s="166"/>
      <c r="IR56" s="168"/>
      <c r="IS56" s="168"/>
      <c r="IT56" s="170" t="str">
        <f t="shared" si="254"/>
        <v>0</v>
      </c>
      <c r="IU56" s="170">
        <f t="shared" si="1051"/>
        <v>0</v>
      </c>
      <c r="IV56" s="168">
        <f t="shared" si="1052"/>
        <v>0</v>
      </c>
      <c r="IW56" s="168">
        <f t="shared" si="1053"/>
        <v>0</v>
      </c>
      <c r="IX56" s="168">
        <f t="shared" si="1054"/>
        <v>0</v>
      </c>
      <c r="IY56" s="168">
        <f t="shared" si="1055"/>
        <v>0</v>
      </c>
      <c r="IZ56" s="154">
        <f t="shared" ref="IZ56:JA56" si="1424">IZ55</f>
        <v>17</v>
      </c>
      <c r="JA56" s="173">
        <f t="shared" si="1424"/>
        <v>1180</v>
      </c>
      <c r="JB56" s="156" t="str">
        <f t="shared" si="1057"/>
        <v>1</v>
      </c>
      <c r="JC56" s="157" t="str">
        <f t="shared" si="262"/>
        <v/>
      </c>
      <c r="JD56" s="158">
        <f t="shared" si="263"/>
        <v>0</v>
      </c>
      <c r="JE56" s="159"/>
      <c r="JF56" s="159"/>
      <c r="JG56" s="159"/>
      <c r="JH56" s="160"/>
      <c r="JI56" s="160"/>
      <c r="JJ56" s="171" t="str">
        <f t="shared" si="264"/>
        <v>0</v>
      </c>
      <c r="JK56" s="171">
        <f t="shared" si="1058"/>
        <v>0</v>
      </c>
      <c r="JL56" s="160">
        <f t="shared" si="1059"/>
        <v>0</v>
      </c>
      <c r="JM56" s="160">
        <f t="shared" si="1060"/>
        <v>0</v>
      </c>
      <c r="JN56" s="160">
        <f t="shared" si="1061"/>
        <v>0</v>
      </c>
      <c r="JO56" s="160">
        <f t="shared" si="1062"/>
        <v>0</v>
      </c>
      <c r="JP56" s="161">
        <f t="shared" ref="JP56:JQ56" si="1425">JP55</f>
        <v>18</v>
      </c>
      <c r="JQ56" s="175">
        <f t="shared" si="1425"/>
        <v>1181</v>
      </c>
      <c r="JR56" s="163" t="str">
        <f t="shared" si="1064"/>
        <v>1</v>
      </c>
      <c r="JS56" s="164" t="str">
        <f t="shared" si="272"/>
        <v/>
      </c>
      <c r="JT56" s="165">
        <f t="shared" si="273"/>
        <v>0</v>
      </c>
      <c r="JU56" s="166"/>
      <c r="JV56" s="166"/>
      <c r="JW56" s="166"/>
      <c r="JX56" s="168"/>
      <c r="JY56" s="168"/>
      <c r="JZ56" s="170" t="str">
        <f t="shared" si="274"/>
        <v>0</v>
      </c>
      <c r="KA56" s="170">
        <f t="shared" si="1065"/>
        <v>0</v>
      </c>
      <c r="KB56" s="168">
        <f t="shared" si="1066"/>
        <v>0</v>
      </c>
      <c r="KC56" s="168">
        <f t="shared" si="1067"/>
        <v>0</v>
      </c>
      <c r="KD56" s="168">
        <f t="shared" si="1068"/>
        <v>0</v>
      </c>
      <c r="KE56" s="168">
        <f t="shared" si="1069"/>
        <v>0</v>
      </c>
      <c r="KF56" s="154">
        <f t="shared" ref="KF56:KG56" si="1426">KF55</f>
        <v>19</v>
      </c>
      <c r="KG56" s="173">
        <f t="shared" si="1426"/>
        <v>1182</v>
      </c>
      <c r="KH56" s="156" t="str">
        <f t="shared" si="1071"/>
        <v>1</v>
      </c>
      <c r="KI56" s="157" t="str">
        <f t="shared" si="282"/>
        <v/>
      </c>
      <c r="KJ56" s="158">
        <f t="shared" si="283"/>
        <v>0</v>
      </c>
      <c r="KK56" s="159"/>
      <c r="KL56" s="159"/>
      <c r="KM56" s="159"/>
      <c r="KN56" s="160"/>
      <c r="KO56" s="160"/>
      <c r="KP56" s="171" t="str">
        <f t="shared" si="284"/>
        <v>0</v>
      </c>
      <c r="KQ56" s="171">
        <f t="shared" si="1072"/>
        <v>0</v>
      </c>
      <c r="KR56" s="160">
        <f t="shared" si="1073"/>
        <v>0</v>
      </c>
      <c r="KS56" s="160">
        <f t="shared" si="1074"/>
        <v>0</v>
      </c>
      <c r="KT56" s="160">
        <f t="shared" si="1075"/>
        <v>0</v>
      </c>
      <c r="KU56" s="160">
        <f t="shared" si="1076"/>
        <v>0</v>
      </c>
      <c r="KV56" s="161">
        <f t="shared" ref="KV56:KW56" si="1427">KV55</f>
        <v>20</v>
      </c>
      <c r="KW56" s="175">
        <f t="shared" si="1427"/>
        <v>1183</v>
      </c>
      <c r="KX56" s="163" t="str">
        <f t="shared" si="1078"/>
        <v>1</v>
      </c>
      <c r="KY56" s="164" t="str">
        <f t="shared" si="292"/>
        <v/>
      </c>
      <c r="KZ56" s="165">
        <f t="shared" si="293"/>
        <v>0</v>
      </c>
      <c r="LA56" s="166"/>
      <c r="LB56" s="166"/>
      <c r="LC56" s="166"/>
      <c r="LD56" s="168"/>
      <c r="LE56" s="168"/>
      <c r="LF56" s="170" t="str">
        <f t="shared" si="294"/>
        <v>0</v>
      </c>
      <c r="LG56" s="170">
        <f t="shared" si="1079"/>
        <v>0</v>
      </c>
      <c r="LH56" s="168">
        <f t="shared" si="1080"/>
        <v>0</v>
      </c>
      <c r="LI56" s="168">
        <f t="shared" si="1081"/>
        <v>0</v>
      </c>
      <c r="LJ56" s="168">
        <f t="shared" si="1082"/>
        <v>0</v>
      </c>
      <c r="LK56" s="168">
        <f t="shared" si="1083"/>
        <v>0</v>
      </c>
      <c r="LL56" s="172"/>
      <c r="LM56" s="172"/>
      <c r="LN56" s="168" t="str">
        <f t="shared" si="1084"/>
        <v>#REF!</v>
      </c>
      <c r="LO56" s="168" t="str">
        <f t="shared" si="1085"/>
        <v>#REF!</v>
      </c>
      <c r="LP56" s="168" t="str">
        <f t="shared" si="1086"/>
        <v>#REF!</v>
      </c>
      <c r="LQ56" s="168" t="str">
        <f t="shared" si="1087"/>
        <v>#REF!</v>
      </c>
    </row>
    <row r="57" ht="15.75" customHeight="1">
      <c r="A57" s="151">
        <v>46162.0</v>
      </c>
      <c r="B57" s="152" t="s">
        <v>27</v>
      </c>
      <c r="C57" s="153">
        <f t="shared" si="99"/>
        <v>-34800</v>
      </c>
      <c r="D57" s="154">
        <f t="shared" ref="D57:E57" si="1428">D56</f>
        <v>1</v>
      </c>
      <c r="E57" s="173">
        <f t="shared" si="1428"/>
        <v>1164</v>
      </c>
      <c r="F57" s="156" t="str">
        <f t="shared" si="925"/>
        <v>2</v>
      </c>
      <c r="G57" s="157">
        <f t="shared" si="102"/>
        <v>4</v>
      </c>
      <c r="H57" s="158">
        <f t="shared" si="103"/>
        <v>2</v>
      </c>
      <c r="I57" s="176">
        <v>6609.0</v>
      </c>
      <c r="J57" s="176">
        <v>3346.0</v>
      </c>
      <c r="K57" s="176">
        <v>-1200.0</v>
      </c>
      <c r="L57" s="178">
        <v>1.5</v>
      </c>
      <c r="M57" s="79"/>
      <c r="N57" s="77" t="str">
        <f t="shared" si="104"/>
        <v>0</v>
      </c>
      <c r="O57" s="81">
        <f t="shared" si="946"/>
        <v>1.5</v>
      </c>
      <c r="P57" s="160">
        <f t="shared" si="947"/>
        <v>2</v>
      </c>
      <c r="Q57" s="160">
        <f t="shared" si="948"/>
        <v>1.5</v>
      </c>
      <c r="R57" s="160">
        <f t="shared" si="949"/>
        <v>-1.5</v>
      </c>
      <c r="S57" s="160">
        <f t="shared" si="950"/>
        <v>2</v>
      </c>
      <c r="T57" s="161">
        <f t="shared" ref="T57:U57" si="1429">T56</f>
        <v>2</v>
      </c>
      <c r="U57" s="175">
        <f t="shared" si="1429"/>
        <v>1165</v>
      </c>
      <c r="V57" s="163" t="str">
        <f t="shared" si="952"/>
        <v>2</v>
      </c>
      <c r="W57" s="164">
        <f t="shared" si="112"/>
        <v>2</v>
      </c>
      <c r="X57" s="165">
        <f t="shared" si="113"/>
        <v>2</v>
      </c>
      <c r="Y57" s="177">
        <v>6664.0</v>
      </c>
      <c r="Z57" s="177">
        <v>3911.0</v>
      </c>
      <c r="AA57" s="177">
        <v>-1400.0</v>
      </c>
      <c r="AB57" s="180">
        <v>3.5</v>
      </c>
      <c r="AC57" s="85"/>
      <c r="AD57" s="83" t="str">
        <f t="shared" si="114"/>
        <v>0</v>
      </c>
      <c r="AE57" s="167">
        <f t="shared" si="953"/>
        <v>3.5</v>
      </c>
      <c r="AF57" s="168">
        <f t="shared" si="954"/>
        <v>2</v>
      </c>
      <c r="AG57" s="168">
        <f t="shared" si="955"/>
        <v>1.5</v>
      </c>
      <c r="AH57" s="168">
        <f t="shared" si="956"/>
        <v>-1.5</v>
      </c>
      <c r="AI57" s="168">
        <f t="shared" si="957"/>
        <v>2</v>
      </c>
      <c r="AJ57" s="154">
        <f t="shared" ref="AJ57:AK57" si="1430">AJ56</f>
        <v>3</v>
      </c>
      <c r="AK57" s="173">
        <f t="shared" si="1430"/>
        <v>1166</v>
      </c>
      <c r="AL57" s="156" t="str">
        <f t="shared" si="959"/>
        <v>-1</v>
      </c>
      <c r="AM57" s="157">
        <f t="shared" si="122"/>
        <v>1</v>
      </c>
      <c r="AN57" s="158">
        <f t="shared" si="123"/>
        <v>-1</v>
      </c>
      <c r="AO57" s="176">
        <v>5874.0</v>
      </c>
      <c r="AP57" s="176">
        <v>1500.0</v>
      </c>
      <c r="AQ57" s="176">
        <v>-2500.0</v>
      </c>
      <c r="AR57" s="178">
        <v>1.5</v>
      </c>
      <c r="AS57" s="79"/>
      <c r="AT57" s="77" t="str">
        <f t="shared" si="124"/>
        <v>0</v>
      </c>
      <c r="AU57" s="81">
        <f t="shared" si="960"/>
        <v>1.5</v>
      </c>
      <c r="AV57" s="160">
        <f t="shared" si="961"/>
        <v>1.5</v>
      </c>
      <c r="AW57" s="160">
        <f t="shared" si="962"/>
        <v>0.5</v>
      </c>
      <c r="AX57" s="160">
        <f t="shared" si="963"/>
        <v>-4</v>
      </c>
      <c r="AY57" s="160">
        <f t="shared" si="964"/>
        <v>-2</v>
      </c>
      <c r="AZ57" s="161">
        <f t="shared" ref="AZ57:BA57" si="1431">AZ56</f>
        <v>4</v>
      </c>
      <c r="BA57" s="175">
        <f t="shared" si="1431"/>
        <v>1167</v>
      </c>
      <c r="BB57" s="163" t="str">
        <f t="shared" si="966"/>
        <v>1</v>
      </c>
      <c r="BC57" s="164">
        <f t="shared" si="132"/>
        <v>2</v>
      </c>
      <c r="BD57" s="165">
        <f t="shared" si="133"/>
        <v>1</v>
      </c>
      <c r="BE57" s="177">
        <v>7461.0</v>
      </c>
      <c r="BF57" s="177">
        <v>2148.0</v>
      </c>
      <c r="BG57" s="177">
        <v>-2500.0</v>
      </c>
      <c r="BH57" s="180">
        <v>4.0</v>
      </c>
      <c r="BI57" s="85"/>
      <c r="BJ57" s="83" t="str">
        <f t="shared" si="134"/>
        <v>0</v>
      </c>
      <c r="BK57" s="167">
        <f t="shared" si="967"/>
        <v>4</v>
      </c>
      <c r="BL57" s="168">
        <f t="shared" si="968"/>
        <v>2</v>
      </c>
      <c r="BM57" s="168">
        <f t="shared" si="969"/>
        <v>1</v>
      </c>
      <c r="BN57" s="168">
        <f t="shared" si="970"/>
        <v>-4</v>
      </c>
      <c r="BO57" s="168">
        <f t="shared" si="971"/>
        <v>-1</v>
      </c>
      <c r="BP57" s="154">
        <f t="shared" ref="BP57:BQ57" si="1432">BP56</f>
        <v>5</v>
      </c>
      <c r="BQ57" s="173">
        <f t="shared" si="1432"/>
        <v>1168</v>
      </c>
      <c r="BR57" s="156" t="str">
        <f t="shared" si="973"/>
        <v>2</v>
      </c>
      <c r="BS57" s="157">
        <f t="shared" si="142"/>
        <v>8</v>
      </c>
      <c r="BT57" s="158">
        <f t="shared" si="143"/>
        <v>2</v>
      </c>
      <c r="BU57" s="176">
        <v>5913.0</v>
      </c>
      <c r="BV57" s="176">
        <v>1822.0</v>
      </c>
      <c r="BW57" s="176">
        <v>600.0</v>
      </c>
      <c r="BX57" s="178">
        <v>0.5</v>
      </c>
      <c r="BY57" s="79"/>
      <c r="BZ57" s="77" t="str">
        <f t="shared" si="144"/>
        <v>0</v>
      </c>
      <c r="CA57" s="81">
        <f t="shared" si="974"/>
        <v>0.5</v>
      </c>
      <c r="CB57" s="160">
        <f t="shared" si="975"/>
        <v>1.5</v>
      </c>
      <c r="CC57" s="160">
        <f t="shared" si="976"/>
        <v>0.5</v>
      </c>
      <c r="CD57" s="160">
        <f t="shared" si="977"/>
        <v>0</v>
      </c>
      <c r="CE57" s="160">
        <f t="shared" si="978"/>
        <v>2</v>
      </c>
      <c r="CF57" s="161">
        <f t="shared" ref="CF57:CG57" si="1433">CF56</f>
        <v>6</v>
      </c>
      <c r="CG57" s="175">
        <f t="shared" si="1433"/>
        <v>1169</v>
      </c>
      <c r="CH57" s="163" t="str">
        <f t="shared" si="980"/>
        <v>1</v>
      </c>
      <c r="CI57" s="164">
        <f t="shared" si="152"/>
        <v>1</v>
      </c>
      <c r="CJ57" s="165">
        <f t="shared" si="153"/>
        <v>1</v>
      </c>
      <c r="CK57" s="177">
        <v>4656.0</v>
      </c>
      <c r="CL57" s="177">
        <v>2142.0</v>
      </c>
      <c r="CM57" s="177">
        <v>-1100.0</v>
      </c>
      <c r="CN57" s="180">
        <v>3.0</v>
      </c>
      <c r="CO57" s="85"/>
      <c r="CP57" s="83" t="str">
        <f t="shared" si="154"/>
        <v>0</v>
      </c>
      <c r="CQ57" s="167">
        <f t="shared" si="981"/>
        <v>3</v>
      </c>
      <c r="CR57" s="168">
        <f t="shared" si="982"/>
        <v>1.5</v>
      </c>
      <c r="CS57" s="168">
        <f t="shared" si="983"/>
        <v>1</v>
      </c>
      <c r="CT57" s="168">
        <f t="shared" si="984"/>
        <v>-1.5</v>
      </c>
      <c r="CU57" s="168">
        <f t="shared" si="985"/>
        <v>1</v>
      </c>
      <c r="CV57" s="154">
        <f t="shared" ref="CV57:CW57" si="1434">CV56</f>
        <v>7</v>
      </c>
      <c r="CW57" s="173">
        <f t="shared" si="1434"/>
        <v>1170</v>
      </c>
      <c r="CX57" s="156" t="str">
        <f t="shared" si="987"/>
        <v>-1</v>
      </c>
      <c r="CY57" s="157">
        <f t="shared" si="162"/>
        <v>2</v>
      </c>
      <c r="CZ57" s="158">
        <f t="shared" si="163"/>
        <v>-1</v>
      </c>
      <c r="DA57" s="176">
        <v>6616.0</v>
      </c>
      <c r="DB57" s="176">
        <v>1159.0</v>
      </c>
      <c r="DC57" s="176">
        <v>-2500.0</v>
      </c>
      <c r="DD57" s="178">
        <v>3.0</v>
      </c>
      <c r="DE57" s="79"/>
      <c r="DF57" s="77" t="str">
        <f t="shared" si="164"/>
        <v>0</v>
      </c>
      <c r="DG57" s="81">
        <f t="shared" si="988"/>
        <v>3</v>
      </c>
      <c r="DH57" s="160">
        <f t="shared" si="989"/>
        <v>2</v>
      </c>
      <c r="DI57" s="160">
        <f t="shared" si="990"/>
        <v>0.5</v>
      </c>
      <c r="DJ57" s="160">
        <f t="shared" si="991"/>
        <v>-4</v>
      </c>
      <c r="DK57" s="160">
        <f t="shared" si="992"/>
        <v>-1.5</v>
      </c>
      <c r="DL57" s="161">
        <f t="shared" ref="DL57:DM57" si="1435">DL56</f>
        <v>8</v>
      </c>
      <c r="DM57" s="175">
        <f t="shared" si="1435"/>
        <v>1171</v>
      </c>
      <c r="DN57" s="163" t="str">
        <f t="shared" si="994"/>
        <v>1</v>
      </c>
      <c r="DO57" s="164">
        <f t="shared" si="172"/>
        <v>2</v>
      </c>
      <c r="DP57" s="165">
        <f t="shared" si="173"/>
        <v>1</v>
      </c>
      <c r="DQ57" s="177">
        <v>6799.0</v>
      </c>
      <c r="DR57" s="177">
        <v>1524.0</v>
      </c>
      <c r="DS57" s="177">
        <v>-1900.0</v>
      </c>
      <c r="DT57" s="180">
        <v>1.0</v>
      </c>
      <c r="DU57" s="85"/>
      <c r="DV57" s="83" t="str">
        <f t="shared" si="174"/>
        <v>0</v>
      </c>
      <c r="DW57" s="167">
        <f t="shared" si="995"/>
        <v>1</v>
      </c>
      <c r="DX57" s="168">
        <f t="shared" si="996"/>
        <v>2</v>
      </c>
      <c r="DY57" s="168">
        <f t="shared" si="997"/>
        <v>0.5</v>
      </c>
      <c r="DZ57" s="168">
        <f t="shared" si="998"/>
        <v>-1.5</v>
      </c>
      <c r="EA57" s="168">
        <f t="shared" si="999"/>
        <v>1</v>
      </c>
      <c r="EB57" s="154">
        <f t="shared" ref="EB57:EC57" si="1436">EB56</f>
        <v>9</v>
      </c>
      <c r="EC57" s="173">
        <f t="shared" si="1436"/>
        <v>1172</v>
      </c>
      <c r="ED57" s="156" t="str">
        <f t="shared" si="1001"/>
        <v>-2</v>
      </c>
      <c r="EE57" s="157">
        <f t="shared" si="182"/>
        <v>1</v>
      </c>
      <c r="EF57" s="169">
        <f t="shared" si="183"/>
        <v>-2</v>
      </c>
      <c r="EG57" s="176">
        <v>3887.0</v>
      </c>
      <c r="EH57" s="176">
        <v>505.0</v>
      </c>
      <c r="EI57" s="176">
        <v>-2300.0</v>
      </c>
      <c r="EJ57" s="178">
        <v>1.5</v>
      </c>
      <c r="EK57" s="79"/>
      <c r="EL57" s="77" t="str">
        <f t="shared" si="184"/>
        <v>0</v>
      </c>
      <c r="EM57" s="81">
        <f t="shared" si="1002"/>
        <v>1.5</v>
      </c>
      <c r="EN57" s="160">
        <f t="shared" si="1003"/>
        <v>1</v>
      </c>
      <c r="EO57" s="160">
        <f t="shared" si="1004"/>
        <v>0</v>
      </c>
      <c r="EP57" s="160">
        <f t="shared" si="1005"/>
        <v>-4</v>
      </c>
      <c r="EQ57" s="160">
        <f t="shared" si="1006"/>
        <v>-3</v>
      </c>
      <c r="ER57" s="161">
        <f t="shared" ref="ER57:ES57" si="1437">ER56</f>
        <v>10</v>
      </c>
      <c r="ES57" s="175">
        <f t="shared" si="1437"/>
        <v>1173</v>
      </c>
      <c r="ET57" s="163" t="str">
        <f t="shared" si="1008"/>
        <v>-3</v>
      </c>
      <c r="EU57" s="164">
        <f t="shared" si="192"/>
        <v>11</v>
      </c>
      <c r="EV57" s="165">
        <f t="shared" si="193"/>
        <v>-3</v>
      </c>
      <c r="EW57" s="177">
        <v>4286.0</v>
      </c>
      <c r="EX57" s="177">
        <v>641.0</v>
      </c>
      <c r="EY57" s="177">
        <v>-4000.0</v>
      </c>
      <c r="EZ57" s="180">
        <v>1.0</v>
      </c>
      <c r="FA57" s="85"/>
      <c r="FB57" s="83" t="str">
        <f t="shared" si="194"/>
        <v>0</v>
      </c>
      <c r="FC57" s="167">
        <f t="shared" si="1009"/>
        <v>1</v>
      </c>
      <c r="FD57" s="168">
        <f t="shared" si="1010"/>
        <v>1.5</v>
      </c>
      <c r="FE57" s="168">
        <f t="shared" si="1011"/>
        <v>0</v>
      </c>
      <c r="FF57" s="168">
        <f t="shared" si="1012"/>
        <v>-5</v>
      </c>
      <c r="FG57" s="168">
        <f t="shared" si="1013"/>
        <v>-3.5</v>
      </c>
      <c r="FH57" s="154">
        <f t="shared" ref="FH57:FI57" si="1438">FH56</f>
        <v>11</v>
      </c>
      <c r="FI57" s="173">
        <f t="shared" si="1438"/>
        <v>1174</v>
      </c>
      <c r="FJ57" s="156" t="str">
        <f t="shared" si="1015"/>
        <v>-3</v>
      </c>
      <c r="FK57" s="157">
        <f t="shared" si="202"/>
        <v>1</v>
      </c>
      <c r="FL57" s="158">
        <f t="shared" si="203"/>
        <v>-3</v>
      </c>
      <c r="FM57" s="176">
        <v>5928.0</v>
      </c>
      <c r="FN57" s="176">
        <v>1355.0</v>
      </c>
      <c r="FO57" s="176">
        <v>-4500.0</v>
      </c>
      <c r="FP57" s="178">
        <v>2.0</v>
      </c>
      <c r="FQ57" s="79"/>
      <c r="FR57" s="77" t="str">
        <f t="shared" si="204"/>
        <v>0</v>
      </c>
      <c r="FS57" s="81">
        <f t="shared" si="1016"/>
        <v>2</v>
      </c>
      <c r="FT57" s="160">
        <f t="shared" si="1017"/>
        <v>1.5</v>
      </c>
      <c r="FU57" s="160">
        <f t="shared" si="1018"/>
        <v>0.5</v>
      </c>
      <c r="FV57" s="160">
        <f t="shared" si="1019"/>
        <v>-6</v>
      </c>
      <c r="FW57" s="160">
        <f t="shared" si="1020"/>
        <v>-4</v>
      </c>
      <c r="FX57" s="161">
        <f t="shared" ref="FX57:FY57" si="1439">FX56</f>
        <v>12</v>
      </c>
      <c r="FY57" s="175">
        <f t="shared" si="1439"/>
        <v>1175</v>
      </c>
      <c r="FZ57" s="163" t="str">
        <f t="shared" si="1022"/>
        <v>-3</v>
      </c>
      <c r="GA57" s="164">
        <f t="shared" si="212"/>
        <v>2</v>
      </c>
      <c r="GB57" s="165">
        <f t="shared" si="213"/>
        <v>-3</v>
      </c>
      <c r="GC57" s="177">
        <v>5457.0</v>
      </c>
      <c r="GD57" s="177">
        <v>601.0</v>
      </c>
      <c r="GE57" s="177">
        <v>-4000.0</v>
      </c>
      <c r="GF57" s="180">
        <v>1.0</v>
      </c>
      <c r="GG57" s="85"/>
      <c r="GH57" s="83" t="str">
        <f t="shared" si="214"/>
        <v>0</v>
      </c>
      <c r="GI57" s="167">
        <f t="shared" si="1023"/>
        <v>1</v>
      </c>
      <c r="GJ57" s="168">
        <f t="shared" si="1024"/>
        <v>1.5</v>
      </c>
      <c r="GK57" s="168">
        <f t="shared" si="1025"/>
        <v>0</v>
      </c>
      <c r="GL57" s="168">
        <f t="shared" si="1026"/>
        <v>-5</v>
      </c>
      <c r="GM57" s="168">
        <f t="shared" si="1027"/>
        <v>-3.5</v>
      </c>
      <c r="GN57" s="154">
        <f t="shared" ref="GN57:GO57" si="1440">GN56</f>
        <v>13</v>
      </c>
      <c r="GO57" s="173">
        <f t="shared" si="1440"/>
        <v>1176</v>
      </c>
      <c r="GP57" s="156" t="str">
        <f t="shared" si="1029"/>
        <v>-1</v>
      </c>
      <c r="GQ57" s="157">
        <f t="shared" si="222"/>
        <v>16</v>
      </c>
      <c r="GR57" s="158">
        <f t="shared" si="223"/>
        <v>-1</v>
      </c>
      <c r="GS57" s="176">
        <v>7384.0</v>
      </c>
      <c r="GT57" s="176">
        <v>1249.0</v>
      </c>
      <c r="GU57" s="176">
        <v>-2500.0</v>
      </c>
      <c r="GV57" s="178">
        <v>0.5</v>
      </c>
      <c r="GW57" s="79"/>
      <c r="GX57" s="77" t="str">
        <f t="shared" si="224"/>
        <v>0</v>
      </c>
      <c r="GY57" s="81">
        <f t="shared" si="1030"/>
        <v>0.5</v>
      </c>
      <c r="GZ57" s="160">
        <f t="shared" si="1031"/>
        <v>2</v>
      </c>
      <c r="HA57" s="160">
        <f t="shared" si="1032"/>
        <v>0.5</v>
      </c>
      <c r="HB57" s="160">
        <f t="shared" si="1033"/>
        <v>-4</v>
      </c>
      <c r="HC57" s="160">
        <f t="shared" si="1034"/>
        <v>-1.5</v>
      </c>
      <c r="HD57" s="161">
        <f t="shared" ref="HD57:HE57" si="1441">HD56</f>
        <v>14</v>
      </c>
      <c r="HE57" s="175">
        <f t="shared" si="1441"/>
        <v>1177</v>
      </c>
      <c r="HF57" s="163" t="str">
        <f t="shared" si="1036"/>
        <v>-3</v>
      </c>
      <c r="HG57" s="164">
        <f t="shared" si="232"/>
        <v>3</v>
      </c>
      <c r="HH57" s="165">
        <f t="shared" si="233"/>
        <v>-3</v>
      </c>
      <c r="HI57" s="177">
        <v>5429.0</v>
      </c>
      <c r="HJ57" s="177">
        <v>573.0</v>
      </c>
      <c r="HK57" s="177">
        <v>-5000.0</v>
      </c>
      <c r="HL57" s="180">
        <v>2.5</v>
      </c>
      <c r="HM57" s="181"/>
      <c r="HN57" s="83" t="str">
        <f t="shared" si="234"/>
        <v>0</v>
      </c>
      <c r="HO57" s="167">
        <f t="shared" si="1037"/>
        <v>2.5</v>
      </c>
      <c r="HP57" s="168">
        <f t="shared" si="1038"/>
        <v>1.5</v>
      </c>
      <c r="HQ57" s="168">
        <f t="shared" si="1039"/>
        <v>0</v>
      </c>
      <c r="HR57" s="168">
        <f t="shared" si="1040"/>
        <v>-6</v>
      </c>
      <c r="HS57" s="168">
        <f t="shared" si="1041"/>
        <v>-4.5</v>
      </c>
      <c r="HT57" s="154">
        <f t="shared" ref="HT57:HU57" si="1442">HT56</f>
        <v>15</v>
      </c>
      <c r="HU57" s="173">
        <f t="shared" si="1442"/>
        <v>1178</v>
      </c>
      <c r="HV57" s="156" t="str">
        <f t="shared" si="1043"/>
        <v>1</v>
      </c>
      <c r="HW57" s="157" t="str">
        <f t="shared" si="242"/>
        <v/>
      </c>
      <c r="HX57" s="169">
        <f t="shared" si="243"/>
        <v>0</v>
      </c>
      <c r="HY57" s="159"/>
      <c r="HZ57" s="159"/>
      <c r="IA57" s="159"/>
      <c r="IB57" s="160"/>
      <c r="IC57" s="160"/>
      <c r="ID57" s="160" t="str">
        <f t="shared" si="244"/>
        <v>0</v>
      </c>
      <c r="IE57" s="160">
        <f t="shared" si="1044"/>
        <v>0</v>
      </c>
      <c r="IF57" s="160">
        <f t="shared" si="1045"/>
        <v>0</v>
      </c>
      <c r="IG57" s="160">
        <f t="shared" si="1046"/>
        <v>0</v>
      </c>
      <c r="IH57" s="160">
        <f t="shared" si="1047"/>
        <v>0</v>
      </c>
      <c r="II57" s="160">
        <f t="shared" si="1048"/>
        <v>0</v>
      </c>
      <c r="IJ57" s="161">
        <f t="shared" ref="IJ57:IK57" si="1443">IJ56</f>
        <v>16</v>
      </c>
      <c r="IK57" s="175">
        <f t="shared" si="1443"/>
        <v>1179</v>
      </c>
      <c r="IL57" s="163" t="str">
        <f t="shared" si="1050"/>
        <v>1</v>
      </c>
      <c r="IM57" s="164" t="str">
        <f t="shared" si="252"/>
        <v/>
      </c>
      <c r="IN57" s="165">
        <f t="shared" si="253"/>
        <v>0</v>
      </c>
      <c r="IO57" s="166"/>
      <c r="IP57" s="166"/>
      <c r="IQ57" s="166"/>
      <c r="IR57" s="168"/>
      <c r="IS57" s="168"/>
      <c r="IT57" s="170" t="str">
        <f t="shared" si="254"/>
        <v>0</v>
      </c>
      <c r="IU57" s="170">
        <f t="shared" si="1051"/>
        <v>0</v>
      </c>
      <c r="IV57" s="168">
        <f t="shared" si="1052"/>
        <v>0</v>
      </c>
      <c r="IW57" s="168">
        <f t="shared" si="1053"/>
        <v>0</v>
      </c>
      <c r="IX57" s="168">
        <f t="shared" si="1054"/>
        <v>0</v>
      </c>
      <c r="IY57" s="168">
        <f t="shared" si="1055"/>
        <v>0</v>
      </c>
      <c r="IZ57" s="154">
        <f t="shared" ref="IZ57:JA57" si="1444">IZ56</f>
        <v>17</v>
      </c>
      <c r="JA57" s="173">
        <f t="shared" si="1444"/>
        <v>1180</v>
      </c>
      <c r="JB57" s="156" t="str">
        <f t="shared" si="1057"/>
        <v>1</v>
      </c>
      <c r="JC57" s="157" t="str">
        <f t="shared" si="262"/>
        <v/>
      </c>
      <c r="JD57" s="158">
        <f t="shared" si="263"/>
        <v>0</v>
      </c>
      <c r="JE57" s="159"/>
      <c r="JF57" s="159"/>
      <c r="JG57" s="159"/>
      <c r="JH57" s="160"/>
      <c r="JI57" s="160"/>
      <c r="JJ57" s="171" t="str">
        <f t="shared" si="264"/>
        <v>0</v>
      </c>
      <c r="JK57" s="171">
        <f t="shared" si="1058"/>
        <v>0</v>
      </c>
      <c r="JL57" s="160">
        <f t="shared" si="1059"/>
        <v>0</v>
      </c>
      <c r="JM57" s="160">
        <f t="shared" si="1060"/>
        <v>0</v>
      </c>
      <c r="JN57" s="160">
        <f t="shared" si="1061"/>
        <v>0</v>
      </c>
      <c r="JO57" s="160">
        <f t="shared" si="1062"/>
        <v>0</v>
      </c>
      <c r="JP57" s="161">
        <f t="shared" ref="JP57:JQ57" si="1445">JP56</f>
        <v>18</v>
      </c>
      <c r="JQ57" s="175">
        <f t="shared" si="1445"/>
        <v>1181</v>
      </c>
      <c r="JR57" s="163" t="str">
        <f t="shared" si="1064"/>
        <v>1</v>
      </c>
      <c r="JS57" s="164" t="str">
        <f t="shared" si="272"/>
        <v/>
      </c>
      <c r="JT57" s="165">
        <f t="shared" si="273"/>
        <v>0</v>
      </c>
      <c r="JU57" s="166"/>
      <c r="JV57" s="166"/>
      <c r="JW57" s="166"/>
      <c r="JX57" s="168"/>
      <c r="JY57" s="168"/>
      <c r="JZ57" s="170" t="str">
        <f t="shared" si="274"/>
        <v>0</v>
      </c>
      <c r="KA57" s="170">
        <f t="shared" si="1065"/>
        <v>0</v>
      </c>
      <c r="KB57" s="168">
        <f t="shared" si="1066"/>
        <v>0</v>
      </c>
      <c r="KC57" s="168">
        <f t="shared" si="1067"/>
        <v>0</v>
      </c>
      <c r="KD57" s="168">
        <f t="shared" si="1068"/>
        <v>0</v>
      </c>
      <c r="KE57" s="168">
        <f t="shared" si="1069"/>
        <v>0</v>
      </c>
      <c r="KF57" s="154">
        <f t="shared" ref="KF57:KG57" si="1446">KF56</f>
        <v>19</v>
      </c>
      <c r="KG57" s="173">
        <f t="shared" si="1446"/>
        <v>1182</v>
      </c>
      <c r="KH57" s="156" t="str">
        <f t="shared" si="1071"/>
        <v>1</v>
      </c>
      <c r="KI57" s="157" t="str">
        <f t="shared" si="282"/>
        <v/>
      </c>
      <c r="KJ57" s="158">
        <f t="shared" si="283"/>
        <v>0</v>
      </c>
      <c r="KK57" s="159"/>
      <c r="KL57" s="159"/>
      <c r="KM57" s="159"/>
      <c r="KN57" s="160"/>
      <c r="KO57" s="160"/>
      <c r="KP57" s="171" t="str">
        <f t="shared" si="284"/>
        <v>0</v>
      </c>
      <c r="KQ57" s="171">
        <f t="shared" si="1072"/>
        <v>0</v>
      </c>
      <c r="KR57" s="160">
        <f t="shared" si="1073"/>
        <v>0</v>
      </c>
      <c r="KS57" s="160">
        <f t="shared" si="1074"/>
        <v>0</v>
      </c>
      <c r="KT57" s="160">
        <f t="shared" si="1075"/>
        <v>0</v>
      </c>
      <c r="KU57" s="160">
        <f t="shared" si="1076"/>
        <v>0</v>
      </c>
      <c r="KV57" s="161">
        <f t="shared" ref="KV57:KW57" si="1447">KV56</f>
        <v>20</v>
      </c>
      <c r="KW57" s="175">
        <f t="shared" si="1447"/>
        <v>1183</v>
      </c>
      <c r="KX57" s="163" t="str">
        <f t="shared" si="1078"/>
        <v>1</v>
      </c>
      <c r="KY57" s="164" t="str">
        <f t="shared" si="292"/>
        <v/>
      </c>
      <c r="KZ57" s="165">
        <f t="shared" si="293"/>
        <v>0</v>
      </c>
      <c r="LA57" s="166"/>
      <c r="LB57" s="166"/>
      <c r="LC57" s="166"/>
      <c r="LD57" s="168"/>
      <c r="LE57" s="168"/>
      <c r="LF57" s="170" t="str">
        <f t="shared" si="294"/>
        <v>0</v>
      </c>
      <c r="LG57" s="170">
        <f t="shared" si="1079"/>
        <v>0</v>
      </c>
      <c r="LH57" s="168">
        <f t="shared" si="1080"/>
        <v>0</v>
      </c>
      <c r="LI57" s="168">
        <f t="shared" si="1081"/>
        <v>0</v>
      </c>
      <c r="LJ57" s="168">
        <f t="shared" si="1082"/>
        <v>0</v>
      </c>
      <c r="LK57" s="168">
        <f t="shared" si="1083"/>
        <v>0</v>
      </c>
      <c r="LL57" s="172"/>
      <c r="LM57" s="172"/>
      <c r="LN57" s="168" t="str">
        <f t="shared" si="1084"/>
        <v>#REF!</v>
      </c>
      <c r="LO57" s="168" t="str">
        <f t="shared" si="1085"/>
        <v>#REF!</v>
      </c>
      <c r="LP57" s="168" t="str">
        <f t="shared" si="1086"/>
        <v>#REF!</v>
      </c>
      <c r="LQ57" s="168" t="str">
        <f t="shared" si="1087"/>
        <v>#REF!</v>
      </c>
    </row>
    <row r="58" ht="15.75" customHeight="1">
      <c r="A58" s="151">
        <v>46163.0</v>
      </c>
      <c r="B58" s="152" t="s">
        <v>28</v>
      </c>
      <c r="C58" s="153">
        <f t="shared" si="99"/>
        <v>6800</v>
      </c>
      <c r="D58" s="154">
        <f t="shared" ref="D58:E58" si="1448">D57</f>
        <v>1</v>
      </c>
      <c r="E58" s="173">
        <f t="shared" si="1448"/>
        <v>1164</v>
      </c>
      <c r="F58" s="156" t="str">
        <f t="shared" si="925"/>
        <v>3</v>
      </c>
      <c r="G58" s="157">
        <f t="shared" si="102"/>
        <v>5</v>
      </c>
      <c r="H58" s="158">
        <f t="shared" si="103"/>
        <v>3</v>
      </c>
      <c r="I58" s="176">
        <v>8305.0</v>
      </c>
      <c r="J58" s="176">
        <v>5331.0</v>
      </c>
      <c r="K58" s="176">
        <v>800.0</v>
      </c>
      <c r="L58" s="178">
        <v>2.5</v>
      </c>
      <c r="M58" s="179">
        <v>6.0</v>
      </c>
      <c r="N58" s="77" t="str">
        <f t="shared" si="104"/>
        <v>1</v>
      </c>
      <c r="O58" s="81">
        <f t="shared" si="946"/>
        <v>3.5</v>
      </c>
      <c r="P58" s="160">
        <f t="shared" si="947"/>
        <v>2.5</v>
      </c>
      <c r="Q58" s="160">
        <f t="shared" si="948"/>
        <v>2.5</v>
      </c>
      <c r="R58" s="160">
        <f t="shared" si="949"/>
        <v>0</v>
      </c>
      <c r="S58" s="160">
        <f t="shared" si="950"/>
        <v>5</v>
      </c>
      <c r="T58" s="161">
        <f t="shared" ref="T58:U58" si="1449">T57</f>
        <v>2</v>
      </c>
      <c r="U58" s="175">
        <f t="shared" si="1449"/>
        <v>1165</v>
      </c>
      <c r="V58" s="163" t="str">
        <f t="shared" si="952"/>
        <v>4</v>
      </c>
      <c r="W58" s="164">
        <f t="shared" si="112"/>
        <v>3</v>
      </c>
      <c r="X58" s="165">
        <f t="shared" si="113"/>
        <v>4</v>
      </c>
      <c r="Y58" s="177">
        <v>4304.0</v>
      </c>
      <c r="Z58" s="177">
        <v>6065.0</v>
      </c>
      <c r="AA58" s="177">
        <v>3000.0</v>
      </c>
      <c r="AB58" s="180">
        <v>4.0</v>
      </c>
      <c r="AC58" s="181">
        <v>12.0</v>
      </c>
      <c r="AD58" s="83" t="str">
        <f t="shared" si="114"/>
        <v>-2</v>
      </c>
      <c r="AE58" s="167">
        <f t="shared" si="953"/>
        <v>2</v>
      </c>
      <c r="AF58" s="168">
        <f t="shared" si="954"/>
        <v>1.5</v>
      </c>
      <c r="AG58" s="168">
        <f t="shared" si="955"/>
        <v>3</v>
      </c>
      <c r="AH58" s="168">
        <f t="shared" si="956"/>
        <v>2</v>
      </c>
      <c r="AI58" s="168">
        <f t="shared" si="957"/>
        <v>6.5</v>
      </c>
      <c r="AJ58" s="154">
        <f t="shared" ref="AJ58:AK58" si="1450">AJ57</f>
        <v>3</v>
      </c>
      <c r="AK58" s="173">
        <f t="shared" si="1450"/>
        <v>1166</v>
      </c>
      <c r="AL58" s="156" t="str">
        <f t="shared" si="959"/>
        <v>2</v>
      </c>
      <c r="AM58" s="157">
        <f t="shared" si="122"/>
        <v>2</v>
      </c>
      <c r="AN58" s="158">
        <f t="shared" si="123"/>
        <v>2</v>
      </c>
      <c r="AO58" s="176">
        <v>6204.0</v>
      </c>
      <c r="AP58" s="176">
        <v>2772.0</v>
      </c>
      <c r="AQ58" s="176">
        <v>-100.0</v>
      </c>
      <c r="AR58" s="178">
        <v>1.0</v>
      </c>
      <c r="AS58" s="179">
        <v>8.0</v>
      </c>
      <c r="AT58" s="77" t="str">
        <f t="shared" si="124"/>
        <v>0</v>
      </c>
      <c r="AU58" s="81">
        <f t="shared" si="960"/>
        <v>1</v>
      </c>
      <c r="AV58" s="160">
        <f t="shared" si="961"/>
        <v>2</v>
      </c>
      <c r="AW58" s="160">
        <f t="shared" si="962"/>
        <v>1</v>
      </c>
      <c r="AX58" s="160">
        <f t="shared" si="963"/>
        <v>-1</v>
      </c>
      <c r="AY58" s="160">
        <f t="shared" si="964"/>
        <v>2</v>
      </c>
      <c r="AZ58" s="161">
        <f t="shared" ref="AZ58:BA58" si="1451">AZ57</f>
        <v>4</v>
      </c>
      <c r="BA58" s="175">
        <f t="shared" si="1451"/>
        <v>1167</v>
      </c>
      <c r="BB58" s="163" t="str">
        <f t="shared" si="966"/>
        <v>4</v>
      </c>
      <c r="BC58" s="164">
        <f t="shared" si="132"/>
        <v>3</v>
      </c>
      <c r="BD58" s="165">
        <f t="shared" si="133"/>
        <v>4</v>
      </c>
      <c r="BE58" s="177">
        <v>2395.0</v>
      </c>
      <c r="BF58" s="177">
        <v>6014.0</v>
      </c>
      <c r="BG58" s="177">
        <v>5800.0</v>
      </c>
      <c r="BH58" s="180">
        <v>3.0</v>
      </c>
      <c r="BI58" s="181">
        <v>7.0</v>
      </c>
      <c r="BJ58" s="83" t="str">
        <f t="shared" si="134"/>
        <v>1</v>
      </c>
      <c r="BK58" s="167">
        <f t="shared" si="967"/>
        <v>4</v>
      </c>
      <c r="BL58" s="168">
        <f t="shared" si="968"/>
        <v>1</v>
      </c>
      <c r="BM58" s="168">
        <f t="shared" si="969"/>
        <v>3</v>
      </c>
      <c r="BN58" s="168">
        <f t="shared" si="970"/>
        <v>3</v>
      </c>
      <c r="BO58" s="168">
        <f t="shared" si="971"/>
        <v>7</v>
      </c>
      <c r="BP58" s="154">
        <f t="shared" ref="BP58:BQ58" si="1452">BP57</f>
        <v>5</v>
      </c>
      <c r="BQ58" s="173">
        <f t="shared" si="1452"/>
        <v>1168</v>
      </c>
      <c r="BR58" s="156" t="str">
        <f t="shared" si="973"/>
        <v>1</v>
      </c>
      <c r="BS58" s="157">
        <f t="shared" si="142"/>
        <v>9</v>
      </c>
      <c r="BT58" s="158">
        <f t="shared" si="143"/>
        <v>1</v>
      </c>
      <c r="BU58" s="176">
        <v>6124.0</v>
      </c>
      <c r="BV58" s="176">
        <v>2781.0</v>
      </c>
      <c r="BW58" s="176">
        <v>-2300.0</v>
      </c>
      <c r="BX58" s="178">
        <v>1.5</v>
      </c>
      <c r="BY58" s="179">
        <v>11.0</v>
      </c>
      <c r="BZ58" s="77" t="str">
        <f t="shared" si="144"/>
        <v>-1</v>
      </c>
      <c r="CA58" s="81">
        <f t="shared" si="974"/>
        <v>0.5</v>
      </c>
      <c r="CB58" s="160">
        <f t="shared" si="975"/>
        <v>2</v>
      </c>
      <c r="CC58" s="160">
        <f t="shared" si="976"/>
        <v>1</v>
      </c>
      <c r="CD58" s="160">
        <f t="shared" si="977"/>
        <v>-4</v>
      </c>
      <c r="CE58" s="160">
        <f t="shared" si="978"/>
        <v>-1</v>
      </c>
      <c r="CF58" s="161">
        <f t="shared" ref="CF58:CG58" si="1453">CF57</f>
        <v>6</v>
      </c>
      <c r="CG58" s="175">
        <f t="shared" si="1453"/>
        <v>1169</v>
      </c>
      <c r="CH58" s="163" t="str">
        <f t="shared" si="980"/>
        <v>1</v>
      </c>
      <c r="CI58" s="164">
        <f t="shared" si="152"/>
        <v>2</v>
      </c>
      <c r="CJ58" s="165">
        <f t="shared" si="153"/>
        <v>1</v>
      </c>
      <c r="CK58" s="177">
        <v>2302.0</v>
      </c>
      <c r="CL58" s="177">
        <v>1439.0</v>
      </c>
      <c r="CM58" s="177">
        <v>-1100.0</v>
      </c>
      <c r="CN58" s="180">
        <v>3.5</v>
      </c>
      <c r="CO58" s="181">
        <v>1.0</v>
      </c>
      <c r="CP58" s="83" t="str">
        <f t="shared" si="154"/>
        <v>3</v>
      </c>
      <c r="CQ58" s="167">
        <f t="shared" si="981"/>
        <v>6.5</v>
      </c>
      <c r="CR58" s="168">
        <f t="shared" si="982"/>
        <v>1</v>
      </c>
      <c r="CS58" s="168">
        <f t="shared" si="983"/>
        <v>0.5</v>
      </c>
      <c r="CT58" s="168">
        <f t="shared" si="984"/>
        <v>-1.5</v>
      </c>
      <c r="CU58" s="168">
        <f t="shared" si="985"/>
        <v>0</v>
      </c>
      <c r="CV58" s="154">
        <f t="shared" ref="CV58:CW58" si="1454">CV57</f>
        <v>7</v>
      </c>
      <c r="CW58" s="173">
        <f t="shared" si="1454"/>
        <v>1170</v>
      </c>
      <c r="CX58" s="156" t="str">
        <f t="shared" si="987"/>
        <v>6</v>
      </c>
      <c r="CY58" s="157">
        <f t="shared" si="162"/>
        <v>3</v>
      </c>
      <c r="CZ58" s="158">
        <f t="shared" si="163"/>
        <v>6</v>
      </c>
      <c r="DA58" s="176">
        <v>7852.0</v>
      </c>
      <c r="DB58" s="176">
        <v>13365.0</v>
      </c>
      <c r="DC58" s="176">
        <v>11000.0</v>
      </c>
      <c r="DD58" s="178">
        <v>2.5</v>
      </c>
      <c r="DE58" s="179">
        <v>3.0</v>
      </c>
      <c r="DF58" s="77" t="str">
        <f t="shared" si="164"/>
        <v>2.5</v>
      </c>
      <c r="DG58" s="81">
        <f t="shared" si="988"/>
        <v>5</v>
      </c>
      <c r="DH58" s="160">
        <f t="shared" si="989"/>
        <v>2</v>
      </c>
      <c r="DI58" s="160">
        <f t="shared" si="990"/>
        <v>5</v>
      </c>
      <c r="DJ58" s="160">
        <f t="shared" si="991"/>
        <v>5</v>
      </c>
      <c r="DK58" s="160">
        <f t="shared" si="992"/>
        <v>12</v>
      </c>
      <c r="DL58" s="161">
        <f t="shared" ref="DL58:DM58" si="1455">DL57</f>
        <v>8</v>
      </c>
      <c r="DM58" s="175">
        <f t="shared" si="1455"/>
        <v>1171</v>
      </c>
      <c r="DN58" s="163" t="str">
        <f t="shared" si="994"/>
        <v>-2</v>
      </c>
      <c r="DO58" s="164">
        <f t="shared" si="172"/>
        <v>3</v>
      </c>
      <c r="DP58" s="165">
        <f t="shared" si="173"/>
        <v>-2</v>
      </c>
      <c r="DQ58" s="177">
        <v>4837.0</v>
      </c>
      <c r="DR58" s="177">
        <v>1236.0</v>
      </c>
      <c r="DS58" s="177">
        <v>-4000.0</v>
      </c>
      <c r="DT58" s="180">
        <v>1.5</v>
      </c>
      <c r="DU58" s="181">
        <v>2.0</v>
      </c>
      <c r="DV58" s="83" t="str">
        <f t="shared" si="174"/>
        <v>3</v>
      </c>
      <c r="DW58" s="167">
        <f t="shared" si="995"/>
        <v>4.5</v>
      </c>
      <c r="DX58" s="168">
        <f t="shared" si="996"/>
        <v>1.5</v>
      </c>
      <c r="DY58" s="168">
        <f t="shared" si="997"/>
        <v>0.5</v>
      </c>
      <c r="DZ58" s="168">
        <f t="shared" si="998"/>
        <v>-5</v>
      </c>
      <c r="EA58" s="168">
        <f t="shared" si="999"/>
        <v>-3</v>
      </c>
      <c r="EB58" s="154">
        <f t="shared" ref="EB58:EC58" si="1456">EB57</f>
        <v>9</v>
      </c>
      <c r="EC58" s="173">
        <f t="shared" si="1456"/>
        <v>1172</v>
      </c>
      <c r="ED58" s="156" t="str">
        <f t="shared" si="1001"/>
        <v>1</v>
      </c>
      <c r="EE58" s="157">
        <f t="shared" si="182"/>
        <v>2</v>
      </c>
      <c r="EF58" s="169">
        <f t="shared" si="183"/>
        <v>1</v>
      </c>
      <c r="EG58" s="176">
        <v>2162.0</v>
      </c>
      <c r="EH58" s="176">
        <v>401.0</v>
      </c>
      <c r="EI58" s="176">
        <v>-1900.0</v>
      </c>
      <c r="EJ58" s="178">
        <v>2.0</v>
      </c>
      <c r="EK58" s="179">
        <v>14.0</v>
      </c>
      <c r="EL58" s="77" t="str">
        <f t="shared" si="184"/>
        <v>-2</v>
      </c>
      <c r="EM58" s="81">
        <f t="shared" si="1002"/>
        <v>0</v>
      </c>
      <c r="EN58" s="160">
        <f t="shared" si="1003"/>
        <v>1</v>
      </c>
      <c r="EO58" s="160">
        <f t="shared" si="1004"/>
        <v>0</v>
      </c>
      <c r="EP58" s="160">
        <f t="shared" si="1005"/>
        <v>-1.5</v>
      </c>
      <c r="EQ58" s="160">
        <f t="shared" si="1006"/>
        <v>-0.5</v>
      </c>
      <c r="ER58" s="161">
        <f t="shared" ref="ER58:ES58" si="1457">ER57</f>
        <v>10</v>
      </c>
      <c r="ES58" s="175">
        <f t="shared" si="1457"/>
        <v>1173</v>
      </c>
      <c r="ET58" s="163" t="str">
        <f t="shared" si="1008"/>
        <v>1</v>
      </c>
      <c r="EU58" s="164">
        <f t="shared" si="192"/>
        <v>12</v>
      </c>
      <c r="EV58" s="165">
        <f t="shared" si="193"/>
        <v>1</v>
      </c>
      <c r="EW58" s="177">
        <v>7770.0</v>
      </c>
      <c r="EX58" s="177">
        <v>1862.0</v>
      </c>
      <c r="EY58" s="177">
        <v>-2000.0</v>
      </c>
      <c r="EZ58" s="180">
        <v>0.5</v>
      </c>
      <c r="FA58" s="181">
        <v>13.0</v>
      </c>
      <c r="FB58" s="83" t="str">
        <f t="shared" si="194"/>
        <v>-2</v>
      </c>
      <c r="FC58" s="167">
        <f t="shared" si="1009"/>
        <v>-1.5</v>
      </c>
      <c r="FD58" s="168">
        <f t="shared" si="1010"/>
        <v>2</v>
      </c>
      <c r="FE58" s="168">
        <f t="shared" si="1011"/>
        <v>0.5</v>
      </c>
      <c r="FF58" s="168">
        <f t="shared" si="1012"/>
        <v>-1.5</v>
      </c>
      <c r="FG58" s="168">
        <f t="shared" si="1013"/>
        <v>1</v>
      </c>
      <c r="FH58" s="154">
        <f t="shared" ref="FH58:FI58" si="1458">FH57</f>
        <v>11</v>
      </c>
      <c r="FI58" s="173">
        <f t="shared" si="1458"/>
        <v>1174</v>
      </c>
      <c r="FJ58" s="156" t="str">
        <f t="shared" si="1015"/>
        <v>-1</v>
      </c>
      <c r="FK58" s="157">
        <f t="shared" si="202"/>
        <v>2</v>
      </c>
      <c r="FL58" s="158">
        <f t="shared" si="203"/>
        <v>-1</v>
      </c>
      <c r="FM58" s="176">
        <v>4590.0</v>
      </c>
      <c r="FN58" s="176">
        <v>1222.0</v>
      </c>
      <c r="FO58" s="176">
        <v>-3000.0</v>
      </c>
      <c r="FP58" s="178">
        <v>1.0</v>
      </c>
      <c r="FQ58" s="179">
        <v>5.0</v>
      </c>
      <c r="FR58" s="77" t="str">
        <f t="shared" si="204"/>
        <v>2</v>
      </c>
      <c r="FS58" s="81">
        <f t="shared" si="1016"/>
        <v>3</v>
      </c>
      <c r="FT58" s="160">
        <f t="shared" si="1017"/>
        <v>1.5</v>
      </c>
      <c r="FU58" s="160">
        <f t="shared" si="1018"/>
        <v>0.5</v>
      </c>
      <c r="FV58" s="160">
        <f t="shared" si="1019"/>
        <v>-4</v>
      </c>
      <c r="FW58" s="160">
        <f t="shared" si="1020"/>
        <v>-2</v>
      </c>
      <c r="FX58" s="161">
        <f t="shared" ref="FX58:FY58" si="1459">FX57</f>
        <v>12</v>
      </c>
      <c r="FY58" s="175">
        <f t="shared" si="1459"/>
        <v>1175</v>
      </c>
      <c r="FZ58" s="163" t="str">
        <f t="shared" si="1022"/>
        <v>1</v>
      </c>
      <c r="GA58" s="164">
        <f t="shared" si="212"/>
        <v>3</v>
      </c>
      <c r="GB58" s="165">
        <f t="shared" si="213"/>
        <v>1</v>
      </c>
      <c r="GC58" s="177">
        <v>3186.0</v>
      </c>
      <c r="GD58" s="177">
        <v>2173.0</v>
      </c>
      <c r="GE58" s="177">
        <v>-800.0</v>
      </c>
      <c r="GF58" s="180">
        <v>1.0</v>
      </c>
      <c r="GG58" s="181">
        <v>4.0</v>
      </c>
      <c r="GH58" s="83" t="str">
        <f t="shared" si="214"/>
        <v>2</v>
      </c>
      <c r="GI58" s="167">
        <f t="shared" si="1023"/>
        <v>3</v>
      </c>
      <c r="GJ58" s="168">
        <f t="shared" si="1024"/>
        <v>1</v>
      </c>
      <c r="GK58" s="168">
        <f t="shared" si="1025"/>
        <v>1</v>
      </c>
      <c r="GL58" s="168">
        <f t="shared" si="1026"/>
        <v>-1</v>
      </c>
      <c r="GM58" s="168">
        <f t="shared" si="1027"/>
        <v>1</v>
      </c>
      <c r="GN58" s="154">
        <f t="shared" ref="GN58:GO58" si="1460">GN57</f>
        <v>13</v>
      </c>
      <c r="GO58" s="173">
        <f t="shared" si="1460"/>
        <v>1176</v>
      </c>
      <c r="GP58" s="156" t="str">
        <f t="shared" si="1029"/>
        <v>3</v>
      </c>
      <c r="GQ58" s="157">
        <f t="shared" si="222"/>
        <v>17</v>
      </c>
      <c r="GR58" s="158">
        <f t="shared" si="223"/>
        <v>3</v>
      </c>
      <c r="GS58" s="176">
        <v>8394.0</v>
      </c>
      <c r="GT58" s="176">
        <v>3966.0</v>
      </c>
      <c r="GU58" s="176">
        <v>500.0</v>
      </c>
      <c r="GV58" s="178">
        <v>-0.5</v>
      </c>
      <c r="GW58" s="179">
        <v>10.0</v>
      </c>
      <c r="GX58" s="77" t="str">
        <f t="shared" si="224"/>
        <v>-1</v>
      </c>
      <c r="GY58" s="81">
        <f t="shared" si="1030"/>
        <v>-1.5</v>
      </c>
      <c r="GZ58" s="160">
        <f t="shared" si="1031"/>
        <v>2.5</v>
      </c>
      <c r="HA58" s="160">
        <f t="shared" si="1032"/>
        <v>1.5</v>
      </c>
      <c r="HB58" s="160">
        <f t="shared" si="1033"/>
        <v>0</v>
      </c>
      <c r="HC58" s="160">
        <f t="shared" si="1034"/>
        <v>4</v>
      </c>
      <c r="HD58" s="161">
        <f t="shared" ref="HD58:HE58" si="1461">HD57</f>
        <v>14</v>
      </c>
      <c r="HE58" s="175">
        <f t="shared" si="1461"/>
        <v>1177</v>
      </c>
      <c r="HF58" s="163" t="str">
        <f t="shared" si="1036"/>
        <v>2</v>
      </c>
      <c r="HG58" s="164">
        <f t="shared" si="232"/>
        <v>4</v>
      </c>
      <c r="HH58" s="165">
        <f t="shared" si="233"/>
        <v>2</v>
      </c>
      <c r="HI58" s="177">
        <v>6552.0</v>
      </c>
      <c r="HJ58" s="177">
        <v>2082.0</v>
      </c>
      <c r="HK58" s="177">
        <v>900.0</v>
      </c>
      <c r="HL58" s="180">
        <v>2.0</v>
      </c>
      <c r="HM58" s="181">
        <v>9.0</v>
      </c>
      <c r="HN58" s="83" t="str">
        <f t="shared" si="234"/>
        <v>0</v>
      </c>
      <c r="HO58" s="167">
        <f t="shared" si="1037"/>
        <v>2</v>
      </c>
      <c r="HP58" s="168">
        <f t="shared" si="1038"/>
        <v>2</v>
      </c>
      <c r="HQ58" s="168">
        <f t="shared" si="1039"/>
        <v>1</v>
      </c>
      <c r="HR58" s="168">
        <f t="shared" si="1040"/>
        <v>0</v>
      </c>
      <c r="HS58" s="168">
        <f t="shared" si="1041"/>
        <v>3</v>
      </c>
      <c r="HT58" s="154">
        <f t="shared" ref="HT58:HU58" si="1462">HT57</f>
        <v>15</v>
      </c>
      <c r="HU58" s="173">
        <f t="shared" si="1462"/>
        <v>1178</v>
      </c>
      <c r="HV58" s="156" t="str">
        <f t="shared" si="1043"/>
        <v>1</v>
      </c>
      <c r="HW58" s="157" t="str">
        <f t="shared" si="242"/>
        <v/>
      </c>
      <c r="HX58" s="169">
        <f t="shared" si="243"/>
        <v>0</v>
      </c>
      <c r="HY58" s="159"/>
      <c r="HZ58" s="159"/>
      <c r="IA58" s="159"/>
      <c r="IB58" s="160"/>
      <c r="IC58" s="160"/>
      <c r="ID58" s="160" t="str">
        <f t="shared" si="244"/>
        <v>0</v>
      </c>
      <c r="IE58" s="160">
        <f t="shared" si="1044"/>
        <v>0</v>
      </c>
      <c r="IF58" s="160">
        <f t="shared" si="1045"/>
        <v>0</v>
      </c>
      <c r="IG58" s="160">
        <f t="shared" si="1046"/>
        <v>0</v>
      </c>
      <c r="IH58" s="160">
        <f t="shared" si="1047"/>
        <v>0</v>
      </c>
      <c r="II58" s="160">
        <f t="shared" si="1048"/>
        <v>0</v>
      </c>
      <c r="IJ58" s="161">
        <f t="shared" ref="IJ58:IK58" si="1463">IJ57</f>
        <v>16</v>
      </c>
      <c r="IK58" s="175">
        <f t="shared" si="1463"/>
        <v>1179</v>
      </c>
      <c r="IL58" s="163" t="str">
        <f t="shared" si="1050"/>
        <v>1</v>
      </c>
      <c r="IM58" s="164" t="str">
        <f t="shared" si="252"/>
        <v/>
      </c>
      <c r="IN58" s="165">
        <f t="shared" si="253"/>
        <v>0</v>
      </c>
      <c r="IO58" s="166"/>
      <c r="IP58" s="166"/>
      <c r="IQ58" s="166"/>
      <c r="IR58" s="168"/>
      <c r="IS58" s="168"/>
      <c r="IT58" s="170" t="str">
        <f t="shared" si="254"/>
        <v>0</v>
      </c>
      <c r="IU58" s="170">
        <f t="shared" si="1051"/>
        <v>0</v>
      </c>
      <c r="IV58" s="168">
        <f t="shared" si="1052"/>
        <v>0</v>
      </c>
      <c r="IW58" s="168">
        <f t="shared" si="1053"/>
        <v>0</v>
      </c>
      <c r="IX58" s="168">
        <f t="shared" si="1054"/>
        <v>0</v>
      </c>
      <c r="IY58" s="168">
        <f t="shared" si="1055"/>
        <v>0</v>
      </c>
      <c r="IZ58" s="154">
        <f t="shared" ref="IZ58:JA58" si="1464">IZ57</f>
        <v>17</v>
      </c>
      <c r="JA58" s="173">
        <f t="shared" si="1464"/>
        <v>1180</v>
      </c>
      <c r="JB58" s="156" t="str">
        <f t="shared" si="1057"/>
        <v>1</v>
      </c>
      <c r="JC58" s="157" t="str">
        <f t="shared" si="262"/>
        <v/>
      </c>
      <c r="JD58" s="158">
        <f t="shared" si="263"/>
        <v>0</v>
      </c>
      <c r="JE58" s="159"/>
      <c r="JF58" s="159"/>
      <c r="JG58" s="159"/>
      <c r="JH58" s="160"/>
      <c r="JI58" s="160"/>
      <c r="JJ58" s="171" t="str">
        <f t="shared" si="264"/>
        <v>0</v>
      </c>
      <c r="JK58" s="171">
        <f t="shared" si="1058"/>
        <v>0</v>
      </c>
      <c r="JL58" s="160">
        <f t="shared" si="1059"/>
        <v>0</v>
      </c>
      <c r="JM58" s="160">
        <f t="shared" si="1060"/>
        <v>0</v>
      </c>
      <c r="JN58" s="160">
        <f t="shared" si="1061"/>
        <v>0</v>
      </c>
      <c r="JO58" s="160">
        <f t="shared" si="1062"/>
        <v>0</v>
      </c>
      <c r="JP58" s="161">
        <f t="shared" ref="JP58:JQ58" si="1465">JP57</f>
        <v>18</v>
      </c>
      <c r="JQ58" s="175">
        <f t="shared" si="1465"/>
        <v>1181</v>
      </c>
      <c r="JR58" s="163" t="str">
        <f t="shared" si="1064"/>
        <v>1</v>
      </c>
      <c r="JS58" s="164" t="str">
        <f t="shared" si="272"/>
        <v/>
      </c>
      <c r="JT58" s="165">
        <f t="shared" si="273"/>
        <v>0</v>
      </c>
      <c r="JU58" s="166"/>
      <c r="JV58" s="166"/>
      <c r="JW58" s="166"/>
      <c r="JX58" s="168"/>
      <c r="JY58" s="168"/>
      <c r="JZ58" s="170" t="str">
        <f t="shared" si="274"/>
        <v>0</v>
      </c>
      <c r="KA58" s="170">
        <f t="shared" si="1065"/>
        <v>0</v>
      </c>
      <c r="KB58" s="168">
        <f t="shared" si="1066"/>
        <v>0</v>
      </c>
      <c r="KC58" s="168">
        <f t="shared" si="1067"/>
        <v>0</v>
      </c>
      <c r="KD58" s="168">
        <f t="shared" si="1068"/>
        <v>0</v>
      </c>
      <c r="KE58" s="168">
        <f t="shared" si="1069"/>
        <v>0</v>
      </c>
      <c r="KF58" s="154">
        <f t="shared" ref="KF58:KG58" si="1466">KF57</f>
        <v>19</v>
      </c>
      <c r="KG58" s="173">
        <f t="shared" si="1466"/>
        <v>1182</v>
      </c>
      <c r="KH58" s="156" t="str">
        <f t="shared" si="1071"/>
        <v>1</v>
      </c>
      <c r="KI58" s="157" t="str">
        <f t="shared" si="282"/>
        <v/>
      </c>
      <c r="KJ58" s="158">
        <f t="shared" si="283"/>
        <v>0</v>
      </c>
      <c r="KK58" s="159"/>
      <c r="KL58" s="159"/>
      <c r="KM58" s="159"/>
      <c r="KN58" s="160"/>
      <c r="KO58" s="160"/>
      <c r="KP58" s="171" t="str">
        <f t="shared" si="284"/>
        <v>0</v>
      </c>
      <c r="KQ58" s="171">
        <f t="shared" si="1072"/>
        <v>0</v>
      </c>
      <c r="KR58" s="160">
        <f t="shared" si="1073"/>
        <v>0</v>
      </c>
      <c r="KS58" s="160">
        <f t="shared" si="1074"/>
        <v>0</v>
      </c>
      <c r="KT58" s="160">
        <f t="shared" si="1075"/>
        <v>0</v>
      </c>
      <c r="KU58" s="160">
        <f t="shared" si="1076"/>
        <v>0</v>
      </c>
      <c r="KV58" s="161">
        <f t="shared" ref="KV58:KW58" si="1467">KV57</f>
        <v>20</v>
      </c>
      <c r="KW58" s="175">
        <f t="shared" si="1467"/>
        <v>1183</v>
      </c>
      <c r="KX58" s="163" t="str">
        <f t="shared" si="1078"/>
        <v>1</v>
      </c>
      <c r="KY58" s="164" t="str">
        <f t="shared" si="292"/>
        <v/>
      </c>
      <c r="KZ58" s="165">
        <f t="shared" si="293"/>
        <v>0</v>
      </c>
      <c r="LA58" s="166"/>
      <c r="LB58" s="166"/>
      <c r="LC58" s="166"/>
      <c r="LD58" s="168"/>
      <c r="LE58" s="168"/>
      <c r="LF58" s="170" t="str">
        <f t="shared" si="294"/>
        <v>0</v>
      </c>
      <c r="LG58" s="170">
        <f t="shared" si="1079"/>
        <v>0</v>
      </c>
      <c r="LH58" s="168">
        <f t="shared" si="1080"/>
        <v>0</v>
      </c>
      <c r="LI58" s="168">
        <f t="shared" si="1081"/>
        <v>0</v>
      </c>
      <c r="LJ58" s="168">
        <f t="shared" si="1082"/>
        <v>0</v>
      </c>
      <c r="LK58" s="168">
        <f t="shared" si="1083"/>
        <v>0</v>
      </c>
      <c r="LL58" s="172"/>
      <c r="LM58" s="172"/>
      <c r="LN58" s="168" t="str">
        <f t="shared" si="1084"/>
        <v>#REF!</v>
      </c>
      <c r="LO58" s="168" t="str">
        <f t="shared" si="1085"/>
        <v>#REF!</v>
      </c>
      <c r="LP58" s="168" t="str">
        <f t="shared" si="1086"/>
        <v>#REF!</v>
      </c>
      <c r="LQ58" s="168" t="str">
        <f t="shared" si="1087"/>
        <v>#REF!</v>
      </c>
    </row>
    <row r="59" ht="15.75" customHeight="1">
      <c r="A59" s="151">
        <v>46164.0</v>
      </c>
      <c r="B59" s="152" t="s">
        <v>29</v>
      </c>
      <c r="C59" s="153">
        <f t="shared" si="99"/>
        <v>-12600</v>
      </c>
      <c r="D59" s="154">
        <f t="shared" ref="D59:E59" si="1468">D58</f>
        <v>1</v>
      </c>
      <c r="E59" s="173">
        <f t="shared" si="1468"/>
        <v>1164</v>
      </c>
      <c r="F59" s="156" t="str">
        <f t="shared" si="925"/>
        <v>1</v>
      </c>
      <c r="G59" s="157">
        <f t="shared" si="102"/>
        <v>6</v>
      </c>
      <c r="H59" s="158">
        <f t="shared" si="103"/>
        <v>1</v>
      </c>
      <c r="I59" s="176">
        <v>5545.0</v>
      </c>
      <c r="J59" s="176">
        <v>2034.0</v>
      </c>
      <c r="K59" s="176">
        <v>-600.0</v>
      </c>
      <c r="L59" s="178">
        <v>2.0</v>
      </c>
      <c r="M59" s="179">
        <v>8.0</v>
      </c>
      <c r="N59" s="77" t="str">
        <f t="shared" si="104"/>
        <v>0</v>
      </c>
      <c r="O59" s="81">
        <f t="shared" si="946"/>
        <v>2</v>
      </c>
      <c r="P59" s="160">
        <f t="shared" si="947"/>
        <v>1.5</v>
      </c>
      <c r="Q59" s="160">
        <f t="shared" si="948"/>
        <v>1</v>
      </c>
      <c r="R59" s="160">
        <f t="shared" si="949"/>
        <v>-1</v>
      </c>
      <c r="S59" s="160">
        <f t="shared" si="950"/>
        <v>1.5</v>
      </c>
      <c r="T59" s="161">
        <f t="shared" ref="T59:U59" si="1469">T58</f>
        <v>2</v>
      </c>
      <c r="U59" s="175">
        <f t="shared" si="1469"/>
        <v>1165</v>
      </c>
      <c r="V59" s="163" t="str">
        <f t="shared" si="952"/>
        <v>1</v>
      </c>
      <c r="W59" s="164">
        <f t="shared" si="112"/>
        <v>1</v>
      </c>
      <c r="X59" s="165">
        <f t="shared" si="113"/>
        <v>1</v>
      </c>
      <c r="Y59" s="177">
        <v>3250.0</v>
      </c>
      <c r="Z59" s="177">
        <v>2012.0</v>
      </c>
      <c r="AA59" s="177">
        <v>-500.0</v>
      </c>
      <c r="AB59" s="180">
        <v>4.0</v>
      </c>
      <c r="AC59" s="181">
        <v>6.0</v>
      </c>
      <c r="AD59" s="83" t="str">
        <f t="shared" si="114"/>
        <v>1</v>
      </c>
      <c r="AE59" s="167">
        <f t="shared" si="953"/>
        <v>5</v>
      </c>
      <c r="AF59" s="168">
        <f t="shared" si="954"/>
        <v>1</v>
      </c>
      <c r="AG59" s="168">
        <f t="shared" si="955"/>
        <v>1</v>
      </c>
      <c r="AH59" s="168">
        <f t="shared" si="956"/>
        <v>-1</v>
      </c>
      <c r="AI59" s="168">
        <f t="shared" si="957"/>
        <v>1</v>
      </c>
      <c r="AJ59" s="154">
        <f t="shared" ref="AJ59:AK59" si="1470">AJ58</f>
        <v>3</v>
      </c>
      <c r="AK59" s="173">
        <f t="shared" si="1470"/>
        <v>1166</v>
      </c>
      <c r="AL59" s="156" t="str">
        <f t="shared" si="959"/>
        <v>1</v>
      </c>
      <c r="AM59" s="157">
        <f t="shared" si="122"/>
        <v>3</v>
      </c>
      <c r="AN59" s="158">
        <f t="shared" si="123"/>
        <v>1</v>
      </c>
      <c r="AO59" s="176">
        <v>2565.0</v>
      </c>
      <c r="AP59" s="176">
        <v>1056.0</v>
      </c>
      <c r="AQ59" s="176">
        <v>-1100.0</v>
      </c>
      <c r="AR59" s="178">
        <v>1.5</v>
      </c>
      <c r="AS59" s="179">
        <v>9.0</v>
      </c>
      <c r="AT59" s="77" t="str">
        <f t="shared" si="124"/>
        <v>0</v>
      </c>
      <c r="AU59" s="81">
        <f t="shared" si="960"/>
        <v>1.5</v>
      </c>
      <c r="AV59" s="160">
        <f t="shared" si="961"/>
        <v>1</v>
      </c>
      <c r="AW59" s="160">
        <f t="shared" si="962"/>
        <v>0.5</v>
      </c>
      <c r="AX59" s="160">
        <f t="shared" si="963"/>
        <v>-1.5</v>
      </c>
      <c r="AY59" s="160">
        <f t="shared" si="964"/>
        <v>0</v>
      </c>
      <c r="AZ59" s="161">
        <f t="shared" ref="AZ59:BA59" si="1471">AZ58</f>
        <v>4</v>
      </c>
      <c r="BA59" s="175">
        <f t="shared" si="1471"/>
        <v>1167</v>
      </c>
      <c r="BB59" s="163" t="str">
        <f t="shared" si="966"/>
        <v>1</v>
      </c>
      <c r="BC59" s="164">
        <f t="shared" si="132"/>
        <v>1</v>
      </c>
      <c r="BD59" s="165">
        <f t="shared" si="133"/>
        <v>1</v>
      </c>
      <c r="BE59" s="177">
        <v>3729.0</v>
      </c>
      <c r="BF59" s="177">
        <v>1476.0</v>
      </c>
      <c r="BG59" s="177">
        <v>-1600.0</v>
      </c>
      <c r="BH59" s="180">
        <v>3.5</v>
      </c>
      <c r="BI59" s="181">
        <v>4.0</v>
      </c>
      <c r="BJ59" s="83" t="str">
        <f t="shared" si="134"/>
        <v>2</v>
      </c>
      <c r="BK59" s="167">
        <f t="shared" si="967"/>
        <v>5.5</v>
      </c>
      <c r="BL59" s="168">
        <f t="shared" si="968"/>
        <v>1</v>
      </c>
      <c r="BM59" s="168">
        <f t="shared" si="969"/>
        <v>0.5</v>
      </c>
      <c r="BN59" s="168">
        <f t="shared" si="970"/>
        <v>-1.5</v>
      </c>
      <c r="BO59" s="168">
        <f t="shared" si="971"/>
        <v>0</v>
      </c>
      <c r="BP59" s="154">
        <f t="shared" ref="BP59:BQ59" si="1472">BP58</f>
        <v>5</v>
      </c>
      <c r="BQ59" s="173">
        <f t="shared" si="1472"/>
        <v>1168</v>
      </c>
      <c r="BR59" s="156" t="str">
        <f t="shared" si="973"/>
        <v>5</v>
      </c>
      <c r="BS59" s="157">
        <f t="shared" si="142"/>
        <v>10</v>
      </c>
      <c r="BT59" s="158">
        <f t="shared" si="143"/>
        <v>5</v>
      </c>
      <c r="BU59" s="176">
        <v>4853.0</v>
      </c>
      <c r="BV59" s="176">
        <v>8953.0</v>
      </c>
      <c r="BW59" s="176">
        <v>7900.0</v>
      </c>
      <c r="BX59" s="178">
        <v>1.0</v>
      </c>
      <c r="BY59" s="179">
        <v>3.0</v>
      </c>
      <c r="BZ59" s="77" t="str">
        <f t="shared" si="144"/>
        <v>2.5</v>
      </c>
      <c r="CA59" s="81">
        <f t="shared" si="974"/>
        <v>3.5</v>
      </c>
      <c r="CB59" s="160">
        <f t="shared" si="975"/>
        <v>1.5</v>
      </c>
      <c r="CC59" s="160">
        <f t="shared" si="976"/>
        <v>4</v>
      </c>
      <c r="CD59" s="160">
        <f t="shared" si="977"/>
        <v>4</v>
      </c>
      <c r="CE59" s="160">
        <f t="shared" si="978"/>
        <v>9.5</v>
      </c>
      <c r="CF59" s="161">
        <f t="shared" ref="CF59:CG59" si="1473">CF58</f>
        <v>6</v>
      </c>
      <c r="CG59" s="175">
        <f t="shared" si="1473"/>
        <v>1169</v>
      </c>
      <c r="CH59" s="163" t="str">
        <f t="shared" si="980"/>
        <v>-3</v>
      </c>
      <c r="CI59" s="164">
        <f t="shared" si="152"/>
        <v>3</v>
      </c>
      <c r="CJ59" s="165">
        <f t="shared" si="153"/>
        <v>-3</v>
      </c>
      <c r="CK59" s="177">
        <v>6761.0</v>
      </c>
      <c r="CL59" s="177">
        <v>944.0</v>
      </c>
      <c r="CM59" s="177">
        <v>-5000.0</v>
      </c>
      <c r="CN59" s="180">
        <v>1.5</v>
      </c>
      <c r="CO59" s="181">
        <v>5.0</v>
      </c>
      <c r="CP59" s="83" t="str">
        <f t="shared" si="154"/>
        <v>2</v>
      </c>
      <c r="CQ59" s="167">
        <f t="shared" si="981"/>
        <v>3.5</v>
      </c>
      <c r="CR59" s="168">
        <f t="shared" si="982"/>
        <v>2</v>
      </c>
      <c r="CS59" s="168">
        <f t="shared" si="983"/>
        <v>0</v>
      </c>
      <c r="CT59" s="168">
        <f t="shared" si="984"/>
        <v>-6</v>
      </c>
      <c r="CU59" s="168">
        <f t="shared" si="985"/>
        <v>-4</v>
      </c>
      <c r="CV59" s="154">
        <f t="shared" ref="CV59:CW59" si="1474">CV58</f>
        <v>7</v>
      </c>
      <c r="CW59" s="173">
        <f t="shared" si="1474"/>
        <v>1170</v>
      </c>
      <c r="CX59" s="156" t="str">
        <f t="shared" si="987"/>
        <v>-2</v>
      </c>
      <c r="CY59" s="157">
        <f t="shared" si="162"/>
        <v>1</v>
      </c>
      <c r="CZ59" s="158">
        <f t="shared" si="163"/>
        <v>-2</v>
      </c>
      <c r="DA59" s="176">
        <v>3285.0</v>
      </c>
      <c r="DB59" s="176">
        <v>1130.0</v>
      </c>
      <c r="DC59" s="176">
        <v>-2300.0</v>
      </c>
      <c r="DD59" s="178">
        <v>3.0</v>
      </c>
      <c r="DE59" s="179">
        <v>2.0</v>
      </c>
      <c r="DF59" s="77" t="str">
        <f t="shared" si="164"/>
        <v>3</v>
      </c>
      <c r="DG59" s="81">
        <f t="shared" si="988"/>
        <v>6</v>
      </c>
      <c r="DH59" s="160">
        <f t="shared" si="989"/>
        <v>1</v>
      </c>
      <c r="DI59" s="160">
        <f t="shared" si="990"/>
        <v>0.5</v>
      </c>
      <c r="DJ59" s="160">
        <f t="shared" si="991"/>
        <v>-4</v>
      </c>
      <c r="DK59" s="160">
        <f t="shared" si="992"/>
        <v>-2.5</v>
      </c>
      <c r="DL59" s="161">
        <f t="shared" ref="DL59:DM59" si="1475">DL58</f>
        <v>8</v>
      </c>
      <c r="DM59" s="175">
        <f t="shared" si="1475"/>
        <v>1171</v>
      </c>
      <c r="DN59" s="163" t="str">
        <f t="shared" si="994"/>
        <v>2</v>
      </c>
      <c r="DO59" s="164">
        <f t="shared" si="172"/>
        <v>4</v>
      </c>
      <c r="DP59" s="165">
        <f t="shared" si="173"/>
        <v>2</v>
      </c>
      <c r="DQ59" s="177">
        <v>6463.0</v>
      </c>
      <c r="DR59" s="177">
        <v>3339.0</v>
      </c>
      <c r="DS59" s="177">
        <v>-1300.0</v>
      </c>
      <c r="DT59" s="180">
        <v>-1.0</v>
      </c>
      <c r="DU59" s="181">
        <v>7.0</v>
      </c>
      <c r="DV59" s="83" t="str">
        <f t="shared" si="174"/>
        <v>1</v>
      </c>
      <c r="DW59" s="167">
        <f t="shared" si="995"/>
        <v>0</v>
      </c>
      <c r="DX59" s="168">
        <f t="shared" si="996"/>
        <v>2</v>
      </c>
      <c r="DY59" s="168">
        <f t="shared" si="997"/>
        <v>1.5</v>
      </c>
      <c r="DZ59" s="168">
        <f t="shared" si="998"/>
        <v>-1.5</v>
      </c>
      <c r="EA59" s="168">
        <f t="shared" si="999"/>
        <v>2</v>
      </c>
      <c r="EB59" s="154">
        <f t="shared" ref="EB59:EC59" si="1476">EB58</f>
        <v>9</v>
      </c>
      <c r="EC59" s="173">
        <f t="shared" si="1476"/>
        <v>1172</v>
      </c>
      <c r="ED59" s="156" t="str">
        <f t="shared" si="1001"/>
        <v>1</v>
      </c>
      <c r="EE59" s="157">
        <f t="shared" si="182"/>
        <v>3</v>
      </c>
      <c r="EF59" s="169">
        <f t="shared" si="183"/>
        <v>1</v>
      </c>
      <c r="EG59" s="176">
        <v>5116.0</v>
      </c>
      <c r="EH59" s="176">
        <v>1221.0</v>
      </c>
      <c r="EI59" s="176">
        <v>-1500.0</v>
      </c>
      <c r="EJ59" s="178">
        <v>0.5</v>
      </c>
      <c r="EK59" s="179">
        <v>14.0</v>
      </c>
      <c r="EL59" s="77" t="str">
        <f t="shared" si="184"/>
        <v>-2</v>
      </c>
      <c r="EM59" s="81">
        <f t="shared" si="1002"/>
        <v>-1.5</v>
      </c>
      <c r="EN59" s="160">
        <f t="shared" si="1003"/>
        <v>1.5</v>
      </c>
      <c r="EO59" s="160">
        <f t="shared" si="1004"/>
        <v>0.5</v>
      </c>
      <c r="EP59" s="160">
        <f t="shared" si="1005"/>
        <v>-1.5</v>
      </c>
      <c r="EQ59" s="160">
        <f t="shared" si="1006"/>
        <v>0.5</v>
      </c>
      <c r="ER59" s="161">
        <f t="shared" ref="ER59:ES59" si="1477">ER58</f>
        <v>10</v>
      </c>
      <c r="ES59" s="175">
        <f t="shared" si="1477"/>
        <v>1173</v>
      </c>
      <c r="ET59" s="163" t="str">
        <f t="shared" si="1008"/>
        <v>2</v>
      </c>
      <c r="EU59" s="164">
        <f t="shared" si="192"/>
        <v>13</v>
      </c>
      <c r="EV59" s="165">
        <f t="shared" si="193"/>
        <v>2</v>
      </c>
      <c r="EW59" s="177">
        <v>3661.0</v>
      </c>
      <c r="EX59" s="177">
        <v>2591.0</v>
      </c>
      <c r="EY59" s="177">
        <v>800.0</v>
      </c>
      <c r="EZ59" s="180">
        <v>0.5</v>
      </c>
      <c r="FA59" s="181">
        <v>1.0</v>
      </c>
      <c r="FB59" s="83" t="str">
        <f t="shared" si="194"/>
        <v>3</v>
      </c>
      <c r="FC59" s="167">
        <f t="shared" si="1009"/>
        <v>3.5</v>
      </c>
      <c r="FD59" s="168">
        <f t="shared" si="1010"/>
        <v>1</v>
      </c>
      <c r="FE59" s="168">
        <f t="shared" si="1011"/>
        <v>1</v>
      </c>
      <c r="FF59" s="168">
        <f t="shared" si="1012"/>
        <v>0</v>
      </c>
      <c r="FG59" s="168">
        <f t="shared" si="1013"/>
        <v>2</v>
      </c>
      <c r="FH59" s="154">
        <f t="shared" ref="FH59:FI59" si="1478">FH58</f>
        <v>11</v>
      </c>
      <c r="FI59" s="173">
        <f t="shared" si="1478"/>
        <v>1174</v>
      </c>
      <c r="FJ59" s="156" t="str">
        <f t="shared" si="1015"/>
        <v>-1</v>
      </c>
      <c r="FK59" s="157">
        <f t="shared" si="202"/>
        <v>3</v>
      </c>
      <c r="FL59" s="158">
        <f t="shared" si="203"/>
        <v>-1</v>
      </c>
      <c r="FM59" s="176">
        <v>6664.0</v>
      </c>
      <c r="FN59" s="176">
        <v>1300.0</v>
      </c>
      <c r="FO59" s="176">
        <v>-3000.0</v>
      </c>
      <c r="FP59" s="178">
        <v>-1.0</v>
      </c>
      <c r="FQ59" s="179">
        <v>11.0</v>
      </c>
      <c r="FR59" s="77" t="str">
        <f t="shared" si="204"/>
        <v>-1</v>
      </c>
      <c r="FS59" s="81">
        <f t="shared" si="1016"/>
        <v>-2</v>
      </c>
      <c r="FT59" s="160">
        <f t="shared" si="1017"/>
        <v>2</v>
      </c>
      <c r="FU59" s="160">
        <f t="shared" si="1018"/>
        <v>0.5</v>
      </c>
      <c r="FV59" s="160">
        <f t="shared" si="1019"/>
        <v>-4</v>
      </c>
      <c r="FW59" s="160">
        <f t="shared" si="1020"/>
        <v>-1.5</v>
      </c>
      <c r="FX59" s="161">
        <f t="shared" ref="FX59:FY59" si="1479">FX58</f>
        <v>12</v>
      </c>
      <c r="FY59" s="175">
        <f t="shared" si="1479"/>
        <v>1175</v>
      </c>
      <c r="FZ59" s="163" t="str">
        <f t="shared" si="1022"/>
        <v>1</v>
      </c>
      <c r="GA59" s="164">
        <f t="shared" si="212"/>
        <v>4</v>
      </c>
      <c r="GB59" s="165">
        <f t="shared" si="213"/>
        <v>1</v>
      </c>
      <c r="GC59" s="177">
        <v>3220.0</v>
      </c>
      <c r="GD59" s="177">
        <v>1161.0</v>
      </c>
      <c r="GE59" s="177">
        <v>-1900.0</v>
      </c>
      <c r="GF59" s="180">
        <v>1.5</v>
      </c>
      <c r="GG59" s="181">
        <v>10.0</v>
      </c>
      <c r="GH59" s="83" t="str">
        <f t="shared" si="214"/>
        <v>-1</v>
      </c>
      <c r="GI59" s="167">
        <f t="shared" si="1023"/>
        <v>0.5</v>
      </c>
      <c r="GJ59" s="168">
        <f t="shared" si="1024"/>
        <v>1</v>
      </c>
      <c r="GK59" s="168">
        <f t="shared" si="1025"/>
        <v>0.5</v>
      </c>
      <c r="GL59" s="168">
        <f t="shared" si="1026"/>
        <v>-1.5</v>
      </c>
      <c r="GM59" s="168">
        <f t="shared" si="1027"/>
        <v>0</v>
      </c>
      <c r="GN59" s="154">
        <f t="shared" ref="GN59:GO59" si="1480">GN58</f>
        <v>13</v>
      </c>
      <c r="GO59" s="173">
        <f t="shared" si="1480"/>
        <v>1176</v>
      </c>
      <c r="GP59" s="156" t="str">
        <f t="shared" si="1029"/>
        <v>3</v>
      </c>
      <c r="GQ59" s="157">
        <f t="shared" si="222"/>
        <v>18</v>
      </c>
      <c r="GR59" s="158">
        <f t="shared" si="223"/>
        <v>3</v>
      </c>
      <c r="GS59" s="176">
        <v>7503.0</v>
      </c>
      <c r="GT59" s="176">
        <v>2764.0</v>
      </c>
      <c r="GU59" s="176">
        <v>1000.0</v>
      </c>
      <c r="GV59" s="178">
        <v>2.5</v>
      </c>
      <c r="GW59" s="179">
        <v>13.0</v>
      </c>
      <c r="GX59" s="77" t="str">
        <f t="shared" si="224"/>
        <v>-2</v>
      </c>
      <c r="GY59" s="81">
        <f t="shared" si="1030"/>
        <v>0.5</v>
      </c>
      <c r="GZ59" s="160">
        <f t="shared" si="1031"/>
        <v>2</v>
      </c>
      <c r="HA59" s="160">
        <f t="shared" si="1032"/>
        <v>1</v>
      </c>
      <c r="HB59" s="160">
        <f t="shared" si="1033"/>
        <v>1</v>
      </c>
      <c r="HC59" s="160">
        <f t="shared" si="1034"/>
        <v>4</v>
      </c>
      <c r="HD59" s="161">
        <f t="shared" ref="HD59:HE59" si="1481">HD58</f>
        <v>14</v>
      </c>
      <c r="HE59" s="175">
        <f t="shared" si="1481"/>
        <v>1177</v>
      </c>
      <c r="HF59" s="163" t="str">
        <f t="shared" si="1036"/>
        <v>-2</v>
      </c>
      <c r="HG59" s="164">
        <f t="shared" si="232"/>
        <v>5</v>
      </c>
      <c r="HH59" s="165">
        <f t="shared" si="233"/>
        <v>-2</v>
      </c>
      <c r="HI59" s="177">
        <v>7954.0</v>
      </c>
      <c r="HJ59" s="177">
        <v>1490.0</v>
      </c>
      <c r="HK59" s="177">
        <v>-3500.0</v>
      </c>
      <c r="HL59" s="180">
        <v>2.0</v>
      </c>
      <c r="HM59" s="181">
        <v>12.0</v>
      </c>
      <c r="HN59" s="83" t="str">
        <f t="shared" si="234"/>
        <v>-2</v>
      </c>
      <c r="HO59" s="167">
        <f t="shared" si="1037"/>
        <v>0</v>
      </c>
      <c r="HP59" s="168">
        <f t="shared" si="1038"/>
        <v>2</v>
      </c>
      <c r="HQ59" s="168">
        <f t="shared" si="1039"/>
        <v>0.5</v>
      </c>
      <c r="HR59" s="168">
        <f t="shared" si="1040"/>
        <v>-5</v>
      </c>
      <c r="HS59" s="168">
        <f t="shared" si="1041"/>
        <v>-2.5</v>
      </c>
      <c r="HT59" s="154">
        <f t="shared" ref="HT59:HU59" si="1482">HT58</f>
        <v>15</v>
      </c>
      <c r="HU59" s="173">
        <f t="shared" si="1482"/>
        <v>1178</v>
      </c>
      <c r="HV59" s="156" t="str">
        <f t="shared" si="1043"/>
        <v>1</v>
      </c>
      <c r="HW59" s="157" t="str">
        <f t="shared" si="242"/>
        <v/>
      </c>
      <c r="HX59" s="169">
        <f t="shared" si="243"/>
        <v>0</v>
      </c>
      <c r="HY59" s="159"/>
      <c r="HZ59" s="159"/>
      <c r="IA59" s="159"/>
      <c r="IB59" s="160"/>
      <c r="IC59" s="160"/>
      <c r="ID59" s="160" t="str">
        <f t="shared" si="244"/>
        <v>0</v>
      </c>
      <c r="IE59" s="160">
        <f t="shared" si="1044"/>
        <v>0</v>
      </c>
      <c r="IF59" s="160">
        <f t="shared" si="1045"/>
        <v>0</v>
      </c>
      <c r="IG59" s="160">
        <f t="shared" si="1046"/>
        <v>0</v>
      </c>
      <c r="IH59" s="160">
        <f t="shared" si="1047"/>
        <v>0</v>
      </c>
      <c r="II59" s="160">
        <f t="shared" si="1048"/>
        <v>0</v>
      </c>
      <c r="IJ59" s="161">
        <f t="shared" ref="IJ59:IK59" si="1483">IJ58</f>
        <v>16</v>
      </c>
      <c r="IK59" s="175">
        <f t="shared" si="1483"/>
        <v>1179</v>
      </c>
      <c r="IL59" s="163" t="str">
        <f t="shared" si="1050"/>
        <v>1</v>
      </c>
      <c r="IM59" s="164" t="str">
        <f t="shared" si="252"/>
        <v/>
      </c>
      <c r="IN59" s="165">
        <f t="shared" si="253"/>
        <v>0</v>
      </c>
      <c r="IO59" s="166"/>
      <c r="IP59" s="166"/>
      <c r="IQ59" s="166"/>
      <c r="IR59" s="168"/>
      <c r="IS59" s="168"/>
      <c r="IT59" s="170" t="str">
        <f t="shared" si="254"/>
        <v>0</v>
      </c>
      <c r="IU59" s="170">
        <f t="shared" si="1051"/>
        <v>0</v>
      </c>
      <c r="IV59" s="168">
        <f t="shared" si="1052"/>
        <v>0</v>
      </c>
      <c r="IW59" s="168">
        <f t="shared" si="1053"/>
        <v>0</v>
      </c>
      <c r="IX59" s="168">
        <f t="shared" si="1054"/>
        <v>0</v>
      </c>
      <c r="IY59" s="168">
        <f t="shared" si="1055"/>
        <v>0</v>
      </c>
      <c r="IZ59" s="154">
        <f t="shared" ref="IZ59:JA59" si="1484">IZ58</f>
        <v>17</v>
      </c>
      <c r="JA59" s="173">
        <f t="shared" si="1484"/>
        <v>1180</v>
      </c>
      <c r="JB59" s="156" t="str">
        <f t="shared" si="1057"/>
        <v>1</v>
      </c>
      <c r="JC59" s="157" t="str">
        <f t="shared" si="262"/>
        <v/>
      </c>
      <c r="JD59" s="158">
        <f t="shared" si="263"/>
        <v>0</v>
      </c>
      <c r="JE59" s="159"/>
      <c r="JF59" s="159"/>
      <c r="JG59" s="159"/>
      <c r="JH59" s="160"/>
      <c r="JI59" s="160"/>
      <c r="JJ59" s="171" t="str">
        <f t="shared" si="264"/>
        <v>0</v>
      </c>
      <c r="JK59" s="171">
        <f t="shared" si="1058"/>
        <v>0</v>
      </c>
      <c r="JL59" s="160">
        <f t="shared" si="1059"/>
        <v>0</v>
      </c>
      <c r="JM59" s="160">
        <f t="shared" si="1060"/>
        <v>0</v>
      </c>
      <c r="JN59" s="160">
        <f t="shared" si="1061"/>
        <v>0</v>
      </c>
      <c r="JO59" s="160">
        <f t="shared" si="1062"/>
        <v>0</v>
      </c>
      <c r="JP59" s="161">
        <f t="shared" ref="JP59:JQ59" si="1485">JP58</f>
        <v>18</v>
      </c>
      <c r="JQ59" s="175">
        <f t="shared" si="1485"/>
        <v>1181</v>
      </c>
      <c r="JR59" s="163" t="str">
        <f t="shared" si="1064"/>
        <v>1</v>
      </c>
      <c r="JS59" s="164" t="str">
        <f t="shared" si="272"/>
        <v/>
      </c>
      <c r="JT59" s="165">
        <f t="shared" si="273"/>
        <v>0</v>
      </c>
      <c r="JU59" s="166"/>
      <c r="JV59" s="166"/>
      <c r="JW59" s="166"/>
      <c r="JX59" s="168"/>
      <c r="JY59" s="168"/>
      <c r="JZ59" s="170" t="str">
        <f t="shared" si="274"/>
        <v>0</v>
      </c>
      <c r="KA59" s="170">
        <f t="shared" si="1065"/>
        <v>0</v>
      </c>
      <c r="KB59" s="168">
        <f t="shared" si="1066"/>
        <v>0</v>
      </c>
      <c r="KC59" s="168">
        <f t="shared" si="1067"/>
        <v>0</v>
      </c>
      <c r="KD59" s="168">
        <f t="shared" si="1068"/>
        <v>0</v>
      </c>
      <c r="KE59" s="168">
        <f t="shared" si="1069"/>
        <v>0</v>
      </c>
      <c r="KF59" s="154">
        <f t="shared" ref="KF59:KG59" si="1486">KF58</f>
        <v>19</v>
      </c>
      <c r="KG59" s="173">
        <f t="shared" si="1486"/>
        <v>1182</v>
      </c>
      <c r="KH59" s="156" t="str">
        <f t="shared" si="1071"/>
        <v>1</v>
      </c>
      <c r="KI59" s="157" t="str">
        <f t="shared" si="282"/>
        <v/>
      </c>
      <c r="KJ59" s="158">
        <f t="shared" si="283"/>
        <v>0</v>
      </c>
      <c r="KK59" s="159"/>
      <c r="KL59" s="159"/>
      <c r="KM59" s="159"/>
      <c r="KN59" s="160"/>
      <c r="KO59" s="160"/>
      <c r="KP59" s="171" t="str">
        <f t="shared" si="284"/>
        <v>0</v>
      </c>
      <c r="KQ59" s="171">
        <f t="shared" si="1072"/>
        <v>0</v>
      </c>
      <c r="KR59" s="160">
        <f t="shared" si="1073"/>
        <v>0</v>
      </c>
      <c r="KS59" s="160">
        <f t="shared" si="1074"/>
        <v>0</v>
      </c>
      <c r="KT59" s="160">
        <f t="shared" si="1075"/>
        <v>0</v>
      </c>
      <c r="KU59" s="160">
        <f t="shared" si="1076"/>
        <v>0</v>
      </c>
      <c r="KV59" s="161">
        <f t="shared" ref="KV59:KW59" si="1487">KV58</f>
        <v>20</v>
      </c>
      <c r="KW59" s="175">
        <f t="shared" si="1487"/>
        <v>1183</v>
      </c>
      <c r="KX59" s="163" t="str">
        <f t="shared" si="1078"/>
        <v>1</v>
      </c>
      <c r="KY59" s="164" t="str">
        <f t="shared" si="292"/>
        <v/>
      </c>
      <c r="KZ59" s="165">
        <f t="shared" si="293"/>
        <v>0</v>
      </c>
      <c r="LA59" s="166"/>
      <c r="LB59" s="166"/>
      <c r="LC59" s="166"/>
      <c r="LD59" s="168"/>
      <c r="LE59" s="168"/>
      <c r="LF59" s="170" t="str">
        <f t="shared" si="294"/>
        <v>0</v>
      </c>
      <c r="LG59" s="170">
        <f t="shared" si="1079"/>
        <v>0</v>
      </c>
      <c r="LH59" s="168">
        <f t="shared" si="1080"/>
        <v>0</v>
      </c>
      <c r="LI59" s="168">
        <f t="shared" si="1081"/>
        <v>0</v>
      </c>
      <c r="LJ59" s="168">
        <f t="shared" si="1082"/>
        <v>0</v>
      </c>
      <c r="LK59" s="168">
        <f t="shared" si="1083"/>
        <v>0</v>
      </c>
      <c r="LL59" s="172"/>
      <c r="LM59" s="172"/>
      <c r="LN59" s="168" t="str">
        <f t="shared" si="1084"/>
        <v>#REF!</v>
      </c>
      <c r="LO59" s="168" t="str">
        <f t="shared" si="1085"/>
        <v>#REF!</v>
      </c>
      <c r="LP59" s="168" t="str">
        <f t="shared" si="1086"/>
        <v>#REF!</v>
      </c>
      <c r="LQ59" s="168" t="str">
        <f t="shared" si="1087"/>
        <v>#REF!</v>
      </c>
    </row>
    <row r="60" ht="15.75" customHeight="1">
      <c r="A60" s="151">
        <v>46165.0</v>
      </c>
      <c r="B60" s="152" t="s">
        <v>30</v>
      </c>
      <c r="C60" s="153">
        <f t="shared" si="99"/>
        <v>-6700</v>
      </c>
      <c r="D60" s="154">
        <f t="shared" ref="D60:E60" si="1488">D59</f>
        <v>1</v>
      </c>
      <c r="E60" s="173">
        <f t="shared" si="1488"/>
        <v>1164</v>
      </c>
      <c r="F60" s="156" t="str">
        <f t="shared" si="925"/>
        <v>4</v>
      </c>
      <c r="G60" s="157">
        <f t="shared" si="102"/>
        <v>7</v>
      </c>
      <c r="H60" s="158">
        <f t="shared" si="103"/>
        <v>4</v>
      </c>
      <c r="I60" s="176">
        <v>7505.0</v>
      </c>
      <c r="J60" s="176">
        <v>5084.0</v>
      </c>
      <c r="K60" s="176">
        <v>2100.0</v>
      </c>
      <c r="L60" s="178">
        <v>2.0</v>
      </c>
      <c r="M60" s="179">
        <v>8.0</v>
      </c>
      <c r="N60" s="77" t="str">
        <f t="shared" si="104"/>
        <v>0</v>
      </c>
      <c r="O60" s="81">
        <f t="shared" si="946"/>
        <v>2</v>
      </c>
      <c r="P60" s="160">
        <f t="shared" si="947"/>
        <v>2</v>
      </c>
      <c r="Q60" s="160">
        <f t="shared" si="948"/>
        <v>2.5</v>
      </c>
      <c r="R60" s="160">
        <f t="shared" si="949"/>
        <v>2</v>
      </c>
      <c r="S60" s="160">
        <f t="shared" si="950"/>
        <v>6.5</v>
      </c>
      <c r="T60" s="161">
        <f t="shared" ref="T60:U60" si="1489">T59</f>
        <v>2</v>
      </c>
      <c r="U60" s="175">
        <f t="shared" si="1489"/>
        <v>1165</v>
      </c>
      <c r="V60" s="163" t="str">
        <f t="shared" si="952"/>
        <v>-3</v>
      </c>
      <c r="W60" s="164">
        <f t="shared" si="112"/>
        <v>2</v>
      </c>
      <c r="X60" s="165">
        <f t="shared" si="113"/>
        <v>-3</v>
      </c>
      <c r="Y60" s="177">
        <v>6915.0</v>
      </c>
      <c r="Z60" s="177">
        <v>1064.0</v>
      </c>
      <c r="AA60" s="177">
        <v>-4500.0</v>
      </c>
      <c r="AB60" s="180">
        <v>3.0</v>
      </c>
      <c r="AC60" s="181">
        <v>11.0</v>
      </c>
      <c r="AD60" s="83" t="str">
        <f t="shared" si="114"/>
        <v>-1</v>
      </c>
      <c r="AE60" s="167">
        <f t="shared" si="953"/>
        <v>2</v>
      </c>
      <c r="AF60" s="168">
        <f t="shared" si="954"/>
        <v>2</v>
      </c>
      <c r="AG60" s="168">
        <f t="shared" si="955"/>
        <v>0.5</v>
      </c>
      <c r="AH60" s="168">
        <f t="shared" si="956"/>
        <v>-6</v>
      </c>
      <c r="AI60" s="168">
        <f t="shared" si="957"/>
        <v>-3.5</v>
      </c>
      <c r="AJ60" s="154">
        <f t="shared" ref="AJ60:AK60" si="1490">AJ59</f>
        <v>3</v>
      </c>
      <c r="AK60" s="173">
        <f t="shared" si="1490"/>
        <v>1166</v>
      </c>
      <c r="AL60" s="156" t="str">
        <f t="shared" si="959"/>
        <v>-2</v>
      </c>
      <c r="AM60" s="157">
        <f t="shared" si="122"/>
        <v>4</v>
      </c>
      <c r="AN60" s="158">
        <f t="shared" si="123"/>
        <v>-2</v>
      </c>
      <c r="AO60" s="176">
        <v>8204.0</v>
      </c>
      <c r="AP60" s="176">
        <v>1314.0</v>
      </c>
      <c r="AQ60" s="176">
        <v>-6000.0</v>
      </c>
      <c r="AR60" s="178">
        <v>0.5</v>
      </c>
      <c r="AS60" s="179">
        <v>9.0</v>
      </c>
      <c r="AT60" s="77" t="str">
        <f t="shared" si="124"/>
        <v>0</v>
      </c>
      <c r="AU60" s="81">
        <f t="shared" si="960"/>
        <v>0.5</v>
      </c>
      <c r="AV60" s="160">
        <f t="shared" si="961"/>
        <v>2.5</v>
      </c>
      <c r="AW60" s="160">
        <f t="shared" si="962"/>
        <v>0.5</v>
      </c>
      <c r="AX60" s="160">
        <f t="shared" si="963"/>
        <v>-6</v>
      </c>
      <c r="AY60" s="160">
        <f t="shared" si="964"/>
        <v>-3</v>
      </c>
      <c r="AZ60" s="161">
        <f t="shared" ref="AZ60:BA60" si="1491">AZ59</f>
        <v>4</v>
      </c>
      <c r="BA60" s="175">
        <f t="shared" si="1491"/>
        <v>1167</v>
      </c>
      <c r="BB60" s="163" t="str">
        <f t="shared" si="966"/>
        <v>-1</v>
      </c>
      <c r="BC60" s="164">
        <f t="shared" si="132"/>
        <v>2</v>
      </c>
      <c r="BD60" s="165">
        <f t="shared" si="133"/>
        <v>-1</v>
      </c>
      <c r="BE60" s="177">
        <v>6555.0</v>
      </c>
      <c r="BF60" s="177">
        <v>1136.0</v>
      </c>
      <c r="BG60" s="177">
        <v>-3000.0</v>
      </c>
      <c r="BH60" s="180">
        <v>2.5</v>
      </c>
      <c r="BI60" s="181">
        <v>6.0</v>
      </c>
      <c r="BJ60" s="83" t="str">
        <f t="shared" si="134"/>
        <v>1</v>
      </c>
      <c r="BK60" s="167">
        <f t="shared" si="967"/>
        <v>3.5</v>
      </c>
      <c r="BL60" s="168">
        <f t="shared" si="968"/>
        <v>2</v>
      </c>
      <c r="BM60" s="168">
        <f t="shared" si="969"/>
        <v>0.5</v>
      </c>
      <c r="BN60" s="168">
        <f t="shared" si="970"/>
        <v>-4</v>
      </c>
      <c r="BO60" s="168">
        <f t="shared" si="971"/>
        <v>-1.5</v>
      </c>
      <c r="BP60" s="154">
        <f t="shared" ref="BP60:BQ60" si="1492">BP59</f>
        <v>5</v>
      </c>
      <c r="BQ60" s="173">
        <f t="shared" si="1492"/>
        <v>1168</v>
      </c>
      <c r="BR60" s="156" t="str">
        <f t="shared" si="973"/>
        <v>-2</v>
      </c>
      <c r="BS60" s="157">
        <f t="shared" si="142"/>
        <v>1</v>
      </c>
      <c r="BT60" s="158">
        <f t="shared" si="143"/>
        <v>-2</v>
      </c>
      <c r="BU60" s="176">
        <v>5674.0</v>
      </c>
      <c r="BV60" s="176">
        <v>1510.0</v>
      </c>
      <c r="BW60" s="176">
        <v>-4000.0</v>
      </c>
      <c r="BX60" s="178">
        <v>3.0</v>
      </c>
      <c r="BY60" s="179">
        <v>1.0</v>
      </c>
      <c r="BZ60" s="77" t="str">
        <f t="shared" si="144"/>
        <v>3</v>
      </c>
      <c r="CA60" s="81">
        <f t="shared" si="974"/>
        <v>6</v>
      </c>
      <c r="CB60" s="160">
        <f t="shared" si="975"/>
        <v>1.5</v>
      </c>
      <c r="CC60" s="160">
        <f t="shared" si="976"/>
        <v>0.5</v>
      </c>
      <c r="CD60" s="160">
        <f t="shared" si="977"/>
        <v>-5</v>
      </c>
      <c r="CE60" s="160">
        <f t="shared" si="978"/>
        <v>-3</v>
      </c>
      <c r="CF60" s="161">
        <f t="shared" ref="CF60:CG60" si="1493">CF59</f>
        <v>6</v>
      </c>
      <c r="CG60" s="175">
        <f t="shared" si="1493"/>
        <v>1169</v>
      </c>
      <c r="CH60" s="163" t="str">
        <f t="shared" si="980"/>
        <v>2</v>
      </c>
      <c r="CI60" s="164">
        <f t="shared" si="152"/>
        <v>4</v>
      </c>
      <c r="CJ60" s="165">
        <f t="shared" si="153"/>
        <v>2</v>
      </c>
      <c r="CK60" s="177">
        <v>7298.0</v>
      </c>
      <c r="CL60" s="177">
        <v>2307.0</v>
      </c>
      <c r="CM60" s="177">
        <v>-1000.0</v>
      </c>
      <c r="CN60" s="180">
        <v>-1.0</v>
      </c>
      <c r="CO60" s="181">
        <v>2.0</v>
      </c>
      <c r="CP60" s="83" t="str">
        <f t="shared" si="154"/>
        <v>3</v>
      </c>
      <c r="CQ60" s="167">
        <f t="shared" si="981"/>
        <v>2</v>
      </c>
      <c r="CR60" s="168">
        <f t="shared" si="982"/>
        <v>2</v>
      </c>
      <c r="CS60" s="168">
        <f t="shared" si="983"/>
        <v>1</v>
      </c>
      <c r="CT60" s="168">
        <f t="shared" si="984"/>
        <v>-1</v>
      </c>
      <c r="CU60" s="168">
        <f t="shared" si="985"/>
        <v>2</v>
      </c>
      <c r="CV60" s="154">
        <f t="shared" ref="CV60:CW60" si="1494">CV59</f>
        <v>7</v>
      </c>
      <c r="CW60" s="173">
        <f t="shared" si="1494"/>
        <v>1170</v>
      </c>
      <c r="CX60" s="156" t="str">
        <f t="shared" si="987"/>
        <v>1</v>
      </c>
      <c r="CY60" s="157">
        <f t="shared" si="162"/>
        <v>2</v>
      </c>
      <c r="CZ60" s="158">
        <f t="shared" si="163"/>
        <v>1</v>
      </c>
      <c r="DA60" s="176">
        <v>7121.0</v>
      </c>
      <c r="DB60" s="176">
        <v>2092.0</v>
      </c>
      <c r="DC60" s="176">
        <v>-2000.0</v>
      </c>
      <c r="DD60" s="178">
        <v>2.5</v>
      </c>
      <c r="DE60" s="179">
        <v>4.0</v>
      </c>
      <c r="DF60" s="77" t="str">
        <f t="shared" si="164"/>
        <v>2</v>
      </c>
      <c r="DG60" s="81">
        <f t="shared" si="988"/>
        <v>4.5</v>
      </c>
      <c r="DH60" s="160">
        <f t="shared" si="989"/>
        <v>2</v>
      </c>
      <c r="DI60" s="160">
        <f t="shared" si="990"/>
        <v>1</v>
      </c>
      <c r="DJ60" s="160">
        <f t="shared" si="991"/>
        <v>-1.5</v>
      </c>
      <c r="DK60" s="160">
        <f t="shared" si="992"/>
        <v>1.5</v>
      </c>
      <c r="DL60" s="161">
        <f t="shared" ref="DL60:DM60" si="1495">DL59</f>
        <v>8</v>
      </c>
      <c r="DM60" s="175">
        <f t="shared" si="1495"/>
        <v>1171</v>
      </c>
      <c r="DN60" s="163" t="str">
        <f t="shared" si="994"/>
        <v>3</v>
      </c>
      <c r="DO60" s="164">
        <f t="shared" si="172"/>
        <v>5</v>
      </c>
      <c r="DP60" s="165">
        <f t="shared" si="173"/>
        <v>3</v>
      </c>
      <c r="DQ60" s="177">
        <v>5887.0</v>
      </c>
      <c r="DR60" s="177">
        <v>4683.0</v>
      </c>
      <c r="DS60" s="177">
        <v>1000.0</v>
      </c>
      <c r="DT60" s="180">
        <v>1.5</v>
      </c>
      <c r="DU60" s="181">
        <v>5.0</v>
      </c>
      <c r="DV60" s="83" t="str">
        <f t="shared" si="174"/>
        <v>2</v>
      </c>
      <c r="DW60" s="167">
        <f t="shared" si="995"/>
        <v>3.5</v>
      </c>
      <c r="DX60" s="168">
        <f t="shared" si="996"/>
        <v>1.5</v>
      </c>
      <c r="DY60" s="168">
        <f t="shared" si="997"/>
        <v>2</v>
      </c>
      <c r="DZ60" s="168">
        <f t="shared" si="998"/>
        <v>1</v>
      </c>
      <c r="EA60" s="168">
        <f t="shared" si="999"/>
        <v>4.5</v>
      </c>
      <c r="EB60" s="154">
        <f t="shared" ref="EB60:EC60" si="1496">EB59</f>
        <v>9</v>
      </c>
      <c r="EC60" s="173">
        <f t="shared" si="1496"/>
        <v>1172</v>
      </c>
      <c r="ED60" s="156" t="str">
        <f t="shared" si="1001"/>
        <v>5</v>
      </c>
      <c r="EE60" s="157">
        <f t="shared" si="182"/>
        <v>4</v>
      </c>
      <c r="EF60" s="169">
        <f t="shared" si="183"/>
        <v>5</v>
      </c>
      <c r="EG60" s="176">
        <v>6165.0</v>
      </c>
      <c r="EH60" s="176">
        <v>7218.0</v>
      </c>
      <c r="EI60" s="176">
        <v>4900.0</v>
      </c>
      <c r="EJ60" s="178">
        <v>0.0</v>
      </c>
      <c r="EK60" s="179">
        <v>14.0</v>
      </c>
      <c r="EL60" s="77" t="str">
        <f t="shared" si="184"/>
        <v>-2</v>
      </c>
      <c r="EM60" s="81">
        <f t="shared" si="1002"/>
        <v>-2</v>
      </c>
      <c r="EN60" s="160">
        <f t="shared" si="1003"/>
        <v>2</v>
      </c>
      <c r="EO60" s="160">
        <f t="shared" si="1004"/>
        <v>3.5</v>
      </c>
      <c r="EP60" s="160">
        <f t="shared" si="1005"/>
        <v>3</v>
      </c>
      <c r="EQ60" s="160">
        <f t="shared" si="1006"/>
        <v>8.5</v>
      </c>
      <c r="ER60" s="161">
        <f t="shared" ref="ER60:ES60" si="1497">ER59</f>
        <v>10</v>
      </c>
      <c r="ES60" s="175">
        <f t="shared" si="1497"/>
        <v>1173</v>
      </c>
      <c r="ET60" s="163" t="str">
        <f t="shared" si="1008"/>
        <v>1</v>
      </c>
      <c r="EU60" s="164">
        <f t="shared" si="192"/>
        <v>14</v>
      </c>
      <c r="EV60" s="165">
        <f t="shared" si="193"/>
        <v>1</v>
      </c>
      <c r="EW60" s="177">
        <v>7170.0</v>
      </c>
      <c r="EX60" s="177">
        <v>1022.0</v>
      </c>
      <c r="EY60" s="177">
        <v>-2000.0</v>
      </c>
      <c r="EZ60" s="180">
        <v>1.0</v>
      </c>
      <c r="FA60" s="181">
        <v>7.0</v>
      </c>
      <c r="FB60" s="83" t="str">
        <f t="shared" si="194"/>
        <v>1</v>
      </c>
      <c r="FC60" s="167">
        <f t="shared" si="1009"/>
        <v>2</v>
      </c>
      <c r="FD60" s="168">
        <f t="shared" si="1010"/>
        <v>2</v>
      </c>
      <c r="FE60" s="168">
        <f t="shared" si="1011"/>
        <v>0.5</v>
      </c>
      <c r="FF60" s="168">
        <f t="shared" si="1012"/>
        <v>-1.5</v>
      </c>
      <c r="FG60" s="168">
        <f t="shared" si="1013"/>
        <v>1</v>
      </c>
      <c r="FH60" s="154">
        <f t="shared" ref="FH60:FI60" si="1498">FH59</f>
        <v>11</v>
      </c>
      <c r="FI60" s="173">
        <f t="shared" si="1498"/>
        <v>1174</v>
      </c>
      <c r="FJ60" s="156" t="str">
        <f t="shared" si="1015"/>
        <v>-2</v>
      </c>
      <c r="FK60" s="157">
        <f t="shared" si="202"/>
        <v>4</v>
      </c>
      <c r="FL60" s="158">
        <f t="shared" si="203"/>
        <v>-2</v>
      </c>
      <c r="FM60" s="176">
        <v>7688.0</v>
      </c>
      <c r="FN60" s="176">
        <v>1155.0</v>
      </c>
      <c r="FO60" s="176">
        <v>-4000.0</v>
      </c>
      <c r="FP60" s="178">
        <v>-1.5</v>
      </c>
      <c r="FQ60" s="179">
        <v>3.0</v>
      </c>
      <c r="FR60" s="77" t="str">
        <f t="shared" si="204"/>
        <v>2.5</v>
      </c>
      <c r="FS60" s="81">
        <f t="shared" si="1016"/>
        <v>1</v>
      </c>
      <c r="FT60" s="160">
        <f t="shared" si="1017"/>
        <v>2</v>
      </c>
      <c r="FU60" s="160">
        <f t="shared" si="1018"/>
        <v>0.5</v>
      </c>
      <c r="FV60" s="160">
        <f t="shared" si="1019"/>
        <v>-5</v>
      </c>
      <c r="FW60" s="160">
        <f t="shared" si="1020"/>
        <v>-2.5</v>
      </c>
      <c r="FX60" s="161">
        <f t="shared" ref="FX60:FY60" si="1499">FX59</f>
        <v>12</v>
      </c>
      <c r="FY60" s="175">
        <f t="shared" si="1499"/>
        <v>1175</v>
      </c>
      <c r="FZ60" s="163" t="str">
        <f t="shared" si="1022"/>
        <v>6</v>
      </c>
      <c r="GA60" s="164">
        <f t="shared" si="212"/>
        <v>5</v>
      </c>
      <c r="GB60" s="165">
        <f t="shared" si="213"/>
        <v>6</v>
      </c>
      <c r="GC60" s="177">
        <v>7756.0</v>
      </c>
      <c r="GD60" s="177">
        <v>15202.0</v>
      </c>
      <c r="GE60" s="177">
        <v>12000.0</v>
      </c>
      <c r="GF60" s="180">
        <v>0.5</v>
      </c>
      <c r="GG60" s="181">
        <v>10.0</v>
      </c>
      <c r="GH60" s="83" t="str">
        <f t="shared" si="214"/>
        <v>-1</v>
      </c>
      <c r="GI60" s="167">
        <f t="shared" si="1023"/>
        <v>-0.5</v>
      </c>
      <c r="GJ60" s="168">
        <f t="shared" si="1024"/>
        <v>2</v>
      </c>
      <c r="GK60" s="168">
        <f t="shared" si="1025"/>
        <v>5</v>
      </c>
      <c r="GL60" s="168">
        <f t="shared" si="1026"/>
        <v>5</v>
      </c>
      <c r="GM60" s="168">
        <f t="shared" si="1027"/>
        <v>12</v>
      </c>
      <c r="GN60" s="154">
        <f t="shared" ref="GN60:GO60" si="1500">GN59</f>
        <v>13</v>
      </c>
      <c r="GO60" s="173">
        <f t="shared" si="1500"/>
        <v>1176</v>
      </c>
      <c r="GP60" s="156" t="str">
        <f t="shared" si="1029"/>
        <v>-1</v>
      </c>
      <c r="GQ60" s="157">
        <f t="shared" si="222"/>
        <v>19</v>
      </c>
      <c r="GR60" s="158">
        <f t="shared" si="223"/>
        <v>-1</v>
      </c>
      <c r="GS60" s="176">
        <v>7675.0</v>
      </c>
      <c r="GT60" s="176">
        <v>1315.0</v>
      </c>
      <c r="GU60" s="176">
        <v>-2500.0</v>
      </c>
      <c r="GV60" s="178">
        <v>1.0</v>
      </c>
      <c r="GW60" s="179">
        <v>13.0</v>
      </c>
      <c r="GX60" s="77" t="str">
        <f t="shared" si="224"/>
        <v>-2</v>
      </c>
      <c r="GY60" s="81">
        <f t="shared" si="1030"/>
        <v>-1</v>
      </c>
      <c r="GZ60" s="160">
        <f t="shared" si="1031"/>
        <v>2</v>
      </c>
      <c r="HA60" s="160">
        <f t="shared" si="1032"/>
        <v>0.5</v>
      </c>
      <c r="HB60" s="160">
        <f t="shared" si="1033"/>
        <v>-4</v>
      </c>
      <c r="HC60" s="160">
        <f t="shared" si="1034"/>
        <v>-1.5</v>
      </c>
      <c r="HD60" s="161">
        <f t="shared" ref="HD60:HE60" si="1501">HD59</f>
        <v>14</v>
      </c>
      <c r="HE60" s="175">
        <f t="shared" si="1501"/>
        <v>1177</v>
      </c>
      <c r="HF60" s="163" t="str">
        <f t="shared" si="1036"/>
        <v>4</v>
      </c>
      <c r="HG60" s="164">
        <f t="shared" si="232"/>
        <v>6</v>
      </c>
      <c r="HH60" s="165">
        <f t="shared" si="233"/>
        <v>4</v>
      </c>
      <c r="HI60" s="177">
        <v>6543.0</v>
      </c>
      <c r="HJ60" s="177">
        <v>6052.0</v>
      </c>
      <c r="HK60" s="177">
        <v>2300.0</v>
      </c>
      <c r="HL60" s="180">
        <v>0.0</v>
      </c>
      <c r="HM60" s="181">
        <v>12.0</v>
      </c>
      <c r="HN60" s="83" t="str">
        <f t="shared" si="234"/>
        <v>-2</v>
      </c>
      <c r="HO60" s="167">
        <f t="shared" si="1037"/>
        <v>-2</v>
      </c>
      <c r="HP60" s="168">
        <f t="shared" si="1038"/>
        <v>2</v>
      </c>
      <c r="HQ60" s="168">
        <f t="shared" si="1039"/>
        <v>3</v>
      </c>
      <c r="HR60" s="168">
        <f t="shared" si="1040"/>
        <v>2</v>
      </c>
      <c r="HS60" s="168">
        <f t="shared" si="1041"/>
        <v>7</v>
      </c>
      <c r="HT60" s="154">
        <f t="shared" ref="HT60:HU60" si="1502">HT59</f>
        <v>15</v>
      </c>
      <c r="HU60" s="173">
        <f t="shared" si="1502"/>
        <v>1178</v>
      </c>
      <c r="HV60" s="156" t="str">
        <f t="shared" si="1043"/>
        <v>1</v>
      </c>
      <c r="HW60" s="157" t="str">
        <f t="shared" si="242"/>
        <v/>
      </c>
      <c r="HX60" s="169">
        <f t="shared" si="243"/>
        <v>0</v>
      </c>
      <c r="HY60" s="159"/>
      <c r="HZ60" s="159"/>
      <c r="IA60" s="159"/>
      <c r="IB60" s="160"/>
      <c r="IC60" s="160"/>
      <c r="ID60" s="160" t="str">
        <f t="shared" si="244"/>
        <v>0</v>
      </c>
      <c r="IE60" s="160">
        <f t="shared" si="1044"/>
        <v>0</v>
      </c>
      <c r="IF60" s="160">
        <f t="shared" si="1045"/>
        <v>0</v>
      </c>
      <c r="IG60" s="160">
        <f t="shared" si="1046"/>
        <v>0</v>
      </c>
      <c r="IH60" s="160">
        <f t="shared" si="1047"/>
        <v>0</v>
      </c>
      <c r="II60" s="160">
        <f t="shared" si="1048"/>
        <v>0</v>
      </c>
      <c r="IJ60" s="161">
        <f t="shared" ref="IJ60:IK60" si="1503">IJ59</f>
        <v>16</v>
      </c>
      <c r="IK60" s="175">
        <f t="shared" si="1503"/>
        <v>1179</v>
      </c>
      <c r="IL60" s="163" t="str">
        <f t="shared" si="1050"/>
        <v>1</v>
      </c>
      <c r="IM60" s="164" t="str">
        <f t="shared" si="252"/>
        <v/>
      </c>
      <c r="IN60" s="165">
        <f t="shared" si="253"/>
        <v>0</v>
      </c>
      <c r="IO60" s="166"/>
      <c r="IP60" s="166"/>
      <c r="IQ60" s="166"/>
      <c r="IR60" s="168"/>
      <c r="IS60" s="168"/>
      <c r="IT60" s="170" t="str">
        <f t="shared" si="254"/>
        <v>0</v>
      </c>
      <c r="IU60" s="170">
        <f t="shared" si="1051"/>
        <v>0</v>
      </c>
      <c r="IV60" s="168">
        <f t="shared" si="1052"/>
        <v>0</v>
      </c>
      <c r="IW60" s="168">
        <f t="shared" si="1053"/>
        <v>0</v>
      </c>
      <c r="IX60" s="168">
        <f t="shared" si="1054"/>
        <v>0</v>
      </c>
      <c r="IY60" s="168">
        <f t="shared" si="1055"/>
        <v>0</v>
      </c>
      <c r="IZ60" s="154">
        <f t="shared" ref="IZ60:JA60" si="1504">IZ59</f>
        <v>17</v>
      </c>
      <c r="JA60" s="173">
        <f t="shared" si="1504"/>
        <v>1180</v>
      </c>
      <c r="JB60" s="156" t="str">
        <f t="shared" si="1057"/>
        <v>1</v>
      </c>
      <c r="JC60" s="157" t="str">
        <f t="shared" si="262"/>
        <v/>
      </c>
      <c r="JD60" s="158">
        <f t="shared" si="263"/>
        <v>0</v>
      </c>
      <c r="JE60" s="159"/>
      <c r="JF60" s="159"/>
      <c r="JG60" s="159"/>
      <c r="JH60" s="160"/>
      <c r="JI60" s="160"/>
      <c r="JJ60" s="171" t="str">
        <f t="shared" si="264"/>
        <v>0</v>
      </c>
      <c r="JK60" s="171">
        <f t="shared" si="1058"/>
        <v>0</v>
      </c>
      <c r="JL60" s="160">
        <f t="shared" si="1059"/>
        <v>0</v>
      </c>
      <c r="JM60" s="160">
        <f t="shared" si="1060"/>
        <v>0</v>
      </c>
      <c r="JN60" s="160">
        <f t="shared" si="1061"/>
        <v>0</v>
      </c>
      <c r="JO60" s="160">
        <f t="shared" si="1062"/>
        <v>0</v>
      </c>
      <c r="JP60" s="161">
        <f t="shared" ref="JP60:JQ60" si="1505">JP59</f>
        <v>18</v>
      </c>
      <c r="JQ60" s="175">
        <f t="shared" si="1505"/>
        <v>1181</v>
      </c>
      <c r="JR60" s="163" t="str">
        <f t="shared" si="1064"/>
        <v>1</v>
      </c>
      <c r="JS60" s="164" t="str">
        <f t="shared" si="272"/>
        <v/>
      </c>
      <c r="JT60" s="165">
        <f t="shared" si="273"/>
        <v>0</v>
      </c>
      <c r="JU60" s="166"/>
      <c r="JV60" s="166"/>
      <c r="JW60" s="166"/>
      <c r="JX60" s="168"/>
      <c r="JY60" s="168"/>
      <c r="JZ60" s="170" t="str">
        <f t="shared" si="274"/>
        <v>0</v>
      </c>
      <c r="KA60" s="170">
        <f t="shared" si="1065"/>
        <v>0</v>
      </c>
      <c r="KB60" s="168">
        <f t="shared" si="1066"/>
        <v>0</v>
      </c>
      <c r="KC60" s="168">
        <f t="shared" si="1067"/>
        <v>0</v>
      </c>
      <c r="KD60" s="168">
        <f t="shared" si="1068"/>
        <v>0</v>
      </c>
      <c r="KE60" s="168">
        <f t="shared" si="1069"/>
        <v>0</v>
      </c>
      <c r="KF60" s="154">
        <f t="shared" ref="KF60:KG60" si="1506">KF59</f>
        <v>19</v>
      </c>
      <c r="KG60" s="173">
        <f t="shared" si="1506"/>
        <v>1182</v>
      </c>
      <c r="KH60" s="156" t="str">
        <f t="shared" si="1071"/>
        <v>1</v>
      </c>
      <c r="KI60" s="157" t="str">
        <f t="shared" si="282"/>
        <v/>
      </c>
      <c r="KJ60" s="158">
        <f t="shared" si="283"/>
        <v>0</v>
      </c>
      <c r="KK60" s="159"/>
      <c r="KL60" s="159"/>
      <c r="KM60" s="159"/>
      <c r="KN60" s="160"/>
      <c r="KO60" s="160"/>
      <c r="KP60" s="171" t="str">
        <f t="shared" si="284"/>
        <v>0</v>
      </c>
      <c r="KQ60" s="171">
        <f t="shared" si="1072"/>
        <v>0</v>
      </c>
      <c r="KR60" s="160">
        <f t="shared" si="1073"/>
        <v>0</v>
      </c>
      <c r="KS60" s="160">
        <f t="shared" si="1074"/>
        <v>0</v>
      </c>
      <c r="KT60" s="160">
        <f t="shared" si="1075"/>
        <v>0</v>
      </c>
      <c r="KU60" s="160">
        <f t="shared" si="1076"/>
        <v>0</v>
      </c>
      <c r="KV60" s="161">
        <f t="shared" ref="KV60:KW60" si="1507">KV59</f>
        <v>20</v>
      </c>
      <c r="KW60" s="175">
        <f t="shared" si="1507"/>
        <v>1183</v>
      </c>
      <c r="KX60" s="163" t="str">
        <f t="shared" si="1078"/>
        <v>1</v>
      </c>
      <c r="KY60" s="164" t="str">
        <f t="shared" si="292"/>
        <v/>
      </c>
      <c r="KZ60" s="165">
        <f t="shared" si="293"/>
        <v>0</v>
      </c>
      <c r="LA60" s="166"/>
      <c r="LB60" s="166"/>
      <c r="LC60" s="166"/>
      <c r="LD60" s="168"/>
      <c r="LE60" s="168"/>
      <c r="LF60" s="170" t="str">
        <f t="shared" si="294"/>
        <v>0</v>
      </c>
      <c r="LG60" s="170">
        <f t="shared" si="1079"/>
        <v>0</v>
      </c>
      <c r="LH60" s="168">
        <f t="shared" si="1080"/>
        <v>0</v>
      </c>
      <c r="LI60" s="168">
        <f t="shared" si="1081"/>
        <v>0</v>
      </c>
      <c r="LJ60" s="168">
        <f t="shared" si="1082"/>
        <v>0</v>
      </c>
      <c r="LK60" s="168">
        <f t="shared" si="1083"/>
        <v>0</v>
      </c>
      <c r="LL60" s="172"/>
      <c r="LM60" s="172"/>
      <c r="LN60" s="168" t="str">
        <f t="shared" si="1084"/>
        <v>#REF!</v>
      </c>
      <c r="LO60" s="168" t="str">
        <f t="shared" si="1085"/>
        <v>#REF!</v>
      </c>
      <c r="LP60" s="168" t="str">
        <f t="shared" si="1086"/>
        <v>#REF!</v>
      </c>
      <c r="LQ60" s="168" t="str">
        <f t="shared" si="1087"/>
        <v>#REF!</v>
      </c>
    </row>
    <row r="61" ht="15.75" customHeight="1">
      <c r="A61" s="151">
        <v>46166.0</v>
      </c>
      <c r="B61" s="152" t="s">
        <v>31</v>
      </c>
      <c r="C61" s="153">
        <f t="shared" si="99"/>
        <v>1200</v>
      </c>
      <c r="D61" s="154">
        <f t="shared" ref="D61:E61" si="1508">D60</f>
        <v>1</v>
      </c>
      <c r="E61" s="173">
        <f t="shared" si="1508"/>
        <v>1164</v>
      </c>
      <c r="F61" s="156" t="str">
        <f t="shared" ref="F61:F68" si="1529">IFERROR(IF(S61&gt;=10,"6",IF(S61&gt;=8,"5",IF(S61&gt;=6,"4",IF(S61&gt;=4,"3",IF(S61&gt;=2,"2",IF(S61&gt;=-1,"1",IF(S61&gt;=-2,"-1",IF(S61&gt;=-3,"-2","-3")))))))), F69)</f>
        <v>-1</v>
      </c>
      <c r="G61" s="157">
        <f t="shared" si="102"/>
        <v>1</v>
      </c>
      <c r="H61" s="158">
        <f t="shared" si="103"/>
        <v>-1</v>
      </c>
      <c r="I61" s="176">
        <v>7537.0</v>
      </c>
      <c r="J61" s="176">
        <v>1921.0</v>
      </c>
      <c r="K61" s="176">
        <v>-2500.0</v>
      </c>
      <c r="L61" s="178">
        <v>3.0</v>
      </c>
      <c r="M61" s="179">
        <v>5.0</v>
      </c>
      <c r="N61" s="77" t="str">
        <f t="shared" si="104"/>
        <v>2</v>
      </c>
      <c r="O61" s="81">
        <f t="shared" si="946"/>
        <v>5</v>
      </c>
      <c r="P61" s="160">
        <f t="shared" si="947"/>
        <v>2</v>
      </c>
      <c r="Q61" s="160">
        <f t="shared" si="948"/>
        <v>0.5</v>
      </c>
      <c r="R61" s="160">
        <f t="shared" si="949"/>
        <v>-4</v>
      </c>
      <c r="S61" s="160">
        <f t="shared" si="950"/>
        <v>-1.5</v>
      </c>
      <c r="T61" s="161">
        <f t="shared" ref="T61:U61" si="1509">T60</f>
        <v>2</v>
      </c>
      <c r="U61" s="175">
        <f t="shared" si="1509"/>
        <v>1165</v>
      </c>
      <c r="V61" s="163" t="str">
        <f t="shared" ref="V61:V68" si="1531">IFERROR(IF(AI61&gt;=10,"6",IF(AI61&gt;=8,"5",IF(AI61&gt;=6,"4",IF(AI61&gt;=4,"3",IF(AI61&gt;=2,"2",IF(AI61&gt;=-1,"1",IF(AI61&gt;=-2,"-1",IF(AI61&gt;=-3,"-2","-3")))))))), V69)</f>
        <v>-3</v>
      </c>
      <c r="W61" s="164">
        <f t="shared" si="112"/>
        <v>3</v>
      </c>
      <c r="X61" s="165">
        <f t="shared" si="113"/>
        <v>-3</v>
      </c>
      <c r="Y61" s="177">
        <v>7255.0</v>
      </c>
      <c r="Z61" s="177">
        <v>931.0</v>
      </c>
      <c r="AA61" s="177">
        <v>-5000.0</v>
      </c>
      <c r="AB61" s="180">
        <v>2.5</v>
      </c>
      <c r="AC61" s="181">
        <v>12.0</v>
      </c>
      <c r="AD61" s="83" t="str">
        <f t="shared" si="114"/>
        <v>-2</v>
      </c>
      <c r="AE61" s="167">
        <f t="shared" si="953"/>
        <v>0.5</v>
      </c>
      <c r="AF61" s="168">
        <f t="shared" si="954"/>
        <v>2</v>
      </c>
      <c r="AG61" s="168">
        <f t="shared" si="955"/>
        <v>0</v>
      </c>
      <c r="AH61" s="168">
        <f t="shared" si="956"/>
        <v>-6</v>
      </c>
      <c r="AI61" s="168">
        <f t="shared" si="957"/>
        <v>-4</v>
      </c>
      <c r="AJ61" s="154">
        <f t="shared" ref="AJ61:AK61" si="1510">AJ60</f>
        <v>3</v>
      </c>
      <c r="AK61" s="173">
        <f t="shared" si="1510"/>
        <v>1166</v>
      </c>
      <c r="AL61" s="156" t="str">
        <f t="shared" ref="AL61:AL68" si="1533">IFERROR(IF(AY61&gt;=10,"6",IF(AY61&gt;=8,"5",IF(AY61&gt;=6,"4",IF(AY61&gt;=4,"3",IF(AY61&gt;=2,"2",IF(AY61&gt;=-1,"1",IF(AY61&gt;=-2,"-1",IF(AY61&gt;=-3,"-2","-3")))))))), AL69)</f>
        <v>1</v>
      </c>
      <c r="AM61" s="157">
        <f t="shared" si="122"/>
        <v>5</v>
      </c>
      <c r="AN61" s="158">
        <f t="shared" si="123"/>
        <v>1</v>
      </c>
      <c r="AO61" s="176">
        <v>6531.0</v>
      </c>
      <c r="AP61" s="176">
        <v>2599.0</v>
      </c>
      <c r="AQ61" s="176">
        <v>-2000.0</v>
      </c>
      <c r="AR61" s="178">
        <v>-0.5</v>
      </c>
      <c r="AS61" s="179">
        <v>13.0</v>
      </c>
      <c r="AT61" s="77" t="str">
        <f t="shared" si="124"/>
        <v>-2</v>
      </c>
      <c r="AU61" s="81">
        <f t="shared" si="960"/>
        <v>-2.5</v>
      </c>
      <c r="AV61" s="160">
        <f t="shared" si="961"/>
        <v>2</v>
      </c>
      <c r="AW61" s="160">
        <f t="shared" si="962"/>
        <v>1</v>
      </c>
      <c r="AX61" s="160">
        <f t="shared" si="963"/>
        <v>-1.5</v>
      </c>
      <c r="AY61" s="160">
        <f t="shared" si="964"/>
        <v>1.5</v>
      </c>
      <c r="AZ61" s="161">
        <f t="shared" ref="AZ61:BA61" si="1511">AZ60</f>
        <v>4</v>
      </c>
      <c r="BA61" s="175">
        <f t="shared" si="1511"/>
        <v>1167</v>
      </c>
      <c r="BB61" s="163" t="str">
        <f t="shared" ref="BB61:BB68" si="1535">IFERROR(IF(BO61&gt;=10,"6",IF(BO61&gt;=8,"5",IF(BO61&gt;=6,"4",IF(BO61&gt;=4,"3",IF(BO61&gt;=2,"2",IF(BO61&gt;=-1,"1",IF(BO61&gt;=-2,"-1",IF(BO61&gt;=-3,"-2","-3")))))))), BB69)</f>
        <v>6</v>
      </c>
      <c r="BC61" s="164">
        <f t="shared" si="132"/>
        <v>3</v>
      </c>
      <c r="BD61" s="165">
        <f t="shared" si="133"/>
        <v>6</v>
      </c>
      <c r="BE61" s="177">
        <v>8753.0</v>
      </c>
      <c r="BF61" s="177">
        <v>12005.0</v>
      </c>
      <c r="BG61" s="177">
        <v>10000.0</v>
      </c>
      <c r="BH61" s="180">
        <v>2.0</v>
      </c>
      <c r="BI61" s="181">
        <v>11.0</v>
      </c>
      <c r="BJ61" s="83" t="str">
        <f t="shared" si="134"/>
        <v>-1</v>
      </c>
      <c r="BK61" s="167">
        <f t="shared" si="967"/>
        <v>1</v>
      </c>
      <c r="BL61" s="168">
        <f t="shared" si="968"/>
        <v>2.5</v>
      </c>
      <c r="BM61" s="168">
        <f t="shared" si="969"/>
        <v>5</v>
      </c>
      <c r="BN61" s="168">
        <f t="shared" si="970"/>
        <v>5</v>
      </c>
      <c r="BO61" s="168">
        <f t="shared" si="971"/>
        <v>12.5</v>
      </c>
      <c r="BP61" s="154">
        <f t="shared" ref="BP61:BQ61" si="1512">BP60</f>
        <v>5</v>
      </c>
      <c r="BQ61" s="173">
        <f t="shared" si="1512"/>
        <v>1168</v>
      </c>
      <c r="BR61" s="156" t="str">
        <f t="shared" ref="BR61:BR68" si="1537">IFERROR(IF(CE61&gt;=10,"6",IF(CE61&gt;=8,"5",IF(CE61&gt;=6,"4",IF(CE61&gt;=4,"3",IF(CE61&gt;=2,"2",IF(CE61&gt;=-1,"1",IF(CE61&gt;=-2,"-1",IF(CE61&gt;=-3,"-2","-3")))))))), BR69)</f>
        <v>5</v>
      </c>
      <c r="BS61" s="157">
        <f t="shared" si="142"/>
        <v>2</v>
      </c>
      <c r="BT61" s="158">
        <f t="shared" si="143"/>
        <v>5</v>
      </c>
      <c r="BU61" s="176">
        <v>8447.0</v>
      </c>
      <c r="BV61" s="176">
        <v>8038.0</v>
      </c>
      <c r="BW61" s="176">
        <v>3200.0</v>
      </c>
      <c r="BX61" s="178">
        <v>1.5</v>
      </c>
      <c r="BY61" s="179">
        <v>1.0</v>
      </c>
      <c r="BZ61" s="77" t="str">
        <f t="shared" si="144"/>
        <v>3</v>
      </c>
      <c r="CA61" s="81">
        <f t="shared" si="974"/>
        <v>4.5</v>
      </c>
      <c r="CB61" s="160">
        <f t="shared" si="975"/>
        <v>2.5</v>
      </c>
      <c r="CC61" s="160">
        <f t="shared" si="976"/>
        <v>4</v>
      </c>
      <c r="CD61" s="160">
        <f t="shared" si="977"/>
        <v>2</v>
      </c>
      <c r="CE61" s="160">
        <f t="shared" si="978"/>
        <v>8.5</v>
      </c>
      <c r="CF61" s="161">
        <f t="shared" ref="CF61:CG61" si="1513">CF60</f>
        <v>6</v>
      </c>
      <c r="CG61" s="175">
        <f t="shared" si="1513"/>
        <v>1169</v>
      </c>
      <c r="CH61" s="163" t="str">
        <f t="shared" ref="CH61:CH68" si="1539">IFERROR(IF(CU61&gt;=10,"6",IF(CU61&gt;=8,"5",IF(CU61&gt;=6,"4",IF(CU61&gt;=4,"3",IF(CU61&gt;=2,"2",IF(CU61&gt;=-1,"1",IF(CU61&gt;=-2,"-1",IF(CU61&gt;=-3,"-2","-3")))))))), CH69)</f>
        <v>-2</v>
      </c>
      <c r="CI61" s="164">
        <f t="shared" si="152"/>
        <v>5</v>
      </c>
      <c r="CJ61" s="165">
        <f t="shared" si="153"/>
        <v>-2</v>
      </c>
      <c r="CK61" s="177">
        <v>8452.0</v>
      </c>
      <c r="CL61" s="177">
        <v>1285.0</v>
      </c>
      <c r="CM61" s="177">
        <v>-5000.0</v>
      </c>
      <c r="CN61" s="180">
        <v>2.0</v>
      </c>
      <c r="CO61" s="181">
        <v>3.0</v>
      </c>
      <c r="CP61" s="83" t="str">
        <f t="shared" si="154"/>
        <v>2.5</v>
      </c>
      <c r="CQ61" s="167">
        <f t="shared" si="981"/>
        <v>4.5</v>
      </c>
      <c r="CR61" s="168">
        <f t="shared" si="982"/>
        <v>2.5</v>
      </c>
      <c r="CS61" s="168">
        <f t="shared" si="983"/>
        <v>0.5</v>
      </c>
      <c r="CT61" s="168">
        <f t="shared" si="984"/>
        <v>-6</v>
      </c>
      <c r="CU61" s="168">
        <f t="shared" si="985"/>
        <v>-3</v>
      </c>
      <c r="CV61" s="154">
        <f t="shared" ref="CV61:CW61" si="1514">CV60</f>
        <v>7</v>
      </c>
      <c r="CW61" s="173">
        <f t="shared" si="1514"/>
        <v>1170</v>
      </c>
      <c r="CX61" s="156" t="str">
        <f t="shared" ref="CX61:CX68" si="1541">IFERROR(IF(DK61&gt;=10,"6",IF(DK61&gt;=8,"5",IF(DK61&gt;=6,"4",IF(DK61&gt;=4,"3",IF(DK61&gt;=2,"2",IF(DK61&gt;=-1,"1",IF(DK61&gt;=-2,"-1",IF(DK61&gt;=-3,"-2","-3")))))))), CX69)</f>
        <v>-3</v>
      </c>
      <c r="CY61" s="157">
        <f t="shared" si="162"/>
        <v>3</v>
      </c>
      <c r="CZ61" s="158">
        <f t="shared" si="163"/>
        <v>-3</v>
      </c>
      <c r="DA61" s="176">
        <v>6099.0</v>
      </c>
      <c r="DB61" s="176">
        <v>729.0</v>
      </c>
      <c r="DC61" s="176">
        <v>-6000.0</v>
      </c>
      <c r="DD61" s="178">
        <v>2.5</v>
      </c>
      <c r="DE61" s="179">
        <v>8.0</v>
      </c>
      <c r="DF61" s="77" t="str">
        <f t="shared" si="164"/>
        <v>0</v>
      </c>
      <c r="DG61" s="81">
        <f t="shared" si="988"/>
        <v>2.5</v>
      </c>
      <c r="DH61" s="160">
        <f t="shared" si="989"/>
        <v>2</v>
      </c>
      <c r="DI61" s="160">
        <f t="shared" si="990"/>
        <v>0</v>
      </c>
      <c r="DJ61" s="160">
        <f t="shared" si="991"/>
        <v>-6</v>
      </c>
      <c r="DK61" s="160">
        <f t="shared" si="992"/>
        <v>-4</v>
      </c>
      <c r="DL61" s="161">
        <f t="shared" ref="DL61:DM61" si="1515">DL60</f>
        <v>8</v>
      </c>
      <c r="DM61" s="175">
        <f t="shared" si="1515"/>
        <v>1171</v>
      </c>
      <c r="DN61" s="163" t="str">
        <f t="shared" ref="DN61:DN68" si="1543">IFERROR(IF(EA61&gt;=10,"6",IF(EA61&gt;=8,"5",IF(EA61&gt;=6,"4",IF(EA61&gt;=4,"3",IF(EA61&gt;=2,"2",IF(EA61&gt;=-1,"1",IF(EA61&gt;=-2,"-1",IF(EA61&gt;=-3,"-2","-3")))))))), DN69)</f>
        <v>4</v>
      </c>
      <c r="DO61" s="164">
        <f t="shared" si="172"/>
        <v>6</v>
      </c>
      <c r="DP61" s="165">
        <f t="shared" si="173"/>
        <v>4</v>
      </c>
      <c r="DQ61" s="177">
        <v>7770.0</v>
      </c>
      <c r="DR61" s="177">
        <v>4587.0</v>
      </c>
      <c r="DS61" s="177">
        <v>3000.0</v>
      </c>
      <c r="DT61" s="180">
        <v>3.0</v>
      </c>
      <c r="DU61" s="181">
        <v>10.0</v>
      </c>
      <c r="DV61" s="83" t="str">
        <f t="shared" si="174"/>
        <v>-1</v>
      </c>
      <c r="DW61" s="167">
        <f t="shared" si="995"/>
        <v>2</v>
      </c>
      <c r="DX61" s="168">
        <f t="shared" si="996"/>
        <v>2</v>
      </c>
      <c r="DY61" s="168">
        <f t="shared" si="997"/>
        <v>2</v>
      </c>
      <c r="DZ61" s="168">
        <f t="shared" si="998"/>
        <v>2</v>
      </c>
      <c r="EA61" s="168">
        <f t="shared" si="999"/>
        <v>6</v>
      </c>
      <c r="EB61" s="154">
        <f t="shared" ref="EB61:EC61" si="1516">EB60</f>
        <v>9</v>
      </c>
      <c r="EC61" s="173">
        <f t="shared" si="1516"/>
        <v>1172</v>
      </c>
      <c r="ED61" s="156" t="str">
        <f t="shared" ref="ED61:ED68" si="1545">IFERROR(IF(EQ61&gt;=10,"6",IF(EQ61&gt;=8,"5",IF(EQ61&gt;=6,"4",IF(EQ61&gt;=4,"3",IF(EQ61&gt;=2,"2",IF(EQ61&gt;=-1,"1",IF(EQ61&gt;=-2,"-1",IF(EQ61&gt;=-3,"-2","-3")))))))), ED69)</f>
        <v>2</v>
      </c>
      <c r="EE61" s="157">
        <f t="shared" si="182"/>
        <v>1</v>
      </c>
      <c r="EF61" s="169">
        <f t="shared" si="183"/>
        <v>2</v>
      </c>
      <c r="EG61" s="176">
        <v>8065.0</v>
      </c>
      <c r="EH61" s="176">
        <v>2039.0</v>
      </c>
      <c r="EI61" s="176">
        <v>-1400.0</v>
      </c>
      <c r="EJ61" s="178">
        <v>3.5</v>
      </c>
      <c r="EK61" s="179">
        <v>6.0</v>
      </c>
      <c r="EL61" s="77" t="str">
        <f t="shared" si="184"/>
        <v>1</v>
      </c>
      <c r="EM61" s="81">
        <f t="shared" si="1002"/>
        <v>4.5</v>
      </c>
      <c r="EN61" s="160">
        <f t="shared" si="1003"/>
        <v>2.5</v>
      </c>
      <c r="EO61" s="160">
        <f t="shared" si="1004"/>
        <v>1</v>
      </c>
      <c r="EP61" s="160">
        <f t="shared" si="1005"/>
        <v>-1.5</v>
      </c>
      <c r="EQ61" s="160">
        <f t="shared" si="1006"/>
        <v>2</v>
      </c>
      <c r="ER61" s="161">
        <f t="shared" ref="ER61:ES61" si="1517">ER60</f>
        <v>10</v>
      </c>
      <c r="ES61" s="175">
        <f t="shared" si="1517"/>
        <v>1173</v>
      </c>
      <c r="ET61" s="163" t="str">
        <f t="shared" ref="ET61:ET68" si="1547">IFERROR(IF(FG61&gt;=10,"6",IF(FG61&gt;=8,"5",IF(FG61&gt;=6,"4",IF(FG61&gt;=4,"3",IF(FG61&gt;=2,"2",IF(FG61&gt;=-1,"1",IF(FG61&gt;=-2,"-1",IF(FG61&gt;=-3,"-2","-3")))))))), ET69)</f>
        <v>2</v>
      </c>
      <c r="EU61" s="164">
        <f t="shared" si="192"/>
        <v>15</v>
      </c>
      <c r="EV61" s="165">
        <f t="shared" si="193"/>
        <v>2</v>
      </c>
      <c r="EW61" s="177">
        <v>7096.0</v>
      </c>
      <c r="EX61" s="177">
        <v>3741.0</v>
      </c>
      <c r="EY61" s="177">
        <v>-800.0</v>
      </c>
      <c r="EZ61" s="180">
        <v>1.0</v>
      </c>
      <c r="FA61" s="181">
        <v>14.0</v>
      </c>
      <c r="FB61" s="83" t="str">
        <f t="shared" si="194"/>
        <v>-2</v>
      </c>
      <c r="FC61" s="167">
        <f t="shared" si="1009"/>
        <v>-1</v>
      </c>
      <c r="FD61" s="168">
        <f t="shared" si="1010"/>
        <v>2</v>
      </c>
      <c r="FE61" s="168">
        <f t="shared" si="1011"/>
        <v>1.5</v>
      </c>
      <c r="FF61" s="168">
        <f t="shared" si="1012"/>
        <v>-1</v>
      </c>
      <c r="FG61" s="168">
        <f t="shared" si="1013"/>
        <v>2.5</v>
      </c>
      <c r="FH61" s="154">
        <f t="shared" ref="FH61:FI61" si="1518">FH60</f>
        <v>11</v>
      </c>
      <c r="FI61" s="173">
        <f t="shared" si="1518"/>
        <v>1174</v>
      </c>
      <c r="FJ61" s="156" t="str">
        <f t="shared" ref="FJ61:FJ68" si="1549">IFERROR(IF(FW61&gt;=10,"6",IF(FW61&gt;=8,"5",IF(FW61&gt;=6,"4",IF(FW61&gt;=4,"3",IF(FW61&gt;=2,"2",IF(FW61&gt;=-1,"1",IF(FW61&gt;=-2,"-1",IF(FW61&gt;=-3,"-2","-3")))))))), FJ69)</f>
        <v>6</v>
      </c>
      <c r="FK61" s="157">
        <f t="shared" si="202"/>
        <v>5</v>
      </c>
      <c r="FL61" s="158">
        <f t="shared" si="203"/>
        <v>6</v>
      </c>
      <c r="FM61" s="176">
        <v>7348.0</v>
      </c>
      <c r="FN61" s="176">
        <v>14265.0</v>
      </c>
      <c r="FO61" s="176">
        <v>10000.0</v>
      </c>
      <c r="FP61" s="178">
        <v>-1.0</v>
      </c>
      <c r="FQ61" s="179">
        <v>7.0</v>
      </c>
      <c r="FR61" s="77" t="str">
        <f t="shared" si="204"/>
        <v>1</v>
      </c>
      <c r="FS61" s="81">
        <f t="shared" si="1016"/>
        <v>0</v>
      </c>
      <c r="FT61" s="160">
        <f t="shared" si="1017"/>
        <v>2</v>
      </c>
      <c r="FU61" s="160">
        <f t="shared" si="1018"/>
        <v>5</v>
      </c>
      <c r="FV61" s="160">
        <f t="shared" si="1019"/>
        <v>5</v>
      </c>
      <c r="FW61" s="160">
        <f t="shared" si="1020"/>
        <v>12</v>
      </c>
      <c r="FX61" s="161">
        <f t="shared" ref="FX61:FY61" si="1519">FX60</f>
        <v>12</v>
      </c>
      <c r="FY61" s="175">
        <f t="shared" si="1519"/>
        <v>1175</v>
      </c>
      <c r="FZ61" s="163" t="str">
        <f t="shared" ref="FZ61:FZ68" si="1551">IFERROR(IF(GM61&gt;=10,"6",IF(GM61&gt;=8,"5",IF(GM61&gt;=6,"4",IF(GM61&gt;=4,"3",IF(GM61&gt;=2,"2",IF(GM61&gt;=-1,"1",IF(GM61&gt;=-2,"-1",IF(GM61&gt;=-3,"-2","-3")))))))), FZ69)</f>
        <v>2</v>
      </c>
      <c r="GA61" s="164">
        <f t="shared" si="212"/>
        <v>1</v>
      </c>
      <c r="GB61" s="165">
        <f t="shared" si="213"/>
        <v>2</v>
      </c>
      <c r="GC61" s="177">
        <v>8070.0</v>
      </c>
      <c r="GD61" s="177">
        <v>2625.0</v>
      </c>
      <c r="GE61" s="177">
        <v>-1000.0</v>
      </c>
      <c r="GF61" s="180">
        <v>2.5</v>
      </c>
      <c r="GG61" s="181">
        <v>4.0</v>
      </c>
      <c r="GH61" s="83" t="str">
        <f t="shared" si="214"/>
        <v>2</v>
      </c>
      <c r="GI61" s="167">
        <f t="shared" si="1023"/>
        <v>4.5</v>
      </c>
      <c r="GJ61" s="168">
        <f t="shared" si="1024"/>
        <v>2.5</v>
      </c>
      <c r="GK61" s="168">
        <f t="shared" si="1025"/>
        <v>1</v>
      </c>
      <c r="GL61" s="168">
        <f t="shared" si="1026"/>
        <v>-1</v>
      </c>
      <c r="GM61" s="168">
        <f t="shared" si="1027"/>
        <v>2.5</v>
      </c>
      <c r="GN61" s="154">
        <f t="shared" ref="GN61:GO61" si="1520">GN60</f>
        <v>13</v>
      </c>
      <c r="GO61" s="173">
        <f t="shared" si="1520"/>
        <v>1176</v>
      </c>
      <c r="GP61" s="156" t="str">
        <f t="shared" ref="GP61:GP68" si="1553">IFERROR(IF(HC61&gt;=10,"6",IF(HC61&gt;=8,"5",IF(HC61&gt;=6,"4",IF(HC61&gt;=4,"3",IF(HC61&gt;=2,"2",IF(HC61&gt;=-1,"1",IF(HC61&gt;=-2,"-1",IF(HC61&gt;=-3,"-2","-3")))))))), GP69)</f>
        <v>4</v>
      </c>
      <c r="GQ61" s="157">
        <f t="shared" si="222"/>
        <v>20</v>
      </c>
      <c r="GR61" s="158">
        <f t="shared" si="223"/>
        <v>4</v>
      </c>
      <c r="GS61" s="176">
        <v>8265.0</v>
      </c>
      <c r="GT61" s="176">
        <v>5099.0</v>
      </c>
      <c r="GU61" s="176">
        <v>1700.0</v>
      </c>
      <c r="GV61" s="178">
        <v>0.5</v>
      </c>
      <c r="GW61" s="179">
        <v>2.0</v>
      </c>
      <c r="GX61" s="77" t="str">
        <f t="shared" si="224"/>
        <v>3</v>
      </c>
      <c r="GY61" s="81">
        <f t="shared" si="1030"/>
        <v>3.5</v>
      </c>
      <c r="GZ61" s="160">
        <f t="shared" si="1031"/>
        <v>2.5</v>
      </c>
      <c r="HA61" s="160">
        <f t="shared" si="1032"/>
        <v>2.5</v>
      </c>
      <c r="HB61" s="160">
        <f t="shared" si="1033"/>
        <v>1</v>
      </c>
      <c r="HC61" s="160">
        <f t="shared" si="1034"/>
        <v>6</v>
      </c>
      <c r="HD61" s="161">
        <f t="shared" ref="HD61:HE61" si="1521">HD60</f>
        <v>14</v>
      </c>
      <c r="HE61" s="175">
        <f t="shared" si="1521"/>
        <v>1177</v>
      </c>
      <c r="HF61" s="163" t="str">
        <f t="shared" ref="HF61:HF68" si="1555">IFERROR(IF(HS61&gt;=10,"6",IF(HS61&gt;=8,"5",IF(HS61&gt;=6,"4",IF(HS61&gt;=4,"3",IF(HS61&gt;=2,"2",IF(HS61&gt;=-1,"1",IF(HS61&gt;=-2,"-1",IF(HS61&gt;=-3,"-2","-3")))))))), HF69)</f>
        <v>-1</v>
      </c>
      <c r="HG61" s="164">
        <f t="shared" si="232"/>
        <v>1</v>
      </c>
      <c r="HH61" s="165">
        <f t="shared" si="233"/>
        <v>-1</v>
      </c>
      <c r="HI61" s="177">
        <v>7952.0</v>
      </c>
      <c r="HJ61" s="177">
        <v>1999.0</v>
      </c>
      <c r="HK61" s="177">
        <v>-3000.0</v>
      </c>
      <c r="HL61" s="180">
        <v>4.0</v>
      </c>
      <c r="HM61" s="181">
        <v>9.0</v>
      </c>
      <c r="HN61" s="83" t="str">
        <f t="shared" si="234"/>
        <v>0</v>
      </c>
      <c r="HO61" s="167">
        <f t="shared" si="1037"/>
        <v>4</v>
      </c>
      <c r="HP61" s="168">
        <f t="shared" si="1038"/>
        <v>2</v>
      </c>
      <c r="HQ61" s="168">
        <f t="shared" si="1039"/>
        <v>0.5</v>
      </c>
      <c r="HR61" s="168">
        <f t="shared" si="1040"/>
        <v>-4</v>
      </c>
      <c r="HS61" s="168">
        <f t="shared" si="1041"/>
        <v>-1.5</v>
      </c>
      <c r="HT61" s="154">
        <f t="shared" ref="HT61:HU61" si="1522">HT60</f>
        <v>15</v>
      </c>
      <c r="HU61" s="173">
        <f t="shared" si="1522"/>
        <v>1178</v>
      </c>
      <c r="HV61" s="156" t="str">
        <f t="shared" ref="HV61:HV68" si="1557">IFERROR(IF(II61&gt;=10,"6",IF(II61&gt;=8,"5",IF(II61&gt;=6,"4",IF(II61&gt;=4,"3",IF(II61&gt;=2,"2",IF(II61&gt;=-1,"1",IF(II61&gt;=-2,"-1",IF(II61&gt;=-3,"-2","-3")))))))), HV69)</f>
        <v>1</v>
      </c>
      <c r="HW61" s="157" t="str">
        <f t="shared" si="242"/>
        <v/>
      </c>
      <c r="HX61" s="169">
        <f t="shared" si="243"/>
        <v>0</v>
      </c>
      <c r="HY61" s="159"/>
      <c r="HZ61" s="159"/>
      <c r="IA61" s="159"/>
      <c r="IB61" s="160"/>
      <c r="IC61" s="160"/>
      <c r="ID61" s="160" t="str">
        <f t="shared" si="244"/>
        <v>0</v>
      </c>
      <c r="IE61" s="160">
        <f t="shared" si="1044"/>
        <v>0</v>
      </c>
      <c r="IF61" s="160">
        <f t="shared" si="1045"/>
        <v>0</v>
      </c>
      <c r="IG61" s="160">
        <f t="shared" si="1046"/>
        <v>0</v>
      </c>
      <c r="IH61" s="160">
        <f t="shared" si="1047"/>
        <v>0</v>
      </c>
      <c r="II61" s="160">
        <f t="shared" si="1048"/>
        <v>0</v>
      </c>
      <c r="IJ61" s="161">
        <f t="shared" ref="IJ61:IK61" si="1523">IJ60</f>
        <v>16</v>
      </c>
      <c r="IK61" s="175">
        <f t="shared" si="1523"/>
        <v>1179</v>
      </c>
      <c r="IL61" s="163" t="str">
        <f t="shared" ref="IL61:IL68" si="1559">IFERROR(IF(IY61&gt;=10,"6",IF(IY61&gt;=8,"5",IF(IY61&gt;=6,"4",IF(IY61&gt;=4,"3",IF(IY61&gt;=2,"2",IF(IY61&gt;=-1,"1",IF(IY61&gt;=-2,"-1",IF(IY61&gt;=-3,"-2","-3")))))))), IL69)</f>
        <v>1</v>
      </c>
      <c r="IM61" s="164" t="str">
        <f t="shared" si="252"/>
        <v/>
      </c>
      <c r="IN61" s="165">
        <f t="shared" si="253"/>
        <v>0</v>
      </c>
      <c r="IO61" s="166"/>
      <c r="IP61" s="166"/>
      <c r="IQ61" s="166"/>
      <c r="IR61" s="168"/>
      <c r="IS61" s="168"/>
      <c r="IT61" s="170" t="str">
        <f t="shared" si="254"/>
        <v>0</v>
      </c>
      <c r="IU61" s="170">
        <f t="shared" si="1051"/>
        <v>0</v>
      </c>
      <c r="IV61" s="168">
        <f t="shared" si="1052"/>
        <v>0</v>
      </c>
      <c r="IW61" s="168">
        <f t="shared" si="1053"/>
        <v>0</v>
      </c>
      <c r="IX61" s="168">
        <f t="shared" si="1054"/>
        <v>0</v>
      </c>
      <c r="IY61" s="168">
        <f t="shared" si="1055"/>
        <v>0</v>
      </c>
      <c r="IZ61" s="154">
        <f t="shared" ref="IZ61:JA61" si="1524">IZ60</f>
        <v>17</v>
      </c>
      <c r="JA61" s="173">
        <f t="shared" si="1524"/>
        <v>1180</v>
      </c>
      <c r="JB61" s="156" t="str">
        <f t="shared" ref="JB61:JB68" si="1561">IFERROR(IF(JO61&gt;=10,"6",IF(JO61&gt;=8,"5",IF(JO61&gt;=6,"4",IF(JO61&gt;=4,"3",IF(JO61&gt;=2,"2",IF(JO61&gt;=-1,"1",IF(JO61&gt;=-2,"-1",IF(JO61&gt;=-3,"-2","-3")))))))), JB69)</f>
        <v>1</v>
      </c>
      <c r="JC61" s="157" t="str">
        <f t="shared" si="262"/>
        <v/>
      </c>
      <c r="JD61" s="158">
        <f t="shared" si="263"/>
        <v>0</v>
      </c>
      <c r="JE61" s="159"/>
      <c r="JF61" s="159"/>
      <c r="JG61" s="159"/>
      <c r="JH61" s="160"/>
      <c r="JI61" s="160"/>
      <c r="JJ61" s="171" t="str">
        <f t="shared" si="264"/>
        <v>0</v>
      </c>
      <c r="JK61" s="171">
        <f t="shared" si="1058"/>
        <v>0</v>
      </c>
      <c r="JL61" s="160">
        <f t="shared" si="1059"/>
        <v>0</v>
      </c>
      <c r="JM61" s="160">
        <f t="shared" si="1060"/>
        <v>0</v>
      </c>
      <c r="JN61" s="160">
        <f t="shared" si="1061"/>
        <v>0</v>
      </c>
      <c r="JO61" s="160">
        <f t="shared" si="1062"/>
        <v>0</v>
      </c>
      <c r="JP61" s="161">
        <f t="shared" ref="JP61:JQ61" si="1525">JP60</f>
        <v>18</v>
      </c>
      <c r="JQ61" s="175">
        <f t="shared" si="1525"/>
        <v>1181</v>
      </c>
      <c r="JR61" s="163" t="str">
        <f t="shared" ref="JR61:JR68" si="1563">IFERROR(IF(KE61&gt;=10,"6",IF(KE61&gt;=8,"5",IF(KE61&gt;=6,"4",IF(KE61&gt;=4,"3",IF(KE61&gt;=2,"2",IF(KE61&gt;=-1,"1",IF(KE61&gt;=-2,"-1",IF(KE61&gt;=-3,"-2","-3")))))))), JR69)</f>
        <v>1</v>
      </c>
      <c r="JS61" s="164" t="str">
        <f t="shared" si="272"/>
        <v/>
      </c>
      <c r="JT61" s="165">
        <f t="shared" si="273"/>
        <v>0</v>
      </c>
      <c r="JU61" s="166"/>
      <c r="JV61" s="166"/>
      <c r="JW61" s="166"/>
      <c r="JX61" s="168"/>
      <c r="JY61" s="168"/>
      <c r="JZ61" s="170" t="str">
        <f t="shared" si="274"/>
        <v>0</v>
      </c>
      <c r="KA61" s="170">
        <f t="shared" si="1065"/>
        <v>0</v>
      </c>
      <c r="KB61" s="168">
        <f t="shared" si="1066"/>
        <v>0</v>
      </c>
      <c r="KC61" s="168">
        <f t="shared" si="1067"/>
        <v>0</v>
      </c>
      <c r="KD61" s="168">
        <f t="shared" si="1068"/>
        <v>0</v>
      </c>
      <c r="KE61" s="168">
        <f t="shared" si="1069"/>
        <v>0</v>
      </c>
      <c r="KF61" s="154">
        <f t="shared" ref="KF61:KG61" si="1526">KF60</f>
        <v>19</v>
      </c>
      <c r="KG61" s="173">
        <f t="shared" si="1526"/>
        <v>1182</v>
      </c>
      <c r="KH61" s="156" t="str">
        <f t="shared" ref="KH61:KH68" si="1565">IFERROR(IF(KU61&gt;=10,"6",IF(KU61&gt;=8,"5",IF(KU61&gt;=6,"4",IF(KU61&gt;=4,"3",IF(KU61&gt;=2,"2",IF(KU61&gt;=-1,"1",IF(KU61&gt;=-2,"-1",IF(KU61&gt;=-3,"-2","-3")))))))), KH69)</f>
        <v>1</v>
      </c>
      <c r="KI61" s="157" t="str">
        <f t="shared" si="282"/>
        <v/>
      </c>
      <c r="KJ61" s="158">
        <f t="shared" si="283"/>
        <v>0</v>
      </c>
      <c r="KK61" s="159"/>
      <c r="KL61" s="159"/>
      <c r="KM61" s="159"/>
      <c r="KN61" s="160"/>
      <c r="KO61" s="160"/>
      <c r="KP61" s="171" t="str">
        <f t="shared" si="284"/>
        <v>0</v>
      </c>
      <c r="KQ61" s="171">
        <f t="shared" si="1072"/>
        <v>0</v>
      </c>
      <c r="KR61" s="160">
        <f t="shared" si="1073"/>
        <v>0</v>
      </c>
      <c r="KS61" s="160">
        <f t="shared" si="1074"/>
        <v>0</v>
      </c>
      <c r="KT61" s="160">
        <f t="shared" si="1075"/>
        <v>0</v>
      </c>
      <c r="KU61" s="160">
        <f t="shared" si="1076"/>
        <v>0</v>
      </c>
      <c r="KV61" s="161">
        <f t="shared" ref="KV61:KW61" si="1527">KV60</f>
        <v>20</v>
      </c>
      <c r="KW61" s="175">
        <f t="shared" si="1527"/>
        <v>1183</v>
      </c>
      <c r="KX61" s="163" t="str">
        <f t="shared" ref="KX61:KX68" si="1567">IFERROR(IF(LK61&gt;=10,"6",IF(LK61&gt;=8,"5",IF(LK61&gt;=6,"4",IF(LK61&gt;=4,"3",IF(LK61&gt;=2,"2",IF(LK61&gt;=-1,"1",IF(LK61&gt;=-2,"-1",IF(LK61&gt;=-3,"-2","-3")))))))), KX69)</f>
        <v>1</v>
      </c>
      <c r="KY61" s="164" t="str">
        <f t="shared" si="292"/>
        <v/>
      </c>
      <c r="KZ61" s="165">
        <f t="shared" si="293"/>
        <v>0</v>
      </c>
      <c r="LA61" s="166"/>
      <c r="LB61" s="166"/>
      <c r="LC61" s="166"/>
      <c r="LD61" s="168"/>
      <c r="LE61" s="168"/>
      <c r="LF61" s="170" t="str">
        <f t="shared" si="294"/>
        <v>0</v>
      </c>
      <c r="LG61" s="170">
        <f t="shared" si="1079"/>
        <v>0</v>
      </c>
      <c r="LH61" s="168">
        <f t="shared" si="1080"/>
        <v>0</v>
      </c>
      <c r="LI61" s="168">
        <f t="shared" si="1081"/>
        <v>0</v>
      </c>
      <c r="LJ61" s="168">
        <f t="shared" si="1082"/>
        <v>0</v>
      </c>
      <c r="LK61" s="168">
        <f t="shared" si="1083"/>
        <v>0</v>
      </c>
      <c r="LL61" s="172"/>
      <c r="LM61" s="172"/>
      <c r="LN61" s="168" t="str">
        <f t="shared" si="1084"/>
        <v>#REF!</v>
      </c>
      <c r="LO61" s="168" t="str">
        <f t="shared" si="1085"/>
        <v>#REF!</v>
      </c>
      <c r="LP61" s="168" t="str">
        <f t="shared" si="1086"/>
        <v>#REF!</v>
      </c>
      <c r="LQ61" s="168" t="str">
        <f t="shared" si="1087"/>
        <v>#REF!</v>
      </c>
    </row>
    <row r="62" ht="15.75" customHeight="1">
      <c r="A62" s="151">
        <v>46167.0</v>
      </c>
      <c r="B62" s="152" t="s">
        <v>32</v>
      </c>
      <c r="C62" s="153">
        <f t="shared" si="99"/>
        <v>-20100</v>
      </c>
      <c r="D62" s="154">
        <f t="shared" ref="D62:E62" si="1528">D61</f>
        <v>1</v>
      </c>
      <c r="E62" s="173">
        <f t="shared" si="1528"/>
        <v>1164</v>
      </c>
      <c r="F62" s="156" t="str">
        <f t="shared" si="1529"/>
        <v>-3</v>
      </c>
      <c r="G62" s="157">
        <f t="shared" si="102"/>
        <v>2</v>
      </c>
      <c r="H62" s="158">
        <f t="shared" si="103"/>
        <v>-3</v>
      </c>
      <c r="I62" s="176">
        <v>7902.0</v>
      </c>
      <c r="J62" s="176">
        <v>730.0</v>
      </c>
      <c r="K62" s="176">
        <v>-6000.0</v>
      </c>
      <c r="L62" s="178">
        <v>1.5</v>
      </c>
      <c r="M62" s="179">
        <v>9.0</v>
      </c>
      <c r="N62" s="77" t="str">
        <f t="shared" si="104"/>
        <v>0</v>
      </c>
      <c r="O62" s="81">
        <f t="shared" si="946"/>
        <v>1.5</v>
      </c>
      <c r="P62" s="160">
        <f t="shared" si="947"/>
        <v>2</v>
      </c>
      <c r="Q62" s="160">
        <f t="shared" si="948"/>
        <v>0</v>
      </c>
      <c r="R62" s="160">
        <f t="shared" si="949"/>
        <v>-6</v>
      </c>
      <c r="S62" s="160">
        <f t="shared" si="950"/>
        <v>-4</v>
      </c>
      <c r="T62" s="161">
        <f t="shared" ref="T62:U62" si="1530">T61</f>
        <v>2</v>
      </c>
      <c r="U62" s="175">
        <f t="shared" si="1530"/>
        <v>1165</v>
      </c>
      <c r="V62" s="163" t="str">
        <f t="shared" si="1531"/>
        <v>-2</v>
      </c>
      <c r="W62" s="164">
        <f t="shared" si="112"/>
        <v>4</v>
      </c>
      <c r="X62" s="165">
        <f t="shared" si="113"/>
        <v>-2</v>
      </c>
      <c r="Y62" s="177">
        <v>5432.0</v>
      </c>
      <c r="Z62" s="177">
        <v>1167.0</v>
      </c>
      <c r="AA62" s="177">
        <v>-4000.0</v>
      </c>
      <c r="AB62" s="180">
        <v>1.0</v>
      </c>
      <c r="AC62" s="181">
        <v>11.0</v>
      </c>
      <c r="AD62" s="83" t="str">
        <f t="shared" si="114"/>
        <v>-1</v>
      </c>
      <c r="AE62" s="167">
        <f t="shared" si="953"/>
        <v>0</v>
      </c>
      <c r="AF62" s="168">
        <f t="shared" si="954"/>
        <v>1.5</v>
      </c>
      <c r="AG62" s="168">
        <f t="shared" si="955"/>
        <v>0.5</v>
      </c>
      <c r="AH62" s="168">
        <f t="shared" si="956"/>
        <v>-5</v>
      </c>
      <c r="AI62" s="168">
        <f t="shared" si="957"/>
        <v>-3</v>
      </c>
      <c r="AJ62" s="154">
        <f t="shared" ref="AJ62:AK62" si="1532">AJ61</f>
        <v>3</v>
      </c>
      <c r="AK62" s="173">
        <f t="shared" si="1532"/>
        <v>1166</v>
      </c>
      <c r="AL62" s="156" t="str">
        <f t="shared" si="1533"/>
        <v>-3</v>
      </c>
      <c r="AM62" s="157">
        <f t="shared" si="122"/>
        <v>6</v>
      </c>
      <c r="AN62" s="158">
        <f t="shared" si="123"/>
        <v>-3</v>
      </c>
      <c r="AO62" s="176">
        <v>2957.0</v>
      </c>
      <c r="AP62" s="176">
        <v>393.0</v>
      </c>
      <c r="AQ62" s="176">
        <v>-4000.0</v>
      </c>
      <c r="AR62" s="178">
        <v>1.0</v>
      </c>
      <c r="AS62" s="179">
        <v>10.0</v>
      </c>
      <c r="AT62" s="77" t="str">
        <f t="shared" si="124"/>
        <v>-1</v>
      </c>
      <c r="AU62" s="81">
        <f t="shared" si="960"/>
        <v>0</v>
      </c>
      <c r="AV62" s="160">
        <f t="shared" si="961"/>
        <v>1</v>
      </c>
      <c r="AW62" s="160">
        <f t="shared" si="962"/>
        <v>0</v>
      </c>
      <c r="AX62" s="160">
        <f t="shared" si="963"/>
        <v>-5</v>
      </c>
      <c r="AY62" s="160">
        <f t="shared" si="964"/>
        <v>-4</v>
      </c>
      <c r="AZ62" s="161">
        <f t="shared" ref="AZ62:BA62" si="1534">AZ61</f>
        <v>4</v>
      </c>
      <c r="BA62" s="175">
        <f t="shared" si="1534"/>
        <v>1167</v>
      </c>
      <c r="BB62" s="163" t="str">
        <f t="shared" si="1535"/>
        <v>1</v>
      </c>
      <c r="BC62" s="164">
        <f t="shared" si="132"/>
        <v>1</v>
      </c>
      <c r="BD62" s="165">
        <f t="shared" si="133"/>
        <v>1</v>
      </c>
      <c r="BE62" s="177">
        <v>1865.0</v>
      </c>
      <c r="BF62" s="177">
        <v>935.0</v>
      </c>
      <c r="BG62" s="177">
        <v>-1500.0</v>
      </c>
      <c r="BH62" s="180">
        <v>2.5</v>
      </c>
      <c r="BI62" s="181">
        <v>4.0</v>
      </c>
      <c r="BJ62" s="83" t="str">
        <f t="shared" si="134"/>
        <v>2</v>
      </c>
      <c r="BK62" s="167">
        <f t="shared" si="967"/>
        <v>4.5</v>
      </c>
      <c r="BL62" s="168">
        <f t="shared" si="968"/>
        <v>0.5</v>
      </c>
      <c r="BM62" s="168">
        <f t="shared" si="969"/>
        <v>0</v>
      </c>
      <c r="BN62" s="168">
        <f t="shared" si="970"/>
        <v>-1.5</v>
      </c>
      <c r="BO62" s="168">
        <f t="shared" si="971"/>
        <v>-1</v>
      </c>
      <c r="BP62" s="154">
        <f t="shared" ref="BP62:BQ62" si="1536">BP61</f>
        <v>5</v>
      </c>
      <c r="BQ62" s="173">
        <f t="shared" si="1536"/>
        <v>1168</v>
      </c>
      <c r="BR62" s="156" t="str">
        <f t="shared" si="1537"/>
        <v>2</v>
      </c>
      <c r="BS62" s="157">
        <f t="shared" si="142"/>
        <v>1</v>
      </c>
      <c r="BT62" s="158">
        <f t="shared" si="143"/>
        <v>2</v>
      </c>
      <c r="BU62" s="176">
        <v>4787.0</v>
      </c>
      <c r="BV62" s="176">
        <v>3797.0</v>
      </c>
      <c r="BW62" s="176">
        <v>-300.0</v>
      </c>
      <c r="BX62" s="178">
        <v>3.0</v>
      </c>
      <c r="BY62" s="179">
        <v>5.0</v>
      </c>
      <c r="BZ62" s="77" t="str">
        <f t="shared" si="144"/>
        <v>2</v>
      </c>
      <c r="CA62" s="81">
        <f t="shared" si="974"/>
        <v>5</v>
      </c>
      <c r="CB62" s="160">
        <f t="shared" si="975"/>
        <v>1.5</v>
      </c>
      <c r="CC62" s="160">
        <f t="shared" si="976"/>
        <v>1.5</v>
      </c>
      <c r="CD62" s="160">
        <f t="shared" si="977"/>
        <v>-1</v>
      </c>
      <c r="CE62" s="160">
        <f t="shared" si="978"/>
        <v>2</v>
      </c>
      <c r="CF62" s="161">
        <f t="shared" ref="CF62:CG62" si="1538">CF61</f>
        <v>6</v>
      </c>
      <c r="CG62" s="175">
        <f t="shared" si="1538"/>
        <v>1169</v>
      </c>
      <c r="CH62" s="163" t="str">
        <f t="shared" si="1539"/>
        <v>1</v>
      </c>
      <c r="CI62" s="164">
        <f t="shared" si="152"/>
        <v>6</v>
      </c>
      <c r="CJ62" s="165">
        <f t="shared" si="153"/>
        <v>1</v>
      </c>
      <c r="CK62" s="177">
        <v>3927.0</v>
      </c>
      <c r="CL62" s="177">
        <v>1381.0</v>
      </c>
      <c r="CM62" s="177">
        <v>-1900.0</v>
      </c>
      <c r="CN62" s="180">
        <v>-1.0</v>
      </c>
      <c r="CO62" s="181">
        <v>8.0</v>
      </c>
      <c r="CP62" s="83" t="str">
        <f t="shared" si="154"/>
        <v>0</v>
      </c>
      <c r="CQ62" s="167">
        <f t="shared" si="981"/>
        <v>-1</v>
      </c>
      <c r="CR62" s="168">
        <f t="shared" si="982"/>
        <v>1</v>
      </c>
      <c r="CS62" s="168">
        <f t="shared" si="983"/>
        <v>0.5</v>
      </c>
      <c r="CT62" s="168">
        <f t="shared" si="984"/>
        <v>-1.5</v>
      </c>
      <c r="CU62" s="168">
        <f t="shared" si="985"/>
        <v>0</v>
      </c>
      <c r="CV62" s="154">
        <f t="shared" ref="CV62:CW62" si="1540">CV61</f>
        <v>7</v>
      </c>
      <c r="CW62" s="173">
        <f t="shared" si="1540"/>
        <v>1170</v>
      </c>
      <c r="CX62" s="156" t="str">
        <f t="shared" si="1541"/>
        <v>-1</v>
      </c>
      <c r="CY62" s="157">
        <f t="shared" si="162"/>
        <v>4</v>
      </c>
      <c r="CZ62" s="158">
        <f t="shared" si="163"/>
        <v>-1</v>
      </c>
      <c r="DA62" s="176">
        <v>6092.0</v>
      </c>
      <c r="DB62" s="176">
        <v>1241.0</v>
      </c>
      <c r="DC62" s="176">
        <v>-3000.0</v>
      </c>
      <c r="DD62" s="178">
        <v>-1.5</v>
      </c>
      <c r="DE62" s="179">
        <v>2.0</v>
      </c>
      <c r="DF62" s="77" t="str">
        <f t="shared" si="164"/>
        <v>3</v>
      </c>
      <c r="DG62" s="81">
        <f t="shared" si="988"/>
        <v>1.5</v>
      </c>
      <c r="DH62" s="160">
        <f t="shared" si="989"/>
        <v>2</v>
      </c>
      <c r="DI62" s="160">
        <f t="shared" si="990"/>
        <v>0.5</v>
      </c>
      <c r="DJ62" s="160">
        <f t="shared" si="991"/>
        <v>-4</v>
      </c>
      <c r="DK62" s="160">
        <f t="shared" si="992"/>
        <v>-1.5</v>
      </c>
      <c r="DL62" s="161">
        <f t="shared" ref="DL62:DM62" si="1542">DL61</f>
        <v>8</v>
      </c>
      <c r="DM62" s="175">
        <f t="shared" si="1542"/>
        <v>1171</v>
      </c>
      <c r="DN62" s="163" t="str">
        <f t="shared" si="1543"/>
        <v>3</v>
      </c>
      <c r="DO62" s="164">
        <f t="shared" si="172"/>
        <v>1</v>
      </c>
      <c r="DP62" s="165">
        <f t="shared" si="173"/>
        <v>3</v>
      </c>
      <c r="DQ62" s="177">
        <v>6903.0</v>
      </c>
      <c r="DR62" s="177">
        <v>4385.0</v>
      </c>
      <c r="DS62" s="177">
        <v>0.0</v>
      </c>
      <c r="DT62" s="180">
        <v>3.0</v>
      </c>
      <c r="DU62" s="181">
        <v>6.0</v>
      </c>
      <c r="DV62" s="83" t="str">
        <f t="shared" si="174"/>
        <v>1</v>
      </c>
      <c r="DW62" s="167">
        <f t="shared" si="995"/>
        <v>4</v>
      </c>
      <c r="DX62" s="168">
        <f t="shared" si="996"/>
        <v>2</v>
      </c>
      <c r="DY62" s="168">
        <f t="shared" si="997"/>
        <v>2</v>
      </c>
      <c r="DZ62" s="168">
        <f t="shared" si="998"/>
        <v>0</v>
      </c>
      <c r="EA62" s="168">
        <f t="shared" si="999"/>
        <v>4</v>
      </c>
      <c r="EB62" s="154">
        <f t="shared" ref="EB62:EC62" si="1544">EB61</f>
        <v>9</v>
      </c>
      <c r="EC62" s="173">
        <f t="shared" si="1544"/>
        <v>1172</v>
      </c>
      <c r="ED62" s="156" t="str">
        <f t="shared" si="1545"/>
        <v>1</v>
      </c>
      <c r="EE62" s="157">
        <f t="shared" si="182"/>
        <v>2</v>
      </c>
      <c r="EF62" s="169">
        <f t="shared" si="183"/>
        <v>1</v>
      </c>
      <c r="EG62" s="176">
        <v>4101.0</v>
      </c>
      <c r="EH62" s="176">
        <v>2731.0</v>
      </c>
      <c r="EI62" s="176">
        <v>-200.0</v>
      </c>
      <c r="EJ62" s="178">
        <v>2.0</v>
      </c>
      <c r="EK62" s="179">
        <v>13.0</v>
      </c>
      <c r="EL62" s="77" t="str">
        <f t="shared" si="184"/>
        <v>-2</v>
      </c>
      <c r="EM62" s="81">
        <f t="shared" si="1002"/>
        <v>0</v>
      </c>
      <c r="EN62" s="160">
        <f t="shared" si="1003"/>
        <v>1.5</v>
      </c>
      <c r="EO62" s="160">
        <f t="shared" si="1004"/>
        <v>1</v>
      </c>
      <c r="EP62" s="160">
        <f t="shared" si="1005"/>
        <v>-1</v>
      </c>
      <c r="EQ62" s="160">
        <f t="shared" si="1006"/>
        <v>1.5</v>
      </c>
      <c r="ER62" s="161">
        <f t="shared" ref="ER62:ES62" si="1546">ER61</f>
        <v>10</v>
      </c>
      <c r="ES62" s="175">
        <f t="shared" si="1546"/>
        <v>1173</v>
      </c>
      <c r="ET62" s="163" t="str">
        <f t="shared" si="1547"/>
        <v>-1</v>
      </c>
      <c r="EU62" s="164">
        <f t="shared" si="192"/>
        <v>16</v>
      </c>
      <c r="EV62" s="165">
        <f t="shared" si="193"/>
        <v>-1</v>
      </c>
      <c r="EW62" s="177">
        <v>6680.0</v>
      </c>
      <c r="EX62" s="177">
        <v>965.0</v>
      </c>
      <c r="EY62" s="177">
        <v>-3000.0</v>
      </c>
      <c r="EZ62" s="180">
        <v>0.5</v>
      </c>
      <c r="FA62" s="181">
        <v>14.0</v>
      </c>
      <c r="FB62" s="83" t="str">
        <f t="shared" si="194"/>
        <v>-2</v>
      </c>
      <c r="FC62" s="167">
        <f t="shared" si="1009"/>
        <v>-1.5</v>
      </c>
      <c r="FD62" s="168">
        <f t="shared" si="1010"/>
        <v>2</v>
      </c>
      <c r="FE62" s="168">
        <f t="shared" si="1011"/>
        <v>0</v>
      </c>
      <c r="FF62" s="168">
        <f t="shared" si="1012"/>
        <v>-4</v>
      </c>
      <c r="FG62" s="168">
        <f t="shared" si="1013"/>
        <v>-2</v>
      </c>
      <c r="FH62" s="154">
        <f t="shared" ref="FH62:FI62" si="1548">FH61</f>
        <v>11</v>
      </c>
      <c r="FI62" s="173">
        <f t="shared" si="1548"/>
        <v>1174</v>
      </c>
      <c r="FJ62" s="156" t="str">
        <f t="shared" si="1549"/>
        <v>1</v>
      </c>
      <c r="FK62" s="157">
        <f t="shared" si="202"/>
        <v>1</v>
      </c>
      <c r="FL62" s="158">
        <f t="shared" si="203"/>
        <v>1</v>
      </c>
      <c r="FM62" s="176">
        <v>3045.0</v>
      </c>
      <c r="FN62" s="176">
        <v>649.0</v>
      </c>
      <c r="FO62" s="176">
        <v>-2000.0</v>
      </c>
      <c r="FP62" s="178">
        <v>1.0</v>
      </c>
      <c r="FQ62" s="179">
        <v>3.0</v>
      </c>
      <c r="FR62" s="77" t="str">
        <f t="shared" si="204"/>
        <v>2.5</v>
      </c>
      <c r="FS62" s="81">
        <f t="shared" si="1016"/>
        <v>3.5</v>
      </c>
      <c r="FT62" s="160">
        <f t="shared" si="1017"/>
        <v>1</v>
      </c>
      <c r="FU62" s="160">
        <f t="shared" si="1018"/>
        <v>0</v>
      </c>
      <c r="FV62" s="160">
        <f t="shared" si="1019"/>
        <v>-1.5</v>
      </c>
      <c r="FW62" s="160">
        <f t="shared" si="1020"/>
        <v>-0.5</v>
      </c>
      <c r="FX62" s="161">
        <f t="shared" ref="FX62:FY62" si="1550">FX61</f>
        <v>12</v>
      </c>
      <c r="FY62" s="175">
        <f t="shared" si="1550"/>
        <v>1175</v>
      </c>
      <c r="FZ62" s="163" t="str">
        <f t="shared" si="1551"/>
        <v>1</v>
      </c>
      <c r="GA62" s="164">
        <f t="shared" si="212"/>
        <v>2</v>
      </c>
      <c r="GB62" s="165">
        <f t="shared" si="213"/>
        <v>1</v>
      </c>
      <c r="GC62" s="177">
        <v>2144.0</v>
      </c>
      <c r="GD62" s="177">
        <v>1480.0</v>
      </c>
      <c r="GE62" s="177">
        <v>-600.0</v>
      </c>
      <c r="GF62" s="180">
        <v>2.5</v>
      </c>
      <c r="GG62" s="181">
        <v>1.0</v>
      </c>
      <c r="GH62" s="83" t="str">
        <f t="shared" si="214"/>
        <v>3</v>
      </c>
      <c r="GI62" s="167">
        <f t="shared" si="1023"/>
        <v>5.5</v>
      </c>
      <c r="GJ62" s="168">
        <f t="shared" si="1024"/>
        <v>1</v>
      </c>
      <c r="GK62" s="168">
        <f t="shared" si="1025"/>
        <v>0.5</v>
      </c>
      <c r="GL62" s="168">
        <f t="shared" si="1026"/>
        <v>-1</v>
      </c>
      <c r="GM62" s="168">
        <f t="shared" si="1027"/>
        <v>0.5</v>
      </c>
      <c r="GN62" s="154">
        <f t="shared" ref="GN62:GO62" si="1552">GN61</f>
        <v>13</v>
      </c>
      <c r="GO62" s="173">
        <f t="shared" si="1552"/>
        <v>1176</v>
      </c>
      <c r="GP62" s="156" t="str">
        <f t="shared" si="1553"/>
        <v>6</v>
      </c>
      <c r="GQ62" s="157">
        <f t="shared" si="222"/>
        <v>1</v>
      </c>
      <c r="GR62" s="158">
        <f t="shared" si="223"/>
        <v>6</v>
      </c>
      <c r="GS62" s="176">
        <v>6165.0</v>
      </c>
      <c r="GT62" s="176">
        <v>10067.0</v>
      </c>
      <c r="GU62" s="176">
        <v>7800.0</v>
      </c>
      <c r="GV62" s="178">
        <v>1.0</v>
      </c>
      <c r="GW62" s="179">
        <v>7.0</v>
      </c>
      <c r="GX62" s="77" t="str">
        <f t="shared" si="224"/>
        <v>1</v>
      </c>
      <c r="GY62" s="81">
        <f t="shared" si="1030"/>
        <v>2</v>
      </c>
      <c r="GZ62" s="160">
        <f t="shared" si="1031"/>
        <v>2</v>
      </c>
      <c r="HA62" s="160">
        <f t="shared" si="1032"/>
        <v>5</v>
      </c>
      <c r="HB62" s="160">
        <f t="shared" si="1033"/>
        <v>4</v>
      </c>
      <c r="HC62" s="160">
        <f t="shared" si="1034"/>
        <v>11</v>
      </c>
      <c r="HD62" s="161">
        <f t="shared" ref="HD62:HE62" si="1554">HD61</f>
        <v>14</v>
      </c>
      <c r="HE62" s="175">
        <f t="shared" si="1554"/>
        <v>1177</v>
      </c>
      <c r="HF62" s="163" t="str">
        <f t="shared" si="1555"/>
        <v>1</v>
      </c>
      <c r="HG62" s="164">
        <f t="shared" si="232"/>
        <v>2</v>
      </c>
      <c r="HH62" s="165">
        <f t="shared" si="233"/>
        <v>1</v>
      </c>
      <c r="HI62" s="177">
        <v>6075.0</v>
      </c>
      <c r="HJ62" s="177">
        <v>1118.0</v>
      </c>
      <c r="HK62" s="177">
        <v>-1400.0</v>
      </c>
      <c r="HL62" s="180">
        <v>1.0</v>
      </c>
      <c r="HM62" s="181">
        <v>12.0</v>
      </c>
      <c r="HN62" s="83" t="str">
        <f t="shared" si="234"/>
        <v>-2</v>
      </c>
      <c r="HO62" s="167">
        <f t="shared" si="1037"/>
        <v>-1</v>
      </c>
      <c r="HP62" s="168">
        <f t="shared" si="1038"/>
        <v>2</v>
      </c>
      <c r="HQ62" s="168">
        <f t="shared" si="1039"/>
        <v>0.5</v>
      </c>
      <c r="HR62" s="168">
        <f t="shared" si="1040"/>
        <v>-1.5</v>
      </c>
      <c r="HS62" s="168">
        <f t="shared" si="1041"/>
        <v>1</v>
      </c>
      <c r="HT62" s="154">
        <f t="shared" ref="HT62:HU62" si="1556">HT61</f>
        <v>15</v>
      </c>
      <c r="HU62" s="173">
        <f t="shared" si="1556"/>
        <v>1178</v>
      </c>
      <c r="HV62" s="156" t="str">
        <f t="shared" si="1557"/>
        <v>1</v>
      </c>
      <c r="HW62" s="157" t="str">
        <f t="shared" si="242"/>
        <v/>
      </c>
      <c r="HX62" s="169">
        <f t="shared" si="243"/>
        <v>0</v>
      </c>
      <c r="HY62" s="159"/>
      <c r="HZ62" s="159"/>
      <c r="IA62" s="159"/>
      <c r="IB62" s="160"/>
      <c r="IC62" s="160"/>
      <c r="ID62" s="160" t="str">
        <f t="shared" si="244"/>
        <v>0</v>
      </c>
      <c r="IE62" s="160">
        <f t="shared" si="1044"/>
        <v>0</v>
      </c>
      <c r="IF62" s="160">
        <f t="shared" si="1045"/>
        <v>0</v>
      </c>
      <c r="IG62" s="160">
        <f t="shared" si="1046"/>
        <v>0</v>
      </c>
      <c r="IH62" s="160">
        <f t="shared" si="1047"/>
        <v>0</v>
      </c>
      <c r="II62" s="160">
        <f t="shared" si="1048"/>
        <v>0</v>
      </c>
      <c r="IJ62" s="161">
        <f t="shared" ref="IJ62:IK62" si="1558">IJ61</f>
        <v>16</v>
      </c>
      <c r="IK62" s="175">
        <f t="shared" si="1558"/>
        <v>1179</v>
      </c>
      <c r="IL62" s="163" t="str">
        <f t="shared" si="1559"/>
        <v>1</v>
      </c>
      <c r="IM62" s="164" t="str">
        <f t="shared" si="252"/>
        <v/>
      </c>
      <c r="IN62" s="165">
        <f t="shared" si="253"/>
        <v>0</v>
      </c>
      <c r="IO62" s="166"/>
      <c r="IP62" s="166"/>
      <c r="IQ62" s="166"/>
      <c r="IR62" s="168"/>
      <c r="IS62" s="168"/>
      <c r="IT62" s="170" t="str">
        <f t="shared" si="254"/>
        <v>0</v>
      </c>
      <c r="IU62" s="170">
        <f t="shared" si="1051"/>
        <v>0</v>
      </c>
      <c r="IV62" s="168">
        <f t="shared" si="1052"/>
        <v>0</v>
      </c>
      <c r="IW62" s="168">
        <f t="shared" si="1053"/>
        <v>0</v>
      </c>
      <c r="IX62" s="168">
        <f t="shared" si="1054"/>
        <v>0</v>
      </c>
      <c r="IY62" s="168">
        <f t="shared" si="1055"/>
        <v>0</v>
      </c>
      <c r="IZ62" s="154">
        <f t="shared" ref="IZ62:JA62" si="1560">IZ61</f>
        <v>17</v>
      </c>
      <c r="JA62" s="173">
        <f t="shared" si="1560"/>
        <v>1180</v>
      </c>
      <c r="JB62" s="156" t="str">
        <f t="shared" si="1561"/>
        <v>1</v>
      </c>
      <c r="JC62" s="157" t="str">
        <f t="shared" si="262"/>
        <v/>
      </c>
      <c r="JD62" s="158">
        <f t="shared" si="263"/>
        <v>0</v>
      </c>
      <c r="JE62" s="159"/>
      <c r="JF62" s="159"/>
      <c r="JG62" s="159"/>
      <c r="JH62" s="160"/>
      <c r="JI62" s="160"/>
      <c r="JJ62" s="171" t="str">
        <f t="shared" si="264"/>
        <v>0</v>
      </c>
      <c r="JK62" s="171">
        <f t="shared" si="1058"/>
        <v>0</v>
      </c>
      <c r="JL62" s="160">
        <f t="shared" si="1059"/>
        <v>0</v>
      </c>
      <c r="JM62" s="160">
        <f t="shared" si="1060"/>
        <v>0</v>
      </c>
      <c r="JN62" s="160">
        <f t="shared" si="1061"/>
        <v>0</v>
      </c>
      <c r="JO62" s="160">
        <f t="shared" si="1062"/>
        <v>0</v>
      </c>
      <c r="JP62" s="161">
        <f t="shared" ref="JP62:JQ62" si="1562">JP61</f>
        <v>18</v>
      </c>
      <c r="JQ62" s="175">
        <f t="shared" si="1562"/>
        <v>1181</v>
      </c>
      <c r="JR62" s="163" t="str">
        <f t="shared" si="1563"/>
        <v>1</v>
      </c>
      <c r="JS62" s="164" t="str">
        <f t="shared" si="272"/>
        <v/>
      </c>
      <c r="JT62" s="165">
        <f t="shared" si="273"/>
        <v>0</v>
      </c>
      <c r="JU62" s="166"/>
      <c r="JV62" s="166"/>
      <c r="JW62" s="166"/>
      <c r="JX62" s="168"/>
      <c r="JY62" s="168"/>
      <c r="JZ62" s="170" t="str">
        <f t="shared" si="274"/>
        <v>0</v>
      </c>
      <c r="KA62" s="170">
        <f t="shared" si="1065"/>
        <v>0</v>
      </c>
      <c r="KB62" s="168">
        <f t="shared" si="1066"/>
        <v>0</v>
      </c>
      <c r="KC62" s="168">
        <f t="shared" si="1067"/>
        <v>0</v>
      </c>
      <c r="KD62" s="168">
        <f t="shared" si="1068"/>
        <v>0</v>
      </c>
      <c r="KE62" s="168">
        <f t="shared" si="1069"/>
        <v>0</v>
      </c>
      <c r="KF62" s="154">
        <f t="shared" ref="KF62:KG62" si="1564">KF61</f>
        <v>19</v>
      </c>
      <c r="KG62" s="173">
        <f t="shared" si="1564"/>
        <v>1182</v>
      </c>
      <c r="KH62" s="156" t="str">
        <f t="shared" si="1565"/>
        <v>1</v>
      </c>
      <c r="KI62" s="157" t="str">
        <f t="shared" si="282"/>
        <v/>
      </c>
      <c r="KJ62" s="158">
        <f t="shared" si="283"/>
        <v>0</v>
      </c>
      <c r="KK62" s="159"/>
      <c r="KL62" s="159"/>
      <c r="KM62" s="159"/>
      <c r="KN62" s="160"/>
      <c r="KO62" s="160"/>
      <c r="KP62" s="171" t="str">
        <f t="shared" si="284"/>
        <v>0</v>
      </c>
      <c r="KQ62" s="171">
        <f t="shared" si="1072"/>
        <v>0</v>
      </c>
      <c r="KR62" s="160">
        <f t="shared" si="1073"/>
        <v>0</v>
      </c>
      <c r="KS62" s="160">
        <f t="shared" si="1074"/>
        <v>0</v>
      </c>
      <c r="KT62" s="160">
        <f t="shared" si="1075"/>
        <v>0</v>
      </c>
      <c r="KU62" s="160">
        <f t="shared" si="1076"/>
        <v>0</v>
      </c>
      <c r="KV62" s="161">
        <f t="shared" ref="KV62:KW62" si="1566">KV61</f>
        <v>20</v>
      </c>
      <c r="KW62" s="175">
        <f t="shared" si="1566"/>
        <v>1183</v>
      </c>
      <c r="KX62" s="163" t="str">
        <f t="shared" si="1567"/>
        <v>1</v>
      </c>
      <c r="KY62" s="164" t="str">
        <f t="shared" si="292"/>
        <v/>
      </c>
      <c r="KZ62" s="165">
        <f t="shared" si="293"/>
        <v>0</v>
      </c>
      <c r="LA62" s="166"/>
      <c r="LB62" s="166"/>
      <c r="LC62" s="166"/>
      <c r="LD62" s="168"/>
      <c r="LE62" s="168"/>
      <c r="LF62" s="170" t="str">
        <f t="shared" si="294"/>
        <v>0</v>
      </c>
      <c r="LG62" s="170">
        <f t="shared" si="1079"/>
        <v>0</v>
      </c>
      <c r="LH62" s="168">
        <f t="shared" si="1080"/>
        <v>0</v>
      </c>
      <c r="LI62" s="168">
        <f t="shared" si="1081"/>
        <v>0</v>
      </c>
      <c r="LJ62" s="168">
        <f t="shared" si="1082"/>
        <v>0</v>
      </c>
      <c r="LK62" s="168">
        <f t="shared" si="1083"/>
        <v>0</v>
      </c>
      <c r="LL62" s="172"/>
      <c r="LM62" s="172"/>
      <c r="LN62" s="168" t="str">
        <f t="shared" si="1084"/>
        <v>#REF!</v>
      </c>
      <c r="LO62" s="168" t="str">
        <f t="shared" si="1085"/>
        <v>#REF!</v>
      </c>
      <c r="LP62" s="168" t="str">
        <f t="shared" si="1086"/>
        <v>#REF!</v>
      </c>
      <c r="LQ62" s="168" t="str">
        <f t="shared" si="1087"/>
        <v>#REF!</v>
      </c>
    </row>
    <row r="63" ht="15.75" customHeight="1">
      <c r="A63" s="151">
        <v>46168.0</v>
      </c>
      <c r="B63" s="152" t="s">
        <v>33</v>
      </c>
      <c r="C63" s="153">
        <f t="shared" si="99"/>
        <v>14200</v>
      </c>
      <c r="D63" s="154">
        <f t="shared" ref="D63:E63" si="1568">D62</f>
        <v>1</v>
      </c>
      <c r="E63" s="173">
        <f t="shared" si="1568"/>
        <v>1164</v>
      </c>
      <c r="F63" s="156" t="str">
        <f t="shared" si="1529"/>
        <v>-3</v>
      </c>
      <c r="G63" s="157">
        <f t="shared" si="102"/>
        <v>3</v>
      </c>
      <c r="H63" s="158">
        <f t="shared" si="103"/>
        <v>-3</v>
      </c>
      <c r="I63" s="176">
        <v>6833.0</v>
      </c>
      <c r="J63" s="176">
        <v>750.0</v>
      </c>
      <c r="K63" s="176">
        <v>-4500.0</v>
      </c>
      <c r="L63" s="178">
        <v>0.5</v>
      </c>
      <c r="M63" s="179">
        <v>8.0</v>
      </c>
      <c r="N63" s="77" t="str">
        <f t="shared" si="104"/>
        <v>0</v>
      </c>
      <c r="O63" s="81">
        <f t="shared" si="946"/>
        <v>0.5</v>
      </c>
      <c r="P63" s="160">
        <f t="shared" si="947"/>
        <v>2</v>
      </c>
      <c r="Q63" s="160">
        <f t="shared" si="948"/>
        <v>0</v>
      </c>
      <c r="R63" s="160">
        <f t="shared" si="949"/>
        <v>-6</v>
      </c>
      <c r="S63" s="160">
        <f t="shared" si="950"/>
        <v>-4</v>
      </c>
      <c r="T63" s="161">
        <f t="shared" ref="T63:U63" si="1569">T62</f>
        <v>2</v>
      </c>
      <c r="U63" s="175">
        <f t="shared" si="1569"/>
        <v>1165</v>
      </c>
      <c r="V63" s="163" t="str">
        <f t="shared" si="1531"/>
        <v>1</v>
      </c>
      <c r="W63" s="164">
        <f t="shared" si="112"/>
        <v>5</v>
      </c>
      <c r="X63" s="165">
        <f t="shared" si="113"/>
        <v>1</v>
      </c>
      <c r="Y63" s="177">
        <v>4177.0</v>
      </c>
      <c r="Z63" s="177">
        <v>1449.0</v>
      </c>
      <c r="AA63" s="177">
        <v>-2000.0</v>
      </c>
      <c r="AB63" s="180">
        <v>-0.5</v>
      </c>
      <c r="AC63" s="181">
        <v>10.0</v>
      </c>
      <c r="AD63" s="83" t="str">
        <f t="shared" si="114"/>
        <v>-1</v>
      </c>
      <c r="AE63" s="167">
        <f t="shared" si="953"/>
        <v>-1.5</v>
      </c>
      <c r="AF63" s="168">
        <f t="shared" si="954"/>
        <v>1.5</v>
      </c>
      <c r="AG63" s="168">
        <f t="shared" si="955"/>
        <v>0.5</v>
      </c>
      <c r="AH63" s="168">
        <f t="shared" si="956"/>
        <v>-1.5</v>
      </c>
      <c r="AI63" s="168">
        <f t="shared" si="957"/>
        <v>0.5</v>
      </c>
      <c r="AJ63" s="154">
        <f t="shared" ref="AJ63:AK63" si="1570">AJ62</f>
        <v>3</v>
      </c>
      <c r="AK63" s="173">
        <f t="shared" si="1570"/>
        <v>1166</v>
      </c>
      <c r="AL63" s="156" t="str">
        <f t="shared" si="1533"/>
        <v>4</v>
      </c>
      <c r="AM63" s="157">
        <f t="shared" si="122"/>
        <v>7</v>
      </c>
      <c r="AN63" s="158">
        <f t="shared" si="123"/>
        <v>4</v>
      </c>
      <c r="AO63" s="176">
        <v>4239.0</v>
      </c>
      <c r="AP63" s="176">
        <v>5480.0</v>
      </c>
      <c r="AQ63" s="176">
        <v>2200.0</v>
      </c>
      <c r="AR63" s="178">
        <v>0.0</v>
      </c>
      <c r="AS63" s="179">
        <v>11.0</v>
      </c>
      <c r="AT63" s="77" t="str">
        <f t="shared" si="124"/>
        <v>-1</v>
      </c>
      <c r="AU63" s="81">
        <f t="shared" si="960"/>
        <v>-1</v>
      </c>
      <c r="AV63" s="160">
        <f t="shared" si="961"/>
        <v>1.5</v>
      </c>
      <c r="AW63" s="160">
        <f t="shared" si="962"/>
        <v>2.5</v>
      </c>
      <c r="AX63" s="160">
        <f t="shared" si="963"/>
        <v>2</v>
      </c>
      <c r="AY63" s="160">
        <f t="shared" si="964"/>
        <v>6</v>
      </c>
      <c r="AZ63" s="161">
        <f t="shared" ref="AZ63:BA63" si="1571">AZ62</f>
        <v>4</v>
      </c>
      <c r="BA63" s="175">
        <f t="shared" si="1571"/>
        <v>1167</v>
      </c>
      <c r="BB63" s="163" t="str">
        <f t="shared" si="1535"/>
        <v>-1</v>
      </c>
      <c r="BC63" s="164">
        <f t="shared" si="132"/>
        <v>2</v>
      </c>
      <c r="BD63" s="165">
        <f t="shared" si="133"/>
        <v>-1</v>
      </c>
      <c r="BE63" s="177">
        <v>6833.0</v>
      </c>
      <c r="BF63" s="177">
        <v>1910.0</v>
      </c>
      <c r="BG63" s="177">
        <v>-3000.0</v>
      </c>
      <c r="BH63" s="180">
        <v>3.0</v>
      </c>
      <c r="BI63" s="181">
        <v>6.0</v>
      </c>
      <c r="BJ63" s="83" t="str">
        <f t="shared" si="134"/>
        <v>1</v>
      </c>
      <c r="BK63" s="167">
        <f t="shared" si="967"/>
        <v>4</v>
      </c>
      <c r="BL63" s="168">
        <f t="shared" si="968"/>
        <v>2</v>
      </c>
      <c r="BM63" s="168">
        <f t="shared" si="969"/>
        <v>0.5</v>
      </c>
      <c r="BN63" s="168">
        <f t="shared" si="970"/>
        <v>-4</v>
      </c>
      <c r="BO63" s="168">
        <f t="shared" si="971"/>
        <v>-1.5</v>
      </c>
      <c r="BP63" s="154">
        <f t="shared" ref="BP63:BQ63" si="1572">BP62</f>
        <v>5</v>
      </c>
      <c r="BQ63" s="173">
        <f t="shared" si="1572"/>
        <v>1168</v>
      </c>
      <c r="BR63" s="156" t="str">
        <f t="shared" si="1537"/>
        <v>1</v>
      </c>
      <c r="BS63" s="157">
        <f t="shared" si="142"/>
        <v>2</v>
      </c>
      <c r="BT63" s="158">
        <f t="shared" si="143"/>
        <v>1</v>
      </c>
      <c r="BU63" s="176">
        <v>3486.0</v>
      </c>
      <c r="BV63" s="176">
        <v>1029.0</v>
      </c>
      <c r="BW63" s="176">
        <v>-1200.0</v>
      </c>
      <c r="BX63" s="178">
        <v>3.0</v>
      </c>
      <c r="BY63" s="179">
        <v>9.0</v>
      </c>
      <c r="BZ63" s="77" t="str">
        <f t="shared" si="144"/>
        <v>0</v>
      </c>
      <c r="CA63" s="81">
        <f t="shared" si="974"/>
        <v>3</v>
      </c>
      <c r="CB63" s="160">
        <f t="shared" si="975"/>
        <v>1</v>
      </c>
      <c r="CC63" s="160">
        <f t="shared" si="976"/>
        <v>0.5</v>
      </c>
      <c r="CD63" s="160">
        <f t="shared" si="977"/>
        <v>-1.5</v>
      </c>
      <c r="CE63" s="160">
        <f t="shared" si="978"/>
        <v>0</v>
      </c>
      <c r="CF63" s="161">
        <f t="shared" ref="CF63:CG63" si="1573">CF62</f>
        <v>6</v>
      </c>
      <c r="CG63" s="175">
        <f t="shared" si="1573"/>
        <v>1169</v>
      </c>
      <c r="CH63" s="163" t="str">
        <f t="shared" si="1539"/>
        <v>6</v>
      </c>
      <c r="CI63" s="164">
        <f t="shared" si="152"/>
        <v>7</v>
      </c>
      <c r="CJ63" s="165">
        <f t="shared" si="153"/>
        <v>6</v>
      </c>
      <c r="CK63" s="177">
        <v>6241.0</v>
      </c>
      <c r="CL63" s="177">
        <v>11775.0</v>
      </c>
      <c r="CM63" s="177">
        <v>9200.0</v>
      </c>
      <c r="CN63" s="180">
        <v>0.0</v>
      </c>
      <c r="CO63" s="181">
        <v>5.0</v>
      </c>
      <c r="CP63" s="83" t="str">
        <f t="shared" si="154"/>
        <v>2</v>
      </c>
      <c r="CQ63" s="167">
        <f t="shared" si="981"/>
        <v>2</v>
      </c>
      <c r="CR63" s="168">
        <f t="shared" si="982"/>
        <v>2</v>
      </c>
      <c r="CS63" s="168">
        <f t="shared" si="983"/>
        <v>5</v>
      </c>
      <c r="CT63" s="168">
        <f t="shared" si="984"/>
        <v>5</v>
      </c>
      <c r="CU63" s="168">
        <f t="shared" si="985"/>
        <v>12</v>
      </c>
      <c r="CV63" s="154">
        <f t="shared" ref="CV63:CW63" si="1574">CV62</f>
        <v>7</v>
      </c>
      <c r="CW63" s="173">
        <f t="shared" si="1574"/>
        <v>1170</v>
      </c>
      <c r="CX63" s="156" t="str">
        <f t="shared" si="1541"/>
        <v>6</v>
      </c>
      <c r="CY63" s="157">
        <f t="shared" si="162"/>
        <v>5</v>
      </c>
      <c r="CZ63" s="158">
        <f t="shared" si="163"/>
        <v>6</v>
      </c>
      <c r="DA63" s="176">
        <v>4598.0</v>
      </c>
      <c r="DB63" s="176">
        <v>11112.0</v>
      </c>
      <c r="DC63" s="176">
        <v>8100.0</v>
      </c>
      <c r="DD63" s="178">
        <v>-1.5</v>
      </c>
      <c r="DE63" s="179">
        <v>7.0</v>
      </c>
      <c r="DF63" s="77" t="str">
        <f t="shared" si="164"/>
        <v>1</v>
      </c>
      <c r="DG63" s="81">
        <f t="shared" si="988"/>
        <v>-0.5</v>
      </c>
      <c r="DH63" s="160">
        <f t="shared" si="989"/>
        <v>1.5</v>
      </c>
      <c r="DI63" s="160">
        <f t="shared" si="990"/>
        <v>5</v>
      </c>
      <c r="DJ63" s="160">
        <f t="shared" si="991"/>
        <v>5</v>
      </c>
      <c r="DK63" s="160">
        <f t="shared" si="992"/>
        <v>11.5</v>
      </c>
      <c r="DL63" s="161">
        <f t="shared" ref="DL63:DM63" si="1575">DL62</f>
        <v>8</v>
      </c>
      <c r="DM63" s="175">
        <f t="shared" si="1575"/>
        <v>1171</v>
      </c>
      <c r="DN63" s="163" t="str">
        <f t="shared" si="1543"/>
        <v>4</v>
      </c>
      <c r="DO63" s="164">
        <f t="shared" si="172"/>
        <v>2</v>
      </c>
      <c r="DP63" s="165">
        <f t="shared" si="173"/>
        <v>4</v>
      </c>
      <c r="DQ63" s="177">
        <v>8320.0</v>
      </c>
      <c r="DR63" s="177">
        <v>6275.0</v>
      </c>
      <c r="DS63" s="177">
        <v>3100.0</v>
      </c>
      <c r="DT63" s="180">
        <v>1.5</v>
      </c>
      <c r="DU63" s="181">
        <v>4.0</v>
      </c>
      <c r="DV63" s="83" t="str">
        <f t="shared" si="174"/>
        <v>2</v>
      </c>
      <c r="DW63" s="167">
        <f t="shared" si="995"/>
        <v>3.5</v>
      </c>
      <c r="DX63" s="168">
        <f t="shared" si="996"/>
        <v>2.5</v>
      </c>
      <c r="DY63" s="168">
        <f t="shared" si="997"/>
        <v>3</v>
      </c>
      <c r="DZ63" s="168">
        <f t="shared" si="998"/>
        <v>2</v>
      </c>
      <c r="EA63" s="168">
        <f t="shared" si="999"/>
        <v>7.5</v>
      </c>
      <c r="EB63" s="154">
        <f t="shared" ref="EB63:EC63" si="1576">EB62</f>
        <v>9</v>
      </c>
      <c r="EC63" s="173">
        <f t="shared" si="1576"/>
        <v>1172</v>
      </c>
      <c r="ED63" s="156" t="str">
        <f t="shared" si="1545"/>
        <v>3</v>
      </c>
      <c r="EE63" s="157">
        <f t="shared" si="182"/>
        <v>3</v>
      </c>
      <c r="EF63" s="169">
        <f t="shared" si="183"/>
        <v>3</v>
      </c>
      <c r="EG63" s="176">
        <v>5235.0</v>
      </c>
      <c r="EH63" s="176">
        <v>4859.0</v>
      </c>
      <c r="EI63" s="176">
        <v>1200.0</v>
      </c>
      <c r="EJ63" s="178">
        <v>2.5</v>
      </c>
      <c r="EK63" s="179">
        <v>14.0</v>
      </c>
      <c r="EL63" s="77" t="str">
        <f t="shared" si="184"/>
        <v>-2</v>
      </c>
      <c r="EM63" s="81">
        <f t="shared" si="1002"/>
        <v>0.5</v>
      </c>
      <c r="EN63" s="160">
        <f t="shared" si="1003"/>
        <v>1.5</v>
      </c>
      <c r="EO63" s="160">
        <f t="shared" si="1004"/>
        <v>2</v>
      </c>
      <c r="EP63" s="160">
        <f t="shared" si="1005"/>
        <v>1</v>
      </c>
      <c r="EQ63" s="160">
        <f t="shared" si="1006"/>
        <v>4.5</v>
      </c>
      <c r="ER63" s="161">
        <f t="shared" ref="ER63:ES63" si="1577">ER62</f>
        <v>10</v>
      </c>
      <c r="ES63" s="175">
        <f t="shared" si="1577"/>
        <v>1173</v>
      </c>
      <c r="ET63" s="163" t="str">
        <f t="shared" si="1547"/>
        <v>2</v>
      </c>
      <c r="EU63" s="164">
        <f t="shared" si="192"/>
        <v>17</v>
      </c>
      <c r="EV63" s="165">
        <f t="shared" si="193"/>
        <v>2</v>
      </c>
      <c r="EW63" s="177">
        <v>5766.0</v>
      </c>
      <c r="EX63" s="177">
        <v>4383.0</v>
      </c>
      <c r="EY63" s="177">
        <v>200.0</v>
      </c>
      <c r="EZ63" s="180">
        <v>-0.5</v>
      </c>
      <c r="FA63" s="181">
        <v>1.0</v>
      </c>
      <c r="FB63" s="83" t="str">
        <f t="shared" si="194"/>
        <v>3</v>
      </c>
      <c r="FC63" s="167">
        <f t="shared" si="1009"/>
        <v>2.5</v>
      </c>
      <c r="FD63" s="168">
        <f t="shared" si="1010"/>
        <v>1.5</v>
      </c>
      <c r="FE63" s="168">
        <f t="shared" si="1011"/>
        <v>2</v>
      </c>
      <c r="FF63" s="168">
        <f t="shared" si="1012"/>
        <v>0</v>
      </c>
      <c r="FG63" s="168">
        <f t="shared" si="1013"/>
        <v>3.5</v>
      </c>
      <c r="FH63" s="154">
        <f t="shared" ref="FH63:FI63" si="1578">FH62</f>
        <v>11</v>
      </c>
      <c r="FI63" s="173">
        <f t="shared" si="1578"/>
        <v>1174</v>
      </c>
      <c r="FJ63" s="156" t="str">
        <f t="shared" si="1549"/>
        <v>1</v>
      </c>
      <c r="FK63" s="157">
        <f t="shared" si="202"/>
        <v>2</v>
      </c>
      <c r="FL63" s="158">
        <f t="shared" si="203"/>
        <v>1</v>
      </c>
      <c r="FM63" s="176">
        <v>6311.0</v>
      </c>
      <c r="FN63" s="176">
        <v>1676.0</v>
      </c>
      <c r="FO63" s="176">
        <v>-1000.0</v>
      </c>
      <c r="FP63" s="178">
        <v>1.0</v>
      </c>
      <c r="FQ63" s="179">
        <v>3.0</v>
      </c>
      <c r="FR63" s="77" t="str">
        <f t="shared" si="204"/>
        <v>2.5</v>
      </c>
      <c r="FS63" s="81">
        <f t="shared" si="1016"/>
        <v>3.5</v>
      </c>
      <c r="FT63" s="160">
        <f t="shared" si="1017"/>
        <v>2</v>
      </c>
      <c r="FU63" s="160">
        <f t="shared" si="1018"/>
        <v>0.5</v>
      </c>
      <c r="FV63" s="160">
        <f t="shared" si="1019"/>
        <v>-1</v>
      </c>
      <c r="FW63" s="160">
        <f t="shared" si="1020"/>
        <v>1.5</v>
      </c>
      <c r="FX63" s="161">
        <f t="shared" ref="FX63:FY63" si="1579">FX62</f>
        <v>12</v>
      </c>
      <c r="FY63" s="175">
        <f t="shared" si="1579"/>
        <v>1175</v>
      </c>
      <c r="FZ63" s="163" t="str">
        <f t="shared" si="1551"/>
        <v>6</v>
      </c>
      <c r="GA63" s="164">
        <f t="shared" si="212"/>
        <v>3</v>
      </c>
      <c r="GB63" s="165">
        <f t="shared" si="213"/>
        <v>6</v>
      </c>
      <c r="GC63" s="177">
        <v>7306.0</v>
      </c>
      <c r="GD63" s="177">
        <v>10106.0</v>
      </c>
      <c r="GE63" s="177">
        <v>9900.0</v>
      </c>
      <c r="GF63" s="180">
        <v>3.0</v>
      </c>
      <c r="GG63" s="181">
        <v>12.0</v>
      </c>
      <c r="GH63" s="83" t="str">
        <f t="shared" si="214"/>
        <v>-2</v>
      </c>
      <c r="GI63" s="167">
        <f t="shared" si="1023"/>
        <v>1</v>
      </c>
      <c r="GJ63" s="168">
        <f t="shared" si="1024"/>
        <v>2</v>
      </c>
      <c r="GK63" s="168">
        <f t="shared" si="1025"/>
        <v>5</v>
      </c>
      <c r="GL63" s="168">
        <f t="shared" si="1026"/>
        <v>5</v>
      </c>
      <c r="GM63" s="168">
        <f t="shared" si="1027"/>
        <v>12</v>
      </c>
      <c r="GN63" s="154">
        <f t="shared" ref="GN63:GO63" si="1580">GN62</f>
        <v>13</v>
      </c>
      <c r="GO63" s="173">
        <f t="shared" si="1580"/>
        <v>1176</v>
      </c>
      <c r="GP63" s="156" t="str">
        <f t="shared" si="1553"/>
        <v>-3</v>
      </c>
      <c r="GQ63" s="157">
        <f t="shared" si="222"/>
        <v>1</v>
      </c>
      <c r="GR63" s="158">
        <f t="shared" si="223"/>
        <v>-3</v>
      </c>
      <c r="GS63" s="176">
        <v>5241.0</v>
      </c>
      <c r="GT63" s="176">
        <v>823.0</v>
      </c>
      <c r="GU63" s="176">
        <v>-4000.0</v>
      </c>
      <c r="GV63" s="178">
        <v>4.0</v>
      </c>
      <c r="GW63" s="179">
        <v>2.0</v>
      </c>
      <c r="GX63" s="77" t="str">
        <f t="shared" si="224"/>
        <v>3</v>
      </c>
      <c r="GY63" s="81">
        <f t="shared" si="1030"/>
        <v>7</v>
      </c>
      <c r="GZ63" s="160">
        <f t="shared" si="1031"/>
        <v>1.5</v>
      </c>
      <c r="HA63" s="160">
        <f t="shared" si="1032"/>
        <v>0</v>
      </c>
      <c r="HB63" s="160">
        <f t="shared" si="1033"/>
        <v>-5</v>
      </c>
      <c r="HC63" s="160">
        <f t="shared" si="1034"/>
        <v>-3.5</v>
      </c>
      <c r="HD63" s="161">
        <f t="shared" ref="HD63:HE63" si="1581">HD62</f>
        <v>14</v>
      </c>
      <c r="HE63" s="175">
        <f t="shared" si="1581"/>
        <v>1177</v>
      </c>
      <c r="HF63" s="163" t="str">
        <f t="shared" si="1555"/>
        <v>-2</v>
      </c>
      <c r="HG63" s="164">
        <f t="shared" si="232"/>
        <v>3</v>
      </c>
      <c r="HH63" s="165">
        <f t="shared" si="233"/>
        <v>-2</v>
      </c>
      <c r="HI63" s="177">
        <v>6355.0</v>
      </c>
      <c r="HJ63" s="177">
        <v>844.0</v>
      </c>
      <c r="HK63" s="177">
        <v>-4000.0</v>
      </c>
      <c r="HL63" s="180">
        <v>1.0</v>
      </c>
      <c r="HM63" s="181">
        <v>13.0</v>
      </c>
      <c r="HN63" s="83" t="str">
        <f t="shared" si="234"/>
        <v>-2</v>
      </c>
      <c r="HO63" s="167">
        <f t="shared" si="1037"/>
        <v>-1</v>
      </c>
      <c r="HP63" s="168">
        <f t="shared" si="1038"/>
        <v>2</v>
      </c>
      <c r="HQ63" s="168">
        <f t="shared" si="1039"/>
        <v>0</v>
      </c>
      <c r="HR63" s="168">
        <f t="shared" si="1040"/>
        <v>-5</v>
      </c>
      <c r="HS63" s="168">
        <f t="shared" si="1041"/>
        <v>-3</v>
      </c>
      <c r="HT63" s="154">
        <f t="shared" ref="HT63:HU63" si="1582">HT62</f>
        <v>15</v>
      </c>
      <c r="HU63" s="173">
        <f t="shared" si="1582"/>
        <v>1178</v>
      </c>
      <c r="HV63" s="156" t="str">
        <f t="shared" si="1557"/>
        <v>1</v>
      </c>
      <c r="HW63" s="157" t="str">
        <f t="shared" si="242"/>
        <v/>
      </c>
      <c r="HX63" s="169">
        <f t="shared" si="243"/>
        <v>0</v>
      </c>
      <c r="HY63" s="159"/>
      <c r="HZ63" s="159"/>
      <c r="IA63" s="159"/>
      <c r="IB63" s="160"/>
      <c r="IC63" s="160"/>
      <c r="ID63" s="160" t="str">
        <f t="shared" si="244"/>
        <v>0</v>
      </c>
      <c r="IE63" s="160">
        <f t="shared" si="1044"/>
        <v>0</v>
      </c>
      <c r="IF63" s="160">
        <f t="shared" si="1045"/>
        <v>0</v>
      </c>
      <c r="IG63" s="160">
        <f t="shared" si="1046"/>
        <v>0</v>
      </c>
      <c r="IH63" s="160">
        <f t="shared" si="1047"/>
        <v>0</v>
      </c>
      <c r="II63" s="160">
        <f t="shared" si="1048"/>
        <v>0</v>
      </c>
      <c r="IJ63" s="161">
        <f t="shared" ref="IJ63:IK63" si="1583">IJ62</f>
        <v>16</v>
      </c>
      <c r="IK63" s="175">
        <f t="shared" si="1583"/>
        <v>1179</v>
      </c>
      <c r="IL63" s="163" t="str">
        <f t="shared" si="1559"/>
        <v>1</v>
      </c>
      <c r="IM63" s="164" t="str">
        <f t="shared" si="252"/>
        <v/>
      </c>
      <c r="IN63" s="165">
        <f t="shared" si="253"/>
        <v>0</v>
      </c>
      <c r="IO63" s="166"/>
      <c r="IP63" s="166"/>
      <c r="IQ63" s="166"/>
      <c r="IR63" s="168"/>
      <c r="IS63" s="168"/>
      <c r="IT63" s="170" t="str">
        <f t="shared" si="254"/>
        <v>0</v>
      </c>
      <c r="IU63" s="170">
        <f t="shared" si="1051"/>
        <v>0</v>
      </c>
      <c r="IV63" s="168">
        <f t="shared" si="1052"/>
        <v>0</v>
      </c>
      <c r="IW63" s="168">
        <f t="shared" si="1053"/>
        <v>0</v>
      </c>
      <c r="IX63" s="168">
        <f t="shared" si="1054"/>
        <v>0</v>
      </c>
      <c r="IY63" s="168">
        <f t="shared" si="1055"/>
        <v>0</v>
      </c>
      <c r="IZ63" s="154">
        <f t="shared" ref="IZ63:JA63" si="1584">IZ62</f>
        <v>17</v>
      </c>
      <c r="JA63" s="173">
        <f t="shared" si="1584"/>
        <v>1180</v>
      </c>
      <c r="JB63" s="156" t="str">
        <f t="shared" si="1561"/>
        <v>1</v>
      </c>
      <c r="JC63" s="157" t="str">
        <f t="shared" si="262"/>
        <v/>
      </c>
      <c r="JD63" s="158">
        <f t="shared" si="263"/>
        <v>0</v>
      </c>
      <c r="JE63" s="159"/>
      <c r="JF63" s="159"/>
      <c r="JG63" s="159"/>
      <c r="JH63" s="160"/>
      <c r="JI63" s="160"/>
      <c r="JJ63" s="171" t="str">
        <f t="shared" si="264"/>
        <v>0</v>
      </c>
      <c r="JK63" s="171">
        <f t="shared" si="1058"/>
        <v>0</v>
      </c>
      <c r="JL63" s="160">
        <f t="shared" si="1059"/>
        <v>0</v>
      </c>
      <c r="JM63" s="160">
        <f t="shared" si="1060"/>
        <v>0</v>
      </c>
      <c r="JN63" s="160">
        <f t="shared" si="1061"/>
        <v>0</v>
      </c>
      <c r="JO63" s="160">
        <f t="shared" si="1062"/>
        <v>0</v>
      </c>
      <c r="JP63" s="161">
        <f t="shared" ref="JP63:JQ63" si="1585">JP62</f>
        <v>18</v>
      </c>
      <c r="JQ63" s="175">
        <f t="shared" si="1585"/>
        <v>1181</v>
      </c>
      <c r="JR63" s="163" t="str">
        <f t="shared" si="1563"/>
        <v>1</v>
      </c>
      <c r="JS63" s="164" t="str">
        <f t="shared" si="272"/>
        <v/>
      </c>
      <c r="JT63" s="165">
        <f t="shared" si="273"/>
        <v>0</v>
      </c>
      <c r="JU63" s="166"/>
      <c r="JV63" s="166"/>
      <c r="JW63" s="166"/>
      <c r="JX63" s="168"/>
      <c r="JY63" s="168"/>
      <c r="JZ63" s="170" t="str">
        <f t="shared" si="274"/>
        <v>0</v>
      </c>
      <c r="KA63" s="170">
        <f t="shared" si="1065"/>
        <v>0</v>
      </c>
      <c r="KB63" s="168">
        <f t="shared" si="1066"/>
        <v>0</v>
      </c>
      <c r="KC63" s="168">
        <f t="shared" si="1067"/>
        <v>0</v>
      </c>
      <c r="KD63" s="168">
        <f t="shared" si="1068"/>
        <v>0</v>
      </c>
      <c r="KE63" s="168">
        <f t="shared" si="1069"/>
        <v>0</v>
      </c>
      <c r="KF63" s="154">
        <f t="shared" ref="KF63:KG63" si="1586">KF62</f>
        <v>19</v>
      </c>
      <c r="KG63" s="173">
        <f t="shared" si="1586"/>
        <v>1182</v>
      </c>
      <c r="KH63" s="156" t="str">
        <f t="shared" si="1565"/>
        <v>1</v>
      </c>
      <c r="KI63" s="157" t="str">
        <f t="shared" si="282"/>
        <v/>
      </c>
      <c r="KJ63" s="158">
        <f t="shared" si="283"/>
        <v>0</v>
      </c>
      <c r="KK63" s="159"/>
      <c r="KL63" s="159"/>
      <c r="KM63" s="159"/>
      <c r="KN63" s="160"/>
      <c r="KO63" s="160"/>
      <c r="KP63" s="171" t="str">
        <f t="shared" si="284"/>
        <v>0</v>
      </c>
      <c r="KQ63" s="171">
        <f t="shared" si="1072"/>
        <v>0</v>
      </c>
      <c r="KR63" s="160">
        <f t="shared" si="1073"/>
        <v>0</v>
      </c>
      <c r="KS63" s="160">
        <f t="shared" si="1074"/>
        <v>0</v>
      </c>
      <c r="KT63" s="160">
        <f t="shared" si="1075"/>
        <v>0</v>
      </c>
      <c r="KU63" s="160">
        <f t="shared" si="1076"/>
        <v>0</v>
      </c>
      <c r="KV63" s="161">
        <f t="shared" ref="KV63:KW63" si="1587">KV62</f>
        <v>20</v>
      </c>
      <c r="KW63" s="175">
        <f t="shared" si="1587"/>
        <v>1183</v>
      </c>
      <c r="KX63" s="163" t="str">
        <f t="shared" si="1567"/>
        <v>1</v>
      </c>
      <c r="KY63" s="164" t="str">
        <f t="shared" si="292"/>
        <v/>
      </c>
      <c r="KZ63" s="165">
        <f t="shared" si="293"/>
        <v>0</v>
      </c>
      <c r="LA63" s="166"/>
      <c r="LB63" s="166"/>
      <c r="LC63" s="166"/>
      <c r="LD63" s="168"/>
      <c r="LE63" s="168"/>
      <c r="LF63" s="170" t="str">
        <f t="shared" si="294"/>
        <v>0</v>
      </c>
      <c r="LG63" s="170">
        <f t="shared" si="1079"/>
        <v>0</v>
      </c>
      <c r="LH63" s="168">
        <f t="shared" si="1080"/>
        <v>0</v>
      </c>
      <c r="LI63" s="168">
        <f t="shared" si="1081"/>
        <v>0</v>
      </c>
      <c r="LJ63" s="168">
        <f t="shared" si="1082"/>
        <v>0</v>
      </c>
      <c r="LK63" s="168">
        <f t="shared" si="1083"/>
        <v>0</v>
      </c>
      <c r="LL63" s="172"/>
      <c r="LM63" s="172"/>
      <c r="LN63" s="168" t="str">
        <f t="shared" si="1084"/>
        <v>#REF!</v>
      </c>
      <c r="LO63" s="168" t="str">
        <f t="shared" si="1085"/>
        <v>#REF!</v>
      </c>
      <c r="LP63" s="168" t="str">
        <f t="shared" si="1086"/>
        <v>#REF!</v>
      </c>
      <c r="LQ63" s="168" t="str">
        <f t="shared" si="1087"/>
        <v>#REF!</v>
      </c>
    </row>
    <row r="64" ht="15.75" customHeight="1">
      <c r="A64" s="151">
        <v>46169.0</v>
      </c>
      <c r="B64" s="152" t="s">
        <v>27</v>
      </c>
      <c r="C64" s="153">
        <f t="shared" si="99"/>
        <v>-4200</v>
      </c>
      <c r="D64" s="154">
        <f t="shared" ref="D64:E64" si="1588">D63</f>
        <v>1</v>
      </c>
      <c r="E64" s="173">
        <f t="shared" si="1588"/>
        <v>1164</v>
      </c>
      <c r="F64" s="156" t="str">
        <f t="shared" si="1529"/>
        <v>5</v>
      </c>
      <c r="G64" s="157">
        <f t="shared" si="102"/>
        <v>4</v>
      </c>
      <c r="H64" s="158">
        <f t="shared" si="103"/>
        <v>5</v>
      </c>
      <c r="I64" s="176">
        <v>4235.0</v>
      </c>
      <c r="J64" s="176">
        <v>7590.0</v>
      </c>
      <c r="K64" s="176">
        <v>5100.0</v>
      </c>
      <c r="L64" s="178">
        <v>1.0</v>
      </c>
      <c r="M64" s="179">
        <v>11.0</v>
      </c>
      <c r="N64" s="77" t="str">
        <f t="shared" si="104"/>
        <v>-1</v>
      </c>
      <c r="O64" s="81">
        <f t="shared" si="946"/>
        <v>0</v>
      </c>
      <c r="P64" s="160">
        <f t="shared" si="947"/>
        <v>1.5</v>
      </c>
      <c r="Q64" s="160">
        <f t="shared" si="948"/>
        <v>3.5</v>
      </c>
      <c r="R64" s="160">
        <f t="shared" si="949"/>
        <v>3</v>
      </c>
      <c r="S64" s="160">
        <f t="shared" si="950"/>
        <v>8</v>
      </c>
      <c r="T64" s="161">
        <f t="shared" ref="T64:U64" si="1589">T63</f>
        <v>2</v>
      </c>
      <c r="U64" s="175">
        <f t="shared" si="1589"/>
        <v>1165</v>
      </c>
      <c r="V64" s="163" t="str">
        <f t="shared" si="1531"/>
        <v>4</v>
      </c>
      <c r="W64" s="164">
        <f t="shared" si="112"/>
        <v>6</v>
      </c>
      <c r="X64" s="165">
        <f t="shared" si="113"/>
        <v>4</v>
      </c>
      <c r="Y64" s="177">
        <v>5989.0</v>
      </c>
      <c r="Z64" s="177">
        <v>6705.0</v>
      </c>
      <c r="AA64" s="177">
        <v>5500.0</v>
      </c>
      <c r="AB64" s="180">
        <v>0.5</v>
      </c>
      <c r="AC64" s="181">
        <v>12.0</v>
      </c>
      <c r="AD64" s="83" t="str">
        <f t="shared" si="114"/>
        <v>-2</v>
      </c>
      <c r="AE64" s="167">
        <f t="shared" si="953"/>
        <v>-1.5</v>
      </c>
      <c r="AF64" s="168">
        <f t="shared" si="954"/>
        <v>1.5</v>
      </c>
      <c r="AG64" s="168">
        <f t="shared" si="955"/>
        <v>3</v>
      </c>
      <c r="AH64" s="168">
        <f t="shared" si="956"/>
        <v>3</v>
      </c>
      <c r="AI64" s="168">
        <f t="shared" si="957"/>
        <v>7.5</v>
      </c>
      <c r="AJ64" s="154">
        <f t="shared" ref="AJ64:AK64" si="1590">AJ63</f>
        <v>3</v>
      </c>
      <c r="AK64" s="173">
        <f t="shared" si="1590"/>
        <v>1166</v>
      </c>
      <c r="AL64" s="156" t="str">
        <f t="shared" si="1533"/>
        <v>1</v>
      </c>
      <c r="AM64" s="157">
        <f t="shared" si="122"/>
        <v>1</v>
      </c>
      <c r="AN64" s="158">
        <f t="shared" si="123"/>
        <v>1</v>
      </c>
      <c r="AO64" s="176">
        <v>4091.0</v>
      </c>
      <c r="AP64" s="176">
        <v>2484.0</v>
      </c>
      <c r="AQ64" s="176">
        <v>-1600.0</v>
      </c>
      <c r="AR64" s="178">
        <v>2.5</v>
      </c>
      <c r="AS64" s="179">
        <v>6.0</v>
      </c>
      <c r="AT64" s="77" t="str">
        <f t="shared" si="124"/>
        <v>1</v>
      </c>
      <c r="AU64" s="81">
        <f t="shared" si="960"/>
        <v>3.5</v>
      </c>
      <c r="AV64" s="160">
        <f t="shared" si="961"/>
        <v>1.5</v>
      </c>
      <c r="AW64" s="160">
        <f t="shared" si="962"/>
        <v>1</v>
      </c>
      <c r="AX64" s="160">
        <f t="shared" si="963"/>
        <v>-1.5</v>
      </c>
      <c r="AY64" s="160">
        <f t="shared" si="964"/>
        <v>1</v>
      </c>
      <c r="AZ64" s="161">
        <f t="shared" ref="AZ64:BA64" si="1591">AZ63</f>
        <v>4</v>
      </c>
      <c r="BA64" s="175">
        <f t="shared" si="1591"/>
        <v>1167</v>
      </c>
      <c r="BB64" s="163" t="str">
        <f t="shared" si="1535"/>
        <v>-3</v>
      </c>
      <c r="BC64" s="164">
        <f t="shared" si="132"/>
        <v>3</v>
      </c>
      <c r="BD64" s="165">
        <f t="shared" si="133"/>
        <v>-3</v>
      </c>
      <c r="BE64" s="177">
        <v>2987.0</v>
      </c>
      <c r="BF64" s="177">
        <v>409.0</v>
      </c>
      <c r="BG64" s="177">
        <v>-4000.0</v>
      </c>
      <c r="BH64" s="180">
        <v>3.0</v>
      </c>
      <c r="BI64" s="181">
        <v>8.0</v>
      </c>
      <c r="BJ64" s="83" t="str">
        <f t="shared" si="134"/>
        <v>0</v>
      </c>
      <c r="BK64" s="167">
        <f t="shared" si="967"/>
        <v>3</v>
      </c>
      <c r="BL64" s="168">
        <f t="shared" si="968"/>
        <v>1</v>
      </c>
      <c r="BM64" s="168">
        <f t="shared" si="969"/>
        <v>0</v>
      </c>
      <c r="BN64" s="168">
        <f t="shared" si="970"/>
        <v>-5</v>
      </c>
      <c r="BO64" s="168">
        <f t="shared" si="971"/>
        <v>-4</v>
      </c>
      <c r="BP64" s="154">
        <f t="shared" ref="BP64:BQ64" si="1592">BP63</f>
        <v>5</v>
      </c>
      <c r="BQ64" s="173">
        <f t="shared" si="1592"/>
        <v>1168</v>
      </c>
      <c r="BR64" s="156" t="str">
        <f t="shared" si="1537"/>
        <v>1</v>
      </c>
      <c r="BS64" s="157">
        <f t="shared" si="142"/>
        <v>3</v>
      </c>
      <c r="BT64" s="158">
        <f t="shared" si="143"/>
        <v>1</v>
      </c>
      <c r="BU64" s="176">
        <v>5140.0</v>
      </c>
      <c r="BV64" s="176">
        <v>2055.0</v>
      </c>
      <c r="BW64" s="176">
        <v>-2000.0</v>
      </c>
      <c r="BX64" s="178">
        <v>4.0</v>
      </c>
      <c r="BY64" s="179">
        <v>10.0</v>
      </c>
      <c r="BZ64" s="77" t="str">
        <f t="shared" si="144"/>
        <v>-1</v>
      </c>
      <c r="CA64" s="81">
        <f t="shared" si="974"/>
        <v>3</v>
      </c>
      <c r="CB64" s="160">
        <f t="shared" si="975"/>
        <v>1.5</v>
      </c>
      <c r="CC64" s="160">
        <f t="shared" si="976"/>
        <v>1</v>
      </c>
      <c r="CD64" s="160">
        <f t="shared" si="977"/>
        <v>-1.5</v>
      </c>
      <c r="CE64" s="160">
        <f t="shared" si="978"/>
        <v>1</v>
      </c>
      <c r="CF64" s="161">
        <f t="shared" ref="CF64:CG64" si="1593">CF63</f>
        <v>6</v>
      </c>
      <c r="CG64" s="175">
        <f t="shared" si="1593"/>
        <v>1169</v>
      </c>
      <c r="CH64" s="163" t="str">
        <f t="shared" si="1539"/>
        <v>1</v>
      </c>
      <c r="CI64" s="164">
        <f t="shared" si="152"/>
        <v>1</v>
      </c>
      <c r="CJ64" s="165">
        <f t="shared" si="153"/>
        <v>1</v>
      </c>
      <c r="CK64" s="177">
        <v>1377.0</v>
      </c>
      <c r="CL64" s="177">
        <v>764.0</v>
      </c>
      <c r="CM64" s="177">
        <v>-1000.0</v>
      </c>
      <c r="CN64" s="180">
        <v>2.5</v>
      </c>
      <c r="CO64" s="181">
        <v>2.0</v>
      </c>
      <c r="CP64" s="83" t="str">
        <f t="shared" si="154"/>
        <v>3</v>
      </c>
      <c r="CQ64" s="167">
        <f t="shared" si="981"/>
        <v>5.5</v>
      </c>
      <c r="CR64" s="168">
        <f t="shared" si="982"/>
        <v>0.5</v>
      </c>
      <c r="CS64" s="168">
        <f t="shared" si="983"/>
        <v>0</v>
      </c>
      <c r="CT64" s="168">
        <f t="shared" si="984"/>
        <v>-1</v>
      </c>
      <c r="CU64" s="168">
        <f t="shared" si="985"/>
        <v>-0.5</v>
      </c>
      <c r="CV64" s="154">
        <f t="shared" ref="CV64:CW64" si="1594">CV63</f>
        <v>7</v>
      </c>
      <c r="CW64" s="173">
        <f t="shared" si="1594"/>
        <v>1170</v>
      </c>
      <c r="CX64" s="156" t="str">
        <f t="shared" si="1541"/>
        <v>-1</v>
      </c>
      <c r="CY64" s="157">
        <f t="shared" si="162"/>
        <v>1</v>
      </c>
      <c r="CZ64" s="158">
        <f t="shared" si="163"/>
        <v>-1</v>
      </c>
      <c r="DA64" s="176">
        <v>4572.0</v>
      </c>
      <c r="DB64" s="176">
        <v>1354.0</v>
      </c>
      <c r="DC64" s="176">
        <v>-2500.0</v>
      </c>
      <c r="DD64" s="178">
        <v>3.0</v>
      </c>
      <c r="DE64" s="179">
        <v>5.0</v>
      </c>
      <c r="DF64" s="77" t="str">
        <f t="shared" si="164"/>
        <v>2</v>
      </c>
      <c r="DG64" s="81">
        <f t="shared" si="988"/>
        <v>5</v>
      </c>
      <c r="DH64" s="160">
        <f t="shared" si="989"/>
        <v>1.5</v>
      </c>
      <c r="DI64" s="160">
        <f t="shared" si="990"/>
        <v>0.5</v>
      </c>
      <c r="DJ64" s="160">
        <f t="shared" si="991"/>
        <v>-4</v>
      </c>
      <c r="DK64" s="160">
        <f t="shared" si="992"/>
        <v>-2</v>
      </c>
      <c r="DL64" s="161">
        <f t="shared" ref="DL64:DM64" si="1595">DL63</f>
        <v>8</v>
      </c>
      <c r="DM64" s="175">
        <f t="shared" si="1595"/>
        <v>1171</v>
      </c>
      <c r="DN64" s="163" t="str">
        <f t="shared" si="1543"/>
        <v>1</v>
      </c>
      <c r="DO64" s="164">
        <f t="shared" si="172"/>
        <v>1</v>
      </c>
      <c r="DP64" s="165">
        <f t="shared" si="173"/>
        <v>1</v>
      </c>
      <c r="DQ64" s="177">
        <v>5451.0</v>
      </c>
      <c r="DR64" s="177">
        <v>1997.0</v>
      </c>
      <c r="DS64" s="177">
        <v>-1200.0</v>
      </c>
      <c r="DT64" s="180">
        <v>4.5</v>
      </c>
      <c r="DU64" s="181">
        <v>3.0</v>
      </c>
      <c r="DV64" s="83" t="str">
        <f t="shared" si="174"/>
        <v>2.5</v>
      </c>
      <c r="DW64" s="167">
        <f t="shared" si="995"/>
        <v>7</v>
      </c>
      <c r="DX64" s="168">
        <f t="shared" si="996"/>
        <v>1.5</v>
      </c>
      <c r="DY64" s="168">
        <f t="shared" si="997"/>
        <v>0.5</v>
      </c>
      <c r="DZ64" s="168">
        <f t="shared" si="998"/>
        <v>-1.5</v>
      </c>
      <c r="EA64" s="168">
        <f t="shared" si="999"/>
        <v>0.5</v>
      </c>
      <c r="EB64" s="154">
        <f t="shared" ref="EB64:EC64" si="1596">EB63</f>
        <v>9</v>
      </c>
      <c r="EC64" s="173">
        <f t="shared" si="1596"/>
        <v>1172</v>
      </c>
      <c r="ED64" s="156" t="str">
        <f t="shared" si="1545"/>
        <v>3</v>
      </c>
      <c r="EE64" s="157">
        <f t="shared" si="182"/>
        <v>4</v>
      </c>
      <c r="EF64" s="169">
        <f t="shared" si="183"/>
        <v>3</v>
      </c>
      <c r="EG64" s="176">
        <v>8287.0</v>
      </c>
      <c r="EH64" s="176">
        <v>3904.0</v>
      </c>
      <c r="EI64" s="176">
        <v>800.0</v>
      </c>
      <c r="EJ64" s="178">
        <v>3.5</v>
      </c>
      <c r="EK64" s="179">
        <v>14.0</v>
      </c>
      <c r="EL64" s="77" t="str">
        <f t="shared" si="184"/>
        <v>-2</v>
      </c>
      <c r="EM64" s="81">
        <f t="shared" si="1002"/>
        <v>1.5</v>
      </c>
      <c r="EN64" s="160">
        <f t="shared" si="1003"/>
        <v>2.5</v>
      </c>
      <c r="EO64" s="160">
        <f t="shared" si="1004"/>
        <v>1.5</v>
      </c>
      <c r="EP64" s="160">
        <f t="shared" si="1005"/>
        <v>0</v>
      </c>
      <c r="EQ64" s="160">
        <f t="shared" si="1006"/>
        <v>4</v>
      </c>
      <c r="ER64" s="161">
        <f t="shared" ref="ER64:ES64" si="1597">ER63</f>
        <v>10</v>
      </c>
      <c r="ES64" s="175">
        <f t="shared" si="1597"/>
        <v>1173</v>
      </c>
      <c r="ET64" s="163" t="str">
        <f t="shared" si="1547"/>
        <v>2</v>
      </c>
      <c r="EU64" s="164">
        <f t="shared" si="192"/>
        <v>18</v>
      </c>
      <c r="EV64" s="165">
        <f t="shared" si="193"/>
        <v>2</v>
      </c>
      <c r="EW64" s="177">
        <v>3631.0</v>
      </c>
      <c r="EX64" s="177">
        <v>3646.0</v>
      </c>
      <c r="EY64" s="177">
        <v>800.0</v>
      </c>
      <c r="EZ64" s="180">
        <v>1.5</v>
      </c>
      <c r="FA64" s="181">
        <v>9.0</v>
      </c>
      <c r="FB64" s="83" t="str">
        <f t="shared" si="194"/>
        <v>0</v>
      </c>
      <c r="FC64" s="167">
        <f t="shared" si="1009"/>
        <v>1.5</v>
      </c>
      <c r="FD64" s="168">
        <f t="shared" si="1010"/>
        <v>1</v>
      </c>
      <c r="FE64" s="168">
        <f t="shared" si="1011"/>
        <v>1.5</v>
      </c>
      <c r="FF64" s="168">
        <f t="shared" si="1012"/>
        <v>0</v>
      </c>
      <c r="FG64" s="168">
        <f t="shared" si="1013"/>
        <v>2.5</v>
      </c>
      <c r="FH64" s="154">
        <f t="shared" ref="FH64:FI64" si="1598">FH63</f>
        <v>11</v>
      </c>
      <c r="FI64" s="173">
        <f t="shared" si="1598"/>
        <v>1174</v>
      </c>
      <c r="FJ64" s="156" t="str">
        <f t="shared" si="1549"/>
        <v>2</v>
      </c>
      <c r="FK64" s="157">
        <f t="shared" si="202"/>
        <v>3</v>
      </c>
      <c r="FL64" s="158">
        <f t="shared" si="203"/>
        <v>2</v>
      </c>
      <c r="FM64" s="176">
        <v>5161.0</v>
      </c>
      <c r="FN64" s="176">
        <v>4742.0</v>
      </c>
      <c r="FO64" s="176">
        <v>-100.0</v>
      </c>
      <c r="FP64" s="178">
        <v>1.0</v>
      </c>
      <c r="FQ64" s="179">
        <v>4.0</v>
      </c>
      <c r="FR64" s="77" t="str">
        <f t="shared" si="204"/>
        <v>2</v>
      </c>
      <c r="FS64" s="81">
        <f t="shared" si="1016"/>
        <v>3</v>
      </c>
      <c r="FT64" s="160">
        <f t="shared" si="1017"/>
        <v>1.5</v>
      </c>
      <c r="FU64" s="160">
        <f t="shared" si="1018"/>
        <v>2</v>
      </c>
      <c r="FV64" s="160">
        <f t="shared" si="1019"/>
        <v>-1</v>
      </c>
      <c r="FW64" s="160">
        <f t="shared" si="1020"/>
        <v>2.5</v>
      </c>
      <c r="FX64" s="161">
        <f t="shared" ref="FX64:FY64" si="1599">FX63</f>
        <v>12</v>
      </c>
      <c r="FY64" s="175">
        <f t="shared" si="1599"/>
        <v>1175</v>
      </c>
      <c r="FZ64" s="163" t="str">
        <f t="shared" si="1551"/>
        <v>1</v>
      </c>
      <c r="GA64" s="164">
        <f t="shared" si="212"/>
        <v>1</v>
      </c>
      <c r="GB64" s="165">
        <f t="shared" si="213"/>
        <v>1</v>
      </c>
      <c r="GC64" s="177">
        <v>3959.0</v>
      </c>
      <c r="GD64" s="177">
        <v>2290.0</v>
      </c>
      <c r="GE64" s="177">
        <v>-1200.0</v>
      </c>
      <c r="GF64" s="180">
        <v>3.0</v>
      </c>
      <c r="GG64" s="181">
        <v>1.0</v>
      </c>
      <c r="GH64" s="83" t="str">
        <f t="shared" si="214"/>
        <v>3</v>
      </c>
      <c r="GI64" s="167">
        <f t="shared" si="1023"/>
        <v>6</v>
      </c>
      <c r="GJ64" s="168">
        <f t="shared" si="1024"/>
        <v>1</v>
      </c>
      <c r="GK64" s="168">
        <f t="shared" si="1025"/>
        <v>1</v>
      </c>
      <c r="GL64" s="168">
        <f t="shared" si="1026"/>
        <v>-1.5</v>
      </c>
      <c r="GM64" s="168">
        <f t="shared" si="1027"/>
        <v>0.5</v>
      </c>
      <c r="GN64" s="154">
        <f t="shared" ref="GN64:GO64" si="1600">GN63</f>
        <v>13</v>
      </c>
      <c r="GO64" s="173">
        <f t="shared" si="1600"/>
        <v>1176</v>
      </c>
      <c r="GP64" s="156" t="str">
        <f t="shared" si="1553"/>
        <v>1</v>
      </c>
      <c r="GQ64" s="157">
        <f t="shared" si="222"/>
        <v>2</v>
      </c>
      <c r="GR64" s="158">
        <f t="shared" si="223"/>
        <v>1</v>
      </c>
      <c r="GS64" s="176">
        <v>2218.0</v>
      </c>
      <c r="GT64" s="176">
        <v>869.0</v>
      </c>
      <c r="GU64" s="176">
        <v>-300.0</v>
      </c>
      <c r="GV64" s="178">
        <v>3.5</v>
      </c>
      <c r="GW64" s="179">
        <v>7.0</v>
      </c>
      <c r="GX64" s="77" t="str">
        <f t="shared" si="224"/>
        <v>1</v>
      </c>
      <c r="GY64" s="81">
        <f t="shared" si="1030"/>
        <v>4.5</v>
      </c>
      <c r="GZ64" s="160">
        <f t="shared" si="1031"/>
        <v>1</v>
      </c>
      <c r="HA64" s="160">
        <f t="shared" si="1032"/>
        <v>0</v>
      </c>
      <c r="HB64" s="160">
        <f t="shared" si="1033"/>
        <v>-1</v>
      </c>
      <c r="HC64" s="160">
        <f t="shared" si="1034"/>
        <v>0</v>
      </c>
      <c r="HD64" s="161">
        <f t="shared" ref="HD64:HE64" si="1601">HD63</f>
        <v>14</v>
      </c>
      <c r="HE64" s="175">
        <f t="shared" si="1601"/>
        <v>1177</v>
      </c>
      <c r="HF64" s="163" t="str">
        <f t="shared" si="1555"/>
        <v>-1</v>
      </c>
      <c r="HG64" s="164">
        <f t="shared" si="232"/>
        <v>4</v>
      </c>
      <c r="HH64" s="165">
        <f t="shared" si="233"/>
        <v>-1</v>
      </c>
      <c r="HI64" s="177">
        <v>5072.0</v>
      </c>
      <c r="HJ64" s="177">
        <v>1092.0</v>
      </c>
      <c r="HK64" s="177">
        <v>-2500.0</v>
      </c>
      <c r="HL64" s="180">
        <v>0.5</v>
      </c>
      <c r="HM64" s="181">
        <v>13.0</v>
      </c>
      <c r="HN64" s="83" t="str">
        <f t="shared" si="234"/>
        <v>-2</v>
      </c>
      <c r="HO64" s="167">
        <f t="shared" si="1037"/>
        <v>-1.5</v>
      </c>
      <c r="HP64" s="168">
        <f t="shared" si="1038"/>
        <v>1.5</v>
      </c>
      <c r="HQ64" s="168">
        <f t="shared" si="1039"/>
        <v>0.5</v>
      </c>
      <c r="HR64" s="168">
        <f t="shared" si="1040"/>
        <v>-4</v>
      </c>
      <c r="HS64" s="168">
        <f t="shared" si="1041"/>
        <v>-2</v>
      </c>
      <c r="HT64" s="154">
        <f t="shared" ref="HT64:HU64" si="1602">HT63</f>
        <v>15</v>
      </c>
      <c r="HU64" s="173">
        <f t="shared" si="1602"/>
        <v>1178</v>
      </c>
      <c r="HV64" s="156" t="str">
        <f t="shared" si="1557"/>
        <v>1</v>
      </c>
      <c r="HW64" s="157" t="str">
        <f t="shared" si="242"/>
        <v/>
      </c>
      <c r="HX64" s="169">
        <f t="shared" si="243"/>
        <v>0</v>
      </c>
      <c r="HY64" s="159"/>
      <c r="HZ64" s="159"/>
      <c r="IA64" s="159"/>
      <c r="IB64" s="160"/>
      <c r="IC64" s="160"/>
      <c r="ID64" s="160" t="str">
        <f t="shared" si="244"/>
        <v>0</v>
      </c>
      <c r="IE64" s="160">
        <f t="shared" si="1044"/>
        <v>0</v>
      </c>
      <c r="IF64" s="160">
        <f t="shared" si="1045"/>
        <v>0</v>
      </c>
      <c r="IG64" s="160">
        <f t="shared" si="1046"/>
        <v>0</v>
      </c>
      <c r="IH64" s="160">
        <f t="shared" si="1047"/>
        <v>0</v>
      </c>
      <c r="II64" s="160">
        <f t="shared" si="1048"/>
        <v>0</v>
      </c>
      <c r="IJ64" s="161">
        <f t="shared" ref="IJ64:IK64" si="1603">IJ63</f>
        <v>16</v>
      </c>
      <c r="IK64" s="175">
        <f t="shared" si="1603"/>
        <v>1179</v>
      </c>
      <c r="IL64" s="163" t="str">
        <f t="shared" si="1559"/>
        <v>1</v>
      </c>
      <c r="IM64" s="164" t="str">
        <f t="shared" si="252"/>
        <v/>
      </c>
      <c r="IN64" s="165">
        <f t="shared" si="253"/>
        <v>0</v>
      </c>
      <c r="IO64" s="166"/>
      <c r="IP64" s="166"/>
      <c r="IQ64" s="166"/>
      <c r="IR64" s="168"/>
      <c r="IS64" s="168"/>
      <c r="IT64" s="170" t="str">
        <f t="shared" si="254"/>
        <v>0</v>
      </c>
      <c r="IU64" s="170">
        <f t="shared" si="1051"/>
        <v>0</v>
      </c>
      <c r="IV64" s="168">
        <f t="shared" si="1052"/>
        <v>0</v>
      </c>
      <c r="IW64" s="168">
        <f t="shared" si="1053"/>
        <v>0</v>
      </c>
      <c r="IX64" s="168">
        <f t="shared" si="1054"/>
        <v>0</v>
      </c>
      <c r="IY64" s="168">
        <f t="shared" si="1055"/>
        <v>0</v>
      </c>
      <c r="IZ64" s="154">
        <f t="shared" ref="IZ64:JA64" si="1604">IZ63</f>
        <v>17</v>
      </c>
      <c r="JA64" s="173">
        <f t="shared" si="1604"/>
        <v>1180</v>
      </c>
      <c r="JB64" s="156" t="str">
        <f t="shared" si="1561"/>
        <v>1</v>
      </c>
      <c r="JC64" s="157" t="str">
        <f t="shared" si="262"/>
        <v/>
      </c>
      <c r="JD64" s="158">
        <f t="shared" si="263"/>
        <v>0</v>
      </c>
      <c r="JE64" s="159"/>
      <c r="JF64" s="159"/>
      <c r="JG64" s="159"/>
      <c r="JH64" s="160"/>
      <c r="JI64" s="160"/>
      <c r="JJ64" s="171" t="str">
        <f t="shared" si="264"/>
        <v>0</v>
      </c>
      <c r="JK64" s="171">
        <f t="shared" si="1058"/>
        <v>0</v>
      </c>
      <c r="JL64" s="160">
        <f t="shared" si="1059"/>
        <v>0</v>
      </c>
      <c r="JM64" s="160">
        <f t="shared" si="1060"/>
        <v>0</v>
      </c>
      <c r="JN64" s="160">
        <f t="shared" si="1061"/>
        <v>0</v>
      </c>
      <c r="JO64" s="160">
        <f t="shared" si="1062"/>
        <v>0</v>
      </c>
      <c r="JP64" s="161">
        <f t="shared" ref="JP64:JQ64" si="1605">JP63</f>
        <v>18</v>
      </c>
      <c r="JQ64" s="175">
        <f t="shared" si="1605"/>
        <v>1181</v>
      </c>
      <c r="JR64" s="163" t="str">
        <f t="shared" si="1563"/>
        <v>1</v>
      </c>
      <c r="JS64" s="164" t="str">
        <f t="shared" si="272"/>
        <v/>
      </c>
      <c r="JT64" s="165">
        <f t="shared" si="273"/>
        <v>0</v>
      </c>
      <c r="JU64" s="166"/>
      <c r="JV64" s="166"/>
      <c r="JW64" s="166"/>
      <c r="JX64" s="168"/>
      <c r="JY64" s="168"/>
      <c r="JZ64" s="170" t="str">
        <f t="shared" si="274"/>
        <v>0</v>
      </c>
      <c r="KA64" s="170">
        <f t="shared" si="1065"/>
        <v>0</v>
      </c>
      <c r="KB64" s="168">
        <f t="shared" si="1066"/>
        <v>0</v>
      </c>
      <c r="KC64" s="168">
        <f t="shared" si="1067"/>
        <v>0</v>
      </c>
      <c r="KD64" s="168">
        <f t="shared" si="1068"/>
        <v>0</v>
      </c>
      <c r="KE64" s="168">
        <f t="shared" si="1069"/>
        <v>0</v>
      </c>
      <c r="KF64" s="154">
        <f t="shared" ref="KF64:KG64" si="1606">KF63</f>
        <v>19</v>
      </c>
      <c r="KG64" s="173">
        <f t="shared" si="1606"/>
        <v>1182</v>
      </c>
      <c r="KH64" s="156" t="str">
        <f t="shared" si="1565"/>
        <v>1</v>
      </c>
      <c r="KI64" s="157" t="str">
        <f t="shared" si="282"/>
        <v/>
      </c>
      <c r="KJ64" s="158">
        <f t="shared" si="283"/>
        <v>0</v>
      </c>
      <c r="KK64" s="159"/>
      <c r="KL64" s="159"/>
      <c r="KM64" s="159"/>
      <c r="KN64" s="160"/>
      <c r="KO64" s="160"/>
      <c r="KP64" s="171" t="str">
        <f t="shared" si="284"/>
        <v>0</v>
      </c>
      <c r="KQ64" s="171">
        <f t="shared" si="1072"/>
        <v>0</v>
      </c>
      <c r="KR64" s="160">
        <f t="shared" si="1073"/>
        <v>0</v>
      </c>
      <c r="KS64" s="160">
        <f t="shared" si="1074"/>
        <v>0</v>
      </c>
      <c r="KT64" s="160">
        <f t="shared" si="1075"/>
        <v>0</v>
      </c>
      <c r="KU64" s="160">
        <f t="shared" si="1076"/>
        <v>0</v>
      </c>
      <c r="KV64" s="161">
        <f t="shared" ref="KV64:KW64" si="1607">KV63</f>
        <v>20</v>
      </c>
      <c r="KW64" s="175">
        <f t="shared" si="1607"/>
        <v>1183</v>
      </c>
      <c r="KX64" s="163" t="str">
        <f t="shared" si="1567"/>
        <v>1</v>
      </c>
      <c r="KY64" s="164" t="str">
        <f t="shared" si="292"/>
        <v/>
      </c>
      <c r="KZ64" s="165">
        <f t="shared" si="293"/>
        <v>0</v>
      </c>
      <c r="LA64" s="166"/>
      <c r="LB64" s="166"/>
      <c r="LC64" s="166"/>
      <c r="LD64" s="168"/>
      <c r="LE64" s="168"/>
      <c r="LF64" s="170" t="str">
        <f t="shared" si="294"/>
        <v>0</v>
      </c>
      <c r="LG64" s="170">
        <f t="shared" si="1079"/>
        <v>0</v>
      </c>
      <c r="LH64" s="168">
        <f t="shared" si="1080"/>
        <v>0</v>
      </c>
      <c r="LI64" s="168">
        <f t="shared" si="1081"/>
        <v>0</v>
      </c>
      <c r="LJ64" s="168">
        <f t="shared" si="1082"/>
        <v>0</v>
      </c>
      <c r="LK64" s="168">
        <f t="shared" si="1083"/>
        <v>0</v>
      </c>
      <c r="LL64" s="172"/>
      <c r="LM64" s="172"/>
      <c r="LN64" s="168" t="str">
        <f t="shared" si="1084"/>
        <v>#REF!</v>
      </c>
      <c r="LO64" s="168" t="str">
        <f t="shared" si="1085"/>
        <v>#REF!</v>
      </c>
      <c r="LP64" s="168" t="str">
        <f t="shared" si="1086"/>
        <v>#REF!</v>
      </c>
      <c r="LQ64" s="168" t="str">
        <f t="shared" si="1087"/>
        <v>#REF!</v>
      </c>
    </row>
    <row r="65" ht="15.75" customHeight="1">
      <c r="A65" s="151">
        <v>46170.0</v>
      </c>
      <c r="B65" s="152" t="s">
        <v>28</v>
      </c>
      <c r="C65" s="153">
        <f t="shared" si="99"/>
        <v>0</v>
      </c>
      <c r="D65" s="154">
        <f t="shared" ref="D65:E65" si="1608">D64</f>
        <v>1</v>
      </c>
      <c r="E65" s="173">
        <f t="shared" si="1608"/>
        <v>1164</v>
      </c>
      <c r="F65" s="156" t="str">
        <f t="shared" si="1529"/>
        <v>1</v>
      </c>
      <c r="G65" s="157">
        <f t="shared" si="102"/>
        <v>1</v>
      </c>
      <c r="H65" s="158">
        <f t="shared" si="103"/>
        <v>0</v>
      </c>
      <c r="I65" s="159"/>
      <c r="J65" s="159"/>
      <c r="K65" s="159"/>
      <c r="L65" s="78"/>
      <c r="M65" s="79"/>
      <c r="N65" s="77" t="str">
        <f t="shared" si="104"/>
        <v>0</v>
      </c>
      <c r="O65" s="81">
        <f t="shared" si="946"/>
        <v>0</v>
      </c>
      <c r="P65" s="160">
        <f t="shared" si="947"/>
        <v>0</v>
      </c>
      <c r="Q65" s="160">
        <f t="shared" si="948"/>
        <v>0</v>
      </c>
      <c r="R65" s="160">
        <f t="shared" si="949"/>
        <v>0</v>
      </c>
      <c r="S65" s="160">
        <f t="shared" si="950"/>
        <v>0</v>
      </c>
      <c r="T65" s="161">
        <f t="shared" ref="T65:U65" si="1609">T64</f>
        <v>2</v>
      </c>
      <c r="U65" s="175">
        <f t="shared" si="1609"/>
        <v>1165</v>
      </c>
      <c r="V65" s="163" t="str">
        <f t="shared" si="1531"/>
        <v>1</v>
      </c>
      <c r="W65" s="164">
        <f t="shared" si="112"/>
        <v>1</v>
      </c>
      <c r="X65" s="165">
        <f t="shared" si="113"/>
        <v>0</v>
      </c>
      <c r="Y65" s="166"/>
      <c r="Z65" s="166"/>
      <c r="AA65" s="166"/>
      <c r="AB65" s="84"/>
      <c r="AC65" s="85"/>
      <c r="AD65" s="83" t="str">
        <f t="shared" si="114"/>
        <v>0</v>
      </c>
      <c r="AE65" s="167">
        <f t="shared" si="953"/>
        <v>0</v>
      </c>
      <c r="AF65" s="168">
        <f t="shared" si="954"/>
        <v>0</v>
      </c>
      <c r="AG65" s="168">
        <f t="shared" si="955"/>
        <v>0</v>
      </c>
      <c r="AH65" s="168">
        <f t="shared" si="956"/>
        <v>0</v>
      </c>
      <c r="AI65" s="168">
        <f t="shared" si="957"/>
        <v>0</v>
      </c>
      <c r="AJ65" s="154">
        <f t="shared" ref="AJ65:AK65" si="1610">AJ64</f>
        <v>3</v>
      </c>
      <c r="AK65" s="173">
        <f t="shared" si="1610"/>
        <v>1166</v>
      </c>
      <c r="AL65" s="156" t="str">
        <f t="shared" si="1533"/>
        <v>1</v>
      </c>
      <c r="AM65" s="157">
        <f t="shared" si="122"/>
        <v>2</v>
      </c>
      <c r="AN65" s="158">
        <f t="shared" si="123"/>
        <v>0</v>
      </c>
      <c r="AO65" s="159"/>
      <c r="AP65" s="159"/>
      <c r="AQ65" s="159"/>
      <c r="AR65" s="78"/>
      <c r="AS65" s="79"/>
      <c r="AT65" s="77" t="str">
        <f t="shared" si="124"/>
        <v>0</v>
      </c>
      <c r="AU65" s="81">
        <f t="shared" si="960"/>
        <v>0</v>
      </c>
      <c r="AV65" s="160">
        <f t="shared" si="961"/>
        <v>0</v>
      </c>
      <c r="AW65" s="160">
        <f t="shared" si="962"/>
        <v>0</v>
      </c>
      <c r="AX65" s="160">
        <f t="shared" si="963"/>
        <v>0</v>
      </c>
      <c r="AY65" s="160">
        <f t="shared" si="964"/>
        <v>0</v>
      </c>
      <c r="AZ65" s="161">
        <f t="shared" ref="AZ65:BA65" si="1611">AZ64</f>
        <v>4</v>
      </c>
      <c r="BA65" s="175">
        <f t="shared" si="1611"/>
        <v>1167</v>
      </c>
      <c r="BB65" s="163" t="str">
        <f t="shared" si="1535"/>
        <v>1</v>
      </c>
      <c r="BC65" s="164">
        <f t="shared" si="132"/>
        <v>4</v>
      </c>
      <c r="BD65" s="165">
        <f t="shared" si="133"/>
        <v>0</v>
      </c>
      <c r="BE65" s="166"/>
      <c r="BF65" s="166"/>
      <c r="BG65" s="166"/>
      <c r="BH65" s="84"/>
      <c r="BI65" s="85"/>
      <c r="BJ65" s="83" t="str">
        <f t="shared" si="134"/>
        <v>0</v>
      </c>
      <c r="BK65" s="167">
        <f t="shared" si="967"/>
        <v>0</v>
      </c>
      <c r="BL65" s="168">
        <f t="shared" si="968"/>
        <v>0</v>
      </c>
      <c r="BM65" s="168">
        <f t="shared" si="969"/>
        <v>0</v>
      </c>
      <c r="BN65" s="168">
        <f t="shared" si="970"/>
        <v>0</v>
      </c>
      <c r="BO65" s="168">
        <f t="shared" si="971"/>
        <v>0</v>
      </c>
      <c r="BP65" s="154">
        <f t="shared" ref="BP65:BQ65" si="1612">BP64</f>
        <v>5</v>
      </c>
      <c r="BQ65" s="173">
        <f t="shared" si="1612"/>
        <v>1168</v>
      </c>
      <c r="BR65" s="156" t="str">
        <f t="shared" si="1537"/>
        <v>1</v>
      </c>
      <c r="BS65" s="157">
        <f t="shared" si="142"/>
        <v>4</v>
      </c>
      <c r="BT65" s="158">
        <f t="shared" si="143"/>
        <v>0</v>
      </c>
      <c r="BU65" s="159"/>
      <c r="BV65" s="159"/>
      <c r="BW65" s="159"/>
      <c r="BX65" s="78"/>
      <c r="BY65" s="79"/>
      <c r="BZ65" s="77" t="str">
        <f t="shared" si="144"/>
        <v>0</v>
      </c>
      <c r="CA65" s="81">
        <f t="shared" si="974"/>
        <v>0</v>
      </c>
      <c r="CB65" s="160">
        <f t="shared" si="975"/>
        <v>0</v>
      </c>
      <c r="CC65" s="160">
        <f t="shared" si="976"/>
        <v>0</v>
      </c>
      <c r="CD65" s="160">
        <f t="shared" si="977"/>
        <v>0</v>
      </c>
      <c r="CE65" s="160">
        <f t="shared" si="978"/>
        <v>0</v>
      </c>
      <c r="CF65" s="161">
        <f t="shared" ref="CF65:CG65" si="1613">CF64</f>
        <v>6</v>
      </c>
      <c r="CG65" s="175">
        <f t="shared" si="1613"/>
        <v>1169</v>
      </c>
      <c r="CH65" s="163" t="str">
        <f t="shared" si="1539"/>
        <v>1</v>
      </c>
      <c r="CI65" s="164">
        <f t="shared" si="152"/>
        <v>2</v>
      </c>
      <c r="CJ65" s="165">
        <f t="shared" si="153"/>
        <v>0</v>
      </c>
      <c r="CK65" s="166"/>
      <c r="CL65" s="166"/>
      <c r="CM65" s="166"/>
      <c r="CN65" s="84"/>
      <c r="CO65" s="85"/>
      <c r="CP65" s="83" t="str">
        <f t="shared" si="154"/>
        <v>0</v>
      </c>
      <c r="CQ65" s="167">
        <f t="shared" si="981"/>
        <v>0</v>
      </c>
      <c r="CR65" s="168">
        <f t="shared" si="982"/>
        <v>0</v>
      </c>
      <c r="CS65" s="168">
        <f t="shared" si="983"/>
        <v>0</v>
      </c>
      <c r="CT65" s="168">
        <f t="shared" si="984"/>
        <v>0</v>
      </c>
      <c r="CU65" s="168">
        <f t="shared" si="985"/>
        <v>0</v>
      </c>
      <c r="CV65" s="154">
        <f t="shared" ref="CV65:CW65" si="1614">CV64</f>
        <v>7</v>
      </c>
      <c r="CW65" s="173">
        <f t="shared" si="1614"/>
        <v>1170</v>
      </c>
      <c r="CX65" s="156" t="str">
        <f t="shared" si="1541"/>
        <v>1</v>
      </c>
      <c r="CY65" s="157">
        <f t="shared" si="162"/>
        <v>2</v>
      </c>
      <c r="CZ65" s="158">
        <f t="shared" si="163"/>
        <v>0</v>
      </c>
      <c r="DA65" s="159"/>
      <c r="DB65" s="159"/>
      <c r="DC65" s="159"/>
      <c r="DD65" s="78"/>
      <c r="DE65" s="79"/>
      <c r="DF65" s="77" t="str">
        <f t="shared" si="164"/>
        <v>0</v>
      </c>
      <c r="DG65" s="81">
        <f t="shared" si="988"/>
        <v>0</v>
      </c>
      <c r="DH65" s="160">
        <f t="shared" si="989"/>
        <v>0</v>
      </c>
      <c r="DI65" s="160">
        <f t="shared" si="990"/>
        <v>0</v>
      </c>
      <c r="DJ65" s="160">
        <f t="shared" si="991"/>
        <v>0</v>
      </c>
      <c r="DK65" s="160">
        <f t="shared" si="992"/>
        <v>0</v>
      </c>
      <c r="DL65" s="161">
        <f t="shared" ref="DL65:DM65" si="1615">DL64</f>
        <v>8</v>
      </c>
      <c r="DM65" s="175">
        <f t="shared" si="1615"/>
        <v>1171</v>
      </c>
      <c r="DN65" s="163" t="str">
        <f t="shared" si="1543"/>
        <v>1</v>
      </c>
      <c r="DO65" s="164">
        <f t="shared" si="172"/>
        <v>2</v>
      </c>
      <c r="DP65" s="165">
        <f t="shared" si="173"/>
        <v>0</v>
      </c>
      <c r="DQ65" s="166"/>
      <c r="DR65" s="166"/>
      <c r="DS65" s="166"/>
      <c r="DT65" s="84"/>
      <c r="DU65" s="85"/>
      <c r="DV65" s="83" t="str">
        <f t="shared" si="174"/>
        <v>0</v>
      </c>
      <c r="DW65" s="167">
        <f t="shared" si="995"/>
        <v>0</v>
      </c>
      <c r="DX65" s="168">
        <f t="shared" si="996"/>
        <v>0</v>
      </c>
      <c r="DY65" s="168">
        <f t="shared" si="997"/>
        <v>0</v>
      </c>
      <c r="DZ65" s="168">
        <f t="shared" si="998"/>
        <v>0</v>
      </c>
      <c r="EA65" s="168">
        <f t="shared" si="999"/>
        <v>0</v>
      </c>
      <c r="EB65" s="154">
        <f t="shared" ref="EB65:EC65" si="1616">EB64</f>
        <v>9</v>
      </c>
      <c r="EC65" s="173">
        <f t="shared" si="1616"/>
        <v>1172</v>
      </c>
      <c r="ED65" s="156" t="str">
        <f t="shared" si="1545"/>
        <v>1</v>
      </c>
      <c r="EE65" s="157">
        <f t="shared" si="182"/>
        <v>5</v>
      </c>
      <c r="EF65" s="169">
        <f t="shared" si="183"/>
        <v>0</v>
      </c>
      <c r="EG65" s="159"/>
      <c r="EH65" s="159"/>
      <c r="EI65" s="159"/>
      <c r="EJ65" s="78"/>
      <c r="EK65" s="79"/>
      <c r="EL65" s="77" t="str">
        <f t="shared" si="184"/>
        <v>0</v>
      </c>
      <c r="EM65" s="81">
        <f t="shared" si="1002"/>
        <v>0</v>
      </c>
      <c r="EN65" s="160">
        <f t="shared" si="1003"/>
        <v>0</v>
      </c>
      <c r="EO65" s="160">
        <f t="shared" si="1004"/>
        <v>0</v>
      </c>
      <c r="EP65" s="160">
        <f t="shared" si="1005"/>
        <v>0</v>
      </c>
      <c r="EQ65" s="160">
        <f t="shared" si="1006"/>
        <v>0</v>
      </c>
      <c r="ER65" s="161">
        <f t="shared" ref="ER65:ES65" si="1617">ER64</f>
        <v>10</v>
      </c>
      <c r="ES65" s="175">
        <f t="shared" si="1617"/>
        <v>1173</v>
      </c>
      <c r="ET65" s="163" t="str">
        <f t="shared" si="1547"/>
        <v>1</v>
      </c>
      <c r="EU65" s="164">
        <f t="shared" si="192"/>
        <v>19</v>
      </c>
      <c r="EV65" s="165">
        <f t="shared" si="193"/>
        <v>0</v>
      </c>
      <c r="EW65" s="166"/>
      <c r="EX65" s="166"/>
      <c r="EY65" s="166"/>
      <c r="EZ65" s="84"/>
      <c r="FA65" s="85"/>
      <c r="FB65" s="83" t="str">
        <f t="shared" si="194"/>
        <v>0</v>
      </c>
      <c r="FC65" s="167">
        <f t="shared" si="1009"/>
        <v>0</v>
      </c>
      <c r="FD65" s="168">
        <f t="shared" si="1010"/>
        <v>0</v>
      </c>
      <c r="FE65" s="168">
        <f t="shared" si="1011"/>
        <v>0</v>
      </c>
      <c r="FF65" s="168">
        <f t="shared" si="1012"/>
        <v>0</v>
      </c>
      <c r="FG65" s="168">
        <f t="shared" si="1013"/>
        <v>0</v>
      </c>
      <c r="FH65" s="154">
        <f t="shared" ref="FH65:FI65" si="1618">FH64</f>
        <v>11</v>
      </c>
      <c r="FI65" s="173">
        <f t="shared" si="1618"/>
        <v>1174</v>
      </c>
      <c r="FJ65" s="156" t="str">
        <f t="shared" si="1549"/>
        <v>1</v>
      </c>
      <c r="FK65" s="157">
        <f t="shared" si="202"/>
        <v>4</v>
      </c>
      <c r="FL65" s="158">
        <f t="shared" si="203"/>
        <v>0</v>
      </c>
      <c r="FM65" s="159"/>
      <c r="FN65" s="159"/>
      <c r="FO65" s="159"/>
      <c r="FP65" s="78"/>
      <c r="FQ65" s="79"/>
      <c r="FR65" s="77" t="str">
        <f t="shared" si="204"/>
        <v>0</v>
      </c>
      <c r="FS65" s="81">
        <f t="shared" si="1016"/>
        <v>0</v>
      </c>
      <c r="FT65" s="160">
        <f t="shared" si="1017"/>
        <v>0</v>
      </c>
      <c r="FU65" s="160">
        <f t="shared" si="1018"/>
        <v>0</v>
      </c>
      <c r="FV65" s="160">
        <f t="shared" si="1019"/>
        <v>0</v>
      </c>
      <c r="FW65" s="160">
        <f t="shared" si="1020"/>
        <v>0</v>
      </c>
      <c r="FX65" s="161">
        <f t="shared" ref="FX65:FY65" si="1619">FX64</f>
        <v>12</v>
      </c>
      <c r="FY65" s="175">
        <f t="shared" si="1619"/>
        <v>1175</v>
      </c>
      <c r="FZ65" s="163" t="str">
        <f t="shared" si="1551"/>
        <v>1</v>
      </c>
      <c r="GA65" s="164">
        <f t="shared" si="212"/>
        <v>2</v>
      </c>
      <c r="GB65" s="165">
        <f t="shared" si="213"/>
        <v>0</v>
      </c>
      <c r="GC65" s="166"/>
      <c r="GD65" s="166"/>
      <c r="GE65" s="166"/>
      <c r="GF65" s="84"/>
      <c r="GG65" s="85"/>
      <c r="GH65" s="83" t="str">
        <f t="shared" si="214"/>
        <v>0</v>
      </c>
      <c r="GI65" s="167">
        <f t="shared" si="1023"/>
        <v>0</v>
      </c>
      <c r="GJ65" s="168">
        <f t="shared" si="1024"/>
        <v>0</v>
      </c>
      <c r="GK65" s="168">
        <f t="shared" si="1025"/>
        <v>0</v>
      </c>
      <c r="GL65" s="168">
        <f t="shared" si="1026"/>
        <v>0</v>
      </c>
      <c r="GM65" s="168">
        <f t="shared" si="1027"/>
        <v>0</v>
      </c>
      <c r="GN65" s="154">
        <f t="shared" ref="GN65:GO65" si="1620">GN64</f>
        <v>13</v>
      </c>
      <c r="GO65" s="173">
        <f t="shared" si="1620"/>
        <v>1176</v>
      </c>
      <c r="GP65" s="156" t="str">
        <f t="shared" si="1553"/>
        <v>1</v>
      </c>
      <c r="GQ65" s="157">
        <f t="shared" si="222"/>
        <v>3</v>
      </c>
      <c r="GR65" s="158">
        <f t="shared" si="223"/>
        <v>0</v>
      </c>
      <c r="GS65" s="159"/>
      <c r="GT65" s="159"/>
      <c r="GU65" s="159"/>
      <c r="GV65" s="78"/>
      <c r="GW65" s="79"/>
      <c r="GX65" s="77" t="str">
        <f t="shared" si="224"/>
        <v>0</v>
      </c>
      <c r="GY65" s="81">
        <f t="shared" si="1030"/>
        <v>0</v>
      </c>
      <c r="GZ65" s="160">
        <f t="shared" si="1031"/>
        <v>0</v>
      </c>
      <c r="HA65" s="160">
        <f t="shared" si="1032"/>
        <v>0</v>
      </c>
      <c r="HB65" s="160">
        <f t="shared" si="1033"/>
        <v>0</v>
      </c>
      <c r="HC65" s="160">
        <f t="shared" si="1034"/>
        <v>0</v>
      </c>
      <c r="HD65" s="161">
        <f t="shared" ref="HD65:HE65" si="1621">HD64</f>
        <v>14</v>
      </c>
      <c r="HE65" s="175">
        <f t="shared" si="1621"/>
        <v>1177</v>
      </c>
      <c r="HF65" s="163" t="str">
        <f t="shared" si="1555"/>
        <v>1</v>
      </c>
      <c r="HG65" s="164">
        <f t="shared" si="232"/>
        <v>5</v>
      </c>
      <c r="HH65" s="165">
        <f t="shared" si="233"/>
        <v>0</v>
      </c>
      <c r="HI65" s="166"/>
      <c r="HJ65" s="166"/>
      <c r="HK65" s="166"/>
      <c r="HL65" s="84"/>
      <c r="HM65" s="85"/>
      <c r="HN65" s="83" t="str">
        <f t="shared" si="234"/>
        <v>0</v>
      </c>
      <c r="HO65" s="167">
        <f t="shared" si="1037"/>
        <v>0</v>
      </c>
      <c r="HP65" s="168">
        <f t="shared" si="1038"/>
        <v>0</v>
      </c>
      <c r="HQ65" s="168">
        <f t="shared" si="1039"/>
        <v>0</v>
      </c>
      <c r="HR65" s="168">
        <f t="shared" si="1040"/>
        <v>0</v>
      </c>
      <c r="HS65" s="168">
        <f t="shared" si="1041"/>
        <v>0</v>
      </c>
      <c r="HT65" s="154">
        <f t="shared" ref="HT65:HU65" si="1622">HT64</f>
        <v>15</v>
      </c>
      <c r="HU65" s="173">
        <f t="shared" si="1622"/>
        <v>1178</v>
      </c>
      <c r="HV65" s="156" t="str">
        <f t="shared" si="1557"/>
        <v>1</v>
      </c>
      <c r="HW65" s="157" t="str">
        <f t="shared" si="242"/>
        <v/>
      </c>
      <c r="HX65" s="169">
        <f t="shared" si="243"/>
        <v>0</v>
      </c>
      <c r="HY65" s="159"/>
      <c r="HZ65" s="159"/>
      <c r="IA65" s="159"/>
      <c r="IB65" s="160"/>
      <c r="IC65" s="160"/>
      <c r="ID65" s="160" t="str">
        <f t="shared" si="244"/>
        <v>0</v>
      </c>
      <c r="IE65" s="160">
        <f t="shared" si="1044"/>
        <v>0</v>
      </c>
      <c r="IF65" s="160">
        <f t="shared" si="1045"/>
        <v>0</v>
      </c>
      <c r="IG65" s="160">
        <f t="shared" si="1046"/>
        <v>0</v>
      </c>
      <c r="IH65" s="160">
        <f t="shared" si="1047"/>
        <v>0</v>
      </c>
      <c r="II65" s="160">
        <f t="shared" si="1048"/>
        <v>0</v>
      </c>
      <c r="IJ65" s="161">
        <f t="shared" ref="IJ65:IK65" si="1623">IJ64</f>
        <v>16</v>
      </c>
      <c r="IK65" s="175">
        <f t="shared" si="1623"/>
        <v>1179</v>
      </c>
      <c r="IL65" s="163" t="str">
        <f t="shared" si="1559"/>
        <v>1</v>
      </c>
      <c r="IM65" s="164" t="str">
        <f t="shared" si="252"/>
        <v/>
      </c>
      <c r="IN65" s="165">
        <f t="shared" si="253"/>
        <v>0</v>
      </c>
      <c r="IO65" s="166"/>
      <c r="IP65" s="166"/>
      <c r="IQ65" s="166"/>
      <c r="IR65" s="168"/>
      <c r="IS65" s="168"/>
      <c r="IT65" s="170" t="str">
        <f t="shared" si="254"/>
        <v>0</v>
      </c>
      <c r="IU65" s="170">
        <f t="shared" si="1051"/>
        <v>0</v>
      </c>
      <c r="IV65" s="168">
        <f t="shared" si="1052"/>
        <v>0</v>
      </c>
      <c r="IW65" s="168">
        <f t="shared" si="1053"/>
        <v>0</v>
      </c>
      <c r="IX65" s="168">
        <f t="shared" si="1054"/>
        <v>0</v>
      </c>
      <c r="IY65" s="168">
        <f t="shared" si="1055"/>
        <v>0</v>
      </c>
      <c r="IZ65" s="154">
        <f t="shared" ref="IZ65:JA65" si="1624">IZ64</f>
        <v>17</v>
      </c>
      <c r="JA65" s="173">
        <f t="shared" si="1624"/>
        <v>1180</v>
      </c>
      <c r="JB65" s="156" t="str">
        <f t="shared" si="1561"/>
        <v>1</v>
      </c>
      <c r="JC65" s="157" t="str">
        <f t="shared" si="262"/>
        <v/>
      </c>
      <c r="JD65" s="158">
        <f t="shared" si="263"/>
        <v>0</v>
      </c>
      <c r="JE65" s="159"/>
      <c r="JF65" s="159"/>
      <c r="JG65" s="159"/>
      <c r="JH65" s="160"/>
      <c r="JI65" s="160"/>
      <c r="JJ65" s="171" t="str">
        <f t="shared" si="264"/>
        <v>0</v>
      </c>
      <c r="JK65" s="171">
        <f t="shared" si="1058"/>
        <v>0</v>
      </c>
      <c r="JL65" s="160">
        <f t="shared" si="1059"/>
        <v>0</v>
      </c>
      <c r="JM65" s="160">
        <f t="shared" si="1060"/>
        <v>0</v>
      </c>
      <c r="JN65" s="160">
        <f t="shared" si="1061"/>
        <v>0</v>
      </c>
      <c r="JO65" s="160">
        <f t="shared" si="1062"/>
        <v>0</v>
      </c>
      <c r="JP65" s="161">
        <f t="shared" ref="JP65:JQ65" si="1625">JP64</f>
        <v>18</v>
      </c>
      <c r="JQ65" s="175">
        <f t="shared" si="1625"/>
        <v>1181</v>
      </c>
      <c r="JR65" s="163" t="str">
        <f t="shared" si="1563"/>
        <v>1</v>
      </c>
      <c r="JS65" s="164" t="str">
        <f t="shared" si="272"/>
        <v/>
      </c>
      <c r="JT65" s="165">
        <f t="shared" si="273"/>
        <v>0</v>
      </c>
      <c r="JU65" s="166"/>
      <c r="JV65" s="166"/>
      <c r="JW65" s="166"/>
      <c r="JX65" s="168"/>
      <c r="JY65" s="168"/>
      <c r="JZ65" s="170" t="str">
        <f t="shared" si="274"/>
        <v>0</v>
      </c>
      <c r="KA65" s="170">
        <f t="shared" si="1065"/>
        <v>0</v>
      </c>
      <c r="KB65" s="168">
        <f t="shared" si="1066"/>
        <v>0</v>
      </c>
      <c r="KC65" s="168">
        <f t="shared" si="1067"/>
        <v>0</v>
      </c>
      <c r="KD65" s="168">
        <f t="shared" si="1068"/>
        <v>0</v>
      </c>
      <c r="KE65" s="168">
        <f t="shared" si="1069"/>
        <v>0</v>
      </c>
      <c r="KF65" s="154">
        <f t="shared" ref="KF65:KG65" si="1626">KF64</f>
        <v>19</v>
      </c>
      <c r="KG65" s="173">
        <f t="shared" si="1626"/>
        <v>1182</v>
      </c>
      <c r="KH65" s="156" t="str">
        <f t="shared" si="1565"/>
        <v>1</v>
      </c>
      <c r="KI65" s="157" t="str">
        <f t="shared" si="282"/>
        <v/>
      </c>
      <c r="KJ65" s="158">
        <f t="shared" si="283"/>
        <v>0</v>
      </c>
      <c r="KK65" s="159"/>
      <c r="KL65" s="159"/>
      <c r="KM65" s="159"/>
      <c r="KN65" s="160"/>
      <c r="KO65" s="160"/>
      <c r="KP65" s="171" t="str">
        <f t="shared" si="284"/>
        <v>0</v>
      </c>
      <c r="KQ65" s="171">
        <f t="shared" si="1072"/>
        <v>0</v>
      </c>
      <c r="KR65" s="160">
        <f t="shared" si="1073"/>
        <v>0</v>
      </c>
      <c r="KS65" s="160">
        <f t="shared" si="1074"/>
        <v>0</v>
      </c>
      <c r="KT65" s="160">
        <f t="shared" si="1075"/>
        <v>0</v>
      </c>
      <c r="KU65" s="160">
        <f t="shared" si="1076"/>
        <v>0</v>
      </c>
      <c r="KV65" s="161">
        <f t="shared" ref="KV65:KW65" si="1627">KV64</f>
        <v>20</v>
      </c>
      <c r="KW65" s="175">
        <f t="shared" si="1627"/>
        <v>1183</v>
      </c>
      <c r="KX65" s="163" t="str">
        <f t="shared" si="1567"/>
        <v>1</v>
      </c>
      <c r="KY65" s="164" t="str">
        <f t="shared" si="292"/>
        <v/>
      </c>
      <c r="KZ65" s="165">
        <f t="shared" si="293"/>
        <v>0</v>
      </c>
      <c r="LA65" s="166"/>
      <c r="LB65" s="166"/>
      <c r="LC65" s="166"/>
      <c r="LD65" s="168"/>
      <c r="LE65" s="168"/>
      <c r="LF65" s="170" t="str">
        <f t="shared" si="294"/>
        <v>0</v>
      </c>
      <c r="LG65" s="170">
        <f t="shared" si="1079"/>
        <v>0</v>
      </c>
      <c r="LH65" s="168">
        <f t="shared" si="1080"/>
        <v>0</v>
      </c>
      <c r="LI65" s="168">
        <f t="shared" si="1081"/>
        <v>0</v>
      </c>
      <c r="LJ65" s="168">
        <f t="shared" si="1082"/>
        <v>0</v>
      </c>
      <c r="LK65" s="168">
        <f t="shared" si="1083"/>
        <v>0</v>
      </c>
      <c r="LL65" s="172"/>
      <c r="LM65" s="172"/>
      <c r="LN65" s="168" t="str">
        <f t="shared" si="1084"/>
        <v>#REF!</v>
      </c>
      <c r="LO65" s="168" t="str">
        <f t="shared" si="1085"/>
        <v>#REF!</v>
      </c>
      <c r="LP65" s="168" t="str">
        <f t="shared" si="1086"/>
        <v>#REF!</v>
      </c>
      <c r="LQ65" s="168" t="str">
        <f t="shared" si="1087"/>
        <v>#REF!</v>
      </c>
    </row>
    <row r="66" ht="15.75" customHeight="1">
      <c r="A66" s="151">
        <v>46171.0</v>
      </c>
      <c r="B66" s="152" t="s">
        <v>29</v>
      </c>
      <c r="C66" s="153">
        <f t="shared" si="99"/>
        <v>0</v>
      </c>
      <c r="D66" s="154">
        <f t="shared" ref="D66:E66" si="1628">D65</f>
        <v>1</v>
      </c>
      <c r="E66" s="173">
        <f t="shared" si="1628"/>
        <v>1164</v>
      </c>
      <c r="F66" s="156" t="str">
        <f t="shared" si="1529"/>
        <v>1</v>
      </c>
      <c r="G66" s="157">
        <f t="shared" si="102"/>
        <v>1</v>
      </c>
      <c r="H66" s="158">
        <f t="shared" si="103"/>
        <v>0</v>
      </c>
      <c r="I66" s="159"/>
      <c r="J66" s="159"/>
      <c r="K66" s="159"/>
      <c r="L66" s="78"/>
      <c r="M66" s="79"/>
      <c r="N66" s="77" t="str">
        <f t="shared" si="104"/>
        <v>0</v>
      </c>
      <c r="O66" s="81">
        <f t="shared" si="946"/>
        <v>0</v>
      </c>
      <c r="P66" s="160">
        <f t="shared" si="947"/>
        <v>0</v>
      </c>
      <c r="Q66" s="160">
        <f t="shared" si="948"/>
        <v>0</v>
      </c>
      <c r="R66" s="160">
        <f t="shared" si="949"/>
        <v>0</v>
      </c>
      <c r="S66" s="160">
        <f t="shared" si="950"/>
        <v>0</v>
      </c>
      <c r="T66" s="161">
        <f t="shared" ref="T66:U66" si="1629">T65</f>
        <v>2</v>
      </c>
      <c r="U66" s="175">
        <f t="shared" si="1629"/>
        <v>1165</v>
      </c>
      <c r="V66" s="163" t="str">
        <f t="shared" si="1531"/>
        <v>1</v>
      </c>
      <c r="W66" s="164">
        <f t="shared" si="112"/>
        <v>1</v>
      </c>
      <c r="X66" s="165">
        <f t="shared" si="113"/>
        <v>0</v>
      </c>
      <c r="Y66" s="166"/>
      <c r="Z66" s="166"/>
      <c r="AA66" s="166"/>
      <c r="AB66" s="84"/>
      <c r="AC66" s="85"/>
      <c r="AD66" s="83" t="str">
        <f t="shared" si="114"/>
        <v>0</v>
      </c>
      <c r="AE66" s="167">
        <f t="shared" si="953"/>
        <v>0</v>
      </c>
      <c r="AF66" s="168">
        <f t="shared" si="954"/>
        <v>0</v>
      </c>
      <c r="AG66" s="168">
        <f t="shared" si="955"/>
        <v>0</v>
      </c>
      <c r="AH66" s="168">
        <f t="shared" si="956"/>
        <v>0</v>
      </c>
      <c r="AI66" s="168">
        <f t="shared" si="957"/>
        <v>0</v>
      </c>
      <c r="AJ66" s="154">
        <f t="shared" ref="AJ66:AK66" si="1630">AJ65</f>
        <v>3</v>
      </c>
      <c r="AK66" s="173">
        <f t="shared" si="1630"/>
        <v>1166</v>
      </c>
      <c r="AL66" s="156" t="str">
        <f t="shared" si="1533"/>
        <v>1</v>
      </c>
      <c r="AM66" s="157">
        <f t="shared" si="122"/>
        <v>2</v>
      </c>
      <c r="AN66" s="158">
        <f t="shared" si="123"/>
        <v>0</v>
      </c>
      <c r="AO66" s="159"/>
      <c r="AP66" s="159"/>
      <c r="AQ66" s="159"/>
      <c r="AR66" s="78"/>
      <c r="AS66" s="79"/>
      <c r="AT66" s="77" t="str">
        <f t="shared" si="124"/>
        <v>0</v>
      </c>
      <c r="AU66" s="81">
        <f t="shared" si="960"/>
        <v>0</v>
      </c>
      <c r="AV66" s="160">
        <f t="shared" si="961"/>
        <v>0</v>
      </c>
      <c r="AW66" s="160">
        <f t="shared" si="962"/>
        <v>0</v>
      </c>
      <c r="AX66" s="160">
        <f t="shared" si="963"/>
        <v>0</v>
      </c>
      <c r="AY66" s="160">
        <f t="shared" si="964"/>
        <v>0</v>
      </c>
      <c r="AZ66" s="161">
        <f t="shared" ref="AZ66:BA66" si="1631">AZ65</f>
        <v>4</v>
      </c>
      <c r="BA66" s="175">
        <f t="shared" si="1631"/>
        <v>1167</v>
      </c>
      <c r="BB66" s="163" t="str">
        <f t="shared" si="1535"/>
        <v>1</v>
      </c>
      <c r="BC66" s="164">
        <f t="shared" si="132"/>
        <v>4</v>
      </c>
      <c r="BD66" s="165">
        <f t="shared" si="133"/>
        <v>0</v>
      </c>
      <c r="BE66" s="166"/>
      <c r="BF66" s="166"/>
      <c r="BG66" s="166"/>
      <c r="BH66" s="84"/>
      <c r="BI66" s="85"/>
      <c r="BJ66" s="83" t="str">
        <f t="shared" si="134"/>
        <v>0</v>
      </c>
      <c r="BK66" s="167">
        <f t="shared" si="967"/>
        <v>0</v>
      </c>
      <c r="BL66" s="168">
        <f t="shared" si="968"/>
        <v>0</v>
      </c>
      <c r="BM66" s="168">
        <f t="shared" si="969"/>
        <v>0</v>
      </c>
      <c r="BN66" s="168">
        <f t="shared" si="970"/>
        <v>0</v>
      </c>
      <c r="BO66" s="168">
        <f t="shared" si="971"/>
        <v>0</v>
      </c>
      <c r="BP66" s="154">
        <f t="shared" ref="BP66:BQ66" si="1632">BP65</f>
        <v>5</v>
      </c>
      <c r="BQ66" s="173">
        <f t="shared" si="1632"/>
        <v>1168</v>
      </c>
      <c r="BR66" s="156" t="str">
        <f t="shared" si="1537"/>
        <v>1</v>
      </c>
      <c r="BS66" s="157">
        <f t="shared" si="142"/>
        <v>4</v>
      </c>
      <c r="BT66" s="158">
        <f t="shared" si="143"/>
        <v>0</v>
      </c>
      <c r="BU66" s="159"/>
      <c r="BV66" s="159"/>
      <c r="BW66" s="159"/>
      <c r="BX66" s="78"/>
      <c r="BY66" s="79"/>
      <c r="BZ66" s="77" t="str">
        <f t="shared" si="144"/>
        <v>0</v>
      </c>
      <c r="CA66" s="81">
        <f t="shared" si="974"/>
        <v>0</v>
      </c>
      <c r="CB66" s="160">
        <f t="shared" si="975"/>
        <v>0</v>
      </c>
      <c r="CC66" s="160">
        <f t="shared" si="976"/>
        <v>0</v>
      </c>
      <c r="CD66" s="160">
        <f t="shared" si="977"/>
        <v>0</v>
      </c>
      <c r="CE66" s="160">
        <f t="shared" si="978"/>
        <v>0</v>
      </c>
      <c r="CF66" s="161">
        <f t="shared" ref="CF66:CG66" si="1633">CF65</f>
        <v>6</v>
      </c>
      <c r="CG66" s="175">
        <f t="shared" si="1633"/>
        <v>1169</v>
      </c>
      <c r="CH66" s="163" t="str">
        <f t="shared" si="1539"/>
        <v>1</v>
      </c>
      <c r="CI66" s="164">
        <f t="shared" si="152"/>
        <v>2</v>
      </c>
      <c r="CJ66" s="165">
        <f t="shared" si="153"/>
        <v>0</v>
      </c>
      <c r="CK66" s="166"/>
      <c r="CL66" s="166"/>
      <c r="CM66" s="166"/>
      <c r="CN66" s="84"/>
      <c r="CO66" s="85"/>
      <c r="CP66" s="83" t="str">
        <f t="shared" si="154"/>
        <v>0</v>
      </c>
      <c r="CQ66" s="167">
        <f t="shared" si="981"/>
        <v>0</v>
      </c>
      <c r="CR66" s="168">
        <f t="shared" si="982"/>
        <v>0</v>
      </c>
      <c r="CS66" s="168">
        <f t="shared" si="983"/>
        <v>0</v>
      </c>
      <c r="CT66" s="168">
        <f t="shared" si="984"/>
        <v>0</v>
      </c>
      <c r="CU66" s="168">
        <f t="shared" si="985"/>
        <v>0</v>
      </c>
      <c r="CV66" s="154">
        <f t="shared" ref="CV66:CW66" si="1634">CV65</f>
        <v>7</v>
      </c>
      <c r="CW66" s="173">
        <f t="shared" si="1634"/>
        <v>1170</v>
      </c>
      <c r="CX66" s="156" t="str">
        <f t="shared" si="1541"/>
        <v>1</v>
      </c>
      <c r="CY66" s="157">
        <f t="shared" si="162"/>
        <v>2</v>
      </c>
      <c r="CZ66" s="158">
        <f t="shared" si="163"/>
        <v>0</v>
      </c>
      <c r="DA66" s="159"/>
      <c r="DB66" s="159"/>
      <c r="DC66" s="159"/>
      <c r="DD66" s="78"/>
      <c r="DE66" s="79"/>
      <c r="DF66" s="77" t="str">
        <f t="shared" si="164"/>
        <v>0</v>
      </c>
      <c r="DG66" s="81">
        <f t="shared" si="988"/>
        <v>0</v>
      </c>
      <c r="DH66" s="160">
        <f t="shared" si="989"/>
        <v>0</v>
      </c>
      <c r="DI66" s="160">
        <f t="shared" si="990"/>
        <v>0</v>
      </c>
      <c r="DJ66" s="160">
        <f t="shared" si="991"/>
        <v>0</v>
      </c>
      <c r="DK66" s="160">
        <f t="shared" si="992"/>
        <v>0</v>
      </c>
      <c r="DL66" s="161">
        <f t="shared" ref="DL66:DM66" si="1635">DL65</f>
        <v>8</v>
      </c>
      <c r="DM66" s="175">
        <f t="shared" si="1635"/>
        <v>1171</v>
      </c>
      <c r="DN66" s="163" t="str">
        <f t="shared" si="1543"/>
        <v>1</v>
      </c>
      <c r="DO66" s="164">
        <f t="shared" si="172"/>
        <v>2</v>
      </c>
      <c r="DP66" s="165">
        <f t="shared" si="173"/>
        <v>0</v>
      </c>
      <c r="DQ66" s="166"/>
      <c r="DR66" s="166"/>
      <c r="DS66" s="166"/>
      <c r="DT66" s="84"/>
      <c r="DU66" s="85"/>
      <c r="DV66" s="83" t="str">
        <f t="shared" si="174"/>
        <v>0</v>
      </c>
      <c r="DW66" s="167">
        <f t="shared" si="995"/>
        <v>0</v>
      </c>
      <c r="DX66" s="168">
        <f t="shared" si="996"/>
        <v>0</v>
      </c>
      <c r="DY66" s="168">
        <f t="shared" si="997"/>
        <v>0</v>
      </c>
      <c r="DZ66" s="168">
        <f t="shared" si="998"/>
        <v>0</v>
      </c>
      <c r="EA66" s="168">
        <f t="shared" si="999"/>
        <v>0</v>
      </c>
      <c r="EB66" s="154">
        <f t="shared" ref="EB66:EC66" si="1636">EB65</f>
        <v>9</v>
      </c>
      <c r="EC66" s="173">
        <f t="shared" si="1636"/>
        <v>1172</v>
      </c>
      <c r="ED66" s="156" t="str">
        <f t="shared" si="1545"/>
        <v>1</v>
      </c>
      <c r="EE66" s="157">
        <f t="shared" si="182"/>
        <v>5</v>
      </c>
      <c r="EF66" s="169">
        <f t="shared" si="183"/>
        <v>0</v>
      </c>
      <c r="EG66" s="159"/>
      <c r="EH66" s="159"/>
      <c r="EI66" s="159"/>
      <c r="EJ66" s="78"/>
      <c r="EK66" s="79"/>
      <c r="EL66" s="77" t="str">
        <f t="shared" si="184"/>
        <v>0</v>
      </c>
      <c r="EM66" s="81">
        <f t="shared" si="1002"/>
        <v>0</v>
      </c>
      <c r="EN66" s="160">
        <f t="shared" si="1003"/>
        <v>0</v>
      </c>
      <c r="EO66" s="160">
        <f t="shared" si="1004"/>
        <v>0</v>
      </c>
      <c r="EP66" s="160">
        <f t="shared" si="1005"/>
        <v>0</v>
      </c>
      <c r="EQ66" s="160">
        <f t="shared" si="1006"/>
        <v>0</v>
      </c>
      <c r="ER66" s="161">
        <f t="shared" ref="ER66:ES66" si="1637">ER65</f>
        <v>10</v>
      </c>
      <c r="ES66" s="175">
        <f t="shared" si="1637"/>
        <v>1173</v>
      </c>
      <c r="ET66" s="163" t="str">
        <f t="shared" si="1547"/>
        <v>1</v>
      </c>
      <c r="EU66" s="164">
        <f t="shared" si="192"/>
        <v>19</v>
      </c>
      <c r="EV66" s="165">
        <f t="shared" si="193"/>
        <v>0</v>
      </c>
      <c r="EW66" s="166"/>
      <c r="EX66" s="166"/>
      <c r="EY66" s="166"/>
      <c r="EZ66" s="84"/>
      <c r="FA66" s="85"/>
      <c r="FB66" s="83" t="str">
        <f t="shared" si="194"/>
        <v>0</v>
      </c>
      <c r="FC66" s="167">
        <f t="shared" si="1009"/>
        <v>0</v>
      </c>
      <c r="FD66" s="168">
        <f t="shared" si="1010"/>
        <v>0</v>
      </c>
      <c r="FE66" s="168">
        <f t="shared" si="1011"/>
        <v>0</v>
      </c>
      <c r="FF66" s="168">
        <f t="shared" si="1012"/>
        <v>0</v>
      </c>
      <c r="FG66" s="168">
        <f t="shared" si="1013"/>
        <v>0</v>
      </c>
      <c r="FH66" s="154">
        <f t="shared" ref="FH66:FI66" si="1638">FH65</f>
        <v>11</v>
      </c>
      <c r="FI66" s="173">
        <f t="shared" si="1638"/>
        <v>1174</v>
      </c>
      <c r="FJ66" s="156" t="str">
        <f t="shared" si="1549"/>
        <v>1</v>
      </c>
      <c r="FK66" s="157">
        <f t="shared" si="202"/>
        <v>4</v>
      </c>
      <c r="FL66" s="158">
        <f t="shared" si="203"/>
        <v>0</v>
      </c>
      <c r="FM66" s="159"/>
      <c r="FN66" s="159"/>
      <c r="FO66" s="159"/>
      <c r="FP66" s="78"/>
      <c r="FQ66" s="79"/>
      <c r="FR66" s="77" t="str">
        <f t="shared" si="204"/>
        <v>0</v>
      </c>
      <c r="FS66" s="81">
        <f t="shared" si="1016"/>
        <v>0</v>
      </c>
      <c r="FT66" s="160">
        <f t="shared" si="1017"/>
        <v>0</v>
      </c>
      <c r="FU66" s="160">
        <f t="shared" si="1018"/>
        <v>0</v>
      </c>
      <c r="FV66" s="160">
        <f t="shared" si="1019"/>
        <v>0</v>
      </c>
      <c r="FW66" s="160">
        <f t="shared" si="1020"/>
        <v>0</v>
      </c>
      <c r="FX66" s="161">
        <f t="shared" ref="FX66:FY66" si="1639">FX65</f>
        <v>12</v>
      </c>
      <c r="FY66" s="175">
        <f t="shared" si="1639"/>
        <v>1175</v>
      </c>
      <c r="FZ66" s="163" t="str">
        <f t="shared" si="1551"/>
        <v>1</v>
      </c>
      <c r="GA66" s="164">
        <f t="shared" si="212"/>
        <v>2</v>
      </c>
      <c r="GB66" s="165">
        <f t="shared" si="213"/>
        <v>0</v>
      </c>
      <c r="GC66" s="166"/>
      <c r="GD66" s="166"/>
      <c r="GE66" s="166"/>
      <c r="GF66" s="84"/>
      <c r="GG66" s="85"/>
      <c r="GH66" s="83" t="str">
        <f t="shared" si="214"/>
        <v>0</v>
      </c>
      <c r="GI66" s="167">
        <f t="shared" si="1023"/>
        <v>0</v>
      </c>
      <c r="GJ66" s="168">
        <f t="shared" si="1024"/>
        <v>0</v>
      </c>
      <c r="GK66" s="168">
        <f t="shared" si="1025"/>
        <v>0</v>
      </c>
      <c r="GL66" s="168">
        <f t="shared" si="1026"/>
        <v>0</v>
      </c>
      <c r="GM66" s="168">
        <f t="shared" si="1027"/>
        <v>0</v>
      </c>
      <c r="GN66" s="154">
        <f t="shared" ref="GN66:GO66" si="1640">GN65</f>
        <v>13</v>
      </c>
      <c r="GO66" s="173">
        <f t="shared" si="1640"/>
        <v>1176</v>
      </c>
      <c r="GP66" s="156" t="str">
        <f t="shared" si="1553"/>
        <v>1</v>
      </c>
      <c r="GQ66" s="157">
        <f t="shared" si="222"/>
        <v>3</v>
      </c>
      <c r="GR66" s="158">
        <f t="shared" si="223"/>
        <v>0</v>
      </c>
      <c r="GS66" s="159"/>
      <c r="GT66" s="159"/>
      <c r="GU66" s="159"/>
      <c r="GV66" s="78"/>
      <c r="GW66" s="79"/>
      <c r="GX66" s="77" t="str">
        <f t="shared" si="224"/>
        <v>0</v>
      </c>
      <c r="GY66" s="81">
        <f t="shared" si="1030"/>
        <v>0</v>
      </c>
      <c r="GZ66" s="160">
        <f t="shared" si="1031"/>
        <v>0</v>
      </c>
      <c r="HA66" s="160">
        <f t="shared" si="1032"/>
        <v>0</v>
      </c>
      <c r="HB66" s="160">
        <f t="shared" si="1033"/>
        <v>0</v>
      </c>
      <c r="HC66" s="160">
        <f t="shared" si="1034"/>
        <v>0</v>
      </c>
      <c r="HD66" s="161">
        <f t="shared" ref="HD66:HE66" si="1641">HD65</f>
        <v>14</v>
      </c>
      <c r="HE66" s="175">
        <f t="shared" si="1641"/>
        <v>1177</v>
      </c>
      <c r="HF66" s="163" t="str">
        <f t="shared" si="1555"/>
        <v>1</v>
      </c>
      <c r="HG66" s="164">
        <f t="shared" si="232"/>
        <v>5</v>
      </c>
      <c r="HH66" s="165">
        <f t="shared" si="233"/>
        <v>0</v>
      </c>
      <c r="HI66" s="166"/>
      <c r="HJ66" s="166"/>
      <c r="HK66" s="166"/>
      <c r="HL66" s="84"/>
      <c r="HM66" s="85"/>
      <c r="HN66" s="83" t="str">
        <f t="shared" si="234"/>
        <v>0</v>
      </c>
      <c r="HO66" s="167">
        <f t="shared" si="1037"/>
        <v>0</v>
      </c>
      <c r="HP66" s="168">
        <f t="shared" si="1038"/>
        <v>0</v>
      </c>
      <c r="HQ66" s="168">
        <f t="shared" si="1039"/>
        <v>0</v>
      </c>
      <c r="HR66" s="168">
        <f t="shared" si="1040"/>
        <v>0</v>
      </c>
      <c r="HS66" s="168">
        <f t="shared" si="1041"/>
        <v>0</v>
      </c>
      <c r="HT66" s="154">
        <f t="shared" ref="HT66:HU66" si="1642">HT65</f>
        <v>15</v>
      </c>
      <c r="HU66" s="173">
        <f t="shared" si="1642"/>
        <v>1178</v>
      </c>
      <c r="HV66" s="156" t="str">
        <f t="shared" si="1557"/>
        <v>1</v>
      </c>
      <c r="HW66" s="157" t="str">
        <f t="shared" si="242"/>
        <v/>
      </c>
      <c r="HX66" s="169">
        <f t="shared" si="243"/>
        <v>0</v>
      </c>
      <c r="HY66" s="159"/>
      <c r="HZ66" s="159"/>
      <c r="IA66" s="159"/>
      <c r="IB66" s="160"/>
      <c r="IC66" s="160"/>
      <c r="ID66" s="160" t="str">
        <f t="shared" si="244"/>
        <v>0</v>
      </c>
      <c r="IE66" s="160">
        <f t="shared" si="1044"/>
        <v>0</v>
      </c>
      <c r="IF66" s="160">
        <f t="shared" si="1045"/>
        <v>0</v>
      </c>
      <c r="IG66" s="160">
        <f t="shared" si="1046"/>
        <v>0</v>
      </c>
      <c r="IH66" s="160">
        <f t="shared" si="1047"/>
        <v>0</v>
      </c>
      <c r="II66" s="160">
        <f t="shared" si="1048"/>
        <v>0</v>
      </c>
      <c r="IJ66" s="161">
        <f t="shared" ref="IJ66:IK66" si="1643">IJ65</f>
        <v>16</v>
      </c>
      <c r="IK66" s="175">
        <f t="shared" si="1643"/>
        <v>1179</v>
      </c>
      <c r="IL66" s="163" t="str">
        <f t="shared" si="1559"/>
        <v>1</v>
      </c>
      <c r="IM66" s="164" t="str">
        <f t="shared" si="252"/>
        <v/>
      </c>
      <c r="IN66" s="165">
        <f t="shared" si="253"/>
        <v>0</v>
      </c>
      <c r="IO66" s="166"/>
      <c r="IP66" s="166"/>
      <c r="IQ66" s="166"/>
      <c r="IR66" s="168"/>
      <c r="IS66" s="168"/>
      <c r="IT66" s="170" t="str">
        <f t="shared" si="254"/>
        <v>0</v>
      </c>
      <c r="IU66" s="170">
        <f t="shared" si="1051"/>
        <v>0</v>
      </c>
      <c r="IV66" s="168">
        <f t="shared" si="1052"/>
        <v>0</v>
      </c>
      <c r="IW66" s="168">
        <f t="shared" si="1053"/>
        <v>0</v>
      </c>
      <c r="IX66" s="168">
        <f t="shared" si="1054"/>
        <v>0</v>
      </c>
      <c r="IY66" s="168">
        <f t="shared" si="1055"/>
        <v>0</v>
      </c>
      <c r="IZ66" s="154">
        <f t="shared" ref="IZ66:JA66" si="1644">IZ65</f>
        <v>17</v>
      </c>
      <c r="JA66" s="173">
        <f t="shared" si="1644"/>
        <v>1180</v>
      </c>
      <c r="JB66" s="156" t="str">
        <f t="shared" si="1561"/>
        <v>1</v>
      </c>
      <c r="JC66" s="157" t="str">
        <f t="shared" si="262"/>
        <v/>
      </c>
      <c r="JD66" s="158">
        <f t="shared" si="263"/>
        <v>0</v>
      </c>
      <c r="JE66" s="159"/>
      <c r="JF66" s="159"/>
      <c r="JG66" s="159"/>
      <c r="JH66" s="160"/>
      <c r="JI66" s="160"/>
      <c r="JJ66" s="171" t="str">
        <f t="shared" si="264"/>
        <v>0</v>
      </c>
      <c r="JK66" s="171">
        <f t="shared" si="1058"/>
        <v>0</v>
      </c>
      <c r="JL66" s="160">
        <f t="shared" si="1059"/>
        <v>0</v>
      </c>
      <c r="JM66" s="160">
        <f t="shared" si="1060"/>
        <v>0</v>
      </c>
      <c r="JN66" s="160">
        <f t="shared" si="1061"/>
        <v>0</v>
      </c>
      <c r="JO66" s="160">
        <f t="shared" si="1062"/>
        <v>0</v>
      </c>
      <c r="JP66" s="161">
        <f t="shared" ref="JP66:JQ66" si="1645">JP65</f>
        <v>18</v>
      </c>
      <c r="JQ66" s="175">
        <f t="shared" si="1645"/>
        <v>1181</v>
      </c>
      <c r="JR66" s="163" t="str">
        <f t="shared" si="1563"/>
        <v>1</v>
      </c>
      <c r="JS66" s="164" t="str">
        <f t="shared" si="272"/>
        <v/>
      </c>
      <c r="JT66" s="165">
        <f t="shared" si="273"/>
        <v>0</v>
      </c>
      <c r="JU66" s="166"/>
      <c r="JV66" s="166"/>
      <c r="JW66" s="166"/>
      <c r="JX66" s="168"/>
      <c r="JY66" s="168"/>
      <c r="JZ66" s="170" t="str">
        <f t="shared" si="274"/>
        <v>0</v>
      </c>
      <c r="KA66" s="170">
        <f t="shared" si="1065"/>
        <v>0</v>
      </c>
      <c r="KB66" s="168">
        <f t="shared" si="1066"/>
        <v>0</v>
      </c>
      <c r="KC66" s="168">
        <f t="shared" si="1067"/>
        <v>0</v>
      </c>
      <c r="KD66" s="168">
        <f t="shared" si="1068"/>
        <v>0</v>
      </c>
      <c r="KE66" s="168">
        <f t="shared" si="1069"/>
        <v>0</v>
      </c>
      <c r="KF66" s="154">
        <f t="shared" ref="KF66:KG66" si="1646">KF65</f>
        <v>19</v>
      </c>
      <c r="KG66" s="173">
        <f t="shared" si="1646"/>
        <v>1182</v>
      </c>
      <c r="KH66" s="156" t="str">
        <f t="shared" si="1565"/>
        <v>1</v>
      </c>
      <c r="KI66" s="157" t="str">
        <f t="shared" si="282"/>
        <v/>
      </c>
      <c r="KJ66" s="158">
        <f t="shared" si="283"/>
        <v>0</v>
      </c>
      <c r="KK66" s="159"/>
      <c r="KL66" s="159"/>
      <c r="KM66" s="159"/>
      <c r="KN66" s="160"/>
      <c r="KO66" s="160"/>
      <c r="KP66" s="171" t="str">
        <f t="shared" si="284"/>
        <v>0</v>
      </c>
      <c r="KQ66" s="171">
        <f t="shared" si="1072"/>
        <v>0</v>
      </c>
      <c r="KR66" s="160">
        <f t="shared" si="1073"/>
        <v>0</v>
      </c>
      <c r="KS66" s="160">
        <f t="shared" si="1074"/>
        <v>0</v>
      </c>
      <c r="KT66" s="160">
        <f t="shared" si="1075"/>
        <v>0</v>
      </c>
      <c r="KU66" s="160">
        <f t="shared" si="1076"/>
        <v>0</v>
      </c>
      <c r="KV66" s="161">
        <f t="shared" ref="KV66:KW66" si="1647">KV65</f>
        <v>20</v>
      </c>
      <c r="KW66" s="175">
        <f t="shared" si="1647"/>
        <v>1183</v>
      </c>
      <c r="KX66" s="163" t="str">
        <f t="shared" si="1567"/>
        <v>1</v>
      </c>
      <c r="KY66" s="164" t="str">
        <f t="shared" si="292"/>
        <v/>
      </c>
      <c r="KZ66" s="165">
        <f t="shared" si="293"/>
        <v>0</v>
      </c>
      <c r="LA66" s="166"/>
      <c r="LB66" s="166"/>
      <c r="LC66" s="166"/>
      <c r="LD66" s="168"/>
      <c r="LE66" s="168"/>
      <c r="LF66" s="170" t="str">
        <f t="shared" si="294"/>
        <v>0</v>
      </c>
      <c r="LG66" s="170">
        <f t="shared" si="1079"/>
        <v>0</v>
      </c>
      <c r="LH66" s="168">
        <f t="shared" si="1080"/>
        <v>0</v>
      </c>
      <c r="LI66" s="168">
        <f t="shared" si="1081"/>
        <v>0</v>
      </c>
      <c r="LJ66" s="168">
        <f t="shared" si="1082"/>
        <v>0</v>
      </c>
      <c r="LK66" s="168">
        <f t="shared" si="1083"/>
        <v>0</v>
      </c>
      <c r="LL66" s="172"/>
      <c r="LM66" s="172"/>
      <c r="LN66" s="168" t="str">
        <f t="shared" si="1084"/>
        <v>#REF!</v>
      </c>
      <c r="LO66" s="168" t="str">
        <f t="shared" si="1085"/>
        <v>#REF!</v>
      </c>
      <c r="LP66" s="168" t="str">
        <f t="shared" si="1086"/>
        <v>#REF!</v>
      </c>
      <c r="LQ66" s="168" t="str">
        <f t="shared" si="1087"/>
        <v>#REF!</v>
      </c>
    </row>
    <row r="67" ht="15.75" customHeight="1">
      <c r="A67" s="151">
        <v>46172.0</v>
      </c>
      <c r="B67" s="152" t="s">
        <v>30</v>
      </c>
      <c r="C67" s="153">
        <f t="shared" si="99"/>
        <v>0</v>
      </c>
      <c r="D67" s="154">
        <f t="shared" ref="D67:E67" si="1648">D66</f>
        <v>1</v>
      </c>
      <c r="E67" s="173">
        <f t="shared" si="1648"/>
        <v>1164</v>
      </c>
      <c r="F67" s="156" t="str">
        <f t="shared" si="1529"/>
        <v>1</v>
      </c>
      <c r="G67" s="157">
        <f t="shared" si="102"/>
        <v>1</v>
      </c>
      <c r="H67" s="158">
        <f t="shared" si="103"/>
        <v>0</v>
      </c>
      <c r="I67" s="159"/>
      <c r="J67" s="159"/>
      <c r="K67" s="159"/>
      <c r="L67" s="78"/>
      <c r="M67" s="79"/>
      <c r="N67" s="77" t="str">
        <f t="shared" si="104"/>
        <v>0</v>
      </c>
      <c r="O67" s="81">
        <f t="shared" si="946"/>
        <v>0</v>
      </c>
      <c r="P67" s="160">
        <f t="shared" si="947"/>
        <v>0</v>
      </c>
      <c r="Q67" s="160">
        <f t="shared" si="948"/>
        <v>0</v>
      </c>
      <c r="R67" s="160">
        <f t="shared" si="949"/>
        <v>0</v>
      </c>
      <c r="S67" s="160">
        <f t="shared" si="950"/>
        <v>0</v>
      </c>
      <c r="T67" s="161">
        <f t="shared" ref="T67:U67" si="1649">T66</f>
        <v>2</v>
      </c>
      <c r="U67" s="175">
        <f t="shared" si="1649"/>
        <v>1165</v>
      </c>
      <c r="V67" s="163" t="str">
        <f t="shared" si="1531"/>
        <v>1</v>
      </c>
      <c r="W67" s="164">
        <f t="shared" si="112"/>
        <v>1</v>
      </c>
      <c r="X67" s="165">
        <f t="shared" si="113"/>
        <v>0</v>
      </c>
      <c r="Y67" s="166"/>
      <c r="Z67" s="166"/>
      <c r="AA67" s="166"/>
      <c r="AB67" s="84"/>
      <c r="AC67" s="85"/>
      <c r="AD67" s="83" t="str">
        <f t="shared" si="114"/>
        <v>0</v>
      </c>
      <c r="AE67" s="167">
        <f t="shared" si="953"/>
        <v>0</v>
      </c>
      <c r="AF67" s="168">
        <f t="shared" si="954"/>
        <v>0</v>
      </c>
      <c r="AG67" s="168">
        <f t="shared" si="955"/>
        <v>0</v>
      </c>
      <c r="AH67" s="168">
        <f t="shared" si="956"/>
        <v>0</v>
      </c>
      <c r="AI67" s="168">
        <f t="shared" si="957"/>
        <v>0</v>
      </c>
      <c r="AJ67" s="154">
        <f t="shared" ref="AJ67:AK67" si="1650">AJ66</f>
        <v>3</v>
      </c>
      <c r="AK67" s="173">
        <f t="shared" si="1650"/>
        <v>1166</v>
      </c>
      <c r="AL67" s="156" t="str">
        <f t="shared" si="1533"/>
        <v>1</v>
      </c>
      <c r="AM67" s="157">
        <f t="shared" si="122"/>
        <v>2</v>
      </c>
      <c r="AN67" s="158">
        <f t="shared" si="123"/>
        <v>0</v>
      </c>
      <c r="AO67" s="159"/>
      <c r="AP67" s="159"/>
      <c r="AQ67" s="159"/>
      <c r="AR67" s="78"/>
      <c r="AS67" s="79"/>
      <c r="AT67" s="77" t="str">
        <f t="shared" si="124"/>
        <v>0</v>
      </c>
      <c r="AU67" s="81">
        <f t="shared" si="960"/>
        <v>0</v>
      </c>
      <c r="AV67" s="160">
        <f t="shared" si="961"/>
        <v>0</v>
      </c>
      <c r="AW67" s="160">
        <f t="shared" si="962"/>
        <v>0</v>
      </c>
      <c r="AX67" s="160">
        <f t="shared" si="963"/>
        <v>0</v>
      </c>
      <c r="AY67" s="160">
        <f t="shared" si="964"/>
        <v>0</v>
      </c>
      <c r="AZ67" s="161">
        <f t="shared" ref="AZ67:BA67" si="1651">AZ66</f>
        <v>4</v>
      </c>
      <c r="BA67" s="175">
        <f t="shared" si="1651"/>
        <v>1167</v>
      </c>
      <c r="BB67" s="163" t="str">
        <f t="shared" si="1535"/>
        <v>1</v>
      </c>
      <c r="BC67" s="164">
        <f t="shared" si="132"/>
        <v>4</v>
      </c>
      <c r="BD67" s="165">
        <f t="shared" si="133"/>
        <v>0</v>
      </c>
      <c r="BE67" s="166"/>
      <c r="BF67" s="166"/>
      <c r="BG67" s="166"/>
      <c r="BH67" s="84"/>
      <c r="BI67" s="85"/>
      <c r="BJ67" s="83" t="str">
        <f t="shared" si="134"/>
        <v>0</v>
      </c>
      <c r="BK67" s="167">
        <f t="shared" si="967"/>
        <v>0</v>
      </c>
      <c r="BL67" s="168">
        <f t="shared" si="968"/>
        <v>0</v>
      </c>
      <c r="BM67" s="168">
        <f t="shared" si="969"/>
        <v>0</v>
      </c>
      <c r="BN67" s="168">
        <f t="shared" si="970"/>
        <v>0</v>
      </c>
      <c r="BO67" s="168">
        <f t="shared" si="971"/>
        <v>0</v>
      </c>
      <c r="BP67" s="154">
        <f t="shared" ref="BP67:BQ67" si="1652">BP66</f>
        <v>5</v>
      </c>
      <c r="BQ67" s="173">
        <f t="shared" si="1652"/>
        <v>1168</v>
      </c>
      <c r="BR67" s="156" t="str">
        <f t="shared" si="1537"/>
        <v>1</v>
      </c>
      <c r="BS67" s="157">
        <f t="shared" si="142"/>
        <v>4</v>
      </c>
      <c r="BT67" s="158">
        <f t="shared" si="143"/>
        <v>0</v>
      </c>
      <c r="BU67" s="159"/>
      <c r="BV67" s="159"/>
      <c r="BW67" s="159"/>
      <c r="BX67" s="78"/>
      <c r="BY67" s="79"/>
      <c r="BZ67" s="77" t="str">
        <f t="shared" si="144"/>
        <v>0</v>
      </c>
      <c r="CA67" s="81">
        <f t="shared" si="974"/>
        <v>0</v>
      </c>
      <c r="CB67" s="160">
        <f t="shared" si="975"/>
        <v>0</v>
      </c>
      <c r="CC67" s="160">
        <f t="shared" si="976"/>
        <v>0</v>
      </c>
      <c r="CD67" s="160">
        <f t="shared" si="977"/>
        <v>0</v>
      </c>
      <c r="CE67" s="160">
        <f t="shared" si="978"/>
        <v>0</v>
      </c>
      <c r="CF67" s="161">
        <f t="shared" ref="CF67:CG67" si="1653">CF66</f>
        <v>6</v>
      </c>
      <c r="CG67" s="175">
        <f t="shared" si="1653"/>
        <v>1169</v>
      </c>
      <c r="CH67" s="163" t="str">
        <f t="shared" si="1539"/>
        <v>1</v>
      </c>
      <c r="CI67" s="164">
        <f t="shared" si="152"/>
        <v>2</v>
      </c>
      <c r="CJ67" s="165">
        <f t="shared" si="153"/>
        <v>0</v>
      </c>
      <c r="CK67" s="166"/>
      <c r="CL67" s="166"/>
      <c r="CM67" s="166"/>
      <c r="CN67" s="84"/>
      <c r="CO67" s="85"/>
      <c r="CP67" s="83" t="str">
        <f t="shared" si="154"/>
        <v>0</v>
      </c>
      <c r="CQ67" s="167">
        <f t="shared" si="981"/>
        <v>0</v>
      </c>
      <c r="CR67" s="168">
        <f t="shared" si="982"/>
        <v>0</v>
      </c>
      <c r="CS67" s="168">
        <f t="shared" si="983"/>
        <v>0</v>
      </c>
      <c r="CT67" s="168">
        <f t="shared" si="984"/>
        <v>0</v>
      </c>
      <c r="CU67" s="168">
        <f t="shared" si="985"/>
        <v>0</v>
      </c>
      <c r="CV67" s="154">
        <f t="shared" ref="CV67:CW67" si="1654">CV66</f>
        <v>7</v>
      </c>
      <c r="CW67" s="173">
        <f t="shared" si="1654"/>
        <v>1170</v>
      </c>
      <c r="CX67" s="156" t="str">
        <f t="shared" si="1541"/>
        <v>1</v>
      </c>
      <c r="CY67" s="157">
        <f t="shared" si="162"/>
        <v>2</v>
      </c>
      <c r="CZ67" s="158">
        <f t="shared" si="163"/>
        <v>0</v>
      </c>
      <c r="DA67" s="159"/>
      <c r="DB67" s="159"/>
      <c r="DC67" s="159"/>
      <c r="DD67" s="78"/>
      <c r="DE67" s="79"/>
      <c r="DF67" s="77" t="str">
        <f t="shared" si="164"/>
        <v>0</v>
      </c>
      <c r="DG67" s="81">
        <f t="shared" si="988"/>
        <v>0</v>
      </c>
      <c r="DH67" s="160">
        <f t="shared" si="989"/>
        <v>0</v>
      </c>
      <c r="DI67" s="160">
        <f t="shared" si="990"/>
        <v>0</v>
      </c>
      <c r="DJ67" s="160">
        <f t="shared" si="991"/>
        <v>0</v>
      </c>
      <c r="DK67" s="160">
        <f t="shared" si="992"/>
        <v>0</v>
      </c>
      <c r="DL67" s="161">
        <f t="shared" ref="DL67:DM67" si="1655">DL66</f>
        <v>8</v>
      </c>
      <c r="DM67" s="175">
        <f t="shared" si="1655"/>
        <v>1171</v>
      </c>
      <c r="DN67" s="163" t="str">
        <f t="shared" si="1543"/>
        <v>1</v>
      </c>
      <c r="DO67" s="164">
        <f t="shared" si="172"/>
        <v>2</v>
      </c>
      <c r="DP67" s="165">
        <f t="shared" si="173"/>
        <v>0</v>
      </c>
      <c r="DQ67" s="166"/>
      <c r="DR67" s="166"/>
      <c r="DS67" s="166"/>
      <c r="DT67" s="84"/>
      <c r="DU67" s="85"/>
      <c r="DV67" s="83" t="str">
        <f t="shared" si="174"/>
        <v>0</v>
      </c>
      <c r="DW67" s="167">
        <f t="shared" si="995"/>
        <v>0</v>
      </c>
      <c r="DX67" s="168">
        <f t="shared" si="996"/>
        <v>0</v>
      </c>
      <c r="DY67" s="168">
        <f t="shared" si="997"/>
        <v>0</v>
      </c>
      <c r="DZ67" s="168">
        <f t="shared" si="998"/>
        <v>0</v>
      </c>
      <c r="EA67" s="168">
        <f t="shared" si="999"/>
        <v>0</v>
      </c>
      <c r="EB67" s="154">
        <f t="shared" ref="EB67:EC67" si="1656">EB66</f>
        <v>9</v>
      </c>
      <c r="EC67" s="173">
        <f t="shared" si="1656"/>
        <v>1172</v>
      </c>
      <c r="ED67" s="156" t="str">
        <f t="shared" si="1545"/>
        <v>1</v>
      </c>
      <c r="EE67" s="157">
        <f t="shared" si="182"/>
        <v>5</v>
      </c>
      <c r="EF67" s="169">
        <f t="shared" si="183"/>
        <v>0</v>
      </c>
      <c r="EG67" s="159"/>
      <c r="EH67" s="159"/>
      <c r="EI67" s="159"/>
      <c r="EJ67" s="78"/>
      <c r="EK67" s="79"/>
      <c r="EL67" s="77" t="str">
        <f t="shared" si="184"/>
        <v>0</v>
      </c>
      <c r="EM67" s="81">
        <f t="shared" si="1002"/>
        <v>0</v>
      </c>
      <c r="EN67" s="160">
        <f t="shared" si="1003"/>
        <v>0</v>
      </c>
      <c r="EO67" s="160">
        <f t="shared" si="1004"/>
        <v>0</v>
      </c>
      <c r="EP67" s="160">
        <f t="shared" si="1005"/>
        <v>0</v>
      </c>
      <c r="EQ67" s="160">
        <f t="shared" si="1006"/>
        <v>0</v>
      </c>
      <c r="ER67" s="161">
        <f t="shared" ref="ER67:ES67" si="1657">ER66</f>
        <v>10</v>
      </c>
      <c r="ES67" s="175">
        <f t="shared" si="1657"/>
        <v>1173</v>
      </c>
      <c r="ET67" s="163" t="str">
        <f t="shared" si="1547"/>
        <v>1</v>
      </c>
      <c r="EU67" s="164">
        <f t="shared" si="192"/>
        <v>19</v>
      </c>
      <c r="EV67" s="165">
        <f t="shared" si="193"/>
        <v>0</v>
      </c>
      <c r="EW67" s="166"/>
      <c r="EX67" s="166"/>
      <c r="EY67" s="166"/>
      <c r="EZ67" s="84"/>
      <c r="FA67" s="85"/>
      <c r="FB67" s="83" t="str">
        <f t="shared" si="194"/>
        <v>0</v>
      </c>
      <c r="FC67" s="167">
        <f t="shared" si="1009"/>
        <v>0</v>
      </c>
      <c r="FD67" s="168">
        <f t="shared" si="1010"/>
        <v>0</v>
      </c>
      <c r="FE67" s="168">
        <f t="shared" si="1011"/>
        <v>0</v>
      </c>
      <c r="FF67" s="168">
        <f t="shared" si="1012"/>
        <v>0</v>
      </c>
      <c r="FG67" s="168">
        <f t="shared" si="1013"/>
        <v>0</v>
      </c>
      <c r="FH67" s="154">
        <f t="shared" ref="FH67:FI67" si="1658">FH66</f>
        <v>11</v>
      </c>
      <c r="FI67" s="173">
        <f t="shared" si="1658"/>
        <v>1174</v>
      </c>
      <c r="FJ67" s="156" t="str">
        <f t="shared" si="1549"/>
        <v>1</v>
      </c>
      <c r="FK67" s="157">
        <f t="shared" si="202"/>
        <v>4</v>
      </c>
      <c r="FL67" s="158">
        <f t="shared" si="203"/>
        <v>0</v>
      </c>
      <c r="FM67" s="159"/>
      <c r="FN67" s="159"/>
      <c r="FO67" s="159"/>
      <c r="FP67" s="78"/>
      <c r="FQ67" s="79"/>
      <c r="FR67" s="77" t="str">
        <f t="shared" si="204"/>
        <v>0</v>
      </c>
      <c r="FS67" s="81">
        <f t="shared" si="1016"/>
        <v>0</v>
      </c>
      <c r="FT67" s="160">
        <f t="shared" si="1017"/>
        <v>0</v>
      </c>
      <c r="FU67" s="160">
        <f t="shared" si="1018"/>
        <v>0</v>
      </c>
      <c r="FV67" s="160">
        <f t="shared" si="1019"/>
        <v>0</v>
      </c>
      <c r="FW67" s="160">
        <f t="shared" si="1020"/>
        <v>0</v>
      </c>
      <c r="FX67" s="161">
        <f t="shared" ref="FX67:FY67" si="1659">FX66</f>
        <v>12</v>
      </c>
      <c r="FY67" s="175">
        <f t="shared" si="1659"/>
        <v>1175</v>
      </c>
      <c r="FZ67" s="163" t="str">
        <f t="shared" si="1551"/>
        <v>1</v>
      </c>
      <c r="GA67" s="164">
        <f t="shared" si="212"/>
        <v>2</v>
      </c>
      <c r="GB67" s="165">
        <f t="shared" si="213"/>
        <v>0</v>
      </c>
      <c r="GC67" s="166"/>
      <c r="GD67" s="166"/>
      <c r="GE67" s="166"/>
      <c r="GF67" s="84"/>
      <c r="GG67" s="85"/>
      <c r="GH67" s="83" t="str">
        <f t="shared" si="214"/>
        <v>0</v>
      </c>
      <c r="GI67" s="167">
        <f t="shared" si="1023"/>
        <v>0</v>
      </c>
      <c r="GJ67" s="168">
        <f t="shared" si="1024"/>
        <v>0</v>
      </c>
      <c r="GK67" s="168">
        <f t="shared" si="1025"/>
        <v>0</v>
      </c>
      <c r="GL67" s="168">
        <f t="shared" si="1026"/>
        <v>0</v>
      </c>
      <c r="GM67" s="168">
        <f t="shared" si="1027"/>
        <v>0</v>
      </c>
      <c r="GN67" s="154">
        <f t="shared" ref="GN67:GO67" si="1660">GN66</f>
        <v>13</v>
      </c>
      <c r="GO67" s="173">
        <f t="shared" si="1660"/>
        <v>1176</v>
      </c>
      <c r="GP67" s="156" t="str">
        <f t="shared" si="1553"/>
        <v>1</v>
      </c>
      <c r="GQ67" s="157">
        <f t="shared" si="222"/>
        <v>3</v>
      </c>
      <c r="GR67" s="158">
        <f t="shared" si="223"/>
        <v>0</v>
      </c>
      <c r="GS67" s="159"/>
      <c r="GT67" s="159"/>
      <c r="GU67" s="159"/>
      <c r="GV67" s="78"/>
      <c r="GW67" s="79"/>
      <c r="GX67" s="77" t="str">
        <f t="shared" si="224"/>
        <v>0</v>
      </c>
      <c r="GY67" s="81">
        <f t="shared" si="1030"/>
        <v>0</v>
      </c>
      <c r="GZ67" s="160">
        <f t="shared" si="1031"/>
        <v>0</v>
      </c>
      <c r="HA67" s="160">
        <f t="shared" si="1032"/>
        <v>0</v>
      </c>
      <c r="HB67" s="160">
        <f t="shared" si="1033"/>
        <v>0</v>
      </c>
      <c r="HC67" s="160">
        <f t="shared" si="1034"/>
        <v>0</v>
      </c>
      <c r="HD67" s="161">
        <f t="shared" ref="HD67:HE67" si="1661">HD66</f>
        <v>14</v>
      </c>
      <c r="HE67" s="175">
        <f t="shared" si="1661"/>
        <v>1177</v>
      </c>
      <c r="HF67" s="163" t="str">
        <f t="shared" si="1555"/>
        <v>1</v>
      </c>
      <c r="HG67" s="164">
        <f t="shared" si="232"/>
        <v>5</v>
      </c>
      <c r="HH67" s="165">
        <f t="shared" si="233"/>
        <v>0</v>
      </c>
      <c r="HI67" s="166"/>
      <c r="HJ67" s="166"/>
      <c r="HK67" s="166"/>
      <c r="HL67" s="84"/>
      <c r="HM67" s="85"/>
      <c r="HN67" s="83" t="str">
        <f t="shared" si="234"/>
        <v>0</v>
      </c>
      <c r="HO67" s="167">
        <f t="shared" si="1037"/>
        <v>0</v>
      </c>
      <c r="HP67" s="168">
        <f t="shared" si="1038"/>
        <v>0</v>
      </c>
      <c r="HQ67" s="168">
        <f t="shared" si="1039"/>
        <v>0</v>
      </c>
      <c r="HR67" s="168">
        <f t="shared" si="1040"/>
        <v>0</v>
      </c>
      <c r="HS67" s="168">
        <f t="shared" si="1041"/>
        <v>0</v>
      </c>
      <c r="HT67" s="154">
        <f t="shared" ref="HT67:HU67" si="1662">HT66</f>
        <v>15</v>
      </c>
      <c r="HU67" s="173">
        <f t="shared" si="1662"/>
        <v>1178</v>
      </c>
      <c r="HV67" s="156" t="str">
        <f t="shared" si="1557"/>
        <v>1</v>
      </c>
      <c r="HW67" s="157" t="str">
        <f t="shared" si="242"/>
        <v/>
      </c>
      <c r="HX67" s="169">
        <f t="shared" si="243"/>
        <v>0</v>
      </c>
      <c r="HY67" s="159"/>
      <c r="HZ67" s="159"/>
      <c r="IA67" s="159"/>
      <c r="IB67" s="160"/>
      <c r="IC67" s="160"/>
      <c r="ID67" s="160" t="str">
        <f t="shared" si="244"/>
        <v>0</v>
      </c>
      <c r="IE67" s="160">
        <f t="shared" si="1044"/>
        <v>0</v>
      </c>
      <c r="IF67" s="160">
        <f t="shared" si="1045"/>
        <v>0</v>
      </c>
      <c r="IG67" s="160">
        <f t="shared" si="1046"/>
        <v>0</v>
      </c>
      <c r="IH67" s="160">
        <f t="shared" si="1047"/>
        <v>0</v>
      </c>
      <c r="II67" s="160">
        <f t="shared" si="1048"/>
        <v>0</v>
      </c>
      <c r="IJ67" s="161">
        <f t="shared" ref="IJ67:IK67" si="1663">IJ66</f>
        <v>16</v>
      </c>
      <c r="IK67" s="175">
        <f t="shared" si="1663"/>
        <v>1179</v>
      </c>
      <c r="IL67" s="163" t="str">
        <f t="shared" si="1559"/>
        <v>1</v>
      </c>
      <c r="IM67" s="164" t="str">
        <f t="shared" si="252"/>
        <v/>
      </c>
      <c r="IN67" s="165">
        <f t="shared" si="253"/>
        <v>0</v>
      </c>
      <c r="IO67" s="166"/>
      <c r="IP67" s="166"/>
      <c r="IQ67" s="166"/>
      <c r="IR67" s="168"/>
      <c r="IS67" s="168"/>
      <c r="IT67" s="170" t="str">
        <f t="shared" si="254"/>
        <v>0</v>
      </c>
      <c r="IU67" s="170">
        <f t="shared" si="1051"/>
        <v>0</v>
      </c>
      <c r="IV67" s="168">
        <f t="shared" si="1052"/>
        <v>0</v>
      </c>
      <c r="IW67" s="168">
        <f t="shared" si="1053"/>
        <v>0</v>
      </c>
      <c r="IX67" s="168">
        <f t="shared" si="1054"/>
        <v>0</v>
      </c>
      <c r="IY67" s="168">
        <f t="shared" si="1055"/>
        <v>0</v>
      </c>
      <c r="IZ67" s="154">
        <f t="shared" ref="IZ67:JA67" si="1664">IZ66</f>
        <v>17</v>
      </c>
      <c r="JA67" s="173">
        <f t="shared" si="1664"/>
        <v>1180</v>
      </c>
      <c r="JB67" s="156" t="str">
        <f t="shared" si="1561"/>
        <v>1</v>
      </c>
      <c r="JC67" s="157" t="str">
        <f t="shared" si="262"/>
        <v/>
      </c>
      <c r="JD67" s="158">
        <f t="shared" si="263"/>
        <v>0</v>
      </c>
      <c r="JE67" s="159"/>
      <c r="JF67" s="159"/>
      <c r="JG67" s="159"/>
      <c r="JH67" s="160"/>
      <c r="JI67" s="160"/>
      <c r="JJ67" s="171" t="str">
        <f t="shared" si="264"/>
        <v>0</v>
      </c>
      <c r="JK67" s="171">
        <f t="shared" si="1058"/>
        <v>0</v>
      </c>
      <c r="JL67" s="160">
        <f t="shared" si="1059"/>
        <v>0</v>
      </c>
      <c r="JM67" s="160">
        <f t="shared" si="1060"/>
        <v>0</v>
      </c>
      <c r="JN67" s="160">
        <f t="shared" si="1061"/>
        <v>0</v>
      </c>
      <c r="JO67" s="160">
        <f t="shared" si="1062"/>
        <v>0</v>
      </c>
      <c r="JP67" s="161">
        <f t="shared" ref="JP67:JQ67" si="1665">JP66</f>
        <v>18</v>
      </c>
      <c r="JQ67" s="175">
        <f t="shared" si="1665"/>
        <v>1181</v>
      </c>
      <c r="JR67" s="163" t="str">
        <f t="shared" si="1563"/>
        <v>1</v>
      </c>
      <c r="JS67" s="164" t="str">
        <f t="shared" si="272"/>
        <v/>
      </c>
      <c r="JT67" s="165">
        <f t="shared" si="273"/>
        <v>0</v>
      </c>
      <c r="JU67" s="166"/>
      <c r="JV67" s="166"/>
      <c r="JW67" s="166"/>
      <c r="JX67" s="168"/>
      <c r="JY67" s="168"/>
      <c r="JZ67" s="170" t="str">
        <f t="shared" si="274"/>
        <v>0</v>
      </c>
      <c r="KA67" s="170">
        <f t="shared" si="1065"/>
        <v>0</v>
      </c>
      <c r="KB67" s="168">
        <f t="shared" si="1066"/>
        <v>0</v>
      </c>
      <c r="KC67" s="168">
        <f t="shared" si="1067"/>
        <v>0</v>
      </c>
      <c r="KD67" s="168">
        <f t="shared" si="1068"/>
        <v>0</v>
      </c>
      <c r="KE67" s="168">
        <f t="shared" si="1069"/>
        <v>0</v>
      </c>
      <c r="KF67" s="154">
        <f t="shared" ref="KF67:KG67" si="1666">KF66</f>
        <v>19</v>
      </c>
      <c r="KG67" s="173">
        <f t="shared" si="1666"/>
        <v>1182</v>
      </c>
      <c r="KH67" s="156" t="str">
        <f t="shared" si="1565"/>
        <v>1</v>
      </c>
      <c r="KI67" s="157" t="str">
        <f t="shared" si="282"/>
        <v/>
      </c>
      <c r="KJ67" s="158">
        <f t="shared" si="283"/>
        <v>0</v>
      </c>
      <c r="KK67" s="159"/>
      <c r="KL67" s="159"/>
      <c r="KM67" s="159"/>
      <c r="KN67" s="160"/>
      <c r="KO67" s="160"/>
      <c r="KP67" s="171" t="str">
        <f t="shared" si="284"/>
        <v>0</v>
      </c>
      <c r="KQ67" s="171">
        <f t="shared" si="1072"/>
        <v>0</v>
      </c>
      <c r="KR67" s="160">
        <f t="shared" si="1073"/>
        <v>0</v>
      </c>
      <c r="KS67" s="160">
        <f t="shared" si="1074"/>
        <v>0</v>
      </c>
      <c r="KT67" s="160">
        <f t="shared" si="1075"/>
        <v>0</v>
      </c>
      <c r="KU67" s="160">
        <f t="shared" si="1076"/>
        <v>0</v>
      </c>
      <c r="KV67" s="161">
        <f t="shared" ref="KV67:KW67" si="1667">KV66</f>
        <v>20</v>
      </c>
      <c r="KW67" s="175">
        <f t="shared" si="1667"/>
        <v>1183</v>
      </c>
      <c r="KX67" s="163" t="str">
        <f t="shared" si="1567"/>
        <v>1</v>
      </c>
      <c r="KY67" s="164" t="str">
        <f t="shared" si="292"/>
        <v/>
      </c>
      <c r="KZ67" s="165">
        <f t="shared" si="293"/>
        <v>0</v>
      </c>
      <c r="LA67" s="166"/>
      <c r="LB67" s="166"/>
      <c r="LC67" s="166"/>
      <c r="LD67" s="168"/>
      <c r="LE67" s="168"/>
      <c r="LF67" s="170" t="str">
        <f t="shared" si="294"/>
        <v>0</v>
      </c>
      <c r="LG67" s="170">
        <f t="shared" si="1079"/>
        <v>0</v>
      </c>
      <c r="LH67" s="168">
        <f t="shared" si="1080"/>
        <v>0</v>
      </c>
      <c r="LI67" s="168">
        <f t="shared" si="1081"/>
        <v>0</v>
      </c>
      <c r="LJ67" s="168">
        <f t="shared" si="1082"/>
        <v>0</v>
      </c>
      <c r="LK67" s="168">
        <f t="shared" si="1083"/>
        <v>0</v>
      </c>
      <c r="LL67" s="172"/>
      <c r="LM67" s="172"/>
      <c r="LN67" s="168" t="str">
        <f t="shared" si="1084"/>
        <v>#REF!</v>
      </c>
      <c r="LO67" s="168" t="str">
        <f t="shared" si="1085"/>
        <v>#REF!</v>
      </c>
      <c r="LP67" s="168" t="str">
        <f t="shared" si="1086"/>
        <v>#REF!</v>
      </c>
      <c r="LQ67" s="168" t="str">
        <f t="shared" si="1087"/>
        <v>#REF!</v>
      </c>
    </row>
    <row r="68" ht="15.75" customHeight="1">
      <c r="A68" s="151">
        <v>46173.0</v>
      </c>
      <c r="B68" s="152" t="s">
        <v>31</v>
      </c>
      <c r="C68" s="153">
        <f t="shared" si="99"/>
        <v>0</v>
      </c>
      <c r="D68" s="154">
        <f t="shared" ref="D68:E68" si="1668">D67</f>
        <v>1</v>
      </c>
      <c r="E68" s="173">
        <f t="shared" si="1668"/>
        <v>1164</v>
      </c>
      <c r="F68" s="156" t="str">
        <f t="shared" si="1529"/>
        <v>1</v>
      </c>
      <c r="G68" s="157">
        <f t="shared" si="102"/>
        <v>1</v>
      </c>
      <c r="H68" s="158">
        <f t="shared" si="103"/>
        <v>0</v>
      </c>
      <c r="I68" s="159"/>
      <c r="J68" s="159"/>
      <c r="K68" s="159"/>
      <c r="L68" s="78"/>
      <c r="M68" s="79"/>
      <c r="N68" s="77" t="str">
        <f t="shared" si="104"/>
        <v>0</v>
      </c>
      <c r="O68" s="81">
        <f t="shared" si="946"/>
        <v>0</v>
      </c>
      <c r="P68" s="160">
        <f t="shared" si="947"/>
        <v>0</v>
      </c>
      <c r="Q68" s="160">
        <f t="shared" si="948"/>
        <v>0</v>
      </c>
      <c r="R68" s="160">
        <f t="shared" si="949"/>
        <v>0</v>
      </c>
      <c r="S68" s="160">
        <f t="shared" si="950"/>
        <v>0</v>
      </c>
      <c r="T68" s="161">
        <f t="shared" ref="T68:U68" si="1669">T67</f>
        <v>2</v>
      </c>
      <c r="U68" s="175">
        <f t="shared" si="1669"/>
        <v>1165</v>
      </c>
      <c r="V68" s="163" t="str">
        <f t="shared" si="1531"/>
        <v>1</v>
      </c>
      <c r="W68" s="164">
        <f t="shared" si="112"/>
        <v>1</v>
      </c>
      <c r="X68" s="165">
        <f t="shared" si="113"/>
        <v>0</v>
      </c>
      <c r="Y68" s="166"/>
      <c r="Z68" s="166"/>
      <c r="AA68" s="166"/>
      <c r="AB68" s="84"/>
      <c r="AC68" s="85"/>
      <c r="AD68" s="83" t="str">
        <f t="shared" si="114"/>
        <v>0</v>
      </c>
      <c r="AE68" s="167">
        <f t="shared" si="953"/>
        <v>0</v>
      </c>
      <c r="AF68" s="168">
        <f t="shared" si="954"/>
        <v>0</v>
      </c>
      <c r="AG68" s="168">
        <f t="shared" si="955"/>
        <v>0</v>
      </c>
      <c r="AH68" s="168">
        <f t="shared" si="956"/>
        <v>0</v>
      </c>
      <c r="AI68" s="168">
        <f t="shared" si="957"/>
        <v>0</v>
      </c>
      <c r="AJ68" s="154">
        <f t="shared" ref="AJ68:AK68" si="1670">AJ67</f>
        <v>3</v>
      </c>
      <c r="AK68" s="173">
        <f t="shared" si="1670"/>
        <v>1166</v>
      </c>
      <c r="AL68" s="156" t="str">
        <f t="shared" si="1533"/>
        <v>1</v>
      </c>
      <c r="AM68" s="157">
        <f t="shared" si="122"/>
        <v>2</v>
      </c>
      <c r="AN68" s="158">
        <f t="shared" si="123"/>
        <v>0</v>
      </c>
      <c r="AO68" s="159"/>
      <c r="AP68" s="159"/>
      <c r="AQ68" s="159"/>
      <c r="AR68" s="78"/>
      <c r="AS68" s="79"/>
      <c r="AT68" s="77" t="str">
        <f t="shared" si="124"/>
        <v>0</v>
      </c>
      <c r="AU68" s="81">
        <f t="shared" si="960"/>
        <v>0</v>
      </c>
      <c r="AV68" s="160">
        <f t="shared" si="961"/>
        <v>0</v>
      </c>
      <c r="AW68" s="160">
        <f t="shared" si="962"/>
        <v>0</v>
      </c>
      <c r="AX68" s="160">
        <f t="shared" si="963"/>
        <v>0</v>
      </c>
      <c r="AY68" s="160">
        <f t="shared" si="964"/>
        <v>0</v>
      </c>
      <c r="AZ68" s="161">
        <f t="shared" ref="AZ68:BA68" si="1671">AZ67</f>
        <v>4</v>
      </c>
      <c r="BA68" s="175">
        <f t="shared" si="1671"/>
        <v>1167</v>
      </c>
      <c r="BB68" s="163" t="str">
        <f t="shared" si="1535"/>
        <v>1</v>
      </c>
      <c r="BC68" s="164">
        <f t="shared" si="132"/>
        <v>4</v>
      </c>
      <c r="BD68" s="165">
        <f t="shared" si="133"/>
        <v>0</v>
      </c>
      <c r="BE68" s="166"/>
      <c r="BF68" s="166"/>
      <c r="BG68" s="166"/>
      <c r="BH68" s="84"/>
      <c r="BI68" s="85"/>
      <c r="BJ68" s="83" t="str">
        <f t="shared" si="134"/>
        <v>0</v>
      </c>
      <c r="BK68" s="167">
        <f t="shared" si="967"/>
        <v>0</v>
      </c>
      <c r="BL68" s="168">
        <f t="shared" si="968"/>
        <v>0</v>
      </c>
      <c r="BM68" s="168">
        <f t="shared" si="969"/>
        <v>0</v>
      </c>
      <c r="BN68" s="168">
        <f t="shared" si="970"/>
        <v>0</v>
      </c>
      <c r="BO68" s="168">
        <f t="shared" si="971"/>
        <v>0</v>
      </c>
      <c r="BP68" s="154">
        <f t="shared" ref="BP68:BQ68" si="1672">BP67</f>
        <v>5</v>
      </c>
      <c r="BQ68" s="173">
        <f t="shared" si="1672"/>
        <v>1168</v>
      </c>
      <c r="BR68" s="156" t="str">
        <f t="shared" si="1537"/>
        <v>1</v>
      </c>
      <c r="BS68" s="157">
        <f t="shared" si="142"/>
        <v>4</v>
      </c>
      <c r="BT68" s="158">
        <f t="shared" si="143"/>
        <v>0</v>
      </c>
      <c r="BU68" s="159"/>
      <c r="BV68" s="159"/>
      <c r="BW68" s="159"/>
      <c r="BX68" s="78"/>
      <c r="BY68" s="79"/>
      <c r="BZ68" s="77" t="str">
        <f t="shared" si="144"/>
        <v>0</v>
      </c>
      <c r="CA68" s="81">
        <f t="shared" si="974"/>
        <v>0</v>
      </c>
      <c r="CB68" s="160">
        <f t="shared" si="975"/>
        <v>0</v>
      </c>
      <c r="CC68" s="160">
        <f t="shared" si="976"/>
        <v>0</v>
      </c>
      <c r="CD68" s="160">
        <f t="shared" si="977"/>
        <v>0</v>
      </c>
      <c r="CE68" s="160">
        <f t="shared" si="978"/>
        <v>0</v>
      </c>
      <c r="CF68" s="161">
        <f t="shared" ref="CF68:CG68" si="1673">CF67</f>
        <v>6</v>
      </c>
      <c r="CG68" s="175">
        <f t="shared" si="1673"/>
        <v>1169</v>
      </c>
      <c r="CH68" s="163" t="str">
        <f t="shared" si="1539"/>
        <v>1</v>
      </c>
      <c r="CI68" s="164">
        <f t="shared" si="152"/>
        <v>2</v>
      </c>
      <c r="CJ68" s="165">
        <f t="shared" si="153"/>
        <v>0</v>
      </c>
      <c r="CK68" s="166"/>
      <c r="CL68" s="166"/>
      <c r="CM68" s="166"/>
      <c r="CN68" s="84"/>
      <c r="CO68" s="85"/>
      <c r="CP68" s="83" t="str">
        <f t="shared" si="154"/>
        <v>0</v>
      </c>
      <c r="CQ68" s="167">
        <f t="shared" si="981"/>
        <v>0</v>
      </c>
      <c r="CR68" s="168">
        <f t="shared" si="982"/>
        <v>0</v>
      </c>
      <c r="CS68" s="168">
        <f t="shared" si="983"/>
        <v>0</v>
      </c>
      <c r="CT68" s="168">
        <f t="shared" si="984"/>
        <v>0</v>
      </c>
      <c r="CU68" s="168">
        <f t="shared" si="985"/>
        <v>0</v>
      </c>
      <c r="CV68" s="154">
        <f t="shared" ref="CV68:CW68" si="1674">CV67</f>
        <v>7</v>
      </c>
      <c r="CW68" s="173">
        <f t="shared" si="1674"/>
        <v>1170</v>
      </c>
      <c r="CX68" s="156" t="str">
        <f t="shared" si="1541"/>
        <v>1</v>
      </c>
      <c r="CY68" s="157">
        <f t="shared" si="162"/>
        <v>2</v>
      </c>
      <c r="CZ68" s="158">
        <f t="shared" si="163"/>
        <v>0</v>
      </c>
      <c r="DA68" s="159"/>
      <c r="DB68" s="159"/>
      <c r="DC68" s="159"/>
      <c r="DD68" s="78"/>
      <c r="DE68" s="79"/>
      <c r="DF68" s="77" t="str">
        <f t="shared" si="164"/>
        <v>0</v>
      </c>
      <c r="DG68" s="81">
        <f t="shared" si="988"/>
        <v>0</v>
      </c>
      <c r="DH68" s="160">
        <f t="shared" si="989"/>
        <v>0</v>
      </c>
      <c r="DI68" s="160">
        <f t="shared" si="990"/>
        <v>0</v>
      </c>
      <c r="DJ68" s="160">
        <f t="shared" si="991"/>
        <v>0</v>
      </c>
      <c r="DK68" s="160">
        <f t="shared" si="992"/>
        <v>0</v>
      </c>
      <c r="DL68" s="161">
        <f t="shared" ref="DL68:DM68" si="1675">DL67</f>
        <v>8</v>
      </c>
      <c r="DM68" s="175">
        <f t="shared" si="1675"/>
        <v>1171</v>
      </c>
      <c r="DN68" s="163" t="str">
        <f t="shared" si="1543"/>
        <v>1</v>
      </c>
      <c r="DO68" s="164">
        <f t="shared" si="172"/>
        <v>2</v>
      </c>
      <c r="DP68" s="165">
        <f t="shared" si="173"/>
        <v>0</v>
      </c>
      <c r="DQ68" s="166"/>
      <c r="DR68" s="166"/>
      <c r="DS68" s="166"/>
      <c r="DT68" s="84"/>
      <c r="DU68" s="85"/>
      <c r="DV68" s="83" t="str">
        <f t="shared" si="174"/>
        <v>0</v>
      </c>
      <c r="DW68" s="167">
        <f t="shared" si="995"/>
        <v>0</v>
      </c>
      <c r="DX68" s="168">
        <f t="shared" si="996"/>
        <v>0</v>
      </c>
      <c r="DY68" s="168">
        <f t="shared" si="997"/>
        <v>0</v>
      </c>
      <c r="DZ68" s="168">
        <f t="shared" si="998"/>
        <v>0</v>
      </c>
      <c r="EA68" s="168">
        <f t="shared" si="999"/>
        <v>0</v>
      </c>
      <c r="EB68" s="154">
        <f t="shared" ref="EB68:EC68" si="1676">EB67</f>
        <v>9</v>
      </c>
      <c r="EC68" s="173">
        <f t="shared" si="1676"/>
        <v>1172</v>
      </c>
      <c r="ED68" s="156" t="str">
        <f t="shared" si="1545"/>
        <v>1</v>
      </c>
      <c r="EE68" s="157">
        <f t="shared" si="182"/>
        <v>5</v>
      </c>
      <c r="EF68" s="169">
        <f t="shared" si="183"/>
        <v>0</v>
      </c>
      <c r="EG68" s="159"/>
      <c r="EH68" s="159"/>
      <c r="EI68" s="159"/>
      <c r="EJ68" s="78"/>
      <c r="EK68" s="79"/>
      <c r="EL68" s="77" t="str">
        <f t="shared" si="184"/>
        <v>0</v>
      </c>
      <c r="EM68" s="81">
        <f t="shared" si="1002"/>
        <v>0</v>
      </c>
      <c r="EN68" s="160">
        <f t="shared" si="1003"/>
        <v>0</v>
      </c>
      <c r="EO68" s="160">
        <f t="shared" si="1004"/>
        <v>0</v>
      </c>
      <c r="EP68" s="160">
        <f t="shared" si="1005"/>
        <v>0</v>
      </c>
      <c r="EQ68" s="160">
        <f t="shared" si="1006"/>
        <v>0</v>
      </c>
      <c r="ER68" s="161">
        <f t="shared" ref="ER68:ES68" si="1677">ER67</f>
        <v>10</v>
      </c>
      <c r="ES68" s="175">
        <f t="shared" si="1677"/>
        <v>1173</v>
      </c>
      <c r="ET68" s="163" t="str">
        <f t="shared" si="1547"/>
        <v>1</v>
      </c>
      <c r="EU68" s="164">
        <f t="shared" si="192"/>
        <v>19</v>
      </c>
      <c r="EV68" s="165">
        <f t="shared" si="193"/>
        <v>0</v>
      </c>
      <c r="EW68" s="166"/>
      <c r="EX68" s="166"/>
      <c r="EY68" s="166"/>
      <c r="EZ68" s="84"/>
      <c r="FA68" s="85"/>
      <c r="FB68" s="83" t="str">
        <f t="shared" si="194"/>
        <v>0</v>
      </c>
      <c r="FC68" s="167">
        <f t="shared" si="1009"/>
        <v>0</v>
      </c>
      <c r="FD68" s="168">
        <f t="shared" si="1010"/>
        <v>0</v>
      </c>
      <c r="FE68" s="168">
        <f t="shared" si="1011"/>
        <v>0</v>
      </c>
      <c r="FF68" s="168">
        <f t="shared" si="1012"/>
        <v>0</v>
      </c>
      <c r="FG68" s="168">
        <f t="shared" si="1013"/>
        <v>0</v>
      </c>
      <c r="FH68" s="154">
        <f t="shared" ref="FH68:FI68" si="1678">FH67</f>
        <v>11</v>
      </c>
      <c r="FI68" s="173">
        <f t="shared" si="1678"/>
        <v>1174</v>
      </c>
      <c r="FJ68" s="156" t="str">
        <f t="shared" si="1549"/>
        <v>1</v>
      </c>
      <c r="FK68" s="157">
        <f t="shared" si="202"/>
        <v>4</v>
      </c>
      <c r="FL68" s="158">
        <f t="shared" si="203"/>
        <v>0</v>
      </c>
      <c r="FM68" s="159"/>
      <c r="FN68" s="159"/>
      <c r="FO68" s="159"/>
      <c r="FP68" s="78"/>
      <c r="FQ68" s="79"/>
      <c r="FR68" s="77" t="str">
        <f t="shared" si="204"/>
        <v>0</v>
      </c>
      <c r="FS68" s="81">
        <f t="shared" si="1016"/>
        <v>0</v>
      </c>
      <c r="FT68" s="160">
        <f t="shared" si="1017"/>
        <v>0</v>
      </c>
      <c r="FU68" s="160">
        <f t="shared" si="1018"/>
        <v>0</v>
      </c>
      <c r="FV68" s="160">
        <f t="shared" si="1019"/>
        <v>0</v>
      </c>
      <c r="FW68" s="160">
        <f t="shared" si="1020"/>
        <v>0</v>
      </c>
      <c r="FX68" s="161">
        <f t="shared" ref="FX68:FY68" si="1679">FX67</f>
        <v>12</v>
      </c>
      <c r="FY68" s="175">
        <f t="shared" si="1679"/>
        <v>1175</v>
      </c>
      <c r="FZ68" s="163" t="str">
        <f t="shared" si="1551"/>
        <v>1</v>
      </c>
      <c r="GA68" s="164">
        <f t="shared" si="212"/>
        <v>2</v>
      </c>
      <c r="GB68" s="165">
        <f t="shared" si="213"/>
        <v>0</v>
      </c>
      <c r="GC68" s="166"/>
      <c r="GD68" s="166"/>
      <c r="GE68" s="166"/>
      <c r="GF68" s="84"/>
      <c r="GG68" s="85"/>
      <c r="GH68" s="83" t="str">
        <f t="shared" si="214"/>
        <v>0</v>
      </c>
      <c r="GI68" s="167">
        <f t="shared" si="1023"/>
        <v>0</v>
      </c>
      <c r="GJ68" s="168">
        <f t="shared" si="1024"/>
        <v>0</v>
      </c>
      <c r="GK68" s="168">
        <f t="shared" si="1025"/>
        <v>0</v>
      </c>
      <c r="GL68" s="168">
        <f t="shared" si="1026"/>
        <v>0</v>
      </c>
      <c r="GM68" s="168">
        <f t="shared" si="1027"/>
        <v>0</v>
      </c>
      <c r="GN68" s="154">
        <f t="shared" ref="GN68:GO68" si="1680">GN67</f>
        <v>13</v>
      </c>
      <c r="GO68" s="173">
        <f t="shared" si="1680"/>
        <v>1176</v>
      </c>
      <c r="GP68" s="156" t="str">
        <f t="shared" si="1553"/>
        <v>1</v>
      </c>
      <c r="GQ68" s="157">
        <f t="shared" si="222"/>
        <v>3</v>
      </c>
      <c r="GR68" s="158">
        <f t="shared" si="223"/>
        <v>0</v>
      </c>
      <c r="GS68" s="159"/>
      <c r="GT68" s="159"/>
      <c r="GU68" s="159"/>
      <c r="GV68" s="78"/>
      <c r="GW68" s="79"/>
      <c r="GX68" s="77" t="str">
        <f t="shared" si="224"/>
        <v>0</v>
      </c>
      <c r="GY68" s="81">
        <f t="shared" si="1030"/>
        <v>0</v>
      </c>
      <c r="GZ68" s="160">
        <f t="shared" si="1031"/>
        <v>0</v>
      </c>
      <c r="HA68" s="160">
        <f t="shared" si="1032"/>
        <v>0</v>
      </c>
      <c r="HB68" s="160">
        <f t="shared" si="1033"/>
        <v>0</v>
      </c>
      <c r="HC68" s="160">
        <f t="shared" si="1034"/>
        <v>0</v>
      </c>
      <c r="HD68" s="161">
        <f t="shared" ref="HD68:HE68" si="1681">HD67</f>
        <v>14</v>
      </c>
      <c r="HE68" s="175">
        <f t="shared" si="1681"/>
        <v>1177</v>
      </c>
      <c r="HF68" s="163" t="str">
        <f t="shared" si="1555"/>
        <v>1</v>
      </c>
      <c r="HG68" s="164">
        <f t="shared" si="232"/>
        <v>5</v>
      </c>
      <c r="HH68" s="165">
        <f t="shared" si="233"/>
        <v>0</v>
      </c>
      <c r="HI68" s="166"/>
      <c r="HJ68" s="166"/>
      <c r="HK68" s="166"/>
      <c r="HL68" s="84"/>
      <c r="HM68" s="85"/>
      <c r="HN68" s="83" t="str">
        <f t="shared" si="234"/>
        <v>0</v>
      </c>
      <c r="HO68" s="167">
        <f t="shared" si="1037"/>
        <v>0</v>
      </c>
      <c r="HP68" s="168">
        <f t="shared" si="1038"/>
        <v>0</v>
      </c>
      <c r="HQ68" s="168">
        <f t="shared" si="1039"/>
        <v>0</v>
      </c>
      <c r="HR68" s="168">
        <f t="shared" si="1040"/>
        <v>0</v>
      </c>
      <c r="HS68" s="168">
        <f t="shared" si="1041"/>
        <v>0</v>
      </c>
      <c r="HT68" s="154">
        <f t="shared" ref="HT68:HU68" si="1682">HT67</f>
        <v>15</v>
      </c>
      <c r="HU68" s="173">
        <f t="shared" si="1682"/>
        <v>1178</v>
      </c>
      <c r="HV68" s="156" t="str">
        <f t="shared" si="1557"/>
        <v>1</v>
      </c>
      <c r="HW68" s="157" t="str">
        <f t="shared" si="242"/>
        <v/>
      </c>
      <c r="HX68" s="169">
        <f t="shared" si="243"/>
        <v>0</v>
      </c>
      <c r="HY68" s="159"/>
      <c r="HZ68" s="159"/>
      <c r="IA68" s="159"/>
      <c r="IB68" s="160"/>
      <c r="IC68" s="160"/>
      <c r="ID68" s="160" t="str">
        <f t="shared" si="244"/>
        <v>0</v>
      </c>
      <c r="IE68" s="160">
        <f t="shared" si="1044"/>
        <v>0</v>
      </c>
      <c r="IF68" s="160">
        <f t="shared" si="1045"/>
        <v>0</v>
      </c>
      <c r="IG68" s="160">
        <f t="shared" si="1046"/>
        <v>0</v>
      </c>
      <c r="IH68" s="160">
        <f t="shared" si="1047"/>
        <v>0</v>
      </c>
      <c r="II68" s="160">
        <f t="shared" si="1048"/>
        <v>0</v>
      </c>
      <c r="IJ68" s="161">
        <f t="shared" ref="IJ68:IK68" si="1683">IJ67</f>
        <v>16</v>
      </c>
      <c r="IK68" s="175">
        <f t="shared" si="1683"/>
        <v>1179</v>
      </c>
      <c r="IL68" s="163" t="str">
        <f t="shared" si="1559"/>
        <v>1</v>
      </c>
      <c r="IM68" s="164" t="str">
        <f t="shared" si="252"/>
        <v/>
      </c>
      <c r="IN68" s="165">
        <f t="shared" si="253"/>
        <v>0</v>
      </c>
      <c r="IO68" s="166"/>
      <c r="IP68" s="166"/>
      <c r="IQ68" s="166"/>
      <c r="IR68" s="168"/>
      <c r="IS68" s="168"/>
      <c r="IT68" s="170" t="str">
        <f t="shared" si="254"/>
        <v>0</v>
      </c>
      <c r="IU68" s="170">
        <f t="shared" si="1051"/>
        <v>0</v>
      </c>
      <c r="IV68" s="168">
        <f t="shared" si="1052"/>
        <v>0</v>
      </c>
      <c r="IW68" s="168">
        <f t="shared" si="1053"/>
        <v>0</v>
      </c>
      <c r="IX68" s="168">
        <f t="shared" si="1054"/>
        <v>0</v>
      </c>
      <c r="IY68" s="168">
        <f t="shared" si="1055"/>
        <v>0</v>
      </c>
      <c r="IZ68" s="154">
        <f t="shared" ref="IZ68:JA68" si="1684">IZ67</f>
        <v>17</v>
      </c>
      <c r="JA68" s="173">
        <f t="shared" si="1684"/>
        <v>1180</v>
      </c>
      <c r="JB68" s="156" t="str">
        <f t="shared" si="1561"/>
        <v>1</v>
      </c>
      <c r="JC68" s="157" t="str">
        <f t="shared" si="262"/>
        <v/>
      </c>
      <c r="JD68" s="158">
        <f t="shared" si="263"/>
        <v>0</v>
      </c>
      <c r="JE68" s="159"/>
      <c r="JF68" s="159"/>
      <c r="JG68" s="159"/>
      <c r="JH68" s="160"/>
      <c r="JI68" s="160"/>
      <c r="JJ68" s="171" t="str">
        <f t="shared" si="264"/>
        <v>0</v>
      </c>
      <c r="JK68" s="171">
        <f t="shared" si="1058"/>
        <v>0</v>
      </c>
      <c r="JL68" s="160">
        <f t="shared" si="1059"/>
        <v>0</v>
      </c>
      <c r="JM68" s="160">
        <f t="shared" si="1060"/>
        <v>0</v>
      </c>
      <c r="JN68" s="160">
        <f t="shared" si="1061"/>
        <v>0</v>
      </c>
      <c r="JO68" s="160">
        <f t="shared" si="1062"/>
        <v>0</v>
      </c>
      <c r="JP68" s="161">
        <f t="shared" ref="JP68:JQ68" si="1685">JP67</f>
        <v>18</v>
      </c>
      <c r="JQ68" s="175">
        <f t="shared" si="1685"/>
        <v>1181</v>
      </c>
      <c r="JR68" s="163" t="str">
        <f t="shared" si="1563"/>
        <v>1</v>
      </c>
      <c r="JS68" s="164" t="str">
        <f t="shared" si="272"/>
        <v/>
      </c>
      <c r="JT68" s="165">
        <f t="shared" si="273"/>
        <v>0</v>
      </c>
      <c r="JU68" s="166"/>
      <c r="JV68" s="166"/>
      <c r="JW68" s="166"/>
      <c r="JX68" s="168"/>
      <c r="JY68" s="168"/>
      <c r="JZ68" s="170" t="str">
        <f t="shared" si="274"/>
        <v>0</v>
      </c>
      <c r="KA68" s="170">
        <f t="shared" si="1065"/>
        <v>0</v>
      </c>
      <c r="KB68" s="168">
        <f t="shared" si="1066"/>
        <v>0</v>
      </c>
      <c r="KC68" s="168">
        <f t="shared" si="1067"/>
        <v>0</v>
      </c>
      <c r="KD68" s="168">
        <f t="shared" si="1068"/>
        <v>0</v>
      </c>
      <c r="KE68" s="168">
        <f t="shared" si="1069"/>
        <v>0</v>
      </c>
      <c r="KF68" s="154">
        <f t="shared" ref="KF68:KG68" si="1686">KF67</f>
        <v>19</v>
      </c>
      <c r="KG68" s="173">
        <f t="shared" si="1686"/>
        <v>1182</v>
      </c>
      <c r="KH68" s="156" t="str">
        <f t="shared" si="1565"/>
        <v>1</v>
      </c>
      <c r="KI68" s="157" t="str">
        <f t="shared" si="282"/>
        <v/>
      </c>
      <c r="KJ68" s="158">
        <f t="shared" si="283"/>
        <v>0</v>
      </c>
      <c r="KK68" s="159"/>
      <c r="KL68" s="159"/>
      <c r="KM68" s="159"/>
      <c r="KN68" s="160"/>
      <c r="KO68" s="160"/>
      <c r="KP68" s="171" t="str">
        <f t="shared" si="284"/>
        <v>0</v>
      </c>
      <c r="KQ68" s="171">
        <f t="shared" si="1072"/>
        <v>0</v>
      </c>
      <c r="KR68" s="160">
        <f t="shared" si="1073"/>
        <v>0</v>
      </c>
      <c r="KS68" s="160">
        <f t="shared" si="1074"/>
        <v>0</v>
      </c>
      <c r="KT68" s="160">
        <f t="shared" si="1075"/>
        <v>0</v>
      </c>
      <c r="KU68" s="160">
        <f t="shared" si="1076"/>
        <v>0</v>
      </c>
      <c r="KV68" s="161">
        <f t="shared" ref="KV68:KW68" si="1687">KV67</f>
        <v>20</v>
      </c>
      <c r="KW68" s="175">
        <f t="shared" si="1687"/>
        <v>1183</v>
      </c>
      <c r="KX68" s="163" t="str">
        <f t="shared" si="1567"/>
        <v>1</v>
      </c>
      <c r="KY68" s="164" t="str">
        <f t="shared" si="292"/>
        <v/>
      </c>
      <c r="KZ68" s="165">
        <f t="shared" si="293"/>
        <v>0</v>
      </c>
      <c r="LA68" s="166"/>
      <c r="LB68" s="166"/>
      <c r="LC68" s="166"/>
      <c r="LD68" s="168"/>
      <c r="LE68" s="168"/>
      <c r="LF68" s="170" t="str">
        <f t="shared" si="294"/>
        <v>0</v>
      </c>
      <c r="LG68" s="170">
        <f t="shared" si="1079"/>
        <v>0</v>
      </c>
      <c r="LH68" s="168">
        <f t="shared" si="1080"/>
        <v>0</v>
      </c>
      <c r="LI68" s="168">
        <f t="shared" si="1081"/>
        <v>0</v>
      </c>
      <c r="LJ68" s="168">
        <f t="shared" si="1082"/>
        <v>0</v>
      </c>
      <c r="LK68" s="168">
        <f t="shared" si="1083"/>
        <v>0</v>
      </c>
      <c r="LL68" s="172"/>
      <c r="LM68" s="172"/>
      <c r="LN68" s="168" t="str">
        <f t="shared" si="1084"/>
        <v>#REF!</v>
      </c>
      <c r="LO68" s="168" t="str">
        <f t="shared" si="1085"/>
        <v>#REF!</v>
      </c>
      <c r="LP68" s="168" t="str">
        <f t="shared" si="1086"/>
        <v>#REF!</v>
      </c>
      <c r="LQ68" s="168" t="str">
        <f t="shared" si="1087"/>
        <v>#REF!</v>
      </c>
    </row>
    <row r="69" ht="15.75" customHeight="1">
      <c r="A69" s="134"/>
      <c r="B69" s="135"/>
      <c r="C69" s="136">
        <f t="shared" si="99"/>
        <v>-372700</v>
      </c>
      <c r="D69" s="137">
        <f t="shared" ref="D69:E69" si="1688">D68</f>
        <v>1</v>
      </c>
      <c r="E69" s="182">
        <f t="shared" si="1688"/>
        <v>1164</v>
      </c>
      <c r="F69" s="183" t="str">
        <f>IFERROR(IF(S69&gt;=10,"6",IF(S69&gt;=8,"5",IF(S69&gt;=6,"4",IF(S69&gt;=4,"3",IF(S69&gt;=2,"2",IF(S69&gt;=-1,"1",IF(S69&gt;=-2,"-1",IF(S69&gt;=-3,"-2","-3")))))))), F76)</f>
        <v>1</v>
      </c>
      <c r="G69" s="184">
        <f t="shared" si="102"/>
        <v>1</v>
      </c>
      <c r="H69" s="185">
        <f t="shared" si="103"/>
        <v>0</v>
      </c>
      <c r="I69" s="139"/>
      <c r="J69" s="139"/>
      <c r="K69" s="136">
        <f>SUM(K38:K68)</f>
        <v>-21400</v>
      </c>
      <c r="L69" s="142"/>
      <c r="M69" s="143"/>
      <c r="N69" s="148" t="str">
        <f t="shared" si="104"/>
        <v>0</v>
      </c>
      <c r="O69" s="145"/>
      <c r="P69" s="139"/>
      <c r="Q69" s="139"/>
      <c r="R69" s="186"/>
      <c r="S69" s="139"/>
      <c r="T69" s="137">
        <f t="shared" ref="T69:U69" si="1689">T68</f>
        <v>2</v>
      </c>
      <c r="U69" s="182">
        <f t="shared" si="1689"/>
        <v>1165</v>
      </c>
      <c r="V69" s="139"/>
      <c r="W69" s="140">
        <f t="shared" si="112"/>
        <v>1</v>
      </c>
      <c r="X69" s="185">
        <f t="shared" si="113"/>
        <v>0</v>
      </c>
      <c r="Y69" s="139"/>
      <c r="Z69" s="139"/>
      <c r="AA69" s="136">
        <f>SUM(AA38:AA68)</f>
        <v>-35900</v>
      </c>
      <c r="AB69" s="142"/>
      <c r="AC69" s="143"/>
      <c r="AD69" s="148" t="str">
        <f t="shared" si="114"/>
        <v>0</v>
      </c>
      <c r="AE69" s="146"/>
      <c r="AF69" s="139"/>
      <c r="AG69" s="139"/>
      <c r="AH69" s="186"/>
      <c r="AI69" s="139"/>
      <c r="AJ69" s="137">
        <f t="shared" ref="AJ69:AK69" si="1690">AJ68</f>
        <v>3</v>
      </c>
      <c r="AK69" s="182">
        <f t="shared" si="1690"/>
        <v>1166</v>
      </c>
      <c r="AL69" s="139"/>
      <c r="AM69" s="140">
        <f t="shared" si="122"/>
        <v>2</v>
      </c>
      <c r="AN69" s="185">
        <f t="shared" si="123"/>
        <v>0</v>
      </c>
      <c r="AO69" s="139"/>
      <c r="AP69" s="139"/>
      <c r="AQ69" s="136">
        <f>SUM(AQ38:AQ68)</f>
        <v>-43900</v>
      </c>
      <c r="AR69" s="142"/>
      <c r="AS69" s="143"/>
      <c r="AT69" s="148" t="str">
        <f t="shared" si="124"/>
        <v>0</v>
      </c>
      <c r="AU69" s="145"/>
      <c r="AV69" s="139"/>
      <c r="AW69" s="139"/>
      <c r="AX69" s="186"/>
      <c r="AY69" s="139"/>
      <c r="AZ69" s="137">
        <f t="shared" ref="AZ69:BA69" si="1691">AZ68</f>
        <v>4</v>
      </c>
      <c r="BA69" s="182">
        <f t="shared" si="1691"/>
        <v>1167</v>
      </c>
      <c r="BB69" s="139"/>
      <c r="BC69" s="140">
        <f t="shared" si="132"/>
        <v>4</v>
      </c>
      <c r="BD69" s="185">
        <f t="shared" si="133"/>
        <v>0</v>
      </c>
      <c r="BE69" s="139"/>
      <c r="BF69" s="139"/>
      <c r="BG69" s="136">
        <f>SUM(BG38:BG68)</f>
        <v>-16500</v>
      </c>
      <c r="BH69" s="142"/>
      <c r="BI69" s="143"/>
      <c r="BJ69" s="148" t="str">
        <f t="shared" si="134"/>
        <v>0</v>
      </c>
      <c r="BK69" s="146"/>
      <c r="BL69" s="139"/>
      <c r="BM69" s="139"/>
      <c r="BN69" s="186"/>
      <c r="BO69" s="139"/>
      <c r="BP69" s="137">
        <f t="shared" ref="BP69:BQ69" si="1692">BP68</f>
        <v>5</v>
      </c>
      <c r="BQ69" s="182">
        <f t="shared" si="1692"/>
        <v>1168</v>
      </c>
      <c r="BR69" s="139"/>
      <c r="BS69" s="140">
        <f t="shared" si="142"/>
        <v>4</v>
      </c>
      <c r="BT69" s="185">
        <f t="shared" si="143"/>
        <v>0</v>
      </c>
      <c r="BU69" s="139"/>
      <c r="BV69" s="139"/>
      <c r="BW69" s="136">
        <f>SUM(BW38:BW68)</f>
        <v>-12700</v>
      </c>
      <c r="BX69" s="142"/>
      <c r="BY69" s="143"/>
      <c r="BZ69" s="148" t="str">
        <f t="shared" si="144"/>
        <v>0</v>
      </c>
      <c r="CA69" s="145"/>
      <c r="CB69" s="139"/>
      <c r="CC69" s="139"/>
      <c r="CD69" s="186"/>
      <c r="CE69" s="139"/>
      <c r="CF69" s="137">
        <f t="shared" ref="CF69:CG69" si="1693">CF68</f>
        <v>6</v>
      </c>
      <c r="CG69" s="182">
        <f t="shared" si="1693"/>
        <v>1169</v>
      </c>
      <c r="CH69" s="139"/>
      <c r="CI69" s="140">
        <f t="shared" si="152"/>
        <v>2</v>
      </c>
      <c r="CJ69" s="185">
        <f t="shared" si="153"/>
        <v>0</v>
      </c>
      <c r="CK69" s="139"/>
      <c r="CL69" s="139"/>
      <c r="CM69" s="136">
        <f>SUM(CM38:CM68)</f>
        <v>-12300</v>
      </c>
      <c r="CN69" s="142"/>
      <c r="CO69" s="143"/>
      <c r="CP69" s="148" t="str">
        <f t="shared" si="154"/>
        <v>0</v>
      </c>
      <c r="CQ69" s="146"/>
      <c r="CR69" s="139"/>
      <c r="CS69" s="139"/>
      <c r="CT69" s="186"/>
      <c r="CU69" s="139"/>
      <c r="CV69" s="137">
        <f t="shared" ref="CV69:CW69" si="1694">CV68</f>
        <v>7</v>
      </c>
      <c r="CW69" s="182">
        <f t="shared" si="1694"/>
        <v>1170</v>
      </c>
      <c r="CX69" s="139"/>
      <c r="CY69" s="140">
        <f t="shared" si="162"/>
        <v>2</v>
      </c>
      <c r="CZ69" s="185">
        <f t="shared" si="163"/>
        <v>0</v>
      </c>
      <c r="DA69" s="139"/>
      <c r="DB69" s="139"/>
      <c r="DC69" s="136">
        <f>SUM(DC38:DC68)</f>
        <v>-5200</v>
      </c>
      <c r="DD69" s="142"/>
      <c r="DE69" s="143"/>
      <c r="DF69" s="148" t="str">
        <f t="shared" si="164"/>
        <v>0</v>
      </c>
      <c r="DG69" s="145"/>
      <c r="DH69" s="139"/>
      <c r="DI69" s="139"/>
      <c r="DJ69" s="186"/>
      <c r="DK69" s="139"/>
      <c r="DL69" s="137">
        <f t="shared" ref="DL69:DM69" si="1695">DL68</f>
        <v>8</v>
      </c>
      <c r="DM69" s="182">
        <f t="shared" si="1695"/>
        <v>1171</v>
      </c>
      <c r="DN69" s="139"/>
      <c r="DO69" s="140">
        <f t="shared" si="172"/>
        <v>2</v>
      </c>
      <c r="DP69" s="185">
        <f t="shared" si="173"/>
        <v>0</v>
      </c>
      <c r="DQ69" s="139"/>
      <c r="DR69" s="139"/>
      <c r="DS69" s="136">
        <f>SUM(DS38:DS68)</f>
        <v>-16100</v>
      </c>
      <c r="DT69" s="142"/>
      <c r="DU69" s="143"/>
      <c r="DV69" s="148" t="str">
        <f t="shared" si="174"/>
        <v>0</v>
      </c>
      <c r="DW69" s="146"/>
      <c r="DX69" s="139"/>
      <c r="DY69" s="139"/>
      <c r="DZ69" s="186"/>
      <c r="EA69" s="139"/>
      <c r="EB69" s="137">
        <f t="shared" ref="EB69:EC69" si="1696">EB68</f>
        <v>9</v>
      </c>
      <c r="EC69" s="182">
        <f t="shared" si="1696"/>
        <v>1172</v>
      </c>
      <c r="ED69" s="139"/>
      <c r="EE69" s="140">
        <f t="shared" si="182"/>
        <v>5</v>
      </c>
      <c r="EF69" s="187">
        <f t="shared" si="183"/>
        <v>0</v>
      </c>
      <c r="EG69" s="139"/>
      <c r="EH69" s="139"/>
      <c r="EI69" s="136">
        <f>SUM(EI38:EI68)</f>
        <v>-41700</v>
      </c>
      <c r="EJ69" s="142"/>
      <c r="EK69" s="143"/>
      <c r="EL69" s="148" t="str">
        <f t="shared" si="184"/>
        <v>0</v>
      </c>
      <c r="EM69" s="145"/>
      <c r="EN69" s="139"/>
      <c r="EO69" s="139"/>
      <c r="EP69" s="186"/>
      <c r="EQ69" s="139"/>
      <c r="ER69" s="137">
        <f t="shared" ref="ER69:ES69" si="1697">ER68</f>
        <v>10</v>
      </c>
      <c r="ES69" s="182">
        <f t="shared" si="1697"/>
        <v>1173</v>
      </c>
      <c r="ET69" s="139"/>
      <c r="EU69" s="140">
        <f t="shared" si="192"/>
        <v>19</v>
      </c>
      <c r="EV69" s="185">
        <f t="shared" si="193"/>
        <v>0</v>
      </c>
      <c r="EW69" s="139"/>
      <c r="EX69" s="139"/>
      <c r="EY69" s="136">
        <f>SUM(EY38:EY68)</f>
        <v>-41100</v>
      </c>
      <c r="EZ69" s="142"/>
      <c r="FA69" s="143"/>
      <c r="FB69" s="148" t="str">
        <f t="shared" si="194"/>
        <v>0</v>
      </c>
      <c r="FC69" s="146"/>
      <c r="FD69" s="139"/>
      <c r="FE69" s="139"/>
      <c r="FF69" s="186"/>
      <c r="FG69" s="139"/>
      <c r="FH69" s="137">
        <f t="shared" ref="FH69:FI69" si="1698">FH68</f>
        <v>11</v>
      </c>
      <c r="FI69" s="182">
        <f t="shared" si="1698"/>
        <v>1174</v>
      </c>
      <c r="FJ69" s="139"/>
      <c r="FK69" s="140">
        <f t="shared" si="202"/>
        <v>4</v>
      </c>
      <c r="FL69" s="185">
        <f t="shared" si="203"/>
        <v>0</v>
      </c>
      <c r="FM69" s="139"/>
      <c r="FN69" s="139"/>
      <c r="FO69" s="136">
        <f>SUM(FO38:FO68)</f>
        <v>-34900</v>
      </c>
      <c r="FP69" s="142"/>
      <c r="FQ69" s="143"/>
      <c r="FR69" s="148" t="str">
        <f t="shared" si="204"/>
        <v>0</v>
      </c>
      <c r="FS69" s="145"/>
      <c r="FT69" s="139"/>
      <c r="FU69" s="139"/>
      <c r="FV69" s="186"/>
      <c r="FW69" s="139"/>
      <c r="FX69" s="137">
        <f t="shared" ref="FX69:FY69" si="1699">FX68</f>
        <v>12</v>
      </c>
      <c r="FY69" s="182">
        <f t="shared" si="1699"/>
        <v>1175</v>
      </c>
      <c r="FZ69" s="139"/>
      <c r="GA69" s="140">
        <f t="shared" si="212"/>
        <v>2</v>
      </c>
      <c r="GB69" s="185">
        <f t="shared" si="213"/>
        <v>0</v>
      </c>
      <c r="GC69" s="139"/>
      <c r="GD69" s="139"/>
      <c r="GE69" s="136">
        <f>SUM(GE38:GE68)</f>
        <v>-29900</v>
      </c>
      <c r="GF69" s="142"/>
      <c r="GG69" s="143"/>
      <c r="GH69" s="148" t="str">
        <f t="shared" si="214"/>
        <v>0</v>
      </c>
      <c r="GI69" s="146"/>
      <c r="GJ69" s="139"/>
      <c r="GK69" s="139"/>
      <c r="GL69" s="186"/>
      <c r="GM69" s="139"/>
      <c r="GN69" s="137">
        <f t="shared" ref="GN69:GO69" si="1700">GN68</f>
        <v>13</v>
      </c>
      <c r="GO69" s="182">
        <f t="shared" si="1700"/>
        <v>1176</v>
      </c>
      <c r="GP69" s="139"/>
      <c r="GQ69" s="140">
        <f t="shared" si="222"/>
        <v>3</v>
      </c>
      <c r="GR69" s="185">
        <f t="shared" si="223"/>
        <v>0</v>
      </c>
      <c r="GS69" s="139"/>
      <c r="GT69" s="139"/>
      <c r="GU69" s="136">
        <f>SUM(GU38:GU68)</f>
        <v>-12200</v>
      </c>
      <c r="GV69" s="142"/>
      <c r="GW69" s="143"/>
      <c r="GX69" s="148" t="str">
        <f t="shared" si="224"/>
        <v>0</v>
      </c>
      <c r="GY69" s="145"/>
      <c r="GZ69" s="139"/>
      <c r="HA69" s="139"/>
      <c r="HB69" s="186"/>
      <c r="HC69" s="139"/>
      <c r="HD69" s="137">
        <f t="shared" ref="HD69:HE69" si="1701">HD68</f>
        <v>14</v>
      </c>
      <c r="HE69" s="182">
        <f t="shared" si="1701"/>
        <v>1177</v>
      </c>
      <c r="HF69" s="139"/>
      <c r="HG69" s="140">
        <f t="shared" si="232"/>
        <v>5</v>
      </c>
      <c r="HH69" s="185">
        <f t="shared" si="233"/>
        <v>0</v>
      </c>
      <c r="HI69" s="139"/>
      <c r="HJ69" s="139"/>
      <c r="HK69" s="136">
        <f>SUM(HK38:HK68)</f>
        <v>-48900</v>
      </c>
      <c r="HL69" s="142"/>
      <c r="HM69" s="143"/>
      <c r="HN69" s="148" t="str">
        <f t="shared" si="234"/>
        <v>0</v>
      </c>
      <c r="HO69" s="146"/>
      <c r="HP69" s="139"/>
      <c r="HQ69" s="139"/>
      <c r="HR69" s="186"/>
      <c r="HS69" s="139"/>
      <c r="HT69" s="137">
        <f t="shared" ref="HT69:HU69" si="1702">HT68</f>
        <v>15</v>
      </c>
      <c r="HU69" s="182">
        <f t="shared" si="1702"/>
        <v>1178</v>
      </c>
      <c r="HV69" s="139"/>
      <c r="HW69" s="140" t="str">
        <f t="shared" si="242"/>
        <v/>
      </c>
      <c r="HX69" s="187">
        <f t="shared" si="243"/>
        <v>0</v>
      </c>
      <c r="HY69" s="139"/>
      <c r="HZ69" s="139"/>
      <c r="IA69" s="136">
        <f>SUM(IA38:IA68)</f>
        <v>0</v>
      </c>
      <c r="IB69" s="139"/>
      <c r="IC69" s="139"/>
      <c r="ID69" s="139" t="str">
        <f t="shared" si="244"/>
        <v>0</v>
      </c>
      <c r="IE69" s="139"/>
      <c r="IF69" s="139"/>
      <c r="IG69" s="139"/>
      <c r="IH69" s="186"/>
      <c r="II69" s="139"/>
      <c r="IJ69" s="137">
        <f t="shared" ref="IJ69:IK69" si="1703">IJ68</f>
        <v>16</v>
      </c>
      <c r="IK69" s="182">
        <f t="shared" si="1703"/>
        <v>1179</v>
      </c>
      <c r="IL69" s="139"/>
      <c r="IM69" s="140" t="str">
        <f t="shared" si="252"/>
        <v/>
      </c>
      <c r="IN69" s="185">
        <f t="shared" si="253"/>
        <v>0</v>
      </c>
      <c r="IO69" s="139"/>
      <c r="IP69" s="139"/>
      <c r="IQ69" s="136">
        <f>SUM(IQ38:IQ68)</f>
        <v>0</v>
      </c>
      <c r="IR69" s="139"/>
      <c r="IS69" s="139"/>
      <c r="IT69" s="140" t="str">
        <f t="shared" si="254"/>
        <v>0</v>
      </c>
      <c r="IU69" s="140"/>
      <c r="IV69" s="139"/>
      <c r="IW69" s="139"/>
      <c r="IX69" s="186"/>
      <c r="IY69" s="139"/>
      <c r="IZ69" s="137">
        <f t="shared" ref="IZ69:JA69" si="1704">IZ68</f>
        <v>17</v>
      </c>
      <c r="JA69" s="182">
        <f t="shared" si="1704"/>
        <v>1180</v>
      </c>
      <c r="JB69" s="139"/>
      <c r="JC69" s="140" t="str">
        <f t="shared" si="262"/>
        <v/>
      </c>
      <c r="JD69" s="185">
        <f t="shared" si="263"/>
        <v>0</v>
      </c>
      <c r="JE69" s="139"/>
      <c r="JF69" s="139"/>
      <c r="JG69" s="136">
        <f>SUM(JG38:JG68)</f>
        <v>0</v>
      </c>
      <c r="JH69" s="139"/>
      <c r="JI69" s="139"/>
      <c r="JJ69" s="140" t="str">
        <f t="shared" si="264"/>
        <v>0</v>
      </c>
      <c r="JK69" s="140"/>
      <c r="JL69" s="139"/>
      <c r="JM69" s="139"/>
      <c r="JN69" s="186"/>
      <c r="JO69" s="139"/>
      <c r="JP69" s="137">
        <f t="shared" ref="JP69:JQ69" si="1705">JP68</f>
        <v>18</v>
      </c>
      <c r="JQ69" s="182">
        <f t="shared" si="1705"/>
        <v>1181</v>
      </c>
      <c r="JR69" s="139"/>
      <c r="JS69" s="140" t="str">
        <f t="shared" si="272"/>
        <v/>
      </c>
      <c r="JT69" s="185">
        <f t="shared" si="273"/>
        <v>0</v>
      </c>
      <c r="JU69" s="139"/>
      <c r="JV69" s="139"/>
      <c r="JW69" s="136">
        <f>SUM(JW38:JW68)</f>
        <v>0</v>
      </c>
      <c r="JX69" s="139"/>
      <c r="JY69" s="139"/>
      <c r="JZ69" s="140" t="str">
        <f t="shared" si="274"/>
        <v>0</v>
      </c>
      <c r="KA69" s="140"/>
      <c r="KB69" s="139"/>
      <c r="KC69" s="139"/>
      <c r="KD69" s="186"/>
      <c r="KE69" s="139"/>
      <c r="KF69" s="137">
        <f t="shared" ref="KF69:KG69" si="1706">KF68</f>
        <v>19</v>
      </c>
      <c r="KG69" s="182">
        <f t="shared" si="1706"/>
        <v>1182</v>
      </c>
      <c r="KH69" s="139"/>
      <c r="KI69" s="140" t="str">
        <f t="shared" si="282"/>
        <v/>
      </c>
      <c r="KJ69" s="185">
        <f t="shared" si="283"/>
        <v>0</v>
      </c>
      <c r="KK69" s="139"/>
      <c r="KL69" s="139"/>
      <c r="KM69" s="136">
        <f>SUM(KM38:KM68)</f>
        <v>0</v>
      </c>
      <c r="KN69" s="139"/>
      <c r="KO69" s="139"/>
      <c r="KP69" s="140" t="str">
        <f t="shared" si="284"/>
        <v>0</v>
      </c>
      <c r="KQ69" s="140"/>
      <c r="KR69" s="139"/>
      <c r="KS69" s="139"/>
      <c r="KT69" s="186"/>
      <c r="KU69" s="139"/>
      <c r="KV69" s="137">
        <f t="shared" ref="KV69:KW69" si="1707">KV68</f>
        <v>20</v>
      </c>
      <c r="KW69" s="182">
        <f t="shared" si="1707"/>
        <v>1183</v>
      </c>
      <c r="KX69" s="139"/>
      <c r="KY69" s="140" t="str">
        <f t="shared" si="292"/>
        <v/>
      </c>
      <c r="KZ69" s="185">
        <f t="shared" si="293"/>
        <v>0</v>
      </c>
      <c r="LA69" s="139"/>
      <c r="LB69" s="139"/>
      <c r="LC69" s="136">
        <f>SUM(LC38:LC68)</f>
        <v>0</v>
      </c>
      <c r="LD69" s="139"/>
      <c r="LE69" s="139"/>
      <c r="LF69" s="140" t="str">
        <f t="shared" si="294"/>
        <v>0</v>
      </c>
      <c r="LG69" s="140"/>
      <c r="LH69" s="139"/>
      <c r="LI69" s="139"/>
      <c r="LJ69" s="186"/>
      <c r="LK69" s="139"/>
      <c r="LL69" s="136"/>
      <c r="LM69" s="136"/>
      <c r="LN69" s="139"/>
      <c r="LO69" s="139"/>
      <c r="LP69" s="186"/>
      <c r="LQ69" s="139"/>
    </row>
    <row r="70" ht="15.75" customHeight="1">
      <c r="A70" s="151">
        <v>46174.0</v>
      </c>
      <c r="B70" s="152" t="s">
        <v>32</v>
      </c>
      <c r="C70" s="153">
        <f t="shared" si="99"/>
        <v>0</v>
      </c>
      <c r="D70" s="154">
        <f t="shared" ref="D70:E70" si="1708">D69</f>
        <v>1</v>
      </c>
      <c r="E70" s="155">
        <f t="shared" si="1708"/>
        <v>1164</v>
      </c>
      <c r="F70" s="156" t="str">
        <f t="shared" ref="F70:F76" si="1729">IFERROR(IF(S70&gt;=10,"6",IF(S70&gt;=8,"5",IF(S70&gt;=6,"4",IF(S70&gt;=4,"3",IF(S70&gt;=2,"2",IF(S70&gt;=-1,"1",IF(S70&gt;=-2,"-1",IF(S70&gt;=-3,"-2","-3")))))))), F78)</f>
        <v>1</v>
      </c>
      <c r="G70" s="157">
        <f t="shared" si="102"/>
        <v>1</v>
      </c>
      <c r="H70" s="158">
        <f t="shared" si="103"/>
        <v>0</v>
      </c>
      <c r="I70" s="159"/>
      <c r="J70" s="159"/>
      <c r="K70" s="159"/>
      <c r="L70" s="78"/>
      <c r="M70" s="79"/>
      <c r="N70" s="77" t="str">
        <f t="shared" si="104"/>
        <v>0</v>
      </c>
      <c r="O70" s="81">
        <f t="shared" ref="O70:O100" si="1730">L70+N70</f>
        <v>0</v>
      </c>
      <c r="P70" s="160">
        <f t="shared" ref="P70:P100" si="1731">IF(I70&gt;=8000,2.5,IF(I70&gt;=6000,2,IF(I70&gt;=4000,1.5,IF(I70&gt;=2000,1,IF(I70&gt;=1000,0.5,IF(I70&gt;=0,0))))))</f>
        <v>0</v>
      </c>
      <c r="Q70" s="160">
        <f t="shared" ref="Q70:Q100" si="1732">IF(J70&gt;=10000,5,IF(J70&gt;=9000,4.5,IF(J70&gt;=8000,4,IF(J70&gt;=7000,3.5,IF(J70&gt;=6000,3,IF(J70&gt;=5000,2.5,IF(J70&gt;=4000,2,IF(J70&gt;=3000,1.5,IF(J70&gt;=2000,1,IF(J70&gt;=1000,0.5,0))))))))))</f>
        <v>0</v>
      </c>
      <c r="R70" s="160">
        <f t="shared" ref="R70:R100" si="1733">IF(K70&gt;=8000,5,IF(K70&gt;=6000,4,IF(K70&gt;=4000,3,IF(K70&gt;=2000,2,IF(K70&gt;=1000,1,IF(K70&gt;=0,0,IF(K70&gt;=-1000,-1,IF(K70&gt;=-2000,-1.5,IF(K70&gt;=-3000,-4,IF(K70&gt;=-4000,-5,-6))))))))))</f>
        <v>0</v>
      </c>
      <c r="S70" s="160">
        <f t="shared" ref="S70:S100" si="1734">IFERROR(R70+Q70+P70, R70+Q70)</f>
        <v>0</v>
      </c>
      <c r="T70" s="161">
        <f t="shared" ref="T70:U70" si="1709">T69</f>
        <v>2</v>
      </c>
      <c r="U70" s="162">
        <f t="shared" si="1709"/>
        <v>1165</v>
      </c>
      <c r="V70" s="163" t="str">
        <f t="shared" ref="V70:V92" si="1736">IFERROR(IF(AI70&gt;=10,"6",IF(AI70&gt;=8,"5",IF(AI70&gt;=6,"4",IF(AI70&gt;=4,"3",IF(AI70&gt;=2,"2",IF(AI70&gt;=-1,"1",IF(AI70&gt;=-2,"-1",IF(AI70&gt;=-3,"-2","-3")))))))), V77)</f>
        <v>1</v>
      </c>
      <c r="W70" s="164">
        <f t="shared" si="112"/>
        <v>1</v>
      </c>
      <c r="X70" s="165">
        <f t="shared" si="113"/>
        <v>0</v>
      </c>
      <c r="Y70" s="166"/>
      <c r="Z70" s="166"/>
      <c r="AA70" s="166"/>
      <c r="AB70" s="84"/>
      <c r="AC70" s="85"/>
      <c r="AD70" s="83" t="str">
        <f t="shared" si="114"/>
        <v>0</v>
      </c>
      <c r="AE70" s="167">
        <f t="shared" ref="AE70:AE100" si="1737">AB70+AD70</f>
        <v>0</v>
      </c>
      <c r="AF70" s="168">
        <f t="shared" ref="AF70:AF100" si="1738">IF(Y70&gt;=8000,2.5,IF(Y70&gt;=6000,2,IF(Y70&gt;=4000,1.5,IF(Y70&gt;=2000,1,IF(Y70&gt;=1000,0.5,IF(Y70&gt;=0,0))))))</f>
        <v>0</v>
      </c>
      <c r="AG70" s="168">
        <f t="shared" ref="AG70:AG100" si="1739">IF(Z70&gt;=10000,5,IF(Z70&gt;=9000,4.5,IF(Z70&gt;=8000,4,IF(Z70&gt;=7000,3.5,IF(Z70&gt;=6000,3,IF(Z70&gt;=5000,2.5,IF(Z70&gt;=4000,2,IF(Z70&gt;=3000,1.5,IF(Z70&gt;=2000,1,IF(Z70&gt;=1000,0.5,0))))))))))</f>
        <v>0</v>
      </c>
      <c r="AH70" s="168">
        <f t="shared" ref="AH70:AH100" si="1740">IF(AA70&gt;=8000,5,IF(AA70&gt;=6000,4,IF(AA70&gt;=4000,3,IF(AA70&gt;=2000,2,IF(AA70&gt;=1000,1,IF(AA70&gt;=0,0,IF(AA70&gt;=-1000,-1,IF(AA70&gt;=-2000,-1.5,IF(AA70&gt;=-3000,-4,IF(AA70&gt;=-4000,-5,-6))))))))))</f>
        <v>0</v>
      </c>
      <c r="AI70" s="168">
        <f t="shared" ref="AI70:AI100" si="1741">IFERROR(AH70+AG70+AF70, AH70+AG70)</f>
        <v>0</v>
      </c>
      <c r="AJ70" s="154">
        <f t="shared" ref="AJ70:AK70" si="1710">AJ69</f>
        <v>3</v>
      </c>
      <c r="AK70" s="155">
        <f t="shared" si="1710"/>
        <v>1166</v>
      </c>
      <c r="AL70" s="156" t="str">
        <f t="shared" ref="AL70:AL92" si="1743">IFERROR(IF(AY70&gt;=10,"6",IF(AY70&gt;=8,"5",IF(AY70&gt;=6,"4",IF(AY70&gt;=4,"3",IF(AY70&gt;=2,"2",IF(AY70&gt;=-1,"1",IF(AY70&gt;=-2,"-1",IF(AY70&gt;=-3,"-2","-3")))))))), AL77)</f>
        <v>1</v>
      </c>
      <c r="AM70" s="157">
        <f t="shared" si="122"/>
        <v>2</v>
      </c>
      <c r="AN70" s="158">
        <f t="shared" si="123"/>
        <v>0</v>
      </c>
      <c r="AO70" s="159"/>
      <c r="AP70" s="159"/>
      <c r="AQ70" s="159"/>
      <c r="AR70" s="78"/>
      <c r="AS70" s="79"/>
      <c r="AT70" s="77" t="str">
        <f t="shared" si="124"/>
        <v>0</v>
      </c>
      <c r="AU70" s="81">
        <f t="shared" ref="AU70:AU100" si="1744">AR70+AT70</f>
        <v>0</v>
      </c>
      <c r="AV70" s="160">
        <f t="shared" ref="AV70:AV100" si="1745">IF(AO70&gt;=8000,2.5,IF(AO70&gt;=6000,2,IF(AO70&gt;=4000,1.5,IF(AO70&gt;=2000,1,IF(AO70&gt;=1000,0.5,IF(AO70&gt;=0,0))))))</f>
        <v>0</v>
      </c>
      <c r="AW70" s="160">
        <f t="shared" ref="AW70:AW100" si="1746">IF(AP70&gt;=10000,5,IF(AP70&gt;=9000,4.5,IF(AP70&gt;=8000,4,IF(AP70&gt;=7000,3.5,IF(AP70&gt;=6000,3,IF(AP70&gt;=5000,2.5,IF(AP70&gt;=4000,2,IF(AP70&gt;=3000,1.5,IF(AP70&gt;=2000,1,IF(AP70&gt;=1000,0.5,0))))))))))</f>
        <v>0</v>
      </c>
      <c r="AX70" s="160">
        <f t="shared" ref="AX70:AX100" si="1747">IF(AQ70&gt;=8000,5,IF(AQ70&gt;=6000,4,IF(AQ70&gt;=4000,3,IF(AQ70&gt;=2000,2,IF(AQ70&gt;=1000,1,IF(AQ70&gt;=0,0,IF(AQ70&gt;=-1000,-1,IF(AQ70&gt;=-2000,-1.5,IF(AQ70&gt;=-3000,-4,IF(AQ70&gt;=-4000,-5,-6))))))))))</f>
        <v>0</v>
      </c>
      <c r="AY70" s="160">
        <f t="shared" ref="AY70:AY100" si="1748">IFERROR(AX70+AW70+AV70, AX70+AW70)</f>
        <v>0</v>
      </c>
      <c r="AZ70" s="161">
        <f t="shared" ref="AZ70:BA70" si="1711">AZ69</f>
        <v>4</v>
      </c>
      <c r="BA70" s="162">
        <f t="shared" si="1711"/>
        <v>1167</v>
      </c>
      <c r="BB70" s="163" t="str">
        <f t="shared" ref="BB70:BB92" si="1750">IFERROR(IF(BO70&gt;=10,"6",IF(BO70&gt;=8,"5",IF(BO70&gt;=6,"4",IF(BO70&gt;=4,"3",IF(BO70&gt;=2,"2",IF(BO70&gt;=-1,"1",IF(BO70&gt;=-2,"-1",IF(BO70&gt;=-3,"-2","-3")))))))), BB77)</f>
        <v>1</v>
      </c>
      <c r="BC70" s="164">
        <f t="shared" si="132"/>
        <v>4</v>
      </c>
      <c r="BD70" s="165">
        <f t="shared" si="133"/>
        <v>0</v>
      </c>
      <c r="BE70" s="166"/>
      <c r="BF70" s="166"/>
      <c r="BG70" s="166"/>
      <c r="BH70" s="84"/>
      <c r="BI70" s="85"/>
      <c r="BJ70" s="83" t="str">
        <f t="shared" si="134"/>
        <v>0</v>
      </c>
      <c r="BK70" s="167">
        <f t="shared" ref="BK70:BK100" si="1751">BH70+BJ70</f>
        <v>0</v>
      </c>
      <c r="BL70" s="168">
        <f t="shared" ref="BL70:BL100" si="1752">IF(BE70&gt;=8000,2.5,IF(BE70&gt;=6000,2,IF(BE70&gt;=4000,1.5,IF(BE70&gt;=2000,1,IF(BE70&gt;=1000,0.5,IF(BE70&gt;=0,0))))))</f>
        <v>0</v>
      </c>
      <c r="BM70" s="168">
        <f t="shared" ref="BM70:BM100" si="1753">IF(BF70&gt;=10000,5,IF(BF70&gt;=9000,4.5,IF(BF70&gt;=8000,4,IF(BF70&gt;=7000,3.5,IF(BF70&gt;=6000,3,IF(BF70&gt;=5000,2.5,IF(BF70&gt;=4000,2,IF(BF70&gt;=3000,1.5,IF(BF70&gt;=2000,1,IF(BF70&gt;=1000,0.5,0))))))))))</f>
        <v>0</v>
      </c>
      <c r="BN70" s="168">
        <f t="shared" ref="BN70:BN100" si="1754">IF(BG70&gt;=8000,5,IF(BG70&gt;=6000,4,IF(BG70&gt;=4000,3,IF(BG70&gt;=2000,2,IF(BG70&gt;=1000,1,IF(BG70&gt;=0,0,IF(BG70&gt;=-1000,-1,IF(BG70&gt;=-2000,-1.5,IF(BG70&gt;=-3000,-4,IF(BG70&gt;=-4000,-5,-6))))))))))</f>
        <v>0</v>
      </c>
      <c r="BO70" s="168">
        <f t="shared" ref="BO70:BO100" si="1755">IFERROR(BN70+BM70+BL70, BN70+BM70)</f>
        <v>0</v>
      </c>
      <c r="BP70" s="154">
        <f t="shared" ref="BP70:BQ70" si="1712">BP69</f>
        <v>5</v>
      </c>
      <c r="BQ70" s="155">
        <f t="shared" si="1712"/>
        <v>1168</v>
      </c>
      <c r="BR70" s="156" t="str">
        <f t="shared" ref="BR70:BR92" si="1757">IFERROR(IF(CE70&gt;=10,"6",IF(CE70&gt;=8,"5",IF(CE70&gt;=6,"4",IF(CE70&gt;=4,"3",IF(CE70&gt;=2,"2",IF(CE70&gt;=-1,"1",IF(CE70&gt;=-2,"-1",IF(CE70&gt;=-3,"-2","-3")))))))), BR77)</f>
        <v>1</v>
      </c>
      <c r="BS70" s="157">
        <f t="shared" si="142"/>
        <v>4</v>
      </c>
      <c r="BT70" s="158">
        <f t="shared" si="143"/>
        <v>0</v>
      </c>
      <c r="BU70" s="159"/>
      <c r="BV70" s="159"/>
      <c r="BW70" s="159"/>
      <c r="BX70" s="78"/>
      <c r="BY70" s="79"/>
      <c r="BZ70" s="77" t="str">
        <f t="shared" si="144"/>
        <v>0</v>
      </c>
      <c r="CA70" s="81">
        <f t="shared" ref="CA70:CA100" si="1758">BX70+BZ70</f>
        <v>0</v>
      </c>
      <c r="CB70" s="160">
        <f t="shared" ref="CB70:CB100" si="1759">IF(BU70&gt;=8000,2.5,IF(BU70&gt;=6000,2,IF(BU70&gt;=4000,1.5,IF(BU70&gt;=2000,1,IF(BU70&gt;=1000,0.5,IF(BU70&gt;=0,0))))))</f>
        <v>0</v>
      </c>
      <c r="CC70" s="160">
        <f t="shared" ref="CC70:CC100" si="1760">IF(BV70&gt;=10000,5,IF(BV70&gt;=9000,4.5,IF(BV70&gt;=8000,4,IF(BV70&gt;=7000,3.5,IF(BV70&gt;=6000,3,IF(BV70&gt;=5000,2.5,IF(BV70&gt;=4000,2,IF(BV70&gt;=3000,1.5,IF(BV70&gt;=2000,1,IF(BV70&gt;=1000,0.5,0))))))))))</f>
        <v>0</v>
      </c>
      <c r="CD70" s="160">
        <f t="shared" ref="CD70:CD100" si="1761">IF(BW70&gt;=8000,5,IF(BW70&gt;=6000,4,IF(BW70&gt;=4000,3,IF(BW70&gt;=2000,2,IF(BW70&gt;=1000,1,IF(BW70&gt;=0,0,IF(BW70&gt;=-1000,-1,IF(BW70&gt;=-2000,-1.5,IF(BW70&gt;=-3000,-4,IF(BW70&gt;=-4000,-5,-6))))))))))</f>
        <v>0</v>
      </c>
      <c r="CE70" s="160">
        <f t="shared" ref="CE70:CE100" si="1762">IFERROR(CD70+CC70+CB70, CD70+CC70)</f>
        <v>0</v>
      </c>
      <c r="CF70" s="161">
        <f t="shared" ref="CF70:CG70" si="1713">CF69</f>
        <v>6</v>
      </c>
      <c r="CG70" s="162">
        <f t="shared" si="1713"/>
        <v>1169</v>
      </c>
      <c r="CH70" s="163" t="str">
        <f t="shared" ref="CH70:CH92" si="1764">IFERROR(IF(CU70&gt;=10,"6",IF(CU70&gt;=8,"5",IF(CU70&gt;=6,"4",IF(CU70&gt;=4,"3",IF(CU70&gt;=2,"2",IF(CU70&gt;=-1,"1",IF(CU70&gt;=-2,"-1",IF(CU70&gt;=-3,"-2","-3")))))))), CH77)</f>
        <v>1</v>
      </c>
      <c r="CI70" s="164">
        <f t="shared" si="152"/>
        <v>2</v>
      </c>
      <c r="CJ70" s="165">
        <f t="shared" si="153"/>
        <v>0</v>
      </c>
      <c r="CK70" s="166"/>
      <c r="CL70" s="166"/>
      <c r="CM70" s="166"/>
      <c r="CN70" s="84"/>
      <c r="CO70" s="85"/>
      <c r="CP70" s="83" t="str">
        <f t="shared" si="154"/>
        <v>0</v>
      </c>
      <c r="CQ70" s="167">
        <f t="shared" ref="CQ70:CQ100" si="1765">CN70+CP70</f>
        <v>0</v>
      </c>
      <c r="CR70" s="168">
        <f t="shared" ref="CR70:CR100" si="1766">IF(CK70&gt;=8000,2.5,IF(CK70&gt;=6000,2,IF(CK70&gt;=4000,1.5,IF(CK70&gt;=2000,1,IF(CK70&gt;=1000,0.5,IF(CK70&gt;=0,0))))))</f>
        <v>0</v>
      </c>
      <c r="CS70" s="168">
        <f t="shared" ref="CS70:CS100" si="1767">IF(CL70&gt;=10000,5,IF(CL70&gt;=9000,4.5,IF(CL70&gt;=8000,4,IF(CL70&gt;=7000,3.5,IF(CL70&gt;=6000,3,IF(CL70&gt;=5000,2.5,IF(CL70&gt;=4000,2,IF(CL70&gt;=3000,1.5,IF(CL70&gt;=2000,1,IF(CL70&gt;=1000,0.5,0))))))))))</f>
        <v>0</v>
      </c>
      <c r="CT70" s="168">
        <f t="shared" ref="CT70:CT100" si="1768">IF(CM70&gt;=8000,5,IF(CM70&gt;=6000,4,IF(CM70&gt;=4000,3,IF(CM70&gt;=2000,2,IF(CM70&gt;=1000,1,IF(CM70&gt;=0,0,IF(CM70&gt;=-1000,-1,IF(CM70&gt;=-2000,-1.5,IF(CM70&gt;=-3000,-4,IF(CM70&gt;=-4000,-5,-6))))))))))</f>
        <v>0</v>
      </c>
      <c r="CU70" s="168">
        <f t="shared" ref="CU70:CU100" si="1769">IFERROR(CT70+CS70+CR70, CT70+CS70)</f>
        <v>0</v>
      </c>
      <c r="CV70" s="154">
        <f t="shared" ref="CV70:CW70" si="1714">CV69</f>
        <v>7</v>
      </c>
      <c r="CW70" s="155">
        <f t="shared" si="1714"/>
        <v>1170</v>
      </c>
      <c r="CX70" s="156" t="str">
        <f t="shared" ref="CX70:CX92" si="1771">IFERROR(IF(DK70&gt;=10,"6",IF(DK70&gt;=8,"5",IF(DK70&gt;=6,"4",IF(DK70&gt;=4,"3",IF(DK70&gt;=2,"2",IF(DK70&gt;=-1,"1",IF(DK70&gt;=-2,"-1",IF(DK70&gt;=-3,"-2","-3")))))))), CX77)</f>
        <v>1</v>
      </c>
      <c r="CY70" s="157">
        <f t="shared" si="162"/>
        <v>2</v>
      </c>
      <c r="CZ70" s="158">
        <f t="shared" si="163"/>
        <v>0</v>
      </c>
      <c r="DA70" s="159"/>
      <c r="DB70" s="159"/>
      <c r="DC70" s="159"/>
      <c r="DD70" s="78"/>
      <c r="DE70" s="79"/>
      <c r="DF70" s="77" t="str">
        <f t="shared" si="164"/>
        <v>0</v>
      </c>
      <c r="DG70" s="81">
        <f t="shared" ref="DG70:DG100" si="1772">DD70+DF70</f>
        <v>0</v>
      </c>
      <c r="DH70" s="160">
        <f t="shared" ref="DH70:DH100" si="1773">IF(DA70&gt;=8000,2.5,IF(DA70&gt;=6000,2,IF(DA70&gt;=4000,1.5,IF(DA70&gt;=2000,1,IF(DA70&gt;=1000,0.5,IF(DA70&gt;=0,0))))))</f>
        <v>0</v>
      </c>
      <c r="DI70" s="160">
        <f t="shared" ref="DI70:DI100" si="1774">IF(DB70&gt;=10000,5,IF(DB70&gt;=9000,4.5,IF(DB70&gt;=8000,4,IF(DB70&gt;=7000,3.5,IF(DB70&gt;=6000,3,IF(DB70&gt;=5000,2.5,IF(DB70&gt;=4000,2,IF(DB70&gt;=3000,1.5,IF(DB70&gt;=2000,1,IF(DB70&gt;=1000,0.5,0))))))))))</f>
        <v>0</v>
      </c>
      <c r="DJ70" s="160">
        <f t="shared" ref="DJ70:DJ100" si="1775">IF(DC70&gt;=8000,5,IF(DC70&gt;=6000,4,IF(DC70&gt;=4000,3,IF(DC70&gt;=2000,2,IF(DC70&gt;=1000,1,IF(DC70&gt;=0,0,IF(DC70&gt;=-1000,-1,IF(DC70&gt;=-2000,-1.5,IF(DC70&gt;=-3000,-4,IF(DC70&gt;=-4000,-5,-6))))))))))</f>
        <v>0</v>
      </c>
      <c r="DK70" s="160">
        <f t="shared" ref="DK70:DK100" si="1776">IFERROR(DJ70+DI70+DH70, DJ70+DI70)</f>
        <v>0</v>
      </c>
      <c r="DL70" s="161">
        <f t="shared" ref="DL70:DM70" si="1715">DL69</f>
        <v>8</v>
      </c>
      <c r="DM70" s="162">
        <f t="shared" si="1715"/>
        <v>1171</v>
      </c>
      <c r="DN70" s="163" t="str">
        <f t="shared" ref="DN70:DN92" si="1778">IFERROR(IF(EA70&gt;=10,"6",IF(EA70&gt;=8,"5",IF(EA70&gt;=6,"4",IF(EA70&gt;=4,"3",IF(EA70&gt;=2,"2",IF(EA70&gt;=-1,"1",IF(EA70&gt;=-2,"-1",IF(EA70&gt;=-3,"-2","-3")))))))), DN77)</f>
        <v>1</v>
      </c>
      <c r="DO70" s="164">
        <f t="shared" si="172"/>
        <v>2</v>
      </c>
      <c r="DP70" s="165">
        <f t="shared" si="173"/>
        <v>0</v>
      </c>
      <c r="DQ70" s="166"/>
      <c r="DR70" s="166"/>
      <c r="DS70" s="166"/>
      <c r="DT70" s="84"/>
      <c r="DU70" s="85"/>
      <c r="DV70" s="83" t="str">
        <f t="shared" si="174"/>
        <v>0</v>
      </c>
      <c r="DW70" s="167">
        <f t="shared" ref="DW70:DW100" si="1779">DT70+DV70</f>
        <v>0</v>
      </c>
      <c r="DX70" s="168">
        <f t="shared" ref="DX70:DX100" si="1780">IF(DQ70&gt;=8000,2.5,IF(DQ70&gt;=6000,2,IF(DQ70&gt;=4000,1.5,IF(DQ70&gt;=2000,1,IF(DQ70&gt;=1000,0.5,IF(DQ70&gt;=0,0))))))</f>
        <v>0</v>
      </c>
      <c r="DY70" s="168">
        <f t="shared" ref="DY70:DY100" si="1781">IF(DR70&gt;=10000,5,IF(DR70&gt;=9000,4.5,IF(DR70&gt;=8000,4,IF(DR70&gt;=7000,3.5,IF(DR70&gt;=6000,3,IF(DR70&gt;=5000,2.5,IF(DR70&gt;=4000,2,IF(DR70&gt;=3000,1.5,IF(DR70&gt;=2000,1,IF(DR70&gt;=1000,0.5,0))))))))))</f>
        <v>0</v>
      </c>
      <c r="DZ70" s="168">
        <f t="shared" ref="DZ70:DZ100" si="1782">IF(DS70&gt;=8000,5,IF(DS70&gt;=6000,4,IF(DS70&gt;=4000,3,IF(DS70&gt;=2000,2,IF(DS70&gt;=1000,1,IF(DS70&gt;=0,0,IF(DS70&gt;=-1000,-1,IF(DS70&gt;=-2000,-1.5,IF(DS70&gt;=-3000,-4,IF(DS70&gt;=-4000,-5,-6))))))))))</f>
        <v>0</v>
      </c>
      <c r="EA70" s="168">
        <f t="shared" ref="EA70:EA100" si="1783">IFERROR(DZ70+DY70+DX70, DZ70+DY70)</f>
        <v>0</v>
      </c>
      <c r="EB70" s="154">
        <f t="shared" ref="EB70:EC70" si="1716">EB69</f>
        <v>9</v>
      </c>
      <c r="EC70" s="155">
        <f t="shared" si="1716"/>
        <v>1172</v>
      </c>
      <c r="ED70" s="156" t="str">
        <f t="shared" ref="ED70:ED92" si="1785">IFERROR(IF(EQ70&gt;=10,"6",IF(EQ70&gt;=8,"5",IF(EQ70&gt;=6,"4",IF(EQ70&gt;=4,"3",IF(EQ70&gt;=2,"2",IF(EQ70&gt;=-1,"1",IF(EQ70&gt;=-2,"-1",IF(EQ70&gt;=-3,"-2","-3")))))))), ED77)</f>
        <v>1</v>
      </c>
      <c r="EE70" s="157">
        <f t="shared" si="182"/>
        <v>5</v>
      </c>
      <c r="EF70" s="169">
        <f t="shared" si="183"/>
        <v>0</v>
      </c>
      <c r="EG70" s="159"/>
      <c r="EH70" s="159"/>
      <c r="EI70" s="159"/>
      <c r="EJ70" s="78"/>
      <c r="EK70" s="79"/>
      <c r="EL70" s="77" t="str">
        <f t="shared" si="184"/>
        <v>0</v>
      </c>
      <c r="EM70" s="81">
        <f t="shared" ref="EM70:EM100" si="1786">EJ70+EL70</f>
        <v>0</v>
      </c>
      <c r="EN70" s="160">
        <f t="shared" ref="EN70:EN100" si="1787">IF(EG70&gt;=8000,2.5,IF(EG70&gt;=6000,2,IF(EG70&gt;=4000,1.5,IF(EG70&gt;=2000,1,IF(EG70&gt;=1000,0.5,IF(EG70&gt;=0,0))))))</f>
        <v>0</v>
      </c>
      <c r="EO70" s="160">
        <f t="shared" ref="EO70:EO100" si="1788">IF(EH70&gt;=10000,5,IF(EH70&gt;=9000,4.5,IF(EH70&gt;=8000,4,IF(EH70&gt;=7000,3.5,IF(EH70&gt;=6000,3,IF(EH70&gt;=5000,2.5,IF(EH70&gt;=4000,2,IF(EH70&gt;=3000,1.5,IF(EH70&gt;=2000,1,IF(EH70&gt;=1000,0.5,0))))))))))</f>
        <v>0</v>
      </c>
      <c r="EP70" s="160">
        <f t="shared" ref="EP70:EP100" si="1789">IF(EI70&gt;=8000,5,IF(EI70&gt;=6000,4,IF(EI70&gt;=4000,3,IF(EI70&gt;=2000,2,IF(EI70&gt;=1000,1,IF(EI70&gt;=0,0,IF(EI70&gt;=-1000,-1,IF(EI70&gt;=-2000,-1.5,IF(EI70&gt;=-3000,-4,IF(EI70&gt;=-4000,-5,-6))))))))))</f>
        <v>0</v>
      </c>
      <c r="EQ70" s="160">
        <f t="shared" ref="EQ70:EQ100" si="1790">IFERROR(EP70+EO70+EN70, EP70+EO70)</f>
        <v>0</v>
      </c>
      <c r="ER70" s="161">
        <f t="shared" ref="ER70:ES70" si="1717">ER69</f>
        <v>10</v>
      </c>
      <c r="ES70" s="162">
        <f t="shared" si="1717"/>
        <v>1173</v>
      </c>
      <c r="ET70" s="163" t="str">
        <f t="shared" ref="ET70:ET92" si="1792">IFERROR(IF(FG70&gt;=10,"6",IF(FG70&gt;=8,"5",IF(FG70&gt;=6,"4",IF(FG70&gt;=4,"3",IF(FG70&gt;=2,"2",IF(FG70&gt;=-1,"1",IF(FG70&gt;=-2,"-1",IF(FG70&gt;=-3,"-2","-3")))))))), ET77)</f>
        <v>1</v>
      </c>
      <c r="EU70" s="164">
        <f t="shared" si="192"/>
        <v>19</v>
      </c>
      <c r="EV70" s="165">
        <f t="shared" si="193"/>
        <v>0</v>
      </c>
      <c r="EW70" s="166"/>
      <c r="EX70" s="166"/>
      <c r="EY70" s="166"/>
      <c r="EZ70" s="84"/>
      <c r="FA70" s="85"/>
      <c r="FB70" s="83" t="str">
        <f t="shared" si="194"/>
        <v>0</v>
      </c>
      <c r="FC70" s="167">
        <f t="shared" ref="FC70:FC100" si="1793">EZ70+FB70</f>
        <v>0</v>
      </c>
      <c r="FD70" s="168">
        <f t="shared" ref="FD70:FD100" si="1794">IF(EW70&gt;=8000,2.5,IF(EW70&gt;=6000,2,IF(EW70&gt;=4000,1.5,IF(EW70&gt;=2000,1,IF(EW70&gt;=1000,0.5,IF(EW70&gt;=0,0))))))</f>
        <v>0</v>
      </c>
      <c r="FE70" s="168">
        <f t="shared" ref="FE70:FE100" si="1795">IF(EX70&gt;=10000,5,IF(EX70&gt;=9000,4.5,IF(EX70&gt;=8000,4,IF(EX70&gt;=7000,3.5,IF(EX70&gt;=6000,3,IF(EX70&gt;=5000,2.5,IF(EX70&gt;=4000,2,IF(EX70&gt;=3000,1.5,IF(EX70&gt;=2000,1,IF(EX70&gt;=1000,0.5,0))))))))))</f>
        <v>0</v>
      </c>
      <c r="FF70" s="168">
        <f t="shared" ref="FF70:FF100" si="1796">IF(EY70&gt;=8000,5,IF(EY70&gt;=6000,4,IF(EY70&gt;=4000,3,IF(EY70&gt;=2000,2,IF(EY70&gt;=1000,1,IF(EY70&gt;=0,0,IF(EY70&gt;=-1000,-1,IF(EY70&gt;=-2000,-1.5,IF(EY70&gt;=-3000,-4,IF(EY70&gt;=-4000,-5,-6))))))))))</f>
        <v>0</v>
      </c>
      <c r="FG70" s="168">
        <f t="shared" ref="FG70:FG100" si="1797">IFERROR(FF70+FE70+FD70, FF70+FE70)</f>
        <v>0</v>
      </c>
      <c r="FH70" s="154">
        <f t="shared" ref="FH70:FI70" si="1718">FH69</f>
        <v>11</v>
      </c>
      <c r="FI70" s="155">
        <f t="shared" si="1718"/>
        <v>1174</v>
      </c>
      <c r="FJ70" s="156" t="str">
        <f t="shared" ref="FJ70:FJ92" si="1799">IFERROR(IF(FW70&gt;=10,"6",IF(FW70&gt;=8,"5",IF(FW70&gt;=6,"4",IF(FW70&gt;=4,"3",IF(FW70&gt;=2,"2",IF(FW70&gt;=-1,"1",IF(FW70&gt;=-2,"-1",IF(FW70&gt;=-3,"-2","-3")))))))), FJ77)</f>
        <v>1</v>
      </c>
      <c r="FK70" s="157">
        <f t="shared" si="202"/>
        <v>4</v>
      </c>
      <c r="FL70" s="158">
        <f t="shared" si="203"/>
        <v>0</v>
      </c>
      <c r="FM70" s="159"/>
      <c r="FN70" s="159"/>
      <c r="FO70" s="159"/>
      <c r="FP70" s="78"/>
      <c r="FQ70" s="79"/>
      <c r="FR70" s="77" t="str">
        <f t="shared" si="204"/>
        <v>0</v>
      </c>
      <c r="FS70" s="81">
        <f t="shared" ref="FS70:FS100" si="1800">FP70+FR70</f>
        <v>0</v>
      </c>
      <c r="FT70" s="160">
        <f t="shared" ref="FT70:FT100" si="1801">IF(FM70&gt;=8000,2.5,IF(FM70&gt;=6000,2,IF(FM70&gt;=4000,1.5,IF(FM70&gt;=2000,1,IF(FM70&gt;=1000,0.5,IF(FM70&gt;=0,0))))))</f>
        <v>0</v>
      </c>
      <c r="FU70" s="160">
        <f t="shared" ref="FU70:FU100" si="1802">IF(FN70&gt;=10000,5,IF(FN70&gt;=9000,4.5,IF(FN70&gt;=8000,4,IF(FN70&gt;=7000,3.5,IF(FN70&gt;=6000,3,IF(FN70&gt;=5000,2.5,IF(FN70&gt;=4000,2,IF(FN70&gt;=3000,1.5,IF(FN70&gt;=2000,1,IF(FN70&gt;=1000,0.5,0))))))))))</f>
        <v>0</v>
      </c>
      <c r="FV70" s="160">
        <f t="shared" ref="FV70:FV100" si="1803">IF(FO70&gt;=8000,5,IF(FO70&gt;=6000,4,IF(FO70&gt;=4000,3,IF(FO70&gt;=2000,2,IF(FO70&gt;=1000,1,IF(FO70&gt;=0,0,IF(FO70&gt;=-1000,-1,IF(FO70&gt;=-2000,-1.5,IF(FO70&gt;=-3000,-4,IF(FO70&gt;=-4000,-5,-6))))))))))</f>
        <v>0</v>
      </c>
      <c r="FW70" s="160">
        <f t="shared" ref="FW70:FW100" si="1804">IFERROR(FV70+FU70+FT70, FV70+FU70)</f>
        <v>0</v>
      </c>
      <c r="FX70" s="161">
        <f t="shared" ref="FX70:FY70" si="1719">FX69</f>
        <v>12</v>
      </c>
      <c r="FY70" s="162">
        <f t="shared" si="1719"/>
        <v>1175</v>
      </c>
      <c r="FZ70" s="163" t="str">
        <f t="shared" ref="FZ70:FZ92" si="1806">IFERROR(IF(GM70&gt;=10,"6",IF(GM70&gt;=8,"5",IF(GM70&gt;=6,"4",IF(GM70&gt;=4,"3",IF(GM70&gt;=2,"2",IF(GM70&gt;=-1,"1",IF(GM70&gt;=-2,"-1",IF(GM70&gt;=-3,"-2","-3")))))))), FZ77)</f>
        <v>1</v>
      </c>
      <c r="GA70" s="164">
        <f t="shared" si="212"/>
        <v>2</v>
      </c>
      <c r="GB70" s="165">
        <f t="shared" si="213"/>
        <v>0</v>
      </c>
      <c r="GC70" s="166"/>
      <c r="GD70" s="166"/>
      <c r="GE70" s="166"/>
      <c r="GF70" s="84"/>
      <c r="GG70" s="85"/>
      <c r="GH70" s="83" t="str">
        <f t="shared" si="214"/>
        <v>0</v>
      </c>
      <c r="GI70" s="167">
        <f t="shared" ref="GI70:GI100" si="1807">GF70+GH70</f>
        <v>0</v>
      </c>
      <c r="GJ70" s="168">
        <f t="shared" ref="GJ70:GJ100" si="1808">IF(GC70&gt;=8000,2.5,IF(GC70&gt;=6000,2,IF(GC70&gt;=4000,1.5,IF(GC70&gt;=2000,1,IF(GC70&gt;=1000,0.5,IF(GC70&gt;=0,0))))))</f>
        <v>0</v>
      </c>
      <c r="GK70" s="168">
        <f t="shared" ref="GK70:GK100" si="1809">IF(GD70&gt;=10000,5,IF(GD70&gt;=9000,4.5,IF(GD70&gt;=8000,4,IF(GD70&gt;=7000,3.5,IF(GD70&gt;=6000,3,IF(GD70&gt;=5000,2.5,IF(GD70&gt;=4000,2,IF(GD70&gt;=3000,1.5,IF(GD70&gt;=2000,1,IF(GD70&gt;=1000,0.5,0))))))))))</f>
        <v>0</v>
      </c>
      <c r="GL70" s="168">
        <f t="shared" ref="GL70:GL100" si="1810">IF(GE70&gt;=8000,5,IF(GE70&gt;=6000,4,IF(GE70&gt;=4000,3,IF(GE70&gt;=2000,2,IF(GE70&gt;=1000,1,IF(GE70&gt;=0,0,IF(GE70&gt;=-1000,-1,IF(GE70&gt;=-2000,-1.5,IF(GE70&gt;=-3000,-4,IF(GE70&gt;=-4000,-5,-6))))))))))</f>
        <v>0</v>
      </c>
      <c r="GM70" s="168">
        <f t="shared" ref="GM70:GM100" si="1811">IFERROR(GL70+GK70+GJ70, GL70+GK70)</f>
        <v>0</v>
      </c>
      <c r="GN70" s="154">
        <f t="shared" ref="GN70:GO70" si="1720">GN69</f>
        <v>13</v>
      </c>
      <c r="GO70" s="155">
        <f t="shared" si="1720"/>
        <v>1176</v>
      </c>
      <c r="GP70" s="156" t="str">
        <f t="shared" ref="GP70:GP92" si="1813">IFERROR(IF(HC70&gt;=10,"6",IF(HC70&gt;=8,"5",IF(HC70&gt;=6,"4",IF(HC70&gt;=4,"3",IF(HC70&gt;=2,"2",IF(HC70&gt;=-1,"1",IF(HC70&gt;=-2,"-1",IF(HC70&gt;=-3,"-2","-3")))))))), GP77)</f>
        <v>1</v>
      </c>
      <c r="GQ70" s="157">
        <f t="shared" si="222"/>
        <v>3</v>
      </c>
      <c r="GR70" s="158">
        <f t="shared" si="223"/>
        <v>0</v>
      </c>
      <c r="GS70" s="159"/>
      <c r="GT70" s="159"/>
      <c r="GU70" s="159"/>
      <c r="GV70" s="78"/>
      <c r="GW70" s="79"/>
      <c r="GX70" s="77" t="str">
        <f t="shared" si="224"/>
        <v>0</v>
      </c>
      <c r="GY70" s="81">
        <f t="shared" ref="GY70:GY100" si="1814">GV70+GX70</f>
        <v>0</v>
      </c>
      <c r="GZ70" s="160">
        <f t="shared" ref="GZ70:GZ100" si="1815">IF(GS70&gt;=8000,2.5,IF(GS70&gt;=6000,2,IF(GS70&gt;=4000,1.5,IF(GS70&gt;=2000,1,IF(GS70&gt;=1000,0.5,IF(GS70&gt;=0,0))))))</f>
        <v>0</v>
      </c>
      <c r="HA70" s="160">
        <f t="shared" ref="HA70:HA100" si="1816">IF(GT70&gt;=10000,5,IF(GT70&gt;=9000,4.5,IF(GT70&gt;=8000,4,IF(GT70&gt;=7000,3.5,IF(GT70&gt;=6000,3,IF(GT70&gt;=5000,2.5,IF(GT70&gt;=4000,2,IF(GT70&gt;=3000,1.5,IF(GT70&gt;=2000,1,IF(GT70&gt;=1000,0.5,0))))))))))</f>
        <v>0</v>
      </c>
      <c r="HB70" s="160">
        <f t="shared" ref="HB70:HB100" si="1817">IF(GU70&gt;=8000,5,IF(GU70&gt;=6000,4,IF(GU70&gt;=4000,3,IF(GU70&gt;=2000,2,IF(GU70&gt;=1000,1,IF(GU70&gt;=0,0,IF(GU70&gt;=-1000,-1,IF(GU70&gt;=-2000,-1.5,IF(GU70&gt;=-3000,-4,IF(GU70&gt;=-4000,-5,-6))))))))))</f>
        <v>0</v>
      </c>
      <c r="HC70" s="160">
        <f t="shared" ref="HC70:HC100" si="1818">IFERROR(HB70+HA70+GZ70, HB70+HA70)</f>
        <v>0</v>
      </c>
      <c r="HD70" s="161">
        <f t="shared" ref="HD70:HE70" si="1721">HD69</f>
        <v>14</v>
      </c>
      <c r="HE70" s="162">
        <f t="shared" si="1721"/>
        <v>1177</v>
      </c>
      <c r="HF70" s="163" t="str">
        <f t="shared" ref="HF70:HF92" si="1820">IFERROR(IF(HS70&gt;=10,"6",IF(HS70&gt;=8,"5",IF(HS70&gt;=6,"4",IF(HS70&gt;=4,"3",IF(HS70&gt;=2,"2",IF(HS70&gt;=-1,"1",IF(HS70&gt;=-2,"-1",IF(HS70&gt;=-3,"-2","-3")))))))), HF77)</f>
        <v>1</v>
      </c>
      <c r="HG70" s="164">
        <f t="shared" si="232"/>
        <v>5</v>
      </c>
      <c r="HH70" s="165">
        <f t="shared" si="233"/>
        <v>0</v>
      </c>
      <c r="HI70" s="166"/>
      <c r="HJ70" s="166"/>
      <c r="HK70" s="166"/>
      <c r="HL70" s="84"/>
      <c r="HM70" s="85"/>
      <c r="HN70" s="83" t="str">
        <f t="shared" si="234"/>
        <v>0</v>
      </c>
      <c r="HO70" s="167">
        <f t="shared" ref="HO70:HO100" si="1821">HL70+HN70</f>
        <v>0</v>
      </c>
      <c r="HP70" s="168">
        <f t="shared" ref="HP70:HP100" si="1822">IF(HI70&gt;=8000,2.5,IF(HI70&gt;=6000,2,IF(HI70&gt;=4000,1.5,IF(HI70&gt;=2000,1,IF(HI70&gt;=1000,0.5,IF(HI70&gt;=0,0))))))</f>
        <v>0</v>
      </c>
      <c r="HQ70" s="168">
        <f t="shared" ref="HQ70:HQ100" si="1823">IF(HJ70&gt;=10000,5,IF(HJ70&gt;=9000,4.5,IF(HJ70&gt;=8000,4,IF(HJ70&gt;=7000,3.5,IF(HJ70&gt;=6000,3,IF(HJ70&gt;=5000,2.5,IF(HJ70&gt;=4000,2,IF(HJ70&gt;=3000,1.5,IF(HJ70&gt;=2000,1,IF(HJ70&gt;=1000,0.5,0))))))))))</f>
        <v>0</v>
      </c>
      <c r="HR70" s="168">
        <f t="shared" ref="HR70:HR100" si="1824">IF(HK70&gt;=8000,5,IF(HK70&gt;=6000,4,IF(HK70&gt;=4000,3,IF(HK70&gt;=2000,2,IF(HK70&gt;=1000,1,IF(HK70&gt;=0,0,IF(HK70&gt;=-1000,-1,IF(HK70&gt;=-2000,-1.5,IF(HK70&gt;=-3000,-4,IF(HK70&gt;=-4000,-5,-6))))))))))</f>
        <v>0</v>
      </c>
      <c r="HS70" s="168">
        <f t="shared" ref="HS70:HS100" si="1825">IFERROR(HR70+HQ70+HP70, HR70+HQ70)</f>
        <v>0</v>
      </c>
      <c r="HT70" s="154">
        <f t="shared" ref="HT70:HU70" si="1722">HT69</f>
        <v>15</v>
      </c>
      <c r="HU70" s="155">
        <f t="shared" si="1722"/>
        <v>1178</v>
      </c>
      <c r="HV70" s="156" t="str">
        <f t="shared" ref="HV70:HV92" si="1827">IFERROR(IF(II70&gt;=10,"6",IF(II70&gt;=8,"5",IF(II70&gt;=6,"4",IF(II70&gt;=4,"3",IF(II70&gt;=2,"2",IF(II70&gt;=-1,"1",IF(II70&gt;=-2,"-1",IF(II70&gt;=-3,"-2","-3")))))))), HV77)</f>
        <v>1</v>
      </c>
      <c r="HW70" s="157" t="str">
        <f t="shared" si="242"/>
        <v/>
      </c>
      <c r="HX70" s="169">
        <f t="shared" si="243"/>
        <v>0</v>
      </c>
      <c r="HY70" s="159"/>
      <c r="HZ70" s="159"/>
      <c r="IA70" s="159"/>
      <c r="IB70" s="160"/>
      <c r="IC70" s="160"/>
      <c r="ID70" s="160" t="str">
        <f t="shared" si="244"/>
        <v>0</v>
      </c>
      <c r="IE70" s="160">
        <f t="shared" ref="IE70:IE100" si="1828">IB70+ID70</f>
        <v>0</v>
      </c>
      <c r="IF70" s="160">
        <f t="shared" ref="IF70:IF100" si="1829">IF(HY70&gt;=8000,2.5,IF(HY70&gt;=6000,2,IF(HY70&gt;=4000,1.5,IF(HY70&gt;=2000,1,IF(HY70&gt;=1000,0.5,IF(HY70&gt;=0,0))))))</f>
        <v>0</v>
      </c>
      <c r="IG70" s="160">
        <f t="shared" ref="IG70:IG100" si="1830">IF(HZ70&gt;=10000,5,IF(HZ70&gt;=9000,4.5,IF(HZ70&gt;=8000,4,IF(HZ70&gt;=7000,3.5,IF(HZ70&gt;=6000,3,IF(HZ70&gt;=5000,2.5,IF(HZ70&gt;=4000,2,IF(HZ70&gt;=3000,1.5,IF(HZ70&gt;=2000,1,IF(HZ70&gt;=1000,0.5,0))))))))))</f>
        <v>0</v>
      </c>
      <c r="IH70" s="160">
        <f t="shared" ref="IH70:IH100" si="1831">IF(IA70&gt;=8000,5,IF(IA70&gt;=6000,4,IF(IA70&gt;=4000,3,IF(IA70&gt;=2000,2,IF(IA70&gt;=1000,1,IF(IA70&gt;=0,0,IF(IA70&gt;=-1000,-1,IF(IA70&gt;=-2000,-1.5,IF(IA70&gt;=-3000,-4,IF(IA70&gt;=-4000,-5,-6))))))))))</f>
        <v>0</v>
      </c>
      <c r="II70" s="160">
        <f t="shared" ref="II70:II100" si="1832">IFERROR(IH70+IG70+IF70, IH70+IG70)</f>
        <v>0</v>
      </c>
      <c r="IJ70" s="161">
        <f t="shared" ref="IJ70:IK70" si="1723">IJ69</f>
        <v>16</v>
      </c>
      <c r="IK70" s="162">
        <f t="shared" si="1723"/>
        <v>1179</v>
      </c>
      <c r="IL70" s="163" t="str">
        <f t="shared" ref="IL70:IL92" si="1834">IFERROR(IF(IY70&gt;=10,"6",IF(IY70&gt;=8,"5",IF(IY70&gt;=6,"4",IF(IY70&gt;=4,"3",IF(IY70&gt;=2,"2",IF(IY70&gt;=-1,"1",IF(IY70&gt;=-2,"-1",IF(IY70&gt;=-3,"-2","-3")))))))), IL77)</f>
        <v>1</v>
      </c>
      <c r="IM70" s="164" t="str">
        <f t="shared" si="252"/>
        <v/>
      </c>
      <c r="IN70" s="165">
        <f t="shared" si="253"/>
        <v>0</v>
      </c>
      <c r="IO70" s="166"/>
      <c r="IP70" s="166"/>
      <c r="IQ70" s="166"/>
      <c r="IR70" s="168"/>
      <c r="IS70" s="168"/>
      <c r="IT70" s="170" t="str">
        <f t="shared" si="254"/>
        <v>0</v>
      </c>
      <c r="IU70" s="170">
        <f t="shared" ref="IU70:IU100" si="1835">IR70+IT70</f>
        <v>0</v>
      </c>
      <c r="IV70" s="168">
        <f t="shared" ref="IV70:IV100" si="1836">IF(IO70&gt;=8000,2.5,IF(IO70&gt;=6000,2,IF(IO70&gt;=4000,1.5,IF(IO70&gt;=2000,1,IF(IO70&gt;=1000,0.5,IF(IO70&gt;=0,0))))))</f>
        <v>0</v>
      </c>
      <c r="IW70" s="168">
        <f t="shared" ref="IW70:IW100" si="1837">IF(IP70&gt;=10000,5,IF(IP70&gt;=9000,4.5,IF(IP70&gt;=8000,4,IF(IP70&gt;=7000,3.5,IF(IP70&gt;=6000,3,IF(IP70&gt;=5000,2.5,IF(IP70&gt;=4000,2,IF(IP70&gt;=3000,1.5,IF(IP70&gt;=2000,1,IF(IP70&gt;=1000,0.5,0))))))))))</f>
        <v>0</v>
      </c>
      <c r="IX70" s="168">
        <f t="shared" ref="IX70:IX100" si="1838">IF(IQ70&gt;=8000,5,IF(IQ70&gt;=6000,4,IF(IQ70&gt;=4000,3,IF(IQ70&gt;=2000,2,IF(IQ70&gt;=1000,1,IF(IQ70&gt;=0,0,IF(IQ70&gt;=-1000,-1,IF(IQ70&gt;=-2000,-1.5,IF(IQ70&gt;=-3000,-4,IF(IQ70&gt;=-4000,-5,-6))))))))))</f>
        <v>0</v>
      </c>
      <c r="IY70" s="168">
        <f t="shared" ref="IY70:IY100" si="1839">IFERROR(IX70+IW70+IV70, IX70+IW70)</f>
        <v>0</v>
      </c>
      <c r="IZ70" s="154">
        <f t="shared" ref="IZ70:JA70" si="1724">IZ69</f>
        <v>17</v>
      </c>
      <c r="JA70" s="155">
        <f t="shared" si="1724"/>
        <v>1180</v>
      </c>
      <c r="JB70" s="156" t="str">
        <f t="shared" ref="JB70:JB92" si="1841">IFERROR(IF(JO70&gt;=10,"6",IF(JO70&gt;=8,"5",IF(JO70&gt;=6,"4",IF(JO70&gt;=4,"3",IF(JO70&gt;=2,"2",IF(JO70&gt;=-1,"1",IF(JO70&gt;=-2,"-1",IF(JO70&gt;=-3,"-2","-3")))))))), JB77)</f>
        <v>1</v>
      </c>
      <c r="JC70" s="157" t="str">
        <f t="shared" si="262"/>
        <v/>
      </c>
      <c r="JD70" s="158">
        <f t="shared" si="263"/>
        <v>0</v>
      </c>
      <c r="JE70" s="159"/>
      <c r="JF70" s="159"/>
      <c r="JG70" s="159"/>
      <c r="JH70" s="160"/>
      <c r="JI70" s="160"/>
      <c r="JJ70" s="171" t="str">
        <f t="shared" si="264"/>
        <v>0</v>
      </c>
      <c r="JK70" s="171">
        <f t="shared" ref="JK70:JK100" si="1842">JH70+JJ70</f>
        <v>0</v>
      </c>
      <c r="JL70" s="160">
        <f t="shared" ref="JL70:JL100" si="1843">IF(JE70&gt;=8000,2.5,IF(JE70&gt;=6000,2,IF(JE70&gt;=4000,1.5,IF(JE70&gt;=2000,1,IF(JE70&gt;=1000,0.5,IF(JE70&gt;=0,0))))))</f>
        <v>0</v>
      </c>
      <c r="JM70" s="160">
        <f t="shared" ref="JM70:JM100" si="1844">IF(JF70&gt;=10000,5,IF(JF70&gt;=9000,4.5,IF(JF70&gt;=8000,4,IF(JF70&gt;=7000,3.5,IF(JF70&gt;=6000,3,IF(JF70&gt;=5000,2.5,IF(JF70&gt;=4000,2,IF(JF70&gt;=3000,1.5,IF(JF70&gt;=2000,1,IF(JF70&gt;=1000,0.5,0))))))))))</f>
        <v>0</v>
      </c>
      <c r="JN70" s="160">
        <f t="shared" ref="JN70:JN100" si="1845">IF(JG70&gt;=8000,5,IF(JG70&gt;=6000,4,IF(JG70&gt;=4000,3,IF(JG70&gt;=2000,2,IF(JG70&gt;=1000,1,IF(JG70&gt;=0,0,IF(JG70&gt;=-1000,-1,IF(JG70&gt;=-2000,-1.5,IF(JG70&gt;=-3000,-4,IF(JG70&gt;=-4000,-5,-6))))))))))</f>
        <v>0</v>
      </c>
      <c r="JO70" s="160">
        <f t="shared" ref="JO70:JO100" si="1846">IFERROR(JN70+JM70+JL70, JN70+JM70)</f>
        <v>0</v>
      </c>
      <c r="JP70" s="161">
        <f t="shared" ref="JP70:JQ70" si="1725">JP69</f>
        <v>18</v>
      </c>
      <c r="JQ70" s="162">
        <f t="shared" si="1725"/>
        <v>1181</v>
      </c>
      <c r="JR70" s="163" t="str">
        <f t="shared" ref="JR70:JR92" si="1848">IFERROR(IF(KE70&gt;=10,"6",IF(KE70&gt;=8,"5",IF(KE70&gt;=6,"4",IF(KE70&gt;=4,"3",IF(KE70&gt;=2,"2",IF(KE70&gt;=-1,"1",IF(KE70&gt;=-2,"-1",IF(KE70&gt;=-3,"-2","-3")))))))), JR77)</f>
        <v>1</v>
      </c>
      <c r="JS70" s="164" t="str">
        <f t="shared" si="272"/>
        <v/>
      </c>
      <c r="JT70" s="165">
        <f t="shared" si="273"/>
        <v>0</v>
      </c>
      <c r="JU70" s="166"/>
      <c r="JV70" s="166"/>
      <c r="JW70" s="166"/>
      <c r="JX70" s="168"/>
      <c r="JY70" s="168"/>
      <c r="JZ70" s="170" t="str">
        <f t="shared" si="274"/>
        <v>0</v>
      </c>
      <c r="KA70" s="170">
        <f t="shared" ref="KA70:KA100" si="1849">JX70+JZ70</f>
        <v>0</v>
      </c>
      <c r="KB70" s="168">
        <f t="shared" ref="KB70:KB100" si="1850">IF(JU70&gt;=8000,2.5,IF(JU70&gt;=6000,2,IF(JU70&gt;=4000,1.5,IF(JU70&gt;=2000,1,IF(JU70&gt;=1000,0.5,IF(JU70&gt;=0,0))))))</f>
        <v>0</v>
      </c>
      <c r="KC70" s="168">
        <f t="shared" ref="KC70:KC100" si="1851">IF(JV70&gt;=10000,5,IF(JV70&gt;=9000,4.5,IF(JV70&gt;=8000,4,IF(JV70&gt;=7000,3.5,IF(JV70&gt;=6000,3,IF(JV70&gt;=5000,2.5,IF(JV70&gt;=4000,2,IF(JV70&gt;=3000,1.5,IF(JV70&gt;=2000,1,IF(JV70&gt;=1000,0.5,0))))))))))</f>
        <v>0</v>
      </c>
      <c r="KD70" s="168">
        <f t="shared" ref="KD70:KD100" si="1852">IF(JW70&gt;=8000,5,IF(JW70&gt;=6000,4,IF(JW70&gt;=4000,3,IF(JW70&gt;=2000,2,IF(JW70&gt;=1000,1,IF(JW70&gt;=0,0,IF(JW70&gt;=-1000,-1,IF(JW70&gt;=-2000,-1.5,IF(JW70&gt;=-3000,-4,IF(JW70&gt;=-4000,-5,-6))))))))))</f>
        <v>0</v>
      </c>
      <c r="KE70" s="168">
        <f t="shared" ref="KE70:KE100" si="1853">IFERROR(KD70+KC70+KB70, KD70+KC70)</f>
        <v>0</v>
      </c>
      <c r="KF70" s="154">
        <f t="shared" ref="KF70:KG70" si="1726">KF69</f>
        <v>19</v>
      </c>
      <c r="KG70" s="155">
        <f t="shared" si="1726"/>
        <v>1182</v>
      </c>
      <c r="KH70" s="156" t="str">
        <f t="shared" ref="KH70:KH92" si="1855">IFERROR(IF(KU70&gt;=10,"6",IF(KU70&gt;=8,"5",IF(KU70&gt;=6,"4",IF(KU70&gt;=4,"3",IF(KU70&gt;=2,"2",IF(KU70&gt;=-1,"1",IF(KU70&gt;=-2,"-1",IF(KU70&gt;=-3,"-2","-3")))))))), KH77)</f>
        <v>1</v>
      </c>
      <c r="KI70" s="157" t="str">
        <f t="shared" si="282"/>
        <v/>
      </c>
      <c r="KJ70" s="158">
        <f t="shared" si="283"/>
        <v>0</v>
      </c>
      <c r="KK70" s="159"/>
      <c r="KL70" s="159"/>
      <c r="KM70" s="159"/>
      <c r="KN70" s="160"/>
      <c r="KO70" s="160"/>
      <c r="KP70" s="171" t="str">
        <f t="shared" si="284"/>
        <v>0</v>
      </c>
      <c r="KQ70" s="171">
        <f t="shared" ref="KQ70:KQ100" si="1856">KN70+KP70</f>
        <v>0</v>
      </c>
      <c r="KR70" s="160">
        <f t="shared" ref="KR70:KR100" si="1857">IF(KK70&gt;=8000,2.5,IF(KK70&gt;=6000,2,IF(KK70&gt;=4000,1.5,IF(KK70&gt;=2000,1,IF(KK70&gt;=1000,0.5,IF(KK70&gt;=0,0))))))</f>
        <v>0</v>
      </c>
      <c r="KS70" s="160">
        <f t="shared" ref="KS70:KS100" si="1858">IF(KL70&gt;=10000,5,IF(KL70&gt;=9000,4.5,IF(KL70&gt;=8000,4,IF(KL70&gt;=7000,3.5,IF(KL70&gt;=6000,3,IF(KL70&gt;=5000,2.5,IF(KL70&gt;=4000,2,IF(KL70&gt;=3000,1.5,IF(KL70&gt;=2000,1,IF(KL70&gt;=1000,0.5,0))))))))))</f>
        <v>0</v>
      </c>
      <c r="KT70" s="160">
        <f t="shared" ref="KT70:KT100" si="1859">IF(KM70&gt;=8000,5,IF(KM70&gt;=6000,4,IF(KM70&gt;=4000,3,IF(KM70&gt;=2000,2,IF(KM70&gt;=1000,1,IF(KM70&gt;=0,0,IF(KM70&gt;=-1000,-1,IF(KM70&gt;=-2000,-1.5,IF(KM70&gt;=-3000,-4,IF(KM70&gt;=-4000,-5,-6))))))))))</f>
        <v>0</v>
      </c>
      <c r="KU70" s="160">
        <f t="shared" ref="KU70:KU100" si="1860">IFERROR(KT70+KS70+KR70, KT70+KS70)</f>
        <v>0</v>
      </c>
      <c r="KV70" s="161">
        <f t="shared" ref="KV70:KW70" si="1727">KV69</f>
        <v>20</v>
      </c>
      <c r="KW70" s="162">
        <f t="shared" si="1727"/>
        <v>1183</v>
      </c>
      <c r="KX70" s="163" t="str">
        <f t="shared" ref="KX70:KX92" si="1862">IFERROR(IF(LK70&gt;=10,"6",IF(LK70&gt;=8,"5",IF(LK70&gt;=6,"4",IF(LK70&gt;=4,"3",IF(LK70&gt;=2,"2",IF(LK70&gt;=-1,"1",IF(LK70&gt;=-2,"-1",IF(LK70&gt;=-3,"-2","-3")))))))), KX77)</f>
        <v>1</v>
      </c>
      <c r="KY70" s="164" t="str">
        <f t="shared" si="292"/>
        <v/>
      </c>
      <c r="KZ70" s="165">
        <f t="shared" si="293"/>
        <v>0</v>
      </c>
      <c r="LA70" s="166"/>
      <c r="LB70" s="166"/>
      <c r="LC70" s="166"/>
      <c r="LD70" s="168"/>
      <c r="LE70" s="168"/>
      <c r="LF70" s="170" t="str">
        <f t="shared" si="294"/>
        <v>0</v>
      </c>
      <c r="LG70" s="170">
        <f t="shared" ref="LG70:LG100" si="1863">LD70+LF70</f>
        <v>0</v>
      </c>
      <c r="LH70" s="168">
        <f t="shared" ref="LH70:LH100" si="1864">IF(LA70&gt;=8000,2.5,IF(LA70&gt;=6000,2,IF(LA70&gt;=4000,1.5,IF(LA70&gt;=2000,1,IF(LA70&gt;=1000,0.5,IF(LA70&gt;=0,0))))))</f>
        <v>0</v>
      </c>
      <c r="LI70" s="168">
        <f t="shared" ref="LI70:LI100" si="1865">IF(LB70&gt;=10000,5,IF(LB70&gt;=9000,4.5,IF(LB70&gt;=8000,4,IF(LB70&gt;=7000,3.5,IF(LB70&gt;=6000,3,IF(LB70&gt;=5000,2.5,IF(LB70&gt;=4000,2,IF(LB70&gt;=3000,1.5,IF(LB70&gt;=2000,1,IF(LB70&gt;=1000,0.5,0))))))))))</f>
        <v>0</v>
      </c>
      <c r="LJ70" s="168">
        <f t="shared" ref="LJ70:LJ100" si="1866">IF(LC70&gt;=8000,5,IF(LC70&gt;=6000,4,IF(LC70&gt;=4000,3,IF(LC70&gt;=2000,2,IF(LC70&gt;=1000,1,IF(LC70&gt;=0,0,IF(LC70&gt;=-1000,-1,IF(LC70&gt;=-2000,-1.5,IF(LC70&gt;=-3000,-4,IF(LC70&gt;=-4000,-5,-6))))))))))</f>
        <v>0</v>
      </c>
      <c r="LK70" s="168">
        <f t="shared" ref="LK70:LK100" si="1867">IFERROR(LJ70+LI70+LH70, LJ70+LI70)</f>
        <v>0</v>
      </c>
      <c r="LL70" s="172"/>
      <c r="LM70" s="172"/>
      <c r="LN70" s="168" t="str">
        <f t="shared" ref="LN70:LN100" si="1868">IF(#REF!&gt;=8000,2.5,IF(#REF!&gt;=6000,2,IF(#REF!&gt;=4000,1.5,IF(#REF!&gt;=2000,1,IF(#REF!&gt;=1000,0.5,IF(#REF!&gt;=0,0))))))</f>
        <v>#REF!</v>
      </c>
      <c r="LO70" s="168" t="str">
        <f t="shared" ref="LO70:LO100" si="1869">IF(#REF!&gt;=10000,5,IF(#REF!&gt;=9000,4.5,IF(#REF!&gt;=8000,4,IF(#REF!&gt;=7000,3.5,IF(#REF!&gt;=6000,3,IF(#REF!&gt;=5000,2.5,IF(#REF!&gt;=4000,2,IF(#REF!&gt;=3000,1.5,IF(#REF!&gt;=2000,1,IF(#REF!&gt;=1000,0.5,0))))))))))</f>
        <v>#REF!</v>
      </c>
      <c r="LP70" s="168" t="str">
        <f t="shared" ref="LP70:LP100" si="1870">IF(#REF!&gt;=8000,5,IF(#REF!&gt;=6000,4,IF(#REF!&gt;=4000,3,IF(#REF!&gt;=2000,2,IF(#REF!&gt;=1000,1,IF(#REF!&gt;=0,0,IF(#REF!&gt;=-1000,-1,IF(#REF!&gt;=-2000,-1.5,IF(#REF!&gt;=-3000,-4,IF(#REF!&gt;=-4000,-5,-6))))))))))</f>
        <v>#REF!</v>
      </c>
      <c r="LQ70" s="168" t="str">
        <f t="shared" ref="LQ70:LQ100" si="1871">IFERROR(LP70+LO70+LN70, LP70+LO70)</f>
        <v>#REF!</v>
      </c>
    </row>
    <row r="71" ht="15.75" customHeight="1">
      <c r="A71" s="151">
        <v>46175.0</v>
      </c>
      <c r="B71" s="152" t="s">
        <v>33</v>
      </c>
      <c r="C71" s="153">
        <f t="shared" si="99"/>
        <v>0</v>
      </c>
      <c r="D71" s="154">
        <f t="shared" ref="D71:E71" si="1728">D70</f>
        <v>1</v>
      </c>
      <c r="E71" s="155">
        <f t="shared" si="1728"/>
        <v>1164</v>
      </c>
      <c r="F71" s="156" t="str">
        <f t="shared" si="1729"/>
        <v>1</v>
      </c>
      <c r="G71" s="157">
        <f t="shared" si="102"/>
        <v>1</v>
      </c>
      <c r="H71" s="158">
        <f t="shared" si="103"/>
        <v>0</v>
      </c>
      <c r="I71" s="159"/>
      <c r="J71" s="159"/>
      <c r="K71" s="159"/>
      <c r="L71" s="78"/>
      <c r="M71" s="79"/>
      <c r="N71" s="77" t="str">
        <f t="shared" si="104"/>
        <v>0</v>
      </c>
      <c r="O71" s="81">
        <f t="shared" si="1730"/>
        <v>0</v>
      </c>
      <c r="P71" s="160">
        <f t="shared" si="1731"/>
        <v>0</v>
      </c>
      <c r="Q71" s="160">
        <f t="shared" si="1732"/>
        <v>0</v>
      </c>
      <c r="R71" s="160">
        <f t="shared" si="1733"/>
        <v>0</v>
      </c>
      <c r="S71" s="160">
        <f t="shared" si="1734"/>
        <v>0</v>
      </c>
      <c r="T71" s="161">
        <f t="shared" ref="T71:U71" si="1735">T70</f>
        <v>2</v>
      </c>
      <c r="U71" s="162">
        <f t="shared" si="1735"/>
        <v>1165</v>
      </c>
      <c r="V71" s="163" t="str">
        <f t="shared" si="1736"/>
        <v>1</v>
      </c>
      <c r="W71" s="164">
        <f t="shared" si="112"/>
        <v>1</v>
      </c>
      <c r="X71" s="165">
        <f t="shared" si="113"/>
        <v>0</v>
      </c>
      <c r="Y71" s="166"/>
      <c r="Z71" s="166"/>
      <c r="AA71" s="166"/>
      <c r="AB71" s="84"/>
      <c r="AC71" s="85"/>
      <c r="AD71" s="83" t="str">
        <f t="shared" si="114"/>
        <v>0</v>
      </c>
      <c r="AE71" s="167">
        <f t="shared" si="1737"/>
        <v>0</v>
      </c>
      <c r="AF71" s="168">
        <f t="shared" si="1738"/>
        <v>0</v>
      </c>
      <c r="AG71" s="168">
        <f t="shared" si="1739"/>
        <v>0</v>
      </c>
      <c r="AH71" s="168">
        <f t="shared" si="1740"/>
        <v>0</v>
      </c>
      <c r="AI71" s="168">
        <f t="shared" si="1741"/>
        <v>0</v>
      </c>
      <c r="AJ71" s="154">
        <f t="shared" ref="AJ71:AK71" si="1742">AJ70</f>
        <v>3</v>
      </c>
      <c r="AK71" s="155">
        <f t="shared" si="1742"/>
        <v>1166</v>
      </c>
      <c r="AL71" s="156" t="str">
        <f t="shared" si="1743"/>
        <v>1</v>
      </c>
      <c r="AM71" s="157">
        <f t="shared" si="122"/>
        <v>2</v>
      </c>
      <c r="AN71" s="158">
        <f t="shared" si="123"/>
        <v>0</v>
      </c>
      <c r="AO71" s="159"/>
      <c r="AP71" s="159"/>
      <c r="AQ71" s="159"/>
      <c r="AR71" s="78"/>
      <c r="AS71" s="79"/>
      <c r="AT71" s="77" t="str">
        <f t="shared" si="124"/>
        <v>0</v>
      </c>
      <c r="AU71" s="81">
        <f t="shared" si="1744"/>
        <v>0</v>
      </c>
      <c r="AV71" s="160">
        <f t="shared" si="1745"/>
        <v>0</v>
      </c>
      <c r="AW71" s="160">
        <f t="shared" si="1746"/>
        <v>0</v>
      </c>
      <c r="AX71" s="160">
        <f t="shared" si="1747"/>
        <v>0</v>
      </c>
      <c r="AY71" s="160">
        <f t="shared" si="1748"/>
        <v>0</v>
      </c>
      <c r="AZ71" s="161">
        <f t="shared" ref="AZ71:BA71" si="1749">AZ70</f>
        <v>4</v>
      </c>
      <c r="BA71" s="162">
        <f t="shared" si="1749"/>
        <v>1167</v>
      </c>
      <c r="BB71" s="163" t="str">
        <f t="shared" si="1750"/>
        <v>1</v>
      </c>
      <c r="BC71" s="164">
        <f t="shared" si="132"/>
        <v>4</v>
      </c>
      <c r="BD71" s="165">
        <f t="shared" si="133"/>
        <v>0</v>
      </c>
      <c r="BE71" s="166"/>
      <c r="BF71" s="166"/>
      <c r="BG71" s="166"/>
      <c r="BH71" s="84"/>
      <c r="BI71" s="85"/>
      <c r="BJ71" s="83" t="str">
        <f t="shared" si="134"/>
        <v>0</v>
      </c>
      <c r="BK71" s="167">
        <f t="shared" si="1751"/>
        <v>0</v>
      </c>
      <c r="BL71" s="168">
        <f t="shared" si="1752"/>
        <v>0</v>
      </c>
      <c r="BM71" s="168">
        <f t="shared" si="1753"/>
        <v>0</v>
      </c>
      <c r="BN71" s="168">
        <f t="shared" si="1754"/>
        <v>0</v>
      </c>
      <c r="BO71" s="168">
        <f t="shared" si="1755"/>
        <v>0</v>
      </c>
      <c r="BP71" s="154">
        <f t="shared" ref="BP71:BQ71" si="1756">BP70</f>
        <v>5</v>
      </c>
      <c r="BQ71" s="155">
        <f t="shared" si="1756"/>
        <v>1168</v>
      </c>
      <c r="BR71" s="156" t="str">
        <f t="shared" si="1757"/>
        <v>1</v>
      </c>
      <c r="BS71" s="157">
        <f t="shared" si="142"/>
        <v>4</v>
      </c>
      <c r="BT71" s="158">
        <f t="shared" si="143"/>
        <v>0</v>
      </c>
      <c r="BU71" s="159"/>
      <c r="BV71" s="159"/>
      <c r="BW71" s="159"/>
      <c r="BX71" s="78"/>
      <c r="BY71" s="79"/>
      <c r="BZ71" s="77" t="str">
        <f t="shared" si="144"/>
        <v>0</v>
      </c>
      <c r="CA71" s="81">
        <f t="shared" si="1758"/>
        <v>0</v>
      </c>
      <c r="CB71" s="160">
        <f t="shared" si="1759"/>
        <v>0</v>
      </c>
      <c r="CC71" s="160">
        <f t="shared" si="1760"/>
        <v>0</v>
      </c>
      <c r="CD71" s="160">
        <f t="shared" si="1761"/>
        <v>0</v>
      </c>
      <c r="CE71" s="160">
        <f t="shared" si="1762"/>
        <v>0</v>
      </c>
      <c r="CF71" s="161">
        <f t="shared" ref="CF71:CG71" si="1763">CF70</f>
        <v>6</v>
      </c>
      <c r="CG71" s="162">
        <f t="shared" si="1763"/>
        <v>1169</v>
      </c>
      <c r="CH71" s="163" t="str">
        <f t="shared" si="1764"/>
        <v>1</v>
      </c>
      <c r="CI71" s="164">
        <f t="shared" si="152"/>
        <v>2</v>
      </c>
      <c r="CJ71" s="165">
        <f t="shared" si="153"/>
        <v>0</v>
      </c>
      <c r="CK71" s="166"/>
      <c r="CL71" s="166"/>
      <c r="CM71" s="166"/>
      <c r="CN71" s="84"/>
      <c r="CO71" s="85"/>
      <c r="CP71" s="83" t="str">
        <f t="shared" si="154"/>
        <v>0</v>
      </c>
      <c r="CQ71" s="167">
        <f t="shared" si="1765"/>
        <v>0</v>
      </c>
      <c r="CR71" s="168">
        <f t="shared" si="1766"/>
        <v>0</v>
      </c>
      <c r="CS71" s="168">
        <f t="shared" si="1767"/>
        <v>0</v>
      </c>
      <c r="CT71" s="168">
        <f t="shared" si="1768"/>
        <v>0</v>
      </c>
      <c r="CU71" s="168">
        <f t="shared" si="1769"/>
        <v>0</v>
      </c>
      <c r="CV71" s="154">
        <f t="shared" ref="CV71:CW71" si="1770">CV70</f>
        <v>7</v>
      </c>
      <c r="CW71" s="155">
        <f t="shared" si="1770"/>
        <v>1170</v>
      </c>
      <c r="CX71" s="156" t="str">
        <f t="shared" si="1771"/>
        <v>1</v>
      </c>
      <c r="CY71" s="157">
        <f t="shared" si="162"/>
        <v>2</v>
      </c>
      <c r="CZ71" s="158">
        <f t="shared" si="163"/>
        <v>0</v>
      </c>
      <c r="DA71" s="159"/>
      <c r="DB71" s="159"/>
      <c r="DC71" s="159"/>
      <c r="DD71" s="78"/>
      <c r="DE71" s="79"/>
      <c r="DF71" s="77" t="str">
        <f t="shared" si="164"/>
        <v>0</v>
      </c>
      <c r="DG71" s="81">
        <f t="shared" si="1772"/>
        <v>0</v>
      </c>
      <c r="DH71" s="160">
        <f t="shared" si="1773"/>
        <v>0</v>
      </c>
      <c r="DI71" s="160">
        <f t="shared" si="1774"/>
        <v>0</v>
      </c>
      <c r="DJ71" s="160">
        <f t="shared" si="1775"/>
        <v>0</v>
      </c>
      <c r="DK71" s="160">
        <f t="shared" si="1776"/>
        <v>0</v>
      </c>
      <c r="DL71" s="161">
        <f t="shared" ref="DL71:DM71" si="1777">DL70</f>
        <v>8</v>
      </c>
      <c r="DM71" s="162">
        <f t="shared" si="1777"/>
        <v>1171</v>
      </c>
      <c r="DN71" s="163" t="str">
        <f t="shared" si="1778"/>
        <v>1</v>
      </c>
      <c r="DO71" s="164">
        <f t="shared" si="172"/>
        <v>2</v>
      </c>
      <c r="DP71" s="165">
        <f t="shared" si="173"/>
        <v>0</v>
      </c>
      <c r="DQ71" s="166"/>
      <c r="DR71" s="166"/>
      <c r="DS71" s="166"/>
      <c r="DT71" s="84"/>
      <c r="DU71" s="85"/>
      <c r="DV71" s="83" t="str">
        <f t="shared" si="174"/>
        <v>0</v>
      </c>
      <c r="DW71" s="167">
        <f t="shared" si="1779"/>
        <v>0</v>
      </c>
      <c r="DX71" s="168">
        <f t="shared" si="1780"/>
        <v>0</v>
      </c>
      <c r="DY71" s="168">
        <f t="shared" si="1781"/>
        <v>0</v>
      </c>
      <c r="DZ71" s="168">
        <f t="shared" si="1782"/>
        <v>0</v>
      </c>
      <c r="EA71" s="168">
        <f t="shared" si="1783"/>
        <v>0</v>
      </c>
      <c r="EB71" s="154">
        <f t="shared" ref="EB71:EC71" si="1784">EB70</f>
        <v>9</v>
      </c>
      <c r="EC71" s="155">
        <f t="shared" si="1784"/>
        <v>1172</v>
      </c>
      <c r="ED71" s="156" t="str">
        <f t="shared" si="1785"/>
        <v>1</v>
      </c>
      <c r="EE71" s="157">
        <f t="shared" si="182"/>
        <v>5</v>
      </c>
      <c r="EF71" s="169">
        <f t="shared" si="183"/>
        <v>0</v>
      </c>
      <c r="EG71" s="159"/>
      <c r="EH71" s="159"/>
      <c r="EI71" s="159"/>
      <c r="EJ71" s="78"/>
      <c r="EK71" s="79"/>
      <c r="EL71" s="77" t="str">
        <f t="shared" si="184"/>
        <v>0</v>
      </c>
      <c r="EM71" s="81">
        <f t="shared" si="1786"/>
        <v>0</v>
      </c>
      <c r="EN71" s="160">
        <f t="shared" si="1787"/>
        <v>0</v>
      </c>
      <c r="EO71" s="160">
        <f t="shared" si="1788"/>
        <v>0</v>
      </c>
      <c r="EP71" s="160">
        <f t="shared" si="1789"/>
        <v>0</v>
      </c>
      <c r="EQ71" s="160">
        <f t="shared" si="1790"/>
        <v>0</v>
      </c>
      <c r="ER71" s="161">
        <f t="shared" ref="ER71:ES71" si="1791">ER70</f>
        <v>10</v>
      </c>
      <c r="ES71" s="162">
        <f t="shared" si="1791"/>
        <v>1173</v>
      </c>
      <c r="ET71" s="163" t="str">
        <f t="shared" si="1792"/>
        <v>1</v>
      </c>
      <c r="EU71" s="164">
        <f t="shared" si="192"/>
        <v>19</v>
      </c>
      <c r="EV71" s="165">
        <f t="shared" si="193"/>
        <v>0</v>
      </c>
      <c r="EW71" s="166"/>
      <c r="EX71" s="166"/>
      <c r="EY71" s="166"/>
      <c r="EZ71" s="84"/>
      <c r="FA71" s="85"/>
      <c r="FB71" s="83" t="str">
        <f t="shared" si="194"/>
        <v>0</v>
      </c>
      <c r="FC71" s="167">
        <f t="shared" si="1793"/>
        <v>0</v>
      </c>
      <c r="FD71" s="168">
        <f t="shared" si="1794"/>
        <v>0</v>
      </c>
      <c r="FE71" s="168">
        <f t="shared" si="1795"/>
        <v>0</v>
      </c>
      <c r="FF71" s="168">
        <f t="shared" si="1796"/>
        <v>0</v>
      </c>
      <c r="FG71" s="168">
        <f t="shared" si="1797"/>
        <v>0</v>
      </c>
      <c r="FH71" s="154">
        <f t="shared" ref="FH71:FI71" si="1798">FH70</f>
        <v>11</v>
      </c>
      <c r="FI71" s="155">
        <f t="shared" si="1798"/>
        <v>1174</v>
      </c>
      <c r="FJ71" s="156" t="str">
        <f t="shared" si="1799"/>
        <v>1</v>
      </c>
      <c r="FK71" s="157">
        <f t="shared" si="202"/>
        <v>4</v>
      </c>
      <c r="FL71" s="158">
        <f t="shared" si="203"/>
        <v>0</v>
      </c>
      <c r="FM71" s="159"/>
      <c r="FN71" s="159"/>
      <c r="FO71" s="159"/>
      <c r="FP71" s="78"/>
      <c r="FQ71" s="79"/>
      <c r="FR71" s="77" t="str">
        <f t="shared" si="204"/>
        <v>0</v>
      </c>
      <c r="FS71" s="81">
        <f t="shared" si="1800"/>
        <v>0</v>
      </c>
      <c r="FT71" s="160">
        <f t="shared" si="1801"/>
        <v>0</v>
      </c>
      <c r="FU71" s="160">
        <f t="shared" si="1802"/>
        <v>0</v>
      </c>
      <c r="FV71" s="160">
        <f t="shared" si="1803"/>
        <v>0</v>
      </c>
      <c r="FW71" s="160">
        <f t="shared" si="1804"/>
        <v>0</v>
      </c>
      <c r="FX71" s="161">
        <f t="shared" ref="FX71:FY71" si="1805">FX70</f>
        <v>12</v>
      </c>
      <c r="FY71" s="162">
        <f t="shared" si="1805"/>
        <v>1175</v>
      </c>
      <c r="FZ71" s="163" t="str">
        <f t="shared" si="1806"/>
        <v>1</v>
      </c>
      <c r="GA71" s="164">
        <f t="shared" si="212"/>
        <v>2</v>
      </c>
      <c r="GB71" s="165">
        <f t="shared" si="213"/>
        <v>0</v>
      </c>
      <c r="GC71" s="166"/>
      <c r="GD71" s="166"/>
      <c r="GE71" s="166"/>
      <c r="GF71" s="84"/>
      <c r="GG71" s="85"/>
      <c r="GH71" s="83" t="str">
        <f t="shared" si="214"/>
        <v>0</v>
      </c>
      <c r="GI71" s="167">
        <f t="shared" si="1807"/>
        <v>0</v>
      </c>
      <c r="GJ71" s="168">
        <f t="shared" si="1808"/>
        <v>0</v>
      </c>
      <c r="GK71" s="168">
        <f t="shared" si="1809"/>
        <v>0</v>
      </c>
      <c r="GL71" s="168">
        <f t="shared" si="1810"/>
        <v>0</v>
      </c>
      <c r="GM71" s="168">
        <f t="shared" si="1811"/>
        <v>0</v>
      </c>
      <c r="GN71" s="154">
        <f t="shared" ref="GN71:GO71" si="1812">GN70</f>
        <v>13</v>
      </c>
      <c r="GO71" s="155">
        <f t="shared" si="1812"/>
        <v>1176</v>
      </c>
      <c r="GP71" s="156" t="str">
        <f t="shared" si="1813"/>
        <v>1</v>
      </c>
      <c r="GQ71" s="157">
        <f t="shared" si="222"/>
        <v>3</v>
      </c>
      <c r="GR71" s="158">
        <f t="shared" si="223"/>
        <v>0</v>
      </c>
      <c r="GS71" s="159"/>
      <c r="GT71" s="159"/>
      <c r="GU71" s="159"/>
      <c r="GV71" s="78"/>
      <c r="GW71" s="79"/>
      <c r="GX71" s="77" t="str">
        <f t="shared" si="224"/>
        <v>0</v>
      </c>
      <c r="GY71" s="81">
        <f t="shared" si="1814"/>
        <v>0</v>
      </c>
      <c r="GZ71" s="160">
        <f t="shared" si="1815"/>
        <v>0</v>
      </c>
      <c r="HA71" s="160">
        <f t="shared" si="1816"/>
        <v>0</v>
      </c>
      <c r="HB71" s="160">
        <f t="shared" si="1817"/>
        <v>0</v>
      </c>
      <c r="HC71" s="160">
        <f t="shared" si="1818"/>
        <v>0</v>
      </c>
      <c r="HD71" s="161">
        <f t="shared" ref="HD71:HE71" si="1819">HD70</f>
        <v>14</v>
      </c>
      <c r="HE71" s="162">
        <f t="shared" si="1819"/>
        <v>1177</v>
      </c>
      <c r="HF71" s="163" t="str">
        <f t="shared" si="1820"/>
        <v>1</v>
      </c>
      <c r="HG71" s="164">
        <f t="shared" si="232"/>
        <v>5</v>
      </c>
      <c r="HH71" s="165">
        <f t="shared" si="233"/>
        <v>0</v>
      </c>
      <c r="HI71" s="166"/>
      <c r="HJ71" s="166"/>
      <c r="HK71" s="166"/>
      <c r="HL71" s="84"/>
      <c r="HM71" s="85"/>
      <c r="HN71" s="83" t="str">
        <f t="shared" si="234"/>
        <v>0</v>
      </c>
      <c r="HO71" s="167">
        <f t="shared" si="1821"/>
        <v>0</v>
      </c>
      <c r="HP71" s="168">
        <f t="shared" si="1822"/>
        <v>0</v>
      </c>
      <c r="HQ71" s="168">
        <f t="shared" si="1823"/>
        <v>0</v>
      </c>
      <c r="HR71" s="168">
        <f t="shared" si="1824"/>
        <v>0</v>
      </c>
      <c r="HS71" s="168">
        <f t="shared" si="1825"/>
        <v>0</v>
      </c>
      <c r="HT71" s="154">
        <f t="shared" ref="HT71:HU71" si="1826">HT70</f>
        <v>15</v>
      </c>
      <c r="HU71" s="155">
        <f t="shared" si="1826"/>
        <v>1178</v>
      </c>
      <c r="HV71" s="156" t="str">
        <f t="shared" si="1827"/>
        <v>1</v>
      </c>
      <c r="HW71" s="157" t="str">
        <f t="shared" si="242"/>
        <v/>
      </c>
      <c r="HX71" s="169">
        <f t="shared" si="243"/>
        <v>0</v>
      </c>
      <c r="HY71" s="159"/>
      <c r="HZ71" s="159"/>
      <c r="IA71" s="159"/>
      <c r="IB71" s="160"/>
      <c r="IC71" s="160"/>
      <c r="ID71" s="160" t="str">
        <f t="shared" si="244"/>
        <v>0</v>
      </c>
      <c r="IE71" s="160">
        <f t="shared" si="1828"/>
        <v>0</v>
      </c>
      <c r="IF71" s="160">
        <f t="shared" si="1829"/>
        <v>0</v>
      </c>
      <c r="IG71" s="160">
        <f t="shared" si="1830"/>
        <v>0</v>
      </c>
      <c r="IH71" s="160">
        <f t="shared" si="1831"/>
        <v>0</v>
      </c>
      <c r="II71" s="160">
        <f t="shared" si="1832"/>
        <v>0</v>
      </c>
      <c r="IJ71" s="161">
        <f t="shared" ref="IJ71:IK71" si="1833">IJ70</f>
        <v>16</v>
      </c>
      <c r="IK71" s="162">
        <f t="shared" si="1833"/>
        <v>1179</v>
      </c>
      <c r="IL71" s="163" t="str">
        <f t="shared" si="1834"/>
        <v>1</v>
      </c>
      <c r="IM71" s="164" t="str">
        <f t="shared" si="252"/>
        <v/>
      </c>
      <c r="IN71" s="165">
        <f t="shared" si="253"/>
        <v>0</v>
      </c>
      <c r="IO71" s="166"/>
      <c r="IP71" s="166"/>
      <c r="IQ71" s="166"/>
      <c r="IR71" s="168"/>
      <c r="IS71" s="168"/>
      <c r="IT71" s="170" t="str">
        <f t="shared" si="254"/>
        <v>0</v>
      </c>
      <c r="IU71" s="170">
        <f t="shared" si="1835"/>
        <v>0</v>
      </c>
      <c r="IV71" s="168">
        <f t="shared" si="1836"/>
        <v>0</v>
      </c>
      <c r="IW71" s="168">
        <f t="shared" si="1837"/>
        <v>0</v>
      </c>
      <c r="IX71" s="168">
        <f t="shared" si="1838"/>
        <v>0</v>
      </c>
      <c r="IY71" s="168">
        <f t="shared" si="1839"/>
        <v>0</v>
      </c>
      <c r="IZ71" s="154">
        <f t="shared" ref="IZ71:JA71" si="1840">IZ70</f>
        <v>17</v>
      </c>
      <c r="JA71" s="155">
        <f t="shared" si="1840"/>
        <v>1180</v>
      </c>
      <c r="JB71" s="156" t="str">
        <f t="shared" si="1841"/>
        <v>1</v>
      </c>
      <c r="JC71" s="157" t="str">
        <f t="shared" si="262"/>
        <v/>
      </c>
      <c r="JD71" s="158">
        <f t="shared" si="263"/>
        <v>0</v>
      </c>
      <c r="JE71" s="159"/>
      <c r="JF71" s="159"/>
      <c r="JG71" s="159"/>
      <c r="JH71" s="160"/>
      <c r="JI71" s="160"/>
      <c r="JJ71" s="171" t="str">
        <f t="shared" si="264"/>
        <v>0</v>
      </c>
      <c r="JK71" s="171">
        <f t="shared" si="1842"/>
        <v>0</v>
      </c>
      <c r="JL71" s="160">
        <f t="shared" si="1843"/>
        <v>0</v>
      </c>
      <c r="JM71" s="160">
        <f t="shared" si="1844"/>
        <v>0</v>
      </c>
      <c r="JN71" s="160">
        <f t="shared" si="1845"/>
        <v>0</v>
      </c>
      <c r="JO71" s="160">
        <f t="shared" si="1846"/>
        <v>0</v>
      </c>
      <c r="JP71" s="161">
        <f t="shared" ref="JP71:JQ71" si="1847">JP70</f>
        <v>18</v>
      </c>
      <c r="JQ71" s="162">
        <f t="shared" si="1847"/>
        <v>1181</v>
      </c>
      <c r="JR71" s="163" t="str">
        <f t="shared" si="1848"/>
        <v>1</v>
      </c>
      <c r="JS71" s="164" t="str">
        <f t="shared" si="272"/>
        <v/>
      </c>
      <c r="JT71" s="165">
        <f t="shared" si="273"/>
        <v>0</v>
      </c>
      <c r="JU71" s="166"/>
      <c r="JV71" s="166"/>
      <c r="JW71" s="166"/>
      <c r="JX71" s="168"/>
      <c r="JY71" s="168"/>
      <c r="JZ71" s="170" t="str">
        <f t="shared" si="274"/>
        <v>0</v>
      </c>
      <c r="KA71" s="170">
        <f t="shared" si="1849"/>
        <v>0</v>
      </c>
      <c r="KB71" s="168">
        <f t="shared" si="1850"/>
        <v>0</v>
      </c>
      <c r="KC71" s="168">
        <f t="shared" si="1851"/>
        <v>0</v>
      </c>
      <c r="KD71" s="168">
        <f t="shared" si="1852"/>
        <v>0</v>
      </c>
      <c r="KE71" s="168">
        <f t="shared" si="1853"/>
        <v>0</v>
      </c>
      <c r="KF71" s="154">
        <f t="shared" ref="KF71:KG71" si="1854">KF70</f>
        <v>19</v>
      </c>
      <c r="KG71" s="155">
        <f t="shared" si="1854"/>
        <v>1182</v>
      </c>
      <c r="KH71" s="156" t="str">
        <f t="shared" si="1855"/>
        <v>1</v>
      </c>
      <c r="KI71" s="157" t="str">
        <f t="shared" si="282"/>
        <v/>
      </c>
      <c r="KJ71" s="158">
        <f t="shared" si="283"/>
        <v>0</v>
      </c>
      <c r="KK71" s="159"/>
      <c r="KL71" s="159"/>
      <c r="KM71" s="159"/>
      <c r="KN71" s="160"/>
      <c r="KO71" s="160"/>
      <c r="KP71" s="171" t="str">
        <f t="shared" si="284"/>
        <v>0</v>
      </c>
      <c r="KQ71" s="171">
        <f t="shared" si="1856"/>
        <v>0</v>
      </c>
      <c r="KR71" s="160">
        <f t="shared" si="1857"/>
        <v>0</v>
      </c>
      <c r="KS71" s="160">
        <f t="shared" si="1858"/>
        <v>0</v>
      </c>
      <c r="KT71" s="160">
        <f t="shared" si="1859"/>
        <v>0</v>
      </c>
      <c r="KU71" s="160">
        <f t="shared" si="1860"/>
        <v>0</v>
      </c>
      <c r="KV71" s="161">
        <f t="shared" ref="KV71:KW71" si="1861">KV70</f>
        <v>20</v>
      </c>
      <c r="KW71" s="162">
        <f t="shared" si="1861"/>
        <v>1183</v>
      </c>
      <c r="KX71" s="163" t="str">
        <f t="shared" si="1862"/>
        <v>1</v>
      </c>
      <c r="KY71" s="164" t="str">
        <f t="shared" si="292"/>
        <v/>
      </c>
      <c r="KZ71" s="165">
        <f t="shared" si="293"/>
        <v>0</v>
      </c>
      <c r="LA71" s="166"/>
      <c r="LB71" s="166"/>
      <c r="LC71" s="166"/>
      <c r="LD71" s="168"/>
      <c r="LE71" s="168"/>
      <c r="LF71" s="170" t="str">
        <f t="shared" si="294"/>
        <v>0</v>
      </c>
      <c r="LG71" s="170">
        <f t="shared" si="1863"/>
        <v>0</v>
      </c>
      <c r="LH71" s="168">
        <f t="shared" si="1864"/>
        <v>0</v>
      </c>
      <c r="LI71" s="168">
        <f t="shared" si="1865"/>
        <v>0</v>
      </c>
      <c r="LJ71" s="168">
        <f t="shared" si="1866"/>
        <v>0</v>
      </c>
      <c r="LK71" s="168">
        <f t="shared" si="1867"/>
        <v>0</v>
      </c>
      <c r="LL71" s="172"/>
      <c r="LM71" s="172"/>
      <c r="LN71" s="168" t="str">
        <f t="shared" si="1868"/>
        <v>#REF!</v>
      </c>
      <c r="LO71" s="168" t="str">
        <f t="shared" si="1869"/>
        <v>#REF!</v>
      </c>
      <c r="LP71" s="168" t="str">
        <f t="shared" si="1870"/>
        <v>#REF!</v>
      </c>
      <c r="LQ71" s="168" t="str">
        <f t="shared" si="1871"/>
        <v>#REF!</v>
      </c>
    </row>
    <row r="72" ht="15.75" customHeight="1">
      <c r="A72" s="151">
        <v>46176.0</v>
      </c>
      <c r="B72" s="152" t="s">
        <v>27</v>
      </c>
      <c r="C72" s="153">
        <f t="shared" si="99"/>
        <v>0</v>
      </c>
      <c r="D72" s="154">
        <f t="shared" ref="D72:E72" si="1872">D71</f>
        <v>1</v>
      </c>
      <c r="E72" s="155">
        <f t="shared" si="1872"/>
        <v>1164</v>
      </c>
      <c r="F72" s="156" t="str">
        <f t="shared" si="1729"/>
        <v>1</v>
      </c>
      <c r="G72" s="157">
        <f t="shared" si="102"/>
        <v>1</v>
      </c>
      <c r="H72" s="158">
        <f t="shared" si="103"/>
        <v>0</v>
      </c>
      <c r="I72" s="159"/>
      <c r="J72" s="159"/>
      <c r="K72" s="159"/>
      <c r="L72" s="78"/>
      <c r="M72" s="79"/>
      <c r="N72" s="77" t="str">
        <f t="shared" si="104"/>
        <v>0</v>
      </c>
      <c r="O72" s="81">
        <f t="shared" si="1730"/>
        <v>0</v>
      </c>
      <c r="P72" s="160">
        <f t="shared" si="1731"/>
        <v>0</v>
      </c>
      <c r="Q72" s="160">
        <f t="shared" si="1732"/>
        <v>0</v>
      </c>
      <c r="R72" s="160">
        <f t="shared" si="1733"/>
        <v>0</v>
      </c>
      <c r="S72" s="160">
        <f t="shared" si="1734"/>
        <v>0</v>
      </c>
      <c r="T72" s="161">
        <f t="shared" ref="T72:U72" si="1873">T71</f>
        <v>2</v>
      </c>
      <c r="U72" s="162">
        <f t="shared" si="1873"/>
        <v>1165</v>
      </c>
      <c r="V72" s="163" t="str">
        <f t="shared" si="1736"/>
        <v>1</v>
      </c>
      <c r="W72" s="164">
        <f t="shared" si="112"/>
        <v>1</v>
      </c>
      <c r="X72" s="165">
        <f t="shared" si="113"/>
        <v>0</v>
      </c>
      <c r="Y72" s="166"/>
      <c r="Z72" s="166"/>
      <c r="AA72" s="166"/>
      <c r="AB72" s="84"/>
      <c r="AC72" s="85"/>
      <c r="AD72" s="83" t="str">
        <f t="shared" si="114"/>
        <v>0</v>
      </c>
      <c r="AE72" s="167">
        <f t="shared" si="1737"/>
        <v>0</v>
      </c>
      <c r="AF72" s="168">
        <f t="shared" si="1738"/>
        <v>0</v>
      </c>
      <c r="AG72" s="168">
        <f t="shared" si="1739"/>
        <v>0</v>
      </c>
      <c r="AH72" s="168">
        <f t="shared" si="1740"/>
        <v>0</v>
      </c>
      <c r="AI72" s="168">
        <f t="shared" si="1741"/>
        <v>0</v>
      </c>
      <c r="AJ72" s="154">
        <f t="shared" ref="AJ72:AK72" si="1874">AJ71</f>
        <v>3</v>
      </c>
      <c r="AK72" s="155">
        <f t="shared" si="1874"/>
        <v>1166</v>
      </c>
      <c r="AL72" s="156" t="str">
        <f t="shared" si="1743"/>
        <v>1</v>
      </c>
      <c r="AM72" s="157">
        <f t="shared" si="122"/>
        <v>2</v>
      </c>
      <c r="AN72" s="158">
        <f t="shared" si="123"/>
        <v>0</v>
      </c>
      <c r="AO72" s="159"/>
      <c r="AP72" s="159"/>
      <c r="AQ72" s="159"/>
      <c r="AR72" s="78"/>
      <c r="AS72" s="79"/>
      <c r="AT72" s="77" t="str">
        <f t="shared" si="124"/>
        <v>0</v>
      </c>
      <c r="AU72" s="81">
        <f t="shared" si="1744"/>
        <v>0</v>
      </c>
      <c r="AV72" s="160">
        <f t="shared" si="1745"/>
        <v>0</v>
      </c>
      <c r="AW72" s="160">
        <f t="shared" si="1746"/>
        <v>0</v>
      </c>
      <c r="AX72" s="160">
        <f t="shared" si="1747"/>
        <v>0</v>
      </c>
      <c r="AY72" s="160">
        <f t="shared" si="1748"/>
        <v>0</v>
      </c>
      <c r="AZ72" s="161">
        <f t="shared" ref="AZ72:BA72" si="1875">AZ71</f>
        <v>4</v>
      </c>
      <c r="BA72" s="162">
        <f t="shared" si="1875"/>
        <v>1167</v>
      </c>
      <c r="BB72" s="163" t="str">
        <f t="shared" si="1750"/>
        <v>1</v>
      </c>
      <c r="BC72" s="164">
        <f t="shared" si="132"/>
        <v>4</v>
      </c>
      <c r="BD72" s="165">
        <f t="shared" si="133"/>
        <v>0</v>
      </c>
      <c r="BE72" s="166"/>
      <c r="BF72" s="166"/>
      <c r="BG72" s="166"/>
      <c r="BH72" s="84"/>
      <c r="BI72" s="85"/>
      <c r="BJ72" s="83" t="str">
        <f t="shared" si="134"/>
        <v>0</v>
      </c>
      <c r="BK72" s="167">
        <f t="shared" si="1751"/>
        <v>0</v>
      </c>
      <c r="BL72" s="168">
        <f t="shared" si="1752"/>
        <v>0</v>
      </c>
      <c r="BM72" s="168">
        <f t="shared" si="1753"/>
        <v>0</v>
      </c>
      <c r="BN72" s="168">
        <f t="shared" si="1754"/>
        <v>0</v>
      </c>
      <c r="BO72" s="168">
        <f t="shared" si="1755"/>
        <v>0</v>
      </c>
      <c r="BP72" s="154">
        <f t="shared" ref="BP72:BQ72" si="1876">BP71</f>
        <v>5</v>
      </c>
      <c r="BQ72" s="155">
        <f t="shared" si="1876"/>
        <v>1168</v>
      </c>
      <c r="BR72" s="156" t="str">
        <f t="shared" si="1757"/>
        <v>1</v>
      </c>
      <c r="BS72" s="157">
        <f t="shared" si="142"/>
        <v>4</v>
      </c>
      <c r="BT72" s="158">
        <f t="shared" si="143"/>
        <v>0</v>
      </c>
      <c r="BU72" s="159"/>
      <c r="BV72" s="159"/>
      <c r="BW72" s="159"/>
      <c r="BX72" s="78"/>
      <c r="BY72" s="79"/>
      <c r="BZ72" s="77" t="str">
        <f t="shared" si="144"/>
        <v>0</v>
      </c>
      <c r="CA72" s="81">
        <f t="shared" si="1758"/>
        <v>0</v>
      </c>
      <c r="CB72" s="160">
        <f t="shared" si="1759"/>
        <v>0</v>
      </c>
      <c r="CC72" s="160">
        <f t="shared" si="1760"/>
        <v>0</v>
      </c>
      <c r="CD72" s="160">
        <f t="shared" si="1761"/>
        <v>0</v>
      </c>
      <c r="CE72" s="160">
        <f t="shared" si="1762"/>
        <v>0</v>
      </c>
      <c r="CF72" s="161">
        <f t="shared" ref="CF72:CG72" si="1877">CF71</f>
        <v>6</v>
      </c>
      <c r="CG72" s="162">
        <f t="shared" si="1877"/>
        <v>1169</v>
      </c>
      <c r="CH72" s="163" t="str">
        <f t="shared" si="1764"/>
        <v>1</v>
      </c>
      <c r="CI72" s="164">
        <f t="shared" si="152"/>
        <v>2</v>
      </c>
      <c r="CJ72" s="165">
        <f t="shared" si="153"/>
        <v>0</v>
      </c>
      <c r="CK72" s="166"/>
      <c r="CL72" s="166"/>
      <c r="CM72" s="166"/>
      <c r="CN72" s="84"/>
      <c r="CO72" s="85"/>
      <c r="CP72" s="83" t="str">
        <f t="shared" si="154"/>
        <v>0</v>
      </c>
      <c r="CQ72" s="167">
        <f t="shared" si="1765"/>
        <v>0</v>
      </c>
      <c r="CR72" s="168">
        <f t="shared" si="1766"/>
        <v>0</v>
      </c>
      <c r="CS72" s="168">
        <f t="shared" si="1767"/>
        <v>0</v>
      </c>
      <c r="CT72" s="168">
        <f t="shared" si="1768"/>
        <v>0</v>
      </c>
      <c r="CU72" s="168">
        <f t="shared" si="1769"/>
        <v>0</v>
      </c>
      <c r="CV72" s="154">
        <f t="shared" ref="CV72:CW72" si="1878">CV71</f>
        <v>7</v>
      </c>
      <c r="CW72" s="155">
        <f t="shared" si="1878"/>
        <v>1170</v>
      </c>
      <c r="CX72" s="156" t="str">
        <f t="shared" si="1771"/>
        <v>1</v>
      </c>
      <c r="CY72" s="157">
        <f t="shared" si="162"/>
        <v>2</v>
      </c>
      <c r="CZ72" s="158">
        <f t="shared" si="163"/>
        <v>0</v>
      </c>
      <c r="DA72" s="159"/>
      <c r="DB72" s="159"/>
      <c r="DC72" s="159"/>
      <c r="DD72" s="78"/>
      <c r="DE72" s="79"/>
      <c r="DF72" s="77" t="str">
        <f t="shared" si="164"/>
        <v>0</v>
      </c>
      <c r="DG72" s="81">
        <f t="shared" si="1772"/>
        <v>0</v>
      </c>
      <c r="DH72" s="160">
        <f t="shared" si="1773"/>
        <v>0</v>
      </c>
      <c r="DI72" s="160">
        <f t="shared" si="1774"/>
        <v>0</v>
      </c>
      <c r="DJ72" s="160">
        <f t="shared" si="1775"/>
        <v>0</v>
      </c>
      <c r="DK72" s="160">
        <f t="shared" si="1776"/>
        <v>0</v>
      </c>
      <c r="DL72" s="161">
        <f t="shared" ref="DL72:DM72" si="1879">DL71</f>
        <v>8</v>
      </c>
      <c r="DM72" s="162">
        <f t="shared" si="1879"/>
        <v>1171</v>
      </c>
      <c r="DN72" s="163" t="str">
        <f t="shared" si="1778"/>
        <v>1</v>
      </c>
      <c r="DO72" s="164">
        <f t="shared" si="172"/>
        <v>2</v>
      </c>
      <c r="DP72" s="165">
        <f t="shared" si="173"/>
        <v>0</v>
      </c>
      <c r="DQ72" s="166"/>
      <c r="DR72" s="166"/>
      <c r="DS72" s="166"/>
      <c r="DT72" s="84"/>
      <c r="DU72" s="85"/>
      <c r="DV72" s="83" t="str">
        <f t="shared" si="174"/>
        <v>0</v>
      </c>
      <c r="DW72" s="167">
        <f t="shared" si="1779"/>
        <v>0</v>
      </c>
      <c r="DX72" s="168">
        <f t="shared" si="1780"/>
        <v>0</v>
      </c>
      <c r="DY72" s="168">
        <f t="shared" si="1781"/>
        <v>0</v>
      </c>
      <c r="DZ72" s="168">
        <f t="shared" si="1782"/>
        <v>0</v>
      </c>
      <c r="EA72" s="168">
        <f t="shared" si="1783"/>
        <v>0</v>
      </c>
      <c r="EB72" s="154">
        <f t="shared" ref="EB72:EC72" si="1880">EB71</f>
        <v>9</v>
      </c>
      <c r="EC72" s="155">
        <f t="shared" si="1880"/>
        <v>1172</v>
      </c>
      <c r="ED72" s="156" t="str">
        <f t="shared" si="1785"/>
        <v>1</v>
      </c>
      <c r="EE72" s="157">
        <f t="shared" si="182"/>
        <v>5</v>
      </c>
      <c r="EF72" s="169">
        <f t="shared" si="183"/>
        <v>0</v>
      </c>
      <c r="EG72" s="159"/>
      <c r="EH72" s="159"/>
      <c r="EI72" s="159"/>
      <c r="EJ72" s="78"/>
      <c r="EK72" s="79"/>
      <c r="EL72" s="77" t="str">
        <f t="shared" si="184"/>
        <v>0</v>
      </c>
      <c r="EM72" s="81">
        <f t="shared" si="1786"/>
        <v>0</v>
      </c>
      <c r="EN72" s="160">
        <f t="shared" si="1787"/>
        <v>0</v>
      </c>
      <c r="EO72" s="160">
        <f t="shared" si="1788"/>
        <v>0</v>
      </c>
      <c r="EP72" s="160">
        <f t="shared" si="1789"/>
        <v>0</v>
      </c>
      <c r="EQ72" s="160">
        <f t="shared" si="1790"/>
        <v>0</v>
      </c>
      <c r="ER72" s="161">
        <f t="shared" ref="ER72:ES72" si="1881">ER71</f>
        <v>10</v>
      </c>
      <c r="ES72" s="162">
        <f t="shared" si="1881"/>
        <v>1173</v>
      </c>
      <c r="ET72" s="163" t="str">
        <f t="shared" si="1792"/>
        <v>1</v>
      </c>
      <c r="EU72" s="164">
        <f t="shared" si="192"/>
        <v>19</v>
      </c>
      <c r="EV72" s="165">
        <f t="shared" si="193"/>
        <v>0</v>
      </c>
      <c r="EW72" s="166"/>
      <c r="EX72" s="166"/>
      <c r="EY72" s="166"/>
      <c r="EZ72" s="84"/>
      <c r="FA72" s="85"/>
      <c r="FB72" s="83" t="str">
        <f t="shared" si="194"/>
        <v>0</v>
      </c>
      <c r="FC72" s="167">
        <f t="shared" si="1793"/>
        <v>0</v>
      </c>
      <c r="FD72" s="168">
        <f t="shared" si="1794"/>
        <v>0</v>
      </c>
      <c r="FE72" s="168">
        <f t="shared" si="1795"/>
        <v>0</v>
      </c>
      <c r="FF72" s="168">
        <f t="shared" si="1796"/>
        <v>0</v>
      </c>
      <c r="FG72" s="168">
        <f t="shared" si="1797"/>
        <v>0</v>
      </c>
      <c r="FH72" s="154">
        <f t="shared" ref="FH72:FI72" si="1882">FH71</f>
        <v>11</v>
      </c>
      <c r="FI72" s="155">
        <f t="shared" si="1882"/>
        <v>1174</v>
      </c>
      <c r="FJ72" s="156" t="str">
        <f t="shared" si="1799"/>
        <v>1</v>
      </c>
      <c r="FK72" s="157">
        <f t="shared" si="202"/>
        <v>4</v>
      </c>
      <c r="FL72" s="158">
        <f t="shared" si="203"/>
        <v>0</v>
      </c>
      <c r="FM72" s="159"/>
      <c r="FN72" s="159"/>
      <c r="FO72" s="159"/>
      <c r="FP72" s="78"/>
      <c r="FQ72" s="79"/>
      <c r="FR72" s="77" t="str">
        <f t="shared" si="204"/>
        <v>0</v>
      </c>
      <c r="FS72" s="81">
        <f t="shared" si="1800"/>
        <v>0</v>
      </c>
      <c r="FT72" s="160">
        <f t="shared" si="1801"/>
        <v>0</v>
      </c>
      <c r="FU72" s="160">
        <f t="shared" si="1802"/>
        <v>0</v>
      </c>
      <c r="FV72" s="160">
        <f t="shared" si="1803"/>
        <v>0</v>
      </c>
      <c r="FW72" s="160">
        <f t="shared" si="1804"/>
        <v>0</v>
      </c>
      <c r="FX72" s="161">
        <f t="shared" ref="FX72:FY72" si="1883">FX71</f>
        <v>12</v>
      </c>
      <c r="FY72" s="162">
        <f t="shared" si="1883"/>
        <v>1175</v>
      </c>
      <c r="FZ72" s="163" t="str">
        <f t="shared" si="1806"/>
        <v>1</v>
      </c>
      <c r="GA72" s="164">
        <f t="shared" si="212"/>
        <v>2</v>
      </c>
      <c r="GB72" s="165">
        <f t="shared" si="213"/>
        <v>0</v>
      </c>
      <c r="GC72" s="166"/>
      <c r="GD72" s="166"/>
      <c r="GE72" s="166"/>
      <c r="GF72" s="84"/>
      <c r="GG72" s="85"/>
      <c r="GH72" s="83" t="str">
        <f t="shared" si="214"/>
        <v>0</v>
      </c>
      <c r="GI72" s="167">
        <f t="shared" si="1807"/>
        <v>0</v>
      </c>
      <c r="GJ72" s="168">
        <f t="shared" si="1808"/>
        <v>0</v>
      </c>
      <c r="GK72" s="168">
        <f t="shared" si="1809"/>
        <v>0</v>
      </c>
      <c r="GL72" s="168">
        <f t="shared" si="1810"/>
        <v>0</v>
      </c>
      <c r="GM72" s="168">
        <f t="shared" si="1811"/>
        <v>0</v>
      </c>
      <c r="GN72" s="154">
        <f t="shared" ref="GN72:GO72" si="1884">GN71</f>
        <v>13</v>
      </c>
      <c r="GO72" s="155">
        <f t="shared" si="1884"/>
        <v>1176</v>
      </c>
      <c r="GP72" s="156" t="str">
        <f t="shared" si="1813"/>
        <v>1</v>
      </c>
      <c r="GQ72" s="157">
        <f t="shared" si="222"/>
        <v>3</v>
      </c>
      <c r="GR72" s="158">
        <f t="shared" si="223"/>
        <v>0</v>
      </c>
      <c r="GS72" s="159"/>
      <c r="GT72" s="159"/>
      <c r="GU72" s="159"/>
      <c r="GV72" s="78"/>
      <c r="GW72" s="79"/>
      <c r="GX72" s="77" t="str">
        <f t="shared" si="224"/>
        <v>0</v>
      </c>
      <c r="GY72" s="81">
        <f t="shared" si="1814"/>
        <v>0</v>
      </c>
      <c r="GZ72" s="160">
        <f t="shared" si="1815"/>
        <v>0</v>
      </c>
      <c r="HA72" s="160">
        <f t="shared" si="1816"/>
        <v>0</v>
      </c>
      <c r="HB72" s="160">
        <f t="shared" si="1817"/>
        <v>0</v>
      </c>
      <c r="HC72" s="160">
        <f t="shared" si="1818"/>
        <v>0</v>
      </c>
      <c r="HD72" s="161">
        <f t="shared" ref="HD72:HE72" si="1885">HD71</f>
        <v>14</v>
      </c>
      <c r="HE72" s="162">
        <f t="shared" si="1885"/>
        <v>1177</v>
      </c>
      <c r="HF72" s="163" t="str">
        <f t="shared" si="1820"/>
        <v>1</v>
      </c>
      <c r="HG72" s="164">
        <f t="shared" si="232"/>
        <v>5</v>
      </c>
      <c r="HH72" s="165">
        <f t="shared" si="233"/>
        <v>0</v>
      </c>
      <c r="HI72" s="166"/>
      <c r="HJ72" s="166"/>
      <c r="HK72" s="166"/>
      <c r="HL72" s="84"/>
      <c r="HM72" s="85"/>
      <c r="HN72" s="83" t="str">
        <f t="shared" si="234"/>
        <v>0</v>
      </c>
      <c r="HO72" s="167">
        <f t="shared" si="1821"/>
        <v>0</v>
      </c>
      <c r="HP72" s="168">
        <f t="shared" si="1822"/>
        <v>0</v>
      </c>
      <c r="HQ72" s="168">
        <f t="shared" si="1823"/>
        <v>0</v>
      </c>
      <c r="HR72" s="168">
        <f t="shared" si="1824"/>
        <v>0</v>
      </c>
      <c r="HS72" s="168">
        <f t="shared" si="1825"/>
        <v>0</v>
      </c>
      <c r="HT72" s="154">
        <f t="shared" ref="HT72:HU72" si="1886">HT71</f>
        <v>15</v>
      </c>
      <c r="HU72" s="155">
        <f t="shared" si="1886"/>
        <v>1178</v>
      </c>
      <c r="HV72" s="156" t="str">
        <f t="shared" si="1827"/>
        <v>1</v>
      </c>
      <c r="HW72" s="157" t="str">
        <f t="shared" si="242"/>
        <v/>
      </c>
      <c r="HX72" s="169">
        <f t="shared" si="243"/>
        <v>0</v>
      </c>
      <c r="HY72" s="159"/>
      <c r="HZ72" s="159"/>
      <c r="IA72" s="159"/>
      <c r="IB72" s="160"/>
      <c r="IC72" s="160"/>
      <c r="ID72" s="160" t="str">
        <f t="shared" si="244"/>
        <v>0</v>
      </c>
      <c r="IE72" s="160">
        <f t="shared" si="1828"/>
        <v>0</v>
      </c>
      <c r="IF72" s="160">
        <f t="shared" si="1829"/>
        <v>0</v>
      </c>
      <c r="IG72" s="160">
        <f t="shared" si="1830"/>
        <v>0</v>
      </c>
      <c r="IH72" s="160">
        <f t="shared" si="1831"/>
        <v>0</v>
      </c>
      <c r="II72" s="160">
        <f t="shared" si="1832"/>
        <v>0</v>
      </c>
      <c r="IJ72" s="161">
        <f t="shared" ref="IJ72:IK72" si="1887">IJ71</f>
        <v>16</v>
      </c>
      <c r="IK72" s="162">
        <f t="shared" si="1887"/>
        <v>1179</v>
      </c>
      <c r="IL72" s="163" t="str">
        <f t="shared" si="1834"/>
        <v>1</v>
      </c>
      <c r="IM72" s="164" t="str">
        <f t="shared" si="252"/>
        <v/>
      </c>
      <c r="IN72" s="165">
        <f t="shared" si="253"/>
        <v>0</v>
      </c>
      <c r="IO72" s="166"/>
      <c r="IP72" s="166"/>
      <c r="IQ72" s="166"/>
      <c r="IR72" s="168"/>
      <c r="IS72" s="168"/>
      <c r="IT72" s="170" t="str">
        <f t="shared" si="254"/>
        <v>0</v>
      </c>
      <c r="IU72" s="170">
        <f t="shared" si="1835"/>
        <v>0</v>
      </c>
      <c r="IV72" s="168">
        <f t="shared" si="1836"/>
        <v>0</v>
      </c>
      <c r="IW72" s="168">
        <f t="shared" si="1837"/>
        <v>0</v>
      </c>
      <c r="IX72" s="168">
        <f t="shared" si="1838"/>
        <v>0</v>
      </c>
      <c r="IY72" s="168">
        <f t="shared" si="1839"/>
        <v>0</v>
      </c>
      <c r="IZ72" s="154">
        <f t="shared" ref="IZ72:JA72" si="1888">IZ71</f>
        <v>17</v>
      </c>
      <c r="JA72" s="155">
        <f t="shared" si="1888"/>
        <v>1180</v>
      </c>
      <c r="JB72" s="156" t="str">
        <f t="shared" si="1841"/>
        <v>1</v>
      </c>
      <c r="JC72" s="157" t="str">
        <f t="shared" si="262"/>
        <v/>
      </c>
      <c r="JD72" s="158">
        <f t="shared" si="263"/>
        <v>0</v>
      </c>
      <c r="JE72" s="159"/>
      <c r="JF72" s="159"/>
      <c r="JG72" s="159"/>
      <c r="JH72" s="160"/>
      <c r="JI72" s="160"/>
      <c r="JJ72" s="171" t="str">
        <f t="shared" si="264"/>
        <v>0</v>
      </c>
      <c r="JK72" s="171">
        <f t="shared" si="1842"/>
        <v>0</v>
      </c>
      <c r="JL72" s="160">
        <f t="shared" si="1843"/>
        <v>0</v>
      </c>
      <c r="JM72" s="160">
        <f t="shared" si="1844"/>
        <v>0</v>
      </c>
      <c r="JN72" s="160">
        <f t="shared" si="1845"/>
        <v>0</v>
      </c>
      <c r="JO72" s="160">
        <f t="shared" si="1846"/>
        <v>0</v>
      </c>
      <c r="JP72" s="161">
        <f t="shared" ref="JP72:JQ72" si="1889">JP71</f>
        <v>18</v>
      </c>
      <c r="JQ72" s="162">
        <f t="shared" si="1889"/>
        <v>1181</v>
      </c>
      <c r="JR72" s="163" t="str">
        <f t="shared" si="1848"/>
        <v>1</v>
      </c>
      <c r="JS72" s="164" t="str">
        <f t="shared" si="272"/>
        <v/>
      </c>
      <c r="JT72" s="165">
        <f t="shared" si="273"/>
        <v>0</v>
      </c>
      <c r="JU72" s="166"/>
      <c r="JV72" s="166"/>
      <c r="JW72" s="166"/>
      <c r="JX72" s="168"/>
      <c r="JY72" s="168"/>
      <c r="JZ72" s="170" t="str">
        <f t="shared" si="274"/>
        <v>0</v>
      </c>
      <c r="KA72" s="170">
        <f t="shared" si="1849"/>
        <v>0</v>
      </c>
      <c r="KB72" s="168">
        <f t="shared" si="1850"/>
        <v>0</v>
      </c>
      <c r="KC72" s="168">
        <f t="shared" si="1851"/>
        <v>0</v>
      </c>
      <c r="KD72" s="168">
        <f t="shared" si="1852"/>
        <v>0</v>
      </c>
      <c r="KE72" s="168">
        <f t="shared" si="1853"/>
        <v>0</v>
      </c>
      <c r="KF72" s="154">
        <f t="shared" ref="KF72:KG72" si="1890">KF71</f>
        <v>19</v>
      </c>
      <c r="KG72" s="155">
        <f t="shared" si="1890"/>
        <v>1182</v>
      </c>
      <c r="KH72" s="156" t="str">
        <f t="shared" si="1855"/>
        <v>1</v>
      </c>
      <c r="KI72" s="157" t="str">
        <f t="shared" si="282"/>
        <v/>
      </c>
      <c r="KJ72" s="158">
        <f t="shared" si="283"/>
        <v>0</v>
      </c>
      <c r="KK72" s="159"/>
      <c r="KL72" s="159"/>
      <c r="KM72" s="159"/>
      <c r="KN72" s="160"/>
      <c r="KO72" s="160"/>
      <c r="KP72" s="171" t="str">
        <f t="shared" si="284"/>
        <v>0</v>
      </c>
      <c r="KQ72" s="171">
        <f t="shared" si="1856"/>
        <v>0</v>
      </c>
      <c r="KR72" s="160">
        <f t="shared" si="1857"/>
        <v>0</v>
      </c>
      <c r="KS72" s="160">
        <f t="shared" si="1858"/>
        <v>0</v>
      </c>
      <c r="KT72" s="160">
        <f t="shared" si="1859"/>
        <v>0</v>
      </c>
      <c r="KU72" s="160">
        <f t="shared" si="1860"/>
        <v>0</v>
      </c>
      <c r="KV72" s="161">
        <f t="shared" ref="KV72:KW72" si="1891">KV71</f>
        <v>20</v>
      </c>
      <c r="KW72" s="162">
        <f t="shared" si="1891"/>
        <v>1183</v>
      </c>
      <c r="KX72" s="163" t="str">
        <f t="shared" si="1862"/>
        <v>1</v>
      </c>
      <c r="KY72" s="164" t="str">
        <f t="shared" si="292"/>
        <v/>
      </c>
      <c r="KZ72" s="165">
        <f t="shared" si="293"/>
        <v>0</v>
      </c>
      <c r="LA72" s="166"/>
      <c r="LB72" s="166"/>
      <c r="LC72" s="166"/>
      <c r="LD72" s="168"/>
      <c r="LE72" s="168"/>
      <c r="LF72" s="170" t="str">
        <f t="shared" si="294"/>
        <v>0</v>
      </c>
      <c r="LG72" s="170">
        <f t="shared" si="1863"/>
        <v>0</v>
      </c>
      <c r="LH72" s="168">
        <f t="shared" si="1864"/>
        <v>0</v>
      </c>
      <c r="LI72" s="168">
        <f t="shared" si="1865"/>
        <v>0</v>
      </c>
      <c r="LJ72" s="168">
        <f t="shared" si="1866"/>
        <v>0</v>
      </c>
      <c r="LK72" s="168">
        <f t="shared" si="1867"/>
        <v>0</v>
      </c>
      <c r="LL72" s="172"/>
      <c r="LM72" s="172"/>
      <c r="LN72" s="168" t="str">
        <f t="shared" si="1868"/>
        <v>#REF!</v>
      </c>
      <c r="LO72" s="168" t="str">
        <f t="shared" si="1869"/>
        <v>#REF!</v>
      </c>
      <c r="LP72" s="168" t="str">
        <f t="shared" si="1870"/>
        <v>#REF!</v>
      </c>
      <c r="LQ72" s="168" t="str">
        <f t="shared" si="1871"/>
        <v>#REF!</v>
      </c>
    </row>
    <row r="73" ht="15.75" customHeight="1">
      <c r="A73" s="151">
        <v>46177.0</v>
      </c>
      <c r="B73" s="152" t="s">
        <v>28</v>
      </c>
      <c r="C73" s="153">
        <f t="shared" si="99"/>
        <v>0</v>
      </c>
      <c r="D73" s="154">
        <f t="shared" ref="D73:E73" si="1892">D72</f>
        <v>1</v>
      </c>
      <c r="E73" s="155">
        <f t="shared" si="1892"/>
        <v>1164</v>
      </c>
      <c r="F73" s="156" t="str">
        <f t="shared" si="1729"/>
        <v>1</v>
      </c>
      <c r="G73" s="157">
        <f t="shared" si="102"/>
        <v>1</v>
      </c>
      <c r="H73" s="158">
        <f t="shared" si="103"/>
        <v>0</v>
      </c>
      <c r="I73" s="159"/>
      <c r="J73" s="159"/>
      <c r="K73" s="159"/>
      <c r="L73" s="78"/>
      <c r="M73" s="79"/>
      <c r="N73" s="77" t="str">
        <f t="shared" si="104"/>
        <v>0</v>
      </c>
      <c r="O73" s="81">
        <f t="shared" si="1730"/>
        <v>0</v>
      </c>
      <c r="P73" s="160">
        <f t="shared" si="1731"/>
        <v>0</v>
      </c>
      <c r="Q73" s="160">
        <f t="shared" si="1732"/>
        <v>0</v>
      </c>
      <c r="R73" s="160">
        <f t="shared" si="1733"/>
        <v>0</v>
      </c>
      <c r="S73" s="160">
        <f t="shared" si="1734"/>
        <v>0</v>
      </c>
      <c r="T73" s="161">
        <f t="shared" ref="T73:U73" si="1893">T72</f>
        <v>2</v>
      </c>
      <c r="U73" s="162">
        <f t="shared" si="1893"/>
        <v>1165</v>
      </c>
      <c r="V73" s="163" t="str">
        <f t="shared" si="1736"/>
        <v>1</v>
      </c>
      <c r="W73" s="164">
        <f t="shared" si="112"/>
        <v>1</v>
      </c>
      <c r="X73" s="165">
        <f t="shared" si="113"/>
        <v>0</v>
      </c>
      <c r="Y73" s="166"/>
      <c r="Z73" s="166"/>
      <c r="AA73" s="166"/>
      <c r="AB73" s="84"/>
      <c r="AC73" s="85"/>
      <c r="AD73" s="83" t="str">
        <f t="shared" si="114"/>
        <v>0</v>
      </c>
      <c r="AE73" s="167">
        <f t="shared" si="1737"/>
        <v>0</v>
      </c>
      <c r="AF73" s="168">
        <f t="shared" si="1738"/>
        <v>0</v>
      </c>
      <c r="AG73" s="168">
        <f t="shared" si="1739"/>
        <v>0</v>
      </c>
      <c r="AH73" s="168">
        <f t="shared" si="1740"/>
        <v>0</v>
      </c>
      <c r="AI73" s="168">
        <f t="shared" si="1741"/>
        <v>0</v>
      </c>
      <c r="AJ73" s="154">
        <f t="shared" ref="AJ73:AK73" si="1894">AJ72</f>
        <v>3</v>
      </c>
      <c r="AK73" s="155">
        <f t="shared" si="1894"/>
        <v>1166</v>
      </c>
      <c r="AL73" s="156" t="str">
        <f t="shared" si="1743"/>
        <v>1</v>
      </c>
      <c r="AM73" s="157">
        <f t="shared" si="122"/>
        <v>2</v>
      </c>
      <c r="AN73" s="158">
        <f t="shared" si="123"/>
        <v>0</v>
      </c>
      <c r="AO73" s="159"/>
      <c r="AP73" s="159"/>
      <c r="AQ73" s="159"/>
      <c r="AR73" s="78"/>
      <c r="AS73" s="79"/>
      <c r="AT73" s="77" t="str">
        <f t="shared" si="124"/>
        <v>0</v>
      </c>
      <c r="AU73" s="81">
        <f t="shared" si="1744"/>
        <v>0</v>
      </c>
      <c r="AV73" s="160">
        <f t="shared" si="1745"/>
        <v>0</v>
      </c>
      <c r="AW73" s="160">
        <f t="shared" si="1746"/>
        <v>0</v>
      </c>
      <c r="AX73" s="160">
        <f t="shared" si="1747"/>
        <v>0</v>
      </c>
      <c r="AY73" s="160">
        <f t="shared" si="1748"/>
        <v>0</v>
      </c>
      <c r="AZ73" s="161">
        <f t="shared" ref="AZ73:BA73" si="1895">AZ72</f>
        <v>4</v>
      </c>
      <c r="BA73" s="162">
        <f t="shared" si="1895"/>
        <v>1167</v>
      </c>
      <c r="BB73" s="163" t="str">
        <f t="shared" si="1750"/>
        <v>1</v>
      </c>
      <c r="BC73" s="164">
        <f t="shared" si="132"/>
        <v>4</v>
      </c>
      <c r="BD73" s="165">
        <f t="shared" si="133"/>
        <v>0</v>
      </c>
      <c r="BE73" s="166"/>
      <c r="BF73" s="166"/>
      <c r="BG73" s="166"/>
      <c r="BH73" s="84"/>
      <c r="BI73" s="85"/>
      <c r="BJ73" s="83" t="str">
        <f t="shared" si="134"/>
        <v>0</v>
      </c>
      <c r="BK73" s="167">
        <f t="shared" si="1751"/>
        <v>0</v>
      </c>
      <c r="BL73" s="168">
        <f t="shared" si="1752"/>
        <v>0</v>
      </c>
      <c r="BM73" s="168">
        <f t="shared" si="1753"/>
        <v>0</v>
      </c>
      <c r="BN73" s="168">
        <f t="shared" si="1754"/>
        <v>0</v>
      </c>
      <c r="BO73" s="168">
        <f t="shared" si="1755"/>
        <v>0</v>
      </c>
      <c r="BP73" s="154">
        <f t="shared" ref="BP73:BQ73" si="1896">BP72</f>
        <v>5</v>
      </c>
      <c r="BQ73" s="155">
        <f t="shared" si="1896"/>
        <v>1168</v>
      </c>
      <c r="BR73" s="156" t="str">
        <f t="shared" si="1757"/>
        <v>1</v>
      </c>
      <c r="BS73" s="157">
        <f t="shared" si="142"/>
        <v>4</v>
      </c>
      <c r="BT73" s="158">
        <f t="shared" si="143"/>
        <v>0</v>
      </c>
      <c r="BU73" s="159"/>
      <c r="BV73" s="159"/>
      <c r="BW73" s="159"/>
      <c r="BX73" s="78"/>
      <c r="BY73" s="79"/>
      <c r="BZ73" s="77" t="str">
        <f t="shared" si="144"/>
        <v>0</v>
      </c>
      <c r="CA73" s="81">
        <f t="shared" si="1758"/>
        <v>0</v>
      </c>
      <c r="CB73" s="160">
        <f t="shared" si="1759"/>
        <v>0</v>
      </c>
      <c r="CC73" s="160">
        <f t="shared" si="1760"/>
        <v>0</v>
      </c>
      <c r="CD73" s="160">
        <f t="shared" si="1761"/>
        <v>0</v>
      </c>
      <c r="CE73" s="160">
        <f t="shared" si="1762"/>
        <v>0</v>
      </c>
      <c r="CF73" s="161">
        <f t="shared" ref="CF73:CG73" si="1897">CF72</f>
        <v>6</v>
      </c>
      <c r="CG73" s="162">
        <f t="shared" si="1897"/>
        <v>1169</v>
      </c>
      <c r="CH73" s="163" t="str">
        <f t="shared" si="1764"/>
        <v>1</v>
      </c>
      <c r="CI73" s="164">
        <f t="shared" si="152"/>
        <v>2</v>
      </c>
      <c r="CJ73" s="165">
        <f t="shared" si="153"/>
        <v>0</v>
      </c>
      <c r="CK73" s="166"/>
      <c r="CL73" s="166"/>
      <c r="CM73" s="166"/>
      <c r="CN73" s="84"/>
      <c r="CO73" s="85"/>
      <c r="CP73" s="83" t="str">
        <f t="shared" si="154"/>
        <v>0</v>
      </c>
      <c r="CQ73" s="167">
        <f t="shared" si="1765"/>
        <v>0</v>
      </c>
      <c r="CR73" s="168">
        <f t="shared" si="1766"/>
        <v>0</v>
      </c>
      <c r="CS73" s="168">
        <f t="shared" si="1767"/>
        <v>0</v>
      </c>
      <c r="CT73" s="168">
        <f t="shared" si="1768"/>
        <v>0</v>
      </c>
      <c r="CU73" s="168">
        <f t="shared" si="1769"/>
        <v>0</v>
      </c>
      <c r="CV73" s="154">
        <f t="shared" ref="CV73:CW73" si="1898">CV72</f>
        <v>7</v>
      </c>
      <c r="CW73" s="155">
        <f t="shared" si="1898"/>
        <v>1170</v>
      </c>
      <c r="CX73" s="156" t="str">
        <f t="shared" si="1771"/>
        <v>1</v>
      </c>
      <c r="CY73" s="157">
        <f t="shared" si="162"/>
        <v>2</v>
      </c>
      <c r="CZ73" s="158">
        <f t="shared" si="163"/>
        <v>0</v>
      </c>
      <c r="DA73" s="159"/>
      <c r="DB73" s="159"/>
      <c r="DC73" s="159"/>
      <c r="DD73" s="78"/>
      <c r="DE73" s="79"/>
      <c r="DF73" s="77" t="str">
        <f t="shared" si="164"/>
        <v>0</v>
      </c>
      <c r="DG73" s="81">
        <f t="shared" si="1772"/>
        <v>0</v>
      </c>
      <c r="DH73" s="160">
        <f t="shared" si="1773"/>
        <v>0</v>
      </c>
      <c r="DI73" s="160">
        <f t="shared" si="1774"/>
        <v>0</v>
      </c>
      <c r="DJ73" s="160">
        <f t="shared" si="1775"/>
        <v>0</v>
      </c>
      <c r="DK73" s="160">
        <f t="shared" si="1776"/>
        <v>0</v>
      </c>
      <c r="DL73" s="161">
        <f t="shared" ref="DL73:DM73" si="1899">DL72</f>
        <v>8</v>
      </c>
      <c r="DM73" s="162">
        <f t="shared" si="1899"/>
        <v>1171</v>
      </c>
      <c r="DN73" s="163" t="str">
        <f t="shared" si="1778"/>
        <v>1</v>
      </c>
      <c r="DO73" s="164">
        <f t="shared" si="172"/>
        <v>2</v>
      </c>
      <c r="DP73" s="165">
        <f t="shared" si="173"/>
        <v>0</v>
      </c>
      <c r="DQ73" s="166"/>
      <c r="DR73" s="166"/>
      <c r="DS73" s="166"/>
      <c r="DT73" s="84"/>
      <c r="DU73" s="85"/>
      <c r="DV73" s="83" t="str">
        <f t="shared" si="174"/>
        <v>0</v>
      </c>
      <c r="DW73" s="167">
        <f t="shared" si="1779"/>
        <v>0</v>
      </c>
      <c r="DX73" s="168">
        <f t="shared" si="1780"/>
        <v>0</v>
      </c>
      <c r="DY73" s="168">
        <f t="shared" si="1781"/>
        <v>0</v>
      </c>
      <c r="DZ73" s="168">
        <f t="shared" si="1782"/>
        <v>0</v>
      </c>
      <c r="EA73" s="168">
        <f t="shared" si="1783"/>
        <v>0</v>
      </c>
      <c r="EB73" s="154">
        <f t="shared" ref="EB73:EC73" si="1900">EB72</f>
        <v>9</v>
      </c>
      <c r="EC73" s="155">
        <f t="shared" si="1900"/>
        <v>1172</v>
      </c>
      <c r="ED73" s="156" t="str">
        <f t="shared" si="1785"/>
        <v>1</v>
      </c>
      <c r="EE73" s="157">
        <f t="shared" si="182"/>
        <v>5</v>
      </c>
      <c r="EF73" s="169">
        <f t="shared" si="183"/>
        <v>0</v>
      </c>
      <c r="EG73" s="159"/>
      <c r="EH73" s="159"/>
      <c r="EI73" s="159"/>
      <c r="EJ73" s="78"/>
      <c r="EK73" s="79"/>
      <c r="EL73" s="77" t="str">
        <f t="shared" si="184"/>
        <v>0</v>
      </c>
      <c r="EM73" s="81">
        <f t="shared" si="1786"/>
        <v>0</v>
      </c>
      <c r="EN73" s="160">
        <f t="shared" si="1787"/>
        <v>0</v>
      </c>
      <c r="EO73" s="160">
        <f t="shared" si="1788"/>
        <v>0</v>
      </c>
      <c r="EP73" s="160">
        <f t="shared" si="1789"/>
        <v>0</v>
      </c>
      <c r="EQ73" s="160">
        <f t="shared" si="1790"/>
        <v>0</v>
      </c>
      <c r="ER73" s="161">
        <f t="shared" ref="ER73:ES73" si="1901">ER72</f>
        <v>10</v>
      </c>
      <c r="ES73" s="162">
        <f t="shared" si="1901"/>
        <v>1173</v>
      </c>
      <c r="ET73" s="163" t="str">
        <f t="shared" si="1792"/>
        <v>1</v>
      </c>
      <c r="EU73" s="164">
        <f t="shared" si="192"/>
        <v>19</v>
      </c>
      <c r="EV73" s="165">
        <f t="shared" si="193"/>
        <v>0</v>
      </c>
      <c r="EW73" s="166"/>
      <c r="EX73" s="166"/>
      <c r="EY73" s="166"/>
      <c r="EZ73" s="84"/>
      <c r="FA73" s="85"/>
      <c r="FB73" s="83" t="str">
        <f t="shared" si="194"/>
        <v>0</v>
      </c>
      <c r="FC73" s="167">
        <f t="shared" si="1793"/>
        <v>0</v>
      </c>
      <c r="FD73" s="168">
        <f t="shared" si="1794"/>
        <v>0</v>
      </c>
      <c r="FE73" s="168">
        <f t="shared" si="1795"/>
        <v>0</v>
      </c>
      <c r="FF73" s="168">
        <f t="shared" si="1796"/>
        <v>0</v>
      </c>
      <c r="FG73" s="168">
        <f t="shared" si="1797"/>
        <v>0</v>
      </c>
      <c r="FH73" s="154">
        <f t="shared" ref="FH73:FI73" si="1902">FH72</f>
        <v>11</v>
      </c>
      <c r="FI73" s="155">
        <f t="shared" si="1902"/>
        <v>1174</v>
      </c>
      <c r="FJ73" s="156" t="str">
        <f t="shared" si="1799"/>
        <v>1</v>
      </c>
      <c r="FK73" s="157">
        <f t="shared" si="202"/>
        <v>4</v>
      </c>
      <c r="FL73" s="158">
        <f t="shared" si="203"/>
        <v>0</v>
      </c>
      <c r="FM73" s="159"/>
      <c r="FN73" s="159"/>
      <c r="FO73" s="159"/>
      <c r="FP73" s="78"/>
      <c r="FQ73" s="79"/>
      <c r="FR73" s="77" t="str">
        <f t="shared" si="204"/>
        <v>0</v>
      </c>
      <c r="FS73" s="81">
        <f t="shared" si="1800"/>
        <v>0</v>
      </c>
      <c r="FT73" s="160">
        <f t="shared" si="1801"/>
        <v>0</v>
      </c>
      <c r="FU73" s="160">
        <f t="shared" si="1802"/>
        <v>0</v>
      </c>
      <c r="FV73" s="160">
        <f t="shared" si="1803"/>
        <v>0</v>
      </c>
      <c r="FW73" s="160">
        <f t="shared" si="1804"/>
        <v>0</v>
      </c>
      <c r="FX73" s="161">
        <f t="shared" ref="FX73:FY73" si="1903">FX72</f>
        <v>12</v>
      </c>
      <c r="FY73" s="162">
        <f t="shared" si="1903"/>
        <v>1175</v>
      </c>
      <c r="FZ73" s="163" t="str">
        <f t="shared" si="1806"/>
        <v>1</v>
      </c>
      <c r="GA73" s="164">
        <f t="shared" si="212"/>
        <v>2</v>
      </c>
      <c r="GB73" s="165">
        <f t="shared" si="213"/>
        <v>0</v>
      </c>
      <c r="GC73" s="166"/>
      <c r="GD73" s="166"/>
      <c r="GE73" s="166"/>
      <c r="GF73" s="84"/>
      <c r="GG73" s="85"/>
      <c r="GH73" s="83" t="str">
        <f t="shared" si="214"/>
        <v>0</v>
      </c>
      <c r="GI73" s="167">
        <f t="shared" si="1807"/>
        <v>0</v>
      </c>
      <c r="GJ73" s="168">
        <f t="shared" si="1808"/>
        <v>0</v>
      </c>
      <c r="GK73" s="168">
        <f t="shared" si="1809"/>
        <v>0</v>
      </c>
      <c r="GL73" s="168">
        <f t="shared" si="1810"/>
        <v>0</v>
      </c>
      <c r="GM73" s="168">
        <f t="shared" si="1811"/>
        <v>0</v>
      </c>
      <c r="GN73" s="154">
        <f t="shared" ref="GN73:GO73" si="1904">GN72</f>
        <v>13</v>
      </c>
      <c r="GO73" s="155">
        <f t="shared" si="1904"/>
        <v>1176</v>
      </c>
      <c r="GP73" s="156" t="str">
        <f t="shared" si="1813"/>
        <v>1</v>
      </c>
      <c r="GQ73" s="157">
        <f t="shared" si="222"/>
        <v>3</v>
      </c>
      <c r="GR73" s="158">
        <f t="shared" si="223"/>
        <v>0</v>
      </c>
      <c r="GS73" s="159"/>
      <c r="GT73" s="159"/>
      <c r="GU73" s="159"/>
      <c r="GV73" s="78"/>
      <c r="GW73" s="79"/>
      <c r="GX73" s="77" t="str">
        <f t="shared" si="224"/>
        <v>0</v>
      </c>
      <c r="GY73" s="81">
        <f t="shared" si="1814"/>
        <v>0</v>
      </c>
      <c r="GZ73" s="160">
        <f t="shared" si="1815"/>
        <v>0</v>
      </c>
      <c r="HA73" s="160">
        <f t="shared" si="1816"/>
        <v>0</v>
      </c>
      <c r="HB73" s="160">
        <f t="shared" si="1817"/>
        <v>0</v>
      </c>
      <c r="HC73" s="160">
        <f t="shared" si="1818"/>
        <v>0</v>
      </c>
      <c r="HD73" s="161">
        <f t="shared" ref="HD73:HE73" si="1905">HD72</f>
        <v>14</v>
      </c>
      <c r="HE73" s="162">
        <f t="shared" si="1905"/>
        <v>1177</v>
      </c>
      <c r="HF73" s="163" t="str">
        <f t="shared" si="1820"/>
        <v>1</v>
      </c>
      <c r="HG73" s="164">
        <f t="shared" si="232"/>
        <v>5</v>
      </c>
      <c r="HH73" s="165">
        <f t="shared" si="233"/>
        <v>0</v>
      </c>
      <c r="HI73" s="166"/>
      <c r="HJ73" s="166"/>
      <c r="HK73" s="166"/>
      <c r="HL73" s="84"/>
      <c r="HM73" s="85"/>
      <c r="HN73" s="83" t="str">
        <f t="shared" si="234"/>
        <v>0</v>
      </c>
      <c r="HO73" s="167">
        <f t="shared" si="1821"/>
        <v>0</v>
      </c>
      <c r="HP73" s="168">
        <f t="shared" si="1822"/>
        <v>0</v>
      </c>
      <c r="HQ73" s="168">
        <f t="shared" si="1823"/>
        <v>0</v>
      </c>
      <c r="HR73" s="168">
        <f t="shared" si="1824"/>
        <v>0</v>
      </c>
      <c r="HS73" s="168">
        <f t="shared" si="1825"/>
        <v>0</v>
      </c>
      <c r="HT73" s="154">
        <f t="shared" ref="HT73:HU73" si="1906">HT72</f>
        <v>15</v>
      </c>
      <c r="HU73" s="155">
        <f t="shared" si="1906"/>
        <v>1178</v>
      </c>
      <c r="HV73" s="156" t="str">
        <f t="shared" si="1827"/>
        <v>1</v>
      </c>
      <c r="HW73" s="157" t="str">
        <f t="shared" si="242"/>
        <v/>
      </c>
      <c r="HX73" s="169">
        <f t="shared" si="243"/>
        <v>0</v>
      </c>
      <c r="HY73" s="159"/>
      <c r="HZ73" s="159"/>
      <c r="IA73" s="159"/>
      <c r="IB73" s="160"/>
      <c r="IC73" s="160"/>
      <c r="ID73" s="160" t="str">
        <f t="shared" si="244"/>
        <v>0</v>
      </c>
      <c r="IE73" s="160">
        <f t="shared" si="1828"/>
        <v>0</v>
      </c>
      <c r="IF73" s="160">
        <f t="shared" si="1829"/>
        <v>0</v>
      </c>
      <c r="IG73" s="160">
        <f t="shared" si="1830"/>
        <v>0</v>
      </c>
      <c r="IH73" s="160">
        <f t="shared" si="1831"/>
        <v>0</v>
      </c>
      <c r="II73" s="160">
        <f t="shared" si="1832"/>
        <v>0</v>
      </c>
      <c r="IJ73" s="161">
        <f t="shared" ref="IJ73:IK73" si="1907">IJ72</f>
        <v>16</v>
      </c>
      <c r="IK73" s="162">
        <f t="shared" si="1907"/>
        <v>1179</v>
      </c>
      <c r="IL73" s="163" t="str">
        <f t="shared" si="1834"/>
        <v>1</v>
      </c>
      <c r="IM73" s="164" t="str">
        <f t="shared" si="252"/>
        <v/>
      </c>
      <c r="IN73" s="165">
        <f t="shared" si="253"/>
        <v>0</v>
      </c>
      <c r="IO73" s="166"/>
      <c r="IP73" s="166"/>
      <c r="IQ73" s="166"/>
      <c r="IR73" s="168"/>
      <c r="IS73" s="168"/>
      <c r="IT73" s="170" t="str">
        <f t="shared" si="254"/>
        <v>0</v>
      </c>
      <c r="IU73" s="170">
        <f t="shared" si="1835"/>
        <v>0</v>
      </c>
      <c r="IV73" s="168">
        <f t="shared" si="1836"/>
        <v>0</v>
      </c>
      <c r="IW73" s="168">
        <f t="shared" si="1837"/>
        <v>0</v>
      </c>
      <c r="IX73" s="168">
        <f t="shared" si="1838"/>
        <v>0</v>
      </c>
      <c r="IY73" s="168">
        <f t="shared" si="1839"/>
        <v>0</v>
      </c>
      <c r="IZ73" s="154">
        <f t="shared" ref="IZ73:JA73" si="1908">IZ72</f>
        <v>17</v>
      </c>
      <c r="JA73" s="155">
        <f t="shared" si="1908"/>
        <v>1180</v>
      </c>
      <c r="JB73" s="156" t="str">
        <f t="shared" si="1841"/>
        <v>1</v>
      </c>
      <c r="JC73" s="157" t="str">
        <f t="shared" si="262"/>
        <v/>
      </c>
      <c r="JD73" s="158">
        <f t="shared" si="263"/>
        <v>0</v>
      </c>
      <c r="JE73" s="159"/>
      <c r="JF73" s="159"/>
      <c r="JG73" s="159"/>
      <c r="JH73" s="160"/>
      <c r="JI73" s="160"/>
      <c r="JJ73" s="171" t="str">
        <f t="shared" si="264"/>
        <v>0</v>
      </c>
      <c r="JK73" s="171">
        <f t="shared" si="1842"/>
        <v>0</v>
      </c>
      <c r="JL73" s="160">
        <f t="shared" si="1843"/>
        <v>0</v>
      </c>
      <c r="JM73" s="160">
        <f t="shared" si="1844"/>
        <v>0</v>
      </c>
      <c r="JN73" s="160">
        <f t="shared" si="1845"/>
        <v>0</v>
      </c>
      <c r="JO73" s="160">
        <f t="shared" si="1846"/>
        <v>0</v>
      </c>
      <c r="JP73" s="161">
        <f t="shared" ref="JP73:JQ73" si="1909">JP72</f>
        <v>18</v>
      </c>
      <c r="JQ73" s="162">
        <f t="shared" si="1909"/>
        <v>1181</v>
      </c>
      <c r="JR73" s="163" t="str">
        <f t="shared" si="1848"/>
        <v>1</v>
      </c>
      <c r="JS73" s="164" t="str">
        <f t="shared" si="272"/>
        <v/>
      </c>
      <c r="JT73" s="165">
        <f t="shared" si="273"/>
        <v>0</v>
      </c>
      <c r="JU73" s="166"/>
      <c r="JV73" s="166"/>
      <c r="JW73" s="166"/>
      <c r="JX73" s="168"/>
      <c r="JY73" s="168"/>
      <c r="JZ73" s="170" t="str">
        <f t="shared" si="274"/>
        <v>0</v>
      </c>
      <c r="KA73" s="170">
        <f t="shared" si="1849"/>
        <v>0</v>
      </c>
      <c r="KB73" s="168">
        <f t="shared" si="1850"/>
        <v>0</v>
      </c>
      <c r="KC73" s="168">
        <f t="shared" si="1851"/>
        <v>0</v>
      </c>
      <c r="KD73" s="168">
        <f t="shared" si="1852"/>
        <v>0</v>
      </c>
      <c r="KE73" s="168">
        <f t="shared" si="1853"/>
        <v>0</v>
      </c>
      <c r="KF73" s="154">
        <f t="shared" ref="KF73:KG73" si="1910">KF72</f>
        <v>19</v>
      </c>
      <c r="KG73" s="155">
        <f t="shared" si="1910"/>
        <v>1182</v>
      </c>
      <c r="KH73" s="156" t="str">
        <f t="shared" si="1855"/>
        <v>1</v>
      </c>
      <c r="KI73" s="157" t="str">
        <f t="shared" si="282"/>
        <v/>
      </c>
      <c r="KJ73" s="158">
        <f t="shared" si="283"/>
        <v>0</v>
      </c>
      <c r="KK73" s="159"/>
      <c r="KL73" s="159"/>
      <c r="KM73" s="159"/>
      <c r="KN73" s="160"/>
      <c r="KO73" s="160"/>
      <c r="KP73" s="171" t="str">
        <f t="shared" si="284"/>
        <v>0</v>
      </c>
      <c r="KQ73" s="171">
        <f t="shared" si="1856"/>
        <v>0</v>
      </c>
      <c r="KR73" s="160">
        <f t="shared" si="1857"/>
        <v>0</v>
      </c>
      <c r="KS73" s="160">
        <f t="shared" si="1858"/>
        <v>0</v>
      </c>
      <c r="KT73" s="160">
        <f t="shared" si="1859"/>
        <v>0</v>
      </c>
      <c r="KU73" s="160">
        <f t="shared" si="1860"/>
        <v>0</v>
      </c>
      <c r="KV73" s="161">
        <f t="shared" ref="KV73:KW73" si="1911">KV72</f>
        <v>20</v>
      </c>
      <c r="KW73" s="162">
        <f t="shared" si="1911"/>
        <v>1183</v>
      </c>
      <c r="KX73" s="163" t="str">
        <f t="shared" si="1862"/>
        <v>1</v>
      </c>
      <c r="KY73" s="164" t="str">
        <f t="shared" si="292"/>
        <v/>
      </c>
      <c r="KZ73" s="165">
        <f t="shared" si="293"/>
        <v>0</v>
      </c>
      <c r="LA73" s="166"/>
      <c r="LB73" s="166"/>
      <c r="LC73" s="166"/>
      <c r="LD73" s="168"/>
      <c r="LE73" s="168"/>
      <c r="LF73" s="170" t="str">
        <f t="shared" si="294"/>
        <v>0</v>
      </c>
      <c r="LG73" s="170">
        <f t="shared" si="1863"/>
        <v>0</v>
      </c>
      <c r="LH73" s="168">
        <f t="shared" si="1864"/>
        <v>0</v>
      </c>
      <c r="LI73" s="168">
        <f t="shared" si="1865"/>
        <v>0</v>
      </c>
      <c r="LJ73" s="168">
        <f t="shared" si="1866"/>
        <v>0</v>
      </c>
      <c r="LK73" s="168">
        <f t="shared" si="1867"/>
        <v>0</v>
      </c>
      <c r="LL73" s="172"/>
      <c r="LM73" s="172"/>
      <c r="LN73" s="168" t="str">
        <f t="shared" si="1868"/>
        <v>#REF!</v>
      </c>
      <c r="LO73" s="168" t="str">
        <f t="shared" si="1869"/>
        <v>#REF!</v>
      </c>
      <c r="LP73" s="168" t="str">
        <f t="shared" si="1870"/>
        <v>#REF!</v>
      </c>
      <c r="LQ73" s="168" t="str">
        <f t="shared" si="1871"/>
        <v>#REF!</v>
      </c>
    </row>
    <row r="74" ht="15.75" customHeight="1">
      <c r="A74" s="151">
        <v>46178.0</v>
      </c>
      <c r="B74" s="152" t="s">
        <v>29</v>
      </c>
      <c r="C74" s="153">
        <f t="shared" si="99"/>
        <v>0</v>
      </c>
      <c r="D74" s="154">
        <f t="shared" ref="D74:E74" si="1912">D73</f>
        <v>1</v>
      </c>
      <c r="E74" s="155">
        <f t="shared" si="1912"/>
        <v>1164</v>
      </c>
      <c r="F74" s="156" t="str">
        <f t="shared" si="1729"/>
        <v>1</v>
      </c>
      <c r="G74" s="157">
        <f t="shared" si="102"/>
        <v>1</v>
      </c>
      <c r="H74" s="158">
        <f t="shared" si="103"/>
        <v>0</v>
      </c>
      <c r="I74" s="159"/>
      <c r="J74" s="159"/>
      <c r="K74" s="159"/>
      <c r="L74" s="78"/>
      <c r="M74" s="79"/>
      <c r="N74" s="77" t="str">
        <f t="shared" si="104"/>
        <v>0</v>
      </c>
      <c r="O74" s="81">
        <f t="shared" si="1730"/>
        <v>0</v>
      </c>
      <c r="P74" s="160">
        <f t="shared" si="1731"/>
        <v>0</v>
      </c>
      <c r="Q74" s="160">
        <f t="shared" si="1732"/>
        <v>0</v>
      </c>
      <c r="R74" s="160">
        <f t="shared" si="1733"/>
        <v>0</v>
      </c>
      <c r="S74" s="160">
        <f t="shared" si="1734"/>
        <v>0</v>
      </c>
      <c r="T74" s="161">
        <f t="shared" ref="T74:U74" si="1913">T73</f>
        <v>2</v>
      </c>
      <c r="U74" s="162">
        <f t="shared" si="1913"/>
        <v>1165</v>
      </c>
      <c r="V74" s="163" t="str">
        <f t="shared" si="1736"/>
        <v>1</v>
      </c>
      <c r="W74" s="164">
        <f t="shared" si="112"/>
        <v>1</v>
      </c>
      <c r="X74" s="165">
        <f t="shared" si="113"/>
        <v>0</v>
      </c>
      <c r="Y74" s="166"/>
      <c r="Z74" s="166"/>
      <c r="AA74" s="166"/>
      <c r="AB74" s="84"/>
      <c r="AC74" s="85"/>
      <c r="AD74" s="83" t="str">
        <f t="shared" si="114"/>
        <v>0</v>
      </c>
      <c r="AE74" s="167">
        <f t="shared" si="1737"/>
        <v>0</v>
      </c>
      <c r="AF74" s="168">
        <f t="shared" si="1738"/>
        <v>0</v>
      </c>
      <c r="AG74" s="168">
        <f t="shared" si="1739"/>
        <v>0</v>
      </c>
      <c r="AH74" s="168">
        <f t="shared" si="1740"/>
        <v>0</v>
      </c>
      <c r="AI74" s="168">
        <f t="shared" si="1741"/>
        <v>0</v>
      </c>
      <c r="AJ74" s="154">
        <f t="shared" ref="AJ74:AK74" si="1914">AJ73</f>
        <v>3</v>
      </c>
      <c r="AK74" s="155">
        <f t="shared" si="1914"/>
        <v>1166</v>
      </c>
      <c r="AL74" s="156" t="str">
        <f t="shared" si="1743"/>
        <v>1</v>
      </c>
      <c r="AM74" s="157">
        <f t="shared" si="122"/>
        <v>2</v>
      </c>
      <c r="AN74" s="158">
        <f t="shared" si="123"/>
        <v>0</v>
      </c>
      <c r="AO74" s="159"/>
      <c r="AP74" s="159"/>
      <c r="AQ74" s="159"/>
      <c r="AR74" s="78"/>
      <c r="AS74" s="79"/>
      <c r="AT74" s="77" t="str">
        <f t="shared" si="124"/>
        <v>0</v>
      </c>
      <c r="AU74" s="81">
        <f t="shared" si="1744"/>
        <v>0</v>
      </c>
      <c r="AV74" s="160">
        <f t="shared" si="1745"/>
        <v>0</v>
      </c>
      <c r="AW74" s="160">
        <f t="shared" si="1746"/>
        <v>0</v>
      </c>
      <c r="AX74" s="160">
        <f t="shared" si="1747"/>
        <v>0</v>
      </c>
      <c r="AY74" s="160">
        <f t="shared" si="1748"/>
        <v>0</v>
      </c>
      <c r="AZ74" s="161">
        <f t="shared" ref="AZ74:BA74" si="1915">AZ73</f>
        <v>4</v>
      </c>
      <c r="BA74" s="162">
        <f t="shared" si="1915"/>
        <v>1167</v>
      </c>
      <c r="BB74" s="163" t="str">
        <f t="shared" si="1750"/>
        <v>1</v>
      </c>
      <c r="BC74" s="164">
        <f t="shared" si="132"/>
        <v>4</v>
      </c>
      <c r="BD74" s="165">
        <f t="shared" si="133"/>
        <v>0</v>
      </c>
      <c r="BE74" s="166"/>
      <c r="BF74" s="166"/>
      <c r="BG74" s="166"/>
      <c r="BH74" s="84"/>
      <c r="BI74" s="85"/>
      <c r="BJ74" s="83" t="str">
        <f t="shared" si="134"/>
        <v>0</v>
      </c>
      <c r="BK74" s="167">
        <f t="shared" si="1751"/>
        <v>0</v>
      </c>
      <c r="BL74" s="168">
        <f t="shared" si="1752"/>
        <v>0</v>
      </c>
      <c r="BM74" s="168">
        <f t="shared" si="1753"/>
        <v>0</v>
      </c>
      <c r="BN74" s="168">
        <f t="shared" si="1754"/>
        <v>0</v>
      </c>
      <c r="BO74" s="168">
        <f t="shared" si="1755"/>
        <v>0</v>
      </c>
      <c r="BP74" s="154">
        <f t="shared" ref="BP74:BQ74" si="1916">BP73</f>
        <v>5</v>
      </c>
      <c r="BQ74" s="155">
        <f t="shared" si="1916"/>
        <v>1168</v>
      </c>
      <c r="BR74" s="156" t="str">
        <f t="shared" si="1757"/>
        <v>1</v>
      </c>
      <c r="BS74" s="157">
        <f t="shared" si="142"/>
        <v>4</v>
      </c>
      <c r="BT74" s="158">
        <f t="shared" si="143"/>
        <v>0</v>
      </c>
      <c r="BU74" s="159"/>
      <c r="BV74" s="159"/>
      <c r="BW74" s="159"/>
      <c r="BX74" s="78"/>
      <c r="BY74" s="79"/>
      <c r="BZ74" s="77" t="str">
        <f t="shared" si="144"/>
        <v>0</v>
      </c>
      <c r="CA74" s="81">
        <f t="shared" si="1758"/>
        <v>0</v>
      </c>
      <c r="CB74" s="160">
        <f t="shared" si="1759"/>
        <v>0</v>
      </c>
      <c r="CC74" s="160">
        <f t="shared" si="1760"/>
        <v>0</v>
      </c>
      <c r="CD74" s="160">
        <f t="shared" si="1761"/>
        <v>0</v>
      </c>
      <c r="CE74" s="160">
        <f t="shared" si="1762"/>
        <v>0</v>
      </c>
      <c r="CF74" s="161">
        <f t="shared" ref="CF74:CG74" si="1917">CF73</f>
        <v>6</v>
      </c>
      <c r="CG74" s="162">
        <f t="shared" si="1917"/>
        <v>1169</v>
      </c>
      <c r="CH74" s="163" t="str">
        <f t="shared" si="1764"/>
        <v>1</v>
      </c>
      <c r="CI74" s="164">
        <f t="shared" si="152"/>
        <v>2</v>
      </c>
      <c r="CJ74" s="165">
        <f t="shared" si="153"/>
        <v>0</v>
      </c>
      <c r="CK74" s="166"/>
      <c r="CL74" s="166"/>
      <c r="CM74" s="166"/>
      <c r="CN74" s="84"/>
      <c r="CO74" s="85"/>
      <c r="CP74" s="83" t="str">
        <f t="shared" si="154"/>
        <v>0</v>
      </c>
      <c r="CQ74" s="167">
        <f t="shared" si="1765"/>
        <v>0</v>
      </c>
      <c r="CR74" s="168">
        <f t="shared" si="1766"/>
        <v>0</v>
      </c>
      <c r="CS74" s="168">
        <f t="shared" si="1767"/>
        <v>0</v>
      </c>
      <c r="CT74" s="168">
        <f t="shared" si="1768"/>
        <v>0</v>
      </c>
      <c r="CU74" s="168">
        <f t="shared" si="1769"/>
        <v>0</v>
      </c>
      <c r="CV74" s="154">
        <f t="shared" ref="CV74:CW74" si="1918">CV73</f>
        <v>7</v>
      </c>
      <c r="CW74" s="155">
        <f t="shared" si="1918"/>
        <v>1170</v>
      </c>
      <c r="CX74" s="156" t="str">
        <f t="shared" si="1771"/>
        <v>1</v>
      </c>
      <c r="CY74" s="157">
        <f t="shared" si="162"/>
        <v>2</v>
      </c>
      <c r="CZ74" s="158">
        <f t="shared" si="163"/>
        <v>0</v>
      </c>
      <c r="DA74" s="159"/>
      <c r="DB74" s="159"/>
      <c r="DC74" s="159"/>
      <c r="DD74" s="78"/>
      <c r="DE74" s="79"/>
      <c r="DF74" s="77" t="str">
        <f t="shared" si="164"/>
        <v>0</v>
      </c>
      <c r="DG74" s="81">
        <f t="shared" si="1772"/>
        <v>0</v>
      </c>
      <c r="DH74" s="160">
        <f t="shared" si="1773"/>
        <v>0</v>
      </c>
      <c r="DI74" s="160">
        <f t="shared" si="1774"/>
        <v>0</v>
      </c>
      <c r="DJ74" s="160">
        <f t="shared" si="1775"/>
        <v>0</v>
      </c>
      <c r="DK74" s="160">
        <f t="shared" si="1776"/>
        <v>0</v>
      </c>
      <c r="DL74" s="161">
        <f t="shared" ref="DL74:DM74" si="1919">DL73</f>
        <v>8</v>
      </c>
      <c r="DM74" s="162">
        <f t="shared" si="1919"/>
        <v>1171</v>
      </c>
      <c r="DN74" s="163" t="str">
        <f t="shared" si="1778"/>
        <v>1</v>
      </c>
      <c r="DO74" s="164">
        <f t="shared" si="172"/>
        <v>2</v>
      </c>
      <c r="DP74" s="165">
        <f t="shared" si="173"/>
        <v>0</v>
      </c>
      <c r="DQ74" s="166"/>
      <c r="DR74" s="166"/>
      <c r="DS74" s="166"/>
      <c r="DT74" s="84"/>
      <c r="DU74" s="85"/>
      <c r="DV74" s="83" t="str">
        <f t="shared" si="174"/>
        <v>0</v>
      </c>
      <c r="DW74" s="167">
        <f t="shared" si="1779"/>
        <v>0</v>
      </c>
      <c r="DX74" s="168">
        <f t="shared" si="1780"/>
        <v>0</v>
      </c>
      <c r="DY74" s="168">
        <f t="shared" si="1781"/>
        <v>0</v>
      </c>
      <c r="DZ74" s="168">
        <f t="shared" si="1782"/>
        <v>0</v>
      </c>
      <c r="EA74" s="168">
        <f t="shared" si="1783"/>
        <v>0</v>
      </c>
      <c r="EB74" s="154">
        <f t="shared" ref="EB74:EC74" si="1920">EB73</f>
        <v>9</v>
      </c>
      <c r="EC74" s="155">
        <f t="shared" si="1920"/>
        <v>1172</v>
      </c>
      <c r="ED74" s="156" t="str">
        <f t="shared" si="1785"/>
        <v>1</v>
      </c>
      <c r="EE74" s="157">
        <f t="shared" si="182"/>
        <v>5</v>
      </c>
      <c r="EF74" s="169">
        <f t="shared" si="183"/>
        <v>0</v>
      </c>
      <c r="EG74" s="159"/>
      <c r="EH74" s="159"/>
      <c r="EI74" s="159"/>
      <c r="EJ74" s="78"/>
      <c r="EK74" s="79"/>
      <c r="EL74" s="77" t="str">
        <f t="shared" si="184"/>
        <v>0</v>
      </c>
      <c r="EM74" s="81">
        <f t="shared" si="1786"/>
        <v>0</v>
      </c>
      <c r="EN74" s="160">
        <f t="shared" si="1787"/>
        <v>0</v>
      </c>
      <c r="EO74" s="160">
        <f t="shared" si="1788"/>
        <v>0</v>
      </c>
      <c r="EP74" s="160">
        <f t="shared" si="1789"/>
        <v>0</v>
      </c>
      <c r="EQ74" s="160">
        <f t="shared" si="1790"/>
        <v>0</v>
      </c>
      <c r="ER74" s="161">
        <f t="shared" ref="ER74:ES74" si="1921">ER73</f>
        <v>10</v>
      </c>
      <c r="ES74" s="162">
        <f t="shared" si="1921"/>
        <v>1173</v>
      </c>
      <c r="ET74" s="163" t="str">
        <f t="shared" si="1792"/>
        <v>1</v>
      </c>
      <c r="EU74" s="164">
        <f t="shared" si="192"/>
        <v>19</v>
      </c>
      <c r="EV74" s="165">
        <f t="shared" si="193"/>
        <v>0</v>
      </c>
      <c r="EW74" s="166"/>
      <c r="EX74" s="166"/>
      <c r="EY74" s="166"/>
      <c r="EZ74" s="84"/>
      <c r="FA74" s="85"/>
      <c r="FB74" s="83" t="str">
        <f t="shared" si="194"/>
        <v>0</v>
      </c>
      <c r="FC74" s="167">
        <f t="shared" si="1793"/>
        <v>0</v>
      </c>
      <c r="FD74" s="168">
        <f t="shared" si="1794"/>
        <v>0</v>
      </c>
      <c r="FE74" s="168">
        <f t="shared" si="1795"/>
        <v>0</v>
      </c>
      <c r="FF74" s="168">
        <f t="shared" si="1796"/>
        <v>0</v>
      </c>
      <c r="FG74" s="168">
        <f t="shared" si="1797"/>
        <v>0</v>
      </c>
      <c r="FH74" s="154">
        <f t="shared" ref="FH74:FI74" si="1922">FH73</f>
        <v>11</v>
      </c>
      <c r="FI74" s="155">
        <f t="shared" si="1922"/>
        <v>1174</v>
      </c>
      <c r="FJ74" s="156" t="str">
        <f t="shared" si="1799"/>
        <v>1</v>
      </c>
      <c r="FK74" s="157">
        <f t="shared" si="202"/>
        <v>4</v>
      </c>
      <c r="FL74" s="158">
        <f t="shared" si="203"/>
        <v>0</v>
      </c>
      <c r="FM74" s="159"/>
      <c r="FN74" s="159"/>
      <c r="FO74" s="159"/>
      <c r="FP74" s="78"/>
      <c r="FQ74" s="79"/>
      <c r="FR74" s="77" t="str">
        <f t="shared" si="204"/>
        <v>0</v>
      </c>
      <c r="FS74" s="81">
        <f t="shared" si="1800"/>
        <v>0</v>
      </c>
      <c r="FT74" s="160">
        <f t="shared" si="1801"/>
        <v>0</v>
      </c>
      <c r="FU74" s="160">
        <f t="shared" si="1802"/>
        <v>0</v>
      </c>
      <c r="FV74" s="160">
        <f t="shared" si="1803"/>
        <v>0</v>
      </c>
      <c r="FW74" s="160">
        <f t="shared" si="1804"/>
        <v>0</v>
      </c>
      <c r="FX74" s="161">
        <f t="shared" ref="FX74:FY74" si="1923">FX73</f>
        <v>12</v>
      </c>
      <c r="FY74" s="162">
        <f t="shared" si="1923"/>
        <v>1175</v>
      </c>
      <c r="FZ74" s="163" t="str">
        <f t="shared" si="1806"/>
        <v>1</v>
      </c>
      <c r="GA74" s="164">
        <f t="shared" si="212"/>
        <v>2</v>
      </c>
      <c r="GB74" s="165">
        <f t="shared" si="213"/>
        <v>0</v>
      </c>
      <c r="GC74" s="166"/>
      <c r="GD74" s="166"/>
      <c r="GE74" s="166"/>
      <c r="GF74" s="84"/>
      <c r="GG74" s="85"/>
      <c r="GH74" s="83" t="str">
        <f t="shared" si="214"/>
        <v>0</v>
      </c>
      <c r="GI74" s="167">
        <f t="shared" si="1807"/>
        <v>0</v>
      </c>
      <c r="GJ74" s="168">
        <f t="shared" si="1808"/>
        <v>0</v>
      </c>
      <c r="GK74" s="168">
        <f t="shared" si="1809"/>
        <v>0</v>
      </c>
      <c r="GL74" s="168">
        <f t="shared" si="1810"/>
        <v>0</v>
      </c>
      <c r="GM74" s="168">
        <f t="shared" si="1811"/>
        <v>0</v>
      </c>
      <c r="GN74" s="154">
        <f t="shared" ref="GN74:GO74" si="1924">GN73</f>
        <v>13</v>
      </c>
      <c r="GO74" s="155">
        <f t="shared" si="1924"/>
        <v>1176</v>
      </c>
      <c r="GP74" s="156" t="str">
        <f t="shared" si="1813"/>
        <v>1</v>
      </c>
      <c r="GQ74" s="157">
        <f t="shared" si="222"/>
        <v>3</v>
      </c>
      <c r="GR74" s="158">
        <f t="shared" si="223"/>
        <v>0</v>
      </c>
      <c r="GS74" s="159"/>
      <c r="GT74" s="159"/>
      <c r="GU74" s="159"/>
      <c r="GV74" s="78"/>
      <c r="GW74" s="79"/>
      <c r="GX74" s="77" t="str">
        <f t="shared" si="224"/>
        <v>0</v>
      </c>
      <c r="GY74" s="81">
        <f t="shared" si="1814"/>
        <v>0</v>
      </c>
      <c r="GZ74" s="160">
        <f t="shared" si="1815"/>
        <v>0</v>
      </c>
      <c r="HA74" s="160">
        <f t="shared" si="1816"/>
        <v>0</v>
      </c>
      <c r="HB74" s="160">
        <f t="shared" si="1817"/>
        <v>0</v>
      </c>
      <c r="HC74" s="160">
        <f t="shared" si="1818"/>
        <v>0</v>
      </c>
      <c r="HD74" s="161">
        <f t="shared" ref="HD74:HE74" si="1925">HD73</f>
        <v>14</v>
      </c>
      <c r="HE74" s="162">
        <f t="shared" si="1925"/>
        <v>1177</v>
      </c>
      <c r="HF74" s="163" t="str">
        <f t="shared" si="1820"/>
        <v>1</v>
      </c>
      <c r="HG74" s="164">
        <f t="shared" si="232"/>
        <v>5</v>
      </c>
      <c r="HH74" s="165">
        <f t="shared" si="233"/>
        <v>0</v>
      </c>
      <c r="HI74" s="166"/>
      <c r="HJ74" s="166"/>
      <c r="HK74" s="166"/>
      <c r="HL74" s="84"/>
      <c r="HM74" s="85"/>
      <c r="HN74" s="83" t="str">
        <f t="shared" si="234"/>
        <v>0</v>
      </c>
      <c r="HO74" s="167">
        <f t="shared" si="1821"/>
        <v>0</v>
      </c>
      <c r="HP74" s="168">
        <f t="shared" si="1822"/>
        <v>0</v>
      </c>
      <c r="HQ74" s="168">
        <f t="shared" si="1823"/>
        <v>0</v>
      </c>
      <c r="HR74" s="168">
        <f t="shared" si="1824"/>
        <v>0</v>
      </c>
      <c r="HS74" s="168">
        <f t="shared" si="1825"/>
        <v>0</v>
      </c>
      <c r="HT74" s="154">
        <f t="shared" ref="HT74:HU74" si="1926">HT73</f>
        <v>15</v>
      </c>
      <c r="HU74" s="155">
        <f t="shared" si="1926"/>
        <v>1178</v>
      </c>
      <c r="HV74" s="156" t="str">
        <f t="shared" si="1827"/>
        <v>1</v>
      </c>
      <c r="HW74" s="157" t="str">
        <f t="shared" si="242"/>
        <v/>
      </c>
      <c r="HX74" s="169">
        <f t="shared" si="243"/>
        <v>0</v>
      </c>
      <c r="HY74" s="159"/>
      <c r="HZ74" s="159"/>
      <c r="IA74" s="159"/>
      <c r="IB74" s="160"/>
      <c r="IC74" s="160"/>
      <c r="ID74" s="160" t="str">
        <f t="shared" si="244"/>
        <v>0</v>
      </c>
      <c r="IE74" s="160">
        <f t="shared" si="1828"/>
        <v>0</v>
      </c>
      <c r="IF74" s="160">
        <f t="shared" si="1829"/>
        <v>0</v>
      </c>
      <c r="IG74" s="160">
        <f t="shared" si="1830"/>
        <v>0</v>
      </c>
      <c r="IH74" s="160">
        <f t="shared" si="1831"/>
        <v>0</v>
      </c>
      <c r="II74" s="160">
        <f t="shared" si="1832"/>
        <v>0</v>
      </c>
      <c r="IJ74" s="161">
        <f t="shared" ref="IJ74:IK74" si="1927">IJ73</f>
        <v>16</v>
      </c>
      <c r="IK74" s="162">
        <f t="shared" si="1927"/>
        <v>1179</v>
      </c>
      <c r="IL74" s="163" t="str">
        <f t="shared" si="1834"/>
        <v>1</v>
      </c>
      <c r="IM74" s="164" t="str">
        <f t="shared" si="252"/>
        <v/>
      </c>
      <c r="IN74" s="165">
        <f t="shared" si="253"/>
        <v>0</v>
      </c>
      <c r="IO74" s="166"/>
      <c r="IP74" s="166"/>
      <c r="IQ74" s="166"/>
      <c r="IR74" s="168"/>
      <c r="IS74" s="168"/>
      <c r="IT74" s="170" t="str">
        <f t="shared" si="254"/>
        <v>0</v>
      </c>
      <c r="IU74" s="170">
        <f t="shared" si="1835"/>
        <v>0</v>
      </c>
      <c r="IV74" s="168">
        <f t="shared" si="1836"/>
        <v>0</v>
      </c>
      <c r="IW74" s="168">
        <f t="shared" si="1837"/>
        <v>0</v>
      </c>
      <c r="IX74" s="168">
        <f t="shared" si="1838"/>
        <v>0</v>
      </c>
      <c r="IY74" s="168">
        <f t="shared" si="1839"/>
        <v>0</v>
      </c>
      <c r="IZ74" s="154">
        <f t="shared" ref="IZ74:JA74" si="1928">IZ73</f>
        <v>17</v>
      </c>
      <c r="JA74" s="155">
        <f t="shared" si="1928"/>
        <v>1180</v>
      </c>
      <c r="JB74" s="156" t="str">
        <f t="shared" si="1841"/>
        <v>1</v>
      </c>
      <c r="JC74" s="157" t="str">
        <f t="shared" si="262"/>
        <v/>
      </c>
      <c r="JD74" s="158">
        <f t="shared" si="263"/>
        <v>0</v>
      </c>
      <c r="JE74" s="159"/>
      <c r="JF74" s="159"/>
      <c r="JG74" s="159"/>
      <c r="JH74" s="160"/>
      <c r="JI74" s="160"/>
      <c r="JJ74" s="171" t="str">
        <f t="shared" si="264"/>
        <v>0</v>
      </c>
      <c r="JK74" s="171">
        <f t="shared" si="1842"/>
        <v>0</v>
      </c>
      <c r="JL74" s="160">
        <f t="shared" si="1843"/>
        <v>0</v>
      </c>
      <c r="JM74" s="160">
        <f t="shared" si="1844"/>
        <v>0</v>
      </c>
      <c r="JN74" s="160">
        <f t="shared" si="1845"/>
        <v>0</v>
      </c>
      <c r="JO74" s="160">
        <f t="shared" si="1846"/>
        <v>0</v>
      </c>
      <c r="JP74" s="161">
        <f t="shared" ref="JP74:JQ74" si="1929">JP73</f>
        <v>18</v>
      </c>
      <c r="JQ74" s="162">
        <f t="shared" si="1929"/>
        <v>1181</v>
      </c>
      <c r="JR74" s="163" t="str">
        <f t="shared" si="1848"/>
        <v>1</v>
      </c>
      <c r="JS74" s="164" t="str">
        <f t="shared" si="272"/>
        <v/>
      </c>
      <c r="JT74" s="165">
        <f t="shared" si="273"/>
        <v>0</v>
      </c>
      <c r="JU74" s="166"/>
      <c r="JV74" s="166"/>
      <c r="JW74" s="166"/>
      <c r="JX74" s="168"/>
      <c r="JY74" s="168"/>
      <c r="JZ74" s="170" t="str">
        <f t="shared" si="274"/>
        <v>0</v>
      </c>
      <c r="KA74" s="170">
        <f t="shared" si="1849"/>
        <v>0</v>
      </c>
      <c r="KB74" s="168">
        <f t="shared" si="1850"/>
        <v>0</v>
      </c>
      <c r="KC74" s="168">
        <f t="shared" si="1851"/>
        <v>0</v>
      </c>
      <c r="KD74" s="168">
        <f t="shared" si="1852"/>
        <v>0</v>
      </c>
      <c r="KE74" s="168">
        <f t="shared" si="1853"/>
        <v>0</v>
      </c>
      <c r="KF74" s="154">
        <f t="shared" ref="KF74:KG74" si="1930">KF73</f>
        <v>19</v>
      </c>
      <c r="KG74" s="155">
        <f t="shared" si="1930"/>
        <v>1182</v>
      </c>
      <c r="KH74" s="156" t="str">
        <f t="shared" si="1855"/>
        <v>1</v>
      </c>
      <c r="KI74" s="157" t="str">
        <f t="shared" si="282"/>
        <v/>
      </c>
      <c r="KJ74" s="158">
        <f t="shared" si="283"/>
        <v>0</v>
      </c>
      <c r="KK74" s="159"/>
      <c r="KL74" s="159"/>
      <c r="KM74" s="159"/>
      <c r="KN74" s="160"/>
      <c r="KO74" s="160"/>
      <c r="KP74" s="171" t="str">
        <f t="shared" si="284"/>
        <v>0</v>
      </c>
      <c r="KQ74" s="171">
        <f t="shared" si="1856"/>
        <v>0</v>
      </c>
      <c r="KR74" s="160">
        <f t="shared" si="1857"/>
        <v>0</v>
      </c>
      <c r="KS74" s="160">
        <f t="shared" si="1858"/>
        <v>0</v>
      </c>
      <c r="KT74" s="160">
        <f t="shared" si="1859"/>
        <v>0</v>
      </c>
      <c r="KU74" s="160">
        <f t="shared" si="1860"/>
        <v>0</v>
      </c>
      <c r="KV74" s="161">
        <f t="shared" ref="KV74:KW74" si="1931">KV73</f>
        <v>20</v>
      </c>
      <c r="KW74" s="162">
        <f t="shared" si="1931"/>
        <v>1183</v>
      </c>
      <c r="KX74" s="163" t="str">
        <f t="shared" si="1862"/>
        <v>1</v>
      </c>
      <c r="KY74" s="164" t="str">
        <f t="shared" si="292"/>
        <v/>
      </c>
      <c r="KZ74" s="165">
        <f t="shared" si="293"/>
        <v>0</v>
      </c>
      <c r="LA74" s="166"/>
      <c r="LB74" s="166"/>
      <c r="LC74" s="166"/>
      <c r="LD74" s="168"/>
      <c r="LE74" s="168"/>
      <c r="LF74" s="170" t="str">
        <f t="shared" si="294"/>
        <v>0</v>
      </c>
      <c r="LG74" s="170">
        <f t="shared" si="1863"/>
        <v>0</v>
      </c>
      <c r="LH74" s="168">
        <f t="shared" si="1864"/>
        <v>0</v>
      </c>
      <c r="LI74" s="168">
        <f t="shared" si="1865"/>
        <v>0</v>
      </c>
      <c r="LJ74" s="168">
        <f t="shared" si="1866"/>
        <v>0</v>
      </c>
      <c r="LK74" s="168">
        <f t="shared" si="1867"/>
        <v>0</v>
      </c>
      <c r="LL74" s="172"/>
      <c r="LM74" s="172"/>
      <c r="LN74" s="168" t="str">
        <f t="shared" si="1868"/>
        <v>#REF!</v>
      </c>
      <c r="LO74" s="168" t="str">
        <f t="shared" si="1869"/>
        <v>#REF!</v>
      </c>
      <c r="LP74" s="168" t="str">
        <f t="shared" si="1870"/>
        <v>#REF!</v>
      </c>
      <c r="LQ74" s="168" t="str">
        <f t="shared" si="1871"/>
        <v>#REF!</v>
      </c>
    </row>
    <row r="75" ht="15.75" customHeight="1">
      <c r="A75" s="151">
        <v>46179.0</v>
      </c>
      <c r="B75" s="152" t="s">
        <v>30</v>
      </c>
      <c r="C75" s="153">
        <f t="shared" si="99"/>
        <v>0</v>
      </c>
      <c r="D75" s="154">
        <f t="shared" ref="D75:E75" si="1932">D74</f>
        <v>1</v>
      </c>
      <c r="E75" s="155">
        <f t="shared" si="1932"/>
        <v>1164</v>
      </c>
      <c r="F75" s="156" t="str">
        <f t="shared" si="1729"/>
        <v>1</v>
      </c>
      <c r="G75" s="157">
        <f t="shared" si="102"/>
        <v>1</v>
      </c>
      <c r="H75" s="158">
        <f t="shared" si="103"/>
        <v>0</v>
      </c>
      <c r="I75" s="159"/>
      <c r="J75" s="159"/>
      <c r="K75" s="159"/>
      <c r="L75" s="78"/>
      <c r="M75" s="79"/>
      <c r="N75" s="77" t="str">
        <f t="shared" si="104"/>
        <v>0</v>
      </c>
      <c r="O75" s="81">
        <f t="shared" si="1730"/>
        <v>0</v>
      </c>
      <c r="P75" s="160">
        <f t="shared" si="1731"/>
        <v>0</v>
      </c>
      <c r="Q75" s="160">
        <f t="shared" si="1732"/>
        <v>0</v>
      </c>
      <c r="R75" s="160">
        <f t="shared" si="1733"/>
        <v>0</v>
      </c>
      <c r="S75" s="160">
        <f t="shared" si="1734"/>
        <v>0</v>
      </c>
      <c r="T75" s="161">
        <f t="shared" ref="T75:U75" si="1933">T74</f>
        <v>2</v>
      </c>
      <c r="U75" s="162">
        <f t="shared" si="1933"/>
        <v>1165</v>
      </c>
      <c r="V75" s="163" t="str">
        <f t="shared" si="1736"/>
        <v>1</v>
      </c>
      <c r="W75" s="164">
        <f t="shared" si="112"/>
        <v>1</v>
      </c>
      <c r="X75" s="165">
        <f t="shared" si="113"/>
        <v>0</v>
      </c>
      <c r="Y75" s="166"/>
      <c r="Z75" s="166"/>
      <c r="AA75" s="166"/>
      <c r="AB75" s="84"/>
      <c r="AC75" s="85"/>
      <c r="AD75" s="83" t="str">
        <f t="shared" si="114"/>
        <v>0</v>
      </c>
      <c r="AE75" s="167">
        <f t="shared" si="1737"/>
        <v>0</v>
      </c>
      <c r="AF75" s="168">
        <f t="shared" si="1738"/>
        <v>0</v>
      </c>
      <c r="AG75" s="168">
        <f t="shared" si="1739"/>
        <v>0</v>
      </c>
      <c r="AH75" s="168">
        <f t="shared" si="1740"/>
        <v>0</v>
      </c>
      <c r="AI75" s="168">
        <f t="shared" si="1741"/>
        <v>0</v>
      </c>
      <c r="AJ75" s="154">
        <f t="shared" ref="AJ75:AK75" si="1934">AJ74</f>
        <v>3</v>
      </c>
      <c r="AK75" s="155">
        <f t="shared" si="1934"/>
        <v>1166</v>
      </c>
      <c r="AL75" s="156" t="str">
        <f t="shared" si="1743"/>
        <v>1</v>
      </c>
      <c r="AM75" s="157">
        <f t="shared" si="122"/>
        <v>2</v>
      </c>
      <c r="AN75" s="158">
        <f t="shared" si="123"/>
        <v>0</v>
      </c>
      <c r="AO75" s="159"/>
      <c r="AP75" s="159"/>
      <c r="AQ75" s="159"/>
      <c r="AR75" s="78"/>
      <c r="AS75" s="79"/>
      <c r="AT75" s="77" t="str">
        <f t="shared" si="124"/>
        <v>0</v>
      </c>
      <c r="AU75" s="81">
        <f t="shared" si="1744"/>
        <v>0</v>
      </c>
      <c r="AV75" s="160">
        <f t="shared" si="1745"/>
        <v>0</v>
      </c>
      <c r="AW75" s="160">
        <f t="shared" si="1746"/>
        <v>0</v>
      </c>
      <c r="AX75" s="160">
        <f t="shared" si="1747"/>
        <v>0</v>
      </c>
      <c r="AY75" s="160">
        <f t="shared" si="1748"/>
        <v>0</v>
      </c>
      <c r="AZ75" s="161">
        <f t="shared" ref="AZ75:BA75" si="1935">AZ74</f>
        <v>4</v>
      </c>
      <c r="BA75" s="162">
        <f t="shared" si="1935"/>
        <v>1167</v>
      </c>
      <c r="BB75" s="163" t="str">
        <f t="shared" si="1750"/>
        <v>1</v>
      </c>
      <c r="BC75" s="164">
        <f t="shared" si="132"/>
        <v>4</v>
      </c>
      <c r="BD75" s="165">
        <f t="shared" si="133"/>
        <v>0</v>
      </c>
      <c r="BE75" s="166"/>
      <c r="BF75" s="166"/>
      <c r="BG75" s="166"/>
      <c r="BH75" s="84"/>
      <c r="BI75" s="85"/>
      <c r="BJ75" s="83" t="str">
        <f t="shared" si="134"/>
        <v>0</v>
      </c>
      <c r="BK75" s="167">
        <f t="shared" si="1751"/>
        <v>0</v>
      </c>
      <c r="BL75" s="168">
        <f t="shared" si="1752"/>
        <v>0</v>
      </c>
      <c r="BM75" s="168">
        <f t="shared" si="1753"/>
        <v>0</v>
      </c>
      <c r="BN75" s="168">
        <f t="shared" si="1754"/>
        <v>0</v>
      </c>
      <c r="BO75" s="168">
        <f t="shared" si="1755"/>
        <v>0</v>
      </c>
      <c r="BP75" s="154">
        <f t="shared" ref="BP75:BQ75" si="1936">BP74</f>
        <v>5</v>
      </c>
      <c r="BQ75" s="155">
        <f t="shared" si="1936"/>
        <v>1168</v>
      </c>
      <c r="BR75" s="156" t="str">
        <f t="shared" si="1757"/>
        <v>1</v>
      </c>
      <c r="BS75" s="157">
        <f t="shared" si="142"/>
        <v>4</v>
      </c>
      <c r="BT75" s="158">
        <f t="shared" si="143"/>
        <v>0</v>
      </c>
      <c r="BU75" s="159"/>
      <c r="BV75" s="159"/>
      <c r="BW75" s="159"/>
      <c r="BX75" s="78"/>
      <c r="BY75" s="79"/>
      <c r="BZ75" s="77" t="str">
        <f t="shared" si="144"/>
        <v>0</v>
      </c>
      <c r="CA75" s="81">
        <f t="shared" si="1758"/>
        <v>0</v>
      </c>
      <c r="CB75" s="160">
        <f t="shared" si="1759"/>
        <v>0</v>
      </c>
      <c r="CC75" s="160">
        <f t="shared" si="1760"/>
        <v>0</v>
      </c>
      <c r="CD75" s="160">
        <f t="shared" si="1761"/>
        <v>0</v>
      </c>
      <c r="CE75" s="160">
        <f t="shared" si="1762"/>
        <v>0</v>
      </c>
      <c r="CF75" s="161">
        <f t="shared" ref="CF75:CG75" si="1937">CF74</f>
        <v>6</v>
      </c>
      <c r="CG75" s="162">
        <f t="shared" si="1937"/>
        <v>1169</v>
      </c>
      <c r="CH75" s="163" t="str">
        <f t="shared" si="1764"/>
        <v>1</v>
      </c>
      <c r="CI75" s="164">
        <f t="shared" si="152"/>
        <v>2</v>
      </c>
      <c r="CJ75" s="165">
        <f t="shared" si="153"/>
        <v>0</v>
      </c>
      <c r="CK75" s="166"/>
      <c r="CL75" s="166"/>
      <c r="CM75" s="166"/>
      <c r="CN75" s="84"/>
      <c r="CO75" s="85"/>
      <c r="CP75" s="83" t="str">
        <f t="shared" si="154"/>
        <v>0</v>
      </c>
      <c r="CQ75" s="167">
        <f t="shared" si="1765"/>
        <v>0</v>
      </c>
      <c r="CR75" s="168">
        <f t="shared" si="1766"/>
        <v>0</v>
      </c>
      <c r="CS75" s="168">
        <f t="shared" si="1767"/>
        <v>0</v>
      </c>
      <c r="CT75" s="168">
        <f t="shared" si="1768"/>
        <v>0</v>
      </c>
      <c r="CU75" s="168">
        <f t="shared" si="1769"/>
        <v>0</v>
      </c>
      <c r="CV75" s="154">
        <f t="shared" ref="CV75:CW75" si="1938">CV74</f>
        <v>7</v>
      </c>
      <c r="CW75" s="155">
        <f t="shared" si="1938"/>
        <v>1170</v>
      </c>
      <c r="CX75" s="156" t="str">
        <f t="shared" si="1771"/>
        <v>1</v>
      </c>
      <c r="CY75" s="157">
        <f t="shared" si="162"/>
        <v>2</v>
      </c>
      <c r="CZ75" s="158">
        <f t="shared" si="163"/>
        <v>0</v>
      </c>
      <c r="DA75" s="159"/>
      <c r="DB75" s="159"/>
      <c r="DC75" s="159"/>
      <c r="DD75" s="78"/>
      <c r="DE75" s="79"/>
      <c r="DF75" s="77" t="str">
        <f t="shared" si="164"/>
        <v>0</v>
      </c>
      <c r="DG75" s="81">
        <f t="shared" si="1772"/>
        <v>0</v>
      </c>
      <c r="DH75" s="160">
        <f t="shared" si="1773"/>
        <v>0</v>
      </c>
      <c r="DI75" s="160">
        <f t="shared" si="1774"/>
        <v>0</v>
      </c>
      <c r="DJ75" s="160">
        <f t="shared" si="1775"/>
        <v>0</v>
      </c>
      <c r="DK75" s="160">
        <f t="shared" si="1776"/>
        <v>0</v>
      </c>
      <c r="DL75" s="161">
        <f t="shared" ref="DL75:DM75" si="1939">DL74</f>
        <v>8</v>
      </c>
      <c r="DM75" s="162">
        <f t="shared" si="1939"/>
        <v>1171</v>
      </c>
      <c r="DN75" s="163" t="str">
        <f t="shared" si="1778"/>
        <v>1</v>
      </c>
      <c r="DO75" s="164">
        <f t="shared" si="172"/>
        <v>2</v>
      </c>
      <c r="DP75" s="165">
        <f t="shared" si="173"/>
        <v>0</v>
      </c>
      <c r="DQ75" s="166"/>
      <c r="DR75" s="166"/>
      <c r="DS75" s="166"/>
      <c r="DT75" s="84"/>
      <c r="DU75" s="85"/>
      <c r="DV75" s="83" t="str">
        <f t="shared" si="174"/>
        <v>0</v>
      </c>
      <c r="DW75" s="167">
        <f t="shared" si="1779"/>
        <v>0</v>
      </c>
      <c r="DX75" s="168">
        <f t="shared" si="1780"/>
        <v>0</v>
      </c>
      <c r="DY75" s="168">
        <f t="shared" si="1781"/>
        <v>0</v>
      </c>
      <c r="DZ75" s="168">
        <f t="shared" si="1782"/>
        <v>0</v>
      </c>
      <c r="EA75" s="168">
        <f t="shared" si="1783"/>
        <v>0</v>
      </c>
      <c r="EB75" s="154">
        <f t="shared" ref="EB75:EC75" si="1940">EB74</f>
        <v>9</v>
      </c>
      <c r="EC75" s="155">
        <f t="shared" si="1940"/>
        <v>1172</v>
      </c>
      <c r="ED75" s="156" t="str">
        <f t="shared" si="1785"/>
        <v>1</v>
      </c>
      <c r="EE75" s="157">
        <f t="shared" si="182"/>
        <v>5</v>
      </c>
      <c r="EF75" s="169">
        <f t="shared" si="183"/>
        <v>0</v>
      </c>
      <c r="EG75" s="159"/>
      <c r="EH75" s="159"/>
      <c r="EI75" s="159"/>
      <c r="EJ75" s="78"/>
      <c r="EK75" s="79"/>
      <c r="EL75" s="77" t="str">
        <f t="shared" si="184"/>
        <v>0</v>
      </c>
      <c r="EM75" s="81">
        <f t="shared" si="1786"/>
        <v>0</v>
      </c>
      <c r="EN75" s="160">
        <f t="shared" si="1787"/>
        <v>0</v>
      </c>
      <c r="EO75" s="160">
        <f t="shared" si="1788"/>
        <v>0</v>
      </c>
      <c r="EP75" s="160">
        <f t="shared" si="1789"/>
        <v>0</v>
      </c>
      <c r="EQ75" s="160">
        <f t="shared" si="1790"/>
        <v>0</v>
      </c>
      <c r="ER75" s="161">
        <f t="shared" ref="ER75:ES75" si="1941">ER74</f>
        <v>10</v>
      </c>
      <c r="ES75" s="162">
        <f t="shared" si="1941"/>
        <v>1173</v>
      </c>
      <c r="ET75" s="163" t="str">
        <f t="shared" si="1792"/>
        <v>1</v>
      </c>
      <c r="EU75" s="164">
        <f t="shared" si="192"/>
        <v>19</v>
      </c>
      <c r="EV75" s="165">
        <f t="shared" si="193"/>
        <v>0</v>
      </c>
      <c r="EW75" s="166"/>
      <c r="EX75" s="166"/>
      <c r="EY75" s="166"/>
      <c r="EZ75" s="84"/>
      <c r="FA75" s="85"/>
      <c r="FB75" s="83" t="str">
        <f t="shared" si="194"/>
        <v>0</v>
      </c>
      <c r="FC75" s="167">
        <f t="shared" si="1793"/>
        <v>0</v>
      </c>
      <c r="FD75" s="168">
        <f t="shared" si="1794"/>
        <v>0</v>
      </c>
      <c r="FE75" s="168">
        <f t="shared" si="1795"/>
        <v>0</v>
      </c>
      <c r="FF75" s="168">
        <f t="shared" si="1796"/>
        <v>0</v>
      </c>
      <c r="FG75" s="168">
        <f t="shared" si="1797"/>
        <v>0</v>
      </c>
      <c r="FH75" s="154">
        <f t="shared" ref="FH75:FI75" si="1942">FH74</f>
        <v>11</v>
      </c>
      <c r="FI75" s="155">
        <f t="shared" si="1942"/>
        <v>1174</v>
      </c>
      <c r="FJ75" s="156" t="str">
        <f t="shared" si="1799"/>
        <v>1</v>
      </c>
      <c r="FK75" s="157">
        <f t="shared" si="202"/>
        <v>4</v>
      </c>
      <c r="FL75" s="158">
        <f t="shared" si="203"/>
        <v>0</v>
      </c>
      <c r="FM75" s="159"/>
      <c r="FN75" s="159"/>
      <c r="FO75" s="159"/>
      <c r="FP75" s="78"/>
      <c r="FQ75" s="79"/>
      <c r="FR75" s="77" t="str">
        <f t="shared" si="204"/>
        <v>0</v>
      </c>
      <c r="FS75" s="81">
        <f t="shared" si="1800"/>
        <v>0</v>
      </c>
      <c r="FT75" s="160">
        <f t="shared" si="1801"/>
        <v>0</v>
      </c>
      <c r="FU75" s="160">
        <f t="shared" si="1802"/>
        <v>0</v>
      </c>
      <c r="FV75" s="160">
        <f t="shared" si="1803"/>
        <v>0</v>
      </c>
      <c r="FW75" s="160">
        <f t="shared" si="1804"/>
        <v>0</v>
      </c>
      <c r="FX75" s="161">
        <f t="shared" ref="FX75:FY75" si="1943">FX74</f>
        <v>12</v>
      </c>
      <c r="FY75" s="162">
        <f t="shared" si="1943"/>
        <v>1175</v>
      </c>
      <c r="FZ75" s="163" t="str">
        <f t="shared" si="1806"/>
        <v>1</v>
      </c>
      <c r="GA75" s="164">
        <f t="shared" si="212"/>
        <v>2</v>
      </c>
      <c r="GB75" s="165">
        <f t="shared" si="213"/>
        <v>0</v>
      </c>
      <c r="GC75" s="166"/>
      <c r="GD75" s="166"/>
      <c r="GE75" s="166"/>
      <c r="GF75" s="84"/>
      <c r="GG75" s="85"/>
      <c r="GH75" s="83" t="str">
        <f t="shared" si="214"/>
        <v>0</v>
      </c>
      <c r="GI75" s="167">
        <f t="shared" si="1807"/>
        <v>0</v>
      </c>
      <c r="GJ75" s="168">
        <f t="shared" si="1808"/>
        <v>0</v>
      </c>
      <c r="GK75" s="168">
        <f t="shared" si="1809"/>
        <v>0</v>
      </c>
      <c r="GL75" s="168">
        <f t="shared" si="1810"/>
        <v>0</v>
      </c>
      <c r="GM75" s="168">
        <f t="shared" si="1811"/>
        <v>0</v>
      </c>
      <c r="GN75" s="154">
        <f t="shared" ref="GN75:GO75" si="1944">GN74</f>
        <v>13</v>
      </c>
      <c r="GO75" s="155">
        <f t="shared" si="1944"/>
        <v>1176</v>
      </c>
      <c r="GP75" s="156" t="str">
        <f t="shared" si="1813"/>
        <v>1</v>
      </c>
      <c r="GQ75" s="157">
        <f t="shared" si="222"/>
        <v>3</v>
      </c>
      <c r="GR75" s="158">
        <f t="shared" si="223"/>
        <v>0</v>
      </c>
      <c r="GS75" s="159"/>
      <c r="GT75" s="159"/>
      <c r="GU75" s="159"/>
      <c r="GV75" s="78"/>
      <c r="GW75" s="79"/>
      <c r="GX75" s="77" t="str">
        <f t="shared" si="224"/>
        <v>0</v>
      </c>
      <c r="GY75" s="81">
        <f t="shared" si="1814"/>
        <v>0</v>
      </c>
      <c r="GZ75" s="160">
        <f t="shared" si="1815"/>
        <v>0</v>
      </c>
      <c r="HA75" s="160">
        <f t="shared" si="1816"/>
        <v>0</v>
      </c>
      <c r="HB75" s="160">
        <f t="shared" si="1817"/>
        <v>0</v>
      </c>
      <c r="HC75" s="160">
        <f t="shared" si="1818"/>
        <v>0</v>
      </c>
      <c r="HD75" s="161">
        <f t="shared" ref="HD75:HE75" si="1945">HD74</f>
        <v>14</v>
      </c>
      <c r="HE75" s="162">
        <f t="shared" si="1945"/>
        <v>1177</v>
      </c>
      <c r="HF75" s="163" t="str">
        <f t="shared" si="1820"/>
        <v>1</v>
      </c>
      <c r="HG75" s="164">
        <f t="shared" si="232"/>
        <v>5</v>
      </c>
      <c r="HH75" s="165">
        <f t="shared" si="233"/>
        <v>0</v>
      </c>
      <c r="HI75" s="166"/>
      <c r="HJ75" s="166"/>
      <c r="HK75" s="166"/>
      <c r="HL75" s="84"/>
      <c r="HM75" s="85"/>
      <c r="HN75" s="83" t="str">
        <f t="shared" si="234"/>
        <v>0</v>
      </c>
      <c r="HO75" s="167">
        <f t="shared" si="1821"/>
        <v>0</v>
      </c>
      <c r="HP75" s="168">
        <f t="shared" si="1822"/>
        <v>0</v>
      </c>
      <c r="HQ75" s="168">
        <f t="shared" si="1823"/>
        <v>0</v>
      </c>
      <c r="HR75" s="168">
        <f t="shared" si="1824"/>
        <v>0</v>
      </c>
      <c r="HS75" s="168">
        <f t="shared" si="1825"/>
        <v>0</v>
      </c>
      <c r="HT75" s="154">
        <f t="shared" ref="HT75:HU75" si="1946">HT74</f>
        <v>15</v>
      </c>
      <c r="HU75" s="155">
        <f t="shared" si="1946"/>
        <v>1178</v>
      </c>
      <c r="HV75" s="156" t="str">
        <f t="shared" si="1827"/>
        <v>1</v>
      </c>
      <c r="HW75" s="157" t="str">
        <f t="shared" si="242"/>
        <v/>
      </c>
      <c r="HX75" s="169">
        <f t="shared" si="243"/>
        <v>0</v>
      </c>
      <c r="HY75" s="159"/>
      <c r="HZ75" s="159"/>
      <c r="IA75" s="159"/>
      <c r="IB75" s="160"/>
      <c r="IC75" s="160"/>
      <c r="ID75" s="160" t="str">
        <f t="shared" si="244"/>
        <v>0</v>
      </c>
      <c r="IE75" s="160">
        <f t="shared" si="1828"/>
        <v>0</v>
      </c>
      <c r="IF75" s="160">
        <f t="shared" si="1829"/>
        <v>0</v>
      </c>
      <c r="IG75" s="160">
        <f t="shared" si="1830"/>
        <v>0</v>
      </c>
      <c r="IH75" s="160">
        <f t="shared" si="1831"/>
        <v>0</v>
      </c>
      <c r="II75" s="160">
        <f t="shared" si="1832"/>
        <v>0</v>
      </c>
      <c r="IJ75" s="161">
        <f t="shared" ref="IJ75:IK75" si="1947">IJ74</f>
        <v>16</v>
      </c>
      <c r="IK75" s="162">
        <f t="shared" si="1947"/>
        <v>1179</v>
      </c>
      <c r="IL75" s="163" t="str">
        <f t="shared" si="1834"/>
        <v>1</v>
      </c>
      <c r="IM75" s="164" t="str">
        <f t="shared" si="252"/>
        <v/>
      </c>
      <c r="IN75" s="165">
        <f t="shared" si="253"/>
        <v>0</v>
      </c>
      <c r="IO75" s="166"/>
      <c r="IP75" s="166"/>
      <c r="IQ75" s="166"/>
      <c r="IR75" s="168"/>
      <c r="IS75" s="168"/>
      <c r="IT75" s="170" t="str">
        <f t="shared" si="254"/>
        <v>0</v>
      </c>
      <c r="IU75" s="170">
        <f t="shared" si="1835"/>
        <v>0</v>
      </c>
      <c r="IV75" s="168">
        <f t="shared" si="1836"/>
        <v>0</v>
      </c>
      <c r="IW75" s="168">
        <f t="shared" si="1837"/>
        <v>0</v>
      </c>
      <c r="IX75" s="168">
        <f t="shared" si="1838"/>
        <v>0</v>
      </c>
      <c r="IY75" s="168">
        <f t="shared" si="1839"/>
        <v>0</v>
      </c>
      <c r="IZ75" s="154">
        <f t="shared" ref="IZ75:JA75" si="1948">IZ74</f>
        <v>17</v>
      </c>
      <c r="JA75" s="155">
        <f t="shared" si="1948"/>
        <v>1180</v>
      </c>
      <c r="JB75" s="156" t="str">
        <f t="shared" si="1841"/>
        <v>1</v>
      </c>
      <c r="JC75" s="157" t="str">
        <f t="shared" si="262"/>
        <v/>
      </c>
      <c r="JD75" s="158">
        <f t="shared" si="263"/>
        <v>0</v>
      </c>
      <c r="JE75" s="159"/>
      <c r="JF75" s="159"/>
      <c r="JG75" s="159"/>
      <c r="JH75" s="160"/>
      <c r="JI75" s="160"/>
      <c r="JJ75" s="171" t="str">
        <f t="shared" si="264"/>
        <v>0</v>
      </c>
      <c r="JK75" s="171">
        <f t="shared" si="1842"/>
        <v>0</v>
      </c>
      <c r="JL75" s="160">
        <f t="shared" si="1843"/>
        <v>0</v>
      </c>
      <c r="JM75" s="160">
        <f t="shared" si="1844"/>
        <v>0</v>
      </c>
      <c r="JN75" s="160">
        <f t="shared" si="1845"/>
        <v>0</v>
      </c>
      <c r="JO75" s="160">
        <f t="shared" si="1846"/>
        <v>0</v>
      </c>
      <c r="JP75" s="161">
        <f t="shared" ref="JP75:JQ75" si="1949">JP74</f>
        <v>18</v>
      </c>
      <c r="JQ75" s="162">
        <f t="shared" si="1949"/>
        <v>1181</v>
      </c>
      <c r="JR75" s="163" t="str">
        <f t="shared" si="1848"/>
        <v>1</v>
      </c>
      <c r="JS75" s="164" t="str">
        <f t="shared" si="272"/>
        <v/>
      </c>
      <c r="JT75" s="165">
        <f t="shared" si="273"/>
        <v>0</v>
      </c>
      <c r="JU75" s="166"/>
      <c r="JV75" s="166"/>
      <c r="JW75" s="166"/>
      <c r="JX75" s="168"/>
      <c r="JY75" s="168"/>
      <c r="JZ75" s="170" t="str">
        <f t="shared" si="274"/>
        <v>0</v>
      </c>
      <c r="KA75" s="170">
        <f t="shared" si="1849"/>
        <v>0</v>
      </c>
      <c r="KB75" s="168">
        <f t="shared" si="1850"/>
        <v>0</v>
      </c>
      <c r="KC75" s="168">
        <f t="shared" si="1851"/>
        <v>0</v>
      </c>
      <c r="KD75" s="168">
        <f t="shared" si="1852"/>
        <v>0</v>
      </c>
      <c r="KE75" s="168">
        <f t="shared" si="1853"/>
        <v>0</v>
      </c>
      <c r="KF75" s="154">
        <f t="shared" ref="KF75:KG75" si="1950">KF74</f>
        <v>19</v>
      </c>
      <c r="KG75" s="155">
        <f t="shared" si="1950"/>
        <v>1182</v>
      </c>
      <c r="KH75" s="156" t="str">
        <f t="shared" si="1855"/>
        <v>1</v>
      </c>
      <c r="KI75" s="157" t="str">
        <f t="shared" si="282"/>
        <v/>
      </c>
      <c r="KJ75" s="158">
        <f t="shared" si="283"/>
        <v>0</v>
      </c>
      <c r="KK75" s="159"/>
      <c r="KL75" s="159"/>
      <c r="KM75" s="159"/>
      <c r="KN75" s="160"/>
      <c r="KO75" s="160"/>
      <c r="KP75" s="171" t="str">
        <f t="shared" si="284"/>
        <v>0</v>
      </c>
      <c r="KQ75" s="171">
        <f t="shared" si="1856"/>
        <v>0</v>
      </c>
      <c r="KR75" s="160">
        <f t="shared" si="1857"/>
        <v>0</v>
      </c>
      <c r="KS75" s="160">
        <f t="shared" si="1858"/>
        <v>0</v>
      </c>
      <c r="KT75" s="160">
        <f t="shared" si="1859"/>
        <v>0</v>
      </c>
      <c r="KU75" s="160">
        <f t="shared" si="1860"/>
        <v>0</v>
      </c>
      <c r="KV75" s="161">
        <f t="shared" ref="KV75:KW75" si="1951">KV74</f>
        <v>20</v>
      </c>
      <c r="KW75" s="162">
        <f t="shared" si="1951"/>
        <v>1183</v>
      </c>
      <c r="KX75" s="163" t="str">
        <f t="shared" si="1862"/>
        <v>1</v>
      </c>
      <c r="KY75" s="164" t="str">
        <f t="shared" si="292"/>
        <v/>
      </c>
      <c r="KZ75" s="165">
        <f t="shared" si="293"/>
        <v>0</v>
      </c>
      <c r="LA75" s="166"/>
      <c r="LB75" s="166"/>
      <c r="LC75" s="166"/>
      <c r="LD75" s="168"/>
      <c r="LE75" s="168"/>
      <c r="LF75" s="170" t="str">
        <f t="shared" si="294"/>
        <v>0</v>
      </c>
      <c r="LG75" s="170">
        <f t="shared" si="1863"/>
        <v>0</v>
      </c>
      <c r="LH75" s="168">
        <f t="shared" si="1864"/>
        <v>0</v>
      </c>
      <c r="LI75" s="168">
        <f t="shared" si="1865"/>
        <v>0</v>
      </c>
      <c r="LJ75" s="168">
        <f t="shared" si="1866"/>
        <v>0</v>
      </c>
      <c r="LK75" s="168">
        <f t="shared" si="1867"/>
        <v>0</v>
      </c>
      <c r="LL75" s="172"/>
      <c r="LM75" s="172"/>
      <c r="LN75" s="168" t="str">
        <f t="shared" si="1868"/>
        <v>#REF!</v>
      </c>
      <c r="LO75" s="168" t="str">
        <f t="shared" si="1869"/>
        <v>#REF!</v>
      </c>
      <c r="LP75" s="168" t="str">
        <f t="shared" si="1870"/>
        <v>#REF!</v>
      </c>
      <c r="LQ75" s="168" t="str">
        <f t="shared" si="1871"/>
        <v>#REF!</v>
      </c>
    </row>
    <row r="76" ht="15.75" customHeight="1">
      <c r="A76" s="151">
        <v>46180.0</v>
      </c>
      <c r="B76" s="152" t="s">
        <v>31</v>
      </c>
      <c r="C76" s="153">
        <f t="shared" si="99"/>
        <v>0</v>
      </c>
      <c r="D76" s="154">
        <f t="shared" ref="D76:E76" si="1952">D66</f>
        <v>1</v>
      </c>
      <c r="E76" s="173">
        <f t="shared" si="1952"/>
        <v>1164</v>
      </c>
      <c r="F76" s="156" t="str">
        <f t="shared" si="1729"/>
        <v>1</v>
      </c>
      <c r="G76" s="157">
        <f t="shared" si="102"/>
        <v>1</v>
      </c>
      <c r="H76" s="158">
        <f t="shared" si="103"/>
        <v>0</v>
      </c>
      <c r="I76" s="159"/>
      <c r="J76" s="159"/>
      <c r="K76" s="159"/>
      <c r="L76" s="78"/>
      <c r="M76" s="79"/>
      <c r="N76" s="77" t="str">
        <f t="shared" si="104"/>
        <v>0</v>
      </c>
      <c r="O76" s="81">
        <f t="shared" si="1730"/>
        <v>0</v>
      </c>
      <c r="P76" s="160">
        <f t="shared" si="1731"/>
        <v>0</v>
      </c>
      <c r="Q76" s="160">
        <f t="shared" si="1732"/>
        <v>0</v>
      </c>
      <c r="R76" s="160">
        <f t="shared" si="1733"/>
        <v>0</v>
      </c>
      <c r="S76" s="160">
        <f t="shared" si="1734"/>
        <v>0</v>
      </c>
      <c r="T76" s="161">
        <f t="shared" ref="T76:U76" si="1953">T75</f>
        <v>2</v>
      </c>
      <c r="U76" s="162">
        <f t="shared" si="1953"/>
        <v>1165</v>
      </c>
      <c r="V76" s="163" t="str">
        <f t="shared" si="1736"/>
        <v>1</v>
      </c>
      <c r="W76" s="164">
        <f t="shared" si="112"/>
        <v>1</v>
      </c>
      <c r="X76" s="165">
        <f t="shared" si="113"/>
        <v>0</v>
      </c>
      <c r="Y76" s="166"/>
      <c r="Z76" s="166"/>
      <c r="AA76" s="166"/>
      <c r="AB76" s="84"/>
      <c r="AC76" s="85"/>
      <c r="AD76" s="83" t="str">
        <f t="shared" si="114"/>
        <v>0</v>
      </c>
      <c r="AE76" s="167">
        <f t="shared" si="1737"/>
        <v>0</v>
      </c>
      <c r="AF76" s="168">
        <f t="shared" si="1738"/>
        <v>0</v>
      </c>
      <c r="AG76" s="168">
        <f t="shared" si="1739"/>
        <v>0</v>
      </c>
      <c r="AH76" s="168">
        <f t="shared" si="1740"/>
        <v>0</v>
      </c>
      <c r="AI76" s="168">
        <f t="shared" si="1741"/>
        <v>0</v>
      </c>
      <c r="AJ76" s="154">
        <f t="shared" ref="AJ76:AK76" si="1954">AJ66</f>
        <v>3</v>
      </c>
      <c r="AK76" s="173">
        <f t="shared" si="1954"/>
        <v>1166</v>
      </c>
      <c r="AL76" s="156" t="str">
        <f t="shared" si="1743"/>
        <v>1</v>
      </c>
      <c r="AM76" s="157">
        <f t="shared" si="122"/>
        <v>2</v>
      </c>
      <c r="AN76" s="158">
        <f t="shared" si="123"/>
        <v>0</v>
      </c>
      <c r="AO76" s="159"/>
      <c r="AP76" s="159"/>
      <c r="AQ76" s="159"/>
      <c r="AR76" s="78"/>
      <c r="AS76" s="79"/>
      <c r="AT76" s="77" t="str">
        <f t="shared" si="124"/>
        <v>0</v>
      </c>
      <c r="AU76" s="81">
        <f t="shared" si="1744"/>
        <v>0</v>
      </c>
      <c r="AV76" s="160">
        <f t="shared" si="1745"/>
        <v>0</v>
      </c>
      <c r="AW76" s="160">
        <f t="shared" si="1746"/>
        <v>0</v>
      </c>
      <c r="AX76" s="160">
        <f t="shared" si="1747"/>
        <v>0</v>
      </c>
      <c r="AY76" s="160">
        <f t="shared" si="1748"/>
        <v>0</v>
      </c>
      <c r="AZ76" s="161">
        <f t="shared" ref="AZ76:BA76" si="1955">AZ75</f>
        <v>4</v>
      </c>
      <c r="BA76" s="162">
        <f t="shared" si="1955"/>
        <v>1167</v>
      </c>
      <c r="BB76" s="163" t="str">
        <f t="shared" si="1750"/>
        <v>1</v>
      </c>
      <c r="BC76" s="164">
        <f t="shared" si="132"/>
        <v>4</v>
      </c>
      <c r="BD76" s="165">
        <f t="shared" si="133"/>
        <v>0</v>
      </c>
      <c r="BE76" s="166"/>
      <c r="BF76" s="166"/>
      <c r="BG76" s="166"/>
      <c r="BH76" s="84"/>
      <c r="BI76" s="85"/>
      <c r="BJ76" s="83" t="str">
        <f t="shared" si="134"/>
        <v>0</v>
      </c>
      <c r="BK76" s="167">
        <f t="shared" si="1751"/>
        <v>0</v>
      </c>
      <c r="BL76" s="168">
        <f t="shared" si="1752"/>
        <v>0</v>
      </c>
      <c r="BM76" s="168">
        <f t="shared" si="1753"/>
        <v>0</v>
      </c>
      <c r="BN76" s="168">
        <f t="shared" si="1754"/>
        <v>0</v>
      </c>
      <c r="BO76" s="168">
        <f t="shared" si="1755"/>
        <v>0</v>
      </c>
      <c r="BP76" s="154">
        <f t="shared" ref="BP76:BQ76" si="1956">BP66</f>
        <v>5</v>
      </c>
      <c r="BQ76" s="173">
        <f t="shared" si="1956"/>
        <v>1168</v>
      </c>
      <c r="BR76" s="156" t="str">
        <f t="shared" si="1757"/>
        <v>1</v>
      </c>
      <c r="BS76" s="157">
        <f t="shared" si="142"/>
        <v>4</v>
      </c>
      <c r="BT76" s="158">
        <f t="shared" si="143"/>
        <v>0</v>
      </c>
      <c r="BU76" s="159"/>
      <c r="BV76" s="159"/>
      <c r="BW76" s="159"/>
      <c r="BX76" s="78"/>
      <c r="BY76" s="79"/>
      <c r="BZ76" s="77" t="str">
        <f t="shared" si="144"/>
        <v>0</v>
      </c>
      <c r="CA76" s="81">
        <f t="shared" si="1758"/>
        <v>0</v>
      </c>
      <c r="CB76" s="160">
        <f t="shared" si="1759"/>
        <v>0</v>
      </c>
      <c r="CC76" s="160">
        <f t="shared" si="1760"/>
        <v>0</v>
      </c>
      <c r="CD76" s="160">
        <f t="shared" si="1761"/>
        <v>0</v>
      </c>
      <c r="CE76" s="160">
        <f t="shared" si="1762"/>
        <v>0</v>
      </c>
      <c r="CF76" s="161">
        <f t="shared" ref="CF76:CG76" si="1957">CF75</f>
        <v>6</v>
      </c>
      <c r="CG76" s="162">
        <f t="shared" si="1957"/>
        <v>1169</v>
      </c>
      <c r="CH76" s="163" t="str">
        <f t="shared" si="1764"/>
        <v>1</v>
      </c>
      <c r="CI76" s="164">
        <f t="shared" si="152"/>
        <v>2</v>
      </c>
      <c r="CJ76" s="165">
        <f t="shared" si="153"/>
        <v>0</v>
      </c>
      <c r="CK76" s="166"/>
      <c r="CL76" s="166"/>
      <c r="CM76" s="166"/>
      <c r="CN76" s="84"/>
      <c r="CO76" s="85"/>
      <c r="CP76" s="83" t="str">
        <f t="shared" si="154"/>
        <v>0</v>
      </c>
      <c r="CQ76" s="167">
        <f t="shared" si="1765"/>
        <v>0</v>
      </c>
      <c r="CR76" s="168">
        <f t="shared" si="1766"/>
        <v>0</v>
      </c>
      <c r="CS76" s="168">
        <f t="shared" si="1767"/>
        <v>0</v>
      </c>
      <c r="CT76" s="168">
        <f t="shared" si="1768"/>
        <v>0</v>
      </c>
      <c r="CU76" s="168">
        <f t="shared" si="1769"/>
        <v>0</v>
      </c>
      <c r="CV76" s="154">
        <f t="shared" ref="CV76:CW76" si="1958">CV66</f>
        <v>7</v>
      </c>
      <c r="CW76" s="173">
        <f t="shared" si="1958"/>
        <v>1170</v>
      </c>
      <c r="CX76" s="156" t="str">
        <f t="shared" si="1771"/>
        <v>1</v>
      </c>
      <c r="CY76" s="157">
        <f t="shared" si="162"/>
        <v>2</v>
      </c>
      <c r="CZ76" s="158">
        <f t="shared" si="163"/>
        <v>0</v>
      </c>
      <c r="DA76" s="159"/>
      <c r="DB76" s="159"/>
      <c r="DC76" s="159"/>
      <c r="DD76" s="78"/>
      <c r="DE76" s="79"/>
      <c r="DF76" s="77" t="str">
        <f t="shared" si="164"/>
        <v>0</v>
      </c>
      <c r="DG76" s="81">
        <f t="shared" si="1772"/>
        <v>0</v>
      </c>
      <c r="DH76" s="160">
        <f t="shared" si="1773"/>
        <v>0</v>
      </c>
      <c r="DI76" s="160">
        <f t="shared" si="1774"/>
        <v>0</v>
      </c>
      <c r="DJ76" s="160">
        <f t="shared" si="1775"/>
        <v>0</v>
      </c>
      <c r="DK76" s="160">
        <f t="shared" si="1776"/>
        <v>0</v>
      </c>
      <c r="DL76" s="161">
        <f t="shared" ref="DL76:DM76" si="1959">DL75</f>
        <v>8</v>
      </c>
      <c r="DM76" s="162">
        <f t="shared" si="1959"/>
        <v>1171</v>
      </c>
      <c r="DN76" s="163" t="str">
        <f t="shared" si="1778"/>
        <v>1</v>
      </c>
      <c r="DO76" s="164">
        <f t="shared" si="172"/>
        <v>2</v>
      </c>
      <c r="DP76" s="165">
        <f t="shared" si="173"/>
        <v>0</v>
      </c>
      <c r="DQ76" s="166"/>
      <c r="DR76" s="166"/>
      <c r="DS76" s="166"/>
      <c r="DT76" s="84"/>
      <c r="DU76" s="85"/>
      <c r="DV76" s="83" t="str">
        <f t="shared" si="174"/>
        <v>0</v>
      </c>
      <c r="DW76" s="167">
        <f t="shared" si="1779"/>
        <v>0</v>
      </c>
      <c r="DX76" s="168">
        <f t="shared" si="1780"/>
        <v>0</v>
      </c>
      <c r="DY76" s="168">
        <f t="shared" si="1781"/>
        <v>0</v>
      </c>
      <c r="DZ76" s="168">
        <f t="shared" si="1782"/>
        <v>0</v>
      </c>
      <c r="EA76" s="168">
        <f t="shared" si="1783"/>
        <v>0</v>
      </c>
      <c r="EB76" s="154">
        <f t="shared" ref="EB76:EC76" si="1960">EB66</f>
        <v>9</v>
      </c>
      <c r="EC76" s="173">
        <f t="shared" si="1960"/>
        <v>1172</v>
      </c>
      <c r="ED76" s="156" t="str">
        <f t="shared" si="1785"/>
        <v>1</v>
      </c>
      <c r="EE76" s="157">
        <f t="shared" si="182"/>
        <v>5</v>
      </c>
      <c r="EF76" s="169">
        <f t="shared" si="183"/>
        <v>0</v>
      </c>
      <c r="EG76" s="159"/>
      <c r="EH76" s="159"/>
      <c r="EI76" s="159"/>
      <c r="EJ76" s="78"/>
      <c r="EK76" s="79"/>
      <c r="EL76" s="77" t="str">
        <f t="shared" si="184"/>
        <v>0</v>
      </c>
      <c r="EM76" s="81">
        <f t="shared" si="1786"/>
        <v>0</v>
      </c>
      <c r="EN76" s="160">
        <f t="shared" si="1787"/>
        <v>0</v>
      </c>
      <c r="EO76" s="160">
        <f t="shared" si="1788"/>
        <v>0</v>
      </c>
      <c r="EP76" s="160">
        <f t="shared" si="1789"/>
        <v>0</v>
      </c>
      <c r="EQ76" s="160">
        <f t="shared" si="1790"/>
        <v>0</v>
      </c>
      <c r="ER76" s="161">
        <f t="shared" ref="ER76:ES76" si="1961">ER75</f>
        <v>10</v>
      </c>
      <c r="ES76" s="162">
        <f t="shared" si="1961"/>
        <v>1173</v>
      </c>
      <c r="ET76" s="163" t="str">
        <f t="shared" si="1792"/>
        <v>1</v>
      </c>
      <c r="EU76" s="164">
        <f t="shared" si="192"/>
        <v>19</v>
      </c>
      <c r="EV76" s="165">
        <f t="shared" si="193"/>
        <v>0</v>
      </c>
      <c r="EW76" s="166"/>
      <c r="EX76" s="166"/>
      <c r="EY76" s="166"/>
      <c r="EZ76" s="84"/>
      <c r="FA76" s="85"/>
      <c r="FB76" s="83" t="str">
        <f t="shared" si="194"/>
        <v>0</v>
      </c>
      <c r="FC76" s="167">
        <f t="shared" si="1793"/>
        <v>0</v>
      </c>
      <c r="FD76" s="168">
        <f t="shared" si="1794"/>
        <v>0</v>
      </c>
      <c r="FE76" s="168">
        <f t="shared" si="1795"/>
        <v>0</v>
      </c>
      <c r="FF76" s="168">
        <f t="shared" si="1796"/>
        <v>0</v>
      </c>
      <c r="FG76" s="168">
        <f t="shared" si="1797"/>
        <v>0</v>
      </c>
      <c r="FH76" s="154">
        <f t="shared" ref="FH76:FI76" si="1962">FH66</f>
        <v>11</v>
      </c>
      <c r="FI76" s="173">
        <f t="shared" si="1962"/>
        <v>1174</v>
      </c>
      <c r="FJ76" s="156" t="str">
        <f t="shared" si="1799"/>
        <v>1</v>
      </c>
      <c r="FK76" s="157">
        <f t="shared" si="202"/>
        <v>4</v>
      </c>
      <c r="FL76" s="158">
        <f t="shared" si="203"/>
        <v>0</v>
      </c>
      <c r="FM76" s="159"/>
      <c r="FN76" s="159"/>
      <c r="FO76" s="159"/>
      <c r="FP76" s="78"/>
      <c r="FQ76" s="79"/>
      <c r="FR76" s="77" t="str">
        <f t="shared" si="204"/>
        <v>0</v>
      </c>
      <c r="FS76" s="81">
        <f t="shared" si="1800"/>
        <v>0</v>
      </c>
      <c r="FT76" s="160">
        <f t="shared" si="1801"/>
        <v>0</v>
      </c>
      <c r="FU76" s="160">
        <f t="shared" si="1802"/>
        <v>0</v>
      </c>
      <c r="FV76" s="160">
        <f t="shared" si="1803"/>
        <v>0</v>
      </c>
      <c r="FW76" s="160">
        <f t="shared" si="1804"/>
        <v>0</v>
      </c>
      <c r="FX76" s="161">
        <f t="shared" ref="FX76:FY76" si="1963">FX75</f>
        <v>12</v>
      </c>
      <c r="FY76" s="162">
        <f t="shared" si="1963"/>
        <v>1175</v>
      </c>
      <c r="FZ76" s="163" t="str">
        <f t="shared" si="1806"/>
        <v>1</v>
      </c>
      <c r="GA76" s="164">
        <f t="shared" si="212"/>
        <v>2</v>
      </c>
      <c r="GB76" s="165">
        <f t="shared" si="213"/>
        <v>0</v>
      </c>
      <c r="GC76" s="166"/>
      <c r="GD76" s="166"/>
      <c r="GE76" s="166"/>
      <c r="GF76" s="84"/>
      <c r="GG76" s="85"/>
      <c r="GH76" s="83" t="str">
        <f t="shared" si="214"/>
        <v>0</v>
      </c>
      <c r="GI76" s="167">
        <f t="shared" si="1807"/>
        <v>0</v>
      </c>
      <c r="GJ76" s="168">
        <f t="shared" si="1808"/>
        <v>0</v>
      </c>
      <c r="GK76" s="168">
        <f t="shared" si="1809"/>
        <v>0</v>
      </c>
      <c r="GL76" s="168">
        <f t="shared" si="1810"/>
        <v>0</v>
      </c>
      <c r="GM76" s="168">
        <f t="shared" si="1811"/>
        <v>0</v>
      </c>
      <c r="GN76" s="154">
        <f t="shared" ref="GN76:GO76" si="1964">GN66</f>
        <v>13</v>
      </c>
      <c r="GO76" s="173">
        <f t="shared" si="1964"/>
        <v>1176</v>
      </c>
      <c r="GP76" s="156" t="str">
        <f t="shared" si="1813"/>
        <v>1</v>
      </c>
      <c r="GQ76" s="157">
        <f t="shared" si="222"/>
        <v>3</v>
      </c>
      <c r="GR76" s="158">
        <f t="shared" si="223"/>
        <v>0</v>
      </c>
      <c r="GS76" s="159"/>
      <c r="GT76" s="159"/>
      <c r="GU76" s="159"/>
      <c r="GV76" s="78"/>
      <c r="GW76" s="79"/>
      <c r="GX76" s="77" t="str">
        <f t="shared" si="224"/>
        <v>0</v>
      </c>
      <c r="GY76" s="81">
        <f t="shared" si="1814"/>
        <v>0</v>
      </c>
      <c r="GZ76" s="160">
        <f t="shared" si="1815"/>
        <v>0</v>
      </c>
      <c r="HA76" s="160">
        <f t="shared" si="1816"/>
        <v>0</v>
      </c>
      <c r="HB76" s="160">
        <f t="shared" si="1817"/>
        <v>0</v>
      </c>
      <c r="HC76" s="160">
        <f t="shared" si="1818"/>
        <v>0</v>
      </c>
      <c r="HD76" s="161">
        <f t="shared" ref="HD76:HE76" si="1965">HD75</f>
        <v>14</v>
      </c>
      <c r="HE76" s="162">
        <f t="shared" si="1965"/>
        <v>1177</v>
      </c>
      <c r="HF76" s="163" t="str">
        <f t="shared" si="1820"/>
        <v>1</v>
      </c>
      <c r="HG76" s="164">
        <f t="shared" si="232"/>
        <v>5</v>
      </c>
      <c r="HH76" s="165">
        <f t="shared" si="233"/>
        <v>0</v>
      </c>
      <c r="HI76" s="166"/>
      <c r="HJ76" s="166"/>
      <c r="HK76" s="166"/>
      <c r="HL76" s="84"/>
      <c r="HM76" s="85"/>
      <c r="HN76" s="83" t="str">
        <f t="shared" si="234"/>
        <v>0</v>
      </c>
      <c r="HO76" s="167">
        <f t="shared" si="1821"/>
        <v>0</v>
      </c>
      <c r="HP76" s="168">
        <f t="shared" si="1822"/>
        <v>0</v>
      </c>
      <c r="HQ76" s="168">
        <f t="shared" si="1823"/>
        <v>0</v>
      </c>
      <c r="HR76" s="168">
        <f t="shared" si="1824"/>
        <v>0</v>
      </c>
      <c r="HS76" s="168">
        <f t="shared" si="1825"/>
        <v>0</v>
      </c>
      <c r="HT76" s="154">
        <f t="shared" ref="HT76:HU76" si="1966">HT66</f>
        <v>15</v>
      </c>
      <c r="HU76" s="173">
        <f t="shared" si="1966"/>
        <v>1178</v>
      </c>
      <c r="HV76" s="156" t="str">
        <f t="shared" si="1827"/>
        <v>1</v>
      </c>
      <c r="HW76" s="157" t="str">
        <f t="shared" si="242"/>
        <v/>
      </c>
      <c r="HX76" s="169">
        <f t="shared" si="243"/>
        <v>0</v>
      </c>
      <c r="HY76" s="159"/>
      <c r="HZ76" s="159"/>
      <c r="IA76" s="159"/>
      <c r="IB76" s="160"/>
      <c r="IC76" s="160"/>
      <c r="ID76" s="160" t="str">
        <f t="shared" si="244"/>
        <v>0</v>
      </c>
      <c r="IE76" s="160">
        <f t="shared" si="1828"/>
        <v>0</v>
      </c>
      <c r="IF76" s="160">
        <f t="shared" si="1829"/>
        <v>0</v>
      </c>
      <c r="IG76" s="160">
        <f t="shared" si="1830"/>
        <v>0</v>
      </c>
      <c r="IH76" s="160">
        <f t="shared" si="1831"/>
        <v>0</v>
      </c>
      <c r="II76" s="160">
        <f t="shared" si="1832"/>
        <v>0</v>
      </c>
      <c r="IJ76" s="161">
        <f t="shared" ref="IJ76:IK76" si="1967">IJ75</f>
        <v>16</v>
      </c>
      <c r="IK76" s="162">
        <f t="shared" si="1967"/>
        <v>1179</v>
      </c>
      <c r="IL76" s="163" t="str">
        <f t="shared" si="1834"/>
        <v>1</v>
      </c>
      <c r="IM76" s="164" t="str">
        <f t="shared" si="252"/>
        <v/>
      </c>
      <c r="IN76" s="165">
        <f t="shared" si="253"/>
        <v>0</v>
      </c>
      <c r="IO76" s="166"/>
      <c r="IP76" s="166"/>
      <c r="IQ76" s="166"/>
      <c r="IR76" s="168"/>
      <c r="IS76" s="168"/>
      <c r="IT76" s="170" t="str">
        <f t="shared" si="254"/>
        <v>0</v>
      </c>
      <c r="IU76" s="170">
        <f t="shared" si="1835"/>
        <v>0</v>
      </c>
      <c r="IV76" s="168">
        <f t="shared" si="1836"/>
        <v>0</v>
      </c>
      <c r="IW76" s="168">
        <f t="shared" si="1837"/>
        <v>0</v>
      </c>
      <c r="IX76" s="168">
        <f t="shared" si="1838"/>
        <v>0</v>
      </c>
      <c r="IY76" s="168">
        <f t="shared" si="1839"/>
        <v>0</v>
      </c>
      <c r="IZ76" s="154">
        <f t="shared" ref="IZ76:JA76" si="1968">IZ66</f>
        <v>17</v>
      </c>
      <c r="JA76" s="173">
        <f t="shared" si="1968"/>
        <v>1180</v>
      </c>
      <c r="JB76" s="156" t="str">
        <f t="shared" si="1841"/>
        <v>1</v>
      </c>
      <c r="JC76" s="157" t="str">
        <f t="shared" si="262"/>
        <v/>
      </c>
      <c r="JD76" s="158">
        <f t="shared" si="263"/>
        <v>0</v>
      </c>
      <c r="JE76" s="159"/>
      <c r="JF76" s="159"/>
      <c r="JG76" s="159"/>
      <c r="JH76" s="160"/>
      <c r="JI76" s="160"/>
      <c r="JJ76" s="171" t="str">
        <f t="shared" si="264"/>
        <v>0</v>
      </c>
      <c r="JK76" s="171">
        <f t="shared" si="1842"/>
        <v>0</v>
      </c>
      <c r="JL76" s="160">
        <f t="shared" si="1843"/>
        <v>0</v>
      </c>
      <c r="JM76" s="160">
        <f t="shared" si="1844"/>
        <v>0</v>
      </c>
      <c r="JN76" s="160">
        <f t="shared" si="1845"/>
        <v>0</v>
      </c>
      <c r="JO76" s="160">
        <f t="shared" si="1846"/>
        <v>0</v>
      </c>
      <c r="JP76" s="161">
        <f t="shared" ref="JP76:JQ76" si="1969">JP75</f>
        <v>18</v>
      </c>
      <c r="JQ76" s="162">
        <f t="shared" si="1969"/>
        <v>1181</v>
      </c>
      <c r="JR76" s="163" t="str">
        <f t="shared" si="1848"/>
        <v>1</v>
      </c>
      <c r="JS76" s="164" t="str">
        <f t="shared" si="272"/>
        <v/>
      </c>
      <c r="JT76" s="165">
        <f t="shared" si="273"/>
        <v>0</v>
      </c>
      <c r="JU76" s="166"/>
      <c r="JV76" s="166"/>
      <c r="JW76" s="166"/>
      <c r="JX76" s="168"/>
      <c r="JY76" s="168"/>
      <c r="JZ76" s="170" t="str">
        <f t="shared" si="274"/>
        <v>0</v>
      </c>
      <c r="KA76" s="170">
        <f t="shared" si="1849"/>
        <v>0</v>
      </c>
      <c r="KB76" s="168">
        <f t="shared" si="1850"/>
        <v>0</v>
      </c>
      <c r="KC76" s="168">
        <f t="shared" si="1851"/>
        <v>0</v>
      </c>
      <c r="KD76" s="168">
        <f t="shared" si="1852"/>
        <v>0</v>
      </c>
      <c r="KE76" s="168">
        <f t="shared" si="1853"/>
        <v>0</v>
      </c>
      <c r="KF76" s="154">
        <f t="shared" ref="KF76:KG76" si="1970">KF66</f>
        <v>19</v>
      </c>
      <c r="KG76" s="173">
        <f t="shared" si="1970"/>
        <v>1182</v>
      </c>
      <c r="KH76" s="156" t="str">
        <f t="shared" si="1855"/>
        <v>1</v>
      </c>
      <c r="KI76" s="157" t="str">
        <f t="shared" si="282"/>
        <v/>
      </c>
      <c r="KJ76" s="158">
        <f t="shared" si="283"/>
        <v>0</v>
      </c>
      <c r="KK76" s="159"/>
      <c r="KL76" s="159"/>
      <c r="KM76" s="159"/>
      <c r="KN76" s="160"/>
      <c r="KO76" s="160"/>
      <c r="KP76" s="171" t="str">
        <f t="shared" si="284"/>
        <v>0</v>
      </c>
      <c r="KQ76" s="171">
        <f t="shared" si="1856"/>
        <v>0</v>
      </c>
      <c r="KR76" s="160">
        <f t="shared" si="1857"/>
        <v>0</v>
      </c>
      <c r="KS76" s="160">
        <f t="shared" si="1858"/>
        <v>0</v>
      </c>
      <c r="KT76" s="160">
        <f t="shared" si="1859"/>
        <v>0</v>
      </c>
      <c r="KU76" s="160">
        <f t="shared" si="1860"/>
        <v>0</v>
      </c>
      <c r="KV76" s="161">
        <f t="shared" ref="KV76:KW76" si="1971">KV75</f>
        <v>20</v>
      </c>
      <c r="KW76" s="162">
        <f t="shared" si="1971"/>
        <v>1183</v>
      </c>
      <c r="KX76" s="163" t="str">
        <f t="shared" si="1862"/>
        <v>1</v>
      </c>
      <c r="KY76" s="164" t="str">
        <f t="shared" si="292"/>
        <v/>
      </c>
      <c r="KZ76" s="165">
        <f t="shared" si="293"/>
        <v>0</v>
      </c>
      <c r="LA76" s="166"/>
      <c r="LB76" s="166"/>
      <c r="LC76" s="166"/>
      <c r="LD76" s="168"/>
      <c r="LE76" s="168"/>
      <c r="LF76" s="170" t="str">
        <f t="shared" si="294"/>
        <v>0</v>
      </c>
      <c r="LG76" s="170">
        <f t="shared" si="1863"/>
        <v>0</v>
      </c>
      <c r="LH76" s="168">
        <f t="shared" si="1864"/>
        <v>0</v>
      </c>
      <c r="LI76" s="168">
        <f t="shared" si="1865"/>
        <v>0</v>
      </c>
      <c r="LJ76" s="168">
        <f t="shared" si="1866"/>
        <v>0</v>
      </c>
      <c r="LK76" s="168">
        <f t="shared" si="1867"/>
        <v>0</v>
      </c>
      <c r="LL76" s="172"/>
      <c r="LM76" s="172"/>
      <c r="LN76" s="168" t="str">
        <f t="shared" si="1868"/>
        <v>#REF!</v>
      </c>
      <c r="LO76" s="168" t="str">
        <f t="shared" si="1869"/>
        <v>#REF!</v>
      </c>
      <c r="LP76" s="168" t="str">
        <f t="shared" si="1870"/>
        <v>#REF!</v>
      </c>
      <c r="LQ76" s="168" t="str">
        <f t="shared" si="1871"/>
        <v>#REF!</v>
      </c>
    </row>
    <row r="77" ht="15.75" customHeight="1">
      <c r="A77" s="151">
        <v>46181.0</v>
      </c>
      <c r="B77" s="152" t="s">
        <v>32</v>
      </c>
      <c r="C77" s="153">
        <f t="shared" si="99"/>
        <v>0</v>
      </c>
      <c r="D77" s="154">
        <f t="shared" ref="D77:E77" si="1972">D76</f>
        <v>1</v>
      </c>
      <c r="E77" s="173">
        <f t="shared" si="1972"/>
        <v>1164</v>
      </c>
      <c r="F77" s="156" t="str">
        <f t="shared" ref="F77:F92" si="1993">IFERROR(IF(S77&gt;=10,"6",IF(S77&gt;=8,"5",IF(S77&gt;=6,"4",IF(S77&gt;=4,"3",IF(S77&gt;=2,"2",IF(S77&gt;=-1,"1",IF(S77&gt;=-2,"-1",IF(S77&gt;=-3,"-2","-3")))))))), F84)</f>
        <v>1</v>
      </c>
      <c r="G77" s="157">
        <f t="shared" si="102"/>
        <v>1</v>
      </c>
      <c r="H77" s="158">
        <f t="shared" si="103"/>
        <v>0</v>
      </c>
      <c r="I77" s="159"/>
      <c r="J77" s="159"/>
      <c r="K77" s="159"/>
      <c r="L77" s="78"/>
      <c r="M77" s="79"/>
      <c r="N77" s="77" t="str">
        <f t="shared" si="104"/>
        <v>0</v>
      </c>
      <c r="O77" s="81">
        <f t="shared" si="1730"/>
        <v>0</v>
      </c>
      <c r="P77" s="160">
        <f t="shared" si="1731"/>
        <v>0</v>
      </c>
      <c r="Q77" s="160">
        <f t="shared" si="1732"/>
        <v>0</v>
      </c>
      <c r="R77" s="160">
        <f t="shared" si="1733"/>
        <v>0</v>
      </c>
      <c r="S77" s="160">
        <f t="shared" si="1734"/>
        <v>0</v>
      </c>
      <c r="T77" s="161">
        <f t="shared" ref="T77:U77" si="1973">T76</f>
        <v>2</v>
      </c>
      <c r="U77" s="175">
        <f t="shared" si="1973"/>
        <v>1165</v>
      </c>
      <c r="V77" s="163" t="str">
        <f t="shared" si="1736"/>
        <v>1</v>
      </c>
      <c r="W77" s="164">
        <f t="shared" si="112"/>
        <v>1</v>
      </c>
      <c r="X77" s="165">
        <f t="shared" si="113"/>
        <v>0</v>
      </c>
      <c r="Y77" s="166"/>
      <c r="Z77" s="166"/>
      <c r="AA77" s="166"/>
      <c r="AB77" s="84"/>
      <c r="AC77" s="85"/>
      <c r="AD77" s="83" t="str">
        <f t="shared" si="114"/>
        <v>0</v>
      </c>
      <c r="AE77" s="167">
        <f t="shared" si="1737"/>
        <v>0</v>
      </c>
      <c r="AF77" s="168">
        <f t="shared" si="1738"/>
        <v>0</v>
      </c>
      <c r="AG77" s="168">
        <f t="shared" si="1739"/>
        <v>0</v>
      </c>
      <c r="AH77" s="168">
        <f t="shared" si="1740"/>
        <v>0</v>
      </c>
      <c r="AI77" s="168">
        <f t="shared" si="1741"/>
        <v>0</v>
      </c>
      <c r="AJ77" s="154">
        <f t="shared" ref="AJ77:AK77" si="1974">AJ76</f>
        <v>3</v>
      </c>
      <c r="AK77" s="173">
        <f t="shared" si="1974"/>
        <v>1166</v>
      </c>
      <c r="AL77" s="156" t="str">
        <f t="shared" si="1743"/>
        <v>1</v>
      </c>
      <c r="AM77" s="157">
        <f t="shared" si="122"/>
        <v>2</v>
      </c>
      <c r="AN77" s="158">
        <f t="shared" si="123"/>
        <v>0</v>
      </c>
      <c r="AO77" s="159"/>
      <c r="AP77" s="159"/>
      <c r="AQ77" s="159"/>
      <c r="AR77" s="78"/>
      <c r="AS77" s="79"/>
      <c r="AT77" s="77" t="str">
        <f t="shared" si="124"/>
        <v>0</v>
      </c>
      <c r="AU77" s="81">
        <f t="shared" si="1744"/>
        <v>0</v>
      </c>
      <c r="AV77" s="160">
        <f t="shared" si="1745"/>
        <v>0</v>
      </c>
      <c r="AW77" s="160">
        <f t="shared" si="1746"/>
        <v>0</v>
      </c>
      <c r="AX77" s="160">
        <f t="shared" si="1747"/>
        <v>0</v>
      </c>
      <c r="AY77" s="160">
        <f t="shared" si="1748"/>
        <v>0</v>
      </c>
      <c r="AZ77" s="161">
        <f t="shared" ref="AZ77:BA77" si="1975">AZ76</f>
        <v>4</v>
      </c>
      <c r="BA77" s="175">
        <f t="shared" si="1975"/>
        <v>1167</v>
      </c>
      <c r="BB77" s="163" t="str">
        <f t="shared" si="1750"/>
        <v>1</v>
      </c>
      <c r="BC77" s="164">
        <f t="shared" si="132"/>
        <v>4</v>
      </c>
      <c r="BD77" s="165">
        <f t="shared" si="133"/>
        <v>0</v>
      </c>
      <c r="BE77" s="166"/>
      <c r="BF77" s="166"/>
      <c r="BG77" s="166"/>
      <c r="BH77" s="84"/>
      <c r="BI77" s="85"/>
      <c r="BJ77" s="83" t="str">
        <f t="shared" si="134"/>
        <v>0</v>
      </c>
      <c r="BK77" s="167">
        <f t="shared" si="1751"/>
        <v>0</v>
      </c>
      <c r="BL77" s="168">
        <f t="shared" si="1752"/>
        <v>0</v>
      </c>
      <c r="BM77" s="168">
        <f t="shared" si="1753"/>
        <v>0</v>
      </c>
      <c r="BN77" s="168">
        <f t="shared" si="1754"/>
        <v>0</v>
      </c>
      <c r="BO77" s="168">
        <f t="shared" si="1755"/>
        <v>0</v>
      </c>
      <c r="BP77" s="154">
        <f t="shared" ref="BP77:BQ77" si="1976">BP76</f>
        <v>5</v>
      </c>
      <c r="BQ77" s="173">
        <f t="shared" si="1976"/>
        <v>1168</v>
      </c>
      <c r="BR77" s="156" t="str">
        <f t="shared" si="1757"/>
        <v>1</v>
      </c>
      <c r="BS77" s="157">
        <f t="shared" si="142"/>
        <v>4</v>
      </c>
      <c r="BT77" s="158">
        <f t="shared" si="143"/>
        <v>0</v>
      </c>
      <c r="BU77" s="159"/>
      <c r="BV77" s="159"/>
      <c r="BW77" s="159"/>
      <c r="BX77" s="78"/>
      <c r="BY77" s="79"/>
      <c r="BZ77" s="77" t="str">
        <f t="shared" si="144"/>
        <v>0</v>
      </c>
      <c r="CA77" s="81">
        <f t="shared" si="1758"/>
        <v>0</v>
      </c>
      <c r="CB77" s="160">
        <f t="shared" si="1759"/>
        <v>0</v>
      </c>
      <c r="CC77" s="160">
        <f t="shared" si="1760"/>
        <v>0</v>
      </c>
      <c r="CD77" s="160">
        <f t="shared" si="1761"/>
        <v>0</v>
      </c>
      <c r="CE77" s="160">
        <f t="shared" si="1762"/>
        <v>0</v>
      </c>
      <c r="CF77" s="161">
        <f t="shared" ref="CF77:CG77" si="1977">CF76</f>
        <v>6</v>
      </c>
      <c r="CG77" s="175">
        <f t="shared" si="1977"/>
        <v>1169</v>
      </c>
      <c r="CH77" s="163" t="str">
        <f t="shared" si="1764"/>
        <v>1</v>
      </c>
      <c r="CI77" s="164">
        <f t="shared" si="152"/>
        <v>2</v>
      </c>
      <c r="CJ77" s="165">
        <f t="shared" si="153"/>
        <v>0</v>
      </c>
      <c r="CK77" s="166"/>
      <c r="CL77" s="166"/>
      <c r="CM77" s="166"/>
      <c r="CN77" s="84"/>
      <c r="CO77" s="85"/>
      <c r="CP77" s="83" t="str">
        <f t="shared" si="154"/>
        <v>0</v>
      </c>
      <c r="CQ77" s="167">
        <f t="shared" si="1765"/>
        <v>0</v>
      </c>
      <c r="CR77" s="168">
        <f t="shared" si="1766"/>
        <v>0</v>
      </c>
      <c r="CS77" s="168">
        <f t="shared" si="1767"/>
        <v>0</v>
      </c>
      <c r="CT77" s="168">
        <f t="shared" si="1768"/>
        <v>0</v>
      </c>
      <c r="CU77" s="168">
        <f t="shared" si="1769"/>
        <v>0</v>
      </c>
      <c r="CV77" s="154">
        <f t="shared" ref="CV77:CW77" si="1978">CV76</f>
        <v>7</v>
      </c>
      <c r="CW77" s="173">
        <f t="shared" si="1978"/>
        <v>1170</v>
      </c>
      <c r="CX77" s="156" t="str">
        <f t="shared" si="1771"/>
        <v>1</v>
      </c>
      <c r="CY77" s="157">
        <f t="shared" si="162"/>
        <v>2</v>
      </c>
      <c r="CZ77" s="158">
        <f t="shared" si="163"/>
        <v>0</v>
      </c>
      <c r="DA77" s="159"/>
      <c r="DB77" s="159"/>
      <c r="DC77" s="159"/>
      <c r="DD77" s="78"/>
      <c r="DE77" s="79"/>
      <c r="DF77" s="77" t="str">
        <f t="shared" si="164"/>
        <v>0</v>
      </c>
      <c r="DG77" s="81">
        <f t="shared" si="1772"/>
        <v>0</v>
      </c>
      <c r="DH77" s="160">
        <f t="shared" si="1773"/>
        <v>0</v>
      </c>
      <c r="DI77" s="160">
        <f t="shared" si="1774"/>
        <v>0</v>
      </c>
      <c r="DJ77" s="160">
        <f t="shared" si="1775"/>
        <v>0</v>
      </c>
      <c r="DK77" s="160">
        <f t="shared" si="1776"/>
        <v>0</v>
      </c>
      <c r="DL77" s="161">
        <f t="shared" ref="DL77:DM77" si="1979">DL76</f>
        <v>8</v>
      </c>
      <c r="DM77" s="175">
        <f t="shared" si="1979"/>
        <v>1171</v>
      </c>
      <c r="DN77" s="163" t="str">
        <f t="shared" si="1778"/>
        <v>1</v>
      </c>
      <c r="DO77" s="164">
        <f t="shared" si="172"/>
        <v>2</v>
      </c>
      <c r="DP77" s="165">
        <f t="shared" si="173"/>
        <v>0</v>
      </c>
      <c r="DQ77" s="166"/>
      <c r="DR77" s="166"/>
      <c r="DS77" s="166"/>
      <c r="DT77" s="84"/>
      <c r="DU77" s="85"/>
      <c r="DV77" s="83" t="str">
        <f t="shared" si="174"/>
        <v>0</v>
      </c>
      <c r="DW77" s="167">
        <f t="shared" si="1779"/>
        <v>0</v>
      </c>
      <c r="DX77" s="168">
        <f t="shared" si="1780"/>
        <v>0</v>
      </c>
      <c r="DY77" s="168">
        <f t="shared" si="1781"/>
        <v>0</v>
      </c>
      <c r="DZ77" s="168">
        <f t="shared" si="1782"/>
        <v>0</v>
      </c>
      <c r="EA77" s="168">
        <f t="shared" si="1783"/>
        <v>0</v>
      </c>
      <c r="EB77" s="154">
        <f t="shared" ref="EB77:EC77" si="1980">EB76</f>
        <v>9</v>
      </c>
      <c r="EC77" s="173">
        <f t="shared" si="1980"/>
        <v>1172</v>
      </c>
      <c r="ED77" s="156" t="str">
        <f t="shared" si="1785"/>
        <v>1</v>
      </c>
      <c r="EE77" s="157">
        <f t="shared" si="182"/>
        <v>5</v>
      </c>
      <c r="EF77" s="169">
        <f t="shared" si="183"/>
        <v>0</v>
      </c>
      <c r="EG77" s="159"/>
      <c r="EH77" s="159"/>
      <c r="EI77" s="159"/>
      <c r="EJ77" s="78"/>
      <c r="EK77" s="79"/>
      <c r="EL77" s="77" t="str">
        <f t="shared" si="184"/>
        <v>0</v>
      </c>
      <c r="EM77" s="81">
        <f t="shared" si="1786"/>
        <v>0</v>
      </c>
      <c r="EN77" s="160">
        <f t="shared" si="1787"/>
        <v>0</v>
      </c>
      <c r="EO77" s="160">
        <f t="shared" si="1788"/>
        <v>0</v>
      </c>
      <c r="EP77" s="160">
        <f t="shared" si="1789"/>
        <v>0</v>
      </c>
      <c r="EQ77" s="160">
        <f t="shared" si="1790"/>
        <v>0</v>
      </c>
      <c r="ER77" s="161">
        <f t="shared" ref="ER77:ES77" si="1981">ER76</f>
        <v>10</v>
      </c>
      <c r="ES77" s="175">
        <f t="shared" si="1981"/>
        <v>1173</v>
      </c>
      <c r="ET77" s="163" t="str">
        <f t="shared" si="1792"/>
        <v>1</v>
      </c>
      <c r="EU77" s="164">
        <f t="shared" si="192"/>
        <v>19</v>
      </c>
      <c r="EV77" s="165">
        <f t="shared" si="193"/>
        <v>0</v>
      </c>
      <c r="EW77" s="166"/>
      <c r="EX77" s="166"/>
      <c r="EY77" s="166"/>
      <c r="EZ77" s="84"/>
      <c r="FA77" s="85"/>
      <c r="FB77" s="83" t="str">
        <f t="shared" si="194"/>
        <v>0</v>
      </c>
      <c r="FC77" s="167">
        <f t="shared" si="1793"/>
        <v>0</v>
      </c>
      <c r="FD77" s="168">
        <f t="shared" si="1794"/>
        <v>0</v>
      </c>
      <c r="FE77" s="168">
        <f t="shared" si="1795"/>
        <v>0</v>
      </c>
      <c r="FF77" s="168">
        <f t="shared" si="1796"/>
        <v>0</v>
      </c>
      <c r="FG77" s="168">
        <f t="shared" si="1797"/>
        <v>0</v>
      </c>
      <c r="FH77" s="154">
        <f t="shared" ref="FH77:FI77" si="1982">FH76</f>
        <v>11</v>
      </c>
      <c r="FI77" s="173">
        <f t="shared" si="1982"/>
        <v>1174</v>
      </c>
      <c r="FJ77" s="156" t="str">
        <f t="shared" si="1799"/>
        <v>1</v>
      </c>
      <c r="FK77" s="157">
        <f t="shared" si="202"/>
        <v>4</v>
      </c>
      <c r="FL77" s="158">
        <f t="shared" si="203"/>
        <v>0</v>
      </c>
      <c r="FM77" s="159"/>
      <c r="FN77" s="159"/>
      <c r="FO77" s="159"/>
      <c r="FP77" s="78"/>
      <c r="FQ77" s="79"/>
      <c r="FR77" s="77" t="str">
        <f t="shared" si="204"/>
        <v>0</v>
      </c>
      <c r="FS77" s="81">
        <f t="shared" si="1800"/>
        <v>0</v>
      </c>
      <c r="FT77" s="160">
        <f t="shared" si="1801"/>
        <v>0</v>
      </c>
      <c r="FU77" s="160">
        <f t="shared" si="1802"/>
        <v>0</v>
      </c>
      <c r="FV77" s="160">
        <f t="shared" si="1803"/>
        <v>0</v>
      </c>
      <c r="FW77" s="160">
        <f t="shared" si="1804"/>
        <v>0</v>
      </c>
      <c r="FX77" s="161">
        <f t="shared" ref="FX77:FY77" si="1983">FX76</f>
        <v>12</v>
      </c>
      <c r="FY77" s="175">
        <f t="shared" si="1983"/>
        <v>1175</v>
      </c>
      <c r="FZ77" s="163" t="str">
        <f t="shared" si="1806"/>
        <v>1</v>
      </c>
      <c r="GA77" s="164">
        <f t="shared" si="212"/>
        <v>2</v>
      </c>
      <c r="GB77" s="165">
        <f t="shared" si="213"/>
        <v>0</v>
      </c>
      <c r="GC77" s="166"/>
      <c r="GD77" s="166"/>
      <c r="GE77" s="166"/>
      <c r="GF77" s="84"/>
      <c r="GG77" s="85"/>
      <c r="GH77" s="83" t="str">
        <f t="shared" si="214"/>
        <v>0</v>
      </c>
      <c r="GI77" s="167">
        <f t="shared" si="1807"/>
        <v>0</v>
      </c>
      <c r="GJ77" s="168">
        <f t="shared" si="1808"/>
        <v>0</v>
      </c>
      <c r="GK77" s="168">
        <f t="shared" si="1809"/>
        <v>0</v>
      </c>
      <c r="GL77" s="168">
        <f t="shared" si="1810"/>
        <v>0</v>
      </c>
      <c r="GM77" s="168">
        <f t="shared" si="1811"/>
        <v>0</v>
      </c>
      <c r="GN77" s="154">
        <f t="shared" ref="GN77:GO77" si="1984">GN76</f>
        <v>13</v>
      </c>
      <c r="GO77" s="173">
        <f t="shared" si="1984"/>
        <v>1176</v>
      </c>
      <c r="GP77" s="156" t="str">
        <f t="shared" si="1813"/>
        <v>1</v>
      </c>
      <c r="GQ77" s="157">
        <f t="shared" si="222"/>
        <v>3</v>
      </c>
      <c r="GR77" s="158">
        <f t="shared" si="223"/>
        <v>0</v>
      </c>
      <c r="GS77" s="159"/>
      <c r="GT77" s="159"/>
      <c r="GU77" s="159"/>
      <c r="GV77" s="78"/>
      <c r="GW77" s="79"/>
      <c r="GX77" s="77" t="str">
        <f t="shared" si="224"/>
        <v>0</v>
      </c>
      <c r="GY77" s="81">
        <f t="shared" si="1814"/>
        <v>0</v>
      </c>
      <c r="GZ77" s="160">
        <f t="shared" si="1815"/>
        <v>0</v>
      </c>
      <c r="HA77" s="160">
        <f t="shared" si="1816"/>
        <v>0</v>
      </c>
      <c r="HB77" s="160">
        <f t="shared" si="1817"/>
        <v>0</v>
      </c>
      <c r="HC77" s="160">
        <f t="shared" si="1818"/>
        <v>0</v>
      </c>
      <c r="HD77" s="161">
        <f t="shared" ref="HD77:HE77" si="1985">HD76</f>
        <v>14</v>
      </c>
      <c r="HE77" s="175">
        <f t="shared" si="1985"/>
        <v>1177</v>
      </c>
      <c r="HF77" s="163" t="str">
        <f t="shared" si="1820"/>
        <v>1</v>
      </c>
      <c r="HG77" s="164">
        <f t="shared" si="232"/>
        <v>5</v>
      </c>
      <c r="HH77" s="165">
        <f t="shared" si="233"/>
        <v>0</v>
      </c>
      <c r="HI77" s="166"/>
      <c r="HJ77" s="166"/>
      <c r="HK77" s="166"/>
      <c r="HL77" s="84"/>
      <c r="HM77" s="85"/>
      <c r="HN77" s="83" t="str">
        <f t="shared" si="234"/>
        <v>0</v>
      </c>
      <c r="HO77" s="167">
        <f t="shared" si="1821"/>
        <v>0</v>
      </c>
      <c r="HP77" s="168">
        <f t="shared" si="1822"/>
        <v>0</v>
      </c>
      <c r="HQ77" s="168">
        <f t="shared" si="1823"/>
        <v>0</v>
      </c>
      <c r="HR77" s="168">
        <f t="shared" si="1824"/>
        <v>0</v>
      </c>
      <c r="HS77" s="168">
        <f t="shared" si="1825"/>
        <v>0</v>
      </c>
      <c r="HT77" s="154">
        <f t="shared" ref="HT77:HU77" si="1986">HT76</f>
        <v>15</v>
      </c>
      <c r="HU77" s="173">
        <f t="shared" si="1986"/>
        <v>1178</v>
      </c>
      <c r="HV77" s="156" t="str">
        <f t="shared" si="1827"/>
        <v>1</v>
      </c>
      <c r="HW77" s="157" t="str">
        <f t="shared" si="242"/>
        <v/>
      </c>
      <c r="HX77" s="169">
        <f t="shared" si="243"/>
        <v>0</v>
      </c>
      <c r="HY77" s="159"/>
      <c r="HZ77" s="159"/>
      <c r="IA77" s="159"/>
      <c r="IB77" s="160"/>
      <c r="IC77" s="160"/>
      <c r="ID77" s="160" t="str">
        <f t="shared" si="244"/>
        <v>0</v>
      </c>
      <c r="IE77" s="160">
        <f t="shared" si="1828"/>
        <v>0</v>
      </c>
      <c r="IF77" s="160">
        <f t="shared" si="1829"/>
        <v>0</v>
      </c>
      <c r="IG77" s="160">
        <f t="shared" si="1830"/>
        <v>0</v>
      </c>
      <c r="IH77" s="160">
        <f t="shared" si="1831"/>
        <v>0</v>
      </c>
      <c r="II77" s="160">
        <f t="shared" si="1832"/>
        <v>0</v>
      </c>
      <c r="IJ77" s="161">
        <f t="shared" ref="IJ77:IK77" si="1987">IJ76</f>
        <v>16</v>
      </c>
      <c r="IK77" s="175">
        <f t="shared" si="1987"/>
        <v>1179</v>
      </c>
      <c r="IL77" s="163" t="str">
        <f t="shared" si="1834"/>
        <v>1</v>
      </c>
      <c r="IM77" s="164" t="str">
        <f t="shared" si="252"/>
        <v/>
      </c>
      <c r="IN77" s="165">
        <f t="shared" si="253"/>
        <v>0</v>
      </c>
      <c r="IO77" s="166"/>
      <c r="IP77" s="166"/>
      <c r="IQ77" s="166"/>
      <c r="IR77" s="168"/>
      <c r="IS77" s="168"/>
      <c r="IT77" s="170" t="str">
        <f t="shared" si="254"/>
        <v>0</v>
      </c>
      <c r="IU77" s="170">
        <f t="shared" si="1835"/>
        <v>0</v>
      </c>
      <c r="IV77" s="168">
        <f t="shared" si="1836"/>
        <v>0</v>
      </c>
      <c r="IW77" s="168">
        <f t="shared" si="1837"/>
        <v>0</v>
      </c>
      <c r="IX77" s="168">
        <f t="shared" si="1838"/>
        <v>0</v>
      </c>
      <c r="IY77" s="168">
        <f t="shared" si="1839"/>
        <v>0</v>
      </c>
      <c r="IZ77" s="154">
        <f t="shared" ref="IZ77:JA77" si="1988">IZ76</f>
        <v>17</v>
      </c>
      <c r="JA77" s="173">
        <f t="shared" si="1988"/>
        <v>1180</v>
      </c>
      <c r="JB77" s="156" t="str">
        <f t="shared" si="1841"/>
        <v>1</v>
      </c>
      <c r="JC77" s="157" t="str">
        <f t="shared" si="262"/>
        <v/>
      </c>
      <c r="JD77" s="158">
        <f t="shared" si="263"/>
        <v>0</v>
      </c>
      <c r="JE77" s="159"/>
      <c r="JF77" s="159"/>
      <c r="JG77" s="159"/>
      <c r="JH77" s="160"/>
      <c r="JI77" s="160"/>
      <c r="JJ77" s="171" t="str">
        <f t="shared" si="264"/>
        <v>0</v>
      </c>
      <c r="JK77" s="171">
        <f t="shared" si="1842"/>
        <v>0</v>
      </c>
      <c r="JL77" s="160">
        <f t="shared" si="1843"/>
        <v>0</v>
      </c>
      <c r="JM77" s="160">
        <f t="shared" si="1844"/>
        <v>0</v>
      </c>
      <c r="JN77" s="160">
        <f t="shared" si="1845"/>
        <v>0</v>
      </c>
      <c r="JO77" s="160">
        <f t="shared" si="1846"/>
        <v>0</v>
      </c>
      <c r="JP77" s="161">
        <f t="shared" ref="JP77:JQ77" si="1989">JP76</f>
        <v>18</v>
      </c>
      <c r="JQ77" s="175">
        <f t="shared" si="1989"/>
        <v>1181</v>
      </c>
      <c r="JR77" s="163" t="str">
        <f t="shared" si="1848"/>
        <v>1</v>
      </c>
      <c r="JS77" s="164" t="str">
        <f t="shared" si="272"/>
        <v/>
      </c>
      <c r="JT77" s="165">
        <f t="shared" si="273"/>
        <v>0</v>
      </c>
      <c r="JU77" s="166"/>
      <c r="JV77" s="166"/>
      <c r="JW77" s="166"/>
      <c r="JX77" s="168"/>
      <c r="JY77" s="168"/>
      <c r="JZ77" s="170" t="str">
        <f t="shared" si="274"/>
        <v>0</v>
      </c>
      <c r="KA77" s="170">
        <f t="shared" si="1849"/>
        <v>0</v>
      </c>
      <c r="KB77" s="168">
        <f t="shared" si="1850"/>
        <v>0</v>
      </c>
      <c r="KC77" s="168">
        <f t="shared" si="1851"/>
        <v>0</v>
      </c>
      <c r="KD77" s="168">
        <f t="shared" si="1852"/>
        <v>0</v>
      </c>
      <c r="KE77" s="168">
        <f t="shared" si="1853"/>
        <v>0</v>
      </c>
      <c r="KF77" s="154">
        <f t="shared" ref="KF77:KG77" si="1990">KF76</f>
        <v>19</v>
      </c>
      <c r="KG77" s="173">
        <f t="shared" si="1990"/>
        <v>1182</v>
      </c>
      <c r="KH77" s="156" t="str">
        <f t="shared" si="1855"/>
        <v>1</v>
      </c>
      <c r="KI77" s="157" t="str">
        <f t="shared" si="282"/>
        <v/>
      </c>
      <c r="KJ77" s="158">
        <f t="shared" si="283"/>
        <v>0</v>
      </c>
      <c r="KK77" s="159"/>
      <c r="KL77" s="159"/>
      <c r="KM77" s="159"/>
      <c r="KN77" s="160"/>
      <c r="KO77" s="160"/>
      <c r="KP77" s="171" t="str">
        <f t="shared" si="284"/>
        <v>0</v>
      </c>
      <c r="KQ77" s="171">
        <f t="shared" si="1856"/>
        <v>0</v>
      </c>
      <c r="KR77" s="160">
        <f t="shared" si="1857"/>
        <v>0</v>
      </c>
      <c r="KS77" s="160">
        <f t="shared" si="1858"/>
        <v>0</v>
      </c>
      <c r="KT77" s="160">
        <f t="shared" si="1859"/>
        <v>0</v>
      </c>
      <c r="KU77" s="160">
        <f t="shared" si="1860"/>
        <v>0</v>
      </c>
      <c r="KV77" s="161">
        <f t="shared" ref="KV77:KW77" si="1991">KV76</f>
        <v>20</v>
      </c>
      <c r="KW77" s="175">
        <f t="shared" si="1991"/>
        <v>1183</v>
      </c>
      <c r="KX77" s="163" t="str">
        <f t="shared" si="1862"/>
        <v>1</v>
      </c>
      <c r="KY77" s="164" t="str">
        <f t="shared" si="292"/>
        <v/>
      </c>
      <c r="KZ77" s="165">
        <f t="shared" si="293"/>
        <v>0</v>
      </c>
      <c r="LA77" s="166"/>
      <c r="LB77" s="166"/>
      <c r="LC77" s="166"/>
      <c r="LD77" s="168"/>
      <c r="LE77" s="168"/>
      <c r="LF77" s="170" t="str">
        <f t="shared" si="294"/>
        <v>0</v>
      </c>
      <c r="LG77" s="170">
        <f t="shared" si="1863"/>
        <v>0</v>
      </c>
      <c r="LH77" s="168">
        <f t="shared" si="1864"/>
        <v>0</v>
      </c>
      <c r="LI77" s="168">
        <f t="shared" si="1865"/>
        <v>0</v>
      </c>
      <c r="LJ77" s="168">
        <f t="shared" si="1866"/>
        <v>0</v>
      </c>
      <c r="LK77" s="168">
        <f t="shared" si="1867"/>
        <v>0</v>
      </c>
      <c r="LL77" s="172"/>
      <c r="LM77" s="172"/>
      <c r="LN77" s="168" t="str">
        <f t="shared" si="1868"/>
        <v>#REF!</v>
      </c>
      <c r="LO77" s="168" t="str">
        <f t="shared" si="1869"/>
        <v>#REF!</v>
      </c>
      <c r="LP77" s="168" t="str">
        <f t="shared" si="1870"/>
        <v>#REF!</v>
      </c>
      <c r="LQ77" s="168" t="str">
        <f t="shared" si="1871"/>
        <v>#REF!</v>
      </c>
    </row>
    <row r="78" ht="15.75" customHeight="1">
      <c r="A78" s="151">
        <v>46182.0</v>
      </c>
      <c r="B78" s="152" t="s">
        <v>33</v>
      </c>
      <c r="C78" s="153">
        <f t="shared" si="99"/>
        <v>0</v>
      </c>
      <c r="D78" s="154">
        <f t="shared" ref="D78:E78" si="1992">D77</f>
        <v>1</v>
      </c>
      <c r="E78" s="173">
        <f t="shared" si="1992"/>
        <v>1164</v>
      </c>
      <c r="F78" s="156" t="str">
        <f t="shared" si="1993"/>
        <v>1</v>
      </c>
      <c r="G78" s="157">
        <f t="shared" si="102"/>
        <v>1</v>
      </c>
      <c r="H78" s="158">
        <f t="shared" si="103"/>
        <v>0</v>
      </c>
      <c r="I78" s="159"/>
      <c r="J78" s="159"/>
      <c r="K78" s="159"/>
      <c r="L78" s="78"/>
      <c r="M78" s="79"/>
      <c r="N78" s="77" t="str">
        <f t="shared" si="104"/>
        <v>0</v>
      </c>
      <c r="O78" s="81">
        <f t="shared" si="1730"/>
        <v>0</v>
      </c>
      <c r="P78" s="160">
        <f t="shared" si="1731"/>
        <v>0</v>
      </c>
      <c r="Q78" s="160">
        <f t="shared" si="1732"/>
        <v>0</v>
      </c>
      <c r="R78" s="160">
        <f t="shared" si="1733"/>
        <v>0</v>
      </c>
      <c r="S78" s="160">
        <f t="shared" si="1734"/>
        <v>0</v>
      </c>
      <c r="T78" s="161">
        <f t="shared" ref="T78:U78" si="1994">T77</f>
        <v>2</v>
      </c>
      <c r="U78" s="175">
        <f t="shared" si="1994"/>
        <v>1165</v>
      </c>
      <c r="V78" s="163" t="str">
        <f t="shared" si="1736"/>
        <v>1</v>
      </c>
      <c r="W78" s="164">
        <f t="shared" si="112"/>
        <v>1</v>
      </c>
      <c r="X78" s="165">
        <f t="shared" si="113"/>
        <v>0</v>
      </c>
      <c r="Y78" s="166"/>
      <c r="Z78" s="166"/>
      <c r="AA78" s="166"/>
      <c r="AB78" s="84"/>
      <c r="AC78" s="85"/>
      <c r="AD78" s="83" t="str">
        <f t="shared" si="114"/>
        <v>0</v>
      </c>
      <c r="AE78" s="167">
        <f t="shared" si="1737"/>
        <v>0</v>
      </c>
      <c r="AF78" s="168">
        <f t="shared" si="1738"/>
        <v>0</v>
      </c>
      <c r="AG78" s="168">
        <f t="shared" si="1739"/>
        <v>0</v>
      </c>
      <c r="AH78" s="168">
        <f t="shared" si="1740"/>
        <v>0</v>
      </c>
      <c r="AI78" s="168">
        <f t="shared" si="1741"/>
        <v>0</v>
      </c>
      <c r="AJ78" s="154">
        <f t="shared" ref="AJ78:AK78" si="1995">AJ77</f>
        <v>3</v>
      </c>
      <c r="AK78" s="173">
        <f t="shared" si="1995"/>
        <v>1166</v>
      </c>
      <c r="AL78" s="156" t="str">
        <f t="shared" si="1743"/>
        <v>1</v>
      </c>
      <c r="AM78" s="157">
        <f t="shared" si="122"/>
        <v>2</v>
      </c>
      <c r="AN78" s="158">
        <f t="shared" si="123"/>
        <v>0</v>
      </c>
      <c r="AO78" s="159"/>
      <c r="AP78" s="159"/>
      <c r="AQ78" s="159"/>
      <c r="AR78" s="78"/>
      <c r="AS78" s="79"/>
      <c r="AT78" s="77" t="str">
        <f t="shared" si="124"/>
        <v>0</v>
      </c>
      <c r="AU78" s="81">
        <f t="shared" si="1744"/>
        <v>0</v>
      </c>
      <c r="AV78" s="160">
        <f t="shared" si="1745"/>
        <v>0</v>
      </c>
      <c r="AW78" s="160">
        <f t="shared" si="1746"/>
        <v>0</v>
      </c>
      <c r="AX78" s="160">
        <f t="shared" si="1747"/>
        <v>0</v>
      </c>
      <c r="AY78" s="160">
        <f t="shared" si="1748"/>
        <v>0</v>
      </c>
      <c r="AZ78" s="161">
        <f t="shared" ref="AZ78:BA78" si="1996">AZ77</f>
        <v>4</v>
      </c>
      <c r="BA78" s="175">
        <f t="shared" si="1996"/>
        <v>1167</v>
      </c>
      <c r="BB78" s="163" t="str">
        <f t="shared" si="1750"/>
        <v>1</v>
      </c>
      <c r="BC78" s="164">
        <f t="shared" si="132"/>
        <v>4</v>
      </c>
      <c r="BD78" s="165">
        <f t="shared" si="133"/>
        <v>0</v>
      </c>
      <c r="BE78" s="166"/>
      <c r="BF78" s="166"/>
      <c r="BG78" s="166"/>
      <c r="BH78" s="84"/>
      <c r="BI78" s="85"/>
      <c r="BJ78" s="83" t="str">
        <f t="shared" si="134"/>
        <v>0</v>
      </c>
      <c r="BK78" s="167">
        <f t="shared" si="1751"/>
        <v>0</v>
      </c>
      <c r="BL78" s="168">
        <f t="shared" si="1752"/>
        <v>0</v>
      </c>
      <c r="BM78" s="168">
        <f t="shared" si="1753"/>
        <v>0</v>
      </c>
      <c r="BN78" s="168">
        <f t="shared" si="1754"/>
        <v>0</v>
      </c>
      <c r="BO78" s="168">
        <f t="shared" si="1755"/>
        <v>0</v>
      </c>
      <c r="BP78" s="154">
        <f t="shared" ref="BP78:BQ78" si="1997">BP77</f>
        <v>5</v>
      </c>
      <c r="BQ78" s="173">
        <f t="shared" si="1997"/>
        <v>1168</v>
      </c>
      <c r="BR78" s="156" t="str">
        <f t="shared" si="1757"/>
        <v>1</v>
      </c>
      <c r="BS78" s="157">
        <f t="shared" si="142"/>
        <v>4</v>
      </c>
      <c r="BT78" s="158">
        <f t="shared" si="143"/>
        <v>0</v>
      </c>
      <c r="BU78" s="159"/>
      <c r="BV78" s="159"/>
      <c r="BW78" s="159"/>
      <c r="BX78" s="78"/>
      <c r="BY78" s="79"/>
      <c r="BZ78" s="77" t="str">
        <f t="shared" si="144"/>
        <v>0</v>
      </c>
      <c r="CA78" s="81">
        <f t="shared" si="1758"/>
        <v>0</v>
      </c>
      <c r="CB78" s="160">
        <f t="shared" si="1759"/>
        <v>0</v>
      </c>
      <c r="CC78" s="160">
        <f t="shared" si="1760"/>
        <v>0</v>
      </c>
      <c r="CD78" s="160">
        <f t="shared" si="1761"/>
        <v>0</v>
      </c>
      <c r="CE78" s="160">
        <f t="shared" si="1762"/>
        <v>0</v>
      </c>
      <c r="CF78" s="161">
        <f t="shared" ref="CF78:CG78" si="1998">CF77</f>
        <v>6</v>
      </c>
      <c r="CG78" s="175">
        <f t="shared" si="1998"/>
        <v>1169</v>
      </c>
      <c r="CH78" s="163" t="str">
        <f t="shared" si="1764"/>
        <v>1</v>
      </c>
      <c r="CI78" s="164">
        <f t="shared" si="152"/>
        <v>2</v>
      </c>
      <c r="CJ78" s="165">
        <f t="shared" si="153"/>
        <v>0</v>
      </c>
      <c r="CK78" s="166"/>
      <c r="CL78" s="166"/>
      <c r="CM78" s="166"/>
      <c r="CN78" s="84"/>
      <c r="CO78" s="85"/>
      <c r="CP78" s="83" t="str">
        <f t="shared" si="154"/>
        <v>0</v>
      </c>
      <c r="CQ78" s="167">
        <f t="shared" si="1765"/>
        <v>0</v>
      </c>
      <c r="CR78" s="168">
        <f t="shared" si="1766"/>
        <v>0</v>
      </c>
      <c r="CS78" s="168">
        <f t="shared" si="1767"/>
        <v>0</v>
      </c>
      <c r="CT78" s="168">
        <f t="shared" si="1768"/>
        <v>0</v>
      </c>
      <c r="CU78" s="168">
        <f t="shared" si="1769"/>
        <v>0</v>
      </c>
      <c r="CV78" s="154">
        <f t="shared" ref="CV78:CW78" si="1999">CV77</f>
        <v>7</v>
      </c>
      <c r="CW78" s="173">
        <f t="shared" si="1999"/>
        <v>1170</v>
      </c>
      <c r="CX78" s="156" t="str">
        <f t="shared" si="1771"/>
        <v>1</v>
      </c>
      <c r="CY78" s="157">
        <f t="shared" si="162"/>
        <v>2</v>
      </c>
      <c r="CZ78" s="158">
        <f t="shared" si="163"/>
        <v>0</v>
      </c>
      <c r="DA78" s="159"/>
      <c r="DB78" s="159"/>
      <c r="DC78" s="159"/>
      <c r="DD78" s="78"/>
      <c r="DE78" s="79"/>
      <c r="DF78" s="77" t="str">
        <f t="shared" si="164"/>
        <v>0</v>
      </c>
      <c r="DG78" s="81">
        <f t="shared" si="1772"/>
        <v>0</v>
      </c>
      <c r="DH78" s="160">
        <f t="shared" si="1773"/>
        <v>0</v>
      </c>
      <c r="DI78" s="160">
        <f t="shared" si="1774"/>
        <v>0</v>
      </c>
      <c r="DJ78" s="160">
        <f t="shared" si="1775"/>
        <v>0</v>
      </c>
      <c r="DK78" s="160">
        <f t="shared" si="1776"/>
        <v>0</v>
      </c>
      <c r="DL78" s="161">
        <f t="shared" ref="DL78:DM78" si="2000">DL77</f>
        <v>8</v>
      </c>
      <c r="DM78" s="175">
        <f t="shared" si="2000"/>
        <v>1171</v>
      </c>
      <c r="DN78" s="163" t="str">
        <f t="shared" si="1778"/>
        <v>1</v>
      </c>
      <c r="DO78" s="164">
        <f t="shared" si="172"/>
        <v>2</v>
      </c>
      <c r="DP78" s="165">
        <f t="shared" si="173"/>
        <v>0</v>
      </c>
      <c r="DQ78" s="166"/>
      <c r="DR78" s="166"/>
      <c r="DS78" s="166"/>
      <c r="DT78" s="84"/>
      <c r="DU78" s="85"/>
      <c r="DV78" s="83" t="str">
        <f t="shared" si="174"/>
        <v>0</v>
      </c>
      <c r="DW78" s="167">
        <f t="shared" si="1779"/>
        <v>0</v>
      </c>
      <c r="DX78" s="168">
        <f t="shared" si="1780"/>
        <v>0</v>
      </c>
      <c r="DY78" s="168">
        <f t="shared" si="1781"/>
        <v>0</v>
      </c>
      <c r="DZ78" s="168">
        <f t="shared" si="1782"/>
        <v>0</v>
      </c>
      <c r="EA78" s="168">
        <f t="shared" si="1783"/>
        <v>0</v>
      </c>
      <c r="EB78" s="154">
        <f t="shared" ref="EB78:EC78" si="2001">EB77</f>
        <v>9</v>
      </c>
      <c r="EC78" s="173">
        <f t="shared" si="2001"/>
        <v>1172</v>
      </c>
      <c r="ED78" s="156" t="str">
        <f t="shared" si="1785"/>
        <v>1</v>
      </c>
      <c r="EE78" s="157">
        <f t="shared" si="182"/>
        <v>5</v>
      </c>
      <c r="EF78" s="169">
        <f t="shared" si="183"/>
        <v>0</v>
      </c>
      <c r="EG78" s="159"/>
      <c r="EH78" s="159"/>
      <c r="EI78" s="159"/>
      <c r="EJ78" s="78"/>
      <c r="EK78" s="79"/>
      <c r="EL78" s="77" t="str">
        <f t="shared" si="184"/>
        <v>0</v>
      </c>
      <c r="EM78" s="81">
        <f t="shared" si="1786"/>
        <v>0</v>
      </c>
      <c r="EN78" s="160">
        <f t="shared" si="1787"/>
        <v>0</v>
      </c>
      <c r="EO78" s="160">
        <f t="shared" si="1788"/>
        <v>0</v>
      </c>
      <c r="EP78" s="160">
        <f t="shared" si="1789"/>
        <v>0</v>
      </c>
      <c r="EQ78" s="160">
        <f t="shared" si="1790"/>
        <v>0</v>
      </c>
      <c r="ER78" s="161">
        <f t="shared" ref="ER78:ES78" si="2002">ER77</f>
        <v>10</v>
      </c>
      <c r="ES78" s="175">
        <f t="shared" si="2002"/>
        <v>1173</v>
      </c>
      <c r="ET78" s="163" t="str">
        <f t="shared" si="1792"/>
        <v>1</v>
      </c>
      <c r="EU78" s="164">
        <f t="shared" si="192"/>
        <v>19</v>
      </c>
      <c r="EV78" s="165">
        <f t="shared" si="193"/>
        <v>0</v>
      </c>
      <c r="EW78" s="166"/>
      <c r="EX78" s="166"/>
      <c r="EY78" s="166"/>
      <c r="EZ78" s="84"/>
      <c r="FA78" s="85"/>
      <c r="FB78" s="83" t="str">
        <f t="shared" si="194"/>
        <v>0</v>
      </c>
      <c r="FC78" s="167">
        <f t="shared" si="1793"/>
        <v>0</v>
      </c>
      <c r="FD78" s="168">
        <f t="shared" si="1794"/>
        <v>0</v>
      </c>
      <c r="FE78" s="168">
        <f t="shared" si="1795"/>
        <v>0</v>
      </c>
      <c r="FF78" s="168">
        <f t="shared" si="1796"/>
        <v>0</v>
      </c>
      <c r="FG78" s="168">
        <f t="shared" si="1797"/>
        <v>0</v>
      </c>
      <c r="FH78" s="154">
        <f t="shared" ref="FH78:FI78" si="2003">FH77</f>
        <v>11</v>
      </c>
      <c r="FI78" s="173">
        <f t="shared" si="2003"/>
        <v>1174</v>
      </c>
      <c r="FJ78" s="156" t="str">
        <f t="shared" si="1799"/>
        <v>1</v>
      </c>
      <c r="FK78" s="157">
        <f t="shared" si="202"/>
        <v>4</v>
      </c>
      <c r="FL78" s="158">
        <f t="shared" si="203"/>
        <v>0</v>
      </c>
      <c r="FM78" s="159"/>
      <c r="FN78" s="159"/>
      <c r="FO78" s="159"/>
      <c r="FP78" s="78"/>
      <c r="FQ78" s="79"/>
      <c r="FR78" s="77" t="str">
        <f t="shared" si="204"/>
        <v>0</v>
      </c>
      <c r="FS78" s="81">
        <f t="shared" si="1800"/>
        <v>0</v>
      </c>
      <c r="FT78" s="160">
        <f t="shared" si="1801"/>
        <v>0</v>
      </c>
      <c r="FU78" s="160">
        <f t="shared" si="1802"/>
        <v>0</v>
      </c>
      <c r="FV78" s="160">
        <f t="shared" si="1803"/>
        <v>0</v>
      </c>
      <c r="FW78" s="160">
        <f t="shared" si="1804"/>
        <v>0</v>
      </c>
      <c r="FX78" s="161">
        <f t="shared" ref="FX78:FY78" si="2004">FX77</f>
        <v>12</v>
      </c>
      <c r="FY78" s="175">
        <f t="shared" si="2004"/>
        <v>1175</v>
      </c>
      <c r="FZ78" s="163" t="str">
        <f t="shared" si="1806"/>
        <v>1</v>
      </c>
      <c r="GA78" s="164">
        <f t="shared" si="212"/>
        <v>2</v>
      </c>
      <c r="GB78" s="165">
        <f t="shared" si="213"/>
        <v>0</v>
      </c>
      <c r="GC78" s="166"/>
      <c r="GD78" s="166"/>
      <c r="GE78" s="166"/>
      <c r="GF78" s="84"/>
      <c r="GG78" s="85"/>
      <c r="GH78" s="83" t="str">
        <f t="shared" si="214"/>
        <v>0</v>
      </c>
      <c r="GI78" s="167">
        <f t="shared" si="1807"/>
        <v>0</v>
      </c>
      <c r="GJ78" s="168">
        <f t="shared" si="1808"/>
        <v>0</v>
      </c>
      <c r="GK78" s="168">
        <f t="shared" si="1809"/>
        <v>0</v>
      </c>
      <c r="GL78" s="168">
        <f t="shared" si="1810"/>
        <v>0</v>
      </c>
      <c r="GM78" s="168">
        <f t="shared" si="1811"/>
        <v>0</v>
      </c>
      <c r="GN78" s="154">
        <f t="shared" ref="GN78:GO78" si="2005">GN77</f>
        <v>13</v>
      </c>
      <c r="GO78" s="173">
        <f t="shared" si="2005"/>
        <v>1176</v>
      </c>
      <c r="GP78" s="156" t="str">
        <f t="shared" si="1813"/>
        <v>1</v>
      </c>
      <c r="GQ78" s="157">
        <f t="shared" si="222"/>
        <v>3</v>
      </c>
      <c r="GR78" s="158">
        <f t="shared" si="223"/>
        <v>0</v>
      </c>
      <c r="GS78" s="159"/>
      <c r="GT78" s="159"/>
      <c r="GU78" s="159"/>
      <c r="GV78" s="78"/>
      <c r="GW78" s="79"/>
      <c r="GX78" s="77" t="str">
        <f t="shared" si="224"/>
        <v>0</v>
      </c>
      <c r="GY78" s="81">
        <f t="shared" si="1814"/>
        <v>0</v>
      </c>
      <c r="GZ78" s="160">
        <f t="shared" si="1815"/>
        <v>0</v>
      </c>
      <c r="HA78" s="160">
        <f t="shared" si="1816"/>
        <v>0</v>
      </c>
      <c r="HB78" s="160">
        <f t="shared" si="1817"/>
        <v>0</v>
      </c>
      <c r="HC78" s="160">
        <f t="shared" si="1818"/>
        <v>0</v>
      </c>
      <c r="HD78" s="161">
        <f t="shared" ref="HD78:HE78" si="2006">HD77</f>
        <v>14</v>
      </c>
      <c r="HE78" s="175">
        <f t="shared" si="2006"/>
        <v>1177</v>
      </c>
      <c r="HF78" s="163" t="str">
        <f t="shared" si="1820"/>
        <v>1</v>
      </c>
      <c r="HG78" s="164">
        <f t="shared" si="232"/>
        <v>5</v>
      </c>
      <c r="HH78" s="165">
        <f t="shared" si="233"/>
        <v>0</v>
      </c>
      <c r="HI78" s="166"/>
      <c r="HJ78" s="166"/>
      <c r="HK78" s="166"/>
      <c r="HL78" s="84"/>
      <c r="HM78" s="85"/>
      <c r="HN78" s="83" t="str">
        <f t="shared" si="234"/>
        <v>0</v>
      </c>
      <c r="HO78" s="167">
        <f t="shared" si="1821"/>
        <v>0</v>
      </c>
      <c r="HP78" s="168">
        <f t="shared" si="1822"/>
        <v>0</v>
      </c>
      <c r="HQ78" s="168">
        <f t="shared" si="1823"/>
        <v>0</v>
      </c>
      <c r="HR78" s="168">
        <f t="shared" si="1824"/>
        <v>0</v>
      </c>
      <c r="HS78" s="168">
        <f t="shared" si="1825"/>
        <v>0</v>
      </c>
      <c r="HT78" s="154">
        <f t="shared" ref="HT78:HU78" si="2007">HT77</f>
        <v>15</v>
      </c>
      <c r="HU78" s="173">
        <f t="shared" si="2007"/>
        <v>1178</v>
      </c>
      <c r="HV78" s="156" t="str">
        <f t="shared" si="1827"/>
        <v>1</v>
      </c>
      <c r="HW78" s="157" t="str">
        <f t="shared" si="242"/>
        <v/>
      </c>
      <c r="HX78" s="169">
        <f t="shared" si="243"/>
        <v>0</v>
      </c>
      <c r="HY78" s="159"/>
      <c r="HZ78" s="159"/>
      <c r="IA78" s="159"/>
      <c r="IB78" s="160"/>
      <c r="IC78" s="160"/>
      <c r="ID78" s="160" t="str">
        <f t="shared" si="244"/>
        <v>0</v>
      </c>
      <c r="IE78" s="160">
        <f t="shared" si="1828"/>
        <v>0</v>
      </c>
      <c r="IF78" s="160">
        <f t="shared" si="1829"/>
        <v>0</v>
      </c>
      <c r="IG78" s="160">
        <f t="shared" si="1830"/>
        <v>0</v>
      </c>
      <c r="IH78" s="160">
        <f t="shared" si="1831"/>
        <v>0</v>
      </c>
      <c r="II78" s="160">
        <f t="shared" si="1832"/>
        <v>0</v>
      </c>
      <c r="IJ78" s="161">
        <f t="shared" ref="IJ78:IK78" si="2008">IJ77</f>
        <v>16</v>
      </c>
      <c r="IK78" s="175">
        <f t="shared" si="2008"/>
        <v>1179</v>
      </c>
      <c r="IL78" s="163" t="str">
        <f t="shared" si="1834"/>
        <v>1</v>
      </c>
      <c r="IM78" s="164" t="str">
        <f t="shared" si="252"/>
        <v/>
      </c>
      <c r="IN78" s="165">
        <f t="shared" si="253"/>
        <v>0</v>
      </c>
      <c r="IO78" s="166"/>
      <c r="IP78" s="166"/>
      <c r="IQ78" s="166"/>
      <c r="IR78" s="168"/>
      <c r="IS78" s="168"/>
      <c r="IT78" s="170" t="str">
        <f t="shared" si="254"/>
        <v>0</v>
      </c>
      <c r="IU78" s="170">
        <f t="shared" si="1835"/>
        <v>0</v>
      </c>
      <c r="IV78" s="168">
        <f t="shared" si="1836"/>
        <v>0</v>
      </c>
      <c r="IW78" s="168">
        <f t="shared" si="1837"/>
        <v>0</v>
      </c>
      <c r="IX78" s="168">
        <f t="shared" si="1838"/>
        <v>0</v>
      </c>
      <c r="IY78" s="168">
        <f t="shared" si="1839"/>
        <v>0</v>
      </c>
      <c r="IZ78" s="154">
        <f t="shared" ref="IZ78:JA78" si="2009">IZ77</f>
        <v>17</v>
      </c>
      <c r="JA78" s="173">
        <f t="shared" si="2009"/>
        <v>1180</v>
      </c>
      <c r="JB78" s="156" t="str">
        <f t="shared" si="1841"/>
        <v>1</v>
      </c>
      <c r="JC78" s="157" t="str">
        <f t="shared" si="262"/>
        <v/>
      </c>
      <c r="JD78" s="158">
        <f t="shared" si="263"/>
        <v>0</v>
      </c>
      <c r="JE78" s="159"/>
      <c r="JF78" s="159"/>
      <c r="JG78" s="159"/>
      <c r="JH78" s="160"/>
      <c r="JI78" s="160"/>
      <c r="JJ78" s="171" t="str">
        <f t="shared" si="264"/>
        <v>0</v>
      </c>
      <c r="JK78" s="171">
        <f t="shared" si="1842"/>
        <v>0</v>
      </c>
      <c r="JL78" s="160">
        <f t="shared" si="1843"/>
        <v>0</v>
      </c>
      <c r="JM78" s="160">
        <f t="shared" si="1844"/>
        <v>0</v>
      </c>
      <c r="JN78" s="160">
        <f t="shared" si="1845"/>
        <v>0</v>
      </c>
      <c r="JO78" s="160">
        <f t="shared" si="1846"/>
        <v>0</v>
      </c>
      <c r="JP78" s="161">
        <f t="shared" ref="JP78:JQ78" si="2010">JP77</f>
        <v>18</v>
      </c>
      <c r="JQ78" s="175">
        <f t="shared" si="2010"/>
        <v>1181</v>
      </c>
      <c r="JR78" s="163" t="str">
        <f t="shared" si="1848"/>
        <v>1</v>
      </c>
      <c r="JS78" s="164" t="str">
        <f t="shared" si="272"/>
        <v/>
      </c>
      <c r="JT78" s="165">
        <f t="shared" si="273"/>
        <v>0</v>
      </c>
      <c r="JU78" s="166"/>
      <c r="JV78" s="166"/>
      <c r="JW78" s="166"/>
      <c r="JX78" s="168"/>
      <c r="JY78" s="168"/>
      <c r="JZ78" s="170" t="str">
        <f t="shared" si="274"/>
        <v>0</v>
      </c>
      <c r="KA78" s="170">
        <f t="shared" si="1849"/>
        <v>0</v>
      </c>
      <c r="KB78" s="168">
        <f t="shared" si="1850"/>
        <v>0</v>
      </c>
      <c r="KC78" s="168">
        <f t="shared" si="1851"/>
        <v>0</v>
      </c>
      <c r="KD78" s="168">
        <f t="shared" si="1852"/>
        <v>0</v>
      </c>
      <c r="KE78" s="168">
        <f t="shared" si="1853"/>
        <v>0</v>
      </c>
      <c r="KF78" s="154">
        <f t="shared" ref="KF78:KG78" si="2011">KF77</f>
        <v>19</v>
      </c>
      <c r="KG78" s="173">
        <f t="shared" si="2011"/>
        <v>1182</v>
      </c>
      <c r="KH78" s="156" t="str">
        <f t="shared" si="1855"/>
        <v>1</v>
      </c>
      <c r="KI78" s="157" t="str">
        <f t="shared" si="282"/>
        <v/>
      </c>
      <c r="KJ78" s="158">
        <f t="shared" si="283"/>
        <v>0</v>
      </c>
      <c r="KK78" s="159"/>
      <c r="KL78" s="159"/>
      <c r="KM78" s="159"/>
      <c r="KN78" s="160"/>
      <c r="KO78" s="160"/>
      <c r="KP78" s="171" t="str">
        <f t="shared" si="284"/>
        <v>0</v>
      </c>
      <c r="KQ78" s="171">
        <f t="shared" si="1856"/>
        <v>0</v>
      </c>
      <c r="KR78" s="160">
        <f t="shared" si="1857"/>
        <v>0</v>
      </c>
      <c r="KS78" s="160">
        <f t="shared" si="1858"/>
        <v>0</v>
      </c>
      <c r="KT78" s="160">
        <f t="shared" si="1859"/>
        <v>0</v>
      </c>
      <c r="KU78" s="160">
        <f t="shared" si="1860"/>
        <v>0</v>
      </c>
      <c r="KV78" s="161">
        <f t="shared" ref="KV78:KW78" si="2012">KV77</f>
        <v>20</v>
      </c>
      <c r="KW78" s="175">
        <f t="shared" si="2012"/>
        <v>1183</v>
      </c>
      <c r="KX78" s="163" t="str">
        <f t="shared" si="1862"/>
        <v>1</v>
      </c>
      <c r="KY78" s="164" t="str">
        <f t="shared" si="292"/>
        <v/>
      </c>
      <c r="KZ78" s="165">
        <f t="shared" si="293"/>
        <v>0</v>
      </c>
      <c r="LA78" s="166"/>
      <c r="LB78" s="166"/>
      <c r="LC78" s="166"/>
      <c r="LD78" s="168"/>
      <c r="LE78" s="168"/>
      <c r="LF78" s="170" t="str">
        <f t="shared" si="294"/>
        <v>0</v>
      </c>
      <c r="LG78" s="170">
        <f t="shared" si="1863"/>
        <v>0</v>
      </c>
      <c r="LH78" s="168">
        <f t="shared" si="1864"/>
        <v>0</v>
      </c>
      <c r="LI78" s="168">
        <f t="shared" si="1865"/>
        <v>0</v>
      </c>
      <c r="LJ78" s="168">
        <f t="shared" si="1866"/>
        <v>0</v>
      </c>
      <c r="LK78" s="168">
        <f t="shared" si="1867"/>
        <v>0</v>
      </c>
      <c r="LL78" s="172"/>
      <c r="LM78" s="172"/>
      <c r="LN78" s="168" t="str">
        <f t="shared" si="1868"/>
        <v>#REF!</v>
      </c>
      <c r="LO78" s="168" t="str">
        <f t="shared" si="1869"/>
        <v>#REF!</v>
      </c>
      <c r="LP78" s="168" t="str">
        <f t="shared" si="1870"/>
        <v>#REF!</v>
      </c>
      <c r="LQ78" s="168" t="str">
        <f t="shared" si="1871"/>
        <v>#REF!</v>
      </c>
    </row>
    <row r="79" ht="15.75" customHeight="1">
      <c r="A79" s="151">
        <v>46183.0</v>
      </c>
      <c r="B79" s="152" t="s">
        <v>27</v>
      </c>
      <c r="C79" s="153">
        <f t="shared" si="99"/>
        <v>0</v>
      </c>
      <c r="D79" s="154">
        <f t="shared" ref="D79:E79" si="2013">D78</f>
        <v>1</v>
      </c>
      <c r="E79" s="173">
        <f t="shared" si="2013"/>
        <v>1164</v>
      </c>
      <c r="F79" s="156" t="str">
        <f t="shared" si="1993"/>
        <v>1</v>
      </c>
      <c r="G79" s="157">
        <f t="shared" si="102"/>
        <v>1</v>
      </c>
      <c r="H79" s="158">
        <f t="shared" si="103"/>
        <v>0</v>
      </c>
      <c r="I79" s="159"/>
      <c r="J79" s="159"/>
      <c r="K79" s="159"/>
      <c r="L79" s="78"/>
      <c r="M79" s="79"/>
      <c r="N79" s="77" t="str">
        <f t="shared" si="104"/>
        <v>0</v>
      </c>
      <c r="O79" s="81">
        <f t="shared" si="1730"/>
        <v>0</v>
      </c>
      <c r="P79" s="160">
        <f t="shared" si="1731"/>
        <v>0</v>
      </c>
      <c r="Q79" s="160">
        <f t="shared" si="1732"/>
        <v>0</v>
      </c>
      <c r="R79" s="160">
        <f t="shared" si="1733"/>
        <v>0</v>
      </c>
      <c r="S79" s="160">
        <f t="shared" si="1734"/>
        <v>0</v>
      </c>
      <c r="T79" s="161">
        <f t="shared" ref="T79:U79" si="2014">T78</f>
        <v>2</v>
      </c>
      <c r="U79" s="175">
        <f t="shared" si="2014"/>
        <v>1165</v>
      </c>
      <c r="V79" s="163" t="str">
        <f t="shared" si="1736"/>
        <v>1</v>
      </c>
      <c r="W79" s="164">
        <f t="shared" si="112"/>
        <v>1</v>
      </c>
      <c r="X79" s="165">
        <f t="shared" si="113"/>
        <v>0</v>
      </c>
      <c r="Y79" s="166"/>
      <c r="Z79" s="166"/>
      <c r="AA79" s="166"/>
      <c r="AB79" s="84"/>
      <c r="AC79" s="85"/>
      <c r="AD79" s="83" t="str">
        <f t="shared" si="114"/>
        <v>0</v>
      </c>
      <c r="AE79" s="167">
        <f t="shared" si="1737"/>
        <v>0</v>
      </c>
      <c r="AF79" s="168">
        <f t="shared" si="1738"/>
        <v>0</v>
      </c>
      <c r="AG79" s="168">
        <f t="shared" si="1739"/>
        <v>0</v>
      </c>
      <c r="AH79" s="168">
        <f t="shared" si="1740"/>
        <v>0</v>
      </c>
      <c r="AI79" s="168">
        <f t="shared" si="1741"/>
        <v>0</v>
      </c>
      <c r="AJ79" s="154">
        <f t="shared" ref="AJ79:AK79" si="2015">AJ78</f>
        <v>3</v>
      </c>
      <c r="AK79" s="173">
        <f t="shared" si="2015"/>
        <v>1166</v>
      </c>
      <c r="AL79" s="156" t="str">
        <f t="shared" si="1743"/>
        <v>1</v>
      </c>
      <c r="AM79" s="157">
        <f t="shared" si="122"/>
        <v>2</v>
      </c>
      <c r="AN79" s="158">
        <f t="shared" si="123"/>
        <v>0</v>
      </c>
      <c r="AO79" s="159"/>
      <c r="AP79" s="159"/>
      <c r="AQ79" s="159"/>
      <c r="AR79" s="78"/>
      <c r="AS79" s="79"/>
      <c r="AT79" s="77" t="str">
        <f t="shared" si="124"/>
        <v>0</v>
      </c>
      <c r="AU79" s="81">
        <f t="shared" si="1744"/>
        <v>0</v>
      </c>
      <c r="AV79" s="160">
        <f t="shared" si="1745"/>
        <v>0</v>
      </c>
      <c r="AW79" s="160">
        <f t="shared" si="1746"/>
        <v>0</v>
      </c>
      <c r="AX79" s="160">
        <f t="shared" si="1747"/>
        <v>0</v>
      </c>
      <c r="AY79" s="160">
        <f t="shared" si="1748"/>
        <v>0</v>
      </c>
      <c r="AZ79" s="161">
        <f t="shared" ref="AZ79:BA79" si="2016">AZ78</f>
        <v>4</v>
      </c>
      <c r="BA79" s="175">
        <f t="shared" si="2016"/>
        <v>1167</v>
      </c>
      <c r="BB79" s="163" t="str">
        <f t="shared" si="1750"/>
        <v>1</v>
      </c>
      <c r="BC79" s="164">
        <f t="shared" si="132"/>
        <v>4</v>
      </c>
      <c r="BD79" s="165">
        <f t="shared" si="133"/>
        <v>0</v>
      </c>
      <c r="BE79" s="166"/>
      <c r="BF79" s="166"/>
      <c r="BG79" s="166"/>
      <c r="BH79" s="84"/>
      <c r="BI79" s="85"/>
      <c r="BJ79" s="83" t="str">
        <f t="shared" si="134"/>
        <v>0</v>
      </c>
      <c r="BK79" s="167">
        <f t="shared" si="1751"/>
        <v>0</v>
      </c>
      <c r="BL79" s="168">
        <f t="shared" si="1752"/>
        <v>0</v>
      </c>
      <c r="BM79" s="168">
        <f t="shared" si="1753"/>
        <v>0</v>
      </c>
      <c r="BN79" s="168">
        <f t="shared" si="1754"/>
        <v>0</v>
      </c>
      <c r="BO79" s="168">
        <f t="shared" si="1755"/>
        <v>0</v>
      </c>
      <c r="BP79" s="154">
        <f t="shared" ref="BP79:BQ79" si="2017">BP78</f>
        <v>5</v>
      </c>
      <c r="BQ79" s="173">
        <f t="shared" si="2017"/>
        <v>1168</v>
      </c>
      <c r="BR79" s="156" t="str">
        <f t="shared" si="1757"/>
        <v>1</v>
      </c>
      <c r="BS79" s="157">
        <f t="shared" si="142"/>
        <v>4</v>
      </c>
      <c r="BT79" s="158">
        <f t="shared" si="143"/>
        <v>0</v>
      </c>
      <c r="BU79" s="159"/>
      <c r="BV79" s="159"/>
      <c r="BW79" s="159"/>
      <c r="BX79" s="78"/>
      <c r="BY79" s="79"/>
      <c r="BZ79" s="77" t="str">
        <f t="shared" si="144"/>
        <v>0</v>
      </c>
      <c r="CA79" s="81">
        <f t="shared" si="1758"/>
        <v>0</v>
      </c>
      <c r="CB79" s="160">
        <f t="shared" si="1759"/>
        <v>0</v>
      </c>
      <c r="CC79" s="160">
        <f t="shared" si="1760"/>
        <v>0</v>
      </c>
      <c r="CD79" s="160">
        <f t="shared" si="1761"/>
        <v>0</v>
      </c>
      <c r="CE79" s="160">
        <f t="shared" si="1762"/>
        <v>0</v>
      </c>
      <c r="CF79" s="161">
        <f t="shared" ref="CF79:CG79" si="2018">CF78</f>
        <v>6</v>
      </c>
      <c r="CG79" s="175">
        <f t="shared" si="2018"/>
        <v>1169</v>
      </c>
      <c r="CH79" s="163" t="str">
        <f t="shared" si="1764"/>
        <v>1</v>
      </c>
      <c r="CI79" s="164">
        <f t="shared" si="152"/>
        <v>2</v>
      </c>
      <c r="CJ79" s="165">
        <f t="shared" si="153"/>
        <v>0</v>
      </c>
      <c r="CK79" s="166"/>
      <c r="CL79" s="166"/>
      <c r="CM79" s="166"/>
      <c r="CN79" s="84"/>
      <c r="CO79" s="85"/>
      <c r="CP79" s="83" t="str">
        <f t="shared" si="154"/>
        <v>0</v>
      </c>
      <c r="CQ79" s="167">
        <f t="shared" si="1765"/>
        <v>0</v>
      </c>
      <c r="CR79" s="168">
        <f t="shared" si="1766"/>
        <v>0</v>
      </c>
      <c r="CS79" s="168">
        <f t="shared" si="1767"/>
        <v>0</v>
      </c>
      <c r="CT79" s="168">
        <f t="shared" si="1768"/>
        <v>0</v>
      </c>
      <c r="CU79" s="168">
        <f t="shared" si="1769"/>
        <v>0</v>
      </c>
      <c r="CV79" s="154">
        <f t="shared" ref="CV79:CW79" si="2019">CV78</f>
        <v>7</v>
      </c>
      <c r="CW79" s="173">
        <f t="shared" si="2019"/>
        <v>1170</v>
      </c>
      <c r="CX79" s="156" t="str">
        <f t="shared" si="1771"/>
        <v>1</v>
      </c>
      <c r="CY79" s="157">
        <f t="shared" si="162"/>
        <v>2</v>
      </c>
      <c r="CZ79" s="158">
        <f t="shared" si="163"/>
        <v>0</v>
      </c>
      <c r="DA79" s="159"/>
      <c r="DB79" s="159"/>
      <c r="DC79" s="159"/>
      <c r="DD79" s="78"/>
      <c r="DE79" s="79"/>
      <c r="DF79" s="77" t="str">
        <f t="shared" si="164"/>
        <v>0</v>
      </c>
      <c r="DG79" s="81">
        <f t="shared" si="1772"/>
        <v>0</v>
      </c>
      <c r="DH79" s="160">
        <f t="shared" si="1773"/>
        <v>0</v>
      </c>
      <c r="DI79" s="160">
        <f t="shared" si="1774"/>
        <v>0</v>
      </c>
      <c r="DJ79" s="160">
        <f t="shared" si="1775"/>
        <v>0</v>
      </c>
      <c r="DK79" s="160">
        <f t="shared" si="1776"/>
        <v>0</v>
      </c>
      <c r="DL79" s="161">
        <f t="shared" ref="DL79:DM79" si="2020">DL78</f>
        <v>8</v>
      </c>
      <c r="DM79" s="175">
        <f t="shared" si="2020"/>
        <v>1171</v>
      </c>
      <c r="DN79" s="163" t="str">
        <f t="shared" si="1778"/>
        <v>1</v>
      </c>
      <c r="DO79" s="164">
        <f t="shared" si="172"/>
        <v>2</v>
      </c>
      <c r="DP79" s="165">
        <f t="shared" si="173"/>
        <v>0</v>
      </c>
      <c r="DQ79" s="166"/>
      <c r="DR79" s="166"/>
      <c r="DS79" s="166"/>
      <c r="DT79" s="84"/>
      <c r="DU79" s="85"/>
      <c r="DV79" s="83" t="str">
        <f t="shared" si="174"/>
        <v>0</v>
      </c>
      <c r="DW79" s="167">
        <f t="shared" si="1779"/>
        <v>0</v>
      </c>
      <c r="DX79" s="168">
        <f t="shared" si="1780"/>
        <v>0</v>
      </c>
      <c r="DY79" s="168">
        <f t="shared" si="1781"/>
        <v>0</v>
      </c>
      <c r="DZ79" s="168">
        <f t="shared" si="1782"/>
        <v>0</v>
      </c>
      <c r="EA79" s="168">
        <f t="shared" si="1783"/>
        <v>0</v>
      </c>
      <c r="EB79" s="154">
        <f t="shared" ref="EB79:EC79" si="2021">EB78</f>
        <v>9</v>
      </c>
      <c r="EC79" s="173">
        <f t="shared" si="2021"/>
        <v>1172</v>
      </c>
      <c r="ED79" s="156" t="str">
        <f t="shared" si="1785"/>
        <v>1</v>
      </c>
      <c r="EE79" s="157">
        <f t="shared" si="182"/>
        <v>5</v>
      </c>
      <c r="EF79" s="169">
        <f t="shared" si="183"/>
        <v>0</v>
      </c>
      <c r="EG79" s="159"/>
      <c r="EH79" s="159"/>
      <c r="EI79" s="159"/>
      <c r="EJ79" s="78"/>
      <c r="EK79" s="79"/>
      <c r="EL79" s="77" t="str">
        <f t="shared" si="184"/>
        <v>0</v>
      </c>
      <c r="EM79" s="81">
        <f t="shared" si="1786"/>
        <v>0</v>
      </c>
      <c r="EN79" s="160">
        <f t="shared" si="1787"/>
        <v>0</v>
      </c>
      <c r="EO79" s="160">
        <f t="shared" si="1788"/>
        <v>0</v>
      </c>
      <c r="EP79" s="160">
        <f t="shared" si="1789"/>
        <v>0</v>
      </c>
      <c r="EQ79" s="160">
        <f t="shared" si="1790"/>
        <v>0</v>
      </c>
      <c r="ER79" s="161">
        <f t="shared" ref="ER79:ES79" si="2022">ER78</f>
        <v>10</v>
      </c>
      <c r="ES79" s="175">
        <f t="shared" si="2022"/>
        <v>1173</v>
      </c>
      <c r="ET79" s="163" t="str">
        <f t="shared" si="1792"/>
        <v>1</v>
      </c>
      <c r="EU79" s="164">
        <f t="shared" si="192"/>
        <v>19</v>
      </c>
      <c r="EV79" s="165">
        <f t="shared" si="193"/>
        <v>0</v>
      </c>
      <c r="EW79" s="166"/>
      <c r="EX79" s="166"/>
      <c r="EY79" s="166"/>
      <c r="EZ79" s="84"/>
      <c r="FA79" s="85"/>
      <c r="FB79" s="83" t="str">
        <f t="shared" si="194"/>
        <v>0</v>
      </c>
      <c r="FC79" s="167">
        <f t="shared" si="1793"/>
        <v>0</v>
      </c>
      <c r="FD79" s="168">
        <f t="shared" si="1794"/>
        <v>0</v>
      </c>
      <c r="FE79" s="168">
        <f t="shared" si="1795"/>
        <v>0</v>
      </c>
      <c r="FF79" s="168">
        <f t="shared" si="1796"/>
        <v>0</v>
      </c>
      <c r="FG79" s="168">
        <f t="shared" si="1797"/>
        <v>0</v>
      </c>
      <c r="FH79" s="154">
        <f t="shared" ref="FH79:FI79" si="2023">FH78</f>
        <v>11</v>
      </c>
      <c r="FI79" s="173">
        <f t="shared" si="2023"/>
        <v>1174</v>
      </c>
      <c r="FJ79" s="156" t="str">
        <f t="shared" si="1799"/>
        <v>1</v>
      </c>
      <c r="FK79" s="157">
        <f t="shared" si="202"/>
        <v>4</v>
      </c>
      <c r="FL79" s="158">
        <f t="shared" si="203"/>
        <v>0</v>
      </c>
      <c r="FM79" s="159"/>
      <c r="FN79" s="159"/>
      <c r="FO79" s="159"/>
      <c r="FP79" s="78"/>
      <c r="FQ79" s="79"/>
      <c r="FR79" s="77" t="str">
        <f t="shared" si="204"/>
        <v>0</v>
      </c>
      <c r="FS79" s="81">
        <f t="shared" si="1800"/>
        <v>0</v>
      </c>
      <c r="FT79" s="160">
        <f t="shared" si="1801"/>
        <v>0</v>
      </c>
      <c r="FU79" s="160">
        <f t="shared" si="1802"/>
        <v>0</v>
      </c>
      <c r="FV79" s="160">
        <f t="shared" si="1803"/>
        <v>0</v>
      </c>
      <c r="FW79" s="160">
        <f t="shared" si="1804"/>
        <v>0</v>
      </c>
      <c r="FX79" s="161">
        <f t="shared" ref="FX79:FY79" si="2024">FX78</f>
        <v>12</v>
      </c>
      <c r="FY79" s="175">
        <f t="shared" si="2024"/>
        <v>1175</v>
      </c>
      <c r="FZ79" s="163" t="str">
        <f t="shared" si="1806"/>
        <v>1</v>
      </c>
      <c r="GA79" s="164">
        <f t="shared" si="212"/>
        <v>2</v>
      </c>
      <c r="GB79" s="165">
        <f t="shared" si="213"/>
        <v>0</v>
      </c>
      <c r="GC79" s="166"/>
      <c r="GD79" s="166"/>
      <c r="GE79" s="166"/>
      <c r="GF79" s="84"/>
      <c r="GG79" s="85"/>
      <c r="GH79" s="83" t="str">
        <f t="shared" si="214"/>
        <v>0</v>
      </c>
      <c r="GI79" s="167">
        <f t="shared" si="1807"/>
        <v>0</v>
      </c>
      <c r="GJ79" s="168">
        <f t="shared" si="1808"/>
        <v>0</v>
      </c>
      <c r="GK79" s="168">
        <f t="shared" si="1809"/>
        <v>0</v>
      </c>
      <c r="GL79" s="168">
        <f t="shared" si="1810"/>
        <v>0</v>
      </c>
      <c r="GM79" s="168">
        <f t="shared" si="1811"/>
        <v>0</v>
      </c>
      <c r="GN79" s="154">
        <f t="shared" ref="GN79:GO79" si="2025">GN78</f>
        <v>13</v>
      </c>
      <c r="GO79" s="173">
        <f t="shared" si="2025"/>
        <v>1176</v>
      </c>
      <c r="GP79" s="156" t="str">
        <f t="shared" si="1813"/>
        <v>1</v>
      </c>
      <c r="GQ79" s="157">
        <f t="shared" si="222"/>
        <v>3</v>
      </c>
      <c r="GR79" s="158">
        <f t="shared" si="223"/>
        <v>0</v>
      </c>
      <c r="GS79" s="159"/>
      <c r="GT79" s="159"/>
      <c r="GU79" s="159"/>
      <c r="GV79" s="78"/>
      <c r="GW79" s="79"/>
      <c r="GX79" s="77" t="str">
        <f t="shared" si="224"/>
        <v>0</v>
      </c>
      <c r="GY79" s="81">
        <f t="shared" si="1814"/>
        <v>0</v>
      </c>
      <c r="GZ79" s="160">
        <f t="shared" si="1815"/>
        <v>0</v>
      </c>
      <c r="HA79" s="160">
        <f t="shared" si="1816"/>
        <v>0</v>
      </c>
      <c r="HB79" s="160">
        <f t="shared" si="1817"/>
        <v>0</v>
      </c>
      <c r="HC79" s="160">
        <f t="shared" si="1818"/>
        <v>0</v>
      </c>
      <c r="HD79" s="161">
        <f t="shared" ref="HD79:HE79" si="2026">HD78</f>
        <v>14</v>
      </c>
      <c r="HE79" s="175">
        <f t="shared" si="2026"/>
        <v>1177</v>
      </c>
      <c r="HF79" s="163" t="str">
        <f t="shared" si="1820"/>
        <v>1</v>
      </c>
      <c r="HG79" s="164">
        <f t="shared" si="232"/>
        <v>5</v>
      </c>
      <c r="HH79" s="165">
        <f t="shared" si="233"/>
        <v>0</v>
      </c>
      <c r="HI79" s="166"/>
      <c r="HJ79" s="166"/>
      <c r="HK79" s="166"/>
      <c r="HL79" s="84"/>
      <c r="HM79" s="85"/>
      <c r="HN79" s="83" t="str">
        <f t="shared" si="234"/>
        <v>0</v>
      </c>
      <c r="HO79" s="167">
        <f t="shared" si="1821"/>
        <v>0</v>
      </c>
      <c r="HP79" s="168">
        <f t="shared" si="1822"/>
        <v>0</v>
      </c>
      <c r="HQ79" s="168">
        <f t="shared" si="1823"/>
        <v>0</v>
      </c>
      <c r="HR79" s="168">
        <f t="shared" si="1824"/>
        <v>0</v>
      </c>
      <c r="HS79" s="168">
        <f t="shared" si="1825"/>
        <v>0</v>
      </c>
      <c r="HT79" s="154">
        <f t="shared" ref="HT79:HU79" si="2027">HT78</f>
        <v>15</v>
      </c>
      <c r="HU79" s="173">
        <f t="shared" si="2027"/>
        <v>1178</v>
      </c>
      <c r="HV79" s="156" t="str">
        <f t="shared" si="1827"/>
        <v>1</v>
      </c>
      <c r="HW79" s="157" t="str">
        <f t="shared" si="242"/>
        <v/>
      </c>
      <c r="HX79" s="169">
        <f t="shared" si="243"/>
        <v>0</v>
      </c>
      <c r="HY79" s="159"/>
      <c r="HZ79" s="159"/>
      <c r="IA79" s="159"/>
      <c r="IB79" s="160"/>
      <c r="IC79" s="160"/>
      <c r="ID79" s="160" t="str">
        <f t="shared" si="244"/>
        <v>0</v>
      </c>
      <c r="IE79" s="160">
        <f t="shared" si="1828"/>
        <v>0</v>
      </c>
      <c r="IF79" s="160">
        <f t="shared" si="1829"/>
        <v>0</v>
      </c>
      <c r="IG79" s="160">
        <f t="shared" si="1830"/>
        <v>0</v>
      </c>
      <c r="IH79" s="160">
        <f t="shared" si="1831"/>
        <v>0</v>
      </c>
      <c r="II79" s="160">
        <f t="shared" si="1832"/>
        <v>0</v>
      </c>
      <c r="IJ79" s="161">
        <f t="shared" ref="IJ79:IK79" si="2028">IJ78</f>
        <v>16</v>
      </c>
      <c r="IK79" s="175">
        <f t="shared" si="2028"/>
        <v>1179</v>
      </c>
      <c r="IL79" s="163" t="str">
        <f t="shared" si="1834"/>
        <v>1</v>
      </c>
      <c r="IM79" s="164" t="str">
        <f t="shared" si="252"/>
        <v/>
      </c>
      <c r="IN79" s="165">
        <f t="shared" si="253"/>
        <v>0</v>
      </c>
      <c r="IO79" s="166"/>
      <c r="IP79" s="166"/>
      <c r="IQ79" s="166"/>
      <c r="IR79" s="168"/>
      <c r="IS79" s="168"/>
      <c r="IT79" s="170" t="str">
        <f t="shared" si="254"/>
        <v>0</v>
      </c>
      <c r="IU79" s="170">
        <f t="shared" si="1835"/>
        <v>0</v>
      </c>
      <c r="IV79" s="168">
        <f t="shared" si="1836"/>
        <v>0</v>
      </c>
      <c r="IW79" s="168">
        <f t="shared" si="1837"/>
        <v>0</v>
      </c>
      <c r="IX79" s="168">
        <f t="shared" si="1838"/>
        <v>0</v>
      </c>
      <c r="IY79" s="168">
        <f t="shared" si="1839"/>
        <v>0</v>
      </c>
      <c r="IZ79" s="154">
        <f t="shared" ref="IZ79:JA79" si="2029">IZ78</f>
        <v>17</v>
      </c>
      <c r="JA79" s="173">
        <f t="shared" si="2029"/>
        <v>1180</v>
      </c>
      <c r="JB79" s="156" t="str">
        <f t="shared" si="1841"/>
        <v>1</v>
      </c>
      <c r="JC79" s="157" t="str">
        <f t="shared" si="262"/>
        <v/>
      </c>
      <c r="JD79" s="158">
        <f t="shared" si="263"/>
        <v>0</v>
      </c>
      <c r="JE79" s="159"/>
      <c r="JF79" s="159"/>
      <c r="JG79" s="159"/>
      <c r="JH79" s="160"/>
      <c r="JI79" s="160"/>
      <c r="JJ79" s="171" t="str">
        <f t="shared" si="264"/>
        <v>0</v>
      </c>
      <c r="JK79" s="171">
        <f t="shared" si="1842"/>
        <v>0</v>
      </c>
      <c r="JL79" s="160">
        <f t="shared" si="1843"/>
        <v>0</v>
      </c>
      <c r="JM79" s="160">
        <f t="shared" si="1844"/>
        <v>0</v>
      </c>
      <c r="JN79" s="160">
        <f t="shared" si="1845"/>
        <v>0</v>
      </c>
      <c r="JO79" s="160">
        <f t="shared" si="1846"/>
        <v>0</v>
      </c>
      <c r="JP79" s="161">
        <f t="shared" ref="JP79:JQ79" si="2030">JP78</f>
        <v>18</v>
      </c>
      <c r="JQ79" s="175">
        <f t="shared" si="2030"/>
        <v>1181</v>
      </c>
      <c r="JR79" s="163" t="str">
        <f t="shared" si="1848"/>
        <v>1</v>
      </c>
      <c r="JS79" s="164" t="str">
        <f t="shared" si="272"/>
        <v/>
      </c>
      <c r="JT79" s="165">
        <f t="shared" si="273"/>
        <v>0</v>
      </c>
      <c r="JU79" s="166"/>
      <c r="JV79" s="166"/>
      <c r="JW79" s="166"/>
      <c r="JX79" s="168"/>
      <c r="JY79" s="168"/>
      <c r="JZ79" s="170" t="str">
        <f t="shared" si="274"/>
        <v>0</v>
      </c>
      <c r="KA79" s="170">
        <f t="shared" si="1849"/>
        <v>0</v>
      </c>
      <c r="KB79" s="168">
        <f t="shared" si="1850"/>
        <v>0</v>
      </c>
      <c r="KC79" s="168">
        <f t="shared" si="1851"/>
        <v>0</v>
      </c>
      <c r="KD79" s="168">
        <f t="shared" si="1852"/>
        <v>0</v>
      </c>
      <c r="KE79" s="168">
        <f t="shared" si="1853"/>
        <v>0</v>
      </c>
      <c r="KF79" s="154">
        <f t="shared" ref="KF79:KG79" si="2031">KF78</f>
        <v>19</v>
      </c>
      <c r="KG79" s="173">
        <f t="shared" si="2031"/>
        <v>1182</v>
      </c>
      <c r="KH79" s="156" t="str">
        <f t="shared" si="1855"/>
        <v>1</v>
      </c>
      <c r="KI79" s="157" t="str">
        <f t="shared" si="282"/>
        <v/>
      </c>
      <c r="KJ79" s="158">
        <f t="shared" si="283"/>
        <v>0</v>
      </c>
      <c r="KK79" s="159"/>
      <c r="KL79" s="159"/>
      <c r="KM79" s="159"/>
      <c r="KN79" s="160"/>
      <c r="KO79" s="160"/>
      <c r="KP79" s="171" t="str">
        <f t="shared" si="284"/>
        <v>0</v>
      </c>
      <c r="KQ79" s="171">
        <f t="shared" si="1856"/>
        <v>0</v>
      </c>
      <c r="KR79" s="160">
        <f t="shared" si="1857"/>
        <v>0</v>
      </c>
      <c r="KS79" s="160">
        <f t="shared" si="1858"/>
        <v>0</v>
      </c>
      <c r="KT79" s="160">
        <f t="shared" si="1859"/>
        <v>0</v>
      </c>
      <c r="KU79" s="160">
        <f t="shared" si="1860"/>
        <v>0</v>
      </c>
      <c r="KV79" s="161">
        <f t="shared" ref="KV79:KW79" si="2032">KV78</f>
        <v>20</v>
      </c>
      <c r="KW79" s="175">
        <f t="shared" si="2032"/>
        <v>1183</v>
      </c>
      <c r="KX79" s="163" t="str">
        <f t="shared" si="1862"/>
        <v>1</v>
      </c>
      <c r="KY79" s="164" t="str">
        <f t="shared" si="292"/>
        <v/>
      </c>
      <c r="KZ79" s="165">
        <f t="shared" si="293"/>
        <v>0</v>
      </c>
      <c r="LA79" s="166"/>
      <c r="LB79" s="166"/>
      <c r="LC79" s="166"/>
      <c r="LD79" s="168"/>
      <c r="LE79" s="168"/>
      <c r="LF79" s="170" t="str">
        <f t="shared" si="294"/>
        <v>0</v>
      </c>
      <c r="LG79" s="170">
        <f t="shared" si="1863"/>
        <v>0</v>
      </c>
      <c r="LH79" s="168">
        <f t="shared" si="1864"/>
        <v>0</v>
      </c>
      <c r="LI79" s="168">
        <f t="shared" si="1865"/>
        <v>0</v>
      </c>
      <c r="LJ79" s="168">
        <f t="shared" si="1866"/>
        <v>0</v>
      </c>
      <c r="LK79" s="168">
        <f t="shared" si="1867"/>
        <v>0</v>
      </c>
      <c r="LL79" s="172"/>
      <c r="LM79" s="172"/>
      <c r="LN79" s="168" t="str">
        <f t="shared" si="1868"/>
        <v>#REF!</v>
      </c>
      <c r="LO79" s="168" t="str">
        <f t="shared" si="1869"/>
        <v>#REF!</v>
      </c>
      <c r="LP79" s="168" t="str">
        <f t="shared" si="1870"/>
        <v>#REF!</v>
      </c>
      <c r="LQ79" s="168" t="str">
        <f t="shared" si="1871"/>
        <v>#REF!</v>
      </c>
    </row>
    <row r="80" ht="15.75" customHeight="1">
      <c r="A80" s="151">
        <v>46184.0</v>
      </c>
      <c r="B80" s="152" t="s">
        <v>28</v>
      </c>
      <c r="C80" s="153">
        <f t="shared" si="99"/>
        <v>0</v>
      </c>
      <c r="D80" s="154">
        <f t="shared" ref="D80:E80" si="2033">D79</f>
        <v>1</v>
      </c>
      <c r="E80" s="173">
        <f t="shared" si="2033"/>
        <v>1164</v>
      </c>
      <c r="F80" s="156" t="str">
        <f t="shared" si="1993"/>
        <v>1</v>
      </c>
      <c r="G80" s="157">
        <f t="shared" si="102"/>
        <v>1</v>
      </c>
      <c r="H80" s="158">
        <f t="shared" si="103"/>
        <v>0</v>
      </c>
      <c r="I80" s="159"/>
      <c r="J80" s="159"/>
      <c r="K80" s="159"/>
      <c r="L80" s="78"/>
      <c r="M80" s="79"/>
      <c r="N80" s="77" t="str">
        <f t="shared" si="104"/>
        <v>0</v>
      </c>
      <c r="O80" s="81">
        <f t="shared" si="1730"/>
        <v>0</v>
      </c>
      <c r="P80" s="160">
        <f t="shared" si="1731"/>
        <v>0</v>
      </c>
      <c r="Q80" s="160">
        <f t="shared" si="1732"/>
        <v>0</v>
      </c>
      <c r="R80" s="160">
        <f t="shared" si="1733"/>
        <v>0</v>
      </c>
      <c r="S80" s="160">
        <f t="shared" si="1734"/>
        <v>0</v>
      </c>
      <c r="T80" s="161">
        <f t="shared" ref="T80:U80" si="2034">T79</f>
        <v>2</v>
      </c>
      <c r="U80" s="175">
        <f t="shared" si="2034"/>
        <v>1165</v>
      </c>
      <c r="V80" s="163" t="str">
        <f t="shared" si="1736"/>
        <v>1</v>
      </c>
      <c r="W80" s="164">
        <f t="shared" si="112"/>
        <v>1</v>
      </c>
      <c r="X80" s="165">
        <f t="shared" si="113"/>
        <v>0</v>
      </c>
      <c r="Y80" s="166"/>
      <c r="Z80" s="166"/>
      <c r="AA80" s="166"/>
      <c r="AB80" s="84"/>
      <c r="AC80" s="85"/>
      <c r="AD80" s="83" t="str">
        <f t="shared" si="114"/>
        <v>0</v>
      </c>
      <c r="AE80" s="167">
        <f t="shared" si="1737"/>
        <v>0</v>
      </c>
      <c r="AF80" s="168">
        <f t="shared" si="1738"/>
        <v>0</v>
      </c>
      <c r="AG80" s="168">
        <f t="shared" si="1739"/>
        <v>0</v>
      </c>
      <c r="AH80" s="168">
        <f t="shared" si="1740"/>
        <v>0</v>
      </c>
      <c r="AI80" s="168">
        <f t="shared" si="1741"/>
        <v>0</v>
      </c>
      <c r="AJ80" s="154">
        <f t="shared" ref="AJ80:AK80" si="2035">AJ79</f>
        <v>3</v>
      </c>
      <c r="AK80" s="173">
        <f t="shared" si="2035"/>
        <v>1166</v>
      </c>
      <c r="AL80" s="156" t="str">
        <f t="shared" si="1743"/>
        <v>1</v>
      </c>
      <c r="AM80" s="157">
        <f t="shared" si="122"/>
        <v>2</v>
      </c>
      <c r="AN80" s="158">
        <f t="shared" si="123"/>
        <v>0</v>
      </c>
      <c r="AO80" s="159"/>
      <c r="AP80" s="159"/>
      <c r="AQ80" s="159"/>
      <c r="AR80" s="78"/>
      <c r="AS80" s="79"/>
      <c r="AT80" s="77" t="str">
        <f t="shared" si="124"/>
        <v>0</v>
      </c>
      <c r="AU80" s="81">
        <f t="shared" si="1744"/>
        <v>0</v>
      </c>
      <c r="AV80" s="160">
        <f t="shared" si="1745"/>
        <v>0</v>
      </c>
      <c r="AW80" s="160">
        <f t="shared" si="1746"/>
        <v>0</v>
      </c>
      <c r="AX80" s="160">
        <f t="shared" si="1747"/>
        <v>0</v>
      </c>
      <c r="AY80" s="160">
        <f t="shared" si="1748"/>
        <v>0</v>
      </c>
      <c r="AZ80" s="161">
        <f t="shared" ref="AZ80:BA80" si="2036">AZ79</f>
        <v>4</v>
      </c>
      <c r="BA80" s="175">
        <f t="shared" si="2036"/>
        <v>1167</v>
      </c>
      <c r="BB80" s="163" t="str">
        <f t="shared" si="1750"/>
        <v>1</v>
      </c>
      <c r="BC80" s="164">
        <f t="shared" si="132"/>
        <v>4</v>
      </c>
      <c r="BD80" s="165">
        <f t="shared" si="133"/>
        <v>0</v>
      </c>
      <c r="BE80" s="166"/>
      <c r="BF80" s="166"/>
      <c r="BG80" s="166"/>
      <c r="BH80" s="84"/>
      <c r="BI80" s="85"/>
      <c r="BJ80" s="83" t="str">
        <f t="shared" si="134"/>
        <v>0</v>
      </c>
      <c r="BK80" s="167">
        <f t="shared" si="1751"/>
        <v>0</v>
      </c>
      <c r="BL80" s="168">
        <f t="shared" si="1752"/>
        <v>0</v>
      </c>
      <c r="BM80" s="168">
        <f t="shared" si="1753"/>
        <v>0</v>
      </c>
      <c r="BN80" s="168">
        <f t="shared" si="1754"/>
        <v>0</v>
      </c>
      <c r="BO80" s="168">
        <f t="shared" si="1755"/>
        <v>0</v>
      </c>
      <c r="BP80" s="154">
        <f t="shared" ref="BP80:BQ80" si="2037">BP79</f>
        <v>5</v>
      </c>
      <c r="BQ80" s="173">
        <f t="shared" si="2037"/>
        <v>1168</v>
      </c>
      <c r="BR80" s="156" t="str">
        <f t="shared" si="1757"/>
        <v>1</v>
      </c>
      <c r="BS80" s="157">
        <f t="shared" si="142"/>
        <v>4</v>
      </c>
      <c r="BT80" s="158">
        <f t="shared" si="143"/>
        <v>0</v>
      </c>
      <c r="BU80" s="159"/>
      <c r="BV80" s="159"/>
      <c r="BW80" s="159"/>
      <c r="BX80" s="78"/>
      <c r="BY80" s="79"/>
      <c r="BZ80" s="77" t="str">
        <f t="shared" si="144"/>
        <v>0</v>
      </c>
      <c r="CA80" s="81">
        <f t="shared" si="1758"/>
        <v>0</v>
      </c>
      <c r="CB80" s="160">
        <f t="shared" si="1759"/>
        <v>0</v>
      </c>
      <c r="CC80" s="160">
        <f t="shared" si="1760"/>
        <v>0</v>
      </c>
      <c r="CD80" s="160">
        <f t="shared" si="1761"/>
        <v>0</v>
      </c>
      <c r="CE80" s="160">
        <f t="shared" si="1762"/>
        <v>0</v>
      </c>
      <c r="CF80" s="161">
        <f t="shared" ref="CF80:CG80" si="2038">CF79</f>
        <v>6</v>
      </c>
      <c r="CG80" s="175">
        <f t="shared" si="2038"/>
        <v>1169</v>
      </c>
      <c r="CH80" s="163" t="str">
        <f t="shared" si="1764"/>
        <v>1</v>
      </c>
      <c r="CI80" s="164">
        <f t="shared" si="152"/>
        <v>2</v>
      </c>
      <c r="CJ80" s="165">
        <f t="shared" si="153"/>
        <v>0</v>
      </c>
      <c r="CK80" s="166"/>
      <c r="CL80" s="166"/>
      <c r="CM80" s="166"/>
      <c r="CN80" s="84"/>
      <c r="CO80" s="85"/>
      <c r="CP80" s="83" t="str">
        <f t="shared" si="154"/>
        <v>0</v>
      </c>
      <c r="CQ80" s="167">
        <f t="shared" si="1765"/>
        <v>0</v>
      </c>
      <c r="CR80" s="168">
        <f t="shared" si="1766"/>
        <v>0</v>
      </c>
      <c r="CS80" s="168">
        <f t="shared" si="1767"/>
        <v>0</v>
      </c>
      <c r="CT80" s="168">
        <f t="shared" si="1768"/>
        <v>0</v>
      </c>
      <c r="CU80" s="168">
        <f t="shared" si="1769"/>
        <v>0</v>
      </c>
      <c r="CV80" s="154">
        <f t="shared" ref="CV80:CW80" si="2039">CV79</f>
        <v>7</v>
      </c>
      <c r="CW80" s="173">
        <f t="shared" si="2039"/>
        <v>1170</v>
      </c>
      <c r="CX80" s="156" t="str">
        <f t="shared" si="1771"/>
        <v>1</v>
      </c>
      <c r="CY80" s="157">
        <f t="shared" si="162"/>
        <v>2</v>
      </c>
      <c r="CZ80" s="158">
        <f t="shared" si="163"/>
        <v>0</v>
      </c>
      <c r="DA80" s="159"/>
      <c r="DB80" s="159"/>
      <c r="DC80" s="159"/>
      <c r="DD80" s="78"/>
      <c r="DE80" s="79"/>
      <c r="DF80" s="77" t="str">
        <f t="shared" si="164"/>
        <v>0</v>
      </c>
      <c r="DG80" s="81">
        <f t="shared" si="1772"/>
        <v>0</v>
      </c>
      <c r="DH80" s="160">
        <f t="shared" si="1773"/>
        <v>0</v>
      </c>
      <c r="DI80" s="160">
        <f t="shared" si="1774"/>
        <v>0</v>
      </c>
      <c r="DJ80" s="160">
        <f t="shared" si="1775"/>
        <v>0</v>
      </c>
      <c r="DK80" s="160">
        <f t="shared" si="1776"/>
        <v>0</v>
      </c>
      <c r="DL80" s="161">
        <f t="shared" ref="DL80:DM80" si="2040">DL79</f>
        <v>8</v>
      </c>
      <c r="DM80" s="175">
        <f t="shared" si="2040"/>
        <v>1171</v>
      </c>
      <c r="DN80" s="163" t="str">
        <f t="shared" si="1778"/>
        <v>1</v>
      </c>
      <c r="DO80" s="164">
        <f t="shared" si="172"/>
        <v>2</v>
      </c>
      <c r="DP80" s="165">
        <f t="shared" si="173"/>
        <v>0</v>
      </c>
      <c r="DQ80" s="166"/>
      <c r="DR80" s="166"/>
      <c r="DS80" s="166"/>
      <c r="DT80" s="84"/>
      <c r="DU80" s="85"/>
      <c r="DV80" s="83" t="str">
        <f t="shared" si="174"/>
        <v>0</v>
      </c>
      <c r="DW80" s="167">
        <f t="shared" si="1779"/>
        <v>0</v>
      </c>
      <c r="DX80" s="168">
        <f t="shared" si="1780"/>
        <v>0</v>
      </c>
      <c r="DY80" s="168">
        <f t="shared" si="1781"/>
        <v>0</v>
      </c>
      <c r="DZ80" s="168">
        <f t="shared" si="1782"/>
        <v>0</v>
      </c>
      <c r="EA80" s="168">
        <f t="shared" si="1783"/>
        <v>0</v>
      </c>
      <c r="EB80" s="154">
        <f t="shared" ref="EB80:EC80" si="2041">EB79</f>
        <v>9</v>
      </c>
      <c r="EC80" s="173">
        <f t="shared" si="2041"/>
        <v>1172</v>
      </c>
      <c r="ED80" s="156" t="str">
        <f t="shared" si="1785"/>
        <v>1</v>
      </c>
      <c r="EE80" s="157">
        <f t="shared" si="182"/>
        <v>5</v>
      </c>
      <c r="EF80" s="169">
        <f t="shared" si="183"/>
        <v>0</v>
      </c>
      <c r="EG80" s="159"/>
      <c r="EH80" s="159"/>
      <c r="EI80" s="159"/>
      <c r="EJ80" s="78"/>
      <c r="EK80" s="79"/>
      <c r="EL80" s="77" t="str">
        <f t="shared" si="184"/>
        <v>0</v>
      </c>
      <c r="EM80" s="81">
        <f t="shared" si="1786"/>
        <v>0</v>
      </c>
      <c r="EN80" s="160">
        <f t="shared" si="1787"/>
        <v>0</v>
      </c>
      <c r="EO80" s="160">
        <f t="shared" si="1788"/>
        <v>0</v>
      </c>
      <c r="EP80" s="160">
        <f t="shared" si="1789"/>
        <v>0</v>
      </c>
      <c r="EQ80" s="160">
        <f t="shared" si="1790"/>
        <v>0</v>
      </c>
      <c r="ER80" s="161">
        <f t="shared" ref="ER80:ES80" si="2042">ER79</f>
        <v>10</v>
      </c>
      <c r="ES80" s="175">
        <f t="shared" si="2042"/>
        <v>1173</v>
      </c>
      <c r="ET80" s="163" t="str">
        <f t="shared" si="1792"/>
        <v>1</v>
      </c>
      <c r="EU80" s="164">
        <f t="shared" si="192"/>
        <v>19</v>
      </c>
      <c r="EV80" s="165">
        <f t="shared" si="193"/>
        <v>0</v>
      </c>
      <c r="EW80" s="166"/>
      <c r="EX80" s="166"/>
      <c r="EY80" s="166"/>
      <c r="EZ80" s="84"/>
      <c r="FA80" s="85"/>
      <c r="FB80" s="83" t="str">
        <f t="shared" si="194"/>
        <v>0</v>
      </c>
      <c r="FC80" s="167">
        <f t="shared" si="1793"/>
        <v>0</v>
      </c>
      <c r="FD80" s="168">
        <f t="shared" si="1794"/>
        <v>0</v>
      </c>
      <c r="FE80" s="168">
        <f t="shared" si="1795"/>
        <v>0</v>
      </c>
      <c r="FF80" s="168">
        <f t="shared" si="1796"/>
        <v>0</v>
      </c>
      <c r="FG80" s="168">
        <f t="shared" si="1797"/>
        <v>0</v>
      </c>
      <c r="FH80" s="154">
        <f t="shared" ref="FH80:FI80" si="2043">FH79</f>
        <v>11</v>
      </c>
      <c r="FI80" s="173">
        <f t="shared" si="2043"/>
        <v>1174</v>
      </c>
      <c r="FJ80" s="156" t="str">
        <f t="shared" si="1799"/>
        <v>1</v>
      </c>
      <c r="FK80" s="157">
        <f t="shared" si="202"/>
        <v>4</v>
      </c>
      <c r="FL80" s="158">
        <f t="shared" si="203"/>
        <v>0</v>
      </c>
      <c r="FM80" s="159"/>
      <c r="FN80" s="159"/>
      <c r="FO80" s="159"/>
      <c r="FP80" s="78"/>
      <c r="FQ80" s="79"/>
      <c r="FR80" s="77" t="str">
        <f t="shared" si="204"/>
        <v>0</v>
      </c>
      <c r="FS80" s="81">
        <f t="shared" si="1800"/>
        <v>0</v>
      </c>
      <c r="FT80" s="160">
        <f t="shared" si="1801"/>
        <v>0</v>
      </c>
      <c r="FU80" s="160">
        <f t="shared" si="1802"/>
        <v>0</v>
      </c>
      <c r="FV80" s="160">
        <f t="shared" si="1803"/>
        <v>0</v>
      </c>
      <c r="FW80" s="160">
        <f t="shared" si="1804"/>
        <v>0</v>
      </c>
      <c r="FX80" s="161">
        <f t="shared" ref="FX80:FY80" si="2044">FX79</f>
        <v>12</v>
      </c>
      <c r="FY80" s="175">
        <f t="shared" si="2044"/>
        <v>1175</v>
      </c>
      <c r="FZ80" s="163" t="str">
        <f t="shared" si="1806"/>
        <v>1</v>
      </c>
      <c r="GA80" s="164">
        <f t="shared" si="212"/>
        <v>2</v>
      </c>
      <c r="GB80" s="165">
        <f t="shared" si="213"/>
        <v>0</v>
      </c>
      <c r="GC80" s="166"/>
      <c r="GD80" s="166"/>
      <c r="GE80" s="166"/>
      <c r="GF80" s="84"/>
      <c r="GG80" s="85"/>
      <c r="GH80" s="83" t="str">
        <f t="shared" si="214"/>
        <v>0</v>
      </c>
      <c r="GI80" s="167">
        <f t="shared" si="1807"/>
        <v>0</v>
      </c>
      <c r="GJ80" s="168">
        <f t="shared" si="1808"/>
        <v>0</v>
      </c>
      <c r="GK80" s="168">
        <f t="shared" si="1809"/>
        <v>0</v>
      </c>
      <c r="GL80" s="168">
        <f t="shared" si="1810"/>
        <v>0</v>
      </c>
      <c r="GM80" s="168">
        <f t="shared" si="1811"/>
        <v>0</v>
      </c>
      <c r="GN80" s="154">
        <f t="shared" ref="GN80:GO80" si="2045">GN79</f>
        <v>13</v>
      </c>
      <c r="GO80" s="173">
        <f t="shared" si="2045"/>
        <v>1176</v>
      </c>
      <c r="GP80" s="156" t="str">
        <f t="shared" si="1813"/>
        <v>1</v>
      </c>
      <c r="GQ80" s="157">
        <f t="shared" si="222"/>
        <v>3</v>
      </c>
      <c r="GR80" s="158">
        <f t="shared" si="223"/>
        <v>0</v>
      </c>
      <c r="GS80" s="159"/>
      <c r="GT80" s="159"/>
      <c r="GU80" s="159"/>
      <c r="GV80" s="78"/>
      <c r="GW80" s="79"/>
      <c r="GX80" s="77" t="str">
        <f t="shared" si="224"/>
        <v>0</v>
      </c>
      <c r="GY80" s="81">
        <f t="shared" si="1814"/>
        <v>0</v>
      </c>
      <c r="GZ80" s="160">
        <f t="shared" si="1815"/>
        <v>0</v>
      </c>
      <c r="HA80" s="160">
        <f t="shared" si="1816"/>
        <v>0</v>
      </c>
      <c r="HB80" s="160">
        <f t="shared" si="1817"/>
        <v>0</v>
      </c>
      <c r="HC80" s="160">
        <f t="shared" si="1818"/>
        <v>0</v>
      </c>
      <c r="HD80" s="161">
        <f t="shared" ref="HD80:HE80" si="2046">HD79</f>
        <v>14</v>
      </c>
      <c r="HE80" s="175">
        <f t="shared" si="2046"/>
        <v>1177</v>
      </c>
      <c r="HF80" s="163" t="str">
        <f t="shared" si="1820"/>
        <v>1</v>
      </c>
      <c r="HG80" s="164">
        <f t="shared" si="232"/>
        <v>5</v>
      </c>
      <c r="HH80" s="165">
        <f t="shared" si="233"/>
        <v>0</v>
      </c>
      <c r="HI80" s="166"/>
      <c r="HJ80" s="166"/>
      <c r="HK80" s="166"/>
      <c r="HL80" s="84"/>
      <c r="HM80" s="85"/>
      <c r="HN80" s="83" t="str">
        <f t="shared" si="234"/>
        <v>0</v>
      </c>
      <c r="HO80" s="167">
        <f t="shared" si="1821"/>
        <v>0</v>
      </c>
      <c r="HP80" s="168">
        <f t="shared" si="1822"/>
        <v>0</v>
      </c>
      <c r="HQ80" s="168">
        <f t="shared" si="1823"/>
        <v>0</v>
      </c>
      <c r="HR80" s="168">
        <f t="shared" si="1824"/>
        <v>0</v>
      </c>
      <c r="HS80" s="168">
        <f t="shared" si="1825"/>
        <v>0</v>
      </c>
      <c r="HT80" s="154">
        <f t="shared" ref="HT80:HU80" si="2047">HT79</f>
        <v>15</v>
      </c>
      <c r="HU80" s="173">
        <f t="shared" si="2047"/>
        <v>1178</v>
      </c>
      <c r="HV80" s="156" t="str">
        <f t="shared" si="1827"/>
        <v>1</v>
      </c>
      <c r="HW80" s="157" t="str">
        <f t="shared" si="242"/>
        <v/>
      </c>
      <c r="HX80" s="169">
        <f t="shared" si="243"/>
        <v>0</v>
      </c>
      <c r="HY80" s="159"/>
      <c r="HZ80" s="159"/>
      <c r="IA80" s="159"/>
      <c r="IB80" s="160"/>
      <c r="IC80" s="160"/>
      <c r="ID80" s="160" t="str">
        <f t="shared" si="244"/>
        <v>0</v>
      </c>
      <c r="IE80" s="160">
        <f t="shared" si="1828"/>
        <v>0</v>
      </c>
      <c r="IF80" s="160">
        <f t="shared" si="1829"/>
        <v>0</v>
      </c>
      <c r="IG80" s="160">
        <f t="shared" si="1830"/>
        <v>0</v>
      </c>
      <c r="IH80" s="160">
        <f t="shared" si="1831"/>
        <v>0</v>
      </c>
      <c r="II80" s="160">
        <f t="shared" si="1832"/>
        <v>0</v>
      </c>
      <c r="IJ80" s="161">
        <f t="shared" ref="IJ80:IK80" si="2048">IJ79</f>
        <v>16</v>
      </c>
      <c r="IK80" s="175">
        <f t="shared" si="2048"/>
        <v>1179</v>
      </c>
      <c r="IL80" s="163" t="str">
        <f t="shared" si="1834"/>
        <v>1</v>
      </c>
      <c r="IM80" s="164" t="str">
        <f t="shared" si="252"/>
        <v/>
      </c>
      <c r="IN80" s="165">
        <f t="shared" si="253"/>
        <v>0</v>
      </c>
      <c r="IO80" s="166"/>
      <c r="IP80" s="166"/>
      <c r="IQ80" s="166"/>
      <c r="IR80" s="168"/>
      <c r="IS80" s="168"/>
      <c r="IT80" s="170" t="str">
        <f t="shared" si="254"/>
        <v>0</v>
      </c>
      <c r="IU80" s="170">
        <f t="shared" si="1835"/>
        <v>0</v>
      </c>
      <c r="IV80" s="168">
        <f t="shared" si="1836"/>
        <v>0</v>
      </c>
      <c r="IW80" s="168">
        <f t="shared" si="1837"/>
        <v>0</v>
      </c>
      <c r="IX80" s="168">
        <f t="shared" si="1838"/>
        <v>0</v>
      </c>
      <c r="IY80" s="168">
        <f t="shared" si="1839"/>
        <v>0</v>
      </c>
      <c r="IZ80" s="154">
        <f t="shared" ref="IZ80:JA80" si="2049">IZ79</f>
        <v>17</v>
      </c>
      <c r="JA80" s="173">
        <f t="shared" si="2049"/>
        <v>1180</v>
      </c>
      <c r="JB80" s="156" t="str">
        <f t="shared" si="1841"/>
        <v>1</v>
      </c>
      <c r="JC80" s="157" t="str">
        <f t="shared" si="262"/>
        <v/>
      </c>
      <c r="JD80" s="158">
        <f t="shared" si="263"/>
        <v>0</v>
      </c>
      <c r="JE80" s="159"/>
      <c r="JF80" s="159"/>
      <c r="JG80" s="159"/>
      <c r="JH80" s="160"/>
      <c r="JI80" s="160"/>
      <c r="JJ80" s="171" t="str">
        <f t="shared" si="264"/>
        <v>0</v>
      </c>
      <c r="JK80" s="171">
        <f t="shared" si="1842"/>
        <v>0</v>
      </c>
      <c r="JL80" s="160">
        <f t="shared" si="1843"/>
        <v>0</v>
      </c>
      <c r="JM80" s="160">
        <f t="shared" si="1844"/>
        <v>0</v>
      </c>
      <c r="JN80" s="160">
        <f t="shared" si="1845"/>
        <v>0</v>
      </c>
      <c r="JO80" s="160">
        <f t="shared" si="1846"/>
        <v>0</v>
      </c>
      <c r="JP80" s="161">
        <f t="shared" ref="JP80:JQ80" si="2050">JP79</f>
        <v>18</v>
      </c>
      <c r="JQ80" s="175">
        <f t="shared" si="2050"/>
        <v>1181</v>
      </c>
      <c r="JR80" s="163" t="str">
        <f t="shared" si="1848"/>
        <v>1</v>
      </c>
      <c r="JS80" s="164" t="str">
        <f t="shared" si="272"/>
        <v/>
      </c>
      <c r="JT80" s="165">
        <f t="shared" si="273"/>
        <v>0</v>
      </c>
      <c r="JU80" s="166"/>
      <c r="JV80" s="166"/>
      <c r="JW80" s="166"/>
      <c r="JX80" s="168"/>
      <c r="JY80" s="168"/>
      <c r="JZ80" s="170" t="str">
        <f t="shared" si="274"/>
        <v>0</v>
      </c>
      <c r="KA80" s="170">
        <f t="shared" si="1849"/>
        <v>0</v>
      </c>
      <c r="KB80" s="168">
        <f t="shared" si="1850"/>
        <v>0</v>
      </c>
      <c r="KC80" s="168">
        <f t="shared" si="1851"/>
        <v>0</v>
      </c>
      <c r="KD80" s="168">
        <f t="shared" si="1852"/>
        <v>0</v>
      </c>
      <c r="KE80" s="168">
        <f t="shared" si="1853"/>
        <v>0</v>
      </c>
      <c r="KF80" s="154">
        <f t="shared" ref="KF80:KG80" si="2051">KF79</f>
        <v>19</v>
      </c>
      <c r="KG80" s="173">
        <f t="shared" si="2051"/>
        <v>1182</v>
      </c>
      <c r="KH80" s="156" t="str">
        <f t="shared" si="1855"/>
        <v>1</v>
      </c>
      <c r="KI80" s="157" t="str">
        <f t="shared" si="282"/>
        <v/>
      </c>
      <c r="KJ80" s="158">
        <f t="shared" si="283"/>
        <v>0</v>
      </c>
      <c r="KK80" s="159"/>
      <c r="KL80" s="159"/>
      <c r="KM80" s="159"/>
      <c r="KN80" s="160"/>
      <c r="KO80" s="160"/>
      <c r="KP80" s="171" t="str">
        <f t="shared" si="284"/>
        <v>0</v>
      </c>
      <c r="KQ80" s="171">
        <f t="shared" si="1856"/>
        <v>0</v>
      </c>
      <c r="KR80" s="160">
        <f t="shared" si="1857"/>
        <v>0</v>
      </c>
      <c r="KS80" s="160">
        <f t="shared" si="1858"/>
        <v>0</v>
      </c>
      <c r="KT80" s="160">
        <f t="shared" si="1859"/>
        <v>0</v>
      </c>
      <c r="KU80" s="160">
        <f t="shared" si="1860"/>
        <v>0</v>
      </c>
      <c r="KV80" s="161">
        <f t="shared" ref="KV80:KW80" si="2052">KV79</f>
        <v>20</v>
      </c>
      <c r="KW80" s="175">
        <f t="shared" si="2052"/>
        <v>1183</v>
      </c>
      <c r="KX80" s="163" t="str">
        <f t="shared" si="1862"/>
        <v>1</v>
      </c>
      <c r="KY80" s="164" t="str">
        <f t="shared" si="292"/>
        <v/>
      </c>
      <c r="KZ80" s="165">
        <f t="shared" si="293"/>
        <v>0</v>
      </c>
      <c r="LA80" s="166"/>
      <c r="LB80" s="166"/>
      <c r="LC80" s="166"/>
      <c r="LD80" s="168"/>
      <c r="LE80" s="168"/>
      <c r="LF80" s="170" t="str">
        <f t="shared" si="294"/>
        <v>0</v>
      </c>
      <c r="LG80" s="170">
        <f t="shared" si="1863"/>
        <v>0</v>
      </c>
      <c r="LH80" s="168">
        <f t="shared" si="1864"/>
        <v>0</v>
      </c>
      <c r="LI80" s="168">
        <f t="shared" si="1865"/>
        <v>0</v>
      </c>
      <c r="LJ80" s="168">
        <f t="shared" si="1866"/>
        <v>0</v>
      </c>
      <c r="LK80" s="168">
        <f t="shared" si="1867"/>
        <v>0</v>
      </c>
      <c r="LL80" s="172"/>
      <c r="LM80" s="172"/>
      <c r="LN80" s="168" t="str">
        <f t="shared" si="1868"/>
        <v>#REF!</v>
      </c>
      <c r="LO80" s="168" t="str">
        <f t="shared" si="1869"/>
        <v>#REF!</v>
      </c>
      <c r="LP80" s="168" t="str">
        <f t="shared" si="1870"/>
        <v>#REF!</v>
      </c>
      <c r="LQ80" s="168" t="str">
        <f t="shared" si="1871"/>
        <v>#REF!</v>
      </c>
    </row>
    <row r="81" ht="15.75" customHeight="1">
      <c r="A81" s="151">
        <v>46185.0</v>
      </c>
      <c r="B81" s="152" t="s">
        <v>29</v>
      </c>
      <c r="C81" s="153">
        <f t="shared" si="99"/>
        <v>0</v>
      </c>
      <c r="D81" s="154">
        <f t="shared" ref="D81:E81" si="2053">D80</f>
        <v>1</v>
      </c>
      <c r="E81" s="173">
        <f t="shared" si="2053"/>
        <v>1164</v>
      </c>
      <c r="F81" s="156" t="str">
        <f t="shared" si="1993"/>
        <v>1</v>
      </c>
      <c r="G81" s="157">
        <f t="shared" si="102"/>
        <v>1</v>
      </c>
      <c r="H81" s="158">
        <f t="shared" si="103"/>
        <v>0</v>
      </c>
      <c r="I81" s="159"/>
      <c r="J81" s="159"/>
      <c r="K81" s="159"/>
      <c r="L81" s="78"/>
      <c r="M81" s="79"/>
      <c r="N81" s="77" t="str">
        <f t="shared" si="104"/>
        <v>0</v>
      </c>
      <c r="O81" s="81">
        <f t="shared" si="1730"/>
        <v>0</v>
      </c>
      <c r="P81" s="160">
        <f t="shared" si="1731"/>
        <v>0</v>
      </c>
      <c r="Q81" s="160">
        <f t="shared" si="1732"/>
        <v>0</v>
      </c>
      <c r="R81" s="160">
        <f t="shared" si="1733"/>
        <v>0</v>
      </c>
      <c r="S81" s="160">
        <f t="shared" si="1734"/>
        <v>0</v>
      </c>
      <c r="T81" s="161">
        <f t="shared" ref="T81:U81" si="2054">T80</f>
        <v>2</v>
      </c>
      <c r="U81" s="175">
        <f t="shared" si="2054"/>
        <v>1165</v>
      </c>
      <c r="V81" s="163" t="str">
        <f t="shared" si="1736"/>
        <v>1</v>
      </c>
      <c r="W81" s="164">
        <f t="shared" si="112"/>
        <v>1</v>
      </c>
      <c r="X81" s="165">
        <f t="shared" si="113"/>
        <v>0</v>
      </c>
      <c r="Y81" s="166"/>
      <c r="Z81" s="166"/>
      <c r="AA81" s="166"/>
      <c r="AB81" s="84"/>
      <c r="AC81" s="85"/>
      <c r="AD81" s="83" t="str">
        <f t="shared" si="114"/>
        <v>0</v>
      </c>
      <c r="AE81" s="167">
        <f t="shared" si="1737"/>
        <v>0</v>
      </c>
      <c r="AF81" s="168">
        <f t="shared" si="1738"/>
        <v>0</v>
      </c>
      <c r="AG81" s="168">
        <f t="shared" si="1739"/>
        <v>0</v>
      </c>
      <c r="AH81" s="168">
        <f t="shared" si="1740"/>
        <v>0</v>
      </c>
      <c r="AI81" s="168">
        <f t="shared" si="1741"/>
        <v>0</v>
      </c>
      <c r="AJ81" s="154">
        <f t="shared" ref="AJ81:AK81" si="2055">AJ80</f>
        <v>3</v>
      </c>
      <c r="AK81" s="173">
        <f t="shared" si="2055"/>
        <v>1166</v>
      </c>
      <c r="AL81" s="156" t="str">
        <f t="shared" si="1743"/>
        <v>1</v>
      </c>
      <c r="AM81" s="157">
        <f t="shared" si="122"/>
        <v>2</v>
      </c>
      <c r="AN81" s="158">
        <f t="shared" si="123"/>
        <v>0</v>
      </c>
      <c r="AO81" s="159"/>
      <c r="AP81" s="159"/>
      <c r="AQ81" s="159"/>
      <c r="AR81" s="78"/>
      <c r="AS81" s="79"/>
      <c r="AT81" s="77" t="str">
        <f t="shared" si="124"/>
        <v>0</v>
      </c>
      <c r="AU81" s="81">
        <f t="shared" si="1744"/>
        <v>0</v>
      </c>
      <c r="AV81" s="160">
        <f t="shared" si="1745"/>
        <v>0</v>
      </c>
      <c r="AW81" s="160">
        <f t="shared" si="1746"/>
        <v>0</v>
      </c>
      <c r="AX81" s="160">
        <f t="shared" si="1747"/>
        <v>0</v>
      </c>
      <c r="AY81" s="160">
        <f t="shared" si="1748"/>
        <v>0</v>
      </c>
      <c r="AZ81" s="161">
        <f t="shared" ref="AZ81:BA81" si="2056">AZ80</f>
        <v>4</v>
      </c>
      <c r="BA81" s="175">
        <f t="shared" si="2056"/>
        <v>1167</v>
      </c>
      <c r="BB81" s="163" t="str">
        <f t="shared" si="1750"/>
        <v>1</v>
      </c>
      <c r="BC81" s="164">
        <f t="shared" si="132"/>
        <v>4</v>
      </c>
      <c r="BD81" s="165">
        <f t="shared" si="133"/>
        <v>0</v>
      </c>
      <c r="BE81" s="166"/>
      <c r="BF81" s="166"/>
      <c r="BG81" s="166"/>
      <c r="BH81" s="84"/>
      <c r="BI81" s="85"/>
      <c r="BJ81" s="83" t="str">
        <f t="shared" si="134"/>
        <v>0</v>
      </c>
      <c r="BK81" s="167">
        <f t="shared" si="1751"/>
        <v>0</v>
      </c>
      <c r="BL81" s="168">
        <f t="shared" si="1752"/>
        <v>0</v>
      </c>
      <c r="BM81" s="168">
        <f t="shared" si="1753"/>
        <v>0</v>
      </c>
      <c r="BN81" s="168">
        <f t="shared" si="1754"/>
        <v>0</v>
      </c>
      <c r="BO81" s="168">
        <f t="shared" si="1755"/>
        <v>0</v>
      </c>
      <c r="BP81" s="154">
        <f t="shared" ref="BP81:BQ81" si="2057">BP80</f>
        <v>5</v>
      </c>
      <c r="BQ81" s="173">
        <f t="shared" si="2057"/>
        <v>1168</v>
      </c>
      <c r="BR81" s="156" t="str">
        <f t="shared" si="1757"/>
        <v>1</v>
      </c>
      <c r="BS81" s="157">
        <f t="shared" si="142"/>
        <v>4</v>
      </c>
      <c r="BT81" s="158">
        <f t="shared" si="143"/>
        <v>0</v>
      </c>
      <c r="BU81" s="159"/>
      <c r="BV81" s="159"/>
      <c r="BW81" s="159"/>
      <c r="BX81" s="78"/>
      <c r="BY81" s="79"/>
      <c r="BZ81" s="77" t="str">
        <f t="shared" si="144"/>
        <v>0</v>
      </c>
      <c r="CA81" s="81">
        <f t="shared" si="1758"/>
        <v>0</v>
      </c>
      <c r="CB81" s="160">
        <f t="shared" si="1759"/>
        <v>0</v>
      </c>
      <c r="CC81" s="160">
        <f t="shared" si="1760"/>
        <v>0</v>
      </c>
      <c r="CD81" s="160">
        <f t="shared" si="1761"/>
        <v>0</v>
      </c>
      <c r="CE81" s="160">
        <f t="shared" si="1762"/>
        <v>0</v>
      </c>
      <c r="CF81" s="161">
        <f t="shared" ref="CF81:CG81" si="2058">CF80</f>
        <v>6</v>
      </c>
      <c r="CG81" s="175">
        <f t="shared" si="2058"/>
        <v>1169</v>
      </c>
      <c r="CH81" s="163" t="str">
        <f t="shared" si="1764"/>
        <v>1</v>
      </c>
      <c r="CI81" s="164">
        <f t="shared" si="152"/>
        <v>2</v>
      </c>
      <c r="CJ81" s="165">
        <f t="shared" si="153"/>
        <v>0</v>
      </c>
      <c r="CK81" s="166"/>
      <c r="CL81" s="166"/>
      <c r="CM81" s="166"/>
      <c r="CN81" s="84"/>
      <c r="CO81" s="85"/>
      <c r="CP81" s="83" t="str">
        <f t="shared" si="154"/>
        <v>0</v>
      </c>
      <c r="CQ81" s="167">
        <f t="shared" si="1765"/>
        <v>0</v>
      </c>
      <c r="CR81" s="168">
        <f t="shared" si="1766"/>
        <v>0</v>
      </c>
      <c r="CS81" s="168">
        <f t="shared" si="1767"/>
        <v>0</v>
      </c>
      <c r="CT81" s="168">
        <f t="shared" si="1768"/>
        <v>0</v>
      </c>
      <c r="CU81" s="168">
        <f t="shared" si="1769"/>
        <v>0</v>
      </c>
      <c r="CV81" s="154">
        <f t="shared" ref="CV81:CW81" si="2059">CV80</f>
        <v>7</v>
      </c>
      <c r="CW81" s="173">
        <f t="shared" si="2059"/>
        <v>1170</v>
      </c>
      <c r="CX81" s="156" t="str">
        <f t="shared" si="1771"/>
        <v>1</v>
      </c>
      <c r="CY81" s="157">
        <f t="shared" si="162"/>
        <v>2</v>
      </c>
      <c r="CZ81" s="158">
        <f t="shared" si="163"/>
        <v>0</v>
      </c>
      <c r="DA81" s="159"/>
      <c r="DB81" s="159"/>
      <c r="DC81" s="159"/>
      <c r="DD81" s="78"/>
      <c r="DE81" s="79"/>
      <c r="DF81" s="77" t="str">
        <f t="shared" si="164"/>
        <v>0</v>
      </c>
      <c r="DG81" s="81">
        <f t="shared" si="1772"/>
        <v>0</v>
      </c>
      <c r="DH81" s="160">
        <f t="shared" si="1773"/>
        <v>0</v>
      </c>
      <c r="DI81" s="160">
        <f t="shared" si="1774"/>
        <v>0</v>
      </c>
      <c r="DJ81" s="160">
        <f t="shared" si="1775"/>
        <v>0</v>
      </c>
      <c r="DK81" s="160">
        <f t="shared" si="1776"/>
        <v>0</v>
      </c>
      <c r="DL81" s="161">
        <f t="shared" ref="DL81:DM81" si="2060">DL80</f>
        <v>8</v>
      </c>
      <c r="DM81" s="175">
        <f t="shared" si="2060"/>
        <v>1171</v>
      </c>
      <c r="DN81" s="163" t="str">
        <f t="shared" si="1778"/>
        <v>1</v>
      </c>
      <c r="DO81" s="164">
        <f t="shared" si="172"/>
        <v>2</v>
      </c>
      <c r="DP81" s="165">
        <f t="shared" si="173"/>
        <v>0</v>
      </c>
      <c r="DQ81" s="166"/>
      <c r="DR81" s="166"/>
      <c r="DS81" s="166"/>
      <c r="DT81" s="84"/>
      <c r="DU81" s="85"/>
      <c r="DV81" s="83" t="str">
        <f t="shared" si="174"/>
        <v>0</v>
      </c>
      <c r="DW81" s="167">
        <f t="shared" si="1779"/>
        <v>0</v>
      </c>
      <c r="DX81" s="168">
        <f t="shared" si="1780"/>
        <v>0</v>
      </c>
      <c r="DY81" s="168">
        <f t="shared" si="1781"/>
        <v>0</v>
      </c>
      <c r="DZ81" s="168">
        <f t="shared" si="1782"/>
        <v>0</v>
      </c>
      <c r="EA81" s="168">
        <f t="shared" si="1783"/>
        <v>0</v>
      </c>
      <c r="EB81" s="154">
        <f t="shared" ref="EB81:EC81" si="2061">EB80</f>
        <v>9</v>
      </c>
      <c r="EC81" s="173">
        <f t="shared" si="2061"/>
        <v>1172</v>
      </c>
      <c r="ED81" s="156" t="str">
        <f t="shared" si="1785"/>
        <v>1</v>
      </c>
      <c r="EE81" s="157">
        <f t="shared" si="182"/>
        <v>5</v>
      </c>
      <c r="EF81" s="169">
        <f t="shared" si="183"/>
        <v>0</v>
      </c>
      <c r="EG81" s="159"/>
      <c r="EH81" s="159"/>
      <c r="EI81" s="159"/>
      <c r="EJ81" s="78"/>
      <c r="EK81" s="79"/>
      <c r="EL81" s="77" t="str">
        <f t="shared" si="184"/>
        <v>0</v>
      </c>
      <c r="EM81" s="81">
        <f t="shared" si="1786"/>
        <v>0</v>
      </c>
      <c r="EN81" s="160">
        <f t="shared" si="1787"/>
        <v>0</v>
      </c>
      <c r="EO81" s="160">
        <f t="shared" si="1788"/>
        <v>0</v>
      </c>
      <c r="EP81" s="160">
        <f t="shared" si="1789"/>
        <v>0</v>
      </c>
      <c r="EQ81" s="160">
        <f t="shared" si="1790"/>
        <v>0</v>
      </c>
      <c r="ER81" s="161">
        <f t="shared" ref="ER81:ES81" si="2062">ER80</f>
        <v>10</v>
      </c>
      <c r="ES81" s="175">
        <f t="shared" si="2062"/>
        <v>1173</v>
      </c>
      <c r="ET81" s="163" t="str">
        <f t="shared" si="1792"/>
        <v>1</v>
      </c>
      <c r="EU81" s="164">
        <f t="shared" si="192"/>
        <v>19</v>
      </c>
      <c r="EV81" s="165">
        <f t="shared" si="193"/>
        <v>0</v>
      </c>
      <c r="EW81" s="166"/>
      <c r="EX81" s="166"/>
      <c r="EY81" s="166"/>
      <c r="EZ81" s="84"/>
      <c r="FA81" s="85"/>
      <c r="FB81" s="83" t="str">
        <f t="shared" si="194"/>
        <v>0</v>
      </c>
      <c r="FC81" s="167">
        <f t="shared" si="1793"/>
        <v>0</v>
      </c>
      <c r="FD81" s="168">
        <f t="shared" si="1794"/>
        <v>0</v>
      </c>
      <c r="FE81" s="168">
        <f t="shared" si="1795"/>
        <v>0</v>
      </c>
      <c r="FF81" s="168">
        <f t="shared" si="1796"/>
        <v>0</v>
      </c>
      <c r="FG81" s="168">
        <f t="shared" si="1797"/>
        <v>0</v>
      </c>
      <c r="FH81" s="154">
        <f t="shared" ref="FH81:FI81" si="2063">FH80</f>
        <v>11</v>
      </c>
      <c r="FI81" s="173">
        <f t="shared" si="2063"/>
        <v>1174</v>
      </c>
      <c r="FJ81" s="156" t="str">
        <f t="shared" si="1799"/>
        <v>1</v>
      </c>
      <c r="FK81" s="157">
        <f t="shared" si="202"/>
        <v>4</v>
      </c>
      <c r="FL81" s="158">
        <f t="shared" si="203"/>
        <v>0</v>
      </c>
      <c r="FM81" s="159"/>
      <c r="FN81" s="159"/>
      <c r="FO81" s="159"/>
      <c r="FP81" s="78"/>
      <c r="FQ81" s="79"/>
      <c r="FR81" s="77" t="str">
        <f t="shared" si="204"/>
        <v>0</v>
      </c>
      <c r="FS81" s="81">
        <f t="shared" si="1800"/>
        <v>0</v>
      </c>
      <c r="FT81" s="160">
        <f t="shared" si="1801"/>
        <v>0</v>
      </c>
      <c r="FU81" s="160">
        <f t="shared" si="1802"/>
        <v>0</v>
      </c>
      <c r="FV81" s="160">
        <f t="shared" si="1803"/>
        <v>0</v>
      </c>
      <c r="FW81" s="160">
        <f t="shared" si="1804"/>
        <v>0</v>
      </c>
      <c r="FX81" s="161">
        <f t="shared" ref="FX81:FY81" si="2064">FX80</f>
        <v>12</v>
      </c>
      <c r="FY81" s="175">
        <f t="shared" si="2064"/>
        <v>1175</v>
      </c>
      <c r="FZ81" s="163" t="str">
        <f t="shared" si="1806"/>
        <v>1</v>
      </c>
      <c r="GA81" s="164">
        <f t="shared" si="212"/>
        <v>2</v>
      </c>
      <c r="GB81" s="165">
        <f t="shared" si="213"/>
        <v>0</v>
      </c>
      <c r="GC81" s="166"/>
      <c r="GD81" s="166"/>
      <c r="GE81" s="166"/>
      <c r="GF81" s="84"/>
      <c r="GG81" s="85"/>
      <c r="GH81" s="83" t="str">
        <f t="shared" si="214"/>
        <v>0</v>
      </c>
      <c r="GI81" s="167">
        <f t="shared" si="1807"/>
        <v>0</v>
      </c>
      <c r="GJ81" s="168">
        <f t="shared" si="1808"/>
        <v>0</v>
      </c>
      <c r="GK81" s="168">
        <f t="shared" si="1809"/>
        <v>0</v>
      </c>
      <c r="GL81" s="168">
        <f t="shared" si="1810"/>
        <v>0</v>
      </c>
      <c r="GM81" s="168">
        <f t="shared" si="1811"/>
        <v>0</v>
      </c>
      <c r="GN81" s="154">
        <f t="shared" ref="GN81:GO81" si="2065">GN80</f>
        <v>13</v>
      </c>
      <c r="GO81" s="173">
        <f t="shared" si="2065"/>
        <v>1176</v>
      </c>
      <c r="GP81" s="156" t="str">
        <f t="shared" si="1813"/>
        <v>1</v>
      </c>
      <c r="GQ81" s="157">
        <f t="shared" si="222"/>
        <v>3</v>
      </c>
      <c r="GR81" s="158">
        <f t="shared" si="223"/>
        <v>0</v>
      </c>
      <c r="GS81" s="159"/>
      <c r="GT81" s="159"/>
      <c r="GU81" s="159"/>
      <c r="GV81" s="78"/>
      <c r="GW81" s="79"/>
      <c r="GX81" s="77" t="str">
        <f t="shared" si="224"/>
        <v>0</v>
      </c>
      <c r="GY81" s="81">
        <f t="shared" si="1814"/>
        <v>0</v>
      </c>
      <c r="GZ81" s="160">
        <f t="shared" si="1815"/>
        <v>0</v>
      </c>
      <c r="HA81" s="160">
        <f t="shared" si="1816"/>
        <v>0</v>
      </c>
      <c r="HB81" s="160">
        <f t="shared" si="1817"/>
        <v>0</v>
      </c>
      <c r="HC81" s="160">
        <f t="shared" si="1818"/>
        <v>0</v>
      </c>
      <c r="HD81" s="161">
        <f t="shared" ref="HD81:HE81" si="2066">HD80</f>
        <v>14</v>
      </c>
      <c r="HE81" s="175">
        <f t="shared" si="2066"/>
        <v>1177</v>
      </c>
      <c r="HF81" s="163" t="str">
        <f t="shared" si="1820"/>
        <v>1</v>
      </c>
      <c r="HG81" s="164">
        <f t="shared" si="232"/>
        <v>5</v>
      </c>
      <c r="HH81" s="165">
        <f t="shared" si="233"/>
        <v>0</v>
      </c>
      <c r="HI81" s="166"/>
      <c r="HJ81" s="166"/>
      <c r="HK81" s="166"/>
      <c r="HL81" s="84"/>
      <c r="HM81" s="85"/>
      <c r="HN81" s="83" t="str">
        <f t="shared" si="234"/>
        <v>0</v>
      </c>
      <c r="HO81" s="167">
        <f t="shared" si="1821"/>
        <v>0</v>
      </c>
      <c r="HP81" s="168">
        <f t="shared" si="1822"/>
        <v>0</v>
      </c>
      <c r="HQ81" s="168">
        <f t="shared" si="1823"/>
        <v>0</v>
      </c>
      <c r="HR81" s="168">
        <f t="shared" si="1824"/>
        <v>0</v>
      </c>
      <c r="HS81" s="168">
        <f t="shared" si="1825"/>
        <v>0</v>
      </c>
      <c r="HT81" s="154">
        <f t="shared" ref="HT81:HU81" si="2067">HT80</f>
        <v>15</v>
      </c>
      <c r="HU81" s="173">
        <f t="shared" si="2067"/>
        <v>1178</v>
      </c>
      <c r="HV81" s="156" t="str">
        <f t="shared" si="1827"/>
        <v>1</v>
      </c>
      <c r="HW81" s="157" t="str">
        <f t="shared" si="242"/>
        <v/>
      </c>
      <c r="HX81" s="169">
        <f t="shared" si="243"/>
        <v>0</v>
      </c>
      <c r="HY81" s="159"/>
      <c r="HZ81" s="159"/>
      <c r="IA81" s="159"/>
      <c r="IB81" s="160"/>
      <c r="IC81" s="160"/>
      <c r="ID81" s="160" t="str">
        <f t="shared" si="244"/>
        <v>0</v>
      </c>
      <c r="IE81" s="160">
        <f t="shared" si="1828"/>
        <v>0</v>
      </c>
      <c r="IF81" s="160">
        <f t="shared" si="1829"/>
        <v>0</v>
      </c>
      <c r="IG81" s="160">
        <f t="shared" si="1830"/>
        <v>0</v>
      </c>
      <c r="IH81" s="160">
        <f t="shared" si="1831"/>
        <v>0</v>
      </c>
      <c r="II81" s="160">
        <f t="shared" si="1832"/>
        <v>0</v>
      </c>
      <c r="IJ81" s="161">
        <f t="shared" ref="IJ81:IK81" si="2068">IJ80</f>
        <v>16</v>
      </c>
      <c r="IK81" s="175">
        <f t="shared" si="2068"/>
        <v>1179</v>
      </c>
      <c r="IL81" s="163" t="str">
        <f t="shared" si="1834"/>
        <v>1</v>
      </c>
      <c r="IM81" s="164" t="str">
        <f t="shared" si="252"/>
        <v/>
      </c>
      <c r="IN81" s="165">
        <f t="shared" si="253"/>
        <v>0</v>
      </c>
      <c r="IO81" s="166"/>
      <c r="IP81" s="166"/>
      <c r="IQ81" s="166"/>
      <c r="IR81" s="168"/>
      <c r="IS81" s="168"/>
      <c r="IT81" s="170" t="str">
        <f t="shared" si="254"/>
        <v>0</v>
      </c>
      <c r="IU81" s="170">
        <f t="shared" si="1835"/>
        <v>0</v>
      </c>
      <c r="IV81" s="168">
        <f t="shared" si="1836"/>
        <v>0</v>
      </c>
      <c r="IW81" s="168">
        <f t="shared" si="1837"/>
        <v>0</v>
      </c>
      <c r="IX81" s="168">
        <f t="shared" si="1838"/>
        <v>0</v>
      </c>
      <c r="IY81" s="168">
        <f t="shared" si="1839"/>
        <v>0</v>
      </c>
      <c r="IZ81" s="154">
        <f t="shared" ref="IZ81:JA81" si="2069">IZ80</f>
        <v>17</v>
      </c>
      <c r="JA81" s="173">
        <f t="shared" si="2069"/>
        <v>1180</v>
      </c>
      <c r="JB81" s="156" t="str">
        <f t="shared" si="1841"/>
        <v>1</v>
      </c>
      <c r="JC81" s="157" t="str">
        <f t="shared" si="262"/>
        <v/>
      </c>
      <c r="JD81" s="158">
        <f t="shared" si="263"/>
        <v>0</v>
      </c>
      <c r="JE81" s="159"/>
      <c r="JF81" s="159"/>
      <c r="JG81" s="159"/>
      <c r="JH81" s="160"/>
      <c r="JI81" s="160"/>
      <c r="JJ81" s="171" t="str">
        <f t="shared" si="264"/>
        <v>0</v>
      </c>
      <c r="JK81" s="171">
        <f t="shared" si="1842"/>
        <v>0</v>
      </c>
      <c r="JL81" s="160">
        <f t="shared" si="1843"/>
        <v>0</v>
      </c>
      <c r="JM81" s="160">
        <f t="shared" si="1844"/>
        <v>0</v>
      </c>
      <c r="JN81" s="160">
        <f t="shared" si="1845"/>
        <v>0</v>
      </c>
      <c r="JO81" s="160">
        <f t="shared" si="1846"/>
        <v>0</v>
      </c>
      <c r="JP81" s="161">
        <f t="shared" ref="JP81:JQ81" si="2070">JP80</f>
        <v>18</v>
      </c>
      <c r="JQ81" s="175">
        <f t="shared" si="2070"/>
        <v>1181</v>
      </c>
      <c r="JR81" s="163" t="str">
        <f t="shared" si="1848"/>
        <v>1</v>
      </c>
      <c r="JS81" s="164" t="str">
        <f t="shared" si="272"/>
        <v/>
      </c>
      <c r="JT81" s="165">
        <f t="shared" si="273"/>
        <v>0</v>
      </c>
      <c r="JU81" s="166"/>
      <c r="JV81" s="166"/>
      <c r="JW81" s="166"/>
      <c r="JX81" s="168"/>
      <c r="JY81" s="168"/>
      <c r="JZ81" s="170" t="str">
        <f t="shared" si="274"/>
        <v>0</v>
      </c>
      <c r="KA81" s="170">
        <f t="shared" si="1849"/>
        <v>0</v>
      </c>
      <c r="KB81" s="168">
        <f t="shared" si="1850"/>
        <v>0</v>
      </c>
      <c r="KC81" s="168">
        <f t="shared" si="1851"/>
        <v>0</v>
      </c>
      <c r="KD81" s="168">
        <f t="shared" si="1852"/>
        <v>0</v>
      </c>
      <c r="KE81" s="168">
        <f t="shared" si="1853"/>
        <v>0</v>
      </c>
      <c r="KF81" s="154">
        <f t="shared" ref="KF81:KG81" si="2071">KF80</f>
        <v>19</v>
      </c>
      <c r="KG81" s="173">
        <f t="shared" si="2071"/>
        <v>1182</v>
      </c>
      <c r="KH81" s="156" t="str">
        <f t="shared" si="1855"/>
        <v>1</v>
      </c>
      <c r="KI81" s="157" t="str">
        <f t="shared" si="282"/>
        <v/>
      </c>
      <c r="KJ81" s="158">
        <f t="shared" si="283"/>
        <v>0</v>
      </c>
      <c r="KK81" s="159"/>
      <c r="KL81" s="159"/>
      <c r="KM81" s="159"/>
      <c r="KN81" s="160"/>
      <c r="KO81" s="160"/>
      <c r="KP81" s="171" t="str">
        <f t="shared" si="284"/>
        <v>0</v>
      </c>
      <c r="KQ81" s="171">
        <f t="shared" si="1856"/>
        <v>0</v>
      </c>
      <c r="KR81" s="160">
        <f t="shared" si="1857"/>
        <v>0</v>
      </c>
      <c r="KS81" s="160">
        <f t="shared" si="1858"/>
        <v>0</v>
      </c>
      <c r="KT81" s="160">
        <f t="shared" si="1859"/>
        <v>0</v>
      </c>
      <c r="KU81" s="160">
        <f t="shared" si="1860"/>
        <v>0</v>
      </c>
      <c r="KV81" s="161">
        <f t="shared" ref="KV81:KW81" si="2072">KV80</f>
        <v>20</v>
      </c>
      <c r="KW81" s="175">
        <f t="shared" si="2072"/>
        <v>1183</v>
      </c>
      <c r="KX81" s="163" t="str">
        <f t="shared" si="1862"/>
        <v>1</v>
      </c>
      <c r="KY81" s="164" t="str">
        <f t="shared" si="292"/>
        <v/>
      </c>
      <c r="KZ81" s="165">
        <f t="shared" si="293"/>
        <v>0</v>
      </c>
      <c r="LA81" s="166"/>
      <c r="LB81" s="166"/>
      <c r="LC81" s="166"/>
      <c r="LD81" s="168"/>
      <c r="LE81" s="168"/>
      <c r="LF81" s="170" t="str">
        <f t="shared" si="294"/>
        <v>0</v>
      </c>
      <c r="LG81" s="170">
        <f t="shared" si="1863"/>
        <v>0</v>
      </c>
      <c r="LH81" s="168">
        <f t="shared" si="1864"/>
        <v>0</v>
      </c>
      <c r="LI81" s="168">
        <f t="shared" si="1865"/>
        <v>0</v>
      </c>
      <c r="LJ81" s="168">
        <f t="shared" si="1866"/>
        <v>0</v>
      </c>
      <c r="LK81" s="168">
        <f t="shared" si="1867"/>
        <v>0</v>
      </c>
      <c r="LL81" s="172"/>
      <c r="LM81" s="172"/>
      <c r="LN81" s="168" t="str">
        <f t="shared" si="1868"/>
        <v>#REF!</v>
      </c>
      <c r="LO81" s="168" t="str">
        <f t="shared" si="1869"/>
        <v>#REF!</v>
      </c>
      <c r="LP81" s="168" t="str">
        <f t="shared" si="1870"/>
        <v>#REF!</v>
      </c>
      <c r="LQ81" s="168" t="str">
        <f t="shared" si="1871"/>
        <v>#REF!</v>
      </c>
    </row>
    <row r="82" ht="15.75" customHeight="1">
      <c r="A82" s="151">
        <v>46186.0</v>
      </c>
      <c r="B82" s="152" t="s">
        <v>30</v>
      </c>
      <c r="C82" s="153">
        <f t="shared" si="99"/>
        <v>0</v>
      </c>
      <c r="D82" s="154">
        <f t="shared" ref="D82:E82" si="2073">D81</f>
        <v>1</v>
      </c>
      <c r="E82" s="173">
        <f t="shared" si="2073"/>
        <v>1164</v>
      </c>
      <c r="F82" s="156" t="str">
        <f t="shared" si="1993"/>
        <v>1</v>
      </c>
      <c r="G82" s="157">
        <f t="shared" si="102"/>
        <v>1</v>
      </c>
      <c r="H82" s="158">
        <f t="shared" si="103"/>
        <v>0</v>
      </c>
      <c r="I82" s="159"/>
      <c r="J82" s="159"/>
      <c r="K82" s="159"/>
      <c r="L82" s="78"/>
      <c r="M82" s="79"/>
      <c r="N82" s="77" t="str">
        <f t="shared" si="104"/>
        <v>0</v>
      </c>
      <c r="O82" s="81">
        <f t="shared" si="1730"/>
        <v>0</v>
      </c>
      <c r="P82" s="160">
        <f t="shared" si="1731"/>
        <v>0</v>
      </c>
      <c r="Q82" s="160">
        <f t="shared" si="1732"/>
        <v>0</v>
      </c>
      <c r="R82" s="160">
        <f t="shared" si="1733"/>
        <v>0</v>
      </c>
      <c r="S82" s="160">
        <f t="shared" si="1734"/>
        <v>0</v>
      </c>
      <c r="T82" s="161">
        <f t="shared" ref="T82:U82" si="2074">T81</f>
        <v>2</v>
      </c>
      <c r="U82" s="175">
        <f t="shared" si="2074"/>
        <v>1165</v>
      </c>
      <c r="V82" s="163" t="str">
        <f t="shared" si="1736"/>
        <v>1</v>
      </c>
      <c r="W82" s="164">
        <f t="shared" si="112"/>
        <v>1</v>
      </c>
      <c r="X82" s="165">
        <f t="shared" si="113"/>
        <v>0</v>
      </c>
      <c r="Y82" s="166"/>
      <c r="Z82" s="166"/>
      <c r="AA82" s="166"/>
      <c r="AB82" s="84"/>
      <c r="AC82" s="85"/>
      <c r="AD82" s="83" t="str">
        <f t="shared" si="114"/>
        <v>0</v>
      </c>
      <c r="AE82" s="167">
        <f t="shared" si="1737"/>
        <v>0</v>
      </c>
      <c r="AF82" s="168">
        <f t="shared" si="1738"/>
        <v>0</v>
      </c>
      <c r="AG82" s="168">
        <f t="shared" si="1739"/>
        <v>0</v>
      </c>
      <c r="AH82" s="168">
        <f t="shared" si="1740"/>
        <v>0</v>
      </c>
      <c r="AI82" s="168">
        <f t="shared" si="1741"/>
        <v>0</v>
      </c>
      <c r="AJ82" s="154">
        <f t="shared" ref="AJ82:AK82" si="2075">AJ81</f>
        <v>3</v>
      </c>
      <c r="AK82" s="173">
        <f t="shared" si="2075"/>
        <v>1166</v>
      </c>
      <c r="AL82" s="156" t="str">
        <f t="shared" si="1743"/>
        <v>1</v>
      </c>
      <c r="AM82" s="157">
        <f t="shared" si="122"/>
        <v>2</v>
      </c>
      <c r="AN82" s="158">
        <f t="shared" si="123"/>
        <v>0</v>
      </c>
      <c r="AO82" s="159"/>
      <c r="AP82" s="159"/>
      <c r="AQ82" s="159"/>
      <c r="AR82" s="78"/>
      <c r="AS82" s="79"/>
      <c r="AT82" s="77" t="str">
        <f t="shared" si="124"/>
        <v>0</v>
      </c>
      <c r="AU82" s="81">
        <f t="shared" si="1744"/>
        <v>0</v>
      </c>
      <c r="AV82" s="160">
        <f t="shared" si="1745"/>
        <v>0</v>
      </c>
      <c r="AW82" s="160">
        <f t="shared" si="1746"/>
        <v>0</v>
      </c>
      <c r="AX82" s="160">
        <f t="shared" si="1747"/>
        <v>0</v>
      </c>
      <c r="AY82" s="160">
        <f t="shared" si="1748"/>
        <v>0</v>
      </c>
      <c r="AZ82" s="161">
        <f t="shared" ref="AZ82:BA82" si="2076">AZ81</f>
        <v>4</v>
      </c>
      <c r="BA82" s="175">
        <f t="shared" si="2076"/>
        <v>1167</v>
      </c>
      <c r="BB82" s="163" t="str">
        <f t="shared" si="1750"/>
        <v>1</v>
      </c>
      <c r="BC82" s="164">
        <f t="shared" si="132"/>
        <v>4</v>
      </c>
      <c r="BD82" s="165">
        <f t="shared" si="133"/>
        <v>0</v>
      </c>
      <c r="BE82" s="166"/>
      <c r="BF82" s="166"/>
      <c r="BG82" s="166"/>
      <c r="BH82" s="84"/>
      <c r="BI82" s="85"/>
      <c r="BJ82" s="83" t="str">
        <f t="shared" si="134"/>
        <v>0</v>
      </c>
      <c r="BK82" s="167">
        <f t="shared" si="1751"/>
        <v>0</v>
      </c>
      <c r="BL82" s="168">
        <f t="shared" si="1752"/>
        <v>0</v>
      </c>
      <c r="BM82" s="168">
        <f t="shared" si="1753"/>
        <v>0</v>
      </c>
      <c r="BN82" s="168">
        <f t="shared" si="1754"/>
        <v>0</v>
      </c>
      <c r="BO82" s="168">
        <f t="shared" si="1755"/>
        <v>0</v>
      </c>
      <c r="BP82" s="154">
        <f t="shared" ref="BP82:BQ82" si="2077">BP81</f>
        <v>5</v>
      </c>
      <c r="BQ82" s="173">
        <f t="shared" si="2077"/>
        <v>1168</v>
      </c>
      <c r="BR82" s="156" t="str">
        <f t="shared" si="1757"/>
        <v>1</v>
      </c>
      <c r="BS82" s="157">
        <f t="shared" si="142"/>
        <v>4</v>
      </c>
      <c r="BT82" s="158">
        <f t="shared" si="143"/>
        <v>0</v>
      </c>
      <c r="BU82" s="159"/>
      <c r="BV82" s="159"/>
      <c r="BW82" s="159"/>
      <c r="BX82" s="78"/>
      <c r="BY82" s="79"/>
      <c r="BZ82" s="77" t="str">
        <f t="shared" si="144"/>
        <v>0</v>
      </c>
      <c r="CA82" s="81">
        <f t="shared" si="1758"/>
        <v>0</v>
      </c>
      <c r="CB82" s="160">
        <f t="shared" si="1759"/>
        <v>0</v>
      </c>
      <c r="CC82" s="160">
        <f t="shared" si="1760"/>
        <v>0</v>
      </c>
      <c r="CD82" s="160">
        <f t="shared" si="1761"/>
        <v>0</v>
      </c>
      <c r="CE82" s="160">
        <f t="shared" si="1762"/>
        <v>0</v>
      </c>
      <c r="CF82" s="161">
        <f t="shared" ref="CF82:CG82" si="2078">CF81</f>
        <v>6</v>
      </c>
      <c r="CG82" s="175">
        <f t="shared" si="2078"/>
        <v>1169</v>
      </c>
      <c r="CH82" s="163" t="str">
        <f t="shared" si="1764"/>
        <v>1</v>
      </c>
      <c r="CI82" s="164">
        <f t="shared" si="152"/>
        <v>2</v>
      </c>
      <c r="CJ82" s="165">
        <f t="shared" si="153"/>
        <v>0</v>
      </c>
      <c r="CK82" s="166"/>
      <c r="CL82" s="166"/>
      <c r="CM82" s="166"/>
      <c r="CN82" s="84"/>
      <c r="CO82" s="85"/>
      <c r="CP82" s="83" t="str">
        <f t="shared" si="154"/>
        <v>0</v>
      </c>
      <c r="CQ82" s="167">
        <f t="shared" si="1765"/>
        <v>0</v>
      </c>
      <c r="CR82" s="168">
        <f t="shared" si="1766"/>
        <v>0</v>
      </c>
      <c r="CS82" s="168">
        <f t="shared" si="1767"/>
        <v>0</v>
      </c>
      <c r="CT82" s="168">
        <f t="shared" si="1768"/>
        <v>0</v>
      </c>
      <c r="CU82" s="168">
        <f t="shared" si="1769"/>
        <v>0</v>
      </c>
      <c r="CV82" s="154">
        <f t="shared" ref="CV82:CW82" si="2079">CV81</f>
        <v>7</v>
      </c>
      <c r="CW82" s="173">
        <f t="shared" si="2079"/>
        <v>1170</v>
      </c>
      <c r="CX82" s="156" t="str">
        <f t="shared" si="1771"/>
        <v>1</v>
      </c>
      <c r="CY82" s="157">
        <f t="shared" si="162"/>
        <v>2</v>
      </c>
      <c r="CZ82" s="158">
        <f t="shared" si="163"/>
        <v>0</v>
      </c>
      <c r="DA82" s="159"/>
      <c r="DB82" s="159"/>
      <c r="DC82" s="159"/>
      <c r="DD82" s="78"/>
      <c r="DE82" s="79"/>
      <c r="DF82" s="77" t="str">
        <f t="shared" si="164"/>
        <v>0</v>
      </c>
      <c r="DG82" s="81">
        <f t="shared" si="1772"/>
        <v>0</v>
      </c>
      <c r="DH82" s="160">
        <f t="shared" si="1773"/>
        <v>0</v>
      </c>
      <c r="DI82" s="160">
        <f t="shared" si="1774"/>
        <v>0</v>
      </c>
      <c r="DJ82" s="160">
        <f t="shared" si="1775"/>
        <v>0</v>
      </c>
      <c r="DK82" s="160">
        <f t="shared" si="1776"/>
        <v>0</v>
      </c>
      <c r="DL82" s="161">
        <f t="shared" ref="DL82:DM82" si="2080">DL81</f>
        <v>8</v>
      </c>
      <c r="DM82" s="175">
        <f t="shared" si="2080"/>
        <v>1171</v>
      </c>
      <c r="DN82" s="163" t="str">
        <f t="shared" si="1778"/>
        <v>1</v>
      </c>
      <c r="DO82" s="164">
        <f t="shared" si="172"/>
        <v>2</v>
      </c>
      <c r="DP82" s="165">
        <f t="shared" si="173"/>
        <v>0</v>
      </c>
      <c r="DQ82" s="166"/>
      <c r="DR82" s="166"/>
      <c r="DS82" s="166"/>
      <c r="DT82" s="84"/>
      <c r="DU82" s="85"/>
      <c r="DV82" s="83" t="str">
        <f t="shared" si="174"/>
        <v>0</v>
      </c>
      <c r="DW82" s="167">
        <f t="shared" si="1779"/>
        <v>0</v>
      </c>
      <c r="DX82" s="168">
        <f t="shared" si="1780"/>
        <v>0</v>
      </c>
      <c r="DY82" s="168">
        <f t="shared" si="1781"/>
        <v>0</v>
      </c>
      <c r="DZ82" s="168">
        <f t="shared" si="1782"/>
        <v>0</v>
      </c>
      <c r="EA82" s="168">
        <f t="shared" si="1783"/>
        <v>0</v>
      </c>
      <c r="EB82" s="154">
        <f t="shared" ref="EB82:EC82" si="2081">EB81</f>
        <v>9</v>
      </c>
      <c r="EC82" s="173">
        <f t="shared" si="2081"/>
        <v>1172</v>
      </c>
      <c r="ED82" s="156" t="str">
        <f t="shared" si="1785"/>
        <v>1</v>
      </c>
      <c r="EE82" s="157">
        <f t="shared" si="182"/>
        <v>5</v>
      </c>
      <c r="EF82" s="169">
        <f t="shared" si="183"/>
        <v>0</v>
      </c>
      <c r="EG82" s="159"/>
      <c r="EH82" s="159"/>
      <c r="EI82" s="159"/>
      <c r="EJ82" s="78"/>
      <c r="EK82" s="79"/>
      <c r="EL82" s="77" t="str">
        <f t="shared" si="184"/>
        <v>0</v>
      </c>
      <c r="EM82" s="81">
        <f t="shared" si="1786"/>
        <v>0</v>
      </c>
      <c r="EN82" s="160">
        <f t="shared" si="1787"/>
        <v>0</v>
      </c>
      <c r="EO82" s="160">
        <f t="shared" si="1788"/>
        <v>0</v>
      </c>
      <c r="EP82" s="160">
        <f t="shared" si="1789"/>
        <v>0</v>
      </c>
      <c r="EQ82" s="160">
        <f t="shared" si="1790"/>
        <v>0</v>
      </c>
      <c r="ER82" s="161">
        <f t="shared" ref="ER82:ES82" si="2082">ER81</f>
        <v>10</v>
      </c>
      <c r="ES82" s="175">
        <f t="shared" si="2082"/>
        <v>1173</v>
      </c>
      <c r="ET82" s="163" t="str">
        <f t="shared" si="1792"/>
        <v>1</v>
      </c>
      <c r="EU82" s="164">
        <f t="shared" si="192"/>
        <v>19</v>
      </c>
      <c r="EV82" s="165">
        <f t="shared" si="193"/>
        <v>0</v>
      </c>
      <c r="EW82" s="166"/>
      <c r="EX82" s="166"/>
      <c r="EY82" s="166"/>
      <c r="EZ82" s="84"/>
      <c r="FA82" s="85"/>
      <c r="FB82" s="83" t="str">
        <f t="shared" si="194"/>
        <v>0</v>
      </c>
      <c r="FC82" s="167">
        <f t="shared" si="1793"/>
        <v>0</v>
      </c>
      <c r="FD82" s="168">
        <f t="shared" si="1794"/>
        <v>0</v>
      </c>
      <c r="FE82" s="168">
        <f t="shared" si="1795"/>
        <v>0</v>
      </c>
      <c r="FF82" s="168">
        <f t="shared" si="1796"/>
        <v>0</v>
      </c>
      <c r="FG82" s="168">
        <f t="shared" si="1797"/>
        <v>0</v>
      </c>
      <c r="FH82" s="154">
        <f t="shared" ref="FH82:FI82" si="2083">FH81</f>
        <v>11</v>
      </c>
      <c r="FI82" s="173">
        <f t="shared" si="2083"/>
        <v>1174</v>
      </c>
      <c r="FJ82" s="156" t="str">
        <f t="shared" si="1799"/>
        <v>1</v>
      </c>
      <c r="FK82" s="157">
        <f t="shared" si="202"/>
        <v>4</v>
      </c>
      <c r="FL82" s="158">
        <f t="shared" si="203"/>
        <v>0</v>
      </c>
      <c r="FM82" s="159"/>
      <c r="FN82" s="159"/>
      <c r="FO82" s="159"/>
      <c r="FP82" s="78"/>
      <c r="FQ82" s="79"/>
      <c r="FR82" s="77" t="str">
        <f t="shared" si="204"/>
        <v>0</v>
      </c>
      <c r="FS82" s="81">
        <f t="shared" si="1800"/>
        <v>0</v>
      </c>
      <c r="FT82" s="160">
        <f t="shared" si="1801"/>
        <v>0</v>
      </c>
      <c r="FU82" s="160">
        <f t="shared" si="1802"/>
        <v>0</v>
      </c>
      <c r="FV82" s="160">
        <f t="shared" si="1803"/>
        <v>0</v>
      </c>
      <c r="FW82" s="160">
        <f t="shared" si="1804"/>
        <v>0</v>
      </c>
      <c r="FX82" s="161">
        <f t="shared" ref="FX82:FY82" si="2084">FX81</f>
        <v>12</v>
      </c>
      <c r="FY82" s="175">
        <f t="shared" si="2084"/>
        <v>1175</v>
      </c>
      <c r="FZ82" s="163" t="str">
        <f t="shared" si="1806"/>
        <v>1</v>
      </c>
      <c r="GA82" s="164">
        <f t="shared" si="212"/>
        <v>2</v>
      </c>
      <c r="GB82" s="165">
        <f t="shared" si="213"/>
        <v>0</v>
      </c>
      <c r="GC82" s="166"/>
      <c r="GD82" s="166"/>
      <c r="GE82" s="166"/>
      <c r="GF82" s="84"/>
      <c r="GG82" s="85"/>
      <c r="GH82" s="83" t="str">
        <f t="shared" si="214"/>
        <v>0</v>
      </c>
      <c r="GI82" s="167">
        <f t="shared" si="1807"/>
        <v>0</v>
      </c>
      <c r="GJ82" s="168">
        <f t="shared" si="1808"/>
        <v>0</v>
      </c>
      <c r="GK82" s="168">
        <f t="shared" si="1809"/>
        <v>0</v>
      </c>
      <c r="GL82" s="168">
        <f t="shared" si="1810"/>
        <v>0</v>
      </c>
      <c r="GM82" s="168">
        <f t="shared" si="1811"/>
        <v>0</v>
      </c>
      <c r="GN82" s="154">
        <f t="shared" ref="GN82:GO82" si="2085">GN81</f>
        <v>13</v>
      </c>
      <c r="GO82" s="173">
        <f t="shared" si="2085"/>
        <v>1176</v>
      </c>
      <c r="GP82" s="156" t="str">
        <f t="shared" si="1813"/>
        <v>1</v>
      </c>
      <c r="GQ82" s="157">
        <f t="shared" si="222"/>
        <v>3</v>
      </c>
      <c r="GR82" s="158">
        <f t="shared" si="223"/>
        <v>0</v>
      </c>
      <c r="GS82" s="159"/>
      <c r="GT82" s="159"/>
      <c r="GU82" s="159"/>
      <c r="GV82" s="78"/>
      <c r="GW82" s="79"/>
      <c r="GX82" s="77" t="str">
        <f t="shared" si="224"/>
        <v>0</v>
      </c>
      <c r="GY82" s="81">
        <f t="shared" si="1814"/>
        <v>0</v>
      </c>
      <c r="GZ82" s="160">
        <f t="shared" si="1815"/>
        <v>0</v>
      </c>
      <c r="HA82" s="160">
        <f t="shared" si="1816"/>
        <v>0</v>
      </c>
      <c r="HB82" s="160">
        <f t="shared" si="1817"/>
        <v>0</v>
      </c>
      <c r="HC82" s="160">
        <f t="shared" si="1818"/>
        <v>0</v>
      </c>
      <c r="HD82" s="161">
        <f t="shared" ref="HD82:HE82" si="2086">HD81</f>
        <v>14</v>
      </c>
      <c r="HE82" s="175">
        <f t="shared" si="2086"/>
        <v>1177</v>
      </c>
      <c r="HF82" s="163" t="str">
        <f t="shared" si="1820"/>
        <v>1</v>
      </c>
      <c r="HG82" s="164">
        <f t="shared" si="232"/>
        <v>5</v>
      </c>
      <c r="HH82" s="165">
        <f t="shared" si="233"/>
        <v>0</v>
      </c>
      <c r="HI82" s="166"/>
      <c r="HJ82" s="166"/>
      <c r="HK82" s="166"/>
      <c r="HL82" s="84"/>
      <c r="HM82" s="85"/>
      <c r="HN82" s="83" t="str">
        <f t="shared" si="234"/>
        <v>0</v>
      </c>
      <c r="HO82" s="167">
        <f t="shared" si="1821"/>
        <v>0</v>
      </c>
      <c r="HP82" s="168">
        <f t="shared" si="1822"/>
        <v>0</v>
      </c>
      <c r="HQ82" s="168">
        <f t="shared" si="1823"/>
        <v>0</v>
      </c>
      <c r="HR82" s="168">
        <f t="shared" si="1824"/>
        <v>0</v>
      </c>
      <c r="HS82" s="168">
        <f t="shared" si="1825"/>
        <v>0</v>
      </c>
      <c r="HT82" s="154">
        <f t="shared" ref="HT82:HU82" si="2087">HT81</f>
        <v>15</v>
      </c>
      <c r="HU82" s="173">
        <f t="shared" si="2087"/>
        <v>1178</v>
      </c>
      <c r="HV82" s="156" t="str">
        <f t="shared" si="1827"/>
        <v>1</v>
      </c>
      <c r="HW82" s="157" t="str">
        <f t="shared" si="242"/>
        <v/>
      </c>
      <c r="HX82" s="169">
        <f t="shared" si="243"/>
        <v>0</v>
      </c>
      <c r="HY82" s="159"/>
      <c r="HZ82" s="159"/>
      <c r="IA82" s="159"/>
      <c r="IB82" s="160"/>
      <c r="IC82" s="160"/>
      <c r="ID82" s="160" t="str">
        <f t="shared" si="244"/>
        <v>0</v>
      </c>
      <c r="IE82" s="160">
        <f t="shared" si="1828"/>
        <v>0</v>
      </c>
      <c r="IF82" s="160">
        <f t="shared" si="1829"/>
        <v>0</v>
      </c>
      <c r="IG82" s="160">
        <f t="shared" si="1830"/>
        <v>0</v>
      </c>
      <c r="IH82" s="160">
        <f t="shared" si="1831"/>
        <v>0</v>
      </c>
      <c r="II82" s="160">
        <f t="shared" si="1832"/>
        <v>0</v>
      </c>
      <c r="IJ82" s="161">
        <f t="shared" ref="IJ82:IK82" si="2088">IJ81</f>
        <v>16</v>
      </c>
      <c r="IK82" s="175">
        <f t="shared" si="2088"/>
        <v>1179</v>
      </c>
      <c r="IL82" s="163" t="str">
        <f t="shared" si="1834"/>
        <v>1</v>
      </c>
      <c r="IM82" s="164" t="str">
        <f t="shared" si="252"/>
        <v/>
      </c>
      <c r="IN82" s="165">
        <f t="shared" si="253"/>
        <v>0</v>
      </c>
      <c r="IO82" s="166"/>
      <c r="IP82" s="166"/>
      <c r="IQ82" s="166"/>
      <c r="IR82" s="168"/>
      <c r="IS82" s="168"/>
      <c r="IT82" s="170" t="str">
        <f t="shared" si="254"/>
        <v>0</v>
      </c>
      <c r="IU82" s="170">
        <f t="shared" si="1835"/>
        <v>0</v>
      </c>
      <c r="IV82" s="168">
        <f t="shared" si="1836"/>
        <v>0</v>
      </c>
      <c r="IW82" s="168">
        <f t="shared" si="1837"/>
        <v>0</v>
      </c>
      <c r="IX82" s="168">
        <f t="shared" si="1838"/>
        <v>0</v>
      </c>
      <c r="IY82" s="168">
        <f t="shared" si="1839"/>
        <v>0</v>
      </c>
      <c r="IZ82" s="154">
        <f t="shared" ref="IZ82:JA82" si="2089">IZ81</f>
        <v>17</v>
      </c>
      <c r="JA82" s="173">
        <f t="shared" si="2089"/>
        <v>1180</v>
      </c>
      <c r="JB82" s="156" t="str">
        <f t="shared" si="1841"/>
        <v>1</v>
      </c>
      <c r="JC82" s="157" t="str">
        <f t="shared" si="262"/>
        <v/>
      </c>
      <c r="JD82" s="158">
        <f t="shared" si="263"/>
        <v>0</v>
      </c>
      <c r="JE82" s="159"/>
      <c r="JF82" s="159"/>
      <c r="JG82" s="159"/>
      <c r="JH82" s="160"/>
      <c r="JI82" s="160"/>
      <c r="JJ82" s="171" t="str">
        <f t="shared" si="264"/>
        <v>0</v>
      </c>
      <c r="JK82" s="171">
        <f t="shared" si="1842"/>
        <v>0</v>
      </c>
      <c r="JL82" s="160">
        <f t="shared" si="1843"/>
        <v>0</v>
      </c>
      <c r="JM82" s="160">
        <f t="shared" si="1844"/>
        <v>0</v>
      </c>
      <c r="JN82" s="160">
        <f t="shared" si="1845"/>
        <v>0</v>
      </c>
      <c r="JO82" s="160">
        <f t="shared" si="1846"/>
        <v>0</v>
      </c>
      <c r="JP82" s="161">
        <f t="shared" ref="JP82:JQ82" si="2090">JP81</f>
        <v>18</v>
      </c>
      <c r="JQ82" s="175">
        <f t="shared" si="2090"/>
        <v>1181</v>
      </c>
      <c r="JR82" s="163" t="str">
        <f t="shared" si="1848"/>
        <v>1</v>
      </c>
      <c r="JS82" s="164" t="str">
        <f t="shared" si="272"/>
        <v/>
      </c>
      <c r="JT82" s="165">
        <f t="shared" si="273"/>
        <v>0</v>
      </c>
      <c r="JU82" s="166"/>
      <c r="JV82" s="166"/>
      <c r="JW82" s="166"/>
      <c r="JX82" s="168"/>
      <c r="JY82" s="168"/>
      <c r="JZ82" s="170" t="str">
        <f t="shared" si="274"/>
        <v>0</v>
      </c>
      <c r="KA82" s="170">
        <f t="shared" si="1849"/>
        <v>0</v>
      </c>
      <c r="KB82" s="168">
        <f t="shared" si="1850"/>
        <v>0</v>
      </c>
      <c r="KC82" s="168">
        <f t="shared" si="1851"/>
        <v>0</v>
      </c>
      <c r="KD82" s="168">
        <f t="shared" si="1852"/>
        <v>0</v>
      </c>
      <c r="KE82" s="168">
        <f t="shared" si="1853"/>
        <v>0</v>
      </c>
      <c r="KF82" s="154">
        <f t="shared" ref="KF82:KG82" si="2091">KF81</f>
        <v>19</v>
      </c>
      <c r="KG82" s="173">
        <f t="shared" si="2091"/>
        <v>1182</v>
      </c>
      <c r="KH82" s="156" t="str">
        <f t="shared" si="1855"/>
        <v>1</v>
      </c>
      <c r="KI82" s="157" t="str">
        <f t="shared" si="282"/>
        <v/>
      </c>
      <c r="KJ82" s="158">
        <f t="shared" si="283"/>
        <v>0</v>
      </c>
      <c r="KK82" s="159"/>
      <c r="KL82" s="159"/>
      <c r="KM82" s="159"/>
      <c r="KN82" s="160"/>
      <c r="KO82" s="160"/>
      <c r="KP82" s="171" t="str">
        <f t="shared" si="284"/>
        <v>0</v>
      </c>
      <c r="KQ82" s="171">
        <f t="shared" si="1856"/>
        <v>0</v>
      </c>
      <c r="KR82" s="160">
        <f t="shared" si="1857"/>
        <v>0</v>
      </c>
      <c r="KS82" s="160">
        <f t="shared" si="1858"/>
        <v>0</v>
      </c>
      <c r="KT82" s="160">
        <f t="shared" si="1859"/>
        <v>0</v>
      </c>
      <c r="KU82" s="160">
        <f t="shared" si="1860"/>
        <v>0</v>
      </c>
      <c r="KV82" s="161">
        <f t="shared" ref="KV82:KW82" si="2092">KV81</f>
        <v>20</v>
      </c>
      <c r="KW82" s="175">
        <f t="shared" si="2092"/>
        <v>1183</v>
      </c>
      <c r="KX82" s="163" t="str">
        <f t="shared" si="1862"/>
        <v>1</v>
      </c>
      <c r="KY82" s="164" t="str">
        <f t="shared" si="292"/>
        <v/>
      </c>
      <c r="KZ82" s="165">
        <f t="shared" si="293"/>
        <v>0</v>
      </c>
      <c r="LA82" s="166"/>
      <c r="LB82" s="166"/>
      <c r="LC82" s="166"/>
      <c r="LD82" s="168"/>
      <c r="LE82" s="168"/>
      <c r="LF82" s="170" t="str">
        <f t="shared" si="294"/>
        <v>0</v>
      </c>
      <c r="LG82" s="170">
        <f t="shared" si="1863"/>
        <v>0</v>
      </c>
      <c r="LH82" s="168">
        <f t="shared" si="1864"/>
        <v>0</v>
      </c>
      <c r="LI82" s="168">
        <f t="shared" si="1865"/>
        <v>0</v>
      </c>
      <c r="LJ82" s="168">
        <f t="shared" si="1866"/>
        <v>0</v>
      </c>
      <c r="LK82" s="168">
        <f t="shared" si="1867"/>
        <v>0</v>
      </c>
      <c r="LL82" s="172"/>
      <c r="LM82" s="172"/>
      <c r="LN82" s="168" t="str">
        <f t="shared" si="1868"/>
        <v>#REF!</v>
      </c>
      <c r="LO82" s="168" t="str">
        <f t="shared" si="1869"/>
        <v>#REF!</v>
      </c>
      <c r="LP82" s="168" t="str">
        <f t="shared" si="1870"/>
        <v>#REF!</v>
      </c>
      <c r="LQ82" s="168" t="str">
        <f t="shared" si="1871"/>
        <v>#REF!</v>
      </c>
    </row>
    <row r="83" ht="15.75" customHeight="1">
      <c r="A83" s="151">
        <v>46187.0</v>
      </c>
      <c r="B83" s="152" t="s">
        <v>31</v>
      </c>
      <c r="C83" s="153">
        <f t="shared" si="99"/>
        <v>0</v>
      </c>
      <c r="D83" s="154">
        <f t="shared" ref="D83:E83" si="2093">D82</f>
        <v>1</v>
      </c>
      <c r="E83" s="173">
        <f t="shared" si="2093"/>
        <v>1164</v>
      </c>
      <c r="F83" s="156" t="str">
        <f t="shared" si="1993"/>
        <v>1</v>
      </c>
      <c r="G83" s="157">
        <f t="shared" si="102"/>
        <v>1</v>
      </c>
      <c r="H83" s="158">
        <f t="shared" si="103"/>
        <v>0</v>
      </c>
      <c r="I83" s="159"/>
      <c r="J83" s="159"/>
      <c r="K83" s="159"/>
      <c r="L83" s="78"/>
      <c r="M83" s="79"/>
      <c r="N83" s="77" t="str">
        <f t="shared" si="104"/>
        <v>0</v>
      </c>
      <c r="O83" s="81">
        <f t="shared" si="1730"/>
        <v>0</v>
      </c>
      <c r="P83" s="160">
        <f t="shared" si="1731"/>
        <v>0</v>
      </c>
      <c r="Q83" s="160">
        <f t="shared" si="1732"/>
        <v>0</v>
      </c>
      <c r="R83" s="160">
        <f t="shared" si="1733"/>
        <v>0</v>
      </c>
      <c r="S83" s="160">
        <f t="shared" si="1734"/>
        <v>0</v>
      </c>
      <c r="T83" s="161">
        <f t="shared" ref="T83:U83" si="2094">T82</f>
        <v>2</v>
      </c>
      <c r="U83" s="175">
        <f t="shared" si="2094"/>
        <v>1165</v>
      </c>
      <c r="V83" s="163" t="str">
        <f t="shared" si="1736"/>
        <v>1</v>
      </c>
      <c r="W83" s="164">
        <f t="shared" si="112"/>
        <v>1</v>
      </c>
      <c r="X83" s="165">
        <f t="shared" si="113"/>
        <v>0</v>
      </c>
      <c r="Y83" s="166"/>
      <c r="Z83" s="166"/>
      <c r="AA83" s="166"/>
      <c r="AB83" s="84"/>
      <c r="AC83" s="85"/>
      <c r="AD83" s="83" t="str">
        <f t="shared" si="114"/>
        <v>0</v>
      </c>
      <c r="AE83" s="167">
        <f t="shared" si="1737"/>
        <v>0</v>
      </c>
      <c r="AF83" s="168">
        <f t="shared" si="1738"/>
        <v>0</v>
      </c>
      <c r="AG83" s="168">
        <f t="shared" si="1739"/>
        <v>0</v>
      </c>
      <c r="AH83" s="168">
        <f t="shared" si="1740"/>
        <v>0</v>
      </c>
      <c r="AI83" s="168">
        <f t="shared" si="1741"/>
        <v>0</v>
      </c>
      <c r="AJ83" s="154">
        <f t="shared" ref="AJ83:AK83" si="2095">AJ82</f>
        <v>3</v>
      </c>
      <c r="AK83" s="173">
        <f t="shared" si="2095"/>
        <v>1166</v>
      </c>
      <c r="AL83" s="156" t="str">
        <f t="shared" si="1743"/>
        <v>1</v>
      </c>
      <c r="AM83" s="157">
        <f t="shared" si="122"/>
        <v>2</v>
      </c>
      <c r="AN83" s="158">
        <f t="shared" si="123"/>
        <v>0</v>
      </c>
      <c r="AO83" s="159"/>
      <c r="AP83" s="159"/>
      <c r="AQ83" s="159"/>
      <c r="AR83" s="78"/>
      <c r="AS83" s="79"/>
      <c r="AT83" s="77" t="str">
        <f t="shared" si="124"/>
        <v>0</v>
      </c>
      <c r="AU83" s="81">
        <f t="shared" si="1744"/>
        <v>0</v>
      </c>
      <c r="AV83" s="160">
        <f t="shared" si="1745"/>
        <v>0</v>
      </c>
      <c r="AW83" s="160">
        <f t="shared" si="1746"/>
        <v>0</v>
      </c>
      <c r="AX83" s="160">
        <f t="shared" si="1747"/>
        <v>0</v>
      </c>
      <c r="AY83" s="160">
        <f t="shared" si="1748"/>
        <v>0</v>
      </c>
      <c r="AZ83" s="161">
        <f t="shared" ref="AZ83:BA83" si="2096">AZ82</f>
        <v>4</v>
      </c>
      <c r="BA83" s="175">
        <f t="shared" si="2096"/>
        <v>1167</v>
      </c>
      <c r="BB83" s="163" t="str">
        <f t="shared" si="1750"/>
        <v>1</v>
      </c>
      <c r="BC83" s="164">
        <f t="shared" si="132"/>
        <v>4</v>
      </c>
      <c r="BD83" s="165">
        <f t="shared" si="133"/>
        <v>0</v>
      </c>
      <c r="BE83" s="166"/>
      <c r="BF83" s="166"/>
      <c r="BG83" s="166"/>
      <c r="BH83" s="84"/>
      <c r="BI83" s="85"/>
      <c r="BJ83" s="83" t="str">
        <f t="shared" si="134"/>
        <v>0</v>
      </c>
      <c r="BK83" s="167">
        <f t="shared" si="1751"/>
        <v>0</v>
      </c>
      <c r="BL83" s="168">
        <f t="shared" si="1752"/>
        <v>0</v>
      </c>
      <c r="BM83" s="168">
        <f t="shared" si="1753"/>
        <v>0</v>
      </c>
      <c r="BN83" s="168">
        <f t="shared" si="1754"/>
        <v>0</v>
      </c>
      <c r="BO83" s="168">
        <f t="shared" si="1755"/>
        <v>0</v>
      </c>
      <c r="BP83" s="154">
        <f t="shared" ref="BP83:BQ83" si="2097">BP82</f>
        <v>5</v>
      </c>
      <c r="BQ83" s="173">
        <f t="shared" si="2097"/>
        <v>1168</v>
      </c>
      <c r="BR83" s="156" t="str">
        <f t="shared" si="1757"/>
        <v>1</v>
      </c>
      <c r="BS83" s="157">
        <f t="shared" si="142"/>
        <v>4</v>
      </c>
      <c r="BT83" s="158">
        <f t="shared" si="143"/>
        <v>0</v>
      </c>
      <c r="BU83" s="159"/>
      <c r="BV83" s="159"/>
      <c r="BW83" s="159"/>
      <c r="BX83" s="78"/>
      <c r="BY83" s="79"/>
      <c r="BZ83" s="77" t="str">
        <f t="shared" si="144"/>
        <v>0</v>
      </c>
      <c r="CA83" s="81">
        <f t="shared" si="1758"/>
        <v>0</v>
      </c>
      <c r="CB83" s="160">
        <f t="shared" si="1759"/>
        <v>0</v>
      </c>
      <c r="CC83" s="160">
        <f t="shared" si="1760"/>
        <v>0</v>
      </c>
      <c r="CD83" s="160">
        <f t="shared" si="1761"/>
        <v>0</v>
      </c>
      <c r="CE83" s="160">
        <f t="shared" si="1762"/>
        <v>0</v>
      </c>
      <c r="CF83" s="161">
        <f t="shared" ref="CF83:CG83" si="2098">CF82</f>
        <v>6</v>
      </c>
      <c r="CG83" s="175">
        <f t="shared" si="2098"/>
        <v>1169</v>
      </c>
      <c r="CH83" s="163" t="str">
        <f t="shared" si="1764"/>
        <v>1</v>
      </c>
      <c r="CI83" s="164">
        <f t="shared" si="152"/>
        <v>2</v>
      </c>
      <c r="CJ83" s="165">
        <f t="shared" si="153"/>
        <v>0</v>
      </c>
      <c r="CK83" s="166"/>
      <c r="CL83" s="166"/>
      <c r="CM83" s="166"/>
      <c r="CN83" s="84"/>
      <c r="CO83" s="85"/>
      <c r="CP83" s="83" t="str">
        <f t="shared" si="154"/>
        <v>0</v>
      </c>
      <c r="CQ83" s="167">
        <f t="shared" si="1765"/>
        <v>0</v>
      </c>
      <c r="CR83" s="168">
        <f t="shared" si="1766"/>
        <v>0</v>
      </c>
      <c r="CS83" s="168">
        <f t="shared" si="1767"/>
        <v>0</v>
      </c>
      <c r="CT83" s="168">
        <f t="shared" si="1768"/>
        <v>0</v>
      </c>
      <c r="CU83" s="168">
        <f t="shared" si="1769"/>
        <v>0</v>
      </c>
      <c r="CV83" s="154">
        <f t="shared" ref="CV83:CW83" si="2099">CV82</f>
        <v>7</v>
      </c>
      <c r="CW83" s="173">
        <f t="shared" si="2099"/>
        <v>1170</v>
      </c>
      <c r="CX83" s="156" t="str">
        <f t="shared" si="1771"/>
        <v>1</v>
      </c>
      <c r="CY83" s="157">
        <f t="shared" si="162"/>
        <v>2</v>
      </c>
      <c r="CZ83" s="158">
        <f t="shared" si="163"/>
        <v>0</v>
      </c>
      <c r="DA83" s="159"/>
      <c r="DB83" s="159"/>
      <c r="DC83" s="159"/>
      <c r="DD83" s="78"/>
      <c r="DE83" s="79"/>
      <c r="DF83" s="77" t="str">
        <f t="shared" si="164"/>
        <v>0</v>
      </c>
      <c r="DG83" s="81">
        <f t="shared" si="1772"/>
        <v>0</v>
      </c>
      <c r="DH83" s="160">
        <f t="shared" si="1773"/>
        <v>0</v>
      </c>
      <c r="DI83" s="160">
        <f t="shared" si="1774"/>
        <v>0</v>
      </c>
      <c r="DJ83" s="160">
        <f t="shared" si="1775"/>
        <v>0</v>
      </c>
      <c r="DK83" s="160">
        <f t="shared" si="1776"/>
        <v>0</v>
      </c>
      <c r="DL83" s="161">
        <f t="shared" ref="DL83:DM83" si="2100">DL82</f>
        <v>8</v>
      </c>
      <c r="DM83" s="175">
        <f t="shared" si="2100"/>
        <v>1171</v>
      </c>
      <c r="DN83" s="163" t="str">
        <f t="shared" si="1778"/>
        <v>1</v>
      </c>
      <c r="DO83" s="164">
        <f t="shared" si="172"/>
        <v>2</v>
      </c>
      <c r="DP83" s="165">
        <f t="shared" si="173"/>
        <v>0</v>
      </c>
      <c r="DQ83" s="166"/>
      <c r="DR83" s="166"/>
      <c r="DS83" s="166"/>
      <c r="DT83" s="84"/>
      <c r="DU83" s="85"/>
      <c r="DV83" s="83" t="str">
        <f t="shared" si="174"/>
        <v>0</v>
      </c>
      <c r="DW83" s="167">
        <f t="shared" si="1779"/>
        <v>0</v>
      </c>
      <c r="DX83" s="168">
        <f t="shared" si="1780"/>
        <v>0</v>
      </c>
      <c r="DY83" s="168">
        <f t="shared" si="1781"/>
        <v>0</v>
      </c>
      <c r="DZ83" s="168">
        <f t="shared" si="1782"/>
        <v>0</v>
      </c>
      <c r="EA83" s="168">
        <f t="shared" si="1783"/>
        <v>0</v>
      </c>
      <c r="EB83" s="154">
        <f t="shared" ref="EB83:EC83" si="2101">EB82</f>
        <v>9</v>
      </c>
      <c r="EC83" s="173">
        <f t="shared" si="2101"/>
        <v>1172</v>
      </c>
      <c r="ED83" s="156" t="str">
        <f t="shared" si="1785"/>
        <v>1</v>
      </c>
      <c r="EE83" s="157">
        <f t="shared" si="182"/>
        <v>5</v>
      </c>
      <c r="EF83" s="169">
        <f t="shared" si="183"/>
        <v>0</v>
      </c>
      <c r="EG83" s="159"/>
      <c r="EH83" s="159"/>
      <c r="EI83" s="159"/>
      <c r="EJ83" s="78"/>
      <c r="EK83" s="79"/>
      <c r="EL83" s="77" t="str">
        <f t="shared" si="184"/>
        <v>0</v>
      </c>
      <c r="EM83" s="81">
        <f t="shared" si="1786"/>
        <v>0</v>
      </c>
      <c r="EN83" s="160">
        <f t="shared" si="1787"/>
        <v>0</v>
      </c>
      <c r="EO83" s="160">
        <f t="shared" si="1788"/>
        <v>0</v>
      </c>
      <c r="EP83" s="160">
        <f t="shared" si="1789"/>
        <v>0</v>
      </c>
      <c r="EQ83" s="160">
        <f t="shared" si="1790"/>
        <v>0</v>
      </c>
      <c r="ER83" s="161">
        <f t="shared" ref="ER83:ES83" si="2102">ER82</f>
        <v>10</v>
      </c>
      <c r="ES83" s="175">
        <f t="shared" si="2102"/>
        <v>1173</v>
      </c>
      <c r="ET83" s="163" t="str">
        <f t="shared" si="1792"/>
        <v>1</v>
      </c>
      <c r="EU83" s="164">
        <f t="shared" si="192"/>
        <v>19</v>
      </c>
      <c r="EV83" s="165">
        <f t="shared" si="193"/>
        <v>0</v>
      </c>
      <c r="EW83" s="166"/>
      <c r="EX83" s="166"/>
      <c r="EY83" s="166"/>
      <c r="EZ83" s="84"/>
      <c r="FA83" s="85"/>
      <c r="FB83" s="83" t="str">
        <f t="shared" si="194"/>
        <v>0</v>
      </c>
      <c r="FC83" s="167">
        <f t="shared" si="1793"/>
        <v>0</v>
      </c>
      <c r="FD83" s="168">
        <f t="shared" si="1794"/>
        <v>0</v>
      </c>
      <c r="FE83" s="168">
        <f t="shared" si="1795"/>
        <v>0</v>
      </c>
      <c r="FF83" s="168">
        <f t="shared" si="1796"/>
        <v>0</v>
      </c>
      <c r="FG83" s="168">
        <f t="shared" si="1797"/>
        <v>0</v>
      </c>
      <c r="FH83" s="154">
        <f t="shared" ref="FH83:FI83" si="2103">FH82</f>
        <v>11</v>
      </c>
      <c r="FI83" s="173">
        <f t="shared" si="2103"/>
        <v>1174</v>
      </c>
      <c r="FJ83" s="156" t="str">
        <f t="shared" si="1799"/>
        <v>1</v>
      </c>
      <c r="FK83" s="157">
        <f t="shared" si="202"/>
        <v>4</v>
      </c>
      <c r="FL83" s="158">
        <f t="shared" si="203"/>
        <v>0</v>
      </c>
      <c r="FM83" s="159"/>
      <c r="FN83" s="159"/>
      <c r="FO83" s="159"/>
      <c r="FP83" s="78"/>
      <c r="FQ83" s="79"/>
      <c r="FR83" s="77" t="str">
        <f t="shared" si="204"/>
        <v>0</v>
      </c>
      <c r="FS83" s="81">
        <f t="shared" si="1800"/>
        <v>0</v>
      </c>
      <c r="FT83" s="160">
        <f t="shared" si="1801"/>
        <v>0</v>
      </c>
      <c r="FU83" s="160">
        <f t="shared" si="1802"/>
        <v>0</v>
      </c>
      <c r="FV83" s="160">
        <f t="shared" si="1803"/>
        <v>0</v>
      </c>
      <c r="FW83" s="160">
        <f t="shared" si="1804"/>
        <v>0</v>
      </c>
      <c r="FX83" s="161">
        <f t="shared" ref="FX83:FY83" si="2104">FX82</f>
        <v>12</v>
      </c>
      <c r="FY83" s="175">
        <f t="shared" si="2104"/>
        <v>1175</v>
      </c>
      <c r="FZ83" s="163" t="str">
        <f t="shared" si="1806"/>
        <v>1</v>
      </c>
      <c r="GA83" s="164">
        <f t="shared" si="212"/>
        <v>2</v>
      </c>
      <c r="GB83" s="165">
        <f t="shared" si="213"/>
        <v>0</v>
      </c>
      <c r="GC83" s="166"/>
      <c r="GD83" s="166"/>
      <c r="GE83" s="166"/>
      <c r="GF83" s="84"/>
      <c r="GG83" s="85"/>
      <c r="GH83" s="83" t="str">
        <f t="shared" si="214"/>
        <v>0</v>
      </c>
      <c r="GI83" s="167">
        <f t="shared" si="1807"/>
        <v>0</v>
      </c>
      <c r="GJ83" s="168">
        <f t="shared" si="1808"/>
        <v>0</v>
      </c>
      <c r="GK83" s="168">
        <f t="shared" si="1809"/>
        <v>0</v>
      </c>
      <c r="GL83" s="168">
        <f t="shared" si="1810"/>
        <v>0</v>
      </c>
      <c r="GM83" s="168">
        <f t="shared" si="1811"/>
        <v>0</v>
      </c>
      <c r="GN83" s="154">
        <f t="shared" ref="GN83:GO83" si="2105">GN82</f>
        <v>13</v>
      </c>
      <c r="GO83" s="173">
        <f t="shared" si="2105"/>
        <v>1176</v>
      </c>
      <c r="GP83" s="156" t="str">
        <f t="shared" si="1813"/>
        <v>1</v>
      </c>
      <c r="GQ83" s="157">
        <f t="shared" si="222"/>
        <v>3</v>
      </c>
      <c r="GR83" s="158">
        <f t="shared" si="223"/>
        <v>0</v>
      </c>
      <c r="GS83" s="159"/>
      <c r="GT83" s="159"/>
      <c r="GU83" s="159"/>
      <c r="GV83" s="78"/>
      <c r="GW83" s="79"/>
      <c r="GX83" s="77" t="str">
        <f t="shared" si="224"/>
        <v>0</v>
      </c>
      <c r="GY83" s="81">
        <f t="shared" si="1814"/>
        <v>0</v>
      </c>
      <c r="GZ83" s="160">
        <f t="shared" si="1815"/>
        <v>0</v>
      </c>
      <c r="HA83" s="160">
        <f t="shared" si="1816"/>
        <v>0</v>
      </c>
      <c r="HB83" s="160">
        <f t="shared" si="1817"/>
        <v>0</v>
      </c>
      <c r="HC83" s="160">
        <f t="shared" si="1818"/>
        <v>0</v>
      </c>
      <c r="HD83" s="161">
        <f t="shared" ref="HD83:HE83" si="2106">HD82</f>
        <v>14</v>
      </c>
      <c r="HE83" s="175">
        <f t="shared" si="2106"/>
        <v>1177</v>
      </c>
      <c r="HF83" s="163" t="str">
        <f t="shared" si="1820"/>
        <v>1</v>
      </c>
      <c r="HG83" s="164">
        <f t="shared" si="232"/>
        <v>5</v>
      </c>
      <c r="HH83" s="165">
        <f t="shared" si="233"/>
        <v>0</v>
      </c>
      <c r="HI83" s="166"/>
      <c r="HJ83" s="166"/>
      <c r="HK83" s="166"/>
      <c r="HL83" s="84"/>
      <c r="HM83" s="85"/>
      <c r="HN83" s="83" t="str">
        <f t="shared" si="234"/>
        <v>0</v>
      </c>
      <c r="HO83" s="167">
        <f t="shared" si="1821"/>
        <v>0</v>
      </c>
      <c r="HP83" s="168">
        <f t="shared" si="1822"/>
        <v>0</v>
      </c>
      <c r="HQ83" s="168">
        <f t="shared" si="1823"/>
        <v>0</v>
      </c>
      <c r="HR83" s="168">
        <f t="shared" si="1824"/>
        <v>0</v>
      </c>
      <c r="HS83" s="168">
        <f t="shared" si="1825"/>
        <v>0</v>
      </c>
      <c r="HT83" s="154">
        <f t="shared" ref="HT83:HU83" si="2107">HT82</f>
        <v>15</v>
      </c>
      <c r="HU83" s="173">
        <f t="shared" si="2107"/>
        <v>1178</v>
      </c>
      <c r="HV83" s="156" t="str">
        <f t="shared" si="1827"/>
        <v>1</v>
      </c>
      <c r="HW83" s="157" t="str">
        <f t="shared" si="242"/>
        <v/>
      </c>
      <c r="HX83" s="169">
        <f t="shared" si="243"/>
        <v>0</v>
      </c>
      <c r="HY83" s="159"/>
      <c r="HZ83" s="159"/>
      <c r="IA83" s="159"/>
      <c r="IB83" s="160"/>
      <c r="IC83" s="160"/>
      <c r="ID83" s="160" t="str">
        <f t="shared" si="244"/>
        <v>0</v>
      </c>
      <c r="IE83" s="160">
        <f t="shared" si="1828"/>
        <v>0</v>
      </c>
      <c r="IF83" s="160">
        <f t="shared" si="1829"/>
        <v>0</v>
      </c>
      <c r="IG83" s="160">
        <f t="shared" si="1830"/>
        <v>0</v>
      </c>
      <c r="IH83" s="160">
        <f t="shared" si="1831"/>
        <v>0</v>
      </c>
      <c r="II83" s="160">
        <f t="shared" si="1832"/>
        <v>0</v>
      </c>
      <c r="IJ83" s="161">
        <f t="shared" ref="IJ83:IK83" si="2108">IJ82</f>
        <v>16</v>
      </c>
      <c r="IK83" s="175">
        <f t="shared" si="2108"/>
        <v>1179</v>
      </c>
      <c r="IL83" s="163" t="str">
        <f t="shared" si="1834"/>
        <v>1</v>
      </c>
      <c r="IM83" s="164" t="str">
        <f t="shared" si="252"/>
        <v/>
      </c>
      <c r="IN83" s="165">
        <f t="shared" si="253"/>
        <v>0</v>
      </c>
      <c r="IO83" s="166"/>
      <c r="IP83" s="166"/>
      <c r="IQ83" s="166"/>
      <c r="IR83" s="168"/>
      <c r="IS83" s="168"/>
      <c r="IT83" s="170" t="str">
        <f t="shared" si="254"/>
        <v>0</v>
      </c>
      <c r="IU83" s="170">
        <f t="shared" si="1835"/>
        <v>0</v>
      </c>
      <c r="IV83" s="168">
        <f t="shared" si="1836"/>
        <v>0</v>
      </c>
      <c r="IW83" s="168">
        <f t="shared" si="1837"/>
        <v>0</v>
      </c>
      <c r="IX83" s="168">
        <f t="shared" si="1838"/>
        <v>0</v>
      </c>
      <c r="IY83" s="168">
        <f t="shared" si="1839"/>
        <v>0</v>
      </c>
      <c r="IZ83" s="154">
        <f t="shared" ref="IZ83:JA83" si="2109">IZ82</f>
        <v>17</v>
      </c>
      <c r="JA83" s="173">
        <f t="shared" si="2109"/>
        <v>1180</v>
      </c>
      <c r="JB83" s="156" t="str">
        <f t="shared" si="1841"/>
        <v>1</v>
      </c>
      <c r="JC83" s="157" t="str">
        <f t="shared" si="262"/>
        <v/>
      </c>
      <c r="JD83" s="158">
        <f t="shared" si="263"/>
        <v>0</v>
      </c>
      <c r="JE83" s="159"/>
      <c r="JF83" s="159"/>
      <c r="JG83" s="159"/>
      <c r="JH83" s="160"/>
      <c r="JI83" s="160"/>
      <c r="JJ83" s="171" t="str">
        <f t="shared" si="264"/>
        <v>0</v>
      </c>
      <c r="JK83" s="171">
        <f t="shared" si="1842"/>
        <v>0</v>
      </c>
      <c r="JL83" s="160">
        <f t="shared" si="1843"/>
        <v>0</v>
      </c>
      <c r="JM83" s="160">
        <f t="shared" si="1844"/>
        <v>0</v>
      </c>
      <c r="JN83" s="160">
        <f t="shared" si="1845"/>
        <v>0</v>
      </c>
      <c r="JO83" s="160">
        <f t="shared" si="1846"/>
        <v>0</v>
      </c>
      <c r="JP83" s="161">
        <f t="shared" ref="JP83:JQ83" si="2110">JP82</f>
        <v>18</v>
      </c>
      <c r="JQ83" s="175">
        <f t="shared" si="2110"/>
        <v>1181</v>
      </c>
      <c r="JR83" s="163" t="str">
        <f t="shared" si="1848"/>
        <v>1</v>
      </c>
      <c r="JS83" s="164" t="str">
        <f t="shared" si="272"/>
        <v/>
      </c>
      <c r="JT83" s="165">
        <f t="shared" si="273"/>
        <v>0</v>
      </c>
      <c r="JU83" s="166"/>
      <c r="JV83" s="166"/>
      <c r="JW83" s="166"/>
      <c r="JX83" s="168"/>
      <c r="JY83" s="168"/>
      <c r="JZ83" s="170" t="str">
        <f t="shared" si="274"/>
        <v>0</v>
      </c>
      <c r="KA83" s="170">
        <f t="shared" si="1849"/>
        <v>0</v>
      </c>
      <c r="KB83" s="168">
        <f t="shared" si="1850"/>
        <v>0</v>
      </c>
      <c r="KC83" s="168">
        <f t="shared" si="1851"/>
        <v>0</v>
      </c>
      <c r="KD83" s="168">
        <f t="shared" si="1852"/>
        <v>0</v>
      </c>
      <c r="KE83" s="168">
        <f t="shared" si="1853"/>
        <v>0</v>
      </c>
      <c r="KF83" s="154">
        <f t="shared" ref="KF83:KG83" si="2111">KF82</f>
        <v>19</v>
      </c>
      <c r="KG83" s="173">
        <f t="shared" si="2111"/>
        <v>1182</v>
      </c>
      <c r="KH83" s="156" t="str">
        <f t="shared" si="1855"/>
        <v>1</v>
      </c>
      <c r="KI83" s="157" t="str">
        <f t="shared" si="282"/>
        <v/>
      </c>
      <c r="KJ83" s="158">
        <f t="shared" si="283"/>
        <v>0</v>
      </c>
      <c r="KK83" s="159"/>
      <c r="KL83" s="159"/>
      <c r="KM83" s="159"/>
      <c r="KN83" s="160"/>
      <c r="KO83" s="160"/>
      <c r="KP83" s="171" t="str">
        <f t="shared" si="284"/>
        <v>0</v>
      </c>
      <c r="KQ83" s="171">
        <f t="shared" si="1856"/>
        <v>0</v>
      </c>
      <c r="KR83" s="160">
        <f t="shared" si="1857"/>
        <v>0</v>
      </c>
      <c r="KS83" s="160">
        <f t="shared" si="1858"/>
        <v>0</v>
      </c>
      <c r="KT83" s="160">
        <f t="shared" si="1859"/>
        <v>0</v>
      </c>
      <c r="KU83" s="160">
        <f t="shared" si="1860"/>
        <v>0</v>
      </c>
      <c r="KV83" s="161">
        <f t="shared" ref="KV83:KW83" si="2112">KV82</f>
        <v>20</v>
      </c>
      <c r="KW83" s="175">
        <f t="shared" si="2112"/>
        <v>1183</v>
      </c>
      <c r="KX83" s="163" t="str">
        <f t="shared" si="1862"/>
        <v>1</v>
      </c>
      <c r="KY83" s="164" t="str">
        <f t="shared" si="292"/>
        <v/>
      </c>
      <c r="KZ83" s="165">
        <f t="shared" si="293"/>
        <v>0</v>
      </c>
      <c r="LA83" s="166"/>
      <c r="LB83" s="166"/>
      <c r="LC83" s="166"/>
      <c r="LD83" s="168"/>
      <c r="LE83" s="168"/>
      <c r="LF83" s="170" t="str">
        <f t="shared" si="294"/>
        <v>0</v>
      </c>
      <c r="LG83" s="170">
        <f t="shared" si="1863"/>
        <v>0</v>
      </c>
      <c r="LH83" s="168">
        <f t="shared" si="1864"/>
        <v>0</v>
      </c>
      <c r="LI83" s="168">
        <f t="shared" si="1865"/>
        <v>0</v>
      </c>
      <c r="LJ83" s="168">
        <f t="shared" si="1866"/>
        <v>0</v>
      </c>
      <c r="LK83" s="168">
        <f t="shared" si="1867"/>
        <v>0</v>
      </c>
      <c r="LL83" s="172"/>
      <c r="LM83" s="172"/>
      <c r="LN83" s="168" t="str">
        <f t="shared" si="1868"/>
        <v>#REF!</v>
      </c>
      <c r="LO83" s="168" t="str">
        <f t="shared" si="1869"/>
        <v>#REF!</v>
      </c>
      <c r="LP83" s="168" t="str">
        <f t="shared" si="1870"/>
        <v>#REF!</v>
      </c>
      <c r="LQ83" s="168" t="str">
        <f t="shared" si="1871"/>
        <v>#REF!</v>
      </c>
    </row>
    <row r="84" ht="15.75" customHeight="1">
      <c r="A84" s="151">
        <v>46188.0</v>
      </c>
      <c r="B84" s="152" t="s">
        <v>32</v>
      </c>
      <c r="C84" s="153">
        <f t="shared" si="99"/>
        <v>0</v>
      </c>
      <c r="D84" s="154">
        <f t="shared" ref="D84:E84" si="2113">D83</f>
        <v>1</v>
      </c>
      <c r="E84" s="173">
        <f t="shared" si="2113"/>
        <v>1164</v>
      </c>
      <c r="F84" s="156" t="str">
        <f t="shared" si="1993"/>
        <v>1</v>
      </c>
      <c r="G84" s="157">
        <f t="shared" si="102"/>
        <v>1</v>
      </c>
      <c r="H84" s="158">
        <f t="shared" si="103"/>
        <v>0</v>
      </c>
      <c r="I84" s="159"/>
      <c r="J84" s="159"/>
      <c r="K84" s="159"/>
      <c r="L84" s="78"/>
      <c r="M84" s="79"/>
      <c r="N84" s="77" t="str">
        <f t="shared" si="104"/>
        <v>0</v>
      </c>
      <c r="O84" s="81">
        <f t="shared" si="1730"/>
        <v>0</v>
      </c>
      <c r="P84" s="160">
        <f t="shared" si="1731"/>
        <v>0</v>
      </c>
      <c r="Q84" s="160">
        <f t="shared" si="1732"/>
        <v>0</v>
      </c>
      <c r="R84" s="160">
        <f t="shared" si="1733"/>
        <v>0</v>
      </c>
      <c r="S84" s="160">
        <f t="shared" si="1734"/>
        <v>0</v>
      </c>
      <c r="T84" s="161">
        <f t="shared" ref="T84:U84" si="2114">T83</f>
        <v>2</v>
      </c>
      <c r="U84" s="175">
        <f t="shared" si="2114"/>
        <v>1165</v>
      </c>
      <c r="V84" s="163" t="str">
        <f t="shared" si="1736"/>
        <v>1</v>
      </c>
      <c r="W84" s="164">
        <f t="shared" si="112"/>
        <v>1</v>
      </c>
      <c r="X84" s="165">
        <f t="shared" si="113"/>
        <v>0</v>
      </c>
      <c r="Y84" s="166"/>
      <c r="Z84" s="166"/>
      <c r="AA84" s="166"/>
      <c r="AB84" s="84"/>
      <c r="AC84" s="85"/>
      <c r="AD84" s="83" t="str">
        <f t="shared" si="114"/>
        <v>0</v>
      </c>
      <c r="AE84" s="167">
        <f t="shared" si="1737"/>
        <v>0</v>
      </c>
      <c r="AF84" s="168">
        <f t="shared" si="1738"/>
        <v>0</v>
      </c>
      <c r="AG84" s="168">
        <f t="shared" si="1739"/>
        <v>0</v>
      </c>
      <c r="AH84" s="168">
        <f t="shared" si="1740"/>
        <v>0</v>
      </c>
      <c r="AI84" s="168">
        <f t="shared" si="1741"/>
        <v>0</v>
      </c>
      <c r="AJ84" s="154">
        <f t="shared" ref="AJ84:AK84" si="2115">AJ83</f>
        <v>3</v>
      </c>
      <c r="AK84" s="173">
        <f t="shared" si="2115"/>
        <v>1166</v>
      </c>
      <c r="AL84" s="156" t="str">
        <f t="shared" si="1743"/>
        <v>1</v>
      </c>
      <c r="AM84" s="157">
        <f t="shared" si="122"/>
        <v>2</v>
      </c>
      <c r="AN84" s="158">
        <f t="shared" si="123"/>
        <v>0</v>
      </c>
      <c r="AO84" s="159"/>
      <c r="AP84" s="159"/>
      <c r="AQ84" s="159"/>
      <c r="AR84" s="78"/>
      <c r="AS84" s="79"/>
      <c r="AT84" s="77" t="str">
        <f t="shared" si="124"/>
        <v>0</v>
      </c>
      <c r="AU84" s="81">
        <f t="shared" si="1744"/>
        <v>0</v>
      </c>
      <c r="AV84" s="160">
        <f t="shared" si="1745"/>
        <v>0</v>
      </c>
      <c r="AW84" s="160">
        <f t="shared" si="1746"/>
        <v>0</v>
      </c>
      <c r="AX84" s="160">
        <f t="shared" si="1747"/>
        <v>0</v>
      </c>
      <c r="AY84" s="160">
        <f t="shared" si="1748"/>
        <v>0</v>
      </c>
      <c r="AZ84" s="161">
        <f t="shared" ref="AZ84:BA84" si="2116">AZ83</f>
        <v>4</v>
      </c>
      <c r="BA84" s="175">
        <f t="shared" si="2116"/>
        <v>1167</v>
      </c>
      <c r="BB84" s="163" t="str">
        <f t="shared" si="1750"/>
        <v>1</v>
      </c>
      <c r="BC84" s="164">
        <f t="shared" si="132"/>
        <v>4</v>
      </c>
      <c r="BD84" s="165">
        <f t="shared" si="133"/>
        <v>0</v>
      </c>
      <c r="BE84" s="166"/>
      <c r="BF84" s="166"/>
      <c r="BG84" s="166"/>
      <c r="BH84" s="84"/>
      <c r="BI84" s="85"/>
      <c r="BJ84" s="83" t="str">
        <f t="shared" si="134"/>
        <v>0</v>
      </c>
      <c r="BK84" s="167">
        <f t="shared" si="1751"/>
        <v>0</v>
      </c>
      <c r="BL84" s="168">
        <f t="shared" si="1752"/>
        <v>0</v>
      </c>
      <c r="BM84" s="168">
        <f t="shared" si="1753"/>
        <v>0</v>
      </c>
      <c r="BN84" s="168">
        <f t="shared" si="1754"/>
        <v>0</v>
      </c>
      <c r="BO84" s="168">
        <f t="shared" si="1755"/>
        <v>0</v>
      </c>
      <c r="BP84" s="154">
        <f t="shared" ref="BP84:BQ84" si="2117">BP83</f>
        <v>5</v>
      </c>
      <c r="BQ84" s="173">
        <f t="shared" si="2117"/>
        <v>1168</v>
      </c>
      <c r="BR84" s="156" t="str">
        <f t="shared" si="1757"/>
        <v>1</v>
      </c>
      <c r="BS84" s="157">
        <f t="shared" si="142"/>
        <v>4</v>
      </c>
      <c r="BT84" s="158">
        <f t="shared" si="143"/>
        <v>0</v>
      </c>
      <c r="BU84" s="159"/>
      <c r="BV84" s="159"/>
      <c r="BW84" s="159"/>
      <c r="BX84" s="78"/>
      <c r="BY84" s="79"/>
      <c r="BZ84" s="77" t="str">
        <f t="shared" si="144"/>
        <v>0</v>
      </c>
      <c r="CA84" s="81">
        <f t="shared" si="1758"/>
        <v>0</v>
      </c>
      <c r="CB84" s="160">
        <f t="shared" si="1759"/>
        <v>0</v>
      </c>
      <c r="CC84" s="160">
        <f t="shared" si="1760"/>
        <v>0</v>
      </c>
      <c r="CD84" s="160">
        <f t="shared" si="1761"/>
        <v>0</v>
      </c>
      <c r="CE84" s="160">
        <f t="shared" si="1762"/>
        <v>0</v>
      </c>
      <c r="CF84" s="161">
        <f t="shared" ref="CF84:CG84" si="2118">CF83</f>
        <v>6</v>
      </c>
      <c r="CG84" s="175">
        <f t="shared" si="2118"/>
        <v>1169</v>
      </c>
      <c r="CH84" s="163" t="str">
        <f t="shared" si="1764"/>
        <v>1</v>
      </c>
      <c r="CI84" s="164">
        <f t="shared" si="152"/>
        <v>2</v>
      </c>
      <c r="CJ84" s="165">
        <f t="shared" si="153"/>
        <v>0</v>
      </c>
      <c r="CK84" s="166"/>
      <c r="CL84" s="166"/>
      <c r="CM84" s="166"/>
      <c r="CN84" s="84"/>
      <c r="CO84" s="85"/>
      <c r="CP84" s="83" t="str">
        <f t="shared" si="154"/>
        <v>0</v>
      </c>
      <c r="CQ84" s="167">
        <f t="shared" si="1765"/>
        <v>0</v>
      </c>
      <c r="CR84" s="168">
        <f t="shared" si="1766"/>
        <v>0</v>
      </c>
      <c r="CS84" s="168">
        <f t="shared" si="1767"/>
        <v>0</v>
      </c>
      <c r="CT84" s="168">
        <f t="shared" si="1768"/>
        <v>0</v>
      </c>
      <c r="CU84" s="168">
        <f t="shared" si="1769"/>
        <v>0</v>
      </c>
      <c r="CV84" s="154">
        <f t="shared" ref="CV84:CW84" si="2119">CV83</f>
        <v>7</v>
      </c>
      <c r="CW84" s="173">
        <f t="shared" si="2119"/>
        <v>1170</v>
      </c>
      <c r="CX84" s="156" t="str">
        <f t="shared" si="1771"/>
        <v>1</v>
      </c>
      <c r="CY84" s="157">
        <f t="shared" si="162"/>
        <v>2</v>
      </c>
      <c r="CZ84" s="158">
        <f t="shared" si="163"/>
        <v>0</v>
      </c>
      <c r="DA84" s="159"/>
      <c r="DB84" s="159"/>
      <c r="DC84" s="159"/>
      <c r="DD84" s="78"/>
      <c r="DE84" s="79"/>
      <c r="DF84" s="77" t="str">
        <f t="shared" si="164"/>
        <v>0</v>
      </c>
      <c r="DG84" s="81">
        <f t="shared" si="1772"/>
        <v>0</v>
      </c>
      <c r="DH84" s="160">
        <f t="shared" si="1773"/>
        <v>0</v>
      </c>
      <c r="DI84" s="160">
        <f t="shared" si="1774"/>
        <v>0</v>
      </c>
      <c r="DJ84" s="160">
        <f t="shared" si="1775"/>
        <v>0</v>
      </c>
      <c r="DK84" s="160">
        <f t="shared" si="1776"/>
        <v>0</v>
      </c>
      <c r="DL84" s="161">
        <f t="shared" ref="DL84:DM84" si="2120">DL83</f>
        <v>8</v>
      </c>
      <c r="DM84" s="175">
        <f t="shared" si="2120"/>
        <v>1171</v>
      </c>
      <c r="DN84" s="163" t="str">
        <f t="shared" si="1778"/>
        <v>1</v>
      </c>
      <c r="DO84" s="164">
        <f t="shared" si="172"/>
        <v>2</v>
      </c>
      <c r="DP84" s="165">
        <f t="shared" si="173"/>
        <v>0</v>
      </c>
      <c r="DQ84" s="166"/>
      <c r="DR84" s="166"/>
      <c r="DS84" s="166"/>
      <c r="DT84" s="84"/>
      <c r="DU84" s="85"/>
      <c r="DV84" s="83" t="str">
        <f t="shared" si="174"/>
        <v>0</v>
      </c>
      <c r="DW84" s="167">
        <f t="shared" si="1779"/>
        <v>0</v>
      </c>
      <c r="DX84" s="168">
        <f t="shared" si="1780"/>
        <v>0</v>
      </c>
      <c r="DY84" s="168">
        <f t="shared" si="1781"/>
        <v>0</v>
      </c>
      <c r="DZ84" s="168">
        <f t="shared" si="1782"/>
        <v>0</v>
      </c>
      <c r="EA84" s="168">
        <f t="shared" si="1783"/>
        <v>0</v>
      </c>
      <c r="EB84" s="154">
        <f t="shared" ref="EB84:EC84" si="2121">EB83</f>
        <v>9</v>
      </c>
      <c r="EC84" s="173">
        <f t="shared" si="2121"/>
        <v>1172</v>
      </c>
      <c r="ED84" s="156" t="str">
        <f t="shared" si="1785"/>
        <v>1</v>
      </c>
      <c r="EE84" s="157">
        <f t="shared" si="182"/>
        <v>5</v>
      </c>
      <c r="EF84" s="169">
        <f t="shared" si="183"/>
        <v>0</v>
      </c>
      <c r="EG84" s="159"/>
      <c r="EH84" s="159"/>
      <c r="EI84" s="159"/>
      <c r="EJ84" s="78"/>
      <c r="EK84" s="79"/>
      <c r="EL84" s="77" t="str">
        <f t="shared" si="184"/>
        <v>0</v>
      </c>
      <c r="EM84" s="81">
        <f t="shared" si="1786"/>
        <v>0</v>
      </c>
      <c r="EN84" s="160">
        <f t="shared" si="1787"/>
        <v>0</v>
      </c>
      <c r="EO84" s="160">
        <f t="shared" si="1788"/>
        <v>0</v>
      </c>
      <c r="EP84" s="160">
        <f t="shared" si="1789"/>
        <v>0</v>
      </c>
      <c r="EQ84" s="160">
        <f t="shared" si="1790"/>
        <v>0</v>
      </c>
      <c r="ER84" s="161">
        <f t="shared" ref="ER84:ES84" si="2122">ER83</f>
        <v>10</v>
      </c>
      <c r="ES84" s="175">
        <f t="shared" si="2122"/>
        <v>1173</v>
      </c>
      <c r="ET84" s="163" t="str">
        <f t="shared" si="1792"/>
        <v>1</v>
      </c>
      <c r="EU84" s="164">
        <f t="shared" si="192"/>
        <v>19</v>
      </c>
      <c r="EV84" s="165">
        <f t="shared" si="193"/>
        <v>0</v>
      </c>
      <c r="EW84" s="166"/>
      <c r="EX84" s="166"/>
      <c r="EY84" s="166"/>
      <c r="EZ84" s="84"/>
      <c r="FA84" s="85"/>
      <c r="FB84" s="83" t="str">
        <f t="shared" si="194"/>
        <v>0</v>
      </c>
      <c r="FC84" s="167">
        <f t="shared" si="1793"/>
        <v>0</v>
      </c>
      <c r="FD84" s="168">
        <f t="shared" si="1794"/>
        <v>0</v>
      </c>
      <c r="FE84" s="168">
        <f t="shared" si="1795"/>
        <v>0</v>
      </c>
      <c r="FF84" s="168">
        <f t="shared" si="1796"/>
        <v>0</v>
      </c>
      <c r="FG84" s="168">
        <f t="shared" si="1797"/>
        <v>0</v>
      </c>
      <c r="FH84" s="154">
        <f t="shared" ref="FH84:FI84" si="2123">FH83</f>
        <v>11</v>
      </c>
      <c r="FI84" s="173">
        <f t="shared" si="2123"/>
        <v>1174</v>
      </c>
      <c r="FJ84" s="156" t="str">
        <f t="shared" si="1799"/>
        <v>1</v>
      </c>
      <c r="FK84" s="157">
        <f t="shared" si="202"/>
        <v>4</v>
      </c>
      <c r="FL84" s="158">
        <f t="shared" si="203"/>
        <v>0</v>
      </c>
      <c r="FM84" s="159"/>
      <c r="FN84" s="159"/>
      <c r="FO84" s="159"/>
      <c r="FP84" s="78"/>
      <c r="FQ84" s="79"/>
      <c r="FR84" s="77" t="str">
        <f t="shared" si="204"/>
        <v>0</v>
      </c>
      <c r="FS84" s="81">
        <f t="shared" si="1800"/>
        <v>0</v>
      </c>
      <c r="FT84" s="160">
        <f t="shared" si="1801"/>
        <v>0</v>
      </c>
      <c r="FU84" s="160">
        <f t="shared" si="1802"/>
        <v>0</v>
      </c>
      <c r="FV84" s="160">
        <f t="shared" si="1803"/>
        <v>0</v>
      </c>
      <c r="FW84" s="160">
        <f t="shared" si="1804"/>
        <v>0</v>
      </c>
      <c r="FX84" s="161">
        <f t="shared" ref="FX84:FY84" si="2124">FX83</f>
        <v>12</v>
      </c>
      <c r="FY84" s="175">
        <f t="shared" si="2124"/>
        <v>1175</v>
      </c>
      <c r="FZ84" s="163" t="str">
        <f t="shared" si="1806"/>
        <v>1</v>
      </c>
      <c r="GA84" s="164">
        <f t="shared" si="212"/>
        <v>2</v>
      </c>
      <c r="GB84" s="165">
        <f t="shared" si="213"/>
        <v>0</v>
      </c>
      <c r="GC84" s="166"/>
      <c r="GD84" s="166"/>
      <c r="GE84" s="166"/>
      <c r="GF84" s="84"/>
      <c r="GG84" s="85"/>
      <c r="GH84" s="83" t="str">
        <f t="shared" si="214"/>
        <v>0</v>
      </c>
      <c r="GI84" s="167">
        <f t="shared" si="1807"/>
        <v>0</v>
      </c>
      <c r="GJ84" s="168">
        <f t="shared" si="1808"/>
        <v>0</v>
      </c>
      <c r="GK84" s="168">
        <f t="shared" si="1809"/>
        <v>0</v>
      </c>
      <c r="GL84" s="168">
        <f t="shared" si="1810"/>
        <v>0</v>
      </c>
      <c r="GM84" s="168">
        <f t="shared" si="1811"/>
        <v>0</v>
      </c>
      <c r="GN84" s="154">
        <f t="shared" ref="GN84:GO84" si="2125">GN83</f>
        <v>13</v>
      </c>
      <c r="GO84" s="173">
        <f t="shared" si="2125"/>
        <v>1176</v>
      </c>
      <c r="GP84" s="156" t="str">
        <f t="shared" si="1813"/>
        <v>1</v>
      </c>
      <c r="GQ84" s="157">
        <f t="shared" si="222"/>
        <v>3</v>
      </c>
      <c r="GR84" s="158">
        <f t="shared" si="223"/>
        <v>0</v>
      </c>
      <c r="GS84" s="159"/>
      <c r="GT84" s="159"/>
      <c r="GU84" s="159"/>
      <c r="GV84" s="78"/>
      <c r="GW84" s="79"/>
      <c r="GX84" s="77" t="str">
        <f t="shared" si="224"/>
        <v>0</v>
      </c>
      <c r="GY84" s="81">
        <f t="shared" si="1814"/>
        <v>0</v>
      </c>
      <c r="GZ84" s="160">
        <f t="shared" si="1815"/>
        <v>0</v>
      </c>
      <c r="HA84" s="160">
        <f t="shared" si="1816"/>
        <v>0</v>
      </c>
      <c r="HB84" s="160">
        <f t="shared" si="1817"/>
        <v>0</v>
      </c>
      <c r="HC84" s="160">
        <f t="shared" si="1818"/>
        <v>0</v>
      </c>
      <c r="HD84" s="161">
        <f t="shared" ref="HD84:HE84" si="2126">HD83</f>
        <v>14</v>
      </c>
      <c r="HE84" s="175">
        <f t="shared" si="2126"/>
        <v>1177</v>
      </c>
      <c r="HF84" s="163" t="str">
        <f t="shared" si="1820"/>
        <v>1</v>
      </c>
      <c r="HG84" s="164">
        <f t="shared" si="232"/>
        <v>5</v>
      </c>
      <c r="HH84" s="165">
        <f t="shared" si="233"/>
        <v>0</v>
      </c>
      <c r="HI84" s="166"/>
      <c r="HJ84" s="166"/>
      <c r="HK84" s="166"/>
      <c r="HL84" s="84"/>
      <c r="HM84" s="85"/>
      <c r="HN84" s="83" t="str">
        <f t="shared" si="234"/>
        <v>0</v>
      </c>
      <c r="HO84" s="167">
        <f t="shared" si="1821"/>
        <v>0</v>
      </c>
      <c r="HP84" s="168">
        <f t="shared" si="1822"/>
        <v>0</v>
      </c>
      <c r="HQ84" s="168">
        <f t="shared" si="1823"/>
        <v>0</v>
      </c>
      <c r="HR84" s="168">
        <f t="shared" si="1824"/>
        <v>0</v>
      </c>
      <c r="HS84" s="168">
        <f t="shared" si="1825"/>
        <v>0</v>
      </c>
      <c r="HT84" s="154">
        <f t="shared" ref="HT84:HU84" si="2127">HT83</f>
        <v>15</v>
      </c>
      <c r="HU84" s="173">
        <f t="shared" si="2127"/>
        <v>1178</v>
      </c>
      <c r="HV84" s="156" t="str">
        <f t="shared" si="1827"/>
        <v>1</v>
      </c>
      <c r="HW84" s="157" t="str">
        <f t="shared" si="242"/>
        <v/>
      </c>
      <c r="HX84" s="169">
        <f t="shared" si="243"/>
        <v>0</v>
      </c>
      <c r="HY84" s="159"/>
      <c r="HZ84" s="159"/>
      <c r="IA84" s="159"/>
      <c r="IB84" s="160"/>
      <c r="IC84" s="160"/>
      <c r="ID84" s="160" t="str">
        <f t="shared" si="244"/>
        <v>0</v>
      </c>
      <c r="IE84" s="160">
        <f t="shared" si="1828"/>
        <v>0</v>
      </c>
      <c r="IF84" s="160">
        <f t="shared" si="1829"/>
        <v>0</v>
      </c>
      <c r="IG84" s="160">
        <f t="shared" si="1830"/>
        <v>0</v>
      </c>
      <c r="IH84" s="160">
        <f t="shared" si="1831"/>
        <v>0</v>
      </c>
      <c r="II84" s="160">
        <f t="shared" si="1832"/>
        <v>0</v>
      </c>
      <c r="IJ84" s="161">
        <f t="shared" ref="IJ84:IK84" si="2128">IJ83</f>
        <v>16</v>
      </c>
      <c r="IK84" s="175">
        <f t="shared" si="2128"/>
        <v>1179</v>
      </c>
      <c r="IL84" s="163" t="str">
        <f t="shared" si="1834"/>
        <v>1</v>
      </c>
      <c r="IM84" s="164" t="str">
        <f t="shared" si="252"/>
        <v/>
      </c>
      <c r="IN84" s="165">
        <f t="shared" si="253"/>
        <v>0</v>
      </c>
      <c r="IO84" s="166"/>
      <c r="IP84" s="166"/>
      <c r="IQ84" s="166"/>
      <c r="IR84" s="168"/>
      <c r="IS84" s="168"/>
      <c r="IT84" s="170" t="str">
        <f t="shared" si="254"/>
        <v>0</v>
      </c>
      <c r="IU84" s="170">
        <f t="shared" si="1835"/>
        <v>0</v>
      </c>
      <c r="IV84" s="168">
        <f t="shared" si="1836"/>
        <v>0</v>
      </c>
      <c r="IW84" s="168">
        <f t="shared" si="1837"/>
        <v>0</v>
      </c>
      <c r="IX84" s="168">
        <f t="shared" si="1838"/>
        <v>0</v>
      </c>
      <c r="IY84" s="168">
        <f t="shared" si="1839"/>
        <v>0</v>
      </c>
      <c r="IZ84" s="154">
        <f t="shared" ref="IZ84:JA84" si="2129">IZ83</f>
        <v>17</v>
      </c>
      <c r="JA84" s="173">
        <f t="shared" si="2129"/>
        <v>1180</v>
      </c>
      <c r="JB84" s="156" t="str">
        <f t="shared" si="1841"/>
        <v>1</v>
      </c>
      <c r="JC84" s="157" t="str">
        <f t="shared" si="262"/>
        <v/>
      </c>
      <c r="JD84" s="158">
        <f t="shared" si="263"/>
        <v>0</v>
      </c>
      <c r="JE84" s="159"/>
      <c r="JF84" s="159"/>
      <c r="JG84" s="159"/>
      <c r="JH84" s="160"/>
      <c r="JI84" s="160"/>
      <c r="JJ84" s="171" t="str">
        <f t="shared" si="264"/>
        <v>0</v>
      </c>
      <c r="JK84" s="171">
        <f t="shared" si="1842"/>
        <v>0</v>
      </c>
      <c r="JL84" s="160">
        <f t="shared" si="1843"/>
        <v>0</v>
      </c>
      <c r="JM84" s="160">
        <f t="shared" si="1844"/>
        <v>0</v>
      </c>
      <c r="JN84" s="160">
        <f t="shared" si="1845"/>
        <v>0</v>
      </c>
      <c r="JO84" s="160">
        <f t="shared" si="1846"/>
        <v>0</v>
      </c>
      <c r="JP84" s="161">
        <f t="shared" ref="JP84:JQ84" si="2130">JP83</f>
        <v>18</v>
      </c>
      <c r="JQ84" s="175">
        <f t="shared" si="2130"/>
        <v>1181</v>
      </c>
      <c r="JR84" s="163" t="str">
        <f t="shared" si="1848"/>
        <v>1</v>
      </c>
      <c r="JS84" s="164" t="str">
        <f t="shared" si="272"/>
        <v/>
      </c>
      <c r="JT84" s="165">
        <f t="shared" si="273"/>
        <v>0</v>
      </c>
      <c r="JU84" s="166"/>
      <c r="JV84" s="166"/>
      <c r="JW84" s="166"/>
      <c r="JX84" s="168"/>
      <c r="JY84" s="168"/>
      <c r="JZ84" s="170" t="str">
        <f t="shared" si="274"/>
        <v>0</v>
      </c>
      <c r="KA84" s="170">
        <f t="shared" si="1849"/>
        <v>0</v>
      </c>
      <c r="KB84" s="168">
        <f t="shared" si="1850"/>
        <v>0</v>
      </c>
      <c r="KC84" s="168">
        <f t="shared" si="1851"/>
        <v>0</v>
      </c>
      <c r="KD84" s="168">
        <f t="shared" si="1852"/>
        <v>0</v>
      </c>
      <c r="KE84" s="168">
        <f t="shared" si="1853"/>
        <v>0</v>
      </c>
      <c r="KF84" s="154">
        <f t="shared" ref="KF84:KG84" si="2131">KF83</f>
        <v>19</v>
      </c>
      <c r="KG84" s="173">
        <f t="shared" si="2131"/>
        <v>1182</v>
      </c>
      <c r="KH84" s="156" t="str">
        <f t="shared" si="1855"/>
        <v>1</v>
      </c>
      <c r="KI84" s="157" t="str">
        <f t="shared" si="282"/>
        <v/>
      </c>
      <c r="KJ84" s="158">
        <f t="shared" si="283"/>
        <v>0</v>
      </c>
      <c r="KK84" s="159"/>
      <c r="KL84" s="159"/>
      <c r="KM84" s="159"/>
      <c r="KN84" s="160"/>
      <c r="KO84" s="160"/>
      <c r="KP84" s="171" t="str">
        <f t="shared" si="284"/>
        <v>0</v>
      </c>
      <c r="KQ84" s="171">
        <f t="shared" si="1856"/>
        <v>0</v>
      </c>
      <c r="KR84" s="160">
        <f t="shared" si="1857"/>
        <v>0</v>
      </c>
      <c r="KS84" s="160">
        <f t="shared" si="1858"/>
        <v>0</v>
      </c>
      <c r="KT84" s="160">
        <f t="shared" si="1859"/>
        <v>0</v>
      </c>
      <c r="KU84" s="160">
        <f t="shared" si="1860"/>
        <v>0</v>
      </c>
      <c r="KV84" s="161">
        <f t="shared" ref="KV84:KW84" si="2132">KV83</f>
        <v>20</v>
      </c>
      <c r="KW84" s="175">
        <f t="shared" si="2132"/>
        <v>1183</v>
      </c>
      <c r="KX84" s="163" t="str">
        <f t="shared" si="1862"/>
        <v>1</v>
      </c>
      <c r="KY84" s="164" t="str">
        <f t="shared" si="292"/>
        <v/>
      </c>
      <c r="KZ84" s="165">
        <f t="shared" si="293"/>
        <v>0</v>
      </c>
      <c r="LA84" s="166"/>
      <c r="LB84" s="166"/>
      <c r="LC84" s="166"/>
      <c r="LD84" s="168"/>
      <c r="LE84" s="168"/>
      <c r="LF84" s="170" t="str">
        <f t="shared" si="294"/>
        <v>0</v>
      </c>
      <c r="LG84" s="170">
        <f t="shared" si="1863"/>
        <v>0</v>
      </c>
      <c r="LH84" s="168">
        <f t="shared" si="1864"/>
        <v>0</v>
      </c>
      <c r="LI84" s="168">
        <f t="shared" si="1865"/>
        <v>0</v>
      </c>
      <c r="LJ84" s="168">
        <f t="shared" si="1866"/>
        <v>0</v>
      </c>
      <c r="LK84" s="168">
        <f t="shared" si="1867"/>
        <v>0</v>
      </c>
      <c r="LL84" s="172"/>
      <c r="LM84" s="172"/>
      <c r="LN84" s="168" t="str">
        <f t="shared" si="1868"/>
        <v>#REF!</v>
      </c>
      <c r="LO84" s="168" t="str">
        <f t="shared" si="1869"/>
        <v>#REF!</v>
      </c>
      <c r="LP84" s="168" t="str">
        <f t="shared" si="1870"/>
        <v>#REF!</v>
      </c>
      <c r="LQ84" s="168" t="str">
        <f t="shared" si="1871"/>
        <v>#REF!</v>
      </c>
    </row>
    <row r="85" ht="15.75" customHeight="1">
      <c r="A85" s="151">
        <v>46189.0</v>
      </c>
      <c r="B85" s="152" t="s">
        <v>33</v>
      </c>
      <c r="C85" s="153">
        <f t="shared" si="99"/>
        <v>0</v>
      </c>
      <c r="D85" s="154">
        <f t="shared" ref="D85:E85" si="2133">D84</f>
        <v>1</v>
      </c>
      <c r="E85" s="173">
        <f t="shared" si="2133"/>
        <v>1164</v>
      </c>
      <c r="F85" s="156" t="str">
        <f t="shared" si="1993"/>
        <v>1</v>
      </c>
      <c r="G85" s="157">
        <f t="shared" si="102"/>
        <v>1</v>
      </c>
      <c r="H85" s="158">
        <f t="shared" si="103"/>
        <v>0</v>
      </c>
      <c r="I85" s="159"/>
      <c r="J85" s="159"/>
      <c r="K85" s="159"/>
      <c r="L85" s="78"/>
      <c r="M85" s="79"/>
      <c r="N85" s="77" t="str">
        <f t="shared" si="104"/>
        <v>0</v>
      </c>
      <c r="O85" s="81">
        <f t="shared" si="1730"/>
        <v>0</v>
      </c>
      <c r="P85" s="160">
        <f t="shared" si="1731"/>
        <v>0</v>
      </c>
      <c r="Q85" s="160">
        <f t="shared" si="1732"/>
        <v>0</v>
      </c>
      <c r="R85" s="160">
        <f t="shared" si="1733"/>
        <v>0</v>
      </c>
      <c r="S85" s="160">
        <f t="shared" si="1734"/>
        <v>0</v>
      </c>
      <c r="T85" s="161">
        <f t="shared" ref="T85:U85" si="2134">T84</f>
        <v>2</v>
      </c>
      <c r="U85" s="175">
        <f t="shared" si="2134"/>
        <v>1165</v>
      </c>
      <c r="V85" s="163" t="str">
        <f t="shared" si="1736"/>
        <v>1</v>
      </c>
      <c r="W85" s="164">
        <f t="shared" si="112"/>
        <v>1</v>
      </c>
      <c r="X85" s="165">
        <f t="shared" si="113"/>
        <v>0</v>
      </c>
      <c r="Y85" s="166"/>
      <c r="Z85" s="166"/>
      <c r="AA85" s="166"/>
      <c r="AB85" s="84"/>
      <c r="AC85" s="85"/>
      <c r="AD85" s="83" t="str">
        <f t="shared" si="114"/>
        <v>0</v>
      </c>
      <c r="AE85" s="167">
        <f t="shared" si="1737"/>
        <v>0</v>
      </c>
      <c r="AF85" s="168">
        <f t="shared" si="1738"/>
        <v>0</v>
      </c>
      <c r="AG85" s="168">
        <f t="shared" si="1739"/>
        <v>0</v>
      </c>
      <c r="AH85" s="168">
        <f t="shared" si="1740"/>
        <v>0</v>
      </c>
      <c r="AI85" s="168">
        <f t="shared" si="1741"/>
        <v>0</v>
      </c>
      <c r="AJ85" s="154">
        <f t="shared" ref="AJ85:AK85" si="2135">AJ84</f>
        <v>3</v>
      </c>
      <c r="AK85" s="173">
        <f t="shared" si="2135"/>
        <v>1166</v>
      </c>
      <c r="AL85" s="156" t="str">
        <f t="shared" si="1743"/>
        <v>1</v>
      </c>
      <c r="AM85" s="157">
        <f t="shared" si="122"/>
        <v>2</v>
      </c>
      <c r="AN85" s="158">
        <f t="shared" si="123"/>
        <v>0</v>
      </c>
      <c r="AO85" s="159"/>
      <c r="AP85" s="159"/>
      <c r="AQ85" s="159"/>
      <c r="AR85" s="78"/>
      <c r="AS85" s="79"/>
      <c r="AT85" s="77" t="str">
        <f t="shared" si="124"/>
        <v>0</v>
      </c>
      <c r="AU85" s="81">
        <f t="shared" si="1744"/>
        <v>0</v>
      </c>
      <c r="AV85" s="160">
        <f t="shared" si="1745"/>
        <v>0</v>
      </c>
      <c r="AW85" s="160">
        <f t="shared" si="1746"/>
        <v>0</v>
      </c>
      <c r="AX85" s="160">
        <f t="shared" si="1747"/>
        <v>0</v>
      </c>
      <c r="AY85" s="160">
        <f t="shared" si="1748"/>
        <v>0</v>
      </c>
      <c r="AZ85" s="161">
        <f t="shared" ref="AZ85:BA85" si="2136">AZ84</f>
        <v>4</v>
      </c>
      <c r="BA85" s="175">
        <f t="shared" si="2136"/>
        <v>1167</v>
      </c>
      <c r="BB85" s="163" t="str">
        <f t="shared" si="1750"/>
        <v>1</v>
      </c>
      <c r="BC85" s="164">
        <f t="shared" si="132"/>
        <v>4</v>
      </c>
      <c r="BD85" s="165">
        <f t="shared" si="133"/>
        <v>0</v>
      </c>
      <c r="BE85" s="166"/>
      <c r="BF85" s="166"/>
      <c r="BG85" s="166"/>
      <c r="BH85" s="84"/>
      <c r="BI85" s="85"/>
      <c r="BJ85" s="83" t="str">
        <f t="shared" si="134"/>
        <v>0</v>
      </c>
      <c r="BK85" s="167">
        <f t="shared" si="1751"/>
        <v>0</v>
      </c>
      <c r="BL85" s="168">
        <f t="shared" si="1752"/>
        <v>0</v>
      </c>
      <c r="BM85" s="168">
        <f t="shared" si="1753"/>
        <v>0</v>
      </c>
      <c r="BN85" s="168">
        <f t="shared" si="1754"/>
        <v>0</v>
      </c>
      <c r="BO85" s="168">
        <f t="shared" si="1755"/>
        <v>0</v>
      </c>
      <c r="BP85" s="154">
        <f t="shared" ref="BP85:BQ85" si="2137">BP84</f>
        <v>5</v>
      </c>
      <c r="BQ85" s="173">
        <f t="shared" si="2137"/>
        <v>1168</v>
      </c>
      <c r="BR85" s="156" t="str">
        <f t="shared" si="1757"/>
        <v>1</v>
      </c>
      <c r="BS85" s="157">
        <f t="shared" si="142"/>
        <v>4</v>
      </c>
      <c r="BT85" s="158">
        <f t="shared" si="143"/>
        <v>0</v>
      </c>
      <c r="BU85" s="159"/>
      <c r="BV85" s="159"/>
      <c r="BW85" s="159"/>
      <c r="BX85" s="78"/>
      <c r="BY85" s="79"/>
      <c r="BZ85" s="77" t="str">
        <f t="shared" si="144"/>
        <v>0</v>
      </c>
      <c r="CA85" s="81">
        <f t="shared" si="1758"/>
        <v>0</v>
      </c>
      <c r="CB85" s="160">
        <f t="shared" si="1759"/>
        <v>0</v>
      </c>
      <c r="CC85" s="160">
        <f t="shared" si="1760"/>
        <v>0</v>
      </c>
      <c r="CD85" s="160">
        <f t="shared" si="1761"/>
        <v>0</v>
      </c>
      <c r="CE85" s="160">
        <f t="shared" si="1762"/>
        <v>0</v>
      </c>
      <c r="CF85" s="161">
        <f t="shared" ref="CF85:CG85" si="2138">CF84</f>
        <v>6</v>
      </c>
      <c r="CG85" s="175">
        <f t="shared" si="2138"/>
        <v>1169</v>
      </c>
      <c r="CH85" s="163" t="str">
        <f t="shared" si="1764"/>
        <v>1</v>
      </c>
      <c r="CI85" s="164">
        <f t="shared" si="152"/>
        <v>2</v>
      </c>
      <c r="CJ85" s="165">
        <f t="shared" si="153"/>
        <v>0</v>
      </c>
      <c r="CK85" s="166"/>
      <c r="CL85" s="166"/>
      <c r="CM85" s="166"/>
      <c r="CN85" s="84"/>
      <c r="CO85" s="85"/>
      <c r="CP85" s="83" t="str">
        <f t="shared" si="154"/>
        <v>0</v>
      </c>
      <c r="CQ85" s="167">
        <f t="shared" si="1765"/>
        <v>0</v>
      </c>
      <c r="CR85" s="168">
        <f t="shared" si="1766"/>
        <v>0</v>
      </c>
      <c r="CS85" s="168">
        <f t="shared" si="1767"/>
        <v>0</v>
      </c>
      <c r="CT85" s="168">
        <f t="shared" si="1768"/>
        <v>0</v>
      </c>
      <c r="CU85" s="168">
        <f t="shared" si="1769"/>
        <v>0</v>
      </c>
      <c r="CV85" s="154">
        <f t="shared" ref="CV85:CW85" si="2139">CV84</f>
        <v>7</v>
      </c>
      <c r="CW85" s="173">
        <f t="shared" si="2139"/>
        <v>1170</v>
      </c>
      <c r="CX85" s="156" t="str">
        <f t="shared" si="1771"/>
        <v>1</v>
      </c>
      <c r="CY85" s="157">
        <f t="shared" si="162"/>
        <v>2</v>
      </c>
      <c r="CZ85" s="158">
        <f t="shared" si="163"/>
        <v>0</v>
      </c>
      <c r="DA85" s="159"/>
      <c r="DB85" s="159"/>
      <c r="DC85" s="159"/>
      <c r="DD85" s="78"/>
      <c r="DE85" s="79"/>
      <c r="DF85" s="77" t="str">
        <f t="shared" si="164"/>
        <v>0</v>
      </c>
      <c r="DG85" s="81">
        <f t="shared" si="1772"/>
        <v>0</v>
      </c>
      <c r="DH85" s="160">
        <f t="shared" si="1773"/>
        <v>0</v>
      </c>
      <c r="DI85" s="160">
        <f t="shared" si="1774"/>
        <v>0</v>
      </c>
      <c r="DJ85" s="160">
        <f t="shared" si="1775"/>
        <v>0</v>
      </c>
      <c r="DK85" s="160">
        <f t="shared" si="1776"/>
        <v>0</v>
      </c>
      <c r="DL85" s="161">
        <f t="shared" ref="DL85:DM85" si="2140">DL84</f>
        <v>8</v>
      </c>
      <c r="DM85" s="175">
        <f t="shared" si="2140"/>
        <v>1171</v>
      </c>
      <c r="DN85" s="163" t="str">
        <f t="shared" si="1778"/>
        <v>1</v>
      </c>
      <c r="DO85" s="164">
        <f t="shared" si="172"/>
        <v>2</v>
      </c>
      <c r="DP85" s="165">
        <f t="shared" si="173"/>
        <v>0</v>
      </c>
      <c r="DQ85" s="166"/>
      <c r="DR85" s="166"/>
      <c r="DS85" s="166"/>
      <c r="DT85" s="84"/>
      <c r="DU85" s="85"/>
      <c r="DV85" s="83" t="str">
        <f t="shared" si="174"/>
        <v>0</v>
      </c>
      <c r="DW85" s="167">
        <f t="shared" si="1779"/>
        <v>0</v>
      </c>
      <c r="DX85" s="168">
        <f t="shared" si="1780"/>
        <v>0</v>
      </c>
      <c r="DY85" s="168">
        <f t="shared" si="1781"/>
        <v>0</v>
      </c>
      <c r="DZ85" s="168">
        <f t="shared" si="1782"/>
        <v>0</v>
      </c>
      <c r="EA85" s="168">
        <f t="shared" si="1783"/>
        <v>0</v>
      </c>
      <c r="EB85" s="154">
        <f t="shared" ref="EB85:EC85" si="2141">EB84</f>
        <v>9</v>
      </c>
      <c r="EC85" s="173">
        <f t="shared" si="2141"/>
        <v>1172</v>
      </c>
      <c r="ED85" s="156" t="str">
        <f t="shared" si="1785"/>
        <v>1</v>
      </c>
      <c r="EE85" s="157">
        <f t="shared" si="182"/>
        <v>5</v>
      </c>
      <c r="EF85" s="169">
        <f t="shared" si="183"/>
        <v>0</v>
      </c>
      <c r="EG85" s="159"/>
      <c r="EH85" s="159"/>
      <c r="EI85" s="159"/>
      <c r="EJ85" s="78"/>
      <c r="EK85" s="79"/>
      <c r="EL85" s="77" t="str">
        <f t="shared" si="184"/>
        <v>0</v>
      </c>
      <c r="EM85" s="81">
        <f t="shared" si="1786"/>
        <v>0</v>
      </c>
      <c r="EN85" s="160">
        <f t="shared" si="1787"/>
        <v>0</v>
      </c>
      <c r="EO85" s="160">
        <f t="shared" si="1788"/>
        <v>0</v>
      </c>
      <c r="EP85" s="160">
        <f t="shared" si="1789"/>
        <v>0</v>
      </c>
      <c r="EQ85" s="160">
        <f t="shared" si="1790"/>
        <v>0</v>
      </c>
      <c r="ER85" s="161">
        <f t="shared" ref="ER85:ES85" si="2142">ER84</f>
        <v>10</v>
      </c>
      <c r="ES85" s="175">
        <f t="shared" si="2142"/>
        <v>1173</v>
      </c>
      <c r="ET85" s="163" t="str">
        <f t="shared" si="1792"/>
        <v>1</v>
      </c>
      <c r="EU85" s="164">
        <f t="shared" si="192"/>
        <v>19</v>
      </c>
      <c r="EV85" s="165">
        <f t="shared" si="193"/>
        <v>0</v>
      </c>
      <c r="EW85" s="166"/>
      <c r="EX85" s="166"/>
      <c r="EY85" s="166"/>
      <c r="EZ85" s="84"/>
      <c r="FA85" s="85"/>
      <c r="FB85" s="83" t="str">
        <f t="shared" si="194"/>
        <v>0</v>
      </c>
      <c r="FC85" s="167">
        <f t="shared" si="1793"/>
        <v>0</v>
      </c>
      <c r="FD85" s="168">
        <f t="shared" si="1794"/>
        <v>0</v>
      </c>
      <c r="FE85" s="168">
        <f t="shared" si="1795"/>
        <v>0</v>
      </c>
      <c r="FF85" s="168">
        <f t="shared" si="1796"/>
        <v>0</v>
      </c>
      <c r="FG85" s="168">
        <f t="shared" si="1797"/>
        <v>0</v>
      </c>
      <c r="FH85" s="154">
        <f t="shared" ref="FH85:FI85" si="2143">FH84</f>
        <v>11</v>
      </c>
      <c r="FI85" s="173">
        <f t="shared" si="2143"/>
        <v>1174</v>
      </c>
      <c r="FJ85" s="156" t="str">
        <f t="shared" si="1799"/>
        <v>1</v>
      </c>
      <c r="FK85" s="157">
        <f t="shared" si="202"/>
        <v>4</v>
      </c>
      <c r="FL85" s="158">
        <f t="shared" si="203"/>
        <v>0</v>
      </c>
      <c r="FM85" s="159"/>
      <c r="FN85" s="159"/>
      <c r="FO85" s="159"/>
      <c r="FP85" s="78"/>
      <c r="FQ85" s="79"/>
      <c r="FR85" s="77" t="str">
        <f t="shared" si="204"/>
        <v>0</v>
      </c>
      <c r="FS85" s="81">
        <f t="shared" si="1800"/>
        <v>0</v>
      </c>
      <c r="FT85" s="160">
        <f t="shared" si="1801"/>
        <v>0</v>
      </c>
      <c r="FU85" s="160">
        <f t="shared" si="1802"/>
        <v>0</v>
      </c>
      <c r="FV85" s="160">
        <f t="shared" si="1803"/>
        <v>0</v>
      </c>
      <c r="FW85" s="160">
        <f t="shared" si="1804"/>
        <v>0</v>
      </c>
      <c r="FX85" s="161">
        <f t="shared" ref="FX85:FY85" si="2144">FX84</f>
        <v>12</v>
      </c>
      <c r="FY85" s="175">
        <f t="shared" si="2144"/>
        <v>1175</v>
      </c>
      <c r="FZ85" s="163" t="str">
        <f t="shared" si="1806"/>
        <v>1</v>
      </c>
      <c r="GA85" s="164">
        <f t="shared" si="212"/>
        <v>2</v>
      </c>
      <c r="GB85" s="165">
        <f t="shared" si="213"/>
        <v>0</v>
      </c>
      <c r="GC85" s="166"/>
      <c r="GD85" s="166"/>
      <c r="GE85" s="166"/>
      <c r="GF85" s="84"/>
      <c r="GG85" s="85"/>
      <c r="GH85" s="83" t="str">
        <f t="shared" si="214"/>
        <v>0</v>
      </c>
      <c r="GI85" s="167">
        <f t="shared" si="1807"/>
        <v>0</v>
      </c>
      <c r="GJ85" s="168">
        <f t="shared" si="1808"/>
        <v>0</v>
      </c>
      <c r="GK85" s="168">
        <f t="shared" si="1809"/>
        <v>0</v>
      </c>
      <c r="GL85" s="168">
        <f t="shared" si="1810"/>
        <v>0</v>
      </c>
      <c r="GM85" s="168">
        <f t="shared" si="1811"/>
        <v>0</v>
      </c>
      <c r="GN85" s="154">
        <f t="shared" ref="GN85:GO85" si="2145">GN84</f>
        <v>13</v>
      </c>
      <c r="GO85" s="173">
        <f t="shared" si="2145"/>
        <v>1176</v>
      </c>
      <c r="GP85" s="156" t="str">
        <f t="shared" si="1813"/>
        <v>1</v>
      </c>
      <c r="GQ85" s="157">
        <f t="shared" si="222"/>
        <v>3</v>
      </c>
      <c r="GR85" s="158">
        <f t="shared" si="223"/>
        <v>0</v>
      </c>
      <c r="GS85" s="159"/>
      <c r="GT85" s="159"/>
      <c r="GU85" s="159"/>
      <c r="GV85" s="78"/>
      <c r="GW85" s="79"/>
      <c r="GX85" s="77" t="str">
        <f t="shared" si="224"/>
        <v>0</v>
      </c>
      <c r="GY85" s="81">
        <f t="shared" si="1814"/>
        <v>0</v>
      </c>
      <c r="GZ85" s="160">
        <f t="shared" si="1815"/>
        <v>0</v>
      </c>
      <c r="HA85" s="160">
        <f t="shared" si="1816"/>
        <v>0</v>
      </c>
      <c r="HB85" s="160">
        <f t="shared" si="1817"/>
        <v>0</v>
      </c>
      <c r="HC85" s="160">
        <f t="shared" si="1818"/>
        <v>0</v>
      </c>
      <c r="HD85" s="161">
        <f t="shared" ref="HD85:HE85" si="2146">HD84</f>
        <v>14</v>
      </c>
      <c r="HE85" s="175">
        <f t="shared" si="2146"/>
        <v>1177</v>
      </c>
      <c r="HF85" s="163" t="str">
        <f t="shared" si="1820"/>
        <v>1</v>
      </c>
      <c r="HG85" s="164">
        <f t="shared" si="232"/>
        <v>5</v>
      </c>
      <c r="HH85" s="165">
        <f t="shared" si="233"/>
        <v>0</v>
      </c>
      <c r="HI85" s="166"/>
      <c r="HJ85" s="166"/>
      <c r="HK85" s="166"/>
      <c r="HL85" s="84"/>
      <c r="HM85" s="85"/>
      <c r="HN85" s="83" t="str">
        <f t="shared" si="234"/>
        <v>0</v>
      </c>
      <c r="HO85" s="167">
        <f t="shared" si="1821"/>
        <v>0</v>
      </c>
      <c r="HP85" s="168">
        <f t="shared" si="1822"/>
        <v>0</v>
      </c>
      <c r="HQ85" s="168">
        <f t="shared" si="1823"/>
        <v>0</v>
      </c>
      <c r="HR85" s="168">
        <f t="shared" si="1824"/>
        <v>0</v>
      </c>
      <c r="HS85" s="168">
        <f t="shared" si="1825"/>
        <v>0</v>
      </c>
      <c r="HT85" s="154">
        <f t="shared" ref="HT85:HU85" si="2147">HT84</f>
        <v>15</v>
      </c>
      <c r="HU85" s="173">
        <f t="shared" si="2147"/>
        <v>1178</v>
      </c>
      <c r="HV85" s="156" t="str">
        <f t="shared" si="1827"/>
        <v>1</v>
      </c>
      <c r="HW85" s="157" t="str">
        <f t="shared" si="242"/>
        <v/>
      </c>
      <c r="HX85" s="169">
        <f t="shared" si="243"/>
        <v>0</v>
      </c>
      <c r="HY85" s="159"/>
      <c r="HZ85" s="159"/>
      <c r="IA85" s="159"/>
      <c r="IB85" s="160"/>
      <c r="IC85" s="160"/>
      <c r="ID85" s="160" t="str">
        <f t="shared" si="244"/>
        <v>0</v>
      </c>
      <c r="IE85" s="160">
        <f t="shared" si="1828"/>
        <v>0</v>
      </c>
      <c r="IF85" s="160">
        <f t="shared" si="1829"/>
        <v>0</v>
      </c>
      <c r="IG85" s="160">
        <f t="shared" si="1830"/>
        <v>0</v>
      </c>
      <c r="IH85" s="160">
        <f t="shared" si="1831"/>
        <v>0</v>
      </c>
      <c r="II85" s="160">
        <f t="shared" si="1832"/>
        <v>0</v>
      </c>
      <c r="IJ85" s="161">
        <f t="shared" ref="IJ85:IK85" si="2148">IJ84</f>
        <v>16</v>
      </c>
      <c r="IK85" s="175">
        <f t="shared" si="2148"/>
        <v>1179</v>
      </c>
      <c r="IL85" s="163" t="str">
        <f t="shared" si="1834"/>
        <v>1</v>
      </c>
      <c r="IM85" s="164" t="str">
        <f t="shared" si="252"/>
        <v/>
      </c>
      <c r="IN85" s="165">
        <f t="shared" si="253"/>
        <v>0</v>
      </c>
      <c r="IO85" s="166"/>
      <c r="IP85" s="166"/>
      <c r="IQ85" s="166"/>
      <c r="IR85" s="168"/>
      <c r="IS85" s="168"/>
      <c r="IT85" s="170" t="str">
        <f t="shared" si="254"/>
        <v>0</v>
      </c>
      <c r="IU85" s="170">
        <f t="shared" si="1835"/>
        <v>0</v>
      </c>
      <c r="IV85" s="168">
        <f t="shared" si="1836"/>
        <v>0</v>
      </c>
      <c r="IW85" s="168">
        <f t="shared" si="1837"/>
        <v>0</v>
      </c>
      <c r="IX85" s="168">
        <f t="shared" si="1838"/>
        <v>0</v>
      </c>
      <c r="IY85" s="168">
        <f t="shared" si="1839"/>
        <v>0</v>
      </c>
      <c r="IZ85" s="154">
        <f t="shared" ref="IZ85:JA85" si="2149">IZ84</f>
        <v>17</v>
      </c>
      <c r="JA85" s="173">
        <f t="shared" si="2149"/>
        <v>1180</v>
      </c>
      <c r="JB85" s="156" t="str">
        <f t="shared" si="1841"/>
        <v>1</v>
      </c>
      <c r="JC85" s="157" t="str">
        <f t="shared" si="262"/>
        <v/>
      </c>
      <c r="JD85" s="158">
        <f t="shared" si="263"/>
        <v>0</v>
      </c>
      <c r="JE85" s="159"/>
      <c r="JF85" s="159"/>
      <c r="JG85" s="159"/>
      <c r="JH85" s="160"/>
      <c r="JI85" s="160"/>
      <c r="JJ85" s="171" t="str">
        <f t="shared" si="264"/>
        <v>0</v>
      </c>
      <c r="JK85" s="171">
        <f t="shared" si="1842"/>
        <v>0</v>
      </c>
      <c r="JL85" s="160">
        <f t="shared" si="1843"/>
        <v>0</v>
      </c>
      <c r="JM85" s="160">
        <f t="shared" si="1844"/>
        <v>0</v>
      </c>
      <c r="JN85" s="160">
        <f t="shared" si="1845"/>
        <v>0</v>
      </c>
      <c r="JO85" s="160">
        <f t="shared" si="1846"/>
        <v>0</v>
      </c>
      <c r="JP85" s="161">
        <f t="shared" ref="JP85:JQ85" si="2150">JP84</f>
        <v>18</v>
      </c>
      <c r="JQ85" s="175">
        <f t="shared" si="2150"/>
        <v>1181</v>
      </c>
      <c r="JR85" s="163" t="str">
        <f t="shared" si="1848"/>
        <v>1</v>
      </c>
      <c r="JS85" s="164" t="str">
        <f t="shared" si="272"/>
        <v/>
      </c>
      <c r="JT85" s="165">
        <f t="shared" si="273"/>
        <v>0</v>
      </c>
      <c r="JU85" s="166"/>
      <c r="JV85" s="166"/>
      <c r="JW85" s="166"/>
      <c r="JX85" s="168"/>
      <c r="JY85" s="168"/>
      <c r="JZ85" s="170" t="str">
        <f t="shared" si="274"/>
        <v>0</v>
      </c>
      <c r="KA85" s="170">
        <f t="shared" si="1849"/>
        <v>0</v>
      </c>
      <c r="KB85" s="168">
        <f t="shared" si="1850"/>
        <v>0</v>
      </c>
      <c r="KC85" s="168">
        <f t="shared" si="1851"/>
        <v>0</v>
      </c>
      <c r="KD85" s="168">
        <f t="shared" si="1852"/>
        <v>0</v>
      </c>
      <c r="KE85" s="168">
        <f t="shared" si="1853"/>
        <v>0</v>
      </c>
      <c r="KF85" s="154">
        <f t="shared" ref="KF85:KG85" si="2151">KF84</f>
        <v>19</v>
      </c>
      <c r="KG85" s="173">
        <f t="shared" si="2151"/>
        <v>1182</v>
      </c>
      <c r="KH85" s="156" t="str">
        <f t="shared" si="1855"/>
        <v>1</v>
      </c>
      <c r="KI85" s="157" t="str">
        <f t="shared" si="282"/>
        <v/>
      </c>
      <c r="KJ85" s="158">
        <f t="shared" si="283"/>
        <v>0</v>
      </c>
      <c r="KK85" s="159"/>
      <c r="KL85" s="159"/>
      <c r="KM85" s="159"/>
      <c r="KN85" s="160"/>
      <c r="KO85" s="160"/>
      <c r="KP85" s="171" t="str">
        <f t="shared" si="284"/>
        <v>0</v>
      </c>
      <c r="KQ85" s="171">
        <f t="shared" si="1856"/>
        <v>0</v>
      </c>
      <c r="KR85" s="160">
        <f t="shared" si="1857"/>
        <v>0</v>
      </c>
      <c r="KS85" s="160">
        <f t="shared" si="1858"/>
        <v>0</v>
      </c>
      <c r="KT85" s="160">
        <f t="shared" si="1859"/>
        <v>0</v>
      </c>
      <c r="KU85" s="160">
        <f t="shared" si="1860"/>
        <v>0</v>
      </c>
      <c r="KV85" s="161">
        <f t="shared" ref="KV85:KW85" si="2152">KV84</f>
        <v>20</v>
      </c>
      <c r="KW85" s="175">
        <f t="shared" si="2152"/>
        <v>1183</v>
      </c>
      <c r="KX85" s="163" t="str">
        <f t="shared" si="1862"/>
        <v>1</v>
      </c>
      <c r="KY85" s="164" t="str">
        <f t="shared" si="292"/>
        <v/>
      </c>
      <c r="KZ85" s="165">
        <f t="shared" si="293"/>
        <v>0</v>
      </c>
      <c r="LA85" s="166"/>
      <c r="LB85" s="166"/>
      <c r="LC85" s="166"/>
      <c r="LD85" s="168"/>
      <c r="LE85" s="168"/>
      <c r="LF85" s="170" t="str">
        <f t="shared" si="294"/>
        <v>0</v>
      </c>
      <c r="LG85" s="170">
        <f t="shared" si="1863"/>
        <v>0</v>
      </c>
      <c r="LH85" s="168">
        <f t="shared" si="1864"/>
        <v>0</v>
      </c>
      <c r="LI85" s="168">
        <f t="shared" si="1865"/>
        <v>0</v>
      </c>
      <c r="LJ85" s="168">
        <f t="shared" si="1866"/>
        <v>0</v>
      </c>
      <c r="LK85" s="168">
        <f t="shared" si="1867"/>
        <v>0</v>
      </c>
      <c r="LL85" s="172"/>
      <c r="LM85" s="172"/>
      <c r="LN85" s="168" t="str">
        <f t="shared" si="1868"/>
        <v>#REF!</v>
      </c>
      <c r="LO85" s="168" t="str">
        <f t="shared" si="1869"/>
        <v>#REF!</v>
      </c>
      <c r="LP85" s="168" t="str">
        <f t="shared" si="1870"/>
        <v>#REF!</v>
      </c>
      <c r="LQ85" s="168" t="str">
        <f t="shared" si="1871"/>
        <v>#REF!</v>
      </c>
    </row>
    <row r="86" ht="15.75" customHeight="1">
      <c r="A86" s="151">
        <v>46190.0</v>
      </c>
      <c r="B86" s="152" t="s">
        <v>27</v>
      </c>
      <c r="C86" s="153">
        <f t="shared" si="99"/>
        <v>0</v>
      </c>
      <c r="D86" s="154">
        <f t="shared" ref="D86:E86" si="2153">D85</f>
        <v>1</v>
      </c>
      <c r="E86" s="173">
        <f t="shared" si="2153"/>
        <v>1164</v>
      </c>
      <c r="F86" s="156" t="str">
        <f t="shared" si="1993"/>
        <v>1</v>
      </c>
      <c r="G86" s="157">
        <f t="shared" si="102"/>
        <v>1</v>
      </c>
      <c r="H86" s="158">
        <f t="shared" si="103"/>
        <v>0</v>
      </c>
      <c r="I86" s="159"/>
      <c r="J86" s="159"/>
      <c r="K86" s="159"/>
      <c r="L86" s="78"/>
      <c r="M86" s="79"/>
      <c r="N86" s="77" t="str">
        <f t="shared" si="104"/>
        <v>0</v>
      </c>
      <c r="O86" s="81">
        <f t="shared" si="1730"/>
        <v>0</v>
      </c>
      <c r="P86" s="160">
        <f t="shared" si="1731"/>
        <v>0</v>
      </c>
      <c r="Q86" s="160">
        <f t="shared" si="1732"/>
        <v>0</v>
      </c>
      <c r="R86" s="160">
        <f t="shared" si="1733"/>
        <v>0</v>
      </c>
      <c r="S86" s="160">
        <f t="shared" si="1734"/>
        <v>0</v>
      </c>
      <c r="T86" s="161">
        <f t="shared" ref="T86:U86" si="2154">T85</f>
        <v>2</v>
      </c>
      <c r="U86" s="175">
        <f t="shared" si="2154"/>
        <v>1165</v>
      </c>
      <c r="V86" s="163" t="str">
        <f t="shared" si="1736"/>
        <v>1</v>
      </c>
      <c r="W86" s="164">
        <f t="shared" si="112"/>
        <v>1</v>
      </c>
      <c r="X86" s="165">
        <f t="shared" si="113"/>
        <v>0</v>
      </c>
      <c r="Y86" s="166"/>
      <c r="Z86" s="166"/>
      <c r="AA86" s="166"/>
      <c r="AB86" s="84"/>
      <c r="AC86" s="85"/>
      <c r="AD86" s="83" t="str">
        <f t="shared" si="114"/>
        <v>0</v>
      </c>
      <c r="AE86" s="167">
        <f t="shared" si="1737"/>
        <v>0</v>
      </c>
      <c r="AF86" s="168">
        <f t="shared" si="1738"/>
        <v>0</v>
      </c>
      <c r="AG86" s="168">
        <f t="shared" si="1739"/>
        <v>0</v>
      </c>
      <c r="AH86" s="168">
        <f t="shared" si="1740"/>
        <v>0</v>
      </c>
      <c r="AI86" s="168">
        <f t="shared" si="1741"/>
        <v>0</v>
      </c>
      <c r="AJ86" s="154">
        <f t="shared" ref="AJ86:AK86" si="2155">AJ85</f>
        <v>3</v>
      </c>
      <c r="AK86" s="173">
        <f t="shared" si="2155"/>
        <v>1166</v>
      </c>
      <c r="AL86" s="156" t="str">
        <f t="shared" si="1743"/>
        <v>1</v>
      </c>
      <c r="AM86" s="157">
        <f t="shared" si="122"/>
        <v>2</v>
      </c>
      <c r="AN86" s="158">
        <f t="shared" si="123"/>
        <v>0</v>
      </c>
      <c r="AO86" s="159"/>
      <c r="AP86" s="159"/>
      <c r="AQ86" s="159"/>
      <c r="AR86" s="78"/>
      <c r="AS86" s="79"/>
      <c r="AT86" s="77" t="str">
        <f t="shared" si="124"/>
        <v>0</v>
      </c>
      <c r="AU86" s="81">
        <f t="shared" si="1744"/>
        <v>0</v>
      </c>
      <c r="AV86" s="160">
        <f t="shared" si="1745"/>
        <v>0</v>
      </c>
      <c r="AW86" s="160">
        <f t="shared" si="1746"/>
        <v>0</v>
      </c>
      <c r="AX86" s="160">
        <f t="shared" si="1747"/>
        <v>0</v>
      </c>
      <c r="AY86" s="160">
        <f t="shared" si="1748"/>
        <v>0</v>
      </c>
      <c r="AZ86" s="161">
        <f t="shared" ref="AZ86:BA86" si="2156">AZ85</f>
        <v>4</v>
      </c>
      <c r="BA86" s="175">
        <f t="shared" si="2156"/>
        <v>1167</v>
      </c>
      <c r="BB86" s="163" t="str">
        <f t="shared" si="1750"/>
        <v>1</v>
      </c>
      <c r="BC86" s="164">
        <f t="shared" si="132"/>
        <v>4</v>
      </c>
      <c r="BD86" s="165">
        <f t="shared" si="133"/>
        <v>0</v>
      </c>
      <c r="BE86" s="166"/>
      <c r="BF86" s="166"/>
      <c r="BG86" s="166"/>
      <c r="BH86" s="84"/>
      <c r="BI86" s="85"/>
      <c r="BJ86" s="83" t="str">
        <f t="shared" si="134"/>
        <v>0</v>
      </c>
      <c r="BK86" s="167">
        <f t="shared" si="1751"/>
        <v>0</v>
      </c>
      <c r="BL86" s="168">
        <f t="shared" si="1752"/>
        <v>0</v>
      </c>
      <c r="BM86" s="168">
        <f t="shared" si="1753"/>
        <v>0</v>
      </c>
      <c r="BN86" s="168">
        <f t="shared" si="1754"/>
        <v>0</v>
      </c>
      <c r="BO86" s="168">
        <f t="shared" si="1755"/>
        <v>0</v>
      </c>
      <c r="BP86" s="154">
        <f t="shared" ref="BP86:BQ86" si="2157">BP85</f>
        <v>5</v>
      </c>
      <c r="BQ86" s="173">
        <f t="shared" si="2157"/>
        <v>1168</v>
      </c>
      <c r="BR86" s="156" t="str">
        <f t="shared" si="1757"/>
        <v>1</v>
      </c>
      <c r="BS86" s="157">
        <f t="shared" si="142"/>
        <v>4</v>
      </c>
      <c r="BT86" s="158">
        <f t="shared" si="143"/>
        <v>0</v>
      </c>
      <c r="BU86" s="159"/>
      <c r="BV86" s="159"/>
      <c r="BW86" s="159"/>
      <c r="BX86" s="78"/>
      <c r="BY86" s="79"/>
      <c r="BZ86" s="77" t="str">
        <f t="shared" si="144"/>
        <v>0</v>
      </c>
      <c r="CA86" s="81">
        <f t="shared" si="1758"/>
        <v>0</v>
      </c>
      <c r="CB86" s="160">
        <f t="shared" si="1759"/>
        <v>0</v>
      </c>
      <c r="CC86" s="160">
        <f t="shared" si="1760"/>
        <v>0</v>
      </c>
      <c r="CD86" s="160">
        <f t="shared" si="1761"/>
        <v>0</v>
      </c>
      <c r="CE86" s="160">
        <f t="shared" si="1762"/>
        <v>0</v>
      </c>
      <c r="CF86" s="161">
        <f t="shared" ref="CF86:CG86" si="2158">CF85</f>
        <v>6</v>
      </c>
      <c r="CG86" s="175">
        <f t="shared" si="2158"/>
        <v>1169</v>
      </c>
      <c r="CH86" s="163" t="str">
        <f t="shared" si="1764"/>
        <v>1</v>
      </c>
      <c r="CI86" s="164">
        <f t="shared" si="152"/>
        <v>2</v>
      </c>
      <c r="CJ86" s="165">
        <f t="shared" si="153"/>
        <v>0</v>
      </c>
      <c r="CK86" s="166"/>
      <c r="CL86" s="166"/>
      <c r="CM86" s="166"/>
      <c r="CN86" s="84"/>
      <c r="CO86" s="85"/>
      <c r="CP86" s="83" t="str">
        <f t="shared" si="154"/>
        <v>0</v>
      </c>
      <c r="CQ86" s="167">
        <f t="shared" si="1765"/>
        <v>0</v>
      </c>
      <c r="CR86" s="168">
        <f t="shared" si="1766"/>
        <v>0</v>
      </c>
      <c r="CS86" s="168">
        <f t="shared" si="1767"/>
        <v>0</v>
      </c>
      <c r="CT86" s="168">
        <f t="shared" si="1768"/>
        <v>0</v>
      </c>
      <c r="CU86" s="168">
        <f t="shared" si="1769"/>
        <v>0</v>
      </c>
      <c r="CV86" s="154">
        <f t="shared" ref="CV86:CW86" si="2159">CV85</f>
        <v>7</v>
      </c>
      <c r="CW86" s="173">
        <f t="shared" si="2159"/>
        <v>1170</v>
      </c>
      <c r="CX86" s="156" t="str">
        <f t="shared" si="1771"/>
        <v>1</v>
      </c>
      <c r="CY86" s="157">
        <f t="shared" si="162"/>
        <v>2</v>
      </c>
      <c r="CZ86" s="158">
        <f t="shared" si="163"/>
        <v>0</v>
      </c>
      <c r="DA86" s="159"/>
      <c r="DB86" s="159"/>
      <c r="DC86" s="159"/>
      <c r="DD86" s="78"/>
      <c r="DE86" s="79"/>
      <c r="DF86" s="77" t="str">
        <f t="shared" si="164"/>
        <v>0</v>
      </c>
      <c r="DG86" s="81">
        <f t="shared" si="1772"/>
        <v>0</v>
      </c>
      <c r="DH86" s="160">
        <f t="shared" si="1773"/>
        <v>0</v>
      </c>
      <c r="DI86" s="160">
        <f t="shared" si="1774"/>
        <v>0</v>
      </c>
      <c r="DJ86" s="160">
        <f t="shared" si="1775"/>
        <v>0</v>
      </c>
      <c r="DK86" s="160">
        <f t="shared" si="1776"/>
        <v>0</v>
      </c>
      <c r="DL86" s="161">
        <f t="shared" ref="DL86:DM86" si="2160">DL85</f>
        <v>8</v>
      </c>
      <c r="DM86" s="175">
        <f t="shared" si="2160"/>
        <v>1171</v>
      </c>
      <c r="DN86" s="163" t="str">
        <f t="shared" si="1778"/>
        <v>1</v>
      </c>
      <c r="DO86" s="164">
        <f t="shared" si="172"/>
        <v>2</v>
      </c>
      <c r="DP86" s="165">
        <f t="shared" si="173"/>
        <v>0</v>
      </c>
      <c r="DQ86" s="166"/>
      <c r="DR86" s="166"/>
      <c r="DS86" s="166"/>
      <c r="DT86" s="84"/>
      <c r="DU86" s="85"/>
      <c r="DV86" s="83" t="str">
        <f t="shared" si="174"/>
        <v>0</v>
      </c>
      <c r="DW86" s="167">
        <f t="shared" si="1779"/>
        <v>0</v>
      </c>
      <c r="DX86" s="168">
        <f t="shared" si="1780"/>
        <v>0</v>
      </c>
      <c r="DY86" s="168">
        <f t="shared" si="1781"/>
        <v>0</v>
      </c>
      <c r="DZ86" s="168">
        <f t="shared" si="1782"/>
        <v>0</v>
      </c>
      <c r="EA86" s="168">
        <f t="shared" si="1783"/>
        <v>0</v>
      </c>
      <c r="EB86" s="154">
        <f t="shared" ref="EB86:EC86" si="2161">EB85</f>
        <v>9</v>
      </c>
      <c r="EC86" s="173">
        <f t="shared" si="2161"/>
        <v>1172</v>
      </c>
      <c r="ED86" s="156" t="str">
        <f t="shared" si="1785"/>
        <v>1</v>
      </c>
      <c r="EE86" s="157">
        <f t="shared" si="182"/>
        <v>5</v>
      </c>
      <c r="EF86" s="169">
        <f t="shared" si="183"/>
        <v>0</v>
      </c>
      <c r="EG86" s="159"/>
      <c r="EH86" s="159"/>
      <c r="EI86" s="159"/>
      <c r="EJ86" s="78"/>
      <c r="EK86" s="79"/>
      <c r="EL86" s="77" t="str">
        <f t="shared" si="184"/>
        <v>0</v>
      </c>
      <c r="EM86" s="81">
        <f t="shared" si="1786"/>
        <v>0</v>
      </c>
      <c r="EN86" s="160">
        <f t="shared" si="1787"/>
        <v>0</v>
      </c>
      <c r="EO86" s="160">
        <f t="shared" si="1788"/>
        <v>0</v>
      </c>
      <c r="EP86" s="160">
        <f t="shared" si="1789"/>
        <v>0</v>
      </c>
      <c r="EQ86" s="160">
        <f t="shared" si="1790"/>
        <v>0</v>
      </c>
      <c r="ER86" s="161">
        <f t="shared" ref="ER86:ES86" si="2162">ER85</f>
        <v>10</v>
      </c>
      <c r="ES86" s="175">
        <f t="shared" si="2162"/>
        <v>1173</v>
      </c>
      <c r="ET86" s="163" t="str">
        <f t="shared" si="1792"/>
        <v>1</v>
      </c>
      <c r="EU86" s="164">
        <f t="shared" si="192"/>
        <v>19</v>
      </c>
      <c r="EV86" s="165">
        <f t="shared" si="193"/>
        <v>0</v>
      </c>
      <c r="EW86" s="166"/>
      <c r="EX86" s="166"/>
      <c r="EY86" s="166"/>
      <c r="EZ86" s="84"/>
      <c r="FA86" s="85"/>
      <c r="FB86" s="83" t="str">
        <f t="shared" si="194"/>
        <v>0</v>
      </c>
      <c r="FC86" s="167">
        <f t="shared" si="1793"/>
        <v>0</v>
      </c>
      <c r="FD86" s="168">
        <f t="shared" si="1794"/>
        <v>0</v>
      </c>
      <c r="FE86" s="168">
        <f t="shared" si="1795"/>
        <v>0</v>
      </c>
      <c r="FF86" s="168">
        <f t="shared" si="1796"/>
        <v>0</v>
      </c>
      <c r="FG86" s="168">
        <f t="shared" si="1797"/>
        <v>0</v>
      </c>
      <c r="FH86" s="154">
        <f t="shared" ref="FH86:FI86" si="2163">FH85</f>
        <v>11</v>
      </c>
      <c r="FI86" s="173">
        <f t="shared" si="2163"/>
        <v>1174</v>
      </c>
      <c r="FJ86" s="156" t="str">
        <f t="shared" si="1799"/>
        <v>1</v>
      </c>
      <c r="FK86" s="157">
        <f t="shared" si="202"/>
        <v>4</v>
      </c>
      <c r="FL86" s="158">
        <f t="shared" si="203"/>
        <v>0</v>
      </c>
      <c r="FM86" s="159"/>
      <c r="FN86" s="159"/>
      <c r="FO86" s="159"/>
      <c r="FP86" s="78"/>
      <c r="FQ86" s="79"/>
      <c r="FR86" s="77" t="str">
        <f t="shared" si="204"/>
        <v>0</v>
      </c>
      <c r="FS86" s="81">
        <f t="shared" si="1800"/>
        <v>0</v>
      </c>
      <c r="FT86" s="160">
        <f t="shared" si="1801"/>
        <v>0</v>
      </c>
      <c r="FU86" s="160">
        <f t="shared" si="1802"/>
        <v>0</v>
      </c>
      <c r="FV86" s="160">
        <f t="shared" si="1803"/>
        <v>0</v>
      </c>
      <c r="FW86" s="160">
        <f t="shared" si="1804"/>
        <v>0</v>
      </c>
      <c r="FX86" s="161">
        <f t="shared" ref="FX86:FY86" si="2164">FX85</f>
        <v>12</v>
      </c>
      <c r="FY86" s="175">
        <f t="shared" si="2164"/>
        <v>1175</v>
      </c>
      <c r="FZ86" s="163" t="str">
        <f t="shared" si="1806"/>
        <v>1</v>
      </c>
      <c r="GA86" s="164">
        <f t="shared" si="212"/>
        <v>2</v>
      </c>
      <c r="GB86" s="165">
        <f t="shared" si="213"/>
        <v>0</v>
      </c>
      <c r="GC86" s="166"/>
      <c r="GD86" s="166"/>
      <c r="GE86" s="166"/>
      <c r="GF86" s="84"/>
      <c r="GG86" s="85"/>
      <c r="GH86" s="83" t="str">
        <f t="shared" si="214"/>
        <v>0</v>
      </c>
      <c r="GI86" s="167">
        <f t="shared" si="1807"/>
        <v>0</v>
      </c>
      <c r="GJ86" s="168">
        <f t="shared" si="1808"/>
        <v>0</v>
      </c>
      <c r="GK86" s="168">
        <f t="shared" si="1809"/>
        <v>0</v>
      </c>
      <c r="GL86" s="168">
        <f t="shared" si="1810"/>
        <v>0</v>
      </c>
      <c r="GM86" s="168">
        <f t="shared" si="1811"/>
        <v>0</v>
      </c>
      <c r="GN86" s="154">
        <f t="shared" ref="GN86:GO86" si="2165">GN85</f>
        <v>13</v>
      </c>
      <c r="GO86" s="173">
        <f t="shared" si="2165"/>
        <v>1176</v>
      </c>
      <c r="GP86" s="156" t="str">
        <f t="shared" si="1813"/>
        <v>1</v>
      </c>
      <c r="GQ86" s="157">
        <f t="shared" si="222"/>
        <v>3</v>
      </c>
      <c r="GR86" s="158">
        <f t="shared" si="223"/>
        <v>0</v>
      </c>
      <c r="GS86" s="159"/>
      <c r="GT86" s="159"/>
      <c r="GU86" s="159"/>
      <c r="GV86" s="78"/>
      <c r="GW86" s="79"/>
      <c r="GX86" s="77" t="str">
        <f t="shared" si="224"/>
        <v>0</v>
      </c>
      <c r="GY86" s="81">
        <f t="shared" si="1814"/>
        <v>0</v>
      </c>
      <c r="GZ86" s="160">
        <f t="shared" si="1815"/>
        <v>0</v>
      </c>
      <c r="HA86" s="160">
        <f t="shared" si="1816"/>
        <v>0</v>
      </c>
      <c r="HB86" s="160">
        <f t="shared" si="1817"/>
        <v>0</v>
      </c>
      <c r="HC86" s="160">
        <f t="shared" si="1818"/>
        <v>0</v>
      </c>
      <c r="HD86" s="161">
        <f t="shared" ref="HD86:HE86" si="2166">HD85</f>
        <v>14</v>
      </c>
      <c r="HE86" s="175">
        <f t="shared" si="2166"/>
        <v>1177</v>
      </c>
      <c r="HF86" s="163" t="str">
        <f t="shared" si="1820"/>
        <v>1</v>
      </c>
      <c r="HG86" s="164">
        <f t="shared" si="232"/>
        <v>5</v>
      </c>
      <c r="HH86" s="165">
        <f t="shared" si="233"/>
        <v>0</v>
      </c>
      <c r="HI86" s="166"/>
      <c r="HJ86" s="166"/>
      <c r="HK86" s="166"/>
      <c r="HL86" s="84"/>
      <c r="HM86" s="85"/>
      <c r="HN86" s="83" t="str">
        <f t="shared" si="234"/>
        <v>0</v>
      </c>
      <c r="HO86" s="167">
        <f t="shared" si="1821"/>
        <v>0</v>
      </c>
      <c r="HP86" s="168">
        <f t="shared" si="1822"/>
        <v>0</v>
      </c>
      <c r="HQ86" s="168">
        <f t="shared" si="1823"/>
        <v>0</v>
      </c>
      <c r="HR86" s="168">
        <f t="shared" si="1824"/>
        <v>0</v>
      </c>
      <c r="HS86" s="168">
        <f t="shared" si="1825"/>
        <v>0</v>
      </c>
      <c r="HT86" s="154">
        <f t="shared" ref="HT86:HU86" si="2167">HT85</f>
        <v>15</v>
      </c>
      <c r="HU86" s="173">
        <f t="shared" si="2167"/>
        <v>1178</v>
      </c>
      <c r="HV86" s="156" t="str">
        <f t="shared" si="1827"/>
        <v>1</v>
      </c>
      <c r="HW86" s="157" t="str">
        <f t="shared" si="242"/>
        <v/>
      </c>
      <c r="HX86" s="169">
        <f t="shared" si="243"/>
        <v>0</v>
      </c>
      <c r="HY86" s="159"/>
      <c r="HZ86" s="159"/>
      <c r="IA86" s="159"/>
      <c r="IB86" s="160"/>
      <c r="IC86" s="160"/>
      <c r="ID86" s="160" t="str">
        <f t="shared" si="244"/>
        <v>0</v>
      </c>
      <c r="IE86" s="160">
        <f t="shared" si="1828"/>
        <v>0</v>
      </c>
      <c r="IF86" s="160">
        <f t="shared" si="1829"/>
        <v>0</v>
      </c>
      <c r="IG86" s="160">
        <f t="shared" si="1830"/>
        <v>0</v>
      </c>
      <c r="IH86" s="160">
        <f t="shared" si="1831"/>
        <v>0</v>
      </c>
      <c r="II86" s="160">
        <f t="shared" si="1832"/>
        <v>0</v>
      </c>
      <c r="IJ86" s="161">
        <f t="shared" ref="IJ86:IK86" si="2168">IJ85</f>
        <v>16</v>
      </c>
      <c r="IK86" s="175">
        <f t="shared" si="2168"/>
        <v>1179</v>
      </c>
      <c r="IL86" s="163" t="str">
        <f t="shared" si="1834"/>
        <v>1</v>
      </c>
      <c r="IM86" s="164" t="str">
        <f t="shared" si="252"/>
        <v/>
      </c>
      <c r="IN86" s="165">
        <f t="shared" si="253"/>
        <v>0</v>
      </c>
      <c r="IO86" s="166"/>
      <c r="IP86" s="166"/>
      <c r="IQ86" s="166"/>
      <c r="IR86" s="168"/>
      <c r="IS86" s="168"/>
      <c r="IT86" s="170" t="str">
        <f t="shared" si="254"/>
        <v>0</v>
      </c>
      <c r="IU86" s="170">
        <f t="shared" si="1835"/>
        <v>0</v>
      </c>
      <c r="IV86" s="168">
        <f t="shared" si="1836"/>
        <v>0</v>
      </c>
      <c r="IW86" s="168">
        <f t="shared" si="1837"/>
        <v>0</v>
      </c>
      <c r="IX86" s="168">
        <f t="shared" si="1838"/>
        <v>0</v>
      </c>
      <c r="IY86" s="168">
        <f t="shared" si="1839"/>
        <v>0</v>
      </c>
      <c r="IZ86" s="154">
        <f t="shared" ref="IZ86:JA86" si="2169">IZ85</f>
        <v>17</v>
      </c>
      <c r="JA86" s="173">
        <f t="shared" si="2169"/>
        <v>1180</v>
      </c>
      <c r="JB86" s="156" t="str">
        <f t="shared" si="1841"/>
        <v>1</v>
      </c>
      <c r="JC86" s="157" t="str">
        <f t="shared" si="262"/>
        <v/>
      </c>
      <c r="JD86" s="158">
        <f t="shared" si="263"/>
        <v>0</v>
      </c>
      <c r="JE86" s="159"/>
      <c r="JF86" s="159"/>
      <c r="JG86" s="159"/>
      <c r="JH86" s="160"/>
      <c r="JI86" s="160"/>
      <c r="JJ86" s="171" t="str">
        <f t="shared" si="264"/>
        <v>0</v>
      </c>
      <c r="JK86" s="171">
        <f t="shared" si="1842"/>
        <v>0</v>
      </c>
      <c r="JL86" s="160">
        <f t="shared" si="1843"/>
        <v>0</v>
      </c>
      <c r="JM86" s="160">
        <f t="shared" si="1844"/>
        <v>0</v>
      </c>
      <c r="JN86" s="160">
        <f t="shared" si="1845"/>
        <v>0</v>
      </c>
      <c r="JO86" s="160">
        <f t="shared" si="1846"/>
        <v>0</v>
      </c>
      <c r="JP86" s="161">
        <f t="shared" ref="JP86:JQ86" si="2170">JP85</f>
        <v>18</v>
      </c>
      <c r="JQ86" s="175">
        <f t="shared" si="2170"/>
        <v>1181</v>
      </c>
      <c r="JR86" s="163" t="str">
        <f t="shared" si="1848"/>
        <v>1</v>
      </c>
      <c r="JS86" s="164" t="str">
        <f t="shared" si="272"/>
        <v/>
      </c>
      <c r="JT86" s="165">
        <f t="shared" si="273"/>
        <v>0</v>
      </c>
      <c r="JU86" s="166"/>
      <c r="JV86" s="166"/>
      <c r="JW86" s="166"/>
      <c r="JX86" s="168"/>
      <c r="JY86" s="168"/>
      <c r="JZ86" s="170" t="str">
        <f t="shared" si="274"/>
        <v>0</v>
      </c>
      <c r="KA86" s="170">
        <f t="shared" si="1849"/>
        <v>0</v>
      </c>
      <c r="KB86" s="168">
        <f t="shared" si="1850"/>
        <v>0</v>
      </c>
      <c r="KC86" s="168">
        <f t="shared" si="1851"/>
        <v>0</v>
      </c>
      <c r="KD86" s="168">
        <f t="shared" si="1852"/>
        <v>0</v>
      </c>
      <c r="KE86" s="168">
        <f t="shared" si="1853"/>
        <v>0</v>
      </c>
      <c r="KF86" s="154">
        <f t="shared" ref="KF86:KG86" si="2171">KF85</f>
        <v>19</v>
      </c>
      <c r="KG86" s="173">
        <f t="shared" si="2171"/>
        <v>1182</v>
      </c>
      <c r="KH86" s="156" t="str">
        <f t="shared" si="1855"/>
        <v>1</v>
      </c>
      <c r="KI86" s="157" t="str">
        <f t="shared" si="282"/>
        <v/>
      </c>
      <c r="KJ86" s="158">
        <f t="shared" si="283"/>
        <v>0</v>
      </c>
      <c r="KK86" s="159"/>
      <c r="KL86" s="159"/>
      <c r="KM86" s="159"/>
      <c r="KN86" s="160"/>
      <c r="KO86" s="160"/>
      <c r="KP86" s="171" t="str">
        <f t="shared" si="284"/>
        <v>0</v>
      </c>
      <c r="KQ86" s="171">
        <f t="shared" si="1856"/>
        <v>0</v>
      </c>
      <c r="KR86" s="160">
        <f t="shared" si="1857"/>
        <v>0</v>
      </c>
      <c r="KS86" s="160">
        <f t="shared" si="1858"/>
        <v>0</v>
      </c>
      <c r="KT86" s="160">
        <f t="shared" si="1859"/>
        <v>0</v>
      </c>
      <c r="KU86" s="160">
        <f t="shared" si="1860"/>
        <v>0</v>
      </c>
      <c r="KV86" s="161">
        <f t="shared" ref="KV86:KW86" si="2172">KV85</f>
        <v>20</v>
      </c>
      <c r="KW86" s="175">
        <f t="shared" si="2172"/>
        <v>1183</v>
      </c>
      <c r="KX86" s="163" t="str">
        <f t="shared" si="1862"/>
        <v>1</v>
      </c>
      <c r="KY86" s="164" t="str">
        <f t="shared" si="292"/>
        <v/>
      </c>
      <c r="KZ86" s="165">
        <f t="shared" si="293"/>
        <v>0</v>
      </c>
      <c r="LA86" s="166"/>
      <c r="LB86" s="166"/>
      <c r="LC86" s="166"/>
      <c r="LD86" s="168"/>
      <c r="LE86" s="168"/>
      <c r="LF86" s="170" t="str">
        <f t="shared" si="294"/>
        <v>0</v>
      </c>
      <c r="LG86" s="170">
        <f t="shared" si="1863"/>
        <v>0</v>
      </c>
      <c r="LH86" s="168">
        <f t="shared" si="1864"/>
        <v>0</v>
      </c>
      <c r="LI86" s="168">
        <f t="shared" si="1865"/>
        <v>0</v>
      </c>
      <c r="LJ86" s="168">
        <f t="shared" si="1866"/>
        <v>0</v>
      </c>
      <c r="LK86" s="168">
        <f t="shared" si="1867"/>
        <v>0</v>
      </c>
      <c r="LL86" s="172"/>
      <c r="LM86" s="172"/>
      <c r="LN86" s="168" t="str">
        <f t="shared" si="1868"/>
        <v>#REF!</v>
      </c>
      <c r="LO86" s="168" t="str">
        <f t="shared" si="1869"/>
        <v>#REF!</v>
      </c>
      <c r="LP86" s="168" t="str">
        <f t="shared" si="1870"/>
        <v>#REF!</v>
      </c>
      <c r="LQ86" s="168" t="str">
        <f t="shared" si="1871"/>
        <v>#REF!</v>
      </c>
    </row>
    <row r="87" ht="15.75" customHeight="1">
      <c r="A87" s="151">
        <v>46191.0</v>
      </c>
      <c r="B87" s="152" t="s">
        <v>28</v>
      </c>
      <c r="C87" s="153">
        <f t="shared" si="99"/>
        <v>0</v>
      </c>
      <c r="D87" s="154">
        <f t="shared" ref="D87:E87" si="2173">D86</f>
        <v>1</v>
      </c>
      <c r="E87" s="173">
        <f t="shared" si="2173"/>
        <v>1164</v>
      </c>
      <c r="F87" s="156" t="str">
        <f t="shared" si="1993"/>
        <v>1</v>
      </c>
      <c r="G87" s="157">
        <f t="shared" si="102"/>
        <v>1</v>
      </c>
      <c r="H87" s="158">
        <f t="shared" si="103"/>
        <v>0</v>
      </c>
      <c r="I87" s="159"/>
      <c r="J87" s="159"/>
      <c r="K87" s="159"/>
      <c r="L87" s="78"/>
      <c r="M87" s="79"/>
      <c r="N87" s="77" t="str">
        <f t="shared" si="104"/>
        <v>0</v>
      </c>
      <c r="O87" s="81">
        <f t="shared" si="1730"/>
        <v>0</v>
      </c>
      <c r="P87" s="160">
        <f t="shared" si="1731"/>
        <v>0</v>
      </c>
      <c r="Q87" s="160">
        <f t="shared" si="1732"/>
        <v>0</v>
      </c>
      <c r="R87" s="160">
        <f t="shared" si="1733"/>
        <v>0</v>
      </c>
      <c r="S87" s="160">
        <f t="shared" si="1734"/>
        <v>0</v>
      </c>
      <c r="T87" s="161">
        <f t="shared" ref="T87:U87" si="2174">T86</f>
        <v>2</v>
      </c>
      <c r="U87" s="175">
        <f t="shared" si="2174"/>
        <v>1165</v>
      </c>
      <c r="V87" s="163" t="str">
        <f t="shared" si="1736"/>
        <v>1</v>
      </c>
      <c r="W87" s="164">
        <f t="shared" si="112"/>
        <v>1</v>
      </c>
      <c r="X87" s="165">
        <f t="shared" si="113"/>
        <v>0</v>
      </c>
      <c r="Y87" s="166"/>
      <c r="Z87" s="166"/>
      <c r="AA87" s="166"/>
      <c r="AB87" s="84"/>
      <c r="AC87" s="85"/>
      <c r="AD87" s="83" t="str">
        <f t="shared" si="114"/>
        <v>0</v>
      </c>
      <c r="AE87" s="167">
        <f t="shared" si="1737"/>
        <v>0</v>
      </c>
      <c r="AF87" s="168">
        <f t="shared" si="1738"/>
        <v>0</v>
      </c>
      <c r="AG87" s="168">
        <f t="shared" si="1739"/>
        <v>0</v>
      </c>
      <c r="AH87" s="168">
        <f t="shared" si="1740"/>
        <v>0</v>
      </c>
      <c r="AI87" s="168">
        <f t="shared" si="1741"/>
        <v>0</v>
      </c>
      <c r="AJ87" s="154">
        <f t="shared" ref="AJ87:AK87" si="2175">AJ86</f>
        <v>3</v>
      </c>
      <c r="AK87" s="173">
        <f t="shared" si="2175"/>
        <v>1166</v>
      </c>
      <c r="AL87" s="156" t="str">
        <f t="shared" si="1743"/>
        <v>1</v>
      </c>
      <c r="AM87" s="157">
        <f t="shared" si="122"/>
        <v>2</v>
      </c>
      <c r="AN87" s="158">
        <f t="shared" si="123"/>
        <v>0</v>
      </c>
      <c r="AO87" s="159"/>
      <c r="AP87" s="159"/>
      <c r="AQ87" s="159"/>
      <c r="AR87" s="78"/>
      <c r="AS87" s="79"/>
      <c r="AT87" s="77" t="str">
        <f t="shared" si="124"/>
        <v>0</v>
      </c>
      <c r="AU87" s="81">
        <f t="shared" si="1744"/>
        <v>0</v>
      </c>
      <c r="AV87" s="160">
        <f t="shared" si="1745"/>
        <v>0</v>
      </c>
      <c r="AW87" s="160">
        <f t="shared" si="1746"/>
        <v>0</v>
      </c>
      <c r="AX87" s="160">
        <f t="shared" si="1747"/>
        <v>0</v>
      </c>
      <c r="AY87" s="160">
        <f t="shared" si="1748"/>
        <v>0</v>
      </c>
      <c r="AZ87" s="161">
        <f t="shared" ref="AZ87:BA87" si="2176">AZ86</f>
        <v>4</v>
      </c>
      <c r="BA87" s="175">
        <f t="shared" si="2176"/>
        <v>1167</v>
      </c>
      <c r="BB87" s="163" t="str">
        <f t="shared" si="1750"/>
        <v>1</v>
      </c>
      <c r="BC87" s="164">
        <f t="shared" si="132"/>
        <v>4</v>
      </c>
      <c r="BD87" s="165">
        <f t="shared" si="133"/>
        <v>0</v>
      </c>
      <c r="BE87" s="166"/>
      <c r="BF87" s="166"/>
      <c r="BG87" s="166"/>
      <c r="BH87" s="84"/>
      <c r="BI87" s="85"/>
      <c r="BJ87" s="83" t="str">
        <f t="shared" si="134"/>
        <v>0</v>
      </c>
      <c r="BK87" s="167">
        <f t="shared" si="1751"/>
        <v>0</v>
      </c>
      <c r="BL87" s="168">
        <f t="shared" si="1752"/>
        <v>0</v>
      </c>
      <c r="BM87" s="168">
        <f t="shared" si="1753"/>
        <v>0</v>
      </c>
      <c r="BN87" s="168">
        <f t="shared" si="1754"/>
        <v>0</v>
      </c>
      <c r="BO87" s="168">
        <f t="shared" si="1755"/>
        <v>0</v>
      </c>
      <c r="BP87" s="154">
        <f t="shared" ref="BP87:BQ87" si="2177">BP86</f>
        <v>5</v>
      </c>
      <c r="BQ87" s="173">
        <f t="shared" si="2177"/>
        <v>1168</v>
      </c>
      <c r="BR87" s="156" t="str">
        <f t="shared" si="1757"/>
        <v>1</v>
      </c>
      <c r="BS87" s="157">
        <f t="shared" si="142"/>
        <v>4</v>
      </c>
      <c r="BT87" s="158">
        <f t="shared" si="143"/>
        <v>0</v>
      </c>
      <c r="BU87" s="159"/>
      <c r="BV87" s="159"/>
      <c r="BW87" s="159"/>
      <c r="BX87" s="78"/>
      <c r="BY87" s="79"/>
      <c r="BZ87" s="77" t="str">
        <f t="shared" si="144"/>
        <v>0</v>
      </c>
      <c r="CA87" s="81">
        <f t="shared" si="1758"/>
        <v>0</v>
      </c>
      <c r="CB87" s="160">
        <f t="shared" si="1759"/>
        <v>0</v>
      </c>
      <c r="CC87" s="160">
        <f t="shared" si="1760"/>
        <v>0</v>
      </c>
      <c r="CD87" s="160">
        <f t="shared" si="1761"/>
        <v>0</v>
      </c>
      <c r="CE87" s="160">
        <f t="shared" si="1762"/>
        <v>0</v>
      </c>
      <c r="CF87" s="161">
        <f t="shared" ref="CF87:CG87" si="2178">CF86</f>
        <v>6</v>
      </c>
      <c r="CG87" s="175">
        <f t="shared" si="2178"/>
        <v>1169</v>
      </c>
      <c r="CH87" s="163" t="str">
        <f t="shared" si="1764"/>
        <v>1</v>
      </c>
      <c r="CI87" s="164">
        <f t="shared" si="152"/>
        <v>2</v>
      </c>
      <c r="CJ87" s="165">
        <f t="shared" si="153"/>
        <v>0</v>
      </c>
      <c r="CK87" s="166"/>
      <c r="CL87" s="166"/>
      <c r="CM87" s="166"/>
      <c r="CN87" s="84"/>
      <c r="CO87" s="85"/>
      <c r="CP87" s="83" t="str">
        <f t="shared" si="154"/>
        <v>0</v>
      </c>
      <c r="CQ87" s="167">
        <f t="shared" si="1765"/>
        <v>0</v>
      </c>
      <c r="CR87" s="168">
        <f t="shared" si="1766"/>
        <v>0</v>
      </c>
      <c r="CS87" s="168">
        <f t="shared" si="1767"/>
        <v>0</v>
      </c>
      <c r="CT87" s="168">
        <f t="shared" si="1768"/>
        <v>0</v>
      </c>
      <c r="CU87" s="168">
        <f t="shared" si="1769"/>
        <v>0</v>
      </c>
      <c r="CV87" s="154">
        <f t="shared" ref="CV87:CW87" si="2179">CV86</f>
        <v>7</v>
      </c>
      <c r="CW87" s="173">
        <f t="shared" si="2179"/>
        <v>1170</v>
      </c>
      <c r="CX87" s="156" t="str">
        <f t="shared" si="1771"/>
        <v>1</v>
      </c>
      <c r="CY87" s="157">
        <f t="shared" si="162"/>
        <v>2</v>
      </c>
      <c r="CZ87" s="158">
        <f t="shared" si="163"/>
        <v>0</v>
      </c>
      <c r="DA87" s="159"/>
      <c r="DB87" s="159"/>
      <c r="DC87" s="159"/>
      <c r="DD87" s="78"/>
      <c r="DE87" s="79"/>
      <c r="DF87" s="77" t="str">
        <f t="shared" si="164"/>
        <v>0</v>
      </c>
      <c r="DG87" s="81">
        <f t="shared" si="1772"/>
        <v>0</v>
      </c>
      <c r="DH87" s="160">
        <f t="shared" si="1773"/>
        <v>0</v>
      </c>
      <c r="DI87" s="160">
        <f t="shared" si="1774"/>
        <v>0</v>
      </c>
      <c r="DJ87" s="160">
        <f t="shared" si="1775"/>
        <v>0</v>
      </c>
      <c r="DK87" s="160">
        <f t="shared" si="1776"/>
        <v>0</v>
      </c>
      <c r="DL87" s="161">
        <f t="shared" ref="DL87:DM87" si="2180">DL86</f>
        <v>8</v>
      </c>
      <c r="DM87" s="175">
        <f t="shared" si="2180"/>
        <v>1171</v>
      </c>
      <c r="DN87" s="163" t="str">
        <f t="shared" si="1778"/>
        <v>1</v>
      </c>
      <c r="DO87" s="164">
        <f t="shared" si="172"/>
        <v>2</v>
      </c>
      <c r="DP87" s="165">
        <f t="shared" si="173"/>
        <v>0</v>
      </c>
      <c r="DQ87" s="166"/>
      <c r="DR87" s="166"/>
      <c r="DS87" s="166"/>
      <c r="DT87" s="84"/>
      <c r="DU87" s="85"/>
      <c r="DV87" s="83" t="str">
        <f t="shared" si="174"/>
        <v>0</v>
      </c>
      <c r="DW87" s="167">
        <f t="shared" si="1779"/>
        <v>0</v>
      </c>
      <c r="DX87" s="168">
        <f t="shared" si="1780"/>
        <v>0</v>
      </c>
      <c r="DY87" s="168">
        <f t="shared" si="1781"/>
        <v>0</v>
      </c>
      <c r="DZ87" s="168">
        <f t="shared" si="1782"/>
        <v>0</v>
      </c>
      <c r="EA87" s="168">
        <f t="shared" si="1783"/>
        <v>0</v>
      </c>
      <c r="EB87" s="154">
        <f t="shared" ref="EB87:EC87" si="2181">EB86</f>
        <v>9</v>
      </c>
      <c r="EC87" s="173">
        <f t="shared" si="2181"/>
        <v>1172</v>
      </c>
      <c r="ED87" s="156" t="str">
        <f t="shared" si="1785"/>
        <v>1</v>
      </c>
      <c r="EE87" s="157">
        <f t="shared" si="182"/>
        <v>5</v>
      </c>
      <c r="EF87" s="169">
        <f t="shared" si="183"/>
        <v>0</v>
      </c>
      <c r="EG87" s="159"/>
      <c r="EH87" s="159"/>
      <c r="EI87" s="159"/>
      <c r="EJ87" s="78"/>
      <c r="EK87" s="79"/>
      <c r="EL87" s="77" t="str">
        <f t="shared" si="184"/>
        <v>0</v>
      </c>
      <c r="EM87" s="81">
        <f t="shared" si="1786"/>
        <v>0</v>
      </c>
      <c r="EN87" s="160">
        <f t="shared" si="1787"/>
        <v>0</v>
      </c>
      <c r="EO87" s="160">
        <f t="shared" si="1788"/>
        <v>0</v>
      </c>
      <c r="EP87" s="160">
        <f t="shared" si="1789"/>
        <v>0</v>
      </c>
      <c r="EQ87" s="160">
        <f t="shared" si="1790"/>
        <v>0</v>
      </c>
      <c r="ER87" s="161">
        <f t="shared" ref="ER87:ES87" si="2182">ER86</f>
        <v>10</v>
      </c>
      <c r="ES87" s="175">
        <f t="shared" si="2182"/>
        <v>1173</v>
      </c>
      <c r="ET87" s="163" t="str">
        <f t="shared" si="1792"/>
        <v>1</v>
      </c>
      <c r="EU87" s="164">
        <f t="shared" si="192"/>
        <v>19</v>
      </c>
      <c r="EV87" s="165">
        <f t="shared" si="193"/>
        <v>0</v>
      </c>
      <c r="EW87" s="166"/>
      <c r="EX87" s="166"/>
      <c r="EY87" s="166"/>
      <c r="EZ87" s="84"/>
      <c r="FA87" s="85"/>
      <c r="FB87" s="83" t="str">
        <f t="shared" si="194"/>
        <v>0</v>
      </c>
      <c r="FC87" s="167">
        <f t="shared" si="1793"/>
        <v>0</v>
      </c>
      <c r="FD87" s="168">
        <f t="shared" si="1794"/>
        <v>0</v>
      </c>
      <c r="FE87" s="168">
        <f t="shared" si="1795"/>
        <v>0</v>
      </c>
      <c r="FF87" s="168">
        <f t="shared" si="1796"/>
        <v>0</v>
      </c>
      <c r="FG87" s="168">
        <f t="shared" si="1797"/>
        <v>0</v>
      </c>
      <c r="FH87" s="154">
        <f t="shared" ref="FH87:FI87" si="2183">FH86</f>
        <v>11</v>
      </c>
      <c r="FI87" s="173">
        <f t="shared" si="2183"/>
        <v>1174</v>
      </c>
      <c r="FJ87" s="156" t="str">
        <f t="shared" si="1799"/>
        <v>1</v>
      </c>
      <c r="FK87" s="157">
        <f t="shared" si="202"/>
        <v>4</v>
      </c>
      <c r="FL87" s="158">
        <f t="shared" si="203"/>
        <v>0</v>
      </c>
      <c r="FM87" s="159"/>
      <c r="FN87" s="159"/>
      <c r="FO87" s="159"/>
      <c r="FP87" s="78"/>
      <c r="FQ87" s="79"/>
      <c r="FR87" s="77" t="str">
        <f t="shared" si="204"/>
        <v>0</v>
      </c>
      <c r="FS87" s="81">
        <f t="shared" si="1800"/>
        <v>0</v>
      </c>
      <c r="FT87" s="160">
        <f t="shared" si="1801"/>
        <v>0</v>
      </c>
      <c r="FU87" s="160">
        <f t="shared" si="1802"/>
        <v>0</v>
      </c>
      <c r="FV87" s="160">
        <f t="shared" si="1803"/>
        <v>0</v>
      </c>
      <c r="FW87" s="160">
        <f t="shared" si="1804"/>
        <v>0</v>
      </c>
      <c r="FX87" s="161">
        <f t="shared" ref="FX87:FY87" si="2184">FX86</f>
        <v>12</v>
      </c>
      <c r="FY87" s="175">
        <f t="shared" si="2184"/>
        <v>1175</v>
      </c>
      <c r="FZ87" s="163" t="str">
        <f t="shared" si="1806"/>
        <v>1</v>
      </c>
      <c r="GA87" s="164">
        <f t="shared" si="212"/>
        <v>2</v>
      </c>
      <c r="GB87" s="165">
        <f t="shared" si="213"/>
        <v>0</v>
      </c>
      <c r="GC87" s="166"/>
      <c r="GD87" s="166"/>
      <c r="GE87" s="166"/>
      <c r="GF87" s="84"/>
      <c r="GG87" s="85"/>
      <c r="GH87" s="83" t="str">
        <f t="shared" si="214"/>
        <v>0</v>
      </c>
      <c r="GI87" s="167">
        <f t="shared" si="1807"/>
        <v>0</v>
      </c>
      <c r="GJ87" s="168">
        <f t="shared" si="1808"/>
        <v>0</v>
      </c>
      <c r="GK87" s="168">
        <f t="shared" si="1809"/>
        <v>0</v>
      </c>
      <c r="GL87" s="168">
        <f t="shared" si="1810"/>
        <v>0</v>
      </c>
      <c r="GM87" s="168">
        <f t="shared" si="1811"/>
        <v>0</v>
      </c>
      <c r="GN87" s="154">
        <f t="shared" ref="GN87:GO87" si="2185">GN86</f>
        <v>13</v>
      </c>
      <c r="GO87" s="173">
        <f t="shared" si="2185"/>
        <v>1176</v>
      </c>
      <c r="GP87" s="156" t="str">
        <f t="shared" si="1813"/>
        <v>1</v>
      </c>
      <c r="GQ87" s="157">
        <f t="shared" si="222"/>
        <v>3</v>
      </c>
      <c r="GR87" s="158">
        <f t="shared" si="223"/>
        <v>0</v>
      </c>
      <c r="GS87" s="159"/>
      <c r="GT87" s="159"/>
      <c r="GU87" s="159"/>
      <c r="GV87" s="78"/>
      <c r="GW87" s="79"/>
      <c r="GX87" s="77" t="str">
        <f t="shared" si="224"/>
        <v>0</v>
      </c>
      <c r="GY87" s="81">
        <f t="shared" si="1814"/>
        <v>0</v>
      </c>
      <c r="GZ87" s="160">
        <f t="shared" si="1815"/>
        <v>0</v>
      </c>
      <c r="HA87" s="160">
        <f t="shared" si="1816"/>
        <v>0</v>
      </c>
      <c r="HB87" s="160">
        <f t="shared" si="1817"/>
        <v>0</v>
      </c>
      <c r="HC87" s="160">
        <f t="shared" si="1818"/>
        <v>0</v>
      </c>
      <c r="HD87" s="161">
        <f t="shared" ref="HD87:HE87" si="2186">HD86</f>
        <v>14</v>
      </c>
      <c r="HE87" s="175">
        <f t="shared" si="2186"/>
        <v>1177</v>
      </c>
      <c r="HF87" s="163" t="str">
        <f t="shared" si="1820"/>
        <v>1</v>
      </c>
      <c r="HG87" s="164">
        <f t="shared" si="232"/>
        <v>5</v>
      </c>
      <c r="HH87" s="165">
        <f t="shared" si="233"/>
        <v>0</v>
      </c>
      <c r="HI87" s="166"/>
      <c r="HJ87" s="166"/>
      <c r="HK87" s="166"/>
      <c r="HL87" s="84"/>
      <c r="HM87" s="85"/>
      <c r="HN87" s="83" t="str">
        <f t="shared" si="234"/>
        <v>0</v>
      </c>
      <c r="HO87" s="167">
        <f t="shared" si="1821"/>
        <v>0</v>
      </c>
      <c r="HP87" s="168">
        <f t="shared" si="1822"/>
        <v>0</v>
      </c>
      <c r="HQ87" s="168">
        <f t="shared" si="1823"/>
        <v>0</v>
      </c>
      <c r="HR87" s="168">
        <f t="shared" si="1824"/>
        <v>0</v>
      </c>
      <c r="HS87" s="168">
        <f t="shared" si="1825"/>
        <v>0</v>
      </c>
      <c r="HT87" s="154">
        <f t="shared" ref="HT87:HU87" si="2187">HT86</f>
        <v>15</v>
      </c>
      <c r="HU87" s="173">
        <f t="shared" si="2187"/>
        <v>1178</v>
      </c>
      <c r="HV87" s="156" t="str">
        <f t="shared" si="1827"/>
        <v>1</v>
      </c>
      <c r="HW87" s="157" t="str">
        <f t="shared" si="242"/>
        <v/>
      </c>
      <c r="HX87" s="169">
        <f t="shared" si="243"/>
        <v>0</v>
      </c>
      <c r="HY87" s="159"/>
      <c r="HZ87" s="159"/>
      <c r="IA87" s="159"/>
      <c r="IB87" s="160"/>
      <c r="IC87" s="160"/>
      <c r="ID87" s="160" t="str">
        <f t="shared" si="244"/>
        <v>0</v>
      </c>
      <c r="IE87" s="160">
        <f t="shared" si="1828"/>
        <v>0</v>
      </c>
      <c r="IF87" s="160">
        <f t="shared" si="1829"/>
        <v>0</v>
      </c>
      <c r="IG87" s="160">
        <f t="shared" si="1830"/>
        <v>0</v>
      </c>
      <c r="IH87" s="160">
        <f t="shared" si="1831"/>
        <v>0</v>
      </c>
      <c r="II87" s="160">
        <f t="shared" si="1832"/>
        <v>0</v>
      </c>
      <c r="IJ87" s="161">
        <f t="shared" ref="IJ87:IK87" si="2188">IJ86</f>
        <v>16</v>
      </c>
      <c r="IK87" s="175">
        <f t="shared" si="2188"/>
        <v>1179</v>
      </c>
      <c r="IL87" s="163" t="str">
        <f t="shared" si="1834"/>
        <v>1</v>
      </c>
      <c r="IM87" s="164" t="str">
        <f t="shared" si="252"/>
        <v/>
      </c>
      <c r="IN87" s="165">
        <f t="shared" si="253"/>
        <v>0</v>
      </c>
      <c r="IO87" s="166"/>
      <c r="IP87" s="166"/>
      <c r="IQ87" s="166"/>
      <c r="IR87" s="168"/>
      <c r="IS87" s="168"/>
      <c r="IT87" s="170" t="str">
        <f t="shared" si="254"/>
        <v>0</v>
      </c>
      <c r="IU87" s="170">
        <f t="shared" si="1835"/>
        <v>0</v>
      </c>
      <c r="IV87" s="168">
        <f t="shared" si="1836"/>
        <v>0</v>
      </c>
      <c r="IW87" s="168">
        <f t="shared" si="1837"/>
        <v>0</v>
      </c>
      <c r="IX87" s="168">
        <f t="shared" si="1838"/>
        <v>0</v>
      </c>
      <c r="IY87" s="168">
        <f t="shared" si="1839"/>
        <v>0</v>
      </c>
      <c r="IZ87" s="154">
        <f t="shared" ref="IZ87:JA87" si="2189">IZ86</f>
        <v>17</v>
      </c>
      <c r="JA87" s="173">
        <f t="shared" si="2189"/>
        <v>1180</v>
      </c>
      <c r="JB87" s="156" t="str">
        <f t="shared" si="1841"/>
        <v>1</v>
      </c>
      <c r="JC87" s="157" t="str">
        <f t="shared" si="262"/>
        <v/>
      </c>
      <c r="JD87" s="158">
        <f t="shared" si="263"/>
        <v>0</v>
      </c>
      <c r="JE87" s="159"/>
      <c r="JF87" s="159"/>
      <c r="JG87" s="159"/>
      <c r="JH87" s="160"/>
      <c r="JI87" s="160"/>
      <c r="JJ87" s="171" t="str">
        <f t="shared" si="264"/>
        <v>0</v>
      </c>
      <c r="JK87" s="171">
        <f t="shared" si="1842"/>
        <v>0</v>
      </c>
      <c r="JL87" s="160">
        <f t="shared" si="1843"/>
        <v>0</v>
      </c>
      <c r="JM87" s="160">
        <f t="shared" si="1844"/>
        <v>0</v>
      </c>
      <c r="JN87" s="160">
        <f t="shared" si="1845"/>
        <v>0</v>
      </c>
      <c r="JO87" s="160">
        <f t="shared" si="1846"/>
        <v>0</v>
      </c>
      <c r="JP87" s="161">
        <f t="shared" ref="JP87:JQ87" si="2190">JP86</f>
        <v>18</v>
      </c>
      <c r="JQ87" s="175">
        <f t="shared" si="2190"/>
        <v>1181</v>
      </c>
      <c r="JR87" s="163" t="str">
        <f t="shared" si="1848"/>
        <v>1</v>
      </c>
      <c r="JS87" s="164" t="str">
        <f t="shared" si="272"/>
        <v/>
      </c>
      <c r="JT87" s="165">
        <f t="shared" si="273"/>
        <v>0</v>
      </c>
      <c r="JU87" s="166"/>
      <c r="JV87" s="166"/>
      <c r="JW87" s="166"/>
      <c r="JX87" s="168"/>
      <c r="JY87" s="168"/>
      <c r="JZ87" s="170" t="str">
        <f t="shared" si="274"/>
        <v>0</v>
      </c>
      <c r="KA87" s="170">
        <f t="shared" si="1849"/>
        <v>0</v>
      </c>
      <c r="KB87" s="168">
        <f t="shared" si="1850"/>
        <v>0</v>
      </c>
      <c r="KC87" s="168">
        <f t="shared" si="1851"/>
        <v>0</v>
      </c>
      <c r="KD87" s="168">
        <f t="shared" si="1852"/>
        <v>0</v>
      </c>
      <c r="KE87" s="168">
        <f t="shared" si="1853"/>
        <v>0</v>
      </c>
      <c r="KF87" s="154">
        <f t="shared" ref="KF87:KG87" si="2191">KF86</f>
        <v>19</v>
      </c>
      <c r="KG87" s="173">
        <f t="shared" si="2191"/>
        <v>1182</v>
      </c>
      <c r="KH87" s="156" t="str">
        <f t="shared" si="1855"/>
        <v>1</v>
      </c>
      <c r="KI87" s="157" t="str">
        <f t="shared" si="282"/>
        <v/>
      </c>
      <c r="KJ87" s="158">
        <f t="shared" si="283"/>
        <v>0</v>
      </c>
      <c r="KK87" s="159"/>
      <c r="KL87" s="159"/>
      <c r="KM87" s="159"/>
      <c r="KN87" s="160"/>
      <c r="KO87" s="160"/>
      <c r="KP87" s="171" t="str">
        <f t="shared" si="284"/>
        <v>0</v>
      </c>
      <c r="KQ87" s="171">
        <f t="shared" si="1856"/>
        <v>0</v>
      </c>
      <c r="KR87" s="160">
        <f t="shared" si="1857"/>
        <v>0</v>
      </c>
      <c r="KS87" s="160">
        <f t="shared" si="1858"/>
        <v>0</v>
      </c>
      <c r="KT87" s="160">
        <f t="shared" si="1859"/>
        <v>0</v>
      </c>
      <c r="KU87" s="160">
        <f t="shared" si="1860"/>
        <v>0</v>
      </c>
      <c r="KV87" s="161">
        <f t="shared" ref="KV87:KW87" si="2192">KV86</f>
        <v>20</v>
      </c>
      <c r="KW87" s="175">
        <f t="shared" si="2192"/>
        <v>1183</v>
      </c>
      <c r="KX87" s="163" t="str">
        <f t="shared" si="1862"/>
        <v>1</v>
      </c>
      <c r="KY87" s="164" t="str">
        <f t="shared" si="292"/>
        <v/>
      </c>
      <c r="KZ87" s="165">
        <f t="shared" si="293"/>
        <v>0</v>
      </c>
      <c r="LA87" s="166"/>
      <c r="LB87" s="166"/>
      <c r="LC87" s="166"/>
      <c r="LD87" s="168"/>
      <c r="LE87" s="168"/>
      <c r="LF87" s="170" t="str">
        <f t="shared" si="294"/>
        <v>0</v>
      </c>
      <c r="LG87" s="170">
        <f t="shared" si="1863"/>
        <v>0</v>
      </c>
      <c r="LH87" s="168">
        <f t="shared" si="1864"/>
        <v>0</v>
      </c>
      <c r="LI87" s="168">
        <f t="shared" si="1865"/>
        <v>0</v>
      </c>
      <c r="LJ87" s="168">
        <f t="shared" si="1866"/>
        <v>0</v>
      </c>
      <c r="LK87" s="168">
        <f t="shared" si="1867"/>
        <v>0</v>
      </c>
      <c r="LL87" s="172"/>
      <c r="LM87" s="172"/>
      <c r="LN87" s="168" t="str">
        <f t="shared" si="1868"/>
        <v>#REF!</v>
      </c>
      <c r="LO87" s="168" t="str">
        <f t="shared" si="1869"/>
        <v>#REF!</v>
      </c>
      <c r="LP87" s="168" t="str">
        <f t="shared" si="1870"/>
        <v>#REF!</v>
      </c>
      <c r="LQ87" s="168" t="str">
        <f t="shared" si="1871"/>
        <v>#REF!</v>
      </c>
    </row>
    <row r="88" ht="15.75" customHeight="1">
      <c r="A88" s="151">
        <v>46192.0</v>
      </c>
      <c r="B88" s="152" t="s">
        <v>29</v>
      </c>
      <c r="C88" s="153">
        <f t="shared" si="99"/>
        <v>0</v>
      </c>
      <c r="D88" s="154">
        <f t="shared" ref="D88:E88" si="2193">D87</f>
        <v>1</v>
      </c>
      <c r="E88" s="173">
        <f t="shared" si="2193"/>
        <v>1164</v>
      </c>
      <c r="F88" s="156" t="str">
        <f t="shared" si="1993"/>
        <v>1</v>
      </c>
      <c r="G88" s="157">
        <f t="shared" si="102"/>
        <v>1</v>
      </c>
      <c r="H88" s="158">
        <f t="shared" si="103"/>
        <v>0</v>
      </c>
      <c r="I88" s="159"/>
      <c r="J88" s="159"/>
      <c r="K88" s="159"/>
      <c r="L88" s="78"/>
      <c r="M88" s="79"/>
      <c r="N88" s="77" t="str">
        <f t="shared" si="104"/>
        <v>0</v>
      </c>
      <c r="O88" s="81">
        <f t="shared" si="1730"/>
        <v>0</v>
      </c>
      <c r="P88" s="160">
        <f t="shared" si="1731"/>
        <v>0</v>
      </c>
      <c r="Q88" s="160">
        <f t="shared" si="1732"/>
        <v>0</v>
      </c>
      <c r="R88" s="160">
        <f t="shared" si="1733"/>
        <v>0</v>
      </c>
      <c r="S88" s="160">
        <f t="shared" si="1734"/>
        <v>0</v>
      </c>
      <c r="T88" s="161">
        <f t="shared" ref="T88:U88" si="2194">T87</f>
        <v>2</v>
      </c>
      <c r="U88" s="175">
        <f t="shared" si="2194"/>
        <v>1165</v>
      </c>
      <c r="V88" s="163" t="str">
        <f t="shared" si="1736"/>
        <v>1</v>
      </c>
      <c r="W88" s="164">
        <f t="shared" si="112"/>
        <v>1</v>
      </c>
      <c r="X88" s="165">
        <f t="shared" si="113"/>
        <v>0</v>
      </c>
      <c r="Y88" s="166"/>
      <c r="Z88" s="166"/>
      <c r="AA88" s="166"/>
      <c r="AB88" s="84"/>
      <c r="AC88" s="85"/>
      <c r="AD88" s="83" t="str">
        <f t="shared" si="114"/>
        <v>0</v>
      </c>
      <c r="AE88" s="167">
        <f t="shared" si="1737"/>
        <v>0</v>
      </c>
      <c r="AF88" s="168">
        <f t="shared" si="1738"/>
        <v>0</v>
      </c>
      <c r="AG88" s="168">
        <f t="shared" si="1739"/>
        <v>0</v>
      </c>
      <c r="AH88" s="168">
        <f t="shared" si="1740"/>
        <v>0</v>
      </c>
      <c r="AI88" s="168">
        <f t="shared" si="1741"/>
        <v>0</v>
      </c>
      <c r="AJ88" s="154">
        <f t="shared" ref="AJ88:AK88" si="2195">AJ87</f>
        <v>3</v>
      </c>
      <c r="AK88" s="173">
        <f t="shared" si="2195"/>
        <v>1166</v>
      </c>
      <c r="AL88" s="156" t="str">
        <f t="shared" si="1743"/>
        <v>1</v>
      </c>
      <c r="AM88" s="157">
        <f t="shared" si="122"/>
        <v>2</v>
      </c>
      <c r="AN88" s="158">
        <f t="shared" si="123"/>
        <v>0</v>
      </c>
      <c r="AO88" s="159"/>
      <c r="AP88" s="159"/>
      <c r="AQ88" s="159"/>
      <c r="AR88" s="78"/>
      <c r="AS88" s="79"/>
      <c r="AT88" s="77" t="str">
        <f t="shared" si="124"/>
        <v>0</v>
      </c>
      <c r="AU88" s="81">
        <f t="shared" si="1744"/>
        <v>0</v>
      </c>
      <c r="AV88" s="160">
        <f t="shared" si="1745"/>
        <v>0</v>
      </c>
      <c r="AW88" s="160">
        <f t="shared" si="1746"/>
        <v>0</v>
      </c>
      <c r="AX88" s="160">
        <f t="shared" si="1747"/>
        <v>0</v>
      </c>
      <c r="AY88" s="160">
        <f t="shared" si="1748"/>
        <v>0</v>
      </c>
      <c r="AZ88" s="161">
        <f t="shared" ref="AZ88:BA88" si="2196">AZ87</f>
        <v>4</v>
      </c>
      <c r="BA88" s="175">
        <f t="shared" si="2196"/>
        <v>1167</v>
      </c>
      <c r="BB88" s="163" t="str">
        <f t="shared" si="1750"/>
        <v>1</v>
      </c>
      <c r="BC88" s="164">
        <f t="shared" si="132"/>
        <v>4</v>
      </c>
      <c r="BD88" s="165">
        <f t="shared" si="133"/>
        <v>0</v>
      </c>
      <c r="BE88" s="166"/>
      <c r="BF88" s="166"/>
      <c r="BG88" s="166"/>
      <c r="BH88" s="84"/>
      <c r="BI88" s="85"/>
      <c r="BJ88" s="83" t="str">
        <f t="shared" si="134"/>
        <v>0</v>
      </c>
      <c r="BK88" s="167">
        <f t="shared" si="1751"/>
        <v>0</v>
      </c>
      <c r="BL88" s="168">
        <f t="shared" si="1752"/>
        <v>0</v>
      </c>
      <c r="BM88" s="168">
        <f t="shared" si="1753"/>
        <v>0</v>
      </c>
      <c r="BN88" s="168">
        <f t="shared" si="1754"/>
        <v>0</v>
      </c>
      <c r="BO88" s="168">
        <f t="shared" si="1755"/>
        <v>0</v>
      </c>
      <c r="BP88" s="154">
        <f t="shared" ref="BP88:BQ88" si="2197">BP87</f>
        <v>5</v>
      </c>
      <c r="BQ88" s="173">
        <f t="shared" si="2197"/>
        <v>1168</v>
      </c>
      <c r="BR88" s="156" t="str">
        <f t="shared" si="1757"/>
        <v>1</v>
      </c>
      <c r="BS88" s="157">
        <f t="shared" si="142"/>
        <v>4</v>
      </c>
      <c r="BT88" s="158">
        <f t="shared" si="143"/>
        <v>0</v>
      </c>
      <c r="BU88" s="159"/>
      <c r="BV88" s="159"/>
      <c r="BW88" s="159"/>
      <c r="BX88" s="78"/>
      <c r="BY88" s="79"/>
      <c r="BZ88" s="77" t="str">
        <f t="shared" si="144"/>
        <v>0</v>
      </c>
      <c r="CA88" s="81">
        <f t="shared" si="1758"/>
        <v>0</v>
      </c>
      <c r="CB88" s="160">
        <f t="shared" si="1759"/>
        <v>0</v>
      </c>
      <c r="CC88" s="160">
        <f t="shared" si="1760"/>
        <v>0</v>
      </c>
      <c r="CD88" s="160">
        <f t="shared" si="1761"/>
        <v>0</v>
      </c>
      <c r="CE88" s="160">
        <f t="shared" si="1762"/>
        <v>0</v>
      </c>
      <c r="CF88" s="161">
        <f t="shared" ref="CF88:CG88" si="2198">CF87</f>
        <v>6</v>
      </c>
      <c r="CG88" s="175">
        <f t="shared" si="2198"/>
        <v>1169</v>
      </c>
      <c r="CH88" s="163" t="str">
        <f t="shared" si="1764"/>
        <v>1</v>
      </c>
      <c r="CI88" s="164">
        <f t="shared" si="152"/>
        <v>2</v>
      </c>
      <c r="CJ88" s="165">
        <f t="shared" si="153"/>
        <v>0</v>
      </c>
      <c r="CK88" s="166"/>
      <c r="CL88" s="166"/>
      <c r="CM88" s="166"/>
      <c r="CN88" s="84"/>
      <c r="CO88" s="85"/>
      <c r="CP88" s="83" t="str">
        <f t="shared" si="154"/>
        <v>0</v>
      </c>
      <c r="CQ88" s="167">
        <f t="shared" si="1765"/>
        <v>0</v>
      </c>
      <c r="CR88" s="168">
        <f t="shared" si="1766"/>
        <v>0</v>
      </c>
      <c r="CS88" s="168">
        <f t="shared" si="1767"/>
        <v>0</v>
      </c>
      <c r="CT88" s="168">
        <f t="shared" si="1768"/>
        <v>0</v>
      </c>
      <c r="CU88" s="168">
        <f t="shared" si="1769"/>
        <v>0</v>
      </c>
      <c r="CV88" s="154">
        <f t="shared" ref="CV88:CW88" si="2199">CV87</f>
        <v>7</v>
      </c>
      <c r="CW88" s="173">
        <f t="shared" si="2199"/>
        <v>1170</v>
      </c>
      <c r="CX88" s="156" t="str">
        <f t="shared" si="1771"/>
        <v>1</v>
      </c>
      <c r="CY88" s="157">
        <f t="shared" si="162"/>
        <v>2</v>
      </c>
      <c r="CZ88" s="158">
        <f t="shared" si="163"/>
        <v>0</v>
      </c>
      <c r="DA88" s="159"/>
      <c r="DB88" s="159"/>
      <c r="DC88" s="159"/>
      <c r="DD88" s="78"/>
      <c r="DE88" s="79"/>
      <c r="DF88" s="77" t="str">
        <f t="shared" si="164"/>
        <v>0</v>
      </c>
      <c r="DG88" s="81">
        <f t="shared" si="1772"/>
        <v>0</v>
      </c>
      <c r="DH88" s="160">
        <f t="shared" si="1773"/>
        <v>0</v>
      </c>
      <c r="DI88" s="160">
        <f t="shared" si="1774"/>
        <v>0</v>
      </c>
      <c r="DJ88" s="160">
        <f t="shared" si="1775"/>
        <v>0</v>
      </c>
      <c r="DK88" s="160">
        <f t="shared" si="1776"/>
        <v>0</v>
      </c>
      <c r="DL88" s="161">
        <f t="shared" ref="DL88:DM88" si="2200">DL87</f>
        <v>8</v>
      </c>
      <c r="DM88" s="175">
        <f t="shared" si="2200"/>
        <v>1171</v>
      </c>
      <c r="DN88" s="163" t="str">
        <f t="shared" si="1778"/>
        <v>1</v>
      </c>
      <c r="DO88" s="164">
        <f t="shared" si="172"/>
        <v>2</v>
      </c>
      <c r="DP88" s="165">
        <f t="shared" si="173"/>
        <v>0</v>
      </c>
      <c r="DQ88" s="166"/>
      <c r="DR88" s="166"/>
      <c r="DS88" s="166"/>
      <c r="DT88" s="84"/>
      <c r="DU88" s="85"/>
      <c r="DV88" s="83" t="str">
        <f t="shared" si="174"/>
        <v>0</v>
      </c>
      <c r="DW88" s="167">
        <f t="shared" si="1779"/>
        <v>0</v>
      </c>
      <c r="DX88" s="168">
        <f t="shared" si="1780"/>
        <v>0</v>
      </c>
      <c r="DY88" s="168">
        <f t="shared" si="1781"/>
        <v>0</v>
      </c>
      <c r="DZ88" s="168">
        <f t="shared" si="1782"/>
        <v>0</v>
      </c>
      <c r="EA88" s="168">
        <f t="shared" si="1783"/>
        <v>0</v>
      </c>
      <c r="EB88" s="154">
        <f t="shared" ref="EB88:EC88" si="2201">EB87</f>
        <v>9</v>
      </c>
      <c r="EC88" s="173">
        <f t="shared" si="2201"/>
        <v>1172</v>
      </c>
      <c r="ED88" s="156" t="str">
        <f t="shared" si="1785"/>
        <v>1</v>
      </c>
      <c r="EE88" s="157">
        <f t="shared" si="182"/>
        <v>5</v>
      </c>
      <c r="EF88" s="169">
        <f t="shared" si="183"/>
        <v>0</v>
      </c>
      <c r="EG88" s="159"/>
      <c r="EH88" s="159"/>
      <c r="EI88" s="159"/>
      <c r="EJ88" s="78"/>
      <c r="EK88" s="79"/>
      <c r="EL88" s="77" t="str">
        <f t="shared" si="184"/>
        <v>0</v>
      </c>
      <c r="EM88" s="81">
        <f t="shared" si="1786"/>
        <v>0</v>
      </c>
      <c r="EN88" s="160">
        <f t="shared" si="1787"/>
        <v>0</v>
      </c>
      <c r="EO88" s="160">
        <f t="shared" si="1788"/>
        <v>0</v>
      </c>
      <c r="EP88" s="160">
        <f t="shared" si="1789"/>
        <v>0</v>
      </c>
      <c r="EQ88" s="160">
        <f t="shared" si="1790"/>
        <v>0</v>
      </c>
      <c r="ER88" s="161">
        <f t="shared" ref="ER88:ES88" si="2202">ER87</f>
        <v>10</v>
      </c>
      <c r="ES88" s="175">
        <f t="shared" si="2202"/>
        <v>1173</v>
      </c>
      <c r="ET88" s="163" t="str">
        <f t="shared" si="1792"/>
        <v>1</v>
      </c>
      <c r="EU88" s="164">
        <f t="shared" si="192"/>
        <v>19</v>
      </c>
      <c r="EV88" s="165">
        <f t="shared" si="193"/>
        <v>0</v>
      </c>
      <c r="EW88" s="166"/>
      <c r="EX88" s="166"/>
      <c r="EY88" s="166"/>
      <c r="EZ88" s="84"/>
      <c r="FA88" s="85"/>
      <c r="FB88" s="83" t="str">
        <f t="shared" si="194"/>
        <v>0</v>
      </c>
      <c r="FC88" s="167">
        <f t="shared" si="1793"/>
        <v>0</v>
      </c>
      <c r="FD88" s="168">
        <f t="shared" si="1794"/>
        <v>0</v>
      </c>
      <c r="FE88" s="168">
        <f t="shared" si="1795"/>
        <v>0</v>
      </c>
      <c r="FF88" s="168">
        <f t="shared" si="1796"/>
        <v>0</v>
      </c>
      <c r="FG88" s="168">
        <f t="shared" si="1797"/>
        <v>0</v>
      </c>
      <c r="FH88" s="154">
        <f t="shared" ref="FH88:FI88" si="2203">FH87</f>
        <v>11</v>
      </c>
      <c r="FI88" s="173">
        <f t="shared" si="2203"/>
        <v>1174</v>
      </c>
      <c r="FJ88" s="156" t="str">
        <f t="shared" si="1799"/>
        <v>1</v>
      </c>
      <c r="FK88" s="157">
        <f t="shared" si="202"/>
        <v>4</v>
      </c>
      <c r="FL88" s="158">
        <f t="shared" si="203"/>
        <v>0</v>
      </c>
      <c r="FM88" s="159"/>
      <c r="FN88" s="159"/>
      <c r="FO88" s="159"/>
      <c r="FP88" s="78"/>
      <c r="FQ88" s="79"/>
      <c r="FR88" s="77" t="str">
        <f t="shared" si="204"/>
        <v>0</v>
      </c>
      <c r="FS88" s="81">
        <f t="shared" si="1800"/>
        <v>0</v>
      </c>
      <c r="FT88" s="160">
        <f t="shared" si="1801"/>
        <v>0</v>
      </c>
      <c r="FU88" s="160">
        <f t="shared" si="1802"/>
        <v>0</v>
      </c>
      <c r="FV88" s="160">
        <f t="shared" si="1803"/>
        <v>0</v>
      </c>
      <c r="FW88" s="160">
        <f t="shared" si="1804"/>
        <v>0</v>
      </c>
      <c r="FX88" s="161">
        <f t="shared" ref="FX88:FY88" si="2204">FX87</f>
        <v>12</v>
      </c>
      <c r="FY88" s="175">
        <f t="shared" si="2204"/>
        <v>1175</v>
      </c>
      <c r="FZ88" s="163" t="str">
        <f t="shared" si="1806"/>
        <v>1</v>
      </c>
      <c r="GA88" s="164">
        <f t="shared" si="212"/>
        <v>2</v>
      </c>
      <c r="GB88" s="165">
        <f t="shared" si="213"/>
        <v>0</v>
      </c>
      <c r="GC88" s="166"/>
      <c r="GD88" s="166"/>
      <c r="GE88" s="166"/>
      <c r="GF88" s="84"/>
      <c r="GG88" s="85"/>
      <c r="GH88" s="83" t="str">
        <f t="shared" si="214"/>
        <v>0</v>
      </c>
      <c r="GI88" s="167">
        <f t="shared" si="1807"/>
        <v>0</v>
      </c>
      <c r="GJ88" s="168">
        <f t="shared" si="1808"/>
        <v>0</v>
      </c>
      <c r="GK88" s="168">
        <f t="shared" si="1809"/>
        <v>0</v>
      </c>
      <c r="GL88" s="168">
        <f t="shared" si="1810"/>
        <v>0</v>
      </c>
      <c r="GM88" s="168">
        <f t="shared" si="1811"/>
        <v>0</v>
      </c>
      <c r="GN88" s="154">
        <f t="shared" ref="GN88:GO88" si="2205">GN87</f>
        <v>13</v>
      </c>
      <c r="GO88" s="173">
        <f t="shared" si="2205"/>
        <v>1176</v>
      </c>
      <c r="GP88" s="156" t="str">
        <f t="shared" si="1813"/>
        <v>1</v>
      </c>
      <c r="GQ88" s="157">
        <f t="shared" si="222"/>
        <v>3</v>
      </c>
      <c r="GR88" s="158">
        <f t="shared" si="223"/>
        <v>0</v>
      </c>
      <c r="GS88" s="159"/>
      <c r="GT88" s="159"/>
      <c r="GU88" s="159"/>
      <c r="GV88" s="78"/>
      <c r="GW88" s="79"/>
      <c r="GX88" s="77" t="str">
        <f t="shared" si="224"/>
        <v>0</v>
      </c>
      <c r="GY88" s="81">
        <f t="shared" si="1814"/>
        <v>0</v>
      </c>
      <c r="GZ88" s="160">
        <f t="shared" si="1815"/>
        <v>0</v>
      </c>
      <c r="HA88" s="160">
        <f t="shared" si="1816"/>
        <v>0</v>
      </c>
      <c r="HB88" s="160">
        <f t="shared" si="1817"/>
        <v>0</v>
      </c>
      <c r="HC88" s="160">
        <f t="shared" si="1818"/>
        <v>0</v>
      </c>
      <c r="HD88" s="161">
        <f t="shared" ref="HD88:HE88" si="2206">HD87</f>
        <v>14</v>
      </c>
      <c r="HE88" s="175">
        <f t="shared" si="2206"/>
        <v>1177</v>
      </c>
      <c r="HF88" s="163" t="str">
        <f t="shared" si="1820"/>
        <v>1</v>
      </c>
      <c r="HG88" s="164">
        <f t="shared" si="232"/>
        <v>5</v>
      </c>
      <c r="HH88" s="165">
        <f t="shared" si="233"/>
        <v>0</v>
      </c>
      <c r="HI88" s="166"/>
      <c r="HJ88" s="166"/>
      <c r="HK88" s="166"/>
      <c r="HL88" s="84"/>
      <c r="HM88" s="85"/>
      <c r="HN88" s="83" t="str">
        <f t="shared" si="234"/>
        <v>0</v>
      </c>
      <c r="HO88" s="167">
        <f t="shared" si="1821"/>
        <v>0</v>
      </c>
      <c r="HP88" s="168">
        <f t="shared" si="1822"/>
        <v>0</v>
      </c>
      <c r="HQ88" s="168">
        <f t="shared" si="1823"/>
        <v>0</v>
      </c>
      <c r="HR88" s="168">
        <f t="shared" si="1824"/>
        <v>0</v>
      </c>
      <c r="HS88" s="168">
        <f t="shared" si="1825"/>
        <v>0</v>
      </c>
      <c r="HT88" s="154">
        <f t="shared" ref="HT88:HU88" si="2207">HT87</f>
        <v>15</v>
      </c>
      <c r="HU88" s="173">
        <f t="shared" si="2207"/>
        <v>1178</v>
      </c>
      <c r="HV88" s="156" t="str">
        <f t="shared" si="1827"/>
        <v>1</v>
      </c>
      <c r="HW88" s="157" t="str">
        <f t="shared" si="242"/>
        <v/>
      </c>
      <c r="HX88" s="169">
        <f t="shared" si="243"/>
        <v>0</v>
      </c>
      <c r="HY88" s="159"/>
      <c r="HZ88" s="159"/>
      <c r="IA88" s="159"/>
      <c r="IB88" s="160"/>
      <c r="IC88" s="160"/>
      <c r="ID88" s="160" t="str">
        <f t="shared" si="244"/>
        <v>0</v>
      </c>
      <c r="IE88" s="160">
        <f t="shared" si="1828"/>
        <v>0</v>
      </c>
      <c r="IF88" s="160">
        <f t="shared" si="1829"/>
        <v>0</v>
      </c>
      <c r="IG88" s="160">
        <f t="shared" si="1830"/>
        <v>0</v>
      </c>
      <c r="IH88" s="160">
        <f t="shared" si="1831"/>
        <v>0</v>
      </c>
      <c r="II88" s="160">
        <f t="shared" si="1832"/>
        <v>0</v>
      </c>
      <c r="IJ88" s="161">
        <f t="shared" ref="IJ88:IK88" si="2208">IJ87</f>
        <v>16</v>
      </c>
      <c r="IK88" s="175">
        <f t="shared" si="2208"/>
        <v>1179</v>
      </c>
      <c r="IL88" s="163" t="str">
        <f t="shared" si="1834"/>
        <v>1</v>
      </c>
      <c r="IM88" s="164" t="str">
        <f t="shared" si="252"/>
        <v/>
      </c>
      <c r="IN88" s="165">
        <f t="shared" si="253"/>
        <v>0</v>
      </c>
      <c r="IO88" s="166"/>
      <c r="IP88" s="166"/>
      <c r="IQ88" s="166"/>
      <c r="IR88" s="168"/>
      <c r="IS88" s="168"/>
      <c r="IT88" s="170" t="str">
        <f t="shared" si="254"/>
        <v>0</v>
      </c>
      <c r="IU88" s="170">
        <f t="shared" si="1835"/>
        <v>0</v>
      </c>
      <c r="IV88" s="168">
        <f t="shared" si="1836"/>
        <v>0</v>
      </c>
      <c r="IW88" s="168">
        <f t="shared" si="1837"/>
        <v>0</v>
      </c>
      <c r="IX88" s="168">
        <f t="shared" si="1838"/>
        <v>0</v>
      </c>
      <c r="IY88" s="168">
        <f t="shared" si="1839"/>
        <v>0</v>
      </c>
      <c r="IZ88" s="154">
        <f t="shared" ref="IZ88:JA88" si="2209">IZ87</f>
        <v>17</v>
      </c>
      <c r="JA88" s="173">
        <f t="shared" si="2209"/>
        <v>1180</v>
      </c>
      <c r="JB88" s="156" t="str">
        <f t="shared" si="1841"/>
        <v>1</v>
      </c>
      <c r="JC88" s="157" t="str">
        <f t="shared" si="262"/>
        <v/>
      </c>
      <c r="JD88" s="158">
        <f t="shared" si="263"/>
        <v>0</v>
      </c>
      <c r="JE88" s="159"/>
      <c r="JF88" s="159"/>
      <c r="JG88" s="159"/>
      <c r="JH88" s="160"/>
      <c r="JI88" s="160"/>
      <c r="JJ88" s="171" t="str">
        <f t="shared" si="264"/>
        <v>0</v>
      </c>
      <c r="JK88" s="171">
        <f t="shared" si="1842"/>
        <v>0</v>
      </c>
      <c r="JL88" s="160">
        <f t="shared" si="1843"/>
        <v>0</v>
      </c>
      <c r="JM88" s="160">
        <f t="shared" si="1844"/>
        <v>0</v>
      </c>
      <c r="JN88" s="160">
        <f t="shared" si="1845"/>
        <v>0</v>
      </c>
      <c r="JO88" s="160">
        <f t="shared" si="1846"/>
        <v>0</v>
      </c>
      <c r="JP88" s="161">
        <f t="shared" ref="JP88:JQ88" si="2210">JP87</f>
        <v>18</v>
      </c>
      <c r="JQ88" s="175">
        <f t="shared" si="2210"/>
        <v>1181</v>
      </c>
      <c r="JR88" s="163" t="str">
        <f t="shared" si="1848"/>
        <v>1</v>
      </c>
      <c r="JS88" s="164" t="str">
        <f t="shared" si="272"/>
        <v/>
      </c>
      <c r="JT88" s="165">
        <f t="shared" si="273"/>
        <v>0</v>
      </c>
      <c r="JU88" s="166"/>
      <c r="JV88" s="166"/>
      <c r="JW88" s="166"/>
      <c r="JX88" s="168"/>
      <c r="JY88" s="168"/>
      <c r="JZ88" s="170" t="str">
        <f t="shared" si="274"/>
        <v>0</v>
      </c>
      <c r="KA88" s="170">
        <f t="shared" si="1849"/>
        <v>0</v>
      </c>
      <c r="KB88" s="168">
        <f t="shared" si="1850"/>
        <v>0</v>
      </c>
      <c r="KC88" s="168">
        <f t="shared" si="1851"/>
        <v>0</v>
      </c>
      <c r="KD88" s="168">
        <f t="shared" si="1852"/>
        <v>0</v>
      </c>
      <c r="KE88" s="168">
        <f t="shared" si="1853"/>
        <v>0</v>
      </c>
      <c r="KF88" s="154">
        <f t="shared" ref="KF88:KG88" si="2211">KF87</f>
        <v>19</v>
      </c>
      <c r="KG88" s="173">
        <f t="shared" si="2211"/>
        <v>1182</v>
      </c>
      <c r="KH88" s="156" t="str">
        <f t="shared" si="1855"/>
        <v>1</v>
      </c>
      <c r="KI88" s="157" t="str">
        <f t="shared" si="282"/>
        <v/>
      </c>
      <c r="KJ88" s="158">
        <f t="shared" si="283"/>
        <v>0</v>
      </c>
      <c r="KK88" s="159"/>
      <c r="KL88" s="159"/>
      <c r="KM88" s="159"/>
      <c r="KN88" s="160"/>
      <c r="KO88" s="160"/>
      <c r="KP88" s="171" t="str">
        <f t="shared" si="284"/>
        <v>0</v>
      </c>
      <c r="KQ88" s="171">
        <f t="shared" si="1856"/>
        <v>0</v>
      </c>
      <c r="KR88" s="160">
        <f t="shared" si="1857"/>
        <v>0</v>
      </c>
      <c r="KS88" s="160">
        <f t="shared" si="1858"/>
        <v>0</v>
      </c>
      <c r="KT88" s="160">
        <f t="shared" si="1859"/>
        <v>0</v>
      </c>
      <c r="KU88" s="160">
        <f t="shared" si="1860"/>
        <v>0</v>
      </c>
      <c r="KV88" s="161">
        <f t="shared" ref="KV88:KW88" si="2212">KV87</f>
        <v>20</v>
      </c>
      <c r="KW88" s="175">
        <f t="shared" si="2212"/>
        <v>1183</v>
      </c>
      <c r="KX88" s="163" t="str">
        <f t="shared" si="1862"/>
        <v>1</v>
      </c>
      <c r="KY88" s="164" t="str">
        <f t="shared" si="292"/>
        <v/>
      </c>
      <c r="KZ88" s="165">
        <f t="shared" si="293"/>
        <v>0</v>
      </c>
      <c r="LA88" s="166"/>
      <c r="LB88" s="166"/>
      <c r="LC88" s="166"/>
      <c r="LD88" s="168"/>
      <c r="LE88" s="168"/>
      <c r="LF88" s="170" t="str">
        <f t="shared" si="294"/>
        <v>0</v>
      </c>
      <c r="LG88" s="170">
        <f t="shared" si="1863"/>
        <v>0</v>
      </c>
      <c r="LH88" s="168">
        <f t="shared" si="1864"/>
        <v>0</v>
      </c>
      <c r="LI88" s="168">
        <f t="shared" si="1865"/>
        <v>0</v>
      </c>
      <c r="LJ88" s="168">
        <f t="shared" si="1866"/>
        <v>0</v>
      </c>
      <c r="LK88" s="168">
        <f t="shared" si="1867"/>
        <v>0</v>
      </c>
      <c r="LL88" s="172"/>
      <c r="LM88" s="172"/>
      <c r="LN88" s="168" t="str">
        <f t="shared" si="1868"/>
        <v>#REF!</v>
      </c>
      <c r="LO88" s="168" t="str">
        <f t="shared" si="1869"/>
        <v>#REF!</v>
      </c>
      <c r="LP88" s="168" t="str">
        <f t="shared" si="1870"/>
        <v>#REF!</v>
      </c>
      <c r="LQ88" s="168" t="str">
        <f t="shared" si="1871"/>
        <v>#REF!</v>
      </c>
    </row>
    <row r="89" ht="15.75" customHeight="1">
      <c r="A89" s="151">
        <v>46193.0</v>
      </c>
      <c r="B89" s="152" t="s">
        <v>30</v>
      </c>
      <c r="C89" s="153">
        <f t="shared" si="99"/>
        <v>0</v>
      </c>
      <c r="D89" s="154">
        <f t="shared" ref="D89:E89" si="2213">D88</f>
        <v>1</v>
      </c>
      <c r="E89" s="173">
        <f t="shared" si="2213"/>
        <v>1164</v>
      </c>
      <c r="F89" s="156" t="str">
        <f t="shared" si="1993"/>
        <v>1</v>
      </c>
      <c r="G89" s="157">
        <f t="shared" si="102"/>
        <v>1</v>
      </c>
      <c r="H89" s="158">
        <f t="shared" si="103"/>
        <v>0</v>
      </c>
      <c r="I89" s="159"/>
      <c r="J89" s="159"/>
      <c r="K89" s="159"/>
      <c r="L89" s="78"/>
      <c r="M89" s="79"/>
      <c r="N89" s="77" t="str">
        <f t="shared" si="104"/>
        <v>0</v>
      </c>
      <c r="O89" s="81">
        <f t="shared" si="1730"/>
        <v>0</v>
      </c>
      <c r="P89" s="160">
        <f t="shared" si="1731"/>
        <v>0</v>
      </c>
      <c r="Q89" s="160">
        <f t="shared" si="1732"/>
        <v>0</v>
      </c>
      <c r="R89" s="160">
        <f t="shared" si="1733"/>
        <v>0</v>
      </c>
      <c r="S89" s="160">
        <f t="shared" si="1734"/>
        <v>0</v>
      </c>
      <c r="T89" s="161">
        <f t="shared" ref="T89:U89" si="2214">T88</f>
        <v>2</v>
      </c>
      <c r="U89" s="175">
        <f t="shared" si="2214"/>
        <v>1165</v>
      </c>
      <c r="V89" s="163" t="str">
        <f t="shared" si="1736"/>
        <v>1</v>
      </c>
      <c r="W89" s="164">
        <f t="shared" si="112"/>
        <v>1</v>
      </c>
      <c r="X89" s="165">
        <f t="shared" si="113"/>
        <v>0</v>
      </c>
      <c r="Y89" s="166"/>
      <c r="Z89" s="166"/>
      <c r="AA89" s="166"/>
      <c r="AB89" s="84"/>
      <c r="AC89" s="85"/>
      <c r="AD89" s="83" t="str">
        <f t="shared" si="114"/>
        <v>0</v>
      </c>
      <c r="AE89" s="167">
        <f t="shared" si="1737"/>
        <v>0</v>
      </c>
      <c r="AF89" s="168">
        <f t="shared" si="1738"/>
        <v>0</v>
      </c>
      <c r="AG89" s="168">
        <f t="shared" si="1739"/>
        <v>0</v>
      </c>
      <c r="AH89" s="168">
        <f t="shared" si="1740"/>
        <v>0</v>
      </c>
      <c r="AI89" s="168">
        <f t="shared" si="1741"/>
        <v>0</v>
      </c>
      <c r="AJ89" s="154">
        <f t="shared" ref="AJ89:AK89" si="2215">AJ88</f>
        <v>3</v>
      </c>
      <c r="AK89" s="173">
        <f t="shared" si="2215"/>
        <v>1166</v>
      </c>
      <c r="AL89" s="156" t="str">
        <f t="shared" si="1743"/>
        <v>1</v>
      </c>
      <c r="AM89" s="157">
        <f t="shared" si="122"/>
        <v>2</v>
      </c>
      <c r="AN89" s="158">
        <f t="shared" si="123"/>
        <v>0</v>
      </c>
      <c r="AO89" s="159"/>
      <c r="AP89" s="159"/>
      <c r="AQ89" s="159"/>
      <c r="AR89" s="78"/>
      <c r="AS89" s="79"/>
      <c r="AT89" s="77" t="str">
        <f t="shared" si="124"/>
        <v>0</v>
      </c>
      <c r="AU89" s="81">
        <f t="shared" si="1744"/>
        <v>0</v>
      </c>
      <c r="AV89" s="160">
        <f t="shared" si="1745"/>
        <v>0</v>
      </c>
      <c r="AW89" s="160">
        <f t="shared" si="1746"/>
        <v>0</v>
      </c>
      <c r="AX89" s="160">
        <f t="shared" si="1747"/>
        <v>0</v>
      </c>
      <c r="AY89" s="160">
        <f t="shared" si="1748"/>
        <v>0</v>
      </c>
      <c r="AZ89" s="161">
        <f t="shared" ref="AZ89:BA89" si="2216">AZ88</f>
        <v>4</v>
      </c>
      <c r="BA89" s="175">
        <f t="shared" si="2216"/>
        <v>1167</v>
      </c>
      <c r="BB89" s="163" t="str">
        <f t="shared" si="1750"/>
        <v>1</v>
      </c>
      <c r="BC89" s="164">
        <f t="shared" si="132"/>
        <v>4</v>
      </c>
      <c r="BD89" s="165">
        <f t="shared" si="133"/>
        <v>0</v>
      </c>
      <c r="BE89" s="166"/>
      <c r="BF89" s="166"/>
      <c r="BG89" s="166"/>
      <c r="BH89" s="84"/>
      <c r="BI89" s="85"/>
      <c r="BJ89" s="83" t="str">
        <f t="shared" si="134"/>
        <v>0</v>
      </c>
      <c r="BK89" s="167">
        <f t="shared" si="1751"/>
        <v>0</v>
      </c>
      <c r="BL89" s="168">
        <f t="shared" si="1752"/>
        <v>0</v>
      </c>
      <c r="BM89" s="168">
        <f t="shared" si="1753"/>
        <v>0</v>
      </c>
      <c r="BN89" s="168">
        <f t="shared" si="1754"/>
        <v>0</v>
      </c>
      <c r="BO89" s="168">
        <f t="shared" si="1755"/>
        <v>0</v>
      </c>
      <c r="BP89" s="154">
        <f t="shared" ref="BP89:BQ89" si="2217">BP88</f>
        <v>5</v>
      </c>
      <c r="BQ89" s="173">
        <f t="shared" si="2217"/>
        <v>1168</v>
      </c>
      <c r="BR89" s="156" t="str">
        <f t="shared" si="1757"/>
        <v>1</v>
      </c>
      <c r="BS89" s="157">
        <f t="shared" si="142"/>
        <v>4</v>
      </c>
      <c r="BT89" s="158">
        <f t="shared" si="143"/>
        <v>0</v>
      </c>
      <c r="BU89" s="159"/>
      <c r="BV89" s="159"/>
      <c r="BW89" s="159"/>
      <c r="BX89" s="78"/>
      <c r="BY89" s="79"/>
      <c r="BZ89" s="77" t="str">
        <f t="shared" si="144"/>
        <v>0</v>
      </c>
      <c r="CA89" s="81">
        <f t="shared" si="1758"/>
        <v>0</v>
      </c>
      <c r="CB89" s="160">
        <f t="shared" si="1759"/>
        <v>0</v>
      </c>
      <c r="CC89" s="160">
        <f t="shared" si="1760"/>
        <v>0</v>
      </c>
      <c r="CD89" s="160">
        <f t="shared" si="1761"/>
        <v>0</v>
      </c>
      <c r="CE89" s="160">
        <f t="shared" si="1762"/>
        <v>0</v>
      </c>
      <c r="CF89" s="161">
        <f t="shared" ref="CF89:CG89" si="2218">CF88</f>
        <v>6</v>
      </c>
      <c r="CG89" s="175">
        <f t="shared" si="2218"/>
        <v>1169</v>
      </c>
      <c r="CH89" s="163" t="str">
        <f t="shared" si="1764"/>
        <v>1</v>
      </c>
      <c r="CI89" s="164">
        <f t="shared" si="152"/>
        <v>2</v>
      </c>
      <c r="CJ89" s="165">
        <f t="shared" si="153"/>
        <v>0</v>
      </c>
      <c r="CK89" s="166"/>
      <c r="CL89" s="166"/>
      <c r="CM89" s="166"/>
      <c r="CN89" s="84"/>
      <c r="CO89" s="85"/>
      <c r="CP89" s="83" t="str">
        <f t="shared" si="154"/>
        <v>0</v>
      </c>
      <c r="CQ89" s="167">
        <f t="shared" si="1765"/>
        <v>0</v>
      </c>
      <c r="CR89" s="168">
        <f t="shared" si="1766"/>
        <v>0</v>
      </c>
      <c r="CS89" s="168">
        <f t="shared" si="1767"/>
        <v>0</v>
      </c>
      <c r="CT89" s="168">
        <f t="shared" si="1768"/>
        <v>0</v>
      </c>
      <c r="CU89" s="168">
        <f t="shared" si="1769"/>
        <v>0</v>
      </c>
      <c r="CV89" s="154">
        <f t="shared" ref="CV89:CW89" si="2219">CV88</f>
        <v>7</v>
      </c>
      <c r="CW89" s="173">
        <f t="shared" si="2219"/>
        <v>1170</v>
      </c>
      <c r="CX89" s="156" t="str">
        <f t="shared" si="1771"/>
        <v>1</v>
      </c>
      <c r="CY89" s="157">
        <f t="shared" si="162"/>
        <v>2</v>
      </c>
      <c r="CZ89" s="158">
        <f t="shared" si="163"/>
        <v>0</v>
      </c>
      <c r="DA89" s="159"/>
      <c r="DB89" s="159"/>
      <c r="DC89" s="159"/>
      <c r="DD89" s="78"/>
      <c r="DE89" s="79"/>
      <c r="DF89" s="77" t="str">
        <f t="shared" si="164"/>
        <v>0</v>
      </c>
      <c r="DG89" s="81">
        <f t="shared" si="1772"/>
        <v>0</v>
      </c>
      <c r="DH89" s="160">
        <f t="shared" si="1773"/>
        <v>0</v>
      </c>
      <c r="DI89" s="160">
        <f t="shared" si="1774"/>
        <v>0</v>
      </c>
      <c r="DJ89" s="160">
        <f t="shared" si="1775"/>
        <v>0</v>
      </c>
      <c r="DK89" s="160">
        <f t="shared" si="1776"/>
        <v>0</v>
      </c>
      <c r="DL89" s="161">
        <f t="shared" ref="DL89:DM89" si="2220">DL88</f>
        <v>8</v>
      </c>
      <c r="DM89" s="175">
        <f t="shared" si="2220"/>
        <v>1171</v>
      </c>
      <c r="DN89" s="163" t="str">
        <f t="shared" si="1778"/>
        <v>1</v>
      </c>
      <c r="DO89" s="164">
        <f t="shared" si="172"/>
        <v>2</v>
      </c>
      <c r="DP89" s="165">
        <f t="shared" si="173"/>
        <v>0</v>
      </c>
      <c r="DQ89" s="166"/>
      <c r="DR89" s="166"/>
      <c r="DS89" s="166"/>
      <c r="DT89" s="84"/>
      <c r="DU89" s="85"/>
      <c r="DV89" s="83" t="str">
        <f t="shared" si="174"/>
        <v>0</v>
      </c>
      <c r="DW89" s="167">
        <f t="shared" si="1779"/>
        <v>0</v>
      </c>
      <c r="DX89" s="168">
        <f t="shared" si="1780"/>
        <v>0</v>
      </c>
      <c r="DY89" s="168">
        <f t="shared" si="1781"/>
        <v>0</v>
      </c>
      <c r="DZ89" s="168">
        <f t="shared" si="1782"/>
        <v>0</v>
      </c>
      <c r="EA89" s="168">
        <f t="shared" si="1783"/>
        <v>0</v>
      </c>
      <c r="EB89" s="154">
        <f t="shared" ref="EB89:EC89" si="2221">EB88</f>
        <v>9</v>
      </c>
      <c r="EC89" s="173">
        <f t="shared" si="2221"/>
        <v>1172</v>
      </c>
      <c r="ED89" s="156" t="str">
        <f t="shared" si="1785"/>
        <v>1</v>
      </c>
      <c r="EE89" s="157">
        <f t="shared" si="182"/>
        <v>5</v>
      </c>
      <c r="EF89" s="169">
        <f t="shared" si="183"/>
        <v>0</v>
      </c>
      <c r="EG89" s="159"/>
      <c r="EH89" s="159"/>
      <c r="EI89" s="159"/>
      <c r="EJ89" s="78"/>
      <c r="EK89" s="79"/>
      <c r="EL89" s="77" t="str">
        <f t="shared" si="184"/>
        <v>0</v>
      </c>
      <c r="EM89" s="81">
        <f t="shared" si="1786"/>
        <v>0</v>
      </c>
      <c r="EN89" s="160">
        <f t="shared" si="1787"/>
        <v>0</v>
      </c>
      <c r="EO89" s="160">
        <f t="shared" si="1788"/>
        <v>0</v>
      </c>
      <c r="EP89" s="160">
        <f t="shared" si="1789"/>
        <v>0</v>
      </c>
      <c r="EQ89" s="160">
        <f t="shared" si="1790"/>
        <v>0</v>
      </c>
      <c r="ER89" s="161">
        <f t="shared" ref="ER89:ES89" si="2222">ER88</f>
        <v>10</v>
      </c>
      <c r="ES89" s="175">
        <f t="shared" si="2222"/>
        <v>1173</v>
      </c>
      <c r="ET89" s="163" t="str">
        <f t="shared" si="1792"/>
        <v>1</v>
      </c>
      <c r="EU89" s="164">
        <f t="shared" si="192"/>
        <v>19</v>
      </c>
      <c r="EV89" s="165">
        <f t="shared" si="193"/>
        <v>0</v>
      </c>
      <c r="EW89" s="166"/>
      <c r="EX89" s="166"/>
      <c r="EY89" s="166"/>
      <c r="EZ89" s="84"/>
      <c r="FA89" s="85"/>
      <c r="FB89" s="83" t="str">
        <f t="shared" si="194"/>
        <v>0</v>
      </c>
      <c r="FC89" s="167">
        <f t="shared" si="1793"/>
        <v>0</v>
      </c>
      <c r="FD89" s="168">
        <f t="shared" si="1794"/>
        <v>0</v>
      </c>
      <c r="FE89" s="168">
        <f t="shared" si="1795"/>
        <v>0</v>
      </c>
      <c r="FF89" s="168">
        <f t="shared" si="1796"/>
        <v>0</v>
      </c>
      <c r="FG89" s="168">
        <f t="shared" si="1797"/>
        <v>0</v>
      </c>
      <c r="FH89" s="154">
        <f t="shared" ref="FH89:FI89" si="2223">FH88</f>
        <v>11</v>
      </c>
      <c r="FI89" s="173">
        <f t="shared" si="2223"/>
        <v>1174</v>
      </c>
      <c r="FJ89" s="156" t="str">
        <f t="shared" si="1799"/>
        <v>1</v>
      </c>
      <c r="FK89" s="157">
        <f t="shared" si="202"/>
        <v>4</v>
      </c>
      <c r="FL89" s="158">
        <f t="shared" si="203"/>
        <v>0</v>
      </c>
      <c r="FM89" s="159"/>
      <c r="FN89" s="159"/>
      <c r="FO89" s="159"/>
      <c r="FP89" s="78"/>
      <c r="FQ89" s="79"/>
      <c r="FR89" s="77" t="str">
        <f t="shared" si="204"/>
        <v>0</v>
      </c>
      <c r="FS89" s="81">
        <f t="shared" si="1800"/>
        <v>0</v>
      </c>
      <c r="FT89" s="160">
        <f t="shared" si="1801"/>
        <v>0</v>
      </c>
      <c r="FU89" s="160">
        <f t="shared" si="1802"/>
        <v>0</v>
      </c>
      <c r="FV89" s="160">
        <f t="shared" si="1803"/>
        <v>0</v>
      </c>
      <c r="FW89" s="160">
        <f t="shared" si="1804"/>
        <v>0</v>
      </c>
      <c r="FX89" s="161">
        <f t="shared" ref="FX89:FY89" si="2224">FX88</f>
        <v>12</v>
      </c>
      <c r="FY89" s="175">
        <f t="shared" si="2224"/>
        <v>1175</v>
      </c>
      <c r="FZ89" s="163" t="str">
        <f t="shared" si="1806"/>
        <v>1</v>
      </c>
      <c r="GA89" s="164">
        <f t="shared" si="212"/>
        <v>2</v>
      </c>
      <c r="GB89" s="165">
        <f t="shared" si="213"/>
        <v>0</v>
      </c>
      <c r="GC89" s="166"/>
      <c r="GD89" s="166"/>
      <c r="GE89" s="166"/>
      <c r="GF89" s="84"/>
      <c r="GG89" s="85"/>
      <c r="GH89" s="83" t="str">
        <f t="shared" si="214"/>
        <v>0</v>
      </c>
      <c r="GI89" s="167">
        <f t="shared" si="1807"/>
        <v>0</v>
      </c>
      <c r="GJ89" s="168">
        <f t="shared" si="1808"/>
        <v>0</v>
      </c>
      <c r="GK89" s="168">
        <f t="shared" si="1809"/>
        <v>0</v>
      </c>
      <c r="GL89" s="168">
        <f t="shared" si="1810"/>
        <v>0</v>
      </c>
      <c r="GM89" s="168">
        <f t="shared" si="1811"/>
        <v>0</v>
      </c>
      <c r="GN89" s="154">
        <f t="shared" ref="GN89:GO89" si="2225">GN88</f>
        <v>13</v>
      </c>
      <c r="GO89" s="173">
        <f t="shared" si="2225"/>
        <v>1176</v>
      </c>
      <c r="GP89" s="156" t="str">
        <f t="shared" si="1813"/>
        <v>1</v>
      </c>
      <c r="GQ89" s="157">
        <f t="shared" si="222"/>
        <v>3</v>
      </c>
      <c r="GR89" s="158">
        <f t="shared" si="223"/>
        <v>0</v>
      </c>
      <c r="GS89" s="159"/>
      <c r="GT89" s="159"/>
      <c r="GU89" s="159"/>
      <c r="GV89" s="78"/>
      <c r="GW89" s="79"/>
      <c r="GX89" s="77" t="str">
        <f t="shared" si="224"/>
        <v>0</v>
      </c>
      <c r="GY89" s="81">
        <f t="shared" si="1814"/>
        <v>0</v>
      </c>
      <c r="GZ89" s="160">
        <f t="shared" si="1815"/>
        <v>0</v>
      </c>
      <c r="HA89" s="160">
        <f t="shared" si="1816"/>
        <v>0</v>
      </c>
      <c r="HB89" s="160">
        <f t="shared" si="1817"/>
        <v>0</v>
      </c>
      <c r="HC89" s="160">
        <f t="shared" si="1818"/>
        <v>0</v>
      </c>
      <c r="HD89" s="161">
        <f t="shared" ref="HD89:HE89" si="2226">HD88</f>
        <v>14</v>
      </c>
      <c r="HE89" s="175">
        <f t="shared" si="2226"/>
        <v>1177</v>
      </c>
      <c r="HF89" s="163" t="str">
        <f t="shared" si="1820"/>
        <v>1</v>
      </c>
      <c r="HG89" s="164">
        <f t="shared" si="232"/>
        <v>5</v>
      </c>
      <c r="HH89" s="165">
        <f t="shared" si="233"/>
        <v>0</v>
      </c>
      <c r="HI89" s="166"/>
      <c r="HJ89" s="166"/>
      <c r="HK89" s="166"/>
      <c r="HL89" s="84"/>
      <c r="HM89" s="85"/>
      <c r="HN89" s="83" t="str">
        <f t="shared" si="234"/>
        <v>0</v>
      </c>
      <c r="HO89" s="167">
        <f t="shared" si="1821"/>
        <v>0</v>
      </c>
      <c r="HP89" s="168">
        <f t="shared" si="1822"/>
        <v>0</v>
      </c>
      <c r="HQ89" s="168">
        <f t="shared" si="1823"/>
        <v>0</v>
      </c>
      <c r="HR89" s="168">
        <f t="shared" si="1824"/>
        <v>0</v>
      </c>
      <c r="HS89" s="168">
        <f t="shared" si="1825"/>
        <v>0</v>
      </c>
      <c r="HT89" s="154">
        <f t="shared" ref="HT89:HU89" si="2227">HT88</f>
        <v>15</v>
      </c>
      <c r="HU89" s="173">
        <f t="shared" si="2227"/>
        <v>1178</v>
      </c>
      <c r="HV89" s="156" t="str">
        <f t="shared" si="1827"/>
        <v>1</v>
      </c>
      <c r="HW89" s="157" t="str">
        <f t="shared" si="242"/>
        <v/>
      </c>
      <c r="HX89" s="169">
        <f t="shared" si="243"/>
        <v>0</v>
      </c>
      <c r="HY89" s="159"/>
      <c r="HZ89" s="159"/>
      <c r="IA89" s="159"/>
      <c r="IB89" s="160"/>
      <c r="IC89" s="160"/>
      <c r="ID89" s="160" t="str">
        <f t="shared" si="244"/>
        <v>0</v>
      </c>
      <c r="IE89" s="160">
        <f t="shared" si="1828"/>
        <v>0</v>
      </c>
      <c r="IF89" s="160">
        <f t="shared" si="1829"/>
        <v>0</v>
      </c>
      <c r="IG89" s="160">
        <f t="shared" si="1830"/>
        <v>0</v>
      </c>
      <c r="IH89" s="160">
        <f t="shared" si="1831"/>
        <v>0</v>
      </c>
      <c r="II89" s="160">
        <f t="shared" si="1832"/>
        <v>0</v>
      </c>
      <c r="IJ89" s="161">
        <f t="shared" ref="IJ89:IK89" si="2228">IJ88</f>
        <v>16</v>
      </c>
      <c r="IK89" s="175">
        <f t="shared" si="2228"/>
        <v>1179</v>
      </c>
      <c r="IL89" s="163" t="str">
        <f t="shared" si="1834"/>
        <v>1</v>
      </c>
      <c r="IM89" s="164" t="str">
        <f t="shared" si="252"/>
        <v/>
      </c>
      <c r="IN89" s="165">
        <f t="shared" si="253"/>
        <v>0</v>
      </c>
      <c r="IO89" s="166"/>
      <c r="IP89" s="166"/>
      <c r="IQ89" s="166"/>
      <c r="IR89" s="168"/>
      <c r="IS89" s="168"/>
      <c r="IT89" s="170" t="str">
        <f t="shared" si="254"/>
        <v>0</v>
      </c>
      <c r="IU89" s="170">
        <f t="shared" si="1835"/>
        <v>0</v>
      </c>
      <c r="IV89" s="168">
        <f t="shared" si="1836"/>
        <v>0</v>
      </c>
      <c r="IW89" s="168">
        <f t="shared" si="1837"/>
        <v>0</v>
      </c>
      <c r="IX89" s="168">
        <f t="shared" si="1838"/>
        <v>0</v>
      </c>
      <c r="IY89" s="168">
        <f t="shared" si="1839"/>
        <v>0</v>
      </c>
      <c r="IZ89" s="154">
        <f t="shared" ref="IZ89:JA89" si="2229">IZ88</f>
        <v>17</v>
      </c>
      <c r="JA89" s="173">
        <f t="shared" si="2229"/>
        <v>1180</v>
      </c>
      <c r="JB89" s="156" t="str">
        <f t="shared" si="1841"/>
        <v>1</v>
      </c>
      <c r="JC89" s="157" t="str">
        <f t="shared" si="262"/>
        <v/>
      </c>
      <c r="JD89" s="158">
        <f t="shared" si="263"/>
        <v>0</v>
      </c>
      <c r="JE89" s="159"/>
      <c r="JF89" s="159"/>
      <c r="JG89" s="159"/>
      <c r="JH89" s="160"/>
      <c r="JI89" s="160"/>
      <c r="JJ89" s="171" t="str">
        <f t="shared" si="264"/>
        <v>0</v>
      </c>
      <c r="JK89" s="171">
        <f t="shared" si="1842"/>
        <v>0</v>
      </c>
      <c r="JL89" s="160">
        <f t="shared" si="1843"/>
        <v>0</v>
      </c>
      <c r="JM89" s="160">
        <f t="shared" si="1844"/>
        <v>0</v>
      </c>
      <c r="JN89" s="160">
        <f t="shared" si="1845"/>
        <v>0</v>
      </c>
      <c r="JO89" s="160">
        <f t="shared" si="1846"/>
        <v>0</v>
      </c>
      <c r="JP89" s="161">
        <f t="shared" ref="JP89:JQ89" si="2230">JP88</f>
        <v>18</v>
      </c>
      <c r="JQ89" s="175">
        <f t="shared" si="2230"/>
        <v>1181</v>
      </c>
      <c r="JR89" s="163" t="str">
        <f t="shared" si="1848"/>
        <v>1</v>
      </c>
      <c r="JS89" s="164" t="str">
        <f t="shared" si="272"/>
        <v/>
      </c>
      <c r="JT89" s="165">
        <f t="shared" si="273"/>
        <v>0</v>
      </c>
      <c r="JU89" s="166"/>
      <c r="JV89" s="166"/>
      <c r="JW89" s="166"/>
      <c r="JX89" s="168"/>
      <c r="JY89" s="168"/>
      <c r="JZ89" s="170" t="str">
        <f t="shared" si="274"/>
        <v>0</v>
      </c>
      <c r="KA89" s="170">
        <f t="shared" si="1849"/>
        <v>0</v>
      </c>
      <c r="KB89" s="168">
        <f t="shared" si="1850"/>
        <v>0</v>
      </c>
      <c r="KC89" s="168">
        <f t="shared" si="1851"/>
        <v>0</v>
      </c>
      <c r="KD89" s="168">
        <f t="shared" si="1852"/>
        <v>0</v>
      </c>
      <c r="KE89" s="168">
        <f t="shared" si="1853"/>
        <v>0</v>
      </c>
      <c r="KF89" s="154">
        <f t="shared" ref="KF89:KG89" si="2231">KF88</f>
        <v>19</v>
      </c>
      <c r="KG89" s="173">
        <f t="shared" si="2231"/>
        <v>1182</v>
      </c>
      <c r="KH89" s="156" t="str">
        <f t="shared" si="1855"/>
        <v>1</v>
      </c>
      <c r="KI89" s="157" t="str">
        <f t="shared" si="282"/>
        <v/>
      </c>
      <c r="KJ89" s="158">
        <f t="shared" si="283"/>
        <v>0</v>
      </c>
      <c r="KK89" s="159"/>
      <c r="KL89" s="159"/>
      <c r="KM89" s="159"/>
      <c r="KN89" s="160"/>
      <c r="KO89" s="160"/>
      <c r="KP89" s="171" t="str">
        <f t="shared" si="284"/>
        <v>0</v>
      </c>
      <c r="KQ89" s="171">
        <f t="shared" si="1856"/>
        <v>0</v>
      </c>
      <c r="KR89" s="160">
        <f t="shared" si="1857"/>
        <v>0</v>
      </c>
      <c r="KS89" s="160">
        <f t="shared" si="1858"/>
        <v>0</v>
      </c>
      <c r="KT89" s="160">
        <f t="shared" si="1859"/>
        <v>0</v>
      </c>
      <c r="KU89" s="160">
        <f t="shared" si="1860"/>
        <v>0</v>
      </c>
      <c r="KV89" s="161">
        <f t="shared" ref="KV89:KW89" si="2232">KV88</f>
        <v>20</v>
      </c>
      <c r="KW89" s="175">
        <f t="shared" si="2232"/>
        <v>1183</v>
      </c>
      <c r="KX89" s="163" t="str">
        <f t="shared" si="1862"/>
        <v>1</v>
      </c>
      <c r="KY89" s="164" t="str">
        <f t="shared" si="292"/>
        <v/>
      </c>
      <c r="KZ89" s="165">
        <f t="shared" si="293"/>
        <v>0</v>
      </c>
      <c r="LA89" s="166"/>
      <c r="LB89" s="166"/>
      <c r="LC89" s="166"/>
      <c r="LD89" s="168"/>
      <c r="LE89" s="168"/>
      <c r="LF89" s="170" t="str">
        <f t="shared" si="294"/>
        <v>0</v>
      </c>
      <c r="LG89" s="170">
        <f t="shared" si="1863"/>
        <v>0</v>
      </c>
      <c r="LH89" s="168">
        <f t="shared" si="1864"/>
        <v>0</v>
      </c>
      <c r="LI89" s="168">
        <f t="shared" si="1865"/>
        <v>0</v>
      </c>
      <c r="LJ89" s="168">
        <f t="shared" si="1866"/>
        <v>0</v>
      </c>
      <c r="LK89" s="168">
        <f t="shared" si="1867"/>
        <v>0</v>
      </c>
      <c r="LL89" s="172"/>
      <c r="LM89" s="172"/>
      <c r="LN89" s="168" t="str">
        <f t="shared" si="1868"/>
        <v>#REF!</v>
      </c>
      <c r="LO89" s="168" t="str">
        <f t="shared" si="1869"/>
        <v>#REF!</v>
      </c>
      <c r="LP89" s="168" t="str">
        <f t="shared" si="1870"/>
        <v>#REF!</v>
      </c>
      <c r="LQ89" s="168" t="str">
        <f t="shared" si="1871"/>
        <v>#REF!</v>
      </c>
    </row>
    <row r="90" ht="15.75" customHeight="1">
      <c r="A90" s="151">
        <v>46194.0</v>
      </c>
      <c r="B90" s="152" t="s">
        <v>31</v>
      </c>
      <c r="C90" s="153">
        <f t="shared" si="99"/>
        <v>0</v>
      </c>
      <c r="D90" s="154">
        <f t="shared" ref="D90:E90" si="2233">D89</f>
        <v>1</v>
      </c>
      <c r="E90" s="173">
        <f t="shared" si="2233"/>
        <v>1164</v>
      </c>
      <c r="F90" s="156" t="str">
        <f t="shared" si="1993"/>
        <v>1</v>
      </c>
      <c r="G90" s="157">
        <f t="shared" si="102"/>
        <v>1</v>
      </c>
      <c r="H90" s="158">
        <f t="shared" si="103"/>
        <v>0</v>
      </c>
      <c r="I90" s="159"/>
      <c r="J90" s="159"/>
      <c r="K90" s="159"/>
      <c r="L90" s="78"/>
      <c r="M90" s="79"/>
      <c r="N90" s="77" t="str">
        <f t="shared" si="104"/>
        <v>0</v>
      </c>
      <c r="O90" s="81">
        <f t="shared" si="1730"/>
        <v>0</v>
      </c>
      <c r="P90" s="160">
        <f t="shared" si="1731"/>
        <v>0</v>
      </c>
      <c r="Q90" s="160">
        <f t="shared" si="1732"/>
        <v>0</v>
      </c>
      <c r="R90" s="160">
        <f t="shared" si="1733"/>
        <v>0</v>
      </c>
      <c r="S90" s="160">
        <f t="shared" si="1734"/>
        <v>0</v>
      </c>
      <c r="T90" s="161">
        <f t="shared" ref="T90:U90" si="2234">T89</f>
        <v>2</v>
      </c>
      <c r="U90" s="175">
        <f t="shared" si="2234"/>
        <v>1165</v>
      </c>
      <c r="V90" s="163" t="str">
        <f t="shared" si="1736"/>
        <v>1</v>
      </c>
      <c r="W90" s="164">
        <f t="shared" si="112"/>
        <v>1</v>
      </c>
      <c r="X90" s="165">
        <f t="shared" si="113"/>
        <v>0</v>
      </c>
      <c r="Y90" s="166"/>
      <c r="Z90" s="166"/>
      <c r="AA90" s="166"/>
      <c r="AB90" s="84"/>
      <c r="AC90" s="85"/>
      <c r="AD90" s="83" t="str">
        <f t="shared" si="114"/>
        <v>0</v>
      </c>
      <c r="AE90" s="167">
        <f t="shared" si="1737"/>
        <v>0</v>
      </c>
      <c r="AF90" s="168">
        <f t="shared" si="1738"/>
        <v>0</v>
      </c>
      <c r="AG90" s="168">
        <f t="shared" si="1739"/>
        <v>0</v>
      </c>
      <c r="AH90" s="168">
        <f t="shared" si="1740"/>
        <v>0</v>
      </c>
      <c r="AI90" s="168">
        <f t="shared" si="1741"/>
        <v>0</v>
      </c>
      <c r="AJ90" s="154">
        <f t="shared" ref="AJ90:AK90" si="2235">AJ89</f>
        <v>3</v>
      </c>
      <c r="AK90" s="173">
        <f t="shared" si="2235"/>
        <v>1166</v>
      </c>
      <c r="AL90" s="156" t="str">
        <f t="shared" si="1743"/>
        <v>1</v>
      </c>
      <c r="AM90" s="157">
        <f t="shared" si="122"/>
        <v>2</v>
      </c>
      <c r="AN90" s="158">
        <f t="shared" si="123"/>
        <v>0</v>
      </c>
      <c r="AO90" s="159"/>
      <c r="AP90" s="159"/>
      <c r="AQ90" s="159"/>
      <c r="AR90" s="78"/>
      <c r="AS90" s="79"/>
      <c r="AT90" s="77" t="str">
        <f t="shared" si="124"/>
        <v>0</v>
      </c>
      <c r="AU90" s="81">
        <f t="shared" si="1744"/>
        <v>0</v>
      </c>
      <c r="AV90" s="160">
        <f t="shared" si="1745"/>
        <v>0</v>
      </c>
      <c r="AW90" s="160">
        <f t="shared" si="1746"/>
        <v>0</v>
      </c>
      <c r="AX90" s="160">
        <f t="shared" si="1747"/>
        <v>0</v>
      </c>
      <c r="AY90" s="160">
        <f t="shared" si="1748"/>
        <v>0</v>
      </c>
      <c r="AZ90" s="161">
        <f t="shared" ref="AZ90:BA90" si="2236">AZ89</f>
        <v>4</v>
      </c>
      <c r="BA90" s="175">
        <f t="shared" si="2236"/>
        <v>1167</v>
      </c>
      <c r="BB90" s="163" t="str">
        <f t="shared" si="1750"/>
        <v>1</v>
      </c>
      <c r="BC90" s="164">
        <f t="shared" si="132"/>
        <v>4</v>
      </c>
      <c r="BD90" s="165">
        <f t="shared" si="133"/>
        <v>0</v>
      </c>
      <c r="BE90" s="166"/>
      <c r="BF90" s="166"/>
      <c r="BG90" s="166"/>
      <c r="BH90" s="84"/>
      <c r="BI90" s="85"/>
      <c r="BJ90" s="83" t="str">
        <f t="shared" si="134"/>
        <v>0</v>
      </c>
      <c r="BK90" s="167">
        <f t="shared" si="1751"/>
        <v>0</v>
      </c>
      <c r="BL90" s="168">
        <f t="shared" si="1752"/>
        <v>0</v>
      </c>
      <c r="BM90" s="168">
        <f t="shared" si="1753"/>
        <v>0</v>
      </c>
      <c r="BN90" s="168">
        <f t="shared" si="1754"/>
        <v>0</v>
      </c>
      <c r="BO90" s="168">
        <f t="shared" si="1755"/>
        <v>0</v>
      </c>
      <c r="BP90" s="154">
        <f t="shared" ref="BP90:BQ90" si="2237">BP89</f>
        <v>5</v>
      </c>
      <c r="BQ90" s="173">
        <f t="shared" si="2237"/>
        <v>1168</v>
      </c>
      <c r="BR90" s="156" t="str">
        <f t="shared" si="1757"/>
        <v>1</v>
      </c>
      <c r="BS90" s="157">
        <f t="shared" si="142"/>
        <v>4</v>
      </c>
      <c r="BT90" s="158">
        <f t="shared" si="143"/>
        <v>0</v>
      </c>
      <c r="BU90" s="159"/>
      <c r="BV90" s="159"/>
      <c r="BW90" s="159"/>
      <c r="BX90" s="78"/>
      <c r="BY90" s="79"/>
      <c r="BZ90" s="77" t="str">
        <f t="shared" si="144"/>
        <v>0</v>
      </c>
      <c r="CA90" s="81">
        <f t="shared" si="1758"/>
        <v>0</v>
      </c>
      <c r="CB90" s="160">
        <f t="shared" si="1759"/>
        <v>0</v>
      </c>
      <c r="CC90" s="160">
        <f t="shared" si="1760"/>
        <v>0</v>
      </c>
      <c r="CD90" s="160">
        <f t="shared" si="1761"/>
        <v>0</v>
      </c>
      <c r="CE90" s="160">
        <f t="shared" si="1762"/>
        <v>0</v>
      </c>
      <c r="CF90" s="161">
        <f t="shared" ref="CF90:CG90" si="2238">CF89</f>
        <v>6</v>
      </c>
      <c r="CG90" s="175">
        <f t="shared" si="2238"/>
        <v>1169</v>
      </c>
      <c r="CH90" s="163" t="str">
        <f t="shared" si="1764"/>
        <v>1</v>
      </c>
      <c r="CI90" s="164">
        <f t="shared" si="152"/>
        <v>2</v>
      </c>
      <c r="CJ90" s="165">
        <f t="shared" si="153"/>
        <v>0</v>
      </c>
      <c r="CK90" s="166"/>
      <c r="CL90" s="166"/>
      <c r="CM90" s="166"/>
      <c r="CN90" s="84"/>
      <c r="CO90" s="85"/>
      <c r="CP90" s="83" t="str">
        <f t="shared" si="154"/>
        <v>0</v>
      </c>
      <c r="CQ90" s="167">
        <f t="shared" si="1765"/>
        <v>0</v>
      </c>
      <c r="CR90" s="168">
        <f t="shared" si="1766"/>
        <v>0</v>
      </c>
      <c r="CS90" s="168">
        <f t="shared" si="1767"/>
        <v>0</v>
      </c>
      <c r="CT90" s="168">
        <f t="shared" si="1768"/>
        <v>0</v>
      </c>
      <c r="CU90" s="168">
        <f t="shared" si="1769"/>
        <v>0</v>
      </c>
      <c r="CV90" s="154">
        <f t="shared" ref="CV90:CW90" si="2239">CV89</f>
        <v>7</v>
      </c>
      <c r="CW90" s="173">
        <f t="shared" si="2239"/>
        <v>1170</v>
      </c>
      <c r="CX90" s="156" t="str">
        <f t="shared" si="1771"/>
        <v>1</v>
      </c>
      <c r="CY90" s="157">
        <f t="shared" si="162"/>
        <v>2</v>
      </c>
      <c r="CZ90" s="158">
        <f t="shared" si="163"/>
        <v>0</v>
      </c>
      <c r="DA90" s="159"/>
      <c r="DB90" s="159"/>
      <c r="DC90" s="159"/>
      <c r="DD90" s="78"/>
      <c r="DE90" s="79"/>
      <c r="DF90" s="77" t="str">
        <f t="shared" si="164"/>
        <v>0</v>
      </c>
      <c r="DG90" s="81">
        <f t="shared" si="1772"/>
        <v>0</v>
      </c>
      <c r="DH90" s="160">
        <f t="shared" si="1773"/>
        <v>0</v>
      </c>
      <c r="DI90" s="160">
        <f t="shared" si="1774"/>
        <v>0</v>
      </c>
      <c r="DJ90" s="160">
        <f t="shared" si="1775"/>
        <v>0</v>
      </c>
      <c r="DK90" s="160">
        <f t="shared" si="1776"/>
        <v>0</v>
      </c>
      <c r="DL90" s="161">
        <f t="shared" ref="DL90:DM90" si="2240">DL89</f>
        <v>8</v>
      </c>
      <c r="DM90" s="175">
        <f t="shared" si="2240"/>
        <v>1171</v>
      </c>
      <c r="DN90" s="163" t="str">
        <f t="shared" si="1778"/>
        <v>1</v>
      </c>
      <c r="DO90" s="164">
        <f t="shared" si="172"/>
        <v>2</v>
      </c>
      <c r="DP90" s="165">
        <f t="shared" si="173"/>
        <v>0</v>
      </c>
      <c r="DQ90" s="166"/>
      <c r="DR90" s="166"/>
      <c r="DS90" s="166"/>
      <c r="DT90" s="84"/>
      <c r="DU90" s="85"/>
      <c r="DV90" s="83" t="str">
        <f t="shared" si="174"/>
        <v>0</v>
      </c>
      <c r="DW90" s="167">
        <f t="shared" si="1779"/>
        <v>0</v>
      </c>
      <c r="DX90" s="168">
        <f t="shared" si="1780"/>
        <v>0</v>
      </c>
      <c r="DY90" s="168">
        <f t="shared" si="1781"/>
        <v>0</v>
      </c>
      <c r="DZ90" s="168">
        <f t="shared" si="1782"/>
        <v>0</v>
      </c>
      <c r="EA90" s="168">
        <f t="shared" si="1783"/>
        <v>0</v>
      </c>
      <c r="EB90" s="154">
        <f t="shared" ref="EB90:EC90" si="2241">EB89</f>
        <v>9</v>
      </c>
      <c r="EC90" s="173">
        <f t="shared" si="2241"/>
        <v>1172</v>
      </c>
      <c r="ED90" s="156" t="str">
        <f t="shared" si="1785"/>
        <v>1</v>
      </c>
      <c r="EE90" s="157">
        <f t="shared" si="182"/>
        <v>5</v>
      </c>
      <c r="EF90" s="169">
        <f t="shared" si="183"/>
        <v>0</v>
      </c>
      <c r="EG90" s="159"/>
      <c r="EH90" s="159"/>
      <c r="EI90" s="159"/>
      <c r="EJ90" s="78"/>
      <c r="EK90" s="79"/>
      <c r="EL90" s="77" t="str">
        <f t="shared" si="184"/>
        <v>0</v>
      </c>
      <c r="EM90" s="81">
        <f t="shared" si="1786"/>
        <v>0</v>
      </c>
      <c r="EN90" s="160">
        <f t="shared" si="1787"/>
        <v>0</v>
      </c>
      <c r="EO90" s="160">
        <f t="shared" si="1788"/>
        <v>0</v>
      </c>
      <c r="EP90" s="160">
        <f t="shared" si="1789"/>
        <v>0</v>
      </c>
      <c r="EQ90" s="160">
        <f t="shared" si="1790"/>
        <v>0</v>
      </c>
      <c r="ER90" s="161">
        <f t="shared" ref="ER90:ES90" si="2242">ER89</f>
        <v>10</v>
      </c>
      <c r="ES90" s="175">
        <f t="shared" si="2242"/>
        <v>1173</v>
      </c>
      <c r="ET90" s="163" t="str">
        <f t="shared" si="1792"/>
        <v>1</v>
      </c>
      <c r="EU90" s="164">
        <f t="shared" si="192"/>
        <v>19</v>
      </c>
      <c r="EV90" s="165">
        <f t="shared" si="193"/>
        <v>0</v>
      </c>
      <c r="EW90" s="166"/>
      <c r="EX90" s="166"/>
      <c r="EY90" s="166"/>
      <c r="EZ90" s="84"/>
      <c r="FA90" s="85"/>
      <c r="FB90" s="83" t="str">
        <f t="shared" si="194"/>
        <v>0</v>
      </c>
      <c r="FC90" s="167">
        <f t="shared" si="1793"/>
        <v>0</v>
      </c>
      <c r="FD90" s="168">
        <f t="shared" si="1794"/>
        <v>0</v>
      </c>
      <c r="FE90" s="168">
        <f t="shared" si="1795"/>
        <v>0</v>
      </c>
      <c r="FF90" s="168">
        <f t="shared" si="1796"/>
        <v>0</v>
      </c>
      <c r="FG90" s="168">
        <f t="shared" si="1797"/>
        <v>0</v>
      </c>
      <c r="FH90" s="154">
        <f t="shared" ref="FH90:FI90" si="2243">FH89</f>
        <v>11</v>
      </c>
      <c r="FI90" s="173">
        <f t="shared" si="2243"/>
        <v>1174</v>
      </c>
      <c r="FJ90" s="156" t="str">
        <f t="shared" si="1799"/>
        <v>1</v>
      </c>
      <c r="FK90" s="157">
        <f t="shared" si="202"/>
        <v>4</v>
      </c>
      <c r="FL90" s="158">
        <f t="shared" si="203"/>
        <v>0</v>
      </c>
      <c r="FM90" s="159"/>
      <c r="FN90" s="159"/>
      <c r="FO90" s="159"/>
      <c r="FP90" s="78"/>
      <c r="FQ90" s="79"/>
      <c r="FR90" s="77" t="str">
        <f t="shared" si="204"/>
        <v>0</v>
      </c>
      <c r="FS90" s="81">
        <f t="shared" si="1800"/>
        <v>0</v>
      </c>
      <c r="FT90" s="160">
        <f t="shared" si="1801"/>
        <v>0</v>
      </c>
      <c r="FU90" s="160">
        <f t="shared" si="1802"/>
        <v>0</v>
      </c>
      <c r="FV90" s="160">
        <f t="shared" si="1803"/>
        <v>0</v>
      </c>
      <c r="FW90" s="160">
        <f t="shared" si="1804"/>
        <v>0</v>
      </c>
      <c r="FX90" s="161">
        <f t="shared" ref="FX90:FY90" si="2244">FX89</f>
        <v>12</v>
      </c>
      <c r="FY90" s="175">
        <f t="shared" si="2244"/>
        <v>1175</v>
      </c>
      <c r="FZ90" s="163" t="str">
        <f t="shared" si="1806"/>
        <v>1</v>
      </c>
      <c r="GA90" s="164">
        <f t="shared" si="212"/>
        <v>2</v>
      </c>
      <c r="GB90" s="165">
        <f t="shared" si="213"/>
        <v>0</v>
      </c>
      <c r="GC90" s="166"/>
      <c r="GD90" s="166"/>
      <c r="GE90" s="166"/>
      <c r="GF90" s="84"/>
      <c r="GG90" s="85"/>
      <c r="GH90" s="83" t="str">
        <f t="shared" si="214"/>
        <v>0</v>
      </c>
      <c r="GI90" s="167">
        <f t="shared" si="1807"/>
        <v>0</v>
      </c>
      <c r="GJ90" s="168">
        <f t="shared" si="1808"/>
        <v>0</v>
      </c>
      <c r="GK90" s="168">
        <f t="shared" si="1809"/>
        <v>0</v>
      </c>
      <c r="GL90" s="168">
        <f t="shared" si="1810"/>
        <v>0</v>
      </c>
      <c r="GM90" s="168">
        <f t="shared" si="1811"/>
        <v>0</v>
      </c>
      <c r="GN90" s="154">
        <f t="shared" ref="GN90:GO90" si="2245">GN89</f>
        <v>13</v>
      </c>
      <c r="GO90" s="173">
        <f t="shared" si="2245"/>
        <v>1176</v>
      </c>
      <c r="GP90" s="156" t="str">
        <f t="shared" si="1813"/>
        <v>1</v>
      </c>
      <c r="GQ90" s="157">
        <f t="shared" si="222"/>
        <v>3</v>
      </c>
      <c r="GR90" s="158">
        <f t="shared" si="223"/>
        <v>0</v>
      </c>
      <c r="GS90" s="159"/>
      <c r="GT90" s="159"/>
      <c r="GU90" s="159"/>
      <c r="GV90" s="78"/>
      <c r="GW90" s="79"/>
      <c r="GX90" s="77" t="str">
        <f t="shared" si="224"/>
        <v>0</v>
      </c>
      <c r="GY90" s="81">
        <f t="shared" si="1814"/>
        <v>0</v>
      </c>
      <c r="GZ90" s="160">
        <f t="shared" si="1815"/>
        <v>0</v>
      </c>
      <c r="HA90" s="160">
        <f t="shared" si="1816"/>
        <v>0</v>
      </c>
      <c r="HB90" s="160">
        <f t="shared" si="1817"/>
        <v>0</v>
      </c>
      <c r="HC90" s="160">
        <f t="shared" si="1818"/>
        <v>0</v>
      </c>
      <c r="HD90" s="161">
        <f t="shared" ref="HD90:HE90" si="2246">HD89</f>
        <v>14</v>
      </c>
      <c r="HE90" s="175">
        <f t="shared" si="2246"/>
        <v>1177</v>
      </c>
      <c r="HF90" s="163" t="str">
        <f t="shared" si="1820"/>
        <v>1</v>
      </c>
      <c r="HG90" s="164">
        <f t="shared" si="232"/>
        <v>5</v>
      </c>
      <c r="HH90" s="165">
        <f t="shared" si="233"/>
        <v>0</v>
      </c>
      <c r="HI90" s="166"/>
      <c r="HJ90" s="166"/>
      <c r="HK90" s="166"/>
      <c r="HL90" s="84"/>
      <c r="HM90" s="85"/>
      <c r="HN90" s="83" t="str">
        <f t="shared" si="234"/>
        <v>0</v>
      </c>
      <c r="HO90" s="167">
        <f t="shared" si="1821"/>
        <v>0</v>
      </c>
      <c r="HP90" s="168">
        <f t="shared" si="1822"/>
        <v>0</v>
      </c>
      <c r="HQ90" s="168">
        <f t="shared" si="1823"/>
        <v>0</v>
      </c>
      <c r="HR90" s="168">
        <f t="shared" si="1824"/>
        <v>0</v>
      </c>
      <c r="HS90" s="168">
        <f t="shared" si="1825"/>
        <v>0</v>
      </c>
      <c r="HT90" s="154">
        <f t="shared" ref="HT90:HU90" si="2247">HT89</f>
        <v>15</v>
      </c>
      <c r="HU90" s="173">
        <f t="shared" si="2247"/>
        <v>1178</v>
      </c>
      <c r="HV90" s="156" t="str">
        <f t="shared" si="1827"/>
        <v>1</v>
      </c>
      <c r="HW90" s="157" t="str">
        <f t="shared" si="242"/>
        <v/>
      </c>
      <c r="HX90" s="169">
        <f t="shared" si="243"/>
        <v>0</v>
      </c>
      <c r="HY90" s="159"/>
      <c r="HZ90" s="159"/>
      <c r="IA90" s="159"/>
      <c r="IB90" s="160"/>
      <c r="IC90" s="160"/>
      <c r="ID90" s="160" t="str">
        <f t="shared" si="244"/>
        <v>0</v>
      </c>
      <c r="IE90" s="160">
        <f t="shared" si="1828"/>
        <v>0</v>
      </c>
      <c r="IF90" s="160">
        <f t="shared" si="1829"/>
        <v>0</v>
      </c>
      <c r="IG90" s="160">
        <f t="shared" si="1830"/>
        <v>0</v>
      </c>
      <c r="IH90" s="160">
        <f t="shared" si="1831"/>
        <v>0</v>
      </c>
      <c r="II90" s="160">
        <f t="shared" si="1832"/>
        <v>0</v>
      </c>
      <c r="IJ90" s="161">
        <f t="shared" ref="IJ90:IK90" si="2248">IJ89</f>
        <v>16</v>
      </c>
      <c r="IK90" s="175">
        <f t="shared" si="2248"/>
        <v>1179</v>
      </c>
      <c r="IL90" s="163" t="str">
        <f t="shared" si="1834"/>
        <v>1</v>
      </c>
      <c r="IM90" s="164" t="str">
        <f t="shared" si="252"/>
        <v/>
      </c>
      <c r="IN90" s="165">
        <f t="shared" si="253"/>
        <v>0</v>
      </c>
      <c r="IO90" s="166"/>
      <c r="IP90" s="166"/>
      <c r="IQ90" s="166"/>
      <c r="IR90" s="168"/>
      <c r="IS90" s="168"/>
      <c r="IT90" s="170" t="str">
        <f t="shared" si="254"/>
        <v>0</v>
      </c>
      <c r="IU90" s="170">
        <f t="shared" si="1835"/>
        <v>0</v>
      </c>
      <c r="IV90" s="168">
        <f t="shared" si="1836"/>
        <v>0</v>
      </c>
      <c r="IW90" s="168">
        <f t="shared" si="1837"/>
        <v>0</v>
      </c>
      <c r="IX90" s="168">
        <f t="shared" si="1838"/>
        <v>0</v>
      </c>
      <c r="IY90" s="168">
        <f t="shared" si="1839"/>
        <v>0</v>
      </c>
      <c r="IZ90" s="154">
        <f t="shared" ref="IZ90:JA90" si="2249">IZ89</f>
        <v>17</v>
      </c>
      <c r="JA90" s="173">
        <f t="shared" si="2249"/>
        <v>1180</v>
      </c>
      <c r="JB90" s="156" t="str">
        <f t="shared" si="1841"/>
        <v>1</v>
      </c>
      <c r="JC90" s="157" t="str">
        <f t="shared" si="262"/>
        <v/>
      </c>
      <c r="JD90" s="158">
        <f t="shared" si="263"/>
        <v>0</v>
      </c>
      <c r="JE90" s="159"/>
      <c r="JF90" s="159"/>
      <c r="JG90" s="159"/>
      <c r="JH90" s="160"/>
      <c r="JI90" s="160"/>
      <c r="JJ90" s="171" t="str">
        <f t="shared" si="264"/>
        <v>0</v>
      </c>
      <c r="JK90" s="171">
        <f t="shared" si="1842"/>
        <v>0</v>
      </c>
      <c r="JL90" s="160">
        <f t="shared" si="1843"/>
        <v>0</v>
      </c>
      <c r="JM90" s="160">
        <f t="shared" si="1844"/>
        <v>0</v>
      </c>
      <c r="JN90" s="160">
        <f t="shared" si="1845"/>
        <v>0</v>
      </c>
      <c r="JO90" s="160">
        <f t="shared" si="1846"/>
        <v>0</v>
      </c>
      <c r="JP90" s="161">
        <f t="shared" ref="JP90:JQ90" si="2250">JP89</f>
        <v>18</v>
      </c>
      <c r="JQ90" s="175">
        <f t="shared" si="2250"/>
        <v>1181</v>
      </c>
      <c r="JR90" s="163" t="str">
        <f t="shared" si="1848"/>
        <v>1</v>
      </c>
      <c r="JS90" s="164" t="str">
        <f t="shared" si="272"/>
        <v/>
      </c>
      <c r="JT90" s="165">
        <f t="shared" si="273"/>
        <v>0</v>
      </c>
      <c r="JU90" s="166"/>
      <c r="JV90" s="166"/>
      <c r="JW90" s="166"/>
      <c r="JX90" s="168"/>
      <c r="JY90" s="168"/>
      <c r="JZ90" s="170" t="str">
        <f t="shared" si="274"/>
        <v>0</v>
      </c>
      <c r="KA90" s="170">
        <f t="shared" si="1849"/>
        <v>0</v>
      </c>
      <c r="KB90" s="168">
        <f t="shared" si="1850"/>
        <v>0</v>
      </c>
      <c r="KC90" s="168">
        <f t="shared" si="1851"/>
        <v>0</v>
      </c>
      <c r="KD90" s="168">
        <f t="shared" si="1852"/>
        <v>0</v>
      </c>
      <c r="KE90" s="168">
        <f t="shared" si="1853"/>
        <v>0</v>
      </c>
      <c r="KF90" s="154">
        <f t="shared" ref="KF90:KG90" si="2251">KF89</f>
        <v>19</v>
      </c>
      <c r="KG90" s="173">
        <f t="shared" si="2251"/>
        <v>1182</v>
      </c>
      <c r="KH90" s="156" t="str">
        <f t="shared" si="1855"/>
        <v>1</v>
      </c>
      <c r="KI90" s="157" t="str">
        <f t="shared" si="282"/>
        <v/>
      </c>
      <c r="KJ90" s="158">
        <f t="shared" si="283"/>
        <v>0</v>
      </c>
      <c r="KK90" s="159"/>
      <c r="KL90" s="159"/>
      <c r="KM90" s="159"/>
      <c r="KN90" s="160"/>
      <c r="KO90" s="160"/>
      <c r="KP90" s="171" t="str">
        <f t="shared" si="284"/>
        <v>0</v>
      </c>
      <c r="KQ90" s="171">
        <f t="shared" si="1856"/>
        <v>0</v>
      </c>
      <c r="KR90" s="160">
        <f t="shared" si="1857"/>
        <v>0</v>
      </c>
      <c r="KS90" s="160">
        <f t="shared" si="1858"/>
        <v>0</v>
      </c>
      <c r="KT90" s="160">
        <f t="shared" si="1859"/>
        <v>0</v>
      </c>
      <c r="KU90" s="160">
        <f t="shared" si="1860"/>
        <v>0</v>
      </c>
      <c r="KV90" s="161">
        <f t="shared" ref="KV90:KW90" si="2252">KV89</f>
        <v>20</v>
      </c>
      <c r="KW90" s="175">
        <f t="shared" si="2252"/>
        <v>1183</v>
      </c>
      <c r="KX90" s="163" t="str">
        <f t="shared" si="1862"/>
        <v>1</v>
      </c>
      <c r="KY90" s="164" t="str">
        <f t="shared" si="292"/>
        <v/>
      </c>
      <c r="KZ90" s="165">
        <f t="shared" si="293"/>
        <v>0</v>
      </c>
      <c r="LA90" s="166"/>
      <c r="LB90" s="166"/>
      <c r="LC90" s="166"/>
      <c r="LD90" s="168"/>
      <c r="LE90" s="168"/>
      <c r="LF90" s="170" t="str">
        <f t="shared" si="294"/>
        <v>0</v>
      </c>
      <c r="LG90" s="170">
        <f t="shared" si="1863"/>
        <v>0</v>
      </c>
      <c r="LH90" s="168">
        <f t="shared" si="1864"/>
        <v>0</v>
      </c>
      <c r="LI90" s="168">
        <f t="shared" si="1865"/>
        <v>0</v>
      </c>
      <c r="LJ90" s="168">
        <f t="shared" si="1866"/>
        <v>0</v>
      </c>
      <c r="LK90" s="168">
        <f t="shared" si="1867"/>
        <v>0</v>
      </c>
      <c r="LL90" s="172"/>
      <c r="LM90" s="172"/>
      <c r="LN90" s="168" t="str">
        <f t="shared" si="1868"/>
        <v>#REF!</v>
      </c>
      <c r="LO90" s="168" t="str">
        <f t="shared" si="1869"/>
        <v>#REF!</v>
      </c>
      <c r="LP90" s="168" t="str">
        <f t="shared" si="1870"/>
        <v>#REF!</v>
      </c>
      <c r="LQ90" s="168" t="str">
        <f t="shared" si="1871"/>
        <v>#REF!</v>
      </c>
    </row>
    <row r="91" ht="15.75" customHeight="1">
      <c r="A91" s="151">
        <v>46195.0</v>
      </c>
      <c r="B91" s="152" t="s">
        <v>32</v>
      </c>
      <c r="C91" s="153">
        <f t="shared" si="99"/>
        <v>0</v>
      </c>
      <c r="D91" s="154">
        <f t="shared" ref="D91:E91" si="2253">D90</f>
        <v>1</v>
      </c>
      <c r="E91" s="173">
        <f t="shared" si="2253"/>
        <v>1164</v>
      </c>
      <c r="F91" s="156" t="str">
        <f t="shared" si="1993"/>
        <v>1</v>
      </c>
      <c r="G91" s="157">
        <f t="shared" si="102"/>
        <v>1</v>
      </c>
      <c r="H91" s="158">
        <f t="shared" si="103"/>
        <v>0</v>
      </c>
      <c r="I91" s="159"/>
      <c r="J91" s="159"/>
      <c r="K91" s="159"/>
      <c r="L91" s="78"/>
      <c r="M91" s="79"/>
      <c r="N91" s="77" t="str">
        <f t="shared" si="104"/>
        <v>0</v>
      </c>
      <c r="O91" s="81">
        <f t="shared" si="1730"/>
        <v>0</v>
      </c>
      <c r="P91" s="160">
        <f t="shared" si="1731"/>
        <v>0</v>
      </c>
      <c r="Q91" s="160">
        <f t="shared" si="1732"/>
        <v>0</v>
      </c>
      <c r="R91" s="160">
        <f t="shared" si="1733"/>
        <v>0</v>
      </c>
      <c r="S91" s="160">
        <f t="shared" si="1734"/>
        <v>0</v>
      </c>
      <c r="T91" s="161">
        <f t="shared" ref="T91:U91" si="2254">T90</f>
        <v>2</v>
      </c>
      <c r="U91" s="175">
        <f t="shared" si="2254"/>
        <v>1165</v>
      </c>
      <c r="V91" s="163" t="str">
        <f t="shared" si="1736"/>
        <v>1</v>
      </c>
      <c r="W91" s="164">
        <f t="shared" si="112"/>
        <v>1</v>
      </c>
      <c r="X91" s="165">
        <f t="shared" si="113"/>
        <v>0</v>
      </c>
      <c r="Y91" s="166"/>
      <c r="Z91" s="166"/>
      <c r="AA91" s="166"/>
      <c r="AB91" s="84"/>
      <c r="AC91" s="85"/>
      <c r="AD91" s="83" t="str">
        <f t="shared" si="114"/>
        <v>0</v>
      </c>
      <c r="AE91" s="167">
        <f t="shared" si="1737"/>
        <v>0</v>
      </c>
      <c r="AF91" s="168">
        <f t="shared" si="1738"/>
        <v>0</v>
      </c>
      <c r="AG91" s="168">
        <f t="shared" si="1739"/>
        <v>0</v>
      </c>
      <c r="AH91" s="168">
        <f t="shared" si="1740"/>
        <v>0</v>
      </c>
      <c r="AI91" s="168">
        <f t="shared" si="1741"/>
        <v>0</v>
      </c>
      <c r="AJ91" s="154">
        <f t="shared" ref="AJ91:AK91" si="2255">AJ90</f>
        <v>3</v>
      </c>
      <c r="AK91" s="173">
        <f t="shared" si="2255"/>
        <v>1166</v>
      </c>
      <c r="AL91" s="156" t="str">
        <f t="shared" si="1743"/>
        <v>1</v>
      </c>
      <c r="AM91" s="157">
        <f t="shared" si="122"/>
        <v>2</v>
      </c>
      <c r="AN91" s="158">
        <f t="shared" si="123"/>
        <v>0</v>
      </c>
      <c r="AO91" s="159"/>
      <c r="AP91" s="159"/>
      <c r="AQ91" s="159"/>
      <c r="AR91" s="78"/>
      <c r="AS91" s="79"/>
      <c r="AT91" s="77" t="str">
        <f t="shared" si="124"/>
        <v>0</v>
      </c>
      <c r="AU91" s="81">
        <f t="shared" si="1744"/>
        <v>0</v>
      </c>
      <c r="AV91" s="160">
        <f t="shared" si="1745"/>
        <v>0</v>
      </c>
      <c r="AW91" s="160">
        <f t="shared" si="1746"/>
        <v>0</v>
      </c>
      <c r="AX91" s="160">
        <f t="shared" si="1747"/>
        <v>0</v>
      </c>
      <c r="AY91" s="160">
        <f t="shared" si="1748"/>
        <v>0</v>
      </c>
      <c r="AZ91" s="161">
        <f t="shared" ref="AZ91:BA91" si="2256">AZ90</f>
        <v>4</v>
      </c>
      <c r="BA91" s="175">
        <f t="shared" si="2256"/>
        <v>1167</v>
      </c>
      <c r="BB91" s="163" t="str">
        <f t="shared" si="1750"/>
        <v>1</v>
      </c>
      <c r="BC91" s="164">
        <f t="shared" si="132"/>
        <v>4</v>
      </c>
      <c r="BD91" s="165">
        <f t="shared" si="133"/>
        <v>0</v>
      </c>
      <c r="BE91" s="166"/>
      <c r="BF91" s="166"/>
      <c r="BG91" s="166"/>
      <c r="BH91" s="84"/>
      <c r="BI91" s="85"/>
      <c r="BJ91" s="83" t="str">
        <f t="shared" si="134"/>
        <v>0</v>
      </c>
      <c r="BK91" s="167">
        <f t="shared" si="1751"/>
        <v>0</v>
      </c>
      <c r="BL91" s="168">
        <f t="shared" si="1752"/>
        <v>0</v>
      </c>
      <c r="BM91" s="168">
        <f t="shared" si="1753"/>
        <v>0</v>
      </c>
      <c r="BN91" s="168">
        <f t="shared" si="1754"/>
        <v>0</v>
      </c>
      <c r="BO91" s="168">
        <f t="shared" si="1755"/>
        <v>0</v>
      </c>
      <c r="BP91" s="154">
        <f t="shared" ref="BP91:BQ91" si="2257">BP90</f>
        <v>5</v>
      </c>
      <c r="BQ91" s="173">
        <f t="shared" si="2257"/>
        <v>1168</v>
      </c>
      <c r="BR91" s="156" t="str">
        <f t="shared" si="1757"/>
        <v>1</v>
      </c>
      <c r="BS91" s="157">
        <f t="shared" si="142"/>
        <v>4</v>
      </c>
      <c r="BT91" s="158">
        <f t="shared" si="143"/>
        <v>0</v>
      </c>
      <c r="BU91" s="159"/>
      <c r="BV91" s="159"/>
      <c r="BW91" s="159"/>
      <c r="BX91" s="78"/>
      <c r="BY91" s="79"/>
      <c r="BZ91" s="77" t="str">
        <f t="shared" si="144"/>
        <v>0</v>
      </c>
      <c r="CA91" s="81">
        <f t="shared" si="1758"/>
        <v>0</v>
      </c>
      <c r="CB91" s="160">
        <f t="shared" si="1759"/>
        <v>0</v>
      </c>
      <c r="CC91" s="160">
        <f t="shared" si="1760"/>
        <v>0</v>
      </c>
      <c r="CD91" s="160">
        <f t="shared" si="1761"/>
        <v>0</v>
      </c>
      <c r="CE91" s="160">
        <f t="shared" si="1762"/>
        <v>0</v>
      </c>
      <c r="CF91" s="161">
        <f t="shared" ref="CF91:CG91" si="2258">CF90</f>
        <v>6</v>
      </c>
      <c r="CG91" s="175">
        <f t="shared" si="2258"/>
        <v>1169</v>
      </c>
      <c r="CH91" s="163" t="str">
        <f t="shared" si="1764"/>
        <v>1</v>
      </c>
      <c r="CI91" s="164">
        <f t="shared" si="152"/>
        <v>2</v>
      </c>
      <c r="CJ91" s="165">
        <f t="shared" si="153"/>
        <v>0</v>
      </c>
      <c r="CK91" s="166"/>
      <c r="CL91" s="166"/>
      <c r="CM91" s="166"/>
      <c r="CN91" s="84"/>
      <c r="CO91" s="85"/>
      <c r="CP91" s="83" t="str">
        <f t="shared" si="154"/>
        <v>0</v>
      </c>
      <c r="CQ91" s="167">
        <f t="shared" si="1765"/>
        <v>0</v>
      </c>
      <c r="CR91" s="168">
        <f t="shared" si="1766"/>
        <v>0</v>
      </c>
      <c r="CS91" s="168">
        <f t="shared" si="1767"/>
        <v>0</v>
      </c>
      <c r="CT91" s="168">
        <f t="shared" si="1768"/>
        <v>0</v>
      </c>
      <c r="CU91" s="168">
        <f t="shared" si="1769"/>
        <v>0</v>
      </c>
      <c r="CV91" s="154">
        <f t="shared" ref="CV91:CW91" si="2259">CV90</f>
        <v>7</v>
      </c>
      <c r="CW91" s="173">
        <f t="shared" si="2259"/>
        <v>1170</v>
      </c>
      <c r="CX91" s="156" t="str">
        <f t="shared" si="1771"/>
        <v>1</v>
      </c>
      <c r="CY91" s="157">
        <f t="shared" si="162"/>
        <v>2</v>
      </c>
      <c r="CZ91" s="158">
        <f t="shared" si="163"/>
        <v>0</v>
      </c>
      <c r="DA91" s="159"/>
      <c r="DB91" s="159"/>
      <c r="DC91" s="159"/>
      <c r="DD91" s="78"/>
      <c r="DE91" s="79"/>
      <c r="DF91" s="77" t="str">
        <f t="shared" si="164"/>
        <v>0</v>
      </c>
      <c r="DG91" s="81">
        <f t="shared" si="1772"/>
        <v>0</v>
      </c>
      <c r="DH91" s="160">
        <f t="shared" si="1773"/>
        <v>0</v>
      </c>
      <c r="DI91" s="160">
        <f t="shared" si="1774"/>
        <v>0</v>
      </c>
      <c r="DJ91" s="160">
        <f t="shared" si="1775"/>
        <v>0</v>
      </c>
      <c r="DK91" s="160">
        <f t="shared" si="1776"/>
        <v>0</v>
      </c>
      <c r="DL91" s="161">
        <f t="shared" ref="DL91:DM91" si="2260">DL90</f>
        <v>8</v>
      </c>
      <c r="DM91" s="175">
        <f t="shared" si="2260"/>
        <v>1171</v>
      </c>
      <c r="DN91" s="163" t="str">
        <f t="shared" si="1778"/>
        <v>1</v>
      </c>
      <c r="DO91" s="164">
        <f t="shared" si="172"/>
        <v>2</v>
      </c>
      <c r="DP91" s="165">
        <f t="shared" si="173"/>
        <v>0</v>
      </c>
      <c r="DQ91" s="166"/>
      <c r="DR91" s="166"/>
      <c r="DS91" s="166"/>
      <c r="DT91" s="84"/>
      <c r="DU91" s="85"/>
      <c r="DV91" s="83" t="str">
        <f t="shared" si="174"/>
        <v>0</v>
      </c>
      <c r="DW91" s="167">
        <f t="shared" si="1779"/>
        <v>0</v>
      </c>
      <c r="DX91" s="168">
        <f t="shared" si="1780"/>
        <v>0</v>
      </c>
      <c r="DY91" s="168">
        <f t="shared" si="1781"/>
        <v>0</v>
      </c>
      <c r="DZ91" s="168">
        <f t="shared" si="1782"/>
        <v>0</v>
      </c>
      <c r="EA91" s="168">
        <f t="shared" si="1783"/>
        <v>0</v>
      </c>
      <c r="EB91" s="154">
        <f t="shared" ref="EB91:EC91" si="2261">EB90</f>
        <v>9</v>
      </c>
      <c r="EC91" s="173">
        <f t="shared" si="2261"/>
        <v>1172</v>
      </c>
      <c r="ED91" s="156" t="str">
        <f t="shared" si="1785"/>
        <v>1</v>
      </c>
      <c r="EE91" s="157">
        <f t="shared" si="182"/>
        <v>5</v>
      </c>
      <c r="EF91" s="169">
        <f t="shared" si="183"/>
        <v>0</v>
      </c>
      <c r="EG91" s="159"/>
      <c r="EH91" s="159"/>
      <c r="EI91" s="159"/>
      <c r="EJ91" s="78"/>
      <c r="EK91" s="79"/>
      <c r="EL91" s="77" t="str">
        <f t="shared" si="184"/>
        <v>0</v>
      </c>
      <c r="EM91" s="81">
        <f t="shared" si="1786"/>
        <v>0</v>
      </c>
      <c r="EN91" s="160">
        <f t="shared" si="1787"/>
        <v>0</v>
      </c>
      <c r="EO91" s="160">
        <f t="shared" si="1788"/>
        <v>0</v>
      </c>
      <c r="EP91" s="160">
        <f t="shared" si="1789"/>
        <v>0</v>
      </c>
      <c r="EQ91" s="160">
        <f t="shared" si="1790"/>
        <v>0</v>
      </c>
      <c r="ER91" s="161">
        <f t="shared" ref="ER91:ES91" si="2262">ER90</f>
        <v>10</v>
      </c>
      <c r="ES91" s="175">
        <f t="shared" si="2262"/>
        <v>1173</v>
      </c>
      <c r="ET91" s="163" t="str">
        <f t="shared" si="1792"/>
        <v>1</v>
      </c>
      <c r="EU91" s="164">
        <f t="shared" si="192"/>
        <v>19</v>
      </c>
      <c r="EV91" s="165">
        <f t="shared" si="193"/>
        <v>0</v>
      </c>
      <c r="EW91" s="166"/>
      <c r="EX91" s="166"/>
      <c r="EY91" s="166"/>
      <c r="EZ91" s="84"/>
      <c r="FA91" s="85"/>
      <c r="FB91" s="83" t="str">
        <f t="shared" si="194"/>
        <v>0</v>
      </c>
      <c r="FC91" s="167">
        <f t="shared" si="1793"/>
        <v>0</v>
      </c>
      <c r="FD91" s="168">
        <f t="shared" si="1794"/>
        <v>0</v>
      </c>
      <c r="FE91" s="168">
        <f t="shared" si="1795"/>
        <v>0</v>
      </c>
      <c r="FF91" s="168">
        <f t="shared" si="1796"/>
        <v>0</v>
      </c>
      <c r="FG91" s="168">
        <f t="shared" si="1797"/>
        <v>0</v>
      </c>
      <c r="FH91" s="154">
        <f t="shared" ref="FH91:FI91" si="2263">FH90</f>
        <v>11</v>
      </c>
      <c r="FI91" s="173">
        <f t="shared" si="2263"/>
        <v>1174</v>
      </c>
      <c r="FJ91" s="156" t="str">
        <f t="shared" si="1799"/>
        <v>1</v>
      </c>
      <c r="FK91" s="157">
        <f t="shared" si="202"/>
        <v>4</v>
      </c>
      <c r="FL91" s="158">
        <f t="shared" si="203"/>
        <v>0</v>
      </c>
      <c r="FM91" s="159"/>
      <c r="FN91" s="159"/>
      <c r="FO91" s="159"/>
      <c r="FP91" s="78"/>
      <c r="FQ91" s="79"/>
      <c r="FR91" s="77" t="str">
        <f t="shared" si="204"/>
        <v>0</v>
      </c>
      <c r="FS91" s="81">
        <f t="shared" si="1800"/>
        <v>0</v>
      </c>
      <c r="FT91" s="160">
        <f t="shared" si="1801"/>
        <v>0</v>
      </c>
      <c r="FU91" s="160">
        <f t="shared" si="1802"/>
        <v>0</v>
      </c>
      <c r="FV91" s="160">
        <f t="shared" si="1803"/>
        <v>0</v>
      </c>
      <c r="FW91" s="160">
        <f t="shared" si="1804"/>
        <v>0</v>
      </c>
      <c r="FX91" s="161">
        <f t="shared" ref="FX91:FY91" si="2264">FX90</f>
        <v>12</v>
      </c>
      <c r="FY91" s="175">
        <f t="shared" si="2264"/>
        <v>1175</v>
      </c>
      <c r="FZ91" s="163" t="str">
        <f t="shared" si="1806"/>
        <v>1</v>
      </c>
      <c r="GA91" s="164">
        <f t="shared" si="212"/>
        <v>2</v>
      </c>
      <c r="GB91" s="165">
        <f t="shared" si="213"/>
        <v>0</v>
      </c>
      <c r="GC91" s="166"/>
      <c r="GD91" s="166"/>
      <c r="GE91" s="166"/>
      <c r="GF91" s="84"/>
      <c r="GG91" s="85"/>
      <c r="GH91" s="83" t="str">
        <f t="shared" si="214"/>
        <v>0</v>
      </c>
      <c r="GI91" s="167">
        <f t="shared" si="1807"/>
        <v>0</v>
      </c>
      <c r="GJ91" s="168">
        <f t="shared" si="1808"/>
        <v>0</v>
      </c>
      <c r="GK91" s="168">
        <f t="shared" si="1809"/>
        <v>0</v>
      </c>
      <c r="GL91" s="168">
        <f t="shared" si="1810"/>
        <v>0</v>
      </c>
      <c r="GM91" s="168">
        <f t="shared" si="1811"/>
        <v>0</v>
      </c>
      <c r="GN91" s="154">
        <f t="shared" ref="GN91:GO91" si="2265">GN90</f>
        <v>13</v>
      </c>
      <c r="GO91" s="173">
        <f t="shared" si="2265"/>
        <v>1176</v>
      </c>
      <c r="GP91" s="156" t="str">
        <f t="shared" si="1813"/>
        <v>1</v>
      </c>
      <c r="GQ91" s="157">
        <f t="shared" si="222"/>
        <v>3</v>
      </c>
      <c r="GR91" s="158">
        <f t="shared" si="223"/>
        <v>0</v>
      </c>
      <c r="GS91" s="159"/>
      <c r="GT91" s="159"/>
      <c r="GU91" s="159"/>
      <c r="GV91" s="78"/>
      <c r="GW91" s="79"/>
      <c r="GX91" s="77" t="str">
        <f t="shared" si="224"/>
        <v>0</v>
      </c>
      <c r="GY91" s="81">
        <f t="shared" si="1814"/>
        <v>0</v>
      </c>
      <c r="GZ91" s="160">
        <f t="shared" si="1815"/>
        <v>0</v>
      </c>
      <c r="HA91" s="160">
        <f t="shared" si="1816"/>
        <v>0</v>
      </c>
      <c r="HB91" s="160">
        <f t="shared" si="1817"/>
        <v>0</v>
      </c>
      <c r="HC91" s="160">
        <f t="shared" si="1818"/>
        <v>0</v>
      </c>
      <c r="HD91" s="161">
        <f t="shared" ref="HD91:HE91" si="2266">HD90</f>
        <v>14</v>
      </c>
      <c r="HE91" s="175">
        <f t="shared" si="2266"/>
        <v>1177</v>
      </c>
      <c r="HF91" s="163" t="str">
        <f t="shared" si="1820"/>
        <v>1</v>
      </c>
      <c r="HG91" s="164">
        <f t="shared" si="232"/>
        <v>5</v>
      </c>
      <c r="HH91" s="165">
        <f t="shared" si="233"/>
        <v>0</v>
      </c>
      <c r="HI91" s="166"/>
      <c r="HJ91" s="166"/>
      <c r="HK91" s="166"/>
      <c r="HL91" s="84"/>
      <c r="HM91" s="85"/>
      <c r="HN91" s="83" t="str">
        <f t="shared" si="234"/>
        <v>0</v>
      </c>
      <c r="HO91" s="167">
        <f t="shared" si="1821"/>
        <v>0</v>
      </c>
      <c r="HP91" s="168">
        <f t="shared" si="1822"/>
        <v>0</v>
      </c>
      <c r="HQ91" s="168">
        <f t="shared" si="1823"/>
        <v>0</v>
      </c>
      <c r="HR91" s="168">
        <f t="shared" si="1824"/>
        <v>0</v>
      </c>
      <c r="HS91" s="168">
        <f t="shared" si="1825"/>
        <v>0</v>
      </c>
      <c r="HT91" s="154">
        <f t="shared" ref="HT91:HU91" si="2267">HT90</f>
        <v>15</v>
      </c>
      <c r="HU91" s="173">
        <f t="shared" si="2267"/>
        <v>1178</v>
      </c>
      <c r="HV91" s="156" t="str">
        <f t="shared" si="1827"/>
        <v>1</v>
      </c>
      <c r="HW91" s="157" t="str">
        <f t="shared" si="242"/>
        <v/>
      </c>
      <c r="HX91" s="169">
        <f t="shared" si="243"/>
        <v>0</v>
      </c>
      <c r="HY91" s="159"/>
      <c r="HZ91" s="159"/>
      <c r="IA91" s="159"/>
      <c r="IB91" s="160"/>
      <c r="IC91" s="160"/>
      <c r="ID91" s="160" t="str">
        <f t="shared" si="244"/>
        <v>0</v>
      </c>
      <c r="IE91" s="160">
        <f t="shared" si="1828"/>
        <v>0</v>
      </c>
      <c r="IF91" s="160">
        <f t="shared" si="1829"/>
        <v>0</v>
      </c>
      <c r="IG91" s="160">
        <f t="shared" si="1830"/>
        <v>0</v>
      </c>
      <c r="IH91" s="160">
        <f t="shared" si="1831"/>
        <v>0</v>
      </c>
      <c r="II91" s="160">
        <f t="shared" si="1832"/>
        <v>0</v>
      </c>
      <c r="IJ91" s="161">
        <f t="shared" ref="IJ91:IK91" si="2268">IJ90</f>
        <v>16</v>
      </c>
      <c r="IK91" s="175">
        <f t="shared" si="2268"/>
        <v>1179</v>
      </c>
      <c r="IL91" s="163" t="str">
        <f t="shared" si="1834"/>
        <v>1</v>
      </c>
      <c r="IM91" s="164" t="str">
        <f t="shared" si="252"/>
        <v/>
      </c>
      <c r="IN91" s="165">
        <f t="shared" si="253"/>
        <v>0</v>
      </c>
      <c r="IO91" s="166"/>
      <c r="IP91" s="166"/>
      <c r="IQ91" s="166"/>
      <c r="IR91" s="168"/>
      <c r="IS91" s="168"/>
      <c r="IT91" s="170" t="str">
        <f t="shared" si="254"/>
        <v>0</v>
      </c>
      <c r="IU91" s="170">
        <f t="shared" si="1835"/>
        <v>0</v>
      </c>
      <c r="IV91" s="168">
        <f t="shared" si="1836"/>
        <v>0</v>
      </c>
      <c r="IW91" s="168">
        <f t="shared" si="1837"/>
        <v>0</v>
      </c>
      <c r="IX91" s="168">
        <f t="shared" si="1838"/>
        <v>0</v>
      </c>
      <c r="IY91" s="168">
        <f t="shared" si="1839"/>
        <v>0</v>
      </c>
      <c r="IZ91" s="154">
        <f t="shared" ref="IZ91:JA91" si="2269">IZ90</f>
        <v>17</v>
      </c>
      <c r="JA91" s="173">
        <f t="shared" si="2269"/>
        <v>1180</v>
      </c>
      <c r="JB91" s="156" t="str">
        <f t="shared" si="1841"/>
        <v>1</v>
      </c>
      <c r="JC91" s="157" t="str">
        <f t="shared" si="262"/>
        <v/>
      </c>
      <c r="JD91" s="158">
        <f t="shared" si="263"/>
        <v>0</v>
      </c>
      <c r="JE91" s="159"/>
      <c r="JF91" s="159"/>
      <c r="JG91" s="159"/>
      <c r="JH91" s="160"/>
      <c r="JI91" s="160"/>
      <c r="JJ91" s="171" t="str">
        <f t="shared" si="264"/>
        <v>0</v>
      </c>
      <c r="JK91" s="171">
        <f t="shared" si="1842"/>
        <v>0</v>
      </c>
      <c r="JL91" s="160">
        <f t="shared" si="1843"/>
        <v>0</v>
      </c>
      <c r="JM91" s="160">
        <f t="shared" si="1844"/>
        <v>0</v>
      </c>
      <c r="JN91" s="160">
        <f t="shared" si="1845"/>
        <v>0</v>
      </c>
      <c r="JO91" s="160">
        <f t="shared" si="1846"/>
        <v>0</v>
      </c>
      <c r="JP91" s="161">
        <f t="shared" ref="JP91:JQ91" si="2270">JP90</f>
        <v>18</v>
      </c>
      <c r="JQ91" s="175">
        <f t="shared" si="2270"/>
        <v>1181</v>
      </c>
      <c r="JR91" s="163" t="str">
        <f t="shared" si="1848"/>
        <v>1</v>
      </c>
      <c r="JS91" s="164" t="str">
        <f t="shared" si="272"/>
        <v/>
      </c>
      <c r="JT91" s="165">
        <f t="shared" si="273"/>
        <v>0</v>
      </c>
      <c r="JU91" s="166"/>
      <c r="JV91" s="166"/>
      <c r="JW91" s="166"/>
      <c r="JX91" s="168"/>
      <c r="JY91" s="168"/>
      <c r="JZ91" s="170" t="str">
        <f t="shared" si="274"/>
        <v>0</v>
      </c>
      <c r="KA91" s="170">
        <f t="shared" si="1849"/>
        <v>0</v>
      </c>
      <c r="KB91" s="168">
        <f t="shared" si="1850"/>
        <v>0</v>
      </c>
      <c r="KC91" s="168">
        <f t="shared" si="1851"/>
        <v>0</v>
      </c>
      <c r="KD91" s="168">
        <f t="shared" si="1852"/>
        <v>0</v>
      </c>
      <c r="KE91" s="168">
        <f t="shared" si="1853"/>
        <v>0</v>
      </c>
      <c r="KF91" s="154">
        <f t="shared" ref="KF91:KG91" si="2271">KF90</f>
        <v>19</v>
      </c>
      <c r="KG91" s="173">
        <f t="shared" si="2271"/>
        <v>1182</v>
      </c>
      <c r="KH91" s="156" t="str">
        <f t="shared" si="1855"/>
        <v>1</v>
      </c>
      <c r="KI91" s="157" t="str">
        <f t="shared" si="282"/>
        <v/>
      </c>
      <c r="KJ91" s="158">
        <f t="shared" si="283"/>
        <v>0</v>
      </c>
      <c r="KK91" s="159"/>
      <c r="KL91" s="159"/>
      <c r="KM91" s="159"/>
      <c r="KN91" s="160"/>
      <c r="KO91" s="160"/>
      <c r="KP91" s="171" t="str">
        <f t="shared" si="284"/>
        <v>0</v>
      </c>
      <c r="KQ91" s="171">
        <f t="shared" si="1856"/>
        <v>0</v>
      </c>
      <c r="KR91" s="160">
        <f t="shared" si="1857"/>
        <v>0</v>
      </c>
      <c r="KS91" s="160">
        <f t="shared" si="1858"/>
        <v>0</v>
      </c>
      <c r="KT91" s="160">
        <f t="shared" si="1859"/>
        <v>0</v>
      </c>
      <c r="KU91" s="160">
        <f t="shared" si="1860"/>
        <v>0</v>
      </c>
      <c r="KV91" s="161">
        <f t="shared" ref="KV91:KW91" si="2272">KV90</f>
        <v>20</v>
      </c>
      <c r="KW91" s="175">
        <f t="shared" si="2272"/>
        <v>1183</v>
      </c>
      <c r="KX91" s="163" t="str">
        <f t="shared" si="1862"/>
        <v>1</v>
      </c>
      <c r="KY91" s="164" t="str">
        <f t="shared" si="292"/>
        <v/>
      </c>
      <c r="KZ91" s="165">
        <f t="shared" si="293"/>
        <v>0</v>
      </c>
      <c r="LA91" s="166"/>
      <c r="LB91" s="166"/>
      <c r="LC91" s="166"/>
      <c r="LD91" s="168"/>
      <c r="LE91" s="168"/>
      <c r="LF91" s="170" t="str">
        <f t="shared" si="294"/>
        <v>0</v>
      </c>
      <c r="LG91" s="170">
        <f t="shared" si="1863"/>
        <v>0</v>
      </c>
      <c r="LH91" s="168">
        <f t="shared" si="1864"/>
        <v>0</v>
      </c>
      <c r="LI91" s="168">
        <f t="shared" si="1865"/>
        <v>0</v>
      </c>
      <c r="LJ91" s="168">
        <f t="shared" si="1866"/>
        <v>0</v>
      </c>
      <c r="LK91" s="168">
        <f t="shared" si="1867"/>
        <v>0</v>
      </c>
      <c r="LL91" s="172"/>
      <c r="LM91" s="172"/>
      <c r="LN91" s="168" t="str">
        <f t="shared" si="1868"/>
        <v>#REF!</v>
      </c>
      <c r="LO91" s="168" t="str">
        <f t="shared" si="1869"/>
        <v>#REF!</v>
      </c>
      <c r="LP91" s="168" t="str">
        <f t="shared" si="1870"/>
        <v>#REF!</v>
      </c>
      <c r="LQ91" s="168" t="str">
        <f t="shared" si="1871"/>
        <v>#REF!</v>
      </c>
    </row>
    <row r="92" ht="15.75" customHeight="1">
      <c r="A92" s="151">
        <v>46196.0</v>
      </c>
      <c r="B92" s="152" t="s">
        <v>33</v>
      </c>
      <c r="C92" s="153">
        <f t="shared" si="99"/>
        <v>0</v>
      </c>
      <c r="D92" s="154">
        <f t="shared" ref="D92:E92" si="2273">D91</f>
        <v>1</v>
      </c>
      <c r="E92" s="173">
        <f t="shared" si="2273"/>
        <v>1164</v>
      </c>
      <c r="F92" s="156" t="str">
        <f t="shared" si="1993"/>
        <v>1</v>
      </c>
      <c r="G92" s="157">
        <f t="shared" si="102"/>
        <v>1</v>
      </c>
      <c r="H92" s="158">
        <f t="shared" si="103"/>
        <v>0</v>
      </c>
      <c r="I92" s="159"/>
      <c r="J92" s="159"/>
      <c r="K92" s="159"/>
      <c r="L92" s="78"/>
      <c r="M92" s="79"/>
      <c r="N92" s="77" t="str">
        <f t="shared" si="104"/>
        <v>0</v>
      </c>
      <c r="O92" s="81">
        <f t="shared" si="1730"/>
        <v>0</v>
      </c>
      <c r="P92" s="160">
        <f t="shared" si="1731"/>
        <v>0</v>
      </c>
      <c r="Q92" s="160">
        <f t="shared" si="1732"/>
        <v>0</v>
      </c>
      <c r="R92" s="160">
        <f t="shared" si="1733"/>
        <v>0</v>
      </c>
      <c r="S92" s="160">
        <f t="shared" si="1734"/>
        <v>0</v>
      </c>
      <c r="T92" s="161">
        <f t="shared" ref="T92:U92" si="2274">T91</f>
        <v>2</v>
      </c>
      <c r="U92" s="175">
        <f t="shared" si="2274"/>
        <v>1165</v>
      </c>
      <c r="V92" s="163" t="str">
        <f t="shared" si="1736"/>
        <v>1</v>
      </c>
      <c r="W92" s="164">
        <f t="shared" si="112"/>
        <v>1</v>
      </c>
      <c r="X92" s="165">
        <f t="shared" si="113"/>
        <v>0</v>
      </c>
      <c r="Y92" s="166"/>
      <c r="Z92" s="166"/>
      <c r="AA92" s="166"/>
      <c r="AB92" s="84"/>
      <c r="AC92" s="85"/>
      <c r="AD92" s="83" t="str">
        <f t="shared" si="114"/>
        <v>0</v>
      </c>
      <c r="AE92" s="167">
        <f t="shared" si="1737"/>
        <v>0</v>
      </c>
      <c r="AF92" s="168">
        <f t="shared" si="1738"/>
        <v>0</v>
      </c>
      <c r="AG92" s="168">
        <f t="shared" si="1739"/>
        <v>0</v>
      </c>
      <c r="AH92" s="168">
        <f t="shared" si="1740"/>
        <v>0</v>
      </c>
      <c r="AI92" s="168">
        <f t="shared" si="1741"/>
        <v>0</v>
      </c>
      <c r="AJ92" s="154">
        <f t="shared" ref="AJ92:AK92" si="2275">AJ91</f>
        <v>3</v>
      </c>
      <c r="AK92" s="173">
        <f t="shared" si="2275"/>
        <v>1166</v>
      </c>
      <c r="AL92" s="156" t="str">
        <f t="shared" si="1743"/>
        <v>1</v>
      </c>
      <c r="AM92" s="157">
        <f t="shared" si="122"/>
        <v>2</v>
      </c>
      <c r="AN92" s="158">
        <f t="shared" si="123"/>
        <v>0</v>
      </c>
      <c r="AO92" s="159"/>
      <c r="AP92" s="159"/>
      <c r="AQ92" s="159"/>
      <c r="AR92" s="78"/>
      <c r="AS92" s="79"/>
      <c r="AT92" s="77" t="str">
        <f t="shared" si="124"/>
        <v>0</v>
      </c>
      <c r="AU92" s="81">
        <f t="shared" si="1744"/>
        <v>0</v>
      </c>
      <c r="AV92" s="160">
        <f t="shared" si="1745"/>
        <v>0</v>
      </c>
      <c r="AW92" s="160">
        <f t="shared" si="1746"/>
        <v>0</v>
      </c>
      <c r="AX92" s="160">
        <f t="shared" si="1747"/>
        <v>0</v>
      </c>
      <c r="AY92" s="160">
        <f t="shared" si="1748"/>
        <v>0</v>
      </c>
      <c r="AZ92" s="161">
        <f t="shared" ref="AZ92:BA92" si="2276">AZ91</f>
        <v>4</v>
      </c>
      <c r="BA92" s="175">
        <f t="shared" si="2276"/>
        <v>1167</v>
      </c>
      <c r="BB92" s="163" t="str">
        <f t="shared" si="1750"/>
        <v>1</v>
      </c>
      <c r="BC92" s="164">
        <f t="shared" si="132"/>
        <v>4</v>
      </c>
      <c r="BD92" s="165">
        <f t="shared" si="133"/>
        <v>0</v>
      </c>
      <c r="BE92" s="166"/>
      <c r="BF92" s="166"/>
      <c r="BG92" s="166"/>
      <c r="BH92" s="84"/>
      <c r="BI92" s="85"/>
      <c r="BJ92" s="83" t="str">
        <f t="shared" si="134"/>
        <v>0</v>
      </c>
      <c r="BK92" s="167">
        <f t="shared" si="1751"/>
        <v>0</v>
      </c>
      <c r="BL92" s="168">
        <f t="shared" si="1752"/>
        <v>0</v>
      </c>
      <c r="BM92" s="168">
        <f t="shared" si="1753"/>
        <v>0</v>
      </c>
      <c r="BN92" s="168">
        <f t="shared" si="1754"/>
        <v>0</v>
      </c>
      <c r="BO92" s="168">
        <f t="shared" si="1755"/>
        <v>0</v>
      </c>
      <c r="BP92" s="154">
        <f t="shared" ref="BP92:BQ92" si="2277">BP91</f>
        <v>5</v>
      </c>
      <c r="BQ92" s="173">
        <f t="shared" si="2277"/>
        <v>1168</v>
      </c>
      <c r="BR92" s="156" t="str">
        <f t="shared" si="1757"/>
        <v>1</v>
      </c>
      <c r="BS92" s="157">
        <f t="shared" si="142"/>
        <v>4</v>
      </c>
      <c r="BT92" s="158">
        <f t="shared" si="143"/>
        <v>0</v>
      </c>
      <c r="BU92" s="159"/>
      <c r="BV92" s="159"/>
      <c r="BW92" s="159"/>
      <c r="BX92" s="78"/>
      <c r="BY92" s="79"/>
      <c r="BZ92" s="77" t="str">
        <f t="shared" si="144"/>
        <v>0</v>
      </c>
      <c r="CA92" s="81">
        <f t="shared" si="1758"/>
        <v>0</v>
      </c>
      <c r="CB92" s="160">
        <f t="shared" si="1759"/>
        <v>0</v>
      </c>
      <c r="CC92" s="160">
        <f t="shared" si="1760"/>
        <v>0</v>
      </c>
      <c r="CD92" s="160">
        <f t="shared" si="1761"/>
        <v>0</v>
      </c>
      <c r="CE92" s="160">
        <f t="shared" si="1762"/>
        <v>0</v>
      </c>
      <c r="CF92" s="161">
        <f t="shared" ref="CF92:CG92" si="2278">CF91</f>
        <v>6</v>
      </c>
      <c r="CG92" s="175">
        <f t="shared" si="2278"/>
        <v>1169</v>
      </c>
      <c r="CH92" s="163" t="str">
        <f t="shared" si="1764"/>
        <v>1</v>
      </c>
      <c r="CI92" s="164">
        <f t="shared" si="152"/>
        <v>2</v>
      </c>
      <c r="CJ92" s="165">
        <f t="shared" si="153"/>
        <v>0</v>
      </c>
      <c r="CK92" s="166"/>
      <c r="CL92" s="166"/>
      <c r="CM92" s="166"/>
      <c r="CN92" s="84"/>
      <c r="CO92" s="85"/>
      <c r="CP92" s="83" t="str">
        <f t="shared" si="154"/>
        <v>0</v>
      </c>
      <c r="CQ92" s="167">
        <f t="shared" si="1765"/>
        <v>0</v>
      </c>
      <c r="CR92" s="168">
        <f t="shared" si="1766"/>
        <v>0</v>
      </c>
      <c r="CS92" s="168">
        <f t="shared" si="1767"/>
        <v>0</v>
      </c>
      <c r="CT92" s="168">
        <f t="shared" si="1768"/>
        <v>0</v>
      </c>
      <c r="CU92" s="168">
        <f t="shared" si="1769"/>
        <v>0</v>
      </c>
      <c r="CV92" s="154">
        <f t="shared" ref="CV92:CW92" si="2279">CV91</f>
        <v>7</v>
      </c>
      <c r="CW92" s="173">
        <f t="shared" si="2279"/>
        <v>1170</v>
      </c>
      <c r="CX92" s="156" t="str">
        <f t="shared" si="1771"/>
        <v>1</v>
      </c>
      <c r="CY92" s="157">
        <f t="shared" si="162"/>
        <v>2</v>
      </c>
      <c r="CZ92" s="158">
        <f t="shared" si="163"/>
        <v>0</v>
      </c>
      <c r="DA92" s="159"/>
      <c r="DB92" s="159"/>
      <c r="DC92" s="159"/>
      <c r="DD92" s="78"/>
      <c r="DE92" s="79"/>
      <c r="DF92" s="77" t="str">
        <f t="shared" si="164"/>
        <v>0</v>
      </c>
      <c r="DG92" s="81">
        <f t="shared" si="1772"/>
        <v>0</v>
      </c>
      <c r="DH92" s="160">
        <f t="shared" si="1773"/>
        <v>0</v>
      </c>
      <c r="DI92" s="160">
        <f t="shared" si="1774"/>
        <v>0</v>
      </c>
      <c r="DJ92" s="160">
        <f t="shared" si="1775"/>
        <v>0</v>
      </c>
      <c r="DK92" s="160">
        <f t="shared" si="1776"/>
        <v>0</v>
      </c>
      <c r="DL92" s="161">
        <f t="shared" ref="DL92:DM92" si="2280">DL91</f>
        <v>8</v>
      </c>
      <c r="DM92" s="175">
        <f t="shared" si="2280"/>
        <v>1171</v>
      </c>
      <c r="DN92" s="163" t="str">
        <f t="shared" si="1778"/>
        <v>1</v>
      </c>
      <c r="DO92" s="164">
        <f t="shared" si="172"/>
        <v>2</v>
      </c>
      <c r="DP92" s="165">
        <f t="shared" si="173"/>
        <v>0</v>
      </c>
      <c r="DQ92" s="166"/>
      <c r="DR92" s="166"/>
      <c r="DS92" s="166"/>
      <c r="DT92" s="84"/>
      <c r="DU92" s="85"/>
      <c r="DV92" s="83" t="str">
        <f t="shared" si="174"/>
        <v>0</v>
      </c>
      <c r="DW92" s="167">
        <f t="shared" si="1779"/>
        <v>0</v>
      </c>
      <c r="DX92" s="168">
        <f t="shared" si="1780"/>
        <v>0</v>
      </c>
      <c r="DY92" s="168">
        <f t="shared" si="1781"/>
        <v>0</v>
      </c>
      <c r="DZ92" s="168">
        <f t="shared" si="1782"/>
        <v>0</v>
      </c>
      <c r="EA92" s="168">
        <f t="shared" si="1783"/>
        <v>0</v>
      </c>
      <c r="EB92" s="154">
        <f t="shared" ref="EB92:EC92" si="2281">EB91</f>
        <v>9</v>
      </c>
      <c r="EC92" s="173">
        <f t="shared" si="2281"/>
        <v>1172</v>
      </c>
      <c r="ED92" s="156" t="str">
        <f t="shared" si="1785"/>
        <v>1</v>
      </c>
      <c r="EE92" s="157">
        <f t="shared" si="182"/>
        <v>5</v>
      </c>
      <c r="EF92" s="169">
        <f t="shared" si="183"/>
        <v>0</v>
      </c>
      <c r="EG92" s="159"/>
      <c r="EH92" s="159"/>
      <c r="EI92" s="159"/>
      <c r="EJ92" s="78"/>
      <c r="EK92" s="79"/>
      <c r="EL92" s="77" t="str">
        <f t="shared" si="184"/>
        <v>0</v>
      </c>
      <c r="EM92" s="81">
        <f t="shared" si="1786"/>
        <v>0</v>
      </c>
      <c r="EN92" s="160">
        <f t="shared" si="1787"/>
        <v>0</v>
      </c>
      <c r="EO92" s="160">
        <f t="shared" si="1788"/>
        <v>0</v>
      </c>
      <c r="EP92" s="160">
        <f t="shared" si="1789"/>
        <v>0</v>
      </c>
      <c r="EQ92" s="160">
        <f t="shared" si="1790"/>
        <v>0</v>
      </c>
      <c r="ER92" s="161">
        <f t="shared" ref="ER92:ES92" si="2282">ER91</f>
        <v>10</v>
      </c>
      <c r="ES92" s="175">
        <f t="shared" si="2282"/>
        <v>1173</v>
      </c>
      <c r="ET92" s="163" t="str">
        <f t="shared" si="1792"/>
        <v>1</v>
      </c>
      <c r="EU92" s="164">
        <f t="shared" si="192"/>
        <v>19</v>
      </c>
      <c r="EV92" s="165">
        <f t="shared" si="193"/>
        <v>0</v>
      </c>
      <c r="EW92" s="166"/>
      <c r="EX92" s="166"/>
      <c r="EY92" s="166"/>
      <c r="EZ92" s="84"/>
      <c r="FA92" s="85"/>
      <c r="FB92" s="83" t="str">
        <f t="shared" si="194"/>
        <v>0</v>
      </c>
      <c r="FC92" s="167">
        <f t="shared" si="1793"/>
        <v>0</v>
      </c>
      <c r="FD92" s="168">
        <f t="shared" si="1794"/>
        <v>0</v>
      </c>
      <c r="FE92" s="168">
        <f t="shared" si="1795"/>
        <v>0</v>
      </c>
      <c r="FF92" s="168">
        <f t="shared" si="1796"/>
        <v>0</v>
      </c>
      <c r="FG92" s="168">
        <f t="shared" si="1797"/>
        <v>0</v>
      </c>
      <c r="FH92" s="154">
        <f t="shared" ref="FH92:FI92" si="2283">FH91</f>
        <v>11</v>
      </c>
      <c r="FI92" s="173">
        <f t="shared" si="2283"/>
        <v>1174</v>
      </c>
      <c r="FJ92" s="156" t="str">
        <f t="shared" si="1799"/>
        <v>1</v>
      </c>
      <c r="FK92" s="157">
        <f t="shared" si="202"/>
        <v>4</v>
      </c>
      <c r="FL92" s="158">
        <f t="shared" si="203"/>
        <v>0</v>
      </c>
      <c r="FM92" s="159"/>
      <c r="FN92" s="159"/>
      <c r="FO92" s="159"/>
      <c r="FP92" s="78"/>
      <c r="FQ92" s="79"/>
      <c r="FR92" s="77" t="str">
        <f t="shared" si="204"/>
        <v>0</v>
      </c>
      <c r="FS92" s="81">
        <f t="shared" si="1800"/>
        <v>0</v>
      </c>
      <c r="FT92" s="160">
        <f t="shared" si="1801"/>
        <v>0</v>
      </c>
      <c r="FU92" s="160">
        <f t="shared" si="1802"/>
        <v>0</v>
      </c>
      <c r="FV92" s="160">
        <f t="shared" si="1803"/>
        <v>0</v>
      </c>
      <c r="FW92" s="160">
        <f t="shared" si="1804"/>
        <v>0</v>
      </c>
      <c r="FX92" s="161">
        <f t="shared" ref="FX92:FY92" si="2284">FX91</f>
        <v>12</v>
      </c>
      <c r="FY92" s="175">
        <f t="shared" si="2284"/>
        <v>1175</v>
      </c>
      <c r="FZ92" s="163" t="str">
        <f t="shared" si="1806"/>
        <v>1</v>
      </c>
      <c r="GA92" s="164">
        <f t="shared" si="212"/>
        <v>2</v>
      </c>
      <c r="GB92" s="165">
        <f t="shared" si="213"/>
        <v>0</v>
      </c>
      <c r="GC92" s="166"/>
      <c r="GD92" s="166"/>
      <c r="GE92" s="166"/>
      <c r="GF92" s="84"/>
      <c r="GG92" s="85"/>
      <c r="GH92" s="83" t="str">
        <f t="shared" si="214"/>
        <v>0</v>
      </c>
      <c r="GI92" s="167">
        <f t="shared" si="1807"/>
        <v>0</v>
      </c>
      <c r="GJ92" s="168">
        <f t="shared" si="1808"/>
        <v>0</v>
      </c>
      <c r="GK92" s="168">
        <f t="shared" si="1809"/>
        <v>0</v>
      </c>
      <c r="GL92" s="168">
        <f t="shared" si="1810"/>
        <v>0</v>
      </c>
      <c r="GM92" s="168">
        <f t="shared" si="1811"/>
        <v>0</v>
      </c>
      <c r="GN92" s="154">
        <f t="shared" ref="GN92:GO92" si="2285">GN91</f>
        <v>13</v>
      </c>
      <c r="GO92" s="173">
        <f t="shared" si="2285"/>
        <v>1176</v>
      </c>
      <c r="GP92" s="156" t="str">
        <f t="shared" si="1813"/>
        <v>1</v>
      </c>
      <c r="GQ92" s="157">
        <f t="shared" si="222"/>
        <v>3</v>
      </c>
      <c r="GR92" s="158">
        <f t="shared" si="223"/>
        <v>0</v>
      </c>
      <c r="GS92" s="159"/>
      <c r="GT92" s="159"/>
      <c r="GU92" s="159"/>
      <c r="GV92" s="78"/>
      <c r="GW92" s="79"/>
      <c r="GX92" s="77" t="str">
        <f t="shared" si="224"/>
        <v>0</v>
      </c>
      <c r="GY92" s="81">
        <f t="shared" si="1814"/>
        <v>0</v>
      </c>
      <c r="GZ92" s="160">
        <f t="shared" si="1815"/>
        <v>0</v>
      </c>
      <c r="HA92" s="160">
        <f t="shared" si="1816"/>
        <v>0</v>
      </c>
      <c r="HB92" s="160">
        <f t="shared" si="1817"/>
        <v>0</v>
      </c>
      <c r="HC92" s="160">
        <f t="shared" si="1818"/>
        <v>0</v>
      </c>
      <c r="HD92" s="161">
        <f t="shared" ref="HD92:HE92" si="2286">HD91</f>
        <v>14</v>
      </c>
      <c r="HE92" s="175">
        <f t="shared" si="2286"/>
        <v>1177</v>
      </c>
      <c r="HF92" s="163" t="str">
        <f t="shared" si="1820"/>
        <v>1</v>
      </c>
      <c r="HG92" s="164">
        <f t="shared" si="232"/>
        <v>5</v>
      </c>
      <c r="HH92" s="165">
        <f t="shared" si="233"/>
        <v>0</v>
      </c>
      <c r="HI92" s="166"/>
      <c r="HJ92" s="166"/>
      <c r="HK92" s="166"/>
      <c r="HL92" s="84"/>
      <c r="HM92" s="85"/>
      <c r="HN92" s="83" t="str">
        <f t="shared" si="234"/>
        <v>0</v>
      </c>
      <c r="HO92" s="167">
        <f t="shared" si="1821"/>
        <v>0</v>
      </c>
      <c r="HP92" s="168">
        <f t="shared" si="1822"/>
        <v>0</v>
      </c>
      <c r="HQ92" s="168">
        <f t="shared" si="1823"/>
        <v>0</v>
      </c>
      <c r="HR92" s="168">
        <f t="shared" si="1824"/>
        <v>0</v>
      </c>
      <c r="HS92" s="168">
        <f t="shared" si="1825"/>
        <v>0</v>
      </c>
      <c r="HT92" s="154">
        <f t="shared" ref="HT92:HU92" si="2287">HT91</f>
        <v>15</v>
      </c>
      <c r="HU92" s="173">
        <f t="shared" si="2287"/>
        <v>1178</v>
      </c>
      <c r="HV92" s="156" t="str">
        <f t="shared" si="1827"/>
        <v>1</v>
      </c>
      <c r="HW92" s="157" t="str">
        <f t="shared" si="242"/>
        <v/>
      </c>
      <c r="HX92" s="169">
        <f t="shared" si="243"/>
        <v>0</v>
      </c>
      <c r="HY92" s="159"/>
      <c r="HZ92" s="159"/>
      <c r="IA92" s="159"/>
      <c r="IB92" s="160"/>
      <c r="IC92" s="160"/>
      <c r="ID92" s="160" t="str">
        <f t="shared" si="244"/>
        <v>0</v>
      </c>
      <c r="IE92" s="160">
        <f t="shared" si="1828"/>
        <v>0</v>
      </c>
      <c r="IF92" s="160">
        <f t="shared" si="1829"/>
        <v>0</v>
      </c>
      <c r="IG92" s="160">
        <f t="shared" si="1830"/>
        <v>0</v>
      </c>
      <c r="IH92" s="160">
        <f t="shared" si="1831"/>
        <v>0</v>
      </c>
      <c r="II92" s="160">
        <f t="shared" si="1832"/>
        <v>0</v>
      </c>
      <c r="IJ92" s="161">
        <f t="shared" ref="IJ92:IK92" si="2288">IJ91</f>
        <v>16</v>
      </c>
      <c r="IK92" s="175">
        <f t="shared" si="2288"/>
        <v>1179</v>
      </c>
      <c r="IL92" s="163" t="str">
        <f t="shared" si="1834"/>
        <v>1</v>
      </c>
      <c r="IM92" s="164" t="str">
        <f t="shared" si="252"/>
        <v/>
      </c>
      <c r="IN92" s="165">
        <f t="shared" si="253"/>
        <v>0</v>
      </c>
      <c r="IO92" s="166"/>
      <c r="IP92" s="166"/>
      <c r="IQ92" s="166"/>
      <c r="IR92" s="168"/>
      <c r="IS92" s="168"/>
      <c r="IT92" s="170" t="str">
        <f t="shared" si="254"/>
        <v>0</v>
      </c>
      <c r="IU92" s="170">
        <f t="shared" si="1835"/>
        <v>0</v>
      </c>
      <c r="IV92" s="168">
        <f t="shared" si="1836"/>
        <v>0</v>
      </c>
      <c r="IW92" s="168">
        <f t="shared" si="1837"/>
        <v>0</v>
      </c>
      <c r="IX92" s="168">
        <f t="shared" si="1838"/>
        <v>0</v>
      </c>
      <c r="IY92" s="168">
        <f t="shared" si="1839"/>
        <v>0</v>
      </c>
      <c r="IZ92" s="154">
        <f t="shared" ref="IZ92:JA92" si="2289">IZ91</f>
        <v>17</v>
      </c>
      <c r="JA92" s="173">
        <f t="shared" si="2289"/>
        <v>1180</v>
      </c>
      <c r="JB92" s="156" t="str">
        <f t="shared" si="1841"/>
        <v>1</v>
      </c>
      <c r="JC92" s="157" t="str">
        <f t="shared" si="262"/>
        <v/>
      </c>
      <c r="JD92" s="158">
        <f t="shared" si="263"/>
        <v>0</v>
      </c>
      <c r="JE92" s="159"/>
      <c r="JF92" s="159"/>
      <c r="JG92" s="159"/>
      <c r="JH92" s="160"/>
      <c r="JI92" s="160"/>
      <c r="JJ92" s="171" t="str">
        <f t="shared" si="264"/>
        <v>0</v>
      </c>
      <c r="JK92" s="171">
        <f t="shared" si="1842"/>
        <v>0</v>
      </c>
      <c r="JL92" s="160">
        <f t="shared" si="1843"/>
        <v>0</v>
      </c>
      <c r="JM92" s="160">
        <f t="shared" si="1844"/>
        <v>0</v>
      </c>
      <c r="JN92" s="160">
        <f t="shared" si="1845"/>
        <v>0</v>
      </c>
      <c r="JO92" s="160">
        <f t="shared" si="1846"/>
        <v>0</v>
      </c>
      <c r="JP92" s="161">
        <f t="shared" ref="JP92:JQ92" si="2290">JP91</f>
        <v>18</v>
      </c>
      <c r="JQ92" s="175">
        <f t="shared" si="2290"/>
        <v>1181</v>
      </c>
      <c r="JR92" s="163" t="str">
        <f t="shared" si="1848"/>
        <v>1</v>
      </c>
      <c r="JS92" s="164" t="str">
        <f t="shared" si="272"/>
        <v/>
      </c>
      <c r="JT92" s="165">
        <f t="shared" si="273"/>
        <v>0</v>
      </c>
      <c r="JU92" s="166"/>
      <c r="JV92" s="166"/>
      <c r="JW92" s="166"/>
      <c r="JX92" s="168"/>
      <c r="JY92" s="168"/>
      <c r="JZ92" s="170" t="str">
        <f t="shared" si="274"/>
        <v>0</v>
      </c>
      <c r="KA92" s="170">
        <f t="shared" si="1849"/>
        <v>0</v>
      </c>
      <c r="KB92" s="168">
        <f t="shared" si="1850"/>
        <v>0</v>
      </c>
      <c r="KC92" s="168">
        <f t="shared" si="1851"/>
        <v>0</v>
      </c>
      <c r="KD92" s="168">
        <f t="shared" si="1852"/>
        <v>0</v>
      </c>
      <c r="KE92" s="168">
        <f t="shared" si="1853"/>
        <v>0</v>
      </c>
      <c r="KF92" s="154">
        <f t="shared" ref="KF92:KG92" si="2291">KF91</f>
        <v>19</v>
      </c>
      <c r="KG92" s="173">
        <f t="shared" si="2291"/>
        <v>1182</v>
      </c>
      <c r="KH92" s="156" t="str">
        <f t="shared" si="1855"/>
        <v>1</v>
      </c>
      <c r="KI92" s="157" t="str">
        <f t="shared" si="282"/>
        <v/>
      </c>
      <c r="KJ92" s="158">
        <f t="shared" si="283"/>
        <v>0</v>
      </c>
      <c r="KK92" s="159"/>
      <c r="KL92" s="159"/>
      <c r="KM92" s="159"/>
      <c r="KN92" s="160"/>
      <c r="KO92" s="160"/>
      <c r="KP92" s="171" t="str">
        <f t="shared" si="284"/>
        <v>0</v>
      </c>
      <c r="KQ92" s="171">
        <f t="shared" si="1856"/>
        <v>0</v>
      </c>
      <c r="KR92" s="160">
        <f t="shared" si="1857"/>
        <v>0</v>
      </c>
      <c r="KS92" s="160">
        <f t="shared" si="1858"/>
        <v>0</v>
      </c>
      <c r="KT92" s="160">
        <f t="shared" si="1859"/>
        <v>0</v>
      </c>
      <c r="KU92" s="160">
        <f t="shared" si="1860"/>
        <v>0</v>
      </c>
      <c r="KV92" s="161">
        <f t="shared" ref="KV92:KW92" si="2292">KV91</f>
        <v>20</v>
      </c>
      <c r="KW92" s="175">
        <f t="shared" si="2292"/>
        <v>1183</v>
      </c>
      <c r="KX92" s="163" t="str">
        <f t="shared" si="1862"/>
        <v>1</v>
      </c>
      <c r="KY92" s="164" t="str">
        <f t="shared" si="292"/>
        <v/>
      </c>
      <c r="KZ92" s="165">
        <f t="shared" si="293"/>
        <v>0</v>
      </c>
      <c r="LA92" s="166"/>
      <c r="LB92" s="166"/>
      <c r="LC92" s="166"/>
      <c r="LD92" s="168"/>
      <c r="LE92" s="168"/>
      <c r="LF92" s="170" t="str">
        <f t="shared" si="294"/>
        <v>0</v>
      </c>
      <c r="LG92" s="170">
        <f t="shared" si="1863"/>
        <v>0</v>
      </c>
      <c r="LH92" s="168">
        <f t="shared" si="1864"/>
        <v>0</v>
      </c>
      <c r="LI92" s="168">
        <f t="shared" si="1865"/>
        <v>0</v>
      </c>
      <c r="LJ92" s="168">
        <f t="shared" si="1866"/>
        <v>0</v>
      </c>
      <c r="LK92" s="168">
        <f t="shared" si="1867"/>
        <v>0</v>
      </c>
      <c r="LL92" s="172"/>
      <c r="LM92" s="172"/>
      <c r="LN92" s="168" t="str">
        <f t="shared" si="1868"/>
        <v>#REF!</v>
      </c>
      <c r="LO92" s="168" t="str">
        <f t="shared" si="1869"/>
        <v>#REF!</v>
      </c>
      <c r="LP92" s="168" t="str">
        <f t="shared" si="1870"/>
        <v>#REF!</v>
      </c>
      <c r="LQ92" s="168" t="str">
        <f t="shared" si="1871"/>
        <v>#REF!</v>
      </c>
    </row>
    <row r="93" ht="15.75" customHeight="1">
      <c r="A93" s="151">
        <v>46197.0</v>
      </c>
      <c r="B93" s="152" t="s">
        <v>27</v>
      </c>
      <c r="C93" s="153">
        <f t="shared" si="99"/>
        <v>0</v>
      </c>
      <c r="D93" s="154">
        <f t="shared" ref="D93:E93" si="2293">D92</f>
        <v>1</v>
      </c>
      <c r="E93" s="173">
        <f t="shared" si="2293"/>
        <v>1164</v>
      </c>
      <c r="F93" s="156" t="str">
        <f t="shared" ref="F93:F100" si="2314">IFERROR(IF(S93&gt;=10,"6",IF(S93&gt;=8,"5",IF(S93&gt;=6,"4",IF(S93&gt;=4,"3",IF(S93&gt;=2,"2",IF(S93&gt;=-1,"1",IF(S93&gt;=-2,"-1",IF(S93&gt;=-3,"-2","-3")))))))), F101)</f>
        <v>1</v>
      </c>
      <c r="G93" s="157">
        <f t="shared" si="102"/>
        <v>1</v>
      </c>
      <c r="H93" s="158">
        <f t="shared" si="103"/>
        <v>0</v>
      </c>
      <c r="I93" s="159"/>
      <c r="J93" s="159"/>
      <c r="K93" s="159"/>
      <c r="L93" s="78"/>
      <c r="M93" s="79"/>
      <c r="N93" s="77" t="str">
        <f t="shared" si="104"/>
        <v>0</v>
      </c>
      <c r="O93" s="81">
        <f t="shared" si="1730"/>
        <v>0</v>
      </c>
      <c r="P93" s="160">
        <f t="shared" si="1731"/>
        <v>0</v>
      </c>
      <c r="Q93" s="160">
        <f t="shared" si="1732"/>
        <v>0</v>
      </c>
      <c r="R93" s="160">
        <f t="shared" si="1733"/>
        <v>0</v>
      </c>
      <c r="S93" s="160">
        <f t="shared" si="1734"/>
        <v>0</v>
      </c>
      <c r="T93" s="161">
        <f t="shared" ref="T93:U93" si="2294">T92</f>
        <v>2</v>
      </c>
      <c r="U93" s="175">
        <f t="shared" si="2294"/>
        <v>1165</v>
      </c>
      <c r="V93" s="163" t="str">
        <f t="shared" ref="V93:V100" si="2316">IFERROR(IF(AI93&gt;=10,"6",IF(AI93&gt;=8,"5",IF(AI93&gt;=6,"4",IF(AI93&gt;=4,"3",IF(AI93&gt;=2,"2",IF(AI93&gt;=-1,"1",IF(AI93&gt;=-2,"-1",IF(AI93&gt;=-3,"-2","-3")))))))), V101)</f>
        <v>1</v>
      </c>
      <c r="W93" s="164">
        <f t="shared" si="112"/>
        <v>1</v>
      </c>
      <c r="X93" s="165">
        <f t="shared" si="113"/>
        <v>0</v>
      </c>
      <c r="Y93" s="166"/>
      <c r="Z93" s="166"/>
      <c r="AA93" s="166"/>
      <c r="AB93" s="84"/>
      <c r="AC93" s="85"/>
      <c r="AD93" s="83" t="str">
        <f t="shared" si="114"/>
        <v>0</v>
      </c>
      <c r="AE93" s="167">
        <f t="shared" si="1737"/>
        <v>0</v>
      </c>
      <c r="AF93" s="168">
        <f t="shared" si="1738"/>
        <v>0</v>
      </c>
      <c r="AG93" s="168">
        <f t="shared" si="1739"/>
        <v>0</v>
      </c>
      <c r="AH93" s="168">
        <f t="shared" si="1740"/>
        <v>0</v>
      </c>
      <c r="AI93" s="168">
        <f t="shared" si="1741"/>
        <v>0</v>
      </c>
      <c r="AJ93" s="154">
        <f t="shared" ref="AJ93:AK93" si="2295">AJ92</f>
        <v>3</v>
      </c>
      <c r="AK93" s="173">
        <f t="shared" si="2295"/>
        <v>1166</v>
      </c>
      <c r="AL93" s="156" t="str">
        <f t="shared" ref="AL93:AL100" si="2318">IFERROR(IF(AY93&gt;=10,"6",IF(AY93&gt;=8,"5",IF(AY93&gt;=6,"4",IF(AY93&gt;=4,"3",IF(AY93&gt;=2,"2",IF(AY93&gt;=-1,"1",IF(AY93&gt;=-2,"-1",IF(AY93&gt;=-3,"-2","-3")))))))), AL101)</f>
        <v>1</v>
      </c>
      <c r="AM93" s="157">
        <f t="shared" si="122"/>
        <v>2</v>
      </c>
      <c r="AN93" s="158">
        <f t="shared" si="123"/>
        <v>0</v>
      </c>
      <c r="AO93" s="159"/>
      <c r="AP93" s="159"/>
      <c r="AQ93" s="159"/>
      <c r="AR93" s="78"/>
      <c r="AS93" s="79"/>
      <c r="AT93" s="77" t="str">
        <f t="shared" si="124"/>
        <v>0</v>
      </c>
      <c r="AU93" s="81">
        <f t="shared" si="1744"/>
        <v>0</v>
      </c>
      <c r="AV93" s="160">
        <f t="shared" si="1745"/>
        <v>0</v>
      </c>
      <c r="AW93" s="160">
        <f t="shared" si="1746"/>
        <v>0</v>
      </c>
      <c r="AX93" s="160">
        <f t="shared" si="1747"/>
        <v>0</v>
      </c>
      <c r="AY93" s="160">
        <f t="shared" si="1748"/>
        <v>0</v>
      </c>
      <c r="AZ93" s="161">
        <f t="shared" ref="AZ93:BA93" si="2296">AZ92</f>
        <v>4</v>
      </c>
      <c r="BA93" s="175">
        <f t="shared" si="2296"/>
        <v>1167</v>
      </c>
      <c r="BB93" s="163" t="str">
        <f t="shared" ref="BB93:BB100" si="2320">IFERROR(IF(BO93&gt;=10,"6",IF(BO93&gt;=8,"5",IF(BO93&gt;=6,"4",IF(BO93&gt;=4,"3",IF(BO93&gt;=2,"2",IF(BO93&gt;=-1,"1",IF(BO93&gt;=-2,"-1",IF(BO93&gt;=-3,"-2","-3")))))))), BB101)</f>
        <v>1</v>
      </c>
      <c r="BC93" s="164">
        <f t="shared" si="132"/>
        <v>4</v>
      </c>
      <c r="BD93" s="165">
        <f t="shared" si="133"/>
        <v>0</v>
      </c>
      <c r="BE93" s="166"/>
      <c r="BF93" s="166"/>
      <c r="BG93" s="166"/>
      <c r="BH93" s="84"/>
      <c r="BI93" s="85"/>
      <c r="BJ93" s="83" t="str">
        <f t="shared" si="134"/>
        <v>0</v>
      </c>
      <c r="BK93" s="167">
        <f t="shared" si="1751"/>
        <v>0</v>
      </c>
      <c r="BL93" s="168">
        <f t="shared" si="1752"/>
        <v>0</v>
      </c>
      <c r="BM93" s="168">
        <f t="shared" si="1753"/>
        <v>0</v>
      </c>
      <c r="BN93" s="168">
        <f t="shared" si="1754"/>
        <v>0</v>
      </c>
      <c r="BO93" s="168">
        <f t="shared" si="1755"/>
        <v>0</v>
      </c>
      <c r="BP93" s="154">
        <f t="shared" ref="BP93:BQ93" si="2297">BP92</f>
        <v>5</v>
      </c>
      <c r="BQ93" s="173">
        <f t="shared" si="2297"/>
        <v>1168</v>
      </c>
      <c r="BR93" s="156" t="str">
        <f t="shared" ref="BR93:BR100" si="2322">IFERROR(IF(CE93&gt;=10,"6",IF(CE93&gt;=8,"5",IF(CE93&gt;=6,"4",IF(CE93&gt;=4,"3",IF(CE93&gt;=2,"2",IF(CE93&gt;=-1,"1",IF(CE93&gt;=-2,"-1",IF(CE93&gt;=-3,"-2","-3")))))))), BR101)</f>
        <v>1</v>
      </c>
      <c r="BS93" s="157">
        <f t="shared" si="142"/>
        <v>4</v>
      </c>
      <c r="BT93" s="158">
        <f t="shared" si="143"/>
        <v>0</v>
      </c>
      <c r="BU93" s="159"/>
      <c r="BV93" s="159"/>
      <c r="BW93" s="159"/>
      <c r="BX93" s="78"/>
      <c r="BY93" s="79"/>
      <c r="BZ93" s="77" t="str">
        <f t="shared" si="144"/>
        <v>0</v>
      </c>
      <c r="CA93" s="81">
        <f t="shared" si="1758"/>
        <v>0</v>
      </c>
      <c r="CB93" s="160">
        <f t="shared" si="1759"/>
        <v>0</v>
      </c>
      <c r="CC93" s="160">
        <f t="shared" si="1760"/>
        <v>0</v>
      </c>
      <c r="CD93" s="160">
        <f t="shared" si="1761"/>
        <v>0</v>
      </c>
      <c r="CE93" s="160">
        <f t="shared" si="1762"/>
        <v>0</v>
      </c>
      <c r="CF93" s="161">
        <f t="shared" ref="CF93:CG93" si="2298">CF92</f>
        <v>6</v>
      </c>
      <c r="CG93" s="175">
        <f t="shared" si="2298"/>
        <v>1169</v>
      </c>
      <c r="CH93" s="163" t="str">
        <f t="shared" ref="CH93:CH100" si="2324">IFERROR(IF(CU93&gt;=10,"6",IF(CU93&gt;=8,"5",IF(CU93&gt;=6,"4",IF(CU93&gt;=4,"3",IF(CU93&gt;=2,"2",IF(CU93&gt;=-1,"1",IF(CU93&gt;=-2,"-1",IF(CU93&gt;=-3,"-2","-3")))))))), CH101)</f>
        <v>1</v>
      </c>
      <c r="CI93" s="164">
        <f t="shared" si="152"/>
        <v>2</v>
      </c>
      <c r="CJ93" s="165">
        <f t="shared" si="153"/>
        <v>0</v>
      </c>
      <c r="CK93" s="166"/>
      <c r="CL93" s="166"/>
      <c r="CM93" s="166"/>
      <c r="CN93" s="84"/>
      <c r="CO93" s="85"/>
      <c r="CP93" s="83" t="str">
        <f t="shared" si="154"/>
        <v>0</v>
      </c>
      <c r="CQ93" s="167">
        <f t="shared" si="1765"/>
        <v>0</v>
      </c>
      <c r="CR93" s="168">
        <f t="shared" si="1766"/>
        <v>0</v>
      </c>
      <c r="CS93" s="168">
        <f t="shared" si="1767"/>
        <v>0</v>
      </c>
      <c r="CT93" s="168">
        <f t="shared" si="1768"/>
        <v>0</v>
      </c>
      <c r="CU93" s="168">
        <f t="shared" si="1769"/>
        <v>0</v>
      </c>
      <c r="CV93" s="154">
        <f t="shared" ref="CV93:CW93" si="2299">CV92</f>
        <v>7</v>
      </c>
      <c r="CW93" s="173">
        <f t="shared" si="2299"/>
        <v>1170</v>
      </c>
      <c r="CX93" s="156" t="str">
        <f t="shared" ref="CX93:CX100" si="2326">IFERROR(IF(DK93&gt;=10,"6",IF(DK93&gt;=8,"5",IF(DK93&gt;=6,"4",IF(DK93&gt;=4,"3",IF(DK93&gt;=2,"2",IF(DK93&gt;=-1,"1",IF(DK93&gt;=-2,"-1",IF(DK93&gt;=-3,"-2","-3")))))))), CX101)</f>
        <v>1</v>
      </c>
      <c r="CY93" s="157">
        <f t="shared" si="162"/>
        <v>2</v>
      </c>
      <c r="CZ93" s="158">
        <f t="shared" si="163"/>
        <v>0</v>
      </c>
      <c r="DA93" s="159"/>
      <c r="DB93" s="159"/>
      <c r="DC93" s="159"/>
      <c r="DD93" s="78"/>
      <c r="DE93" s="79"/>
      <c r="DF93" s="77" t="str">
        <f t="shared" si="164"/>
        <v>0</v>
      </c>
      <c r="DG93" s="81">
        <f t="shared" si="1772"/>
        <v>0</v>
      </c>
      <c r="DH93" s="160">
        <f t="shared" si="1773"/>
        <v>0</v>
      </c>
      <c r="DI93" s="160">
        <f t="shared" si="1774"/>
        <v>0</v>
      </c>
      <c r="DJ93" s="160">
        <f t="shared" si="1775"/>
        <v>0</v>
      </c>
      <c r="DK93" s="160">
        <f t="shared" si="1776"/>
        <v>0</v>
      </c>
      <c r="DL93" s="161">
        <f t="shared" ref="DL93:DM93" si="2300">DL92</f>
        <v>8</v>
      </c>
      <c r="DM93" s="175">
        <f t="shared" si="2300"/>
        <v>1171</v>
      </c>
      <c r="DN93" s="163" t="str">
        <f t="shared" ref="DN93:DN100" si="2328">IFERROR(IF(EA93&gt;=10,"6",IF(EA93&gt;=8,"5",IF(EA93&gt;=6,"4",IF(EA93&gt;=4,"3",IF(EA93&gt;=2,"2",IF(EA93&gt;=-1,"1",IF(EA93&gt;=-2,"-1",IF(EA93&gt;=-3,"-2","-3")))))))), DN101)</f>
        <v>1</v>
      </c>
      <c r="DO93" s="164">
        <f t="shared" si="172"/>
        <v>2</v>
      </c>
      <c r="DP93" s="165">
        <f t="shared" si="173"/>
        <v>0</v>
      </c>
      <c r="DQ93" s="166"/>
      <c r="DR93" s="166"/>
      <c r="DS93" s="166"/>
      <c r="DT93" s="84"/>
      <c r="DU93" s="85"/>
      <c r="DV93" s="83" t="str">
        <f t="shared" si="174"/>
        <v>0</v>
      </c>
      <c r="DW93" s="167">
        <f t="shared" si="1779"/>
        <v>0</v>
      </c>
      <c r="DX93" s="168">
        <f t="shared" si="1780"/>
        <v>0</v>
      </c>
      <c r="DY93" s="168">
        <f t="shared" si="1781"/>
        <v>0</v>
      </c>
      <c r="DZ93" s="168">
        <f t="shared" si="1782"/>
        <v>0</v>
      </c>
      <c r="EA93" s="168">
        <f t="shared" si="1783"/>
        <v>0</v>
      </c>
      <c r="EB93" s="154">
        <f t="shared" ref="EB93:EC93" si="2301">EB92</f>
        <v>9</v>
      </c>
      <c r="EC93" s="173">
        <f t="shared" si="2301"/>
        <v>1172</v>
      </c>
      <c r="ED93" s="156" t="str">
        <f t="shared" ref="ED93:ED100" si="2330">IFERROR(IF(EQ93&gt;=10,"6",IF(EQ93&gt;=8,"5",IF(EQ93&gt;=6,"4",IF(EQ93&gt;=4,"3",IF(EQ93&gt;=2,"2",IF(EQ93&gt;=-1,"1",IF(EQ93&gt;=-2,"-1",IF(EQ93&gt;=-3,"-2","-3")))))))), ED101)</f>
        <v>1</v>
      </c>
      <c r="EE93" s="157">
        <f t="shared" si="182"/>
        <v>5</v>
      </c>
      <c r="EF93" s="169">
        <f t="shared" si="183"/>
        <v>0</v>
      </c>
      <c r="EG93" s="159"/>
      <c r="EH93" s="159"/>
      <c r="EI93" s="159"/>
      <c r="EJ93" s="78"/>
      <c r="EK93" s="79"/>
      <c r="EL93" s="77" t="str">
        <f t="shared" si="184"/>
        <v>0</v>
      </c>
      <c r="EM93" s="81">
        <f t="shared" si="1786"/>
        <v>0</v>
      </c>
      <c r="EN93" s="160">
        <f t="shared" si="1787"/>
        <v>0</v>
      </c>
      <c r="EO93" s="160">
        <f t="shared" si="1788"/>
        <v>0</v>
      </c>
      <c r="EP93" s="160">
        <f t="shared" si="1789"/>
        <v>0</v>
      </c>
      <c r="EQ93" s="160">
        <f t="shared" si="1790"/>
        <v>0</v>
      </c>
      <c r="ER93" s="161">
        <f t="shared" ref="ER93:ES93" si="2302">ER92</f>
        <v>10</v>
      </c>
      <c r="ES93" s="175">
        <f t="shared" si="2302"/>
        <v>1173</v>
      </c>
      <c r="ET93" s="163" t="str">
        <f t="shared" ref="ET93:ET100" si="2332">IFERROR(IF(FG93&gt;=10,"6",IF(FG93&gt;=8,"5",IF(FG93&gt;=6,"4",IF(FG93&gt;=4,"3",IF(FG93&gt;=2,"2",IF(FG93&gt;=-1,"1",IF(FG93&gt;=-2,"-1",IF(FG93&gt;=-3,"-2","-3")))))))), ET101)</f>
        <v>1</v>
      </c>
      <c r="EU93" s="164">
        <f t="shared" si="192"/>
        <v>19</v>
      </c>
      <c r="EV93" s="165">
        <f t="shared" si="193"/>
        <v>0</v>
      </c>
      <c r="EW93" s="166"/>
      <c r="EX93" s="166"/>
      <c r="EY93" s="166"/>
      <c r="EZ93" s="84"/>
      <c r="FA93" s="85"/>
      <c r="FB93" s="83" t="str">
        <f t="shared" si="194"/>
        <v>0</v>
      </c>
      <c r="FC93" s="167">
        <f t="shared" si="1793"/>
        <v>0</v>
      </c>
      <c r="FD93" s="168">
        <f t="shared" si="1794"/>
        <v>0</v>
      </c>
      <c r="FE93" s="168">
        <f t="shared" si="1795"/>
        <v>0</v>
      </c>
      <c r="FF93" s="168">
        <f t="shared" si="1796"/>
        <v>0</v>
      </c>
      <c r="FG93" s="168">
        <f t="shared" si="1797"/>
        <v>0</v>
      </c>
      <c r="FH93" s="154">
        <f t="shared" ref="FH93:FI93" si="2303">FH92</f>
        <v>11</v>
      </c>
      <c r="FI93" s="173">
        <f t="shared" si="2303"/>
        <v>1174</v>
      </c>
      <c r="FJ93" s="156" t="str">
        <f t="shared" ref="FJ93:FJ100" si="2334">IFERROR(IF(FW93&gt;=10,"6",IF(FW93&gt;=8,"5",IF(FW93&gt;=6,"4",IF(FW93&gt;=4,"3",IF(FW93&gt;=2,"2",IF(FW93&gt;=-1,"1",IF(FW93&gt;=-2,"-1",IF(FW93&gt;=-3,"-2","-3")))))))), FJ101)</f>
        <v>1</v>
      </c>
      <c r="FK93" s="157">
        <f t="shared" si="202"/>
        <v>4</v>
      </c>
      <c r="FL93" s="158">
        <f t="shared" si="203"/>
        <v>0</v>
      </c>
      <c r="FM93" s="159"/>
      <c r="FN93" s="159"/>
      <c r="FO93" s="159"/>
      <c r="FP93" s="78"/>
      <c r="FQ93" s="79"/>
      <c r="FR93" s="77" t="str">
        <f t="shared" si="204"/>
        <v>0</v>
      </c>
      <c r="FS93" s="81">
        <f t="shared" si="1800"/>
        <v>0</v>
      </c>
      <c r="FT93" s="160">
        <f t="shared" si="1801"/>
        <v>0</v>
      </c>
      <c r="FU93" s="160">
        <f t="shared" si="1802"/>
        <v>0</v>
      </c>
      <c r="FV93" s="160">
        <f t="shared" si="1803"/>
        <v>0</v>
      </c>
      <c r="FW93" s="160">
        <f t="shared" si="1804"/>
        <v>0</v>
      </c>
      <c r="FX93" s="161">
        <f t="shared" ref="FX93:FY93" si="2304">FX92</f>
        <v>12</v>
      </c>
      <c r="FY93" s="175">
        <f t="shared" si="2304"/>
        <v>1175</v>
      </c>
      <c r="FZ93" s="163" t="str">
        <f t="shared" ref="FZ93:FZ100" si="2336">IFERROR(IF(GM93&gt;=10,"6",IF(GM93&gt;=8,"5",IF(GM93&gt;=6,"4",IF(GM93&gt;=4,"3",IF(GM93&gt;=2,"2",IF(GM93&gt;=-1,"1",IF(GM93&gt;=-2,"-1",IF(GM93&gt;=-3,"-2","-3")))))))), FZ101)</f>
        <v>1</v>
      </c>
      <c r="GA93" s="164">
        <f t="shared" si="212"/>
        <v>2</v>
      </c>
      <c r="GB93" s="165">
        <f t="shared" si="213"/>
        <v>0</v>
      </c>
      <c r="GC93" s="166"/>
      <c r="GD93" s="166"/>
      <c r="GE93" s="166"/>
      <c r="GF93" s="84"/>
      <c r="GG93" s="85"/>
      <c r="GH93" s="83" t="str">
        <f t="shared" si="214"/>
        <v>0</v>
      </c>
      <c r="GI93" s="167">
        <f t="shared" si="1807"/>
        <v>0</v>
      </c>
      <c r="GJ93" s="168">
        <f t="shared" si="1808"/>
        <v>0</v>
      </c>
      <c r="GK93" s="168">
        <f t="shared" si="1809"/>
        <v>0</v>
      </c>
      <c r="GL93" s="168">
        <f t="shared" si="1810"/>
        <v>0</v>
      </c>
      <c r="GM93" s="168">
        <f t="shared" si="1811"/>
        <v>0</v>
      </c>
      <c r="GN93" s="154">
        <f t="shared" ref="GN93:GO93" si="2305">GN92</f>
        <v>13</v>
      </c>
      <c r="GO93" s="173">
        <f t="shared" si="2305"/>
        <v>1176</v>
      </c>
      <c r="GP93" s="156" t="str">
        <f t="shared" ref="GP93:GP100" si="2338">IFERROR(IF(HC93&gt;=10,"6",IF(HC93&gt;=8,"5",IF(HC93&gt;=6,"4",IF(HC93&gt;=4,"3",IF(HC93&gt;=2,"2",IF(HC93&gt;=-1,"1",IF(HC93&gt;=-2,"-1",IF(HC93&gt;=-3,"-2","-3")))))))), GP101)</f>
        <v>1</v>
      </c>
      <c r="GQ93" s="157">
        <f t="shared" si="222"/>
        <v>3</v>
      </c>
      <c r="GR93" s="158">
        <f t="shared" si="223"/>
        <v>0</v>
      </c>
      <c r="GS93" s="159"/>
      <c r="GT93" s="159"/>
      <c r="GU93" s="159"/>
      <c r="GV93" s="78"/>
      <c r="GW93" s="79"/>
      <c r="GX93" s="77" t="str">
        <f t="shared" si="224"/>
        <v>0</v>
      </c>
      <c r="GY93" s="81">
        <f t="shared" si="1814"/>
        <v>0</v>
      </c>
      <c r="GZ93" s="160">
        <f t="shared" si="1815"/>
        <v>0</v>
      </c>
      <c r="HA93" s="160">
        <f t="shared" si="1816"/>
        <v>0</v>
      </c>
      <c r="HB93" s="160">
        <f t="shared" si="1817"/>
        <v>0</v>
      </c>
      <c r="HC93" s="160">
        <f t="shared" si="1818"/>
        <v>0</v>
      </c>
      <c r="HD93" s="161">
        <f t="shared" ref="HD93:HE93" si="2306">HD92</f>
        <v>14</v>
      </c>
      <c r="HE93" s="175">
        <f t="shared" si="2306"/>
        <v>1177</v>
      </c>
      <c r="HF93" s="163" t="str">
        <f t="shared" ref="HF93:HF100" si="2340">IFERROR(IF(HS93&gt;=10,"6",IF(HS93&gt;=8,"5",IF(HS93&gt;=6,"4",IF(HS93&gt;=4,"3",IF(HS93&gt;=2,"2",IF(HS93&gt;=-1,"1",IF(HS93&gt;=-2,"-1",IF(HS93&gt;=-3,"-2","-3")))))))), HF101)</f>
        <v>1</v>
      </c>
      <c r="HG93" s="164">
        <f t="shared" si="232"/>
        <v>5</v>
      </c>
      <c r="HH93" s="165">
        <f t="shared" si="233"/>
        <v>0</v>
      </c>
      <c r="HI93" s="166"/>
      <c r="HJ93" s="166"/>
      <c r="HK93" s="166"/>
      <c r="HL93" s="84"/>
      <c r="HM93" s="85"/>
      <c r="HN93" s="83" t="str">
        <f t="shared" si="234"/>
        <v>0</v>
      </c>
      <c r="HO93" s="167">
        <f t="shared" si="1821"/>
        <v>0</v>
      </c>
      <c r="HP93" s="168">
        <f t="shared" si="1822"/>
        <v>0</v>
      </c>
      <c r="HQ93" s="168">
        <f t="shared" si="1823"/>
        <v>0</v>
      </c>
      <c r="HR93" s="168">
        <f t="shared" si="1824"/>
        <v>0</v>
      </c>
      <c r="HS93" s="168">
        <f t="shared" si="1825"/>
        <v>0</v>
      </c>
      <c r="HT93" s="154">
        <f t="shared" ref="HT93:HU93" si="2307">HT92</f>
        <v>15</v>
      </c>
      <c r="HU93" s="173">
        <f t="shared" si="2307"/>
        <v>1178</v>
      </c>
      <c r="HV93" s="156" t="str">
        <f t="shared" ref="HV93:HV100" si="2342">IFERROR(IF(II93&gt;=10,"6",IF(II93&gt;=8,"5",IF(II93&gt;=6,"4",IF(II93&gt;=4,"3",IF(II93&gt;=2,"2",IF(II93&gt;=-1,"1",IF(II93&gt;=-2,"-1",IF(II93&gt;=-3,"-2","-3")))))))), HV101)</f>
        <v>1</v>
      </c>
      <c r="HW93" s="157" t="str">
        <f t="shared" si="242"/>
        <v/>
      </c>
      <c r="HX93" s="169">
        <f t="shared" si="243"/>
        <v>0</v>
      </c>
      <c r="HY93" s="159"/>
      <c r="HZ93" s="159"/>
      <c r="IA93" s="159"/>
      <c r="IB93" s="160"/>
      <c r="IC93" s="160"/>
      <c r="ID93" s="160" t="str">
        <f t="shared" si="244"/>
        <v>0</v>
      </c>
      <c r="IE93" s="160">
        <f t="shared" si="1828"/>
        <v>0</v>
      </c>
      <c r="IF93" s="160">
        <f t="shared" si="1829"/>
        <v>0</v>
      </c>
      <c r="IG93" s="160">
        <f t="shared" si="1830"/>
        <v>0</v>
      </c>
      <c r="IH93" s="160">
        <f t="shared" si="1831"/>
        <v>0</v>
      </c>
      <c r="II93" s="160">
        <f t="shared" si="1832"/>
        <v>0</v>
      </c>
      <c r="IJ93" s="161">
        <f t="shared" ref="IJ93:IK93" si="2308">IJ92</f>
        <v>16</v>
      </c>
      <c r="IK93" s="175">
        <f t="shared" si="2308"/>
        <v>1179</v>
      </c>
      <c r="IL93" s="163" t="str">
        <f t="shared" ref="IL93:IL100" si="2344">IFERROR(IF(IY93&gt;=10,"6",IF(IY93&gt;=8,"5",IF(IY93&gt;=6,"4",IF(IY93&gt;=4,"3",IF(IY93&gt;=2,"2",IF(IY93&gt;=-1,"1",IF(IY93&gt;=-2,"-1",IF(IY93&gt;=-3,"-2","-3")))))))), IL101)</f>
        <v>1</v>
      </c>
      <c r="IM93" s="164" t="str">
        <f t="shared" si="252"/>
        <v/>
      </c>
      <c r="IN93" s="165">
        <f t="shared" si="253"/>
        <v>0</v>
      </c>
      <c r="IO93" s="166"/>
      <c r="IP93" s="166"/>
      <c r="IQ93" s="166"/>
      <c r="IR93" s="168"/>
      <c r="IS93" s="168"/>
      <c r="IT93" s="170" t="str">
        <f t="shared" si="254"/>
        <v>0</v>
      </c>
      <c r="IU93" s="170">
        <f t="shared" si="1835"/>
        <v>0</v>
      </c>
      <c r="IV93" s="168">
        <f t="shared" si="1836"/>
        <v>0</v>
      </c>
      <c r="IW93" s="168">
        <f t="shared" si="1837"/>
        <v>0</v>
      </c>
      <c r="IX93" s="168">
        <f t="shared" si="1838"/>
        <v>0</v>
      </c>
      <c r="IY93" s="168">
        <f t="shared" si="1839"/>
        <v>0</v>
      </c>
      <c r="IZ93" s="154">
        <f t="shared" ref="IZ93:JA93" si="2309">IZ92</f>
        <v>17</v>
      </c>
      <c r="JA93" s="173">
        <f t="shared" si="2309"/>
        <v>1180</v>
      </c>
      <c r="JB93" s="156" t="str">
        <f t="shared" ref="JB93:JB100" si="2346">IFERROR(IF(JO93&gt;=10,"6",IF(JO93&gt;=8,"5",IF(JO93&gt;=6,"4",IF(JO93&gt;=4,"3",IF(JO93&gt;=2,"2",IF(JO93&gt;=-1,"1",IF(JO93&gt;=-2,"-1",IF(JO93&gt;=-3,"-2","-3")))))))), JB101)</f>
        <v>1</v>
      </c>
      <c r="JC93" s="157" t="str">
        <f t="shared" si="262"/>
        <v/>
      </c>
      <c r="JD93" s="158">
        <f t="shared" si="263"/>
        <v>0</v>
      </c>
      <c r="JE93" s="159"/>
      <c r="JF93" s="159"/>
      <c r="JG93" s="159"/>
      <c r="JH93" s="160"/>
      <c r="JI93" s="160"/>
      <c r="JJ93" s="171" t="str">
        <f t="shared" si="264"/>
        <v>0</v>
      </c>
      <c r="JK93" s="171">
        <f t="shared" si="1842"/>
        <v>0</v>
      </c>
      <c r="JL93" s="160">
        <f t="shared" si="1843"/>
        <v>0</v>
      </c>
      <c r="JM93" s="160">
        <f t="shared" si="1844"/>
        <v>0</v>
      </c>
      <c r="JN93" s="160">
        <f t="shared" si="1845"/>
        <v>0</v>
      </c>
      <c r="JO93" s="160">
        <f t="shared" si="1846"/>
        <v>0</v>
      </c>
      <c r="JP93" s="161">
        <f t="shared" ref="JP93:JQ93" si="2310">JP92</f>
        <v>18</v>
      </c>
      <c r="JQ93" s="175">
        <f t="shared" si="2310"/>
        <v>1181</v>
      </c>
      <c r="JR93" s="163" t="str">
        <f t="shared" ref="JR93:JR100" si="2348">IFERROR(IF(KE93&gt;=10,"6",IF(KE93&gt;=8,"5",IF(KE93&gt;=6,"4",IF(KE93&gt;=4,"3",IF(KE93&gt;=2,"2",IF(KE93&gt;=-1,"1",IF(KE93&gt;=-2,"-1",IF(KE93&gt;=-3,"-2","-3")))))))), JR101)</f>
        <v>1</v>
      </c>
      <c r="JS93" s="164" t="str">
        <f t="shared" si="272"/>
        <v/>
      </c>
      <c r="JT93" s="165">
        <f t="shared" si="273"/>
        <v>0</v>
      </c>
      <c r="JU93" s="166"/>
      <c r="JV93" s="166"/>
      <c r="JW93" s="166"/>
      <c r="JX93" s="168"/>
      <c r="JY93" s="168"/>
      <c r="JZ93" s="170" t="str">
        <f t="shared" si="274"/>
        <v>0</v>
      </c>
      <c r="KA93" s="170">
        <f t="shared" si="1849"/>
        <v>0</v>
      </c>
      <c r="KB93" s="168">
        <f t="shared" si="1850"/>
        <v>0</v>
      </c>
      <c r="KC93" s="168">
        <f t="shared" si="1851"/>
        <v>0</v>
      </c>
      <c r="KD93" s="168">
        <f t="shared" si="1852"/>
        <v>0</v>
      </c>
      <c r="KE93" s="168">
        <f t="shared" si="1853"/>
        <v>0</v>
      </c>
      <c r="KF93" s="154">
        <f t="shared" ref="KF93:KG93" si="2311">KF92</f>
        <v>19</v>
      </c>
      <c r="KG93" s="173">
        <f t="shared" si="2311"/>
        <v>1182</v>
      </c>
      <c r="KH93" s="156" t="str">
        <f t="shared" ref="KH93:KH100" si="2350">IFERROR(IF(KU93&gt;=10,"6",IF(KU93&gt;=8,"5",IF(KU93&gt;=6,"4",IF(KU93&gt;=4,"3",IF(KU93&gt;=2,"2",IF(KU93&gt;=-1,"1",IF(KU93&gt;=-2,"-1",IF(KU93&gt;=-3,"-2","-3")))))))), KH101)</f>
        <v>1</v>
      </c>
      <c r="KI93" s="157" t="str">
        <f t="shared" si="282"/>
        <v/>
      </c>
      <c r="KJ93" s="158">
        <f t="shared" si="283"/>
        <v>0</v>
      </c>
      <c r="KK93" s="159"/>
      <c r="KL93" s="159"/>
      <c r="KM93" s="159"/>
      <c r="KN93" s="160"/>
      <c r="KO93" s="160"/>
      <c r="KP93" s="171" t="str">
        <f t="shared" si="284"/>
        <v>0</v>
      </c>
      <c r="KQ93" s="171">
        <f t="shared" si="1856"/>
        <v>0</v>
      </c>
      <c r="KR93" s="160">
        <f t="shared" si="1857"/>
        <v>0</v>
      </c>
      <c r="KS93" s="160">
        <f t="shared" si="1858"/>
        <v>0</v>
      </c>
      <c r="KT93" s="160">
        <f t="shared" si="1859"/>
        <v>0</v>
      </c>
      <c r="KU93" s="160">
        <f t="shared" si="1860"/>
        <v>0</v>
      </c>
      <c r="KV93" s="161">
        <f t="shared" ref="KV93:KW93" si="2312">KV92</f>
        <v>20</v>
      </c>
      <c r="KW93" s="175">
        <f t="shared" si="2312"/>
        <v>1183</v>
      </c>
      <c r="KX93" s="163" t="str">
        <f t="shared" ref="KX93:KX100" si="2352">IFERROR(IF(LK93&gt;=10,"6",IF(LK93&gt;=8,"5",IF(LK93&gt;=6,"4",IF(LK93&gt;=4,"3",IF(LK93&gt;=2,"2",IF(LK93&gt;=-1,"1",IF(LK93&gt;=-2,"-1",IF(LK93&gt;=-3,"-2","-3")))))))), KX101)</f>
        <v>1</v>
      </c>
      <c r="KY93" s="164" t="str">
        <f t="shared" si="292"/>
        <v/>
      </c>
      <c r="KZ93" s="165">
        <f t="shared" si="293"/>
        <v>0</v>
      </c>
      <c r="LA93" s="166"/>
      <c r="LB93" s="166"/>
      <c r="LC93" s="166"/>
      <c r="LD93" s="168"/>
      <c r="LE93" s="168"/>
      <c r="LF93" s="170" t="str">
        <f t="shared" si="294"/>
        <v>0</v>
      </c>
      <c r="LG93" s="170">
        <f t="shared" si="1863"/>
        <v>0</v>
      </c>
      <c r="LH93" s="168">
        <f t="shared" si="1864"/>
        <v>0</v>
      </c>
      <c r="LI93" s="168">
        <f t="shared" si="1865"/>
        <v>0</v>
      </c>
      <c r="LJ93" s="168">
        <f t="shared" si="1866"/>
        <v>0</v>
      </c>
      <c r="LK93" s="168">
        <f t="shared" si="1867"/>
        <v>0</v>
      </c>
      <c r="LL93" s="172"/>
      <c r="LM93" s="172"/>
      <c r="LN93" s="168" t="str">
        <f t="shared" si="1868"/>
        <v>#REF!</v>
      </c>
      <c r="LO93" s="168" t="str">
        <f t="shared" si="1869"/>
        <v>#REF!</v>
      </c>
      <c r="LP93" s="168" t="str">
        <f t="shared" si="1870"/>
        <v>#REF!</v>
      </c>
      <c r="LQ93" s="168" t="str">
        <f t="shared" si="1871"/>
        <v>#REF!</v>
      </c>
    </row>
    <row r="94" ht="15.75" customHeight="1">
      <c r="A94" s="151">
        <v>46198.0</v>
      </c>
      <c r="B94" s="152" t="s">
        <v>28</v>
      </c>
      <c r="C94" s="153">
        <f t="shared" si="99"/>
        <v>0</v>
      </c>
      <c r="D94" s="154">
        <f t="shared" ref="D94:E94" si="2313">D93</f>
        <v>1</v>
      </c>
      <c r="E94" s="173">
        <f t="shared" si="2313"/>
        <v>1164</v>
      </c>
      <c r="F94" s="156" t="str">
        <f t="shared" si="2314"/>
        <v>1</v>
      </c>
      <c r="G94" s="157">
        <f t="shared" si="102"/>
        <v>1</v>
      </c>
      <c r="H94" s="158">
        <f t="shared" si="103"/>
        <v>0</v>
      </c>
      <c r="I94" s="159"/>
      <c r="J94" s="159"/>
      <c r="K94" s="159"/>
      <c r="L94" s="78"/>
      <c r="M94" s="79"/>
      <c r="N94" s="77" t="str">
        <f t="shared" si="104"/>
        <v>0</v>
      </c>
      <c r="O94" s="81">
        <f t="shared" si="1730"/>
        <v>0</v>
      </c>
      <c r="P94" s="160">
        <f t="shared" si="1731"/>
        <v>0</v>
      </c>
      <c r="Q94" s="160">
        <f t="shared" si="1732"/>
        <v>0</v>
      </c>
      <c r="R94" s="160">
        <f t="shared" si="1733"/>
        <v>0</v>
      </c>
      <c r="S94" s="160">
        <f t="shared" si="1734"/>
        <v>0</v>
      </c>
      <c r="T94" s="161">
        <f t="shared" ref="T94:U94" si="2315">T93</f>
        <v>2</v>
      </c>
      <c r="U94" s="175">
        <f t="shared" si="2315"/>
        <v>1165</v>
      </c>
      <c r="V94" s="163" t="str">
        <f t="shared" si="2316"/>
        <v>1</v>
      </c>
      <c r="W94" s="164">
        <f t="shared" si="112"/>
        <v>1</v>
      </c>
      <c r="X94" s="165">
        <f t="shared" si="113"/>
        <v>0</v>
      </c>
      <c r="Y94" s="166"/>
      <c r="Z94" s="166"/>
      <c r="AA94" s="166"/>
      <c r="AB94" s="84"/>
      <c r="AC94" s="85"/>
      <c r="AD94" s="83" t="str">
        <f t="shared" si="114"/>
        <v>0</v>
      </c>
      <c r="AE94" s="167">
        <f t="shared" si="1737"/>
        <v>0</v>
      </c>
      <c r="AF94" s="168">
        <f t="shared" si="1738"/>
        <v>0</v>
      </c>
      <c r="AG94" s="168">
        <f t="shared" si="1739"/>
        <v>0</v>
      </c>
      <c r="AH94" s="168">
        <f t="shared" si="1740"/>
        <v>0</v>
      </c>
      <c r="AI94" s="168">
        <f t="shared" si="1741"/>
        <v>0</v>
      </c>
      <c r="AJ94" s="154">
        <f t="shared" ref="AJ94:AK94" si="2317">AJ93</f>
        <v>3</v>
      </c>
      <c r="AK94" s="173">
        <f t="shared" si="2317"/>
        <v>1166</v>
      </c>
      <c r="AL94" s="156" t="str">
        <f t="shared" si="2318"/>
        <v>1</v>
      </c>
      <c r="AM94" s="157">
        <f t="shared" si="122"/>
        <v>2</v>
      </c>
      <c r="AN94" s="158">
        <f t="shared" si="123"/>
        <v>0</v>
      </c>
      <c r="AO94" s="159"/>
      <c r="AP94" s="159"/>
      <c r="AQ94" s="159"/>
      <c r="AR94" s="78"/>
      <c r="AS94" s="79"/>
      <c r="AT94" s="77" t="str">
        <f t="shared" si="124"/>
        <v>0</v>
      </c>
      <c r="AU94" s="81">
        <f t="shared" si="1744"/>
        <v>0</v>
      </c>
      <c r="AV94" s="160">
        <f t="shared" si="1745"/>
        <v>0</v>
      </c>
      <c r="AW94" s="160">
        <f t="shared" si="1746"/>
        <v>0</v>
      </c>
      <c r="AX94" s="160">
        <f t="shared" si="1747"/>
        <v>0</v>
      </c>
      <c r="AY94" s="160">
        <f t="shared" si="1748"/>
        <v>0</v>
      </c>
      <c r="AZ94" s="161">
        <f t="shared" ref="AZ94:BA94" si="2319">AZ93</f>
        <v>4</v>
      </c>
      <c r="BA94" s="175">
        <f t="shared" si="2319"/>
        <v>1167</v>
      </c>
      <c r="BB94" s="163" t="str">
        <f t="shared" si="2320"/>
        <v>1</v>
      </c>
      <c r="BC94" s="164">
        <f t="shared" si="132"/>
        <v>4</v>
      </c>
      <c r="BD94" s="165">
        <f t="shared" si="133"/>
        <v>0</v>
      </c>
      <c r="BE94" s="166"/>
      <c r="BF94" s="166"/>
      <c r="BG94" s="166"/>
      <c r="BH94" s="84"/>
      <c r="BI94" s="85"/>
      <c r="BJ94" s="83" t="str">
        <f t="shared" si="134"/>
        <v>0</v>
      </c>
      <c r="BK94" s="167">
        <f t="shared" si="1751"/>
        <v>0</v>
      </c>
      <c r="BL94" s="168">
        <f t="shared" si="1752"/>
        <v>0</v>
      </c>
      <c r="BM94" s="168">
        <f t="shared" si="1753"/>
        <v>0</v>
      </c>
      <c r="BN94" s="168">
        <f t="shared" si="1754"/>
        <v>0</v>
      </c>
      <c r="BO94" s="168">
        <f t="shared" si="1755"/>
        <v>0</v>
      </c>
      <c r="BP94" s="154">
        <f t="shared" ref="BP94:BQ94" si="2321">BP93</f>
        <v>5</v>
      </c>
      <c r="BQ94" s="173">
        <f t="shared" si="2321"/>
        <v>1168</v>
      </c>
      <c r="BR94" s="156" t="str">
        <f t="shared" si="2322"/>
        <v>1</v>
      </c>
      <c r="BS94" s="157">
        <f t="shared" si="142"/>
        <v>4</v>
      </c>
      <c r="BT94" s="158">
        <f t="shared" si="143"/>
        <v>0</v>
      </c>
      <c r="BU94" s="159"/>
      <c r="BV94" s="159"/>
      <c r="BW94" s="159"/>
      <c r="BX94" s="78"/>
      <c r="BY94" s="79"/>
      <c r="BZ94" s="77" t="str">
        <f t="shared" si="144"/>
        <v>0</v>
      </c>
      <c r="CA94" s="81">
        <f t="shared" si="1758"/>
        <v>0</v>
      </c>
      <c r="CB94" s="160">
        <f t="shared" si="1759"/>
        <v>0</v>
      </c>
      <c r="CC94" s="160">
        <f t="shared" si="1760"/>
        <v>0</v>
      </c>
      <c r="CD94" s="160">
        <f t="shared" si="1761"/>
        <v>0</v>
      </c>
      <c r="CE94" s="160">
        <f t="shared" si="1762"/>
        <v>0</v>
      </c>
      <c r="CF94" s="161">
        <f t="shared" ref="CF94:CG94" si="2323">CF93</f>
        <v>6</v>
      </c>
      <c r="CG94" s="175">
        <f t="shared" si="2323"/>
        <v>1169</v>
      </c>
      <c r="CH94" s="163" t="str">
        <f t="shared" si="2324"/>
        <v>1</v>
      </c>
      <c r="CI94" s="164">
        <f t="shared" si="152"/>
        <v>2</v>
      </c>
      <c r="CJ94" s="165">
        <f t="shared" si="153"/>
        <v>0</v>
      </c>
      <c r="CK94" s="166"/>
      <c r="CL94" s="166"/>
      <c r="CM94" s="166"/>
      <c r="CN94" s="84"/>
      <c r="CO94" s="85"/>
      <c r="CP94" s="83" t="str">
        <f t="shared" si="154"/>
        <v>0</v>
      </c>
      <c r="CQ94" s="167">
        <f t="shared" si="1765"/>
        <v>0</v>
      </c>
      <c r="CR94" s="168">
        <f t="shared" si="1766"/>
        <v>0</v>
      </c>
      <c r="CS94" s="168">
        <f t="shared" si="1767"/>
        <v>0</v>
      </c>
      <c r="CT94" s="168">
        <f t="shared" si="1768"/>
        <v>0</v>
      </c>
      <c r="CU94" s="168">
        <f t="shared" si="1769"/>
        <v>0</v>
      </c>
      <c r="CV94" s="154">
        <f t="shared" ref="CV94:CW94" si="2325">CV93</f>
        <v>7</v>
      </c>
      <c r="CW94" s="173">
        <f t="shared" si="2325"/>
        <v>1170</v>
      </c>
      <c r="CX94" s="156" t="str">
        <f t="shared" si="2326"/>
        <v>1</v>
      </c>
      <c r="CY94" s="157">
        <f t="shared" si="162"/>
        <v>2</v>
      </c>
      <c r="CZ94" s="158">
        <f t="shared" si="163"/>
        <v>0</v>
      </c>
      <c r="DA94" s="159"/>
      <c r="DB94" s="159"/>
      <c r="DC94" s="159"/>
      <c r="DD94" s="78"/>
      <c r="DE94" s="79"/>
      <c r="DF94" s="77" t="str">
        <f t="shared" si="164"/>
        <v>0</v>
      </c>
      <c r="DG94" s="81">
        <f t="shared" si="1772"/>
        <v>0</v>
      </c>
      <c r="DH94" s="160">
        <f t="shared" si="1773"/>
        <v>0</v>
      </c>
      <c r="DI94" s="160">
        <f t="shared" si="1774"/>
        <v>0</v>
      </c>
      <c r="DJ94" s="160">
        <f t="shared" si="1775"/>
        <v>0</v>
      </c>
      <c r="DK94" s="160">
        <f t="shared" si="1776"/>
        <v>0</v>
      </c>
      <c r="DL94" s="161">
        <f t="shared" ref="DL94:DM94" si="2327">DL93</f>
        <v>8</v>
      </c>
      <c r="DM94" s="175">
        <f t="shared" si="2327"/>
        <v>1171</v>
      </c>
      <c r="DN94" s="163" t="str">
        <f t="shared" si="2328"/>
        <v>1</v>
      </c>
      <c r="DO94" s="164">
        <f t="shared" si="172"/>
        <v>2</v>
      </c>
      <c r="DP94" s="165">
        <f t="shared" si="173"/>
        <v>0</v>
      </c>
      <c r="DQ94" s="166"/>
      <c r="DR94" s="166"/>
      <c r="DS94" s="166"/>
      <c r="DT94" s="84"/>
      <c r="DU94" s="85"/>
      <c r="DV94" s="83" t="str">
        <f t="shared" si="174"/>
        <v>0</v>
      </c>
      <c r="DW94" s="167">
        <f t="shared" si="1779"/>
        <v>0</v>
      </c>
      <c r="DX94" s="168">
        <f t="shared" si="1780"/>
        <v>0</v>
      </c>
      <c r="DY94" s="168">
        <f t="shared" si="1781"/>
        <v>0</v>
      </c>
      <c r="DZ94" s="168">
        <f t="shared" si="1782"/>
        <v>0</v>
      </c>
      <c r="EA94" s="168">
        <f t="shared" si="1783"/>
        <v>0</v>
      </c>
      <c r="EB94" s="154">
        <f t="shared" ref="EB94:EC94" si="2329">EB93</f>
        <v>9</v>
      </c>
      <c r="EC94" s="173">
        <f t="shared" si="2329"/>
        <v>1172</v>
      </c>
      <c r="ED94" s="156" t="str">
        <f t="shared" si="2330"/>
        <v>1</v>
      </c>
      <c r="EE94" s="157">
        <f t="shared" si="182"/>
        <v>5</v>
      </c>
      <c r="EF94" s="169">
        <f t="shared" si="183"/>
        <v>0</v>
      </c>
      <c r="EG94" s="159"/>
      <c r="EH94" s="159"/>
      <c r="EI94" s="159"/>
      <c r="EJ94" s="78"/>
      <c r="EK94" s="79"/>
      <c r="EL94" s="77" t="str">
        <f t="shared" si="184"/>
        <v>0</v>
      </c>
      <c r="EM94" s="81">
        <f t="shared" si="1786"/>
        <v>0</v>
      </c>
      <c r="EN94" s="160">
        <f t="shared" si="1787"/>
        <v>0</v>
      </c>
      <c r="EO94" s="160">
        <f t="shared" si="1788"/>
        <v>0</v>
      </c>
      <c r="EP94" s="160">
        <f t="shared" si="1789"/>
        <v>0</v>
      </c>
      <c r="EQ94" s="160">
        <f t="shared" si="1790"/>
        <v>0</v>
      </c>
      <c r="ER94" s="161">
        <f t="shared" ref="ER94:ES94" si="2331">ER93</f>
        <v>10</v>
      </c>
      <c r="ES94" s="175">
        <f t="shared" si="2331"/>
        <v>1173</v>
      </c>
      <c r="ET94" s="163" t="str">
        <f t="shared" si="2332"/>
        <v>1</v>
      </c>
      <c r="EU94" s="164">
        <f t="shared" si="192"/>
        <v>19</v>
      </c>
      <c r="EV94" s="165">
        <f t="shared" si="193"/>
        <v>0</v>
      </c>
      <c r="EW94" s="166"/>
      <c r="EX94" s="166"/>
      <c r="EY94" s="166"/>
      <c r="EZ94" s="84"/>
      <c r="FA94" s="85"/>
      <c r="FB94" s="83" t="str">
        <f t="shared" si="194"/>
        <v>0</v>
      </c>
      <c r="FC94" s="167">
        <f t="shared" si="1793"/>
        <v>0</v>
      </c>
      <c r="FD94" s="168">
        <f t="shared" si="1794"/>
        <v>0</v>
      </c>
      <c r="FE94" s="168">
        <f t="shared" si="1795"/>
        <v>0</v>
      </c>
      <c r="FF94" s="168">
        <f t="shared" si="1796"/>
        <v>0</v>
      </c>
      <c r="FG94" s="168">
        <f t="shared" si="1797"/>
        <v>0</v>
      </c>
      <c r="FH94" s="154">
        <f t="shared" ref="FH94:FI94" si="2333">FH93</f>
        <v>11</v>
      </c>
      <c r="FI94" s="173">
        <f t="shared" si="2333"/>
        <v>1174</v>
      </c>
      <c r="FJ94" s="156" t="str">
        <f t="shared" si="2334"/>
        <v>1</v>
      </c>
      <c r="FK94" s="157">
        <f t="shared" si="202"/>
        <v>4</v>
      </c>
      <c r="FL94" s="158">
        <f t="shared" si="203"/>
        <v>0</v>
      </c>
      <c r="FM94" s="159"/>
      <c r="FN94" s="159"/>
      <c r="FO94" s="159"/>
      <c r="FP94" s="78"/>
      <c r="FQ94" s="79"/>
      <c r="FR94" s="77" t="str">
        <f t="shared" si="204"/>
        <v>0</v>
      </c>
      <c r="FS94" s="81">
        <f t="shared" si="1800"/>
        <v>0</v>
      </c>
      <c r="FT94" s="160">
        <f t="shared" si="1801"/>
        <v>0</v>
      </c>
      <c r="FU94" s="160">
        <f t="shared" si="1802"/>
        <v>0</v>
      </c>
      <c r="FV94" s="160">
        <f t="shared" si="1803"/>
        <v>0</v>
      </c>
      <c r="FW94" s="160">
        <f t="shared" si="1804"/>
        <v>0</v>
      </c>
      <c r="FX94" s="161">
        <f t="shared" ref="FX94:FY94" si="2335">FX93</f>
        <v>12</v>
      </c>
      <c r="FY94" s="175">
        <f t="shared" si="2335"/>
        <v>1175</v>
      </c>
      <c r="FZ94" s="163" t="str">
        <f t="shared" si="2336"/>
        <v>1</v>
      </c>
      <c r="GA94" s="164">
        <f t="shared" si="212"/>
        <v>2</v>
      </c>
      <c r="GB94" s="165">
        <f t="shared" si="213"/>
        <v>0</v>
      </c>
      <c r="GC94" s="166"/>
      <c r="GD94" s="166"/>
      <c r="GE94" s="166"/>
      <c r="GF94" s="84"/>
      <c r="GG94" s="85"/>
      <c r="GH94" s="83" t="str">
        <f t="shared" si="214"/>
        <v>0</v>
      </c>
      <c r="GI94" s="167">
        <f t="shared" si="1807"/>
        <v>0</v>
      </c>
      <c r="GJ94" s="168">
        <f t="shared" si="1808"/>
        <v>0</v>
      </c>
      <c r="GK94" s="168">
        <f t="shared" si="1809"/>
        <v>0</v>
      </c>
      <c r="GL94" s="168">
        <f t="shared" si="1810"/>
        <v>0</v>
      </c>
      <c r="GM94" s="168">
        <f t="shared" si="1811"/>
        <v>0</v>
      </c>
      <c r="GN94" s="154">
        <f t="shared" ref="GN94:GO94" si="2337">GN93</f>
        <v>13</v>
      </c>
      <c r="GO94" s="173">
        <f t="shared" si="2337"/>
        <v>1176</v>
      </c>
      <c r="GP94" s="156" t="str">
        <f t="shared" si="2338"/>
        <v>1</v>
      </c>
      <c r="GQ94" s="157">
        <f t="shared" si="222"/>
        <v>3</v>
      </c>
      <c r="GR94" s="158">
        <f t="shared" si="223"/>
        <v>0</v>
      </c>
      <c r="GS94" s="159"/>
      <c r="GT94" s="159"/>
      <c r="GU94" s="159"/>
      <c r="GV94" s="78"/>
      <c r="GW94" s="79"/>
      <c r="GX94" s="77" t="str">
        <f t="shared" si="224"/>
        <v>0</v>
      </c>
      <c r="GY94" s="81">
        <f t="shared" si="1814"/>
        <v>0</v>
      </c>
      <c r="GZ94" s="160">
        <f t="shared" si="1815"/>
        <v>0</v>
      </c>
      <c r="HA94" s="160">
        <f t="shared" si="1816"/>
        <v>0</v>
      </c>
      <c r="HB94" s="160">
        <f t="shared" si="1817"/>
        <v>0</v>
      </c>
      <c r="HC94" s="160">
        <f t="shared" si="1818"/>
        <v>0</v>
      </c>
      <c r="HD94" s="161">
        <f t="shared" ref="HD94:HE94" si="2339">HD93</f>
        <v>14</v>
      </c>
      <c r="HE94" s="175">
        <f t="shared" si="2339"/>
        <v>1177</v>
      </c>
      <c r="HF94" s="163" t="str">
        <f t="shared" si="2340"/>
        <v>1</v>
      </c>
      <c r="HG94" s="164">
        <f t="shared" si="232"/>
        <v>5</v>
      </c>
      <c r="HH94" s="165">
        <f t="shared" si="233"/>
        <v>0</v>
      </c>
      <c r="HI94" s="166"/>
      <c r="HJ94" s="166"/>
      <c r="HK94" s="166"/>
      <c r="HL94" s="84"/>
      <c r="HM94" s="85"/>
      <c r="HN94" s="83" t="str">
        <f t="shared" si="234"/>
        <v>0</v>
      </c>
      <c r="HO94" s="167">
        <f t="shared" si="1821"/>
        <v>0</v>
      </c>
      <c r="HP94" s="168">
        <f t="shared" si="1822"/>
        <v>0</v>
      </c>
      <c r="HQ94" s="168">
        <f t="shared" si="1823"/>
        <v>0</v>
      </c>
      <c r="HR94" s="168">
        <f t="shared" si="1824"/>
        <v>0</v>
      </c>
      <c r="HS94" s="168">
        <f t="shared" si="1825"/>
        <v>0</v>
      </c>
      <c r="HT94" s="154">
        <f t="shared" ref="HT94:HU94" si="2341">HT93</f>
        <v>15</v>
      </c>
      <c r="HU94" s="173">
        <f t="shared" si="2341"/>
        <v>1178</v>
      </c>
      <c r="HV94" s="156" t="str">
        <f t="shared" si="2342"/>
        <v>1</v>
      </c>
      <c r="HW94" s="157" t="str">
        <f t="shared" si="242"/>
        <v/>
      </c>
      <c r="HX94" s="169">
        <f t="shared" si="243"/>
        <v>0</v>
      </c>
      <c r="HY94" s="159"/>
      <c r="HZ94" s="159"/>
      <c r="IA94" s="159"/>
      <c r="IB94" s="160"/>
      <c r="IC94" s="160"/>
      <c r="ID94" s="160" t="str">
        <f t="shared" si="244"/>
        <v>0</v>
      </c>
      <c r="IE94" s="160">
        <f t="shared" si="1828"/>
        <v>0</v>
      </c>
      <c r="IF94" s="160">
        <f t="shared" si="1829"/>
        <v>0</v>
      </c>
      <c r="IG94" s="160">
        <f t="shared" si="1830"/>
        <v>0</v>
      </c>
      <c r="IH94" s="160">
        <f t="shared" si="1831"/>
        <v>0</v>
      </c>
      <c r="II94" s="160">
        <f t="shared" si="1832"/>
        <v>0</v>
      </c>
      <c r="IJ94" s="161">
        <f t="shared" ref="IJ94:IK94" si="2343">IJ93</f>
        <v>16</v>
      </c>
      <c r="IK94" s="175">
        <f t="shared" si="2343"/>
        <v>1179</v>
      </c>
      <c r="IL94" s="163" t="str">
        <f t="shared" si="2344"/>
        <v>1</v>
      </c>
      <c r="IM94" s="164" t="str">
        <f t="shared" si="252"/>
        <v/>
      </c>
      <c r="IN94" s="165">
        <f t="shared" si="253"/>
        <v>0</v>
      </c>
      <c r="IO94" s="166"/>
      <c r="IP94" s="166"/>
      <c r="IQ94" s="166"/>
      <c r="IR94" s="168"/>
      <c r="IS94" s="168"/>
      <c r="IT94" s="170" t="str">
        <f t="shared" si="254"/>
        <v>0</v>
      </c>
      <c r="IU94" s="170">
        <f t="shared" si="1835"/>
        <v>0</v>
      </c>
      <c r="IV94" s="168">
        <f t="shared" si="1836"/>
        <v>0</v>
      </c>
      <c r="IW94" s="168">
        <f t="shared" si="1837"/>
        <v>0</v>
      </c>
      <c r="IX94" s="168">
        <f t="shared" si="1838"/>
        <v>0</v>
      </c>
      <c r="IY94" s="168">
        <f t="shared" si="1839"/>
        <v>0</v>
      </c>
      <c r="IZ94" s="154">
        <f t="shared" ref="IZ94:JA94" si="2345">IZ93</f>
        <v>17</v>
      </c>
      <c r="JA94" s="173">
        <f t="shared" si="2345"/>
        <v>1180</v>
      </c>
      <c r="JB94" s="156" t="str">
        <f t="shared" si="2346"/>
        <v>1</v>
      </c>
      <c r="JC94" s="157" t="str">
        <f t="shared" si="262"/>
        <v/>
      </c>
      <c r="JD94" s="158">
        <f t="shared" si="263"/>
        <v>0</v>
      </c>
      <c r="JE94" s="159"/>
      <c r="JF94" s="159"/>
      <c r="JG94" s="159"/>
      <c r="JH94" s="160"/>
      <c r="JI94" s="160"/>
      <c r="JJ94" s="171" t="str">
        <f t="shared" si="264"/>
        <v>0</v>
      </c>
      <c r="JK94" s="171">
        <f t="shared" si="1842"/>
        <v>0</v>
      </c>
      <c r="JL94" s="160">
        <f t="shared" si="1843"/>
        <v>0</v>
      </c>
      <c r="JM94" s="160">
        <f t="shared" si="1844"/>
        <v>0</v>
      </c>
      <c r="JN94" s="160">
        <f t="shared" si="1845"/>
        <v>0</v>
      </c>
      <c r="JO94" s="160">
        <f t="shared" si="1846"/>
        <v>0</v>
      </c>
      <c r="JP94" s="161">
        <f t="shared" ref="JP94:JQ94" si="2347">JP93</f>
        <v>18</v>
      </c>
      <c r="JQ94" s="175">
        <f t="shared" si="2347"/>
        <v>1181</v>
      </c>
      <c r="JR94" s="163" t="str">
        <f t="shared" si="2348"/>
        <v>1</v>
      </c>
      <c r="JS94" s="164" t="str">
        <f t="shared" si="272"/>
        <v/>
      </c>
      <c r="JT94" s="165">
        <f t="shared" si="273"/>
        <v>0</v>
      </c>
      <c r="JU94" s="166"/>
      <c r="JV94" s="166"/>
      <c r="JW94" s="166"/>
      <c r="JX94" s="168"/>
      <c r="JY94" s="168"/>
      <c r="JZ94" s="170" t="str">
        <f t="shared" si="274"/>
        <v>0</v>
      </c>
      <c r="KA94" s="170">
        <f t="shared" si="1849"/>
        <v>0</v>
      </c>
      <c r="KB94" s="168">
        <f t="shared" si="1850"/>
        <v>0</v>
      </c>
      <c r="KC94" s="168">
        <f t="shared" si="1851"/>
        <v>0</v>
      </c>
      <c r="KD94" s="168">
        <f t="shared" si="1852"/>
        <v>0</v>
      </c>
      <c r="KE94" s="168">
        <f t="shared" si="1853"/>
        <v>0</v>
      </c>
      <c r="KF94" s="154">
        <f t="shared" ref="KF94:KG94" si="2349">KF93</f>
        <v>19</v>
      </c>
      <c r="KG94" s="173">
        <f t="shared" si="2349"/>
        <v>1182</v>
      </c>
      <c r="KH94" s="156" t="str">
        <f t="shared" si="2350"/>
        <v>1</v>
      </c>
      <c r="KI94" s="157" t="str">
        <f t="shared" si="282"/>
        <v/>
      </c>
      <c r="KJ94" s="158">
        <f t="shared" si="283"/>
        <v>0</v>
      </c>
      <c r="KK94" s="159"/>
      <c r="KL94" s="159"/>
      <c r="KM94" s="159"/>
      <c r="KN94" s="160"/>
      <c r="KO94" s="160"/>
      <c r="KP94" s="171" t="str">
        <f t="shared" si="284"/>
        <v>0</v>
      </c>
      <c r="KQ94" s="171">
        <f t="shared" si="1856"/>
        <v>0</v>
      </c>
      <c r="KR94" s="160">
        <f t="shared" si="1857"/>
        <v>0</v>
      </c>
      <c r="KS94" s="160">
        <f t="shared" si="1858"/>
        <v>0</v>
      </c>
      <c r="KT94" s="160">
        <f t="shared" si="1859"/>
        <v>0</v>
      </c>
      <c r="KU94" s="160">
        <f t="shared" si="1860"/>
        <v>0</v>
      </c>
      <c r="KV94" s="161">
        <f t="shared" ref="KV94:KW94" si="2351">KV93</f>
        <v>20</v>
      </c>
      <c r="KW94" s="175">
        <f t="shared" si="2351"/>
        <v>1183</v>
      </c>
      <c r="KX94" s="163" t="str">
        <f t="shared" si="2352"/>
        <v>1</v>
      </c>
      <c r="KY94" s="164" t="str">
        <f t="shared" si="292"/>
        <v/>
      </c>
      <c r="KZ94" s="165">
        <f t="shared" si="293"/>
        <v>0</v>
      </c>
      <c r="LA94" s="166"/>
      <c r="LB94" s="166"/>
      <c r="LC94" s="166"/>
      <c r="LD94" s="168"/>
      <c r="LE94" s="168"/>
      <c r="LF94" s="170" t="str">
        <f t="shared" si="294"/>
        <v>0</v>
      </c>
      <c r="LG94" s="170">
        <f t="shared" si="1863"/>
        <v>0</v>
      </c>
      <c r="LH94" s="168">
        <f t="shared" si="1864"/>
        <v>0</v>
      </c>
      <c r="LI94" s="168">
        <f t="shared" si="1865"/>
        <v>0</v>
      </c>
      <c r="LJ94" s="168">
        <f t="shared" si="1866"/>
        <v>0</v>
      </c>
      <c r="LK94" s="168">
        <f t="shared" si="1867"/>
        <v>0</v>
      </c>
      <c r="LL94" s="172"/>
      <c r="LM94" s="172"/>
      <c r="LN94" s="168" t="str">
        <f t="shared" si="1868"/>
        <v>#REF!</v>
      </c>
      <c r="LO94" s="168" t="str">
        <f t="shared" si="1869"/>
        <v>#REF!</v>
      </c>
      <c r="LP94" s="168" t="str">
        <f t="shared" si="1870"/>
        <v>#REF!</v>
      </c>
      <c r="LQ94" s="168" t="str">
        <f t="shared" si="1871"/>
        <v>#REF!</v>
      </c>
    </row>
    <row r="95" ht="15.75" customHeight="1">
      <c r="A95" s="151">
        <v>46199.0</v>
      </c>
      <c r="B95" s="152" t="s">
        <v>29</v>
      </c>
      <c r="C95" s="153">
        <f t="shared" si="99"/>
        <v>0</v>
      </c>
      <c r="D95" s="154">
        <f t="shared" ref="D95:E95" si="2353">D94</f>
        <v>1</v>
      </c>
      <c r="E95" s="173">
        <f t="shared" si="2353"/>
        <v>1164</v>
      </c>
      <c r="F95" s="156" t="str">
        <f t="shared" si="2314"/>
        <v>1</v>
      </c>
      <c r="G95" s="157">
        <f t="shared" si="102"/>
        <v>1</v>
      </c>
      <c r="H95" s="158">
        <f t="shared" si="103"/>
        <v>0</v>
      </c>
      <c r="I95" s="159"/>
      <c r="J95" s="159"/>
      <c r="K95" s="159"/>
      <c r="L95" s="78"/>
      <c r="M95" s="79"/>
      <c r="N95" s="77" t="str">
        <f t="shared" si="104"/>
        <v>0</v>
      </c>
      <c r="O95" s="81">
        <f t="shared" si="1730"/>
        <v>0</v>
      </c>
      <c r="P95" s="160">
        <f t="shared" si="1731"/>
        <v>0</v>
      </c>
      <c r="Q95" s="160">
        <f t="shared" si="1732"/>
        <v>0</v>
      </c>
      <c r="R95" s="160">
        <f t="shared" si="1733"/>
        <v>0</v>
      </c>
      <c r="S95" s="160">
        <f t="shared" si="1734"/>
        <v>0</v>
      </c>
      <c r="T95" s="161">
        <f t="shared" ref="T95:U95" si="2354">T94</f>
        <v>2</v>
      </c>
      <c r="U95" s="175">
        <f t="shared" si="2354"/>
        <v>1165</v>
      </c>
      <c r="V95" s="163" t="str">
        <f t="shared" si="2316"/>
        <v>1</v>
      </c>
      <c r="W95" s="164">
        <f t="shared" si="112"/>
        <v>1</v>
      </c>
      <c r="X95" s="165">
        <f t="shared" si="113"/>
        <v>0</v>
      </c>
      <c r="Y95" s="166"/>
      <c r="Z95" s="166"/>
      <c r="AA95" s="166"/>
      <c r="AB95" s="84"/>
      <c r="AC95" s="85"/>
      <c r="AD95" s="83" t="str">
        <f t="shared" si="114"/>
        <v>0</v>
      </c>
      <c r="AE95" s="167">
        <f t="shared" si="1737"/>
        <v>0</v>
      </c>
      <c r="AF95" s="168">
        <f t="shared" si="1738"/>
        <v>0</v>
      </c>
      <c r="AG95" s="168">
        <f t="shared" si="1739"/>
        <v>0</v>
      </c>
      <c r="AH95" s="168">
        <f t="shared" si="1740"/>
        <v>0</v>
      </c>
      <c r="AI95" s="168">
        <f t="shared" si="1741"/>
        <v>0</v>
      </c>
      <c r="AJ95" s="154">
        <f t="shared" ref="AJ95:AK95" si="2355">AJ94</f>
        <v>3</v>
      </c>
      <c r="AK95" s="173">
        <f t="shared" si="2355"/>
        <v>1166</v>
      </c>
      <c r="AL95" s="156" t="str">
        <f t="shared" si="2318"/>
        <v>1</v>
      </c>
      <c r="AM95" s="157">
        <f t="shared" si="122"/>
        <v>2</v>
      </c>
      <c r="AN95" s="158">
        <f t="shared" si="123"/>
        <v>0</v>
      </c>
      <c r="AO95" s="159"/>
      <c r="AP95" s="159"/>
      <c r="AQ95" s="159"/>
      <c r="AR95" s="78"/>
      <c r="AS95" s="79"/>
      <c r="AT95" s="77" t="str">
        <f t="shared" si="124"/>
        <v>0</v>
      </c>
      <c r="AU95" s="81">
        <f t="shared" si="1744"/>
        <v>0</v>
      </c>
      <c r="AV95" s="160">
        <f t="shared" si="1745"/>
        <v>0</v>
      </c>
      <c r="AW95" s="160">
        <f t="shared" si="1746"/>
        <v>0</v>
      </c>
      <c r="AX95" s="160">
        <f t="shared" si="1747"/>
        <v>0</v>
      </c>
      <c r="AY95" s="160">
        <f t="shared" si="1748"/>
        <v>0</v>
      </c>
      <c r="AZ95" s="161">
        <f t="shared" ref="AZ95:BA95" si="2356">AZ94</f>
        <v>4</v>
      </c>
      <c r="BA95" s="175">
        <f t="shared" si="2356"/>
        <v>1167</v>
      </c>
      <c r="BB95" s="163" t="str">
        <f t="shared" si="2320"/>
        <v>1</v>
      </c>
      <c r="BC95" s="164">
        <f t="shared" si="132"/>
        <v>4</v>
      </c>
      <c r="BD95" s="165">
        <f t="shared" si="133"/>
        <v>0</v>
      </c>
      <c r="BE95" s="166"/>
      <c r="BF95" s="166"/>
      <c r="BG95" s="166"/>
      <c r="BH95" s="84"/>
      <c r="BI95" s="85"/>
      <c r="BJ95" s="83" t="str">
        <f t="shared" si="134"/>
        <v>0</v>
      </c>
      <c r="BK95" s="167">
        <f t="shared" si="1751"/>
        <v>0</v>
      </c>
      <c r="BL95" s="168">
        <f t="shared" si="1752"/>
        <v>0</v>
      </c>
      <c r="BM95" s="168">
        <f t="shared" si="1753"/>
        <v>0</v>
      </c>
      <c r="BN95" s="168">
        <f t="shared" si="1754"/>
        <v>0</v>
      </c>
      <c r="BO95" s="168">
        <f t="shared" si="1755"/>
        <v>0</v>
      </c>
      <c r="BP95" s="154">
        <f t="shared" ref="BP95:BQ95" si="2357">BP94</f>
        <v>5</v>
      </c>
      <c r="BQ95" s="173">
        <f t="shared" si="2357"/>
        <v>1168</v>
      </c>
      <c r="BR95" s="156" t="str">
        <f t="shared" si="2322"/>
        <v>1</v>
      </c>
      <c r="BS95" s="157">
        <f t="shared" si="142"/>
        <v>4</v>
      </c>
      <c r="BT95" s="158">
        <f t="shared" si="143"/>
        <v>0</v>
      </c>
      <c r="BU95" s="159"/>
      <c r="BV95" s="159"/>
      <c r="BW95" s="159"/>
      <c r="BX95" s="78"/>
      <c r="BY95" s="79"/>
      <c r="BZ95" s="77" t="str">
        <f t="shared" si="144"/>
        <v>0</v>
      </c>
      <c r="CA95" s="81">
        <f t="shared" si="1758"/>
        <v>0</v>
      </c>
      <c r="CB95" s="160">
        <f t="shared" si="1759"/>
        <v>0</v>
      </c>
      <c r="CC95" s="160">
        <f t="shared" si="1760"/>
        <v>0</v>
      </c>
      <c r="CD95" s="160">
        <f t="shared" si="1761"/>
        <v>0</v>
      </c>
      <c r="CE95" s="160">
        <f t="shared" si="1762"/>
        <v>0</v>
      </c>
      <c r="CF95" s="161">
        <f t="shared" ref="CF95:CG95" si="2358">CF94</f>
        <v>6</v>
      </c>
      <c r="CG95" s="175">
        <f t="shared" si="2358"/>
        <v>1169</v>
      </c>
      <c r="CH95" s="163" t="str">
        <f t="shared" si="2324"/>
        <v>1</v>
      </c>
      <c r="CI95" s="164">
        <f t="shared" si="152"/>
        <v>2</v>
      </c>
      <c r="CJ95" s="165">
        <f t="shared" si="153"/>
        <v>0</v>
      </c>
      <c r="CK95" s="166"/>
      <c r="CL95" s="166"/>
      <c r="CM95" s="166"/>
      <c r="CN95" s="84"/>
      <c r="CO95" s="85"/>
      <c r="CP95" s="83" t="str">
        <f t="shared" si="154"/>
        <v>0</v>
      </c>
      <c r="CQ95" s="167">
        <f t="shared" si="1765"/>
        <v>0</v>
      </c>
      <c r="CR95" s="168">
        <f t="shared" si="1766"/>
        <v>0</v>
      </c>
      <c r="CS95" s="168">
        <f t="shared" si="1767"/>
        <v>0</v>
      </c>
      <c r="CT95" s="168">
        <f t="shared" si="1768"/>
        <v>0</v>
      </c>
      <c r="CU95" s="168">
        <f t="shared" si="1769"/>
        <v>0</v>
      </c>
      <c r="CV95" s="154">
        <f t="shared" ref="CV95:CW95" si="2359">CV94</f>
        <v>7</v>
      </c>
      <c r="CW95" s="173">
        <f t="shared" si="2359"/>
        <v>1170</v>
      </c>
      <c r="CX95" s="156" t="str">
        <f t="shared" si="2326"/>
        <v>1</v>
      </c>
      <c r="CY95" s="157">
        <f t="shared" si="162"/>
        <v>2</v>
      </c>
      <c r="CZ95" s="158">
        <f t="shared" si="163"/>
        <v>0</v>
      </c>
      <c r="DA95" s="159"/>
      <c r="DB95" s="159"/>
      <c r="DC95" s="159"/>
      <c r="DD95" s="78"/>
      <c r="DE95" s="79"/>
      <c r="DF95" s="77" t="str">
        <f t="shared" si="164"/>
        <v>0</v>
      </c>
      <c r="DG95" s="81">
        <f t="shared" si="1772"/>
        <v>0</v>
      </c>
      <c r="DH95" s="160">
        <f t="shared" si="1773"/>
        <v>0</v>
      </c>
      <c r="DI95" s="160">
        <f t="shared" si="1774"/>
        <v>0</v>
      </c>
      <c r="DJ95" s="160">
        <f t="shared" si="1775"/>
        <v>0</v>
      </c>
      <c r="DK95" s="160">
        <f t="shared" si="1776"/>
        <v>0</v>
      </c>
      <c r="DL95" s="161">
        <f t="shared" ref="DL95:DM95" si="2360">DL94</f>
        <v>8</v>
      </c>
      <c r="DM95" s="175">
        <f t="shared" si="2360"/>
        <v>1171</v>
      </c>
      <c r="DN95" s="163" t="str">
        <f t="shared" si="2328"/>
        <v>1</v>
      </c>
      <c r="DO95" s="164">
        <f t="shared" si="172"/>
        <v>2</v>
      </c>
      <c r="DP95" s="165">
        <f t="shared" si="173"/>
        <v>0</v>
      </c>
      <c r="DQ95" s="166"/>
      <c r="DR95" s="166"/>
      <c r="DS95" s="166"/>
      <c r="DT95" s="84"/>
      <c r="DU95" s="85"/>
      <c r="DV95" s="83" t="str">
        <f t="shared" si="174"/>
        <v>0</v>
      </c>
      <c r="DW95" s="167">
        <f t="shared" si="1779"/>
        <v>0</v>
      </c>
      <c r="DX95" s="168">
        <f t="shared" si="1780"/>
        <v>0</v>
      </c>
      <c r="DY95" s="168">
        <f t="shared" si="1781"/>
        <v>0</v>
      </c>
      <c r="DZ95" s="168">
        <f t="shared" si="1782"/>
        <v>0</v>
      </c>
      <c r="EA95" s="168">
        <f t="shared" si="1783"/>
        <v>0</v>
      </c>
      <c r="EB95" s="154">
        <f t="shared" ref="EB95:EC95" si="2361">EB94</f>
        <v>9</v>
      </c>
      <c r="EC95" s="173">
        <f t="shared" si="2361"/>
        <v>1172</v>
      </c>
      <c r="ED95" s="156" t="str">
        <f t="shared" si="2330"/>
        <v>1</v>
      </c>
      <c r="EE95" s="157">
        <f t="shared" si="182"/>
        <v>5</v>
      </c>
      <c r="EF95" s="169">
        <f t="shared" si="183"/>
        <v>0</v>
      </c>
      <c r="EG95" s="159"/>
      <c r="EH95" s="159"/>
      <c r="EI95" s="159"/>
      <c r="EJ95" s="78"/>
      <c r="EK95" s="79"/>
      <c r="EL95" s="77" t="str">
        <f t="shared" si="184"/>
        <v>0</v>
      </c>
      <c r="EM95" s="81">
        <f t="shared" si="1786"/>
        <v>0</v>
      </c>
      <c r="EN95" s="160">
        <f t="shared" si="1787"/>
        <v>0</v>
      </c>
      <c r="EO95" s="160">
        <f t="shared" si="1788"/>
        <v>0</v>
      </c>
      <c r="EP95" s="160">
        <f t="shared" si="1789"/>
        <v>0</v>
      </c>
      <c r="EQ95" s="160">
        <f t="shared" si="1790"/>
        <v>0</v>
      </c>
      <c r="ER95" s="161">
        <f t="shared" ref="ER95:ES95" si="2362">ER94</f>
        <v>10</v>
      </c>
      <c r="ES95" s="175">
        <f t="shared" si="2362"/>
        <v>1173</v>
      </c>
      <c r="ET95" s="163" t="str">
        <f t="shared" si="2332"/>
        <v>1</v>
      </c>
      <c r="EU95" s="164">
        <f t="shared" si="192"/>
        <v>19</v>
      </c>
      <c r="EV95" s="165">
        <f t="shared" si="193"/>
        <v>0</v>
      </c>
      <c r="EW95" s="166"/>
      <c r="EX95" s="166"/>
      <c r="EY95" s="166"/>
      <c r="EZ95" s="84"/>
      <c r="FA95" s="85"/>
      <c r="FB95" s="83" t="str">
        <f t="shared" si="194"/>
        <v>0</v>
      </c>
      <c r="FC95" s="167">
        <f t="shared" si="1793"/>
        <v>0</v>
      </c>
      <c r="FD95" s="168">
        <f t="shared" si="1794"/>
        <v>0</v>
      </c>
      <c r="FE95" s="168">
        <f t="shared" si="1795"/>
        <v>0</v>
      </c>
      <c r="FF95" s="168">
        <f t="shared" si="1796"/>
        <v>0</v>
      </c>
      <c r="FG95" s="168">
        <f t="shared" si="1797"/>
        <v>0</v>
      </c>
      <c r="FH95" s="154">
        <f t="shared" ref="FH95:FI95" si="2363">FH94</f>
        <v>11</v>
      </c>
      <c r="FI95" s="173">
        <f t="shared" si="2363"/>
        <v>1174</v>
      </c>
      <c r="FJ95" s="156" t="str">
        <f t="shared" si="2334"/>
        <v>1</v>
      </c>
      <c r="FK95" s="157">
        <f t="shared" si="202"/>
        <v>4</v>
      </c>
      <c r="FL95" s="158">
        <f t="shared" si="203"/>
        <v>0</v>
      </c>
      <c r="FM95" s="159"/>
      <c r="FN95" s="159"/>
      <c r="FO95" s="159"/>
      <c r="FP95" s="78"/>
      <c r="FQ95" s="79"/>
      <c r="FR95" s="77" t="str">
        <f t="shared" si="204"/>
        <v>0</v>
      </c>
      <c r="FS95" s="81">
        <f t="shared" si="1800"/>
        <v>0</v>
      </c>
      <c r="FT95" s="160">
        <f t="shared" si="1801"/>
        <v>0</v>
      </c>
      <c r="FU95" s="160">
        <f t="shared" si="1802"/>
        <v>0</v>
      </c>
      <c r="FV95" s="160">
        <f t="shared" si="1803"/>
        <v>0</v>
      </c>
      <c r="FW95" s="160">
        <f t="shared" si="1804"/>
        <v>0</v>
      </c>
      <c r="FX95" s="161">
        <f t="shared" ref="FX95:FY95" si="2364">FX94</f>
        <v>12</v>
      </c>
      <c r="FY95" s="175">
        <f t="shared" si="2364"/>
        <v>1175</v>
      </c>
      <c r="FZ95" s="163" t="str">
        <f t="shared" si="2336"/>
        <v>1</v>
      </c>
      <c r="GA95" s="164">
        <f t="shared" si="212"/>
        <v>2</v>
      </c>
      <c r="GB95" s="165">
        <f t="shared" si="213"/>
        <v>0</v>
      </c>
      <c r="GC95" s="166"/>
      <c r="GD95" s="166"/>
      <c r="GE95" s="166"/>
      <c r="GF95" s="84"/>
      <c r="GG95" s="85"/>
      <c r="GH95" s="83" t="str">
        <f t="shared" si="214"/>
        <v>0</v>
      </c>
      <c r="GI95" s="167">
        <f t="shared" si="1807"/>
        <v>0</v>
      </c>
      <c r="GJ95" s="168">
        <f t="shared" si="1808"/>
        <v>0</v>
      </c>
      <c r="GK95" s="168">
        <f t="shared" si="1809"/>
        <v>0</v>
      </c>
      <c r="GL95" s="168">
        <f t="shared" si="1810"/>
        <v>0</v>
      </c>
      <c r="GM95" s="168">
        <f t="shared" si="1811"/>
        <v>0</v>
      </c>
      <c r="GN95" s="154">
        <f t="shared" ref="GN95:GO95" si="2365">GN94</f>
        <v>13</v>
      </c>
      <c r="GO95" s="173">
        <f t="shared" si="2365"/>
        <v>1176</v>
      </c>
      <c r="GP95" s="156" t="str">
        <f t="shared" si="2338"/>
        <v>1</v>
      </c>
      <c r="GQ95" s="157">
        <f t="shared" si="222"/>
        <v>3</v>
      </c>
      <c r="GR95" s="158">
        <f t="shared" si="223"/>
        <v>0</v>
      </c>
      <c r="GS95" s="159"/>
      <c r="GT95" s="159"/>
      <c r="GU95" s="159"/>
      <c r="GV95" s="78"/>
      <c r="GW95" s="79"/>
      <c r="GX95" s="77" t="str">
        <f t="shared" si="224"/>
        <v>0</v>
      </c>
      <c r="GY95" s="81">
        <f t="shared" si="1814"/>
        <v>0</v>
      </c>
      <c r="GZ95" s="160">
        <f t="shared" si="1815"/>
        <v>0</v>
      </c>
      <c r="HA95" s="160">
        <f t="shared" si="1816"/>
        <v>0</v>
      </c>
      <c r="HB95" s="160">
        <f t="shared" si="1817"/>
        <v>0</v>
      </c>
      <c r="HC95" s="160">
        <f t="shared" si="1818"/>
        <v>0</v>
      </c>
      <c r="HD95" s="161">
        <f t="shared" ref="HD95:HE95" si="2366">HD94</f>
        <v>14</v>
      </c>
      <c r="HE95" s="175">
        <f t="shared" si="2366"/>
        <v>1177</v>
      </c>
      <c r="HF95" s="163" t="str">
        <f t="shared" si="2340"/>
        <v>1</v>
      </c>
      <c r="HG95" s="164">
        <f t="shared" si="232"/>
        <v>5</v>
      </c>
      <c r="HH95" s="165">
        <f t="shared" si="233"/>
        <v>0</v>
      </c>
      <c r="HI95" s="166"/>
      <c r="HJ95" s="166"/>
      <c r="HK95" s="166"/>
      <c r="HL95" s="84"/>
      <c r="HM95" s="85"/>
      <c r="HN95" s="83" t="str">
        <f t="shared" si="234"/>
        <v>0</v>
      </c>
      <c r="HO95" s="167">
        <f t="shared" si="1821"/>
        <v>0</v>
      </c>
      <c r="HP95" s="168">
        <f t="shared" si="1822"/>
        <v>0</v>
      </c>
      <c r="HQ95" s="168">
        <f t="shared" si="1823"/>
        <v>0</v>
      </c>
      <c r="HR95" s="168">
        <f t="shared" si="1824"/>
        <v>0</v>
      </c>
      <c r="HS95" s="168">
        <f t="shared" si="1825"/>
        <v>0</v>
      </c>
      <c r="HT95" s="154">
        <f t="shared" ref="HT95:HU95" si="2367">HT94</f>
        <v>15</v>
      </c>
      <c r="HU95" s="173">
        <f t="shared" si="2367"/>
        <v>1178</v>
      </c>
      <c r="HV95" s="156" t="str">
        <f t="shared" si="2342"/>
        <v>1</v>
      </c>
      <c r="HW95" s="157" t="str">
        <f t="shared" si="242"/>
        <v/>
      </c>
      <c r="HX95" s="169">
        <f t="shared" si="243"/>
        <v>0</v>
      </c>
      <c r="HY95" s="159"/>
      <c r="HZ95" s="159"/>
      <c r="IA95" s="159"/>
      <c r="IB95" s="160"/>
      <c r="IC95" s="160"/>
      <c r="ID95" s="160" t="str">
        <f t="shared" si="244"/>
        <v>0</v>
      </c>
      <c r="IE95" s="160">
        <f t="shared" si="1828"/>
        <v>0</v>
      </c>
      <c r="IF95" s="160">
        <f t="shared" si="1829"/>
        <v>0</v>
      </c>
      <c r="IG95" s="160">
        <f t="shared" si="1830"/>
        <v>0</v>
      </c>
      <c r="IH95" s="160">
        <f t="shared" si="1831"/>
        <v>0</v>
      </c>
      <c r="II95" s="160">
        <f t="shared" si="1832"/>
        <v>0</v>
      </c>
      <c r="IJ95" s="161">
        <f t="shared" ref="IJ95:IK95" si="2368">IJ94</f>
        <v>16</v>
      </c>
      <c r="IK95" s="175">
        <f t="shared" si="2368"/>
        <v>1179</v>
      </c>
      <c r="IL95" s="163" t="str">
        <f t="shared" si="2344"/>
        <v>1</v>
      </c>
      <c r="IM95" s="164" t="str">
        <f t="shared" si="252"/>
        <v/>
      </c>
      <c r="IN95" s="165">
        <f t="shared" si="253"/>
        <v>0</v>
      </c>
      <c r="IO95" s="166"/>
      <c r="IP95" s="166"/>
      <c r="IQ95" s="166"/>
      <c r="IR95" s="168"/>
      <c r="IS95" s="168"/>
      <c r="IT95" s="170" t="str">
        <f t="shared" si="254"/>
        <v>0</v>
      </c>
      <c r="IU95" s="170">
        <f t="shared" si="1835"/>
        <v>0</v>
      </c>
      <c r="IV95" s="168">
        <f t="shared" si="1836"/>
        <v>0</v>
      </c>
      <c r="IW95" s="168">
        <f t="shared" si="1837"/>
        <v>0</v>
      </c>
      <c r="IX95" s="168">
        <f t="shared" si="1838"/>
        <v>0</v>
      </c>
      <c r="IY95" s="168">
        <f t="shared" si="1839"/>
        <v>0</v>
      </c>
      <c r="IZ95" s="154">
        <f t="shared" ref="IZ95:JA95" si="2369">IZ94</f>
        <v>17</v>
      </c>
      <c r="JA95" s="173">
        <f t="shared" si="2369"/>
        <v>1180</v>
      </c>
      <c r="JB95" s="156" t="str">
        <f t="shared" si="2346"/>
        <v>1</v>
      </c>
      <c r="JC95" s="157" t="str">
        <f t="shared" si="262"/>
        <v/>
      </c>
      <c r="JD95" s="158">
        <f t="shared" si="263"/>
        <v>0</v>
      </c>
      <c r="JE95" s="159"/>
      <c r="JF95" s="159"/>
      <c r="JG95" s="159"/>
      <c r="JH95" s="160"/>
      <c r="JI95" s="160"/>
      <c r="JJ95" s="171" t="str">
        <f t="shared" si="264"/>
        <v>0</v>
      </c>
      <c r="JK95" s="171">
        <f t="shared" si="1842"/>
        <v>0</v>
      </c>
      <c r="JL95" s="160">
        <f t="shared" si="1843"/>
        <v>0</v>
      </c>
      <c r="JM95" s="160">
        <f t="shared" si="1844"/>
        <v>0</v>
      </c>
      <c r="JN95" s="160">
        <f t="shared" si="1845"/>
        <v>0</v>
      </c>
      <c r="JO95" s="160">
        <f t="shared" si="1846"/>
        <v>0</v>
      </c>
      <c r="JP95" s="161">
        <f t="shared" ref="JP95:JQ95" si="2370">JP94</f>
        <v>18</v>
      </c>
      <c r="JQ95" s="175">
        <f t="shared" si="2370"/>
        <v>1181</v>
      </c>
      <c r="JR95" s="163" t="str">
        <f t="shared" si="2348"/>
        <v>1</v>
      </c>
      <c r="JS95" s="164" t="str">
        <f t="shared" si="272"/>
        <v/>
      </c>
      <c r="JT95" s="165">
        <f t="shared" si="273"/>
        <v>0</v>
      </c>
      <c r="JU95" s="166"/>
      <c r="JV95" s="166"/>
      <c r="JW95" s="166"/>
      <c r="JX95" s="168"/>
      <c r="JY95" s="168"/>
      <c r="JZ95" s="170" t="str">
        <f t="shared" si="274"/>
        <v>0</v>
      </c>
      <c r="KA95" s="170">
        <f t="shared" si="1849"/>
        <v>0</v>
      </c>
      <c r="KB95" s="168">
        <f t="shared" si="1850"/>
        <v>0</v>
      </c>
      <c r="KC95" s="168">
        <f t="shared" si="1851"/>
        <v>0</v>
      </c>
      <c r="KD95" s="168">
        <f t="shared" si="1852"/>
        <v>0</v>
      </c>
      <c r="KE95" s="168">
        <f t="shared" si="1853"/>
        <v>0</v>
      </c>
      <c r="KF95" s="154">
        <f t="shared" ref="KF95:KG95" si="2371">KF94</f>
        <v>19</v>
      </c>
      <c r="KG95" s="173">
        <f t="shared" si="2371"/>
        <v>1182</v>
      </c>
      <c r="KH95" s="156" t="str">
        <f t="shared" si="2350"/>
        <v>1</v>
      </c>
      <c r="KI95" s="157" t="str">
        <f t="shared" si="282"/>
        <v/>
      </c>
      <c r="KJ95" s="158">
        <f t="shared" si="283"/>
        <v>0</v>
      </c>
      <c r="KK95" s="159"/>
      <c r="KL95" s="159"/>
      <c r="KM95" s="159"/>
      <c r="KN95" s="160"/>
      <c r="KO95" s="160"/>
      <c r="KP95" s="171" t="str">
        <f t="shared" si="284"/>
        <v>0</v>
      </c>
      <c r="KQ95" s="171">
        <f t="shared" si="1856"/>
        <v>0</v>
      </c>
      <c r="KR95" s="160">
        <f t="shared" si="1857"/>
        <v>0</v>
      </c>
      <c r="KS95" s="160">
        <f t="shared" si="1858"/>
        <v>0</v>
      </c>
      <c r="KT95" s="160">
        <f t="shared" si="1859"/>
        <v>0</v>
      </c>
      <c r="KU95" s="160">
        <f t="shared" si="1860"/>
        <v>0</v>
      </c>
      <c r="KV95" s="161">
        <f t="shared" ref="KV95:KW95" si="2372">KV94</f>
        <v>20</v>
      </c>
      <c r="KW95" s="175">
        <f t="shared" si="2372"/>
        <v>1183</v>
      </c>
      <c r="KX95" s="163" t="str">
        <f t="shared" si="2352"/>
        <v>1</v>
      </c>
      <c r="KY95" s="164" t="str">
        <f t="shared" si="292"/>
        <v/>
      </c>
      <c r="KZ95" s="165">
        <f t="shared" si="293"/>
        <v>0</v>
      </c>
      <c r="LA95" s="166"/>
      <c r="LB95" s="166"/>
      <c r="LC95" s="166"/>
      <c r="LD95" s="168"/>
      <c r="LE95" s="168"/>
      <c r="LF95" s="170" t="str">
        <f t="shared" si="294"/>
        <v>0</v>
      </c>
      <c r="LG95" s="170">
        <f t="shared" si="1863"/>
        <v>0</v>
      </c>
      <c r="LH95" s="168">
        <f t="shared" si="1864"/>
        <v>0</v>
      </c>
      <c r="LI95" s="168">
        <f t="shared" si="1865"/>
        <v>0</v>
      </c>
      <c r="LJ95" s="168">
        <f t="shared" si="1866"/>
        <v>0</v>
      </c>
      <c r="LK95" s="168">
        <f t="shared" si="1867"/>
        <v>0</v>
      </c>
      <c r="LL95" s="172"/>
      <c r="LM95" s="172"/>
      <c r="LN95" s="168" t="str">
        <f t="shared" si="1868"/>
        <v>#REF!</v>
      </c>
      <c r="LO95" s="168" t="str">
        <f t="shared" si="1869"/>
        <v>#REF!</v>
      </c>
      <c r="LP95" s="168" t="str">
        <f t="shared" si="1870"/>
        <v>#REF!</v>
      </c>
      <c r="LQ95" s="168" t="str">
        <f t="shared" si="1871"/>
        <v>#REF!</v>
      </c>
    </row>
    <row r="96" ht="15.75" customHeight="1">
      <c r="A96" s="151">
        <v>46200.0</v>
      </c>
      <c r="B96" s="152" t="s">
        <v>30</v>
      </c>
      <c r="C96" s="153">
        <f t="shared" si="99"/>
        <v>0</v>
      </c>
      <c r="D96" s="154">
        <f t="shared" ref="D96:E96" si="2373">D95</f>
        <v>1</v>
      </c>
      <c r="E96" s="173">
        <f t="shared" si="2373"/>
        <v>1164</v>
      </c>
      <c r="F96" s="156" t="str">
        <f t="shared" si="2314"/>
        <v>1</v>
      </c>
      <c r="G96" s="157">
        <f t="shared" si="102"/>
        <v>1</v>
      </c>
      <c r="H96" s="158">
        <f t="shared" si="103"/>
        <v>0</v>
      </c>
      <c r="I96" s="159"/>
      <c r="J96" s="159"/>
      <c r="K96" s="159"/>
      <c r="L96" s="78"/>
      <c r="M96" s="79"/>
      <c r="N96" s="77" t="str">
        <f t="shared" si="104"/>
        <v>0</v>
      </c>
      <c r="O96" s="81">
        <f t="shared" si="1730"/>
        <v>0</v>
      </c>
      <c r="P96" s="160">
        <f t="shared" si="1731"/>
        <v>0</v>
      </c>
      <c r="Q96" s="160">
        <f t="shared" si="1732"/>
        <v>0</v>
      </c>
      <c r="R96" s="160">
        <f t="shared" si="1733"/>
        <v>0</v>
      </c>
      <c r="S96" s="160">
        <f t="shared" si="1734"/>
        <v>0</v>
      </c>
      <c r="T96" s="161">
        <f t="shared" ref="T96:U96" si="2374">T95</f>
        <v>2</v>
      </c>
      <c r="U96" s="175">
        <f t="shared" si="2374"/>
        <v>1165</v>
      </c>
      <c r="V96" s="163" t="str">
        <f t="shared" si="2316"/>
        <v>1</v>
      </c>
      <c r="W96" s="164">
        <f t="shared" si="112"/>
        <v>1</v>
      </c>
      <c r="X96" s="165">
        <f t="shared" si="113"/>
        <v>0</v>
      </c>
      <c r="Y96" s="166"/>
      <c r="Z96" s="166"/>
      <c r="AA96" s="166"/>
      <c r="AB96" s="84"/>
      <c r="AC96" s="85"/>
      <c r="AD96" s="83" t="str">
        <f t="shared" si="114"/>
        <v>0</v>
      </c>
      <c r="AE96" s="167">
        <f t="shared" si="1737"/>
        <v>0</v>
      </c>
      <c r="AF96" s="168">
        <f t="shared" si="1738"/>
        <v>0</v>
      </c>
      <c r="AG96" s="168">
        <f t="shared" si="1739"/>
        <v>0</v>
      </c>
      <c r="AH96" s="168">
        <f t="shared" si="1740"/>
        <v>0</v>
      </c>
      <c r="AI96" s="168">
        <f t="shared" si="1741"/>
        <v>0</v>
      </c>
      <c r="AJ96" s="154">
        <f t="shared" ref="AJ96:AK96" si="2375">AJ95</f>
        <v>3</v>
      </c>
      <c r="AK96" s="173">
        <f t="shared" si="2375"/>
        <v>1166</v>
      </c>
      <c r="AL96" s="156" t="str">
        <f t="shared" si="2318"/>
        <v>1</v>
      </c>
      <c r="AM96" s="157">
        <f t="shared" si="122"/>
        <v>2</v>
      </c>
      <c r="AN96" s="158">
        <f t="shared" si="123"/>
        <v>0</v>
      </c>
      <c r="AO96" s="159"/>
      <c r="AP96" s="159"/>
      <c r="AQ96" s="159"/>
      <c r="AR96" s="78"/>
      <c r="AS96" s="79"/>
      <c r="AT96" s="77" t="str">
        <f t="shared" si="124"/>
        <v>0</v>
      </c>
      <c r="AU96" s="81">
        <f t="shared" si="1744"/>
        <v>0</v>
      </c>
      <c r="AV96" s="160">
        <f t="shared" si="1745"/>
        <v>0</v>
      </c>
      <c r="AW96" s="160">
        <f t="shared" si="1746"/>
        <v>0</v>
      </c>
      <c r="AX96" s="160">
        <f t="shared" si="1747"/>
        <v>0</v>
      </c>
      <c r="AY96" s="160">
        <f t="shared" si="1748"/>
        <v>0</v>
      </c>
      <c r="AZ96" s="161">
        <f t="shared" ref="AZ96:BA96" si="2376">AZ95</f>
        <v>4</v>
      </c>
      <c r="BA96" s="175">
        <f t="shared" si="2376"/>
        <v>1167</v>
      </c>
      <c r="BB96" s="163" t="str">
        <f t="shared" si="2320"/>
        <v>1</v>
      </c>
      <c r="BC96" s="164">
        <f t="shared" si="132"/>
        <v>4</v>
      </c>
      <c r="BD96" s="165">
        <f t="shared" si="133"/>
        <v>0</v>
      </c>
      <c r="BE96" s="166"/>
      <c r="BF96" s="166"/>
      <c r="BG96" s="166"/>
      <c r="BH96" s="84"/>
      <c r="BI96" s="85"/>
      <c r="BJ96" s="83" t="str">
        <f t="shared" si="134"/>
        <v>0</v>
      </c>
      <c r="BK96" s="167">
        <f t="shared" si="1751"/>
        <v>0</v>
      </c>
      <c r="BL96" s="168">
        <f t="shared" si="1752"/>
        <v>0</v>
      </c>
      <c r="BM96" s="168">
        <f t="shared" si="1753"/>
        <v>0</v>
      </c>
      <c r="BN96" s="168">
        <f t="shared" si="1754"/>
        <v>0</v>
      </c>
      <c r="BO96" s="168">
        <f t="shared" si="1755"/>
        <v>0</v>
      </c>
      <c r="BP96" s="154">
        <f t="shared" ref="BP96:BQ96" si="2377">BP95</f>
        <v>5</v>
      </c>
      <c r="BQ96" s="173">
        <f t="shared" si="2377"/>
        <v>1168</v>
      </c>
      <c r="BR96" s="156" t="str">
        <f t="shared" si="2322"/>
        <v>1</v>
      </c>
      <c r="BS96" s="157">
        <f t="shared" si="142"/>
        <v>4</v>
      </c>
      <c r="BT96" s="158">
        <f t="shared" si="143"/>
        <v>0</v>
      </c>
      <c r="BU96" s="159"/>
      <c r="BV96" s="159"/>
      <c r="BW96" s="159"/>
      <c r="BX96" s="78"/>
      <c r="BY96" s="79"/>
      <c r="BZ96" s="77" t="str">
        <f t="shared" si="144"/>
        <v>0</v>
      </c>
      <c r="CA96" s="81">
        <f t="shared" si="1758"/>
        <v>0</v>
      </c>
      <c r="CB96" s="160">
        <f t="shared" si="1759"/>
        <v>0</v>
      </c>
      <c r="CC96" s="160">
        <f t="shared" si="1760"/>
        <v>0</v>
      </c>
      <c r="CD96" s="160">
        <f t="shared" si="1761"/>
        <v>0</v>
      </c>
      <c r="CE96" s="160">
        <f t="shared" si="1762"/>
        <v>0</v>
      </c>
      <c r="CF96" s="161">
        <f t="shared" ref="CF96:CG96" si="2378">CF95</f>
        <v>6</v>
      </c>
      <c r="CG96" s="175">
        <f t="shared" si="2378"/>
        <v>1169</v>
      </c>
      <c r="CH96" s="163" t="str">
        <f t="shared" si="2324"/>
        <v>1</v>
      </c>
      <c r="CI96" s="164">
        <f t="shared" si="152"/>
        <v>2</v>
      </c>
      <c r="CJ96" s="165">
        <f t="shared" si="153"/>
        <v>0</v>
      </c>
      <c r="CK96" s="166"/>
      <c r="CL96" s="166"/>
      <c r="CM96" s="166"/>
      <c r="CN96" s="84"/>
      <c r="CO96" s="85"/>
      <c r="CP96" s="83" t="str">
        <f t="shared" si="154"/>
        <v>0</v>
      </c>
      <c r="CQ96" s="167">
        <f t="shared" si="1765"/>
        <v>0</v>
      </c>
      <c r="CR96" s="168">
        <f t="shared" si="1766"/>
        <v>0</v>
      </c>
      <c r="CS96" s="168">
        <f t="shared" si="1767"/>
        <v>0</v>
      </c>
      <c r="CT96" s="168">
        <f t="shared" si="1768"/>
        <v>0</v>
      </c>
      <c r="CU96" s="168">
        <f t="shared" si="1769"/>
        <v>0</v>
      </c>
      <c r="CV96" s="154">
        <f t="shared" ref="CV96:CW96" si="2379">CV95</f>
        <v>7</v>
      </c>
      <c r="CW96" s="173">
        <f t="shared" si="2379"/>
        <v>1170</v>
      </c>
      <c r="CX96" s="156" t="str">
        <f t="shared" si="2326"/>
        <v>1</v>
      </c>
      <c r="CY96" s="157">
        <f t="shared" si="162"/>
        <v>2</v>
      </c>
      <c r="CZ96" s="158">
        <f t="shared" si="163"/>
        <v>0</v>
      </c>
      <c r="DA96" s="159"/>
      <c r="DB96" s="159"/>
      <c r="DC96" s="159"/>
      <c r="DD96" s="78"/>
      <c r="DE96" s="79"/>
      <c r="DF96" s="77" t="str">
        <f t="shared" si="164"/>
        <v>0</v>
      </c>
      <c r="DG96" s="81">
        <f t="shared" si="1772"/>
        <v>0</v>
      </c>
      <c r="DH96" s="160">
        <f t="shared" si="1773"/>
        <v>0</v>
      </c>
      <c r="DI96" s="160">
        <f t="shared" si="1774"/>
        <v>0</v>
      </c>
      <c r="DJ96" s="160">
        <f t="shared" si="1775"/>
        <v>0</v>
      </c>
      <c r="DK96" s="160">
        <f t="shared" si="1776"/>
        <v>0</v>
      </c>
      <c r="DL96" s="161">
        <f t="shared" ref="DL96:DM96" si="2380">DL95</f>
        <v>8</v>
      </c>
      <c r="DM96" s="175">
        <f t="shared" si="2380"/>
        <v>1171</v>
      </c>
      <c r="DN96" s="163" t="str">
        <f t="shared" si="2328"/>
        <v>1</v>
      </c>
      <c r="DO96" s="164">
        <f t="shared" si="172"/>
        <v>2</v>
      </c>
      <c r="DP96" s="165">
        <f t="shared" si="173"/>
        <v>0</v>
      </c>
      <c r="DQ96" s="166"/>
      <c r="DR96" s="166"/>
      <c r="DS96" s="166"/>
      <c r="DT96" s="84"/>
      <c r="DU96" s="85"/>
      <c r="DV96" s="83" t="str">
        <f t="shared" si="174"/>
        <v>0</v>
      </c>
      <c r="DW96" s="167">
        <f t="shared" si="1779"/>
        <v>0</v>
      </c>
      <c r="DX96" s="168">
        <f t="shared" si="1780"/>
        <v>0</v>
      </c>
      <c r="DY96" s="168">
        <f t="shared" si="1781"/>
        <v>0</v>
      </c>
      <c r="DZ96" s="168">
        <f t="shared" si="1782"/>
        <v>0</v>
      </c>
      <c r="EA96" s="168">
        <f t="shared" si="1783"/>
        <v>0</v>
      </c>
      <c r="EB96" s="154">
        <f t="shared" ref="EB96:EC96" si="2381">EB95</f>
        <v>9</v>
      </c>
      <c r="EC96" s="173">
        <f t="shared" si="2381"/>
        <v>1172</v>
      </c>
      <c r="ED96" s="156" t="str">
        <f t="shared" si="2330"/>
        <v>1</v>
      </c>
      <c r="EE96" s="157">
        <f t="shared" si="182"/>
        <v>5</v>
      </c>
      <c r="EF96" s="169">
        <f t="shared" si="183"/>
        <v>0</v>
      </c>
      <c r="EG96" s="159"/>
      <c r="EH96" s="159"/>
      <c r="EI96" s="159"/>
      <c r="EJ96" s="78"/>
      <c r="EK96" s="79"/>
      <c r="EL96" s="77" t="str">
        <f t="shared" si="184"/>
        <v>0</v>
      </c>
      <c r="EM96" s="81">
        <f t="shared" si="1786"/>
        <v>0</v>
      </c>
      <c r="EN96" s="160">
        <f t="shared" si="1787"/>
        <v>0</v>
      </c>
      <c r="EO96" s="160">
        <f t="shared" si="1788"/>
        <v>0</v>
      </c>
      <c r="EP96" s="160">
        <f t="shared" si="1789"/>
        <v>0</v>
      </c>
      <c r="EQ96" s="160">
        <f t="shared" si="1790"/>
        <v>0</v>
      </c>
      <c r="ER96" s="161">
        <f t="shared" ref="ER96:ES96" si="2382">ER95</f>
        <v>10</v>
      </c>
      <c r="ES96" s="175">
        <f t="shared" si="2382"/>
        <v>1173</v>
      </c>
      <c r="ET96" s="163" t="str">
        <f t="shared" si="2332"/>
        <v>1</v>
      </c>
      <c r="EU96" s="164">
        <f t="shared" si="192"/>
        <v>19</v>
      </c>
      <c r="EV96" s="165">
        <f t="shared" si="193"/>
        <v>0</v>
      </c>
      <c r="EW96" s="166"/>
      <c r="EX96" s="166"/>
      <c r="EY96" s="166"/>
      <c r="EZ96" s="84"/>
      <c r="FA96" s="85"/>
      <c r="FB96" s="83" t="str">
        <f t="shared" si="194"/>
        <v>0</v>
      </c>
      <c r="FC96" s="167">
        <f t="shared" si="1793"/>
        <v>0</v>
      </c>
      <c r="FD96" s="168">
        <f t="shared" si="1794"/>
        <v>0</v>
      </c>
      <c r="FE96" s="168">
        <f t="shared" si="1795"/>
        <v>0</v>
      </c>
      <c r="FF96" s="168">
        <f t="shared" si="1796"/>
        <v>0</v>
      </c>
      <c r="FG96" s="168">
        <f t="shared" si="1797"/>
        <v>0</v>
      </c>
      <c r="FH96" s="154">
        <f t="shared" ref="FH96:FI96" si="2383">FH95</f>
        <v>11</v>
      </c>
      <c r="FI96" s="173">
        <f t="shared" si="2383"/>
        <v>1174</v>
      </c>
      <c r="FJ96" s="156" t="str">
        <f t="shared" si="2334"/>
        <v>1</v>
      </c>
      <c r="FK96" s="157">
        <f t="shared" si="202"/>
        <v>4</v>
      </c>
      <c r="FL96" s="158">
        <f t="shared" si="203"/>
        <v>0</v>
      </c>
      <c r="FM96" s="159"/>
      <c r="FN96" s="159"/>
      <c r="FO96" s="159"/>
      <c r="FP96" s="78"/>
      <c r="FQ96" s="79"/>
      <c r="FR96" s="77" t="str">
        <f t="shared" si="204"/>
        <v>0</v>
      </c>
      <c r="FS96" s="81">
        <f t="shared" si="1800"/>
        <v>0</v>
      </c>
      <c r="FT96" s="160">
        <f t="shared" si="1801"/>
        <v>0</v>
      </c>
      <c r="FU96" s="160">
        <f t="shared" si="1802"/>
        <v>0</v>
      </c>
      <c r="FV96" s="160">
        <f t="shared" si="1803"/>
        <v>0</v>
      </c>
      <c r="FW96" s="160">
        <f t="shared" si="1804"/>
        <v>0</v>
      </c>
      <c r="FX96" s="161">
        <f t="shared" ref="FX96:FY96" si="2384">FX95</f>
        <v>12</v>
      </c>
      <c r="FY96" s="175">
        <f t="shared" si="2384"/>
        <v>1175</v>
      </c>
      <c r="FZ96" s="163" t="str">
        <f t="shared" si="2336"/>
        <v>1</v>
      </c>
      <c r="GA96" s="164">
        <f t="shared" si="212"/>
        <v>2</v>
      </c>
      <c r="GB96" s="165">
        <f t="shared" si="213"/>
        <v>0</v>
      </c>
      <c r="GC96" s="166"/>
      <c r="GD96" s="166"/>
      <c r="GE96" s="166"/>
      <c r="GF96" s="84"/>
      <c r="GG96" s="85"/>
      <c r="GH96" s="83" t="str">
        <f t="shared" si="214"/>
        <v>0</v>
      </c>
      <c r="GI96" s="167">
        <f t="shared" si="1807"/>
        <v>0</v>
      </c>
      <c r="GJ96" s="168">
        <f t="shared" si="1808"/>
        <v>0</v>
      </c>
      <c r="GK96" s="168">
        <f t="shared" si="1809"/>
        <v>0</v>
      </c>
      <c r="GL96" s="168">
        <f t="shared" si="1810"/>
        <v>0</v>
      </c>
      <c r="GM96" s="168">
        <f t="shared" si="1811"/>
        <v>0</v>
      </c>
      <c r="GN96" s="154">
        <f t="shared" ref="GN96:GO96" si="2385">GN95</f>
        <v>13</v>
      </c>
      <c r="GO96" s="173">
        <f t="shared" si="2385"/>
        <v>1176</v>
      </c>
      <c r="GP96" s="156" t="str">
        <f t="shared" si="2338"/>
        <v>1</v>
      </c>
      <c r="GQ96" s="157">
        <f t="shared" si="222"/>
        <v>3</v>
      </c>
      <c r="GR96" s="158">
        <f t="shared" si="223"/>
        <v>0</v>
      </c>
      <c r="GS96" s="159"/>
      <c r="GT96" s="159"/>
      <c r="GU96" s="159"/>
      <c r="GV96" s="78"/>
      <c r="GW96" s="79"/>
      <c r="GX96" s="77" t="str">
        <f t="shared" si="224"/>
        <v>0</v>
      </c>
      <c r="GY96" s="81">
        <f t="shared" si="1814"/>
        <v>0</v>
      </c>
      <c r="GZ96" s="160">
        <f t="shared" si="1815"/>
        <v>0</v>
      </c>
      <c r="HA96" s="160">
        <f t="shared" si="1816"/>
        <v>0</v>
      </c>
      <c r="HB96" s="160">
        <f t="shared" si="1817"/>
        <v>0</v>
      </c>
      <c r="HC96" s="160">
        <f t="shared" si="1818"/>
        <v>0</v>
      </c>
      <c r="HD96" s="161">
        <f t="shared" ref="HD96:HE96" si="2386">HD95</f>
        <v>14</v>
      </c>
      <c r="HE96" s="175">
        <f t="shared" si="2386"/>
        <v>1177</v>
      </c>
      <c r="HF96" s="163" t="str">
        <f t="shared" si="2340"/>
        <v>1</v>
      </c>
      <c r="HG96" s="164">
        <f t="shared" si="232"/>
        <v>5</v>
      </c>
      <c r="HH96" s="165">
        <f t="shared" si="233"/>
        <v>0</v>
      </c>
      <c r="HI96" s="166"/>
      <c r="HJ96" s="166"/>
      <c r="HK96" s="166"/>
      <c r="HL96" s="84"/>
      <c r="HM96" s="85"/>
      <c r="HN96" s="83" t="str">
        <f t="shared" si="234"/>
        <v>0</v>
      </c>
      <c r="HO96" s="167">
        <f t="shared" si="1821"/>
        <v>0</v>
      </c>
      <c r="HP96" s="168">
        <f t="shared" si="1822"/>
        <v>0</v>
      </c>
      <c r="HQ96" s="168">
        <f t="shared" si="1823"/>
        <v>0</v>
      </c>
      <c r="HR96" s="168">
        <f t="shared" si="1824"/>
        <v>0</v>
      </c>
      <c r="HS96" s="168">
        <f t="shared" si="1825"/>
        <v>0</v>
      </c>
      <c r="HT96" s="154">
        <f t="shared" ref="HT96:HU96" si="2387">HT95</f>
        <v>15</v>
      </c>
      <c r="HU96" s="173">
        <f t="shared" si="2387"/>
        <v>1178</v>
      </c>
      <c r="HV96" s="156" t="str">
        <f t="shared" si="2342"/>
        <v>1</v>
      </c>
      <c r="HW96" s="157" t="str">
        <f t="shared" si="242"/>
        <v/>
      </c>
      <c r="HX96" s="169">
        <f t="shared" si="243"/>
        <v>0</v>
      </c>
      <c r="HY96" s="159"/>
      <c r="HZ96" s="159"/>
      <c r="IA96" s="159"/>
      <c r="IB96" s="160"/>
      <c r="IC96" s="160"/>
      <c r="ID96" s="160" t="str">
        <f t="shared" si="244"/>
        <v>0</v>
      </c>
      <c r="IE96" s="160">
        <f t="shared" si="1828"/>
        <v>0</v>
      </c>
      <c r="IF96" s="160">
        <f t="shared" si="1829"/>
        <v>0</v>
      </c>
      <c r="IG96" s="160">
        <f t="shared" si="1830"/>
        <v>0</v>
      </c>
      <c r="IH96" s="160">
        <f t="shared" si="1831"/>
        <v>0</v>
      </c>
      <c r="II96" s="160">
        <f t="shared" si="1832"/>
        <v>0</v>
      </c>
      <c r="IJ96" s="161">
        <f t="shared" ref="IJ96:IK96" si="2388">IJ95</f>
        <v>16</v>
      </c>
      <c r="IK96" s="175">
        <f t="shared" si="2388"/>
        <v>1179</v>
      </c>
      <c r="IL96" s="163" t="str">
        <f t="shared" si="2344"/>
        <v>1</v>
      </c>
      <c r="IM96" s="164" t="str">
        <f t="shared" si="252"/>
        <v/>
      </c>
      <c r="IN96" s="165">
        <f t="shared" si="253"/>
        <v>0</v>
      </c>
      <c r="IO96" s="166"/>
      <c r="IP96" s="166"/>
      <c r="IQ96" s="166"/>
      <c r="IR96" s="168"/>
      <c r="IS96" s="168"/>
      <c r="IT96" s="170" t="str">
        <f t="shared" si="254"/>
        <v>0</v>
      </c>
      <c r="IU96" s="170">
        <f t="shared" si="1835"/>
        <v>0</v>
      </c>
      <c r="IV96" s="168">
        <f t="shared" si="1836"/>
        <v>0</v>
      </c>
      <c r="IW96" s="168">
        <f t="shared" si="1837"/>
        <v>0</v>
      </c>
      <c r="IX96" s="168">
        <f t="shared" si="1838"/>
        <v>0</v>
      </c>
      <c r="IY96" s="168">
        <f t="shared" si="1839"/>
        <v>0</v>
      </c>
      <c r="IZ96" s="154">
        <f t="shared" ref="IZ96:JA96" si="2389">IZ95</f>
        <v>17</v>
      </c>
      <c r="JA96" s="173">
        <f t="shared" si="2389"/>
        <v>1180</v>
      </c>
      <c r="JB96" s="156" t="str">
        <f t="shared" si="2346"/>
        <v>1</v>
      </c>
      <c r="JC96" s="157" t="str">
        <f t="shared" si="262"/>
        <v/>
      </c>
      <c r="JD96" s="158">
        <f t="shared" si="263"/>
        <v>0</v>
      </c>
      <c r="JE96" s="159"/>
      <c r="JF96" s="159"/>
      <c r="JG96" s="159"/>
      <c r="JH96" s="160"/>
      <c r="JI96" s="160"/>
      <c r="JJ96" s="171" t="str">
        <f t="shared" si="264"/>
        <v>0</v>
      </c>
      <c r="JK96" s="171">
        <f t="shared" si="1842"/>
        <v>0</v>
      </c>
      <c r="JL96" s="160">
        <f t="shared" si="1843"/>
        <v>0</v>
      </c>
      <c r="JM96" s="160">
        <f t="shared" si="1844"/>
        <v>0</v>
      </c>
      <c r="JN96" s="160">
        <f t="shared" si="1845"/>
        <v>0</v>
      </c>
      <c r="JO96" s="160">
        <f t="shared" si="1846"/>
        <v>0</v>
      </c>
      <c r="JP96" s="161">
        <f t="shared" ref="JP96:JQ96" si="2390">JP95</f>
        <v>18</v>
      </c>
      <c r="JQ96" s="175">
        <f t="shared" si="2390"/>
        <v>1181</v>
      </c>
      <c r="JR96" s="163" t="str">
        <f t="shared" si="2348"/>
        <v>1</v>
      </c>
      <c r="JS96" s="164" t="str">
        <f t="shared" si="272"/>
        <v/>
      </c>
      <c r="JT96" s="165">
        <f t="shared" si="273"/>
        <v>0</v>
      </c>
      <c r="JU96" s="166"/>
      <c r="JV96" s="166"/>
      <c r="JW96" s="166"/>
      <c r="JX96" s="168"/>
      <c r="JY96" s="168"/>
      <c r="JZ96" s="170" t="str">
        <f t="shared" si="274"/>
        <v>0</v>
      </c>
      <c r="KA96" s="170">
        <f t="shared" si="1849"/>
        <v>0</v>
      </c>
      <c r="KB96" s="168">
        <f t="shared" si="1850"/>
        <v>0</v>
      </c>
      <c r="KC96" s="168">
        <f t="shared" si="1851"/>
        <v>0</v>
      </c>
      <c r="KD96" s="168">
        <f t="shared" si="1852"/>
        <v>0</v>
      </c>
      <c r="KE96" s="168">
        <f t="shared" si="1853"/>
        <v>0</v>
      </c>
      <c r="KF96" s="154">
        <f t="shared" ref="KF96:KG96" si="2391">KF95</f>
        <v>19</v>
      </c>
      <c r="KG96" s="173">
        <f t="shared" si="2391"/>
        <v>1182</v>
      </c>
      <c r="KH96" s="156" t="str">
        <f t="shared" si="2350"/>
        <v>1</v>
      </c>
      <c r="KI96" s="157" t="str">
        <f t="shared" si="282"/>
        <v/>
      </c>
      <c r="KJ96" s="158">
        <f t="shared" si="283"/>
        <v>0</v>
      </c>
      <c r="KK96" s="159"/>
      <c r="KL96" s="159"/>
      <c r="KM96" s="159"/>
      <c r="KN96" s="160"/>
      <c r="KO96" s="160"/>
      <c r="KP96" s="171" t="str">
        <f t="shared" si="284"/>
        <v>0</v>
      </c>
      <c r="KQ96" s="171">
        <f t="shared" si="1856"/>
        <v>0</v>
      </c>
      <c r="KR96" s="160">
        <f t="shared" si="1857"/>
        <v>0</v>
      </c>
      <c r="KS96" s="160">
        <f t="shared" si="1858"/>
        <v>0</v>
      </c>
      <c r="KT96" s="160">
        <f t="shared" si="1859"/>
        <v>0</v>
      </c>
      <c r="KU96" s="160">
        <f t="shared" si="1860"/>
        <v>0</v>
      </c>
      <c r="KV96" s="161">
        <f t="shared" ref="KV96:KW96" si="2392">KV95</f>
        <v>20</v>
      </c>
      <c r="KW96" s="175">
        <f t="shared" si="2392"/>
        <v>1183</v>
      </c>
      <c r="KX96" s="163" t="str">
        <f t="shared" si="2352"/>
        <v>1</v>
      </c>
      <c r="KY96" s="164" t="str">
        <f t="shared" si="292"/>
        <v/>
      </c>
      <c r="KZ96" s="165">
        <f t="shared" si="293"/>
        <v>0</v>
      </c>
      <c r="LA96" s="166"/>
      <c r="LB96" s="166"/>
      <c r="LC96" s="166"/>
      <c r="LD96" s="168"/>
      <c r="LE96" s="168"/>
      <c r="LF96" s="170" t="str">
        <f t="shared" si="294"/>
        <v>0</v>
      </c>
      <c r="LG96" s="170">
        <f t="shared" si="1863"/>
        <v>0</v>
      </c>
      <c r="LH96" s="168">
        <f t="shared" si="1864"/>
        <v>0</v>
      </c>
      <c r="LI96" s="168">
        <f t="shared" si="1865"/>
        <v>0</v>
      </c>
      <c r="LJ96" s="168">
        <f t="shared" si="1866"/>
        <v>0</v>
      </c>
      <c r="LK96" s="168">
        <f t="shared" si="1867"/>
        <v>0</v>
      </c>
      <c r="LL96" s="172"/>
      <c r="LM96" s="172"/>
      <c r="LN96" s="168" t="str">
        <f t="shared" si="1868"/>
        <v>#REF!</v>
      </c>
      <c r="LO96" s="168" t="str">
        <f t="shared" si="1869"/>
        <v>#REF!</v>
      </c>
      <c r="LP96" s="168" t="str">
        <f t="shared" si="1870"/>
        <v>#REF!</v>
      </c>
      <c r="LQ96" s="168" t="str">
        <f t="shared" si="1871"/>
        <v>#REF!</v>
      </c>
    </row>
    <row r="97" ht="15.75" customHeight="1">
      <c r="A97" s="151">
        <v>46201.0</v>
      </c>
      <c r="B97" s="152" t="s">
        <v>31</v>
      </c>
      <c r="C97" s="153">
        <f t="shared" si="99"/>
        <v>0</v>
      </c>
      <c r="D97" s="154">
        <f t="shared" ref="D97:E97" si="2393">D96</f>
        <v>1</v>
      </c>
      <c r="E97" s="173">
        <f t="shared" si="2393"/>
        <v>1164</v>
      </c>
      <c r="F97" s="156" t="str">
        <f t="shared" si="2314"/>
        <v>1</v>
      </c>
      <c r="G97" s="157">
        <f t="shared" si="102"/>
        <v>1</v>
      </c>
      <c r="H97" s="158">
        <f t="shared" si="103"/>
        <v>0</v>
      </c>
      <c r="I97" s="159"/>
      <c r="J97" s="159"/>
      <c r="K97" s="159"/>
      <c r="L97" s="78"/>
      <c r="M97" s="79"/>
      <c r="N97" s="77" t="str">
        <f t="shared" si="104"/>
        <v>0</v>
      </c>
      <c r="O97" s="81">
        <f t="shared" si="1730"/>
        <v>0</v>
      </c>
      <c r="P97" s="160">
        <f t="shared" si="1731"/>
        <v>0</v>
      </c>
      <c r="Q97" s="160">
        <f t="shared" si="1732"/>
        <v>0</v>
      </c>
      <c r="R97" s="160">
        <f t="shared" si="1733"/>
        <v>0</v>
      </c>
      <c r="S97" s="160">
        <f t="shared" si="1734"/>
        <v>0</v>
      </c>
      <c r="T97" s="161">
        <f t="shared" ref="T97:U97" si="2394">T96</f>
        <v>2</v>
      </c>
      <c r="U97" s="175">
        <f t="shared" si="2394"/>
        <v>1165</v>
      </c>
      <c r="V97" s="163" t="str">
        <f t="shared" si="2316"/>
        <v>1</v>
      </c>
      <c r="W97" s="164">
        <f t="shared" si="112"/>
        <v>1</v>
      </c>
      <c r="X97" s="165">
        <f t="shared" si="113"/>
        <v>0</v>
      </c>
      <c r="Y97" s="166"/>
      <c r="Z97" s="166"/>
      <c r="AA97" s="166"/>
      <c r="AB97" s="84"/>
      <c r="AC97" s="85"/>
      <c r="AD97" s="83" t="str">
        <f t="shared" si="114"/>
        <v>0</v>
      </c>
      <c r="AE97" s="167">
        <f t="shared" si="1737"/>
        <v>0</v>
      </c>
      <c r="AF97" s="168">
        <f t="shared" si="1738"/>
        <v>0</v>
      </c>
      <c r="AG97" s="168">
        <f t="shared" si="1739"/>
        <v>0</v>
      </c>
      <c r="AH97" s="168">
        <f t="shared" si="1740"/>
        <v>0</v>
      </c>
      <c r="AI97" s="168">
        <f t="shared" si="1741"/>
        <v>0</v>
      </c>
      <c r="AJ97" s="154">
        <f t="shared" ref="AJ97:AK97" si="2395">AJ96</f>
        <v>3</v>
      </c>
      <c r="AK97" s="173">
        <f t="shared" si="2395"/>
        <v>1166</v>
      </c>
      <c r="AL97" s="156" t="str">
        <f t="shared" si="2318"/>
        <v>1</v>
      </c>
      <c r="AM97" s="157">
        <f t="shared" si="122"/>
        <v>2</v>
      </c>
      <c r="AN97" s="158">
        <f t="shared" si="123"/>
        <v>0</v>
      </c>
      <c r="AO97" s="159"/>
      <c r="AP97" s="159"/>
      <c r="AQ97" s="159"/>
      <c r="AR97" s="78"/>
      <c r="AS97" s="79"/>
      <c r="AT97" s="77" t="str">
        <f t="shared" si="124"/>
        <v>0</v>
      </c>
      <c r="AU97" s="81">
        <f t="shared" si="1744"/>
        <v>0</v>
      </c>
      <c r="AV97" s="160">
        <f t="shared" si="1745"/>
        <v>0</v>
      </c>
      <c r="AW97" s="160">
        <f t="shared" si="1746"/>
        <v>0</v>
      </c>
      <c r="AX97" s="160">
        <f t="shared" si="1747"/>
        <v>0</v>
      </c>
      <c r="AY97" s="160">
        <f t="shared" si="1748"/>
        <v>0</v>
      </c>
      <c r="AZ97" s="161">
        <f t="shared" ref="AZ97:BA97" si="2396">AZ96</f>
        <v>4</v>
      </c>
      <c r="BA97" s="175">
        <f t="shared" si="2396"/>
        <v>1167</v>
      </c>
      <c r="BB97" s="163" t="str">
        <f t="shared" si="2320"/>
        <v>1</v>
      </c>
      <c r="BC97" s="164">
        <f t="shared" si="132"/>
        <v>4</v>
      </c>
      <c r="BD97" s="165">
        <f t="shared" si="133"/>
        <v>0</v>
      </c>
      <c r="BE97" s="166"/>
      <c r="BF97" s="166"/>
      <c r="BG97" s="166"/>
      <c r="BH97" s="84"/>
      <c r="BI97" s="85"/>
      <c r="BJ97" s="83" t="str">
        <f t="shared" si="134"/>
        <v>0</v>
      </c>
      <c r="BK97" s="167">
        <f t="shared" si="1751"/>
        <v>0</v>
      </c>
      <c r="BL97" s="168">
        <f t="shared" si="1752"/>
        <v>0</v>
      </c>
      <c r="BM97" s="168">
        <f t="shared" si="1753"/>
        <v>0</v>
      </c>
      <c r="BN97" s="168">
        <f t="shared" si="1754"/>
        <v>0</v>
      </c>
      <c r="BO97" s="168">
        <f t="shared" si="1755"/>
        <v>0</v>
      </c>
      <c r="BP97" s="154">
        <f t="shared" ref="BP97:BQ97" si="2397">BP96</f>
        <v>5</v>
      </c>
      <c r="BQ97" s="173">
        <f t="shared" si="2397"/>
        <v>1168</v>
      </c>
      <c r="BR97" s="156" t="str">
        <f t="shared" si="2322"/>
        <v>1</v>
      </c>
      <c r="BS97" s="157">
        <f t="shared" si="142"/>
        <v>4</v>
      </c>
      <c r="BT97" s="158">
        <f t="shared" si="143"/>
        <v>0</v>
      </c>
      <c r="BU97" s="159"/>
      <c r="BV97" s="159"/>
      <c r="BW97" s="159"/>
      <c r="BX97" s="78"/>
      <c r="BY97" s="79"/>
      <c r="BZ97" s="77" t="str">
        <f t="shared" si="144"/>
        <v>0</v>
      </c>
      <c r="CA97" s="81">
        <f t="shared" si="1758"/>
        <v>0</v>
      </c>
      <c r="CB97" s="160">
        <f t="shared" si="1759"/>
        <v>0</v>
      </c>
      <c r="CC97" s="160">
        <f t="shared" si="1760"/>
        <v>0</v>
      </c>
      <c r="CD97" s="160">
        <f t="shared" si="1761"/>
        <v>0</v>
      </c>
      <c r="CE97" s="160">
        <f t="shared" si="1762"/>
        <v>0</v>
      </c>
      <c r="CF97" s="161">
        <f t="shared" ref="CF97:CG97" si="2398">CF96</f>
        <v>6</v>
      </c>
      <c r="CG97" s="175">
        <f t="shared" si="2398"/>
        <v>1169</v>
      </c>
      <c r="CH97" s="163" t="str">
        <f t="shared" si="2324"/>
        <v>1</v>
      </c>
      <c r="CI97" s="164">
        <f t="shared" si="152"/>
        <v>2</v>
      </c>
      <c r="CJ97" s="165">
        <f t="shared" si="153"/>
        <v>0</v>
      </c>
      <c r="CK97" s="166"/>
      <c r="CL97" s="166"/>
      <c r="CM97" s="166"/>
      <c r="CN97" s="84"/>
      <c r="CO97" s="85"/>
      <c r="CP97" s="83" t="str">
        <f t="shared" si="154"/>
        <v>0</v>
      </c>
      <c r="CQ97" s="167">
        <f t="shared" si="1765"/>
        <v>0</v>
      </c>
      <c r="CR97" s="168">
        <f t="shared" si="1766"/>
        <v>0</v>
      </c>
      <c r="CS97" s="168">
        <f t="shared" si="1767"/>
        <v>0</v>
      </c>
      <c r="CT97" s="168">
        <f t="shared" si="1768"/>
        <v>0</v>
      </c>
      <c r="CU97" s="168">
        <f t="shared" si="1769"/>
        <v>0</v>
      </c>
      <c r="CV97" s="154">
        <f t="shared" ref="CV97:CW97" si="2399">CV96</f>
        <v>7</v>
      </c>
      <c r="CW97" s="173">
        <f t="shared" si="2399"/>
        <v>1170</v>
      </c>
      <c r="CX97" s="156" t="str">
        <f t="shared" si="2326"/>
        <v>1</v>
      </c>
      <c r="CY97" s="157">
        <f t="shared" si="162"/>
        <v>2</v>
      </c>
      <c r="CZ97" s="158">
        <f t="shared" si="163"/>
        <v>0</v>
      </c>
      <c r="DA97" s="159"/>
      <c r="DB97" s="159"/>
      <c r="DC97" s="159"/>
      <c r="DD97" s="78"/>
      <c r="DE97" s="79"/>
      <c r="DF97" s="77" t="str">
        <f t="shared" si="164"/>
        <v>0</v>
      </c>
      <c r="DG97" s="81">
        <f t="shared" si="1772"/>
        <v>0</v>
      </c>
      <c r="DH97" s="160">
        <f t="shared" si="1773"/>
        <v>0</v>
      </c>
      <c r="DI97" s="160">
        <f t="shared" si="1774"/>
        <v>0</v>
      </c>
      <c r="DJ97" s="160">
        <f t="shared" si="1775"/>
        <v>0</v>
      </c>
      <c r="DK97" s="160">
        <f t="shared" si="1776"/>
        <v>0</v>
      </c>
      <c r="DL97" s="161">
        <f t="shared" ref="DL97:DM97" si="2400">DL96</f>
        <v>8</v>
      </c>
      <c r="DM97" s="175">
        <f t="shared" si="2400"/>
        <v>1171</v>
      </c>
      <c r="DN97" s="163" t="str">
        <f t="shared" si="2328"/>
        <v>1</v>
      </c>
      <c r="DO97" s="164">
        <f t="shared" si="172"/>
        <v>2</v>
      </c>
      <c r="DP97" s="165">
        <f t="shared" si="173"/>
        <v>0</v>
      </c>
      <c r="DQ97" s="166"/>
      <c r="DR97" s="166"/>
      <c r="DS97" s="166"/>
      <c r="DT97" s="84"/>
      <c r="DU97" s="85"/>
      <c r="DV97" s="83" t="str">
        <f t="shared" si="174"/>
        <v>0</v>
      </c>
      <c r="DW97" s="167">
        <f t="shared" si="1779"/>
        <v>0</v>
      </c>
      <c r="DX97" s="168">
        <f t="shared" si="1780"/>
        <v>0</v>
      </c>
      <c r="DY97" s="168">
        <f t="shared" si="1781"/>
        <v>0</v>
      </c>
      <c r="DZ97" s="168">
        <f t="shared" si="1782"/>
        <v>0</v>
      </c>
      <c r="EA97" s="168">
        <f t="shared" si="1783"/>
        <v>0</v>
      </c>
      <c r="EB97" s="154">
        <f t="shared" ref="EB97:EC97" si="2401">EB96</f>
        <v>9</v>
      </c>
      <c r="EC97" s="173">
        <f t="shared" si="2401"/>
        <v>1172</v>
      </c>
      <c r="ED97" s="156" t="str">
        <f t="shared" si="2330"/>
        <v>1</v>
      </c>
      <c r="EE97" s="157">
        <f t="shared" si="182"/>
        <v>5</v>
      </c>
      <c r="EF97" s="169">
        <f t="shared" si="183"/>
        <v>0</v>
      </c>
      <c r="EG97" s="159"/>
      <c r="EH97" s="159"/>
      <c r="EI97" s="159"/>
      <c r="EJ97" s="78"/>
      <c r="EK97" s="79"/>
      <c r="EL97" s="77" t="str">
        <f t="shared" si="184"/>
        <v>0</v>
      </c>
      <c r="EM97" s="81">
        <f t="shared" si="1786"/>
        <v>0</v>
      </c>
      <c r="EN97" s="160">
        <f t="shared" si="1787"/>
        <v>0</v>
      </c>
      <c r="EO97" s="160">
        <f t="shared" si="1788"/>
        <v>0</v>
      </c>
      <c r="EP97" s="160">
        <f t="shared" si="1789"/>
        <v>0</v>
      </c>
      <c r="EQ97" s="160">
        <f t="shared" si="1790"/>
        <v>0</v>
      </c>
      <c r="ER97" s="161">
        <f t="shared" ref="ER97:ES97" si="2402">ER96</f>
        <v>10</v>
      </c>
      <c r="ES97" s="175">
        <f t="shared" si="2402"/>
        <v>1173</v>
      </c>
      <c r="ET97" s="163" t="str">
        <f t="shared" si="2332"/>
        <v>1</v>
      </c>
      <c r="EU97" s="164">
        <f t="shared" si="192"/>
        <v>19</v>
      </c>
      <c r="EV97" s="165">
        <f t="shared" si="193"/>
        <v>0</v>
      </c>
      <c r="EW97" s="166"/>
      <c r="EX97" s="166"/>
      <c r="EY97" s="166"/>
      <c r="EZ97" s="84"/>
      <c r="FA97" s="85"/>
      <c r="FB97" s="83" t="str">
        <f t="shared" si="194"/>
        <v>0</v>
      </c>
      <c r="FC97" s="167">
        <f t="shared" si="1793"/>
        <v>0</v>
      </c>
      <c r="FD97" s="168">
        <f t="shared" si="1794"/>
        <v>0</v>
      </c>
      <c r="FE97" s="168">
        <f t="shared" si="1795"/>
        <v>0</v>
      </c>
      <c r="FF97" s="168">
        <f t="shared" si="1796"/>
        <v>0</v>
      </c>
      <c r="FG97" s="168">
        <f t="shared" si="1797"/>
        <v>0</v>
      </c>
      <c r="FH97" s="154">
        <f t="shared" ref="FH97:FI97" si="2403">FH96</f>
        <v>11</v>
      </c>
      <c r="FI97" s="173">
        <f t="shared" si="2403"/>
        <v>1174</v>
      </c>
      <c r="FJ97" s="156" t="str">
        <f t="shared" si="2334"/>
        <v>1</v>
      </c>
      <c r="FK97" s="157">
        <f t="shared" si="202"/>
        <v>4</v>
      </c>
      <c r="FL97" s="158">
        <f t="shared" si="203"/>
        <v>0</v>
      </c>
      <c r="FM97" s="159"/>
      <c r="FN97" s="159"/>
      <c r="FO97" s="159"/>
      <c r="FP97" s="78"/>
      <c r="FQ97" s="79"/>
      <c r="FR97" s="77" t="str">
        <f t="shared" si="204"/>
        <v>0</v>
      </c>
      <c r="FS97" s="81">
        <f t="shared" si="1800"/>
        <v>0</v>
      </c>
      <c r="FT97" s="160">
        <f t="shared" si="1801"/>
        <v>0</v>
      </c>
      <c r="FU97" s="160">
        <f t="shared" si="1802"/>
        <v>0</v>
      </c>
      <c r="FV97" s="160">
        <f t="shared" si="1803"/>
        <v>0</v>
      </c>
      <c r="FW97" s="160">
        <f t="shared" si="1804"/>
        <v>0</v>
      </c>
      <c r="FX97" s="161">
        <f t="shared" ref="FX97:FY97" si="2404">FX96</f>
        <v>12</v>
      </c>
      <c r="FY97" s="175">
        <f t="shared" si="2404"/>
        <v>1175</v>
      </c>
      <c r="FZ97" s="163" t="str">
        <f t="shared" si="2336"/>
        <v>1</v>
      </c>
      <c r="GA97" s="164">
        <f t="shared" si="212"/>
        <v>2</v>
      </c>
      <c r="GB97" s="165">
        <f t="shared" si="213"/>
        <v>0</v>
      </c>
      <c r="GC97" s="166"/>
      <c r="GD97" s="166"/>
      <c r="GE97" s="166"/>
      <c r="GF97" s="84"/>
      <c r="GG97" s="85"/>
      <c r="GH97" s="83" t="str">
        <f t="shared" si="214"/>
        <v>0</v>
      </c>
      <c r="GI97" s="167">
        <f t="shared" si="1807"/>
        <v>0</v>
      </c>
      <c r="GJ97" s="168">
        <f t="shared" si="1808"/>
        <v>0</v>
      </c>
      <c r="GK97" s="168">
        <f t="shared" si="1809"/>
        <v>0</v>
      </c>
      <c r="GL97" s="168">
        <f t="shared" si="1810"/>
        <v>0</v>
      </c>
      <c r="GM97" s="168">
        <f t="shared" si="1811"/>
        <v>0</v>
      </c>
      <c r="GN97" s="154">
        <f t="shared" ref="GN97:GO97" si="2405">GN96</f>
        <v>13</v>
      </c>
      <c r="GO97" s="173">
        <f t="shared" si="2405"/>
        <v>1176</v>
      </c>
      <c r="GP97" s="156" t="str">
        <f t="shared" si="2338"/>
        <v>1</v>
      </c>
      <c r="GQ97" s="157">
        <f t="shared" si="222"/>
        <v>3</v>
      </c>
      <c r="GR97" s="158">
        <f t="shared" si="223"/>
        <v>0</v>
      </c>
      <c r="GS97" s="159"/>
      <c r="GT97" s="159"/>
      <c r="GU97" s="159"/>
      <c r="GV97" s="78"/>
      <c r="GW97" s="79"/>
      <c r="GX97" s="77" t="str">
        <f t="shared" si="224"/>
        <v>0</v>
      </c>
      <c r="GY97" s="81">
        <f t="shared" si="1814"/>
        <v>0</v>
      </c>
      <c r="GZ97" s="160">
        <f t="shared" si="1815"/>
        <v>0</v>
      </c>
      <c r="HA97" s="160">
        <f t="shared" si="1816"/>
        <v>0</v>
      </c>
      <c r="HB97" s="160">
        <f t="shared" si="1817"/>
        <v>0</v>
      </c>
      <c r="HC97" s="160">
        <f t="shared" si="1818"/>
        <v>0</v>
      </c>
      <c r="HD97" s="161">
        <f t="shared" ref="HD97:HE97" si="2406">HD96</f>
        <v>14</v>
      </c>
      <c r="HE97" s="175">
        <f t="shared" si="2406"/>
        <v>1177</v>
      </c>
      <c r="HF97" s="163" t="str">
        <f t="shared" si="2340"/>
        <v>1</v>
      </c>
      <c r="HG97" s="164">
        <f t="shared" si="232"/>
        <v>5</v>
      </c>
      <c r="HH97" s="165">
        <f t="shared" si="233"/>
        <v>0</v>
      </c>
      <c r="HI97" s="166"/>
      <c r="HJ97" s="166"/>
      <c r="HK97" s="166"/>
      <c r="HL97" s="84"/>
      <c r="HM97" s="85"/>
      <c r="HN97" s="83" t="str">
        <f t="shared" si="234"/>
        <v>0</v>
      </c>
      <c r="HO97" s="167">
        <f t="shared" si="1821"/>
        <v>0</v>
      </c>
      <c r="HP97" s="168">
        <f t="shared" si="1822"/>
        <v>0</v>
      </c>
      <c r="HQ97" s="168">
        <f t="shared" si="1823"/>
        <v>0</v>
      </c>
      <c r="HR97" s="168">
        <f t="shared" si="1824"/>
        <v>0</v>
      </c>
      <c r="HS97" s="168">
        <f t="shared" si="1825"/>
        <v>0</v>
      </c>
      <c r="HT97" s="154">
        <f t="shared" ref="HT97:HU97" si="2407">HT96</f>
        <v>15</v>
      </c>
      <c r="HU97" s="173">
        <f t="shared" si="2407"/>
        <v>1178</v>
      </c>
      <c r="HV97" s="156" t="str">
        <f t="shared" si="2342"/>
        <v>1</v>
      </c>
      <c r="HW97" s="157" t="str">
        <f t="shared" si="242"/>
        <v/>
      </c>
      <c r="HX97" s="169">
        <f t="shared" si="243"/>
        <v>0</v>
      </c>
      <c r="HY97" s="159"/>
      <c r="HZ97" s="159"/>
      <c r="IA97" s="159"/>
      <c r="IB97" s="160"/>
      <c r="IC97" s="160"/>
      <c r="ID97" s="160" t="str">
        <f t="shared" si="244"/>
        <v>0</v>
      </c>
      <c r="IE97" s="160">
        <f t="shared" si="1828"/>
        <v>0</v>
      </c>
      <c r="IF97" s="160">
        <f t="shared" si="1829"/>
        <v>0</v>
      </c>
      <c r="IG97" s="160">
        <f t="shared" si="1830"/>
        <v>0</v>
      </c>
      <c r="IH97" s="160">
        <f t="shared" si="1831"/>
        <v>0</v>
      </c>
      <c r="II97" s="160">
        <f t="shared" si="1832"/>
        <v>0</v>
      </c>
      <c r="IJ97" s="161">
        <f t="shared" ref="IJ97:IK97" si="2408">IJ96</f>
        <v>16</v>
      </c>
      <c r="IK97" s="175">
        <f t="shared" si="2408"/>
        <v>1179</v>
      </c>
      <c r="IL97" s="163" t="str">
        <f t="shared" si="2344"/>
        <v>1</v>
      </c>
      <c r="IM97" s="164" t="str">
        <f t="shared" si="252"/>
        <v/>
      </c>
      <c r="IN97" s="165">
        <f t="shared" si="253"/>
        <v>0</v>
      </c>
      <c r="IO97" s="166"/>
      <c r="IP97" s="166"/>
      <c r="IQ97" s="166"/>
      <c r="IR97" s="168"/>
      <c r="IS97" s="168"/>
      <c r="IT97" s="170" t="str">
        <f t="shared" si="254"/>
        <v>0</v>
      </c>
      <c r="IU97" s="170">
        <f t="shared" si="1835"/>
        <v>0</v>
      </c>
      <c r="IV97" s="168">
        <f t="shared" si="1836"/>
        <v>0</v>
      </c>
      <c r="IW97" s="168">
        <f t="shared" si="1837"/>
        <v>0</v>
      </c>
      <c r="IX97" s="168">
        <f t="shared" si="1838"/>
        <v>0</v>
      </c>
      <c r="IY97" s="168">
        <f t="shared" si="1839"/>
        <v>0</v>
      </c>
      <c r="IZ97" s="154">
        <f t="shared" ref="IZ97:JA97" si="2409">IZ96</f>
        <v>17</v>
      </c>
      <c r="JA97" s="173">
        <f t="shared" si="2409"/>
        <v>1180</v>
      </c>
      <c r="JB97" s="156" t="str">
        <f t="shared" si="2346"/>
        <v>1</v>
      </c>
      <c r="JC97" s="157" t="str">
        <f t="shared" si="262"/>
        <v/>
      </c>
      <c r="JD97" s="158">
        <f t="shared" si="263"/>
        <v>0</v>
      </c>
      <c r="JE97" s="159"/>
      <c r="JF97" s="159"/>
      <c r="JG97" s="159"/>
      <c r="JH97" s="160"/>
      <c r="JI97" s="160"/>
      <c r="JJ97" s="171" t="str">
        <f t="shared" si="264"/>
        <v>0</v>
      </c>
      <c r="JK97" s="171">
        <f t="shared" si="1842"/>
        <v>0</v>
      </c>
      <c r="JL97" s="160">
        <f t="shared" si="1843"/>
        <v>0</v>
      </c>
      <c r="JM97" s="160">
        <f t="shared" si="1844"/>
        <v>0</v>
      </c>
      <c r="JN97" s="160">
        <f t="shared" si="1845"/>
        <v>0</v>
      </c>
      <c r="JO97" s="160">
        <f t="shared" si="1846"/>
        <v>0</v>
      </c>
      <c r="JP97" s="161">
        <f t="shared" ref="JP97:JQ97" si="2410">JP96</f>
        <v>18</v>
      </c>
      <c r="JQ97" s="175">
        <f t="shared" si="2410"/>
        <v>1181</v>
      </c>
      <c r="JR97" s="163" t="str">
        <f t="shared" si="2348"/>
        <v>1</v>
      </c>
      <c r="JS97" s="164" t="str">
        <f t="shared" si="272"/>
        <v/>
      </c>
      <c r="JT97" s="165">
        <f t="shared" si="273"/>
        <v>0</v>
      </c>
      <c r="JU97" s="166"/>
      <c r="JV97" s="166"/>
      <c r="JW97" s="166"/>
      <c r="JX97" s="168"/>
      <c r="JY97" s="168"/>
      <c r="JZ97" s="170" t="str">
        <f t="shared" si="274"/>
        <v>0</v>
      </c>
      <c r="KA97" s="170">
        <f t="shared" si="1849"/>
        <v>0</v>
      </c>
      <c r="KB97" s="168">
        <f t="shared" si="1850"/>
        <v>0</v>
      </c>
      <c r="KC97" s="168">
        <f t="shared" si="1851"/>
        <v>0</v>
      </c>
      <c r="KD97" s="168">
        <f t="shared" si="1852"/>
        <v>0</v>
      </c>
      <c r="KE97" s="168">
        <f t="shared" si="1853"/>
        <v>0</v>
      </c>
      <c r="KF97" s="154">
        <f t="shared" ref="KF97:KG97" si="2411">KF96</f>
        <v>19</v>
      </c>
      <c r="KG97" s="173">
        <f t="shared" si="2411"/>
        <v>1182</v>
      </c>
      <c r="KH97" s="156" t="str">
        <f t="shared" si="2350"/>
        <v>1</v>
      </c>
      <c r="KI97" s="157" t="str">
        <f t="shared" si="282"/>
        <v/>
      </c>
      <c r="KJ97" s="158">
        <f t="shared" si="283"/>
        <v>0</v>
      </c>
      <c r="KK97" s="159"/>
      <c r="KL97" s="159"/>
      <c r="KM97" s="159"/>
      <c r="KN97" s="160"/>
      <c r="KO97" s="160"/>
      <c r="KP97" s="171" t="str">
        <f t="shared" si="284"/>
        <v>0</v>
      </c>
      <c r="KQ97" s="171">
        <f t="shared" si="1856"/>
        <v>0</v>
      </c>
      <c r="KR97" s="160">
        <f t="shared" si="1857"/>
        <v>0</v>
      </c>
      <c r="KS97" s="160">
        <f t="shared" si="1858"/>
        <v>0</v>
      </c>
      <c r="KT97" s="160">
        <f t="shared" si="1859"/>
        <v>0</v>
      </c>
      <c r="KU97" s="160">
        <f t="shared" si="1860"/>
        <v>0</v>
      </c>
      <c r="KV97" s="161">
        <f t="shared" ref="KV97:KW97" si="2412">KV96</f>
        <v>20</v>
      </c>
      <c r="KW97" s="175">
        <f t="shared" si="2412"/>
        <v>1183</v>
      </c>
      <c r="KX97" s="163" t="str">
        <f t="shared" si="2352"/>
        <v>1</v>
      </c>
      <c r="KY97" s="164" t="str">
        <f t="shared" si="292"/>
        <v/>
      </c>
      <c r="KZ97" s="165">
        <f t="shared" si="293"/>
        <v>0</v>
      </c>
      <c r="LA97" s="166"/>
      <c r="LB97" s="166"/>
      <c r="LC97" s="166"/>
      <c r="LD97" s="168"/>
      <c r="LE97" s="168"/>
      <c r="LF97" s="170" t="str">
        <f t="shared" si="294"/>
        <v>0</v>
      </c>
      <c r="LG97" s="170">
        <f t="shared" si="1863"/>
        <v>0</v>
      </c>
      <c r="LH97" s="168">
        <f t="shared" si="1864"/>
        <v>0</v>
      </c>
      <c r="LI97" s="168">
        <f t="shared" si="1865"/>
        <v>0</v>
      </c>
      <c r="LJ97" s="168">
        <f t="shared" si="1866"/>
        <v>0</v>
      </c>
      <c r="LK97" s="168">
        <f t="shared" si="1867"/>
        <v>0</v>
      </c>
      <c r="LL97" s="172"/>
      <c r="LM97" s="172"/>
      <c r="LN97" s="168" t="str">
        <f t="shared" si="1868"/>
        <v>#REF!</v>
      </c>
      <c r="LO97" s="168" t="str">
        <f t="shared" si="1869"/>
        <v>#REF!</v>
      </c>
      <c r="LP97" s="168" t="str">
        <f t="shared" si="1870"/>
        <v>#REF!</v>
      </c>
      <c r="LQ97" s="168" t="str">
        <f t="shared" si="1871"/>
        <v>#REF!</v>
      </c>
    </row>
    <row r="98" ht="15.75" customHeight="1">
      <c r="A98" s="151">
        <v>46202.0</v>
      </c>
      <c r="B98" s="152" t="s">
        <v>32</v>
      </c>
      <c r="C98" s="153">
        <f t="shared" si="99"/>
        <v>0</v>
      </c>
      <c r="D98" s="154">
        <f t="shared" ref="D98:E98" si="2413">D97</f>
        <v>1</v>
      </c>
      <c r="E98" s="173">
        <f t="shared" si="2413"/>
        <v>1164</v>
      </c>
      <c r="F98" s="156" t="str">
        <f t="shared" si="2314"/>
        <v>1</v>
      </c>
      <c r="G98" s="157">
        <f t="shared" si="102"/>
        <v>1</v>
      </c>
      <c r="H98" s="158">
        <f t="shared" si="103"/>
        <v>0</v>
      </c>
      <c r="I98" s="159"/>
      <c r="J98" s="159"/>
      <c r="K98" s="159"/>
      <c r="L98" s="78"/>
      <c r="M98" s="79"/>
      <c r="N98" s="77" t="str">
        <f t="shared" si="104"/>
        <v>0</v>
      </c>
      <c r="O98" s="81">
        <f t="shared" si="1730"/>
        <v>0</v>
      </c>
      <c r="P98" s="160">
        <f t="shared" si="1731"/>
        <v>0</v>
      </c>
      <c r="Q98" s="160">
        <f t="shared" si="1732"/>
        <v>0</v>
      </c>
      <c r="R98" s="160">
        <f t="shared" si="1733"/>
        <v>0</v>
      </c>
      <c r="S98" s="160">
        <f t="shared" si="1734"/>
        <v>0</v>
      </c>
      <c r="T98" s="161">
        <f t="shared" ref="T98:U98" si="2414">T97</f>
        <v>2</v>
      </c>
      <c r="U98" s="175">
        <f t="shared" si="2414"/>
        <v>1165</v>
      </c>
      <c r="V98" s="163" t="str">
        <f t="shared" si="2316"/>
        <v>1</v>
      </c>
      <c r="W98" s="164">
        <f t="shared" si="112"/>
        <v>1</v>
      </c>
      <c r="X98" s="165">
        <f t="shared" si="113"/>
        <v>0</v>
      </c>
      <c r="Y98" s="166"/>
      <c r="Z98" s="166"/>
      <c r="AA98" s="166"/>
      <c r="AB98" s="84"/>
      <c r="AC98" s="85"/>
      <c r="AD98" s="83" t="str">
        <f t="shared" si="114"/>
        <v>0</v>
      </c>
      <c r="AE98" s="167">
        <f t="shared" si="1737"/>
        <v>0</v>
      </c>
      <c r="AF98" s="168">
        <f t="shared" si="1738"/>
        <v>0</v>
      </c>
      <c r="AG98" s="168">
        <f t="shared" si="1739"/>
        <v>0</v>
      </c>
      <c r="AH98" s="168">
        <f t="shared" si="1740"/>
        <v>0</v>
      </c>
      <c r="AI98" s="168">
        <f t="shared" si="1741"/>
        <v>0</v>
      </c>
      <c r="AJ98" s="154">
        <f t="shared" ref="AJ98:AK98" si="2415">AJ97</f>
        <v>3</v>
      </c>
      <c r="AK98" s="173">
        <f t="shared" si="2415"/>
        <v>1166</v>
      </c>
      <c r="AL98" s="156" t="str">
        <f t="shared" si="2318"/>
        <v>1</v>
      </c>
      <c r="AM98" s="157">
        <f t="shared" si="122"/>
        <v>2</v>
      </c>
      <c r="AN98" s="158">
        <f t="shared" si="123"/>
        <v>0</v>
      </c>
      <c r="AO98" s="159"/>
      <c r="AP98" s="159"/>
      <c r="AQ98" s="159"/>
      <c r="AR98" s="78"/>
      <c r="AS98" s="79"/>
      <c r="AT98" s="77" t="str">
        <f t="shared" si="124"/>
        <v>0</v>
      </c>
      <c r="AU98" s="81">
        <f t="shared" si="1744"/>
        <v>0</v>
      </c>
      <c r="AV98" s="160">
        <f t="shared" si="1745"/>
        <v>0</v>
      </c>
      <c r="AW98" s="160">
        <f t="shared" si="1746"/>
        <v>0</v>
      </c>
      <c r="AX98" s="160">
        <f t="shared" si="1747"/>
        <v>0</v>
      </c>
      <c r="AY98" s="160">
        <f t="shared" si="1748"/>
        <v>0</v>
      </c>
      <c r="AZ98" s="161">
        <f t="shared" ref="AZ98:BA98" si="2416">AZ97</f>
        <v>4</v>
      </c>
      <c r="BA98" s="175">
        <f t="shared" si="2416"/>
        <v>1167</v>
      </c>
      <c r="BB98" s="163" t="str">
        <f t="shared" si="2320"/>
        <v>1</v>
      </c>
      <c r="BC98" s="164">
        <f t="shared" si="132"/>
        <v>4</v>
      </c>
      <c r="BD98" s="165">
        <f t="shared" si="133"/>
        <v>0</v>
      </c>
      <c r="BE98" s="166"/>
      <c r="BF98" s="166"/>
      <c r="BG98" s="166"/>
      <c r="BH98" s="84"/>
      <c r="BI98" s="85"/>
      <c r="BJ98" s="83" t="str">
        <f t="shared" si="134"/>
        <v>0</v>
      </c>
      <c r="BK98" s="167">
        <f t="shared" si="1751"/>
        <v>0</v>
      </c>
      <c r="BL98" s="168">
        <f t="shared" si="1752"/>
        <v>0</v>
      </c>
      <c r="BM98" s="168">
        <f t="shared" si="1753"/>
        <v>0</v>
      </c>
      <c r="BN98" s="168">
        <f t="shared" si="1754"/>
        <v>0</v>
      </c>
      <c r="BO98" s="168">
        <f t="shared" si="1755"/>
        <v>0</v>
      </c>
      <c r="BP98" s="154">
        <f t="shared" ref="BP98:BQ98" si="2417">BP97</f>
        <v>5</v>
      </c>
      <c r="BQ98" s="173">
        <f t="shared" si="2417"/>
        <v>1168</v>
      </c>
      <c r="BR98" s="156" t="str">
        <f t="shared" si="2322"/>
        <v>1</v>
      </c>
      <c r="BS98" s="157">
        <f t="shared" si="142"/>
        <v>4</v>
      </c>
      <c r="BT98" s="158">
        <f t="shared" si="143"/>
        <v>0</v>
      </c>
      <c r="BU98" s="159"/>
      <c r="BV98" s="159"/>
      <c r="BW98" s="159"/>
      <c r="BX98" s="78"/>
      <c r="BY98" s="79"/>
      <c r="BZ98" s="77" t="str">
        <f t="shared" si="144"/>
        <v>0</v>
      </c>
      <c r="CA98" s="81">
        <f t="shared" si="1758"/>
        <v>0</v>
      </c>
      <c r="CB98" s="160">
        <f t="shared" si="1759"/>
        <v>0</v>
      </c>
      <c r="CC98" s="160">
        <f t="shared" si="1760"/>
        <v>0</v>
      </c>
      <c r="CD98" s="160">
        <f t="shared" si="1761"/>
        <v>0</v>
      </c>
      <c r="CE98" s="160">
        <f t="shared" si="1762"/>
        <v>0</v>
      </c>
      <c r="CF98" s="161">
        <f t="shared" ref="CF98:CG98" si="2418">CF97</f>
        <v>6</v>
      </c>
      <c r="CG98" s="175">
        <f t="shared" si="2418"/>
        <v>1169</v>
      </c>
      <c r="CH98" s="163" t="str">
        <f t="shared" si="2324"/>
        <v>1</v>
      </c>
      <c r="CI98" s="164">
        <f t="shared" si="152"/>
        <v>2</v>
      </c>
      <c r="CJ98" s="165">
        <f t="shared" si="153"/>
        <v>0</v>
      </c>
      <c r="CK98" s="166"/>
      <c r="CL98" s="166"/>
      <c r="CM98" s="166"/>
      <c r="CN98" s="84"/>
      <c r="CO98" s="85"/>
      <c r="CP98" s="83" t="str">
        <f t="shared" si="154"/>
        <v>0</v>
      </c>
      <c r="CQ98" s="167">
        <f t="shared" si="1765"/>
        <v>0</v>
      </c>
      <c r="CR98" s="168">
        <f t="shared" si="1766"/>
        <v>0</v>
      </c>
      <c r="CS98" s="168">
        <f t="shared" si="1767"/>
        <v>0</v>
      </c>
      <c r="CT98" s="168">
        <f t="shared" si="1768"/>
        <v>0</v>
      </c>
      <c r="CU98" s="168">
        <f t="shared" si="1769"/>
        <v>0</v>
      </c>
      <c r="CV98" s="154">
        <f t="shared" ref="CV98:CW98" si="2419">CV97</f>
        <v>7</v>
      </c>
      <c r="CW98" s="173">
        <f t="shared" si="2419"/>
        <v>1170</v>
      </c>
      <c r="CX98" s="156" t="str">
        <f t="shared" si="2326"/>
        <v>1</v>
      </c>
      <c r="CY98" s="157">
        <f t="shared" si="162"/>
        <v>2</v>
      </c>
      <c r="CZ98" s="158">
        <f t="shared" si="163"/>
        <v>0</v>
      </c>
      <c r="DA98" s="159"/>
      <c r="DB98" s="159"/>
      <c r="DC98" s="159"/>
      <c r="DD98" s="78"/>
      <c r="DE98" s="79"/>
      <c r="DF98" s="77" t="str">
        <f t="shared" si="164"/>
        <v>0</v>
      </c>
      <c r="DG98" s="81">
        <f t="shared" si="1772"/>
        <v>0</v>
      </c>
      <c r="DH98" s="160">
        <f t="shared" si="1773"/>
        <v>0</v>
      </c>
      <c r="DI98" s="160">
        <f t="shared" si="1774"/>
        <v>0</v>
      </c>
      <c r="DJ98" s="160">
        <f t="shared" si="1775"/>
        <v>0</v>
      </c>
      <c r="DK98" s="160">
        <f t="shared" si="1776"/>
        <v>0</v>
      </c>
      <c r="DL98" s="161">
        <f t="shared" ref="DL98:DM98" si="2420">DL97</f>
        <v>8</v>
      </c>
      <c r="DM98" s="175">
        <f t="shared" si="2420"/>
        <v>1171</v>
      </c>
      <c r="DN98" s="163" t="str">
        <f t="shared" si="2328"/>
        <v>1</v>
      </c>
      <c r="DO98" s="164">
        <f t="shared" si="172"/>
        <v>2</v>
      </c>
      <c r="DP98" s="165">
        <f t="shared" si="173"/>
        <v>0</v>
      </c>
      <c r="DQ98" s="166"/>
      <c r="DR98" s="166"/>
      <c r="DS98" s="166"/>
      <c r="DT98" s="84"/>
      <c r="DU98" s="85"/>
      <c r="DV98" s="83" t="str">
        <f t="shared" si="174"/>
        <v>0</v>
      </c>
      <c r="DW98" s="167">
        <f t="shared" si="1779"/>
        <v>0</v>
      </c>
      <c r="DX98" s="168">
        <f t="shared" si="1780"/>
        <v>0</v>
      </c>
      <c r="DY98" s="168">
        <f t="shared" si="1781"/>
        <v>0</v>
      </c>
      <c r="DZ98" s="168">
        <f t="shared" si="1782"/>
        <v>0</v>
      </c>
      <c r="EA98" s="168">
        <f t="shared" si="1783"/>
        <v>0</v>
      </c>
      <c r="EB98" s="154">
        <f t="shared" ref="EB98:EC98" si="2421">EB97</f>
        <v>9</v>
      </c>
      <c r="EC98" s="173">
        <f t="shared" si="2421"/>
        <v>1172</v>
      </c>
      <c r="ED98" s="156" t="str">
        <f t="shared" si="2330"/>
        <v>1</v>
      </c>
      <c r="EE98" s="157">
        <f t="shared" si="182"/>
        <v>5</v>
      </c>
      <c r="EF98" s="169">
        <f t="shared" si="183"/>
        <v>0</v>
      </c>
      <c r="EG98" s="159"/>
      <c r="EH98" s="159"/>
      <c r="EI98" s="159"/>
      <c r="EJ98" s="78"/>
      <c r="EK98" s="79"/>
      <c r="EL98" s="77" t="str">
        <f t="shared" si="184"/>
        <v>0</v>
      </c>
      <c r="EM98" s="81">
        <f t="shared" si="1786"/>
        <v>0</v>
      </c>
      <c r="EN98" s="160">
        <f t="shared" si="1787"/>
        <v>0</v>
      </c>
      <c r="EO98" s="160">
        <f t="shared" si="1788"/>
        <v>0</v>
      </c>
      <c r="EP98" s="160">
        <f t="shared" si="1789"/>
        <v>0</v>
      </c>
      <c r="EQ98" s="160">
        <f t="shared" si="1790"/>
        <v>0</v>
      </c>
      <c r="ER98" s="161">
        <f t="shared" ref="ER98:ES98" si="2422">ER97</f>
        <v>10</v>
      </c>
      <c r="ES98" s="175">
        <f t="shared" si="2422"/>
        <v>1173</v>
      </c>
      <c r="ET98" s="163" t="str">
        <f t="shared" si="2332"/>
        <v>1</v>
      </c>
      <c r="EU98" s="164">
        <f t="shared" si="192"/>
        <v>19</v>
      </c>
      <c r="EV98" s="165">
        <f t="shared" si="193"/>
        <v>0</v>
      </c>
      <c r="EW98" s="166"/>
      <c r="EX98" s="166"/>
      <c r="EY98" s="166"/>
      <c r="EZ98" s="84"/>
      <c r="FA98" s="85"/>
      <c r="FB98" s="83" t="str">
        <f t="shared" si="194"/>
        <v>0</v>
      </c>
      <c r="FC98" s="167">
        <f t="shared" si="1793"/>
        <v>0</v>
      </c>
      <c r="FD98" s="168">
        <f t="shared" si="1794"/>
        <v>0</v>
      </c>
      <c r="FE98" s="168">
        <f t="shared" si="1795"/>
        <v>0</v>
      </c>
      <c r="FF98" s="168">
        <f t="shared" si="1796"/>
        <v>0</v>
      </c>
      <c r="FG98" s="168">
        <f t="shared" si="1797"/>
        <v>0</v>
      </c>
      <c r="FH98" s="154">
        <f t="shared" ref="FH98:FI98" si="2423">FH97</f>
        <v>11</v>
      </c>
      <c r="FI98" s="173">
        <f t="shared" si="2423"/>
        <v>1174</v>
      </c>
      <c r="FJ98" s="156" t="str">
        <f t="shared" si="2334"/>
        <v>1</v>
      </c>
      <c r="FK98" s="157">
        <f t="shared" si="202"/>
        <v>4</v>
      </c>
      <c r="FL98" s="158">
        <f t="shared" si="203"/>
        <v>0</v>
      </c>
      <c r="FM98" s="159"/>
      <c r="FN98" s="159"/>
      <c r="FO98" s="159"/>
      <c r="FP98" s="78"/>
      <c r="FQ98" s="79"/>
      <c r="FR98" s="77" t="str">
        <f t="shared" si="204"/>
        <v>0</v>
      </c>
      <c r="FS98" s="81">
        <f t="shared" si="1800"/>
        <v>0</v>
      </c>
      <c r="FT98" s="160">
        <f t="shared" si="1801"/>
        <v>0</v>
      </c>
      <c r="FU98" s="160">
        <f t="shared" si="1802"/>
        <v>0</v>
      </c>
      <c r="FV98" s="160">
        <f t="shared" si="1803"/>
        <v>0</v>
      </c>
      <c r="FW98" s="160">
        <f t="shared" si="1804"/>
        <v>0</v>
      </c>
      <c r="FX98" s="161">
        <f t="shared" ref="FX98:FY98" si="2424">FX97</f>
        <v>12</v>
      </c>
      <c r="FY98" s="175">
        <f t="shared" si="2424"/>
        <v>1175</v>
      </c>
      <c r="FZ98" s="163" t="str">
        <f t="shared" si="2336"/>
        <v>1</v>
      </c>
      <c r="GA98" s="164">
        <f t="shared" si="212"/>
        <v>2</v>
      </c>
      <c r="GB98" s="165">
        <f t="shared" si="213"/>
        <v>0</v>
      </c>
      <c r="GC98" s="166"/>
      <c r="GD98" s="166"/>
      <c r="GE98" s="166"/>
      <c r="GF98" s="84"/>
      <c r="GG98" s="85"/>
      <c r="GH98" s="83" t="str">
        <f t="shared" si="214"/>
        <v>0</v>
      </c>
      <c r="GI98" s="167">
        <f t="shared" si="1807"/>
        <v>0</v>
      </c>
      <c r="GJ98" s="168">
        <f t="shared" si="1808"/>
        <v>0</v>
      </c>
      <c r="GK98" s="168">
        <f t="shared" si="1809"/>
        <v>0</v>
      </c>
      <c r="GL98" s="168">
        <f t="shared" si="1810"/>
        <v>0</v>
      </c>
      <c r="GM98" s="168">
        <f t="shared" si="1811"/>
        <v>0</v>
      </c>
      <c r="GN98" s="154">
        <f t="shared" ref="GN98:GO98" si="2425">GN97</f>
        <v>13</v>
      </c>
      <c r="GO98" s="173">
        <f t="shared" si="2425"/>
        <v>1176</v>
      </c>
      <c r="GP98" s="156" t="str">
        <f t="shared" si="2338"/>
        <v>1</v>
      </c>
      <c r="GQ98" s="157">
        <f t="shared" si="222"/>
        <v>3</v>
      </c>
      <c r="GR98" s="158">
        <f t="shared" si="223"/>
        <v>0</v>
      </c>
      <c r="GS98" s="159"/>
      <c r="GT98" s="159"/>
      <c r="GU98" s="159"/>
      <c r="GV98" s="78"/>
      <c r="GW98" s="79"/>
      <c r="GX98" s="77" t="str">
        <f t="shared" si="224"/>
        <v>0</v>
      </c>
      <c r="GY98" s="81">
        <f t="shared" si="1814"/>
        <v>0</v>
      </c>
      <c r="GZ98" s="160">
        <f t="shared" si="1815"/>
        <v>0</v>
      </c>
      <c r="HA98" s="160">
        <f t="shared" si="1816"/>
        <v>0</v>
      </c>
      <c r="HB98" s="160">
        <f t="shared" si="1817"/>
        <v>0</v>
      </c>
      <c r="HC98" s="160">
        <f t="shared" si="1818"/>
        <v>0</v>
      </c>
      <c r="HD98" s="161">
        <f t="shared" ref="HD98:HE98" si="2426">HD97</f>
        <v>14</v>
      </c>
      <c r="HE98" s="175">
        <f t="shared" si="2426"/>
        <v>1177</v>
      </c>
      <c r="HF98" s="163" t="str">
        <f t="shared" si="2340"/>
        <v>1</v>
      </c>
      <c r="HG98" s="164">
        <f t="shared" si="232"/>
        <v>5</v>
      </c>
      <c r="HH98" s="165">
        <f t="shared" si="233"/>
        <v>0</v>
      </c>
      <c r="HI98" s="166"/>
      <c r="HJ98" s="166"/>
      <c r="HK98" s="166"/>
      <c r="HL98" s="84"/>
      <c r="HM98" s="85"/>
      <c r="HN98" s="83" t="str">
        <f t="shared" si="234"/>
        <v>0</v>
      </c>
      <c r="HO98" s="167">
        <f t="shared" si="1821"/>
        <v>0</v>
      </c>
      <c r="HP98" s="168">
        <f t="shared" si="1822"/>
        <v>0</v>
      </c>
      <c r="HQ98" s="168">
        <f t="shared" si="1823"/>
        <v>0</v>
      </c>
      <c r="HR98" s="168">
        <f t="shared" si="1824"/>
        <v>0</v>
      </c>
      <c r="HS98" s="168">
        <f t="shared" si="1825"/>
        <v>0</v>
      </c>
      <c r="HT98" s="154">
        <f t="shared" ref="HT98:HU98" si="2427">HT97</f>
        <v>15</v>
      </c>
      <c r="HU98" s="173">
        <f t="shared" si="2427"/>
        <v>1178</v>
      </c>
      <c r="HV98" s="156" t="str">
        <f t="shared" si="2342"/>
        <v>1</v>
      </c>
      <c r="HW98" s="157" t="str">
        <f t="shared" si="242"/>
        <v/>
      </c>
      <c r="HX98" s="169">
        <f t="shared" si="243"/>
        <v>0</v>
      </c>
      <c r="HY98" s="159"/>
      <c r="HZ98" s="159"/>
      <c r="IA98" s="159"/>
      <c r="IB98" s="160"/>
      <c r="IC98" s="160"/>
      <c r="ID98" s="160" t="str">
        <f t="shared" si="244"/>
        <v>0</v>
      </c>
      <c r="IE98" s="160">
        <f t="shared" si="1828"/>
        <v>0</v>
      </c>
      <c r="IF98" s="160">
        <f t="shared" si="1829"/>
        <v>0</v>
      </c>
      <c r="IG98" s="160">
        <f t="shared" si="1830"/>
        <v>0</v>
      </c>
      <c r="IH98" s="160">
        <f t="shared" si="1831"/>
        <v>0</v>
      </c>
      <c r="II98" s="160">
        <f t="shared" si="1832"/>
        <v>0</v>
      </c>
      <c r="IJ98" s="161">
        <f t="shared" ref="IJ98:IK98" si="2428">IJ97</f>
        <v>16</v>
      </c>
      <c r="IK98" s="175">
        <f t="shared" si="2428"/>
        <v>1179</v>
      </c>
      <c r="IL98" s="163" t="str">
        <f t="shared" si="2344"/>
        <v>1</v>
      </c>
      <c r="IM98" s="164" t="str">
        <f t="shared" si="252"/>
        <v/>
      </c>
      <c r="IN98" s="165">
        <f t="shared" si="253"/>
        <v>0</v>
      </c>
      <c r="IO98" s="166"/>
      <c r="IP98" s="166"/>
      <c r="IQ98" s="166"/>
      <c r="IR98" s="168"/>
      <c r="IS98" s="168"/>
      <c r="IT98" s="170" t="str">
        <f t="shared" si="254"/>
        <v>0</v>
      </c>
      <c r="IU98" s="170">
        <f t="shared" si="1835"/>
        <v>0</v>
      </c>
      <c r="IV98" s="168">
        <f t="shared" si="1836"/>
        <v>0</v>
      </c>
      <c r="IW98" s="168">
        <f t="shared" si="1837"/>
        <v>0</v>
      </c>
      <c r="IX98" s="168">
        <f t="shared" si="1838"/>
        <v>0</v>
      </c>
      <c r="IY98" s="168">
        <f t="shared" si="1839"/>
        <v>0</v>
      </c>
      <c r="IZ98" s="154">
        <f t="shared" ref="IZ98:JA98" si="2429">IZ97</f>
        <v>17</v>
      </c>
      <c r="JA98" s="173">
        <f t="shared" si="2429"/>
        <v>1180</v>
      </c>
      <c r="JB98" s="156" t="str">
        <f t="shared" si="2346"/>
        <v>1</v>
      </c>
      <c r="JC98" s="157" t="str">
        <f t="shared" si="262"/>
        <v/>
      </c>
      <c r="JD98" s="158">
        <f t="shared" si="263"/>
        <v>0</v>
      </c>
      <c r="JE98" s="159"/>
      <c r="JF98" s="159"/>
      <c r="JG98" s="159"/>
      <c r="JH98" s="160"/>
      <c r="JI98" s="160"/>
      <c r="JJ98" s="171" t="str">
        <f t="shared" si="264"/>
        <v>0</v>
      </c>
      <c r="JK98" s="171">
        <f t="shared" si="1842"/>
        <v>0</v>
      </c>
      <c r="JL98" s="160">
        <f t="shared" si="1843"/>
        <v>0</v>
      </c>
      <c r="JM98" s="160">
        <f t="shared" si="1844"/>
        <v>0</v>
      </c>
      <c r="JN98" s="160">
        <f t="shared" si="1845"/>
        <v>0</v>
      </c>
      <c r="JO98" s="160">
        <f t="shared" si="1846"/>
        <v>0</v>
      </c>
      <c r="JP98" s="161">
        <f t="shared" ref="JP98:JQ98" si="2430">JP97</f>
        <v>18</v>
      </c>
      <c r="JQ98" s="175">
        <f t="shared" si="2430"/>
        <v>1181</v>
      </c>
      <c r="JR98" s="163" t="str">
        <f t="shared" si="2348"/>
        <v>1</v>
      </c>
      <c r="JS98" s="164" t="str">
        <f t="shared" si="272"/>
        <v/>
      </c>
      <c r="JT98" s="165">
        <f t="shared" si="273"/>
        <v>0</v>
      </c>
      <c r="JU98" s="166"/>
      <c r="JV98" s="166"/>
      <c r="JW98" s="166"/>
      <c r="JX98" s="168"/>
      <c r="JY98" s="168"/>
      <c r="JZ98" s="170" t="str">
        <f t="shared" si="274"/>
        <v>0</v>
      </c>
      <c r="KA98" s="170">
        <f t="shared" si="1849"/>
        <v>0</v>
      </c>
      <c r="KB98" s="168">
        <f t="shared" si="1850"/>
        <v>0</v>
      </c>
      <c r="KC98" s="168">
        <f t="shared" si="1851"/>
        <v>0</v>
      </c>
      <c r="KD98" s="168">
        <f t="shared" si="1852"/>
        <v>0</v>
      </c>
      <c r="KE98" s="168">
        <f t="shared" si="1853"/>
        <v>0</v>
      </c>
      <c r="KF98" s="154">
        <f t="shared" ref="KF98:KG98" si="2431">KF97</f>
        <v>19</v>
      </c>
      <c r="KG98" s="173">
        <f t="shared" si="2431"/>
        <v>1182</v>
      </c>
      <c r="KH98" s="156" t="str">
        <f t="shared" si="2350"/>
        <v>1</v>
      </c>
      <c r="KI98" s="157" t="str">
        <f t="shared" si="282"/>
        <v/>
      </c>
      <c r="KJ98" s="158">
        <f t="shared" si="283"/>
        <v>0</v>
      </c>
      <c r="KK98" s="159"/>
      <c r="KL98" s="159"/>
      <c r="KM98" s="159"/>
      <c r="KN98" s="160"/>
      <c r="KO98" s="160"/>
      <c r="KP98" s="171" t="str">
        <f t="shared" si="284"/>
        <v>0</v>
      </c>
      <c r="KQ98" s="171">
        <f t="shared" si="1856"/>
        <v>0</v>
      </c>
      <c r="KR98" s="160">
        <f t="shared" si="1857"/>
        <v>0</v>
      </c>
      <c r="KS98" s="160">
        <f t="shared" si="1858"/>
        <v>0</v>
      </c>
      <c r="KT98" s="160">
        <f t="shared" si="1859"/>
        <v>0</v>
      </c>
      <c r="KU98" s="160">
        <f t="shared" si="1860"/>
        <v>0</v>
      </c>
      <c r="KV98" s="161">
        <f t="shared" ref="KV98:KW98" si="2432">KV97</f>
        <v>20</v>
      </c>
      <c r="KW98" s="175">
        <f t="shared" si="2432"/>
        <v>1183</v>
      </c>
      <c r="KX98" s="163" t="str">
        <f t="shared" si="2352"/>
        <v>1</v>
      </c>
      <c r="KY98" s="164" t="str">
        <f t="shared" si="292"/>
        <v/>
      </c>
      <c r="KZ98" s="165">
        <f t="shared" si="293"/>
        <v>0</v>
      </c>
      <c r="LA98" s="166"/>
      <c r="LB98" s="166"/>
      <c r="LC98" s="166"/>
      <c r="LD98" s="168"/>
      <c r="LE98" s="168"/>
      <c r="LF98" s="170" t="str">
        <f t="shared" si="294"/>
        <v>0</v>
      </c>
      <c r="LG98" s="170">
        <f t="shared" si="1863"/>
        <v>0</v>
      </c>
      <c r="LH98" s="168">
        <f t="shared" si="1864"/>
        <v>0</v>
      </c>
      <c r="LI98" s="168">
        <f t="shared" si="1865"/>
        <v>0</v>
      </c>
      <c r="LJ98" s="168">
        <f t="shared" si="1866"/>
        <v>0</v>
      </c>
      <c r="LK98" s="168">
        <f t="shared" si="1867"/>
        <v>0</v>
      </c>
      <c r="LL98" s="172"/>
      <c r="LM98" s="172"/>
      <c r="LN98" s="168" t="str">
        <f t="shared" si="1868"/>
        <v>#REF!</v>
      </c>
      <c r="LO98" s="168" t="str">
        <f t="shared" si="1869"/>
        <v>#REF!</v>
      </c>
      <c r="LP98" s="168" t="str">
        <f t="shared" si="1870"/>
        <v>#REF!</v>
      </c>
      <c r="LQ98" s="168" t="str">
        <f t="shared" si="1871"/>
        <v>#REF!</v>
      </c>
    </row>
    <row r="99" ht="15.75" customHeight="1">
      <c r="A99" s="151">
        <v>46203.0</v>
      </c>
      <c r="B99" s="152" t="s">
        <v>33</v>
      </c>
      <c r="C99" s="153">
        <f t="shared" si="99"/>
        <v>0</v>
      </c>
      <c r="D99" s="154">
        <f t="shared" ref="D99:E99" si="2433">D98</f>
        <v>1</v>
      </c>
      <c r="E99" s="173">
        <f t="shared" si="2433"/>
        <v>1164</v>
      </c>
      <c r="F99" s="156" t="str">
        <f t="shared" si="2314"/>
        <v>1</v>
      </c>
      <c r="G99" s="157">
        <f t="shared" si="102"/>
        <v>1</v>
      </c>
      <c r="H99" s="158">
        <f t="shared" si="103"/>
        <v>0</v>
      </c>
      <c r="I99" s="159"/>
      <c r="J99" s="159"/>
      <c r="K99" s="159"/>
      <c r="L99" s="78"/>
      <c r="M99" s="79"/>
      <c r="N99" s="77" t="str">
        <f t="shared" si="104"/>
        <v>0</v>
      </c>
      <c r="O99" s="81">
        <f t="shared" si="1730"/>
        <v>0</v>
      </c>
      <c r="P99" s="160">
        <f t="shared" si="1731"/>
        <v>0</v>
      </c>
      <c r="Q99" s="160">
        <f t="shared" si="1732"/>
        <v>0</v>
      </c>
      <c r="R99" s="160">
        <f t="shared" si="1733"/>
        <v>0</v>
      </c>
      <c r="S99" s="160">
        <f t="shared" si="1734"/>
        <v>0</v>
      </c>
      <c r="T99" s="161">
        <f t="shared" ref="T99:U99" si="2434">T98</f>
        <v>2</v>
      </c>
      <c r="U99" s="175">
        <f t="shared" si="2434"/>
        <v>1165</v>
      </c>
      <c r="V99" s="163" t="str">
        <f t="shared" si="2316"/>
        <v>1</v>
      </c>
      <c r="W99" s="164">
        <f t="shared" si="112"/>
        <v>1</v>
      </c>
      <c r="X99" s="165">
        <f t="shared" si="113"/>
        <v>0</v>
      </c>
      <c r="Y99" s="166"/>
      <c r="Z99" s="166"/>
      <c r="AA99" s="166"/>
      <c r="AB99" s="84"/>
      <c r="AC99" s="85"/>
      <c r="AD99" s="83" t="str">
        <f t="shared" si="114"/>
        <v>0</v>
      </c>
      <c r="AE99" s="167">
        <f t="shared" si="1737"/>
        <v>0</v>
      </c>
      <c r="AF99" s="168">
        <f t="shared" si="1738"/>
        <v>0</v>
      </c>
      <c r="AG99" s="168">
        <f t="shared" si="1739"/>
        <v>0</v>
      </c>
      <c r="AH99" s="168">
        <f t="shared" si="1740"/>
        <v>0</v>
      </c>
      <c r="AI99" s="168">
        <f t="shared" si="1741"/>
        <v>0</v>
      </c>
      <c r="AJ99" s="154">
        <f t="shared" ref="AJ99:AK99" si="2435">AJ98</f>
        <v>3</v>
      </c>
      <c r="AK99" s="173">
        <f t="shared" si="2435"/>
        <v>1166</v>
      </c>
      <c r="AL99" s="156" t="str">
        <f t="shared" si="2318"/>
        <v>1</v>
      </c>
      <c r="AM99" s="157">
        <f t="shared" si="122"/>
        <v>2</v>
      </c>
      <c r="AN99" s="158">
        <f t="shared" si="123"/>
        <v>0</v>
      </c>
      <c r="AO99" s="159"/>
      <c r="AP99" s="159"/>
      <c r="AQ99" s="159"/>
      <c r="AR99" s="78"/>
      <c r="AS99" s="79"/>
      <c r="AT99" s="77" t="str">
        <f t="shared" si="124"/>
        <v>0</v>
      </c>
      <c r="AU99" s="81">
        <f t="shared" si="1744"/>
        <v>0</v>
      </c>
      <c r="AV99" s="160">
        <f t="shared" si="1745"/>
        <v>0</v>
      </c>
      <c r="AW99" s="160">
        <f t="shared" si="1746"/>
        <v>0</v>
      </c>
      <c r="AX99" s="160">
        <f t="shared" si="1747"/>
        <v>0</v>
      </c>
      <c r="AY99" s="160">
        <f t="shared" si="1748"/>
        <v>0</v>
      </c>
      <c r="AZ99" s="161">
        <f t="shared" ref="AZ99:BA99" si="2436">AZ98</f>
        <v>4</v>
      </c>
      <c r="BA99" s="175">
        <f t="shared" si="2436"/>
        <v>1167</v>
      </c>
      <c r="BB99" s="163" t="str">
        <f t="shared" si="2320"/>
        <v>1</v>
      </c>
      <c r="BC99" s="164">
        <f t="shared" si="132"/>
        <v>4</v>
      </c>
      <c r="BD99" s="165">
        <f t="shared" si="133"/>
        <v>0</v>
      </c>
      <c r="BE99" s="166"/>
      <c r="BF99" s="166"/>
      <c r="BG99" s="166"/>
      <c r="BH99" s="84"/>
      <c r="BI99" s="85"/>
      <c r="BJ99" s="83" t="str">
        <f t="shared" si="134"/>
        <v>0</v>
      </c>
      <c r="BK99" s="167">
        <f t="shared" si="1751"/>
        <v>0</v>
      </c>
      <c r="BL99" s="168">
        <f t="shared" si="1752"/>
        <v>0</v>
      </c>
      <c r="BM99" s="168">
        <f t="shared" si="1753"/>
        <v>0</v>
      </c>
      <c r="BN99" s="168">
        <f t="shared" si="1754"/>
        <v>0</v>
      </c>
      <c r="BO99" s="168">
        <f t="shared" si="1755"/>
        <v>0</v>
      </c>
      <c r="BP99" s="154">
        <f t="shared" ref="BP99:BQ99" si="2437">BP98</f>
        <v>5</v>
      </c>
      <c r="BQ99" s="173">
        <f t="shared" si="2437"/>
        <v>1168</v>
      </c>
      <c r="BR99" s="156" t="str">
        <f t="shared" si="2322"/>
        <v>1</v>
      </c>
      <c r="BS99" s="157">
        <f t="shared" si="142"/>
        <v>4</v>
      </c>
      <c r="BT99" s="158">
        <f t="shared" si="143"/>
        <v>0</v>
      </c>
      <c r="BU99" s="159"/>
      <c r="BV99" s="159"/>
      <c r="BW99" s="159"/>
      <c r="BX99" s="78"/>
      <c r="BY99" s="79"/>
      <c r="BZ99" s="77" t="str">
        <f t="shared" si="144"/>
        <v>0</v>
      </c>
      <c r="CA99" s="81">
        <f t="shared" si="1758"/>
        <v>0</v>
      </c>
      <c r="CB99" s="160">
        <f t="shared" si="1759"/>
        <v>0</v>
      </c>
      <c r="CC99" s="160">
        <f t="shared" si="1760"/>
        <v>0</v>
      </c>
      <c r="CD99" s="160">
        <f t="shared" si="1761"/>
        <v>0</v>
      </c>
      <c r="CE99" s="160">
        <f t="shared" si="1762"/>
        <v>0</v>
      </c>
      <c r="CF99" s="161">
        <f t="shared" ref="CF99:CG99" si="2438">CF98</f>
        <v>6</v>
      </c>
      <c r="CG99" s="175">
        <f t="shared" si="2438"/>
        <v>1169</v>
      </c>
      <c r="CH99" s="163" t="str">
        <f t="shared" si="2324"/>
        <v>1</v>
      </c>
      <c r="CI99" s="164">
        <f t="shared" si="152"/>
        <v>2</v>
      </c>
      <c r="CJ99" s="165">
        <f t="shared" si="153"/>
        <v>0</v>
      </c>
      <c r="CK99" s="166"/>
      <c r="CL99" s="166"/>
      <c r="CM99" s="166"/>
      <c r="CN99" s="84"/>
      <c r="CO99" s="85"/>
      <c r="CP99" s="83" t="str">
        <f t="shared" si="154"/>
        <v>0</v>
      </c>
      <c r="CQ99" s="167">
        <f t="shared" si="1765"/>
        <v>0</v>
      </c>
      <c r="CR99" s="168">
        <f t="shared" si="1766"/>
        <v>0</v>
      </c>
      <c r="CS99" s="168">
        <f t="shared" si="1767"/>
        <v>0</v>
      </c>
      <c r="CT99" s="168">
        <f t="shared" si="1768"/>
        <v>0</v>
      </c>
      <c r="CU99" s="168">
        <f t="shared" si="1769"/>
        <v>0</v>
      </c>
      <c r="CV99" s="154">
        <f t="shared" ref="CV99:CW99" si="2439">CV98</f>
        <v>7</v>
      </c>
      <c r="CW99" s="173">
        <f t="shared" si="2439"/>
        <v>1170</v>
      </c>
      <c r="CX99" s="156" t="str">
        <f t="shared" si="2326"/>
        <v>1</v>
      </c>
      <c r="CY99" s="157">
        <f t="shared" si="162"/>
        <v>2</v>
      </c>
      <c r="CZ99" s="158">
        <f t="shared" si="163"/>
        <v>0</v>
      </c>
      <c r="DA99" s="159"/>
      <c r="DB99" s="159"/>
      <c r="DC99" s="159"/>
      <c r="DD99" s="78"/>
      <c r="DE99" s="79"/>
      <c r="DF99" s="77" t="str">
        <f t="shared" si="164"/>
        <v>0</v>
      </c>
      <c r="DG99" s="81">
        <f t="shared" si="1772"/>
        <v>0</v>
      </c>
      <c r="DH99" s="160">
        <f t="shared" si="1773"/>
        <v>0</v>
      </c>
      <c r="DI99" s="160">
        <f t="shared" si="1774"/>
        <v>0</v>
      </c>
      <c r="DJ99" s="160">
        <f t="shared" si="1775"/>
        <v>0</v>
      </c>
      <c r="DK99" s="160">
        <f t="shared" si="1776"/>
        <v>0</v>
      </c>
      <c r="DL99" s="161">
        <f t="shared" ref="DL99:DM99" si="2440">DL98</f>
        <v>8</v>
      </c>
      <c r="DM99" s="175">
        <f t="shared" si="2440"/>
        <v>1171</v>
      </c>
      <c r="DN99" s="163" t="str">
        <f t="shared" si="2328"/>
        <v>1</v>
      </c>
      <c r="DO99" s="164">
        <f t="shared" si="172"/>
        <v>2</v>
      </c>
      <c r="DP99" s="165">
        <f t="shared" si="173"/>
        <v>0</v>
      </c>
      <c r="DQ99" s="166"/>
      <c r="DR99" s="166"/>
      <c r="DS99" s="166"/>
      <c r="DT99" s="84"/>
      <c r="DU99" s="85"/>
      <c r="DV99" s="83" t="str">
        <f t="shared" si="174"/>
        <v>0</v>
      </c>
      <c r="DW99" s="167">
        <f t="shared" si="1779"/>
        <v>0</v>
      </c>
      <c r="DX99" s="168">
        <f t="shared" si="1780"/>
        <v>0</v>
      </c>
      <c r="DY99" s="168">
        <f t="shared" si="1781"/>
        <v>0</v>
      </c>
      <c r="DZ99" s="168">
        <f t="shared" si="1782"/>
        <v>0</v>
      </c>
      <c r="EA99" s="168">
        <f t="shared" si="1783"/>
        <v>0</v>
      </c>
      <c r="EB99" s="154">
        <f t="shared" ref="EB99:EC99" si="2441">EB98</f>
        <v>9</v>
      </c>
      <c r="EC99" s="173">
        <f t="shared" si="2441"/>
        <v>1172</v>
      </c>
      <c r="ED99" s="156" t="str">
        <f t="shared" si="2330"/>
        <v>1</v>
      </c>
      <c r="EE99" s="157">
        <f t="shared" si="182"/>
        <v>5</v>
      </c>
      <c r="EF99" s="169">
        <f t="shared" si="183"/>
        <v>0</v>
      </c>
      <c r="EG99" s="159"/>
      <c r="EH99" s="159"/>
      <c r="EI99" s="159"/>
      <c r="EJ99" s="78"/>
      <c r="EK99" s="79"/>
      <c r="EL99" s="77" t="str">
        <f t="shared" si="184"/>
        <v>0</v>
      </c>
      <c r="EM99" s="81">
        <f t="shared" si="1786"/>
        <v>0</v>
      </c>
      <c r="EN99" s="160">
        <f t="shared" si="1787"/>
        <v>0</v>
      </c>
      <c r="EO99" s="160">
        <f t="shared" si="1788"/>
        <v>0</v>
      </c>
      <c r="EP99" s="160">
        <f t="shared" si="1789"/>
        <v>0</v>
      </c>
      <c r="EQ99" s="160">
        <f t="shared" si="1790"/>
        <v>0</v>
      </c>
      <c r="ER99" s="161">
        <f t="shared" ref="ER99:ES99" si="2442">ER98</f>
        <v>10</v>
      </c>
      <c r="ES99" s="175">
        <f t="shared" si="2442"/>
        <v>1173</v>
      </c>
      <c r="ET99" s="163" t="str">
        <f t="shared" si="2332"/>
        <v>1</v>
      </c>
      <c r="EU99" s="164">
        <f t="shared" si="192"/>
        <v>19</v>
      </c>
      <c r="EV99" s="165">
        <f t="shared" si="193"/>
        <v>0</v>
      </c>
      <c r="EW99" s="166"/>
      <c r="EX99" s="166"/>
      <c r="EY99" s="166"/>
      <c r="EZ99" s="84"/>
      <c r="FA99" s="85"/>
      <c r="FB99" s="83" t="str">
        <f t="shared" si="194"/>
        <v>0</v>
      </c>
      <c r="FC99" s="167">
        <f t="shared" si="1793"/>
        <v>0</v>
      </c>
      <c r="FD99" s="168">
        <f t="shared" si="1794"/>
        <v>0</v>
      </c>
      <c r="FE99" s="168">
        <f t="shared" si="1795"/>
        <v>0</v>
      </c>
      <c r="FF99" s="168">
        <f t="shared" si="1796"/>
        <v>0</v>
      </c>
      <c r="FG99" s="168">
        <f t="shared" si="1797"/>
        <v>0</v>
      </c>
      <c r="FH99" s="154">
        <f t="shared" ref="FH99:FI99" si="2443">FH98</f>
        <v>11</v>
      </c>
      <c r="FI99" s="173">
        <f t="shared" si="2443"/>
        <v>1174</v>
      </c>
      <c r="FJ99" s="156" t="str">
        <f t="shared" si="2334"/>
        <v>1</v>
      </c>
      <c r="FK99" s="157">
        <f t="shared" si="202"/>
        <v>4</v>
      </c>
      <c r="FL99" s="158">
        <f t="shared" si="203"/>
        <v>0</v>
      </c>
      <c r="FM99" s="159"/>
      <c r="FN99" s="159"/>
      <c r="FO99" s="159"/>
      <c r="FP99" s="78"/>
      <c r="FQ99" s="79"/>
      <c r="FR99" s="77" t="str">
        <f t="shared" si="204"/>
        <v>0</v>
      </c>
      <c r="FS99" s="81">
        <f t="shared" si="1800"/>
        <v>0</v>
      </c>
      <c r="FT99" s="160">
        <f t="shared" si="1801"/>
        <v>0</v>
      </c>
      <c r="FU99" s="160">
        <f t="shared" si="1802"/>
        <v>0</v>
      </c>
      <c r="FV99" s="160">
        <f t="shared" si="1803"/>
        <v>0</v>
      </c>
      <c r="FW99" s="160">
        <f t="shared" si="1804"/>
        <v>0</v>
      </c>
      <c r="FX99" s="161">
        <f t="shared" ref="FX99:FY99" si="2444">FX98</f>
        <v>12</v>
      </c>
      <c r="FY99" s="175">
        <f t="shared" si="2444"/>
        <v>1175</v>
      </c>
      <c r="FZ99" s="163" t="str">
        <f t="shared" si="2336"/>
        <v>1</v>
      </c>
      <c r="GA99" s="164">
        <f t="shared" si="212"/>
        <v>2</v>
      </c>
      <c r="GB99" s="165">
        <f t="shared" si="213"/>
        <v>0</v>
      </c>
      <c r="GC99" s="166"/>
      <c r="GD99" s="166"/>
      <c r="GE99" s="166"/>
      <c r="GF99" s="84"/>
      <c r="GG99" s="85"/>
      <c r="GH99" s="83" t="str">
        <f t="shared" si="214"/>
        <v>0</v>
      </c>
      <c r="GI99" s="167">
        <f t="shared" si="1807"/>
        <v>0</v>
      </c>
      <c r="GJ99" s="168">
        <f t="shared" si="1808"/>
        <v>0</v>
      </c>
      <c r="GK99" s="168">
        <f t="shared" si="1809"/>
        <v>0</v>
      </c>
      <c r="GL99" s="168">
        <f t="shared" si="1810"/>
        <v>0</v>
      </c>
      <c r="GM99" s="168">
        <f t="shared" si="1811"/>
        <v>0</v>
      </c>
      <c r="GN99" s="154">
        <f t="shared" ref="GN99:GO99" si="2445">GN98</f>
        <v>13</v>
      </c>
      <c r="GO99" s="173">
        <f t="shared" si="2445"/>
        <v>1176</v>
      </c>
      <c r="GP99" s="156" t="str">
        <f t="shared" si="2338"/>
        <v>1</v>
      </c>
      <c r="GQ99" s="157">
        <f t="shared" si="222"/>
        <v>3</v>
      </c>
      <c r="GR99" s="158">
        <f t="shared" si="223"/>
        <v>0</v>
      </c>
      <c r="GS99" s="159"/>
      <c r="GT99" s="159"/>
      <c r="GU99" s="159"/>
      <c r="GV99" s="78"/>
      <c r="GW99" s="79"/>
      <c r="GX99" s="77" t="str">
        <f t="shared" si="224"/>
        <v>0</v>
      </c>
      <c r="GY99" s="81">
        <f t="shared" si="1814"/>
        <v>0</v>
      </c>
      <c r="GZ99" s="160">
        <f t="shared" si="1815"/>
        <v>0</v>
      </c>
      <c r="HA99" s="160">
        <f t="shared" si="1816"/>
        <v>0</v>
      </c>
      <c r="HB99" s="160">
        <f t="shared" si="1817"/>
        <v>0</v>
      </c>
      <c r="HC99" s="160">
        <f t="shared" si="1818"/>
        <v>0</v>
      </c>
      <c r="HD99" s="161">
        <f t="shared" ref="HD99:HE99" si="2446">HD98</f>
        <v>14</v>
      </c>
      <c r="HE99" s="175">
        <f t="shared" si="2446"/>
        <v>1177</v>
      </c>
      <c r="HF99" s="163" t="str">
        <f t="shared" si="2340"/>
        <v>1</v>
      </c>
      <c r="HG99" s="164">
        <f t="shared" si="232"/>
        <v>5</v>
      </c>
      <c r="HH99" s="165">
        <f t="shared" si="233"/>
        <v>0</v>
      </c>
      <c r="HI99" s="166"/>
      <c r="HJ99" s="166"/>
      <c r="HK99" s="166"/>
      <c r="HL99" s="84"/>
      <c r="HM99" s="85"/>
      <c r="HN99" s="83" t="str">
        <f t="shared" si="234"/>
        <v>0</v>
      </c>
      <c r="HO99" s="167">
        <f t="shared" si="1821"/>
        <v>0</v>
      </c>
      <c r="HP99" s="168">
        <f t="shared" si="1822"/>
        <v>0</v>
      </c>
      <c r="HQ99" s="168">
        <f t="shared" si="1823"/>
        <v>0</v>
      </c>
      <c r="HR99" s="168">
        <f t="shared" si="1824"/>
        <v>0</v>
      </c>
      <c r="HS99" s="168">
        <f t="shared" si="1825"/>
        <v>0</v>
      </c>
      <c r="HT99" s="154">
        <f t="shared" ref="HT99:HU99" si="2447">HT98</f>
        <v>15</v>
      </c>
      <c r="HU99" s="173">
        <f t="shared" si="2447"/>
        <v>1178</v>
      </c>
      <c r="HV99" s="156" t="str">
        <f t="shared" si="2342"/>
        <v>1</v>
      </c>
      <c r="HW99" s="157" t="str">
        <f t="shared" si="242"/>
        <v/>
      </c>
      <c r="HX99" s="169">
        <f t="shared" si="243"/>
        <v>0</v>
      </c>
      <c r="HY99" s="159"/>
      <c r="HZ99" s="159"/>
      <c r="IA99" s="159"/>
      <c r="IB99" s="160"/>
      <c r="IC99" s="160"/>
      <c r="ID99" s="160" t="str">
        <f t="shared" si="244"/>
        <v>0</v>
      </c>
      <c r="IE99" s="160">
        <f t="shared" si="1828"/>
        <v>0</v>
      </c>
      <c r="IF99" s="160">
        <f t="shared" si="1829"/>
        <v>0</v>
      </c>
      <c r="IG99" s="160">
        <f t="shared" si="1830"/>
        <v>0</v>
      </c>
      <c r="IH99" s="160">
        <f t="shared" si="1831"/>
        <v>0</v>
      </c>
      <c r="II99" s="160">
        <f t="shared" si="1832"/>
        <v>0</v>
      </c>
      <c r="IJ99" s="161">
        <f t="shared" ref="IJ99:IK99" si="2448">IJ98</f>
        <v>16</v>
      </c>
      <c r="IK99" s="175">
        <f t="shared" si="2448"/>
        <v>1179</v>
      </c>
      <c r="IL99" s="163" t="str">
        <f t="shared" si="2344"/>
        <v>1</v>
      </c>
      <c r="IM99" s="164" t="str">
        <f t="shared" si="252"/>
        <v/>
      </c>
      <c r="IN99" s="165">
        <f t="shared" si="253"/>
        <v>0</v>
      </c>
      <c r="IO99" s="166"/>
      <c r="IP99" s="166"/>
      <c r="IQ99" s="166"/>
      <c r="IR99" s="168"/>
      <c r="IS99" s="168"/>
      <c r="IT99" s="170" t="str">
        <f t="shared" si="254"/>
        <v>0</v>
      </c>
      <c r="IU99" s="170">
        <f t="shared" si="1835"/>
        <v>0</v>
      </c>
      <c r="IV99" s="168">
        <f t="shared" si="1836"/>
        <v>0</v>
      </c>
      <c r="IW99" s="168">
        <f t="shared" si="1837"/>
        <v>0</v>
      </c>
      <c r="IX99" s="168">
        <f t="shared" si="1838"/>
        <v>0</v>
      </c>
      <c r="IY99" s="168">
        <f t="shared" si="1839"/>
        <v>0</v>
      </c>
      <c r="IZ99" s="154">
        <f t="shared" ref="IZ99:JA99" si="2449">IZ98</f>
        <v>17</v>
      </c>
      <c r="JA99" s="173">
        <f t="shared" si="2449"/>
        <v>1180</v>
      </c>
      <c r="JB99" s="156" t="str">
        <f t="shared" si="2346"/>
        <v>1</v>
      </c>
      <c r="JC99" s="157" t="str">
        <f t="shared" si="262"/>
        <v/>
      </c>
      <c r="JD99" s="158">
        <f t="shared" si="263"/>
        <v>0</v>
      </c>
      <c r="JE99" s="159"/>
      <c r="JF99" s="159"/>
      <c r="JG99" s="159"/>
      <c r="JH99" s="160"/>
      <c r="JI99" s="160"/>
      <c r="JJ99" s="171" t="str">
        <f t="shared" si="264"/>
        <v>0</v>
      </c>
      <c r="JK99" s="171">
        <f t="shared" si="1842"/>
        <v>0</v>
      </c>
      <c r="JL99" s="160">
        <f t="shared" si="1843"/>
        <v>0</v>
      </c>
      <c r="JM99" s="160">
        <f t="shared" si="1844"/>
        <v>0</v>
      </c>
      <c r="JN99" s="160">
        <f t="shared" si="1845"/>
        <v>0</v>
      </c>
      <c r="JO99" s="160">
        <f t="shared" si="1846"/>
        <v>0</v>
      </c>
      <c r="JP99" s="161">
        <f t="shared" ref="JP99:JQ99" si="2450">JP98</f>
        <v>18</v>
      </c>
      <c r="JQ99" s="175">
        <f t="shared" si="2450"/>
        <v>1181</v>
      </c>
      <c r="JR99" s="163" t="str">
        <f t="shared" si="2348"/>
        <v>1</v>
      </c>
      <c r="JS99" s="164" t="str">
        <f t="shared" si="272"/>
        <v/>
      </c>
      <c r="JT99" s="165">
        <f t="shared" si="273"/>
        <v>0</v>
      </c>
      <c r="JU99" s="166"/>
      <c r="JV99" s="166"/>
      <c r="JW99" s="166"/>
      <c r="JX99" s="168"/>
      <c r="JY99" s="168"/>
      <c r="JZ99" s="170" t="str">
        <f t="shared" si="274"/>
        <v>0</v>
      </c>
      <c r="KA99" s="170">
        <f t="shared" si="1849"/>
        <v>0</v>
      </c>
      <c r="KB99" s="168">
        <f t="shared" si="1850"/>
        <v>0</v>
      </c>
      <c r="KC99" s="168">
        <f t="shared" si="1851"/>
        <v>0</v>
      </c>
      <c r="KD99" s="168">
        <f t="shared" si="1852"/>
        <v>0</v>
      </c>
      <c r="KE99" s="168">
        <f t="shared" si="1853"/>
        <v>0</v>
      </c>
      <c r="KF99" s="154">
        <f t="shared" ref="KF99:KG99" si="2451">KF98</f>
        <v>19</v>
      </c>
      <c r="KG99" s="173">
        <f t="shared" si="2451"/>
        <v>1182</v>
      </c>
      <c r="KH99" s="156" t="str">
        <f t="shared" si="2350"/>
        <v>1</v>
      </c>
      <c r="KI99" s="157" t="str">
        <f t="shared" si="282"/>
        <v/>
      </c>
      <c r="KJ99" s="158">
        <f t="shared" si="283"/>
        <v>0</v>
      </c>
      <c r="KK99" s="159"/>
      <c r="KL99" s="159"/>
      <c r="KM99" s="159"/>
      <c r="KN99" s="160"/>
      <c r="KO99" s="160"/>
      <c r="KP99" s="171" t="str">
        <f t="shared" si="284"/>
        <v>0</v>
      </c>
      <c r="KQ99" s="171">
        <f t="shared" si="1856"/>
        <v>0</v>
      </c>
      <c r="KR99" s="160">
        <f t="shared" si="1857"/>
        <v>0</v>
      </c>
      <c r="KS99" s="160">
        <f t="shared" si="1858"/>
        <v>0</v>
      </c>
      <c r="KT99" s="160">
        <f t="shared" si="1859"/>
        <v>0</v>
      </c>
      <c r="KU99" s="160">
        <f t="shared" si="1860"/>
        <v>0</v>
      </c>
      <c r="KV99" s="161">
        <f t="shared" ref="KV99:KW99" si="2452">KV98</f>
        <v>20</v>
      </c>
      <c r="KW99" s="175">
        <f t="shared" si="2452"/>
        <v>1183</v>
      </c>
      <c r="KX99" s="163" t="str">
        <f t="shared" si="2352"/>
        <v>1</v>
      </c>
      <c r="KY99" s="164" t="str">
        <f t="shared" si="292"/>
        <v/>
      </c>
      <c r="KZ99" s="165">
        <f t="shared" si="293"/>
        <v>0</v>
      </c>
      <c r="LA99" s="166"/>
      <c r="LB99" s="166"/>
      <c r="LC99" s="166"/>
      <c r="LD99" s="168"/>
      <c r="LE99" s="168"/>
      <c r="LF99" s="170" t="str">
        <f t="shared" si="294"/>
        <v>0</v>
      </c>
      <c r="LG99" s="170">
        <f t="shared" si="1863"/>
        <v>0</v>
      </c>
      <c r="LH99" s="168">
        <f t="shared" si="1864"/>
        <v>0</v>
      </c>
      <c r="LI99" s="168">
        <f t="shared" si="1865"/>
        <v>0</v>
      </c>
      <c r="LJ99" s="168">
        <f t="shared" si="1866"/>
        <v>0</v>
      </c>
      <c r="LK99" s="168">
        <f t="shared" si="1867"/>
        <v>0</v>
      </c>
      <c r="LL99" s="172"/>
      <c r="LM99" s="172"/>
      <c r="LN99" s="168" t="str">
        <f t="shared" si="1868"/>
        <v>#REF!</v>
      </c>
      <c r="LO99" s="168" t="str">
        <f t="shared" si="1869"/>
        <v>#REF!</v>
      </c>
      <c r="LP99" s="168" t="str">
        <f t="shared" si="1870"/>
        <v>#REF!</v>
      </c>
      <c r="LQ99" s="168" t="str">
        <f t="shared" si="1871"/>
        <v>#REF!</v>
      </c>
    </row>
    <row r="100" ht="15.75" customHeight="1">
      <c r="A100" s="151"/>
      <c r="B100" s="152"/>
      <c r="C100" s="153">
        <f t="shared" si="99"/>
        <v>0</v>
      </c>
      <c r="D100" s="154">
        <f t="shared" ref="D100:E100" si="2453">D99</f>
        <v>1</v>
      </c>
      <c r="E100" s="173">
        <f t="shared" si="2453"/>
        <v>1164</v>
      </c>
      <c r="F100" s="156" t="str">
        <f t="shared" si="2314"/>
        <v>1</v>
      </c>
      <c r="G100" s="157">
        <f t="shared" si="102"/>
        <v>1</v>
      </c>
      <c r="H100" s="158">
        <f t="shared" si="103"/>
        <v>0</v>
      </c>
      <c r="I100" s="159"/>
      <c r="J100" s="159"/>
      <c r="K100" s="159"/>
      <c r="L100" s="78"/>
      <c r="M100" s="79"/>
      <c r="N100" s="77" t="str">
        <f t="shared" si="104"/>
        <v>0</v>
      </c>
      <c r="O100" s="81">
        <f t="shared" si="1730"/>
        <v>0</v>
      </c>
      <c r="P100" s="160">
        <f t="shared" si="1731"/>
        <v>0</v>
      </c>
      <c r="Q100" s="160">
        <f t="shared" si="1732"/>
        <v>0</v>
      </c>
      <c r="R100" s="160">
        <f t="shared" si="1733"/>
        <v>0</v>
      </c>
      <c r="S100" s="160">
        <f t="shared" si="1734"/>
        <v>0</v>
      </c>
      <c r="T100" s="161">
        <f t="shared" ref="T100:U100" si="2454">T99</f>
        <v>2</v>
      </c>
      <c r="U100" s="175">
        <f t="shared" si="2454"/>
        <v>1165</v>
      </c>
      <c r="V100" s="163" t="str">
        <f t="shared" si="2316"/>
        <v>1</v>
      </c>
      <c r="W100" s="164">
        <f t="shared" si="112"/>
        <v>1</v>
      </c>
      <c r="X100" s="165">
        <f t="shared" si="113"/>
        <v>0</v>
      </c>
      <c r="Y100" s="166"/>
      <c r="Z100" s="166"/>
      <c r="AA100" s="166"/>
      <c r="AB100" s="84"/>
      <c r="AC100" s="85"/>
      <c r="AD100" s="83" t="str">
        <f t="shared" si="114"/>
        <v>0</v>
      </c>
      <c r="AE100" s="167">
        <f t="shared" si="1737"/>
        <v>0</v>
      </c>
      <c r="AF100" s="168">
        <f t="shared" si="1738"/>
        <v>0</v>
      </c>
      <c r="AG100" s="168">
        <f t="shared" si="1739"/>
        <v>0</v>
      </c>
      <c r="AH100" s="168">
        <f t="shared" si="1740"/>
        <v>0</v>
      </c>
      <c r="AI100" s="168">
        <f t="shared" si="1741"/>
        <v>0</v>
      </c>
      <c r="AJ100" s="154">
        <f t="shared" ref="AJ100:AK100" si="2455">AJ99</f>
        <v>3</v>
      </c>
      <c r="AK100" s="173">
        <f t="shared" si="2455"/>
        <v>1166</v>
      </c>
      <c r="AL100" s="156" t="str">
        <f t="shared" si="2318"/>
        <v>1</v>
      </c>
      <c r="AM100" s="157">
        <f t="shared" si="122"/>
        <v>2</v>
      </c>
      <c r="AN100" s="158">
        <f t="shared" si="123"/>
        <v>0</v>
      </c>
      <c r="AO100" s="159"/>
      <c r="AP100" s="159"/>
      <c r="AQ100" s="159"/>
      <c r="AR100" s="78"/>
      <c r="AS100" s="79"/>
      <c r="AT100" s="77" t="str">
        <f t="shared" si="124"/>
        <v>0</v>
      </c>
      <c r="AU100" s="81">
        <f t="shared" si="1744"/>
        <v>0</v>
      </c>
      <c r="AV100" s="160">
        <f t="shared" si="1745"/>
        <v>0</v>
      </c>
      <c r="AW100" s="160">
        <f t="shared" si="1746"/>
        <v>0</v>
      </c>
      <c r="AX100" s="160">
        <f t="shared" si="1747"/>
        <v>0</v>
      </c>
      <c r="AY100" s="160">
        <f t="shared" si="1748"/>
        <v>0</v>
      </c>
      <c r="AZ100" s="161">
        <f t="shared" ref="AZ100:BA100" si="2456">AZ99</f>
        <v>4</v>
      </c>
      <c r="BA100" s="175">
        <f t="shared" si="2456"/>
        <v>1167</v>
      </c>
      <c r="BB100" s="163" t="str">
        <f t="shared" si="2320"/>
        <v>1</v>
      </c>
      <c r="BC100" s="164">
        <f t="shared" si="132"/>
        <v>4</v>
      </c>
      <c r="BD100" s="165">
        <f t="shared" si="133"/>
        <v>0</v>
      </c>
      <c r="BE100" s="166"/>
      <c r="BF100" s="166"/>
      <c r="BG100" s="166"/>
      <c r="BH100" s="84"/>
      <c r="BI100" s="85"/>
      <c r="BJ100" s="83" t="str">
        <f t="shared" si="134"/>
        <v>0</v>
      </c>
      <c r="BK100" s="167">
        <f t="shared" si="1751"/>
        <v>0</v>
      </c>
      <c r="BL100" s="168">
        <f t="shared" si="1752"/>
        <v>0</v>
      </c>
      <c r="BM100" s="168">
        <f t="shared" si="1753"/>
        <v>0</v>
      </c>
      <c r="BN100" s="168">
        <f t="shared" si="1754"/>
        <v>0</v>
      </c>
      <c r="BO100" s="168">
        <f t="shared" si="1755"/>
        <v>0</v>
      </c>
      <c r="BP100" s="154">
        <f t="shared" ref="BP100:BQ100" si="2457">BP99</f>
        <v>5</v>
      </c>
      <c r="BQ100" s="173">
        <f t="shared" si="2457"/>
        <v>1168</v>
      </c>
      <c r="BR100" s="156" t="str">
        <f t="shared" si="2322"/>
        <v>1</v>
      </c>
      <c r="BS100" s="157">
        <f t="shared" si="142"/>
        <v>4</v>
      </c>
      <c r="BT100" s="158">
        <f t="shared" si="143"/>
        <v>0</v>
      </c>
      <c r="BU100" s="159"/>
      <c r="BV100" s="159"/>
      <c r="BW100" s="159"/>
      <c r="BX100" s="78"/>
      <c r="BY100" s="79"/>
      <c r="BZ100" s="77" t="str">
        <f t="shared" si="144"/>
        <v>0</v>
      </c>
      <c r="CA100" s="81">
        <f t="shared" si="1758"/>
        <v>0</v>
      </c>
      <c r="CB100" s="160">
        <f t="shared" si="1759"/>
        <v>0</v>
      </c>
      <c r="CC100" s="160">
        <f t="shared" si="1760"/>
        <v>0</v>
      </c>
      <c r="CD100" s="160">
        <f t="shared" si="1761"/>
        <v>0</v>
      </c>
      <c r="CE100" s="160">
        <f t="shared" si="1762"/>
        <v>0</v>
      </c>
      <c r="CF100" s="161">
        <f t="shared" ref="CF100:CG100" si="2458">CF99</f>
        <v>6</v>
      </c>
      <c r="CG100" s="175">
        <f t="shared" si="2458"/>
        <v>1169</v>
      </c>
      <c r="CH100" s="163" t="str">
        <f t="shared" si="2324"/>
        <v>1</v>
      </c>
      <c r="CI100" s="164">
        <f t="shared" si="152"/>
        <v>2</v>
      </c>
      <c r="CJ100" s="165">
        <f t="shared" si="153"/>
        <v>0</v>
      </c>
      <c r="CK100" s="166"/>
      <c r="CL100" s="166"/>
      <c r="CM100" s="166"/>
      <c r="CN100" s="84"/>
      <c r="CO100" s="85"/>
      <c r="CP100" s="83" t="str">
        <f t="shared" si="154"/>
        <v>0</v>
      </c>
      <c r="CQ100" s="167">
        <f t="shared" si="1765"/>
        <v>0</v>
      </c>
      <c r="CR100" s="168">
        <f t="shared" si="1766"/>
        <v>0</v>
      </c>
      <c r="CS100" s="168">
        <f t="shared" si="1767"/>
        <v>0</v>
      </c>
      <c r="CT100" s="168">
        <f t="shared" si="1768"/>
        <v>0</v>
      </c>
      <c r="CU100" s="168">
        <f t="shared" si="1769"/>
        <v>0</v>
      </c>
      <c r="CV100" s="154">
        <f t="shared" ref="CV100:CW100" si="2459">CV99</f>
        <v>7</v>
      </c>
      <c r="CW100" s="173">
        <f t="shared" si="2459"/>
        <v>1170</v>
      </c>
      <c r="CX100" s="156" t="str">
        <f t="shared" si="2326"/>
        <v>1</v>
      </c>
      <c r="CY100" s="157">
        <f t="shared" si="162"/>
        <v>2</v>
      </c>
      <c r="CZ100" s="158">
        <f t="shared" si="163"/>
        <v>0</v>
      </c>
      <c r="DA100" s="159"/>
      <c r="DB100" s="159"/>
      <c r="DC100" s="159"/>
      <c r="DD100" s="78"/>
      <c r="DE100" s="79"/>
      <c r="DF100" s="77" t="str">
        <f t="shared" si="164"/>
        <v>0</v>
      </c>
      <c r="DG100" s="81">
        <f t="shared" si="1772"/>
        <v>0</v>
      </c>
      <c r="DH100" s="160">
        <f t="shared" si="1773"/>
        <v>0</v>
      </c>
      <c r="DI100" s="160">
        <f t="shared" si="1774"/>
        <v>0</v>
      </c>
      <c r="DJ100" s="160">
        <f t="shared" si="1775"/>
        <v>0</v>
      </c>
      <c r="DK100" s="160">
        <f t="shared" si="1776"/>
        <v>0</v>
      </c>
      <c r="DL100" s="161">
        <f t="shared" ref="DL100:DM100" si="2460">DL99</f>
        <v>8</v>
      </c>
      <c r="DM100" s="175">
        <f t="shared" si="2460"/>
        <v>1171</v>
      </c>
      <c r="DN100" s="163" t="str">
        <f t="shared" si="2328"/>
        <v>1</v>
      </c>
      <c r="DO100" s="164">
        <f t="shared" si="172"/>
        <v>2</v>
      </c>
      <c r="DP100" s="165">
        <f t="shared" si="173"/>
        <v>0</v>
      </c>
      <c r="DQ100" s="166"/>
      <c r="DR100" s="166"/>
      <c r="DS100" s="166"/>
      <c r="DT100" s="84"/>
      <c r="DU100" s="85"/>
      <c r="DV100" s="83" t="str">
        <f t="shared" si="174"/>
        <v>0</v>
      </c>
      <c r="DW100" s="167">
        <f t="shared" si="1779"/>
        <v>0</v>
      </c>
      <c r="DX100" s="168">
        <f t="shared" si="1780"/>
        <v>0</v>
      </c>
      <c r="DY100" s="168">
        <f t="shared" si="1781"/>
        <v>0</v>
      </c>
      <c r="DZ100" s="168">
        <f t="shared" si="1782"/>
        <v>0</v>
      </c>
      <c r="EA100" s="168">
        <f t="shared" si="1783"/>
        <v>0</v>
      </c>
      <c r="EB100" s="154">
        <f t="shared" ref="EB100:EC100" si="2461">EB99</f>
        <v>9</v>
      </c>
      <c r="EC100" s="173">
        <f t="shared" si="2461"/>
        <v>1172</v>
      </c>
      <c r="ED100" s="156" t="str">
        <f t="shared" si="2330"/>
        <v>1</v>
      </c>
      <c r="EE100" s="157">
        <f t="shared" si="182"/>
        <v>5</v>
      </c>
      <c r="EF100" s="169">
        <f t="shared" si="183"/>
        <v>0</v>
      </c>
      <c r="EG100" s="159"/>
      <c r="EH100" s="159"/>
      <c r="EI100" s="159"/>
      <c r="EJ100" s="78"/>
      <c r="EK100" s="79"/>
      <c r="EL100" s="77" t="str">
        <f t="shared" si="184"/>
        <v>0</v>
      </c>
      <c r="EM100" s="81">
        <f t="shared" si="1786"/>
        <v>0</v>
      </c>
      <c r="EN100" s="160">
        <f t="shared" si="1787"/>
        <v>0</v>
      </c>
      <c r="EO100" s="160">
        <f t="shared" si="1788"/>
        <v>0</v>
      </c>
      <c r="EP100" s="160">
        <f t="shared" si="1789"/>
        <v>0</v>
      </c>
      <c r="EQ100" s="160">
        <f t="shared" si="1790"/>
        <v>0</v>
      </c>
      <c r="ER100" s="161">
        <f t="shared" ref="ER100:ES100" si="2462">ER99</f>
        <v>10</v>
      </c>
      <c r="ES100" s="175">
        <f t="shared" si="2462"/>
        <v>1173</v>
      </c>
      <c r="ET100" s="163" t="str">
        <f t="shared" si="2332"/>
        <v>1</v>
      </c>
      <c r="EU100" s="164">
        <f t="shared" si="192"/>
        <v>19</v>
      </c>
      <c r="EV100" s="165">
        <f t="shared" si="193"/>
        <v>0</v>
      </c>
      <c r="EW100" s="166"/>
      <c r="EX100" s="166"/>
      <c r="EY100" s="166"/>
      <c r="EZ100" s="84"/>
      <c r="FA100" s="85"/>
      <c r="FB100" s="83" t="str">
        <f t="shared" si="194"/>
        <v>0</v>
      </c>
      <c r="FC100" s="167">
        <f t="shared" si="1793"/>
        <v>0</v>
      </c>
      <c r="FD100" s="168">
        <f t="shared" si="1794"/>
        <v>0</v>
      </c>
      <c r="FE100" s="168">
        <f t="shared" si="1795"/>
        <v>0</v>
      </c>
      <c r="FF100" s="168">
        <f t="shared" si="1796"/>
        <v>0</v>
      </c>
      <c r="FG100" s="168">
        <f t="shared" si="1797"/>
        <v>0</v>
      </c>
      <c r="FH100" s="154">
        <f t="shared" ref="FH100:FI100" si="2463">FH99</f>
        <v>11</v>
      </c>
      <c r="FI100" s="173">
        <f t="shared" si="2463"/>
        <v>1174</v>
      </c>
      <c r="FJ100" s="156" t="str">
        <f t="shared" si="2334"/>
        <v>1</v>
      </c>
      <c r="FK100" s="157">
        <f t="shared" si="202"/>
        <v>4</v>
      </c>
      <c r="FL100" s="158">
        <f t="shared" si="203"/>
        <v>0</v>
      </c>
      <c r="FM100" s="159"/>
      <c r="FN100" s="159"/>
      <c r="FO100" s="159"/>
      <c r="FP100" s="78"/>
      <c r="FQ100" s="79"/>
      <c r="FR100" s="77" t="str">
        <f t="shared" si="204"/>
        <v>0</v>
      </c>
      <c r="FS100" s="81">
        <f t="shared" si="1800"/>
        <v>0</v>
      </c>
      <c r="FT100" s="160">
        <f t="shared" si="1801"/>
        <v>0</v>
      </c>
      <c r="FU100" s="160">
        <f t="shared" si="1802"/>
        <v>0</v>
      </c>
      <c r="FV100" s="160">
        <f t="shared" si="1803"/>
        <v>0</v>
      </c>
      <c r="FW100" s="160">
        <f t="shared" si="1804"/>
        <v>0</v>
      </c>
      <c r="FX100" s="161">
        <f t="shared" ref="FX100:FY100" si="2464">FX99</f>
        <v>12</v>
      </c>
      <c r="FY100" s="175">
        <f t="shared" si="2464"/>
        <v>1175</v>
      </c>
      <c r="FZ100" s="163" t="str">
        <f t="shared" si="2336"/>
        <v>1</v>
      </c>
      <c r="GA100" s="164">
        <f t="shared" si="212"/>
        <v>2</v>
      </c>
      <c r="GB100" s="165">
        <f t="shared" si="213"/>
        <v>0</v>
      </c>
      <c r="GC100" s="166"/>
      <c r="GD100" s="166"/>
      <c r="GE100" s="166"/>
      <c r="GF100" s="84"/>
      <c r="GG100" s="85"/>
      <c r="GH100" s="83" t="str">
        <f t="shared" si="214"/>
        <v>0</v>
      </c>
      <c r="GI100" s="167">
        <f t="shared" si="1807"/>
        <v>0</v>
      </c>
      <c r="GJ100" s="168">
        <f t="shared" si="1808"/>
        <v>0</v>
      </c>
      <c r="GK100" s="168">
        <f t="shared" si="1809"/>
        <v>0</v>
      </c>
      <c r="GL100" s="168">
        <f t="shared" si="1810"/>
        <v>0</v>
      </c>
      <c r="GM100" s="168">
        <f t="shared" si="1811"/>
        <v>0</v>
      </c>
      <c r="GN100" s="154">
        <f t="shared" ref="GN100:GO100" si="2465">GN99</f>
        <v>13</v>
      </c>
      <c r="GO100" s="173">
        <f t="shared" si="2465"/>
        <v>1176</v>
      </c>
      <c r="GP100" s="156" t="str">
        <f t="shared" si="2338"/>
        <v>1</v>
      </c>
      <c r="GQ100" s="157">
        <f t="shared" si="222"/>
        <v>3</v>
      </c>
      <c r="GR100" s="158">
        <f t="shared" si="223"/>
        <v>0</v>
      </c>
      <c r="GS100" s="159"/>
      <c r="GT100" s="159"/>
      <c r="GU100" s="159"/>
      <c r="GV100" s="78"/>
      <c r="GW100" s="79"/>
      <c r="GX100" s="77" t="str">
        <f t="shared" si="224"/>
        <v>0</v>
      </c>
      <c r="GY100" s="81">
        <f t="shared" si="1814"/>
        <v>0</v>
      </c>
      <c r="GZ100" s="160">
        <f t="shared" si="1815"/>
        <v>0</v>
      </c>
      <c r="HA100" s="160">
        <f t="shared" si="1816"/>
        <v>0</v>
      </c>
      <c r="HB100" s="160">
        <f t="shared" si="1817"/>
        <v>0</v>
      </c>
      <c r="HC100" s="160">
        <f t="shared" si="1818"/>
        <v>0</v>
      </c>
      <c r="HD100" s="161">
        <f t="shared" ref="HD100:HE100" si="2466">HD99</f>
        <v>14</v>
      </c>
      <c r="HE100" s="175">
        <f t="shared" si="2466"/>
        <v>1177</v>
      </c>
      <c r="HF100" s="163" t="str">
        <f t="shared" si="2340"/>
        <v>1</v>
      </c>
      <c r="HG100" s="164">
        <f t="shared" si="232"/>
        <v>5</v>
      </c>
      <c r="HH100" s="165">
        <f t="shared" si="233"/>
        <v>0</v>
      </c>
      <c r="HI100" s="166"/>
      <c r="HJ100" s="166"/>
      <c r="HK100" s="166"/>
      <c r="HL100" s="84"/>
      <c r="HM100" s="85"/>
      <c r="HN100" s="83" t="str">
        <f t="shared" si="234"/>
        <v>0</v>
      </c>
      <c r="HO100" s="167">
        <f t="shared" si="1821"/>
        <v>0</v>
      </c>
      <c r="HP100" s="168">
        <f t="shared" si="1822"/>
        <v>0</v>
      </c>
      <c r="HQ100" s="168">
        <f t="shared" si="1823"/>
        <v>0</v>
      </c>
      <c r="HR100" s="168">
        <f t="shared" si="1824"/>
        <v>0</v>
      </c>
      <c r="HS100" s="168">
        <f t="shared" si="1825"/>
        <v>0</v>
      </c>
      <c r="HT100" s="154">
        <f t="shared" ref="HT100:HU100" si="2467">HT99</f>
        <v>15</v>
      </c>
      <c r="HU100" s="173">
        <f t="shared" si="2467"/>
        <v>1178</v>
      </c>
      <c r="HV100" s="156" t="str">
        <f t="shared" si="2342"/>
        <v>1</v>
      </c>
      <c r="HW100" s="157" t="str">
        <f t="shared" si="242"/>
        <v/>
      </c>
      <c r="HX100" s="169">
        <f t="shared" si="243"/>
        <v>0</v>
      </c>
      <c r="HY100" s="159"/>
      <c r="HZ100" s="159"/>
      <c r="IA100" s="159"/>
      <c r="IB100" s="160"/>
      <c r="IC100" s="160"/>
      <c r="ID100" s="160" t="str">
        <f t="shared" si="244"/>
        <v>0</v>
      </c>
      <c r="IE100" s="160">
        <f t="shared" si="1828"/>
        <v>0</v>
      </c>
      <c r="IF100" s="160">
        <f t="shared" si="1829"/>
        <v>0</v>
      </c>
      <c r="IG100" s="160">
        <f t="shared" si="1830"/>
        <v>0</v>
      </c>
      <c r="IH100" s="160">
        <f t="shared" si="1831"/>
        <v>0</v>
      </c>
      <c r="II100" s="160">
        <f t="shared" si="1832"/>
        <v>0</v>
      </c>
      <c r="IJ100" s="161">
        <f t="shared" ref="IJ100:IK100" si="2468">IJ99</f>
        <v>16</v>
      </c>
      <c r="IK100" s="175">
        <f t="shared" si="2468"/>
        <v>1179</v>
      </c>
      <c r="IL100" s="163" t="str">
        <f t="shared" si="2344"/>
        <v>1</v>
      </c>
      <c r="IM100" s="164" t="str">
        <f t="shared" si="252"/>
        <v/>
      </c>
      <c r="IN100" s="165">
        <f t="shared" si="253"/>
        <v>0</v>
      </c>
      <c r="IO100" s="166"/>
      <c r="IP100" s="166"/>
      <c r="IQ100" s="166"/>
      <c r="IR100" s="168"/>
      <c r="IS100" s="168"/>
      <c r="IT100" s="170" t="str">
        <f t="shared" si="254"/>
        <v>0</v>
      </c>
      <c r="IU100" s="170">
        <f t="shared" si="1835"/>
        <v>0</v>
      </c>
      <c r="IV100" s="168">
        <f t="shared" si="1836"/>
        <v>0</v>
      </c>
      <c r="IW100" s="168">
        <f t="shared" si="1837"/>
        <v>0</v>
      </c>
      <c r="IX100" s="168">
        <f t="shared" si="1838"/>
        <v>0</v>
      </c>
      <c r="IY100" s="168">
        <f t="shared" si="1839"/>
        <v>0</v>
      </c>
      <c r="IZ100" s="154">
        <f t="shared" ref="IZ100:JA100" si="2469">IZ99</f>
        <v>17</v>
      </c>
      <c r="JA100" s="173">
        <f t="shared" si="2469"/>
        <v>1180</v>
      </c>
      <c r="JB100" s="156" t="str">
        <f t="shared" si="2346"/>
        <v>1</v>
      </c>
      <c r="JC100" s="157" t="str">
        <f t="shared" si="262"/>
        <v/>
      </c>
      <c r="JD100" s="158">
        <f t="shared" si="263"/>
        <v>0</v>
      </c>
      <c r="JE100" s="159"/>
      <c r="JF100" s="159"/>
      <c r="JG100" s="159"/>
      <c r="JH100" s="160"/>
      <c r="JI100" s="160"/>
      <c r="JJ100" s="171" t="str">
        <f t="shared" si="264"/>
        <v>0</v>
      </c>
      <c r="JK100" s="171">
        <f t="shared" si="1842"/>
        <v>0</v>
      </c>
      <c r="JL100" s="160">
        <f t="shared" si="1843"/>
        <v>0</v>
      </c>
      <c r="JM100" s="160">
        <f t="shared" si="1844"/>
        <v>0</v>
      </c>
      <c r="JN100" s="160">
        <f t="shared" si="1845"/>
        <v>0</v>
      </c>
      <c r="JO100" s="160">
        <f t="shared" si="1846"/>
        <v>0</v>
      </c>
      <c r="JP100" s="161">
        <f t="shared" ref="JP100:JQ100" si="2470">JP99</f>
        <v>18</v>
      </c>
      <c r="JQ100" s="175">
        <f t="shared" si="2470"/>
        <v>1181</v>
      </c>
      <c r="JR100" s="163" t="str">
        <f t="shared" si="2348"/>
        <v>1</v>
      </c>
      <c r="JS100" s="164" t="str">
        <f t="shared" si="272"/>
        <v/>
      </c>
      <c r="JT100" s="165">
        <f t="shared" si="273"/>
        <v>0</v>
      </c>
      <c r="JU100" s="166"/>
      <c r="JV100" s="166"/>
      <c r="JW100" s="166"/>
      <c r="JX100" s="168"/>
      <c r="JY100" s="168"/>
      <c r="JZ100" s="170" t="str">
        <f t="shared" si="274"/>
        <v>0</v>
      </c>
      <c r="KA100" s="170">
        <f t="shared" si="1849"/>
        <v>0</v>
      </c>
      <c r="KB100" s="168">
        <f t="shared" si="1850"/>
        <v>0</v>
      </c>
      <c r="KC100" s="168">
        <f t="shared" si="1851"/>
        <v>0</v>
      </c>
      <c r="KD100" s="168">
        <f t="shared" si="1852"/>
        <v>0</v>
      </c>
      <c r="KE100" s="168">
        <f t="shared" si="1853"/>
        <v>0</v>
      </c>
      <c r="KF100" s="154">
        <f t="shared" ref="KF100:KG100" si="2471">KF99</f>
        <v>19</v>
      </c>
      <c r="KG100" s="173">
        <f t="shared" si="2471"/>
        <v>1182</v>
      </c>
      <c r="KH100" s="156" t="str">
        <f t="shared" si="2350"/>
        <v>1</v>
      </c>
      <c r="KI100" s="157" t="str">
        <f t="shared" si="282"/>
        <v/>
      </c>
      <c r="KJ100" s="158">
        <f t="shared" si="283"/>
        <v>0</v>
      </c>
      <c r="KK100" s="159"/>
      <c r="KL100" s="159"/>
      <c r="KM100" s="159"/>
      <c r="KN100" s="160"/>
      <c r="KO100" s="160"/>
      <c r="KP100" s="171" t="str">
        <f t="shared" si="284"/>
        <v>0</v>
      </c>
      <c r="KQ100" s="171">
        <f t="shared" si="1856"/>
        <v>0</v>
      </c>
      <c r="KR100" s="160">
        <f t="shared" si="1857"/>
        <v>0</v>
      </c>
      <c r="KS100" s="160">
        <f t="shared" si="1858"/>
        <v>0</v>
      </c>
      <c r="KT100" s="160">
        <f t="shared" si="1859"/>
        <v>0</v>
      </c>
      <c r="KU100" s="160">
        <f t="shared" si="1860"/>
        <v>0</v>
      </c>
      <c r="KV100" s="161">
        <f t="shared" ref="KV100:KW100" si="2472">KV99</f>
        <v>20</v>
      </c>
      <c r="KW100" s="175">
        <f t="shared" si="2472"/>
        <v>1183</v>
      </c>
      <c r="KX100" s="163" t="str">
        <f t="shared" si="2352"/>
        <v>1</v>
      </c>
      <c r="KY100" s="164" t="str">
        <f t="shared" si="292"/>
        <v/>
      </c>
      <c r="KZ100" s="165">
        <f t="shared" si="293"/>
        <v>0</v>
      </c>
      <c r="LA100" s="166"/>
      <c r="LB100" s="166"/>
      <c r="LC100" s="166"/>
      <c r="LD100" s="168"/>
      <c r="LE100" s="168"/>
      <c r="LF100" s="170" t="str">
        <f t="shared" si="294"/>
        <v>0</v>
      </c>
      <c r="LG100" s="170">
        <f t="shared" si="1863"/>
        <v>0</v>
      </c>
      <c r="LH100" s="168">
        <f t="shared" si="1864"/>
        <v>0</v>
      </c>
      <c r="LI100" s="168">
        <f t="shared" si="1865"/>
        <v>0</v>
      </c>
      <c r="LJ100" s="168">
        <f t="shared" si="1866"/>
        <v>0</v>
      </c>
      <c r="LK100" s="168">
        <f t="shared" si="1867"/>
        <v>0</v>
      </c>
      <c r="LL100" s="172"/>
      <c r="LM100" s="172"/>
      <c r="LN100" s="168" t="str">
        <f t="shared" si="1868"/>
        <v>#REF!</v>
      </c>
      <c r="LO100" s="168" t="str">
        <f t="shared" si="1869"/>
        <v>#REF!</v>
      </c>
      <c r="LP100" s="168" t="str">
        <f t="shared" si="1870"/>
        <v>#REF!</v>
      </c>
      <c r="LQ100" s="168" t="str">
        <f t="shared" si="1871"/>
        <v>#REF!</v>
      </c>
    </row>
    <row r="101" ht="15.75" customHeight="1">
      <c r="A101" s="134"/>
      <c r="B101" s="135"/>
      <c r="C101" s="136">
        <f t="shared" si="99"/>
        <v>0</v>
      </c>
      <c r="D101" s="137">
        <f t="shared" ref="D101:E101" si="2473">D100</f>
        <v>1</v>
      </c>
      <c r="E101" s="182">
        <f t="shared" si="2473"/>
        <v>1164</v>
      </c>
      <c r="F101" s="183" t="str">
        <f>IFERROR(IF(S101&gt;=10,"6",IF(S101&gt;=8,"5",IF(S101&gt;=6,"4",IF(S101&gt;=4,"3",IF(S101&gt;=2,"2",IF(S101&gt;=-1,"1",IF(S101&gt;=-2,"-1",IF(S101&gt;=-3,"-2","-3")))))))), F108)</f>
        <v>1</v>
      </c>
      <c r="G101" s="184">
        <f t="shared" si="102"/>
        <v>1</v>
      </c>
      <c r="H101" s="185">
        <f t="shared" si="103"/>
        <v>0</v>
      </c>
      <c r="I101" s="139"/>
      <c r="J101" s="139"/>
      <c r="K101" s="136">
        <f>SUM(K70:K100)</f>
        <v>0</v>
      </c>
      <c r="L101" s="142"/>
      <c r="M101" s="143"/>
      <c r="N101" s="148" t="str">
        <f t="shared" si="104"/>
        <v>0</v>
      </c>
      <c r="O101" s="145"/>
      <c r="P101" s="139"/>
      <c r="Q101" s="139"/>
      <c r="R101" s="186"/>
      <c r="S101" s="139"/>
      <c r="T101" s="137">
        <f t="shared" ref="T101:U101" si="2474">T100</f>
        <v>2</v>
      </c>
      <c r="U101" s="182">
        <f t="shared" si="2474"/>
        <v>1165</v>
      </c>
      <c r="V101" s="139"/>
      <c r="W101" s="140">
        <f t="shared" si="112"/>
        <v>1</v>
      </c>
      <c r="X101" s="185">
        <f t="shared" si="113"/>
        <v>0</v>
      </c>
      <c r="Y101" s="139"/>
      <c r="Z101" s="139"/>
      <c r="AA101" s="136">
        <f>SUM(AA70:AA100)</f>
        <v>0</v>
      </c>
      <c r="AB101" s="142"/>
      <c r="AC101" s="143"/>
      <c r="AD101" s="148" t="str">
        <f t="shared" si="114"/>
        <v>0</v>
      </c>
      <c r="AE101" s="146"/>
      <c r="AF101" s="139"/>
      <c r="AG101" s="139"/>
      <c r="AH101" s="186"/>
      <c r="AI101" s="139"/>
      <c r="AJ101" s="137">
        <f t="shared" ref="AJ101:AK101" si="2475">AJ100</f>
        <v>3</v>
      </c>
      <c r="AK101" s="182">
        <f t="shared" si="2475"/>
        <v>1166</v>
      </c>
      <c r="AL101" s="139"/>
      <c r="AM101" s="140">
        <f t="shared" si="122"/>
        <v>2</v>
      </c>
      <c r="AN101" s="185">
        <f t="shared" si="123"/>
        <v>0</v>
      </c>
      <c r="AO101" s="139"/>
      <c r="AP101" s="139"/>
      <c r="AQ101" s="136">
        <f>SUM(AQ70:AQ100)</f>
        <v>0</v>
      </c>
      <c r="AR101" s="142"/>
      <c r="AS101" s="143"/>
      <c r="AT101" s="148" t="str">
        <f t="shared" si="124"/>
        <v>0</v>
      </c>
      <c r="AU101" s="145"/>
      <c r="AV101" s="139"/>
      <c r="AW101" s="139"/>
      <c r="AX101" s="186"/>
      <c r="AY101" s="139"/>
      <c r="AZ101" s="137">
        <f t="shared" ref="AZ101:BA101" si="2476">AZ100</f>
        <v>4</v>
      </c>
      <c r="BA101" s="182">
        <f t="shared" si="2476"/>
        <v>1167</v>
      </c>
      <c r="BB101" s="139"/>
      <c r="BC101" s="140">
        <f t="shared" si="132"/>
        <v>4</v>
      </c>
      <c r="BD101" s="185">
        <f t="shared" si="133"/>
        <v>0</v>
      </c>
      <c r="BE101" s="139"/>
      <c r="BF101" s="139"/>
      <c r="BG101" s="136">
        <f>SUM(BG70:BG100)</f>
        <v>0</v>
      </c>
      <c r="BH101" s="142"/>
      <c r="BI101" s="143"/>
      <c r="BJ101" s="148" t="str">
        <f t="shared" si="134"/>
        <v>0</v>
      </c>
      <c r="BK101" s="146"/>
      <c r="BL101" s="139"/>
      <c r="BM101" s="139"/>
      <c r="BN101" s="186"/>
      <c r="BO101" s="139"/>
      <c r="BP101" s="137">
        <f t="shared" ref="BP101:BQ101" si="2477">BP100</f>
        <v>5</v>
      </c>
      <c r="BQ101" s="182">
        <f t="shared" si="2477"/>
        <v>1168</v>
      </c>
      <c r="BR101" s="139"/>
      <c r="BS101" s="140">
        <f t="shared" si="142"/>
        <v>4</v>
      </c>
      <c r="BT101" s="185">
        <f t="shared" si="143"/>
        <v>0</v>
      </c>
      <c r="BU101" s="139"/>
      <c r="BV101" s="139"/>
      <c r="BW101" s="136">
        <f>SUM(BW70:BW100)</f>
        <v>0</v>
      </c>
      <c r="BX101" s="142"/>
      <c r="BY101" s="143"/>
      <c r="BZ101" s="148" t="str">
        <f t="shared" si="144"/>
        <v>0</v>
      </c>
      <c r="CA101" s="145"/>
      <c r="CB101" s="139"/>
      <c r="CC101" s="139"/>
      <c r="CD101" s="186"/>
      <c r="CE101" s="139"/>
      <c r="CF101" s="137">
        <f t="shared" ref="CF101:CG101" si="2478">CF100</f>
        <v>6</v>
      </c>
      <c r="CG101" s="182">
        <f t="shared" si="2478"/>
        <v>1169</v>
      </c>
      <c r="CH101" s="139"/>
      <c r="CI101" s="140">
        <f t="shared" si="152"/>
        <v>2</v>
      </c>
      <c r="CJ101" s="185">
        <f t="shared" si="153"/>
        <v>0</v>
      </c>
      <c r="CK101" s="139"/>
      <c r="CL101" s="139"/>
      <c r="CM101" s="136">
        <f>SUM(CM70:CM100)</f>
        <v>0</v>
      </c>
      <c r="CN101" s="142"/>
      <c r="CO101" s="143"/>
      <c r="CP101" s="148" t="str">
        <f t="shared" si="154"/>
        <v>0</v>
      </c>
      <c r="CQ101" s="146"/>
      <c r="CR101" s="139"/>
      <c r="CS101" s="139"/>
      <c r="CT101" s="186"/>
      <c r="CU101" s="139"/>
      <c r="CV101" s="137">
        <f t="shared" ref="CV101:CW101" si="2479">CV100</f>
        <v>7</v>
      </c>
      <c r="CW101" s="182">
        <f t="shared" si="2479"/>
        <v>1170</v>
      </c>
      <c r="CX101" s="139"/>
      <c r="CY101" s="140">
        <f t="shared" si="162"/>
        <v>2</v>
      </c>
      <c r="CZ101" s="185">
        <f t="shared" si="163"/>
        <v>0</v>
      </c>
      <c r="DA101" s="139"/>
      <c r="DB101" s="139"/>
      <c r="DC101" s="136">
        <f>SUM(DC70:DC100)</f>
        <v>0</v>
      </c>
      <c r="DD101" s="142"/>
      <c r="DE101" s="143"/>
      <c r="DF101" s="148" t="str">
        <f t="shared" si="164"/>
        <v>0</v>
      </c>
      <c r="DG101" s="145"/>
      <c r="DH101" s="139"/>
      <c r="DI101" s="139"/>
      <c r="DJ101" s="186"/>
      <c r="DK101" s="139"/>
      <c r="DL101" s="137">
        <f t="shared" ref="DL101:DM101" si="2480">DL100</f>
        <v>8</v>
      </c>
      <c r="DM101" s="182">
        <f t="shared" si="2480"/>
        <v>1171</v>
      </c>
      <c r="DN101" s="139"/>
      <c r="DO101" s="140">
        <f t="shared" si="172"/>
        <v>2</v>
      </c>
      <c r="DP101" s="185">
        <f t="shared" si="173"/>
        <v>0</v>
      </c>
      <c r="DQ101" s="139"/>
      <c r="DR101" s="139"/>
      <c r="DS101" s="136">
        <f>SUM(DS70:DS100)</f>
        <v>0</v>
      </c>
      <c r="DT101" s="142"/>
      <c r="DU101" s="143"/>
      <c r="DV101" s="148" t="str">
        <f t="shared" si="174"/>
        <v>0</v>
      </c>
      <c r="DW101" s="146"/>
      <c r="DX101" s="139"/>
      <c r="DY101" s="139"/>
      <c r="DZ101" s="186"/>
      <c r="EA101" s="139"/>
      <c r="EB101" s="137">
        <f t="shared" ref="EB101:EC101" si="2481">EB100</f>
        <v>9</v>
      </c>
      <c r="EC101" s="182">
        <f t="shared" si="2481"/>
        <v>1172</v>
      </c>
      <c r="ED101" s="139"/>
      <c r="EE101" s="140">
        <f t="shared" si="182"/>
        <v>5</v>
      </c>
      <c r="EF101" s="187">
        <f t="shared" si="183"/>
        <v>0</v>
      </c>
      <c r="EG101" s="139"/>
      <c r="EH101" s="139"/>
      <c r="EI101" s="136">
        <f>SUM(EI70:EI100)</f>
        <v>0</v>
      </c>
      <c r="EJ101" s="142"/>
      <c r="EK101" s="143"/>
      <c r="EL101" s="148" t="str">
        <f t="shared" si="184"/>
        <v>0</v>
      </c>
      <c r="EM101" s="145"/>
      <c r="EN101" s="139"/>
      <c r="EO101" s="139"/>
      <c r="EP101" s="186"/>
      <c r="EQ101" s="139"/>
      <c r="ER101" s="137">
        <f t="shared" ref="ER101:ES101" si="2482">ER100</f>
        <v>10</v>
      </c>
      <c r="ES101" s="182">
        <f t="shared" si="2482"/>
        <v>1173</v>
      </c>
      <c r="ET101" s="139"/>
      <c r="EU101" s="140">
        <f t="shared" si="192"/>
        <v>19</v>
      </c>
      <c r="EV101" s="185">
        <f t="shared" si="193"/>
        <v>0</v>
      </c>
      <c r="EW101" s="139"/>
      <c r="EX101" s="139"/>
      <c r="EY101" s="136">
        <f>SUM(EY70:EY100)</f>
        <v>0</v>
      </c>
      <c r="EZ101" s="142"/>
      <c r="FA101" s="143"/>
      <c r="FB101" s="148" t="str">
        <f t="shared" si="194"/>
        <v>0</v>
      </c>
      <c r="FC101" s="146"/>
      <c r="FD101" s="139"/>
      <c r="FE101" s="139"/>
      <c r="FF101" s="186"/>
      <c r="FG101" s="139"/>
      <c r="FH101" s="137">
        <f t="shared" ref="FH101:FI101" si="2483">FH100</f>
        <v>11</v>
      </c>
      <c r="FI101" s="182">
        <f t="shared" si="2483"/>
        <v>1174</v>
      </c>
      <c r="FJ101" s="139"/>
      <c r="FK101" s="140">
        <f t="shared" si="202"/>
        <v>4</v>
      </c>
      <c r="FL101" s="185">
        <f t="shared" si="203"/>
        <v>0</v>
      </c>
      <c r="FM101" s="139"/>
      <c r="FN101" s="139"/>
      <c r="FO101" s="136">
        <f>SUM(FO70:FO100)</f>
        <v>0</v>
      </c>
      <c r="FP101" s="142"/>
      <c r="FQ101" s="143"/>
      <c r="FR101" s="148" t="str">
        <f t="shared" si="204"/>
        <v>0</v>
      </c>
      <c r="FS101" s="145"/>
      <c r="FT101" s="139"/>
      <c r="FU101" s="139"/>
      <c r="FV101" s="186"/>
      <c r="FW101" s="139"/>
      <c r="FX101" s="137">
        <f t="shared" ref="FX101:FY101" si="2484">FX100</f>
        <v>12</v>
      </c>
      <c r="FY101" s="182">
        <f t="shared" si="2484"/>
        <v>1175</v>
      </c>
      <c r="FZ101" s="139"/>
      <c r="GA101" s="140">
        <f t="shared" si="212"/>
        <v>2</v>
      </c>
      <c r="GB101" s="185">
        <f t="shared" si="213"/>
        <v>0</v>
      </c>
      <c r="GC101" s="139"/>
      <c r="GD101" s="139"/>
      <c r="GE101" s="136">
        <f>SUM(GE70:GE100)</f>
        <v>0</v>
      </c>
      <c r="GF101" s="142"/>
      <c r="GG101" s="143"/>
      <c r="GH101" s="148" t="str">
        <f t="shared" si="214"/>
        <v>0</v>
      </c>
      <c r="GI101" s="146"/>
      <c r="GJ101" s="139"/>
      <c r="GK101" s="139"/>
      <c r="GL101" s="186"/>
      <c r="GM101" s="139"/>
      <c r="GN101" s="137">
        <f t="shared" ref="GN101:GO101" si="2485">GN100</f>
        <v>13</v>
      </c>
      <c r="GO101" s="182">
        <f t="shared" si="2485"/>
        <v>1176</v>
      </c>
      <c r="GP101" s="139"/>
      <c r="GQ101" s="140">
        <f t="shared" si="222"/>
        <v>3</v>
      </c>
      <c r="GR101" s="185">
        <f t="shared" si="223"/>
        <v>0</v>
      </c>
      <c r="GS101" s="139"/>
      <c r="GT101" s="139"/>
      <c r="GU101" s="136">
        <f>SUM(GU70:GU100)</f>
        <v>0</v>
      </c>
      <c r="GV101" s="142"/>
      <c r="GW101" s="143"/>
      <c r="GX101" s="148" t="str">
        <f t="shared" si="224"/>
        <v>0</v>
      </c>
      <c r="GY101" s="145"/>
      <c r="GZ101" s="139"/>
      <c r="HA101" s="139"/>
      <c r="HB101" s="186"/>
      <c r="HC101" s="139"/>
      <c r="HD101" s="137">
        <f t="shared" ref="HD101:HE101" si="2486">HD100</f>
        <v>14</v>
      </c>
      <c r="HE101" s="182">
        <f t="shared" si="2486"/>
        <v>1177</v>
      </c>
      <c r="HF101" s="139"/>
      <c r="HG101" s="140">
        <f t="shared" si="232"/>
        <v>5</v>
      </c>
      <c r="HH101" s="185">
        <f t="shared" si="233"/>
        <v>0</v>
      </c>
      <c r="HI101" s="139"/>
      <c r="HJ101" s="139"/>
      <c r="HK101" s="136">
        <f>SUM(HK70:HK100)</f>
        <v>0</v>
      </c>
      <c r="HL101" s="142"/>
      <c r="HM101" s="143"/>
      <c r="HN101" s="148" t="str">
        <f t="shared" si="234"/>
        <v>0</v>
      </c>
      <c r="HO101" s="146"/>
      <c r="HP101" s="139"/>
      <c r="HQ101" s="139"/>
      <c r="HR101" s="186"/>
      <c r="HS101" s="139"/>
      <c r="HT101" s="137">
        <f t="shared" ref="HT101:HU101" si="2487">HT100</f>
        <v>15</v>
      </c>
      <c r="HU101" s="182">
        <f t="shared" si="2487"/>
        <v>1178</v>
      </c>
      <c r="HV101" s="139"/>
      <c r="HW101" s="140" t="str">
        <f t="shared" si="242"/>
        <v/>
      </c>
      <c r="HX101" s="187">
        <f t="shared" si="243"/>
        <v>0</v>
      </c>
      <c r="HY101" s="139"/>
      <c r="HZ101" s="139"/>
      <c r="IA101" s="136">
        <f>SUM(IA70:IA100)</f>
        <v>0</v>
      </c>
      <c r="IB101" s="139"/>
      <c r="IC101" s="139"/>
      <c r="ID101" s="139" t="str">
        <f t="shared" si="244"/>
        <v>0</v>
      </c>
      <c r="IE101" s="139"/>
      <c r="IF101" s="139"/>
      <c r="IG101" s="139"/>
      <c r="IH101" s="186"/>
      <c r="II101" s="139"/>
      <c r="IJ101" s="137">
        <f t="shared" ref="IJ101:IK101" si="2488">IJ100</f>
        <v>16</v>
      </c>
      <c r="IK101" s="182">
        <f t="shared" si="2488"/>
        <v>1179</v>
      </c>
      <c r="IL101" s="139"/>
      <c r="IM101" s="140" t="str">
        <f t="shared" si="252"/>
        <v/>
      </c>
      <c r="IN101" s="185">
        <f t="shared" si="253"/>
        <v>0</v>
      </c>
      <c r="IO101" s="139"/>
      <c r="IP101" s="139"/>
      <c r="IQ101" s="136">
        <f>SUM(IQ70:IQ100)</f>
        <v>0</v>
      </c>
      <c r="IR101" s="139"/>
      <c r="IS101" s="139"/>
      <c r="IT101" s="140" t="str">
        <f t="shared" si="254"/>
        <v>0</v>
      </c>
      <c r="IU101" s="140"/>
      <c r="IV101" s="139"/>
      <c r="IW101" s="139"/>
      <c r="IX101" s="186"/>
      <c r="IY101" s="139"/>
      <c r="IZ101" s="137">
        <f t="shared" ref="IZ101:JA101" si="2489">IZ100</f>
        <v>17</v>
      </c>
      <c r="JA101" s="182">
        <f t="shared" si="2489"/>
        <v>1180</v>
      </c>
      <c r="JB101" s="139"/>
      <c r="JC101" s="140" t="str">
        <f t="shared" si="262"/>
        <v/>
      </c>
      <c r="JD101" s="185">
        <f t="shared" si="263"/>
        <v>0</v>
      </c>
      <c r="JE101" s="139"/>
      <c r="JF101" s="139"/>
      <c r="JG101" s="136">
        <f>SUM(JG70:JG100)</f>
        <v>0</v>
      </c>
      <c r="JH101" s="139"/>
      <c r="JI101" s="139"/>
      <c r="JJ101" s="140" t="str">
        <f t="shared" si="264"/>
        <v>0</v>
      </c>
      <c r="JK101" s="140"/>
      <c r="JL101" s="139"/>
      <c r="JM101" s="139"/>
      <c r="JN101" s="186"/>
      <c r="JO101" s="139"/>
      <c r="JP101" s="137">
        <f t="shared" ref="JP101:JQ101" si="2490">JP100</f>
        <v>18</v>
      </c>
      <c r="JQ101" s="182">
        <f t="shared" si="2490"/>
        <v>1181</v>
      </c>
      <c r="JR101" s="139"/>
      <c r="JS101" s="140" t="str">
        <f t="shared" si="272"/>
        <v/>
      </c>
      <c r="JT101" s="185">
        <f t="shared" si="273"/>
        <v>0</v>
      </c>
      <c r="JU101" s="139"/>
      <c r="JV101" s="139"/>
      <c r="JW101" s="136">
        <f>SUM(JW70:JW100)</f>
        <v>0</v>
      </c>
      <c r="JX101" s="139"/>
      <c r="JY101" s="139"/>
      <c r="JZ101" s="140" t="str">
        <f t="shared" si="274"/>
        <v>0</v>
      </c>
      <c r="KA101" s="140"/>
      <c r="KB101" s="139"/>
      <c r="KC101" s="139"/>
      <c r="KD101" s="186"/>
      <c r="KE101" s="139"/>
      <c r="KF101" s="137">
        <f t="shared" ref="KF101:KG101" si="2491">KF100</f>
        <v>19</v>
      </c>
      <c r="KG101" s="182">
        <f t="shared" si="2491"/>
        <v>1182</v>
      </c>
      <c r="KH101" s="139"/>
      <c r="KI101" s="140" t="str">
        <f t="shared" si="282"/>
        <v/>
      </c>
      <c r="KJ101" s="185">
        <f t="shared" si="283"/>
        <v>0</v>
      </c>
      <c r="KK101" s="139"/>
      <c r="KL101" s="139"/>
      <c r="KM101" s="136">
        <f>SUM(KM70:KM100)</f>
        <v>0</v>
      </c>
      <c r="KN101" s="139"/>
      <c r="KO101" s="139"/>
      <c r="KP101" s="140" t="str">
        <f t="shared" si="284"/>
        <v>0</v>
      </c>
      <c r="KQ101" s="140"/>
      <c r="KR101" s="139"/>
      <c r="KS101" s="139"/>
      <c r="KT101" s="186"/>
      <c r="KU101" s="139"/>
      <c r="KV101" s="137">
        <f t="shared" ref="KV101:KW101" si="2492">KV100</f>
        <v>20</v>
      </c>
      <c r="KW101" s="182">
        <f t="shared" si="2492"/>
        <v>1183</v>
      </c>
      <c r="KX101" s="139"/>
      <c r="KY101" s="140" t="str">
        <f t="shared" si="292"/>
        <v/>
      </c>
      <c r="KZ101" s="185">
        <f t="shared" si="293"/>
        <v>0</v>
      </c>
      <c r="LA101" s="139"/>
      <c r="LB101" s="139"/>
      <c r="LC101" s="136">
        <f>SUM(LC70:LC100)</f>
        <v>0</v>
      </c>
      <c r="LD101" s="139"/>
      <c r="LE101" s="139"/>
      <c r="LF101" s="140" t="str">
        <f t="shared" si="294"/>
        <v>0</v>
      </c>
      <c r="LG101" s="140"/>
      <c r="LH101" s="139"/>
      <c r="LI101" s="139"/>
      <c r="LJ101" s="186"/>
      <c r="LK101" s="139"/>
      <c r="LL101" s="136"/>
      <c r="LM101" s="136"/>
      <c r="LN101" s="139"/>
      <c r="LO101" s="139"/>
      <c r="LP101" s="186"/>
      <c r="LQ101" s="139"/>
    </row>
    <row r="102" ht="15.75" customHeight="1">
      <c r="A102" s="151">
        <v>46204.0</v>
      </c>
      <c r="B102" s="152" t="s">
        <v>27</v>
      </c>
      <c r="C102" s="153">
        <f t="shared" si="99"/>
        <v>0</v>
      </c>
      <c r="D102" s="154">
        <f t="shared" ref="D102:E102" si="2493">D101</f>
        <v>1</v>
      </c>
      <c r="E102" s="155">
        <f t="shared" si="2493"/>
        <v>1164</v>
      </c>
      <c r="F102" s="156" t="str">
        <f t="shared" ref="F102:F108" si="2514">IFERROR(IF(S102&gt;=10,"6",IF(S102&gt;=8,"5",IF(S102&gt;=6,"4",IF(S102&gt;=4,"3",IF(S102&gt;=2,"2",IF(S102&gt;=-1,"1",IF(S102&gt;=-2,"-1",IF(S102&gt;=-3,"-2","-3")))))))), F110)</f>
        <v>1</v>
      </c>
      <c r="G102" s="157">
        <f t="shared" si="102"/>
        <v>1</v>
      </c>
      <c r="H102" s="158">
        <f t="shared" si="103"/>
        <v>0</v>
      </c>
      <c r="I102" s="159"/>
      <c r="J102" s="159"/>
      <c r="K102" s="159"/>
      <c r="L102" s="78"/>
      <c r="M102" s="79"/>
      <c r="N102" s="77" t="str">
        <f t="shared" si="104"/>
        <v>0</v>
      </c>
      <c r="O102" s="81">
        <f t="shared" ref="O102:O132" si="2515">L102+N102</f>
        <v>0</v>
      </c>
      <c r="P102" s="160">
        <f t="shared" ref="P102:P132" si="2516">IF(I102&gt;=8000,2.5,IF(I102&gt;=6000,2,IF(I102&gt;=4000,1.5,IF(I102&gt;=2000,1,IF(I102&gt;=1000,0.5,IF(I102&gt;=0,0))))))</f>
        <v>0</v>
      </c>
      <c r="Q102" s="160">
        <f t="shared" ref="Q102:Q132" si="2517">IF(J102&gt;=10000,5,IF(J102&gt;=9000,4.5,IF(J102&gt;=8000,4,IF(J102&gt;=7000,3.5,IF(J102&gt;=6000,3,IF(J102&gt;=5000,2.5,IF(J102&gt;=4000,2,IF(J102&gt;=3000,1.5,IF(J102&gt;=2000,1,IF(J102&gt;=1000,0.5,0))))))))))</f>
        <v>0</v>
      </c>
      <c r="R102" s="160">
        <f t="shared" ref="R102:R132" si="2518">IF(K102&gt;=8000,5,IF(K102&gt;=6000,4,IF(K102&gt;=4000,3,IF(K102&gt;=2000,2,IF(K102&gt;=1000,1,IF(K102&gt;=0,0,IF(K102&gt;=-1000,-1,IF(K102&gt;=-2000,-1.5,IF(K102&gt;=-3000,-4,IF(K102&gt;=-4000,-5,-6))))))))))</f>
        <v>0</v>
      </c>
      <c r="S102" s="160">
        <f t="shared" ref="S102:S132" si="2519">IFERROR(R102+Q102+P102, R102+Q102)</f>
        <v>0</v>
      </c>
      <c r="T102" s="161">
        <f t="shared" ref="T102:U102" si="2494">T101</f>
        <v>2</v>
      </c>
      <c r="U102" s="162">
        <f t="shared" si="2494"/>
        <v>1165</v>
      </c>
      <c r="V102" s="163" t="str">
        <f t="shared" ref="V102:V124" si="2521">IFERROR(IF(AI102&gt;=10,"6",IF(AI102&gt;=8,"5",IF(AI102&gt;=6,"4",IF(AI102&gt;=4,"3",IF(AI102&gt;=2,"2",IF(AI102&gt;=-1,"1",IF(AI102&gt;=-2,"-1",IF(AI102&gt;=-3,"-2","-3")))))))), V109)</f>
        <v>1</v>
      </c>
      <c r="W102" s="164">
        <f t="shared" si="112"/>
        <v>1</v>
      </c>
      <c r="X102" s="165">
        <f t="shared" si="113"/>
        <v>0</v>
      </c>
      <c r="Y102" s="166"/>
      <c r="Z102" s="166"/>
      <c r="AA102" s="166"/>
      <c r="AB102" s="84"/>
      <c r="AC102" s="85"/>
      <c r="AD102" s="83" t="str">
        <f t="shared" si="114"/>
        <v>0</v>
      </c>
      <c r="AE102" s="167">
        <f t="shared" ref="AE102:AE132" si="2522">AB102+AD102</f>
        <v>0</v>
      </c>
      <c r="AF102" s="168">
        <f t="shared" ref="AF102:AF132" si="2523">IF(Y102&gt;=8000,2.5,IF(Y102&gt;=6000,2,IF(Y102&gt;=4000,1.5,IF(Y102&gt;=2000,1,IF(Y102&gt;=1000,0.5,IF(Y102&gt;=0,0))))))</f>
        <v>0</v>
      </c>
      <c r="AG102" s="168">
        <f t="shared" ref="AG102:AG132" si="2524">IF(Z102&gt;=10000,5,IF(Z102&gt;=9000,4.5,IF(Z102&gt;=8000,4,IF(Z102&gt;=7000,3.5,IF(Z102&gt;=6000,3,IF(Z102&gt;=5000,2.5,IF(Z102&gt;=4000,2,IF(Z102&gt;=3000,1.5,IF(Z102&gt;=2000,1,IF(Z102&gt;=1000,0.5,0))))))))))</f>
        <v>0</v>
      </c>
      <c r="AH102" s="168">
        <f t="shared" ref="AH102:AH132" si="2525">IF(AA102&gt;=8000,5,IF(AA102&gt;=6000,4,IF(AA102&gt;=4000,3,IF(AA102&gt;=2000,2,IF(AA102&gt;=1000,1,IF(AA102&gt;=0,0,IF(AA102&gt;=-1000,-1,IF(AA102&gt;=-2000,-1.5,IF(AA102&gt;=-3000,-4,IF(AA102&gt;=-4000,-5,-6))))))))))</f>
        <v>0</v>
      </c>
      <c r="AI102" s="168">
        <f t="shared" ref="AI102:AI132" si="2526">IFERROR(AH102+AG102+AF102, AH102+AG102)</f>
        <v>0</v>
      </c>
      <c r="AJ102" s="154">
        <f t="shared" ref="AJ102:AK102" si="2495">AJ101</f>
        <v>3</v>
      </c>
      <c r="AK102" s="155">
        <f t="shared" si="2495"/>
        <v>1166</v>
      </c>
      <c r="AL102" s="156" t="str">
        <f t="shared" ref="AL102:AL124" si="2528">IFERROR(IF(AY102&gt;=10,"6",IF(AY102&gt;=8,"5",IF(AY102&gt;=6,"4",IF(AY102&gt;=4,"3",IF(AY102&gt;=2,"2",IF(AY102&gt;=-1,"1",IF(AY102&gt;=-2,"-1",IF(AY102&gt;=-3,"-2","-3")))))))), AL109)</f>
        <v>1</v>
      </c>
      <c r="AM102" s="157">
        <f t="shared" si="122"/>
        <v>2</v>
      </c>
      <c r="AN102" s="158">
        <f t="shared" si="123"/>
        <v>0</v>
      </c>
      <c r="AO102" s="159"/>
      <c r="AP102" s="159"/>
      <c r="AQ102" s="159"/>
      <c r="AR102" s="78"/>
      <c r="AS102" s="79"/>
      <c r="AT102" s="77" t="str">
        <f t="shared" si="124"/>
        <v>0</v>
      </c>
      <c r="AU102" s="81">
        <f t="shared" ref="AU102:AU132" si="2529">AR102+AT102</f>
        <v>0</v>
      </c>
      <c r="AV102" s="160">
        <f t="shared" ref="AV102:AV132" si="2530">IF(AO102&gt;=8000,2.5,IF(AO102&gt;=6000,2,IF(AO102&gt;=4000,1.5,IF(AO102&gt;=2000,1,IF(AO102&gt;=1000,0.5,IF(AO102&gt;=0,0))))))</f>
        <v>0</v>
      </c>
      <c r="AW102" s="160">
        <f t="shared" ref="AW102:AW132" si="2531">IF(AP102&gt;=10000,5,IF(AP102&gt;=9000,4.5,IF(AP102&gt;=8000,4,IF(AP102&gt;=7000,3.5,IF(AP102&gt;=6000,3,IF(AP102&gt;=5000,2.5,IF(AP102&gt;=4000,2,IF(AP102&gt;=3000,1.5,IF(AP102&gt;=2000,1,IF(AP102&gt;=1000,0.5,0))))))))))</f>
        <v>0</v>
      </c>
      <c r="AX102" s="160">
        <f t="shared" ref="AX102:AX132" si="2532">IF(AQ102&gt;=8000,5,IF(AQ102&gt;=6000,4,IF(AQ102&gt;=4000,3,IF(AQ102&gt;=2000,2,IF(AQ102&gt;=1000,1,IF(AQ102&gt;=0,0,IF(AQ102&gt;=-1000,-1,IF(AQ102&gt;=-2000,-1.5,IF(AQ102&gt;=-3000,-4,IF(AQ102&gt;=-4000,-5,-6))))))))))</f>
        <v>0</v>
      </c>
      <c r="AY102" s="160">
        <f t="shared" ref="AY102:AY132" si="2533">IFERROR(AX102+AW102+AV102, AX102+AW102)</f>
        <v>0</v>
      </c>
      <c r="AZ102" s="161">
        <f t="shared" ref="AZ102:BA102" si="2496">AZ101</f>
        <v>4</v>
      </c>
      <c r="BA102" s="162">
        <f t="shared" si="2496"/>
        <v>1167</v>
      </c>
      <c r="BB102" s="163" t="str">
        <f t="shared" ref="BB102:BB124" si="2535">IFERROR(IF(BO102&gt;=10,"6",IF(BO102&gt;=8,"5",IF(BO102&gt;=6,"4",IF(BO102&gt;=4,"3",IF(BO102&gt;=2,"2",IF(BO102&gt;=-1,"1",IF(BO102&gt;=-2,"-1",IF(BO102&gt;=-3,"-2","-3")))))))), BB109)</f>
        <v>1</v>
      </c>
      <c r="BC102" s="164">
        <f t="shared" si="132"/>
        <v>4</v>
      </c>
      <c r="BD102" s="165">
        <f t="shared" si="133"/>
        <v>0</v>
      </c>
      <c r="BE102" s="166"/>
      <c r="BF102" s="166"/>
      <c r="BG102" s="166"/>
      <c r="BH102" s="84"/>
      <c r="BI102" s="85"/>
      <c r="BJ102" s="83" t="str">
        <f t="shared" si="134"/>
        <v>0</v>
      </c>
      <c r="BK102" s="167">
        <f t="shared" ref="BK102:BK132" si="2536">BH102+BJ102</f>
        <v>0</v>
      </c>
      <c r="BL102" s="168">
        <f t="shared" ref="BL102:BL132" si="2537">IF(BE102&gt;=8000,2.5,IF(BE102&gt;=6000,2,IF(BE102&gt;=4000,1.5,IF(BE102&gt;=2000,1,IF(BE102&gt;=1000,0.5,IF(BE102&gt;=0,0))))))</f>
        <v>0</v>
      </c>
      <c r="BM102" s="168">
        <f t="shared" ref="BM102:BM132" si="2538">IF(BF102&gt;=10000,5,IF(BF102&gt;=9000,4.5,IF(BF102&gt;=8000,4,IF(BF102&gt;=7000,3.5,IF(BF102&gt;=6000,3,IF(BF102&gt;=5000,2.5,IF(BF102&gt;=4000,2,IF(BF102&gt;=3000,1.5,IF(BF102&gt;=2000,1,IF(BF102&gt;=1000,0.5,0))))))))))</f>
        <v>0</v>
      </c>
      <c r="BN102" s="168">
        <f t="shared" ref="BN102:BN132" si="2539">IF(BG102&gt;=8000,5,IF(BG102&gt;=6000,4,IF(BG102&gt;=4000,3,IF(BG102&gt;=2000,2,IF(BG102&gt;=1000,1,IF(BG102&gt;=0,0,IF(BG102&gt;=-1000,-1,IF(BG102&gt;=-2000,-1.5,IF(BG102&gt;=-3000,-4,IF(BG102&gt;=-4000,-5,-6))))))))))</f>
        <v>0</v>
      </c>
      <c r="BO102" s="168">
        <f t="shared" ref="BO102:BO132" si="2540">IFERROR(BN102+BM102+BL102, BN102+BM102)</f>
        <v>0</v>
      </c>
      <c r="BP102" s="154">
        <f t="shared" ref="BP102:BQ102" si="2497">BP101</f>
        <v>5</v>
      </c>
      <c r="BQ102" s="155">
        <f t="shared" si="2497"/>
        <v>1168</v>
      </c>
      <c r="BR102" s="156" t="str">
        <f t="shared" ref="BR102:BR124" si="2542">IFERROR(IF(CE102&gt;=10,"6",IF(CE102&gt;=8,"5",IF(CE102&gt;=6,"4",IF(CE102&gt;=4,"3",IF(CE102&gt;=2,"2",IF(CE102&gt;=-1,"1",IF(CE102&gt;=-2,"-1",IF(CE102&gt;=-3,"-2","-3")))))))), BR109)</f>
        <v>1</v>
      </c>
      <c r="BS102" s="157">
        <f t="shared" si="142"/>
        <v>4</v>
      </c>
      <c r="BT102" s="158">
        <f t="shared" si="143"/>
        <v>0</v>
      </c>
      <c r="BU102" s="159"/>
      <c r="BV102" s="159"/>
      <c r="BW102" s="159"/>
      <c r="BX102" s="78"/>
      <c r="BY102" s="79"/>
      <c r="BZ102" s="77" t="str">
        <f t="shared" si="144"/>
        <v>0</v>
      </c>
      <c r="CA102" s="81">
        <f t="shared" ref="CA102:CA132" si="2543">BX102+BZ102</f>
        <v>0</v>
      </c>
      <c r="CB102" s="160">
        <f t="shared" ref="CB102:CB132" si="2544">IF(BU102&gt;=8000,2.5,IF(BU102&gt;=6000,2,IF(BU102&gt;=4000,1.5,IF(BU102&gt;=2000,1,IF(BU102&gt;=1000,0.5,IF(BU102&gt;=0,0))))))</f>
        <v>0</v>
      </c>
      <c r="CC102" s="160">
        <f t="shared" ref="CC102:CC132" si="2545">IF(BV102&gt;=10000,5,IF(BV102&gt;=9000,4.5,IF(BV102&gt;=8000,4,IF(BV102&gt;=7000,3.5,IF(BV102&gt;=6000,3,IF(BV102&gt;=5000,2.5,IF(BV102&gt;=4000,2,IF(BV102&gt;=3000,1.5,IF(BV102&gt;=2000,1,IF(BV102&gt;=1000,0.5,0))))))))))</f>
        <v>0</v>
      </c>
      <c r="CD102" s="160">
        <f t="shared" ref="CD102:CD132" si="2546">IF(BW102&gt;=8000,5,IF(BW102&gt;=6000,4,IF(BW102&gt;=4000,3,IF(BW102&gt;=2000,2,IF(BW102&gt;=1000,1,IF(BW102&gt;=0,0,IF(BW102&gt;=-1000,-1,IF(BW102&gt;=-2000,-1.5,IF(BW102&gt;=-3000,-4,IF(BW102&gt;=-4000,-5,-6))))))))))</f>
        <v>0</v>
      </c>
      <c r="CE102" s="160">
        <f t="shared" ref="CE102:CE132" si="2547">IFERROR(CD102+CC102+CB102, CD102+CC102)</f>
        <v>0</v>
      </c>
      <c r="CF102" s="161">
        <f t="shared" ref="CF102:CG102" si="2498">CF101</f>
        <v>6</v>
      </c>
      <c r="CG102" s="162">
        <f t="shared" si="2498"/>
        <v>1169</v>
      </c>
      <c r="CH102" s="163" t="str">
        <f t="shared" ref="CH102:CH124" si="2549">IFERROR(IF(CU102&gt;=10,"6",IF(CU102&gt;=8,"5",IF(CU102&gt;=6,"4",IF(CU102&gt;=4,"3",IF(CU102&gt;=2,"2",IF(CU102&gt;=-1,"1",IF(CU102&gt;=-2,"-1",IF(CU102&gt;=-3,"-2","-3")))))))), CH109)</f>
        <v>1</v>
      </c>
      <c r="CI102" s="164">
        <f t="shared" si="152"/>
        <v>2</v>
      </c>
      <c r="CJ102" s="165">
        <f t="shared" si="153"/>
        <v>0</v>
      </c>
      <c r="CK102" s="166"/>
      <c r="CL102" s="166"/>
      <c r="CM102" s="166"/>
      <c r="CN102" s="84"/>
      <c r="CO102" s="85"/>
      <c r="CP102" s="83" t="str">
        <f t="shared" si="154"/>
        <v>0</v>
      </c>
      <c r="CQ102" s="167">
        <f t="shared" ref="CQ102:CQ132" si="2550">CN102+CP102</f>
        <v>0</v>
      </c>
      <c r="CR102" s="168">
        <f t="shared" ref="CR102:CR132" si="2551">IF(CK102&gt;=8000,2.5,IF(CK102&gt;=6000,2,IF(CK102&gt;=4000,1.5,IF(CK102&gt;=2000,1,IF(CK102&gt;=1000,0.5,IF(CK102&gt;=0,0))))))</f>
        <v>0</v>
      </c>
      <c r="CS102" s="168">
        <f t="shared" ref="CS102:CS132" si="2552">IF(CL102&gt;=10000,5,IF(CL102&gt;=9000,4.5,IF(CL102&gt;=8000,4,IF(CL102&gt;=7000,3.5,IF(CL102&gt;=6000,3,IF(CL102&gt;=5000,2.5,IF(CL102&gt;=4000,2,IF(CL102&gt;=3000,1.5,IF(CL102&gt;=2000,1,IF(CL102&gt;=1000,0.5,0))))))))))</f>
        <v>0</v>
      </c>
      <c r="CT102" s="168">
        <f t="shared" ref="CT102:CT132" si="2553">IF(CM102&gt;=8000,5,IF(CM102&gt;=6000,4,IF(CM102&gt;=4000,3,IF(CM102&gt;=2000,2,IF(CM102&gt;=1000,1,IF(CM102&gt;=0,0,IF(CM102&gt;=-1000,-1,IF(CM102&gt;=-2000,-1.5,IF(CM102&gt;=-3000,-4,IF(CM102&gt;=-4000,-5,-6))))))))))</f>
        <v>0</v>
      </c>
      <c r="CU102" s="168">
        <f t="shared" ref="CU102:CU132" si="2554">IFERROR(CT102+CS102+CR102, CT102+CS102)</f>
        <v>0</v>
      </c>
      <c r="CV102" s="154">
        <f t="shared" ref="CV102:CW102" si="2499">CV101</f>
        <v>7</v>
      </c>
      <c r="CW102" s="155">
        <f t="shared" si="2499"/>
        <v>1170</v>
      </c>
      <c r="CX102" s="156" t="str">
        <f t="shared" ref="CX102:CX124" si="2556">IFERROR(IF(DK102&gt;=10,"6",IF(DK102&gt;=8,"5",IF(DK102&gt;=6,"4",IF(DK102&gt;=4,"3",IF(DK102&gt;=2,"2",IF(DK102&gt;=-1,"1",IF(DK102&gt;=-2,"-1",IF(DK102&gt;=-3,"-2","-3")))))))), CX109)</f>
        <v>1</v>
      </c>
      <c r="CY102" s="157">
        <f t="shared" si="162"/>
        <v>2</v>
      </c>
      <c r="CZ102" s="158">
        <f t="shared" si="163"/>
        <v>0</v>
      </c>
      <c r="DA102" s="159"/>
      <c r="DB102" s="159"/>
      <c r="DC102" s="159"/>
      <c r="DD102" s="78"/>
      <c r="DE102" s="79"/>
      <c r="DF102" s="77" t="str">
        <f t="shared" si="164"/>
        <v>0</v>
      </c>
      <c r="DG102" s="81">
        <f t="shared" ref="DG102:DG132" si="2557">DD102+DF102</f>
        <v>0</v>
      </c>
      <c r="DH102" s="160">
        <f t="shared" ref="DH102:DH132" si="2558">IF(DA102&gt;=8000,2.5,IF(DA102&gt;=6000,2,IF(DA102&gt;=4000,1.5,IF(DA102&gt;=2000,1,IF(DA102&gt;=1000,0.5,IF(DA102&gt;=0,0))))))</f>
        <v>0</v>
      </c>
      <c r="DI102" s="160">
        <f t="shared" ref="DI102:DI132" si="2559">IF(DB102&gt;=10000,5,IF(DB102&gt;=9000,4.5,IF(DB102&gt;=8000,4,IF(DB102&gt;=7000,3.5,IF(DB102&gt;=6000,3,IF(DB102&gt;=5000,2.5,IF(DB102&gt;=4000,2,IF(DB102&gt;=3000,1.5,IF(DB102&gt;=2000,1,IF(DB102&gt;=1000,0.5,0))))))))))</f>
        <v>0</v>
      </c>
      <c r="DJ102" s="160">
        <f t="shared" ref="DJ102:DJ132" si="2560">IF(DC102&gt;=8000,5,IF(DC102&gt;=6000,4,IF(DC102&gt;=4000,3,IF(DC102&gt;=2000,2,IF(DC102&gt;=1000,1,IF(DC102&gt;=0,0,IF(DC102&gt;=-1000,-1,IF(DC102&gt;=-2000,-1.5,IF(DC102&gt;=-3000,-4,IF(DC102&gt;=-4000,-5,-6))))))))))</f>
        <v>0</v>
      </c>
      <c r="DK102" s="160">
        <f t="shared" ref="DK102:DK132" si="2561">IFERROR(DJ102+DI102+DH102, DJ102+DI102)</f>
        <v>0</v>
      </c>
      <c r="DL102" s="161">
        <f t="shared" ref="DL102:DM102" si="2500">DL101</f>
        <v>8</v>
      </c>
      <c r="DM102" s="162">
        <f t="shared" si="2500"/>
        <v>1171</v>
      </c>
      <c r="DN102" s="163" t="str">
        <f t="shared" ref="DN102:DN124" si="2563">IFERROR(IF(EA102&gt;=10,"6",IF(EA102&gt;=8,"5",IF(EA102&gt;=6,"4",IF(EA102&gt;=4,"3",IF(EA102&gt;=2,"2",IF(EA102&gt;=-1,"1",IF(EA102&gt;=-2,"-1",IF(EA102&gt;=-3,"-2","-3")))))))), DN109)</f>
        <v>1</v>
      </c>
      <c r="DO102" s="164">
        <f t="shared" si="172"/>
        <v>2</v>
      </c>
      <c r="DP102" s="165">
        <f t="shared" si="173"/>
        <v>0</v>
      </c>
      <c r="DQ102" s="166"/>
      <c r="DR102" s="166"/>
      <c r="DS102" s="166"/>
      <c r="DT102" s="84"/>
      <c r="DU102" s="85"/>
      <c r="DV102" s="83" t="str">
        <f t="shared" si="174"/>
        <v>0</v>
      </c>
      <c r="DW102" s="167">
        <f t="shared" ref="DW102:DW132" si="2564">DT102+DV102</f>
        <v>0</v>
      </c>
      <c r="DX102" s="168">
        <f t="shared" ref="DX102:DX132" si="2565">IF(DQ102&gt;=8000,2.5,IF(DQ102&gt;=6000,2,IF(DQ102&gt;=4000,1.5,IF(DQ102&gt;=2000,1,IF(DQ102&gt;=1000,0.5,IF(DQ102&gt;=0,0))))))</f>
        <v>0</v>
      </c>
      <c r="DY102" s="168">
        <f t="shared" ref="DY102:DY132" si="2566">IF(DR102&gt;=10000,5,IF(DR102&gt;=9000,4.5,IF(DR102&gt;=8000,4,IF(DR102&gt;=7000,3.5,IF(DR102&gt;=6000,3,IF(DR102&gt;=5000,2.5,IF(DR102&gt;=4000,2,IF(DR102&gt;=3000,1.5,IF(DR102&gt;=2000,1,IF(DR102&gt;=1000,0.5,0))))))))))</f>
        <v>0</v>
      </c>
      <c r="DZ102" s="168">
        <f t="shared" ref="DZ102:DZ132" si="2567">IF(DS102&gt;=8000,5,IF(DS102&gt;=6000,4,IF(DS102&gt;=4000,3,IF(DS102&gt;=2000,2,IF(DS102&gt;=1000,1,IF(DS102&gt;=0,0,IF(DS102&gt;=-1000,-1,IF(DS102&gt;=-2000,-1.5,IF(DS102&gt;=-3000,-4,IF(DS102&gt;=-4000,-5,-6))))))))))</f>
        <v>0</v>
      </c>
      <c r="EA102" s="168">
        <f t="shared" ref="EA102:EA132" si="2568">IFERROR(DZ102+DY102+DX102, DZ102+DY102)</f>
        <v>0</v>
      </c>
      <c r="EB102" s="154">
        <f t="shared" ref="EB102:EC102" si="2501">EB101</f>
        <v>9</v>
      </c>
      <c r="EC102" s="155">
        <f t="shared" si="2501"/>
        <v>1172</v>
      </c>
      <c r="ED102" s="156" t="str">
        <f t="shared" ref="ED102:ED124" si="2570">IFERROR(IF(EQ102&gt;=10,"6",IF(EQ102&gt;=8,"5",IF(EQ102&gt;=6,"4",IF(EQ102&gt;=4,"3",IF(EQ102&gt;=2,"2",IF(EQ102&gt;=-1,"1",IF(EQ102&gt;=-2,"-1",IF(EQ102&gt;=-3,"-2","-3")))))))), ED109)</f>
        <v>1</v>
      </c>
      <c r="EE102" s="157">
        <f t="shared" si="182"/>
        <v>5</v>
      </c>
      <c r="EF102" s="169">
        <f t="shared" si="183"/>
        <v>0</v>
      </c>
      <c r="EG102" s="159"/>
      <c r="EH102" s="159"/>
      <c r="EI102" s="159"/>
      <c r="EJ102" s="78"/>
      <c r="EK102" s="79"/>
      <c r="EL102" s="77" t="str">
        <f t="shared" si="184"/>
        <v>0</v>
      </c>
      <c r="EM102" s="81">
        <f t="shared" ref="EM102:EM132" si="2571">EJ102+EL102</f>
        <v>0</v>
      </c>
      <c r="EN102" s="160">
        <f t="shared" ref="EN102:EN132" si="2572">IF(EG102&gt;=8000,2.5,IF(EG102&gt;=6000,2,IF(EG102&gt;=4000,1.5,IF(EG102&gt;=2000,1,IF(EG102&gt;=1000,0.5,IF(EG102&gt;=0,0))))))</f>
        <v>0</v>
      </c>
      <c r="EO102" s="160">
        <f t="shared" ref="EO102:EO132" si="2573">IF(EH102&gt;=10000,5,IF(EH102&gt;=9000,4.5,IF(EH102&gt;=8000,4,IF(EH102&gt;=7000,3.5,IF(EH102&gt;=6000,3,IF(EH102&gt;=5000,2.5,IF(EH102&gt;=4000,2,IF(EH102&gt;=3000,1.5,IF(EH102&gt;=2000,1,IF(EH102&gt;=1000,0.5,0))))))))))</f>
        <v>0</v>
      </c>
      <c r="EP102" s="160">
        <f t="shared" ref="EP102:EP132" si="2574">IF(EI102&gt;=8000,5,IF(EI102&gt;=6000,4,IF(EI102&gt;=4000,3,IF(EI102&gt;=2000,2,IF(EI102&gt;=1000,1,IF(EI102&gt;=0,0,IF(EI102&gt;=-1000,-1,IF(EI102&gt;=-2000,-1.5,IF(EI102&gt;=-3000,-4,IF(EI102&gt;=-4000,-5,-6))))))))))</f>
        <v>0</v>
      </c>
      <c r="EQ102" s="160">
        <f t="shared" ref="EQ102:EQ132" si="2575">IFERROR(EP102+EO102+EN102, EP102+EO102)</f>
        <v>0</v>
      </c>
      <c r="ER102" s="161">
        <f t="shared" ref="ER102:ES102" si="2502">ER101</f>
        <v>10</v>
      </c>
      <c r="ES102" s="162">
        <f t="shared" si="2502"/>
        <v>1173</v>
      </c>
      <c r="ET102" s="163" t="str">
        <f t="shared" ref="ET102:ET124" si="2577">IFERROR(IF(FG102&gt;=10,"6",IF(FG102&gt;=8,"5",IF(FG102&gt;=6,"4",IF(FG102&gt;=4,"3",IF(FG102&gt;=2,"2",IF(FG102&gt;=-1,"1",IF(FG102&gt;=-2,"-1",IF(FG102&gt;=-3,"-2","-3")))))))), ET109)</f>
        <v>1</v>
      </c>
      <c r="EU102" s="164">
        <f t="shared" si="192"/>
        <v>19</v>
      </c>
      <c r="EV102" s="165">
        <f t="shared" si="193"/>
        <v>0</v>
      </c>
      <c r="EW102" s="166"/>
      <c r="EX102" s="166"/>
      <c r="EY102" s="166"/>
      <c r="EZ102" s="84"/>
      <c r="FA102" s="85"/>
      <c r="FB102" s="83" t="str">
        <f t="shared" si="194"/>
        <v>0</v>
      </c>
      <c r="FC102" s="167">
        <f t="shared" ref="FC102:FC132" si="2578">EZ102+FB102</f>
        <v>0</v>
      </c>
      <c r="FD102" s="168">
        <f t="shared" ref="FD102:FD132" si="2579">IF(EW102&gt;=8000,2.5,IF(EW102&gt;=6000,2,IF(EW102&gt;=4000,1.5,IF(EW102&gt;=2000,1,IF(EW102&gt;=1000,0.5,IF(EW102&gt;=0,0))))))</f>
        <v>0</v>
      </c>
      <c r="FE102" s="168">
        <f t="shared" ref="FE102:FE132" si="2580">IF(EX102&gt;=10000,5,IF(EX102&gt;=9000,4.5,IF(EX102&gt;=8000,4,IF(EX102&gt;=7000,3.5,IF(EX102&gt;=6000,3,IF(EX102&gt;=5000,2.5,IF(EX102&gt;=4000,2,IF(EX102&gt;=3000,1.5,IF(EX102&gt;=2000,1,IF(EX102&gt;=1000,0.5,0))))))))))</f>
        <v>0</v>
      </c>
      <c r="FF102" s="168">
        <f t="shared" ref="FF102:FF132" si="2581">IF(EY102&gt;=8000,5,IF(EY102&gt;=6000,4,IF(EY102&gt;=4000,3,IF(EY102&gt;=2000,2,IF(EY102&gt;=1000,1,IF(EY102&gt;=0,0,IF(EY102&gt;=-1000,-1,IF(EY102&gt;=-2000,-1.5,IF(EY102&gt;=-3000,-4,IF(EY102&gt;=-4000,-5,-6))))))))))</f>
        <v>0</v>
      </c>
      <c r="FG102" s="168">
        <f t="shared" ref="FG102:FG132" si="2582">IFERROR(FF102+FE102+FD102, FF102+FE102)</f>
        <v>0</v>
      </c>
      <c r="FH102" s="154">
        <f t="shared" ref="FH102:FI102" si="2503">FH101</f>
        <v>11</v>
      </c>
      <c r="FI102" s="155">
        <f t="shared" si="2503"/>
        <v>1174</v>
      </c>
      <c r="FJ102" s="156" t="str">
        <f t="shared" ref="FJ102:FJ124" si="2584">IFERROR(IF(FW102&gt;=10,"6",IF(FW102&gt;=8,"5",IF(FW102&gt;=6,"4",IF(FW102&gt;=4,"3",IF(FW102&gt;=2,"2",IF(FW102&gt;=-1,"1",IF(FW102&gt;=-2,"-1",IF(FW102&gt;=-3,"-2","-3")))))))), FJ109)</f>
        <v>1</v>
      </c>
      <c r="FK102" s="157">
        <f t="shared" si="202"/>
        <v>4</v>
      </c>
      <c r="FL102" s="158">
        <f t="shared" si="203"/>
        <v>0</v>
      </c>
      <c r="FM102" s="159"/>
      <c r="FN102" s="159"/>
      <c r="FO102" s="159"/>
      <c r="FP102" s="78"/>
      <c r="FQ102" s="79"/>
      <c r="FR102" s="77" t="str">
        <f t="shared" si="204"/>
        <v>0</v>
      </c>
      <c r="FS102" s="81">
        <f t="shared" ref="FS102:FS132" si="2585">FP102+FR102</f>
        <v>0</v>
      </c>
      <c r="FT102" s="160">
        <f t="shared" ref="FT102:FT132" si="2586">IF(FM102&gt;=8000,2.5,IF(FM102&gt;=6000,2,IF(FM102&gt;=4000,1.5,IF(FM102&gt;=2000,1,IF(FM102&gt;=1000,0.5,IF(FM102&gt;=0,0))))))</f>
        <v>0</v>
      </c>
      <c r="FU102" s="160">
        <f t="shared" ref="FU102:FU132" si="2587">IF(FN102&gt;=10000,5,IF(FN102&gt;=9000,4.5,IF(FN102&gt;=8000,4,IF(FN102&gt;=7000,3.5,IF(FN102&gt;=6000,3,IF(FN102&gt;=5000,2.5,IF(FN102&gt;=4000,2,IF(FN102&gt;=3000,1.5,IF(FN102&gt;=2000,1,IF(FN102&gt;=1000,0.5,0))))))))))</f>
        <v>0</v>
      </c>
      <c r="FV102" s="160">
        <f t="shared" ref="FV102:FV132" si="2588">IF(FO102&gt;=8000,5,IF(FO102&gt;=6000,4,IF(FO102&gt;=4000,3,IF(FO102&gt;=2000,2,IF(FO102&gt;=1000,1,IF(FO102&gt;=0,0,IF(FO102&gt;=-1000,-1,IF(FO102&gt;=-2000,-1.5,IF(FO102&gt;=-3000,-4,IF(FO102&gt;=-4000,-5,-6))))))))))</f>
        <v>0</v>
      </c>
      <c r="FW102" s="160">
        <f t="shared" ref="FW102:FW132" si="2589">IFERROR(FV102+FU102+FT102, FV102+FU102)</f>
        <v>0</v>
      </c>
      <c r="FX102" s="161">
        <f t="shared" ref="FX102:FY102" si="2504">FX101</f>
        <v>12</v>
      </c>
      <c r="FY102" s="162">
        <f t="shared" si="2504"/>
        <v>1175</v>
      </c>
      <c r="FZ102" s="163" t="str">
        <f t="shared" ref="FZ102:FZ124" si="2591">IFERROR(IF(GM102&gt;=10,"6",IF(GM102&gt;=8,"5",IF(GM102&gt;=6,"4",IF(GM102&gt;=4,"3",IF(GM102&gt;=2,"2",IF(GM102&gt;=-1,"1",IF(GM102&gt;=-2,"-1",IF(GM102&gt;=-3,"-2","-3")))))))), FZ109)</f>
        <v>1</v>
      </c>
      <c r="GA102" s="164">
        <f t="shared" si="212"/>
        <v>2</v>
      </c>
      <c r="GB102" s="165">
        <f t="shared" si="213"/>
        <v>0</v>
      </c>
      <c r="GC102" s="166"/>
      <c r="GD102" s="166"/>
      <c r="GE102" s="166"/>
      <c r="GF102" s="84"/>
      <c r="GG102" s="85"/>
      <c r="GH102" s="83" t="str">
        <f t="shared" si="214"/>
        <v>0</v>
      </c>
      <c r="GI102" s="167">
        <f t="shared" ref="GI102:GI132" si="2592">GF102+GH102</f>
        <v>0</v>
      </c>
      <c r="GJ102" s="168">
        <f t="shared" ref="GJ102:GJ132" si="2593">IF(GC102&gt;=8000,2.5,IF(GC102&gt;=6000,2,IF(GC102&gt;=4000,1.5,IF(GC102&gt;=2000,1,IF(GC102&gt;=1000,0.5,IF(GC102&gt;=0,0))))))</f>
        <v>0</v>
      </c>
      <c r="GK102" s="168">
        <f t="shared" ref="GK102:GK132" si="2594">IF(GD102&gt;=10000,5,IF(GD102&gt;=9000,4.5,IF(GD102&gt;=8000,4,IF(GD102&gt;=7000,3.5,IF(GD102&gt;=6000,3,IF(GD102&gt;=5000,2.5,IF(GD102&gt;=4000,2,IF(GD102&gt;=3000,1.5,IF(GD102&gt;=2000,1,IF(GD102&gt;=1000,0.5,0))))))))))</f>
        <v>0</v>
      </c>
      <c r="GL102" s="168">
        <f t="shared" ref="GL102:GL132" si="2595">IF(GE102&gt;=8000,5,IF(GE102&gt;=6000,4,IF(GE102&gt;=4000,3,IF(GE102&gt;=2000,2,IF(GE102&gt;=1000,1,IF(GE102&gt;=0,0,IF(GE102&gt;=-1000,-1,IF(GE102&gt;=-2000,-1.5,IF(GE102&gt;=-3000,-4,IF(GE102&gt;=-4000,-5,-6))))))))))</f>
        <v>0</v>
      </c>
      <c r="GM102" s="168">
        <f t="shared" ref="GM102:GM132" si="2596">IFERROR(GL102+GK102+GJ102, GL102+GK102)</f>
        <v>0</v>
      </c>
      <c r="GN102" s="154">
        <f t="shared" ref="GN102:GO102" si="2505">GN101</f>
        <v>13</v>
      </c>
      <c r="GO102" s="155">
        <f t="shared" si="2505"/>
        <v>1176</v>
      </c>
      <c r="GP102" s="156" t="str">
        <f t="shared" ref="GP102:GP124" si="2598">IFERROR(IF(HC102&gt;=10,"6",IF(HC102&gt;=8,"5",IF(HC102&gt;=6,"4",IF(HC102&gt;=4,"3",IF(HC102&gt;=2,"2",IF(HC102&gt;=-1,"1",IF(HC102&gt;=-2,"-1",IF(HC102&gt;=-3,"-2","-3")))))))), GP109)</f>
        <v>1</v>
      </c>
      <c r="GQ102" s="157">
        <f t="shared" si="222"/>
        <v>3</v>
      </c>
      <c r="GR102" s="158">
        <f t="shared" si="223"/>
        <v>0</v>
      </c>
      <c r="GS102" s="159"/>
      <c r="GT102" s="159"/>
      <c r="GU102" s="159"/>
      <c r="GV102" s="78"/>
      <c r="GW102" s="79"/>
      <c r="GX102" s="77" t="str">
        <f t="shared" si="224"/>
        <v>0</v>
      </c>
      <c r="GY102" s="81">
        <f t="shared" ref="GY102:GY132" si="2599">GV102+GX102</f>
        <v>0</v>
      </c>
      <c r="GZ102" s="160">
        <f t="shared" ref="GZ102:GZ132" si="2600">IF(GS102&gt;=8000,2.5,IF(GS102&gt;=6000,2,IF(GS102&gt;=4000,1.5,IF(GS102&gt;=2000,1,IF(GS102&gt;=1000,0.5,IF(GS102&gt;=0,0))))))</f>
        <v>0</v>
      </c>
      <c r="HA102" s="160">
        <f t="shared" ref="HA102:HA132" si="2601">IF(GT102&gt;=10000,5,IF(GT102&gt;=9000,4.5,IF(GT102&gt;=8000,4,IF(GT102&gt;=7000,3.5,IF(GT102&gt;=6000,3,IF(GT102&gt;=5000,2.5,IF(GT102&gt;=4000,2,IF(GT102&gt;=3000,1.5,IF(GT102&gt;=2000,1,IF(GT102&gt;=1000,0.5,0))))))))))</f>
        <v>0</v>
      </c>
      <c r="HB102" s="160">
        <f t="shared" ref="HB102:HB132" si="2602">IF(GU102&gt;=8000,5,IF(GU102&gt;=6000,4,IF(GU102&gt;=4000,3,IF(GU102&gt;=2000,2,IF(GU102&gt;=1000,1,IF(GU102&gt;=0,0,IF(GU102&gt;=-1000,-1,IF(GU102&gt;=-2000,-1.5,IF(GU102&gt;=-3000,-4,IF(GU102&gt;=-4000,-5,-6))))))))))</f>
        <v>0</v>
      </c>
      <c r="HC102" s="160">
        <f t="shared" ref="HC102:HC132" si="2603">IFERROR(HB102+HA102+GZ102, HB102+HA102)</f>
        <v>0</v>
      </c>
      <c r="HD102" s="161">
        <f t="shared" ref="HD102:HE102" si="2506">HD101</f>
        <v>14</v>
      </c>
      <c r="HE102" s="162">
        <f t="shared" si="2506"/>
        <v>1177</v>
      </c>
      <c r="HF102" s="163" t="str">
        <f t="shared" ref="HF102:HF124" si="2605">IFERROR(IF(HS102&gt;=10,"6",IF(HS102&gt;=8,"5",IF(HS102&gt;=6,"4",IF(HS102&gt;=4,"3",IF(HS102&gt;=2,"2",IF(HS102&gt;=-1,"1",IF(HS102&gt;=-2,"-1",IF(HS102&gt;=-3,"-2","-3")))))))), HF109)</f>
        <v>1</v>
      </c>
      <c r="HG102" s="164">
        <f t="shared" si="232"/>
        <v>5</v>
      </c>
      <c r="HH102" s="165">
        <f t="shared" si="233"/>
        <v>0</v>
      </c>
      <c r="HI102" s="166"/>
      <c r="HJ102" s="166"/>
      <c r="HK102" s="166"/>
      <c r="HL102" s="84"/>
      <c r="HM102" s="85"/>
      <c r="HN102" s="83" t="str">
        <f t="shared" si="234"/>
        <v>0</v>
      </c>
      <c r="HO102" s="167">
        <f t="shared" ref="HO102:HO132" si="2606">HL102+HN102</f>
        <v>0</v>
      </c>
      <c r="HP102" s="168">
        <f t="shared" ref="HP102:HP132" si="2607">IF(HI102&gt;=8000,2.5,IF(HI102&gt;=6000,2,IF(HI102&gt;=4000,1.5,IF(HI102&gt;=2000,1,IF(HI102&gt;=1000,0.5,IF(HI102&gt;=0,0))))))</f>
        <v>0</v>
      </c>
      <c r="HQ102" s="168">
        <f t="shared" ref="HQ102:HQ132" si="2608">IF(HJ102&gt;=10000,5,IF(HJ102&gt;=9000,4.5,IF(HJ102&gt;=8000,4,IF(HJ102&gt;=7000,3.5,IF(HJ102&gt;=6000,3,IF(HJ102&gt;=5000,2.5,IF(HJ102&gt;=4000,2,IF(HJ102&gt;=3000,1.5,IF(HJ102&gt;=2000,1,IF(HJ102&gt;=1000,0.5,0))))))))))</f>
        <v>0</v>
      </c>
      <c r="HR102" s="168">
        <f t="shared" ref="HR102:HR132" si="2609">IF(HK102&gt;=8000,5,IF(HK102&gt;=6000,4,IF(HK102&gt;=4000,3,IF(HK102&gt;=2000,2,IF(HK102&gt;=1000,1,IF(HK102&gt;=0,0,IF(HK102&gt;=-1000,-1,IF(HK102&gt;=-2000,-1.5,IF(HK102&gt;=-3000,-4,IF(HK102&gt;=-4000,-5,-6))))))))))</f>
        <v>0</v>
      </c>
      <c r="HS102" s="168">
        <f t="shared" ref="HS102:HS132" si="2610">IFERROR(HR102+HQ102+HP102, HR102+HQ102)</f>
        <v>0</v>
      </c>
      <c r="HT102" s="154">
        <f t="shared" ref="HT102:HU102" si="2507">HT101</f>
        <v>15</v>
      </c>
      <c r="HU102" s="155">
        <f t="shared" si="2507"/>
        <v>1178</v>
      </c>
      <c r="HV102" s="156" t="str">
        <f t="shared" ref="HV102:HV124" si="2612">IFERROR(IF(II102&gt;=10,"6",IF(II102&gt;=8,"5",IF(II102&gt;=6,"4",IF(II102&gt;=4,"3",IF(II102&gt;=2,"2",IF(II102&gt;=-1,"1",IF(II102&gt;=-2,"-1",IF(II102&gt;=-3,"-2","-3")))))))), HV109)</f>
        <v>1</v>
      </c>
      <c r="HW102" s="157" t="str">
        <f t="shared" si="242"/>
        <v/>
      </c>
      <c r="HX102" s="169">
        <f t="shared" si="243"/>
        <v>0</v>
      </c>
      <c r="HY102" s="159"/>
      <c r="HZ102" s="159"/>
      <c r="IA102" s="159"/>
      <c r="IB102" s="160"/>
      <c r="IC102" s="160"/>
      <c r="ID102" s="160" t="str">
        <f t="shared" si="244"/>
        <v>0</v>
      </c>
      <c r="IE102" s="160">
        <f t="shared" ref="IE102:IE132" si="2613">IB102+ID102</f>
        <v>0</v>
      </c>
      <c r="IF102" s="160">
        <f t="shared" ref="IF102:IF132" si="2614">IF(HY102&gt;=8000,2.5,IF(HY102&gt;=6000,2,IF(HY102&gt;=4000,1.5,IF(HY102&gt;=2000,1,IF(HY102&gt;=1000,0.5,IF(HY102&gt;=0,0))))))</f>
        <v>0</v>
      </c>
      <c r="IG102" s="160">
        <f t="shared" ref="IG102:IG132" si="2615">IF(HZ102&gt;=10000,5,IF(HZ102&gt;=9000,4.5,IF(HZ102&gt;=8000,4,IF(HZ102&gt;=7000,3.5,IF(HZ102&gt;=6000,3,IF(HZ102&gt;=5000,2.5,IF(HZ102&gt;=4000,2,IF(HZ102&gt;=3000,1.5,IF(HZ102&gt;=2000,1,IF(HZ102&gt;=1000,0.5,0))))))))))</f>
        <v>0</v>
      </c>
      <c r="IH102" s="160">
        <f t="shared" ref="IH102:IH132" si="2616">IF(IA102&gt;=8000,5,IF(IA102&gt;=6000,4,IF(IA102&gt;=4000,3,IF(IA102&gt;=2000,2,IF(IA102&gt;=1000,1,IF(IA102&gt;=0,0,IF(IA102&gt;=-1000,-1,IF(IA102&gt;=-2000,-1.5,IF(IA102&gt;=-3000,-4,IF(IA102&gt;=-4000,-5,-6))))))))))</f>
        <v>0</v>
      </c>
      <c r="II102" s="160">
        <f t="shared" ref="II102:II132" si="2617">IFERROR(IH102+IG102+IF102, IH102+IG102)</f>
        <v>0</v>
      </c>
      <c r="IJ102" s="161">
        <f t="shared" ref="IJ102:IK102" si="2508">IJ101</f>
        <v>16</v>
      </c>
      <c r="IK102" s="162">
        <f t="shared" si="2508"/>
        <v>1179</v>
      </c>
      <c r="IL102" s="163" t="str">
        <f t="shared" ref="IL102:IL124" si="2619">IFERROR(IF(IY102&gt;=10,"6",IF(IY102&gt;=8,"5",IF(IY102&gt;=6,"4",IF(IY102&gt;=4,"3",IF(IY102&gt;=2,"2",IF(IY102&gt;=-1,"1",IF(IY102&gt;=-2,"-1",IF(IY102&gt;=-3,"-2","-3")))))))), IL109)</f>
        <v>1</v>
      </c>
      <c r="IM102" s="164" t="str">
        <f t="shared" si="252"/>
        <v/>
      </c>
      <c r="IN102" s="165">
        <f t="shared" si="253"/>
        <v>0</v>
      </c>
      <c r="IO102" s="166"/>
      <c r="IP102" s="166"/>
      <c r="IQ102" s="166"/>
      <c r="IR102" s="168"/>
      <c r="IS102" s="168"/>
      <c r="IT102" s="170" t="str">
        <f t="shared" si="254"/>
        <v>0</v>
      </c>
      <c r="IU102" s="170">
        <f t="shared" ref="IU102:IU132" si="2620">IR102+IT102</f>
        <v>0</v>
      </c>
      <c r="IV102" s="168">
        <f t="shared" ref="IV102:IV132" si="2621">IF(IO102&gt;=8000,2.5,IF(IO102&gt;=6000,2,IF(IO102&gt;=4000,1.5,IF(IO102&gt;=2000,1,IF(IO102&gt;=1000,0.5,IF(IO102&gt;=0,0))))))</f>
        <v>0</v>
      </c>
      <c r="IW102" s="168">
        <f t="shared" ref="IW102:IW132" si="2622">IF(IP102&gt;=10000,5,IF(IP102&gt;=9000,4.5,IF(IP102&gt;=8000,4,IF(IP102&gt;=7000,3.5,IF(IP102&gt;=6000,3,IF(IP102&gt;=5000,2.5,IF(IP102&gt;=4000,2,IF(IP102&gt;=3000,1.5,IF(IP102&gt;=2000,1,IF(IP102&gt;=1000,0.5,0))))))))))</f>
        <v>0</v>
      </c>
      <c r="IX102" s="168">
        <f t="shared" ref="IX102:IX132" si="2623">IF(IQ102&gt;=8000,5,IF(IQ102&gt;=6000,4,IF(IQ102&gt;=4000,3,IF(IQ102&gt;=2000,2,IF(IQ102&gt;=1000,1,IF(IQ102&gt;=0,0,IF(IQ102&gt;=-1000,-1,IF(IQ102&gt;=-2000,-1.5,IF(IQ102&gt;=-3000,-4,IF(IQ102&gt;=-4000,-5,-6))))))))))</f>
        <v>0</v>
      </c>
      <c r="IY102" s="168">
        <f t="shared" ref="IY102:IY132" si="2624">IFERROR(IX102+IW102+IV102, IX102+IW102)</f>
        <v>0</v>
      </c>
      <c r="IZ102" s="154">
        <f t="shared" ref="IZ102:JA102" si="2509">IZ101</f>
        <v>17</v>
      </c>
      <c r="JA102" s="155">
        <f t="shared" si="2509"/>
        <v>1180</v>
      </c>
      <c r="JB102" s="156" t="str">
        <f t="shared" ref="JB102:JB124" si="2626">IFERROR(IF(JO102&gt;=10,"6",IF(JO102&gt;=8,"5",IF(JO102&gt;=6,"4",IF(JO102&gt;=4,"3",IF(JO102&gt;=2,"2",IF(JO102&gt;=-1,"1",IF(JO102&gt;=-2,"-1",IF(JO102&gt;=-3,"-2","-3")))))))), JB109)</f>
        <v>1</v>
      </c>
      <c r="JC102" s="157" t="str">
        <f t="shared" si="262"/>
        <v/>
      </c>
      <c r="JD102" s="158">
        <f t="shared" si="263"/>
        <v>0</v>
      </c>
      <c r="JE102" s="159"/>
      <c r="JF102" s="159"/>
      <c r="JG102" s="159"/>
      <c r="JH102" s="160"/>
      <c r="JI102" s="160"/>
      <c r="JJ102" s="171" t="str">
        <f t="shared" si="264"/>
        <v>0</v>
      </c>
      <c r="JK102" s="171">
        <f t="shared" ref="JK102:JK132" si="2627">JH102+JJ102</f>
        <v>0</v>
      </c>
      <c r="JL102" s="160">
        <f t="shared" ref="JL102:JL132" si="2628">IF(JE102&gt;=8000,2.5,IF(JE102&gt;=6000,2,IF(JE102&gt;=4000,1.5,IF(JE102&gt;=2000,1,IF(JE102&gt;=1000,0.5,IF(JE102&gt;=0,0))))))</f>
        <v>0</v>
      </c>
      <c r="JM102" s="160">
        <f t="shared" ref="JM102:JM132" si="2629">IF(JF102&gt;=10000,5,IF(JF102&gt;=9000,4.5,IF(JF102&gt;=8000,4,IF(JF102&gt;=7000,3.5,IF(JF102&gt;=6000,3,IF(JF102&gt;=5000,2.5,IF(JF102&gt;=4000,2,IF(JF102&gt;=3000,1.5,IF(JF102&gt;=2000,1,IF(JF102&gt;=1000,0.5,0))))))))))</f>
        <v>0</v>
      </c>
      <c r="JN102" s="160">
        <f t="shared" ref="JN102:JN132" si="2630">IF(JG102&gt;=8000,5,IF(JG102&gt;=6000,4,IF(JG102&gt;=4000,3,IF(JG102&gt;=2000,2,IF(JG102&gt;=1000,1,IF(JG102&gt;=0,0,IF(JG102&gt;=-1000,-1,IF(JG102&gt;=-2000,-1.5,IF(JG102&gt;=-3000,-4,IF(JG102&gt;=-4000,-5,-6))))))))))</f>
        <v>0</v>
      </c>
      <c r="JO102" s="160">
        <f t="shared" ref="JO102:JO132" si="2631">IFERROR(JN102+JM102+JL102, JN102+JM102)</f>
        <v>0</v>
      </c>
      <c r="JP102" s="161">
        <f t="shared" ref="JP102:JQ102" si="2510">JP101</f>
        <v>18</v>
      </c>
      <c r="JQ102" s="162">
        <f t="shared" si="2510"/>
        <v>1181</v>
      </c>
      <c r="JR102" s="163" t="str">
        <f t="shared" ref="JR102:JR124" si="2633">IFERROR(IF(KE102&gt;=10,"6",IF(KE102&gt;=8,"5",IF(KE102&gt;=6,"4",IF(KE102&gt;=4,"3",IF(KE102&gt;=2,"2",IF(KE102&gt;=-1,"1",IF(KE102&gt;=-2,"-1",IF(KE102&gt;=-3,"-2","-3")))))))), JR109)</f>
        <v>1</v>
      </c>
      <c r="JS102" s="164" t="str">
        <f t="shared" si="272"/>
        <v/>
      </c>
      <c r="JT102" s="165">
        <f t="shared" si="273"/>
        <v>0</v>
      </c>
      <c r="JU102" s="166"/>
      <c r="JV102" s="166"/>
      <c r="JW102" s="166"/>
      <c r="JX102" s="168"/>
      <c r="JY102" s="168"/>
      <c r="JZ102" s="170" t="str">
        <f t="shared" si="274"/>
        <v>0</v>
      </c>
      <c r="KA102" s="170">
        <f t="shared" ref="KA102:KA132" si="2634">JX102+JZ102</f>
        <v>0</v>
      </c>
      <c r="KB102" s="168">
        <f t="shared" ref="KB102:KB132" si="2635">IF(JU102&gt;=8000,2.5,IF(JU102&gt;=6000,2,IF(JU102&gt;=4000,1.5,IF(JU102&gt;=2000,1,IF(JU102&gt;=1000,0.5,IF(JU102&gt;=0,0))))))</f>
        <v>0</v>
      </c>
      <c r="KC102" s="168">
        <f t="shared" ref="KC102:KC132" si="2636">IF(JV102&gt;=10000,5,IF(JV102&gt;=9000,4.5,IF(JV102&gt;=8000,4,IF(JV102&gt;=7000,3.5,IF(JV102&gt;=6000,3,IF(JV102&gt;=5000,2.5,IF(JV102&gt;=4000,2,IF(JV102&gt;=3000,1.5,IF(JV102&gt;=2000,1,IF(JV102&gt;=1000,0.5,0))))))))))</f>
        <v>0</v>
      </c>
      <c r="KD102" s="168">
        <f t="shared" ref="KD102:KD132" si="2637">IF(JW102&gt;=8000,5,IF(JW102&gt;=6000,4,IF(JW102&gt;=4000,3,IF(JW102&gt;=2000,2,IF(JW102&gt;=1000,1,IF(JW102&gt;=0,0,IF(JW102&gt;=-1000,-1,IF(JW102&gt;=-2000,-1.5,IF(JW102&gt;=-3000,-4,IF(JW102&gt;=-4000,-5,-6))))))))))</f>
        <v>0</v>
      </c>
      <c r="KE102" s="168">
        <f t="shared" ref="KE102:KE132" si="2638">IFERROR(KD102+KC102+KB102, KD102+KC102)</f>
        <v>0</v>
      </c>
      <c r="KF102" s="154">
        <f t="shared" ref="KF102:KG102" si="2511">KF101</f>
        <v>19</v>
      </c>
      <c r="KG102" s="155">
        <f t="shared" si="2511"/>
        <v>1182</v>
      </c>
      <c r="KH102" s="156" t="str">
        <f t="shared" ref="KH102:KH124" si="2640">IFERROR(IF(KU102&gt;=10,"6",IF(KU102&gt;=8,"5",IF(KU102&gt;=6,"4",IF(KU102&gt;=4,"3",IF(KU102&gt;=2,"2",IF(KU102&gt;=-1,"1",IF(KU102&gt;=-2,"-1",IF(KU102&gt;=-3,"-2","-3")))))))), KH109)</f>
        <v>1</v>
      </c>
      <c r="KI102" s="157" t="str">
        <f t="shared" si="282"/>
        <v/>
      </c>
      <c r="KJ102" s="158">
        <f t="shared" si="283"/>
        <v>0</v>
      </c>
      <c r="KK102" s="159"/>
      <c r="KL102" s="159"/>
      <c r="KM102" s="159"/>
      <c r="KN102" s="160"/>
      <c r="KO102" s="160"/>
      <c r="KP102" s="171" t="str">
        <f t="shared" si="284"/>
        <v>0</v>
      </c>
      <c r="KQ102" s="171">
        <f t="shared" ref="KQ102:KQ132" si="2641">KN102+KP102</f>
        <v>0</v>
      </c>
      <c r="KR102" s="160">
        <f t="shared" ref="KR102:KR132" si="2642">IF(KK102&gt;=8000,2.5,IF(KK102&gt;=6000,2,IF(KK102&gt;=4000,1.5,IF(KK102&gt;=2000,1,IF(KK102&gt;=1000,0.5,IF(KK102&gt;=0,0))))))</f>
        <v>0</v>
      </c>
      <c r="KS102" s="160">
        <f t="shared" ref="KS102:KS132" si="2643">IF(KL102&gt;=10000,5,IF(KL102&gt;=9000,4.5,IF(KL102&gt;=8000,4,IF(KL102&gt;=7000,3.5,IF(KL102&gt;=6000,3,IF(KL102&gt;=5000,2.5,IF(KL102&gt;=4000,2,IF(KL102&gt;=3000,1.5,IF(KL102&gt;=2000,1,IF(KL102&gt;=1000,0.5,0))))))))))</f>
        <v>0</v>
      </c>
      <c r="KT102" s="160">
        <f t="shared" ref="KT102:KT132" si="2644">IF(KM102&gt;=8000,5,IF(KM102&gt;=6000,4,IF(KM102&gt;=4000,3,IF(KM102&gt;=2000,2,IF(KM102&gt;=1000,1,IF(KM102&gt;=0,0,IF(KM102&gt;=-1000,-1,IF(KM102&gt;=-2000,-1.5,IF(KM102&gt;=-3000,-4,IF(KM102&gt;=-4000,-5,-6))))))))))</f>
        <v>0</v>
      </c>
      <c r="KU102" s="160">
        <f t="shared" ref="KU102:KU132" si="2645">IFERROR(KT102+KS102+KR102, KT102+KS102)</f>
        <v>0</v>
      </c>
      <c r="KV102" s="161">
        <f t="shared" ref="KV102:KW102" si="2512">KV101</f>
        <v>20</v>
      </c>
      <c r="KW102" s="162">
        <f t="shared" si="2512"/>
        <v>1183</v>
      </c>
      <c r="KX102" s="163" t="str">
        <f t="shared" ref="KX102:KX124" si="2647">IFERROR(IF(LK102&gt;=10,"6",IF(LK102&gt;=8,"5",IF(LK102&gt;=6,"4",IF(LK102&gt;=4,"3",IF(LK102&gt;=2,"2",IF(LK102&gt;=-1,"1",IF(LK102&gt;=-2,"-1",IF(LK102&gt;=-3,"-2","-3")))))))), KX109)</f>
        <v>1</v>
      </c>
      <c r="KY102" s="164" t="str">
        <f t="shared" si="292"/>
        <v/>
      </c>
      <c r="KZ102" s="165">
        <f t="shared" si="293"/>
        <v>0</v>
      </c>
      <c r="LA102" s="166"/>
      <c r="LB102" s="166"/>
      <c r="LC102" s="166"/>
      <c r="LD102" s="168"/>
      <c r="LE102" s="168"/>
      <c r="LF102" s="170" t="str">
        <f t="shared" si="294"/>
        <v>0</v>
      </c>
      <c r="LG102" s="170">
        <f t="shared" ref="LG102:LG132" si="2648">LD102+LF102</f>
        <v>0</v>
      </c>
      <c r="LH102" s="168">
        <f t="shared" ref="LH102:LH132" si="2649">IF(LA102&gt;=8000,2.5,IF(LA102&gt;=6000,2,IF(LA102&gt;=4000,1.5,IF(LA102&gt;=2000,1,IF(LA102&gt;=1000,0.5,IF(LA102&gt;=0,0))))))</f>
        <v>0</v>
      </c>
      <c r="LI102" s="168">
        <f t="shared" ref="LI102:LI132" si="2650">IF(LB102&gt;=10000,5,IF(LB102&gt;=9000,4.5,IF(LB102&gt;=8000,4,IF(LB102&gt;=7000,3.5,IF(LB102&gt;=6000,3,IF(LB102&gt;=5000,2.5,IF(LB102&gt;=4000,2,IF(LB102&gt;=3000,1.5,IF(LB102&gt;=2000,1,IF(LB102&gt;=1000,0.5,0))))))))))</f>
        <v>0</v>
      </c>
      <c r="LJ102" s="168">
        <f t="shared" ref="LJ102:LJ132" si="2651">IF(LC102&gt;=8000,5,IF(LC102&gt;=6000,4,IF(LC102&gt;=4000,3,IF(LC102&gt;=2000,2,IF(LC102&gt;=1000,1,IF(LC102&gt;=0,0,IF(LC102&gt;=-1000,-1,IF(LC102&gt;=-2000,-1.5,IF(LC102&gt;=-3000,-4,IF(LC102&gt;=-4000,-5,-6))))))))))</f>
        <v>0</v>
      </c>
      <c r="LK102" s="168">
        <f t="shared" ref="LK102:LK132" si="2652">IFERROR(LJ102+LI102+LH102, LJ102+LI102)</f>
        <v>0</v>
      </c>
      <c r="LL102" s="172"/>
      <c r="LM102" s="172"/>
      <c r="LN102" s="168" t="str">
        <f t="shared" ref="LN102:LN132" si="2653">IF(#REF!&gt;=8000,2.5,IF(#REF!&gt;=6000,2,IF(#REF!&gt;=4000,1.5,IF(#REF!&gt;=2000,1,IF(#REF!&gt;=1000,0.5,IF(#REF!&gt;=0,0))))))</f>
        <v>#REF!</v>
      </c>
      <c r="LO102" s="168" t="str">
        <f t="shared" ref="LO102:LO132" si="2654">IF(#REF!&gt;=10000,5,IF(#REF!&gt;=9000,4.5,IF(#REF!&gt;=8000,4,IF(#REF!&gt;=7000,3.5,IF(#REF!&gt;=6000,3,IF(#REF!&gt;=5000,2.5,IF(#REF!&gt;=4000,2,IF(#REF!&gt;=3000,1.5,IF(#REF!&gt;=2000,1,IF(#REF!&gt;=1000,0.5,0))))))))))</f>
        <v>#REF!</v>
      </c>
      <c r="LP102" s="168" t="str">
        <f t="shared" ref="LP102:LP132" si="2655">IF(#REF!&gt;=8000,5,IF(#REF!&gt;=6000,4,IF(#REF!&gt;=4000,3,IF(#REF!&gt;=2000,2,IF(#REF!&gt;=1000,1,IF(#REF!&gt;=0,0,IF(#REF!&gt;=-1000,-1,IF(#REF!&gt;=-2000,-1.5,IF(#REF!&gt;=-3000,-4,IF(#REF!&gt;=-4000,-5,-6))))))))))</f>
        <v>#REF!</v>
      </c>
      <c r="LQ102" s="168" t="str">
        <f t="shared" ref="LQ102:LQ132" si="2656">IFERROR(LP102+LO102+LN102, LP102+LO102)</f>
        <v>#REF!</v>
      </c>
    </row>
    <row r="103" ht="15.75" customHeight="1">
      <c r="A103" s="151">
        <v>46205.0</v>
      </c>
      <c r="B103" s="152" t="s">
        <v>28</v>
      </c>
      <c r="C103" s="153">
        <f t="shared" si="99"/>
        <v>0</v>
      </c>
      <c r="D103" s="154">
        <f t="shared" ref="D103:E103" si="2513">D102</f>
        <v>1</v>
      </c>
      <c r="E103" s="155">
        <f t="shared" si="2513"/>
        <v>1164</v>
      </c>
      <c r="F103" s="156" t="str">
        <f t="shared" si="2514"/>
        <v>1</v>
      </c>
      <c r="G103" s="157">
        <f t="shared" si="102"/>
        <v>1</v>
      </c>
      <c r="H103" s="158">
        <f t="shared" si="103"/>
        <v>0</v>
      </c>
      <c r="I103" s="159"/>
      <c r="J103" s="159"/>
      <c r="K103" s="159"/>
      <c r="L103" s="78"/>
      <c r="M103" s="79"/>
      <c r="N103" s="77" t="str">
        <f t="shared" si="104"/>
        <v>0</v>
      </c>
      <c r="O103" s="81">
        <f t="shared" si="2515"/>
        <v>0</v>
      </c>
      <c r="P103" s="160">
        <f t="shared" si="2516"/>
        <v>0</v>
      </c>
      <c r="Q103" s="160">
        <f t="shared" si="2517"/>
        <v>0</v>
      </c>
      <c r="R103" s="160">
        <f t="shared" si="2518"/>
        <v>0</v>
      </c>
      <c r="S103" s="160">
        <f t="shared" si="2519"/>
        <v>0</v>
      </c>
      <c r="T103" s="161">
        <f t="shared" ref="T103:U103" si="2520">T102</f>
        <v>2</v>
      </c>
      <c r="U103" s="162">
        <f t="shared" si="2520"/>
        <v>1165</v>
      </c>
      <c r="V103" s="163" t="str">
        <f t="shared" si="2521"/>
        <v>1</v>
      </c>
      <c r="W103" s="164">
        <f t="shared" si="112"/>
        <v>1</v>
      </c>
      <c r="X103" s="165">
        <f t="shared" si="113"/>
        <v>0</v>
      </c>
      <c r="Y103" s="166"/>
      <c r="Z103" s="166"/>
      <c r="AA103" s="166"/>
      <c r="AB103" s="84"/>
      <c r="AC103" s="85"/>
      <c r="AD103" s="83" t="str">
        <f t="shared" si="114"/>
        <v>0</v>
      </c>
      <c r="AE103" s="167">
        <f t="shared" si="2522"/>
        <v>0</v>
      </c>
      <c r="AF103" s="168">
        <f t="shared" si="2523"/>
        <v>0</v>
      </c>
      <c r="AG103" s="168">
        <f t="shared" si="2524"/>
        <v>0</v>
      </c>
      <c r="AH103" s="168">
        <f t="shared" si="2525"/>
        <v>0</v>
      </c>
      <c r="AI103" s="168">
        <f t="shared" si="2526"/>
        <v>0</v>
      </c>
      <c r="AJ103" s="154">
        <f t="shared" ref="AJ103:AK103" si="2527">AJ102</f>
        <v>3</v>
      </c>
      <c r="AK103" s="155">
        <f t="shared" si="2527"/>
        <v>1166</v>
      </c>
      <c r="AL103" s="156" t="str">
        <f t="shared" si="2528"/>
        <v>1</v>
      </c>
      <c r="AM103" s="157">
        <f t="shared" si="122"/>
        <v>2</v>
      </c>
      <c r="AN103" s="158">
        <f t="shared" si="123"/>
        <v>0</v>
      </c>
      <c r="AO103" s="159"/>
      <c r="AP103" s="159"/>
      <c r="AQ103" s="159"/>
      <c r="AR103" s="78"/>
      <c r="AS103" s="79"/>
      <c r="AT103" s="77" t="str">
        <f t="shared" si="124"/>
        <v>0</v>
      </c>
      <c r="AU103" s="81">
        <f t="shared" si="2529"/>
        <v>0</v>
      </c>
      <c r="AV103" s="160">
        <f t="shared" si="2530"/>
        <v>0</v>
      </c>
      <c r="AW103" s="160">
        <f t="shared" si="2531"/>
        <v>0</v>
      </c>
      <c r="AX103" s="160">
        <f t="shared" si="2532"/>
        <v>0</v>
      </c>
      <c r="AY103" s="160">
        <f t="shared" si="2533"/>
        <v>0</v>
      </c>
      <c r="AZ103" s="161">
        <f t="shared" ref="AZ103:BA103" si="2534">AZ102</f>
        <v>4</v>
      </c>
      <c r="BA103" s="162">
        <f t="shared" si="2534"/>
        <v>1167</v>
      </c>
      <c r="BB103" s="163" t="str">
        <f t="shared" si="2535"/>
        <v>1</v>
      </c>
      <c r="BC103" s="164">
        <f t="shared" si="132"/>
        <v>4</v>
      </c>
      <c r="BD103" s="165">
        <f t="shared" si="133"/>
        <v>0</v>
      </c>
      <c r="BE103" s="166"/>
      <c r="BF103" s="166"/>
      <c r="BG103" s="166"/>
      <c r="BH103" s="84"/>
      <c r="BI103" s="85"/>
      <c r="BJ103" s="83" t="str">
        <f t="shared" si="134"/>
        <v>0</v>
      </c>
      <c r="BK103" s="167">
        <f t="shared" si="2536"/>
        <v>0</v>
      </c>
      <c r="BL103" s="168">
        <f t="shared" si="2537"/>
        <v>0</v>
      </c>
      <c r="BM103" s="168">
        <f t="shared" si="2538"/>
        <v>0</v>
      </c>
      <c r="BN103" s="168">
        <f t="shared" si="2539"/>
        <v>0</v>
      </c>
      <c r="BO103" s="168">
        <f t="shared" si="2540"/>
        <v>0</v>
      </c>
      <c r="BP103" s="154">
        <f t="shared" ref="BP103:BQ103" si="2541">BP102</f>
        <v>5</v>
      </c>
      <c r="BQ103" s="155">
        <f t="shared" si="2541"/>
        <v>1168</v>
      </c>
      <c r="BR103" s="156" t="str">
        <f t="shared" si="2542"/>
        <v>1</v>
      </c>
      <c r="BS103" s="157">
        <f t="shared" si="142"/>
        <v>4</v>
      </c>
      <c r="BT103" s="158">
        <f t="shared" si="143"/>
        <v>0</v>
      </c>
      <c r="BU103" s="159"/>
      <c r="BV103" s="159"/>
      <c r="BW103" s="159"/>
      <c r="BX103" s="78"/>
      <c r="BY103" s="79"/>
      <c r="BZ103" s="77" t="str">
        <f t="shared" si="144"/>
        <v>0</v>
      </c>
      <c r="CA103" s="81">
        <f t="shared" si="2543"/>
        <v>0</v>
      </c>
      <c r="CB103" s="160">
        <f t="shared" si="2544"/>
        <v>0</v>
      </c>
      <c r="CC103" s="160">
        <f t="shared" si="2545"/>
        <v>0</v>
      </c>
      <c r="CD103" s="160">
        <f t="shared" si="2546"/>
        <v>0</v>
      </c>
      <c r="CE103" s="160">
        <f t="shared" si="2547"/>
        <v>0</v>
      </c>
      <c r="CF103" s="161">
        <f t="shared" ref="CF103:CG103" si="2548">CF102</f>
        <v>6</v>
      </c>
      <c r="CG103" s="162">
        <f t="shared" si="2548"/>
        <v>1169</v>
      </c>
      <c r="CH103" s="163" t="str">
        <f t="shared" si="2549"/>
        <v>1</v>
      </c>
      <c r="CI103" s="164">
        <f t="shared" si="152"/>
        <v>2</v>
      </c>
      <c r="CJ103" s="165">
        <f t="shared" si="153"/>
        <v>0</v>
      </c>
      <c r="CK103" s="166"/>
      <c r="CL103" s="166"/>
      <c r="CM103" s="166"/>
      <c r="CN103" s="84"/>
      <c r="CO103" s="85"/>
      <c r="CP103" s="83" t="str">
        <f t="shared" si="154"/>
        <v>0</v>
      </c>
      <c r="CQ103" s="167">
        <f t="shared" si="2550"/>
        <v>0</v>
      </c>
      <c r="CR103" s="168">
        <f t="shared" si="2551"/>
        <v>0</v>
      </c>
      <c r="CS103" s="168">
        <f t="shared" si="2552"/>
        <v>0</v>
      </c>
      <c r="CT103" s="168">
        <f t="shared" si="2553"/>
        <v>0</v>
      </c>
      <c r="CU103" s="168">
        <f t="shared" si="2554"/>
        <v>0</v>
      </c>
      <c r="CV103" s="154">
        <f t="shared" ref="CV103:CW103" si="2555">CV102</f>
        <v>7</v>
      </c>
      <c r="CW103" s="155">
        <f t="shared" si="2555"/>
        <v>1170</v>
      </c>
      <c r="CX103" s="156" t="str">
        <f t="shared" si="2556"/>
        <v>1</v>
      </c>
      <c r="CY103" s="157">
        <f t="shared" si="162"/>
        <v>2</v>
      </c>
      <c r="CZ103" s="158">
        <f t="shared" si="163"/>
        <v>0</v>
      </c>
      <c r="DA103" s="159"/>
      <c r="DB103" s="159"/>
      <c r="DC103" s="159"/>
      <c r="DD103" s="78"/>
      <c r="DE103" s="79"/>
      <c r="DF103" s="77" t="str">
        <f t="shared" si="164"/>
        <v>0</v>
      </c>
      <c r="DG103" s="81">
        <f t="shared" si="2557"/>
        <v>0</v>
      </c>
      <c r="DH103" s="160">
        <f t="shared" si="2558"/>
        <v>0</v>
      </c>
      <c r="DI103" s="160">
        <f t="shared" si="2559"/>
        <v>0</v>
      </c>
      <c r="DJ103" s="160">
        <f t="shared" si="2560"/>
        <v>0</v>
      </c>
      <c r="DK103" s="160">
        <f t="shared" si="2561"/>
        <v>0</v>
      </c>
      <c r="DL103" s="161">
        <f t="shared" ref="DL103:DM103" si="2562">DL102</f>
        <v>8</v>
      </c>
      <c r="DM103" s="162">
        <f t="shared" si="2562"/>
        <v>1171</v>
      </c>
      <c r="DN103" s="163" t="str">
        <f t="shared" si="2563"/>
        <v>1</v>
      </c>
      <c r="DO103" s="164">
        <f t="shared" si="172"/>
        <v>2</v>
      </c>
      <c r="DP103" s="165">
        <f t="shared" si="173"/>
        <v>0</v>
      </c>
      <c r="DQ103" s="166"/>
      <c r="DR103" s="166"/>
      <c r="DS103" s="166"/>
      <c r="DT103" s="84"/>
      <c r="DU103" s="85"/>
      <c r="DV103" s="83" t="str">
        <f t="shared" si="174"/>
        <v>0</v>
      </c>
      <c r="DW103" s="167">
        <f t="shared" si="2564"/>
        <v>0</v>
      </c>
      <c r="DX103" s="168">
        <f t="shared" si="2565"/>
        <v>0</v>
      </c>
      <c r="DY103" s="168">
        <f t="shared" si="2566"/>
        <v>0</v>
      </c>
      <c r="DZ103" s="168">
        <f t="shared" si="2567"/>
        <v>0</v>
      </c>
      <c r="EA103" s="168">
        <f t="shared" si="2568"/>
        <v>0</v>
      </c>
      <c r="EB103" s="154">
        <f t="shared" ref="EB103:EC103" si="2569">EB102</f>
        <v>9</v>
      </c>
      <c r="EC103" s="155">
        <f t="shared" si="2569"/>
        <v>1172</v>
      </c>
      <c r="ED103" s="156" t="str">
        <f t="shared" si="2570"/>
        <v>1</v>
      </c>
      <c r="EE103" s="157">
        <f t="shared" si="182"/>
        <v>5</v>
      </c>
      <c r="EF103" s="169">
        <f t="shared" si="183"/>
        <v>0</v>
      </c>
      <c r="EG103" s="159"/>
      <c r="EH103" s="159"/>
      <c r="EI103" s="159"/>
      <c r="EJ103" s="78"/>
      <c r="EK103" s="79"/>
      <c r="EL103" s="77" t="str">
        <f t="shared" si="184"/>
        <v>0</v>
      </c>
      <c r="EM103" s="81">
        <f t="shared" si="2571"/>
        <v>0</v>
      </c>
      <c r="EN103" s="160">
        <f t="shared" si="2572"/>
        <v>0</v>
      </c>
      <c r="EO103" s="160">
        <f t="shared" si="2573"/>
        <v>0</v>
      </c>
      <c r="EP103" s="160">
        <f t="shared" si="2574"/>
        <v>0</v>
      </c>
      <c r="EQ103" s="160">
        <f t="shared" si="2575"/>
        <v>0</v>
      </c>
      <c r="ER103" s="161">
        <f t="shared" ref="ER103:ES103" si="2576">ER102</f>
        <v>10</v>
      </c>
      <c r="ES103" s="162">
        <f t="shared" si="2576"/>
        <v>1173</v>
      </c>
      <c r="ET103" s="163" t="str">
        <f t="shared" si="2577"/>
        <v>1</v>
      </c>
      <c r="EU103" s="164">
        <f t="shared" si="192"/>
        <v>19</v>
      </c>
      <c r="EV103" s="165">
        <f t="shared" si="193"/>
        <v>0</v>
      </c>
      <c r="EW103" s="166"/>
      <c r="EX103" s="166"/>
      <c r="EY103" s="166"/>
      <c r="EZ103" s="84"/>
      <c r="FA103" s="85"/>
      <c r="FB103" s="83" t="str">
        <f t="shared" si="194"/>
        <v>0</v>
      </c>
      <c r="FC103" s="167">
        <f t="shared" si="2578"/>
        <v>0</v>
      </c>
      <c r="FD103" s="168">
        <f t="shared" si="2579"/>
        <v>0</v>
      </c>
      <c r="FE103" s="168">
        <f t="shared" si="2580"/>
        <v>0</v>
      </c>
      <c r="FF103" s="168">
        <f t="shared" si="2581"/>
        <v>0</v>
      </c>
      <c r="FG103" s="168">
        <f t="shared" si="2582"/>
        <v>0</v>
      </c>
      <c r="FH103" s="154">
        <f t="shared" ref="FH103:FI103" si="2583">FH102</f>
        <v>11</v>
      </c>
      <c r="FI103" s="155">
        <f t="shared" si="2583"/>
        <v>1174</v>
      </c>
      <c r="FJ103" s="156" t="str">
        <f t="shared" si="2584"/>
        <v>1</v>
      </c>
      <c r="FK103" s="157">
        <f t="shared" si="202"/>
        <v>4</v>
      </c>
      <c r="FL103" s="158">
        <f t="shared" si="203"/>
        <v>0</v>
      </c>
      <c r="FM103" s="159"/>
      <c r="FN103" s="159"/>
      <c r="FO103" s="159"/>
      <c r="FP103" s="78"/>
      <c r="FQ103" s="79"/>
      <c r="FR103" s="77" t="str">
        <f t="shared" si="204"/>
        <v>0</v>
      </c>
      <c r="FS103" s="81">
        <f t="shared" si="2585"/>
        <v>0</v>
      </c>
      <c r="FT103" s="160">
        <f t="shared" si="2586"/>
        <v>0</v>
      </c>
      <c r="FU103" s="160">
        <f t="shared" si="2587"/>
        <v>0</v>
      </c>
      <c r="FV103" s="160">
        <f t="shared" si="2588"/>
        <v>0</v>
      </c>
      <c r="FW103" s="160">
        <f t="shared" si="2589"/>
        <v>0</v>
      </c>
      <c r="FX103" s="161">
        <f t="shared" ref="FX103:FY103" si="2590">FX102</f>
        <v>12</v>
      </c>
      <c r="FY103" s="162">
        <f t="shared" si="2590"/>
        <v>1175</v>
      </c>
      <c r="FZ103" s="163" t="str">
        <f t="shared" si="2591"/>
        <v>1</v>
      </c>
      <c r="GA103" s="164">
        <f t="shared" si="212"/>
        <v>2</v>
      </c>
      <c r="GB103" s="165">
        <f t="shared" si="213"/>
        <v>0</v>
      </c>
      <c r="GC103" s="166"/>
      <c r="GD103" s="166"/>
      <c r="GE103" s="166"/>
      <c r="GF103" s="84"/>
      <c r="GG103" s="85"/>
      <c r="GH103" s="83" t="str">
        <f t="shared" si="214"/>
        <v>0</v>
      </c>
      <c r="GI103" s="167">
        <f t="shared" si="2592"/>
        <v>0</v>
      </c>
      <c r="GJ103" s="168">
        <f t="shared" si="2593"/>
        <v>0</v>
      </c>
      <c r="GK103" s="168">
        <f t="shared" si="2594"/>
        <v>0</v>
      </c>
      <c r="GL103" s="168">
        <f t="shared" si="2595"/>
        <v>0</v>
      </c>
      <c r="GM103" s="168">
        <f t="shared" si="2596"/>
        <v>0</v>
      </c>
      <c r="GN103" s="154">
        <f t="shared" ref="GN103:GO103" si="2597">GN102</f>
        <v>13</v>
      </c>
      <c r="GO103" s="155">
        <f t="shared" si="2597"/>
        <v>1176</v>
      </c>
      <c r="GP103" s="156" t="str">
        <f t="shared" si="2598"/>
        <v>1</v>
      </c>
      <c r="GQ103" s="157">
        <f t="shared" si="222"/>
        <v>3</v>
      </c>
      <c r="GR103" s="158">
        <f t="shared" si="223"/>
        <v>0</v>
      </c>
      <c r="GS103" s="159"/>
      <c r="GT103" s="159"/>
      <c r="GU103" s="159"/>
      <c r="GV103" s="78"/>
      <c r="GW103" s="79"/>
      <c r="GX103" s="77" t="str">
        <f t="shared" si="224"/>
        <v>0</v>
      </c>
      <c r="GY103" s="81">
        <f t="shared" si="2599"/>
        <v>0</v>
      </c>
      <c r="GZ103" s="160">
        <f t="shared" si="2600"/>
        <v>0</v>
      </c>
      <c r="HA103" s="160">
        <f t="shared" si="2601"/>
        <v>0</v>
      </c>
      <c r="HB103" s="160">
        <f t="shared" si="2602"/>
        <v>0</v>
      </c>
      <c r="HC103" s="160">
        <f t="shared" si="2603"/>
        <v>0</v>
      </c>
      <c r="HD103" s="161">
        <f t="shared" ref="HD103:HE103" si="2604">HD102</f>
        <v>14</v>
      </c>
      <c r="HE103" s="162">
        <f t="shared" si="2604"/>
        <v>1177</v>
      </c>
      <c r="HF103" s="163" t="str">
        <f t="shared" si="2605"/>
        <v>1</v>
      </c>
      <c r="HG103" s="164">
        <f t="shared" si="232"/>
        <v>5</v>
      </c>
      <c r="HH103" s="165">
        <f t="shared" si="233"/>
        <v>0</v>
      </c>
      <c r="HI103" s="166"/>
      <c r="HJ103" s="166"/>
      <c r="HK103" s="166"/>
      <c r="HL103" s="84"/>
      <c r="HM103" s="85"/>
      <c r="HN103" s="83" t="str">
        <f t="shared" si="234"/>
        <v>0</v>
      </c>
      <c r="HO103" s="167">
        <f t="shared" si="2606"/>
        <v>0</v>
      </c>
      <c r="HP103" s="168">
        <f t="shared" si="2607"/>
        <v>0</v>
      </c>
      <c r="HQ103" s="168">
        <f t="shared" si="2608"/>
        <v>0</v>
      </c>
      <c r="HR103" s="168">
        <f t="shared" si="2609"/>
        <v>0</v>
      </c>
      <c r="HS103" s="168">
        <f t="shared" si="2610"/>
        <v>0</v>
      </c>
      <c r="HT103" s="154">
        <f t="shared" ref="HT103:HU103" si="2611">HT102</f>
        <v>15</v>
      </c>
      <c r="HU103" s="155">
        <f t="shared" si="2611"/>
        <v>1178</v>
      </c>
      <c r="HV103" s="156" t="str">
        <f t="shared" si="2612"/>
        <v>1</v>
      </c>
      <c r="HW103" s="157" t="str">
        <f t="shared" si="242"/>
        <v/>
      </c>
      <c r="HX103" s="169">
        <f t="shared" si="243"/>
        <v>0</v>
      </c>
      <c r="HY103" s="159"/>
      <c r="HZ103" s="159"/>
      <c r="IA103" s="159"/>
      <c r="IB103" s="160"/>
      <c r="IC103" s="160"/>
      <c r="ID103" s="160" t="str">
        <f t="shared" si="244"/>
        <v>0</v>
      </c>
      <c r="IE103" s="160">
        <f t="shared" si="2613"/>
        <v>0</v>
      </c>
      <c r="IF103" s="160">
        <f t="shared" si="2614"/>
        <v>0</v>
      </c>
      <c r="IG103" s="160">
        <f t="shared" si="2615"/>
        <v>0</v>
      </c>
      <c r="IH103" s="160">
        <f t="shared" si="2616"/>
        <v>0</v>
      </c>
      <c r="II103" s="160">
        <f t="shared" si="2617"/>
        <v>0</v>
      </c>
      <c r="IJ103" s="161">
        <f t="shared" ref="IJ103:IK103" si="2618">IJ102</f>
        <v>16</v>
      </c>
      <c r="IK103" s="162">
        <f t="shared" si="2618"/>
        <v>1179</v>
      </c>
      <c r="IL103" s="163" t="str">
        <f t="shared" si="2619"/>
        <v>1</v>
      </c>
      <c r="IM103" s="164" t="str">
        <f t="shared" si="252"/>
        <v/>
      </c>
      <c r="IN103" s="165">
        <f t="shared" si="253"/>
        <v>0</v>
      </c>
      <c r="IO103" s="166"/>
      <c r="IP103" s="166"/>
      <c r="IQ103" s="166"/>
      <c r="IR103" s="168"/>
      <c r="IS103" s="168"/>
      <c r="IT103" s="170" t="str">
        <f t="shared" si="254"/>
        <v>0</v>
      </c>
      <c r="IU103" s="170">
        <f t="shared" si="2620"/>
        <v>0</v>
      </c>
      <c r="IV103" s="168">
        <f t="shared" si="2621"/>
        <v>0</v>
      </c>
      <c r="IW103" s="168">
        <f t="shared" si="2622"/>
        <v>0</v>
      </c>
      <c r="IX103" s="168">
        <f t="shared" si="2623"/>
        <v>0</v>
      </c>
      <c r="IY103" s="168">
        <f t="shared" si="2624"/>
        <v>0</v>
      </c>
      <c r="IZ103" s="154">
        <f t="shared" ref="IZ103:JA103" si="2625">IZ102</f>
        <v>17</v>
      </c>
      <c r="JA103" s="155">
        <f t="shared" si="2625"/>
        <v>1180</v>
      </c>
      <c r="JB103" s="156" t="str">
        <f t="shared" si="2626"/>
        <v>1</v>
      </c>
      <c r="JC103" s="157" t="str">
        <f t="shared" si="262"/>
        <v/>
      </c>
      <c r="JD103" s="158">
        <f t="shared" si="263"/>
        <v>0</v>
      </c>
      <c r="JE103" s="159"/>
      <c r="JF103" s="159"/>
      <c r="JG103" s="159"/>
      <c r="JH103" s="160"/>
      <c r="JI103" s="160"/>
      <c r="JJ103" s="171" t="str">
        <f t="shared" si="264"/>
        <v>0</v>
      </c>
      <c r="JK103" s="171">
        <f t="shared" si="2627"/>
        <v>0</v>
      </c>
      <c r="JL103" s="160">
        <f t="shared" si="2628"/>
        <v>0</v>
      </c>
      <c r="JM103" s="160">
        <f t="shared" si="2629"/>
        <v>0</v>
      </c>
      <c r="JN103" s="160">
        <f t="shared" si="2630"/>
        <v>0</v>
      </c>
      <c r="JO103" s="160">
        <f t="shared" si="2631"/>
        <v>0</v>
      </c>
      <c r="JP103" s="161">
        <f t="shared" ref="JP103:JQ103" si="2632">JP102</f>
        <v>18</v>
      </c>
      <c r="JQ103" s="162">
        <f t="shared" si="2632"/>
        <v>1181</v>
      </c>
      <c r="JR103" s="163" t="str">
        <f t="shared" si="2633"/>
        <v>1</v>
      </c>
      <c r="JS103" s="164" t="str">
        <f t="shared" si="272"/>
        <v/>
      </c>
      <c r="JT103" s="165">
        <f t="shared" si="273"/>
        <v>0</v>
      </c>
      <c r="JU103" s="166"/>
      <c r="JV103" s="166"/>
      <c r="JW103" s="166"/>
      <c r="JX103" s="168"/>
      <c r="JY103" s="168"/>
      <c r="JZ103" s="170" t="str">
        <f t="shared" si="274"/>
        <v>0</v>
      </c>
      <c r="KA103" s="170">
        <f t="shared" si="2634"/>
        <v>0</v>
      </c>
      <c r="KB103" s="168">
        <f t="shared" si="2635"/>
        <v>0</v>
      </c>
      <c r="KC103" s="168">
        <f t="shared" si="2636"/>
        <v>0</v>
      </c>
      <c r="KD103" s="168">
        <f t="shared" si="2637"/>
        <v>0</v>
      </c>
      <c r="KE103" s="168">
        <f t="shared" si="2638"/>
        <v>0</v>
      </c>
      <c r="KF103" s="154">
        <f t="shared" ref="KF103:KG103" si="2639">KF102</f>
        <v>19</v>
      </c>
      <c r="KG103" s="155">
        <f t="shared" si="2639"/>
        <v>1182</v>
      </c>
      <c r="KH103" s="156" t="str">
        <f t="shared" si="2640"/>
        <v>1</v>
      </c>
      <c r="KI103" s="157" t="str">
        <f t="shared" si="282"/>
        <v/>
      </c>
      <c r="KJ103" s="158">
        <f t="shared" si="283"/>
        <v>0</v>
      </c>
      <c r="KK103" s="159"/>
      <c r="KL103" s="159"/>
      <c r="KM103" s="159"/>
      <c r="KN103" s="160"/>
      <c r="KO103" s="160"/>
      <c r="KP103" s="171" t="str">
        <f t="shared" si="284"/>
        <v>0</v>
      </c>
      <c r="KQ103" s="171">
        <f t="shared" si="2641"/>
        <v>0</v>
      </c>
      <c r="KR103" s="160">
        <f t="shared" si="2642"/>
        <v>0</v>
      </c>
      <c r="KS103" s="160">
        <f t="shared" si="2643"/>
        <v>0</v>
      </c>
      <c r="KT103" s="160">
        <f t="shared" si="2644"/>
        <v>0</v>
      </c>
      <c r="KU103" s="160">
        <f t="shared" si="2645"/>
        <v>0</v>
      </c>
      <c r="KV103" s="161">
        <f t="shared" ref="KV103:KW103" si="2646">KV102</f>
        <v>20</v>
      </c>
      <c r="KW103" s="162">
        <f t="shared" si="2646"/>
        <v>1183</v>
      </c>
      <c r="KX103" s="163" t="str">
        <f t="shared" si="2647"/>
        <v>1</v>
      </c>
      <c r="KY103" s="164" t="str">
        <f t="shared" si="292"/>
        <v/>
      </c>
      <c r="KZ103" s="165">
        <f t="shared" si="293"/>
        <v>0</v>
      </c>
      <c r="LA103" s="166"/>
      <c r="LB103" s="166"/>
      <c r="LC103" s="166"/>
      <c r="LD103" s="168"/>
      <c r="LE103" s="168"/>
      <c r="LF103" s="170" t="str">
        <f t="shared" si="294"/>
        <v>0</v>
      </c>
      <c r="LG103" s="170">
        <f t="shared" si="2648"/>
        <v>0</v>
      </c>
      <c r="LH103" s="168">
        <f t="shared" si="2649"/>
        <v>0</v>
      </c>
      <c r="LI103" s="168">
        <f t="shared" si="2650"/>
        <v>0</v>
      </c>
      <c r="LJ103" s="168">
        <f t="shared" si="2651"/>
        <v>0</v>
      </c>
      <c r="LK103" s="168">
        <f t="shared" si="2652"/>
        <v>0</v>
      </c>
      <c r="LL103" s="172"/>
      <c r="LM103" s="172"/>
      <c r="LN103" s="168" t="str">
        <f t="shared" si="2653"/>
        <v>#REF!</v>
      </c>
      <c r="LO103" s="168" t="str">
        <f t="shared" si="2654"/>
        <v>#REF!</v>
      </c>
      <c r="LP103" s="168" t="str">
        <f t="shared" si="2655"/>
        <v>#REF!</v>
      </c>
      <c r="LQ103" s="168" t="str">
        <f t="shared" si="2656"/>
        <v>#REF!</v>
      </c>
    </row>
    <row r="104" ht="15.75" customHeight="1">
      <c r="A104" s="151">
        <v>46206.0</v>
      </c>
      <c r="B104" s="152" t="s">
        <v>29</v>
      </c>
      <c r="C104" s="153">
        <f t="shared" si="99"/>
        <v>0</v>
      </c>
      <c r="D104" s="154">
        <f t="shared" ref="D104:E104" si="2657">D103</f>
        <v>1</v>
      </c>
      <c r="E104" s="155">
        <f t="shared" si="2657"/>
        <v>1164</v>
      </c>
      <c r="F104" s="156" t="str">
        <f t="shared" si="2514"/>
        <v>1</v>
      </c>
      <c r="G104" s="157">
        <f t="shared" si="102"/>
        <v>1</v>
      </c>
      <c r="H104" s="158">
        <f t="shared" si="103"/>
        <v>0</v>
      </c>
      <c r="I104" s="159"/>
      <c r="J104" s="159"/>
      <c r="K104" s="159"/>
      <c r="L104" s="78"/>
      <c r="M104" s="79"/>
      <c r="N104" s="77" t="str">
        <f t="shared" si="104"/>
        <v>0</v>
      </c>
      <c r="O104" s="81">
        <f t="shared" si="2515"/>
        <v>0</v>
      </c>
      <c r="P104" s="160">
        <f t="shared" si="2516"/>
        <v>0</v>
      </c>
      <c r="Q104" s="160">
        <f t="shared" si="2517"/>
        <v>0</v>
      </c>
      <c r="R104" s="160">
        <f t="shared" si="2518"/>
        <v>0</v>
      </c>
      <c r="S104" s="160">
        <f t="shared" si="2519"/>
        <v>0</v>
      </c>
      <c r="T104" s="161">
        <f t="shared" ref="T104:U104" si="2658">T103</f>
        <v>2</v>
      </c>
      <c r="U104" s="162">
        <f t="shared" si="2658"/>
        <v>1165</v>
      </c>
      <c r="V104" s="163" t="str">
        <f t="shared" si="2521"/>
        <v>1</v>
      </c>
      <c r="W104" s="164">
        <f t="shared" si="112"/>
        <v>1</v>
      </c>
      <c r="X104" s="165">
        <f t="shared" si="113"/>
        <v>0</v>
      </c>
      <c r="Y104" s="166"/>
      <c r="Z104" s="166"/>
      <c r="AA104" s="166"/>
      <c r="AB104" s="84"/>
      <c r="AC104" s="85"/>
      <c r="AD104" s="83" t="str">
        <f t="shared" si="114"/>
        <v>0</v>
      </c>
      <c r="AE104" s="167">
        <f t="shared" si="2522"/>
        <v>0</v>
      </c>
      <c r="AF104" s="168">
        <f t="shared" si="2523"/>
        <v>0</v>
      </c>
      <c r="AG104" s="168">
        <f t="shared" si="2524"/>
        <v>0</v>
      </c>
      <c r="AH104" s="168">
        <f t="shared" si="2525"/>
        <v>0</v>
      </c>
      <c r="AI104" s="168">
        <f t="shared" si="2526"/>
        <v>0</v>
      </c>
      <c r="AJ104" s="154">
        <f t="shared" ref="AJ104:AK104" si="2659">AJ103</f>
        <v>3</v>
      </c>
      <c r="AK104" s="155">
        <f t="shared" si="2659"/>
        <v>1166</v>
      </c>
      <c r="AL104" s="156" t="str">
        <f t="shared" si="2528"/>
        <v>1</v>
      </c>
      <c r="AM104" s="157">
        <f t="shared" si="122"/>
        <v>2</v>
      </c>
      <c r="AN104" s="158">
        <f t="shared" si="123"/>
        <v>0</v>
      </c>
      <c r="AO104" s="159"/>
      <c r="AP104" s="159"/>
      <c r="AQ104" s="159"/>
      <c r="AR104" s="78"/>
      <c r="AS104" s="79"/>
      <c r="AT104" s="77" t="str">
        <f t="shared" si="124"/>
        <v>0</v>
      </c>
      <c r="AU104" s="81">
        <f t="shared" si="2529"/>
        <v>0</v>
      </c>
      <c r="AV104" s="160">
        <f t="shared" si="2530"/>
        <v>0</v>
      </c>
      <c r="AW104" s="160">
        <f t="shared" si="2531"/>
        <v>0</v>
      </c>
      <c r="AX104" s="160">
        <f t="shared" si="2532"/>
        <v>0</v>
      </c>
      <c r="AY104" s="160">
        <f t="shared" si="2533"/>
        <v>0</v>
      </c>
      <c r="AZ104" s="161">
        <f t="shared" ref="AZ104:BA104" si="2660">AZ103</f>
        <v>4</v>
      </c>
      <c r="BA104" s="162">
        <f t="shared" si="2660"/>
        <v>1167</v>
      </c>
      <c r="BB104" s="163" t="str">
        <f t="shared" si="2535"/>
        <v>1</v>
      </c>
      <c r="BC104" s="164">
        <f t="shared" si="132"/>
        <v>4</v>
      </c>
      <c r="BD104" s="165">
        <f t="shared" si="133"/>
        <v>0</v>
      </c>
      <c r="BE104" s="166"/>
      <c r="BF104" s="166"/>
      <c r="BG104" s="166"/>
      <c r="BH104" s="84"/>
      <c r="BI104" s="85"/>
      <c r="BJ104" s="83" t="str">
        <f t="shared" si="134"/>
        <v>0</v>
      </c>
      <c r="BK104" s="167">
        <f t="shared" si="2536"/>
        <v>0</v>
      </c>
      <c r="BL104" s="168">
        <f t="shared" si="2537"/>
        <v>0</v>
      </c>
      <c r="BM104" s="168">
        <f t="shared" si="2538"/>
        <v>0</v>
      </c>
      <c r="BN104" s="168">
        <f t="shared" si="2539"/>
        <v>0</v>
      </c>
      <c r="BO104" s="168">
        <f t="shared" si="2540"/>
        <v>0</v>
      </c>
      <c r="BP104" s="154">
        <f t="shared" ref="BP104:BQ104" si="2661">BP103</f>
        <v>5</v>
      </c>
      <c r="BQ104" s="155">
        <f t="shared" si="2661"/>
        <v>1168</v>
      </c>
      <c r="BR104" s="156" t="str">
        <f t="shared" si="2542"/>
        <v>1</v>
      </c>
      <c r="BS104" s="157">
        <f t="shared" si="142"/>
        <v>4</v>
      </c>
      <c r="BT104" s="158">
        <f t="shared" si="143"/>
        <v>0</v>
      </c>
      <c r="BU104" s="159"/>
      <c r="BV104" s="159"/>
      <c r="BW104" s="159"/>
      <c r="BX104" s="78"/>
      <c r="BY104" s="79"/>
      <c r="BZ104" s="77" t="str">
        <f t="shared" si="144"/>
        <v>0</v>
      </c>
      <c r="CA104" s="81">
        <f t="shared" si="2543"/>
        <v>0</v>
      </c>
      <c r="CB104" s="160">
        <f t="shared" si="2544"/>
        <v>0</v>
      </c>
      <c r="CC104" s="160">
        <f t="shared" si="2545"/>
        <v>0</v>
      </c>
      <c r="CD104" s="160">
        <f t="shared" si="2546"/>
        <v>0</v>
      </c>
      <c r="CE104" s="160">
        <f t="shared" si="2547"/>
        <v>0</v>
      </c>
      <c r="CF104" s="161">
        <f t="shared" ref="CF104:CG104" si="2662">CF103</f>
        <v>6</v>
      </c>
      <c r="CG104" s="162">
        <f t="shared" si="2662"/>
        <v>1169</v>
      </c>
      <c r="CH104" s="163" t="str">
        <f t="shared" si="2549"/>
        <v>1</v>
      </c>
      <c r="CI104" s="164">
        <f t="shared" si="152"/>
        <v>2</v>
      </c>
      <c r="CJ104" s="165">
        <f t="shared" si="153"/>
        <v>0</v>
      </c>
      <c r="CK104" s="166"/>
      <c r="CL104" s="166"/>
      <c r="CM104" s="166"/>
      <c r="CN104" s="84"/>
      <c r="CO104" s="85"/>
      <c r="CP104" s="83" t="str">
        <f t="shared" si="154"/>
        <v>0</v>
      </c>
      <c r="CQ104" s="167">
        <f t="shared" si="2550"/>
        <v>0</v>
      </c>
      <c r="CR104" s="168">
        <f t="shared" si="2551"/>
        <v>0</v>
      </c>
      <c r="CS104" s="168">
        <f t="shared" si="2552"/>
        <v>0</v>
      </c>
      <c r="CT104" s="168">
        <f t="shared" si="2553"/>
        <v>0</v>
      </c>
      <c r="CU104" s="168">
        <f t="shared" si="2554"/>
        <v>0</v>
      </c>
      <c r="CV104" s="154">
        <f t="shared" ref="CV104:CW104" si="2663">CV103</f>
        <v>7</v>
      </c>
      <c r="CW104" s="155">
        <f t="shared" si="2663"/>
        <v>1170</v>
      </c>
      <c r="CX104" s="156" t="str">
        <f t="shared" si="2556"/>
        <v>1</v>
      </c>
      <c r="CY104" s="157">
        <f t="shared" si="162"/>
        <v>2</v>
      </c>
      <c r="CZ104" s="158">
        <f t="shared" si="163"/>
        <v>0</v>
      </c>
      <c r="DA104" s="159"/>
      <c r="DB104" s="159"/>
      <c r="DC104" s="159"/>
      <c r="DD104" s="78"/>
      <c r="DE104" s="79"/>
      <c r="DF104" s="77" t="str">
        <f t="shared" si="164"/>
        <v>0</v>
      </c>
      <c r="DG104" s="81">
        <f t="shared" si="2557"/>
        <v>0</v>
      </c>
      <c r="DH104" s="160">
        <f t="shared" si="2558"/>
        <v>0</v>
      </c>
      <c r="DI104" s="160">
        <f t="shared" si="2559"/>
        <v>0</v>
      </c>
      <c r="DJ104" s="160">
        <f t="shared" si="2560"/>
        <v>0</v>
      </c>
      <c r="DK104" s="160">
        <f t="shared" si="2561"/>
        <v>0</v>
      </c>
      <c r="DL104" s="161">
        <f t="shared" ref="DL104:DM104" si="2664">DL103</f>
        <v>8</v>
      </c>
      <c r="DM104" s="162">
        <f t="shared" si="2664"/>
        <v>1171</v>
      </c>
      <c r="DN104" s="163" t="str">
        <f t="shared" si="2563"/>
        <v>1</v>
      </c>
      <c r="DO104" s="164">
        <f t="shared" si="172"/>
        <v>2</v>
      </c>
      <c r="DP104" s="165">
        <f t="shared" si="173"/>
        <v>0</v>
      </c>
      <c r="DQ104" s="166"/>
      <c r="DR104" s="166"/>
      <c r="DS104" s="166"/>
      <c r="DT104" s="84"/>
      <c r="DU104" s="85"/>
      <c r="DV104" s="83" t="str">
        <f t="shared" si="174"/>
        <v>0</v>
      </c>
      <c r="DW104" s="167">
        <f t="shared" si="2564"/>
        <v>0</v>
      </c>
      <c r="DX104" s="168">
        <f t="shared" si="2565"/>
        <v>0</v>
      </c>
      <c r="DY104" s="168">
        <f t="shared" si="2566"/>
        <v>0</v>
      </c>
      <c r="DZ104" s="168">
        <f t="shared" si="2567"/>
        <v>0</v>
      </c>
      <c r="EA104" s="168">
        <f t="shared" si="2568"/>
        <v>0</v>
      </c>
      <c r="EB104" s="154">
        <f t="shared" ref="EB104:EC104" si="2665">EB103</f>
        <v>9</v>
      </c>
      <c r="EC104" s="155">
        <f t="shared" si="2665"/>
        <v>1172</v>
      </c>
      <c r="ED104" s="156" t="str">
        <f t="shared" si="2570"/>
        <v>1</v>
      </c>
      <c r="EE104" s="157">
        <f t="shared" si="182"/>
        <v>5</v>
      </c>
      <c r="EF104" s="169">
        <f t="shared" si="183"/>
        <v>0</v>
      </c>
      <c r="EG104" s="159"/>
      <c r="EH104" s="159"/>
      <c r="EI104" s="159"/>
      <c r="EJ104" s="78"/>
      <c r="EK104" s="79"/>
      <c r="EL104" s="77" t="str">
        <f t="shared" si="184"/>
        <v>0</v>
      </c>
      <c r="EM104" s="81">
        <f t="shared" si="2571"/>
        <v>0</v>
      </c>
      <c r="EN104" s="160">
        <f t="shared" si="2572"/>
        <v>0</v>
      </c>
      <c r="EO104" s="160">
        <f t="shared" si="2573"/>
        <v>0</v>
      </c>
      <c r="EP104" s="160">
        <f t="shared" si="2574"/>
        <v>0</v>
      </c>
      <c r="EQ104" s="160">
        <f t="shared" si="2575"/>
        <v>0</v>
      </c>
      <c r="ER104" s="161">
        <f t="shared" ref="ER104:ES104" si="2666">ER103</f>
        <v>10</v>
      </c>
      <c r="ES104" s="162">
        <f t="shared" si="2666"/>
        <v>1173</v>
      </c>
      <c r="ET104" s="163" t="str">
        <f t="shared" si="2577"/>
        <v>1</v>
      </c>
      <c r="EU104" s="164">
        <f t="shared" si="192"/>
        <v>19</v>
      </c>
      <c r="EV104" s="165">
        <f t="shared" si="193"/>
        <v>0</v>
      </c>
      <c r="EW104" s="166"/>
      <c r="EX104" s="166"/>
      <c r="EY104" s="166"/>
      <c r="EZ104" s="84"/>
      <c r="FA104" s="85"/>
      <c r="FB104" s="83" t="str">
        <f t="shared" si="194"/>
        <v>0</v>
      </c>
      <c r="FC104" s="167">
        <f t="shared" si="2578"/>
        <v>0</v>
      </c>
      <c r="FD104" s="168">
        <f t="shared" si="2579"/>
        <v>0</v>
      </c>
      <c r="FE104" s="168">
        <f t="shared" si="2580"/>
        <v>0</v>
      </c>
      <c r="FF104" s="168">
        <f t="shared" si="2581"/>
        <v>0</v>
      </c>
      <c r="FG104" s="168">
        <f t="shared" si="2582"/>
        <v>0</v>
      </c>
      <c r="FH104" s="154">
        <f t="shared" ref="FH104:FI104" si="2667">FH103</f>
        <v>11</v>
      </c>
      <c r="FI104" s="155">
        <f t="shared" si="2667"/>
        <v>1174</v>
      </c>
      <c r="FJ104" s="156" t="str">
        <f t="shared" si="2584"/>
        <v>1</v>
      </c>
      <c r="FK104" s="157">
        <f t="shared" si="202"/>
        <v>4</v>
      </c>
      <c r="FL104" s="158">
        <f t="shared" si="203"/>
        <v>0</v>
      </c>
      <c r="FM104" s="159"/>
      <c r="FN104" s="159"/>
      <c r="FO104" s="159"/>
      <c r="FP104" s="78"/>
      <c r="FQ104" s="79"/>
      <c r="FR104" s="77" t="str">
        <f t="shared" si="204"/>
        <v>0</v>
      </c>
      <c r="FS104" s="81">
        <f t="shared" si="2585"/>
        <v>0</v>
      </c>
      <c r="FT104" s="160">
        <f t="shared" si="2586"/>
        <v>0</v>
      </c>
      <c r="FU104" s="160">
        <f t="shared" si="2587"/>
        <v>0</v>
      </c>
      <c r="FV104" s="160">
        <f t="shared" si="2588"/>
        <v>0</v>
      </c>
      <c r="FW104" s="160">
        <f t="shared" si="2589"/>
        <v>0</v>
      </c>
      <c r="FX104" s="161">
        <f t="shared" ref="FX104:FY104" si="2668">FX103</f>
        <v>12</v>
      </c>
      <c r="FY104" s="162">
        <f t="shared" si="2668"/>
        <v>1175</v>
      </c>
      <c r="FZ104" s="163" t="str">
        <f t="shared" si="2591"/>
        <v>1</v>
      </c>
      <c r="GA104" s="164">
        <f t="shared" si="212"/>
        <v>2</v>
      </c>
      <c r="GB104" s="165">
        <f t="shared" si="213"/>
        <v>0</v>
      </c>
      <c r="GC104" s="166"/>
      <c r="GD104" s="166"/>
      <c r="GE104" s="166"/>
      <c r="GF104" s="84"/>
      <c r="GG104" s="85"/>
      <c r="GH104" s="83" t="str">
        <f t="shared" si="214"/>
        <v>0</v>
      </c>
      <c r="GI104" s="167">
        <f t="shared" si="2592"/>
        <v>0</v>
      </c>
      <c r="GJ104" s="168">
        <f t="shared" si="2593"/>
        <v>0</v>
      </c>
      <c r="GK104" s="168">
        <f t="shared" si="2594"/>
        <v>0</v>
      </c>
      <c r="GL104" s="168">
        <f t="shared" si="2595"/>
        <v>0</v>
      </c>
      <c r="GM104" s="168">
        <f t="shared" si="2596"/>
        <v>0</v>
      </c>
      <c r="GN104" s="154">
        <f t="shared" ref="GN104:GO104" si="2669">GN103</f>
        <v>13</v>
      </c>
      <c r="GO104" s="155">
        <f t="shared" si="2669"/>
        <v>1176</v>
      </c>
      <c r="GP104" s="156" t="str">
        <f t="shared" si="2598"/>
        <v>1</v>
      </c>
      <c r="GQ104" s="157">
        <f t="shared" si="222"/>
        <v>3</v>
      </c>
      <c r="GR104" s="158">
        <f t="shared" si="223"/>
        <v>0</v>
      </c>
      <c r="GS104" s="159"/>
      <c r="GT104" s="159"/>
      <c r="GU104" s="159"/>
      <c r="GV104" s="78"/>
      <c r="GW104" s="79"/>
      <c r="GX104" s="77" t="str">
        <f t="shared" si="224"/>
        <v>0</v>
      </c>
      <c r="GY104" s="81">
        <f t="shared" si="2599"/>
        <v>0</v>
      </c>
      <c r="GZ104" s="160">
        <f t="shared" si="2600"/>
        <v>0</v>
      </c>
      <c r="HA104" s="160">
        <f t="shared" si="2601"/>
        <v>0</v>
      </c>
      <c r="HB104" s="160">
        <f t="shared" si="2602"/>
        <v>0</v>
      </c>
      <c r="HC104" s="160">
        <f t="shared" si="2603"/>
        <v>0</v>
      </c>
      <c r="HD104" s="161">
        <f t="shared" ref="HD104:HE104" si="2670">HD103</f>
        <v>14</v>
      </c>
      <c r="HE104" s="162">
        <f t="shared" si="2670"/>
        <v>1177</v>
      </c>
      <c r="HF104" s="163" t="str">
        <f t="shared" si="2605"/>
        <v>1</v>
      </c>
      <c r="HG104" s="164">
        <f t="shared" si="232"/>
        <v>5</v>
      </c>
      <c r="HH104" s="165">
        <f t="shared" si="233"/>
        <v>0</v>
      </c>
      <c r="HI104" s="166"/>
      <c r="HJ104" s="166"/>
      <c r="HK104" s="166"/>
      <c r="HL104" s="84"/>
      <c r="HM104" s="85"/>
      <c r="HN104" s="83" t="str">
        <f t="shared" si="234"/>
        <v>0</v>
      </c>
      <c r="HO104" s="167">
        <f t="shared" si="2606"/>
        <v>0</v>
      </c>
      <c r="HP104" s="168">
        <f t="shared" si="2607"/>
        <v>0</v>
      </c>
      <c r="HQ104" s="168">
        <f t="shared" si="2608"/>
        <v>0</v>
      </c>
      <c r="HR104" s="168">
        <f t="shared" si="2609"/>
        <v>0</v>
      </c>
      <c r="HS104" s="168">
        <f t="shared" si="2610"/>
        <v>0</v>
      </c>
      <c r="HT104" s="154">
        <f t="shared" ref="HT104:HU104" si="2671">HT103</f>
        <v>15</v>
      </c>
      <c r="HU104" s="155">
        <f t="shared" si="2671"/>
        <v>1178</v>
      </c>
      <c r="HV104" s="156" t="str">
        <f t="shared" si="2612"/>
        <v>1</v>
      </c>
      <c r="HW104" s="157" t="str">
        <f t="shared" si="242"/>
        <v/>
      </c>
      <c r="HX104" s="169">
        <f t="shared" si="243"/>
        <v>0</v>
      </c>
      <c r="HY104" s="159"/>
      <c r="HZ104" s="159"/>
      <c r="IA104" s="159"/>
      <c r="IB104" s="160"/>
      <c r="IC104" s="160"/>
      <c r="ID104" s="160" t="str">
        <f t="shared" si="244"/>
        <v>0</v>
      </c>
      <c r="IE104" s="160">
        <f t="shared" si="2613"/>
        <v>0</v>
      </c>
      <c r="IF104" s="160">
        <f t="shared" si="2614"/>
        <v>0</v>
      </c>
      <c r="IG104" s="160">
        <f t="shared" si="2615"/>
        <v>0</v>
      </c>
      <c r="IH104" s="160">
        <f t="shared" si="2616"/>
        <v>0</v>
      </c>
      <c r="II104" s="160">
        <f t="shared" si="2617"/>
        <v>0</v>
      </c>
      <c r="IJ104" s="161">
        <f t="shared" ref="IJ104:IK104" si="2672">IJ103</f>
        <v>16</v>
      </c>
      <c r="IK104" s="162">
        <f t="shared" si="2672"/>
        <v>1179</v>
      </c>
      <c r="IL104" s="163" t="str">
        <f t="shared" si="2619"/>
        <v>1</v>
      </c>
      <c r="IM104" s="164" t="str">
        <f t="shared" si="252"/>
        <v/>
      </c>
      <c r="IN104" s="165">
        <f t="shared" si="253"/>
        <v>0</v>
      </c>
      <c r="IO104" s="166"/>
      <c r="IP104" s="166"/>
      <c r="IQ104" s="166"/>
      <c r="IR104" s="168"/>
      <c r="IS104" s="168"/>
      <c r="IT104" s="170" t="str">
        <f t="shared" si="254"/>
        <v>0</v>
      </c>
      <c r="IU104" s="170">
        <f t="shared" si="2620"/>
        <v>0</v>
      </c>
      <c r="IV104" s="168">
        <f t="shared" si="2621"/>
        <v>0</v>
      </c>
      <c r="IW104" s="168">
        <f t="shared" si="2622"/>
        <v>0</v>
      </c>
      <c r="IX104" s="168">
        <f t="shared" si="2623"/>
        <v>0</v>
      </c>
      <c r="IY104" s="168">
        <f t="shared" si="2624"/>
        <v>0</v>
      </c>
      <c r="IZ104" s="154">
        <f t="shared" ref="IZ104:JA104" si="2673">IZ103</f>
        <v>17</v>
      </c>
      <c r="JA104" s="155">
        <f t="shared" si="2673"/>
        <v>1180</v>
      </c>
      <c r="JB104" s="156" t="str">
        <f t="shared" si="2626"/>
        <v>1</v>
      </c>
      <c r="JC104" s="157" t="str">
        <f t="shared" si="262"/>
        <v/>
      </c>
      <c r="JD104" s="158">
        <f t="shared" si="263"/>
        <v>0</v>
      </c>
      <c r="JE104" s="159"/>
      <c r="JF104" s="159"/>
      <c r="JG104" s="159"/>
      <c r="JH104" s="160"/>
      <c r="JI104" s="160"/>
      <c r="JJ104" s="171" t="str">
        <f t="shared" si="264"/>
        <v>0</v>
      </c>
      <c r="JK104" s="171">
        <f t="shared" si="2627"/>
        <v>0</v>
      </c>
      <c r="JL104" s="160">
        <f t="shared" si="2628"/>
        <v>0</v>
      </c>
      <c r="JM104" s="160">
        <f t="shared" si="2629"/>
        <v>0</v>
      </c>
      <c r="JN104" s="160">
        <f t="shared" si="2630"/>
        <v>0</v>
      </c>
      <c r="JO104" s="160">
        <f t="shared" si="2631"/>
        <v>0</v>
      </c>
      <c r="JP104" s="161">
        <f t="shared" ref="JP104:JQ104" si="2674">JP103</f>
        <v>18</v>
      </c>
      <c r="JQ104" s="162">
        <f t="shared" si="2674"/>
        <v>1181</v>
      </c>
      <c r="JR104" s="163" t="str">
        <f t="shared" si="2633"/>
        <v>1</v>
      </c>
      <c r="JS104" s="164" t="str">
        <f t="shared" si="272"/>
        <v/>
      </c>
      <c r="JT104" s="165">
        <f t="shared" si="273"/>
        <v>0</v>
      </c>
      <c r="JU104" s="166"/>
      <c r="JV104" s="166"/>
      <c r="JW104" s="166"/>
      <c r="JX104" s="168"/>
      <c r="JY104" s="168"/>
      <c r="JZ104" s="170" t="str">
        <f t="shared" si="274"/>
        <v>0</v>
      </c>
      <c r="KA104" s="170">
        <f t="shared" si="2634"/>
        <v>0</v>
      </c>
      <c r="KB104" s="168">
        <f t="shared" si="2635"/>
        <v>0</v>
      </c>
      <c r="KC104" s="168">
        <f t="shared" si="2636"/>
        <v>0</v>
      </c>
      <c r="KD104" s="168">
        <f t="shared" si="2637"/>
        <v>0</v>
      </c>
      <c r="KE104" s="168">
        <f t="shared" si="2638"/>
        <v>0</v>
      </c>
      <c r="KF104" s="154">
        <f t="shared" ref="KF104:KG104" si="2675">KF103</f>
        <v>19</v>
      </c>
      <c r="KG104" s="155">
        <f t="shared" si="2675"/>
        <v>1182</v>
      </c>
      <c r="KH104" s="156" t="str">
        <f t="shared" si="2640"/>
        <v>1</v>
      </c>
      <c r="KI104" s="157" t="str">
        <f t="shared" si="282"/>
        <v/>
      </c>
      <c r="KJ104" s="158">
        <f t="shared" si="283"/>
        <v>0</v>
      </c>
      <c r="KK104" s="159"/>
      <c r="KL104" s="159"/>
      <c r="KM104" s="159"/>
      <c r="KN104" s="160"/>
      <c r="KO104" s="160"/>
      <c r="KP104" s="171" t="str">
        <f t="shared" si="284"/>
        <v>0</v>
      </c>
      <c r="KQ104" s="171">
        <f t="shared" si="2641"/>
        <v>0</v>
      </c>
      <c r="KR104" s="160">
        <f t="shared" si="2642"/>
        <v>0</v>
      </c>
      <c r="KS104" s="160">
        <f t="shared" si="2643"/>
        <v>0</v>
      </c>
      <c r="KT104" s="160">
        <f t="shared" si="2644"/>
        <v>0</v>
      </c>
      <c r="KU104" s="160">
        <f t="shared" si="2645"/>
        <v>0</v>
      </c>
      <c r="KV104" s="161">
        <f t="shared" ref="KV104:KW104" si="2676">KV103</f>
        <v>20</v>
      </c>
      <c r="KW104" s="162">
        <f t="shared" si="2676"/>
        <v>1183</v>
      </c>
      <c r="KX104" s="163" t="str">
        <f t="shared" si="2647"/>
        <v>1</v>
      </c>
      <c r="KY104" s="164" t="str">
        <f t="shared" si="292"/>
        <v/>
      </c>
      <c r="KZ104" s="165">
        <f t="shared" si="293"/>
        <v>0</v>
      </c>
      <c r="LA104" s="166"/>
      <c r="LB104" s="166"/>
      <c r="LC104" s="166"/>
      <c r="LD104" s="168"/>
      <c r="LE104" s="168"/>
      <c r="LF104" s="170" t="str">
        <f t="shared" si="294"/>
        <v>0</v>
      </c>
      <c r="LG104" s="170">
        <f t="shared" si="2648"/>
        <v>0</v>
      </c>
      <c r="LH104" s="168">
        <f t="shared" si="2649"/>
        <v>0</v>
      </c>
      <c r="LI104" s="168">
        <f t="shared" si="2650"/>
        <v>0</v>
      </c>
      <c r="LJ104" s="168">
        <f t="shared" si="2651"/>
        <v>0</v>
      </c>
      <c r="LK104" s="168">
        <f t="shared" si="2652"/>
        <v>0</v>
      </c>
      <c r="LL104" s="172"/>
      <c r="LM104" s="172"/>
      <c r="LN104" s="168" t="str">
        <f t="shared" si="2653"/>
        <v>#REF!</v>
      </c>
      <c r="LO104" s="168" t="str">
        <f t="shared" si="2654"/>
        <v>#REF!</v>
      </c>
      <c r="LP104" s="168" t="str">
        <f t="shared" si="2655"/>
        <v>#REF!</v>
      </c>
      <c r="LQ104" s="168" t="str">
        <f t="shared" si="2656"/>
        <v>#REF!</v>
      </c>
    </row>
    <row r="105" ht="15.75" customHeight="1">
      <c r="A105" s="151">
        <v>46207.0</v>
      </c>
      <c r="B105" s="152" t="s">
        <v>30</v>
      </c>
      <c r="C105" s="153">
        <f t="shared" si="99"/>
        <v>0</v>
      </c>
      <c r="D105" s="154">
        <f t="shared" ref="D105:E105" si="2677">D104</f>
        <v>1</v>
      </c>
      <c r="E105" s="155">
        <f t="shared" si="2677"/>
        <v>1164</v>
      </c>
      <c r="F105" s="156" t="str">
        <f t="shared" si="2514"/>
        <v>1</v>
      </c>
      <c r="G105" s="157">
        <f t="shared" si="102"/>
        <v>1</v>
      </c>
      <c r="H105" s="158">
        <f t="shared" si="103"/>
        <v>0</v>
      </c>
      <c r="I105" s="159"/>
      <c r="J105" s="159"/>
      <c r="K105" s="159"/>
      <c r="L105" s="78"/>
      <c r="M105" s="79"/>
      <c r="N105" s="77" t="str">
        <f t="shared" si="104"/>
        <v>0</v>
      </c>
      <c r="O105" s="81">
        <f t="shared" si="2515"/>
        <v>0</v>
      </c>
      <c r="P105" s="160">
        <f t="shared" si="2516"/>
        <v>0</v>
      </c>
      <c r="Q105" s="160">
        <f t="shared" si="2517"/>
        <v>0</v>
      </c>
      <c r="R105" s="160">
        <f t="shared" si="2518"/>
        <v>0</v>
      </c>
      <c r="S105" s="160">
        <f t="shared" si="2519"/>
        <v>0</v>
      </c>
      <c r="T105" s="161">
        <f t="shared" ref="T105:U105" si="2678">T104</f>
        <v>2</v>
      </c>
      <c r="U105" s="162">
        <f t="shared" si="2678"/>
        <v>1165</v>
      </c>
      <c r="V105" s="163" t="str">
        <f t="shared" si="2521"/>
        <v>1</v>
      </c>
      <c r="W105" s="164">
        <f t="shared" si="112"/>
        <v>1</v>
      </c>
      <c r="X105" s="165">
        <f t="shared" si="113"/>
        <v>0</v>
      </c>
      <c r="Y105" s="166"/>
      <c r="Z105" s="166"/>
      <c r="AA105" s="166"/>
      <c r="AB105" s="84"/>
      <c r="AC105" s="85"/>
      <c r="AD105" s="83" t="str">
        <f t="shared" si="114"/>
        <v>0</v>
      </c>
      <c r="AE105" s="167">
        <f t="shared" si="2522"/>
        <v>0</v>
      </c>
      <c r="AF105" s="168">
        <f t="shared" si="2523"/>
        <v>0</v>
      </c>
      <c r="AG105" s="168">
        <f t="shared" si="2524"/>
        <v>0</v>
      </c>
      <c r="AH105" s="168">
        <f t="shared" si="2525"/>
        <v>0</v>
      </c>
      <c r="AI105" s="168">
        <f t="shared" si="2526"/>
        <v>0</v>
      </c>
      <c r="AJ105" s="154">
        <f t="shared" ref="AJ105:AK105" si="2679">AJ104</f>
        <v>3</v>
      </c>
      <c r="AK105" s="155">
        <f t="shared" si="2679"/>
        <v>1166</v>
      </c>
      <c r="AL105" s="156" t="str">
        <f t="shared" si="2528"/>
        <v>1</v>
      </c>
      <c r="AM105" s="157">
        <f t="shared" si="122"/>
        <v>2</v>
      </c>
      <c r="AN105" s="158">
        <f t="shared" si="123"/>
        <v>0</v>
      </c>
      <c r="AO105" s="159"/>
      <c r="AP105" s="159"/>
      <c r="AQ105" s="159"/>
      <c r="AR105" s="78"/>
      <c r="AS105" s="79"/>
      <c r="AT105" s="77" t="str">
        <f t="shared" si="124"/>
        <v>0</v>
      </c>
      <c r="AU105" s="81">
        <f t="shared" si="2529"/>
        <v>0</v>
      </c>
      <c r="AV105" s="160">
        <f t="shared" si="2530"/>
        <v>0</v>
      </c>
      <c r="AW105" s="160">
        <f t="shared" si="2531"/>
        <v>0</v>
      </c>
      <c r="AX105" s="160">
        <f t="shared" si="2532"/>
        <v>0</v>
      </c>
      <c r="AY105" s="160">
        <f t="shared" si="2533"/>
        <v>0</v>
      </c>
      <c r="AZ105" s="161">
        <f t="shared" ref="AZ105:BA105" si="2680">AZ104</f>
        <v>4</v>
      </c>
      <c r="BA105" s="162">
        <f t="shared" si="2680"/>
        <v>1167</v>
      </c>
      <c r="BB105" s="163" t="str">
        <f t="shared" si="2535"/>
        <v>1</v>
      </c>
      <c r="BC105" s="164">
        <f t="shared" si="132"/>
        <v>4</v>
      </c>
      <c r="BD105" s="165">
        <f t="shared" si="133"/>
        <v>0</v>
      </c>
      <c r="BE105" s="166"/>
      <c r="BF105" s="166"/>
      <c r="BG105" s="166"/>
      <c r="BH105" s="84"/>
      <c r="BI105" s="85"/>
      <c r="BJ105" s="83" t="str">
        <f t="shared" si="134"/>
        <v>0</v>
      </c>
      <c r="BK105" s="167">
        <f t="shared" si="2536"/>
        <v>0</v>
      </c>
      <c r="BL105" s="168">
        <f t="shared" si="2537"/>
        <v>0</v>
      </c>
      <c r="BM105" s="168">
        <f t="shared" si="2538"/>
        <v>0</v>
      </c>
      <c r="BN105" s="168">
        <f t="shared" si="2539"/>
        <v>0</v>
      </c>
      <c r="BO105" s="168">
        <f t="shared" si="2540"/>
        <v>0</v>
      </c>
      <c r="BP105" s="154">
        <f t="shared" ref="BP105:BQ105" si="2681">BP104</f>
        <v>5</v>
      </c>
      <c r="BQ105" s="155">
        <f t="shared" si="2681"/>
        <v>1168</v>
      </c>
      <c r="BR105" s="156" t="str">
        <f t="shared" si="2542"/>
        <v>1</v>
      </c>
      <c r="BS105" s="157">
        <f t="shared" si="142"/>
        <v>4</v>
      </c>
      <c r="BT105" s="158">
        <f t="shared" si="143"/>
        <v>0</v>
      </c>
      <c r="BU105" s="159"/>
      <c r="BV105" s="159"/>
      <c r="BW105" s="159"/>
      <c r="BX105" s="78"/>
      <c r="BY105" s="79"/>
      <c r="BZ105" s="77" t="str">
        <f t="shared" si="144"/>
        <v>0</v>
      </c>
      <c r="CA105" s="81">
        <f t="shared" si="2543"/>
        <v>0</v>
      </c>
      <c r="CB105" s="160">
        <f t="shared" si="2544"/>
        <v>0</v>
      </c>
      <c r="CC105" s="160">
        <f t="shared" si="2545"/>
        <v>0</v>
      </c>
      <c r="CD105" s="160">
        <f t="shared" si="2546"/>
        <v>0</v>
      </c>
      <c r="CE105" s="160">
        <f t="shared" si="2547"/>
        <v>0</v>
      </c>
      <c r="CF105" s="161">
        <f t="shared" ref="CF105:CG105" si="2682">CF104</f>
        <v>6</v>
      </c>
      <c r="CG105" s="162">
        <f t="shared" si="2682"/>
        <v>1169</v>
      </c>
      <c r="CH105" s="163" t="str">
        <f t="shared" si="2549"/>
        <v>1</v>
      </c>
      <c r="CI105" s="164">
        <f t="shared" si="152"/>
        <v>2</v>
      </c>
      <c r="CJ105" s="165">
        <f t="shared" si="153"/>
        <v>0</v>
      </c>
      <c r="CK105" s="166"/>
      <c r="CL105" s="166"/>
      <c r="CM105" s="166"/>
      <c r="CN105" s="84"/>
      <c r="CO105" s="85"/>
      <c r="CP105" s="83" t="str">
        <f t="shared" si="154"/>
        <v>0</v>
      </c>
      <c r="CQ105" s="167">
        <f t="shared" si="2550"/>
        <v>0</v>
      </c>
      <c r="CR105" s="168">
        <f t="shared" si="2551"/>
        <v>0</v>
      </c>
      <c r="CS105" s="168">
        <f t="shared" si="2552"/>
        <v>0</v>
      </c>
      <c r="CT105" s="168">
        <f t="shared" si="2553"/>
        <v>0</v>
      </c>
      <c r="CU105" s="168">
        <f t="shared" si="2554"/>
        <v>0</v>
      </c>
      <c r="CV105" s="154">
        <f t="shared" ref="CV105:CW105" si="2683">CV104</f>
        <v>7</v>
      </c>
      <c r="CW105" s="155">
        <f t="shared" si="2683"/>
        <v>1170</v>
      </c>
      <c r="CX105" s="156" t="str">
        <f t="shared" si="2556"/>
        <v>1</v>
      </c>
      <c r="CY105" s="157">
        <f t="shared" si="162"/>
        <v>2</v>
      </c>
      <c r="CZ105" s="158">
        <f t="shared" si="163"/>
        <v>0</v>
      </c>
      <c r="DA105" s="159"/>
      <c r="DB105" s="159"/>
      <c r="DC105" s="159"/>
      <c r="DD105" s="78"/>
      <c r="DE105" s="79"/>
      <c r="DF105" s="77" t="str">
        <f t="shared" si="164"/>
        <v>0</v>
      </c>
      <c r="DG105" s="81">
        <f t="shared" si="2557"/>
        <v>0</v>
      </c>
      <c r="DH105" s="160">
        <f t="shared" si="2558"/>
        <v>0</v>
      </c>
      <c r="DI105" s="160">
        <f t="shared" si="2559"/>
        <v>0</v>
      </c>
      <c r="DJ105" s="160">
        <f t="shared" si="2560"/>
        <v>0</v>
      </c>
      <c r="DK105" s="160">
        <f t="shared" si="2561"/>
        <v>0</v>
      </c>
      <c r="DL105" s="161">
        <f t="shared" ref="DL105:DM105" si="2684">DL104</f>
        <v>8</v>
      </c>
      <c r="DM105" s="162">
        <f t="shared" si="2684"/>
        <v>1171</v>
      </c>
      <c r="DN105" s="163" t="str">
        <f t="shared" si="2563"/>
        <v>1</v>
      </c>
      <c r="DO105" s="164">
        <f t="shared" si="172"/>
        <v>2</v>
      </c>
      <c r="DP105" s="165">
        <f t="shared" si="173"/>
        <v>0</v>
      </c>
      <c r="DQ105" s="166"/>
      <c r="DR105" s="166"/>
      <c r="DS105" s="166"/>
      <c r="DT105" s="84"/>
      <c r="DU105" s="85"/>
      <c r="DV105" s="83" t="str">
        <f t="shared" si="174"/>
        <v>0</v>
      </c>
      <c r="DW105" s="167">
        <f t="shared" si="2564"/>
        <v>0</v>
      </c>
      <c r="DX105" s="168">
        <f t="shared" si="2565"/>
        <v>0</v>
      </c>
      <c r="DY105" s="168">
        <f t="shared" si="2566"/>
        <v>0</v>
      </c>
      <c r="DZ105" s="168">
        <f t="shared" si="2567"/>
        <v>0</v>
      </c>
      <c r="EA105" s="168">
        <f t="shared" si="2568"/>
        <v>0</v>
      </c>
      <c r="EB105" s="154">
        <f t="shared" ref="EB105:EC105" si="2685">EB104</f>
        <v>9</v>
      </c>
      <c r="EC105" s="155">
        <f t="shared" si="2685"/>
        <v>1172</v>
      </c>
      <c r="ED105" s="156" t="str">
        <f t="shared" si="2570"/>
        <v>1</v>
      </c>
      <c r="EE105" s="157">
        <f t="shared" si="182"/>
        <v>5</v>
      </c>
      <c r="EF105" s="169">
        <f t="shared" si="183"/>
        <v>0</v>
      </c>
      <c r="EG105" s="159"/>
      <c r="EH105" s="159"/>
      <c r="EI105" s="159"/>
      <c r="EJ105" s="78"/>
      <c r="EK105" s="79"/>
      <c r="EL105" s="77" t="str">
        <f t="shared" si="184"/>
        <v>0</v>
      </c>
      <c r="EM105" s="81">
        <f t="shared" si="2571"/>
        <v>0</v>
      </c>
      <c r="EN105" s="160">
        <f t="shared" si="2572"/>
        <v>0</v>
      </c>
      <c r="EO105" s="160">
        <f t="shared" si="2573"/>
        <v>0</v>
      </c>
      <c r="EP105" s="160">
        <f t="shared" si="2574"/>
        <v>0</v>
      </c>
      <c r="EQ105" s="160">
        <f t="shared" si="2575"/>
        <v>0</v>
      </c>
      <c r="ER105" s="161">
        <f t="shared" ref="ER105:ES105" si="2686">ER104</f>
        <v>10</v>
      </c>
      <c r="ES105" s="162">
        <f t="shared" si="2686"/>
        <v>1173</v>
      </c>
      <c r="ET105" s="163" t="str">
        <f t="shared" si="2577"/>
        <v>1</v>
      </c>
      <c r="EU105" s="164">
        <f t="shared" si="192"/>
        <v>19</v>
      </c>
      <c r="EV105" s="165">
        <f t="shared" si="193"/>
        <v>0</v>
      </c>
      <c r="EW105" s="166"/>
      <c r="EX105" s="166"/>
      <c r="EY105" s="166"/>
      <c r="EZ105" s="84"/>
      <c r="FA105" s="85"/>
      <c r="FB105" s="83" t="str">
        <f t="shared" si="194"/>
        <v>0</v>
      </c>
      <c r="FC105" s="167">
        <f t="shared" si="2578"/>
        <v>0</v>
      </c>
      <c r="FD105" s="168">
        <f t="shared" si="2579"/>
        <v>0</v>
      </c>
      <c r="FE105" s="168">
        <f t="shared" si="2580"/>
        <v>0</v>
      </c>
      <c r="FF105" s="168">
        <f t="shared" si="2581"/>
        <v>0</v>
      </c>
      <c r="FG105" s="168">
        <f t="shared" si="2582"/>
        <v>0</v>
      </c>
      <c r="FH105" s="154">
        <f t="shared" ref="FH105:FI105" si="2687">FH104</f>
        <v>11</v>
      </c>
      <c r="FI105" s="155">
        <f t="shared" si="2687"/>
        <v>1174</v>
      </c>
      <c r="FJ105" s="156" t="str">
        <f t="shared" si="2584"/>
        <v>1</v>
      </c>
      <c r="FK105" s="157">
        <f t="shared" si="202"/>
        <v>4</v>
      </c>
      <c r="FL105" s="158">
        <f t="shared" si="203"/>
        <v>0</v>
      </c>
      <c r="FM105" s="159"/>
      <c r="FN105" s="159"/>
      <c r="FO105" s="159"/>
      <c r="FP105" s="78"/>
      <c r="FQ105" s="79"/>
      <c r="FR105" s="77" t="str">
        <f t="shared" si="204"/>
        <v>0</v>
      </c>
      <c r="FS105" s="81">
        <f t="shared" si="2585"/>
        <v>0</v>
      </c>
      <c r="FT105" s="160">
        <f t="shared" si="2586"/>
        <v>0</v>
      </c>
      <c r="FU105" s="160">
        <f t="shared" si="2587"/>
        <v>0</v>
      </c>
      <c r="FV105" s="160">
        <f t="shared" si="2588"/>
        <v>0</v>
      </c>
      <c r="FW105" s="160">
        <f t="shared" si="2589"/>
        <v>0</v>
      </c>
      <c r="FX105" s="161">
        <f t="shared" ref="FX105:FY105" si="2688">FX104</f>
        <v>12</v>
      </c>
      <c r="FY105" s="162">
        <f t="shared" si="2688"/>
        <v>1175</v>
      </c>
      <c r="FZ105" s="163" t="str">
        <f t="shared" si="2591"/>
        <v>1</v>
      </c>
      <c r="GA105" s="164">
        <f t="shared" si="212"/>
        <v>2</v>
      </c>
      <c r="GB105" s="165">
        <f t="shared" si="213"/>
        <v>0</v>
      </c>
      <c r="GC105" s="166"/>
      <c r="GD105" s="166"/>
      <c r="GE105" s="166"/>
      <c r="GF105" s="84"/>
      <c r="GG105" s="85"/>
      <c r="GH105" s="83" t="str">
        <f t="shared" si="214"/>
        <v>0</v>
      </c>
      <c r="GI105" s="167">
        <f t="shared" si="2592"/>
        <v>0</v>
      </c>
      <c r="GJ105" s="168">
        <f t="shared" si="2593"/>
        <v>0</v>
      </c>
      <c r="GK105" s="168">
        <f t="shared" si="2594"/>
        <v>0</v>
      </c>
      <c r="GL105" s="168">
        <f t="shared" si="2595"/>
        <v>0</v>
      </c>
      <c r="GM105" s="168">
        <f t="shared" si="2596"/>
        <v>0</v>
      </c>
      <c r="GN105" s="154">
        <f t="shared" ref="GN105:GO105" si="2689">GN104</f>
        <v>13</v>
      </c>
      <c r="GO105" s="155">
        <f t="shared" si="2689"/>
        <v>1176</v>
      </c>
      <c r="GP105" s="156" t="str">
        <f t="shared" si="2598"/>
        <v>1</v>
      </c>
      <c r="GQ105" s="157">
        <f t="shared" si="222"/>
        <v>3</v>
      </c>
      <c r="GR105" s="158">
        <f t="shared" si="223"/>
        <v>0</v>
      </c>
      <c r="GS105" s="159"/>
      <c r="GT105" s="159"/>
      <c r="GU105" s="159"/>
      <c r="GV105" s="78"/>
      <c r="GW105" s="79"/>
      <c r="GX105" s="77" t="str">
        <f t="shared" si="224"/>
        <v>0</v>
      </c>
      <c r="GY105" s="81">
        <f t="shared" si="2599"/>
        <v>0</v>
      </c>
      <c r="GZ105" s="160">
        <f t="shared" si="2600"/>
        <v>0</v>
      </c>
      <c r="HA105" s="160">
        <f t="shared" si="2601"/>
        <v>0</v>
      </c>
      <c r="HB105" s="160">
        <f t="shared" si="2602"/>
        <v>0</v>
      </c>
      <c r="HC105" s="160">
        <f t="shared" si="2603"/>
        <v>0</v>
      </c>
      <c r="HD105" s="161">
        <f t="shared" ref="HD105:HE105" si="2690">HD104</f>
        <v>14</v>
      </c>
      <c r="HE105" s="162">
        <f t="shared" si="2690"/>
        <v>1177</v>
      </c>
      <c r="HF105" s="163" t="str">
        <f t="shared" si="2605"/>
        <v>1</v>
      </c>
      <c r="HG105" s="164">
        <f t="shared" si="232"/>
        <v>5</v>
      </c>
      <c r="HH105" s="165">
        <f t="shared" si="233"/>
        <v>0</v>
      </c>
      <c r="HI105" s="166"/>
      <c r="HJ105" s="166"/>
      <c r="HK105" s="166"/>
      <c r="HL105" s="84"/>
      <c r="HM105" s="85"/>
      <c r="HN105" s="83" t="str">
        <f t="shared" si="234"/>
        <v>0</v>
      </c>
      <c r="HO105" s="167">
        <f t="shared" si="2606"/>
        <v>0</v>
      </c>
      <c r="HP105" s="168">
        <f t="shared" si="2607"/>
        <v>0</v>
      </c>
      <c r="HQ105" s="168">
        <f t="shared" si="2608"/>
        <v>0</v>
      </c>
      <c r="HR105" s="168">
        <f t="shared" si="2609"/>
        <v>0</v>
      </c>
      <c r="HS105" s="168">
        <f t="shared" si="2610"/>
        <v>0</v>
      </c>
      <c r="HT105" s="154">
        <f t="shared" ref="HT105:HU105" si="2691">HT104</f>
        <v>15</v>
      </c>
      <c r="HU105" s="155">
        <f t="shared" si="2691"/>
        <v>1178</v>
      </c>
      <c r="HV105" s="156" t="str">
        <f t="shared" si="2612"/>
        <v>1</v>
      </c>
      <c r="HW105" s="157" t="str">
        <f t="shared" si="242"/>
        <v/>
      </c>
      <c r="HX105" s="169">
        <f t="shared" si="243"/>
        <v>0</v>
      </c>
      <c r="HY105" s="159"/>
      <c r="HZ105" s="159"/>
      <c r="IA105" s="159"/>
      <c r="IB105" s="160"/>
      <c r="IC105" s="160"/>
      <c r="ID105" s="160" t="str">
        <f t="shared" si="244"/>
        <v>0</v>
      </c>
      <c r="IE105" s="160">
        <f t="shared" si="2613"/>
        <v>0</v>
      </c>
      <c r="IF105" s="160">
        <f t="shared" si="2614"/>
        <v>0</v>
      </c>
      <c r="IG105" s="160">
        <f t="shared" si="2615"/>
        <v>0</v>
      </c>
      <c r="IH105" s="160">
        <f t="shared" si="2616"/>
        <v>0</v>
      </c>
      <c r="II105" s="160">
        <f t="shared" si="2617"/>
        <v>0</v>
      </c>
      <c r="IJ105" s="161">
        <f t="shared" ref="IJ105:IK105" si="2692">IJ104</f>
        <v>16</v>
      </c>
      <c r="IK105" s="162">
        <f t="shared" si="2692"/>
        <v>1179</v>
      </c>
      <c r="IL105" s="163" t="str">
        <f t="shared" si="2619"/>
        <v>1</v>
      </c>
      <c r="IM105" s="164" t="str">
        <f t="shared" si="252"/>
        <v/>
      </c>
      <c r="IN105" s="165">
        <f t="shared" si="253"/>
        <v>0</v>
      </c>
      <c r="IO105" s="166"/>
      <c r="IP105" s="166"/>
      <c r="IQ105" s="166"/>
      <c r="IR105" s="168"/>
      <c r="IS105" s="168"/>
      <c r="IT105" s="170" t="str">
        <f t="shared" si="254"/>
        <v>0</v>
      </c>
      <c r="IU105" s="170">
        <f t="shared" si="2620"/>
        <v>0</v>
      </c>
      <c r="IV105" s="168">
        <f t="shared" si="2621"/>
        <v>0</v>
      </c>
      <c r="IW105" s="168">
        <f t="shared" si="2622"/>
        <v>0</v>
      </c>
      <c r="IX105" s="168">
        <f t="shared" si="2623"/>
        <v>0</v>
      </c>
      <c r="IY105" s="168">
        <f t="shared" si="2624"/>
        <v>0</v>
      </c>
      <c r="IZ105" s="154">
        <f t="shared" ref="IZ105:JA105" si="2693">IZ104</f>
        <v>17</v>
      </c>
      <c r="JA105" s="155">
        <f t="shared" si="2693"/>
        <v>1180</v>
      </c>
      <c r="JB105" s="156" t="str">
        <f t="shared" si="2626"/>
        <v>1</v>
      </c>
      <c r="JC105" s="157" t="str">
        <f t="shared" si="262"/>
        <v/>
      </c>
      <c r="JD105" s="158">
        <f t="shared" si="263"/>
        <v>0</v>
      </c>
      <c r="JE105" s="159"/>
      <c r="JF105" s="159"/>
      <c r="JG105" s="159"/>
      <c r="JH105" s="160"/>
      <c r="JI105" s="160"/>
      <c r="JJ105" s="171" t="str">
        <f t="shared" si="264"/>
        <v>0</v>
      </c>
      <c r="JK105" s="171">
        <f t="shared" si="2627"/>
        <v>0</v>
      </c>
      <c r="JL105" s="160">
        <f t="shared" si="2628"/>
        <v>0</v>
      </c>
      <c r="JM105" s="160">
        <f t="shared" si="2629"/>
        <v>0</v>
      </c>
      <c r="JN105" s="160">
        <f t="shared" si="2630"/>
        <v>0</v>
      </c>
      <c r="JO105" s="160">
        <f t="shared" si="2631"/>
        <v>0</v>
      </c>
      <c r="JP105" s="161">
        <f t="shared" ref="JP105:JQ105" si="2694">JP104</f>
        <v>18</v>
      </c>
      <c r="JQ105" s="162">
        <f t="shared" si="2694"/>
        <v>1181</v>
      </c>
      <c r="JR105" s="163" t="str">
        <f t="shared" si="2633"/>
        <v>1</v>
      </c>
      <c r="JS105" s="164" t="str">
        <f t="shared" si="272"/>
        <v/>
      </c>
      <c r="JT105" s="165">
        <f t="shared" si="273"/>
        <v>0</v>
      </c>
      <c r="JU105" s="166"/>
      <c r="JV105" s="166"/>
      <c r="JW105" s="166"/>
      <c r="JX105" s="168"/>
      <c r="JY105" s="168"/>
      <c r="JZ105" s="170" t="str">
        <f t="shared" si="274"/>
        <v>0</v>
      </c>
      <c r="KA105" s="170">
        <f t="shared" si="2634"/>
        <v>0</v>
      </c>
      <c r="KB105" s="168">
        <f t="shared" si="2635"/>
        <v>0</v>
      </c>
      <c r="KC105" s="168">
        <f t="shared" si="2636"/>
        <v>0</v>
      </c>
      <c r="KD105" s="168">
        <f t="shared" si="2637"/>
        <v>0</v>
      </c>
      <c r="KE105" s="168">
        <f t="shared" si="2638"/>
        <v>0</v>
      </c>
      <c r="KF105" s="154">
        <f t="shared" ref="KF105:KG105" si="2695">KF104</f>
        <v>19</v>
      </c>
      <c r="KG105" s="155">
        <f t="shared" si="2695"/>
        <v>1182</v>
      </c>
      <c r="KH105" s="156" t="str">
        <f t="shared" si="2640"/>
        <v>1</v>
      </c>
      <c r="KI105" s="157" t="str">
        <f t="shared" si="282"/>
        <v/>
      </c>
      <c r="KJ105" s="158">
        <f t="shared" si="283"/>
        <v>0</v>
      </c>
      <c r="KK105" s="159"/>
      <c r="KL105" s="159"/>
      <c r="KM105" s="159"/>
      <c r="KN105" s="160"/>
      <c r="KO105" s="160"/>
      <c r="KP105" s="171" t="str">
        <f t="shared" si="284"/>
        <v>0</v>
      </c>
      <c r="KQ105" s="171">
        <f t="shared" si="2641"/>
        <v>0</v>
      </c>
      <c r="KR105" s="160">
        <f t="shared" si="2642"/>
        <v>0</v>
      </c>
      <c r="KS105" s="160">
        <f t="shared" si="2643"/>
        <v>0</v>
      </c>
      <c r="KT105" s="160">
        <f t="shared" si="2644"/>
        <v>0</v>
      </c>
      <c r="KU105" s="160">
        <f t="shared" si="2645"/>
        <v>0</v>
      </c>
      <c r="KV105" s="161">
        <f t="shared" ref="KV105:KW105" si="2696">KV104</f>
        <v>20</v>
      </c>
      <c r="KW105" s="162">
        <f t="shared" si="2696"/>
        <v>1183</v>
      </c>
      <c r="KX105" s="163" t="str">
        <f t="shared" si="2647"/>
        <v>1</v>
      </c>
      <c r="KY105" s="164" t="str">
        <f t="shared" si="292"/>
        <v/>
      </c>
      <c r="KZ105" s="165">
        <f t="shared" si="293"/>
        <v>0</v>
      </c>
      <c r="LA105" s="166"/>
      <c r="LB105" s="166"/>
      <c r="LC105" s="166"/>
      <c r="LD105" s="168"/>
      <c r="LE105" s="168"/>
      <c r="LF105" s="170" t="str">
        <f t="shared" si="294"/>
        <v>0</v>
      </c>
      <c r="LG105" s="170">
        <f t="shared" si="2648"/>
        <v>0</v>
      </c>
      <c r="LH105" s="168">
        <f t="shared" si="2649"/>
        <v>0</v>
      </c>
      <c r="LI105" s="168">
        <f t="shared" si="2650"/>
        <v>0</v>
      </c>
      <c r="LJ105" s="168">
        <f t="shared" si="2651"/>
        <v>0</v>
      </c>
      <c r="LK105" s="168">
        <f t="shared" si="2652"/>
        <v>0</v>
      </c>
      <c r="LL105" s="172"/>
      <c r="LM105" s="172"/>
      <c r="LN105" s="168" t="str">
        <f t="shared" si="2653"/>
        <v>#REF!</v>
      </c>
      <c r="LO105" s="168" t="str">
        <f t="shared" si="2654"/>
        <v>#REF!</v>
      </c>
      <c r="LP105" s="168" t="str">
        <f t="shared" si="2655"/>
        <v>#REF!</v>
      </c>
      <c r="LQ105" s="168" t="str">
        <f t="shared" si="2656"/>
        <v>#REF!</v>
      </c>
    </row>
    <row r="106" ht="15.75" customHeight="1">
      <c r="A106" s="151">
        <v>46208.0</v>
      </c>
      <c r="B106" s="152" t="s">
        <v>31</v>
      </c>
      <c r="C106" s="153">
        <f t="shared" si="99"/>
        <v>0</v>
      </c>
      <c r="D106" s="154">
        <f t="shared" ref="D106:E106" si="2697">D105</f>
        <v>1</v>
      </c>
      <c r="E106" s="155">
        <f t="shared" si="2697"/>
        <v>1164</v>
      </c>
      <c r="F106" s="156" t="str">
        <f t="shared" si="2514"/>
        <v>1</v>
      </c>
      <c r="G106" s="157">
        <f t="shared" si="102"/>
        <v>1</v>
      </c>
      <c r="H106" s="158">
        <f t="shared" si="103"/>
        <v>0</v>
      </c>
      <c r="I106" s="159"/>
      <c r="J106" s="159"/>
      <c r="K106" s="159"/>
      <c r="L106" s="78"/>
      <c r="M106" s="79"/>
      <c r="N106" s="77" t="str">
        <f t="shared" si="104"/>
        <v>0</v>
      </c>
      <c r="O106" s="81">
        <f t="shared" si="2515"/>
        <v>0</v>
      </c>
      <c r="P106" s="160">
        <f t="shared" si="2516"/>
        <v>0</v>
      </c>
      <c r="Q106" s="160">
        <f t="shared" si="2517"/>
        <v>0</v>
      </c>
      <c r="R106" s="160">
        <f t="shared" si="2518"/>
        <v>0</v>
      </c>
      <c r="S106" s="160">
        <f t="shared" si="2519"/>
        <v>0</v>
      </c>
      <c r="T106" s="161">
        <f t="shared" ref="T106:U106" si="2698">T105</f>
        <v>2</v>
      </c>
      <c r="U106" s="162">
        <f t="shared" si="2698"/>
        <v>1165</v>
      </c>
      <c r="V106" s="163" t="str">
        <f t="shared" si="2521"/>
        <v>1</v>
      </c>
      <c r="W106" s="164">
        <f t="shared" si="112"/>
        <v>1</v>
      </c>
      <c r="X106" s="165">
        <f t="shared" si="113"/>
        <v>0</v>
      </c>
      <c r="Y106" s="166"/>
      <c r="Z106" s="166"/>
      <c r="AA106" s="166"/>
      <c r="AB106" s="84"/>
      <c r="AC106" s="85"/>
      <c r="AD106" s="83" t="str">
        <f t="shared" si="114"/>
        <v>0</v>
      </c>
      <c r="AE106" s="167">
        <f t="shared" si="2522"/>
        <v>0</v>
      </c>
      <c r="AF106" s="168">
        <f t="shared" si="2523"/>
        <v>0</v>
      </c>
      <c r="AG106" s="168">
        <f t="shared" si="2524"/>
        <v>0</v>
      </c>
      <c r="AH106" s="168">
        <f t="shared" si="2525"/>
        <v>0</v>
      </c>
      <c r="AI106" s="168">
        <f t="shared" si="2526"/>
        <v>0</v>
      </c>
      <c r="AJ106" s="154">
        <f t="shared" ref="AJ106:AK106" si="2699">AJ105</f>
        <v>3</v>
      </c>
      <c r="AK106" s="155">
        <f t="shared" si="2699"/>
        <v>1166</v>
      </c>
      <c r="AL106" s="156" t="str">
        <f t="shared" si="2528"/>
        <v>1</v>
      </c>
      <c r="AM106" s="157">
        <f t="shared" si="122"/>
        <v>2</v>
      </c>
      <c r="AN106" s="158">
        <f t="shared" si="123"/>
        <v>0</v>
      </c>
      <c r="AO106" s="159"/>
      <c r="AP106" s="159"/>
      <c r="AQ106" s="159"/>
      <c r="AR106" s="78"/>
      <c r="AS106" s="79"/>
      <c r="AT106" s="77" t="str">
        <f t="shared" si="124"/>
        <v>0</v>
      </c>
      <c r="AU106" s="81">
        <f t="shared" si="2529"/>
        <v>0</v>
      </c>
      <c r="AV106" s="160">
        <f t="shared" si="2530"/>
        <v>0</v>
      </c>
      <c r="AW106" s="160">
        <f t="shared" si="2531"/>
        <v>0</v>
      </c>
      <c r="AX106" s="160">
        <f t="shared" si="2532"/>
        <v>0</v>
      </c>
      <c r="AY106" s="160">
        <f t="shared" si="2533"/>
        <v>0</v>
      </c>
      <c r="AZ106" s="161">
        <f t="shared" ref="AZ106:BA106" si="2700">AZ105</f>
        <v>4</v>
      </c>
      <c r="BA106" s="162">
        <f t="shared" si="2700"/>
        <v>1167</v>
      </c>
      <c r="BB106" s="163" t="str">
        <f t="shared" si="2535"/>
        <v>1</v>
      </c>
      <c r="BC106" s="164">
        <f t="shared" si="132"/>
        <v>4</v>
      </c>
      <c r="BD106" s="165">
        <f t="shared" si="133"/>
        <v>0</v>
      </c>
      <c r="BE106" s="166"/>
      <c r="BF106" s="166"/>
      <c r="BG106" s="166"/>
      <c r="BH106" s="84"/>
      <c r="BI106" s="85"/>
      <c r="BJ106" s="83" t="str">
        <f t="shared" si="134"/>
        <v>0</v>
      </c>
      <c r="BK106" s="167">
        <f t="shared" si="2536"/>
        <v>0</v>
      </c>
      <c r="BL106" s="168">
        <f t="shared" si="2537"/>
        <v>0</v>
      </c>
      <c r="BM106" s="168">
        <f t="shared" si="2538"/>
        <v>0</v>
      </c>
      <c r="BN106" s="168">
        <f t="shared" si="2539"/>
        <v>0</v>
      </c>
      <c r="BO106" s="168">
        <f t="shared" si="2540"/>
        <v>0</v>
      </c>
      <c r="BP106" s="154">
        <f t="shared" ref="BP106:BQ106" si="2701">BP105</f>
        <v>5</v>
      </c>
      <c r="BQ106" s="155">
        <f t="shared" si="2701"/>
        <v>1168</v>
      </c>
      <c r="BR106" s="156" t="str">
        <f t="shared" si="2542"/>
        <v>1</v>
      </c>
      <c r="BS106" s="157">
        <f t="shared" si="142"/>
        <v>4</v>
      </c>
      <c r="BT106" s="158">
        <f t="shared" si="143"/>
        <v>0</v>
      </c>
      <c r="BU106" s="159"/>
      <c r="BV106" s="159"/>
      <c r="BW106" s="159"/>
      <c r="BX106" s="78"/>
      <c r="BY106" s="79"/>
      <c r="BZ106" s="77" t="str">
        <f t="shared" si="144"/>
        <v>0</v>
      </c>
      <c r="CA106" s="81">
        <f t="shared" si="2543"/>
        <v>0</v>
      </c>
      <c r="CB106" s="160">
        <f t="shared" si="2544"/>
        <v>0</v>
      </c>
      <c r="CC106" s="160">
        <f t="shared" si="2545"/>
        <v>0</v>
      </c>
      <c r="CD106" s="160">
        <f t="shared" si="2546"/>
        <v>0</v>
      </c>
      <c r="CE106" s="160">
        <f t="shared" si="2547"/>
        <v>0</v>
      </c>
      <c r="CF106" s="161">
        <f t="shared" ref="CF106:CG106" si="2702">CF105</f>
        <v>6</v>
      </c>
      <c r="CG106" s="162">
        <f t="shared" si="2702"/>
        <v>1169</v>
      </c>
      <c r="CH106" s="163" t="str">
        <f t="shared" si="2549"/>
        <v>1</v>
      </c>
      <c r="CI106" s="164">
        <f t="shared" si="152"/>
        <v>2</v>
      </c>
      <c r="CJ106" s="165">
        <f t="shared" si="153"/>
        <v>0</v>
      </c>
      <c r="CK106" s="166"/>
      <c r="CL106" s="166"/>
      <c r="CM106" s="166"/>
      <c r="CN106" s="84"/>
      <c r="CO106" s="85"/>
      <c r="CP106" s="83" t="str">
        <f t="shared" si="154"/>
        <v>0</v>
      </c>
      <c r="CQ106" s="167">
        <f t="shared" si="2550"/>
        <v>0</v>
      </c>
      <c r="CR106" s="168">
        <f t="shared" si="2551"/>
        <v>0</v>
      </c>
      <c r="CS106" s="168">
        <f t="shared" si="2552"/>
        <v>0</v>
      </c>
      <c r="CT106" s="168">
        <f t="shared" si="2553"/>
        <v>0</v>
      </c>
      <c r="CU106" s="168">
        <f t="shared" si="2554"/>
        <v>0</v>
      </c>
      <c r="CV106" s="154">
        <f t="shared" ref="CV106:CW106" si="2703">CV105</f>
        <v>7</v>
      </c>
      <c r="CW106" s="155">
        <f t="shared" si="2703"/>
        <v>1170</v>
      </c>
      <c r="CX106" s="156" t="str">
        <f t="shared" si="2556"/>
        <v>1</v>
      </c>
      <c r="CY106" s="157">
        <f t="shared" si="162"/>
        <v>2</v>
      </c>
      <c r="CZ106" s="158">
        <f t="shared" si="163"/>
        <v>0</v>
      </c>
      <c r="DA106" s="159"/>
      <c r="DB106" s="159"/>
      <c r="DC106" s="159"/>
      <c r="DD106" s="78"/>
      <c r="DE106" s="79"/>
      <c r="DF106" s="77" t="str">
        <f t="shared" si="164"/>
        <v>0</v>
      </c>
      <c r="DG106" s="81">
        <f t="shared" si="2557"/>
        <v>0</v>
      </c>
      <c r="DH106" s="160">
        <f t="shared" si="2558"/>
        <v>0</v>
      </c>
      <c r="DI106" s="160">
        <f t="shared" si="2559"/>
        <v>0</v>
      </c>
      <c r="DJ106" s="160">
        <f t="shared" si="2560"/>
        <v>0</v>
      </c>
      <c r="DK106" s="160">
        <f t="shared" si="2561"/>
        <v>0</v>
      </c>
      <c r="DL106" s="161">
        <f t="shared" ref="DL106:DM106" si="2704">DL105</f>
        <v>8</v>
      </c>
      <c r="DM106" s="162">
        <f t="shared" si="2704"/>
        <v>1171</v>
      </c>
      <c r="DN106" s="163" t="str">
        <f t="shared" si="2563"/>
        <v>1</v>
      </c>
      <c r="DO106" s="164">
        <f t="shared" si="172"/>
        <v>2</v>
      </c>
      <c r="DP106" s="165">
        <f t="shared" si="173"/>
        <v>0</v>
      </c>
      <c r="DQ106" s="166"/>
      <c r="DR106" s="166"/>
      <c r="DS106" s="166"/>
      <c r="DT106" s="84"/>
      <c r="DU106" s="85"/>
      <c r="DV106" s="83" t="str">
        <f t="shared" si="174"/>
        <v>0</v>
      </c>
      <c r="DW106" s="167">
        <f t="shared" si="2564"/>
        <v>0</v>
      </c>
      <c r="DX106" s="168">
        <f t="shared" si="2565"/>
        <v>0</v>
      </c>
      <c r="DY106" s="168">
        <f t="shared" si="2566"/>
        <v>0</v>
      </c>
      <c r="DZ106" s="168">
        <f t="shared" si="2567"/>
        <v>0</v>
      </c>
      <c r="EA106" s="168">
        <f t="shared" si="2568"/>
        <v>0</v>
      </c>
      <c r="EB106" s="154">
        <f t="shared" ref="EB106:EC106" si="2705">EB105</f>
        <v>9</v>
      </c>
      <c r="EC106" s="155">
        <f t="shared" si="2705"/>
        <v>1172</v>
      </c>
      <c r="ED106" s="156" t="str">
        <f t="shared" si="2570"/>
        <v>1</v>
      </c>
      <c r="EE106" s="157">
        <f t="shared" si="182"/>
        <v>5</v>
      </c>
      <c r="EF106" s="169">
        <f t="shared" si="183"/>
        <v>0</v>
      </c>
      <c r="EG106" s="159"/>
      <c r="EH106" s="159"/>
      <c r="EI106" s="159"/>
      <c r="EJ106" s="78"/>
      <c r="EK106" s="79"/>
      <c r="EL106" s="77" t="str">
        <f t="shared" si="184"/>
        <v>0</v>
      </c>
      <c r="EM106" s="81">
        <f t="shared" si="2571"/>
        <v>0</v>
      </c>
      <c r="EN106" s="160">
        <f t="shared" si="2572"/>
        <v>0</v>
      </c>
      <c r="EO106" s="160">
        <f t="shared" si="2573"/>
        <v>0</v>
      </c>
      <c r="EP106" s="160">
        <f t="shared" si="2574"/>
        <v>0</v>
      </c>
      <c r="EQ106" s="160">
        <f t="shared" si="2575"/>
        <v>0</v>
      </c>
      <c r="ER106" s="161">
        <f t="shared" ref="ER106:ES106" si="2706">ER105</f>
        <v>10</v>
      </c>
      <c r="ES106" s="162">
        <f t="shared" si="2706"/>
        <v>1173</v>
      </c>
      <c r="ET106" s="163" t="str">
        <f t="shared" si="2577"/>
        <v>1</v>
      </c>
      <c r="EU106" s="164">
        <f t="shared" si="192"/>
        <v>19</v>
      </c>
      <c r="EV106" s="165">
        <f t="shared" si="193"/>
        <v>0</v>
      </c>
      <c r="EW106" s="166"/>
      <c r="EX106" s="166"/>
      <c r="EY106" s="166"/>
      <c r="EZ106" s="84"/>
      <c r="FA106" s="85"/>
      <c r="FB106" s="83" t="str">
        <f t="shared" si="194"/>
        <v>0</v>
      </c>
      <c r="FC106" s="167">
        <f t="shared" si="2578"/>
        <v>0</v>
      </c>
      <c r="FD106" s="168">
        <f t="shared" si="2579"/>
        <v>0</v>
      </c>
      <c r="FE106" s="168">
        <f t="shared" si="2580"/>
        <v>0</v>
      </c>
      <c r="FF106" s="168">
        <f t="shared" si="2581"/>
        <v>0</v>
      </c>
      <c r="FG106" s="168">
        <f t="shared" si="2582"/>
        <v>0</v>
      </c>
      <c r="FH106" s="154">
        <f t="shared" ref="FH106:FI106" si="2707">FH105</f>
        <v>11</v>
      </c>
      <c r="FI106" s="155">
        <f t="shared" si="2707"/>
        <v>1174</v>
      </c>
      <c r="FJ106" s="156" t="str">
        <f t="shared" si="2584"/>
        <v>1</v>
      </c>
      <c r="FK106" s="157">
        <f t="shared" si="202"/>
        <v>4</v>
      </c>
      <c r="FL106" s="158">
        <f t="shared" si="203"/>
        <v>0</v>
      </c>
      <c r="FM106" s="159"/>
      <c r="FN106" s="159"/>
      <c r="FO106" s="159"/>
      <c r="FP106" s="78"/>
      <c r="FQ106" s="79"/>
      <c r="FR106" s="77" t="str">
        <f t="shared" si="204"/>
        <v>0</v>
      </c>
      <c r="FS106" s="81">
        <f t="shared" si="2585"/>
        <v>0</v>
      </c>
      <c r="FT106" s="160">
        <f t="shared" si="2586"/>
        <v>0</v>
      </c>
      <c r="FU106" s="160">
        <f t="shared" si="2587"/>
        <v>0</v>
      </c>
      <c r="FV106" s="160">
        <f t="shared" si="2588"/>
        <v>0</v>
      </c>
      <c r="FW106" s="160">
        <f t="shared" si="2589"/>
        <v>0</v>
      </c>
      <c r="FX106" s="161">
        <f t="shared" ref="FX106:FY106" si="2708">FX105</f>
        <v>12</v>
      </c>
      <c r="FY106" s="162">
        <f t="shared" si="2708"/>
        <v>1175</v>
      </c>
      <c r="FZ106" s="163" t="str">
        <f t="shared" si="2591"/>
        <v>1</v>
      </c>
      <c r="GA106" s="164">
        <f t="shared" si="212"/>
        <v>2</v>
      </c>
      <c r="GB106" s="165">
        <f t="shared" si="213"/>
        <v>0</v>
      </c>
      <c r="GC106" s="166"/>
      <c r="GD106" s="166"/>
      <c r="GE106" s="166"/>
      <c r="GF106" s="84"/>
      <c r="GG106" s="85"/>
      <c r="GH106" s="83" t="str">
        <f t="shared" si="214"/>
        <v>0</v>
      </c>
      <c r="GI106" s="167">
        <f t="shared" si="2592"/>
        <v>0</v>
      </c>
      <c r="GJ106" s="168">
        <f t="shared" si="2593"/>
        <v>0</v>
      </c>
      <c r="GK106" s="168">
        <f t="shared" si="2594"/>
        <v>0</v>
      </c>
      <c r="GL106" s="168">
        <f t="shared" si="2595"/>
        <v>0</v>
      </c>
      <c r="GM106" s="168">
        <f t="shared" si="2596"/>
        <v>0</v>
      </c>
      <c r="GN106" s="154">
        <f t="shared" ref="GN106:GO106" si="2709">GN105</f>
        <v>13</v>
      </c>
      <c r="GO106" s="155">
        <f t="shared" si="2709"/>
        <v>1176</v>
      </c>
      <c r="GP106" s="156" t="str">
        <f t="shared" si="2598"/>
        <v>1</v>
      </c>
      <c r="GQ106" s="157">
        <f t="shared" si="222"/>
        <v>3</v>
      </c>
      <c r="GR106" s="158">
        <f t="shared" si="223"/>
        <v>0</v>
      </c>
      <c r="GS106" s="159"/>
      <c r="GT106" s="159"/>
      <c r="GU106" s="159"/>
      <c r="GV106" s="78"/>
      <c r="GW106" s="79"/>
      <c r="GX106" s="77" t="str">
        <f t="shared" si="224"/>
        <v>0</v>
      </c>
      <c r="GY106" s="81">
        <f t="shared" si="2599"/>
        <v>0</v>
      </c>
      <c r="GZ106" s="160">
        <f t="shared" si="2600"/>
        <v>0</v>
      </c>
      <c r="HA106" s="160">
        <f t="shared" si="2601"/>
        <v>0</v>
      </c>
      <c r="HB106" s="160">
        <f t="shared" si="2602"/>
        <v>0</v>
      </c>
      <c r="HC106" s="160">
        <f t="shared" si="2603"/>
        <v>0</v>
      </c>
      <c r="HD106" s="161">
        <f t="shared" ref="HD106:HE106" si="2710">HD105</f>
        <v>14</v>
      </c>
      <c r="HE106" s="162">
        <f t="shared" si="2710"/>
        <v>1177</v>
      </c>
      <c r="HF106" s="163" t="str">
        <f t="shared" si="2605"/>
        <v>1</v>
      </c>
      <c r="HG106" s="164">
        <f t="shared" si="232"/>
        <v>5</v>
      </c>
      <c r="HH106" s="165">
        <f t="shared" si="233"/>
        <v>0</v>
      </c>
      <c r="HI106" s="166"/>
      <c r="HJ106" s="166"/>
      <c r="HK106" s="166"/>
      <c r="HL106" s="84"/>
      <c r="HM106" s="85"/>
      <c r="HN106" s="83" t="str">
        <f t="shared" si="234"/>
        <v>0</v>
      </c>
      <c r="HO106" s="167">
        <f t="shared" si="2606"/>
        <v>0</v>
      </c>
      <c r="HP106" s="168">
        <f t="shared" si="2607"/>
        <v>0</v>
      </c>
      <c r="HQ106" s="168">
        <f t="shared" si="2608"/>
        <v>0</v>
      </c>
      <c r="HR106" s="168">
        <f t="shared" si="2609"/>
        <v>0</v>
      </c>
      <c r="HS106" s="168">
        <f t="shared" si="2610"/>
        <v>0</v>
      </c>
      <c r="HT106" s="154">
        <f t="shared" ref="HT106:HU106" si="2711">HT105</f>
        <v>15</v>
      </c>
      <c r="HU106" s="155">
        <f t="shared" si="2711"/>
        <v>1178</v>
      </c>
      <c r="HV106" s="156" t="str">
        <f t="shared" si="2612"/>
        <v>1</v>
      </c>
      <c r="HW106" s="157" t="str">
        <f t="shared" si="242"/>
        <v/>
      </c>
      <c r="HX106" s="169">
        <f t="shared" si="243"/>
        <v>0</v>
      </c>
      <c r="HY106" s="159"/>
      <c r="HZ106" s="159"/>
      <c r="IA106" s="159"/>
      <c r="IB106" s="160"/>
      <c r="IC106" s="160"/>
      <c r="ID106" s="160" t="str">
        <f t="shared" si="244"/>
        <v>0</v>
      </c>
      <c r="IE106" s="160">
        <f t="shared" si="2613"/>
        <v>0</v>
      </c>
      <c r="IF106" s="160">
        <f t="shared" si="2614"/>
        <v>0</v>
      </c>
      <c r="IG106" s="160">
        <f t="shared" si="2615"/>
        <v>0</v>
      </c>
      <c r="IH106" s="160">
        <f t="shared" si="2616"/>
        <v>0</v>
      </c>
      <c r="II106" s="160">
        <f t="shared" si="2617"/>
        <v>0</v>
      </c>
      <c r="IJ106" s="161">
        <f t="shared" ref="IJ106:IK106" si="2712">IJ105</f>
        <v>16</v>
      </c>
      <c r="IK106" s="162">
        <f t="shared" si="2712"/>
        <v>1179</v>
      </c>
      <c r="IL106" s="163" t="str">
        <f t="shared" si="2619"/>
        <v>1</v>
      </c>
      <c r="IM106" s="164" t="str">
        <f t="shared" si="252"/>
        <v/>
      </c>
      <c r="IN106" s="165">
        <f t="shared" si="253"/>
        <v>0</v>
      </c>
      <c r="IO106" s="166"/>
      <c r="IP106" s="166"/>
      <c r="IQ106" s="166"/>
      <c r="IR106" s="168"/>
      <c r="IS106" s="168"/>
      <c r="IT106" s="170" t="str">
        <f t="shared" si="254"/>
        <v>0</v>
      </c>
      <c r="IU106" s="170">
        <f t="shared" si="2620"/>
        <v>0</v>
      </c>
      <c r="IV106" s="168">
        <f t="shared" si="2621"/>
        <v>0</v>
      </c>
      <c r="IW106" s="168">
        <f t="shared" si="2622"/>
        <v>0</v>
      </c>
      <c r="IX106" s="168">
        <f t="shared" si="2623"/>
        <v>0</v>
      </c>
      <c r="IY106" s="168">
        <f t="shared" si="2624"/>
        <v>0</v>
      </c>
      <c r="IZ106" s="154">
        <f t="shared" ref="IZ106:JA106" si="2713">IZ105</f>
        <v>17</v>
      </c>
      <c r="JA106" s="155">
        <f t="shared" si="2713"/>
        <v>1180</v>
      </c>
      <c r="JB106" s="156" t="str">
        <f t="shared" si="2626"/>
        <v>1</v>
      </c>
      <c r="JC106" s="157" t="str">
        <f t="shared" si="262"/>
        <v/>
      </c>
      <c r="JD106" s="158">
        <f t="shared" si="263"/>
        <v>0</v>
      </c>
      <c r="JE106" s="159"/>
      <c r="JF106" s="159"/>
      <c r="JG106" s="159"/>
      <c r="JH106" s="160"/>
      <c r="JI106" s="160"/>
      <c r="JJ106" s="171" t="str">
        <f t="shared" si="264"/>
        <v>0</v>
      </c>
      <c r="JK106" s="171">
        <f t="shared" si="2627"/>
        <v>0</v>
      </c>
      <c r="JL106" s="160">
        <f t="shared" si="2628"/>
        <v>0</v>
      </c>
      <c r="JM106" s="160">
        <f t="shared" si="2629"/>
        <v>0</v>
      </c>
      <c r="JN106" s="160">
        <f t="shared" si="2630"/>
        <v>0</v>
      </c>
      <c r="JO106" s="160">
        <f t="shared" si="2631"/>
        <v>0</v>
      </c>
      <c r="JP106" s="161">
        <f t="shared" ref="JP106:JQ106" si="2714">JP105</f>
        <v>18</v>
      </c>
      <c r="JQ106" s="162">
        <f t="shared" si="2714"/>
        <v>1181</v>
      </c>
      <c r="JR106" s="163" t="str">
        <f t="shared" si="2633"/>
        <v>1</v>
      </c>
      <c r="JS106" s="164" t="str">
        <f t="shared" si="272"/>
        <v/>
      </c>
      <c r="JT106" s="165">
        <f t="shared" si="273"/>
        <v>0</v>
      </c>
      <c r="JU106" s="166"/>
      <c r="JV106" s="166"/>
      <c r="JW106" s="166"/>
      <c r="JX106" s="168"/>
      <c r="JY106" s="168"/>
      <c r="JZ106" s="170" t="str">
        <f t="shared" si="274"/>
        <v>0</v>
      </c>
      <c r="KA106" s="170">
        <f t="shared" si="2634"/>
        <v>0</v>
      </c>
      <c r="KB106" s="168">
        <f t="shared" si="2635"/>
        <v>0</v>
      </c>
      <c r="KC106" s="168">
        <f t="shared" si="2636"/>
        <v>0</v>
      </c>
      <c r="KD106" s="168">
        <f t="shared" si="2637"/>
        <v>0</v>
      </c>
      <c r="KE106" s="168">
        <f t="shared" si="2638"/>
        <v>0</v>
      </c>
      <c r="KF106" s="154">
        <f t="shared" ref="KF106:KG106" si="2715">KF105</f>
        <v>19</v>
      </c>
      <c r="KG106" s="155">
        <f t="shared" si="2715"/>
        <v>1182</v>
      </c>
      <c r="KH106" s="156" t="str">
        <f t="shared" si="2640"/>
        <v>1</v>
      </c>
      <c r="KI106" s="157" t="str">
        <f t="shared" si="282"/>
        <v/>
      </c>
      <c r="KJ106" s="158">
        <f t="shared" si="283"/>
        <v>0</v>
      </c>
      <c r="KK106" s="159"/>
      <c r="KL106" s="159"/>
      <c r="KM106" s="159"/>
      <c r="KN106" s="160"/>
      <c r="KO106" s="160"/>
      <c r="KP106" s="171" t="str">
        <f t="shared" si="284"/>
        <v>0</v>
      </c>
      <c r="KQ106" s="171">
        <f t="shared" si="2641"/>
        <v>0</v>
      </c>
      <c r="KR106" s="160">
        <f t="shared" si="2642"/>
        <v>0</v>
      </c>
      <c r="KS106" s="160">
        <f t="shared" si="2643"/>
        <v>0</v>
      </c>
      <c r="KT106" s="160">
        <f t="shared" si="2644"/>
        <v>0</v>
      </c>
      <c r="KU106" s="160">
        <f t="shared" si="2645"/>
        <v>0</v>
      </c>
      <c r="KV106" s="161">
        <f t="shared" ref="KV106:KW106" si="2716">KV105</f>
        <v>20</v>
      </c>
      <c r="KW106" s="162">
        <f t="shared" si="2716"/>
        <v>1183</v>
      </c>
      <c r="KX106" s="163" t="str">
        <f t="shared" si="2647"/>
        <v>1</v>
      </c>
      <c r="KY106" s="164" t="str">
        <f t="shared" si="292"/>
        <v/>
      </c>
      <c r="KZ106" s="165">
        <f t="shared" si="293"/>
        <v>0</v>
      </c>
      <c r="LA106" s="166"/>
      <c r="LB106" s="166"/>
      <c r="LC106" s="166"/>
      <c r="LD106" s="168"/>
      <c r="LE106" s="168"/>
      <c r="LF106" s="170" t="str">
        <f t="shared" si="294"/>
        <v>0</v>
      </c>
      <c r="LG106" s="170">
        <f t="shared" si="2648"/>
        <v>0</v>
      </c>
      <c r="LH106" s="168">
        <f t="shared" si="2649"/>
        <v>0</v>
      </c>
      <c r="LI106" s="168">
        <f t="shared" si="2650"/>
        <v>0</v>
      </c>
      <c r="LJ106" s="168">
        <f t="shared" si="2651"/>
        <v>0</v>
      </c>
      <c r="LK106" s="168">
        <f t="shared" si="2652"/>
        <v>0</v>
      </c>
      <c r="LL106" s="172"/>
      <c r="LM106" s="172"/>
      <c r="LN106" s="168" t="str">
        <f t="shared" si="2653"/>
        <v>#REF!</v>
      </c>
      <c r="LO106" s="168" t="str">
        <f t="shared" si="2654"/>
        <v>#REF!</v>
      </c>
      <c r="LP106" s="168" t="str">
        <f t="shared" si="2655"/>
        <v>#REF!</v>
      </c>
      <c r="LQ106" s="168" t="str">
        <f t="shared" si="2656"/>
        <v>#REF!</v>
      </c>
    </row>
    <row r="107" ht="15.75" customHeight="1">
      <c r="A107" s="151">
        <v>46209.0</v>
      </c>
      <c r="B107" s="152" t="s">
        <v>32</v>
      </c>
      <c r="C107" s="153">
        <f t="shared" si="99"/>
        <v>0</v>
      </c>
      <c r="D107" s="154">
        <f t="shared" ref="D107:E107" si="2717">D106</f>
        <v>1</v>
      </c>
      <c r="E107" s="155">
        <f t="shared" si="2717"/>
        <v>1164</v>
      </c>
      <c r="F107" s="156" t="str">
        <f t="shared" si="2514"/>
        <v>1</v>
      </c>
      <c r="G107" s="157">
        <f t="shared" si="102"/>
        <v>1</v>
      </c>
      <c r="H107" s="158">
        <f t="shared" si="103"/>
        <v>0</v>
      </c>
      <c r="I107" s="159"/>
      <c r="J107" s="159"/>
      <c r="K107" s="159"/>
      <c r="L107" s="78"/>
      <c r="M107" s="79"/>
      <c r="N107" s="77" t="str">
        <f t="shared" si="104"/>
        <v>0</v>
      </c>
      <c r="O107" s="81">
        <f t="shared" si="2515"/>
        <v>0</v>
      </c>
      <c r="P107" s="160">
        <f t="shared" si="2516"/>
        <v>0</v>
      </c>
      <c r="Q107" s="160">
        <f t="shared" si="2517"/>
        <v>0</v>
      </c>
      <c r="R107" s="160">
        <f t="shared" si="2518"/>
        <v>0</v>
      </c>
      <c r="S107" s="160">
        <f t="shared" si="2519"/>
        <v>0</v>
      </c>
      <c r="T107" s="161">
        <f t="shared" ref="T107:U107" si="2718">T106</f>
        <v>2</v>
      </c>
      <c r="U107" s="162">
        <f t="shared" si="2718"/>
        <v>1165</v>
      </c>
      <c r="V107" s="163" t="str">
        <f t="shared" si="2521"/>
        <v>1</v>
      </c>
      <c r="W107" s="164">
        <f t="shared" si="112"/>
        <v>1</v>
      </c>
      <c r="X107" s="165">
        <f t="shared" si="113"/>
        <v>0</v>
      </c>
      <c r="Y107" s="166"/>
      <c r="Z107" s="166"/>
      <c r="AA107" s="166"/>
      <c r="AB107" s="84"/>
      <c r="AC107" s="85"/>
      <c r="AD107" s="83" t="str">
        <f t="shared" si="114"/>
        <v>0</v>
      </c>
      <c r="AE107" s="167">
        <f t="shared" si="2522"/>
        <v>0</v>
      </c>
      <c r="AF107" s="168">
        <f t="shared" si="2523"/>
        <v>0</v>
      </c>
      <c r="AG107" s="168">
        <f t="shared" si="2524"/>
        <v>0</v>
      </c>
      <c r="AH107" s="168">
        <f t="shared" si="2525"/>
        <v>0</v>
      </c>
      <c r="AI107" s="168">
        <f t="shared" si="2526"/>
        <v>0</v>
      </c>
      <c r="AJ107" s="154">
        <f t="shared" ref="AJ107:AK107" si="2719">AJ106</f>
        <v>3</v>
      </c>
      <c r="AK107" s="155">
        <f t="shared" si="2719"/>
        <v>1166</v>
      </c>
      <c r="AL107" s="156" t="str">
        <f t="shared" si="2528"/>
        <v>1</v>
      </c>
      <c r="AM107" s="157">
        <f t="shared" si="122"/>
        <v>2</v>
      </c>
      <c r="AN107" s="158">
        <f t="shared" si="123"/>
        <v>0</v>
      </c>
      <c r="AO107" s="159"/>
      <c r="AP107" s="159"/>
      <c r="AQ107" s="159"/>
      <c r="AR107" s="78"/>
      <c r="AS107" s="79"/>
      <c r="AT107" s="77" t="str">
        <f t="shared" si="124"/>
        <v>0</v>
      </c>
      <c r="AU107" s="81">
        <f t="shared" si="2529"/>
        <v>0</v>
      </c>
      <c r="AV107" s="160">
        <f t="shared" si="2530"/>
        <v>0</v>
      </c>
      <c r="AW107" s="160">
        <f t="shared" si="2531"/>
        <v>0</v>
      </c>
      <c r="AX107" s="160">
        <f t="shared" si="2532"/>
        <v>0</v>
      </c>
      <c r="AY107" s="160">
        <f t="shared" si="2533"/>
        <v>0</v>
      </c>
      <c r="AZ107" s="161">
        <f t="shared" ref="AZ107:BA107" si="2720">AZ106</f>
        <v>4</v>
      </c>
      <c r="BA107" s="162">
        <f t="shared" si="2720"/>
        <v>1167</v>
      </c>
      <c r="BB107" s="163" t="str">
        <f t="shared" si="2535"/>
        <v>1</v>
      </c>
      <c r="BC107" s="164">
        <f t="shared" si="132"/>
        <v>4</v>
      </c>
      <c r="BD107" s="165">
        <f t="shared" si="133"/>
        <v>0</v>
      </c>
      <c r="BE107" s="166"/>
      <c r="BF107" s="166"/>
      <c r="BG107" s="166"/>
      <c r="BH107" s="84"/>
      <c r="BI107" s="85"/>
      <c r="BJ107" s="83" t="str">
        <f t="shared" si="134"/>
        <v>0</v>
      </c>
      <c r="BK107" s="167">
        <f t="shared" si="2536"/>
        <v>0</v>
      </c>
      <c r="BL107" s="168">
        <f t="shared" si="2537"/>
        <v>0</v>
      </c>
      <c r="BM107" s="168">
        <f t="shared" si="2538"/>
        <v>0</v>
      </c>
      <c r="BN107" s="168">
        <f t="shared" si="2539"/>
        <v>0</v>
      </c>
      <c r="BO107" s="168">
        <f t="shared" si="2540"/>
        <v>0</v>
      </c>
      <c r="BP107" s="154">
        <f t="shared" ref="BP107:BQ107" si="2721">BP106</f>
        <v>5</v>
      </c>
      <c r="BQ107" s="155">
        <f t="shared" si="2721"/>
        <v>1168</v>
      </c>
      <c r="BR107" s="156" t="str">
        <f t="shared" si="2542"/>
        <v>1</v>
      </c>
      <c r="BS107" s="157">
        <f t="shared" si="142"/>
        <v>4</v>
      </c>
      <c r="BT107" s="158">
        <f t="shared" si="143"/>
        <v>0</v>
      </c>
      <c r="BU107" s="159"/>
      <c r="BV107" s="159"/>
      <c r="BW107" s="159"/>
      <c r="BX107" s="78"/>
      <c r="BY107" s="79"/>
      <c r="BZ107" s="77" t="str">
        <f t="shared" si="144"/>
        <v>0</v>
      </c>
      <c r="CA107" s="81">
        <f t="shared" si="2543"/>
        <v>0</v>
      </c>
      <c r="CB107" s="160">
        <f t="shared" si="2544"/>
        <v>0</v>
      </c>
      <c r="CC107" s="160">
        <f t="shared" si="2545"/>
        <v>0</v>
      </c>
      <c r="CD107" s="160">
        <f t="shared" si="2546"/>
        <v>0</v>
      </c>
      <c r="CE107" s="160">
        <f t="shared" si="2547"/>
        <v>0</v>
      </c>
      <c r="CF107" s="161">
        <f t="shared" ref="CF107:CG107" si="2722">CF106</f>
        <v>6</v>
      </c>
      <c r="CG107" s="162">
        <f t="shared" si="2722"/>
        <v>1169</v>
      </c>
      <c r="CH107" s="163" t="str">
        <f t="shared" si="2549"/>
        <v>1</v>
      </c>
      <c r="CI107" s="164">
        <f t="shared" si="152"/>
        <v>2</v>
      </c>
      <c r="CJ107" s="165">
        <f t="shared" si="153"/>
        <v>0</v>
      </c>
      <c r="CK107" s="166"/>
      <c r="CL107" s="166"/>
      <c r="CM107" s="166"/>
      <c r="CN107" s="84"/>
      <c r="CO107" s="85"/>
      <c r="CP107" s="83" t="str">
        <f t="shared" si="154"/>
        <v>0</v>
      </c>
      <c r="CQ107" s="167">
        <f t="shared" si="2550"/>
        <v>0</v>
      </c>
      <c r="CR107" s="168">
        <f t="shared" si="2551"/>
        <v>0</v>
      </c>
      <c r="CS107" s="168">
        <f t="shared" si="2552"/>
        <v>0</v>
      </c>
      <c r="CT107" s="168">
        <f t="shared" si="2553"/>
        <v>0</v>
      </c>
      <c r="CU107" s="168">
        <f t="shared" si="2554"/>
        <v>0</v>
      </c>
      <c r="CV107" s="154">
        <f t="shared" ref="CV107:CW107" si="2723">CV106</f>
        <v>7</v>
      </c>
      <c r="CW107" s="155">
        <f t="shared" si="2723"/>
        <v>1170</v>
      </c>
      <c r="CX107" s="156" t="str">
        <f t="shared" si="2556"/>
        <v>1</v>
      </c>
      <c r="CY107" s="157">
        <f t="shared" si="162"/>
        <v>2</v>
      </c>
      <c r="CZ107" s="158">
        <f t="shared" si="163"/>
        <v>0</v>
      </c>
      <c r="DA107" s="159"/>
      <c r="DB107" s="159"/>
      <c r="DC107" s="159"/>
      <c r="DD107" s="78"/>
      <c r="DE107" s="79"/>
      <c r="DF107" s="77" t="str">
        <f t="shared" si="164"/>
        <v>0</v>
      </c>
      <c r="DG107" s="81">
        <f t="shared" si="2557"/>
        <v>0</v>
      </c>
      <c r="DH107" s="160">
        <f t="shared" si="2558"/>
        <v>0</v>
      </c>
      <c r="DI107" s="160">
        <f t="shared" si="2559"/>
        <v>0</v>
      </c>
      <c r="DJ107" s="160">
        <f t="shared" si="2560"/>
        <v>0</v>
      </c>
      <c r="DK107" s="160">
        <f t="shared" si="2561"/>
        <v>0</v>
      </c>
      <c r="DL107" s="161">
        <f t="shared" ref="DL107:DM107" si="2724">DL106</f>
        <v>8</v>
      </c>
      <c r="DM107" s="162">
        <f t="shared" si="2724"/>
        <v>1171</v>
      </c>
      <c r="DN107" s="163" t="str">
        <f t="shared" si="2563"/>
        <v>1</v>
      </c>
      <c r="DO107" s="164">
        <f t="shared" si="172"/>
        <v>2</v>
      </c>
      <c r="DP107" s="165">
        <f t="shared" si="173"/>
        <v>0</v>
      </c>
      <c r="DQ107" s="166"/>
      <c r="DR107" s="166"/>
      <c r="DS107" s="166"/>
      <c r="DT107" s="84"/>
      <c r="DU107" s="85"/>
      <c r="DV107" s="83" t="str">
        <f t="shared" si="174"/>
        <v>0</v>
      </c>
      <c r="DW107" s="167">
        <f t="shared" si="2564"/>
        <v>0</v>
      </c>
      <c r="DX107" s="168">
        <f t="shared" si="2565"/>
        <v>0</v>
      </c>
      <c r="DY107" s="168">
        <f t="shared" si="2566"/>
        <v>0</v>
      </c>
      <c r="DZ107" s="168">
        <f t="shared" si="2567"/>
        <v>0</v>
      </c>
      <c r="EA107" s="168">
        <f t="shared" si="2568"/>
        <v>0</v>
      </c>
      <c r="EB107" s="154">
        <f t="shared" ref="EB107:EC107" si="2725">EB106</f>
        <v>9</v>
      </c>
      <c r="EC107" s="155">
        <f t="shared" si="2725"/>
        <v>1172</v>
      </c>
      <c r="ED107" s="156" t="str">
        <f t="shared" si="2570"/>
        <v>1</v>
      </c>
      <c r="EE107" s="157">
        <f t="shared" si="182"/>
        <v>5</v>
      </c>
      <c r="EF107" s="169">
        <f t="shared" si="183"/>
        <v>0</v>
      </c>
      <c r="EG107" s="159"/>
      <c r="EH107" s="159"/>
      <c r="EI107" s="159"/>
      <c r="EJ107" s="78"/>
      <c r="EK107" s="79"/>
      <c r="EL107" s="77" t="str">
        <f t="shared" si="184"/>
        <v>0</v>
      </c>
      <c r="EM107" s="81">
        <f t="shared" si="2571"/>
        <v>0</v>
      </c>
      <c r="EN107" s="160">
        <f t="shared" si="2572"/>
        <v>0</v>
      </c>
      <c r="EO107" s="160">
        <f t="shared" si="2573"/>
        <v>0</v>
      </c>
      <c r="EP107" s="160">
        <f t="shared" si="2574"/>
        <v>0</v>
      </c>
      <c r="EQ107" s="160">
        <f t="shared" si="2575"/>
        <v>0</v>
      </c>
      <c r="ER107" s="161">
        <f t="shared" ref="ER107:ES107" si="2726">ER106</f>
        <v>10</v>
      </c>
      <c r="ES107" s="162">
        <f t="shared" si="2726"/>
        <v>1173</v>
      </c>
      <c r="ET107" s="163" t="str">
        <f t="shared" si="2577"/>
        <v>1</v>
      </c>
      <c r="EU107" s="164">
        <f t="shared" si="192"/>
        <v>19</v>
      </c>
      <c r="EV107" s="165">
        <f t="shared" si="193"/>
        <v>0</v>
      </c>
      <c r="EW107" s="166"/>
      <c r="EX107" s="166"/>
      <c r="EY107" s="166"/>
      <c r="EZ107" s="84"/>
      <c r="FA107" s="85"/>
      <c r="FB107" s="83" t="str">
        <f t="shared" si="194"/>
        <v>0</v>
      </c>
      <c r="FC107" s="167">
        <f t="shared" si="2578"/>
        <v>0</v>
      </c>
      <c r="FD107" s="168">
        <f t="shared" si="2579"/>
        <v>0</v>
      </c>
      <c r="FE107" s="168">
        <f t="shared" si="2580"/>
        <v>0</v>
      </c>
      <c r="FF107" s="168">
        <f t="shared" si="2581"/>
        <v>0</v>
      </c>
      <c r="FG107" s="168">
        <f t="shared" si="2582"/>
        <v>0</v>
      </c>
      <c r="FH107" s="154">
        <f t="shared" ref="FH107:FI107" si="2727">FH106</f>
        <v>11</v>
      </c>
      <c r="FI107" s="155">
        <f t="shared" si="2727"/>
        <v>1174</v>
      </c>
      <c r="FJ107" s="156" t="str">
        <f t="shared" si="2584"/>
        <v>1</v>
      </c>
      <c r="FK107" s="157">
        <f t="shared" si="202"/>
        <v>4</v>
      </c>
      <c r="FL107" s="158">
        <f t="shared" si="203"/>
        <v>0</v>
      </c>
      <c r="FM107" s="159"/>
      <c r="FN107" s="159"/>
      <c r="FO107" s="159"/>
      <c r="FP107" s="78"/>
      <c r="FQ107" s="79"/>
      <c r="FR107" s="77" t="str">
        <f t="shared" si="204"/>
        <v>0</v>
      </c>
      <c r="FS107" s="81">
        <f t="shared" si="2585"/>
        <v>0</v>
      </c>
      <c r="FT107" s="160">
        <f t="shared" si="2586"/>
        <v>0</v>
      </c>
      <c r="FU107" s="160">
        <f t="shared" si="2587"/>
        <v>0</v>
      </c>
      <c r="FV107" s="160">
        <f t="shared" si="2588"/>
        <v>0</v>
      </c>
      <c r="FW107" s="160">
        <f t="shared" si="2589"/>
        <v>0</v>
      </c>
      <c r="FX107" s="161">
        <f t="shared" ref="FX107:FY107" si="2728">FX106</f>
        <v>12</v>
      </c>
      <c r="FY107" s="162">
        <f t="shared" si="2728"/>
        <v>1175</v>
      </c>
      <c r="FZ107" s="163" t="str">
        <f t="shared" si="2591"/>
        <v>1</v>
      </c>
      <c r="GA107" s="164">
        <f t="shared" si="212"/>
        <v>2</v>
      </c>
      <c r="GB107" s="165">
        <f t="shared" si="213"/>
        <v>0</v>
      </c>
      <c r="GC107" s="166"/>
      <c r="GD107" s="166"/>
      <c r="GE107" s="166"/>
      <c r="GF107" s="84"/>
      <c r="GG107" s="85"/>
      <c r="GH107" s="83" t="str">
        <f t="shared" si="214"/>
        <v>0</v>
      </c>
      <c r="GI107" s="167">
        <f t="shared" si="2592"/>
        <v>0</v>
      </c>
      <c r="GJ107" s="168">
        <f t="shared" si="2593"/>
        <v>0</v>
      </c>
      <c r="GK107" s="168">
        <f t="shared" si="2594"/>
        <v>0</v>
      </c>
      <c r="GL107" s="168">
        <f t="shared" si="2595"/>
        <v>0</v>
      </c>
      <c r="GM107" s="168">
        <f t="shared" si="2596"/>
        <v>0</v>
      </c>
      <c r="GN107" s="154">
        <f t="shared" ref="GN107:GO107" si="2729">GN106</f>
        <v>13</v>
      </c>
      <c r="GO107" s="155">
        <f t="shared" si="2729"/>
        <v>1176</v>
      </c>
      <c r="GP107" s="156" t="str">
        <f t="shared" si="2598"/>
        <v>1</v>
      </c>
      <c r="GQ107" s="157">
        <f t="shared" si="222"/>
        <v>3</v>
      </c>
      <c r="GR107" s="158">
        <f t="shared" si="223"/>
        <v>0</v>
      </c>
      <c r="GS107" s="159"/>
      <c r="GT107" s="159"/>
      <c r="GU107" s="159"/>
      <c r="GV107" s="78"/>
      <c r="GW107" s="79"/>
      <c r="GX107" s="77" t="str">
        <f t="shared" si="224"/>
        <v>0</v>
      </c>
      <c r="GY107" s="81">
        <f t="shared" si="2599"/>
        <v>0</v>
      </c>
      <c r="GZ107" s="160">
        <f t="shared" si="2600"/>
        <v>0</v>
      </c>
      <c r="HA107" s="160">
        <f t="shared" si="2601"/>
        <v>0</v>
      </c>
      <c r="HB107" s="160">
        <f t="shared" si="2602"/>
        <v>0</v>
      </c>
      <c r="HC107" s="160">
        <f t="shared" si="2603"/>
        <v>0</v>
      </c>
      <c r="HD107" s="161">
        <f t="shared" ref="HD107:HE107" si="2730">HD106</f>
        <v>14</v>
      </c>
      <c r="HE107" s="162">
        <f t="shared" si="2730"/>
        <v>1177</v>
      </c>
      <c r="HF107" s="163" t="str">
        <f t="shared" si="2605"/>
        <v>1</v>
      </c>
      <c r="HG107" s="164">
        <f t="shared" si="232"/>
        <v>5</v>
      </c>
      <c r="HH107" s="165">
        <f t="shared" si="233"/>
        <v>0</v>
      </c>
      <c r="HI107" s="166"/>
      <c r="HJ107" s="166"/>
      <c r="HK107" s="166"/>
      <c r="HL107" s="84"/>
      <c r="HM107" s="85"/>
      <c r="HN107" s="83" t="str">
        <f t="shared" si="234"/>
        <v>0</v>
      </c>
      <c r="HO107" s="167">
        <f t="shared" si="2606"/>
        <v>0</v>
      </c>
      <c r="HP107" s="168">
        <f t="shared" si="2607"/>
        <v>0</v>
      </c>
      <c r="HQ107" s="168">
        <f t="shared" si="2608"/>
        <v>0</v>
      </c>
      <c r="HR107" s="168">
        <f t="shared" si="2609"/>
        <v>0</v>
      </c>
      <c r="HS107" s="168">
        <f t="shared" si="2610"/>
        <v>0</v>
      </c>
      <c r="HT107" s="154">
        <f t="shared" ref="HT107:HU107" si="2731">HT106</f>
        <v>15</v>
      </c>
      <c r="HU107" s="155">
        <f t="shared" si="2731"/>
        <v>1178</v>
      </c>
      <c r="HV107" s="156" t="str">
        <f t="shared" si="2612"/>
        <v>1</v>
      </c>
      <c r="HW107" s="157" t="str">
        <f t="shared" si="242"/>
        <v/>
      </c>
      <c r="HX107" s="169">
        <f t="shared" si="243"/>
        <v>0</v>
      </c>
      <c r="HY107" s="159"/>
      <c r="HZ107" s="159"/>
      <c r="IA107" s="159"/>
      <c r="IB107" s="160"/>
      <c r="IC107" s="160"/>
      <c r="ID107" s="160" t="str">
        <f t="shared" si="244"/>
        <v>0</v>
      </c>
      <c r="IE107" s="160">
        <f t="shared" si="2613"/>
        <v>0</v>
      </c>
      <c r="IF107" s="160">
        <f t="shared" si="2614"/>
        <v>0</v>
      </c>
      <c r="IG107" s="160">
        <f t="shared" si="2615"/>
        <v>0</v>
      </c>
      <c r="IH107" s="160">
        <f t="shared" si="2616"/>
        <v>0</v>
      </c>
      <c r="II107" s="160">
        <f t="shared" si="2617"/>
        <v>0</v>
      </c>
      <c r="IJ107" s="161">
        <f t="shared" ref="IJ107:IK107" si="2732">IJ106</f>
        <v>16</v>
      </c>
      <c r="IK107" s="162">
        <f t="shared" si="2732"/>
        <v>1179</v>
      </c>
      <c r="IL107" s="163" t="str">
        <f t="shared" si="2619"/>
        <v>1</v>
      </c>
      <c r="IM107" s="164" t="str">
        <f t="shared" si="252"/>
        <v/>
      </c>
      <c r="IN107" s="165">
        <f t="shared" si="253"/>
        <v>0</v>
      </c>
      <c r="IO107" s="166"/>
      <c r="IP107" s="166"/>
      <c r="IQ107" s="166"/>
      <c r="IR107" s="168"/>
      <c r="IS107" s="168"/>
      <c r="IT107" s="170" t="str">
        <f t="shared" si="254"/>
        <v>0</v>
      </c>
      <c r="IU107" s="170">
        <f t="shared" si="2620"/>
        <v>0</v>
      </c>
      <c r="IV107" s="168">
        <f t="shared" si="2621"/>
        <v>0</v>
      </c>
      <c r="IW107" s="168">
        <f t="shared" si="2622"/>
        <v>0</v>
      </c>
      <c r="IX107" s="168">
        <f t="shared" si="2623"/>
        <v>0</v>
      </c>
      <c r="IY107" s="168">
        <f t="shared" si="2624"/>
        <v>0</v>
      </c>
      <c r="IZ107" s="154">
        <f t="shared" ref="IZ107:JA107" si="2733">IZ106</f>
        <v>17</v>
      </c>
      <c r="JA107" s="155">
        <f t="shared" si="2733"/>
        <v>1180</v>
      </c>
      <c r="JB107" s="156" t="str">
        <f t="shared" si="2626"/>
        <v>1</v>
      </c>
      <c r="JC107" s="157" t="str">
        <f t="shared" si="262"/>
        <v/>
      </c>
      <c r="JD107" s="158">
        <f t="shared" si="263"/>
        <v>0</v>
      </c>
      <c r="JE107" s="159"/>
      <c r="JF107" s="159"/>
      <c r="JG107" s="159"/>
      <c r="JH107" s="160"/>
      <c r="JI107" s="160"/>
      <c r="JJ107" s="171" t="str">
        <f t="shared" si="264"/>
        <v>0</v>
      </c>
      <c r="JK107" s="171">
        <f t="shared" si="2627"/>
        <v>0</v>
      </c>
      <c r="JL107" s="160">
        <f t="shared" si="2628"/>
        <v>0</v>
      </c>
      <c r="JM107" s="160">
        <f t="shared" si="2629"/>
        <v>0</v>
      </c>
      <c r="JN107" s="160">
        <f t="shared" si="2630"/>
        <v>0</v>
      </c>
      <c r="JO107" s="160">
        <f t="shared" si="2631"/>
        <v>0</v>
      </c>
      <c r="JP107" s="161">
        <f t="shared" ref="JP107:JQ107" si="2734">JP106</f>
        <v>18</v>
      </c>
      <c r="JQ107" s="162">
        <f t="shared" si="2734"/>
        <v>1181</v>
      </c>
      <c r="JR107" s="163" t="str">
        <f t="shared" si="2633"/>
        <v>1</v>
      </c>
      <c r="JS107" s="164" t="str">
        <f t="shared" si="272"/>
        <v/>
      </c>
      <c r="JT107" s="165">
        <f t="shared" si="273"/>
        <v>0</v>
      </c>
      <c r="JU107" s="166"/>
      <c r="JV107" s="166"/>
      <c r="JW107" s="166"/>
      <c r="JX107" s="168"/>
      <c r="JY107" s="168"/>
      <c r="JZ107" s="170" t="str">
        <f t="shared" si="274"/>
        <v>0</v>
      </c>
      <c r="KA107" s="170">
        <f t="shared" si="2634"/>
        <v>0</v>
      </c>
      <c r="KB107" s="168">
        <f t="shared" si="2635"/>
        <v>0</v>
      </c>
      <c r="KC107" s="168">
        <f t="shared" si="2636"/>
        <v>0</v>
      </c>
      <c r="KD107" s="168">
        <f t="shared" si="2637"/>
        <v>0</v>
      </c>
      <c r="KE107" s="168">
        <f t="shared" si="2638"/>
        <v>0</v>
      </c>
      <c r="KF107" s="154">
        <f t="shared" ref="KF107:KG107" si="2735">KF106</f>
        <v>19</v>
      </c>
      <c r="KG107" s="155">
        <f t="shared" si="2735"/>
        <v>1182</v>
      </c>
      <c r="KH107" s="156" t="str">
        <f t="shared" si="2640"/>
        <v>1</v>
      </c>
      <c r="KI107" s="157" t="str">
        <f t="shared" si="282"/>
        <v/>
      </c>
      <c r="KJ107" s="158">
        <f t="shared" si="283"/>
        <v>0</v>
      </c>
      <c r="KK107" s="159"/>
      <c r="KL107" s="159"/>
      <c r="KM107" s="159"/>
      <c r="KN107" s="160"/>
      <c r="KO107" s="160"/>
      <c r="KP107" s="171" t="str">
        <f t="shared" si="284"/>
        <v>0</v>
      </c>
      <c r="KQ107" s="171">
        <f t="shared" si="2641"/>
        <v>0</v>
      </c>
      <c r="KR107" s="160">
        <f t="shared" si="2642"/>
        <v>0</v>
      </c>
      <c r="KS107" s="160">
        <f t="shared" si="2643"/>
        <v>0</v>
      </c>
      <c r="KT107" s="160">
        <f t="shared" si="2644"/>
        <v>0</v>
      </c>
      <c r="KU107" s="160">
        <f t="shared" si="2645"/>
        <v>0</v>
      </c>
      <c r="KV107" s="161">
        <f t="shared" ref="KV107:KW107" si="2736">KV106</f>
        <v>20</v>
      </c>
      <c r="KW107" s="162">
        <f t="shared" si="2736"/>
        <v>1183</v>
      </c>
      <c r="KX107" s="163" t="str">
        <f t="shared" si="2647"/>
        <v>1</v>
      </c>
      <c r="KY107" s="164" t="str">
        <f t="shared" si="292"/>
        <v/>
      </c>
      <c r="KZ107" s="165">
        <f t="shared" si="293"/>
        <v>0</v>
      </c>
      <c r="LA107" s="166"/>
      <c r="LB107" s="166"/>
      <c r="LC107" s="166"/>
      <c r="LD107" s="168"/>
      <c r="LE107" s="168"/>
      <c r="LF107" s="170" t="str">
        <f t="shared" si="294"/>
        <v>0</v>
      </c>
      <c r="LG107" s="170">
        <f t="shared" si="2648"/>
        <v>0</v>
      </c>
      <c r="LH107" s="168">
        <f t="shared" si="2649"/>
        <v>0</v>
      </c>
      <c r="LI107" s="168">
        <f t="shared" si="2650"/>
        <v>0</v>
      </c>
      <c r="LJ107" s="168">
        <f t="shared" si="2651"/>
        <v>0</v>
      </c>
      <c r="LK107" s="168">
        <f t="shared" si="2652"/>
        <v>0</v>
      </c>
      <c r="LL107" s="172"/>
      <c r="LM107" s="172"/>
      <c r="LN107" s="168" t="str">
        <f t="shared" si="2653"/>
        <v>#REF!</v>
      </c>
      <c r="LO107" s="168" t="str">
        <f t="shared" si="2654"/>
        <v>#REF!</v>
      </c>
      <c r="LP107" s="168" t="str">
        <f t="shared" si="2655"/>
        <v>#REF!</v>
      </c>
      <c r="LQ107" s="168" t="str">
        <f t="shared" si="2656"/>
        <v>#REF!</v>
      </c>
    </row>
    <row r="108" ht="15.75" customHeight="1">
      <c r="A108" s="151">
        <v>46210.0</v>
      </c>
      <c r="B108" s="152" t="s">
        <v>33</v>
      </c>
      <c r="C108" s="153">
        <f t="shared" si="99"/>
        <v>0</v>
      </c>
      <c r="D108" s="154">
        <f t="shared" ref="D108:E108" si="2737">D98</f>
        <v>1</v>
      </c>
      <c r="E108" s="173">
        <f t="shared" si="2737"/>
        <v>1164</v>
      </c>
      <c r="F108" s="156" t="str">
        <f t="shared" si="2514"/>
        <v>1</v>
      </c>
      <c r="G108" s="157">
        <f t="shared" si="102"/>
        <v>1</v>
      </c>
      <c r="H108" s="158">
        <f t="shared" si="103"/>
        <v>0</v>
      </c>
      <c r="I108" s="159"/>
      <c r="J108" s="159"/>
      <c r="K108" s="159"/>
      <c r="L108" s="78"/>
      <c r="M108" s="79"/>
      <c r="N108" s="77" t="str">
        <f t="shared" si="104"/>
        <v>0</v>
      </c>
      <c r="O108" s="81">
        <f t="shared" si="2515"/>
        <v>0</v>
      </c>
      <c r="P108" s="160">
        <f t="shared" si="2516"/>
        <v>0</v>
      </c>
      <c r="Q108" s="160">
        <f t="shared" si="2517"/>
        <v>0</v>
      </c>
      <c r="R108" s="160">
        <f t="shared" si="2518"/>
        <v>0</v>
      </c>
      <c r="S108" s="160">
        <f t="shared" si="2519"/>
        <v>0</v>
      </c>
      <c r="T108" s="161">
        <f t="shared" ref="T108:U108" si="2738">T107</f>
        <v>2</v>
      </c>
      <c r="U108" s="162">
        <f t="shared" si="2738"/>
        <v>1165</v>
      </c>
      <c r="V108" s="163" t="str">
        <f t="shared" si="2521"/>
        <v>1</v>
      </c>
      <c r="W108" s="164">
        <f t="shared" si="112"/>
        <v>1</v>
      </c>
      <c r="X108" s="165">
        <f t="shared" si="113"/>
        <v>0</v>
      </c>
      <c r="Y108" s="166"/>
      <c r="Z108" s="166"/>
      <c r="AA108" s="166"/>
      <c r="AB108" s="84"/>
      <c r="AC108" s="85"/>
      <c r="AD108" s="83" t="str">
        <f t="shared" si="114"/>
        <v>0</v>
      </c>
      <c r="AE108" s="167">
        <f t="shared" si="2522"/>
        <v>0</v>
      </c>
      <c r="AF108" s="168">
        <f t="shared" si="2523"/>
        <v>0</v>
      </c>
      <c r="AG108" s="168">
        <f t="shared" si="2524"/>
        <v>0</v>
      </c>
      <c r="AH108" s="168">
        <f t="shared" si="2525"/>
        <v>0</v>
      </c>
      <c r="AI108" s="168">
        <f t="shared" si="2526"/>
        <v>0</v>
      </c>
      <c r="AJ108" s="154">
        <f t="shared" ref="AJ108:AK108" si="2739">AJ98</f>
        <v>3</v>
      </c>
      <c r="AK108" s="173">
        <f t="shared" si="2739"/>
        <v>1166</v>
      </c>
      <c r="AL108" s="156" t="str">
        <f t="shared" si="2528"/>
        <v>1</v>
      </c>
      <c r="AM108" s="157">
        <f t="shared" si="122"/>
        <v>2</v>
      </c>
      <c r="AN108" s="158">
        <f t="shared" si="123"/>
        <v>0</v>
      </c>
      <c r="AO108" s="159"/>
      <c r="AP108" s="159"/>
      <c r="AQ108" s="159"/>
      <c r="AR108" s="78"/>
      <c r="AS108" s="79"/>
      <c r="AT108" s="77" t="str">
        <f t="shared" si="124"/>
        <v>0</v>
      </c>
      <c r="AU108" s="81">
        <f t="shared" si="2529"/>
        <v>0</v>
      </c>
      <c r="AV108" s="160">
        <f t="shared" si="2530"/>
        <v>0</v>
      </c>
      <c r="AW108" s="160">
        <f t="shared" si="2531"/>
        <v>0</v>
      </c>
      <c r="AX108" s="160">
        <f t="shared" si="2532"/>
        <v>0</v>
      </c>
      <c r="AY108" s="160">
        <f t="shared" si="2533"/>
        <v>0</v>
      </c>
      <c r="AZ108" s="161">
        <f t="shared" ref="AZ108:BA108" si="2740">AZ107</f>
        <v>4</v>
      </c>
      <c r="BA108" s="162">
        <f t="shared" si="2740"/>
        <v>1167</v>
      </c>
      <c r="BB108" s="163" t="str">
        <f t="shared" si="2535"/>
        <v>1</v>
      </c>
      <c r="BC108" s="164">
        <f t="shared" si="132"/>
        <v>4</v>
      </c>
      <c r="BD108" s="165">
        <f t="shared" si="133"/>
        <v>0</v>
      </c>
      <c r="BE108" s="166"/>
      <c r="BF108" s="166"/>
      <c r="BG108" s="166"/>
      <c r="BH108" s="84"/>
      <c r="BI108" s="85"/>
      <c r="BJ108" s="83" t="str">
        <f t="shared" si="134"/>
        <v>0</v>
      </c>
      <c r="BK108" s="167">
        <f t="shared" si="2536"/>
        <v>0</v>
      </c>
      <c r="BL108" s="168">
        <f t="shared" si="2537"/>
        <v>0</v>
      </c>
      <c r="BM108" s="168">
        <f t="shared" si="2538"/>
        <v>0</v>
      </c>
      <c r="BN108" s="168">
        <f t="shared" si="2539"/>
        <v>0</v>
      </c>
      <c r="BO108" s="168">
        <f t="shared" si="2540"/>
        <v>0</v>
      </c>
      <c r="BP108" s="154">
        <f t="shared" ref="BP108:BQ108" si="2741">BP98</f>
        <v>5</v>
      </c>
      <c r="BQ108" s="173">
        <f t="shared" si="2741"/>
        <v>1168</v>
      </c>
      <c r="BR108" s="156" t="str">
        <f t="shared" si="2542"/>
        <v>1</v>
      </c>
      <c r="BS108" s="157">
        <f t="shared" si="142"/>
        <v>4</v>
      </c>
      <c r="BT108" s="158">
        <f t="shared" si="143"/>
        <v>0</v>
      </c>
      <c r="BU108" s="159"/>
      <c r="BV108" s="159"/>
      <c r="BW108" s="159"/>
      <c r="BX108" s="78"/>
      <c r="BY108" s="79"/>
      <c r="BZ108" s="77" t="str">
        <f t="shared" si="144"/>
        <v>0</v>
      </c>
      <c r="CA108" s="81">
        <f t="shared" si="2543"/>
        <v>0</v>
      </c>
      <c r="CB108" s="160">
        <f t="shared" si="2544"/>
        <v>0</v>
      </c>
      <c r="CC108" s="160">
        <f t="shared" si="2545"/>
        <v>0</v>
      </c>
      <c r="CD108" s="160">
        <f t="shared" si="2546"/>
        <v>0</v>
      </c>
      <c r="CE108" s="160">
        <f t="shared" si="2547"/>
        <v>0</v>
      </c>
      <c r="CF108" s="161">
        <f t="shared" ref="CF108:CG108" si="2742">CF107</f>
        <v>6</v>
      </c>
      <c r="CG108" s="162">
        <f t="shared" si="2742"/>
        <v>1169</v>
      </c>
      <c r="CH108" s="163" t="str">
        <f t="shared" si="2549"/>
        <v>1</v>
      </c>
      <c r="CI108" s="164">
        <f t="shared" si="152"/>
        <v>2</v>
      </c>
      <c r="CJ108" s="165">
        <f t="shared" si="153"/>
        <v>0</v>
      </c>
      <c r="CK108" s="166"/>
      <c r="CL108" s="166"/>
      <c r="CM108" s="166"/>
      <c r="CN108" s="84"/>
      <c r="CO108" s="85"/>
      <c r="CP108" s="83" t="str">
        <f t="shared" si="154"/>
        <v>0</v>
      </c>
      <c r="CQ108" s="167">
        <f t="shared" si="2550"/>
        <v>0</v>
      </c>
      <c r="CR108" s="168">
        <f t="shared" si="2551"/>
        <v>0</v>
      </c>
      <c r="CS108" s="168">
        <f t="shared" si="2552"/>
        <v>0</v>
      </c>
      <c r="CT108" s="168">
        <f t="shared" si="2553"/>
        <v>0</v>
      </c>
      <c r="CU108" s="168">
        <f t="shared" si="2554"/>
        <v>0</v>
      </c>
      <c r="CV108" s="154">
        <f t="shared" ref="CV108:CW108" si="2743">CV98</f>
        <v>7</v>
      </c>
      <c r="CW108" s="173">
        <f t="shared" si="2743"/>
        <v>1170</v>
      </c>
      <c r="CX108" s="156" t="str">
        <f t="shared" si="2556"/>
        <v>1</v>
      </c>
      <c r="CY108" s="157">
        <f t="shared" si="162"/>
        <v>2</v>
      </c>
      <c r="CZ108" s="158">
        <f t="shared" si="163"/>
        <v>0</v>
      </c>
      <c r="DA108" s="159"/>
      <c r="DB108" s="159"/>
      <c r="DC108" s="159"/>
      <c r="DD108" s="78"/>
      <c r="DE108" s="79"/>
      <c r="DF108" s="77" t="str">
        <f t="shared" si="164"/>
        <v>0</v>
      </c>
      <c r="DG108" s="81">
        <f t="shared" si="2557"/>
        <v>0</v>
      </c>
      <c r="DH108" s="160">
        <f t="shared" si="2558"/>
        <v>0</v>
      </c>
      <c r="DI108" s="160">
        <f t="shared" si="2559"/>
        <v>0</v>
      </c>
      <c r="DJ108" s="160">
        <f t="shared" si="2560"/>
        <v>0</v>
      </c>
      <c r="DK108" s="160">
        <f t="shared" si="2561"/>
        <v>0</v>
      </c>
      <c r="DL108" s="161">
        <f t="shared" ref="DL108:DM108" si="2744">DL107</f>
        <v>8</v>
      </c>
      <c r="DM108" s="162">
        <f t="shared" si="2744"/>
        <v>1171</v>
      </c>
      <c r="DN108" s="163" t="str">
        <f t="shared" si="2563"/>
        <v>1</v>
      </c>
      <c r="DO108" s="164">
        <f t="shared" si="172"/>
        <v>2</v>
      </c>
      <c r="DP108" s="165">
        <f t="shared" si="173"/>
        <v>0</v>
      </c>
      <c r="DQ108" s="166"/>
      <c r="DR108" s="166"/>
      <c r="DS108" s="166"/>
      <c r="DT108" s="84"/>
      <c r="DU108" s="85"/>
      <c r="DV108" s="83" t="str">
        <f t="shared" si="174"/>
        <v>0</v>
      </c>
      <c r="DW108" s="167">
        <f t="shared" si="2564"/>
        <v>0</v>
      </c>
      <c r="DX108" s="168">
        <f t="shared" si="2565"/>
        <v>0</v>
      </c>
      <c r="DY108" s="168">
        <f t="shared" si="2566"/>
        <v>0</v>
      </c>
      <c r="DZ108" s="168">
        <f t="shared" si="2567"/>
        <v>0</v>
      </c>
      <c r="EA108" s="168">
        <f t="shared" si="2568"/>
        <v>0</v>
      </c>
      <c r="EB108" s="154">
        <f t="shared" ref="EB108:EC108" si="2745">EB98</f>
        <v>9</v>
      </c>
      <c r="EC108" s="173">
        <f t="shared" si="2745"/>
        <v>1172</v>
      </c>
      <c r="ED108" s="156" t="str">
        <f t="shared" si="2570"/>
        <v>1</v>
      </c>
      <c r="EE108" s="157">
        <f t="shared" si="182"/>
        <v>5</v>
      </c>
      <c r="EF108" s="169">
        <f t="shared" si="183"/>
        <v>0</v>
      </c>
      <c r="EG108" s="159"/>
      <c r="EH108" s="159"/>
      <c r="EI108" s="159"/>
      <c r="EJ108" s="78"/>
      <c r="EK108" s="79"/>
      <c r="EL108" s="77" t="str">
        <f t="shared" si="184"/>
        <v>0</v>
      </c>
      <c r="EM108" s="81">
        <f t="shared" si="2571"/>
        <v>0</v>
      </c>
      <c r="EN108" s="160">
        <f t="shared" si="2572"/>
        <v>0</v>
      </c>
      <c r="EO108" s="160">
        <f t="shared" si="2573"/>
        <v>0</v>
      </c>
      <c r="EP108" s="160">
        <f t="shared" si="2574"/>
        <v>0</v>
      </c>
      <c r="EQ108" s="160">
        <f t="shared" si="2575"/>
        <v>0</v>
      </c>
      <c r="ER108" s="161">
        <f t="shared" ref="ER108:ES108" si="2746">ER107</f>
        <v>10</v>
      </c>
      <c r="ES108" s="162">
        <f t="shared" si="2746"/>
        <v>1173</v>
      </c>
      <c r="ET108" s="163" t="str">
        <f t="shared" si="2577"/>
        <v>1</v>
      </c>
      <c r="EU108" s="164">
        <f t="shared" si="192"/>
        <v>19</v>
      </c>
      <c r="EV108" s="165">
        <f t="shared" si="193"/>
        <v>0</v>
      </c>
      <c r="EW108" s="166"/>
      <c r="EX108" s="166"/>
      <c r="EY108" s="166"/>
      <c r="EZ108" s="84"/>
      <c r="FA108" s="85"/>
      <c r="FB108" s="83" t="str">
        <f t="shared" si="194"/>
        <v>0</v>
      </c>
      <c r="FC108" s="167">
        <f t="shared" si="2578"/>
        <v>0</v>
      </c>
      <c r="FD108" s="168">
        <f t="shared" si="2579"/>
        <v>0</v>
      </c>
      <c r="FE108" s="168">
        <f t="shared" si="2580"/>
        <v>0</v>
      </c>
      <c r="FF108" s="168">
        <f t="shared" si="2581"/>
        <v>0</v>
      </c>
      <c r="FG108" s="168">
        <f t="shared" si="2582"/>
        <v>0</v>
      </c>
      <c r="FH108" s="154">
        <f t="shared" ref="FH108:FI108" si="2747">FH98</f>
        <v>11</v>
      </c>
      <c r="FI108" s="173">
        <f t="shared" si="2747"/>
        <v>1174</v>
      </c>
      <c r="FJ108" s="156" t="str">
        <f t="shared" si="2584"/>
        <v>1</v>
      </c>
      <c r="FK108" s="157">
        <f t="shared" si="202"/>
        <v>4</v>
      </c>
      <c r="FL108" s="158">
        <f t="shared" si="203"/>
        <v>0</v>
      </c>
      <c r="FM108" s="159"/>
      <c r="FN108" s="159"/>
      <c r="FO108" s="159"/>
      <c r="FP108" s="78"/>
      <c r="FQ108" s="79"/>
      <c r="FR108" s="77" t="str">
        <f t="shared" si="204"/>
        <v>0</v>
      </c>
      <c r="FS108" s="81">
        <f t="shared" si="2585"/>
        <v>0</v>
      </c>
      <c r="FT108" s="160">
        <f t="shared" si="2586"/>
        <v>0</v>
      </c>
      <c r="FU108" s="160">
        <f t="shared" si="2587"/>
        <v>0</v>
      </c>
      <c r="FV108" s="160">
        <f t="shared" si="2588"/>
        <v>0</v>
      </c>
      <c r="FW108" s="160">
        <f t="shared" si="2589"/>
        <v>0</v>
      </c>
      <c r="FX108" s="161">
        <f t="shared" ref="FX108:FY108" si="2748">FX107</f>
        <v>12</v>
      </c>
      <c r="FY108" s="162">
        <f t="shared" si="2748"/>
        <v>1175</v>
      </c>
      <c r="FZ108" s="163" t="str">
        <f t="shared" si="2591"/>
        <v>1</v>
      </c>
      <c r="GA108" s="164">
        <f t="shared" si="212"/>
        <v>2</v>
      </c>
      <c r="GB108" s="165">
        <f t="shared" si="213"/>
        <v>0</v>
      </c>
      <c r="GC108" s="166"/>
      <c r="GD108" s="166"/>
      <c r="GE108" s="166"/>
      <c r="GF108" s="84"/>
      <c r="GG108" s="85"/>
      <c r="GH108" s="83" t="str">
        <f t="shared" si="214"/>
        <v>0</v>
      </c>
      <c r="GI108" s="167">
        <f t="shared" si="2592"/>
        <v>0</v>
      </c>
      <c r="GJ108" s="168">
        <f t="shared" si="2593"/>
        <v>0</v>
      </c>
      <c r="GK108" s="168">
        <f t="shared" si="2594"/>
        <v>0</v>
      </c>
      <c r="GL108" s="168">
        <f t="shared" si="2595"/>
        <v>0</v>
      </c>
      <c r="GM108" s="168">
        <f t="shared" si="2596"/>
        <v>0</v>
      </c>
      <c r="GN108" s="154">
        <f t="shared" ref="GN108:GO108" si="2749">GN98</f>
        <v>13</v>
      </c>
      <c r="GO108" s="173">
        <f t="shared" si="2749"/>
        <v>1176</v>
      </c>
      <c r="GP108" s="156" t="str">
        <f t="shared" si="2598"/>
        <v>1</v>
      </c>
      <c r="GQ108" s="157">
        <f t="shared" si="222"/>
        <v>3</v>
      </c>
      <c r="GR108" s="158">
        <f t="shared" si="223"/>
        <v>0</v>
      </c>
      <c r="GS108" s="159"/>
      <c r="GT108" s="159"/>
      <c r="GU108" s="159"/>
      <c r="GV108" s="78"/>
      <c r="GW108" s="79"/>
      <c r="GX108" s="77" t="str">
        <f t="shared" si="224"/>
        <v>0</v>
      </c>
      <c r="GY108" s="81">
        <f t="shared" si="2599"/>
        <v>0</v>
      </c>
      <c r="GZ108" s="160">
        <f t="shared" si="2600"/>
        <v>0</v>
      </c>
      <c r="HA108" s="160">
        <f t="shared" si="2601"/>
        <v>0</v>
      </c>
      <c r="HB108" s="160">
        <f t="shared" si="2602"/>
        <v>0</v>
      </c>
      <c r="HC108" s="160">
        <f t="shared" si="2603"/>
        <v>0</v>
      </c>
      <c r="HD108" s="161">
        <f t="shared" ref="HD108:HE108" si="2750">HD107</f>
        <v>14</v>
      </c>
      <c r="HE108" s="162">
        <f t="shared" si="2750"/>
        <v>1177</v>
      </c>
      <c r="HF108" s="163" t="str">
        <f t="shared" si="2605"/>
        <v>1</v>
      </c>
      <c r="HG108" s="164">
        <f t="shared" si="232"/>
        <v>5</v>
      </c>
      <c r="HH108" s="165">
        <f t="shared" si="233"/>
        <v>0</v>
      </c>
      <c r="HI108" s="166"/>
      <c r="HJ108" s="166"/>
      <c r="HK108" s="166"/>
      <c r="HL108" s="84"/>
      <c r="HM108" s="85"/>
      <c r="HN108" s="83" t="str">
        <f t="shared" si="234"/>
        <v>0</v>
      </c>
      <c r="HO108" s="167">
        <f t="shared" si="2606"/>
        <v>0</v>
      </c>
      <c r="HP108" s="168">
        <f t="shared" si="2607"/>
        <v>0</v>
      </c>
      <c r="HQ108" s="168">
        <f t="shared" si="2608"/>
        <v>0</v>
      </c>
      <c r="HR108" s="168">
        <f t="shared" si="2609"/>
        <v>0</v>
      </c>
      <c r="HS108" s="168">
        <f t="shared" si="2610"/>
        <v>0</v>
      </c>
      <c r="HT108" s="154">
        <f t="shared" ref="HT108:HU108" si="2751">HT98</f>
        <v>15</v>
      </c>
      <c r="HU108" s="173">
        <f t="shared" si="2751"/>
        <v>1178</v>
      </c>
      <c r="HV108" s="156" t="str">
        <f t="shared" si="2612"/>
        <v>1</v>
      </c>
      <c r="HW108" s="157" t="str">
        <f t="shared" si="242"/>
        <v/>
      </c>
      <c r="HX108" s="169">
        <f t="shared" si="243"/>
        <v>0</v>
      </c>
      <c r="HY108" s="159"/>
      <c r="HZ108" s="159"/>
      <c r="IA108" s="159"/>
      <c r="IB108" s="160"/>
      <c r="IC108" s="160"/>
      <c r="ID108" s="160" t="str">
        <f t="shared" si="244"/>
        <v>0</v>
      </c>
      <c r="IE108" s="160">
        <f t="shared" si="2613"/>
        <v>0</v>
      </c>
      <c r="IF108" s="160">
        <f t="shared" si="2614"/>
        <v>0</v>
      </c>
      <c r="IG108" s="160">
        <f t="shared" si="2615"/>
        <v>0</v>
      </c>
      <c r="IH108" s="160">
        <f t="shared" si="2616"/>
        <v>0</v>
      </c>
      <c r="II108" s="160">
        <f t="shared" si="2617"/>
        <v>0</v>
      </c>
      <c r="IJ108" s="161">
        <f t="shared" ref="IJ108:IK108" si="2752">IJ107</f>
        <v>16</v>
      </c>
      <c r="IK108" s="162">
        <f t="shared" si="2752"/>
        <v>1179</v>
      </c>
      <c r="IL108" s="163" t="str">
        <f t="shared" si="2619"/>
        <v>1</v>
      </c>
      <c r="IM108" s="164" t="str">
        <f t="shared" si="252"/>
        <v/>
      </c>
      <c r="IN108" s="165">
        <f t="shared" si="253"/>
        <v>0</v>
      </c>
      <c r="IO108" s="166"/>
      <c r="IP108" s="166"/>
      <c r="IQ108" s="166"/>
      <c r="IR108" s="168"/>
      <c r="IS108" s="168"/>
      <c r="IT108" s="170" t="str">
        <f t="shared" si="254"/>
        <v>0</v>
      </c>
      <c r="IU108" s="170">
        <f t="shared" si="2620"/>
        <v>0</v>
      </c>
      <c r="IV108" s="168">
        <f t="shared" si="2621"/>
        <v>0</v>
      </c>
      <c r="IW108" s="168">
        <f t="shared" si="2622"/>
        <v>0</v>
      </c>
      <c r="IX108" s="168">
        <f t="shared" si="2623"/>
        <v>0</v>
      </c>
      <c r="IY108" s="168">
        <f t="shared" si="2624"/>
        <v>0</v>
      </c>
      <c r="IZ108" s="154">
        <f t="shared" ref="IZ108:JA108" si="2753">IZ98</f>
        <v>17</v>
      </c>
      <c r="JA108" s="173">
        <f t="shared" si="2753"/>
        <v>1180</v>
      </c>
      <c r="JB108" s="156" t="str">
        <f t="shared" si="2626"/>
        <v>1</v>
      </c>
      <c r="JC108" s="157" t="str">
        <f t="shared" si="262"/>
        <v/>
      </c>
      <c r="JD108" s="158">
        <f t="shared" si="263"/>
        <v>0</v>
      </c>
      <c r="JE108" s="159"/>
      <c r="JF108" s="159"/>
      <c r="JG108" s="159"/>
      <c r="JH108" s="160"/>
      <c r="JI108" s="160"/>
      <c r="JJ108" s="171" t="str">
        <f t="shared" si="264"/>
        <v>0</v>
      </c>
      <c r="JK108" s="171">
        <f t="shared" si="2627"/>
        <v>0</v>
      </c>
      <c r="JL108" s="160">
        <f t="shared" si="2628"/>
        <v>0</v>
      </c>
      <c r="JM108" s="160">
        <f t="shared" si="2629"/>
        <v>0</v>
      </c>
      <c r="JN108" s="160">
        <f t="shared" si="2630"/>
        <v>0</v>
      </c>
      <c r="JO108" s="160">
        <f t="shared" si="2631"/>
        <v>0</v>
      </c>
      <c r="JP108" s="161">
        <f t="shared" ref="JP108:JQ108" si="2754">JP107</f>
        <v>18</v>
      </c>
      <c r="JQ108" s="162">
        <f t="shared" si="2754"/>
        <v>1181</v>
      </c>
      <c r="JR108" s="163" t="str">
        <f t="shared" si="2633"/>
        <v>1</v>
      </c>
      <c r="JS108" s="164" t="str">
        <f t="shared" si="272"/>
        <v/>
      </c>
      <c r="JT108" s="165">
        <f t="shared" si="273"/>
        <v>0</v>
      </c>
      <c r="JU108" s="166"/>
      <c r="JV108" s="166"/>
      <c r="JW108" s="166"/>
      <c r="JX108" s="168"/>
      <c r="JY108" s="168"/>
      <c r="JZ108" s="170" t="str">
        <f t="shared" si="274"/>
        <v>0</v>
      </c>
      <c r="KA108" s="170">
        <f t="shared" si="2634"/>
        <v>0</v>
      </c>
      <c r="KB108" s="168">
        <f t="shared" si="2635"/>
        <v>0</v>
      </c>
      <c r="KC108" s="168">
        <f t="shared" si="2636"/>
        <v>0</v>
      </c>
      <c r="KD108" s="168">
        <f t="shared" si="2637"/>
        <v>0</v>
      </c>
      <c r="KE108" s="168">
        <f t="shared" si="2638"/>
        <v>0</v>
      </c>
      <c r="KF108" s="154">
        <f t="shared" ref="KF108:KG108" si="2755">KF98</f>
        <v>19</v>
      </c>
      <c r="KG108" s="173">
        <f t="shared" si="2755"/>
        <v>1182</v>
      </c>
      <c r="KH108" s="156" t="str">
        <f t="shared" si="2640"/>
        <v>1</v>
      </c>
      <c r="KI108" s="157" t="str">
        <f t="shared" si="282"/>
        <v/>
      </c>
      <c r="KJ108" s="158">
        <f t="shared" si="283"/>
        <v>0</v>
      </c>
      <c r="KK108" s="159"/>
      <c r="KL108" s="159"/>
      <c r="KM108" s="159"/>
      <c r="KN108" s="160"/>
      <c r="KO108" s="160"/>
      <c r="KP108" s="171" t="str">
        <f t="shared" si="284"/>
        <v>0</v>
      </c>
      <c r="KQ108" s="171">
        <f t="shared" si="2641"/>
        <v>0</v>
      </c>
      <c r="KR108" s="160">
        <f t="shared" si="2642"/>
        <v>0</v>
      </c>
      <c r="KS108" s="160">
        <f t="shared" si="2643"/>
        <v>0</v>
      </c>
      <c r="KT108" s="160">
        <f t="shared" si="2644"/>
        <v>0</v>
      </c>
      <c r="KU108" s="160">
        <f t="shared" si="2645"/>
        <v>0</v>
      </c>
      <c r="KV108" s="161">
        <f t="shared" ref="KV108:KW108" si="2756">KV107</f>
        <v>20</v>
      </c>
      <c r="KW108" s="162">
        <f t="shared" si="2756"/>
        <v>1183</v>
      </c>
      <c r="KX108" s="163" t="str">
        <f t="shared" si="2647"/>
        <v>1</v>
      </c>
      <c r="KY108" s="164" t="str">
        <f t="shared" si="292"/>
        <v/>
      </c>
      <c r="KZ108" s="165">
        <f t="shared" si="293"/>
        <v>0</v>
      </c>
      <c r="LA108" s="166"/>
      <c r="LB108" s="166"/>
      <c r="LC108" s="166"/>
      <c r="LD108" s="168"/>
      <c r="LE108" s="168"/>
      <c r="LF108" s="170" t="str">
        <f t="shared" si="294"/>
        <v>0</v>
      </c>
      <c r="LG108" s="170">
        <f t="shared" si="2648"/>
        <v>0</v>
      </c>
      <c r="LH108" s="168">
        <f t="shared" si="2649"/>
        <v>0</v>
      </c>
      <c r="LI108" s="168">
        <f t="shared" si="2650"/>
        <v>0</v>
      </c>
      <c r="LJ108" s="168">
        <f t="shared" si="2651"/>
        <v>0</v>
      </c>
      <c r="LK108" s="168">
        <f t="shared" si="2652"/>
        <v>0</v>
      </c>
      <c r="LL108" s="172"/>
      <c r="LM108" s="172"/>
      <c r="LN108" s="168" t="str">
        <f t="shared" si="2653"/>
        <v>#REF!</v>
      </c>
      <c r="LO108" s="168" t="str">
        <f t="shared" si="2654"/>
        <v>#REF!</v>
      </c>
      <c r="LP108" s="168" t="str">
        <f t="shared" si="2655"/>
        <v>#REF!</v>
      </c>
      <c r="LQ108" s="168" t="str">
        <f t="shared" si="2656"/>
        <v>#REF!</v>
      </c>
    </row>
    <row r="109" ht="15.75" customHeight="1">
      <c r="A109" s="151">
        <v>46211.0</v>
      </c>
      <c r="B109" s="152" t="s">
        <v>27</v>
      </c>
      <c r="C109" s="153">
        <f t="shared" si="99"/>
        <v>0</v>
      </c>
      <c r="D109" s="154">
        <f t="shared" ref="D109:E109" si="2757">D108</f>
        <v>1</v>
      </c>
      <c r="E109" s="173">
        <f t="shared" si="2757"/>
        <v>1164</v>
      </c>
      <c r="F109" s="156" t="str">
        <f t="shared" ref="F109:F124" si="2778">IFERROR(IF(S109&gt;=10,"6",IF(S109&gt;=8,"5",IF(S109&gt;=6,"4",IF(S109&gt;=4,"3",IF(S109&gt;=2,"2",IF(S109&gt;=-1,"1",IF(S109&gt;=-2,"-1",IF(S109&gt;=-3,"-2","-3")))))))), F116)</f>
        <v>1</v>
      </c>
      <c r="G109" s="157">
        <f t="shared" si="102"/>
        <v>1</v>
      </c>
      <c r="H109" s="158">
        <f t="shared" si="103"/>
        <v>0</v>
      </c>
      <c r="I109" s="159"/>
      <c r="J109" s="159"/>
      <c r="K109" s="159"/>
      <c r="L109" s="78"/>
      <c r="M109" s="79"/>
      <c r="N109" s="77" t="str">
        <f t="shared" si="104"/>
        <v>0</v>
      </c>
      <c r="O109" s="81">
        <f t="shared" si="2515"/>
        <v>0</v>
      </c>
      <c r="P109" s="160">
        <f t="shared" si="2516"/>
        <v>0</v>
      </c>
      <c r="Q109" s="160">
        <f t="shared" si="2517"/>
        <v>0</v>
      </c>
      <c r="R109" s="160">
        <f t="shared" si="2518"/>
        <v>0</v>
      </c>
      <c r="S109" s="160">
        <f t="shared" si="2519"/>
        <v>0</v>
      </c>
      <c r="T109" s="161">
        <f t="shared" ref="T109:U109" si="2758">T108</f>
        <v>2</v>
      </c>
      <c r="U109" s="175">
        <f t="shared" si="2758"/>
        <v>1165</v>
      </c>
      <c r="V109" s="163" t="str">
        <f t="shared" si="2521"/>
        <v>1</v>
      </c>
      <c r="W109" s="164">
        <f t="shared" si="112"/>
        <v>1</v>
      </c>
      <c r="X109" s="165">
        <f t="shared" si="113"/>
        <v>0</v>
      </c>
      <c r="Y109" s="166"/>
      <c r="Z109" s="166"/>
      <c r="AA109" s="166"/>
      <c r="AB109" s="84"/>
      <c r="AC109" s="85"/>
      <c r="AD109" s="83" t="str">
        <f t="shared" si="114"/>
        <v>0</v>
      </c>
      <c r="AE109" s="167">
        <f t="shared" si="2522"/>
        <v>0</v>
      </c>
      <c r="AF109" s="168">
        <f t="shared" si="2523"/>
        <v>0</v>
      </c>
      <c r="AG109" s="168">
        <f t="shared" si="2524"/>
        <v>0</v>
      </c>
      <c r="AH109" s="168">
        <f t="shared" si="2525"/>
        <v>0</v>
      </c>
      <c r="AI109" s="168">
        <f t="shared" si="2526"/>
        <v>0</v>
      </c>
      <c r="AJ109" s="154">
        <f t="shared" ref="AJ109:AK109" si="2759">AJ108</f>
        <v>3</v>
      </c>
      <c r="AK109" s="173">
        <f t="shared" si="2759"/>
        <v>1166</v>
      </c>
      <c r="AL109" s="156" t="str">
        <f t="shared" si="2528"/>
        <v>1</v>
      </c>
      <c r="AM109" s="157">
        <f t="shared" si="122"/>
        <v>2</v>
      </c>
      <c r="AN109" s="158">
        <f t="shared" si="123"/>
        <v>0</v>
      </c>
      <c r="AO109" s="159"/>
      <c r="AP109" s="159"/>
      <c r="AQ109" s="159"/>
      <c r="AR109" s="78"/>
      <c r="AS109" s="79"/>
      <c r="AT109" s="77" t="str">
        <f t="shared" si="124"/>
        <v>0</v>
      </c>
      <c r="AU109" s="81">
        <f t="shared" si="2529"/>
        <v>0</v>
      </c>
      <c r="AV109" s="160">
        <f t="shared" si="2530"/>
        <v>0</v>
      </c>
      <c r="AW109" s="160">
        <f t="shared" si="2531"/>
        <v>0</v>
      </c>
      <c r="AX109" s="160">
        <f t="shared" si="2532"/>
        <v>0</v>
      </c>
      <c r="AY109" s="160">
        <f t="shared" si="2533"/>
        <v>0</v>
      </c>
      <c r="AZ109" s="161">
        <f t="shared" ref="AZ109:BA109" si="2760">AZ108</f>
        <v>4</v>
      </c>
      <c r="BA109" s="175">
        <f t="shared" si="2760"/>
        <v>1167</v>
      </c>
      <c r="BB109" s="163" t="str">
        <f t="shared" si="2535"/>
        <v>1</v>
      </c>
      <c r="BC109" s="164">
        <f t="shared" si="132"/>
        <v>4</v>
      </c>
      <c r="BD109" s="165">
        <f t="shared" si="133"/>
        <v>0</v>
      </c>
      <c r="BE109" s="166"/>
      <c r="BF109" s="166"/>
      <c r="BG109" s="166"/>
      <c r="BH109" s="84"/>
      <c r="BI109" s="85"/>
      <c r="BJ109" s="83" t="str">
        <f t="shared" si="134"/>
        <v>0</v>
      </c>
      <c r="BK109" s="167">
        <f t="shared" si="2536"/>
        <v>0</v>
      </c>
      <c r="BL109" s="168">
        <f t="shared" si="2537"/>
        <v>0</v>
      </c>
      <c r="BM109" s="168">
        <f t="shared" si="2538"/>
        <v>0</v>
      </c>
      <c r="BN109" s="168">
        <f t="shared" si="2539"/>
        <v>0</v>
      </c>
      <c r="BO109" s="168">
        <f t="shared" si="2540"/>
        <v>0</v>
      </c>
      <c r="BP109" s="154">
        <f t="shared" ref="BP109:BQ109" si="2761">BP108</f>
        <v>5</v>
      </c>
      <c r="BQ109" s="173">
        <f t="shared" si="2761"/>
        <v>1168</v>
      </c>
      <c r="BR109" s="156" t="str">
        <f t="shared" si="2542"/>
        <v>1</v>
      </c>
      <c r="BS109" s="157">
        <f t="shared" si="142"/>
        <v>4</v>
      </c>
      <c r="BT109" s="158">
        <f t="shared" si="143"/>
        <v>0</v>
      </c>
      <c r="BU109" s="159"/>
      <c r="BV109" s="159"/>
      <c r="BW109" s="159"/>
      <c r="BX109" s="78"/>
      <c r="BY109" s="79"/>
      <c r="BZ109" s="77" t="str">
        <f t="shared" si="144"/>
        <v>0</v>
      </c>
      <c r="CA109" s="81">
        <f t="shared" si="2543"/>
        <v>0</v>
      </c>
      <c r="CB109" s="160">
        <f t="shared" si="2544"/>
        <v>0</v>
      </c>
      <c r="CC109" s="160">
        <f t="shared" si="2545"/>
        <v>0</v>
      </c>
      <c r="CD109" s="160">
        <f t="shared" si="2546"/>
        <v>0</v>
      </c>
      <c r="CE109" s="160">
        <f t="shared" si="2547"/>
        <v>0</v>
      </c>
      <c r="CF109" s="161">
        <f t="shared" ref="CF109:CG109" si="2762">CF108</f>
        <v>6</v>
      </c>
      <c r="CG109" s="175">
        <f t="shared" si="2762"/>
        <v>1169</v>
      </c>
      <c r="CH109" s="163" t="str">
        <f t="shared" si="2549"/>
        <v>1</v>
      </c>
      <c r="CI109" s="164">
        <f t="shared" si="152"/>
        <v>2</v>
      </c>
      <c r="CJ109" s="165">
        <f t="shared" si="153"/>
        <v>0</v>
      </c>
      <c r="CK109" s="166"/>
      <c r="CL109" s="166"/>
      <c r="CM109" s="166"/>
      <c r="CN109" s="84"/>
      <c r="CO109" s="85"/>
      <c r="CP109" s="83" t="str">
        <f t="shared" si="154"/>
        <v>0</v>
      </c>
      <c r="CQ109" s="167">
        <f t="shared" si="2550"/>
        <v>0</v>
      </c>
      <c r="CR109" s="168">
        <f t="shared" si="2551"/>
        <v>0</v>
      </c>
      <c r="CS109" s="168">
        <f t="shared" si="2552"/>
        <v>0</v>
      </c>
      <c r="CT109" s="168">
        <f t="shared" si="2553"/>
        <v>0</v>
      </c>
      <c r="CU109" s="168">
        <f t="shared" si="2554"/>
        <v>0</v>
      </c>
      <c r="CV109" s="154">
        <f t="shared" ref="CV109:CW109" si="2763">CV108</f>
        <v>7</v>
      </c>
      <c r="CW109" s="173">
        <f t="shared" si="2763"/>
        <v>1170</v>
      </c>
      <c r="CX109" s="156" t="str">
        <f t="shared" si="2556"/>
        <v>1</v>
      </c>
      <c r="CY109" s="157">
        <f t="shared" si="162"/>
        <v>2</v>
      </c>
      <c r="CZ109" s="158">
        <f t="shared" si="163"/>
        <v>0</v>
      </c>
      <c r="DA109" s="159"/>
      <c r="DB109" s="159"/>
      <c r="DC109" s="159"/>
      <c r="DD109" s="78"/>
      <c r="DE109" s="79"/>
      <c r="DF109" s="77" t="str">
        <f t="shared" si="164"/>
        <v>0</v>
      </c>
      <c r="DG109" s="81">
        <f t="shared" si="2557"/>
        <v>0</v>
      </c>
      <c r="DH109" s="160">
        <f t="shared" si="2558"/>
        <v>0</v>
      </c>
      <c r="DI109" s="160">
        <f t="shared" si="2559"/>
        <v>0</v>
      </c>
      <c r="DJ109" s="160">
        <f t="shared" si="2560"/>
        <v>0</v>
      </c>
      <c r="DK109" s="160">
        <f t="shared" si="2561"/>
        <v>0</v>
      </c>
      <c r="DL109" s="161">
        <f t="shared" ref="DL109:DM109" si="2764">DL108</f>
        <v>8</v>
      </c>
      <c r="DM109" s="175">
        <f t="shared" si="2764"/>
        <v>1171</v>
      </c>
      <c r="DN109" s="163" t="str">
        <f t="shared" si="2563"/>
        <v>1</v>
      </c>
      <c r="DO109" s="164">
        <f t="shared" si="172"/>
        <v>2</v>
      </c>
      <c r="DP109" s="165">
        <f t="shared" si="173"/>
        <v>0</v>
      </c>
      <c r="DQ109" s="166"/>
      <c r="DR109" s="166"/>
      <c r="DS109" s="166"/>
      <c r="DT109" s="84"/>
      <c r="DU109" s="85"/>
      <c r="DV109" s="83" t="str">
        <f t="shared" si="174"/>
        <v>0</v>
      </c>
      <c r="DW109" s="167">
        <f t="shared" si="2564"/>
        <v>0</v>
      </c>
      <c r="DX109" s="168">
        <f t="shared" si="2565"/>
        <v>0</v>
      </c>
      <c r="DY109" s="168">
        <f t="shared" si="2566"/>
        <v>0</v>
      </c>
      <c r="DZ109" s="168">
        <f t="shared" si="2567"/>
        <v>0</v>
      </c>
      <c r="EA109" s="168">
        <f t="shared" si="2568"/>
        <v>0</v>
      </c>
      <c r="EB109" s="154">
        <f t="shared" ref="EB109:EC109" si="2765">EB108</f>
        <v>9</v>
      </c>
      <c r="EC109" s="173">
        <f t="shared" si="2765"/>
        <v>1172</v>
      </c>
      <c r="ED109" s="156" t="str">
        <f t="shared" si="2570"/>
        <v>1</v>
      </c>
      <c r="EE109" s="157">
        <f t="shared" si="182"/>
        <v>5</v>
      </c>
      <c r="EF109" s="169">
        <f t="shared" si="183"/>
        <v>0</v>
      </c>
      <c r="EG109" s="159"/>
      <c r="EH109" s="159"/>
      <c r="EI109" s="159"/>
      <c r="EJ109" s="78"/>
      <c r="EK109" s="79"/>
      <c r="EL109" s="77" t="str">
        <f t="shared" si="184"/>
        <v>0</v>
      </c>
      <c r="EM109" s="81">
        <f t="shared" si="2571"/>
        <v>0</v>
      </c>
      <c r="EN109" s="160">
        <f t="shared" si="2572"/>
        <v>0</v>
      </c>
      <c r="EO109" s="160">
        <f t="shared" si="2573"/>
        <v>0</v>
      </c>
      <c r="EP109" s="160">
        <f t="shared" si="2574"/>
        <v>0</v>
      </c>
      <c r="EQ109" s="160">
        <f t="shared" si="2575"/>
        <v>0</v>
      </c>
      <c r="ER109" s="161">
        <f t="shared" ref="ER109:ES109" si="2766">ER108</f>
        <v>10</v>
      </c>
      <c r="ES109" s="175">
        <f t="shared" si="2766"/>
        <v>1173</v>
      </c>
      <c r="ET109" s="163" t="str">
        <f t="shared" si="2577"/>
        <v>1</v>
      </c>
      <c r="EU109" s="164">
        <f t="shared" si="192"/>
        <v>19</v>
      </c>
      <c r="EV109" s="165">
        <f t="shared" si="193"/>
        <v>0</v>
      </c>
      <c r="EW109" s="166"/>
      <c r="EX109" s="166"/>
      <c r="EY109" s="166"/>
      <c r="EZ109" s="84"/>
      <c r="FA109" s="85"/>
      <c r="FB109" s="83" t="str">
        <f t="shared" si="194"/>
        <v>0</v>
      </c>
      <c r="FC109" s="167">
        <f t="shared" si="2578"/>
        <v>0</v>
      </c>
      <c r="FD109" s="168">
        <f t="shared" si="2579"/>
        <v>0</v>
      </c>
      <c r="FE109" s="168">
        <f t="shared" si="2580"/>
        <v>0</v>
      </c>
      <c r="FF109" s="168">
        <f t="shared" si="2581"/>
        <v>0</v>
      </c>
      <c r="FG109" s="168">
        <f t="shared" si="2582"/>
        <v>0</v>
      </c>
      <c r="FH109" s="154">
        <f t="shared" ref="FH109:FI109" si="2767">FH108</f>
        <v>11</v>
      </c>
      <c r="FI109" s="173">
        <f t="shared" si="2767"/>
        <v>1174</v>
      </c>
      <c r="FJ109" s="156" t="str">
        <f t="shared" si="2584"/>
        <v>1</v>
      </c>
      <c r="FK109" s="157">
        <f t="shared" si="202"/>
        <v>4</v>
      </c>
      <c r="FL109" s="158">
        <f t="shared" si="203"/>
        <v>0</v>
      </c>
      <c r="FM109" s="159"/>
      <c r="FN109" s="159"/>
      <c r="FO109" s="159"/>
      <c r="FP109" s="78"/>
      <c r="FQ109" s="79"/>
      <c r="FR109" s="77" t="str">
        <f t="shared" si="204"/>
        <v>0</v>
      </c>
      <c r="FS109" s="81">
        <f t="shared" si="2585"/>
        <v>0</v>
      </c>
      <c r="FT109" s="160">
        <f t="shared" si="2586"/>
        <v>0</v>
      </c>
      <c r="FU109" s="160">
        <f t="shared" si="2587"/>
        <v>0</v>
      </c>
      <c r="FV109" s="160">
        <f t="shared" si="2588"/>
        <v>0</v>
      </c>
      <c r="FW109" s="160">
        <f t="shared" si="2589"/>
        <v>0</v>
      </c>
      <c r="FX109" s="161">
        <f t="shared" ref="FX109:FY109" si="2768">FX108</f>
        <v>12</v>
      </c>
      <c r="FY109" s="175">
        <f t="shared" si="2768"/>
        <v>1175</v>
      </c>
      <c r="FZ109" s="163" t="str">
        <f t="shared" si="2591"/>
        <v>1</v>
      </c>
      <c r="GA109" s="164">
        <f t="shared" si="212"/>
        <v>2</v>
      </c>
      <c r="GB109" s="165">
        <f t="shared" si="213"/>
        <v>0</v>
      </c>
      <c r="GC109" s="166"/>
      <c r="GD109" s="166"/>
      <c r="GE109" s="166"/>
      <c r="GF109" s="84"/>
      <c r="GG109" s="85"/>
      <c r="GH109" s="83" t="str">
        <f t="shared" si="214"/>
        <v>0</v>
      </c>
      <c r="GI109" s="167">
        <f t="shared" si="2592"/>
        <v>0</v>
      </c>
      <c r="GJ109" s="168">
        <f t="shared" si="2593"/>
        <v>0</v>
      </c>
      <c r="GK109" s="168">
        <f t="shared" si="2594"/>
        <v>0</v>
      </c>
      <c r="GL109" s="168">
        <f t="shared" si="2595"/>
        <v>0</v>
      </c>
      <c r="GM109" s="168">
        <f t="shared" si="2596"/>
        <v>0</v>
      </c>
      <c r="GN109" s="154">
        <f t="shared" ref="GN109:GO109" si="2769">GN108</f>
        <v>13</v>
      </c>
      <c r="GO109" s="173">
        <f t="shared" si="2769"/>
        <v>1176</v>
      </c>
      <c r="GP109" s="156" t="str">
        <f t="shared" si="2598"/>
        <v>1</v>
      </c>
      <c r="GQ109" s="157">
        <f t="shared" si="222"/>
        <v>3</v>
      </c>
      <c r="GR109" s="158">
        <f t="shared" si="223"/>
        <v>0</v>
      </c>
      <c r="GS109" s="159"/>
      <c r="GT109" s="159"/>
      <c r="GU109" s="159"/>
      <c r="GV109" s="78"/>
      <c r="GW109" s="79"/>
      <c r="GX109" s="77" t="str">
        <f t="shared" si="224"/>
        <v>0</v>
      </c>
      <c r="GY109" s="81">
        <f t="shared" si="2599"/>
        <v>0</v>
      </c>
      <c r="GZ109" s="160">
        <f t="shared" si="2600"/>
        <v>0</v>
      </c>
      <c r="HA109" s="160">
        <f t="shared" si="2601"/>
        <v>0</v>
      </c>
      <c r="HB109" s="160">
        <f t="shared" si="2602"/>
        <v>0</v>
      </c>
      <c r="HC109" s="160">
        <f t="shared" si="2603"/>
        <v>0</v>
      </c>
      <c r="HD109" s="161">
        <f t="shared" ref="HD109:HE109" si="2770">HD108</f>
        <v>14</v>
      </c>
      <c r="HE109" s="175">
        <f t="shared" si="2770"/>
        <v>1177</v>
      </c>
      <c r="HF109" s="163" t="str">
        <f t="shared" si="2605"/>
        <v>1</v>
      </c>
      <c r="HG109" s="164">
        <f t="shared" si="232"/>
        <v>5</v>
      </c>
      <c r="HH109" s="165">
        <f t="shared" si="233"/>
        <v>0</v>
      </c>
      <c r="HI109" s="166"/>
      <c r="HJ109" s="166"/>
      <c r="HK109" s="166"/>
      <c r="HL109" s="84"/>
      <c r="HM109" s="85"/>
      <c r="HN109" s="83" t="str">
        <f t="shared" si="234"/>
        <v>0</v>
      </c>
      <c r="HO109" s="167">
        <f t="shared" si="2606"/>
        <v>0</v>
      </c>
      <c r="HP109" s="168">
        <f t="shared" si="2607"/>
        <v>0</v>
      </c>
      <c r="HQ109" s="168">
        <f t="shared" si="2608"/>
        <v>0</v>
      </c>
      <c r="HR109" s="168">
        <f t="shared" si="2609"/>
        <v>0</v>
      </c>
      <c r="HS109" s="168">
        <f t="shared" si="2610"/>
        <v>0</v>
      </c>
      <c r="HT109" s="154">
        <f t="shared" ref="HT109:HU109" si="2771">HT108</f>
        <v>15</v>
      </c>
      <c r="HU109" s="173">
        <f t="shared" si="2771"/>
        <v>1178</v>
      </c>
      <c r="HV109" s="156" t="str">
        <f t="shared" si="2612"/>
        <v>1</v>
      </c>
      <c r="HW109" s="157" t="str">
        <f t="shared" si="242"/>
        <v/>
      </c>
      <c r="HX109" s="169">
        <f t="shared" si="243"/>
        <v>0</v>
      </c>
      <c r="HY109" s="159"/>
      <c r="HZ109" s="159"/>
      <c r="IA109" s="159"/>
      <c r="IB109" s="160"/>
      <c r="IC109" s="160"/>
      <c r="ID109" s="160" t="str">
        <f t="shared" si="244"/>
        <v>0</v>
      </c>
      <c r="IE109" s="160">
        <f t="shared" si="2613"/>
        <v>0</v>
      </c>
      <c r="IF109" s="160">
        <f t="shared" si="2614"/>
        <v>0</v>
      </c>
      <c r="IG109" s="160">
        <f t="shared" si="2615"/>
        <v>0</v>
      </c>
      <c r="IH109" s="160">
        <f t="shared" si="2616"/>
        <v>0</v>
      </c>
      <c r="II109" s="160">
        <f t="shared" si="2617"/>
        <v>0</v>
      </c>
      <c r="IJ109" s="161">
        <f t="shared" ref="IJ109:IK109" si="2772">IJ108</f>
        <v>16</v>
      </c>
      <c r="IK109" s="175">
        <f t="shared" si="2772"/>
        <v>1179</v>
      </c>
      <c r="IL109" s="163" t="str">
        <f t="shared" si="2619"/>
        <v>1</v>
      </c>
      <c r="IM109" s="164" t="str">
        <f t="shared" si="252"/>
        <v/>
      </c>
      <c r="IN109" s="165">
        <f t="shared" si="253"/>
        <v>0</v>
      </c>
      <c r="IO109" s="166"/>
      <c r="IP109" s="166"/>
      <c r="IQ109" s="166"/>
      <c r="IR109" s="168"/>
      <c r="IS109" s="168"/>
      <c r="IT109" s="170" t="str">
        <f t="shared" si="254"/>
        <v>0</v>
      </c>
      <c r="IU109" s="170">
        <f t="shared" si="2620"/>
        <v>0</v>
      </c>
      <c r="IV109" s="168">
        <f t="shared" si="2621"/>
        <v>0</v>
      </c>
      <c r="IW109" s="168">
        <f t="shared" si="2622"/>
        <v>0</v>
      </c>
      <c r="IX109" s="168">
        <f t="shared" si="2623"/>
        <v>0</v>
      </c>
      <c r="IY109" s="168">
        <f t="shared" si="2624"/>
        <v>0</v>
      </c>
      <c r="IZ109" s="154">
        <f t="shared" ref="IZ109:JA109" si="2773">IZ108</f>
        <v>17</v>
      </c>
      <c r="JA109" s="173">
        <f t="shared" si="2773"/>
        <v>1180</v>
      </c>
      <c r="JB109" s="156" t="str">
        <f t="shared" si="2626"/>
        <v>1</v>
      </c>
      <c r="JC109" s="157" t="str">
        <f t="shared" si="262"/>
        <v/>
      </c>
      <c r="JD109" s="158">
        <f t="shared" si="263"/>
        <v>0</v>
      </c>
      <c r="JE109" s="159"/>
      <c r="JF109" s="159"/>
      <c r="JG109" s="159"/>
      <c r="JH109" s="160"/>
      <c r="JI109" s="160"/>
      <c r="JJ109" s="171" t="str">
        <f t="shared" si="264"/>
        <v>0</v>
      </c>
      <c r="JK109" s="171">
        <f t="shared" si="2627"/>
        <v>0</v>
      </c>
      <c r="JL109" s="160">
        <f t="shared" si="2628"/>
        <v>0</v>
      </c>
      <c r="JM109" s="160">
        <f t="shared" si="2629"/>
        <v>0</v>
      </c>
      <c r="JN109" s="160">
        <f t="shared" si="2630"/>
        <v>0</v>
      </c>
      <c r="JO109" s="160">
        <f t="shared" si="2631"/>
        <v>0</v>
      </c>
      <c r="JP109" s="161">
        <f t="shared" ref="JP109:JQ109" si="2774">JP108</f>
        <v>18</v>
      </c>
      <c r="JQ109" s="175">
        <f t="shared" si="2774"/>
        <v>1181</v>
      </c>
      <c r="JR109" s="163" t="str">
        <f t="shared" si="2633"/>
        <v>1</v>
      </c>
      <c r="JS109" s="164" t="str">
        <f t="shared" si="272"/>
        <v/>
      </c>
      <c r="JT109" s="165">
        <f t="shared" si="273"/>
        <v>0</v>
      </c>
      <c r="JU109" s="166"/>
      <c r="JV109" s="166"/>
      <c r="JW109" s="166"/>
      <c r="JX109" s="168"/>
      <c r="JY109" s="168"/>
      <c r="JZ109" s="170" t="str">
        <f t="shared" si="274"/>
        <v>0</v>
      </c>
      <c r="KA109" s="170">
        <f t="shared" si="2634"/>
        <v>0</v>
      </c>
      <c r="KB109" s="168">
        <f t="shared" si="2635"/>
        <v>0</v>
      </c>
      <c r="KC109" s="168">
        <f t="shared" si="2636"/>
        <v>0</v>
      </c>
      <c r="KD109" s="168">
        <f t="shared" si="2637"/>
        <v>0</v>
      </c>
      <c r="KE109" s="168">
        <f t="shared" si="2638"/>
        <v>0</v>
      </c>
      <c r="KF109" s="154">
        <f t="shared" ref="KF109:KG109" si="2775">KF108</f>
        <v>19</v>
      </c>
      <c r="KG109" s="173">
        <f t="shared" si="2775"/>
        <v>1182</v>
      </c>
      <c r="KH109" s="156" t="str">
        <f t="shared" si="2640"/>
        <v>1</v>
      </c>
      <c r="KI109" s="157" t="str">
        <f t="shared" si="282"/>
        <v/>
      </c>
      <c r="KJ109" s="158">
        <f t="shared" si="283"/>
        <v>0</v>
      </c>
      <c r="KK109" s="159"/>
      <c r="KL109" s="159"/>
      <c r="KM109" s="159"/>
      <c r="KN109" s="160"/>
      <c r="KO109" s="160"/>
      <c r="KP109" s="171" t="str">
        <f t="shared" si="284"/>
        <v>0</v>
      </c>
      <c r="KQ109" s="171">
        <f t="shared" si="2641"/>
        <v>0</v>
      </c>
      <c r="KR109" s="160">
        <f t="shared" si="2642"/>
        <v>0</v>
      </c>
      <c r="KS109" s="160">
        <f t="shared" si="2643"/>
        <v>0</v>
      </c>
      <c r="KT109" s="160">
        <f t="shared" si="2644"/>
        <v>0</v>
      </c>
      <c r="KU109" s="160">
        <f t="shared" si="2645"/>
        <v>0</v>
      </c>
      <c r="KV109" s="161">
        <f t="shared" ref="KV109:KW109" si="2776">KV108</f>
        <v>20</v>
      </c>
      <c r="KW109" s="175">
        <f t="shared" si="2776"/>
        <v>1183</v>
      </c>
      <c r="KX109" s="163" t="str">
        <f t="shared" si="2647"/>
        <v>1</v>
      </c>
      <c r="KY109" s="164" t="str">
        <f t="shared" si="292"/>
        <v/>
      </c>
      <c r="KZ109" s="165">
        <f t="shared" si="293"/>
        <v>0</v>
      </c>
      <c r="LA109" s="166"/>
      <c r="LB109" s="166"/>
      <c r="LC109" s="166"/>
      <c r="LD109" s="168"/>
      <c r="LE109" s="168"/>
      <c r="LF109" s="170" t="str">
        <f t="shared" si="294"/>
        <v>0</v>
      </c>
      <c r="LG109" s="170">
        <f t="shared" si="2648"/>
        <v>0</v>
      </c>
      <c r="LH109" s="168">
        <f t="shared" si="2649"/>
        <v>0</v>
      </c>
      <c r="LI109" s="168">
        <f t="shared" si="2650"/>
        <v>0</v>
      </c>
      <c r="LJ109" s="168">
        <f t="shared" si="2651"/>
        <v>0</v>
      </c>
      <c r="LK109" s="168">
        <f t="shared" si="2652"/>
        <v>0</v>
      </c>
      <c r="LL109" s="172"/>
      <c r="LM109" s="172"/>
      <c r="LN109" s="168" t="str">
        <f t="shared" si="2653"/>
        <v>#REF!</v>
      </c>
      <c r="LO109" s="168" t="str">
        <f t="shared" si="2654"/>
        <v>#REF!</v>
      </c>
      <c r="LP109" s="168" t="str">
        <f t="shared" si="2655"/>
        <v>#REF!</v>
      </c>
      <c r="LQ109" s="168" t="str">
        <f t="shared" si="2656"/>
        <v>#REF!</v>
      </c>
    </row>
    <row r="110" ht="15.75" customHeight="1">
      <c r="A110" s="151">
        <v>46212.0</v>
      </c>
      <c r="B110" s="152" t="s">
        <v>28</v>
      </c>
      <c r="C110" s="153">
        <f t="shared" si="99"/>
        <v>0</v>
      </c>
      <c r="D110" s="154">
        <f t="shared" ref="D110:E110" si="2777">D109</f>
        <v>1</v>
      </c>
      <c r="E110" s="173">
        <f t="shared" si="2777"/>
        <v>1164</v>
      </c>
      <c r="F110" s="156" t="str">
        <f t="shared" si="2778"/>
        <v>1</v>
      </c>
      <c r="G110" s="157">
        <f t="shared" si="102"/>
        <v>1</v>
      </c>
      <c r="H110" s="158">
        <f t="shared" si="103"/>
        <v>0</v>
      </c>
      <c r="I110" s="159"/>
      <c r="J110" s="159"/>
      <c r="K110" s="159"/>
      <c r="L110" s="78"/>
      <c r="M110" s="79"/>
      <c r="N110" s="77" t="str">
        <f t="shared" si="104"/>
        <v>0</v>
      </c>
      <c r="O110" s="81">
        <f t="shared" si="2515"/>
        <v>0</v>
      </c>
      <c r="P110" s="160">
        <f t="shared" si="2516"/>
        <v>0</v>
      </c>
      <c r="Q110" s="160">
        <f t="shared" si="2517"/>
        <v>0</v>
      </c>
      <c r="R110" s="160">
        <f t="shared" si="2518"/>
        <v>0</v>
      </c>
      <c r="S110" s="160">
        <f t="shared" si="2519"/>
        <v>0</v>
      </c>
      <c r="T110" s="161">
        <f t="shared" ref="T110:U110" si="2779">T109</f>
        <v>2</v>
      </c>
      <c r="U110" s="175">
        <f t="shared" si="2779"/>
        <v>1165</v>
      </c>
      <c r="V110" s="163" t="str">
        <f t="shared" si="2521"/>
        <v>1</v>
      </c>
      <c r="W110" s="164">
        <f t="shared" si="112"/>
        <v>1</v>
      </c>
      <c r="X110" s="165">
        <f t="shared" si="113"/>
        <v>0</v>
      </c>
      <c r="Y110" s="166"/>
      <c r="Z110" s="166"/>
      <c r="AA110" s="166"/>
      <c r="AB110" s="84"/>
      <c r="AC110" s="85"/>
      <c r="AD110" s="83" t="str">
        <f t="shared" si="114"/>
        <v>0</v>
      </c>
      <c r="AE110" s="167">
        <f t="shared" si="2522"/>
        <v>0</v>
      </c>
      <c r="AF110" s="168">
        <f t="shared" si="2523"/>
        <v>0</v>
      </c>
      <c r="AG110" s="168">
        <f t="shared" si="2524"/>
        <v>0</v>
      </c>
      <c r="AH110" s="168">
        <f t="shared" si="2525"/>
        <v>0</v>
      </c>
      <c r="AI110" s="168">
        <f t="shared" si="2526"/>
        <v>0</v>
      </c>
      <c r="AJ110" s="154">
        <f t="shared" ref="AJ110:AK110" si="2780">AJ109</f>
        <v>3</v>
      </c>
      <c r="AK110" s="173">
        <f t="shared" si="2780"/>
        <v>1166</v>
      </c>
      <c r="AL110" s="156" t="str">
        <f t="shared" si="2528"/>
        <v>1</v>
      </c>
      <c r="AM110" s="157">
        <f t="shared" si="122"/>
        <v>2</v>
      </c>
      <c r="AN110" s="158">
        <f t="shared" si="123"/>
        <v>0</v>
      </c>
      <c r="AO110" s="159"/>
      <c r="AP110" s="159"/>
      <c r="AQ110" s="159"/>
      <c r="AR110" s="78"/>
      <c r="AS110" s="79"/>
      <c r="AT110" s="77" t="str">
        <f t="shared" si="124"/>
        <v>0</v>
      </c>
      <c r="AU110" s="81">
        <f t="shared" si="2529"/>
        <v>0</v>
      </c>
      <c r="AV110" s="160">
        <f t="shared" si="2530"/>
        <v>0</v>
      </c>
      <c r="AW110" s="160">
        <f t="shared" si="2531"/>
        <v>0</v>
      </c>
      <c r="AX110" s="160">
        <f t="shared" si="2532"/>
        <v>0</v>
      </c>
      <c r="AY110" s="160">
        <f t="shared" si="2533"/>
        <v>0</v>
      </c>
      <c r="AZ110" s="161">
        <f t="shared" ref="AZ110:BA110" si="2781">AZ109</f>
        <v>4</v>
      </c>
      <c r="BA110" s="175">
        <f t="shared" si="2781"/>
        <v>1167</v>
      </c>
      <c r="BB110" s="163" t="str">
        <f t="shared" si="2535"/>
        <v>1</v>
      </c>
      <c r="BC110" s="164">
        <f t="shared" si="132"/>
        <v>4</v>
      </c>
      <c r="BD110" s="165">
        <f t="shared" si="133"/>
        <v>0</v>
      </c>
      <c r="BE110" s="166"/>
      <c r="BF110" s="166"/>
      <c r="BG110" s="166"/>
      <c r="BH110" s="84"/>
      <c r="BI110" s="85"/>
      <c r="BJ110" s="83" t="str">
        <f t="shared" si="134"/>
        <v>0</v>
      </c>
      <c r="BK110" s="167">
        <f t="shared" si="2536"/>
        <v>0</v>
      </c>
      <c r="BL110" s="168">
        <f t="shared" si="2537"/>
        <v>0</v>
      </c>
      <c r="BM110" s="168">
        <f t="shared" si="2538"/>
        <v>0</v>
      </c>
      <c r="BN110" s="168">
        <f t="shared" si="2539"/>
        <v>0</v>
      </c>
      <c r="BO110" s="168">
        <f t="shared" si="2540"/>
        <v>0</v>
      </c>
      <c r="BP110" s="154">
        <f t="shared" ref="BP110:BQ110" si="2782">BP109</f>
        <v>5</v>
      </c>
      <c r="BQ110" s="173">
        <f t="shared" si="2782"/>
        <v>1168</v>
      </c>
      <c r="BR110" s="156" t="str">
        <f t="shared" si="2542"/>
        <v>1</v>
      </c>
      <c r="BS110" s="157">
        <f t="shared" si="142"/>
        <v>4</v>
      </c>
      <c r="BT110" s="158">
        <f t="shared" si="143"/>
        <v>0</v>
      </c>
      <c r="BU110" s="159"/>
      <c r="BV110" s="159"/>
      <c r="BW110" s="159"/>
      <c r="BX110" s="78"/>
      <c r="BY110" s="79"/>
      <c r="BZ110" s="77" t="str">
        <f t="shared" si="144"/>
        <v>0</v>
      </c>
      <c r="CA110" s="81">
        <f t="shared" si="2543"/>
        <v>0</v>
      </c>
      <c r="CB110" s="160">
        <f t="shared" si="2544"/>
        <v>0</v>
      </c>
      <c r="CC110" s="160">
        <f t="shared" si="2545"/>
        <v>0</v>
      </c>
      <c r="CD110" s="160">
        <f t="shared" si="2546"/>
        <v>0</v>
      </c>
      <c r="CE110" s="160">
        <f t="shared" si="2547"/>
        <v>0</v>
      </c>
      <c r="CF110" s="161">
        <f t="shared" ref="CF110:CG110" si="2783">CF109</f>
        <v>6</v>
      </c>
      <c r="CG110" s="175">
        <f t="shared" si="2783"/>
        <v>1169</v>
      </c>
      <c r="CH110" s="163" t="str">
        <f t="shared" si="2549"/>
        <v>1</v>
      </c>
      <c r="CI110" s="164">
        <f t="shared" si="152"/>
        <v>2</v>
      </c>
      <c r="CJ110" s="165">
        <f t="shared" si="153"/>
        <v>0</v>
      </c>
      <c r="CK110" s="166"/>
      <c r="CL110" s="166"/>
      <c r="CM110" s="166"/>
      <c r="CN110" s="84"/>
      <c r="CO110" s="85"/>
      <c r="CP110" s="83" t="str">
        <f t="shared" si="154"/>
        <v>0</v>
      </c>
      <c r="CQ110" s="167">
        <f t="shared" si="2550"/>
        <v>0</v>
      </c>
      <c r="CR110" s="168">
        <f t="shared" si="2551"/>
        <v>0</v>
      </c>
      <c r="CS110" s="168">
        <f t="shared" si="2552"/>
        <v>0</v>
      </c>
      <c r="CT110" s="168">
        <f t="shared" si="2553"/>
        <v>0</v>
      </c>
      <c r="CU110" s="168">
        <f t="shared" si="2554"/>
        <v>0</v>
      </c>
      <c r="CV110" s="154">
        <f t="shared" ref="CV110:CW110" si="2784">CV109</f>
        <v>7</v>
      </c>
      <c r="CW110" s="173">
        <f t="shared" si="2784"/>
        <v>1170</v>
      </c>
      <c r="CX110" s="156" t="str">
        <f t="shared" si="2556"/>
        <v>1</v>
      </c>
      <c r="CY110" s="157">
        <f t="shared" si="162"/>
        <v>2</v>
      </c>
      <c r="CZ110" s="158">
        <f t="shared" si="163"/>
        <v>0</v>
      </c>
      <c r="DA110" s="159"/>
      <c r="DB110" s="159"/>
      <c r="DC110" s="159"/>
      <c r="DD110" s="78"/>
      <c r="DE110" s="79"/>
      <c r="DF110" s="77" t="str">
        <f t="shared" si="164"/>
        <v>0</v>
      </c>
      <c r="DG110" s="81">
        <f t="shared" si="2557"/>
        <v>0</v>
      </c>
      <c r="DH110" s="160">
        <f t="shared" si="2558"/>
        <v>0</v>
      </c>
      <c r="DI110" s="160">
        <f t="shared" si="2559"/>
        <v>0</v>
      </c>
      <c r="DJ110" s="160">
        <f t="shared" si="2560"/>
        <v>0</v>
      </c>
      <c r="DK110" s="160">
        <f t="shared" si="2561"/>
        <v>0</v>
      </c>
      <c r="DL110" s="161">
        <f t="shared" ref="DL110:DM110" si="2785">DL109</f>
        <v>8</v>
      </c>
      <c r="DM110" s="175">
        <f t="shared" si="2785"/>
        <v>1171</v>
      </c>
      <c r="DN110" s="163" t="str">
        <f t="shared" si="2563"/>
        <v>1</v>
      </c>
      <c r="DO110" s="164">
        <f t="shared" si="172"/>
        <v>2</v>
      </c>
      <c r="DP110" s="165">
        <f t="shared" si="173"/>
        <v>0</v>
      </c>
      <c r="DQ110" s="166"/>
      <c r="DR110" s="166"/>
      <c r="DS110" s="166"/>
      <c r="DT110" s="84"/>
      <c r="DU110" s="85"/>
      <c r="DV110" s="83" t="str">
        <f t="shared" si="174"/>
        <v>0</v>
      </c>
      <c r="DW110" s="167">
        <f t="shared" si="2564"/>
        <v>0</v>
      </c>
      <c r="DX110" s="168">
        <f t="shared" si="2565"/>
        <v>0</v>
      </c>
      <c r="DY110" s="168">
        <f t="shared" si="2566"/>
        <v>0</v>
      </c>
      <c r="DZ110" s="168">
        <f t="shared" si="2567"/>
        <v>0</v>
      </c>
      <c r="EA110" s="168">
        <f t="shared" si="2568"/>
        <v>0</v>
      </c>
      <c r="EB110" s="154">
        <f t="shared" ref="EB110:EC110" si="2786">EB109</f>
        <v>9</v>
      </c>
      <c r="EC110" s="173">
        <f t="shared" si="2786"/>
        <v>1172</v>
      </c>
      <c r="ED110" s="156" t="str">
        <f t="shared" si="2570"/>
        <v>1</v>
      </c>
      <c r="EE110" s="157">
        <f t="shared" si="182"/>
        <v>5</v>
      </c>
      <c r="EF110" s="169">
        <f t="shared" si="183"/>
        <v>0</v>
      </c>
      <c r="EG110" s="159"/>
      <c r="EH110" s="159"/>
      <c r="EI110" s="159"/>
      <c r="EJ110" s="78"/>
      <c r="EK110" s="79"/>
      <c r="EL110" s="77" t="str">
        <f t="shared" si="184"/>
        <v>0</v>
      </c>
      <c r="EM110" s="81">
        <f t="shared" si="2571"/>
        <v>0</v>
      </c>
      <c r="EN110" s="160">
        <f t="shared" si="2572"/>
        <v>0</v>
      </c>
      <c r="EO110" s="160">
        <f t="shared" si="2573"/>
        <v>0</v>
      </c>
      <c r="EP110" s="160">
        <f t="shared" si="2574"/>
        <v>0</v>
      </c>
      <c r="EQ110" s="160">
        <f t="shared" si="2575"/>
        <v>0</v>
      </c>
      <c r="ER110" s="161">
        <f t="shared" ref="ER110:ES110" si="2787">ER109</f>
        <v>10</v>
      </c>
      <c r="ES110" s="175">
        <f t="shared" si="2787"/>
        <v>1173</v>
      </c>
      <c r="ET110" s="163" t="str">
        <f t="shared" si="2577"/>
        <v>1</v>
      </c>
      <c r="EU110" s="164">
        <f t="shared" si="192"/>
        <v>19</v>
      </c>
      <c r="EV110" s="165">
        <f t="shared" si="193"/>
        <v>0</v>
      </c>
      <c r="EW110" s="166"/>
      <c r="EX110" s="166"/>
      <c r="EY110" s="166"/>
      <c r="EZ110" s="84"/>
      <c r="FA110" s="85"/>
      <c r="FB110" s="83" t="str">
        <f t="shared" si="194"/>
        <v>0</v>
      </c>
      <c r="FC110" s="167">
        <f t="shared" si="2578"/>
        <v>0</v>
      </c>
      <c r="FD110" s="168">
        <f t="shared" si="2579"/>
        <v>0</v>
      </c>
      <c r="FE110" s="168">
        <f t="shared" si="2580"/>
        <v>0</v>
      </c>
      <c r="FF110" s="168">
        <f t="shared" si="2581"/>
        <v>0</v>
      </c>
      <c r="FG110" s="168">
        <f t="shared" si="2582"/>
        <v>0</v>
      </c>
      <c r="FH110" s="154">
        <f t="shared" ref="FH110:FI110" si="2788">FH109</f>
        <v>11</v>
      </c>
      <c r="FI110" s="173">
        <f t="shared" si="2788"/>
        <v>1174</v>
      </c>
      <c r="FJ110" s="156" t="str">
        <f t="shared" si="2584"/>
        <v>1</v>
      </c>
      <c r="FK110" s="157">
        <f t="shared" si="202"/>
        <v>4</v>
      </c>
      <c r="FL110" s="158">
        <f t="shared" si="203"/>
        <v>0</v>
      </c>
      <c r="FM110" s="159"/>
      <c r="FN110" s="159"/>
      <c r="FO110" s="159"/>
      <c r="FP110" s="78"/>
      <c r="FQ110" s="79"/>
      <c r="FR110" s="77" t="str">
        <f t="shared" si="204"/>
        <v>0</v>
      </c>
      <c r="FS110" s="81">
        <f t="shared" si="2585"/>
        <v>0</v>
      </c>
      <c r="FT110" s="160">
        <f t="shared" si="2586"/>
        <v>0</v>
      </c>
      <c r="FU110" s="160">
        <f t="shared" si="2587"/>
        <v>0</v>
      </c>
      <c r="FV110" s="160">
        <f t="shared" si="2588"/>
        <v>0</v>
      </c>
      <c r="FW110" s="160">
        <f t="shared" si="2589"/>
        <v>0</v>
      </c>
      <c r="FX110" s="161">
        <f t="shared" ref="FX110:FY110" si="2789">FX109</f>
        <v>12</v>
      </c>
      <c r="FY110" s="175">
        <f t="shared" si="2789"/>
        <v>1175</v>
      </c>
      <c r="FZ110" s="163" t="str">
        <f t="shared" si="2591"/>
        <v>1</v>
      </c>
      <c r="GA110" s="164">
        <f t="shared" si="212"/>
        <v>2</v>
      </c>
      <c r="GB110" s="165">
        <f t="shared" si="213"/>
        <v>0</v>
      </c>
      <c r="GC110" s="166"/>
      <c r="GD110" s="166"/>
      <c r="GE110" s="166"/>
      <c r="GF110" s="84"/>
      <c r="GG110" s="85"/>
      <c r="GH110" s="83" t="str">
        <f t="shared" si="214"/>
        <v>0</v>
      </c>
      <c r="GI110" s="167">
        <f t="shared" si="2592"/>
        <v>0</v>
      </c>
      <c r="GJ110" s="168">
        <f t="shared" si="2593"/>
        <v>0</v>
      </c>
      <c r="GK110" s="168">
        <f t="shared" si="2594"/>
        <v>0</v>
      </c>
      <c r="GL110" s="168">
        <f t="shared" si="2595"/>
        <v>0</v>
      </c>
      <c r="GM110" s="168">
        <f t="shared" si="2596"/>
        <v>0</v>
      </c>
      <c r="GN110" s="154">
        <f t="shared" ref="GN110:GO110" si="2790">GN109</f>
        <v>13</v>
      </c>
      <c r="GO110" s="173">
        <f t="shared" si="2790"/>
        <v>1176</v>
      </c>
      <c r="GP110" s="156" t="str">
        <f t="shared" si="2598"/>
        <v>1</v>
      </c>
      <c r="GQ110" s="157">
        <f t="shared" si="222"/>
        <v>3</v>
      </c>
      <c r="GR110" s="158">
        <f t="shared" si="223"/>
        <v>0</v>
      </c>
      <c r="GS110" s="159"/>
      <c r="GT110" s="159"/>
      <c r="GU110" s="159"/>
      <c r="GV110" s="78"/>
      <c r="GW110" s="79"/>
      <c r="GX110" s="77" t="str">
        <f t="shared" si="224"/>
        <v>0</v>
      </c>
      <c r="GY110" s="81">
        <f t="shared" si="2599"/>
        <v>0</v>
      </c>
      <c r="GZ110" s="160">
        <f t="shared" si="2600"/>
        <v>0</v>
      </c>
      <c r="HA110" s="160">
        <f t="shared" si="2601"/>
        <v>0</v>
      </c>
      <c r="HB110" s="160">
        <f t="shared" si="2602"/>
        <v>0</v>
      </c>
      <c r="HC110" s="160">
        <f t="shared" si="2603"/>
        <v>0</v>
      </c>
      <c r="HD110" s="161">
        <f t="shared" ref="HD110:HE110" si="2791">HD109</f>
        <v>14</v>
      </c>
      <c r="HE110" s="175">
        <f t="shared" si="2791"/>
        <v>1177</v>
      </c>
      <c r="HF110" s="163" t="str">
        <f t="shared" si="2605"/>
        <v>1</v>
      </c>
      <c r="HG110" s="164">
        <f t="shared" si="232"/>
        <v>5</v>
      </c>
      <c r="HH110" s="165">
        <f t="shared" si="233"/>
        <v>0</v>
      </c>
      <c r="HI110" s="166"/>
      <c r="HJ110" s="166"/>
      <c r="HK110" s="166"/>
      <c r="HL110" s="84"/>
      <c r="HM110" s="85"/>
      <c r="HN110" s="83" t="str">
        <f t="shared" si="234"/>
        <v>0</v>
      </c>
      <c r="HO110" s="167">
        <f t="shared" si="2606"/>
        <v>0</v>
      </c>
      <c r="HP110" s="168">
        <f t="shared" si="2607"/>
        <v>0</v>
      </c>
      <c r="HQ110" s="168">
        <f t="shared" si="2608"/>
        <v>0</v>
      </c>
      <c r="HR110" s="168">
        <f t="shared" si="2609"/>
        <v>0</v>
      </c>
      <c r="HS110" s="168">
        <f t="shared" si="2610"/>
        <v>0</v>
      </c>
      <c r="HT110" s="154">
        <f t="shared" ref="HT110:HU110" si="2792">HT109</f>
        <v>15</v>
      </c>
      <c r="HU110" s="173">
        <f t="shared" si="2792"/>
        <v>1178</v>
      </c>
      <c r="HV110" s="156" t="str">
        <f t="shared" si="2612"/>
        <v>1</v>
      </c>
      <c r="HW110" s="157" t="str">
        <f t="shared" si="242"/>
        <v/>
      </c>
      <c r="HX110" s="169">
        <f t="shared" si="243"/>
        <v>0</v>
      </c>
      <c r="HY110" s="159"/>
      <c r="HZ110" s="159"/>
      <c r="IA110" s="159"/>
      <c r="IB110" s="160"/>
      <c r="IC110" s="160"/>
      <c r="ID110" s="160" t="str">
        <f t="shared" si="244"/>
        <v>0</v>
      </c>
      <c r="IE110" s="160">
        <f t="shared" si="2613"/>
        <v>0</v>
      </c>
      <c r="IF110" s="160">
        <f t="shared" si="2614"/>
        <v>0</v>
      </c>
      <c r="IG110" s="160">
        <f t="shared" si="2615"/>
        <v>0</v>
      </c>
      <c r="IH110" s="160">
        <f t="shared" si="2616"/>
        <v>0</v>
      </c>
      <c r="II110" s="160">
        <f t="shared" si="2617"/>
        <v>0</v>
      </c>
      <c r="IJ110" s="161">
        <f t="shared" ref="IJ110:IK110" si="2793">IJ109</f>
        <v>16</v>
      </c>
      <c r="IK110" s="175">
        <f t="shared" si="2793"/>
        <v>1179</v>
      </c>
      <c r="IL110" s="163" t="str">
        <f t="shared" si="2619"/>
        <v>1</v>
      </c>
      <c r="IM110" s="164" t="str">
        <f t="shared" si="252"/>
        <v/>
      </c>
      <c r="IN110" s="165">
        <f t="shared" si="253"/>
        <v>0</v>
      </c>
      <c r="IO110" s="166"/>
      <c r="IP110" s="166"/>
      <c r="IQ110" s="166"/>
      <c r="IR110" s="168"/>
      <c r="IS110" s="168"/>
      <c r="IT110" s="170" t="str">
        <f t="shared" si="254"/>
        <v>0</v>
      </c>
      <c r="IU110" s="170">
        <f t="shared" si="2620"/>
        <v>0</v>
      </c>
      <c r="IV110" s="168">
        <f t="shared" si="2621"/>
        <v>0</v>
      </c>
      <c r="IW110" s="168">
        <f t="shared" si="2622"/>
        <v>0</v>
      </c>
      <c r="IX110" s="168">
        <f t="shared" si="2623"/>
        <v>0</v>
      </c>
      <c r="IY110" s="168">
        <f t="shared" si="2624"/>
        <v>0</v>
      </c>
      <c r="IZ110" s="154">
        <f t="shared" ref="IZ110:JA110" si="2794">IZ109</f>
        <v>17</v>
      </c>
      <c r="JA110" s="173">
        <f t="shared" si="2794"/>
        <v>1180</v>
      </c>
      <c r="JB110" s="156" t="str">
        <f t="shared" si="2626"/>
        <v>1</v>
      </c>
      <c r="JC110" s="157" t="str">
        <f t="shared" si="262"/>
        <v/>
      </c>
      <c r="JD110" s="158">
        <f t="shared" si="263"/>
        <v>0</v>
      </c>
      <c r="JE110" s="159"/>
      <c r="JF110" s="159"/>
      <c r="JG110" s="159"/>
      <c r="JH110" s="160"/>
      <c r="JI110" s="160"/>
      <c r="JJ110" s="171" t="str">
        <f t="shared" si="264"/>
        <v>0</v>
      </c>
      <c r="JK110" s="171">
        <f t="shared" si="2627"/>
        <v>0</v>
      </c>
      <c r="JL110" s="160">
        <f t="shared" si="2628"/>
        <v>0</v>
      </c>
      <c r="JM110" s="160">
        <f t="shared" si="2629"/>
        <v>0</v>
      </c>
      <c r="JN110" s="160">
        <f t="shared" si="2630"/>
        <v>0</v>
      </c>
      <c r="JO110" s="160">
        <f t="shared" si="2631"/>
        <v>0</v>
      </c>
      <c r="JP110" s="161">
        <f t="shared" ref="JP110:JQ110" si="2795">JP109</f>
        <v>18</v>
      </c>
      <c r="JQ110" s="175">
        <f t="shared" si="2795"/>
        <v>1181</v>
      </c>
      <c r="JR110" s="163" t="str">
        <f t="shared" si="2633"/>
        <v>1</v>
      </c>
      <c r="JS110" s="164" t="str">
        <f t="shared" si="272"/>
        <v/>
      </c>
      <c r="JT110" s="165">
        <f t="shared" si="273"/>
        <v>0</v>
      </c>
      <c r="JU110" s="166"/>
      <c r="JV110" s="166"/>
      <c r="JW110" s="166"/>
      <c r="JX110" s="168"/>
      <c r="JY110" s="168"/>
      <c r="JZ110" s="170" t="str">
        <f t="shared" si="274"/>
        <v>0</v>
      </c>
      <c r="KA110" s="170">
        <f t="shared" si="2634"/>
        <v>0</v>
      </c>
      <c r="KB110" s="168">
        <f t="shared" si="2635"/>
        <v>0</v>
      </c>
      <c r="KC110" s="168">
        <f t="shared" si="2636"/>
        <v>0</v>
      </c>
      <c r="KD110" s="168">
        <f t="shared" si="2637"/>
        <v>0</v>
      </c>
      <c r="KE110" s="168">
        <f t="shared" si="2638"/>
        <v>0</v>
      </c>
      <c r="KF110" s="154">
        <f t="shared" ref="KF110:KG110" si="2796">KF109</f>
        <v>19</v>
      </c>
      <c r="KG110" s="173">
        <f t="shared" si="2796"/>
        <v>1182</v>
      </c>
      <c r="KH110" s="156" t="str">
        <f t="shared" si="2640"/>
        <v>1</v>
      </c>
      <c r="KI110" s="157" t="str">
        <f t="shared" si="282"/>
        <v/>
      </c>
      <c r="KJ110" s="158">
        <f t="shared" si="283"/>
        <v>0</v>
      </c>
      <c r="KK110" s="159"/>
      <c r="KL110" s="159"/>
      <c r="KM110" s="159"/>
      <c r="KN110" s="160"/>
      <c r="KO110" s="160"/>
      <c r="KP110" s="171" t="str">
        <f t="shared" si="284"/>
        <v>0</v>
      </c>
      <c r="KQ110" s="171">
        <f t="shared" si="2641"/>
        <v>0</v>
      </c>
      <c r="KR110" s="160">
        <f t="shared" si="2642"/>
        <v>0</v>
      </c>
      <c r="KS110" s="160">
        <f t="shared" si="2643"/>
        <v>0</v>
      </c>
      <c r="KT110" s="160">
        <f t="shared" si="2644"/>
        <v>0</v>
      </c>
      <c r="KU110" s="160">
        <f t="shared" si="2645"/>
        <v>0</v>
      </c>
      <c r="KV110" s="161">
        <f t="shared" ref="KV110:KW110" si="2797">KV109</f>
        <v>20</v>
      </c>
      <c r="KW110" s="175">
        <f t="shared" si="2797"/>
        <v>1183</v>
      </c>
      <c r="KX110" s="163" t="str">
        <f t="shared" si="2647"/>
        <v>1</v>
      </c>
      <c r="KY110" s="164" t="str">
        <f t="shared" si="292"/>
        <v/>
      </c>
      <c r="KZ110" s="165">
        <f t="shared" si="293"/>
        <v>0</v>
      </c>
      <c r="LA110" s="166"/>
      <c r="LB110" s="166"/>
      <c r="LC110" s="166"/>
      <c r="LD110" s="168"/>
      <c r="LE110" s="168"/>
      <c r="LF110" s="170" t="str">
        <f t="shared" si="294"/>
        <v>0</v>
      </c>
      <c r="LG110" s="170">
        <f t="shared" si="2648"/>
        <v>0</v>
      </c>
      <c r="LH110" s="168">
        <f t="shared" si="2649"/>
        <v>0</v>
      </c>
      <c r="LI110" s="168">
        <f t="shared" si="2650"/>
        <v>0</v>
      </c>
      <c r="LJ110" s="168">
        <f t="shared" si="2651"/>
        <v>0</v>
      </c>
      <c r="LK110" s="168">
        <f t="shared" si="2652"/>
        <v>0</v>
      </c>
      <c r="LL110" s="172"/>
      <c r="LM110" s="172"/>
      <c r="LN110" s="168" t="str">
        <f t="shared" si="2653"/>
        <v>#REF!</v>
      </c>
      <c r="LO110" s="168" t="str">
        <f t="shared" si="2654"/>
        <v>#REF!</v>
      </c>
      <c r="LP110" s="168" t="str">
        <f t="shared" si="2655"/>
        <v>#REF!</v>
      </c>
      <c r="LQ110" s="168" t="str">
        <f t="shared" si="2656"/>
        <v>#REF!</v>
      </c>
    </row>
    <row r="111" ht="15.75" customHeight="1">
      <c r="A111" s="151">
        <v>46213.0</v>
      </c>
      <c r="B111" s="152" t="s">
        <v>29</v>
      </c>
      <c r="C111" s="153">
        <f t="shared" si="99"/>
        <v>0</v>
      </c>
      <c r="D111" s="154">
        <f t="shared" ref="D111:E111" si="2798">D110</f>
        <v>1</v>
      </c>
      <c r="E111" s="173">
        <f t="shared" si="2798"/>
        <v>1164</v>
      </c>
      <c r="F111" s="156" t="str">
        <f t="shared" si="2778"/>
        <v>1</v>
      </c>
      <c r="G111" s="157">
        <f t="shared" si="102"/>
        <v>1</v>
      </c>
      <c r="H111" s="158">
        <f t="shared" si="103"/>
        <v>0</v>
      </c>
      <c r="I111" s="159"/>
      <c r="J111" s="159"/>
      <c r="K111" s="159"/>
      <c r="L111" s="78"/>
      <c r="M111" s="79"/>
      <c r="N111" s="77" t="str">
        <f t="shared" si="104"/>
        <v>0</v>
      </c>
      <c r="O111" s="81">
        <f t="shared" si="2515"/>
        <v>0</v>
      </c>
      <c r="P111" s="160">
        <f t="shared" si="2516"/>
        <v>0</v>
      </c>
      <c r="Q111" s="160">
        <f t="shared" si="2517"/>
        <v>0</v>
      </c>
      <c r="R111" s="160">
        <f t="shared" si="2518"/>
        <v>0</v>
      </c>
      <c r="S111" s="160">
        <f t="shared" si="2519"/>
        <v>0</v>
      </c>
      <c r="T111" s="161">
        <f t="shared" ref="T111:U111" si="2799">T110</f>
        <v>2</v>
      </c>
      <c r="U111" s="175">
        <f t="shared" si="2799"/>
        <v>1165</v>
      </c>
      <c r="V111" s="163" t="str">
        <f t="shared" si="2521"/>
        <v>1</v>
      </c>
      <c r="W111" s="164">
        <f t="shared" si="112"/>
        <v>1</v>
      </c>
      <c r="X111" s="165">
        <f t="shared" si="113"/>
        <v>0</v>
      </c>
      <c r="Y111" s="166"/>
      <c r="Z111" s="166"/>
      <c r="AA111" s="166"/>
      <c r="AB111" s="84"/>
      <c r="AC111" s="85"/>
      <c r="AD111" s="83" t="str">
        <f t="shared" si="114"/>
        <v>0</v>
      </c>
      <c r="AE111" s="167">
        <f t="shared" si="2522"/>
        <v>0</v>
      </c>
      <c r="AF111" s="168">
        <f t="shared" si="2523"/>
        <v>0</v>
      </c>
      <c r="AG111" s="168">
        <f t="shared" si="2524"/>
        <v>0</v>
      </c>
      <c r="AH111" s="168">
        <f t="shared" si="2525"/>
        <v>0</v>
      </c>
      <c r="AI111" s="168">
        <f t="shared" si="2526"/>
        <v>0</v>
      </c>
      <c r="AJ111" s="154">
        <f t="shared" ref="AJ111:AK111" si="2800">AJ110</f>
        <v>3</v>
      </c>
      <c r="AK111" s="173">
        <f t="shared" si="2800"/>
        <v>1166</v>
      </c>
      <c r="AL111" s="156" t="str">
        <f t="shared" si="2528"/>
        <v>1</v>
      </c>
      <c r="AM111" s="157">
        <f t="shared" si="122"/>
        <v>2</v>
      </c>
      <c r="AN111" s="158">
        <f t="shared" si="123"/>
        <v>0</v>
      </c>
      <c r="AO111" s="159"/>
      <c r="AP111" s="159"/>
      <c r="AQ111" s="159"/>
      <c r="AR111" s="78"/>
      <c r="AS111" s="79"/>
      <c r="AT111" s="77" t="str">
        <f t="shared" si="124"/>
        <v>0</v>
      </c>
      <c r="AU111" s="81">
        <f t="shared" si="2529"/>
        <v>0</v>
      </c>
      <c r="AV111" s="160">
        <f t="shared" si="2530"/>
        <v>0</v>
      </c>
      <c r="AW111" s="160">
        <f t="shared" si="2531"/>
        <v>0</v>
      </c>
      <c r="AX111" s="160">
        <f t="shared" si="2532"/>
        <v>0</v>
      </c>
      <c r="AY111" s="160">
        <f t="shared" si="2533"/>
        <v>0</v>
      </c>
      <c r="AZ111" s="161">
        <f t="shared" ref="AZ111:BA111" si="2801">AZ110</f>
        <v>4</v>
      </c>
      <c r="BA111" s="175">
        <f t="shared" si="2801"/>
        <v>1167</v>
      </c>
      <c r="BB111" s="163" t="str">
        <f t="shared" si="2535"/>
        <v>1</v>
      </c>
      <c r="BC111" s="164">
        <f t="shared" si="132"/>
        <v>4</v>
      </c>
      <c r="BD111" s="165">
        <f t="shared" si="133"/>
        <v>0</v>
      </c>
      <c r="BE111" s="166"/>
      <c r="BF111" s="166"/>
      <c r="BG111" s="166"/>
      <c r="BH111" s="84"/>
      <c r="BI111" s="85"/>
      <c r="BJ111" s="83" t="str">
        <f t="shared" si="134"/>
        <v>0</v>
      </c>
      <c r="BK111" s="167">
        <f t="shared" si="2536"/>
        <v>0</v>
      </c>
      <c r="BL111" s="168">
        <f t="shared" si="2537"/>
        <v>0</v>
      </c>
      <c r="BM111" s="168">
        <f t="shared" si="2538"/>
        <v>0</v>
      </c>
      <c r="BN111" s="168">
        <f t="shared" si="2539"/>
        <v>0</v>
      </c>
      <c r="BO111" s="168">
        <f t="shared" si="2540"/>
        <v>0</v>
      </c>
      <c r="BP111" s="154">
        <f t="shared" ref="BP111:BQ111" si="2802">BP110</f>
        <v>5</v>
      </c>
      <c r="BQ111" s="173">
        <f t="shared" si="2802"/>
        <v>1168</v>
      </c>
      <c r="BR111" s="156" t="str">
        <f t="shared" si="2542"/>
        <v>1</v>
      </c>
      <c r="BS111" s="157">
        <f t="shared" si="142"/>
        <v>4</v>
      </c>
      <c r="BT111" s="158">
        <f t="shared" si="143"/>
        <v>0</v>
      </c>
      <c r="BU111" s="159"/>
      <c r="BV111" s="159"/>
      <c r="BW111" s="159"/>
      <c r="BX111" s="78"/>
      <c r="BY111" s="79"/>
      <c r="BZ111" s="77" t="str">
        <f t="shared" si="144"/>
        <v>0</v>
      </c>
      <c r="CA111" s="81">
        <f t="shared" si="2543"/>
        <v>0</v>
      </c>
      <c r="CB111" s="160">
        <f t="shared" si="2544"/>
        <v>0</v>
      </c>
      <c r="CC111" s="160">
        <f t="shared" si="2545"/>
        <v>0</v>
      </c>
      <c r="CD111" s="160">
        <f t="shared" si="2546"/>
        <v>0</v>
      </c>
      <c r="CE111" s="160">
        <f t="shared" si="2547"/>
        <v>0</v>
      </c>
      <c r="CF111" s="161">
        <f t="shared" ref="CF111:CG111" si="2803">CF110</f>
        <v>6</v>
      </c>
      <c r="CG111" s="175">
        <f t="shared" si="2803"/>
        <v>1169</v>
      </c>
      <c r="CH111" s="163" t="str">
        <f t="shared" si="2549"/>
        <v>1</v>
      </c>
      <c r="CI111" s="164">
        <f t="shared" si="152"/>
        <v>2</v>
      </c>
      <c r="CJ111" s="165">
        <f t="shared" si="153"/>
        <v>0</v>
      </c>
      <c r="CK111" s="166"/>
      <c r="CL111" s="166"/>
      <c r="CM111" s="166"/>
      <c r="CN111" s="84"/>
      <c r="CO111" s="85"/>
      <c r="CP111" s="83" t="str">
        <f t="shared" si="154"/>
        <v>0</v>
      </c>
      <c r="CQ111" s="167">
        <f t="shared" si="2550"/>
        <v>0</v>
      </c>
      <c r="CR111" s="168">
        <f t="shared" si="2551"/>
        <v>0</v>
      </c>
      <c r="CS111" s="168">
        <f t="shared" si="2552"/>
        <v>0</v>
      </c>
      <c r="CT111" s="168">
        <f t="shared" si="2553"/>
        <v>0</v>
      </c>
      <c r="CU111" s="168">
        <f t="shared" si="2554"/>
        <v>0</v>
      </c>
      <c r="CV111" s="154">
        <f t="shared" ref="CV111:CW111" si="2804">CV110</f>
        <v>7</v>
      </c>
      <c r="CW111" s="173">
        <f t="shared" si="2804"/>
        <v>1170</v>
      </c>
      <c r="CX111" s="156" t="str">
        <f t="shared" si="2556"/>
        <v>1</v>
      </c>
      <c r="CY111" s="157">
        <f t="shared" si="162"/>
        <v>2</v>
      </c>
      <c r="CZ111" s="158">
        <f t="shared" si="163"/>
        <v>0</v>
      </c>
      <c r="DA111" s="159"/>
      <c r="DB111" s="159"/>
      <c r="DC111" s="159"/>
      <c r="DD111" s="78"/>
      <c r="DE111" s="79"/>
      <c r="DF111" s="77" t="str">
        <f t="shared" si="164"/>
        <v>0</v>
      </c>
      <c r="DG111" s="81">
        <f t="shared" si="2557"/>
        <v>0</v>
      </c>
      <c r="DH111" s="160">
        <f t="shared" si="2558"/>
        <v>0</v>
      </c>
      <c r="DI111" s="160">
        <f t="shared" si="2559"/>
        <v>0</v>
      </c>
      <c r="DJ111" s="160">
        <f t="shared" si="2560"/>
        <v>0</v>
      </c>
      <c r="DK111" s="160">
        <f t="shared" si="2561"/>
        <v>0</v>
      </c>
      <c r="DL111" s="161">
        <f t="shared" ref="DL111:DM111" si="2805">DL110</f>
        <v>8</v>
      </c>
      <c r="DM111" s="175">
        <f t="shared" si="2805"/>
        <v>1171</v>
      </c>
      <c r="DN111" s="163" t="str">
        <f t="shared" si="2563"/>
        <v>1</v>
      </c>
      <c r="DO111" s="164">
        <f t="shared" si="172"/>
        <v>2</v>
      </c>
      <c r="DP111" s="165">
        <f t="shared" si="173"/>
        <v>0</v>
      </c>
      <c r="DQ111" s="166"/>
      <c r="DR111" s="166"/>
      <c r="DS111" s="166"/>
      <c r="DT111" s="84"/>
      <c r="DU111" s="85"/>
      <c r="DV111" s="83" t="str">
        <f t="shared" si="174"/>
        <v>0</v>
      </c>
      <c r="DW111" s="167">
        <f t="shared" si="2564"/>
        <v>0</v>
      </c>
      <c r="DX111" s="168">
        <f t="shared" si="2565"/>
        <v>0</v>
      </c>
      <c r="DY111" s="168">
        <f t="shared" si="2566"/>
        <v>0</v>
      </c>
      <c r="DZ111" s="168">
        <f t="shared" si="2567"/>
        <v>0</v>
      </c>
      <c r="EA111" s="168">
        <f t="shared" si="2568"/>
        <v>0</v>
      </c>
      <c r="EB111" s="154">
        <f t="shared" ref="EB111:EC111" si="2806">EB110</f>
        <v>9</v>
      </c>
      <c r="EC111" s="173">
        <f t="shared" si="2806"/>
        <v>1172</v>
      </c>
      <c r="ED111" s="156" t="str">
        <f t="shared" si="2570"/>
        <v>1</v>
      </c>
      <c r="EE111" s="157">
        <f t="shared" si="182"/>
        <v>5</v>
      </c>
      <c r="EF111" s="169">
        <f t="shared" si="183"/>
        <v>0</v>
      </c>
      <c r="EG111" s="159"/>
      <c r="EH111" s="159"/>
      <c r="EI111" s="159"/>
      <c r="EJ111" s="78"/>
      <c r="EK111" s="79"/>
      <c r="EL111" s="77" t="str">
        <f t="shared" si="184"/>
        <v>0</v>
      </c>
      <c r="EM111" s="81">
        <f t="shared" si="2571"/>
        <v>0</v>
      </c>
      <c r="EN111" s="160">
        <f t="shared" si="2572"/>
        <v>0</v>
      </c>
      <c r="EO111" s="160">
        <f t="shared" si="2573"/>
        <v>0</v>
      </c>
      <c r="EP111" s="160">
        <f t="shared" si="2574"/>
        <v>0</v>
      </c>
      <c r="EQ111" s="160">
        <f t="shared" si="2575"/>
        <v>0</v>
      </c>
      <c r="ER111" s="161">
        <f t="shared" ref="ER111:ES111" si="2807">ER110</f>
        <v>10</v>
      </c>
      <c r="ES111" s="175">
        <f t="shared" si="2807"/>
        <v>1173</v>
      </c>
      <c r="ET111" s="163" t="str">
        <f t="shared" si="2577"/>
        <v>1</v>
      </c>
      <c r="EU111" s="164">
        <f t="shared" si="192"/>
        <v>19</v>
      </c>
      <c r="EV111" s="165">
        <f t="shared" si="193"/>
        <v>0</v>
      </c>
      <c r="EW111" s="166"/>
      <c r="EX111" s="166"/>
      <c r="EY111" s="166"/>
      <c r="EZ111" s="84"/>
      <c r="FA111" s="85"/>
      <c r="FB111" s="83" t="str">
        <f t="shared" si="194"/>
        <v>0</v>
      </c>
      <c r="FC111" s="167">
        <f t="shared" si="2578"/>
        <v>0</v>
      </c>
      <c r="FD111" s="168">
        <f t="shared" si="2579"/>
        <v>0</v>
      </c>
      <c r="FE111" s="168">
        <f t="shared" si="2580"/>
        <v>0</v>
      </c>
      <c r="FF111" s="168">
        <f t="shared" si="2581"/>
        <v>0</v>
      </c>
      <c r="FG111" s="168">
        <f t="shared" si="2582"/>
        <v>0</v>
      </c>
      <c r="FH111" s="154">
        <f t="shared" ref="FH111:FI111" si="2808">FH110</f>
        <v>11</v>
      </c>
      <c r="FI111" s="173">
        <f t="shared" si="2808"/>
        <v>1174</v>
      </c>
      <c r="FJ111" s="156" t="str">
        <f t="shared" si="2584"/>
        <v>1</v>
      </c>
      <c r="FK111" s="157">
        <f t="shared" si="202"/>
        <v>4</v>
      </c>
      <c r="FL111" s="158">
        <f t="shared" si="203"/>
        <v>0</v>
      </c>
      <c r="FM111" s="159"/>
      <c r="FN111" s="159"/>
      <c r="FO111" s="159"/>
      <c r="FP111" s="78"/>
      <c r="FQ111" s="79"/>
      <c r="FR111" s="77" t="str">
        <f t="shared" si="204"/>
        <v>0</v>
      </c>
      <c r="FS111" s="81">
        <f t="shared" si="2585"/>
        <v>0</v>
      </c>
      <c r="FT111" s="160">
        <f t="shared" si="2586"/>
        <v>0</v>
      </c>
      <c r="FU111" s="160">
        <f t="shared" si="2587"/>
        <v>0</v>
      </c>
      <c r="FV111" s="160">
        <f t="shared" si="2588"/>
        <v>0</v>
      </c>
      <c r="FW111" s="160">
        <f t="shared" si="2589"/>
        <v>0</v>
      </c>
      <c r="FX111" s="161">
        <f t="shared" ref="FX111:FY111" si="2809">FX110</f>
        <v>12</v>
      </c>
      <c r="FY111" s="175">
        <f t="shared" si="2809"/>
        <v>1175</v>
      </c>
      <c r="FZ111" s="163" t="str">
        <f t="shared" si="2591"/>
        <v>1</v>
      </c>
      <c r="GA111" s="164">
        <f t="shared" si="212"/>
        <v>2</v>
      </c>
      <c r="GB111" s="165">
        <f t="shared" si="213"/>
        <v>0</v>
      </c>
      <c r="GC111" s="166"/>
      <c r="GD111" s="166"/>
      <c r="GE111" s="166"/>
      <c r="GF111" s="84"/>
      <c r="GG111" s="85"/>
      <c r="GH111" s="83" t="str">
        <f t="shared" si="214"/>
        <v>0</v>
      </c>
      <c r="GI111" s="167">
        <f t="shared" si="2592"/>
        <v>0</v>
      </c>
      <c r="GJ111" s="168">
        <f t="shared" si="2593"/>
        <v>0</v>
      </c>
      <c r="GK111" s="168">
        <f t="shared" si="2594"/>
        <v>0</v>
      </c>
      <c r="GL111" s="168">
        <f t="shared" si="2595"/>
        <v>0</v>
      </c>
      <c r="GM111" s="168">
        <f t="shared" si="2596"/>
        <v>0</v>
      </c>
      <c r="GN111" s="154">
        <f t="shared" ref="GN111:GO111" si="2810">GN110</f>
        <v>13</v>
      </c>
      <c r="GO111" s="173">
        <f t="shared" si="2810"/>
        <v>1176</v>
      </c>
      <c r="GP111" s="156" t="str">
        <f t="shared" si="2598"/>
        <v>1</v>
      </c>
      <c r="GQ111" s="157">
        <f t="shared" si="222"/>
        <v>3</v>
      </c>
      <c r="GR111" s="158">
        <f t="shared" si="223"/>
        <v>0</v>
      </c>
      <c r="GS111" s="159"/>
      <c r="GT111" s="159"/>
      <c r="GU111" s="159"/>
      <c r="GV111" s="78"/>
      <c r="GW111" s="79"/>
      <c r="GX111" s="77" t="str">
        <f t="shared" si="224"/>
        <v>0</v>
      </c>
      <c r="GY111" s="81">
        <f t="shared" si="2599"/>
        <v>0</v>
      </c>
      <c r="GZ111" s="160">
        <f t="shared" si="2600"/>
        <v>0</v>
      </c>
      <c r="HA111" s="160">
        <f t="shared" si="2601"/>
        <v>0</v>
      </c>
      <c r="HB111" s="160">
        <f t="shared" si="2602"/>
        <v>0</v>
      </c>
      <c r="HC111" s="160">
        <f t="shared" si="2603"/>
        <v>0</v>
      </c>
      <c r="HD111" s="161">
        <f t="shared" ref="HD111:HE111" si="2811">HD110</f>
        <v>14</v>
      </c>
      <c r="HE111" s="175">
        <f t="shared" si="2811"/>
        <v>1177</v>
      </c>
      <c r="HF111" s="163" t="str">
        <f t="shared" si="2605"/>
        <v>1</v>
      </c>
      <c r="HG111" s="164">
        <f t="shared" si="232"/>
        <v>5</v>
      </c>
      <c r="HH111" s="165">
        <f t="shared" si="233"/>
        <v>0</v>
      </c>
      <c r="HI111" s="166"/>
      <c r="HJ111" s="166"/>
      <c r="HK111" s="166"/>
      <c r="HL111" s="84"/>
      <c r="HM111" s="85"/>
      <c r="HN111" s="83" t="str">
        <f t="shared" si="234"/>
        <v>0</v>
      </c>
      <c r="HO111" s="167">
        <f t="shared" si="2606"/>
        <v>0</v>
      </c>
      <c r="HP111" s="168">
        <f t="shared" si="2607"/>
        <v>0</v>
      </c>
      <c r="HQ111" s="168">
        <f t="shared" si="2608"/>
        <v>0</v>
      </c>
      <c r="HR111" s="168">
        <f t="shared" si="2609"/>
        <v>0</v>
      </c>
      <c r="HS111" s="168">
        <f t="shared" si="2610"/>
        <v>0</v>
      </c>
      <c r="HT111" s="154">
        <f t="shared" ref="HT111:HU111" si="2812">HT110</f>
        <v>15</v>
      </c>
      <c r="HU111" s="173">
        <f t="shared" si="2812"/>
        <v>1178</v>
      </c>
      <c r="HV111" s="156" t="str">
        <f t="shared" si="2612"/>
        <v>1</v>
      </c>
      <c r="HW111" s="157" t="str">
        <f t="shared" si="242"/>
        <v/>
      </c>
      <c r="HX111" s="169">
        <f t="shared" si="243"/>
        <v>0</v>
      </c>
      <c r="HY111" s="159"/>
      <c r="HZ111" s="159"/>
      <c r="IA111" s="159"/>
      <c r="IB111" s="160"/>
      <c r="IC111" s="160"/>
      <c r="ID111" s="160" t="str">
        <f t="shared" si="244"/>
        <v>0</v>
      </c>
      <c r="IE111" s="160">
        <f t="shared" si="2613"/>
        <v>0</v>
      </c>
      <c r="IF111" s="160">
        <f t="shared" si="2614"/>
        <v>0</v>
      </c>
      <c r="IG111" s="160">
        <f t="shared" si="2615"/>
        <v>0</v>
      </c>
      <c r="IH111" s="160">
        <f t="shared" si="2616"/>
        <v>0</v>
      </c>
      <c r="II111" s="160">
        <f t="shared" si="2617"/>
        <v>0</v>
      </c>
      <c r="IJ111" s="161">
        <f t="shared" ref="IJ111:IK111" si="2813">IJ110</f>
        <v>16</v>
      </c>
      <c r="IK111" s="175">
        <f t="shared" si="2813"/>
        <v>1179</v>
      </c>
      <c r="IL111" s="163" t="str">
        <f t="shared" si="2619"/>
        <v>1</v>
      </c>
      <c r="IM111" s="164" t="str">
        <f t="shared" si="252"/>
        <v/>
      </c>
      <c r="IN111" s="165">
        <f t="shared" si="253"/>
        <v>0</v>
      </c>
      <c r="IO111" s="166"/>
      <c r="IP111" s="166"/>
      <c r="IQ111" s="166"/>
      <c r="IR111" s="168"/>
      <c r="IS111" s="168"/>
      <c r="IT111" s="170" t="str">
        <f t="shared" si="254"/>
        <v>0</v>
      </c>
      <c r="IU111" s="170">
        <f t="shared" si="2620"/>
        <v>0</v>
      </c>
      <c r="IV111" s="168">
        <f t="shared" si="2621"/>
        <v>0</v>
      </c>
      <c r="IW111" s="168">
        <f t="shared" si="2622"/>
        <v>0</v>
      </c>
      <c r="IX111" s="168">
        <f t="shared" si="2623"/>
        <v>0</v>
      </c>
      <c r="IY111" s="168">
        <f t="shared" si="2624"/>
        <v>0</v>
      </c>
      <c r="IZ111" s="154">
        <f t="shared" ref="IZ111:JA111" si="2814">IZ110</f>
        <v>17</v>
      </c>
      <c r="JA111" s="173">
        <f t="shared" si="2814"/>
        <v>1180</v>
      </c>
      <c r="JB111" s="156" t="str">
        <f t="shared" si="2626"/>
        <v>1</v>
      </c>
      <c r="JC111" s="157" t="str">
        <f t="shared" si="262"/>
        <v/>
      </c>
      <c r="JD111" s="158">
        <f t="shared" si="263"/>
        <v>0</v>
      </c>
      <c r="JE111" s="159"/>
      <c r="JF111" s="159"/>
      <c r="JG111" s="159"/>
      <c r="JH111" s="160"/>
      <c r="JI111" s="160"/>
      <c r="JJ111" s="171" t="str">
        <f t="shared" si="264"/>
        <v>0</v>
      </c>
      <c r="JK111" s="171">
        <f t="shared" si="2627"/>
        <v>0</v>
      </c>
      <c r="JL111" s="160">
        <f t="shared" si="2628"/>
        <v>0</v>
      </c>
      <c r="JM111" s="160">
        <f t="shared" si="2629"/>
        <v>0</v>
      </c>
      <c r="JN111" s="160">
        <f t="shared" si="2630"/>
        <v>0</v>
      </c>
      <c r="JO111" s="160">
        <f t="shared" si="2631"/>
        <v>0</v>
      </c>
      <c r="JP111" s="161">
        <f t="shared" ref="JP111:JQ111" si="2815">JP110</f>
        <v>18</v>
      </c>
      <c r="JQ111" s="175">
        <f t="shared" si="2815"/>
        <v>1181</v>
      </c>
      <c r="JR111" s="163" t="str">
        <f t="shared" si="2633"/>
        <v>1</v>
      </c>
      <c r="JS111" s="164" t="str">
        <f t="shared" si="272"/>
        <v/>
      </c>
      <c r="JT111" s="165">
        <f t="shared" si="273"/>
        <v>0</v>
      </c>
      <c r="JU111" s="166"/>
      <c r="JV111" s="166"/>
      <c r="JW111" s="166"/>
      <c r="JX111" s="168"/>
      <c r="JY111" s="168"/>
      <c r="JZ111" s="170" t="str">
        <f t="shared" si="274"/>
        <v>0</v>
      </c>
      <c r="KA111" s="170">
        <f t="shared" si="2634"/>
        <v>0</v>
      </c>
      <c r="KB111" s="168">
        <f t="shared" si="2635"/>
        <v>0</v>
      </c>
      <c r="KC111" s="168">
        <f t="shared" si="2636"/>
        <v>0</v>
      </c>
      <c r="KD111" s="168">
        <f t="shared" si="2637"/>
        <v>0</v>
      </c>
      <c r="KE111" s="168">
        <f t="shared" si="2638"/>
        <v>0</v>
      </c>
      <c r="KF111" s="154">
        <f t="shared" ref="KF111:KG111" si="2816">KF110</f>
        <v>19</v>
      </c>
      <c r="KG111" s="173">
        <f t="shared" si="2816"/>
        <v>1182</v>
      </c>
      <c r="KH111" s="156" t="str">
        <f t="shared" si="2640"/>
        <v>1</v>
      </c>
      <c r="KI111" s="157" t="str">
        <f t="shared" si="282"/>
        <v/>
      </c>
      <c r="KJ111" s="158">
        <f t="shared" si="283"/>
        <v>0</v>
      </c>
      <c r="KK111" s="159"/>
      <c r="KL111" s="159"/>
      <c r="KM111" s="159"/>
      <c r="KN111" s="160"/>
      <c r="KO111" s="160"/>
      <c r="KP111" s="171" t="str">
        <f t="shared" si="284"/>
        <v>0</v>
      </c>
      <c r="KQ111" s="171">
        <f t="shared" si="2641"/>
        <v>0</v>
      </c>
      <c r="KR111" s="160">
        <f t="shared" si="2642"/>
        <v>0</v>
      </c>
      <c r="KS111" s="160">
        <f t="shared" si="2643"/>
        <v>0</v>
      </c>
      <c r="KT111" s="160">
        <f t="shared" si="2644"/>
        <v>0</v>
      </c>
      <c r="KU111" s="160">
        <f t="shared" si="2645"/>
        <v>0</v>
      </c>
      <c r="KV111" s="161">
        <f t="shared" ref="KV111:KW111" si="2817">KV110</f>
        <v>20</v>
      </c>
      <c r="KW111" s="175">
        <f t="shared" si="2817"/>
        <v>1183</v>
      </c>
      <c r="KX111" s="163" t="str">
        <f t="shared" si="2647"/>
        <v>1</v>
      </c>
      <c r="KY111" s="164" t="str">
        <f t="shared" si="292"/>
        <v/>
      </c>
      <c r="KZ111" s="165">
        <f t="shared" si="293"/>
        <v>0</v>
      </c>
      <c r="LA111" s="166"/>
      <c r="LB111" s="166"/>
      <c r="LC111" s="166"/>
      <c r="LD111" s="168"/>
      <c r="LE111" s="168"/>
      <c r="LF111" s="170" t="str">
        <f t="shared" si="294"/>
        <v>0</v>
      </c>
      <c r="LG111" s="170">
        <f t="shared" si="2648"/>
        <v>0</v>
      </c>
      <c r="LH111" s="168">
        <f t="shared" si="2649"/>
        <v>0</v>
      </c>
      <c r="LI111" s="168">
        <f t="shared" si="2650"/>
        <v>0</v>
      </c>
      <c r="LJ111" s="168">
        <f t="shared" si="2651"/>
        <v>0</v>
      </c>
      <c r="LK111" s="168">
        <f t="shared" si="2652"/>
        <v>0</v>
      </c>
      <c r="LL111" s="172"/>
      <c r="LM111" s="172"/>
      <c r="LN111" s="168" t="str">
        <f t="shared" si="2653"/>
        <v>#REF!</v>
      </c>
      <c r="LO111" s="168" t="str">
        <f t="shared" si="2654"/>
        <v>#REF!</v>
      </c>
      <c r="LP111" s="168" t="str">
        <f t="shared" si="2655"/>
        <v>#REF!</v>
      </c>
      <c r="LQ111" s="168" t="str">
        <f t="shared" si="2656"/>
        <v>#REF!</v>
      </c>
    </row>
    <row r="112" ht="15.75" customHeight="1">
      <c r="A112" s="151">
        <v>46214.0</v>
      </c>
      <c r="B112" s="152" t="s">
        <v>30</v>
      </c>
      <c r="C112" s="153">
        <f t="shared" si="99"/>
        <v>0</v>
      </c>
      <c r="D112" s="154">
        <f t="shared" ref="D112:E112" si="2818">D111</f>
        <v>1</v>
      </c>
      <c r="E112" s="173">
        <f t="shared" si="2818"/>
        <v>1164</v>
      </c>
      <c r="F112" s="156" t="str">
        <f t="shared" si="2778"/>
        <v>1</v>
      </c>
      <c r="G112" s="157">
        <f t="shared" si="102"/>
        <v>1</v>
      </c>
      <c r="H112" s="158">
        <f t="shared" si="103"/>
        <v>0</v>
      </c>
      <c r="I112" s="159"/>
      <c r="J112" s="159"/>
      <c r="K112" s="159"/>
      <c r="L112" s="78"/>
      <c r="M112" s="79"/>
      <c r="N112" s="77" t="str">
        <f t="shared" si="104"/>
        <v>0</v>
      </c>
      <c r="O112" s="81">
        <f t="shared" si="2515"/>
        <v>0</v>
      </c>
      <c r="P112" s="160">
        <f t="shared" si="2516"/>
        <v>0</v>
      </c>
      <c r="Q112" s="160">
        <f t="shared" si="2517"/>
        <v>0</v>
      </c>
      <c r="R112" s="160">
        <f t="shared" si="2518"/>
        <v>0</v>
      </c>
      <c r="S112" s="160">
        <f t="shared" si="2519"/>
        <v>0</v>
      </c>
      <c r="T112" s="161">
        <f t="shared" ref="T112:U112" si="2819">T111</f>
        <v>2</v>
      </c>
      <c r="U112" s="175">
        <f t="shared" si="2819"/>
        <v>1165</v>
      </c>
      <c r="V112" s="163" t="str">
        <f t="shared" si="2521"/>
        <v>1</v>
      </c>
      <c r="W112" s="164">
        <f t="shared" si="112"/>
        <v>1</v>
      </c>
      <c r="X112" s="165">
        <f t="shared" si="113"/>
        <v>0</v>
      </c>
      <c r="Y112" s="166"/>
      <c r="Z112" s="166"/>
      <c r="AA112" s="166"/>
      <c r="AB112" s="84"/>
      <c r="AC112" s="85"/>
      <c r="AD112" s="83" t="str">
        <f t="shared" si="114"/>
        <v>0</v>
      </c>
      <c r="AE112" s="167">
        <f t="shared" si="2522"/>
        <v>0</v>
      </c>
      <c r="AF112" s="168">
        <f t="shared" si="2523"/>
        <v>0</v>
      </c>
      <c r="AG112" s="168">
        <f t="shared" si="2524"/>
        <v>0</v>
      </c>
      <c r="AH112" s="168">
        <f t="shared" si="2525"/>
        <v>0</v>
      </c>
      <c r="AI112" s="168">
        <f t="shared" si="2526"/>
        <v>0</v>
      </c>
      <c r="AJ112" s="154">
        <f t="shared" ref="AJ112:AK112" si="2820">AJ111</f>
        <v>3</v>
      </c>
      <c r="AK112" s="173">
        <f t="shared" si="2820"/>
        <v>1166</v>
      </c>
      <c r="AL112" s="156" t="str">
        <f t="shared" si="2528"/>
        <v>1</v>
      </c>
      <c r="AM112" s="157">
        <f t="shared" si="122"/>
        <v>2</v>
      </c>
      <c r="AN112" s="158">
        <f t="shared" si="123"/>
        <v>0</v>
      </c>
      <c r="AO112" s="159"/>
      <c r="AP112" s="159"/>
      <c r="AQ112" s="159"/>
      <c r="AR112" s="78"/>
      <c r="AS112" s="79"/>
      <c r="AT112" s="77" t="str">
        <f t="shared" si="124"/>
        <v>0</v>
      </c>
      <c r="AU112" s="81">
        <f t="shared" si="2529"/>
        <v>0</v>
      </c>
      <c r="AV112" s="160">
        <f t="shared" si="2530"/>
        <v>0</v>
      </c>
      <c r="AW112" s="160">
        <f t="shared" si="2531"/>
        <v>0</v>
      </c>
      <c r="AX112" s="160">
        <f t="shared" si="2532"/>
        <v>0</v>
      </c>
      <c r="AY112" s="160">
        <f t="shared" si="2533"/>
        <v>0</v>
      </c>
      <c r="AZ112" s="161">
        <f t="shared" ref="AZ112:BA112" si="2821">AZ111</f>
        <v>4</v>
      </c>
      <c r="BA112" s="175">
        <f t="shared" si="2821"/>
        <v>1167</v>
      </c>
      <c r="BB112" s="163" t="str">
        <f t="shared" si="2535"/>
        <v>1</v>
      </c>
      <c r="BC112" s="164">
        <f t="shared" si="132"/>
        <v>4</v>
      </c>
      <c r="BD112" s="165">
        <f t="shared" si="133"/>
        <v>0</v>
      </c>
      <c r="BE112" s="166"/>
      <c r="BF112" s="166"/>
      <c r="BG112" s="166"/>
      <c r="BH112" s="84"/>
      <c r="BI112" s="85"/>
      <c r="BJ112" s="83" t="str">
        <f t="shared" si="134"/>
        <v>0</v>
      </c>
      <c r="BK112" s="167">
        <f t="shared" si="2536"/>
        <v>0</v>
      </c>
      <c r="BL112" s="168">
        <f t="shared" si="2537"/>
        <v>0</v>
      </c>
      <c r="BM112" s="168">
        <f t="shared" si="2538"/>
        <v>0</v>
      </c>
      <c r="BN112" s="168">
        <f t="shared" si="2539"/>
        <v>0</v>
      </c>
      <c r="BO112" s="168">
        <f t="shared" si="2540"/>
        <v>0</v>
      </c>
      <c r="BP112" s="154">
        <f t="shared" ref="BP112:BQ112" si="2822">BP111</f>
        <v>5</v>
      </c>
      <c r="BQ112" s="173">
        <f t="shared" si="2822"/>
        <v>1168</v>
      </c>
      <c r="BR112" s="156" t="str">
        <f t="shared" si="2542"/>
        <v>1</v>
      </c>
      <c r="BS112" s="157">
        <f t="shared" si="142"/>
        <v>4</v>
      </c>
      <c r="BT112" s="158">
        <f t="shared" si="143"/>
        <v>0</v>
      </c>
      <c r="BU112" s="159"/>
      <c r="BV112" s="159"/>
      <c r="BW112" s="159"/>
      <c r="BX112" s="78"/>
      <c r="BY112" s="79"/>
      <c r="BZ112" s="77" t="str">
        <f t="shared" si="144"/>
        <v>0</v>
      </c>
      <c r="CA112" s="81">
        <f t="shared" si="2543"/>
        <v>0</v>
      </c>
      <c r="CB112" s="160">
        <f t="shared" si="2544"/>
        <v>0</v>
      </c>
      <c r="CC112" s="160">
        <f t="shared" si="2545"/>
        <v>0</v>
      </c>
      <c r="CD112" s="160">
        <f t="shared" si="2546"/>
        <v>0</v>
      </c>
      <c r="CE112" s="160">
        <f t="shared" si="2547"/>
        <v>0</v>
      </c>
      <c r="CF112" s="161">
        <f t="shared" ref="CF112:CG112" si="2823">CF111</f>
        <v>6</v>
      </c>
      <c r="CG112" s="175">
        <f t="shared" si="2823"/>
        <v>1169</v>
      </c>
      <c r="CH112" s="163" t="str">
        <f t="shared" si="2549"/>
        <v>1</v>
      </c>
      <c r="CI112" s="164">
        <f t="shared" si="152"/>
        <v>2</v>
      </c>
      <c r="CJ112" s="165">
        <f t="shared" si="153"/>
        <v>0</v>
      </c>
      <c r="CK112" s="166"/>
      <c r="CL112" s="166"/>
      <c r="CM112" s="166"/>
      <c r="CN112" s="84"/>
      <c r="CO112" s="85"/>
      <c r="CP112" s="83" t="str">
        <f t="shared" si="154"/>
        <v>0</v>
      </c>
      <c r="CQ112" s="167">
        <f t="shared" si="2550"/>
        <v>0</v>
      </c>
      <c r="CR112" s="168">
        <f t="shared" si="2551"/>
        <v>0</v>
      </c>
      <c r="CS112" s="168">
        <f t="shared" si="2552"/>
        <v>0</v>
      </c>
      <c r="CT112" s="168">
        <f t="shared" si="2553"/>
        <v>0</v>
      </c>
      <c r="CU112" s="168">
        <f t="shared" si="2554"/>
        <v>0</v>
      </c>
      <c r="CV112" s="154">
        <f t="shared" ref="CV112:CW112" si="2824">CV111</f>
        <v>7</v>
      </c>
      <c r="CW112" s="173">
        <f t="shared" si="2824"/>
        <v>1170</v>
      </c>
      <c r="CX112" s="156" t="str">
        <f t="shared" si="2556"/>
        <v>1</v>
      </c>
      <c r="CY112" s="157">
        <f t="shared" si="162"/>
        <v>2</v>
      </c>
      <c r="CZ112" s="158">
        <f t="shared" si="163"/>
        <v>0</v>
      </c>
      <c r="DA112" s="159"/>
      <c r="DB112" s="159"/>
      <c r="DC112" s="159"/>
      <c r="DD112" s="78"/>
      <c r="DE112" s="79"/>
      <c r="DF112" s="77" t="str">
        <f t="shared" si="164"/>
        <v>0</v>
      </c>
      <c r="DG112" s="81">
        <f t="shared" si="2557"/>
        <v>0</v>
      </c>
      <c r="DH112" s="160">
        <f t="shared" si="2558"/>
        <v>0</v>
      </c>
      <c r="DI112" s="160">
        <f t="shared" si="2559"/>
        <v>0</v>
      </c>
      <c r="DJ112" s="160">
        <f t="shared" si="2560"/>
        <v>0</v>
      </c>
      <c r="DK112" s="160">
        <f t="shared" si="2561"/>
        <v>0</v>
      </c>
      <c r="DL112" s="161">
        <f t="shared" ref="DL112:DM112" si="2825">DL111</f>
        <v>8</v>
      </c>
      <c r="DM112" s="175">
        <f t="shared" si="2825"/>
        <v>1171</v>
      </c>
      <c r="DN112" s="163" t="str">
        <f t="shared" si="2563"/>
        <v>1</v>
      </c>
      <c r="DO112" s="164">
        <f t="shared" si="172"/>
        <v>2</v>
      </c>
      <c r="DP112" s="165">
        <f t="shared" si="173"/>
        <v>0</v>
      </c>
      <c r="DQ112" s="166"/>
      <c r="DR112" s="166"/>
      <c r="DS112" s="166"/>
      <c r="DT112" s="84"/>
      <c r="DU112" s="85"/>
      <c r="DV112" s="83" t="str">
        <f t="shared" si="174"/>
        <v>0</v>
      </c>
      <c r="DW112" s="167">
        <f t="shared" si="2564"/>
        <v>0</v>
      </c>
      <c r="DX112" s="168">
        <f t="shared" si="2565"/>
        <v>0</v>
      </c>
      <c r="DY112" s="168">
        <f t="shared" si="2566"/>
        <v>0</v>
      </c>
      <c r="DZ112" s="168">
        <f t="shared" si="2567"/>
        <v>0</v>
      </c>
      <c r="EA112" s="168">
        <f t="shared" si="2568"/>
        <v>0</v>
      </c>
      <c r="EB112" s="154">
        <f t="shared" ref="EB112:EC112" si="2826">EB111</f>
        <v>9</v>
      </c>
      <c r="EC112" s="173">
        <f t="shared" si="2826"/>
        <v>1172</v>
      </c>
      <c r="ED112" s="156" t="str">
        <f t="shared" si="2570"/>
        <v>1</v>
      </c>
      <c r="EE112" s="157">
        <f t="shared" si="182"/>
        <v>5</v>
      </c>
      <c r="EF112" s="169">
        <f t="shared" si="183"/>
        <v>0</v>
      </c>
      <c r="EG112" s="159"/>
      <c r="EH112" s="159"/>
      <c r="EI112" s="159"/>
      <c r="EJ112" s="78"/>
      <c r="EK112" s="79"/>
      <c r="EL112" s="77" t="str">
        <f t="shared" si="184"/>
        <v>0</v>
      </c>
      <c r="EM112" s="81">
        <f t="shared" si="2571"/>
        <v>0</v>
      </c>
      <c r="EN112" s="160">
        <f t="shared" si="2572"/>
        <v>0</v>
      </c>
      <c r="EO112" s="160">
        <f t="shared" si="2573"/>
        <v>0</v>
      </c>
      <c r="EP112" s="160">
        <f t="shared" si="2574"/>
        <v>0</v>
      </c>
      <c r="EQ112" s="160">
        <f t="shared" si="2575"/>
        <v>0</v>
      </c>
      <c r="ER112" s="161">
        <f t="shared" ref="ER112:ES112" si="2827">ER111</f>
        <v>10</v>
      </c>
      <c r="ES112" s="175">
        <f t="shared" si="2827"/>
        <v>1173</v>
      </c>
      <c r="ET112" s="163" t="str">
        <f t="shared" si="2577"/>
        <v>1</v>
      </c>
      <c r="EU112" s="164">
        <f t="shared" si="192"/>
        <v>19</v>
      </c>
      <c r="EV112" s="165">
        <f t="shared" si="193"/>
        <v>0</v>
      </c>
      <c r="EW112" s="166"/>
      <c r="EX112" s="166"/>
      <c r="EY112" s="166"/>
      <c r="EZ112" s="84"/>
      <c r="FA112" s="85"/>
      <c r="FB112" s="83" t="str">
        <f t="shared" si="194"/>
        <v>0</v>
      </c>
      <c r="FC112" s="167">
        <f t="shared" si="2578"/>
        <v>0</v>
      </c>
      <c r="FD112" s="168">
        <f t="shared" si="2579"/>
        <v>0</v>
      </c>
      <c r="FE112" s="168">
        <f t="shared" si="2580"/>
        <v>0</v>
      </c>
      <c r="FF112" s="168">
        <f t="shared" si="2581"/>
        <v>0</v>
      </c>
      <c r="FG112" s="168">
        <f t="shared" si="2582"/>
        <v>0</v>
      </c>
      <c r="FH112" s="154">
        <f t="shared" ref="FH112:FI112" si="2828">FH111</f>
        <v>11</v>
      </c>
      <c r="FI112" s="173">
        <f t="shared" si="2828"/>
        <v>1174</v>
      </c>
      <c r="FJ112" s="156" t="str">
        <f t="shared" si="2584"/>
        <v>1</v>
      </c>
      <c r="FK112" s="157">
        <f t="shared" si="202"/>
        <v>4</v>
      </c>
      <c r="FL112" s="158">
        <f t="shared" si="203"/>
        <v>0</v>
      </c>
      <c r="FM112" s="159"/>
      <c r="FN112" s="159"/>
      <c r="FO112" s="159"/>
      <c r="FP112" s="78"/>
      <c r="FQ112" s="79"/>
      <c r="FR112" s="77" t="str">
        <f t="shared" si="204"/>
        <v>0</v>
      </c>
      <c r="FS112" s="81">
        <f t="shared" si="2585"/>
        <v>0</v>
      </c>
      <c r="FT112" s="160">
        <f t="shared" si="2586"/>
        <v>0</v>
      </c>
      <c r="FU112" s="160">
        <f t="shared" si="2587"/>
        <v>0</v>
      </c>
      <c r="FV112" s="160">
        <f t="shared" si="2588"/>
        <v>0</v>
      </c>
      <c r="FW112" s="160">
        <f t="shared" si="2589"/>
        <v>0</v>
      </c>
      <c r="FX112" s="161">
        <f t="shared" ref="FX112:FY112" si="2829">FX111</f>
        <v>12</v>
      </c>
      <c r="FY112" s="175">
        <f t="shared" si="2829"/>
        <v>1175</v>
      </c>
      <c r="FZ112" s="163" t="str">
        <f t="shared" si="2591"/>
        <v>1</v>
      </c>
      <c r="GA112" s="164">
        <f t="shared" si="212"/>
        <v>2</v>
      </c>
      <c r="GB112" s="165">
        <f t="shared" si="213"/>
        <v>0</v>
      </c>
      <c r="GC112" s="166"/>
      <c r="GD112" s="166"/>
      <c r="GE112" s="166"/>
      <c r="GF112" s="84"/>
      <c r="GG112" s="85"/>
      <c r="GH112" s="83" t="str">
        <f t="shared" si="214"/>
        <v>0</v>
      </c>
      <c r="GI112" s="167">
        <f t="shared" si="2592"/>
        <v>0</v>
      </c>
      <c r="GJ112" s="168">
        <f t="shared" si="2593"/>
        <v>0</v>
      </c>
      <c r="GK112" s="168">
        <f t="shared" si="2594"/>
        <v>0</v>
      </c>
      <c r="GL112" s="168">
        <f t="shared" si="2595"/>
        <v>0</v>
      </c>
      <c r="GM112" s="168">
        <f t="shared" si="2596"/>
        <v>0</v>
      </c>
      <c r="GN112" s="154">
        <f t="shared" ref="GN112:GO112" si="2830">GN111</f>
        <v>13</v>
      </c>
      <c r="GO112" s="173">
        <f t="shared" si="2830"/>
        <v>1176</v>
      </c>
      <c r="GP112" s="156" t="str">
        <f t="shared" si="2598"/>
        <v>1</v>
      </c>
      <c r="GQ112" s="157">
        <f t="shared" si="222"/>
        <v>3</v>
      </c>
      <c r="GR112" s="158">
        <f t="shared" si="223"/>
        <v>0</v>
      </c>
      <c r="GS112" s="159"/>
      <c r="GT112" s="159"/>
      <c r="GU112" s="159"/>
      <c r="GV112" s="78"/>
      <c r="GW112" s="79"/>
      <c r="GX112" s="77" t="str">
        <f t="shared" si="224"/>
        <v>0</v>
      </c>
      <c r="GY112" s="81">
        <f t="shared" si="2599"/>
        <v>0</v>
      </c>
      <c r="GZ112" s="160">
        <f t="shared" si="2600"/>
        <v>0</v>
      </c>
      <c r="HA112" s="160">
        <f t="shared" si="2601"/>
        <v>0</v>
      </c>
      <c r="HB112" s="160">
        <f t="shared" si="2602"/>
        <v>0</v>
      </c>
      <c r="HC112" s="160">
        <f t="shared" si="2603"/>
        <v>0</v>
      </c>
      <c r="HD112" s="161">
        <f t="shared" ref="HD112:HE112" si="2831">HD111</f>
        <v>14</v>
      </c>
      <c r="HE112" s="175">
        <f t="shared" si="2831"/>
        <v>1177</v>
      </c>
      <c r="HF112" s="163" t="str">
        <f t="shared" si="2605"/>
        <v>1</v>
      </c>
      <c r="HG112" s="164">
        <f t="shared" si="232"/>
        <v>5</v>
      </c>
      <c r="HH112" s="165">
        <f t="shared" si="233"/>
        <v>0</v>
      </c>
      <c r="HI112" s="166"/>
      <c r="HJ112" s="166"/>
      <c r="HK112" s="166"/>
      <c r="HL112" s="84"/>
      <c r="HM112" s="85"/>
      <c r="HN112" s="83" t="str">
        <f t="shared" si="234"/>
        <v>0</v>
      </c>
      <c r="HO112" s="167">
        <f t="shared" si="2606"/>
        <v>0</v>
      </c>
      <c r="HP112" s="168">
        <f t="shared" si="2607"/>
        <v>0</v>
      </c>
      <c r="HQ112" s="168">
        <f t="shared" si="2608"/>
        <v>0</v>
      </c>
      <c r="HR112" s="168">
        <f t="shared" si="2609"/>
        <v>0</v>
      </c>
      <c r="HS112" s="168">
        <f t="shared" si="2610"/>
        <v>0</v>
      </c>
      <c r="HT112" s="154">
        <f t="shared" ref="HT112:HU112" si="2832">HT111</f>
        <v>15</v>
      </c>
      <c r="HU112" s="173">
        <f t="shared" si="2832"/>
        <v>1178</v>
      </c>
      <c r="HV112" s="156" t="str">
        <f t="shared" si="2612"/>
        <v>1</v>
      </c>
      <c r="HW112" s="157" t="str">
        <f t="shared" si="242"/>
        <v/>
      </c>
      <c r="HX112" s="169">
        <f t="shared" si="243"/>
        <v>0</v>
      </c>
      <c r="HY112" s="159"/>
      <c r="HZ112" s="159"/>
      <c r="IA112" s="159"/>
      <c r="IB112" s="160"/>
      <c r="IC112" s="160"/>
      <c r="ID112" s="160" t="str">
        <f t="shared" si="244"/>
        <v>0</v>
      </c>
      <c r="IE112" s="160">
        <f t="shared" si="2613"/>
        <v>0</v>
      </c>
      <c r="IF112" s="160">
        <f t="shared" si="2614"/>
        <v>0</v>
      </c>
      <c r="IG112" s="160">
        <f t="shared" si="2615"/>
        <v>0</v>
      </c>
      <c r="IH112" s="160">
        <f t="shared" si="2616"/>
        <v>0</v>
      </c>
      <c r="II112" s="160">
        <f t="shared" si="2617"/>
        <v>0</v>
      </c>
      <c r="IJ112" s="161">
        <f t="shared" ref="IJ112:IK112" si="2833">IJ111</f>
        <v>16</v>
      </c>
      <c r="IK112" s="175">
        <f t="shared" si="2833"/>
        <v>1179</v>
      </c>
      <c r="IL112" s="163" t="str">
        <f t="shared" si="2619"/>
        <v>1</v>
      </c>
      <c r="IM112" s="164" t="str">
        <f t="shared" si="252"/>
        <v/>
      </c>
      <c r="IN112" s="165">
        <f t="shared" si="253"/>
        <v>0</v>
      </c>
      <c r="IO112" s="166"/>
      <c r="IP112" s="166"/>
      <c r="IQ112" s="166"/>
      <c r="IR112" s="168"/>
      <c r="IS112" s="168"/>
      <c r="IT112" s="170" t="str">
        <f t="shared" si="254"/>
        <v>0</v>
      </c>
      <c r="IU112" s="170">
        <f t="shared" si="2620"/>
        <v>0</v>
      </c>
      <c r="IV112" s="168">
        <f t="shared" si="2621"/>
        <v>0</v>
      </c>
      <c r="IW112" s="168">
        <f t="shared" si="2622"/>
        <v>0</v>
      </c>
      <c r="IX112" s="168">
        <f t="shared" si="2623"/>
        <v>0</v>
      </c>
      <c r="IY112" s="168">
        <f t="shared" si="2624"/>
        <v>0</v>
      </c>
      <c r="IZ112" s="154">
        <f t="shared" ref="IZ112:JA112" si="2834">IZ111</f>
        <v>17</v>
      </c>
      <c r="JA112" s="173">
        <f t="shared" si="2834"/>
        <v>1180</v>
      </c>
      <c r="JB112" s="156" t="str">
        <f t="shared" si="2626"/>
        <v>1</v>
      </c>
      <c r="JC112" s="157" t="str">
        <f t="shared" si="262"/>
        <v/>
      </c>
      <c r="JD112" s="158">
        <f t="shared" si="263"/>
        <v>0</v>
      </c>
      <c r="JE112" s="159"/>
      <c r="JF112" s="159"/>
      <c r="JG112" s="159"/>
      <c r="JH112" s="160"/>
      <c r="JI112" s="160"/>
      <c r="JJ112" s="171" t="str">
        <f t="shared" si="264"/>
        <v>0</v>
      </c>
      <c r="JK112" s="171">
        <f t="shared" si="2627"/>
        <v>0</v>
      </c>
      <c r="JL112" s="160">
        <f t="shared" si="2628"/>
        <v>0</v>
      </c>
      <c r="JM112" s="160">
        <f t="shared" si="2629"/>
        <v>0</v>
      </c>
      <c r="JN112" s="160">
        <f t="shared" si="2630"/>
        <v>0</v>
      </c>
      <c r="JO112" s="160">
        <f t="shared" si="2631"/>
        <v>0</v>
      </c>
      <c r="JP112" s="161">
        <f t="shared" ref="JP112:JQ112" si="2835">JP111</f>
        <v>18</v>
      </c>
      <c r="JQ112" s="175">
        <f t="shared" si="2835"/>
        <v>1181</v>
      </c>
      <c r="JR112" s="163" t="str">
        <f t="shared" si="2633"/>
        <v>1</v>
      </c>
      <c r="JS112" s="164" t="str">
        <f t="shared" si="272"/>
        <v/>
      </c>
      <c r="JT112" s="165">
        <f t="shared" si="273"/>
        <v>0</v>
      </c>
      <c r="JU112" s="166"/>
      <c r="JV112" s="166"/>
      <c r="JW112" s="166"/>
      <c r="JX112" s="168"/>
      <c r="JY112" s="168"/>
      <c r="JZ112" s="170" t="str">
        <f t="shared" si="274"/>
        <v>0</v>
      </c>
      <c r="KA112" s="170">
        <f t="shared" si="2634"/>
        <v>0</v>
      </c>
      <c r="KB112" s="168">
        <f t="shared" si="2635"/>
        <v>0</v>
      </c>
      <c r="KC112" s="168">
        <f t="shared" si="2636"/>
        <v>0</v>
      </c>
      <c r="KD112" s="168">
        <f t="shared" si="2637"/>
        <v>0</v>
      </c>
      <c r="KE112" s="168">
        <f t="shared" si="2638"/>
        <v>0</v>
      </c>
      <c r="KF112" s="154">
        <f t="shared" ref="KF112:KG112" si="2836">KF111</f>
        <v>19</v>
      </c>
      <c r="KG112" s="173">
        <f t="shared" si="2836"/>
        <v>1182</v>
      </c>
      <c r="KH112" s="156" t="str">
        <f t="shared" si="2640"/>
        <v>1</v>
      </c>
      <c r="KI112" s="157" t="str">
        <f t="shared" si="282"/>
        <v/>
      </c>
      <c r="KJ112" s="158">
        <f t="shared" si="283"/>
        <v>0</v>
      </c>
      <c r="KK112" s="159"/>
      <c r="KL112" s="159"/>
      <c r="KM112" s="159"/>
      <c r="KN112" s="160"/>
      <c r="KO112" s="160"/>
      <c r="KP112" s="171" t="str">
        <f t="shared" si="284"/>
        <v>0</v>
      </c>
      <c r="KQ112" s="171">
        <f t="shared" si="2641"/>
        <v>0</v>
      </c>
      <c r="KR112" s="160">
        <f t="shared" si="2642"/>
        <v>0</v>
      </c>
      <c r="KS112" s="160">
        <f t="shared" si="2643"/>
        <v>0</v>
      </c>
      <c r="KT112" s="160">
        <f t="shared" si="2644"/>
        <v>0</v>
      </c>
      <c r="KU112" s="160">
        <f t="shared" si="2645"/>
        <v>0</v>
      </c>
      <c r="KV112" s="161">
        <f t="shared" ref="KV112:KW112" si="2837">KV111</f>
        <v>20</v>
      </c>
      <c r="KW112" s="175">
        <f t="shared" si="2837"/>
        <v>1183</v>
      </c>
      <c r="KX112" s="163" t="str">
        <f t="shared" si="2647"/>
        <v>1</v>
      </c>
      <c r="KY112" s="164" t="str">
        <f t="shared" si="292"/>
        <v/>
      </c>
      <c r="KZ112" s="165">
        <f t="shared" si="293"/>
        <v>0</v>
      </c>
      <c r="LA112" s="166"/>
      <c r="LB112" s="166"/>
      <c r="LC112" s="166"/>
      <c r="LD112" s="168"/>
      <c r="LE112" s="168"/>
      <c r="LF112" s="170" t="str">
        <f t="shared" si="294"/>
        <v>0</v>
      </c>
      <c r="LG112" s="170">
        <f t="shared" si="2648"/>
        <v>0</v>
      </c>
      <c r="LH112" s="168">
        <f t="shared" si="2649"/>
        <v>0</v>
      </c>
      <c r="LI112" s="168">
        <f t="shared" si="2650"/>
        <v>0</v>
      </c>
      <c r="LJ112" s="168">
        <f t="shared" si="2651"/>
        <v>0</v>
      </c>
      <c r="LK112" s="168">
        <f t="shared" si="2652"/>
        <v>0</v>
      </c>
      <c r="LL112" s="172"/>
      <c r="LM112" s="172"/>
      <c r="LN112" s="168" t="str">
        <f t="shared" si="2653"/>
        <v>#REF!</v>
      </c>
      <c r="LO112" s="168" t="str">
        <f t="shared" si="2654"/>
        <v>#REF!</v>
      </c>
      <c r="LP112" s="168" t="str">
        <f t="shared" si="2655"/>
        <v>#REF!</v>
      </c>
      <c r="LQ112" s="168" t="str">
        <f t="shared" si="2656"/>
        <v>#REF!</v>
      </c>
    </row>
    <row r="113" ht="15.75" customHeight="1">
      <c r="A113" s="151">
        <v>46215.0</v>
      </c>
      <c r="B113" s="152" t="s">
        <v>31</v>
      </c>
      <c r="C113" s="153">
        <f t="shared" si="99"/>
        <v>0</v>
      </c>
      <c r="D113" s="154">
        <f t="shared" ref="D113:E113" si="2838">D112</f>
        <v>1</v>
      </c>
      <c r="E113" s="173">
        <f t="shared" si="2838"/>
        <v>1164</v>
      </c>
      <c r="F113" s="156" t="str">
        <f t="shared" si="2778"/>
        <v>1</v>
      </c>
      <c r="G113" s="157">
        <f t="shared" si="102"/>
        <v>1</v>
      </c>
      <c r="H113" s="158">
        <f t="shared" si="103"/>
        <v>0</v>
      </c>
      <c r="I113" s="159"/>
      <c r="J113" s="159"/>
      <c r="K113" s="159"/>
      <c r="L113" s="78"/>
      <c r="M113" s="79"/>
      <c r="N113" s="77" t="str">
        <f t="shared" si="104"/>
        <v>0</v>
      </c>
      <c r="O113" s="81">
        <f t="shared" si="2515"/>
        <v>0</v>
      </c>
      <c r="P113" s="160">
        <f t="shared" si="2516"/>
        <v>0</v>
      </c>
      <c r="Q113" s="160">
        <f t="shared" si="2517"/>
        <v>0</v>
      </c>
      <c r="R113" s="160">
        <f t="shared" si="2518"/>
        <v>0</v>
      </c>
      <c r="S113" s="160">
        <f t="shared" si="2519"/>
        <v>0</v>
      </c>
      <c r="T113" s="161">
        <f t="shared" ref="T113:U113" si="2839">T112</f>
        <v>2</v>
      </c>
      <c r="U113" s="175">
        <f t="shared" si="2839"/>
        <v>1165</v>
      </c>
      <c r="V113" s="163" t="str">
        <f t="shared" si="2521"/>
        <v>1</v>
      </c>
      <c r="W113" s="164">
        <f t="shared" si="112"/>
        <v>1</v>
      </c>
      <c r="X113" s="165">
        <f t="shared" si="113"/>
        <v>0</v>
      </c>
      <c r="Y113" s="166"/>
      <c r="Z113" s="166"/>
      <c r="AA113" s="166"/>
      <c r="AB113" s="84"/>
      <c r="AC113" s="85"/>
      <c r="AD113" s="83" t="str">
        <f t="shared" si="114"/>
        <v>0</v>
      </c>
      <c r="AE113" s="167">
        <f t="shared" si="2522"/>
        <v>0</v>
      </c>
      <c r="AF113" s="168">
        <f t="shared" si="2523"/>
        <v>0</v>
      </c>
      <c r="AG113" s="168">
        <f t="shared" si="2524"/>
        <v>0</v>
      </c>
      <c r="AH113" s="168">
        <f t="shared" si="2525"/>
        <v>0</v>
      </c>
      <c r="AI113" s="168">
        <f t="shared" si="2526"/>
        <v>0</v>
      </c>
      <c r="AJ113" s="154">
        <f t="shared" ref="AJ113:AK113" si="2840">AJ112</f>
        <v>3</v>
      </c>
      <c r="AK113" s="173">
        <f t="shared" si="2840"/>
        <v>1166</v>
      </c>
      <c r="AL113" s="156" t="str">
        <f t="shared" si="2528"/>
        <v>1</v>
      </c>
      <c r="AM113" s="157">
        <f t="shared" si="122"/>
        <v>2</v>
      </c>
      <c r="AN113" s="158">
        <f t="shared" si="123"/>
        <v>0</v>
      </c>
      <c r="AO113" s="159"/>
      <c r="AP113" s="159"/>
      <c r="AQ113" s="159"/>
      <c r="AR113" s="78"/>
      <c r="AS113" s="79"/>
      <c r="AT113" s="77" t="str">
        <f t="shared" si="124"/>
        <v>0</v>
      </c>
      <c r="AU113" s="81">
        <f t="shared" si="2529"/>
        <v>0</v>
      </c>
      <c r="AV113" s="160">
        <f t="shared" si="2530"/>
        <v>0</v>
      </c>
      <c r="AW113" s="160">
        <f t="shared" si="2531"/>
        <v>0</v>
      </c>
      <c r="AX113" s="160">
        <f t="shared" si="2532"/>
        <v>0</v>
      </c>
      <c r="AY113" s="160">
        <f t="shared" si="2533"/>
        <v>0</v>
      </c>
      <c r="AZ113" s="161">
        <f t="shared" ref="AZ113:BA113" si="2841">AZ112</f>
        <v>4</v>
      </c>
      <c r="BA113" s="175">
        <f t="shared" si="2841"/>
        <v>1167</v>
      </c>
      <c r="BB113" s="163" t="str">
        <f t="shared" si="2535"/>
        <v>1</v>
      </c>
      <c r="BC113" s="164">
        <f t="shared" si="132"/>
        <v>4</v>
      </c>
      <c r="BD113" s="165">
        <f t="shared" si="133"/>
        <v>0</v>
      </c>
      <c r="BE113" s="166"/>
      <c r="BF113" s="166"/>
      <c r="BG113" s="166"/>
      <c r="BH113" s="84"/>
      <c r="BI113" s="85"/>
      <c r="BJ113" s="83" t="str">
        <f t="shared" si="134"/>
        <v>0</v>
      </c>
      <c r="BK113" s="167">
        <f t="shared" si="2536"/>
        <v>0</v>
      </c>
      <c r="BL113" s="168">
        <f t="shared" si="2537"/>
        <v>0</v>
      </c>
      <c r="BM113" s="168">
        <f t="shared" si="2538"/>
        <v>0</v>
      </c>
      <c r="BN113" s="168">
        <f t="shared" si="2539"/>
        <v>0</v>
      </c>
      <c r="BO113" s="168">
        <f t="shared" si="2540"/>
        <v>0</v>
      </c>
      <c r="BP113" s="154">
        <f t="shared" ref="BP113:BQ113" si="2842">BP112</f>
        <v>5</v>
      </c>
      <c r="BQ113" s="173">
        <f t="shared" si="2842"/>
        <v>1168</v>
      </c>
      <c r="BR113" s="156" t="str">
        <f t="shared" si="2542"/>
        <v>1</v>
      </c>
      <c r="BS113" s="157">
        <f t="shared" si="142"/>
        <v>4</v>
      </c>
      <c r="BT113" s="158">
        <f t="shared" si="143"/>
        <v>0</v>
      </c>
      <c r="BU113" s="159"/>
      <c r="BV113" s="159"/>
      <c r="BW113" s="159"/>
      <c r="BX113" s="78"/>
      <c r="BY113" s="79"/>
      <c r="BZ113" s="77" t="str">
        <f t="shared" si="144"/>
        <v>0</v>
      </c>
      <c r="CA113" s="81">
        <f t="shared" si="2543"/>
        <v>0</v>
      </c>
      <c r="CB113" s="160">
        <f t="shared" si="2544"/>
        <v>0</v>
      </c>
      <c r="CC113" s="160">
        <f t="shared" si="2545"/>
        <v>0</v>
      </c>
      <c r="CD113" s="160">
        <f t="shared" si="2546"/>
        <v>0</v>
      </c>
      <c r="CE113" s="160">
        <f t="shared" si="2547"/>
        <v>0</v>
      </c>
      <c r="CF113" s="161">
        <f t="shared" ref="CF113:CG113" si="2843">CF112</f>
        <v>6</v>
      </c>
      <c r="CG113" s="175">
        <f t="shared" si="2843"/>
        <v>1169</v>
      </c>
      <c r="CH113" s="163" t="str">
        <f t="shared" si="2549"/>
        <v>1</v>
      </c>
      <c r="CI113" s="164">
        <f t="shared" si="152"/>
        <v>2</v>
      </c>
      <c r="CJ113" s="165">
        <f t="shared" si="153"/>
        <v>0</v>
      </c>
      <c r="CK113" s="166"/>
      <c r="CL113" s="166"/>
      <c r="CM113" s="166"/>
      <c r="CN113" s="84"/>
      <c r="CO113" s="85"/>
      <c r="CP113" s="83" t="str">
        <f t="shared" si="154"/>
        <v>0</v>
      </c>
      <c r="CQ113" s="167">
        <f t="shared" si="2550"/>
        <v>0</v>
      </c>
      <c r="CR113" s="168">
        <f t="shared" si="2551"/>
        <v>0</v>
      </c>
      <c r="CS113" s="168">
        <f t="shared" si="2552"/>
        <v>0</v>
      </c>
      <c r="CT113" s="168">
        <f t="shared" si="2553"/>
        <v>0</v>
      </c>
      <c r="CU113" s="168">
        <f t="shared" si="2554"/>
        <v>0</v>
      </c>
      <c r="CV113" s="154">
        <f t="shared" ref="CV113:CW113" si="2844">CV112</f>
        <v>7</v>
      </c>
      <c r="CW113" s="173">
        <f t="shared" si="2844"/>
        <v>1170</v>
      </c>
      <c r="CX113" s="156" t="str">
        <f t="shared" si="2556"/>
        <v>1</v>
      </c>
      <c r="CY113" s="157">
        <f t="shared" si="162"/>
        <v>2</v>
      </c>
      <c r="CZ113" s="158">
        <f t="shared" si="163"/>
        <v>0</v>
      </c>
      <c r="DA113" s="159"/>
      <c r="DB113" s="159"/>
      <c r="DC113" s="159"/>
      <c r="DD113" s="78"/>
      <c r="DE113" s="79"/>
      <c r="DF113" s="77" t="str">
        <f t="shared" si="164"/>
        <v>0</v>
      </c>
      <c r="DG113" s="81">
        <f t="shared" si="2557"/>
        <v>0</v>
      </c>
      <c r="DH113" s="160">
        <f t="shared" si="2558"/>
        <v>0</v>
      </c>
      <c r="DI113" s="160">
        <f t="shared" si="2559"/>
        <v>0</v>
      </c>
      <c r="DJ113" s="160">
        <f t="shared" si="2560"/>
        <v>0</v>
      </c>
      <c r="DK113" s="160">
        <f t="shared" si="2561"/>
        <v>0</v>
      </c>
      <c r="DL113" s="161">
        <f t="shared" ref="DL113:DM113" si="2845">DL112</f>
        <v>8</v>
      </c>
      <c r="DM113" s="175">
        <f t="shared" si="2845"/>
        <v>1171</v>
      </c>
      <c r="DN113" s="163" t="str">
        <f t="shared" si="2563"/>
        <v>1</v>
      </c>
      <c r="DO113" s="164">
        <f t="shared" si="172"/>
        <v>2</v>
      </c>
      <c r="DP113" s="165">
        <f t="shared" si="173"/>
        <v>0</v>
      </c>
      <c r="DQ113" s="166"/>
      <c r="DR113" s="166"/>
      <c r="DS113" s="166"/>
      <c r="DT113" s="84"/>
      <c r="DU113" s="85"/>
      <c r="DV113" s="83" t="str">
        <f t="shared" si="174"/>
        <v>0</v>
      </c>
      <c r="DW113" s="167">
        <f t="shared" si="2564"/>
        <v>0</v>
      </c>
      <c r="DX113" s="168">
        <f t="shared" si="2565"/>
        <v>0</v>
      </c>
      <c r="DY113" s="168">
        <f t="shared" si="2566"/>
        <v>0</v>
      </c>
      <c r="DZ113" s="168">
        <f t="shared" si="2567"/>
        <v>0</v>
      </c>
      <c r="EA113" s="168">
        <f t="shared" si="2568"/>
        <v>0</v>
      </c>
      <c r="EB113" s="154">
        <f t="shared" ref="EB113:EC113" si="2846">EB112</f>
        <v>9</v>
      </c>
      <c r="EC113" s="173">
        <f t="shared" si="2846"/>
        <v>1172</v>
      </c>
      <c r="ED113" s="156" t="str">
        <f t="shared" si="2570"/>
        <v>1</v>
      </c>
      <c r="EE113" s="157">
        <f t="shared" si="182"/>
        <v>5</v>
      </c>
      <c r="EF113" s="169">
        <f t="shared" si="183"/>
        <v>0</v>
      </c>
      <c r="EG113" s="159"/>
      <c r="EH113" s="159"/>
      <c r="EI113" s="159"/>
      <c r="EJ113" s="78"/>
      <c r="EK113" s="79"/>
      <c r="EL113" s="77" t="str">
        <f t="shared" si="184"/>
        <v>0</v>
      </c>
      <c r="EM113" s="81">
        <f t="shared" si="2571"/>
        <v>0</v>
      </c>
      <c r="EN113" s="160">
        <f t="shared" si="2572"/>
        <v>0</v>
      </c>
      <c r="EO113" s="160">
        <f t="shared" si="2573"/>
        <v>0</v>
      </c>
      <c r="EP113" s="160">
        <f t="shared" si="2574"/>
        <v>0</v>
      </c>
      <c r="EQ113" s="160">
        <f t="shared" si="2575"/>
        <v>0</v>
      </c>
      <c r="ER113" s="161">
        <f t="shared" ref="ER113:ES113" si="2847">ER112</f>
        <v>10</v>
      </c>
      <c r="ES113" s="175">
        <f t="shared" si="2847"/>
        <v>1173</v>
      </c>
      <c r="ET113" s="163" t="str">
        <f t="shared" si="2577"/>
        <v>1</v>
      </c>
      <c r="EU113" s="164">
        <f t="shared" si="192"/>
        <v>19</v>
      </c>
      <c r="EV113" s="165">
        <f t="shared" si="193"/>
        <v>0</v>
      </c>
      <c r="EW113" s="166"/>
      <c r="EX113" s="166"/>
      <c r="EY113" s="166"/>
      <c r="EZ113" s="84"/>
      <c r="FA113" s="85"/>
      <c r="FB113" s="83" t="str">
        <f t="shared" si="194"/>
        <v>0</v>
      </c>
      <c r="FC113" s="167">
        <f t="shared" si="2578"/>
        <v>0</v>
      </c>
      <c r="FD113" s="168">
        <f t="shared" si="2579"/>
        <v>0</v>
      </c>
      <c r="FE113" s="168">
        <f t="shared" si="2580"/>
        <v>0</v>
      </c>
      <c r="FF113" s="168">
        <f t="shared" si="2581"/>
        <v>0</v>
      </c>
      <c r="FG113" s="168">
        <f t="shared" si="2582"/>
        <v>0</v>
      </c>
      <c r="FH113" s="154">
        <f t="shared" ref="FH113:FI113" si="2848">FH112</f>
        <v>11</v>
      </c>
      <c r="FI113" s="173">
        <f t="shared" si="2848"/>
        <v>1174</v>
      </c>
      <c r="FJ113" s="156" t="str">
        <f t="shared" si="2584"/>
        <v>1</v>
      </c>
      <c r="FK113" s="157">
        <f t="shared" si="202"/>
        <v>4</v>
      </c>
      <c r="FL113" s="158">
        <f t="shared" si="203"/>
        <v>0</v>
      </c>
      <c r="FM113" s="159"/>
      <c r="FN113" s="159"/>
      <c r="FO113" s="159"/>
      <c r="FP113" s="78"/>
      <c r="FQ113" s="79"/>
      <c r="FR113" s="77" t="str">
        <f t="shared" si="204"/>
        <v>0</v>
      </c>
      <c r="FS113" s="81">
        <f t="shared" si="2585"/>
        <v>0</v>
      </c>
      <c r="FT113" s="160">
        <f t="shared" si="2586"/>
        <v>0</v>
      </c>
      <c r="FU113" s="160">
        <f t="shared" si="2587"/>
        <v>0</v>
      </c>
      <c r="FV113" s="160">
        <f t="shared" si="2588"/>
        <v>0</v>
      </c>
      <c r="FW113" s="160">
        <f t="shared" si="2589"/>
        <v>0</v>
      </c>
      <c r="FX113" s="161">
        <f t="shared" ref="FX113:FY113" si="2849">FX112</f>
        <v>12</v>
      </c>
      <c r="FY113" s="175">
        <f t="shared" si="2849"/>
        <v>1175</v>
      </c>
      <c r="FZ113" s="163" t="str">
        <f t="shared" si="2591"/>
        <v>1</v>
      </c>
      <c r="GA113" s="164">
        <f t="shared" si="212"/>
        <v>2</v>
      </c>
      <c r="GB113" s="165">
        <f t="shared" si="213"/>
        <v>0</v>
      </c>
      <c r="GC113" s="166"/>
      <c r="GD113" s="166"/>
      <c r="GE113" s="166"/>
      <c r="GF113" s="84"/>
      <c r="GG113" s="85"/>
      <c r="GH113" s="83" t="str">
        <f t="shared" si="214"/>
        <v>0</v>
      </c>
      <c r="GI113" s="167">
        <f t="shared" si="2592"/>
        <v>0</v>
      </c>
      <c r="GJ113" s="168">
        <f t="shared" si="2593"/>
        <v>0</v>
      </c>
      <c r="GK113" s="168">
        <f t="shared" si="2594"/>
        <v>0</v>
      </c>
      <c r="GL113" s="168">
        <f t="shared" si="2595"/>
        <v>0</v>
      </c>
      <c r="GM113" s="168">
        <f t="shared" si="2596"/>
        <v>0</v>
      </c>
      <c r="GN113" s="154">
        <f t="shared" ref="GN113:GO113" si="2850">GN112</f>
        <v>13</v>
      </c>
      <c r="GO113" s="173">
        <f t="shared" si="2850"/>
        <v>1176</v>
      </c>
      <c r="GP113" s="156" t="str">
        <f t="shared" si="2598"/>
        <v>1</v>
      </c>
      <c r="GQ113" s="157">
        <f t="shared" si="222"/>
        <v>3</v>
      </c>
      <c r="GR113" s="158">
        <f t="shared" si="223"/>
        <v>0</v>
      </c>
      <c r="GS113" s="159"/>
      <c r="GT113" s="159"/>
      <c r="GU113" s="159"/>
      <c r="GV113" s="78"/>
      <c r="GW113" s="79"/>
      <c r="GX113" s="77" t="str">
        <f t="shared" si="224"/>
        <v>0</v>
      </c>
      <c r="GY113" s="81">
        <f t="shared" si="2599"/>
        <v>0</v>
      </c>
      <c r="GZ113" s="160">
        <f t="shared" si="2600"/>
        <v>0</v>
      </c>
      <c r="HA113" s="160">
        <f t="shared" si="2601"/>
        <v>0</v>
      </c>
      <c r="HB113" s="160">
        <f t="shared" si="2602"/>
        <v>0</v>
      </c>
      <c r="HC113" s="160">
        <f t="shared" si="2603"/>
        <v>0</v>
      </c>
      <c r="HD113" s="161">
        <f t="shared" ref="HD113:HE113" si="2851">HD112</f>
        <v>14</v>
      </c>
      <c r="HE113" s="175">
        <f t="shared" si="2851"/>
        <v>1177</v>
      </c>
      <c r="HF113" s="163" t="str">
        <f t="shared" si="2605"/>
        <v>1</v>
      </c>
      <c r="HG113" s="164">
        <f t="shared" si="232"/>
        <v>5</v>
      </c>
      <c r="HH113" s="165">
        <f t="shared" si="233"/>
        <v>0</v>
      </c>
      <c r="HI113" s="166"/>
      <c r="HJ113" s="166"/>
      <c r="HK113" s="166"/>
      <c r="HL113" s="84"/>
      <c r="HM113" s="85"/>
      <c r="HN113" s="83" t="str">
        <f t="shared" si="234"/>
        <v>0</v>
      </c>
      <c r="HO113" s="167">
        <f t="shared" si="2606"/>
        <v>0</v>
      </c>
      <c r="HP113" s="168">
        <f t="shared" si="2607"/>
        <v>0</v>
      </c>
      <c r="HQ113" s="168">
        <f t="shared" si="2608"/>
        <v>0</v>
      </c>
      <c r="HR113" s="168">
        <f t="shared" si="2609"/>
        <v>0</v>
      </c>
      <c r="HS113" s="168">
        <f t="shared" si="2610"/>
        <v>0</v>
      </c>
      <c r="HT113" s="154">
        <f t="shared" ref="HT113:HU113" si="2852">HT112</f>
        <v>15</v>
      </c>
      <c r="HU113" s="173">
        <f t="shared" si="2852"/>
        <v>1178</v>
      </c>
      <c r="HV113" s="156" t="str">
        <f t="shared" si="2612"/>
        <v>1</v>
      </c>
      <c r="HW113" s="157" t="str">
        <f t="shared" si="242"/>
        <v/>
      </c>
      <c r="HX113" s="169">
        <f t="shared" si="243"/>
        <v>0</v>
      </c>
      <c r="HY113" s="159"/>
      <c r="HZ113" s="159"/>
      <c r="IA113" s="159"/>
      <c r="IB113" s="160"/>
      <c r="IC113" s="160"/>
      <c r="ID113" s="160" t="str">
        <f t="shared" si="244"/>
        <v>0</v>
      </c>
      <c r="IE113" s="160">
        <f t="shared" si="2613"/>
        <v>0</v>
      </c>
      <c r="IF113" s="160">
        <f t="shared" si="2614"/>
        <v>0</v>
      </c>
      <c r="IG113" s="160">
        <f t="shared" si="2615"/>
        <v>0</v>
      </c>
      <c r="IH113" s="160">
        <f t="shared" si="2616"/>
        <v>0</v>
      </c>
      <c r="II113" s="160">
        <f t="shared" si="2617"/>
        <v>0</v>
      </c>
      <c r="IJ113" s="161">
        <f t="shared" ref="IJ113:IK113" si="2853">IJ112</f>
        <v>16</v>
      </c>
      <c r="IK113" s="175">
        <f t="shared" si="2853"/>
        <v>1179</v>
      </c>
      <c r="IL113" s="163" t="str">
        <f t="shared" si="2619"/>
        <v>1</v>
      </c>
      <c r="IM113" s="164" t="str">
        <f t="shared" si="252"/>
        <v/>
      </c>
      <c r="IN113" s="165">
        <f t="shared" si="253"/>
        <v>0</v>
      </c>
      <c r="IO113" s="166"/>
      <c r="IP113" s="166"/>
      <c r="IQ113" s="166"/>
      <c r="IR113" s="168"/>
      <c r="IS113" s="168"/>
      <c r="IT113" s="170" t="str">
        <f t="shared" si="254"/>
        <v>0</v>
      </c>
      <c r="IU113" s="170">
        <f t="shared" si="2620"/>
        <v>0</v>
      </c>
      <c r="IV113" s="168">
        <f t="shared" si="2621"/>
        <v>0</v>
      </c>
      <c r="IW113" s="168">
        <f t="shared" si="2622"/>
        <v>0</v>
      </c>
      <c r="IX113" s="168">
        <f t="shared" si="2623"/>
        <v>0</v>
      </c>
      <c r="IY113" s="168">
        <f t="shared" si="2624"/>
        <v>0</v>
      </c>
      <c r="IZ113" s="154">
        <f t="shared" ref="IZ113:JA113" si="2854">IZ112</f>
        <v>17</v>
      </c>
      <c r="JA113" s="173">
        <f t="shared" si="2854"/>
        <v>1180</v>
      </c>
      <c r="JB113" s="156" t="str">
        <f t="shared" si="2626"/>
        <v>1</v>
      </c>
      <c r="JC113" s="157" t="str">
        <f t="shared" si="262"/>
        <v/>
      </c>
      <c r="JD113" s="158">
        <f t="shared" si="263"/>
        <v>0</v>
      </c>
      <c r="JE113" s="159"/>
      <c r="JF113" s="159"/>
      <c r="JG113" s="159"/>
      <c r="JH113" s="160"/>
      <c r="JI113" s="160"/>
      <c r="JJ113" s="171" t="str">
        <f t="shared" si="264"/>
        <v>0</v>
      </c>
      <c r="JK113" s="171">
        <f t="shared" si="2627"/>
        <v>0</v>
      </c>
      <c r="JL113" s="160">
        <f t="shared" si="2628"/>
        <v>0</v>
      </c>
      <c r="JM113" s="160">
        <f t="shared" si="2629"/>
        <v>0</v>
      </c>
      <c r="JN113" s="160">
        <f t="shared" si="2630"/>
        <v>0</v>
      </c>
      <c r="JO113" s="160">
        <f t="shared" si="2631"/>
        <v>0</v>
      </c>
      <c r="JP113" s="161">
        <f t="shared" ref="JP113:JQ113" si="2855">JP112</f>
        <v>18</v>
      </c>
      <c r="JQ113" s="175">
        <f t="shared" si="2855"/>
        <v>1181</v>
      </c>
      <c r="JR113" s="163" t="str">
        <f t="shared" si="2633"/>
        <v>1</v>
      </c>
      <c r="JS113" s="164" t="str">
        <f t="shared" si="272"/>
        <v/>
      </c>
      <c r="JT113" s="165">
        <f t="shared" si="273"/>
        <v>0</v>
      </c>
      <c r="JU113" s="166"/>
      <c r="JV113" s="166"/>
      <c r="JW113" s="166"/>
      <c r="JX113" s="168"/>
      <c r="JY113" s="168"/>
      <c r="JZ113" s="170" t="str">
        <f t="shared" si="274"/>
        <v>0</v>
      </c>
      <c r="KA113" s="170">
        <f t="shared" si="2634"/>
        <v>0</v>
      </c>
      <c r="KB113" s="168">
        <f t="shared" si="2635"/>
        <v>0</v>
      </c>
      <c r="KC113" s="168">
        <f t="shared" si="2636"/>
        <v>0</v>
      </c>
      <c r="KD113" s="168">
        <f t="shared" si="2637"/>
        <v>0</v>
      </c>
      <c r="KE113" s="168">
        <f t="shared" si="2638"/>
        <v>0</v>
      </c>
      <c r="KF113" s="154">
        <f t="shared" ref="KF113:KG113" si="2856">KF112</f>
        <v>19</v>
      </c>
      <c r="KG113" s="173">
        <f t="shared" si="2856"/>
        <v>1182</v>
      </c>
      <c r="KH113" s="156" t="str">
        <f t="shared" si="2640"/>
        <v>1</v>
      </c>
      <c r="KI113" s="157" t="str">
        <f t="shared" si="282"/>
        <v/>
      </c>
      <c r="KJ113" s="158">
        <f t="shared" si="283"/>
        <v>0</v>
      </c>
      <c r="KK113" s="159"/>
      <c r="KL113" s="159"/>
      <c r="KM113" s="159"/>
      <c r="KN113" s="160"/>
      <c r="KO113" s="160"/>
      <c r="KP113" s="171" t="str">
        <f t="shared" si="284"/>
        <v>0</v>
      </c>
      <c r="KQ113" s="171">
        <f t="shared" si="2641"/>
        <v>0</v>
      </c>
      <c r="KR113" s="160">
        <f t="shared" si="2642"/>
        <v>0</v>
      </c>
      <c r="KS113" s="160">
        <f t="shared" si="2643"/>
        <v>0</v>
      </c>
      <c r="KT113" s="160">
        <f t="shared" si="2644"/>
        <v>0</v>
      </c>
      <c r="KU113" s="160">
        <f t="shared" si="2645"/>
        <v>0</v>
      </c>
      <c r="KV113" s="161">
        <f t="shared" ref="KV113:KW113" si="2857">KV112</f>
        <v>20</v>
      </c>
      <c r="KW113" s="175">
        <f t="shared" si="2857"/>
        <v>1183</v>
      </c>
      <c r="KX113" s="163" t="str">
        <f t="shared" si="2647"/>
        <v>1</v>
      </c>
      <c r="KY113" s="164" t="str">
        <f t="shared" si="292"/>
        <v/>
      </c>
      <c r="KZ113" s="165">
        <f t="shared" si="293"/>
        <v>0</v>
      </c>
      <c r="LA113" s="166"/>
      <c r="LB113" s="166"/>
      <c r="LC113" s="166"/>
      <c r="LD113" s="168"/>
      <c r="LE113" s="168"/>
      <c r="LF113" s="170" t="str">
        <f t="shared" si="294"/>
        <v>0</v>
      </c>
      <c r="LG113" s="170">
        <f t="shared" si="2648"/>
        <v>0</v>
      </c>
      <c r="LH113" s="168">
        <f t="shared" si="2649"/>
        <v>0</v>
      </c>
      <c r="LI113" s="168">
        <f t="shared" si="2650"/>
        <v>0</v>
      </c>
      <c r="LJ113" s="168">
        <f t="shared" si="2651"/>
        <v>0</v>
      </c>
      <c r="LK113" s="168">
        <f t="shared" si="2652"/>
        <v>0</v>
      </c>
      <c r="LL113" s="172"/>
      <c r="LM113" s="172"/>
      <c r="LN113" s="168" t="str">
        <f t="shared" si="2653"/>
        <v>#REF!</v>
      </c>
      <c r="LO113" s="168" t="str">
        <f t="shared" si="2654"/>
        <v>#REF!</v>
      </c>
      <c r="LP113" s="168" t="str">
        <f t="shared" si="2655"/>
        <v>#REF!</v>
      </c>
      <c r="LQ113" s="168" t="str">
        <f t="shared" si="2656"/>
        <v>#REF!</v>
      </c>
    </row>
    <row r="114" ht="15.75" customHeight="1">
      <c r="A114" s="151">
        <v>46216.0</v>
      </c>
      <c r="B114" s="152" t="s">
        <v>32</v>
      </c>
      <c r="C114" s="153">
        <f t="shared" si="99"/>
        <v>0</v>
      </c>
      <c r="D114" s="154">
        <f t="shared" ref="D114:E114" si="2858">D113</f>
        <v>1</v>
      </c>
      <c r="E114" s="173">
        <f t="shared" si="2858"/>
        <v>1164</v>
      </c>
      <c r="F114" s="156" t="str">
        <f t="shared" si="2778"/>
        <v>1</v>
      </c>
      <c r="G114" s="157">
        <f t="shared" si="102"/>
        <v>1</v>
      </c>
      <c r="H114" s="158">
        <f t="shared" si="103"/>
        <v>0</v>
      </c>
      <c r="I114" s="159"/>
      <c r="J114" s="159"/>
      <c r="K114" s="159"/>
      <c r="L114" s="78"/>
      <c r="M114" s="79"/>
      <c r="N114" s="77" t="str">
        <f t="shared" si="104"/>
        <v>0</v>
      </c>
      <c r="O114" s="81">
        <f t="shared" si="2515"/>
        <v>0</v>
      </c>
      <c r="P114" s="160">
        <f t="shared" si="2516"/>
        <v>0</v>
      </c>
      <c r="Q114" s="160">
        <f t="shared" si="2517"/>
        <v>0</v>
      </c>
      <c r="R114" s="160">
        <f t="shared" si="2518"/>
        <v>0</v>
      </c>
      <c r="S114" s="160">
        <f t="shared" si="2519"/>
        <v>0</v>
      </c>
      <c r="T114" s="161">
        <f t="shared" ref="T114:U114" si="2859">T113</f>
        <v>2</v>
      </c>
      <c r="U114" s="175">
        <f t="shared" si="2859"/>
        <v>1165</v>
      </c>
      <c r="V114" s="163" t="str">
        <f t="shared" si="2521"/>
        <v>1</v>
      </c>
      <c r="W114" s="164">
        <f t="shared" si="112"/>
        <v>1</v>
      </c>
      <c r="X114" s="165">
        <f t="shared" si="113"/>
        <v>0</v>
      </c>
      <c r="Y114" s="166"/>
      <c r="Z114" s="166"/>
      <c r="AA114" s="166"/>
      <c r="AB114" s="84"/>
      <c r="AC114" s="85"/>
      <c r="AD114" s="83" t="str">
        <f t="shared" si="114"/>
        <v>0</v>
      </c>
      <c r="AE114" s="167">
        <f t="shared" si="2522"/>
        <v>0</v>
      </c>
      <c r="AF114" s="168">
        <f t="shared" si="2523"/>
        <v>0</v>
      </c>
      <c r="AG114" s="168">
        <f t="shared" si="2524"/>
        <v>0</v>
      </c>
      <c r="AH114" s="168">
        <f t="shared" si="2525"/>
        <v>0</v>
      </c>
      <c r="AI114" s="168">
        <f t="shared" si="2526"/>
        <v>0</v>
      </c>
      <c r="AJ114" s="154">
        <f t="shared" ref="AJ114:AK114" si="2860">AJ113</f>
        <v>3</v>
      </c>
      <c r="AK114" s="173">
        <f t="shared" si="2860"/>
        <v>1166</v>
      </c>
      <c r="AL114" s="156" t="str">
        <f t="shared" si="2528"/>
        <v>1</v>
      </c>
      <c r="AM114" s="157">
        <f t="shared" si="122"/>
        <v>2</v>
      </c>
      <c r="AN114" s="158">
        <f t="shared" si="123"/>
        <v>0</v>
      </c>
      <c r="AO114" s="159"/>
      <c r="AP114" s="159"/>
      <c r="AQ114" s="159"/>
      <c r="AR114" s="78"/>
      <c r="AS114" s="79"/>
      <c r="AT114" s="77" t="str">
        <f t="shared" si="124"/>
        <v>0</v>
      </c>
      <c r="AU114" s="81">
        <f t="shared" si="2529"/>
        <v>0</v>
      </c>
      <c r="AV114" s="160">
        <f t="shared" si="2530"/>
        <v>0</v>
      </c>
      <c r="AW114" s="160">
        <f t="shared" si="2531"/>
        <v>0</v>
      </c>
      <c r="AX114" s="160">
        <f t="shared" si="2532"/>
        <v>0</v>
      </c>
      <c r="AY114" s="160">
        <f t="shared" si="2533"/>
        <v>0</v>
      </c>
      <c r="AZ114" s="161">
        <f t="shared" ref="AZ114:BA114" si="2861">AZ113</f>
        <v>4</v>
      </c>
      <c r="BA114" s="175">
        <f t="shared" si="2861"/>
        <v>1167</v>
      </c>
      <c r="BB114" s="163" t="str">
        <f t="shared" si="2535"/>
        <v>1</v>
      </c>
      <c r="BC114" s="164">
        <f t="shared" si="132"/>
        <v>4</v>
      </c>
      <c r="BD114" s="165">
        <f t="shared" si="133"/>
        <v>0</v>
      </c>
      <c r="BE114" s="166"/>
      <c r="BF114" s="166"/>
      <c r="BG114" s="166"/>
      <c r="BH114" s="84"/>
      <c r="BI114" s="85"/>
      <c r="BJ114" s="83" t="str">
        <f t="shared" si="134"/>
        <v>0</v>
      </c>
      <c r="BK114" s="167">
        <f t="shared" si="2536"/>
        <v>0</v>
      </c>
      <c r="BL114" s="168">
        <f t="shared" si="2537"/>
        <v>0</v>
      </c>
      <c r="BM114" s="168">
        <f t="shared" si="2538"/>
        <v>0</v>
      </c>
      <c r="BN114" s="168">
        <f t="shared" si="2539"/>
        <v>0</v>
      </c>
      <c r="BO114" s="168">
        <f t="shared" si="2540"/>
        <v>0</v>
      </c>
      <c r="BP114" s="154">
        <f t="shared" ref="BP114:BQ114" si="2862">BP113</f>
        <v>5</v>
      </c>
      <c r="BQ114" s="173">
        <f t="shared" si="2862"/>
        <v>1168</v>
      </c>
      <c r="BR114" s="156" t="str">
        <f t="shared" si="2542"/>
        <v>1</v>
      </c>
      <c r="BS114" s="157">
        <f t="shared" si="142"/>
        <v>4</v>
      </c>
      <c r="BT114" s="158">
        <f t="shared" si="143"/>
        <v>0</v>
      </c>
      <c r="BU114" s="159"/>
      <c r="BV114" s="159"/>
      <c r="BW114" s="159"/>
      <c r="BX114" s="78"/>
      <c r="BY114" s="79"/>
      <c r="BZ114" s="77" t="str">
        <f t="shared" si="144"/>
        <v>0</v>
      </c>
      <c r="CA114" s="81">
        <f t="shared" si="2543"/>
        <v>0</v>
      </c>
      <c r="CB114" s="160">
        <f t="shared" si="2544"/>
        <v>0</v>
      </c>
      <c r="CC114" s="160">
        <f t="shared" si="2545"/>
        <v>0</v>
      </c>
      <c r="CD114" s="160">
        <f t="shared" si="2546"/>
        <v>0</v>
      </c>
      <c r="CE114" s="160">
        <f t="shared" si="2547"/>
        <v>0</v>
      </c>
      <c r="CF114" s="161">
        <f t="shared" ref="CF114:CG114" si="2863">CF113</f>
        <v>6</v>
      </c>
      <c r="CG114" s="175">
        <f t="shared" si="2863"/>
        <v>1169</v>
      </c>
      <c r="CH114" s="163" t="str">
        <f t="shared" si="2549"/>
        <v>1</v>
      </c>
      <c r="CI114" s="164">
        <f t="shared" si="152"/>
        <v>2</v>
      </c>
      <c r="CJ114" s="165">
        <f t="shared" si="153"/>
        <v>0</v>
      </c>
      <c r="CK114" s="166"/>
      <c r="CL114" s="166"/>
      <c r="CM114" s="166"/>
      <c r="CN114" s="84"/>
      <c r="CO114" s="85"/>
      <c r="CP114" s="83" t="str">
        <f t="shared" si="154"/>
        <v>0</v>
      </c>
      <c r="CQ114" s="167">
        <f t="shared" si="2550"/>
        <v>0</v>
      </c>
      <c r="CR114" s="168">
        <f t="shared" si="2551"/>
        <v>0</v>
      </c>
      <c r="CS114" s="168">
        <f t="shared" si="2552"/>
        <v>0</v>
      </c>
      <c r="CT114" s="168">
        <f t="shared" si="2553"/>
        <v>0</v>
      </c>
      <c r="CU114" s="168">
        <f t="shared" si="2554"/>
        <v>0</v>
      </c>
      <c r="CV114" s="154">
        <f t="shared" ref="CV114:CW114" si="2864">CV113</f>
        <v>7</v>
      </c>
      <c r="CW114" s="173">
        <f t="shared" si="2864"/>
        <v>1170</v>
      </c>
      <c r="CX114" s="156" t="str">
        <f t="shared" si="2556"/>
        <v>1</v>
      </c>
      <c r="CY114" s="157">
        <f t="shared" si="162"/>
        <v>2</v>
      </c>
      <c r="CZ114" s="158">
        <f t="shared" si="163"/>
        <v>0</v>
      </c>
      <c r="DA114" s="159"/>
      <c r="DB114" s="159"/>
      <c r="DC114" s="159"/>
      <c r="DD114" s="78"/>
      <c r="DE114" s="79"/>
      <c r="DF114" s="77" t="str">
        <f t="shared" si="164"/>
        <v>0</v>
      </c>
      <c r="DG114" s="81">
        <f t="shared" si="2557"/>
        <v>0</v>
      </c>
      <c r="DH114" s="160">
        <f t="shared" si="2558"/>
        <v>0</v>
      </c>
      <c r="DI114" s="160">
        <f t="shared" si="2559"/>
        <v>0</v>
      </c>
      <c r="DJ114" s="160">
        <f t="shared" si="2560"/>
        <v>0</v>
      </c>
      <c r="DK114" s="160">
        <f t="shared" si="2561"/>
        <v>0</v>
      </c>
      <c r="DL114" s="161">
        <f t="shared" ref="DL114:DM114" si="2865">DL113</f>
        <v>8</v>
      </c>
      <c r="DM114" s="175">
        <f t="shared" si="2865"/>
        <v>1171</v>
      </c>
      <c r="DN114" s="163" t="str">
        <f t="shared" si="2563"/>
        <v>1</v>
      </c>
      <c r="DO114" s="164">
        <f t="shared" si="172"/>
        <v>2</v>
      </c>
      <c r="DP114" s="165">
        <f t="shared" si="173"/>
        <v>0</v>
      </c>
      <c r="DQ114" s="166"/>
      <c r="DR114" s="166"/>
      <c r="DS114" s="166"/>
      <c r="DT114" s="84"/>
      <c r="DU114" s="85"/>
      <c r="DV114" s="83" t="str">
        <f t="shared" si="174"/>
        <v>0</v>
      </c>
      <c r="DW114" s="167">
        <f t="shared" si="2564"/>
        <v>0</v>
      </c>
      <c r="DX114" s="168">
        <f t="shared" si="2565"/>
        <v>0</v>
      </c>
      <c r="DY114" s="168">
        <f t="shared" si="2566"/>
        <v>0</v>
      </c>
      <c r="DZ114" s="168">
        <f t="shared" si="2567"/>
        <v>0</v>
      </c>
      <c r="EA114" s="168">
        <f t="shared" si="2568"/>
        <v>0</v>
      </c>
      <c r="EB114" s="154">
        <f t="shared" ref="EB114:EC114" si="2866">EB113</f>
        <v>9</v>
      </c>
      <c r="EC114" s="173">
        <f t="shared" si="2866"/>
        <v>1172</v>
      </c>
      <c r="ED114" s="156" t="str">
        <f t="shared" si="2570"/>
        <v>1</v>
      </c>
      <c r="EE114" s="157">
        <f t="shared" si="182"/>
        <v>5</v>
      </c>
      <c r="EF114" s="169">
        <f t="shared" si="183"/>
        <v>0</v>
      </c>
      <c r="EG114" s="159"/>
      <c r="EH114" s="159"/>
      <c r="EI114" s="159"/>
      <c r="EJ114" s="78"/>
      <c r="EK114" s="79"/>
      <c r="EL114" s="77" t="str">
        <f t="shared" si="184"/>
        <v>0</v>
      </c>
      <c r="EM114" s="81">
        <f t="shared" si="2571"/>
        <v>0</v>
      </c>
      <c r="EN114" s="160">
        <f t="shared" si="2572"/>
        <v>0</v>
      </c>
      <c r="EO114" s="160">
        <f t="shared" si="2573"/>
        <v>0</v>
      </c>
      <c r="EP114" s="160">
        <f t="shared" si="2574"/>
        <v>0</v>
      </c>
      <c r="EQ114" s="160">
        <f t="shared" si="2575"/>
        <v>0</v>
      </c>
      <c r="ER114" s="161">
        <f t="shared" ref="ER114:ES114" si="2867">ER113</f>
        <v>10</v>
      </c>
      <c r="ES114" s="175">
        <f t="shared" si="2867"/>
        <v>1173</v>
      </c>
      <c r="ET114" s="163" t="str">
        <f t="shared" si="2577"/>
        <v>1</v>
      </c>
      <c r="EU114" s="164">
        <f t="shared" si="192"/>
        <v>19</v>
      </c>
      <c r="EV114" s="165">
        <f t="shared" si="193"/>
        <v>0</v>
      </c>
      <c r="EW114" s="166"/>
      <c r="EX114" s="166"/>
      <c r="EY114" s="166"/>
      <c r="EZ114" s="84"/>
      <c r="FA114" s="85"/>
      <c r="FB114" s="83" t="str">
        <f t="shared" si="194"/>
        <v>0</v>
      </c>
      <c r="FC114" s="167">
        <f t="shared" si="2578"/>
        <v>0</v>
      </c>
      <c r="FD114" s="168">
        <f t="shared" si="2579"/>
        <v>0</v>
      </c>
      <c r="FE114" s="168">
        <f t="shared" si="2580"/>
        <v>0</v>
      </c>
      <c r="FF114" s="168">
        <f t="shared" si="2581"/>
        <v>0</v>
      </c>
      <c r="FG114" s="168">
        <f t="shared" si="2582"/>
        <v>0</v>
      </c>
      <c r="FH114" s="154">
        <f t="shared" ref="FH114:FI114" si="2868">FH113</f>
        <v>11</v>
      </c>
      <c r="FI114" s="173">
        <f t="shared" si="2868"/>
        <v>1174</v>
      </c>
      <c r="FJ114" s="156" t="str">
        <f t="shared" si="2584"/>
        <v>1</v>
      </c>
      <c r="FK114" s="157">
        <f t="shared" si="202"/>
        <v>4</v>
      </c>
      <c r="FL114" s="158">
        <f t="shared" si="203"/>
        <v>0</v>
      </c>
      <c r="FM114" s="159"/>
      <c r="FN114" s="159"/>
      <c r="FO114" s="159"/>
      <c r="FP114" s="78"/>
      <c r="FQ114" s="79"/>
      <c r="FR114" s="77" t="str">
        <f t="shared" si="204"/>
        <v>0</v>
      </c>
      <c r="FS114" s="81">
        <f t="shared" si="2585"/>
        <v>0</v>
      </c>
      <c r="FT114" s="160">
        <f t="shared" si="2586"/>
        <v>0</v>
      </c>
      <c r="FU114" s="160">
        <f t="shared" si="2587"/>
        <v>0</v>
      </c>
      <c r="FV114" s="160">
        <f t="shared" si="2588"/>
        <v>0</v>
      </c>
      <c r="FW114" s="160">
        <f t="shared" si="2589"/>
        <v>0</v>
      </c>
      <c r="FX114" s="161">
        <f t="shared" ref="FX114:FY114" si="2869">FX113</f>
        <v>12</v>
      </c>
      <c r="FY114" s="175">
        <f t="shared" si="2869"/>
        <v>1175</v>
      </c>
      <c r="FZ114" s="163" t="str">
        <f t="shared" si="2591"/>
        <v>1</v>
      </c>
      <c r="GA114" s="164">
        <f t="shared" si="212"/>
        <v>2</v>
      </c>
      <c r="GB114" s="165">
        <f t="shared" si="213"/>
        <v>0</v>
      </c>
      <c r="GC114" s="166"/>
      <c r="GD114" s="166"/>
      <c r="GE114" s="166"/>
      <c r="GF114" s="84"/>
      <c r="GG114" s="85"/>
      <c r="GH114" s="83" t="str">
        <f t="shared" si="214"/>
        <v>0</v>
      </c>
      <c r="GI114" s="167">
        <f t="shared" si="2592"/>
        <v>0</v>
      </c>
      <c r="GJ114" s="168">
        <f t="shared" si="2593"/>
        <v>0</v>
      </c>
      <c r="GK114" s="168">
        <f t="shared" si="2594"/>
        <v>0</v>
      </c>
      <c r="GL114" s="168">
        <f t="shared" si="2595"/>
        <v>0</v>
      </c>
      <c r="GM114" s="168">
        <f t="shared" si="2596"/>
        <v>0</v>
      </c>
      <c r="GN114" s="154">
        <f t="shared" ref="GN114:GO114" si="2870">GN113</f>
        <v>13</v>
      </c>
      <c r="GO114" s="173">
        <f t="shared" si="2870"/>
        <v>1176</v>
      </c>
      <c r="GP114" s="156" t="str">
        <f t="shared" si="2598"/>
        <v>1</v>
      </c>
      <c r="GQ114" s="157">
        <f t="shared" si="222"/>
        <v>3</v>
      </c>
      <c r="GR114" s="158">
        <f t="shared" si="223"/>
        <v>0</v>
      </c>
      <c r="GS114" s="159"/>
      <c r="GT114" s="159"/>
      <c r="GU114" s="159"/>
      <c r="GV114" s="78"/>
      <c r="GW114" s="79"/>
      <c r="GX114" s="77" t="str">
        <f t="shared" si="224"/>
        <v>0</v>
      </c>
      <c r="GY114" s="81">
        <f t="shared" si="2599"/>
        <v>0</v>
      </c>
      <c r="GZ114" s="160">
        <f t="shared" si="2600"/>
        <v>0</v>
      </c>
      <c r="HA114" s="160">
        <f t="shared" si="2601"/>
        <v>0</v>
      </c>
      <c r="HB114" s="160">
        <f t="shared" si="2602"/>
        <v>0</v>
      </c>
      <c r="HC114" s="160">
        <f t="shared" si="2603"/>
        <v>0</v>
      </c>
      <c r="HD114" s="161">
        <f t="shared" ref="HD114:HE114" si="2871">HD113</f>
        <v>14</v>
      </c>
      <c r="HE114" s="175">
        <f t="shared" si="2871"/>
        <v>1177</v>
      </c>
      <c r="HF114" s="163" t="str">
        <f t="shared" si="2605"/>
        <v>1</v>
      </c>
      <c r="HG114" s="164">
        <f t="shared" si="232"/>
        <v>5</v>
      </c>
      <c r="HH114" s="165">
        <f t="shared" si="233"/>
        <v>0</v>
      </c>
      <c r="HI114" s="166"/>
      <c r="HJ114" s="166"/>
      <c r="HK114" s="166"/>
      <c r="HL114" s="84"/>
      <c r="HM114" s="85"/>
      <c r="HN114" s="83" t="str">
        <f t="shared" si="234"/>
        <v>0</v>
      </c>
      <c r="HO114" s="167">
        <f t="shared" si="2606"/>
        <v>0</v>
      </c>
      <c r="HP114" s="168">
        <f t="shared" si="2607"/>
        <v>0</v>
      </c>
      <c r="HQ114" s="168">
        <f t="shared" si="2608"/>
        <v>0</v>
      </c>
      <c r="HR114" s="168">
        <f t="shared" si="2609"/>
        <v>0</v>
      </c>
      <c r="HS114" s="168">
        <f t="shared" si="2610"/>
        <v>0</v>
      </c>
      <c r="HT114" s="154">
        <f t="shared" ref="HT114:HU114" si="2872">HT113</f>
        <v>15</v>
      </c>
      <c r="HU114" s="173">
        <f t="shared" si="2872"/>
        <v>1178</v>
      </c>
      <c r="HV114" s="156" t="str">
        <f t="shared" si="2612"/>
        <v>1</v>
      </c>
      <c r="HW114" s="157" t="str">
        <f t="shared" si="242"/>
        <v/>
      </c>
      <c r="HX114" s="169">
        <f t="shared" si="243"/>
        <v>0</v>
      </c>
      <c r="HY114" s="159"/>
      <c r="HZ114" s="159"/>
      <c r="IA114" s="159"/>
      <c r="IB114" s="160"/>
      <c r="IC114" s="160"/>
      <c r="ID114" s="160" t="str">
        <f t="shared" si="244"/>
        <v>0</v>
      </c>
      <c r="IE114" s="160">
        <f t="shared" si="2613"/>
        <v>0</v>
      </c>
      <c r="IF114" s="160">
        <f t="shared" si="2614"/>
        <v>0</v>
      </c>
      <c r="IG114" s="160">
        <f t="shared" si="2615"/>
        <v>0</v>
      </c>
      <c r="IH114" s="160">
        <f t="shared" si="2616"/>
        <v>0</v>
      </c>
      <c r="II114" s="160">
        <f t="shared" si="2617"/>
        <v>0</v>
      </c>
      <c r="IJ114" s="161">
        <f t="shared" ref="IJ114:IK114" si="2873">IJ113</f>
        <v>16</v>
      </c>
      <c r="IK114" s="175">
        <f t="shared" si="2873"/>
        <v>1179</v>
      </c>
      <c r="IL114" s="163" t="str">
        <f t="shared" si="2619"/>
        <v>1</v>
      </c>
      <c r="IM114" s="164" t="str">
        <f t="shared" si="252"/>
        <v/>
      </c>
      <c r="IN114" s="165">
        <f t="shared" si="253"/>
        <v>0</v>
      </c>
      <c r="IO114" s="166"/>
      <c r="IP114" s="166"/>
      <c r="IQ114" s="166"/>
      <c r="IR114" s="168"/>
      <c r="IS114" s="168"/>
      <c r="IT114" s="170" t="str">
        <f t="shared" si="254"/>
        <v>0</v>
      </c>
      <c r="IU114" s="170">
        <f t="shared" si="2620"/>
        <v>0</v>
      </c>
      <c r="IV114" s="168">
        <f t="shared" si="2621"/>
        <v>0</v>
      </c>
      <c r="IW114" s="168">
        <f t="shared" si="2622"/>
        <v>0</v>
      </c>
      <c r="IX114" s="168">
        <f t="shared" si="2623"/>
        <v>0</v>
      </c>
      <c r="IY114" s="168">
        <f t="shared" si="2624"/>
        <v>0</v>
      </c>
      <c r="IZ114" s="154">
        <f t="shared" ref="IZ114:JA114" si="2874">IZ113</f>
        <v>17</v>
      </c>
      <c r="JA114" s="173">
        <f t="shared" si="2874"/>
        <v>1180</v>
      </c>
      <c r="JB114" s="156" t="str">
        <f t="shared" si="2626"/>
        <v>1</v>
      </c>
      <c r="JC114" s="157" t="str">
        <f t="shared" si="262"/>
        <v/>
      </c>
      <c r="JD114" s="158">
        <f t="shared" si="263"/>
        <v>0</v>
      </c>
      <c r="JE114" s="159"/>
      <c r="JF114" s="159"/>
      <c r="JG114" s="159"/>
      <c r="JH114" s="160"/>
      <c r="JI114" s="160"/>
      <c r="JJ114" s="171" t="str">
        <f t="shared" si="264"/>
        <v>0</v>
      </c>
      <c r="JK114" s="171">
        <f t="shared" si="2627"/>
        <v>0</v>
      </c>
      <c r="JL114" s="160">
        <f t="shared" si="2628"/>
        <v>0</v>
      </c>
      <c r="JM114" s="160">
        <f t="shared" si="2629"/>
        <v>0</v>
      </c>
      <c r="JN114" s="160">
        <f t="shared" si="2630"/>
        <v>0</v>
      </c>
      <c r="JO114" s="160">
        <f t="shared" si="2631"/>
        <v>0</v>
      </c>
      <c r="JP114" s="161">
        <f t="shared" ref="JP114:JQ114" si="2875">JP113</f>
        <v>18</v>
      </c>
      <c r="JQ114" s="175">
        <f t="shared" si="2875"/>
        <v>1181</v>
      </c>
      <c r="JR114" s="163" t="str">
        <f t="shared" si="2633"/>
        <v>1</v>
      </c>
      <c r="JS114" s="164" t="str">
        <f t="shared" si="272"/>
        <v/>
      </c>
      <c r="JT114" s="165">
        <f t="shared" si="273"/>
        <v>0</v>
      </c>
      <c r="JU114" s="166"/>
      <c r="JV114" s="166"/>
      <c r="JW114" s="166"/>
      <c r="JX114" s="168"/>
      <c r="JY114" s="168"/>
      <c r="JZ114" s="170" t="str">
        <f t="shared" si="274"/>
        <v>0</v>
      </c>
      <c r="KA114" s="170">
        <f t="shared" si="2634"/>
        <v>0</v>
      </c>
      <c r="KB114" s="168">
        <f t="shared" si="2635"/>
        <v>0</v>
      </c>
      <c r="KC114" s="168">
        <f t="shared" si="2636"/>
        <v>0</v>
      </c>
      <c r="KD114" s="168">
        <f t="shared" si="2637"/>
        <v>0</v>
      </c>
      <c r="KE114" s="168">
        <f t="shared" si="2638"/>
        <v>0</v>
      </c>
      <c r="KF114" s="154">
        <f t="shared" ref="KF114:KG114" si="2876">KF113</f>
        <v>19</v>
      </c>
      <c r="KG114" s="173">
        <f t="shared" si="2876"/>
        <v>1182</v>
      </c>
      <c r="KH114" s="156" t="str">
        <f t="shared" si="2640"/>
        <v>1</v>
      </c>
      <c r="KI114" s="157" t="str">
        <f t="shared" si="282"/>
        <v/>
      </c>
      <c r="KJ114" s="158">
        <f t="shared" si="283"/>
        <v>0</v>
      </c>
      <c r="KK114" s="159"/>
      <c r="KL114" s="159"/>
      <c r="KM114" s="159"/>
      <c r="KN114" s="160"/>
      <c r="KO114" s="160"/>
      <c r="KP114" s="171" t="str">
        <f t="shared" si="284"/>
        <v>0</v>
      </c>
      <c r="KQ114" s="171">
        <f t="shared" si="2641"/>
        <v>0</v>
      </c>
      <c r="KR114" s="160">
        <f t="shared" si="2642"/>
        <v>0</v>
      </c>
      <c r="KS114" s="160">
        <f t="shared" si="2643"/>
        <v>0</v>
      </c>
      <c r="KT114" s="160">
        <f t="shared" si="2644"/>
        <v>0</v>
      </c>
      <c r="KU114" s="160">
        <f t="shared" si="2645"/>
        <v>0</v>
      </c>
      <c r="KV114" s="161">
        <f t="shared" ref="KV114:KW114" si="2877">KV113</f>
        <v>20</v>
      </c>
      <c r="KW114" s="175">
        <f t="shared" si="2877"/>
        <v>1183</v>
      </c>
      <c r="KX114" s="163" t="str">
        <f t="shared" si="2647"/>
        <v>1</v>
      </c>
      <c r="KY114" s="164" t="str">
        <f t="shared" si="292"/>
        <v/>
      </c>
      <c r="KZ114" s="165">
        <f t="shared" si="293"/>
        <v>0</v>
      </c>
      <c r="LA114" s="166"/>
      <c r="LB114" s="166"/>
      <c r="LC114" s="166"/>
      <c r="LD114" s="168"/>
      <c r="LE114" s="168"/>
      <c r="LF114" s="170" t="str">
        <f t="shared" si="294"/>
        <v>0</v>
      </c>
      <c r="LG114" s="170">
        <f t="shared" si="2648"/>
        <v>0</v>
      </c>
      <c r="LH114" s="168">
        <f t="shared" si="2649"/>
        <v>0</v>
      </c>
      <c r="LI114" s="168">
        <f t="shared" si="2650"/>
        <v>0</v>
      </c>
      <c r="LJ114" s="168">
        <f t="shared" si="2651"/>
        <v>0</v>
      </c>
      <c r="LK114" s="168">
        <f t="shared" si="2652"/>
        <v>0</v>
      </c>
      <c r="LL114" s="172"/>
      <c r="LM114" s="172"/>
      <c r="LN114" s="168" t="str">
        <f t="shared" si="2653"/>
        <v>#REF!</v>
      </c>
      <c r="LO114" s="168" t="str">
        <f t="shared" si="2654"/>
        <v>#REF!</v>
      </c>
      <c r="LP114" s="168" t="str">
        <f t="shared" si="2655"/>
        <v>#REF!</v>
      </c>
      <c r="LQ114" s="168" t="str">
        <f t="shared" si="2656"/>
        <v>#REF!</v>
      </c>
    </row>
    <row r="115" ht="15.75" customHeight="1">
      <c r="A115" s="151">
        <v>46217.0</v>
      </c>
      <c r="B115" s="152" t="s">
        <v>33</v>
      </c>
      <c r="C115" s="153">
        <f t="shared" si="99"/>
        <v>0</v>
      </c>
      <c r="D115" s="154">
        <f t="shared" ref="D115:E115" si="2878">D114</f>
        <v>1</v>
      </c>
      <c r="E115" s="173">
        <f t="shared" si="2878"/>
        <v>1164</v>
      </c>
      <c r="F115" s="156" t="str">
        <f t="shared" si="2778"/>
        <v>1</v>
      </c>
      <c r="G115" s="157">
        <f t="shared" si="102"/>
        <v>1</v>
      </c>
      <c r="H115" s="158">
        <f t="shared" si="103"/>
        <v>0</v>
      </c>
      <c r="I115" s="159"/>
      <c r="J115" s="159"/>
      <c r="K115" s="159"/>
      <c r="L115" s="78"/>
      <c r="M115" s="79"/>
      <c r="N115" s="77" t="str">
        <f t="shared" si="104"/>
        <v>0</v>
      </c>
      <c r="O115" s="81">
        <f t="shared" si="2515"/>
        <v>0</v>
      </c>
      <c r="P115" s="160">
        <f t="shared" si="2516"/>
        <v>0</v>
      </c>
      <c r="Q115" s="160">
        <f t="shared" si="2517"/>
        <v>0</v>
      </c>
      <c r="R115" s="160">
        <f t="shared" si="2518"/>
        <v>0</v>
      </c>
      <c r="S115" s="160">
        <f t="shared" si="2519"/>
        <v>0</v>
      </c>
      <c r="T115" s="161">
        <f t="shared" ref="T115:U115" si="2879">T114</f>
        <v>2</v>
      </c>
      <c r="U115" s="175">
        <f t="shared" si="2879"/>
        <v>1165</v>
      </c>
      <c r="V115" s="163" t="str">
        <f t="shared" si="2521"/>
        <v>1</v>
      </c>
      <c r="W115" s="164">
        <f t="shared" si="112"/>
        <v>1</v>
      </c>
      <c r="X115" s="165">
        <f t="shared" si="113"/>
        <v>0</v>
      </c>
      <c r="Y115" s="166"/>
      <c r="Z115" s="166"/>
      <c r="AA115" s="166"/>
      <c r="AB115" s="84"/>
      <c r="AC115" s="85"/>
      <c r="AD115" s="83" t="str">
        <f t="shared" si="114"/>
        <v>0</v>
      </c>
      <c r="AE115" s="167">
        <f t="shared" si="2522"/>
        <v>0</v>
      </c>
      <c r="AF115" s="168">
        <f t="shared" si="2523"/>
        <v>0</v>
      </c>
      <c r="AG115" s="168">
        <f t="shared" si="2524"/>
        <v>0</v>
      </c>
      <c r="AH115" s="168">
        <f t="shared" si="2525"/>
        <v>0</v>
      </c>
      <c r="AI115" s="168">
        <f t="shared" si="2526"/>
        <v>0</v>
      </c>
      <c r="AJ115" s="154">
        <f t="shared" ref="AJ115:AK115" si="2880">AJ114</f>
        <v>3</v>
      </c>
      <c r="AK115" s="173">
        <f t="shared" si="2880"/>
        <v>1166</v>
      </c>
      <c r="AL115" s="156" t="str">
        <f t="shared" si="2528"/>
        <v>1</v>
      </c>
      <c r="AM115" s="157">
        <f t="shared" si="122"/>
        <v>2</v>
      </c>
      <c r="AN115" s="158">
        <f t="shared" si="123"/>
        <v>0</v>
      </c>
      <c r="AO115" s="159"/>
      <c r="AP115" s="159"/>
      <c r="AQ115" s="159"/>
      <c r="AR115" s="78"/>
      <c r="AS115" s="79"/>
      <c r="AT115" s="77" t="str">
        <f t="shared" si="124"/>
        <v>0</v>
      </c>
      <c r="AU115" s="81">
        <f t="shared" si="2529"/>
        <v>0</v>
      </c>
      <c r="AV115" s="160">
        <f t="shared" si="2530"/>
        <v>0</v>
      </c>
      <c r="AW115" s="160">
        <f t="shared" si="2531"/>
        <v>0</v>
      </c>
      <c r="AX115" s="160">
        <f t="shared" si="2532"/>
        <v>0</v>
      </c>
      <c r="AY115" s="160">
        <f t="shared" si="2533"/>
        <v>0</v>
      </c>
      <c r="AZ115" s="161">
        <f t="shared" ref="AZ115:BA115" si="2881">AZ114</f>
        <v>4</v>
      </c>
      <c r="BA115" s="175">
        <f t="shared" si="2881"/>
        <v>1167</v>
      </c>
      <c r="BB115" s="163" t="str">
        <f t="shared" si="2535"/>
        <v>1</v>
      </c>
      <c r="BC115" s="164">
        <f t="shared" si="132"/>
        <v>4</v>
      </c>
      <c r="BD115" s="165">
        <f t="shared" si="133"/>
        <v>0</v>
      </c>
      <c r="BE115" s="166"/>
      <c r="BF115" s="166"/>
      <c r="BG115" s="166"/>
      <c r="BH115" s="84"/>
      <c r="BI115" s="85"/>
      <c r="BJ115" s="83" t="str">
        <f t="shared" si="134"/>
        <v>0</v>
      </c>
      <c r="BK115" s="167">
        <f t="shared" si="2536"/>
        <v>0</v>
      </c>
      <c r="BL115" s="168">
        <f t="shared" si="2537"/>
        <v>0</v>
      </c>
      <c r="BM115" s="168">
        <f t="shared" si="2538"/>
        <v>0</v>
      </c>
      <c r="BN115" s="168">
        <f t="shared" si="2539"/>
        <v>0</v>
      </c>
      <c r="BO115" s="168">
        <f t="shared" si="2540"/>
        <v>0</v>
      </c>
      <c r="BP115" s="154">
        <f t="shared" ref="BP115:BQ115" si="2882">BP114</f>
        <v>5</v>
      </c>
      <c r="BQ115" s="173">
        <f t="shared" si="2882"/>
        <v>1168</v>
      </c>
      <c r="BR115" s="156" t="str">
        <f t="shared" si="2542"/>
        <v>1</v>
      </c>
      <c r="BS115" s="157">
        <f t="shared" si="142"/>
        <v>4</v>
      </c>
      <c r="BT115" s="158">
        <f t="shared" si="143"/>
        <v>0</v>
      </c>
      <c r="BU115" s="159"/>
      <c r="BV115" s="159"/>
      <c r="BW115" s="159"/>
      <c r="BX115" s="78"/>
      <c r="BY115" s="79"/>
      <c r="BZ115" s="77" t="str">
        <f t="shared" si="144"/>
        <v>0</v>
      </c>
      <c r="CA115" s="81">
        <f t="shared" si="2543"/>
        <v>0</v>
      </c>
      <c r="CB115" s="160">
        <f t="shared" si="2544"/>
        <v>0</v>
      </c>
      <c r="CC115" s="160">
        <f t="shared" si="2545"/>
        <v>0</v>
      </c>
      <c r="CD115" s="160">
        <f t="shared" si="2546"/>
        <v>0</v>
      </c>
      <c r="CE115" s="160">
        <f t="shared" si="2547"/>
        <v>0</v>
      </c>
      <c r="CF115" s="161">
        <f t="shared" ref="CF115:CG115" si="2883">CF114</f>
        <v>6</v>
      </c>
      <c r="CG115" s="175">
        <f t="shared" si="2883"/>
        <v>1169</v>
      </c>
      <c r="CH115" s="163" t="str">
        <f t="shared" si="2549"/>
        <v>1</v>
      </c>
      <c r="CI115" s="164">
        <f t="shared" si="152"/>
        <v>2</v>
      </c>
      <c r="CJ115" s="165">
        <f t="shared" si="153"/>
        <v>0</v>
      </c>
      <c r="CK115" s="166"/>
      <c r="CL115" s="166"/>
      <c r="CM115" s="166"/>
      <c r="CN115" s="84"/>
      <c r="CO115" s="85"/>
      <c r="CP115" s="83" t="str">
        <f t="shared" si="154"/>
        <v>0</v>
      </c>
      <c r="CQ115" s="167">
        <f t="shared" si="2550"/>
        <v>0</v>
      </c>
      <c r="CR115" s="168">
        <f t="shared" si="2551"/>
        <v>0</v>
      </c>
      <c r="CS115" s="168">
        <f t="shared" si="2552"/>
        <v>0</v>
      </c>
      <c r="CT115" s="168">
        <f t="shared" si="2553"/>
        <v>0</v>
      </c>
      <c r="CU115" s="168">
        <f t="shared" si="2554"/>
        <v>0</v>
      </c>
      <c r="CV115" s="154">
        <f t="shared" ref="CV115:CW115" si="2884">CV114</f>
        <v>7</v>
      </c>
      <c r="CW115" s="173">
        <f t="shared" si="2884"/>
        <v>1170</v>
      </c>
      <c r="CX115" s="156" t="str">
        <f t="shared" si="2556"/>
        <v>1</v>
      </c>
      <c r="CY115" s="157">
        <f t="shared" si="162"/>
        <v>2</v>
      </c>
      <c r="CZ115" s="158">
        <f t="shared" si="163"/>
        <v>0</v>
      </c>
      <c r="DA115" s="159"/>
      <c r="DB115" s="159"/>
      <c r="DC115" s="159"/>
      <c r="DD115" s="78"/>
      <c r="DE115" s="79"/>
      <c r="DF115" s="77" t="str">
        <f t="shared" si="164"/>
        <v>0</v>
      </c>
      <c r="DG115" s="81">
        <f t="shared" si="2557"/>
        <v>0</v>
      </c>
      <c r="DH115" s="160">
        <f t="shared" si="2558"/>
        <v>0</v>
      </c>
      <c r="DI115" s="160">
        <f t="shared" si="2559"/>
        <v>0</v>
      </c>
      <c r="DJ115" s="160">
        <f t="shared" si="2560"/>
        <v>0</v>
      </c>
      <c r="DK115" s="160">
        <f t="shared" si="2561"/>
        <v>0</v>
      </c>
      <c r="DL115" s="161">
        <f t="shared" ref="DL115:DM115" si="2885">DL114</f>
        <v>8</v>
      </c>
      <c r="DM115" s="175">
        <f t="shared" si="2885"/>
        <v>1171</v>
      </c>
      <c r="DN115" s="163" t="str">
        <f t="shared" si="2563"/>
        <v>1</v>
      </c>
      <c r="DO115" s="164">
        <f t="shared" si="172"/>
        <v>2</v>
      </c>
      <c r="DP115" s="165">
        <f t="shared" si="173"/>
        <v>0</v>
      </c>
      <c r="DQ115" s="166"/>
      <c r="DR115" s="166"/>
      <c r="DS115" s="166"/>
      <c r="DT115" s="84"/>
      <c r="DU115" s="85"/>
      <c r="DV115" s="83" t="str">
        <f t="shared" si="174"/>
        <v>0</v>
      </c>
      <c r="DW115" s="167">
        <f t="shared" si="2564"/>
        <v>0</v>
      </c>
      <c r="DX115" s="168">
        <f t="shared" si="2565"/>
        <v>0</v>
      </c>
      <c r="DY115" s="168">
        <f t="shared" si="2566"/>
        <v>0</v>
      </c>
      <c r="DZ115" s="168">
        <f t="shared" si="2567"/>
        <v>0</v>
      </c>
      <c r="EA115" s="168">
        <f t="shared" si="2568"/>
        <v>0</v>
      </c>
      <c r="EB115" s="154">
        <f t="shared" ref="EB115:EC115" si="2886">EB114</f>
        <v>9</v>
      </c>
      <c r="EC115" s="173">
        <f t="shared" si="2886"/>
        <v>1172</v>
      </c>
      <c r="ED115" s="156" t="str">
        <f t="shared" si="2570"/>
        <v>1</v>
      </c>
      <c r="EE115" s="157">
        <f t="shared" si="182"/>
        <v>5</v>
      </c>
      <c r="EF115" s="169">
        <f t="shared" si="183"/>
        <v>0</v>
      </c>
      <c r="EG115" s="159"/>
      <c r="EH115" s="159"/>
      <c r="EI115" s="159"/>
      <c r="EJ115" s="78"/>
      <c r="EK115" s="79"/>
      <c r="EL115" s="77" t="str">
        <f t="shared" si="184"/>
        <v>0</v>
      </c>
      <c r="EM115" s="81">
        <f t="shared" si="2571"/>
        <v>0</v>
      </c>
      <c r="EN115" s="160">
        <f t="shared" si="2572"/>
        <v>0</v>
      </c>
      <c r="EO115" s="160">
        <f t="shared" si="2573"/>
        <v>0</v>
      </c>
      <c r="EP115" s="160">
        <f t="shared" si="2574"/>
        <v>0</v>
      </c>
      <c r="EQ115" s="160">
        <f t="shared" si="2575"/>
        <v>0</v>
      </c>
      <c r="ER115" s="161">
        <f t="shared" ref="ER115:ES115" si="2887">ER114</f>
        <v>10</v>
      </c>
      <c r="ES115" s="175">
        <f t="shared" si="2887"/>
        <v>1173</v>
      </c>
      <c r="ET115" s="163" t="str">
        <f t="shared" si="2577"/>
        <v>1</v>
      </c>
      <c r="EU115" s="164">
        <f t="shared" si="192"/>
        <v>19</v>
      </c>
      <c r="EV115" s="165">
        <f t="shared" si="193"/>
        <v>0</v>
      </c>
      <c r="EW115" s="166"/>
      <c r="EX115" s="166"/>
      <c r="EY115" s="166"/>
      <c r="EZ115" s="84"/>
      <c r="FA115" s="85"/>
      <c r="FB115" s="83" t="str">
        <f t="shared" si="194"/>
        <v>0</v>
      </c>
      <c r="FC115" s="167">
        <f t="shared" si="2578"/>
        <v>0</v>
      </c>
      <c r="FD115" s="168">
        <f t="shared" si="2579"/>
        <v>0</v>
      </c>
      <c r="FE115" s="168">
        <f t="shared" si="2580"/>
        <v>0</v>
      </c>
      <c r="FF115" s="168">
        <f t="shared" si="2581"/>
        <v>0</v>
      </c>
      <c r="FG115" s="168">
        <f t="shared" si="2582"/>
        <v>0</v>
      </c>
      <c r="FH115" s="154">
        <f t="shared" ref="FH115:FI115" si="2888">FH114</f>
        <v>11</v>
      </c>
      <c r="FI115" s="173">
        <f t="shared" si="2888"/>
        <v>1174</v>
      </c>
      <c r="FJ115" s="156" t="str">
        <f t="shared" si="2584"/>
        <v>1</v>
      </c>
      <c r="FK115" s="157">
        <f t="shared" si="202"/>
        <v>4</v>
      </c>
      <c r="FL115" s="158">
        <f t="shared" si="203"/>
        <v>0</v>
      </c>
      <c r="FM115" s="159"/>
      <c r="FN115" s="159"/>
      <c r="FO115" s="159"/>
      <c r="FP115" s="78"/>
      <c r="FQ115" s="79"/>
      <c r="FR115" s="77" t="str">
        <f t="shared" si="204"/>
        <v>0</v>
      </c>
      <c r="FS115" s="81">
        <f t="shared" si="2585"/>
        <v>0</v>
      </c>
      <c r="FT115" s="160">
        <f t="shared" si="2586"/>
        <v>0</v>
      </c>
      <c r="FU115" s="160">
        <f t="shared" si="2587"/>
        <v>0</v>
      </c>
      <c r="FV115" s="160">
        <f t="shared" si="2588"/>
        <v>0</v>
      </c>
      <c r="FW115" s="160">
        <f t="shared" si="2589"/>
        <v>0</v>
      </c>
      <c r="FX115" s="161">
        <f t="shared" ref="FX115:FY115" si="2889">FX114</f>
        <v>12</v>
      </c>
      <c r="FY115" s="175">
        <f t="shared" si="2889"/>
        <v>1175</v>
      </c>
      <c r="FZ115" s="163" t="str">
        <f t="shared" si="2591"/>
        <v>1</v>
      </c>
      <c r="GA115" s="164">
        <f t="shared" si="212"/>
        <v>2</v>
      </c>
      <c r="GB115" s="165">
        <f t="shared" si="213"/>
        <v>0</v>
      </c>
      <c r="GC115" s="166"/>
      <c r="GD115" s="166"/>
      <c r="GE115" s="166"/>
      <c r="GF115" s="84"/>
      <c r="GG115" s="85"/>
      <c r="GH115" s="83" t="str">
        <f t="shared" si="214"/>
        <v>0</v>
      </c>
      <c r="GI115" s="167">
        <f t="shared" si="2592"/>
        <v>0</v>
      </c>
      <c r="GJ115" s="168">
        <f t="shared" si="2593"/>
        <v>0</v>
      </c>
      <c r="GK115" s="168">
        <f t="shared" si="2594"/>
        <v>0</v>
      </c>
      <c r="GL115" s="168">
        <f t="shared" si="2595"/>
        <v>0</v>
      </c>
      <c r="GM115" s="168">
        <f t="shared" si="2596"/>
        <v>0</v>
      </c>
      <c r="GN115" s="154">
        <f t="shared" ref="GN115:GO115" si="2890">GN114</f>
        <v>13</v>
      </c>
      <c r="GO115" s="173">
        <f t="shared" si="2890"/>
        <v>1176</v>
      </c>
      <c r="GP115" s="156" t="str">
        <f t="shared" si="2598"/>
        <v>1</v>
      </c>
      <c r="GQ115" s="157">
        <f t="shared" si="222"/>
        <v>3</v>
      </c>
      <c r="GR115" s="158">
        <f t="shared" si="223"/>
        <v>0</v>
      </c>
      <c r="GS115" s="159"/>
      <c r="GT115" s="159"/>
      <c r="GU115" s="159"/>
      <c r="GV115" s="78"/>
      <c r="GW115" s="79"/>
      <c r="GX115" s="77" t="str">
        <f t="shared" si="224"/>
        <v>0</v>
      </c>
      <c r="GY115" s="81">
        <f t="shared" si="2599"/>
        <v>0</v>
      </c>
      <c r="GZ115" s="160">
        <f t="shared" si="2600"/>
        <v>0</v>
      </c>
      <c r="HA115" s="160">
        <f t="shared" si="2601"/>
        <v>0</v>
      </c>
      <c r="HB115" s="160">
        <f t="shared" si="2602"/>
        <v>0</v>
      </c>
      <c r="HC115" s="160">
        <f t="shared" si="2603"/>
        <v>0</v>
      </c>
      <c r="HD115" s="161">
        <f t="shared" ref="HD115:HE115" si="2891">HD114</f>
        <v>14</v>
      </c>
      <c r="HE115" s="175">
        <f t="shared" si="2891"/>
        <v>1177</v>
      </c>
      <c r="HF115" s="163" t="str">
        <f t="shared" si="2605"/>
        <v>1</v>
      </c>
      <c r="HG115" s="164">
        <f t="shared" si="232"/>
        <v>5</v>
      </c>
      <c r="HH115" s="165">
        <f t="shared" si="233"/>
        <v>0</v>
      </c>
      <c r="HI115" s="166"/>
      <c r="HJ115" s="166"/>
      <c r="HK115" s="166"/>
      <c r="HL115" s="84"/>
      <c r="HM115" s="85"/>
      <c r="HN115" s="83" t="str">
        <f t="shared" si="234"/>
        <v>0</v>
      </c>
      <c r="HO115" s="167">
        <f t="shared" si="2606"/>
        <v>0</v>
      </c>
      <c r="HP115" s="168">
        <f t="shared" si="2607"/>
        <v>0</v>
      </c>
      <c r="HQ115" s="168">
        <f t="shared" si="2608"/>
        <v>0</v>
      </c>
      <c r="HR115" s="168">
        <f t="shared" si="2609"/>
        <v>0</v>
      </c>
      <c r="HS115" s="168">
        <f t="shared" si="2610"/>
        <v>0</v>
      </c>
      <c r="HT115" s="154">
        <f t="shared" ref="HT115:HU115" si="2892">HT114</f>
        <v>15</v>
      </c>
      <c r="HU115" s="173">
        <f t="shared" si="2892"/>
        <v>1178</v>
      </c>
      <c r="HV115" s="156" t="str">
        <f t="shared" si="2612"/>
        <v>1</v>
      </c>
      <c r="HW115" s="157" t="str">
        <f t="shared" si="242"/>
        <v/>
      </c>
      <c r="HX115" s="169">
        <f t="shared" si="243"/>
        <v>0</v>
      </c>
      <c r="HY115" s="159"/>
      <c r="HZ115" s="159"/>
      <c r="IA115" s="159"/>
      <c r="IB115" s="160"/>
      <c r="IC115" s="160"/>
      <c r="ID115" s="160" t="str">
        <f t="shared" si="244"/>
        <v>0</v>
      </c>
      <c r="IE115" s="160">
        <f t="shared" si="2613"/>
        <v>0</v>
      </c>
      <c r="IF115" s="160">
        <f t="shared" si="2614"/>
        <v>0</v>
      </c>
      <c r="IG115" s="160">
        <f t="shared" si="2615"/>
        <v>0</v>
      </c>
      <c r="IH115" s="160">
        <f t="shared" si="2616"/>
        <v>0</v>
      </c>
      <c r="II115" s="160">
        <f t="shared" si="2617"/>
        <v>0</v>
      </c>
      <c r="IJ115" s="161">
        <f t="shared" ref="IJ115:IK115" si="2893">IJ114</f>
        <v>16</v>
      </c>
      <c r="IK115" s="175">
        <f t="shared" si="2893"/>
        <v>1179</v>
      </c>
      <c r="IL115" s="163" t="str">
        <f t="shared" si="2619"/>
        <v>1</v>
      </c>
      <c r="IM115" s="164" t="str">
        <f t="shared" si="252"/>
        <v/>
      </c>
      <c r="IN115" s="165">
        <f t="shared" si="253"/>
        <v>0</v>
      </c>
      <c r="IO115" s="166"/>
      <c r="IP115" s="166"/>
      <c r="IQ115" s="166"/>
      <c r="IR115" s="168"/>
      <c r="IS115" s="168"/>
      <c r="IT115" s="170" t="str">
        <f t="shared" si="254"/>
        <v>0</v>
      </c>
      <c r="IU115" s="170">
        <f t="shared" si="2620"/>
        <v>0</v>
      </c>
      <c r="IV115" s="168">
        <f t="shared" si="2621"/>
        <v>0</v>
      </c>
      <c r="IW115" s="168">
        <f t="shared" si="2622"/>
        <v>0</v>
      </c>
      <c r="IX115" s="168">
        <f t="shared" si="2623"/>
        <v>0</v>
      </c>
      <c r="IY115" s="168">
        <f t="shared" si="2624"/>
        <v>0</v>
      </c>
      <c r="IZ115" s="154">
        <f t="shared" ref="IZ115:JA115" si="2894">IZ114</f>
        <v>17</v>
      </c>
      <c r="JA115" s="173">
        <f t="shared" si="2894"/>
        <v>1180</v>
      </c>
      <c r="JB115" s="156" t="str">
        <f t="shared" si="2626"/>
        <v>1</v>
      </c>
      <c r="JC115" s="157" t="str">
        <f t="shared" si="262"/>
        <v/>
      </c>
      <c r="JD115" s="158">
        <f t="shared" si="263"/>
        <v>0</v>
      </c>
      <c r="JE115" s="159"/>
      <c r="JF115" s="159"/>
      <c r="JG115" s="159"/>
      <c r="JH115" s="160"/>
      <c r="JI115" s="160"/>
      <c r="JJ115" s="171" t="str">
        <f t="shared" si="264"/>
        <v>0</v>
      </c>
      <c r="JK115" s="171">
        <f t="shared" si="2627"/>
        <v>0</v>
      </c>
      <c r="JL115" s="160">
        <f t="shared" si="2628"/>
        <v>0</v>
      </c>
      <c r="JM115" s="160">
        <f t="shared" si="2629"/>
        <v>0</v>
      </c>
      <c r="JN115" s="160">
        <f t="shared" si="2630"/>
        <v>0</v>
      </c>
      <c r="JO115" s="160">
        <f t="shared" si="2631"/>
        <v>0</v>
      </c>
      <c r="JP115" s="161">
        <f t="shared" ref="JP115:JQ115" si="2895">JP114</f>
        <v>18</v>
      </c>
      <c r="JQ115" s="175">
        <f t="shared" si="2895"/>
        <v>1181</v>
      </c>
      <c r="JR115" s="163" t="str">
        <f t="shared" si="2633"/>
        <v>1</v>
      </c>
      <c r="JS115" s="164" t="str">
        <f t="shared" si="272"/>
        <v/>
      </c>
      <c r="JT115" s="165">
        <f t="shared" si="273"/>
        <v>0</v>
      </c>
      <c r="JU115" s="166"/>
      <c r="JV115" s="166"/>
      <c r="JW115" s="166"/>
      <c r="JX115" s="168"/>
      <c r="JY115" s="168"/>
      <c r="JZ115" s="170" t="str">
        <f t="shared" si="274"/>
        <v>0</v>
      </c>
      <c r="KA115" s="170">
        <f t="shared" si="2634"/>
        <v>0</v>
      </c>
      <c r="KB115" s="168">
        <f t="shared" si="2635"/>
        <v>0</v>
      </c>
      <c r="KC115" s="168">
        <f t="shared" si="2636"/>
        <v>0</v>
      </c>
      <c r="KD115" s="168">
        <f t="shared" si="2637"/>
        <v>0</v>
      </c>
      <c r="KE115" s="168">
        <f t="shared" si="2638"/>
        <v>0</v>
      </c>
      <c r="KF115" s="154">
        <f t="shared" ref="KF115:KG115" si="2896">KF114</f>
        <v>19</v>
      </c>
      <c r="KG115" s="173">
        <f t="shared" si="2896"/>
        <v>1182</v>
      </c>
      <c r="KH115" s="156" t="str">
        <f t="shared" si="2640"/>
        <v>1</v>
      </c>
      <c r="KI115" s="157" t="str">
        <f t="shared" si="282"/>
        <v/>
      </c>
      <c r="KJ115" s="158">
        <f t="shared" si="283"/>
        <v>0</v>
      </c>
      <c r="KK115" s="159"/>
      <c r="KL115" s="159"/>
      <c r="KM115" s="159"/>
      <c r="KN115" s="160"/>
      <c r="KO115" s="160"/>
      <c r="KP115" s="171" t="str">
        <f t="shared" si="284"/>
        <v>0</v>
      </c>
      <c r="KQ115" s="171">
        <f t="shared" si="2641"/>
        <v>0</v>
      </c>
      <c r="KR115" s="160">
        <f t="shared" si="2642"/>
        <v>0</v>
      </c>
      <c r="KS115" s="160">
        <f t="shared" si="2643"/>
        <v>0</v>
      </c>
      <c r="KT115" s="160">
        <f t="shared" si="2644"/>
        <v>0</v>
      </c>
      <c r="KU115" s="160">
        <f t="shared" si="2645"/>
        <v>0</v>
      </c>
      <c r="KV115" s="161">
        <f t="shared" ref="KV115:KW115" si="2897">KV114</f>
        <v>20</v>
      </c>
      <c r="KW115" s="175">
        <f t="shared" si="2897"/>
        <v>1183</v>
      </c>
      <c r="KX115" s="163" t="str">
        <f t="shared" si="2647"/>
        <v>1</v>
      </c>
      <c r="KY115" s="164" t="str">
        <f t="shared" si="292"/>
        <v/>
      </c>
      <c r="KZ115" s="165">
        <f t="shared" si="293"/>
        <v>0</v>
      </c>
      <c r="LA115" s="166"/>
      <c r="LB115" s="166"/>
      <c r="LC115" s="166"/>
      <c r="LD115" s="168"/>
      <c r="LE115" s="168"/>
      <c r="LF115" s="170" t="str">
        <f t="shared" si="294"/>
        <v>0</v>
      </c>
      <c r="LG115" s="170">
        <f t="shared" si="2648"/>
        <v>0</v>
      </c>
      <c r="LH115" s="168">
        <f t="shared" si="2649"/>
        <v>0</v>
      </c>
      <c r="LI115" s="168">
        <f t="shared" si="2650"/>
        <v>0</v>
      </c>
      <c r="LJ115" s="168">
        <f t="shared" si="2651"/>
        <v>0</v>
      </c>
      <c r="LK115" s="168">
        <f t="shared" si="2652"/>
        <v>0</v>
      </c>
      <c r="LL115" s="172"/>
      <c r="LM115" s="172"/>
      <c r="LN115" s="168" t="str">
        <f t="shared" si="2653"/>
        <v>#REF!</v>
      </c>
      <c r="LO115" s="168" t="str">
        <f t="shared" si="2654"/>
        <v>#REF!</v>
      </c>
      <c r="LP115" s="168" t="str">
        <f t="shared" si="2655"/>
        <v>#REF!</v>
      </c>
      <c r="LQ115" s="168" t="str">
        <f t="shared" si="2656"/>
        <v>#REF!</v>
      </c>
    </row>
    <row r="116" ht="15.75" customHeight="1">
      <c r="A116" s="151">
        <v>46218.0</v>
      </c>
      <c r="B116" s="152" t="s">
        <v>27</v>
      </c>
      <c r="C116" s="153">
        <f t="shared" si="99"/>
        <v>0</v>
      </c>
      <c r="D116" s="154">
        <f t="shared" ref="D116:E116" si="2898">D115</f>
        <v>1</v>
      </c>
      <c r="E116" s="173">
        <f t="shared" si="2898"/>
        <v>1164</v>
      </c>
      <c r="F116" s="156" t="str">
        <f t="shared" si="2778"/>
        <v>1</v>
      </c>
      <c r="G116" s="157">
        <f t="shared" si="102"/>
        <v>1</v>
      </c>
      <c r="H116" s="158">
        <f t="shared" si="103"/>
        <v>0</v>
      </c>
      <c r="I116" s="159"/>
      <c r="J116" s="159"/>
      <c r="K116" s="159"/>
      <c r="L116" s="78"/>
      <c r="M116" s="79"/>
      <c r="N116" s="77" t="str">
        <f t="shared" si="104"/>
        <v>0</v>
      </c>
      <c r="O116" s="81">
        <f t="shared" si="2515"/>
        <v>0</v>
      </c>
      <c r="P116" s="160">
        <f t="shared" si="2516"/>
        <v>0</v>
      </c>
      <c r="Q116" s="160">
        <f t="shared" si="2517"/>
        <v>0</v>
      </c>
      <c r="R116" s="160">
        <f t="shared" si="2518"/>
        <v>0</v>
      </c>
      <c r="S116" s="160">
        <f t="shared" si="2519"/>
        <v>0</v>
      </c>
      <c r="T116" s="161">
        <f t="shared" ref="T116:U116" si="2899">T115</f>
        <v>2</v>
      </c>
      <c r="U116" s="175">
        <f t="shared" si="2899"/>
        <v>1165</v>
      </c>
      <c r="V116" s="163" t="str">
        <f t="shared" si="2521"/>
        <v>1</v>
      </c>
      <c r="W116" s="164">
        <f t="shared" si="112"/>
        <v>1</v>
      </c>
      <c r="X116" s="165">
        <f t="shared" si="113"/>
        <v>0</v>
      </c>
      <c r="Y116" s="166"/>
      <c r="Z116" s="166"/>
      <c r="AA116" s="166"/>
      <c r="AB116" s="84"/>
      <c r="AC116" s="85"/>
      <c r="AD116" s="83" t="str">
        <f t="shared" si="114"/>
        <v>0</v>
      </c>
      <c r="AE116" s="167">
        <f t="shared" si="2522"/>
        <v>0</v>
      </c>
      <c r="AF116" s="168">
        <f t="shared" si="2523"/>
        <v>0</v>
      </c>
      <c r="AG116" s="168">
        <f t="shared" si="2524"/>
        <v>0</v>
      </c>
      <c r="AH116" s="168">
        <f t="shared" si="2525"/>
        <v>0</v>
      </c>
      <c r="AI116" s="168">
        <f t="shared" si="2526"/>
        <v>0</v>
      </c>
      <c r="AJ116" s="154">
        <f t="shared" ref="AJ116:AK116" si="2900">AJ115</f>
        <v>3</v>
      </c>
      <c r="AK116" s="173">
        <f t="shared" si="2900"/>
        <v>1166</v>
      </c>
      <c r="AL116" s="156" t="str">
        <f t="shared" si="2528"/>
        <v>1</v>
      </c>
      <c r="AM116" s="157">
        <f t="shared" si="122"/>
        <v>2</v>
      </c>
      <c r="AN116" s="158">
        <f t="shared" si="123"/>
        <v>0</v>
      </c>
      <c r="AO116" s="159"/>
      <c r="AP116" s="159"/>
      <c r="AQ116" s="159"/>
      <c r="AR116" s="78"/>
      <c r="AS116" s="79"/>
      <c r="AT116" s="77" t="str">
        <f t="shared" si="124"/>
        <v>0</v>
      </c>
      <c r="AU116" s="81">
        <f t="shared" si="2529"/>
        <v>0</v>
      </c>
      <c r="AV116" s="160">
        <f t="shared" si="2530"/>
        <v>0</v>
      </c>
      <c r="AW116" s="160">
        <f t="shared" si="2531"/>
        <v>0</v>
      </c>
      <c r="AX116" s="160">
        <f t="shared" si="2532"/>
        <v>0</v>
      </c>
      <c r="AY116" s="160">
        <f t="shared" si="2533"/>
        <v>0</v>
      </c>
      <c r="AZ116" s="161">
        <f t="shared" ref="AZ116:BA116" si="2901">AZ115</f>
        <v>4</v>
      </c>
      <c r="BA116" s="175">
        <f t="shared" si="2901"/>
        <v>1167</v>
      </c>
      <c r="BB116" s="163" t="str">
        <f t="shared" si="2535"/>
        <v>1</v>
      </c>
      <c r="BC116" s="164">
        <f t="shared" si="132"/>
        <v>4</v>
      </c>
      <c r="BD116" s="165">
        <f t="shared" si="133"/>
        <v>0</v>
      </c>
      <c r="BE116" s="166"/>
      <c r="BF116" s="166"/>
      <c r="BG116" s="166"/>
      <c r="BH116" s="84"/>
      <c r="BI116" s="85"/>
      <c r="BJ116" s="83" t="str">
        <f t="shared" si="134"/>
        <v>0</v>
      </c>
      <c r="BK116" s="167">
        <f t="shared" si="2536"/>
        <v>0</v>
      </c>
      <c r="BL116" s="168">
        <f t="shared" si="2537"/>
        <v>0</v>
      </c>
      <c r="BM116" s="168">
        <f t="shared" si="2538"/>
        <v>0</v>
      </c>
      <c r="BN116" s="168">
        <f t="shared" si="2539"/>
        <v>0</v>
      </c>
      <c r="BO116" s="168">
        <f t="shared" si="2540"/>
        <v>0</v>
      </c>
      <c r="BP116" s="154">
        <f t="shared" ref="BP116:BQ116" si="2902">BP115</f>
        <v>5</v>
      </c>
      <c r="BQ116" s="173">
        <f t="shared" si="2902"/>
        <v>1168</v>
      </c>
      <c r="BR116" s="156" t="str">
        <f t="shared" si="2542"/>
        <v>1</v>
      </c>
      <c r="BS116" s="157">
        <f t="shared" si="142"/>
        <v>4</v>
      </c>
      <c r="BT116" s="158">
        <f t="shared" si="143"/>
        <v>0</v>
      </c>
      <c r="BU116" s="159"/>
      <c r="BV116" s="159"/>
      <c r="BW116" s="159"/>
      <c r="BX116" s="78"/>
      <c r="BY116" s="79"/>
      <c r="BZ116" s="77" t="str">
        <f t="shared" si="144"/>
        <v>0</v>
      </c>
      <c r="CA116" s="81">
        <f t="shared" si="2543"/>
        <v>0</v>
      </c>
      <c r="CB116" s="160">
        <f t="shared" si="2544"/>
        <v>0</v>
      </c>
      <c r="CC116" s="160">
        <f t="shared" si="2545"/>
        <v>0</v>
      </c>
      <c r="CD116" s="160">
        <f t="shared" si="2546"/>
        <v>0</v>
      </c>
      <c r="CE116" s="160">
        <f t="shared" si="2547"/>
        <v>0</v>
      </c>
      <c r="CF116" s="161">
        <f t="shared" ref="CF116:CG116" si="2903">CF115</f>
        <v>6</v>
      </c>
      <c r="CG116" s="175">
        <f t="shared" si="2903"/>
        <v>1169</v>
      </c>
      <c r="CH116" s="163" t="str">
        <f t="shared" si="2549"/>
        <v>1</v>
      </c>
      <c r="CI116" s="164">
        <f t="shared" si="152"/>
        <v>2</v>
      </c>
      <c r="CJ116" s="165">
        <f t="shared" si="153"/>
        <v>0</v>
      </c>
      <c r="CK116" s="166"/>
      <c r="CL116" s="166"/>
      <c r="CM116" s="166"/>
      <c r="CN116" s="84"/>
      <c r="CO116" s="85"/>
      <c r="CP116" s="83" t="str">
        <f t="shared" si="154"/>
        <v>0</v>
      </c>
      <c r="CQ116" s="167">
        <f t="shared" si="2550"/>
        <v>0</v>
      </c>
      <c r="CR116" s="168">
        <f t="shared" si="2551"/>
        <v>0</v>
      </c>
      <c r="CS116" s="168">
        <f t="shared" si="2552"/>
        <v>0</v>
      </c>
      <c r="CT116" s="168">
        <f t="shared" si="2553"/>
        <v>0</v>
      </c>
      <c r="CU116" s="168">
        <f t="shared" si="2554"/>
        <v>0</v>
      </c>
      <c r="CV116" s="154">
        <f t="shared" ref="CV116:CW116" si="2904">CV115</f>
        <v>7</v>
      </c>
      <c r="CW116" s="173">
        <f t="shared" si="2904"/>
        <v>1170</v>
      </c>
      <c r="CX116" s="156" t="str">
        <f t="shared" si="2556"/>
        <v>1</v>
      </c>
      <c r="CY116" s="157">
        <f t="shared" si="162"/>
        <v>2</v>
      </c>
      <c r="CZ116" s="158">
        <f t="shared" si="163"/>
        <v>0</v>
      </c>
      <c r="DA116" s="159"/>
      <c r="DB116" s="159"/>
      <c r="DC116" s="159"/>
      <c r="DD116" s="78"/>
      <c r="DE116" s="79"/>
      <c r="DF116" s="77" t="str">
        <f t="shared" si="164"/>
        <v>0</v>
      </c>
      <c r="DG116" s="81">
        <f t="shared" si="2557"/>
        <v>0</v>
      </c>
      <c r="DH116" s="160">
        <f t="shared" si="2558"/>
        <v>0</v>
      </c>
      <c r="DI116" s="160">
        <f t="shared" si="2559"/>
        <v>0</v>
      </c>
      <c r="DJ116" s="160">
        <f t="shared" si="2560"/>
        <v>0</v>
      </c>
      <c r="DK116" s="160">
        <f t="shared" si="2561"/>
        <v>0</v>
      </c>
      <c r="DL116" s="161">
        <f t="shared" ref="DL116:DM116" si="2905">DL115</f>
        <v>8</v>
      </c>
      <c r="DM116" s="175">
        <f t="shared" si="2905"/>
        <v>1171</v>
      </c>
      <c r="DN116" s="163" t="str">
        <f t="shared" si="2563"/>
        <v>1</v>
      </c>
      <c r="DO116" s="164">
        <f t="shared" si="172"/>
        <v>2</v>
      </c>
      <c r="DP116" s="165">
        <f t="shared" si="173"/>
        <v>0</v>
      </c>
      <c r="DQ116" s="166"/>
      <c r="DR116" s="166"/>
      <c r="DS116" s="166"/>
      <c r="DT116" s="84"/>
      <c r="DU116" s="85"/>
      <c r="DV116" s="83" t="str">
        <f t="shared" si="174"/>
        <v>0</v>
      </c>
      <c r="DW116" s="167">
        <f t="shared" si="2564"/>
        <v>0</v>
      </c>
      <c r="DX116" s="168">
        <f t="shared" si="2565"/>
        <v>0</v>
      </c>
      <c r="DY116" s="168">
        <f t="shared" si="2566"/>
        <v>0</v>
      </c>
      <c r="DZ116" s="168">
        <f t="shared" si="2567"/>
        <v>0</v>
      </c>
      <c r="EA116" s="168">
        <f t="shared" si="2568"/>
        <v>0</v>
      </c>
      <c r="EB116" s="154">
        <f t="shared" ref="EB116:EC116" si="2906">EB115</f>
        <v>9</v>
      </c>
      <c r="EC116" s="173">
        <f t="shared" si="2906"/>
        <v>1172</v>
      </c>
      <c r="ED116" s="156" t="str">
        <f t="shared" si="2570"/>
        <v>1</v>
      </c>
      <c r="EE116" s="157">
        <f t="shared" si="182"/>
        <v>5</v>
      </c>
      <c r="EF116" s="169">
        <f t="shared" si="183"/>
        <v>0</v>
      </c>
      <c r="EG116" s="159"/>
      <c r="EH116" s="159"/>
      <c r="EI116" s="159"/>
      <c r="EJ116" s="78"/>
      <c r="EK116" s="79"/>
      <c r="EL116" s="77" t="str">
        <f t="shared" si="184"/>
        <v>0</v>
      </c>
      <c r="EM116" s="81">
        <f t="shared" si="2571"/>
        <v>0</v>
      </c>
      <c r="EN116" s="160">
        <f t="shared" si="2572"/>
        <v>0</v>
      </c>
      <c r="EO116" s="160">
        <f t="shared" si="2573"/>
        <v>0</v>
      </c>
      <c r="EP116" s="160">
        <f t="shared" si="2574"/>
        <v>0</v>
      </c>
      <c r="EQ116" s="160">
        <f t="shared" si="2575"/>
        <v>0</v>
      </c>
      <c r="ER116" s="161">
        <f t="shared" ref="ER116:ES116" si="2907">ER115</f>
        <v>10</v>
      </c>
      <c r="ES116" s="175">
        <f t="shared" si="2907"/>
        <v>1173</v>
      </c>
      <c r="ET116" s="163" t="str">
        <f t="shared" si="2577"/>
        <v>1</v>
      </c>
      <c r="EU116" s="164">
        <f t="shared" si="192"/>
        <v>19</v>
      </c>
      <c r="EV116" s="165">
        <f t="shared" si="193"/>
        <v>0</v>
      </c>
      <c r="EW116" s="166"/>
      <c r="EX116" s="166"/>
      <c r="EY116" s="166"/>
      <c r="EZ116" s="84"/>
      <c r="FA116" s="85"/>
      <c r="FB116" s="83" t="str">
        <f t="shared" si="194"/>
        <v>0</v>
      </c>
      <c r="FC116" s="167">
        <f t="shared" si="2578"/>
        <v>0</v>
      </c>
      <c r="FD116" s="168">
        <f t="shared" si="2579"/>
        <v>0</v>
      </c>
      <c r="FE116" s="168">
        <f t="shared" si="2580"/>
        <v>0</v>
      </c>
      <c r="FF116" s="168">
        <f t="shared" si="2581"/>
        <v>0</v>
      </c>
      <c r="FG116" s="168">
        <f t="shared" si="2582"/>
        <v>0</v>
      </c>
      <c r="FH116" s="154">
        <f t="shared" ref="FH116:FI116" si="2908">FH115</f>
        <v>11</v>
      </c>
      <c r="FI116" s="173">
        <f t="shared" si="2908"/>
        <v>1174</v>
      </c>
      <c r="FJ116" s="156" t="str">
        <f t="shared" si="2584"/>
        <v>1</v>
      </c>
      <c r="FK116" s="157">
        <f t="shared" si="202"/>
        <v>4</v>
      </c>
      <c r="FL116" s="158">
        <f t="shared" si="203"/>
        <v>0</v>
      </c>
      <c r="FM116" s="159"/>
      <c r="FN116" s="159"/>
      <c r="FO116" s="159"/>
      <c r="FP116" s="78"/>
      <c r="FQ116" s="79"/>
      <c r="FR116" s="77" t="str">
        <f t="shared" si="204"/>
        <v>0</v>
      </c>
      <c r="FS116" s="81">
        <f t="shared" si="2585"/>
        <v>0</v>
      </c>
      <c r="FT116" s="160">
        <f t="shared" si="2586"/>
        <v>0</v>
      </c>
      <c r="FU116" s="160">
        <f t="shared" si="2587"/>
        <v>0</v>
      </c>
      <c r="FV116" s="160">
        <f t="shared" si="2588"/>
        <v>0</v>
      </c>
      <c r="FW116" s="160">
        <f t="shared" si="2589"/>
        <v>0</v>
      </c>
      <c r="FX116" s="161">
        <f t="shared" ref="FX116:FY116" si="2909">FX115</f>
        <v>12</v>
      </c>
      <c r="FY116" s="175">
        <f t="shared" si="2909"/>
        <v>1175</v>
      </c>
      <c r="FZ116" s="163" t="str">
        <f t="shared" si="2591"/>
        <v>1</v>
      </c>
      <c r="GA116" s="164">
        <f t="shared" si="212"/>
        <v>2</v>
      </c>
      <c r="GB116" s="165">
        <f t="shared" si="213"/>
        <v>0</v>
      </c>
      <c r="GC116" s="166"/>
      <c r="GD116" s="166"/>
      <c r="GE116" s="166"/>
      <c r="GF116" s="84"/>
      <c r="GG116" s="85"/>
      <c r="GH116" s="83" t="str">
        <f t="shared" si="214"/>
        <v>0</v>
      </c>
      <c r="GI116" s="167">
        <f t="shared" si="2592"/>
        <v>0</v>
      </c>
      <c r="GJ116" s="168">
        <f t="shared" si="2593"/>
        <v>0</v>
      </c>
      <c r="GK116" s="168">
        <f t="shared" si="2594"/>
        <v>0</v>
      </c>
      <c r="GL116" s="168">
        <f t="shared" si="2595"/>
        <v>0</v>
      </c>
      <c r="GM116" s="168">
        <f t="shared" si="2596"/>
        <v>0</v>
      </c>
      <c r="GN116" s="154">
        <f t="shared" ref="GN116:GO116" si="2910">GN115</f>
        <v>13</v>
      </c>
      <c r="GO116" s="173">
        <f t="shared" si="2910"/>
        <v>1176</v>
      </c>
      <c r="GP116" s="156" t="str">
        <f t="shared" si="2598"/>
        <v>1</v>
      </c>
      <c r="GQ116" s="157">
        <f t="shared" si="222"/>
        <v>3</v>
      </c>
      <c r="GR116" s="158">
        <f t="shared" si="223"/>
        <v>0</v>
      </c>
      <c r="GS116" s="159"/>
      <c r="GT116" s="159"/>
      <c r="GU116" s="159"/>
      <c r="GV116" s="78"/>
      <c r="GW116" s="79"/>
      <c r="GX116" s="77" t="str">
        <f t="shared" si="224"/>
        <v>0</v>
      </c>
      <c r="GY116" s="81">
        <f t="shared" si="2599"/>
        <v>0</v>
      </c>
      <c r="GZ116" s="160">
        <f t="shared" si="2600"/>
        <v>0</v>
      </c>
      <c r="HA116" s="160">
        <f t="shared" si="2601"/>
        <v>0</v>
      </c>
      <c r="HB116" s="160">
        <f t="shared" si="2602"/>
        <v>0</v>
      </c>
      <c r="HC116" s="160">
        <f t="shared" si="2603"/>
        <v>0</v>
      </c>
      <c r="HD116" s="161">
        <f t="shared" ref="HD116:HE116" si="2911">HD115</f>
        <v>14</v>
      </c>
      <c r="HE116" s="175">
        <f t="shared" si="2911"/>
        <v>1177</v>
      </c>
      <c r="HF116" s="163" t="str">
        <f t="shared" si="2605"/>
        <v>1</v>
      </c>
      <c r="HG116" s="164">
        <f t="shared" si="232"/>
        <v>5</v>
      </c>
      <c r="HH116" s="165">
        <f t="shared" si="233"/>
        <v>0</v>
      </c>
      <c r="HI116" s="166"/>
      <c r="HJ116" s="166"/>
      <c r="HK116" s="166"/>
      <c r="HL116" s="84"/>
      <c r="HM116" s="85"/>
      <c r="HN116" s="83" t="str">
        <f t="shared" si="234"/>
        <v>0</v>
      </c>
      <c r="HO116" s="167">
        <f t="shared" si="2606"/>
        <v>0</v>
      </c>
      <c r="HP116" s="168">
        <f t="shared" si="2607"/>
        <v>0</v>
      </c>
      <c r="HQ116" s="168">
        <f t="shared" si="2608"/>
        <v>0</v>
      </c>
      <c r="HR116" s="168">
        <f t="shared" si="2609"/>
        <v>0</v>
      </c>
      <c r="HS116" s="168">
        <f t="shared" si="2610"/>
        <v>0</v>
      </c>
      <c r="HT116" s="154">
        <f t="shared" ref="HT116:HU116" si="2912">HT115</f>
        <v>15</v>
      </c>
      <c r="HU116" s="173">
        <f t="shared" si="2912"/>
        <v>1178</v>
      </c>
      <c r="HV116" s="156" t="str">
        <f t="shared" si="2612"/>
        <v>1</v>
      </c>
      <c r="HW116" s="157" t="str">
        <f t="shared" si="242"/>
        <v/>
      </c>
      <c r="HX116" s="169">
        <f t="shared" si="243"/>
        <v>0</v>
      </c>
      <c r="HY116" s="159"/>
      <c r="HZ116" s="159"/>
      <c r="IA116" s="159"/>
      <c r="IB116" s="160"/>
      <c r="IC116" s="160"/>
      <c r="ID116" s="160" t="str">
        <f t="shared" si="244"/>
        <v>0</v>
      </c>
      <c r="IE116" s="160">
        <f t="shared" si="2613"/>
        <v>0</v>
      </c>
      <c r="IF116" s="160">
        <f t="shared" si="2614"/>
        <v>0</v>
      </c>
      <c r="IG116" s="160">
        <f t="shared" si="2615"/>
        <v>0</v>
      </c>
      <c r="IH116" s="160">
        <f t="shared" si="2616"/>
        <v>0</v>
      </c>
      <c r="II116" s="160">
        <f t="shared" si="2617"/>
        <v>0</v>
      </c>
      <c r="IJ116" s="161">
        <f t="shared" ref="IJ116:IK116" si="2913">IJ115</f>
        <v>16</v>
      </c>
      <c r="IK116" s="175">
        <f t="shared" si="2913"/>
        <v>1179</v>
      </c>
      <c r="IL116" s="163" t="str">
        <f t="shared" si="2619"/>
        <v>1</v>
      </c>
      <c r="IM116" s="164" t="str">
        <f t="shared" si="252"/>
        <v/>
      </c>
      <c r="IN116" s="165">
        <f t="shared" si="253"/>
        <v>0</v>
      </c>
      <c r="IO116" s="166"/>
      <c r="IP116" s="166"/>
      <c r="IQ116" s="166"/>
      <c r="IR116" s="168"/>
      <c r="IS116" s="168"/>
      <c r="IT116" s="170" t="str">
        <f t="shared" si="254"/>
        <v>0</v>
      </c>
      <c r="IU116" s="170">
        <f t="shared" si="2620"/>
        <v>0</v>
      </c>
      <c r="IV116" s="168">
        <f t="shared" si="2621"/>
        <v>0</v>
      </c>
      <c r="IW116" s="168">
        <f t="shared" si="2622"/>
        <v>0</v>
      </c>
      <c r="IX116" s="168">
        <f t="shared" si="2623"/>
        <v>0</v>
      </c>
      <c r="IY116" s="168">
        <f t="shared" si="2624"/>
        <v>0</v>
      </c>
      <c r="IZ116" s="154">
        <f t="shared" ref="IZ116:JA116" si="2914">IZ115</f>
        <v>17</v>
      </c>
      <c r="JA116" s="173">
        <f t="shared" si="2914"/>
        <v>1180</v>
      </c>
      <c r="JB116" s="156" t="str">
        <f t="shared" si="2626"/>
        <v>1</v>
      </c>
      <c r="JC116" s="157" t="str">
        <f t="shared" si="262"/>
        <v/>
      </c>
      <c r="JD116" s="158">
        <f t="shared" si="263"/>
        <v>0</v>
      </c>
      <c r="JE116" s="159"/>
      <c r="JF116" s="159"/>
      <c r="JG116" s="159"/>
      <c r="JH116" s="160"/>
      <c r="JI116" s="160"/>
      <c r="JJ116" s="171" t="str">
        <f t="shared" si="264"/>
        <v>0</v>
      </c>
      <c r="JK116" s="171">
        <f t="shared" si="2627"/>
        <v>0</v>
      </c>
      <c r="JL116" s="160">
        <f t="shared" si="2628"/>
        <v>0</v>
      </c>
      <c r="JM116" s="160">
        <f t="shared" si="2629"/>
        <v>0</v>
      </c>
      <c r="JN116" s="160">
        <f t="shared" si="2630"/>
        <v>0</v>
      </c>
      <c r="JO116" s="160">
        <f t="shared" si="2631"/>
        <v>0</v>
      </c>
      <c r="JP116" s="161">
        <f t="shared" ref="JP116:JQ116" si="2915">JP115</f>
        <v>18</v>
      </c>
      <c r="JQ116" s="175">
        <f t="shared" si="2915"/>
        <v>1181</v>
      </c>
      <c r="JR116" s="163" t="str">
        <f t="shared" si="2633"/>
        <v>1</v>
      </c>
      <c r="JS116" s="164" t="str">
        <f t="shared" si="272"/>
        <v/>
      </c>
      <c r="JT116" s="165">
        <f t="shared" si="273"/>
        <v>0</v>
      </c>
      <c r="JU116" s="166"/>
      <c r="JV116" s="166"/>
      <c r="JW116" s="166"/>
      <c r="JX116" s="168"/>
      <c r="JY116" s="168"/>
      <c r="JZ116" s="170" t="str">
        <f t="shared" si="274"/>
        <v>0</v>
      </c>
      <c r="KA116" s="170">
        <f t="shared" si="2634"/>
        <v>0</v>
      </c>
      <c r="KB116" s="168">
        <f t="shared" si="2635"/>
        <v>0</v>
      </c>
      <c r="KC116" s="168">
        <f t="shared" si="2636"/>
        <v>0</v>
      </c>
      <c r="KD116" s="168">
        <f t="shared" si="2637"/>
        <v>0</v>
      </c>
      <c r="KE116" s="168">
        <f t="shared" si="2638"/>
        <v>0</v>
      </c>
      <c r="KF116" s="154">
        <f t="shared" ref="KF116:KG116" si="2916">KF115</f>
        <v>19</v>
      </c>
      <c r="KG116" s="173">
        <f t="shared" si="2916"/>
        <v>1182</v>
      </c>
      <c r="KH116" s="156" t="str">
        <f t="shared" si="2640"/>
        <v>1</v>
      </c>
      <c r="KI116" s="157" t="str">
        <f t="shared" si="282"/>
        <v/>
      </c>
      <c r="KJ116" s="158">
        <f t="shared" si="283"/>
        <v>0</v>
      </c>
      <c r="KK116" s="159"/>
      <c r="KL116" s="159"/>
      <c r="KM116" s="159"/>
      <c r="KN116" s="160"/>
      <c r="KO116" s="160"/>
      <c r="KP116" s="171" t="str">
        <f t="shared" si="284"/>
        <v>0</v>
      </c>
      <c r="KQ116" s="171">
        <f t="shared" si="2641"/>
        <v>0</v>
      </c>
      <c r="KR116" s="160">
        <f t="shared" si="2642"/>
        <v>0</v>
      </c>
      <c r="KS116" s="160">
        <f t="shared" si="2643"/>
        <v>0</v>
      </c>
      <c r="KT116" s="160">
        <f t="shared" si="2644"/>
        <v>0</v>
      </c>
      <c r="KU116" s="160">
        <f t="shared" si="2645"/>
        <v>0</v>
      </c>
      <c r="KV116" s="161">
        <f t="shared" ref="KV116:KW116" si="2917">KV115</f>
        <v>20</v>
      </c>
      <c r="KW116" s="175">
        <f t="shared" si="2917"/>
        <v>1183</v>
      </c>
      <c r="KX116" s="163" t="str">
        <f t="shared" si="2647"/>
        <v>1</v>
      </c>
      <c r="KY116" s="164" t="str">
        <f t="shared" si="292"/>
        <v/>
      </c>
      <c r="KZ116" s="165">
        <f t="shared" si="293"/>
        <v>0</v>
      </c>
      <c r="LA116" s="166"/>
      <c r="LB116" s="166"/>
      <c r="LC116" s="166"/>
      <c r="LD116" s="168"/>
      <c r="LE116" s="168"/>
      <c r="LF116" s="170" t="str">
        <f t="shared" si="294"/>
        <v>0</v>
      </c>
      <c r="LG116" s="170">
        <f t="shared" si="2648"/>
        <v>0</v>
      </c>
      <c r="LH116" s="168">
        <f t="shared" si="2649"/>
        <v>0</v>
      </c>
      <c r="LI116" s="168">
        <f t="shared" si="2650"/>
        <v>0</v>
      </c>
      <c r="LJ116" s="168">
        <f t="shared" si="2651"/>
        <v>0</v>
      </c>
      <c r="LK116" s="168">
        <f t="shared" si="2652"/>
        <v>0</v>
      </c>
      <c r="LL116" s="172"/>
      <c r="LM116" s="172"/>
      <c r="LN116" s="168" t="str">
        <f t="shared" si="2653"/>
        <v>#REF!</v>
      </c>
      <c r="LO116" s="168" t="str">
        <f t="shared" si="2654"/>
        <v>#REF!</v>
      </c>
      <c r="LP116" s="168" t="str">
        <f t="shared" si="2655"/>
        <v>#REF!</v>
      </c>
      <c r="LQ116" s="168" t="str">
        <f t="shared" si="2656"/>
        <v>#REF!</v>
      </c>
    </row>
    <row r="117" ht="15.75" customHeight="1">
      <c r="A117" s="151">
        <v>46219.0</v>
      </c>
      <c r="B117" s="152" t="s">
        <v>28</v>
      </c>
      <c r="C117" s="153">
        <f t="shared" si="99"/>
        <v>0</v>
      </c>
      <c r="D117" s="154">
        <f t="shared" ref="D117:E117" si="2918">D116</f>
        <v>1</v>
      </c>
      <c r="E117" s="173">
        <f t="shared" si="2918"/>
        <v>1164</v>
      </c>
      <c r="F117" s="156" t="str">
        <f t="shared" si="2778"/>
        <v>1</v>
      </c>
      <c r="G117" s="157">
        <f t="shared" si="102"/>
        <v>1</v>
      </c>
      <c r="H117" s="158">
        <f t="shared" si="103"/>
        <v>0</v>
      </c>
      <c r="I117" s="159"/>
      <c r="J117" s="159"/>
      <c r="K117" s="159"/>
      <c r="L117" s="78"/>
      <c r="M117" s="79"/>
      <c r="N117" s="77" t="str">
        <f t="shared" si="104"/>
        <v>0</v>
      </c>
      <c r="O117" s="81">
        <f t="shared" si="2515"/>
        <v>0</v>
      </c>
      <c r="P117" s="160">
        <f t="shared" si="2516"/>
        <v>0</v>
      </c>
      <c r="Q117" s="160">
        <f t="shared" si="2517"/>
        <v>0</v>
      </c>
      <c r="R117" s="160">
        <f t="shared" si="2518"/>
        <v>0</v>
      </c>
      <c r="S117" s="160">
        <f t="shared" si="2519"/>
        <v>0</v>
      </c>
      <c r="T117" s="161">
        <f t="shared" ref="T117:U117" si="2919">T116</f>
        <v>2</v>
      </c>
      <c r="U117" s="175">
        <f t="shared" si="2919"/>
        <v>1165</v>
      </c>
      <c r="V117" s="163" t="str">
        <f t="shared" si="2521"/>
        <v>1</v>
      </c>
      <c r="W117" s="164">
        <f t="shared" si="112"/>
        <v>1</v>
      </c>
      <c r="X117" s="165">
        <f t="shared" si="113"/>
        <v>0</v>
      </c>
      <c r="Y117" s="166"/>
      <c r="Z117" s="166"/>
      <c r="AA117" s="166"/>
      <c r="AB117" s="84"/>
      <c r="AC117" s="85"/>
      <c r="AD117" s="83" t="str">
        <f t="shared" si="114"/>
        <v>0</v>
      </c>
      <c r="AE117" s="167">
        <f t="shared" si="2522"/>
        <v>0</v>
      </c>
      <c r="AF117" s="168">
        <f t="shared" si="2523"/>
        <v>0</v>
      </c>
      <c r="AG117" s="168">
        <f t="shared" si="2524"/>
        <v>0</v>
      </c>
      <c r="AH117" s="168">
        <f t="shared" si="2525"/>
        <v>0</v>
      </c>
      <c r="AI117" s="168">
        <f t="shared" si="2526"/>
        <v>0</v>
      </c>
      <c r="AJ117" s="154">
        <f t="shared" ref="AJ117:AK117" si="2920">AJ116</f>
        <v>3</v>
      </c>
      <c r="AK117" s="173">
        <f t="shared" si="2920"/>
        <v>1166</v>
      </c>
      <c r="AL117" s="156" t="str">
        <f t="shared" si="2528"/>
        <v>1</v>
      </c>
      <c r="AM117" s="157">
        <f t="shared" si="122"/>
        <v>2</v>
      </c>
      <c r="AN117" s="158">
        <f t="shared" si="123"/>
        <v>0</v>
      </c>
      <c r="AO117" s="159"/>
      <c r="AP117" s="159"/>
      <c r="AQ117" s="159"/>
      <c r="AR117" s="78"/>
      <c r="AS117" s="79"/>
      <c r="AT117" s="77" t="str">
        <f t="shared" si="124"/>
        <v>0</v>
      </c>
      <c r="AU117" s="81">
        <f t="shared" si="2529"/>
        <v>0</v>
      </c>
      <c r="AV117" s="160">
        <f t="shared" si="2530"/>
        <v>0</v>
      </c>
      <c r="AW117" s="160">
        <f t="shared" si="2531"/>
        <v>0</v>
      </c>
      <c r="AX117" s="160">
        <f t="shared" si="2532"/>
        <v>0</v>
      </c>
      <c r="AY117" s="160">
        <f t="shared" si="2533"/>
        <v>0</v>
      </c>
      <c r="AZ117" s="161">
        <f t="shared" ref="AZ117:BA117" si="2921">AZ116</f>
        <v>4</v>
      </c>
      <c r="BA117" s="175">
        <f t="shared" si="2921"/>
        <v>1167</v>
      </c>
      <c r="BB117" s="163" t="str">
        <f t="shared" si="2535"/>
        <v>1</v>
      </c>
      <c r="BC117" s="164">
        <f t="shared" si="132"/>
        <v>4</v>
      </c>
      <c r="BD117" s="165">
        <f t="shared" si="133"/>
        <v>0</v>
      </c>
      <c r="BE117" s="166"/>
      <c r="BF117" s="166"/>
      <c r="BG117" s="166"/>
      <c r="BH117" s="84"/>
      <c r="BI117" s="85"/>
      <c r="BJ117" s="83" t="str">
        <f t="shared" si="134"/>
        <v>0</v>
      </c>
      <c r="BK117" s="167">
        <f t="shared" si="2536"/>
        <v>0</v>
      </c>
      <c r="BL117" s="168">
        <f t="shared" si="2537"/>
        <v>0</v>
      </c>
      <c r="BM117" s="168">
        <f t="shared" si="2538"/>
        <v>0</v>
      </c>
      <c r="BN117" s="168">
        <f t="shared" si="2539"/>
        <v>0</v>
      </c>
      <c r="BO117" s="168">
        <f t="shared" si="2540"/>
        <v>0</v>
      </c>
      <c r="BP117" s="154">
        <f t="shared" ref="BP117:BQ117" si="2922">BP116</f>
        <v>5</v>
      </c>
      <c r="BQ117" s="173">
        <f t="shared" si="2922"/>
        <v>1168</v>
      </c>
      <c r="BR117" s="156" t="str">
        <f t="shared" si="2542"/>
        <v>1</v>
      </c>
      <c r="BS117" s="157">
        <f t="shared" si="142"/>
        <v>4</v>
      </c>
      <c r="BT117" s="158">
        <f t="shared" si="143"/>
        <v>0</v>
      </c>
      <c r="BU117" s="159"/>
      <c r="BV117" s="159"/>
      <c r="BW117" s="159"/>
      <c r="BX117" s="78"/>
      <c r="BY117" s="79"/>
      <c r="BZ117" s="77" t="str">
        <f t="shared" si="144"/>
        <v>0</v>
      </c>
      <c r="CA117" s="81">
        <f t="shared" si="2543"/>
        <v>0</v>
      </c>
      <c r="CB117" s="160">
        <f t="shared" si="2544"/>
        <v>0</v>
      </c>
      <c r="CC117" s="160">
        <f t="shared" si="2545"/>
        <v>0</v>
      </c>
      <c r="CD117" s="160">
        <f t="shared" si="2546"/>
        <v>0</v>
      </c>
      <c r="CE117" s="160">
        <f t="shared" si="2547"/>
        <v>0</v>
      </c>
      <c r="CF117" s="161">
        <f t="shared" ref="CF117:CG117" si="2923">CF116</f>
        <v>6</v>
      </c>
      <c r="CG117" s="175">
        <f t="shared" si="2923"/>
        <v>1169</v>
      </c>
      <c r="CH117" s="163" t="str">
        <f t="shared" si="2549"/>
        <v>1</v>
      </c>
      <c r="CI117" s="164">
        <f t="shared" si="152"/>
        <v>2</v>
      </c>
      <c r="CJ117" s="165">
        <f t="shared" si="153"/>
        <v>0</v>
      </c>
      <c r="CK117" s="166"/>
      <c r="CL117" s="166"/>
      <c r="CM117" s="166"/>
      <c r="CN117" s="84"/>
      <c r="CO117" s="85"/>
      <c r="CP117" s="83" t="str">
        <f t="shared" si="154"/>
        <v>0</v>
      </c>
      <c r="CQ117" s="167">
        <f t="shared" si="2550"/>
        <v>0</v>
      </c>
      <c r="CR117" s="168">
        <f t="shared" si="2551"/>
        <v>0</v>
      </c>
      <c r="CS117" s="168">
        <f t="shared" si="2552"/>
        <v>0</v>
      </c>
      <c r="CT117" s="168">
        <f t="shared" si="2553"/>
        <v>0</v>
      </c>
      <c r="CU117" s="168">
        <f t="shared" si="2554"/>
        <v>0</v>
      </c>
      <c r="CV117" s="154">
        <f t="shared" ref="CV117:CW117" si="2924">CV116</f>
        <v>7</v>
      </c>
      <c r="CW117" s="173">
        <f t="shared" si="2924"/>
        <v>1170</v>
      </c>
      <c r="CX117" s="156" t="str">
        <f t="shared" si="2556"/>
        <v>1</v>
      </c>
      <c r="CY117" s="157">
        <f t="shared" si="162"/>
        <v>2</v>
      </c>
      <c r="CZ117" s="158">
        <f t="shared" si="163"/>
        <v>0</v>
      </c>
      <c r="DA117" s="159"/>
      <c r="DB117" s="159"/>
      <c r="DC117" s="159"/>
      <c r="DD117" s="78"/>
      <c r="DE117" s="79"/>
      <c r="DF117" s="77" t="str">
        <f t="shared" si="164"/>
        <v>0</v>
      </c>
      <c r="DG117" s="81">
        <f t="shared" si="2557"/>
        <v>0</v>
      </c>
      <c r="DH117" s="160">
        <f t="shared" si="2558"/>
        <v>0</v>
      </c>
      <c r="DI117" s="160">
        <f t="shared" si="2559"/>
        <v>0</v>
      </c>
      <c r="DJ117" s="160">
        <f t="shared" si="2560"/>
        <v>0</v>
      </c>
      <c r="DK117" s="160">
        <f t="shared" si="2561"/>
        <v>0</v>
      </c>
      <c r="DL117" s="161">
        <f t="shared" ref="DL117:DM117" si="2925">DL116</f>
        <v>8</v>
      </c>
      <c r="DM117" s="175">
        <f t="shared" si="2925"/>
        <v>1171</v>
      </c>
      <c r="DN117" s="163" t="str">
        <f t="shared" si="2563"/>
        <v>1</v>
      </c>
      <c r="DO117" s="164">
        <f t="shared" si="172"/>
        <v>2</v>
      </c>
      <c r="DP117" s="165">
        <f t="shared" si="173"/>
        <v>0</v>
      </c>
      <c r="DQ117" s="166"/>
      <c r="DR117" s="166"/>
      <c r="DS117" s="166"/>
      <c r="DT117" s="84"/>
      <c r="DU117" s="85"/>
      <c r="DV117" s="83" t="str">
        <f t="shared" si="174"/>
        <v>0</v>
      </c>
      <c r="DW117" s="167">
        <f t="shared" si="2564"/>
        <v>0</v>
      </c>
      <c r="DX117" s="168">
        <f t="shared" si="2565"/>
        <v>0</v>
      </c>
      <c r="DY117" s="168">
        <f t="shared" si="2566"/>
        <v>0</v>
      </c>
      <c r="DZ117" s="168">
        <f t="shared" si="2567"/>
        <v>0</v>
      </c>
      <c r="EA117" s="168">
        <f t="shared" si="2568"/>
        <v>0</v>
      </c>
      <c r="EB117" s="154">
        <f t="shared" ref="EB117:EC117" si="2926">EB116</f>
        <v>9</v>
      </c>
      <c r="EC117" s="173">
        <f t="shared" si="2926"/>
        <v>1172</v>
      </c>
      <c r="ED117" s="156" t="str">
        <f t="shared" si="2570"/>
        <v>1</v>
      </c>
      <c r="EE117" s="157">
        <f t="shared" si="182"/>
        <v>5</v>
      </c>
      <c r="EF117" s="169">
        <f t="shared" si="183"/>
        <v>0</v>
      </c>
      <c r="EG117" s="159"/>
      <c r="EH117" s="159"/>
      <c r="EI117" s="159"/>
      <c r="EJ117" s="78"/>
      <c r="EK117" s="79"/>
      <c r="EL117" s="77" t="str">
        <f t="shared" si="184"/>
        <v>0</v>
      </c>
      <c r="EM117" s="81">
        <f t="shared" si="2571"/>
        <v>0</v>
      </c>
      <c r="EN117" s="160">
        <f t="shared" si="2572"/>
        <v>0</v>
      </c>
      <c r="EO117" s="160">
        <f t="shared" si="2573"/>
        <v>0</v>
      </c>
      <c r="EP117" s="160">
        <f t="shared" si="2574"/>
        <v>0</v>
      </c>
      <c r="EQ117" s="160">
        <f t="shared" si="2575"/>
        <v>0</v>
      </c>
      <c r="ER117" s="161">
        <f t="shared" ref="ER117:ES117" si="2927">ER116</f>
        <v>10</v>
      </c>
      <c r="ES117" s="175">
        <f t="shared" si="2927"/>
        <v>1173</v>
      </c>
      <c r="ET117" s="163" t="str">
        <f t="shared" si="2577"/>
        <v>1</v>
      </c>
      <c r="EU117" s="164">
        <f t="shared" si="192"/>
        <v>19</v>
      </c>
      <c r="EV117" s="165">
        <f t="shared" si="193"/>
        <v>0</v>
      </c>
      <c r="EW117" s="166"/>
      <c r="EX117" s="166"/>
      <c r="EY117" s="166"/>
      <c r="EZ117" s="84"/>
      <c r="FA117" s="85"/>
      <c r="FB117" s="83" t="str">
        <f t="shared" si="194"/>
        <v>0</v>
      </c>
      <c r="FC117" s="167">
        <f t="shared" si="2578"/>
        <v>0</v>
      </c>
      <c r="FD117" s="168">
        <f t="shared" si="2579"/>
        <v>0</v>
      </c>
      <c r="FE117" s="168">
        <f t="shared" si="2580"/>
        <v>0</v>
      </c>
      <c r="FF117" s="168">
        <f t="shared" si="2581"/>
        <v>0</v>
      </c>
      <c r="FG117" s="168">
        <f t="shared" si="2582"/>
        <v>0</v>
      </c>
      <c r="FH117" s="154">
        <f t="shared" ref="FH117:FI117" si="2928">FH116</f>
        <v>11</v>
      </c>
      <c r="FI117" s="173">
        <f t="shared" si="2928"/>
        <v>1174</v>
      </c>
      <c r="FJ117" s="156" t="str">
        <f t="shared" si="2584"/>
        <v>1</v>
      </c>
      <c r="FK117" s="157">
        <f t="shared" si="202"/>
        <v>4</v>
      </c>
      <c r="FL117" s="158">
        <f t="shared" si="203"/>
        <v>0</v>
      </c>
      <c r="FM117" s="159"/>
      <c r="FN117" s="159"/>
      <c r="FO117" s="159"/>
      <c r="FP117" s="78"/>
      <c r="FQ117" s="79"/>
      <c r="FR117" s="77" t="str">
        <f t="shared" si="204"/>
        <v>0</v>
      </c>
      <c r="FS117" s="81">
        <f t="shared" si="2585"/>
        <v>0</v>
      </c>
      <c r="FT117" s="160">
        <f t="shared" si="2586"/>
        <v>0</v>
      </c>
      <c r="FU117" s="160">
        <f t="shared" si="2587"/>
        <v>0</v>
      </c>
      <c r="FV117" s="160">
        <f t="shared" si="2588"/>
        <v>0</v>
      </c>
      <c r="FW117" s="160">
        <f t="shared" si="2589"/>
        <v>0</v>
      </c>
      <c r="FX117" s="161">
        <f t="shared" ref="FX117:FY117" si="2929">FX116</f>
        <v>12</v>
      </c>
      <c r="FY117" s="175">
        <f t="shared" si="2929"/>
        <v>1175</v>
      </c>
      <c r="FZ117" s="163" t="str">
        <f t="shared" si="2591"/>
        <v>1</v>
      </c>
      <c r="GA117" s="164">
        <f t="shared" si="212"/>
        <v>2</v>
      </c>
      <c r="GB117" s="165">
        <f t="shared" si="213"/>
        <v>0</v>
      </c>
      <c r="GC117" s="166"/>
      <c r="GD117" s="166"/>
      <c r="GE117" s="166"/>
      <c r="GF117" s="84"/>
      <c r="GG117" s="85"/>
      <c r="GH117" s="83" t="str">
        <f t="shared" si="214"/>
        <v>0</v>
      </c>
      <c r="GI117" s="167">
        <f t="shared" si="2592"/>
        <v>0</v>
      </c>
      <c r="GJ117" s="168">
        <f t="shared" si="2593"/>
        <v>0</v>
      </c>
      <c r="GK117" s="168">
        <f t="shared" si="2594"/>
        <v>0</v>
      </c>
      <c r="GL117" s="168">
        <f t="shared" si="2595"/>
        <v>0</v>
      </c>
      <c r="GM117" s="168">
        <f t="shared" si="2596"/>
        <v>0</v>
      </c>
      <c r="GN117" s="154">
        <f t="shared" ref="GN117:GO117" si="2930">GN116</f>
        <v>13</v>
      </c>
      <c r="GO117" s="173">
        <f t="shared" si="2930"/>
        <v>1176</v>
      </c>
      <c r="GP117" s="156" t="str">
        <f t="shared" si="2598"/>
        <v>1</v>
      </c>
      <c r="GQ117" s="157">
        <f t="shared" si="222"/>
        <v>3</v>
      </c>
      <c r="GR117" s="158">
        <f t="shared" si="223"/>
        <v>0</v>
      </c>
      <c r="GS117" s="159"/>
      <c r="GT117" s="159"/>
      <c r="GU117" s="159"/>
      <c r="GV117" s="78"/>
      <c r="GW117" s="79"/>
      <c r="GX117" s="77" t="str">
        <f t="shared" si="224"/>
        <v>0</v>
      </c>
      <c r="GY117" s="81">
        <f t="shared" si="2599"/>
        <v>0</v>
      </c>
      <c r="GZ117" s="160">
        <f t="shared" si="2600"/>
        <v>0</v>
      </c>
      <c r="HA117" s="160">
        <f t="shared" si="2601"/>
        <v>0</v>
      </c>
      <c r="HB117" s="160">
        <f t="shared" si="2602"/>
        <v>0</v>
      </c>
      <c r="HC117" s="160">
        <f t="shared" si="2603"/>
        <v>0</v>
      </c>
      <c r="HD117" s="161">
        <f t="shared" ref="HD117:HE117" si="2931">HD116</f>
        <v>14</v>
      </c>
      <c r="HE117" s="175">
        <f t="shared" si="2931"/>
        <v>1177</v>
      </c>
      <c r="HF117" s="163" t="str">
        <f t="shared" si="2605"/>
        <v>1</v>
      </c>
      <c r="HG117" s="164">
        <f t="shared" si="232"/>
        <v>5</v>
      </c>
      <c r="HH117" s="165">
        <f t="shared" si="233"/>
        <v>0</v>
      </c>
      <c r="HI117" s="166"/>
      <c r="HJ117" s="166"/>
      <c r="HK117" s="166"/>
      <c r="HL117" s="84"/>
      <c r="HM117" s="85"/>
      <c r="HN117" s="83" t="str">
        <f t="shared" si="234"/>
        <v>0</v>
      </c>
      <c r="HO117" s="167">
        <f t="shared" si="2606"/>
        <v>0</v>
      </c>
      <c r="HP117" s="168">
        <f t="shared" si="2607"/>
        <v>0</v>
      </c>
      <c r="HQ117" s="168">
        <f t="shared" si="2608"/>
        <v>0</v>
      </c>
      <c r="HR117" s="168">
        <f t="shared" si="2609"/>
        <v>0</v>
      </c>
      <c r="HS117" s="168">
        <f t="shared" si="2610"/>
        <v>0</v>
      </c>
      <c r="HT117" s="154">
        <f t="shared" ref="HT117:HU117" si="2932">HT116</f>
        <v>15</v>
      </c>
      <c r="HU117" s="173">
        <f t="shared" si="2932"/>
        <v>1178</v>
      </c>
      <c r="HV117" s="156" t="str">
        <f t="shared" si="2612"/>
        <v>1</v>
      </c>
      <c r="HW117" s="157" t="str">
        <f t="shared" si="242"/>
        <v/>
      </c>
      <c r="HX117" s="169">
        <f t="shared" si="243"/>
        <v>0</v>
      </c>
      <c r="HY117" s="159"/>
      <c r="HZ117" s="159"/>
      <c r="IA117" s="159"/>
      <c r="IB117" s="160"/>
      <c r="IC117" s="160"/>
      <c r="ID117" s="160" t="str">
        <f t="shared" si="244"/>
        <v>0</v>
      </c>
      <c r="IE117" s="160">
        <f t="shared" si="2613"/>
        <v>0</v>
      </c>
      <c r="IF117" s="160">
        <f t="shared" si="2614"/>
        <v>0</v>
      </c>
      <c r="IG117" s="160">
        <f t="shared" si="2615"/>
        <v>0</v>
      </c>
      <c r="IH117" s="160">
        <f t="shared" si="2616"/>
        <v>0</v>
      </c>
      <c r="II117" s="160">
        <f t="shared" si="2617"/>
        <v>0</v>
      </c>
      <c r="IJ117" s="161">
        <f t="shared" ref="IJ117:IK117" si="2933">IJ116</f>
        <v>16</v>
      </c>
      <c r="IK117" s="175">
        <f t="shared" si="2933"/>
        <v>1179</v>
      </c>
      <c r="IL117" s="163" t="str">
        <f t="shared" si="2619"/>
        <v>1</v>
      </c>
      <c r="IM117" s="164" t="str">
        <f t="shared" si="252"/>
        <v/>
      </c>
      <c r="IN117" s="165">
        <f t="shared" si="253"/>
        <v>0</v>
      </c>
      <c r="IO117" s="166"/>
      <c r="IP117" s="166"/>
      <c r="IQ117" s="166"/>
      <c r="IR117" s="168"/>
      <c r="IS117" s="168"/>
      <c r="IT117" s="170" t="str">
        <f t="shared" si="254"/>
        <v>0</v>
      </c>
      <c r="IU117" s="170">
        <f t="shared" si="2620"/>
        <v>0</v>
      </c>
      <c r="IV117" s="168">
        <f t="shared" si="2621"/>
        <v>0</v>
      </c>
      <c r="IW117" s="168">
        <f t="shared" si="2622"/>
        <v>0</v>
      </c>
      <c r="IX117" s="168">
        <f t="shared" si="2623"/>
        <v>0</v>
      </c>
      <c r="IY117" s="168">
        <f t="shared" si="2624"/>
        <v>0</v>
      </c>
      <c r="IZ117" s="154">
        <f t="shared" ref="IZ117:JA117" si="2934">IZ116</f>
        <v>17</v>
      </c>
      <c r="JA117" s="173">
        <f t="shared" si="2934"/>
        <v>1180</v>
      </c>
      <c r="JB117" s="156" t="str">
        <f t="shared" si="2626"/>
        <v>1</v>
      </c>
      <c r="JC117" s="157" t="str">
        <f t="shared" si="262"/>
        <v/>
      </c>
      <c r="JD117" s="158">
        <f t="shared" si="263"/>
        <v>0</v>
      </c>
      <c r="JE117" s="159"/>
      <c r="JF117" s="159"/>
      <c r="JG117" s="159"/>
      <c r="JH117" s="160"/>
      <c r="JI117" s="160"/>
      <c r="JJ117" s="171" t="str">
        <f t="shared" si="264"/>
        <v>0</v>
      </c>
      <c r="JK117" s="171">
        <f t="shared" si="2627"/>
        <v>0</v>
      </c>
      <c r="JL117" s="160">
        <f t="shared" si="2628"/>
        <v>0</v>
      </c>
      <c r="JM117" s="160">
        <f t="shared" si="2629"/>
        <v>0</v>
      </c>
      <c r="JN117" s="160">
        <f t="shared" si="2630"/>
        <v>0</v>
      </c>
      <c r="JO117" s="160">
        <f t="shared" si="2631"/>
        <v>0</v>
      </c>
      <c r="JP117" s="161">
        <f t="shared" ref="JP117:JQ117" si="2935">JP116</f>
        <v>18</v>
      </c>
      <c r="JQ117" s="175">
        <f t="shared" si="2935"/>
        <v>1181</v>
      </c>
      <c r="JR117" s="163" t="str">
        <f t="shared" si="2633"/>
        <v>1</v>
      </c>
      <c r="JS117" s="164" t="str">
        <f t="shared" si="272"/>
        <v/>
      </c>
      <c r="JT117" s="165">
        <f t="shared" si="273"/>
        <v>0</v>
      </c>
      <c r="JU117" s="166"/>
      <c r="JV117" s="166"/>
      <c r="JW117" s="166"/>
      <c r="JX117" s="168"/>
      <c r="JY117" s="168"/>
      <c r="JZ117" s="170" t="str">
        <f t="shared" si="274"/>
        <v>0</v>
      </c>
      <c r="KA117" s="170">
        <f t="shared" si="2634"/>
        <v>0</v>
      </c>
      <c r="KB117" s="168">
        <f t="shared" si="2635"/>
        <v>0</v>
      </c>
      <c r="KC117" s="168">
        <f t="shared" si="2636"/>
        <v>0</v>
      </c>
      <c r="KD117" s="168">
        <f t="shared" si="2637"/>
        <v>0</v>
      </c>
      <c r="KE117" s="168">
        <f t="shared" si="2638"/>
        <v>0</v>
      </c>
      <c r="KF117" s="154">
        <f t="shared" ref="KF117:KG117" si="2936">KF116</f>
        <v>19</v>
      </c>
      <c r="KG117" s="173">
        <f t="shared" si="2936"/>
        <v>1182</v>
      </c>
      <c r="KH117" s="156" t="str">
        <f t="shared" si="2640"/>
        <v>1</v>
      </c>
      <c r="KI117" s="157" t="str">
        <f t="shared" si="282"/>
        <v/>
      </c>
      <c r="KJ117" s="158">
        <f t="shared" si="283"/>
        <v>0</v>
      </c>
      <c r="KK117" s="159"/>
      <c r="KL117" s="159"/>
      <c r="KM117" s="159"/>
      <c r="KN117" s="160"/>
      <c r="KO117" s="160"/>
      <c r="KP117" s="171" t="str">
        <f t="shared" si="284"/>
        <v>0</v>
      </c>
      <c r="KQ117" s="171">
        <f t="shared" si="2641"/>
        <v>0</v>
      </c>
      <c r="KR117" s="160">
        <f t="shared" si="2642"/>
        <v>0</v>
      </c>
      <c r="KS117" s="160">
        <f t="shared" si="2643"/>
        <v>0</v>
      </c>
      <c r="KT117" s="160">
        <f t="shared" si="2644"/>
        <v>0</v>
      </c>
      <c r="KU117" s="160">
        <f t="shared" si="2645"/>
        <v>0</v>
      </c>
      <c r="KV117" s="161">
        <f t="shared" ref="KV117:KW117" si="2937">KV116</f>
        <v>20</v>
      </c>
      <c r="KW117" s="175">
        <f t="shared" si="2937"/>
        <v>1183</v>
      </c>
      <c r="KX117" s="163" t="str">
        <f t="shared" si="2647"/>
        <v>1</v>
      </c>
      <c r="KY117" s="164" t="str">
        <f t="shared" si="292"/>
        <v/>
      </c>
      <c r="KZ117" s="165">
        <f t="shared" si="293"/>
        <v>0</v>
      </c>
      <c r="LA117" s="166"/>
      <c r="LB117" s="166"/>
      <c r="LC117" s="166"/>
      <c r="LD117" s="168"/>
      <c r="LE117" s="168"/>
      <c r="LF117" s="170" t="str">
        <f t="shared" si="294"/>
        <v>0</v>
      </c>
      <c r="LG117" s="170">
        <f t="shared" si="2648"/>
        <v>0</v>
      </c>
      <c r="LH117" s="168">
        <f t="shared" si="2649"/>
        <v>0</v>
      </c>
      <c r="LI117" s="168">
        <f t="shared" si="2650"/>
        <v>0</v>
      </c>
      <c r="LJ117" s="168">
        <f t="shared" si="2651"/>
        <v>0</v>
      </c>
      <c r="LK117" s="168">
        <f t="shared" si="2652"/>
        <v>0</v>
      </c>
      <c r="LL117" s="172"/>
      <c r="LM117" s="172"/>
      <c r="LN117" s="168" t="str">
        <f t="shared" si="2653"/>
        <v>#REF!</v>
      </c>
      <c r="LO117" s="168" t="str">
        <f t="shared" si="2654"/>
        <v>#REF!</v>
      </c>
      <c r="LP117" s="168" t="str">
        <f t="shared" si="2655"/>
        <v>#REF!</v>
      </c>
      <c r="LQ117" s="168" t="str">
        <f t="shared" si="2656"/>
        <v>#REF!</v>
      </c>
    </row>
    <row r="118" ht="15.75" customHeight="1">
      <c r="A118" s="151">
        <v>46220.0</v>
      </c>
      <c r="B118" s="152" t="s">
        <v>29</v>
      </c>
      <c r="C118" s="153">
        <f t="shared" si="99"/>
        <v>0</v>
      </c>
      <c r="D118" s="154">
        <f t="shared" ref="D118:E118" si="2938">D117</f>
        <v>1</v>
      </c>
      <c r="E118" s="173">
        <f t="shared" si="2938"/>
        <v>1164</v>
      </c>
      <c r="F118" s="156" t="str">
        <f t="shared" si="2778"/>
        <v>1</v>
      </c>
      <c r="G118" s="157">
        <f t="shared" si="102"/>
        <v>1</v>
      </c>
      <c r="H118" s="158">
        <f t="shared" si="103"/>
        <v>0</v>
      </c>
      <c r="I118" s="159"/>
      <c r="J118" s="159"/>
      <c r="K118" s="159"/>
      <c r="L118" s="78"/>
      <c r="M118" s="79"/>
      <c r="N118" s="77" t="str">
        <f t="shared" si="104"/>
        <v>0</v>
      </c>
      <c r="O118" s="81">
        <f t="shared" si="2515"/>
        <v>0</v>
      </c>
      <c r="P118" s="160">
        <f t="shared" si="2516"/>
        <v>0</v>
      </c>
      <c r="Q118" s="160">
        <f t="shared" si="2517"/>
        <v>0</v>
      </c>
      <c r="R118" s="160">
        <f t="shared" si="2518"/>
        <v>0</v>
      </c>
      <c r="S118" s="160">
        <f t="shared" si="2519"/>
        <v>0</v>
      </c>
      <c r="T118" s="161">
        <f t="shared" ref="T118:U118" si="2939">T117</f>
        <v>2</v>
      </c>
      <c r="U118" s="175">
        <f t="shared" si="2939"/>
        <v>1165</v>
      </c>
      <c r="V118" s="163" t="str">
        <f t="shared" si="2521"/>
        <v>1</v>
      </c>
      <c r="W118" s="164">
        <f t="shared" si="112"/>
        <v>1</v>
      </c>
      <c r="X118" s="165">
        <f t="shared" si="113"/>
        <v>0</v>
      </c>
      <c r="Y118" s="166"/>
      <c r="Z118" s="166"/>
      <c r="AA118" s="166"/>
      <c r="AB118" s="84"/>
      <c r="AC118" s="85"/>
      <c r="AD118" s="83" t="str">
        <f t="shared" si="114"/>
        <v>0</v>
      </c>
      <c r="AE118" s="167">
        <f t="shared" si="2522"/>
        <v>0</v>
      </c>
      <c r="AF118" s="168">
        <f t="shared" si="2523"/>
        <v>0</v>
      </c>
      <c r="AG118" s="168">
        <f t="shared" si="2524"/>
        <v>0</v>
      </c>
      <c r="AH118" s="168">
        <f t="shared" si="2525"/>
        <v>0</v>
      </c>
      <c r="AI118" s="168">
        <f t="shared" si="2526"/>
        <v>0</v>
      </c>
      <c r="AJ118" s="154">
        <f t="shared" ref="AJ118:AK118" si="2940">AJ117</f>
        <v>3</v>
      </c>
      <c r="AK118" s="173">
        <f t="shared" si="2940"/>
        <v>1166</v>
      </c>
      <c r="AL118" s="156" t="str">
        <f t="shared" si="2528"/>
        <v>1</v>
      </c>
      <c r="AM118" s="157">
        <f t="shared" si="122"/>
        <v>2</v>
      </c>
      <c r="AN118" s="158">
        <f t="shared" si="123"/>
        <v>0</v>
      </c>
      <c r="AO118" s="159"/>
      <c r="AP118" s="159"/>
      <c r="AQ118" s="159"/>
      <c r="AR118" s="78"/>
      <c r="AS118" s="79"/>
      <c r="AT118" s="77" t="str">
        <f t="shared" si="124"/>
        <v>0</v>
      </c>
      <c r="AU118" s="81">
        <f t="shared" si="2529"/>
        <v>0</v>
      </c>
      <c r="AV118" s="160">
        <f t="shared" si="2530"/>
        <v>0</v>
      </c>
      <c r="AW118" s="160">
        <f t="shared" si="2531"/>
        <v>0</v>
      </c>
      <c r="AX118" s="160">
        <f t="shared" si="2532"/>
        <v>0</v>
      </c>
      <c r="AY118" s="160">
        <f t="shared" si="2533"/>
        <v>0</v>
      </c>
      <c r="AZ118" s="161">
        <f t="shared" ref="AZ118:BA118" si="2941">AZ117</f>
        <v>4</v>
      </c>
      <c r="BA118" s="175">
        <f t="shared" si="2941"/>
        <v>1167</v>
      </c>
      <c r="BB118" s="163" t="str">
        <f t="shared" si="2535"/>
        <v>1</v>
      </c>
      <c r="BC118" s="164">
        <f t="shared" si="132"/>
        <v>4</v>
      </c>
      <c r="BD118" s="165">
        <f t="shared" si="133"/>
        <v>0</v>
      </c>
      <c r="BE118" s="166"/>
      <c r="BF118" s="166"/>
      <c r="BG118" s="166"/>
      <c r="BH118" s="84"/>
      <c r="BI118" s="85"/>
      <c r="BJ118" s="83" t="str">
        <f t="shared" si="134"/>
        <v>0</v>
      </c>
      <c r="BK118" s="167">
        <f t="shared" si="2536"/>
        <v>0</v>
      </c>
      <c r="BL118" s="168">
        <f t="shared" si="2537"/>
        <v>0</v>
      </c>
      <c r="BM118" s="168">
        <f t="shared" si="2538"/>
        <v>0</v>
      </c>
      <c r="BN118" s="168">
        <f t="shared" si="2539"/>
        <v>0</v>
      </c>
      <c r="BO118" s="168">
        <f t="shared" si="2540"/>
        <v>0</v>
      </c>
      <c r="BP118" s="154">
        <f t="shared" ref="BP118:BQ118" si="2942">BP117</f>
        <v>5</v>
      </c>
      <c r="BQ118" s="173">
        <f t="shared" si="2942"/>
        <v>1168</v>
      </c>
      <c r="BR118" s="156" t="str">
        <f t="shared" si="2542"/>
        <v>1</v>
      </c>
      <c r="BS118" s="157">
        <f t="shared" si="142"/>
        <v>4</v>
      </c>
      <c r="BT118" s="158">
        <f t="shared" si="143"/>
        <v>0</v>
      </c>
      <c r="BU118" s="159"/>
      <c r="BV118" s="159"/>
      <c r="BW118" s="159"/>
      <c r="BX118" s="78"/>
      <c r="BY118" s="79"/>
      <c r="BZ118" s="77" t="str">
        <f t="shared" si="144"/>
        <v>0</v>
      </c>
      <c r="CA118" s="81">
        <f t="shared" si="2543"/>
        <v>0</v>
      </c>
      <c r="CB118" s="160">
        <f t="shared" si="2544"/>
        <v>0</v>
      </c>
      <c r="CC118" s="160">
        <f t="shared" si="2545"/>
        <v>0</v>
      </c>
      <c r="CD118" s="160">
        <f t="shared" si="2546"/>
        <v>0</v>
      </c>
      <c r="CE118" s="160">
        <f t="shared" si="2547"/>
        <v>0</v>
      </c>
      <c r="CF118" s="161">
        <f t="shared" ref="CF118:CG118" si="2943">CF117</f>
        <v>6</v>
      </c>
      <c r="CG118" s="175">
        <f t="shared" si="2943"/>
        <v>1169</v>
      </c>
      <c r="CH118" s="163" t="str">
        <f t="shared" si="2549"/>
        <v>1</v>
      </c>
      <c r="CI118" s="164">
        <f t="shared" si="152"/>
        <v>2</v>
      </c>
      <c r="CJ118" s="165">
        <f t="shared" si="153"/>
        <v>0</v>
      </c>
      <c r="CK118" s="166"/>
      <c r="CL118" s="166"/>
      <c r="CM118" s="166"/>
      <c r="CN118" s="84"/>
      <c r="CO118" s="85"/>
      <c r="CP118" s="83" t="str">
        <f t="shared" si="154"/>
        <v>0</v>
      </c>
      <c r="CQ118" s="167">
        <f t="shared" si="2550"/>
        <v>0</v>
      </c>
      <c r="CR118" s="168">
        <f t="shared" si="2551"/>
        <v>0</v>
      </c>
      <c r="CS118" s="168">
        <f t="shared" si="2552"/>
        <v>0</v>
      </c>
      <c r="CT118" s="168">
        <f t="shared" si="2553"/>
        <v>0</v>
      </c>
      <c r="CU118" s="168">
        <f t="shared" si="2554"/>
        <v>0</v>
      </c>
      <c r="CV118" s="154">
        <f t="shared" ref="CV118:CW118" si="2944">CV117</f>
        <v>7</v>
      </c>
      <c r="CW118" s="173">
        <f t="shared" si="2944"/>
        <v>1170</v>
      </c>
      <c r="CX118" s="156" t="str">
        <f t="shared" si="2556"/>
        <v>1</v>
      </c>
      <c r="CY118" s="157">
        <f t="shared" si="162"/>
        <v>2</v>
      </c>
      <c r="CZ118" s="158">
        <f t="shared" si="163"/>
        <v>0</v>
      </c>
      <c r="DA118" s="159"/>
      <c r="DB118" s="159"/>
      <c r="DC118" s="159"/>
      <c r="DD118" s="78"/>
      <c r="DE118" s="79"/>
      <c r="DF118" s="77" t="str">
        <f t="shared" si="164"/>
        <v>0</v>
      </c>
      <c r="DG118" s="81">
        <f t="shared" si="2557"/>
        <v>0</v>
      </c>
      <c r="DH118" s="160">
        <f t="shared" si="2558"/>
        <v>0</v>
      </c>
      <c r="DI118" s="160">
        <f t="shared" si="2559"/>
        <v>0</v>
      </c>
      <c r="DJ118" s="160">
        <f t="shared" si="2560"/>
        <v>0</v>
      </c>
      <c r="DK118" s="160">
        <f t="shared" si="2561"/>
        <v>0</v>
      </c>
      <c r="DL118" s="161">
        <f t="shared" ref="DL118:DM118" si="2945">DL117</f>
        <v>8</v>
      </c>
      <c r="DM118" s="175">
        <f t="shared" si="2945"/>
        <v>1171</v>
      </c>
      <c r="DN118" s="163" t="str">
        <f t="shared" si="2563"/>
        <v>1</v>
      </c>
      <c r="DO118" s="164">
        <f t="shared" si="172"/>
        <v>2</v>
      </c>
      <c r="DP118" s="165">
        <f t="shared" si="173"/>
        <v>0</v>
      </c>
      <c r="DQ118" s="166"/>
      <c r="DR118" s="166"/>
      <c r="DS118" s="166"/>
      <c r="DT118" s="84"/>
      <c r="DU118" s="85"/>
      <c r="DV118" s="83" t="str">
        <f t="shared" si="174"/>
        <v>0</v>
      </c>
      <c r="DW118" s="167">
        <f t="shared" si="2564"/>
        <v>0</v>
      </c>
      <c r="DX118" s="168">
        <f t="shared" si="2565"/>
        <v>0</v>
      </c>
      <c r="DY118" s="168">
        <f t="shared" si="2566"/>
        <v>0</v>
      </c>
      <c r="DZ118" s="168">
        <f t="shared" si="2567"/>
        <v>0</v>
      </c>
      <c r="EA118" s="168">
        <f t="shared" si="2568"/>
        <v>0</v>
      </c>
      <c r="EB118" s="154">
        <f t="shared" ref="EB118:EC118" si="2946">EB117</f>
        <v>9</v>
      </c>
      <c r="EC118" s="173">
        <f t="shared" si="2946"/>
        <v>1172</v>
      </c>
      <c r="ED118" s="156" t="str">
        <f t="shared" si="2570"/>
        <v>1</v>
      </c>
      <c r="EE118" s="157">
        <f t="shared" si="182"/>
        <v>5</v>
      </c>
      <c r="EF118" s="169">
        <f t="shared" si="183"/>
        <v>0</v>
      </c>
      <c r="EG118" s="159"/>
      <c r="EH118" s="159"/>
      <c r="EI118" s="159"/>
      <c r="EJ118" s="78"/>
      <c r="EK118" s="79"/>
      <c r="EL118" s="77" t="str">
        <f t="shared" si="184"/>
        <v>0</v>
      </c>
      <c r="EM118" s="81">
        <f t="shared" si="2571"/>
        <v>0</v>
      </c>
      <c r="EN118" s="160">
        <f t="shared" si="2572"/>
        <v>0</v>
      </c>
      <c r="EO118" s="160">
        <f t="shared" si="2573"/>
        <v>0</v>
      </c>
      <c r="EP118" s="160">
        <f t="shared" si="2574"/>
        <v>0</v>
      </c>
      <c r="EQ118" s="160">
        <f t="shared" si="2575"/>
        <v>0</v>
      </c>
      <c r="ER118" s="161">
        <f t="shared" ref="ER118:ES118" si="2947">ER117</f>
        <v>10</v>
      </c>
      <c r="ES118" s="175">
        <f t="shared" si="2947"/>
        <v>1173</v>
      </c>
      <c r="ET118" s="163" t="str">
        <f t="shared" si="2577"/>
        <v>1</v>
      </c>
      <c r="EU118" s="164">
        <f t="shared" si="192"/>
        <v>19</v>
      </c>
      <c r="EV118" s="165">
        <f t="shared" si="193"/>
        <v>0</v>
      </c>
      <c r="EW118" s="166"/>
      <c r="EX118" s="166"/>
      <c r="EY118" s="166"/>
      <c r="EZ118" s="84"/>
      <c r="FA118" s="85"/>
      <c r="FB118" s="83" t="str">
        <f t="shared" si="194"/>
        <v>0</v>
      </c>
      <c r="FC118" s="167">
        <f t="shared" si="2578"/>
        <v>0</v>
      </c>
      <c r="FD118" s="168">
        <f t="shared" si="2579"/>
        <v>0</v>
      </c>
      <c r="FE118" s="168">
        <f t="shared" si="2580"/>
        <v>0</v>
      </c>
      <c r="FF118" s="168">
        <f t="shared" si="2581"/>
        <v>0</v>
      </c>
      <c r="FG118" s="168">
        <f t="shared" si="2582"/>
        <v>0</v>
      </c>
      <c r="FH118" s="154">
        <f t="shared" ref="FH118:FI118" si="2948">FH117</f>
        <v>11</v>
      </c>
      <c r="FI118" s="173">
        <f t="shared" si="2948"/>
        <v>1174</v>
      </c>
      <c r="FJ118" s="156" t="str">
        <f t="shared" si="2584"/>
        <v>1</v>
      </c>
      <c r="FK118" s="157">
        <f t="shared" si="202"/>
        <v>4</v>
      </c>
      <c r="FL118" s="158">
        <f t="shared" si="203"/>
        <v>0</v>
      </c>
      <c r="FM118" s="159"/>
      <c r="FN118" s="159"/>
      <c r="FO118" s="159"/>
      <c r="FP118" s="78"/>
      <c r="FQ118" s="79"/>
      <c r="FR118" s="77" t="str">
        <f t="shared" si="204"/>
        <v>0</v>
      </c>
      <c r="FS118" s="81">
        <f t="shared" si="2585"/>
        <v>0</v>
      </c>
      <c r="FT118" s="160">
        <f t="shared" si="2586"/>
        <v>0</v>
      </c>
      <c r="FU118" s="160">
        <f t="shared" si="2587"/>
        <v>0</v>
      </c>
      <c r="FV118" s="160">
        <f t="shared" si="2588"/>
        <v>0</v>
      </c>
      <c r="FW118" s="160">
        <f t="shared" si="2589"/>
        <v>0</v>
      </c>
      <c r="FX118" s="161">
        <f t="shared" ref="FX118:FY118" si="2949">FX117</f>
        <v>12</v>
      </c>
      <c r="FY118" s="175">
        <f t="shared" si="2949"/>
        <v>1175</v>
      </c>
      <c r="FZ118" s="163" t="str">
        <f t="shared" si="2591"/>
        <v>1</v>
      </c>
      <c r="GA118" s="164">
        <f t="shared" si="212"/>
        <v>2</v>
      </c>
      <c r="GB118" s="165">
        <f t="shared" si="213"/>
        <v>0</v>
      </c>
      <c r="GC118" s="166"/>
      <c r="GD118" s="166"/>
      <c r="GE118" s="166"/>
      <c r="GF118" s="84"/>
      <c r="GG118" s="85"/>
      <c r="GH118" s="83" t="str">
        <f t="shared" si="214"/>
        <v>0</v>
      </c>
      <c r="GI118" s="167">
        <f t="shared" si="2592"/>
        <v>0</v>
      </c>
      <c r="GJ118" s="168">
        <f t="shared" si="2593"/>
        <v>0</v>
      </c>
      <c r="GK118" s="168">
        <f t="shared" si="2594"/>
        <v>0</v>
      </c>
      <c r="GL118" s="168">
        <f t="shared" si="2595"/>
        <v>0</v>
      </c>
      <c r="GM118" s="168">
        <f t="shared" si="2596"/>
        <v>0</v>
      </c>
      <c r="GN118" s="154">
        <f t="shared" ref="GN118:GO118" si="2950">GN117</f>
        <v>13</v>
      </c>
      <c r="GO118" s="173">
        <f t="shared" si="2950"/>
        <v>1176</v>
      </c>
      <c r="GP118" s="156" t="str">
        <f t="shared" si="2598"/>
        <v>1</v>
      </c>
      <c r="GQ118" s="157">
        <f t="shared" si="222"/>
        <v>3</v>
      </c>
      <c r="GR118" s="158">
        <f t="shared" si="223"/>
        <v>0</v>
      </c>
      <c r="GS118" s="159"/>
      <c r="GT118" s="159"/>
      <c r="GU118" s="159"/>
      <c r="GV118" s="78"/>
      <c r="GW118" s="79"/>
      <c r="GX118" s="77" t="str">
        <f t="shared" si="224"/>
        <v>0</v>
      </c>
      <c r="GY118" s="81">
        <f t="shared" si="2599"/>
        <v>0</v>
      </c>
      <c r="GZ118" s="160">
        <f t="shared" si="2600"/>
        <v>0</v>
      </c>
      <c r="HA118" s="160">
        <f t="shared" si="2601"/>
        <v>0</v>
      </c>
      <c r="HB118" s="160">
        <f t="shared" si="2602"/>
        <v>0</v>
      </c>
      <c r="HC118" s="160">
        <f t="shared" si="2603"/>
        <v>0</v>
      </c>
      <c r="HD118" s="161">
        <f t="shared" ref="HD118:HE118" si="2951">HD117</f>
        <v>14</v>
      </c>
      <c r="HE118" s="175">
        <f t="shared" si="2951"/>
        <v>1177</v>
      </c>
      <c r="HF118" s="163" t="str">
        <f t="shared" si="2605"/>
        <v>1</v>
      </c>
      <c r="HG118" s="164">
        <f t="shared" si="232"/>
        <v>5</v>
      </c>
      <c r="HH118" s="165">
        <f t="shared" si="233"/>
        <v>0</v>
      </c>
      <c r="HI118" s="166"/>
      <c r="HJ118" s="166"/>
      <c r="HK118" s="166"/>
      <c r="HL118" s="84"/>
      <c r="HM118" s="85"/>
      <c r="HN118" s="83" t="str">
        <f t="shared" si="234"/>
        <v>0</v>
      </c>
      <c r="HO118" s="167">
        <f t="shared" si="2606"/>
        <v>0</v>
      </c>
      <c r="HP118" s="168">
        <f t="shared" si="2607"/>
        <v>0</v>
      </c>
      <c r="HQ118" s="168">
        <f t="shared" si="2608"/>
        <v>0</v>
      </c>
      <c r="HR118" s="168">
        <f t="shared" si="2609"/>
        <v>0</v>
      </c>
      <c r="HS118" s="168">
        <f t="shared" si="2610"/>
        <v>0</v>
      </c>
      <c r="HT118" s="154">
        <f t="shared" ref="HT118:HU118" si="2952">HT117</f>
        <v>15</v>
      </c>
      <c r="HU118" s="173">
        <f t="shared" si="2952"/>
        <v>1178</v>
      </c>
      <c r="HV118" s="156" t="str">
        <f t="shared" si="2612"/>
        <v>1</v>
      </c>
      <c r="HW118" s="157" t="str">
        <f t="shared" si="242"/>
        <v/>
      </c>
      <c r="HX118" s="169">
        <f t="shared" si="243"/>
        <v>0</v>
      </c>
      <c r="HY118" s="159"/>
      <c r="HZ118" s="159"/>
      <c r="IA118" s="159"/>
      <c r="IB118" s="160"/>
      <c r="IC118" s="160"/>
      <c r="ID118" s="160" t="str">
        <f t="shared" si="244"/>
        <v>0</v>
      </c>
      <c r="IE118" s="160">
        <f t="shared" si="2613"/>
        <v>0</v>
      </c>
      <c r="IF118" s="160">
        <f t="shared" si="2614"/>
        <v>0</v>
      </c>
      <c r="IG118" s="160">
        <f t="shared" si="2615"/>
        <v>0</v>
      </c>
      <c r="IH118" s="160">
        <f t="shared" si="2616"/>
        <v>0</v>
      </c>
      <c r="II118" s="160">
        <f t="shared" si="2617"/>
        <v>0</v>
      </c>
      <c r="IJ118" s="161">
        <f t="shared" ref="IJ118:IK118" si="2953">IJ117</f>
        <v>16</v>
      </c>
      <c r="IK118" s="175">
        <f t="shared" si="2953"/>
        <v>1179</v>
      </c>
      <c r="IL118" s="163" t="str">
        <f t="shared" si="2619"/>
        <v>1</v>
      </c>
      <c r="IM118" s="164" t="str">
        <f t="shared" si="252"/>
        <v/>
      </c>
      <c r="IN118" s="165">
        <f t="shared" si="253"/>
        <v>0</v>
      </c>
      <c r="IO118" s="166"/>
      <c r="IP118" s="166"/>
      <c r="IQ118" s="166"/>
      <c r="IR118" s="168"/>
      <c r="IS118" s="168"/>
      <c r="IT118" s="170" t="str">
        <f t="shared" si="254"/>
        <v>0</v>
      </c>
      <c r="IU118" s="170">
        <f t="shared" si="2620"/>
        <v>0</v>
      </c>
      <c r="IV118" s="168">
        <f t="shared" si="2621"/>
        <v>0</v>
      </c>
      <c r="IW118" s="168">
        <f t="shared" si="2622"/>
        <v>0</v>
      </c>
      <c r="IX118" s="168">
        <f t="shared" si="2623"/>
        <v>0</v>
      </c>
      <c r="IY118" s="168">
        <f t="shared" si="2624"/>
        <v>0</v>
      </c>
      <c r="IZ118" s="154">
        <f t="shared" ref="IZ118:JA118" si="2954">IZ117</f>
        <v>17</v>
      </c>
      <c r="JA118" s="173">
        <f t="shared" si="2954"/>
        <v>1180</v>
      </c>
      <c r="JB118" s="156" t="str">
        <f t="shared" si="2626"/>
        <v>1</v>
      </c>
      <c r="JC118" s="157" t="str">
        <f t="shared" si="262"/>
        <v/>
      </c>
      <c r="JD118" s="158">
        <f t="shared" si="263"/>
        <v>0</v>
      </c>
      <c r="JE118" s="159"/>
      <c r="JF118" s="159"/>
      <c r="JG118" s="159"/>
      <c r="JH118" s="160"/>
      <c r="JI118" s="160"/>
      <c r="JJ118" s="171" t="str">
        <f t="shared" si="264"/>
        <v>0</v>
      </c>
      <c r="JK118" s="171">
        <f t="shared" si="2627"/>
        <v>0</v>
      </c>
      <c r="JL118" s="160">
        <f t="shared" si="2628"/>
        <v>0</v>
      </c>
      <c r="JM118" s="160">
        <f t="shared" si="2629"/>
        <v>0</v>
      </c>
      <c r="JN118" s="160">
        <f t="shared" si="2630"/>
        <v>0</v>
      </c>
      <c r="JO118" s="160">
        <f t="shared" si="2631"/>
        <v>0</v>
      </c>
      <c r="JP118" s="161">
        <f t="shared" ref="JP118:JQ118" si="2955">JP117</f>
        <v>18</v>
      </c>
      <c r="JQ118" s="175">
        <f t="shared" si="2955"/>
        <v>1181</v>
      </c>
      <c r="JR118" s="163" t="str">
        <f t="shared" si="2633"/>
        <v>1</v>
      </c>
      <c r="JS118" s="164" t="str">
        <f t="shared" si="272"/>
        <v/>
      </c>
      <c r="JT118" s="165">
        <f t="shared" si="273"/>
        <v>0</v>
      </c>
      <c r="JU118" s="166"/>
      <c r="JV118" s="166"/>
      <c r="JW118" s="166"/>
      <c r="JX118" s="168"/>
      <c r="JY118" s="168"/>
      <c r="JZ118" s="170" t="str">
        <f t="shared" si="274"/>
        <v>0</v>
      </c>
      <c r="KA118" s="170">
        <f t="shared" si="2634"/>
        <v>0</v>
      </c>
      <c r="KB118" s="168">
        <f t="shared" si="2635"/>
        <v>0</v>
      </c>
      <c r="KC118" s="168">
        <f t="shared" si="2636"/>
        <v>0</v>
      </c>
      <c r="KD118" s="168">
        <f t="shared" si="2637"/>
        <v>0</v>
      </c>
      <c r="KE118" s="168">
        <f t="shared" si="2638"/>
        <v>0</v>
      </c>
      <c r="KF118" s="154">
        <f t="shared" ref="KF118:KG118" si="2956">KF117</f>
        <v>19</v>
      </c>
      <c r="KG118" s="173">
        <f t="shared" si="2956"/>
        <v>1182</v>
      </c>
      <c r="KH118" s="156" t="str">
        <f t="shared" si="2640"/>
        <v>1</v>
      </c>
      <c r="KI118" s="157" t="str">
        <f t="shared" si="282"/>
        <v/>
      </c>
      <c r="KJ118" s="158">
        <f t="shared" si="283"/>
        <v>0</v>
      </c>
      <c r="KK118" s="159"/>
      <c r="KL118" s="159"/>
      <c r="KM118" s="159"/>
      <c r="KN118" s="160"/>
      <c r="KO118" s="160"/>
      <c r="KP118" s="171" t="str">
        <f t="shared" si="284"/>
        <v>0</v>
      </c>
      <c r="KQ118" s="171">
        <f t="shared" si="2641"/>
        <v>0</v>
      </c>
      <c r="KR118" s="160">
        <f t="shared" si="2642"/>
        <v>0</v>
      </c>
      <c r="KS118" s="160">
        <f t="shared" si="2643"/>
        <v>0</v>
      </c>
      <c r="KT118" s="160">
        <f t="shared" si="2644"/>
        <v>0</v>
      </c>
      <c r="KU118" s="160">
        <f t="shared" si="2645"/>
        <v>0</v>
      </c>
      <c r="KV118" s="161">
        <f t="shared" ref="KV118:KW118" si="2957">KV117</f>
        <v>20</v>
      </c>
      <c r="KW118" s="175">
        <f t="shared" si="2957"/>
        <v>1183</v>
      </c>
      <c r="KX118" s="163" t="str">
        <f t="shared" si="2647"/>
        <v>1</v>
      </c>
      <c r="KY118" s="164" t="str">
        <f t="shared" si="292"/>
        <v/>
      </c>
      <c r="KZ118" s="165">
        <f t="shared" si="293"/>
        <v>0</v>
      </c>
      <c r="LA118" s="166"/>
      <c r="LB118" s="166"/>
      <c r="LC118" s="166"/>
      <c r="LD118" s="168"/>
      <c r="LE118" s="168"/>
      <c r="LF118" s="170" t="str">
        <f t="shared" si="294"/>
        <v>0</v>
      </c>
      <c r="LG118" s="170">
        <f t="shared" si="2648"/>
        <v>0</v>
      </c>
      <c r="LH118" s="168">
        <f t="shared" si="2649"/>
        <v>0</v>
      </c>
      <c r="LI118" s="168">
        <f t="shared" si="2650"/>
        <v>0</v>
      </c>
      <c r="LJ118" s="168">
        <f t="shared" si="2651"/>
        <v>0</v>
      </c>
      <c r="LK118" s="168">
        <f t="shared" si="2652"/>
        <v>0</v>
      </c>
      <c r="LL118" s="172"/>
      <c r="LM118" s="172"/>
      <c r="LN118" s="168" t="str">
        <f t="shared" si="2653"/>
        <v>#REF!</v>
      </c>
      <c r="LO118" s="168" t="str">
        <f t="shared" si="2654"/>
        <v>#REF!</v>
      </c>
      <c r="LP118" s="168" t="str">
        <f t="shared" si="2655"/>
        <v>#REF!</v>
      </c>
      <c r="LQ118" s="168" t="str">
        <f t="shared" si="2656"/>
        <v>#REF!</v>
      </c>
    </row>
    <row r="119" ht="15.75" customHeight="1">
      <c r="A119" s="151">
        <v>46221.0</v>
      </c>
      <c r="B119" s="152" t="s">
        <v>30</v>
      </c>
      <c r="C119" s="153">
        <f t="shared" si="99"/>
        <v>0</v>
      </c>
      <c r="D119" s="154">
        <f t="shared" ref="D119:E119" si="2958">D118</f>
        <v>1</v>
      </c>
      <c r="E119" s="173">
        <f t="shared" si="2958"/>
        <v>1164</v>
      </c>
      <c r="F119" s="156" t="str">
        <f t="shared" si="2778"/>
        <v>1</v>
      </c>
      <c r="G119" s="157">
        <f t="shared" si="102"/>
        <v>1</v>
      </c>
      <c r="H119" s="158">
        <f t="shared" si="103"/>
        <v>0</v>
      </c>
      <c r="I119" s="159"/>
      <c r="J119" s="159"/>
      <c r="K119" s="159"/>
      <c r="L119" s="78"/>
      <c r="M119" s="79"/>
      <c r="N119" s="77" t="str">
        <f t="shared" si="104"/>
        <v>0</v>
      </c>
      <c r="O119" s="81">
        <f t="shared" si="2515"/>
        <v>0</v>
      </c>
      <c r="P119" s="160">
        <f t="shared" si="2516"/>
        <v>0</v>
      </c>
      <c r="Q119" s="160">
        <f t="shared" si="2517"/>
        <v>0</v>
      </c>
      <c r="R119" s="160">
        <f t="shared" si="2518"/>
        <v>0</v>
      </c>
      <c r="S119" s="160">
        <f t="shared" si="2519"/>
        <v>0</v>
      </c>
      <c r="T119" s="161">
        <f t="shared" ref="T119:U119" si="2959">T118</f>
        <v>2</v>
      </c>
      <c r="U119" s="175">
        <f t="shared" si="2959"/>
        <v>1165</v>
      </c>
      <c r="V119" s="163" t="str">
        <f t="shared" si="2521"/>
        <v>1</v>
      </c>
      <c r="W119" s="164">
        <f t="shared" si="112"/>
        <v>1</v>
      </c>
      <c r="X119" s="165">
        <f t="shared" si="113"/>
        <v>0</v>
      </c>
      <c r="Y119" s="166"/>
      <c r="Z119" s="166"/>
      <c r="AA119" s="166"/>
      <c r="AB119" s="84"/>
      <c r="AC119" s="85"/>
      <c r="AD119" s="83" t="str">
        <f t="shared" si="114"/>
        <v>0</v>
      </c>
      <c r="AE119" s="167">
        <f t="shared" si="2522"/>
        <v>0</v>
      </c>
      <c r="AF119" s="168">
        <f t="shared" si="2523"/>
        <v>0</v>
      </c>
      <c r="AG119" s="168">
        <f t="shared" si="2524"/>
        <v>0</v>
      </c>
      <c r="AH119" s="168">
        <f t="shared" si="2525"/>
        <v>0</v>
      </c>
      <c r="AI119" s="168">
        <f t="shared" si="2526"/>
        <v>0</v>
      </c>
      <c r="AJ119" s="154">
        <f t="shared" ref="AJ119:AK119" si="2960">AJ118</f>
        <v>3</v>
      </c>
      <c r="AK119" s="173">
        <f t="shared" si="2960"/>
        <v>1166</v>
      </c>
      <c r="AL119" s="156" t="str">
        <f t="shared" si="2528"/>
        <v>1</v>
      </c>
      <c r="AM119" s="157">
        <f t="shared" si="122"/>
        <v>2</v>
      </c>
      <c r="AN119" s="158">
        <f t="shared" si="123"/>
        <v>0</v>
      </c>
      <c r="AO119" s="159"/>
      <c r="AP119" s="159"/>
      <c r="AQ119" s="159"/>
      <c r="AR119" s="78"/>
      <c r="AS119" s="79"/>
      <c r="AT119" s="77" t="str">
        <f t="shared" si="124"/>
        <v>0</v>
      </c>
      <c r="AU119" s="81">
        <f t="shared" si="2529"/>
        <v>0</v>
      </c>
      <c r="AV119" s="160">
        <f t="shared" si="2530"/>
        <v>0</v>
      </c>
      <c r="AW119" s="160">
        <f t="shared" si="2531"/>
        <v>0</v>
      </c>
      <c r="AX119" s="160">
        <f t="shared" si="2532"/>
        <v>0</v>
      </c>
      <c r="AY119" s="160">
        <f t="shared" si="2533"/>
        <v>0</v>
      </c>
      <c r="AZ119" s="161">
        <f t="shared" ref="AZ119:BA119" si="2961">AZ118</f>
        <v>4</v>
      </c>
      <c r="BA119" s="175">
        <f t="shared" si="2961"/>
        <v>1167</v>
      </c>
      <c r="BB119" s="163" t="str">
        <f t="shared" si="2535"/>
        <v>1</v>
      </c>
      <c r="BC119" s="164">
        <f t="shared" si="132"/>
        <v>4</v>
      </c>
      <c r="BD119" s="165">
        <f t="shared" si="133"/>
        <v>0</v>
      </c>
      <c r="BE119" s="166"/>
      <c r="BF119" s="166"/>
      <c r="BG119" s="166"/>
      <c r="BH119" s="84"/>
      <c r="BI119" s="85"/>
      <c r="BJ119" s="83" t="str">
        <f t="shared" si="134"/>
        <v>0</v>
      </c>
      <c r="BK119" s="167">
        <f t="shared" si="2536"/>
        <v>0</v>
      </c>
      <c r="BL119" s="168">
        <f t="shared" si="2537"/>
        <v>0</v>
      </c>
      <c r="BM119" s="168">
        <f t="shared" si="2538"/>
        <v>0</v>
      </c>
      <c r="BN119" s="168">
        <f t="shared" si="2539"/>
        <v>0</v>
      </c>
      <c r="BO119" s="168">
        <f t="shared" si="2540"/>
        <v>0</v>
      </c>
      <c r="BP119" s="154">
        <f t="shared" ref="BP119:BQ119" si="2962">BP118</f>
        <v>5</v>
      </c>
      <c r="BQ119" s="173">
        <f t="shared" si="2962"/>
        <v>1168</v>
      </c>
      <c r="BR119" s="156" t="str">
        <f t="shared" si="2542"/>
        <v>1</v>
      </c>
      <c r="BS119" s="157">
        <f t="shared" si="142"/>
        <v>4</v>
      </c>
      <c r="BT119" s="158">
        <f t="shared" si="143"/>
        <v>0</v>
      </c>
      <c r="BU119" s="159"/>
      <c r="BV119" s="159"/>
      <c r="BW119" s="159"/>
      <c r="BX119" s="78"/>
      <c r="BY119" s="79"/>
      <c r="BZ119" s="77" t="str">
        <f t="shared" si="144"/>
        <v>0</v>
      </c>
      <c r="CA119" s="81">
        <f t="shared" si="2543"/>
        <v>0</v>
      </c>
      <c r="CB119" s="160">
        <f t="shared" si="2544"/>
        <v>0</v>
      </c>
      <c r="CC119" s="160">
        <f t="shared" si="2545"/>
        <v>0</v>
      </c>
      <c r="CD119" s="160">
        <f t="shared" si="2546"/>
        <v>0</v>
      </c>
      <c r="CE119" s="160">
        <f t="shared" si="2547"/>
        <v>0</v>
      </c>
      <c r="CF119" s="161">
        <f t="shared" ref="CF119:CG119" si="2963">CF118</f>
        <v>6</v>
      </c>
      <c r="CG119" s="175">
        <f t="shared" si="2963"/>
        <v>1169</v>
      </c>
      <c r="CH119" s="163" t="str">
        <f t="shared" si="2549"/>
        <v>1</v>
      </c>
      <c r="CI119" s="164">
        <f t="shared" si="152"/>
        <v>2</v>
      </c>
      <c r="CJ119" s="165">
        <f t="shared" si="153"/>
        <v>0</v>
      </c>
      <c r="CK119" s="166"/>
      <c r="CL119" s="166"/>
      <c r="CM119" s="166"/>
      <c r="CN119" s="84"/>
      <c r="CO119" s="85"/>
      <c r="CP119" s="83" t="str">
        <f t="shared" si="154"/>
        <v>0</v>
      </c>
      <c r="CQ119" s="167">
        <f t="shared" si="2550"/>
        <v>0</v>
      </c>
      <c r="CR119" s="168">
        <f t="shared" si="2551"/>
        <v>0</v>
      </c>
      <c r="CS119" s="168">
        <f t="shared" si="2552"/>
        <v>0</v>
      </c>
      <c r="CT119" s="168">
        <f t="shared" si="2553"/>
        <v>0</v>
      </c>
      <c r="CU119" s="168">
        <f t="shared" si="2554"/>
        <v>0</v>
      </c>
      <c r="CV119" s="154">
        <f t="shared" ref="CV119:CW119" si="2964">CV118</f>
        <v>7</v>
      </c>
      <c r="CW119" s="173">
        <f t="shared" si="2964"/>
        <v>1170</v>
      </c>
      <c r="CX119" s="156" t="str">
        <f t="shared" si="2556"/>
        <v>1</v>
      </c>
      <c r="CY119" s="157">
        <f t="shared" si="162"/>
        <v>2</v>
      </c>
      <c r="CZ119" s="158">
        <f t="shared" si="163"/>
        <v>0</v>
      </c>
      <c r="DA119" s="159"/>
      <c r="DB119" s="159"/>
      <c r="DC119" s="159"/>
      <c r="DD119" s="78"/>
      <c r="DE119" s="79"/>
      <c r="DF119" s="77" t="str">
        <f t="shared" si="164"/>
        <v>0</v>
      </c>
      <c r="DG119" s="81">
        <f t="shared" si="2557"/>
        <v>0</v>
      </c>
      <c r="DH119" s="160">
        <f t="shared" si="2558"/>
        <v>0</v>
      </c>
      <c r="DI119" s="160">
        <f t="shared" si="2559"/>
        <v>0</v>
      </c>
      <c r="DJ119" s="160">
        <f t="shared" si="2560"/>
        <v>0</v>
      </c>
      <c r="DK119" s="160">
        <f t="shared" si="2561"/>
        <v>0</v>
      </c>
      <c r="DL119" s="161">
        <f t="shared" ref="DL119:DM119" si="2965">DL118</f>
        <v>8</v>
      </c>
      <c r="DM119" s="175">
        <f t="shared" si="2965"/>
        <v>1171</v>
      </c>
      <c r="DN119" s="163" t="str">
        <f t="shared" si="2563"/>
        <v>1</v>
      </c>
      <c r="DO119" s="164">
        <f t="shared" si="172"/>
        <v>2</v>
      </c>
      <c r="DP119" s="165">
        <f t="shared" si="173"/>
        <v>0</v>
      </c>
      <c r="DQ119" s="166"/>
      <c r="DR119" s="166"/>
      <c r="DS119" s="166"/>
      <c r="DT119" s="84"/>
      <c r="DU119" s="85"/>
      <c r="DV119" s="83" t="str">
        <f t="shared" si="174"/>
        <v>0</v>
      </c>
      <c r="DW119" s="167">
        <f t="shared" si="2564"/>
        <v>0</v>
      </c>
      <c r="DX119" s="168">
        <f t="shared" si="2565"/>
        <v>0</v>
      </c>
      <c r="DY119" s="168">
        <f t="shared" si="2566"/>
        <v>0</v>
      </c>
      <c r="DZ119" s="168">
        <f t="shared" si="2567"/>
        <v>0</v>
      </c>
      <c r="EA119" s="168">
        <f t="shared" si="2568"/>
        <v>0</v>
      </c>
      <c r="EB119" s="154">
        <f t="shared" ref="EB119:EC119" si="2966">EB118</f>
        <v>9</v>
      </c>
      <c r="EC119" s="173">
        <f t="shared" si="2966"/>
        <v>1172</v>
      </c>
      <c r="ED119" s="156" t="str">
        <f t="shared" si="2570"/>
        <v>1</v>
      </c>
      <c r="EE119" s="157">
        <f t="shared" si="182"/>
        <v>5</v>
      </c>
      <c r="EF119" s="169">
        <f t="shared" si="183"/>
        <v>0</v>
      </c>
      <c r="EG119" s="159"/>
      <c r="EH119" s="159"/>
      <c r="EI119" s="159"/>
      <c r="EJ119" s="78"/>
      <c r="EK119" s="79"/>
      <c r="EL119" s="77" t="str">
        <f t="shared" si="184"/>
        <v>0</v>
      </c>
      <c r="EM119" s="81">
        <f t="shared" si="2571"/>
        <v>0</v>
      </c>
      <c r="EN119" s="160">
        <f t="shared" si="2572"/>
        <v>0</v>
      </c>
      <c r="EO119" s="160">
        <f t="shared" si="2573"/>
        <v>0</v>
      </c>
      <c r="EP119" s="160">
        <f t="shared" si="2574"/>
        <v>0</v>
      </c>
      <c r="EQ119" s="160">
        <f t="shared" si="2575"/>
        <v>0</v>
      </c>
      <c r="ER119" s="161">
        <f t="shared" ref="ER119:ES119" si="2967">ER118</f>
        <v>10</v>
      </c>
      <c r="ES119" s="175">
        <f t="shared" si="2967"/>
        <v>1173</v>
      </c>
      <c r="ET119" s="163" t="str">
        <f t="shared" si="2577"/>
        <v>1</v>
      </c>
      <c r="EU119" s="164">
        <f t="shared" si="192"/>
        <v>19</v>
      </c>
      <c r="EV119" s="165">
        <f t="shared" si="193"/>
        <v>0</v>
      </c>
      <c r="EW119" s="166"/>
      <c r="EX119" s="166"/>
      <c r="EY119" s="166"/>
      <c r="EZ119" s="84"/>
      <c r="FA119" s="85"/>
      <c r="FB119" s="83" t="str">
        <f t="shared" si="194"/>
        <v>0</v>
      </c>
      <c r="FC119" s="167">
        <f t="shared" si="2578"/>
        <v>0</v>
      </c>
      <c r="FD119" s="168">
        <f t="shared" si="2579"/>
        <v>0</v>
      </c>
      <c r="FE119" s="168">
        <f t="shared" si="2580"/>
        <v>0</v>
      </c>
      <c r="FF119" s="168">
        <f t="shared" si="2581"/>
        <v>0</v>
      </c>
      <c r="FG119" s="168">
        <f t="shared" si="2582"/>
        <v>0</v>
      </c>
      <c r="FH119" s="154">
        <f t="shared" ref="FH119:FI119" si="2968">FH118</f>
        <v>11</v>
      </c>
      <c r="FI119" s="173">
        <f t="shared" si="2968"/>
        <v>1174</v>
      </c>
      <c r="FJ119" s="156" t="str">
        <f t="shared" si="2584"/>
        <v>1</v>
      </c>
      <c r="FK119" s="157">
        <f t="shared" si="202"/>
        <v>4</v>
      </c>
      <c r="FL119" s="158">
        <f t="shared" si="203"/>
        <v>0</v>
      </c>
      <c r="FM119" s="159"/>
      <c r="FN119" s="159"/>
      <c r="FO119" s="159"/>
      <c r="FP119" s="78"/>
      <c r="FQ119" s="79"/>
      <c r="FR119" s="77" t="str">
        <f t="shared" si="204"/>
        <v>0</v>
      </c>
      <c r="FS119" s="81">
        <f t="shared" si="2585"/>
        <v>0</v>
      </c>
      <c r="FT119" s="160">
        <f t="shared" si="2586"/>
        <v>0</v>
      </c>
      <c r="FU119" s="160">
        <f t="shared" si="2587"/>
        <v>0</v>
      </c>
      <c r="FV119" s="160">
        <f t="shared" si="2588"/>
        <v>0</v>
      </c>
      <c r="FW119" s="160">
        <f t="shared" si="2589"/>
        <v>0</v>
      </c>
      <c r="FX119" s="161">
        <f t="shared" ref="FX119:FY119" si="2969">FX118</f>
        <v>12</v>
      </c>
      <c r="FY119" s="175">
        <f t="shared" si="2969"/>
        <v>1175</v>
      </c>
      <c r="FZ119" s="163" t="str">
        <f t="shared" si="2591"/>
        <v>1</v>
      </c>
      <c r="GA119" s="164">
        <f t="shared" si="212"/>
        <v>2</v>
      </c>
      <c r="GB119" s="165">
        <f t="shared" si="213"/>
        <v>0</v>
      </c>
      <c r="GC119" s="166"/>
      <c r="GD119" s="166"/>
      <c r="GE119" s="166"/>
      <c r="GF119" s="84"/>
      <c r="GG119" s="85"/>
      <c r="GH119" s="83" t="str">
        <f t="shared" si="214"/>
        <v>0</v>
      </c>
      <c r="GI119" s="167">
        <f t="shared" si="2592"/>
        <v>0</v>
      </c>
      <c r="GJ119" s="168">
        <f t="shared" si="2593"/>
        <v>0</v>
      </c>
      <c r="GK119" s="168">
        <f t="shared" si="2594"/>
        <v>0</v>
      </c>
      <c r="GL119" s="168">
        <f t="shared" si="2595"/>
        <v>0</v>
      </c>
      <c r="GM119" s="168">
        <f t="shared" si="2596"/>
        <v>0</v>
      </c>
      <c r="GN119" s="154">
        <f t="shared" ref="GN119:GO119" si="2970">GN118</f>
        <v>13</v>
      </c>
      <c r="GO119" s="173">
        <f t="shared" si="2970"/>
        <v>1176</v>
      </c>
      <c r="GP119" s="156" t="str">
        <f t="shared" si="2598"/>
        <v>1</v>
      </c>
      <c r="GQ119" s="157">
        <f t="shared" si="222"/>
        <v>3</v>
      </c>
      <c r="GR119" s="158">
        <f t="shared" si="223"/>
        <v>0</v>
      </c>
      <c r="GS119" s="159"/>
      <c r="GT119" s="159"/>
      <c r="GU119" s="159"/>
      <c r="GV119" s="78"/>
      <c r="GW119" s="79"/>
      <c r="GX119" s="77" t="str">
        <f t="shared" si="224"/>
        <v>0</v>
      </c>
      <c r="GY119" s="81">
        <f t="shared" si="2599"/>
        <v>0</v>
      </c>
      <c r="GZ119" s="160">
        <f t="shared" si="2600"/>
        <v>0</v>
      </c>
      <c r="HA119" s="160">
        <f t="shared" si="2601"/>
        <v>0</v>
      </c>
      <c r="HB119" s="160">
        <f t="shared" si="2602"/>
        <v>0</v>
      </c>
      <c r="HC119" s="160">
        <f t="shared" si="2603"/>
        <v>0</v>
      </c>
      <c r="HD119" s="161">
        <f t="shared" ref="HD119:HE119" si="2971">HD118</f>
        <v>14</v>
      </c>
      <c r="HE119" s="175">
        <f t="shared" si="2971"/>
        <v>1177</v>
      </c>
      <c r="HF119" s="163" t="str">
        <f t="shared" si="2605"/>
        <v>1</v>
      </c>
      <c r="HG119" s="164">
        <f t="shared" si="232"/>
        <v>5</v>
      </c>
      <c r="HH119" s="165">
        <f t="shared" si="233"/>
        <v>0</v>
      </c>
      <c r="HI119" s="166"/>
      <c r="HJ119" s="166"/>
      <c r="HK119" s="166"/>
      <c r="HL119" s="84"/>
      <c r="HM119" s="85"/>
      <c r="HN119" s="83" t="str">
        <f t="shared" si="234"/>
        <v>0</v>
      </c>
      <c r="HO119" s="167">
        <f t="shared" si="2606"/>
        <v>0</v>
      </c>
      <c r="HP119" s="168">
        <f t="shared" si="2607"/>
        <v>0</v>
      </c>
      <c r="HQ119" s="168">
        <f t="shared" si="2608"/>
        <v>0</v>
      </c>
      <c r="HR119" s="168">
        <f t="shared" si="2609"/>
        <v>0</v>
      </c>
      <c r="HS119" s="168">
        <f t="shared" si="2610"/>
        <v>0</v>
      </c>
      <c r="HT119" s="154">
        <f t="shared" ref="HT119:HU119" si="2972">HT118</f>
        <v>15</v>
      </c>
      <c r="HU119" s="173">
        <f t="shared" si="2972"/>
        <v>1178</v>
      </c>
      <c r="HV119" s="156" t="str">
        <f t="shared" si="2612"/>
        <v>1</v>
      </c>
      <c r="HW119" s="157" t="str">
        <f t="shared" si="242"/>
        <v/>
      </c>
      <c r="HX119" s="169">
        <f t="shared" si="243"/>
        <v>0</v>
      </c>
      <c r="HY119" s="159"/>
      <c r="HZ119" s="159"/>
      <c r="IA119" s="159"/>
      <c r="IB119" s="160"/>
      <c r="IC119" s="160"/>
      <c r="ID119" s="160" t="str">
        <f t="shared" si="244"/>
        <v>0</v>
      </c>
      <c r="IE119" s="160">
        <f t="shared" si="2613"/>
        <v>0</v>
      </c>
      <c r="IF119" s="160">
        <f t="shared" si="2614"/>
        <v>0</v>
      </c>
      <c r="IG119" s="160">
        <f t="shared" si="2615"/>
        <v>0</v>
      </c>
      <c r="IH119" s="160">
        <f t="shared" si="2616"/>
        <v>0</v>
      </c>
      <c r="II119" s="160">
        <f t="shared" si="2617"/>
        <v>0</v>
      </c>
      <c r="IJ119" s="161">
        <f t="shared" ref="IJ119:IK119" si="2973">IJ118</f>
        <v>16</v>
      </c>
      <c r="IK119" s="175">
        <f t="shared" si="2973"/>
        <v>1179</v>
      </c>
      <c r="IL119" s="163" t="str">
        <f t="shared" si="2619"/>
        <v>1</v>
      </c>
      <c r="IM119" s="164" t="str">
        <f t="shared" si="252"/>
        <v/>
      </c>
      <c r="IN119" s="165">
        <f t="shared" si="253"/>
        <v>0</v>
      </c>
      <c r="IO119" s="166"/>
      <c r="IP119" s="166"/>
      <c r="IQ119" s="166"/>
      <c r="IR119" s="168"/>
      <c r="IS119" s="168"/>
      <c r="IT119" s="170" t="str">
        <f t="shared" si="254"/>
        <v>0</v>
      </c>
      <c r="IU119" s="170">
        <f t="shared" si="2620"/>
        <v>0</v>
      </c>
      <c r="IV119" s="168">
        <f t="shared" si="2621"/>
        <v>0</v>
      </c>
      <c r="IW119" s="168">
        <f t="shared" si="2622"/>
        <v>0</v>
      </c>
      <c r="IX119" s="168">
        <f t="shared" si="2623"/>
        <v>0</v>
      </c>
      <c r="IY119" s="168">
        <f t="shared" si="2624"/>
        <v>0</v>
      </c>
      <c r="IZ119" s="154">
        <f t="shared" ref="IZ119:JA119" si="2974">IZ118</f>
        <v>17</v>
      </c>
      <c r="JA119" s="173">
        <f t="shared" si="2974"/>
        <v>1180</v>
      </c>
      <c r="JB119" s="156" t="str">
        <f t="shared" si="2626"/>
        <v>1</v>
      </c>
      <c r="JC119" s="157" t="str">
        <f t="shared" si="262"/>
        <v/>
      </c>
      <c r="JD119" s="158">
        <f t="shared" si="263"/>
        <v>0</v>
      </c>
      <c r="JE119" s="159"/>
      <c r="JF119" s="159"/>
      <c r="JG119" s="159"/>
      <c r="JH119" s="160"/>
      <c r="JI119" s="160"/>
      <c r="JJ119" s="171" t="str">
        <f t="shared" si="264"/>
        <v>0</v>
      </c>
      <c r="JK119" s="171">
        <f t="shared" si="2627"/>
        <v>0</v>
      </c>
      <c r="JL119" s="160">
        <f t="shared" si="2628"/>
        <v>0</v>
      </c>
      <c r="JM119" s="160">
        <f t="shared" si="2629"/>
        <v>0</v>
      </c>
      <c r="JN119" s="160">
        <f t="shared" si="2630"/>
        <v>0</v>
      </c>
      <c r="JO119" s="160">
        <f t="shared" si="2631"/>
        <v>0</v>
      </c>
      <c r="JP119" s="161">
        <f t="shared" ref="JP119:JQ119" si="2975">JP118</f>
        <v>18</v>
      </c>
      <c r="JQ119" s="175">
        <f t="shared" si="2975"/>
        <v>1181</v>
      </c>
      <c r="JR119" s="163" t="str">
        <f t="shared" si="2633"/>
        <v>1</v>
      </c>
      <c r="JS119" s="164" t="str">
        <f t="shared" si="272"/>
        <v/>
      </c>
      <c r="JT119" s="165">
        <f t="shared" si="273"/>
        <v>0</v>
      </c>
      <c r="JU119" s="166"/>
      <c r="JV119" s="166"/>
      <c r="JW119" s="166"/>
      <c r="JX119" s="168"/>
      <c r="JY119" s="168"/>
      <c r="JZ119" s="170" t="str">
        <f t="shared" si="274"/>
        <v>0</v>
      </c>
      <c r="KA119" s="170">
        <f t="shared" si="2634"/>
        <v>0</v>
      </c>
      <c r="KB119" s="168">
        <f t="shared" si="2635"/>
        <v>0</v>
      </c>
      <c r="KC119" s="168">
        <f t="shared" si="2636"/>
        <v>0</v>
      </c>
      <c r="KD119" s="168">
        <f t="shared" si="2637"/>
        <v>0</v>
      </c>
      <c r="KE119" s="168">
        <f t="shared" si="2638"/>
        <v>0</v>
      </c>
      <c r="KF119" s="154">
        <f t="shared" ref="KF119:KG119" si="2976">KF118</f>
        <v>19</v>
      </c>
      <c r="KG119" s="173">
        <f t="shared" si="2976"/>
        <v>1182</v>
      </c>
      <c r="KH119" s="156" t="str">
        <f t="shared" si="2640"/>
        <v>1</v>
      </c>
      <c r="KI119" s="157" t="str">
        <f t="shared" si="282"/>
        <v/>
      </c>
      <c r="KJ119" s="158">
        <f t="shared" si="283"/>
        <v>0</v>
      </c>
      <c r="KK119" s="159"/>
      <c r="KL119" s="159"/>
      <c r="KM119" s="159"/>
      <c r="KN119" s="160"/>
      <c r="KO119" s="160"/>
      <c r="KP119" s="171" t="str">
        <f t="shared" si="284"/>
        <v>0</v>
      </c>
      <c r="KQ119" s="171">
        <f t="shared" si="2641"/>
        <v>0</v>
      </c>
      <c r="KR119" s="160">
        <f t="shared" si="2642"/>
        <v>0</v>
      </c>
      <c r="KS119" s="160">
        <f t="shared" si="2643"/>
        <v>0</v>
      </c>
      <c r="KT119" s="160">
        <f t="shared" si="2644"/>
        <v>0</v>
      </c>
      <c r="KU119" s="160">
        <f t="shared" si="2645"/>
        <v>0</v>
      </c>
      <c r="KV119" s="161">
        <f t="shared" ref="KV119:KW119" si="2977">KV118</f>
        <v>20</v>
      </c>
      <c r="KW119" s="175">
        <f t="shared" si="2977"/>
        <v>1183</v>
      </c>
      <c r="KX119" s="163" t="str">
        <f t="shared" si="2647"/>
        <v>1</v>
      </c>
      <c r="KY119" s="164" t="str">
        <f t="shared" si="292"/>
        <v/>
      </c>
      <c r="KZ119" s="165">
        <f t="shared" si="293"/>
        <v>0</v>
      </c>
      <c r="LA119" s="166"/>
      <c r="LB119" s="166"/>
      <c r="LC119" s="166"/>
      <c r="LD119" s="168"/>
      <c r="LE119" s="168"/>
      <c r="LF119" s="170" t="str">
        <f t="shared" si="294"/>
        <v>0</v>
      </c>
      <c r="LG119" s="170">
        <f t="shared" si="2648"/>
        <v>0</v>
      </c>
      <c r="LH119" s="168">
        <f t="shared" si="2649"/>
        <v>0</v>
      </c>
      <c r="LI119" s="168">
        <f t="shared" si="2650"/>
        <v>0</v>
      </c>
      <c r="LJ119" s="168">
        <f t="shared" si="2651"/>
        <v>0</v>
      </c>
      <c r="LK119" s="168">
        <f t="shared" si="2652"/>
        <v>0</v>
      </c>
      <c r="LL119" s="172"/>
      <c r="LM119" s="172"/>
      <c r="LN119" s="168" t="str">
        <f t="shared" si="2653"/>
        <v>#REF!</v>
      </c>
      <c r="LO119" s="168" t="str">
        <f t="shared" si="2654"/>
        <v>#REF!</v>
      </c>
      <c r="LP119" s="168" t="str">
        <f t="shared" si="2655"/>
        <v>#REF!</v>
      </c>
      <c r="LQ119" s="168" t="str">
        <f t="shared" si="2656"/>
        <v>#REF!</v>
      </c>
    </row>
    <row r="120" ht="15.75" customHeight="1">
      <c r="A120" s="151">
        <v>46222.0</v>
      </c>
      <c r="B120" s="152" t="s">
        <v>31</v>
      </c>
      <c r="C120" s="153">
        <f t="shared" si="99"/>
        <v>0</v>
      </c>
      <c r="D120" s="154">
        <f t="shared" ref="D120:E120" si="2978">D119</f>
        <v>1</v>
      </c>
      <c r="E120" s="173">
        <f t="shared" si="2978"/>
        <v>1164</v>
      </c>
      <c r="F120" s="156" t="str">
        <f t="shared" si="2778"/>
        <v>1</v>
      </c>
      <c r="G120" s="157">
        <f t="shared" si="102"/>
        <v>1</v>
      </c>
      <c r="H120" s="158">
        <f t="shared" si="103"/>
        <v>0</v>
      </c>
      <c r="I120" s="159"/>
      <c r="J120" s="159"/>
      <c r="K120" s="159"/>
      <c r="L120" s="78"/>
      <c r="M120" s="79"/>
      <c r="N120" s="77" t="str">
        <f t="shared" si="104"/>
        <v>0</v>
      </c>
      <c r="O120" s="81">
        <f t="shared" si="2515"/>
        <v>0</v>
      </c>
      <c r="P120" s="160">
        <f t="shared" si="2516"/>
        <v>0</v>
      </c>
      <c r="Q120" s="160">
        <f t="shared" si="2517"/>
        <v>0</v>
      </c>
      <c r="R120" s="160">
        <f t="shared" si="2518"/>
        <v>0</v>
      </c>
      <c r="S120" s="160">
        <f t="shared" si="2519"/>
        <v>0</v>
      </c>
      <c r="T120" s="161">
        <f t="shared" ref="T120:U120" si="2979">T119</f>
        <v>2</v>
      </c>
      <c r="U120" s="175">
        <f t="shared" si="2979"/>
        <v>1165</v>
      </c>
      <c r="V120" s="163" t="str">
        <f t="shared" si="2521"/>
        <v>1</v>
      </c>
      <c r="W120" s="164">
        <f t="shared" si="112"/>
        <v>1</v>
      </c>
      <c r="X120" s="165">
        <f t="shared" si="113"/>
        <v>0</v>
      </c>
      <c r="Y120" s="166"/>
      <c r="Z120" s="166"/>
      <c r="AA120" s="166"/>
      <c r="AB120" s="84"/>
      <c r="AC120" s="85"/>
      <c r="AD120" s="83" t="str">
        <f t="shared" si="114"/>
        <v>0</v>
      </c>
      <c r="AE120" s="167">
        <f t="shared" si="2522"/>
        <v>0</v>
      </c>
      <c r="AF120" s="168">
        <f t="shared" si="2523"/>
        <v>0</v>
      </c>
      <c r="AG120" s="168">
        <f t="shared" si="2524"/>
        <v>0</v>
      </c>
      <c r="AH120" s="168">
        <f t="shared" si="2525"/>
        <v>0</v>
      </c>
      <c r="AI120" s="168">
        <f t="shared" si="2526"/>
        <v>0</v>
      </c>
      <c r="AJ120" s="154">
        <f t="shared" ref="AJ120:AK120" si="2980">AJ119</f>
        <v>3</v>
      </c>
      <c r="AK120" s="173">
        <f t="shared" si="2980"/>
        <v>1166</v>
      </c>
      <c r="AL120" s="156" t="str">
        <f t="shared" si="2528"/>
        <v>1</v>
      </c>
      <c r="AM120" s="157">
        <f t="shared" si="122"/>
        <v>2</v>
      </c>
      <c r="AN120" s="158">
        <f t="shared" si="123"/>
        <v>0</v>
      </c>
      <c r="AO120" s="159"/>
      <c r="AP120" s="159"/>
      <c r="AQ120" s="159"/>
      <c r="AR120" s="78"/>
      <c r="AS120" s="79"/>
      <c r="AT120" s="77" t="str">
        <f t="shared" si="124"/>
        <v>0</v>
      </c>
      <c r="AU120" s="81">
        <f t="shared" si="2529"/>
        <v>0</v>
      </c>
      <c r="AV120" s="160">
        <f t="shared" si="2530"/>
        <v>0</v>
      </c>
      <c r="AW120" s="160">
        <f t="shared" si="2531"/>
        <v>0</v>
      </c>
      <c r="AX120" s="160">
        <f t="shared" si="2532"/>
        <v>0</v>
      </c>
      <c r="AY120" s="160">
        <f t="shared" si="2533"/>
        <v>0</v>
      </c>
      <c r="AZ120" s="161">
        <f t="shared" ref="AZ120:BA120" si="2981">AZ119</f>
        <v>4</v>
      </c>
      <c r="BA120" s="175">
        <f t="shared" si="2981"/>
        <v>1167</v>
      </c>
      <c r="BB120" s="163" t="str">
        <f t="shared" si="2535"/>
        <v>1</v>
      </c>
      <c r="BC120" s="164">
        <f t="shared" si="132"/>
        <v>4</v>
      </c>
      <c r="BD120" s="165">
        <f t="shared" si="133"/>
        <v>0</v>
      </c>
      <c r="BE120" s="166"/>
      <c r="BF120" s="166"/>
      <c r="BG120" s="166"/>
      <c r="BH120" s="84"/>
      <c r="BI120" s="85"/>
      <c r="BJ120" s="83" t="str">
        <f t="shared" si="134"/>
        <v>0</v>
      </c>
      <c r="BK120" s="167">
        <f t="shared" si="2536"/>
        <v>0</v>
      </c>
      <c r="BL120" s="168">
        <f t="shared" si="2537"/>
        <v>0</v>
      </c>
      <c r="BM120" s="168">
        <f t="shared" si="2538"/>
        <v>0</v>
      </c>
      <c r="BN120" s="168">
        <f t="shared" si="2539"/>
        <v>0</v>
      </c>
      <c r="BO120" s="168">
        <f t="shared" si="2540"/>
        <v>0</v>
      </c>
      <c r="BP120" s="154">
        <f t="shared" ref="BP120:BQ120" si="2982">BP119</f>
        <v>5</v>
      </c>
      <c r="BQ120" s="173">
        <f t="shared" si="2982"/>
        <v>1168</v>
      </c>
      <c r="BR120" s="156" t="str">
        <f t="shared" si="2542"/>
        <v>1</v>
      </c>
      <c r="BS120" s="157">
        <f t="shared" si="142"/>
        <v>4</v>
      </c>
      <c r="BT120" s="158">
        <f t="shared" si="143"/>
        <v>0</v>
      </c>
      <c r="BU120" s="159"/>
      <c r="BV120" s="159"/>
      <c r="BW120" s="159"/>
      <c r="BX120" s="78"/>
      <c r="BY120" s="79"/>
      <c r="BZ120" s="77" t="str">
        <f t="shared" si="144"/>
        <v>0</v>
      </c>
      <c r="CA120" s="81">
        <f t="shared" si="2543"/>
        <v>0</v>
      </c>
      <c r="CB120" s="160">
        <f t="shared" si="2544"/>
        <v>0</v>
      </c>
      <c r="CC120" s="160">
        <f t="shared" si="2545"/>
        <v>0</v>
      </c>
      <c r="CD120" s="160">
        <f t="shared" si="2546"/>
        <v>0</v>
      </c>
      <c r="CE120" s="160">
        <f t="shared" si="2547"/>
        <v>0</v>
      </c>
      <c r="CF120" s="161">
        <f t="shared" ref="CF120:CG120" si="2983">CF119</f>
        <v>6</v>
      </c>
      <c r="CG120" s="175">
        <f t="shared" si="2983"/>
        <v>1169</v>
      </c>
      <c r="CH120" s="163" t="str">
        <f t="shared" si="2549"/>
        <v>1</v>
      </c>
      <c r="CI120" s="164">
        <f t="shared" si="152"/>
        <v>2</v>
      </c>
      <c r="CJ120" s="165">
        <f t="shared" si="153"/>
        <v>0</v>
      </c>
      <c r="CK120" s="166"/>
      <c r="CL120" s="166"/>
      <c r="CM120" s="166"/>
      <c r="CN120" s="84"/>
      <c r="CO120" s="85"/>
      <c r="CP120" s="83" t="str">
        <f t="shared" si="154"/>
        <v>0</v>
      </c>
      <c r="CQ120" s="167">
        <f t="shared" si="2550"/>
        <v>0</v>
      </c>
      <c r="CR120" s="168">
        <f t="shared" si="2551"/>
        <v>0</v>
      </c>
      <c r="CS120" s="168">
        <f t="shared" si="2552"/>
        <v>0</v>
      </c>
      <c r="CT120" s="168">
        <f t="shared" si="2553"/>
        <v>0</v>
      </c>
      <c r="CU120" s="168">
        <f t="shared" si="2554"/>
        <v>0</v>
      </c>
      <c r="CV120" s="154">
        <f t="shared" ref="CV120:CW120" si="2984">CV119</f>
        <v>7</v>
      </c>
      <c r="CW120" s="173">
        <f t="shared" si="2984"/>
        <v>1170</v>
      </c>
      <c r="CX120" s="156" t="str">
        <f t="shared" si="2556"/>
        <v>1</v>
      </c>
      <c r="CY120" s="157">
        <f t="shared" si="162"/>
        <v>2</v>
      </c>
      <c r="CZ120" s="158">
        <f t="shared" si="163"/>
        <v>0</v>
      </c>
      <c r="DA120" s="159"/>
      <c r="DB120" s="159"/>
      <c r="DC120" s="159"/>
      <c r="DD120" s="78"/>
      <c r="DE120" s="79"/>
      <c r="DF120" s="77" t="str">
        <f t="shared" si="164"/>
        <v>0</v>
      </c>
      <c r="DG120" s="81">
        <f t="shared" si="2557"/>
        <v>0</v>
      </c>
      <c r="DH120" s="160">
        <f t="shared" si="2558"/>
        <v>0</v>
      </c>
      <c r="DI120" s="160">
        <f t="shared" si="2559"/>
        <v>0</v>
      </c>
      <c r="DJ120" s="160">
        <f t="shared" si="2560"/>
        <v>0</v>
      </c>
      <c r="DK120" s="160">
        <f t="shared" si="2561"/>
        <v>0</v>
      </c>
      <c r="DL120" s="161">
        <f t="shared" ref="DL120:DM120" si="2985">DL119</f>
        <v>8</v>
      </c>
      <c r="DM120" s="175">
        <f t="shared" si="2985"/>
        <v>1171</v>
      </c>
      <c r="DN120" s="163" t="str">
        <f t="shared" si="2563"/>
        <v>1</v>
      </c>
      <c r="DO120" s="164">
        <f t="shared" si="172"/>
        <v>2</v>
      </c>
      <c r="DP120" s="165">
        <f t="shared" si="173"/>
        <v>0</v>
      </c>
      <c r="DQ120" s="166"/>
      <c r="DR120" s="166"/>
      <c r="DS120" s="166"/>
      <c r="DT120" s="84"/>
      <c r="DU120" s="85"/>
      <c r="DV120" s="83" t="str">
        <f t="shared" si="174"/>
        <v>0</v>
      </c>
      <c r="DW120" s="167">
        <f t="shared" si="2564"/>
        <v>0</v>
      </c>
      <c r="DX120" s="168">
        <f t="shared" si="2565"/>
        <v>0</v>
      </c>
      <c r="DY120" s="168">
        <f t="shared" si="2566"/>
        <v>0</v>
      </c>
      <c r="DZ120" s="168">
        <f t="shared" si="2567"/>
        <v>0</v>
      </c>
      <c r="EA120" s="168">
        <f t="shared" si="2568"/>
        <v>0</v>
      </c>
      <c r="EB120" s="154">
        <f t="shared" ref="EB120:EC120" si="2986">EB119</f>
        <v>9</v>
      </c>
      <c r="EC120" s="173">
        <f t="shared" si="2986"/>
        <v>1172</v>
      </c>
      <c r="ED120" s="156" t="str">
        <f t="shared" si="2570"/>
        <v>1</v>
      </c>
      <c r="EE120" s="157">
        <f t="shared" si="182"/>
        <v>5</v>
      </c>
      <c r="EF120" s="169">
        <f t="shared" si="183"/>
        <v>0</v>
      </c>
      <c r="EG120" s="159"/>
      <c r="EH120" s="159"/>
      <c r="EI120" s="159"/>
      <c r="EJ120" s="78"/>
      <c r="EK120" s="79"/>
      <c r="EL120" s="77" t="str">
        <f t="shared" si="184"/>
        <v>0</v>
      </c>
      <c r="EM120" s="81">
        <f t="shared" si="2571"/>
        <v>0</v>
      </c>
      <c r="EN120" s="160">
        <f t="shared" si="2572"/>
        <v>0</v>
      </c>
      <c r="EO120" s="160">
        <f t="shared" si="2573"/>
        <v>0</v>
      </c>
      <c r="EP120" s="160">
        <f t="shared" si="2574"/>
        <v>0</v>
      </c>
      <c r="EQ120" s="160">
        <f t="shared" si="2575"/>
        <v>0</v>
      </c>
      <c r="ER120" s="161">
        <f t="shared" ref="ER120:ES120" si="2987">ER119</f>
        <v>10</v>
      </c>
      <c r="ES120" s="175">
        <f t="shared" si="2987"/>
        <v>1173</v>
      </c>
      <c r="ET120" s="163" t="str">
        <f t="shared" si="2577"/>
        <v>1</v>
      </c>
      <c r="EU120" s="164">
        <f t="shared" si="192"/>
        <v>19</v>
      </c>
      <c r="EV120" s="165">
        <f t="shared" si="193"/>
        <v>0</v>
      </c>
      <c r="EW120" s="166"/>
      <c r="EX120" s="166"/>
      <c r="EY120" s="166"/>
      <c r="EZ120" s="84"/>
      <c r="FA120" s="85"/>
      <c r="FB120" s="83" t="str">
        <f t="shared" si="194"/>
        <v>0</v>
      </c>
      <c r="FC120" s="167">
        <f t="shared" si="2578"/>
        <v>0</v>
      </c>
      <c r="FD120" s="168">
        <f t="shared" si="2579"/>
        <v>0</v>
      </c>
      <c r="FE120" s="168">
        <f t="shared" si="2580"/>
        <v>0</v>
      </c>
      <c r="FF120" s="168">
        <f t="shared" si="2581"/>
        <v>0</v>
      </c>
      <c r="FG120" s="168">
        <f t="shared" si="2582"/>
        <v>0</v>
      </c>
      <c r="FH120" s="154">
        <f t="shared" ref="FH120:FI120" si="2988">FH119</f>
        <v>11</v>
      </c>
      <c r="FI120" s="173">
        <f t="shared" si="2988"/>
        <v>1174</v>
      </c>
      <c r="FJ120" s="156" t="str">
        <f t="shared" si="2584"/>
        <v>1</v>
      </c>
      <c r="FK120" s="157">
        <f t="shared" si="202"/>
        <v>4</v>
      </c>
      <c r="FL120" s="158">
        <f t="shared" si="203"/>
        <v>0</v>
      </c>
      <c r="FM120" s="159"/>
      <c r="FN120" s="159"/>
      <c r="FO120" s="159"/>
      <c r="FP120" s="78"/>
      <c r="FQ120" s="79"/>
      <c r="FR120" s="77" t="str">
        <f t="shared" si="204"/>
        <v>0</v>
      </c>
      <c r="FS120" s="81">
        <f t="shared" si="2585"/>
        <v>0</v>
      </c>
      <c r="FT120" s="160">
        <f t="shared" si="2586"/>
        <v>0</v>
      </c>
      <c r="FU120" s="160">
        <f t="shared" si="2587"/>
        <v>0</v>
      </c>
      <c r="FV120" s="160">
        <f t="shared" si="2588"/>
        <v>0</v>
      </c>
      <c r="FW120" s="160">
        <f t="shared" si="2589"/>
        <v>0</v>
      </c>
      <c r="FX120" s="161">
        <f t="shared" ref="FX120:FY120" si="2989">FX119</f>
        <v>12</v>
      </c>
      <c r="FY120" s="175">
        <f t="shared" si="2989"/>
        <v>1175</v>
      </c>
      <c r="FZ120" s="163" t="str">
        <f t="shared" si="2591"/>
        <v>1</v>
      </c>
      <c r="GA120" s="164">
        <f t="shared" si="212"/>
        <v>2</v>
      </c>
      <c r="GB120" s="165">
        <f t="shared" si="213"/>
        <v>0</v>
      </c>
      <c r="GC120" s="166"/>
      <c r="GD120" s="166"/>
      <c r="GE120" s="166"/>
      <c r="GF120" s="84"/>
      <c r="GG120" s="85"/>
      <c r="GH120" s="83" t="str">
        <f t="shared" si="214"/>
        <v>0</v>
      </c>
      <c r="GI120" s="167">
        <f t="shared" si="2592"/>
        <v>0</v>
      </c>
      <c r="GJ120" s="168">
        <f t="shared" si="2593"/>
        <v>0</v>
      </c>
      <c r="GK120" s="168">
        <f t="shared" si="2594"/>
        <v>0</v>
      </c>
      <c r="GL120" s="168">
        <f t="shared" si="2595"/>
        <v>0</v>
      </c>
      <c r="GM120" s="168">
        <f t="shared" si="2596"/>
        <v>0</v>
      </c>
      <c r="GN120" s="154">
        <f t="shared" ref="GN120:GO120" si="2990">GN119</f>
        <v>13</v>
      </c>
      <c r="GO120" s="173">
        <f t="shared" si="2990"/>
        <v>1176</v>
      </c>
      <c r="GP120" s="156" t="str">
        <f t="shared" si="2598"/>
        <v>1</v>
      </c>
      <c r="GQ120" s="157">
        <f t="shared" si="222"/>
        <v>3</v>
      </c>
      <c r="GR120" s="158">
        <f t="shared" si="223"/>
        <v>0</v>
      </c>
      <c r="GS120" s="159"/>
      <c r="GT120" s="159"/>
      <c r="GU120" s="159"/>
      <c r="GV120" s="78"/>
      <c r="GW120" s="79"/>
      <c r="GX120" s="77" t="str">
        <f t="shared" si="224"/>
        <v>0</v>
      </c>
      <c r="GY120" s="81">
        <f t="shared" si="2599"/>
        <v>0</v>
      </c>
      <c r="GZ120" s="160">
        <f t="shared" si="2600"/>
        <v>0</v>
      </c>
      <c r="HA120" s="160">
        <f t="shared" si="2601"/>
        <v>0</v>
      </c>
      <c r="HB120" s="160">
        <f t="shared" si="2602"/>
        <v>0</v>
      </c>
      <c r="HC120" s="160">
        <f t="shared" si="2603"/>
        <v>0</v>
      </c>
      <c r="HD120" s="161">
        <f t="shared" ref="HD120:HE120" si="2991">HD119</f>
        <v>14</v>
      </c>
      <c r="HE120" s="175">
        <f t="shared" si="2991"/>
        <v>1177</v>
      </c>
      <c r="HF120" s="163" t="str">
        <f t="shared" si="2605"/>
        <v>1</v>
      </c>
      <c r="HG120" s="164">
        <f t="shared" si="232"/>
        <v>5</v>
      </c>
      <c r="HH120" s="165">
        <f t="shared" si="233"/>
        <v>0</v>
      </c>
      <c r="HI120" s="166"/>
      <c r="HJ120" s="166"/>
      <c r="HK120" s="166"/>
      <c r="HL120" s="84"/>
      <c r="HM120" s="85"/>
      <c r="HN120" s="83" t="str">
        <f t="shared" si="234"/>
        <v>0</v>
      </c>
      <c r="HO120" s="167">
        <f t="shared" si="2606"/>
        <v>0</v>
      </c>
      <c r="HP120" s="168">
        <f t="shared" si="2607"/>
        <v>0</v>
      </c>
      <c r="HQ120" s="168">
        <f t="shared" si="2608"/>
        <v>0</v>
      </c>
      <c r="HR120" s="168">
        <f t="shared" si="2609"/>
        <v>0</v>
      </c>
      <c r="HS120" s="168">
        <f t="shared" si="2610"/>
        <v>0</v>
      </c>
      <c r="HT120" s="154">
        <f t="shared" ref="HT120:HU120" si="2992">HT119</f>
        <v>15</v>
      </c>
      <c r="HU120" s="173">
        <f t="shared" si="2992"/>
        <v>1178</v>
      </c>
      <c r="HV120" s="156" t="str">
        <f t="shared" si="2612"/>
        <v>1</v>
      </c>
      <c r="HW120" s="157" t="str">
        <f t="shared" si="242"/>
        <v/>
      </c>
      <c r="HX120" s="169">
        <f t="shared" si="243"/>
        <v>0</v>
      </c>
      <c r="HY120" s="159"/>
      <c r="HZ120" s="159"/>
      <c r="IA120" s="159"/>
      <c r="IB120" s="160"/>
      <c r="IC120" s="160"/>
      <c r="ID120" s="160" t="str">
        <f t="shared" si="244"/>
        <v>0</v>
      </c>
      <c r="IE120" s="160">
        <f t="shared" si="2613"/>
        <v>0</v>
      </c>
      <c r="IF120" s="160">
        <f t="shared" si="2614"/>
        <v>0</v>
      </c>
      <c r="IG120" s="160">
        <f t="shared" si="2615"/>
        <v>0</v>
      </c>
      <c r="IH120" s="160">
        <f t="shared" si="2616"/>
        <v>0</v>
      </c>
      <c r="II120" s="160">
        <f t="shared" si="2617"/>
        <v>0</v>
      </c>
      <c r="IJ120" s="161">
        <f t="shared" ref="IJ120:IK120" si="2993">IJ119</f>
        <v>16</v>
      </c>
      <c r="IK120" s="175">
        <f t="shared" si="2993"/>
        <v>1179</v>
      </c>
      <c r="IL120" s="163" t="str">
        <f t="shared" si="2619"/>
        <v>1</v>
      </c>
      <c r="IM120" s="164" t="str">
        <f t="shared" si="252"/>
        <v/>
      </c>
      <c r="IN120" s="165">
        <f t="shared" si="253"/>
        <v>0</v>
      </c>
      <c r="IO120" s="166"/>
      <c r="IP120" s="166"/>
      <c r="IQ120" s="166"/>
      <c r="IR120" s="168"/>
      <c r="IS120" s="168"/>
      <c r="IT120" s="170" t="str">
        <f t="shared" si="254"/>
        <v>0</v>
      </c>
      <c r="IU120" s="170">
        <f t="shared" si="2620"/>
        <v>0</v>
      </c>
      <c r="IV120" s="168">
        <f t="shared" si="2621"/>
        <v>0</v>
      </c>
      <c r="IW120" s="168">
        <f t="shared" si="2622"/>
        <v>0</v>
      </c>
      <c r="IX120" s="168">
        <f t="shared" si="2623"/>
        <v>0</v>
      </c>
      <c r="IY120" s="168">
        <f t="shared" si="2624"/>
        <v>0</v>
      </c>
      <c r="IZ120" s="154">
        <f t="shared" ref="IZ120:JA120" si="2994">IZ119</f>
        <v>17</v>
      </c>
      <c r="JA120" s="173">
        <f t="shared" si="2994"/>
        <v>1180</v>
      </c>
      <c r="JB120" s="156" t="str">
        <f t="shared" si="2626"/>
        <v>1</v>
      </c>
      <c r="JC120" s="157" t="str">
        <f t="shared" si="262"/>
        <v/>
      </c>
      <c r="JD120" s="158">
        <f t="shared" si="263"/>
        <v>0</v>
      </c>
      <c r="JE120" s="159"/>
      <c r="JF120" s="159"/>
      <c r="JG120" s="159"/>
      <c r="JH120" s="160"/>
      <c r="JI120" s="160"/>
      <c r="JJ120" s="171" t="str">
        <f t="shared" si="264"/>
        <v>0</v>
      </c>
      <c r="JK120" s="171">
        <f t="shared" si="2627"/>
        <v>0</v>
      </c>
      <c r="JL120" s="160">
        <f t="shared" si="2628"/>
        <v>0</v>
      </c>
      <c r="JM120" s="160">
        <f t="shared" si="2629"/>
        <v>0</v>
      </c>
      <c r="JN120" s="160">
        <f t="shared" si="2630"/>
        <v>0</v>
      </c>
      <c r="JO120" s="160">
        <f t="shared" si="2631"/>
        <v>0</v>
      </c>
      <c r="JP120" s="161">
        <f t="shared" ref="JP120:JQ120" si="2995">JP119</f>
        <v>18</v>
      </c>
      <c r="JQ120" s="175">
        <f t="shared" si="2995"/>
        <v>1181</v>
      </c>
      <c r="JR120" s="163" t="str">
        <f t="shared" si="2633"/>
        <v>1</v>
      </c>
      <c r="JS120" s="164" t="str">
        <f t="shared" si="272"/>
        <v/>
      </c>
      <c r="JT120" s="165">
        <f t="shared" si="273"/>
        <v>0</v>
      </c>
      <c r="JU120" s="166"/>
      <c r="JV120" s="166"/>
      <c r="JW120" s="166"/>
      <c r="JX120" s="168"/>
      <c r="JY120" s="168"/>
      <c r="JZ120" s="170" t="str">
        <f t="shared" si="274"/>
        <v>0</v>
      </c>
      <c r="KA120" s="170">
        <f t="shared" si="2634"/>
        <v>0</v>
      </c>
      <c r="KB120" s="168">
        <f t="shared" si="2635"/>
        <v>0</v>
      </c>
      <c r="KC120" s="168">
        <f t="shared" si="2636"/>
        <v>0</v>
      </c>
      <c r="KD120" s="168">
        <f t="shared" si="2637"/>
        <v>0</v>
      </c>
      <c r="KE120" s="168">
        <f t="shared" si="2638"/>
        <v>0</v>
      </c>
      <c r="KF120" s="154">
        <f t="shared" ref="KF120:KG120" si="2996">KF119</f>
        <v>19</v>
      </c>
      <c r="KG120" s="173">
        <f t="shared" si="2996"/>
        <v>1182</v>
      </c>
      <c r="KH120" s="156" t="str">
        <f t="shared" si="2640"/>
        <v>1</v>
      </c>
      <c r="KI120" s="157" t="str">
        <f t="shared" si="282"/>
        <v/>
      </c>
      <c r="KJ120" s="158">
        <f t="shared" si="283"/>
        <v>0</v>
      </c>
      <c r="KK120" s="159"/>
      <c r="KL120" s="159"/>
      <c r="KM120" s="159"/>
      <c r="KN120" s="160"/>
      <c r="KO120" s="160"/>
      <c r="KP120" s="171" t="str">
        <f t="shared" si="284"/>
        <v>0</v>
      </c>
      <c r="KQ120" s="171">
        <f t="shared" si="2641"/>
        <v>0</v>
      </c>
      <c r="KR120" s="160">
        <f t="shared" si="2642"/>
        <v>0</v>
      </c>
      <c r="KS120" s="160">
        <f t="shared" si="2643"/>
        <v>0</v>
      </c>
      <c r="KT120" s="160">
        <f t="shared" si="2644"/>
        <v>0</v>
      </c>
      <c r="KU120" s="160">
        <f t="shared" si="2645"/>
        <v>0</v>
      </c>
      <c r="KV120" s="161">
        <f t="shared" ref="KV120:KW120" si="2997">KV119</f>
        <v>20</v>
      </c>
      <c r="KW120" s="175">
        <f t="shared" si="2997"/>
        <v>1183</v>
      </c>
      <c r="KX120" s="163" t="str">
        <f t="shared" si="2647"/>
        <v>1</v>
      </c>
      <c r="KY120" s="164" t="str">
        <f t="shared" si="292"/>
        <v/>
      </c>
      <c r="KZ120" s="165">
        <f t="shared" si="293"/>
        <v>0</v>
      </c>
      <c r="LA120" s="166"/>
      <c r="LB120" s="166"/>
      <c r="LC120" s="166"/>
      <c r="LD120" s="168"/>
      <c r="LE120" s="168"/>
      <c r="LF120" s="170" t="str">
        <f t="shared" si="294"/>
        <v>0</v>
      </c>
      <c r="LG120" s="170">
        <f t="shared" si="2648"/>
        <v>0</v>
      </c>
      <c r="LH120" s="168">
        <f t="shared" si="2649"/>
        <v>0</v>
      </c>
      <c r="LI120" s="168">
        <f t="shared" si="2650"/>
        <v>0</v>
      </c>
      <c r="LJ120" s="168">
        <f t="shared" si="2651"/>
        <v>0</v>
      </c>
      <c r="LK120" s="168">
        <f t="shared" si="2652"/>
        <v>0</v>
      </c>
      <c r="LL120" s="172"/>
      <c r="LM120" s="172"/>
      <c r="LN120" s="168" t="str">
        <f t="shared" si="2653"/>
        <v>#REF!</v>
      </c>
      <c r="LO120" s="168" t="str">
        <f t="shared" si="2654"/>
        <v>#REF!</v>
      </c>
      <c r="LP120" s="168" t="str">
        <f t="shared" si="2655"/>
        <v>#REF!</v>
      </c>
      <c r="LQ120" s="168" t="str">
        <f t="shared" si="2656"/>
        <v>#REF!</v>
      </c>
    </row>
    <row r="121" ht="15.75" customHeight="1">
      <c r="A121" s="151">
        <v>46223.0</v>
      </c>
      <c r="B121" s="152" t="s">
        <v>32</v>
      </c>
      <c r="C121" s="153">
        <f t="shared" si="99"/>
        <v>0</v>
      </c>
      <c r="D121" s="154">
        <f t="shared" ref="D121:E121" si="2998">D120</f>
        <v>1</v>
      </c>
      <c r="E121" s="173">
        <f t="shared" si="2998"/>
        <v>1164</v>
      </c>
      <c r="F121" s="156" t="str">
        <f t="shared" si="2778"/>
        <v>1</v>
      </c>
      <c r="G121" s="157">
        <f t="shared" si="102"/>
        <v>1</v>
      </c>
      <c r="H121" s="158">
        <f t="shared" si="103"/>
        <v>0</v>
      </c>
      <c r="I121" s="159"/>
      <c r="J121" s="159"/>
      <c r="K121" s="159"/>
      <c r="L121" s="78"/>
      <c r="M121" s="79"/>
      <c r="N121" s="77" t="str">
        <f t="shared" si="104"/>
        <v>0</v>
      </c>
      <c r="O121" s="81">
        <f t="shared" si="2515"/>
        <v>0</v>
      </c>
      <c r="P121" s="160">
        <f t="shared" si="2516"/>
        <v>0</v>
      </c>
      <c r="Q121" s="160">
        <f t="shared" si="2517"/>
        <v>0</v>
      </c>
      <c r="R121" s="160">
        <f t="shared" si="2518"/>
        <v>0</v>
      </c>
      <c r="S121" s="160">
        <f t="shared" si="2519"/>
        <v>0</v>
      </c>
      <c r="T121" s="161">
        <f t="shared" ref="T121:U121" si="2999">T120</f>
        <v>2</v>
      </c>
      <c r="U121" s="175">
        <f t="shared" si="2999"/>
        <v>1165</v>
      </c>
      <c r="V121" s="163" t="str">
        <f t="shared" si="2521"/>
        <v>1</v>
      </c>
      <c r="W121" s="164">
        <f t="shared" si="112"/>
        <v>1</v>
      </c>
      <c r="X121" s="165">
        <f t="shared" si="113"/>
        <v>0</v>
      </c>
      <c r="Y121" s="166"/>
      <c r="Z121" s="166"/>
      <c r="AA121" s="166"/>
      <c r="AB121" s="84"/>
      <c r="AC121" s="85"/>
      <c r="AD121" s="83" t="str">
        <f t="shared" si="114"/>
        <v>0</v>
      </c>
      <c r="AE121" s="167">
        <f t="shared" si="2522"/>
        <v>0</v>
      </c>
      <c r="AF121" s="168">
        <f t="shared" si="2523"/>
        <v>0</v>
      </c>
      <c r="AG121" s="168">
        <f t="shared" si="2524"/>
        <v>0</v>
      </c>
      <c r="AH121" s="168">
        <f t="shared" si="2525"/>
        <v>0</v>
      </c>
      <c r="AI121" s="168">
        <f t="shared" si="2526"/>
        <v>0</v>
      </c>
      <c r="AJ121" s="154">
        <f t="shared" ref="AJ121:AK121" si="3000">AJ120</f>
        <v>3</v>
      </c>
      <c r="AK121" s="173">
        <f t="shared" si="3000"/>
        <v>1166</v>
      </c>
      <c r="AL121" s="156" t="str">
        <f t="shared" si="2528"/>
        <v>1</v>
      </c>
      <c r="AM121" s="157">
        <f t="shared" si="122"/>
        <v>2</v>
      </c>
      <c r="AN121" s="158">
        <f t="shared" si="123"/>
        <v>0</v>
      </c>
      <c r="AO121" s="159"/>
      <c r="AP121" s="159"/>
      <c r="AQ121" s="159"/>
      <c r="AR121" s="78"/>
      <c r="AS121" s="79"/>
      <c r="AT121" s="77" t="str">
        <f t="shared" si="124"/>
        <v>0</v>
      </c>
      <c r="AU121" s="81">
        <f t="shared" si="2529"/>
        <v>0</v>
      </c>
      <c r="AV121" s="160">
        <f t="shared" si="2530"/>
        <v>0</v>
      </c>
      <c r="AW121" s="160">
        <f t="shared" si="2531"/>
        <v>0</v>
      </c>
      <c r="AX121" s="160">
        <f t="shared" si="2532"/>
        <v>0</v>
      </c>
      <c r="AY121" s="160">
        <f t="shared" si="2533"/>
        <v>0</v>
      </c>
      <c r="AZ121" s="161">
        <f t="shared" ref="AZ121:BA121" si="3001">AZ120</f>
        <v>4</v>
      </c>
      <c r="BA121" s="175">
        <f t="shared" si="3001"/>
        <v>1167</v>
      </c>
      <c r="BB121" s="163" t="str">
        <f t="shared" si="2535"/>
        <v>1</v>
      </c>
      <c r="BC121" s="164">
        <f t="shared" si="132"/>
        <v>4</v>
      </c>
      <c r="BD121" s="165">
        <f t="shared" si="133"/>
        <v>0</v>
      </c>
      <c r="BE121" s="166"/>
      <c r="BF121" s="166"/>
      <c r="BG121" s="166"/>
      <c r="BH121" s="84"/>
      <c r="BI121" s="85"/>
      <c r="BJ121" s="83" t="str">
        <f t="shared" si="134"/>
        <v>0</v>
      </c>
      <c r="BK121" s="167">
        <f t="shared" si="2536"/>
        <v>0</v>
      </c>
      <c r="BL121" s="168">
        <f t="shared" si="2537"/>
        <v>0</v>
      </c>
      <c r="BM121" s="168">
        <f t="shared" si="2538"/>
        <v>0</v>
      </c>
      <c r="BN121" s="168">
        <f t="shared" si="2539"/>
        <v>0</v>
      </c>
      <c r="BO121" s="168">
        <f t="shared" si="2540"/>
        <v>0</v>
      </c>
      <c r="BP121" s="154">
        <f t="shared" ref="BP121:BQ121" si="3002">BP120</f>
        <v>5</v>
      </c>
      <c r="BQ121" s="173">
        <f t="shared" si="3002"/>
        <v>1168</v>
      </c>
      <c r="BR121" s="156" t="str">
        <f t="shared" si="2542"/>
        <v>1</v>
      </c>
      <c r="BS121" s="157">
        <f t="shared" si="142"/>
        <v>4</v>
      </c>
      <c r="BT121" s="158">
        <f t="shared" si="143"/>
        <v>0</v>
      </c>
      <c r="BU121" s="159"/>
      <c r="BV121" s="159"/>
      <c r="BW121" s="159"/>
      <c r="BX121" s="78"/>
      <c r="BY121" s="79"/>
      <c r="BZ121" s="77" t="str">
        <f t="shared" si="144"/>
        <v>0</v>
      </c>
      <c r="CA121" s="81">
        <f t="shared" si="2543"/>
        <v>0</v>
      </c>
      <c r="CB121" s="160">
        <f t="shared" si="2544"/>
        <v>0</v>
      </c>
      <c r="CC121" s="160">
        <f t="shared" si="2545"/>
        <v>0</v>
      </c>
      <c r="CD121" s="160">
        <f t="shared" si="2546"/>
        <v>0</v>
      </c>
      <c r="CE121" s="160">
        <f t="shared" si="2547"/>
        <v>0</v>
      </c>
      <c r="CF121" s="161">
        <f t="shared" ref="CF121:CG121" si="3003">CF120</f>
        <v>6</v>
      </c>
      <c r="CG121" s="175">
        <f t="shared" si="3003"/>
        <v>1169</v>
      </c>
      <c r="CH121" s="163" t="str">
        <f t="shared" si="2549"/>
        <v>1</v>
      </c>
      <c r="CI121" s="164">
        <f t="shared" si="152"/>
        <v>2</v>
      </c>
      <c r="CJ121" s="165">
        <f t="shared" si="153"/>
        <v>0</v>
      </c>
      <c r="CK121" s="166"/>
      <c r="CL121" s="166"/>
      <c r="CM121" s="166"/>
      <c r="CN121" s="84"/>
      <c r="CO121" s="85"/>
      <c r="CP121" s="83" t="str">
        <f t="shared" si="154"/>
        <v>0</v>
      </c>
      <c r="CQ121" s="167">
        <f t="shared" si="2550"/>
        <v>0</v>
      </c>
      <c r="CR121" s="168">
        <f t="shared" si="2551"/>
        <v>0</v>
      </c>
      <c r="CS121" s="168">
        <f t="shared" si="2552"/>
        <v>0</v>
      </c>
      <c r="CT121" s="168">
        <f t="shared" si="2553"/>
        <v>0</v>
      </c>
      <c r="CU121" s="168">
        <f t="shared" si="2554"/>
        <v>0</v>
      </c>
      <c r="CV121" s="154">
        <f t="shared" ref="CV121:CW121" si="3004">CV120</f>
        <v>7</v>
      </c>
      <c r="CW121" s="173">
        <f t="shared" si="3004"/>
        <v>1170</v>
      </c>
      <c r="CX121" s="156" t="str">
        <f t="shared" si="2556"/>
        <v>1</v>
      </c>
      <c r="CY121" s="157">
        <f t="shared" si="162"/>
        <v>2</v>
      </c>
      <c r="CZ121" s="158">
        <f t="shared" si="163"/>
        <v>0</v>
      </c>
      <c r="DA121" s="159"/>
      <c r="DB121" s="159"/>
      <c r="DC121" s="159"/>
      <c r="DD121" s="78"/>
      <c r="DE121" s="79"/>
      <c r="DF121" s="77" t="str">
        <f t="shared" si="164"/>
        <v>0</v>
      </c>
      <c r="DG121" s="81">
        <f t="shared" si="2557"/>
        <v>0</v>
      </c>
      <c r="DH121" s="160">
        <f t="shared" si="2558"/>
        <v>0</v>
      </c>
      <c r="DI121" s="160">
        <f t="shared" si="2559"/>
        <v>0</v>
      </c>
      <c r="DJ121" s="160">
        <f t="shared" si="2560"/>
        <v>0</v>
      </c>
      <c r="DK121" s="160">
        <f t="shared" si="2561"/>
        <v>0</v>
      </c>
      <c r="DL121" s="161">
        <f t="shared" ref="DL121:DM121" si="3005">DL120</f>
        <v>8</v>
      </c>
      <c r="DM121" s="175">
        <f t="shared" si="3005"/>
        <v>1171</v>
      </c>
      <c r="DN121" s="163" t="str">
        <f t="shared" si="2563"/>
        <v>1</v>
      </c>
      <c r="DO121" s="164">
        <f t="shared" si="172"/>
        <v>2</v>
      </c>
      <c r="DP121" s="165">
        <f t="shared" si="173"/>
        <v>0</v>
      </c>
      <c r="DQ121" s="166"/>
      <c r="DR121" s="166"/>
      <c r="DS121" s="166"/>
      <c r="DT121" s="84"/>
      <c r="DU121" s="85"/>
      <c r="DV121" s="83" t="str">
        <f t="shared" si="174"/>
        <v>0</v>
      </c>
      <c r="DW121" s="167">
        <f t="shared" si="2564"/>
        <v>0</v>
      </c>
      <c r="DX121" s="168">
        <f t="shared" si="2565"/>
        <v>0</v>
      </c>
      <c r="DY121" s="168">
        <f t="shared" si="2566"/>
        <v>0</v>
      </c>
      <c r="DZ121" s="168">
        <f t="shared" si="2567"/>
        <v>0</v>
      </c>
      <c r="EA121" s="168">
        <f t="shared" si="2568"/>
        <v>0</v>
      </c>
      <c r="EB121" s="154">
        <f t="shared" ref="EB121:EC121" si="3006">EB120</f>
        <v>9</v>
      </c>
      <c r="EC121" s="173">
        <f t="shared" si="3006"/>
        <v>1172</v>
      </c>
      <c r="ED121" s="156" t="str">
        <f t="shared" si="2570"/>
        <v>1</v>
      </c>
      <c r="EE121" s="157">
        <f t="shared" si="182"/>
        <v>5</v>
      </c>
      <c r="EF121" s="169">
        <f t="shared" si="183"/>
        <v>0</v>
      </c>
      <c r="EG121" s="159"/>
      <c r="EH121" s="159"/>
      <c r="EI121" s="159"/>
      <c r="EJ121" s="78"/>
      <c r="EK121" s="79"/>
      <c r="EL121" s="77" t="str">
        <f t="shared" si="184"/>
        <v>0</v>
      </c>
      <c r="EM121" s="81">
        <f t="shared" si="2571"/>
        <v>0</v>
      </c>
      <c r="EN121" s="160">
        <f t="shared" si="2572"/>
        <v>0</v>
      </c>
      <c r="EO121" s="160">
        <f t="shared" si="2573"/>
        <v>0</v>
      </c>
      <c r="EP121" s="160">
        <f t="shared" si="2574"/>
        <v>0</v>
      </c>
      <c r="EQ121" s="160">
        <f t="shared" si="2575"/>
        <v>0</v>
      </c>
      <c r="ER121" s="161">
        <f t="shared" ref="ER121:ES121" si="3007">ER120</f>
        <v>10</v>
      </c>
      <c r="ES121" s="175">
        <f t="shared" si="3007"/>
        <v>1173</v>
      </c>
      <c r="ET121" s="163" t="str">
        <f t="shared" si="2577"/>
        <v>1</v>
      </c>
      <c r="EU121" s="164">
        <f t="shared" si="192"/>
        <v>19</v>
      </c>
      <c r="EV121" s="165">
        <f t="shared" si="193"/>
        <v>0</v>
      </c>
      <c r="EW121" s="166"/>
      <c r="EX121" s="166"/>
      <c r="EY121" s="166"/>
      <c r="EZ121" s="84"/>
      <c r="FA121" s="85"/>
      <c r="FB121" s="83" t="str">
        <f t="shared" si="194"/>
        <v>0</v>
      </c>
      <c r="FC121" s="167">
        <f t="shared" si="2578"/>
        <v>0</v>
      </c>
      <c r="FD121" s="168">
        <f t="shared" si="2579"/>
        <v>0</v>
      </c>
      <c r="FE121" s="168">
        <f t="shared" si="2580"/>
        <v>0</v>
      </c>
      <c r="FF121" s="168">
        <f t="shared" si="2581"/>
        <v>0</v>
      </c>
      <c r="FG121" s="168">
        <f t="shared" si="2582"/>
        <v>0</v>
      </c>
      <c r="FH121" s="154">
        <f t="shared" ref="FH121:FI121" si="3008">FH120</f>
        <v>11</v>
      </c>
      <c r="FI121" s="173">
        <f t="shared" si="3008"/>
        <v>1174</v>
      </c>
      <c r="FJ121" s="156" t="str">
        <f t="shared" si="2584"/>
        <v>1</v>
      </c>
      <c r="FK121" s="157">
        <f t="shared" si="202"/>
        <v>4</v>
      </c>
      <c r="FL121" s="158">
        <f t="shared" si="203"/>
        <v>0</v>
      </c>
      <c r="FM121" s="159"/>
      <c r="FN121" s="159"/>
      <c r="FO121" s="159"/>
      <c r="FP121" s="78"/>
      <c r="FQ121" s="79"/>
      <c r="FR121" s="77" t="str">
        <f t="shared" si="204"/>
        <v>0</v>
      </c>
      <c r="FS121" s="81">
        <f t="shared" si="2585"/>
        <v>0</v>
      </c>
      <c r="FT121" s="160">
        <f t="shared" si="2586"/>
        <v>0</v>
      </c>
      <c r="FU121" s="160">
        <f t="shared" si="2587"/>
        <v>0</v>
      </c>
      <c r="FV121" s="160">
        <f t="shared" si="2588"/>
        <v>0</v>
      </c>
      <c r="FW121" s="160">
        <f t="shared" si="2589"/>
        <v>0</v>
      </c>
      <c r="FX121" s="161">
        <f t="shared" ref="FX121:FY121" si="3009">FX120</f>
        <v>12</v>
      </c>
      <c r="FY121" s="175">
        <f t="shared" si="3009"/>
        <v>1175</v>
      </c>
      <c r="FZ121" s="163" t="str">
        <f t="shared" si="2591"/>
        <v>1</v>
      </c>
      <c r="GA121" s="164">
        <f t="shared" si="212"/>
        <v>2</v>
      </c>
      <c r="GB121" s="165">
        <f t="shared" si="213"/>
        <v>0</v>
      </c>
      <c r="GC121" s="166"/>
      <c r="GD121" s="166"/>
      <c r="GE121" s="166"/>
      <c r="GF121" s="84"/>
      <c r="GG121" s="85"/>
      <c r="GH121" s="83" t="str">
        <f t="shared" si="214"/>
        <v>0</v>
      </c>
      <c r="GI121" s="167">
        <f t="shared" si="2592"/>
        <v>0</v>
      </c>
      <c r="GJ121" s="168">
        <f t="shared" si="2593"/>
        <v>0</v>
      </c>
      <c r="GK121" s="168">
        <f t="shared" si="2594"/>
        <v>0</v>
      </c>
      <c r="GL121" s="168">
        <f t="shared" si="2595"/>
        <v>0</v>
      </c>
      <c r="GM121" s="168">
        <f t="shared" si="2596"/>
        <v>0</v>
      </c>
      <c r="GN121" s="154">
        <f t="shared" ref="GN121:GO121" si="3010">GN120</f>
        <v>13</v>
      </c>
      <c r="GO121" s="173">
        <f t="shared" si="3010"/>
        <v>1176</v>
      </c>
      <c r="GP121" s="156" t="str">
        <f t="shared" si="2598"/>
        <v>1</v>
      </c>
      <c r="GQ121" s="157">
        <f t="shared" si="222"/>
        <v>3</v>
      </c>
      <c r="GR121" s="158">
        <f t="shared" si="223"/>
        <v>0</v>
      </c>
      <c r="GS121" s="159"/>
      <c r="GT121" s="159"/>
      <c r="GU121" s="159"/>
      <c r="GV121" s="78"/>
      <c r="GW121" s="79"/>
      <c r="GX121" s="77" t="str">
        <f t="shared" si="224"/>
        <v>0</v>
      </c>
      <c r="GY121" s="81">
        <f t="shared" si="2599"/>
        <v>0</v>
      </c>
      <c r="GZ121" s="160">
        <f t="shared" si="2600"/>
        <v>0</v>
      </c>
      <c r="HA121" s="160">
        <f t="shared" si="2601"/>
        <v>0</v>
      </c>
      <c r="HB121" s="160">
        <f t="shared" si="2602"/>
        <v>0</v>
      </c>
      <c r="HC121" s="160">
        <f t="shared" si="2603"/>
        <v>0</v>
      </c>
      <c r="HD121" s="161">
        <f t="shared" ref="HD121:HE121" si="3011">HD120</f>
        <v>14</v>
      </c>
      <c r="HE121" s="175">
        <f t="shared" si="3011"/>
        <v>1177</v>
      </c>
      <c r="HF121" s="163" t="str">
        <f t="shared" si="2605"/>
        <v>1</v>
      </c>
      <c r="HG121" s="164">
        <f t="shared" si="232"/>
        <v>5</v>
      </c>
      <c r="HH121" s="165">
        <f t="shared" si="233"/>
        <v>0</v>
      </c>
      <c r="HI121" s="166"/>
      <c r="HJ121" s="166"/>
      <c r="HK121" s="166"/>
      <c r="HL121" s="84"/>
      <c r="HM121" s="85"/>
      <c r="HN121" s="83" t="str">
        <f t="shared" si="234"/>
        <v>0</v>
      </c>
      <c r="HO121" s="167">
        <f t="shared" si="2606"/>
        <v>0</v>
      </c>
      <c r="HP121" s="168">
        <f t="shared" si="2607"/>
        <v>0</v>
      </c>
      <c r="HQ121" s="168">
        <f t="shared" si="2608"/>
        <v>0</v>
      </c>
      <c r="HR121" s="168">
        <f t="shared" si="2609"/>
        <v>0</v>
      </c>
      <c r="HS121" s="168">
        <f t="shared" si="2610"/>
        <v>0</v>
      </c>
      <c r="HT121" s="154">
        <f t="shared" ref="HT121:HU121" si="3012">HT120</f>
        <v>15</v>
      </c>
      <c r="HU121" s="173">
        <f t="shared" si="3012"/>
        <v>1178</v>
      </c>
      <c r="HV121" s="156" t="str">
        <f t="shared" si="2612"/>
        <v>1</v>
      </c>
      <c r="HW121" s="157" t="str">
        <f t="shared" si="242"/>
        <v/>
      </c>
      <c r="HX121" s="169">
        <f t="shared" si="243"/>
        <v>0</v>
      </c>
      <c r="HY121" s="159"/>
      <c r="HZ121" s="159"/>
      <c r="IA121" s="159"/>
      <c r="IB121" s="160"/>
      <c r="IC121" s="160"/>
      <c r="ID121" s="160" t="str">
        <f t="shared" si="244"/>
        <v>0</v>
      </c>
      <c r="IE121" s="160">
        <f t="shared" si="2613"/>
        <v>0</v>
      </c>
      <c r="IF121" s="160">
        <f t="shared" si="2614"/>
        <v>0</v>
      </c>
      <c r="IG121" s="160">
        <f t="shared" si="2615"/>
        <v>0</v>
      </c>
      <c r="IH121" s="160">
        <f t="shared" si="2616"/>
        <v>0</v>
      </c>
      <c r="II121" s="160">
        <f t="shared" si="2617"/>
        <v>0</v>
      </c>
      <c r="IJ121" s="161">
        <f t="shared" ref="IJ121:IK121" si="3013">IJ120</f>
        <v>16</v>
      </c>
      <c r="IK121" s="175">
        <f t="shared" si="3013"/>
        <v>1179</v>
      </c>
      <c r="IL121" s="163" t="str">
        <f t="shared" si="2619"/>
        <v>1</v>
      </c>
      <c r="IM121" s="164" t="str">
        <f t="shared" si="252"/>
        <v/>
      </c>
      <c r="IN121" s="165">
        <f t="shared" si="253"/>
        <v>0</v>
      </c>
      <c r="IO121" s="166"/>
      <c r="IP121" s="166"/>
      <c r="IQ121" s="166"/>
      <c r="IR121" s="168"/>
      <c r="IS121" s="168"/>
      <c r="IT121" s="170" t="str">
        <f t="shared" si="254"/>
        <v>0</v>
      </c>
      <c r="IU121" s="170">
        <f t="shared" si="2620"/>
        <v>0</v>
      </c>
      <c r="IV121" s="168">
        <f t="shared" si="2621"/>
        <v>0</v>
      </c>
      <c r="IW121" s="168">
        <f t="shared" si="2622"/>
        <v>0</v>
      </c>
      <c r="IX121" s="168">
        <f t="shared" si="2623"/>
        <v>0</v>
      </c>
      <c r="IY121" s="168">
        <f t="shared" si="2624"/>
        <v>0</v>
      </c>
      <c r="IZ121" s="154">
        <f t="shared" ref="IZ121:JA121" si="3014">IZ120</f>
        <v>17</v>
      </c>
      <c r="JA121" s="173">
        <f t="shared" si="3014"/>
        <v>1180</v>
      </c>
      <c r="JB121" s="156" t="str">
        <f t="shared" si="2626"/>
        <v>1</v>
      </c>
      <c r="JC121" s="157" t="str">
        <f t="shared" si="262"/>
        <v/>
      </c>
      <c r="JD121" s="158">
        <f t="shared" si="263"/>
        <v>0</v>
      </c>
      <c r="JE121" s="159"/>
      <c r="JF121" s="159"/>
      <c r="JG121" s="159"/>
      <c r="JH121" s="160"/>
      <c r="JI121" s="160"/>
      <c r="JJ121" s="171" t="str">
        <f t="shared" si="264"/>
        <v>0</v>
      </c>
      <c r="JK121" s="171">
        <f t="shared" si="2627"/>
        <v>0</v>
      </c>
      <c r="JL121" s="160">
        <f t="shared" si="2628"/>
        <v>0</v>
      </c>
      <c r="JM121" s="160">
        <f t="shared" si="2629"/>
        <v>0</v>
      </c>
      <c r="JN121" s="160">
        <f t="shared" si="2630"/>
        <v>0</v>
      </c>
      <c r="JO121" s="160">
        <f t="shared" si="2631"/>
        <v>0</v>
      </c>
      <c r="JP121" s="161">
        <f t="shared" ref="JP121:JQ121" si="3015">JP120</f>
        <v>18</v>
      </c>
      <c r="JQ121" s="175">
        <f t="shared" si="3015"/>
        <v>1181</v>
      </c>
      <c r="JR121" s="163" t="str">
        <f t="shared" si="2633"/>
        <v>1</v>
      </c>
      <c r="JS121" s="164" t="str">
        <f t="shared" si="272"/>
        <v/>
      </c>
      <c r="JT121" s="165">
        <f t="shared" si="273"/>
        <v>0</v>
      </c>
      <c r="JU121" s="166"/>
      <c r="JV121" s="166"/>
      <c r="JW121" s="166"/>
      <c r="JX121" s="168"/>
      <c r="JY121" s="168"/>
      <c r="JZ121" s="170" t="str">
        <f t="shared" si="274"/>
        <v>0</v>
      </c>
      <c r="KA121" s="170">
        <f t="shared" si="2634"/>
        <v>0</v>
      </c>
      <c r="KB121" s="168">
        <f t="shared" si="2635"/>
        <v>0</v>
      </c>
      <c r="KC121" s="168">
        <f t="shared" si="2636"/>
        <v>0</v>
      </c>
      <c r="KD121" s="168">
        <f t="shared" si="2637"/>
        <v>0</v>
      </c>
      <c r="KE121" s="168">
        <f t="shared" si="2638"/>
        <v>0</v>
      </c>
      <c r="KF121" s="154">
        <f t="shared" ref="KF121:KG121" si="3016">KF120</f>
        <v>19</v>
      </c>
      <c r="KG121" s="173">
        <f t="shared" si="3016"/>
        <v>1182</v>
      </c>
      <c r="KH121" s="156" t="str">
        <f t="shared" si="2640"/>
        <v>1</v>
      </c>
      <c r="KI121" s="157" t="str">
        <f t="shared" si="282"/>
        <v/>
      </c>
      <c r="KJ121" s="158">
        <f t="shared" si="283"/>
        <v>0</v>
      </c>
      <c r="KK121" s="159"/>
      <c r="KL121" s="159"/>
      <c r="KM121" s="159"/>
      <c r="KN121" s="160"/>
      <c r="KO121" s="160"/>
      <c r="KP121" s="171" t="str">
        <f t="shared" si="284"/>
        <v>0</v>
      </c>
      <c r="KQ121" s="171">
        <f t="shared" si="2641"/>
        <v>0</v>
      </c>
      <c r="KR121" s="160">
        <f t="shared" si="2642"/>
        <v>0</v>
      </c>
      <c r="KS121" s="160">
        <f t="shared" si="2643"/>
        <v>0</v>
      </c>
      <c r="KT121" s="160">
        <f t="shared" si="2644"/>
        <v>0</v>
      </c>
      <c r="KU121" s="160">
        <f t="shared" si="2645"/>
        <v>0</v>
      </c>
      <c r="KV121" s="161">
        <f t="shared" ref="KV121:KW121" si="3017">KV120</f>
        <v>20</v>
      </c>
      <c r="KW121" s="175">
        <f t="shared" si="3017"/>
        <v>1183</v>
      </c>
      <c r="KX121" s="163" t="str">
        <f t="shared" si="2647"/>
        <v>1</v>
      </c>
      <c r="KY121" s="164" t="str">
        <f t="shared" si="292"/>
        <v/>
      </c>
      <c r="KZ121" s="165">
        <f t="shared" si="293"/>
        <v>0</v>
      </c>
      <c r="LA121" s="166"/>
      <c r="LB121" s="166"/>
      <c r="LC121" s="166"/>
      <c r="LD121" s="168"/>
      <c r="LE121" s="168"/>
      <c r="LF121" s="170" t="str">
        <f t="shared" si="294"/>
        <v>0</v>
      </c>
      <c r="LG121" s="170">
        <f t="shared" si="2648"/>
        <v>0</v>
      </c>
      <c r="LH121" s="168">
        <f t="shared" si="2649"/>
        <v>0</v>
      </c>
      <c r="LI121" s="168">
        <f t="shared" si="2650"/>
        <v>0</v>
      </c>
      <c r="LJ121" s="168">
        <f t="shared" si="2651"/>
        <v>0</v>
      </c>
      <c r="LK121" s="168">
        <f t="shared" si="2652"/>
        <v>0</v>
      </c>
      <c r="LL121" s="172"/>
      <c r="LM121" s="172"/>
      <c r="LN121" s="168" t="str">
        <f t="shared" si="2653"/>
        <v>#REF!</v>
      </c>
      <c r="LO121" s="168" t="str">
        <f t="shared" si="2654"/>
        <v>#REF!</v>
      </c>
      <c r="LP121" s="168" t="str">
        <f t="shared" si="2655"/>
        <v>#REF!</v>
      </c>
      <c r="LQ121" s="168" t="str">
        <f t="shared" si="2656"/>
        <v>#REF!</v>
      </c>
    </row>
    <row r="122" ht="15.75" customHeight="1">
      <c r="A122" s="151">
        <v>46224.0</v>
      </c>
      <c r="B122" s="152" t="s">
        <v>33</v>
      </c>
      <c r="C122" s="153">
        <f t="shared" si="99"/>
        <v>0</v>
      </c>
      <c r="D122" s="154">
        <f t="shared" ref="D122:E122" si="3018">D121</f>
        <v>1</v>
      </c>
      <c r="E122" s="173">
        <f t="shared" si="3018"/>
        <v>1164</v>
      </c>
      <c r="F122" s="156" t="str">
        <f t="shared" si="2778"/>
        <v>1</v>
      </c>
      <c r="G122" s="157">
        <f t="shared" si="102"/>
        <v>1</v>
      </c>
      <c r="H122" s="158">
        <f t="shared" si="103"/>
        <v>0</v>
      </c>
      <c r="I122" s="159"/>
      <c r="J122" s="159"/>
      <c r="K122" s="159"/>
      <c r="L122" s="78"/>
      <c r="M122" s="79"/>
      <c r="N122" s="77" t="str">
        <f t="shared" si="104"/>
        <v>0</v>
      </c>
      <c r="O122" s="81">
        <f t="shared" si="2515"/>
        <v>0</v>
      </c>
      <c r="P122" s="160">
        <f t="shared" si="2516"/>
        <v>0</v>
      </c>
      <c r="Q122" s="160">
        <f t="shared" si="2517"/>
        <v>0</v>
      </c>
      <c r="R122" s="160">
        <f t="shared" si="2518"/>
        <v>0</v>
      </c>
      <c r="S122" s="160">
        <f t="shared" si="2519"/>
        <v>0</v>
      </c>
      <c r="T122" s="161">
        <f t="shared" ref="T122:U122" si="3019">T121</f>
        <v>2</v>
      </c>
      <c r="U122" s="175">
        <f t="shared" si="3019"/>
        <v>1165</v>
      </c>
      <c r="V122" s="163" t="str">
        <f t="shared" si="2521"/>
        <v>1</v>
      </c>
      <c r="W122" s="164">
        <f t="shared" si="112"/>
        <v>1</v>
      </c>
      <c r="X122" s="165">
        <f t="shared" si="113"/>
        <v>0</v>
      </c>
      <c r="Y122" s="166"/>
      <c r="Z122" s="166"/>
      <c r="AA122" s="166"/>
      <c r="AB122" s="84"/>
      <c r="AC122" s="85"/>
      <c r="AD122" s="83" t="str">
        <f t="shared" si="114"/>
        <v>0</v>
      </c>
      <c r="AE122" s="167">
        <f t="shared" si="2522"/>
        <v>0</v>
      </c>
      <c r="AF122" s="168">
        <f t="shared" si="2523"/>
        <v>0</v>
      </c>
      <c r="AG122" s="168">
        <f t="shared" si="2524"/>
        <v>0</v>
      </c>
      <c r="AH122" s="168">
        <f t="shared" si="2525"/>
        <v>0</v>
      </c>
      <c r="AI122" s="168">
        <f t="shared" si="2526"/>
        <v>0</v>
      </c>
      <c r="AJ122" s="154">
        <f t="shared" ref="AJ122:AK122" si="3020">AJ121</f>
        <v>3</v>
      </c>
      <c r="AK122" s="173">
        <f t="shared" si="3020"/>
        <v>1166</v>
      </c>
      <c r="AL122" s="156" t="str">
        <f t="shared" si="2528"/>
        <v>1</v>
      </c>
      <c r="AM122" s="157">
        <f t="shared" si="122"/>
        <v>2</v>
      </c>
      <c r="AN122" s="158">
        <f t="shared" si="123"/>
        <v>0</v>
      </c>
      <c r="AO122" s="159"/>
      <c r="AP122" s="159"/>
      <c r="AQ122" s="159"/>
      <c r="AR122" s="78"/>
      <c r="AS122" s="79"/>
      <c r="AT122" s="77" t="str">
        <f t="shared" si="124"/>
        <v>0</v>
      </c>
      <c r="AU122" s="81">
        <f t="shared" si="2529"/>
        <v>0</v>
      </c>
      <c r="AV122" s="160">
        <f t="shared" si="2530"/>
        <v>0</v>
      </c>
      <c r="AW122" s="160">
        <f t="shared" si="2531"/>
        <v>0</v>
      </c>
      <c r="AX122" s="160">
        <f t="shared" si="2532"/>
        <v>0</v>
      </c>
      <c r="AY122" s="160">
        <f t="shared" si="2533"/>
        <v>0</v>
      </c>
      <c r="AZ122" s="161">
        <f t="shared" ref="AZ122:BA122" si="3021">AZ121</f>
        <v>4</v>
      </c>
      <c r="BA122" s="175">
        <f t="shared" si="3021"/>
        <v>1167</v>
      </c>
      <c r="BB122" s="163" t="str">
        <f t="shared" si="2535"/>
        <v>1</v>
      </c>
      <c r="BC122" s="164">
        <f t="shared" si="132"/>
        <v>4</v>
      </c>
      <c r="BD122" s="165">
        <f t="shared" si="133"/>
        <v>0</v>
      </c>
      <c r="BE122" s="166"/>
      <c r="BF122" s="166"/>
      <c r="BG122" s="166"/>
      <c r="BH122" s="84"/>
      <c r="BI122" s="85"/>
      <c r="BJ122" s="83" t="str">
        <f t="shared" si="134"/>
        <v>0</v>
      </c>
      <c r="BK122" s="167">
        <f t="shared" si="2536"/>
        <v>0</v>
      </c>
      <c r="BL122" s="168">
        <f t="shared" si="2537"/>
        <v>0</v>
      </c>
      <c r="BM122" s="168">
        <f t="shared" si="2538"/>
        <v>0</v>
      </c>
      <c r="BN122" s="168">
        <f t="shared" si="2539"/>
        <v>0</v>
      </c>
      <c r="BO122" s="168">
        <f t="shared" si="2540"/>
        <v>0</v>
      </c>
      <c r="BP122" s="154">
        <f t="shared" ref="BP122:BQ122" si="3022">BP121</f>
        <v>5</v>
      </c>
      <c r="BQ122" s="173">
        <f t="shared" si="3022"/>
        <v>1168</v>
      </c>
      <c r="BR122" s="156" t="str">
        <f t="shared" si="2542"/>
        <v>1</v>
      </c>
      <c r="BS122" s="157">
        <f t="shared" si="142"/>
        <v>4</v>
      </c>
      <c r="BT122" s="158">
        <f t="shared" si="143"/>
        <v>0</v>
      </c>
      <c r="BU122" s="159"/>
      <c r="BV122" s="159"/>
      <c r="BW122" s="159"/>
      <c r="BX122" s="78"/>
      <c r="BY122" s="79"/>
      <c r="BZ122" s="77" t="str">
        <f t="shared" si="144"/>
        <v>0</v>
      </c>
      <c r="CA122" s="81">
        <f t="shared" si="2543"/>
        <v>0</v>
      </c>
      <c r="CB122" s="160">
        <f t="shared" si="2544"/>
        <v>0</v>
      </c>
      <c r="CC122" s="160">
        <f t="shared" si="2545"/>
        <v>0</v>
      </c>
      <c r="CD122" s="160">
        <f t="shared" si="2546"/>
        <v>0</v>
      </c>
      <c r="CE122" s="160">
        <f t="shared" si="2547"/>
        <v>0</v>
      </c>
      <c r="CF122" s="161">
        <f t="shared" ref="CF122:CG122" si="3023">CF121</f>
        <v>6</v>
      </c>
      <c r="CG122" s="175">
        <f t="shared" si="3023"/>
        <v>1169</v>
      </c>
      <c r="CH122" s="163" t="str">
        <f t="shared" si="2549"/>
        <v>1</v>
      </c>
      <c r="CI122" s="164">
        <f t="shared" si="152"/>
        <v>2</v>
      </c>
      <c r="CJ122" s="165">
        <f t="shared" si="153"/>
        <v>0</v>
      </c>
      <c r="CK122" s="166"/>
      <c r="CL122" s="166"/>
      <c r="CM122" s="166"/>
      <c r="CN122" s="84"/>
      <c r="CO122" s="85"/>
      <c r="CP122" s="83" t="str">
        <f t="shared" si="154"/>
        <v>0</v>
      </c>
      <c r="CQ122" s="167">
        <f t="shared" si="2550"/>
        <v>0</v>
      </c>
      <c r="CR122" s="168">
        <f t="shared" si="2551"/>
        <v>0</v>
      </c>
      <c r="CS122" s="168">
        <f t="shared" si="2552"/>
        <v>0</v>
      </c>
      <c r="CT122" s="168">
        <f t="shared" si="2553"/>
        <v>0</v>
      </c>
      <c r="CU122" s="168">
        <f t="shared" si="2554"/>
        <v>0</v>
      </c>
      <c r="CV122" s="154">
        <f t="shared" ref="CV122:CW122" si="3024">CV121</f>
        <v>7</v>
      </c>
      <c r="CW122" s="173">
        <f t="shared" si="3024"/>
        <v>1170</v>
      </c>
      <c r="CX122" s="156" t="str">
        <f t="shared" si="2556"/>
        <v>1</v>
      </c>
      <c r="CY122" s="157">
        <f t="shared" si="162"/>
        <v>2</v>
      </c>
      <c r="CZ122" s="158">
        <f t="shared" si="163"/>
        <v>0</v>
      </c>
      <c r="DA122" s="159"/>
      <c r="DB122" s="159"/>
      <c r="DC122" s="159"/>
      <c r="DD122" s="78"/>
      <c r="DE122" s="79"/>
      <c r="DF122" s="77" t="str">
        <f t="shared" si="164"/>
        <v>0</v>
      </c>
      <c r="DG122" s="81">
        <f t="shared" si="2557"/>
        <v>0</v>
      </c>
      <c r="DH122" s="160">
        <f t="shared" si="2558"/>
        <v>0</v>
      </c>
      <c r="DI122" s="160">
        <f t="shared" si="2559"/>
        <v>0</v>
      </c>
      <c r="DJ122" s="160">
        <f t="shared" si="2560"/>
        <v>0</v>
      </c>
      <c r="DK122" s="160">
        <f t="shared" si="2561"/>
        <v>0</v>
      </c>
      <c r="DL122" s="161">
        <f t="shared" ref="DL122:DM122" si="3025">DL121</f>
        <v>8</v>
      </c>
      <c r="DM122" s="175">
        <f t="shared" si="3025"/>
        <v>1171</v>
      </c>
      <c r="DN122" s="163" t="str">
        <f t="shared" si="2563"/>
        <v>1</v>
      </c>
      <c r="DO122" s="164">
        <f t="shared" si="172"/>
        <v>2</v>
      </c>
      <c r="DP122" s="165">
        <f t="shared" si="173"/>
        <v>0</v>
      </c>
      <c r="DQ122" s="166"/>
      <c r="DR122" s="166"/>
      <c r="DS122" s="166"/>
      <c r="DT122" s="84"/>
      <c r="DU122" s="85"/>
      <c r="DV122" s="83" t="str">
        <f t="shared" si="174"/>
        <v>0</v>
      </c>
      <c r="DW122" s="167">
        <f t="shared" si="2564"/>
        <v>0</v>
      </c>
      <c r="DX122" s="168">
        <f t="shared" si="2565"/>
        <v>0</v>
      </c>
      <c r="DY122" s="168">
        <f t="shared" si="2566"/>
        <v>0</v>
      </c>
      <c r="DZ122" s="168">
        <f t="shared" si="2567"/>
        <v>0</v>
      </c>
      <c r="EA122" s="168">
        <f t="shared" si="2568"/>
        <v>0</v>
      </c>
      <c r="EB122" s="154">
        <f t="shared" ref="EB122:EC122" si="3026">EB121</f>
        <v>9</v>
      </c>
      <c r="EC122" s="173">
        <f t="shared" si="3026"/>
        <v>1172</v>
      </c>
      <c r="ED122" s="156" t="str">
        <f t="shared" si="2570"/>
        <v>1</v>
      </c>
      <c r="EE122" s="157">
        <f t="shared" si="182"/>
        <v>5</v>
      </c>
      <c r="EF122" s="169">
        <f t="shared" si="183"/>
        <v>0</v>
      </c>
      <c r="EG122" s="159"/>
      <c r="EH122" s="159"/>
      <c r="EI122" s="159"/>
      <c r="EJ122" s="78"/>
      <c r="EK122" s="79"/>
      <c r="EL122" s="77" t="str">
        <f t="shared" si="184"/>
        <v>0</v>
      </c>
      <c r="EM122" s="81">
        <f t="shared" si="2571"/>
        <v>0</v>
      </c>
      <c r="EN122" s="160">
        <f t="shared" si="2572"/>
        <v>0</v>
      </c>
      <c r="EO122" s="160">
        <f t="shared" si="2573"/>
        <v>0</v>
      </c>
      <c r="EP122" s="160">
        <f t="shared" si="2574"/>
        <v>0</v>
      </c>
      <c r="EQ122" s="160">
        <f t="shared" si="2575"/>
        <v>0</v>
      </c>
      <c r="ER122" s="161">
        <f t="shared" ref="ER122:ES122" si="3027">ER121</f>
        <v>10</v>
      </c>
      <c r="ES122" s="175">
        <f t="shared" si="3027"/>
        <v>1173</v>
      </c>
      <c r="ET122" s="163" t="str">
        <f t="shared" si="2577"/>
        <v>1</v>
      </c>
      <c r="EU122" s="164">
        <f t="shared" si="192"/>
        <v>19</v>
      </c>
      <c r="EV122" s="165">
        <f t="shared" si="193"/>
        <v>0</v>
      </c>
      <c r="EW122" s="166"/>
      <c r="EX122" s="166"/>
      <c r="EY122" s="166"/>
      <c r="EZ122" s="84"/>
      <c r="FA122" s="85"/>
      <c r="FB122" s="83" t="str">
        <f t="shared" si="194"/>
        <v>0</v>
      </c>
      <c r="FC122" s="167">
        <f t="shared" si="2578"/>
        <v>0</v>
      </c>
      <c r="FD122" s="168">
        <f t="shared" si="2579"/>
        <v>0</v>
      </c>
      <c r="FE122" s="168">
        <f t="shared" si="2580"/>
        <v>0</v>
      </c>
      <c r="FF122" s="168">
        <f t="shared" si="2581"/>
        <v>0</v>
      </c>
      <c r="FG122" s="168">
        <f t="shared" si="2582"/>
        <v>0</v>
      </c>
      <c r="FH122" s="154">
        <f t="shared" ref="FH122:FI122" si="3028">FH121</f>
        <v>11</v>
      </c>
      <c r="FI122" s="173">
        <f t="shared" si="3028"/>
        <v>1174</v>
      </c>
      <c r="FJ122" s="156" t="str">
        <f t="shared" si="2584"/>
        <v>1</v>
      </c>
      <c r="FK122" s="157">
        <f t="shared" si="202"/>
        <v>4</v>
      </c>
      <c r="FL122" s="158">
        <f t="shared" si="203"/>
        <v>0</v>
      </c>
      <c r="FM122" s="159"/>
      <c r="FN122" s="159"/>
      <c r="FO122" s="159"/>
      <c r="FP122" s="78"/>
      <c r="FQ122" s="79"/>
      <c r="FR122" s="77" t="str">
        <f t="shared" si="204"/>
        <v>0</v>
      </c>
      <c r="FS122" s="81">
        <f t="shared" si="2585"/>
        <v>0</v>
      </c>
      <c r="FT122" s="160">
        <f t="shared" si="2586"/>
        <v>0</v>
      </c>
      <c r="FU122" s="160">
        <f t="shared" si="2587"/>
        <v>0</v>
      </c>
      <c r="FV122" s="160">
        <f t="shared" si="2588"/>
        <v>0</v>
      </c>
      <c r="FW122" s="160">
        <f t="shared" si="2589"/>
        <v>0</v>
      </c>
      <c r="FX122" s="161">
        <f t="shared" ref="FX122:FY122" si="3029">FX121</f>
        <v>12</v>
      </c>
      <c r="FY122" s="175">
        <f t="shared" si="3029"/>
        <v>1175</v>
      </c>
      <c r="FZ122" s="163" t="str">
        <f t="shared" si="2591"/>
        <v>1</v>
      </c>
      <c r="GA122" s="164">
        <f t="shared" si="212"/>
        <v>2</v>
      </c>
      <c r="GB122" s="165">
        <f t="shared" si="213"/>
        <v>0</v>
      </c>
      <c r="GC122" s="166"/>
      <c r="GD122" s="166"/>
      <c r="GE122" s="166"/>
      <c r="GF122" s="84"/>
      <c r="GG122" s="85"/>
      <c r="GH122" s="83" t="str">
        <f t="shared" si="214"/>
        <v>0</v>
      </c>
      <c r="GI122" s="167">
        <f t="shared" si="2592"/>
        <v>0</v>
      </c>
      <c r="GJ122" s="168">
        <f t="shared" si="2593"/>
        <v>0</v>
      </c>
      <c r="GK122" s="168">
        <f t="shared" si="2594"/>
        <v>0</v>
      </c>
      <c r="GL122" s="168">
        <f t="shared" si="2595"/>
        <v>0</v>
      </c>
      <c r="GM122" s="168">
        <f t="shared" si="2596"/>
        <v>0</v>
      </c>
      <c r="GN122" s="154">
        <f t="shared" ref="GN122:GO122" si="3030">GN121</f>
        <v>13</v>
      </c>
      <c r="GO122" s="173">
        <f t="shared" si="3030"/>
        <v>1176</v>
      </c>
      <c r="GP122" s="156" t="str">
        <f t="shared" si="2598"/>
        <v>1</v>
      </c>
      <c r="GQ122" s="157">
        <f t="shared" si="222"/>
        <v>3</v>
      </c>
      <c r="GR122" s="158">
        <f t="shared" si="223"/>
        <v>0</v>
      </c>
      <c r="GS122" s="159"/>
      <c r="GT122" s="159"/>
      <c r="GU122" s="159"/>
      <c r="GV122" s="78"/>
      <c r="GW122" s="79"/>
      <c r="GX122" s="77" t="str">
        <f t="shared" si="224"/>
        <v>0</v>
      </c>
      <c r="GY122" s="81">
        <f t="shared" si="2599"/>
        <v>0</v>
      </c>
      <c r="GZ122" s="160">
        <f t="shared" si="2600"/>
        <v>0</v>
      </c>
      <c r="HA122" s="160">
        <f t="shared" si="2601"/>
        <v>0</v>
      </c>
      <c r="HB122" s="160">
        <f t="shared" si="2602"/>
        <v>0</v>
      </c>
      <c r="HC122" s="160">
        <f t="shared" si="2603"/>
        <v>0</v>
      </c>
      <c r="HD122" s="161">
        <f t="shared" ref="HD122:HE122" si="3031">HD121</f>
        <v>14</v>
      </c>
      <c r="HE122" s="175">
        <f t="shared" si="3031"/>
        <v>1177</v>
      </c>
      <c r="HF122" s="163" t="str">
        <f t="shared" si="2605"/>
        <v>1</v>
      </c>
      <c r="HG122" s="164">
        <f t="shared" si="232"/>
        <v>5</v>
      </c>
      <c r="HH122" s="165">
        <f t="shared" si="233"/>
        <v>0</v>
      </c>
      <c r="HI122" s="166"/>
      <c r="HJ122" s="166"/>
      <c r="HK122" s="166"/>
      <c r="HL122" s="84"/>
      <c r="HM122" s="85"/>
      <c r="HN122" s="83" t="str">
        <f t="shared" si="234"/>
        <v>0</v>
      </c>
      <c r="HO122" s="167">
        <f t="shared" si="2606"/>
        <v>0</v>
      </c>
      <c r="HP122" s="168">
        <f t="shared" si="2607"/>
        <v>0</v>
      </c>
      <c r="HQ122" s="168">
        <f t="shared" si="2608"/>
        <v>0</v>
      </c>
      <c r="HR122" s="168">
        <f t="shared" si="2609"/>
        <v>0</v>
      </c>
      <c r="HS122" s="168">
        <f t="shared" si="2610"/>
        <v>0</v>
      </c>
      <c r="HT122" s="154">
        <f t="shared" ref="HT122:HU122" si="3032">HT121</f>
        <v>15</v>
      </c>
      <c r="HU122" s="173">
        <f t="shared" si="3032"/>
        <v>1178</v>
      </c>
      <c r="HV122" s="156" t="str">
        <f t="shared" si="2612"/>
        <v>1</v>
      </c>
      <c r="HW122" s="157" t="str">
        <f t="shared" si="242"/>
        <v/>
      </c>
      <c r="HX122" s="169">
        <f t="shared" si="243"/>
        <v>0</v>
      </c>
      <c r="HY122" s="159"/>
      <c r="HZ122" s="159"/>
      <c r="IA122" s="159"/>
      <c r="IB122" s="160"/>
      <c r="IC122" s="160"/>
      <c r="ID122" s="160" t="str">
        <f t="shared" si="244"/>
        <v>0</v>
      </c>
      <c r="IE122" s="160">
        <f t="shared" si="2613"/>
        <v>0</v>
      </c>
      <c r="IF122" s="160">
        <f t="shared" si="2614"/>
        <v>0</v>
      </c>
      <c r="IG122" s="160">
        <f t="shared" si="2615"/>
        <v>0</v>
      </c>
      <c r="IH122" s="160">
        <f t="shared" si="2616"/>
        <v>0</v>
      </c>
      <c r="II122" s="160">
        <f t="shared" si="2617"/>
        <v>0</v>
      </c>
      <c r="IJ122" s="161">
        <f t="shared" ref="IJ122:IK122" si="3033">IJ121</f>
        <v>16</v>
      </c>
      <c r="IK122" s="175">
        <f t="shared" si="3033"/>
        <v>1179</v>
      </c>
      <c r="IL122" s="163" t="str">
        <f t="shared" si="2619"/>
        <v>1</v>
      </c>
      <c r="IM122" s="164" t="str">
        <f t="shared" si="252"/>
        <v/>
      </c>
      <c r="IN122" s="165">
        <f t="shared" si="253"/>
        <v>0</v>
      </c>
      <c r="IO122" s="166"/>
      <c r="IP122" s="166"/>
      <c r="IQ122" s="166"/>
      <c r="IR122" s="168"/>
      <c r="IS122" s="168"/>
      <c r="IT122" s="170" t="str">
        <f t="shared" si="254"/>
        <v>0</v>
      </c>
      <c r="IU122" s="170">
        <f t="shared" si="2620"/>
        <v>0</v>
      </c>
      <c r="IV122" s="168">
        <f t="shared" si="2621"/>
        <v>0</v>
      </c>
      <c r="IW122" s="168">
        <f t="shared" si="2622"/>
        <v>0</v>
      </c>
      <c r="IX122" s="168">
        <f t="shared" si="2623"/>
        <v>0</v>
      </c>
      <c r="IY122" s="168">
        <f t="shared" si="2624"/>
        <v>0</v>
      </c>
      <c r="IZ122" s="154">
        <f t="shared" ref="IZ122:JA122" si="3034">IZ121</f>
        <v>17</v>
      </c>
      <c r="JA122" s="173">
        <f t="shared" si="3034"/>
        <v>1180</v>
      </c>
      <c r="JB122" s="156" t="str">
        <f t="shared" si="2626"/>
        <v>1</v>
      </c>
      <c r="JC122" s="157" t="str">
        <f t="shared" si="262"/>
        <v/>
      </c>
      <c r="JD122" s="158">
        <f t="shared" si="263"/>
        <v>0</v>
      </c>
      <c r="JE122" s="159"/>
      <c r="JF122" s="159"/>
      <c r="JG122" s="159"/>
      <c r="JH122" s="160"/>
      <c r="JI122" s="160"/>
      <c r="JJ122" s="171" t="str">
        <f t="shared" si="264"/>
        <v>0</v>
      </c>
      <c r="JK122" s="171">
        <f t="shared" si="2627"/>
        <v>0</v>
      </c>
      <c r="JL122" s="160">
        <f t="shared" si="2628"/>
        <v>0</v>
      </c>
      <c r="JM122" s="160">
        <f t="shared" si="2629"/>
        <v>0</v>
      </c>
      <c r="JN122" s="160">
        <f t="shared" si="2630"/>
        <v>0</v>
      </c>
      <c r="JO122" s="160">
        <f t="shared" si="2631"/>
        <v>0</v>
      </c>
      <c r="JP122" s="161">
        <f t="shared" ref="JP122:JQ122" si="3035">JP121</f>
        <v>18</v>
      </c>
      <c r="JQ122" s="175">
        <f t="shared" si="3035"/>
        <v>1181</v>
      </c>
      <c r="JR122" s="163" t="str">
        <f t="shared" si="2633"/>
        <v>1</v>
      </c>
      <c r="JS122" s="164" t="str">
        <f t="shared" si="272"/>
        <v/>
      </c>
      <c r="JT122" s="165">
        <f t="shared" si="273"/>
        <v>0</v>
      </c>
      <c r="JU122" s="166"/>
      <c r="JV122" s="166"/>
      <c r="JW122" s="166"/>
      <c r="JX122" s="168"/>
      <c r="JY122" s="168"/>
      <c r="JZ122" s="170" t="str">
        <f t="shared" si="274"/>
        <v>0</v>
      </c>
      <c r="KA122" s="170">
        <f t="shared" si="2634"/>
        <v>0</v>
      </c>
      <c r="KB122" s="168">
        <f t="shared" si="2635"/>
        <v>0</v>
      </c>
      <c r="KC122" s="168">
        <f t="shared" si="2636"/>
        <v>0</v>
      </c>
      <c r="KD122" s="168">
        <f t="shared" si="2637"/>
        <v>0</v>
      </c>
      <c r="KE122" s="168">
        <f t="shared" si="2638"/>
        <v>0</v>
      </c>
      <c r="KF122" s="154">
        <f t="shared" ref="KF122:KG122" si="3036">KF121</f>
        <v>19</v>
      </c>
      <c r="KG122" s="173">
        <f t="shared" si="3036"/>
        <v>1182</v>
      </c>
      <c r="KH122" s="156" t="str">
        <f t="shared" si="2640"/>
        <v>1</v>
      </c>
      <c r="KI122" s="157" t="str">
        <f t="shared" si="282"/>
        <v/>
      </c>
      <c r="KJ122" s="158">
        <f t="shared" si="283"/>
        <v>0</v>
      </c>
      <c r="KK122" s="159"/>
      <c r="KL122" s="159"/>
      <c r="KM122" s="159"/>
      <c r="KN122" s="160"/>
      <c r="KO122" s="160"/>
      <c r="KP122" s="171" t="str">
        <f t="shared" si="284"/>
        <v>0</v>
      </c>
      <c r="KQ122" s="171">
        <f t="shared" si="2641"/>
        <v>0</v>
      </c>
      <c r="KR122" s="160">
        <f t="shared" si="2642"/>
        <v>0</v>
      </c>
      <c r="KS122" s="160">
        <f t="shared" si="2643"/>
        <v>0</v>
      </c>
      <c r="KT122" s="160">
        <f t="shared" si="2644"/>
        <v>0</v>
      </c>
      <c r="KU122" s="160">
        <f t="shared" si="2645"/>
        <v>0</v>
      </c>
      <c r="KV122" s="161">
        <f t="shared" ref="KV122:KW122" si="3037">KV121</f>
        <v>20</v>
      </c>
      <c r="KW122" s="175">
        <f t="shared" si="3037"/>
        <v>1183</v>
      </c>
      <c r="KX122" s="163" t="str">
        <f t="shared" si="2647"/>
        <v>1</v>
      </c>
      <c r="KY122" s="164" t="str">
        <f t="shared" si="292"/>
        <v/>
      </c>
      <c r="KZ122" s="165">
        <f t="shared" si="293"/>
        <v>0</v>
      </c>
      <c r="LA122" s="166"/>
      <c r="LB122" s="166"/>
      <c r="LC122" s="166"/>
      <c r="LD122" s="168"/>
      <c r="LE122" s="168"/>
      <c r="LF122" s="170" t="str">
        <f t="shared" si="294"/>
        <v>0</v>
      </c>
      <c r="LG122" s="170">
        <f t="shared" si="2648"/>
        <v>0</v>
      </c>
      <c r="LH122" s="168">
        <f t="shared" si="2649"/>
        <v>0</v>
      </c>
      <c r="LI122" s="168">
        <f t="shared" si="2650"/>
        <v>0</v>
      </c>
      <c r="LJ122" s="168">
        <f t="shared" si="2651"/>
        <v>0</v>
      </c>
      <c r="LK122" s="168">
        <f t="shared" si="2652"/>
        <v>0</v>
      </c>
      <c r="LL122" s="172"/>
      <c r="LM122" s="172"/>
      <c r="LN122" s="168" t="str">
        <f t="shared" si="2653"/>
        <v>#REF!</v>
      </c>
      <c r="LO122" s="168" t="str">
        <f t="shared" si="2654"/>
        <v>#REF!</v>
      </c>
      <c r="LP122" s="168" t="str">
        <f t="shared" si="2655"/>
        <v>#REF!</v>
      </c>
      <c r="LQ122" s="168" t="str">
        <f t="shared" si="2656"/>
        <v>#REF!</v>
      </c>
    </row>
    <row r="123" ht="15.75" customHeight="1">
      <c r="A123" s="151">
        <v>46225.0</v>
      </c>
      <c r="B123" s="152" t="s">
        <v>27</v>
      </c>
      <c r="C123" s="153">
        <f t="shared" si="99"/>
        <v>0</v>
      </c>
      <c r="D123" s="154">
        <f t="shared" ref="D123:E123" si="3038">D122</f>
        <v>1</v>
      </c>
      <c r="E123" s="173">
        <f t="shared" si="3038"/>
        <v>1164</v>
      </c>
      <c r="F123" s="156" t="str">
        <f t="shared" si="2778"/>
        <v>1</v>
      </c>
      <c r="G123" s="157">
        <f t="shared" si="102"/>
        <v>1</v>
      </c>
      <c r="H123" s="158">
        <f t="shared" si="103"/>
        <v>0</v>
      </c>
      <c r="I123" s="159"/>
      <c r="J123" s="159"/>
      <c r="K123" s="159"/>
      <c r="L123" s="78"/>
      <c r="M123" s="79"/>
      <c r="N123" s="77" t="str">
        <f t="shared" si="104"/>
        <v>0</v>
      </c>
      <c r="O123" s="81">
        <f t="shared" si="2515"/>
        <v>0</v>
      </c>
      <c r="P123" s="160">
        <f t="shared" si="2516"/>
        <v>0</v>
      </c>
      <c r="Q123" s="160">
        <f t="shared" si="2517"/>
        <v>0</v>
      </c>
      <c r="R123" s="160">
        <f t="shared" si="2518"/>
        <v>0</v>
      </c>
      <c r="S123" s="160">
        <f t="shared" si="2519"/>
        <v>0</v>
      </c>
      <c r="T123" s="161">
        <f t="shared" ref="T123:U123" si="3039">T122</f>
        <v>2</v>
      </c>
      <c r="U123" s="175">
        <f t="shared" si="3039"/>
        <v>1165</v>
      </c>
      <c r="V123" s="163" t="str">
        <f t="shared" si="2521"/>
        <v>1</v>
      </c>
      <c r="W123" s="164">
        <f t="shared" si="112"/>
        <v>1</v>
      </c>
      <c r="X123" s="165">
        <f t="shared" si="113"/>
        <v>0</v>
      </c>
      <c r="Y123" s="166"/>
      <c r="Z123" s="166"/>
      <c r="AA123" s="166"/>
      <c r="AB123" s="84"/>
      <c r="AC123" s="85"/>
      <c r="AD123" s="83" t="str">
        <f t="shared" si="114"/>
        <v>0</v>
      </c>
      <c r="AE123" s="167">
        <f t="shared" si="2522"/>
        <v>0</v>
      </c>
      <c r="AF123" s="168">
        <f t="shared" si="2523"/>
        <v>0</v>
      </c>
      <c r="AG123" s="168">
        <f t="shared" si="2524"/>
        <v>0</v>
      </c>
      <c r="AH123" s="168">
        <f t="shared" si="2525"/>
        <v>0</v>
      </c>
      <c r="AI123" s="168">
        <f t="shared" si="2526"/>
        <v>0</v>
      </c>
      <c r="AJ123" s="154">
        <f t="shared" ref="AJ123:AK123" si="3040">AJ122</f>
        <v>3</v>
      </c>
      <c r="AK123" s="173">
        <f t="shared" si="3040"/>
        <v>1166</v>
      </c>
      <c r="AL123" s="156" t="str">
        <f t="shared" si="2528"/>
        <v>1</v>
      </c>
      <c r="AM123" s="157">
        <f t="shared" si="122"/>
        <v>2</v>
      </c>
      <c r="AN123" s="158">
        <f t="shared" si="123"/>
        <v>0</v>
      </c>
      <c r="AO123" s="159"/>
      <c r="AP123" s="159"/>
      <c r="AQ123" s="159"/>
      <c r="AR123" s="78"/>
      <c r="AS123" s="79"/>
      <c r="AT123" s="77" t="str">
        <f t="shared" si="124"/>
        <v>0</v>
      </c>
      <c r="AU123" s="81">
        <f t="shared" si="2529"/>
        <v>0</v>
      </c>
      <c r="AV123" s="160">
        <f t="shared" si="2530"/>
        <v>0</v>
      </c>
      <c r="AW123" s="160">
        <f t="shared" si="2531"/>
        <v>0</v>
      </c>
      <c r="AX123" s="160">
        <f t="shared" si="2532"/>
        <v>0</v>
      </c>
      <c r="AY123" s="160">
        <f t="shared" si="2533"/>
        <v>0</v>
      </c>
      <c r="AZ123" s="161">
        <f t="shared" ref="AZ123:BA123" si="3041">AZ122</f>
        <v>4</v>
      </c>
      <c r="BA123" s="175">
        <f t="shared" si="3041"/>
        <v>1167</v>
      </c>
      <c r="BB123" s="163" t="str">
        <f t="shared" si="2535"/>
        <v>1</v>
      </c>
      <c r="BC123" s="164">
        <f t="shared" si="132"/>
        <v>4</v>
      </c>
      <c r="BD123" s="165">
        <f t="shared" si="133"/>
        <v>0</v>
      </c>
      <c r="BE123" s="166"/>
      <c r="BF123" s="166"/>
      <c r="BG123" s="166"/>
      <c r="BH123" s="84"/>
      <c r="BI123" s="85"/>
      <c r="BJ123" s="83" t="str">
        <f t="shared" si="134"/>
        <v>0</v>
      </c>
      <c r="BK123" s="167">
        <f t="shared" si="2536"/>
        <v>0</v>
      </c>
      <c r="BL123" s="168">
        <f t="shared" si="2537"/>
        <v>0</v>
      </c>
      <c r="BM123" s="168">
        <f t="shared" si="2538"/>
        <v>0</v>
      </c>
      <c r="BN123" s="168">
        <f t="shared" si="2539"/>
        <v>0</v>
      </c>
      <c r="BO123" s="168">
        <f t="shared" si="2540"/>
        <v>0</v>
      </c>
      <c r="BP123" s="154">
        <f t="shared" ref="BP123:BQ123" si="3042">BP122</f>
        <v>5</v>
      </c>
      <c r="BQ123" s="173">
        <f t="shared" si="3042"/>
        <v>1168</v>
      </c>
      <c r="BR123" s="156" t="str">
        <f t="shared" si="2542"/>
        <v>1</v>
      </c>
      <c r="BS123" s="157">
        <f t="shared" si="142"/>
        <v>4</v>
      </c>
      <c r="BT123" s="158">
        <f t="shared" si="143"/>
        <v>0</v>
      </c>
      <c r="BU123" s="159"/>
      <c r="BV123" s="159"/>
      <c r="BW123" s="159"/>
      <c r="BX123" s="78"/>
      <c r="BY123" s="79"/>
      <c r="BZ123" s="77" t="str">
        <f t="shared" si="144"/>
        <v>0</v>
      </c>
      <c r="CA123" s="81">
        <f t="shared" si="2543"/>
        <v>0</v>
      </c>
      <c r="CB123" s="160">
        <f t="shared" si="2544"/>
        <v>0</v>
      </c>
      <c r="CC123" s="160">
        <f t="shared" si="2545"/>
        <v>0</v>
      </c>
      <c r="CD123" s="160">
        <f t="shared" si="2546"/>
        <v>0</v>
      </c>
      <c r="CE123" s="160">
        <f t="shared" si="2547"/>
        <v>0</v>
      </c>
      <c r="CF123" s="161">
        <f t="shared" ref="CF123:CG123" si="3043">CF122</f>
        <v>6</v>
      </c>
      <c r="CG123" s="175">
        <f t="shared" si="3043"/>
        <v>1169</v>
      </c>
      <c r="CH123" s="163" t="str">
        <f t="shared" si="2549"/>
        <v>1</v>
      </c>
      <c r="CI123" s="164">
        <f t="shared" si="152"/>
        <v>2</v>
      </c>
      <c r="CJ123" s="165">
        <f t="shared" si="153"/>
        <v>0</v>
      </c>
      <c r="CK123" s="166"/>
      <c r="CL123" s="166"/>
      <c r="CM123" s="166"/>
      <c r="CN123" s="84"/>
      <c r="CO123" s="85"/>
      <c r="CP123" s="83" t="str">
        <f t="shared" si="154"/>
        <v>0</v>
      </c>
      <c r="CQ123" s="167">
        <f t="shared" si="2550"/>
        <v>0</v>
      </c>
      <c r="CR123" s="168">
        <f t="shared" si="2551"/>
        <v>0</v>
      </c>
      <c r="CS123" s="168">
        <f t="shared" si="2552"/>
        <v>0</v>
      </c>
      <c r="CT123" s="168">
        <f t="shared" si="2553"/>
        <v>0</v>
      </c>
      <c r="CU123" s="168">
        <f t="shared" si="2554"/>
        <v>0</v>
      </c>
      <c r="CV123" s="154">
        <f t="shared" ref="CV123:CW123" si="3044">CV122</f>
        <v>7</v>
      </c>
      <c r="CW123" s="173">
        <f t="shared" si="3044"/>
        <v>1170</v>
      </c>
      <c r="CX123" s="156" t="str">
        <f t="shared" si="2556"/>
        <v>1</v>
      </c>
      <c r="CY123" s="157">
        <f t="shared" si="162"/>
        <v>2</v>
      </c>
      <c r="CZ123" s="158">
        <f t="shared" si="163"/>
        <v>0</v>
      </c>
      <c r="DA123" s="159"/>
      <c r="DB123" s="159"/>
      <c r="DC123" s="159"/>
      <c r="DD123" s="78"/>
      <c r="DE123" s="79"/>
      <c r="DF123" s="77" t="str">
        <f t="shared" si="164"/>
        <v>0</v>
      </c>
      <c r="DG123" s="81">
        <f t="shared" si="2557"/>
        <v>0</v>
      </c>
      <c r="DH123" s="160">
        <f t="shared" si="2558"/>
        <v>0</v>
      </c>
      <c r="DI123" s="160">
        <f t="shared" si="2559"/>
        <v>0</v>
      </c>
      <c r="DJ123" s="160">
        <f t="shared" si="2560"/>
        <v>0</v>
      </c>
      <c r="DK123" s="160">
        <f t="shared" si="2561"/>
        <v>0</v>
      </c>
      <c r="DL123" s="161">
        <f t="shared" ref="DL123:DM123" si="3045">DL122</f>
        <v>8</v>
      </c>
      <c r="DM123" s="175">
        <f t="shared" si="3045"/>
        <v>1171</v>
      </c>
      <c r="DN123" s="163" t="str">
        <f t="shared" si="2563"/>
        <v>1</v>
      </c>
      <c r="DO123" s="164">
        <f t="shared" si="172"/>
        <v>2</v>
      </c>
      <c r="DP123" s="165">
        <f t="shared" si="173"/>
        <v>0</v>
      </c>
      <c r="DQ123" s="166"/>
      <c r="DR123" s="166"/>
      <c r="DS123" s="166"/>
      <c r="DT123" s="84"/>
      <c r="DU123" s="85"/>
      <c r="DV123" s="83" t="str">
        <f t="shared" si="174"/>
        <v>0</v>
      </c>
      <c r="DW123" s="167">
        <f t="shared" si="2564"/>
        <v>0</v>
      </c>
      <c r="DX123" s="168">
        <f t="shared" si="2565"/>
        <v>0</v>
      </c>
      <c r="DY123" s="168">
        <f t="shared" si="2566"/>
        <v>0</v>
      </c>
      <c r="DZ123" s="168">
        <f t="shared" si="2567"/>
        <v>0</v>
      </c>
      <c r="EA123" s="168">
        <f t="shared" si="2568"/>
        <v>0</v>
      </c>
      <c r="EB123" s="154">
        <f t="shared" ref="EB123:EC123" si="3046">EB122</f>
        <v>9</v>
      </c>
      <c r="EC123" s="173">
        <f t="shared" si="3046"/>
        <v>1172</v>
      </c>
      <c r="ED123" s="156" t="str">
        <f t="shared" si="2570"/>
        <v>1</v>
      </c>
      <c r="EE123" s="157">
        <f t="shared" si="182"/>
        <v>5</v>
      </c>
      <c r="EF123" s="169">
        <f t="shared" si="183"/>
        <v>0</v>
      </c>
      <c r="EG123" s="159"/>
      <c r="EH123" s="159"/>
      <c r="EI123" s="159"/>
      <c r="EJ123" s="78"/>
      <c r="EK123" s="79"/>
      <c r="EL123" s="77" t="str">
        <f t="shared" si="184"/>
        <v>0</v>
      </c>
      <c r="EM123" s="81">
        <f t="shared" si="2571"/>
        <v>0</v>
      </c>
      <c r="EN123" s="160">
        <f t="shared" si="2572"/>
        <v>0</v>
      </c>
      <c r="EO123" s="160">
        <f t="shared" si="2573"/>
        <v>0</v>
      </c>
      <c r="EP123" s="160">
        <f t="shared" si="2574"/>
        <v>0</v>
      </c>
      <c r="EQ123" s="160">
        <f t="shared" si="2575"/>
        <v>0</v>
      </c>
      <c r="ER123" s="161">
        <f t="shared" ref="ER123:ES123" si="3047">ER122</f>
        <v>10</v>
      </c>
      <c r="ES123" s="175">
        <f t="shared" si="3047"/>
        <v>1173</v>
      </c>
      <c r="ET123" s="163" t="str">
        <f t="shared" si="2577"/>
        <v>1</v>
      </c>
      <c r="EU123" s="164">
        <f t="shared" si="192"/>
        <v>19</v>
      </c>
      <c r="EV123" s="165">
        <f t="shared" si="193"/>
        <v>0</v>
      </c>
      <c r="EW123" s="166"/>
      <c r="EX123" s="166"/>
      <c r="EY123" s="166"/>
      <c r="EZ123" s="84"/>
      <c r="FA123" s="85"/>
      <c r="FB123" s="83" t="str">
        <f t="shared" si="194"/>
        <v>0</v>
      </c>
      <c r="FC123" s="167">
        <f t="shared" si="2578"/>
        <v>0</v>
      </c>
      <c r="FD123" s="168">
        <f t="shared" si="2579"/>
        <v>0</v>
      </c>
      <c r="FE123" s="168">
        <f t="shared" si="2580"/>
        <v>0</v>
      </c>
      <c r="FF123" s="168">
        <f t="shared" si="2581"/>
        <v>0</v>
      </c>
      <c r="FG123" s="168">
        <f t="shared" si="2582"/>
        <v>0</v>
      </c>
      <c r="FH123" s="154">
        <f t="shared" ref="FH123:FI123" si="3048">FH122</f>
        <v>11</v>
      </c>
      <c r="FI123" s="173">
        <f t="shared" si="3048"/>
        <v>1174</v>
      </c>
      <c r="FJ123" s="156" t="str">
        <f t="shared" si="2584"/>
        <v>1</v>
      </c>
      <c r="FK123" s="157">
        <f t="shared" si="202"/>
        <v>4</v>
      </c>
      <c r="FL123" s="158">
        <f t="shared" si="203"/>
        <v>0</v>
      </c>
      <c r="FM123" s="159"/>
      <c r="FN123" s="159"/>
      <c r="FO123" s="159"/>
      <c r="FP123" s="78"/>
      <c r="FQ123" s="79"/>
      <c r="FR123" s="77" t="str">
        <f t="shared" si="204"/>
        <v>0</v>
      </c>
      <c r="FS123" s="81">
        <f t="shared" si="2585"/>
        <v>0</v>
      </c>
      <c r="FT123" s="160">
        <f t="shared" si="2586"/>
        <v>0</v>
      </c>
      <c r="FU123" s="160">
        <f t="shared" si="2587"/>
        <v>0</v>
      </c>
      <c r="FV123" s="160">
        <f t="shared" si="2588"/>
        <v>0</v>
      </c>
      <c r="FW123" s="160">
        <f t="shared" si="2589"/>
        <v>0</v>
      </c>
      <c r="FX123" s="161">
        <f t="shared" ref="FX123:FY123" si="3049">FX122</f>
        <v>12</v>
      </c>
      <c r="FY123" s="175">
        <f t="shared" si="3049"/>
        <v>1175</v>
      </c>
      <c r="FZ123" s="163" t="str">
        <f t="shared" si="2591"/>
        <v>1</v>
      </c>
      <c r="GA123" s="164">
        <f t="shared" si="212"/>
        <v>2</v>
      </c>
      <c r="GB123" s="165">
        <f t="shared" si="213"/>
        <v>0</v>
      </c>
      <c r="GC123" s="166"/>
      <c r="GD123" s="166"/>
      <c r="GE123" s="166"/>
      <c r="GF123" s="84"/>
      <c r="GG123" s="85"/>
      <c r="GH123" s="83" t="str">
        <f t="shared" si="214"/>
        <v>0</v>
      </c>
      <c r="GI123" s="167">
        <f t="shared" si="2592"/>
        <v>0</v>
      </c>
      <c r="GJ123" s="168">
        <f t="shared" si="2593"/>
        <v>0</v>
      </c>
      <c r="GK123" s="168">
        <f t="shared" si="2594"/>
        <v>0</v>
      </c>
      <c r="GL123" s="168">
        <f t="shared" si="2595"/>
        <v>0</v>
      </c>
      <c r="GM123" s="168">
        <f t="shared" si="2596"/>
        <v>0</v>
      </c>
      <c r="GN123" s="154">
        <f t="shared" ref="GN123:GO123" si="3050">GN122</f>
        <v>13</v>
      </c>
      <c r="GO123" s="173">
        <f t="shared" si="3050"/>
        <v>1176</v>
      </c>
      <c r="GP123" s="156" t="str">
        <f t="shared" si="2598"/>
        <v>1</v>
      </c>
      <c r="GQ123" s="157">
        <f t="shared" si="222"/>
        <v>3</v>
      </c>
      <c r="GR123" s="158">
        <f t="shared" si="223"/>
        <v>0</v>
      </c>
      <c r="GS123" s="159"/>
      <c r="GT123" s="159"/>
      <c r="GU123" s="159"/>
      <c r="GV123" s="78"/>
      <c r="GW123" s="79"/>
      <c r="GX123" s="77" t="str">
        <f t="shared" si="224"/>
        <v>0</v>
      </c>
      <c r="GY123" s="81">
        <f t="shared" si="2599"/>
        <v>0</v>
      </c>
      <c r="GZ123" s="160">
        <f t="shared" si="2600"/>
        <v>0</v>
      </c>
      <c r="HA123" s="160">
        <f t="shared" si="2601"/>
        <v>0</v>
      </c>
      <c r="HB123" s="160">
        <f t="shared" si="2602"/>
        <v>0</v>
      </c>
      <c r="HC123" s="160">
        <f t="shared" si="2603"/>
        <v>0</v>
      </c>
      <c r="HD123" s="161">
        <f t="shared" ref="HD123:HE123" si="3051">HD122</f>
        <v>14</v>
      </c>
      <c r="HE123" s="175">
        <f t="shared" si="3051"/>
        <v>1177</v>
      </c>
      <c r="HF123" s="163" t="str">
        <f t="shared" si="2605"/>
        <v>1</v>
      </c>
      <c r="HG123" s="164">
        <f t="shared" si="232"/>
        <v>5</v>
      </c>
      <c r="HH123" s="165">
        <f t="shared" si="233"/>
        <v>0</v>
      </c>
      <c r="HI123" s="166"/>
      <c r="HJ123" s="166"/>
      <c r="HK123" s="166"/>
      <c r="HL123" s="84"/>
      <c r="HM123" s="85"/>
      <c r="HN123" s="83" t="str">
        <f t="shared" si="234"/>
        <v>0</v>
      </c>
      <c r="HO123" s="167">
        <f t="shared" si="2606"/>
        <v>0</v>
      </c>
      <c r="HP123" s="168">
        <f t="shared" si="2607"/>
        <v>0</v>
      </c>
      <c r="HQ123" s="168">
        <f t="shared" si="2608"/>
        <v>0</v>
      </c>
      <c r="HR123" s="168">
        <f t="shared" si="2609"/>
        <v>0</v>
      </c>
      <c r="HS123" s="168">
        <f t="shared" si="2610"/>
        <v>0</v>
      </c>
      <c r="HT123" s="154">
        <f t="shared" ref="HT123:HU123" si="3052">HT122</f>
        <v>15</v>
      </c>
      <c r="HU123" s="173">
        <f t="shared" si="3052"/>
        <v>1178</v>
      </c>
      <c r="HV123" s="156" t="str">
        <f t="shared" si="2612"/>
        <v>1</v>
      </c>
      <c r="HW123" s="157" t="str">
        <f t="shared" si="242"/>
        <v/>
      </c>
      <c r="HX123" s="169">
        <f t="shared" si="243"/>
        <v>0</v>
      </c>
      <c r="HY123" s="159"/>
      <c r="HZ123" s="159"/>
      <c r="IA123" s="159"/>
      <c r="IB123" s="160"/>
      <c r="IC123" s="160"/>
      <c r="ID123" s="160" t="str">
        <f t="shared" si="244"/>
        <v>0</v>
      </c>
      <c r="IE123" s="160">
        <f t="shared" si="2613"/>
        <v>0</v>
      </c>
      <c r="IF123" s="160">
        <f t="shared" si="2614"/>
        <v>0</v>
      </c>
      <c r="IG123" s="160">
        <f t="shared" si="2615"/>
        <v>0</v>
      </c>
      <c r="IH123" s="160">
        <f t="shared" si="2616"/>
        <v>0</v>
      </c>
      <c r="II123" s="160">
        <f t="shared" si="2617"/>
        <v>0</v>
      </c>
      <c r="IJ123" s="161">
        <f t="shared" ref="IJ123:IK123" si="3053">IJ122</f>
        <v>16</v>
      </c>
      <c r="IK123" s="175">
        <f t="shared" si="3053"/>
        <v>1179</v>
      </c>
      <c r="IL123" s="163" t="str">
        <f t="shared" si="2619"/>
        <v>1</v>
      </c>
      <c r="IM123" s="164" t="str">
        <f t="shared" si="252"/>
        <v/>
      </c>
      <c r="IN123" s="165">
        <f t="shared" si="253"/>
        <v>0</v>
      </c>
      <c r="IO123" s="166"/>
      <c r="IP123" s="166"/>
      <c r="IQ123" s="166"/>
      <c r="IR123" s="168"/>
      <c r="IS123" s="168"/>
      <c r="IT123" s="170" t="str">
        <f t="shared" si="254"/>
        <v>0</v>
      </c>
      <c r="IU123" s="170">
        <f t="shared" si="2620"/>
        <v>0</v>
      </c>
      <c r="IV123" s="168">
        <f t="shared" si="2621"/>
        <v>0</v>
      </c>
      <c r="IW123" s="168">
        <f t="shared" si="2622"/>
        <v>0</v>
      </c>
      <c r="IX123" s="168">
        <f t="shared" si="2623"/>
        <v>0</v>
      </c>
      <c r="IY123" s="168">
        <f t="shared" si="2624"/>
        <v>0</v>
      </c>
      <c r="IZ123" s="154">
        <f t="shared" ref="IZ123:JA123" si="3054">IZ122</f>
        <v>17</v>
      </c>
      <c r="JA123" s="173">
        <f t="shared" si="3054"/>
        <v>1180</v>
      </c>
      <c r="JB123" s="156" t="str">
        <f t="shared" si="2626"/>
        <v>1</v>
      </c>
      <c r="JC123" s="157" t="str">
        <f t="shared" si="262"/>
        <v/>
      </c>
      <c r="JD123" s="158">
        <f t="shared" si="263"/>
        <v>0</v>
      </c>
      <c r="JE123" s="159"/>
      <c r="JF123" s="159"/>
      <c r="JG123" s="159"/>
      <c r="JH123" s="160"/>
      <c r="JI123" s="160"/>
      <c r="JJ123" s="171" t="str">
        <f t="shared" si="264"/>
        <v>0</v>
      </c>
      <c r="JK123" s="171">
        <f t="shared" si="2627"/>
        <v>0</v>
      </c>
      <c r="JL123" s="160">
        <f t="shared" si="2628"/>
        <v>0</v>
      </c>
      <c r="JM123" s="160">
        <f t="shared" si="2629"/>
        <v>0</v>
      </c>
      <c r="JN123" s="160">
        <f t="shared" si="2630"/>
        <v>0</v>
      </c>
      <c r="JO123" s="160">
        <f t="shared" si="2631"/>
        <v>0</v>
      </c>
      <c r="JP123" s="161">
        <f t="shared" ref="JP123:JQ123" si="3055">JP122</f>
        <v>18</v>
      </c>
      <c r="JQ123" s="175">
        <f t="shared" si="3055"/>
        <v>1181</v>
      </c>
      <c r="JR123" s="163" t="str">
        <f t="shared" si="2633"/>
        <v>1</v>
      </c>
      <c r="JS123" s="164" t="str">
        <f t="shared" si="272"/>
        <v/>
      </c>
      <c r="JT123" s="165">
        <f t="shared" si="273"/>
        <v>0</v>
      </c>
      <c r="JU123" s="166"/>
      <c r="JV123" s="166"/>
      <c r="JW123" s="166"/>
      <c r="JX123" s="168"/>
      <c r="JY123" s="168"/>
      <c r="JZ123" s="170" t="str">
        <f t="shared" si="274"/>
        <v>0</v>
      </c>
      <c r="KA123" s="170">
        <f t="shared" si="2634"/>
        <v>0</v>
      </c>
      <c r="KB123" s="168">
        <f t="shared" si="2635"/>
        <v>0</v>
      </c>
      <c r="KC123" s="168">
        <f t="shared" si="2636"/>
        <v>0</v>
      </c>
      <c r="KD123" s="168">
        <f t="shared" si="2637"/>
        <v>0</v>
      </c>
      <c r="KE123" s="168">
        <f t="shared" si="2638"/>
        <v>0</v>
      </c>
      <c r="KF123" s="154">
        <f t="shared" ref="KF123:KG123" si="3056">KF122</f>
        <v>19</v>
      </c>
      <c r="KG123" s="173">
        <f t="shared" si="3056"/>
        <v>1182</v>
      </c>
      <c r="KH123" s="156" t="str">
        <f t="shared" si="2640"/>
        <v>1</v>
      </c>
      <c r="KI123" s="157" t="str">
        <f t="shared" si="282"/>
        <v/>
      </c>
      <c r="KJ123" s="158">
        <f t="shared" si="283"/>
        <v>0</v>
      </c>
      <c r="KK123" s="159"/>
      <c r="KL123" s="159"/>
      <c r="KM123" s="159"/>
      <c r="KN123" s="160"/>
      <c r="KO123" s="160"/>
      <c r="KP123" s="171" t="str">
        <f t="shared" si="284"/>
        <v>0</v>
      </c>
      <c r="KQ123" s="171">
        <f t="shared" si="2641"/>
        <v>0</v>
      </c>
      <c r="KR123" s="160">
        <f t="shared" si="2642"/>
        <v>0</v>
      </c>
      <c r="KS123" s="160">
        <f t="shared" si="2643"/>
        <v>0</v>
      </c>
      <c r="KT123" s="160">
        <f t="shared" si="2644"/>
        <v>0</v>
      </c>
      <c r="KU123" s="160">
        <f t="shared" si="2645"/>
        <v>0</v>
      </c>
      <c r="KV123" s="161">
        <f t="shared" ref="KV123:KW123" si="3057">KV122</f>
        <v>20</v>
      </c>
      <c r="KW123" s="175">
        <f t="shared" si="3057"/>
        <v>1183</v>
      </c>
      <c r="KX123" s="163" t="str">
        <f t="shared" si="2647"/>
        <v>1</v>
      </c>
      <c r="KY123" s="164" t="str">
        <f t="shared" si="292"/>
        <v/>
      </c>
      <c r="KZ123" s="165">
        <f t="shared" si="293"/>
        <v>0</v>
      </c>
      <c r="LA123" s="166"/>
      <c r="LB123" s="166"/>
      <c r="LC123" s="166"/>
      <c r="LD123" s="168"/>
      <c r="LE123" s="168"/>
      <c r="LF123" s="170" t="str">
        <f t="shared" si="294"/>
        <v>0</v>
      </c>
      <c r="LG123" s="170">
        <f t="shared" si="2648"/>
        <v>0</v>
      </c>
      <c r="LH123" s="168">
        <f t="shared" si="2649"/>
        <v>0</v>
      </c>
      <c r="LI123" s="168">
        <f t="shared" si="2650"/>
        <v>0</v>
      </c>
      <c r="LJ123" s="168">
        <f t="shared" si="2651"/>
        <v>0</v>
      </c>
      <c r="LK123" s="168">
        <f t="shared" si="2652"/>
        <v>0</v>
      </c>
      <c r="LL123" s="172"/>
      <c r="LM123" s="172"/>
      <c r="LN123" s="168" t="str">
        <f t="shared" si="2653"/>
        <v>#REF!</v>
      </c>
      <c r="LO123" s="168" t="str">
        <f t="shared" si="2654"/>
        <v>#REF!</v>
      </c>
      <c r="LP123" s="168" t="str">
        <f t="shared" si="2655"/>
        <v>#REF!</v>
      </c>
      <c r="LQ123" s="168" t="str">
        <f t="shared" si="2656"/>
        <v>#REF!</v>
      </c>
    </row>
    <row r="124" ht="15.75" customHeight="1">
      <c r="A124" s="151">
        <v>46226.0</v>
      </c>
      <c r="B124" s="152" t="s">
        <v>28</v>
      </c>
      <c r="C124" s="153">
        <f t="shared" si="99"/>
        <v>0</v>
      </c>
      <c r="D124" s="154">
        <f t="shared" ref="D124:E124" si="3058">D123</f>
        <v>1</v>
      </c>
      <c r="E124" s="173">
        <f t="shared" si="3058"/>
        <v>1164</v>
      </c>
      <c r="F124" s="156" t="str">
        <f t="shared" si="2778"/>
        <v>1</v>
      </c>
      <c r="G124" s="157">
        <f t="shared" si="102"/>
        <v>1</v>
      </c>
      <c r="H124" s="158">
        <f t="shared" si="103"/>
        <v>0</v>
      </c>
      <c r="I124" s="159"/>
      <c r="J124" s="159"/>
      <c r="K124" s="159"/>
      <c r="L124" s="78"/>
      <c r="M124" s="79"/>
      <c r="N124" s="77" t="str">
        <f t="shared" si="104"/>
        <v>0</v>
      </c>
      <c r="O124" s="81">
        <f t="shared" si="2515"/>
        <v>0</v>
      </c>
      <c r="P124" s="160">
        <f t="shared" si="2516"/>
        <v>0</v>
      </c>
      <c r="Q124" s="160">
        <f t="shared" si="2517"/>
        <v>0</v>
      </c>
      <c r="R124" s="160">
        <f t="shared" si="2518"/>
        <v>0</v>
      </c>
      <c r="S124" s="160">
        <f t="shared" si="2519"/>
        <v>0</v>
      </c>
      <c r="T124" s="161">
        <f t="shared" ref="T124:U124" si="3059">T123</f>
        <v>2</v>
      </c>
      <c r="U124" s="175">
        <f t="shared" si="3059"/>
        <v>1165</v>
      </c>
      <c r="V124" s="163" t="str">
        <f t="shared" si="2521"/>
        <v>1</v>
      </c>
      <c r="W124" s="164">
        <f t="shared" si="112"/>
        <v>1</v>
      </c>
      <c r="X124" s="165">
        <f t="shared" si="113"/>
        <v>0</v>
      </c>
      <c r="Y124" s="166"/>
      <c r="Z124" s="166"/>
      <c r="AA124" s="166"/>
      <c r="AB124" s="84"/>
      <c r="AC124" s="85"/>
      <c r="AD124" s="83" t="str">
        <f t="shared" si="114"/>
        <v>0</v>
      </c>
      <c r="AE124" s="167">
        <f t="shared" si="2522"/>
        <v>0</v>
      </c>
      <c r="AF124" s="168">
        <f t="shared" si="2523"/>
        <v>0</v>
      </c>
      <c r="AG124" s="168">
        <f t="shared" si="2524"/>
        <v>0</v>
      </c>
      <c r="AH124" s="168">
        <f t="shared" si="2525"/>
        <v>0</v>
      </c>
      <c r="AI124" s="168">
        <f t="shared" si="2526"/>
        <v>0</v>
      </c>
      <c r="AJ124" s="154">
        <f t="shared" ref="AJ124:AK124" si="3060">AJ123</f>
        <v>3</v>
      </c>
      <c r="AK124" s="173">
        <f t="shared" si="3060"/>
        <v>1166</v>
      </c>
      <c r="AL124" s="156" t="str">
        <f t="shared" si="2528"/>
        <v>1</v>
      </c>
      <c r="AM124" s="157">
        <f t="shared" si="122"/>
        <v>2</v>
      </c>
      <c r="AN124" s="158">
        <f t="shared" si="123"/>
        <v>0</v>
      </c>
      <c r="AO124" s="159"/>
      <c r="AP124" s="159"/>
      <c r="AQ124" s="159"/>
      <c r="AR124" s="78"/>
      <c r="AS124" s="79"/>
      <c r="AT124" s="77" t="str">
        <f t="shared" si="124"/>
        <v>0</v>
      </c>
      <c r="AU124" s="81">
        <f t="shared" si="2529"/>
        <v>0</v>
      </c>
      <c r="AV124" s="160">
        <f t="shared" si="2530"/>
        <v>0</v>
      </c>
      <c r="AW124" s="160">
        <f t="shared" si="2531"/>
        <v>0</v>
      </c>
      <c r="AX124" s="160">
        <f t="shared" si="2532"/>
        <v>0</v>
      </c>
      <c r="AY124" s="160">
        <f t="shared" si="2533"/>
        <v>0</v>
      </c>
      <c r="AZ124" s="161">
        <f t="shared" ref="AZ124:BA124" si="3061">AZ123</f>
        <v>4</v>
      </c>
      <c r="BA124" s="175">
        <f t="shared" si="3061"/>
        <v>1167</v>
      </c>
      <c r="BB124" s="163" t="str">
        <f t="shared" si="2535"/>
        <v>1</v>
      </c>
      <c r="BC124" s="164">
        <f t="shared" si="132"/>
        <v>4</v>
      </c>
      <c r="BD124" s="165">
        <f t="shared" si="133"/>
        <v>0</v>
      </c>
      <c r="BE124" s="166"/>
      <c r="BF124" s="166"/>
      <c r="BG124" s="166"/>
      <c r="BH124" s="84"/>
      <c r="BI124" s="85"/>
      <c r="BJ124" s="83" t="str">
        <f t="shared" si="134"/>
        <v>0</v>
      </c>
      <c r="BK124" s="167">
        <f t="shared" si="2536"/>
        <v>0</v>
      </c>
      <c r="BL124" s="168">
        <f t="shared" si="2537"/>
        <v>0</v>
      </c>
      <c r="BM124" s="168">
        <f t="shared" si="2538"/>
        <v>0</v>
      </c>
      <c r="BN124" s="168">
        <f t="shared" si="2539"/>
        <v>0</v>
      </c>
      <c r="BO124" s="168">
        <f t="shared" si="2540"/>
        <v>0</v>
      </c>
      <c r="BP124" s="154">
        <f t="shared" ref="BP124:BQ124" si="3062">BP123</f>
        <v>5</v>
      </c>
      <c r="BQ124" s="173">
        <f t="shared" si="3062"/>
        <v>1168</v>
      </c>
      <c r="BR124" s="156" t="str">
        <f t="shared" si="2542"/>
        <v>1</v>
      </c>
      <c r="BS124" s="157">
        <f t="shared" si="142"/>
        <v>4</v>
      </c>
      <c r="BT124" s="158">
        <f t="shared" si="143"/>
        <v>0</v>
      </c>
      <c r="BU124" s="159"/>
      <c r="BV124" s="159"/>
      <c r="BW124" s="159"/>
      <c r="BX124" s="78"/>
      <c r="BY124" s="79"/>
      <c r="BZ124" s="77" t="str">
        <f t="shared" si="144"/>
        <v>0</v>
      </c>
      <c r="CA124" s="81">
        <f t="shared" si="2543"/>
        <v>0</v>
      </c>
      <c r="CB124" s="160">
        <f t="shared" si="2544"/>
        <v>0</v>
      </c>
      <c r="CC124" s="160">
        <f t="shared" si="2545"/>
        <v>0</v>
      </c>
      <c r="CD124" s="160">
        <f t="shared" si="2546"/>
        <v>0</v>
      </c>
      <c r="CE124" s="160">
        <f t="shared" si="2547"/>
        <v>0</v>
      </c>
      <c r="CF124" s="161">
        <f t="shared" ref="CF124:CG124" si="3063">CF123</f>
        <v>6</v>
      </c>
      <c r="CG124" s="175">
        <f t="shared" si="3063"/>
        <v>1169</v>
      </c>
      <c r="CH124" s="163" t="str">
        <f t="shared" si="2549"/>
        <v>1</v>
      </c>
      <c r="CI124" s="164">
        <f t="shared" si="152"/>
        <v>2</v>
      </c>
      <c r="CJ124" s="165">
        <f t="shared" si="153"/>
        <v>0</v>
      </c>
      <c r="CK124" s="166"/>
      <c r="CL124" s="166"/>
      <c r="CM124" s="166"/>
      <c r="CN124" s="84"/>
      <c r="CO124" s="85"/>
      <c r="CP124" s="83" t="str">
        <f t="shared" si="154"/>
        <v>0</v>
      </c>
      <c r="CQ124" s="167">
        <f t="shared" si="2550"/>
        <v>0</v>
      </c>
      <c r="CR124" s="168">
        <f t="shared" si="2551"/>
        <v>0</v>
      </c>
      <c r="CS124" s="168">
        <f t="shared" si="2552"/>
        <v>0</v>
      </c>
      <c r="CT124" s="168">
        <f t="shared" si="2553"/>
        <v>0</v>
      </c>
      <c r="CU124" s="168">
        <f t="shared" si="2554"/>
        <v>0</v>
      </c>
      <c r="CV124" s="154">
        <f t="shared" ref="CV124:CW124" si="3064">CV123</f>
        <v>7</v>
      </c>
      <c r="CW124" s="173">
        <f t="shared" si="3064"/>
        <v>1170</v>
      </c>
      <c r="CX124" s="156" t="str">
        <f t="shared" si="2556"/>
        <v>1</v>
      </c>
      <c r="CY124" s="157">
        <f t="shared" si="162"/>
        <v>2</v>
      </c>
      <c r="CZ124" s="158">
        <f t="shared" si="163"/>
        <v>0</v>
      </c>
      <c r="DA124" s="159"/>
      <c r="DB124" s="159"/>
      <c r="DC124" s="159"/>
      <c r="DD124" s="78"/>
      <c r="DE124" s="79"/>
      <c r="DF124" s="77" t="str">
        <f t="shared" si="164"/>
        <v>0</v>
      </c>
      <c r="DG124" s="81">
        <f t="shared" si="2557"/>
        <v>0</v>
      </c>
      <c r="DH124" s="160">
        <f t="shared" si="2558"/>
        <v>0</v>
      </c>
      <c r="DI124" s="160">
        <f t="shared" si="2559"/>
        <v>0</v>
      </c>
      <c r="DJ124" s="160">
        <f t="shared" si="2560"/>
        <v>0</v>
      </c>
      <c r="DK124" s="160">
        <f t="shared" si="2561"/>
        <v>0</v>
      </c>
      <c r="DL124" s="161">
        <f t="shared" ref="DL124:DM124" si="3065">DL123</f>
        <v>8</v>
      </c>
      <c r="DM124" s="175">
        <f t="shared" si="3065"/>
        <v>1171</v>
      </c>
      <c r="DN124" s="163" t="str">
        <f t="shared" si="2563"/>
        <v>1</v>
      </c>
      <c r="DO124" s="164">
        <f t="shared" si="172"/>
        <v>2</v>
      </c>
      <c r="DP124" s="165">
        <f t="shared" si="173"/>
        <v>0</v>
      </c>
      <c r="DQ124" s="166"/>
      <c r="DR124" s="166"/>
      <c r="DS124" s="166"/>
      <c r="DT124" s="84"/>
      <c r="DU124" s="85"/>
      <c r="DV124" s="83" t="str">
        <f t="shared" si="174"/>
        <v>0</v>
      </c>
      <c r="DW124" s="167">
        <f t="shared" si="2564"/>
        <v>0</v>
      </c>
      <c r="DX124" s="168">
        <f t="shared" si="2565"/>
        <v>0</v>
      </c>
      <c r="DY124" s="168">
        <f t="shared" si="2566"/>
        <v>0</v>
      </c>
      <c r="DZ124" s="168">
        <f t="shared" si="2567"/>
        <v>0</v>
      </c>
      <c r="EA124" s="168">
        <f t="shared" si="2568"/>
        <v>0</v>
      </c>
      <c r="EB124" s="154">
        <f t="shared" ref="EB124:EC124" si="3066">EB123</f>
        <v>9</v>
      </c>
      <c r="EC124" s="173">
        <f t="shared" si="3066"/>
        <v>1172</v>
      </c>
      <c r="ED124" s="156" t="str">
        <f t="shared" si="2570"/>
        <v>1</v>
      </c>
      <c r="EE124" s="157">
        <f t="shared" si="182"/>
        <v>5</v>
      </c>
      <c r="EF124" s="169">
        <f t="shared" si="183"/>
        <v>0</v>
      </c>
      <c r="EG124" s="159"/>
      <c r="EH124" s="159"/>
      <c r="EI124" s="159"/>
      <c r="EJ124" s="78"/>
      <c r="EK124" s="79"/>
      <c r="EL124" s="77" t="str">
        <f t="shared" si="184"/>
        <v>0</v>
      </c>
      <c r="EM124" s="81">
        <f t="shared" si="2571"/>
        <v>0</v>
      </c>
      <c r="EN124" s="160">
        <f t="shared" si="2572"/>
        <v>0</v>
      </c>
      <c r="EO124" s="160">
        <f t="shared" si="2573"/>
        <v>0</v>
      </c>
      <c r="EP124" s="160">
        <f t="shared" si="2574"/>
        <v>0</v>
      </c>
      <c r="EQ124" s="160">
        <f t="shared" si="2575"/>
        <v>0</v>
      </c>
      <c r="ER124" s="161">
        <f t="shared" ref="ER124:ES124" si="3067">ER123</f>
        <v>10</v>
      </c>
      <c r="ES124" s="175">
        <f t="shared" si="3067"/>
        <v>1173</v>
      </c>
      <c r="ET124" s="163" t="str">
        <f t="shared" si="2577"/>
        <v>1</v>
      </c>
      <c r="EU124" s="164">
        <f t="shared" si="192"/>
        <v>19</v>
      </c>
      <c r="EV124" s="165">
        <f t="shared" si="193"/>
        <v>0</v>
      </c>
      <c r="EW124" s="166"/>
      <c r="EX124" s="166"/>
      <c r="EY124" s="166"/>
      <c r="EZ124" s="84"/>
      <c r="FA124" s="85"/>
      <c r="FB124" s="83" t="str">
        <f t="shared" si="194"/>
        <v>0</v>
      </c>
      <c r="FC124" s="167">
        <f t="shared" si="2578"/>
        <v>0</v>
      </c>
      <c r="FD124" s="168">
        <f t="shared" si="2579"/>
        <v>0</v>
      </c>
      <c r="FE124" s="168">
        <f t="shared" si="2580"/>
        <v>0</v>
      </c>
      <c r="FF124" s="168">
        <f t="shared" si="2581"/>
        <v>0</v>
      </c>
      <c r="FG124" s="168">
        <f t="shared" si="2582"/>
        <v>0</v>
      </c>
      <c r="FH124" s="154">
        <f t="shared" ref="FH124:FI124" si="3068">FH123</f>
        <v>11</v>
      </c>
      <c r="FI124" s="173">
        <f t="shared" si="3068"/>
        <v>1174</v>
      </c>
      <c r="FJ124" s="156" t="str">
        <f t="shared" si="2584"/>
        <v>1</v>
      </c>
      <c r="FK124" s="157">
        <f t="shared" si="202"/>
        <v>4</v>
      </c>
      <c r="FL124" s="158">
        <f t="shared" si="203"/>
        <v>0</v>
      </c>
      <c r="FM124" s="159"/>
      <c r="FN124" s="159"/>
      <c r="FO124" s="159"/>
      <c r="FP124" s="78"/>
      <c r="FQ124" s="79"/>
      <c r="FR124" s="77" t="str">
        <f t="shared" si="204"/>
        <v>0</v>
      </c>
      <c r="FS124" s="81">
        <f t="shared" si="2585"/>
        <v>0</v>
      </c>
      <c r="FT124" s="160">
        <f t="shared" si="2586"/>
        <v>0</v>
      </c>
      <c r="FU124" s="160">
        <f t="shared" si="2587"/>
        <v>0</v>
      </c>
      <c r="FV124" s="160">
        <f t="shared" si="2588"/>
        <v>0</v>
      </c>
      <c r="FW124" s="160">
        <f t="shared" si="2589"/>
        <v>0</v>
      </c>
      <c r="FX124" s="161">
        <f t="shared" ref="FX124:FY124" si="3069">FX123</f>
        <v>12</v>
      </c>
      <c r="FY124" s="175">
        <f t="shared" si="3069"/>
        <v>1175</v>
      </c>
      <c r="FZ124" s="163" t="str">
        <f t="shared" si="2591"/>
        <v>1</v>
      </c>
      <c r="GA124" s="164">
        <f t="shared" si="212"/>
        <v>2</v>
      </c>
      <c r="GB124" s="165">
        <f t="shared" si="213"/>
        <v>0</v>
      </c>
      <c r="GC124" s="166"/>
      <c r="GD124" s="166"/>
      <c r="GE124" s="166"/>
      <c r="GF124" s="84"/>
      <c r="GG124" s="85"/>
      <c r="GH124" s="83" t="str">
        <f t="shared" si="214"/>
        <v>0</v>
      </c>
      <c r="GI124" s="167">
        <f t="shared" si="2592"/>
        <v>0</v>
      </c>
      <c r="GJ124" s="168">
        <f t="shared" si="2593"/>
        <v>0</v>
      </c>
      <c r="GK124" s="168">
        <f t="shared" si="2594"/>
        <v>0</v>
      </c>
      <c r="GL124" s="168">
        <f t="shared" si="2595"/>
        <v>0</v>
      </c>
      <c r="GM124" s="168">
        <f t="shared" si="2596"/>
        <v>0</v>
      </c>
      <c r="GN124" s="154">
        <f t="shared" ref="GN124:GO124" si="3070">GN123</f>
        <v>13</v>
      </c>
      <c r="GO124" s="173">
        <f t="shared" si="3070"/>
        <v>1176</v>
      </c>
      <c r="GP124" s="156" t="str">
        <f t="shared" si="2598"/>
        <v>1</v>
      </c>
      <c r="GQ124" s="157">
        <f t="shared" si="222"/>
        <v>3</v>
      </c>
      <c r="GR124" s="158">
        <f t="shared" si="223"/>
        <v>0</v>
      </c>
      <c r="GS124" s="159"/>
      <c r="GT124" s="159"/>
      <c r="GU124" s="159"/>
      <c r="GV124" s="78"/>
      <c r="GW124" s="79"/>
      <c r="GX124" s="77" t="str">
        <f t="shared" si="224"/>
        <v>0</v>
      </c>
      <c r="GY124" s="81">
        <f t="shared" si="2599"/>
        <v>0</v>
      </c>
      <c r="GZ124" s="160">
        <f t="shared" si="2600"/>
        <v>0</v>
      </c>
      <c r="HA124" s="160">
        <f t="shared" si="2601"/>
        <v>0</v>
      </c>
      <c r="HB124" s="160">
        <f t="shared" si="2602"/>
        <v>0</v>
      </c>
      <c r="HC124" s="160">
        <f t="shared" si="2603"/>
        <v>0</v>
      </c>
      <c r="HD124" s="161">
        <f t="shared" ref="HD124:HE124" si="3071">HD123</f>
        <v>14</v>
      </c>
      <c r="HE124" s="175">
        <f t="shared" si="3071"/>
        <v>1177</v>
      </c>
      <c r="HF124" s="163" t="str">
        <f t="shared" si="2605"/>
        <v>1</v>
      </c>
      <c r="HG124" s="164">
        <f t="shared" si="232"/>
        <v>5</v>
      </c>
      <c r="HH124" s="165">
        <f t="shared" si="233"/>
        <v>0</v>
      </c>
      <c r="HI124" s="166"/>
      <c r="HJ124" s="166"/>
      <c r="HK124" s="166"/>
      <c r="HL124" s="84"/>
      <c r="HM124" s="85"/>
      <c r="HN124" s="83" t="str">
        <f t="shared" si="234"/>
        <v>0</v>
      </c>
      <c r="HO124" s="167">
        <f t="shared" si="2606"/>
        <v>0</v>
      </c>
      <c r="HP124" s="168">
        <f t="shared" si="2607"/>
        <v>0</v>
      </c>
      <c r="HQ124" s="168">
        <f t="shared" si="2608"/>
        <v>0</v>
      </c>
      <c r="HR124" s="168">
        <f t="shared" si="2609"/>
        <v>0</v>
      </c>
      <c r="HS124" s="168">
        <f t="shared" si="2610"/>
        <v>0</v>
      </c>
      <c r="HT124" s="154">
        <f t="shared" ref="HT124:HU124" si="3072">HT123</f>
        <v>15</v>
      </c>
      <c r="HU124" s="173">
        <f t="shared" si="3072"/>
        <v>1178</v>
      </c>
      <c r="HV124" s="156" t="str">
        <f t="shared" si="2612"/>
        <v>1</v>
      </c>
      <c r="HW124" s="157" t="str">
        <f t="shared" si="242"/>
        <v/>
      </c>
      <c r="HX124" s="169">
        <f t="shared" si="243"/>
        <v>0</v>
      </c>
      <c r="HY124" s="159"/>
      <c r="HZ124" s="159"/>
      <c r="IA124" s="159"/>
      <c r="IB124" s="160"/>
      <c r="IC124" s="160"/>
      <c r="ID124" s="160" t="str">
        <f t="shared" si="244"/>
        <v>0</v>
      </c>
      <c r="IE124" s="160">
        <f t="shared" si="2613"/>
        <v>0</v>
      </c>
      <c r="IF124" s="160">
        <f t="shared" si="2614"/>
        <v>0</v>
      </c>
      <c r="IG124" s="160">
        <f t="shared" si="2615"/>
        <v>0</v>
      </c>
      <c r="IH124" s="160">
        <f t="shared" si="2616"/>
        <v>0</v>
      </c>
      <c r="II124" s="160">
        <f t="shared" si="2617"/>
        <v>0</v>
      </c>
      <c r="IJ124" s="161">
        <f t="shared" ref="IJ124:IK124" si="3073">IJ123</f>
        <v>16</v>
      </c>
      <c r="IK124" s="175">
        <f t="shared" si="3073"/>
        <v>1179</v>
      </c>
      <c r="IL124" s="163" t="str">
        <f t="shared" si="2619"/>
        <v>1</v>
      </c>
      <c r="IM124" s="164" t="str">
        <f t="shared" si="252"/>
        <v/>
      </c>
      <c r="IN124" s="165">
        <f t="shared" si="253"/>
        <v>0</v>
      </c>
      <c r="IO124" s="166"/>
      <c r="IP124" s="166"/>
      <c r="IQ124" s="166"/>
      <c r="IR124" s="168"/>
      <c r="IS124" s="168"/>
      <c r="IT124" s="170" t="str">
        <f t="shared" si="254"/>
        <v>0</v>
      </c>
      <c r="IU124" s="170">
        <f t="shared" si="2620"/>
        <v>0</v>
      </c>
      <c r="IV124" s="168">
        <f t="shared" si="2621"/>
        <v>0</v>
      </c>
      <c r="IW124" s="168">
        <f t="shared" si="2622"/>
        <v>0</v>
      </c>
      <c r="IX124" s="168">
        <f t="shared" si="2623"/>
        <v>0</v>
      </c>
      <c r="IY124" s="168">
        <f t="shared" si="2624"/>
        <v>0</v>
      </c>
      <c r="IZ124" s="154">
        <f t="shared" ref="IZ124:JA124" si="3074">IZ123</f>
        <v>17</v>
      </c>
      <c r="JA124" s="173">
        <f t="shared" si="3074"/>
        <v>1180</v>
      </c>
      <c r="JB124" s="156" t="str">
        <f t="shared" si="2626"/>
        <v>1</v>
      </c>
      <c r="JC124" s="157" t="str">
        <f t="shared" si="262"/>
        <v/>
      </c>
      <c r="JD124" s="158">
        <f t="shared" si="263"/>
        <v>0</v>
      </c>
      <c r="JE124" s="159"/>
      <c r="JF124" s="159"/>
      <c r="JG124" s="159"/>
      <c r="JH124" s="160"/>
      <c r="JI124" s="160"/>
      <c r="JJ124" s="171" t="str">
        <f t="shared" si="264"/>
        <v>0</v>
      </c>
      <c r="JK124" s="171">
        <f t="shared" si="2627"/>
        <v>0</v>
      </c>
      <c r="JL124" s="160">
        <f t="shared" si="2628"/>
        <v>0</v>
      </c>
      <c r="JM124" s="160">
        <f t="shared" si="2629"/>
        <v>0</v>
      </c>
      <c r="JN124" s="160">
        <f t="shared" si="2630"/>
        <v>0</v>
      </c>
      <c r="JO124" s="160">
        <f t="shared" si="2631"/>
        <v>0</v>
      </c>
      <c r="JP124" s="161">
        <f t="shared" ref="JP124:JQ124" si="3075">JP123</f>
        <v>18</v>
      </c>
      <c r="JQ124" s="175">
        <f t="shared" si="3075"/>
        <v>1181</v>
      </c>
      <c r="JR124" s="163" t="str">
        <f t="shared" si="2633"/>
        <v>1</v>
      </c>
      <c r="JS124" s="164" t="str">
        <f t="shared" si="272"/>
        <v/>
      </c>
      <c r="JT124" s="165">
        <f t="shared" si="273"/>
        <v>0</v>
      </c>
      <c r="JU124" s="166"/>
      <c r="JV124" s="166"/>
      <c r="JW124" s="166"/>
      <c r="JX124" s="168"/>
      <c r="JY124" s="168"/>
      <c r="JZ124" s="170" t="str">
        <f t="shared" si="274"/>
        <v>0</v>
      </c>
      <c r="KA124" s="170">
        <f t="shared" si="2634"/>
        <v>0</v>
      </c>
      <c r="KB124" s="168">
        <f t="shared" si="2635"/>
        <v>0</v>
      </c>
      <c r="KC124" s="168">
        <f t="shared" si="2636"/>
        <v>0</v>
      </c>
      <c r="KD124" s="168">
        <f t="shared" si="2637"/>
        <v>0</v>
      </c>
      <c r="KE124" s="168">
        <f t="shared" si="2638"/>
        <v>0</v>
      </c>
      <c r="KF124" s="154">
        <f t="shared" ref="KF124:KG124" si="3076">KF123</f>
        <v>19</v>
      </c>
      <c r="KG124" s="173">
        <f t="shared" si="3076"/>
        <v>1182</v>
      </c>
      <c r="KH124" s="156" t="str">
        <f t="shared" si="2640"/>
        <v>1</v>
      </c>
      <c r="KI124" s="157" t="str">
        <f t="shared" si="282"/>
        <v/>
      </c>
      <c r="KJ124" s="158">
        <f t="shared" si="283"/>
        <v>0</v>
      </c>
      <c r="KK124" s="159"/>
      <c r="KL124" s="159"/>
      <c r="KM124" s="159"/>
      <c r="KN124" s="160"/>
      <c r="KO124" s="160"/>
      <c r="KP124" s="171" t="str">
        <f t="shared" si="284"/>
        <v>0</v>
      </c>
      <c r="KQ124" s="171">
        <f t="shared" si="2641"/>
        <v>0</v>
      </c>
      <c r="KR124" s="160">
        <f t="shared" si="2642"/>
        <v>0</v>
      </c>
      <c r="KS124" s="160">
        <f t="shared" si="2643"/>
        <v>0</v>
      </c>
      <c r="KT124" s="160">
        <f t="shared" si="2644"/>
        <v>0</v>
      </c>
      <c r="KU124" s="160">
        <f t="shared" si="2645"/>
        <v>0</v>
      </c>
      <c r="KV124" s="161">
        <f t="shared" ref="KV124:KW124" si="3077">KV123</f>
        <v>20</v>
      </c>
      <c r="KW124" s="175">
        <f t="shared" si="3077"/>
        <v>1183</v>
      </c>
      <c r="KX124" s="163" t="str">
        <f t="shared" si="2647"/>
        <v>1</v>
      </c>
      <c r="KY124" s="164" t="str">
        <f t="shared" si="292"/>
        <v/>
      </c>
      <c r="KZ124" s="165">
        <f t="shared" si="293"/>
        <v>0</v>
      </c>
      <c r="LA124" s="166"/>
      <c r="LB124" s="166"/>
      <c r="LC124" s="166"/>
      <c r="LD124" s="168"/>
      <c r="LE124" s="168"/>
      <c r="LF124" s="170" t="str">
        <f t="shared" si="294"/>
        <v>0</v>
      </c>
      <c r="LG124" s="170">
        <f t="shared" si="2648"/>
        <v>0</v>
      </c>
      <c r="LH124" s="168">
        <f t="shared" si="2649"/>
        <v>0</v>
      </c>
      <c r="LI124" s="168">
        <f t="shared" si="2650"/>
        <v>0</v>
      </c>
      <c r="LJ124" s="168">
        <f t="shared" si="2651"/>
        <v>0</v>
      </c>
      <c r="LK124" s="168">
        <f t="shared" si="2652"/>
        <v>0</v>
      </c>
      <c r="LL124" s="172"/>
      <c r="LM124" s="172"/>
      <c r="LN124" s="168" t="str">
        <f t="shared" si="2653"/>
        <v>#REF!</v>
      </c>
      <c r="LO124" s="168" t="str">
        <f t="shared" si="2654"/>
        <v>#REF!</v>
      </c>
      <c r="LP124" s="168" t="str">
        <f t="shared" si="2655"/>
        <v>#REF!</v>
      </c>
      <c r="LQ124" s="168" t="str">
        <f t="shared" si="2656"/>
        <v>#REF!</v>
      </c>
    </row>
    <row r="125" ht="15.75" customHeight="1">
      <c r="A125" s="151">
        <v>46227.0</v>
      </c>
      <c r="B125" s="152" t="s">
        <v>29</v>
      </c>
      <c r="C125" s="153">
        <f t="shared" si="99"/>
        <v>0</v>
      </c>
      <c r="D125" s="154">
        <f t="shared" ref="D125:E125" si="3078">D124</f>
        <v>1</v>
      </c>
      <c r="E125" s="173">
        <f t="shared" si="3078"/>
        <v>1164</v>
      </c>
      <c r="F125" s="156" t="str">
        <f t="shared" ref="F125:F132" si="3099">IFERROR(IF(S125&gt;=10,"6",IF(S125&gt;=8,"5",IF(S125&gt;=6,"4",IF(S125&gt;=4,"3",IF(S125&gt;=2,"2",IF(S125&gt;=-1,"1",IF(S125&gt;=-2,"-1",IF(S125&gt;=-3,"-2","-3")))))))), F133)</f>
        <v>1</v>
      </c>
      <c r="G125" s="157">
        <f t="shared" si="102"/>
        <v>1</v>
      </c>
      <c r="H125" s="158">
        <f t="shared" si="103"/>
        <v>0</v>
      </c>
      <c r="I125" s="159"/>
      <c r="J125" s="159"/>
      <c r="K125" s="159"/>
      <c r="L125" s="78"/>
      <c r="M125" s="79"/>
      <c r="N125" s="77" t="str">
        <f t="shared" si="104"/>
        <v>0</v>
      </c>
      <c r="O125" s="81">
        <f t="shared" si="2515"/>
        <v>0</v>
      </c>
      <c r="P125" s="160">
        <f t="shared" si="2516"/>
        <v>0</v>
      </c>
      <c r="Q125" s="160">
        <f t="shared" si="2517"/>
        <v>0</v>
      </c>
      <c r="R125" s="160">
        <f t="shared" si="2518"/>
        <v>0</v>
      </c>
      <c r="S125" s="160">
        <f t="shared" si="2519"/>
        <v>0</v>
      </c>
      <c r="T125" s="161">
        <f t="shared" ref="T125:U125" si="3079">T124</f>
        <v>2</v>
      </c>
      <c r="U125" s="175">
        <f t="shared" si="3079"/>
        <v>1165</v>
      </c>
      <c r="V125" s="163" t="str">
        <f t="shared" ref="V125:V132" si="3101">IFERROR(IF(AI125&gt;=10,"6",IF(AI125&gt;=8,"5",IF(AI125&gt;=6,"4",IF(AI125&gt;=4,"3",IF(AI125&gt;=2,"2",IF(AI125&gt;=-1,"1",IF(AI125&gt;=-2,"-1",IF(AI125&gt;=-3,"-2","-3")))))))), V133)</f>
        <v>1</v>
      </c>
      <c r="W125" s="164">
        <f t="shared" si="112"/>
        <v>1</v>
      </c>
      <c r="X125" s="165">
        <f t="shared" si="113"/>
        <v>0</v>
      </c>
      <c r="Y125" s="166"/>
      <c r="Z125" s="166"/>
      <c r="AA125" s="166"/>
      <c r="AB125" s="84"/>
      <c r="AC125" s="85"/>
      <c r="AD125" s="83" t="str">
        <f t="shared" si="114"/>
        <v>0</v>
      </c>
      <c r="AE125" s="167">
        <f t="shared" si="2522"/>
        <v>0</v>
      </c>
      <c r="AF125" s="168">
        <f t="shared" si="2523"/>
        <v>0</v>
      </c>
      <c r="AG125" s="168">
        <f t="shared" si="2524"/>
        <v>0</v>
      </c>
      <c r="AH125" s="168">
        <f t="shared" si="2525"/>
        <v>0</v>
      </c>
      <c r="AI125" s="168">
        <f t="shared" si="2526"/>
        <v>0</v>
      </c>
      <c r="AJ125" s="154">
        <f t="shared" ref="AJ125:AK125" si="3080">AJ124</f>
        <v>3</v>
      </c>
      <c r="AK125" s="173">
        <f t="shared" si="3080"/>
        <v>1166</v>
      </c>
      <c r="AL125" s="156" t="str">
        <f t="shared" ref="AL125:AL132" si="3103">IFERROR(IF(AY125&gt;=10,"6",IF(AY125&gt;=8,"5",IF(AY125&gt;=6,"4",IF(AY125&gt;=4,"3",IF(AY125&gt;=2,"2",IF(AY125&gt;=-1,"1",IF(AY125&gt;=-2,"-1",IF(AY125&gt;=-3,"-2","-3")))))))), AL133)</f>
        <v>1</v>
      </c>
      <c r="AM125" s="157">
        <f t="shared" si="122"/>
        <v>2</v>
      </c>
      <c r="AN125" s="158">
        <f t="shared" si="123"/>
        <v>0</v>
      </c>
      <c r="AO125" s="159"/>
      <c r="AP125" s="159"/>
      <c r="AQ125" s="159"/>
      <c r="AR125" s="78"/>
      <c r="AS125" s="79"/>
      <c r="AT125" s="77" t="str">
        <f t="shared" si="124"/>
        <v>0</v>
      </c>
      <c r="AU125" s="81">
        <f t="shared" si="2529"/>
        <v>0</v>
      </c>
      <c r="AV125" s="160">
        <f t="shared" si="2530"/>
        <v>0</v>
      </c>
      <c r="AW125" s="160">
        <f t="shared" si="2531"/>
        <v>0</v>
      </c>
      <c r="AX125" s="160">
        <f t="shared" si="2532"/>
        <v>0</v>
      </c>
      <c r="AY125" s="160">
        <f t="shared" si="2533"/>
        <v>0</v>
      </c>
      <c r="AZ125" s="161">
        <f t="shared" ref="AZ125:BA125" si="3081">AZ124</f>
        <v>4</v>
      </c>
      <c r="BA125" s="175">
        <f t="shared" si="3081"/>
        <v>1167</v>
      </c>
      <c r="BB125" s="163" t="str">
        <f t="shared" ref="BB125:BB132" si="3105">IFERROR(IF(BO125&gt;=10,"6",IF(BO125&gt;=8,"5",IF(BO125&gt;=6,"4",IF(BO125&gt;=4,"3",IF(BO125&gt;=2,"2",IF(BO125&gt;=-1,"1",IF(BO125&gt;=-2,"-1",IF(BO125&gt;=-3,"-2","-3")))))))), BB133)</f>
        <v>1</v>
      </c>
      <c r="BC125" s="164">
        <f t="shared" si="132"/>
        <v>4</v>
      </c>
      <c r="BD125" s="165">
        <f t="shared" si="133"/>
        <v>0</v>
      </c>
      <c r="BE125" s="166"/>
      <c r="BF125" s="166"/>
      <c r="BG125" s="166"/>
      <c r="BH125" s="84"/>
      <c r="BI125" s="85"/>
      <c r="BJ125" s="83" t="str">
        <f t="shared" si="134"/>
        <v>0</v>
      </c>
      <c r="BK125" s="167">
        <f t="shared" si="2536"/>
        <v>0</v>
      </c>
      <c r="BL125" s="168">
        <f t="shared" si="2537"/>
        <v>0</v>
      </c>
      <c r="BM125" s="168">
        <f t="shared" si="2538"/>
        <v>0</v>
      </c>
      <c r="BN125" s="168">
        <f t="shared" si="2539"/>
        <v>0</v>
      </c>
      <c r="BO125" s="168">
        <f t="shared" si="2540"/>
        <v>0</v>
      </c>
      <c r="BP125" s="154">
        <f t="shared" ref="BP125:BQ125" si="3082">BP124</f>
        <v>5</v>
      </c>
      <c r="BQ125" s="173">
        <f t="shared" si="3082"/>
        <v>1168</v>
      </c>
      <c r="BR125" s="156" t="str">
        <f t="shared" ref="BR125:BR132" si="3107">IFERROR(IF(CE125&gt;=10,"6",IF(CE125&gt;=8,"5",IF(CE125&gt;=6,"4",IF(CE125&gt;=4,"3",IF(CE125&gt;=2,"2",IF(CE125&gt;=-1,"1",IF(CE125&gt;=-2,"-1",IF(CE125&gt;=-3,"-2","-3")))))))), BR133)</f>
        <v>1</v>
      </c>
      <c r="BS125" s="157">
        <f t="shared" si="142"/>
        <v>4</v>
      </c>
      <c r="BT125" s="158">
        <f t="shared" si="143"/>
        <v>0</v>
      </c>
      <c r="BU125" s="159"/>
      <c r="BV125" s="159"/>
      <c r="BW125" s="159"/>
      <c r="BX125" s="78"/>
      <c r="BY125" s="79"/>
      <c r="BZ125" s="77" t="str">
        <f t="shared" si="144"/>
        <v>0</v>
      </c>
      <c r="CA125" s="81">
        <f t="shared" si="2543"/>
        <v>0</v>
      </c>
      <c r="CB125" s="160">
        <f t="shared" si="2544"/>
        <v>0</v>
      </c>
      <c r="CC125" s="160">
        <f t="shared" si="2545"/>
        <v>0</v>
      </c>
      <c r="CD125" s="160">
        <f t="shared" si="2546"/>
        <v>0</v>
      </c>
      <c r="CE125" s="160">
        <f t="shared" si="2547"/>
        <v>0</v>
      </c>
      <c r="CF125" s="161">
        <f t="shared" ref="CF125:CG125" si="3083">CF124</f>
        <v>6</v>
      </c>
      <c r="CG125" s="175">
        <f t="shared" si="3083"/>
        <v>1169</v>
      </c>
      <c r="CH125" s="163" t="str">
        <f t="shared" ref="CH125:CH132" si="3109">IFERROR(IF(CU125&gt;=10,"6",IF(CU125&gt;=8,"5",IF(CU125&gt;=6,"4",IF(CU125&gt;=4,"3",IF(CU125&gt;=2,"2",IF(CU125&gt;=-1,"1",IF(CU125&gt;=-2,"-1",IF(CU125&gt;=-3,"-2","-3")))))))), CH133)</f>
        <v>1</v>
      </c>
      <c r="CI125" s="164">
        <f t="shared" si="152"/>
        <v>2</v>
      </c>
      <c r="CJ125" s="165">
        <f t="shared" si="153"/>
        <v>0</v>
      </c>
      <c r="CK125" s="166"/>
      <c r="CL125" s="166"/>
      <c r="CM125" s="166"/>
      <c r="CN125" s="84"/>
      <c r="CO125" s="85"/>
      <c r="CP125" s="83" t="str">
        <f t="shared" si="154"/>
        <v>0</v>
      </c>
      <c r="CQ125" s="167">
        <f t="shared" si="2550"/>
        <v>0</v>
      </c>
      <c r="CR125" s="168">
        <f t="shared" si="2551"/>
        <v>0</v>
      </c>
      <c r="CS125" s="168">
        <f t="shared" si="2552"/>
        <v>0</v>
      </c>
      <c r="CT125" s="168">
        <f t="shared" si="2553"/>
        <v>0</v>
      </c>
      <c r="CU125" s="168">
        <f t="shared" si="2554"/>
        <v>0</v>
      </c>
      <c r="CV125" s="154">
        <f t="shared" ref="CV125:CW125" si="3084">CV124</f>
        <v>7</v>
      </c>
      <c r="CW125" s="173">
        <f t="shared" si="3084"/>
        <v>1170</v>
      </c>
      <c r="CX125" s="156" t="str">
        <f t="shared" ref="CX125:CX132" si="3111">IFERROR(IF(DK125&gt;=10,"6",IF(DK125&gt;=8,"5",IF(DK125&gt;=6,"4",IF(DK125&gt;=4,"3",IF(DK125&gt;=2,"2",IF(DK125&gt;=-1,"1",IF(DK125&gt;=-2,"-1",IF(DK125&gt;=-3,"-2","-3")))))))), CX133)</f>
        <v>1</v>
      </c>
      <c r="CY125" s="157">
        <f t="shared" si="162"/>
        <v>2</v>
      </c>
      <c r="CZ125" s="158">
        <f t="shared" si="163"/>
        <v>0</v>
      </c>
      <c r="DA125" s="159"/>
      <c r="DB125" s="159"/>
      <c r="DC125" s="159"/>
      <c r="DD125" s="78"/>
      <c r="DE125" s="79"/>
      <c r="DF125" s="77" t="str">
        <f t="shared" si="164"/>
        <v>0</v>
      </c>
      <c r="DG125" s="81">
        <f t="shared" si="2557"/>
        <v>0</v>
      </c>
      <c r="DH125" s="160">
        <f t="shared" si="2558"/>
        <v>0</v>
      </c>
      <c r="DI125" s="160">
        <f t="shared" si="2559"/>
        <v>0</v>
      </c>
      <c r="DJ125" s="160">
        <f t="shared" si="2560"/>
        <v>0</v>
      </c>
      <c r="DK125" s="160">
        <f t="shared" si="2561"/>
        <v>0</v>
      </c>
      <c r="DL125" s="161">
        <f t="shared" ref="DL125:DM125" si="3085">DL124</f>
        <v>8</v>
      </c>
      <c r="DM125" s="175">
        <f t="shared" si="3085"/>
        <v>1171</v>
      </c>
      <c r="DN125" s="163" t="str">
        <f t="shared" ref="DN125:DN132" si="3113">IFERROR(IF(EA125&gt;=10,"6",IF(EA125&gt;=8,"5",IF(EA125&gt;=6,"4",IF(EA125&gt;=4,"3",IF(EA125&gt;=2,"2",IF(EA125&gt;=-1,"1",IF(EA125&gt;=-2,"-1",IF(EA125&gt;=-3,"-2","-3")))))))), DN133)</f>
        <v>1</v>
      </c>
      <c r="DO125" s="164">
        <f t="shared" si="172"/>
        <v>2</v>
      </c>
      <c r="DP125" s="165">
        <f t="shared" si="173"/>
        <v>0</v>
      </c>
      <c r="DQ125" s="166"/>
      <c r="DR125" s="166"/>
      <c r="DS125" s="166"/>
      <c r="DT125" s="84"/>
      <c r="DU125" s="85"/>
      <c r="DV125" s="83" t="str">
        <f t="shared" si="174"/>
        <v>0</v>
      </c>
      <c r="DW125" s="167">
        <f t="shared" si="2564"/>
        <v>0</v>
      </c>
      <c r="DX125" s="168">
        <f t="shared" si="2565"/>
        <v>0</v>
      </c>
      <c r="DY125" s="168">
        <f t="shared" si="2566"/>
        <v>0</v>
      </c>
      <c r="DZ125" s="168">
        <f t="shared" si="2567"/>
        <v>0</v>
      </c>
      <c r="EA125" s="168">
        <f t="shared" si="2568"/>
        <v>0</v>
      </c>
      <c r="EB125" s="154">
        <f t="shared" ref="EB125:EC125" si="3086">EB124</f>
        <v>9</v>
      </c>
      <c r="EC125" s="173">
        <f t="shared" si="3086"/>
        <v>1172</v>
      </c>
      <c r="ED125" s="156" t="str">
        <f t="shared" ref="ED125:ED132" si="3115">IFERROR(IF(EQ125&gt;=10,"6",IF(EQ125&gt;=8,"5",IF(EQ125&gt;=6,"4",IF(EQ125&gt;=4,"3",IF(EQ125&gt;=2,"2",IF(EQ125&gt;=-1,"1",IF(EQ125&gt;=-2,"-1",IF(EQ125&gt;=-3,"-2","-3")))))))), ED133)</f>
        <v>1</v>
      </c>
      <c r="EE125" s="157">
        <f t="shared" si="182"/>
        <v>5</v>
      </c>
      <c r="EF125" s="169">
        <f t="shared" si="183"/>
        <v>0</v>
      </c>
      <c r="EG125" s="159"/>
      <c r="EH125" s="159"/>
      <c r="EI125" s="159"/>
      <c r="EJ125" s="78"/>
      <c r="EK125" s="79"/>
      <c r="EL125" s="77" t="str">
        <f t="shared" si="184"/>
        <v>0</v>
      </c>
      <c r="EM125" s="81">
        <f t="shared" si="2571"/>
        <v>0</v>
      </c>
      <c r="EN125" s="160">
        <f t="shared" si="2572"/>
        <v>0</v>
      </c>
      <c r="EO125" s="160">
        <f t="shared" si="2573"/>
        <v>0</v>
      </c>
      <c r="EP125" s="160">
        <f t="shared" si="2574"/>
        <v>0</v>
      </c>
      <c r="EQ125" s="160">
        <f t="shared" si="2575"/>
        <v>0</v>
      </c>
      <c r="ER125" s="161">
        <f t="shared" ref="ER125:ES125" si="3087">ER124</f>
        <v>10</v>
      </c>
      <c r="ES125" s="175">
        <f t="shared" si="3087"/>
        <v>1173</v>
      </c>
      <c r="ET125" s="163" t="str">
        <f t="shared" ref="ET125:ET132" si="3117">IFERROR(IF(FG125&gt;=10,"6",IF(FG125&gt;=8,"5",IF(FG125&gt;=6,"4",IF(FG125&gt;=4,"3",IF(FG125&gt;=2,"2",IF(FG125&gt;=-1,"1",IF(FG125&gt;=-2,"-1",IF(FG125&gt;=-3,"-2","-3")))))))), ET133)</f>
        <v>1</v>
      </c>
      <c r="EU125" s="164">
        <f t="shared" si="192"/>
        <v>19</v>
      </c>
      <c r="EV125" s="165">
        <f t="shared" si="193"/>
        <v>0</v>
      </c>
      <c r="EW125" s="166"/>
      <c r="EX125" s="166"/>
      <c r="EY125" s="166"/>
      <c r="EZ125" s="84"/>
      <c r="FA125" s="85"/>
      <c r="FB125" s="83" t="str">
        <f t="shared" si="194"/>
        <v>0</v>
      </c>
      <c r="FC125" s="167">
        <f t="shared" si="2578"/>
        <v>0</v>
      </c>
      <c r="FD125" s="168">
        <f t="shared" si="2579"/>
        <v>0</v>
      </c>
      <c r="FE125" s="168">
        <f t="shared" si="2580"/>
        <v>0</v>
      </c>
      <c r="FF125" s="168">
        <f t="shared" si="2581"/>
        <v>0</v>
      </c>
      <c r="FG125" s="168">
        <f t="shared" si="2582"/>
        <v>0</v>
      </c>
      <c r="FH125" s="154">
        <f t="shared" ref="FH125:FI125" si="3088">FH124</f>
        <v>11</v>
      </c>
      <c r="FI125" s="173">
        <f t="shared" si="3088"/>
        <v>1174</v>
      </c>
      <c r="FJ125" s="156" t="str">
        <f t="shared" ref="FJ125:FJ132" si="3119">IFERROR(IF(FW125&gt;=10,"6",IF(FW125&gt;=8,"5",IF(FW125&gt;=6,"4",IF(FW125&gt;=4,"3",IF(FW125&gt;=2,"2",IF(FW125&gt;=-1,"1",IF(FW125&gt;=-2,"-1",IF(FW125&gt;=-3,"-2","-3")))))))), FJ133)</f>
        <v>1</v>
      </c>
      <c r="FK125" s="157">
        <f t="shared" si="202"/>
        <v>4</v>
      </c>
      <c r="FL125" s="158">
        <f t="shared" si="203"/>
        <v>0</v>
      </c>
      <c r="FM125" s="159"/>
      <c r="FN125" s="159"/>
      <c r="FO125" s="159"/>
      <c r="FP125" s="78"/>
      <c r="FQ125" s="79"/>
      <c r="FR125" s="77" t="str">
        <f t="shared" si="204"/>
        <v>0</v>
      </c>
      <c r="FS125" s="81">
        <f t="shared" si="2585"/>
        <v>0</v>
      </c>
      <c r="FT125" s="160">
        <f t="shared" si="2586"/>
        <v>0</v>
      </c>
      <c r="FU125" s="160">
        <f t="shared" si="2587"/>
        <v>0</v>
      </c>
      <c r="FV125" s="160">
        <f t="shared" si="2588"/>
        <v>0</v>
      </c>
      <c r="FW125" s="160">
        <f t="shared" si="2589"/>
        <v>0</v>
      </c>
      <c r="FX125" s="161">
        <f t="shared" ref="FX125:FY125" si="3089">FX124</f>
        <v>12</v>
      </c>
      <c r="FY125" s="175">
        <f t="shared" si="3089"/>
        <v>1175</v>
      </c>
      <c r="FZ125" s="163" t="str">
        <f t="shared" ref="FZ125:FZ132" si="3121">IFERROR(IF(GM125&gt;=10,"6",IF(GM125&gt;=8,"5",IF(GM125&gt;=6,"4",IF(GM125&gt;=4,"3",IF(GM125&gt;=2,"2",IF(GM125&gt;=-1,"1",IF(GM125&gt;=-2,"-1",IF(GM125&gt;=-3,"-2","-3")))))))), FZ133)</f>
        <v>1</v>
      </c>
      <c r="GA125" s="164">
        <f t="shared" si="212"/>
        <v>2</v>
      </c>
      <c r="GB125" s="165">
        <f t="shared" si="213"/>
        <v>0</v>
      </c>
      <c r="GC125" s="166"/>
      <c r="GD125" s="166"/>
      <c r="GE125" s="166"/>
      <c r="GF125" s="84"/>
      <c r="GG125" s="85"/>
      <c r="GH125" s="83" t="str">
        <f t="shared" si="214"/>
        <v>0</v>
      </c>
      <c r="GI125" s="167">
        <f t="shared" si="2592"/>
        <v>0</v>
      </c>
      <c r="GJ125" s="168">
        <f t="shared" si="2593"/>
        <v>0</v>
      </c>
      <c r="GK125" s="168">
        <f t="shared" si="2594"/>
        <v>0</v>
      </c>
      <c r="GL125" s="168">
        <f t="shared" si="2595"/>
        <v>0</v>
      </c>
      <c r="GM125" s="168">
        <f t="shared" si="2596"/>
        <v>0</v>
      </c>
      <c r="GN125" s="154">
        <f t="shared" ref="GN125:GO125" si="3090">GN124</f>
        <v>13</v>
      </c>
      <c r="GO125" s="173">
        <f t="shared" si="3090"/>
        <v>1176</v>
      </c>
      <c r="GP125" s="156" t="str">
        <f t="shared" ref="GP125:GP132" si="3123">IFERROR(IF(HC125&gt;=10,"6",IF(HC125&gt;=8,"5",IF(HC125&gt;=6,"4",IF(HC125&gt;=4,"3",IF(HC125&gt;=2,"2",IF(HC125&gt;=-1,"1",IF(HC125&gt;=-2,"-1",IF(HC125&gt;=-3,"-2","-3")))))))), GP133)</f>
        <v>1</v>
      </c>
      <c r="GQ125" s="157">
        <f t="shared" si="222"/>
        <v>3</v>
      </c>
      <c r="GR125" s="158">
        <f t="shared" si="223"/>
        <v>0</v>
      </c>
      <c r="GS125" s="159"/>
      <c r="GT125" s="159"/>
      <c r="GU125" s="159"/>
      <c r="GV125" s="78"/>
      <c r="GW125" s="79"/>
      <c r="GX125" s="77" t="str">
        <f t="shared" si="224"/>
        <v>0</v>
      </c>
      <c r="GY125" s="81">
        <f t="shared" si="2599"/>
        <v>0</v>
      </c>
      <c r="GZ125" s="160">
        <f t="shared" si="2600"/>
        <v>0</v>
      </c>
      <c r="HA125" s="160">
        <f t="shared" si="2601"/>
        <v>0</v>
      </c>
      <c r="HB125" s="160">
        <f t="shared" si="2602"/>
        <v>0</v>
      </c>
      <c r="HC125" s="160">
        <f t="shared" si="2603"/>
        <v>0</v>
      </c>
      <c r="HD125" s="161">
        <f t="shared" ref="HD125:HE125" si="3091">HD124</f>
        <v>14</v>
      </c>
      <c r="HE125" s="175">
        <f t="shared" si="3091"/>
        <v>1177</v>
      </c>
      <c r="HF125" s="163" t="str">
        <f t="shared" ref="HF125:HF132" si="3125">IFERROR(IF(HS125&gt;=10,"6",IF(HS125&gt;=8,"5",IF(HS125&gt;=6,"4",IF(HS125&gt;=4,"3",IF(HS125&gt;=2,"2",IF(HS125&gt;=-1,"1",IF(HS125&gt;=-2,"-1",IF(HS125&gt;=-3,"-2","-3")))))))), HF133)</f>
        <v>1</v>
      </c>
      <c r="HG125" s="164">
        <f t="shared" si="232"/>
        <v>5</v>
      </c>
      <c r="HH125" s="165">
        <f t="shared" si="233"/>
        <v>0</v>
      </c>
      <c r="HI125" s="166"/>
      <c r="HJ125" s="166"/>
      <c r="HK125" s="166"/>
      <c r="HL125" s="84"/>
      <c r="HM125" s="85"/>
      <c r="HN125" s="83" t="str">
        <f t="shared" si="234"/>
        <v>0</v>
      </c>
      <c r="HO125" s="167">
        <f t="shared" si="2606"/>
        <v>0</v>
      </c>
      <c r="HP125" s="168">
        <f t="shared" si="2607"/>
        <v>0</v>
      </c>
      <c r="HQ125" s="168">
        <f t="shared" si="2608"/>
        <v>0</v>
      </c>
      <c r="HR125" s="168">
        <f t="shared" si="2609"/>
        <v>0</v>
      </c>
      <c r="HS125" s="168">
        <f t="shared" si="2610"/>
        <v>0</v>
      </c>
      <c r="HT125" s="154">
        <f t="shared" ref="HT125:HU125" si="3092">HT124</f>
        <v>15</v>
      </c>
      <c r="HU125" s="173">
        <f t="shared" si="3092"/>
        <v>1178</v>
      </c>
      <c r="HV125" s="156" t="str">
        <f t="shared" ref="HV125:HV132" si="3127">IFERROR(IF(II125&gt;=10,"6",IF(II125&gt;=8,"5",IF(II125&gt;=6,"4",IF(II125&gt;=4,"3",IF(II125&gt;=2,"2",IF(II125&gt;=-1,"1",IF(II125&gt;=-2,"-1",IF(II125&gt;=-3,"-2","-3")))))))), HV133)</f>
        <v>1</v>
      </c>
      <c r="HW125" s="157" t="str">
        <f t="shared" si="242"/>
        <v/>
      </c>
      <c r="HX125" s="169">
        <f t="shared" si="243"/>
        <v>0</v>
      </c>
      <c r="HY125" s="159"/>
      <c r="HZ125" s="159"/>
      <c r="IA125" s="159"/>
      <c r="IB125" s="160"/>
      <c r="IC125" s="160"/>
      <c r="ID125" s="160" t="str">
        <f t="shared" si="244"/>
        <v>0</v>
      </c>
      <c r="IE125" s="160">
        <f t="shared" si="2613"/>
        <v>0</v>
      </c>
      <c r="IF125" s="160">
        <f t="shared" si="2614"/>
        <v>0</v>
      </c>
      <c r="IG125" s="160">
        <f t="shared" si="2615"/>
        <v>0</v>
      </c>
      <c r="IH125" s="160">
        <f t="shared" si="2616"/>
        <v>0</v>
      </c>
      <c r="II125" s="160">
        <f t="shared" si="2617"/>
        <v>0</v>
      </c>
      <c r="IJ125" s="161">
        <f t="shared" ref="IJ125:IK125" si="3093">IJ124</f>
        <v>16</v>
      </c>
      <c r="IK125" s="175">
        <f t="shared" si="3093"/>
        <v>1179</v>
      </c>
      <c r="IL125" s="163" t="str">
        <f t="shared" ref="IL125:IL132" si="3129">IFERROR(IF(IY125&gt;=10,"6",IF(IY125&gt;=8,"5",IF(IY125&gt;=6,"4",IF(IY125&gt;=4,"3",IF(IY125&gt;=2,"2",IF(IY125&gt;=-1,"1",IF(IY125&gt;=-2,"-1",IF(IY125&gt;=-3,"-2","-3")))))))), IL133)</f>
        <v>1</v>
      </c>
      <c r="IM125" s="164" t="str">
        <f t="shared" si="252"/>
        <v/>
      </c>
      <c r="IN125" s="165">
        <f t="shared" si="253"/>
        <v>0</v>
      </c>
      <c r="IO125" s="166"/>
      <c r="IP125" s="166"/>
      <c r="IQ125" s="166"/>
      <c r="IR125" s="168"/>
      <c r="IS125" s="168"/>
      <c r="IT125" s="170" t="str">
        <f t="shared" si="254"/>
        <v>0</v>
      </c>
      <c r="IU125" s="170">
        <f t="shared" si="2620"/>
        <v>0</v>
      </c>
      <c r="IV125" s="168">
        <f t="shared" si="2621"/>
        <v>0</v>
      </c>
      <c r="IW125" s="168">
        <f t="shared" si="2622"/>
        <v>0</v>
      </c>
      <c r="IX125" s="168">
        <f t="shared" si="2623"/>
        <v>0</v>
      </c>
      <c r="IY125" s="168">
        <f t="shared" si="2624"/>
        <v>0</v>
      </c>
      <c r="IZ125" s="154">
        <f t="shared" ref="IZ125:JA125" si="3094">IZ124</f>
        <v>17</v>
      </c>
      <c r="JA125" s="173">
        <f t="shared" si="3094"/>
        <v>1180</v>
      </c>
      <c r="JB125" s="156" t="str">
        <f t="shared" ref="JB125:JB132" si="3131">IFERROR(IF(JO125&gt;=10,"6",IF(JO125&gt;=8,"5",IF(JO125&gt;=6,"4",IF(JO125&gt;=4,"3",IF(JO125&gt;=2,"2",IF(JO125&gt;=-1,"1",IF(JO125&gt;=-2,"-1",IF(JO125&gt;=-3,"-2","-3")))))))), JB133)</f>
        <v>1</v>
      </c>
      <c r="JC125" s="157" t="str">
        <f t="shared" si="262"/>
        <v/>
      </c>
      <c r="JD125" s="158">
        <f t="shared" si="263"/>
        <v>0</v>
      </c>
      <c r="JE125" s="159"/>
      <c r="JF125" s="159"/>
      <c r="JG125" s="159"/>
      <c r="JH125" s="160"/>
      <c r="JI125" s="160"/>
      <c r="JJ125" s="171" t="str">
        <f t="shared" si="264"/>
        <v>0</v>
      </c>
      <c r="JK125" s="171">
        <f t="shared" si="2627"/>
        <v>0</v>
      </c>
      <c r="JL125" s="160">
        <f t="shared" si="2628"/>
        <v>0</v>
      </c>
      <c r="JM125" s="160">
        <f t="shared" si="2629"/>
        <v>0</v>
      </c>
      <c r="JN125" s="160">
        <f t="shared" si="2630"/>
        <v>0</v>
      </c>
      <c r="JO125" s="160">
        <f t="shared" si="2631"/>
        <v>0</v>
      </c>
      <c r="JP125" s="161">
        <f t="shared" ref="JP125:JQ125" si="3095">JP124</f>
        <v>18</v>
      </c>
      <c r="JQ125" s="175">
        <f t="shared" si="3095"/>
        <v>1181</v>
      </c>
      <c r="JR125" s="163" t="str">
        <f t="shared" ref="JR125:JR132" si="3133">IFERROR(IF(KE125&gt;=10,"6",IF(KE125&gt;=8,"5",IF(KE125&gt;=6,"4",IF(KE125&gt;=4,"3",IF(KE125&gt;=2,"2",IF(KE125&gt;=-1,"1",IF(KE125&gt;=-2,"-1",IF(KE125&gt;=-3,"-2","-3")))))))), JR133)</f>
        <v>1</v>
      </c>
      <c r="JS125" s="164" t="str">
        <f t="shared" si="272"/>
        <v/>
      </c>
      <c r="JT125" s="165">
        <f t="shared" si="273"/>
        <v>0</v>
      </c>
      <c r="JU125" s="166"/>
      <c r="JV125" s="166"/>
      <c r="JW125" s="166"/>
      <c r="JX125" s="168"/>
      <c r="JY125" s="168"/>
      <c r="JZ125" s="170" t="str">
        <f t="shared" si="274"/>
        <v>0</v>
      </c>
      <c r="KA125" s="170">
        <f t="shared" si="2634"/>
        <v>0</v>
      </c>
      <c r="KB125" s="168">
        <f t="shared" si="2635"/>
        <v>0</v>
      </c>
      <c r="KC125" s="168">
        <f t="shared" si="2636"/>
        <v>0</v>
      </c>
      <c r="KD125" s="168">
        <f t="shared" si="2637"/>
        <v>0</v>
      </c>
      <c r="KE125" s="168">
        <f t="shared" si="2638"/>
        <v>0</v>
      </c>
      <c r="KF125" s="154">
        <f t="shared" ref="KF125:KG125" si="3096">KF124</f>
        <v>19</v>
      </c>
      <c r="KG125" s="173">
        <f t="shared" si="3096"/>
        <v>1182</v>
      </c>
      <c r="KH125" s="156" t="str">
        <f t="shared" ref="KH125:KH132" si="3135">IFERROR(IF(KU125&gt;=10,"6",IF(KU125&gt;=8,"5",IF(KU125&gt;=6,"4",IF(KU125&gt;=4,"3",IF(KU125&gt;=2,"2",IF(KU125&gt;=-1,"1",IF(KU125&gt;=-2,"-1",IF(KU125&gt;=-3,"-2","-3")))))))), KH133)</f>
        <v>1</v>
      </c>
      <c r="KI125" s="157" t="str">
        <f t="shared" si="282"/>
        <v/>
      </c>
      <c r="KJ125" s="158">
        <f t="shared" si="283"/>
        <v>0</v>
      </c>
      <c r="KK125" s="159"/>
      <c r="KL125" s="159"/>
      <c r="KM125" s="159"/>
      <c r="KN125" s="160"/>
      <c r="KO125" s="160"/>
      <c r="KP125" s="171" t="str">
        <f t="shared" si="284"/>
        <v>0</v>
      </c>
      <c r="KQ125" s="171">
        <f t="shared" si="2641"/>
        <v>0</v>
      </c>
      <c r="KR125" s="160">
        <f t="shared" si="2642"/>
        <v>0</v>
      </c>
      <c r="KS125" s="160">
        <f t="shared" si="2643"/>
        <v>0</v>
      </c>
      <c r="KT125" s="160">
        <f t="shared" si="2644"/>
        <v>0</v>
      </c>
      <c r="KU125" s="160">
        <f t="shared" si="2645"/>
        <v>0</v>
      </c>
      <c r="KV125" s="161">
        <f t="shared" ref="KV125:KW125" si="3097">KV124</f>
        <v>20</v>
      </c>
      <c r="KW125" s="175">
        <f t="shared" si="3097"/>
        <v>1183</v>
      </c>
      <c r="KX125" s="163" t="str">
        <f t="shared" ref="KX125:KX132" si="3137">IFERROR(IF(LK125&gt;=10,"6",IF(LK125&gt;=8,"5",IF(LK125&gt;=6,"4",IF(LK125&gt;=4,"3",IF(LK125&gt;=2,"2",IF(LK125&gt;=-1,"1",IF(LK125&gt;=-2,"-1",IF(LK125&gt;=-3,"-2","-3")))))))), KX133)</f>
        <v>1</v>
      </c>
      <c r="KY125" s="164" t="str">
        <f t="shared" si="292"/>
        <v/>
      </c>
      <c r="KZ125" s="165">
        <f t="shared" si="293"/>
        <v>0</v>
      </c>
      <c r="LA125" s="166"/>
      <c r="LB125" s="166"/>
      <c r="LC125" s="166"/>
      <c r="LD125" s="168"/>
      <c r="LE125" s="168"/>
      <c r="LF125" s="170" t="str">
        <f t="shared" si="294"/>
        <v>0</v>
      </c>
      <c r="LG125" s="170">
        <f t="shared" si="2648"/>
        <v>0</v>
      </c>
      <c r="LH125" s="168">
        <f t="shared" si="2649"/>
        <v>0</v>
      </c>
      <c r="LI125" s="168">
        <f t="shared" si="2650"/>
        <v>0</v>
      </c>
      <c r="LJ125" s="168">
        <f t="shared" si="2651"/>
        <v>0</v>
      </c>
      <c r="LK125" s="168">
        <f t="shared" si="2652"/>
        <v>0</v>
      </c>
      <c r="LL125" s="172"/>
      <c r="LM125" s="172"/>
      <c r="LN125" s="168" t="str">
        <f t="shared" si="2653"/>
        <v>#REF!</v>
      </c>
      <c r="LO125" s="168" t="str">
        <f t="shared" si="2654"/>
        <v>#REF!</v>
      </c>
      <c r="LP125" s="168" t="str">
        <f t="shared" si="2655"/>
        <v>#REF!</v>
      </c>
      <c r="LQ125" s="168" t="str">
        <f t="shared" si="2656"/>
        <v>#REF!</v>
      </c>
    </row>
    <row r="126" ht="15.75" customHeight="1">
      <c r="A126" s="151">
        <v>46228.0</v>
      </c>
      <c r="B126" s="152" t="s">
        <v>30</v>
      </c>
      <c r="C126" s="153">
        <f t="shared" si="99"/>
        <v>0</v>
      </c>
      <c r="D126" s="154">
        <f t="shared" ref="D126:E126" si="3098">D125</f>
        <v>1</v>
      </c>
      <c r="E126" s="173">
        <f t="shared" si="3098"/>
        <v>1164</v>
      </c>
      <c r="F126" s="156" t="str">
        <f t="shared" si="3099"/>
        <v>1</v>
      </c>
      <c r="G126" s="157">
        <f t="shared" si="102"/>
        <v>1</v>
      </c>
      <c r="H126" s="158">
        <f t="shared" si="103"/>
        <v>0</v>
      </c>
      <c r="I126" s="159"/>
      <c r="J126" s="159"/>
      <c r="K126" s="159"/>
      <c r="L126" s="78"/>
      <c r="M126" s="79"/>
      <c r="N126" s="77" t="str">
        <f t="shared" si="104"/>
        <v>0</v>
      </c>
      <c r="O126" s="81">
        <f t="shared" si="2515"/>
        <v>0</v>
      </c>
      <c r="P126" s="160">
        <f t="shared" si="2516"/>
        <v>0</v>
      </c>
      <c r="Q126" s="160">
        <f t="shared" si="2517"/>
        <v>0</v>
      </c>
      <c r="R126" s="160">
        <f t="shared" si="2518"/>
        <v>0</v>
      </c>
      <c r="S126" s="160">
        <f t="shared" si="2519"/>
        <v>0</v>
      </c>
      <c r="T126" s="161">
        <f t="shared" ref="T126:U126" si="3100">T125</f>
        <v>2</v>
      </c>
      <c r="U126" s="175">
        <f t="shared" si="3100"/>
        <v>1165</v>
      </c>
      <c r="V126" s="163" t="str">
        <f t="shared" si="3101"/>
        <v>1</v>
      </c>
      <c r="W126" s="164">
        <f t="shared" si="112"/>
        <v>1</v>
      </c>
      <c r="X126" s="165">
        <f t="shared" si="113"/>
        <v>0</v>
      </c>
      <c r="Y126" s="166"/>
      <c r="Z126" s="166"/>
      <c r="AA126" s="166"/>
      <c r="AB126" s="84"/>
      <c r="AC126" s="85"/>
      <c r="AD126" s="83" t="str">
        <f t="shared" si="114"/>
        <v>0</v>
      </c>
      <c r="AE126" s="167">
        <f t="shared" si="2522"/>
        <v>0</v>
      </c>
      <c r="AF126" s="168">
        <f t="shared" si="2523"/>
        <v>0</v>
      </c>
      <c r="AG126" s="168">
        <f t="shared" si="2524"/>
        <v>0</v>
      </c>
      <c r="AH126" s="168">
        <f t="shared" si="2525"/>
        <v>0</v>
      </c>
      <c r="AI126" s="168">
        <f t="shared" si="2526"/>
        <v>0</v>
      </c>
      <c r="AJ126" s="154">
        <f t="shared" ref="AJ126:AK126" si="3102">AJ125</f>
        <v>3</v>
      </c>
      <c r="AK126" s="173">
        <f t="shared" si="3102"/>
        <v>1166</v>
      </c>
      <c r="AL126" s="156" t="str">
        <f t="shared" si="3103"/>
        <v>1</v>
      </c>
      <c r="AM126" s="157">
        <f t="shared" si="122"/>
        <v>2</v>
      </c>
      <c r="AN126" s="158">
        <f t="shared" si="123"/>
        <v>0</v>
      </c>
      <c r="AO126" s="159"/>
      <c r="AP126" s="159"/>
      <c r="AQ126" s="159"/>
      <c r="AR126" s="78"/>
      <c r="AS126" s="79"/>
      <c r="AT126" s="77" t="str">
        <f t="shared" si="124"/>
        <v>0</v>
      </c>
      <c r="AU126" s="81">
        <f t="shared" si="2529"/>
        <v>0</v>
      </c>
      <c r="AV126" s="160">
        <f t="shared" si="2530"/>
        <v>0</v>
      </c>
      <c r="AW126" s="160">
        <f t="shared" si="2531"/>
        <v>0</v>
      </c>
      <c r="AX126" s="160">
        <f t="shared" si="2532"/>
        <v>0</v>
      </c>
      <c r="AY126" s="160">
        <f t="shared" si="2533"/>
        <v>0</v>
      </c>
      <c r="AZ126" s="161">
        <f t="shared" ref="AZ126:BA126" si="3104">AZ125</f>
        <v>4</v>
      </c>
      <c r="BA126" s="175">
        <f t="shared" si="3104"/>
        <v>1167</v>
      </c>
      <c r="BB126" s="163" t="str">
        <f t="shared" si="3105"/>
        <v>1</v>
      </c>
      <c r="BC126" s="164">
        <f t="shared" si="132"/>
        <v>4</v>
      </c>
      <c r="BD126" s="165">
        <f t="shared" si="133"/>
        <v>0</v>
      </c>
      <c r="BE126" s="166"/>
      <c r="BF126" s="166"/>
      <c r="BG126" s="166"/>
      <c r="BH126" s="84"/>
      <c r="BI126" s="85"/>
      <c r="BJ126" s="83" t="str">
        <f t="shared" si="134"/>
        <v>0</v>
      </c>
      <c r="BK126" s="167">
        <f t="shared" si="2536"/>
        <v>0</v>
      </c>
      <c r="BL126" s="168">
        <f t="shared" si="2537"/>
        <v>0</v>
      </c>
      <c r="BM126" s="168">
        <f t="shared" si="2538"/>
        <v>0</v>
      </c>
      <c r="BN126" s="168">
        <f t="shared" si="2539"/>
        <v>0</v>
      </c>
      <c r="BO126" s="168">
        <f t="shared" si="2540"/>
        <v>0</v>
      </c>
      <c r="BP126" s="154">
        <f t="shared" ref="BP126:BQ126" si="3106">BP125</f>
        <v>5</v>
      </c>
      <c r="BQ126" s="173">
        <f t="shared" si="3106"/>
        <v>1168</v>
      </c>
      <c r="BR126" s="156" t="str">
        <f t="shared" si="3107"/>
        <v>1</v>
      </c>
      <c r="BS126" s="157">
        <f t="shared" si="142"/>
        <v>4</v>
      </c>
      <c r="BT126" s="158">
        <f t="shared" si="143"/>
        <v>0</v>
      </c>
      <c r="BU126" s="159"/>
      <c r="BV126" s="159"/>
      <c r="BW126" s="159"/>
      <c r="BX126" s="78"/>
      <c r="BY126" s="79"/>
      <c r="BZ126" s="77" t="str">
        <f t="shared" si="144"/>
        <v>0</v>
      </c>
      <c r="CA126" s="81">
        <f t="shared" si="2543"/>
        <v>0</v>
      </c>
      <c r="CB126" s="160">
        <f t="shared" si="2544"/>
        <v>0</v>
      </c>
      <c r="CC126" s="160">
        <f t="shared" si="2545"/>
        <v>0</v>
      </c>
      <c r="CD126" s="160">
        <f t="shared" si="2546"/>
        <v>0</v>
      </c>
      <c r="CE126" s="160">
        <f t="shared" si="2547"/>
        <v>0</v>
      </c>
      <c r="CF126" s="161">
        <f t="shared" ref="CF126:CG126" si="3108">CF125</f>
        <v>6</v>
      </c>
      <c r="CG126" s="175">
        <f t="shared" si="3108"/>
        <v>1169</v>
      </c>
      <c r="CH126" s="163" t="str">
        <f t="shared" si="3109"/>
        <v>1</v>
      </c>
      <c r="CI126" s="164">
        <f t="shared" si="152"/>
        <v>2</v>
      </c>
      <c r="CJ126" s="165">
        <f t="shared" si="153"/>
        <v>0</v>
      </c>
      <c r="CK126" s="166"/>
      <c r="CL126" s="166"/>
      <c r="CM126" s="166"/>
      <c r="CN126" s="84"/>
      <c r="CO126" s="85"/>
      <c r="CP126" s="83" t="str">
        <f t="shared" si="154"/>
        <v>0</v>
      </c>
      <c r="CQ126" s="167">
        <f t="shared" si="2550"/>
        <v>0</v>
      </c>
      <c r="CR126" s="168">
        <f t="shared" si="2551"/>
        <v>0</v>
      </c>
      <c r="CS126" s="168">
        <f t="shared" si="2552"/>
        <v>0</v>
      </c>
      <c r="CT126" s="168">
        <f t="shared" si="2553"/>
        <v>0</v>
      </c>
      <c r="CU126" s="168">
        <f t="shared" si="2554"/>
        <v>0</v>
      </c>
      <c r="CV126" s="154">
        <f t="shared" ref="CV126:CW126" si="3110">CV125</f>
        <v>7</v>
      </c>
      <c r="CW126" s="173">
        <f t="shared" si="3110"/>
        <v>1170</v>
      </c>
      <c r="CX126" s="156" t="str">
        <f t="shared" si="3111"/>
        <v>1</v>
      </c>
      <c r="CY126" s="157">
        <f t="shared" si="162"/>
        <v>2</v>
      </c>
      <c r="CZ126" s="158">
        <f t="shared" si="163"/>
        <v>0</v>
      </c>
      <c r="DA126" s="159"/>
      <c r="DB126" s="159"/>
      <c r="DC126" s="159"/>
      <c r="DD126" s="78"/>
      <c r="DE126" s="79"/>
      <c r="DF126" s="77" t="str">
        <f t="shared" si="164"/>
        <v>0</v>
      </c>
      <c r="DG126" s="81">
        <f t="shared" si="2557"/>
        <v>0</v>
      </c>
      <c r="DH126" s="160">
        <f t="shared" si="2558"/>
        <v>0</v>
      </c>
      <c r="DI126" s="160">
        <f t="shared" si="2559"/>
        <v>0</v>
      </c>
      <c r="DJ126" s="160">
        <f t="shared" si="2560"/>
        <v>0</v>
      </c>
      <c r="DK126" s="160">
        <f t="shared" si="2561"/>
        <v>0</v>
      </c>
      <c r="DL126" s="161">
        <f t="shared" ref="DL126:DM126" si="3112">DL125</f>
        <v>8</v>
      </c>
      <c r="DM126" s="175">
        <f t="shared" si="3112"/>
        <v>1171</v>
      </c>
      <c r="DN126" s="163" t="str">
        <f t="shared" si="3113"/>
        <v>1</v>
      </c>
      <c r="DO126" s="164">
        <f t="shared" si="172"/>
        <v>2</v>
      </c>
      <c r="DP126" s="165">
        <f t="shared" si="173"/>
        <v>0</v>
      </c>
      <c r="DQ126" s="166"/>
      <c r="DR126" s="166"/>
      <c r="DS126" s="166"/>
      <c r="DT126" s="84"/>
      <c r="DU126" s="85"/>
      <c r="DV126" s="83" t="str">
        <f t="shared" si="174"/>
        <v>0</v>
      </c>
      <c r="DW126" s="167">
        <f t="shared" si="2564"/>
        <v>0</v>
      </c>
      <c r="DX126" s="168">
        <f t="shared" si="2565"/>
        <v>0</v>
      </c>
      <c r="DY126" s="168">
        <f t="shared" si="2566"/>
        <v>0</v>
      </c>
      <c r="DZ126" s="168">
        <f t="shared" si="2567"/>
        <v>0</v>
      </c>
      <c r="EA126" s="168">
        <f t="shared" si="2568"/>
        <v>0</v>
      </c>
      <c r="EB126" s="154">
        <f t="shared" ref="EB126:EC126" si="3114">EB125</f>
        <v>9</v>
      </c>
      <c r="EC126" s="173">
        <f t="shared" si="3114"/>
        <v>1172</v>
      </c>
      <c r="ED126" s="156" t="str">
        <f t="shared" si="3115"/>
        <v>1</v>
      </c>
      <c r="EE126" s="157">
        <f t="shared" si="182"/>
        <v>5</v>
      </c>
      <c r="EF126" s="169">
        <f t="shared" si="183"/>
        <v>0</v>
      </c>
      <c r="EG126" s="159"/>
      <c r="EH126" s="159"/>
      <c r="EI126" s="159"/>
      <c r="EJ126" s="78"/>
      <c r="EK126" s="79"/>
      <c r="EL126" s="77" t="str">
        <f t="shared" si="184"/>
        <v>0</v>
      </c>
      <c r="EM126" s="81">
        <f t="shared" si="2571"/>
        <v>0</v>
      </c>
      <c r="EN126" s="160">
        <f t="shared" si="2572"/>
        <v>0</v>
      </c>
      <c r="EO126" s="160">
        <f t="shared" si="2573"/>
        <v>0</v>
      </c>
      <c r="EP126" s="160">
        <f t="shared" si="2574"/>
        <v>0</v>
      </c>
      <c r="EQ126" s="160">
        <f t="shared" si="2575"/>
        <v>0</v>
      </c>
      <c r="ER126" s="161">
        <f t="shared" ref="ER126:ES126" si="3116">ER125</f>
        <v>10</v>
      </c>
      <c r="ES126" s="175">
        <f t="shared" si="3116"/>
        <v>1173</v>
      </c>
      <c r="ET126" s="163" t="str">
        <f t="shared" si="3117"/>
        <v>1</v>
      </c>
      <c r="EU126" s="164">
        <f t="shared" si="192"/>
        <v>19</v>
      </c>
      <c r="EV126" s="165">
        <f t="shared" si="193"/>
        <v>0</v>
      </c>
      <c r="EW126" s="166"/>
      <c r="EX126" s="166"/>
      <c r="EY126" s="166"/>
      <c r="EZ126" s="84"/>
      <c r="FA126" s="85"/>
      <c r="FB126" s="83" t="str">
        <f t="shared" si="194"/>
        <v>0</v>
      </c>
      <c r="FC126" s="167">
        <f t="shared" si="2578"/>
        <v>0</v>
      </c>
      <c r="FD126" s="168">
        <f t="shared" si="2579"/>
        <v>0</v>
      </c>
      <c r="FE126" s="168">
        <f t="shared" si="2580"/>
        <v>0</v>
      </c>
      <c r="FF126" s="168">
        <f t="shared" si="2581"/>
        <v>0</v>
      </c>
      <c r="FG126" s="168">
        <f t="shared" si="2582"/>
        <v>0</v>
      </c>
      <c r="FH126" s="154">
        <f t="shared" ref="FH126:FI126" si="3118">FH125</f>
        <v>11</v>
      </c>
      <c r="FI126" s="173">
        <f t="shared" si="3118"/>
        <v>1174</v>
      </c>
      <c r="FJ126" s="156" t="str">
        <f t="shared" si="3119"/>
        <v>1</v>
      </c>
      <c r="FK126" s="157">
        <f t="shared" si="202"/>
        <v>4</v>
      </c>
      <c r="FL126" s="158">
        <f t="shared" si="203"/>
        <v>0</v>
      </c>
      <c r="FM126" s="159"/>
      <c r="FN126" s="159"/>
      <c r="FO126" s="159"/>
      <c r="FP126" s="78"/>
      <c r="FQ126" s="79"/>
      <c r="FR126" s="77" t="str">
        <f t="shared" si="204"/>
        <v>0</v>
      </c>
      <c r="FS126" s="81">
        <f t="shared" si="2585"/>
        <v>0</v>
      </c>
      <c r="FT126" s="160">
        <f t="shared" si="2586"/>
        <v>0</v>
      </c>
      <c r="FU126" s="160">
        <f t="shared" si="2587"/>
        <v>0</v>
      </c>
      <c r="FV126" s="160">
        <f t="shared" si="2588"/>
        <v>0</v>
      </c>
      <c r="FW126" s="160">
        <f t="shared" si="2589"/>
        <v>0</v>
      </c>
      <c r="FX126" s="161">
        <f t="shared" ref="FX126:FY126" si="3120">FX125</f>
        <v>12</v>
      </c>
      <c r="FY126" s="175">
        <f t="shared" si="3120"/>
        <v>1175</v>
      </c>
      <c r="FZ126" s="163" t="str">
        <f t="shared" si="3121"/>
        <v>1</v>
      </c>
      <c r="GA126" s="164">
        <f t="shared" si="212"/>
        <v>2</v>
      </c>
      <c r="GB126" s="165">
        <f t="shared" si="213"/>
        <v>0</v>
      </c>
      <c r="GC126" s="166"/>
      <c r="GD126" s="166"/>
      <c r="GE126" s="166"/>
      <c r="GF126" s="84"/>
      <c r="GG126" s="85"/>
      <c r="GH126" s="83" t="str">
        <f t="shared" si="214"/>
        <v>0</v>
      </c>
      <c r="GI126" s="167">
        <f t="shared" si="2592"/>
        <v>0</v>
      </c>
      <c r="GJ126" s="168">
        <f t="shared" si="2593"/>
        <v>0</v>
      </c>
      <c r="GK126" s="168">
        <f t="shared" si="2594"/>
        <v>0</v>
      </c>
      <c r="GL126" s="168">
        <f t="shared" si="2595"/>
        <v>0</v>
      </c>
      <c r="GM126" s="168">
        <f t="shared" si="2596"/>
        <v>0</v>
      </c>
      <c r="GN126" s="154">
        <f t="shared" ref="GN126:GO126" si="3122">GN125</f>
        <v>13</v>
      </c>
      <c r="GO126" s="173">
        <f t="shared" si="3122"/>
        <v>1176</v>
      </c>
      <c r="GP126" s="156" t="str">
        <f t="shared" si="3123"/>
        <v>1</v>
      </c>
      <c r="GQ126" s="157">
        <f t="shared" si="222"/>
        <v>3</v>
      </c>
      <c r="GR126" s="158">
        <f t="shared" si="223"/>
        <v>0</v>
      </c>
      <c r="GS126" s="159"/>
      <c r="GT126" s="159"/>
      <c r="GU126" s="159"/>
      <c r="GV126" s="78"/>
      <c r="GW126" s="79"/>
      <c r="GX126" s="77" t="str">
        <f t="shared" si="224"/>
        <v>0</v>
      </c>
      <c r="GY126" s="81">
        <f t="shared" si="2599"/>
        <v>0</v>
      </c>
      <c r="GZ126" s="160">
        <f t="shared" si="2600"/>
        <v>0</v>
      </c>
      <c r="HA126" s="160">
        <f t="shared" si="2601"/>
        <v>0</v>
      </c>
      <c r="HB126" s="160">
        <f t="shared" si="2602"/>
        <v>0</v>
      </c>
      <c r="HC126" s="160">
        <f t="shared" si="2603"/>
        <v>0</v>
      </c>
      <c r="HD126" s="161">
        <f t="shared" ref="HD126:HE126" si="3124">HD125</f>
        <v>14</v>
      </c>
      <c r="HE126" s="175">
        <f t="shared" si="3124"/>
        <v>1177</v>
      </c>
      <c r="HF126" s="163" t="str">
        <f t="shared" si="3125"/>
        <v>1</v>
      </c>
      <c r="HG126" s="164">
        <f t="shared" si="232"/>
        <v>5</v>
      </c>
      <c r="HH126" s="165">
        <f t="shared" si="233"/>
        <v>0</v>
      </c>
      <c r="HI126" s="166"/>
      <c r="HJ126" s="166"/>
      <c r="HK126" s="166"/>
      <c r="HL126" s="84"/>
      <c r="HM126" s="85"/>
      <c r="HN126" s="83" t="str">
        <f t="shared" si="234"/>
        <v>0</v>
      </c>
      <c r="HO126" s="167">
        <f t="shared" si="2606"/>
        <v>0</v>
      </c>
      <c r="HP126" s="168">
        <f t="shared" si="2607"/>
        <v>0</v>
      </c>
      <c r="HQ126" s="168">
        <f t="shared" si="2608"/>
        <v>0</v>
      </c>
      <c r="HR126" s="168">
        <f t="shared" si="2609"/>
        <v>0</v>
      </c>
      <c r="HS126" s="168">
        <f t="shared" si="2610"/>
        <v>0</v>
      </c>
      <c r="HT126" s="154">
        <f t="shared" ref="HT126:HU126" si="3126">HT125</f>
        <v>15</v>
      </c>
      <c r="HU126" s="173">
        <f t="shared" si="3126"/>
        <v>1178</v>
      </c>
      <c r="HV126" s="156" t="str">
        <f t="shared" si="3127"/>
        <v>1</v>
      </c>
      <c r="HW126" s="157" t="str">
        <f t="shared" si="242"/>
        <v/>
      </c>
      <c r="HX126" s="169">
        <f t="shared" si="243"/>
        <v>0</v>
      </c>
      <c r="HY126" s="159"/>
      <c r="HZ126" s="159"/>
      <c r="IA126" s="159"/>
      <c r="IB126" s="160"/>
      <c r="IC126" s="160"/>
      <c r="ID126" s="160" t="str">
        <f t="shared" si="244"/>
        <v>0</v>
      </c>
      <c r="IE126" s="160">
        <f t="shared" si="2613"/>
        <v>0</v>
      </c>
      <c r="IF126" s="160">
        <f t="shared" si="2614"/>
        <v>0</v>
      </c>
      <c r="IG126" s="160">
        <f t="shared" si="2615"/>
        <v>0</v>
      </c>
      <c r="IH126" s="160">
        <f t="shared" si="2616"/>
        <v>0</v>
      </c>
      <c r="II126" s="160">
        <f t="shared" si="2617"/>
        <v>0</v>
      </c>
      <c r="IJ126" s="161">
        <f t="shared" ref="IJ126:IK126" si="3128">IJ125</f>
        <v>16</v>
      </c>
      <c r="IK126" s="175">
        <f t="shared" si="3128"/>
        <v>1179</v>
      </c>
      <c r="IL126" s="163" t="str">
        <f t="shared" si="3129"/>
        <v>1</v>
      </c>
      <c r="IM126" s="164" t="str">
        <f t="shared" si="252"/>
        <v/>
      </c>
      <c r="IN126" s="165">
        <f t="shared" si="253"/>
        <v>0</v>
      </c>
      <c r="IO126" s="166"/>
      <c r="IP126" s="166"/>
      <c r="IQ126" s="166"/>
      <c r="IR126" s="168"/>
      <c r="IS126" s="168"/>
      <c r="IT126" s="170" t="str">
        <f t="shared" si="254"/>
        <v>0</v>
      </c>
      <c r="IU126" s="170">
        <f t="shared" si="2620"/>
        <v>0</v>
      </c>
      <c r="IV126" s="168">
        <f t="shared" si="2621"/>
        <v>0</v>
      </c>
      <c r="IW126" s="168">
        <f t="shared" si="2622"/>
        <v>0</v>
      </c>
      <c r="IX126" s="168">
        <f t="shared" si="2623"/>
        <v>0</v>
      </c>
      <c r="IY126" s="168">
        <f t="shared" si="2624"/>
        <v>0</v>
      </c>
      <c r="IZ126" s="154">
        <f t="shared" ref="IZ126:JA126" si="3130">IZ125</f>
        <v>17</v>
      </c>
      <c r="JA126" s="173">
        <f t="shared" si="3130"/>
        <v>1180</v>
      </c>
      <c r="JB126" s="156" t="str">
        <f t="shared" si="3131"/>
        <v>1</v>
      </c>
      <c r="JC126" s="157" t="str">
        <f t="shared" si="262"/>
        <v/>
      </c>
      <c r="JD126" s="158">
        <f t="shared" si="263"/>
        <v>0</v>
      </c>
      <c r="JE126" s="159"/>
      <c r="JF126" s="159"/>
      <c r="JG126" s="159"/>
      <c r="JH126" s="160"/>
      <c r="JI126" s="160"/>
      <c r="JJ126" s="171" t="str">
        <f t="shared" si="264"/>
        <v>0</v>
      </c>
      <c r="JK126" s="171">
        <f t="shared" si="2627"/>
        <v>0</v>
      </c>
      <c r="JL126" s="160">
        <f t="shared" si="2628"/>
        <v>0</v>
      </c>
      <c r="JM126" s="160">
        <f t="shared" si="2629"/>
        <v>0</v>
      </c>
      <c r="JN126" s="160">
        <f t="shared" si="2630"/>
        <v>0</v>
      </c>
      <c r="JO126" s="160">
        <f t="shared" si="2631"/>
        <v>0</v>
      </c>
      <c r="JP126" s="161">
        <f t="shared" ref="JP126:JQ126" si="3132">JP125</f>
        <v>18</v>
      </c>
      <c r="JQ126" s="175">
        <f t="shared" si="3132"/>
        <v>1181</v>
      </c>
      <c r="JR126" s="163" t="str">
        <f t="shared" si="3133"/>
        <v>1</v>
      </c>
      <c r="JS126" s="164" t="str">
        <f t="shared" si="272"/>
        <v/>
      </c>
      <c r="JT126" s="165">
        <f t="shared" si="273"/>
        <v>0</v>
      </c>
      <c r="JU126" s="166"/>
      <c r="JV126" s="166"/>
      <c r="JW126" s="166"/>
      <c r="JX126" s="168"/>
      <c r="JY126" s="168"/>
      <c r="JZ126" s="170" t="str">
        <f t="shared" si="274"/>
        <v>0</v>
      </c>
      <c r="KA126" s="170">
        <f t="shared" si="2634"/>
        <v>0</v>
      </c>
      <c r="KB126" s="168">
        <f t="shared" si="2635"/>
        <v>0</v>
      </c>
      <c r="KC126" s="168">
        <f t="shared" si="2636"/>
        <v>0</v>
      </c>
      <c r="KD126" s="168">
        <f t="shared" si="2637"/>
        <v>0</v>
      </c>
      <c r="KE126" s="168">
        <f t="shared" si="2638"/>
        <v>0</v>
      </c>
      <c r="KF126" s="154">
        <f t="shared" ref="KF126:KG126" si="3134">KF125</f>
        <v>19</v>
      </c>
      <c r="KG126" s="173">
        <f t="shared" si="3134"/>
        <v>1182</v>
      </c>
      <c r="KH126" s="156" t="str">
        <f t="shared" si="3135"/>
        <v>1</v>
      </c>
      <c r="KI126" s="157" t="str">
        <f t="shared" si="282"/>
        <v/>
      </c>
      <c r="KJ126" s="158">
        <f t="shared" si="283"/>
        <v>0</v>
      </c>
      <c r="KK126" s="159"/>
      <c r="KL126" s="159"/>
      <c r="KM126" s="159"/>
      <c r="KN126" s="160"/>
      <c r="KO126" s="160"/>
      <c r="KP126" s="171" t="str">
        <f t="shared" si="284"/>
        <v>0</v>
      </c>
      <c r="KQ126" s="171">
        <f t="shared" si="2641"/>
        <v>0</v>
      </c>
      <c r="KR126" s="160">
        <f t="shared" si="2642"/>
        <v>0</v>
      </c>
      <c r="KS126" s="160">
        <f t="shared" si="2643"/>
        <v>0</v>
      </c>
      <c r="KT126" s="160">
        <f t="shared" si="2644"/>
        <v>0</v>
      </c>
      <c r="KU126" s="160">
        <f t="shared" si="2645"/>
        <v>0</v>
      </c>
      <c r="KV126" s="161">
        <f t="shared" ref="KV126:KW126" si="3136">KV125</f>
        <v>20</v>
      </c>
      <c r="KW126" s="175">
        <f t="shared" si="3136"/>
        <v>1183</v>
      </c>
      <c r="KX126" s="163" t="str">
        <f t="shared" si="3137"/>
        <v>1</v>
      </c>
      <c r="KY126" s="164" t="str">
        <f t="shared" si="292"/>
        <v/>
      </c>
      <c r="KZ126" s="165">
        <f t="shared" si="293"/>
        <v>0</v>
      </c>
      <c r="LA126" s="166"/>
      <c r="LB126" s="166"/>
      <c r="LC126" s="166"/>
      <c r="LD126" s="168"/>
      <c r="LE126" s="168"/>
      <c r="LF126" s="170" t="str">
        <f t="shared" si="294"/>
        <v>0</v>
      </c>
      <c r="LG126" s="170">
        <f t="shared" si="2648"/>
        <v>0</v>
      </c>
      <c r="LH126" s="168">
        <f t="shared" si="2649"/>
        <v>0</v>
      </c>
      <c r="LI126" s="168">
        <f t="shared" si="2650"/>
        <v>0</v>
      </c>
      <c r="LJ126" s="168">
        <f t="shared" si="2651"/>
        <v>0</v>
      </c>
      <c r="LK126" s="168">
        <f t="shared" si="2652"/>
        <v>0</v>
      </c>
      <c r="LL126" s="172"/>
      <c r="LM126" s="172"/>
      <c r="LN126" s="168" t="str">
        <f t="shared" si="2653"/>
        <v>#REF!</v>
      </c>
      <c r="LO126" s="168" t="str">
        <f t="shared" si="2654"/>
        <v>#REF!</v>
      </c>
      <c r="LP126" s="168" t="str">
        <f t="shared" si="2655"/>
        <v>#REF!</v>
      </c>
      <c r="LQ126" s="168" t="str">
        <f t="shared" si="2656"/>
        <v>#REF!</v>
      </c>
    </row>
    <row r="127" ht="15.75" customHeight="1">
      <c r="A127" s="151">
        <v>46229.0</v>
      </c>
      <c r="B127" s="152" t="s">
        <v>31</v>
      </c>
      <c r="C127" s="153">
        <f t="shared" si="99"/>
        <v>0</v>
      </c>
      <c r="D127" s="154">
        <f t="shared" ref="D127:E127" si="3138">D126</f>
        <v>1</v>
      </c>
      <c r="E127" s="173">
        <f t="shared" si="3138"/>
        <v>1164</v>
      </c>
      <c r="F127" s="156" t="str">
        <f t="shared" si="3099"/>
        <v>1</v>
      </c>
      <c r="G127" s="157">
        <f t="shared" si="102"/>
        <v>1</v>
      </c>
      <c r="H127" s="158">
        <f t="shared" si="103"/>
        <v>0</v>
      </c>
      <c r="I127" s="159"/>
      <c r="J127" s="159"/>
      <c r="K127" s="159"/>
      <c r="L127" s="78"/>
      <c r="M127" s="79"/>
      <c r="N127" s="77" t="str">
        <f t="shared" si="104"/>
        <v>0</v>
      </c>
      <c r="O127" s="81">
        <f t="shared" si="2515"/>
        <v>0</v>
      </c>
      <c r="P127" s="160">
        <f t="shared" si="2516"/>
        <v>0</v>
      </c>
      <c r="Q127" s="160">
        <f t="shared" si="2517"/>
        <v>0</v>
      </c>
      <c r="R127" s="160">
        <f t="shared" si="2518"/>
        <v>0</v>
      </c>
      <c r="S127" s="160">
        <f t="shared" si="2519"/>
        <v>0</v>
      </c>
      <c r="T127" s="161">
        <f t="shared" ref="T127:U127" si="3139">T126</f>
        <v>2</v>
      </c>
      <c r="U127" s="175">
        <f t="shared" si="3139"/>
        <v>1165</v>
      </c>
      <c r="V127" s="163" t="str">
        <f t="shared" si="3101"/>
        <v>1</v>
      </c>
      <c r="W127" s="164">
        <f t="shared" si="112"/>
        <v>1</v>
      </c>
      <c r="X127" s="165">
        <f t="shared" si="113"/>
        <v>0</v>
      </c>
      <c r="Y127" s="166"/>
      <c r="Z127" s="166"/>
      <c r="AA127" s="166"/>
      <c r="AB127" s="84"/>
      <c r="AC127" s="85"/>
      <c r="AD127" s="83" t="str">
        <f t="shared" si="114"/>
        <v>0</v>
      </c>
      <c r="AE127" s="167">
        <f t="shared" si="2522"/>
        <v>0</v>
      </c>
      <c r="AF127" s="168">
        <f t="shared" si="2523"/>
        <v>0</v>
      </c>
      <c r="AG127" s="168">
        <f t="shared" si="2524"/>
        <v>0</v>
      </c>
      <c r="AH127" s="168">
        <f t="shared" si="2525"/>
        <v>0</v>
      </c>
      <c r="AI127" s="168">
        <f t="shared" si="2526"/>
        <v>0</v>
      </c>
      <c r="AJ127" s="154">
        <f t="shared" ref="AJ127:AK127" si="3140">AJ126</f>
        <v>3</v>
      </c>
      <c r="AK127" s="173">
        <f t="shared" si="3140"/>
        <v>1166</v>
      </c>
      <c r="AL127" s="156" t="str">
        <f t="shared" si="3103"/>
        <v>1</v>
      </c>
      <c r="AM127" s="157">
        <f t="shared" si="122"/>
        <v>2</v>
      </c>
      <c r="AN127" s="158">
        <f t="shared" si="123"/>
        <v>0</v>
      </c>
      <c r="AO127" s="159"/>
      <c r="AP127" s="159"/>
      <c r="AQ127" s="159"/>
      <c r="AR127" s="78"/>
      <c r="AS127" s="79"/>
      <c r="AT127" s="77" t="str">
        <f t="shared" si="124"/>
        <v>0</v>
      </c>
      <c r="AU127" s="81">
        <f t="shared" si="2529"/>
        <v>0</v>
      </c>
      <c r="AV127" s="160">
        <f t="shared" si="2530"/>
        <v>0</v>
      </c>
      <c r="AW127" s="160">
        <f t="shared" si="2531"/>
        <v>0</v>
      </c>
      <c r="AX127" s="160">
        <f t="shared" si="2532"/>
        <v>0</v>
      </c>
      <c r="AY127" s="160">
        <f t="shared" si="2533"/>
        <v>0</v>
      </c>
      <c r="AZ127" s="161">
        <f t="shared" ref="AZ127:BA127" si="3141">AZ126</f>
        <v>4</v>
      </c>
      <c r="BA127" s="175">
        <f t="shared" si="3141"/>
        <v>1167</v>
      </c>
      <c r="BB127" s="163" t="str">
        <f t="shared" si="3105"/>
        <v>1</v>
      </c>
      <c r="BC127" s="164">
        <f t="shared" si="132"/>
        <v>4</v>
      </c>
      <c r="BD127" s="165">
        <f t="shared" si="133"/>
        <v>0</v>
      </c>
      <c r="BE127" s="166"/>
      <c r="BF127" s="166"/>
      <c r="BG127" s="166"/>
      <c r="BH127" s="84"/>
      <c r="BI127" s="85"/>
      <c r="BJ127" s="83" t="str">
        <f t="shared" si="134"/>
        <v>0</v>
      </c>
      <c r="BK127" s="167">
        <f t="shared" si="2536"/>
        <v>0</v>
      </c>
      <c r="BL127" s="168">
        <f t="shared" si="2537"/>
        <v>0</v>
      </c>
      <c r="BM127" s="168">
        <f t="shared" si="2538"/>
        <v>0</v>
      </c>
      <c r="BN127" s="168">
        <f t="shared" si="2539"/>
        <v>0</v>
      </c>
      <c r="BO127" s="168">
        <f t="shared" si="2540"/>
        <v>0</v>
      </c>
      <c r="BP127" s="154">
        <f t="shared" ref="BP127:BQ127" si="3142">BP126</f>
        <v>5</v>
      </c>
      <c r="BQ127" s="173">
        <f t="shared" si="3142"/>
        <v>1168</v>
      </c>
      <c r="BR127" s="156" t="str">
        <f t="shared" si="3107"/>
        <v>1</v>
      </c>
      <c r="BS127" s="157">
        <f t="shared" si="142"/>
        <v>4</v>
      </c>
      <c r="BT127" s="158">
        <f t="shared" si="143"/>
        <v>0</v>
      </c>
      <c r="BU127" s="159"/>
      <c r="BV127" s="159"/>
      <c r="BW127" s="159"/>
      <c r="BX127" s="78"/>
      <c r="BY127" s="79"/>
      <c r="BZ127" s="77" t="str">
        <f t="shared" si="144"/>
        <v>0</v>
      </c>
      <c r="CA127" s="81">
        <f t="shared" si="2543"/>
        <v>0</v>
      </c>
      <c r="CB127" s="160">
        <f t="shared" si="2544"/>
        <v>0</v>
      </c>
      <c r="CC127" s="160">
        <f t="shared" si="2545"/>
        <v>0</v>
      </c>
      <c r="CD127" s="160">
        <f t="shared" si="2546"/>
        <v>0</v>
      </c>
      <c r="CE127" s="160">
        <f t="shared" si="2547"/>
        <v>0</v>
      </c>
      <c r="CF127" s="161">
        <f t="shared" ref="CF127:CG127" si="3143">CF126</f>
        <v>6</v>
      </c>
      <c r="CG127" s="175">
        <f t="shared" si="3143"/>
        <v>1169</v>
      </c>
      <c r="CH127" s="163" t="str">
        <f t="shared" si="3109"/>
        <v>1</v>
      </c>
      <c r="CI127" s="164">
        <f t="shared" si="152"/>
        <v>2</v>
      </c>
      <c r="CJ127" s="165">
        <f t="shared" si="153"/>
        <v>0</v>
      </c>
      <c r="CK127" s="166"/>
      <c r="CL127" s="166"/>
      <c r="CM127" s="166"/>
      <c r="CN127" s="84"/>
      <c r="CO127" s="85"/>
      <c r="CP127" s="83" t="str">
        <f t="shared" si="154"/>
        <v>0</v>
      </c>
      <c r="CQ127" s="167">
        <f t="shared" si="2550"/>
        <v>0</v>
      </c>
      <c r="CR127" s="168">
        <f t="shared" si="2551"/>
        <v>0</v>
      </c>
      <c r="CS127" s="168">
        <f t="shared" si="2552"/>
        <v>0</v>
      </c>
      <c r="CT127" s="168">
        <f t="shared" si="2553"/>
        <v>0</v>
      </c>
      <c r="CU127" s="168">
        <f t="shared" si="2554"/>
        <v>0</v>
      </c>
      <c r="CV127" s="154">
        <f t="shared" ref="CV127:CW127" si="3144">CV126</f>
        <v>7</v>
      </c>
      <c r="CW127" s="173">
        <f t="shared" si="3144"/>
        <v>1170</v>
      </c>
      <c r="CX127" s="156" t="str">
        <f t="shared" si="3111"/>
        <v>1</v>
      </c>
      <c r="CY127" s="157">
        <f t="shared" si="162"/>
        <v>2</v>
      </c>
      <c r="CZ127" s="158">
        <f t="shared" si="163"/>
        <v>0</v>
      </c>
      <c r="DA127" s="159"/>
      <c r="DB127" s="159"/>
      <c r="DC127" s="159"/>
      <c r="DD127" s="78"/>
      <c r="DE127" s="79"/>
      <c r="DF127" s="77" t="str">
        <f t="shared" si="164"/>
        <v>0</v>
      </c>
      <c r="DG127" s="81">
        <f t="shared" si="2557"/>
        <v>0</v>
      </c>
      <c r="DH127" s="160">
        <f t="shared" si="2558"/>
        <v>0</v>
      </c>
      <c r="DI127" s="160">
        <f t="shared" si="2559"/>
        <v>0</v>
      </c>
      <c r="DJ127" s="160">
        <f t="shared" si="2560"/>
        <v>0</v>
      </c>
      <c r="DK127" s="160">
        <f t="shared" si="2561"/>
        <v>0</v>
      </c>
      <c r="DL127" s="161">
        <f t="shared" ref="DL127:DM127" si="3145">DL126</f>
        <v>8</v>
      </c>
      <c r="DM127" s="175">
        <f t="shared" si="3145"/>
        <v>1171</v>
      </c>
      <c r="DN127" s="163" t="str">
        <f t="shared" si="3113"/>
        <v>1</v>
      </c>
      <c r="DO127" s="164">
        <f t="shared" si="172"/>
        <v>2</v>
      </c>
      <c r="DP127" s="165">
        <f t="shared" si="173"/>
        <v>0</v>
      </c>
      <c r="DQ127" s="166"/>
      <c r="DR127" s="166"/>
      <c r="DS127" s="166"/>
      <c r="DT127" s="84"/>
      <c r="DU127" s="85"/>
      <c r="DV127" s="83" t="str">
        <f t="shared" si="174"/>
        <v>0</v>
      </c>
      <c r="DW127" s="167">
        <f t="shared" si="2564"/>
        <v>0</v>
      </c>
      <c r="DX127" s="168">
        <f t="shared" si="2565"/>
        <v>0</v>
      </c>
      <c r="DY127" s="168">
        <f t="shared" si="2566"/>
        <v>0</v>
      </c>
      <c r="DZ127" s="168">
        <f t="shared" si="2567"/>
        <v>0</v>
      </c>
      <c r="EA127" s="168">
        <f t="shared" si="2568"/>
        <v>0</v>
      </c>
      <c r="EB127" s="154">
        <f t="shared" ref="EB127:EC127" si="3146">EB126</f>
        <v>9</v>
      </c>
      <c r="EC127" s="173">
        <f t="shared" si="3146"/>
        <v>1172</v>
      </c>
      <c r="ED127" s="156" t="str">
        <f t="shared" si="3115"/>
        <v>1</v>
      </c>
      <c r="EE127" s="157">
        <f t="shared" si="182"/>
        <v>5</v>
      </c>
      <c r="EF127" s="169">
        <f t="shared" si="183"/>
        <v>0</v>
      </c>
      <c r="EG127" s="159"/>
      <c r="EH127" s="159"/>
      <c r="EI127" s="159"/>
      <c r="EJ127" s="78"/>
      <c r="EK127" s="79"/>
      <c r="EL127" s="77" t="str">
        <f t="shared" si="184"/>
        <v>0</v>
      </c>
      <c r="EM127" s="81">
        <f t="shared" si="2571"/>
        <v>0</v>
      </c>
      <c r="EN127" s="160">
        <f t="shared" si="2572"/>
        <v>0</v>
      </c>
      <c r="EO127" s="160">
        <f t="shared" si="2573"/>
        <v>0</v>
      </c>
      <c r="EP127" s="160">
        <f t="shared" si="2574"/>
        <v>0</v>
      </c>
      <c r="EQ127" s="160">
        <f t="shared" si="2575"/>
        <v>0</v>
      </c>
      <c r="ER127" s="161">
        <f t="shared" ref="ER127:ES127" si="3147">ER126</f>
        <v>10</v>
      </c>
      <c r="ES127" s="175">
        <f t="shared" si="3147"/>
        <v>1173</v>
      </c>
      <c r="ET127" s="163" t="str">
        <f t="shared" si="3117"/>
        <v>1</v>
      </c>
      <c r="EU127" s="164">
        <f t="shared" si="192"/>
        <v>19</v>
      </c>
      <c r="EV127" s="165">
        <f t="shared" si="193"/>
        <v>0</v>
      </c>
      <c r="EW127" s="166"/>
      <c r="EX127" s="166"/>
      <c r="EY127" s="166"/>
      <c r="EZ127" s="84"/>
      <c r="FA127" s="85"/>
      <c r="FB127" s="83" t="str">
        <f t="shared" si="194"/>
        <v>0</v>
      </c>
      <c r="FC127" s="167">
        <f t="shared" si="2578"/>
        <v>0</v>
      </c>
      <c r="FD127" s="168">
        <f t="shared" si="2579"/>
        <v>0</v>
      </c>
      <c r="FE127" s="168">
        <f t="shared" si="2580"/>
        <v>0</v>
      </c>
      <c r="FF127" s="168">
        <f t="shared" si="2581"/>
        <v>0</v>
      </c>
      <c r="FG127" s="168">
        <f t="shared" si="2582"/>
        <v>0</v>
      </c>
      <c r="FH127" s="154">
        <f t="shared" ref="FH127:FI127" si="3148">FH126</f>
        <v>11</v>
      </c>
      <c r="FI127" s="173">
        <f t="shared" si="3148"/>
        <v>1174</v>
      </c>
      <c r="FJ127" s="156" t="str">
        <f t="shared" si="3119"/>
        <v>1</v>
      </c>
      <c r="FK127" s="157">
        <f t="shared" si="202"/>
        <v>4</v>
      </c>
      <c r="FL127" s="158">
        <f t="shared" si="203"/>
        <v>0</v>
      </c>
      <c r="FM127" s="159"/>
      <c r="FN127" s="159"/>
      <c r="FO127" s="159"/>
      <c r="FP127" s="78"/>
      <c r="FQ127" s="79"/>
      <c r="FR127" s="77" t="str">
        <f t="shared" si="204"/>
        <v>0</v>
      </c>
      <c r="FS127" s="81">
        <f t="shared" si="2585"/>
        <v>0</v>
      </c>
      <c r="FT127" s="160">
        <f t="shared" si="2586"/>
        <v>0</v>
      </c>
      <c r="FU127" s="160">
        <f t="shared" si="2587"/>
        <v>0</v>
      </c>
      <c r="FV127" s="160">
        <f t="shared" si="2588"/>
        <v>0</v>
      </c>
      <c r="FW127" s="160">
        <f t="shared" si="2589"/>
        <v>0</v>
      </c>
      <c r="FX127" s="161">
        <f t="shared" ref="FX127:FY127" si="3149">FX126</f>
        <v>12</v>
      </c>
      <c r="FY127" s="175">
        <f t="shared" si="3149"/>
        <v>1175</v>
      </c>
      <c r="FZ127" s="163" t="str">
        <f t="shared" si="3121"/>
        <v>1</v>
      </c>
      <c r="GA127" s="164">
        <f t="shared" si="212"/>
        <v>2</v>
      </c>
      <c r="GB127" s="165">
        <f t="shared" si="213"/>
        <v>0</v>
      </c>
      <c r="GC127" s="166"/>
      <c r="GD127" s="166"/>
      <c r="GE127" s="166"/>
      <c r="GF127" s="84"/>
      <c r="GG127" s="85"/>
      <c r="GH127" s="83" t="str">
        <f t="shared" si="214"/>
        <v>0</v>
      </c>
      <c r="GI127" s="167">
        <f t="shared" si="2592"/>
        <v>0</v>
      </c>
      <c r="GJ127" s="168">
        <f t="shared" si="2593"/>
        <v>0</v>
      </c>
      <c r="GK127" s="168">
        <f t="shared" si="2594"/>
        <v>0</v>
      </c>
      <c r="GL127" s="168">
        <f t="shared" si="2595"/>
        <v>0</v>
      </c>
      <c r="GM127" s="168">
        <f t="shared" si="2596"/>
        <v>0</v>
      </c>
      <c r="GN127" s="154">
        <f t="shared" ref="GN127:GO127" si="3150">GN126</f>
        <v>13</v>
      </c>
      <c r="GO127" s="173">
        <f t="shared" si="3150"/>
        <v>1176</v>
      </c>
      <c r="GP127" s="156" t="str">
        <f t="shared" si="3123"/>
        <v>1</v>
      </c>
      <c r="GQ127" s="157">
        <f t="shared" si="222"/>
        <v>3</v>
      </c>
      <c r="GR127" s="158">
        <f t="shared" si="223"/>
        <v>0</v>
      </c>
      <c r="GS127" s="159"/>
      <c r="GT127" s="159"/>
      <c r="GU127" s="159"/>
      <c r="GV127" s="78"/>
      <c r="GW127" s="79"/>
      <c r="GX127" s="77" t="str">
        <f t="shared" si="224"/>
        <v>0</v>
      </c>
      <c r="GY127" s="81">
        <f t="shared" si="2599"/>
        <v>0</v>
      </c>
      <c r="GZ127" s="160">
        <f t="shared" si="2600"/>
        <v>0</v>
      </c>
      <c r="HA127" s="160">
        <f t="shared" si="2601"/>
        <v>0</v>
      </c>
      <c r="HB127" s="160">
        <f t="shared" si="2602"/>
        <v>0</v>
      </c>
      <c r="HC127" s="160">
        <f t="shared" si="2603"/>
        <v>0</v>
      </c>
      <c r="HD127" s="161">
        <f t="shared" ref="HD127:HE127" si="3151">HD126</f>
        <v>14</v>
      </c>
      <c r="HE127" s="175">
        <f t="shared" si="3151"/>
        <v>1177</v>
      </c>
      <c r="HF127" s="163" t="str">
        <f t="shared" si="3125"/>
        <v>1</v>
      </c>
      <c r="HG127" s="164">
        <f t="shared" si="232"/>
        <v>5</v>
      </c>
      <c r="HH127" s="165">
        <f t="shared" si="233"/>
        <v>0</v>
      </c>
      <c r="HI127" s="166"/>
      <c r="HJ127" s="166"/>
      <c r="HK127" s="166"/>
      <c r="HL127" s="84"/>
      <c r="HM127" s="85"/>
      <c r="HN127" s="83" t="str">
        <f t="shared" si="234"/>
        <v>0</v>
      </c>
      <c r="HO127" s="167">
        <f t="shared" si="2606"/>
        <v>0</v>
      </c>
      <c r="HP127" s="168">
        <f t="shared" si="2607"/>
        <v>0</v>
      </c>
      <c r="HQ127" s="168">
        <f t="shared" si="2608"/>
        <v>0</v>
      </c>
      <c r="HR127" s="168">
        <f t="shared" si="2609"/>
        <v>0</v>
      </c>
      <c r="HS127" s="168">
        <f t="shared" si="2610"/>
        <v>0</v>
      </c>
      <c r="HT127" s="154">
        <f t="shared" ref="HT127:HU127" si="3152">HT126</f>
        <v>15</v>
      </c>
      <c r="HU127" s="173">
        <f t="shared" si="3152"/>
        <v>1178</v>
      </c>
      <c r="HV127" s="156" t="str">
        <f t="shared" si="3127"/>
        <v>1</v>
      </c>
      <c r="HW127" s="157" t="str">
        <f t="shared" si="242"/>
        <v/>
      </c>
      <c r="HX127" s="169">
        <f t="shared" si="243"/>
        <v>0</v>
      </c>
      <c r="HY127" s="159"/>
      <c r="HZ127" s="159"/>
      <c r="IA127" s="159"/>
      <c r="IB127" s="160"/>
      <c r="IC127" s="160"/>
      <c r="ID127" s="160" t="str">
        <f t="shared" si="244"/>
        <v>0</v>
      </c>
      <c r="IE127" s="160">
        <f t="shared" si="2613"/>
        <v>0</v>
      </c>
      <c r="IF127" s="160">
        <f t="shared" si="2614"/>
        <v>0</v>
      </c>
      <c r="IG127" s="160">
        <f t="shared" si="2615"/>
        <v>0</v>
      </c>
      <c r="IH127" s="160">
        <f t="shared" si="2616"/>
        <v>0</v>
      </c>
      <c r="II127" s="160">
        <f t="shared" si="2617"/>
        <v>0</v>
      </c>
      <c r="IJ127" s="161">
        <f t="shared" ref="IJ127:IK127" si="3153">IJ126</f>
        <v>16</v>
      </c>
      <c r="IK127" s="175">
        <f t="shared" si="3153"/>
        <v>1179</v>
      </c>
      <c r="IL127" s="163" t="str">
        <f t="shared" si="3129"/>
        <v>1</v>
      </c>
      <c r="IM127" s="164" t="str">
        <f t="shared" si="252"/>
        <v/>
      </c>
      <c r="IN127" s="165">
        <f t="shared" si="253"/>
        <v>0</v>
      </c>
      <c r="IO127" s="166"/>
      <c r="IP127" s="166"/>
      <c r="IQ127" s="166"/>
      <c r="IR127" s="168"/>
      <c r="IS127" s="168"/>
      <c r="IT127" s="170" t="str">
        <f t="shared" si="254"/>
        <v>0</v>
      </c>
      <c r="IU127" s="170">
        <f t="shared" si="2620"/>
        <v>0</v>
      </c>
      <c r="IV127" s="168">
        <f t="shared" si="2621"/>
        <v>0</v>
      </c>
      <c r="IW127" s="168">
        <f t="shared" si="2622"/>
        <v>0</v>
      </c>
      <c r="IX127" s="168">
        <f t="shared" si="2623"/>
        <v>0</v>
      </c>
      <c r="IY127" s="168">
        <f t="shared" si="2624"/>
        <v>0</v>
      </c>
      <c r="IZ127" s="154">
        <f t="shared" ref="IZ127:JA127" si="3154">IZ126</f>
        <v>17</v>
      </c>
      <c r="JA127" s="173">
        <f t="shared" si="3154"/>
        <v>1180</v>
      </c>
      <c r="JB127" s="156" t="str">
        <f t="shared" si="3131"/>
        <v>1</v>
      </c>
      <c r="JC127" s="157" t="str">
        <f t="shared" si="262"/>
        <v/>
      </c>
      <c r="JD127" s="158">
        <f t="shared" si="263"/>
        <v>0</v>
      </c>
      <c r="JE127" s="159"/>
      <c r="JF127" s="159"/>
      <c r="JG127" s="159"/>
      <c r="JH127" s="160"/>
      <c r="JI127" s="160"/>
      <c r="JJ127" s="171" t="str">
        <f t="shared" si="264"/>
        <v>0</v>
      </c>
      <c r="JK127" s="171">
        <f t="shared" si="2627"/>
        <v>0</v>
      </c>
      <c r="JL127" s="160">
        <f t="shared" si="2628"/>
        <v>0</v>
      </c>
      <c r="JM127" s="160">
        <f t="shared" si="2629"/>
        <v>0</v>
      </c>
      <c r="JN127" s="160">
        <f t="shared" si="2630"/>
        <v>0</v>
      </c>
      <c r="JO127" s="160">
        <f t="shared" si="2631"/>
        <v>0</v>
      </c>
      <c r="JP127" s="161">
        <f t="shared" ref="JP127:JQ127" si="3155">JP126</f>
        <v>18</v>
      </c>
      <c r="JQ127" s="175">
        <f t="shared" si="3155"/>
        <v>1181</v>
      </c>
      <c r="JR127" s="163" t="str">
        <f t="shared" si="3133"/>
        <v>1</v>
      </c>
      <c r="JS127" s="164" t="str">
        <f t="shared" si="272"/>
        <v/>
      </c>
      <c r="JT127" s="165">
        <f t="shared" si="273"/>
        <v>0</v>
      </c>
      <c r="JU127" s="166"/>
      <c r="JV127" s="166"/>
      <c r="JW127" s="166"/>
      <c r="JX127" s="168"/>
      <c r="JY127" s="168"/>
      <c r="JZ127" s="170" t="str">
        <f t="shared" si="274"/>
        <v>0</v>
      </c>
      <c r="KA127" s="170">
        <f t="shared" si="2634"/>
        <v>0</v>
      </c>
      <c r="KB127" s="168">
        <f t="shared" si="2635"/>
        <v>0</v>
      </c>
      <c r="KC127" s="168">
        <f t="shared" si="2636"/>
        <v>0</v>
      </c>
      <c r="KD127" s="168">
        <f t="shared" si="2637"/>
        <v>0</v>
      </c>
      <c r="KE127" s="168">
        <f t="shared" si="2638"/>
        <v>0</v>
      </c>
      <c r="KF127" s="154">
        <f t="shared" ref="KF127:KG127" si="3156">KF126</f>
        <v>19</v>
      </c>
      <c r="KG127" s="173">
        <f t="shared" si="3156"/>
        <v>1182</v>
      </c>
      <c r="KH127" s="156" t="str">
        <f t="shared" si="3135"/>
        <v>1</v>
      </c>
      <c r="KI127" s="157" t="str">
        <f t="shared" si="282"/>
        <v/>
      </c>
      <c r="KJ127" s="158">
        <f t="shared" si="283"/>
        <v>0</v>
      </c>
      <c r="KK127" s="159"/>
      <c r="KL127" s="159"/>
      <c r="KM127" s="159"/>
      <c r="KN127" s="160"/>
      <c r="KO127" s="160"/>
      <c r="KP127" s="171" t="str">
        <f t="shared" si="284"/>
        <v>0</v>
      </c>
      <c r="KQ127" s="171">
        <f t="shared" si="2641"/>
        <v>0</v>
      </c>
      <c r="KR127" s="160">
        <f t="shared" si="2642"/>
        <v>0</v>
      </c>
      <c r="KS127" s="160">
        <f t="shared" si="2643"/>
        <v>0</v>
      </c>
      <c r="KT127" s="160">
        <f t="shared" si="2644"/>
        <v>0</v>
      </c>
      <c r="KU127" s="160">
        <f t="shared" si="2645"/>
        <v>0</v>
      </c>
      <c r="KV127" s="161">
        <f t="shared" ref="KV127:KW127" si="3157">KV126</f>
        <v>20</v>
      </c>
      <c r="KW127" s="175">
        <f t="shared" si="3157"/>
        <v>1183</v>
      </c>
      <c r="KX127" s="163" t="str">
        <f t="shared" si="3137"/>
        <v>1</v>
      </c>
      <c r="KY127" s="164" t="str">
        <f t="shared" si="292"/>
        <v/>
      </c>
      <c r="KZ127" s="165">
        <f t="shared" si="293"/>
        <v>0</v>
      </c>
      <c r="LA127" s="166"/>
      <c r="LB127" s="166"/>
      <c r="LC127" s="166"/>
      <c r="LD127" s="168"/>
      <c r="LE127" s="168"/>
      <c r="LF127" s="170" t="str">
        <f t="shared" si="294"/>
        <v>0</v>
      </c>
      <c r="LG127" s="170">
        <f t="shared" si="2648"/>
        <v>0</v>
      </c>
      <c r="LH127" s="168">
        <f t="shared" si="2649"/>
        <v>0</v>
      </c>
      <c r="LI127" s="168">
        <f t="shared" si="2650"/>
        <v>0</v>
      </c>
      <c r="LJ127" s="168">
        <f t="shared" si="2651"/>
        <v>0</v>
      </c>
      <c r="LK127" s="168">
        <f t="shared" si="2652"/>
        <v>0</v>
      </c>
      <c r="LL127" s="172"/>
      <c r="LM127" s="172"/>
      <c r="LN127" s="168" t="str">
        <f t="shared" si="2653"/>
        <v>#REF!</v>
      </c>
      <c r="LO127" s="168" t="str">
        <f t="shared" si="2654"/>
        <v>#REF!</v>
      </c>
      <c r="LP127" s="168" t="str">
        <f t="shared" si="2655"/>
        <v>#REF!</v>
      </c>
      <c r="LQ127" s="168" t="str">
        <f t="shared" si="2656"/>
        <v>#REF!</v>
      </c>
    </row>
    <row r="128" ht="15.75" customHeight="1">
      <c r="A128" s="151">
        <v>46230.0</v>
      </c>
      <c r="B128" s="152" t="s">
        <v>32</v>
      </c>
      <c r="C128" s="153">
        <f t="shared" si="99"/>
        <v>0</v>
      </c>
      <c r="D128" s="154">
        <f t="shared" ref="D128:E128" si="3158">D127</f>
        <v>1</v>
      </c>
      <c r="E128" s="173">
        <f t="shared" si="3158"/>
        <v>1164</v>
      </c>
      <c r="F128" s="156" t="str">
        <f t="shared" si="3099"/>
        <v>1</v>
      </c>
      <c r="G128" s="157">
        <f t="shared" si="102"/>
        <v>1</v>
      </c>
      <c r="H128" s="158">
        <f t="shared" si="103"/>
        <v>0</v>
      </c>
      <c r="I128" s="159"/>
      <c r="J128" s="159"/>
      <c r="K128" s="159"/>
      <c r="L128" s="78"/>
      <c r="M128" s="79"/>
      <c r="N128" s="77" t="str">
        <f t="shared" si="104"/>
        <v>0</v>
      </c>
      <c r="O128" s="81">
        <f t="shared" si="2515"/>
        <v>0</v>
      </c>
      <c r="P128" s="160">
        <f t="shared" si="2516"/>
        <v>0</v>
      </c>
      <c r="Q128" s="160">
        <f t="shared" si="2517"/>
        <v>0</v>
      </c>
      <c r="R128" s="160">
        <f t="shared" si="2518"/>
        <v>0</v>
      </c>
      <c r="S128" s="160">
        <f t="shared" si="2519"/>
        <v>0</v>
      </c>
      <c r="T128" s="161">
        <f t="shared" ref="T128:U128" si="3159">T127</f>
        <v>2</v>
      </c>
      <c r="U128" s="175">
        <f t="shared" si="3159"/>
        <v>1165</v>
      </c>
      <c r="V128" s="163" t="str">
        <f t="shared" si="3101"/>
        <v>1</v>
      </c>
      <c r="W128" s="164">
        <f t="shared" si="112"/>
        <v>1</v>
      </c>
      <c r="X128" s="165">
        <f t="shared" si="113"/>
        <v>0</v>
      </c>
      <c r="Y128" s="166"/>
      <c r="Z128" s="166"/>
      <c r="AA128" s="166"/>
      <c r="AB128" s="84"/>
      <c r="AC128" s="85"/>
      <c r="AD128" s="83" t="str">
        <f t="shared" si="114"/>
        <v>0</v>
      </c>
      <c r="AE128" s="167">
        <f t="shared" si="2522"/>
        <v>0</v>
      </c>
      <c r="AF128" s="168">
        <f t="shared" si="2523"/>
        <v>0</v>
      </c>
      <c r="AG128" s="168">
        <f t="shared" si="2524"/>
        <v>0</v>
      </c>
      <c r="AH128" s="168">
        <f t="shared" si="2525"/>
        <v>0</v>
      </c>
      <c r="AI128" s="168">
        <f t="shared" si="2526"/>
        <v>0</v>
      </c>
      <c r="AJ128" s="154">
        <f t="shared" ref="AJ128:AK128" si="3160">AJ127</f>
        <v>3</v>
      </c>
      <c r="AK128" s="173">
        <f t="shared" si="3160"/>
        <v>1166</v>
      </c>
      <c r="AL128" s="156" t="str">
        <f t="shared" si="3103"/>
        <v>1</v>
      </c>
      <c r="AM128" s="157">
        <f t="shared" si="122"/>
        <v>2</v>
      </c>
      <c r="AN128" s="158">
        <f t="shared" si="123"/>
        <v>0</v>
      </c>
      <c r="AO128" s="159"/>
      <c r="AP128" s="159"/>
      <c r="AQ128" s="159"/>
      <c r="AR128" s="78"/>
      <c r="AS128" s="79"/>
      <c r="AT128" s="77" t="str">
        <f t="shared" si="124"/>
        <v>0</v>
      </c>
      <c r="AU128" s="81">
        <f t="shared" si="2529"/>
        <v>0</v>
      </c>
      <c r="AV128" s="160">
        <f t="shared" si="2530"/>
        <v>0</v>
      </c>
      <c r="AW128" s="160">
        <f t="shared" si="2531"/>
        <v>0</v>
      </c>
      <c r="AX128" s="160">
        <f t="shared" si="2532"/>
        <v>0</v>
      </c>
      <c r="AY128" s="160">
        <f t="shared" si="2533"/>
        <v>0</v>
      </c>
      <c r="AZ128" s="161">
        <f t="shared" ref="AZ128:BA128" si="3161">AZ127</f>
        <v>4</v>
      </c>
      <c r="BA128" s="175">
        <f t="shared" si="3161"/>
        <v>1167</v>
      </c>
      <c r="BB128" s="163" t="str">
        <f t="shared" si="3105"/>
        <v>1</v>
      </c>
      <c r="BC128" s="164">
        <f t="shared" si="132"/>
        <v>4</v>
      </c>
      <c r="BD128" s="165">
        <f t="shared" si="133"/>
        <v>0</v>
      </c>
      <c r="BE128" s="166"/>
      <c r="BF128" s="166"/>
      <c r="BG128" s="166"/>
      <c r="BH128" s="84"/>
      <c r="BI128" s="85"/>
      <c r="BJ128" s="83" t="str">
        <f t="shared" si="134"/>
        <v>0</v>
      </c>
      <c r="BK128" s="167">
        <f t="shared" si="2536"/>
        <v>0</v>
      </c>
      <c r="BL128" s="168">
        <f t="shared" si="2537"/>
        <v>0</v>
      </c>
      <c r="BM128" s="168">
        <f t="shared" si="2538"/>
        <v>0</v>
      </c>
      <c r="BN128" s="168">
        <f t="shared" si="2539"/>
        <v>0</v>
      </c>
      <c r="BO128" s="168">
        <f t="shared" si="2540"/>
        <v>0</v>
      </c>
      <c r="BP128" s="154">
        <f t="shared" ref="BP128:BQ128" si="3162">BP127</f>
        <v>5</v>
      </c>
      <c r="BQ128" s="173">
        <f t="shared" si="3162"/>
        <v>1168</v>
      </c>
      <c r="BR128" s="156" t="str">
        <f t="shared" si="3107"/>
        <v>1</v>
      </c>
      <c r="BS128" s="157">
        <f t="shared" si="142"/>
        <v>4</v>
      </c>
      <c r="BT128" s="158">
        <f t="shared" si="143"/>
        <v>0</v>
      </c>
      <c r="BU128" s="159"/>
      <c r="BV128" s="159"/>
      <c r="BW128" s="159"/>
      <c r="BX128" s="78"/>
      <c r="BY128" s="79"/>
      <c r="BZ128" s="77" t="str">
        <f t="shared" si="144"/>
        <v>0</v>
      </c>
      <c r="CA128" s="81">
        <f t="shared" si="2543"/>
        <v>0</v>
      </c>
      <c r="CB128" s="160">
        <f t="shared" si="2544"/>
        <v>0</v>
      </c>
      <c r="CC128" s="160">
        <f t="shared" si="2545"/>
        <v>0</v>
      </c>
      <c r="CD128" s="160">
        <f t="shared" si="2546"/>
        <v>0</v>
      </c>
      <c r="CE128" s="160">
        <f t="shared" si="2547"/>
        <v>0</v>
      </c>
      <c r="CF128" s="161">
        <f t="shared" ref="CF128:CG128" si="3163">CF127</f>
        <v>6</v>
      </c>
      <c r="CG128" s="175">
        <f t="shared" si="3163"/>
        <v>1169</v>
      </c>
      <c r="CH128" s="163" t="str">
        <f t="shared" si="3109"/>
        <v>1</v>
      </c>
      <c r="CI128" s="164">
        <f t="shared" si="152"/>
        <v>2</v>
      </c>
      <c r="CJ128" s="165">
        <f t="shared" si="153"/>
        <v>0</v>
      </c>
      <c r="CK128" s="166"/>
      <c r="CL128" s="166"/>
      <c r="CM128" s="166"/>
      <c r="CN128" s="84"/>
      <c r="CO128" s="85"/>
      <c r="CP128" s="83" t="str">
        <f t="shared" si="154"/>
        <v>0</v>
      </c>
      <c r="CQ128" s="167">
        <f t="shared" si="2550"/>
        <v>0</v>
      </c>
      <c r="CR128" s="168">
        <f t="shared" si="2551"/>
        <v>0</v>
      </c>
      <c r="CS128" s="168">
        <f t="shared" si="2552"/>
        <v>0</v>
      </c>
      <c r="CT128" s="168">
        <f t="shared" si="2553"/>
        <v>0</v>
      </c>
      <c r="CU128" s="168">
        <f t="shared" si="2554"/>
        <v>0</v>
      </c>
      <c r="CV128" s="154">
        <f t="shared" ref="CV128:CW128" si="3164">CV127</f>
        <v>7</v>
      </c>
      <c r="CW128" s="173">
        <f t="shared" si="3164"/>
        <v>1170</v>
      </c>
      <c r="CX128" s="156" t="str">
        <f t="shared" si="3111"/>
        <v>1</v>
      </c>
      <c r="CY128" s="157">
        <f t="shared" si="162"/>
        <v>2</v>
      </c>
      <c r="CZ128" s="158">
        <f t="shared" si="163"/>
        <v>0</v>
      </c>
      <c r="DA128" s="159"/>
      <c r="DB128" s="159"/>
      <c r="DC128" s="159"/>
      <c r="DD128" s="78"/>
      <c r="DE128" s="79"/>
      <c r="DF128" s="77" t="str">
        <f t="shared" si="164"/>
        <v>0</v>
      </c>
      <c r="DG128" s="81">
        <f t="shared" si="2557"/>
        <v>0</v>
      </c>
      <c r="DH128" s="160">
        <f t="shared" si="2558"/>
        <v>0</v>
      </c>
      <c r="DI128" s="160">
        <f t="shared" si="2559"/>
        <v>0</v>
      </c>
      <c r="DJ128" s="160">
        <f t="shared" si="2560"/>
        <v>0</v>
      </c>
      <c r="DK128" s="160">
        <f t="shared" si="2561"/>
        <v>0</v>
      </c>
      <c r="DL128" s="161">
        <f t="shared" ref="DL128:DM128" si="3165">DL127</f>
        <v>8</v>
      </c>
      <c r="DM128" s="175">
        <f t="shared" si="3165"/>
        <v>1171</v>
      </c>
      <c r="DN128" s="163" t="str">
        <f t="shared" si="3113"/>
        <v>1</v>
      </c>
      <c r="DO128" s="164">
        <f t="shared" si="172"/>
        <v>2</v>
      </c>
      <c r="DP128" s="165">
        <f t="shared" si="173"/>
        <v>0</v>
      </c>
      <c r="DQ128" s="166"/>
      <c r="DR128" s="166"/>
      <c r="DS128" s="166"/>
      <c r="DT128" s="84"/>
      <c r="DU128" s="85"/>
      <c r="DV128" s="83" t="str">
        <f t="shared" si="174"/>
        <v>0</v>
      </c>
      <c r="DW128" s="167">
        <f t="shared" si="2564"/>
        <v>0</v>
      </c>
      <c r="DX128" s="168">
        <f t="shared" si="2565"/>
        <v>0</v>
      </c>
      <c r="DY128" s="168">
        <f t="shared" si="2566"/>
        <v>0</v>
      </c>
      <c r="DZ128" s="168">
        <f t="shared" si="2567"/>
        <v>0</v>
      </c>
      <c r="EA128" s="168">
        <f t="shared" si="2568"/>
        <v>0</v>
      </c>
      <c r="EB128" s="154">
        <f t="shared" ref="EB128:EC128" si="3166">EB127</f>
        <v>9</v>
      </c>
      <c r="EC128" s="173">
        <f t="shared" si="3166"/>
        <v>1172</v>
      </c>
      <c r="ED128" s="156" t="str">
        <f t="shared" si="3115"/>
        <v>1</v>
      </c>
      <c r="EE128" s="157">
        <f t="shared" si="182"/>
        <v>5</v>
      </c>
      <c r="EF128" s="169">
        <f t="shared" si="183"/>
        <v>0</v>
      </c>
      <c r="EG128" s="159"/>
      <c r="EH128" s="159"/>
      <c r="EI128" s="159"/>
      <c r="EJ128" s="78"/>
      <c r="EK128" s="79"/>
      <c r="EL128" s="77" t="str">
        <f t="shared" si="184"/>
        <v>0</v>
      </c>
      <c r="EM128" s="81">
        <f t="shared" si="2571"/>
        <v>0</v>
      </c>
      <c r="EN128" s="160">
        <f t="shared" si="2572"/>
        <v>0</v>
      </c>
      <c r="EO128" s="160">
        <f t="shared" si="2573"/>
        <v>0</v>
      </c>
      <c r="EP128" s="160">
        <f t="shared" si="2574"/>
        <v>0</v>
      </c>
      <c r="EQ128" s="160">
        <f t="shared" si="2575"/>
        <v>0</v>
      </c>
      <c r="ER128" s="161">
        <f t="shared" ref="ER128:ES128" si="3167">ER127</f>
        <v>10</v>
      </c>
      <c r="ES128" s="175">
        <f t="shared" si="3167"/>
        <v>1173</v>
      </c>
      <c r="ET128" s="163" t="str">
        <f t="shared" si="3117"/>
        <v>1</v>
      </c>
      <c r="EU128" s="164">
        <f t="shared" si="192"/>
        <v>19</v>
      </c>
      <c r="EV128" s="165">
        <f t="shared" si="193"/>
        <v>0</v>
      </c>
      <c r="EW128" s="166"/>
      <c r="EX128" s="166"/>
      <c r="EY128" s="166"/>
      <c r="EZ128" s="84"/>
      <c r="FA128" s="85"/>
      <c r="FB128" s="83" t="str">
        <f t="shared" si="194"/>
        <v>0</v>
      </c>
      <c r="FC128" s="167">
        <f t="shared" si="2578"/>
        <v>0</v>
      </c>
      <c r="FD128" s="168">
        <f t="shared" si="2579"/>
        <v>0</v>
      </c>
      <c r="FE128" s="168">
        <f t="shared" si="2580"/>
        <v>0</v>
      </c>
      <c r="FF128" s="168">
        <f t="shared" si="2581"/>
        <v>0</v>
      </c>
      <c r="FG128" s="168">
        <f t="shared" si="2582"/>
        <v>0</v>
      </c>
      <c r="FH128" s="154">
        <f t="shared" ref="FH128:FI128" si="3168">FH127</f>
        <v>11</v>
      </c>
      <c r="FI128" s="173">
        <f t="shared" si="3168"/>
        <v>1174</v>
      </c>
      <c r="FJ128" s="156" t="str">
        <f t="shared" si="3119"/>
        <v>1</v>
      </c>
      <c r="FK128" s="157">
        <f t="shared" si="202"/>
        <v>4</v>
      </c>
      <c r="FL128" s="158">
        <f t="shared" si="203"/>
        <v>0</v>
      </c>
      <c r="FM128" s="159"/>
      <c r="FN128" s="159"/>
      <c r="FO128" s="159"/>
      <c r="FP128" s="78"/>
      <c r="FQ128" s="79"/>
      <c r="FR128" s="77" t="str">
        <f t="shared" si="204"/>
        <v>0</v>
      </c>
      <c r="FS128" s="81">
        <f t="shared" si="2585"/>
        <v>0</v>
      </c>
      <c r="FT128" s="160">
        <f t="shared" si="2586"/>
        <v>0</v>
      </c>
      <c r="FU128" s="160">
        <f t="shared" si="2587"/>
        <v>0</v>
      </c>
      <c r="FV128" s="160">
        <f t="shared" si="2588"/>
        <v>0</v>
      </c>
      <c r="FW128" s="160">
        <f t="shared" si="2589"/>
        <v>0</v>
      </c>
      <c r="FX128" s="161">
        <f t="shared" ref="FX128:FY128" si="3169">FX127</f>
        <v>12</v>
      </c>
      <c r="FY128" s="175">
        <f t="shared" si="3169"/>
        <v>1175</v>
      </c>
      <c r="FZ128" s="163" t="str">
        <f t="shared" si="3121"/>
        <v>1</v>
      </c>
      <c r="GA128" s="164">
        <f t="shared" si="212"/>
        <v>2</v>
      </c>
      <c r="GB128" s="165">
        <f t="shared" si="213"/>
        <v>0</v>
      </c>
      <c r="GC128" s="166"/>
      <c r="GD128" s="166"/>
      <c r="GE128" s="166"/>
      <c r="GF128" s="84"/>
      <c r="GG128" s="85"/>
      <c r="GH128" s="83" t="str">
        <f t="shared" si="214"/>
        <v>0</v>
      </c>
      <c r="GI128" s="167">
        <f t="shared" si="2592"/>
        <v>0</v>
      </c>
      <c r="GJ128" s="168">
        <f t="shared" si="2593"/>
        <v>0</v>
      </c>
      <c r="GK128" s="168">
        <f t="shared" si="2594"/>
        <v>0</v>
      </c>
      <c r="GL128" s="168">
        <f t="shared" si="2595"/>
        <v>0</v>
      </c>
      <c r="GM128" s="168">
        <f t="shared" si="2596"/>
        <v>0</v>
      </c>
      <c r="GN128" s="154">
        <f t="shared" ref="GN128:GO128" si="3170">GN127</f>
        <v>13</v>
      </c>
      <c r="GO128" s="173">
        <f t="shared" si="3170"/>
        <v>1176</v>
      </c>
      <c r="GP128" s="156" t="str">
        <f t="shared" si="3123"/>
        <v>1</v>
      </c>
      <c r="GQ128" s="157">
        <f t="shared" si="222"/>
        <v>3</v>
      </c>
      <c r="GR128" s="158">
        <f t="shared" si="223"/>
        <v>0</v>
      </c>
      <c r="GS128" s="159"/>
      <c r="GT128" s="159"/>
      <c r="GU128" s="159"/>
      <c r="GV128" s="78"/>
      <c r="GW128" s="79"/>
      <c r="GX128" s="77" t="str">
        <f t="shared" si="224"/>
        <v>0</v>
      </c>
      <c r="GY128" s="81">
        <f t="shared" si="2599"/>
        <v>0</v>
      </c>
      <c r="GZ128" s="160">
        <f t="shared" si="2600"/>
        <v>0</v>
      </c>
      <c r="HA128" s="160">
        <f t="shared" si="2601"/>
        <v>0</v>
      </c>
      <c r="HB128" s="160">
        <f t="shared" si="2602"/>
        <v>0</v>
      </c>
      <c r="HC128" s="160">
        <f t="shared" si="2603"/>
        <v>0</v>
      </c>
      <c r="HD128" s="161">
        <f t="shared" ref="HD128:HE128" si="3171">HD127</f>
        <v>14</v>
      </c>
      <c r="HE128" s="175">
        <f t="shared" si="3171"/>
        <v>1177</v>
      </c>
      <c r="HF128" s="163" t="str">
        <f t="shared" si="3125"/>
        <v>1</v>
      </c>
      <c r="HG128" s="164">
        <f t="shared" si="232"/>
        <v>5</v>
      </c>
      <c r="HH128" s="165">
        <f t="shared" si="233"/>
        <v>0</v>
      </c>
      <c r="HI128" s="166"/>
      <c r="HJ128" s="166"/>
      <c r="HK128" s="166"/>
      <c r="HL128" s="84"/>
      <c r="HM128" s="85"/>
      <c r="HN128" s="83" t="str">
        <f t="shared" si="234"/>
        <v>0</v>
      </c>
      <c r="HO128" s="167">
        <f t="shared" si="2606"/>
        <v>0</v>
      </c>
      <c r="HP128" s="168">
        <f t="shared" si="2607"/>
        <v>0</v>
      </c>
      <c r="HQ128" s="168">
        <f t="shared" si="2608"/>
        <v>0</v>
      </c>
      <c r="HR128" s="168">
        <f t="shared" si="2609"/>
        <v>0</v>
      </c>
      <c r="HS128" s="168">
        <f t="shared" si="2610"/>
        <v>0</v>
      </c>
      <c r="HT128" s="154">
        <f t="shared" ref="HT128:HU128" si="3172">HT127</f>
        <v>15</v>
      </c>
      <c r="HU128" s="173">
        <f t="shared" si="3172"/>
        <v>1178</v>
      </c>
      <c r="HV128" s="156" t="str">
        <f t="shared" si="3127"/>
        <v>1</v>
      </c>
      <c r="HW128" s="157" t="str">
        <f t="shared" si="242"/>
        <v/>
      </c>
      <c r="HX128" s="169">
        <f t="shared" si="243"/>
        <v>0</v>
      </c>
      <c r="HY128" s="159"/>
      <c r="HZ128" s="159"/>
      <c r="IA128" s="159"/>
      <c r="IB128" s="160"/>
      <c r="IC128" s="160"/>
      <c r="ID128" s="160" t="str">
        <f t="shared" si="244"/>
        <v>0</v>
      </c>
      <c r="IE128" s="160">
        <f t="shared" si="2613"/>
        <v>0</v>
      </c>
      <c r="IF128" s="160">
        <f t="shared" si="2614"/>
        <v>0</v>
      </c>
      <c r="IG128" s="160">
        <f t="shared" si="2615"/>
        <v>0</v>
      </c>
      <c r="IH128" s="160">
        <f t="shared" si="2616"/>
        <v>0</v>
      </c>
      <c r="II128" s="160">
        <f t="shared" si="2617"/>
        <v>0</v>
      </c>
      <c r="IJ128" s="161">
        <f t="shared" ref="IJ128:IK128" si="3173">IJ127</f>
        <v>16</v>
      </c>
      <c r="IK128" s="175">
        <f t="shared" si="3173"/>
        <v>1179</v>
      </c>
      <c r="IL128" s="163" t="str">
        <f t="shared" si="3129"/>
        <v>1</v>
      </c>
      <c r="IM128" s="164" t="str">
        <f t="shared" si="252"/>
        <v/>
      </c>
      <c r="IN128" s="165">
        <f t="shared" si="253"/>
        <v>0</v>
      </c>
      <c r="IO128" s="166"/>
      <c r="IP128" s="166"/>
      <c r="IQ128" s="166"/>
      <c r="IR128" s="168"/>
      <c r="IS128" s="168"/>
      <c r="IT128" s="170" t="str">
        <f t="shared" si="254"/>
        <v>0</v>
      </c>
      <c r="IU128" s="170">
        <f t="shared" si="2620"/>
        <v>0</v>
      </c>
      <c r="IV128" s="168">
        <f t="shared" si="2621"/>
        <v>0</v>
      </c>
      <c r="IW128" s="168">
        <f t="shared" si="2622"/>
        <v>0</v>
      </c>
      <c r="IX128" s="168">
        <f t="shared" si="2623"/>
        <v>0</v>
      </c>
      <c r="IY128" s="168">
        <f t="shared" si="2624"/>
        <v>0</v>
      </c>
      <c r="IZ128" s="154">
        <f t="shared" ref="IZ128:JA128" si="3174">IZ127</f>
        <v>17</v>
      </c>
      <c r="JA128" s="173">
        <f t="shared" si="3174"/>
        <v>1180</v>
      </c>
      <c r="JB128" s="156" t="str">
        <f t="shared" si="3131"/>
        <v>1</v>
      </c>
      <c r="JC128" s="157" t="str">
        <f t="shared" si="262"/>
        <v/>
      </c>
      <c r="JD128" s="158">
        <f t="shared" si="263"/>
        <v>0</v>
      </c>
      <c r="JE128" s="159"/>
      <c r="JF128" s="159"/>
      <c r="JG128" s="159"/>
      <c r="JH128" s="160"/>
      <c r="JI128" s="160"/>
      <c r="JJ128" s="171" t="str">
        <f t="shared" si="264"/>
        <v>0</v>
      </c>
      <c r="JK128" s="171">
        <f t="shared" si="2627"/>
        <v>0</v>
      </c>
      <c r="JL128" s="160">
        <f t="shared" si="2628"/>
        <v>0</v>
      </c>
      <c r="JM128" s="160">
        <f t="shared" si="2629"/>
        <v>0</v>
      </c>
      <c r="JN128" s="160">
        <f t="shared" si="2630"/>
        <v>0</v>
      </c>
      <c r="JO128" s="160">
        <f t="shared" si="2631"/>
        <v>0</v>
      </c>
      <c r="JP128" s="161">
        <f t="shared" ref="JP128:JQ128" si="3175">JP127</f>
        <v>18</v>
      </c>
      <c r="JQ128" s="175">
        <f t="shared" si="3175"/>
        <v>1181</v>
      </c>
      <c r="JR128" s="163" t="str">
        <f t="shared" si="3133"/>
        <v>1</v>
      </c>
      <c r="JS128" s="164" t="str">
        <f t="shared" si="272"/>
        <v/>
      </c>
      <c r="JT128" s="165">
        <f t="shared" si="273"/>
        <v>0</v>
      </c>
      <c r="JU128" s="166"/>
      <c r="JV128" s="166"/>
      <c r="JW128" s="166"/>
      <c r="JX128" s="168"/>
      <c r="JY128" s="168"/>
      <c r="JZ128" s="170" t="str">
        <f t="shared" si="274"/>
        <v>0</v>
      </c>
      <c r="KA128" s="170">
        <f t="shared" si="2634"/>
        <v>0</v>
      </c>
      <c r="KB128" s="168">
        <f t="shared" si="2635"/>
        <v>0</v>
      </c>
      <c r="KC128" s="168">
        <f t="shared" si="2636"/>
        <v>0</v>
      </c>
      <c r="KD128" s="168">
        <f t="shared" si="2637"/>
        <v>0</v>
      </c>
      <c r="KE128" s="168">
        <f t="shared" si="2638"/>
        <v>0</v>
      </c>
      <c r="KF128" s="154">
        <f t="shared" ref="KF128:KG128" si="3176">KF127</f>
        <v>19</v>
      </c>
      <c r="KG128" s="173">
        <f t="shared" si="3176"/>
        <v>1182</v>
      </c>
      <c r="KH128" s="156" t="str">
        <f t="shared" si="3135"/>
        <v>1</v>
      </c>
      <c r="KI128" s="157" t="str">
        <f t="shared" si="282"/>
        <v/>
      </c>
      <c r="KJ128" s="158">
        <f t="shared" si="283"/>
        <v>0</v>
      </c>
      <c r="KK128" s="159"/>
      <c r="KL128" s="159"/>
      <c r="KM128" s="159"/>
      <c r="KN128" s="160"/>
      <c r="KO128" s="160"/>
      <c r="KP128" s="171" t="str">
        <f t="shared" si="284"/>
        <v>0</v>
      </c>
      <c r="KQ128" s="171">
        <f t="shared" si="2641"/>
        <v>0</v>
      </c>
      <c r="KR128" s="160">
        <f t="shared" si="2642"/>
        <v>0</v>
      </c>
      <c r="KS128" s="160">
        <f t="shared" si="2643"/>
        <v>0</v>
      </c>
      <c r="KT128" s="160">
        <f t="shared" si="2644"/>
        <v>0</v>
      </c>
      <c r="KU128" s="160">
        <f t="shared" si="2645"/>
        <v>0</v>
      </c>
      <c r="KV128" s="161">
        <f t="shared" ref="KV128:KW128" si="3177">KV127</f>
        <v>20</v>
      </c>
      <c r="KW128" s="175">
        <f t="shared" si="3177"/>
        <v>1183</v>
      </c>
      <c r="KX128" s="163" t="str">
        <f t="shared" si="3137"/>
        <v>1</v>
      </c>
      <c r="KY128" s="164" t="str">
        <f t="shared" si="292"/>
        <v/>
      </c>
      <c r="KZ128" s="165">
        <f t="shared" si="293"/>
        <v>0</v>
      </c>
      <c r="LA128" s="166"/>
      <c r="LB128" s="166"/>
      <c r="LC128" s="166"/>
      <c r="LD128" s="168"/>
      <c r="LE128" s="168"/>
      <c r="LF128" s="170" t="str">
        <f t="shared" si="294"/>
        <v>0</v>
      </c>
      <c r="LG128" s="170">
        <f t="shared" si="2648"/>
        <v>0</v>
      </c>
      <c r="LH128" s="168">
        <f t="shared" si="2649"/>
        <v>0</v>
      </c>
      <c r="LI128" s="168">
        <f t="shared" si="2650"/>
        <v>0</v>
      </c>
      <c r="LJ128" s="168">
        <f t="shared" si="2651"/>
        <v>0</v>
      </c>
      <c r="LK128" s="168">
        <f t="shared" si="2652"/>
        <v>0</v>
      </c>
      <c r="LL128" s="172"/>
      <c r="LM128" s="172"/>
      <c r="LN128" s="168" t="str">
        <f t="shared" si="2653"/>
        <v>#REF!</v>
      </c>
      <c r="LO128" s="168" t="str">
        <f t="shared" si="2654"/>
        <v>#REF!</v>
      </c>
      <c r="LP128" s="168" t="str">
        <f t="shared" si="2655"/>
        <v>#REF!</v>
      </c>
      <c r="LQ128" s="168" t="str">
        <f t="shared" si="2656"/>
        <v>#REF!</v>
      </c>
    </row>
    <row r="129" ht="15.75" customHeight="1">
      <c r="A129" s="151">
        <v>46231.0</v>
      </c>
      <c r="B129" s="152" t="s">
        <v>33</v>
      </c>
      <c r="C129" s="153">
        <f t="shared" si="99"/>
        <v>0</v>
      </c>
      <c r="D129" s="154">
        <f t="shared" ref="D129:E129" si="3178">D128</f>
        <v>1</v>
      </c>
      <c r="E129" s="173">
        <f t="shared" si="3178"/>
        <v>1164</v>
      </c>
      <c r="F129" s="156" t="str">
        <f t="shared" si="3099"/>
        <v>1</v>
      </c>
      <c r="G129" s="157">
        <f t="shared" si="102"/>
        <v>1</v>
      </c>
      <c r="H129" s="158">
        <f t="shared" si="103"/>
        <v>0</v>
      </c>
      <c r="I129" s="159"/>
      <c r="J129" s="159"/>
      <c r="K129" s="159"/>
      <c r="L129" s="78"/>
      <c r="M129" s="79"/>
      <c r="N129" s="77" t="str">
        <f t="shared" si="104"/>
        <v>0</v>
      </c>
      <c r="O129" s="81">
        <f t="shared" si="2515"/>
        <v>0</v>
      </c>
      <c r="P129" s="160">
        <f t="shared" si="2516"/>
        <v>0</v>
      </c>
      <c r="Q129" s="160">
        <f t="shared" si="2517"/>
        <v>0</v>
      </c>
      <c r="R129" s="160">
        <f t="shared" si="2518"/>
        <v>0</v>
      </c>
      <c r="S129" s="160">
        <f t="shared" si="2519"/>
        <v>0</v>
      </c>
      <c r="T129" s="161">
        <f t="shared" ref="T129:U129" si="3179">T128</f>
        <v>2</v>
      </c>
      <c r="U129" s="175">
        <f t="shared" si="3179"/>
        <v>1165</v>
      </c>
      <c r="V129" s="163" t="str">
        <f t="shared" si="3101"/>
        <v>1</v>
      </c>
      <c r="W129" s="164">
        <f t="shared" si="112"/>
        <v>1</v>
      </c>
      <c r="X129" s="165">
        <f t="shared" si="113"/>
        <v>0</v>
      </c>
      <c r="Y129" s="166"/>
      <c r="Z129" s="166"/>
      <c r="AA129" s="166"/>
      <c r="AB129" s="84"/>
      <c r="AC129" s="85"/>
      <c r="AD129" s="83" t="str">
        <f t="shared" si="114"/>
        <v>0</v>
      </c>
      <c r="AE129" s="167">
        <f t="shared" si="2522"/>
        <v>0</v>
      </c>
      <c r="AF129" s="168">
        <f t="shared" si="2523"/>
        <v>0</v>
      </c>
      <c r="AG129" s="168">
        <f t="shared" si="2524"/>
        <v>0</v>
      </c>
      <c r="AH129" s="168">
        <f t="shared" si="2525"/>
        <v>0</v>
      </c>
      <c r="AI129" s="168">
        <f t="shared" si="2526"/>
        <v>0</v>
      </c>
      <c r="AJ129" s="154">
        <f t="shared" ref="AJ129:AK129" si="3180">AJ128</f>
        <v>3</v>
      </c>
      <c r="AK129" s="173">
        <f t="shared" si="3180"/>
        <v>1166</v>
      </c>
      <c r="AL129" s="156" t="str">
        <f t="shared" si="3103"/>
        <v>1</v>
      </c>
      <c r="AM129" s="157">
        <f t="shared" si="122"/>
        <v>2</v>
      </c>
      <c r="AN129" s="158">
        <f t="shared" si="123"/>
        <v>0</v>
      </c>
      <c r="AO129" s="159"/>
      <c r="AP129" s="159"/>
      <c r="AQ129" s="159"/>
      <c r="AR129" s="78"/>
      <c r="AS129" s="79"/>
      <c r="AT129" s="77" t="str">
        <f t="shared" si="124"/>
        <v>0</v>
      </c>
      <c r="AU129" s="81">
        <f t="shared" si="2529"/>
        <v>0</v>
      </c>
      <c r="AV129" s="160">
        <f t="shared" si="2530"/>
        <v>0</v>
      </c>
      <c r="AW129" s="160">
        <f t="shared" si="2531"/>
        <v>0</v>
      </c>
      <c r="AX129" s="160">
        <f t="shared" si="2532"/>
        <v>0</v>
      </c>
      <c r="AY129" s="160">
        <f t="shared" si="2533"/>
        <v>0</v>
      </c>
      <c r="AZ129" s="161">
        <f t="shared" ref="AZ129:BA129" si="3181">AZ128</f>
        <v>4</v>
      </c>
      <c r="BA129" s="175">
        <f t="shared" si="3181"/>
        <v>1167</v>
      </c>
      <c r="BB129" s="163" t="str">
        <f t="shared" si="3105"/>
        <v>1</v>
      </c>
      <c r="BC129" s="164">
        <f t="shared" si="132"/>
        <v>4</v>
      </c>
      <c r="BD129" s="165">
        <f t="shared" si="133"/>
        <v>0</v>
      </c>
      <c r="BE129" s="166"/>
      <c r="BF129" s="166"/>
      <c r="BG129" s="166"/>
      <c r="BH129" s="84"/>
      <c r="BI129" s="85"/>
      <c r="BJ129" s="83" t="str">
        <f t="shared" si="134"/>
        <v>0</v>
      </c>
      <c r="BK129" s="167">
        <f t="shared" si="2536"/>
        <v>0</v>
      </c>
      <c r="BL129" s="168">
        <f t="shared" si="2537"/>
        <v>0</v>
      </c>
      <c r="BM129" s="168">
        <f t="shared" si="2538"/>
        <v>0</v>
      </c>
      <c r="BN129" s="168">
        <f t="shared" si="2539"/>
        <v>0</v>
      </c>
      <c r="BO129" s="168">
        <f t="shared" si="2540"/>
        <v>0</v>
      </c>
      <c r="BP129" s="154">
        <f t="shared" ref="BP129:BQ129" si="3182">BP128</f>
        <v>5</v>
      </c>
      <c r="BQ129" s="173">
        <f t="shared" si="3182"/>
        <v>1168</v>
      </c>
      <c r="BR129" s="156" t="str">
        <f t="shared" si="3107"/>
        <v>1</v>
      </c>
      <c r="BS129" s="157">
        <f t="shared" si="142"/>
        <v>4</v>
      </c>
      <c r="BT129" s="158">
        <f t="shared" si="143"/>
        <v>0</v>
      </c>
      <c r="BU129" s="159"/>
      <c r="BV129" s="159"/>
      <c r="BW129" s="159"/>
      <c r="BX129" s="78"/>
      <c r="BY129" s="79"/>
      <c r="BZ129" s="77" t="str">
        <f t="shared" si="144"/>
        <v>0</v>
      </c>
      <c r="CA129" s="81">
        <f t="shared" si="2543"/>
        <v>0</v>
      </c>
      <c r="CB129" s="160">
        <f t="shared" si="2544"/>
        <v>0</v>
      </c>
      <c r="CC129" s="160">
        <f t="shared" si="2545"/>
        <v>0</v>
      </c>
      <c r="CD129" s="160">
        <f t="shared" si="2546"/>
        <v>0</v>
      </c>
      <c r="CE129" s="160">
        <f t="shared" si="2547"/>
        <v>0</v>
      </c>
      <c r="CF129" s="161">
        <f t="shared" ref="CF129:CG129" si="3183">CF128</f>
        <v>6</v>
      </c>
      <c r="CG129" s="175">
        <f t="shared" si="3183"/>
        <v>1169</v>
      </c>
      <c r="CH129" s="163" t="str">
        <f t="shared" si="3109"/>
        <v>1</v>
      </c>
      <c r="CI129" s="164">
        <f t="shared" si="152"/>
        <v>2</v>
      </c>
      <c r="CJ129" s="165">
        <f t="shared" si="153"/>
        <v>0</v>
      </c>
      <c r="CK129" s="166"/>
      <c r="CL129" s="166"/>
      <c r="CM129" s="166"/>
      <c r="CN129" s="84"/>
      <c r="CO129" s="85"/>
      <c r="CP129" s="83" t="str">
        <f t="shared" si="154"/>
        <v>0</v>
      </c>
      <c r="CQ129" s="167">
        <f t="shared" si="2550"/>
        <v>0</v>
      </c>
      <c r="CR129" s="168">
        <f t="shared" si="2551"/>
        <v>0</v>
      </c>
      <c r="CS129" s="168">
        <f t="shared" si="2552"/>
        <v>0</v>
      </c>
      <c r="CT129" s="168">
        <f t="shared" si="2553"/>
        <v>0</v>
      </c>
      <c r="CU129" s="168">
        <f t="shared" si="2554"/>
        <v>0</v>
      </c>
      <c r="CV129" s="154">
        <f t="shared" ref="CV129:CW129" si="3184">CV128</f>
        <v>7</v>
      </c>
      <c r="CW129" s="173">
        <f t="shared" si="3184"/>
        <v>1170</v>
      </c>
      <c r="CX129" s="156" t="str">
        <f t="shared" si="3111"/>
        <v>1</v>
      </c>
      <c r="CY129" s="157">
        <f t="shared" si="162"/>
        <v>2</v>
      </c>
      <c r="CZ129" s="158">
        <f t="shared" si="163"/>
        <v>0</v>
      </c>
      <c r="DA129" s="159"/>
      <c r="DB129" s="159"/>
      <c r="DC129" s="159"/>
      <c r="DD129" s="78"/>
      <c r="DE129" s="79"/>
      <c r="DF129" s="77" t="str">
        <f t="shared" si="164"/>
        <v>0</v>
      </c>
      <c r="DG129" s="81">
        <f t="shared" si="2557"/>
        <v>0</v>
      </c>
      <c r="DH129" s="160">
        <f t="shared" si="2558"/>
        <v>0</v>
      </c>
      <c r="DI129" s="160">
        <f t="shared" si="2559"/>
        <v>0</v>
      </c>
      <c r="DJ129" s="160">
        <f t="shared" si="2560"/>
        <v>0</v>
      </c>
      <c r="DK129" s="160">
        <f t="shared" si="2561"/>
        <v>0</v>
      </c>
      <c r="DL129" s="161">
        <f t="shared" ref="DL129:DM129" si="3185">DL128</f>
        <v>8</v>
      </c>
      <c r="DM129" s="175">
        <f t="shared" si="3185"/>
        <v>1171</v>
      </c>
      <c r="DN129" s="163" t="str">
        <f t="shared" si="3113"/>
        <v>1</v>
      </c>
      <c r="DO129" s="164">
        <f t="shared" si="172"/>
        <v>2</v>
      </c>
      <c r="DP129" s="165">
        <f t="shared" si="173"/>
        <v>0</v>
      </c>
      <c r="DQ129" s="166"/>
      <c r="DR129" s="166"/>
      <c r="DS129" s="166"/>
      <c r="DT129" s="84"/>
      <c r="DU129" s="85"/>
      <c r="DV129" s="83" t="str">
        <f t="shared" si="174"/>
        <v>0</v>
      </c>
      <c r="DW129" s="167">
        <f t="shared" si="2564"/>
        <v>0</v>
      </c>
      <c r="DX129" s="168">
        <f t="shared" si="2565"/>
        <v>0</v>
      </c>
      <c r="DY129" s="168">
        <f t="shared" si="2566"/>
        <v>0</v>
      </c>
      <c r="DZ129" s="168">
        <f t="shared" si="2567"/>
        <v>0</v>
      </c>
      <c r="EA129" s="168">
        <f t="shared" si="2568"/>
        <v>0</v>
      </c>
      <c r="EB129" s="154">
        <f t="shared" ref="EB129:EC129" si="3186">EB128</f>
        <v>9</v>
      </c>
      <c r="EC129" s="173">
        <f t="shared" si="3186"/>
        <v>1172</v>
      </c>
      <c r="ED129" s="156" t="str">
        <f t="shared" si="3115"/>
        <v>1</v>
      </c>
      <c r="EE129" s="157">
        <f t="shared" si="182"/>
        <v>5</v>
      </c>
      <c r="EF129" s="169">
        <f t="shared" si="183"/>
        <v>0</v>
      </c>
      <c r="EG129" s="159"/>
      <c r="EH129" s="159"/>
      <c r="EI129" s="159"/>
      <c r="EJ129" s="78"/>
      <c r="EK129" s="79"/>
      <c r="EL129" s="77" t="str">
        <f t="shared" si="184"/>
        <v>0</v>
      </c>
      <c r="EM129" s="81">
        <f t="shared" si="2571"/>
        <v>0</v>
      </c>
      <c r="EN129" s="160">
        <f t="shared" si="2572"/>
        <v>0</v>
      </c>
      <c r="EO129" s="160">
        <f t="shared" si="2573"/>
        <v>0</v>
      </c>
      <c r="EP129" s="160">
        <f t="shared" si="2574"/>
        <v>0</v>
      </c>
      <c r="EQ129" s="160">
        <f t="shared" si="2575"/>
        <v>0</v>
      </c>
      <c r="ER129" s="161">
        <f t="shared" ref="ER129:ES129" si="3187">ER128</f>
        <v>10</v>
      </c>
      <c r="ES129" s="175">
        <f t="shared" si="3187"/>
        <v>1173</v>
      </c>
      <c r="ET129" s="163" t="str">
        <f t="shared" si="3117"/>
        <v>1</v>
      </c>
      <c r="EU129" s="164">
        <f t="shared" si="192"/>
        <v>19</v>
      </c>
      <c r="EV129" s="165">
        <f t="shared" si="193"/>
        <v>0</v>
      </c>
      <c r="EW129" s="166"/>
      <c r="EX129" s="166"/>
      <c r="EY129" s="166"/>
      <c r="EZ129" s="84"/>
      <c r="FA129" s="85"/>
      <c r="FB129" s="83" t="str">
        <f t="shared" si="194"/>
        <v>0</v>
      </c>
      <c r="FC129" s="167">
        <f t="shared" si="2578"/>
        <v>0</v>
      </c>
      <c r="FD129" s="168">
        <f t="shared" si="2579"/>
        <v>0</v>
      </c>
      <c r="FE129" s="168">
        <f t="shared" si="2580"/>
        <v>0</v>
      </c>
      <c r="FF129" s="168">
        <f t="shared" si="2581"/>
        <v>0</v>
      </c>
      <c r="FG129" s="168">
        <f t="shared" si="2582"/>
        <v>0</v>
      </c>
      <c r="FH129" s="154">
        <f t="shared" ref="FH129:FI129" si="3188">FH128</f>
        <v>11</v>
      </c>
      <c r="FI129" s="173">
        <f t="shared" si="3188"/>
        <v>1174</v>
      </c>
      <c r="FJ129" s="156" t="str">
        <f t="shared" si="3119"/>
        <v>1</v>
      </c>
      <c r="FK129" s="157">
        <f t="shared" si="202"/>
        <v>4</v>
      </c>
      <c r="FL129" s="158">
        <f t="shared" si="203"/>
        <v>0</v>
      </c>
      <c r="FM129" s="159"/>
      <c r="FN129" s="159"/>
      <c r="FO129" s="159"/>
      <c r="FP129" s="78"/>
      <c r="FQ129" s="79"/>
      <c r="FR129" s="77" t="str">
        <f t="shared" si="204"/>
        <v>0</v>
      </c>
      <c r="FS129" s="81">
        <f t="shared" si="2585"/>
        <v>0</v>
      </c>
      <c r="FT129" s="160">
        <f t="shared" si="2586"/>
        <v>0</v>
      </c>
      <c r="FU129" s="160">
        <f t="shared" si="2587"/>
        <v>0</v>
      </c>
      <c r="FV129" s="160">
        <f t="shared" si="2588"/>
        <v>0</v>
      </c>
      <c r="FW129" s="160">
        <f t="shared" si="2589"/>
        <v>0</v>
      </c>
      <c r="FX129" s="161">
        <f t="shared" ref="FX129:FY129" si="3189">FX128</f>
        <v>12</v>
      </c>
      <c r="FY129" s="175">
        <f t="shared" si="3189"/>
        <v>1175</v>
      </c>
      <c r="FZ129" s="163" t="str">
        <f t="shared" si="3121"/>
        <v>1</v>
      </c>
      <c r="GA129" s="164">
        <f t="shared" si="212"/>
        <v>2</v>
      </c>
      <c r="GB129" s="165">
        <f t="shared" si="213"/>
        <v>0</v>
      </c>
      <c r="GC129" s="166"/>
      <c r="GD129" s="166"/>
      <c r="GE129" s="166"/>
      <c r="GF129" s="84"/>
      <c r="GG129" s="85"/>
      <c r="GH129" s="83" t="str">
        <f t="shared" si="214"/>
        <v>0</v>
      </c>
      <c r="GI129" s="167">
        <f t="shared" si="2592"/>
        <v>0</v>
      </c>
      <c r="GJ129" s="168">
        <f t="shared" si="2593"/>
        <v>0</v>
      </c>
      <c r="GK129" s="168">
        <f t="shared" si="2594"/>
        <v>0</v>
      </c>
      <c r="GL129" s="168">
        <f t="shared" si="2595"/>
        <v>0</v>
      </c>
      <c r="GM129" s="168">
        <f t="shared" si="2596"/>
        <v>0</v>
      </c>
      <c r="GN129" s="154">
        <f t="shared" ref="GN129:GO129" si="3190">GN128</f>
        <v>13</v>
      </c>
      <c r="GO129" s="173">
        <f t="shared" si="3190"/>
        <v>1176</v>
      </c>
      <c r="GP129" s="156" t="str">
        <f t="shared" si="3123"/>
        <v>1</v>
      </c>
      <c r="GQ129" s="157">
        <f t="shared" si="222"/>
        <v>3</v>
      </c>
      <c r="GR129" s="158">
        <f t="shared" si="223"/>
        <v>0</v>
      </c>
      <c r="GS129" s="159"/>
      <c r="GT129" s="159"/>
      <c r="GU129" s="159"/>
      <c r="GV129" s="78"/>
      <c r="GW129" s="79"/>
      <c r="GX129" s="77" t="str">
        <f t="shared" si="224"/>
        <v>0</v>
      </c>
      <c r="GY129" s="81">
        <f t="shared" si="2599"/>
        <v>0</v>
      </c>
      <c r="GZ129" s="160">
        <f t="shared" si="2600"/>
        <v>0</v>
      </c>
      <c r="HA129" s="160">
        <f t="shared" si="2601"/>
        <v>0</v>
      </c>
      <c r="HB129" s="160">
        <f t="shared" si="2602"/>
        <v>0</v>
      </c>
      <c r="HC129" s="160">
        <f t="shared" si="2603"/>
        <v>0</v>
      </c>
      <c r="HD129" s="161">
        <f t="shared" ref="HD129:HE129" si="3191">HD128</f>
        <v>14</v>
      </c>
      <c r="HE129" s="175">
        <f t="shared" si="3191"/>
        <v>1177</v>
      </c>
      <c r="HF129" s="163" t="str">
        <f t="shared" si="3125"/>
        <v>1</v>
      </c>
      <c r="HG129" s="164">
        <f t="shared" si="232"/>
        <v>5</v>
      </c>
      <c r="HH129" s="165">
        <f t="shared" si="233"/>
        <v>0</v>
      </c>
      <c r="HI129" s="166"/>
      <c r="HJ129" s="166"/>
      <c r="HK129" s="166"/>
      <c r="HL129" s="84"/>
      <c r="HM129" s="85"/>
      <c r="HN129" s="83" t="str">
        <f t="shared" si="234"/>
        <v>0</v>
      </c>
      <c r="HO129" s="167">
        <f t="shared" si="2606"/>
        <v>0</v>
      </c>
      <c r="HP129" s="168">
        <f t="shared" si="2607"/>
        <v>0</v>
      </c>
      <c r="HQ129" s="168">
        <f t="shared" si="2608"/>
        <v>0</v>
      </c>
      <c r="HR129" s="168">
        <f t="shared" si="2609"/>
        <v>0</v>
      </c>
      <c r="HS129" s="168">
        <f t="shared" si="2610"/>
        <v>0</v>
      </c>
      <c r="HT129" s="154">
        <f t="shared" ref="HT129:HU129" si="3192">HT128</f>
        <v>15</v>
      </c>
      <c r="HU129" s="173">
        <f t="shared" si="3192"/>
        <v>1178</v>
      </c>
      <c r="HV129" s="156" t="str">
        <f t="shared" si="3127"/>
        <v>1</v>
      </c>
      <c r="HW129" s="157" t="str">
        <f t="shared" si="242"/>
        <v/>
      </c>
      <c r="HX129" s="169">
        <f t="shared" si="243"/>
        <v>0</v>
      </c>
      <c r="HY129" s="159"/>
      <c r="HZ129" s="159"/>
      <c r="IA129" s="159"/>
      <c r="IB129" s="160"/>
      <c r="IC129" s="160"/>
      <c r="ID129" s="160" t="str">
        <f t="shared" si="244"/>
        <v>0</v>
      </c>
      <c r="IE129" s="160">
        <f t="shared" si="2613"/>
        <v>0</v>
      </c>
      <c r="IF129" s="160">
        <f t="shared" si="2614"/>
        <v>0</v>
      </c>
      <c r="IG129" s="160">
        <f t="shared" si="2615"/>
        <v>0</v>
      </c>
      <c r="IH129" s="160">
        <f t="shared" si="2616"/>
        <v>0</v>
      </c>
      <c r="II129" s="160">
        <f t="shared" si="2617"/>
        <v>0</v>
      </c>
      <c r="IJ129" s="161">
        <f t="shared" ref="IJ129:IK129" si="3193">IJ128</f>
        <v>16</v>
      </c>
      <c r="IK129" s="175">
        <f t="shared" si="3193"/>
        <v>1179</v>
      </c>
      <c r="IL129" s="163" t="str">
        <f t="shared" si="3129"/>
        <v>1</v>
      </c>
      <c r="IM129" s="164" t="str">
        <f t="shared" si="252"/>
        <v/>
      </c>
      <c r="IN129" s="165">
        <f t="shared" si="253"/>
        <v>0</v>
      </c>
      <c r="IO129" s="166"/>
      <c r="IP129" s="166"/>
      <c r="IQ129" s="166"/>
      <c r="IR129" s="168"/>
      <c r="IS129" s="168"/>
      <c r="IT129" s="170" t="str">
        <f t="shared" si="254"/>
        <v>0</v>
      </c>
      <c r="IU129" s="170">
        <f t="shared" si="2620"/>
        <v>0</v>
      </c>
      <c r="IV129" s="168">
        <f t="shared" si="2621"/>
        <v>0</v>
      </c>
      <c r="IW129" s="168">
        <f t="shared" si="2622"/>
        <v>0</v>
      </c>
      <c r="IX129" s="168">
        <f t="shared" si="2623"/>
        <v>0</v>
      </c>
      <c r="IY129" s="168">
        <f t="shared" si="2624"/>
        <v>0</v>
      </c>
      <c r="IZ129" s="154">
        <f t="shared" ref="IZ129:JA129" si="3194">IZ128</f>
        <v>17</v>
      </c>
      <c r="JA129" s="173">
        <f t="shared" si="3194"/>
        <v>1180</v>
      </c>
      <c r="JB129" s="156" t="str">
        <f t="shared" si="3131"/>
        <v>1</v>
      </c>
      <c r="JC129" s="157" t="str">
        <f t="shared" si="262"/>
        <v/>
      </c>
      <c r="JD129" s="158">
        <f t="shared" si="263"/>
        <v>0</v>
      </c>
      <c r="JE129" s="159"/>
      <c r="JF129" s="159"/>
      <c r="JG129" s="159"/>
      <c r="JH129" s="160"/>
      <c r="JI129" s="160"/>
      <c r="JJ129" s="171" t="str">
        <f t="shared" si="264"/>
        <v>0</v>
      </c>
      <c r="JK129" s="171">
        <f t="shared" si="2627"/>
        <v>0</v>
      </c>
      <c r="JL129" s="160">
        <f t="shared" si="2628"/>
        <v>0</v>
      </c>
      <c r="JM129" s="160">
        <f t="shared" si="2629"/>
        <v>0</v>
      </c>
      <c r="JN129" s="160">
        <f t="shared" si="2630"/>
        <v>0</v>
      </c>
      <c r="JO129" s="160">
        <f t="shared" si="2631"/>
        <v>0</v>
      </c>
      <c r="JP129" s="161">
        <f t="shared" ref="JP129:JQ129" si="3195">JP128</f>
        <v>18</v>
      </c>
      <c r="JQ129" s="175">
        <f t="shared" si="3195"/>
        <v>1181</v>
      </c>
      <c r="JR129" s="163" t="str">
        <f t="shared" si="3133"/>
        <v>1</v>
      </c>
      <c r="JS129" s="164" t="str">
        <f t="shared" si="272"/>
        <v/>
      </c>
      <c r="JT129" s="165">
        <f t="shared" si="273"/>
        <v>0</v>
      </c>
      <c r="JU129" s="166"/>
      <c r="JV129" s="166"/>
      <c r="JW129" s="166"/>
      <c r="JX129" s="168"/>
      <c r="JY129" s="168"/>
      <c r="JZ129" s="170" t="str">
        <f t="shared" si="274"/>
        <v>0</v>
      </c>
      <c r="KA129" s="170">
        <f t="shared" si="2634"/>
        <v>0</v>
      </c>
      <c r="KB129" s="168">
        <f t="shared" si="2635"/>
        <v>0</v>
      </c>
      <c r="KC129" s="168">
        <f t="shared" si="2636"/>
        <v>0</v>
      </c>
      <c r="KD129" s="168">
        <f t="shared" si="2637"/>
        <v>0</v>
      </c>
      <c r="KE129" s="168">
        <f t="shared" si="2638"/>
        <v>0</v>
      </c>
      <c r="KF129" s="154">
        <f t="shared" ref="KF129:KG129" si="3196">KF128</f>
        <v>19</v>
      </c>
      <c r="KG129" s="173">
        <f t="shared" si="3196"/>
        <v>1182</v>
      </c>
      <c r="KH129" s="156" t="str">
        <f t="shared" si="3135"/>
        <v>1</v>
      </c>
      <c r="KI129" s="157" t="str">
        <f t="shared" si="282"/>
        <v/>
      </c>
      <c r="KJ129" s="158">
        <f t="shared" si="283"/>
        <v>0</v>
      </c>
      <c r="KK129" s="159"/>
      <c r="KL129" s="159"/>
      <c r="KM129" s="159"/>
      <c r="KN129" s="160"/>
      <c r="KO129" s="160"/>
      <c r="KP129" s="171" t="str">
        <f t="shared" si="284"/>
        <v>0</v>
      </c>
      <c r="KQ129" s="171">
        <f t="shared" si="2641"/>
        <v>0</v>
      </c>
      <c r="KR129" s="160">
        <f t="shared" si="2642"/>
        <v>0</v>
      </c>
      <c r="KS129" s="160">
        <f t="shared" si="2643"/>
        <v>0</v>
      </c>
      <c r="KT129" s="160">
        <f t="shared" si="2644"/>
        <v>0</v>
      </c>
      <c r="KU129" s="160">
        <f t="shared" si="2645"/>
        <v>0</v>
      </c>
      <c r="KV129" s="161">
        <f t="shared" ref="KV129:KW129" si="3197">KV128</f>
        <v>20</v>
      </c>
      <c r="KW129" s="175">
        <f t="shared" si="3197"/>
        <v>1183</v>
      </c>
      <c r="KX129" s="163" t="str">
        <f t="shared" si="3137"/>
        <v>1</v>
      </c>
      <c r="KY129" s="164" t="str">
        <f t="shared" si="292"/>
        <v/>
      </c>
      <c r="KZ129" s="165">
        <f t="shared" si="293"/>
        <v>0</v>
      </c>
      <c r="LA129" s="166"/>
      <c r="LB129" s="166"/>
      <c r="LC129" s="166"/>
      <c r="LD129" s="168"/>
      <c r="LE129" s="168"/>
      <c r="LF129" s="170" t="str">
        <f t="shared" si="294"/>
        <v>0</v>
      </c>
      <c r="LG129" s="170">
        <f t="shared" si="2648"/>
        <v>0</v>
      </c>
      <c r="LH129" s="168">
        <f t="shared" si="2649"/>
        <v>0</v>
      </c>
      <c r="LI129" s="168">
        <f t="shared" si="2650"/>
        <v>0</v>
      </c>
      <c r="LJ129" s="168">
        <f t="shared" si="2651"/>
        <v>0</v>
      </c>
      <c r="LK129" s="168">
        <f t="shared" si="2652"/>
        <v>0</v>
      </c>
      <c r="LL129" s="172"/>
      <c r="LM129" s="172"/>
      <c r="LN129" s="168" t="str">
        <f t="shared" si="2653"/>
        <v>#REF!</v>
      </c>
      <c r="LO129" s="168" t="str">
        <f t="shared" si="2654"/>
        <v>#REF!</v>
      </c>
      <c r="LP129" s="168" t="str">
        <f t="shared" si="2655"/>
        <v>#REF!</v>
      </c>
      <c r="LQ129" s="168" t="str">
        <f t="shared" si="2656"/>
        <v>#REF!</v>
      </c>
    </row>
    <row r="130" ht="15.75" customHeight="1">
      <c r="A130" s="151">
        <v>46232.0</v>
      </c>
      <c r="B130" s="152" t="s">
        <v>27</v>
      </c>
      <c r="C130" s="153">
        <f t="shared" si="99"/>
        <v>0</v>
      </c>
      <c r="D130" s="154">
        <f t="shared" ref="D130:E130" si="3198">D129</f>
        <v>1</v>
      </c>
      <c r="E130" s="173">
        <f t="shared" si="3198"/>
        <v>1164</v>
      </c>
      <c r="F130" s="156" t="str">
        <f t="shared" si="3099"/>
        <v>1</v>
      </c>
      <c r="G130" s="157">
        <f t="shared" si="102"/>
        <v>1</v>
      </c>
      <c r="H130" s="158">
        <f t="shared" si="103"/>
        <v>0</v>
      </c>
      <c r="I130" s="159"/>
      <c r="J130" s="159"/>
      <c r="K130" s="159"/>
      <c r="L130" s="78"/>
      <c r="M130" s="79"/>
      <c r="N130" s="77" t="str">
        <f t="shared" si="104"/>
        <v>0</v>
      </c>
      <c r="O130" s="81">
        <f t="shared" si="2515"/>
        <v>0</v>
      </c>
      <c r="P130" s="160">
        <f t="shared" si="2516"/>
        <v>0</v>
      </c>
      <c r="Q130" s="160">
        <f t="shared" si="2517"/>
        <v>0</v>
      </c>
      <c r="R130" s="160">
        <f t="shared" si="2518"/>
        <v>0</v>
      </c>
      <c r="S130" s="160">
        <f t="shared" si="2519"/>
        <v>0</v>
      </c>
      <c r="T130" s="161">
        <f t="shared" ref="T130:U130" si="3199">T129</f>
        <v>2</v>
      </c>
      <c r="U130" s="175">
        <f t="shared" si="3199"/>
        <v>1165</v>
      </c>
      <c r="V130" s="163" t="str">
        <f t="shared" si="3101"/>
        <v>1</v>
      </c>
      <c r="W130" s="164">
        <f t="shared" si="112"/>
        <v>1</v>
      </c>
      <c r="X130" s="165">
        <f t="shared" si="113"/>
        <v>0</v>
      </c>
      <c r="Y130" s="166"/>
      <c r="Z130" s="166"/>
      <c r="AA130" s="166"/>
      <c r="AB130" s="84"/>
      <c r="AC130" s="85"/>
      <c r="AD130" s="83" t="str">
        <f t="shared" si="114"/>
        <v>0</v>
      </c>
      <c r="AE130" s="167">
        <f t="shared" si="2522"/>
        <v>0</v>
      </c>
      <c r="AF130" s="168">
        <f t="shared" si="2523"/>
        <v>0</v>
      </c>
      <c r="AG130" s="168">
        <f t="shared" si="2524"/>
        <v>0</v>
      </c>
      <c r="AH130" s="168">
        <f t="shared" si="2525"/>
        <v>0</v>
      </c>
      <c r="AI130" s="168">
        <f t="shared" si="2526"/>
        <v>0</v>
      </c>
      <c r="AJ130" s="154">
        <f t="shared" ref="AJ130:AK130" si="3200">AJ129</f>
        <v>3</v>
      </c>
      <c r="AK130" s="173">
        <f t="shared" si="3200"/>
        <v>1166</v>
      </c>
      <c r="AL130" s="156" t="str">
        <f t="shared" si="3103"/>
        <v>1</v>
      </c>
      <c r="AM130" s="157">
        <f t="shared" si="122"/>
        <v>2</v>
      </c>
      <c r="AN130" s="158">
        <f t="shared" si="123"/>
        <v>0</v>
      </c>
      <c r="AO130" s="159"/>
      <c r="AP130" s="159"/>
      <c r="AQ130" s="159"/>
      <c r="AR130" s="78"/>
      <c r="AS130" s="79"/>
      <c r="AT130" s="77" t="str">
        <f t="shared" si="124"/>
        <v>0</v>
      </c>
      <c r="AU130" s="81">
        <f t="shared" si="2529"/>
        <v>0</v>
      </c>
      <c r="AV130" s="160">
        <f t="shared" si="2530"/>
        <v>0</v>
      </c>
      <c r="AW130" s="160">
        <f t="shared" si="2531"/>
        <v>0</v>
      </c>
      <c r="AX130" s="160">
        <f t="shared" si="2532"/>
        <v>0</v>
      </c>
      <c r="AY130" s="160">
        <f t="shared" si="2533"/>
        <v>0</v>
      </c>
      <c r="AZ130" s="161">
        <f t="shared" ref="AZ130:BA130" si="3201">AZ129</f>
        <v>4</v>
      </c>
      <c r="BA130" s="175">
        <f t="shared" si="3201"/>
        <v>1167</v>
      </c>
      <c r="BB130" s="163" t="str">
        <f t="shared" si="3105"/>
        <v>1</v>
      </c>
      <c r="BC130" s="164">
        <f t="shared" si="132"/>
        <v>4</v>
      </c>
      <c r="BD130" s="165">
        <f t="shared" si="133"/>
        <v>0</v>
      </c>
      <c r="BE130" s="166"/>
      <c r="BF130" s="166"/>
      <c r="BG130" s="166"/>
      <c r="BH130" s="84"/>
      <c r="BI130" s="85"/>
      <c r="BJ130" s="83" t="str">
        <f t="shared" si="134"/>
        <v>0</v>
      </c>
      <c r="BK130" s="167">
        <f t="shared" si="2536"/>
        <v>0</v>
      </c>
      <c r="BL130" s="168">
        <f t="shared" si="2537"/>
        <v>0</v>
      </c>
      <c r="BM130" s="168">
        <f t="shared" si="2538"/>
        <v>0</v>
      </c>
      <c r="BN130" s="168">
        <f t="shared" si="2539"/>
        <v>0</v>
      </c>
      <c r="BO130" s="168">
        <f t="shared" si="2540"/>
        <v>0</v>
      </c>
      <c r="BP130" s="154">
        <f t="shared" ref="BP130:BQ130" si="3202">BP129</f>
        <v>5</v>
      </c>
      <c r="BQ130" s="173">
        <f t="shared" si="3202"/>
        <v>1168</v>
      </c>
      <c r="BR130" s="156" t="str">
        <f t="shared" si="3107"/>
        <v>1</v>
      </c>
      <c r="BS130" s="157">
        <f t="shared" si="142"/>
        <v>4</v>
      </c>
      <c r="BT130" s="158">
        <f t="shared" si="143"/>
        <v>0</v>
      </c>
      <c r="BU130" s="159"/>
      <c r="BV130" s="159"/>
      <c r="BW130" s="159"/>
      <c r="BX130" s="78"/>
      <c r="BY130" s="79"/>
      <c r="BZ130" s="77" t="str">
        <f t="shared" si="144"/>
        <v>0</v>
      </c>
      <c r="CA130" s="81">
        <f t="shared" si="2543"/>
        <v>0</v>
      </c>
      <c r="CB130" s="160">
        <f t="shared" si="2544"/>
        <v>0</v>
      </c>
      <c r="CC130" s="160">
        <f t="shared" si="2545"/>
        <v>0</v>
      </c>
      <c r="CD130" s="160">
        <f t="shared" si="2546"/>
        <v>0</v>
      </c>
      <c r="CE130" s="160">
        <f t="shared" si="2547"/>
        <v>0</v>
      </c>
      <c r="CF130" s="161">
        <f t="shared" ref="CF130:CG130" si="3203">CF129</f>
        <v>6</v>
      </c>
      <c r="CG130" s="175">
        <f t="shared" si="3203"/>
        <v>1169</v>
      </c>
      <c r="CH130" s="163" t="str">
        <f t="shared" si="3109"/>
        <v>1</v>
      </c>
      <c r="CI130" s="164">
        <f t="shared" si="152"/>
        <v>2</v>
      </c>
      <c r="CJ130" s="165">
        <f t="shared" si="153"/>
        <v>0</v>
      </c>
      <c r="CK130" s="166"/>
      <c r="CL130" s="166"/>
      <c r="CM130" s="166"/>
      <c r="CN130" s="84"/>
      <c r="CO130" s="85"/>
      <c r="CP130" s="83" t="str">
        <f t="shared" si="154"/>
        <v>0</v>
      </c>
      <c r="CQ130" s="167">
        <f t="shared" si="2550"/>
        <v>0</v>
      </c>
      <c r="CR130" s="168">
        <f t="shared" si="2551"/>
        <v>0</v>
      </c>
      <c r="CS130" s="168">
        <f t="shared" si="2552"/>
        <v>0</v>
      </c>
      <c r="CT130" s="168">
        <f t="shared" si="2553"/>
        <v>0</v>
      </c>
      <c r="CU130" s="168">
        <f t="shared" si="2554"/>
        <v>0</v>
      </c>
      <c r="CV130" s="154">
        <f t="shared" ref="CV130:CW130" si="3204">CV129</f>
        <v>7</v>
      </c>
      <c r="CW130" s="173">
        <f t="shared" si="3204"/>
        <v>1170</v>
      </c>
      <c r="CX130" s="156" t="str">
        <f t="shared" si="3111"/>
        <v>1</v>
      </c>
      <c r="CY130" s="157">
        <f t="shared" si="162"/>
        <v>2</v>
      </c>
      <c r="CZ130" s="158">
        <f t="shared" si="163"/>
        <v>0</v>
      </c>
      <c r="DA130" s="159"/>
      <c r="DB130" s="159"/>
      <c r="DC130" s="159"/>
      <c r="DD130" s="78"/>
      <c r="DE130" s="79"/>
      <c r="DF130" s="77" t="str">
        <f t="shared" si="164"/>
        <v>0</v>
      </c>
      <c r="DG130" s="81">
        <f t="shared" si="2557"/>
        <v>0</v>
      </c>
      <c r="DH130" s="160">
        <f t="shared" si="2558"/>
        <v>0</v>
      </c>
      <c r="DI130" s="160">
        <f t="shared" si="2559"/>
        <v>0</v>
      </c>
      <c r="DJ130" s="160">
        <f t="shared" si="2560"/>
        <v>0</v>
      </c>
      <c r="DK130" s="160">
        <f t="shared" si="2561"/>
        <v>0</v>
      </c>
      <c r="DL130" s="161">
        <f t="shared" ref="DL130:DM130" si="3205">DL129</f>
        <v>8</v>
      </c>
      <c r="DM130" s="175">
        <f t="shared" si="3205"/>
        <v>1171</v>
      </c>
      <c r="DN130" s="163" t="str">
        <f t="shared" si="3113"/>
        <v>1</v>
      </c>
      <c r="DO130" s="164">
        <f t="shared" si="172"/>
        <v>2</v>
      </c>
      <c r="DP130" s="165">
        <f t="shared" si="173"/>
        <v>0</v>
      </c>
      <c r="DQ130" s="166"/>
      <c r="DR130" s="166"/>
      <c r="DS130" s="166"/>
      <c r="DT130" s="84"/>
      <c r="DU130" s="85"/>
      <c r="DV130" s="83" t="str">
        <f t="shared" si="174"/>
        <v>0</v>
      </c>
      <c r="DW130" s="167">
        <f t="shared" si="2564"/>
        <v>0</v>
      </c>
      <c r="DX130" s="168">
        <f t="shared" si="2565"/>
        <v>0</v>
      </c>
      <c r="DY130" s="168">
        <f t="shared" si="2566"/>
        <v>0</v>
      </c>
      <c r="DZ130" s="168">
        <f t="shared" si="2567"/>
        <v>0</v>
      </c>
      <c r="EA130" s="168">
        <f t="shared" si="2568"/>
        <v>0</v>
      </c>
      <c r="EB130" s="154">
        <f t="shared" ref="EB130:EC130" si="3206">EB129</f>
        <v>9</v>
      </c>
      <c r="EC130" s="173">
        <f t="shared" si="3206"/>
        <v>1172</v>
      </c>
      <c r="ED130" s="156" t="str">
        <f t="shared" si="3115"/>
        <v>1</v>
      </c>
      <c r="EE130" s="157">
        <f t="shared" si="182"/>
        <v>5</v>
      </c>
      <c r="EF130" s="169">
        <f t="shared" si="183"/>
        <v>0</v>
      </c>
      <c r="EG130" s="159"/>
      <c r="EH130" s="159"/>
      <c r="EI130" s="159"/>
      <c r="EJ130" s="78"/>
      <c r="EK130" s="79"/>
      <c r="EL130" s="77" t="str">
        <f t="shared" si="184"/>
        <v>0</v>
      </c>
      <c r="EM130" s="81">
        <f t="shared" si="2571"/>
        <v>0</v>
      </c>
      <c r="EN130" s="160">
        <f t="shared" si="2572"/>
        <v>0</v>
      </c>
      <c r="EO130" s="160">
        <f t="shared" si="2573"/>
        <v>0</v>
      </c>
      <c r="EP130" s="160">
        <f t="shared" si="2574"/>
        <v>0</v>
      </c>
      <c r="EQ130" s="160">
        <f t="shared" si="2575"/>
        <v>0</v>
      </c>
      <c r="ER130" s="161">
        <f t="shared" ref="ER130:ES130" si="3207">ER129</f>
        <v>10</v>
      </c>
      <c r="ES130" s="175">
        <f t="shared" si="3207"/>
        <v>1173</v>
      </c>
      <c r="ET130" s="163" t="str">
        <f t="shared" si="3117"/>
        <v>1</v>
      </c>
      <c r="EU130" s="164">
        <f t="shared" si="192"/>
        <v>19</v>
      </c>
      <c r="EV130" s="165">
        <f t="shared" si="193"/>
        <v>0</v>
      </c>
      <c r="EW130" s="166"/>
      <c r="EX130" s="166"/>
      <c r="EY130" s="166"/>
      <c r="EZ130" s="84"/>
      <c r="FA130" s="85"/>
      <c r="FB130" s="83" t="str">
        <f t="shared" si="194"/>
        <v>0</v>
      </c>
      <c r="FC130" s="167">
        <f t="shared" si="2578"/>
        <v>0</v>
      </c>
      <c r="FD130" s="168">
        <f t="shared" si="2579"/>
        <v>0</v>
      </c>
      <c r="FE130" s="168">
        <f t="shared" si="2580"/>
        <v>0</v>
      </c>
      <c r="FF130" s="168">
        <f t="shared" si="2581"/>
        <v>0</v>
      </c>
      <c r="FG130" s="168">
        <f t="shared" si="2582"/>
        <v>0</v>
      </c>
      <c r="FH130" s="154">
        <f t="shared" ref="FH130:FI130" si="3208">FH129</f>
        <v>11</v>
      </c>
      <c r="FI130" s="173">
        <f t="shared" si="3208"/>
        <v>1174</v>
      </c>
      <c r="FJ130" s="156" t="str">
        <f t="shared" si="3119"/>
        <v>1</v>
      </c>
      <c r="FK130" s="157">
        <f t="shared" si="202"/>
        <v>4</v>
      </c>
      <c r="FL130" s="158">
        <f t="shared" si="203"/>
        <v>0</v>
      </c>
      <c r="FM130" s="159"/>
      <c r="FN130" s="159"/>
      <c r="FO130" s="159"/>
      <c r="FP130" s="78"/>
      <c r="FQ130" s="79"/>
      <c r="FR130" s="77" t="str">
        <f t="shared" si="204"/>
        <v>0</v>
      </c>
      <c r="FS130" s="81">
        <f t="shared" si="2585"/>
        <v>0</v>
      </c>
      <c r="FT130" s="160">
        <f t="shared" si="2586"/>
        <v>0</v>
      </c>
      <c r="FU130" s="160">
        <f t="shared" si="2587"/>
        <v>0</v>
      </c>
      <c r="FV130" s="160">
        <f t="shared" si="2588"/>
        <v>0</v>
      </c>
      <c r="FW130" s="160">
        <f t="shared" si="2589"/>
        <v>0</v>
      </c>
      <c r="FX130" s="161">
        <f t="shared" ref="FX130:FY130" si="3209">FX129</f>
        <v>12</v>
      </c>
      <c r="FY130" s="175">
        <f t="shared" si="3209"/>
        <v>1175</v>
      </c>
      <c r="FZ130" s="163" t="str">
        <f t="shared" si="3121"/>
        <v>1</v>
      </c>
      <c r="GA130" s="164">
        <f t="shared" si="212"/>
        <v>2</v>
      </c>
      <c r="GB130" s="165">
        <f t="shared" si="213"/>
        <v>0</v>
      </c>
      <c r="GC130" s="166"/>
      <c r="GD130" s="166"/>
      <c r="GE130" s="166"/>
      <c r="GF130" s="84"/>
      <c r="GG130" s="85"/>
      <c r="GH130" s="83" t="str">
        <f t="shared" si="214"/>
        <v>0</v>
      </c>
      <c r="GI130" s="167">
        <f t="shared" si="2592"/>
        <v>0</v>
      </c>
      <c r="GJ130" s="168">
        <f t="shared" si="2593"/>
        <v>0</v>
      </c>
      <c r="GK130" s="168">
        <f t="shared" si="2594"/>
        <v>0</v>
      </c>
      <c r="GL130" s="168">
        <f t="shared" si="2595"/>
        <v>0</v>
      </c>
      <c r="GM130" s="168">
        <f t="shared" si="2596"/>
        <v>0</v>
      </c>
      <c r="GN130" s="154">
        <f t="shared" ref="GN130:GO130" si="3210">GN129</f>
        <v>13</v>
      </c>
      <c r="GO130" s="173">
        <f t="shared" si="3210"/>
        <v>1176</v>
      </c>
      <c r="GP130" s="156" t="str">
        <f t="shared" si="3123"/>
        <v>1</v>
      </c>
      <c r="GQ130" s="157">
        <f t="shared" si="222"/>
        <v>3</v>
      </c>
      <c r="GR130" s="158">
        <f t="shared" si="223"/>
        <v>0</v>
      </c>
      <c r="GS130" s="159"/>
      <c r="GT130" s="159"/>
      <c r="GU130" s="159"/>
      <c r="GV130" s="78"/>
      <c r="GW130" s="79"/>
      <c r="GX130" s="77" t="str">
        <f t="shared" si="224"/>
        <v>0</v>
      </c>
      <c r="GY130" s="81">
        <f t="shared" si="2599"/>
        <v>0</v>
      </c>
      <c r="GZ130" s="160">
        <f t="shared" si="2600"/>
        <v>0</v>
      </c>
      <c r="HA130" s="160">
        <f t="shared" si="2601"/>
        <v>0</v>
      </c>
      <c r="HB130" s="160">
        <f t="shared" si="2602"/>
        <v>0</v>
      </c>
      <c r="HC130" s="160">
        <f t="shared" si="2603"/>
        <v>0</v>
      </c>
      <c r="HD130" s="161">
        <f t="shared" ref="HD130:HE130" si="3211">HD129</f>
        <v>14</v>
      </c>
      <c r="HE130" s="175">
        <f t="shared" si="3211"/>
        <v>1177</v>
      </c>
      <c r="HF130" s="163" t="str">
        <f t="shared" si="3125"/>
        <v>1</v>
      </c>
      <c r="HG130" s="164">
        <f t="shared" si="232"/>
        <v>5</v>
      </c>
      <c r="HH130" s="165">
        <f t="shared" si="233"/>
        <v>0</v>
      </c>
      <c r="HI130" s="166"/>
      <c r="HJ130" s="166"/>
      <c r="HK130" s="166"/>
      <c r="HL130" s="84"/>
      <c r="HM130" s="85"/>
      <c r="HN130" s="83" t="str">
        <f t="shared" si="234"/>
        <v>0</v>
      </c>
      <c r="HO130" s="167">
        <f t="shared" si="2606"/>
        <v>0</v>
      </c>
      <c r="HP130" s="168">
        <f t="shared" si="2607"/>
        <v>0</v>
      </c>
      <c r="HQ130" s="168">
        <f t="shared" si="2608"/>
        <v>0</v>
      </c>
      <c r="HR130" s="168">
        <f t="shared" si="2609"/>
        <v>0</v>
      </c>
      <c r="HS130" s="168">
        <f t="shared" si="2610"/>
        <v>0</v>
      </c>
      <c r="HT130" s="154">
        <f t="shared" ref="HT130:HU130" si="3212">HT129</f>
        <v>15</v>
      </c>
      <c r="HU130" s="173">
        <f t="shared" si="3212"/>
        <v>1178</v>
      </c>
      <c r="HV130" s="156" t="str">
        <f t="shared" si="3127"/>
        <v>1</v>
      </c>
      <c r="HW130" s="157" t="str">
        <f t="shared" si="242"/>
        <v/>
      </c>
      <c r="HX130" s="169">
        <f t="shared" si="243"/>
        <v>0</v>
      </c>
      <c r="HY130" s="159"/>
      <c r="HZ130" s="159"/>
      <c r="IA130" s="159"/>
      <c r="IB130" s="160"/>
      <c r="IC130" s="160"/>
      <c r="ID130" s="160" t="str">
        <f t="shared" si="244"/>
        <v>0</v>
      </c>
      <c r="IE130" s="160">
        <f t="shared" si="2613"/>
        <v>0</v>
      </c>
      <c r="IF130" s="160">
        <f t="shared" si="2614"/>
        <v>0</v>
      </c>
      <c r="IG130" s="160">
        <f t="shared" si="2615"/>
        <v>0</v>
      </c>
      <c r="IH130" s="160">
        <f t="shared" si="2616"/>
        <v>0</v>
      </c>
      <c r="II130" s="160">
        <f t="shared" si="2617"/>
        <v>0</v>
      </c>
      <c r="IJ130" s="161">
        <f t="shared" ref="IJ130:IK130" si="3213">IJ129</f>
        <v>16</v>
      </c>
      <c r="IK130" s="175">
        <f t="shared" si="3213"/>
        <v>1179</v>
      </c>
      <c r="IL130" s="163" t="str">
        <f t="shared" si="3129"/>
        <v>1</v>
      </c>
      <c r="IM130" s="164" t="str">
        <f t="shared" si="252"/>
        <v/>
      </c>
      <c r="IN130" s="165">
        <f t="shared" si="253"/>
        <v>0</v>
      </c>
      <c r="IO130" s="166"/>
      <c r="IP130" s="166"/>
      <c r="IQ130" s="166"/>
      <c r="IR130" s="168"/>
      <c r="IS130" s="168"/>
      <c r="IT130" s="170" t="str">
        <f t="shared" si="254"/>
        <v>0</v>
      </c>
      <c r="IU130" s="170">
        <f t="shared" si="2620"/>
        <v>0</v>
      </c>
      <c r="IV130" s="168">
        <f t="shared" si="2621"/>
        <v>0</v>
      </c>
      <c r="IW130" s="168">
        <f t="shared" si="2622"/>
        <v>0</v>
      </c>
      <c r="IX130" s="168">
        <f t="shared" si="2623"/>
        <v>0</v>
      </c>
      <c r="IY130" s="168">
        <f t="shared" si="2624"/>
        <v>0</v>
      </c>
      <c r="IZ130" s="154">
        <f t="shared" ref="IZ130:JA130" si="3214">IZ129</f>
        <v>17</v>
      </c>
      <c r="JA130" s="173">
        <f t="shared" si="3214"/>
        <v>1180</v>
      </c>
      <c r="JB130" s="156" t="str">
        <f t="shared" si="3131"/>
        <v>1</v>
      </c>
      <c r="JC130" s="157" t="str">
        <f t="shared" si="262"/>
        <v/>
      </c>
      <c r="JD130" s="158">
        <f t="shared" si="263"/>
        <v>0</v>
      </c>
      <c r="JE130" s="159"/>
      <c r="JF130" s="159"/>
      <c r="JG130" s="159"/>
      <c r="JH130" s="160"/>
      <c r="JI130" s="160"/>
      <c r="JJ130" s="171" t="str">
        <f t="shared" si="264"/>
        <v>0</v>
      </c>
      <c r="JK130" s="171">
        <f t="shared" si="2627"/>
        <v>0</v>
      </c>
      <c r="JL130" s="160">
        <f t="shared" si="2628"/>
        <v>0</v>
      </c>
      <c r="JM130" s="160">
        <f t="shared" si="2629"/>
        <v>0</v>
      </c>
      <c r="JN130" s="160">
        <f t="shared" si="2630"/>
        <v>0</v>
      </c>
      <c r="JO130" s="160">
        <f t="shared" si="2631"/>
        <v>0</v>
      </c>
      <c r="JP130" s="161">
        <f t="shared" ref="JP130:JQ130" si="3215">JP129</f>
        <v>18</v>
      </c>
      <c r="JQ130" s="175">
        <f t="shared" si="3215"/>
        <v>1181</v>
      </c>
      <c r="JR130" s="163" t="str">
        <f t="shared" si="3133"/>
        <v>1</v>
      </c>
      <c r="JS130" s="164" t="str">
        <f t="shared" si="272"/>
        <v/>
      </c>
      <c r="JT130" s="165">
        <f t="shared" si="273"/>
        <v>0</v>
      </c>
      <c r="JU130" s="166"/>
      <c r="JV130" s="166"/>
      <c r="JW130" s="166"/>
      <c r="JX130" s="168"/>
      <c r="JY130" s="168"/>
      <c r="JZ130" s="170" t="str">
        <f t="shared" si="274"/>
        <v>0</v>
      </c>
      <c r="KA130" s="170">
        <f t="shared" si="2634"/>
        <v>0</v>
      </c>
      <c r="KB130" s="168">
        <f t="shared" si="2635"/>
        <v>0</v>
      </c>
      <c r="KC130" s="168">
        <f t="shared" si="2636"/>
        <v>0</v>
      </c>
      <c r="KD130" s="168">
        <f t="shared" si="2637"/>
        <v>0</v>
      </c>
      <c r="KE130" s="168">
        <f t="shared" si="2638"/>
        <v>0</v>
      </c>
      <c r="KF130" s="154">
        <f t="shared" ref="KF130:KG130" si="3216">KF129</f>
        <v>19</v>
      </c>
      <c r="KG130" s="173">
        <f t="shared" si="3216"/>
        <v>1182</v>
      </c>
      <c r="KH130" s="156" t="str">
        <f t="shared" si="3135"/>
        <v>1</v>
      </c>
      <c r="KI130" s="157" t="str">
        <f t="shared" si="282"/>
        <v/>
      </c>
      <c r="KJ130" s="158">
        <f t="shared" si="283"/>
        <v>0</v>
      </c>
      <c r="KK130" s="159"/>
      <c r="KL130" s="159"/>
      <c r="KM130" s="159"/>
      <c r="KN130" s="160"/>
      <c r="KO130" s="160"/>
      <c r="KP130" s="171" t="str">
        <f t="shared" si="284"/>
        <v>0</v>
      </c>
      <c r="KQ130" s="171">
        <f t="shared" si="2641"/>
        <v>0</v>
      </c>
      <c r="KR130" s="160">
        <f t="shared" si="2642"/>
        <v>0</v>
      </c>
      <c r="KS130" s="160">
        <f t="shared" si="2643"/>
        <v>0</v>
      </c>
      <c r="KT130" s="160">
        <f t="shared" si="2644"/>
        <v>0</v>
      </c>
      <c r="KU130" s="160">
        <f t="shared" si="2645"/>
        <v>0</v>
      </c>
      <c r="KV130" s="161">
        <f t="shared" ref="KV130:KW130" si="3217">KV129</f>
        <v>20</v>
      </c>
      <c r="KW130" s="175">
        <f t="shared" si="3217"/>
        <v>1183</v>
      </c>
      <c r="KX130" s="163" t="str">
        <f t="shared" si="3137"/>
        <v>1</v>
      </c>
      <c r="KY130" s="164" t="str">
        <f t="shared" si="292"/>
        <v/>
      </c>
      <c r="KZ130" s="165">
        <f t="shared" si="293"/>
        <v>0</v>
      </c>
      <c r="LA130" s="166"/>
      <c r="LB130" s="166"/>
      <c r="LC130" s="166"/>
      <c r="LD130" s="168"/>
      <c r="LE130" s="168"/>
      <c r="LF130" s="170" t="str">
        <f t="shared" si="294"/>
        <v>0</v>
      </c>
      <c r="LG130" s="170">
        <f t="shared" si="2648"/>
        <v>0</v>
      </c>
      <c r="LH130" s="168">
        <f t="shared" si="2649"/>
        <v>0</v>
      </c>
      <c r="LI130" s="168">
        <f t="shared" si="2650"/>
        <v>0</v>
      </c>
      <c r="LJ130" s="168">
        <f t="shared" si="2651"/>
        <v>0</v>
      </c>
      <c r="LK130" s="168">
        <f t="shared" si="2652"/>
        <v>0</v>
      </c>
      <c r="LL130" s="172"/>
      <c r="LM130" s="172"/>
      <c r="LN130" s="168" t="str">
        <f t="shared" si="2653"/>
        <v>#REF!</v>
      </c>
      <c r="LO130" s="168" t="str">
        <f t="shared" si="2654"/>
        <v>#REF!</v>
      </c>
      <c r="LP130" s="168" t="str">
        <f t="shared" si="2655"/>
        <v>#REF!</v>
      </c>
      <c r="LQ130" s="168" t="str">
        <f t="shared" si="2656"/>
        <v>#REF!</v>
      </c>
    </row>
    <row r="131" ht="15.75" customHeight="1">
      <c r="A131" s="151">
        <v>46233.0</v>
      </c>
      <c r="B131" s="152" t="s">
        <v>28</v>
      </c>
      <c r="C131" s="153">
        <f t="shared" si="99"/>
        <v>0</v>
      </c>
      <c r="D131" s="154">
        <f t="shared" ref="D131:E131" si="3218">D130</f>
        <v>1</v>
      </c>
      <c r="E131" s="173">
        <f t="shared" si="3218"/>
        <v>1164</v>
      </c>
      <c r="F131" s="156" t="str">
        <f t="shared" si="3099"/>
        <v>1</v>
      </c>
      <c r="G131" s="157">
        <f t="shared" si="102"/>
        <v>1</v>
      </c>
      <c r="H131" s="158">
        <f t="shared" si="103"/>
        <v>0</v>
      </c>
      <c r="I131" s="159"/>
      <c r="J131" s="159"/>
      <c r="K131" s="159"/>
      <c r="L131" s="78"/>
      <c r="M131" s="79"/>
      <c r="N131" s="77" t="str">
        <f t="shared" si="104"/>
        <v>0</v>
      </c>
      <c r="O131" s="81">
        <f t="shared" si="2515"/>
        <v>0</v>
      </c>
      <c r="P131" s="160">
        <f t="shared" si="2516"/>
        <v>0</v>
      </c>
      <c r="Q131" s="160">
        <f t="shared" si="2517"/>
        <v>0</v>
      </c>
      <c r="R131" s="160">
        <f t="shared" si="2518"/>
        <v>0</v>
      </c>
      <c r="S131" s="160">
        <f t="shared" si="2519"/>
        <v>0</v>
      </c>
      <c r="T131" s="161">
        <f t="shared" ref="T131:U131" si="3219">T130</f>
        <v>2</v>
      </c>
      <c r="U131" s="175">
        <f t="shared" si="3219"/>
        <v>1165</v>
      </c>
      <c r="V131" s="163" t="str">
        <f t="shared" si="3101"/>
        <v>1</v>
      </c>
      <c r="W131" s="164">
        <f t="shared" si="112"/>
        <v>1</v>
      </c>
      <c r="X131" s="165">
        <f t="shared" si="113"/>
        <v>0</v>
      </c>
      <c r="Y131" s="166"/>
      <c r="Z131" s="166"/>
      <c r="AA131" s="166"/>
      <c r="AB131" s="84"/>
      <c r="AC131" s="85"/>
      <c r="AD131" s="83" t="str">
        <f t="shared" si="114"/>
        <v>0</v>
      </c>
      <c r="AE131" s="167">
        <f t="shared" si="2522"/>
        <v>0</v>
      </c>
      <c r="AF131" s="168">
        <f t="shared" si="2523"/>
        <v>0</v>
      </c>
      <c r="AG131" s="168">
        <f t="shared" si="2524"/>
        <v>0</v>
      </c>
      <c r="AH131" s="168">
        <f t="shared" si="2525"/>
        <v>0</v>
      </c>
      <c r="AI131" s="168">
        <f t="shared" si="2526"/>
        <v>0</v>
      </c>
      <c r="AJ131" s="154">
        <f t="shared" ref="AJ131:AK131" si="3220">AJ130</f>
        <v>3</v>
      </c>
      <c r="AK131" s="173">
        <f t="shared" si="3220"/>
        <v>1166</v>
      </c>
      <c r="AL131" s="156" t="str">
        <f t="shared" si="3103"/>
        <v>1</v>
      </c>
      <c r="AM131" s="157">
        <f t="shared" si="122"/>
        <v>2</v>
      </c>
      <c r="AN131" s="158">
        <f t="shared" si="123"/>
        <v>0</v>
      </c>
      <c r="AO131" s="159"/>
      <c r="AP131" s="159"/>
      <c r="AQ131" s="159"/>
      <c r="AR131" s="78"/>
      <c r="AS131" s="79"/>
      <c r="AT131" s="77" t="str">
        <f t="shared" si="124"/>
        <v>0</v>
      </c>
      <c r="AU131" s="81">
        <f t="shared" si="2529"/>
        <v>0</v>
      </c>
      <c r="AV131" s="160">
        <f t="shared" si="2530"/>
        <v>0</v>
      </c>
      <c r="AW131" s="160">
        <f t="shared" si="2531"/>
        <v>0</v>
      </c>
      <c r="AX131" s="160">
        <f t="shared" si="2532"/>
        <v>0</v>
      </c>
      <c r="AY131" s="160">
        <f t="shared" si="2533"/>
        <v>0</v>
      </c>
      <c r="AZ131" s="161">
        <f t="shared" ref="AZ131:BA131" si="3221">AZ130</f>
        <v>4</v>
      </c>
      <c r="BA131" s="175">
        <f t="shared" si="3221"/>
        <v>1167</v>
      </c>
      <c r="BB131" s="163" t="str">
        <f t="shared" si="3105"/>
        <v>1</v>
      </c>
      <c r="BC131" s="164">
        <f t="shared" si="132"/>
        <v>4</v>
      </c>
      <c r="BD131" s="165">
        <f t="shared" si="133"/>
        <v>0</v>
      </c>
      <c r="BE131" s="166"/>
      <c r="BF131" s="166"/>
      <c r="BG131" s="166"/>
      <c r="BH131" s="84"/>
      <c r="BI131" s="85"/>
      <c r="BJ131" s="83" t="str">
        <f t="shared" si="134"/>
        <v>0</v>
      </c>
      <c r="BK131" s="167">
        <f t="shared" si="2536"/>
        <v>0</v>
      </c>
      <c r="BL131" s="168">
        <f t="shared" si="2537"/>
        <v>0</v>
      </c>
      <c r="BM131" s="168">
        <f t="shared" si="2538"/>
        <v>0</v>
      </c>
      <c r="BN131" s="168">
        <f t="shared" si="2539"/>
        <v>0</v>
      </c>
      <c r="BO131" s="168">
        <f t="shared" si="2540"/>
        <v>0</v>
      </c>
      <c r="BP131" s="154">
        <f t="shared" ref="BP131:BQ131" si="3222">BP130</f>
        <v>5</v>
      </c>
      <c r="BQ131" s="173">
        <f t="shared" si="3222"/>
        <v>1168</v>
      </c>
      <c r="BR131" s="156" t="str">
        <f t="shared" si="3107"/>
        <v>1</v>
      </c>
      <c r="BS131" s="157">
        <f t="shared" si="142"/>
        <v>4</v>
      </c>
      <c r="BT131" s="158">
        <f t="shared" si="143"/>
        <v>0</v>
      </c>
      <c r="BU131" s="159"/>
      <c r="BV131" s="159"/>
      <c r="BW131" s="159"/>
      <c r="BX131" s="78"/>
      <c r="BY131" s="79"/>
      <c r="BZ131" s="77" t="str">
        <f t="shared" si="144"/>
        <v>0</v>
      </c>
      <c r="CA131" s="81">
        <f t="shared" si="2543"/>
        <v>0</v>
      </c>
      <c r="CB131" s="160">
        <f t="shared" si="2544"/>
        <v>0</v>
      </c>
      <c r="CC131" s="160">
        <f t="shared" si="2545"/>
        <v>0</v>
      </c>
      <c r="CD131" s="160">
        <f t="shared" si="2546"/>
        <v>0</v>
      </c>
      <c r="CE131" s="160">
        <f t="shared" si="2547"/>
        <v>0</v>
      </c>
      <c r="CF131" s="161">
        <f t="shared" ref="CF131:CG131" si="3223">CF130</f>
        <v>6</v>
      </c>
      <c r="CG131" s="175">
        <f t="shared" si="3223"/>
        <v>1169</v>
      </c>
      <c r="CH131" s="163" t="str">
        <f t="shared" si="3109"/>
        <v>1</v>
      </c>
      <c r="CI131" s="164">
        <f t="shared" si="152"/>
        <v>2</v>
      </c>
      <c r="CJ131" s="165">
        <f t="shared" si="153"/>
        <v>0</v>
      </c>
      <c r="CK131" s="166"/>
      <c r="CL131" s="166"/>
      <c r="CM131" s="166"/>
      <c r="CN131" s="84"/>
      <c r="CO131" s="85"/>
      <c r="CP131" s="83" t="str">
        <f t="shared" si="154"/>
        <v>0</v>
      </c>
      <c r="CQ131" s="167">
        <f t="shared" si="2550"/>
        <v>0</v>
      </c>
      <c r="CR131" s="168">
        <f t="shared" si="2551"/>
        <v>0</v>
      </c>
      <c r="CS131" s="168">
        <f t="shared" si="2552"/>
        <v>0</v>
      </c>
      <c r="CT131" s="168">
        <f t="shared" si="2553"/>
        <v>0</v>
      </c>
      <c r="CU131" s="168">
        <f t="shared" si="2554"/>
        <v>0</v>
      </c>
      <c r="CV131" s="154">
        <f t="shared" ref="CV131:CW131" si="3224">CV130</f>
        <v>7</v>
      </c>
      <c r="CW131" s="173">
        <f t="shared" si="3224"/>
        <v>1170</v>
      </c>
      <c r="CX131" s="156" t="str">
        <f t="shared" si="3111"/>
        <v>1</v>
      </c>
      <c r="CY131" s="157">
        <f t="shared" si="162"/>
        <v>2</v>
      </c>
      <c r="CZ131" s="158">
        <f t="shared" si="163"/>
        <v>0</v>
      </c>
      <c r="DA131" s="159"/>
      <c r="DB131" s="159"/>
      <c r="DC131" s="159"/>
      <c r="DD131" s="78"/>
      <c r="DE131" s="79"/>
      <c r="DF131" s="77" t="str">
        <f t="shared" si="164"/>
        <v>0</v>
      </c>
      <c r="DG131" s="81">
        <f t="shared" si="2557"/>
        <v>0</v>
      </c>
      <c r="DH131" s="160">
        <f t="shared" si="2558"/>
        <v>0</v>
      </c>
      <c r="DI131" s="160">
        <f t="shared" si="2559"/>
        <v>0</v>
      </c>
      <c r="DJ131" s="160">
        <f t="shared" si="2560"/>
        <v>0</v>
      </c>
      <c r="DK131" s="160">
        <f t="shared" si="2561"/>
        <v>0</v>
      </c>
      <c r="DL131" s="161">
        <f t="shared" ref="DL131:DM131" si="3225">DL130</f>
        <v>8</v>
      </c>
      <c r="DM131" s="175">
        <f t="shared" si="3225"/>
        <v>1171</v>
      </c>
      <c r="DN131" s="163" t="str">
        <f t="shared" si="3113"/>
        <v>1</v>
      </c>
      <c r="DO131" s="164">
        <f t="shared" si="172"/>
        <v>2</v>
      </c>
      <c r="DP131" s="165">
        <f t="shared" si="173"/>
        <v>0</v>
      </c>
      <c r="DQ131" s="166"/>
      <c r="DR131" s="166"/>
      <c r="DS131" s="166"/>
      <c r="DT131" s="84"/>
      <c r="DU131" s="85"/>
      <c r="DV131" s="83" t="str">
        <f t="shared" si="174"/>
        <v>0</v>
      </c>
      <c r="DW131" s="167">
        <f t="shared" si="2564"/>
        <v>0</v>
      </c>
      <c r="DX131" s="168">
        <f t="shared" si="2565"/>
        <v>0</v>
      </c>
      <c r="DY131" s="168">
        <f t="shared" si="2566"/>
        <v>0</v>
      </c>
      <c r="DZ131" s="168">
        <f t="shared" si="2567"/>
        <v>0</v>
      </c>
      <c r="EA131" s="168">
        <f t="shared" si="2568"/>
        <v>0</v>
      </c>
      <c r="EB131" s="154">
        <f t="shared" ref="EB131:EC131" si="3226">EB130</f>
        <v>9</v>
      </c>
      <c r="EC131" s="173">
        <f t="shared" si="3226"/>
        <v>1172</v>
      </c>
      <c r="ED131" s="156" t="str">
        <f t="shared" si="3115"/>
        <v>1</v>
      </c>
      <c r="EE131" s="157">
        <f t="shared" si="182"/>
        <v>5</v>
      </c>
      <c r="EF131" s="169">
        <f t="shared" si="183"/>
        <v>0</v>
      </c>
      <c r="EG131" s="159"/>
      <c r="EH131" s="159"/>
      <c r="EI131" s="159"/>
      <c r="EJ131" s="78"/>
      <c r="EK131" s="79"/>
      <c r="EL131" s="77" t="str">
        <f t="shared" si="184"/>
        <v>0</v>
      </c>
      <c r="EM131" s="81">
        <f t="shared" si="2571"/>
        <v>0</v>
      </c>
      <c r="EN131" s="160">
        <f t="shared" si="2572"/>
        <v>0</v>
      </c>
      <c r="EO131" s="160">
        <f t="shared" si="2573"/>
        <v>0</v>
      </c>
      <c r="EP131" s="160">
        <f t="shared" si="2574"/>
        <v>0</v>
      </c>
      <c r="EQ131" s="160">
        <f t="shared" si="2575"/>
        <v>0</v>
      </c>
      <c r="ER131" s="161">
        <f t="shared" ref="ER131:ES131" si="3227">ER130</f>
        <v>10</v>
      </c>
      <c r="ES131" s="175">
        <f t="shared" si="3227"/>
        <v>1173</v>
      </c>
      <c r="ET131" s="163" t="str">
        <f t="shared" si="3117"/>
        <v>1</v>
      </c>
      <c r="EU131" s="164">
        <f t="shared" si="192"/>
        <v>19</v>
      </c>
      <c r="EV131" s="165">
        <f t="shared" si="193"/>
        <v>0</v>
      </c>
      <c r="EW131" s="166"/>
      <c r="EX131" s="166"/>
      <c r="EY131" s="166"/>
      <c r="EZ131" s="84"/>
      <c r="FA131" s="85"/>
      <c r="FB131" s="83" t="str">
        <f t="shared" si="194"/>
        <v>0</v>
      </c>
      <c r="FC131" s="167">
        <f t="shared" si="2578"/>
        <v>0</v>
      </c>
      <c r="FD131" s="168">
        <f t="shared" si="2579"/>
        <v>0</v>
      </c>
      <c r="FE131" s="168">
        <f t="shared" si="2580"/>
        <v>0</v>
      </c>
      <c r="FF131" s="168">
        <f t="shared" si="2581"/>
        <v>0</v>
      </c>
      <c r="FG131" s="168">
        <f t="shared" si="2582"/>
        <v>0</v>
      </c>
      <c r="FH131" s="154">
        <f t="shared" ref="FH131:FI131" si="3228">FH130</f>
        <v>11</v>
      </c>
      <c r="FI131" s="173">
        <f t="shared" si="3228"/>
        <v>1174</v>
      </c>
      <c r="FJ131" s="156" t="str">
        <f t="shared" si="3119"/>
        <v>1</v>
      </c>
      <c r="FK131" s="157">
        <f t="shared" si="202"/>
        <v>4</v>
      </c>
      <c r="FL131" s="158">
        <f t="shared" si="203"/>
        <v>0</v>
      </c>
      <c r="FM131" s="159"/>
      <c r="FN131" s="159"/>
      <c r="FO131" s="159"/>
      <c r="FP131" s="78"/>
      <c r="FQ131" s="79"/>
      <c r="FR131" s="77" t="str">
        <f t="shared" si="204"/>
        <v>0</v>
      </c>
      <c r="FS131" s="81">
        <f t="shared" si="2585"/>
        <v>0</v>
      </c>
      <c r="FT131" s="160">
        <f t="shared" si="2586"/>
        <v>0</v>
      </c>
      <c r="FU131" s="160">
        <f t="shared" si="2587"/>
        <v>0</v>
      </c>
      <c r="FV131" s="160">
        <f t="shared" si="2588"/>
        <v>0</v>
      </c>
      <c r="FW131" s="160">
        <f t="shared" si="2589"/>
        <v>0</v>
      </c>
      <c r="FX131" s="161">
        <f t="shared" ref="FX131:FY131" si="3229">FX130</f>
        <v>12</v>
      </c>
      <c r="FY131" s="175">
        <f t="shared" si="3229"/>
        <v>1175</v>
      </c>
      <c r="FZ131" s="163" t="str">
        <f t="shared" si="3121"/>
        <v>1</v>
      </c>
      <c r="GA131" s="164">
        <f t="shared" si="212"/>
        <v>2</v>
      </c>
      <c r="GB131" s="165">
        <f t="shared" si="213"/>
        <v>0</v>
      </c>
      <c r="GC131" s="166"/>
      <c r="GD131" s="166"/>
      <c r="GE131" s="166"/>
      <c r="GF131" s="84"/>
      <c r="GG131" s="85"/>
      <c r="GH131" s="83" t="str">
        <f t="shared" si="214"/>
        <v>0</v>
      </c>
      <c r="GI131" s="167">
        <f t="shared" si="2592"/>
        <v>0</v>
      </c>
      <c r="GJ131" s="168">
        <f t="shared" si="2593"/>
        <v>0</v>
      </c>
      <c r="GK131" s="168">
        <f t="shared" si="2594"/>
        <v>0</v>
      </c>
      <c r="GL131" s="168">
        <f t="shared" si="2595"/>
        <v>0</v>
      </c>
      <c r="GM131" s="168">
        <f t="shared" si="2596"/>
        <v>0</v>
      </c>
      <c r="GN131" s="154">
        <f t="shared" ref="GN131:GO131" si="3230">GN130</f>
        <v>13</v>
      </c>
      <c r="GO131" s="173">
        <f t="shared" si="3230"/>
        <v>1176</v>
      </c>
      <c r="GP131" s="156" t="str">
        <f t="shared" si="3123"/>
        <v>1</v>
      </c>
      <c r="GQ131" s="157">
        <f t="shared" si="222"/>
        <v>3</v>
      </c>
      <c r="GR131" s="158">
        <f t="shared" si="223"/>
        <v>0</v>
      </c>
      <c r="GS131" s="159"/>
      <c r="GT131" s="159"/>
      <c r="GU131" s="159"/>
      <c r="GV131" s="78"/>
      <c r="GW131" s="79"/>
      <c r="GX131" s="77" t="str">
        <f t="shared" si="224"/>
        <v>0</v>
      </c>
      <c r="GY131" s="81">
        <f t="shared" si="2599"/>
        <v>0</v>
      </c>
      <c r="GZ131" s="160">
        <f t="shared" si="2600"/>
        <v>0</v>
      </c>
      <c r="HA131" s="160">
        <f t="shared" si="2601"/>
        <v>0</v>
      </c>
      <c r="HB131" s="160">
        <f t="shared" si="2602"/>
        <v>0</v>
      </c>
      <c r="HC131" s="160">
        <f t="shared" si="2603"/>
        <v>0</v>
      </c>
      <c r="HD131" s="161">
        <f t="shared" ref="HD131:HE131" si="3231">HD130</f>
        <v>14</v>
      </c>
      <c r="HE131" s="175">
        <f t="shared" si="3231"/>
        <v>1177</v>
      </c>
      <c r="HF131" s="163" t="str">
        <f t="shared" si="3125"/>
        <v>1</v>
      </c>
      <c r="HG131" s="164">
        <f t="shared" si="232"/>
        <v>5</v>
      </c>
      <c r="HH131" s="165">
        <f t="shared" si="233"/>
        <v>0</v>
      </c>
      <c r="HI131" s="166"/>
      <c r="HJ131" s="166"/>
      <c r="HK131" s="166"/>
      <c r="HL131" s="84"/>
      <c r="HM131" s="85"/>
      <c r="HN131" s="83" t="str">
        <f t="shared" si="234"/>
        <v>0</v>
      </c>
      <c r="HO131" s="167">
        <f t="shared" si="2606"/>
        <v>0</v>
      </c>
      <c r="HP131" s="168">
        <f t="shared" si="2607"/>
        <v>0</v>
      </c>
      <c r="HQ131" s="168">
        <f t="shared" si="2608"/>
        <v>0</v>
      </c>
      <c r="HR131" s="168">
        <f t="shared" si="2609"/>
        <v>0</v>
      </c>
      <c r="HS131" s="168">
        <f t="shared" si="2610"/>
        <v>0</v>
      </c>
      <c r="HT131" s="154">
        <f t="shared" ref="HT131:HU131" si="3232">HT130</f>
        <v>15</v>
      </c>
      <c r="HU131" s="173">
        <f t="shared" si="3232"/>
        <v>1178</v>
      </c>
      <c r="HV131" s="156" t="str">
        <f t="shared" si="3127"/>
        <v>1</v>
      </c>
      <c r="HW131" s="157" t="str">
        <f t="shared" si="242"/>
        <v/>
      </c>
      <c r="HX131" s="169">
        <f t="shared" si="243"/>
        <v>0</v>
      </c>
      <c r="HY131" s="159"/>
      <c r="HZ131" s="159"/>
      <c r="IA131" s="159"/>
      <c r="IB131" s="160"/>
      <c r="IC131" s="160"/>
      <c r="ID131" s="160" t="str">
        <f t="shared" si="244"/>
        <v>0</v>
      </c>
      <c r="IE131" s="160">
        <f t="shared" si="2613"/>
        <v>0</v>
      </c>
      <c r="IF131" s="160">
        <f t="shared" si="2614"/>
        <v>0</v>
      </c>
      <c r="IG131" s="160">
        <f t="shared" si="2615"/>
        <v>0</v>
      </c>
      <c r="IH131" s="160">
        <f t="shared" si="2616"/>
        <v>0</v>
      </c>
      <c r="II131" s="160">
        <f t="shared" si="2617"/>
        <v>0</v>
      </c>
      <c r="IJ131" s="161">
        <f t="shared" ref="IJ131:IK131" si="3233">IJ130</f>
        <v>16</v>
      </c>
      <c r="IK131" s="175">
        <f t="shared" si="3233"/>
        <v>1179</v>
      </c>
      <c r="IL131" s="163" t="str">
        <f t="shared" si="3129"/>
        <v>1</v>
      </c>
      <c r="IM131" s="164" t="str">
        <f t="shared" si="252"/>
        <v/>
      </c>
      <c r="IN131" s="165">
        <f t="shared" si="253"/>
        <v>0</v>
      </c>
      <c r="IO131" s="166"/>
      <c r="IP131" s="166"/>
      <c r="IQ131" s="166"/>
      <c r="IR131" s="168"/>
      <c r="IS131" s="168"/>
      <c r="IT131" s="170" t="str">
        <f t="shared" si="254"/>
        <v>0</v>
      </c>
      <c r="IU131" s="170">
        <f t="shared" si="2620"/>
        <v>0</v>
      </c>
      <c r="IV131" s="168">
        <f t="shared" si="2621"/>
        <v>0</v>
      </c>
      <c r="IW131" s="168">
        <f t="shared" si="2622"/>
        <v>0</v>
      </c>
      <c r="IX131" s="168">
        <f t="shared" si="2623"/>
        <v>0</v>
      </c>
      <c r="IY131" s="168">
        <f t="shared" si="2624"/>
        <v>0</v>
      </c>
      <c r="IZ131" s="154">
        <f t="shared" ref="IZ131:JA131" si="3234">IZ130</f>
        <v>17</v>
      </c>
      <c r="JA131" s="173">
        <f t="shared" si="3234"/>
        <v>1180</v>
      </c>
      <c r="JB131" s="156" t="str">
        <f t="shared" si="3131"/>
        <v>1</v>
      </c>
      <c r="JC131" s="157" t="str">
        <f t="shared" si="262"/>
        <v/>
      </c>
      <c r="JD131" s="158">
        <f t="shared" si="263"/>
        <v>0</v>
      </c>
      <c r="JE131" s="159"/>
      <c r="JF131" s="159"/>
      <c r="JG131" s="159"/>
      <c r="JH131" s="160"/>
      <c r="JI131" s="160"/>
      <c r="JJ131" s="171" t="str">
        <f t="shared" si="264"/>
        <v>0</v>
      </c>
      <c r="JK131" s="171">
        <f t="shared" si="2627"/>
        <v>0</v>
      </c>
      <c r="JL131" s="160">
        <f t="shared" si="2628"/>
        <v>0</v>
      </c>
      <c r="JM131" s="160">
        <f t="shared" si="2629"/>
        <v>0</v>
      </c>
      <c r="JN131" s="160">
        <f t="shared" si="2630"/>
        <v>0</v>
      </c>
      <c r="JO131" s="160">
        <f t="shared" si="2631"/>
        <v>0</v>
      </c>
      <c r="JP131" s="161">
        <f t="shared" ref="JP131:JQ131" si="3235">JP130</f>
        <v>18</v>
      </c>
      <c r="JQ131" s="175">
        <f t="shared" si="3235"/>
        <v>1181</v>
      </c>
      <c r="JR131" s="163" t="str">
        <f t="shared" si="3133"/>
        <v>1</v>
      </c>
      <c r="JS131" s="164" t="str">
        <f t="shared" si="272"/>
        <v/>
      </c>
      <c r="JT131" s="165">
        <f t="shared" si="273"/>
        <v>0</v>
      </c>
      <c r="JU131" s="166"/>
      <c r="JV131" s="166"/>
      <c r="JW131" s="166"/>
      <c r="JX131" s="168"/>
      <c r="JY131" s="168"/>
      <c r="JZ131" s="170" t="str">
        <f t="shared" si="274"/>
        <v>0</v>
      </c>
      <c r="KA131" s="170">
        <f t="shared" si="2634"/>
        <v>0</v>
      </c>
      <c r="KB131" s="168">
        <f t="shared" si="2635"/>
        <v>0</v>
      </c>
      <c r="KC131" s="168">
        <f t="shared" si="2636"/>
        <v>0</v>
      </c>
      <c r="KD131" s="168">
        <f t="shared" si="2637"/>
        <v>0</v>
      </c>
      <c r="KE131" s="168">
        <f t="shared" si="2638"/>
        <v>0</v>
      </c>
      <c r="KF131" s="154">
        <f t="shared" ref="KF131:KG131" si="3236">KF130</f>
        <v>19</v>
      </c>
      <c r="KG131" s="173">
        <f t="shared" si="3236"/>
        <v>1182</v>
      </c>
      <c r="KH131" s="156" t="str">
        <f t="shared" si="3135"/>
        <v>1</v>
      </c>
      <c r="KI131" s="157" t="str">
        <f t="shared" si="282"/>
        <v/>
      </c>
      <c r="KJ131" s="158">
        <f t="shared" si="283"/>
        <v>0</v>
      </c>
      <c r="KK131" s="159"/>
      <c r="KL131" s="159"/>
      <c r="KM131" s="159"/>
      <c r="KN131" s="160"/>
      <c r="KO131" s="160"/>
      <c r="KP131" s="171" t="str">
        <f t="shared" si="284"/>
        <v>0</v>
      </c>
      <c r="KQ131" s="171">
        <f t="shared" si="2641"/>
        <v>0</v>
      </c>
      <c r="KR131" s="160">
        <f t="shared" si="2642"/>
        <v>0</v>
      </c>
      <c r="KS131" s="160">
        <f t="shared" si="2643"/>
        <v>0</v>
      </c>
      <c r="KT131" s="160">
        <f t="shared" si="2644"/>
        <v>0</v>
      </c>
      <c r="KU131" s="160">
        <f t="shared" si="2645"/>
        <v>0</v>
      </c>
      <c r="KV131" s="161">
        <f t="shared" ref="KV131:KW131" si="3237">KV130</f>
        <v>20</v>
      </c>
      <c r="KW131" s="175">
        <f t="shared" si="3237"/>
        <v>1183</v>
      </c>
      <c r="KX131" s="163" t="str">
        <f t="shared" si="3137"/>
        <v>1</v>
      </c>
      <c r="KY131" s="164" t="str">
        <f t="shared" si="292"/>
        <v/>
      </c>
      <c r="KZ131" s="165">
        <f t="shared" si="293"/>
        <v>0</v>
      </c>
      <c r="LA131" s="166"/>
      <c r="LB131" s="166"/>
      <c r="LC131" s="166"/>
      <c r="LD131" s="168"/>
      <c r="LE131" s="168"/>
      <c r="LF131" s="170" t="str">
        <f t="shared" si="294"/>
        <v>0</v>
      </c>
      <c r="LG131" s="170">
        <f t="shared" si="2648"/>
        <v>0</v>
      </c>
      <c r="LH131" s="168">
        <f t="shared" si="2649"/>
        <v>0</v>
      </c>
      <c r="LI131" s="168">
        <f t="shared" si="2650"/>
        <v>0</v>
      </c>
      <c r="LJ131" s="168">
        <f t="shared" si="2651"/>
        <v>0</v>
      </c>
      <c r="LK131" s="168">
        <f t="shared" si="2652"/>
        <v>0</v>
      </c>
      <c r="LL131" s="172"/>
      <c r="LM131" s="172"/>
      <c r="LN131" s="168" t="str">
        <f t="shared" si="2653"/>
        <v>#REF!</v>
      </c>
      <c r="LO131" s="168" t="str">
        <f t="shared" si="2654"/>
        <v>#REF!</v>
      </c>
      <c r="LP131" s="168" t="str">
        <f t="shared" si="2655"/>
        <v>#REF!</v>
      </c>
      <c r="LQ131" s="168" t="str">
        <f t="shared" si="2656"/>
        <v>#REF!</v>
      </c>
    </row>
    <row r="132" ht="15.75" customHeight="1">
      <c r="A132" s="151">
        <v>46234.0</v>
      </c>
      <c r="B132" s="152" t="s">
        <v>29</v>
      </c>
      <c r="C132" s="153">
        <f t="shared" si="99"/>
        <v>0</v>
      </c>
      <c r="D132" s="154">
        <f t="shared" ref="D132:E132" si="3238">D131</f>
        <v>1</v>
      </c>
      <c r="E132" s="173">
        <f t="shared" si="3238"/>
        <v>1164</v>
      </c>
      <c r="F132" s="156" t="str">
        <f t="shared" si="3099"/>
        <v>1</v>
      </c>
      <c r="G132" s="157">
        <f t="shared" si="102"/>
        <v>1</v>
      </c>
      <c r="H132" s="158">
        <f t="shared" si="103"/>
        <v>0</v>
      </c>
      <c r="I132" s="159"/>
      <c r="J132" s="159"/>
      <c r="K132" s="159"/>
      <c r="L132" s="78"/>
      <c r="M132" s="79"/>
      <c r="N132" s="77" t="str">
        <f t="shared" si="104"/>
        <v>0</v>
      </c>
      <c r="O132" s="81">
        <f t="shared" si="2515"/>
        <v>0</v>
      </c>
      <c r="P132" s="160">
        <f t="shared" si="2516"/>
        <v>0</v>
      </c>
      <c r="Q132" s="160">
        <f t="shared" si="2517"/>
        <v>0</v>
      </c>
      <c r="R132" s="160">
        <f t="shared" si="2518"/>
        <v>0</v>
      </c>
      <c r="S132" s="160">
        <f t="shared" si="2519"/>
        <v>0</v>
      </c>
      <c r="T132" s="161">
        <f t="shared" ref="T132:U132" si="3239">T131</f>
        <v>2</v>
      </c>
      <c r="U132" s="175">
        <f t="shared" si="3239"/>
        <v>1165</v>
      </c>
      <c r="V132" s="163" t="str">
        <f t="shared" si="3101"/>
        <v>1</v>
      </c>
      <c r="W132" s="164">
        <f t="shared" si="112"/>
        <v>1</v>
      </c>
      <c r="X132" s="165">
        <f t="shared" si="113"/>
        <v>0</v>
      </c>
      <c r="Y132" s="166"/>
      <c r="Z132" s="166"/>
      <c r="AA132" s="166"/>
      <c r="AB132" s="84"/>
      <c r="AC132" s="85"/>
      <c r="AD132" s="83" t="str">
        <f t="shared" si="114"/>
        <v>0</v>
      </c>
      <c r="AE132" s="167">
        <f t="shared" si="2522"/>
        <v>0</v>
      </c>
      <c r="AF132" s="168">
        <f t="shared" si="2523"/>
        <v>0</v>
      </c>
      <c r="AG132" s="168">
        <f t="shared" si="2524"/>
        <v>0</v>
      </c>
      <c r="AH132" s="168">
        <f t="shared" si="2525"/>
        <v>0</v>
      </c>
      <c r="AI132" s="168">
        <f t="shared" si="2526"/>
        <v>0</v>
      </c>
      <c r="AJ132" s="154">
        <f t="shared" ref="AJ132:AK132" si="3240">AJ131</f>
        <v>3</v>
      </c>
      <c r="AK132" s="173">
        <f t="shared" si="3240"/>
        <v>1166</v>
      </c>
      <c r="AL132" s="156" t="str">
        <f t="shared" si="3103"/>
        <v>1</v>
      </c>
      <c r="AM132" s="157">
        <f t="shared" si="122"/>
        <v>2</v>
      </c>
      <c r="AN132" s="158">
        <f t="shared" si="123"/>
        <v>0</v>
      </c>
      <c r="AO132" s="159"/>
      <c r="AP132" s="159"/>
      <c r="AQ132" s="159"/>
      <c r="AR132" s="78"/>
      <c r="AS132" s="79"/>
      <c r="AT132" s="77" t="str">
        <f t="shared" si="124"/>
        <v>0</v>
      </c>
      <c r="AU132" s="81">
        <f t="shared" si="2529"/>
        <v>0</v>
      </c>
      <c r="AV132" s="160">
        <f t="shared" si="2530"/>
        <v>0</v>
      </c>
      <c r="AW132" s="160">
        <f t="shared" si="2531"/>
        <v>0</v>
      </c>
      <c r="AX132" s="160">
        <f t="shared" si="2532"/>
        <v>0</v>
      </c>
      <c r="AY132" s="160">
        <f t="shared" si="2533"/>
        <v>0</v>
      </c>
      <c r="AZ132" s="161">
        <f t="shared" ref="AZ132:BA132" si="3241">AZ131</f>
        <v>4</v>
      </c>
      <c r="BA132" s="175">
        <f t="shared" si="3241"/>
        <v>1167</v>
      </c>
      <c r="BB132" s="163" t="str">
        <f t="shared" si="3105"/>
        <v>1</v>
      </c>
      <c r="BC132" s="164">
        <f t="shared" si="132"/>
        <v>4</v>
      </c>
      <c r="BD132" s="165">
        <f t="shared" si="133"/>
        <v>0</v>
      </c>
      <c r="BE132" s="166"/>
      <c r="BF132" s="166"/>
      <c r="BG132" s="166"/>
      <c r="BH132" s="84"/>
      <c r="BI132" s="85"/>
      <c r="BJ132" s="83" t="str">
        <f t="shared" si="134"/>
        <v>0</v>
      </c>
      <c r="BK132" s="167">
        <f t="shared" si="2536"/>
        <v>0</v>
      </c>
      <c r="BL132" s="168">
        <f t="shared" si="2537"/>
        <v>0</v>
      </c>
      <c r="BM132" s="168">
        <f t="shared" si="2538"/>
        <v>0</v>
      </c>
      <c r="BN132" s="168">
        <f t="shared" si="2539"/>
        <v>0</v>
      </c>
      <c r="BO132" s="168">
        <f t="shared" si="2540"/>
        <v>0</v>
      </c>
      <c r="BP132" s="154">
        <f t="shared" ref="BP132:BQ132" si="3242">BP131</f>
        <v>5</v>
      </c>
      <c r="BQ132" s="173">
        <f t="shared" si="3242"/>
        <v>1168</v>
      </c>
      <c r="BR132" s="156" t="str">
        <f t="shared" si="3107"/>
        <v>1</v>
      </c>
      <c r="BS132" s="157">
        <f t="shared" si="142"/>
        <v>4</v>
      </c>
      <c r="BT132" s="158">
        <f t="shared" si="143"/>
        <v>0</v>
      </c>
      <c r="BU132" s="159"/>
      <c r="BV132" s="159"/>
      <c r="BW132" s="159"/>
      <c r="BX132" s="78"/>
      <c r="BY132" s="79"/>
      <c r="BZ132" s="77" t="str">
        <f t="shared" si="144"/>
        <v>0</v>
      </c>
      <c r="CA132" s="81">
        <f t="shared" si="2543"/>
        <v>0</v>
      </c>
      <c r="CB132" s="160">
        <f t="shared" si="2544"/>
        <v>0</v>
      </c>
      <c r="CC132" s="160">
        <f t="shared" si="2545"/>
        <v>0</v>
      </c>
      <c r="CD132" s="160">
        <f t="shared" si="2546"/>
        <v>0</v>
      </c>
      <c r="CE132" s="160">
        <f t="shared" si="2547"/>
        <v>0</v>
      </c>
      <c r="CF132" s="161">
        <f t="shared" ref="CF132:CG132" si="3243">CF131</f>
        <v>6</v>
      </c>
      <c r="CG132" s="175">
        <f t="shared" si="3243"/>
        <v>1169</v>
      </c>
      <c r="CH132" s="163" t="str">
        <f t="shared" si="3109"/>
        <v>1</v>
      </c>
      <c r="CI132" s="164">
        <f t="shared" si="152"/>
        <v>2</v>
      </c>
      <c r="CJ132" s="165">
        <f t="shared" si="153"/>
        <v>0</v>
      </c>
      <c r="CK132" s="166"/>
      <c r="CL132" s="166"/>
      <c r="CM132" s="166"/>
      <c r="CN132" s="84"/>
      <c r="CO132" s="85"/>
      <c r="CP132" s="83" t="str">
        <f t="shared" si="154"/>
        <v>0</v>
      </c>
      <c r="CQ132" s="167">
        <f t="shared" si="2550"/>
        <v>0</v>
      </c>
      <c r="CR132" s="168">
        <f t="shared" si="2551"/>
        <v>0</v>
      </c>
      <c r="CS132" s="168">
        <f t="shared" si="2552"/>
        <v>0</v>
      </c>
      <c r="CT132" s="168">
        <f t="shared" si="2553"/>
        <v>0</v>
      </c>
      <c r="CU132" s="168">
        <f t="shared" si="2554"/>
        <v>0</v>
      </c>
      <c r="CV132" s="154">
        <f t="shared" ref="CV132:CW132" si="3244">CV131</f>
        <v>7</v>
      </c>
      <c r="CW132" s="173">
        <f t="shared" si="3244"/>
        <v>1170</v>
      </c>
      <c r="CX132" s="156" t="str">
        <f t="shared" si="3111"/>
        <v>1</v>
      </c>
      <c r="CY132" s="157">
        <f t="shared" si="162"/>
        <v>2</v>
      </c>
      <c r="CZ132" s="158">
        <f t="shared" si="163"/>
        <v>0</v>
      </c>
      <c r="DA132" s="159"/>
      <c r="DB132" s="159"/>
      <c r="DC132" s="159"/>
      <c r="DD132" s="78"/>
      <c r="DE132" s="79"/>
      <c r="DF132" s="77" t="str">
        <f t="shared" si="164"/>
        <v>0</v>
      </c>
      <c r="DG132" s="81">
        <f t="shared" si="2557"/>
        <v>0</v>
      </c>
      <c r="DH132" s="160">
        <f t="shared" si="2558"/>
        <v>0</v>
      </c>
      <c r="DI132" s="160">
        <f t="shared" si="2559"/>
        <v>0</v>
      </c>
      <c r="DJ132" s="160">
        <f t="shared" si="2560"/>
        <v>0</v>
      </c>
      <c r="DK132" s="160">
        <f t="shared" si="2561"/>
        <v>0</v>
      </c>
      <c r="DL132" s="161">
        <f t="shared" ref="DL132:DM132" si="3245">DL131</f>
        <v>8</v>
      </c>
      <c r="DM132" s="175">
        <f t="shared" si="3245"/>
        <v>1171</v>
      </c>
      <c r="DN132" s="163" t="str">
        <f t="shared" si="3113"/>
        <v>1</v>
      </c>
      <c r="DO132" s="164">
        <f t="shared" si="172"/>
        <v>2</v>
      </c>
      <c r="DP132" s="165">
        <f t="shared" si="173"/>
        <v>0</v>
      </c>
      <c r="DQ132" s="166"/>
      <c r="DR132" s="166"/>
      <c r="DS132" s="166"/>
      <c r="DT132" s="84"/>
      <c r="DU132" s="85"/>
      <c r="DV132" s="83" t="str">
        <f t="shared" si="174"/>
        <v>0</v>
      </c>
      <c r="DW132" s="167">
        <f t="shared" si="2564"/>
        <v>0</v>
      </c>
      <c r="DX132" s="168">
        <f t="shared" si="2565"/>
        <v>0</v>
      </c>
      <c r="DY132" s="168">
        <f t="shared" si="2566"/>
        <v>0</v>
      </c>
      <c r="DZ132" s="168">
        <f t="shared" si="2567"/>
        <v>0</v>
      </c>
      <c r="EA132" s="168">
        <f t="shared" si="2568"/>
        <v>0</v>
      </c>
      <c r="EB132" s="154">
        <f t="shared" ref="EB132:EC132" si="3246">EB131</f>
        <v>9</v>
      </c>
      <c r="EC132" s="173">
        <f t="shared" si="3246"/>
        <v>1172</v>
      </c>
      <c r="ED132" s="156" t="str">
        <f t="shared" si="3115"/>
        <v>1</v>
      </c>
      <c r="EE132" s="157">
        <f t="shared" si="182"/>
        <v>5</v>
      </c>
      <c r="EF132" s="169">
        <f t="shared" si="183"/>
        <v>0</v>
      </c>
      <c r="EG132" s="159"/>
      <c r="EH132" s="159"/>
      <c r="EI132" s="159"/>
      <c r="EJ132" s="78"/>
      <c r="EK132" s="79"/>
      <c r="EL132" s="77" t="str">
        <f t="shared" si="184"/>
        <v>0</v>
      </c>
      <c r="EM132" s="81">
        <f t="shared" si="2571"/>
        <v>0</v>
      </c>
      <c r="EN132" s="160">
        <f t="shared" si="2572"/>
        <v>0</v>
      </c>
      <c r="EO132" s="160">
        <f t="shared" si="2573"/>
        <v>0</v>
      </c>
      <c r="EP132" s="160">
        <f t="shared" si="2574"/>
        <v>0</v>
      </c>
      <c r="EQ132" s="160">
        <f t="shared" si="2575"/>
        <v>0</v>
      </c>
      <c r="ER132" s="161">
        <f t="shared" ref="ER132:ES132" si="3247">ER131</f>
        <v>10</v>
      </c>
      <c r="ES132" s="175">
        <f t="shared" si="3247"/>
        <v>1173</v>
      </c>
      <c r="ET132" s="163" t="str">
        <f t="shared" si="3117"/>
        <v>1</v>
      </c>
      <c r="EU132" s="164">
        <f t="shared" si="192"/>
        <v>19</v>
      </c>
      <c r="EV132" s="165">
        <f t="shared" si="193"/>
        <v>0</v>
      </c>
      <c r="EW132" s="166"/>
      <c r="EX132" s="166"/>
      <c r="EY132" s="166"/>
      <c r="EZ132" s="84"/>
      <c r="FA132" s="85"/>
      <c r="FB132" s="83" t="str">
        <f t="shared" si="194"/>
        <v>0</v>
      </c>
      <c r="FC132" s="167">
        <f t="shared" si="2578"/>
        <v>0</v>
      </c>
      <c r="FD132" s="168">
        <f t="shared" si="2579"/>
        <v>0</v>
      </c>
      <c r="FE132" s="168">
        <f t="shared" si="2580"/>
        <v>0</v>
      </c>
      <c r="FF132" s="168">
        <f t="shared" si="2581"/>
        <v>0</v>
      </c>
      <c r="FG132" s="168">
        <f t="shared" si="2582"/>
        <v>0</v>
      </c>
      <c r="FH132" s="154">
        <f t="shared" ref="FH132:FI132" si="3248">FH131</f>
        <v>11</v>
      </c>
      <c r="FI132" s="173">
        <f t="shared" si="3248"/>
        <v>1174</v>
      </c>
      <c r="FJ132" s="156" t="str">
        <f t="shared" si="3119"/>
        <v>1</v>
      </c>
      <c r="FK132" s="157">
        <f t="shared" si="202"/>
        <v>4</v>
      </c>
      <c r="FL132" s="158">
        <f t="shared" si="203"/>
        <v>0</v>
      </c>
      <c r="FM132" s="159"/>
      <c r="FN132" s="159"/>
      <c r="FO132" s="159"/>
      <c r="FP132" s="78"/>
      <c r="FQ132" s="79"/>
      <c r="FR132" s="77" t="str">
        <f t="shared" si="204"/>
        <v>0</v>
      </c>
      <c r="FS132" s="81">
        <f t="shared" si="2585"/>
        <v>0</v>
      </c>
      <c r="FT132" s="160">
        <f t="shared" si="2586"/>
        <v>0</v>
      </c>
      <c r="FU132" s="160">
        <f t="shared" si="2587"/>
        <v>0</v>
      </c>
      <c r="FV132" s="160">
        <f t="shared" si="2588"/>
        <v>0</v>
      </c>
      <c r="FW132" s="160">
        <f t="shared" si="2589"/>
        <v>0</v>
      </c>
      <c r="FX132" s="161">
        <f t="shared" ref="FX132:FY132" si="3249">FX131</f>
        <v>12</v>
      </c>
      <c r="FY132" s="175">
        <f t="shared" si="3249"/>
        <v>1175</v>
      </c>
      <c r="FZ132" s="163" t="str">
        <f t="shared" si="3121"/>
        <v>1</v>
      </c>
      <c r="GA132" s="164">
        <f t="shared" si="212"/>
        <v>2</v>
      </c>
      <c r="GB132" s="165">
        <f t="shared" si="213"/>
        <v>0</v>
      </c>
      <c r="GC132" s="166"/>
      <c r="GD132" s="166"/>
      <c r="GE132" s="166"/>
      <c r="GF132" s="84"/>
      <c r="GG132" s="85"/>
      <c r="GH132" s="83" t="str">
        <f t="shared" si="214"/>
        <v>0</v>
      </c>
      <c r="GI132" s="167">
        <f t="shared" si="2592"/>
        <v>0</v>
      </c>
      <c r="GJ132" s="168">
        <f t="shared" si="2593"/>
        <v>0</v>
      </c>
      <c r="GK132" s="168">
        <f t="shared" si="2594"/>
        <v>0</v>
      </c>
      <c r="GL132" s="168">
        <f t="shared" si="2595"/>
        <v>0</v>
      </c>
      <c r="GM132" s="168">
        <f t="shared" si="2596"/>
        <v>0</v>
      </c>
      <c r="GN132" s="154">
        <f t="shared" ref="GN132:GO132" si="3250">GN131</f>
        <v>13</v>
      </c>
      <c r="GO132" s="173">
        <f t="shared" si="3250"/>
        <v>1176</v>
      </c>
      <c r="GP132" s="156" t="str">
        <f t="shared" si="3123"/>
        <v>1</v>
      </c>
      <c r="GQ132" s="157">
        <f t="shared" si="222"/>
        <v>3</v>
      </c>
      <c r="GR132" s="158">
        <f t="shared" si="223"/>
        <v>0</v>
      </c>
      <c r="GS132" s="159"/>
      <c r="GT132" s="159"/>
      <c r="GU132" s="159"/>
      <c r="GV132" s="78"/>
      <c r="GW132" s="79"/>
      <c r="GX132" s="77" t="str">
        <f t="shared" si="224"/>
        <v>0</v>
      </c>
      <c r="GY132" s="81">
        <f t="shared" si="2599"/>
        <v>0</v>
      </c>
      <c r="GZ132" s="160">
        <f t="shared" si="2600"/>
        <v>0</v>
      </c>
      <c r="HA132" s="160">
        <f t="shared" si="2601"/>
        <v>0</v>
      </c>
      <c r="HB132" s="160">
        <f t="shared" si="2602"/>
        <v>0</v>
      </c>
      <c r="HC132" s="160">
        <f t="shared" si="2603"/>
        <v>0</v>
      </c>
      <c r="HD132" s="161">
        <f t="shared" ref="HD132:HE132" si="3251">HD131</f>
        <v>14</v>
      </c>
      <c r="HE132" s="175">
        <f t="shared" si="3251"/>
        <v>1177</v>
      </c>
      <c r="HF132" s="163" t="str">
        <f t="shared" si="3125"/>
        <v>1</v>
      </c>
      <c r="HG132" s="164">
        <f t="shared" si="232"/>
        <v>5</v>
      </c>
      <c r="HH132" s="165">
        <f t="shared" si="233"/>
        <v>0</v>
      </c>
      <c r="HI132" s="166"/>
      <c r="HJ132" s="166"/>
      <c r="HK132" s="166"/>
      <c r="HL132" s="84"/>
      <c r="HM132" s="85"/>
      <c r="HN132" s="83" t="str">
        <f t="shared" si="234"/>
        <v>0</v>
      </c>
      <c r="HO132" s="167">
        <f t="shared" si="2606"/>
        <v>0</v>
      </c>
      <c r="HP132" s="168">
        <f t="shared" si="2607"/>
        <v>0</v>
      </c>
      <c r="HQ132" s="168">
        <f t="shared" si="2608"/>
        <v>0</v>
      </c>
      <c r="HR132" s="168">
        <f t="shared" si="2609"/>
        <v>0</v>
      </c>
      <c r="HS132" s="168">
        <f t="shared" si="2610"/>
        <v>0</v>
      </c>
      <c r="HT132" s="154">
        <f t="shared" ref="HT132:HU132" si="3252">HT131</f>
        <v>15</v>
      </c>
      <c r="HU132" s="173">
        <f t="shared" si="3252"/>
        <v>1178</v>
      </c>
      <c r="HV132" s="156" t="str">
        <f t="shared" si="3127"/>
        <v>1</v>
      </c>
      <c r="HW132" s="157" t="str">
        <f t="shared" si="242"/>
        <v/>
      </c>
      <c r="HX132" s="169">
        <f t="shared" si="243"/>
        <v>0</v>
      </c>
      <c r="HY132" s="159"/>
      <c r="HZ132" s="159"/>
      <c r="IA132" s="159"/>
      <c r="IB132" s="160"/>
      <c r="IC132" s="160"/>
      <c r="ID132" s="160" t="str">
        <f t="shared" si="244"/>
        <v>0</v>
      </c>
      <c r="IE132" s="160">
        <f t="shared" si="2613"/>
        <v>0</v>
      </c>
      <c r="IF132" s="160">
        <f t="shared" si="2614"/>
        <v>0</v>
      </c>
      <c r="IG132" s="160">
        <f t="shared" si="2615"/>
        <v>0</v>
      </c>
      <c r="IH132" s="160">
        <f t="shared" si="2616"/>
        <v>0</v>
      </c>
      <c r="II132" s="160">
        <f t="shared" si="2617"/>
        <v>0</v>
      </c>
      <c r="IJ132" s="161">
        <f t="shared" ref="IJ132:IK132" si="3253">IJ131</f>
        <v>16</v>
      </c>
      <c r="IK132" s="175">
        <f t="shared" si="3253"/>
        <v>1179</v>
      </c>
      <c r="IL132" s="163" t="str">
        <f t="shared" si="3129"/>
        <v>1</v>
      </c>
      <c r="IM132" s="164" t="str">
        <f t="shared" si="252"/>
        <v/>
      </c>
      <c r="IN132" s="165">
        <f t="shared" si="253"/>
        <v>0</v>
      </c>
      <c r="IO132" s="166"/>
      <c r="IP132" s="166"/>
      <c r="IQ132" s="166"/>
      <c r="IR132" s="168"/>
      <c r="IS132" s="168"/>
      <c r="IT132" s="170" t="str">
        <f t="shared" si="254"/>
        <v>0</v>
      </c>
      <c r="IU132" s="170">
        <f t="shared" si="2620"/>
        <v>0</v>
      </c>
      <c r="IV132" s="168">
        <f t="shared" si="2621"/>
        <v>0</v>
      </c>
      <c r="IW132" s="168">
        <f t="shared" si="2622"/>
        <v>0</v>
      </c>
      <c r="IX132" s="168">
        <f t="shared" si="2623"/>
        <v>0</v>
      </c>
      <c r="IY132" s="168">
        <f t="shared" si="2624"/>
        <v>0</v>
      </c>
      <c r="IZ132" s="154">
        <f t="shared" ref="IZ132:JA132" si="3254">IZ131</f>
        <v>17</v>
      </c>
      <c r="JA132" s="173">
        <f t="shared" si="3254"/>
        <v>1180</v>
      </c>
      <c r="JB132" s="156" t="str">
        <f t="shared" si="3131"/>
        <v>1</v>
      </c>
      <c r="JC132" s="157" t="str">
        <f t="shared" si="262"/>
        <v/>
      </c>
      <c r="JD132" s="158">
        <f t="shared" si="263"/>
        <v>0</v>
      </c>
      <c r="JE132" s="159"/>
      <c r="JF132" s="159"/>
      <c r="JG132" s="159"/>
      <c r="JH132" s="160"/>
      <c r="JI132" s="160"/>
      <c r="JJ132" s="171" t="str">
        <f t="shared" si="264"/>
        <v>0</v>
      </c>
      <c r="JK132" s="171">
        <f t="shared" si="2627"/>
        <v>0</v>
      </c>
      <c r="JL132" s="160">
        <f t="shared" si="2628"/>
        <v>0</v>
      </c>
      <c r="JM132" s="160">
        <f t="shared" si="2629"/>
        <v>0</v>
      </c>
      <c r="JN132" s="160">
        <f t="shared" si="2630"/>
        <v>0</v>
      </c>
      <c r="JO132" s="160">
        <f t="shared" si="2631"/>
        <v>0</v>
      </c>
      <c r="JP132" s="161">
        <f t="shared" ref="JP132:JQ132" si="3255">JP131</f>
        <v>18</v>
      </c>
      <c r="JQ132" s="175">
        <f t="shared" si="3255"/>
        <v>1181</v>
      </c>
      <c r="JR132" s="163" t="str">
        <f t="shared" si="3133"/>
        <v>1</v>
      </c>
      <c r="JS132" s="164" t="str">
        <f t="shared" si="272"/>
        <v/>
      </c>
      <c r="JT132" s="165">
        <f t="shared" si="273"/>
        <v>0</v>
      </c>
      <c r="JU132" s="166"/>
      <c r="JV132" s="166"/>
      <c r="JW132" s="166"/>
      <c r="JX132" s="168"/>
      <c r="JY132" s="168"/>
      <c r="JZ132" s="170" t="str">
        <f t="shared" si="274"/>
        <v>0</v>
      </c>
      <c r="KA132" s="170">
        <f t="shared" si="2634"/>
        <v>0</v>
      </c>
      <c r="KB132" s="168">
        <f t="shared" si="2635"/>
        <v>0</v>
      </c>
      <c r="KC132" s="168">
        <f t="shared" si="2636"/>
        <v>0</v>
      </c>
      <c r="KD132" s="168">
        <f t="shared" si="2637"/>
        <v>0</v>
      </c>
      <c r="KE132" s="168">
        <f t="shared" si="2638"/>
        <v>0</v>
      </c>
      <c r="KF132" s="154">
        <f t="shared" ref="KF132:KG132" si="3256">KF131</f>
        <v>19</v>
      </c>
      <c r="KG132" s="173">
        <f t="shared" si="3256"/>
        <v>1182</v>
      </c>
      <c r="KH132" s="156" t="str">
        <f t="shared" si="3135"/>
        <v>1</v>
      </c>
      <c r="KI132" s="157" t="str">
        <f t="shared" si="282"/>
        <v/>
      </c>
      <c r="KJ132" s="158">
        <f t="shared" si="283"/>
        <v>0</v>
      </c>
      <c r="KK132" s="159"/>
      <c r="KL132" s="159"/>
      <c r="KM132" s="159"/>
      <c r="KN132" s="160"/>
      <c r="KO132" s="160"/>
      <c r="KP132" s="171" t="str">
        <f t="shared" si="284"/>
        <v>0</v>
      </c>
      <c r="KQ132" s="171">
        <f t="shared" si="2641"/>
        <v>0</v>
      </c>
      <c r="KR132" s="160">
        <f t="shared" si="2642"/>
        <v>0</v>
      </c>
      <c r="KS132" s="160">
        <f t="shared" si="2643"/>
        <v>0</v>
      </c>
      <c r="KT132" s="160">
        <f t="shared" si="2644"/>
        <v>0</v>
      </c>
      <c r="KU132" s="160">
        <f t="shared" si="2645"/>
        <v>0</v>
      </c>
      <c r="KV132" s="161">
        <f t="shared" ref="KV132:KW132" si="3257">KV131</f>
        <v>20</v>
      </c>
      <c r="KW132" s="175">
        <f t="shared" si="3257"/>
        <v>1183</v>
      </c>
      <c r="KX132" s="163" t="str">
        <f t="shared" si="3137"/>
        <v>1</v>
      </c>
      <c r="KY132" s="164" t="str">
        <f t="shared" si="292"/>
        <v/>
      </c>
      <c r="KZ132" s="165">
        <f t="shared" si="293"/>
        <v>0</v>
      </c>
      <c r="LA132" s="166"/>
      <c r="LB132" s="166"/>
      <c r="LC132" s="166"/>
      <c r="LD132" s="168"/>
      <c r="LE132" s="168"/>
      <c r="LF132" s="170" t="str">
        <f t="shared" si="294"/>
        <v>0</v>
      </c>
      <c r="LG132" s="170">
        <f t="shared" si="2648"/>
        <v>0</v>
      </c>
      <c r="LH132" s="168">
        <f t="shared" si="2649"/>
        <v>0</v>
      </c>
      <c r="LI132" s="168">
        <f t="shared" si="2650"/>
        <v>0</v>
      </c>
      <c r="LJ132" s="168">
        <f t="shared" si="2651"/>
        <v>0</v>
      </c>
      <c r="LK132" s="168">
        <f t="shared" si="2652"/>
        <v>0</v>
      </c>
      <c r="LL132" s="172"/>
      <c r="LM132" s="172"/>
      <c r="LN132" s="168" t="str">
        <f t="shared" si="2653"/>
        <v>#REF!</v>
      </c>
      <c r="LO132" s="168" t="str">
        <f t="shared" si="2654"/>
        <v>#REF!</v>
      </c>
      <c r="LP132" s="168" t="str">
        <f t="shared" si="2655"/>
        <v>#REF!</v>
      </c>
      <c r="LQ132" s="168" t="str">
        <f t="shared" si="2656"/>
        <v>#REF!</v>
      </c>
    </row>
    <row r="133" ht="15.75" customHeight="1">
      <c r="A133" s="134"/>
      <c r="B133" s="135"/>
      <c r="C133" s="136">
        <f t="shared" si="99"/>
        <v>0</v>
      </c>
      <c r="D133" s="137">
        <f t="shared" ref="D133:E133" si="3258">D132</f>
        <v>1</v>
      </c>
      <c r="E133" s="182">
        <f t="shared" si="3258"/>
        <v>1164</v>
      </c>
      <c r="F133" s="183" t="str">
        <f>IFERROR(IF(S133&gt;=10,"6",IF(S133&gt;=8,"5",IF(S133&gt;=6,"4",IF(S133&gt;=4,"3",IF(S133&gt;=2,"2",IF(S133&gt;=-1,"1",IF(S133&gt;=-2,"-1",IF(S133&gt;=-3,"-2","-3")))))))), F140)</f>
        <v>1</v>
      </c>
      <c r="G133" s="184">
        <f t="shared" si="102"/>
        <v>1</v>
      </c>
      <c r="H133" s="185">
        <f t="shared" si="103"/>
        <v>0</v>
      </c>
      <c r="I133" s="139"/>
      <c r="J133" s="139"/>
      <c r="K133" s="136">
        <f>SUM(K102:K132)</f>
        <v>0</v>
      </c>
      <c r="L133" s="142"/>
      <c r="M133" s="143"/>
      <c r="N133" s="148" t="str">
        <f t="shared" si="104"/>
        <v>0</v>
      </c>
      <c r="O133" s="145"/>
      <c r="P133" s="139"/>
      <c r="Q133" s="139"/>
      <c r="R133" s="186"/>
      <c r="S133" s="139"/>
      <c r="T133" s="137">
        <f t="shared" ref="T133:U133" si="3259">T132</f>
        <v>2</v>
      </c>
      <c r="U133" s="182">
        <f t="shared" si="3259"/>
        <v>1165</v>
      </c>
      <c r="V133" s="139"/>
      <c r="W133" s="140">
        <f t="shared" si="112"/>
        <v>1</v>
      </c>
      <c r="X133" s="185">
        <f t="shared" si="113"/>
        <v>0</v>
      </c>
      <c r="Y133" s="139"/>
      <c r="Z133" s="139"/>
      <c r="AA133" s="136">
        <f>SUM(AA102:AA132)</f>
        <v>0</v>
      </c>
      <c r="AB133" s="142"/>
      <c r="AC133" s="143"/>
      <c r="AD133" s="148" t="str">
        <f t="shared" si="114"/>
        <v>0</v>
      </c>
      <c r="AE133" s="146"/>
      <c r="AF133" s="139"/>
      <c r="AG133" s="139"/>
      <c r="AH133" s="186"/>
      <c r="AI133" s="139"/>
      <c r="AJ133" s="137">
        <f t="shared" ref="AJ133:AK133" si="3260">AJ132</f>
        <v>3</v>
      </c>
      <c r="AK133" s="182">
        <f t="shared" si="3260"/>
        <v>1166</v>
      </c>
      <c r="AL133" s="139"/>
      <c r="AM133" s="140">
        <f t="shared" si="122"/>
        <v>2</v>
      </c>
      <c r="AN133" s="185">
        <f t="shared" si="123"/>
        <v>0</v>
      </c>
      <c r="AO133" s="139"/>
      <c r="AP133" s="139"/>
      <c r="AQ133" s="136">
        <f>SUM(AQ102:AQ132)</f>
        <v>0</v>
      </c>
      <c r="AR133" s="142"/>
      <c r="AS133" s="143"/>
      <c r="AT133" s="148" t="str">
        <f t="shared" si="124"/>
        <v>0</v>
      </c>
      <c r="AU133" s="145"/>
      <c r="AV133" s="139"/>
      <c r="AW133" s="139"/>
      <c r="AX133" s="186"/>
      <c r="AY133" s="139"/>
      <c r="AZ133" s="137">
        <f t="shared" ref="AZ133:BA133" si="3261">AZ132</f>
        <v>4</v>
      </c>
      <c r="BA133" s="182">
        <f t="shared" si="3261"/>
        <v>1167</v>
      </c>
      <c r="BB133" s="139"/>
      <c r="BC133" s="140">
        <f t="shared" si="132"/>
        <v>4</v>
      </c>
      <c r="BD133" s="185">
        <f t="shared" si="133"/>
        <v>0</v>
      </c>
      <c r="BE133" s="139"/>
      <c r="BF133" s="139"/>
      <c r="BG133" s="136">
        <f>SUM(BG102:BG132)</f>
        <v>0</v>
      </c>
      <c r="BH133" s="142"/>
      <c r="BI133" s="143"/>
      <c r="BJ133" s="148" t="str">
        <f t="shared" si="134"/>
        <v>0</v>
      </c>
      <c r="BK133" s="146"/>
      <c r="BL133" s="139"/>
      <c r="BM133" s="139"/>
      <c r="BN133" s="186"/>
      <c r="BO133" s="139"/>
      <c r="BP133" s="137">
        <f t="shared" ref="BP133:BQ133" si="3262">BP132</f>
        <v>5</v>
      </c>
      <c r="BQ133" s="182">
        <f t="shared" si="3262"/>
        <v>1168</v>
      </c>
      <c r="BR133" s="139"/>
      <c r="BS133" s="140">
        <f t="shared" si="142"/>
        <v>4</v>
      </c>
      <c r="BT133" s="185">
        <f t="shared" si="143"/>
        <v>0</v>
      </c>
      <c r="BU133" s="139"/>
      <c r="BV133" s="139"/>
      <c r="BW133" s="136">
        <f>SUM(BW102:BW132)</f>
        <v>0</v>
      </c>
      <c r="BX133" s="142"/>
      <c r="BY133" s="143"/>
      <c r="BZ133" s="148" t="str">
        <f t="shared" si="144"/>
        <v>0</v>
      </c>
      <c r="CA133" s="145"/>
      <c r="CB133" s="139"/>
      <c r="CC133" s="139"/>
      <c r="CD133" s="186"/>
      <c r="CE133" s="139"/>
      <c r="CF133" s="137">
        <f t="shared" ref="CF133:CG133" si="3263">CF132</f>
        <v>6</v>
      </c>
      <c r="CG133" s="182">
        <f t="shared" si="3263"/>
        <v>1169</v>
      </c>
      <c r="CH133" s="139"/>
      <c r="CI133" s="140">
        <f t="shared" si="152"/>
        <v>2</v>
      </c>
      <c r="CJ133" s="185">
        <f t="shared" si="153"/>
        <v>0</v>
      </c>
      <c r="CK133" s="139"/>
      <c r="CL133" s="139"/>
      <c r="CM133" s="136">
        <f>SUM(CM102:CM132)</f>
        <v>0</v>
      </c>
      <c r="CN133" s="142"/>
      <c r="CO133" s="143"/>
      <c r="CP133" s="148" t="str">
        <f t="shared" si="154"/>
        <v>0</v>
      </c>
      <c r="CQ133" s="146"/>
      <c r="CR133" s="139"/>
      <c r="CS133" s="139"/>
      <c r="CT133" s="186"/>
      <c r="CU133" s="139"/>
      <c r="CV133" s="137">
        <f t="shared" ref="CV133:CW133" si="3264">CV132</f>
        <v>7</v>
      </c>
      <c r="CW133" s="182">
        <f t="shared" si="3264"/>
        <v>1170</v>
      </c>
      <c r="CX133" s="139"/>
      <c r="CY133" s="140">
        <f t="shared" si="162"/>
        <v>2</v>
      </c>
      <c r="CZ133" s="185">
        <f t="shared" si="163"/>
        <v>0</v>
      </c>
      <c r="DA133" s="139"/>
      <c r="DB133" s="139"/>
      <c r="DC133" s="136">
        <f>SUM(DC102:DC132)</f>
        <v>0</v>
      </c>
      <c r="DD133" s="142"/>
      <c r="DE133" s="143"/>
      <c r="DF133" s="148" t="str">
        <f t="shared" si="164"/>
        <v>0</v>
      </c>
      <c r="DG133" s="145"/>
      <c r="DH133" s="139"/>
      <c r="DI133" s="139"/>
      <c r="DJ133" s="186"/>
      <c r="DK133" s="139"/>
      <c r="DL133" s="137">
        <f t="shared" ref="DL133:DM133" si="3265">DL132</f>
        <v>8</v>
      </c>
      <c r="DM133" s="182">
        <f t="shared" si="3265"/>
        <v>1171</v>
      </c>
      <c r="DN133" s="139"/>
      <c r="DO133" s="140">
        <f t="shared" si="172"/>
        <v>2</v>
      </c>
      <c r="DP133" s="185">
        <f t="shared" si="173"/>
        <v>0</v>
      </c>
      <c r="DQ133" s="139"/>
      <c r="DR133" s="139"/>
      <c r="DS133" s="136">
        <f>SUM(DS102:DS132)</f>
        <v>0</v>
      </c>
      <c r="DT133" s="142"/>
      <c r="DU133" s="143"/>
      <c r="DV133" s="148" t="str">
        <f t="shared" si="174"/>
        <v>0</v>
      </c>
      <c r="DW133" s="146"/>
      <c r="DX133" s="139"/>
      <c r="DY133" s="139"/>
      <c r="DZ133" s="186"/>
      <c r="EA133" s="139"/>
      <c r="EB133" s="137">
        <f t="shared" ref="EB133:EC133" si="3266">EB132</f>
        <v>9</v>
      </c>
      <c r="EC133" s="182">
        <f t="shared" si="3266"/>
        <v>1172</v>
      </c>
      <c r="ED133" s="139"/>
      <c r="EE133" s="140">
        <f t="shared" si="182"/>
        <v>5</v>
      </c>
      <c r="EF133" s="187">
        <f t="shared" si="183"/>
        <v>0</v>
      </c>
      <c r="EG133" s="139"/>
      <c r="EH133" s="139"/>
      <c r="EI133" s="136">
        <f>SUM(EI102:EI132)</f>
        <v>0</v>
      </c>
      <c r="EJ133" s="142"/>
      <c r="EK133" s="143"/>
      <c r="EL133" s="148" t="str">
        <f t="shared" si="184"/>
        <v>0</v>
      </c>
      <c r="EM133" s="145"/>
      <c r="EN133" s="139"/>
      <c r="EO133" s="139"/>
      <c r="EP133" s="186"/>
      <c r="EQ133" s="139"/>
      <c r="ER133" s="137">
        <f t="shared" ref="ER133:ES133" si="3267">ER132</f>
        <v>10</v>
      </c>
      <c r="ES133" s="182">
        <f t="shared" si="3267"/>
        <v>1173</v>
      </c>
      <c r="ET133" s="139"/>
      <c r="EU133" s="140">
        <f t="shared" si="192"/>
        <v>19</v>
      </c>
      <c r="EV133" s="185">
        <f t="shared" si="193"/>
        <v>0</v>
      </c>
      <c r="EW133" s="139"/>
      <c r="EX133" s="139"/>
      <c r="EY133" s="136">
        <f>SUM(EY102:EY132)</f>
        <v>0</v>
      </c>
      <c r="EZ133" s="142"/>
      <c r="FA133" s="143"/>
      <c r="FB133" s="148" t="str">
        <f t="shared" si="194"/>
        <v>0</v>
      </c>
      <c r="FC133" s="146"/>
      <c r="FD133" s="139"/>
      <c r="FE133" s="139"/>
      <c r="FF133" s="186"/>
      <c r="FG133" s="139"/>
      <c r="FH133" s="137">
        <f t="shared" ref="FH133:FI133" si="3268">FH132</f>
        <v>11</v>
      </c>
      <c r="FI133" s="182">
        <f t="shared" si="3268"/>
        <v>1174</v>
      </c>
      <c r="FJ133" s="139"/>
      <c r="FK133" s="140">
        <f t="shared" si="202"/>
        <v>4</v>
      </c>
      <c r="FL133" s="185">
        <f t="shared" si="203"/>
        <v>0</v>
      </c>
      <c r="FM133" s="139"/>
      <c r="FN133" s="139"/>
      <c r="FO133" s="136">
        <f>SUM(FO102:FO132)</f>
        <v>0</v>
      </c>
      <c r="FP133" s="142"/>
      <c r="FQ133" s="143"/>
      <c r="FR133" s="148" t="str">
        <f t="shared" si="204"/>
        <v>0</v>
      </c>
      <c r="FS133" s="145"/>
      <c r="FT133" s="139"/>
      <c r="FU133" s="139"/>
      <c r="FV133" s="186"/>
      <c r="FW133" s="139"/>
      <c r="FX133" s="137">
        <f t="shared" ref="FX133:FY133" si="3269">FX132</f>
        <v>12</v>
      </c>
      <c r="FY133" s="182">
        <f t="shared" si="3269"/>
        <v>1175</v>
      </c>
      <c r="FZ133" s="139"/>
      <c r="GA133" s="140">
        <f t="shared" si="212"/>
        <v>2</v>
      </c>
      <c r="GB133" s="185">
        <f t="shared" si="213"/>
        <v>0</v>
      </c>
      <c r="GC133" s="139"/>
      <c r="GD133" s="139"/>
      <c r="GE133" s="136">
        <f>SUM(GE102:GE132)</f>
        <v>0</v>
      </c>
      <c r="GF133" s="142"/>
      <c r="GG133" s="143"/>
      <c r="GH133" s="148" t="str">
        <f t="shared" si="214"/>
        <v>0</v>
      </c>
      <c r="GI133" s="146"/>
      <c r="GJ133" s="139"/>
      <c r="GK133" s="139"/>
      <c r="GL133" s="186"/>
      <c r="GM133" s="139"/>
      <c r="GN133" s="137">
        <f t="shared" ref="GN133:GO133" si="3270">GN132</f>
        <v>13</v>
      </c>
      <c r="GO133" s="182">
        <f t="shared" si="3270"/>
        <v>1176</v>
      </c>
      <c r="GP133" s="139"/>
      <c r="GQ133" s="140">
        <f t="shared" si="222"/>
        <v>3</v>
      </c>
      <c r="GR133" s="185">
        <f t="shared" si="223"/>
        <v>0</v>
      </c>
      <c r="GS133" s="139"/>
      <c r="GT133" s="139"/>
      <c r="GU133" s="136">
        <f>SUM(GU102:GU132)</f>
        <v>0</v>
      </c>
      <c r="GV133" s="142"/>
      <c r="GW133" s="143"/>
      <c r="GX133" s="148" t="str">
        <f t="shared" si="224"/>
        <v>0</v>
      </c>
      <c r="GY133" s="145"/>
      <c r="GZ133" s="139"/>
      <c r="HA133" s="139"/>
      <c r="HB133" s="186"/>
      <c r="HC133" s="139"/>
      <c r="HD133" s="137">
        <f t="shared" ref="HD133:HE133" si="3271">HD132</f>
        <v>14</v>
      </c>
      <c r="HE133" s="182">
        <f t="shared" si="3271"/>
        <v>1177</v>
      </c>
      <c r="HF133" s="139"/>
      <c r="HG133" s="140">
        <f t="shared" si="232"/>
        <v>5</v>
      </c>
      <c r="HH133" s="185">
        <f t="shared" si="233"/>
        <v>0</v>
      </c>
      <c r="HI133" s="139"/>
      <c r="HJ133" s="139"/>
      <c r="HK133" s="136">
        <f>SUM(HK102:HK132)</f>
        <v>0</v>
      </c>
      <c r="HL133" s="142"/>
      <c r="HM133" s="143"/>
      <c r="HN133" s="148" t="str">
        <f t="shared" si="234"/>
        <v>0</v>
      </c>
      <c r="HO133" s="146"/>
      <c r="HP133" s="139"/>
      <c r="HQ133" s="139"/>
      <c r="HR133" s="186"/>
      <c r="HS133" s="139"/>
      <c r="HT133" s="137">
        <f t="shared" ref="HT133:HU133" si="3272">HT132</f>
        <v>15</v>
      </c>
      <c r="HU133" s="182">
        <f t="shared" si="3272"/>
        <v>1178</v>
      </c>
      <c r="HV133" s="139"/>
      <c r="HW133" s="140" t="str">
        <f t="shared" si="242"/>
        <v/>
      </c>
      <c r="HX133" s="187">
        <f t="shared" si="243"/>
        <v>0</v>
      </c>
      <c r="HY133" s="139"/>
      <c r="HZ133" s="139"/>
      <c r="IA133" s="136">
        <f>SUM(IA102:IA132)</f>
        <v>0</v>
      </c>
      <c r="IB133" s="139"/>
      <c r="IC133" s="139"/>
      <c r="ID133" s="139" t="str">
        <f t="shared" si="244"/>
        <v>0</v>
      </c>
      <c r="IE133" s="139"/>
      <c r="IF133" s="139"/>
      <c r="IG133" s="139"/>
      <c r="IH133" s="186"/>
      <c r="II133" s="139"/>
      <c r="IJ133" s="137">
        <f t="shared" ref="IJ133:IK133" si="3273">IJ132</f>
        <v>16</v>
      </c>
      <c r="IK133" s="182">
        <f t="shared" si="3273"/>
        <v>1179</v>
      </c>
      <c r="IL133" s="139"/>
      <c r="IM133" s="140" t="str">
        <f t="shared" si="252"/>
        <v/>
      </c>
      <c r="IN133" s="185">
        <f t="shared" si="253"/>
        <v>0</v>
      </c>
      <c r="IO133" s="139"/>
      <c r="IP133" s="139"/>
      <c r="IQ133" s="136">
        <f>SUM(IQ102:IQ132)</f>
        <v>0</v>
      </c>
      <c r="IR133" s="139"/>
      <c r="IS133" s="139"/>
      <c r="IT133" s="140" t="str">
        <f t="shared" si="254"/>
        <v>0</v>
      </c>
      <c r="IU133" s="140"/>
      <c r="IV133" s="139"/>
      <c r="IW133" s="139"/>
      <c r="IX133" s="186"/>
      <c r="IY133" s="139"/>
      <c r="IZ133" s="137">
        <f t="shared" ref="IZ133:JA133" si="3274">IZ132</f>
        <v>17</v>
      </c>
      <c r="JA133" s="182">
        <f t="shared" si="3274"/>
        <v>1180</v>
      </c>
      <c r="JB133" s="139"/>
      <c r="JC133" s="140" t="str">
        <f t="shared" si="262"/>
        <v/>
      </c>
      <c r="JD133" s="185">
        <f t="shared" si="263"/>
        <v>0</v>
      </c>
      <c r="JE133" s="139"/>
      <c r="JF133" s="139"/>
      <c r="JG133" s="136">
        <f>SUM(JG102:JG132)</f>
        <v>0</v>
      </c>
      <c r="JH133" s="139"/>
      <c r="JI133" s="139"/>
      <c r="JJ133" s="140" t="str">
        <f t="shared" si="264"/>
        <v>0</v>
      </c>
      <c r="JK133" s="140"/>
      <c r="JL133" s="139"/>
      <c r="JM133" s="139"/>
      <c r="JN133" s="186"/>
      <c r="JO133" s="139"/>
      <c r="JP133" s="137">
        <f t="shared" ref="JP133:JQ133" si="3275">JP132</f>
        <v>18</v>
      </c>
      <c r="JQ133" s="182">
        <f t="shared" si="3275"/>
        <v>1181</v>
      </c>
      <c r="JR133" s="139"/>
      <c r="JS133" s="140" t="str">
        <f t="shared" si="272"/>
        <v/>
      </c>
      <c r="JT133" s="185">
        <f t="shared" si="273"/>
        <v>0</v>
      </c>
      <c r="JU133" s="139"/>
      <c r="JV133" s="139"/>
      <c r="JW133" s="136">
        <f>SUM(JW102:JW132)</f>
        <v>0</v>
      </c>
      <c r="JX133" s="139"/>
      <c r="JY133" s="139"/>
      <c r="JZ133" s="140" t="str">
        <f t="shared" si="274"/>
        <v>0</v>
      </c>
      <c r="KA133" s="140"/>
      <c r="KB133" s="139"/>
      <c r="KC133" s="139"/>
      <c r="KD133" s="186"/>
      <c r="KE133" s="139"/>
      <c r="KF133" s="137">
        <f t="shared" ref="KF133:KG133" si="3276">KF132</f>
        <v>19</v>
      </c>
      <c r="KG133" s="182">
        <f t="shared" si="3276"/>
        <v>1182</v>
      </c>
      <c r="KH133" s="139"/>
      <c r="KI133" s="140" t="str">
        <f t="shared" si="282"/>
        <v/>
      </c>
      <c r="KJ133" s="185">
        <f t="shared" si="283"/>
        <v>0</v>
      </c>
      <c r="KK133" s="139"/>
      <c r="KL133" s="139"/>
      <c r="KM133" s="136">
        <f>SUM(KM102:KM132)</f>
        <v>0</v>
      </c>
      <c r="KN133" s="139"/>
      <c r="KO133" s="139"/>
      <c r="KP133" s="140" t="str">
        <f t="shared" si="284"/>
        <v>0</v>
      </c>
      <c r="KQ133" s="140"/>
      <c r="KR133" s="139"/>
      <c r="KS133" s="139"/>
      <c r="KT133" s="186"/>
      <c r="KU133" s="139"/>
      <c r="KV133" s="137">
        <f t="shared" ref="KV133:KW133" si="3277">KV132</f>
        <v>20</v>
      </c>
      <c r="KW133" s="182">
        <f t="shared" si="3277"/>
        <v>1183</v>
      </c>
      <c r="KX133" s="139"/>
      <c r="KY133" s="140" t="str">
        <f t="shared" si="292"/>
        <v/>
      </c>
      <c r="KZ133" s="185">
        <f t="shared" si="293"/>
        <v>0</v>
      </c>
      <c r="LA133" s="139"/>
      <c r="LB133" s="139"/>
      <c r="LC133" s="136">
        <f>SUM(LC102:LC132)</f>
        <v>0</v>
      </c>
      <c r="LD133" s="139"/>
      <c r="LE133" s="139"/>
      <c r="LF133" s="140" t="str">
        <f t="shared" si="294"/>
        <v>0</v>
      </c>
      <c r="LG133" s="140"/>
      <c r="LH133" s="139"/>
      <c r="LI133" s="139"/>
      <c r="LJ133" s="186"/>
      <c r="LK133" s="139"/>
      <c r="LL133" s="136"/>
      <c r="LM133" s="136"/>
      <c r="LN133" s="139"/>
      <c r="LO133" s="139"/>
      <c r="LP133" s="186"/>
      <c r="LQ133" s="139"/>
    </row>
    <row r="134" ht="15.75" customHeight="1">
      <c r="A134" s="151">
        <v>46235.0</v>
      </c>
      <c r="B134" s="152" t="s">
        <v>30</v>
      </c>
      <c r="C134" s="153">
        <f t="shared" si="99"/>
        <v>0</v>
      </c>
      <c r="D134" s="154">
        <f t="shared" ref="D134:E134" si="3278">D133</f>
        <v>1</v>
      </c>
      <c r="E134" s="155">
        <f t="shared" si="3278"/>
        <v>1164</v>
      </c>
      <c r="F134" s="156" t="str">
        <f t="shared" ref="F134:F139" si="3299">IFERROR(IF(S134&gt;=10,"6",IF(S134&gt;=8,"5",IF(S134&gt;=6,"4",IF(S134&gt;=4,"3",IF(S134&gt;=2,"2",IF(S134&gt;=-1,"1",IF(S134&gt;=-2,"-1",IF(S134&gt;=-3,"-2","-3")))))))), F142)</f>
        <v>1</v>
      </c>
      <c r="G134" s="157">
        <f t="shared" si="102"/>
        <v>1</v>
      </c>
      <c r="H134" s="158">
        <f t="shared" si="103"/>
        <v>0</v>
      </c>
      <c r="I134" s="159"/>
      <c r="J134" s="159"/>
      <c r="K134" s="159"/>
      <c r="L134" s="78"/>
      <c r="M134" s="79"/>
      <c r="N134" s="77" t="str">
        <f t="shared" si="104"/>
        <v>0</v>
      </c>
      <c r="O134" s="81">
        <f t="shared" ref="O134:O164" si="3300">L134+N134</f>
        <v>0</v>
      </c>
      <c r="P134" s="160">
        <f t="shared" ref="P134:P164" si="3301">IF(I134&gt;=8000,2.5,IF(I134&gt;=6000,2,IF(I134&gt;=4000,1.5,IF(I134&gt;=2000,1,IF(I134&gt;=1000,0.5,IF(I134&gt;=0,0))))))</f>
        <v>0</v>
      </c>
      <c r="Q134" s="160">
        <f t="shared" ref="Q134:Q164" si="3302">IF(J134&gt;=10000,5,IF(J134&gt;=9000,4.5,IF(J134&gt;=8000,4,IF(J134&gt;=7000,3.5,IF(J134&gt;=6000,3,IF(J134&gt;=5000,2.5,IF(J134&gt;=4000,2,IF(J134&gt;=3000,1.5,IF(J134&gt;=2000,1,IF(J134&gt;=1000,0.5,0))))))))))</f>
        <v>0</v>
      </c>
      <c r="R134" s="160">
        <f t="shared" ref="R134:R164" si="3303">IF(K134&gt;=8000,5,IF(K134&gt;=6000,4,IF(K134&gt;=4000,3,IF(K134&gt;=2000,2,IF(K134&gt;=1000,1,IF(K134&gt;=0,0,IF(K134&gt;=-1000,-1,IF(K134&gt;=-2000,-1.5,IF(K134&gt;=-3000,-4,IF(K134&gt;=-4000,-5,-6))))))))))</f>
        <v>0</v>
      </c>
      <c r="S134" s="160">
        <f t="shared" ref="S134:S164" si="3304">IFERROR(R134+Q134+P134, R134+Q134)</f>
        <v>0</v>
      </c>
      <c r="T134" s="161">
        <f t="shared" ref="T134:U134" si="3279">T133</f>
        <v>2</v>
      </c>
      <c r="U134" s="162">
        <f t="shared" si="3279"/>
        <v>1165</v>
      </c>
      <c r="V134" s="163" t="str">
        <f t="shared" ref="V134:V156" si="3306">IFERROR(IF(AI134&gt;=10,"6",IF(AI134&gt;=8,"5",IF(AI134&gt;=6,"4",IF(AI134&gt;=4,"3",IF(AI134&gt;=2,"2",IF(AI134&gt;=-1,"1",IF(AI134&gt;=-2,"-1",IF(AI134&gt;=-3,"-2","-3")))))))), V141)</f>
        <v>1</v>
      </c>
      <c r="W134" s="164">
        <f t="shared" si="112"/>
        <v>1</v>
      </c>
      <c r="X134" s="165">
        <f t="shared" si="113"/>
        <v>0</v>
      </c>
      <c r="Y134" s="166"/>
      <c r="Z134" s="166"/>
      <c r="AA134" s="166"/>
      <c r="AB134" s="84"/>
      <c r="AC134" s="85"/>
      <c r="AD134" s="83" t="str">
        <f t="shared" si="114"/>
        <v>0</v>
      </c>
      <c r="AE134" s="167">
        <f t="shared" ref="AE134:AE164" si="3307">AB134+AD134</f>
        <v>0</v>
      </c>
      <c r="AF134" s="168">
        <f t="shared" ref="AF134:AF164" si="3308">IF(Y134&gt;=8000,2.5,IF(Y134&gt;=6000,2,IF(Y134&gt;=4000,1.5,IF(Y134&gt;=2000,1,IF(Y134&gt;=1000,0.5,IF(Y134&gt;=0,0))))))</f>
        <v>0</v>
      </c>
      <c r="AG134" s="168">
        <f t="shared" ref="AG134:AG164" si="3309">IF(Z134&gt;=10000,5,IF(Z134&gt;=9000,4.5,IF(Z134&gt;=8000,4,IF(Z134&gt;=7000,3.5,IF(Z134&gt;=6000,3,IF(Z134&gt;=5000,2.5,IF(Z134&gt;=4000,2,IF(Z134&gt;=3000,1.5,IF(Z134&gt;=2000,1,IF(Z134&gt;=1000,0.5,0))))))))))</f>
        <v>0</v>
      </c>
      <c r="AH134" s="168">
        <f t="shared" ref="AH134:AH164" si="3310">IF(AA134&gt;=8000,5,IF(AA134&gt;=6000,4,IF(AA134&gt;=4000,3,IF(AA134&gt;=2000,2,IF(AA134&gt;=1000,1,IF(AA134&gt;=0,0,IF(AA134&gt;=-1000,-1,IF(AA134&gt;=-2000,-1.5,IF(AA134&gt;=-3000,-4,IF(AA134&gt;=-4000,-5,-6))))))))))</f>
        <v>0</v>
      </c>
      <c r="AI134" s="168">
        <f t="shared" ref="AI134:AI164" si="3311">IFERROR(AH134+AG134+AF134, AH134+AG134)</f>
        <v>0</v>
      </c>
      <c r="AJ134" s="154">
        <f t="shared" ref="AJ134:AK134" si="3280">AJ133</f>
        <v>3</v>
      </c>
      <c r="AK134" s="155">
        <f t="shared" si="3280"/>
        <v>1166</v>
      </c>
      <c r="AL134" s="156" t="str">
        <f t="shared" ref="AL134:AL156" si="3313">IFERROR(IF(AY134&gt;=10,"6",IF(AY134&gt;=8,"5",IF(AY134&gt;=6,"4",IF(AY134&gt;=4,"3",IF(AY134&gt;=2,"2",IF(AY134&gt;=-1,"1",IF(AY134&gt;=-2,"-1",IF(AY134&gt;=-3,"-2","-3")))))))), AL141)</f>
        <v>1</v>
      </c>
      <c r="AM134" s="157">
        <f t="shared" si="122"/>
        <v>2</v>
      </c>
      <c r="AN134" s="158">
        <f t="shared" si="123"/>
        <v>0</v>
      </c>
      <c r="AO134" s="159"/>
      <c r="AP134" s="159"/>
      <c r="AQ134" s="159"/>
      <c r="AR134" s="78"/>
      <c r="AS134" s="79"/>
      <c r="AT134" s="77" t="str">
        <f t="shared" si="124"/>
        <v>0</v>
      </c>
      <c r="AU134" s="81">
        <f t="shared" ref="AU134:AU164" si="3314">AR134+AT134</f>
        <v>0</v>
      </c>
      <c r="AV134" s="160">
        <f t="shared" ref="AV134:AV164" si="3315">IF(AO134&gt;=8000,2.5,IF(AO134&gt;=6000,2,IF(AO134&gt;=4000,1.5,IF(AO134&gt;=2000,1,IF(AO134&gt;=1000,0.5,IF(AO134&gt;=0,0))))))</f>
        <v>0</v>
      </c>
      <c r="AW134" s="160">
        <f t="shared" ref="AW134:AW164" si="3316">IF(AP134&gt;=10000,5,IF(AP134&gt;=9000,4.5,IF(AP134&gt;=8000,4,IF(AP134&gt;=7000,3.5,IF(AP134&gt;=6000,3,IF(AP134&gt;=5000,2.5,IF(AP134&gt;=4000,2,IF(AP134&gt;=3000,1.5,IF(AP134&gt;=2000,1,IF(AP134&gt;=1000,0.5,0))))))))))</f>
        <v>0</v>
      </c>
      <c r="AX134" s="160">
        <f t="shared" ref="AX134:AX164" si="3317">IF(AQ134&gt;=8000,5,IF(AQ134&gt;=6000,4,IF(AQ134&gt;=4000,3,IF(AQ134&gt;=2000,2,IF(AQ134&gt;=1000,1,IF(AQ134&gt;=0,0,IF(AQ134&gt;=-1000,-1,IF(AQ134&gt;=-2000,-1.5,IF(AQ134&gt;=-3000,-4,IF(AQ134&gt;=-4000,-5,-6))))))))))</f>
        <v>0</v>
      </c>
      <c r="AY134" s="160">
        <f t="shared" ref="AY134:AY164" si="3318">IFERROR(AX134+AW134+AV134, AX134+AW134)</f>
        <v>0</v>
      </c>
      <c r="AZ134" s="161">
        <f t="shared" ref="AZ134:BA134" si="3281">AZ133</f>
        <v>4</v>
      </c>
      <c r="BA134" s="162">
        <f t="shared" si="3281"/>
        <v>1167</v>
      </c>
      <c r="BB134" s="163" t="str">
        <f t="shared" ref="BB134:BB156" si="3320">IFERROR(IF(BO134&gt;=10,"6",IF(BO134&gt;=8,"5",IF(BO134&gt;=6,"4",IF(BO134&gt;=4,"3",IF(BO134&gt;=2,"2",IF(BO134&gt;=-1,"1",IF(BO134&gt;=-2,"-1",IF(BO134&gt;=-3,"-2","-3")))))))), BB141)</f>
        <v>1</v>
      </c>
      <c r="BC134" s="164">
        <f t="shared" si="132"/>
        <v>4</v>
      </c>
      <c r="BD134" s="165">
        <f t="shared" si="133"/>
        <v>0</v>
      </c>
      <c r="BE134" s="166"/>
      <c r="BF134" s="166"/>
      <c r="BG134" s="166"/>
      <c r="BH134" s="84"/>
      <c r="BI134" s="85"/>
      <c r="BJ134" s="83" t="str">
        <f t="shared" si="134"/>
        <v>0</v>
      </c>
      <c r="BK134" s="167">
        <f t="shared" ref="BK134:BK164" si="3321">BH134+BJ134</f>
        <v>0</v>
      </c>
      <c r="BL134" s="168">
        <f t="shared" ref="BL134:BL164" si="3322">IF(BE134&gt;=8000,2.5,IF(BE134&gt;=6000,2,IF(BE134&gt;=4000,1.5,IF(BE134&gt;=2000,1,IF(BE134&gt;=1000,0.5,IF(BE134&gt;=0,0))))))</f>
        <v>0</v>
      </c>
      <c r="BM134" s="168">
        <f t="shared" ref="BM134:BM164" si="3323">IF(BF134&gt;=10000,5,IF(BF134&gt;=9000,4.5,IF(BF134&gt;=8000,4,IF(BF134&gt;=7000,3.5,IF(BF134&gt;=6000,3,IF(BF134&gt;=5000,2.5,IF(BF134&gt;=4000,2,IF(BF134&gt;=3000,1.5,IF(BF134&gt;=2000,1,IF(BF134&gt;=1000,0.5,0))))))))))</f>
        <v>0</v>
      </c>
      <c r="BN134" s="168">
        <f t="shared" ref="BN134:BN164" si="3324">IF(BG134&gt;=8000,5,IF(BG134&gt;=6000,4,IF(BG134&gt;=4000,3,IF(BG134&gt;=2000,2,IF(BG134&gt;=1000,1,IF(BG134&gt;=0,0,IF(BG134&gt;=-1000,-1,IF(BG134&gt;=-2000,-1.5,IF(BG134&gt;=-3000,-4,IF(BG134&gt;=-4000,-5,-6))))))))))</f>
        <v>0</v>
      </c>
      <c r="BO134" s="168">
        <f t="shared" ref="BO134:BO164" si="3325">IFERROR(BN134+BM134+BL134, BN134+BM134)</f>
        <v>0</v>
      </c>
      <c r="BP134" s="154">
        <f t="shared" ref="BP134:BQ134" si="3282">BP133</f>
        <v>5</v>
      </c>
      <c r="BQ134" s="155">
        <f t="shared" si="3282"/>
        <v>1168</v>
      </c>
      <c r="BR134" s="156" t="str">
        <f t="shared" ref="BR134:BR156" si="3327">IFERROR(IF(CE134&gt;=10,"6",IF(CE134&gt;=8,"5",IF(CE134&gt;=6,"4",IF(CE134&gt;=4,"3",IF(CE134&gt;=2,"2",IF(CE134&gt;=-1,"1",IF(CE134&gt;=-2,"-1",IF(CE134&gt;=-3,"-2","-3")))))))), BR141)</f>
        <v>1</v>
      </c>
      <c r="BS134" s="157">
        <f t="shared" si="142"/>
        <v>4</v>
      </c>
      <c r="BT134" s="158">
        <f t="shared" si="143"/>
        <v>0</v>
      </c>
      <c r="BU134" s="159"/>
      <c r="BV134" s="159"/>
      <c r="BW134" s="159"/>
      <c r="BX134" s="78"/>
      <c r="BY134" s="79"/>
      <c r="BZ134" s="77" t="str">
        <f t="shared" si="144"/>
        <v>0</v>
      </c>
      <c r="CA134" s="81">
        <f t="shared" ref="CA134:CA164" si="3328">BX134+BZ134</f>
        <v>0</v>
      </c>
      <c r="CB134" s="160">
        <f t="shared" ref="CB134:CB164" si="3329">IF(BU134&gt;=8000,2.5,IF(BU134&gt;=6000,2,IF(BU134&gt;=4000,1.5,IF(BU134&gt;=2000,1,IF(BU134&gt;=1000,0.5,IF(BU134&gt;=0,0))))))</f>
        <v>0</v>
      </c>
      <c r="CC134" s="160">
        <f t="shared" ref="CC134:CC164" si="3330">IF(BV134&gt;=10000,5,IF(BV134&gt;=9000,4.5,IF(BV134&gt;=8000,4,IF(BV134&gt;=7000,3.5,IF(BV134&gt;=6000,3,IF(BV134&gt;=5000,2.5,IF(BV134&gt;=4000,2,IF(BV134&gt;=3000,1.5,IF(BV134&gt;=2000,1,IF(BV134&gt;=1000,0.5,0))))))))))</f>
        <v>0</v>
      </c>
      <c r="CD134" s="160">
        <f t="shared" ref="CD134:CD164" si="3331">IF(BW134&gt;=8000,5,IF(BW134&gt;=6000,4,IF(BW134&gt;=4000,3,IF(BW134&gt;=2000,2,IF(BW134&gt;=1000,1,IF(BW134&gt;=0,0,IF(BW134&gt;=-1000,-1,IF(BW134&gt;=-2000,-1.5,IF(BW134&gt;=-3000,-4,IF(BW134&gt;=-4000,-5,-6))))))))))</f>
        <v>0</v>
      </c>
      <c r="CE134" s="160">
        <f t="shared" ref="CE134:CE164" si="3332">IFERROR(CD134+CC134+CB134, CD134+CC134)</f>
        <v>0</v>
      </c>
      <c r="CF134" s="161">
        <f t="shared" ref="CF134:CG134" si="3283">CF133</f>
        <v>6</v>
      </c>
      <c r="CG134" s="162">
        <f t="shared" si="3283"/>
        <v>1169</v>
      </c>
      <c r="CH134" s="163" t="str">
        <f t="shared" ref="CH134:CH156" si="3334">IFERROR(IF(CU134&gt;=10,"6",IF(CU134&gt;=8,"5",IF(CU134&gt;=6,"4",IF(CU134&gt;=4,"3",IF(CU134&gt;=2,"2",IF(CU134&gt;=-1,"1",IF(CU134&gt;=-2,"-1",IF(CU134&gt;=-3,"-2","-3")))))))), CH141)</f>
        <v>1</v>
      </c>
      <c r="CI134" s="164">
        <f t="shared" si="152"/>
        <v>2</v>
      </c>
      <c r="CJ134" s="165">
        <f t="shared" si="153"/>
        <v>0</v>
      </c>
      <c r="CK134" s="166"/>
      <c r="CL134" s="166"/>
      <c r="CM134" s="166"/>
      <c r="CN134" s="84"/>
      <c r="CO134" s="85"/>
      <c r="CP134" s="83" t="str">
        <f t="shared" si="154"/>
        <v>0</v>
      </c>
      <c r="CQ134" s="167">
        <f t="shared" ref="CQ134:CQ164" si="3335">CN134+CP134</f>
        <v>0</v>
      </c>
      <c r="CR134" s="168">
        <f t="shared" ref="CR134:CR164" si="3336">IF(CK134&gt;=8000,2.5,IF(CK134&gt;=6000,2,IF(CK134&gt;=4000,1.5,IF(CK134&gt;=2000,1,IF(CK134&gt;=1000,0.5,IF(CK134&gt;=0,0))))))</f>
        <v>0</v>
      </c>
      <c r="CS134" s="168">
        <f t="shared" ref="CS134:CS164" si="3337">IF(CL134&gt;=10000,5,IF(CL134&gt;=9000,4.5,IF(CL134&gt;=8000,4,IF(CL134&gt;=7000,3.5,IF(CL134&gt;=6000,3,IF(CL134&gt;=5000,2.5,IF(CL134&gt;=4000,2,IF(CL134&gt;=3000,1.5,IF(CL134&gt;=2000,1,IF(CL134&gt;=1000,0.5,0))))))))))</f>
        <v>0</v>
      </c>
      <c r="CT134" s="168">
        <f t="shared" ref="CT134:CT164" si="3338">IF(CM134&gt;=8000,5,IF(CM134&gt;=6000,4,IF(CM134&gt;=4000,3,IF(CM134&gt;=2000,2,IF(CM134&gt;=1000,1,IF(CM134&gt;=0,0,IF(CM134&gt;=-1000,-1,IF(CM134&gt;=-2000,-1.5,IF(CM134&gt;=-3000,-4,IF(CM134&gt;=-4000,-5,-6))))))))))</f>
        <v>0</v>
      </c>
      <c r="CU134" s="168">
        <f t="shared" ref="CU134:CU164" si="3339">IFERROR(CT134+CS134+CR134, CT134+CS134)</f>
        <v>0</v>
      </c>
      <c r="CV134" s="154">
        <f t="shared" ref="CV134:CW134" si="3284">CV133</f>
        <v>7</v>
      </c>
      <c r="CW134" s="155">
        <f t="shared" si="3284"/>
        <v>1170</v>
      </c>
      <c r="CX134" s="156" t="str">
        <f t="shared" ref="CX134:CX156" si="3341">IFERROR(IF(DK134&gt;=10,"6",IF(DK134&gt;=8,"5",IF(DK134&gt;=6,"4",IF(DK134&gt;=4,"3",IF(DK134&gt;=2,"2",IF(DK134&gt;=-1,"1",IF(DK134&gt;=-2,"-1",IF(DK134&gt;=-3,"-2","-3")))))))), CX141)</f>
        <v>1</v>
      </c>
      <c r="CY134" s="157">
        <f t="shared" si="162"/>
        <v>2</v>
      </c>
      <c r="CZ134" s="158">
        <f t="shared" si="163"/>
        <v>0</v>
      </c>
      <c r="DA134" s="159"/>
      <c r="DB134" s="159"/>
      <c r="DC134" s="159"/>
      <c r="DD134" s="78"/>
      <c r="DE134" s="79"/>
      <c r="DF134" s="77" t="str">
        <f t="shared" si="164"/>
        <v>0</v>
      </c>
      <c r="DG134" s="81">
        <f t="shared" ref="DG134:DG164" si="3342">DD134+DF134</f>
        <v>0</v>
      </c>
      <c r="DH134" s="160">
        <f t="shared" ref="DH134:DH164" si="3343">IF(DA134&gt;=8000,2.5,IF(DA134&gt;=6000,2,IF(DA134&gt;=4000,1.5,IF(DA134&gt;=2000,1,IF(DA134&gt;=1000,0.5,IF(DA134&gt;=0,0))))))</f>
        <v>0</v>
      </c>
      <c r="DI134" s="160">
        <f t="shared" ref="DI134:DI164" si="3344">IF(DB134&gt;=10000,5,IF(DB134&gt;=9000,4.5,IF(DB134&gt;=8000,4,IF(DB134&gt;=7000,3.5,IF(DB134&gt;=6000,3,IF(DB134&gt;=5000,2.5,IF(DB134&gt;=4000,2,IF(DB134&gt;=3000,1.5,IF(DB134&gt;=2000,1,IF(DB134&gt;=1000,0.5,0))))))))))</f>
        <v>0</v>
      </c>
      <c r="DJ134" s="160">
        <f t="shared" ref="DJ134:DJ164" si="3345">IF(DC134&gt;=8000,5,IF(DC134&gt;=6000,4,IF(DC134&gt;=4000,3,IF(DC134&gt;=2000,2,IF(DC134&gt;=1000,1,IF(DC134&gt;=0,0,IF(DC134&gt;=-1000,-1,IF(DC134&gt;=-2000,-1.5,IF(DC134&gt;=-3000,-4,IF(DC134&gt;=-4000,-5,-6))))))))))</f>
        <v>0</v>
      </c>
      <c r="DK134" s="160">
        <f t="shared" ref="DK134:DK164" si="3346">IFERROR(DJ134+DI134+DH134, DJ134+DI134)</f>
        <v>0</v>
      </c>
      <c r="DL134" s="161">
        <f t="shared" ref="DL134:DM134" si="3285">DL133</f>
        <v>8</v>
      </c>
      <c r="DM134" s="162">
        <f t="shared" si="3285"/>
        <v>1171</v>
      </c>
      <c r="DN134" s="163" t="str">
        <f t="shared" ref="DN134:DN156" si="3348">IFERROR(IF(EA134&gt;=10,"6",IF(EA134&gt;=8,"5",IF(EA134&gt;=6,"4",IF(EA134&gt;=4,"3",IF(EA134&gt;=2,"2",IF(EA134&gt;=-1,"1",IF(EA134&gt;=-2,"-1",IF(EA134&gt;=-3,"-2","-3")))))))), DN141)</f>
        <v>1</v>
      </c>
      <c r="DO134" s="164">
        <f t="shared" si="172"/>
        <v>2</v>
      </c>
      <c r="DP134" s="165">
        <f t="shared" si="173"/>
        <v>0</v>
      </c>
      <c r="DQ134" s="166"/>
      <c r="DR134" s="166"/>
      <c r="DS134" s="166"/>
      <c r="DT134" s="84"/>
      <c r="DU134" s="85"/>
      <c r="DV134" s="83" t="str">
        <f t="shared" si="174"/>
        <v>0</v>
      </c>
      <c r="DW134" s="167">
        <f t="shared" ref="DW134:DW164" si="3349">DT134+DV134</f>
        <v>0</v>
      </c>
      <c r="DX134" s="168">
        <f t="shared" ref="DX134:DX164" si="3350">IF(DQ134&gt;=8000,2.5,IF(DQ134&gt;=6000,2,IF(DQ134&gt;=4000,1.5,IF(DQ134&gt;=2000,1,IF(DQ134&gt;=1000,0.5,IF(DQ134&gt;=0,0))))))</f>
        <v>0</v>
      </c>
      <c r="DY134" s="168">
        <f t="shared" ref="DY134:DY164" si="3351">IF(DR134&gt;=10000,5,IF(DR134&gt;=9000,4.5,IF(DR134&gt;=8000,4,IF(DR134&gt;=7000,3.5,IF(DR134&gt;=6000,3,IF(DR134&gt;=5000,2.5,IF(DR134&gt;=4000,2,IF(DR134&gt;=3000,1.5,IF(DR134&gt;=2000,1,IF(DR134&gt;=1000,0.5,0))))))))))</f>
        <v>0</v>
      </c>
      <c r="DZ134" s="168">
        <f t="shared" ref="DZ134:DZ164" si="3352">IF(DS134&gt;=8000,5,IF(DS134&gt;=6000,4,IF(DS134&gt;=4000,3,IF(DS134&gt;=2000,2,IF(DS134&gt;=1000,1,IF(DS134&gt;=0,0,IF(DS134&gt;=-1000,-1,IF(DS134&gt;=-2000,-1.5,IF(DS134&gt;=-3000,-4,IF(DS134&gt;=-4000,-5,-6))))))))))</f>
        <v>0</v>
      </c>
      <c r="EA134" s="168">
        <f t="shared" ref="EA134:EA164" si="3353">IFERROR(DZ134+DY134+DX134, DZ134+DY134)</f>
        <v>0</v>
      </c>
      <c r="EB134" s="154">
        <f t="shared" ref="EB134:EC134" si="3286">EB133</f>
        <v>9</v>
      </c>
      <c r="EC134" s="155">
        <f t="shared" si="3286"/>
        <v>1172</v>
      </c>
      <c r="ED134" s="156" t="str">
        <f t="shared" ref="ED134:ED156" si="3355">IFERROR(IF(EQ134&gt;=10,"6",IF(EQ134&gt;=8,"5",IF(EQ134&gt;=6,"4",IF(EQ134&gt;=4,"3",IF(EQ134&gt;=2,"2",IF(EQ134&gt;=-1,"1",IF(EQ134&gt;=-2,"-1",IF(EQ134&gt;=-3,"-2","-3")))))))), ED141)</f>
        <v>1</v>
      </c>
      <c r="EE134" s="157">
        <f t="shared" si="182"/>
        <v>5</v>
      </c>
      <c r="EF134" s="169">
        <f t="shared" si="183"/>
        <v>0</v>
      </c>
      <c r="EG134" s="159"/>
      <c r="EH134" s="159"/>
      <c r="EI134" s="159"/>
      <c r="EJ134" s="78"/>
      <c r="EK134" s="79"/>
      <c r="EL134" s="77" t="str">
        <f t="shared" si="184"/>
        <v>0</v>
      </c>
      <c r="EM134" s="81">
        <f t="shared" ref="EM134:EM164" si="3356">EJ134+EL134</f>
        <v>0</v>
      </c>
      <c r="EN134" s="160">
        <f t="shared" ref="EN134:EN164" si="3357">IF(EG134&gt;=8000,2.5,IF(EG134&gt;=6000,2,IF(EG134&gt;=4000,1.5,IF(EG134&gt;=2000,1,IF(EG134&gt;=1000,0.5,IF(EG134&gt;=0,0))))))</f>
        <v>0</v>
      </c>
      <c r="EO134" s="160">
        <f t="shared" ref="EO134:EO164" si="3358">IF(EH134&gt;=10000,5,IF(EH134&gt;=9000,4.5,IF(EH134&gt;=8000,4,IF(EH134&gt;=7000,3.5,IF(EH134&gt;=6000,3,IF(EH134&gt;=5000,2.5,IF(EH134&gt;=4000,2,IF(EH134&gt;=3000,1.5,IF(EH134&gt;=2000,1,IF(EH134&gt;=1000,0.5,0))))))))))</f>
        <v>0</v>
      </c>
      <c r="EP134" s="160">
        <f t="shared" ref="EP134:EP164" si="3359">IF(EI134&gt;=8000,5,IF(EI134&gt;=6000,4,IF(EI134&gt;=4000,3,IF(EI134&gt;=2000,2,IF(EI134&gt;=1000,1,IF(EI134&gt;=0,0,IF(EI134&gt;=-1000,-1,IF(EI134&gt;=-2000,-1.5,IF(EI134&gt;=-3000,-4,IF(EI134&gt;=-4000,-5,-6))))))))))</f>
        <v>0</v>
      </c>
      <c r="EQ134" s="160">
        <f t="shared" ref="EQ134:EQ164" si="3360">IFERROR(EP134+EO134+EN134, EP134+EO134)</f>
        <v>0</v>
      </c>
      <c r="ER134" s="161">
        <f t="shared" ref="ER134:ES134" si="3287">ER133</f>
        <v>10</v>
      </c>
      <c r="ES134" s="162">
        <f t="shared" si="3287"/>
        <v>1173</v>
      </c>
      <c r="ET134" s="163" t="str">
        <f t="shared" ref="ET134:ET156" si="3362">IFERROR(IF(FG134&gt;=10,"6",IF(FG134&gt;=8,"5",IF(FG134&gt;=6,"4",IF(FG134&gt;=4,"3",IF(FG134&gt;=2,"2",IF(FG134&gt;=-1,"1",IF(FG134&gt;=-2,"-1",IF(FG134&gt;=-3,"-2","-3")))))))), ET141)</f>
        <v>1</v>
      </c>
      <c r="EU134" s="164">
        <f t="shared" si="192"/>
        <v>19</v>
      </c>
      <c r="EV134" s="165">
        <f t="shared" si="193"/>
        <v>0</v>
      </c>
      <c r="EW134" s="166"/>
      <c r="EX134" s="166"/>
      <c r="EY134" s="166"/>
      <c r="EZ134" s="84"/>
      <c r="FA134" s="85"/>
      <c r="FB134" s="83" t="str">
        <f t="shared" si="194"/>
        <v>0</v>
      </c>
      <c r="FC134" s="167">
        <f t="shared" ref="FC134:FC164" si="3363">EZ134+FB134</f>
        <v>0</v>
      </c>
      <c r="FD134" s="168">
        <f t="shared" ref="FD134:FD164" si="3364">IF(EW134&gt;=8000,2.5,IF(EW134&gt;=6000,2,IF(EW134&gt;=4000,1.5,IF(EW134&gt;=2000,1,IF(EW134&gt;=1000,0.5,IF(EW134&gt;=0,0))))))</f>
        <v>0</v>
      </c>
      <c r="FE134" s="168">
        <f t="shared" ref="FE134:FE164" si="3365">IF(EX134&gt;=10000,5,IF(EX134&gt;=9000,4.5,IF(EX134&gt;=8000,4,IF(EX134&gt;=7000,3.5,IF(EX134&gt;=6000,3,IF(EX134&gt;=5000,2.5,IF(EX134&gt;=4000,2,IF(EX134&gt;=3000,1.5,IF(EX134&gt;=2000,1,IF(EX134&gt;=1000,0.5,0))))))))))</f>
        <v>0</v>
      </c>
      <c r="FF134" s="168">
        <f t="shared" ref="FF134:FF164" si="3366">IF(EY134&gt;=8000,5,IF(EY134&gt;=6000,4,IF(EY134&gt;=4000,3,IF(EY134&gt;=2000,2,IF(EY134&gt;=1000,1,IF(EY134&gt;=0,0,IF(EY134&gt;=-1000,-1,IF(EY134&gt;=-2000,-1.5,IF(EY134&gt;=-3000,-4,IF(EY134&gt;=-4000,-5,-6))))))))))</f>
        <v>0</v>
      </c>
      <c r="FG134" s="168">
        <f t="shared" ref="FG134:FG164" si="3367">IFERROR(FF134+FE134+FD134, FF134+FE134)</f>
        <v>0</v>
      </c>
      <c r="FH134" s="154">
        <f t="shared" ref="FH134:FI134" si="3288">FH133</f>
        <v>11</v>
      </c>
      <c r="FI134" s="155">
        <f t="shared" si="3288"/>
        <v>1174</v>
      </c>
      <c r="FJ134" s="156" t="str">
        <f t="shared" ref="FJ134:FJ156" si="3369">IFERROR(IF(FW134&gt;=10,"6",IF(FW134&gt;=8,"5",IF(FW134&gt;=6,"4",IF(FW134&gt;=4,"3",IF(FW134&gt;=2,"2",IF(FW134&gt;=-1,"1",IF(FW134&gt;=-2,"-1",IF(FW134&gt;=-3,"-2","-3")))))))), FJ141)</f>
        <v>1</v>
      </c>
      <c r="FK134" s="157">
        <f t="shared" si="202"/>
        <v>4</v>
      </c>
      <c r="FL134" s="158">
        <f t="shared" si="203"/>
        <v>0</v>
      </c>
      <c r="FM134" s="159"/>
      <c r="FN134" s="159"/>
      <c r="FO134" s="159"/>
      <c r="FP134" s="78"/>
      <c r="FQ134" s="79"/>
      <c r="FR134" s="77" t="str">
        <f t="shared" si="204"/>
        <v>0</v>
      </c>
      <c r="FS134" s="81">
        <f t="shared" ref="FS134:FS164" si="3370">FP134+FR134</f>
        <v>0</v>
      </c>
      <c r="FT134" s="160">
        <f t="shared" ref="FT134:FT164" si="3371">IF(FM134&gt;=8000,2.5,IF(FM134&gt;=6000,2,IF(FM134&gt;=4000,1.5,IF(FM134&gt;=2000,1,IF(FM134&gt;=1000,0.5,IF(FM134&gt;=0,0))))))</f>
        <v>0</v>
      </c>
      <c r="FU134" s="160">
        <f t="shared" ref="FU134:FU164" si="3372">IF(FN134&gt;=10000,5,IF(FN134&gt;=9000,4.5,IF(FN134&gt;=8000,4,IF(FN134&gt;=7000,3.5,IF(FN134&gt;=6000,3,IF(FN134&gt;=5000,2.5,IF(FN134&gt;=4000,2,IF(FN134&gt;=3000,1.5,IF(FN134&gt;=2000,1,IF(FN134&gt;=1000,0.5,0))))))))))</f>
        <v>0</v>
      </c>
      <c r="FV134" s="160">
        <f t="shared" ref="FV134:FV164" si="3373">IF(FO134&gt;=8000,5,IF(FO134&gt;=6000,4,IF(FO134&gt;=4000,3,IF(FO134&gt;=2000,2,IF(FO134&gt;=1000,1,IF(FO134&gt;=0,0,IF(FO134&gt;=-1000,-1,IF(FO134&gt;=-2000,-1.5,IF(FO134&gt;=-3000,-4,IF(FO134&gt;=-4000,-5,-6))))))))))</f>
        <v>0</v>
      </c>
      <c r="FW134" s="160">
        <f t="shared" ref="FW134:FW164" si="3374">IFERROR(FV134+FU134+FT134, FV134+FU134)</f>
        <v>0</v>
      </c>
      <c r="FX134" s="161">
        <f t="shared" ref="FX134:FY134" si="3289">FX133</f>
        <v>12</v>
      </c>
      <c r="FY134" s="162">
        <f t="shared" si="3289"/>
        <v>1175</v>
      </c>
      <c r="FZ134" s="163" t="str">
        <f t="shared" ref="FZ134:FZ156" si="3376">IFERROR(IF(GM134&gt;=10,"6",IF(GM134&gt;=8,"5",IF(GM134&gt;=6,"4",IF(GM134&gt;=4,"3",IF(GM134&gt;=2,"2",IF(GM134&gt;=-1,"1",IF(GM134&gt;=-2,"-1",IF(GM134&gt;=-3,"-2","-3")))))))), FZ141)</f>
        <v>1</v>
      </c>
      <c r="GA134" s="164">
        <f t="shared" si="212"/>
        <v>2</v>
      </c>
      <c r="GB134" s="165">
        <f t="shared" si="213"/>
        <v>0</v>
      </c>
      <c r="GC134" s="166"/>
      <c r="GD134" s="166"/>
      <c r="GE134" s="166"/>
      <c r="GF134" s="84"/>
      <c r="GG134" s="85"/>
      <c r="GH134" s="83" t="str">
        <f t="shared" si="214"/>
        <v>0</v>
      </c>
      <c r="GI134" s="167">
        <f t="shared" ref="GI134:GI164" si="3377">GF134+GH134</f>
        <v>0</v>
      </c>
      <c r="GJ134" s="168">
        <f t="shared" ref="GJ134:GJ164" si="3378">IF(GC134&gt;=8000,2.5,IF(GC134&gt;=6000,2,IF(GC134&gt;=4000,1.5,IF(GC134&gt;=2000,1,IF(GC134&gt;=1000,0.5,IF(GC134&gt;=0,0))))))</f>
        <v>0</v>
      </c>
      <c r="GK134" s="168">
        <f t="shared" ref="GK134:GK164" si="3379">IF(GD134&gt;=10000,5,IF(GD134&gt;=9000,4.5,IF(GD134&gt;=8000,4,IF(GD134&gt;=7000,3.5,IF(GD134&gt;=6000,3,IF(GD134&gt;=5000,2.5,IF(GD134&gt;=4000,2,IF(GD134&gt;=3000,1.5,IF(GD134&gt;=2000,1,IF(GD134&gt;=1000,0.5,0))))))))))</f>
        <v>0</v>
      </c>
      <c r="GL134" s="168">
        <f t="shared" ref="GL134:GL164" si="3380">IF(GE134&gt;=8000,5,IF(GE134&gt;=6000,4,IF(GE134&gt;=4000,3,IF(GE134&gt;=2000,2,IF(GE134&gt;=1000,1,IF(GE134&gt;=0,0,IF(GE134&gt;=-1000,-1,IF(GE134&gt;=-2000,-1.5,IF(GE134&gt;=-3000,-4,IF(GE134&gt;=-4000,-5,-6))))))))))</f>
        <v>0</v>
      </c>
      <c r="GM134" s="168">
        <f t="shared" ref="GM134:GM164" si="3381">IFERROR(GL134+GK134+GJ134, GL134+GK134)</f>
        <v>0</v>
      </c>
      <c r="GN134" s="154">
        <f t="shared" ref="GN134:GO134" si="3290">GN133</f>
        <v>13</v>
      </c>
      <c r="GO134" s="155">
        <f t="shared" si="3290"/>
        <v>1176</v>
      </c>
      <c r="GP134" s="156" t="str">
        <f t="shared" ref="GP134:GP156" si="3383">IFERROR(IF(HC134&gt;=10,"6",IF(HC134&gt;=8,"5",IF(HC134&gt;=6,"4",IF(HC134&gt;=4,"3",IF(HC134&gt;=2,"2",IF(HC134&gt;=-1,"1",IF(HC134&gt;=-2,"-1",IF(HC134&gt;=-3,"-2","-3")))))))), GP141)</f>
        <v>1</v>
      </c>
      <c r="GQ134" s="157">
        <f t="shared" si="222"/>
        <v>3</v>
      </c>
      <c r="GR134" s="158">
        <f t="shared" si="223"/>
        <v>0</v>
      </c>
      <c r="GS134" s="159"/>
      <c r="GT134" s="159"/>
      <c r="GU134" s="159"/>
      <c r="GV134" s="78"/>
      <c r="GW134" s="79"/>
      <c r="GX134" s="77" t="str">
        <f t="shared" si="224"/>
        <v>0</v>
      </c>
      <c r="GY134" s="81">
        <f t="shared" ref="GY134:GY164" si="3384">GV134+GX134</f>
        <v>0</v>
      </c>
      <c r="GZ134" s="160">
        <f t="shared" ref="GZ134:GZ164" si="3385">IF(GS134&gt;=8000,2.5,IF(GS134&gt;=6000,2,IF(GS134&gt;=4000,1.5,IF(GS134&gt;=2000,1,IF(GS134&gt;=1000,0.5,IF(GS134&gt;=0,0))))))</f>
        <v>0</v>
      </c>
      <c r="HA134" s="160">
        <f t="shared" ref="HA134:HA164" si="3386">IF(GT134&gt;=10000,5,IF(GT134&gt;=9000,4.5,IF(GT134&gt;=8000,4,IF(GT134&gt;=7000,3.5,IF(GT134&gt;=6000,3,IF(GT134&gt;=5000,2.5,IF(GT134&gt;=4000,2,IF(GT134&gt;=3000,1.5,IF(GT134&gt;=2000,1,IF(GT134&gt;=1000,0.5,0))))))))))</f>
        <v>0</v>
      </c>
      <c r="HB134" s="160">
        <f t="shared" ref="HB134:HB164" si="3387">IF(GU134&gt;=8000,5,IF(GU134&gt;=6000,4,IF(GU134&gt;=4000,3,IF(GU134&gt;=2000,2,IF(GU134&gt;=1000,1,IF(GU134&gt;=0,0,IF(GU134&gt;=-1000,-1,IF(GU134&gt;=-2000,-1.5,IF(GU134&gt;=-3000,-4,IF(GU134&gt;=-4000,-5,-6))))))))))</f>
        <v>0</v>
      </c>
      <c r="HC134" s="160">
        <f t="shared" ref="HC134:HC164" si="3388">IFERROR(HB134+HA134+GZ134, HB134+HA134)</f>
        <v>0</v>
      </c>
      <c r="HD134" s="161">
        <f t="shared" ref="HD134:HE134" si="3291">HD133</f>
        <v>14</v>
      </c>
      <c r="HE134" s="162">
        <f t="shared" si="3291"/>
        <v>1177</v>
      </c>
      <c r="HF134" s="163" t="str">
        <f t="shared" ref="HF134:HF156" si="3390">IFERROR(IF(HS134&gt;=10,"6",IF(HS134&gt;=8,"5",IF(HS134&gt;=6,"4",IF(HS134&gt;=4,"3",IF(HS134&gt;=2,"2",IF(HS134&gt;=-1,"1",IF(HS134&gt;=-2,"-1",IF(HS134&gt;=-3,"-2","-3")))))))), HF141)</f>
        <v>1</v>
      </c>
      <c r="HG134" s="164">
        <f t="shared" si="232"/>
        <v>5</v>
      </c>
      <c r="HH134" s="165">
        <f t="shared" si="233"/>
        <v>0</v>
      </c>
      <c r="HI134" s="166"/>
      <c r="HJ134" s="166"/>
      <c r="HK134" s="166"/>
      <c r="HL134" s="84"/>
      <c r="HM134" s="85"/>
      <c r="HN134" s="83" t="str">
        <f t="shared" si="234"/>
        <v>0</v>
      </c>
      <c r="HO134" s="167">
        <f t="shared" ref="HO134:HO164" si="3391">HL134+HN134</f>
        <v>0</v>
      </c>
      <c r="HP134" s="168">
        <f t="shared" ref="HP134:HP164" si="3392">IF(HI134&gt;=8000,2.5,IF(HI134&gt;=6000,2,IF(HI134&gt;=4000,1.5,IF(HI134&gt;=2000,1,IF(HI134&gt;=1000,0.5,IF(HI134&gt;=0,0))))))</f>
        <v>0</v>
      </c>
      <c r="HQ134" s="168">
        <f t="shared" ref="HQ134:HQ164" si="3393">IF(HJ134&gt;=10000,5,IF(HJ134&gt;=9000,4.5,IF(HJ134&gt;=8000,4,IF(HJ134&gt;=7000,3.5,IF(HJ134&gt;=6000,3,IF(HJ134&gt;=5000,2.5,IF(HJ134&gt;=4000,2,IF(HJ134&gt;=3000,1.5,IF(HJ134&gt;=2000,1,IF(HJ134&gt;=1000,0.5,0))))))))))</f>
        <v>0</v>
      </c>
      <c r="HR134" s="168">
        <f t="shared" ref="HR134:HR164" si="3394">IF(HK134&gt;=8000,5,IF(HK134&gt;=6000,4,IF(HK134&gt;=4000,3,IF(HK134&gt;=2000,2,IF(HK134&gt;=1000,1,IF(HK134&gt;=0,0,IF(HK134&gt;=-1000,-1,IF(HK134&gt;=-2000,-1.5,IF(HK134&gt;=-3000,-4,IF(HK134&gt;=-4000,-5,-6))))))))))</f>
        <v>0</v>
      </c>
      <c r="HS134" s="168">
        <f t="shared" ref="HS134:HS164" si="3395">IFERROR(HR134+HQ134+HP134, HR134+HQ134)</f>
        <v>0</v>
      </c>
      <c r="HT134" s="154">
        <f t="shared" ref="HT134:HU134" si="3292">HT133</f>
        <v>15</v>
      </c>
      <c r="HU134" s="155">
        <f t="shared" si="3292"/>
        <v>1178</v>
      </c>
      <c r="HV134" s="156" t="str">
        <f t="shared" ref="HV134:HV156" si="3397">IFERROR(IF(II134&gt;=10,"6",IF(II134&gt;=8,"5",IF(II134&gt;=6,"4",IF(II134&gt;=4,"3",IF(II134&gt;=2,"2",IF(II134&gt;=-1,"1",IF(II134&gt;=-2,"-1",IF(II134&gt;=-3,"-2","-3")))))))), HV141)</f>
        <v>1</v>
      </c>
      <c r="HW134" s="157" t="str">
        <f t="shared" si="242"/>
        <v/>
      </c>
      <c r="HX134" s="169">
        <f t="shared" si="243"/>
        <v>0</v>
      </c>
      <c r="HY134" s="159"/>
      <c r="HZ134" s="159"/>
      <c r="IA134" s="159"/>
      <c r="IB134" s="160"/>
      <c r="IC134" s="160"/>
      <c r="ID134" s="160" t="str">
        <f t="shared" si="244"/>
        <v>0</v>
      </c>
      <c r="IE134" s="160">
        <f t="shared" ref="IE134:IE164" si="3398">IB134+ID134</f>
        <v>0</v>
      </c>
      <c r="IF134" s="160">
        <f t="shared" ref="IF134:IF164" si="3399">IF(HY134&gt;=8000,2.5,IF(HY134&gt;=6000,2,IF(HY134&gt;=4000,1.5,IF(HY134&gt;=2000,1,IF(HY134&gt;=1000,0.5,IF(HY134&gt;=0,0))))))</f>
        <v>0</v>
      </c>
      <c r="IG134" s="160">
        <f t="shared" ref="IG134:IG164" si="3400">IF(HZ134&gt;=10000,5,IF(HZ134&gt;=9000,4.5,IF(HZ134&gt;=8000,4,IF(HZ134&gt;=7000,3.5,IF(HZ134&gt;=6000,3,IF(HZ134&gt;=5000,2.5,IF(HZ134&gt;=4000,2,IF(HZ134&gt;=3000,1.5,IF(HZ134&gt;=2000,1,IF(HZ134&gt;=1000,0.5,0))))))))))</f>
        <v>0</v>
      </c>
      <c r="IH134" s="160">
        <f t="shared" ref="IH134:IH164" si="3401">IF(IA134&gt;=8000,5,IF(IA134&gt;=6000,4,IF(IA134&gt;=4000,3,IF(IA134&gt;=2000,2,IF(IA134&gt;=1000,1,IF(IA134&gt;=0,0,IF(IA134&gt;=-1000,-1,IF(IA134&gt;=-2000,-1.5,IF(IA134&gt;=-3000,-4,IF(IA134&gt;=-4000,-5,-6))))))))))</f>
        <v>0</v>
      </c>
      <c r="II134" s="160">
        <f t="shared" ref="II134:II164" si="3402">IFERROR(IH134+IG134+IF134, IH134+IG134)</f>
        <v>0</v>
      </c>
      <c r="IJ134" s="161">
        <f t="shared" ref="IJ134:IK134" si="3293">IJ133</f>
        <v>16</v>
      </c>
      <c r="IK134" s="162">
        <f t="shared" si="3293"/>
        <v>1179</v>
      </c>
      <c r="IL134" s="163" t="str">
        <f t="shared" ref="IL134:IL156" si="3404">IFERROR(IF(IY134&gt;=10,"6",IF(IY134&gt;=8,"5",IF(IY134&gt;=6,"4",IF(IY134&gt;=4,"3",IF(IY134&gt;=2,"2",IF(IY134&gt;=-1,"1",IF(IY134&gt;=-2,"-1",IF(IY134&gt;=-3,"-2","-3")))))))), IL141)</f>
        <v>1</v>
      </c>
      <c r="IM134" s="164" t="str">
        <f t="shared" si="252"/>
        <v/>
      </c>
      <c r="IN134" s="165">
        <f t="shared" si="253"/>
        <v>0</v>
      </c>
      <c r="IO134" s="166"/>
      <c r="IP134" s="166"/>
      <c r="IQ134" s="166"/>
      <c r="IR134" s="168"/>
      <c r="IS134" s="168"/>
      <c r="IT134" s="170" t="str">
        <f t="shared" si="254"/>
        <v>0</v>
      </c>
      <c r="IU134" s="170">
        <f t="shared" ref="IU134:IU164" si="3405">IR134+IT134</f>
        <v>0</v>
      </c>
      <c r="IV134" s="168">
        <f t="shared" ref="IV134:IV164" si="3406">IF(IO134&gt;=8000,2.5,IF(IO134&gt;=6000,2,IF(IO134&gt;=4000,1.5,IF(IO134&gt;=2000,1,IF(IO134&gt;=1000,0.5,IF(IO134&gt;=0,0))))))</f>
        <v>0</v>
      </c>
      <c r="IW134" s="168">
        <f t="shared" ref="IW134:IW164" si="3407">IF(IP134&gt;=10000,5,IF(IP134&gt;=9000,4.5,IF(IP134&gt;=8000,4,IF(IP134&gt;=7000,3.5,IF(IP134&gt;=6000,3,IF(IP134&gt;=5000,2.5,IF(IP134&gt;=4000,2,IF(IP134&gt;=3000,1.5,IF(IP134&gt;=2000,1,IF(IP134&gt;=1000,0.5,0))))))))))</f>
        <v>0</v>
      </c>
      <c r="IX134" s="168">
        <f t="shared" ref="IX134:IX164" si="3408">IF(IQ134&gt;=8000,5,IF(IQ134&gt;=6000,4,IF(IQ134&gt;=4000,3,IF(IQ134&gt;=2000,2,IF(IQ134&gt;=1000,1,IF(IQ134&gt;=0,0,IF(IQ134&gt;=-1000,-1,IF(IQ134&gt;=-2000,-1.5,IF(IQ134&gt;=-3000,-4,IF(IQ134&gt;=-4000,-5,-6))))))))))</f>
        <v>0</v>
      </c>
      <c r="IY134" s="168">
        <f t="shared" ref="IY134:IY164" si="3409">IFERROR(IX134+IW134+IV134, IX134+IW134)</f>
        <v>0</v>
      </c>
      <c r="IZ134" s="154">
        <f t="shared" ref="IZ134:JA134" si="3294">IZ133</f>
        <v>17</v>
      </c>
      <c r="JA134" s="155">
        <f t="shared" si="3294"/>
        <v>1180</v>
      </c>
      <c r="JB134" s="156" t="str">
        <f t="shared" ref="JB134:JB156" si="3411">IFERROR(IF(JO134&gt;=10,"6",IF(JO134&gt;=8,"5",IF(JO134&gt;=6,"4",IF(JO134&gt;=4,"3",IF(JO134&gt;=2,"2",IF(JO134&gt;=-1,"1",IF(JO134&gt;=-2,"-1",IF(JO134&gt;=-3,"-2","-3")))))))), JB141)</f>
        <v>1</v>
      </c>
      <c r="JC134" s="157" t="str">
        <f t="shared" si="262"/>
        <v/>
      </c>
      <c r="JD134" s="158">
        <f t="shared" si="263"/>
        <v>0</v>
      </c>
      <c r="JE134" s="159"/>
      <c r="JF134" s="159"/>
      <c r="JG134" s="159"/>
      <c r="JH134" s="160"/>
      <c r="JI134" s="160"/>
      <c r="JJ134" s="171" t="str">
        <f t="shared" si="264"/>
        <v>0</v>
      </c>
      <c r="JK134" s="171">
        <f t="shared" ref="JK134:JK164" si="3412">JH134+JJ134</f>
        <v>0</v>
      </c>
      <c r="JL134" s="160">
        <f t="shared" ref="JL134:JL164" si="3413">IF(JE134&gt;=8000,2.5,IF(JE134&gt;=6000,2,IF(JE134&gt;=4000,1.5,IF(JE134&gt;=2000,1,IF(JE134&gt;=1000,0.5,IF(JE134&gt;=0,0))))))</f>
        <v>0</v>
      </c>
      <c r="JM134" s="160">
        <f t="shared" ref="JM134:JM164" si="3414">IF(JF134&gt;=10000,5,IF(JF134&gt;=9000,4.5,IF(JF134&gt;=8000,4,IF(JF134&gt;=7000,3.5,IF(JF134&gt;=6000,3,IF(JF134&gt;=5000,2.5,IF(JF134&gt;=4000,2,IF(JF134&gt;=3000,1.5,IF(JF134&gt;=2000,1,IF(JF134&gt;=1000,0.5,0))))))))))</f>
        <v>0</v>
      </c>
      <c r="JN134" s="160">
        <f t="shared" ref="JN134:JN164" si="3415">IF(JG134&gt;=8000,5,IF(JG134&gt;=6000,4,IF(JG134&gt;=4000,3,IF(JG134&gt;=2000,2,IF(JG134&gt;=1000,1,IF(JG134&gt;=0,0,IF(JG134&gt;=-1000,-1,IF(JG134&gt;=-2000,-1.5,IF(JG134&gt;=-3000,-4,IF(JG134&gt;=-4000,-5,-6))))))))))</f>
        <v>0</v>
      </c>
      <c r="JO134" s="160">
        <f t="shared" ref="JO134:JO164" si="3416">IFERROR(JN134+JM134+JL134, JN134+JM134)</f>
        <v>0</v>
      </c>
      <c r="JP134" s="161">
        <f t="shared" ref="JP134:JQ134" si="3295">JP133</f>
        <v>18</v>
      </c>
      <c r="JQ134" s="162">
        <f t="shared" si="3295"/>
        <v>1181</v>
      </c>
      <c r="JR134" s="163" t="str">
        <f t="shared" ref="JR134:JR156" si="3418">IFERROR(IF(KE134&gt;=10,"6",IF(KE134&gt;=8,"5",IF(KE134&gt;=6,"4",IF(KE134&gt;=4,"3",IF(KE134&gt;=2,"2",IF(KE134&gt;=-1,"1",IF(KE134&gt;=-2,"-1",IF(KE134&gt;=-3,"-2","-3")))))))), JR141)</f>
        <v>1</v>
      </c>
      <c r="JS134" s="164" t="str">
        <f t="shared" si="272"/>
        <v/>
      </c>
      <c r="JT134" s="165">
        <f t="shared" si="273"/>
        <v>0</v>
      </c>
      <c r="JU134" s="166"/>
      <c r="JV134" s="166"/>
      <c r="JW134" s="166"/>
      <c r="JX134" s="168"/>
      <c r="JY134" s="168"/>
      <c r="JZ134" s="170" t="str">
        <f t="shared" si="274"/>
        <v>0</v>
      </c>
      <c r="KA134" s="170">
        <f t="shared" ref="KA134:KA164" si="3419">JX134+JZ134</f>
        <v>0</v>
      </c>
      <c r="KB134" s="168">
        <f t="shared" ref="KB134:KB164" si="3420">IF(JU134&gt;=8000,2.5,IF(JU134&gt;=6000,2,IF(JU134&gt;=4000,1.5,IF(JU134&gt;=2000,1,IF(JU134&gt;=1000,0.5,IF(JU134&gt;=0,0))))))</f>
        <v>0</v>
      </c>
      <c r="KC134" s="168">
        <f t="shared" ref="KC134:KC164" si="3421">IF(JV134&gt;=10000,5,IF(JV134&gt;=9000,4.5,IF(JV134&gt;=8000,4,IF(JV134&gt;=7000,3.5,IF(JV134&gt;=6000,3,IF(JV134&gt;=5000,2.5,IF(JV134&gt;=4000,2,IF(JV134&gt;=3000,1.5,IF(JV134&gt;=2000,1,IF(JV134&gt;=1000,0.5,0))))))))))</f>
        <v>0</v>
      </c>
      <c r="KD134" s="168">
        <f t="shared" ref="KD134:KD164" si="3422">IF(JW134&gt;=8000,5,IF(JW134&gt;=6000,4,IF(JW134&gt;=4000,3,IF(JW134&gt;=2000,2,IF(JW134&gt;=1000,1,IF(JW134&gt;=0,0,IF(JW134&gt;=-1000,-1,IF(JW134&gt;=-2000,-1.5,IF(JW134&gt;=-3000,-4,IF(JW134&gt;=-4000,-5,-6))))))))))</f>
        <v>0</v>
      </c>
      <c r="KE134" s="168">
        <f t="shared" ref="KE134:KE164" si="3423">IFERROR(KD134+KC134+KB134, KD134+KC134)</f>
        <v>0</v>
      </c>
      <c r="KF134" s="154">
        <f t="shared" ref="KF134:KG134" si="3296">KF133</f>
        <v>19</v>
      </c>
      <c r="KG134" s="155">
        <f t="shared" si="3296"/>
        <v>1182</v>
      </c>
      <c r="KH134" s="156" t="str">
        <f t="shared" ref="KH134:KH156" si="3425">IFERROR(IF(KU134&gt;=10,"6",IF(KU134&gt;=8,"5",IF(KU134&gt;=6,"4",IF(KU134&gt;=4,"3",IF(KU134&gt;=2,"2",IF(KU134&gt;=-1,"1",IF(KU134&gt;=-2,"-1",IF(KU134&gt;=-3,"-2","-3")))))))), KH141)</f>
        <v>1</v>
      </c>
      <c r="KI134" s="157" t="str">
        <f t="shared" si="282"/>
        <v/>
      </c>
      <c r="KJ134" s="158">
        <f t="shared" si="283"/>
        <v>0</v>
      </c>
      <c r="KK134" s="159"/>
      <c r="KL134" s="159"/>
      <c r="KM134" s="159"/>
      <c r="KN134" s="160"/>
      <c r="KO134" s="160"/>
      <c r="KP134" s="171" t="str">
        <f t="shared" si="284"/>
        <v>0</v>
      </c>
      <c r="KQ134" s="171">
        <f t="shared" ref="KQ134:KQ164" si="3426">KN134+KP134</f>
        <v>0</v>
      </c>
      <c r="KR134" s="160">
        <f t="shared" ref="KR134:KR164" si="3427">IF(KK134&gt;=8000,2.5,IF(KK134&gt;=6000,2,IF(KK134&gt;=4000,1.5,IF(KK134&gt;=2000,1,IF(KK134&gt;=1000,0.5,IF(KK134&gt;=0,0))))))</f>
        <v>0</v>
      </c>
      <c r="KS134" s="160">
        <f t="shared" ref="KS134:KS164" si="3428">IF(KL134&gt;=10000,5,IF(KL134&gt;=9000,4.5,IF(KL134&gt;=8000,4,IF(KL134&gt;=7000,3.5,IF(KL134&gt;=6000,3,IF(KL134&gt;=5000,2.5,IF(KL134&gt;=4000,2,IF(KL134&gt;=3000,1.5,IF(KL134&gt;=2000,1,IF(KL134&gt;=1000,0.5,0))))))))))</f>
        <v>0</v>
      </c>
      <c r="KT134" s="160">
        <f t="shared" ref="KT134:KT164" si="3429">IF(KM134&gt;=8000,5,IF(KM134&gt;=6000,4,IF(KM134&gt;=4000,3,IF(KM134&gt;=2000,2,IF(KM134&gt;=1000,1,IF(KM134&gt;=0,0,IF(KM134&gt;=-1000,-1,IF(KM134&gt;=-2000,-1.5,IF(KM134&gt;=-3000,-4,IF(KM134&gt;=-4000,-5,-6))))))))))</f>
        <v>0</v>
      </c>
      <c r="KU134" s="160">
        <f t="shared" ref="KU134:KU164" si="3430">IFERROR(KT134+KS134+KR134, KT134+KS134)</f>
        <v>0</v>
      </c>
      <c r="KV134" s="161">
        <f t="shared" ref="KV134:KW134" si="3297">KV133</f>
        <v>20</v>
      </c>
      <c r="KW134" s="162">
        <f t="shared" si="3297"/>
        <v>1183</v>
      </c>
      <c r="KX134" s="163" t="str">
        <f t="shared" ref="KX134:KX156" si="3432">IFERROR(IF(LK134&gt;=10,"6",IF(LK134&gt;=8,"5",IF(LK134&gt;=6,"4",IF(LK134&gt;=4,"3",IF(LK134&gt;=2,"2",IF(LK134&gt;=-1,"1",IF(LK134&gt;=-2,"-1",IF(LK134&gt;=-3,"-2","-3")))))))), KX141)</f>
        <v>1</v>
      </c>
      <c r="KY134" s="164" t="str">
        <f t="shared" si="292"/>
        <v/>
      </c>
      <c r="KZ134" s="165">
        <f t="shared" si="293"/>
        <v>0</v>
      </c>
      <c r="LA134" s="166"/>
      <c r="LB134" s="166"/>
      <c r="LC134" s="166"/>
      <c r="LD134" s="168"/>
      <c r="LE134" s="168"/>
      <c r="LF134" s="170" t="str">
        <f t="shared" si="294"/>
        <v>0</v>
      </c>
      <c r="LG134" s="170">
        <f t="shared" ref="LG134:LG164" si="3433">LD134+LF134</f>
        <v>0</v>
      </c>
      <c r="LH134" s="168">
        <f t="shared" ref="LH134:LH164" si="3434">IF(LA134&gt;=8000,2.5,IF(LA134&gt;=6000,2,IF(LA134&gt;=4000,1.5,IF(LA134&gt;=2000,1,IF(LA134&gt;=1000,0.5,IF(LA134&gt;=0,0))))))</f>
        <v>0</v>
      </c>
      <c r="LI134" s="168">
        <f t="shared" ref="LI134:LI164" si="3435">IF(LB134&gt;=10000,5,IF(LB134&gt;=9000,4.5,IF(LB134&gt;=8000,4,IF(LB134&gt;=7000,3.5,IF(LB134&gt;=6000,3,IF(LB134&gt;=5000,2.5,IF(LB134&gt;=4000,2,IF(LB134&gt;=3000,1.5,IF(LB134&gt;=2000,1,IF(LB134&gt;=1000,0.5,0))))))))))</f>
        <v>0</v>
      </c>
      <c r="LJ134" s="168">
        <f t="shared" ref="LJ134:LJ164" si="3436">IF(LC134&gt;=8000,5,IF(LC134&gt;=6000,4,IF(LC134&gt;=4000,3,IF(LC134&gt;=2000,2,IF(LC134&gt;=1000,1,IF(LC134&gt;=0,0,IF(LC134&gt;=-1000,-1,IF(LC134&gt;=-2000,-1.5,IF(LC134&gt;=-3000,-4,IF(LC134&gt;=-4000,-5,-6))))))))))</f>
        <v>0</v>
      </c>
      <c r="LK134" s="168">
        <f t="shared" ref="LK134:LK164" si="3437">IFERROR(LJ134+LI134+LH134, LJ134+LI134)</f>
        <v>0</v>
      </c>
      <c r="LL134" s="172"/>
      <c r="LM134" s="172"/>
      <c r="LN134" s="168" t="str">
        <f t="shared" ref="LN134:LN164" si="3438">IF(#REF!&gt;=8000,2.5,IF(#REF!&gt;=6000,2,IF(#REF!&gt;=4000,1.5,IF(#REF!&gt;=2000,1,IF(#REF!&gt;=1000,0.5,IF(#REF!&gt;=0,0))))))</f>
        <v>#REF!</v>
      </c>
      <c r="LO134" s="168" t="str">
        <f t="shared" ref="LO134:LO164" si="3439">IF(#REF!&gt;=10000,5,IF(#REF!&gt;=9000,4.5,IF(#REF!&gt;=8000,4,IF(#REF!&gt;=7000,3.5,IF(#REF!&gt;=6000,3,IF(#REF!&gt;=5000,2.5,IF(#REF!&gt;=4000,2,IF(#REF!&gt;=3000,1.5,IF(#REF!&gt;=2000,1,IF(#REF!&gt;=1000,0.5,0))))))))))</f>
        <v>#REF!</v>
      </c>
      <c r="LP134" s="168" t="str">
        <f t="shared" ref="LP134:LP164" si="3440">IF(#REF!&gt;=8000,5,IF(#REF!&gt;=6000,4,IF(#REF!&gt;=4000,3,IF(#REF!&gt;=2000,2,IF(#REF!&gt;=1000,1,IF(#REF!&gt;=0,0,IF(#REF!&gt;=-1000,-1,IF(#REF!&gt;=-2000,-1.5,IF(#REF!&gt;=-3000,-4,IF(#REF!&gt;=-4000,-5,-6))))))))))</f>
        <v>#REF!</v>
      </c>
      <c r="LQ134" s="168" t="str">
        <f t="shared" ref="LQ134:LQ164" si="3441">IFERROR(LP134+LO134+LN134, LP134+LO134)</f>
        <v>#REF!</v>
      </c>
    </row>
    <row r="135" ht="15.75" customHeight="1">
      <c r="A135" s="151">
        <v>46236.0</v>
      </c>
      <c r="B135" s="152" t="s">
        <v>31</v>
      </c>
      <c r="C135" s="153">
        <f t="shared" si="99"/>
        <v>0</v>
      </c>
      <c r="D135" s="154">
        <f t="shared" ref="D135:E135" si="3298">D134</f>
        <v>1</v>
      </c>
      <c r="E135" s="155">
        <f t="shared" si="3298"/>
        <v>1164</v>
      </c>
      <c r="F135" s="156" t="str">
        <f t="shared" si="3299"/>
        <v>1</v>
      </c>
      <c r="G135" s="157">
        <f t="shared" si="102"/>
        <v>1</v>
      </c>
      <c r="H135" s="158">
        <f t="shared" si="103"/>
        <v>0</v>
      </c>
      <c r="I135" s="159"/>
      <c r="J135" s="159"/>
      <c r="K135" s="159"/>
      <c r="L135" s="78"/>
      <c r="M135" s="79"/>
      <c r="N135" s="77" t="str">
        <f t="shared" si="104"/>
        <v>0</v>
      </c>
      <c r="O135" s="81">
        <f t="shared" si="3300"/>
        <v>0</v>
      </c>
      <c r="P135" s="160">
        <f t="shared" si="3301"/>
        <v>0</v>
      </c>
      <c r="Q135" s="160">
        <f t="shared" si="3302"/>
        <v>0</v>
      </c>
      <c r="R135" s="160">
        <f t="shared" si="3303"/>
        <v>0</v>
      </c>
      <c r="S135" s="160">
        <f t="shared" si="3304"/>
        <v>0</v>
      </c>
      <c r="T135" s="161">
        <f t="shared" ref="T135:U135" si="3305">T134</f>
        <v>2</v>
      </c>
      <c r="U135" s="162">
        <f t="shared" si="3305"/>
        <v>1165</v>
      </c>
      <c r="V135" s="163" t="str">
        <f t="shared" si="3306"/>
        <v>1</v>
      </c>
      <c r="W135" s="164">
        <f t="shared" si="112"/>
        <v>1</v>
      </c>
      <c r="X135" s="165">
        <f t="shared" si="113"/>
        <v>0</v>
      </c>
      <c r="Y135" s="166"/>
      <c r="Z135" s="166"/>
      <c r="AA135" s="166"/>
      <c r="AB135" s="84"/>
      <c r="AC135" s="85"/>
      <c r="AD135" s="83" t="str">
        <f t="shared" si="114"/>
        <v>0</v>
      </c>
      <c r="AE135" s="167">
        <f t="shared" si="3307"/>
        <v>0</v>
      </c>
      <c r="AF135" s="168">
        <f t="shared" si="3308"/>
        <v>0</v>
      </c>
      <c r="AG135" s="168">
        <f t="shared" si="3309"/>
        <v>0</v>
      </c>
      <c r="AH135" s="168">
        <f t="shared" si="3310"/>
        <v>0</v>
      </c>
      <c r="AI135" s="168">
        <f t="shared" si="3311"/>
        <v>0</v>
      </c>
      <c r="AJ135" s="154">
        <f t="shared" ref="AJ135:AK135" si="3312">AJ134</f>
        <v>3</v>
      </c>
      <c r="AK135" s="155">
        <f t="shared" si="3312"/>
        <v>1166</v>
      </c>
      <c r="AL135" s="156" t="str">
        <f t="shared" si="3313"/>
        <v>1</v>
      </c>
      <c r="AM135" s="157">
        <f t="shared" si="122"/>
        <v>2</v>
      </c>
      <c r="AN135" s="158">
        <f t="shared" si="123"/>
        <v>0</v>
      </c>
      <c r="AO135" s="159"/>
      <c r="AP135" s="159"/>
      <c r="AQ135" s="159"/>
      <c r="AR135" s="78"/>
      <c r="AS135" s="79"/>
      <c r="AT135" s="77" t="str">
        <f t="shared" si="124"/>
        <v>0</v>
      </c>
      <c r="AU135" s="81">
        <f t="shared" si="3314"/>
        <v>0</v>
      </c>
      <c r="AV135" s="160">
        <f t="shared" si="3315"/>
        <v>0</v>
      </c>
      <c r="AW135" s="160">
        <f t="shared" si="3316"/>
        <v>0</v>
      </c>
      <c r="AX135" s="160">
        <f t="shared" si="3317"/>
        <v>0</v>
      </c>
      <c r="AY135" s="160">
        <f t="shared" si="3318"/>
        <v>0</v>
      </c>
      <c r="AZ135" s="161">
        <f t="shared" ref="AZ135:BA135" si="3319">AZ134</f>
        <v>4</v>
      </c>
      <c r="BA135" s="162">
        <f t="shared" si="3319"/>
        <v>1167</v>
      </c>
      <c r="BB135" s="163" t="str">
        <f t="shared" si="3320"/>
        <v>1</v>
      </c>
      <c r="BC135" s="164">
        <f t="shared" si="132"/>
        <v>4</v>
      </c>
      <c r="BD135" s="165">
        <f t="shared" si="133"/>
        <v>0</v>
      </c>
      <c r="BE135" s="166"/>
      <c r="BF135" s="166"/>
      <c r="BG135" s="166"/>
      <c r="BH135" s="84"/>
      <c r="BI135" s="85"/>
      <c r="BJ135" s="83" t="str">
        <f t="shared" si="134"/>
        <v>0</v>
      </c>
      <c r="BK135" s="167">
        <f t="shared" si="3321"/>
        <v>0</v>
      </c>
      <c r="BL135" s="168">
        <f t="shared" si="3322"/>
        <v>0</v>
      </c>
      <c r="BM135" s="168">
        <f t="shared" si="3323"/>
        <v>0</v>
      </c>
      <c r="BN135" s="168">
        <f t="shared" si="3324"/>
        <v>0</v>
      </c>
      <c r="BO135" s="168">
        <f t="shared" si="3325"/>
        <v>0</v>
      </c>
      <c r="BP135" s="154">
        <f t="shared" ref="BP135:BQ135" si="3326">BP134</f>
        <v>5</v>
      </c>
      <c r="BQ135" s="155">
        <f t="shared" si="3326"/>
        <v>1168</v>
      </c>
      <c r="BR135" s="156" t="str">
        <f t="shared" si="3327"/>
        <v>1</v>
      </c>
      <c r="BS135" s="157">
        <f t="shared" si="142"/>
        <v>4</v>
      </c>
      <c r="BT135" s="158">
        <f t="shared" si="143"/>
        <v>0</v>
      </c>
      <c r="BU135" s="159"/>
      <c r="BV135" s="159"/>
      <c r="BW135" s="159"/>
      <c r="BX135" s="78"/>
      <c r="BY135" s="79"/>
      <c r="BZ135" s="77" t="str">
        <f t="shared" si="144"/>
        <v>0</v>
      </c>
      <c r="CA135" s="81">
        <f t="shared" si="3328"/>
        <v>0</v>
      </c>
      <c r="CB135" s="160">
        <f t="shared" si="3329"/>
        <v>0</v>
      </c>
      <c r="CC135" s="160">
        <f t="shared" si="3330"/>
        <v>0</v>
      </c>
      <c r="CD135" s="160">
        <f t="shared" si="3331"/>
        <v>0</v>
      </c>
      <c r="CE135" s="160">
        <f t="shared" si="3332"/>
        <v>0</v>
      </c>
      <c r="CF135" s="161">
        <f t="shared" ref="CF135:CG135" si="3333">CF134</f>
        <v>6</v>
      </c>
      <c r="CG135" s="162">
        <f t="shared" si="3333"/>
        <v>1169</v>
      </c>
      <c r="CH135" s="163" t="str">
        <f t="shared" si="3334"/>
        <v>1</v>
      </c>
      <c r="CI135" s="164">
        <f t="shared" si="152"/>
        <v>2</v>
      </c>
      <c r="CJ135" s="165">
        <f t="shared" si="153"/>
        <v>0</v>
      </c>
      <c r="CK135" s="166"/>
      <c r="CL135" s="166"/>
      <c r="CM135" s="166"/>
      <c r="CN135" s="84"/>
      <c r="CO135" s="85"/>
      <c r="CP135" s="83" t="str">
        <f t="shared" si="154"/>
        <v>0</v>
      </c>
      <c r="CQ135" s="167">
        <f t="shared" si="3335"/>
        <v>0</v>
      </c>
      <c r="CR135" s="168">
        <f t="shared" si="3336"/>
        <v>0</v>
      </c>
      <c r="CS135" s="168">
        <f t="shared" si="3337"/>
        <v>0</v>
      </c>
      <c r="CT135" s="168">
        <f t="shared" si="3338"/>
        <v>0</v>
      </c>
      <c r="CU135" s="168">
        <f t="shared" si="3339"/>
        <v>0</v>
      </c>
      <c r="CV135" s="154">
        <f t="shared" ref="CV135:CW135" si="3340">CV134</f>
        <v>7</v>
      </c>
      <c r="CW135" s="155">
        <f t="shared" si="3340"/>
        <v>1170</v>
      </c>
      <c r="CX135" s="156" t="str">
        <f t="shared" si="3341"/>
        <v>1</v>
      </c>
      <c r="CY135" s="157">
        <f t="shared" si="162"/>
        <v>2</v>
      </c>
      <c r="CZ135" s="158">
        <f t="shared" si="163"/>
        <v>0</v>
      </c>
      <c r="DA135" s="159"/>
      <c r="DB135" s="159"/>
      <c r="DC135" s="159"/>
      <c r="DD135" s="78"/>
      <c r="DE135" s="79"/>
      <c r="DF135" s="77" t="str">
        <f t="shared" si="164"/>
        <v>0</v>
      </c>
      <c r="DG135" s="81">
        <f t="shared" si="3342"/>
        <v>0</v>
      </c>
      <c r="DH135" s="160">
        <f t="shared" si="3343"/>
        <v>0</v>
      </c>
      <c r="DI135" s="160">
        <f t="shared" si="3344"/>
        <v>0</v>
      </c>
      <c r="DJ135" s="160">
        <f t="shared" si="3345"/>
        <v>0</v>
      </c>
      <c r="DK135" s="160">
        <f t="shared" si="3346"/>
        <v>0</v>
      </c>
      <c r="DL135" s="161">
        <f t="shared" ref="DL135:DM135" si="3347">DL134</f>
        <v>8</v>
      </c>
      <c r="DM135" s="162">
        <f t="shared" si="3347"/>
        <v>1171</v>
      </c>
      <c r="DN135" s="163" t="str">
        <f t="shared" si="3348"/>
        <v>1</v>
      </c>
      <c r="DO135" s="164">
        <f t="shared" si="172"/>
        <v>2</v>
      </c>
      <c r="DP135" s="165">
        <f t="shared" si="173"/>
        <v>0</v>
      </c>
      <c r="DQ135" s="166"/>
      <c r="DR135" s="166"/>
      <c r="DS135" s="166"/>
      <c r="DT135" s="84"/>
      <c r="DU135" s="85"/>
      <c r="DV135" s="83" t="str">
        <f t="shared" si="174"/>
        <v>0</v>
      </c>
      <c r="DW135" s="167">
        <f t="shared" si="3349"/>
        <v>0</v>
      </c>
      <c r="DX135" s="168">
        <f t="shared" si="3350"/>
        <v>0</v>
      </c>
      <c r="DY135" s="168">
        <f t="shared" si="3351"/>
        <v>0</v>
      </c>
      <c r="DZ135" s="168">
        <f t="shared" si="3352"/>
        <v>0</v>
      </c>
      <c r="EA135" s="168">
        <f t="shared" si="3353"/>
        <v>0</v>
      </c>
      <c r="EB135" s="154">
        <f t="shared" ref="EB135:EC135" si="3354">EB134</f>
        <v>9</v>
      </c>
      <c r="EC135" s="155">
        <f t="shared" si="3354"/>
        <v>1172</v>
      </c>
      <c r="ED135" s="156" t="str">
        <f t="shared" si="3355"/>
        <v>1</v>
      </c>
      <c r="EE135" s="157">
        <f t="shared" si="182"/>
        <v>5</v>
      </c>
      <c r="EF135" s="169">
        <f t="shared" si="183"/>
        <v>0</v>
      </c>
      <c r="EG135" s="159"/>
      <c r="EH135" s="159"/>
      <c r="EI135" s="159"/>
      <c r="EJ135" s="78"/>
      <c r="EK135" s="79"/>
      <c r="EL135" s="77" t="str">
        <f t="shared" si="184"/>
        <v>0</v>
      </c>
      <c r="EM135" s="81">
        <f t="shared" si="3356"/>
        <v>0</v>
      </c>
      <c r="EN135" s="160">
        <f t="shared" si="3357"/>
        <v>0</v>
      </c>
      <c r="EO135" s="160">
        <f t="shared" si="3358"/>
        <v>0</v>
      </c>
      <c r="EP135" s="160">
        <f t="shared" si="3359"/>
        <v>0</v>
      </c>
      <c r="EQ135" s="160">
        <f t="shared" si="3360"/>
        <v>0</v>
      </c>
      <c r="ER135" s="161">
        <f t="shared" ref="ER135:ES135" si="3361">ER134</f>
        <v>10</v>
      </c>
      <c r="ES135" s="162">
        <f t="shared" si="3361"/>
        <v>1173</v>
      </c>
      <c r="ET135" s="163" t="str">
        <f t="shared" si="3362"/>
        <v>1</v>
      </c>
      <c r="EU135" s="164">
        <f t="shared" si="192"/>
        <v>19</v>
      </c>
      <c r="EV135" s="165">
        <f t="shared" si="193"/>
        <v>0</v>
      </c>
      <c r="EW135" s="166"/>
      <c r="EX135" s="166"/>
      <c r="EY135" s="166"/>
      <c r="EZ135" s="84"/>
      <c r="FA135" s="85"/>
      <c r="FB135" s="83" t="str">
        <f t="shared" si="194"/>
        <v>0</v>
      </c>
      <c r="FC135" s="167">
        <f t="shared" si="3363"/>
        <v>0</v>
      </c>
      <c r="FD135" s="168">
        <f t="shared" si="3364"/>
        <v>0</v>
      </c>
      <c r="FE135" s="168">
        <f t="shared" si="3365"/>
        <v>0</v>
      </c>
      <c r="FF135" s="168">
        <f t="shared" si="3366"/>
        <v>0</v>
      </c>
      <c r="FG135" s="168">
        <f t="shared" si="3367"/>
        <v>0</v>
      </c>
      <c r="FH135" s="154">
        <f t="shared" ref="FH135:FI135" si="3368">FH134</f>
        <v>11</v>
      </c>
      <c r="FI135" s="155">
        <f t="shared" si="3368"/>
        <v>1174</v>
      </c>
      <c r="FJ135" s="156" t="str">
        <f t="shared" si="3369"/>
        <v>1</v>
      </c>
      <c r="FK135" s="157">
        <f t="shared" si="202"/>
        <v>4</v>
      </c>
      <c r="FL135" s="158">
        <f t="shared" si="203"/>
        <v>0</v>
      </c>
      <c r="FM135" s="159"/>
      <c r="FN135" s="159"/>
      <c r="FO135" s="159"/>
      <c r="FP135" s="78"/>
      <c r="FQ135" s="79"/>
      <c r="FR135" s="77" t="str">
        <f t="shared" si="204"/>
        <v>0</v>
      </c>
      <c r="FS135" s="81">
        <f t="shared" si="3370"/>
        <v>0</v>
      </c>
      <c r="FT135" s="160">
        <f t="shared" si="3371"/>
        <v>0</v>
      </c>
      <c r="FU135" s="160">
        <f t="shared" si="3372"/>
        <v>0</v>
      </c>
      <c r="FV135" s="160">
        <f t="shared" si="3373"/>
        <v>0</v>
      </c>
      <c r="FW135" s="160">
        <f t="shared" si="3374"/>
        <v>0</v>
      </c>
      <c r="FX135" s="161">
        <f t="shared" ref="FX135:FY135" si="3375">FX134</f>
        <v>12</v>
      </c>
      <c r="FY135" s="162">
        <f t="shared" si="3375"/>
        <v>1175</v>
      </c>
      <c r="FZ135" s="163" t="str">
        <f t="shared" si="3376"/>
        <v>1</v>
      </c>
      <c r="GA135" s="164">
        <f t="shared" si="212"/>
        <v>2</v>
      </c>
      <c r="GB135" s="165">
        <f t="shared" si="213"/>
        <v>0</v>
      </c>
      <c r="GC135" s="166"/>
      <c r="GD135" s="166"/>
      <c r="GE135" s="166"/>
      <c r="GF135" s="84"/>
      <c r="GG135" s="85"/>
      <c r="GH135" s="83" t="str">
        <f t="shared" si="214"/>
        <v>0</v>
      </c>
      <c r="GI135" s="167">
        <f t="shared" si="3377"/>
        <v>0</v>
      </c>
      <c r="GJ135" s="168">
        <f t="shared" si="3378"/>
        <v>0</v>
      </c>
      <c r="GK135" s="168">
        <f t="shared" si="3379"/>
        <v>0</v>
      </c>
      <c r="GL135" s="168">
        <f t="shared" si="3380"/>
        <v>0</v>
      </c>
      <c r="GM135" s="168">
        <f t="shared" si="3381"/>
        <v>0</v>
      </c>
      <c r="GN135" s="154">
        <f t="shared" ref="GN135:GO135" si="3382">GN134</f>
        <v>13</v>
      </c>
      <c r="GO135" s="155">
        <f t="shared" si="3382"/>
        <v>1176</v>
      </c>
      <c r="GP135" s="156" t="str">
        <f t="shared" si="3383"/>
        <v>1</v>
      </c>
      <c r="GQ135" s="157">
        <f t="shared" si="222"/>
        <v>3</v>
      </c>
      <c r="GR135" s="158">
        <f t="shared" si="223"/>
        <v>0</v>
      </c>
      <c r="GS135" s="159"/>
      <c r="GT135" s="159"/>
      <c r="GU135" s="159"/>
      <c r="GV135" s="78"/>
      <c r="GW135" s="79"/>
      <c r="GX135" s="77" t="str">
        <f t="shared" si="224"/>
        <v>0</v>
      </c>
      <c r="GY135" s="81">
        <f t="shared" si="3384"/>
        <v>0</v>
      </c>
      <c r="GZ135" s="160">
        <f t="shared" si="3385"/>
        <v>0</v>
      </c>
      <c r="HA135" s="160">
        <f t="shared" si="3386"/>
        <v>0</v>
      </c>
      <c r="HB135" s="160">
        <f t="shared" si="3387"/>
        <v>0</v>
      </c>
      <c r="HC135" s="160">
        <f t="shared" si="3388"/>
        <v>0</v>
      </c>
      <c r="HD135" s="161">
        <f t="shared" ref="HD135:HE135" si="3389">HD134</f>
        <v>14</v>
      </c>
      <c r="HE135" s="162">
        <f t="shared" si="3389"/>
        <v>1177</v>
      </c>
      <c r="HF135" s="163" t="str">
        <f t="shared" si="3390"/>
        <v>1</v>
      </c>
      <c r="HG135" s="164">
        <f t="shared" si="232"/>
        <v>5</v>
      </c>
      <c r="HH135" s="165">
        <f t="shared" si="233"/>
        <v>0</v>
      </c>
      <c r="HI135" s="166"/>
      <c r="HJ135" s="166"/>
      <c r="HK135" s="166"/>
      <c r="HL135" s="84"/>
      <c r="HM135" s="85"/>
      <c r="HN135" s="83" t="str">
        <f t="shared" si="234"/>
        <v>0</v>
      </c>
      <c r="HO135" s="167">
        <f t="shared" si="3391"/>
        <v>0</v>
      </c>
      <c r="HP135" s="168">
        <f t="shared" si="3392"/>
        <v>0</v>
      </c>
      <c r="HQ135" s="168">
        <f t="shared" si="3393"/>
        <v>0</v>
      </c>
      <c r="HR135" s="168">
        <f t="shared" si="3394"/>
        <v>0</v>
      </c>
      <c r="HS135" s="168">
        <f t="shared" si="3395"/>
        <v>0</v>
      </c>
      <c r="HT135" s="154">
        <f t="shared" ref="HT135:HU135" si="3396">HT134</f>
        <v>15</v>
      </c>
      <c r="HU135" s="155">
        <f t="shared" si="3396"/>
        <v>1178</v>
      </c>
      <c r="HV135" s="156" t="str">
        <f t="shared" si="3397"/>
        <v>1</v>
      </c>
      <c r="HW135" s="157" t="str">
        <f t="shared" si="242"/>
        <v/>
      </c>
      <c r="HX135" s="169">
        <f t="shared" si="243"/>
        <v>0</v>
      </c>
      <c r="HY135" s="159"/>
      <c r="HZ135" s="159"/>
      <c r="IA135" s="159"/>
      <c r="IB135" s="160"/>
      <c r="IC135" s="160"/>
      <c r="ID135" s="160" t="str">
        <f t="shared" si="244"/>
        <v>0</v>
      </c>
      <c r="IE135" s="160">
        <f t="shared" si="3398"/>
        <v>0</v>
      </c>
      <c r="IF135" s="160">
        <f t="shared" si="3399"/>
        <v>0</v>
      </c>
      <c r="IG135" s="160">
        <f t="shared" si="3400"/>
        <v>0</v>
      </c>
      <c r="IH135" s="160">
        <f t="shared" si="3401"/>
        <v>0</v>
      </c>
      <c r="II135" s="160">
        <f t="shared" si="3402"/>
        <v>0</v>
      </c>
      <c r="IJ135" s="161">
        <f t="shared" ref="IJ135:IK135" si="3403">IJ134</f>
        <v>16</v>
      </c>
      <c r="IK135" s="162">
        <f t="shared" si="3403"/>
        <v>1179</v>
      </c>
      <c r="IL135" s="163" t="str">
        <f t="shared" si="3404"/>
        <v>1</v>
      </c>
      <c r="IM135" s="164" t="str">
        <f t="shared" si="252"/>
        <v/>
      </c>
      <c r="IN135" s="165">
        <f t="shared" si="253"/>
        <v>0</v>
      </c>
      <c r="IO135" s="166"/>
      <c r="IP135" s="166"/>
      <c r="IQ135" s="166"/>
      <c r="IR135" s="168"/>
      <c r="IS135" s="168"/>
      <c r="IT135" s="170" t="str">
        <f t="shared" si="254"/>
        <v>0</v>
      </c>
      <c r="IU135" s="170">
        <f t="shared" si="3405"/>
        <v>0</v>
      </c>
      <c r="IV135" s="168">
        <f t="shared" si="3406"/>
        <v>0</v>
      </c>
      <c r="IW135" s="168">
        <f t="shared" si="3407"/>
        <v>0</v>
      </c>
      <c r="IX135" s="168">
        <f t="shared" si="3408"/>
        <v>0</v>
      </c>
      <c r="IY135" s="168">
        <f t="shared" si="3409"/>
        <v>0</v>
      </c>
      <c r="IZ135" s="154">
        <f t="shared" ref="IZ135:JA135" si="3410">IZ134</f>
        <v>17</v>
      </c>
      <c r="JA135" s="155">
        <f t="shared" si="3410"/>
        <v>1180</v>
      </c>
      <c r="JB135" s="156" t="str">
        <f t="shared" si="3411"/>
        <v>1</v>
      </c>
      <c r="JC135" s="157" t="str">
        <f t="shared" si="262"/>
        <v/>
      </c>
      <c r="JD135" s="158">
        <f t="shared" si="263"/>
        <v>0</v>
      </c>
      <c r="JE135" s="159"/>
      <c r="JF135" s="159"/>
      <c r="JG135" s="159"/>
      <c r="JH135" s="160"/>
      <c r="JI135" s="160"/>
      <c r="JJ135" s="171" t="str">
        <f t="shared" si="264"/>
        <v>0</v>
      </c>
      <c r="JK135" s="171">
        <f t="shared" si="3412"/>
        <v>0</v>
      </c>
      <c r="JL135" s="160">
        <f t="shared" si="3413"/>
        <v>0</v>
      </c>
      <c r="JM135" s="160">
        <f t="shared" si="3414"/>
        <v>0</v>
      </c>
      <c r="JN135" s="160">
        <f t="shared" si="3415"/>
        <v>0</v>
      </c>
      <c r="JO135" s="160">
        <f t="shared" si="3416"/>
        <v>0</v>
      </c>
      <c r="JP135" s="161">
        <f t="shared" ref="JP135:JQ135" si="3417">JP134</f>
        <v>18</v>
      </c>
      <c r="JQ135" s="162">
        <f t="shared" si="3417"/>
        <v>1181</v>
      </c>
      <c r="JR135" s="163" t="str">
        <f t="shared" si="3418"/>
        <v>1</v>
      </c>
      <c r="JS135" s="164" t="str">
        <f t="shared" si="272"/>
        <v/>
      </c>
      <c r="JT135" s="165">
        <f t="shared" si="273"/>
        <v>0</v>
      </c>
      <c r="JU135" s="166"/>
      <c r="JV135" s="166"/>
      <c r="JW135" s="166"/>
      <c r="JX135" s="168"/>
      <c r="JY135" s="168"/>
      <c r="JZ135" s="170" t="str">
        <f t="shared" si="274"/>
        <v>0</v>
      </c>
      <c r="KA135" s="170">
        <f t="shared" si="3419"/>
        <v>0</v>
      </c>
      <c r="KB135" s="168">
        <f t="shared" si="3420"/>
        <v>0</v>
      </c>
      <c r="KC135" s="168">
        <f t="shared" si="3421"/>
        <v>0</v>
      </c>
      <c r="KD135" s="168">
        <f t="shared" si="3422"/>
        <v>0</v>
      </c>
      <c r="KE135" s="168">
        <f t="shared" si="3423"/>
        <v>0</v>
      </c>
      <c r="KF135" s="154">
        <f t="shared" ref="KF135:KG135" si="3424">KF134</f>
        <v>19</v>
      </c>
      <c r="KG135" s="155">
        <f t="shared" si="3424"/>
        <v>1182</v>
      </c>
      <c r="KH135" s="156" t="str">
        <f t="shared" si="3425"/>
        <v>1</v>
      </c>
      <c r="KI135" s="157" t="str">
        <f t="shared" si="282"/>
        <v/>
      </c>
      <c r="KJ135" s="158">
        <f t="shared" si="283"/>
        <v>0</v>
      </c>
      <c r="KK135" s="159"/>
      <c r="KL135" s="159"/>
      <c r="KM135" s="159"/>
      <c r="KN135" s="160"/>
      <c r="KO135" s="160"/>
      <c r="KP135" s="171" t="str">
        <f t="shared" si="284"/>
        <v>0</v>
      </c>
      <c r="KQ135" s="171">
        <f t="shared" si="3426"/>
        <v>0</v>
      </c>
      <c r="KR135" s="160">
        <f t="shared" si="3427"/>
        <v>0</v>
      </c>
      <c r="KS135" s="160">
        <f t="shared" si="3428"/>
        <v>0</v>
      </c>
      <c r="KT135" s="160">
        <f t="shared" si="3429"/>
        <v>0</v>
      </c>
      <c r="KU135" s="160">
        <f t="shared" si="3430"/>
        <v>0</v>
      </c>
      <c r="KV135" s="161">
        <f t="shared" ref="KV135:KW135" si="3431">KV134</f>
        <v>20</v>
      </c>
      <c r="KW135" s="162">
        <f t="shared" si="3431"/>
        <v>1183</v>
      </c>
      <c r="KX135" s="163" t="str">
        <f t="shared" si="3432"/>
        <v>1</v>
      </c>
      <c r="KY135" s="164" t="str">
        <f t="shared" si="292"/>
        <v/>
      </c>
      <c r="KZ135" s="165">
        <f t="shared" si="293"/>
        <v>0</v>
      </c>
      <c r="LA135" s="166"/>
      <c r="LB135" s="166"/>
      <c r="LC135" s="166"/>
      <c r="LD135" s="168"/>
      <c r="LE135" s="168"/>
      <c r="LF135" s="170" t="str">
        <f t="shared" si="294"/>
        <v>0</v>
      </c>
      <c r="LG135" s="170">
        <f t="shared" si="3433"/>
        <v>0</v>
      </c>
      <c r="LH135" s="168">
        <f t="shared" si="3434"/>
        <v>0</v>
      </c>
      <c r="LI135" s="168">
        <f t="shared" si="3435"/>
        <v>0</v>
      </c>
      <c r="LJ135" s="168">
        <f t="shared" si="3436"/>
        <v>0</v>
      </c>
      <c r="LK135" s="168">
        <f t="shared" si="3437"/>
        <v>0</v>
      </c>
      <c r="LL135" s="172"/>
      <c r="LM135" s="172"/>
      <c r="LN135" s="168" t="str">
        <f t="shared" si="3438"/>
        <v>#REF!</v>
      </c>
      <c r="LO135" s="168" t="str">
        <f t="shared" si="3439"/>
        <v>#REF!</v>
      </c>
      <c r="LP135" s="168" t="str">
        <f t="shared" si="3440"/>
        <v>#REF!</v>
      </c>
      <c r="LQ135" s="168" t="str">
        <f t="shared" si="3441"/>
        <v>#REF!</v>
      </c>
    </row>
    <row r="136" ht="15.75" customHeight="1">
      <c r="A136" s="151">
        <v>46237.0</v>
      </c>
      <c r="B136" s="152" t="s">
        <v>32</v>
      </c>
      <c r="C136" s="153">
        <f t="shared" si="99"/>
        <v>0</v>
      </c>
      <c r="D136" s="154">
        <f t="shared" ref="D136:E136" si="3442">D135</f>
        <v>1</v>
      </c>
      <c r="E136" s="155">
        <f t="shared" si="3442"/>
        <v>1164</v>
      </c>
      <c r="F136" s="156" t="str">
        <f t="shared" si="3299"/>
        <v>1</v>
      </c>
      <c r="G136" s="157">
        <f t="shared" si="102"/>
        <v>1</v>
      </c>
      <c r="H136" s="158">
        <f t="shared" si="103"/>
        <v>0</v>
      </c>
      <c r="I136" s="159"/>
      <c r="J136" s="159"/>
      <c r="K136" s="159"/>
      <c r="L136" s="78"/>
      <c r="M136" s="79"/>
      <c r="N136" s="77" t="str">
        <f t="shared" si="104"/>
        <v>0</v>
      </c>
      <c r="O136" s="81">
        <f t="shared" si="3300"/>
        <v>0</v>
      </c>
      <c r="P136" s="160">
        <f t="shared" si="3301"/>
        <v>0</v>
      </c>
      <c r="Q136" s="160">
        <f t="shared" si="3302"/>
        <v>0</v>
      </c>
      <c r="R136" s="160">
        <f t="shared" si="3303"/>
        <v>0</v>
      </c>
      <c r="S136" s="160">
        <f t="shared" si="3304"/>
        <v>0</v>
      </c>
      <c r="T136" s="161">
        <f t="shared" ref="T136:U136" si="3443">T135</f>
        <v>2</v>
      </c>
      <c r="U136" s="162">
        <f t="shared" si="3443"/>
        <v>1165</v>
      </c>
      <c r="V136" s="163" t="str">
        <f t="shared" si="3306"/>
        <v>1</v>
      </c>
      <c r="W136" s="164">
        <f t="shared" si="112"/>
        <v>1</v>
      </c>
      <c r="X136" s="165">
        <f t="shared" si="113"/>
        <v>0</v>
      </c>
      <c r="Y136" s="166"/>
      <c r="Z136" s="166"/>
      <c r="AA136" s="166"/>
      <c r="AB136" s="84"/>
      <c r="AC136" s="85"/>
      <c r="AD136" s="83" t="str">
        <f t="shared" si="114"/>
        <v>0</v>
      </c>
      <c r="AE136" s="167">
        <f t="shared" si="3307"/>
        <v>0</v>
      </c>
      <c r="AF136" s="168">
        <f t="shared" si="3308"/>
        <v>0</v>
      </c>
      <c r="AG136" s="168">
        <f t="shared" si="3309"/>
        <v>0</v>
      </c>
      <c r="AH136" s="168">
        <f t="shared" si="3310"/>
        <v>0</v>
      </c>
      <c r="AI136" s="168">
        <f t="shared" si="3311"/>
        <v>0</v>
      </c>
      <c r="AJ136" s="154">
        <f t="shared" ref="AJ136:AK136" si="3444">AJ135</f>
        <v>3</v>
      </c>
      <c r="AK136" s="155">
        <f t="shared" si="3444"/>
        <v>1166</v>
      </c>
      <c r="AL136" s="156" t="str">
        <f t="shared" si="3313"/>
        <v>1</v>
      </c>
      <c r="AM136" s="157">
        <f t="shared" si="122"/>
        <v>2</v>
      </c>
      <c r="AN136" s="158">
        <f t="shared" si="123"/>
        <v>0</v>
      </c>
      <c r="AO136" s="159"/>
      <c r="AP136" s="159"/>
      <c r="AQ136" s="159"/>
      <c r="AR136" s="78"/>
      <c r="AS136" s="79"/>
      <c r="AT136" s="77" t="str">
        <f t="shared" si="124"/>
        <v>0</v>
      </c>
      <c r="AU136" s="81">
        <f t="shared" si="3314"/>
        <v>0</v>
      </c>
      <c r="AV136" s="160">
        <f t="shared" si="3315"/>
        <v>0</v>
      </c>
      <c r="AW136" s="160">
        <f t="shared" si="3316"/>
        <v>0</v>
      </c>
      <c r="AX136" s="160">
        <f t="shared" si="3317"/>
        <v>0</v>
      </c>
      <c r="AY136" s="160">
        <f t="shared" si="3318"/>
        <v>0</v>
      </c>
      <c r="AZ136" s="161">
        <f t="shared" ref="AZ136:BA136" si="3445">AZ135</f>
        <v>4</v>
      </c>
      <c r="BA136" s="162">
        <f t="shared" si="3445"/>
        <v>1167</v>
      </c>
      <c r="BB136" s="163" t="str">
        <f t="shared" si="3320"/>
        <v>1</v>
      </c>
      <c r="BC136" s="164">
        <f t="shared" si="132"/>
        <v>4</v>
      </c>
      <c r="BD136" s="165">
        <f t="shared" si="133"/>
        <v>0</v>
      </c>
      <c r="BE136" s="166"/>
      <c r="BF136" s="166"/>
      <c r="BG136" s="166"/>
      <c r="BH136" s="84"/>
      <c r="BI136" s="85"/>
      <c r="BJ136" s="83" t="str">
        <f t="shared" si="134"/>
        <v>0</v>
      </c>
      <c r="BK136" s="167">
        <f t="shared" si="3321"/>
        <v>0</v>
      </c>
      <c r="BL136" s="168">
        <f t="shared" si="3322"/>
        <v>0</v>
      </c>
      <c r="BM136" s="168">
        <f t="shared" si="3323"/>
        <v>0</v>
      </c>
      <c r="BN136" s="168">
        <f t="shared" si="3324"/>
        <v>0</v>
      </c>
      <c r="BO136" s="168">
        <f t="shared" si="3325"/>
        <v>0</v>
      </c>
      <c r="BP136" s="154">
        <f t="shared" ref="BP136:BQ136" si="3446">BP135</f>
        <v>5</v>
      </c>
      <c r="BQ136" s="155">
        <f t="shared" si="3446"/>
        <v>1168</v>
      </c>
      <c r="BR136" s="156" t="str">
        <f t="shared" si="3327"/>
        <v>1</v>
      </c>
      <c r="BS136" s="157">
        <f t="shared" si="142"/>
        <v>4</v>
      </c>
      <c r="BT136" s="158">
        <f t="shared" si="143"/>
        <v>0</v>
      </c>
      <c r="BU136" s="159"/>
      <c r="BV136" s="159"/>
      <c r="BW136" s="159"/>
      <c r="BX136" s="78"/>
      <c r="BY136" s="79"/>
      <c r="BZ136" s="77" t="str">
        <f t="shared" si="144"/>
        <v>0</v>
      </c>
      <c r="CA136" s="81">
        <f t="shared" si="3328"/>
        <v>0</v>
      </c>
      <c r="CB136" s="160">
        <f t="shared" si="3329"/>
        <v>0</v>
      </c>
      <c r="CC136" s="160">
        <f t="shared" si="3330"/>
        <v>0</v>
      </c>
      <c r="CD136" s="160">
        <f t="shared" si="3331"/>
        <v>0</v>
      </c>
      <c r="CE136" s="160">
        <f t="shared" si="3332"/>
        <v>0</v>
      </c>
      <c r="CF136" s="161">
        <f t="shared" ref="CF136:CG136" si="3447">CF135</f>
        <v>6</v>
      </c>
      <c r="CG136" s="162">
        <f t="shared" si="3447"/>
        <v>1169</v>
      </c>
      <c r="CH136" s="163" t="str">
        <f t="shared" si="3334"/>
        <v>1</v>
      </c>
      <c r="CI136" s="164">
        <f t="shared" si="152"/>
        <v>2</v>
      </c>
      <c r="CJ136" s="165">
        <f t="shared" si="153"/>
        <v>0</v>
      </c>
      <c r="CK136" s="166"/>
      <c r="CL136" s="166"/>
      <c r="CM136" s="166"/>
      <c r="CN136" s="84"/>
      <c r="CO136" s="85"/>
      <c r="CP136" s="83" t="str">
        <f t="shared" si="154"/>
        <v>0</v>
      </c>
      <c r="CQ136" s="167">
        <f t="shared" si="3335"/>
        <v>0</v>
      </c>
      <c r="CR136" s="168">
        <f t="shared" si="3336"/>
        <v>0</v>
      </c>
      <c r="CS136" s="168">
        <f t="shared" si="3337"/>
        <v>0</v>
      </c>
      <c r="CT136" s="168">
        <f t="shared" si="3338"/>
        <v>0</v>
      </c>
      <c r="CU136" s="168">
        <f t="shared" si="3339"/>
        <v>0</v>
      </c>
      <c r="CV136" s="154">
        <f t="shared" ref="CV136:CW136" si="3448">CV135</f>
        <v>7</v>
      </c>
      <c r="CW136" s="155">
        <f t="shared" si="3448"/>
        <v>1170</v>
      </c>
      <c r="CX136" s="156" t="str">
        <f t="shared" si="3341"/>
        <v>1</v>
      </c>
      <c r="CY136" s="157">
        <f t="shared" si="162"/>
        <v>2</v>
      </c>
      <c r="CZ136" s="158">
        <f t="shared" si="163"/>
        <v>0</v>
      </c>
      <c r="DA136" s="159"/>
      <c r="DB136" s="159"/>
      <c r="DC136" s="159"/>
      <c r="DD136" s="78"/>
      <c r="DE136" s="79"/>
      <c r="DF136" s="77" t="str">
        <f t="shared" si="164"/>
        <v>0</v>
      </c>
      <c r="DG136" s="81">
        <f t="shared" si="3342"/>
        <v>0</v>
      </c>
      <c r="DH136" s="160">
        <f t="shared" si="3343"/>
        <v>0</v>
      </c>
      <c r="DI136" s="160">
        <f t="shared" si="3344"/>
        <v>0</v>
      </c>
      <c r="DJ136" s="160">
        <f t="shared" si="3345"/>
        <v>0</v>
      </c>
      <c r="DK136" s="160">
        <f t="shared" si="3346"/>
        <v>0</v>
      </c>
      <c r="DL136" s="161">
        <f t="shared" ref="DL136:DM136" si="3449">DL135</f>
        <v>8</v>
      </c>
      <c r="DM136" s="162">
        <f t="shared" si="3449"/>
        <v>1171</v>
      </c>
      <c r="DN136" s="163" t="str">
        <f t="shared" si="3348"/>
        <v>1</v>
      </c>
      <c r="DO136" s="164">
        <f t="shared" si="172"/>
        <v>2</v>
      </c>
      <c r="DP136" s="165">
        <f t="shared" si="173"/>
        <v>0</v>
      </c>
      <c r="DQ136" s="166"/>
      <c r="DR136" s="166"/>
      <c r="DS136" s="166"/>
      <c r="DT136" s="84"/>
      <c r="DU136" s="85"/>
      <c r="DV136" s="83" t="str">
        <f t="shared" si="174"/>
        <v>0</v>
      </c>
      <c r="DW136" s="167">
        <f t="shared" si="3349"/>
        <v>0</v>
      </c>
      <c r="DX136" s="168">
        <f t="shared" si="3350"/>
        <v>0</v>
      </c>
      <c r="DY136" s="168">
        <f t="shared" si="3351"/>
        <v>0</v>
      </c>
      <c r="DZ136" s="168">
        <f t="shared" si="3352"/>
        <v>0</v>
      </c>
      <c r="EA136" s="168">
        <f t="shared" si="3353"/>
        <v>0</v>
      </c>
      <c r="EB136" s="154">
        <f t="shared" ref="EB136:EC136" si="3450">EB135</f>
        <v>9</v>
      </c>
      <c r="EC136" s="155">
        <f t="shared" si="3450"/>
        <v>1172</v>
      </c>
      <c r="ED136" s="156" t="str">
        <f t="shared" si="3355"/>
        <v>1</v>
      </c>
      <c r="EE136" s="157">
        <f t="shared" si="182"/>
        <v>5</v>
      </c>
      <c r="EF136" s="169">
        <f t="shared" si="183"/>
        <v>0</v>
      </c>
      <c r="EG136" s="159"/>
      <c r="EH136" s="159"/>
      <c r="EI136" s="159"/>
      <c r="EJ136" s="78"/>
      <c r="EK136" s="79"/>
      <c r="EL136" s="77" t="str">
        <f t="shared" si="184"/>
        <v>0</v>
      </c>
      <c r="EM136" s="81">
        <f t="shared" si="3356"/>
        <v>0</v>
      </c>
      <c r="EN136" s="160">
        <f t="shared" si="3357"/>
        <v>0</v>
      </c>
      <c r="EO136" s="160">
        <f t="shared" si="3358"/>
        <v>0</v>
      </c>
      <c r="EP136" s="160">
        <f t="shared" si="3359"/>
        <v>0</v>
      </c>
      <c r="EQ136" s="160">
        <f t="shared" si="3360"/>
        <v>0</v>
      </c>
      <c r="ER136" s="161">
        <f t="shared" ref="ER136:ES136" si="3451">ER135</f>
        <v>10</v>
      </c>
      <c r="ES136" s="162">
        <f t="shared" si="3451"/>
        <v>1173</v>
      </c>
      <c r="ET136" s="163" t="str">
        <f t="shared" si="3362"/>
        <v>1</v>
      </c>
      <c r="EU136" s="164">
        <f t="shared" si="192"/>
        <v>19</v>
      </c>
      <c r="EV136" s="165">
        <f t="shared" si="193"/>
        <v>0</v>
      </c>
      <c r="EW136" s="166"/>
      <c r="EX136" s="166"/>
      <c r="EY136" s="166"/>
      <c r="EZ136" s="84"/>
      <c r="FA136" s="85"/>
      <c r="FB136" s="83" t="str">
        <f t="shared" si="194"/>
        <v>0</v>
      </c>
      <c r="FC136" s="167">
        <f t="shared" si="3363"/>
        <v>0</v>
      </c>
      <c r="FD136" s="168">
        <f t="shared" si="3364"/>
        <v>0</v>
      </c>
      <c r="FE136" s="168">
        <f t="shared" si="3365"/>
        <v>0</v>
      </c>
      <c r="FF136" s="168">
        <f t="shared" si="3366"/>
        <v>0</v>
      </c>
      <c r="FG136" s="168">
        <f t="shared" si="3367"/>
        <v>0</v>
      </c>
      <c r="FH136" s="154">
        <f t="shared" ref="FH136:FI136" si="3452">FH135</f>
        <v>11</v>
      </c>
      <c r="FI136" s="155">
        <f t="shared" si="3452"/>
        <v>1174</v>
      </c>
      <c r="FJ136" s="156" t="str">
        <f t="shared" si="3369"/>
        <v>1</v>
      </c>
      <c r="FK136" s="157">
        <f t="shared" si="202"/>
        <v>4</v>
      </c>
      <c r="FL136" s="158">
        <f t="shared" si="203"/>
        <v>0</v>
      </c>
      <c r="FM136" s="159"/>
      <c r="FN136" s="159"/>
      <c r="FO136" s="159"/>
      <c r="FP136" s="78"/>
      <c r="FQ136" s="79"/>
      <c r="FR136" s="77" t="str">
        <f t="shared" si="204"/>
        <v>0</v>
      </c>
      <c r="FS136" s="81">
        <f t="shared" si="3370"/>
        <v>0</v>
      </c>
      <c r="FT136" s="160">
        <f t="shared" si="3371"/>
        <v>0</v>
      </c>
      <c r="FU136" s="160">
        <f t="shared" si="3372"/>
        <v>0</v>
      </c>
      <c r="FV136" s="160">
        <f t="shared" si="3373"/>
        <v>0</v>
      </c>
      <c r="FW136" s="160">
        <f t="shared" si="3374"/>
        <v>0</v>
      </c>
      <c r="FX136" s="161">
        <f t="shared" ref="FX136:FY136" si="3453">FX135</f>
        <v>12</v>
      </c>
      <c r="FY136" s="162">
        <f t="shared" si="3453"/>
        <v>1175</v>
      </c>
      <c r="FZ136" s="163" t="str">
        <f t="shared" si="3376"/>
        <v>1</v>
      </c>
      <c r="GA136" s="164">
        <f t="shared" si="212"/>
        <v>2</v>
      </c>
      <c r="GB136" s="165">
        <f t="shared" si="213"/>
        <v>0</v>
      </c>
      <c r="GC136" s="166"/>
      <c r="GD136" s="166"/>
      <c r="GE136" s="166"/>
      <c r="GF136" s="84"/>
      <c r="GG136" s="85"/>
      <c r="GH136" s="83" t="str">
        <f t="shared" si="214"/>
        <v>0</v>
      </c>
      <c r="GI136" s="167">
        <f t="shared" si="3377"/>
        <v>0</v>
      </c>
      <c r="GJ136" s="168">
        <f t="shared" si="3378"/>
        <v>0</v>
      </c>
      <c r="GK136" s="168">
        <f t="shared" si="3379"/>
        <v>0</v>
      </c>
      <c r="GL136" s="168">
        <f t="shared" si="3380"/>
        <v>0</v>
      </c>
      <c r="GM136" s="168">
        <f t="shared" si="3381"/>
        <v>0</v>
      </c>
      <c r="GN136" s="154">
        <f t="shared" ref="GN136:GO136" si="3454">GN135</f>
        <v>13</v>
      </c>
      <c r="GO136" s="155">
        <f t="shared" si="3454"/>
        <v>1176</v>
      </c>
      <c r="GP136" s="156" t="str">
        <f t="shared" si="3383"/>
        <v>1</v>
      </c>
      <c r="GQ136" s="157">
        <f t="shared" si="222"/>
        <v>3</v>
      </c>
      <c r="GR136" s="158">
        <f t="shared" si="223"/>
        <v>0</v>
      </c>
      <c r="GS136" s="159"/>
      <c r="GT136" s="159"/>
      <c r="GU136" s="159"/>
      <c r="GV136" s="78"/>
      <c r="GW136" s="79"/>
      <c r="GX136" s="77" t="str">
        <f t="shared" si="224"/>
        <v>0</v>
      </c>
      <c r="GY136" s="81">
        <f t="shared" si="3384"/>
        <v>0</v>
      </c>
      <c r="GZ136" s="160">
        <f t="shared" si="3385"/>
        <v>0</v>
      </c>
      <c r="HA136" s="160">
        <f t="shared" si="3386"/>
        <v>0</v>
      </c>
      <c r="HB136" s="160">
        <f t="shared" si="3387"/>
        <v>0</v>
      </c>
      <c r="HC136" s="160">
        <f t="shared" si="3388"/>
        <v>0</v>
      </c>
      <c r="HD136" s="161">
        <f t="shared" ref="HD136:HE136" si="3455">HD135</f>
        <v>14</v>
      </c>
      <c r="HE136" s="162">
        <f t="shared" si="3455"/>
        <v>1177</v>
      </c>
      <c r="HF136" s="163" t="str">
        <f t="shared" si="3390"/>
        <v>1</v>
      </c>
      <c r="HG136" s="164">
        <f t="shared" si="232"/>
        <v>5</v>
      </c>
      <c r="HH136" s="165">
        <f t="shared" si="233"/>
        <v>0</v>
      </c>
      <c r="HI136" s="166"/>
      <c r="HJ136" s="166"/>
      <c r="HK136" s="166"/>
      <c r="HL136" s="84"/>
      <c r="HM136" s="85"/>
      <c r="HN136" s="83" t="str">
        <f t="shared" si="234"/>
        <v>0</v>
      </c>
      <c r="HO136" s="167">
        <f t="shared" si="3391"/>
        <v>0</v>
      </c>
      <c r="HP136" s="168">
        <f t="shared" si="3392"/>
        <v>0</v>
      </c>
      <c r="HQ136" s="168">
        <f t="shared" si="3393"/>
        <v>0</v>
      </c>
      <c r="HR136" s="168">
        <f t="shared" si="3394"/>
        <v>0</v>
      </c>
      <c r="HS136" s="168">
        <f t="shared" si="3395"/>
        <v>0</v>
      </c>
      <c r="HT136" s="154">
        <f t="shared" ref="HT136:HU136" si="3456">HT135</f>
        <v>15</v>
      </c>
      <c r="HU136" s="155">
        <f t="shared" si="3456"/>
        <v>1178</v>
      </c>
      <c r="HV136" s="156" t="str">
        <f t="shared" si="3397"/>
        <v>1</v>
      </c>
      <c r="HW136" s="157" t="str">
        <f t="shared" si="242"/>
        <v/>
      </c>
      <c r="HX136" s="169">
        <f t="shared" si="243"/>
        <v>0</v>
      </c>
      <c r="HY136" s="159"/>
      <c r="HZ136" s="159"/>
      <c r="IA136" s="159"/>
      <c r="IB136" s="160"/>
      <c r="IC136" s="160"/>
      <c r="ID136" s="160" t="str">
        <f t="shared" si="244"/>
        <v>0</v>
      </c>
      <c r="IE136" s="160">
        <f t="shared" si="3398"/>
        <v>0</v>
      </c>
      <c r="IF136" s="160">
        <f t="shared" si="3399"/>
        <v>0</v>
      </c>
      <c r="IG136" s="160">
        <f t="shared" si="3400"/>
        <v>0</v>
      </c>
      <c r="IH136" s="160">
        <f t="shared" si="3401"/>
        <v>0</v>
      </c>
      <c r="II136" s="160">
        <f t="shared" si="3402"/>
        <v>0</v>
      </c>
      <c r="IJ136" s="161">
        <f t="shared" ref="IJ136:IK136" si="3457">IJ135</f>
        <v>16</v>
      </c>
      <c r="IK136" s="162">
        <f t="shared" si="3457"/>
        <v>1179</v>
      </c>
      <c r="IL136" s="163" t="str">
        <f t="shared" si="3404"/>
        <v>1</v>
      </c>
      <c r="IM136" s="164" t="str">
        <f t="shared" si="252"/>
        <v/>
      </c>
      <c r="IN136" s="165">
        <f t="shared" si="253"/>
        <v>0</v>
      </c>
      <c r="IO136" s="166"/>
      <c r="IP136" s="166"/>
      <c r="IQ136" s="166"/>
      <c r="IR136" s="168"/>
      <c r="IS136" s="168"/>
      <c r="IT136" s="170" t="str">
        <f t="shared" si="254"/>
        <v>0</v>
      </c>
      <c r="IU136" s="170">
        <f t="shared" si="3405"/>
        <v>0</v>
      </c>
      <c r="IV136" s="168">
        <f t="shared" si="3406"/>
        <v>0</v>
      </c>
      <c r="IW136" s="168">
        <f t="shared" si="3407"/>
        <v>0</v>
      </c>
      <c r="IX136" s="168">
        <f t="shared" si="3408"/>
        <v>0</v>
      </c>
      <c r="IY136" s="168">
        <f t="shared" si="3409"/>
        <v>0</v>
      </c>
      <c r="IZ136" s="154">
        <f t="shared" ref="IZ136:JA136" si="3458">IZ135</f>
        <v>17</v>
      </c>
      <c r="JA136" s="155">
        <f t="shared" si="3458"/>
        <v>1180</v>
      </c>
      <c r="JB136" s="156" t="str">
        <f t="shared" si="3411"/>
        <v>1</v>
      </c>
      <c r="JC136" s="157" t="str">
        <f t="shared" si="262"/>
        <v/>
      </c>
      <c r="JD136" s="158">
        <f t="shared" si="263"/>
        <v>0</v>
      </c>
      <c r="JE136" s="159"/>
      <c r="JF136" s="159"/>
      <c r="JG136" s="159"/>
      <c r="JH136" s="160"/>
      <c r="JI136" s="160"/>
      <c r="JJ136" s="171" t="str">
        <f t="shared" si="264"/>
        <v>0</v>
      </c>
      <c r="JK136" s="171">
        <f t="shared" si="3412"/>
        <v>0</v>
      </c>
      <c r="JL136" s="160">
        <f t="shared" si="3413"/>
        <v>0</v>
      </c>
      <c r="JM136" s="160">
        <f t="shared" si="3414"/>
        <v>0</v>
      </c>
      <c r="JN136" s="160">
        <f t="shared" si="3415"/>
        <v>0</v>
      </c>
      <c r="JO136" s="160">
        <f t="shared" si="3416"/>
        <v>0</v>
      </c>
      <c r="JP136" s="161">
        <f t="shared" ref="JP136:JQ136" si="3459">JP135</f>
        <v>18</v>
      </c>
      <c r="JQ136" s="162">
        <f t="shared" si="3459"/>
        <v>1181</v>
      </c>
      <c r="JR136" s="163" t="str">
        <f t="shared" si="3418"/>
        <v>1</v>
      </c>
      <c r="JS136" s="164" t="str">
        <f t="shared" si="272"/>
        <v/>
      </c>
      <c r="JT136" s="165">
        <f t="shared" si="273"/>
        <v>0</v>
      </c>
      <c r="JU136" s="166"/>
      <c r="JV136" s="166"/>
      <c r="JW136" s="166"/>
      <c r="JX136" s="168"/>
      <c r="JY136" s="168"/>
      <c r="JZ136" s="170" t="str">
        <f t="shared" si="274"/>
        <v>0</v>
      </c>
      <c r="KA136" s="170">
        <f t="shared" si="3419"/>
        <v>0</v>
      </c>
      <c r="KB136" s="168">
        <f t="shared" si="3420"/>
        <v>0</v>
      </c>
      <c r="KC136" s="168">
        <f t="shared" si="3421"/>
        <v>0</v>
      </c>
      <c r="KD136" s="168">
        <f t="shared" si="3422"/>
        <v>0</v>
      </c>
      <c r="KE136" s="168">
        <f t="shared" si="3423"/>
        <v>0</v>
      </c>
      <c r="KF136" s="154">
        <f t="shared" ref="KF136:KG136" si="3460">KF135</f>
        <v>19</v>
      </c>
      <c r="KG136" s="155">
        <f t="shared" si="3460"/>
        <v>1182</v>
      </c>
      <c r="KH136" s="156" t="str">
        <f t="shared" si="3425"/>
        <v>1</v>
      </c>
      <c r="KI136" s="157" t="str">
        <f t="shared" si="282"/>
        <v/>
      </c>
      <c r="KJ136" s="158">
        <f t="shared" si="283"/>
        <v>0</v>
      </c>
      <c r="KK136" s="159"/>
      <c r="KL136" s="159"/>
      <c r="KM136" s="159"/>
      <c r="KN136" s="160"/>
      <c r="KO136" s="160"/>
      <c r="KP136" s="171" t="str">
        <f t="shared" si="284"/>
        <v>0</v>
      </c>
      <c r="KQ136" s="171">
        <f t="shared" si="3426"/>
        <v>0</v>
      </c>
      <c r="KR136" s="160">
        <f t="shared" si="3427"/>
        <v>0</v>
      </c>
      <c r="KS136" s="160">
        <f t="shared" si="3428"/>
        <v>0</v>
      </c>
      <c r="KT136" s="160">
        <f t="shared" si="3429"/>
        <v>0</v>
      </c>
      <c r="KU136" s="160">
        <f t="shared" si="3430"/>
        <v>0</v>
      </c>
      <c r="KV136" s="161">
        <f t="shared" ref="KV136:KW136" si="3461">KV135</f>
        <v>20</v>
      </c>
      <c r="KW136" s="162">
        <f t="shared" si="3461"/>
        <v>1183</v>
      </c>
      <c r="KX136" s="163" t="str">
        <f t="shared" si="3432"/>
        <v>1</v>
      </c>
      <c r="KY136" s="164" t="str">
        <f t="shared" si="292"/>
        <v/>
      </c>
      <c r="KZ136" s="165">
        <f t="shared" si="293"/>
        <v>0</v>
      </c>
      <c r="LA136" s="166"/>
      <c r="LB136" s="166"/>
      <c r="LC136" s="166"/>
      <c r="LD136" s="168"/>
      <c r="LE136" s="168"/>
      <c r="LF136" s="170" t="str">
        <f t="shared" si="294"/>
        <v>0</v>
      </c>
      <c r="LG136" s="170">
        <f t="shared" si="3433"/>
        <v>0</v>
      </c>
      <c r="LH136" s="168">
        <f t="shared" si="3434"/>
        <v>0</v>
      </c>
      <c r="LI136" s="168">
        <f t="shared" si="3435"/>
        <v>0</v>
      </c>
      <c r="LJ136" s="168">
        <f t="shared" si="3436"/>
        <v>0</v>
      </c>
      <c r="LK136" s="168">
        <f t="shared" si="3437"/>
        <v>0</v>
      </c>
      <c r="LL136" s="172"/>
      <c r="LM136" s="172"/>
      <c r="LN136" s="168" t="str">
        <f t="shared" si="3438"/>
        <v>#REF!</v>
      </c>
      <c r="LO136" s="168" t="str">
        <f t="shared" si="3439"/>
        <v>#REF!</v>
      </c>
      <c r="LP136" s="168" t="str">
        <f t="shared" si="3440"/>
        <v>#REF!</v>
      </c>
      <c r="LQ136" s="168" t="str">
        <f t="shared" si="3441"/>
        <v>#REF!</v>
      </c>
    </row>
    <row r="137" ht="15.75" customHeight="1">
      <c r="A137" s="151">
        <v>46238.0</v>
      </c>
      <c r="B137" s="152" t="s">
        <v>33</v>
      </c>
      <c r="C137" s="153">
        <f t="shared" si="99"/>
        <v>0</v>
      </c>
      <c r="D137" s="154">
        <f t="shared" ref="D137:E137" si="3462">D136</f>
        <v>1</v>
      </c>
      <c r="E137" s="155">
        <f t="shared" si="3462"/>
        <v>1164</v>
      </c>
      <c r="F137" s="156" t="str">
        <f t="shared" si="3299"/>
        <v>1</v>
      </c>
      <c r="G137" s="157">
        <f t="shared" si="102"/>
        <v>1</v>
      </c>
      <c r="H137" s="158">
        <f t="shared" si="103"/>
        <v>0</v>
      </c>
      <c r="I137" s="159"/>
      <c r="J137" s="159"/>
      <c r="K137" s="159"/>
      <c r="L137" s="78"/>
      <c r="M137" s="79"/>
      <c r="N137" s="77" t="str">
        <f t="shared" si="104"/>
        <v>0</v>
      </c>
      <c r="O137" s="81">
        <f t="shared" si="3300"/>
        <v>0</v>
      </c>
      <c r="P137" s="160">
        <f t="shared" si="3301"/>
        <v>0</v>
      </c>
      <c r="Q137" s="160">
        <f t="shared" si="3302"/>
        <v>0</v>
      </c>
      <c r="R137" s="160">
        <f t="shared" si="3303"/>
        <v>0</v>
      </c>
      <c r="S137" s="160">
        <f t="shared" si="3304"/>
        <v>0</v>
      </c>
      <c r="T137" s="161">
        <f t="shared" ref="T137:U137" si="3463">T136</f>
        <v>2</v>
      </c>
      <c r="U137" s="162">
        <f t="shared" si="3463"/>
        <v>1165</v>
      </c>
      <c r="V137" s="163" t="str">
        <f t="shared" si="3306"/>
        <v>1</v>
      </c>
      <c r="W137" s="164">
        <f t="shared" si="112"/>
        <v>1</v>
      </c>
      <c r="X137" s="165">
        <f t="shared" si="113"/>
        <v>0</v>
      </c>
      <c r="Y137" s="166"/>
      <c r="Z137" s="166"/>
      <c r="AA137" s="166"/>
      <c r="AB137" s="84"/>
      <c r="AC137" s="85"/>
      <c r="AD137" s="83" t="str">
        <f t="shared" si="114"/>
        <v>0</v>
      </c>
      <c r="AE137" s="167">
        <f t="shared" si="3307"/>
        <v>0</v>
      </c>
      <c r="AF137" s="168">
        <f t="shared" si="3308"/>
        <v>0</v>
      </c>
      <c r="AG137" s="168">
        <f t="shared" si="3309"/>
        <v>0</v>
      </c>
      <c r="AH137" s="168">
        <f t="shared" si="3310"/>
        <v>0</v>
      </c>
      <c r="AI137" s="168">
        <f t="shared" si="3311"/>
        <v>0</v>
      </c>
      <c r="AJ137" s="154">
        <f t="shared" ref="AJ137:AK137" si="3464">AJ136</f>
        <v>3</v>
      </c>
      <c r="AK137" s="155">
        <f t="shared" si="3464"/>
        <v>1166</v>
      </c>
      <c r="AL137" s="156" t="str">
        <f t="shared" si="3313"/>
        <v>1</v>
      </c>
      <c r="AM137" s="157">
        <f t="shared" si="122"/>
        <v>2</v>
      </c>
      <c r="AN137" s="158">
        <f t="shared" si="123"/>
        <v>0</v>
      </c>
      <c r="AO137" s="159"/>
      <c r="AP137" s="159"/>
      <c r="AQ137" s="159"/>
      <c r="AR137" s="78"/>
      <c r="AS137" s="79"/>
      <c r="AT137" s="77" t="str">
        <f t="shared" si="124"/>
        <v>0</v>
      </c>
      <c r="AU137" s="81">
        <f t="shared" si="3314"/>
        <v>0</v>
      </c>
      <c r="AV137" s="160">
        <f t="shared" si="3315"/>
        <v>0</v>
      </c>
      <c r="AW137" s="160">
        <f t="shared" si="3316"/>
        <v>0</v>
      </c>
      <c r="AX137" s="160">
        <f t="shared" si="3317"/>
        <v>0</v>
      </c>
      <c r="AY137" s="160">
        <f t="shared" si="3318"/>
        <v>0</v>
      </c>
      <c r="AZ137" s="161">
        <f t="shared" ref="AZ137:BA137" si="3465">AZ136</f>
        <v>4</v>
      </c>
      <c r="BA137" s="162">
        <f t="shared" si="3465"/>
        <v>1167</v>
      </c>
      <c r="BB137" s="163" t="str">
        <f t="shared" si="3320"/>
        <v>1</v>
      </c>
      <c r="BC137" s="164">
        <f t="shared" si="132"/>
        <v>4</v>
      </c>
      <c r="BD137" s="165">
        <f t="shared" si="133"/>
        <v>0</v>
      </c>
      <c r="BE137" s="166"/>
      <c r="BF137" s="166"/>
      <c r="BG137" s="166"/>
      <c r="BH137" s="84"/>
      <c r="BI137" s="85"/>
      <c r="BJ137" s="83" t="str">
        <f t="shared" si="134"/>
        <v>0</v>
      </c>
      <c r="BK137" s="167">
        <f t="shared" si="3321"/>
        <v>0</v>
      </c>
      <c r="BL137" s="168">
        <f t="shared" si="3322"/>
        <v>0</v>
      </c>
      <c r="BM137" s="168">
        <f t="shared" si="3323"/>
        <v>0</v>
      </c>
      <c r="BN137" s="168">
        <f t="shared" si="3324"/>
        <v>0</v>
      </c>
      <c r="BO137" s="168">
        <f t="shared" si="3325"/>
        <v>0</v>
      </c>
      <c r="BP137" s="154">
        <f t="shared" ref="BP137:BQ137" si="3466">BP136</f>
        <v>5</v>
      </c>
      <c r="BQ137" s="155">
        <f t="shared" si="3466"/>
        <v>1168</v>
      </c>
      <c r="BR137" s="156" t="str">
        <f t="shared" si="3327"/>
        <v>1</v>
      </c>
      <c r="BS137" s="157">
        <f t="shared" si="142"/>
        <v>4</v>
      </c>
      <c r="BT137" s="158">
        <f t="shared" si="143"/>
        <v>0</v>
      </c>
      <c r="BU137" s="159"/>
      <c r="BV137" s="159"/>
      <c r="BW137" s="159"/>
      <c r="BX137" s="78"/>
      <c r="BY137" s="79"/>
      <c r="BZ137" s="77" t="str">
        <f t="shared" si="144"/>
        <v>0</v>
      </c>
      <c r="CA137" s="81">
        <f t="shared" si="3328"/>
        <v>0</v>
      </c>
      <c r="CB137" s="160">
        <f t="shared" si="3329"/>
        <v>0</v>
      </c>
      <c r="CC137" s="160">
        <f t="shared" si="3330"/>
        <v>0</v>
      </c>
      <c r="CD137" s="160">
        <f t="shared" si="3331"/>
        <v>0</v>
      </c>
      <c r="CE137" s="160">
        <f t="shared" si="3332"/>
        <v>0</v>
      </c>
      <c r="CF137" s="161">
        <f t="shared" ref="CF137:CG137" si="3467">CF136</f>
        <v>6</v>
      </c>
      <c r="CG137" s="162">
        <f t="shared" si="3467"/>
        <v>1169</v>
      </c>
      <c r="CH137" s="163" t="str">
        <f t="shared" si="3334"/>
        <v>1</v>
      </c>
      <c r="CI137" s="164">
        <f t="shared" si="152"/>
        <v>2</v>
      </c>
      <c r="CJ137" s="165">
        <f t="shared" si="153"/>
        <v>0</v>
      </c>
      <c r="CK137" s="166"/>
      <c r="CL137" s="166"/>
      <c r="CM137" s="166"/>
      <c r="CN137" s="84"/>
      <c r="CO137" s="85"/>
      <c r="CP137" s="83" t="str">
        <f t="shared" si="154"/>
        <v>0</v>
      </c>
      <c r="CQ137" s="167">
        <f t="shared" si="3335"/>
        <v>0</v>
      </c>
      <c r="CR137" s="168">
        <f t="shared" si="3336"/>
        <v>0</v>
      </c>
      <c r="CS137" s="168">
        <f t="shared" si="3337"/>
        <v>0</v>
      </c>
      <c r="CT137" s="168">
        <f t="shared" si="3338"/>
        <v>0</v>
      </c>
      <c r="CU137" s="168">
        <f t="shared" si="3339"/>
        <v>0</v>
      </c>
      <c r="CV137" s="154">
        <f t="shared" ref="CV137:CW137" si="3468">CV136</f>
        <v>7</v>
      </c>
      <c r="CW137" s="155">
        <f t="shared" si="3468"/>
        <v>1170</v>
      </c>
      <c r="CX137" s="156" t="str">
        <f t="shared" si="3341"/>
        <v>1</v>
      </c>
      <c r="CY137" s="157">
        <f t="shared" si="162"/>
        <v>2</v>
      </c>
      <c r="CZ137" s="158">
        <f t="shared" si="163"/>
        <v>0</v>
      </c>
      <c r="DA137" s="159"/>
      <c r="DB137" s="159"/>
      <c r="DC137" s="159"/>
      <c r="DD137" s="78"/>
      <c r="DE137" s="79"/>
      <c r="DF137" s="77" t="str">
        <f t="shared" si="164"/>
        <v>0</v>
      </c>
      <c r="DG137" s="81">
        <f t="shared" si="3342"/>
        <v>0</v>
      </c>
      <c r="DH137" s="160">
        <f t="shared" si="3343"/>
        <v>0</v>
      </c>
      <c r="DI137" s="160">
        <f t="shared" si="3344"/>
        <v>0</v>
      </c>
      <c r="DJ137" s="160">
        <f t="shared" si="3345"/>
        <v>0</v>
      </c>
      <c r="DK137" s="160">
        <f t="shared" si="3346"/>
        <v>0</v>
      </c>
      <c r="DL137" s="161">
        <f t="shared" ref="DL137:DM137" si="3469">DL136</f>
        <v>8</v>
      </c>
      <c r="DM137" s="162">
        <f t="shared" si="3469"/>
        <v>1171</v>
      </c>
      <c r="DN137" s="163" t="str">
        <f t="shared" si="3348"/>
        <v>1</v>
      </c>
      <c r="DO137" s="164">
        <f t="shared" si="172"/>
        <v>2</v>
      </c>
      <c r="DP137" s="165">
        <f t="shared" si="173"/>
        <v>0</v>
      </c>
      <c r="DQ137" s="166"/>
      <c r="DR137" s="166"/>
      <c r="DS137" s="166"/>
      <c r="DT137" s="84"/>
      <c r="DU137" s="85"/>
      <c r="DV137" s="83" t="str">
        <f t="shared" si="174"/>
        <v>0</v>
      </c>
      <c r="DW137" s="167">
        <f t="shared" si="3349"/>
        <v>0</v>
      </c>
      <c r="DX137" s="168">
        <f t="shared" si="3350"/>
        <v>0</v>
      </c>
      <c r="DY137" s="168">
        <f t="shared" si="3351"/>
        <v>0</v>
      </c>
      <c r="DZ137" s="168">
        <f t="shared" si="3352"/>
        <v>0</v>
      </c>
      <c r="EA137" s="168">
        <f t="shared" si="3353"/>
        <v>0</v>
      </c>
      <c r="EB137" s="154">
        <f t="shared" ref="EB137:EC137" si="3470">EB136</f>
        <v>9</v>
      </c>
      <c r="EC137" s="155">
        <f t="shared" si="3470"/>
        <v>1172</v>
      </c>
      <c r="ED137" s="156" t="str">
        <f t="shared" si="3355"/>
        <v>1</v>
      </c>
      <c r="EE137" s="157">
        <f t="shared" si="182"/>
        <v>5</v>
      </c>
      <c r="EF137" s="169">
        <f t="shared" si="183"/>
        <v>0</v>
      </c>
      <c r="EG137" s="159"/>
      <c r="EH137" s="159"/>
      <c r="EI137" s="159"/>
      <c r="EJ137" s="78"/>
      <c r="EK137" s="79"/>
      <c r="EL137" s="77" t="str">
        <f t="shared" si="184"/>
        <v>0</v>
      </c>
      <c r="EM137" s="81">
        <f t="shared" si="3356"/>
        <v>0</v>
      </c>
      <c r="EN137" s="160">
        <f t="shared" si="3357"/>
        <v>0</v>
      </c>
      <c r="EO137" s="160">
        <f t="shared" si="3358"/>
        <v>0</v>
      </c>
      <c r="EP137" s="160">
        <f t="shared" si="3359"/>
        <v>0</v>
      </c>
      <c r="EQ137" s="160">
        <f t="shared" si="3360"/>
        <v>0</v>
      </c>
      <c r="ER137" s="161">
        <f t="shared" ref="ER137:ES137" si="3471">ER136</f>
        <v>10</v>
      </c>
      <c r="ES137" s="162">
        <f t="shared" si="3471"/>
        <v>1173</v>
      </c>
      <c r="ET137" s="163" t="str">
        <f t="shared" si="3362"/>
        <v>1</v>
      </c>
      <c r="EU137" s="164">
        <f t="shared" si="192"/>
        <v>19</v>
      </c>
      <c r="EV137" s="165">
        <f t="shared" si="193"/>
        <v>0</v>
      </c>
      <c r="EW137" s="166"/>
      <c r="EX137" s="166"/>
      <c r="EY137" s="166"/>
      <c r="EZ137" s="84"/>
      <c r="FA137" s="85"/>
      <c r="FB137" s="83" t="str">
        <f t="shared" si="194"/>
        <v>0</v>
      </c>
      <c r="FC137" s="167">
        <f t="shared" si="3363"/>
        <v>0</v>
      </c>
      <c r="FD137" s="168">
        <f t="shared" si="3364"/>
        <v>0</v>
      </c>
      <c r="FE137" s="168">
        <f t="shared" si="3365"/>
        <v>0</v>
      </c>
      <c r="FF137" s="168">
        <f t="shared" si="3366"/>
        <v>0</v>
      </c>
      <c r="FG137" s="168">
        <f t="shared" si="3367"/>
        <v>0</v>
      </c>
      <c r="FH137" s="154">
        <f t="shared" ref="FH137:FI137" si="3472">FH136</f>
        <v>11</v>
      </c>
      <c r="FI137" s="155">
        <f t="shared" si="3472"/>
        <v>1174</v>
      </c>
      <c r="FJ137" s="156" t="str">
        <f t="shared" si="3369"/>
        <v>1</v>
      </c>
      <c r="FK137" s="157">
        <f t="shared" si="202"/>
        <v>4</v>
      </c>
      <c r="FL137" s="158">
        <f t="shared" si="203"/>
        <v>0</v>
      </c>
      <c r="FM137" s="159"/>
      <c r="FN137" s="159"/>
      <c r="FO137" s="159"/>
      <c r="FP137" s="78"/>
      <c r="FQ137" s="79"/>
      <c r="FR137" s="77" t="str">
        <f t="shared" si="204"/>
        <v>0</v>
      </c>
      <c r="FS137" s="81">
        <f t="shared" si="3370"/>
        <v>0</v>
      </c>
      <c r="FT137" s="160">
        <f t="shared" si="3371"/>
        <v>0</v>
      </c>
      <c r="FU137" s="160">
        <f t="shared" si="3372"/>
        <v>0</v>
      </c>
      <c r="FV137" s="160">
        <f t="shared" si="3373"/>
        <v>0</v>
      </c>
      <c r="FW137" s="160">
        <f t="shared" si="3374"/>
        <v>0</v>
      </c>
      <c r="FX137" s="161">
        <f t="shared" ref="FX137:FY137" si="3473">FX136</f>
        <v>12</v>
      </c>
      <c r="FY137" s="162">
        <f t="shared" si="3473"/>
        <v>1175</v>
      </c>
      <c r="FZ137" s="163" t="str">
        <f t="shared" si="3376"/>
        <v>1</v>
      </c>
      <c r="GA137" s="164">
        <f t="shared" si="212"/>
        <v>2</v>
      </c>
      <c r="GB137" s="165">
        <f t="shared" si="213"/>
        <v>0</v>
      </c>
      <c r="GC137" s="166"/>
      <c r="GD137" s="166"/>
      <c r="GE137" s="166"/>
      <c r="GF137" s="84"/>
      <c r="GG137" s="85"/>
      <c r="GH137" s="83" t="str">
        <f t="shared" si="214"/>
        <v>0</v>
      </c>
      <c r="GI137" s="167">
        <f t="shared" si="3377"/>
        <v>0</v>
      </c>
      <c r="GJ137" s="168">
        <f t="shared" si="3378"/>
        <v>0</v>
      </c>
      <c r="GK137" s="168">
        <f t="shared" si="3379"/>
        <v>0</v>
      </c>
      <c r="GL137" s="168">
        <f t="shared" si="3380"/>
        <v>0</v>
      </c>
      <c r="GM137" s="168">
        <f t="shared" si="3381"/>
        <v>0</v>
      </c>
      <c r="GN137" s="154">
        <f t="shared" ref="GN137:GO137" si="3474">GN136</f>
        <v>13</v>
      </c>
      <c r="GO137" s="155">
        <f t="shared" si="3474"/>
        <v>1176</v>
      </c>
      <c r="GP137" s="156" t="str">
        <f t="shared" si="3383"/>
        <v>1</v>
      </c>
      <c r="GQ137" s="157">
        <f t="shared" si="222"/>
        <v>3</v>
      </c>
      <c r="GR137" s="158">
        <f t="shared" si="223"/>
        <v>0</v>
      </c>
      <c r="GS137" s="159"/>
      <c r="GT137" s="159"/>
      <c r="GU137" s="159"/>
      <c r="GV137" s="78"/>
      <c r="GW137" s="79"/>
      <c r="GX137" s="77" t="str">
        <f t="shared" si="224"/>
        <v>0</v>
      </c>
      <c r="GY137" s="81">
        <f t="shared" si="3384"/>
        <v>0</v>
      </c>
      <c r="GZ137" s="160">
        <f t="shared" si="3385"/>
        <v>0</v>
      </c>
      <c r="HA137" s="160">
        <f t="shared" si="3386"/>
        <v>0</v>
      </c>
      <c r="HB137" s="160">
        <f t="shared" si="3387"/>
        <v>0</v>
      </c>
      <c r="HC137" s="160">
        <f t="shared" si="3388"/>
        <v>0</v>
      </c>
      <c r="HD137" s="161">
        <f t="shared" ref="HD137:HE137" si="3475">HD136</f>
        <v>14</v>
      </c>
      <c r="HE137" s="162">
        <f t="shared" si="3475"/>
        <v>1177</v>
      </c>
      <c r="HF137" s="163" t="str">
        <f t="shared" si="3390"/>
        <v>1</v>
      </c>
      <c r="HG137" s="164">
        <f t="shared" si="232"/>
        <v>5</v>
      </c>
      <c r="HH137" s="165">
        <f t="shared" si="233"/>
        <v>0</v>
      </c>
      <c r="HI137" s="166"/>
      <c r="HJ137" s="166"/>
      <c r="HK137" s="166"/>
      <c r="HL137" s="84"/>
      <c r="HM137" s="85"/>
      <c r="HN137" s="83" t="str">
        <f t="shared" si="234"/>
        <v>0</v>
      </c>
      <c r="HO137" s="167">
        <f t="shared" si="3391"/>
        <v>0</v>
      </c>
      <c r="HP137" s="168">
        <f t="shared" si="3392"/>
        <v>0</v>
      </c>
      <c r="HQ137" s="168">
        <f t="shared" si="3393"/>
        <v>0</v>
      </c>
      <c r="HR137" s="168">
        <f t="shared" si="3394"/>
        <v>0</v>
      </c>
      <c r="HS137" s="168">
        <f t="shared" si="3395"/>
        <v>0</v>
      </c>
      <c r="HT137" s="154">
        <f t="shared" ref="HT137:HU137" si="3476">HT136</f>
        <v>15</v>
      </c>
      <c r="HU137" s="155">
        <f t="shared" si="3476"/>
        <v>1178</v>
      </c>
      <c r="HV137" s="156" t="str">
        <f t="shared" si="3397"/>
        <v>1</v>
      </c>
      <c r="HW137" s="157" t="str">
        <f t="shared" si="242"/>
        <v/>
      </c>
      <c r="HX137" s="169">
        <f t="shared" si="243"/>
        <v>0</v>
      </c>
      <c r="HY137" s="159"/>
      <c r="HZ137" s="159"/>
      <c r="IA137" s="159"/>
      <c r="IB137" s="160"/>
      <c r="IC137" s="160"/>
      <c r="ID137" s="160" t="str">
        <f t="shared" si="244"/>
        <v>0</v>
      </c>
      <c r="IE137" s="160">
        <f t="shared" si="3398"/>
        <v>0</v>
      </c>
      <c r="IF137" s="160">
        <f t="shared" si="3399"/>
        <v>0</v>
      </c>
      <c r="IG137" s="160">
        <f t="shared" si="3400"/>
        <v>0</v>
      </c>
      <c r="IH137" s="160">
        <f t="shared" si="3401"/>
        <v>0</v>
      </c>
      <c r="II137" s="160">
        <f t="shared" si="3402"/>
        <v>0</v>
      </c>
      <c r="IJ137" s="161">
        <f t="shared" ref="IJ137:IK137" si="3477">IJ136</f>
        <v>16</v>
      </c>
      <c r="IK137" s="162">
        <f t="shared" si="3477"/>
        <v>1179</v>
      </c>
      <c r="IL137" s="163" t="str">
        <f t="shared" si="3404"/>
        <v>1</v>
      </c>
      <c r="IM137" s="164" t="str">
        <f t="shared" si="252"/>
        <v/>
      </c>
      <c r="IN137" s="165">
        <f t="shared" si="253"/>
        <v>0</v>
      </c>
      <c r="IO137" s="166"/>
      <c r="IP137" s="166"/>
      <c r="IQ137" s="166"/>
      <c r="IR137" s="168"/>
      <c r="IS137" s="168"/>
      <c r="IT137" s="170" t="str">
        <f t="shared" si="254"/>
        <v>0</v>
      </c>
      <c r="IU137" s="170">
        <f t="shared" si="3405"/>
        <v>0</v>
      </c>
      <c r="IV137" s="168">
        <f t="shared" si="3406"/>
        <v>0</v>
      </c>
      <c r="IW137" s="168">
        <f t="shared" si="3407"/>
        <v>0</v>
      </c>
      <c r="IX137" s="168">
        <f t="shared" si="3408"/>
        <v>0</v>
      </c>
      <c r="IY137" s="168">
        <f t="shared" si="3409"/>
        <v>0</v>
      </c>
      <c r="IZ137" s="154">
        <f t="shared" ref="IZ137:JA137" si="3478">IZ136</f>
        <v>17</v>
      </c>
      <c r="JA137" s="155">
        <f t="shared" si="3478"/>
        <v>1180</v>
      </c>
      <c r="JB137" s="156" t="str">
        <f t="shared" si="3411"/>
        <v>1</v>
      </c>
      <c r="JC137" s="157" t="str">
        <f t="shared" si="262"/>
        <v/>
      </c>
      <c r="JD137" s="158">
        <f t="shared" si="263"/>
        <v>0</v>
      </c>
      <c r="JE137" s="159"/>
      <c r="JF137" s="159"/>
      <c r="JG137" s="159"/>
      <c r="JH137" s="160"/>
      <c r="JI137" s="160"/>
      <c r="JJ137" s="171" t="str">
        <f t="shared" si="264"/>
        <v>0</v>
      </c>
      <c r="JK137" s="171">
        <f t="shared" si="3412"/>
        <v>0</v>
      </c>
      <c r="JL137" s="160">
        <f t="shared" si="3413"/>
        <v>0</v>
      </c>
      <c r="JM137" s="160">
        <f t="shared" si="3414"/>
        <v>0</v>
      </c>
      <c r="JN137" s="160">
        <f t="shared" si="3415"/>
        <v>0</v>
      </c>
      <c r="JO137" s="160">
        <f t="shared" si="3416"/>
        <v>0</v>
      </c>
      <c r="JP137" s="161">
        <f t="shared" ref="JP137:JQ137" si="3479">JP136</f>
        <v>18</v>
      </c>
      <c r="JQ137" s="162">
        <f t="shared" si="3479"/>
        <v>1181</v>
      </c>
      <c r="JR137" s="163" t="str">
        <f t="shared" si="3418"/>
        <v>1</v>
      </c>
      <c r="JS137" s="164" t="str">
        <f t="shared" si="272"/>
        <v/>
      </c>
      <c r="JT137" s="165">
        <f t="shared" si="273"/>
        <v>0</v>
      </c>
      <c r="JU137" s="166"/>
      <c r="JV137" s="166"/>
      <c r="JW137" s="166"/>
      <c r="JX137" s="168"/>
      <c r="JY137" s="168"/>
      <c r="JZ137" s="170" t="str">
        <f t="shared" si="274"/>
        <v>0</v>
      </c>
      <c r="KA137" s="170">
        <f t="shared" si="3419"/>
        <v>0</v>
      </c>
      <c r="KB137" s="168">
        <f t="shared" si="3420"/>
        <v>0</v>
      </c>
      <c r="KC137" s="168">
        <f t="shared" si="3421"/>
        <v>0</v>
      </c>
      <c r="KD137" s="168">
        <f t="shared" si="3422"/>
        <v>0</v>
      </c>
      <c r="KE137" s="168">
        <f t="shared" si="3423"/>
        <v>0</v>
      </c>
      <c r="KF137" s="154">
        <f t="shared" ref="KF137:KG137" si="3480">KF136</f>
        <v>19</v>
      </c>
      <c r="KG137" s="155">
        <f t="shared" si="3480"/>
        <v>1182</v>
      </c>
      <c r="KH137" s="156" t="str">
        <f t="shared" si="3425"/>
        <v>1</v>
      </c>
      <c r="KI137" s="157" t="str">
        <f t="shared" si="282"/>
        <v/>
      </c>
      <c r="KJ137" s="158">
        <f t="shared" si="283"/>
        <v>0</v>
      </c>
      <c r="KK137" s="159"/>
      <c r="KL137" s="159"/>
      <c r="KM137" s="159"/>
      <c r="KN137" s="160"/>
      <c r="KO137" s="160"/>
      <c r="KP137" s="171" t="str">
        <f t="shared" si="284"/>
        <v>0</v>
      </c>
      <c r="KQ137" s="171">
        <f t="shared" si="3426"/>
        <v>0</v>
      </c>
      <c r="KR137" s="160">
        <f t="shared" si="3427"/>
        <v>0</v>
      </c>
      <c r="KS137" s="160">
        <f t="shared" si="3428"/>
        <v>0</v>
      </c>
      <c r="KT137" s="160">
        <f t="shared" si="3429"/>
        <v>0</v>
      </c>
      <c r="KU137" s="160">
        <f t="shared" si="3430"/>
        <v>0</v>
      </c>
      <c r="KV137" s="161">
        <f t="shared" ref="KV137:KW137" si="3481">KV136</f>
        <v>20</v>
      </c>
      <c r="KW137" s="162">
        <f t="shared" si="3481"/>
        <v>1183</v>
      </c>
      <c r="KX137" s="163" t="str">
        <f t="shared" si="3432"/>
        <v>1</v>
      </c>
      <c r="KY137" s="164" t="str">
        <f t="shared" si="292"/>
        <v/>
      </c>
      <c r="KZ137" s="165">
        <f t="shared" si="293"/>
        <v>0</v>
      </c>
      <c r="LA137" s="166"/>
      <c r="LB137" s="166"/>
      <c r="LC137" s="166"/>
      <c r="LD137" s="168"/>
      <c r="LE137" s="168"/>
      <c r="LF137" s="170" t="str">
        <f t="shared" si="294"/>
        <v>0</v>
      </c>
      <c r="LG137" s="170">
        <f t="shared" si="3433"/>
        <v>0</v>
      </c>
      <c r="LH137" s="168">
        <f t="shared" si="3434"/>
        <v>0</v>
      </c>
      <c r="LI137" s="168">
        <f t="shared" si="3435"/>
        <v>0</v>
      </c>
      <c r="LJ137" s="168">
        <f t="shared" si="3436"/>
        <v>0</v>
      </c>
      <c r="LK137" s="168">
        <f t="shared" si="3437"/>
        <v>0</v>
      </c>
      <c r="LL137" s="172"/>
      <c r="LM137" s="172"/>
      <c r="LN137" s="168" t="str">
        <f t="shared" si="3438"/>
        <v>#REF!</v>
      </c>
      <c r="LO137" s="168" t="str">
        <f t="shared" si="3439"/>
        <v>#REF!</v>
      </c>
      <c r="LP137" s="168" t="str">
        <f t="shared" si="3440"/>
        <v>#REF!</v>
      </c>
      <c r="LQ137" s="168" t="str">
        <f t="shared" si="3441"/>
        <v>#REF!</v>
      </c>
    </row>
    <row r="138" ht="15.75" customHeight="1">
      <c r="A138" s="151">
        <v>46239.0</v>
      </c>
      <c r="B138" s="152" t="s">
        <v>27</v>
      </c>
      <c r="C138" s="153">
        <f t="shared" si="99"/>
        <v>0</v>
      </c>
      <c r="D138" s="154">
        <f t="shared" ref="D138:E138" si="3482">D137</f>
        <v>1</v>
      </c>
      <c r="E138" s="155">
        <f t="shared" si="3482"/>
        <v>1164</v>
      </c>
      <c r="F138" s="156" t="str">
        <f t="shared" si="3299"/>
        <v>1</v>
      </c>
      <c r="G138" s="157">
        <f t="shared" si="102"/>
        <v>1</v>
      </c>
      <c r="H138" s="158">
        <f t="shared" si="103"/>
        <v>0</v>
      </c>
      <c r="I138" s="159"/>
      <c r="J138" s="159"/>
      <c r="K138" s="159"/>
      <c r="L138" s="78"/>
      <c r="M138" s="79"/>
      <c r="N138" s="77" t="str">
        <f t="shared" si="104"/>
        <v>0</v>
      </c>
      <c r="O138" s="81">
        <f t="shared" si="3300"/>
        <v>0</v>
      </c>
      <c r="P138" s="160">
        <f t="shared" si="3301"/>
        <v>0</v>
      </c>
      <c r="Q138" s="160">
        <f t="shared" si="3302"/>
        <v>0</v>
      </c>
      <c r="R138" s="160">
        <f t="shared" si="3303"/>
        <v>0</v>
      </c>
      <c r="S138" s="160">
        <f t="shared" si="3304"/>
        <v>0</v>
      </c>
      <c r="T138" s="161">
        <f t="shared" ref="T138:U138" si="3483">T137</f>
        <v>2</v>
      </c>
      <c r="U138" s="162">
        <f t="shared" si="3483"/>
        <v>1165</v>
      </c>
      <c r="V138" s="163" t="str">
        <f t="shared" si="3306"/>
        <v>1</v>
      </c>
      <c r="W138" s="164">
        <f t="shared" si="112"/>
        <v>1</v>
      </c>
      <c r="X138" s="165">
        <f t="shared" si="113"/>
        <v>0</v>
      </c>
      <c r="Y138" s="166"/>
      <c r="Z138" s="166"/>
      <c r="AA138" s="166"/>
      <c r="AB138" s="84"/>
      <c r="AC138" s="85"/>
      <c r="AD138" s="83" t="str">
        <f t="shared" si="114"/>
        <v>0</v>
      </c>
      <c r="AE138" s="167">
        <f t="shared" si="3307"/>
        <v>0</v>
      </c>
      <c r="AF138" s="168">
        <f t="shared" si="3308"/>
        <v>0</v>
      </c>
      <c r="AG138" s="168">
        <f t="shared" si="3309"/>
        <v>0</v>
      </c>
      <c r="AH138" s="168">
        <f t="shared" si="3310"/>
        <v>0</v>
      </c>
      <c r="AI138" s="168">
        <f t="shared" si="3311"/>
        <v>0</v>
      </c>
      <c r="AJ138" s="154">
        <f t="shared" ref="AJ138:AK138" si="3484">AJ137</f>
        <v>3</v>
      </c>
      <c r="AK138" s="155">
        <f t="shared" si="3484"/>
        <v>1166</v>
      </c>
      <c r="AL138" s="156" t="str">
        <f t="shared" si="3313"/>
        <v>1</v>
      </c>
      <c r="AM138" s="157">
        <f t="shared" si="122"/>
        <v>2</v>
      </c>
      <c r="AN138" s="158">
        <f t="shared" si="123"/>
        <v>0</v>
      </c>
      <c r="AO138" s="159"/>
      <c r="AP138" s="159"/>
      <c r="AQ138" s="159"/>
      <c r="AR138" s="78"/>
      <c r="AS138" s="79"/>
      <c r="AT138" s="77" t="str">
        <f t="shared" si="124"/>
        <v>0</v>
      </c>
      <c r="AU138" s="81">
        <f t="shared" si="3314"/>
        <v>0</v>
      </c>
      <c r="AV138" s="160">
        <f t="shared" si="3315"/>
        <v>0</v>
      </c>
      <c r="AW138" s="160">
        <f t="shared" si="3316"/>
        <v>0</v>
      </c>
      <c r="AX138" s="160">
        <f t="shared" si="3317"/>
        <v>0</v>
      </c>
      <c r="AY138" s="160">
        <f t="shared" si="3318"/>
        <v>0</v>
      </c>
      <c r="AZ138" s="161">
        <f t="shared" ref="AZ138:BA138" si="3485">AZ137</f>
        <v>4</v>
      </c>
      <c r="BA138" s="162">
        <f t="shared" si="3485"/>
        <v>1167</v>
      </c>
      <c r="BB138" s="163" t="str">
        <f t="shared" si="3320"/>
        <v>1</v>
      </c>
      <c r="BC138" s="164">
        <f t="shared" si="132"/>
        <v>4</v>
      </c>
      <c r="BD138" s="165">
        <f t="shared" si="133"/>
        <v>0</v>
      </c>
      <c r="BE138" s="166"/>
      <c r="BF138" s="166"/>
      <c r="BG138" s="166"/>
      <c r="BH138" s="84"/>
      <c r="BI138" s="85"/>
      <c r="BJ138" s="83" t="str">
        <f t="shared" si="134"/>
        <v>0</v>
      </c>
      <c r="BK138" s="167">
        <f t="shared" si="3321"/>
        <v>0</v>
      </c>
      <c r="BL138" s="168">
        <f t="shared" si="3322"/>
        <v>0</v>
      </c>
      <c r="BM138" s="168">
        <f t="shared" si="3323"/>
        <v>0</v>
      </c>
      <c r="BN138" s="168">
        <f t="shared" si="3324"/>
        <v>0</v>
      </c>
      <c r="BO138" s="168">
        <f t="shared" si="3325"/>
        <v>0</v>
      </c>
      <c r="BP138" s="154">
        <f t="shared" ref="BP138:BQ138" si="3486">BP137</f>
        <v>5</v>
      </c>
      <c r="BQ138" s="155">
        <f t="shared" si="3486"/>
        <v>1168</v>
      </c>
      <c r="BR138" s="156" t="str">
        <f t="shared" si="3327"/>
        <v>1</v>
      </c>
      <c r="BS138" s="157">
        <f t="shared" si="142"/>
        <v>4</v>
      </c>
      <c r="BT138" s="158">
        <f t="shared" si="143"/>
        <v>0</v>
      </c>
      <c r="BU138" s="159"/>
      <c r="BV138" s="159"/>
      <c r="BW138" s="159"/>
      <c r="BX138" s="78"/>
      <c r="BY138" s="79"/>
      <c r="BZ138" s="77" t="str">
        <f t="shared" si="144"/>
        <v>0</v>
      </c>
      <c r="CA138" s="81">
        <f t="shared" si="3328"/>
        <v>0</v>
      </c>
      <c r="CB138" s="160">
        <f t="shared" si="3329"/>
        <v>0</v>
      </c>
      <c r="CC138" s="160">
        <f t="shared" si="3330"/>
        <v>0</v>
      </c>
      <c r="CD138" s="160">
        <f t="shared" si="3331"/>
        <v>0</v>
      </c>
      <c r="CE138" s="160">
        <f t="shared" si="3332"/>
        <v>0</v>
      </c>
      <c r="CF138" s="161">
        <f t="shared" ref="CF138:CG138" si="3487">CF137</f>
        <v>6</v>
      </c>
      <c r="CG138" s="162">
        <f t="shared" si="3487"/>
        <v>1169</v>
      </c>
      <c r="CH138" s="163" t="str">
        <f t="shared" si="3334"/>
        <v>1</v>
      </c>
      <c r="CI138" s="164">
        <f t="shared" si="152"/>
        <v>2</v>
      </c>
      <c r="CJ138" s="165">
        <f t="shared" si="153"/>
        <v>0</v>
      </c>
      <c r="CK138" s="166"/>
      <c r="CL138" s="166"/>
      <c r="CM138" s="166"/>
      <c r="CN138" s="84"/>
      <c r="CO138" s="85"/>
      <c r="CP138" s="83" t="str">
        <f t="shared" si="154"/>
        <v>0</v>
      </c>
      <c r="CQ138" s="167">
        <f t="shared" si="3335"/>
        <v>0</v>
      </c>
      <c r="CR138" s="168">
        <f t="shared" si="3336"/>
        <v>0</v>
      </c>
      <c r="CS138" s="168">
        <f t="shared" si="3337"/>
        <v>0</v>
      </c>
      <c r="CT138" s="168">
        <f t="shared" si="3338"/>
        <v>0</v>
      </c>
      <c r="CU138" s="168">
        <f t="shared" si="3339"/>
        <v>0</v>
      </c>
      <c r="CV138" s="154">
        <f t="shared" ref="CV138:CW138" si="3488">CV137</f>
        <v>7</v>
      </c>
      <c r="CW138" s="155">
        <f t="shared" si="3488"/>
        <v>1170</v>
      </c>
      <c r="CX138" s="156" t="str">
        <f t="shared" si="3341"/>
        <v>1</v>
      </c>
      <c r="CY138" s="157">
        <f t="shared" si="162"/>
        <v>2</v>
      </c>
      <c r="CZ138" s="158">
        <f t="shared" si="163"/>
        <v>0</v>
      </c>
      <c r="DA138" s="159"/>
      <c r="DB138" s="159"/>
      <c r="DC138" s="159"/>
      <c r="DD138" s="78"/>
      <c r="DE138" s="79"/>
      <c r="DF138" s="77" t="str">
        <f t="shared" si="164"/>
        <v>0</v>
      </c>
      <c r="DG138" s="81">
        <f t="shared" si="3342"/>
        <v>0</v>
      </c>
      <c r="DH138" s="160">
        <f t="shared" si="3343"/>
        <v>0</v>
      </c>
      <c r="DI138" s="160">
        <f t="shared" si="3344"/>
        <v>0</v>
      </c>
      <c r="DJ138" s="160">
        <f t="shared" si="3345"/>
        <v>0</v>
      </c>
      <c r="DK138" s="160">
        <f t="shared" si="3346"/>
        <v>0</v>
      </c>
      <c r="DL138" s="161">
        <f t="shared" ref="DL138:DM138" si="3489">DL137</f>
        <v>8</v>
      </c>
      <c r="DM138" s="162">
        <f t="shared" si="3489"/>
        <v>1171</v>
      </c>
      <c r="DN138" s="163" t="str">
        <f t="shared" si="3348"/>
        <v>1</v>
      </c>
      <c r="DO138" s="164">
        <f t="shared" si="172"/>
        <v>2</v>
      </c>
      <c r="DP138" s="165">
        <f t="shared" si="173"/>
        <v>0</v>
      </c>
      <c r="DQ138" s="166"/>
      <c r="DR138" s="166"/>
      <c r="DS138" s="166"/>
      <c r="DT138" s="84"/>
      <c r="DU138" s="85"/>
      <c r="DV138" s="83" t="str">
        <f t="shared" si="174"/>
        <v>0</v>
      </c>
      <c r="DW138" s="167">
        <f t="shared" si="3349"/>
        <v>0</v>
      </c>
      <c r="DX138" s="168">
        <f t="shared" si="3350"/>
        <v>0</v>
      </c>
      <c r="DY138" s="168">
        <f t="shared" si="3351"/>
        <v>0</v>
      </c>
      <c r="DZ138" s="168">
        <f t="shared" si="3352"/>
        <v>0</v>
      </c>
      <c r="EA138" s="168">
        <f t="shared" si="3353"/>
        <v>0</v>
      </c>
      <c r="EB138" s="154">
        <f t="shared" ref="EB138:EC138" si="3490">EB137</f>
        <v>9</v>
      </c>
      <c r="EC138" s="155">
        <f t="shared" si="3490"/>
        <v>1172</v>
      </c>
      <c r="ED138" s="156" t="str">
        <f t="shared" si="3355"/>
        <v>1</v>
      </c>
      <c r="EE138" s="157">
        <f t="shared" si="182"/>
        <v>5</v>
      </c>
      <c r="EF138" s="169">
        <f t="shared" si="183"/>
        <v>0</v>
      </c>
      <c r="EG138" s="159"/>
      <c r="EH138" s="159"/>
      <c r="EI138" s="159"/>
      <c r="EJ138" s="78"/>
      <c r="EK138" s="79"/>
      <c r="EL138" s="77" t="str">
        <f t="shared" si="184"/>
        <v>0</v>
      </c>
      <c r="EM138" s="81">
        <f t="shared" si="3356"/>
        <v>0</v>
      </c>
      <c r="EN138" s="160">
        <f t="shared" si="3357"/>
        <v>0</v>
      </c>
      <c r="EO138" s="160">
        <f t="shared" si="3358"/>
        <v>0</v>
      </c>
      <c r="EP138" s="160">
        <f t="shared" si="3359"/>
        <v>0</v>
      </c>
      <c r="EQ138" s="160">
        <f t="shared" si="3360"/>
        <v>0</v>
      </c>
      <c r="ER138" s="161">
        <f t="shared" ref="ER138:ES138" si="3491">ER137</f>
        <v>10</v>
      </c>
      <c r="ES138" s="162">
        <f t="shared" si="3491"/>
        <v>1173</v>
      </c>
      <c r="ET138" s="163" t="str">
        <f t="shared" si="3362"/>
        <v>1</v>
      </c>
      <c r="EU138" s="164">
        <f t="shared" si="192"/>
        <v>19</v>
      </c>
      <c r="EV138" s="165">
        <f t="shared" si="193"/>
        <v>0</v>
      </c>
      <c r="EW138" s="166"/>
      <c r="EX138" s="166"/>
      <c r="EY138" s="166"/>
      <c r="EZ138" s="84"/>
      <c r="FA138" s="85"/>
      <c r="FB138" s="83" t="str">
        <f t="shared" si="194"/>
        <v>0</v>
      </c>
      <c r="FC138" s="167">
        <f t="shared" si="3363"/>
        <v>0</v>
      </c>
      <c r="FD138" s="168">
        <f t="shared" si="3364"/>
        <v>0</v>
      </c>
      <c r="FE138" s="168">
        <f t="shared" si="3365"/>
        <v>0</v>
      </c>
      <c r="FF138" s="168">
        <f t="shared" si="3366"/>
        <v>0</v>
      </c>
      <c r="FG138" s="168">
        <f t="shared" si="3367"/>
        <v>0</v>
      </c>
      <c r="FH138" s="154">
        <f t="shared" ref="FH138:FI138" si="3492">FH137</f>
        <v>11</v>
      </c>
      <c r="FI138" s="155">
        <f t="shared" si="3492"/>
        <v>1174</v>
      </c>
      <c r="FJ138" s="156" t="str">
        <f t="shared" si="3369"/>
        <v>1</v>
      </c>
      <c r="FK138" s="157">
        <f t="shared" si="202"/>
        <v>4</v>
      </c>
      <c r="FL138" s="158">
        <f t="shared" si="203"/>
        <v>0</v>
      </c>
      <c r="FM138" s="159"/>
      <c r="FN138" s="159"/>
      <c r="FO138" s="159"/>
      <c r="FP138" s="78"/>
      <c r="FQ138" s="79"/>
      <c r="FR138" s="77" t="str">
        <f t="shared" si="204"/>
        <v>0</v>
      </c>
      <c r="FS138" s="81">
        <f t="shared" si="3370"/>
        <v>0</v>
      </c>
      <c r="FT138" s="160">
        <f t="shared" si="3371"/>
        <v>0</v>
      </c>
      <c r="FU138" s="160">
        <f t="shared" si="3372"/>
        <v>0</v>
      </c>
      <c r="FV138" s="160">
        <f t="shared" si="3373"/>
        <v>0</v>
      </c>
      <c r="FW138" s="160">
        <f t="shared" si="3374"/>
        <v>0</v>
      </c>
      <c r="FX138" s="161">
        <f t="shared" ref="FX138:FY138" si="3493">FX137</f>
        <v>12</v>
      </c>
      <c r="FY138" s="162">
        <f t="shared" si="3493"/>
        <v>1175</v>
      </c>
      <c r="FZ138" s="163" t="str">
        <f t="shared" si="3376"/>
        <v>1</v>
      </c>
      <c r="GA138" s="164">
        <f t="shared" si="212"/>
        <v>2</v>
      </c>
      <c r="GB138" s="165">
        <f t="shared" si="213"/>
        <v>0</v>
      </c>
      <c r="GC138" s="166"/>
      <c r="GD138" s="166"/>
      <c r="GE138" s="166"/>
      <c r="GF138" s="84"/>
      <c r="GG138" s="85"/>
      <c r="GH138" s="83" t="str">
        <f t="shared" si="214"/>
        <v>0</v>
      </c>
      <c r="GI138" s="167">
        <f t="shared" si="3377"/>
        <v>0</v>
      </c>
      <c r="GJ138" s="168">
        <f t="shared" si="3378"/>
        <v>0</v>
      </c>
      <c r="GK138" s="168">
        <f t="shared" si="3379"/>
        <v>0</v>
      </c>
      <c r="GL138" s="168">
        <f t="shared" si="3380"/>
        <v>0</v>
      </c>
      <c r="GM138" s="168">
        <f t="shared" si="3381"/>
        <v>0</v>
      </c>
      <c r="GN138" s="154">
        <f t="shared" ref="GN138:GO138" si="3494">GN137</f>
        <v>13</v>
      </c>
      <c r="GO138" s="155">
        <f t="shared" si="3494"/>
        <v>1176</v>
      </c>
      <c r="GP138" s="156" t="str">
        <f t="shared" si="3383"/>
        <v>1</v>
      </c>
      <c r="GQ138" s="157">
        <f t="shared" si="222"/>
        <v>3</v>
      </c>
      <c r="GR138" s="158">
        <f t="shared" si="223"/>
        <v>0</v>
      </c>
      <c r="GS138" s="159"/>
      <c r="GT138" s="159"/>
      <c r="GU138" s="159"/>
      <c r="GV138" s="78"/>
      <c r="GW138" s="79"/>
      <c r="GX138" s="77" t="str">
        <f t="shared" si="224"/>
        <v>0</v>
      </c>
      <c r="GY138" s="81">
        <f t="shared" si="3384"/>
        <v>0</v>
      </c>
      <c r="GZ138" s="160">
        <f t="shared" si="3385"/>
        <v>0</v>
      </c>
      <c r="HA138" s="160">
        <f t="shared" si="3386"/>
        <v>0</v>
      </c>
      <c r="HB138" s="160">
        <f t="shared" si="3387"/>
        <v>0</v>
      </c>
      <c r="HC138" s="160">
        <f t="shared" si="3388"/>
        <v>0</v>
      </c>
      <c r="HD138" s="161">
        <f t="shared" ref="HD138:HE138" si="3495">HD137</f>
        <v>14</v>
      </c>
      <c r="HE138" s="162">
        <f t="shared" si="3495"/>
        <v>1177</v>
      </c>
      <c r="HF138" s="163" t="str">
        <f t="shared" si="3390"/>
        <v>1</v>
      </c>
      <c r="HG138" s="164">
        <f t="shared" si="232"/>
        <v>5</v>
      </c>
      <c r="HH138" s="165">
        <f t="shared" si="233"/>
        <v>0</v>
      </c>
      <c r="HI138" s="166"/>
      <c r="HJ138" s="166"/>
      <c r="HK138" s="166"/>
      <c r="HL138" s="84"/>
      <c r="HM138" s="85"/>
      <c r="HN138" s="83" t="str">
        <f t="shared" si="234"/>
        <v>0</v>
      </c>
      <c r="HO138" s="167">
        <f t="shared" si="3391"/>
        <v>0</v>
      </c>
      <c r="HP138" s="168">
        <f t="shared" si="3392"/>
        <v>0</v>
      </c>
      <c r="HQ138" s="168">
        <f t="shared" si="3393"/>
        <v>0</v>
      </c>
      <c r="HR138" s="168">
        <f t="shared" si="3394"/>
        <v>0</v>
      </c>
      <c r="HS138" s="168">
        <f t="shared" si="3395"/>
        <v>0</v>
      </c>
      <c r="HT138" s="154">
        <f t="shared" ref="HT138:HU138" si="3496">HT137</f>
        <v>15</v>
      </c>
      <c r="HU138" s="155">
        <f t="shared" si="3496"/>
        <v>1178</v>
      </c>
      <c r="HV138" s="156" t="str">
        <f t="shared" si="3397"/>
        <v>1</v>
      </c>
      <c r="HW138" s="157" t="str">
        <f t="shared" si="242"/>
        <v/>
      </c>
      <c r="HX138" s="169">
        <f t="shared" si="243"/>
        <v>0</v>
      </c>
      <c r="HY138" s="159"/>
      <c r="HZ138" s="159"/>
      <c r="IA138" s="159"/>
      <c r="IB138" s="160"/>
      <c r="IC138" s="160"/>
      <c r="ID138" s="160" t="str">
        <f t="shared" si="244"/>
        <v>0</v>
      </c>
      <c r="IE138" s="160">
        <f t="shared" si="3398"/>
        <v>0</v>
      </c>
      <c r="IF138" s="160">
        <f t="shared" si="3399"/>
        <v>0</v>
      </c>
      <c r="IG138" s="160">
        <f t="shared" si="3400"/>
        <v>0</v>
      </c>
      <c r="IH138" s="160">
        <f t="shared" si="3401"/>
        <v>0</v>
      </c>
      <c r="II138" s="160">
        <f t="shared" si="3402"/>
        <v>0</v>
      </c>
      <c r="IJ138" s="161">
        <f t="shared" ref="IJ138:IK138" si="3497">IJ137</f>
        <v>16</v>
      </c>
      <c r="IK138" s="162">
        <f t="shared" si="3497"/>
        <v>1179</v>
      </c>
      <c r="IL138" s="163" t="str">
        <f t="shared" si="3404"/>
        <v>1</v>
      </c>
      <c r="IM138" s="164" t="str">
        <f t="shared" si="252"/>
        <v/>
      </c>
      <c r="IN138" s="165">
        <f t="shared" si="253"/>
        <v>0</v>
      </c>
      <c r="IO138" s="166"/>
      <c r="IP138" s="166"/>
      <c r="IQ138" s="166"/>
      <c r="IR138" s="168"/>
      <c r="IS138" s="168"/>
      <c r="IT138" s="170" t="str">
        <f t="shared" si="254"/>
        <v>0</v>
      </c>
      <c r="IU138" s="170">
        <f t="shared" si="3405"/>
        <v>0</v>
      </c>
      <c r="IV138" s="168">
        <f t="shared" si="3406"/>
        <v>0</v>
      </c>
      <c r="IW138" s="168">
        <f t="shared" si="3407"/>
        <v>0</v>
      </c>
      <c r="IX138" s="168">
        <f t="shared" si="3408"/>
        <v>0</v>
      </c>
      <c r="IY138" s="168">
        <f t="shared" si="3409"/>
        <v>0</v>
      </c>
      <c r="IZ138" s="154">
        <f t="shared" ref="IZ138:JA138" si="3498">IZ137</f>
        <v>17</v>
      </c>
      <c r="JA138" s="155">
        <f t="shared" si="3498"/>
        <v>1180</v>
      </c>
      <c r="JB138" s="156" t="str">
        <f t="shared" si="3411"/>
        <v>1</v>
      </c>
      <c r="JC138" s="157" t="str">
        <f t="shared" si="262"/>
        <v/>
      </c>
      <c r="JD138" s="158">
        <f t="shared" si="263"/>
        <v>0</v>
      </c>
      <c r="JE138" s="159"/>
      <c r="JF138" s="159"/>
      <c r="JG138" s="159"/>
      <c r="JH138" s="160"/>
      <c r="JI138" s="160"/>
      <c r="JJ138" s="171" t="str">
        <f t="shared" si="264"/>
        <v>0</v>
      </c>
      <c r="JK138" s="171">
        <f t="shared" si="3412"/>
        <v>0</v>
      </c>
      <c r="JL138" s="160">
        <f t="shared" si="3413"/>
        <v>0</v>
      </c>
      <c r="JM138" s="160">
        <f t="shared" si="3414"/>
        <v>0</v>
      </c>
      <c r="JN138" s="160">
        <f t="shared" si="3415"/>
        <v>0</v>
      </c>
      <c r="JO138" s="160">
        <f t="shared" si="3416"/>
        <v>0</v>
      </c>
      <c r="JP138" s="161">
        <f t="shared" ref="JP138:JQ138" si="3499">JP137</f>
        <v>18</v>
      </c>
      <c r="JQ138" s="162">
        <f t="shared" si="3499"/>
        <v>1181</v>
      </c>
      <c r="JR138" s="163" t="str">
        <f t="shared" si="3418"/>
        <v>1</v>
      </c>
      <c r="JS138" s="164" t="str">
        <f t="shared" si="272"/>
        <v/>
      </c>
      <c r="JT138" s="165">
        <f t="shared" si="273"/>
        <v>0</v>
      </c>
      <c r="JU138" s="166"/>
      <c r="JV138" s="166"/>
      <c r="JW138" s="166"/>
      <c r="JX138" s="168"/>
      <c r="JY138" s="168"/>
      <c r="JZ138" s="170" t="str">
        <f t="shared" si="274"/>
        <v>0</v>
      </c>
      <c r="KA138" s="170">
        <f t="shared" si="3419"/>
        <v>0</v>
      </c>
      <c r="KB138" s="168">
        <f t="shared" si="3420"/>
        <v>0</v>
      </c>
      <c r="KC138" s="168">
        <f t="shared" si="3421"/>
        <v>0</v>
      </c>
      <c r="KD138" s="168">
        <f t="shared" si="3422"/>
        <v>0</v>
      </c>
      <c r="KE138" s="168">
        <f t="shared" si="3423"/>
        <v>0</v>
      </c>
      <c r="KF138" s="154">
        <f t="shared" ref="KF138:KG138" si="3500">KF137</f>
        <v>19</v>
      </c>
      <c r="KG138" s="155">
        <f t="shared" si="3500"/>
        <v>1182</v>
      </c>
      <c r="KH138" s="156" t="str">
        <f t="shared" si="3425"/>
        <v>1</v>
      </c>
      <c r="KI138" s="157" t="str">
        <f t="shared" si="282"/>
        <v/>
      </c>
      <c r="KJ138" s="158">
        <f t="shared" si="283"/>
        <v>0</v>
      </c>
      <c r="KK138" s="159"/>
      <c r="KL138" s="159"/>
      <c r="KM138" s="159"/>
      <c r="KN138" s="160"/>
      <c r="KO138" s="160"/>
      <c r="KP138" s="171" t="str">
        <f t="shared" si="284"/>
        <v>0</v>
      </c>
      <c r="KQ138" s="171">
        <f t="shared" si="3426"/>
        <v>0</v>
      </c>
      <c r="KR138" s="160">
        <f t="shared" si="3427"/>
        <v>0</v>
      </c>
      <c r="KS138" s="160">
        <f t="shared" si="3428"/>
        <v>0</v>
      </c>
      <c r="KT138" s="160">
        <f t="shared" si="3429"/>
        <v>0</v>
      </c>
      <c r="KU138" s="160">
        <f t="shared" si="3430"/>
        <v>0</v>
      </c>
      <c r="KV138" s="161">
        <f t="shared" ref="KV138:KW138" si="3501">KV137</f>
        <v>20</v>
      </c>
      <c r="KW138" s="162">
        <f t="shared" si="3501"/>
        <v>1183</v>
      </c>
      <c r="KX138" s="163" t="str">
        <f t="shared" si="3432"/>
        <v>1</v>
      </c>
      <c r="KY138" s="164" t="str">
        <f t="shared" si="292"/>
        <v/>
      </c>
      <c r="KZ138" s="165">
        <f t="shared" si="293"/>
        <v>0</v>
      </c>
      <c r="LA138" s="166"/>
      <c r="LB138" s="166"/>
      <c r="LC138" s="166"/>
      <c r="LD138" s="168"/>
      <c r="LE138" s="168"/>
      <c r="LF138" s="170" t="str">
        <f t="shared" si="294"/>
        <v>0</v>
      </c>
      <c r="LG138" s="170">
        <f t="shared" si="3433"/>
        <v>0</v>
      </c>
      <c r="LH138" s="168">
        <f t="shared" si="3434"/>
        <v>0</v>
      </c>
      <c r="LI138" s="168">
        <f t="shared" si="3435"/>
        <v>0</v>
      </c>
      <c r="LJ138" s="168">
        <f t="shared" si="3436"/>
        <v>0</v>
      </c>
      <c r="LK138" s="168">
        <f t="shared" si="3437"/>
        <v>0</v>
      </c>
      <c r="LL138" s="172"/>
      <c r="LM138" s="172"/>
      <c r="LN138" s="168" t="str">
        <f t="shared" si="3438"/>
        <v>#REF!</v>
      </c>
      <c r="LO138" s="168" t="str">
        <f t="shared" si="3439"/>
        <v>#REF!</v>
      </c>
      <c r="LP138" s="168" t="str">
        <f t="shared" si="3440"/>
        <v>#REF!</v>
      </c>
      <c r="LQ138" s="168" t="str">
        <f t="shared" si="3441"/>
        <v>#REF!</v>
      </c>
    </row>
    <row r="139" ht="15.75" customHeight="1">
      <c r="A139" s="151">
        <v>46240.0</v>
      </c>
      <c r="B139" s="152" t="s">
        <v>28</v>
      </c>
      <c r="C139" s="153">
        <f t="shared" si="99"/>
        <v>0</v>
      </c>
      <c r="D139" s="154">
        <f t="shared" ref="D139:E139" si="3502">D138</f>
        <v>1</v>
      </c>
      <c r="E139" s="155">
        <f t="shared" si="3502"/>
        <v>1164</v>
      </c>
      <c r="F139" s="156" t="str">
        <f t="shared" si="3299"/>
        <v>1</v>
      </c>
      <c r="G139" s="157">
        <f t="shared" si="102"/>
        <v>1</v>
      </c>
      <c r="H139" s="158">
        <f t="shared" si="103"/>
        <v>0</v>
      </c>
      <c r="I139" s="159"/>
      <c r="J139" s="159"/>
      <c r="K139" s="159"/>
      <c r="L139" s="78"/>
      <c r="M139" s="79"/>
      <c r="N139" s="77" t="str">
        <f t="shared" si="104"/>
        <v>0</v>
      </c>
      <c r="O139" s="81">
        <f t="shared" si="3300"/>
        <v>0</v>
      </c>
      <c r="P139" s="160">
        <f t="shared" si="3301"/>
        <v>0</v>
      </c>
      <c r="Q139" s="160">
        <f t="shared" si="3302"/>
        <v>0</v>
      </c>
      <c r="R139" s="160">
        <f t="shared" si="3303"/>
        <v>0</v>
      </c>
      <c r="S139" s="160">
        <f t="shared" si="3304"/>
        <v>0</v>
      </c>
      <c r="T139" s="161">
        <f t="shared" ref="T139:U139" si="3503">T138</f>
        <v>2</v>
      </c>
      <c r="U139" s="162">
        <f t="shared" si="3503"/>
        <v>1165</v>
      </c>
      <c r="V139" s="163" t="str">
        <f t="shared" si="3306"/>
        <v>1</v>
      </c>
      <c r="W139" s="164">
        <f t="shared" si="112"/>
        <v>1</v>
      </c>
      <c r="X139" s="165">
        <f t="shared" si="113"/>
        <v>0</v>
      </c>
      <c r="Y139" s="166"/>
      <c r="Z139" s="166"/>
      <c r="AA139" s="166"/>
      <c r="AB139" s="84"/>
      <c r="AC139" s="85"/>
      <c r="AD139" s="83" t="str">
        <f t="shared" si="114"/>
        <v>0</v>
      </c>
      <c r="AE139" s="167">
        <f t="shared" si="3307"/>
        <v>0</v>
      </c>
      <c r="AF139" s="168">
        <f t="shared" si="3308"/>
        <v>0</v>
      </c>
      <c r="AG139" s="168">
        <f t="shared" si="3309"/>
        <v>0</v>
      </c>
      <c r="AH139" s="168">
        <f t="shared" si="3310"/>
        <v>0</v>
      </c>
      <c r="AI139" s="168">
        <f t="shared" si="3311"/>
        <v>0</v>
      </c>
      <c r="AJ139" s="154">
        <f t="shared" ref="AJ139:AK139" si="3504">AJ138</f>
        <v>3</v>
      </c>
      <c r="AK139" s="155">
        <f t="shared" si="3504"/>
        <v>1166</v>
      </c>
      <c r="AL139" s="156" t="str">
        <f t="shared" si="3313"/>
        <v>1</v>
      </c>
      <c r="AM139" s="157">
        <f t="shared" si="122"/>
        <v>2</v>
      </c>
      <c r="AN139" s="158">
        <f t="shared" si="123"/>
        <v>0</v>
      </c>
      <c r="AO139" s="159"/>
      <c r="AP139" s="159"/>
      <c r="AQ139" s="159"/>
      <c r="AR139" s="78"/>
      <c r="AS139" s="79"/>
      <c r="AT139" s="77" t="str">
        <f t="shared" si="124"/>
        <v>0</v>
      </c>
      <c r="AU139" s="81">
        <f t="shared" si="3314"/>
        <v>0</v>
      </c>
      <c r="AV139" s="160">
        <f t="shared" si="3315"/>
        <v>0</v>
      </c>
      <c r="AW139" s="160">
        <f t="shared" si="3316"/>
        <v>0</v>
      </c>
      <c r="AX139" s="160">
        <f t="shared" si="3317"/>
        <v>0</v>
      </c>
      <c r="AY139" s="160">
        <f t="shared" si="3318"/>
        <v>0</v>
      </c>
      <c r="AZ139" s="161">
        <f t="shared" ref="AZ139:BA139" si="3505">AZ138</f>
        <v>4</v>
      </c>
      <c r="BA139" s="162">
        <f t="shared" si="3505"/>
        <v>1167</v>
      </c>
      <c r="BB139" s="163" t="str">
        <f t="shared" si="3320"/>
        <v>1</v>
      </c>
      <c r="BC139" s="164">
        <f t="shared" si="132"/>
        <v>4</v>
      </c>
      <c r="BD139" s="165">
        <f t="shared" si="133"/>
        <v>0</v>
      </c>
      <c r="BE139" s="166"/>
      <c r="BF139" s="166"/>
      <c r="BG139" s="166"/>
      <c r="BH139" s="84"/>
      <c r="BI139" s="85"/>
      <c r="BJ139" s="83" t="str">
        <f t="shared" si="134"/>
        <v>0</v>
      </c>
      <c r="BK139" s="167">
        <f t="shared" si="3321"/>
        <v>0</v>
      </c>
      <c r="BL139" s="168">
        <f t="shared" si="3322"/>
        <v>0</v>
      </c>
      <c r="BM139" s="168">
        <f t="shared" si="3323"/>
        <v>0</v>
      </c>
      <c r="BN139" s="168">
        <f t="shared" si="3324"/>
        <v>0</v>
      </c>
      <c r="BO139" s="168">
        <f t="shared" si="3325"/>
        <v>0</v>
      </c>
      <c r="BP139" s="154">
        <f t="shared" ref="BP139:BQ139" si="3506">BP138</f>
        <v>5</v>
      </c>
      <c r="BQ139" s="155">
        <f t="shared" si="3506"/>
        <v>1168</v>
      </c>
      <c r="BR139" s="156" t="str">
        <f t="shared" si="3327"/>
        <v>1</v>
      </c>
      <c r="BS139" s="157">
        <f t="shared" si="142"/>
        <v>4</v>
      </c>
      <c r="BT139" s="158">
        <f t="shared" si="143"/>
        <v>0</v>
      </c>
      <c r="BU139" s="159"/>
      <c r="BV139" s="159"/>
      <c r="BW139" s="159"/>
      <c r="BX139" s="78"/>
      <c r="BY139" s="79"/>
      <c r="BZ139" s="77" t="str">
        <f t="shared" si="144"/>
        <v>0</v>
      </c>
      <c r="CA139" s="81">
        <f t="shared" si="3328"/>
        <v>0</v>
      </c>
      <c r="CB139" s="160">
        <f t="shared" si="3329"/>
        <v>0</v>
      </c>
      <c r="CC139" s="160">
        <f t="shared" si="3330"/>
        <v>0</v>
      </c>
      <c r="CD139" s="160">
        <f t="shared" si="3331"/>
        <v>0</v>
      </c>
      <c r="CE139" s="160">
        <f t="shared" si="3332"/>
        <v>0</v>
      </c>
      <c r="CF139" s="161">
        <f t="shared" ref="CF139:CG139" si="3507">CF138</f>
        <v>6</v>
      </c>
      <c r="CG139" s="162">
        <f t="shared" si="3507"/>
        <v>1169</v>
      </c>
      <c r="CH139" s="163" t="str">
        <f t="shared" si="3334"/>
        <v>1</v>
      </c>
      <c r="CI139" s="164">
        <f t="shared" si="152"/>
        <v>2</v>
      </c>
      <c r="CJ139" s="165">
        <f t="shared" si="153"/>
        <v>0</v>
      </c>
      <c r="CK139" s="166"/>
      <c r="CL139" s="166"/>
      <c r="CM139" s="166"/>
      <c r="CN139" s="84"/>
      <c r="CO139" s="85"/>
      <c r="CP139" s="83" t="str">
        <f t="shared" si="154"/>
        <v>0</v>
      </c>
      <c r="CQ139" s="167">
        <f t="shared" si="3335"/>
        <v>0</v>
      </c>
      <c r="CR139" s="168">
        <f t="shared" si="3336"/>
        <v>0</v>
      </c>
      <c r="CS139" s="168">
        <f t="shared" si="3337"/>
        <v>0</v>
      </c>
      <c r="CT139" s="168">
        <f t="shared" si="3338"/>
        <v>0</v>
      </c>
      <c r="CU139" s="168">
        <f t="shared" si="3339"/>
        <v>0</v>
      </c>
      <c r="CV139" s="154">
        <f t="shared" ref="CV139:CW139" si="3508">CV138</f>
        <v>7</v>
      </c>
      <c r="CW139" s="155">
        <f t="shared" si="3508"/>
        <v>1170</v>
      </c>
      <c r="CX139" s="156" t="str">
        <f t="shared" si="3341"/>
        <v>1</v>
      </c>
      <c r="CY139" s="157">
        <f t="shared" si="162"/>
        <v>2</v>
      </c>
      <c r="CZ139" s="158">
        <f t="shared" si="163"/>
        <v>0</v>
      </c>
      <c r="DA139" s="159"/>
      <c r="DB139" s="159"/>
      <c r="DC139" s="159"/>
      <c r="DD139" s="78"/>
      <c r="DE139" s="79"/>
      <c r="DF139" s="77" t="str">
        <f t="shared" si="164"/>
        <v>0</v>
      </c>
      <c r="DG139" s="81">
        <f t="shared" si="3342"/>
        <v>0</v>
      </c>
      <c r="DH139" s="160">
        <f t="shared" si="3343"/>
        <v>0</v>
      </c>
      <c r="DI139" s="160">
        <f t="shared" si="3344"/>
        <v>0</v>
      </c>
      <c r="DJ139" s="160">
        <f t="shared" si="3345"/>
        <v>0</v>
      </c>
      <c r="DK139" s="160">
        <f t="shared" si="3346"/>
        <v>0</v>
      </c>
      <c r="DL139" s="161">
        <f t="shared" ref="DL139:DM139" si="3509">DL138</f>
        <v>8</v>
      </c>
      <c r="DM139" s="162">
        <f t="shared" si="3509"/>
        <v>1171</v>
      </c>
      <c r="DN139" s="163" t="str">
        <f t="shared" si="3348"/>
        <v>1</v>
      </c>
      <c r="DO139" s="164">
        <f t="shared" si="172"/>
        <v>2</v>
      </c>
      <c r="DP139" s="165">
        <f t="shared" si="173"/>
        <v>0</v>
      </c>
      <c r="DQ139" s="166"/>
      <c r="DR139" s="166"/>
      <c r="DS139" s="166"/>
      <c r="DT139" s="84"/>
      <c r="DU139" s="85"/>
      <c r="DV139" s="83" t="str">
        <f t="shared" si="174"/>
        <v>0</v>
      </c>
      <c r="DW139" s="167">
        <f t="shared" si="3349"/>
        <v>0</v>
      </c>
      <c r="DX139" s="168">
        <f t="shared" si="3350"/>
        <v>0</v>
      </c>
      <c r="DY139" s="168">
        <f t="shared" si="3351"/>
        <v>0</v>
      </c>
      <c r="DZ139" s="168">
        <f t="shared" si="3352"/>
        <v>0</v>
      </c>
      <c r="EA139" s="168">
        <f t="shared" si="3353"/>
        <v>0</v>
      </c>
      <c r="EB139" s="154">
        <f t="shared" ref="EB139:EC139" si="3510">EB138</f>
        <v>9</v>
      </c>
      <c r="EC139" s="155">
        <f t="shared" si="3510"/>
        <v>1172</v>
      </c>
      <c r="ED139" s="156" t="str">
        <f t="shared" si="3355"/>
        <v>1</v>
      </c>
      <c r="EE139" s="157">
        <f t="shared" si="182"/>
        <v>5</v>
      </c>
      <c r="EF139" s="169">
        <f t="shared" si="183"/>
        <v>0</v>
      </c>
      <c r="EG139" s="159"/>
      <c r="EH139" s="159"/>
      <c r="EI139" s="159"/>
      <c r="EJ139" s="78"/>
      <c r="EK139" s="79"/>
      <c r="EL139" s="77" t="str">
        <f t="shared" si="184"/>
        <v>0</v>
      </c>
      <c r="EM139" s="81">
        <f t="shared" si="3356"/>
        <v>0</v>
      </c>
      <c r="EN139" s="160">
        <f t="shared" si="3357"/>
        <v>0</v>
      </c>
      <c r="EO139" s="160">
        <f t="shared" si="3358"/>
        <v>0</v>
      </c>
      <c r="EP139" s="160">
        <f t="shared" si="3359"/>
        <v>0</v>
      </c>
      <c r="EQ139" s="160">
        <f t="shared" si="3360"/>
        <v>0</v>
      </c>
      <c r="ER139" s="161">
        <f t="shared" ref="ER139:ES139" si="3511">ER138</f>
        <v>10</v>
      </c>
      <c r="ES139" s="162">
        <f t="shared" si="3511"/>
        <v>1173</v>
      </c>
      <c r="ET139" s="163" t="str">
        <f t="shared" si="3362"/>
        <v>1</v>
      </c>
      <c r="EU139" s="164">
        <f t="shared" si="192"/>
        <v>19</v>
      </c>
      <c r="EV139" s="165">
        <f t="shared" si="193"/>
        <v>0</v>
      </c>
      <c r="EW139" s="166"/>
      <c r="EX139" s="166"/>
      <c r="EY139" s="166"/>
      <c r="EZ139" s="84"/>
      <c r="FA139" s="85"/>
      <c r="FB139" s="83" t="str">
        <f t="shared" si="194"/>
        <v>0</v>
      </c>
      <c r="FC139" s="167">
        <f t="shared" si="3363"/>
        <v>0</v>
      </c>
      <c r="FD139" s="168">
        <f t="shared" si="3364"/>
        <v>0</v>
      </c>
      <c r="FE139" s="168">
        <f t="shared" si="3365"/>
        <v>0</v>
      </c>
      <c r="FF139" s="168">
        <f t="shared" si="3366"/>
        <v>0</v>
      </c>
      <c r="FG139" s="168">
        <f t="shared" si="3367"/>
        <v>0</v>
      </c>
      <c r="FH139" s="154">
        <f t="shared" ref="FH139:FI139" si="3512">FH138</f>
        <v>11</v>
      </c>
      <c r="FI139" s="155">
        <f t="shared" si="3512"/>
        <v>1174</v>
      </c>
      <c r="FJ139" s="156" t="str">
        <f t="shared" si="3369"/>
        <v>1</v>
      </c>
      <c r="FK139" s="157">
        <f t="shared" si="202"/>
        <v>4</v>
      </c>
      <c r="FL139" s="158">
        <f t="shared" si="203"/>
        <v>0</v>
      </c>
      <c r="FM139" s="159"/>
      <c r="FN139" s="159"/>
      <c r="FO139" s="159"/>
      <c r="FP139" s="78"/>
      <c r="FQ139" s="79"/>
      <c r="FR139" s="77" t="str">
        <f t="shared" si="204"/>
        <v>0</v>
      </c>
      <c r="FS139" s="81">
        <f t="shared" si="3370"/>
        <v>0</v>
      </c>
      <c r="FT139" s="160">
        <f t="shared" si="3371"/>
        <v>0</v>
      </c>
      <c r="FU139" s="160">
        <f t="shared" si="3372"/>
        <v>0</v>
      </c>
      <c r="FV139" s="160">
        <f t="shared" si="3373"/>
        <v>0</v>
      </c>
      <c r="FW139" s="160">
        <f t="shared" si="3374"/>
        <v>0</v>
      </c>
      <c r="FX139" s="161">
        <f t="shared" ref="FX139:FY139" si="3513">FX138</f>
        <v>12</v>
      </c>
      <c r="FY139" s="162">
        <f t="shared" si="3513"/>
        <v>1175</v>
      </c>
      <c r="FZ139" s="163" t="str">
        <f t="shared" si="3376"/>
        <v>1</v>
      </c>
      <c r="GA139" s="164">
        <f t="shared" si="212"/>
        <v>2</v>
      </c>
      <c r="GB139" s="165">
        <f t="shared" si="213"/>
        <v>0</v>
      </c>
      <c r="GC139" s="166"/>
      <c r="GD139" s="166"/>
      <c r="GE139" s="166"/>
      <c r="GF139" s="84"/>
      <c r="GG139" s="85"/>
      <c r="GH139" s="83" t="str">
        <f t="shared" si="214"/>
        <v>0</v>
      </c>
      <c r="GI139" s="167">
        <f t="shared" si="3377"/>
        <v>0</v>
      </c>
      <c r="GJ139" s="168">
        <f t="shared" si="3378"/>
        <v>0</v>
      </c>
      <c r="GK139" s="168">
        <f t="shared" si="3379"/>
        <v>0</v>
      </c>
      <c r="GL139" s="168">
        <f t="shared" si="3380"/>
        <v>0</v>
      </c>
      <c r="GM139" s="168">
        <f t="shared" si="3381"/>
        <v>0</v>
      </c>
      <c r="GN139" s="154">
        <f t="shared" ref="GN139:GO139" si="3514">GN138</f>
        <v>13</v>
      </c>
      <c r="GO139" s="155">
        <f t="shared" si="3514"/>
        <v>1176</v>
      </c>
      <c r="GP139" s="156" t="str">
        <f t="shared" si="3383"/>
        <v>1</v>
      </c>
      <c r="GQ139" s="157">
        <f t="shared" si="222"/>
        <v>3</v>
      </c>
      <c r="GR139" s="158">
        <f t="shared" si="223"/>
        <v>0</v>
      </c>
      <c r="GS139" s="159"/>
      <c r="GT139" s="159"/>
      <c r="GU139" s="159"/>
      <c r="GV139" s="78"/>
      <c r="GW139" s="79"/>
      <c r="GX139" s="77" t="str">
        <f t="shared" si="224"/>
        <v>0</v>
      </c>
      <c r="GY139" s="81">
        <f t="shared" si="3384"/>
        <v>0</v>
      </c>
      <c r="GZ139" s="160">
        <f t="shared" si="3385"/>
        <v>0</v>
      </c>
      <c r="HA139" s="160">
        <f t="shared" si="3386"/>
        <v>0</v>
      </c>
      <c r="HB139" s="160">
        <f t="shared" si="3387"/>
        <v>0</v>
      </c>
      <c r="HC139" s="160">
        <f t="shared" si="3388"/>
        <v>0</v>
      </c>
      <c r="HD139" s="161">
        <f t="shared" ref="HD139:HE139" si="3515">HD138</f>
        <v>14</v>
      </c>
      <c r="HE139" s="162">
        <f t="shared" si="3515"/>
        <v>1177</v>
      </c>
      <c r="HF139" s="163" t="str">
        <f t="shared" si="3390"/>
        <v>1</v>
      </c>
      <c r="HG139" s="164">
        <f t="shared" si="232"/>
        <v>5</v>
      </c>
      <c r="HH139" s="165">
        <f t="shared" si="233"/>
        <v>0</v>
      </c>
      <c r="HI139" s="166"/>
      <c r="HJ139" s="166"/>
      <c r="HK139" s="166"/>
      <c r="HL139" s="84"/>
      <c r="HM139" s="85"/>
      <c r="HN139" s="83" t="str">
        <f t="shared" si="234"/>
        <v>0</v>
      </c>
      <c r="HO139" s="167">
        <f t="shared" si="3391"/>
        <v>0</v>
      </c>
      <c r="HP139" s="168">
        <f t="shared" si="3392"/>
        <v>0</v>
      </c>
      <c r="HQ139" s="168">
        <f t="shared" si="3393"/>
        <v>0</v>
      </c>
      <c r="HR139" s="168">
        <f t="shared" si="3394"/>
        <v>0</v>
      </c>
      <c r="HS139" s="168">
        <f t="shared" si="3395"/>
        <v>0</v>
      </c>
      <c r="HT139" s="154">
        <f t="shared" ref="HT139:HU139" si="3516">HT138</f>
        <v>15</v>
      </c>
      <c r="HU139" s="155">
        <f t="shared" si="3516"/>
        <v>1178</v>
      </c>
      <c r="HV139" s="156" t="str">
        <f t="shared" si="3397"/>
        <v>1</v>
      </c>
      <c r="HW139" s="157" t="str">
        <f t="shared" si="242"/>
        <v/>
      </c>
      <c r="HX139" s="169">
        <f t="shared" si="243"/>
        <v>0</v>
      </c>
      <c r="HY139" s="159"/>
      <c r="HZ139" s="159"/>
      <c r="IA139" s="159"/>
      <c r="IB139" s="160"/>
      <c r="IC139" s="160"/>
      <c r="ID139" s="160" t="str">
        <f t="shared" si="244"/>
        <v>0</v>
      </c>
      <c r="IE139" s="160">
        <f t="shared" si="3398"/>
        <v>0</v>
      </c>
      <c r="IF139" s="160">
        <f t="shared" si="3399"/>
        <v>0</v>
      </c>
      <c r="IG139" s="160">
        <f t="shared" si="3400"/>
        <v>0</v>
      </c>
      <c r="IH139" s="160">
        <f t="shared" si="3401"/>
        <v>0</v>
      </c>
      <c r="II139" s="160">
        <f t="shared" si="3402"/>
        <v>0</v>
      </c>
      <c r="IJ139" s="161">
        <f t="shared" ref="IJ139:IK139" si="3517">IJ138</f>
        <v>16</v>
      </c>
      <c r="IK139" s="162">
        <f t="shared" si="3517"/>
        <v>1179</v>
      </c>
      <c r="IL139" s="163" t="str">
        <f t="shared" si="3404"/>
        <v>1</v>
      </c>
      <c r="IM139" s="164" t="str">
        <f t="shared" si="252"/>
        <v/>
      </c>
      <c r="IN139" s="165">
        <f t="shared" si="253"/>
        <v>0</v>
      </c>
      <c r="IO139" s="166"/>
      <c r="IP139" s="166"/>
      <c r="IQ139" s="166"/>
      <c r="IR139" s="168"/>
      <c r="IS139" s="168"/>
      <c r="IT139" s="170" t="str">
        <f t="shared" si="254"/>
        <v>0</v>
      </c>
      <c r="IU139" s="170">
        <f t="shared" si="3405"/>
        <v>0</v>
      </c>
      <c r="IV139" s="168">
        <f t="shared" si="3406"/>
        <v>0</v>
      </c>
      <c r="IW139" s="168">
        <f t="shared" si="3407"/>
        <v>0</v>
      </c>
      <c r="IX139" s="168">
        <f t="shared" si="3408"/>
        <v>0</v>
      </c>
      <c r="IY139" s="168">
        <f t="shared" si="3409"/>
        <v>0</v>
      </c>
      <c r="IZ139" s="154">
        <f t="shared" ref="IZ139:JA139" si="3518">IZ138</f>
        <v>17</v>
      </c>
      <c r="JA139" s="155">
        <f t="shared" si="3518"/>
        <v>1180</v>
      </c>
      <c r="JB139" s="156" t="str">
        <f t="shared" si="3411"/>
        <v>1</v>
      </c>
      <c r="JC139" s="157" t="str">
        <f t="shared" si="262"/>
        <v/>
      </c>
      <c r="JD139" s="158">
        <f t="shared" si="263"/>
        <v>0</v>
      </c>
      <c r="JE139" s="159"/>
      <c r="JF139" s="159"/>
      <c r="JG139" s="159"/>
      <c r="JH139" s="160"/>
      <c r="JI139" s="160"/>
      <c r="JJ139" s="171" t="str">
        <f t="shared" si="264"/>
        <v>0</v>
      </c>
      <c r="JK139" s="171">
        <f t="shared" si="3412"/>
        <v>0</v>
      </c>
      <c r="JL139" s="160">
        <f t="shared" si="3413"/>
        <v>0</v>
      </c>
      <c r="JM139" s="160">
        <f t="shared" si="3414"/>
        <v>0</v>
      </c>
      <c r="JN139" s="160">
        <f t="shared" si="3415"/>
        <v>0</v>
      </c>
      <c r="JO139" s="160">
        <f t="shared" si="3416"/>
        <v>0</v>
      </c>
      <c r="JP139" s="161">
        <f t="shared" ref="JP139:JQ139" si="3519">JP138</f>
        <v>18</v>
      </c>
      <c r="JQ139" s="162">
        <f t="shared" si="3519"/>
        <v>1181</v>
      </c>
      <c r="JR139" s="163" t="str">
        <f t="shared" si="3418"/>
        <v>1</v>
      </c>
      <c r="JS139" s="164" t="str">
        <f t="shared" si="272"/>
        <v/>
      </c>
      <c r="JT139" s="165">
        <f t="shared" si="273"/>
        <v>0</v>
      </c>
      <c r="JU139" s="166"/>
      <c r="JV139" s="166"/>
      <c r="JW139" s="166"/>
      <c r="JX139" s="168"/>
      <c r="JY139" s="168"/>
      <c r="JZ139" s="170" t="str">
        <f t="shared" si="274"/>
        <v>0</v>
      </c>
      <c r="KA139" s="170">
        <f t="shared" si="3419"/>
        <v>0</v>
      </c>
      <c r="KB139" s="168">
        <f t="shared" si="3420"/>
        <v>0</v>
      </c>
      <c r="KC139" s="168">
        <f t="shared" si="3421"/>
        <v>0</v>
      </c>
      <c r="KD139" s="168">
        <f t="shared" si="3422"/>
        <v>0</v>
      </c>
      <c r="KE139" s="168">
        <f t="shared" si="3423"/>
        <v>0</v>
      </c>
      <c r="KF139" s="154">
        <f t="shared" ref="KF139:KG139" si="3520">KF138</f>
        <v>19</v>
      </c>
      <c r="KG139" s="155">
        <f t="shared" si="3520"/>
        <v>1182</v>
      </c>
      <c r="KH139" s="156" t="str">
        <f t="shared" si="3425"/>
        <v>1</v>
      </c>
      <c r="KI139" s="157" t="str">
        <f t="shared" si="282"/>
        <v/>
      </c>
      <c r="KJ139" s="158">
        <f t="shared" si="283"/>
        <v>0</v>
      </c>
      <c r="KK139" s="159"/>
      <c r="KL139" s="159"/>
      <c r="KM139" s="159"/>
      <c r="KN139" s="160"/>
      <c r="KO139" s="160"/>
      <c r="KP139" s="171" t="str">
        <f t="shared" si="284"/>
        <v>0</v>
      </c>
      <c r="KQ139" s="171">
        <f t="shared" si="3426"/>
        <v>0</v>
      </c>
      <c r="KR139" s="160">
        <f t="shared" si="3427"/>
        <v>0</v>
      </c>
      <c r="KS139" s="160">
        <f t="shared" si="3428"/>
        <v>0</v>
      </c>
      <c r="KT139" s="160">
        <f t="shared" si="3429"/>
        <v>0</v>
      </c>
      <c r="KU139" s="160">
        <f t="shared" si="3430"/>
        <v>0</v>
      </c>
      <c r="KV139" s="161">
        <f t="shared" ref="KV139:KW139" si="3521">KV138</f>
        <v>20</v>
      </c>
      <c r="KW139" s="162">
        <f t="shared" si="3521"/>
        <v>1183</v>
      </c>
      <c r="KX139" s="163" t="str">
        <f t="shared" si="3432"/>
        <v>1</v>
      </c>
      <c r="KY139" s="164" t="str">
        <f t="shared" si="292"/>
        <v/>
      </c>
      <c r="KZ139" s="165">
        <f t="shared" si="293"/>
        <v>0</v>
      </c>
      <c r="LA139" s="166"/>
      <c r="LB139" s="166"/>
      <c r="LC139" s="166"/>
      <c r="LD139" s="168"/>
      <c r="LE139" s="168"/>
      <c r="LF139" s="170" t="str">
        <f t="shared" si="294"/>
        <v>0</v>
      </c>
      <c r="LG139" s="170">
        <f t="shared" si="3433"/>
        <v>0</v>
      </c>
      <c r="LH139" s="168">
        <f t="shared" si="3434"/>
        <v>0</v>
      </c>
      <c r="LI139" s="168">
        <f t="shared" si="3435"/>
        <v>0</v>
      </c>
      <c r="LJ139" s="168">
        <f t="shared" si="3436"/>
        <v>0</v>
      </c>
      <c r="LK139" s="168">
        <f t="shared" si="3437"/>
        <v>0</v>
      </c>
      <c r="LL139" s="172"/>
      <c r="LM139" s="172"/>
      <c r="LN139" s="168" t="str">
        <f t="shared" si="3438"/>
        <v>#REF!</v>
      </c>
      <c r="LO139" s="168" t="str">
        <f t="shared" si="3439"/>
        <v>#REF!</v>
      </c>
      <c r="LP139" s="168" t="str">
        <f t="shared" si="3440"/>
        <v>#REF!</v>
      </c>
      <c r="LQ139" s="168" t="str">
        <f t="shared" si="3441"/>
        <v>#REF!</v>
      </c>
    </row>
    <row r="140" ht="15.75" customHeight="1">
      <c r="A140" s="151">
        <v>46241.0</v>
      </c>
      <c r="B140" s="152" t="s">
        <v>29</v>
      </c>
      <c r="C140" s="153">
        <f t="shared" si="99"/>
        <v>0</v>
      </c>
      <c r="D140" s="154">
        <f t="shared" ref="D140:E140" si="3522">D130</f>
        <v>1</v>
      </c>
      <c r="E140" s="173">
        <f t="shared" si="3522"/>
        <v>1164</v>
      </c>
      <c r="F140" s="156" t="str">
        <f t="shared" ref="F140:F156" si="3543">IFERROR(IF(S140&gt;=10,"6",IF(S140&gt;=8,"5",IF(S140&gt;=6,"4",IF(S140&gt;=4,"3",IF(S140&gt;=2,"2",IF(S140&gt;=-1,"1",IF(S140&gt;=-2,"-1",IF(S140&gt;=-3,"-2","-3")))))))), F147)</f>
        <v>1</v>
      </c>
      <c r="G140" s="157">
        <f t="shared" si="102"/>
        <v>1</v>
      </c>
      <c r="H140" s="158">
        <f t="shared" si="103"/>
        <v>0</v>
      </c>
      <c r="I140" s="159"/>
      <c r="J140" s="159"/>
      <c r="K140" s="159"/>
      <c r="L140" s="78"/>
      <c r="M140" s="79"/>
      <c r="N140" s="77" t="str">
        <f t="shared" si="104"/>
        <v>0</v>
      </c>
      <c r="O140" s="81">
        <f t="shared" si="3300"/>
        <v>0</v>
      </c>
      <c r="P140" s="160">
        <f t="shared" si="3301"/>
        <v>0</v>
      </c>
      <c r="Q140" s="160">
        <f t="shared" si="3302"/>
        <v>0</v>
      </c>
      <c r="R140" s="160">
        <f t="shared" si="3303"/>
        <v>0</v>
      </c>
      <c r="S140" s="160">
        <f t="shared" si="3304"/>
        <v>0</v>
      </c>
      <c r="T140" s="161">
        <f t="shared" ref="T140:U140" si="3523">T139</f>
        <v>2</v>
      </c>
      <c r="U140" s="162">
        <f t="shared" si="3523"/>
        <v>1165</v>
      </c>
      <c r="V140" s="163" t="str">
        <f t="shared" si="3306"/>
        <v>1</v>
      </c>
      <c r="W140" s="164">
        <f t="shared" si="112"/>
        <v>1</v>
      </c>
      <c r="X140" s="165">
        <f t="shared" si="113"/>
        <v>0</v>
      </c>
      <c r="Y140" s="166"/>
      <c r="Z140" s="166"/>
      <c r="AA140" s="166"/>
      <c r="AB140" s="84"/>
      <c r="AC140" s="85"/>
      <c r="AD140" s="83" t="str">
        <f t="shared" si="114"/>
        <v>0</v>
      </c>
      <c r="AE140" s="167">
        <f t="shared" si="3307"/>
        <v>0</v>
      </c>
      <c r="AF140" s="168">
        <f t="shared" si="3308"/>
        <v>0</v>
      </c>
      <c r="AG140" s="168">
        <f t="shared" si="3309"/>
        <v>0</v>
      </c>
      <c r="AH140" s="168">
        <f t="shared" si="3310"/>
        <v>0</v>
      </c>
      <c r="AI140" s="168">
        <f t="shared" si="3311"/>
        <v>0</v>
      </c>
      <c r="AJ140" s="154">
        <f t="shared" ref="AJ140:AK140" si="3524">AJ130</f>
        <v>3</v>
      </c>
      <c r="AK140" s="173">
        <f t="shared" si="3524"/>
        <v>1166</v>
      </c>
      <c r="AL140" s="156" t="str">
        <f t="shared" si="3313"/>
        <v>1</v>
      </c>
      <c r="AM140" s="157">
        <f t="shared" si="122"/>
        <v>2</v>
      </c>
      <c r="AN140" s="158">
        <f t="shared" si="123"/>
        <v>0</v>
      </c>
      <c r="AO140" s="159"/>
      <c r="AP140" s="159"/>
      <c r="AQ140" s="159"/>
      <c r="AR140" s="78"/>
      <c r="AS140" s="79"/>
      <c r="AT140" s="77" t="str">
        <f t="shared" si="124"/>
        <v>0</v>
      </c>
      <c r="AU140" s="81">
        <f t="shared" si="3314"/>
        <v>0</v>
      </c>
      <c r="AV140" s="160">
        <f t="shared" si="3315"/>
        <v>0</v>
      </c>
      <c r="AW140" s="160">
        <f t="shared" si="3316"/>
        <v>0</v>
      </c>
      <c r="AX140" s="160">
        <f t="shared" si="3317"/>
        <v>0</v>
      </c>
      <c r="AY140" s="160">
        <f t="shared" si="3318"/>
        <v>0</v>
      </c>
      <c r="AZ140" s="161">
        <f t="shared" ref="AZ140:BA140" si="3525">AZ139</f>
        <v>4</v>
      </c>
      <c r="BA140" s="162">
        <f t="shared" si="3525"/>
        <v>1167</v>
      </c>
      <c r="BB140" s="163" t="str">
        <f t="shared" si="3320"/>
        <v>1</v>
      </c>
      <c r="BC140" s="164">
        <f t="shared" si="132"/>
        <v>4</v>
      </c>
      <c r="BD140" s="165">
        <f t="shared" si="133"/>
        <v>0</v>
      </c>
      <c r="BE140" s="166"/>
      <c r="BF140" s="166"/>
      <c r="BG140" s="166"/>
      <c r="BH140" s="84"/>
      <c r="BI140" s="85"/>
      <c r="BJ140" s="83" t="str">
        <f t="shared" si="134"/>
        <v>0</v>
      </c>
      <c r="BK140" s="167">
        <f t="shared" si="3321"/>
        <v>0</v>
      </c>
      <c r="BL140" s="168">
        <f t="shared" si="3322"/>
        <v>0</v>
      </c>
      <c r="BM140" s="168">
        <f t="shared" si="3323"/>
        <v>0</v>
      </c>
      <c r="BN140" s="168">
        <f t="shared" si="3324"/>
        <v>0</v>
      </c>
      <c r="BO140" s="168">
        <f t="shared" si="3325"/>
        <v>0</v>
      </c>
      <c r="BP140" s="154">
        <f t="shared" ref="BP140:BQ140" si="3526">BP130</f>
        <v>5</v>
      </c>
      <c r="BQ140" s="173">
        <f t="shared" si="3526"/>
        <v>1168</v>
      </c>
      <c r="BR140" s="156" t="str">
        <f t="shared" si="3327"/>
        <v>1</v>
      </c>
      <c r="BS140" s="157">
        <f t="shared" si="142"/>
        <v>4</v>
      </c>
      <c r="BT140" s="158">
        <f t="shared" si="143"/>
        <v>0</v>
      </c>
      <c r="BU140" s="159"/>
      <c r="BV140" s="159"/>
      <c r="BW140" s="159"/>
      <c r="BX140" s="78"/>
      <c r="BY140" s="79"/>
      <c r="BZ140" s="77" t="str">
        <f t="shared" si="144"/>
        <v>0</v>
      </c>
      <c r="CA140" s="81">
        <f t="shared" si="3328"/>
        <v>0</v>
      </c>
      <c r="CB140" s="160">
        <f t="shared" si="3329"/>
        <v>0</v>
      </c>
      <c r="CC140" s="160">
        <f t="shared" si="3330"/>
        <v>0</v>
      </c>
      <c r="CD140" s="160">
        <f t="shared" si="3331"/>
        <v>0</v>
      </c>
      <c r="CE140" s="160">
        <f t="shared" si="3332"/>
        <v>0</v>
      </c>
      <c r="CF140" s="161">
        <f t="shared" ref="CF140:CG140" si="3527">CF139</f>
        <v>6</v>
      </c>
      <c r="CG140" s="162">
        <f t="shared" si="3527"/>
        <v>1169</v>
      </c>
      <c r="CH140" s="163" t="str">
        <f t="shared" si="3334"/>
        <v>1</v>
      </c>
      <c r="CI140" s="164">
        <f t="shared" si="152"/>
        <v>2</v>
      </c>
      <c r="CJ140" s="165">
        <f t="shared" si="153"/>
        <v>0</v>
      </c>
      <c r="CK140" s="166"/>
      <c r="CL140" s="166"/>
      <c r="CM140" s="166"/>
      <c r="CN140" s="84"/>
      <c r="CO140" s="85"/>
      <c r="CP140" s="83" t="str">
        <f t="shared" si="154"/>
        <v>0</v>
      </c>
      <c r="CQ140" s="167">
        <f t="shared" si="3335"/>
        <v>0</v>
      </c>
      <c r="CR140" s="168">
        <f t="shared" si="3336"/>
        <v>0</v>
      </c>
      <c r="CS140" s="168">
        <f t="shared" si="3337"/>
        <v>0</v>
      </c>
      <c r="CT140" s="168">
        <f t="shared" si="3338"/>
        <v>0</v>
      </c>
      <c r="CU140" s="168">
        <f t="shared" si="3339"/>
        <v>0</v>
      </c>
      <c r="CV140" s="154">
        <f t="shared" ref="CV140:CW140" si="3528">CV130</f>
        <v>7</v>
      </c>
      <c r="CW140" s="173">
        <f t="shared" si="3528"/>
        <v>1170</v>
      </c>
      <c r="CX140" s="156" t="str">
        <f t="shared" si="3341"/>
        <v>1</v>
      </c>
      <c r="CY140" s="157">
        <f t="shared" si="162"/>
        <v>2</v>
      </c>
      <c r="CZ140" s="158">
        <f t="shared" si="163"/>
        <v>0</v>
      </c>
      <c r="DA140" s="159"/>
      <c r="DB140" s="159"/>
      <c r="DC140" s="159"/>
      <c r="DD140" s="78"/>
      <c r="DE140" s="79"/>
      <c r="DF140" s="77" t="str">
        <f t="shared" si="164"/>
        <v>0</v>
      </c>
      <c r="DG140" s="81">
        <f t="shared" si="3342"/>
        <v>0</v>
      </c>
      <c r="DH140" s="160">
        <f t="shared" si="3343"/>
        <v>0</v>
      </c>
      <c r="DI140" s="160">
        <f t="shared" si="3344"/>
        <v>0</v>
      </c>
      <c r="DJ140" s="160">
        <f t="shared" si="3345"/>
        <v>0</v>
      </c>
      <c r="DK140" s="160">
        <f t="shared" si="3346"/>
        <v>0</v>
      </c>
      <c r="DL140" s="161">
        <f t="shared" ref="DL140:DM140" si="3529">DL139</f>
        <v>8</v>
      </c>
      <c r="DM140" s="162">
        <f t="shared" si="3529"/>
        <v>1171</v>
      </c>
      <c r="DN140" s="163" t="str">
        <f t="shared" si="3348"/>
        <v>1</v>
      </c>
      <c r="DO140" s="164">
        <f t="shared" si="172"/>
        <v>2</v>
      </c>
      <c r="DP140" s="165">
        <f t="shared" si="173"/>
        <v>0</v>
      </c>
      <c r="DQ140" s="166"/>
      <c r="DR140" s="166"/>
      <c r="DS140" s="166"/>
      <c r="DT140" s="84"/>
      <c r="DU140" s="85"/>
      <c r="DV140" s="83" t="str">
        <f t="shared" si="174"/>
        <v>0</v>
      </c>
      <c r="DW140" s="167">
        <f t="shared" si="3349"/>
        <v>0</v>
      </c>
      <c r="DX140" s="168">
        <f t="shared" si="3350"/>
        <v>0</v>
      </c>
      <c r="DY140" s="168">
        <f t="shared" si="3351"/>
        <v>0</v>
      </c>
      <c r="DZ140" s="168">
        <f t="shared" si="3352"/>
        <v>0</v>
      </c>
      <c r="EA140" s="168">
        <f t="shared" si="3353"/>
        <v>0</v>
      </c>
      <c r="EB140" s="154">
        <f t="shared" ref="EB140:EC140" si="3530">EB130</f>
        <v>9</v>
      </c>
      <c r="EC140" s="173">
        <f t="shared" si="3530"/>
        <v>1172</v>
      </c>
      <c r="ED140" s="156" t="str">
        <f t="shared" si="3355"/>
        <v>1</v>
      </c>
      <c r="EE140" s="157">
        <f t="shared" si="182"/>
        <v>5</v>
      </c>
      <c r="EF140" s="169">
        <f t="shared" si="183"/>
        <v>0</v>
      </c>
      <c r="EG140" s="159"/>
      <c r="EH140" s="159"/>
      <c r="EI140" s="159"/>
      <c r="EJ140" s="78"/>
      <c r="EK140" s="79"/>
      <c r="EL140" s="77" t="str">
        <f t="shared" si="184"/>
        <v>0</v>
      </c>
      <c r="EM140" s="81">
        <f t="shared" si="3356"/>
        <v>0</v>
      </c>
      <c r="EN140" s="160">
        <f t="shared" si="3357"/>
        <v>0</v>
      </c>
      <c r="EO140" s="160">
        <f t="shared" si="3358"/>
        <v>0</v>
      </c>
      <c r="EP140" s="160">
        <f t="shared" si="3359"/>
        <v>0</v>
      </c>
      <c r="EQ140" s="160">
        <f t="shared" si="3360"/>
        <v>0</v>
      </c>
      <c r="ER140" s="161">
        <f t="shared" ref="ER140:ES140" si="3531">ER139</f>
        <v>10</v>
      </c>
      <c r="ES140" s="162">
        <f t="shared" si="3531"/>
        <v>1173</v>
      </c>
      <c r="ET140" s="163" t="str">
        <f t="shared" si="3362"/>
        <v>1</v>
      </c>
      <c r="EU140" s="164">
        <f t="shared" si="192"/>
        <v>19</v>
      </c>
      <c r="EV140" s="165">
        <f t="shared" si="193"/>
        <v>0</v>
      </c>
      <c r="EW140" s="166"/>
      <c r="EX140" s="166"/>
      <c r="EY140" s="166"/>
      <c r="EZ140" s="84"/>
      <c r="FA140" s="85"/>
      <c r="FB140" s="83" t="str">
        <f t="shared" si="194"/>
        <v>0</v>
      </c>
      <c r="FC140" s="167">
        <f t="shared" si="3363"/>
        <v>0</v>
      </c>
      <c r="FD140" s="168">
        <f t="shared" si="3364"/>
        <v>0</v>
      </c>
      <c r="FE140" s="168">
        <f t="shared" si="3365"/>
        <v>0</v>
      </c>
      <c r="FF140" s="168">
        <f t="shared" si="3366"/>
        <v>0</v>
      </c>
      <c r="FG140" s="168">
        <f t="shared" si="3367"/>
        <v>0</v>
      </c>
      <c r="FH140" s="154">
        <f t="shared" ref="FH140:FI140" si="3532">FH130</f>
        <v>11</v>
      </c>
      <c r="FI140" s="173">
        <f t="shared" si="3532"/>
        <v>1174</v>
      </c>
      <c r="FJ140" s="156" t="str">
        <f t="shared" si="3369"/>
        <v>1</v>
      </c>
      <c r="FK140" s="157">
        <f t="shared" si="202"/>
        <v>4</v>
      </c>
      <c r="FL140" s="158">
        <f t="shared" si="203"/>
        <v>0</v>
      </c>
      <c r="FM140" s="159"/>
      <c r="FN140" s="159"/>
      <c r="FO140" s="159"/>
      <c r="FP140" s="78"/>
      <c r="FQ140" s="79"/>
      <c r="FR140" s="77" t="str">
        <f t="shared" si="204"/>
        <v>0</v>
      </c>
      <c r="FS140" s="81">
        <f t="shared" si="3370"/>
        <v>0</v>
      </c>
      <c r="FT140" s="160">
        <f t="shared" si="3371"/>
        <v>0</v>
      </c>
      <c r="FU140" s="160">
        <f t="shared" si="3372"/>
        <v>0</v>
      </c>
      <c r="FV140" s="160">
        <f t="shared" si="3373"/>
        <v>0</v>
      </c>
      <c r="FW140" s="160">
        <f t="shared" si="3374"/>
        <v>0</v>
      </c>
      <c r="FX140" s="161">
        <f t="shared" ref="FX140:FY140" si="3533">FX139</f>
        <v>12</v>
      </c>
      <c r="FY140" s="162">
        <f t="shared" si="3533"/>
        <v>1175</v>
      </c>
      <c r="FZ140" s="163" t="str">
        <f t="shared" si="3376"/>
        <v>1</v>
      </c>
      <c r="GA140" s="164">
        <f t="shared" si="212"/>
        <v>2</v>
      </c>
      <c r="GB140" s="165">
        <f t="shared" si="213"/>
        <v>0</v>
      </c>
      <c r="GC140" s="166"/>
      <c r="GD140" s="166"/>
      <c r="GE140" s="166"/>
      <c r="GF140" s="84"/>
      <c r="GG140" s="85"/>
      <c r="GH140" s="83" t="str">
        <f t="shared" si="214"/>
        <v>0</v>
      </c>
      <c r="GI140" s="167">
        <f t="shared" si="3377"/>
        <v>0</v>
      </c>
      <c r="GJ140" s="168">
        <f t="shared" si="3378"/>
        <v>0</v>
      </c>
      <c r="GK140" s="168">
        <f t="shared" si="3379"/>
        <v>0</v>
      </c>
      <c r="GL140" s="168">
        <f t="shared" si="3380"/>
        <v>0</v>
      </c>
      <c r="GM140" s="168">
        <f t="shared" si="3381"/>
        <v>0</v>
      </c>
      <c r="GN140" s="154">
        <f t="shared" ref="GN140:GO140" si="3534">GN130</f>
        <v>13</v>
      </c>
      <c r="GO140" s="173">
        <f t="shared" si="3534"/>
        <v>1176</v>
      </c>
      <c r="GP140" s="156" t="str">
        <f t="shared" si="3383"/>
        <v>1</v>
      </c>
      <c r="GQ140" s="157">
        <f t="shared" si="222"/>
        <v>3</v>
      </c>
      <c r="GR140" s="158">
        <f t="shared" si="223"/>
        <v>0</v>
      </c>
      <c r="GS140" s="159"/>
      <c r="GT140" s="159"/>
      <c r="GU140" s="159"/>
      <c r="GV140" s="78"/>
      <c r="GW140" s="79"/>
      <c r="GX140" s="77" t="str">
        <f t="shared" si="224"/>
        <v>0</v>
      </c>
      <c r="GY140" s="81">
        <f t="shared" si="3384"/>
        <v>0</v>
      </c>
      <c r="GZ140" s="160">
        <f t="shared" si="3385"/>
        <v>0</v>
      </c>
      <c r="HA140" s="160">
        <f t="shared" si="3386"/>
        <v>0</v>
      </c>
      <c r="HB140" s="160">
        <f t="shared" si="3387"/>
        <v>0</v>
      </c>
      <c r="HC140" s="160">
        <f t="shared" si="3388"/>
        <v>0</v>
      </c>
      <c r="HD140" s="161">
        <f t="shared" ref="HD140:HE140" si="3535">HD139</f>
        <v>14</v>
      </c>
      <c r="HE140" s="162">
        <f t="shared" si="3535"/>
        <v>1177</v>
      </c>
      <c r="HF140" s="163" t="str">
        <f t="shared" si="3390"/>
        <v>1</v>
      </c>
      <c r="HG140" s="164">
        <f t="shared" si="232"/>
        <v>5</v>
      </c>
      <c r="HH140" s="165">
        <f t="shared" si="233"/>
        <v>0</v>
      </c>
      <c r="HI140" s="166"/>
      <c r="HJ140" s="166"/>
      <c r="HK140" s="166"/>
      <c r="HL140" s="84"/>
      <c r="HM140" s="85"/>
      <c r="HN140" s="83" t="str">
        <f t="shared" si="234"/>
        <v>0</v>
      </c>
      <c r="HO140" s="167">
        <f t="shared" si="3391"/>
        <v>0</v>
      </c>
      <c r="HP140" s="168">
        <f t="shared" si="3392"/>
        <v>0</v>
      </c>
      <c r="HQ140" s="168">
        <f t="shared" si="3393"/>
        <v>0</v>
      </c>
      <c r="HR140" s="168">
        <f t="shared" si="3394"/>
        <v>0</v>
      </c>
      <c r="HS140" s="168">
        <f t="shared" si="3395"/>
        <v>0</v>
      </c>
      <c r="HT140" s="154">
        <f t="shared" ref="HT140:HU140" si="3536">HT130</f>
        <v>15</v>
      </c>
      <c r="HU140" s="173">
        <f t="shared" si="3536"/>
        <v>1178</v>
      </c>
      <c r="HV140" s="156" t="str">
        <f t="shared" si="3397"/>
        <v>1</v>
      </c>
      <c r="HW140" s="157" t="str">
        <f t="shared" si="242"/>
        <v/>
      </c>
      <c r="HX140" s="169">
        <f t="shared" si="243"/>
        <v>0</v>
      </c>
      <c r="HY140" s="159"/>
      <c r="HZ140" s="159"/>
      <c r="IA140" s="159"/>
      <c r="IB140" s="160"/>
      <c r="IC140" s="160"/>
      <c r="ID140" s="160" t="str">
        <f t="shared" si="244"/>
        <v>0</v>
      </c>
      <c r="IE140" s="160">
        <f t="shared" si="3398"/>
        <v>0</v>
      </c>
      <c r="IF140" s="160">
        <f t="shared" si="3399"/>
        <v>0</v>
      </c>
      <c r="IG140" s="160">
        <f t="shared" si="3400"/>
        <v>0</v>
      </c>
      <c r="IH140" s="160">
        <f t="shared" si="3401"/>
        <v>0</v>
      </c>
      <c r="II140" s="160">
        <f t="shared" si="3402"/>
        <v>0</v>
      </c>
      <c r="IJ140" s="161">
        <f t="shared" ref="IJ140:IK140" si="3537">IJ139</f>
        <v>16</v>
      </c>
      <c r="IK140" s="162">
        <f t="shared" si="3537"/>
        <v>1179</v>
      </c>
      <c r="IL140" s="163" t="str">
        <f t="shared" si="3404"/>
        <v>1</v>
      </c>
      <c r="IM140" s="164" t="str">
        <f t="shared" si="252"/>
        <v/>
      </c>
      <c r="IN140" s="165">
        <f t="shared" si="253"/>
        <v>0</v>
      </c>
      <c r="IO140" s="166"/>
      <c r="IP140" s="166"/>
      <c r="IQ140" s="166"/>
      <c r="IR140" s="168"/>
      <c r="IS140" s="168"/>
      <c r="IT140" s="170" t="str">
        <f t="shared" si="254"/>
        <v>0</v>
      </c>
      <c r="IU140" s="170">
        <f t="shared" si="3405"/>
        <v>0</v>
      </c>
      <c r="IV140" s="168">
        <f t="shared" si="3406"/>
        <v>0</v>
      </c>
      <c r="IW140" s="168">
        <f t="shared" si="3407"/>
        <v>0</v>
      </c>
      <c r="IX140" s="168">
        <f t="shared" si="3408"/>
        <v>0</v>
      </c>
      <c r="IY140" s="168">
        <f t="shared" si="3409"/>
        <v>0</v>
      </c>
      <c r="IZ140" s="154">
        <f t="shared" ref="IZ140:JA140" si="3538">IZ130</f>
        <v>17</v>
      </c>
      <c r="JA140" s="173">
        <f t="shared" si="3538"/>
        <v>1180</v>
      </c>
      <c r="JB140" s="156" t="str">
        <f t="shared" si="3411"/>
        <v>1</v>
      </c>
      <c r="JC140" s="157" t="str">
        <f t="shared" si="262"/>
        <v/>
      </c>
      <c r="JD140" s="158">
        <f t="shared" si="263"/>
        <v>0</v>
      </c>
      <c r="JE140" s="159"/>
      <c r="JF140" s="159"/>
      <c r="JG140" s="159"/>
      <c r="JH140" s="160"/>
      <c r="JI140" s="160"/>
      <c r="JJ140" s="171" t="str">
        <f t="shared" si="264"/>
        <v>0</v>
      </c>
      <c r="JK140" s="171">
        <f t="shared" si="3412"/>
        <v>0</v>
      </c>
      <c r="JL140" s="160">
        <f t="shared" si="3413"/>
        <v>0</v>
      </c>
      <c r="JM140" s="160">
        <f t="shared" si="3414"/>
        <v>0</v>
      </c>
      <c r="JN140" s="160">
        <f t="shared" si="3415"/>
        <v>0</v>
      </c>
      <c r="JO140" s="160">
        <f t="shared" si="3416"/>
        <v>0</v>
      </c>
      <c r="JP140" s="161">
        <f t="shared" ref="JP140:JQ140" si="3539">JP139</f>
        <v>18</v>
      </c>
      <c r="JQ140" s="162">
        <f t="shared" si="3539"/>
        <v>1181</v>
      </c>
      <c r="JR140" s="163" t="str">
        <f t="shared" si="3418"/>
        <v>1</v>
      </c>
      <c r="JS140" s="164" t="str">
        <f t="shared" si="272"/>
        <v/>
      </c>
      <c r="JT140" s="165">
        <f t="shared" si="273"/>
        <v>0</v>
      </c>
      <c r="JU140" s="166"/>
      <c r="JV140" s="166"/>
      <c r="JW140" s="166"/>
      <c r="JX140" s="168"/>
      <c r="JY140" s="168"/>
      <c r="JZ140" s="170" t="str">
        <f t="shared" si="274"/>
        <v>0</v>
      </c>
      <c r="KA140" s="170">
        <f t="shared" si="3419"/>
        <v>0</v>
      </c>
      <c r="KB140" s="168">
        <f t="shared" si="3420"/>
        <v>0</v>
      </c>
      <c r="KC140" s="168">
        <f t="shared" si="3421"/>
        <v>0</v>
      </c>
      <c r="KD140" s="168">
        <f t="shared" si="3422"/>
        <v>0</v>
      </c>
      <c r="KE140" s="168">
        <f t="shared" si="3423"/>
        <v>0</v>
      </c>
      <c r="KF140" s="154">
        <f t="shared" ref="KF140:KG140" si="3540">KF130</f>
        <v>19</v>
      </c>
      <c r="KG140" s="173">
        <f t="shared" si="3540"/>
        <v>1182</v>
      </c>
      <c r="KH140" s="156" t="str">
        <f t="shared" si="3425"/>
        <v>1</v>
      </c>
      <c r="KI140" s="157" t="str">
        <f t="shared" si="282"/>
        <v/>
      </c>
      <c r="KJ140" s="158">
        <f t="shared" si="283"/>
        <v>0</v>
      </c>
      <c r="KK140" s="159"/>
      <c r="KL140" s="159"/>
      <c r="KM140" s="159"/>
      <c r="KN140" s="160"/>
      <c r="KO140" s="160"/>
      <c r="KP140" s="171" t="str">
        <f t="shared" si="284"/>
        <v>0</v>
      </c>
      <c r="KQ140" s="171">
        <f t="shared" si="3426"/>
        <v>0</v>
      </c>
      <c r="KR140" s="160">
        <f t="shared" si="3427"/>
        <v>0</v>
      </c>
      <c r="KS140" s="160">
        <f t="shared" si="3428"/>
        <v>0</v>
      </c>
      <c r="KT140" s="160">
        <f t="shared" si="3429"/>
        <v>0</v>
      </c>
      <c r="KU140" s="160">
        <f t="shared" si="3430"/>
        <v>0</v>
      </c>
      <c r="KV140" s="161">
        <f t="shared" ref="KV140:KW140" si="3541">KV139</f>
        <v>20</v>
      </c>
      <c r="KW140" s="162">
        <f t="shared" si="3541"/>
        <v>1183</v>
      </c>
      <c r="KX140" s="163" t="str">
        <f t="shared" si="3432"/>
        <v>1</v>
      </c>
      <c r="KY140" s="164" t="str">
        <f t="shared" si="292"/>
        <v/>
      </c>
      <c r="KZ140" s="165">
        <f t="shared" si="293"/>
        <v>0</v>
      </c>
      <c r="LA140" s="166"/>
      <c r="LB140" s="166"/>
      <c r="LC140" s="166"/>
      <c r="LD140" s="168"/>
      <c r="LE140" s="168"/>
      <c r="LF140" s="170" t="str">
        <f t="shared" si="294"/>
        <v>0</v>
      </c>
      <c r="LG140" s="170">
        <f t="shared" si="3433"/>
        <v>0</v>
      </c>
      <c r="LH140" s="168">
        <f t="shared" si="3434"/>
        <v>0</v>
      </c>
      <c r="LI140" s="168">
        <f t="shared" si="3435"/>
        <v>0</v>
      </c>
      <c r="LJ140" s="168">
        <f t="shared" si="3436"/>
        <v>0</v>
      </c>
      <c r="LK140" s="168">
        <f t="shared" si="3437"/>
        <v>0</v>
      </c>
      <c r="LL140" s="172"/>
      <c r="LM140" s="172"/>
      <c r="LN140" s="168" t="str">
        <f t="shared" si="3438"/>
        <v>#REF!</v>
      </c>
      <c r="LO140" s="168" t="str">
        <f t="shared" si="3439"/>
        <v>#REF!</v>
      </c>
      <c r="LP140" s="168" t="str">
        <f t="shared" si="3440"/>
        <v>#REF!</v>
      </c>
      <c r="LQ140" s="168" t="str">
        <f t="shared" si="3441"/>
        <v>#REF!</v>
      </c>
    </row>
    <row r="141" ht="15.75" customHeight="1">
      <c r="A141" s="151">
        <v>46242.0</v>
      </c>
      <c r="B141" s="152" t="s">
        <v>30</v>
      </c>
      <c r="C141" s="153">
        <f t="shared" si="99"/>
        <v>0</v>
      </c>
      <c r="D141" s="154">
        <f t="shared" ref="D141:E141" si="3542">D140</f>
        <v>1</v>
      </c>
      <c r="E141" s="173">
        <f t="shared" si="3542"/>
        <v>1164</v>
      </c>
      <c r="F141" s="156" t="str">
        <f t="shared" si="3543"/>
        <v>1</v>
      </c>
      <c r="G141" s="157">
        <f t="shared" si="102"/>
        <v>1</v>
      </c>
      <c r="H141" s="158">
        <f t="shared" si="103"/>
        <v>0</v>
      </c>
      <c r="I141" s="159"/>
      <c r="J141" s="159"/>
      <c r="K141" s="159"/>
      <c r="L141" s="78"/>
      <c r="M141" s="79"/>
      <c r="N141" s="77" t="str">
        <f t="shared" si="104"/>
        <v>0</v>
      </c>
      <c r="O141" s="81">
        <f t="shared" si="3300"/>
        <v>0</v>
      </c>
      <c r="P141" s="160">
        <f t="shared" si="3301"/>
        <v>0</v>
      </c>
      <c r="Q141" s="160">
        <f t="shared" si="3302"/>
        <v>0</v>
      </c>
      <c r="R141" s="160">
        <f t="shared" si="3303"/>
        <v>0</v>
      </c>
      <c r="S141" s="160">
        <f t="shared" si="3304"/>
        <v>0</v>
      </c>
      <c r="T141" s="161">
        <f t="shared" ref="T141:U141" si="3544">T140</f>
        <v>2</v>
      </c>
      <c r="U141" s="175">
        <f t="shared" si="3544"/>
        <v>1165</v>
      </c>
      <c r="V141" s="163" t="str">
        <f t="shared" si="3306"/>
        <v>1</v>
      </c>
      <c r="W141" s="164">
        <f t="shared" si="112"/>
        <v>1</v>
      </c>
      <c r="X141" s="165">
        <f t="shared" si="113"/>
        <v>0</v>
      </c>
      <c r="Y141" s="166"/>
      <c r="Z141" s="166"/>
      <c r="AA141" s="166"/>
      <c r="AB141" s="84"/>
      <c r="AC141" s="85"/>
      <c r="AD141" s="83" t="str">
        <f t="shared" si="114"/>
        <v>0</v>
      </c>
      <c r="AE141" s="167">
        <f t="shared" si="3307"/>
        <v>0</v>
      </c>
      <c r="AF141" s="168">
        <f t="shared" si="3308"/>
        <v>0</v>
      </c>
      <c r="AG141" s="168">
        <f t="shared" si="3309"/>
        <v>0</v>
      </c>
      <c r="AH141" s="168">
        <f t="shared" si="3310"/>
        <v>0</v>
      </c>
      <c r="AI141" s="168">
        <f t="shared" si="3311"/>
        <v>0</v>
      </c>
      <c r="AJ141" s="154">
        <f t="shared" ref="AJ141:AK141" si="3545">AJ140</f>
        <v>3</v>
      </c>
      <c r="AK141" s="173">
        <f t="shared" si="3545"/>
        <v>1166</v>
      </c>
      <c r="AL141" s="156" t="str">
        <f t="shared" si="3313"/>
        <v>1</v>
      </c>
      <c r="AM141" s="157">
        <f t="shared" si="122"/>
        <v>2</v>
      </c>
      <c r="AN141" s="158">
        <f t="shared" si="123"/>
        <v>0</v>
      </c>
      <c r="AO141" s="159"/>
      <c r="AP141" s="159"/>
      <c r="AQ141" s="159"/>
      <c r="AR141" s="78"/>
      <c r="AS141" s="79"/>
      <c r="AT141" s="77" t="str">
        <f t="shared" si="124"/>
        <v>0</v>
      </c>
      <c r="AU141" s="81">
        <f t="shared" si="3314"/>
        <v>0</v>
      </c>
      <c r="AV141" s="160">
        <f t="shared" si="3315"/>
        <v>0</v>
      </c>
      <c r="AW141" s="160">
        <f t="shared" si="3316"/>
        <v>0</v>
      </c>
      <c r="AX141" s="160">
        <f t="shared" si="3317"/>
        <v>0</v>
      </c>
      <c r="AY141" s="160">
        <f t="shared" si="3318"/>
        <v>0</v>
      </c>
      <c r="AZ141" s="161">
        <f t="shared" ref="AZ141:BA141" si="3546">AZ140</f>
        <v>4</v>
      </c>
      <c r="BA141" s="175">
        <f t="shared" si="3546"/>
        <v>1167</v>
      </c>
      <c r="BB141" s="163" t="str">
        <f t="shared" si="3320"/>
        <v>1</v>
      </c>
      <c r="BC141" s="164">
        <f t="shared" si="132"/>
        <v>4</v>
      </c>
      <c r="BD141" s="165">
        <f t="shared" si="133"/>
        <v>0</v>
      </c>
      <c r="BE141" s="166"/>
      <c r="BF141" s="166"/>
      <c r="BG141" s="166"/>
      <c r="BH141" s="84"/>
      <c r="BI141" s="85"/>
      <c r="BJ141" s="83" t="str">
        <f t="shared" si="134"/>
        <v>0</v>
      </c>
      <c r="BK141" s="167">
        <f t="shared" si="3321"/>
        <v>0</v>
      </c>
      <c r="BL141" s="168">
        <f t="shared" si="3322"/>
        <v>0</v>
      </c>
      <c r="BM141" s="168">
        <f t="shared" si="3323"/>
        <v>0</v>
      </c>
      <c r="BN141" s="168">
        <f t="shared" si="3324"/>
        <v>0</v>
      </c>
      <c r="BO141" s="168">
        <f t="shared" si="3325"/>
        <v>0</v>
      </c>
      <c r="BP141" s="154">
        <f t="shared" ref="BP141:BQ141" si="3547">BP140</f>
        <v>5</v>
      </c>
      <c r="BQ141" s="173">
        <f t="shared" si="3547"/>
        <v>1168</v>
      </c>
      <c r="BR141" s="156" t="str">
        <f t="shared" si="3327"/>
        <v>1</v>
      </c>
      <c r="BS141" s="157">
        <f t="shared" si="142"/>
        <v>4</v>
      </c>
      <c r="BT141" s="158">
        <f t="shared" si="143"/>
        <v>0</v>
      </c>
      <c r="BU141" s="159"/>
      <c r="BV141" s="159"/>
      <c r="BW141" s="159"/>
      <c r="BX141" s="78"/>
      <c r="BY141" s="79"/>
      <c r="BZ141" s="77" t="str">
        <f t="shared" si="144"/>
        <v>0</v>
      </c>
      <c r="CA141" s="81">
        <f t="shared" si="3328"/>
        <v>0</v>
      </c>
      <c r="CB141" s="160">
        <f t="shared" si="3329"/>
        <v>0</v>
      </c>
      <c r="CC141" s="160">
        <f t="shared" si="3330"/>
        <v>0</v>
      </c>
      <c r="CD141" s="160">
        <f t="shared" si="3331"/>
        <v>0</v>
      </c>
      <c r="CE141" s="160">
        <f t="shared" si="3332"/>
        <v>0</v>
      </c>
      <c r="CF141" s="161">
        <f t="shared" ref="CF141:CG141" si="3548">CF140</f>
        <v>6</v>
      </c>
      <c r="CG141" s="175">
        <f t="shared" si="3548"/>
        <v>1169</v>
      </c>
      <c r="CH141" s="163" t="str">
        <f t="shared" si="3334"/>
        <v>1</v>
      </c>
      <c r="CI141" s="164">
        <f t="shared" si="152"/>
        <v>2</v>
      </c>
      <c r="CJ141" s="165">
        <f t="shared" si="153"/>
        <v>0</v>
      </c>
      <c r="CK141" s="166"/>
      <c r="CL141" s="166"/>
      <c r="CM141" s="166"/>
      <c r="CN141" s="84"/>
      <c r="CO141" s="85"/>
      <c r="CP141" s="83" t="str">
        <f t="shared" si="154"/>
        <v>0</v>
      </c>
      <c r="CQ141" s="167">
        <f t="shared" si="3335"/>
        <v>0</v>
      </c>
      <c r="CR141" s="168">
        <f t="shared" si="3336"/>
        <v>0</v>
      </c>
      <c r="CS141" s="168">
        <f t="shared" si="3337"/>
        <v>0</v>
      </c>
      <c r="CT141" s="168">
        <f t="shared" si="3338"/>
        <v>0</v>
      </c>
      <c r="CU141" s="168">
        <f t="shared" si="3339"/>
        <v>0</v>
      </c>
      <c r="CV141" s="154">
        <f t="shared" ref="CV141:CW141" si="3549">CV140</f>
        <v>7</v>
      </c>
      <c r="CW141" s="173">
        <f t="shared" si="3549"/>
        <v>1170</v>
      </c>
      <c r="CX141" s="156" t="str">
        <f t="shared" si="3341"/>
        <v>1</v>
      </c>
      <c r="CY141" s="157">
        <f t="shared" si="162"/>
        <v>2</v>
      </c>
      <c r="CZ141" s="158">
        <f t="shared" si="163"/>
        <v>0</v>
      </c>
      <c r="DA141" s="159"/>
      <c r="DB141" s="159"/>
      <c r="DC141" s="159"/>
      <c r="DD141" s="78"/>
      <c r="DE141" s="79"/>
      <c r="DF141" s="77" t="str">
        <f t="shared" si="164"/>
        <v>0</v>
      </c>
      <c r="DG141" s="81">
        <f t="shared" si="3342"/>
        <v>0</v>
      </c>
      <c r="DH141" s="160">
        <f t="shared" si="3343"/>
        <v>0</v>
      </c>
      <c r="DI141" s="160">
        <f t="shared" si="3344"/>
        <v>0</v>
      </c>
      <c r="DJ141" s="160">
        <f t="shared" si="3345"/>
        <v>0</v>
      </c>
      <c r="DK141" s="160">
        <f t="shared" si="3346"/>
        <v>0</v>
      </c>
      <c r="DL141" s="161">
        <f t="shared" ref="DL141:DM141" si="3550">DL140</f>
        <v>8</v>
      </c>
      <c r="DM141" s="175">
        <f t="shared" si="3550"/>
        <v>1171</v>
      </c>
      <c r="DN141" s="163" t="str">
        <f t="shared" si="3348"/>
        <v>1</v>
      </c>
      <c r="DO141" s="164">
        <f t="shared" si="172"/>
        <v>2</v>
      </c>
      <c r="DP141" s="165">
        <f t="shared" si="173"/>
        <v>0</v>
      </c>
      <c r="DQ141" s="166"/>
      <c r="DR141" s="166"/>
      <c r="DS141" s="166"/>
      <c r="DT141" s="84"/>
      <c r="DU141" s="85"/>
      <c r="DV141" s="83" t="str">
        <f t="shared" si="174"/>
        <v>0</v>
      </c>
      <c r="DW141" s="167">
        <f t="shared" si="3349"/>
        <v>0</v>
      </c>
      <c r="DX141" s="168">
        <f t="shared" si="3350"/>
        <v>0</v>
      </c>
      <c r="DY141" s="168">
        <f t="shared" si="3351"/>
        <v>0</v>
      </c>
      <c r="DZ141" s="168">
        <f t="shared" si="3352"/>
        <v>0</v>
      </c>
      <c r="EA141" s="168">
        <f t="shared" si="3353"/>
        <v>0</v>
      </c>
      <c r="EB141" s="154">
        <f t="shared" ref="EB141:EC141" si="3551">EB140</f>
        <v>9</v>
      </c>
      <c r="EC141" s="173">
        <f t="shared" si="3551"/>
        <v>1172</v>
      </c>
      <c r="ED141" s="156" t="str">
        <f t="shared" si="3355"/>
        <v>1</v>
      </c>
      <c r="EE141" s="157">
        <f t="shared" si="182"/>
        <v>5</v>
      </c>
      <c r="EF141" s="169">
        <f t="shared" si="183"/>
        <v>0</v>
      </c>
      <c r="EG141" s="159"/>
      <c r="EH141" s="159"/>
      <c r="EI141" s="159"/>
      <c r="EJ141" s="78"/>
      <c r="EK141" s="79"/>
      <c r="EL141" s="77" t="str">
        <f t="shared" si="184"/>
        <v>0</v>
      </c>
      <c r="EM141" s="81">
        <f t="shared" si="3356"/>
        <v>0</v>
      </c>
      <c r="EN141" s="160">
        <f t="shared" si="3357"/>
        <v>0</v>
      </c>
      <c r="EO141" s="160">
        <f t="shared" si="3358"/>
        <v>0</v>
      </c>
      <c r="EP141" s="160">
        <f t="shared" si="3359"/>
        <v>0</v>
      </c>
      <c r="EQ141" s="160">
        <f t="shared" si="3360"/>
        <v>0</v>
      </c>
      <c r="ER141" s="161">
        <f t="shared" ref="ER141:ES141" si="3552">ER140</f>
        <v>10</v>
      </c>
      <c r="ES141" s="175">
        <f t="shared" si="3552"/>
        <v>1173</v>
      </c>
      <c r="ET141" s="163" t="str">
        <f t="shared" si="3362"/>
        <v>1</v>
      </c>
      <c r="EU141" s="164">
        <f t="shared" si="192"/>
        <v>19</v>
      </c>
      <c r="EV141" s="165">
        <f t="shared" si="193"/>
        <v>0</v>
      </c>
      <c r="EW141" s="166"/>
      <c r="EX141" s="166"/>
      <c r="EY141" s="166"/>
      <c r="EZ141" s="84"/>
      <c r="FA141" s="85"/>
      <c r="FB141" s="83" t="str">
        <f t="shared" si="194"/>
        <v>0</v>
      </c>
      <c r="FC141" s="167">
        <f t="shared" si="3363"/>
        <v>0</v>
      </c>
      <c r="FD141" s="168">
        <f t="shared" si="3364"/>
        <v>0</v>
      </c>
      <c r="FE141" s="168">
        <f t="shared" si="3365"/>
        <v>0</v>
      </c>
      <c r="FF141" s="168">
        <f t="shared" si="3366"/>
        <v>0</v>
      </c>
      <c r="FG141" s="168">
        <f t="shared" si="3367"/>
        <v>0</v>
      </c>
      <c r="FH141" s="154">
        <f t="shared" ref="FH141:FI141" si="3553">FH140</f>
        <v>11</v>
      </c>
      <c r="FI141" s="173">
        <f t="shared" si="3553"/>
        <v>1174</v>
      </c>
      <c r="FJ141" s="156" t="str">
        <f t="shared" si="3369"/>
        <v>1</v>
      </c>
      <c r="FK141" s="157">
        <f t="shared" si="202"/>
        <v>4</v>
      </c>
      <c r="FL141" s="158">
        <f t="shared" si="203"/>
        <v>0</v>
      </c>
      <c r="FM141" s="159"/>
      <c r="FN141" s="159"/>
      <c r="FO141" s="159"/>
      <c r="FP141" s="78"/>
      <c r="FQ141" s="79"/>
      <c r="FR141" s="77" t="str">
        <f t="shared" si="204"/>
        <v>0</v>
      </c>
      <c r="FS141" s="81">
        <f t="shared" si="3370"/>
        <v>0</v>
      </c>
      <c r="FT141" s="160">
        <f t="shared" si="3371"/>
        <v>0</v>
      </c>
      <c r="FU141" s="160">
        <f t="shared" si="3372"/>
        <v>0</v>
      </c>
      <c r="FV141" s="160">
        <f t="shared" si="3373"/>
        <v>0</v>
      </c>
      <c r="FW141" s="160">
        <f t="shared" si="3374"/>
        <v>0</v>
      </c>
      <c r="FX141" s="161">
        <f t="shared" ref="FX141:FY141" si="3554">FX140</f>
        <v>12</v>
      </c>
      <c r="FY141" s="175">
        <f t="shared" si="3554"/>
        <v>1175</v>
      </c>
      <c r="FZ141" s="163" t="str">
        <f t="shared" si="3376"/>
        <v>1</v>
      </c>
      <c r="GA141" s="164">
        <f t="shared" si="212"/>
        <v>2</v>
      </c>
      <c r="GB141" s="165">
        <f t="shared" si="213"/>
        <v>0</v>
      </c>
      <c r="GC141" s="166"/>
      <c r="GD141" s="166"/>
      <c r="GE141" s="166"/>
      <c r="GF141" s="84"/>
      <c r="GG141" s="85"/>
      <c r="GH141" s="83" t="str">
        <f t="shared" si="214"/>
        <v>0</v>
      </c>
      <c r="GI141" s="167">
        <f t="shared" si="3377"/>
        <v>0</v>
      </c>
      <c r="GJ141" s="168">
        <f t="shared" si="3378"/>
        <v>0</v>
      </c>
      <c r="GK141" s="168">
        <f t="shared" si="3379"/>
        <v>0</v>
      </c>
      <c r="GL141" s="168">
        <f t="shared" si="3380"/>
        <v>0</v>
      </c>
      <c r="GM141" s="168">
        <f t="shared" si="3381"/>
        <v>0</v>
      </c>
      <c r="GN141" s="154">
        <f t="shared" ref="GN141:GO141" si="3555">GN140</f>
        <v>13</v>
      </c>
      <c r="GO141" s="173">
        <f t="shared" si="3555"/>
        <v>1176</v>
      </c>
      <c r="GP141" s="156" t="str">
        <f t="shared" si="3383"/>
        <v>1</v>
      </c>
      <c r="GQ141" s="157">
        <f t="shared" si="222"/>
        <v>3</v>
      </c>
      <c r="GR141" s="158">
        <f t="shared" si="223"/>
        <v>0</v>
      </c>
      <c r="GS141" s="159"/>
      <c r="GT141" s="159"/>
      <c r="GU141" s="159"/>
      <c r="GV141" s="78"/>
      <c r="GW141" s="79"/>
      <c r="GX141" s="77" t="str">
        <f t="shared" si="224"/>
        <v>0</v>
      </c>
      <c r="GY141" s="81">
        <f t="shared" si="3384"/>
        <v>0</v>
      </c>
      <c r="GZ141" s="160">
        <f t="shared" si="3385"/>
        <v>0</v>
      </c>
      <c r="HA141" s="160">
        <f t="shared" si="3386"/>
        <v>0</v>
      </c>
      <c r="HB141" s="160">
        <f t="shared" si="3387"/>
        <v>0</v>
      </c>
      <c r="HC141" s="160">
        <f t="shared" si="3388"/>
        <v>0</v>
      </c>
      <c r="HD141" s="161">
        <f t="shared" ref="HD141:HE141" si="3556">HD140</f>
        <v>14</v>
      </c>
      <c r="HE141" s="175">
        <f t="shared" si="3556"/>
        <v>1177</v>
      </c>
      <c r="HF141" s="163" t="str">
        <f t="shared" si="3390"/>
        <v>1</v>
      </c>
      <c r="HG141" s="164">
        <f t="shared" si="232"/>
        <v>5</v>
      </c>
      <c r="HH141" s="165">
        <f t="shared" si="233"/>
        <v>0</v>
      </c>
      <c r="HI141" s="166"/>
      <c r="HJ141" s="166"/>
      <c r="HK141" s="166"/>
      <c r="HL141" s="84"/>
      <c r="HM141" s="85"/>
      <c r="HN141" s="83" t="str">
        <f t="shared" si="234"/>
        <v>0</v>
      </c>
      <c r="HO141" s="167">
        <f t="shared" si="3391"/>
        <v>0</v>
      </c>
      <c r="HP141" s="168">
        <f t="shared" si="3392"/>
        <v>0</v>
      </c>
      <c r="HQ141" s="168">
        <f t="shared" si="3393"/>
        <v>0</v>
      </c>
      <c r="HR141" s="168">
        <f t="shared" si="3394"/>
        <v>0</v>
      </c>
      <c r="HS141" s="168">
        <f t="shared" si="3395"/>
        <v>0</v>
      </c>
      <c r="HT141" s="154">
        <f t="shared" ref="HT141:HU141" si="3557">HT140</f>
        <v>15</v>
      </c>
      <c r="HU141" s="173">
        <f t="shared" si="3557"/>
        <v>1178</v>
      </c>
      <c r="HV141" s="156" t="str">
        <f t="shared" si="3397"/>
        <v>1</v>
      </c>
      <c r="HW141" s="157" t="str">
        <f t="shared" si="242"/>
        <v/>
      </c>
      <c r="HX141" s="169">
        <f t="shared" si="243"/>
        <v>0</v>
      </c>
      <c r="HY141" s="159"/>
      <c r="HZ141" s="159"/>
      <c r="IA141" s="159"/>
      <c r="IB141" s="160"/>
      <c r="IC141" s="160"/>
      <c r="ID141" s="160" t="str">
        <f t="shared" si="244"/>
        <v>0</v>
      </c>
      <c r="IE141" s="160">
        <f t="shared" si="3398"/>
        <v>0</v>
      </c>
      <c r="IF141" s="160">
        <f t="shared" si="3399"/>
        <v>0</v>
      </c>
      <c r="IG141" s="160">
        <f t="shared" si="3400"/>
        <v>0</v>
      </c>
      <c r="IH141" s="160">
        <f t="shared" si="3401"/>
        <v>0</v>
      </c>
      <c r="II141" s="160">
        <f t="shared" si="3402"/>
        <v>0</v>
      </c>
      <c r="IJ141" s="161">
        <f t="shared" ref="IJ141:IK141" si="3558">IJ140</f>
        <v>16</v>
      </c>
      <c r="IK141" s="175">
        <f t="shared" si="3558"/>
        <v>1179</v>
      </c>
      <c r="IL141" s="163" t="str">
        <f t="shared" si="3404"/>
        <v>1</v>
      </c>
      <c r="IM141" s="164" t="str">
        <f t="shared" si="252"/>
        <v/>
      </c>
      <c r="IN141" s="165">
        <f t="shared" si="253"/>
        <v>0</v>
      </c>
      <c r="IO141" s="166"/>
      <c r="IP141" s="166"/>
      <c r="IQ141" s="166"/>
      <c r="IR141" s="168"/>
      <c r="IS141" s="168"/>
      <c r="IT141" s="170" t="str">
        <f t="shared" si="254"/>
        <v>0</v>
      </c>
      <c r="IU141" s="170">
        <f t="shared" si="3405"/>
        <v>0</v>
      </c>
      <c r="IV141" s="168">
        <f t="shared" si="3406"/>
        <v>0</v>
      </c>
      <c r="IW141" s="168">
        <f t="shared" si="3407"/>
        <v>0</v>
      </c>
      <c r="IX141" s="168">
        <f t="shared" si="3408"/>
        <v>0</v>
      </c>
      <c r="IY141" s="168">
        <f t="shared" si="3409"/>
        <v>0</v>
      </c>
      <c r="IZ141" s="154">
        <f t="shared" ref="IZ141:JA141" si="3559">IZ140</f>
        <v>17</v>
      </c>
      <c r="JA141" s="173">
        <f t="shared" si="3559"/>
        <v>1180</v>
      </c>
      <c r="JB141" s="156" t="str">
        <f t="shared" si="3411"/>
        <v>1</v>
      </c>
      <c r="JC141" s="157" t="str">
        <f t="shared" si="262"/>
        <v/>
      </c>
      <c r="JD141" s="158">
        <f t="shared" si="263"/>
        <v>0</v>
      </c>
      <c r="JE141" s="159"/>
      <c r="JF141" s="159"/>
      <c r="JG141" s="159"/>
      <c r="JH141" s="160"/>
      <c r="JI141" s="160"/>
      <c r="JJ141" s="171" t="str">
        <f t="shared" si="264"/>
        <v>0</v>
      </c>
      <c r="JK141" s="171">
        <f t="shared" si="3412"/>
        <v>0</v>
      </c>
      <c r="JL141" s="160">
        <f t="shared" si="3413"/>
        <v>0</v>
      </c>
      <c r="JM141" s="160">
        <f t="shared" si="3414"/>
        <v>0</v>
      </c>
      <c r="JN141" s="160">
        <f t="shared" si="3415"/>
        <v>0</v>
      </c>
      <c r="JO141" s="160">
        <f t="shared" si="3416"/>
        <v>0</v>
      </c>
      <c r="JP141" s="161">
        <f t="shared" ref="JP141:JQ141" si="3560">JP140</f>
        <v>18</v>
      </c>
      <c r="JQ141" s="175">
        <f t="shared" si="3560"/>
        <v>1181</v>
      </c>
      <c r="JR141" s="163" t="str">
        <f t="shared" si="3418"/>
        <v>1</v>
      </c>
      <c r="JS141" s="164" t="str">
        <f t="shared" si="272"/>
        <v/>
      </c>
      <c r="JT141" s="165">
        <f t="shared" si="273"/>
        <v>0</v>
      </c>
      <c r="JU141" s="166"/>
      <c r="JV141" s="166"/>
      <c r="JW141" s="166"/>
      <c r="JX141" s="168"/>
      <c r="JY141" s="168"/>
      <c r="JZ141" s="170" t="str">
        <f t="shared" si="274"/>
        <v>0</v>
      </c>
      <c r="KA141" s="170">
        <f t="shared" si="3419"/>
        <v>0</v>
      </c>
      <c r="KB141" s="168">
        <f t="shared" si="3420"/>
        <v>0</v>
      </c>
      <c r="KC141" s="168">
        <f t="shared" si="3421"/>
        <v>0</v>
      </c>
      <c r="KD141" s="168">
        <f t="shared" si="3422"/>
        <v>0</v>
      </c>
      <c r="KE141" s="168">
        <f t="shared" si="3423"/>
        <v>0</v>
      </c>
      <c r="KF141" s="154">
        <f t="shared" ref="KF141:KG141" si="3561">KF140</f>
        <v>19</v>
      </c>
      <c r="KG141" s="173">
        <f t="shared" si="3561"/>
        <v>1182</v>
      </c>
      <c r="KH141" s="156" t="str">
        <f t="shared" si="3425"/>
        <v>1</v>
      </c>
      <c r="KI141" s="157" t="str">
        <f t="shared" si="282"/>
        <v/>
      </c>
      <c r="KJ141" s="158">
        <f t="shared" si="283"/>
        <v>0</v>
      </c>
      <c r="KK141" s="159"/>
      <c r="KL141" s="159"/>
      <c r="KM141" s="159"/>
      <c r="KN141" s="160"/>
      <c r="KO141" s="160"/>
      <c r="KP141" s="171" t="str">
        <f t="shared" si="284"/>
        <v>0</v>
      </c>
      <c r="KQ141" s="171">
        <f t="shared" si="3426"/>
        <v>0</v>
      </c>
      <c r="KR141" s="160">
        <f t="shared" si="3427"/>
        <v>0</v>
      </c>
      <c r="KS141" s="160">
        <f t="shared" si="3428"/>
        <v>0</v>
      </c>
      <c r="KT141" s="160">
        <f t="shared" si="3429"/>
        <v>0</v>
      </c>
      <c r="KU141" s="160">
        <f t="shared" si="3430"/>
        <v>0</v>
      </c>
      <c r="KV141" s="161">
        <f t="shared" ref="KV141:KW141" si="3562">KV140</f>
        <v>20</v>
      </c>
      <c r="KW141" s="175">
        <f t="shared" si="3562"/>
        <v>1183</v>
      </c>
      <c r="KX141" s="163" t="str">
        <f t="shared" si="3432"/>
        <v>1</v>
      </c>
      <c r="KY141" s="164" t="str">
        <f t="shared" si="292"/>
        <v/>
      </c>
      <c r="KZ141" s="165">
        <f t="shared" si="293"/>
        <v>0</v>
      </c>
      <c r="LA141" s="166"/>
      <c r="LB141" s="166"/>
      <c r="LC141" s="166"/>
      <c r="LD141" s="168"/>
      <c r="LE141" s="168"/>
      <c r="LF141" s="170" t="str">
        <f t="shared" si="294"/>
        <v>0</v>
      </c>
      <c r="LG141" s="170">
        <f t="shared" si="3433"/>
        <v>0</v>
      </c>
      <c r="LH141" s="168">
        <f t="shared" si="3434"/>
        <v>0</v>
      </c>
      <c r="LI141" s="168">
        <f t="shared" si="3435"/>
        <v>0</v>
      </c>
      <c r="LJ141" s="168">
        <f t="shared" si="3436"/>
        <v>0</v>
      </c>
      <c r="LK141" s="168">
        <f t="shared" si="3437"/>
        <v>0</v>
      </c>
      <c r="LL141" s="172"/>
      <c r="LM141" s="172"/>
      <c r="LN141" s="168" t="str">
        <f t="shared" si="3438"/>
        <v>#REF!</v>
      </c>
      <c r="LO141" s="168" t="str">
        <f t="shared" si="3439"/>
        <v>#REF!</v>
      </c>
      <c r="LP141" s="168" t="str">
        <f t="shared" si="3440"/>
        <v>#REF!</v>
      </c>
      <c r="LQ141" s="168" t="str">
        <f t="shared" si="3441"/>
        <v>#REF!</v>
      </c>
    </row>
    <row r="142" ht="15.75" customHeight="1">
      <c r="A142" s="151">
        <v>46243.0</v>
      </c>
      <c r="B142" s="152" t="s">
        <v>31</v>
      </c>
      <c r="C142" s="153">
        <f t="shared" si="99"/>
        <v>0</v>
      </c>
      <c r="D142" s="154">
        <f t="shared" ref="D142:E142" si="3563">D141</f>
        <v>1</v>
      </c>
      <c r="E142" s="173">
        <f t="shared" si="3563"/>
        <v>1164</v>
      </c>
      <c r="F142" s="156" t="str">
        <f t="shared" si="3543"/>
        <v>1</v>
      </c>
      <c r="G142" s="157">
        <f t="shared" si="102"/>
        <v>1</v>
      </c>
      <c r="H142" s="158">
        <f t="shared" si="103"/>
        <v>0</v>
      </c>
      <c r="I142" s="159"/>
      <c r="J142" s="159"/>
      <c r="K142" s="159"/>
      <c r="L142" s="78"/>
      <c r="M142" s="79"/>
      <c r="N142" s="77" t="str">
        <f t="shared" si="104"/>
        <v>0</v>
      </c>
      <c r="O142" s="81">
        <f t="shared" si="3300"/>
        <v>0</v>
      </c>
      <c r="P142" s="160">
        <f t="shared" si="3301"/>
        <v>0</v>
      </c>
      <c r="Q142" s="160">
        <f t="shared" si="3302"/>
        <v>0</v>
      </c>
      <c r="R142" s="160">
        <f t="shared" si="3303"/>
        <v>0</v>
      </c>
      <c r="S142" s="160">
        <f t="shared" si="3304"/>
        <v>0</v>
      </c>
      <c r="T142" s="161">
        <f t="shared" ref="T142:U142" si="3564">T141</f>
        <v>2</v>
      </c>
      <c r="U142" s="175">
        <f t="shared" si="3564"/>
        <v>1165</v>
      </c>
      <c r="V142" s="163" t="str">
        <f t="shared" si="3306"/>
        <v>1</v>
      </c>
      <c r="W142" s="164">
        <f t="shared" si="112"/>
        <v>1</v>
      </c>
      <c r="X142" s="165">
        <f t="shared" si="113"/>
        <v>0</v>
      </c>
      <c r="Y142" s="166"/>
      <c r="Z142" s="166"/>
      <c r="AA142" s="166"/>
      <c r="AB142" s="84"/>
      <c r="AC142" s="85"/>
      <c r="AD142" s="83" t="str">
        <f t="shared" si="114"/>
        <v>0</v>
      </c>
      <c r="AE142" s="167">
        <f t="shared" si="3307"/>
        <v>0</v>
      </c>
      <c r="AF142" s="168">
        <f t="shared" si="3308"/>
        <v>0</v>
      </c>
      <c r="AG142" s="168">
        <f t="shared" si="3309"/>
        <v>0</v>
      </c>
      <c r="AH142" s="168">
        <f t="shared" si="3310"/>
        <v>0</v>
      </c>
      <c r="AI142" s="168">
        <f t="shared" si="3311"/>
        <v>0</v>
      </c>
      <c r="AJ142" s="154">
        <f t="shared" ref="AJ142:AK142" si="3565">AJ141</f>
        <v>3</v>
      </c>
      <c r="AK142" s="173">
        <f t="shared" si="3565"/>
        <v>1166</v>
      </c>
      <c r="AL142" s="156" t="str">
        <f t="shared" si="3313"/>
        <v>1</v>
      </c>
      <c r="AM142" s="157">
        <f t="shared" si="122"/>
        <v>2</v>
      </c>
      <c r="AN142" s="158">
        <f t="shared" si="123"/>
        <v>0</v>
      </c>
      <c r="AO142" s="159"/>
      <c r="AP142" s="159"/>
      <c r="AQ142" s="159"/>
      <c r="AR142" s="78"/>
      <c r="AS142" s="79"/>
      <c r="AT142" s="77" t="str">
        <f t="shared" si="124"/>
        <v>0</v>
      </c>
      <c r="AU142" s="81">
        <f t="shared" si="3314"/>
        <v>0</v>
      </c>
      <c r="AV142" s="160">
        <f t="shared" si="3315"/>
        <v>0</v>
      </c>
      <c r="AW142" s="160">
        <f t="shared" si="3316"/>
        <v>0</v>
      </c>
      <c r="AX142" s="160">
        <f t="shared" si="3317"/>
        <v>0</v>
      </c>
      <c r="AY142" s="160">
        <f t="shared" si="3318"/>
        <v>0</v>
      </c>
      <c r="AZ142" s="161">
        <f t="shared" ref="AZ142:BA142" si="3566">AZ141</f>
        <v>4</v>
      </c>
      <c r="BA142" s="175">
        <f t="shared" si="3566"/>
        <v>1167</v>
      </c>
      <c r="BB142" s="163" t="str">
        <f t="shared" si="3320"/>
        <v>1</v>
      </c>
      <c r="BC142" s="164">
        <f t="shared" si="132"/>
        <v>4</v>
      </c>
      <c r="BD142" s="165">
        <f t="shared" si="133"/>
        <v>0</v>
      </c>
      <c r="BE142" s="166"/>
      <c r="BF142" s="166"/>
      <c r="BG142" s="166"/>
      <c r="BH142" s="84"/>
      <c r="BI142" s="85"/>
      <c r="BJ142" s="83" t="str">
        <f t="shared" si="134"/>
        <v>0</v>
      </c>
      <c r="BK142" s="167">
        <f t="shared" si="3321"/>
        <v>0</v>
      </c>
      <c r="BL142" s="168">
        <f t="shared" si="3322"/>
        <v>0</v>
      </c>
      <c r="BM142" s="168">
        <f t="shared" si="3323"/>
        <v>0</v>
      </c>
      <c r="BN142" s="168">
        <f t="shared" si="3324"/>
        <v>0</v>
      </c>
      <c r="BO142" s="168">
        <f t="shared" si="3325"/>
        <v>0</v>
      </c>
      <c r="BP142" s="154">
        <f t="shared" ref="BP142:BQ142" si="3567">BP141</f>
        <v>5</v>
      </c>
      <c r="BQ142" s="173">
        <f t="shared" si="3567"/>
        <v>1168</v>
      </c>
      <c r="BR142" s="156" t="str">
        <f t="shared" si="3327"/>
        <v>1</v>
      </c>
      <c r="BS142" s="157">
        <f t="shared" si="142"/>
        <v>4</v>
      </c>
      <c r="BT142" s="158">
        <f t="shared" si="143"/>
        <v>0</v>
      </c>
      <c r="BU142" s="159"/>
      <c r="BV142" s="159"/>
      <c r="BW142" s="159"/>
      <c r="BX142" s="78"/>
      <c r="BY142" s="79"/>
      <c r="BZ142" s="77" t="str">
        <f t="shared" si="144"/>
        <v>0</v>
      </c>
      <c r="CA142" s="81">
        <f t="shared" si="3328"/>
        <v>0</v>
      </c>
      <c r="CB142" s="160">
        <f t="shared" si="3329"/>
        <v>0</v>
      </c>
      <c r="CC142" s="160">
        <f t="shared" si="3330"/>
        <v>0</v>
      </c>
      <c r="CD142" s="160">
        <f t="shared" si="3331"/>
        <v>0</v>
      </c>
      <c r="CE142" s="160">
        <f t="shared" si="3332"/>
        <v>0</v>
      </c>
      <c r="CF142" s="161">
        <f t="shared" ref="CF142:CG142" si="3568">CF141</f>
        <v>6</v>
      </c>
      <c r="CG142" s="175">
        <f t="shared" si="3568"/>
        <v>1169</v>
      </c>
      <c r="CH142" s="163" t="str">
        <f t="shared" si="3334"/>
        <v>1</v>
      </c>
      <c r="CI142" s="164">
        <f t="shared" si="152"/>
        <v>2</v>
      </c>
      <c r="CJ142" s="165">
        <f t="shared" si="153"/>
        <v>0</v>
      </c>
      <c r="CK142" s="166"/>
      <c r="CL142" s="166"/>
      <c r="CM142" s="166"/>
      <c r="CN142" s="84"/>
      <c r="CO142" s="85"/>
      <c r="CP142" s="83" t="str">
        <f t="shared" si="154"/>
        <v>0</v>
      </c>
      <c r="CQ142" s="167">
        <f t="shared" si="3335"/>
        <v>0</v>
      </c>
      <c r="CR142" s="168">
        <f t="shared" si="3336"/>
        <v>0</v>
      </c>
      <c r="CS142" s="168">
        <f t="shared" si="3337"/>
        <v>0</v>
      </c>
      <c r="CT142" s="168">
        <f t="shared" si="3338"/>
        <v>0</v>
      </c>
      <c r="CU142" s="168">
        <f t="shared" si="3339"/>
        <v>0</v>
      </c>
      <c r="CV142" s="154">
        <f t="shared" ref="CV142:CW142" si="3569">CV141</f>
        <v>7</v>
      </c>
      <c r="CW142" s="173">
        <f t="shared" si="3569"/>
        <v>1170</v>
      </c>
      <c r="CX142" s="156" t="str">
        <f t="shared" si="3341"/>
        <v>1</v>
      </c>
      <c r="CY142" s="157">
        <f t="shared" si="162"/>
        <v>2</v>
      </c>
      <c r="CZ142" s="158">
        <f t="shared" si="163"/>
        <v>0</v>
      </c>
      <c r="DA142" s="159"/>
      <c r="DB142" s="159"/>
      <c r="DC142" s="159"/>
      <c r="DD142" s="78"/>
      <c r="DE142" s="79"/>
      <c r="DF142" s="77" t="str">
        <f t="shared" si="164"/>
        <v>0</v>
      </c>
      <c r="DG142" s="81">
        <f t="shared" si="3342"/>
        <v>0</v>
      </c>
      <c r="DH142" s="160">
        <f t="shared" si="3343"/>
        <v>0</v>
      </c>
      <c r="DI142" s="160">
        <f t="shared" si="3344"/>
        <v>0</v>
      </c>
      <c r="DJ142" s="160">
        <f t="shared" si="3345"/>
        <v>0</v>
      </c>
      <c r="DK142" s="160">
        <f t="shared" si="3346"/>
        <v>0</v>
      </c>
      <c r="DL142" s="161">
        <f t="shared" ref="DL142:DM142" si="3570">DL141</f>
        <v>8</v>
      </c>
      <c r="DM142" s="175">
        <f t="shared" si="3570"/>
        <v>1171</v>
      </c>
      <c r="DN142" s="163" t="str">
        <f t="shared" si="3348"/>
        <v>1</v>
      </c>
      <c r="DO142" s="164">
        <f t="shared" si="172"/>
        <v>2</v>
      </c>
      <c r="DP142" s="165">
        <f t="shared" si="173"/>
        <v>0</v>
      </c>
      <c r="DQ142" s="166"/>
      <c r="DR142" s="166"/>
      <c r="DS142" s="166"/>
      <c r="DT142" s="84"/>
      <c r="DU142" s="85"/>
      <c r="DV142" s="83" t="str">
        <f t="shared" si="174"/>
        <v>0</v>
      </c>
      <c r="DW142" s="167">
        <f t="shared" si="3349"/>
        <v>0</v>
      </c>
      <c r="DX142" s="168">
        <f t="shared" si="3350"/>
        <v>0</v>
      </c>
      <c r="DY142" s="168">
        <f t="shared" si="3351"/>
        <v>0</v>
      </c>
      <c r="DZ142" s="168">
        <f t="shared" si="3352"/>
        <v>0</v>
      </c>
      <c r="EA142" s="168">
        <f t="shared" si="3353"/>
        <v>0</v>
      </c>
      <c r="EB142" s="154">
        <f t="shared" ref="EB142:EC142" si="3571">EB141</f>
        <v>9</v>
      </c>
      <c r="EC142" s="173">
        <f t="shared" si="3571"/>
        <v>1172</v>
      </c>
      <c r="ED142" s="156" t="str">
        <f t="shared" si="3355"/>
        <v>1</v>
      </c>
      <c r="EE142" s="157">
        <f t="shared" si="182"/>
        <v>5</v>
      </c>
      <c r="EF142" s="169">
        <f t="shared" si="183"/>
        <v>0</v>
      </c>
      <c r="EG142" s="159"/>
      <c r="EH142" s="159"/>
      <c r="EI142" s="159"/>
      <c r="EJ142" s="78"/>
      <c r="EK142" s="79"/>
      <c r="EL142" s="77" t="str">
        <f t="shared" si="184"/>
        <v>0</v>
      </c>
      <c r="EM142" s="81">
        <f t="shared" si="3356"/>
        <v>0</v>
      </c>
      <c r="EN142" s="160">
        <f t="shared" si="3357"/>
        <v>0</v>
      </c>
      <c r="EO142" s="160">
        <f t="shared" si="3358"/>
        <v>0</v>
      </c>
      <c r="EP142" s="160">
        <f t="shared" si="3359"/>
        <v>0</v>
      </c>
      <c r="EQ142" s="160">
        <f t="shared" si="3360"/>
        <v>0</v>
      </c>
      <c r="ER142" s="161">
        <f t="shared" ref="ER142:ES142" si="3572">ER141</f>
        <v>10</v>
      </c>
      <c r="ES142" s="175">
        <f t="shared" si="3572"/>
        <v>1173</v>
      </c>
      <c r="ET142" s="163" t="str">
        <f t="shared" si="3362"/>
        <v>1</v>
      </c>
      <c r="EU142" s="164">
        <f t="shared" si="192"/>
        <v>19</v>
      </c>
      <c r="EV142" s="165">
        <f t="shared" si="193"/>
        <v>0</v>
      </c>
      <c r="EW142" s="166"/>
      <c r="EX142" s="166"/>
      <c r="EY142" s="166"/>
      <c r="EZ142" s="84"/>
      <c r="FA142" s="85"/>
      <c r="FB142" s="83" t="str">
        <f t="shared" si="194"/>
        <v>0</v>
      </c>
      <c r="FC142" s="167">
        <f t="shared" si="3363"/>
        <v>0</v>
      </c>
      <c r="FD142" s="168">
        <f t="shared" si="3364"/>
        <v>0</v>
      </c>
      <c r="FE142" s="168">
        <f t="shared" si="3365"/>
        <v>0</v>
      </c>
      <c r="FF142" s="168">
        <f t="shared" si="3366"/>
        <v>0</v>
      </c>
      <c r="FG142" s="168">
        <f t="shared" si="3367"/>
        <v>0</v>
      </c>
      <c r="FH142" s="154">
        <f t="shared" ref="FH142:FI142" si="3573">FH141</f>
        <v>11</v>
      </c>
      <c r="FI142" s="173">
        <f t="shared" si="3573"/>
        <v>1174</v>
      </c>
      <c r="FJ142" s="156" t="str">
        <f t="shared" si="3369"/>
        <v>1</v>
      </c>
      <c r="FK142" s="157">
        <f t="shared" si="202"/>
        <v>4</v>
      </c>
      <c r="FL142" s="158">
        <f t="shared" si="203"/>
        <v>0</v>
      </c>
      <c r="FM142" s="159"/>
      <c r="FN142" s="159"/>
      <c r="FO142" s="159"/>
      <c r="FP142" s="78"/>
      <c r="FQ142" s="79"/>
      <c r="FR142" s="77" t="str">
        <f t="shared" si="204"/>
        <v>0</v>
      </c>
      <c r="FS142" s="81">
        <f t="shared" si="3370"/>
        <v>0</v>
      </c>
      <c r="FT142" s="160">
        <f t="shared" si="3371"/>
        <v>0</v>
      </c>
      <c r="FU142" s="160">
        <f t="shared" si="3372"/>
        <v>0</v>
      </c>
      <c r="FV142" s="160">
        <f t="shared" si="3373"/>
        <v>0</v>
      </c>
      <c r="FW142" s="160">
        <f t="shared" si="3374"/>
        <v>0</v>
      </c>
      <c r="FX142" s="161">
        <f t="shared" ref="FX142:FY142" si="3574">FX141</f>
        <v>12</v>
      </c>
      <c r="FY142" s="175">
        <f t="shared" si="3574"/>
        <v>1175</v>
      </c>
      <c r="FZ142" s="163" t="str">
        <f t="shared" si="3376"/>
        <v>1</v>
      </c>
      <c r="GA142" s="164">
        <f t="shared" si="212"/>
        <v>2</v>
      </c>
      <c r="GB142" s="165">
        <f t="shared" si="213"/>
        <v>0</v>
      </c>
      <c r="GC142" s="166"/>
      <c r="GD142" s="166"/>
      <c r="GE142" s="166"/>
      <c r="GF142" s="84"/>
      <c r="GG142" s="85"/>
      <c r="GH142" s="83" t="str">
        <f t="shared" si="214"/>
        <v>0</v>
      </c>
      <c r="GI142" s="167">
        <f t="shared" si="3377"/>
        <v>0</v>
      </c>
      <c r="GJ142" s="168">
        <f t="shared" si="3378"/>
        <v>0</v>
      </c>
      <c r="GK142" s="168">
        <f t="shared" si="3379"/>
        <v>0</v>
      </c>
      <c r="GL142" s="168">
        <f t="shared" si="3380"/>
        <v>0</v>
      </c>
      <c r="GM142" s="168">
        <f t="shared" si="3381"/>
        <v>0</v>
      </c>
      <c r="GN142" s="154">
        <f t="shared" ref="GN142:GO142" si="3575">GN141</f>
        <v>13</v>
      </c>
      <c r="GO142" s="173">
        <f t="shared" si="3575"/>
        <v>1176</v>
      </c>
      <c r="GP142" s="156" t="str">
        <f t="shared" si="3383"/>
        <v>1</v>
      </c>
      <c r="GQ142" s="157">
        <f t="shared" si="222"/>
        <v>3</v>
      </c>
      <c r="GR142" s="158">
        <f t="shared" si="223"/>
        <v>0</v>
      </c>
      <c r="GS142" s="159"/>
      <c r="GT142" s="159"/>
      <c r="GU142" s="159"/>
      <c r="GV142" s="78"/>
      <c r="GW142" s="79"/>
      <c r="GX142" s="77" t="str">
        <f t="shared" si="224"/>
        <v>0</v>
      </c>
      <c r="GY142" s="81">
        <f t="shared" si="3384"/>
        <v>0</v>
      </c>
      <c r="GZ142" s="160">
        <f t="shared" si="3385"/>
        <v>0</v>
      </c>
      <c r="HA142" s="160">
        <f t="shared" si="3386"/>
        <v>0</v>
      </c>
      <c r="HB142" s="160">
        <f t="shared" si="3387"/>
        <v>0</v>
      </c>
      <c r="HC142" s="160">
        <f t="shared" si="3388"/>
        <v>0</v>
      </c>
      <c r="HD142" s="161">
        <f t="shared" ref="HD142:HE142" si="3576">HD141</f>
        <v>14</v>
      </c>
      <c r="HE142" s="175">
        <f t="shared" si="3576"/>
        <v>1177</v>
      </c>
      <c r="HF142" s="163" t="str">
        <f t="shared" si="3390"/>
        <v>1</v>
      </c>
      <c r="HG142" s="164">
        <f t="shared" si="232"/>
        <v>5</v>
      </c>
      <c r="HH142" s="165">
        <f t="shared" si="233"/>
        <v>0</v>
      </c>
      <c r="HI142" s="166"/>
      <c r="HJ142" s="166"/>
      <c r="HK142" s="166"/>
      <c r="HL142" s="84"/>
      <c r="HM142" s="85"/>
      <c r="HN142" s="83" t="str">
        <f t="shared" si="234"/>
        <v>0</v>
      </c>
      <c r="HO142" s="167">
        <f t="shared" si="3391"/>
        <v>0</v>
      </c>
      <c r="HP142" s="168">
        <f t="shared" si="3392"/>
        <v>0</v>
      </c>
      <c r="HQ142" s="168">
        <f t="shared" si="3393"/>
        <v>0</v>
      </c>
      <c r="HR142" s="168">
        <f t="shared" si="3394"/>
        <v>0</v>
      </c>
      <c r="HS142" s="168">
        <f t="shared" si="3395"/>
        <v>0</v>
      </c>
      <c r="HT142" s="154">
        <f t="shared" ref="HT142:HU142" si="3577">HT141</f>
        <v>15</v>
      </c>
      <c r="HU142" s="173">
        <f t="shared" si="3577"/>
        <v>1178</v>
      </c>
      <c r="HV142" s="156" t="str">
        <f t="shared" si="3397"/>
        <v>1</v>
      </c>
      <c r="HW142" s="157" t="str">
        <f t="shared" si="242"/>
        <v/>
      </c>
      <c r="HX142" s="169">
        <f t="shared" si="243"/>
        <v>0</v>
      </c>
      <c r="HY142" s="159"/>
      <c r="HZ142" s="159"/>
      <c r="IA142" s="159"/>
      <c r="IB142" s="160"/>
      <c r="IC142" s="160"/>
      <c r="ID142" s="160" t="str">
        <f t="shared" si="244"/>
        <v>0</v>
      </c>
      <c r="IE142" s="160">
        <f t="shared" si="3398"/>
        <v>0</v>
      </c>
      <c r="IF142" s="160">
        <f t="shared" si="3399"/>
        <v>0</v>
      </c>
      <c r="IG142" s="160">
        <f t="shared" si="3400"/>
        <v>0</v>
      </c>
      <c r="IH142" s="160">
        <f t="shared" si="3401"/>
        <v>0</v>
      </c>
      <c r="II142" s="160">
        <f t="shared" si="3402"/>
        <v>0</v>
      </c>
      <c r="IJ142" s="161">
        <f t="shared" ref="IJ142:IK142" si="3578">IJ141</f>
        <v>16</v>
      </c>
      <c r="IK142" s="175">
        <f t="shared" si="3578"/>
        <v>1179</v>
      </c>
      <c r="IL142" s="163" t="str">
        <f t="shared" si="3404"/>
        <v>1</v>
      </c>
      <c r="IM142" s="164" t="str">
        <f t="shared" si="252"/>
        <v/>
      </c>
      <c r="IN142" s="165">
        <f t="shared" si="253"/>
        <v>0</v>
      </c>
      <c r="IO142" s="166"/>
      <c r="IP142" s="166"/>
      <c r="IQ142" s="166"/>
      <c r="IR142" s="168"/>
      <c r="IS142" s="168"/>
      <c r="IT142" s="170" t="str">
        <f t="shared" si="254"/>
        <v>0</v>
      </c>
      <c r="IU142" s="170">
        <f t="shared" si="3405"/>
        <v>0</v>
      </c>
      <c r="IV142" s="168">
        <f t="shared" si="3406"/>
        <v>0</v>
      </c>
      <c r="IW142" s="168">
        <f t="shared" si="3407"/>
        <v>0</v>
      </c>
      <c r="IX142" s="168">
        <f t="shared" si="3408"/>
        <v>0</v>
      </c>
      <c r="IY142" s="168">
        <f t="shared" si="3409"/>
        <v>0</v>
      </c>
      <c r="IZ142" s="154">
        <f t="shared" ref="IZ142:JA142" si="3579">IZ141</f>
        <v>17</v>
      </c>
      <c r="JA142" s="173">
        <f t="shared" si="3579"/>
        <v>1180</v>
      </c>
      <c r="JB142" s="156" t="str">
        <f t="shared" si="3411"/>
        <v>1</v>
      </c>
      <c r="JC142" s="157" t="str">
        <f t="shared" si="262"/>
        <v/>
      </c>
      <c r="JD142" s="158">
        <f t="shared" si="263"/>
        <v>0</v>
      </c>
      <c r="JE142" s="159"/>
      <c r="JF142" s="159"/>
      <c r="JG142" s="159"/>
      <c r="JH142" s="160"/>
      <c r="JI142" s="160"/>
      <c r="JJ142" s="171" t="str">
        <f t="shared" si="264"/>
        <v>0</v>
      </c>
      <c r="JK142" s="171">
        <f t="shared" si="3412"/>
        <v>0</v>
      </c>
      <c r="JL142" s="160">
        <f t="shared" si="3413"/>
        <v>0</v>
      </c>
      <c r="JM142" s="160">
        <f t="shared" si="3414"/>
        <v>0</v>
      </c>
      <c r="JN142" s="160">
        <f t="shared" si="3415"/>
        <v>0</v>
      </c>
      <c r="JO142" s="160">
        <f t="shared" si="3416"/>
        <v>0</v>
      </c>
      <c r="JP142" s="161">
        <f t="shared" ref="JP142:JQ142" si="3580">JP141</f>
        <v>18</v>
      </c>
      <c r="JQ142" s="175">
        <f t="shared" si="3580"/>
        <v>1181</v>
      </c>
      <c r="JR142" s="163" t="str">
        <f t="shared" si="3418"/>
        <v>1</v>
      </c>
      <c r="JS142" s="164" t="str">
        <f t="shared" si="272"/>
        <v/>
      </c>
      <c r="JT142" s="165">
        <f t="shared" si="273"/>
        <v>0</v>
      </c>
      <c r="JU142" s="166"/>
      <c r="JV142" s="166"/>
      <c r="JW142" s="166"/>
      <c r="JX142" s="168"/>
      <c r="JY142" s="168"/>
      <c r="JZ142" s="170" t="str">
        <f t="shared" si="274"/>
        <v>0</v>
      </c>
      <c r="KA142" s="170">
        <f t="shared" si="3419"/>
        <v>0</v>
      </c>
      <c r="KB142" s="168">
        <f t="shared" si="3420"/>
        <v>0</v>
      </c>
      <c r="KC142" s="168">
        <f t="shared" si="3421"/>
        <v>0</v>
      </c>
      <c r="KD142" s="168">
        <f t="shared" si="3422"/>
        <v>0</v>
      </c>
      <c r="KE142" s="168">
        <f t="shared" si="3423"/>
        <v>0</v>
      </c>
      <c r="KF142" s="154">
        <f t="shared" ref="KF142:KG142" si="3581">KF141</f>
        <v>19</v>
      </c>
      <c r="KG142" s="173">
        <f t="shared" si="3581"/>
        <v>1182</v>
      </c>
      <c r="KH142" s="156" t="str">
        <f t="shared" si="3425"/>
        <v>1</v>
      </c>
      <c r="KI142" s="157" t="str">
        <f t="shared" si="282"/>
        <v/>
      </c>
      <c r="KJ142" s="158">
        <f t="shared" si="283"/>
        <v>0</v>
      </c>
      <c r="KK142" s="159"/>
      <c r="KL142" s="159"/>
      <c r="KM142" s="159"/>
      <c r="KN142" s="160"/>
      <c r="KO142" s="160"/>
      <c r="KP142" s="171" t="str">
        <f t="shared" si="284"/>
        <v>0</v>
      </c>
      <c r="KQ142" s="171">
        <f t="shared" si="3426"/>
        <v>0</v>
      </c>
      <c r="KR142" s="160">
        <f t="shared" si="3427"/>
        <v>0</v>
      </c>
      <c r="KS142" s="160">
        <f t="shared" si="3428"/>
        <v>0</v>
      </c>
      <c r="KT142" s="160">
        <f t="shared" si="3429"/>
        <v>0</v>
      </c>
      <c r="KU142" s="160">
        <f t="shared" si="3430"/>
        <v>0</v>
      </c>
      <c r="KV142" s="161">
        <f t="shared" ref="KV142:KW142" si="3582">KV141</f>
        <v>20</v>
      </c>
      <c r="KW142" s="175">
        <f t="shared" si="3582"/>
        <v>1183</v>
      </c>
      <c r="KX142" s="163" t="str">
        <f t="shared" si="3432"/>
        <v>1</v>
      </c>
      <c r="KY142" s="164" t="str">
        <f t="shared" si="292"/>
        <v/>
      </c>
      <c r="KZ142" s="165">
        <f t="shared" si="293"/>
        <v>0</v>
      </c>
      <c r="LA142" s="166"/>
      <c r="LB142" s="166"/>
      <c r="LC142" s="166"/>
      <c r="LD142" s="168"/>
      <c r="LE142" s="168"/>
      <c r="LF142" s="170" t="str">
        <f t="shared" si="294"/>
        <v>0</v>
      </c>
      <c r="LG142" s="170">
        <f t="shared" si="3433"/>
        <v>0</v>
      </c>
      <c r="LH142" s="168">
        <f t="shared" si="3434"/>
        <v>0</v>
      </c>
      <c r="LI142" s="168">
        <f t="shared" si="3435"/>
        <v>0</v>
      </c>
      <c r="LJ142" s="168">
        <f t="shared" si="3436"/>
        <v>0</v>
      </c>
      <c r="LK142" s="168">
        <f t="shared" si="3437"/>
        <v>0</v>
      </c>
      <c r="LL142" s="172"/>
      <c r="LM142" s="172"/>
      <c r="LN142" s="168" t="str">
        <f t="shared" si="3438"/>
        <v>#REF!</v>
      </c>
      <c r="LO142" s="168" t="str">
        <f t="shared" si="3439"/>
        <v>#REF!</v>
      </c>
      <c r="LP142" s="168" t="str">
        <f t="shared" si="3440"/>
        <v>#REF!</v>
      </c>
      <c r="LQ142" s="168" t="str">
        <f t="shared" si="3441"/>
        <v>#REF!</v>
      </c>
    </row>
    <row r="143" ht="15.75" customHeight="1">
      <c r="A143" s="151">
        <v>46244.0</v>
      </c>
      <c r="B143" s="152" t="s">
        <v>32</v>
      </c>
      <c r="C143" s="153">
        <f t="shared" si="99"/>
        <v>0</v>
      </c>
      <c r="D143" s="154">
        <f t="shared" ref="D143:E143" si="3583">D142</f>
        <v>1</v>
      </c>
      <c r="E143" s="173">
        <f t="shared" si="3583"/>
        <v>1164</v>
      </c>
      <c r="F143" s="156" t="str">
        <f t="shared" si="3543"/>
        <v>1</v>
      </c>
      <c r="G143" s="157">
        <f t="shared" si="102"/>
        <v>1</v>
      </c>
      <c r="H143" s="158">
        <f t="shared" si="103"/>
        <v>0</v>
      </c>
      <c r="I143" s="159"/>
      <c r="J143" s="159"/>
      <c r="K143" s="159"/>
      <c r="L143" s="78"/>
      <c r="M143" s="79"/>
      <c r="N143" s="77" t="str">
        <f t="shared" si="104"/>
        <v>0</v>
      </c>
      <c r="O143" s="81">
        <f t="shared" si="3300"/>
        <v>0</v>
      </c>
      <c r="P143" s="160">
        <f t="shared" si="3301"/>
        <v>0</v>
      </c>
      <c r="Q143" s="160">
        <f t="shared" si="3302"/>
        <v>0</v>
      </c>
      <c r="R143" s="160">
        <f t="shared" si="3303"/>
        <v>0</v>
      </c>
      <c r="S143" s="160">
        <f t="shared" si="3304"/>
        <v>0</v>
      </c>
      <c r="T143" s="161">
        <f t="shared" ref="T143:U143" si="3584">T142</f>
        <v>2</v>
      </c>
      <c r="U143" s="175">
        <f t="shared" si="3584"/>
        <v>1165</v>
      </c>
      <c r="V143" s="163" t="str">
        <f t="shared" si="3306"/>
        <v>1</v>
      </c>
      <c r="W143" s="164">
        <f t="shared" si="112"/>
        <v>1</v>
      </c>
      <c r="X143" s="165">
        <f t="shared" si="113"/>
        <v>0</v>
      </c>
      <c r="Y143" s="166"/>
      <c r="Z143" s="166"/>
      <c r="AA143" s="166"/>
      <c r="AB143" s="84"/>
      <c r="AC143" s="85"/>
      <c r="AD143" s="83" t="str">
        <f t="shared" si="114"/>
        <v>0</v>
      </c>
      <c r="AE143" s="167">
        <f t="shared" si="3307"/>
        <v>0</v>
      </c>
      <c r="AF143" s="168">
        <f t="shared" si="3308"/>
        <v>0</v>
      </c>
      <c r="AG143" s="168">
        <f t="shared" si="3309"/>
        <v>0</v>
      </c>
      <c r="AH143" s="168">
        <f t="shared" si="3310"/>
        <v>0</v>
      </c>
      <c r="AI143" s="168">
        <f t="shared" si="3311"/>
        <v>0</v>
      </c>
      <c r="AJ143" s="154">
        <f t="shared" ref="AJ143:AK143" si="3585">AJ142</f>
        <v>3</v>
      </c>
      <c r="AK143" s="173">
        <f t="shared" si="3585"/>
        <v>1166</v>
      </c>
      <c r="AL143" s="156" t="str">
        <f t="shared" si="3313"/>
        <v>1</v>
      </c>
      <c r="AM143" s="157">
        <f t="shared" si="122"/>
        <v>2</v>
      </c>
      <c r="AN143" s="158">
        <f t="shared" si="123"/>
        <v>0</v>
      </c>
      <c r="AO143" s="159"/>
      <c r="AP143" s="159"/>
      <c r="AQ143" s="159"/>
      <c r="AR143" s="78"/>
      <c r="AS143" s="79"/>
      <c r="AT143" s="77" t="str">
        <f t="shared" si="124"/>
        <v>0</v>
      </c>
      <c r="AU143" s="81">
        <f t="shared" si="3314"/>
        <v>0</v>
      </c>
      <c r="AV143" s="160">
        <f t="shared" si="3315"/>
        <v>0</v>
      </c>
      <c r="AW143" s="160">
        <f t="shared" si="3316"/>
        <v>0</v>
      </c>
      <c r="AX143" s="160">
        <f t="shared" si="3317"/>
        <v>0</v>
      </c>
      <c r="AY143" s="160">
        <f t="shared" si="3318"/>
        <v>0</v>
      </c>
      <c r="AZ143" s="161">
        <f t="shared" ref="AZ143:BA143" si="3586">AZ142</f>
        <v>4</v>
      </c>
      <c r="BA143" s="175">
        <f t="shared" si="3586"/>
        <v>1167</v>
      </c>
      <c r="BB143" s="163" t="str">
        <f t="shared" si="3320"/>
        <v>1</v>
      </c>
      <c r="BC143" s="164">
        <f t="shared" si="132"/>
        <v>4</v>
      </c>
      <c r="BD143" s="165">
        <f t="shared" si="133"/>
        <v>0</v>
      </c>
      <c r="BE143" s="166"/>
      <c r="BF143" s="166"/>
      <c r="BG143" s="166"/>
      <c r="BH143" s="84"/>
      <c r="BI143" s="85"/>
      <c r="BJ143" s="83" t="str">
        <f t="shared" si="134"/>
        <v>0</v>
      </c>
      <c r="BK143" s="167">
        <f t="shared" si="3321"/>
        <v>0</v>
      </c>
      <c r="BL143" s="168">
        <f t="shared" si="3322"/>
        <v>0</v>
      </c>
      <c r="BM143" s="168">
        <f t="shared" si="3323"/>
        <v>0</v>
      </c>
      <c r="BN143" s="168">
        <f t="shared" si="3324"/>
        <v>0</v>
      </c>
      <c r="BO143" s="168">
        <f t="shared" si="3325"/>
        <v>0</v>
      </c>
      <c r="BP143" s="154">
        <f t="shared" ref="BP143:BQ143" si="3587">BP142</f>
        <v>5</v>
      </c>
      <c r="BQ143" s="173">
        <f t="shared" si="3587"/>
        <v>1168</v>
      </c>
      <c r="BR143" s="156" t="str">
        <f t="shared" si="3327"/>
        <v>1</v>
      </c>
      <c r="BS143" s="157">
        <f t="shared" si="142"/>
        <v>4</v>
      </c>
      <c r="BT143" s="158">
        <f t="shared" si="143"/>
        <v>0</v>
      </c>
      <c r="BU143" s="159"/>
      <c r="BV143" s="159"/>
      <c r="BW143" s="159"/>
      <c r="BX143" s="78"/>
      <c r="BY143" s="79"/>
      <c r="BZ143" s="77" t="str">
        <f t="shared" si="144"/>
        <v>0</v>
      </c>
      <c r="CA143" s="81">
        <f t="shared" si="3328"/>
        <v>0</v>
      </c>
      <c r="CB143" s="160">
        <f t="shared" si="3329"/>
        <v>0</v>
      </c>
      <c r="CC143" s="160">
        <f t="shared" si="3330"/>
        <v>0</v>
      </c>
      <c r="CD143" s="160">
        <f t="shared" si="3331"/>
        <v>0</v>
      </c>
      <c r="CE143" s="160">
        <f t="shared" si="3332"/>
        <v>0</v>
      </c>
      <c r="CF143" s="161">
        <f t="shared" ref="CF143:CG143" si="3588">CF142</f>
        <v>6</v>
      </c>
      <c r="CG143" s="175">
        <f t="shared" si="3588"/>
        <v>1169</v>
      </c>
      <c r="CH143" s="163" t="str">
        <f t="shared" si="3334"/>
        <v>1</v>
      </c>
      <c r="CI143" s="164">
        <f t="shared" si="152"/>
        <v>2</v>
      </c>
      <c r="CJ143" s="165">
        <f t="shared" si="153"/>
        <v>0</v>
      </c>
      <c r="CK143" s="166"/>
      <c r="CL143" s="166"/>
      <c r="CM143" s="166"/>
      <c r="CN143" s="84"/>
      <c r="CO143" s="85"/>
      <c r="CP143" s="83" t="str">
        <f t="shared" si="154"/>
        <v>0</v>
      </c>
      <c r="CQ143" s="167">
        <f t="shared" si="3335"/>
        <v>0</v>
      </c>
      <c r="CR143" s="168">
        <f t="shared" si="3336"/>
        <v>0</v>
      </c>
      <c r="CS143" s="168">
        <f t="shared" si="3337"/>
        <v>0</v>
      </c>
      <c r="CT143" s="168">
        <f t="shared" si="3338"/>
        <v>0</v>
      </c>
      <c r="CU143" s="168">
        <f t="shared" si="3339"/>
        <v>0</v>
      </c>
      <c r="CV143" s="154">
        <f t="shared" ref="CV143:CW143" si="3589">CV142</f>
        <v>7</v>
      </c>
      <c r="CW143" s="173">
        <f t="shared" si="3589"/>
        <v>1170</v>
      </c>
      <c r="CX143" s="156" t="str">
        <f t="shared" si="3341"/>
        <v>1</v>
      </c>
      <c r="CY143" s="157">
        <f t="shared" si="162"/>
        <v>2</v>
      </c>
      <c r="CZ143" s="158">
        <f t="shared" si="163"/>
        <v>0</v>
      </c>
      <c r="DA143" s="159"/>
      <c r="DB143" s="159"/>
      <c r="DC143" s="159"/>
      <c r="DD143" s="78"/>
      <c r="DE143" s="79"/>
      <c r="DF143" s="77" t="str">
        <f t="shared" si="164"/>
        <v>0</v>
      </c>
      <c r="DG143" s="81">
        <f t="shared" si="3342"/>
        <v>0</v>
      </c>
      <c r="DH143" s="160">
        <f t="shared" si="3343"/>
        <v>0</v>
      </c>
      <c r="DI143" s="160">
        <f t="shared" si="3344"/>
        <v>0</v>
      </c>
      <c r="DJ143" s="160">
        <f t="shared" si="3345"/>
        <v>0</v>
      </c>
      <c r="DK143" s="160">
        <f t="shared" si="3346"/>
        <v>0</v>
      </c>
      <c r="DL143" s="161">
        <f t="shared" ref="DL143:DM143" si="3590">DL142</f>
        <v>8</v>
      </c>
      <c r="DM143" s="175">
        <f t="shared" si="3590"/>
        <v>1171</v>
      </c>
      <c r="DN143" s="163" t="str">
        <f t="shared" si="3348"/>
        <v>1</v>
      </c>
      <c r="DO143" s="164">
        <f t="shared" si="172"/>
        <v>2</v>
      </c>
      <c r="DP143" s="165">
        <f t="shared" si="173"/>
        <v>0</v>
      </c>
      <c r="DQ143" s="166"/>
      <c r="DR143" s="166"/>
      <c r="DS143" s="166"/>
      <c r="DT143" s="84"/>
      <c r="DU143" s="85"/>
      <c r="DV143" s="83" t="str">
        <f t="shared" si="174"/>
        <v>0</v>
      </c>
      <c r="DW143" s="167">
        <f t="shared" si="3349"/>
        <v>0</v>
      </c>
      <c r="DX143" s="168">
        <f t="shared" si="3350"/>
        <v>0</v>
      </c>
      <c r="DY143" s="168">
        <f t="shared" si="3351"/>
        <v>0</v>
      </c>
      <c r="DZ143" s="168">
        <f t="shared" si="3352"/>
        <v>0</v>
      </c>
      <c r="EA143" s="168">
        <f t="shared" si="3353"/>
        <v>0</v>
      </c>
      <c r="EB143" s="154">
        <f t="shared" ref="EB143:EC143" si="3591">EB142</f>
        <v>9</v>
      </c>
      <c r="EC143" s="173">
        <f t="shared" si="3591"/>
        <v>1172</v>
      </c>
      <c r="ED143" s="156" t="str">
        <f t="shared" si="3355"/>
        <v>1</v>
      </c>
      <c r="EE143" s="157">
        <f t="shared" si="182"/>
        <v>5</v>
      </c>
      <c r="EF143" s="169">
        <f t="shared" si="183"/>
        <v>0</v>
      </c>
      <c r="EG143" s="159"/>
      <c r="EH143" s="159"/>
      <c r="EI143" s="159"/>
      <c r="EJ143" s="78"/>
      <c r="EK143" s="79"/>
      <c r="EL143" s="77" t="str">
        <f t="shared" si="184"/>
        <v>0</v>
      </c>
      <c r="EM143" s="81">
        <f t="shared" si="3356"/>
        <v>0</v>
      </c>
      <c r="EN143" s="160">
        <f t="shared" si="3357"/>
        <v>0</v>
      </c>
      <c r="EO143" s="160">
        <f t="shared" si="3358"/>
        <v>0</v>
      </c>
      <c r="EP143" s="160">
        <f t="shared" si="3359"/>
        <v>0</v>
      </c>
      <c r="EQ143" s="160">
        <f t="shared" si="3360"/>
        <v>0</v>
      </c>
      <c r="ER143" s="161">
        <f t="shared" ref="ER143:ES143" si="3592">ER142</f>
        <v>10</v>
      </c>
      <c r="ES143" s="175">
        <f t="shared" si="3592"/>
        <v>1173</v>
      </c>
      <c r="ET143" s="163" t="str">
        <f t="shared" si="3362"/>
        <v>1</v>
      </c>
      <c r="EU143" s="164">
        <f t="shared" si="192"/>
        <v>19</v>
      </c>
      <c r="EV143" s="165">
        <f t="shared" si="193"/>
        <v>0</v>
      </c>
      <c r="EW143" s="166"/>
      <c r="EX143" s="166"/>
      <c r="EY143" s="166"/>
      <c r="EZ143" s="84"/>
      <c r="FA143" s="85"/>
      <c r="FB143" s="83" t="str">
        <f t="shared" si="194"/>
        <v>0</v>
      </c>
      <c r="FC143" s="167">
        <f t="shared" si="3363"/>
        <v>0</v>
      </c>
      <c r="FD143" s="168">
        <f t="shared" si="3364"/>
        <v>0</v>
      </c>
      <c r="FE143" s="168">
        <f t="shared" si="3365"/>
        <v>0</v>
      </c>
      <c r="FF143" s="168">
        <f t="shared" si="3366"/>
        <v>0</v>
      </c>
      <c r="FG143" s="168">
        <f t="shared" si="3367"/>
        <v>0</v>
      </c>
      <c r="FH143" s="154">
        <f t="shared" ref="FH143:FI143" si="3593">FH142</f>
        <v>11</v>
      </c>
      <c r="FI143" s="173">
        <f t="shared" si="3593"/>
        <v>1174</v>
      </c>
      <c r="FJ143" s="156" t="str">
        <f t="shared" si="3369"/>
        <v>1</v>
      </c>
      <c r="FK143" s="157">
        <f t="shared" si="202"/>
        <v>4</v>
      </c>
      <c r="FL143" s="158">
        <f t="shared" si="203"/>
        <v>0</v>
      </c>
      <c r="FM143" s="159"/>
      <c r="FN143" s="159"/>
      <c r="FO143" s="159"/>
      <c r="FP143" s="78"/>
      <c r="FQ143" s="79"/>
      <c r="FR143" s="77" t="str">
        <f t="shared" si="204"/>
        <v>0</v>
      </c>
      <c r="FS143" s="81">
        <f t="shared" si="3370"/>
        <v>0</v>
      </c>
      <c r="FT143" s="160">
        <f t="shared" si="3371"/>
        <v>0</v>
      </c>
      <c r="FU143" s="160">
        <f t="shared" si="3372"/>
        <v>0</v>
      </c>
      <c r="FV143" s="160">
        <f t="shared" si="3373"/>
        <v>0</v>
      </c>
      <c r="FW143" s="160">
        <f t="shared" si="3374"/>
        <v>0</v>
      </c>
      <c r="FX143" s="161">
        <f t="shared" ref="FX143:FY143" si="3594">FX142</f>
        <v>12</v>
      </c>
      <c r="FY143" s="175">
        <f t="shared" si="3594"/>
        <v>1175</v>
      </c>
      <c r="FZ143" s="163" t="str">
        <f t="shared" si="3376"/>
        <v>1</v>
      </c>
      <c r="GA143" s="164">
        <f t="shared" si="212"/>
        <v>2</v>
      </c>
      <c r="GB143" s="165">
        <f t="shared" si="213"/>
        <v>0</v>
      </c>
      <c r="GC143" s="166"/>
      <c r="GD143" s="166"/>
      <c r="GE143" s="166"/>
      <c r="GF143" s="84"/>
      <c r="GG143" s="85"/>
      <c r="GH143" s="83" t="str">
        <f t="shared" si="214"/>
        <v>0</v>
      </c>
      <c r="GI143" s="167">
        <f t="shared" si="3377"/>
        <v>0</v>
      </c>
      <c r="GJ143" s="168">
        <f t="shared" si="3378"/>
        <v>0</v>
      </c>
      <c r="GK143" s="168">
        <f t="shared" si="3379"/>
        <v>0</v>
      </c>
      <c r="GL143" s="168">
        <f t="shared" si="3380"/>
        <v>0</v>
      </c>
      <c r="GM143" s="168">
        <f t="shared" si="3381"/>
        <v>0</v>
      </c>
      <c r="GN143" s="154">
        <f t="shared" ref="GN143:GO143" si="3595">GN142</f>
        <v>13</v>
      </c>
      <c r="GO143" s="173">
        <f t="shared" si="3595"/>
        <v>1176</v>
      </c>
      <c r="GP143" s="156" t="str">
        <f t="shared" si="3383"/>
        <v>1</v>
      </c>
      <c r="GQ143" s="157">
        <f t="shared" si="222"/>
        <v>3</v>
      </c>
      <c r="GR143" s="158">
        <f t="shared" si="223"/>
        <v>0</v>
      </c>
      <c r="GS143" s="159"/>
      <c r="GT143" s="159"/>
      <c r="GU143" s="159"/>
      <c r="GV143" s="78"/>
      <c r="GW143" s="79"/>
      <c r="GX143" s="77" t="str">
        <f t="shared" si="224"/>
        <v>0</v>
      </c>
      <c r="GY143" s="81">
        <f t="shared" si="3384"/>
        <v>0</v>
      </c>
      <c r="GZ143" s="160">
        <f t="shared" si="3385"/>
        <v>0</v>
      </c>
      <c r="HA143" s="160">
        <f t="shared" si="3386"/>
        <v>0</v>
      </c>
      <c r="HB143" s="160">
        <f t="shared" si="3387"/>
        <v>0</v>
      </c>
      <c r="HC143" s="160">
        <f t="shared" si="3388"/>
        <v>0</v>
      </c>
      <c r="HD143" s="161">
        <f t="shared" ref="HD143:HE143" si="3596">HD142</f>
        <v>14</v>
      </c>
      <c r="HE143" s="175">
        <f t="shared" si="3596"/>
        <v>1177</v>
      </c>
      <c r="HF143" s="163" t="str">
        <f t="shared" si="3390"/>
        <v>1</v>
      </c>
      <c r="HG143" s="164">
        <f t="shared" si="232"/>
        <v>5</v>
      </c>
      <c r="HH143" s="165">
        <f t="shared" si="233"/>
        <v>0</v>
      </c>
      <c r="HI143" s="166"/>
      <c r="HJ143" s="166"/>
      <c r="HK143" s="166"/>
      <c r="HL143" s="84"/>
      <c r="HM143" s="85"/>
      <c r="HN143" s="83" t="str">
        <f t="shared" si="234"/>
        <v>0</v>
      </c>
      <c r="HO143" s="167">
        <f t="shared" si="3391"/>
        <v>0</v>
      </c>
      <c r="HP143" s="168">
        <f t="shared" si="3392"/>
        <v>0</v>
      </c>
      <c r="HQ143" s="168">
        <f t="shared" si="3393"/>
        <v>0</v>
      </c>
      <c r="HR143" s="168">
        <f t="shared" si="3394"/>
        <v>0</v>
      </c>
      <c r="HS143" s="168">
        <f t="shared" si="3395"/>
        <v>0</v>
      </c>
      <c r="HT143" s="154">
        <f t="shared" ref="HT143:HU143" si="3597">HT142</f>
        <v>15</v>
      </c>
      <c r="HU143" s="173">
        <f t="shared" si="3597"/>
        <v>1178</v>
      </c>
      <c r="HV143" s="156" t="str">
        <f t="shared" si="3397"/>
        <v>1</v>
      </c>
      <c r="HW143" s="157" t="str">
        <f t="shared" si="242"/>
        <v/>
      </c>
      <c r="HX143" s="169">
        <f t="shared" si="243"/>
        <v>0</v>
      </c>
      <c r="HY143" s="159"/>
      <c r="HZ143" s="159"/>
      <c r="IA143" s="159"/>
      <c r="IB143" s="160"/>
      <c r="IC143" s="160"/>
      <c r="ID143" s="160" t="str">
        <f t="shared" si="244"/>
        <v>0</v>
      </c>
      <c r="IE143" s="160">
        <f t="shared" si="3398"/>
        <v>0</v>
      </c>
      <c r="IF143" s="160">
        <f t="shared" si="3399"/>
        <v>0</v>
      </c>
      <c r="IG143" s="160">
        <f t="shared" si="3400"/>
        <v>0</v>
      </c>
      <c r="IH143" s="160">
        <f t="shared" si="3401"/>
        <v>0</v>
      </c>
      <c r="II143" s="160">
        <f t="shared" si="3402"/>
        <v>0</v>
      </c>
      <c r="IJ143" s="161">
        <f t="shared" ref="IJ143:IK143" si="3598">IJ142</f>
        <v>16</v>
      </c>
      <c r="IK143" s="175">
        <f t="shared" si="3598"/>
        <v>1179</v>
      </c>
      <c r="IL143" s="163" t="str">
        <f t="shared" si="3404"/>
        <v>1</v>
      </c>
      <c r="IM143" s="164" t="str">
        <f t="shared" si="252"/>
        <v/>
      </c>
      <c r="IN143" s="165">
        <f t="shared" si="253"/>
        <v>0</v>
      </c>
      <c r="IO143" s="166"/>
      <c r="IP143" s="166"/>
      <c r="IQ143" s="166"/>
      <c r="IR143" s="168"/>
      <c r="IS143" s="168"/>
      <c r="IT143" s="170" t="str">
        <f t="shared" si="254"/>
        <v>0</v>
      </c>
      <c r="IU143" s="170">
        <f t="shared" si="3405"/>
        <v>0</v>
      </c>
      <c r="IV143" s="168">
        <f t="shared" si="3406"/>
        <v>0</v>
      </c>
      <c r="IW143" s="168">
        <f t="shared" si="3407"/>
        <v>0</v>
      </c>
      <c r="IX143" s="168">
        <f t="shared" si="3408"/>
        <v>0</v>
      </c>
      <c r="IY143" s="168">
        <f t="shared" si="3409"/>
        <v>0</v>
      </c>
      <c r="IZ143" s="154">
        <f t="shared" ref="IZ143:JA143" si="3599">IZ142</f>
        <v>17</v>
      </c>
      <c r="JA143" s="173">
        <f t="shared" si="3599"/>
        <v>1180</v>
      </c>
      <c r="JB143" s="156" t="str">
        <f t="shared" si="3411"/>
        <v>1</v>
      </c>
      <c r="JC143" s="157" t="str">
        <f t="shared" si="262"/>
        <v/>
      </c>
      <c r="JD143" s="158">
        <f t="shared" si="263"/>
        <v>0</v>
      </c>
      <c r="JE143" s="159"/>
      <c r="JF143" s="159"/>
      <c r="JG143" s="159"/>
      <c r="JH143" s="160"/>
      <c r="JI143" s="160"/>
      <c r="JJ143" s="171" t="str">
        <f t="shared" si="264"/>
        <v>0</v>
      </c>
      <c r="JK143" s="171">
        <f t="shared" si="3412"/>
        <v>0</v>
      </c>
      <c r="JL143" s="160">
        <f t="shared" si="3413"/>
        <v>0</v>
      </c>
      <c r="JM143" s="160">
        <f t="shared" si="3414"/>
        <v>0</v>
      </c>
      <c r="JN143" s="160">
        <f t="shared" si="3415"/>
        <v>0</v>
      </c>
      <c r="JO143" s="160">
        <f t="shared" si="3416"/>
        <v>0</v>
      </c>
      <c r="JP143" s="161">
        <f t="shared" ref="JP143:JQ143" si="3600">JP142</f>
        <v>18</v>
      </c>
      <c r="JQ143" s="175">
        <f t="shared" si="3600"/>
        <v>1181</v>
      </c>
      <c r="JR143" s="163" t="str">
        <f t="shared" si="3418"/>
        <v>1</v>
      </c>
      <c r="JS143" s="164" t="str">
        <f t="shared" si="272"/>
        <v/>
      </c>
      <c r="JT143" s="165">
        <f t="shared" si="273"/>
        <v>0</v>
      </c>
      <c r="JU143" s="166"/>
      <c r="JV143" s="166"/>
      <c r="JW143" s="166"/>
      <c r="JX143" s="168"/>
      <c r="JY143" s="168"/>
      <c r="JZ143" s="170" t="str">
        <f t="shared" si="274"/>
        <v>0</v>
      </c>
      <c r="KA143" s="170">
        <f t="shared" si="3419"/>
        <v>0</v>
      </c>
      <c r="KB143" s="168">
        <f t="shared" si="3420"/>
        <v>0</v>
      </c>
      <c r="KC143" s="168">
        <f t="shared" si="3421"/>
        <v>0</v>
      </c>
      <c r="KD143" s="168">
        <f t="shared" si="3422"/>
        <v>0</v>
      </c>
      <c r="KE143" s="168">
        <f t="shared" si="3423"/>
        <v>0</v>
      </c>
      <c r="KF143" s="154">
        <f t="shared" ref="KF143:KG143" si="3601">KF142</f>
        <v>19</v>
      </c>
      <c r="KG143" s="173">
        <f t="shared" si="3601"/>
        <v>1182</v>
      </c>
      <c r="KH143" s="156" t="str">
        <f t="shared" si="3425"/>
        <v>1</v>
      </c>
      <c r="KI143" s="157" t="str">
        <f t="shared" si="282"/>
        <v/>
      </c>
      <c r="KJ143" s="158">
        <f t="shared" si="283"/>
        <v>0</v>
      </c>
      <c r="KK143" s="159"/>
      <c r="KL143" s="159"/>
      <c r="KM143" s="159"/>
      <c r="KN143" s="160"/>
      <c r="KO143" s="160"/>
      <c r="KP143" s="171" t="str">
        <f t="shared" si="284"/>
        <v>0</v>
      </c>
      <c r="KQ143" s="171">
        <f t="shared" si="3426"/>
        <v>0</v>
      </c>
      <c r="KR143" s="160">
        <f t="shared" si="3427"/>
        <v>0</v>
      </c>
      <c r="KS143" s="160">
        <f t="shared" si="3428"/>
        <v>0</v>
      </c>
      <c r="KT143" s="160">
        <f t="shared" si="3429"/>
        <v>0</v>
      </c>
      <c r="KU143" s="160">
        <f t="shared" si="3430"/>
        <v>0</v>
      </c>
      <c r="KV143" s="161">
        <f t="shared" ref="KV143:KW143" si="3602">KV142</f>
        <v>20</v>
      </c>
      <c r="KW143" s="175">
        <f t="shared" si="3602"/>
        <v>1183</v>
      </c>
      <c r="KX143" s="163" t="str">
        <f t="shared" si="3432"/>
        <v>1</v>
      </c>
      <c r="KY143" s="164" t="str">
        <f t="shared" si="292"/>
        <v/>
      </c>
      <c r="KZ143" s="165">
        <f t="shared" si="293"/>
        <v>0</v>
      </c>
      <c r="LA143" s="166"/>
      <c r="LB143" s="166"/>
      <c r="LC143" s="166"/>
      <c r="LD143" s="168"/>
      <c r="LE143" s="168"/>
      <c r="LF143" s="170" t="str">
        <f t="shared" si="294"/>
        <v>0</v>
      </c>
      <c r="LG143" s="170">
        <f t="shared" si="3433"/>
        <v>0</v>
      </c>
      <c r="LH143" s="168">
        <f t="shared" si="3434"/>
        <v>0</v>
      </c>
      <c r="LI143" s="168">
        <f t="shared" si="3435"/>
        <v>0</v>
      </c>
      <c r="LJ143" s="168">
        <f t="shared" si="3436"/>
        <v>0</v>
      </c>
      <c r="LK143" s="168">
        <f t="shared" si="3437"/>
        <v>0</v>
      </c>
      <c r="LL143" s="172"/>
      <c r="LM143" s="172"/>
      <c r="LN143" s="168" t="str">
        <f t="shared" si="3438"/>
        <v>#REF!</v>
      </c>
      <c r="LO143" s="168" t="str">
        <f t="shared" si="3439"/>
        <v>#REF!</v>
      </c>
      <c r="LP143" s="168" t="str">
        <f t="shared" si="3440"/>
        <v>#REF!</v>
      </c>
      <c r="LQ143" s="168" t="str">
        <f t="shared" si="3441"/>
        <v>#REF!</v>
      </c>
    </row>
    <row r="144" ht="15.75" customHeight="1">
      <c r="A144" s="151">
        <v>46245.0</v>
      </c>
      <c r="B144" s="152" t="s">
        <v>33</v>
      </c>
      <c r="C144" s="153">
        <f t="shared" si="99"/>
        <v>0</v>
      </c>
      <c r="D144" s="154">
        <f t="shared" ref="D144:E144" si="3603">D143</f>
        <v>1</v>
      </c>
      <c r="E144" s="173">
        <f t="shared" si="3603"/>
        <v>1164</v>
      </c>
      <c r="F144" s="156" t="str">
        <f t="shared" si="3543"/>
        <v>1</v>
      </c>
      <c r="G144" s="157">
        <f t="shared" si="102"/>
        <v>1</v>
      </c>
      <c r="H144" s="158">
        <f t="shared" si="103"/>
        <v>0</v>
      </c>
      <c r="I144" s="159"/>
      <c r="J144" s="159"/>
      <c r="K144" s="159"/>
      <c r="L144" s="78"/>
      <c r="M144" s="79"/>
      <c r="N144" s="77" t="str">
        <f t="shared" si="104"/>
        <v>0</v>
      </c>
      <c r="O144" s="81">
        <f t="shared" si="3300"/>
        <v>0</v>
      </c>
      <c r="P144" s="160">
        <f t="shared" si="3301"/>
        <v>0</v>
      </c>
      <c r="Q144" s="160">
        <f t="shared" si="3302"/>
        <v>0</v>
      </c>
      <c r="R144" s="160">
        <f t="shared" si="3303"/>
        <v>0</v>
      </c>
      <c r="S144" s="160">
        <f t="shared" si="3304"/>
        <v>0</v>
      </c>
      <c r="T144" s="161">
        <f t="shared" ref="T144:U144" si="3604">T143</f>
        <v>2</v>
      </c>
      <c r="U144" s="175">
        <f t="shared" si="3604"/>
        <v>1165</v>
      </c>
      <c r="V144" s="163" t="str">
        <f t="shared" si="3306"/>
        <v>1</v>
      </c>
      <c r="W144" s="164">
        <f t="shared" si="112"/>
        <v>1</v>
      </c>
      <c r="X144" s="165">
        <f t="shared" si="113"/>
        <v>0</v>
      </c>
      <c r="Y144" s="166"/>
      <c r="Z144" s="166"/>
      <c r="AA144" s="166"/>
      <c r="AB144" s="84"/>
      <c r="AC144" s="85"/>
      <c r="AD144" s="83" t="str">
        <f t="shared" si="114"/>
        <v>0</v>
      </c>
      <c r="AE144" s="167">
        <f t="shared" si="3307"/>
        <v>0</v>
      </c>
      <c r="AF144" s="168">
        <f t="shared" si="3308"/>
        <v>0</v>
      </c>
      <c r="AG144" s="168">
        <f t="shared" si="3309"/>
        <v>0</v>
      </c>
      <c r="AH144" s="168">
        <f t="shared" si="3310"/>
        <v>0</v>
      </c>
      <c r="AI144" s="168">
        <f t="shared" si="3311"/>
        <v>0</v>
      </c>
      <c r="AJ144" s="154">
        <f t="shared" ref="AJ144:AK144" si="3605">AJ143</f>
        <v>3</v>
      </c>
      <c r="AK144" s="173">
        <f t="shared" si="3605"/>
        <v>1166</v>
      </c>
      <c r="AL144" s="156" t="str">
        <f t="shared" si="3313"/>
        <v>1</v>
      </c>
      <c r="AM144" s="157">
        <f t="shared" si="122"/>
        <v>2</v>
      </c>
      <c r="AN144" s="158">
        <f t="shared" si="123"/>
        <v>0</v>
      </c>
      <c r="AO144" s="159"/>
      <c r="AP144" s="159"/>
      <c r="AQ144" s="159"/>
      <c r="AR144" s="78"/>
      <c r="AS144" s="79"/>
      <c r="AT144" s="77" t="str">
        <f t="shared" si="124"/>
        <v>0</v>
      </c>
      <c r="AU144" s="81">
        <f t="shared" si="3314"/>
        <v>0</v>
      </c>
      <c r="AV144" s="160">
        <f t="shared" si="3315"/>
        <v>0</v>
      </c>
      <c r="AW144" s="160">
        <f t="shared" si="3316"/>
        <v>0</v>
      </c>
      <c r="AX144" s="160">
        <f t="shared" si="3317"/>
        <v>0</v>
      </c>
      <c r="AY144" s="160">
        <f t="shared" si="3318"/>
        <v>0</v>
      </c>
      <c r="AZ144" s="161">
        <f t="shared" ref="AZ144:BA144" si="3606">AZ143</f>
        <v>4</v>
      </c>
      <c r="BA144" s="175">
        <f t="shared" si="3606"/>
        <v>1167</v>
      </c>
      <c r="BB144" s="163" t="str">
        <f t="shared" si="3320"/>
        <v>1</v>
      </c>
      <c r="BC144" s="164">
        <f t="shared" si="132"/>
        <v>4</v>
      </c>
      <c r="BD144" s="165">
        <f t="shared" si="133"/>
        <v>0</v>
      </c>
      <c r="BE144" s="166"/>
      <c r="BF144" s="166"/>
      <c r="BG144" s="166"/>
      <c r="BH144" s="84"/>
      <c r="BI144" s="85"/>
      <c r="BJ144" s="83" t="str">
        <f t="shared" si="134"/>
        <v>0</v>
      </c>
      <c r="BK144" s="167">
        <f t="shared" si="3321"/>
        <v>0</v>
      </c>
      <c r="BL144" s="168">
        <f t="shared" si="3322"/>
        <v>0</v>
      </c>
      <c r="BM144" s="168">
        <f t="shared" si="3323"/>
        <v>0</v>
      </c>
      <c r="BN144" s="168">
        <f t="shared" si="3324"/>
        <v>0</v>
      </c>
      <c r="BO144" s="168">
        <f t="shared" si="3325"/>
        <v>0</v>
      </c>
      <c r="BP144" s="154">
        <f t="shared" ref="BP144:BQ144" si="3607">BP143</f>
        <v>5</v>
      </c>
      <c r="BQ144" s="173">
        <f t="shared" si="3607"/>
        <v>1168</v>
      </c>
      <c r="BR144" s="156" t="str">
        <f t="shared" si="3327"/>
        <v>1</v>
      </c>
      <c r="BS144" s="157">
        <f t="shared" si="142"/>
        <v>4</v>
      </c>
      <c r="BT144" s="158">
        <f t="shared" si="143"/>
        <v>0</v>
      </c>
      <c r="BU144" s="159"/>
      <c r="BV144" s="159"/>
      <c r="BW144" s="159"/>
      <c r="BX144" s="78"/>
      <c r="BY144" s="79"/>
      <c r="BZ144" s="77" t="str">
        <f t="shared" si="144"/>
        <v>0</v>
      </c>
      <c r="CA144" s="81">
        <f t="shared" si="3328"/>
        <v>0</v>
      </c>
      <c r="CB144" s="160">
        <f t="shared" si="3329"/>
        <v>0</v>
      </c>
      <c r="CC144" s="160">
        <f t="shared" si="3330"/>
        <v>0</v>
      </c>
      <c r="CD144" s="160">
        <f t="shared" si="3331"/>
        <v>0</v>
      </c>
      <c r="CE144" s="160">
        <f t="shared" si="3332"/>
        <v>0</v>
      </c>
      <c r="CF144" s="161">
        <f t="shared" ref="CF144:CG144" si="3608">CF143</f>
        <v>6</v>
      </c>
      <c r="CG144" s="175">
        <f t="shared" si="3608"/>
        <v>1169</v>
      </c>
      <c r="CH144" s="163" t="str">
        <f t="shared" si="3334"/>
        <v>1</v>
      </c>
      <c r="CI144" s="164">
        <f t="shared" si="152"/>
        <v>2</v>
      </c>
      <c r="CJ144" s="165">
        <f t="shared" si="153"/>
        <v>0</v>
      </c>
      <c r="CK144" s="166"/>
      <c r="CL144" s="166"/>
      <c r="CM144" s="166"/>
      <c r="CN144" s="84"/>
      <c r="CO144" s="85"/>
      <c r="CP144" s="83" t="str">
        <f t="shared" si="154"/>
        <v>0</v>
      </c>
      <c r="CQ144" s="167">
        <f t="shared" si="3335"/>
        <v>0</v>
      </c>
      <c r="CR144" s="168">
        <f t="shared" si="3336"/>
        <v>0</v>
      </c>
      <c r="CS144" s="168">
        <f t="shared" si="3337"/>
        <v>0</v>
      </c>
      <c r="CT144" s="168">
        <f t="shared" si="3338"/>
        <v>0</v>
      </c>
      <c r="CU144" s="168">
        <f t="shared" si="3339"/>
        <v>0</v>
      </c>
      <c r="CV144" s="154">
        <f t="shared" ref="CV144:CW144" si="3609">CV143</f>
        <v>7</v>
      </c>
      <c r="CW144" s="173">
        <f t="shared" si="3609"/>
        <v>1170</v>
      </c>
      <c r="CX144" s="156" t="str">
        <f t="shared" si="3341"/>
        <v>1</v>
      </c>
      <c r="CY144" s="157">
        <f t="shared" si="162"/>
        <v>2</v>
      </c>
      <c r="CZ144" s="158">
        <f t="shared" si="163"/>
        <v>0</v>
      </c>
      <c r="DA144" s="159"/>
      <c r="DB144" s="159"/>
      <c r="DC144" s="159"/>
      <c r="DD144" s="78"/>
      <c r="DE144" s="79"/>
      <c r="DF144" s="77" t="str">
        <f t="shared" si="164"/>
        <v>0</v>
      </c>
      <c r="DG144" s="81">
        <f t="shared" si="3342"/>
        <v>0</v>
      </c>
      <c r="DH144" s="160">
        <f t="shared" si="3343"/>
        <v>0</v>
      </c>
      <c r="DI144" s="160">
        <f t="shared" si="3344"/>
        <v>0</v>
      </c>
      <c r="DJ144" s="160">
        <f t="shared" si="3345"/>
        <v>0</v>
      </c>
      <c r="DK144" s="160">
        <f t="shared" si="3346"/>
        <v>0</v>
      </c>
      <c r="DL144" s="161">
        <f t="shared" ref="DL144:DM144" si="3610">DL143</f>
        <v>8</v>
      </c>
      <c r="DM144" s="175">
        <f t="shared" si="3610"/>
        <v>1171</v>
      </c>
      <c r="DN144" s="163" t="str">
        <f t="shared" si="3348"/>
        <v>1</v>
      </c>
      <c r="DO144" s="164">
        <f t="shared" si="172"/>
        <v>2</v>
      </c>
      <c r="DP144" s="165">
        <f t="shared" si="173"/>
        <v>0</v>
      </c>
      <c r="DQ144" s="166"/>
      <c r="DR144" s="166"/>
      <c r="DS144" s="166"/>
      <c r="DT144" s="84"/>
      <c r="DU144" s="85"/>
      <c r="DV144" s="83" t="str">
        <f t="shared" si="174"/>
        <v>0</v>
      </c>
      <c r="DW144" s="167">
        <f t="shared" si="3349"/>
        <v>0</v>
      </c>
      <c r="DX144" s="168">
        <f t="shared" si="3350"/>
        <v>0</v>
      </c>
      <c r="DY144" s="168">
        <f t="shared" si="3351"/>
        <v>0</v>
      </c>
      <c r="DZ144" s="168">
        <f t="shared" si="3352"/>
        <v>0</v>
      </c>
      <c r="EA144" s="168">
        <f t="shared" si="3353"/>
        <v>0</v>
      </c>
      <c r="EB144" s="154">
        <f t="shared" ref="EB144:EC144" si="3611">EB143</f>
        <v>9</v>
      </c>
      <c r="EC144" s="173">
        <f t="shared" si="3611"/>
        <v>1172</v>
      </c>
      <c r="ED144" s="156" t="str">
        <f t="shared" si="3355"/>
        <v>1</v>
      </c>
      <c r="EE144" s="157">
        <f t="shared" si="182"/>
        <v>5</v>
      </c>
      <c r="EF144" s="169">
        <f t="shared" si="183"/>
        <v>0</v>
      </c>
      <c r="EG144" s="159"/>
      <c r="EH144" s="159"/>
      <c r="EI144" s="159"/>
      <c r="EJ144" s="78"/>
      <c r="EK144" s="79"/>
      <c r="EL144" s="77" t="str">
        <f t="shared" si="184"/>
        <v>0</v>
      </c>
      <c r="EM144" s="81">
        <f t="shared" si="3356"/>
        <v>0</v>
      </c>
      <c r="EN144" s="160">
        <f t="shared" si="3357"/>
        <v>0</v>
      </c>
      <c r="EO144" s="160">
        <f t="shared" si="3358"/>
        <v>0</v>
      </c>
      <c r="EP144" s="160">
        <f t="shared" si="3359"/>
        <v>0</v>
      </c>
      <c r="EQ144" s="160">
        <f t="shared" si="3360"/>
        <v>0</v>
      </c>
      <c r="ER144" s="161">
        <f t="shared" ref="ER144:ES144" si="3612">ER143</f>
        <v>10</v>
      </c>
      <c r="ES144" s="175">
        <f t="shared" si="3612"/>
        <v>1173</v>
      </c>
      <c r="ET144" s="163" t="str">
        <f t="shared" si="3362"/>
        <v>1</v>
      </c>
      <c r="EU144" s="164">
        <f t="shared" si="192"/>
        <v>19</v>
      </c>
      <c r="EV144" s="165">
        <f t="shared" si="193"/>
        <v>0</v>
      </c>
      <c r="EW144" s="166"/>
      <c r="EX144" s="166"/>
      <c r="EY144" s="166"/>
      <c r="EZ144" s="84"/>
      <c r="FA144" s="85"/>
      <c r="FB144" s="83" t="str">
        <f t="shared" si="194"/>
        <v>0</v>
      </c>
      <c r="FC144" s="167">
        <f t="shared" si="3363"/>
        <v>0</v>
      </c>
      <c r="FD144" s="168">
        <f t="shared" si="3364"/>
        <v>0</v>
      </c>
      <c r="FE144" s="168">
        <f t="shared" si="3365"/>
        <v>0</v>
      </c>
      <c r="FF144" s="168">
        <f t="shared" si="3366"/>
        <v>0</v>
      </c>
      <c r="FG144" s="168">
        <f t="shared" si="3367"/>
        <v>0</v>
      </c>
      <c r="FH144" s="154">
        <f t="shared" ref="FH144:FI144" si="3613">FH143</f>
        <v>11</v>
      </c>
      <c r="FI144" s="173">
        <f t="shared" si="3613"/>
        <v>1174</v>
      </c>
      <c r="FJ144" s="156" t="str">
        <f t="shared" si="3369"/>
        <v>1</v>
      </c>
      <c r="FK144" s="157">
        <f t="shared" si="202"/>
        <v>4</v>
      </c>
      <c r="FL144" s="158">
        <f t="shared" si="203"/>
        <v>0</v>
      </c>
      <c r="FM144" s="159"/>
      <c r="FN144" s="159"/>
      <c r="FO144" s="159"/>
      <c r="FP144" s="78"/>
      <c r="FQ144" s="79"/>
      <c r="FR144" s="77" t="str">
        <f t="shared" si="204"/>
        <v>0</v>
      </c>
      <c r="FS144" s="81">
        <f t="shared" si="3370"/>
        <v>0</v>
      </c>
      <c r="FT144" s="160">
        <f t="shared" si="3371"/>
        <v>0</v>
      </c>
      <c r="FU144" s="160">
        <f t="shared" si="3372"/>
        <v>0</v>
      </c>
      <c r="FV144" s="160">
        <f t="shared" si="3373"/>
        <v>0</v>
      </c>
      <c r="FW144" s="160">
        <f t="shared" si="3374"/>
        <v>0</v>
      </c>
      <c r="FX144" s="161">
        <f t="shared" ref="FX144:FY144" si="3614">FX143</f>
        <v>12</v>
      </c>
      <c r="FY144" s="175">
        <f t="shared" si="3614"/>
        <v>1175</v>
      </c>
      <c r="FZ144" s="163" t="str">
        <f t="shared" si="3376"/>
        <v>1</v>
      </c>
      <c r="GA144" s="164">
        <f t="shared" si="212"/>
        <v>2</v>
      </c>
      <c r="GB144" s="165">
        <f t="shared" si="213"/>
        <v>0</v>
      </c>
      <c r="GC144" s="166"/>
      <c r="GD144" s="166"/>
      <c r="GE144" s="166"/>
      <c r="GF144" s="84"/>
      <c r="GG144" s="85"/>
      <c r="GH144" s="83" t="str">
        <f t="shared" si="214"/>
        <v>0</v>
      </c>
      <c r="GI144" s="167">
        <f t="shared" si="3377"/>
        <v>0</v>
      </c>
      <c r="GJ144" s="168">
        <f t="shared" si="3378"/>
        <v>0</v>
      </c>
      <c r="GK144" s="168">
        <f t="shared" si="3379"/>
        <v>0</v>
      </c>
      <c r="GL144" s="168">
        <f t="shared" si="3380"/>
        <v>0</v>
      </c>
      <c r="GM144" s="168">
        <f t="shared" si="3381"/>
        <v>0</v>
      </c>
      <c r="GN144" s="154">
        <f t="shared" ref="GN144:GO144" si="3615">GN143</f>
        <v>13</v>
      </c>
      <c r="GO144" s="173">
        <f t="shared" si="3615"/>
        <v>1176</v>
      </c>
      <c r="GP144" s="156" t="str">
        <f t="shared" si="3383"/>
        <v>1</v>
      </c>
      <c r="GQ144" s="157">
        <f t="shared" si="222"/>
        <v>3</v>
      </c>
      <c r="GR144" s="158">
        <f t="shared" si="223"/>
        <v>0</v>
      </c>
      <c r="GS144" s="159"/>
      <c r="GT144" s="159"/>
      <c r="GU144" s="159"/>
      <c r="GV144" s="78"/>
      <c r="GW144" s="79"/>
      <c r="GX144" s="77" t="str">
        <f t="shared" si="224"/>
        <v>0</v>
      </c>
      <c r="GY144" s="81">
        <f t="shared" si="3384"/>
        <v>0</v>
      </c>
      <c r="GZ144" s="160">
        <f t="shared" si="3385"/>
        <v>0</v>
      </c>
      <c r="HA144" s="160">
        <f t="shared" si="3386"/>
        <v>0</v>
      </c>
      <c r="HB144" s="160">
        <f t="shared" si="3387"/>
        <v>0</v>
      </c>
      <c r="HC144" s="160">
        <f t="shared" si="3388"/>
        <v>0</v>
      </c>
      <c r="HD144" s="161">
        <f t="shared" ref="HD144:HE144" si="3616">HD143</f>
        <v>14</v>
      </c>
      <c r="HE144" s="175">
        <f t="shared" si="3616"/>
        <v>1177</v>
      </c>
      <c r="HF144" s="163" t="str">
        <f t="shared" si="3390"/>
        <v>1</v>
      </c>
      <c r="HG144" s="164">
        <f t="shared" si="232"/>
        <v>5</v>
      </c>
      <c r="HH144" s="165">
        <f t="shared" si="233"/>
        <v>0</v>
      </c>
      <c r="HI144" s="166"/>
      <c r="HJ144" s="166"/>
      <c r="HK144" s="166"/>
      <c r="HL144" s="84"/>
      <c r="HM144" s="85"/>
      <c r="HN144" s="83" t="str">
        <f t="shared" si="234"/>
        <v>0</v>
      </c>
      <c r="HO144" s="167">
        <f t="shared" si="3391"/>
        <v>0</v>
      </c>
      <c r="HP144" s="168">
        <f t="shared" si="3392"/>
        <v>0</v>
      </c>
      <c r="HQ144" s="168">
        <f t="shared" si="3393"/>
        <v>0</v>
      </c>
      <c r="HR144" s="168">
        <f t="shared" si="3394"/>
        <v>0</v>
      </c>
      <c r="HS144" s="168">
        <f t="shared" si="3395"/>
        <v>0</v>
      </c>
      <c r="HT144" s="154">
        <f t="shared" ref="HT144:HU144" si="3617">HT143</f>
        <v>15</v>
      </c>
      <c r="HU144" s="173">
        <f t="shared" si="3617"/>
        <v>1178</v>
      </c>
      <c r="HV144" s="156" t="str">
        <f t="shared" si="3397"/>
        <v>1</v>
      </c>
      <c r="HW144" s="157" t="str">
        <f t="shared" si="242"/>
        <v/>
      </c>
      <c r="HX144" s="169">
        <f t="shared" si="243"/>
        <v>0</v>
      </c>
      <c r="HY144" s="159"/>
      <c r="HZ144" s="159"/>
      <c r="IA144" s="159"/>
      <c r="IB144" s="160"/>
      <c r="IC144" s="160"/>
      <c r="ID144" s="160" t="str">
        <f t="shared" si="244"/>
        <v>0</v>
      </c>
      <c r="IE144" s="160">
        <f t="shared" si="3398"/>
        <v>0</v>
      </c>
      <c r="IF144" s="160">
        <f t="shared" si="3399"/>
        <v>0</v>
      </c>
      <c r="IG144" s="160">
        <f t="shared" si="3400"/>
        <v>0</v>
      </c>
      <c r="IH144" s="160">
        <f t="shared" si="3401"/>
        <v>0</v>
      </c>
      <c r="II144" s="160">
        <f t="shared" si="3402"/>
        <v>0</v>
      </c>
      <c r="IJ144" s="161">
        <f t="shared" ref="IJ144:IK144" si="3618">IJ143</f>
        <v>16</v>
      </c>
      <c r="IK144" s="175">
        <f t="shared" si="3618"/>
        <v>1179</v>
      </c>
      <c r="IL144" s="163" t="str">
        <f t="shared" si="3404"/>
        <v>1</v>
      </c>
      <c r="IM144" s="164" t="str">
        <f t="shared" si="252"/>
        <v/>
      </c>
      <c r="IN144" s="165">
        <f t="shared" si="253"/>
        <v>0</v>
      </c>
      <c r="IO144" s="166"/>
      <c r="IP144" s="166"/>
      <c r="IQ144" s="166"/>
      <c r="IR144" s="168"/>
      <c r="IS144" s="168"/>
      <c r="IT144" s="170" t="str">
        <f t="shared" si="254"/>
        <v>0</v>
      </c>
      <c r="IU144" s="170">
        <f t="shared" si="3405"/>
        <v>0</v>
      </c>
      <c r="IV144" s="168">
        <f t="shared" si="3406"/>
        <v>0</v>
      </c>
      <c r="IW144" s="168">
        <f t="shared" si="3407"/>
        <v>0</v>
      </c>
      <c r="IX144" s="168">
        <f t="shared" si="3408"/>
        <v>0</v>
      </c>
      <c r="IY144" s="168">
        <f t="shared" si="3409"/>
        <v>0</v>
      </c>
      <c r="IZ144" s="154">
        <f t="shared" ref="IZ144:JA144" si="3619">IZ143</f>
        <v>17</v>
      </c>
      <c r="JA144" s="173">
        <f t="shared" si="3619"/>
        <v>1180</v>
      </c>
      <c r="JB144" s="156" t="str">
        <f t="shared" si="3411"/>
        <v>1</v>
      </c>
      <c r="JC144" s="157" t="str">
        <f t="shared" si="262"/>
        <v/>
      </c>
      <c r="JD144" s="158">
        <f t="shared" si="263"/>
        <v>0</v>
      </c>
      <c r="JE144" s="159"/>
      <c r="JF144" s="159"/>
      <c r="JG144" s="159"/>
      <c r="JH144" s="160"/>
      <c r="JI144" s="160"/>
      <c r="JJ144" s="171" t="str">
        <f t="shared" si="264"/>
        <v>0</v>
      </c>
      <c r="JK144" s="171">
        <f t="shared" si="3412"/>
        <v>0</v>
      </c>
      <c r="JL144" s="160">
        <f t="shared" si="3413"/>
        <v>0</v>
      </c>
      <c r="JM144" s="160">
        <f t="shared" si="3414"/>
        <v>0</v>
      </c>
      <c r="JN144" s="160">
        <f t="shared" si="3415"/>
        <v>0</v>
      </c>
      <c r="JO144" s="160">
        <f t="shared" si="3416"/>
        <v>0</v>
      </c>
      <c r="JP144" s="161">
        <f t="shared" ref="JP144:JQ144" si="3620">JP143</f>
        <v>18</v>
      </c>
      <c r="JQ144" s="175">
        <f t="shared" si="3620"/>
        <v>1181</v>
      </c>
      <c r="JR144" s="163" t="str">
        <f t="shared" si="3418"/>
        <v>1</v>
      </c>
      <c r="JS144" s="164" t="str">
        <f t="shared" si="272"/>
        <v/>
      </c>
      <c r="JT144" s="165">
        <f t="shared" si="273"/>
        <v>0</v>
      </c>
      <c r="JU144" s="166"/>
      <c r="JV144" s="166"/>
      <c r="JW144" s="166"/>
      <c r="JX144" s="168"/>
      <c r="JY144" s="168"/>
      <c r="JZ144" s="170" t="str">
        <f t="shared" si="274"/>
        <v>0</v>
      </c>
      <c r="KA144" s="170">
        <f t="shared" si="3419"/>
        <v>0</v>
      </c>
      <c r="KB144" s="168">
        <f t="shared" si="3420"/>
        <v>0</v>
      </c>
      <c r="KC144" s="168">
        <f t="shared" si="3421"/>
        <v>0</v>
      </c>
      <c r="KD144" s="168">
        <f t="shared" si="3422"/>
        <v>0</v>
      </c>
      <c r="KE144" s="168">
        <f t="shared" si="3423"/>
        <v>0</v>
      </c>
      <c r="KF144" s="154">
        <f t="shared" ref="KF144:KG144" si="3621">KF143</f>
        <v>19</v>
      </c>
      <c r="KG144" s="173">
        <f t="shared" si="3621"/>
        <v>1182</v>
      </c>
      <c r="KH144" s="156" t="str">
        <f t="shared" si="3425"/>
        <v>1</v>
      </c>
      <c r="KI144" s="157" t="str">
        <f t="shared" si="282"/>
        <v/>
      </c>
      <c r="KJ144" s="158">
        <f t="shared" si="283"/>
        <v>0</v>
      </c>
      <c r="KK144" s="159"/>
      <c r="KL144" s="159"/>
      <c r="KM144" s="159"/>
      <c r="KN144" s="160"/>
      <c r="KO144" s="160"/>
      <c r="KP144" s="171" t="str">
        <f t="shared" si="284"/>
        <v>0</v>
      </c>
      <c r="KQ144" s="171">
        <f t="shared" si="3426"/>
        <v>0</v>
      </c>
      <c r="KR144" s="160">
        <f t="shared" si="3427"/>
        <v>0</v>
      </c>
      <c r="KS144" s="160">
        <f t="shared" si="3428"/>
        <v>0</v>
      </c>
      <c r="KT144" s="160">
        <f t="shared" si="3429"/>
        <v>0</v>
      </c>
      <c r="KU144" s="160">
        <f t="shared" si="3430"/>
        <v>0</v>
      </c>
      <c r="KV144" s="161">
        <f t="shared" ref="KV144:KW144" si="3622">KV143</f>
        <v>20</v>
      </c>
      <c r="KW144" s="175">
        <f t="shared" si="3622"/>
        <v>1183</v>
      </c>
      <c r="KX144" s="163" t="str">
        <f t="shared" si="3432"/>
        <v>1</v>
      </c>
      <c r="KY144" s="164" t="str">
        <f t="shared" si="292"/>
        <v/>
      </c>
      <c r="KZ144" s="165">
        <f t="shared" si="293"/>
        <v>0</v>
      </c>
      <c r="LA144" s="166"/>
      <c r="LB144" s="166"/>
      <c r="LC144" s="166"/>
      <c r="LD144" s="168"/>
      <c r="LE144" s="168"/>
      <c r="LF144" s="170" t="str">
        <f t="shared" si="294"/>
        <v>0</v>
      </c>
      <c r="LG144" s="170">
        <f t="shared" si="3433"/>
        <v>0</v>
      </c>
      <c r="LH144" s="168">
        <f t="shared" si="3434"/>
        <v>0</v>
      </c>
      <c r="LI144" s="168">
        <f t="shared" si="3435"/>
        <v>0</v>
      </c>
      <c r="LJ144" s="168">
        <f t="shared" si="3436"/>
        <v>0</v>
      </c>
      <c r="LK144" s="168">
        <f t="shared" si="3437"/>
        <v>0</v>
      </c>
      <c r="LL144" s="172"/>
      <c r="LM144" s="172"/>
      <c r="LN144" s="168" t="str">
        <f t="shared" si="3438"/>
        <v>#REF!</v>
      </c>
      <c r="LO144" s="168" t="str">
        <f t="shared" si="3439"/>
        <v>#REF!</v>
      </c>
      <c r="LP144" s="168" t="str">
        <f t="shared" si="3440"/>
        <v>#REF!</v>
      </c>
      <c r="LQ144" s="168" t="str">
        <f t="shared" si="3441"/>
        <v>#REF!</v>
      </c>
    </row>
    <row r="145" ht="15.75" customHeight="1">
      <c r="A145" s="151">
        <v>46246.0</v>
      </c>
      <c r="B145" s="152" t="s">
        <v>27</v>
      </c>
      <c r="C145" s="153">
        <f t="shared" si="99"/>
        <v>0</v>
      </c>
      <c r="D145" s="154">
        <f t="shared" ref="D145:E145" si="3623">D144</f>
        <v>1</v>
      </c>
      <c r="E145" s="173">
        <f t="shared" si="3623"/>
        <v>1164</v>
      </c>
      <c r="F145" s="156" t="str">
        <f t="shared" si="3543"/>
        <v>1</v>
      </c>
      <c r="G145" s="157">
        <f t="shared" si="102"/>
        <v>1</v>
      </c>
      <c r="H145" s="158">
        <f t="shared" si="103"/>
        <v>0</v>
      </c>
      <c r="I145" s="159"/>
      <c r="J145" s="159"/>
      <c r="K145" s="159"/>
      <c r="L145" s="78"/>
      <c r="M145" s="79"/>
      <c r="N145" s="77" t="str">
        <f t="shared" si="104"/>
        <v>0</v>
      </c>
      <c r="O145" s="81">
        <f t="shared" si="3300"/>
        <v>0</v>
      </c>
      <c r="P145" s="160">
        <f t="shared" si="3301"/>
        <v>0</v>
      </c>
      <c r="Q145" s="160">
        <f t="shared" si="3302"/>
        <v>0</v>
      </c>
      <c r="R145" s="160">
        <f t="shared" si="3303"/>
        <v>0</v>
      </c>
      <c r="S145" s="160">
        <f t="shared" si="3304"/>
        <v>0</v>
      </c>
      <c r="T145" s="161">
        <f t="shared" ref="T145:U145" si="3624">T144</f>
        <v>2</v>
      </c>
      <c r="U145" s="175">
        <f t="shared" si="3624"/>
        <v>1165</v>
      </c>
      <c r="V145" s="163" t="str">
        <f t="shared" si="3306"/>
        <v>1</v>
      </c>
      <c r="W145" s="164">
        <f t="shared" si="112"/>
        <v>1</v>
      </c>
      <c r="X145" s="165">
        <f t="shared" si="113"/>
        <v>0</v>
      </c>
      <c r="Y145" s="166"/>
      <c r="Z145" s="166"/>
      <c r="AA145" s="166"/>
      <c r="AB145" s="84"/>
      <c r="AC145" s="85"/>
      <c r="AD145" s="83" t="str">
        <f t="shared" si="114"/>
        <v>0</v>
      </c>
      <c r="AE145" s="167">
        <f t="shared" si="3307"/>
        <v>0</v>
      </c>
      <c r="AF145" s="168">
        <f t="shared" si="3308"/>
        <v>0</v>
      </c>
      <c r="AG145" s="168">
        <f t="shared" si="3309"/>
        <v>0</v>
      </c>
      <c r="AH145" s="168">
        <f t="shared" si="3310"/>
        <v>0</v>
      </c>
      <c r="AI145" s="168">
        <f t="shared" si="3311"/>
        <v>0</v>
      </c>
      <c r="AJ145" s="154">
        <f t="shared" ref="AJ145:AK145" si="3625">AJ144</f>
        <v>3</v>
      </c>
      <c r="AK145" s="173">
        <f t="shared" si="3625"/>
        <v>1166</v>
      </c>
      <c r="AL145" s="156" t="str">
        <f t="shared" si="3313"/>
        <v>1</v>
      </c>
      <c r="AM145" s="157">
        <f t="shared" si="122"/>
        <v>2</v>
      </c>
      <c r="AN145" s="158">
        <f t="shared" si="123"/>
        <v>0</v>
      </c>
      <c r="AO145" s="159"/>
      <c r="AP145" s="159"/>
      <c r="AQ145" s="159"/>
      <c r="AR145" s="78"/>
      <c r="AS145" s="79"/>
      <c r="AT145" s="77" t="str">
        <f t="shared" si="124"/>
        <v>0</v>
      </c>
      <c r="AU145" s="81">
        <f t="shared" si="3314"/>
        <v>0</v>
      </c>
      <c r="AV145" s="160">
        <f t="shared" si="3315"/>
        <v>0</v>
      </c>
      <c r="AW145" s="160">
        <f t="shared" si="3316"/>
        <v>0</v>
      </c>
      <c r="AX145" s="160">
        <f t="shared" si="3317"/>
        <v>0</v>
      </c>
      <c r="AY145" s="160">
        <f t="shared" si="3318"/>
        <v>0</v>
      </c>
      <c r="AZ145" s="161">
        <f t="shared" ref="AZ145:BA145" si="3626">AZ144</f>
        <v>4</v>
      </c>
      <c r="BA145" s="175">
        <f t="shared" si="3626"/>
        <v>1167</v>
      </c>
      <c r="BB145" s="163" t="str">
        <f t="shared" si="3320"/>
        <v>1</v>
      </c>
      <c r="BC145" s="164">
        <f t="shared" si="132"/>
        <v>4</v>
      </c>
      <c r="BD145" s="165">
        <f t="shared" si="133"/>
        <v>0</v>
      </c>
      <c r="BE145" s="166"/>
      <c r="BF145" s="166"/>
      <c r="BG145" s="166"/>
      <c r="BH145" s="84"/>
      <c r="BI145" s="85"/>
      <c r="BJ145" s="83" t="str">
        <f t="shared" si="134"/>
        <v>0</v>
      </c>
      <c r="BK145" s="167">
        <f t="shared" si="3321"/>
        <v>0</v>
      </c>
      <c r="BL145" s="168">
        <f t="shared" si="3322"/>
        <v>0</v>
      </c>
      <c r="BM145" s="168">
        <f t="shared" si="3323"/>
        <v>0</v>
      </c>
      <c r="BN145" s="168">
        <f t="shared" si="3324"/>
        <v>0</v>
      </c>
      <c r="BO145" s="168">
        <f t="shared" si="3325"/>
        <v>0</v>
      </c>
      <c r="BP145" s="154">
        <f t="shared" ref="BP145:BQ145" si="3627">BP144</f>
        <v>5</v>
      </c>
      <c r="BQ145" s="173">
        <f t="shared" si="3627"/>
        <v>1168</v>
      </c>
      <c r="BR145" s="156" t="str">
        <f t="shared" si="3327"/>
        <v>1</v>
      </c>
      <c r="BS145" s="157">
        <f t="shared" si="142"/>
        <v>4</v>
      </c>
      <c r="BT145" s="158">
        <f t="shared" si="143"/>
        <v>0</v>
      </c>
      <c r="BU145" s="159"/>
      <c r="BV145" s="159"/>
      <c r="BW145" s="159"/>
      <c r="BX145" s="78"/>
      <c r="BY145" s="79"/>
      <c r="BZ145" s="77" t="str">
        <f t="shared" si="144"/>
        <v>0</v>
      </c>
      <c r="CA145" s="81">
        <f t="shared" si="3328"/>
        <v>0</v>
      </c>
      <c r="CB145" s="160">
        <f t="shared" si="3329"/>
        <v>0</v>
      </c>
      <c r="CC145" s="160">
        <f t="shared" si="3330"/>
        <v>0</v>
      </c>
      <c r="CD145" s="160">
        <f t="shared" si="3331"/>
        <v>0</v>
      </c>
      <c r="CE145" s="160">
        <f t="shared" si="3332"/>
        <v>0</v>
      </c>
      <c r="CF145" s="161">
        <f t="shared" ref="CF145:CG145" si="3628">CF144</f>
        <v>6</v>
      </c>
      <c r="CG145" s="175">
        <f t="shared" si="3628"/>
        <v>1169</v>
      </c>
      <c r="CH145" s="163" t="str">
        <f t="shared" si="3334"/>
        <v>1</v>
      </c>
      <c r="CI145" s="164">
        <f t="shared" si="152"/>
        <v>2</v>
      </c>
      <c r="CJ145" s="165">
        <f t="shared" si="153"/>
        <v>0</v>
      </c>
      <c r="CK145" s="166"/>
      <c r="CL145" s="166"/>
      <c r="CM145" s="166"/>
      <c r="CN145" s="84"/>
      <c r="CO145" s="85"/>
      <c r="CP145" s="83" t="str">
        <f t="shared" si="154"/>
        <v>0</v>
      </c>
      <c r="CQ145" s="167">
        <f t="shared" si="3335"/>
        <v>0</v>
      </c>
      <c r="CR145" s="168">
        <f t="shared" si="3336"/>
        <v>0</v>
      </c>
      <c r="CS145" s="168">
        <f t="shared" si="3337"/>
        <v>0</v>
      </c>
      <c r="CT145" s="168">
        <f t="shared" si="3338"/>
        <v>0</v>
      </c>
      <c r="CU145" s="168">
        <f t="shared" si="3339"/>
        <v>0</v>
      </c>
      <c r="CV145" s="154">
        <f t="shared" ref="CV145:CW145" si="3629">CV144</f>
        <v>7</v>
      </c>
      <c r="CW145" s="173">
        <f t="shared" si="3629"/>
        <v>1170</v>
      </c>
      <c r="CX145" s="156" t="str">
        <f t="shared" si="3341"/>
        <v>1</v>
      </c>
      <c r="CY145" s="157">
        <f t="shared" si="162"/>
        <v>2</v>
      </c>
      <c r="CZ145" s="158">
        <f t="shared" si="163"/>
        <v>0</v>
      </c>
      <c r="DA145" s="159"/>
      <c r="DB145" s="159"/>
      <c r="DC145" s="159"/>
      <c r="DD145" s="78"/>
      <c r="DE145" s="79"/>
      <c r="DF145" s="77" t="str">
        <f t="shared" si="164"/>
        <v>0</v>
      </c>
      <c r="DG145" s="81">
        <f t="shared" si="3342"/>
        <v>0</v>
      </c>
      <c r="DH145" s="160">
        <f t="shared" si="3343"/>
        <v>0</v>
      </c>
      <c r="DI145" s="160">
        <f t="shared" si="3344"/>
        <v>0</v>
      </c>
      <c r="DJ145" s="160">
        <f t="shared" si="3345"/>
        <v>0</v>
      </c>
      <c r="DK145" s="160">
        <f t="shared" si="3346"/>
        <v>0</v>
      </c>
      <c r="DL145" s="161">
        <f t="shared" ref="DL145:DM145" si="3630">DL144</f>
        <v>8</v>
      </c>
      <c r="DM145" s="175">
        <f t="shared" si="3630"/>
        <v>1171</v>
      </c>
      <c r="DN145" s="163" t="str">
        <f t="shared" si="3348"/>
        <v>1</v>
      </c>
      <c r="DO145" s="164">
        <f t="shared" si="172"/>
        <v>2</v>
      </c>
      <c r="DP145" s="165">
        <f t="shared" si="173"/>
        <v>0</v>
      </c>
      <c r="DQ145" s="166"/>
      <c r="DR145" s="166"/>
      <c r="DS145" s="166"/>
      <c r="DT145" s="84"/>
      <c r="DU145" s="85"/>
      <c r="DV145" s="83" t="str">
        <f t="shared" si="174"/>
        <v>0</v>
      </c>
      <c r="DW145" s="167">
        <f t="shared" si="3349"/>
        <v>0</v>
      </c>
      <c r="DX145" s="168">
        <f t="shared" si="3350"/>
        <v>0</v>
      </c>
      <c r="DY145" s="168">
        <f t="shared" si="3351"/>
        <v>0</v>
      </c>
      <c r="DZ145" s="168">
        <f t="shared" si="3352"/>
        <v>0</v>
      </c>
      <c r="EA145" s="168">
        <f t="shared" si="3353"/>
        <v>0</v>
      </c>
      <c r="EB145" s="154">
        <f t="shared" ref="EB145:EC145" si="3631">EB144</f>
        <v>9</v>
      </c>
      <c r="EC145" s="173">
        <f t="shared" si="3631"/>
        <v>1172</v>
      </c>
      <c r="ED145" s="156" t="str">
        <f t="shared" si="3355"/>
        <v>1</v>
      </c>
      <c r="EE145" s="157">
        <f t="shared" si="182"/>
        <v>5</v>
      </c>
      <c r="EF145" s="169">
        <f t="shared" si="183"/>
        <v>0</v>
      </c>
      <c r="EG145" s="159"/>
      <c r="EH145" s="159"/>
      <c r="EI145" s="159"/>
      <c r="EJ145" s="78"/>
      <c r="EK145" s="79"/>
      <c r="EL145" s="77" t="str">
        <f t="shared" si="184"/>
        <v>0</v>
      </c>
      <c r="EM145" s="81">
        <f t="shared" si="3356"/>
        <v>0</v>
      </c>
      <c r="EN145" s="160">
        <f t="shared" si="3357"/>
        <v>0</v>
      </c>
      <c r="EO145" s="160">
        <f t="shared" si="3358"/>
        <v>0</v>
      </c>
      <c r="EP145" s="160">
        <f t="shared" si="3359"/>
        <v>0</v>
      </c>
      <c r="EQ145" s="160">
        <f t="shared" si="3360"/>
        <v>0</v>
      </c>
      <c r="ER145" s="161">
        <f t="shared" ref="ER145:ES145" si="3632">ER144</f>
        <v>10</v>
      </c>
      <c r="ES145" s="175">
        <f t="shared" si="3632"/>
        <v>1173</v>
      </c>
      <c r="ET145" s="163" t="str">
        <f t="shared" si="3362"/>
        <v>1</v>
      </c>
      <c r="EU145" s="164">
        <f t="shared" si="192"/>
        <v>19</v>
      </c>
      <c r="EV145" s="165">
        <f t="shared" si="193"/>
        <v>0</v>
      </c>
      <c r="EW145" s="166"/>
      <c r="EX145" s="166"/>
      <c r="EY145" s="166"/>
      <c r="EZ145" s="84"/>
      <c r="FA145" s="85"/>
      <c r="FB145" s="83" t="str">
        <f t="shared" si="194"/>
        <v>0</v>
      </c>
      <c r="FC145" s="167">
        <f t="shared" si="3363"/>
        <v>0</v>
      </c>
      <c r="FD145" s="168">
        <f t="shared" si="3364"/>
        <v>0</v>
      </c>
      <c r="FE145" s="168">
        <f t="shared" si="3365"/>
        <v>0</v>
      </c>
      <c r="FF145" s="168">
        <f t="shared" si="3366"/>
        <v>0</v>
      </c>
      <c r="FG145" s="168">
        <f t="shared" si="3367"/>
        <v>0</v>
      </c>
      <c r="FH145" s="154">
        <f t="shared" ref="FH145:FI145" si="3633">FH144</f>
        <v>11</v>
      </c>
      <c r="FI145" s="173">
        <f t="shared" si="3633"/>
        <v>1174</v>
      </c>
      <c r="FJ145" s="156" t="str">
        <f t="shared" si="3369"/>
        <v>1</v>
      </c>
      <c r="FK145" s="157">
        <f t="shared" si="202"/>
        <v>4</v>
      </c>
      <c r="FL145" s="158">
        <f t="shared" si="203"/>
        <v>0</v>
      </c>
      <c r="FM145" s="159"/>
      <c r="FN145" s="159"/>
      <c r="FO145" s="159"/>
      <c r="FP145" s="78"/>
      <c r="FQ145" s="79"/>
      <c r="FR145" s="77" t="str">
        <f t="shared" si="204"/>
        <v>0</v>
      </c>
      <c r="FS145" s="81">
        <f t="shared" si="3370"/>
        <v>0</v>
      </c>
      <c r="FT145" s="160">
        <f t="shared" si="3371"/>
        <v>0</v>
      </c>
      <c r="FU145" s="160">
        <f t="shared" si="3372"/>
        <v>0</v>
      </c>
      <c r="FV145" s="160">
        <f t="shared" si="3373"/>
        <v>0</v>
      </c>
      <c r="FW145" s="160">
        <f t="shared" si="3374"/>
        <v>0</v>
      </c>
      <c r="FX145" s="161">
        <f t="shared" ref="FX145:FY145" si="3634">FX144</f>
        <v>12</v>
      </c>
      <c r="FY145" s="175">
        <f t="shared" si="3634"/>
        <v>1175</v>
      </c>
      <c r="FZ145" s="163" t="str">
        <f t="shared" si="3376"/>
        <v>1</v>
      </c>
      <c r="GA145" s="164">
        <f t="shared" si="212"/>
        <v>2</v>
      </c>
      <c r="GB145" s="165">
        <f t="shared" si="213"/>
        <v>0</v>
      </c>
      <c r="GC145" s="166"/>
      <c r="GD145" s="166"/>
      <c r="GE145" s="166"/>
      <c r="GF145" s="84"/>
      <c r="GG145" s="85"/>
      <c r="GH145" s="83" t="str">
        <f t="shared" si="214"/>
        <v>0</v>
      </c>
      <c r="GI145" s="167">
        <f t="shared" si="3377"/>
        <v>0</v>
      </c>
      <c r="GJ145" s="168">
        <f t="shared" si="3378"/>
        <v>0</v>
      </c>
      <c r="GK145" s="168">
        <f t="shared" si="3379"/>
        <v>0</v>
      </c>
      <c r="GL145" s="168">
        <f t="shared" si="3380"/>
        <v>0</v>
      </c>
      <c r="GM145" s="168">
        <f t="shared" si="3381"/>
        <v>0</v>
      </c>
      <c r="GN145" s="154">
        <f t="shared" ref="GN145:GO145" si="3635">GN144</f>
        <v>13</v>
      </c>
      <c r="GO145" s="173">
        <f t="shared" si="3635"/>
        <v>1176</v>
      </c>
      <c r="GP145" s="156" t="str">
        <f t="shared" si="3383"/>
        <v>1</v>
      </c>
      <c r="GQ145" s="157">
        <f t="shared" si="222"/>
        <v>3</v>
      </c>
      <c r="GR145" s="158">
        <f t="shared" si="223"/>
        <v>0</v>
      </c>
      <c r="GS145" s="159"/>
      <c r="GT145" s="159"/>
      <c r="GU145" s="159"/>
      <c r="GV145" s="78"/>
      <c r="GW145" s="79"/>
      <c r="GX145" s="77" t="str">
        <f t="shared" si="224"/>
        <v>0</v>
      </c>
      <c r="GY145" s="81">
        <f t="shared" si="3384"/>
        <v>0</v>
      </c>
      <c r="GZ145" s="160">
        <f t="shared" si="3385"/>
        <v>0</v>
      </c>
      <c r="HA145" s="160">
        <f t="shared" si="3386"/>
        <v>0</v>
      </c>
      <c r="HB145" s="160">
        <f t="shared" si="3387"/>
        <v>0</v>
      </c>
      <c r="HC145" s="160">
        <f t="shared" si="3388"/>
        <v>0</v>
      </c>
      <c r="HD145" s="161">
        <f t="shared" ref="HD145:HE145" si="3636">HD144</f>
        <v>14</v>
      </c>
      <c r="HE145" s="175">
        <f t="shared" si="3636"/>
        <v>1177</v>
      </c>
      <c r="HF145" s="163" t="str">
        <f t="shared" si="3390"/>
        <v>1</v>
      </c>
      <c r="HG145" s="164">
        <f t="shared" si="232"/>
        <v>5</v>
      </c>
      <c r="HH145" s="165">
        <f t="shared" si="233"/>
        <v>0</v>
      </c>
      <c r="HI145" s="166"/>
      <c r="HJ145" s="166"/>
      <c r="HK145" s="166"/>
      <c r="HL145" s="84"/>
      <c r="HM145" s="85"/>
      <c r="HN145" s="83" t="str">
        <f t="shared" si="234"/>
        <v>0</v>
      </c>
      <c r="HO145" s="167">
        <f t="shared" si="3391"/>
        <v>0</v>
      </c>
      <c r="HP145" s="168">
        <f t="shared" si="3392"/>
        <v>0</v>
      </c>
      <c r="HQ145" s="168">
        <f t="shared" si="3393"/>
        <v>0</v>
      </c>
      <c r="HR145" s="168">
        <f t="shared" si="3394"/>
        <v>0</v>
      </c>
      <c r="HS145" s="168">
        <f t="shared" si="3395"/>
        <v>0</v>
      </c>
      <c r="HT145" s="154">
        <f t="shared" ref="HT145:HU145" si="3637">HT144</f>
        <v>15</v>
      </c>
      <c r="HU145" s="173">
        <f t="shared" si="3637"/>
        <v>1178</v>
      </c>
      <c r="HV145" s="156" t="str">
        <f t="shared" si="3397"/>
        <v>1</v>
      </c>
      <c r="HW145" s="157" t="str">
        <f t="shared" si="242"/>
        <v/>
      </c>
      <c r="HX145" s="169">
        <f t="shared" si="243"/>
        <v>0</v>
      </c>
      <c r="HY145" s="159"/>
      <c r="HZ145" s="159"/>
      <c r="IA145" s="159"/>
      <c r="IB145" s="160"/>
      <c r="IC145" s="160"/>
      <c r="ID145" s="160" t="str">
        <f t="shared" si="244"/>
        <v>0</v>
      </c>
      <c r="IE145" s="160">
        <f t="shared" si="3398"/>
        <v>0</v>
      </c>
      <c r="IF145" s="160">
        <f t="shared" si="3399"/>
        <v>0</v>
      </c>
      <c r="IG145" s="160">
        <f t="shared" si="3400"/>
        <v>0</v>
      </c>
      <c r="IH145" s="160">
        <f t="shared" si="3401"/>
        <v>0</v>
      </c>
      <c r="II145" s="160">
        <f t="shared" si="3402"/>
        <v>0</v>
      </c>
      <c r="IJ145" s="161">
        <f t="shared" ref="IJ145:IK145" si="3638">IJ144</f>
        <v>16</v>
      </c>
      <c r="IK145" s="175">
        <f t="shared" si="3638"/>
        <v>1179</v>
      </c>
      <c r="IL145" s="163" t="str">
        <f t="shared" si="3404"/>
        <v>1</v>
      </c>
      <c r="IM145" s="164" t="str">
        <f t="shared" si="252"/>
        <v/>
      </c>
      <c r="IN145" s="165">
        <f t="shared" si="253"/>
        <v>0</v>
      </c>
      <c r="IO145" s="166"/>
      <c r="IP145" s="166"/>
      <c r="IQ145" s="166"/>
      <c r="IR145" s="168"/>
      <c r="IS145" s="168"/>
      <c r="IT145" s="170" t="str">
        <f t="shared" si="254"/>
        <v>0</v>
      </c>
      <c r="IU145" s="170">
        <f t="shared" si="3405"/>
        <v>0</v>
      </c>
      <c r="IV145" s="168">
        <f t="shared" si="3406"/>
        <v>0</v>
      </c>
      <c r="IW145" s="168">
        <f t="shared" si="3407"/>
        <v>0</v>
      </c>
      <c r="IX145" s="168">
        <f t="shared" si="3408"/>
        <v>0</v>
      </c>
      <c r="IY145" s="168">
        <f t="shared" si="3409"/>
        <v>0</v>
      </c>
      <c r="IZ145" s="154">
        <f t="shared" ref="IZ145:JA145" si="3639">IZ144</f>
        <v>17</v>
      </c>
      <c r="JA145" s="173">
        <f t="shared" si="3639"/>
        <v>1180</v>
      </c>
      <c r="JB145" s="156" t="str">
        <f t="shared" si="3411"/>
        <v>1</v>
      </c>
      <c r="JC145" s="157" t="str">
        <f t="shared" si="262"/>
        <v/>
      </c>
      <c r="JD145" s="158">
        <f t="shared" si="263"/>
        <v>0</v>
      </c>
      <c r="JE145" s="159"/>
      <c r="JF145" s="159"/>
      <c r="JG145" s="159"/>
      <c r="JH145" s="160"/>
      <c r="JI145" s="160"/>
      <c r="JJ145" s="171" t="str">
        <f t="shared" si="264"/>
        <v>0</v>
      </c>
      <c r="JK145" s="171">
        <f t="shared" si="3412"/>
        <v>0</v>
      </c>
      <c r="JL145" s="160">
        <f t="shared" si="3413"/>
        <v>0</v>
      </c>
      <c r="JM145" s="160">
        <f t="shared" si="3414"/>
        <v>0</v>
      </c>
      <c r="JN145" s="160">
        <f t="shared" si="3415"/>
        <v>0</v>
      </c>
      <c r="JO145" s="160">
        <f t="shared" si="3416"/>
        <v>0</v>
      </c>
      <c r="JP145" s="161">
        <f t="shared" ref="JP145:JQ145" si="3640">JP144</f>
        <v>18</v>
      </c>
      <c r="JQ145" s="175">
        <f t="shared" si="3640"/>
        <v>1181</v>
      </c>
      <c r="JR145" s="163" t="str">
        <f t="shared" si="3418"/>
        <v>1</v>
      </c>
      <c r="JS145" s="164" t="str">
        <f t="shared" si="272"/>
        <v/>
      </c>
      <c r="JT145" s="165">
        <f t="shared" si="273"/>
        <v>0</v>
      </c>
      <c r="JU145" s="166"/>
      <c r="JV145" s="166"/>
      <c r="JW145" s="166"/>
      <c r="JX145" s="168"/>
      <c r="JY145" s="168"/>
      <c r="JZ145" s="170" t="str">
        <f t="shared" si="274"/>
        <v>0</v>
      </c>
      <c r="KA145" s="170">
        <f t="shared" si="3419"/>
        <v>0</v>
      </c>
      <c r="KB145" s="168">
        <f t="shared" si="3420"/>
        <v>0</v>
      </c>
      <c r="KC145" s="168">
        <f t="shared" si="3421"/>
        <v>0</v>
      </c>
      <c r="KD145" s="168">
        <f t="shared" si="3422"/>
        <v>0</v>
      </c>
      <c r="KE145" s="168">
        <f t="shared" si="3423"/>
        <v>0</v>
      </c>
      <c r="KF145" s="154">
        <f t="shared" ref="KF145:KG145" si="3641">KF144</f>
        <v>19</v>
      </c>
      <c r="KG145" s="173">
        <f t="shared" si="3641"/>
        <v>1182</v>
      </c>
      <c r="KH145" s="156" t="str">
        <f t="shared" si="3425"/>
        <v>1</v>
      </c>
      <c r="KI145" s="157" t="str">
        <f t="shared" si="282"/>
        <v/>
      </c>
      <c r="KJ145" s="158">
        <f t="shared" si="283"/>
        <v>0</v>
      </c>
      <c r="KK145" s="159"/>
      <c r="KL145" s="159"/>
      <c r="KM145" s="159"/>
      <c r="KN145" s="160"/>
      <c r="KO145" s="160"/>
      <c r="KP145" s="171" t="str">
        <f t="shared" si="284"/>
        <v>0</v>
      </c>
      <c r="KQ145" s="171">
        <f t="shared" si="3426"/>
        <v>0</v>
      </c>
      <c r="KR145" s="160">
        <f t="shared" si="3427"/>
        <v>0</v>
      </c>
      <c r="KS145" s="160">
        <f t="shared" si="3428"/>
        <v>0</v>
      </c>
      <c r="KT145" s="160">
        <f t="shared" si="3429"/>
        <v>0</v>
      </c>
      <c r="KU145" s="160">
        <f t="shared" si="3430"/>
        <v>0</v>
      </c>
      <c r="KV145" s="161">
        <f t="shared" ref="KV145:KW145" si="3642">KV144</f>
        <v>20</v>
      </c>
      <c r="KW145" s="175">
        <f t="shared" si="3642"/>
        <v>1183</v>
      </c>
      <c r="KX145" s="163" t="str">
        <f t="shared" si="3432"/>
        <v>1</v>
      </c>
      <c r="KY145" s="164" t="str">
        <f t="shared" si="292"/>
        <v/>
      </c>
      <c r="KZ145" s="165">
        <f t="shared" si="293"/>
        <v>0</v>
      </c>
      <c r="LA145" s="166"/>
      <c r="LB145" s="166"/>
      <c r="LC145" s="166"/>
      <c r="LD145" s="168"/>
      <c r="LE145" s="168"/>
      <c r="LF145" s="170" t="str">
        <f t="shared" si="294"/>
        <v>0</v>
      </c>
      <c r="LG145" s="170">
        <f t="shared" si="3433"/>
        <v>0</v>
      </c>
      <c r="LH145" s="168">
        <f t="shared" si="3434"/>
        <v>0</v>
      </c>
      <c r="LI145" s="168">
        <f t="shared" si="3435"/>
        <v>0</v>
      </c>
      <c r="LJ145" s="168">
        <f t="shared" si="3436"/>
        <v>0</v>
      </c>
      <c r="LK145" s="168">
        <f t="shared" si="3437"/>
        <v>0</v>
      </c>
      <c r="LL145" s="172"/>
      <c r="LM145" s="172"/>
      <c r="LN145" s="168" t="str">
        <f t="shared" si="3438"/>
        <v>#REF!</v>
      </c>
      <c r="LO145" s="168" t="str">
        <f t="shared" si="3439"/>
        <v>#REF!</v>
      </c>
      <c r="LP145" s="168" t="str">
        <f t="shared" si="3440"/>
        <v>#REF!</v>
      </c>
      <c r="LQ145" s="168" t="str">
        <f t="shared" si="3441"/>
        <v>#REF!</v>
      </c>
    </row>
    <row r="146" ht="15.75" customHeight="1">
      <c r="A146" s="151">
        <v>46247.0</v>
      </c>
      <c r="B146" s="152" t="s">
        <v>28</v>
      </c>
      <c r="C146" s="153">
        <f t="shared" si="99"/>
        <v>0</v>
      </c>
      <c r="D146" s="154">
        <f t="shared" ref="D146:E146" si="3643">D145</f>
        <v>1</v>
      </c>
      <c r="E146" s="173">
        <f t="shared" si="3643"/>
        <v>1164</v>
      </c>
      <c r="F146" s="156" t="str">
        <f t="shared" si="3543"/>
        <v>1</v>
      </c>
      <c r="G146" s="157">
        <f t="shared" si="102"/>
        <v>1</v>
      </c>
      <c r="H146" s="158">
        <f t="shared" si="103"/>
        <v>0</v>
      </c>
      <c r="I146" s="159"/>
      <c r="J146" s="159"/>
      <c r="K146" s="159"/>
      <c r="L146" s="78"/>
      <c r="M146" s="79"/>
      <c r="N146" s="77" t="str">
        <f t="shared" si="104"/>
        <v>0</v>
      </c>
      <c r="O146" s="81">
        <f t="shared" si="3300"/>
        <v>0</v>
      </c>
      <c r="P146" s="160">
        <f t="shared" si="3301"/>
        <v>0</v>
      </c>
      <c r="Q146" s="160">
        <f t="shared" si="3302"/>
        <v>0</v>
      </c>
      <c r="R146" s="160">
        <f t="shared" si="3303"/>
        <v>0</v>
      </c>
      <c r="S146" s="160">
        <f t="shared" si="3304"/>
        <v>0</v>
      </c>
      <c r="T146" s="161">
        <f t="shared" ref="T146:U146" si="3644">T145</f>
        <v>2</v>
      </c>
      <c r="U146" s="175">
        <f t="shared" si="3644"/>
        <v>1165</v>
      </c>
      <c r="V146" s="163" t="str">
        <f t="shared" si="3306"/>
        <v>1</v>
      </c>
      <c r="W146" s="164">
        <f t="shared" si="112"/>
        <v>1</v>
      </c>
      <c r="X146" s="165">
        <f t="shared" si="113"/>
        <v>0</v>
      </c>
      <c r="Y146" s="166"/>
      <c r="Z146" s="166"/>
      <c r="AA146" s="166"/>
      <c r="AB146" s="84"/>
      <c r="AC146" s="85"/>
      <c r="AD146" s="83" t="str">
        <f t="shared" si="114"/>
        <v>0</v>
      </c>
      <c r="AE146" s="167">
        <f t="shared" si="3307"/>
        <v>0</v>
      </c>
      <c r="AF146" s="168">
        <f t="shared" si="3308"/>
        <v>0</v>
      </c>
      <c r="AG146" s="168">
        <f t="shared" si="3309"/>
        <v>0</v>
      </c>
      <c r="AH146" s="168">
        <f t="shared" si="3310"/>
        <v>0</v>
      </c>
      <c r="AI146" s="168">
        <f t="shared" si="3311"/>
        <v>0</v>
      </c>
      <c r="AJ146" s="154">
        <f t="shared" ref="AJ146:AK146" si="3645">AJ145</f>
        <v>3</v>
      </c>
      <c r="AK146" s="173">
        <f t="shared" si="3645"/>
        <v>1166</v>
      </c>
      <c r="AL146" s="156" t="str">
        <f t="shared" si="3313"/>
        <v>1</v>
      </c>
      <c r="AM146" s="157">
        <f t="shared" si="122"/>
        <v>2</v>
      </c>
      <c r="AN146" s="158">
        <f t="shared" si="123"/>
        <v>0</v>
      </c>
      <c r="AO146" s="159"/>
      <c r="AP146" s="159"/>
      <c r="AQ146" s="159"/>
      <c r="AR146" s="78"/>
      <c r="AS146" s="79"/>
      <c r="AT146" s="77" t="str">
        <f t="shared" si="124"/>
        <v>0</v>
      </c>
      <c r="AU146" s="81">
        <f t="shared" si="3314"/>
        <v>0</v>
      </c>
      <c r="AV146" s="160">
        <f t="shared" si="3315"/>
        <v>0</v>
      </c>
      <c r="AW146" s="160">
        <f t="shared" si="3316"/>
        <v>0</v>
      </c>
      <c r="AX146" s="160">
        <f t="shared" si="3317"/>
        <v>0</v>
      </c>
      <c r="AY146" s="160">
        <f t="shared" si="3318"/>
        <v>0</v>
      </c>
      <c r="AZ146" s="161">
        <f t="shared" ref="AZ146:BA146" si="3646">AZ145</f>
        <v>4</v>
      </c>
      <c r="BA146" s="175">
        <f t="shared" si="3646"/>
        <v>1167</v>
      </c>
      <c r="BB146" s="163" t="str">
        <f t="shared" si="3320"/>
        <v>1</v>
      </c>
      <c r="BC146" s="164">
        <f t="shared" si="132"/>
        <v>4</v>
      </c>
      <c r="BD146" s="165">
        <f t="shared" si="133"/>
        <v>0</v>
      </c>
      <c r="BE146" s="166"/>
      <c r="BF146" s="166"/>
      <c r="BG146" s="166"/>
      <c r="BH146" s="84"/>
      <c r="BI146" s="85"/>
      <c r="BJ146" s="83" t="str">
        <f t="shared" si="134"/>
        <v>0</v>
      </c>
      <c r="BK146" s="167">
        <f t="shared" si="3321"/>
        <v>0</v>
      </c>
      <c r="BL146" s="168">
        <f t="shared" si="3322"/>
        <v>0</v>
      </c>
      <c r="BM146" s="168">
        <f t="shared" si="3323"/>
        <v>0</v>
      </c>
      <c r="BN146" s="168">
        <f t="shared" si="3324"/>
        <v>0</v>
      </c>
      <c r="BO146" s="168">
        <f t="shared" si="3325"/>
        <v>0</v>
      </c>
      <c r="BP146" s="154">
        <f t="shared" ref="BP146:BQ146" si="3647">BP145</f>
        <v>5</v>
      </c>
      <c r="BQ146" s="173">
        <f t="shared" si="3647"/>
        <v>1168</v>
      </c>
      <c r="BR146" s="156" t="str">
        <f t="shared" si="3327"/>
        <v>1</v>
      </c>
      <c r="BS146" s="157">
        <f t="shared" si="142"/>
        <v>4</v>
      </c>
      <c r="BT146" s="158">
        <f t="shared" si="143"/>
        <v>0</v>
      </c>
      <c r="BU146" s="159"/>
      <c r="BV146" s="159"/>
      <c r="BW146" s="159"/>
      <c r="BX146" s="78"/>
      <c r="BY146" s="79"/>
      <c r="BZ146" s="77" t="str">
        <f t="shared" si="144"/>
        <v>0</v>
      </c>
      <c r="CA146" s="81">
        <f t="shared" si="3328"/>
        <v>0</v>
      </c>
      <c r="CB146" s="160">
        <f t="shared" si="3329"/>
        <v>0</v>
      </c>
      <c r="CC146" s="160">
        <f t="shared" si="3330"/>
        <v>0</v>
      </c>
      <c r="CD146" s="160">
        <f t="shared" si="3331"/>
        <v>0</v>
      </c>
      <c r="CE146" s="160">
        <f t="shared" si="3332"/>
        <v>0</v>
      </c>
      <c r="CF146" s="161">
        <f t="shared" ref="CF146:CG146" si="3648">CF145</f>
        <v>6</v>
      </c>
      <c r="CG146" s="175">
        <f t="shared" si="3648"/>
        <v>1169</v>
      </c>
      <c r="CH146" s="163" t="str">
        <f t="shared" si="3334"/>
        <v>1</v>
      </c>
      <c r="CI146" s="164">
        <f t="shared" si="152"/>
        <v>2</v>
      </c>
      <c r="CJ146" s="165">
        <f t="shared" si="153"/>
        <v>0</v>
      </c>
      <c r="CK146" s="166"/>
      <c r="CL146" s="166"/>
      <c r="CM146" s="166"/>
      <c r="CN146" s="84"/>
      <c r="CO146" s="85"/>
      <c r="CP146" s="83" t="str">
        <f t="shared" si="154"/>
        <v>0</v>
      </c>
      <c r="CQ146" s="167">
        <f t="shared" si="3335"/>
        <v>0</v>
      </c>
      <c r="CR146" s="168">
        <f t="shared" si="3336"/>
        <v>0</v>
      </c>
      <c r="CS146" s="168">
        <f t="shared" si="3337"/>
        <v>0</v>
      </c>
      <c r="CT146" s="168">
        <f t="shared" si="3338"/>
        <v>0</v>
      </c>
      <c r="CU146" s="168">
        <f t="shared" si="3339"/>
        <v>0</v>
      </c>
      <c r="CV146" s="154">
        <f t="shared" ref="CV146:CW146" si="3649">CV145</f>
        <v>7</v>
      </c>
      <c r="CW146" s="173">
        <f t="shared" si="3649"/>
        <v>1170</v>
      </c>
      <c r="CX146" s="156" t="str">
        <f t="shared" si="3341"/>
        <v>1</v>
      </c>
      <c r="CY146" s="157">
        <f t="shared" si="162"/>
        <v>2</v>
      </c>
      <c r="CZ146" s="158">
        <f t="shared" si="163"/>
        <v>0</v>
      </c>
      <c r="DA146" s="159"/>
      <c r="DB146" s="159"/>
      <c r="DC146" s="159"/>
      <c r="DD146" s="78"/>
      <c r="DE146" s="79"/>
      <c r="DF146" s="77" t="str">
        <f t="shared" si="164"/>
        <v>0</v>
      </c>
      <c r="DG146" s="81">
        <f t="shared" si="3342"/>
        <v>0</v>
      </c>
      <c r="DH146" s="160">
        <f t="shared" si="3343"/>
        <v>0</v>
      </c>
      <c r="DI146" s="160">
        <f t="shared" si="3344"/>
        <v>0</v>
      </c>
      <c r="DJ146" s="160">
        <f t="shared" si="3345"/>
        <v>0</v>
      </c>
      <c r="DK146" s="160">
        <f t="shared" si="3346"/>
        <v>0</v>
      </c>
      <c r="DL146" s="161">
        <f t="shared" ref="DL146:DM146" si="3650">DL145</f>
        <v>8</v>
      </c>
      <c r="DM146" s="175">
        <f t="shared" si="3650"/>
        <v>1171</v>
      </c>
      <c r="DN146" s="163" t="str">
        <f t="shared" si="3348"/>
        <v>1</v>
      </c>
      <c r="DO146" s="164">
        <f t="shared" si="172"/>
        <v>2</v>
      </c>
      <c r="DP146" s="165">
        <f t="shared" si="173"/>
        <v>0</v>
      </c>
      <c r="DQ146" s="166"/>
      <c r="DR146" s="166"/>
      <c r="DS146" s="166"/>
      <c r="DT146" s="84"/>
      <c r="DU146" s="85"/>
      <c r="DV146" s="83" t="str">
        <f t="shared" si="174"/>
        <v>0</v>
      </c>
      <c r="DW146" s="167">
        <f t="shared" si="3349"/>
        <v>0</v>
      </c>
      <c r="DX146" s="168">
        <f t="shared" si="3350"/>
        <v>0</v>
      </c>
      <c r="DY146" s="168">
        <f t="shared" si="3351"/>
        <v>0</v>
      </c>
      <c r="DZ146" s="168">
        <f t="shared" si="3352"/>
        <v>0</v>
      </c>
      <c r="EA146" s="168">
        <f t="shared" si="3353"/>
        <v>0</v>
      </c>
      <c r="EB146" s="154">
        <f t="shared" ref="EB146:EC146" si="3651">EB145</f>
        <v>9</v>
      </c>
      <c r="EC146" s="173">
        <f t="shared" si="3651"/>
        <v>1172</v>
      </c>
      <c r="ED146" s="156" t="str">
        <f t="shared" si="3355"/>
        <v>1</v>
      </c>
      <c r="EE146" s="157">
        <f t="shared" si="182"/>
        <v>5</v>
      </c>
      <c r="EF146" s="169">
        <f t="shared" si="183"/>
        <v>0</v>
      </c>
      <c r="EG146" s="159"/>
      <c r="EH146" s="159"/>
      <c r="EI146" s="159"/>
      <c r="EJ146" s="78"/>
      <c r="EK146" s="79"/>
      <c r="EL146" s="77" t="str">
        <f t="shared" si="184"/>
        <v>0</v>
      </c>
      <c r="EM146" s="81">
        <f t="shared" si="3356"/>
        <v>0</v>
      </c>
      <c r="EN146" s="160">
        <f t="shared" si="3357"/>
        <v>0</v>
      </c>
      <c r="EO146" s="160">
        <f t="shared" si="3358"/>
        <v>0</v>
      </c>
      <c r="EP146" s="160">
        <f t="shared" si="3359"/>
        <v>0</v>
      </c>
      <c r="EQ146" s="160">
        <f t="shared" si="3360"/>
        <v>0</v>
      </c>
      <c r="ER146" s="161">
        <f t="shared" ref="ER146:ES146" si="3652">ER145</f>
        <v>10</v>
      </c>
      <c r="ES146" s="175">
        <f t="shared" si="3652"/>
        <v>1173</v>
      </c>
      <c r="ET146" s="163" t="str">
        <f t="shared" si="3362"/>
        <v>1</v>
      </c>
      <c r="EU146" s="164">
        <f t="shared" si="192"/>
        <v>19</v>
      </c>
      <c r="EV146" s="165">
        <f t="shared" si="193"/>
        <v>0</v>
      </c>
      <c r="EW146" s="166"/>
      <c r="EX146" s="166"/>
      <c r="EY146" s="166"/>
      <c r="EZ146" s="84"/>
      <c r="FA146" s="85"/>
      <c r="FB146" s="83" t="str">
        <f t="shared" si="194"/>
        <v>0</v>
      </c>
      <c r="FC146" s="167">
        <f t="shared" si="3363"/>
        <v>0</v>
      </c>
      <c r="FD146" s="168">
        <f t="shared" si="3364"/>
        <v>0</v>
      </c>
      <c r="FE146" s="168">
        <f t="shared" si="3365"/>
        <v>0</v>
      </c>
      <c r="FF146" s="168">
        <f t="shared" si="3366"/>
        <v>0</v>
      </c>
      <c r="FG146" s="168">
        <f t="shared" si="3367"/>
        <v>0</v>
      </c>
      <c r="FH146" s="154">
        <f t="shared" ref="FH146:FI146" si="3653">FH145</f>
        <v>11</v>
      </c>
      <c r="FI146" s="173">
        <f t="shared" si="3653"/>
        <v>1174</v>
      </c>
      <c r="FJ146" s="156" t="str">
        <f t="shared" si="3369"/>
        <v>1</v>
      </c>
      <c r="FK146" s="157">
        <f t="shared" si="202"/>
        <v>4</v>
      </c>
      <c r="FL146" s="158">
        <f t="shared" si="203"/>
        <v>0</v>
      </c>
      <c r="FM146" s="159"/>
      <c r="FN146" s="159"/>
      <c r="FO146" s="159"/>
      <c r="FP146" s="78"/>
      <c r="FQ146" s="79"/>
      <c r="FR146" s="77" t="str">
        <f t="shared" si="204"/>
        <v>0</v>
      </c>
      <c r="FS146" s="81">
        <f t="shared" si="3370"/>
        <v>0</v>
      </c>
      <c r="FT146" s="160">
        <f t="shared" si="3371"/>
        <v>0</v>
      </c>
      <c r="FU146" s="160">
        <f t="shared" si="3372"/>
        <v>0</v>
      </c>
      <c r="FV146" s="160">
        <f t="shared" si="3373"/>
        <v>0</v>
      </c>
      <c r="FW146" s="160">
        <f t="shared" si="3374"/>
        <v>0</v>
      </c>
      <c r="FX146" s="161">
        <f t="shared" ref="FX146:FY146" si="3654">FX145</f>
        <v>12</v>
      </c>
      <c r="FY146" s="175">
        <f t="shared" si="3654"/>
        <v>1175</v>
      </c>
      <c r="FZ146" s="163" t="str">
        <f t="shared" si="3376"/>
        <v>1</v>
      </c>
      <c r="GA146" s="164">
        <f t="shared" si="212"/>
        <v>2</v>
      </c>
      <c r="GB146" s="165">
        <f t="shared" si="213"/>
        <v>0</v>
      </c>
      <c r="GC146" s="166"/>
      <c r="GD146" s="166"/>
      <c r="GE146" s="166"/>
      <c r="GF146" s="84"/>
      <c r="GG146" s="85"/>
      <c r="GH146" s="83" t="str">
        <f t="shared" si="214"/>
        <v>0</v>
      </c>
      <c r="GI146" s="167">
        <f t="shared" si="3377"/>
        <v>0</v>
      </c>
      <c r="GJ146" s="168">
        <f t="shared" si="3378"/>
        <v>0</v>
      </c>
      <c r="GK146" s="168">
        <f t="shared" si="3379"/>
        <v>0</v>
      </c>
      <c r="GL146" s="168">
        <f t="shared" si="3380"/>
        <v>0</v>
      </c>
      <c r="GM146" s="168">
        <f t="shared" si="3381"/>
        <v>0</v>
      </c>
      <c r="GN146" s="154">
        <f t="shared" ref="GN146:GO146" si="3655">GN145</f>
        <v>13</v>
      </c>
      <c r="GO146" s="173">
        <f t="shared" si="3655"/>
        <v>1176</v>
      </c>
      <c r="GP146" s="156" t="str">
        <f t="shared" si="3383"/>
        <v>1</v>
      </c>
      <c r="GQ146" s="157">
        <f t="shared" si="222"/>
        <v>3</v>
      </c>
      <c r="GR146" s="158">
        <f t="shared" si="223"/>
        <v>0</v>
      </c>
      <c r="GS146" s="159"/>
      <c r="GT146" s="159"/>
      <c r="GU146" s="159"/>
      <c r="GV146" s="78"/>
      <c r="GW146" s="79"/>
      <c r="GX146" s="77" t="str">
        <f t="shared" si="224"/>
        <v>0</v>
      </c>
      <c r="GY146" s="81">
        <f t="shared" si="3384"/>
        <v>0</v>
      </c>
      <c r="GZ146" s="160">
        <f t="shared" si="3385"/>
        <v>0</v>
      </c>
      <c r="HA146" s="160">
        <f t="shared" si="3386"/>
        <v>0</v>
      </c>
      <c r="HB146" s="160">
        <f t="shared" si="3387"/>
        <v>0</v>
      </c>
      <c r="HC146" s="160">
        <f t="shared" si="3388"/>
        <v>0</v>
      </c>
      <c r="HD146" s="161">
        <f t="shared" ref="HD146:HE146" si="3656">HD145</f>
        <v>14</v>
      </c>
      <c r="HE146" s="175">
        <f t="shared" si="3656"/>
        <v>1177</v>
      </c>
      <c r="HF146" s="163" t="str">
        <f t="shared" si="3390"/>
        <v>1</v>
      </c>
      <c r="HG146" s="164">
        <f t="shared" si="232"/>
        <v>5</v>
      </c>
      <c r="HH146" s="165">
        <f t="shared" si="233"/>
        <v>0</v>
      </c>
      <c r="HI146" s="166"/>
      <c r="HJ146" s="166"/>
      <c r="HK146" s="166"/>
      <c r="HL146" s="84"/>
      <c r="HM146" s="85"/>
      <c r="HN146" s="83" t="str">
        <f t="shared" si="234"/>
        <v>0</v>
      </c>
      <c r="HO146" s="167">
        <f t="shared" si="3391"/>
        <v>0</v>
      </c>
      <c r="HP146" s="168">
        <f t="shared" si="3392"/>
        <v>0</v>
      </c>
      <c r="HQ146" s="168">
        <f t="shared" si="3393"/>
        <v>0</v>
      </c>
      <c r="HR146" s="168">
        <f t="shared" si="3394"/>
        <v>0</v>
      </c>
      <c r="HS146" s="168">
        <f t="shared" si="3395"/>
        <v>0</v>
      </c>
      <c r="HT146" s="154">
        <f t="shared" ref="HT146:HU146" si="3657">HT145</f>
        <v>15</v>
      </c>
      <c r="HU146" s="173">
        <f t="shared" si="3657"/>
        <v>1178</v>
      </c>
      <c r="HV146" s="156" t="str">
        <f t="shared" si="3397"/>
        <v>1</v>
      </c>
      <c r="HW146" s="157" t="str">
        <f t="shared" si="242"/>
        <v/>
      </c>
      <c r="HX146" s="169">
        <f t="shared" si="243"/>
        <v>0</v>
      </c>
      <c r="HY146" s="159"/>
      <c r="HZ146" s="159"/>
      <c r="IA146" s="159"/>
      <c r="IB146" s="160"/>
      <c r="IC146" s="160"/>
      <c r="ID146" s="160" t="str">
        <f t="shared" si="244"/>
        <v>0</v>
      </c>
      <c r="IE146" s="160">
        <f t="shared" si="3398"/>
        <v>0</v>
      </c>
      <c r="IF146" s="160">
        <f t="shared" si="3399"/>
        <v>0</v>
      </c>
      <c r="IG146" s="160">
        <f t="shared" si="3400"/>
        <v>0</v>
      </c>
      <c r="IH146" s="160">
        <f t="shared" si="3401"/>
        <v>0</v>
      </c>
      <c r="II146" s="160">
        <f t="shared" si="3402"/>
        <v>0</v>
      </c>
      <c r="IJ146" s="161">
        <f t="shared" ref="IJ146:IK146" si="3658">IJ145</f>
        <v>16</v>
      </c>
      <c r="IK146" s="175">
        <f t="shared" si="3658"/>
        <v>1179</v>
      </c>
      <c r="IL146" s="163" t="str">
        <f t="shared" si="3404"/>
        <v>1</v>
      </c>
      <c r="IM146" s="164" t="str">
        <f t="shared" si="252"/>
        <v/>
      </c>
      <c r="IN146" s="165">
        <f t="shared" si="253"/>
        <v>0</v>
      </c>
      <c r="IO146" s="166"/>
      <c r="IP146" s="166"/>
      <c r="IQ146" s="166"/>
      <c r="IR146" s="168"/>
      <c r="IS146" s="168"/>
      <c r="IT146" s="170" t="str">
        <f t="shared" si="254"/>
        <v>0</v>
      </c>
      <c r="IU146" s="170">
        <f t="shared" si="3405"/>
        <v>0</v>
      </c>
      <c r="IV146" s="168">
        <f t="shared" si="3406"/>
        <v>0</v>
      </c>
      <c r="IW146" s="168">
        <f t="shared" si="3407"/>
        <v>0</v>
      </c>
      <c r="IX146" s="168">
        <f t="shared" si="3408"/>
        <v>0</v>
      </c>
      <c r="IY146" s="168">
        <f t="shared" si="3409"/>
        <v>0</v>
      </c>
      <c r="IZ146" s="154">
        <f t="shared" ref="IZ146:JA146" si="3659">IZ145</f>
        <v>17</v>
      </c>
      <c r="JA146" s="173">
        <f t="shared" si="3659"/>
        <v>1180</v>
      </c>
      <c r="JB146" s="156" t="str">
        <f t="shared" si="3411"/>
        <v>1</v>
      </c>
      <c r="JC146" s="157" t="str">
        <f t="shared" si="262"/>
        <v/>
      </c>
      <c r="JD146" s="158">
        <f t="shared" si="263"/>
        <v>0</v>
      </c>
      <c r="JE146" s="159"/>
      <c r="JF146" s="159"/>
      <c r="JG146" s="159"/>
      <c r="JH146" s="160"/>
      <c r="JI146" s="160"/>
      <c r="JJ146" s="171" t="str">
        <f t="shared" si="264"/>
        <v>0</v>
      </c>
      <c r="JK146" s="171">
        <f t="shared" si="3412"/>
        <v>0</v>
      </c>
      <c r="JL146" s="160">
        <f t="shared" si="3413"/>
        <v>0</v>
      </c>
      <c r="JM146" s="160">
        <f t="shared" si="3414"/>
        <v>0</v>
      </c>
      <c r="JN146" s="160">
        <f t="shared" si="3415"/>
        <v>0</v>
      </c>
      <c r="JO146" s="160">
        <f t="shared" si="3416"/>
        <v>0</v>
      </c>
      <c r="JP146" s="161">
        <f t="shared" ref="JP146:JQ146" si="3660">JP145</f>
        <v>18</v>
      </c>
      <c r="JQ146" s="175">
        <f t="shared" si="3660"/>
        <v>1181</v>
      </c>
      <c r="JR146" s="163" t="str">
        <f t="shared" si="3418"/>
        <v>1</v>
      </c>
      <c r="JS146" s="164" t="str">
        <f t="shared" si="272"/>
        <v/>
      </c>
      <c r="JT146" s="165">
        <f t="shared" si="273"/>
        <v>0</v>
      </c>
      <c r="JU146" s="166"/>
      <c r="JV146" s="166"/>
      <c r="JW146" s="166"/>
      <c r="JX146" s="168"/>
      <c r="JY146" s="168"/>
      <c r="JZ146" s="170" t="str">
        <f t="shared" si="274"/>
        <v>0</v>
      </c>
      <c r="KA146" s="170">
        <f t="shared" si="3419"/>
        <v>0</v>
      </c>
      <c r="KB146" s="168">
        <f t="shared" si="3420"/>
        <v>0</v>
      </c>
      <c r="KC146" s="168">
        <f t="shared" si="3421"/>
        <v>0</v>
      </c>
      <c r="KD146" s="168">
        <f t="shared" si="3422"/>
        <v>0</v>
      </c>
      <c r="KE146" s="168">
        <f t="shared" si="3423"/>
        <v>0</v>
      </c>
      <c r="KF146" s="154">
        <f t="shared" ref="KF146:KG146" si="3661">KF145</f>
        <v>19</v>
      </c>
      <c r="KG146" s="173">
        <f t="shared" si="3661"/>
        <v>1182</v>
      </c>
      <c r="KH146" s="156" t="str">
        <f t="shared" si="3425"/>
        <v>1</v>
      </c>
      <c r="KI146" s="157" t="str">
        <f t="shared" si="282"/>
        <v/>
      </c>
      <c r="KJ146" s="158">
        <f t="shared" si="283"/>
        <v>0</v>
      </c>
      <c r="KK146" s="159"/>
      <c r="KL146" s="159"/>
      <c r="KM146" s="159"/>
      <c r="KN146" s="160"/>
      <c r="KO146" s="160"/>
      <c r="KP146" s="171" t="str">
        <f t="shared" si="284"/>
        <v>0</v>
      </c>
      <c r="KQ146" s="171">
        <f t="shared" si="3426"/>
        <v>0</v>
      </c>
      <c r="KR146" s="160">
        <f t="shared" si="3427"/>
        <v>0</v>
      </c>
      <c r="KS146" s="160">
        <f t="shared" si="3428"/>
        <v>0</v>
      </c>
      <c r="KT146" s="160">
        <f t="shared" si="3429"/>
        <v>0</v>
      </c>
      <c r="KU146" s="160">
        <f t="shared" si="3430"/>
        <v>0</v>
      </c>
      <c r="KV146" s="161">
        <f t="shared" ref="KV146:KW146" si="3662">KV145</f>
        <v>20</v>
      </c>
      <c r="KW146" s="175">
        <f t="shared" si="3662"/>
        <v>1183</v>
      </c>
      <c r="KX146" s="163" t="str">
        <f t="shared" si="3432"/>
        <v>1</v>
      </c>
      <c r="KY146" s="164" t="str">
        <f t="shared" si="292"/>
        <v/>
      </c>
      <c r="KZ146" s="165">
        <f t="shared" si="293"/>
        <v>0</v>
      </c>
      <c r="LA146" s="166"/>
      <c r="LB146" s="166"/>
      <c r="LC146" s="166"/>
      <c r="LD146" s="168"/>
      <c r="LE146" s="168"/>
      <c r="LF146" s="170" t="str">
        <f t="shared" si="294"/>
        <v>0</v>
      </c>
      <c r="LG146" s="170">
        <f t="shared" si="3433"/>
        <v>0</v>
      </c>
      <c r="LH146" s="168">
        <f t="shared" si="3434"/>
        <v>0</v>
      </c>
      <c r="LI146" s="168">
        <f t="shared" si="3435"/>
        <v>0</v>
      </c>
      <c r="LJ146" s="168">
        <f t="shared" si="3436"/>
        <v>0</v>
      </c>
      <c r="LK146" s="168">
        <f t="shared" si="3437"/>
        <v>0</v>
      </c>
      <c r="LL146" s="172"/>
      <c r="LM146" s="172"/>
      <c r="LN146" s="168" t="str">
        <f t="shared" si="3438"/>
        <v>#REF!</v>
      </c>
      <c r="LO146" s="168" t="str">
        <f t="shared" si="3439"/>
        <v>#REF!</v>
      </c>
      <c r="LP146" s="168" t="str">
        <f t="shared" si="3440"/>
        <v>#REF!</v>
      </c>
      <c r="LQ146" s="168" t="str">
        <f t="shared" si="3441"/>
        <v>#REF!</v>
      </c>
    </row>
    <row r="147" ht="15.75" customHeight="1">
      <c r="A147" s="151">
        <v>46248.0</v>
      </c>
      <c r="B147" s="152" t="s">
        <v>29</v>
      </c>
      <c r="C147" s="153">
        <f t="shared" si="99"/>
        <v>0</v>
      </c>
      <c r="D147" s="154">
        <f t="shared" ref="D147:E147" si="3663">D146</f>
        <v>1</v>
      </c>
      <c r="E147" s="173">
        <f t="shared" si="3663"/>
        <v>1164</v>
      </c>
      <c r="F147" s="156" t="str">
        <f t="shared" si="3543"/>
        <v>1</v>
      </c>
      <c r="G147" s="157">
        <f t="shared" si="102"/>
        <v>1</v>
      </c>
      <c r="H147" s="158">
        <f t="shared" si="103"/>
        <v>0</v>
      </c>
      <c r="I147" s="159"/>
      <c r="J147" s="159"/>
      <c r="K147" s="159"/>
      <c r="L147" s="78"/>
      <c r="M147" s="79"/>
      <c r="N147" s="77" t="str">
        <f t="shared" si="104"/>
        <v>0</v>
      </c>
      <c r="O147" s="81">
        <f t="shared" si="3300"/>
        <v>0</v>
      </c>
      <c r="P147" s="160">
        <f t="shared" si="3301"/>
        <v>0</v>
      </c>
      <c r="Q147" s="160">
        <f t="shared" si="3302"/>
        <v>0</v>
      </c>
      <c r="R147" s="160">
        <f t="shared" si="3303"/>
        <v>0</v>
      </c>
      <c r="S147" s="160">
        <f t="shared" si="3304"/>
        <v>0</v>
      </c>
      <c r="T147" s="161">
        <f t="shared" ref="T147:U147" si="3664">T146</f>
        <v>2</v>
      </c>
      <c r="U147" s="175">
        <f t="shared" si="3664"/>
        <v>1165</v>
      </c>
      <c r="V147" s="163" t="str">
        <f t="shared" si="3306"/>
        <v>1</v>
      </c>
      <c r="W147" s="164">
        <f t="shared" si="112"/>
        <v>1</v>
      </c>
      <c r="X147" s="165">
        <f t="shared" si="113"/>
        <v>0</v>
      </c>
      <c r="Y147" s="166"/>
      <c r="Z147" s="166"/>
      <c r="AA147" s="166"/>
      <c r="AB147" s="84"/>
      <c r="AC147" s="85"/>
      <c r="AD147" s="83" t="str">
        <f t="shared" si="114"/>
        <v>0</v>
      </c>
      <c r="AE147" s="167">
        <f t="shared" si="3307"/>
        <v>0</v>
      </c>
      <c r="AF147" s="168">
        <f t="shared" si="3308"/>
        <v>0</v>
      </c>
      <c r="AG147" s="168">
        <f t="shared" si="3309"/>
        <v>0</v>
      </c>
      <c r="AH147" s="168">
        <f t="shared" si="3310"/>
        <v>0</v>
      </c>
      <c r="AI147" s="168">
        <f t="shared" si="3311"/>
        <v>0</v>
      </c>
      <c r="AJ147" s="154">
        <f t="shared" ref="AJ147:AK147" si="3665">AJ146</f>
        <v>3</v>
      </c>
      <c r="AK147" s="173">
        <f t="shared" si="3665"/>
        <v>1166</v>
      </c>
      <c r="AL147" s="156" t="str">
        <f t="shared" si="3313"/>
        <v>1</v>
      </c>
      <c r="AM147" s="157">
        <f t="shared" si="122"/>
        <v>2</v>
      </c>
      <c r="AN147" s="158">
        <f t="shared" si="123"/>
        <v>0</v>
      </c>
      <c r="AO147" s="159"/>
      <c r="AP147" s="159"/>
      <c r="AQ147" s="159"/>
      <c r="AR147" s="78"/>
      <c r="AS147" s="79"/>
      <c r="AT147" s="77" t="str">
        <f t="shared" si="124"/>
        <v>0</v>
      </c>
      <c r="AU147" s="81">
        <f t="shared" si="3314"/>
        <v>0</v>
      </c>
      <c r="AV147" s="160">
        <f t="shared" si="3315"/>
        <v>0</v>
      </c>
      <c r="AW147" s="160">
        <f t="shared" si="3316"/>
        <v>0</v>
      </c>
      <c r="AX147" s="160">
        <f t="shared" si="3317"/>
        <v>0</v>
      </c>
      <c r="AY147" s="160">
        <f t="shared" si="3318"/>
        <v>0</v>
      </c>
      <c r="AZ147" s="161">
        <f t="shared" ref="AZ147:BA147" si="3666">AZ146</f>
        <v>4</v>
      </c>
      <c r="BA147" s="175">
        <f t="shared" si="3666"/>
        <v>1167</v>
      </c>
      <c r="BB147" s="163" t="str">
        <f t="shared" si="3320"/>
        <v>1</v>
      </c>
      <c r="BC147" s="164">
        <f t="shared" si="132"/>
        <v>4</v>
      </c>
      <c r="BD147" s="165">
        <f t="shared" si="133"/>
        <v>0</v>
      </c>
      <c r="BE147" s="166"/>
      <c r="BF147" s="166"/>
      <c r="BG147" s="166"/>
      <c r="BH147" s="84"/>
      <c r="BI147" s="85"/>
      <c r="BJ147" s="83" t="str">
        <f t="shared" si="134"/>
        <v>0</v>
      </c>
      <c r="BK147" s="167">
        <f t="shared" si="3321"/>
        <v>0</v>
      </c>
      <c r="BL147" s="168">
        <f t="shared" si="3322"/>
        <v>0</v>
      </c>
      <c r="BM147" s="168">
        <f t="shared" si="3323"/>
        <v>0</v>
      </c>
      <c r="BN147" s="168">
        <f t="shared" si="3324"/>
        <v>0</v>
      </c>
      <c r="BO147" s="168">
        <f t="shared" si="3325"/>
        <v>0</v>
      </c>
      <c r="BP147" s="154">
        <f t="shared" ref="BP147:BQ147" si="3667">BP146</f>
        <v>5</v>
      </c>
      <c r="BQ147" s="173">
        <f t="shared" si="3667"/>
        <v>1168</v>
      </c>
      <c r="BR147" s="156" t="str">
        <f t="shared" si="3327"/>
        <v>1</v>
      </c>
      <c r="BS147" s="157">
        <f t="shared" si="142"/>
        <v>4</v>
      </c>
      <c r="BT147" s="158">
        <f t="shared" si="143"/>
        <v>0</v>
      </c>
      <c r="BU147" s="159"/>
      <c r="BV147" s="159"/>
      <c r="BW147" s="159"/>
      <c r="BX147" s="78"/>
      <c r="BY147" s="79"/>
      <c r="BZ147" s="77" t="str">
        <f t="shared" si="144"/>
        <v>0</v>
      </c>
      <c r="CA147" s="81">
        <f t="shared" si="3328"/>
        <v>0</v>
      </c>
      <c r="CB147" s="160">
        <f t="shared" si="3329"/>
        <v>0</v>
      </c>
      <c r="CC147" s="160">
        <f t="shared" si="3330"/>
        <v>0</v>
      </c>
      <c r="CD147" s="160">
        <f t="shared" si="3331"/>
        <v>0</v>
      </c>
      <c r="CE147" s="160">
        <f t="shared" si="3332"/>
        <v>0</v>
      </c>
      <c r="CF147" s="161">
        <f t="shared" ref="CF147:CG147" si="3668">CF146</f>
        <v>6</v>
      </c>
      <c r="CG147" s="175">
        <f t="shared" si="3668"/>
        <v>1169</v>
      </c>
      <c r="CH147" s="163" t="str">
        <f t="shared" si="3334"/>
        <v>1</v>
      </c>
      <c r="CI147" s="164">
        <f t="shared" si="152"/>
        <v>2</v>
      </c>
      <c r="CJ147" s="165">
        <f t="shared" si="153"/>
        <v>0</v>
      </c>
      <c r="CK147" s="166"/>
      <c r="CL147" s="166"/>
      <c r="CM147" s="166"/>
      <c r="CN147" s="84"/>
      <c r="CO147" s="85"/>
      <c r="CP147" s="83" t="str">
        <f t="shared" si="154"/>
        <v>0</v>
      </c>
      <c r="CQ147" s="167">
        <f t="shared" si="3335"/>
        <v>0</v>
      </c>
      <c r="CR147" s="168">
        <f t="shared" si="3336"/>
        <v>0</v>
      </c>
      <c r="CS147" s="168">
        <f t="shared" si="3337"/>
        <v>0</v>
      </c>
      <c r="CT147" s="168">
        <f t="shared" si="3338"/>
        <v>0</v>
      </c>
      <c r="CU147" s="168">
        <f t="shared" si="3339"/>
        <v>0</v>
      </c>
      <c r="CV147" s="154">
        <f t="shared" ref="CV147:CW147" si="3669">CV146</f>
        <v>7</v>
      </c>
      <c r="CW147" s="173">
        <f t="shared" si="3669"/>
        <v>1170</v>
      </c>
      <c r="CX147" s="156" t="str">
        <f t="shared" si="3341"/>
        <v>1</v>
      </c>
      <c r="CY147" s="157">
        <f t="shared" si="162"/>
        <v>2</v>
      </c>
      <c r="CZ147" s="158">
        <f t="shared" si="163"/>
        <v>0</v>
      </c>
      <c r="DA147" s="159"/>
      <c r="DB147" s="159"/>
      <c r="DC147" s="159"/>
      <c r="DD147" s="78"/>
      <c r="DE147" s="79"/>
      <c r="DF147" s="77" t="str">
        <f t="shared" si="164"/>
        <v>0</v>
      </c>
      <c r="DG147" s="81">
        <f t="shared" si="3342"/>
        <v>0</v>
      </c>
      <c r="DH147" s="160">
        <f t="shared" si="3343"/>
        <v>0</v>
      </c>
      <c r="DI147" s="160">
        <f t="shared" si="3344"/>
        <v>0</v>
      </c>
      <c r="DJ147" s="160">
        <f t="shared" si="3345"/>
        <v>0</v>
      </c>
      <c r="DK147" s="160">
        <f t="shared" si="3346"/>
        <v>0</v>
      </c>
      <c r="DL147" s="161">
        <f t="shared" ref="DL147:DM147" si="3670">DL146</f>
        <v>8</v>
      </c>
      <c r="DM147" s="175">
        <f t="shared" si="3670"/>
        <v>1171</v>
      </c>
      <c r="DN147" s="163" t="str">
        <f t="shared" si="3348"/>
        <v>1</v>
      </c>
      <c r="DO147" s="164">
        <f t="shared" si="172"/>
        <v>2</v>
      </c>
      <c r="DP147" s="165">
        <f t="shared" si="173"/>
        <v>0</v>
      </c>
      <c r="DQ147" s="166"/>
      <c r="DR147" s="166"/>
      <c r="DS147" s="166"/>
      <c r="DT147" s="84"/>
      <c r="DU147" s="85"/>
      <c r="DV147" s="83" t="str">
        <f t="shared" si="174"/>
        <v>0</v>
      </c>
      <c r="DW147" s="167">
        <f t="shared" si="3349"/>
        <v>0</v>
      </c>
      <c r="DX147" s="168">
        <f t="shared" si="3350"/>
        <v>0</v>
      </c>
      <c r="DY147" s="168">
        <f t="shared" si="3351"/>
        <v>0</v>
      </c>
      <c r="DZ147" s="168">
        <f t="shared" si="3352"/>
        <v>0</v>
      </c>
      <c r="EA147" s="168">
        <f t="shared" si="3353"/>
        <v>0</v>
      </c>
      <c r="EB147" s="154">
        <f t="shared" ref="EB147:EC147" si="3671">EB146</f>
        <v>9</v>
      </c>
      <c r="EC147" s="173">
        <f t="shared" si="3671"/>
        <v>1172</v>
      </c>
      <c r="ED147" s="156" t="str">
        <f t="shared" si="3355"/>
        <v>1</v>
      </c>
      <c r="EE147" s="157">
        <f t="shared" si="182"/>
        <v>5</v>
      </c>
      <c r="EF147" s="169">
        <f t="shared" si="183"/>
        <v>0</v>
      </c>
      <c r="EG147" s="159"/>
      <c r="EH147" s="159"/>
      <c r="EI147" s="159"/>
      <c r="EJ147" s="78"/>
      <c r="EK147" s="79"/>
      <c r="EL147" s="77" t="str">
        <f t="shared" si="184"/>
        <v>0</v>
      </c>
      <c r="EM147" s="81">
        <f t="shared" si="3356"/>
        <v>0</v>
      </c>
      <c r="EN147" s="160">
        <f t="shared" si="3357"/>
        <v>0</v>
      </c>
      <c r="EO147" s="160">
        <f t="shared" si="3358"/>
        <v>0</v>
      </c>
      <c r="EP147" s="160">
        <f t="shared" si="3359"/>
        <v>0</v>
      </c>
      <c r="EQ147" s="160">
        <f t="shared" si="3360"/>
        <v>0</v>
      </c>
      <c r="ER147" s="161">
        <f t="shared" ref="ER147:ES147" si="3672">ER146</f>
        <v>10</v>
      </c>
      <c r="ES147" s="175">
        <f t="shared" si="3672"/>
        <v>1173</v>
      </c>
      <c r="ET147" s="163" t="str">
        <f t="shared" si="3362"/>
        <v>1</v>
      </c>
      <c r="EU147" s="164">
        <f t="shared" si="192"/>
        <v>19</v>
      </c>
      <c r="EV147" s="165">
        <f t="shared" si="193"/>
        <v>0</v>
      </c>
      <c r="EW147" s="166"/>
      <c r="EX147" s="166"/>
      <c r="EY147" s="166"/>
      <c r="EZ147" s="84"/>
      <c r="FA147" s="85"/>
      <c r="FB147" s="83" t="str">
        <f t="shared" si="194"/>
        <v>0</v>
      </c>
      <c r="FC147" s="167">
        <f t="shared" si="3363"/>
        <v>0</v>
      </c>
      <c r="FD147" s="168">
        <f t="shared" si="3364"/>
        <v>0</v>
      </c>
      <c r="FE147" s="168">
        <f t="shared" si="3365"/>
        <v>0</v>
      </c>
      <c r="FF147" s="168">
        <f t="shared" si="3366"/>
        <v>0</v>
      </c>
      <c r="FG147" s="168">
        <f t="shared" si="3367"/>
        <v>0</v>
      </c>
      <c r="FH147" s="154">
        <f t="shared" ref="FH147:FI147" si="3673">FH146</f>
        <v>11</v>
      </c>
      <c r="FI147" s="173">
        <f t="shared" si="3673"/>
        <v>1174</v>
      </c>
      <c r="FJ147" s="156" t="str">
        <f t="shared" si="3369"/>
        <v>1</v>
      </c>
      <c r="FK147" s="157">
        <f t="shared" si="202"/>
        <v>4</v>
      </c>
      <c r="FL147" s="158">
        <f t="shared" si="203"/>
        <v>0</v>
      </c>
      <c r="FM147" s="159"/>
      <c r="FN147" s="159"/>
      <c r="FO147" s="159"/>
      <c r="FP147" s="78"/>
      <c r="FQ147" s="79"/>
      <c r="FR147" s="77" t="str">
        <f t="shared" si="204"/>
        <v>0</v>
      </c>
      <c r="FS147" s="81">
        <f t="shared" si="3370"/>
        <v>0</v>
      </c>
      <c r="FT147" s="160">
        <f t="shared" si="3371"/>
        <v>0</v>
      </c>
      <c r="FU147" s="160">
        <f t="shared" si="3372"/>
        <v>0</v>
      </c>
      <c r="FV147" s="160">
        <f t="shared" si="3373"/>
        <v>0</v>
      </c>
      <c r="FW147" s="160">
        <f t="shared" si="3374"/>
        <v>0</v>
      </c>
      <c r="FX147" s="161">
        <f t="shared" ref="FX147:FY147" si="3674">FX146</f>
        <v>12</v>
      </c>
      <c r="FY147" s="175">
        <f t="shared" si="3674"/>
        <v>1175</v>
      </c>
      <c r="FZ147" s="163" t="str">
        <f t="shared" si="3376"/>
        <v>1</v>
      </c>
      <c r="GA147" s="164">
        <f t="shared" si="212"/>
        <v>2</v>
      </c>
      <c r="GB147" s="165">
        <f t="shared" si="213"/>
        <v>0</v>
      </c>
      <c r="GC147" s="166"/>
      <c r="GD147" s="166"/>
      <c r="GE147" s="166"/>
      <c r="GF147" s="84"/>
      <c r="GG147" s="85"/>
      <c r="GH147" s="83" t="str">
        <f t="shared" si="214"/>
        <v>0</v>
      </c>
      <c r="GI147" s="167">
        <f t="shared" si="3377"/>
        <v>0</v>
      </c>
      <c r="GJ147" s="168">
        <f t="shared" si="3378"/>
        <v>0</v>
      </c>
      <c r="GK147" s="168">
        <f t="shared" si="3379"/>
        <v>0</v>
      </c>
      <c r="GL147" s="168">
        <f t="shared" si="3380"/>
        <v>0</v>
      </c>
      <c r="GM147" s="168">
        <f t="shared" si="3381"/>
        <v>0</v>
      </c>
      <c r="GN147" s="154">
        <f t="shared" ref="GN147:GO147" si="3675">GN146</f>
        <v>13</v>
      </c>
      <c r="GO147" s="173">
        <f t="shared" si="3675"/>
        <v>1176</v>
      </c>
      <c r="GP147" s="156" t="str">
        <f t="shared" si="3383"/>
        <v>1</v>
      </c>
      <c r="GQ147" s="157">
        <f t="shared" si="222"/>
        <v>3</v>
      </c>
      <c r="GR147" s="158">
        <f t="shared" si="223"/>
        <v>0</v>
      </c>
      <c r="GS147" s="159"/>
      <c r="GT147" s="159"/>
      <c r="GU147" s="159"/>
      <c r="GV147" s="78"/>
      <c r="GW147" s="79"/>
      <c r="GX147" s="77" t="str">
        <f t="shared" si="224"/>
        <v>0</v>
      </c>
      <c r="GY147" s="81">
        <f t="shared" si="3384"/>
        <v>0</v>
      </c>
      <c r="GZ147" s="160">
        <f t="shared" si="3385"/>
        <v>0</v>
      </c>
      <c r="HA147" s="160">
        <f t="shared" si="3386"/>
        <v>0</v>
      </c>
      <c r="HB147" s="160">
        <f t="shared" si="3387"/>
        <v>0</v>
      </c>
      <c r="HC147" s="160">
        <f t="shared" si="3388"/>
        <v>0</v>
      </c>
      <c r="HD147" s="161">
        <f t="shared" ref="HD147:HE147" si="3676">HD146</f>
        <v>14</v>
      </c>
      <c r="HE147" s="175">
        <f t="shared" si="3676"/>
        <v>1177</v>
      </c>
      <c r="HF147" s="163" t="str">
        <f t="shared" si="3390"/>
        <v>1</v>
      </c>
      <c r="HG147" s="164">
        <f t="shared" si="232"/>
        <v>5</v>
      </c>
      <c r="HH147" s="165">
        <f t="shared" si="233"/>
        <v>0</v>
      </c>
      <c r="HI147" s="166"/>
      <c r="HJ147" s="166"/>
      <c r="HK147" s="166"/>
      <c r="HL147" s="84"/>
      <c r="HM147" s="85"/>
      <c r="HN147" s="83" t="str">
        <f t="shared" si="234"/>
        <v>0</v>
      </c>
      <c r="HO147" s="167">
        <f t="shared" si="3391"/>
        <v>0</v>
      </c>
      <c r="HP147" s="168">
        <f t="shared" si="3392"/>
        <v>0</v>
      </c>
      <c r="HQ147" s="168">
        <f t="shared" si="3393"/>
        <v>0</v>
      </c>
      <c r="HR147" s="168">
        <f t="shared" si="3394"/>
        <v>0</v>
      </c>
      <c r="HS147" s="168">
        <f t="shared" si="3395"/>
        <v>0</v>
      </c>
      <c r="HT147" s="154">
        <f t="shared" ref="HT147:HU147" si="3677">HT146</f>
        <v>15</v>
      </c>
      <c r="HU147" s="173">
        <f t="shared" si="3677"/>
        <v>1178</v>
      </c>
      <c r="HV147" s="156" t="str">
        <f t="shared" si="3397"/>
        <v>1</v>
      </c>
      <c r="HW147" s="157" t="str">
        <f t="shared" si="242"/>
        <v/>
      </c>
      <c r="HX147" s="169">
        <f t="shared" si="243"/>
        <v>0</v>
      </c>
      <c r="HY147" s="159"/>
      <c r="HZ147" s="159"/>
      <c r="IA147" s="159"/>
      <c r="IB147" s="160"/>
      <c r="IC147" s="160"/>
      <c r="ID147" s="160" t="str">
        <f t="shared" si="244"/>
        <v>0</v>
      </c>
      <c r="IE147" s="160">
        <f t="shared" si="3398"/>
        <v>0</v>
      </c>
      <c r="IF147" s="160">
        <f t="shared" si="3399"/>
        <v>0</v>
      </c>
      <c r="IG147" s="160">
        <f t="shared" si="3400"/>
        <v>0</v>
      </c>
      <c r="IH147" s="160">
        <f t="shared" si="3401"/>
        <v>0</v>
      </c>
      <c r="II147" s="160">
        <f t="shared" si="3402"/>
        <v>0</v>
      </c>
      <c r="IJ147" s="161">
        <f t="shared" ref="IJ147:IK147" si="3678">IJ146</f>
        <v>16</v>
      </c>
      <c r="IK147" s="175">
        <f t="shared" si="3678"/>
        <v>1179</v>
      </c>
      <c r="IL147" s="163" t="str">
        <f t="shared" si="3404"/>
        <v>1</v>
      </c>
      <c r="IM147" s="164" t="str">
        <f t="shared" si="252"/>
        <v/>
      </c>
      <c r="IN147" s="165">
        <f t="shared" si="253"/>
        <v>0</v>
      </c>
      <c r="IO147" s="166"/>
      <c r="IP147" s="166"/>
      <c r="IQ147" s="166"/>
      <c r="IR147" s="168"/>
      <c r="IS147" s="168"/>
      <c r="IT147" s="170" t="str">
        <f t="shared" si="254"/>
        <v>0</v>
      </c>
      <c r="IU147" s="170">
        <f t="shared" si="3405"/>
        <v>0</v>
      </c>
      <c r="IV147" s="168">
        <f t="shared" si="3406"/>
        <v>0</v>
      </c>
      <c r="IW147" s="168">
        <f t="shared" si="3407"/>
        <v>0</v>
      </c>
      <c r="IX147" s="168">
        <f t="shared" si="3408"/>
        <v>0</v>
      </c>
      <c r="IY147" s="168">
        <f t="shared" si="3409"/>
        <v>0</v>
      </c>
      <c r="IZ147" s="154">
        <f t="shared" ref="IZ147:JA147" si="3679">IZ146</f>
        <v>17</v>
      </c>
      <c r="JA147" s="173">
        <f t="shared" si="3679"/>
        <v>1180</v>
      </c>
      <c r="JB147" s="156" t="str">
        <f t="shared" si="3411"/>
        <v>1</v>
      </c>
      <c r="JC147" s="157" t="str">
        <f t="shared" si="262"/>
        <v/>
      </c>
      <c r="JD147" s="158">
        <f t="shared" si="263"/>
        <v>0</v>
      </c>
      <c r="JE147" s="159"/>
      <c r="JF147" s="159"/>
      <c r="JG147" s="159"/>
      <c r="JH147" s="160"/>
      <c r="JI147" s="160"/>
      <c r="JJ147" s="171" t="str">
        <f t="shared" si="264"/>
        <v>0</v>
      </c>
      <c r="JK147" s="171">
        <f t="shared" si="3412"/>
        <v>0</v>
      </c>
      <c r="JL147" s="160">
        <f t="shared" si="3413"/>
        <v>0</v>
      </c>
      <c r="JM147" s="160">
        <f t="shared" si="3414"/>
        <v>0</v>
      </c>
      <c r="JN147" s="160">
        <f t="shared" si="3415"/>
        <v>0</v>
      </c>
      <c r="JO147" s="160">
        <f t="shared" si="3416"/>
        <v>0</v>
      </c>
      <c r="JP147" s="161">
        <f t="shared" ref="JP147:JQ147" si="3680">JP146</f>
        <v>18</v>
      </c>
      <c r="JQ147" s="175">
        <f t="shared" si="3680"/>
        <v>1181</v>
      </c>
      <c r="JR147" s="163" t="str">
        <f t="shared" si="3418"/>
        <v>1</v>
      </c>
      <c r="JS147" s="164" t="str">
        <f t="shared" si="272"/>
        <v/>
      </c>
      <c r="JT147" s="165">
        <f t="shared" si="273"/>
        <v>0</v>
      </c>
      <c r="JU147" s="166"/>
      <c r="JV147" s="166"/>
      <c r="JW147" s="166"/>
      <c r="JX147" s="168"/>
      <c r="JY147" s="168"/>
      <c r="JZ147" s="170" t="str">
        <f t="shared" si="274"/>
        <v>0</v>
      </c>
      <c r="KA147" s="170">
        <f t="shared" si="3419"/>
        <v>0</v>
      </c>
      <c r="KB147" s="168">
        <f t="shared" si="3420"/>
        <v>0</v>
      </c>
      <c r="KC147" s="168">
        <f t="shared" si="3421"/>
        <v>0</v>
      </c>
      <c r="KD147" s="168">
        <f t="shared" si="3422"/>
        <v>0</v>
      </c>
      <c r="KE147" s="168">
        <f t="shared" si="3423"/>
        <v>0</v>
      </c>
      <c r="KF147" s="154">
        <f t="shared" ref="KF147:KG147" si="3681">KF146</f>
        <v>19</v>
      </c>
      <c r="KG147" s="173">
        <f t="shared" si="3681"/>
        <v>1182</v>
      </c>
      <c r="KH147" s="156" t="str">
        <f t="shared" si="3425"/>
        <v>1</v>
      </c>
      <c r="KI147" s="157" t="str">
        <f t="shared" si="282"/>
        <v/>
      </c>
      <c r="KJ147" s="158">
        <f t="shared" si="283"/>
        <v>0</v>
      </c>
      <c r="KK147" s="159"/>
      <c r="KL147" s="159"/>
      <c r="KM147" s="159"/>
      <c r="KN147" s="160"/>
      <c r="KO147" s="160"/>
      <c r="KP147" s="171" t="str">
        <f t="shared" si="284"/>
        <v>0</v>
      </c>
      <c r="KQ147" s="171">
        <f t="shared" si="3426"/>
        <v>0</v>
      </c>
      <c r="KR147" s="160">
        <f t="shared" si="3427"/>
        <v>0</v>
      </c>
      <c r="KS147" s="160">
        <f t="shared" si="3428"/>
        <v>0</v>
      </c>
      <c r="KT147" s="160">
        <f t="shared" si="3429"/>
        <v>0</v>
      </c>
      <c r="KU147" s="160">
        <f t="shared" si="3430"/>
        <v>0</v>
      </c>
      <c r="KV147" s="161">
        <f t="shared" ref="KV147:KW147" si="3682">KV146</f>
        <v>20</v>
      </c>
      <c r="KW147" s="175">
        <f t="shared" si="3682"/>
        <v>1183</v>
      </c>
      <c r="KX147" s="163" t="str">
        <f t="shared" si="3432"/>
        <v>1</v>
      </c>
      <c r="KY147" s="164" t="str">
        <f t="shared" si="292"/>
        <v/>
      </c>
      <c r="KZ147" s="165">
        <f t="shared" si="293"/>
        <v>0</v>
      </c>
      <c r="LA147" s="166"/>
      <c r="LB147" s="166"/>
      <c r="LC147" s="166"/>
      <c r="LD147" s="168"/>
      <c r="LE147" s="168"/>
      <c r="LF147" s="170" t="str">
        <f t="shared" si="294"/>
        <v>0</v>
      </c>
      <c r="LG147" s="170">
        <f t="shared" si="3433"/>
        <v>0</v>
      </c>
      <c r="LH147" s="168">
        <f t="shared" si="3434"/>
        <v>0</v>
      </c>
      <c r="LI147" s="168">
        <f t="shared" si="3435"/>
        <v>0</v>
      </c>
      <c r="LJ147" s="168">
        <f t="shared" si="3436"/>
        <v>0</v>
      </c>
      <c r="LK147" s="168">
        <f t="shared" si="3437"/>
        <v>0</v>
      </c>
      <c r="LL147" s="172"/>
      <c r="LM147" s="172"/>
      <c r="LN147" s="168" t="str">
        <f t="shared" si="3438"/>
        <v>#REF!</v>
      </c>
      <c r="LO147" s="168" t="str">
        <f t="shared" si="3439"/>
        <v>#REF!</v>
      </c>
      <c r="LP147" s="168" t="str">
        <f t="shared" si="3440"/>
        <v>#REF!</v>
      </c>
      <c r="LQ147" s="168" t="str">
        <f t="shared" si="3441"/>
        <v>#REF!</v>
      </c>
    </row>
    <row r="148" ht="15.75" customHeight="1">
      <c r="A148" s="151">
        <v>46249.0</v>
      </c>
      <c r="B148" s="152" t="s">
        <v>30</v>
      </c>
      <c r="C148" s="153">
        <f t="shared" si="99"/>
        <v>0</v>
      </c>
      <c r="D148" s="154">
        <f t="shared" ref="D148:E148" si="3683">D147</f>
        <v>1</v>
      </c>
      <c r="E148" s="173">
        <f t="shared" si="3683"/>
        <v>1164</v>
      </c>
      <c r="F148" s="156" t="str">
        <f t="shared" si="3543"/>
        <v>1</v>
      </c>
      <c r="G148" s="157">
        <f t="shared" si="102"/>
        <v>1</v>
      </c>
      <c r="H148" s="158">
        <f t="shared" si="103"/>
        <v>0</v>
      </c>
      <c r="I148" s="159"/>
      <c r="J148" s="159"/>
      <c r="K148" s="159"/>
      <c r="L148" s="78"/>
      <c r="M148" s="79"/>
      <c r="N148" s="77" t="str">
        <f t="shared" si="104"/>
        <v>0</v>
      </c>
      <c r="O148" s="81">
        <f t="shared" si="3300"/>
        <v>0</v>
      </c>
      <c r="P148" s="160">
        <f t="shared" si="3301"/>
        <v>0</v>
      </c>
      <c r="Q148" s="160">
        <f t="shared" si="3302"/>
        <v>0</v>
      </c>
      <c r="R148" s="160">
        <f t="shared" si="3303"/>
        <v>0</v>
      </c>
      <c r="S148" s="160">
        <f t="shared" si="3304"/>
        <v>0</v>
      </c>
      <c r="T148" s="161">
        <f t="shared" ref="T148:U148" si="3684">T147</f>
        <v>2</v>
      </c>
      <c r="U148" s="175">
        <f t="shared" si="3684"/>
        <v>1165</v>
      </c>
      <c r="V148" s="163" t="str">
        <f t="shared" si="3306"/>
        <v>1</v>
      </c>
      <c r="W148" s="164">
        <f t="shared" si="112"/>
        <v>1</v>
      </c>
      <c r="X148" s="165">
        <f t="shared" si="113"/>
        <v>0</v>
      </c>
      <c r="Y148" s="166"/>
      <c r="Z148" s="166"/>
      <c r="AA148" s="166"/>
      <c r="AB148" s="84"/>
      <c r="AC148" s="85"/>
      <c r="AD148" s="83" t="str">
        <f t="shared" si="114"/>
        <v>0</v>
      </c>
      <c r="AE148" s="167">
        <f t="shared" si="3307"/>
        <v>0</v>
      </c>
      <c r="AF148" s="168">
        <f t="shared" si="3308"/>
        <v>0</v>
      </c>
      <c r="AG148" s="168">
        <f t="shared" si="3309"/>
        <v>0</v>
      </c>
      <c r="AH148" s="168">
        <f t="shared" si="3310"/>
        <v>0</v>
      </c>
      <c r="AI148" s="168">
        <f t="shared" si="3311"/>
        <v>0</v>
      </c>
      <c r="AJ148" s="154">
        <f t="shared" ref="AJ148:AK148" si="3685">AJ147</f>
        <v>3</v>
      </c>
      <c r="AK148" s="173">
        <f t="shared" si="3685"/>
        <v>1166</v>
      </c>
      <c r="AL148" s="156" t="str">
        <f t="shared" si="3313"/>
        <v>1</v>
      </c>
      <c r="AM148" s="157">
        <f t="shared" si="122"/>
        <v>2</v>
      </c>
      <c r="AN148" s="158">
        <f t="shared" si="123"/>
        <v>0</v>
      </c>
      <c r="AO148" s="159"/>
      <c r="AP148" s="159"/>
      <c r="AQ148" s="159"/>
      <c r="AR148" s="78"/>
      <c r="AS148" s="79"/>
      <c r="AT148" s="77" t="str">
        <f t="shared" si="124"/>
        <v>0</v>
      </c>
      <c r="AU148" s="81">
        <f t="shared" si="3314"/>
        <v>0</v>
      </c>
      <c r="AV148" s="160">
        <f t="shared" si="3315"/>
        <v>0</v>
      </c>
      <c r="AW148" s="160">
        <f t="shared" si="3316"/>
        <v>0</v>
      </c>
      <c r="AX148" s="160">
        <f t="shared" si="3317"/>
        <v>0</v>
      </c>
      <c r="AY148" s="160">
        <f t="shared" si="3318"/>
        <v>0</v>
      </c>
      <c r="AZ148" s="161">
        <f t="shared" ref="AZ148:BA148" si="3686">AZ147</f>
        <v>4</v>
      </c>
      <c r="BA148" s="175">
        <f t="shared" si="3686"/>
        <v>1167</v>
      </c>
      <c r="BB148" s="163" t="str">
        <f t="shared" si="3320"/>
        <v>1</v>
      </c>
      <c r="BC148" s="164">
        <f t="shared" si="132"/>
        <v>4</v>
      </c>
      <c r="BD148" s="165">
        <f t="shared" si="133"/>
        <v>0</v>
      </c>
      <c r="BE148" s="166"/>
      <c r="BF148" s="166"/>
      <c r="BG148" s="166"/>
      <c r="BH148" s="84"/>
      <c r="BI148" s="85"/>
      <c r="BJ148" s="83" t="str">
        <f t="shared" si="134"/>
        <v>0</v>
      </c>
      <c r="BK148" s="167">
        <f t="shared" si="3321"/>
        <v>0</v>
      </c>
      <c r="BL148" s="168">
        <f t="shared" si="3322"/>
        <v>0</v>
      </c>
      <c r="BM148" s="168">
        <f t="shared" si="3323"/>
        <v>0</v>
      </c>
      <c r="BN148" s="168">
        <f t="shared" si="3324"/>
        <v>0</v>
      </c>
      <c r="BO148" s="168">
        <f t="shared" si="3325"/>
        <v>0</v>
      </c>
      <c r="BP148" s="154">
        <f t="shared" ref="BP148:BQ148" si="3687">BP147</f>
        <v>5</v>
      </c>
      <c r="BQ148" s="173">
        <f t="shared" si="3687"/>
        <v>1168</v>
      </c>
      <c r="BR148" s="156" t="str">
        <f t="shared" si="3327"/>
        <v>1</v>
      </c>
      <c r="BS148" s="157">
        <f t="shared" si="142"/>
        <v>4</v>
      </c>
      <c r="BT148" s="158">
        <f t="shared" si="143"/>
        <v>0</v>
      </c>
      <c r="BU148" s="159"/>
      <c r="BV148" s="159"/>
      <c r="BW148" s="159"/>
      <c r="BX148" s="78"/>
      <c r="BY148" s="79"/>
      <c r="BZ148" s="77" t="str">
        <f t="shared" si="144"/>
        <v>0</v>
      </c>
      <c r="CA148" s="81">
        <f t="shared" si="3328"/>
        <v>0</v>
      </c>
      <c r="CB148" s="160">
        <f t="shared" si="3329"/>
        <v>0</v>
      </c>
      <c r="CC148" s="160">
        <f t="shared" si="3330"/>
        <v>0</v>
      </c>
      <c r="CD148" s="160">
        <f t="shared" si="3331"/>
        <v>0</v>
      </c>
      <c r="CE148" s="160">
        <f t="shared" si="3332"/>
        <v>0</v>
      </c>
      <c r="CF148" s="161">
        <f t="shared" ref="CF148:CG148" si="3688">CF147</f>
        <v>6</v>
      </c>
      <c r="CG148" s="175">
        <f t="shared" si="3688"/>
        <v>1169</v>
      </c>
      <c r="CH148" s="163" t="str">
        <f t="shared" si="3334"/>
        <v>1</v>
      </c>
      <c r="CI148" s="164">
        <f t="shared" si="152"/>
        <v>2</v>
      </c>
      <c r="CJ148" s="165">
        <f t="shared" si="153"/>
        <v>0</v>
      </c>
      <c r="CK148" s="166"/>
      <c r="CL148" s="166"/>
      <c r="CM148" s="166"/>
      <c r="CN148" s="84"/>
      <c r="CO148" s="85"/>
      <c r="CP148" s="83" t="str">
        <f t="shared" si="154"/>
        <v>0</v>
      </c>
      <c r="CQ148" s="167">
        <f t="shared" si="3335"/>
        <v>0</v>
      </c>
      <c r="CR148" s="168">
        <f t="shared" si="3336"/>
        <v>0</v>
      </c>
      <c r="CS148" s="168">
        <f t="shared" si="3337"/>
        <v>0</v>
      </c>
      <c r="CT148" s="168">
        <f t="shared" si="3338"/>
        <v>0</v>
      </c>
      <c r="CU148" s="168">
        <f t="shared" si="3339"/>
        <v>0</v>
      </c>
      <c r="CV148" s="154">
        <f t="shared" ref="CV148:CW148" si="3689">CV147</f>
        <v>7</v>
      </c>
      <c r="CW148" s="173">
        <f t="shared" si="3689"/>
        <v>1170</v>
      </c>
      <c r="CX148" s="156" t="str">
        <f t="shared" si="3341"/>
        <v>1</v>
      </c>
      <c r="CY148" s="157">
        <f t="shared" si="162"/>
        <v>2</v>
      </c>
      <c r="CZ148" s="158">
        <f t="shared" si="163"/>
        <v>0</v>
      </c>
      <c r="DA148" s="159"/>
      <c r="DB148" s="159"/>
      <c r="DC148" s="159"/>
      <c r="DD148" s="78"/>
      <c r="DE148" s="79"/>
      <c r="DF148" s="77" t="str">
        <f t="shared" si="164"/>
        <v>0</v>
      </c>
      <c r="DG148" s="81">
        <f t="shared" si="3342"/>
        <v>0</v>
      </c>
      <c r="DH148" s="160">
        <f t="shared" si="3343"/>
        <v>0</v>
      </c>
      <c r="DI148" s="160">
        <f t="shared" si="3344"/>
        <v>0</v>
      </c>
      <c r="DJ148" s="160">
        <f t="shared" si="3345"/>
        <v>0</v>
      </c>
      <c r="DK148" s="160">
        <f t="shared" si="3346"/>
        <v>0</v>
      </c>
      <c r="DL148" s="161">
        <f t="shared" ref="DL148:DM148" si="3690">DL147</f>
        <v>8</v>
      </c>
      <c r="DM148" s="175">
        <f t="shared" si="3690"/>
        <v>1171</v>
      </c>
      <c r="DN148" s="163" t="str">
        <f t="shared" si="3348"/>
        <v>1</v>
      </c>
      <c r="DO148" s="164">
        <f t="shared" si="172"/>
        <v>2</v>
      </c>
      <c r="DP148" s="165">
        <f t="shared" si="173"/>
        <v>0</v>
      </c>
      <c r="DQ148" s="166"/>
      <c r="DR148" s="166"/>
      <c r="DS148" s="166"/>
      <c r="DT148" s="84"/>
      <c r="DU148" s="85"/>
      <c r="DV148" s="83" t="str">
        <f t="shared" si="174"/>
        <v>0</v>
      </c>
      <c r="DW148" s="167">
        <f t="shared" si="3349"/>
        <v>0</v>
      </c>
      <c r="DX148" s="168">
        <f t="shared" si="3350"/>
        <v>0</v>
      </c>
      <c r="DY148" s="168">
        <f t="shared" si="3351"/>
        <v>0</v>
      </c>
      <c r="DZ148" s="168">
        <f t="shared" si="3352"/>
        <v>0</v>
      </c>
      <c r="EA148" s="168">
        <f t="shared" si="3353"/>
        <v>0</v>
      </c>
      <c r="EB148" s="154">
        <f t="shared" ref="EB148:EC148" si="3691">EB147</f>
        <v>9</v>
      </c>
      <c r="EC148" s="173">
        <f t="shared" si="3691"/>
        <v>1172</v>
      </c>
      <c r="ED148" s="156" t="str">
        <f t="shared" si="3355"/>
        <v>1</v>
      </c>
      <c r="EE148" s="157">
        <f t="shared" si="182"/>
        <v>5</v>
      </c>
      <c r="EF148" s="169">
        <f t="shared" si="183"/>
        <v>0</v>
      </c>
      <c r="EG148" s="159"/>
      <c r="EH148" s="159"/>
      <c r="EI148" s="159"/>
      <c r="EJ148" s="78"/>
      <c r="EK148" s="79"/>
      <c r="EL148" s="77" t="str">
        <f t="shared" si="184"/>
        <v>0</v>
      </c>
      <c r="EM148" s="81">
        <f t="shared" si="3356"/>
        <v>0</v>
      </c>
      <c r="EN148" s="160">
        <f t="shared" si="3357"/>
        <v>0</v>
      </c>
      <c r="EO148" s="160">
        <f t="shared" si="3358"/>
        <v>0</v>
      </c>
      <c r="EP148" s="160">
        <f t="shared" si="3359"/>
        <v>0</v>
      </c>
      <c r="EQ148" s="160">
        <f t="shared" si="3360"/>
        <v>0</v>
      </c>
      <c r="ER148" s="161">
        <f t="shared" ref="ER148:ES148" si="3692">ER147</f>
        <v>10</v>
      </c>
      <c r="ES148" s="175">
        <f t="shared" si="3692"/>
        <v>1173</v>
      </c>
      <c r="ET148" s="163" t="str">
        <f t="shared" si="3362"/>
        <v>1</v>
      </c>
      <c r="EU148" s="164">
        <f t="shared" si="192"/>
        <v>19</v>
      </c>
      <c r="EV148" s="165">
        <f t="shared" si="193"/>
        <v>0</v>
      </c>
      <c r="EW148" s="166"/>
      <c r="EX148" s="166"/>
      <c r="EY148" s="166"/>
      <c r="EZ148" s="84"/>
      <c r="FA148" s="85"/>
      <c r="FB148" s="83" t="str">
        <f t="shared" si="194"/>
        <v>0</v>
      </c>
      <c r="FC148" s="167">
        <f t="shared" si="3363"/>
        <v>0</v>
      </c>
      <c r="FD148" s="168">
        <f t="shared" si="3364"/>
        <v>0</v>
      </c>
      <c r="FE148" s="168">
        <f t="shared" si="3365"/>
        <v>0</v>
      </c>
      <c r="FF148" s="168">
        <f t="shared" si="3366"/>
        <v>0</v>
      </c>
      <c r="FG148" s="168">
        <f t="shared" si="3367"/>
        <v>0</v>
      </c>
      <c r="FH148" s="154">
        <f t="shared" ref="FH148:FI148" si="3693">FH147</f>
        <v>11</v>
      </c>
      <c r="FI148" s="173">
        <f t="shared" si="3693"/>
        <v>1174</v>
      </c>
      <c r="FJ148" s="156" t="str">
        <f t="shared" si="3369"/>
        <v>1</v>
      </c>
      <c r="FK148" s="157">
        <f t="shared" si="202"/>
        <v>4</v>
      </c>
      <c r="FL148" s="158">
        <f t="shared" si="203"/>
        <v>0</v>
      </c>
      <c r="FM148" s="159"/>
      <c r="FN148" s="159"/>
      <c r="FO148" s="159"/>
      <c r="FP148" s="78"/>
      <c r="FQ148" s="79"/>
      <c r="FR148" s="77" t="str">
        <f t="shared" si="204"/>
        <v>0</v>
      </c>
      <c r="FS148" s="81">
        <f t="shared" si="3370"/>
        <v>0</v>
      </c>
      <c r="FT148" s="160">
        <f t="shared" si="3371"/>
        <v>0</v>
      </c>
      <c r="FU148" s="160">
        <f t="shared" si="3372"/>
        <v>0</v>
      </c>
      <c r="FV148" s="160">
        <f t="shared" si="3373"/>
        <v>0</v>
      </c>
      <c r="FW148" s="160">
        <f t="shared" si="3374"/>
        <v>0</v>
      </c>
      <c r="FX148" s="161">
        <f t="shared" ref="FX148:FY148" si="3694">FX147</f>
        <v>12</v>
      </c>
      <c r="FY148" s="175">
        <f t="shared" si="3694"/>
        <v>1175</v>
      </c>
      <c r="FZ148" s="163" t="str">
        <f t="shared" si="3376"/>
        <v>1</v>
      </c>
      <c r="GA148" s="164">
        <f t="shared" si="212"/>
        <v>2</v>
      </c>
      <c r="GB148" s="165">
        <f t="shared" si="213"/>
        <v>0</v>
      </c>
      <c r="GC148" s="166"/>
      <c r="GD148" s="166"/>
      <c r="GE148" s="166"/>
      <c r="GF148" s="84"/>
      <c r="GG148" s="85"/>
      <c r="GH148" s="83" t="str">
        <f t="shared" si="214"/>
        <v>0</v>
      </c>
      <c r="GI148" s="167">
        <f t="shared" si="3377"/>
        <v>0</v>
      </c>
      <c r="GJ148" s="168">
        <f t="shared" si="3378"/>
        <v>0</v>
      </c>
      <c r="GK148" s="168">
        <f t="shared" si="3379"/>
        <v>0</v>
      </c>
      <c r="GL148" s="168">
        <f t="shared" si="3380"/>
        <v>0</v>
      </c>
      <c r="GM148" s="168">
        <f t="shared" si="3381"/>
        <v>0</v>
      </c>
      <c r="GN148" s="154">
        <f t="shared" ref="GN148:GO148" si="3695">GN147</f>
        <v>13</v>
      </c>
      <c r="GO148" s="173">
        <f t="shared" si="3695"/>
        <v>1176</v>
      </c>
      <c r="GP148" s="156" t="str">
        <f t="shared" si="3383"/>
        <v>1</v>
      </c>
      <c r="GQ148" s="157">
        <f t="shared" si="222"/>
        <v>3</v>
      </c>
      <c r="GR148" s="158">
        <f t="shared" si="223"/>
        <v>0</v>
      </c>
      <c r="GS148" s="159"/>
      <c r="GT148" s="159"/>
      <c r="GU148" s="159"/>
      <c r="GV148" s="78"/>
      <c r="GW148" s="79"/>
      <c r="GX148" s="77" t="str">
        <f t="shared" si="224"/>
        <v>0</v>
      </c>
      <c r="GY148" s="81">
        <f t="shared" si="3384"/>
        <v>0</v>
      </c>
      <c r="GZ148" s="160">
        <f t="shared" si="3385"/>
        <v>0</v>
      </c>
      <c r="HA148" s="160">
        <f t="shared" si="3386"/>
        <v>0</v>
      </c>
      <c r="HB148" s="160">
        <f t="shared" si="3387"/>
        <v>0</v>
      </c>
      <c r="HC148" s="160">
        <f t="shared" si="3388"/>
        <v>0</v>
      </c>
      <c r="HD148" s="161">
        <f t="shared" ref="HD148:HE148" si="3696">HD147</f>
        <v>14</v>
      </c>
      <c r="HE148" s="175">
        <f t="shared" si="3696"/>
        <v>1177</v>
      </c>
      <c r="HF148" s="163" t="str">
        <f t="shared" si="3390"/>
        <v>1</v>
      </c>
      <c r="HG148" s="164">
        <f t="shared" si="232"/>
        <v>5</v>
      </c>
      <c r="HH148" s="165">
        <f t="shared" si="233"/>
        <v>0</v>
      </c>
      <c r="HI148" s="166"/>
      <c r="HJ148" s="166"/>
      <c r="HK148" s="166"/>
      <c r="HL148" s="84"/>
      <c r="HM148" s="85"/>
      <c r="HN148" s="83" t="str">
        <f t="shared" si="234"/>
        <v>0</v>
      </c>
      <c r="HO148" s="167">
        <f t="shared" si="3391"/>
        <v>0</v>
      </c>
      <c r="HP148" s="168">
        <f t="shared" si="3392"/>
        <v>0</v>
      </c>
      <c r="HQ148" s="168">
        <f t="shared" si="3393"/>
        <v>0</v>
      </c>
      <c r="HR148" s="168">
        <f t="shared" si="3394"/>
        <v>0</v>
      </c>
      <c r="HS148" s="168">
        <f t="shared" si="3395"/>
        <v>0</v>
      </c>
      <c r="HT148" s="154">
        <f t="shared" ref="HT148:HU148" si="3697">HT147</f>
        <v>15</v>
      </c>
      <c r="HU148" s="173">
        <f t="shared" si="3697"/>
        <v>1178</v>
      </c>
      <c r="HV148" s="156" t="str">
        <f t="shared" si="3397"/>
        <v>1</v>
      </c>
      <c r="HW148" s="157" t="str">
        <f t="shared" si="242"/>
        <v/>
      </c>
      <c r="HX148" s="169">
        <f t="shared" si="243"/>
        <v>0</v>
      </c>
      <c r="HY148" s="159"/>
      <c r="HZ148" s="159"/>
      <c r="IA148" s="159"/>
      <c r="IB148" s="160"/>
      <c r="IC148" s="160"/>
      <c r="ID148" s="160" t="str">
        <f t="shared" si="244"/>
        <v>0</v>
      </c>
      <c r="IE148" s="160">
        <f t="shared" si="3398"/>
        <v>0</v>
      </c>
      <c r="IF148" s="160">
        <f t="shared" si="3399"/>
        <v>0</v>
      </c>
      <c r="IG148" s="160">
        <f t="shared" si="3400"/>
        <v>0</v>
      </c>
      <c r="IH148" s="160">
        <f t="shared" si="3401"/>
        <v>0</v>
      </c>
      <c r="II148" s="160">
        <f t="shared" si="3402"/>
        <v>0</v>
      </c>
      <c r="IJ148" s="161">
        <f t="shared" ref="IJ148:IK148" si="3698">IJ147</f>
        <v>16</v>
      </c>
      <c r="IK148" s="175">
        <f t="shared" si="3698"/>
        <v>1179</v>
      </c>
      <c r="IL148" s="163" t="str">
        <f t="shared" si="3404"/>
        <v>1</v>
      </c>
      <c r="IM148" s="164" t="str">
        <f t="shared" si="252"/>
        <v/>
      </c>
      <c r="IN148" s="165">
        <f t="shared" si="253"/>
        <v>0</v>
      </c>
      <c r="IO148" s="166"/>
      <c r="IP148" s="166"/>
      <c r="IQ148" s="166"/>
      <c r="IR148" s="168"/>
      <c r="IS148" s="168"/>
      <c r="IT148" s="170" t="str">
        <f t="shared" si="254"/>
        <v>0</v>
      </c>
      <c r="IU148" s="170">
        <f t="shared" si="3405"/>
        <v>0</v>
      </c>
      <c r="IV148" s="168">
        <f t="shared" si="3406"/>
        <v>0</v>
      </c>
      <c r="IW148" s="168">
        <f t="shared" si="3407"/>
        <v>0</v>
      </c>
      <c r="IX148" s="168">
        <f t="shared" si="3408"/>
        <v>0</v>
      </c>
      <c r="IY148" s="168">
        <f t="shared" si="3409"/>
        <v>0</v>
      </c>
      <c r="IZ148" s="154">
        <f t="shared" ref="IZ148:JA148" si="3699">IZ147</f>
        <v>17</v>
      </c>
      <c r="JA148" s="173">
        <f t="shared" si="3699"/>
        <v>1180</v>
      </c>
      <c r="JB148" s="156" t="str">
        <f t="shared" si="3411"/>
        <v>1</v>
      </c>
      <c r="JC148" s="157" t="str">
        <f t="shared" si="262"/>
        <v/>
      </c>
      <c r="JD148" s="158">
        <f t="shared" si="263"/>
        <v>0</v>
      </c>
      <c r="JE148" s="159"/>
      <c r="JF148" s="159"/>
      <c r="JG148" s="159"/>
      <c r="JH148" s="160"/>
      <c r="JI148" s="160"/>
      <c r="JJ148" s="171" t="str">
        <f t="shared" si="264"/>
        <v>0</v>
      </c>
      <c r="JK148" s="171">
        <f t="shared" si="3412"/>
        <v>0</v>
      </c>
      <c r="JL148" s="160">
        <f t="shared" si="3413"/>
        <v>0</v>
      </c>
      <c r="JM148" s="160">
        <f t="shared" si="3414"/>
        <v>0</v>
      </c>
      <c r="JN148" s="160">
        <f t="shared" si="3415"/>
        <v>0</v>
      </c>
      <c r="JO148" s="160">
        <f t="shared" si="3416"/>
        <v>0</v>
      </c>
      <c r="JP148" s="161">
        <f t="shared" ref="JP148:JQ148" si="3700">JP147</f>
        <v>18</v>
      </c>
      <c r="JQ148" s="175">
        <f t="shared" si="3700"/>
        <v>1181</v>
      </c>
      <c r="JR148" s="163" t="str">
        <f t="shared" si="3418"/>
        <v>1</v>
      </c>
      <c r="JS148" s="164" t="str">
        <f t="shared" si="272"/>
        <v/>
      </c>
      <c r="JT148" s="165">
        <f t="shared" si="273"/>
        <v>0</v>
      </c>
      <c r="JU148" s="166"/>
      <c r="JV148" s="166"/>
      <c r="JW148" s="166"/>
      <c r="JX148" s="168"/>
      <c r="JY148" s="168"/>
      <c r="JZ148" s="170" t="str">
        <f t="shared" si="274"/>
        <v>0</v>
      </c>
      <c r="KA148" s="170">
        <f t="shared" si="3419"/>
        <v>0</v>
      </c>
      <c r="KB148" s="168">
        <f t="shared" si="3420"/>
        <v>0</v>
      </c>
      <c r="KC148" s="168">
        <f t="shared" si="3421"/>
        <v>0</v>
      </c>
      <c r="KD148" s="168">
        <f t="shared" si="3422"/>
        <v>0</v>
      </c>
      <c r="KE148" s="168">
        <f t="shared" si="3423"/>
        <v>0</v>
      </c>
      <c r="KF148" s="154">
        <f t="shared" ref="KF148:KG148" si="3701">KF147</f>
        <v>19</v>
      </c>
      <c r="KG148" s="173">
        <f t="shared" si="3701"/>
        <v>1182</v>
      </c>
      <c r="KH148" s="156" t="str">
        <f t="shared" si="3425"/>
        <v>1</v>
      </c>
      <c r="KI148" s="157" t="str">
        <f t="shared" si="282"/>
        <v/>
      </c>
      <c r="KJ148" s="158">
        <f t="shared" si="283"/>
        <v>0</v>
      </c>
      <c r="KK148" s="159"/>
      <c r="KL148" s="159"/>
      <c r="KM148" s="159"/>
      <c r="KN148" s="160"/>
      <c r="KO148" s="160"/>
      <c r="KP148" s="171" t="str">
        <f t="shared" si="284"/>
        <v>0</v>
      </c>
      <c r="KQ148" s="171">
        <f t="shared" si="3426"/>
        <v>0</v>
      </c>
      <c r="KR148" s="160">
        <f t="shared" si="3427"/>
        <v>0</v>
      </c>
      <c r="KS148" s="160">
        <f t="shared" si="3428"/>
        <v>0</v>
      </c>
      <c r="KT148" s="160">
        <f t="shared" si="3429"/>
        <v>0</v>
      </c>
      <c r="KU148" s="160">
        <f t="shared" si="3430"/>
        <v>0</v>
      </c>
      <c r="KV148" s="161">
        <f t="shared" ref="KV148:KW148" si="3702">KV147</f>
        <v>20</v>
      </c>
      <c r="KW148" s="175">
        <f t="shared" si="3702"/>
        <v>1183</v>
      </c>
      <c r="KX148" s="163" t="str">
        <f t="shared" si="3432"/>
        <v>1</v>
      </c>
      <c r="KY148" s="164" t="str">
        <f t="shared" si="292"/>
        <v/>
      </c>
      <c r="KZ148" s="165">
        <f t="shared" si="293"/>
        <v>0</v>
      </c>
      <c r="LA148" s="166"/>
      <c r="LB148" s="166"/>
      <c r="LC148" s="166"/>
      <c r="LD148" s="168"/>
      <c r="LE148" s="168"/>
      <c r="LF148" s="170" t="str">
        <f t="shared" si="294"/>
        <v>0</v>
      </c>
      <c r="LG148" s="170">
        <f t="shared" si="3433"/>
        <v>0</v>
      </c>
      <c r="LH148" s="168">
        <f t="shared" si="3434"/>
        <v>0</v>
      </c>
      <c r="LI148" s="168">
        <f t="shared" si="3435"/>
        <v>0</v>
      </c>
      <c r="LJ148" s="168">
        <f t="shared" si="3436"/>
        <v>0</v>
      </c>
      <c r="LK148" s="168">
        <f t="shared" si="3437"/>
        <v>0</v>
      </c>
      <c r="LL148" s="172"/>
      <c r="LM148" s="172"/>
      <c r="LN148" s="168" t="str">
        <f t="shared" si="3438"/>
        <v>#REF!</v>
      </c>
      <c r="LO148" s="168" t="str">
        <f t="shared" si="3439"/>
        <v>#REF!</v>
      </c>
      <c r="LP148" s="168" t="str">
        <f t="shared" si="3440"/>
        <v>#REF!</v>
      </c>
      <c r="LQ148" s="168" t="str">
        <f t="shared" si="3441"/>
        <v>#REF!</v>
      </c>
    </row>
    <row r="149" ht="15.75" customHeight="1">
      <c r="A149" s="151">
        <v>46250.0</v>
      </c>
      <c r="B149" s="152" t="s">
        <v>31</v>
      </c>
      <c r="C149" s="153">
        <f t="shared" si="99"/>
        <v>0</v>
      </c>
      <c r="D149" s="154">
        <f t="shared" ref="D149:E149" si="3703">D148</f>
        <v>1</v>
      </c>
      <c r="E149" s="173">
        <f t="shared" si="3703"/>
        <v>1164</v>
      </c>
      <c r="F149" s="156" t="str">
        <f t="shared" si="3543"/>
        <v>1</v>
      </c>
      <c r="G149" s="157">
        <f t="shared" si="102"/>
        <v>1</v>
      </c>
      <c r="H149" s="158">
        <f t="shared" si="103"/>
        <v>0</v>
      </c>
      <c r="I149" s="159"/>
      <c r="J149" s="159"/>
      <c r="K149" s="159"/>
      <c r="L149" s="78"/>
      <c r="M149" s="79"/>
      <c r="N149" s="77" t="str">
        <f t="shared" si="104"/>
        <v>0</v>
      </c>
      <c r="O149" s="81">
        <f t="shared" si="3300"/>
        <v>0</v>
      </c>
      <c r="P149" s="160">
        <f t="shared" si="3301"/>
        <v>0</v>
      </c>
      <c r="Q149" s="160">
        <f t="shared" si="3302"/>
        <v>0</v>
      </c>
      <c r="R149" s="160">
        <f t="shared" si="3303"/>
        <v>0</v>
      </c>
      <c r="S149" s="160">
        <f t="shared" si="3304"/>
        <v>0</v>
      </c>
      <c r="T149" s="161">
        <f t="shared" ref="T149:U149" si="3704">T148</f>
        <v>2</v>
      </c>
      <c r="U149" s="175">
        <f t="shared" si="3704"/>
        <v>1165</v>
      </c>
      <c r="V149" s="163" t="str">
        <f t="shared" si="3306"/>
        <v>1</v>
      </c>
      <c r="W149" s="164">
        <f t="shared" si="112"/>
        <v>1</v>
      </c>
      <c r="X149" s="165">
        <f t="shared" si="113"/>
        <v>0</v>
      </c>
      <c r="Y149" s="166"/>
      <c r="Z149" s="166"/>
      <c r="AA149" s="166"/>
      <c r="AB149" s="84"/>
      <c r="AC149" s="85"/>
      <c r="AD149" s="83" t="str">
        <f t="shared" si="114"/>
        <v>0</v>
      </c>
      <c r="AE149" s="167">
        <f t="shared" si="3307"/>
        <v>0</v>
      </c>
      <c r="AF149" s="168">
        <f t="shared" si="3308"/>
        <v>0</v>
      </c>
      <c r="AG149" s="168">
        <f t="shared" si="3309"/>
        <v>0</v>
      </c>
      <c r="AH149" s="168">
        <f t="shared" si="3310"/>
        <v>0</v>
      </c>
      <c r="AI149" s="168">
        <f t="shared" si="3311"/>
        <v>0</v>
      </c>
      <c r="AJ149" s="154">
        <f t="shared" ref="AJ149:AK149" si="3705">AJ148</f>
        <v>3</v>
      </c>
      <c r="AK149" s="173">
        <f t="shared" si="3705"/>
        <v>1166</v>
      </c>
      <c r="AL149" s="156" t="str">
        <f t="shared" si="3313"/>
        <v>1</v>
      </c>
      <c r="AM149" s="157">
        <f t="shared" si="122"/>
        <v>2</v>
      </c>
      <c r="AN149" s="158">
        <f t="shared" si="123"/>
        <v>0</v>
      </c>
      <c r="AO149" s="159"/>
      <c r="AP149" s="159"/>
      <c r="AQ149" s="159"/>
      <c r="AR149" s="78"/>
      <c r="AS149" s="79"/>
      <c r="AT149" s="77" t="str">
        <f t="shared" si="124"/>
        <v>0</v>
      </c>
      <c r="AU149" s="81">
        <f t="shared" si="3314"/>
        <v>0</v>
      </c>
      <c r="AV149" s="160">
        <f t="shared" si="3315"/>
        <v>0</v>
      </c>
      <c r="AW149" s="160">
        <f t="shared" si="3316"/>
        <v>0</v>
      </c>
      <c r="AX149" s="160">
        <f t="shared" si="3317"/>
        <v>0</v>
      </c>
      <c r="AY149" s="160">
        <f t="shared" si="3318"/>
        <v>0</v>
      </c>
      <c r="AZ149" s="161">
        <f t="shared" ref="AZ149:BA149" si="3706">AZ148</f>
        <v>4</v>
      </c>
      <c r="BA149" s="175">
        <f t="shared" si="3706"/>
        <v>1167</v>
      </c>
      <c r="BB149" s="163" t="str">
        <f t="shared" si="3320"/>
        <v>1</v>
      </c>
      <c r="BC149" s="164">
        <f t="shared" si="132"/>
        <v>4</v>
      </c>
      <c r="BD149" s="165">
        <f t="shared" si="133"/>
        <v>0</v>
      </c>
      <c r="BE149" s="166"/>
      <c r="BF149" s="166"/>
      <c r="BG149" s="166"/>
      <c r="BH149" s="84"/>
      <c r="BI149" s="85"/>
      <c r="BJ149" s="83" t="str">
        <f t="shared" si="134"/>
        <v>0</v>
      </c>
      <c r="BK149" s="167">
        <f t="shared" si="3321"/>
        <v>0</v>
      </c>
      <c r="BL149" s="168">
        <f t="shared" si="3322"/>
        <v>0</v>
      </c>
      <c r="BM149" s="168">
        <f t="shared" si="3323"/>
        <v>0</v>
      </c>
      <c r="BN149" s="168">
        <f t="shared" si="3324"/>
        <v>0</v>
      </c>
      <c r="BO149" s="168">
        <f t="shared" si="3325"/>
        <v>0</v>
      </c>
      <c r="BP149" s="154">
        <f t="shared" ref="BP149:BQ149" si="3707">BP148</f>
        <v>5</v>
      </c>
      <c r="BQ149" s="173">
        <f t="shared" si="3707"/>
        <v>1168</v>
      </c>
      <c r="BR149" s="156" t="str">
        <f t="shared" si="3327"/>
        <v>1</v>
      </c>
      <c r="BS149" s="157">
        <f t="shared" si="142"/>
        <v>4</v>
      </c>
      <c r="BT149" s="158">
        <f t="shared" si="143"/>
        <v>0</v>
      </c>
      <c r="BU149" s="159"/>
      <c r="BV149" s="159"/>
      <c r="BW149" s="159"/>
      <c r="BX149" s="78"/>
      <c r="BY149" s="79"/>
      <c r="BZ149" s="77" t="str">
        <f t="shared" si="144"/>
        <v>0</v>
      </c>
      <c r="CA149" s="81">
        <f t="shared" si="3328"/>
        <v>0</v>
      </c>
      <c r="CB149" s="160">
        <f t="shared" si="3329"/>
        <v>0</v>
      </c>
      <c r="CC149" s="160">
        <f t="shared" si="3330"/>
        <v>0</v>
      </c>
      <c r="CD149" s="160">
        <f t="shared" si="3331"/>
        <v>0</v>
      </c>
      <c r="CE149" s="160">
        <f t="shared" si="3332"/>
        <v>0</v>
      </c>
      <c r="CF149" s="161">
        <f t="shared" ref="CF149:CG149" si="3708">CF148</f>
        <v>6</v>
      </c>
      <c r="CG149" s="175">
        <f t="shared" si="3708"/>
        <v>1169</v>
      </c>
      <c r="CH149" s="163" t="str">
        <f t="shared" si="3334"/>
        <v>1</v>
      </c>
      <c r="CI149" s="164">
        <f t="shared" si="152"/>
        <v>2</v>
      </c>
      <c r="CJ149" s="165">
        <f t="shared" si="153"/>
        <v>0</v>
      </c>
      <c r="CK149" s="166"/>
      <c r="CL149" s="166"/>
      <c r="CM149" s="166"/>
      <c r="CN149" s="84"/>
      <c r="CO149" s="85"/>
      <c r="CP149" s="83" t="str">
        <f t="shared" si="154"/>
        <v>0</v>
      </c>
      <c r="CQ149" s="167">
        <f t="shared" si="3335"/>
        <v>0</v>
      </c>
      <c r="CR149" s="168">
        <f t="shared" si="3336"/>
        <v>0</v>
      </c>
      <c r="CS149" s="168">
        <f t="shared" si="3337"/>
        <v>0</v>
      </c>
      <c r="CT149" s="168">
        <f t="shared" si="3338"/>
        <v>0</v>
      </c>
      <c r="CU149" s="168">
        <f t="shared" si="3339"/>
        <v>0</v>
      </c>
      <c r="CV149" s="154">
        <f t="shared" ref="CV149:CW149" si="3709">CV148</f>
        <v>7</v>
      </c>
      <c r="CW149" s="173">
        <f t="shared" si="3709"/>
        <v>1170</v>
      </c>
      <c r="CX149" s="156" t="str">
        <f t="shared" si="3341"/>
        <v>1</v>
      </c>
      <c r="CY149" s="157">
        <f t="shared" si="162"/>
        <v>2</v>
      </c>
      <c r="CZ149" s="158">
        <f t="shared" si="163"/>
        <v>0</v>
      </c>
      <c r="DA149" s="159"/>
      <c r="DB149" s="159"/>
      <c r="DC149" s="159"/>
      <c r="DD149" s="78"/>
      <c r="DE149" s="79"/>
      <c r="DF149" s="77" t="str">
        <f t="shared" si="164"/>
        <v>0</v>
      </c>
      <c r="DG149" s="81">
        <f t="shared" si="3342"/>
        <v>0</v>
      </c>
      <c r="DH149" s="160">
        <f t="shared" si="3343"/>
        <v>0</v>
      </c>
      <c r="DI149" s="160">
        <f t="shared" si="3344"/>
        <v>0</v>
      </c>
      <c r="DJ149" s="160">
        <f t="shared" si="3345"/>
        <v>0</v>
      </c>
      <c r="DK149" s="160">
        <f t="shared" si="3346"/>
        <v>0</v>
      </c>
      <c r="DL149" s="161">
        <f t="shared" ref="DL149:DM149" si="3710">DL148</f>
        <v>8</v>
      </c>
      <c r="DM149" s="175">
        <f t="shared" si="3710"/>
        <v>1171</v>
      </c>
      <c r="DN149" s="163" t="str">
        <f t="shared" si="3348"/>
        <v>1</v>
      </c>
      <c r="DO149" s="164">
        <f t="shared" si="172"/>
        <v>2</v>
      </c>
      <c r="DP149" s="165">
        <f t="shared" si="173"/>
        <v>0</v>
      </c>
      <c r="DQ149" s="166"/>
      <c r="DR149" s="166"/>
      <c r="DS149" s="166"/>
      <c r="DT149" s="84"/>
      <c r="DU149" s="85"/>
      <c r="DV149" s="83" t="str">
        <f t="shared" si="174"/>
        <v>0</v>
      </c>
      <c r="DW149" s="167">
        <f t="shared" si="3349"/>
        <v>0</v>
      </c>
      <c r="DX149" s="168">
        <f t="shared" si="3350"/>
        <v>0</v>
      </c>
      <c r="DY149" s="168">
        <f t="shared" si="3351"/>
        <v>0</v>
      </c>
      <c r="DZ149" s="168">
        <f t="shared" si="3352"/>
        <v>0</v>
      </c>
      <c r="EA149" s="168">
        <f t="shared" si="3353"/>
        <v>0</v>
      </c>
      <c r="EB149" s="154">
        <f t="shared" ref="EB149:EC149" si="3711">EB148</f>
        <v>9</v>
      </c>
      <c r="EC149" s="173">
        <f t="shared" si="3711"/>
        <v>1172</v>
      </c>
      <c r="ED149" s="156" t="str">
        <f t="shared" si="3355"/>
        <v>1</v>
      </c>
      <c r="EE149" s="157">
        <f t="shared" si="182"/>
        <v>5</v>
      </c>
      <c r="EF149" s="169">
        <f t="shared" si="183"/>
        <v>0</v>
      </c>
      <c r="EG149" s="159"/>
      <c r="EH149" s="159"/>
      <c r="EI149" s="159"/>
      <c r="EJ149" s="78"/>
      <c r="EK149" s="79"/>
      <c r="EL149" s="77" t="str">
        <f t="shared" si="184"/>
        <v>0</v>
      </c>
      <c r="EM149" s="81">
        <f t="shared" si="3356"/>
        <v>0</v>
      </c>
      <c r="EN149" s="160">
        <f t="shared" si="3357"/>
        <v>0</v>
      </c>
      <c r="EO149" s="160">
        <f t="shared" si="3358"/>
        <v>0</v>
      </c>
      <c r="EP149" s="160">
        <f t="shared" si="3359"/>
        <v>0</v>
      </c>
      <c r="EQ149" s="160">
        <f t="shared" si="3360"/>
        <v>0</v>
      </c>
      <c r="ER149" s="161">
        <f t="shared" ref="ER149:ES149" si="3712">ER148</f>
        <v>10</v>
      </c>
      <c r="ES149" s="175">
        <f t="shared" si="3712"/>
        <v>1173</v>
      </c>
      <c r="ET149" s="163" t="str">
        <f t="shared" si="3362"/>
        <v>1</v>
      </c>
      <c r="EU149" s="164">
        <f t="shared" si="192"/>
        <v>19</v>
      </c>
      <c r="EV149" s="165">
        <f t="shared" si="193"/>
        <v>0</v>
      </c>
      <c r="EW149" s="166"/>
      <c r="EX149" s="166"/>
      <c r="EY149" s="166"/>
      <c r="EZ149" s="84"/>
      <c r="FA149" s="85"/>
      <c r="FB149" s="83" t="str">
        <f t="shared" si="194"/>
        <v>0</v>
      </c>
      <c r="FC149" s="167">
        <f t="shared" si="3363"/>
        <v>0</v>
      </c>
      <c r="FD149" s="168">
        <f t="shared" si="3364"/>
        <v>0</v>
      </c>
      <c r="FE149" s="168">
        <f t="shared" si="3365"/>
        <v>0</v>
      </c>
      <c r="FF149" s="168">
        <f t="shared" si="3366"/>
        <v>0</v>
      </c>
      <c r="FG149" s="168">
        <f t="shared" si="3367"/>
        <v>0</v>
      </c>
      <c r="FH149" s="154">
        <f t="shared" ref="FH149:FI149" si="3713">FH148</f>
        <v>11</v>
      </c>
      <c r="FI149" s="173">
        <f t="shared" si="3713"/>
        <v>1174</v>
      </c>
      <c r="FJ149" s="156" t="str">
        <f t="shared" si="3369"/>
        <v>1</v>
      </c>
      <c r="FK149" s="157">
        <f t="shared" si="202"/>
        <v>4</v>
      </c>
      <c r="FL149" s="158">
        <f t="shared" si="203"/>
        <v>0</v>
      </c>
      <c r="FM149" s="159"/>
      <c r="FN149" s="159"/>
      <c r="FO149" s="159"/>
      <c r="FP149" s="78"/>
      <c r="FQ149" s="79"/>
      <c r="FR149" s="77" t="str">
        <f t="shared" si="204"/>
        <v>0</v>
      </c>
      <c r="FS149" s="81">
        <f t="shared" si="3370"/>
        <v>0</v>
      </c>
      <c r="FT149" s="160">
        <f t="shared" si="3371"/>
        <v>0</v>
      </c>
      <c r="FU149" s="160">
        <f t="shared" si="3372"/>
        <v>0</v>
      </c>
      <c r="FV149" s="160">
        <f t="shared" si="3373"/>
        <v>0</v>
      </c>
      <c r="FW149" s="160">
        <f t="shared" si="3374"/>
        <v>0</v>
      </c>
      <c r="FX149" s="161">
        <f t="shared" ref="FX149:FY149" si="3714">FX148</f>
        <v>12</v>
      </c>
      <c r="FY149" s="175">
        <f t="shared" si="3714"/>
        <v>1175</v>
      </c>
      <c r="FZ149" s="163" t="str">
        <f t="shared" si="3376"/>
        <v>1</v>
      </c>
      <c r="GA149" s="164">
        <f t="shared" si="212"/>
        <v>2</v>
      </c>
      <c r="GB149" s="165">
        <f t="shared" si="213"/>
        <v>0</v>
      </c>
      <c r="GC149" s="166"/>
      <c r="GD149" s="166"/>
      <c r="GE149" s="166"/>
      <c r="GF149" s="84"/>
      <c r="GG149" s="85"/>
      <c r="GH149" s="83" t="str">
        <f t="shared" si="214"/>
        <v>0</v>
      </c>
      <c r="GI149" s="167">
        <f t="shared" si="3377"/>
        <v>0</v>
      </c>
      <c r="GJ149" s="168">
        <f t="shared" si="3378"/>
        <v>0</v>
      </c>
      <c r="GK149" s="168">
        <f t="shared" si="3379"/>
        <v>0</v>
      </c>
      <c r="GL149" s="168">
        <f t="shared" si="3380"/>
        <v>0</v>
      </c>
      <c r="GM149" s="168">
        <f t="shared" si="3381"/>
        <v>0</v>
      </c>
      <c r="GN149" s="154">
        <f t="shared" ref="GN149:GO149" si="3715">GN148</f>
        <v>13</v>
      </c>
      <c r="GO149" s="173">
        <f t="shared" si="3715"/>
        <v>1176</v>
      </c>
      <c r="GP149" s="156" t="str">
        <f t="shared" si="3383"/>
        <v>1</v>
      </c>
      <c r="GQ149" s="157">
        <f t="shared" si="222"/>
        <v>3</v>
      </c>
      <c r="GR149" s="158">
        <f t="shared" si="223"/>
        <v>0</v>
      </c>
      <c r="GS149" s="159"/>
      <c r="GT149" s="159"/>
      <c r="GU149" s="159"/>
      <c r="GV149" s="78"/>
      <c r="GW149" s="79"/>
      <c r="GX149" s="77" t="str">
        <f t="shared" si="224"/>
        <v>0</v>
      </c>
      <c r="GY149" s="81">
        <f t="shared" si="3384"/>
        <v>0</v>
      </c>
      <c r="GZ149" s="160">
        <f t="shared" si="3385"/>
        <v>0</v>
      </c>
      <c r="HA149" s="160">
        <f t="shared" si="3386"/>
        <v>0</v>
      </c>
      <c r="HB149" s="160">
        <f t="shared" si="3387"/>
        <v>0</v>
      </c>
      <c r="HC149" s="160">
        <f t="shared" si="3388"/>
        <v>0</v>
      </c>
      <c r="HD149" s="161">
        <f t="shared" ref="HD149:HE149" si="3716">HD148</f>
        <v>14</v>
      </c>
      <c r="HE149" s="175">
        <f t="shared" si="3716"/>
        <v>1177</v>
      </c>
      <c r="HF149" s="163" t="str">
        <f t="shared" si="3390"/>
        <v>1</v>
      </c>
      <c r="HG149" s="164">
        <f t="shared" si="232"/>
        <v>5</v>
      </c>
      <c r="HH149" s="165">
        <f t="shared" si="233"/>
        <v>0</v>
      </c>
      <c r="HI149" s="166"/>
      <c r="HJ149" s="166"/>
      <c r="HK149" s="166"/>
      <c r="HL149" s="84"/>
      <c r="HM149" s="85"/>
      <c r="HN149" s="83" t="str">
        <f t="shared" si="234"/>
        <v>0</v>
      </c>
      <c r="HO149" s="167">
        <f t="shared" si="3391"/>
        <v>0</v>
      </c>
      <c r="HP149" s="168">
        <f t="shared" si="3392"/>
        <v>0</v>
      </c>
      <c r="HQ149" s="168">
        <f t="shared" si="3393"/>
        <v>0</v>
      </c>
      <c r="HR149" s="168">
        <f t="shared" si="3394"/>
        <v>0</v>
      </c>
      <c r="HS149" s="168">
        <f t="shared" si="3395"/>
        <v>0</v>
      </c>
      <c r="HT149" s="154">
        <f t="shared" ref="HT149:HU149" si="3717">HT148</f>
        <v>15</v>
      </c>
      <c r="HU149" s="173">
        <f t="shared" si="3717"/>
        <v>1178</v>
      </c>
      <c r="HV149" s="156" t="str">
        <f t="shared" si="3397"/>
        <v>1</v>
      </c>
      <c r="HW149" s="157" t="str">
        <f t="shared" si="242"/>
        <v/>
      </c>
      <c r="HX149" s="169">
        <f t="shared" si="243"/>
        <v>0</v>
      </c>
      <c r="HY149" s="159"/>
      <c r="HZ149" s="159"/>
      <c r="IA149" s="159"/>
      <c r="IB149" s="160"/>
      <c r="IC149" s="160"/>
      <c r="ID149" s="160" t="str">
        <f t="shared" si="244"/>
        <v>0</v>
      </c>
      <c r="IE149" s="160">
        <f t="shared" si="3398"/>
        <v>0</v>
      </c>
      <c r="IF149" s="160">
        <f t="shared" si="3399"/>
        <v>0</v>
      </c>
      <c r="IG149" s="160">
        <f t="shared" si="3400"/>
        <v>0</v>
      </c>
      <c r="IH149" s="160">
        <f t="shared" si="3401"/>
        <v>0</v>
      </c>
      <c r="II149" s="160">
        <f t="shared" si="3402"/>
        <v>0</v>
      </c>
      <c r="IJ149" s="161">
        <f t="shared" ref="IJ149:IK149" si="3718">IJ148</f>
        <v>16</v>
      </c>
      <c r="IK149" s="175">
        <f t="shared" si="3718"/>
        <v>1179</v>
      </c>
      <c r="IL149" s="163" t="str">
        <f t="shared" si="3404"/>
        <v>1</v>
      </c>
      <c r="IM149" s="164" t="str">
        <f t="shared" si="252"/>
        <v/>
      </c>
      <c r="IN149" s="165">
        <f t="shared" si="253"/>
        <v>0</v>
      </c>
      <c r="IO149" s="166"/>
      <c r="IP149" s="166"/>
      <c r="IQ149" s="166"/>
      <c r="IR149" s="168"/>
      <c r="IS149" s="168"/>
      <c r="IT149" s="170" t="str">
        <f t="shared" si="254"/>
        <v>0</v>
      </c>
      <c r="IU149" s="170">
        <f t="shared" si="3405"/>
        <v>0</v>
      </c>
      <c r="IV149" s="168">
        <f t="shared" si="3406"/>
        <v>0</v>
      </c>
      <c r="IW149" s="168">
        <f t="shared" si="3407"/>
        <v>0</v>
      </c>
      <c r="IX149" s="168">
        <f t="shared" si="3408"/>
        <v>0</v>
      </c>
      <c r="IY149" s="168">
        <f t="shared" si="3409"/>
        <v>0</v>
      </c>
      <c r="IZ149" s="154">
        <f t="shared" ref="IZ149:JA149" si="3719">IZ148</f>
        <v>17</v>
      </c>
      <c r="JA149" s="173">
        <f t="shared" si="3719"/>
        <v>1180</v>
      </c>
      <c r="JB149" s="156" t="str">
        <f t="shared" si="3411"/>
        <v>1</v>
      </c>
      <c r="JC149" s="157" t="str">
        <f t="shared" si="262"/>
        <v/>
      </c>
      <c r="JD149" s="158">
        <f t="shared" si="263"/>
        <v>0</v>
      </c>
      <c r="JE149" s="159"/>
      <c r="JF149" s="159"/>
      <c r="JG149" s="159"/>
      <c r="JH149" s="160"/>
      <c r="JI149" s="160"/>
      <c r="JJ149" s="171" t="str">
        <f t="shared" si="264"/>
        <v>0</v>
      </c>
      <c r="JK149" s="171">
        <f t="shared" si="3412"/>
        <v>0</v>
      </c>
      <c r="JL149" s="160">
        <f t="shared" si="3413"/>
        <v>0</v>
      </c>
      <c r="JM149" s="160">
        <f t="shared" si="3414"/>
        <v>0</v>
      </c>
      <c r="JN149" s="160">
        <f t="shared" si="3415"/>
        <v>0</v>
      </c>
      <c r="JO149" s="160">
        <f t="shared" si="3416"/>
        <v>0</v>
      </c>
      <c r="JP149" s="161">
        <f t="shared" ref="JP149:JQ149" si="3720">JP148</f>
        <v>18</v>
      </c>
      <c r="JQ149" s="175">
        <f t="shared" si="3720"/>
        <v>1181</v>
      </c>
      <c r="JR149" s="163" t="str">
        <f t="shared" si="3418"/>
        <v>1</v>
      </c>
      <c r="JS149" s="164" t="str">
        <f t="shared" si="272"/>
        <v/>
      </c>
      <c r="JT149" s="165">
        <f t="shared" si="273"/>
        <v>0</v>
      </c>
      <c r="JU149" s="166"/>
      <c r="JV149" s="166"/>
      <c r="JW149" s="166"/>
      <c r="JX149" s="168"/>
      <c r="JY149" s="168"/>
      <c r="JZ149" s="170" t="str">
        <f t="shared" si="274"/>
        <v>0</v>
      </c>
      <c r="KA149" s="170">
        <f t="shared" si="3419"/>
        <v>0</v>
      </c>
      <c r="KB149" s="168">
        <f t="shared" si="3420"/>
        <v>0</v>
      </c>
      <c r="KC149" s="168">
        <f t="shared" si="3421"/>
        <v>0</v>
      </c>
      <c r="KD149" s="168">
        <f t="shared" si="3422"/>
        <v>0</v>
      </c>
      <c r="KE149" s="168">
        <f t="shared" si="3423"/>
        <v>0</v>
      </c>
      <c r="KF149" s="154">
        <f t="shared" ref="KF149:KG149" si="3721">KF148</f>
        <v>19</v>
      </c>
      <c r="KG149" s="173">
        <f t="shared" si="3721"/>
        <v>1182</v>
      </c>
      <c r="KH149" s="156" t="str">
        <f t="shared" si="3425"/>
        <v>1</v>
      </c>
      <c r="KI149" s="157" t="str">
        <f t="shared" si="282"/>
        <v/>
      </c>
      <c r="KJ149" s="158">
        <f t="shared" si="283"/>
        <v>0</v>
      </c>
      <c r="KK149" s="159"/>
      <c r="KL149" s="159"/>
      <c r="KM149" s="159"/>
      <c r="KN149" s="160"/>
      <c r="KO149" s="160"/>
      <c r="KP149" s="171" t="str">
        <f t="shared" si="284"/>
        <v>0</v>
      </c>
      <c r="KQ149" s="171">
        <f t="shared" si="3426"/>
        <v>0</v>
      </c>
      <c r="KR149" s="160">
        <f t="shared" si="3427"/>
        <v>0</v>
      </c>
      <c r="KS149" s="160">
        <f t="shared" si="3428"/>
        <v>0</v>
      </c>
      <c r="KT149" s="160">
        <f t="shared" si="3429"/>
        <v>0</v>
      </c>
      <c r="KU149" s="160">
        <f t="shared" si="3430"/>
        <v>0</v>
      </c>
      <c r="KV149" s="161">
        <f t="shared" ref="KV149:KW149" si="3722">KV148</f>
        <v>20</v>
      </c>
      <c r="KW149" s="175">
        <f t="shared" si="3722"/>
        <v>1183</v>
      </c>
      <c r="KX149" s="163" t="str">
        <f t="shared" si="3432"/>
        <v>1</v>
      </c>
      <c r="KY149" s="164" t="str">
        <f t="shared" si="292"/>
        <v/>
      </c>
      <c r="KZ149" s="165">
        <f t="shared" si="293"/>
        <v>0</v>
      </c>
      <c r="LA149" s="166"/>
      <c r="LB149" s="166"/>
      <c r="LC149" s="166"/>
      <c r="LD149" s="168"/>
      <c r="LE149" s="168"/>
      <c r="LF149" s="170" t="str">
        <f t="shared" si="294"/>
        <v>0</v>
      </c>
      <c r="LG149" s="170">
        <f t="shared" si="3433"/>
        <v>0</v>
      </c>
      <c r="LH149" s="168">
        <f t="shared" si="3434"/>
        <v>0</v>
      </c>
      <c r="LI149" s="168">
        <f t="shared" si="3435"/>
        <v>0</v>
      </c>
      <c r="LJ149" s="168">
        <f t="shared" si="3436"/>
        <v>0</v>
      </c>
      <c r="LK149" s="168">
        <f t="shared" si="3437"/>
        <v>0</v>
      </c>
      <c r="LL149" s="172"/>
      <c r="LM149" s="172"/>
      <c r="LN149" s="168" t="str">
        <f t="shared" si="3438"/>
        <v>#REF!</v>
      </c>
      <c r="LO149" s="168" t="str">
        <f t="shared" si="3439"/>
        <v>#REF!</v>
      </c>
      <c r="LP149" s="168" t="str">
        <f t="shared" si="3440"/>
        <v>#REF!</v>
      </c>
      <c r="LQ149" s="168" t="str">
        <f t="shared" si="3441"/>
        <v>#REF!</v>
      </c>
    </row>
    <row r="150" ht="15.75" customHeight="1">
      <c r="A150" s="151">
        <v>46251.0</v>
      </c>
      <c r="B150" s="152" t="s">
        <v>32</v>
      </c>
      <c r="C150" s="153">
        <f t="shared" si="99"/>
        <v>0</v>
      </c>
      <c r="D150" s="154">
        <f t="shared" ref="D150:E150" si="3723">D149</f>
        <v>1</v>
      </c>
      <c r="E150" s="173">
        <f t="shared" si="3723"/>
        <v>1164</v>
      </c>
      <c r="F150" s="156" t="str">
        <f t="shared" si="3543"/>
        <v>1</v>
      </c>
      <c r="G150" s="157">
        <f t="shared" si="102"/>
        <v>1</v>
      </c>
      <c r="H150" s="158">
        <f t="shared" si="103"/>
        <v>0</v>
      </c>
      <c r="I150" s="159"/>
      <c r="J150" s="159"/>
      <c r="K150" s="159"/>
      <c r="L150" s="78"/>
      <c r="M150" s="79"/>
      <c r="N150" s="77" t="str">
        <f t="shared" si="104"/>
        <v>0</v>
      </c>
      <c r="O150" s="81">
        <f t="shared" si="3300"/>
        <v>0</v>
      </c>
      <c r="P150" s="160">
        <f t="shared" si="3301"/>
        <v>0</v>
      </c>
      <c r="Q150" s="160">
        <f t="shared" si="3302"/>
        <v>0</v>
      </c>
      <c r="R150" s="160">
        <f t="shared" si="3303"/>
        <v>0</v>
      </c>
      <c r="S150" s="160">
        <f t="shared" si="3304"/>
        <v>0</v>
      </c>
      <c r="T150" s="161">
        <f t="shared" ref="T150:U150" si="3724">T149</f>
        <v>2</v>
      </c>
      <c r="U150" s="175">
        <f t="shared" si="3724"/>
        <v>1165</v>
      </c>
      <c r="V150" s="163" t="str">
        <f t="shared" si="3306"/>
        <v>1</v>
      </c>
      <c r="W150" s="164">
        <f t="shared" si="112"/>
        <v>1</v>
      </c>
      <c r="X150" s="165">
        <f t="shared" si="113"/>
        <v>0</v>
      </c>
      <c r="Y150" s="166"/>
      <c r="Z150" s="166"/>
      <c r="AA150" s="166"/>
      <c r="AB150" s="84"/>
      <c r="AC150" s="85"/>
      <c r="AD150" s="83" t="str">
        <f t="shared" si="114"/>
        <v>0</v>
      </c>
      <c r="AE150" s="167">
        <f t="shared" si="3307"/>
        <v>0</v>
      </c>
      <c r="AF150" s="168">
        <f t="shared" si="3308"/>
        <v>0</v>
      </c>
      <c r="AG150" s="168">
        <f t="shared" si="3309"/>
        <v>0</v>
      </c>
      <c r="AH150" s="168">
        <f t="shared" si="3310"/>
        <v>0</v>
      </c>
      <c r="AI150" s="168">
        <f t="shared" si="3311"/>
        <v>0</v>
      </c>
      <c r="AJ150" s="154">
        <f t="shared" ref="AJ150:AK150" si="3725">AJ149</f>
        <v>3</v>
      </c>
      <c r="AK150" s="173">
        <f t="shared" si="3725"/>
        <v>1166</v>
      </c>
      <c r="AL150" s="156" t="str">
        <f t="shared" si="3313"/>
        <v>1</v>
      </c>
      <c r="AM150" s="157">
        <f t="shared" si="122"/>
        <v>2</v>
      </c>
      <c r="AN150" s="158">
        <f t="shared" si="123"/>
        <v>0</v>
      </c>
      <c r="AO150" s="159"/>
      <c r="AP150" s="159"/>
      <c r="AQ150" s="159"/>
      <c r="AR150" s="78"/>
      <c r="AS150" s="79"/>
      <c r="AT150" s="77" t="str">
        <f t="shared" si="124"/>
        <v>0</v>
      </c>
      <c r="AU150" s="81">
        <f t="shared" si="3314"/>
        <v>0</v>
      </c>
      <c r="AV150" s="160">
        <f t="shared" si="3315"/>
        <v>0</v>
      </c>
      <c r="AW150" s="160">
        <f t="shared" si="3316"/>
        <v>0</v>
      </c>
      <c r="AX150" s="160">
        <f t="shared" si="3317"/>
        <v>0</v>
      </c>
      <c r="AY150" s="160">
        <f t="shared" si="3318"/>
        <v>0</v>
      </c>
      <c r="AZ150" s="161">
        <f t="shared" ref="AZ150:BA150" si="3726">AZ149</f>
        <v>4</v>
      </c>
      <c r="BA150" s="175">
        <f t="shared" si="3726"/>
        <v>1167</v>
      </c>
      <c r="BB150" s="163" t="str">
        <f t="shared" si="3320"/>
        <v>1</v>
      </c>
      <c r="BC150" s="164">
        <f t="shared" si="132"/>
        <v>4</v>
      </c>
      <c r="BD150" s="165">
        <f t="shared" si="133"/>
        <v>0</v>
      </c>
      <c r="BE150" s="166"/>
      <c r="BF150" s="166"/>
      <c r="BG150" s="166"/>
      <c r="BH150" s="84"/>
      <c r="BI150" s="85"/>
      <c r="BJ150" s="83" t="str">
        <f t="shared" si="134"/>
        <v>0</v>
      </c>
      <c r="BK150" s="167">
        <f t="shared" si="3321"/>
        <v>0</v>
      </c>
      <c r="BL150" s="168">
        <f t="shared" si="3322"/>
        <v>0</v>
      </c>
      <c r="BM150" s="168">
        <f t="shared" si="3323"/>
        <v>0</v>
      </c>
      <c r="BN150" s="168">
        <f t="shared" si="3324"/>
        <v>0</v>
      </c>
      <c r="BO150" s="168">
        <f t="shared" si="3325"/>
        <v>0</v>
      </c>
      <c r="BP150" s="154">
        <f t="shared" ref="BP150:BQ150" si="3727">BP149</f>
        <v>5</v>
      </c>
      <c r="BQ150" s="173">
        <f t="shared" si="3727"/>
        <v>1168</v>
      </c>
      <c r="BR150" s="156" t="str">
        <f t="shared" si="3327"/>
        <v>1</v>
      </c>
      <c r="BS150" s="157">
        <f t="shared" si="142"/>
        <v>4</v>
      </c>
      <c r="BT150" s="158">
        <f t="shared" si="143"/>
        <v>0</v>
      </c>
      <c r="BU150" s="159"/>
      <c r="BV150" s="159"/>
      <c r="BW150" s="159"/>
      <c r="BX150" s="78"/>
      <c r="BY150" s="79"/>
      <c r="BZ150" s="77" t="str">
        <f t="shared" si="144"/>
        <v>0</v>
      </c>
      <c r="CA150" s="81">
        <f t="shared" si="3328"/>
        <v>0</v>
      </c>
      <c r="CB150" s="160">
        <f t="shared" si="3329"/>
        <v>0</v>
      </c>
      <c r="CC150" s="160">
        <f t="shared" si="3330"/>
        <v>0</v>
      </c>
      <c r="CD150" s="160">
        <f t="shared" si="3331"/>
        <v>0</v>
      </c>
      <c r="CE150" s="160">
        <f t="shared" si="3332"/>
        <v>0</v>
      </c>
      <c r="CF150" s="161">
        <f t="shared" ref="CF150:CG150" si="3728">CF149</f>
        <v>6</v>
      </c>
      <c r="CG150" s="175">
        <f t="shared" si="3728"/>
        <v>1169</v>
      </c>
      <c r="CH150" s="163" t="str">
        <f t="shared" si="3334"/>
        <v>1</v>
      </c>
      <c r="CI150" s="164">
        <f t="shared" si="152"/>
        <v>2</v>
      </c>
      <c r="CJ150" s="165">
        <f t="shared" si="153"/>
        <v>0</v>
      </c>
      <c r="CK150" s="166"/>
      <c r="CL150" s="166"/>
      <c r="CM150" s="166"/>
      <c r="CN150" s="84"/>
      <c r="CO150" s="85"/>
      <c r="CP150" s="83" t="str">
        <f t="shared" si="154"/>
        <v>0</v>
      </c>
      <c r="CQ150" s="167">
        <f t="shared" si="3335"/>
        <v>0</v>
      </c>
      <c r="CR150" s="168">
        <f t="shared" si="3336"/>
        <v>0</v>
      </c>
      <c r="CS150" s="168">
        <f t="shared" si="3337"/>
        <v>0</v>
      </c>
      <c r="CT150" s="168">
        <f t="shared" si="3338"/>
        <v>0</v>
      </c>
      <c r="CU150" s="168">
        <f t="shared" si="3339"/>
        <v>0</v>
      </c>
      <c r="CV150" s="154">
        <f t="shared" ref="CV150:CW150" si="3729">CV149</f>
        <v>7</v>
      </c>
      <c r="CW150" s="173">
        <f t="shared" si="3729"/>
        <v>1170</v>
      </c>
      <c r="CX150" s="156" t="str">
        <f t="shared" si="3341"/>
        <v>1</v>
      </c>
      <c r="CY150" s="157">
        <f t="shared" si="162"/>
        <v>2</v>
      </c>
      <c r="CZ150" s="158">
        <f t="shared" si="163"/>
        <v>0</v>
      </c>
      <c r="DA150" s="159"/>
      <c r="DB150" s="159"/>
      <c r="DC150" s="159"/>
      <c r="DD150" s="78"/>
      <c r="DE150" s="79"/>
      <c r="DF150" s="77" t="str">
        <f t="shared" si="164"/>
        <v>0</v>
      </c>
      <c r="DG150" s="81">
        <f t="shared" si="3342"/>
        <v>0</v>
      </c>
      <c r="DH150" s="160">
        <f t="shared" si="3343"/>
        <v>0</v>
      </c>
      <c r="DI150" s="160">
        <f t="shared" si="3344"/>
        <v>0</v>
      </c>
      <c r="DJ150" s="160">
        <f t="shared" si="3345"/>
        <v>0</v>
      </c>
      <c r="DK150" s="160">
        <f t="shared" si="3346"/>
        <v>0</v>
      </c>
      <c r="DL150" s="161">
        <f t="shared" ref="DL150:DM150" si="3730">DL149</f>
        <v>8</v>
      </c>
      <c r="DM150" s="175">
        <f t="shared" si="3730"/>
        <v>1171</v>
      </c>
      <c r="DN150" s="163" t="str">
        <f t="shared" si="3348"/>
        <v>1</v>
      </c>
      <c r="DO150" s="164">
        <f t="shared" si="172"/>
        <v>2</v>
      </c>
      <c r="DP150" s="165">
        <f t="shared" si="173"/>
        <v>0</v>
      </c>
      <c r="DQ150" s="166"/>
      <c r="DR150" s="166"/>
      <c r="DS150" s="166"/>
      <c r="DT150" s="84"/>
      <c r="DU150" s="85"/>
      <c r="DV150" s="83" t="str">
        <f t="shared" si="174"/>
        <v>0</v>
      </c>
      <c r="DW150" s="167">
        <f t="shared" si="3349"/>
        <v>0</v>
      </c>
      <c r="DX150" s="168">
        <f t="shared" si="3350"/>
        <v>0</v>
      </c>
      <c r="DY150" s="168">
        <f t="shared" si="3351"/>
        <v>0</v>
      </c>
      <c r="DZ150" s="168">
        <f t="shared" si="3352"/>
        <v>0</v>
      </c>
      <c r="EA150" s="168">
        <f t="shared" si="3353"/>
        <v>0</v>
      </c>
      <c r="EB150" s="154">
        <f t="shared" ref="EB150:EC150" si="3731">EB149</f>
        <v>9</v>
      </c>
      <c r="EC150" s="173">
        <f t="shared" si="3731"/>
        <v>1172</v>
      </c>
      <c r="ED150" s="156" t="str">
        <f t="shared" si="3355"/>
        <v>1</v>
      </c>
      <c r="EE150" s="157">
        <f t="shared" si="182"/>
        <v>5</v>
      </c>
      <c r="EF150" s="169">
        <f t="shared" si="183"/>
        <v>0</v>
      </c>
      <c r="EG150" s="159"/>
      <c r="EH150" s="159"/>
      <c r="EI150" s="159"/>
      <c r="EJ150" s="78"/>
      <c r="EK150" s="79"/>
      <c r="EL150" s="77" t="str">
        <f t="shared" si="184"/>
        <v>0</v>
      </c>
      <c r="EM150" s="81">
        <f t="shared" si="3356"/>
        <v>0</v>
      </c>
      <c r="EN150" s="160">
        <f t="shared" si="3357"/>
        <v>0</v>
      </c>
      <c r="EO150" s="160">
        <f t="shared" si="3358"/>
        <v>0</v>
      </c>
      <c r="EP150" s="160">
        <f t="shared" si="3359"/>
        <v>0</v>
      </c>
      <c r="EQ150" s="160">
        <f t="shared" si="3360"/>
        <v>0</v>
      </c>
      <c r="ER150" s="161">
        <f t="shared" ref="ER150:ES150" si="3732">ER149</f>
        <v>10</v>
      </c>
      <c r="ES150" s="175">
        <f t="shared" si="3732"/>
        <v>1173</v>
      </c>
      <c r="ET150" s="163" t="str">
        <f t="shared" si="3362"/>
        <v>1</v>
      </c>
      <c r="EU150" s="164">
        <f t="shared" si="192"/>
        <v>19</v>
      </c>
      <c r="EV150" s="165">
        <f t="shared" si="193"/>
        <v>0</v>
      </c>
      <c r="EW150" s="166"/>
      <c r="EX150" s="166"/>
      <c r="EY150" s="166"/>
      <c r="EZ150" s="84"/>
      <c r="FA150" s="85"/>
      <c r="FB150" s="83" t="str">
        <f t="shared" si="194"/>
        <v>0</v>
      </c>
      <c r="FC150" s="167">
        <f t="shared" si="3363"/>
        <v>0</v>
      </c>
      <c r="FD150" s="168">
        <f t="shared" si="3364"/>
        <v>0</v>
      </c>
      <c r="FE150" s="168">
        <f t="shared" si="3365"/>
        <v>0</v>
      </c>
      <c r="FF150" s="168">
        <f t="shared" si="3366"/>
        <v>0</v>
      </c>
      <c r="FG150" s="168">
        <f t="shared" si="3367"/>
        <v>0</v>
      </c>
      <c r="FH150" s="154">
        <f t="shared" ref="FH150:FI150" si="3733">FH149</f>
        <v>11</v>
      </c>
      <c r="FI150" s="173">
        <f t="shared" si="3733"/>
        <v>1174</v>
      </c>
      <c r="FJ150" s="156" t="str">
        <f t="shared" si="3369"/>
        <v>1</v>
      </c>
      <c r="FK150" s="157">
        <f t="shared" si="202"/>
        <v>4</v>
      </c>
      <c r="FL150" s="158">
        <f t="shared" si="203"/>
        <v>0</v>
      </c>
      <c r="FM150" s="159"/>
      <c r="FN150" s="159"/>
      <c r="FO150" s="159"/>
      <c r="FP150" s="78"/>
      <c r="FQ150" s="79"/>
      <c r="FR150" s="77" t="str">
        <f t="shared" si="204"/>
        <v>0</v>
      </c>
      <c r="FS150" s="81">
        <f t="shared" si="3370"/>
        <v>0</v>
      </c>
      <c r="FT150" s="160">
        <f t="shared" si="3371"/>
        <v>0</v>
      </c>
      <c r="FU150" s="160">
        <f t="shared" si="3372"/>
        <v>0</v>
      </c>
      <c r="FV150" s="160">
        <f t="shared" si="3373"/>
        <v>0</v>
      </c>
      <c r="FW150" s="160">
        <f t="shared" si="3374"/>
        <v>0</v>
      </c>
      <c r="FX150" s="161">
        <f t="shared" ref="FX150:FY150" si="3734">FX149</f>
        <v>12</v>
      </c>
      <c r="FY150" s="175">
        <f t="shared" si="3734"/>
        <v>1175</v>
      </c>
      <c r="FZ150" s="163" t="str">
        <f t="shared" si="3376"/>
        <v>1</v>
      </c>
      <c r="GA150" s="164">
        <f t="shared" si="212"/>
        <v>2</v>
      </c>
      <c r="GB150" s="165">
        <f t="shared" si="213"/>
        <v>0</v>
      </c>
      <c r="GC150" s="166"/>
      <c r="GD150" s="166"/>
      <c r="GE150" s="166"/>
      <c r="GF150" s="84"/>
      <c r="GG150" s="85"/>
      <c r="GH150" s="83" t="str">
        <f t="shared" si="214"/>
        <v>0</v>
      </c>
      <c r="GI150" s="167">
        <f t="shared" si="3377"/>
        <v>0</v>
      </c>
      <c r="GJ150" s="168">
        <f t="shared" si="3378"/>
        <v>0</v>
      </c>
      <c r="GK150" s="168">
        <f t="shared" si="3379"/>
        <v>0</v>
      </c>
      <c r="GL150" s="168">
        <f t="shared" si="3380"/>
        <v>0</v>
      </c>
      <c r="GM150" s="168">
        <f t="shared" si="3381"/>
        <v>0</v>
      </c>
      <c r="GN150" s="154">
        <f t="shared" ref="GN150:GO150" si="3735">GN149</f>
        <v>13</v>
      </c>
      <c r="GO150" s="173">
        <f t="shared" si="3735"/>
        <v>1176</v>
      </c>
      <c r="GP150" s="156" t="str">
        <f t="shared" si="3383"/>
        <v>1</v>
      </c>
      <c r="GQ150" s="157">
        <f t="shared" si="222"/>
        <v>3</v>
      </c>
      <c r="GR150" s="158">
        <f t="shared" si="223"/>
        <v>0</v>
      </c>
      <c r="GS150" s="159"/>
      <c r="GT150" s="159"/>
      <c r="GU150" s="159"/>
      <c r="GV150" s="78"/>
      <c r="GW150" s="79"/>
      <c r="GX150" s="77" t="str">
        <f t="shared" si="224"/>
        <v>0</v>
      </c>
      <c r="GY150" s="81">
        <f t="shared" si="3384"/>
        <v>0</v>
      </c>
      <c r="GZ150" s="160">
        <f t="shared" si="3385"/>
        <v>0</v>
      </c>
      <c r="HA150" s="160">
        <f t="shared" si="3386"/>
        <v>0</v>
      </c>
      <c r="HB150" s="160">
        <f t="shared" si="3387"/>
        <v>0</v>
      </c>
      <c r="HC150" s="160">
        <f t="shared" si="3388"/>
        <v>0</v>
      </c>
      <c r="HD150" s="161">
        <f t="shared" ref="HD150:HE150" si="3736">HD149</f>
        <v>14</v>
      </c>
      <c r="HE150" s="175">
        <f t="shared" si="3736"/>
        <v>1177</v>
      </c>
      <c r="HF150" s="163" t="str">
        <f t="shared" si="3390"/>
        <v>1</v>
      </c>
      <c r="HG150" s="164">
        <f t="shared" si="232"/>
        <v>5</v>
      </c>
      <c r="HH150" s="165">
        <f t="shared" si="233"/>
        <v>0</v>
      </c>
      <c r="HI150" s="166"/>
      <c r="HJ150" s="166"/>
      <c r="HK150" s="166"/>
      <c r="HL150" s="84"/>
      <c r="HM150" s="85"/>
      <c r="HN150" s="83" t="str">
        <f t="shared" si="234"/>
        <v>0</v>
      </c>
      <c r="HO150" s="167">
        <f t="shared" si="3391"/>
        <v>0</v>
      </c>
      <c r="HP150" s="168">
        <f t="shared" si="3392"/>
        <v>0</v>
      </c>
      <c r="HQ150" s="168">
        <f t="shared" si="3393"/>
        <v>0</v>
      </c>
      <c r="HR150" s="168">
        <f t="shared" si="3394"/>
        <v>0</v>
      </c>
      <c r="HS150" s="168">
        <f t="shared" si="3395"/>
        <v>0</v>
      </c>
      <c r="HT150" s="154">
        <f t="shared" ref="HT150:HU150" si="3737">HT149</f>
        <v>15</v>
      </c>
      <c r="HU150" s="173">
        <f t="shared" si="3737"/>
        <v>1178</v>
      </c>
      <c r="HV150" s="156" t="str">
        <f t="shared" si="3397"/>
        <v>1</v>
      </c>
      <c r="HW150" s="157" t="str">
        <f t="shared" si="242"/>
        <v/>
      </c>
      <c r="HX150" s="169">
        <f t="shared" si="243"/>
        <v>0</v>
      </c>
      <c r="HY150" s="159"/>
      <c r="HZ150" s="159"/>
      <c r="IA150" s="159"/>
      <c r="IB150" s="160"/>
      <c r="IC150" s="160"/>
      <c r="ID150" s="160" t="str">
        <f t="shared" si="244"/>
        <v>0</v>
      </c>
      <c r="IE150" s="160">
        <f t="shared" si="3398"/>
        <v>0</v>
      </c>
      <c r="IF150" s="160">
        <f t="shared" si="3399"/>
        <v>0</v>
      </c>
      <c r="IG150" s="160">
        <f t="shared" si="3400"/>
        <v>0</v>
      </c>
      <c r="IH150" s="160">
        <f t="shared" si="3401"/>
        <v>0</v>
      </c>
      <c r="II150" s="160">
        <f t="shared" si="3402"/>
        <v>0</v>
      </c>
      <c r="IJ150" s="161">
        <f t="shared" ref="IJ150:IK150" si="3738">IJ149</f>
        <v>16</v>
      </c>
      <c r="IK150" s="175">
        <f t="shared" si="3738"/>
        <v>1179</v>
      </c>
      <c r="IL150" s="163" t="str">
        <f t="shared" si="3404"/>
        <v>1</v>
      </c>
      <c r="IM150" s="164" t="str">
        <f t="shared" si="252"/>
        <v/>
      </c>
      <c r="IN150" s="165">
        <f t="shared" si="253"/>
        <v>0</v>
      </c>
      <c r="IO150" s="166"/>
      <c r="IP150" s="166"/>
      <c r="IQ150" s="166"/>
      <c r="IR150" s="168"/>
      <c r="IS150" s="168"/>
      <c r="IT150" s="170" t="str">
        <f t="shared" si="254"/>
        <v>0</v>
      </c>
      <c r="IU150" s="170">
        <f t="shared" si="3405"/>
        <v>0</v>
      </c>
      <c r="IV150" s="168">
        <f t="shared" si="3406"/>
        <v>0</v>
      </c>
      <c r="IW150" s="168">
        <f t="shared" si="3407"/>
        <v>0</v>
      </c>
      <c r="IX150" s="168">
        <f t="shared" si="3408"/>
        <v>0</v>
      </c>
      <c r="IY150" s="168">
        <f t="shared" si="3409"/>
        <v>0</v>
      </c>
      <c r="IZ150" s="154">
        <f t="shared" ref="IZ150:JA150" si="3739">IZ149</f>
        <v>17</v>
      </c>
      <c r="JA150" s="173">
        <f t="shared" si="3739"/>
        <v>1180</v>
      </c>
      <c r="JB150" s="156" t="str">
        <f t="shared" si="3411"/>
        <v>1</v>
      </c>
      <c r="JC150" s="157" t="str">
        <f t="shared" si="262"/>
        <v/>
      </c>
      <c r="JD150" s="158">
        <f t="shared" si="263"/>
        <v>0</v>
      </c>
      <c r="JE150" s="159"/>
      <c r="JF150" s="159"/>
      <c r="JG150" s="159"/>
      <c r="JH150" s="160"/>
      <c r="JI150" s="160"/>
      <c r="JJ150" s="171" t="str">
        <f t="shared" si="264"/>
        <v>0</v>
      </c>
      <c r="JK150" s="171">
        <f t="shared" si="3412"/>
        <v>0</v>
      </c>
      <c r="JL150" s="160">
        <f t="shared" si="3413"/>
        <v>0</v>
      </c>
      <c r="JM150" s="160">
        <f t="shared" si="3414"/>
        <v>0</v>
      </c>
      <c r="JN150" s="160">
        <f t="shared" si="3415"/>
        <v>0</v>
      </c>
      <c r="JO150" s="160">
        <f t="shared" si="3416"/>
        <v>0</v>
      </c>
      <c r="JP150" s="161">
        <f t="shared" ref="JP150:JQ150" si="3740">JP149</f>
        <v>18</v>
      </c>
      <c r="JQ150" s="175">
        <f t="shared" si="3740"/>
        <v>1181</v>
      </c>
      <c r="JR150" s="163" t="str">
        <f t="shared" si="3418"/>
        <v>1</v>
      </c>
      <c r="JS150" s="164" t="str">
        <f t="shared" si="272"/>
        <v/>
      </c>
      <c r="JT150" s="165">
        <f t="shared" si="273"/>
        <v>0</v>
      </c>
      <c r="JU150" s="166"/>
      <c r="JV150" s="166"/>
      <c r="JW150" s="166"/>
      <c r="JX150" s="168"/>
      <c r="JY150" s="168"/>
      <c r="JZ150" s="170" t="str">
        <f t="shared" si="274"/>
        <v>0</v>
      </c>
      <c r="KA150" s="170">
        <f t="shared" si="3419"/>
        <v>0</v>
      </c>
      <c r="KB150" s="168">
        <f t="shared" si="3420"/>
        <v>0</v>
      </c>
      <c r="KC150" s="168">
        <f t="shared" si="3421"/>
        <v>0</v>
      </c>
      <c r="KD150" s="168">
        <f t="shared" si="3422"/>
        <v>0</v>
      </c>
      <c r="KE150" s="168">
        <f t="shared" si="3423"/>
        <v>0</v>
      </c>
      <c r="KF150" s="154">
        <f t="shared" ref="KF150:KG150" si="3741">KF149</f>
        <v>19</v>
      </c>
      <c r="KG150" s="173">
        <f t="shared" si="3741"/>
        <v>1182</v>
      </c>
      <c r="KH150" s="156" t="str">
        <f t="shared" si="3425"/>
        <v>1</v>
      </c>
      <c r="KI150" s="157" t="str">
        <f t="shared" si="282"/>
        <v/>
      </c>
      <c r="KJ150" s="158">
        <f t="shared" si="283"/>
        <v>0</v>
      </c>
      <c r="KK150" s="159"/>
      <c r="KL150" s="159"/>
      <c r="KM150" s="159"/>
      <c r="KN150" s="160"/>
      <c r="KO150" s="160"/>
      <c r="KP150" s="171" t="str">
        <f t="shared" si="284"/>
        <v>0</v>
      </c>
      <c r="KQ150" s="171">
        <f t="shared" si="3426"/>
        <v>0</v>
      </c>
      <c r="KR150" s="160">
        <f t="shared" si="3427"/>
        <v>0</v>
      </c>
      <c r="KS150" s="160">
        <f t="shared" si="3428"/>
        <v>0</v>
      </c>
      <c r="KT150" s="160">
        <f t="shared" si="3429"/>
        <v>0</v>
      </c>
      <c r="KU150" s="160">
        <f t="shared" si="3430"/>
        <v>0</v>
      </c>
      <c r="KV150" s="161">
        <f t="shared" ref="KV150:KW150" si="3742">KV149</f>
        <v>20</v>
      </c>
      <c r="KW150" s="175">
        <f t="shared" si="3742"/>
        <v>1183</v>
      </c>
      <c r="KX150" s="163" t="str">
        <f t="shared" si="3432"/>
        <v>1</v>
      </c>
      <c r="KY150" s="164" t="str">
        <f t="shared" si="292"/>
        <v/>
      </c>
      <c r="KZ150" s="165">
        <f t="shared" si="293"/>
        <v>0</v>
      </c>
      <c r="LA150" s="166"/>
      <c r="LB150" s="166"/>
      <c r="LC150" s="166"/>
      <c r="LD150" s="168"/>
      <c r="LE150" s="168"/>
      <c r="LF150" s="170" t="str">
        <f t="shared" si="294"/>
        <v>0</v>
      </c>
      <c r="LG150" s="170">
        <f t="shared" si="3433"/>
        <v>0</v>
      </c>
      <c r="LH150" s="168">
        <f t="shared" si="3434"/>
        <v>0</v>
      </c>
      <c r="LI150" s="168">
        <f t="shared" si="3435"/>
        <v>0</v>
      </c>
      <c r="LJ150" s="168">
        <f t="shared" si="3436"/>
        <v>0</v>
      </c>
      <c r="LK150" s="168">
        <f t="shared" si="3437"/>
        <v>0</v>
      </c>
      <c r="LL150" s="172"/>
      <c r="LM150" s="172"/>
      <c r="LN150" s="168" t="str">
        <f t="shared" si="3438"/>
        <v>#REF!</v>
      </c>
      <c r="LO150" s="168" t="str">
        <f t="shared" si="3439"/>
        <v>#REF!</v>
      </c>
      <c r="LP150" s="168" t="str">
        <f t="shared" si="3440"/>
        <v>#REF!</v>
      </c>
      <c r="LQ150" s="168" t="str">
        <f t="shared" si="3441"/>
        <v>#REF!</v>
      </c>
    </row>
    <row r="151" ht="15.75" customHeight="1">
      <c r="A151" s="151">
        <v>46252.0</v>
      </c>
      <c r="B151" s="152" t="s">
        <v>33</v>
      </c>
      <c r="C151" s="153">
        <f t="shared" si="99"/>
        <v>0</v>
      </c>
      <c r="D151" s="154">
        <f t="shared" ref="D151:E151" si="3743">D150</f>
        <v>1</v>
      </c>
      <c r="E151" s="173">
        <f t="shared" si="3743"/>
        <v>1164</v>
      </c>
      <c r="F151" s="156" t="str">
        <f t="shared" si="3543"/>
        <v>1</v>
      </c>
      <c r="G151" s="157">
        <f t="shared" si="102"/>
        <v>1</v>
      </c>
      <c r="H151" s="158">
        <f t="shared" si="103"/>
        <v>0</v>
      </c>
      <c r="I151" s="159"/>
      <c r="J151" s="159"/>
      <c r="K151" s="159"/>
      <c r="L151" s="78"/>
      <c r="M151" s="79"/>
      <c r="N151" s="77" t="str">
        <f t="shared" si="104"/>
        <v>0</v>
      </c>
      <c r="O151" s="81">
        <f t="shared" si="3300"/>
        <v>0</v>
      </c>
      <c r="P151" s="160">
        <f t="shared" si="3301"/>
        <v>0</v>
      </c>
      <c r="Q151" s="160">
        <f t="shared" si="3302"/>
        <v>0</v>
      </c>
      <c r="R151" s="160">
        <f t="shared" si="3303"/>
        <v>0</v>
      </c>
      <c r="S151" s="160">
        <f t="shared" si="3304"/>
        <v>0</v>
      </c>
      <c r="T151" s="161">
        <f t="shared" ref="T151:U151" si="3744">T150</f>
        <v>2</v>
      </c>
      <c r="U151" s="175">
        <f t="shared" si="3744"/>
        <v>1165</v>
      </c>
      <c r="V151" s="163" t="str">
        <f t="shared" si="3306"/>
        <v>1</v>
      </c>
      <c r="W151" s="164">
        <f t="shared" si="112"/>
        <v>1</v>
      </c>
      <c r="X151" s="165">
        <f t="shared" si="113"/>
        <v>0</v>
      </c>
      <c r="Y151" s="166"/>
      <c r="Z151" s="166"/>
      <c r="AA151" s="166"/>
      <c r="AB151" s="84"/>
      <c r="AC151" s="85"/>
      <c r="AD151" s="83" t="str">
        <f t="shared" si="114"/>
        <v>0</v>
      </c>
      <c r="AE151" s="167">
        <f t="shared" si="3307"/>
        <v>0</v>
      </c>
      <c r="AF151" s="168">
        <f t="shared" si="3308"/>
        <v>0</v>
      </c>
      <c r="AG151" s="168">
        <f t="shared" si="3309"/>
        <v>0</v>
      </c>
      <c r="AH151" s="168">
        <f t="shared" si="3310"/>
        <v>0</v>
      </c>
      <c r="AI151" s="168">
        <f t="shared" si="3311"/>
        <v>0</v>
      </c>
      <c r="AJ151" s="154">
        <f t="shared" ref="AJ151:AK151" si="3745">AJ150</f>
        <v>3</v>
      </c>
      <c r="AK151" s="173">
        <f t="shared" si="3745"/>
        <v>1166</v>
      </c>
      <c r="AL151" s="156" t="str">
        <f t="shared" si="3313"/>
        <v>1</v>
      </c>
      <c r="AM151" s="157">
        <f t="shared" si="122"/>
        <v>2</v>
      </c>
      <c r="AN151" s="158">
        <f t="shared" si="123"/>
        <v>0</v>
      </c>
      <c r="AO151" s="159"/>
      <c r="AP151" s="159"/>
      <c r="AQ151" s="159"/>
      <c r="AR151" s="78"/>
      <c r="AS151" s="79"/>
      <c r="AT151" s="77" t="str">
        <f t="shared" si="124"/>
        <v>0</v>
      </c>
      <c r="AU151" s="81">
        <f t="shared" si="3314"/>
        <v>0</v>
      </c>
      <c r="AV151" s="160">
        <f t="shared" si="3315"/>
        <v>0</v>
      </c>
      <c r="AW151" s="160">
        <f t="shared" si="3316"/>
        <v>0</v>
      </c>
      <c r="AX151" s="160">
        <f t="shared" si="3317"/>
        <v>0</v>
      </c>
      <c r="AY151" s="160">
        <f t="shared" si="3318"/>
        <v>0</v>
      </c>
      <c r="AZ151" s="161">
        <f t="shared" ref="AZ151:BA151" si="3746">AZ150</f>
        <v>4</v>
      </c>
      <c r="BA151" s="175">
        <f t="shared" si="3746"/>
        <v>1167</v>
      </c>
      <c r="BB151" s="163" t="str">
        <f t="shared" si="3320"/>
        <v>1</v>
      </c>
      <c r="BC151" s="164">
        <f t="shared" si="132"/>
        <v>4</v>
      </c>
      <c r="BD151" s="165">
        <f t="shared" si="133"/>
        <v>0</v>
      </c>
      <c r="BE151" s="166"/>
      <c r="BF151" s="166"/>
      <c r="BG151" s="166"/>
      <c r="BH151" s="84"/>
      <c r="BI151" s="85"/>
      <c r="BJ151" s="83" t="str">
        <f t="shared" si="134"/>
        <v>0</v>
      </c>
      <c r="BK151" s="167">
        <f t="shared" si="3321"/>
        <v>0</v>
      </c>
      <c r="BL151" s="168">
        <f t="shared" si="3322"/>
        <v>0</v>
      </c>
      <c r="BM151" s="168">
        <f t="shared" si="3323"/>
        <v>0</v>
      </c>
      <c r="BN151" s="168">
        <f t="shared" si="3324"/>
        <v>0</v>
      </c>
      <c r="BO151" s="168">
        <f t="shared" si="3325"/>
        <v>0</v>
      </c>
      <c r="BP151" s="154">
        <f t="shared" ref="BP151:BQ151" si="3747">BP150</f>
        <v>5</v>
      </c>
      <c r="BQ151" s="173">
        <f t="shared" si="3747"/>
        <v>1168</v>
      </c>
      <c r="BR151" s="156" t="str">
        <f t="shared" si="3327"/>
        <v>1</v>
      </c>
      <c r="BS151" s="157">
        <f t="shared" si="142"/>
        <v>4</v>
      </c>
      <c r="BT151" s="158">
        <f t="shared" si="143"/>
        <v>0</v>
      </c>
      <c r="BU151" s="159"/>
      <c r="BV151" s="159"/>
      <c r="BW151" s="159"/>
      <c r="BX151" s="78"/>
      <c r="BY151" s="79"/>
      <c r="BZ151" s="77" t="str">
        <f t="shared" si="144"/>
        <v>0</v>
      </c>
      <c r="CA151" s="81">
        <f t="shared" si="3328"/>
        <v>0</v>
      </c>
      <c r="CB151" s="160">
        <f t="shared" si="3329"/>
        <v>0</v>
      </c>
      <c r="CC151" s="160">
        <f t="shared" si="3330"/>
        <v>0</v>
      </c>
      <c r="CD151" s="160">
        <f t="shared" si="3331"/>
        <v>0</v>
      </c>
      <c r="CE151" s="160">
        <f t="shared" si="3332"/>
        <v>0</v>
      </c>
      <c r="CF151" s="161">
        <f t="shared" ref="CF151:CG151" si="3748">CF150</f>
        <v>6</v>
      </c>
      <c r="CG151" s="175">
        <f t="shared" si="3748"/>
        <v>1169</v>
      </c>
      <c r="CH151" s="163" t="str">
        <f t="shared" si="3334"/>
        <v>1</v>
      </c>
      <c r="CI151" s="164">
        <f t="shared" si="152"/>
        <v>2</v>
      </c>
      <c r="CJ151" s="165">
        <f t="shared" si="153"/>
        <v>0</v>
      </c>
      <c r="CK151" s="166"/>
      <c r="CL151" s="166"/>
      <c r="CM151" s="166"/>
      <c r="CN151" s="84"/>
      <c r="CO151" s="85"/>
      <c r="CP151" s="83" t="str">
        <f t="shared" si="154"/>
        <v>0</v>
      </c>
      <c r="CQ151" s="167">
        <f t="shared" si="3335"/>
        <v>0</v>
      </c>
      <c r="CR151" s="168">
        <f t="shared" si="3336"/>
        <v>0</v>
      </c>
      <c r="CS151" s="168">
        <f t="shared" si="3337"/>
        <v>0</v>
      </c>
      <c r="CT151" s="168">
        <f t="shared" si="3338"/>
        <v>0</v>
      </c>
      <c r="CU151" s="168">
        <f t="shared" si="3339"/>
        <v>0</v>
      </c>
      <c r="CV151" s="154">
        <f t="shared" ref="CV151:CW151" si="3749">CV150</f>
        <v>7</v>
      </c>
      <c r="CW151" s="173">
        <f t="shared" si="3749"/>
        <v>1170</v>
      </c>
      <c r="CX151" s="156" t="str">
        <f t="shared" si="3341"/>
        <v>1</v>
      </c>
      <c r="CY151" s="157">
        <f t="shared" si="162"/>
        <v>2</v>
      </c>
      <c r="CZ151" s="158">
        <f t="shared" si="163"/>
        <v>0</v>
      </c>
      <c r="DA151" s="159"/>
      <c r="DB151" s="159"/>
      <c r="DC151" s="159"/>
      <c r="DD151" s="78"/>
      <c r="DE151" s="79"/>
      <c r="DF151" s="77" t="str">
        <f t="shared" si="164"/>
        <v>0</v>
      </c>
      <c r="DG151" s="81">
        <f t="shared" si="3342"/>
        <v>0</v>
      </c>
      <c r="DH151" s="160">
        <f t="shared" si="3343"/>
        <v>0</v>
      </c>
      <c r="DI151" s="160">
        <f t="shared" si="3344"/>
        <v>0</v>
      </c>
      <c r="DJ151" s="160">
        <f t="shared" si="3345"/>
        <v>0</v>
      </c>
      <c r="DK151" s="160">
        <f t="shared" si="3346"/>
        <v>0</v>
      </c>
      <c r="DL151" s="161">
        <f t="shared" ref="DL151:DM151" si="3750">DL150</f>
        <v>8</v>
      </c>
      <c r="DM151" s="175">
        <f t="shared" si="3750"/>
        <v>1171</v>
      </c>
      <c r="DN151" s="163" t="str">
        <f t="shared" si="3348"/>
        <v>1</v>
      </c>
      <c r="DO151" s="164">
        <f t="shared" si="172"/>
        <v>2</v>
      </c>
      <c r="DP151" s="165">
        <f t="shared" si="173"/>
        <v>0</v>
      </c>
      <c r="DQ151" s="166"/>
      <c r="DR151" s="166"/>
      <c r="DS151" s="166"/>
      <c r="DT151" s="84"/>
      <c r="DU151" s="85"/>
      <c r="DV151" s="83" t="str">
        <f t="shared" si="174"/>
        <v>0</v>
      </c>
      <c r="DW151" s="167">
        <f t="shared" si="3349"/>
        <v>0</v>
      </c>
      <c r="DX151" s="168">
        <f t="shared" si="3350"/>
        <v>0</v>
      </c>
      <c r="DY151" s="168">
        <f t="shared" si="3351"/>
        <v>0</v>
      </c>
      <c r="DZ151" s="168">
        <f t="shared" si="3352"/>
        <v>0</v>
      </c>
      <c r="EA151" s="168">
        <f t="shared" si="3353"/>
        <v>0</v>
      </c>
      <c r="EB151" s="154">
        <f t="shared" ref="EB151:EC151" si="3751">EB150</f>
        <v>9</v>
      </c>
      <c r="EC151" s="173">
        <f t="shared" si="3751"/>
        <v>1172</v>
      </c>
      <c r="ED151" s="156" t="str">
        <f t="shared" si="3355"/>
        <v>1</v>
      </c>
      <c r="EE151" s="157">
        <f t="shared" si="182"/>
        <v>5</v>
      </c>
      <c r="EF151" s="169">
        <f t="shared" si="183"/>
        <v>0</v>
      </c>
      <c r="EG151" s="159"/>
      <c r="EH151" s="159"/>
      <c r="EI151" s="159"/>
      <c r="EJ151" s="78"/>
      <c r="EK151" s="79"/>
      <c r="EL151" s="77" t="str">
        <f t="shared" si="184"/>
        <v>0</v>
      </c>
      <c r="EM151" s="81">
        <f t="shared" si="3356"/>
        <v>0</v>
      </c>
      <c r="EN151" s="160">
        <f t="shared" si="3357"/>
        <v>0</v>
      </c>
      <c r="EO151" s="160">
        <f t="shared" si="3358"/>
        <v>0</v>
      </c>
      <c r="EP151" s="160">
        <f t="shared" si="3359"/>
        <v>0</v>
      </c>
      <c r="EQ151" s="160">
        <f t="shared" si="3360"/>
        <v>0</v>
      </c>
      <c r="ER151" s="161">
        <f t="shared" ref="ER151:ES151" si="3752">ER150</f>
        <v>10</v>
      </c>
      <c r="ES151" s="175">
        <f t="shared" si="3752"/>
        <v>1173</v>
      </c>
      <c r="ET151" s="163" t="str">
        <f t="shared" si="3362"/>
        <v>1</v>
      </c>
      <c r="EU151" s="164">
        <f t="shared" si="192"/>
        <v>19</v>
      </c>
      <c r="EV151" s="165">
        <f t="shared" si="193"/>
        <v>0</v>
      </c>
      <c r="EW151" s="166"/>
      <c r="EX151" s="166"/>
      <c r="EY151" s="166"/>
      <c r="EZ151" s="84"/>
      <c r="FA151" s="85"/>
      <c r="FB151" s="83" t="str">
        <f t="shared" si="194"/>
        <v>0</v>
      </c>
      <c r="FC151" s="167">
        <f t="shared" si="3363"/>
        <v>0</v>
      </c>
      <c r="FD151" s="168">
        <f t="shared" si="3364"/>
        <v>0</v>
      </c>
      <c r="FE151" s="168">
        <f t="shared" si="3365"/>
        <v>0</v>
      </c>
      <c r="FF151" s="168">
        <f t="shared" si="3366"/>
        <v>0</v>
      </c>
      <c r="FG151" s="168">
        <f t="shared" si="3367"/>
        <v>0</v>
      </c>
      <c r="FH151" s="154">
        <f t="shared" ref="FH151:FI151" si="3753">FH150</f>
        <v>11</v>
      </c>
      <c r="FI151" s="173">
        <f t="shared" si="3753"/>
        <v>1174</v>
      </c>
      <c r="FJ151" s="156" t="str">
        <f t="shared" si="3369"/>
        <v>1</v>
      </c>
      <c r="FK151" s="157">
        <f t="shared" si="202"/>
        <v>4</v>
      </c>
      <c r="FL151" s="158">
        <f t="shared" si="203"/>
        <v>0</v>
      </c>
      <c r="FM151" s="159"/>
      <c r="FN151" s="159"/>
      <c r="FO151" s="159"/>
      <c r="FP151" s="78"/>
      <c r="FQ151" s="79"/>
      <c r="FR151" s="77" t="str">
        <f t="shared" si="204"/>
        <v>0</v>
      </c>
      <c r="FS151" s="81">
        <f t="shared" si="3370"/>
        <v>0</v>
      </c>
      <c r="FT151" s="160">
        <f t="shared" si="3371"/>
        <v>0</v>
      </c>
      <c r="FU151" s="160">
        <f t="shared" si="3372"/>
        <v>0</v>
      </c>
      <c r="FV151" s="160">
        <f t="shared" si="3373"/>
        <v>0</v>
      </c>
      <c r="FW151" s="160">
        <f t="shared" si="3374"/>
        <v>0</v>
      </c>
      <c r="FX151" s="161">
        <f t="shared" ref="FX151:FY151" si="3754">FX150</f>
        <v>12</v>
      </c>
      <c r="FY151" s="175">
        <f t="shared" si="3754"/>
        <v>1175</v>
      </c>
      <c r="FZ151" s="163" t="str">
        <f t="shared" si="3376"/>
        <v>1</v>
      </c>
      <c r="GA151" s="164">
        <f t="shared" si="212"/>
        <v>2</v>
      </c>
      <c r="GB151" s="165">
        <f t="shared" si="213"/>
        <v>0</v>
      </c>
      <c r="GC151" s="166"/>
      <c r="GD151" s="166"/>
      <c r="GE151" s="166"/>
      <c r="GF151" s="84"/>
      <c r="GG151" s="85"/>
      <c r="GH151" s="83" t="str">
        <f t="shared" si="214"/>
        <v>0</v>
      </c>
      <c r="GI151" s="167">
        <f t="shared" si="3377"/>
        <v>0</v>
      </c>
      <c r="GJ151" s="168">
        <f t="shared" si="3378"/>
        <v>0</v>
      </c>
      <c r="GK151" s="168">
        <f t="shared" si="3379"/>
        <v>0</v>
      </c>
      <c r="GL151" s="168">
        <f t="shared" si="3380"/>
        <v>0</v>
      </c>
      <c r="GM151" s="168">
        <f t="shared" si="3381"/>
        <v>0</v>
      </c>
      <c r="GN151" s="154">
        <f t="shared" ref="GN151:GO151" si="3755">GN150</f>
        <v>13</v>
      </c>
      <c r="GO151" s="173">
        <f t="shared" si="3755"/>
        <v>1176</v>
      </c>
      <c r="GP151" s="156" t="str">
        <f t="shared" si="3383"/>
        <v>1</v>
      </c>
      <c r="GQ151" s="157">
        <f t="shared" si="222"/>
        <v>3</v>
      </c>
      <c r="GR151" s="158">
        <f t="shared" si="223"/>
        <v>0</v>
      </c>
      <c r="GS151" s="159"/>
      <c r="GT151" s="159"/>
      <c r="GU151" s="159"/>
      <c r="GV151" s="78"/>
      <c r="GW151" s="79"/>
      <c r="GX151" s="77" t="str">
        <f t="shared" si="224"/>
        <v>0</v>
      </c>
      <c r="GY151" s="81">
        <f t="shared" si="3384"/>
        <v>0</v>
      </c>
      <c r="GZ151" s="160">
        <f t="shared" si="3385"/>
        <v>0</v>
      </c>
      <c r="HA151" s="160">
        <f t="shared" si="3386"/>
        <v>0</v>
      </c>
      <c r="HB151" s="160">
        <f t="shared" si="3387"/>
        <v>0</v>
      </c>
      <c r="HC151" s="160">
        <f t="shared" si="3388"/>
        <v>0</v>
      </c>
      <c r="HD151" s="161">
        <f t="shared" ref="HD151:HE151" si="3756">HD150</f>
        <v>14</v>
      </c>
      <c r="HE151" s="175">
        <f t="shared" si="3756"/>
        <v>1177</v>
      </c>
      <c r="HF151" s="163" t="str">
        <f t="shared" si="3390"/>
        <v>1</v>
      </c>
      <c r="HG151" s="164">
        <f t="shared" si="232"/>
        <v>5</v>
      </c>
      <c r="HH151" s="165">
        <f t="shared" si="233"/>
        <v>0</v>
      </c>
      <c r="HI151" s="166"/>
      <c r="HJ151" s="166"/>
      <c r="HK151" s="166"/>
      <c r="HL151" s="84"/>
      <c r="HM151" s="85"/>
      <c r="HN151" s="83" t="str">
        <f t="shared" si="234"/>
        <v>0</v>
      </c>
      <c r="HO151" s="167">
        <f t="shared" si="3391"/>
        <v>0</v>
      </c>
      <c r="HP151" s="168">
        <f t="shared" si="3392"/>
        <v>0</v>
      </c>
      <c r="HQ151" s="168">
        <f t="shared" si="3393"/>
        <v>0</v>
      </c>
      <c r="HR151" s="168">
        <f t="shared" si="3394"/>
        <v>0</v>
      </c>
      <c r="HS151" s="168">
        <f t="shared" si="3395"/>
        <v>0</v>
      </c>
      <c r="HT151" s="154">
        <f t="shared" ref="HT151:HU151" si="3757">HT150</f>
        <v>15</v>
      </c>
      <c r="HU151" s="173">
        <f t="shared" si="3757"/>
        <v>1178</v>
      </c>
      <c r="HV151" s="156" t="str">
        <f t="shared" si="3397"/>
        <v>1</v>
      </c>
      <c r="HW151" s="157" t="str">
        <f t="shared" si="242"/>
        <v/>
      </c>
      <c r="HX151" s="169">
        <f t="shared" si="243"/>
        <v>0</v>
      </c>
      <c r="HY151" s="159"/>
      <c r="HZ151" s="159"/>
      <c r="IA151" s="159"/>
      <c r="IB151" s="160"/>
      <c r="IC151" s="160"/>
      <c r="ID151" s="160" t="str">
        <f t="shared" si="244"/>
        <v>0</v>
      </c>
      <c r="IE151" s="160">
        <f t="shared" si="3398"/>
        <v>0</v>
      </c>
      <c r="IF151" s="160">
        <f t="shared" si="3399"/>
        <v>0</v>
      </c>
      <c r="IG151" s="160">
        <f t="shared" si="3400"/>
        <v>0</v>
      </c>
      <c r="IH151" s="160">
        <f t="shared" si="3401"/>
        <v>0</v>
      </c>
      <c r="II151" s="160">
        <f t="shared" si="3402"/>
        <v>0</v>
      </c>
      <c r="IJ151" s="161">
        <f t="shared" ref="IJ151:IK151" si="3758">IJ150</f>
        <v>16</v>
      </c>
      <c r="IK151" s="175">
        <f t="shared" si="3758"/>
        <v>1179</v>
      </c>
      <c r="IL151" s="163" t="str">
        <f t="shared" si="3404"/>
        <v>1</v>
      </c>
      <c r="IM151" s="164" t="str">
        <f t="shared" si="252"/>
        <v/>
      </c>
      <c r="IN151" s="165">
        <f t="shared" si="253"/>
        <v>0</v>
      </c>
      <c r="IO151" s="166"/>
      <c r="IP151" s="166"/>
      <c r="IQ151" s="166"/>
      <c r="IR151" s="168"/>
      <c r="IS151" s="168"/>
      <c r="IT151" s="170" t="str">
        <f t="shared" si="254"/>
        <v>0</v>
      </c>
      <c r="IU151" s="170">
        <f t="shared" si="3405"/>
        <v>0</v>
      </c>
      <c r="IV151" s="168">
        <f t="shared" si="3406"/>
        <v>0</v>
      </c>
      <c r="IW151" s="168">
        <f t="shared" si="3407"/>
        <v>0</v>
      </c>
      <c r="IX151" s="168">
        <f t="shared" si="3408"/>
        <v>0</v>
      </c>
      <c r="IY151" s="168">
        <f t="shared" si="3409"/>
        <v>0</v>
      </c>
      <c r="IZ151" s="154">
        <f t="shared" ref="IZ151:JA151" si="3759">IZ150</f>
        <v>17</v>
      </c>
      <c r="JA151" s="173">
        <f t="shared" si="3759"/>
        <v>1180</v>
      </c>
      <c r="JB151" s="156" t="str">
        <f t="shared" si="3411"/>
        <v>1</v>
      </c>
      <c r="JC151" s="157" t="str">
        <f t="shared" si="262"/>
        <v/>
      </c>
      <c r="JD151" s="158">
        <f t="shared" si="263"/>
        <v>0</v>
      </c>
      <c r="JE151" s="159"/>
      <c r="JF151" s="159"/>
      <c r="JG151" s="159"/>
      <c r="JH151" s="160"/>
      <c r="JI151" s="160"/>
      <c r="JJ151" s="171" t="str">
        <f t="shared" si="264"/>
        <v>0</v>
      </c>
      <c r="JK151" s="171">
        <f t="shared" si="3412"/>
        <v>0</v>
      </c>
      <c r="JL151" s="160">
        <f t="shared" si="3413"/>
        <v>0</v>
      </c>
      <c r="JM151" s="160">
        <f t="shared" si="3414"/>
        <v>0</v>
      </c>
      <c r="JN151" s="160">
        <f t="shared" si="3415"/>
        <v>0</v>
      </c>
      <c r="JO151" s="160">
        <f t="shared" si="3416"/>
        <v>0</v>
      </c>
      <c r="JP151" s="161">
        <f t="shared" ref="JP151:JQ151" si="3760">JP150</f>
        <v>18</v>
      </c>
      <c r="JQ151" s="175">
        <f t="shared" si="3760"/>
        <v>1181</v>
      </c>
      <c r="JR151" s="163" t="str">
        <f t="shared" si="3418"/>
        <v>1</v>
      </c>
      <c r="JS151" s="164" t="str">
        <f t="shared" si="272"/>
        <v/>
      </c>
      <c r="JT151" s="165">
        <f t="shared" si="273"/>
        <v>0</v>
      </c>
      <c r="JU151" s="166"/>
      <c r="JV151" s="166"/>
      <c r="JW151" s="166"/>
      <c r="JX151" s="168"/>
      <c r="JY151" s="168"/>
      <c r="JZ151" s="170" t="str">
        <f t="shared" si="274"/>
        <v>0</v>
      </c>
      <c r="KA151" s="170">
        <f t="shared" si="3419"/>
        <v>0</v>
      </c>
      <c r="KB151" s="168">
        <f t="shared" si="3420"/>
        <v>0</v>
      </c>
      <c r="KC151" s="168">
        <f t="shared" si="3421"/>
        <v>0</v>
      </c>
      <c r="KD151" s="168">
        <f t="shared" si="3422"/>
        <v>0</v>
      </c>
      <c r="KE151" s="168">
        <f t="shared" si="3423"/>
        <v>0</v>
      </c>
      <c r="KF151" s="154">
        <f t="shared" ref="KF151:KG151" si="3761">KF150</f>
        <v>19</v>
      </c>
      <c r="KG151" s="173">
        <f t="shared" si="3761"/>
        <v>1182</v>
      </c>
      <c r="KH151" s="156" t="str">
        <f t="shared" si="3425"/>
        <v>1</v>
      </c>
      <c r="KI151" s="157" t="str">
        <f t="shared" si="282"/>
        <v/>
      </c>
      <c r="KJ151" s="158">
        <f t="shared" si="283"/>
        <v>0</v>
      </c>
      <c r="KK151" s="159"/>
      <c r="KL151" s="159"/>
      <c r="KM151" s="159"/>
      <c r="KN151" s="160"/>
      <c r="KO151" s="160"/>
      <c r="KP151" s="171" t="str">
        <f t="shared" si="284"/>
        <v>0</v>
      </c>
      <c r="KQ151" s="171">
        <f t="shared" si="3426"/>
        <v>0</v>
      </c>
      <c r="KR151" s="160">
        <f t="shared" si="3427"/>
        <v>0</v>
      </c>
      <c r="KS151" s="160">
        <f t="shared" si="3428"/>
        <v>0</v>
      </c>
      <c r="KT151" s="160">
        <f t="shared" si="3429"/>
        <v>0</v>
      </c>
      <c r="KU151" s="160">
        <f t="shared" si="3430"/>
        <v>0</v>
      </c>
      <c r="KV151" s="161">
        <f t="shared" ref="KV151:KW151" si="3762">KV150</f>
        <v>20</v>
      </c>
      <c r="KW151" s="175">
        <f t="shared" si="3762"/>
        <v>1183</v>
      </c>
      <c r="KX151" s="163" t="str">
        <f t="shared" si="3432"/>
        <v>1</v>
      </c>
      <c r="KY151" s="164" t="str">
        <f t="shared" si="292"/>
        <v/>
      </c>
      <c r="KZ151" s="165">
        <f t="shared" si="293"/>
        <v>0</v>
      </c>
      <c r="LA151" s="166"/>
      <c r="LB151" s="166"/>
      <c r="LC151" s="166"/>
      <c r="LD151" s="168"/>
      <c r="LE151" s="168"/>
      <c r="LF151" s="170" t="str">
        <f t="shared" si="294"/>
        <v>0</v>
      </c>
      <c r="LG151" s="170">
        <f t="shared" si="3433"/>
        <v>0</v>
      </c>
      <c r="LH151" s="168">
        <f t="shared" si="3434"/>
        <v>0</v>
      </c>
      <c r="LI151" s="168">
        <f t="shared" si="3435"/>
        <v>0</v>
      </c>
      <c r="LJ151" s="168">
        <f t="shared" si="3436"/>
        <v>0</v>
      </c>
      <c r="LK151" s="168">
        <f t="shared" si="3437"/>
        <v>0</v>
      </c>
      <c r="LL151" s="172"/>
      <c r="LM151" s="172"/>
      <c r="LN151" s="168" t="str">
        <f t="shared" si="3438"/>
        <v>#REF!</v>
      </c>
      <c r="LO151" s="168" t="str">
        <f t="shared" si="3439"/>
        <v>#REF!</v>
      </c>
      <c r="LP151" s="168" t="str">
        <f t="shared" si="3440"/>
        <v>#REF!</v>
      </c>
      <c r="LQ151" s="168" t="str">
        <f t="shared" si="3441"/>
        <v>#REF!</v>
      </c>
    </row>
    <row r="152" ht="15.75" customHeight="1">
      <c r="A152" s="151">
        <v>46253.0</v>
      </c>
      <c r="B152" s="152" t="s">
        <v>27</v>
      </c>
      <c r="C152" s="153">
        <f t="shared" si="99"/>
        <v>0</v>
      </c>
      <c r="D152" s="154">
        <f t="shared" ref="D152:E152" si="3763">D151</f>
        <v>1</v>
      </c>
      <c r="E152" s="173">
        <f t="shared" si="3763"/>
        <v>1164</v>
      </c>
      <c r="F152" s="156" t="str">
        <f t="shared" si="3543"/>
        <v>1</v>
      </c>
      <c r="G152" s="157">
        <f t="shared" si="102"/>
        <v>1</v>
      </c>
      <c r="H152" s="158">
        <f t="shared" si="103"/>
        <v>0</v>
      </c>
      <c r="I152" s="159"/>
      <c r="J152" s="159"/>
      <c r="K152" s="159"/>
      <c r="L152" s="78"/>
      <c r="M152" s="79"/>
      <c r="N152" s="77" t="str">
        <f t="shared" si="104"/>
        <v>0</v>
      </c>
      <c r="O152" s="81">
        <f t="shared" si="3300"/>
        <v>0</v>
      </c>
      <c r="P152" s="160">
        <f t="shared" si="3301"/>
        <v>0</v>
      </c>
      <c r="Q152" s="160">
        <f t="shared" si="3302"/>
        <v>0</v>
      </c>
      <c r="R152" s="160">
        <f t="shared" si="3303"/>
        <v>0</v>
      </c>
      <c r="S152" s="160">
        <f t="shared" si="3304"/>
        <v>0</v>
      </c>
      <c r="T152" s="161">
        <f t="shared" ref="T152:U152" si="3764">T151</f>
        <v>2</v>
      </c>
      <c r="U152" s="175">
        <f t="shared" si="3764"/>
        <v>1165</v>
      </c>
      <c r="V152" s="163" t="str">
        <f t="shared" si="3306"/>
        <v>1</v>
      </c>
      <c r="W152" s="164">
        <f t="shared" si="112"/>
        <v>1</v>
      </c>
      <c r="X152" s="165">
        <f t="shared" si="113"/>
        <v>0</v>
      </c>
      <c r="Y152" s="166"/>
      <c r="Z152" s="166"/>
      <c r="AA152" s="166"/>
      <c r="AB152" s="84"/>
      <c r="AC152" s="85"/>
      <c r="AD152" s="83" t="str">
        <f t="shared" si="114"/>
        <v>0</v>
      </c>
      <c r="AE152" s="167">
        <f t="shared" si="3307"/>
        <v>0</v>
      </c>
      <c r="AF152" s="168">
        <f t="shared" si="3308"/>
        <v>0</v>
      </c>
      <c r="AG152" s="168">
        <f t="shared" si="3309"/>
        <v>0</v>
      </c>
      <c r="AH152" s="168">
        <f t="shared" si="3310"/>
        <v>0</v>
      </c>
      <c r="AI152" s="168">
        <f t="shared" si="3311"/>
        <v>0</v>
      </c>
      <c r="AJ152" s="154">
        <f t="shared" ref="AJ152:AK152" si="3765">AJ151</f>
        <v>3</v>
      </c>
      <c r="AK152" s="173">
        <f t="shared" si="3765"/>
        <v>1166</v>
      </c>
      <c r="AL152" s="156" t="str">
        <f t="shared" si="3313"/>
        <v>1</v>
      </c>
      <c r="AM152" s="157">
        <f t="shared" si="122"/>
        <v>2</v>
      </c>
      <c r="AN152" s="158">
        <f t="shared" si="123"/>
        <v>0</v>
      </c>
      <c r="AO152" s="159"/>
      <c r="AP152" s="159"/>
      <c r="AQ152" s="159"/>
      <c r="AR152" s="78"/>
      <c r="AS152" s="79"/>
      <c r="AT152" s="77" t="str">
        <f t="shared" si="124"/>
        <v>0</v>
      </c>
      <c r="AU152" s="81">
        <f t="shared" si="3314"/>
        <v>0</v>
      </c>
      <c r="AV152" s="160">
        <f t="shared" si="3315"/>
        <v>0</v>
      </c>
      <c r="AW152" s="160">
        <f t="shared" si="3316"/>
        <v>0</v>
      </c>
      <c r="AX152" s="160">
        <f t="shared" si="3317"/>
        <v>0</v>
      </c>
      <c r="AY152" s="160">
        <f t="shared" si="3318"/>
        <v>0</v>
      </c>
      <c r="AZ152" s="161">
        <f t="shared" ref="AZ152:BA152" si="3766">AZ151</f>
        <v>4</v>
      </c>
      <c r="BA152" s="175">
        <f t="shared" si="3766"/>
        <v>1167</v>
      </c>
      <c r="BB152" s="163" t="str">
        <f t="shared" si="3320"/>
        <v>1</v>
      </c>
      <c r="BC152" s="164">
        <f t="shared" si="132"/>
        <v>4</v>
      </c>
      <c r="BD152" s="165">
        <f t="shared" si="133"/>
        <v>0</v>
      </c>
      <c r="BE152" s="166"/>
      <c r="BF152" s="166"/>
      <c r="BG152" s="166"/>
      <c r="BH152" s="84"/>
      <c r="BI152" s="85"/>
      <c r="BJ152" s="83" t="str">
        <f t="shared" si="134"/>
        <v>0</v>
      </c>
      <c r="BK152" s="167">
        <f t="shared" si="3321"/>
        <v>0</v>
      </c>
      <c r="BL152" s="168">
        <f t="shared" si="3322"/>
        <v>0</v>
      </c>
      <c r="BM152" s="168">
        <f t="shared" si="3323"/>
        <v>0</v>
      </c>
      <c r="BN152" s="168">
        <f t="shared" si="3324"/>
        <v>0</v>
      </c>
      <c r="BO152" s="168">
        <f t="shared" si="3325"/>
        <v>0</v>
      </c>
      <c r="BP152" s="154">
        <f t="shared" ref="BP152:BQ152" si="3767">BP151</f>
        <v>5</v>
      </c>
      <c r="BQ152" s="173">
        <f t="shared" si="3767"/>
        <v>1168</v>
      </c>
      <c r="BR152" s="156" t="str">
        <f t="shared" si="3327"/>
        <v>1</v>
      </c>
      <c r="BS152" s="157">
        <f t="shared" si="142"/>
        <v>4</v>
      </c>
      <c r="BT152" s="158">
        <f t="shared" si="143"/>
        <v>0</v>
      </c>
      <c r="BU152" s="159"/>
      <c r="BV152" s="159"/>
      <c r="BW152" s="159"/>
      <c r="BX152" s="78"/>
      <c r="BY152" s="79"/>
      <c r="BZ152" s="77" t="str">
        <f t="shared" si="144"/>
        <v>0</v>
      </c>
      <c r="CA152" s="81">
        <f t="shared" si="3328"/>
        <v>0</v>
      </c>
      <c r="CB152" s="160">
        <f t="shared" si="3329"/>
        <v>0</v>
      </c>
      <c r="CC152" s="160">
        <f t="shared" si="3330"/>
        <v>0</v>
      </c>
      <c r="CD152" s="160">
        <f t="shared" si="3331"/>
        <v>0</v>
      </c>
      <c r="CE152" s="160">
        <f t="shared" si="3332"/>
        <v>0</v>
      </c>
      <c r="CF152" s="161">
        <f t="shared" ref="CF152:CG152" si="3768">CF151</f>
        <v>6</v>
      </c>
      <c r="CG152" s="175">
        <f t="shared" si="3768"/>
        <v>1169</v>
      </c>
      <c r="CH152" s="163" t="str">
        <f t="shared" si="3334"/>
        <v>1</v>
      </c>
      <c r="CI152" s="164">
        <f t="shared" si="152"/>
        <v>2</v>
      </c>
      <c r="CJ152" s="165">
        <f t="shared" si="153"/>
        <v>0</v>
      </c>
      <c r="CK152" s="166"/>
      <c r="CL152" s="166"/>
      <c r="CM152" s="166"/>
      <c r="CN152" s="84"/>
      <c r="CO152" s="85"/>
      <c r="CP152" s="83" t="str">
        <f t="shared" si="154"/>
        <v>0</v>
      </c>
      <c r="CQ152" s="167">
        <f t="shared" si="3335"/>
        <v>0</v>
      </c>
      <c r="CR152" s="168">
        <f t="shared" si="3336"/>
        <v>0</v>
      </c>
      <c r="CS152" s="168">
        <f t="shared" si="3337"/>
        <v>0</v>
      </c>
      <c r="CT152" s="168">
        <f t="shared" si="3338"/>
        <v>0</v>
      </c>
      <c r="CU152" s="168">
        <f t="shared" si="3339"/>
        <v>0</v>
      </c>
      <c r="CV152" s="154">
        <f t="shared" ref="CV152:CW152" si="3769">CV151</f>
        <v>7</v>
      </c>
      <c r="CW152" s="173">
        <f t="shared" si="3769"/>
        <v>1170</v>
      </c>
      <c r="CX152" s="156" t="str">
        <f t="shared" si="3341"/>
        <v>1</v>
      </c>
      <c r="CY152" s="157">
        <f t="shared" si="162"/>
        <v>2</v>
      </c>
      <c r="CZ152" s="158">
        <f t="shared" si="163"/>
        <v>0</v>
      </c>
      <c r="DA152" s="159"/>
      <c r="DB152" s="159"/>
      <c r="DC152" s="159"/>
      <c r="DD152" s="78"/>
      <c r="DE152" s="79"/>
      <c r="DF152" s="77" t="str">
        <f t="shared" si="164"/>
        <v>0</v>
      </c>
      <c r="DG152" s="81">
        <f t="shared" si="3342"/>
        <v>0</v>
      </c>
      <c r="DH152" s="160">
        <f t="shared" si="3343"/>
        <v>0</v>
      </c>
      <c r="DI152" s="160">
        <f t="shared" si="3344"/>
        <v>0</v>
      </c>
      <c r="DJ152" s="160">
        <f t="shared" si="3345"/>
        <v>0</v>
      </c>
      <c r="DK152" s="160">
        <f t="shared" si="3346"/>
        <v>0</v>
      </c>
      <c r="DL152" s="161">
        <f t="shared" ref="DL152:DM152" si="3770">DL151</f>
        <v>8</v>
      </c>
      <c r="DM152" s="175">
        <f t="shared" si="3770"/>
        <v>1171</v>
      </c>
      <c r="DN152" s="163" t="str">
        <f t="shared" si="3348"/>
        <v>1</v>
      </c>
      <c r="DO152" s="164">
        <f t="shared" si="172"/>
        <v>2</v>
      </c>
      <c r="DP152" s="165">
        <f t="shared" si="173"/>
        <v>0</v>
      </c>
      <c r="DQ152" s="166"/>
      <c r="DR152" s="166"/>
      <c r="DS152" s="166"/>
      <c r="DT152" s="84"/>
      <c r="DU152" s="85"/>
      <c r="DV152" s="83" t="str">
        <f t="shared" si="174"/>
        <v>0</v>
      </c>
      <c r="DW152" s="167">
        <f t="shared" si="3349"/>
        <v>0</v>
      </c>
      <c r="DX152" s="168">
        <f t="shared" si="3350"/>
        <v>0</v>
      </c>
      <c r="DY152" s="168">
        <f t="shared" si="3351"/>
        <v>0</v>
      </c>
      <c r="DZ152" s="168">
        <f t="shared" si="3352"/>
        <v>0</v>
      </c>
      <c r="EA152" s="168">
        <f t="shared" si="3353"/>
        <v>0</v>
      </c>
      <c r="EB152" s="154">
        <f t="shared" ref="EB152:EC152" si="3771">EB151</f>
        <v>9</v>
      </c>
      <c r="EC152" s="173">
        <f t="shared" si="3771"/>
        <v>1172</v>
      </c>
      <c r="ED152" s="156" t="str">
        <f t="shared" si="3355"/>
        <v>1</v>
      </c>
      <c r="EE152" s="157">
        <f t="shared" si="182"/>
        <v>5</v>
      </c>
      <c r="EF152" s="169">
        <f t="shared" si="183"/>
        <v>0</v>
      </c>
      <c r="EG152" s="159"/>
      <c r="EH152" s="159"/>
      <c r="EI152" s="159"/>
      <c r="EJ152" s="78"/>
      <c r="EK152" s="79"/>
      <c r="EL152" s="77" t="str">
        <f t="shared" si="184"/>
        <v>0</v>
      </c>
      <c r="EM152" s="81">
        <f t="shared" si="3356"/>
        <v>0</v>
      </c>
      <c r="EN152" s="160">
        <f t="shared" si="3357"/>
        <v>0</v>
      </c>
      <c r="EO152" s="160">
        <f t="shared" si="3358"/>
        <v>0</v>
      </c>
      <c r="EP152" s="160">
        <f t="shared" si="3359"/>
        <v>0</v>
      </c>
      <c r="EQ152" s="160">
        <f t="shared" si="3360"/>
        <v>0</v>
      </c>
      <c r="ER152" s="161">
        <f t="shared" ref="ER152:ES152" si="3772">ER151</f>
        <v>10</v>
      </c>
      <c r="ES152" s="175">
        <f t="shared" si="3772"/>
        <v>1173</v>
      </c>
      <c r="ET152" s="163" t="str">
        <f t="shared" si="3362"/>
        <v>1</v>
      </c>
      <c r="EU152" s="164">
        <f t="shared" si="192"/>
        <v>19</v>
      </c>
      <c r="EV152" s="165">
        <f t="shared" si="193"/>
        <v>0</v>
      </c>
      <c r="EW152" s="166"/>
      <c r="EX152" s="166"/>
      <c r="EY152" s="166"/>
      <c r="EZ152" s="84"/>
      <c r="FA152" s="85"/>
      <c r="FB152" s="83" t="str">
        <f t="shared" si="194"/>
        <v>0</v>
      </c>
      <c r="FC152" s="167">
        <f t="shared" si="3363"/>
        <v>0</v>
      </c>
      <c r="FD152" s="168">
        <f t="shared" si="3364"/>
        <v>0</v>
      </c>
      <c r="FE152" s="168">
        <f t="shared" si="3365"/>
        <v>0</v>
      </c>
      <c r="FF152" s="168">
        <f t="shared" si="3366"/>
        <v>0</v>
      </c>
      <c r="FG152" s="168">
        <f t="shared" si="3367"/>
        <v>0</v>
      </c>
      <c r="FH152" s="154">
        <f t="shared" ref="FH152:FI152" si="3773">FH151</f>
        <v>11</v>
      </c>
      <c r="FI152" s="173">
        <f t="shared" si="3773"/>
        <v>1174</v>
      </c>
      <c r="FJ152" s="156" t="str">
        <f t="shared" si="3369"/>
        <v>1</v>
      </c>
      <c r="FK152" s="157">
        <f t="shared" si="202"/>
        <v>4</v>
      </c>
      <c r="FL152" s="158">
        <f t="shared" si="203"/>
        <v>0</v>
      </c>
      <c r="FM152" s="159"/>
      <c r="FN152" s="159"/>
      <c r="FO152" s="159"/>
      <c r="FP152" s="78"/>
      <c r="FQ152" s="79"/>
      <c r="FR152" s="77" t="str">
        <f t="shared" si="204"/>
        <v>0</v>
      </c>
      <c r="FS152" s="81">
        <f t="shared" si="3370"/>
        <v>0</v>
      </c>
      <c r="FT152" s="160">
        <f t="shared" si="3371"/>
        <v>0</v>
      </c>
      <c r="FU152" s="160">
        <f t="shared" si="3372"/>
        <v>0</v>
      </c>
      <c r="FV152" s="160">
        <f t="shared" si="3373"/>
        <v>0</v>
      </c>
      <c r="FW152" s="160">
        <f t="shared" si="3374"/>
        <v>0</v>
      </c>
      <c r="FX152" s="161">
        <f t="shared" ref="FX152:FY152" si="3774">FX151</f>
        <v>12</v>
      </c>
      <c r="FY152" s="175">
        <f t="shared" si="3774"/>
        <v>1175</v>
      </c>
      <c r="FZ152" s="163" t="str">
        <f t="shared" si="3376"/>
        <v>1</v>
      </c>
      <c r="GA152" s="164">
        <f t="shared" si="212"/>
        <v>2</v>
      </c>
      <c r="GB152" s="165">
        <f t="shared" si="213"/>
        <v>0</v>
      </c>
      <c r="GC152" s="166"/>
      <c r="GD152" s="166"/>
      <c r="GE152" s="166"/>
      <c r="GF152" s="84"/>
      <c r="GG152" s="85"/>
      <c r="GH152" s="83" t="str">
        <f t="shared" si="214"/>
        <v>0</v>
      </c>
      <c r="GI152" s="167">
        <f t="shared" si="3377"/>
        <v>0</v>
      </c>
      <c r="GJ152" s="168">
        <f t="shared" si="3378"/>
        <v>0</v>
      </c>
      <c r="GK152" s="168">
        <f t="shared" si="3379"/>
        <v>0</v>
      </c>
      <c r="GL152" s="168">
        <f t="shared" si="3380"/>
        <v>0</v>
      </c>
      <c r="GM152" s="168">
        <f t="shared" si="3381"/>
        <v>0</v>
      </c>
      <c r="GN152" s="154">
        <f t="shared" ref="GN152:GO152" si="3775">GN151</f>
        <v>13</v>
      </c>
      <c r="GO152" s="173">
        <f t="shared" si="3775"/>
        <v>1176</v>
      </c>
      <c r="GP152" s="156" t="str">
        <f t="shared" si="3383"/>
        <v>1</v>
      </c>
      <c r="GQ152" s="157">
        <f t="shared" si="222"/>
        <v>3</v>
      </c>
      <c r="GR152" s="158">
        <f t="shared" si="223"/>
        <v>0</v>
      </c>
      <c r="GS152" s="159"/>
      <c r="GT152" s="159"/>
      <c r="GU152" s="159"/>
      <c r="GV152" s="78"/>
      <c r="GW152" s="79"/>
      <c r="GX152" s="77" t="str">
        <f t="shared" si="224"/>
        <v>0</v>
      </c>
      <c r="GY152" s="81">
        <f t="shared" si="3384"/>
        <v>0</v>
      </c>
      <c r="GZ152" s="160">
        <f t="shared" si="3385"/>
        <v>0</v>
      </c>
      <c r="HA152" s="160">
        <f t="shared" si="3386"/>
        <v>0</v>
      </c>
      <c r="HB152" s="160">
        <f t="shared" si="3387"/>
        <v>0</v>
      </c>
      <c r="HC152" s="160">
        <f t="shared" si="3388"/>
        <v>0</v>
      </c>
      <c r="HD152" s="161">
        <f t="shared" ref="HD152:HE152" si="3776">HD151</f>
        <v>14</v>
      </c>
      <c r="HE152" s="175">
        <f t="shared" si="3776"/>
        <v>1177</v>
      </c>
      <c r="HF152" s="163" t="str">
        <f t="shared" si="3390"/>
        <v>1</v>
      </c>
      <c r="HG152" s="164">
        <f t="shared" si="232"/>
        <v>5</v>
      </c>
      <c r="HH152" s="165">
        <f t="shared" si="233"/>
        <v>0</v>
      </c>
      <c r="HI152" s="166"/>
      <c r="HJ152" s="166"/>
      <c r="HK152" s="166"/>
      <c r="HL152" s="84"/>
      <c r="HM152" s="85"/>
      <c r="HN152" s="83" t="str">
        <f t="shared" si="234"/>
        <v>0</v>
      </c>
      <c r="HO152" s="167">
        <f t="shared" si="3391"/>
        <v>0</v>
      </c>
      <c r="HP152" s="168">
        <f t="shared" si="3392"/>
        <v>0</v>
      </c>
      <c r="HQ152" s="168">
        <f t="shared" si="3393"/>
        <v>0</v>
      </c>
      <c r="HR152" s="168">
        <f t="shared" si="3394"/>
        <v>0</v>
      </c>
      <c r="HS152" s="168">
        <f t="shared" si="3395"/>
        <v>0</v>
      </c>
      <c r="HT152" s="154">
        <f t="shared" ref="HT152:HU152" si="3777">HT151</f>
        <v>15</v>
      </c>
      <c r="HU152" s="173">
        <f t="shared" si="3777"/>
        <v>1178</v>
      </c>
      <c r="HV152" s="156" t="str">
        <f t="shared" si="3397"/>
        <v>1</v>
      </c>
      <c r="HW152" s="157" t="str">
        <f t="shared" si="242"/>
        <v/>
      </c>
      <c r="HX152" s="169">
        <f t="shared" si="243"/>
        <v>0</v>
      </c>
      <c r="HY152" s="159"/>
      <c r="HZ152" s="159"/>
      <c r="IA152" s="159"/>
      <c r="IB152" s="160"/>
      <c r="IC152" s="160"/>
      <c r="ID152" s="160" t="str">
        <f t="shared" si="244"/>
        <v>0</v>
      </c>
      <c r="IE152" s="160">
        <f t="shared" si="3398"/>
        <v>0</v>
      </c>
      <c r="IF152" s="160">
        <f t="shared" si="3399"/>
        <v>0</v>
      </c>
      <c r="IG152" s="160">
        <f t="shared" si="3400"/>
        <v>0</v>
      </c>
      <c r="IH152" s="160">
        <f t="shared" si="3401"/>
        <v>0</v>
      </c>
      <c r="II152" s="160">
        <f t="shared" si="3402"/>
        <v>0</v>
      </c>
      <c r="IJ152" s="161">
        <f t="shared" ref="IJ152:IK152" si="3778">IJ151</f>
        <v>16</v>
      </c>
      <c r="IK152" s="175">
        <f t="shared" si="3778"/>
        <v>1179</v>
      </c>
      <c r="IL152" s="163" t="str">
        <f t="shared" si="3404"/>
        <v>1</v>
      </c>
      <c r="IM152" s="164" t="str">
        <f t="shared" si="252"/>
        <v/>
      </c>
      <c r="IN152" s="165">
        <f t="shared" si="253"/>
        <v>0</v>
      </c>
      <c r="IO152" s="166"/>
      <c r="IP152" s="166"/>
      <c r="IQ152" s="166"/>
      <c r="IR152" s="168"/>
      <c r="IS152" s="168"/>
      <c r="IT152" s="170" t="str">
        <f t="shared" si="254"/>
        <v>0</v>
      </c>
      <c r="IU152" s="170">
        <f t="shared" si="3405"/>
        <v>0</v>
      </c>
      <c r="IV152" s="168">
        <f t="shared" si="3406"/>
        <v>0</v>
      </c>
      <c r="IW152" s="168">
        <f t="shared" si="3407"/>
        <v>0</v>
      </c>
      <c r="IX152" s="168">
        <f t="shared" si="3408"/>
        <v>0</v>
      </c>
      <c r="IY152" s="168">
        <f t="shared" si="3409"/>
        <v>0</v>
      </c>
      <c r="IZ152" s="154">
        <f t="shared" ref="IZ152:JA152" si="3779">IZ151</f>
        <v>17</v>
      </c>
      <c r="JA152" s="173">
        <f t="shared" si="3779"/>
        <v>1180</v>
      </c>
      <c r="JB152" s="156" t="str">
        <f t="shared" si="3411"/>
        <v>1</v>
      </c>
      <c r="JC152" s="157" t="str">
        <f t="shared" si="262"/>
        <v/>
      </c>
      <c r="JD152" s="158">
        <f t="shared" si="263"/>
        <v>0</v>
      </c>
      <c r="JE152" s="159"/>
      <c r="JF152" s="159"/>
      <c r="JG152" s="159"/>
      <c r="JH152" s="160"/>
      <c r="JI152" s="160"/>
      <c r="JJ152" s="171" t="str">
        <f t="shared" si="264"/>
        <v>0</v>
      </c>
      <c r="JK152" s="171">
        <f t="shared" si="3412"/>
        <v>0</v>
      </c>
      <c r="JL152" s="160">
        <f t="shared" si="3413"/>
        <v>0</v>
      </c>
      <c r="JM152" s="160">
        <f t="shared" si="3414"/>
        <v>0</v>
      </c>
      <c r="JN152" s="160">
        <f t="shared" si="3415"/>
        <v>0</v>
      </c>
      <c r="JO152" s="160">
        <f t="shared" si="3416"/>
        <v>0</v>
      </c>
      <c r="JP152" s="161">
        <f t="shared" ref="JP152:JQ152" si="3780">JP151</f>
        <v>18</v>
      </c>
      <c r="JQ152" s="175">
        <f t="shared" si="3780"/>
        <v>1181</v>
      </c>
      <c r="JR152" s="163" t="str">
        <f t="shared" si="3418"/>
        <v>1</v>
      </c>
      <c r="JS152" s="164" t="str">
        <f t="shared" si="272"/>
        <v/>
      </c>
      <c r="JT152" s="165">
        <f t="shared" si="273"/>
        <v>0</v>
      </c>
      <c r="JU152" s="166"/>
      <c r="JV152" s="166"/>
      <c r="JW152" s="166"/>
      <c r="JX152" s="168"/>
      <c r="JY152" s="168"/>
      <c r="JZ152" s="170" t="str">
        <f t="shared" si="274"/>
        <v>0</v>
      </c>
      <c r="KA152" s="170">
        <f t="shared" si="3419"/>
        <v>0</v>
      </c>
      <c r="KB152" s="168">
        <f t="shared" si="3420"/>
        <v>0</v>
      </c>
      <c r="KC152" s="168">
        <f t="shared" si="3421"/>
        <v>0</v>
      </c>
      <c r="KD152" s="168">
        <f t="shared" si="3422"/>
        <v>0</v>
      </c>
      <c r="KE152" s="168">
        <f t="shared" si="3423"/>
        <v>0</v>
      </c>
      <c r="KF152" s="154">
        <f t="shared" ref="KF152:KG152" si="3781">KF151</f>
        <v>19</v>
      </c>
      <c r="KG152" s="173">
        <f t="shared" si="3781"/>
        <v>1182</v>
      </c>
      <c r="KH152" s="156" t="str">
        <f t="shared" si="3425"/>
        <v>1</v>
      </c>
      <c r="KI152" s="157" t="str">
        <f t="shared" si="282"/>
        <v/>
      </c>
      <c r="KJ152" s="158">
        <f t="shared" si="283"/>
        <v>0</v>
      </c>
      <c r="KK152" s="159"/>
      <c r="KL152" s="159"/>
      <c r="KM152" s="159"/>
      <c r="KN152" s="160"/>
      <c r="KO152" s="160"/>
      <c r="KP152" s="171" t="str">
        <f t="shared" si="284"/>
        <v>0</v>
      </c>
      <c r="KQ152" s="171">
        <f t="shared" si="3426"/>
        <v>0</v>
      </c>
      <c r="KR152" s="160">
        <f t="shared" si="3427"/>
        <v>0</v>
      </c>
      <c r="KS152" s="160">
        <f t="shared" si="3428"/>
        <v>0</v>
      </c>
      <c r="KT152" s="160">
        <f t="shared" si="3429"/>
        <v>0</v>
      </c>
      <c r="KU152" s="160">
        <f t="shared" si="3430"/>
        <v>0</v>
      </c>
      <c r="KV152" s="161">
        <f t="shared" ref="KV152:KW152" si="3782">KV151</f>
        <v>20</v>
      </c>
      <c r="KW152" s="175">
        <f t="shared" si="3782"/>
        <v>1183</v>
      </c>
      <c r="KX152" s="163" t="str">
        <f t="shared" si="3432"/>
        <v>1</v>
      </c>
      <c r="KY152" s="164" t="str">
        <f t="shared" si="292"/>
        <v/>
      </c>
      <c r="KZ152" s="165">
        <f t="shared" si="293"/>
        <v>0</v>
      </c>
      <c r="LA152" s="166"/>
      <c r="LB152" s="166"/>
      <c r="LC152" s="166"/>
      <c r="LD152" s="168"/>
      <c r="LE152" s="168"/>
      <c r="LF152" s="170" t="str">
        <f t="shared" si="294"/>
        <v>0</v>
      </c>
      <c r="LG152" s="170">
        <f t="shared" si="3433"/>
        <v>0</v>
      </c>
      <c r="LH152" s="168">
        <f t="shared" si="3434"/>
        <v>0</v>
      </c>
      <c r="LI152" s="168">
        <f t="shared" si="3435"/>
        <v>0</v>
      </c>
      <c r="LJ152" s="168">
        <f t="shared" si="3436"/>
        <v>0</v>
      </c>
      <c r="LK152" s="168">
        <f t="shared" si="3437"/>
        <v>0</v>
      </c>
      <c r="LL152" s="172"/>
      <c r="LM152" s="172"/>
      <c r="LN152" s="168" t="str">
        <f t="shared" si="3438"/>
        <v>#REF!</v>
      </c>
      <c r="LO152" s="168" t="str">
        <f t="shared" si="3439"/>
        <v>#REF!</v>
      </c>
      <c r="LP152" s="168" t="str">
        <f t="shared" si="3440"/>
        <v>#REF!</v>
      </c>
      <c r="LQ152" s="168" t="str">
        <f t="shared" si="3441"/>
        <v>#REF!</v>
      </c>
    </row>
    <row r="153" ht="15.75" customHeight="1">
      <c r="A153" s="151">
        <v>46254.0</v>
      </c>
      <c r="B153" s="152" t="s">
        <v>28</v>
      </c>
      <c r="C153" s="153">
        <f t="shared" si="99"/>
        <v>0</v>
      </c>
      <c r="D153" s="154">
        <f t="shared" ref="D153:E153" si="3783">D152</f>
        <v>1</v>
      </c>
      <c r="E153" s="173">
        <f t="shared" si="3783"/>
        <v>1164</v>
      </c>
      <c r="F153" s="156" t="str">
        <f t="shared" si="3543"/>
        <v>1</v>
      </c>
      <c r="G153" s="157">
        <f t="shared" si="102"/>
        <v>1</v>
      </c>
      <c r="H153" s="158">
        <f t="shared" si="103"/>
        <v>0</v>
      </c>
      <c r="I153" s="159"/>
      <c r="J153" s="159"/>
      <c r="K153" s="159"/>
      <c r="L153" s="78"/>
      <c r="M153" s="79"/>
      <c r="N153" s="77" t="str">
        <f t="shared" si="104"/>
        <v>0</v>
      </c>
      <c r="O153" s="81">
        <f t="shared" si="3300"/>
        <v>0</v>
      </c>
      <c r="P153" s="160">
        <f t="shared" si="3301"/>
        <v>0</v>
      </c>
      <c r="Q153" s="160">
        <f t="shared" si="3302"/>
        <v>0</v>
      </c>
      <c r="R153" s="160">
        <f t="shared" si="3303"/>
        <v>0</v>
      </c>
      <c r="S153" s="160">
        <f t="shared" si="3304"/>
        <v>0</v>
      </c>
      <c r="T153" s="161">
        <f t="shared" ref="T153:U153" si="3784">T152</f>
        <v>2</v>
      </c>
      <c r="U153" s="175">
        <f t="shared" si="3784"/>
        <v>1165</v>
      </c>
      <c r="V153" s="163" t="str">
        <f t="shared" si="3306"/>
        <v>1</v>
      </c>
      <c r="W153" s="164">
        <f t="shared" si="112"/>
        <v>1</v>
      </c>
      <c r="X153" s="165">
        <f t="shared" si="113"/>
        <v>0</v>
      </c>
      <c r="Y153" s="166"/>
      <c r="Z153" s="166"/>
      <c r="AA153" s="166"/>
      <c r="AB153" s="84"/>
      <c r="AC153" s="85"/>
      <c r="AD153" s="83" t="str">
        <f t="shared" si="114"/>
        <v>0</v>
      </c>
      <c r="AE153" s="167">
        <f t="shared" si="3307"/>
        <v>0</v>
      </c>
      <c r="AF153" s="168">
        <f t="shared" si="3308"/>
        <v>0</v>
      </c>
      <c r="AG153" s="168">
        <f t="shared" si="3309"/>
        <v>0</v>
      </c>
      <c r="AH153" s="168">
        <f t="shared" si="3310"/>
        <v>0</v>
      </c>
      <c r="AI153" s="168">
        <f t="shared" si="3311"/>
        <v>0</v>
      </c>
      <c r="AJ153" s="154">
        <f t="shared" ref="AJ153:AK153" si="3785">AJ152</f>
        <v>3</v>
      </c>
      <c r="AK153" s="173">
        <f t="shared" si="3785"/>
        <v>1166</v>
      </c>
      <c r="AL153" s="156" t="str">
        <f t="shared" si="3313"/>
        <v>1</v>
      </c>
      <c r="AM153" s="157">
        <f t="shared" si="122"/>
        <v>2</v>
      </c>
      <c r="AN153" s="158">
        <f t="shared" si="123"/>
        <v>0</v>
      </c>
      <c r="AO153" s="159"/>
      <c r="AP153" s="159"/>
      <c r="AQ153" s="159"/>
      <c r="AR153" s="78"/>
      <c r="AS153" s="79"/>
      <c r="AT153" s="77" t="str">
        <f t="shared" si="124"/>
        <v>0</v>
      </c>
      <c r="AU153" s="81">
        <f t="shared" si="3314"/>
        <v>0</v>
      </c>
      <c r="AV153" s="160">
        <f t="shared" si="3315"/>
        <v>0</v>
      </c>
      <c r="AW153" s="160">
        <f t="shared" si="3316"/>
        <v>0</v>
      </c>
      <c r="AX153" s="160">
        <f t="shared" si="3317"/>
        <v>0</v>
      </c>
      <c r="AY153" s="160">
        <f t="shared" si="3318"/>
        <v>0</v>
      </c>
      <c r="AZ153" s="161">
        <f t="shared" ref="AZ153:BA153" si="3786">AZ152</f>
        <v>4</v>
      </c>
      <c r="BA153" s="175">
        <f t="shared" si="3786"/>
        <v>1167</v>
      </c>
      <c r="BB153" s="163" t="str">
        <f t="shared" si="3320"/>
        <v>1</v>
      </c>
      <c r="BC153" s="164">
        <f t="shared" si="132"/>
        <v>4</v>
      </c>
      <c r="BD153" s="165">
        <f t="shared" si="133"/>
        <v>0</v>
      </c>
      <c r="BE153" s="166"/>
      <c r="BF153" s="166"/>
      <c r="BG153" s="166"/>
      <c r="BH153" s="84"/>
      <c r="BI153" s="85"/>
      <c r="BJ153" s="83" t="str">
        <f t="shared" si="134"/>
        <v>0</v>
      </c>
      <c r="BK153" s="167">
        <f t="shared" si="3321"/>
        <v>0</v>
      </c>
      <c r="BL153" s="168">
        <f t="shared" si="3322"/>
        <v>0</v>
      </c>
      <c r="BM153" s="168">
        <f t="shared" si="3323"/>
        <v>0</v>
      </c>
      <c r="BN153" s="168">
        <f t="shared" si="3324"/>
        <v>0</v>
      </c>
      <c r="BO153" s="168">
        <f t="shared" si="3325"/>
        <v>0</v>
      </c>
      <c r="BP153" s="154">
        <f t="shared" ref="BP153:BQ153" si="3787">BP152</f>
        <v>5</v>
      </c>
      <c r="BQ153" s="173">
        <f t="shared" si="3787"/>
        <v>1168</v>
      </c>
      <c r="BR153" s="156" t="str">
        <f t="shared" si="3327"/>
        <v>1</v>
      </c>
      <c r="BS153" s="157">
        <f t="shared" si="142"/>
        <v>4</v>
      </c>
      <c r="BT153" s="158">
        <f t="shared" si="143"/>
        <v>0</v>
      </c>
      <c r="BU153" s="159"/>
      <c r="BV153" s="159"/>
      <c r="BW153" s="159"/>
      <c r="BX153" s="78"/>
      <c r="BY153" s="79"/>
      <c r="BZ153" s="77" t="str">
        <f t="shared" si="144"/>
        <v>0</v>
      </c>
      <c r="CA153" s="81">
        <f t="shared" si="3328"/>
        <v>0</v>
      </c>
      <c r="CB153" s="160">
        <f t="shared" si="3329"/>
        <v>0</v>
      </c>
      <c r="CC153" s="160">
        <f t="shared" si="3330"/>
        <v>0</v>
      </c>
      <c r="CD153" s="160">
        <f t="shared" si="3331"/>
        <v>0</v>
      </c>
      <c r="CE153" s="160">
        <f t="shared" si="3332"/>
        <v>0</v>
      </c>
      <c r="CF153" s="161">
        <f t="shared" ref="CF153:CG153" si="3788">CF152</f>
        <v>6</v>
      </c>
      <c r="CG153" s="175">
        <f t="shared" si="3788"/>
        <v>1169</v>
      </c>
      <c r="CH153" s="163" t="str">
        <f t="shared" si="3334"/>
        <v>1</v>
      </c>
      <c r="CI153" s="164">
        <f t="shared" si="152"/>
        <v>2</v>
      </c>
      <c r="CJ153" s="165">
        <f t="shared" si="153"/>
        <v>0</v>
      </c>
      <c r="CK153" s="166"/>
      <c r="CL153" s="166"/>
      <c r="CM153" s="166"/>
      <c r="CN153" s="84"/>
      <c r="CO153" s="85"/>
      <c r="CP153" s="83" t="str">
        <f t="shared" si="154"/>
        <v>0</v>
      </c>
      <c r="CQ153" s="167">
        <f t="shared" si="3335"/>
        <v>0</v>
      </c>
      <c r="CR153" s="168">
        <f t="shared" si="3336"/>
        <v>0</v>
      </c>
      <c r="CS153" s="168">
        <f t="shared" si="3337"/>
        <v>0</v>
      </c>
      <c r="CT153" s="168">
        <f t="shared" si="3338"/>
        <v>0</v>
      </c>
      <c r="CU153" s="168">
        <f t="shared" si="3339"/>
        <v>0</v>
      </c>
      <c r="CV153" s="154">
        <f t="shared" ref="CV153:CW153" si="3789">CV152</f>
        <v>7</v>
      </c>
      <c r="CW153" s="173">
        <f t="shared" si="3789"/>
        <v>1170</v>
      </c>
      <c r="CX153" s="156" t="str">
        <f t="shared" si="3341"/>
        <v>1</v>
      </c>
      <c r="CY153" s="157">
        <f t="shared" si="162"/>
        <v>2</v>
      </c>
      <c r="CZ153" s="158">
        <f t="shared" si="163"/>
        <v>0</v>
      </c>
      <c r="DA153" s="159"/>
      <c r="DB153" s="159"/>
      <c r="DC153" s="159"/>
      <c r="DD153" s="78"/>
      <c r="DE153" s="79"/>
      <c r="DF153" s="77" t="str">
        <f t="shared" si="164"/>
        <v>0</v>
      </c>
      <c r="DG153" s="81">
        <f t="shared" si="3342"/>
        <v>0</v>
      </c>
      <c r="DH153" s="160">
        <f t="shared" si="3343"/>
        <v>0</v>
      </c>
      <c r="DI153" s="160">
        <f t="shared" si="3344"/>
        <v>0</v>
      </c>
      <c r="DJ153" s="160">
        <f t="shared" si="3345"/>
        <v>0</v>
      </c>
      <c r="DK153" s="160">
        <f t="shared" si="3346"/>
        <v>0</v>
      </c>
      <c r="DL153" s="161">
        <f t="shared" ref="DL153:DM153" si="3790">DL152</f>
        <v>8</v>
      </c>
      <c r="DM153" s="175">
        <f t="shared" si="3790"/>
        <v>1171</v>
      </c>
      <c r="DN153" s="163" t="str">
        <f t="shared" si="3348"/>
        <v>1</v>
      </c>
      <c r="DO153" s="164">
        <f t="shared" si="172"/>
        <v>2</v>
      </c>
      <c r="DP153" s="165">
        <f t="shared" si="173"/>
        <v>0</v>
      </c>
      <c r="DQ153" s="166"/>
      <c r="DR153" s="166"/>
      <c r="DS153" s="166"/>
      <c r="DT153" s="84"/>
      <c r="DU153" s="85"/>
      <c r="DV153" s="83" t="str">
        <f t="shared" si="174"/>
        <v>0</v>
      </c>
      <c r="DW153" s="167">
        <f t="shared" si="3349"/>
        <v>0</v>
      </c>
      <c r="DX153" s="168">
        <f t="shared" si="3350"/>
        <v>0</v>
      </c>
      <c r="DY153" s="168">
        <f t="shared" si="3351"/>
        <v>0</v>
      </c>
      <c r="DZ153" s="168">
        <f t="shared" si="3352"/>
        <v>0</v>
      </c>
      <c r="EA153" s="168">
        <f t="shared" si="3353"/>
        <v>0</v>
      </c>
      <c r="EB153" s="154">
        <f t="shared" ref="EB153:EC153" si="3791">EB152</f>
        <v>9</v>
      </c>
      <c r="EC153" s="173">
        <f t="shared" si="3791"/>
        <v>1172</v>
      </c>
      <c r="ED153" s="156" t="str">
        <f t="shared" si="3355"/>
        <v>1</v>
      </c>
      <c r="EE153" s="157">
        <f t="shared" si="182"/>
        <v>5</v>
      </c>
      <c r="EF153" s="169">
        <f t="shared" si="183"/>
        <v>0</v>
      </c>
      <c r="EG153" s="159"/>
      <c r="EH153" s="159"/>
      <c r="EI153" s="159"/>
      <c r="EJ153" s="78"/>
      <c r="EK153" s="79"/>
      <c r="EL153" s="77" t="str">
        <f t="shared" si="184"/>
        <v>0</v>
      </c>
      <c r="EM153" s="81">
        <f t="shared" si="3356"/>
        <v>0</v>
      </c>
      <c r="EN153" s="160">
        <f t="shared" si="3357"/>
        <v>0</v>
      </c>
      <c r="EO153" s="160">
        <f t="shared" si="3358"/>
        <v>0</v>
      </c>
      <c r="EP153" s="160">
        <f t="shared" si="3359"/>
        <v>0</v>
      </c>
      <c r="EQ153" s="160">
        <f t="shared" si="3360"/>
        <v>0</v>
      </c>
      <c r="ER153" s="161">
        <f t="shared" ref="ER153:ES153" si="3792">ER152</f>
        <v>10</v>
      </c>
      <c r="ES153" s="175">
        <f t="shared" si="3792"/>
        <v>1173</v>
      </c>
      <c r="ET153" s="163" t="str">
        <f t="shared" si="3362"/>
        <v>1</v>
      </c>
      <c r="EU153" s="164">
        <f t="shared" si="192"/>
        <v>19</v>
      </c>
      <c r="EV153" s="165">
        <f t="shared" si="193"/>
        <v>0</v>
      </c>
      <c r="EW153" s="166"/>
      <c r="EX153" s="166"/>
      <c r="EY153" s="166"/>
      <c r="EZ153" s="84"/>
      <c r="FA153" s="85"/>
      <c r="FB153" s="83" t="str">
        <f t="shared" si="194"/>
        <v>0</v>
      </c>
      <c r="FC153" s="167">
        <f t="shared" si="3363"/>
        <v>0</v>
      </c>
      <c r="FD153" s="168">
        <f t="shared" si="3364"/>
        <v>0</v>
      </c>
      <c r="FE153" s="168">
        <f t="shared" si="3365"/>
        <v>0</v>
      </c>
      <c r="FF153" s="168">
        <f t="shared" si="3366"/>
        <v>0</v>
      </c>
      <c r="FG153" s="168">
        <f t="shared" si="3367"/>
        <v>0</v>
      </c>
      <c r="FH153" s="154">
        <f t="shared" ref="FH153:FI153" si="3793">FH152</f>
        <v>11</v>
      </c>
      <c r="FI153" s="173">
        <f t="shared" si="3793"/>
        <v>1174</v>
      </c>
      <c r="FJ153" s="156" t="str">
        <f t="shared" si="3369"/>
        <v>1</v>
      </c>
      <c r="FK153" s="157">
        <f t="shared" si="202"/>
        <v>4</v>
      </c>
      <c r="FL153" s="158">
        <f t="shared" si="203"/>
        <v>0</v>
      </c>
      <c r="FM153" s="159"/>
      <c r="FN153" s="159"/>
      <c r="FO153" s="159"/>
      <c r="FP153" s="78"/>
      <c r="FQ153" s="79"/>
      <c r="FR153" s="77" t="str">
        <f t="shared" si="204"/>
        <v>0</v>
      </c>
      <c r="FS153" s="81">
        <f t="shared" si="3370"/>
        <v>0</v>
      </c>
      <c r="FT153" s="160">
        <f t="shared" si="3371"/>
        <v>0</v>
      </c>
      <c r="FU153" s="160">
        <f t="shared" si="3372"/>
        <v>0</v>
      </c>
      <c r="FV153" s="160">
        <f t="shared" si="3373"/>
        <v>0</v>
      </c>
      <c r="FW153" s="160">
        <f t="shared" si="3374"/>
        <v>0</v>
      </c>
      <c r="FX153" s="161">
        <f t="shared" ref="FX153:FY153" si="3794">FX152</f>
        <v>12</v>
      </c>
      <c r="FY153" s="175">
        <f t="shared" si="3794"/>
        <v>1175</v>
      </c>
      <c r="FZ153" s="163" t="str">
        <f t="shared" si="3376"/>
        <v>1</v>
      </c>
      <c r="GA153" s="164">
        <f t="shared" si="212"/>
        <v>2</v>
      </c>
      <c r="GB153" s="165">
        <f t="shared" si="213"/>
        <v>0</v>
      </c>
      <c r="GC153" s="166"/>
      <c r="GD153" s="166"/>
      <c r="GE153" s="166"/>
      <c r="GF153" s="84"/>
      <c r="GG153" s="85"/>
      <c r="GH153" s="83" t="str">
        <f t="shared" si="214"/>
        <v>0</v>
      </c>
      <c r="GI153" s="167">
        <f t="shared" si="3377"/>
        <v>0</v>
      </c>
      <c r="GJ153" s="168">
        <f t="shared" si="3378"/>
        <v>0</v>
      </c>
      <c r="GK153" s="168">
        <f t="shared" si="3379"/>
        <v>0</v>
      </c>
      <c r="GL153" s="168">
        <f t="shared" si="3380"/>
        <v>0</v>
      </c>
      <c r="GM153" s="168">
        <f t="shared" si="3381"/>
        <v>0</v>
      </c>
      <c r="GN153" s="154">
        <f t="shared" ref="GN153:GO153" si="3795">GN152</f>
        <v>13</v>
      </c>
      <c r="GO153" s="173">
        <f t="shared" si="3795"/>
        <v>1176</v>
      </c>
      <c r="GP153" s="156" t="str">
        <f t="shared" si="3383"/>
        <v>1</v>
      </c>
      <c r="GQ153" s="157">
        <f t="shared" si="222"/>
        <v>3</v>
      </c>
      <c r="GR153" s="158">
        <f t="shared" si="223"/>
        <v>0</v>
      </c>
      <c r="GS153" s="159"/>
      <c r="GT153" s="159"/>
      <c r="GU153" s="159"/>
      <c r="GV153" s="78"/>
      <c r="GW153" s="79"/>
      <c r="GX153" s="77" t="str">
        <f t="shared" si="224"/>
        <v>0</v>
      </c>
      <c r="GY153" s="81">
        <f t="shared" si="3384"/>
        <v>0</v>
      </c>
      <c r="GZ153" s="160">
        <f t="shared" si="3385"/>
        <v>0</v>
      </c>
      <c r="HA153" s="160">
        <f t="shared" si="3386"/>
        <v>0</v>
      </c>
      <c r="HB153" s="160">
        <f t="shared" si="3387"/>
        <v>0</v>
      </c>
      <c r="HC153" s="160">
        <f t="shared" si="3388"/>
        <v>0</v>
      </c>
      <c r="HD153" s="161">
        <f t="shared" ref="HD153:HE153" si="3796">HD152</f>
        <v>14</v>
      </c>
      <c r="HE153" s="175">
        <f t="shared" si="3796"/>
        <v>1177</v>
      </c>
      <c r="HF153" s="163" t="str">
        <f t="shared" si="3390"/>
        <v>1</v>
      </c>
      <c r="HG153" s="164">
        <f t="shared" si="232"/>
        <v>5</v>
      </c>
      <c r="HH153" s="165">
        <f t="shared" si="233"/>
        <v>0</v>
      </c>
      <c r="HI153" s="166"/>
      <c r="HJ153" s="166"/>
      <c r="HK153" s="166"/>
      <c r="HL153" s="84"/>
      <c r="HM153" s="85"/>
      <c r="HN153" s="83" t="str">
        <f t="shared" si="234"/>
        <v>0</v>
      </c>
      <c r="HO153" s="167">
        <f t="shared" si="3391"/>
        <v>0</v>
      </c>
      <c r="HP153" s="168">
        <f t="shared" si="3392"/>
        <v>0</v>
      </c>
      <c r="HQ153" s="168">
        <f t="shared" si="3393"/>
        <v>0</v>
      </c>
      <c r="HR153" s="168">
        <f t="shared" si="3394"/>
        <v>0</v>
      </c>
      <c r="HS153" s="168">
        <f t="shared" si="3395"/>
        <v>0</v>
      </c>
      <c r="HT153" s="154">
        <f t="shared" ref="HT153:HU153" si="3797">HT152</f>
        <v>15</v>
      </c>
      <c r="HU153" s="173">
        <f t="shared" si="3797"/>
        <v>1178</v>
      </c>
      <c r="HV153" s="156" t="str">
        <f t="shared" si="3397"/>
        <v>1</v>
      </c>
      <c r="HW153" s="157" t="str">
        <f t="shared" si="242"/>
        <v/>
      </c>
      <c r="HX153" s="169">
        <f t="shared" si="243"/>
        <v>0</v>
      </c>
      <c r="HY153" s="159"/>
      <c r="HZ153" s="159"/>
      <c r="IA153" s="159"/>
      <c r="IB153" s="160"/>
      <c r="IC153" s="160"/>
      <c r="ID153" s="160" t="str">
        <f t="shared" si="244"/>
        <v>0</v>
      </c>
      <c r="IE153" s="160">
        <f t="shared" si="3398"/>
        <v>0</v>
      </c>
      <c r="IF153" s="160">
        <f t="shared" si="3399"/>
        <v>0</v>
      </c>
      <c r="IG153" s="160">
        <f t="shared" si="3400"/>
        <v>0</v>
      </c>
      <c r="IH153" s="160">
        <f t="shared" si="3401"/>
        <v>0</v>
      </c>
      <c r="II153" s="160">
        <f t="shared" si="3402"/>
        <v>0</v>
      </c>
      <c r="IJ153" s="161">
        <f t="shared" ref="IJ153:IK153" si="3798">IJ152</f>
        <v>16</v>
      </c>
      <c r="IK153" s="175">
        <f t="shared" si="3798"/>
        <v>1179</v>
      </c>
      <c r="IL153" s="163" t="str">
        <f t="shared" si="3404"/>
        <v>1</v>
      </c>
      <c r="IM153" s="164" t="str">
        <f t="shared" si="252"/>
        <v/>
      </c>
      <c r="IN153" s="165">
        <f t="shared" si="253"/>
        <v>0</v>
      </c>
      <c r="IO153" s="166"/>
      <c r="IP153" s="166"/>
      <c r="IQ153" s="166"/>
      <c r="IR153" s="168"/>
      <c r="IS153" s="168"/>
      <c r="IT153" s="170" t="str">
        <f t="shared" si="254"/>
        <v>0</v>
      </c>
      <c r="IU153" s="170">
        <f t="shared" si="3405"/>
        <v>0</v>
      </c>
      <c r="IV153" s="168">
        <f t="shared" si="3406"/>
        <v>0</v>
      </c>
      <c r="IW153" s="168">
        <f t="shared" si="3407"/>
        <v>0</v>
      </c>
      <c r="IX153" s="168">
        <f t="shared" si="3408"/>
        <v>0</v>
      </c>
      <c r="IY153" s="168">
        <f t="shared" si="3409"/>
        <v>0</v>
      </c>
      <c r="IZ153" s="154">
        <f t="shared" ref="IZ153:JA153" si="3799">IZ152</f>
        <v>17</v>
      </c>
      <c r="JA153" s="173">
        <f t="shared" si="3799"/>
        <v>1180</v>
      </c>
      <c r="JB153" s="156" t="str">
        <f t="shared" si="3411"/>
        <v>1</v>
      </c>
      <c r="JC153" s="157" t="str">
        <f t="shared" si="262"/>
        <v/>
      </c>
      <c r="JD153" s="158">
        <f t="shared" si="263"/>
        <v>0</v>
      </c>
      <c r="JE153" s="159"/>
      <c r="JF153" s="159"/>
      <c r="JG153" s="159"/>
      <c r="JH153" s="160"/>
      <c r="JI153" s="160"/>
      <c r="JJ153" s="171" t="str">
        <f t="shared" si="264"/>
        <v>0</v>
      </c>
      <c r="JK153" s="171">
        <f t="shared" si="3412"/>
        <v>0</v>
      </c>
      <c r="JL153" s="160">
        <f t="shared" si="3413"/>
        <v>0</v>
      </c>
      <c r="JM153" s="160">
        <f t="shared" si="3414"/>
        <v>0</v>
      </c>
      <c r="JN153" s="160">
        <f t="shared" si="3415"/>
        <v>0</v>
      </c>
      <c r="JO153" s="160">
        <f t="shared" si="3416"/>
        <v>0</v>
      </c>
      <c r="JP153" s="161">
        <f t="shared" ref="JP153:JQ153" si="3800">JP152</f>
        <v>18</v>
      </c>
      <c r="JQ153" s="175">
        <f t="shared" si="3800"/>
        <v>1181</v>
      </c>
      <c r="JR153" s="163" t="str">
        <f t="shared" si="3418"/>
        <v>1</v>
      </c>
      <c r="JS153" s="164" t="str">
        <f t="shared" si="272"/>
        <v/>
      </c>
      <c r="JT153" s="165">
        <f t="shared" si="273"/>
        <v>0</v>
      </c>
      <c r="JU153" s="166"/>
      <c r="JV153" s="166"/>
      <c r="JW153" s="166"/>
      <c r="JX153" s="168"/>
      <c r="JY153" s="168"/>
      <c r="JZ153" s="170" t="str">
        <f t="shared" si="274"/>
        <v>0</v>
      </c>
      <c r="KA153" s="170">
        <f t="shared" si="3419"/>
        <v>0</v>
      </c>
      <c r="KB153" s="168">
        <f t="shared" si="3420"/>
        <v>0</v>
      </c>
      <c r="KC153" s="168">
        <f t="shared" si="3421"/>
        <v>0</v>
      </c>
      <c r="KD153" s="168">
        <f t="shared" si="3422"/>
        <v>0</v>
      </c>
      <c r="KE153" s="168">
        <f t="shared" si="3423"/>
        <v>0</v>
      </c>
      <c r="KF153" s="154">
        <f t="shared" ref="KF153:KG153" si="3801">KF152</f>
        <v>19</v>
      </c>
      <c r="KG153" s="173">
        <f t="shared" si="3801"/>
        <v>1182</v>
      </c>
      <c r="KH153" s="156" t="str">
        <f t="shared" si="3425"/>
        <v>1</v>
      </c>
      <c r="KI153" s="157" t="str">
        <f t="shared" si="282"/>
        <v/>
      </c>
      <c r="KJ153" s="158">
        <f t="shared" si="283"/>
        <v>0</v>
      </c>
      <c r="KK153" s="159"/>
      <c r="KL153" s="159"/>
      <c r="KM153" s="159"/>
      <c r="KN153" s="160"/>
      <c r="KO153" s="160"/>
      <c r="KP153" s="171" t="str">
        <f t="shared" si="284"/>
        <v>0</v>
      </c>
      <c r="KQ153" s="171">
        <f t="shared" si="3426"/>
        <v>0</v>
      </c>
      <c r="KR153" s="160">
        <f t="shared" si="3427"/>
        <v>0</v>
      </c>
      <c r="KS153" s="160">
        <f t="shared" si="3428"/>
        <v>0</v>
      </c>
      <c r="KT153" s="160">
        <f t="shared" si="3429"/>
        <v>0</v>
      </c>
      <c r="KU153" s="160">
        <f t="shared" si="3430"/>
        <v>0</v>
      </c>
      <c r="KV153" s="161">
        <f t="shared" ref="KV153:KW153" si="3802">KV152</f>
        <v>20</v>
      </c>
      <c r="KW153" s="175">
        <f t="shared" si="3802"/>
        <v>1183</v>
      </c>
      <c r="KX153" s="163" t="str">
        <f t="shared" si="3432"/>
        <v>1</v>
      </c>
      <c r="KY153" s="164" t="str">
        <f t="shared" si="292"/>
        <v/>
      </c>
      <c r="KZ153" s="165">
        <f t="shared" si="293"/>
        <v>0</v>
      </c>
      <c r="LA153" s="166"/>
      <c r="LB153" s="166"/>
      <c r="LC153" s="166"/>
      <c r="LD153" s="168"/>
      <c r="LE153" s="168"/>
      <c r="LF153" s="170" t="str">
        <f t="shared" si="294"/>
        <v>0</v>
      </c>
      <c r="LG153" s="170">
        <f t="shared" si="3433"/>
        <v>0</v>
      </c>
      <c r="LH153" s="168">
        <f t="shared" si="3434"/>
        <v>0</v>
      </c>
      <c r="LI153" s="168">
        <f t="shared" si="3435"/>
        <v>0</v>
      </c>
      <c r="LJ153" s="168">
        <f t="shared" si="3436"/>
        <v>0</v>
      </c>
      <c r="LK153" s="168">
        <f t="shared" si="3437"/>
        <v>0</v>
      </c>
      <c r="LL153" s="172"/>
      <c r="LM153" s="172"/>
      <c r="LN153" s="168" t="str">
        <f t="shared" si="3438"/>
        <v>#REF!</v>
      </c>
      <c r="LO153" s="168" t="str">
        <f t="shared" si="3439"/>
        <v>#REF!</v>
      </c>
      <c r="LP153" s="168" t="str">
        <f t="shared" si="3440"/>
        <v>#REF!</v>
      </c>
      <c r="LQ153" s="168" t="str">
        <f t="shared" si="3441"/>
        <v>#REF!</v>
      </c>
    </row>
    <row r="154" ht="15.75" customHeight="1">
      <c r="A154" s="151">
        <v>46255.0</v>
      </c>
      <c r="B154" s="152" t="s">
        <v>29</v>
      </c>
      <c r="C154" s="153">
        <f t="shared" si="99"/>
        <v>0</v>
      </c>
      <c r="D154" s="154">
        <f t="shared" ref="D154:E154" si="3803">D153</f>
        <v>1</v>
      </c>
      <c r="E154" s="173">
        <f t="shared" si="3803"/>
        <v>1164</v>
      </c>
      <c r="F154" s="156" t="str">
        <f t="shared" si="3543"/>
        <v>1</v>
      </c>
      <c r="G154" s="157">
        <f t="shared" si="102"/>
        <v>1</v>
      </c>
      <c r="H154" s="158">
        <f t="shared" si="103"/>
        <v>0</v>
      </c>
      <c r="I154" s="159"/>
      <c r="J154" s="159"/>
      <c r="K154" s="159"/>
      <c r="L154" s="78"/>
      <c r="M154" s="79"/>
      <c r="N154" s="77" t="str">
        <f t="shared" si="104"/>
        <v>0</v>
      </c>
      <c r="O154" s="81">
        <f t="shared" si="3300"/>
        <v>0</v>
      </c>
      <c r="P154" s="160">
        <f t="shared" si="3301"/>
        <v>0</v>
      </c>
      <c r="Q154" s="160">
        <f t="shared" si="3302"/>
        <v>0</v>
      </c>
      <c r="R154" s="160">
        <f t="shared" si="3303"/>
        <v>0</v>
      </c>
      <c r="S154" s="160">
        <f t="shared" si="3304"/>
        <v>0</v>
      </c>
      <c r="T154" s="161">
        <f t="shared" ref="T154:U154" si="3804">T153</f>
        <v>2</v>
      </c>
      <c r="U154" s="175">
        <f t="shared" si="3804"/>
        <v>1165</v>
      </c>
      <c r="V154" s="163" t="str">
        <f t="shared" si="3306"/>
        <v>1</v>
      </c>
      <c r="W154" s="164">
        <f t="shared" si="112"/>
        <v>1</v>
      </c>
      <c r="X154" s="165">
        <f t="shared" si="113"/>
        <v>0</v>
      </c>
      <c r="Y154" s="166"/>
      <c r="Z154" s="166"/>
      <c r="AA154" s="166"/>
      <c r="AB154" s="84"/>
      <c r="AC154" s="85"/>
      <c r="AD154" s="83" t="str">
        <f t="shared" si="114"/>
        <v>0</v>
      </c>
      <c r="AE154" s="167">
        <f t="shared" si="3307"/>
        <v>0</v>
      </c>
      <c r="AF154" s="168">
        <f t="shared" si="3308"/>
        <v>0</v>
      </c>
      <c r="AG154" s="168">
        <f t="shared" si="3309"/>
        <v>0</v>
      </c>
      <c r="AH154" s="168">
        <f t="shared" si="3310"/>
        <v>0</v>
      </c>
      <c r="AI154" s="168">
        <f t="shared" si="3311"/>
        <v>0</v>
      </c>
      <c r="AJ154" s="154">
        <f t="shared" ref="AJ154:AK154" si="3805">AJ153</f>
        <v>3</v>
      </c>
      <c r="AK154" s="173">
        <f t="shared" si="3805"/>
        <v>1166</v>
      </c>
      <c r="AL154" s="156" t="str">
        <f t="shared" si="3313"/>
        <v>1</v>
      </c>
      <c r="AM154" s="157">
        <f t="shared" si="122"/>
        <v>2</v>
      </c>
      <c r="AN154" s="158">
        <f t="shared" si="123"/>
        <v>0</v>
      </c>
      <c r="AO154" s="159"/>
      <c r="AP154" s="159"/>
      <c r="AQ154" s="159"/>
      <c r="AR154" s="78"/>
      <c r="AS154" s="79"/>
      <c r="AT154" s="77" t="str">
        <f t="shared" si="124"/>
        <v>0</v>
      </c>
      <c r="AU154" s="81">
        <f t="shared" si="3314"/>
        <v>0</v>
      </c>
      <c r="AV154" s="160">
        <f t="shared" si="3315"/>
        <v>0</v>
      </c>
      <c r="AW154" s="160">
        <f t="shared" si="3316"/>
        <v>0</v>
      </c>
      <c r="AX154" s="160">
        <f t="shared" si="3317"/>
        <v>0</v>
      </c>
      <c r="AY154" s="160">
        <f t="shared" si="3318"/>
        <v>0</v>
      </c>
      <c r="AZ154" s="161">
        <f t="shared" ref="AZ154:BA154" si="3806">AZ153</f>
        <v>4</v>
      </c>
      <c r="BA154" s="175">
        <f t="shared" si="3806"/>
        <v>1167</v>
      </c>
      <c r="BB154" s="163" t="str">
        <f t="shared" si="3320"/>
        <v>1</v>
      </c>
      <c r="BC154" s="164">
        <f t="shared" si="132"/>
        <v>4</v>
      </c>
      <c r="BD154" s="165">
        <f t="shared" si="133"/>
        <v>0</v>
      </c>
      <c r="BE154" s="166"/>
      <c r="BF154" s="166"/>
      <c r="BG154" s="166"/>
      <c r="BH154" s="84"/>
      <c r="BI154" s="85"/>
      <c r="BJ154" s="83" t="str">
        <f t="shared" si="134"/>
        <v>0</v>
      </c>
      <c r="BK154" s="167">
        <f t="shared" si="3321"/>
        <v>0</v>
      </c>
      <c r="BL154" s="168">
        <f t="shared" si="3322"/>
        <v>0</v>
      </c>
      <c r="BM154" s="168">
        <f t="shared" si="3323"/>
        <v>0</v>
      </c>
      <c r="BN154" s="168">
        <f t="shared" si="3324"/>
        <v>0</v>
      </c>
      <c r="BO154" s="168">
        <f t="shared" si="3325"/>
        <v>0</v>
      </c>
      <c r="BP154" s="154">
        <f t="shared" ref="BP154:BQ154" si="3807">BP153</f>
        <v>5</v>
      </c>
      <c r="BQ154" s="173">
        <f t="shared" si="3807"/>
        <v>1168</v>
      </c>
      <c r="BR154" s="156" t="str">
        <f t="shared" si="3327"/>
        <v>1</v>
      </c>
      <c r="BS154" s="157">
        <f t="shared" si="142"/>
        <v>4</v>
      </c>
      <c r="BT154" s="158">
        <f t="shared" si="143"/>
        <v>0</v>
      </c>
      <c r="BU154" s="159"/>
      <c r="BV154" s="159"/>
      <c r="BW154" s="159"/>
      <c r="BX154" s="78"/>
      <c r="BY154" s="79"/>
      <c r="BZ154" s="77" t="str">
        <f t="shared" si="144"/>
        <v>0</v>
      </c>
      <c r="CA154" s="81">
        <f t="shared" si="3328"/>
        <v>0</v>
      </c>
      <c r="CB154" s="160">
        <f t="shared" si="3329"/>
        <v>0</v>
      </c>
      <c r="CC154" s="160">
        <f t="shared" si="3330"/>
        <v>0</v>
      </c>
      <c r="CD154" s="160">
        <f t="shared" si="3331"/>
        <v>0</v>
      </c>
      <c r="CE154" s="160">
        <f t="shared" si="3332"/>
        <v>0</v>
      </c>
      <c r="CF154" s="161">
        <f t="shared" ref="CF154:CG154" si="3808">CF153</f>
        <v>6</v>
      </c>
      <c r="CG154" s="175">
        <f t="shared" si="3808"/>
        <v>1169</v>
      </c>
      <c r="CH154" s="163" t="str">
        <f t="shared" si="3334"/>
        <v>1</v>
      </c>
      <c r="CI154" s="164">
        <f t="shared" si="152"/>
        <v>2</v>
      </c>
      <c r="CJ154" s="165">
        <f t="shared" si="153"/>
        <v>0</v>
      </c>
      <c r="CK154" s="166"/>
      <c r="CL154" s="166"/>
      <c r="CM154" s="166"/>
      <c r="CN154" s="84"/>
      <c r="CO154" s="85"/>
      <c r="CP154" s="83" t="str">
        <f t="shared" si="154"/>
        <v>0</v>
      </c>
      <c r="CQ154" s="167">
        <f t="shared" si="3335"/>
        <v>0</v>
      </c>
      <c r="CR154" s="168">
        <f t="shared" si="3336"/>
        <v>0</v>
      </c>
      <c r="CS154" s="168">
        <f t="shared" si="3337"/>
        <v>0</v>
      </c>
      <c r="CT154" s="168">
        <f t="shared" si="3338"/>
        <v>0</v>
      </c>
      <c r="CU154" s="168">
        <f t="shared" si="3339"/>
        <v>0</v>
      </c>
      <c r="CV154" s="154">
        <f t="shared" ref="CV154:CW154" si="3809">CV153</f>
        <v>7</v>
      </c>
      <c r="CW154" s="173">
        <f t="shared" si="3809"/>
        <v>1170</v>
      </c>
      <c r="CX154" s="156" t="str">
        <f t="shared" si="3341"/>
        <v>1</v>
      </c>
      <c r="CY154" s="157">
        <f t="shared" si="162"/>
        <v>2</v>
      </c>
      <c r="CZ154" s="158">
        <f t="shared" si="163"/>
        <v>0</v>
      </c>
      <c r="DA154" s="159"/>
      <c r="DB154" s="159"/>
      <c r="DC154" s="159"/>
      <c r="DD154" s="78"/>
      <c r="DE154" s="79"/>
      <c r="DF154" s="77" t="str">
        <f t="shared" si="164"/>
        <v>0</v>
      </c>
      <c r="DG154" s="81">
        <f t="shared" si="3342"/>
        <v>0</v>
      </c>
      <c r="DH154" s="160">
        <f t="shared" si="3343"/>
        <v>0</v>
      </c>
      <c r="DI154" s="160">
        <f t="shared" si="3344"/>
        <v>0</v>
      </c>
      <c r="DJ154" s="160">
        <f t="shared" si="3345"/>
        <v>0</v>
      </c>
      <c r="DK154" s="160">
        <f t="shared" si="3346"/>
        <v>0</v>
      </c>
      <c r="DL154" s="161">
        <f t="shared" ref="DL154:DM154" si="3810">DL153</f>
        <v>8</v>
      </c>
      <c r="DM154" s="175">
        <f t="shared" si="3810"/>
        <v>1171</v>
      </c>
      <c r="DN154" s="163" t="str">
        <f t="shared" si="3348"/>
        <v>1</v>
      </c>
      <c r="DO154" s="164">
        <f t="shared" si="172"/>
        <v>2</v>
      </c>
      <c r="DP154" s="165">
        <f t="shared" si="173"/>
        <v>0</v>
      </c>
      <c r="DQ154" s="166"/>
      <c r="DR154" s="166"/>
      <c r="DS154" s="166"/>
      <c r="DT154" s="84"/>
      <c r="DU154" s="85"/>
      <c r="DV154" s="83" t="str">
        <f t="shared" si="174"/>
        <v>0</v>
      </c>
      <c r="DW154" s="167">
        <f t="shared" si="3349"/>
        <v>0</v>
      </c>
      <c r="DX154" s="168">
        <f t="shared" si="3350"/>
        <v>0</v>
      </c>
      <c r="DY154" s="168">
        <f t="shared" si="3351"/>
        <v>0</v>
      </c>
      <c r="DZ154" s="168">
        <f t="shared" si="3352"/>
        <v>0</v>
      </c>
      <c r="EA154" s="168">
        <f t="shared" si="3353"/>
        <v>0</v>
      </c>
      <c r="EB154" s="154">
        <f t="shared" ref="EB154:EC154" si="3811">EB153</f>
        <v>9</v>
      </c>
      <c r="EC154" s="173">
        <f t="shared" si="3811"/>
        <v>1172</v>
      </c>
      <c r="ED154" s="156" t="str">
        <f t="shared" si="3355"/>
        <v>1</v>
      </c>
      <c r="EE154" s="157">
        <f t="shared" si="182"/>
        <v>5</v>
      </c>
      <c r="EF154" s="169">
        <f t="shared" si="183"/>
        <v>0</v>
      </c>
      <c r="EG154" s="159"/>
      <c r="EH154" s="159"/>
      <c r="EI154" s="159"/>
      <c r="EJ154" s="78"/>
      <c r="EK154" s="79"/>
      <c r="EL154" s="77" t="str">
        <f t="shared" si="184"/>
        <v>0</v>
      </c>
      <c r="EM154" s="81">
        <f t="shared" si="3356"/>
        <v>0</v>
      </c>
      <c r="EN154" s="160">
        <f t="shared" si="3357"/>
        <v>0</v>
      </c>
      <c r="EO154" s="160">
        <f t="shared" si="3358"/>
        <v>0</v>
      </c>
      <c r="EP154" s="160">
        <f t="shared" si="3359"/>
        <v>0</v>
      </c>
      <c r="EQ154" s="160">
        <f t="shared" si="3360"/>
        <v>0</v>
      </c>
      <c r="ER154" s="161">
        <f t="shared" ref="ER154:ES154" si="3812">ER153</f>
        <v>10</v>
      </c>
      <c r="ES154" s="175">
        <f t="shared" si="3812"/>
        <v>1173</v>
      </c>
      <c r="ET154" s="163" t="str">
        <f t="shared" si="3362"/>
        <v>1</v>
      </c>
      <c r="EU154" s="164">
        <f t="shared" si="192"/>
        <v>19</v>
      </c>
      <c r="EV154" s="165">
        <f t="shared" si="193"/>
        <v>0</v>
      </c>
      <c r="EW154" s="166"/>
      <c r="EX154" s="166"/>
      <c r="EY154" s="166"/>
      <c r="EZ154" s="84"/>
      <c r="FA154" s="85"/>
      <c r="FB154" s="83" t="str">
        <f t="shared" si="194"/>
        <v>0</v>
      </c>
      <c r="FC154" s="167">
        <f t="shared" si="3363"/>
        <v>0</v>
      </c>
      <c r="FD154" s="168">
        <f t="shared" si="3364"/>
        <v>0</v>
      </c>
      <c r="FE154" s="168">
        <f t="shared" si="3365"/>
        <v>0</v>
      </c>
      <c r="FF154" s="168">
        <f t="shared" si="3366"/>
        <v>0</v>
      </c>
      <c r="FG154" s="168">
        <f t="shared" si="3367"/>
        <v>0</v>
      </c>
      <c r="FH154" s="154">
        <f t="shared" ref="FH154:FI154" si="3813">FH153</f>
        <v>11</v>
      </c>
      <c r="FI154" s="173">
        <f t="shared" si="3813"/>
        <v>1174</v>
      </c>
      <c r="FJ154" s="156" t="str">
        <f t="shared" si="3369"/>
        <v>1</v>
      </c>
      <c r="FK154" s="157">
        <f t="shared" si="202"/>
        <v>4</v>
      </c>
      <c r="FL154" s="158">
        <f t="shared" si="203"/>
        <v>0</v>
      </c>
      <c r="FM154" s="159"/>
      <c r="FN154" s="159"/>
      <c r="FO154" s="159"/>
      <c r="FP154" s="78"/>
      <c r="FQ154" s="79"/>
      <c r="FR154" s="77" t="str">
        <f t="shared" si="204"/>
        <v>0</v>
      </c>
      <c r="FS154" s="81">
        <f t="shared" si="3370"/>
        <v>0</v>
      </c>
      <c r="FT154" s="160">
        <f t="shared" si="3371"/>
        <v>0</v>
      </c>
      <c r="FU154" s="160">
        <f t="shared" si="3372"/>
        <v>0</v>
      </c>
      <c r="FV154" s="160">
        <f t="shared" si="3373"/>
        <v>0</v>
      </c>
      <c r="FW154" s="160">
        <f t="shared" si="3374"/>
        <v>0</v>
      </c>
      <c r="FX154" s="161">
        <f t="shared" ref="FX154:FY154" si="3814">FX153</f>
        <v>12</v>
      </c>
      <c r="FY154" s="175">
        <f t="shared" si="3814"/>
        <v>1175</v>
      </c>
      <c r="FZ154" s="163" t="str">
        <f t="shared" si="3376"/>
        <v>1</v>
      </c>
      <c r="GA154" s="164">
        <f t="shared" si="212"/>
        <v>2</v>
      </c>
      <c r="GB154" s="165">
        <f t="shared" si="213"/>
        <v>0</v>
      </c>
      <c r="GC154" s="166"/>
      <c r="GD154" s="166"/>
      <c r="GE154" s="166"/>
      <c r="GF154" s="84"/>
      <c r="GG154" s="85"/>
      <c r="GH154" s="83" t="str">
        <f t="shared" si="214"/>
        <v>0</v>
      </c>
      <c r="GI154" s="167">
        <f t="shared" si="3377"/>
        <v>0</v>
      </c>
      <c r="GJ154" s="168">
        <f t="shared" si="3378"/>
        <v>0</v>
      </c>
      <c r="GK154" s="168">
        <f t="shared" si="3379"/>
        <v>0</v>
      </c>
      <c r="GL154" s="168">
        <f t="shared" si="3380"/>
        <v>0</v>
      </c>
      <c r="GM154" s="168">
        <f t="shared" si="3381"/>
        <v>0</v>
      </c>
      <c r="GN154" s="154">
        <f t="shared" ref="GN154:GO154" si="3815">GN153</f>
        <v>13</v>
      </c>
      <c r="GO154" s="173">
        <f t="shared" si="3815"/>
        <v>1176</v>
      </c>
      <c r="GP154" s="156" t="str">
        <f t="shared" si="3383"/>
        <v>1</v>
      </c>
      <c r="GQ154" s="157">
        <f t="shared" si="222"/>
        <v>3</v>
      </c>
      <c r="GR154" s="158">
        <f t="shared" si="223"/>
        <v>0</v>
      </c>
      <c r="GS154" s="159"/>
      <c r="GT154" s="159"/>
      <c r="GU154" s="159"/>
      <c r="GV154" s="78"/>
      <c r="GW154" s="79"/>
      <c r="GX154" s="77" t="str">
        <f t="shared" si="224"/>
        <v>0</v>
      </c>
      <c r="GY154" s="81">
        <f t="shared" si="3384"/>
        <v>0</v>
      </c>
      <c r="GZ154" s="160">
        <f t="shared" si="3385"/>
        <v>0</v>
      </c>
      <c r="HA154" s="160">
        <f t="shared" si="3386"/>
        <v>0</v>
      </c>
      <c r="HB154" s="160">
        <f t="shared" si="3387"/>
        <v>0</v>
      </c>
      <c r="HC154" s="160">
        <f t="shared" si="3388"/>
        <v>0</v>
      </c>
      <c r="HD154" s="161">
        <f t="shared" ref="HD154:HE154" si="3816">HD153</f>
        <v>14</v>
      </c>
      <c r="HE154" s="175">
        <f t="shared" si="3816"/>
        <v>1177</v>
      </c>
      <c r="HF154" s="163" t="str">
        <f t="shared" si="3390"/>
        <v>1</v>
      </c>
      <c r="HG154" s="164">
        <f t="shared" si="232"/>
        <v>5</v>
      </c>
      <c r="HH154" s="165">
        <f t="shared" si="233"/>
        <v>0</v>
      </c>
      <c r="HI154" s="166"/>
      <c r="HJ154" s="166"/>
      <c r="HK154" s="166"/>
      <c r="HL154" s="84"/>
      <c r="HM154" s="85"/>
      <c r="HN154" s="83" t="str">
        <f t="shared" si="234"/>
        <v>0</v>
      </c>
      <c r="HO154" s="167">
        <f t="shared" si="3391"/>
        <v>0</v>
      </c>
      <c r="HP154" s="168">
        <f t="shared" si="3392"/>
        <v>0</v>
      </c>
      <c r="HQ154" s="168">
        <f t="shared" si="3393"/>
        <v>0</v>
      </c>
      <c r="HR154" s="168">
        <f t="shared" si="3394"/>
        <v>0</v>
      </c>
      <c r="HS154" s="168">
        <f t="shared" si="3395"/>
        <v>0</v>
      </c>
      <c r="HT154" s="154">
        <f t="shared" ref="HT154:HU154" si="3817">HT153</f>
        <v>15</v>
      </c>
      <c r="HU154" s="173">
        <f t="shared" si="3817"/>
        <v>1178</v>
      </c>
      <c r="HV154" s="156" t="str">
        <f t="shared" si="3397"/>
        <v>1</v>
      </c>
      <c r="HW154" s="157" t="str">
        <f t="shared" si="242"/>
        <v/>
      </c>
      <c r="HX154" s="169">
        <f t="shared" si="243"/>
        <v>0</v>
      </c>
      <c r="HY154" s="159"/>
      <c r="HZ154" s="159"/>
      <c r="IA154" s="159"/>
      <c r="IB154" s="160"/>
      <c r="IC154" s="160"/>
      <c r="ID154" s="160" t="str">
        <f t="shared" si="244"/>
        <v>0</v>
      </c>
      <c r="IE154" s="160">
        <f t="shared" si="3398"/>
        <v>0</v>
      </c>
      <c r="IF154" s="160">
        <f t="shared" si="3399"/>
        <v>0</v>
      </c>
      <c r="IG154" s="160">
        <f t="shared" si="3400"/>
        <v>0</v>
      </c>
      <c r="IH154" s="160">
        <f t="shared" si="3401"/>
        <v>0</v>
      </c>
      <c r="II154" s="160">
        <f t="shared" si="3402"/>
        <v>0</v>
      </c>
      <c r="IJ154" s="161">
        <f t="shared" ref="IJ154:IK154" si="3818">IJ153</f>
        <v>16</v>
      </c>
      <c r="IK154" s="175">
        <f t="shared" si="3818"/>
        <v>1179</v>
      </c>
      <c r="IL154" s="163" t="str">
        <f t="shared" si="3404"/>
        <v>1</v>
      </c>
      <c r="IM154" s="164" t="str">
        <f t="shared" si="252"/>
        <v/>
      </c>
      <c r="IN154" s="165">
        <f t="shared" si="253"/>
        <v>0</v>
      </c>
      <c r="IO154" s="166"/>
      <c r="IP154" s="166"/>
      <c r="IQ154" s="166"/>
      <c r="IR154" s="168"/>
      <c r="IS154" s="168"/>
      <c r="IT154" s="170" t="str">
        <f t="shared" si="254"/>
        <v>0</v>
      </c>
      <c r="IU154" s="170">
        <f t="shared" si="3405"/>
        <v>0</v>
      </c>
      <c r="IV154" s="168">
        <f t="shared" si="3406"/>
        <v>0</v>
      </c>
      <c r="IW154" s="168">
        <f t="shared" si="3407"/>
        <v>0</v>
      </c>
      <c r="IX154" s="168">
        <f t="shared" si="3408"/>
        <v>0</v>
      </c>
      <c r="IY154" s="168">
        <f t="shared" si="3409"/>
        <v>0</v>
      </c>
      <c r="IZ154" s="154">
        <f t="shared" ref="IZ154:JA154" si="3819">IZ153</f>
        <v>17</v>
      </c>
      <c r="JA154" s="173">
        <f t="shared" si="3819"/>
        <v>1180</v>
      </c>
      <c r="JB154" s="156" t="str">
        <f t="shared" si="3411"/>
        <v>1</v>
      </c>
      <c r="JC154" s="157" t="str">
        <f t="shared" si="262"/>
        <v/>
      </c>
      <c r="JD154" s="158">
        <f t="shared" si="263"/>
        <v>0</v>
      </c>
      <c r="JE154" s="159"/>
      <c r="JF154" s="159"/>
      <c r="JG154" s="159"/>
      <c r="JH154" s="160"/>
      <c r="JI154" s="160"/>
      <c r="JJ154" s="171" t="str">
        <f t="shared" si="264"/>
        <v>0</v>
      </c>
      <c r="JK154" s="171">
        <f t="shared" si="3412"/>
        <v>0</v>
      </c>
      <c r="JL154" s="160">
        <f t="shared" si="3413"/>
        <v>0</v>
      </c>
      <c r="JM154" s="160">
        <f t="shared" si="3414"/>
        <v>0</v>
      </c>
      <c r="JN154" s="160">
        <f t="shared" si="3415"/>
        <v>0</v>
      </c>
      <c r="JO154" s="160">
        <f t="shared" si="3416"/>
        <v>0</v>
      </c>
      <c r="JP154" s="161">
        <f t="shared" ref="JP154:JQ154" si="3820">JP153</f>
        <v>18</v>
      </c>
      <c r="JQ154" s="175">
        <f t="shared" si="3820"/>
        <v>1181</v>
      </c>
      <c r="JR154" s="163" t="str">
        <f t="shared" si="3418"/>
        <v>1</v>
      </c>
      <c r="JS154" s="164" t="str">
        <f t="shared" si="272"/>
        <v/>
      </c>
      <c r="JT154" s="165">
        <f t="shared" si="273"/>
        <v>0</v>
      </c>
      <c r="JU154" s="166"/>
      <c r="JV154" s="166"/>
      <c r="JW154" s="166"/>
      <c r="JX154" s="168"/>
      <c r="JY154" s="168"/>
      <c r="JZ154" s="170" t="str">
        <f t="shared" si="274"/>
        <v>0</v>
      </c>
      <c r="KA154" s="170">
        <f t="shared" si="3419"/>
        <v>0</v>
      </c>
      <c r="KB154" s="168">
        <f t="shared" si="3420"/>
        <v>0</v>
      </c>
      <c r="KC154" s="168">
        <f t="shared" si="3421"/>
        <v>0</v>
      </c>
      <c r="KD154" s="168">
        <f t="shared" si="3422"/>
        <v>0</v>
      </c>
      <c r="KE154" s="168">
        <f t="shared" si="3423"/>
        <v>0</v>
      </c>
      <c r="KF154" s="154">
        <f t="shared" ref="KF154:KG154" si="3821">KF153</f>
        <v>19</v>
      </c>
      <c r="KG154" s="173">
        <f t="shared" si="3821"/>
        <v>1182</v>
      </c>
      <c r="KH154" s="156" t="str">
        <f t="shared" si="3425"/>
        <v>1</v>
      </c>
      <c r="KI154" s="157" t="str">
        <f t="shared" si="282"/>
        <v/>
      </c>
      <c r="KJ154" s="158">
        <f t="shared" si="283"/>
        <v>0</v>
      </c>
      <c r="KK154" s="159"/>
      <c r="KL154" s="159"/>
      <c r="KM154" s="159"/>
      <c r="KN154" s="160"/>
      <c r="KO154" s="160"/>
      <c r="KP154" s="171" t="str">
        <f t="shared" si="284"/>
        <v>0</v>
      </c>
      <c r="KQ154" s="171">
        <f t="shared" si="3426"/>
        <v>0</v>
      </c>
      <c r="KR154" s="160">
        <f t="shared" si="3427"/>
        <v>0</v>
      </c>
      <c r="KS154" s="160">
        <f t="shared" si="3428"/>
        <v>0</v>
      </c>
      <c r="KT154" s="160">
        <f t="shared" si="3429"/>
        <v>0</v>
      </c>
      <c r="KU154" s="160">
        <f t="shared" si="3430"/>
        <v>0</v>
      </c>
      <c r="KV154" s="161">
        <f t="shared" ref="KV154:KW154" si="3822">KV153</f>
        <v>20</v>
      </c>
      <c r="KW154" s="175">
        <f t="shared" si="3822"/>
        <v>1183</v>
      </c>
      <c r="KX154" s="163" t="str">
        <f t="shared" si="3432"/>
        <v>1</v>
      </c>
      <c r="KY154" s="164" t="str">
        <f t="shared" si="292"/>
        <v/>
      </c>
      <c r="KZ154" s="165">
        <f t="shared" si="293"/>
        <v>0</v>
      </c>
      <c r="LA154" s="166"/>
      <c r="LB154" s="166"/>
      <c r="LC154" s="166"/>
      <c r="LD154" s="168"/>
      <c r="LE154" s="168"/>
      <c r="LF154" s="170" t="str">
        <f t="shared" si="294"/>
        <v>0</v>
      </c>
      <c r="LG154" s="170">
        <f t="shared" si="3433"/>
        <v>0</v>
      </c>
      <c r="LH154" s="168">
        <f t="shared" si="3434"/>
        <v>0</v>
      </c>
      <c r="LI154" s="168">
        <f t="shared" si="3435"/>
        <v>0</v>
      </c>
      <c r="LJ154" s="168">
        <f t="shared" si="3436"/>
        <v>0</v>
      </c>
      <c r="LK154" s="168">
        <f t="shared" si="3437"/>
        <v>0</v>
      </c>
      <c r="LL154" s="172"/>
      <c r="LM154" s="172"/>
      <c r="LN154" s="168" t="str">
        <f t="shared" si="3438"/>
        <v>#REF!</v>
      </c>
      <c r="LO154" s="168" t="str">
        <f t="shared" si="3439"/>
        <v>#REF!</v>
      </c>
      <c r="LP154" s="168" t="str">
        <f t="shared" si="3440"/>
        <v>#REF!</v>
      </c>
      <c r="LQ154" s="168" t="str">
        <f t="shared" si="3441"/>
        <v>#REF!</v>
      </c>
    </row>
    <row r="155" ht="15.75" customHeight="1">
      <c r="A155" s="151">
        <v>46256.0</v>
      </c>
      <c r="B155" s="152" t="s">
        <v>30</v>
      </c>
      <c r="C155" s="153">
        <f t="shared" si="99"/>
        <v>0</v>
      </c>
      <c r="D155" s="154">
        <f t="shared" ref="D155:E155" si="3823">D154</f>
        <v>1</v>
      </c>
      <c r="E155" s="173">
        <f t="shared" si="3823"/>
        <v>1164</v>
      </c>
      <c r="F155" s="156" t="str">
        <f t="shared" si="3543"/>
        <v>1</v>
      </c>
      <c r="G155" s="157">
        <f t="shared" si="102"/>
        <v>1</v>
      </c>
      <c r="H155" s="158">
        <f t="shared" si="103"/>
        <v>0</v>
      </c>
      <c r="I155" s="159"/>
      <c r="J155" s="159"/>
      <c r="K155" s="159"/>
      <c r="L155" s="78"/>
      <c r="M155" s="79"/>
      <c r="N155" s="77" t="str">
        <f t="shared" si="104"/>
        <v>0</v>
      </c>
      <c r="O155" s="81">
        <f t="shared" si="3300"/>
        <v>0</v>
      </c>
      <c r="P155" s="160">
        <f t="shared" si="3301"/>
        <v>0</v>
      </c>
      <c r="Q155" s="160">
        <f t="shared" si="3302"/>
        <v>0</v>
      </c>
      <c r="R155" s="160">
        <f t="shared" si="3303"/>
        <v>0</v>
      </c>
      <c r="S155" s="160">
        <f t="shared" si="3304"/>
        <v>0</v>
      </c>
      <c r="T155" s="161">
        <f t="shared" ref="T155:U155" si="3824">T154</f>
        <v>2</v>
      </c>
      <c r="U155" s="175">
        <f t="shared" si="3824"/>
        <v>1165</v>
      </c>
      <c r="V155" s="163" t="str">
        <f t="shared" si="3306"/>
        <v>1</v>
      </c>
      <c r="W155" s="164">
        <f t="shared" si="112"/>
        <v>1</v>
      </c>
      <c r="X155" s="165">
        <f t="shared" si="113"/>
        <v>0</v>
      </c>
      <c r="Y155" s="166"/>
      <c r="Z155" s="166"/>
      <c r="AA155" s="166"/>
      <c r="AB155" s="84"/>
      <c r="AC155" s="85"/>
      <c r="AD155" s="83" t="str">
        <f t="shared" si="114"/>
        <v>0</v>
      </c>
      <c r="AE155" s="167">
        <f t="shared" si="3307"/>
        <v>0</v>
      </c>
      <c r="AF155" s="168">
        <f t="shared" si="3308"/>
        <v>0</v>
      </c>
      <c r="AG155" s="168">
        <f t="shared" si="3309"/>
        <v>0</v>
      </c>
      <c r="AH155" s="168">
        <f t="shared" si="3310"/>
        <v>0</v>
      </c>
      <c r="AI155" s="168">
        <f t="shared" si="3311"/>
        <v>0</v>
      </c>
      <c r="AJ155" s="154">
        <f t="shared" ref="AJ155:AK155" si="3825">AJ154</f>
        <v>3</v>
      </c>
      <c r="AK155" s="173">
        <f t="shared" si="3825"/>
        <v>1166</v>
      </c>
      <c r="AL155" s="156" t="str">
        <f t="shared" si="3313"/>
        <v>1</v>
      </c>
      <c r="AM155" s="157">
        <f t="shared" si="122"/>
        <v>2</v>
      </c>
      <c r="AN155" s="158">
        <f t="shared" si="123"/>
        <v>0</v>
      </c>
      <c r="AO155" s="159"/>
      <c r="AP155" s="159"/>
      <c r="AQ155" s="159"/>
      <c r="AR155" s="78"/>
      <c r="AS155" s="79"/>
      <c r="AT155" s="77" t="str">
        <f t="shared" si="124"/>
        <v>0</v>
      </c>
      <c r="AU155" s="81">
        <f t="shared" si="3314"/>
        <v>0</v>
      </c>
      <c r="AV155" s="160">
        <f t="shared" si="3315"/>
        <v>0</v>
      </c>
      <c r="AW155" s="160">
        <f t="shared" si="3316"/>
        <v>0</v>
      </c>
      <c r="AX155" s="160">
        <f t="shared" si="3317"/>
        <v>0</v>
      </c>
      <c r="AY155" s="160">
        <f t="shared" si="3318"/>
        <v>0</v>
      </c>
      <c r="AZ155" s="161">
        <f t="shared" ref="AZ155:BA155" si="3826">AZ154</f>
        <v>4</v>
      </c>
      <c r="BA155" s="175">
        <f t="shared" si="3826"/>
        <v>1167</v>
      </c>
      <c r="BB155" s="163" t="str">
        <f t="shared" si="3320"/>
        <v>1</v>
      </c>
      <c r="BC155" s="164">
        <f t="shared" si="132"/>
        <v>4</v>
      </c>
      <c r="BD155" s="165">
        <f t="shared" si="133"/>
        <v>0</v>
      </c>
      <c r="BE155" s="166"/>
      <c r="BF155" s="166"/>
      <c r="BG155" s="166"/>
      <c r="BH155" s="84"/>
      <c r="BI155" s="85"/>
      <c r="BJ155" s="83" t="str">
        <f t="shared" si="134"/>
        <v>0</v>
      </c>
      <c r="BK155" s="167">
        <f t="shared" si="3321"/>
        <v>0</v>
      </c>
      <c r="BL155" s="168">
        <f t="shared" si="3322"/>
        <v>0</v>
      </c>
      <c r="BM155" s="168">
        <f t="shared" si="3323"/>
        <v>0</v>
      </c>
      <c r="BN155" s="168">
        <f t="shared" si="3324"/>
        <v>0</v>
      </c>
      <c r="BO155" s="168">
        <f t="shared" si="3325"/>
        <v>0</v>
      </c>
      <c r="BP155" s="154">
        <f t="shared" ref="BP155:BQ155" si="3827">BP154</f>
        <v>5</v>
      </c>
      <c r="BQ155" s="173">
        <f t="shared" si="3827"/>
        <v>1168</v>
      </c>
      <c r="BR155" s="156" t="str">
        <f t="shared" si="3327"/>
        <v>1</v>
      </c>
      <c r="BS155" s="157">
        <f t="shared" si="142"/>
        <v>4</v>
      </c>
      <c r="BT155" s="158">
        <f t="shared" si="143"/>
        <v>0</v>
      </c>
      <c r="BU155" s="159"/>
      <c r="BV155" s="159"/>
      <c r="BW155" s="159"/>
      <c r="BX155" s="78"/>
      <c r="BY155" s="79"/>
      <c r="BZ155" s="77" t="str">
        <f t="shared" si="144"/>
        <v>0</v>
      </c>
      <c r="CA155" s="81">
        <f t="shared" si="3328"/>
        <v>0</v>
      </c>
      <c r="CB155" s="160">
        <f t="shared" si="3329"/>
        <v>0</v>
      </c>
      <c r="CC155" s="160">
        <f t="shared" si="3330"/>
        <v>0</v>
      </c>
      <c r="CD155" s="160">
        <f t="shared" si="3331"/>
        <v>0</v>
      </c>
      <c r="CE155" s="160">
        <f t="shared" si="3332"/>
        <v>0</v>
      </c>
      <c r="CF155" s="161">
        <f t="shared" ref="CF155:CG155" si="3828">CF154</f>
        <v>6</v>
      </c>
      <c r="CG155" s="175">
        <f t="shared" si="3828"/>
        <v>1169</v>
      </c>
      <c r="CH155" s="163" t="str">
        <f t="shared" si="3334"/>
        <v>1</v>
      </c>
      <c r="CI155" s="164">
        <f t="shared" si="152"/>
        <v>2</v>
      </c>
      <c r="CJ155" s="165">
        <f t="shared" si="153"/>
        <v>0</v>
      </c>
      <c r="CK155" s="166"/>
      <c r="CL155" s="166"/>
      <c r="CM155" s="166"/>
      <c r="CN155" s="84"/>
      <c r="CO155" s="85"/>
      <c r="CP155" s="83" t="str">
        <f t="shared" si="154"/>
        <v>0</v>
      </c>
      <c r="CQ155" s="167">
        <f t="shared" si="3335"/>
        <v>0</v>
      </c>
      <c r="CR155" s="168">
        <f t="shared" si="3336"/>
        <v>0</v>
      </c>
      <c r="CS155" s="168">
        <f t="shared" si="3337"/>
        <v>0</v>
      </c>
      <c r="CT155" s="168">
        <f t="shared" si="3338"/>
        <v>0</v>
      </c>
      <c r="CU155" s="168">
        <f t="shared" si="3339"/>
        <v>0</v>
      </c>
      <c r="CV155" s="154">
        <f t="shared" ref="CV155:CW155" si="3829">CV154</f>
        <v>7</v>
      </c>
      <c r="CW155" s="173">
        <f t="shared" si="3829"/>
        <v>1170</v>
      </c>
      <c r="CX155" s="156" t="str">
        <f t="shared" si="3341"/>
        <v>1</v>
      </c>
      <c r="CY155" s="157">
        <f t="shared" si="162"/>
        <v>2</v>
      </c>
      <c r="CZ155" s="158">
        <f t="shared" si="163"/>
        <v>0</v>
      </c>
      <c r="DA155" s="159"/>
      <c r="DB155" s="159"/>
      <c r="DC155" s="159"/>
      <c r="DD155" s="78"/>
      <c r="DE155" s="79"/>
      <c r="DF155" s="77" t="str">
        <f t="shared" si="164"/>
        <v>0</v>
      </c>
      <c r="DG155" s="81">
        <f t="shared" si="3342"/>
        <v>0</v>
      </c>
      <c r="DH155" s="160">
        <f t="shared" si="3343"/>
        <v>0</v>
      </c>
      <c r="DI155" s="160">
        <f t="shared" si="3344"/>
        <v>0</v>
      </c>
      <c r="DJ155" s="160">
        <f t="shared" si="3345"/>
        <v>0</v>
      </c>
      <c r="DK155" s="160">
        <f t="shared" si="3346"/>
        <v>0</v>
      </c>
      <c r="DL155" s="161">
        <f t="shared" ref="DL155:DM155" si="3830">DL154</f>
        <v>8</v>
      </c>
      <c r="DM155" s="175">
        <f t="shared" si="3830"/>
        <v>1171</v>
      </c>
      <c r="DN155" s="163" t="str">
        <f t="shared" si="3348"/>
        <v>1</v>
      </c>
      <c r="DO155" s="164">
        <f t="shared" si="172"/>
        <v>2</v>
      </c>
      <c r="DP155" s="165">
        <f t="shared" si="173"/>
        <v>0</v>
      </c>
      <c r="DQ155" s="166"/>
      <c r="DR155" s="166"/>
      <c r="DS155" s="166"/>
      <c r="DT155" s="84"/>
      <c r="DU155" s="85"/>
      <c r="DV155" s="83" t="str">
        <f t="shared" si="174"/>
        <v>0</v>
      </c>
      <c r="DW155" s="167">
        <f t="shared" si="3349"/>
        <v>0</v>
      </c>
      <c r="DX155" s="168">
        <f t="shared" si="3350"/>
        <v>0</v>
      </c>
      <c r="DY155" s="168">
        <f t="shared" si="3351"/>
        <v>0</v>
      </c>
      <c r="DZ155" s="168">
        <f t="shared" si="3352"/>
        <v>0</v>
      </c>
      <c r="EA155" s="168">
        <f t="shared" si="3353"/>
        <v>0</v>
      </c>
      <c r="EB155" s="154">
        <f t="shared" ref="EB155:EC155" si="3831">EB154</f>
        <v>9</v>
      </c>
      <c r="EC155" s="173">
        <f t="shared" si="3831"/>
        <v>1172</v>
      </c>
      <c r="ED155" s="156" t="str">
        <f t="shared" si="3355"/>
        <v>1</v>
      </c>
      <c r="EE155" s="157">
        <f t="shared" si="182"/>
        <v>5</v>
      </c>
      <c r="EF155" s="169">
        <f t="shared" si="183"/>
        <v>0</v>
      </c>
      <c r="EG155" s="159"/>
      <c r="EH155" s="159"/>
      <c r="EI155" s="159"/>
      <c r="EJ155" s="78"/>
      <c r="EK155" s="79"/>
      <c r="EL155" s="77" t="str">
        <f t="shared" si="184"/>
        <v>0</v>
      </c>
      <c r="EM155" s="81">
        <f t="shared" si="3356"/>
        <v>0</v>
      </c>
      <c r="EN155" s="160">
        <f t="shared" si="3357"/>
        <v>0</v>
      </c>
      <c r="EO155" s="160">
        <f t="shared" si="3358"/>
        <v>0</v>
      </c>
      <c r="EP155" s="160">
        <f t="shared" si="3359"/>
        <v>0</v>
      </c>
      <c r="EQ155" s="160">
        <f t="shared" si="3360"/>
        <v>0</v>
      </c>
      <c r="ER155" s="161">
        <f t="shared" ref="ER155:ES155" si="3832">ER154</f>
        <v>10</v>
      </c>
      <c r="ES155" s="175">
        <f t="shared" si="3832"/>
        <v>1173</v>
      </c>
      <c r="ET155" s="163" t="str">
        <f t="shared" si="3362"/>
        <v>1</v>
      </c>
      <c r="EU155" s="164">
        <f t="shared" si="192"/>
        <v>19</v>
      </c>
      <c r="EV155" s="165">
        <f t="shared" si="193"/>
        <v>0</v>
      </c>
      <c r="EW155" s="166"/>
      <c r="EX155" s="166"/>
      <c r="EY155" s="166"/>
      <c r="EZ155" s="84"/>
      <c r="FA155" s="85"/>
      <c r="FB155" s="83" t="str">
        <f t="shared" si="194"/>
        <v>0</v>
      </c>
      <c r="FC155" s="167">
        <f t="shared" si="3363"/>
        <v>0</v>
      </c>
      <c r="FD155" s="168">
        <f t="shared" si="3364"/>
        <v>0</v>
      </c>
      <c r="FE155" s="168">
        <f t="shared" si="3365"/>
        <v>0</v>
      </c>
      <c r="FF155" s="168">
        <f t="shared" si="3366"/>
        <v>0</v>
      </c>
      <c r="FG155" s="168">
        <f t="shared" si="3367"/>
        <v>0</v>
      </c>
      <c r="FH155" s="154">
        <f t="shared" ref="FH155:FI155" si="3833">FH154</f>
        <v>11</v>
      </c>
      <c r="FI155" s="173">
        <f t="shared" si="3833"/>
        <v>1174</v>
      </c>
      <c r="FJ155" s="156" t="str">
        <f t="shared" si="3369"/>
        <v>1</v>
      </c>
      <c r="FK155" s="157">
        <f t="shared" si="202"/>
        <v>4</v>
      </c>
      <c r="FL155" s="158">
        <f t="shared" si="203"/>
        <v>0</v>
      </c>
      <c r="FM155" s="159"/>
      <c r="FN155" s="159"/>
      <c r="FO155" s="159"/>
      <c r="FP155" s="78"/>
      <c r="FQ155" s="79"/>
      <c r="FR155" s="77" t="str">
        <f t="shared" si="204"/>
        <v>0</v>
      </c>
      <c r="FS155" s="81">
        <f t="shared" si="3370"/>
        <v>0</v>
      </c>
      <c r="FT155" s="160">
        <f t="shared" si="3371"/>
        <v>0</v>
      </c>
      <c r="FU155" s="160">
        <f t="shared" si="3372"/>
        <v>0</v>
      </c>
      <c r="FV155" s="160">
        <f t="shared" si="3373"/>
        <v>0</v>
      </c>
      <c r="FW155" s="160">
        <f t="shared" si="3374"/>
        <v>0</v>
      </c>
      <c r="FX155" s="161">
        <f t="shared" ref="FX155:FY155" si="3834">FX154</f>
        <v>12</v>
      </c>
      <c r="FY155" s="175">
        <f t="shared" si="3834"/>
        <v>1175</v>
      </c>
      <c r="FZ155" s="163" t="str">
        <f t="shared" si="3376"/>
        <v>1</v>
      </c>
      <c r="GA155" s="164">
        <f t="shared" si="212"/>
        <v>2</v>
      </c>
      <c r="GB155" s="165">
        <f t="shared" si="213"/>
        <v>0</v>
      </c>
      <c r="GC155" s="166"/>
      <c r="GD155" s="166"/>
      <c r="GE155" s="166"/>
      <c r="GF155" s="84"/>
      <c r="GG155" s="85"/>
      <c r="GH155" s="83" t="str">
        <f t="shared" si="214"/>
        <v>0</v>
      </c>
      <c r="GI155" s="167">
        <f t="shared" si="3377"/>
        <v>0</v>
      </c>
      <c r="GJ155" s="168">
        <f t="shared" si="3378"/>
        <v>0</v>
      </c>
      <c r="GK155" s="168">
        <f t="shared" si="3379"/>
        <v>0</v>
      </c>
      <c r="GL155" s="168">
        <f t="shared" si="3380"/>
        <v>0</v>
      </c>
      <c r="GM155" s="168">
        <f t="shared" si="3381"/>
        <v>0</v>
      </c>
      <c r="GN155" s="154">
        <f t="shared" ref="GN155:GO155" si="3835">GN154</f>
        <v>13</v>
      </c>
      <c r="GO155" s="173">
        <f t="shared" si="3835"/>
        <v>1176</v>
      </c>
      <c r="GP155" s="156" t="str">
        <f t="shared" si="3383"/>
        <v>1</v>
      </c>
      <c r="GQ155" s="157">
        <f t="shared" si="222"/>
        <v>3</v>
      </c>
      <c r="GR155" s="158">
        <f t="shared" si="223"/>
        <v>0</v>
      </c>
      <c r="GS155" s="159"/>
      <c r="GT155" s="159"/>
      <c r="GU155" s="159"/>
      <c r="GV155" s="78"/>
      <c r="GW155" s="79"/>
      <c r="GX155" s="77" t="str">
        <f t="shared" si="224"/>
        <v>0</v>
      </c>
      <c r="GY155" s="81">
        <f t="shared" si="3384"/>
        <v>0</v>
      </c>
      <c r="GZ155" s="160">
        <f t="shared" si="3385"/>
        <v>0</v>
      </c>
      <c r="HA155" s="160">
        <f t="shared" si="3386"/>
        <v>0</v>
      </c>
      <c r="HB155" s="160">
        <f t="shared" si="3387"/>
        <v>0</v>
      </c>
      <c r="HC155" s="160">
        <f t="shared" si="3388"/>
        <v>0</v>
      </c>
      <c r="HD155" s="161">
        <f t="shared" ref="HD155:HE155" si="3836">HD154</f>
        <v>14</v>
      </c>
      <c r="HE155" s="175">
        <f t="shared" si="3836"/>
        <v>1177</v>
      </c>
      <c r="HF155" s="163" t="str">
        <f t="shared" si="3390"/>
        <v>1</v>
      </c>
      <c r="HG155" s="164">
        <f t="shared" si="232"/>
        <v>5</v>
      </c>
      <c r="HH155" s="165">
        <f t="shared" si="233"/>
        <v>0</v>
      </c>
      <c r="HI155" s="166"/>
      <c r="HJ155" s="166"/>
      <c r="HK155" s="166"/>
      <c r="HL155" s="84"/>
      <c r="HM155" s="85"/>
      <c r="HN155" s="83" t="str">
        <f t="shared" si="234"/>
        <v>0</v>
      </c>
      <c r="HO155" s="167">
        <f t="shared" si="3391"/>
        <v>0</v>
      </c>
      <c r="HP155" s="168">
        <f t="shared" si="3392"/>
        <v>0</v>
      </c>
      <c r="HQ155" s="168">
        <f t="shared" si="3393"/>
        <v>0</v>
      </c>
      <c r="HR155" s="168">
        <f t="shared" si="3394"/>
        <v>0</v>
      </c>
      <c r="HS155" s="168">
        <f t="shared" si="3395"/>
        <v>0</v>
      </c>
      <c r="HT155" s="154">
        <f t="shared" ref="HT155:HU155" si="3837">HT154</f>
        <v>15</v>
      </c>
      <c r="HU155" s="173">
        <f t="shared" si="3837"/>
        <v>1178</v>
      </c>
      <c r="HV155" s="156" t="str">
        <f t="shared" si="3397"/>
        <v>1</v>
      </c>
      <c r="HW155" s="157" t="str">
        <f t="shared" si="242"/>
        <v/>
      </c>
      <c r="HX155" s="169">
        <f t="shared" si="243"/>
        <v>0</v>
      </c>
      <c r="HY155" s="159"/>
      <c r="HZ155" s="159"/>
      <c r="IA155" s="159"/>
      <c r="IB155" s="160"/>
      <c r="IC155" s="160"/>
      <c r="ID155" s="160" t="str">
        <f t="shared" si="244"/>
        <v>0</v>
      </c>
      <c r="IE155" s="160">
        <f t="shared" si="3398"/>
        <v>0</v>
      </c>
      <c r="IF155" s="160">
        <f t="shared" si="3399"/>
        <v>0</v>
      </c>
      <c r="IG155" s="160">
        <f t="shared" si="3400"/>
        <v>0</v>
      </c>
      <c r="IH155" s="160">
        <f t="shared" si="3401"/>
        <v>0</v>
      </c>
      <c r="II155" s="160">
        <f t="shared" si="3402"/>
        <v>0</v>
      </c>
      <c r="IJ155" s="161">
        <f t="shared" ref="IJ155:IK155" si="3838">IJ154</f>
        <v>16</v>
      </c>
      <c r="IK155" s="175">
        <f t="shared" si="3838"/>
        <v>1179</v>
      </c>
      <c r="IL155" s="163" t="str">
        <f t="shared" si="3404"/>
        <v>1</v>
      </c>
      <c r="IM155" s="164" t="str">
        <f t="shared" si="252"/>
        <v/>
      </c>
      <c r="IN155" s="165">
        <f t="shared" si="253"/>
        <v>0</v>
      </c>
      <c r="IO155" s="166"/>
      <c r="IP155" s="166"/>
      <c r="IQ155" s="166"/>
      <c r="IR155" s="168"/>
      <c r="IS155" s="168"/>
      <c r="IT155" s="170" t="str">
        <f t="shared" si="254"/>
        <v>0</v>
      </c>
      <c r="IU155" s="170">
        <f t="shared" si="3405"/>
        <v>0</v>
      </c>
      <c r="IV155" s="168">
        <f t="shared" si="3406"/>
        <v>0</v>
      </c>
      <c r="IW155" s="168">
        <f t="shared" si="3407"/>
        <v>0</v>
      </c>
      <c r="IX155" s="168">
        <f t="shared" si="3408"/>
        <v>0</v>
      </c>
      <c r="IY155" s="168">
        <f t="shared" si="3409"/>
        <v>0</v>
      </c>
      <c r="IZ155" s="154">
        <f t="shared" ref="IZ155:JA155" si="3839">IZ154</f>
        <v>17</v>
      </c>
      <c r="JA155" s="173">
        <f t="shared" si="3839"/>
        <v>1180</v>
      </c>
      <c r="JB155" s="156" t="str">
        <f t="shared" si="3411"/>
        <v>1</v>
      </c>
      <c r="JC155" s="157" t="str">
        <f t="shared" si="262"/>
        <v/>
      </c>
      <c r="JD155" s="158">
        <f t="shared" si="263"/>
        <v>0</v>
      </c>
      <c r="JE155" s="159"/>
      <c r="JF155" s="159"/>
      <c r="JG155" s="159"/>
      <c r="JH155" s="160"/>
      <c r="JI155" s="160"/>
      <c r="JJ155" s="171" t="str">
        <f t="shared" si="264"/>
        <v>0</v>
      </c>
      <c r="JK155" s="171">
        <f t="shared" si="3412"/>
        <v>0</v>
      </c>
      <c r="JL155" s="160">
        <f t="shared" si="3413"/>
        <v>0</v>
      </c>
      <c r="JM155" s="160">
        <f t="shared" si="3414"/>
        <v>0</v>
      </c>
      <c r="JN155" s="160">
        <f t="shared" si="3415"/>
        <v>0</v>
      </c>
      <c r="JO155" s="160">
        <f t="shared" si="3416"/>
        <v>0</v>
      </c>
      <c r="JP155" s="161">
        <f t="shared" ref="JP155:JQ155" si="3840">JP154</f>
        <v>18</v>
      </c>
      <c r="JQ155" s="175">
        <f t="shared" si="3840"/>
        <v>1181</v>
      </c>
      <c r="JR155" s="163" t="str">
        <f t="shared" si="3418"/>
        <v>1</v>
      </c>
      <c r="JS155" s="164" t="str">
        <f t="shared" si="272"/>
        <v/>
      </c>
      <c r="JT155" s="165">
        <f t="shared" si="273"/>
        <v>0</v>
      </c>
      <c r="JU155" s="166"/>
      <c r="JV155" s="166"/>
      <c r="JW155" s="166"/>
      <c r="JX155" s="168"/>
      <c r="JY155" s="168"/>
      <c r="JZ155" s="170" t="str">
        <f t="shared" si="274"/>
        <v>0</v>
      </c>
      <c r="KA155" s="170">
        <f t="shared" si="3419"/>
        <v>0</v>
      </c>
      <c r="KB155" s="168">
        <f t="shared" si="3420"/>
        <v>0</v>
      </c>
      <c r="KC155" s="168">
        <f t="shared" si="3421"/>
        <v>0</v>
      </c>
      <c r="KD155" s="168">
        <f t="shared" si="3422"/>
        <v>0</v>
      </c>
      <c r="KE155" s="168">
        <f t="shared" si="3423"/>
        <v>0</v>
      </c>
      <c r="KF155" s="154">
        <f t="shared" ref="KF155:KG155" si="3841">KF154</f>
        <v>19</v>
      </c>
      <c r="KG155" s="173">
        <f t="shared" si="3841"/>
        <v>1182</v>
      </c>
      <c r="KH155" s="156" t="str">
        <f t="shared" si="3425"/>
        <v>1</v>
      </c>
      <c r="KI155" s="157" t="str">
        <f t="shared" si="282"/>
        <v/>
      </c>
      <c r="KJ155" s="158">
        <f t="shared" si="283"/>
        <v>0</v>
      </c>
      <c r="KK155" s="159"/>
      <c r="KL155" s="159"/>
      <c r="KM155" s="159"/>
      <c r="KN155" s="160"/>
      <c r="KO155" s="160"/>
      <c r="KP155" s="171" t="str">
        <f t="shared" si="284"/>
        <v>0</v>
      </c>
      <c r="KQ155" s="171">
        <f t="shared" si="3426"/>
        <v>0</v>
      </c>
      <c r="KR155" s="160">
        <f t="shared" si="3427"/>
        <v>0</v>
      </c>
      <c r="KS155" s="160">
        <f t="shared" si="3428"/>
        <v>0</v>
      </c>
      <c r="KT155" s="160">
        <f t="shared" si="3429"/>
        <v>0</v>
      </c>
      <c r="KU155" s="160">
        <f t="shared" si="3430"/>
        <v>0</v>
      </c>
      <c r="KV155" s="161">
        <f t="shared" ref="KV155:KW155" si="3842">KV154</f>
        <v>20</v>
      </c>
      <c r="KW155" s="175">
        <f t="shared" si="3842"/>
        <v>1183</v>
      </c>
      <c r="KX155" s="163" t="str">
        <f t="shared" si="3432"/>
        <v>1</v>
      </c>
      <c r="KY155" s="164" t="str">
        <f t="shared" si="292"/>
        <v/>
      </c>
      <c r="KZ155" s="165">
        <f t="shared" si="293"/>
        <v>0</v>
      </c>
      <c r="LA155" s="166"/>
      <c r="LB155" s="166"/>
      <c r="LC155" s="166"/>
      <c r="LD155" s="168"/>
      <c r="LE155" s="168"/>
      <c r="LF155" s="170" t="str">
        <f t="shared" si="294"/>
        <v>0</v>
      </c>
      <c r="LG155" s="170">
        <f t="shared" si="3433"/>
        <v>0</v>
      </c>
      <c r="LH155" s="168">
        <f t="shared" si="3434"/>
        <v>0</v>
      </c>
      <c r="LI155" s="168">
        <f t="shared" si="3435"/>
        <v>0</v>
      </c>
      <c r="LJ155" s="168">
        <f t="shared" si="3436"/>
        <v>0</v>
      </c>
      <c r="LK155" s="168">
        <f t="shared" si="3437"/>
        <v>0</v>
      </c>
      <c r="LL155" s="172"/>
      <c r="LM155" s="172"/>
      <c r="LN155" s="168" t="str">
        <f t="shared" si="3438"/>
        <v>#REF!</v>
      </c>
      <c r="LO155" s="168" t="str">
        <f t="shared" si="3439"/>
        <v>#REF!</v>
      </c>
      <c r="LP155" s="168" t="str">
        <f t="shared" si="3440"/>
        <v>#REF!</v>
      </c>
      <c r="LQ155" s="168" t="str">
        <f t="shared" si="3441"/>
        <v>#REF!</v>
      </c>
    </row>
    <row r="156" ht="15.75" customHeight="1">
      <c r="A156" s="151">
        <v>46257.0</v>
      </c>
      <c r="B156" s="152" t="s">
        <v>31</v>
      </c>
      <c r="C156" s="153">
        <f t="shared" si="99"/>
        <v>0</v>
      </c>
      <c r="D156" s="154">
        <f t="shared" ref="D156:E156" si="3843">D155</f>
        <v>1</v>
      </c>
      <c r="E156" s="173">
        <f t="shared" si="3843"/>
        <v>1164</v>
      </c>
      <c r="F156" s="156" t="str">
        <f t="shared" si="3543"/>
        <v>1</v>
      </c>
      <c r="G156" s="157">
        <f t="shared" si="102"/>
        <v>1</v>
      </c>
      <c r="H156" s="158">
        <f t="shared" si="103"/>
        <v>0</v>
      </c>
      <c r="I156" s="159"/>
      <c r="J156" s="159"/>
      <c r="K156" s="159"/>
      <c r="L156" s="78"/>
      <c r="M156" s="79"/>
      <c r="N156" s="77" t="str">
        <f t="shared" si="104"/>
        <v>0</v>
      </c>
      <c r="O156" s="81">
        <f t="shared" si="3300"/>
        <v>0</v>
      </c>
      <c r="P156" s="160">
        <f t="shared" si="3301"/>
        <v>0</v>
      </c>
      <c r="Q156" s="160">
        <f t="shared" si="3302"/>
        <v>0</v>
      </c>
      <c r="R156" s="160">
        <f t="shared" si="3303"/>
        <v>0</v>
      </c>
      <c r="S156" s="160">
        <f t="shared" si="3304"/>
        <v>0</v>
      </c>
      <c r="T156" s="161">
        <f t="shared" ref="T156:U156" si="3844">T155</f>
        <v>2</v>
      </c>
      <c r="U156" s="175">
        <f t="shared" si="3844"/>
        <v>1165</v>
      </c>
      <c r="V156" s="163" t="str">
        <f t="shared" si="3306"/>
        <v>1</v>
      </c>
      <c r="W156" s="164">
        <f t="shared" si="112"/>
        <v>1</v>
      </c>
      <c r="X156" s="165">
        <f t="shared" si="113"/>
        <v>0</v>
      </c>
      <c r="Y156" s="166"/>
      <c r="Z156" s="166"/>
      <c r="AA156" s="166"/>
      <c r="AB156" s="84"/>
      <c r="AC156" s="85"/>
      <c r="AD156" s="83" t="str">
        <f t="shared" si="114"/>
        <v>0</v>
      </c>
      <c r="AE156" s="167">
        <f t="shared" si="3307"/>
        <v>0</v>
      </c>
      <c r="AF156" s="168">
        <f t="shared" si="3308"/>
        <v>0</v>
      </c>
      <c r="AG156" s="168">
        <f t="shared" si="3309"/>
        <v>0</v>
      </c>
      <c r="AH156" s="168">
        <f t="shared" si="3310"/>
        <v>0</v>
      </c>
      <c r="AI156" s="168">
        <f t="shared" si="3311"/>
        <v>0</v>
      </c>
      <c r="AJ156" s="154">
        <f t="shared" ref="AJ156:AK156" si="3845">AJ155</f>
        <v>3</v>
      </c>
      <c r="AK156" s="173">
        <f t="shared" si="3845"/>
        <v>1166</v>
      </c>
      <c r="AL156" s="156" t="str">
        <f t="shared" si="3313"/>
        <v>1</v>
      </c>
      <c r="AM156" s="157">
        <f t="shared" si="122"/>
        <v>2</v>
      </c>
      <c r="AN156" s="158">
        <f t="shared" si="123"/>
        <v>0</v>
      </c>
      <c r="AO156" s="159"/>
      <c r="AP156" s="159"/>
      <c r="AQ156" s="159"/>
      <c r="AR156" s="78"/>
      <c r="AS156" s="79"/>
      <c r="AT156" s="77" t="str">
        <f t="shared" si="124"/>
        <v>0</v>
      </c>
      <c r="AU156" s="81">
        <f t="shared" si="3314"/>
        <v>0</v>
      </c>
      <c r="AV156" s="160">
        <f t="shared" si="3315"/>
        <v>0</v>
      </c>
      <c r="AW156" s="160">
        <f t="shared" si="3316"/>
        <v>0</v>
      </c>
      <c r="AX156" s="160">
        <f t="shared" si="3317"/>
        <v>0</v>
      </c>
      <c r="AY156" s="160">
        <f t="shared" si="3318"/>
        <v>0</v>
      </c>
      <c r="AZ156" s="161">
        <f t="shared" ref="AZ156:BA156" si="3846">AZ155</f>
        <v>4</v>
      </c>
      <c r="BA156" s="175">
        <f t="shared" si="3846"/>
        <v>1167</v>
      </c>
      <c r="BB156" s="163" t="str">
        <f t="shared" si="3320"/>
        <v>1</v>
      </c>
      <c r="BC156" s="164">
        <f t="shared" si="132"/>
        <v>4</v>
      </c>
      <c r="BD156" s="165">
        <f t="shared" si="133"/>
        <v>0</v>
      </c>
      <c r="BE156" s="166"/>
      <c r="BF156" s="166"/>
      <c r="BG156" s="166"/>
      <c r="BH156" s="84"/>
      <c r="BI156" s="85"/>
      <c r="BJ156" s="83" t="str">
        <f t="shared" si="134"/>
        <v>0</v>
      </c>
      <c r="BK156" s="167">
        <f t="shared" si="3321"/>
        <v>0</v>
      </c>
      <c r="BL156" s="168">
        <f t="shared" si="3322"/>
        <v>0</v>
      </c>
      <c r="BM156" s="168">
        <f t="shared" si="3323"/>
        <v>0</v>
      </c>
      <c r="BN156" s="168">
        <f t="shared" si="3324"/>
        <v>0</v>
      </c>
      <c r="BO156" s="168">
        <f t="shared" si="3325"/>
        <v>0</v>
      </c>
      <c r="BP156" s="154">
        <f t="shared" ref="BP156:BQ156" si="3847">BP155</f>
        <v>5</v>
      </c>
      <c r="BQ156" s="173">
        <f t="shared" si="3847"/>
        <v>1168</v>
      </c>
      <c r="BR156" s="156" t="str">
        <f t="shared" si="3327"/>
        <v>1</v>
      </c>
      <c r="BS156" s="157">
        <f t="shared" si="142"/>
        <v>4</v>
      </c>
      <c r="BT156" s="158">
        <f t="shared" si="143"/>
        <v>0</v>
      </c>
      <c r="BU156" s="159"/>
      <c r="BV156" s="159"/>
      <c r="BW156" s="159"/>
      <c r="BX156" s="78"/>
      <c r="BY156" s="79"/>
      <c r="BZ156" s="77" t="str">
        <f t="shared" si="144"/>
        <v>0</v>
      </c>
      <c r="CA156" s="81">
        <f t="shared" si="3328"/>
        <v>0</v>
      </c>
      <c r="CB156" s="160">
        <f t="shared" si="3329"/>
        <v>0</v>
      </c>
      <c r="CC156" s="160">
        <f t="shared" si="3330"/>
        <v>0</v>
      </c>
      <c r="CD156" s="160">
        <f t="shared" si="3331"/>
        <v>0</v>
      </c>
      <c r="CE156" s="160">
        <f t="shared" si="3332"/>
        <v>0</v>
      </c>
      <c r="CF156" s="161">
        <f t="shared" ref="CF156:CG156" si="3848">CF155</f>
        <v>6</v>
      </c>
      <c r="CG156" s="175">
        <f t="shared" si="3848"/>
        <v>1169</v>
      </c>
      <c r="CH156" s="163" t="str">
        <f t="shared" si="3334"/>
        <v>1</v>
      </c>
      <c r="CI156" s="164">
        <f t="shared" si="152"/>
        <v>2</v>
      </c>
      <c r="CJ156" s="165">
        <f t="shared" si="153"/>
        <v>0</v>
      </c>
      <c r="CK156" s="166"/>
      <c r="CL156" s="166"/>
      <c r="CM156" s="166"/>
      <c r="CN156" s="84"/>
      <c r="CO156" s="85"/>
      <c r="CP156" s="83" t="str">
        <f t="shared" si="154"/>
        <v>0</v>
      </c>
      <c r="CQ156" s="167">
        <f t="shared" si="3335"/>
        <v>0</v>
      </c>
      <c r="CR156" s="168">
        <f t="shared" si="3336"/>
        <v>0</v>
      </c>
      <c r="CS156" s="168">
        <f t="shared" si="3337"/>
        <v>0</v>
      </c>
      <c r="CT156" s="168">
        <f t="shared" si="3338"/>
        <v>0</v>
      </c>
      <c r="CU156" s="168">
        <f t="shared" si="3339"/>
        <v>0</v>
      </c>
      <c r="CV156" s="154">
        <f t="shared" ref="CV156:CW156" si="3849">CV155</f>
        <v>7</v>
      </c>
      <c r="CW156" s="173">
        <f t="shared" si="3849"/>
        <v>1170</v>
      </c>
      <c r="CX156" s="156" t="str">
        <f t="shared" si="3341"/>
        <v>1</v>
      </c>
      <c r="CY156" s="157">
        <f t="shared" si="162"/>
        <v>2</v>
      </c>
      <c r="CZ156" s="158">
        <f t="shared" si="163"/>
        <v>0</v>
      </c>
      <c r="DA156" s="159"/>
      <c r="DB156" s="159"/>
      <c r="DC156" s="159"/>
      <c r="DD156" s="78"/>
      <c r="DE156" s="79"/>
      <c r="DF156" s="77" t="str">
        <f t="shared" si="164"/>
        <v>0</v>
      </c>
      <c r="DG156" s="81">
        <f t="shared" si="3342"/>
        <v>0</v>
      </c>
      <c r="DH156" s="160">
        <f t="shared" si="3343"/>
        <v>0</v>
      </c>
      <c r="DI156" s="160">
        <f t="shared" si="3344"/>
        <v>0</v>
      </c>
      <c r="DJ156" s="160">
        <f t="shared" si="3345"/>
        <v>0</v>
      </c>
      <c r="DK156" s="160">
        <f t="shared" si="3346"/>
        <v>0</v>
      </c>
      <c r="DL156" s="161">
        <f t="shared" ref="DL156:DM156" si="3850">DL155</f>
        <v>8</v>
      </c>
      <c r="DM156" s="175">
        <f t="shared" si="3850"/>
        <v>1171</v>
      </c>
      <c r="DN156" s="163" t="str">
        <f t="shared" si="3348"/>
        <v>1</v>
      </c>
      <c r="DO156" s="164">
        <f t="shared" si="172"/>
        <v>2</v>
      </c>
      <c r="DP156" s="165">
        <f t="shared" si="173"/>
        <v>0</v>
      </c>
      <c r="DQ156" s="166"/>
      <c r="DR156" s="166"/>
      <c r="DS156" s="166"/>
      <c r="DT156" s="84"/>
      <c r="DU156" s="85"/>
      <c r="DV156" s="83" t="str">
        <f t="shared" si="174"/>
        <v>0</v>
      </c>
      <c r="DW156" s="167">
        <f t="shared" si="3349"/>
        <v>0</v>
      </c>
      <c r="DX156" s="168">
        <f t="shared" si="3350"/>
        <v>0</v>
      </c>
      <c r="DY156" s="168">
        <f t="shared" si="3351"/>
        <v>0</v>
      </c>
      <c r="DZ156" s="168">
        <f t="shared" si="3352"/>
        <v>0</v>
      </c>
      <c r="EA156" s="168">
        <f t="shared" si="3353"/>
        <v>0</v>
      </c>
      <c r="EB156" s="154">
        <f t="shared" ref="EB156:EC156" si="3851">EB155</f>
        <v>9</v>
      </c>
      <c r="EC156" s="173">
        <f t="shared" si="3851"/>
        <v>1172</v>
      </c>
      <c r="ED156" s="156" t="str">
        <f t="shared" si="3355"/>
        <v>1</v>
      </c>
      <c r="EE156" s="157">
        <f t="shared" si="182"/>
        <v>5</v>
      </c>
      <c r="EF156" s="169">
        <f t="shared" si="183"/>
        <v>0</v>
      </c>
      <c r="EG156" s="159"/>
      <c r="EH156" s="159"/>
      <c r="EI156" s="159"/>
      <c r="EJ156" s="78"/>
      <c r="EK156" s="79"/>
      <c r="EL156" s="77" t="str">
        <f t="shared" si="184"/>
        <v>0</v>
      </c>
      <c r="EM156" s="81">
        <f t="shared" si="3356"/>
        <v>0</v>
      </c>
      <c r="EN156" s="160">
        <f t="shared" si="3357"/>
        <v>0</v>
      </c>
      <c r="EO156" s="160">
        <f t="shared" si="3358"/>
        <v>0</v>
      </c>
      <c r="EP156" s="160">
        <f t="shared" si="3359"/>
        <v>0</v>
      </c>
      <c r="EQ156" s="160">
        <f t="shared" si="3360"/>
        <v>0</v>
      </c>
      <c r="ER156" s="161">
        <f t="shared" ref="ER156:ES156" si="3852">ER155</f>
        <v>10</v>
      </c>
      <c r="ES156" s="175">
        <f t="shared" si="3852"/>
        <v>1173</v>
      </c>
      <c r="ET156" s="163" t="str">
        <f t="shared" si="3362"/>
        <v>1</v>
      </c>
      <c r="EU156" s="164">
        <f t="shared" si="192"/>
        <v>19</v>
      </c>
      <c r="EV156" s="165">
        <f t="shared" si="193"/>
        <v>0</v>
      </c>
      <c r="EW156" s="166"/>
      <c r="EX156" s="166"/>
      <c r="EY156" s="166"/>
      <c r="EZ156" s="84"/>
      <c r="FA156" s="85"/>
      <c r="FB156" s="83" t="str">
        <f t="shared" si="194"/>
        <v>0</v>
      </c>
      <c r="FC156" s="167">
        <f t="shared" si="3363"/>
        <v>0</v>
      </c>
      <c r="FD156" s="168">
        <f t="shared" si="3364"/>
        <v>0</v>
      </c>
      <c r="FE156" s="168">
        <f t="shared" si="3365"/>
        <v>0</v>
      </c>
      <c r="FF156" s="168">
        <f t="shared" si="3366"/>
        <v>0</v>
      </c>
      <c r="FG156" s="168">
        <f t="shared" si="3367"/>
        <v>0</v>
      </c>
      <c r="FH156" s="154">
        <f t="shared" ref="FH156:FI156" si="3853">FH155</f>
        <v>11</v>
      </c>
      <c r="FI156" s="173">
        <f t="shared" si="3853"/>
        <v>1174</v>
      </c>
      <c r="FJ156" s="156" t="str">
        <f t="shared" si="3369"/>
        <v>1</v>
      </c>
      <c r="FK156" s="157">
        <f t="shared" si="202"/>
        <v>4</v>
      </c>
      <c r="FL156" s="158">
        <f t="shared" si="203"/>
        <v>0</v>
      </c>
      <c r="FM156" s="159"/>
      <c r="FN156" s="159"/>
      <c r="FO156" s="159"/>
      <c r="FP156" s="78"/>
      <c r="FQ156" s="79"/>
      <c r="FR156" s="77" t="str">
        <f t="shared" si="204"/>
        <v>0</v>
      </c>
      <c r="FS156" s="81">
        <f t="shared" si="3370"/>
        <v>0</v>
      </c>
      <c r="FT156" s="160">
        <f t="shared" si="3371"/>
        <v>0</v>
      </c>
      <c r="FU156" s="160">
        <f t="shared" si="3372"/>
        <v>0</v>
      </c>
      <c r="FV156" s="160">
        <f t="shared" si="3373"/>
        <v>0</v>
      </c>
      <c r="FW156" s="160">
        <f t="shared" si="3374"/>
        <v>0</v>
      </c>
      <c r="FX156" s="161">
        <f t="shared" ref="FX156:FY156" si="3854">FX155</f>
        <v>12</v>
      </c>
      <c r="FY156" s="175">
        <f t="shared" si="3854"/>
        <v>1175</v>
      </c>
      <c r="FZ156" s="163" t="str">
        <f t="shared" si="3376"/>
        <v>1</v>
      </c>
      <c r="GA156" s="164">
        <f t="shared" si="212"/>
        <v>2</v>
      </c>
      <c r="GB156" s="165">
        <f t="shared" si="213"/>
        <v>0</v>
      </c>
      <c r="GC156" s="166"/>
      <c r="GD156" s="166"/>
      <c r="GE156" s="166"/>
      <c r="GF156" s="84"/>
      <c r="GG156" s="85"/>
      <c r="GH156" s="83" t="str">
        <f t="shared" si="214"/>
        <v>0</v>
      </c>
      <c r="GI156" s="167">
        <f t="shared" si="3377"/>
        <v>0</v>
      </c>
      <c r="GJ156" s="168">
        <f t="shared" si="3378"/>
        <v>0</v>
      </c>
      <c r="GK156" s="168">
        <f t="shared" si="3379"/>
        <v>0</v>
      </c>
      <c r="GL156" s="168">
        <f t="shared" si="3380"/>
        <v>0</v>
      </c>
      <c r="GM156" s="168">
        <f t="shared" si="3381"/>
        <v>0</v>
      </c>
      <c r="GN156" s="154">
        <f t="shared" ref="GN156:GO156" si="3855">GN155</f>
        <v>13</v>
      </c>
      <c r="GO156" s="173">
        <f t="shared" si="3855"/>
        <v>1176</v>
      </c>
      <c r="GP156" s="156" t="str">
        <f t="shared" si="3383"/>
        <v>1</v>
      </c>
      <c r="GQ156" s="157">
        <f t="shared" si="222"/>
        <v>3</v>
      </c>
      <c r="GR156" s="158">
        <f t="shared" si="223"/>
        <v>0</v>
      </c>
      <c r="GS156" s="159"/>
      <c r="GT156" s="159"/>
      <c r="GU156" s="159"/>
      <c r="GV156" s="78"/>
      <c r="GW156" s="79"/>
      <c r="GX156" s="77" t="str">
        <f t="shared" si="224"/>
        <v>0</v>
      </c>
      <c r="GY156" s="81">
        <f t="shared" si="3384"/>
        <v>0</v>
      </c>
      <c r="GZ156" s="160">
        <f t="shared" si="3385"/>
        <v>0</v>
      </c>
      <c r="HA156" s="160">
        <f t="shared" si="3386"/>
        <v>0</v>
      </c>
      <c r="HB156" s="160">
        <f t="shared" si="3387"/>
        <v>0</v>
      </c>
      <c r="HC156" s="160">
        <f t="shared" si="3388"/>
        <v>0</v>
      </c>
      <c r="HD156" s="161">
        <f t="shared" ref="HD156:HE156" si="3856">HD155</f>
        <v>14</v>
      </c>
      <c r="HE156" s="175">
        <f t="shared" si="3856"/>
        <v>1177</v>
      </c>
      <c r="HF156" s="163" t="str">
        <f t="shared" si="3390"/>
        <v>1</v>
      </c>
      <c r="HG156" s="164">
        <f t="shared" si="232"/>
        <v>5</v>
      </c>
      <c r="HH156" s="165">
        <f t="shared" si="233"/>
        <v>0</v>
      </c>
      <c r="HI156" s="166"/>
      <c r="HJ156" s="166"/>
      <c r="HK156" s="166"/>
      <c r="HL156" s="84"/>
      <c r="HM156" s="85"/>
      <c r="HN156" s="83" t="str">
        <f t="shared" si="234"/>
        <v>0</v>
      </c>
      <c r="HO156" s="167">
        <f t="shared" si="3391"/>
        <v>0</v>
      </c>
      <c r="HP156" s="168">
        <f t="shared" si="3392"/>
        <v>0</v>
      </c>
      <c r="HQ156" s="168">
        <f t="shared" si="3393"/>
        <v>0</v>
      </c>
      <c r="HR156" s="168">
        <f t="shared" si="3394"/>
        <v>0</v>
      </c>
      <c r="HS156" s="168">
        <f t="shared" si="3395"/>
        <v>0</v>
      </c>
      <c r="HT156" s="154">
        <f t="shared" ref="HT156:HU156" si="3857">HT155</f>
        <v>15</v>
      </c>
      <c r="HU156" s="173">
        <f t="shared" si="3857"/>
        <v>1178</v>
      </c>
      <c r="HV156" s="156" t="str">
        <f t="shared" si="3397"/>
        <v>1</v>
      </c>
      <c r="HW156" s="157" t="str">
        <f t="shared" si="242"/>
        <v/>
      </c>
      <c r="HX156" s="169">
        <f t="shared" si="243"/>
        <v>0</v>
      </c>
      <c r="HY156" s="159"/>
      <c r="HZ156" s="159"/>
      <c r="IA156" s="159"/>
      <c r="IB156" s="160"/>
      <c r="IC156" s="160"/>
      <c r="ID156" s="160" t="str">
        <f t="shared" si="244"/>
        <v>0</v>
      </c>
      <c r="IE156" s="160">
        <f t="shared" si="3398"/>
        <v>0</v>
      </c>
      <c r="IF156" s="160">
        <f t="shared" si="3399"/>
        <v>0</v>
      </c>
      <c r="IG156" s="160">
        <f t="shared" si="3400"/>
        <v>0</v>
      </c>
      <c r="IH156" s="160">
        <f t="shared" si="3401"/>
        <v>0</v>
      </c>
      <c r="II156" s="160">
        <f t="shared" si="3402"/>
        <v>0</v>
      </c>
      <c r="IJ156" s="161">
        <f t="shared" ref="IJ156:IK156" si="3858">IJ155</f>
        <v>16</v>
      </c>
      <c r="IK156" s="175">
        <f t="shared" si="3858"/>
        <v>1179</v>
      </c>
      <c r="IL156" s="163" t="str">
        <f t="shared" si="3404"/>
        <v>1</v>
      </c>
      <c r="IM156" s="164" t="str">
        <f t="shared" si="252"/>
        <v/>
      </c>
      <c r="IN156" s="165">
        <f t="shared" si="253"/>
        <v>0</v>
      </c>
      <c r="IO156" s="166"/>
      <c r="IP156" s="166"/>
      <c r="IQ156" s="166"/>
      <c r="IR156" s="168"/>
      <c r="IS156" s="168"/>
      <c r="IT156" s="170" t="str">
        <f t="shared" si="254"/>
        <v>0</v>
      </c>
      <c r="IU156" s="170">
        <f t="shared" si="3405"/>
        <v>0</v>
      </c>
      <c r="IV156" s="168">
        <f t="shared" si="3406"/>
        <v>0</v>
      </c>
      <c r="IW156" s="168">
        <f t="shared" si="3407"/>
        <v>0</v>
      </c>
      <c r="IX156" s="168">
        <f t="shared" si="3408"/>
        <v>0</v>
      </c>
      <c r="IY156" s="168">
        <f t="shared" si="3409"/>
        <v>0</v>
      </c>
      <c r="IZ156" s="154">
        <f t="shared" ref="IZ156:JA156" si="3859">IZ155</f>
        <v>17</v>
      </c>
      <c r="JA156" s="173">
        <f t="shared" si="3859"/>
        <v>1180</v>
      </c>
      <c r="JB156" s="156" t="str">
        <f t="shared" si="3411"/>
        <v>1</v>
      </c>
      <c r="JC156" s="157" t="str">
        <f t="shared" si="262"/>
        <v/>
      </c>
      <c r="JD156" s="158">
        <f t="shared" si="263"/>
        <v>0</v>
      </c>
      <c r="JE156" s="159"/>
      <c r="JF156" s="159"/>
      <c r="JG156" s="159"/>
      <c r="JH156" s="160"/>
      <c r="JI156" s="160"/>
      <c r="JJ156" s="171" t="str">
        <f t="shared" si="264"/>
        <v>0</v>
      </c>
      <c r="JK156" s="171">
        <f t="shared" si="3412"/>
        <v>0</v>
      </c>
      <c r="JL156" s="160">
        <f t="shared" si="3413"/>
        <v>0</v>
      </c>
      <c r="JM156" s="160">
        <f t="shared" si="3414"/>
        <v>0</v>
      </c>
      <c r="JN156" s="160">
        <f t="shared" si="3415"/>
        <v>0</v>
      </c>
      <c r="JO156" s="160">
        <f t="shared" si="3416"/>
        <v>0</v>
      </c>
      <c r="JP156" s="161">
        <f t="shared" ref="JP156:JQ156" si="3860">JP155</f>
        <v>18</v>
      </c>
      <c r="JQ156" s="175">
        <f t="shared" si="3860"/>
        <v>1181</v>
      </c>
      <c r="JR156" s="163" t="str">
        <f t="shared" si="3418"/>
        <v>1</v>
      </c>
      <c r="JS156" s="164" t="str">
        <f t="shared" si="272"/>
        <v/>
      </c>
      <c r="JT156" s="165">
        <f t="shared" si="273"/>
        <v>0</v>
      </c>
      <c r="JU156" s="166"/>
      <c r="JV156" s="166"/>
      <c r="JW156" s="166"/>
      <c r="JX156" s="168"/>
      <c r="JY156" s="168"/>
      <c r="JZ156" s="170" t="str">
        <f t="shared" si="274"/>
        <v>0</v>
      </c>
      <c r="KA156" s="170">
        <f t="shared" si="3419"/>
        <v>0</v>
      </c>
      <c r="KB156" s="168">
        <f t="shared" si="3420"/>
        <v>0</v>
      </c>
      <c r="KC156" s="168">
        <f t="shared" si="3421"/>
        <v>0</v>
      </c>
      <c r="KD156" s="168">
        <f t="shared" si="3422"/>
        <v>0</v>
      </c>
      <c r="KE156" s="168">
        <f t="shared" si="3423"/>
        <v>0</v>
      </c>
      <c r="KF156" s="154">
        <f t="shared" ref="KF156:KG156" si="3861">KF155</f>
        <v>19</v>
      </c>
      <c r="KG156" s="173">
        <f t="shared" si="3861"/>
        <v>1182</v>
      </c>
      <c r="KH156" s="156" t="str">
        <f t="shared" si="3425"/>
        <v>1</v>
      </c>
      <c r="KI156" s="157" t="str">
        <f t="shared" si="282"/>
        <v/>
      </c>
      <c r="KJ156" s="158">
        <f t="shared" si="283"/>
        <v>0</v>
      </c>
      <c r="KK156" s="159"/>
      <c r="KL156" s="159"/>
      <c r="KM156" s="159"/>
      <c r="KN156" s="160"/>
      <c r="KO156" s="160"/>
      <c r="KP156" s="171" t="str">
        <f t="shared" si="284"/>
        <v>0</v>
      </c>
      <c r="KQ156" s="171">
        <f t="shared" si="3426"/>
        <v>0</v>
      </c>
      <c r="KR156" s="160">
        <f t="shared" si="3427"/>
        <v>0</v>
      </c>
      <c r="KS156" s="160">
        <f t="shared" si="3428"/>
        <v>0</v>
      </c>
      <c r="KT156" s="160">
        <f t="shared" si="3429"/>
        <v>0</v>
      </c>
      <c r="KU156" s="160">
        <f t="shared" si="3430"/>
        <v>0</v>
      </c>
      <c r="KV156" s="161">
        <f t="shared" ref="KV156:KW156" si="3862">KV155</f>
        <v>20</v>
      </c>
      <c r="KW156" s="175">
        <f t="shared" si="3862"/>
        <v>1183</v>
      </c>
      <c r="KX156" s="163" t="str">
        <f t="shared" si="3432"/>
        <v>1</v>
      </c>
      <c r="KY156" s="164" t="str">
        <f t="shared" si="292"/>
        <v/>
      </c>
      <c r="KZ156" s="165">
        <f t="shared" si="293"/>
        <v>0</v>
      </c>
      <c r="LA156" s="166"/>
      <c r="LB156" s="166"/>
      <c r="LC156" s="166"/>
      <c r="LD156" s="168"/>
      <c r="LE156" s="168"/>
      <c r="LF156" s="170" t="str">
        <f t="shared" si="294"/>
        <v>0</v>
      </c>
      <c r="LG156" s="170">
        <f t="shared" si="3433"/>
        <v>0</v>
      </c>
      <c r="LH156" s="168">
        <f t="shared" si="3434"/>
        <v>0</v>
      </c>
      <c r="LI156" s="168">
        <f t="shared" si="3435"/>
        <v>0</v>
      </c>
      <c r="LJ156" s="168">
        <f t="shared" si="3436"/>
        <v>0</v>
      </c>
      <c r="LK156" s="168">
        <f t="shared" si="3437"/>
        <v>0</v>
      </c>
      <c r="LL156" s="172"/>
      <c r="LM156" s="172"/>
      <c r="LN156" s="168" t="str">
        <f t="shared" si="3438"/>
        <v>#REF!</v>
      </c>
      <c r="LO156" s="168" t="str">
        <f t="shared" si="3439"/>
        <v>#REF!</v>
      </c>
      <c r="LP156" s="168" t="str">
        <f t="shared" si="3440"/>
        <v>#REF!</v>
      </c>
      <c r="LQ156" s="168" t="str">
        <f t="shared" si="3441"/>
        <v>#REF!</v>
      </c>
    </row>
    <row r="157" ht="15.75" customHeight="1">
      <c r="A157" s="151">
        <v>46258.0</v>
      </c>
      <c r="B157" s="152" t="s">
        <v>32</v>
      </c>
      <c r="C157" s="153">
        <f t="shared" si="99"/>
        <v>0</v>
      </c>
      <c r="D157" s="154">
        <f t="shared" ref="D157:E157" si="3863">D156</f>
        <v>1</v>
      </c>
      <c r="E157" s="173">
        <f t="shared" si="3863"/>
        <v>1164</v>
      </c>
      <c r="F157" s="156" t="str">
        <f t="shared" ref="F157:F164" si="3884">IFERROR(IF(S157&gt;=10,"6",IF(S157&gt;=8,"5",IF(S157&gt;=6,"4",IF(S157&gt;=4,"3",IF(S157&gt;=2,"2",IF(S157&gt;=-1,"1",IF(S157&gt;=-2,"-1",IF(S157&gt;=-3,"-2","-3")))))))), F165)</f>
        <v>1</v>
      </c>
      <c r="G157" s="157">
        <f t="shared" si="102"/>
        <v>1</v>
      </c>
      <c r="H157" s="158">
        <f t="shared" si="103"/>
        <v>0</v>
      </c>
      <c r="I157" s="159"/>
      <c r="J157" s="159"/>
      <c r="K157" s="159"/>
      <c r="L157" s="78"/>
      <c r="M157" s="79"/>
      <c r="N157" s="77" t="str">
        <f t="shared" si="104"/>
        <v>0</v>
      </c>
      <c r="O157" s="81">
        <f t="shared" si="3300"/>
        <v>0</v>
      </c>
      <c r="P157" s="160">
        <f t="shared" si="3301"/>
        <v>0</v>
      </c>
      <c r="Q157" s="160">
        <f t="shared" si="3302"/>
        <v>0</v>
      </c>
      <c r="R157" s="160">
        <f t="shared" si="3303"/>
        <v>0</v>
      </c>
      <c r="S157" s="160">
        <f t="shared" si="3304"/>
        <v>0</v>
      </c>
      <c r="T157" s="161">
        <f t="shared" ref="T157:U157" si="3864">T156</f>
        <v>2</v>
      </c>
      <c r="U157" s="175">
        <f t="shared" si="3864"/>
        <v>1165</v>
      </c>
      <c r="V157" s="163" t="str">
        <f t="shared" ref="V157:V164" si="3886">IFERROR(IF(AI157&gt;=10,"6",IF(AI157&gt;=8,"5",IF(AI157&gt;=6,"4",IF(AI157&gt;=4,"3",IF(AI157&gt;=2,"2",IF(AI157&gt;=-1,"1",IF(AI157&gt;=-2,"-1",IF(AI157&gt;=-3,"-2","-3")))))))), V165)</f>
        <v>1</v>
      </c>
      <c r="W157" s="164">
        <f t="shared" si="112"/>
        <v>1</v>
      </c>
      <c r="X157" s="165">
        <f t="shared" si="113"/>
        <v>0</v>
      </c>
      <c r="Y157" s="166"/>
      <c r="Z157" s="166"/>
      <c r="AA157" s="166"/>
      <c r="AB157" s="84"/>
      <c r="AC157" s="85"/>
      <c r="AD157" s="83" t="str">
        <f t="shared" si="114"/>
        <v>0</v>
      </c>
      <c r="AE157" s="167">
        <f t="shared" si="3307"/>
        <v>0</v>
      </c>
      <c r="AF157" s="168">
        <f t="shared" si="3308"/>
        <v>0</v>
      </c>
      <c r="AG157" s="168">
        <f t="shared" si="3309"/>
        <v>0</v>
      </c>
      <c r="AH157" s="168">
        <f t="shared" si="3310"/>
        <v>0</v>
      </c>
      <c r="AI157" s="168">
        <f t="shared" si="3311"/>
        <v>0</v>
      </c>
      <c r="AJ157" s="154">
        <f t="shared" ref="AJ157:AK157" si="3865">AJ156</f>
        <v>3</v>
      </c>
      <c r="AK157" s="173">
        <f t="shared" si="3865"/>
        <v>1166</v>
      </c>
      <c r="AL157" s="156" t="str">
        <f t="shared" ref="AL157:AL164" si="3888">IFERROR(IF(AY157&gt;=10,"6",IF(AY157&gt;=8,"5",IF(AY157&gt;=6,"4",IF(AY157&gt;=4,"3",IF(AY157&gt;=2,"2",IF(AY157&gt;=-1,"1",IF(AY157&gt;=-2,"-1",IF(AY157&gt;=-3,"-2","-3")))))))), AL165)</f>
        <v>1</v>
      </c>
      <c r="AM157" s="157">
        <f t="shared" si="122"/>
        <v>2</v>
      </c>
      <c r="AN157" s="158">
        <f t="shared" si="123"/>
        <v>0</v>
      </c>
      <c r="AO157" s="159"/>
      <c r="AP157" s="159"/>
      <c r="AQ157" s="159"/>
      <c r="AR157" s="78"/>
      <c r="AS157" s="79"/>
      <c r="AT157" s="77" t="str">
        <f t="shared" si="124"/>
        <v>0</v>
      </c>
      <c r="AU157" s="81">
        <f t="shared" si="3314"/>
        <v>0</v>
      </c>
      <c r="AV157" s="160">
        <f t="shared" si="3315"/>
        <v>0</v>
      </c>
      <c r="AW157" s="160">
        <f t="shared" si="3316"/>
        <v>0</v>
      </c>
      <c r="AX157" s="160">
        <f t="shared" si="3317"/>
        <v>0</v>
      </c>
      <c r="AY157" s="160">
        <f t="shared" si="3318"/>
        <v>0</v>
      </c>
      <c r="AZ157" s="161">
        <f t="shared" ref="AZ157:BA157" si="3866">AZ156</f>
        <v>4</v>
      </c>
      <c r="BA157" s="175">
        <f t="shared" si="3866"/>
        <v>1167</v>
      </c>
      <c r="BB157" s="163" t="str">
        <f t="shared" ref="BB157:BB164" si="3890">IFERROR(IF(BO157&gt;=10,"6",IF(BO157&gt;=8,"5",IF(BO157&gt;=6,"4",IF(BO157&gt;=4,"3",IF(BO157&gt;=2,"2",IF(BO157&gt;=-1,"1",IF(BO157&gt;=-2,"-1",IF(BO157&gt;=-3,"-2","-3")))))))), BB165)</f>
        <v>1</v>
      </c>
      <c r="BC157" s="164">
        <f t="shared" si="132"/>
        <v>4</v>
      </c>
      <c r="BD157" s="165">
        <f t="shared" si="133"/>
        <v>0</v>
      </c>
      <c r="BE157" s="166"/>
      <c r="BF157" s="166"/>
      <c r="BG157" s="166"/>
      <c r="BH157" s="84"/>
      <c r="BI157" s="85"/>
      <c r="BJ157" s="83" t="str">
        <f t="shared" si="134"/>
        <v>0</v>
      </c>
      <c r="BK157" s="167">
        <f t="shared" si="3321"/>
        <v>0</v>
      </c>
      <c r="BL157" s="168">
        <f t="shared" si="3322"/>
        <v>0</v>
      </c>
      <c r="BM157" s="168">
        <f t="shared" si="3323"/>
        <v>0</v>
      </c>
      <c r="BN157" s="168">
        <f t="shared" si="3324"/>
        <v>0</v>
      </c>
      <c r="BO157" s="168">
        <f t="shared" si="3325"/>
        <v>0</v>
      </c>
      <c r="BP157" s="154">
        <f t="shared" ref="BP157:BQ157" si="3867">BP156</f>
        <v>5</v>
      </c>
      <c r="BQ157" s="173">
        <f t="shared" si="3867"/>
        <v>1168</v>
      </c>
      <c r="BR157" s="156" t="str">
        <f t="shared" ref="BR157:BR164" si="3892">IFERROR(IF(CE157&gt;=10,"6",IF(CE157&gt;=8,"5",IF(CE157&gt;=6,"4",IF(CE157&gt;=4,"3",IF(CE157&gt;=2,"2",IF(CE157&gt;=-1,"1",IF(CE157&gt;=-2,"-1",IF(CE157&gt;=-3,"-2","-3")))))))), BR165)</f>
        <v>1</v>
      </c>
      <c r="BS157" s="157">
        <f t="shared" si="142"/>
        <v>4</v>
      </c>
      <c r="BT157" s="158">
        <f t="shared" si="143"/>
        <v>0</v>
      </c>
      <c r="BU157" s="159"/>
      <c r="BV157" s="159"/>
      <c r="BW157" s="159"/>
      <c r="BX157" s="78"/>
      <c r="BY157" s="79"/>
      <c r="BZ157" s="77" t="str">
        <f t="shared" si="144"/>
        <v>0</v>
      </c>
      <c r="CA157" s="81">
        <f t="shared" si="3328"/>
        <v>0</v>
      </c>
      <c r="CB157" s="160">
        <f t="shared" si="3329"/>
        <v>0</v>
      </c>
      <c r="CC157" s="160">
        <f t="shared" si="3330"/>
        <v>0</v>
      </c>
      <c r="CD157" s="160">
        <f t="shared" si="3331"/>
        <v>0</v>
      </c>
      <c r="CE157" s="160">
        <f t="shared" si="3332"/>
        <v>0</v>
      </c>
      <c r="CF157" s="161">
        <f t="shared" ref="CF157:CG157" si="3868">CF156</f>
        <v>6</v>
      </c>
      <c r="CG157" s="175">
        <f t="shared" si="3868"/>
        <v>1169</v>
      </c>
      <c r="CH157" s="163" t="str">
        <f t="shared" ref="CH157:CH164" si="3894">IFERROR(IF(CU157&gt;=10,"6",IF(CU157&gt;=8,"5",IF(CU157&gt;=6,"4",IF(CU157&gt;=4,"3",IF(CU157&gt;=2,"2",IF(CU157&gt;=-1,"1",IF(CU157&gt;=-2,"-1",IF(CU157&gt;=-3,"-2","-3")))))))), CH165)</f>
        <v>1</v>
      </c>
      <c r="CI157" s="164">
        <f t="shared" si="152"/>
        <v>2</v>
      </c>
      <c r="CJ157" s="165">
        <f t="shared" si="153"/>
        <v>0</v>
      </c>
      <c r="CK157" s="166"/>
      <c r="CL157" s="166"/>
      <c r="CM157" s="166"/>
      <c r="CN157" s="84"/>
      <c r="CO157" s="85"/>
      <c r="CP157" s="83" t="str">
        <f t="shared" si="154"/>
        <v>0</v>
      </c>
      <c r="CQ157" s="167">
        <f t="shared" si="3335"/>
        <v>0</v>
      </c>
      <c r="CR157" s="168">
        <f t="shared" si="3336"/>
        <v>0</v>
      </c>
      <c r="CS157" s="168">
        <f t="shared" si="3337"/>
        <v>0</v>
      </c>
      <c r="CT157" s="168">
        <f t="shared" si="3338"/>
        <v>0</v>
      </c>
      <c r="CU157" s="168">
        <f t="shared" si="3339"/>
        <v>0</v>
      </c>
      <c r="CV157" s="154">
        <f t="shared" ref="CV157:CW157" si="3869">CV156</f>
        <v>7</v>
      </c>
      <c r="CW157" s="173">
        <f t="shared" si="3869"/>
        <v>1170</v>
      </c>
      <c r="CX157" s="156" t="str">
        <f t="shared" ref="CX157:CX164" si="3896">IFERROR(IF(DK157&gt;=10,"6",IF(DK157&gt;=8,"5",IF(DK157&gt;=6,"4",IF(DK157&gt;=4,"3",IF(DK157&gt;=2,"2",IF(DK157&gt;=-1,"1",IF(DK157&gt;=-2,"-1",IF(DK157&gt;=-3,"-2","-3")))))))), CX165)</f>
        <v>1</v>
      </c>
      <c r="CY157" s="157">
        <f t="shared" si="162"/>
        <v>2</v>
      </c>
      <c r="CZ157" s="158">
        <f t="shared" si="163"/>
        <v>0</v>
      </c>
      <c r="DA157" s="159"/>
      <c r="DB157" s="159"/>
      <c r="DC157" s="159"/>
      <c r="DD157" s="78"/>
      <c r="DE157" s="79"/>
      <c r="DF157" s="77" t="str">
        <f t="shared" si="164"/>
        <v>0</v>
      </c>
      <c r="DG157" s="81">
        <f t="shared" si="3342"/>
        <v>0</v>
      </c>
      <c r="DH157" s="160">
        <f t="shared" si="3343"/>
        <v>0</v>
      </c>
      <c r="DI157" s="160">
        <f t="shared" si="3344"/>
        <v>0</v>
      </c>
      <c r="DJ157" s="160">
        <f t="shared" si="3345"/>
        <v>0</v>
      </c>
      <c r="DK157" s="160">
        <f t="shared" si="3346"/>
        <v>0</v>
      </c>
      <c r="DL157" s="161">
        <f t="shared" ref="DL157:DM157" si="3870">DL156</f>
        <v>8</v>
      </c>
      <c r="DM157" s="175">
        <f t="shared" si="3870"/>
        <v>1171</v>
      </c>
      <c r="DN157" s="163" t="str">
        <f t="shared" ref="DN157:DN164" si="3898">IFERROR(IF(EA157&gt;=10,"6",IF(EA157&gt;=8,"5",IF(EA157&gt;=6,"4",IF(EA157&gt;=4,"3",IF(EA157&gt;=2,"2",IF(EA157&gt;=-1,"1",IF(EA157&gt;=-2,"-1",IF(EA157&gt;=-3,"-2","-3")))))))), DN165)</f>
        <v>1</v>
      </c>
      <c r="DO157" s="164">
        <f t="shared" si="172"/>
        <v>2</v>
      </c>
      <c r="DP157" s="165">
        <f t="shared" si="173"/>
        <v>0</v>
      </c>
      <c r="DQ157" s="166"/>
      <c r="DR157" s="166"/>
      <c r="DS157" s="166"/>
      <c r="DT157" s="84"/>
      <c r="DU157" s="85"/>
      <c r="DV157" s="83" t="str">
        <f t="shared" si="174"/>
        <v>0</v>
      </c>
      <c r="DW157" s="167">
        <f t="shared" si="3349"/>
        <v>0</v>
      </c>
      <c r="DX157" s="168">
        <f t="shared" si="3350"/>
        <v>0</v>
      </c>
      <c r="DY157" s="168">
        <f t="shared" si="3351"/>
        <v>0</v>
      </c>
      <c r="DZ157" s="168">
        <f t="shared" si="3352"/>
        <v>0</v>
      </c>
      <c r="EA157" s="168">
        <f t="shared" si="3353"/>
        <v>0</v>
      </c>
      <c r="EB157" s="154">
        <f t="shared" ref="EB157:EC157" si="3871">EB156</f>
        <v>9</v>
      </c>
      <c r="EC157" s="173">
        <f t="shared" si="3871"/>
        <v>1172</v>
      </c>
      <c r="ED157" s="156" t="str">
        <f t="shared" ref="ED157:ED164" si="3900">IFERROR(IF(EQ157&gt;=10,"6",IF(EQ157&gt;=8,"5",IF(EQ157&gt;=6,"4",IF(EQ157&gt;=4,"3",IF(EQ157&gt;=2,"2",IF(EQ157&gt;=-1,"1",IF(EQ157&gt;=-2,"-1",IF(EQ157&gt;=-3,"-2","-3")))))))), ED165)</f>
        <v>1</v>
      </c>
      <c r="EE157" s="157">
        <f t="shared" si="182"/>
        <v>5</v>
      </c>
      <c r="EF157" s="169">
        <f t="shared" si="183"/>
        <v>0</v>
      </c>
      <c r="EG157" s="159"/>
      <c r="EH157" s="159"/>
      <c r="EI157" s="159"/>
      <c r="EJ157" s="78"/>
      <c r="EK157" s="79"/>
      <c r="EL157" s="77" t="str">
        <f t="shared" si="184"/>
        <v>0</v>
      </c>
      <c r="EM157" s="81">
        <f t="shared" si="3356"/>
        <v>0</v>
      </c>
      <c r="EN157" s="160">
        <f t="shared" si="3357"/>
        <v>0</v>
      </c>
      <c r="EO157" s="160">
        <f t="shared" si="3358"/>
        <v>0</v>
      </c>
      <c r="EP157" s="160">
        <f t="shared" si="3359"/>
        <v>0</v>
      </c>
      <c r="EQ157" s="160">
        <f t="shared" si="3360"/>
        <v>0</v>
      </c>
      <c r="ER157" s="161">
        <f t="shared" ref="ER157:ES157" si="3872">ER156</f>
        <v>10</v>
      </c>
      <c r="ES157" s="175">
        <f t="shared" si="3872"/>
        <v>1173</v>
      </c>
      <c r="ET157" s="163" t="str">
        <f t="shared" ref="ET157:ET164" si="3902">IFERROR(IF(FG157&gt;=10,"6",IF(FG157&gt;=8,"5",IF(FG157&gt;=6,"4",IF(FG157&gt;=4,"3",IF(FG157&gt;=2,"2",IF(FG157&gt;=-1,"1",IF(FG157&gt;=-2,"-1",IF(FG157&gt;=-3,"-2","-3")))))))), ET165)</f>
        <v>1</v>
      </c>
      <c r="EU157" s="164">
        <f t="shared" si="192"/>
        <v>19</v>
      </c>
      <c r="EV157" s="165">
        <f t="shared" si="193"/>
        <v>0</v>
      </c>
      <c r="EW157" s="166"/>
      <c r="EX157" s="166"/>
      <c r="EY157" s="166"/>
      <c r="EZ157" s="84"/>
      <c r="FA157" s="85"/>
      <c r="FB157" s="83" t="str">
        <f t="shared" si="194"/>
        <v>0</v>
      </c>
      <c r="FC157" s="167">
        <f t="shared" si="3363"/>
        <v>0</v>
      </c>
      <c r="FD157" s="168">
        <f t="shared" si="3364"/>
        <v>0</v>
      </c>
      <c r="FE157" s="168">
        <f t="shared" si="3365"/>
        <v>0</v>
      </c>
      <c r="FF157" s="168">
        <f t="shared" si="3366"/>
        <v>0</v>
      </c>
      <c r="FG157" s="168">
        <f t="shared" si="3367"/>
        <v>0</v>
      </c>
      <c r="FH157" s="154">
        <f t="shared" ref="FH157:FI157" si="3873">FH156</f>
        <v>11</v>
      </c>
      <c r="FI157" s="173">
        <f t="shared" si="3873"/>
        <v>1174</v>
      </c>
      <c r="FJ157" s="156" t="str">
        <f t="shared" ref="FJ157:FJ164" si="3904">IFERROR(IF(FW157&gt;=10,"6",IF(FW157&gt;=8,"5",IF(FW157&gt;=6,"4",IF(FW157&gt;=4,"3",IF(FW157&gt;=2,"2",IF(FW157&gt;=-1,"1",IF(FW157&gt;=-2,"-1",IF(FW157&gt;=-3,"-2","-3")))))))), FJ165)</f>
        <v>1</v>
      </c>
      <c r="FK157" s="157">
        <f t="shared" si="202"/>
        <v>4</v>
      </c>
      <c r="FL157" s="158">
        <f t="shared" si="203"/>
        <v>0</v>
      </c>
      <c r="FM157" s="159"/>
      <c r="FN157" s="159"/>
      <c r="FO157" s="159"/>
      <c r="FP157" s="78"/>
      <c r="FQ157" s="79"/>
      <c r="FR157" s="77" t="str">
        <f t="shared" si="204"/>
        <v>0</v>
      </c>
      <c r="FS157" s="81">
        <f t="shared" si="3370"/>
        <v>0</v>
      </c>
      <c r="FT157" s="160">
        <f t="shared" si="3371"/>
        <v>0</v>
      </c>
      <c r="FU157" s="160">
        <f t="shared" si="3372"/>
        <v>0</v>
      </c>
      <c r="FV157" s="160">
        <f t="shared" si="3373"/>
        <v>0</v>
      </c>
      <c r="FW157" s="160">
        <f t="shared" si="3374"/>
        <v>0</v>
      </c>
      <c r="FX157" s="161">
        <f t="shared" ref="FX157:FY157" si="3874">FX156</f>
        <v>12</v>
      </c>
      <c r="FY157" s="175">
        <f t="shared" si="3874"/>
        <v>1175</v>
      </c>
      <c r="FZ157" s="163" t="str">
        <f t="shared" ref="FZ157:FZ164" si="3906">IFERROR(IF(GM157&gt;=10,"6",IF(GM157&gt;=8,"5",IF(GM157&gt;=6,"4",IF(GM157&gt;=4,"3",IF(GM157&gt;=2,"2",IF(GM157&gt;=-1,"1",IF(GM157&gt;=-2,"-1",IF(GM157&gt;=-3,"-2","-3")))))))), FZ165)</f>
        <v>1</v>
      </c>
      <c r="GA157" s="164">
        <f t="shared" si="212"/>
        <v>2</v>
      </c>
      <c r="GB157" s="165">
        <f t="shared" si="213"/>
        <v>0</v>
      </c>
      <c r="GC157" s="166"/>
      <c r="GD157" s="166"/>
      <c r="GE157" s="166"/>
      <c r="GF157" s="84"/>
      <c r="GG157" s="85"/>
      <c r="GH157" s="83" t="str">
        <f t="shared" si="214"/>
        <v>0</v>
      </c>
      <c r="GI157" s="167">
        <f t="shared" si="3377"/>
        <v>0</v>
      </c>
      <c r="GJ157" s="168">
        <f t="shared" si="3378"/>
        <v>0</v>
      </c>
      <c r="GK157" s="168">
        <f t="shared" si="3379"/>
        <v>0</v>
      </c>
      <c r="GL157" s="168">
        <f t="shared" si="3380"/>
        <v>0</v>
      </c>
      <c r="GM157" s="168">
        <f t="shared" si="3381"/>
        <v>0</v>
      </c>
      <c r="GN157" s="154">
        <f t="shared" ref="GN157:GO157" si="3875">GN156</f>
        <v>13</v>
      </c>
      <c r="GO157" s="173">
        <f t="shared" si="3875"/>
        <v>1176</v>
      </c>
      <c r="GP157" s="156" t="str">
        <f t="shared" ref="GP157:GP164" si="3908">IFERROR(IF(HC157&gt;=10,"6",IF(HC157&gt;=8,"5",IF(HC157&gt;=6,"4",IF(HC157&gt;=4,"3",IF(HC157&gt;=2,"2",IF(HC157&gt;=-1,"1",IF(HC157&gt;=-2,"-1",IF(HC157&gt;=-3,"-2","-3")))))))), GP165)</f>
        <v>1</v>
      </c>
      <c r="GQ157" s="157">
        <f t="shared" si="222"/>
        <v>3</v>
      </c>
      <c r="GR157" s="158">
        <f t="shared" si="223"/>
        <v>0</v>
      </c>
      <c r="GS157" s="159"/>
      <c r="GT157" s="159"/>
      <c r="GU157" s="159"/>
      <c r="GV157" s="78"/>
      <c r="GW157" s="79"/>
      <c r="GX157" s="77" t="str">
        <f t="shared" si="224"/>
        <v>0</v>
      </c>
      <c r="GY157" s="81">
        <f t="shared" si="3384"/>
        <v>0</v>
      </c>
      <c r="GZ157" s="160">
        <f t="shared" si="3385"/>
        <v>0</v>
      </c>
      <c r="HA157" s="160">
        <f t="shared" si="3386"/>
        <v>0</v>
      </c>
      <c r="HB157" s="160">
        <f t="shared" si="3387"/>
        <v>0</v>
      </c>
      <c r="HC157" s="160">
        <f t="shared" si="3388"/>
        <v>0</v>
      </c>
      <c r="HD157" s="161">
        <f t="shared" ref="HD157:HE157" si="3876">HD156</f>
        <v>14</v>
      </c>
      <c r="HE157" s="175">
        <f t="shared" si="3876"/>
        <v>1177</v>
      </c>
      <c r="HF157" s="163" t="str">
        <f t="shared" ref="HF157:HF164" si="3910">IFERROR(IF(HS157&gt;=10,"6",IF(HS157&gt;=8,"5",IF(HS157&gt;=6,"4",IF(HS157&gt;=4,"3",IF(HS157&gt;=2,"2",IF(HS157&gt;=-1,"1",IF(HS157&gt;=-2,"-1",IF(HS157&gt;=-3,"-2","-3")))))))), HF165)</f>
        <v>1</v>
      </c>
      <c r="HG157" s="164">
        <f t="shared" si="232"/>
        <v>5</v>
      </c>
      <c r="HH157" s="165">
        <f t="shared" si="233"/>
        <v>0</v>
      </c>
      <c r="HI157" s="166"/>
      <c r="HJ157" s="166"/>
      <c r="HK157" s="166"/>
      <c r="HL157" s="84"/>
      <c r="HM157" s="85"/>
      <c r="HN157" s="83" t="str">
        <f t="shared" si="234"/>
        <v>0</v>
      </c>
      <c r="HO157" s="167">
        <f t="shared" si="3391"/>
        <v>0</v>
      </c>
      <c r="HP157" s="168">
        <f t="shared" si="3392"/>
        <v>0</v>
      </c>
      <c r="HQ157" s="168">
        <f t="shared" si="3393"/>
        <v>0</v>
      </c>
      <c r="HR157" s="168">
        <f t="shared" si="3394"/>
        <v>0</v>
      </c>
      <c r="HS157" s="168">
        <f t="shared" si="3395"/>
        <v>0</v>
      </c>
      <c r="HT157" s="154">
        <f t="shared" ref="HT157:HU157" si="3877">HT156</f>
        <v>15</v>
      </c>
      <c r="HU157" s="173">
        <f t="shared" si="3877"/>
        <v>1178</v>
      </c>
      <c r="HV157" s="156" t="str">
        <f t="shared" ref="HV157:HV164" si="3912">IFERROR(IF(II157&gt;=10,"6",IF(II157&gt;=8,"5",IF(II157&gt;=6,"4",IF(II157&gt;=4,"3",IF(II157&gt;=2,"2",IF(II157&gt;=-1,"1",IF(II157&gt;=-2,"-1",IF(II157&gt;=-3,"-2","-3")))))))), HV165)</f>
        <v>1</v>
      </c>
      <c r="HW157" s="157" t="str">
        <f t="shared" si="242"/>
        <v/>
      </c>
      <c r="HX157" s="169">
        <f t="shared" si="243"/>
        <v>0</v>
      </c>
      <c r="HY157" s="159"/>
      <c r="HZ157" s="159"/>
      <c r="IA157" s="159"/>
      <c r="IB157" s="160"/>
      <c r="IC157" s="160"/>
      <c r="ID157" s="160" t="str">
        <f t="shared" si="244"/>
        <v>0</v>
      </c>
      <c r="IE157" s="160">
        <f t="shared" si="3398"/>
        <v>0</v>
      </c>
      <c r="IF157" s="160">
        <f t="shared" si="3399"/>
        <v>0</v>
      </c>
      <c r="IG157" s="160">
        <f t="shared" si="3400"/>
        <v>0</v>
      </c>
      <c r="IH157" s="160">
        <f t="shared" si="3401"/>
        <v>0</v>
      </c>
      <c r="II157" s="160">
        <f t="shared" si="3402"/>
        <v>0</v>
      </c>
      <c r="IJ157" s="161">
        <f t="shared" ref="IJ157:IK157" si="3878">IJ156</f>
        <v>16</v>
      </c>
      <c r="IK157" s="175">
        <f t="shared" si="3878"/>
        <v>1179</v>
      </c>
      <c r="IL157" s="163" t="str">
        <f t="shared" ref="IL157:IL164" si="3914">IFERROR(IF(IY157&gt;=10,"6",IF(IY157&gt;=8,"5",IF(IY157&gt;=6,"4",IF(IY157&gt;=4,"3",IF(IY157&gt;=2,"2",IF(IY157&gt;=-1,"1",IF(IY157&gt;=-2,"-1",IF(IY157&gt;=-3,"-2","-3")))))))), IL165)</f>
        <v>1</v>
      </c>
      <c r="IM157" s="164" t="str">
        <f t="shared" si="252"/>
        <v/>
      </c>
      <c r="IN157" s="165">
        <f t="shared" si="253"/>
        <v>0</v>
      </c>
      <c r="IO157" s="166"/>
      <c r="IP157" s="166"/>
      <c r="IQ157" s="166"/>
      <c r="IR157" s="168"/>
      <c r="IS157" s="168"/>
      <c r="IT157" s="170" t="str">
        <f t="shared" si="254"/>
        <v>0</v>
      </c>
      <c r="IU157" s="170">
        <f t="shared" si="3405"/>
        <v>0</v>
      </c>
      <c r="IV157" s="168">
        <f t="shared" si="3406"/>
        <v>0</v>
      </c>
      <c r="IW157" s="168">
        <f t="shared" si="3407"/>
        <v>0</v>
      </c>
      <c r="IX157" s="168">
        <f t="shared" si="3408"/>
        <v>0</v>
      </c>
      <c r="IY157" s="168">
        <f t="shared" si="3409"/>
        <v>0</v>
      </c>
      <c r="IZ157" s="154">
        <f t="shared" ref="IZ157:JA157" si="3879">IZ156</f>
        <v>17</v>
      </c>
      <c r="JA157" s="173">
        <f t="shared" si="3879"/>
        <v>1180</v>
      </c>
      <c r="JB157" s="156" t="str">
        <f t="shared" ref="JB157:JB164" si="3916">IFERROR(IF(JO157&gt;=10,"6",IF(JO157&gt;=8,"5",IF(JO157&gt;=6,"4",IF(JO157&gt;=4,"3",IF(JO157&gt;=2,"2",IF(JO157&gt;=-1,"1",IF(JO157&gt;=-2,"-1",IF(JO157&gt;=-3,"-2","-3")))))))), JB165)</f>
        <v>1</v>
      </c>
      <c r="JC157" s="157" t="str">
        <f t="shared" si="262"/>
        <v/>
      </c>
      <c r="JD157" s="158">
        <f t="shared" si="263"/>
        <v>0</v>
      </c>
      <c r="JE157" s="159"/>
      <c r="JF157" s="159"/>
      <c r="JG157" s="159"/>
      <c r="JH157" s="160"/>
      <c r="JI157" s="160"/>
      <c r="JJ157" s="171" t="str">
        <f t="shared" si="264"/>
        <v>0</v>
      </c>
      <c r="JK157" s="171">
        <f t="shared" si="3412"/>
        <v>0</v>
      </c>
      <c r="JL157" s="160">
        <f t="shared" si="3413"/>
        <v>0</v>
      </c>
      <c r="JM157" s="160">
        <f t="shared" si="3414"/>
        <v>0</v>
      </c>
      <c r="JN157" s="160">
        <f t="shared" si="3415"/>
        <v>0</v>
      </c>
      <c r="JO157" s="160">
        <f t="shared" si="3416"/>
        <v>0</v>
      </c>
      <c r="JP157" s="161">
        <f t="shared" ref="JP157:JQ157" si="3880">JP156</f>
        <v>18</v>
      </c>
      <c r="JQ157" s="175">
        <f t="shared" si="3880"/>
        <v>1181</v>
      </c>
      <c r="JR157" s="163" t="str">
        <f t="shared" ref="JR157:JR164" si="3918">IFERROR(IF(KE157&gt;=10,"6",IF(KE157&gt;=8,"5",IF(KE157&gt;=6,"4",IF(KE157&gt;=4,"3",IF(KE157&gt;=2,"2",IF(KE157&gt;=-1,"1",IF(KE157&gt;=-2,"-1",IF(KE157&gt;=-3,"-2","-3")))))))), JR165)</f>
        <v>1</v>
      </c>
      <c r="JS157" s="164" t="str">
        <f t="shared" si="272"/>
        <v/>
      </c>
      <c r="JT157" s="165">
        <f t="shared" si="273"/>
        <v>0</v>
      </c>
      <c r="JU157" s="166"/>
      <c r="JV157" s="166"/>
      <c r="JW157" s="166"/>
      <c r="JX157" s="168"/>
      <c r="JY157" s="168"/>
      <c r="JZ157" s="170" t="str">
        <f t="shared" si="274"/>
        <v>0</v>
      </c>
      <c r="KA157" s="170">
        <f t="shared" si="3419"/>
        <v>0</v>
      </c>
      <c r="KB157" s="168">
        <f t="shared" si="3420"/>
        <v>0</v>
      </c>
      <c r="KC157" s="168">
        <f t="shared" si="3421"/>
        <v>0</v>
      </c>
      <c r="KD157" s="168">
        <f t="shared" si="3422"/>
        <v>0</v>
      </c>
      <c r="KE157" s="168">
        <f t="shared" si="3423"/>
        <v>0</v>
      </c>
      <c r="KF157" s="154">
        <f t="shared" ref="KF157:KG157" si="3881">KF156</f>
        <v>19</v>
      </c>
      <c r="KG157" s="173">
        <f t="shared" si="3881"/>
        <v>1182</v>
      </c>
      <c r="KH157" s="156" t="str">
        <f t="shared" ref="KH157:KH164" si="3920">IFERROR(IF(KU157&gt;=10,"6",IF(KU157&gt;=8,"5",IF(KU157&gt;=6,"4",IF(KU157&gt;=4,"3",IF(KU157&gt;=2,"2",IF(KU157&gt;=-1,"1",IF(KU157&gt;=-2,"-1",IF(KU157&gt;=-3,"-2","-3")))))))), KH165)</f>
        <v>1</v>
      </c>
      <c r="KI157" s="157" t="str">
        <f t="shared" si="282"/>
        <v/>
      </c>
      <c r="KJ157" s="158">
        <f t="shared" si="283"/>
        <v>0</v>
      </c>
      <c r="KK157" s="159"/>
      <c r="KL157" s="159"/>
      <c r="KM157" s="159"/>
      <c r="KN157" s="160"/>
      <c r="KO157" s="160"/>
      <c r="KP157" s="171" t="str">
        <f t="shared" si="284"/>
        <v>0</v>
      </c>
      <c r="KQ157" s="171">
        <f t="shared" si="3426"/>
        <v>0</v>
      </c>
      <c r="KR157" s="160">
        <f t="shared" si="3427"/>
        <v>0</v>
      </c>
      <c r="KS157" s="160">
        <f t="shared" si="3428"/>
        <v>0</v>
      </c>
      <c r="KT157" s="160">
        <f t="shared" si="3429"/>
        <v>0</v>
      </c>
      <c r="KU157" s="160">
        <f t="shared" si="3430"/>
        <v>0</v>
      </c>
      <c r="KV157" s="161">
        <f t="shared" ref="KV157:KW157" si="3882">KV156</f>
        <v>20</v>
      </c>
      <c r="KW157" s="175">
        <f t="shared" si="3882"/>
        <v>1183</v>
      </c>
      <c r="KX157" s="163" t="str">
        <f t="shared" ref="KX157:KX164" si="3922">IFERROR(IF(LK157&gt;=10,"6",IF(LK157&gt;=8,"5",IF(LK157&gt;=6,"4",IF(LK157&gt;=4,"3",IF(LK157&gt;=2,"2",IF(LK157&gt;=-1,"1",IF(LK157&gt;=-2,"-1",IF(LK157&gt;=-3,"-2","-3")))))))), KX165)</f>
        <v>1</v>
      </c>
      <c r="KY157" s="164" t="str">
        <f t="shared" si="292"/>
        <v/>
      </c>
      <c r="KZ157" s="165">
        <f t="shared" si="293"/>
        <v>0</v>
      </c>
      <c r="LA157" s="166"/>
      <c r="LB157" s="166"/>
      <c r="LC157" s="166"/>
      <c r="LD157" s="168"/>
      <c r="LE157" s="168"/>
      <c r="LF157" s="170" t="str">
        <f t="shared" si="294"/>
        <v>0</v>
      </c>
      <c r="LG157" s="170">
        <f t="shared" si="3433"/>
        <v>0</v>
      </c>
      <c r="LH157" s="168">
        <f t="shared" si="3434"/>
        <v>0</v>
      </c>
      <c r="LI157" s="168">
        <f t="shared" si="3435"/>
        <v>0</v>
      </c>
      <c r="LJ157" s="168">
        <f t="shared" si="3436"/>
        <v>0</v>
      </c>
      <c r="LK157" s="168">
        <f t="shared" si="3437"/>
        <v>0</v>
      </c>
      <c r="LL157" s="172"/>
      <c r="LM157" s="172"/>
      <c r="LN157" s="168" t="str">
        <f t="shared" si="3438"/>
        <v>#REF!</v>
      </c>
      <c r="LO157" s="168" t="str">
        <f t="shared" si="3439"/>
        <v>#REF!</v>
      </c>
      <c r="LP157" s="168" t="str">
        <f t="shared" si="3440"/>
        <v>#REF!</v>
      </c>
      <c r="LQ157" s="168" t="str">
        <f t="shared" si="3441"/>
        <v>#REF!</v>
      </c>
    </row>
    <row r="158" ht="15.75" customHeight="1">
      <c r="A158" s="151">
        <v>46259.0</v>
      </c>
      <c r="B158" s="152" t="s">
        <v>33</v>
      </c>
      <c r="C158" s="153">
        <f t="shared" si="99"/>
        <v>0</v>
      </c>
      <c r="D158" s="154">
        <f t="shared" ref="D158:E158" si="3883">D157</f>
        <v>1</v>
      </c>
      <c r="E158" s="173">
        <f t="shared" si="3883"/>
        <v>1164</v>
      </c>
      <c r="F158" s="156" t="str">
        <f t="shared" si="3884"/>
        <v>1</v>
      </c>
      <c r="G158" s="157">
        <f t="shared" si="102"/>
        <v>1</v>
      </c>
      <c r="H158" s="158">
        <f t="shared" si="103"/>
        <v>0</v>
      </c>
      <c r="I158" s="159"/>
      <c r="J158" s="159"/>
      <c r="K158" s="159"/>
      <c r="L158" s="78"/>
      <c r="M158" s="79"/>
      <c r="N158" s="77" t="str">
        <f t="shared" si="104"/>
        <v>0</v>
      </c>
      <c r="O158" s="81">
        <f t="shared" si="3300"/>
        <v>0</v>
      </c>
      <c r="P158" s="160">
        <f t="shared" si="3301"/>
        <v>0</v>
      </c>
      <c r="Q158" s="160">
        <f t="shared" si="3302"/>
        <v>0</v>
      </c>
      <c r="R158" s="160">
        <f t="shared" si="3303"/>
        <v>0</v>
      </c>
      <c r="S158" s="160">
        <f t="shared" si="3304"/>
        <v>0</v>
      </c>
      <c r="T158" s="161">
        <f t="shared" ref="T158:U158" si="3885">T157</f>
        <v>2</v>
      </c>
      <c r="U158" s="175">
        <f t="shared" si="3885"/>
        <v>1165</v>
      </c>
      <c r="V158" s="163" t="str">
        <f t="shared" si="3886"/>
        <v>1</v>
      </c>
      <c r="W158" s="164">
        <f t="shared" si="112"/>
        <v>1</v>
      </c>
      <c r="X158" s="165">
        <f t="shared" si="113"/>
        <v>0</v>
      </c>
      <c r="Y158" s="166"/>
      <c r="Z158" s="166"/>
      <c r="AA158" s="166"/>
      <c r="AB158" s="84"/>
      <c r="AC158" s="85"/>
      <c r="AD158" s="83" t="str">
        <f t="shared" si="114"/>
        <v>0</v>
      </c>
      <c r="AE158" s="167">
        <f t="shared" si="3307"/>
        <v>0</v>
      </c>
      <c r="AF158" s="168">
        <f t="shared" si="3308"/>
        <v>0</v>
      </c>
      <c r="AG158" s="168">
        <f t="shared" si="3309"/>
        <v>0</v>
      </c>
      <c r="AH158" s="168">
        <f t="shared" si="3310"/>
        <v>0</v>
      </c>
      <c r="AI158" s="168">
        <f t="shared" si="3311"/>
        <v>0</v>
      </c>
      <c r="AJ158" s="154">
        <f t="shared" ref="AJ158:AK158" si="3887">AJ157</f>
        <v>3</v>
      </c>
      <c r="AK158" s="173">
        <f t="shared" si="3887"/>
        <v>1166</v>
      </c>
      <c r="AL158" s="156" t="str">
        <f t="shared" si="3888"/>
        <v>1</v>
      </c>
      <c r="AM158" s="157">
        <f t="shared" si="122"/>
        <v>2</v>
      </c>
      <c r="AN158" s="158">
        <f t="shared" si="123"/>
        <v>0</v>
      </c>
      <c r="AO158" s="159"/>
      <c r="AP158" s="159"/>
      <c r="AQ158" s="159"/>
      <c r="AR158" s="78"/>
      <c r="AS158" s="79"/>
      <c r="AT158" s="77" t="str">
        <f t="shared" si="124"/>
        <v>0</v>
      </c>
      <c r="AU158" s="81">
        <f t="shared" si="3314"/>
        <v>0</v>
      </c>
      <c r="AV158" s="160">
        <f t="shared" si="3315"/>
        <v>0</v>
      </c>
      <c r="AW158" s="160">
        <f t="shared" si="3316"/>
        <v>0</v>
      </c>
      <c r="AX158" s="160">
        <f t="shared" si="3317"/>
        <v>0</v>
      </c>
      <c r="AY158" s="160">
        <f t="shared" si="3318"/>
        <v>0</v>
      </c>
      <c r="AZ158" s="161">
        <f t="shared" ref="AZ158:BA158" si="3889">AZ157</f>
        <v>4</v>
      </c>
      <c r="BA158" s="175">
        <f t="shared" si="3889"/>
        <v>1167</v>
      </c>
      <c r="BB158" s="163" t="str">
        <f t="shared" si="3890"/>
        <v>1</v>
      </c>
      <c r="BC158" s="164">
        <f t="shared" si="132"/>
        <v>4</v>
      </c>
      <c r="BD158" s="165">
        <f t="shared" si="133"/>
        <v>0</v>
      </c>
      <c r="BE158" s="166"/>
      <c r="BF158" s="166"/>
      <c r="BG158" s="166"/>
      <c r="BH158" s="84"/>
      <c r="BI158" s="85"/>
      <c r="BJ158" s="83" t="str">
        <f t="shared" si="134"/>
        <v>0</v>
      </c>
      <c r="BK158" s="167">
        <f t="shared" si="3321"/>
        <v>0</v>
      </c>
      <c r="BL158" s="168">
        <f t="shared" si="3322"/>
        <v>0</v>
      </c>
      <c r="BM158" s="168">
        <f t="shared" si="3323"/>
        <v>0</v>
      </c>
      <c r="BN158" s="168">
        <f t="shared" si="3324"/>
        <v>0</v>
      </c>
      <c r="BO158" s="168">
        <f t="shared" si="3325"/>
        <v>0</v>
      </c>
      <c r="BP158" s="154">
        <f t="shared" ref="BP158:BQ158" si="3891">BP157</f>
        <v>5</v>
      </c>
      <c r="BQ158" s="173">
        <f t="shared" si="3891"/>
        <v>1168</v>
      </c>
      <c r="BR158" s="156" t="str">
        <f t="shared" si="3892"/>
        <v>1</v>
      </c>
      <c r="BS158" s="157">
        <f t="shared" si="142"/>
        <v>4</v>
      </c>
      <c r="BT158" s="158">
        <f t="shared" si="143"/>
        <v>0</v>
      </c>
      <c r="BU158" s="159"/>
      <c r="BV158" s="159"/>
      <c r="BW158" s="159"/>
      <c r="BX158" s="78"/>
      <c r="BY158" s="79"/>
      <c r="BZ158" s="77" t="str">
        <f t="shared" si="144"/>
        <v>0</v>
      </c>
      <c r="CA158" s="81">
        <f t="shared" si="3328"/>
        <v>0</v>
      </c>
      <c r="CB158" s="160">
        <f t="shared" si="3329"/>
        <v>0</v>
      </c>
      <c r="CC158" s="160">
        <f t="shared" si="3330"/>
        <v>0</v>
      </c>
      <c r="CD158" s="160">
        <f t="shared" si="3331"/>
        <v>0</v>
      </c>
      <c r="CE158" s="160">
        <f t="shared" si="3332"/>
        <v>0</v>
      </c>
      <c r="CF158" s="161">
        <f t="shared" ref="CF158:CG158" si="3893">CF157</f>
        <v>6</v>
      </c>
      <c r="CG158" s="175">
        <f t="shared" si="3893"/>
        <v>1169</v>
      </c>
      <c r="CH158" s="163" t="str">
        <f t="shared" si="3894"/>
        <v>1</v>
      </c>
      <c r="CI158" s="164">
        <f t="shared" si="152"/>
        <v>2</v>
      </c>
      <c r="CJ158" s="165">
        <f t="shared" si="153"/>
        <v>0</v>
      </c>
      <c r="CK158" s="166"/>
      <c r="CL158" s="166"/>
      <c r="CM158" s="166"/>
      <c r="CN158" s="84"/>
      <c r="CO158" s="85"/>
      <c r="CP158" s="83" t="str">
        <f t="shared" si="154"/>
        <v>0</v>
      </c>
      <c r="CQ158" s="167">
        <f t="shared" si="3335"/>
        <v>0</v>
      </c>
      <c r="CR158" s="168">
        <f t="shared" si="3336"/>
        <v>0</v>
      </c>
      <c r="CS158" s="168">
        <f t="shared" si="3337"/>
        <v>0</v>
      </c>
      <c r="CT158" s="168">
        <f t="shared" si="3338"/>
        <v>0</v>
      </c>
      <c r="CU158" s="168">
        <f t="shared" si="3339"/>
        <v>0</v>
      </c>
      <c r="CV158" s="154">
        <f t="shared" ref="CV158:CW158" si="3895">CV157</f>
        <v>7</v>
      </c>
      <c r="CW158" s="173">
        <f t="shared" si="3895"/>
        <v>1170</v>
      </c>
      <c r="CX158" s="156" t="str">
        <f t="shared" si="3896"/>
        <v>1</v>
      </c>
      <c r="CY158" s="157">
        <f t="shared" si="162"/>
        <v>2</v>
      </c>
      <c r="CZ158" s="158">
        <f t="shared" si="163"/>
        <v>0</v>
      </c>
      <c r="DA158" s="159"/>
      <c r="DB158" s="159"/>
      <c r="DC158" s="159"/>
      <c r="DD158" s="78"/>
      <c r="DE158" s="79"/>
      <c r="DF158" s="77" t="str">
        <f t="shared" si="164"/>
        <v>0</v>
      </c>
      <c r="DG158" s="81">
        <f t="shared" si="3342"/>
        <v>0</v>
      </c>
      <c r="DH158" s="160">
        <f t="shared" si="3343"/>
        <v>0</v>
      </c>
      <c r="DI158" s="160">
        <f t="shared" si="3344"/>
        <v>0</v>
      </c>
      <c r="DJ158" s="160">
        <f t="shared" si="3345"/>
        <v>0</v>
      </c>
      <c r="DK158" s="160">
        <f t="shared" si="3346"/>
        <v>0</v>
      </c>
      <c r="DL158" s="161">
        <f t="shared" ref="DL158:DM158" si="3897">DL157</f>
        <v>8</v>
      </c>
      <c r="DM158" s="175">
        <f t="shared" si="3897"/>
        <v>1171</v>
      </c>
      <c r="DN158" s="163" t="str">
        <f t="shared" si="3898"/>
        <v>1</v>
      </c>
      <c r="DO158" s="164">
        <f t="shared" si="172"/>
        <v>2</v>
      </c>
      <c r="DP158" s="165">
        <f t="shared" si="173"/>
        <v>0</v>
      </c>
      <c r="DQ158" s="166"/>
      <c r="DR158" s="166"/>
      <c r="DS158" s="166"/>
      <c r="DT158" s="84"/>
      <c r="DU158" s="85"/>
      <c r="DV158" s="83" t="str">
        <f t="shared" si="174"/>
        <v>0</v>
      </c>
      <c r="DW158" s="167">
        <f t="shared" si="3349"/>
        <v>0</v>
      </c>
      <c r="DX158" s="168">
        <f t="shared" si="3350"/>
        <v>0</v>
      </c>
      <c r="DY158" s="168">
        <f t="shared" si="3351"/>
        <v>0</v>
      </c>
      <c r="DZ158" s="168">
        <f t="shared" si="3352"/>
        <v>0</v>
      </c>
      <c r="EA158" s="168">
        <f t="shared" si="3353"/>
        <v>0</v>
      </c>
      <c r="EB158" s="154">
        <f t="shared" ref="EB158:EC158" si="3899">EB157</f>
        <v>9</v>
      </c>
      <c r="EC158" s="173">
        <f t="shared" si="3899"/>
        <v>1172</v>
      </c>
      <c r="ED158" s="156" t="str">
        <f t="shared" si="3900"/>
        <v>1</v>
      </c>
      <c r="EE158" s="157">
        <f t="shared" si="182"/>
        <v>5</v>
      </c>
      <c r="EF158" s="169">
        <f t="shared" si="183"/>
        <v>0</v>
      </c>
      <c r="EG158" s="159"/>
      <c r="EH158" s="159"/>
      <c r="EI158" s="159"/>
      <c r="EJ158" s="78"/>
      <c r="EK158" s="79"/>
      <c r="EL158" s="77" t="str">
        <f t="shared" si="184"/>
        <v>0</v>
      </c>
      <c r="EM158" s="81">
        <f t="shared" si="3356"/>
        <v>0</v>
      </c>
      <c r="EN158" s="160">
        <f t="shared" si="3357"/>
        <v>0</v>
      </c>
      <c r="EO158" s="160">
        <f t="shared" si="3358"/>
        <v>0</v>
      </c>
      <c r="EP158" s="160">
        <f t="shared" si="3359"/>
        <v>0</v>
      </c>
      <c r="EQ158" s="160">
        <f t="shared" si="3360"/>
        <v>0</v>
      </c>
      <c r="ER158" s="161">
        <f t="shared" ref="ER158:ES158" si="3901">ER157</f>
        <v>10</v>
      </c>
      <c r="ES158" s="175">
        <f t="shared" si="3901"/>
        <v>1173</v>
      </c>
      <c r="ET158" s="163" t="str">
        <f t="shared" si="3902"/>
        <v>1</v>
      </c>
      <c r="EU158" s="164">
        <f t="shared" si="192"/>
        <v>19</v>
      </c>
      <c r="EV158" s="165">
        <f t="shared" si="193"/>
        <v>0</v>
      </c>
      <c r="EW158" s="166"/>
      <c r="EX158" s="166"/>
      <c r="EY158" s="166"/>
      <c r="EZ158" s="84"/>
      <c r="FA158" s="85"/>
      <c r="FB158" s="83" t="str">
        <f t="shared" si="194"/>
        <v>0</v>
      </c>
      <c r="FC158" s="167">
        <f t="shared" si="3363"/>
        <v>0</v>
      </c>
      <c r="FD158" s="168">
        <f t="shared" si="3364"/>
        <v>0</v>
      </c>
      <c r="FE158" s="168">
        <f t="shared" si="3365"/>
        <v>0</v>
      </c>
      <c r="FF158" s="168">
        <f t="shared" si="3366"/>
        <v>0</v>
      </c>
      <c r="FG158" s="168">
        <f t="shared" si="3367"/>
        <v>0</v>
      </c>
      <c r="FH158" s="154">
        <f t="shared" ref="FH158:FI158" si="3903">FH157</f>
        <v>11</v>
      </c>
      <c r="FI158" s="173">
        <f t="shared" si="3903"/>
        <v>1174</v>
      </c>
      <c r="FJ158" s="156" t="str">
        <f t="shared" si="3904"/>
        <v>1</v>
      </c>
      <c r="FK158" s="157">
        <f t="shared" si="202"/>
        <v>4</v>
      </c>
      <c r="FL158" s="158">
        <f t="shared" si="203"/>
        <v>0</v>
      </c>
      <c r="FM158" s="159"/>
      <c r="FN158" s="159"/>
      <c r="FO158" s="159"/>
      <c r="FP158" s="78"/>
      <c r="FQ158" s="79"/>
      <c r="FR158" s="77" t="str">
        <f t="shared" si="204"/>
        <v>0</v>
      </c>
      <c r="FS158" s="81">
        <f t="shared" si="3370"/>
        <v>0</v>
      </c>
      <c r="FT158" s="160">
        <f t="shared" si="3371"/>
        <v>0</v>
      </c>
      <c r="FU158" s="160">
        <f t="shared" si="3372"/>
        <v>0</v>
      </c>
      <c r="FV158" s="160">
        <f t="shared" si="3373"/>
        <v>0</v>
      </c>
      <c r="FW158" s="160">
        <f t="shared" si="3374"/>
        <v>0</v>
      </c>
      <c r="FX158" s="161">
        <f t="shared" ref="FX158:FY158" si="3905">FX157</f>
        <v>12</v>
      </c>
      <c r="FY158" s="175">
        <f t="shared" si="3905"/>
        <v>1175</v>
      </c>
      <c r="FZ158" s="163" t="str">
        <f t="shared" si="3906"/>
        <v>1</v>
      </c>
      <c r="GA158" s="164">
        <f t="shared" si="212"/>
        <v>2</v>
      </c>
      <c r="GB158" s="165">
        <f t="shared" si="213"/>
        <v>0</v>
      </c>
      <c r="GC158" s="166"/>
      <c r="GD158" s="166"/>
      <c r="GE158" s="166"/>
      <c r="GF158" s="84"/>
      <c r="GG158" s="85"/>
      <c r="GH158" s="83" t="str">
        <f t="shared" si="214"/>
        <v>0</v>
      </c>
      <c r="GI158" s="167">
        <f t="shared" si="3377"/>
        <v>0</v>
      </c>
      <c r="GJ158" s="168">
        <f t="shared" si="3378"/>
        <v>0</v>
      </c>
      <c r="GK158" s="168">
        <f t="shared" si="3379"/>
        <v>0</v>
      </c>
      <c r="GL158" s="168">
        <f t="shared" si="3380"/>
        <v>0</v>
      </c>
      <c r="GM158" s="168">
        <f t="shared" si="3381"/>
        <v>0</v>
      </c>
      <c r="GN158" s="154">
        <f t="shared" ref="GN158:GO158" si="3907">GN157</f>
        <v>13</v>
      </c>
      <c r="GO158" s="173">
        <f t="shared" si="3907"/>
        <v>1176</v>
      </c>
      <c r="GP158" s="156" t="str">
        <f t="shared" si="3908"/>
        <v>1</v>
      </c>
      <c r="GQ158" s="157">
        <f t="shared" si="222"/>
        <v>3</v>
      </c>
      <c r="GR158" s="158">
        <f t="shared" si="223"/>
        <v>0</v>
      </c>
      <c r="GS158" s="159"/>
      <c r="GT158" s="159"/>
      <c r="GU158" s="159"/>
      <c r="GV158" s="78"/>
      <c r="GW158" s="79"/>
      <c r="GX158" s="77" t="str">
        <f t="shared" si="224"/>
        <v>0</v>
      </c>
      <c r="GY158" s="81">
        <f t="shared" si="3384"/>
        <v>0</v>
      </c>
      <c r="GZ158" s="160">
        <f t="shared" si="3385"/>
        <v>0</v>
      </c>
      <c r="HA158" s="160">
        <f t="shared" si="3386"/>
        <v>0</v>
      </c>
      <c r="HB158" s="160">
        <f t="shared" si="3387"/>
        <v>0</v>
      </c>
      <c r="HC158" s="160">
        <f t="shared" si="3388"/>
        <v>0</v>
      </c>
      <c r="HD158" s="161">
        <f t="shared" ref="HD158:HE158" si="3909">HD157</f>
        <v>14</v>
      </c>
      <c r="HE158" s="175">
        <f t="shared" si="3909"/>
        <v>1177</v>
      </c>
      <c r="HF158" s="163" t="str">
        <f t="shared" si="3910"/>
        <v>1</v>
      </c>
      <c r="HG158" s="164">
        <f t="shared" si="232"/>
        <v>5</v>
      </c>
      <c r="HH158" s="165">
        <f t="shared" si="233"/>
        <v>0</v>
      </c>
      <c r="HI158" s="166"/>
      <c r="HJ158" s="166"/>
      <c r="HK158" s="166"/>
      <c r="HL158" s="84"/>
      <c r="HM158" s="85"/>
      <c r="HN158" s="83" t="str">
        <f t="shared" si="234"/>
        <v>0</v>
      </c>
      <c r="HO158" s="167">
        <f t="shared" si="3391"/>
        <v>0</v>
      </c>
      <c r="HP158" s="168">
        <f t="shared" si="3392"/>
        <v>0</v>
      </c>
      <c r="HQ158" s="168">
        <f t="shared" si="3393"/>
        <v>0</v>
      </c>
      <c r="HR158" s="168">
        <f t="shared" si="3394"/>
        <v>0</v>
      </c>
      <c r="HS158" s="168">
        <f t="shared" si="3395"/>
        <v>0</v>
      </c>
      <c r="HT158" s="154">
        <f t="shared" ref="HT158:HU158" si="3911">HT157</f>
        <v>15</v>
      </c>
      <c r="HU158" s="173">
        <f t="shared" si="3911"/>
        <v>1178</v>
      </c>
      <c r="HV158" s="156" t="str">
        <f t="shared" si="3912"/>
        <v>1</v>
      </c>
      <c r="HW158" s="157" t="str">
        <f t="shared" si="242"/>
        <v/>
      </c>
      <c r="HX158" s="169">
        <f t="shared" si="243"/>
        <v>0</v>
      </c>
      <c r="HY158" s="159"/>
      <c r="HZ158" s="159"/>
      <c r="IA158" s="159"/>
      <c r="IB158" s="160"/>
      <c r="IC158" s="160"/>
      <c r="ID158" s="160" t="str">
        <f t="shared" si="244"/>
        <v>0</v>
      </c>
      <c r="IE158" s="160">
        <f t="shared" si="3398"/>
        <v>0</v>
      </c>
      <c r="IF158" s="160">
        <f t="shared" si="3399"/>
        <v>0</v>
      </c>
      <c r="IG158" s="160">
        <f t="shared" si="3400"/>
        <v>0</v>
      </c>
      <c r="IH158" s="160">
        <f t="shared" si="3401"/>
        <v>0</v>
      </c>
      <c r="II158" s="160">
        <f t="shared" si="3402"/>
        <v>0</v>
      </c>
      <c r="IJ158" s="161">
        <f t="shared" ref="IJ158:IK158" si="3913">IJ157</f>
        <v>16</v>
      </c>
      <c r="IK158" s="175">
        <f t="shared" si="3913"/>
        <v>1179</v>
      </c>
      <c r="IL158" s="163" t="str">
        <f t="shared" si="3914"/>
        <v>1</v>
      </c>
      <c r="IM158" s="164" t="str">
        <f t="shared" si="252"/>
        <v/>
      </c>
      <c r="IN158" s="165">
        <f t="shared" si="253"/>
        <v>0</v>
      </c>
      <c r="IO158" s="166"/>
      <c r="IP158" s="166"/>
      <c r="IQ158" s="166"/>
      <c r="IR158" s="168"/>
      <c r="IS158" s="168"/>
      <c r="IT158" s="170" t="str">
        <f t="shared" si="254"/>
        <v>0</v>
      </c>
      <c r="IU158" s="170">
        <f t="shared" si="3405"/>
        <v>0</v>
      </c>
      <c r="IV158" s="168">
        <f t="shared" si="3406"/>
        <v>0</v>
      </c>
      <c r="IW158" s="168">
        <f t="shared" si="3407"/>
        <v>0</v>
      </c>
      <c r="IX158" s="168">
        <f t="shared" si="3408"/>
        <v>0</v>
      </c>
      <c r="IY158" s="168">
        <f t="shared" si="3409"/>
        <v>0</v>
      </c>
      <c r="IZ158" s="154">
        <f t="shared" ref="IZ158:JA158" si="3915">IZ157</f>
        <v>17</v>
      </c>
      <c r="JA158" s="173">
        <f t="shared" si="3915"/>
        <v>1180</v>
      </c>
      <c r="JB158" s="156" t="str">
        <f t="shared" si="3916"/>
        <v>1</v>
      </c>
      <c r="JC158" s="157" t="str">
        <f t="shared" si="262"/>
        <v/>
      </c>
      <c r="JD158" s="158">
        <f t="shared" si="263"/>
        <v>0</v>
      </c>
      <c r="JE158" s="159"/>
      <c r="JF158" s="159"/>
      <c r="JG158" s="159"/>
      <c r="JH158" s="160"/>
      <c r="JI158" s="160"/>
      <c r="JJ158" s="171" t="str">
        <f t="shared" si="264"/>
        <v>0</v>
      </c>
      <c r="JK158" s="171">
        <f t="shared" si="3412"/>
        <v>0</v>
      </c>
      <c r="JL158" s="160">
        <f t="shared" si="3413"/>
        <v>0</v>
      </c>
      <c r="JM158" s="160">
        <f t="shared" si="3414"/>
        <v>0</v>
      </c>
      <c r="JN158" s="160">
        <f t="shared" si="3415"/>
        <v>0</v>
      </c>
      <c r="JO158" s="160">
        <f t="shared" si="3416"/>
        <v>0</v>
      </c>
      <c r="JP158" s="161">
        <f t="shared" ref="JP158:JQ158" si="3917">JP157</f>
        <v>18</v>
      </c>
      <c r="JQ158" s="175">
        <f t="shared" si="3917"/>
        <v>1181</v>
      </c>
      <c r="JR158" s="163" t="str">
        <f t="shared" si="3918"/>
        <v>1</v>
      </c>
      <c r="JS158" s="164" t="str">
        <f t="shared" si="272"/>
        <v/>
      </c>
      <c r="JT158" s="165">
        <f t="shared" si="273"/>
        <v>0</v>
      </c>
      <c r="JU158" s="166"/>
      <c r="JV158" s="166"/>
      <c r="JW158" s="166"/>
      <c r="JX158" s="168"/>
      <c r="JY158" s="168"/>
      <c r="JZ158" s="170" t="str">
        <f t="shared" si="274"/>
        <v>0</v>
      </c>
      <c r="KA158" s="170">
        <f t="shared" si="3419"/>
        <v>0</v>
      </c>
      <c r="KB158" s="168">
        <f t="shared" si="3420"/>
        <v>0</v>
      </c>
      <c r="KC158" s="168">
        <f t="shared" si="3421"/>
        <v>0</v>
      </c>
      <c r="KD158" s="168">
        <f t="shared" si="3422"/>
        <v>0</v>
      </c>
      <c r="KE158" s="168">
        <f t="shared" si="3423"/>
        <v>0</v>
      </c>
      <c r="KF158" s="154">
        <f t="shared" ref="KF158:KG158" si="3919">KF157</f>
        <v>19</v>
      </c>
      <c r="KG158" s="173">
        <f t="shared" si="3919"/>
        <v>1182</v>
      </c>
      <c r="KH158" s="156" t="str">
        <f t="shared" si="3920"/>
        <v>1</v>
      </c>
      <c r="KI158" s="157" t="str">
        <f t="shared" si="282"/>
        <v/>
      </c>
      <c r="KJ158" s="158">
        <f t="shared" si="283"/>
        <v>0</v>
      </c>
      <c r="KK158" s="159"/>
      <c r="KL158" s="159"/>
      <c r="KM158" s="159"/>
      <c r="KN158" s="160"/>
      <c r="KO158" s="160"/>
      <c r="KP158" s="171" t="str">
        <f t="shared" si="284"/>
        <v>0</v>
      </c>
      <c r="KQ158" s="171">
        <f t="shared" si="3426"/>
        <v>0</v>
      </c>
      <c r="KR158" s="160">
        <f t="shared" si="3427"/>
        <v>0</v>
      </c>
      <c r="KS158" s="160">
        <f t="shared" si="3428"/>
        <v>0</v>
      </c>
      <c r="KT158" s="160">
        <f t="shared" si="3429"/>
        <v>0</v>
      </c>
      <c r="KU158" s="160">
        <f t="shared" si="3430"/>
        <v>0</v>
      </c>
      <c r="KV158" s="161">
        <f t="shared" ref="KV158:KW158" si="3921">KV157</f>
        <v>20</v>
      </c>
      <c r="KW158" s="175">
        <f t="shared" si="3921"/>
        <v>1183</v>
      </c>
      <c r="KX158" s="163" t="str">
        <f t="shared" si="3922"/>
        <v>1</v>
      </c>
      <c r="KY158" s="164" t="str">
        <f t="shared" si="292"/>
        <v/>
      </c>
      <c r="KZ158" s="165">
        <f t="shared" si="293"/>
        <v>0</v>
      </c>
      <c r="LA158" s="166"/>
      <c r="LB158" s="166"/>
      <c r="LC158" s="166"/>
      <c r="LD158" s="168"/>
      <c r="LE158" s="168"/>
      <c r="LF158" s="170" t="str">
        <f t="shared" si="294"/>
        <v>0</v>
      </c>
      <c r="LG158" s="170">
        <f t="shared" si="3433"/>
        <v>0</v>
      </c>
      <c r="LH158" s="168">
        <f t="shared" si="3434"/>
        <v>0</v>
      </c>
      <c r="LI158" s="168">
        <f t="shared" si="3435"/>
        <v>0</v>
      </c>
      <c r="LJ158" s="168">
        <f t="shared" si="3436"/>
        <v>0</v>
      </c>
      <c r="LK158" s="168">
        <f t="shared" si="3437"/>
        <v>0</v>
      </c>
      <c r="LL158" s="172"/>
      <c r="LM158" s="172"/>
      <c r="LN158" s="168" t="str">
        <f t="shared" si="3438"/>
        <v>#REF!</v>
      </c>
      <c r="LO158" s="168" t="str">
        <f t="shared" si="3439"/>
        <v>#REF!</v>
      </c>
      <c r="LP158" s="168" t="str">
        <f t="shared" si="3440"/>
        <v>#REF!</v>
      </c>
      <c r="LQ158" s="168" t="str">
        <f t="shared" si="3441"/>
        <v>#REF!</v>
      </c>
    </row>
    <row r="159" ht="15.75" customHeight="1">
      <c r="A159" s="151">
        <v>46260.0</v>
      </c>
      <c r="B159" s="152" t="s">
        <v>27</v>
      </c>
      <c r="C159" s="153">
        <f t="shared" si="99"/>
        <v>0</v>
      </c>
      <c r="D159" s="154">
        <f t="shared" ref="D159:E159" si="3923">D158</f>
        <v>1</v>
      </c>
      <c r="E159" s="173">
        <f t="shared" si="3923"/>
        <v>1164</v>
      </c>
      <c r="F159" s="156" t="str">
        <f t="shared" si="3884"/>
        <v>1</v>
      </c>
      <c r="G159" s="157">
        <f t="shared" si="102"/>
        <v>1</v>
      </c>
      <c r="H159" s="158">
        <f t="shared" si="103"/>
        <v>0</v>
      </c>
      <c r="I159" s="159"/>
      <c r="J159" s="159"/>
      <c r="K159" s="159"/>
      <c r="L159" s="78"/>
      <c r="M159" s="79"/>
      <c r="N159" s="77" t="str">
        <f t="shared" si="104"/>
        <v>0</v>
      </c>
      <c r="O159" s="81">
        <f t="shared" si="3300"/>
        <v>0</v>
      </c>
      <c r="P159" s="160">
        <f t="shared" si="3301"/>
        <v>0</v>
      </c>
      <c r="Q159" s="160">
        <f t="shared" si="3302"/>
        <v>0</v>
      </c>
      <c r="R159" s="160">
        <f t="shared" si="3303"/>
        <v>0</v>
      </c>
      <c r="S159" s="160">
        <f t="shared" si="3304"/>
        <v>0</v>
      </c>
      <c r="T159" s="161">
        <f t="shared" ref="T159:U159" si="3924">T158</f>
        <v>2</v>
      </c>
      <c r="U159" s="175">
        <f t="shared" si="3924"/>
        <v>1165</v>
      </c>
      <c r="V159" s="163" t="str">
        <f t="shared" si="3886"/>
        <v>1</v>
      </c>
      <c r="W159" s="164">
        <f t="shared" si="112"/>
        <v>1</v>
      </c>
      <c r="X159" s="165">
        <f t="shared" si="113"/>
        <v>0</v>
      </c>
      <c r="Y159" s="166"/>
      <c r="Z159" s="166"/>
      <c r="AA159" s="166"/>
      <c r="AB159" s="84"/>
      <c r="AC159" s="85"/>
      <c r="AD159" s="83" t="str">
        <f t="shared" si="114"/>
        <v>0</v>
      </c>
      <c r="AE159" s="167">
        <f t="shared" si="3307"/>
        <v>0</v>
      </c>
      <c r="AF159" s="168">
        <f t="shared" si="3308"/>
        <v>0</v>
      </c>
      <c r="AG159" s="168">
        <f t="shared" si="3309"/>
        <v>0</v>
      </c>
      <c r="AH159" s="168">
        <f t="shared" si="3310"/>
        <v>0</v>
      </c>
      <c r="AI159" s="168">
        <f t="shared" si="3311"/>
        <v>0</v>
      </c>
      <c r="AJ159" s="154">
        <f t="shared" ref="AJ159:AK159" si="3925">AJ158</f>
        <v>3</v>
      </c>
      <c r="AK159" s="173">
        <f t="shared" si="3925"/>
        <v>1166</v>
      </c>
      <c r="AL159" s="156" t="str">
        <f t="shared" si="3888"/>
        <v>1</v>
      </c>
      <c r="AM159" s="157">
        <f t="shared" si="122"/>
        <v>2</v>
      </c>
      <c r="AN159" s="158">
        <f t="shared" si="123"/>
        <v>0</v>
      </c>
      <c r="AO159" s="159"/>
      <c r="AP159" s="159"/>
      <c r="AQ159" s="159"/>
      <c r="AR159" s="78"/>
      <c r="AS159" s="79"/>
      <c r="AT159" s="77" t="str">
        <f t="shared" si="124"/>
        <v>0</v>
      </c>
      <c r="AU159" s="81">
        <f t="shared" si="3314"/>
        <v>0</v>
      </c>
      <c r="AV159" s="160">
        <f t="shared" si="3315"/>
        <v>0</v>
      </c>
      <c r="AW159" s="160">
        <f t="shared" si="3316"/>
        <v>0</v>
      </c>
      <c r="AX159" s="160">
        <f t="shared" si="3317"/>
        <v>0</v>
      </c>
      <c r="AY159" s="160">
        <f t="shared" si="3318"/>
        <v>0</v>
      </c>
      <c r="AZ159" s="161">
        <f t="shared" ref="AZ159:BA159" si="3926">AZ158</f>
        <v>4</v>
      </c>
      <c r="BA159" s="175">
        <f t="shared" si="3926"/>
        <v>1167</v>
      </c>
      <c r="BB159" s="163" t="str">
        <f t="shared" si="3890"/>
        <v>1</v>
      </c>
      <c r="BC159" s="164">
        <f t="shared" si="132"/>
        <v>4</v>
      </c>
      <c r="BD159" s="165">
        <f t="shared" si="133"/>
        <v>0</v>
      </c>
      <c r="BE159" s="166"/>
      <c r="BF159" s="166"/>
      <c r="BG159" s="166"/>
      <c r="BH159" s="84"/>
      <c r="BI159" s="85"/>
      <c r="BJ159" s="83" t="str">
        <f t="shared" si="134"/>
        <v>0</v>
      </c>
      <c r="BK159" s="167">
        <f t="shared" si="3321"/>
        <v>0</v>
      </c>
      <c r="BL159" s="168">
        <f t="shared" si="3322"/>
        <v>0</v>
      </c>
      <c r="BM159" s="168">
        <f t="shared" si="3323"/>
        <v>0</v>
      </c>
      <c r="BN159" s="168">
        <f t="shared" si="3324"/>
        <v>0</v>
      </c>
      <c r="BO159" s="168">
        <f t="shared" si="3325"/>
        <v>0</v>
      </c>
      <c r="BP159" s="154">
        <f t="shared" ref="BP159:BQ159" si="3927">BP158</f>
        <v>5</v>
      </c>
      <c r="BQ159" s="173">
        <f t="shared" si="3927"/>
        <v>1168</v>
      </c>
      <c r="BR159" s="156" t="str">
        <f t="shared" si="3892"/>
        <v>1</v>
      </c>
      <c r="BS159" s="157">
        <f t="shared" si="142"/>
        <v>4</v>
      </c>
      <c r="BT159" s="158">
        <f t="shared" si="143"/>
        <v>0</v>
      </c>
      <c r="BU159" s="159"/>
      <c r="BV159" s="159"/>
      <c r="BW159" s="159"/>
      <c r="BX159" s="78"/>
      <c r="BY159" s="79"/>
      <c r="BZ159" s="77" t="str">
        <f t="shared" si="144"/>
        <v>0</v>
      </c>
      <c r="CA159" s="81">
        <f t="shared" si="3328"/>
        <v>0</v>
      </c>
      <c r="CB159" s="160">
        <f t="shared" si="3329"/>
        <v>0</v>
      </c>
      <c r="CC159" s="160">
        <f t="shared" si="3330"/>
        <v>0</v>
      </c>
      <c r="CD159" s="160">
        <f t="shared" si="3331"/>
        <v>0</v>
      </c>
      <c r="CE159" s="160">
        <f t="shared" si="3332"/>
        <v>0</v>
      </c>
      <c r="CF159" s="161">
        <f t="shared" ref="CF159:CG159" si="3928">CF158</f>
        <v>6</v>
      </c>
      <c r="CG159" s="175">
        <f t="shared" si="3928"/>
        <v>1169</v>
      </c>
      <c r="CH159" s="163" t="str">
        <f t="shared" si="3894"/>
        <v>1</v>
      </c>
      <c r="CI159" s="164">
        <f t="shared" si="152"/>
        <v>2</v>
      </c>
      <c r="CJ159" s="165">
        <f t="shared" si="153"/>
        <v>0</v>
      </c>
      <c r="CK159" s="166"/>
      <c r="CL159" s="166"/>
      <c r="CM159" s="166"/>
      <c r="CN159" s="84"/>
      <c r="CO159" s="85"/>
      <c r="CP159" s="83" t="str">
        <f t="shared" si="154"/>
        <v>0</v>
      </c>
      <c r="CQ159" s="167">
        <f t="shared" si="3335"/>
        <v>0</v>
      </c>
      <c r="CR159" s="168">
        <f t="shared" si="3336"/>
        <v>0</v>
      </c>
      <c r="CS159" s="168">
        <f t="shared" si="3337"/>
        <v>0</v>
      </c>
      <c r="CT159" s="168">
        <f t="shared" si="3338"/>
        <v>0</v>
      </c>
      <c r="CU159" s="168">
        <f t="shared" si="3339"/>
        <v>0</v>
      </c>
      <c r="CV159" s="154">
        <f t="shared" ref="CV159:CW159" si="3929">CV158</f>
        <v>7</v>
      </c>
      <c r="CW159" s="173">
        <f t="shared" si="3929"/>
        <v>1170</v>
      </c>
      <c r="CX159" s="156" t="str">
        <f t="shared" si="3896"/>
        <v>1</v>
      </c>
      <c r="CY159" s="157">
        <f t="shared" si="162"/>
        <v>2</v>
      </c>
      <c r="CZ159" s="158">
        <f t="shared" si="163"/>
        <v>0</v>
      </c>
      <c r="DA159" s="159"/>
      <c r="DB159" s="159"/>
      <c r="DC159" s="159"/>
      <c r="DD159" s="78"/>
      <c r="DE159" s="79"/>
      <c r="DF159" s="77" t="str">
        <f t="shared" si="164"/>
        <v>0</v>
      </c>
      <c r="DG159" s="81">
        <f t="shared" si="3342"/>
        <v>0</v>
      </c>
      <c r="DH159" s="160">
        <f t="shared" si="3343"/>
        <v>0</v>
      </c>
      <c r="DI159" s="160">
        <f t="shared" si="3344"/>
        <v>0</v>
      </c>
      <c r="DJ159" s="160">
        <f t="shared" si="3345"/>
        <v>0</v>
      </c>
      <c r="DK159" s="160">
        <f t="shared" si="3346"/>
        <v>0</v>
      </c>
      <c r="DL159" s="161">
        <f t="shared" ref="DL159:DM159" si="3930">DL158</f>
        <v>8</v>
      </c>
      <c r="DM159" s="175">
        <f t="shared" si="3930"/>
        <v>1171</v>
      </c>
      <c r="DN159" s="163" t="str">
        <f t="shared" si="3898"/>
        <v>1</v>
      </c>
      <c r="DO159" s="164">
        <f t="shared" si="172"/>
        <v>2</v>
      </c>
      <c r="DP159" s="165">
        <f t="shared" si="173"/>
        <v>0</v>
      </c>
      <c r="DQ159" s="166"/>
      <c r="DR159" s="166"/>
      <c r="DS159" s="166"/>
      <c r="DT159" s="84"/>
      <c r="DU159" s="85"/>
      <c r="DV159" s="83" t="str">
        <f t="shared" si="174"/>
        <v>0</v>
      </c>
      <c r="DW159" s="167">
        <f t="shared" si="3349"/>
        <v>0</v>
      </c>
      <c r="DX159" s="168">
        <f t="shared" si="3350"/>
        <v>0</v>
      </c>
      <c r="DY159" s="168">
        <f t="shared" si="3351"/>
        <v>0</v>
      </c>
      <c r="DZ159" s="168">
        <f t="shared" si="3352"/>
        <v>0</v>
      </c>
      <c r="EA159" s="168">
        <f t="shared" si="3353"/>
        <v>0</v>
      </c>
      <c r="EB159" s="154">
        <f t="shared" ref="EB159:EC159" si="3931">EB158</f>
        <v>9</v>
      </c>
      <c r="EC159" s="173">
        <f t="shared" si="3931"/>
        <v>1172</v>
      </c>
      <c r="ED159" s="156" t="str">
        <f t="shared" si="3900"/>
        <v>1</v>
      </c>
      <c r="EE159" s="157">
        <f t="shared" si="182"/>
        <v>5</v>
      </c>
      <c r="EF159" s="169">
        <f t="shared" si="183"/>
        <v>0</v>
      </c>
      <c r="EG159" s="159"/>
      <c r="EH159" s="159"/>
      <c r="EI159" s="159"/>
      <c r="EJ159" s="78"/>
      <c r="EK159" s="79"/>
      <c r="EL159" s="77" t="str">
        <f t="shared" si="184"/>
        <v>0</v>
      </c>
      <c r="EM159" s="81">
        <f t="shared" si="3356"/>
        <v>0</v>
      </c>
      <c r="EN159" s="160">
        <f t="shared" si="3357"/>
        <v>0</v>
      </c>
      <c r="EO159" s="160">
        <f t="shared" si="3358"/>
        <v>0</v>
      </c>
      <c r="EP159" s="160">
        <f t="shared" si="3359"/>
        <v>0</v>
      </c>
      <c r="EQ159" s="160">
        <f t="shared" si="3360"/>
        <v>0</v>
      </c>
      <c r="ER159" s="161">
        <f t="shared" ref="ER159:ES159" si="3932">ER158</f>
        <v>10</v>
      </c>
      <c r="ES159" s="175">
        <f t="shared" si="3932"/>
        <v>1173</v>
      </c>
      <c r="ET159" s="163" t="str">
        <f t="shared" si="3902"/>
        <v>1</v>
      </c>
      <c r="EU159" s="164">
        <f t="shared" si="192"/>
        <v>19</v>
      </c>
      <c r="EV159" s="165">
        <f t="shared" si="193"/>
        <v>0</v>
      </c>
      <c r="EW159" s="166"/>
      <c r="EX159" s="166"/>
      <c r="EY159" s="166"/>
      <c r="EZ159" s="84"/>
      <c r="FA159" s="85"/>
      <c r="FB159" s="83" t="str">
        <f t="shared" si="194"/>
        <v>0</v>
      </c>
      <c r="FC159" s="167">
        <f t="shared" si="3363"/>
        <v>0</v>
      </c>
      <c r="FD159" s="168">
        <f t="shared" si="3364"/>
        <v>0</v>
      </c>
      <c r="FE159" s="168">
        <f t="shared" si="3365"/>
        <v>0</v>
      </c>
      <c r="FF159" s="168">
        <f t="shared" si="3366"/>
        <v>0</v>
      </c>
      <c r="FG159" s="168">
        <f t="shared" si="3367"/>
        <v>0</v>
      </c>
      <c r="FH159" s="154">
        <f t="shared" ref="FH159:FI159" si="3933">FH158</f>
        <v>11</v>
      </c>
      <c r="FI159" s="173">
        <f t="shared" si="3933"/>
        <v>1174</v>
      </c>
      <c r="FJ159" s="156" t="str">
        <f t="shared" si="3904"/>
        <v>1</v>
      </c>
      <c r="FK159" s="157">
        <f t="shared" si="202"/>
        <v>4</v>
      </c>
      <c r="FL159" s="158">
        <f t="shared" si="203"/>
        <v>0</v>
      </c>
      <c r="FM159" s="159"/>
      <c r="FN159" s="159"/>
      <c r="FO159" s="159"/>
      <c r="FP159" s="78"/>
      <c r="FQ159" s="79"/>
      <c r="FR159" s="77" t="str">
        <f t="shared" si="204"/>
        <v>0</v>
      </c>
      <c r="FS159" s="81">
        <f t="shared" si="3370"/>
        <v>0</v>
      </c>
      <c r="FT159" s="160">
        <f t="shared" si="3371"/>
        <v>0</v>
      </c>
      <c r="FU159" s="160">
        <f t="shared" si="3372"/>
        <v>0</v>
      </c>
      <c r="FV159" s="160">
        <f t="shared" si="3373"/>
        <v>0</v>
      </c>
      <c r="FW159" s="160">
        <f t="shared" si="3374"/>
        <v>0</v>
      </c>
      <c r="FX159" s="161">
        <f t="shared" ref="FX159:FY159" si="3934">FX158</f>
        <v>12</v>
      </c>
      <c r="FY159" s="175">
        <f t="shared" si="3934"/>
        <v>1175</v>
      </c>
      <c r="FZ159" s="163" t="str">
        <f t="shared" si="3906"/>
        <v>1</v>
      </c>
      <c r="GA159" s="164">
        <f t="shared" si="212"/>
        <v>2</v>
      </c>
      <c r="GB159" s="165">
        <f t="shared" si="213"/>
        <v>0</v>
      </c>
      <c r="GC159" s="166"/>
      <c r="GD159" s="166"/>
      <c r="GE159" s="166"/>
      <c r="GF159" s="84"/>
      <c r="GG159" s="85"/>
      <c r="GH159" s="83" t="str">
        <f t="shared" si="214"/>
        <v>0</v>
      </c>
      <c r="GI159" s="167">
        <f t="shared" si="3377"/>
        <v>0</v>
      </c>
      <c r="GJ159" s="168">
        <f t="shared" si="3378"/>
        <v>0</v>
      </c>
      <c r="GK159" s="168">
        <f t="shared" si="3379"/>
        <v>0</v>
      </c>
      <c r="GL159" s="168">
        <f t="shared" si="3380"/>
        <v>0</v>
      </c>
      <c r="GM159" s="168">
        <f t="shared" si="3381"/>
        <v>0</v>
      </c>
      <c r="GN159" s="154">
        <f t="shared" ref="GN159:GO159" si="3935">GN158</f>
        <v>13</v>
      </c>
      <c r="GO159" s="173">
        <f t="shared" si="3935"/>
        <v>1176</v>
      </c>
      <c r="GP159" s="156" t="str">
        <f t="shared" si="3908"/>
        <v>1</v>
      </c>
      <c r="GQ159" s="157">
        <f t="shared" si="222"/>
        <v>3</v>
      </c>
      <c r="GR159" s="158">
        <f t="shared" si="223"/>
        <v>0</v>
      </c>
      <c r="GS159" s="159"/>
      <c r="GT159" s="159"/>
      <c r="GU159" s="159"/>
      <c r="GV159" s="78"/>
      <c r="GW159" s="79"/>
      <c r="GX159" s="77" t="str">
        <f t="shared" si="224"/>
        <v>0</v>
      </c>
      <c r="GY159" s="81">
        <f t="shared" si="3384"/>
        <v>0</v>
      </c>
      <c r="GZ159" s="160">
        <f t="shared" si="3385"/>
        <v>0</v>
      </c>
      <c r="HA159" s="160">
        <f t="shared" si="3386"/>
        <v>0</v>
      </c>
      <c r="HB159" s="160">
        <f t="shared" si="3387"/>
        <v>0</v>
      </c>
      <c r="HC159" s="160">
        <f t="shared" si="3388"/>
        <v>0</v>
      </c>
      <c r="HD159" s="161">
        <f t="shared" ref="HD159:HE159" si="3936">HD158</f>
        <v>14</v>
      </c>
      <c r="HE159" s="175">
        <f t="shared" si="3936"/>
        <v>1177</v>
      </c>
      <c r="HF159" s="163" t="str">
        <f t="shared" si="3910"/>
        <v>1</v>
      </c>
      <c r="HG159" s="164">
        <f t="shared" si="232"/>
        <v>5</v>
      </c>
      <c r="HH159" s="165">
        <f t="shared" si="233"/>
        <v>0</v>
      </c>
      <c r="HI159" s="166"/>
      <c r="HJ159" s="166"/>
      <c r="HK159" s="166"/>
      <c r="HL159" s="84"/>
      <c r="HM159" s="85"/>
      <c r="HN159" s="83" t="str">
        <f t="shared" si="234"/>
        <v>0</v>
      </c>
      <c r="HO159" s="167">
        <f t="shared" si="3391"/>
        <v>0</v>
      </c>
      <c r="HP159" s="168">
        <f t="shared" si="3392"/>
        <v>0</v>
      </c>
      <c r="HQ159" s="168">
        <f t="shared" si="3393"/>
        <v>0</v>
      </c>
      <c r="HR159" s="168">
        <f t="shared" si="3394"/>
        <v>0</v>
      </c>
      <c r="HS159" s="168">
        <f t="shared" si="3395"/>
        <v>0</v>
      </c>
      <c r="HT159" s="154">
        <f t="shared" ref="HT159:HU159" si="3937">HT158</f>
        <v>15</v>
      </c>
      <c r="HU159" s="173">
        <f t="shared" si="3937"/>
        <v>1178</v>
      </c>
      <c r="HV159" s="156" t="str">
        <f t="shared" si="3912"/>
        <v>1</v>
      </c>
      <c r="HW159" s="157" t="str">
        <f t="shared" si="242"/>
        <v/>
      </c>
      <c r="HX159" s="169">
        <f t="shared" si="243"/>
        <v>0</v>
      </c>
      <c r="HY159" s="159"/>
      <c r="HZ159" s="159"/>
      <c r="IA159" s="159"/>
      <c r="IB159" s="160"/>
      <c r="IC159" s="160"/>
      <c r="ID159" s="160" t="str">
        <f t="shared" si="244"/>
        <v>0</v>
      </c>
      <c r="IE159" s="160">
        <f t="shared" si="3398"/>
        <v>0</v>
      </c>
      <c r="IF159" s="160">
        <f t="shared" si="3399"/>
        <v>0</v>
      </c>
      <c r="IG159" s="160">
        <f t="shared" si="3400"/>
        <v>0</v>
      </c>
      <c r="IH159" s="160">
        <f t="shared" si="3401"/>
        <v>0</v>
      </c>
      <c r="II159" s="160">
        <f t="shared" si="3402"/>
        <v>0</v>
      </c>
      <c r="IJ159" s="161">
        <f t="shared" ref="IJ159:IK159" si="3938">IJ158</f>
        <v>16</v>
      </c>
      <c r="IK159" s="175">
        <f t="shared" si="3938"/>
        <v>1179</v>
      </c>
      <c r="IL159" s="163" t="str">
        <f t="shared" si="3914"/>
        <v>1</v>
      </c>
      <c r="IM159" s="164" t="str">
        <f t="shared" si="252"/>
        <v/>
      </c>
      <c r="IN159" s="165">
        <f t="shared" si="253"/>
        <v>0</v>
      </c>
      <c r="IO159" s="166"/>
      <c r="IP159" s="166"/>
      <c r="IQ159" s="166"/>
      <c r="IR159" s="168"/>
      <c r="IS159" s="168"/>
      <c r="IT159" s="170" t="str">
        <f t="shared" si="254"/>
        <v>0</v>
      </c>
      <c r="IU159" s="170">
        <f t="shared" si="3405"/>
        <v>0</v>
      </c>
      <c r="IV159" s="168">
        <f t="shared" si="3406"/>
        <v>0</v>
      </c>
      <c r="IW159" s="168">
        <f t="shared" si="3407"/>
        <v>0</v>
      </c>
      <c r="IX159" s="168">
        <f t="shared" si="3408"/>
        <v>0</v>
      </c>
      <c r="IY159" s="168">
        <f t="shared" si="3409"/>
        <v>0</v>
      </c>
      <c r="IZ159" s="154">
        <f t="shared" ref="IZ159:JA159" si="3939">IZ158</f>
        <v>17</v>
      </c>
      <c r="JA159" s="173">
        <f t="shared" si="3939"/>
        <v>1180</v>
      </c>
      <c r="JB159" s="156" t="str">
        <f t="shared" si="3916"/>
        <v>1</v>
      </c>
      <c r="JC159" s="157" t="str">
        <f t="shared" si="262"/>
        <v/>
      </c>
      <c r="JD159" s="158">
        <f t="shared" si="263"/>
        <v>0</v>
      </c>
      <c r="JE159" s="159"/>
      <c r="JF159" s="159"/>
      <c r="JG159" s="159"/>
      <c r="JH159" s="160"/>
      <c r="JI159" s="160"/>
      <c r="JJ159" s="171" t="str">
        <f t="shared" si="264"/>
        <v>0</v>
      </c>
      <c r="JK159" s="171">
        <f t="shared" si="3412"/>
        <v>0</v>
      </c>
      <c r="JL159" s="160">
        <f t="shared" si="3413"/>
        <v>0</v>
      </c>
      <c r="JM159" s="160">
        <f t="shared" si="3414"/>
        <v>0</v>
      </c>
      <c r="JN159" s="160">
        <f t="shared" si="3415"/>
        <v>0</v>
      </c>
      <c r="JO159" s="160">
        <f t="shared" si="3416"/>
        <v>0</v>
      </c>
      <c r="JP159" s="161">
        <f t="shared" ref="JP159:JQ159" si="3940">JP158</f>
        <v>18</v>
      </c>
      <c r="JQ159" s="175">
        <f t="shared" si="3940"/>
        <v>1181</v>
      </c>
      <c r="JR159" s="163" t="str">
        <f t="shared" si="3918"/>
        <v>1</v>
      </c>
      <c r="JS159" s="164" t="str">
        <f t="shared" si="272"/>
        <v/>
      </c>
      <c r="JT159" s="165">
        <f t="shared" si="273"/>
        <v>0</v>
      </c>
      <c r="JU159" s="166"/>
      <c r="JV159" s="166"/>
      <c r="JW159" s="166"/>
      <c r="JX159" s="168"/>
      <c r="JY159" s="168"/>
      <c r="JZ159" s="170" t="str">
        <f t="shared" si="274"/>
        <v>0</v>
      </c>
      <c r="KA159" s="170">
        <f t="shared" si="3419"/>
        <v>0</v>
      </c>
      <c r="KB159" s="168">
        <f t="shared" si="3420"/>
        <v>0</v>
      </c>
      <c r="KC159" s="168">
        <f t="shared" si="3421"/>
        <v>0</v>
      </c>
      <c r="KD159" s="168">
        <f t="shared" si="3422"/>
        <v>0</v>
      </c>
      <c r="KE159" s="168">
        <f t="shared" si="3423"/>
        <v>0</v>
      </c>
      <c r="KF159" s="154">
        <f t="shared" ref="KF159:KG159" si="3941">KF158</f>
        <v>19</v>
      </c>
      <c r="KG159" s="173">
        <f t="shared" si="3941"/>
        <v>1182</v>
      </c>
      <c r="KH159" s="156" t="str">
        <f t="shared" si="3920"/>
        <v>1</v>
      </c>
      <c r="KI159" s="157" t="str">
        <f t="shared" si="282"/>
        <v/>
      </c>
      <c r="KJ159" s="158">
        <f t="shared" si="283"/>
        <v>0</v>
      </c>
      <c r="KK159" s="159"/>
      <c r="KL159" s="159"/>
      <c r="KM159" s="159"/>
      <c r="KN159" s="160"/>
      <c r="KO159" s="160"/>
      <c r="KP159" s="171" t="str">
        <f t="shared" si="284"/>
        <v>0</v>
      </c>
      <c r="KQ159" s="171">
        <f t="shared" si="3426"/>
        <v>0</v>
      </c>
      <c r="KR159" s="160">
        <f t="shared" si="3427"/>
        <v>0</v>
      </c>
      <c r="KS159" s="160">
        <f t="shared" si="3428"/>
        <v>0</v>
      </c>
      <c r="KT159" s="160">
        <f t="shared" si="3429"/>
        <v>0</v>
      </c>
      <c r="KU159" s="160">
        <f t="shared" si="3430"/>
        <v>0</v>
      </c>
      <c r="KV159" s="161">
        <f t="shared" ref="KV159:KW159" si="3942">KV158</f>
        <v>20</v>
      </c>
      <c r="KW159" s="175">
        <f t="shared" si="3942"/>
        <v>1183</v>
      </c>
      <c r="KX159" s="163" t="str">
        <f t="shared" si="3922"/>
        <v>1</v>
      </c>
      <c r="KY159" s="164" t="str">
        <f t="shared" si="292"/>
        <v/>
      </c>
      <c r="KZ159" s="165">
        <f t="shared" si="293"/>
        <v>0</v>
      </c>
      <c r="LA159" s="166"/>
      <c r="LB159" s="166"/>
      <c r="LC159" s="166"/>
      <c r="LD159" s="168"/>
      <c r="LE159" s="168"/>
      <c r="LF159" s="170" t="str">
        <f t="shared" si="294"/>
        <v>0</v>
      </c>
      <c r="LG159" s="170">
        <f t="shared" si="3433"/>
        <v>0</v>
      </c>
      <c r="LH159" s="168">
        <f t="shared" si="3434"/>
        <v>0</v>
      </c>
      <c r="LI159" s="168">
        <f t="shared" si="3435"/>
        <v>0</v>
      </c>
      <c r="LJ159" s="168">
        <f t="shared" si="3436"/>
        <v>0</v>
      </c>
      <c r="LK159" s="168">
        <f t="shared" si="3437"/>
        <v>0</v>
      </c>
      <c r="LL159" s="172"/>
      <c r="LM159" s="172"/>
      <c r="LN159" s="168" t="str">
        <f t="shared" si="3438"/>
        <v>#REF!</v>
      </c>
      <c r="LO159" s="168" t="str">
        <f t="shared" si="3439"/>
        <v>#REF!</v>
      </c>
      <c r="LP159" s="168" t="str">
        <f t="shared" si="3440"/>
        <v>#REF!</v>
      </c>
      <c r="LQ159" s="168" t="str">
        <f t="shared" si="3441"/>
        <v>#REF!</v>
      </c>
    </row>
    <row r="160" ht="15.75" customHeight="1">
      <c r="A160" s="151">
        <v>46261.0</v>
      </c>
      <c r="B160" s="152" t="s">
        <v>28</v>
      </c>
      <c r="C160" s="153">
        <f t="shared" si="99"/>
        <v>0</v>
      </c>
      <c r="D160" s="154">
        <f t="shared" ref="D160:E160" si="3943">D159</f>
        <v>1</v>
      </c>
      <c r="E160" s="173">
        <f t="shared" si="3943"/>
        <v>1164</v>
      </c>
      <c r="F160" s="156" t="str">
        <f t="shared" si="3884"/>
        <v>1</v>
      </c>
      <c r="G160" s="157">
        <f t="shared" si="102"/>
        <v>1</v>
      </c>
      <c r="H160" s="158">
        <f t="shared" si="103"/>
        <v>0</v>
      </c>
      <c r="I160" s="159"/>
      <c r="J160" s="159"/>
      <c r="K160" s="159"/>
      <c r="L160" s="78"/>
      <c r="M160" s="79"/>
      <c r="N160" s="77" t="str">
        <f t="shared" si="104"/>
        <v>0</v>
      </c>
      <c r="O160" s="81">
        <f t="shared" si="3300"/>
        <v>0</v>
      </c>
      <c r="P160" s="160">
        <f t="shared" si="3301"/>
        <v>0</v>
      </c>
      <c r="Q160" s="160">
        <f t="shared" si="3302"/>
        <v>0</v>
      </c>
      <c r="R160" s="160">
        <f t="shared" si="3303"/>
        <v>0</v>
      </c>
      <c r="S160" s="160">
        <f t="shared" si="3304"/>
        <v>0</v>
      </c>
      <c r="T160" s="161">
        <f t="shared" ref="T160:U160" si="3944">T159</f>
        <v>2</v>
      </c>
      <c r="U160" s="175">
        <f t="shared" si="3944"/>
        <v>1165</v>
      </c>
      <c r="V160" s="163" t="str">
        <f t="shared" si="3886"/>
        <v>1</v>
      </c>
      <c r="W160" s="164">
        <f t="shared" si="112"/>
        <v>1</v>
      </c>
      <c r="X160" s="165">
        <f t="shared" si="113"/>
        <v>0</v>
      </c>
      <c r="Y160" s="166"/>
      <c r="Z160" s="166"/>
      <c r="AA160" s="166"/>
      <c r="AB160" s="84"/>
      <c r="AC160" s="85"/>
      <c r="AD160" s="83" t="str">
        <f t="shared" si="114"/>
        <v>0</v>
      </c>
      <c r="AE160" s="167">
        <f t="shared" si="3307"/>
        <v>0</v>
      </c>
      <c r="AF160" s="168">
        <f t="shared" si="3308"/>
        <v>0</v>
      </c>
      <c r="AG160" s="168">
        <f t="shared" si="3309"/>
        <v>0</v>
      </c>
      <c r="AH160" s="168">
        <f t="shared" si="3310"/>
        <v>0</v>
      </c>
      <c r="AI160" s="168">
        <f t="shared" si="3311"/>
        <v>0</v>
      </c>
      <c r="AJ160" s="154">
        <f t="shared" ref="AJ160:AK160" si="3945">AJ159</f>
        <v>3</v>
      </c>
      <c r="AK160" s="173">
        <f t="shared" si="3945"/>
        <v>1166</v>
      </c>
      <c r="AL160" s="156" t="str">
        <f t="shared" si="3888"/>
        <v>1</v>
      </c>
      <c r="AM160" s="157">
        <f t="shared" si="122"/>
        <v>2</v>
      </c>
      <c r="AN160" s="158">
        <f t="shared" si="123"/>
        <v>0</v>
      </c>
      <c r="AO160" s="159"/>
      <c r="AP160" s="159"/>
      <c r="AQ160" s="159"/>
      <c r="AR160" s="78"/>
      <c r="AS160" s="79"/>
      <c r="AT160" s="77" t="str">
        <f t="shared" si="124"/>
        <v>0</v>
      </c>
      <c r="AU160" s="81">
        <f t="shared" si="3314"/>
        <v>0</v>
      </c>
      <c r="AV160" s="160">
        <f t="shared" si="3315"/>
        <v>0</v>
      </c>
      <c r="AW160" s="160">
        <f t="shared" si="3316"/>
        <v>0</v>
      </c>
      <c r="AX160" s="160">
        <f t="shared" si="3317"/>
        <v>0</v>
      </c>
      <c r="AY160" s="160">
        <f t="shared" si="3318"/>
        <v>0</v>
      </c>
      <c r="AZ160" s="161">
        <f t="shared" ref="AZ160:BA160" si="3946">AZ159</f>
        <v>4</v>
      </c>
      <c r="BA160" s="175">
        <f t="shared" si="3946"/>
        <v>1167</v>
      </c>
      <c r="BB160" s="163" t="str">
        <f t="shared" si="3890"/>
        <v>1</v>
      </c>
      <c r="BC160" s="164">
        <f t="shared" si="132"/>
        <v>4</v>
      </c>
      <c r="BD160" s="165">
        <f t="shared" si="133"/>
        <v>0</v>
      </c>
      <c r="BE160" s="166"/>
      <c r="BF160" s="166"/>
      <c r="BG160" s="166"/>
      <c r="BH160" s="84"/>
      <c r="BI160" s="85"/>
      <c r="BJ160" s="83" t="str">
        <f t="shared" si="134"/>
        <v>0</v>
      </c>
      <c r="BK160" s="167">
        <f t="shared" si="3321"/>
        <v>0</v>
      </c>
      <c r="BL160" s="168">
        <f t="shared" si="3322"/>
        <v>0</v>
      </c>
      <c r="BM160" s="168">
        <f t="shared" si="3323"/>
        <v>0</v>
      </c>
      <c r="BN160" s="168">
        <f t="shared" si="3324"/>
        <v>0</v>
      </c>
      <c r="BO160" s="168">
        <f t="shared" si="3325"/>
        <v>0</v>
      </c>
      <c r="BP160" s="154">
        <f t="shared" ref="BP160:BQ160" si="3947">BP159</f>
        <v>5</v>
      </c>
      <c r="BQ160" s="173">
        <f t="shared" si="3947"/>
        <v>1168</v>
      </c>
      <c r="BR160" s="156" t="str">
        <f t="shared" si="3892"/>
        <v>1</v>
      </c>
      <c r="BS160" s="157">
        <f t="shared" si="142"/>
        <v>4</v>
      </c>
      <c r="BT160" s="158">
        <f t="shared" si="143"/>
        <v>0</v>
      </c>
      <c r="BU160" s="159"/>
      <c r="BV160" s="159"/>
      <c r="BW160" s="159"/>
      <c r="BX160" s="78"/>
      <c r="BY160" s="79"/>
      <c r="BZ160" s="77" t="str">
        <f t="shared" si="144"/>
        <v>0</v>
      </c>
      <c r="CA160" s="81">
        <f t="shared" si="3328"/>
        <v>0</v>
      </c>
      <c r="CB160" s="160">
        <f t="shared" si="3329"/>
        <v>0</v>
      </c>
      <c r="CC160" s="160">
        <f t="shared" si="3330"/>
        <v>0</v>
      </c>
      <c r="CD160" s="160">
        <f t="shared" si="3331"/>
        <v>0</v>
      </c>
      <c r="CE160" s="160">
        <f t="shared" si="3332"/>
        <v>0</v>
      </c>
      <c r="CF160" s="161">
        <f t="shared" ref="CF160:CG160" si="3948">CF159</f>
        <v>6</v>
      </c>
      <c r="CG160" s="175">
        <f t="shared" si="3948"/>
        <v>1169</v>
      </c>
      <c r="CH160" s="163" t="str">
        <f t="shared" si="3894"/>
        <v>1</v>
      </c>
      <c r="CI160" s="164">
        <f t="shared" si="152"/>
        <v>2</v>
      </c>
      <c r="CJ160" s="165">
        <f t="shared" si="153"/>
        <v>0</v>
      </c>
      <c r="CK160" s="166"/>
      <c r="CL160" s="166"/>
      <c r="CM160" s="166"/>
      <c r="CN160" s="84"/>
      <c r="CO160" s="85"/>
      <c r="CP160" s="83" t="str">
        <f t="shared" si="154"/>
        <v>0</v>
      </c>
      <c r="CQ160" s="167">
        <f t="shared" si="3335"/>
        <v>0</v>
      </c>
      <c r="CR160" s="168">
        <f t="shared" si="3336"/>
        <v>0</v>
      </c>
      <c r="CS160" s="168">
        <f t="shared" si="3337"/>
        <v>0</v>
      </c>
      <c r="CT160" s="168">
        <f t="shared" si="3338"/>
        <v>0</v>
      </c>
      <c r="CU160" s="168">
        <f t="shared" si="3339"/>
        <v>0</v>
      </c>
      <c r="CV160" s="154">
        <f t="shared" ref="CV160:CW160" si="3949">CV159</f>
        <v>7</v>
      </c>
      <c r="CW160" s="173">
        <f t="shared" si="3949"/>
        <v>1170</v>
      </c>
      <c r="CX160" s="156" t="str">
        <f t="shared" si="3896"/>
        <v>1</v>
      </c>
      <c r="CY160" s="157">
        <f t="shared" si="162"/>
        <v>2</v>
      </c>
      <c r="CZ160" s="158">
        <f t="shared" si="163"/>
        <v>0</v>
      </c>
      <c r="DA160" s="159"/>
      <c r="DB160" s="159"/>
      <c r="DC160" s="159"/>
      <c r="DD160" s="78"/>
      <c r="DE160" s="79"/>
      <c r="DF160" s="77" t="str">
        <f t="shared" si="164"/>
        <v>0</v>
      </c>
      <c r="DG160" s="81">
        <f t="shared" si="3342"/>
        <v>0</v>
      </c>
      <c r="DH160" s="160">
        <f t="shared" si="3343"/>
        <v>0</v>
      </c>
      <c r="DI160" s="160">
        <f t="shared" si="3344"/>
        <v>0</v>
      </c>
      <c r="DJ160" s="160">
        <f t="shared" si="3345"/>
        <v>0</v>
      </c>
      <c r="DK160" s="160">
        <f t="shared" si="3346"/>
        <v>0</v>
      </c>
      <c r="DL160" s="161">
        <f t="shared" ref="DL160:DM160" si="3950">DL159</f>
        <v>8</v>
      </c>
      <c r="DM160" s="175">
        <f t="shared" si="3950"/>
        <v>1171</v>
      </c>
      <c r="DN160" s="163" t="str">
        <f t="shared" si="3898"/>
        <v>1</v>
      </c>
      <c r="DO160" s="164">
        <f t="shared" si="172"/>
        <v>2</v>
      </c>
      <c r="DP160" s="165">
        <f t="shared" si="173"/>
        <v>0</v>
      </c>
      <c r="DQ160" s="166"/>
      <c r="DR160" s="166"/>
      <c r="DS160" s="166"/>
      <c r="DT160" s="84"/>
      <c r="DU160" s="85"/>
      <c r="DV160" s="83" t="str">
        <f t="shared" si="174"/>
        <v>0</v>
      </c>
      <c r="DW160" s="167">
        <f t="shared" si="3349"/>
        <v>0</v>
      </c>
      <c r="DX160" s="168">
        <f t="shared" si="3350"/>
        <v>0</v>
      </c>
      <c r="DY160" s="168">
        <f t="shared" si="3351"/>
        <v>0</v>
      </c>
      <c r="DZ160" s="168">
        <f t="shared" si="3352"/>
        <v>0</v>
      </c>
      <c r="EA160" s="168">
        <f t="shared" si="3353"/>
        <v>0</v>
      </c>
      <c r="EB160" s="154">
        <f t="shared" ref="EB160:EC160" si="3951">EB159</f>
        <v>9</v>
      </c>
      <c r="EC160" s="173">
        <f t="shared" si="3951"/>
        <v>1172</v>
      </c>
      <c r="ED160" s="156" t="str">
        <f t="shared" si="3900"/>
        <v>1</v>
      </c>
      <c r="EE160" s="157">
        <f t="shared" si="182"/>
        <v>5</v>
      </c>
      <c r="EF160" s="169">
        <f t="shared" si="183"/>
        <v>0</v>
      </c>
      <c r="EG160" s="159"/>
      <c r="EH160" s="159"/>
      <c r="EI160" s="159"/>
      <c r="EJ160" s="78"/>
      <c r="EK160" s="79"/>
      <c r="EL160" s="77" t="str">
        <f t="shared" si="184"/>
        <v>0</v>
      </c>
      <c r="EM160" s="81">
        <f t="shared" si="3356"/>
        <v>0</v>
      </c>
      <c r="EN160" s="160">
        <f t="shared" si="3357"/>
        <v>0</v>
      </c>
      <c r="EO160" s="160">
        <f t="shared" si="3358"/>
        <v>0</v>
      </c>
      <c r="EP160" s="160">
        <f t="shared" si="3359"/>
        <v>0</v>
      </c>
      <c r="EQ160" s="160">
        <f t="shared" si="3360"/>
        <v>0</v>
      </c>
      <c r="ER160" s="161">
        <f t="shared" ref="ER160:ES160" si="3952">ER159</f>
        <v>10</v>
      </c>
      <c r="ES160" s="175">
        <f t="shared" si="3952"/>
        <v>1173</v>
      </c>
      <c r="ET160" s="163" t="str">
        <f t="shared" si="3902"/>
        <v>1</v>
      </c>
      <c r="EU160" s="164">
        <f t="shared" si="192"/>
        <v>19</v>
      </c>
      <c r="EV160" s="165">
        <f t="shared" si="193"/>
        <v>0</v>
      </c>
      <c r="EW160" s="166"/>
      <c r="EX160" s="166"/>
      <c r="EY160" s="166"/>
      <c r="EZ160" s="84"/>
      <c r="FA160" s="85"/>
      <c r="FB160" s="83" t="str">
        <f t="shared" si="194"/>
        <v>0</v>
      </c>
      <c r="FC160" s="167">
        <f t="shared" si="3363"/>
        <v>0</v>
      </c>
      <c r="FD160" s="168">
        <f t="shared" si="3364"/>
        <v>0</v>
      </c>
      <c r="FE160" s="168">
        <f t="shared" si="3365"/>
        <v>0</v>
      </c>
      <c r="FF160" s="168">
        <f t="shared" si="3366"/>
        <v>0</v>
      </c>
      <c r="FG160" s="168">
        <f t="shared" si="3367"/>
        <v>0</v>
      </c>
      <c r="FH160" s="154">
        <f t="shared" ref="FH160:FI160" si="3953">FH159</f>
        <v>11</v>
      </c>
      <c r="FI160" s="173">
        <f t="shared" si="3953"/>
        <v>1174</v>
      </c>
      <c r="FJ160" s="156" t="str">
        <f t="shared" si="3904"/>
        <v>1</v>
      </c>
      <c r="FK160" s="157">
        <f t="shared" si="202"/>
        <v>4</v>
      </c>
      <c r="FL160" s="158">
        <f t="shared" si="203"/>
        <v>0</v>
      </c>
      <c r="FM160" s="159"/>
      <c r="FN160" s="159"/>
      <c r="FO160" s="159"/>
      <c r="FP160" s="78"/>
      <c r="FQ160" s="79"/>
      <c r="FR160" s="77" t="str">
        <f t="shared" si="204"/>
        <v>0</v>
      </c>
      <c r="FS160" s="81">
        <f t="shared" si="3370"/>
        <v>0</v>
      </c>
      <c r="FT160" s="160">
        <f t="shared" si="3371"/>
        <v>0</v>
      </c>
      <c r="FU160" s="160">
        <f t="shared" si="3372"/>
        <v>0</v>
      </c>
      <c r="FV160" s="160">
        <f t="shared" si="3373"/>
        <v>0</v>
      </c>
      <c r="FW160" s="160">
        <f t="shared" si="3374"/>
        <v>0</v>
      </c>
      <c r="FX160" s="161">
        <f t="shared" ref="FX160:FY160" si="3954">FX159</f>
        <v>12</v>
      </c>
      <c r="FY160" s="175">
        <f t="shared" si="3954"/>
        <v>1175</v>
      </c>
      <c r="FZ160" s="163" t="str">
        <f t="shared" si="3906"/>
        <v>1</v>
      </c>
      <c r="GA160" s="164">
        <f t="shared" si="212"/>
        <v>2</v>
      </c>
      <c r="GB160" s="165">
        <f t="shared" si="213"/>
        <v>0</v>
      </c>
      <c r="GC160" s="166"/>
      <c r="GD160" s="166"/>
      <c r="GE160" s="166"/>
      <c r="GF160" s="84"/>
      <c r="GG160" s="85"/>
      <c r="GH160" s="83" t="str">
        <f t="shared" si="214"/>
        <v>0</v>
      </c>
      <c r="GI160" s="167">
        <f t="shared" si="3377"/>
        <v>0</v>
      </c>
      <c r="GJ160" s="168">
        <f t="shared" si="3378"/>
        <v>0</v>
      </c>
      <c r="GK160" s="168">
        <f t="shared" si="3379"/>
        <v>0</v>
      </c>
      <c r="GL160" s="168">
        <f t="shared" si="3380"/>
        <v>0</v>
      </c>
      <c r="GM160" s="168">
        <f t="shared" si="3381"/>
        <v>0</v>
      </c>
      <c r="GN160" s="154">
        <f t="shared" ref="GN160:GO160" si="3955">GN159</f>
        <v>13</v>
      </c>
      <c r="GO160" s="173">
        <f t="shared" si="3955"/>
        <v>1176</v>
      </c>
      <c r="GP160" s="156" t="str">
        <f t="shared" si="3908"/>
        <v>1</v>
      </c>
      <c r="GQ160" s="157">
        <f t="shared" si="222"/>
        <v>3</v>
      </c>
      <c r="GR160" s="158">
        <f t="shared" si="223"/>
        <v>0</v>
      </c>
      <c r="GS160" s="159"/>
      <c r="GT160" s="159"/>
      <c r="GU160" s="159"/>
      <c r="GV160" s="78"/>
      <c r="GW160" s="79"/>
      <c r="GX160" s="77" t="str">
        <f t="shared" si="224"/>
        <v>0</v>
      </c>
      <c r="GY160" s="81">
        <f t="shared" si="3384"/>
        <v>0</v>
      </c>
      <c r="GZ160" s="160">
        <f t="shared" si="3385"/>
        <v>0</v>
      </c>
      <c r="HA160" s="160">
        <f t="shared" si="3386"/>
        <v>0</v>
      </c>
      <c r="HB160" s="160">
        <f t="shared" si="3387"/>
        <v>0</v>
      </c>
      <c r="HC160" s="160">
        <f t="shared" si="3388"/>
        <v>0</v>
      </c>
      <c r="HD160" s="161">
        <f t="shared" ref="HD160:HE160" si="3956">HD159</f>
        <v>14</v>
      </c>
      <c r="HE160" s="175">
        <f t="shared" si="3956"/>
        <v>1177</v>
      </c>
      <c r="HF160" s="163" t="str">
        <f t="shared" si="3910"/>
        <v>1</v>
      </c>
      <c r="HG160" s="164">
        <f t="shared" si="232"/>
        <v>5</v>
      </c>
      <c r="HH160" s="165">
        <f t="shared" si="233"/>
        <v>0</v>
      </c>
      <c r="HI160" s="166"/>
      <c r="HJ160" s="166"/>
      <c r="HK160" s="166"/>
      <c r="HL160" s="84"/>
      <c r="HM160" s="85"/>
      <c r="HN160" s="83" t="str">
        <f t="shared" si="234"/>
        <v>0</v>
      </c>
      <c r="HO160" s="167">
        <f t="shared" si="3391"/>
        <v>0</v>
      </c>
      <c r="HP160" s="168">
        <f t="shared" si="3392"/>
        <v>0</v>
      </c>
      <c r="HQ160" s="168">
        <f t="shared" si="3393"/>
        <v>0</v>
      </c>
      <c r="HR160" s="168">
        <f t="shared" si="3394"/>
        <v>0</v>
      </c>
      <c r="HS160" s="168">
        <f t="shared" si="3395"/>
        <v>0</v>
      </c>
      <c r="HT160" s="154">
        <f t="shared" ref="HT160:HU160" si="3957">HT159</f>
        <v>15</v>
      </c>
      <c r="HU160" s="173">
        <f t="shared" si="3957"/>
        <v>1178</v>
      </c>
      <c r="HV160" s="156" t="str">
        <f t="shared" si="3912"/>
        <v>1</v>
      </c>
      <c r="HW160" s="157" t="str">
        <f t="shared" si="242"/>
        <v/>
      </c>
      <c r="HX160" s="169">
        <f t="shared" si="243"/>
        <v>0</v>
      </c>
      <c r="HY160" s="159"/>
      <c r="HZ160" s="159"/>
      <c r="IA160" s="159"/>
      <c r="IB160" s="160"/>
      <c r="IC160" s="160"/>
      <c r="ID160" s="160" t="str">
        <f t="shared" si="244"/>
        <v>0</v>
      </c>
      <c r="IE160" s="160">
        <f t="shared" si="3398"/>
        <v>0</v>
      </c>
      <c r="IF160" s="160">
        <f t="shared" si="3399"/>
        <v>0</v>
      </c>
      <c r="IG160" s="160">
        <f t="shared" si="3400"/>
        <v>0</v>
      </c>
      <c r="IH160" s="160">
        <f t="shared" si="3401"/>
        <v>0</v>
      </c>
      <c r="II160" s="160">
        <f t="shared" si="3402"/>
        <v>0</v>
      </c>
      <c r="IJ160" s="161">
        <f t="shared" ref="IJ160:IK160" si="3958">IJ159</f>
        <v>16</v>
      </c>
      <c r="IK160" s="175">
        <f t="shared" si="3958"/>
        <v>1179</v>
      </c>
      <c r="IL160" s="163" t="str">
        <f t="shared" si="3914"/>
        <v>1</v>
      </c>
      <c r="IM160" s="164" t="str">
        <f t="shared" si="252"/>
        <v/>
      </c>
      <c r="IN160" s="165">
        <f t="shared" si="253"/>
        <v>0</v>
      </c>
      <c r="IO160" s="166"/>
      <c r="IP160" s="166"/>
      <c r="IQ160" s="166"/>
      <c r="IR160" s="168"/>
      <c r="IS160" s="168"/>
      <c r="IT160" s="170" t="str">
        <f t="shared" si="254"/>
        <v>0</v>
      </c>
      <c r="IU160" s="170">
        <f t="shared" si="3405"/>
        <v>0</v>
      </c>
      <c r="IV160" s="168">
        <f t="shared" si="3406"/>
        <v>0</v>
      </c>
      <c r="IW160" s="168">
        <f t="shared" si="3407"/>
        <v>0</v>
      </c>
      <c r="IX160" s="168">
        <f t="shared" si="3408"/>
        <v>0</v>
      </c>
      <c r="IY160" s="168">
        <f t="shared" si="3409"/>
        <v>0</v>
      </c>
      <c r="IZ160" s="154">
        <f t="shared" ref="IZ160:JA160" si="3959">IZ159</f>
        <v>17</v>
      </c>
      <c r="JA160" s="173">
        <f t="shared" si="3959"/>
        <v>1180</v>
      </c>
      <c r="JB160" s="156" t="str">
        <f t="shared" si="3916"/>
        <v>1</v>
      </c>
      <c r="JC160" s="157" t="str">
        <f t="shared" si="262"/>
        <v/>
      </c>
      <c r="JD160" s="158">
        <f t="shared" si="263"/>
        <v>0</v>
      </c>
      <c r="JE160" s="159"/>
      <c r="JF160" s="159"/>
      <c r="JG160" s="159"/>
      <c r="JH160" s="160"/>
      <c r="JI160" s="160"/>
      <c r="JJ160" s="171" t="str">
        <f t="shared" si="264"/>
        <v>0</v>
      </c>
      <c r="JK160" s="171">
        <f t="shared" si="3412"/>
        <v>0</v>
      </c>
      <c r="JL160" s="160">
        <f t="shared" si="3413"/>
        <v>0</v>
      </c>
      <c r="JM160" s="160">
        <f t="shared" si="3414"/>
        <v>0</v>
      </c>
      <c r="JN160" s="160">
        <f t="shared" si="3415"/>
        <v>0</v>
      </c>
      <c r="JO160" s="160">
        <f t="shared" si="3416"/>
        <v>0</v>
      </c>
      <c r="JP160" s="161">
        <f t="shared" ref="JP160:JQ160" si="3960">JP159</f>
        <v>18</v>
      </c>
      <c r="JQ160" s="175">
        <f t="shared" si="3960"/>
        <v>1181</v>
      </c>
      <c r="JR160" s="163" t="str">
        <f t="shared" si="3918"/>
        <v>1</v>
      </c>
      <c r="JS160" s="164" t="str">
        <f t="shared" si="272"/>
        <v/>
      </c>
      <c r="JT160" s="165">
        <f t="shared" si="273"/>
        <v>0</v>
      </c>
      <c r="JU160" s="166"/>
      <c r="JV160" s="166"/>
      <c r="JW160" s="166"/>
      <c r="JX160" s="168"/>
      <c r="JY160" s="168"/>
      <c r="JZ160" s="170" t="str">
        <f t="shared" si="274"/>
        <v>0</v>
      </c>
      <c r="KA160" s="170">
        <f t="shared" si="3419"/>
        <v>0</v>
      </c>
      <c r="KB160" s="168">
        <f t="shared" si="3420"/>
        <v>0</v>
      </c>
      <c r="KC160" s="168">
        <f t="shared" si="3421"/>
        <v>0</v>
      </c>
      <c r="KD160" s="168">
        <f t="shared" si="3422"/>
        <v>0</v>
      </c>
      <c r="KE160" s="168">
        <f t="shared" si="3423"/>
        <v>0</v>
      </c>
      <c r="KF160" s="154">
        <f t="shared" ref="KF160:KG160" si="3961">KF159</f>
        <v>19</v>
      </c>
      <c r="KG160" s="173">
        <f t="shared" si="3961"/>
        <v>1182</v>
      </c>
      <c r="KH160" s="156" t="str">
        <f t="shared" si="3920"/>
        <v>1</v>
      </c>
      <c r="KI160" s="157" t="str">
        <f t="shared" si="282"/>
        <v/>
      </c>
      <c r="KJ160" s="158">
        <f t="shared" si="283"/>
        <v>0</v>
      </c>
      <c r="KK160" s="159"/>
      <c r="KL160" s="159"/>
      <c r="KM160" s="159"/>
      <c r="KN160" s="160"/>
      <c r="KO160" s="160"/>
      <c r="KP160" s="171" t="str">
        <f t="shared" si="284"/>
        <v>0</v>
      </c>
      <c r="KQ160" s="171">
        <f t="shared" si="3426"/>
        <v>0</v>
      </c>
      <c r="KR160" s="160">
        <f t="shared" si="3427"/>
        <v>0</v>
      </c>
      <c r="KS160" s="160">
        <f t="shared" si="3428"/>
        <v>0</v>
      </c>
      <c r="KT160" s="160">
        <f t="shared" si="3429"/>
        <v>0</v>
      </c>
      <c r="KU160" s="160">
        <f t="shared" si="3430"/>
        <v>0</v>
      </c>
      <c r="KV160" s="161">
        <f t="shared" ref="KV160:KW160" si="3962">KV159</f>
        <v>20</v>
      </c>
      <c r="KW160" s="175">
        <f t="shared" si="3962"/>
        <v>1183</v>
      </c>
      <c r="KX160" s="163" t="str">
        <f t="shared" si="3922"/>
        <v>1</v>
      </c>
      <c r="KY160" s="164" t="str">
        <f t="shared" si="292"/>
        <v/>
      </c>
      <c r="KZ160" s="165">
        <f t="shared" si="293"/>
        <v>0</v>
      </c>
      <c r="LA160" s="166"/>
      <c r="LB160" s="166"/>
      <c r="LC160" s="166"/>
      <c r="LD160" s="168"/>
      <c r="LE160" s="168"/>
      <c r="LF160" s="170" t="str">
        <f t="shared" si="294"/>
        <v>0</v>
      </c>
      <c r="LG160" s="170">
        <f t="shared" si="3433"/>
        <v>0</v>
      </c>
      <c r="LH160" s="168">
        <f t="shared" si="3434"/>
        <v>0</v>
      </c>
      <c r="LI160" s="168">
        <f t="shared" si="3435"/>
        <v>0</v>
      </c>
      <c r="LJ160" s="168">
        <f t="shared" si="3436"/>
        <v>0</v>
      </c>
      <c r="LK160" s="168">
        <f t="shared" si="3437"/>
        <v>0</v>
      </c>
      <c r="LL160" s="172"/>
      <c r="LM160" s="172"/>
      <c r="LN160" s="168" t="str">
        <f t="shared" si="3438"/>
        <v>#REF!</v>
      </c>
      <c r="LO160" s="168" t="str">
        <f t="shared" si="3439"/>
        <v>#REF!</v>
      </c>
      <c r="LP160" s="168" t="str">
        <f t="shared" si="3440"/>
        <v>#REF!</v>
      </c>
      <c r="LQ160" s="168" t="str">
        <f t="shared" si="3441"/>
        <v>#REF!</v>
      </c>
    </row>
    <row r="161" ht="15.75" customHeight="1">
      <c r="A161" s="151">
        <v>46262.0</v>
      </c>
      <c r="B161" s="152" t="s">
        <v>29</v>
      </c>
      <c r="C161" s="153">
        <f t="shared" si="99"/>
        <v>0</v>
      </c>
      <c r="D161" s="154">
        <f t="shared" ref="D161:E161" si="3963">D160</f>
        <v>1</v>
      </c>
      <c r="E161" s="173">
        <f t="shared" si="3963"/>
        <v>1164</v>
      </c>
      <c r="F161" s="156" t="str">
        <f t="shared" si="3884"/>
        <v>1</v>
      </c>
      <c r="G161" s="157">
        <f t="shared" si="102"/>
        <v>1</v>
      </c>
      <c r="H161" s="158">
        <f t="shared" si="103"/>
        <v>0</v>
      </c>
      <c r="I161" s="159"/>
      <c r="J161" s="159"/>
      <c r="K161" s="159"/>
      <c r="L161" s="78"/>
      <c r="M161" s="79"/>
      <c r="N161" s="77" t="str">
        <f t="shared" si="104"/>
        <v>0</v>
      </c>
      <c r="O161" s="81">
        <f t="shared" si="3300"/>
        <v>0</v>
      </c>
      <c r="P161" s="160">
        <f t="shared" si="3301"/>
        <v>0</v>
      </c>
      <c r="Q161" s="160">
        <f t="shared" si="3302"/>
        <v>0</v>
      </c>
      <c r="R161" s="160">
        <f t="shared" si="3303"/>
        <v>0</v>
      </c>
      <c r="S161" s="160">
        <f t="shared" si="3304"/>
        <v>0</v>
      </c>
      <c r="T161" s="161">
        <f t="shared" ref="T161:U161" si="3964">T160</f>
        <v>2</v>
      </c>
      <c r="U161" s="175">
        <f t="shared" si="3964"/>
        <v>1165</v>
      </c>
      <c r="V161" s="163" t="str">
        <f t="shared" si="3886"/>
        <v>1</v>
      </c>
      <c r="W161" s="164">
        <f t="shared" si="112"/>
        <v>1</v>
      </c>
      <c r="X161" s="165">
        <f t="shared" si="113"/>
        <v>0</v>
      </c>
      <c r="Y161" s="166"/>
      <c r="Z161" s="166"/>
      <c r="AA161" s="166"/>
      <c r="AB161" s="84"/>
      <c r="AC161" s="85"/>
      <c r="AD161" s="83" t="str">
        <f t="shared" si="114"/>
        <v>0</v>
      </c>
      <c r="AE161" s="167">
        <f t="shared" si="3307"/>
        <v>0</v>
      </c>
      <c r="AF161" s="168">
        <f t="shared" si="3308"/>
        <v>0</v>
      </c>
      <c r="AG161" s="168">
        <f t="shared" si="3309"/>
        <v>0</v>
      </c>
      <c r="AH161" s="168">
        <f t="shared" si="3310"/>
        <v>0</v>
      </c>
      <c r="AI161" s="168">
        <f t="shared" si="3311"/>
        <v>0</v>
      </c>
      <c r="AJ161" s="154">
        <f t="shared" ref="AJ161:AK161" si="3965">AJ160</f>
        <v>3</v>
      </c>
      <c r="AK161" s="173">
        <f t="shared" si="3965"/>
        <v>1166</v>
      </c>
      <c r="AL161" s="156" t="str">
        <f t="shared" si="3888"/>
        <v>1</v>
      </c>
      <c r="AM161" s="157">
        <f t="shared" si="122"/>
        <v>2</v>
      </c>
      <c r="AN161" s="158">
        <f t="shared" si="123"/>
        <v>0</v>
      </c>
      <c r="AO161" s="159"/>
      <c r="AP161" s="159"/>
      <c r="AQ161" s="159"/>
      <c r="AR161" s="78"/>
      <c r="AS161" s="79"/>
      <c r="AT161" s="77" t="str">
        <f t="shared" si="124"/>
        <v>0</v>
      </c>
      <c r="AU161" s="81">
        <f t="shared" si="3314"/>
        <v>0</v>
      </c>
      <c r="AV161" s="160">
        <f t="shared" si="3315"/>
        <v>0</v>
      </c>
      <c r="AW161" s="160">
        <f t="shared" si="3316"/>
        <v>0</v>
      </c>
      <c r="AX161" s="160">
        <f t="shared" si="3317"/>
        <v>0</v>
      </c>
      <c r="AY161" s="160">
        <f t="shared" si="3318"/>
        <v>0</v>
      </c>
      <c r="AZ161" s="161">
        <f t="shared" ref="AZ161:BA161" si="3966">AZ160</f>
        <v>4</v>
      </c>
      <c r="BA161" s="175">
        <f t="shared" si="3966"/>
        <v>1167</v>
      </c>
      <c r="BB161" s="163" t="str">
        <f t="shared" si="3890"/>
        <v>1</v>
      </c>
      <c r="BC161" s="164">
        <f t="shared" si="132"/>
        <v>4</v>
      </c>
      <c r="BD161" s="165">
        <f t="shared" si="133"/>
        <v>0</v>
      </c>
      <c r="BE161" s="166"/>
      <c r="BF161" s="166"/>
      <c r="BG161" s="166"/>
      <c r="BH161" s="84"/>
      <c r="BI161" s="85"/>
      <c r="BJ161" s="83" t="str">
        <f t="shared" si="134"/>
        <v>0</v>
      </c>
      <c r="BK161" s="167">
        <f t="shared" si="3321"/>
        <v>0</v>
      </c>
      <c r="BL161" s="168">
        <f t="shared" si="3322"/>
        <v>0</v>
      </c>
      <c r="BM161" s="168">
        <f t="shared" si="3323"/>
        <v>0</v>
      </c>
      <c r="BN161" s="168">
        <f t="shared" si="3324"/>
        <v>0</v>
      </c>
      <c r="BO161" s="168">
        <f t="shared" si="3325"/>
        <v>0</v>
      </c>
      <c r="BP161" s="154">
        <f t="shared" ref="BP161:BQ161" si="3967">BP160</f>
        <v>5</v>
      </c>
      <c r="BQ161" s="173">
        <f t="shared" si="3967"/>
        <v>1168</v>
      </c>
      <c r="BR161" s="156" t="str">
        <f t="shared" si="3892"/>
        <v>1</v>
      </c>
      <c r="BS161" s="157">
        <f t="shared" si="142"/>
        <v>4</v>
      </c>
      <c r="BT161" s="158">
        <f t="shared" si="143"/>
        <v>0</v>
      </c>
      <c r="BU161" s="159"/>
      <c r="BV161" s="159"/>
      <c r="BW161" s="159"/>
      <c r="BX161" s="78"/>
      <c r="BY161" s="79"/>
      <c r="BZ161" s="77" t="str">
        <f t="shared" si="144"/>
        <v>0</v>
      </c>
      <c r="CA161" s="81">
        <f t="shared" si="3328"/>
        <v>0</v>
      </c>
      <c r="CB161" s="160">
        <f t="shared" si="3329"/>
        <v>0</v>
      </c>
      <c r="CC161" s="160">
        <f t="shared" si="3330"/>
        <v>0</v>
      </c>
      <c r="CD161" s="160">
        <f t="shared" si="3331"/>
        <v>0</v>
      </c>
      <c r="CE161" s="160">
        <f t="shared" si="3332"/>
        <v>0</v>
      </c>
      <c r="CF161" s="161">
        <f t="shared" ref="CF161:CG161" si="3968">CF160</f>
        <v>6</v>
      </c>
      <c r="CG161" s="175">
        <f t="shared" si="3968"/>
        <v>1169</v>
      </c>
      <c r="CH161" s="163" t="str">
        <f t="shared" si="3894"/>
        <v>1</v>
      </c>
      <c r="CI161" s="164">
        <f t="shared" si="152"/>
        <v>2</v>
      </c>
      <c r="CJ161" s="165">
        <f t="shared" si="153"/>
        <v>0</v>
      </c>
      <c r="CK161" s="166"/>
      <c r="CL161" s="166"/>
      <c r="CM161" s="166"/>
      <c r="CN161" s="84"/>
      <c r="CO161" s="85"/>
      <c r="CP161" s="83" t="str">
        <f t="shared" si="154"/>
        <v>0</v>
      </c>
      <c r="CQ161" s="167">
        <f t="shared" si="3335"/>
        <v>0</v>
      </c>
      <c r="CR161" s="168">
        <f t="shared" si="3336"/>
        <v>0</v>
      </c>
      <c r="CS161" s="168">
        <f t="shared" si="3337"/>
        <v>0</v>
      </c>
      <c r="CT161" s="168">
        <f t="shared" si="3338"/>
        <v>0</v>
      </c>
      <c r="CU161" s="168">
        <f t="shared" si="3339"/>
        <v>0</v>
      </c>
      <c r="CV161" s="154">
        <f t="shared" ref="CV161:CW161" si="3969">CV160</f>
        <v>7</v>
      </c>
      <c r="CW161" s="173">
        <f t="shared" si="3969"/>
        <v>1170</v>
      </c>
      <c r="CX161" s="156" t="str">
        <f t="shared" si="3896"/>
        <v>1</v>
      </c>
      <c r="CY161" s="157">
        <f t="shared" si="162"/>
        <v>2</v>
      </c>
      <c r="CZ161" s="158">
        <f t="shared" si="163"/>
        <v>0</v>
      </c>
      <c r="DA161" s="159"/>
      <c r="DB161" s="159"/>
      <c r="DC161" s="159"/>
      <c r="DD161" s="78"/>
      <c r="DE161" s="79"/>
      <c r="DF161" s="77" t="str">
        <f t="shared" si="164"/>
        <v>0</v>
      </c>
      <c r="DG161" s="81">
        <f t="shared" si="3342"/>
        <v>0</v>
      </c>
      <c r="DH161" s="160">
        <f t="shared" si="3343"/>
        <v>0</v>
      </c>
      <c r="DI161" s="160">
        <f t="shared" si="3344"/>
        <v>0</v>
      </c>
      <c r="DJ161" s="160">
        <f t="shared" si="3345"/>
        <v>0</v>
      </c>
      <c r="DK161" s="160">
        <f t="shared" si="3346"/>
        <v>0</v>
      </c>
      <c r="DL161" s="161">
        <f t="shared" ref="DL161:DM161" si="3970">DL160</f>
        <v>8</v>
      </c>
      <c r="DM161" s="175">
        <f t="shared" si="3970"/>
        <v>1171</v>
      </c>
      <c r="DN161" s="163" t="str">
        <f t="shared" si="3898"/>
        <v>1</v>
      </c>
      <c r="DO161" s="164">
        <f t="shared" si="172"/>
        <v>2</v>
      </c>
      <c r="DP161" s="165">
        <f t="shared" si="173"/>
        <v>0</v>
      </c>
      <c r="DQ161" s="166"/>
      <c r="DR161" s="166"/>
      <c r="DS161" s="166"/>
      <c r="DT161" s="84"/>
      <c r="DU161" s="85"/>
      <c r="DV161" s="83" t="str">
        <f t="shared" si="174"/>
        <v>0</v>
      </c>
      <c r="DW161" s="167">
        <f t="shared" si="3349"/>
        <v>0</v>
      </c>
      <c r="DX161" s="168">
        <f t="shared" si="3350"/>
        <v>0</v>
      </c>
      <c r="DY161" s="168">
        <f t="shared" si="3351"/>
        <v>0</v>
      </c>
      <c r="DZ161" s="168">
        <f t="shared" si="3352"/>
        <v>0</v>
      </c>
      <c r="EA161" s="168">
        <f t="shared" si="3353"/>
        <v>0</v>
      </c>
      <c r="EB161" s="154">
        <f t="shared" ref="EB161:EC161" si="3971">EB160</f>
        <v>9</v>
      </c>
      <c r="EC161" s="173">
        <f t="shared" si="3971"/>
        <v>1172</v>
      </c>
      <c r="ED161" s="156" t="str">
        <f t="shared" si="3900"/>
        <v>1</v>
      </c>
      <c r="EE161" s="157">
        <f t="shared" si="182"/>
        <v>5</v>
      </c>
      <c r="EF161" s="169">
        <f t="shared" si="183"/>
        <v>0</v>
      </c>
      <c r="EG161" s="159"/>
      <c r="EH161" s="159"/>
      <c r="EI161" s="159"/>
      <c r="EJ161" s="78"/>
      <c r="EK161" s="79"/>
      <c r="EL161" s="77" t="str">
        <f t="shared" si="184"/>
        <v>0</v>
      </c>
      <c r="EM161" s="81">
        <f t="shared" si="3356"/>
        <v>0</v>
      </c>
      <c r="EN161" s="160">
        <f t="shared" si="3357"/>
        <v>0</v>
      </c>
      <c r="EO161" s="160">
        <f t="shared" si="3358"/>
        <v>0</v>
      </c>
      <c r="EP161" s="160">
        <f t="shared" si="3359"/>
        <v>0</v>
      </c>
      <c r="EQ161" s="160">
        <f t="shared" si="3360"/>
        <v>0</v>
      </c>
      <c r="ER161" s="161">
        <f t="shared" ref="ER161:ES161" si="3972">ER160</f>
        <v>10</v>
      </c>
      <c r="ES161" s="175">
        <f t="shared" si="3972"/>
        <v>1173</v>
      </c>
      <c r="ET161" s="163" t="str">
        <f t="shared" si="3902"/>
        <v>1</v>
      </c>
      <c r="EU161" s="164">
        <f t="shared" si="192"/>
        <v>19</v>
      </c>
      <c r="EV161" s="165">
        <f t="shared" si="193"/>
        <v>0</v>
      </c>
      <c r="EW161" s="166"/>
      <c r="EX161" s="166"/>
      <c r="EY161" s="166"/>
      <c r="EZ161" s="84"/>
      <c r="FA161" s="85"/>
      <c r="FB161" s="83" t="str">
        <f t="shared" si="194"/>
        <v>0</v>
      </c>
      <c r="FC161" s="167">
        <f t="shared" si="3363"/>
        <v>0</v>
      </c>
      <c r="FD161" s="168">
        <f t="shared" si="3364"/>
        <v>0</v>
      </c>
      <c r="FE161" s="168">
        <f t="shared" si="3365"/>
        <v>0</v>
      </c>
      <c r="FF161" s="168">
        <f t="shared" si="3366"/>
        <v>0</v>
      </c>
      <c r="FG161" s="168">
        <f t="shared" si="3367"/>
        <v>0</v>
      </c>
      <c r="FH161" s="154">
        <f t="shared" ref="FH161:FI161" si="3973">FH160</f>
        <v>11</v>
      </c>
      <c r="FI161" s="173">
        <f t="shared" si="3973"/>
        <v>1174</v>
      </c>
      <c r="FJ161" s="156" t="str">
        <f t="shared" si="3904"/>
        <v>1</v>
      </c>
      <c r="FK161" s="157">
        <f t="shared" si="202"/>
        <v>4</v>
      </c>
      <c r="FL161" s="158">
        <f t="shared" si="203"/>
        <v>0</v>
      </c>
      <c r="FM161" s="159"/>
      <c r="FN161" s="159"/>
      <c r="FO161" s="159"/>
      <c r="FP161" s="78"/>
      <c r="FQ161" s="79"/>
      <c r="FR161" s="77" t="str">
        <f t="shared" si="204"/>
        <v>0</v>
      </c>
      <c r="FS161" s="81">
        <f t="shared" si="3370"/>
        <v>0</v>
      </c>
      <c r="FT161" s="160">
        <f t="shared" si="3371"/>
        <v>0</v>
      </c>
      <c r="FU161" s="160">
        <f t="shared" si="3372"/>
        <v>0</v>
      </c>
      <c r="FV161" s="160">
        <f t="shared" si="3373"/>
        <v>0</v>
      </c>
      <c r="FW161" s="160">
        <f t="shared" si="3374"/>
        <v>0</v>
      </c>
      <c r="FX161" s="161">
        <f t="shared" ref="FX161:FY161" si="3974">FX160</f>
        <v>12</v>
      </c>
      <c r="FY161" s="175">
        <f t="shared" si="3974"/>
        <v>1175</v>
      </c>
      <c r="FZ161" s="163" t="str">
        <f t="shared" si="3906"/>
        <v>1</v>
      </c>
      <c r="GA161" s="164">
        <f t="shared" si="212"/>
        <v>2</v>
      </c>
      <c r="GB161" s="165">
        <f t="shared" si="213"/>
        <v>0</v>
      </c>
      <c r="GC161" s="166"/>
      <c r="GD161" s="166"/>
      <c r="GE161" s="166"/>
      <c r="GF161" s="84"/>
      <c r="GG161" s="85"/>
      <c r="GH161" s="83" t="str">
        <f t="shared" si="214"/>
        <v>0</v>
      </c>
      <c r="GI161" s="167">
        <f t="shared" si="3377"/>
        <v>0</v>
      </c>
      <c r="GJ161" s="168">
        <f t="shared" si="3378"/>
        <v>0</v>
      </c>
      <c r="GK161" s="168">
        <f t="shared" si="3379"/>
        <v>0</v>
      </c>
      <c r="GL161" s="168">
        <f t="shared" si="3380"/>
        <v>0</v>
      </c>
      <c r="GM161" s="168">
        <f t="shared" si="3381"/>
        <v>0</v>
      </c>
      <c r="GN161" s="154">
        <f t="shared" ref="GN161:GO161" si="3975">GN160</f>
        <v>13</v>
      </c>
      <c r="GO161" s="173">
        <f t="shared" si="3975"/>
        <v>1176</v>
      </c>
      <c r="GP161" s="156" t="str">
        <f t="shared" si="3908"/>
        <v>1</v>
      </c>
      <c r="GQ161" s="157">
        <f t="shared" si="222"/>
        <v>3</v>
      </c>
      <c r="GR161" s="158">
        <f t="shared" si="223"/>
        <v>0</v>
      </c>
      <c r="GS161" s="159"/>
      <c r="GT161" s="159"/>
      <c r="GU161" s="159"/>
      <c r="GV161" s="78"/>
      <c r="GW161" s="79"/>
      <c r="GX161" s="77" t="str">
        <f t="shared" si="224"/>
        <v>0</v>
      </c>
      <c r="GY161" s="81">
        <f t="shared" si="3384"/>
        <v>0</v>
      </c>
      <c r="GZ161" s="160">
        <f t="shared" si="3385"/>
        <v>0</v>
      </c>
      <c r="HA161" s="160">
        <f t="shared" si="3386"/>
        <v>0</v>
      </c>
      <c r="HB161" s="160">
        <f t="shared" si="3387"/>
        <v>0</v>
      </c>
      <c r="HC161" s="160">
        <f t="shared" si="3388"/>
        <v>0</v>
      </c>
      <c r="HD161" s="161">
        <f t="shared" ref="HD161:HE161" si="3976">HD160</f>
        <v>14</v>
      </c>
      <c r="HE161" s="175">
        <f t="shared" si="3976"/>
        <v>1177</v>
      </c>
      <c r="HF161" s="163" t="str">
        <f t="shared" si="3910"/>
        <v>1</v>
      </c>
      <c r="HG161" s="164">
        <f t="shared" si="232"/>
        <v>5</v>
      </c>
      <c r="HH161" s="165">
        <f t="shared" si="233"/>
        <v>0</v>
      </c>
      <c r="HI161" s="166"/>
      <c r="HJ161" s="166"/>
      <c r="HK161" s="166"/>
      <c r="HL161" s="84"/>
      <c r="HM161" s="85"/>
      <c r="HN161" s="83" t="str">
        <f t="shared" si="234"/>
        <v>0</v>
      </c>
      <c r="HO161" s="167">
        <f t="shared" si="3391"/>
        <v>0</v>
      </c>
      <c r="HP161" s="168">
        <f t="shared" si="3392"/>
        <v>0</v>
      </c>
      <c r="HQ161" s="168">
        <f t="shared" si="3393"/>
        <v>0</v>
      </c>
      <c r="HR161" s="168">
        <f t="shared" si="3394"/>
        <v>0</v>
      </c>
      <c r="HS161" s="168">
        <f t="shared" si="3395"/>
        <v>0</v>
      </c>
      <c r="HT161" s="154">
        <f t="shared" ref="HT161:HU161" si="3977">HT160</f>
        <v>15</v>
      </c>
      <c r="HU161" s="173">
        <f t="shared" si="3977"/>
        <v>1178</v>
      </c>
      <c r="HV161" s="156" t="str">
        <f t="shared" si="3912"/>
        <v>1</v>
      </c>
      <c r="HW161" s="157" t="str">
        <f t="shared" si="242"/>
        <v/>
      </c>
      <c r="HX161" s="169">
        <f t="shared" si="243"/>
        <v>0</v>
      </c>
      <c r="HY161" s="159"/>
      <c r="HZ161" s="159"/>
      <c r="IA161" s="159"/>
      <c r="IB161" s="160"/>
      <c r="IC161" s="160"/>
      <c r="ID161" s="160" t="str">
        <f t="shared" si="244"/>
        <v>0</v>
      </c>
      <c r="IE161" s="160">
        <f t="shared" si="3398"/>
        <v>0</v>
      </c>
      <c r="IF161" s="160">
        <f t="shared" si="3399"/>
        <v>0</v>
      </c>
      <c r="IG161" s="160">
        <f t="shared" si="3400"/>
        <v>0</v>
      </c>
      <c r="IH161" s="160">
        <f t="shared" si="3401"/>
        <v>0</v>
      </c>
      <c r="II161" s="160">
        <f t="shared" si="3402"/>
        <v>0</v>
      </c>
      <c r="IJ161" s="161">
        <f t="shared" ref="IJ161:IK161" si="3978">IJ160</f>
        <v>16</v>
      </c>
      <c r="IK161" s="175">
        <f t="shared" si="3978"/>
        <v>1179</v>
      </c>
      <c r="IL161" s="163" t="str">
        <f t="shared" si="3914"/>
        <v>1</v>
      </c>
      <c r="IM161" s="164" t="str">
        <f t="shared" si="252"/>
        <v/>
      </c>
      <c r="IN161" s="165">
        <f t="shared" si="253"/>
        <v>0</v>
      </c>
      <c r="IO161" s="166"/>
      <c r="IP161" s="166"/>
      <c r="IQ161" s="166"/>
      <c r="IR161" s="168"/>
      <c r="IS161" s="168"/>
      <c r="IT161" s="170" t="str">
        <f t="shared" si="254"/>
        <v>0</v>
      </c>
      <c r="IU161" s="170">
        <f t="shared" si="3405"/>
        <v>0</v>
      </c>
      <c r="IV161" s="168">
        <f t="shared" si="3406"/>
        <v>0</v>
      </c>
      <c r="IW161" s="168">
        <f t="shared" si="3407"/>
        <v>0</v>
      </c>
      <c r="IX161" s="168">
        <f t="shared" si="3408"/>
        <v>0</v>
      </c>
      <c r="IY161" s="168">
        <f t="shared" si="3409"/>
        <v>0</v>
      </c>
      <c r="IZ161" s="154">
        <f t="shared" ref="IZ161:JA161" si="3979">IZ160</f>
        <v>17</v>
      </c>
      <c r="JA161" s="173">
        <f t="shared" si="3979"/>
        <v>1180</v>
      </c>
      <c r="JB161" s="156" t="str">
        <f t="shared" si="3916"/>
        <v>1</v>
      </c>
      <c r="JC161" s="157" t="str">
        <f t="shared" si="262"/>
        <v/>
      </c>
      <c r="JD161" s="158">
        <f t="shared" si="263"/>
        <v>0</v>
      </c>
      <c r="JE161" s="159"/>
      <c r="JF161" s="159"/>
      <c r="JG161" s="159"/>
      <c r="JH161" s="160"/>
      <c r="JI161" s="160"/>
      <c r="JJ161" s="171" t="str">
        <f t="shared" si="264"/>
        <v>0</v>
      </c>
      <c r="JK161" s="171">
        <f t="shared" si="3412"/>
        <v>0</v>
      </c>
      <c r="JL161" s="160">
        <f t="shared" si="3413"/>
        <v>0</v>
      </c>
      <c r="JM161" s="160">
        <f t="shared" si="3414"/>
        <v>0</v>
      </c>
      <c r="JN161" s="160">
        <f t="shared" si="3415"/>
        <v>0</v>
      </c>
      <c r="JO161" s="160">
        <f t="shared" si="3416"/>
        <v>0</v>
      </c>
      <c r="JP161" s="161">
        <f t="shared" ref="JP161:JQ161" si="3980">JP160</f>
        <v>18</v>
      </c>
      <c r="JQ161" s="175">
        <f t="shared" si="3980"/>
        <v>1181</v>
      </c>
      <c r="JR161" s="163" t="str">
        <f t="shared" si="3918"/>
        <v>1</v>
      </c>
      <c r="JS161" s="164" t="str">
        <f t="shared" si="272"/>
        <v/>
      </c>
      <c r="JT161" s="165">
        <f t="shared" si="273"/>
        <v>0</v>
      </c>
      <c r="JU161" s="166"/>
      <c r="JV161" s="166"/>
      <c r="JW161" s="166"/>
      <c r="JX161" s="168"/>
      <c r="JY161" s="168"/>
      <c r="JZ161" s="170" t="str">
        <f t="shared" si="274"/>
        <v>0</v>
      </c>
      <c r="KA161" s="170">
        <f t="shared" si="3419"/>
        <v>0</v>
      </c>
      <c r="KB161" s="168">
        <f t="shared" si="3420"/>
        <v>0</v>
      </c>
      <c r="KC161" s="168">
        <f t="shared" si="3421"/>
        <v>0</v>
      </c>
      <c r="KD161" s="168">
        <f t="shared" si="3422"/>
        <v>0</v>
      </c>
      <c r="KE161" s="168">
        <f t="shared" si="3423"/>
        <v>0</v>
      </c>
      <c r="KF161" s="154">
        <f t="shared" ref="KF161:KG161" si="3981">KF160</f>
        <v>19</v>
      </c>
      <c r="KG161" s="173">
        <f t="shared" si="3981"/>
        <v>1182</v>
      </c>
      <c r="KH161" s="156" t="str">
        <f t="shared" si="3920"/>
        <v>1</v>
      </c>
      <c r="KI161" s="157" t="str">
        <f t="shared" si="282"/>
        <v/>
      </c>
      <c r="KJ161" s="158">
        <f t="shared" si="283"/>
        <v>0</v>
      </c>
      <c r="KK161" s="159"/>
      <c r="KL161" s="159"/>
      <c r="KM161" s="159"/>
      <c r="KN161" s="160"/>
      <c r="KO161" s="160"/>
      <c r="KP161" s="171" t="str">
        <f t="shared" si="284"/>
        <v>0</v>
      </c>
      <c r="KQ161" s="171">
        <f t="shared" si="3426"/>
        <v>0</v>
      </c>
      <c r="KR161" s="160">
        <f t="shared" si="3427"/>
        <v>0</v>
      </c>
      <c r="KS161" s="160">
        <f t="shared" si="3428"/>
        <v>0</v>
      </c>
      <c r="KT161" s="160">
        <f t="shared" si="3429"/>
        <v>0</v>
      </c>
      <c r="KU161" s="160">
        <f t="shared" si="3430"/>
        <v>0</v>
      </c>
      <c r="KV161" s="161">
        <f t="shared" ref="KV161:KW161" si="3982">KV160</f>
        <v>20</v>
      </c>
      <c r="KW161" s="175">
        <f t="shared" si="3982"/>
        <v>1183</v>
      </c>
      <c r="KX161" s="163" t="str">
        <f t="shared" si="3922"/>
        <v>1</v>
      </c>
      <c r="KY161" s="164" t="str">
        <f t="shared" si="292"/>
        <v/>
      </c>
      <c r="KZ161" s="165">
        <f t="shared" si="293"/>
        <v>0</v>
      </c>
      <c r="LA161" s="166"/>
      <c r="LB161" s="166"/>
      <c r="LC161" s="166"/>
      <c r="LD161" s="168"/>
      <c r="LE161" s="168"/>
      <c r="LF161" s="170" t="str">
        <f t="shared" si="294"/>
        <v>0</v>
      </c>
      <c r="LG161" s="170">
        <f t="shared" si="3433"/>
        <v>0</v>
      </c>
      <c r="LH161" s="168">
        <f t="shared" si="3434"/>
        <v>0</v>
      </c>
      <c r="LI161" s="168">
        <f t="shared" si="3435"/>
        <v>0</v>
      </c>
      <c r="LJ161" s="168">
        <f t="shared" si="3436"/>
        <v>0</v>
      </c>
      <c r="LK161" s="168">
        <f t="shared" si="3437"/>
        <v>0</v>
      </c>
      <c r="LL161" s="172"/>
      <c r="LM161" s="172"/>
      <c r="LN161" s="168" t="str">
        <f t="shared" si="3438"/>
        <v>#REF!</v>
      </c>
      <c r="LO161" s="168" t="str">
        <f t="shared" si="3439"/>
        <v>#REF!</v>
      </c>
      <c r="LP161" s="168" t="str">
        <f t="shared" si="3440"/>
        <v>#REF!</v>
      </c>
      <c r="LQ161" s="168" t="str">
        <f t="shared" si="3441"/>
        <v>#REF!</v>
      </c>
    </row>
    <row r="162" ht="15.75" customHeight="1">
      <c r="A162" s="151">
        <v>46263.0</v>
      </c>
      <c r="B162" s="152" t="s">
        <v>30</v>
      </c>
      <c r="C162" s="153">
        <f t="shared" si="99"/>
        <v>0</v>
      </c>
      <c r="D162" s="154">
        <f t="shared" ref="D162:E162" si="3983">D161</f>
        <v>1</v>
      </c>
      <c r="E162" s="173">
        <f t="shared" si="3983"/>
        <v>1164</v>
      </c>
      <c r="F162" s="156" t="str">
        <f t="shared" si="3884"/>
        <v>1</v>
      </c>
      <c r="G162" s="157">
        <f t="shared" si="102"/>
        <v>1</v>
      </c>
      <c r="H162" s="158">
        <f t="shared" si="103"/>
        <v>0</v>
      </c>
      <c r="I162" s="159"/>
      <c r="J162" s="159"/>
      <c r="K162" s="159"/>
      <c r="L162" s="78"/>
      <c r="M162" s="79"/>
      <c r="N162" s="77" t="str">
        <f t="shared" si="104"/>
        <v>0</v>
      </c>
      <c r="O162" s="81">
        <f t="shared" si="3300"/>
        <v>0</v>
      </c>
      <c r="P162" s="160">
        <f t="shared" si="3301"/>
        <v>0</v>
      </c>
      <c r="Q162" s="160">
        <f t="shared" si="3302"/>
        <v>0</v>
      </c>
      <c r="R162" s="160">
        <f t="shared" si="3303"/>
        <v>0</v>
      </c>
      <c r="S162" s="160">
        <f t="shared" si="3304"/>
        <v>0</v>
      </c>
      <c r="T162" s="161">
        <f t="shared" ref="T162:U162" si="3984">T161</f>
        <v>2</v>
      </c>
      <c r="U162" s="175">
        <f t="shared" si="3984"/>
        <v>1165</v>
      </c>
      <c r="V162" s="163" t="str">
        <f t="shared" si="3886"/>
        <v>1</v>
      </c>
      <c r="W162" s="164">
        <f t="shared" si="112"/>
        <v>1</v>
      </c>
      <c r="X162" s="165">
        <f t="shared" si="113"/>
        <v>0</v>
      </c>
      <c r="Y162" s="166"/>
      <c r="Z162" s="166"/>
      <c r="AA162" s="166"/>
      <c r="AB162" s="84"/>
      <c r="AC162" s="85"/>
      <c r="AD162" s="83" t="str">
        <f t="shared" si="114"/>
        <v>0</v>
      </c>
      <c r="AE162" s="167">
        <f t="shared" si="3307"/>
        <v>0</v>
      </c>
      <c r="AF162" s="168">
        <f t="shared" si="3308"/>
        <v>0</v>
      </c>
      <c r="AG162" s="168">
        <f t="shared" si="3309"/>
        <v>0</v>
      </c>
      <c r="AH162" s="168">
        <f t="shared" si="3310"/>
        <v>0</v>
      </c>
      <c r="AI162" s="168">
        <f t="shared" si="3311"/>
        <v>0</v>
      </c>
      <c r="AJ162" s="154">
        <f t="shared" ref="AJ162:AK162" si="3985">AJ161</f>
        <v>3</v>
      </c>
      <c r="AK162" s="173">
        <f t="shared" si="3985"/>
        <v>1166</v>
      </c>
      <c r="AL162" s="156" t="str">
        <f t="shared" si="3888"/>
        <v>1</v>
      </c>
      <c r="AM162" s="157">
        <f t="shared" si="122"/>
        <v>2</v>
      </c>
      <c r="AN162" s="158">
        <f t="shared" si="123"/>
        <v>0</v>
      </c>
      <c r="AO162" s="159"/>
      <c r="AP162" s="159"/>
      <c r="AQ162" s="159"/>
      <c r="AR162" s="78"/>
      <c r="AS162" s="79"/>
      <c r="AT162" s="77" t="str">
        <f t="shared" si="124"/>
        <v>0</v>
      </c>
      <c r="AU162" s="81">
        <f t="shared" si="3314"/>
        <v>0</v>
      </c>
      <c r="AV162" s="160">
        <f t="shared" si="3315"/>
        <v>0</v>
      </c>
      <c r="AW162" s="160">
        <f t="shared" si="3316"/>
        <v>0</v>
      </c>
      <c r="AX162" s="160">
        <f t="shared" si="3317"/>
        <v>0</v>
      </c>
      <c r="AY162" s="160">
        <f t="shared" si="3318"/>
        <v>0</v>
      </c>
      <c r="AZ162" s="161">
        <f t="shared" ref="AZ162:BA162" si="3986">AZ161</f>
        <v>4</v>
      </c>
      <c r="BA162" s="175">
        <f t="shared" si="3986"/>
        <v>1167</v>
      </c>
      <c r="BB162" s="163" t="str">
        <f t="shared" si="3890"/>
        <v>1</v>
      </c>
      <c r="BC162" s="164">
        <f t="shared" si="132"/>
        <v>4</v>
      </c>
      <c r="BD162" s="165">
        <f t="shared" si="133"/>
        <v>0</v>
      </c>
      <c r="BE162" s="166"/>
      <c r="BF162" s="166"/>
      <c r="BG162" s="166"/>
      <c r="BH162" s="84"/>
      <c r="BI162" s="85"/>
      <c r="BJ162" s="83" t="str">
        <f t="shared" si="134"/>
        <v>0</v>
      </c>
      <c r="BK162" s="167">
        <f t="shared" si="3321"/>
        <v>0</v>
      </c>
      <c r="BL162" s="168">
        <f t="shared" si="3322"/>
        <v>0</v>
      </c>
      <c r="BM162" s="168">
        <f t="shared" si="3323"/>
        <v>0</v>
      </c>
      <c r="BN162" s="168">
        <f t="shared" si="3324"/>
        <v>0</v>
      </c>
      <c r="BO162" s="168">
        <f t="shared" si="3325"/>
        <v>0</v>
      </c>
      <c r="BP162" s="154">
        <f t="shared" ref="BP162:BQ162" si="3987">BP161</f>
        <v>5</v>
      </c>
      <c r="BQ162" s="173">
        <f t="shared" si="3987"/>
        <v>1168</v>
      </c>
      <c r="BR162" s="156" t="str">
        <f t="shared" si="3892"/>
        <v>1</v>
      </c>
      <c r="BS162" s="157">
        <f t="shared" si="142"/>
        <v>4</v>
      </c>
      <c r="BT162" s="158">
        <f t="shared" si="143"/>
        <v>0</v>
      </c>
      <c r="BU162" s="159"/>
      <c r="BV162" s="159"/>
      <c r="BW162" s="159"/>
      <c r="BX162" s="78"/>
      <c r="BY162" s="79"/>
      <c r="BZ162" s="77" t="str">
        <f t="shared" si="144"/>
        <v>0</v>
      </c>
      <c r="CA162" s="81">
        <f t="shared" si="3328"/>
        <v>0</v>
      </c>
      <c r="CB162" s="160">
        <f t="shared" si="3329"/>
        <v>0</v>
      </c>
      <c r="CC162" s="160">
        <f t="shared" si="3330"/>
        <v>0</v>
      </c>
      <c r="CD162" s="160">
        <f t="shared" si="3331"/>
        <v>0</v>
      </c>
      <c r="CE162" s="160">
        <f t="shared" si="3332"/>
        <v>0</v>
      </c>
      <c r="CF162" s="161">
        <f t="shared" ref="CF162:CG162" si="3988">CF161</f>
        <v>6</v>
      </c>
      <c r="CG162" s="175">
        <f t="shared" si="3988"/>
        <v>1169</v>
      </c>
      <c r="CH162" s="163" t="str">
        <f t="shared" si="3894"/>
        <v>1</v>
      </c>
      <c r="CI162" s="164">
        <f t="shared" si="152"/>
        <v>2</v>
      </c>
      <c r="CJ162" s="165">
        <f t="shared" si="153"/>
        <v>0</v>
      </c>
      <c r="CK162" s="166"/>
      <c r="CL162" s="166"/>
      <c r="CM162" s="166"/>
      <c r="CN162" s="84"/>
      <c r="CO162" s="85"/>
      <c r="CP162" s="83" t="str">
        <f t="shared" si="154"/>
        <v>0</v>
      </c>
      <c r="CQ162" s="167">
        <f t="shared" si="3335"/>
        <v>0</v>
      </c>
      <c r="CR162" s="168">
        <f t="shared" si="3336"/>
        <v>0</v>
      </c>
      <c r="CS162" s="168">
        <f t="shared" si="3337"/>
        <v>0</v>
      </c>
      <c r="CT162" s="168">
        <f t="shared" si="3338"/>
        <v>0</v>
      </c>
      <c r="CU162" s="168">
        <f t="shared" si="3339"/>
        <v>0</v>
      </c>
      <c r="CV162" s="154">
        <f t="shared" ref="CV162:CW162" si="3989">CV161</f>
        <v>7</v>
      </c>
      <c r="CW162" s="173">
        <f t="shared" si="3989"/>
        <v>1170</v>
      </c>
      <c r="CX162" s="156" t="str">
        <f t="shared" si="3896"/>
        <v>1</v>
      </c>
      <c r="CY162" s="157">
        <f t="shared" si="162"/>
        <v>2</v>
      </c>
      <c r="CZ162" s="158">
        <f t="shared" si="163"/>
        <v>0</v>
      </c>
      <c r="DA162" s="159"/>
      <c r="DB162" s="159"/>
      <c r="DC162" s="159"/>
      <c r="DD162" s="78"/>
      <c r="DE162" s="79"/>
      <c r="DF162" s="77" t="str">
        <f t="shared" si="164"/>
        <v>0</v>
      </c>
      <c r="DG162" s="81">
        <f t="shared" si="3342"/>
        <v>0</v>
      </c>
      <c r="DH162" s="160">
        <f t="shared" si="3343"/>
        <v>0</v>
      </c>
      <c r="DI162" s="160">
        <f t="shared" si="3344"/>
        <v>0</v>
      </c>
      <c r="DJ162" s="160">
        <f t="shared" si="3345"/>
        <v>0</v>
      </c>
      <c r="DK162" s="160">
        <f t="shared" si="3346"/>
        <v>0</v>
      </c>
      <c r="DL162" s="161">
        <f t="shared" ref="DL162:DM162" si="3990">DL161</f>
        <v>8</v>
      </c>
      <c r="DM162" s="175">
        <f t="shared" si="3990"/>
        <v>1171</v>
      </c>
      <c r="DN162" s="163" t="str">
        <f t="shared" si="3898"/>
        <v>1</v>
      </c>
      <c r="DO162" s="164">
        <f t="shared" si="172"/>
        <v>2</v>
      </c>
      <c r="DP162" s="165">
        <f t="shared" si="173"/>
        <v>0</v>
      </c>
      <c r="DQ162" s="166"/>
      <c r="DR162" s="166"/>
      <c r="DS162" s="166"/>
      <c r="DT162" s="84"/>
      <c r="DU162" s="85"/>
      <c r="DV162" s="83" t="str">
        <f t="shared" si="174"/>
        <v>0</v>
      </c>
      <c r="DW162" s="167">
        <f t="shared" si="3349"/>
        <v>0</v>
      </c>
      <c r="DX162" s="168">
        <f t="shared" si="3350"/>
        <v>0</v>
      </c>
      <c r="DY162" s="168">
        <f t="shared" si="3351"/>
        <v>0</v>
      </c>
      <c r="DZ162" s="168">
        <f t="shared" si="3352"/>
        <v>0</v>
      </c>
      <c r="EA162" s="168">
        <f t="shared" si="3353"/>
        <v>0</v>
      </c>
      <c r="EB162" s="154">
        <f t="shared" ref="EB162:EC162" si="3991">EB161</f>
        <v>9</v>
      </c>
      <c r="EC162" s="173">
        <f t="shared" si="3991"/>
        <v>1172</v>
      </c>
      <c r="ED162" s="156" t="str">
        <f t="shared" si="3900"/>
        <v>1</v>
      </c>
      <c r="EE162" s="157">
        <f t="shared" si="182"/>
        <v>5</v>
      </c>
      <c r="EF162" s="169">
        <f t="shared" si="183"/>
        <v>0</v>
      </c>
      <c r="EG162" s="159"/>
      <c r="EH162" s="159"/>
      <c r="EI162" s="159"/>
      <c r="EJ162" s="78"/>
      <c r="EK162" s="79"/>
      <c r="EL162" s="77" t="str">
        <f t="shared" si="184"/>
        <v>0</v>
      </c>
      <c r="EM162" s="81">
        <f t="shared" si="3356"/>
        <v>0</v>
      </c>
      <c r="EN162" s="160">
        <f t="shared" si="3357"/>
        <v>0</v>
      </c>
      <c r="EO162" s="160">
        <f t="shared" si="3358"/>
        <v>0</v>
      </c>
      <c r="EP162" s="160">
        <f t="shared" si="3359"/>
        <v>0</v>
      </c>
      <c r="EQ162" s="160">
        <f t="shared" si="3360"/>
        <v>0</v>
      </c>
      <c r="ER162" s="161">
        <f t="shared" ref="ER162:ES162" si="3992">ER161</f>
        <v>10</v>
      </c>
      <c r="ES162" s="175">
        <f t="shared" si="3992"/>
        <v>1173</v>
      </c>
      <c r="ET162" s="163" t="str">
        <f t="shared" si="3902"/>
        <v>1</v>
      </c>
      <c r="EU162" s="164">
        <f t="shared" si="192"/>
        <v>19</v>
      </c>
      <c r="EV162" s="165">
        <f t="shared" si="193"/>
        <v>0</v>
      </c>
      <c r="EW162" s="166"/>
      <c r="EX162" s="166"/>
      <c r="EY162" s="166"/>
      <c r="EZ162" s="84"/>
      <c r="FA162" s="85"/>
      <c r="FB162" s="83" t="str">
        <f t="shared" si="194"/>
        <v>0</v>
      </c>
      <c r="FC162" s="167">
        <f t="shared" si="3363"/>
        <v>0</v>
      </c>
      <c r="FD162" s="168">
        <f t="shared" si="3364"/>
        <v>0</v>
      </c>
      <c r="FE162" s="168">
        <f t="shared" si="3365"/>
        <v>0</v>
      </c>
      <c r="FF162" s="168">
        <f t="shared" si="3366"/>
        <v>0</v>
      </c>
      <c r="FG162" s="168">
        <f t="shared" si="3367"/>
        <v>0</v>
      </c>
      <c r="FH162" s="154">
        <f t="shared" ref="FH162:FI162" si="3993">FH161</f>
        <v>11</v>
      </c>
      <c r="FI162" s="173">
        <f t="shared" si="3993"/>
        <v>1174</v>
      </c>
      <c r="FJ162" s="156" t="str">
        <f t="shared" si="3904"/>
        <v>1</v>
      </c>
      <c r="FK162" s="157">
        <f t="shared" si="202"/>
        <v>4</v>
      </c>
      <c r="FL162" s="158">
        <f t="shared" si="203"/>
        <v>0</v>
      </c>
      <c r="FM162" s="159"/>
      <c r="FN162" s="159"/>
      <c r="FO162" s="159"/>
      <c r="FP162" s="78"/>
      <c r="FQ162" s="79"/>
      <c r="FR162" s="77" t="str">
        <f t="shared" si="204"/>
        <v>0</v>
      </c>
      <c r="FS162" s="81">
        <f t="shared" si="3370"/>
        <v>0</v>
      </c>
      <c r="FT162" s="160">
        <f t="shared" si="3371"/>
        <v>0</v>
      </c>
      <c r="FU162" s="160">
        <f t="shared" si="3372"/>
        <v>0</v>
      </c>
      <c r="FV162" s="160">
        <f t="shared" si="3373"/>
        <v>0</v>
      </c>
      <c r="FW162" s="160">
        <f t="shared" si="3374"/>
        <v>0</v>
      </c>
      <c r="FX162" s="161">
        <f t="shared" ref="FX162:FY162" si="3994">FX161</f>
        <v>12</v>
      </c>
      <c r="FY162" s="175">
        <f t="shared" si="3994"/>
        <v>1175</v>
      </c>
      <c r="FZ162" s="163" t="str">
        <f t="shared" si="3906"/>
        <v>1</v>
      </c>
      <c r="GA162" s="164">
        <f t="shared" si="212"/>
        <v>2</v>
      </c>
      <c r="GB162" s="165">
        <f t="shared" si="213"/>
        <v>0</v>
      </c>
      <c r="GC162" s="166"/>
      <c r="GD162" s="166"/>
      <c r="GE162" s="166"/>
      <c r="GF162" s="84"/>
      <c r="GG162" s="85"/>
      <c r="GH162" s="83" t="str">
        <f t="shared" si="214"/>
        <v>0</v>
      </c>
      <c r="GI162" s="167">
        <f t="shared" si="3377"/>
        <v>0</v>
      </c>
      <c r="GJ162" s="168">
        <f t="shared" si="3378"/>
        <v>0</v>
      </c>
      <c r="GK162" s="168">
        <f t="shared" si="3379"/>
        <v>0</v>
      </c>
      <c r="GL162" s="168">
        <f t="shared" si="3380"/>
        <v>0</v>
      </c>
      <c r="GM162" s="168">
        <f t="shared" si="3381"/>
        <v>0</v>
      </c>
      <c r="GN162" s="154">
        <f t="shared" ref="GN162:GO162" si="3995">GN161</f>
        <v>13</v>
      </c>
      <c r="GO162" s="173">
        <f t="shared" si="3995"/>
        <v>1176</v>
      </c>
      <c r="GP162" s="156" t="str">
        <f t="shared" si="3908"/>
        <v>1</v>
      </c>
      <c r="GQ162" s="157">
        <f t="shared" si="222"/>
        <v>3</v>
      </c>
      <c r="GR162" s="158">
        <f t="shared" si="223"/>
        <v>0</v>
      </c>
      <c r="GS162" s="159"/>
      <c r="GT162" s="159"/>
      <c r="GU162" s="159"/>
      <c r="GV162" s="78"/>
      <c r="GW162" s="79"/>
      <c r="GX162" s="77" t="str">
        <f t="shared" si="224"/>
        <v>0</v>
      </c>
      <c r="GY162" s="81">
        <f t="shared" si="3384"/>
        <v>0</v>
      </c>
      <c r="GZ162" s="160">
        <f t="shared" si="3385"/>
        <v>0</v>
      </c>
      <c r="HA162" s="160">
        <f t="shared" si="3386"/>
        <v>0</v>
      </c>
      <c r="HB162" s="160">
        <f t="shared" si="3387"/>
        <v>0</v>
      </c>
      <c r="HC162" s="160">
        <f t="shared" si="3388"/>
        <v>0</v>
      </c>
      <c r="HD162" s="161">
        <f t="shared" ref="HD162:HE162" si="3996">HD161</f>
        <v>14</v>
      </c>
      <c r="HE162" s="175">
        <f t="shared" si="3996"/>
        <v>1177</v>
      </c>
      <c r="HF162" s="163" t="str">
        <f t="shared" si="3910"/>
        <v>1</v>
      </c>
      <c r="HG162" s="164">
        <f t="shared" si="232"/>
        <v>5</v>
      </c>
      <c r="HH162" s="165">
        <f t="shared" si="233"/>
        <v>0</v>
      </c>
      <c r="HI162" s="166"/>
      <c r="HJ162" s="166"/>
      <c r="HK162" s="166"/>
      <c r="HL162" s="84"/>
      <c r="HM162" s="85"/>
      <c r="HN162" s="83" t="str">
        <f t="shared" si="234"/>
        <v>0</v>
      </c>
      <c r="HO162" s="167">
        <f t="shared" si="3391"/>
        <v>0</v>
      </c>
      <c r="HP162" s="168">
        <f t="shared" si="3392"/>
        <v>0</v>
      </c>
      <c r="HQ162" s="168">
        <f t="shared" si="3393"/>
        <v>0</v>
      </c>
      <c r="HR162" s="168">
        <f t="shared" si="3394"/>
        <v>0</v>
      </c>
      <c r="HS162" s="168">
        <f t="shared" si="3395"/>
        <v>0</v>
      </c>
      <c r="HT162" s="154">
        <f t="shared" ref="HT162:HU162" si="3997">HT161</f>
        <v>15</v>
      </c>
      <c r="HU162" s="173">
        <f t="shared" si="3997"/>
        <v>1178</v>
      </c>
      <c r="HV162" s="156" t="str">
        <f t="shared" si="3912"/>
        <v>1</v>
      </c>
      <c r="HW162" s="157" t="str">
        <f t="shared" si="242"/>
        <v/>
      </c>
      <c r="HX162" s="169">
        <f t="shared" si="243"/>
        <v>0</v>
      </c>
      <c r="HY162" s="159"/>
      <c r="HZ162" s="159"/>
      <c r="IA162" s="159"/>
      <c r="IB162" s="160"/>
      <c r="IC162" s="160"/>
      <c r="ID162" s="160" t="str">
        <f t="shared" si="244"/>
        <v>0</v>
      </c>
      <c r="IE162" s="160">
        <f t="shared" si="3398"/>
        <v>0</v>
      </c>
      <c r="IF162" s="160">
        <f t="shared" si="3399"/>
        <v>0</v>
      </c>
      <c r="IG162" s="160">
        <f t="shared" si="3400"/>
        <v>0</v>
      </c>
      <c r="IH162" s="160">
        <f t="shared" si="3401"/>
        <v>0</v>
      </c>
      <c r="II162" s="160">
        <f t="shared" si="3402"/>
        <v>0</v>
      </c>
      <c r="IJ162" s="161">
        <f t="shared" ref="IJ162:IK162" si="3998">IJ161</f>
        <v>16</v>
      </c>
      <c r="IK162" s="175">
        <f t="shared" si="3998"/>
        <v>1179</v>
      </c>
      <c r="IL162" s="163" t="str">
        <f t="shared" si="3914"/>
        <v>1</v>
      </c>
      <c r="IM162" s="164" t="str">
        <f t="shared" si="252"/>
        <v/>
      </c>
      <c r="IN162" s="165">
        <f t="shared" si="253"/>
        <v>0</v>
      </c>
      <c r="IO162" s="166"/>
      <c r="IP162" s="166"/>
      <c r="IQ162" s="166"/>
      <c r="IR162" s="168"/>
      <c r="IS162" s="168"/>
      <c r="IT162" s="170" t="str">
        <f t="shared" si="254"/>
        <v>0</v>
      </c>
      <c r="IU162" s="170">
        <f t="shared" si="3405"/>
        <v>0</v>
      </c>
      <c r="IV162" s="168">
        <f t="shared" si="3406"/>
        <v>0</v>
      </c>
      <c r="IW162" s="168">
        <f t="shared" si="3407"/>
        <v>0</v>
      </c>
      <c r="IX162" s="168">
        <f t="shared" si="3408"/>
        <v>0</v>
      </c>
      <c r="IY162" s="168">
        <f t="shared" si="3409"/>
        <v>0</v>
      </c>
      <c r="IZ162" s="154">
        <f t="shared" ref="IZ162:JA162" si="3999">IZ161</f>
        <v>17</v>
      </c>
      <c r="JA162" s="173">
        <f t="shared" si="3999"/>
        <v>1180</v>
      </c>
      <c r="JB162" s="156" t="str">
        <f t="shared" si="3916"/>
        <v>1</v>
      </c>
      <c r="JC162" s="157" t="str">
        <f t="shared" si="262"/>
        <v/>
      </c>
      <c r="JD162" s="158">
        <f t="shared" si="263"/>
        <v>0</v>
      </c>
      <c r="JE162" s="159"/>
      <c r="JF162" s="159"/>
      <c r="JG162" s="159"/>
      <c r="JH162" s="160"/>
      <c r="JI162" s="160"/>
      <c r="JJ162" s="171" t="str">
        <f t="shared" si="264"/>
        <v>0</v>
      </c>
      <c r="JK162" s="171">
        <f t="shared" si="3412"/>
        <v>0</v>
      </c>
      <c r="JL162" s="160">
        <f t="shared" si="3413"/>
        <v>0</v>
      </c>
      <c r="JM162" s="160">
        <f t="shared" si="3414"/>
        <v>0</v>
      </c>
      <c r="JN162" s="160">
        <f t="shared" si="3415"/>
        <v>0</v>
      </c>
      <c r="JO162" s="160">
        <f t="shared" si="3416"/>
        <v>0</v>
      </c>
      <c r="JP162" s="161">
        <f t="shared" ref="JP162:JQ162" si="4000">JP161</f>
        <v>18</v>
      </c>
      <c r="JQ162" s="175">
        <f t="shared" si="4000"/>
        <v>1181</v>
      </c>
      <c r="JR162" s="163" t="str">
        <f t="shared" si="3918"/>
        <v>1</v>
      </c>
      <c r="JS162" s="164" t="str">
        <f t="shared" si="272"/>
        <v/>
      </c>
      <c r="JT162" s="165">
        <f t="shared" si="273"/>
        <v>0</v>
      </c>
      <c r="JU162" s="166"/>
      <c r="JV162" s="166"/>
      <c r="JW162" s="166"/>
      <c r="JX162" s="168"/>
      <c r="JY162" s="168"/>
      <c r="JZ162" s="170" t="str">
        <f t="shared" si="274"/>
        <v>0</v>
      </c>
      <c r="KA162" s="170">
        <f t="shared" si="3419"/>
        <v>0</v>
      </c>
      <c r="KB162" s="168">
        <f t="shared" si="3420"/>
        <v>0</v>
      </c>
      <c r="KC162" s="168">
        <f t="shared" si="3421"/>
        <v>0</v>
      </c>
      <c r="KD162" s="168">
        <f t="shared" si="3422"/>
        <v>0</v>
      </c>
      <c r="KE162" s="168">
        <f t="shared" si="3423"/>
        <v>0</v>
      </c>
      <c r="KF162" s="154">
        <f t="shared" ref="KF162:KG162" si="4001">KF161</f>
        <v>19</v>
      </c>
      <c r="KG162" s="173">
        <f t="shared" si="4001"/>
        <v>1182</v>
      </c>
      <c r="KH162" s="156" t="str">
        <f t="shared" si="3920"/>
        <v>1</v>
      </c>
      <c r="KI162" s="157" t="str">
        <f t="shared" si="282"/>
        <v/>
      </c>
      <c r="KJ162" s="158">
        <f t="shared" si="283"/>
        <v>0</v>
      </c>
      <c r="KK162" s="159"/>
      <c r="KL162" s="159"/>
      <c r="KM162" s="159"/>
      <c r="KN162" s="160"/>
      <c r="KO162" s="160"/>
      <c r="KP162" s="171" t="str">
        <f t="shared" si="284"/>
        <v>0</v>
      </c>
      <c r="KQ162" s="171">
        <f t="shared" si="3426"/>
        <v>0</v>
      </c>
      <c r="KR162" s="160">
        <f t="shared" si="3427"/>
        <v>0</v>
      </c>
      <c r="KS162" s="160">
        <f t="shared" si="3428"/>
        <v>0</v>
      </c>
      <c r="KT162" s="160">
        <f t="shared" si="3429"/>
        <v>0</v>
      </c>
      <c r="KU162" s="160">
        <f t="shared" si="3430"/>
        <v>0</v>
      </c>
      <c r="KV162" s="161">
        <f t="shared" ref="KV162:KW162" si="4002">KV161</f>
        <v>20</v>
      </c>
      <c r="KW162" s="175">
        <f t="shared" si="4002"/>
        <v>1183</v>
      </c>
      <c r="KX162" s="163" t="str">
        <f t="shared" si="3922"/>
        <v>1</v>
      </c>
      <c r="KY162" s="164" t="str">
        <f t="shared" si="292"/>
        <v/>
      </c>
      <c r="KZ162" s="165">
        <f t="shared" si="293"/>
        <v>0</v>
      </c>
      <c r="LA162" s="166"/>
      <c r="LB162" s="166"/>
      <c r="LC162" s="166"/>
      <c r="LD162" s="168"/>
      <c r="LE162" s="168"/>
      <c r="LF162" s="170" t="str">
        <f t="shared" si="294"/>
        <v>0</v>
      </c>
      <c r="LG162" s="170">
        <f t="shared" si="3433"/>
        <v>0</v>
      </c>
      <c r="LH162" s="168">
        <f t="shared" si="3434"/>
        <v>0</v>
      </c>
      <c r="LI162" s="168">
        <f t="shared" si="3435"/>
        <v>0</v>
      </c>
      <c r="LJ162" s="168">
        <f t="shared" si="3436"/>
        <v>0</v>
      </c>
      <c r="LK162" s="168">
        <f t="shared" si="3437"/>
        <v>0</v>
      </c>
      <c r="LL162" s="172"/>
      <c r="LM162" s="172"/>
      <c r="LN162" s="168" t="str">
        <f t="shared" si="3438"/>
        <v>#REF!</v>
      </c>
      <c r="LO162" s="168" t="str">
        <f t="shared" si="3439"/>
        <v>#REF!</v>
      </c>
      <c r="LP162" s="168" t="str">
        <f t="shared" si="3440"/>
        <v>#REF!</v>
      </c>
      <c r="LQ162" s="168" t="str">
        <f t="shared" si="3441"/>
        <v>#REF!</v>
      </c>
    </row>
    <row r="163" ht="15.75" customHeight="1">
      <c r="A163" s="151">
        <v>46264.0</v>
      </c>
      <c r="B163" s="152" t="s">
        <v>31</v>
      </c>
      <c r="C163" s="153">
        <f t="shared" si="99"/>
        <v>0</v>
      </c>
      <c r="D163" s="154">
        <f t="shared" ref="D163:E163" si="4003">D162</f>
        <v>1</v>
      </c>
      <c r="E163" s="173">
        <f t="shared" si="4003"/>
        <v>1164</v>
      </c>
      <c r="F163" s="156" t="str">
        <f t="shared" si="3884"/>
        <v>1</v>
      </c>
      <c r="G163" s="157">
        <f t="shared" si="102"/>
        <v>1</v>
      </c>
      <c r="H163" s="158">
        <f t="shared" si="103"/>
        <v>0</v>
      </c>
      <c r="I163" s="159"/>
      <c r="J163" s="159"/>
      <c r="K163" s="159"/>
      <c r="L163" s="78"/>
      <c r="M163" s="79"/>
      <c r="N163" s="77" t="str">
        <f t="shared" si="104"/>
        <v>0</v>
      </c>
      <c r="O163" s="81">
        <f t="shared" si="3300"/>
        <v>0</v>
      </c>
      <c r="P163" s="160">
        <f t="shared" si="3301"/>
        <v>0</v>
      </c>
      <c r="Q163" s="160">
        <f t="shared" si="3302"/>
        <v>0</v>
      </c>
      <c r="R163" s="160">
        <f t="shared" si="3303"/>
        <v>0</v>
      </c>
      <c r="S163" s="160">
        <f t="shared" si="3304"/>
        <v>0</v>
      </c>
      <c r="T163" s="161">
        <f t="shared" ref="T163:U163" si="4004">T162</f>
        <v>2</v>
      </c>
      <c r="U163" s="175">
        <f t="shared" si="4004"/>
        <v>1165</v>
      </c>
      <c r="V163" s="163" t="str">
        <f t="shared" si="3886"/>
        <v>1</v>
      </c>
      <c r="W163" s="164">
        <f t="shared" si="112"/>
        <v>1</v>
      </c>
      <c r="X163" s="165">
        <f t="shared" si="113"/>
        <v>0</v>
      </c>
      <c r="Y163" s="166"/>
      <c r="Z163" s="166"/>
      <c r="AA163" s="166"/>
      <c r="AB163" s="84"/>
      <c r="AC163" s="85"/>
      <c r="AD163" s="83" t="str">
        <f t="shared" si="114"/>
        <v>0</v>
      </c>
      <c r="AE163" s="167">
        <f t="shared" si="3307"/>
        <v>0</v>
      </c>
      <c r="AF163" s="168">
        <f t="shared" si="3308"/>
        <v>0</v>
      </c>
      <c r="AG163" s="168">
        <f t="shared" si="3309"/>
        <v>0</v>
      </c>
      <c r="AH163" s="168">
        <f t="shared" si="3310"/>
        <v>0</v>
      </c>
      <c r="AI163" s="168">
        <f t="shared" si="3311"/>
        <v>0</v>
      </c>
      <c r="AJ163" s="154">
        <f t="shared" ref="AJ163:AK163" si="4005">AJ162</f>
        <v>3</v>
      </c>
      <c r="AK163" s="173">
        <f t="shared" si="4005"/>
        <v>1166</v>
      </c>
      <c r="AL163" s="156" t="str">
        <f t="shared" si="3888"/>
        <v>1</v>
      </c>
      <c r="AM163" s="157">
        <f t="shared" si="122"/>
        <v>2</v>
      </c>
      <c r="AN163" s="158">
        <f t="shared" si="123"/>
        <v>0</v>
      </c>
      <c r="AO163" s="159"/>
      <c r="AP163" s="159"/>
      <c r="AQ163" s="159"/>
      <c r="AR163" s="78"/>
      <c r="AS163" s="79"/>
      <c r="AT163" s="77" t="str">
        <f t="shared" si="124"/>
        <v>0</v>
      </c>
      <c r="AU163" s="81">
        <f t="shared" si="3314"/>
        <v>0</v>
      </c>
      <c r="AV163" s="160">
        <f t="shared" si="3315"/>
        <v>0</v>
      </c>
      <c r="AW163" s="160">
        <f t="shared" si="3316"/>
        <v>0</v>
      </c>
      <c r="AX163" s="160">
        <f t="shared" si="3317"/>
        <v>0</v>
      </c>
      <c r="AY163" s="160">
        <f t="shared" si="3318"/>
        <v>0</v>
      </c>
      <c r="AZ163" s="161">
        <f t="shared" ref="AZ163:BA163" si="4006">AZ162</f>
        <v>4</v>
      </c>
      <c r="BA163" s="175">
        <f t="shared" si="4006"/>
        <v>1167</v>
      </c>
      <c r="BB163" s="163" t="str">
        <f t="shared" si="3890"/>
        <v>1</v>
      </c>
      <c r="BC163" s="164">
        <f t="shared" si="132"/>
        <v>4</v>
      </c>
      <c r="BD163" s="165">
        <f t="shared" si="133"/>
        <v>0</v>
      </c>
      <c r="BE163" s="166"/>
      <c r="BF163" s="166"/>
      <c r="BG163" s="166"/>
      <c r="BH163" s="84"/>
      <c r="BI163" s="85"/>
      <c r="BJ163" s="83" t="str">
        <f t="shared" si="134"/>
        <v>0</v>
      </c>
      <c r="BK163" s="167">
        <f t="shared" si="3321"/>
        <v>0</v>
      </c>
      <c r="BL163" s="168">
        <f t="shared" si="3322"/>
        <v>0</v>
      </c>
      <c r="BM163" s="168">
        <f t="shared" si="3323"/>
        <v>0</v>
      </c>
      <c r="BN163" s="168">
        <f t="shared" si="3324"/>
        <v>0</v>
      </c>
      <c r="BO163" s="168">
        <f t="shared" si="3325"/>
        <v>0</v>
      </c>
      <c r="BP163" s="154">
        <f t="shared" ref="BP163:BQ163" si="4007">BP162</f>
        <v>5</v>
      </c>
      <c r="BQ163" s="173">
        <f t="shared" si="4007"/>
        <v>1168</v>
      </c>
      <c r="BR163" s="156" t="str">
        <f t="shared" si="3892"/>
        <v>1</v>
      </c>
      <c r="BS163" s="157">
        <f t="shared" si="142"/>
        <v>4</v>
      </c>
      <c r="BT163" s="158">
        <f t="shared" si="143"/>
        <v>0</v>
      </c>
      <c r="BU163" s="159"/>
      <c r="BV163" s="159"/>
      <c r="BW163" s="159"/>
      <c r="BX163" s="78"/>
      <c r="BY163" s="79"/>
      <c r="BZ163" s="77" t="str">
        <f t="shared" si="144"/>
        <v>0</v>
      </c>
      <c r="CA163" s="81">
        <f t="shared" si="3328"/>
        <v>0</v>
      </c>
      <c r="CB163" s="160">
        <f t="shared" si="3329"/>
        <v>0</v>
      </c>
      <c r="CC163" s="160">
        <f t="shared" si="3330"/>
        <v>0</v>
      </c>
      <c r="CD163" s="160">
        <f t="shared" si="3331"/>
        <v>0</v>
      </c>
      <c r="CE163" s="160">
        <f t="shared" si="3332"/>
        <v>0</v>
      </c>
      <c r="CF163" s="161">
        <f t="shared" ref="CF163:CG163" si="4008">CF162</f>
        <v>6</v>
      </c>
      <c r="CG163" s="175">
        <f t="shared" si="4008"/>
        <v>1169</v>
      </c>
      <c r="CH163" s="163" t="str">
        <f t="shared" si="3894"/>
        <v>1</v>
      </c>
      <c r="CI163" s="164">
        <f t="shared" si="152"/>
        <v>2</v>
      </c>
      <c r="CJ163" s="165">
        <f t="shared" si="153"/>
        <v>0</v>
      </c>
      <c r="CK163" s="166"/>
      <c r="CL163" s="166"/>
      <c r="CM163" s="166"/>
      <c r="CN163" s="84"/>
      <c r="CO163" s="85"/>
      <c r="CP163" s="83" t="str">
        <f t="shared" si="154"/>
        <v>0</v>
      </c>
      <c r="CQ163" s="167">
        <f t="shared" si="3335"/>
        <v>0</v>
      </c>
      <c r="CR163" s="168">
        <f t="shared" si="3336"/>
        <v>0</v>
      </c>
      <c r="CS163" s="168">
        <f t="shared" si="3337"/>
        <v>0</v>
      </c>
      <c r="CT163" s="168">
        <f t="shared" si="3338"/>
        <v>0</v>
      </c>
      <c r="CU163" s="168">
        <f t="shared" si="3339"/>
        <v>0</v>
      </c>
      <c r="CV163" s="154">
        <f t="shared" ref="CV163:CW163" si="4009">CV162</f>
        <v>7</v>
      </c>
      <c r="CW163" s="173">
        <f t="shared" si="4009"/>
        <v>1170</v>
      </c>
      <c r="CX163" s="156" t="str">
        <f t="shared" si="3896"/>
        <v>1</v>
      </c>
      <c r="CY163" s="157">
        <f t="shared" si="162"/>
        <v>2</v>
      </c>
      <c r="CZ163" s="158">
        <f t="shared" si="163"/>
        <v>0</v>
      </c>
      <c r="DA163" s="159"/>
      <c r="DB163" s="159"/>
      <c r="DC163" s="159"/>
      <c r="DD163" s="78"/>
      <c r="DE163" s="79"/>
      <c r="DF163" s="77" t="str">
        <f t="shared" si="164"/>
        <v>0</v>
      </c>
      <c r="DG163" s="81">
        <f t="shared" si="3342"/>
        <v>0</v>
      </c>
      <c r="DH163" s="160">
        <f t="shared" si="3343"/>
        <v>0</v>
      </c>
      <c r="DI163" s="160">
        <f t="shared" si="3344"/>
        <v>0</v>
      </c>
      <c r="DJ163" s="160">
        <f t="shared" si="3345"/>
        <v>0</v>
      </c>
      <c r="DK163" s="160">
        <f t="shared" si="3346"/>
        <v>0</v>
      </c>
      <c r="DL163" s="161">
        <f t="shared" ref="DL163:DM163" si="4010">DL162</f>
        <v>8</v>
      </c>
      <c r="DM163" s="175">
        <f t="shared" si="4010"/>
        <v>1171</v>
      </c>
      <c r="DN163" s="163" t="str">
        <f t="shared" si="3898"/>
        <v>1</v>
      </c>
      <c r="DO163" s="164">
        <f t="shared" si="172"/>
        <v>2</v>
      </c>
      <c r="DP163" s="165">
        <f t="shared" si="173"/>
        <v>0</v>
      </c>
      <c r="DQ163" s="166"/>
      <c r="DR163" s="166"/>
      <c r="DS163" s="166"/>
      <c r="DT163" s="84"/>
      <c r="DU163" s="85"/>
      <c r="DV163" s="83" t="str">
        <f t="shared" si="174"/>
        <v>0</v>
      </c>
      <c r="DW163" s="167">
        <f t="shared" si="3349"/>
        <v>0</v>
      </c>
      <c r="DX163" s="168">
        <f t="shared" si="3350"/>
        <v>0</v>
      </c>
      <c r="DY163" s="168">
        <f t="shared" si="3351"/>
        <v>0</v>
      </c>
      <c r="DZ163" s="168">
        <f t="shared" si="3352"/>
        <v>0</v>
      </c>
      <c r="EA163" s="168">
        <f t="shared" si="3353"/>
        <v>0</v>
      </c>
      <c r="EB163" s="154">
        <f t="shared" ref="EB163:EC163" si="4011">EB162</f>
        <v>9</v>
      </c>
      <c r="EC163" s="173">
        <f t="shared" si="4011"/>
        <v>1172</v>
      </c>
      <c r="ED163" s="156" t="str">
        <f t="shared" si="3900"/>
        <v>1</v>
      </c>
      <c r="EE163" s="157">
        <f t="shared" si="182"/>
        <v>5</v>
      </c>
      <c r="EF163" s="169">
        <f t="shared" si="183"/>
        <v>0</v>
      </c>
      <c r="EG163" s="159"/>
      <c r="EH163" s="159"/>
      <c r="EI163" s="159"/>
      <c r="EJ163" s="78"/>
      <c r="EK163" s="79"/>
      <c r="EL163" s="77" t="str">
        <f t="shared" si="184"/>
        <v>0</v>
      </c>
      <c r="EM163" s="81">
        <f t="shared" si="3356"/>
        <v>0</v>
      </c>
      <c r="EN163" s="160">
        <f t="shared" si="3357"/>
        <v>0</v>
      </c>
      <c r="EO163" s="160">
        <f t="shared" si="3358"/>
        <v>0</v>
      </c>
      <c r="EP163" s="160">
        <f t="shared" si="3359"/>
        <v>0</v>
      </c>
      <c r="EQ163" s="160">
        <f t="shared" si="3360"/>
        <v>0</v>
      </c>
      <c r="ER163" s="161">
        <f t="shared" ref="ER163:ES163" si="4012">ER162</f>
        <v>10</v>
      </c>
      <c r="ES163" s="175">
        <f t="shared" si="4012"/>
        <v>1173</v>
      </c>
      <c r="ET163" s="163" t="str">
        <f t="shared" si="3902"/>
        <v>1</v>
      </c>
      <c r="EU163" s="164">
        <f t="shared" si="192"/>
        <v>19</v>
      </c>
      <c r="EV163" s="165">
        <f t="shared" si="193"/>
        <v>0</v>
      </c>
      <c r="EW163" s="166"/>
      <c r="EX163" s="166"/>
      <c r="EY163" s="166"/>
      <c r="EZ163" s="84"/>
      <c r="FA163" s="85"/>
      <c r="FB163" s="83" t="str">
        <f t="shared" si="194"/>
        <v>0</v>
      </c>
      <c r="FC163" s="167">
        <f t="shared" si="3363"/>
        <v>0</v>
      </c>
      <c r="FD163" s="168">
        <f t="shared" si="3364"/>
        <v>0</v>
      </c>
      <c r="FE163" s="168">
        <f t="shared" si="3365"/>
        <v>0</v>
      </c>
      <c r="FF163" s="168">
        <f t="shared" si="3366"/>
        <v>0</v>
      </c>
      <c r="FG163" s="168">
        <f t="shared" si="3367"/>
        <v>0</v>
      </c>
      <c r="FH163" s="154">
        <f t="shared" ref="FH163:FI163" si="4013">FH162</f>
        <v>11</v>
      </c>
      <c r="FI163" s="173">
        <f t="shared" si="4013"/>
        <v>1174</v>
      </c>
      <c r="FJ163" s="156" t="str">
        <f t="shared" si="3904"/>
        <v>1</v>
      </c>
      <c r="FK163" s="157">
        <f t="shared" si="202"/>
        <v>4</v>
      </c>
      <c r="FL163" s="158">
        <f t="shared" si="203"/>
        <v>0</v>
      </c>
      <c r="FM163" s="159"/>
      <c r="FN163" s="159"/>
      <c r="FO163" s="159"/>
      <c r="FP163" s="78"/>
      <c r="FQ163" s="79"/>
      <c r="FR163" s="77" t="str">
        <f t="shared" si="204"/>
        <v>0</v>
      </c>
      <c r="FS163" s="81">
        <f t="shared" si="3370"/>
        <v>0</v>
      </c>
      <c r="FT163" s="160">
        <f t="shared" si="3371"/>
        <v>0</v>
      </c>
      <c r="FU163" s="160">
        <f t="shared" si="3372"/>
        <v>0</v>
      </c>
      <c r="FV163" s="160">
        <f t="shared" si="3373"/>
        <v>0</v>
      </c>
      <c r="FW163" s="160">
        <f t="shared" si="3374"/>
        <v>0</v>
      </c>
      <c r="FX163" s="161">
        <f t="shared" ref="FX163:FY163" si="4014">FX162</f>
        <v>12</v>
      </c>
      <c r="FY163" s="175">
        <f t="shared" si="4014"/>
        <v>1175</v>
      </c>
      <c r="FZ163" s="163" t="str">
        <f t="shared" si="3906"/>
        <v>1</v>
      </c>
      <c r="GA163" s="164">
        <f t="shared" si="212"/>
        <v>2</v>
      </c>
      <c r="GB163" s="165">
        <f t="shared" si="213"/>
        <v>0</v>
      </c>
      <c r="GC163" s="166"/>
      <c r="GD163" s="166"/>
      <c r="GE163" s="166"/>
      <c r="GF163" s="84"/>
      <c r="GG163" s="85"/>
      <c r="GH163" s="83" t="str">
        <f t="shared" si="214"/>
        <v>0</v>
      </c>
      <c r="GI163" s="167">
        <f t="shared" si="3377"/>
        <v>0</v>
      </c>
      <c r="GJ163" s="168">
        <f t="shared" si="3378"/>
        <v>0</v>
      </c>
      <c r="GK163" s="168">
        <f t="shared" si="3379"/>
        <v>0</v>
      </c>
      <c r="GL163" s="168">
        <f t="shared" si="3380"/>
        <v>0</v>
      </c>
      <c r="GM163" s="168">
        <f t="shared" si="3381"/>
        <v>0</v>
      </c>
      <c r="GN163" s="154">
        <f t="shared" ref="GN163:GO163" si="4015">GN162</f>
        <v>13</v>
      </c>
      <c r="GO163" s="173">
        <f t="shared" si="4015"/>
        <v>1176</v>
      </c>
      <c r="GP163" s="156" t="str">
        <f t="shared" si="3908"/>
        <v>1</v>
      </c>
      <c r="GQ163" s="157">
        <f t="shared" si="222"/>
        <v>3</v>
      </c>
      <c r="GR163" s="158">
        <f t="shared" si="223"/>
        <v>0</v>
      </c>
      <c r="GS163" s="159"/>
      <c r="GT163" s="159"/>
      <c r="GU163" s="159"/>
      <c r="GV163" s="78"/>
      <c r="GW163" s="79"/>
      <c r="GX163" s="77" t="str">
        <f t="shared" si="224"/>
        <v>0</v>
      </c>
      <c r="GY163" s="81">
        <f t="shared" si="3384"/>
        <v>0</v>
      </c>
      <c r="GZ163" s="160">
        <f t="shared" si="3385"/>
        <v>0</v>
      </c>
      <c r="HA163" s="160">
        <f t="shared" si="3386"/>
        <v>0</v>
      </c>
      <c r="HB163" s="160">
        <f t="shared" si="3387"/>
        <v>0</v>
      </c>
      <c r="HC163" s="160">
        <f t="shared" si="3388"/>
        <v>0</v>
      </c>
      <c r="HD163" s="161">
        <f t="shared" ref="HD163:HE163" si="4016">HD162</f>
        <v>14</v>
      </c>
      <c r="HE163" s="175">
        <f t="shared" si="4016"/>
        <v>1177</v>
      </c>
      <c r="HF163" s="163" t="str">
        <f t="shared" si="3910"/>
        <v>1</v>
      </c>
      <c r="HG163" s="164">
        <f t="shared" si="232"/>
        <v>5</v>
      </c>
      <c r="HH163" s="165">
        <f t="shared" si="233"/>
        <v>0</v>
      </c>
      <c r="HI163" s="166"/>
      <c r="HJ163" s="166"/>
      <c r="HK163" s="166"/>
      <c r="HL163" s="84"/>
      <c r="HM163" s="85"/>
      <c r="HN163" s="83" t="str">
        <f t="shared" si="234"/>
        <v>0</v>
      </c>
      <c r="HO163" s="167">
        <f t="shared" si="3391"/>
        <v>0</v>
      </c>
      <c r="HP163" s="168">
        <f t="shared" si="3392"/>
        <v>0</v>
      </c>
      <c r="HQ163" s="168">
        <f t="shared" si="3393"/>
        <v>0</v>
      </c>
      <c r="HR163" s="168">
        <f t="shared" si="3394"/>
        <v>0</v>
      </c>
      <c r="HS163" s="168">
        <f t="shared" si="3395"/>
        <v>0</v>
      </c>
      <c r="HT163" s="154">
        <f t="shared" ref="HT163:HU163" si="4017">HT162</f>
        <v>15</v>
      </c>
      <c r="HU163" s="173">
        <f t="shared" si="4017"/>
        <v>1178</v>
      </c>
      <c r="HV163" s="156" t="str">
        <f t="shared" si="3912"/>
        <v>1</v>
      </c>
      <c r="HW163" s="157" t="str">
        <f t="shared" si="242"/>
        <v/>
      </c>
      <c r="HX163" s="169">
        <f t="shared" si="243"/>
        <v>0</v>
      </c>
      <c r="HY163" s="159"/>
      <c r="HZ163" s="159"/>
      <c r="IA163" s="159"/>
      <c r="IB163" s="160"/>
      <c r="IC163" s="160"/>
      <c r="ID163" s="160" t="str">
        <f t="shared" si="244"/>
        <v>0</v>
      </c>
      <c r="IE163" s="160">
        <f t="shared" si="3398"/>
        <v>0</v>
      </c>
      <c r="IF163" s="160">
        <f t="shared" si="3399"/>
        <v>0</v>
      </c>
      <c r="IG163" s="160">
        <f t="shared" si="3400"/>
        <v>0</v>
      </c>
      <c r="IH163" s="160">
        <f t="shared" si="3401"/>
        <v>0</v>
      </c>
      <c r="II163" s="160">
        <f t="shared" si="3402"/>
        <v>0</v>
      </c>
      <c r="IJ163" s="161">
        <f t="shared" ref="IJ163:IK163" si="4018">IJ162</f>
        <v>16</v>
      </c>
      <c r="IK163" s="175">
        <f t="shared" si="4018"/>
        <v>1179</v>
      </c>
      <c r="IL163" s="163" t="str">
        <f t="shared" si="3914"/>
        <v>1</v>
      </c>
      <c r="IM163" s="164" t="str">
        <f t="shared" si="252"/>
        <v/>
      </c>
      <c r="IN163" s="165">
        <f t="shared" si="253"/>
        <v>0</v>
      </c>
      <c r="IO163" s="166"/>
      <c r="IP163" s="166"/>
      <c r="IQ163" s="166"/>
      <c r="IR163" s="168"/>
      <c r="IS163" s="168"/>
      <c r="IT163" s="170" t="str">
        <f t="shared" si="254"/>
        <v>0</v>
      </c>
      <c r="IU163" s="170">
        <f t="shared" si="3405"/>
        <v>0</v>
      </c>
      <c r="IV163" s="168">
        <f t="shared" si="3406"/>
        <v>0</v>
      </c>
      <c r="IW163" s="168">
        <f t="shared" si="3407"/>
        <v>0</v>
      </c>
      <c r="IX163" s="168">
        <f t="shared" si="3408"/>
        <v>0</v>
      </c>
      <c r="IY163" s="168">
        <f t="shared" si="3409"/>
        <v>0</v>
      </c>
      <c r="IZ163" s="154">
        <f t="shared" ref="IZ163:JA163" si="4019">IZ162</f>
        <v>17</v>
      </c>
      <c r="JA163" s="173">
        <f t="shared" si="4019"/>
        <v>1180</v>
      </c>
      <c r="JB163" s="156" t="str">
        <f t="shared" si="3916"/>
        <v>1</v>
      </c>
      <c r="JC163" s="157" t="str">
        <f t="shared" si="262"/>
        <v/>
      </c>
      <c r="JD163" s="158">
        <f t="shared" si="263"/>
        <v>0</v>
      </c>
      <c r="JE163" s="159"/>
      <c r="JF163" s="159"/>
      <c r="JG163" s="159"/>
      <c r="JH163" s="160"/>
      <c r="JI163" s="160"/>
      <c r="JJ163" s="171" t="str">
        <f t="shared" si="264"/>
        <v>0</v>
      </c>
      <c r="JK163" s="171">
        <f t="shared" si="3412"/>
        <v>0</v>
      </c>
      <c r="JL163" s="160">
        <f t="shared" si="3413"/>
        <v>0</v>
      </c>
      <c r="JM163" s="160">
        <f t="shared" si="3414"/>
        <v>0</v>
      </c>
      <c r="JN163" s="160">
        <f t="shared" si="3415"/>
        <v>0</v>
      </c>
      <c r="JO163" s="160">
        <f t="shared" si="3416"/>
        <v>0</v>
      </c>
      <c r="JP163" s="161">
        <f t="shared" ref="JP163:JQ163" si="4020">JP162</f>
        <v>18</v>
      </c>
      <c r="JQ163" s="175">
        <f t="shared" si="4020"/>
        <v>1181</v>
      </c>
      <c r="JR163" s="163" t="str">
        <f t="shared" si="3918"/>
        <v>1</v>
      </c>
      <c r="JS163" s="164" t="str">
        <f t="shared" si="272"/>
        <v/>
      </c>
      <c r="JT163" s="165">
        <f t="shared" si="273"/>
        <v>0</v>
      </c>
      <c r="JU163" s="166"/>
      <c r="JV163" s="166"/>
      <c r="JW163" s="166"/>
      <c r="JX163" s="168"/>
      <c r="JY163" s="168"/>
      <c r="JZ163" s="170" t="str">
        <f t="shared" si="274"/>
        <v>0</v>
      </c>
      <c r="KA163" s="170">
        <f t="shared" si="3419"/>
        <v>0</v>
      </c>
      <c r="KB163" s="168">
        <f t="shared" si="3420"/>
        <v>0</v>
      </c>
      <c r="KC163" s="168">
        <f t="shared" si="3421"/>
        <v>0</v>
      </c>
      <c r="KD163" s="168">
        <f t="shared" si="3422"/>
        <v>0</v>
      </c>
      <c r="KE163" s="168">
        <f t="shared" si="3423"/>
        <v>0</v>
      </c>
      <c r="KF163" s="154">
        <f t="shared" ref="KF163:KG163" si="4021">KF162</f>
        <v>19</v>
      </c>
      <c r="KG163" s="173">
        <f t="shared" si="4021"/>
        <v>1182</v>
      </c>
      <c r="KH163" s="156" t="str">
        <f t="shared" si="3920"/>
        <v>1</v>
      </c>
      <c r="KI163" s="157" t="str">
        <f t="shared" si="282"/>
        <v/>
      </c>
      <c r="KJ163" s="158">
        <f t="shared" si="283"/>
        <v>0</v>
      </c>
      <c r="KK163" s="159"/>
      <c r="KL163" s="159"/>
      <c r="KM163" s="159"/>
      <c r="KN163" s="160"/>
      <c r="KO163" s="160"/>
      <c r="KP163" s="171" t="str">
        <f t="shared" si="284"/>
        <v>0</v>
      </c>
      <c r="KQ163" s="171">
        <f t="shared" si="3426"/>
        <v>0</v>
      </c>
      <c r="KR163" s="160">
        <f t="shared" si="3427"/>
        <v>0</v>
      </c>
      <c r="KS163" s="160">
        <f t="shared" si="3428"/>
        <v>0</v>
      </c>
      <c r="KT163" s="160">
        <f t="shared" si="3429"/>
        <v>0</v>
      </c>
      <c r="KU163" s="160">
        <f t="shared" si="3430"/>
        <v>0</v>
      </c>
      <c r="KV163" s="161">
        <f t="shared" ref="KV163:KW163" si="4022">KV162</f>
        <v>20</v>
      </c>
      <c r="KW163" s="175">
        <f t="shared" si="4022"/>
        <v>1183</v>
      </c>
      <c r="KX163" s="163" t="str">
        <f t="shared" si="3922"/>
        <v>1</v>
      </c>
      <c r="KY163" s="164" t="str">
        <f t="shared" si="292"/>
        <v/>
      </c>
      <c r="KZ163" s="165">
        <f t="shared" si="293"/>
        <v>0</v>
      </c>
      <c r="LA163" s="166"/>
      <c r="LB163" s="166"/>
      <c r="LC163" s="166"/>
      <c r="LD163" s="168"/>
      <c r="LE163" s="168"/>
      <c r="LF163" s="170" t="str">
        <f t="shared" si="294"/>
        <v>0</v>
      </c>
      <c r="LG163" s="170">
        <f t="shared" si="3433"/>
        <v>0</v>
      </c>
      <c r="LH163" s="168">
        <f t="shared" si="3434"/>
        <v>0</v>
      </c>
      <c r="LI163" s="168">
        <f t="shared" si="3435"/>
        <v>0</v>
      </c>
      <c r="LJ163" s="168">
        <f t="shared" si="3436"/>
        <v>0</v>
      </c>
      <c r="LK163" s="168">
        <f t="shared" si="3437"/>
        <v>0</v>
      </c>
      <c r="LL163" s="172"/>
      <c r="LM163" s="172"/>
      <c r="LN163" s="168" t="str">
        <f t="shared" si="3438"/>
        <v>#REF!</v>
      </c>
      <c r="LO163" s="168" t="str">
        <f t="shared" si="3439"/>
        <v>#REF!</v>
      </c>
      <c r="LP163" s="168" t="str">
        <f t="shared" si="3440"/>
        <v>#REF!</v>
      </c>
      <c r="LQ163" s="168" t="str">
        <f t="shared" si="3441"/>
        <v>#REF!</v>
      </c>
    </row>
    <row r="164" ht="15.75" customHeight="1">
      <c r="A164" s="151">
        <v>46265.0</v>
      </c>
      <c r="B164" s="152" t="s">
        <v>32</v>
      </c>
      <c r="C164" s="153">
        <f t="shared" si="99"/>
        <v>0</v>
      </c>
      <c r="D164" s="154">
        <f t="shared" ref="D164:E164" si="4023">D163</f>
        <v>1</v>
      </c>
      <c r="E164" s="173">
        <f t="shared" si="4023"/>
        <v>1164</v>
      </c>
      <c r="F164" s="156" t="str">
        <f t="shared" si="3884"/>
        <v>1</v>
      </c>
      <c r="G164" s="157">
        <f t="shared" si="102"/>
        <v>1</v>
      </c>
      <c r="H164" s="158">
        <f t="shared" si="103"/>
        <v>0</v>
      </c>
      <c r="I164" s="159"/>
      <c r="J164" s="159"/>
      <c r="K164" s="159"/>
      <c r="L164" s="78"/>
      <c r="M164" s="79"/>
      <c r="N164" s="77" t="str">
        <f t="shared" si="104"/>
        <v>0</v>
      </c>
      <c r="O164" s="81">
        <f t="shared" si="3300"/>
        <v>0</v>
      </c>
      <c r="P164" s="160">
        <f t="shared" si="3301"/>
        <v>0</v>
      </c>
      <c r="Q164" s="160">
        <f t="shared" si="3302"/>
        <v>0</v>
      </c>
      <c r="R164" s="160">
        <f t="shared" si="3303"/>
        <v>0</v>
      </c>
      <c r="S164" s="160">
        <f t="shared" si="3304"/>
        <v>0</v>
      </c>
      <c r="T164" s="161">
        <f t="shared" ref="T164:U164" si="4024">T163</f>
        <v>2</v>
      </c>
      <c r="U164" s="175">
        <f t="shared" si="4024"/>
        <v>1165</v>
      </c>
      <c r="V164" s="163" t="str">
        <f t="shared" si="3886"/>
        <v>1</v>
      </c>
      <c r="W164" s="164">
        <f t="shared" si="112"/>
        <v>1</v>
      </c>
      <c r="X164" s="165">
        <f t="shared" si="113"/>
        <v>0</v>
      </c>
      <c r="Y164" s="166"/>
      <c r="Z164" s="166"/>
      <c r="AA164" s="166"/>
      <c r="AB164" s="84"/>
      <c r="AC164" s="85"/>
      <c r="AD164" s="83" t="str">
        <f t="shared" si="114"/>
        <v>0</v>
      </c>
      <c r="AE164" s="167">
        <f t="shared" si="3307"/>
        <v>0</v>
      </c>
      <c r="AF164" s="168">
        <f t="shared" si="3308"/>
        <v>0</v>
      </c>
      <c r="AG164" s="168">
        <f t="shared" si="3309"/>
        <v>0</v>
      </c>
      <c r="AH164" s="168">
        <f t="shared" si="3310"/>
        <v>0</v>
      </c>
      <c r="AI164" s="168">
        <f t="shared" si="3311"/>
        <v>0</v>
      </c>
      <c r="AJ164" s="154">
        <f t="shared" ref="AJ164:AK164" si="4025">AJ163</f>
        <v>3</v>
      </c>
      <c r="AK164" s="173">
        <f t="shared" si="4025"/>
        <v>1166</v>
      </c>
      <c r="AL164" s="156" t="str">
        <f t="shared" si="3888"/>
        <v>1</v>
      </c>
      <c r="AM164" s="157">
        <f t="shared" si="122"/>
        <v>2</v>
      </c>
      <c r="AN164" s="158">
        <f t="shared" si="123"/>
        <v>0</v>
      </c>
      <c r="AO164" s="159"/>
      <c r="AP164" s="159"/>
      <c r="AQ164" s="159"/>
      <c r="AR164" s="78"/>
      <c r="AS164" s="79"/>
      <c r="AT164" s="77" t="str">
        <f t="shared" si="124"/>
        <v>0</v>
      </c>
      <c r="AU164" s="81">
        <f t="shared" si="3314"/>
        <v>0</v>
      </c>
      <c r="AV164" s="160">
        <f t="shared" si="3315"/>
        <v>0</v>
      </c>
      <c r="AW164" s="160">
        <f t="shared" si="3316"/>
        <v>0</v>
      </c>
      <c r="AX164" s="160">
        <f t="shared" si="3317"/>
        <v>0</v>
      </c>
      <c r="AY164" s="160">
        <f t="shared" si="3318"/>
        <v>0</v>
      </c>
      <c r="AZ164" s="161">
        <f t="shared" ref="AZ164:BA164" si="4026">AZ163</f>
        <v>4</v>
      </c>
      <c r="BA164" s="175">
        <f t="shared" si="4026"/>
        <v>1167</v>
      </c>
      <c r="BB164" s="163" t="str">
        <f t="shared" si="3890"/>
        <v>1</v>
      </c>
      <c r="BC164" s="164">
        <f t="shared" si="132"/>
        <v>4</v>
      </c>
      <c r="BD164" s="165">
        <f t="shared" si="133"/>
        <v>0</v>
      </c>
      <c r="BE164" s="166"/>
      <c r="BF164" s="166"/>
      <c r="BG164" s="166"/>
      <c r="BH164" s="84"/>
      <c r="BI164" s="85"/>
      <c r="BJ164" s="83" t="str">
        <f t="shared" si="134"/>
        <v>0</v>
      </c>
      <c r="BK164" s="167">
        <f t="shared" si="3321"/>
        <v>0</v>
      </c>
      <c r="BL164" s="168">
        <f t="shared" si="3322"/>
        <v>0</v>
      </c>
      <c r="BM164" s="168">
        <f t="shared" si="3323"/>
        <v>0</v>
      </c>
      <c r="BN164" s="168">
        <f t="shared" si="3324"/>
        <v>0</v>
      </c>
      <c r="BO164" s="168">
        <f t="shared" si="3325"/>
        <v>0</v>
      </c>
      <c r="BP164" s="154">
        <f t="shared" ref="BP164:BQ164" si="4027">BP163</f>
        <v>5</v>
      </c>
      <c r="BQ164" s="173">
        <f t="shared" si="4027"/>
        <v>1168</v>
      </c>
      <c r="BR164" s="156" t="str">
        <f t="shared" si="3892"/>
        <v>1</v>
      </c>
      <c r="BS164" s="157">
        <f t="shared" si="142"/>
        <v>4</v>
      </c>
      <c r="BT164" s="158">
        <f t="shared" si="143"/>
        <v>0</v>
      </c>
      <c r="BU164" s="159"/>
      <c r="BV164" s="159"/>
      <c r="BW164" s="159"/>
      <c r="BX164" s="78"/>
      <c r="BY164" s="79"/>
      <c r="BZ164" s="77" t="str">
        <f t="shared" si="144"/>
        <v>0</v>
      </c>
      <c r="CA164" s="81">
        <f t="shared" si="3328"/>
        <v>0</v>
      </c>
      <c r="CB164" s="160">
        <f t="shared" si="3329"/>
        <v>0</v>
      </c>
      <c r="CC164" s="160">
        <f t="shared" si="3330"/>
        <v>0</v>
      </c>
      <c r="CD164" s="160">
        <f t="shared" si="3331"/>
        <v>0</v>
      </c>
      <c r="CE164" s="160">
        <f t="shared" si="3332"/>
        <v>0</v>
      </c>
      <c r="CF164" s="161">
        <f t="shared" ref="CF164:CG164" si="4028">CF163</f>
        <v>6</v>
      </c>
      <c r="CG164" s="175">
        <f t="shared" si="4028"/>
        <v>1169</v>
      </c>
      <c r="CH164" s="163" t="str">
        <f t="shared" si="3894"/>
        <v>1</v>
      </c>
      <c r="CI164" s="164">
        <f t="shared" si="152"/>
        <v>2</v>
      </c>
      <c r="CJ164" s="165">
        <f t="shared" si="153"/>
        <v>0</v>
      </c>
      <c r="CK164" s="166"/>
      <c r="CL164" s="166"/>
      <c r="CM164" s="166"/>
      <c r="CN164" s="84"/>
      <c r="CO164" s="85"/>
      <c r="CP164" s="83" t="str">
        <f t="shared" si="154"/>
        <v>0</v>
      </c>
      <c r="CQ164" s="167">
        <f t="shared" si="3335"/>
        <v>0</v>
      </c>
      <c r="CR164" s="168">
        <f t="shared" si="3336"/>
        <v>0</v>
      </c>
      <c r="CS164" s="168">
        <f t="shared" si="3337"/>
        <v>0</v>
      </c>
      <c r="CT164" s="168">
        <f t="shared" si="3338"/>
        <v>0</v>
      </c>
      <c r="CU164" s="168">
        <f t="shared" si="3339"/>
        <v>0</v>
      </c>
      <c r="CV164" s="154">
        <f t="shared" ref="CV164:CW164" si="4029">CV163</f>
        <v>7</v>
      </c>
      <c r="CW164" s="173">
        <f t="shared" si="4029"/>
        <v>1170</v>
      </c>
      <c r="CX164" s="156" t="str">
        <f t="shared" si="3896"/>
        <v>1</v>
      </c>
      <c r="CY164" s="157">
        <f t="shared" si="162"/>
        <v>2</v>
      </c>
      <c r="CZ164" s="158">
        <f t="shared" si="163"/>
        <v>0</v>
      </c>
      <c r="DA164" s="159"/>
      <c r="DB164" s="159"/>
      <c r="DC164" s="159"/>
      <c r="DD164" s="78"/>
      <c r="DE164" s="79"/>
      <c r="DF164" s="77" t="str">
        <f t="shared" si="164"/>
        <v>0</v>
      </c>
      <c r="DG164" s="81">
        <f t="shared" si="3342"/>
        <v>0</v>
      </c>
      <c r="DH164" s="160">
        <f t="shared" si="3343"/>
        <v>0</v>
      </c>
      <c r="DI164" s="160">
        <f t="shared" si="3344"/>
        <v>0</v>
      </c>
      <c r="DJ164" s="160">
        <f t="shared" si="3345"/>
        <v>0</v>
      </c>
      <c r="DK164" s="160">
        <f t="shared" si="3346"/>
        <v>0</v>
      </c>
      <c r="DL164" s="161">
        <f t="shared" ref="DL164:DM164" si="4030">DL163</f>
        <v>8</v>
      </c>
      <c r="DM164" s="175">
        <f t="shared" si="4030"/>
        <v>1171</v>
      </c>
      <c r="DN164" s="163" t="str">
        <f t="shared" si="3898"/>
        <v>1</v>
      </c>
      <c r="DO164" s="164">
        <f t="shared" si="172"/>
        <v>2</v>
      </c>
      <c r="DP164" s="165">
        <f t="shared" si="173"/>
        <v>0</v>
      </c>
      <c r="DQ164" s="166"/>
      <c r="DR164" s="166"/>
      <c r="DS164" s="166"/>
      <c r="DT164" s="84"/>
      <c r="DU164" s="85"/>
      <c r="DV164" s="83" t="str">
        <f t="shared" si="174"/>
        <v>0</v>
      </c>
      <c r="DW164" s="167">
        <f t="shared" si="3349"/>
        <v>0</v>
      </c>
      <c r="DX164" s="168">
        <f t="shared" si="3350"/>
        <v>0</v>
      </c>
      <c r="DY164" s="168">
        <f t="shared" si="3351"/>
        <v>0</v>
      </c>
      <c r="DZ164" s="168">
        <f t="shared" si="3352"/>
        <v>0</v>
      </c>
      <c r="EA164" s="168">
        <f t="shared" si="3353"/>
        <v>0</v>
      </c>
      <c r="EB164" s="154">
        <f t="shared" ref="EB164:EC164" si="4031">EB163</f>
        <v>9</v>
      </c>
      <c r="EC164" s="173">
        <f t="shared" si="4031"/>
        <v>1172</v>
      </c>
      <c r="ED164" s="156" t="str">
        <f t="shared" si="3900"/>
        <v>1</v>
      </c>
      <c r="EE164" s="157">
        <f t="shared" si="182"/>
        <v>5</v>
      </c>
      <c r="EF164" s="169">
        <f t="shared" si="183"/>
        <v>0</v>
      </c>
      <c r="EG164" s="159"/>
      <c r="EH164" s="159"/>
      <c r="EI164" s="159"/>
      <c r="EJ164" s="78"/>
      <c r="EK164" s="79"/>
      <c r="EL164" s="77" t="str">
        <f t="shared" si="184"/>
        <v>0</v>
      </c>
      <c r="EM164" s="81">
        <f t="shared" si="3356"/>
        <v>0</v>
      </c>
      <c r="EN164" s="160">
        <f t="shared" si="3357"/>
        <v>0</v>
      </c>
      <c r="EO164" s="160">
        <f t="shared" si="3358"/>
        <v>0</v>
      </c>
      <c r="EP164" s="160">
        <f t="shared" si="3359"/>
        <v>0</v>
      </c>
      <c r="EQ164" s="160">
        <f t="shared" si="3360"/>
        <v>0</v>
      </c>
      <c r="ER164" s="161">
        <f t="shared" ref="ER164:ES164" si="4032">ER163</f>
        <v>10</v>
      </c>
      <c r="ES164" s="175">
        <f t="shared" si="4032"/>
        <v>1173</v>
      </c>
      <c r="ET164" s="163" t="str">
        <f t="shared" si="3902"/>
        <v>1</v>
      </c>
      <c r="EU164" s="164">
        <f t="shared" si="192"/>
        <v>19</v>
      </c>
      <c r="EV164" s="165">
        <f t="shared" si="193"/>
        <v>0</v>
      </c>
      <c r="EW164" s="166"/>
      <c r="EX164" s="166"/>
      <c r="EY164" s="166"/>
      <c r="EZ164" s="84"/>
      <c r="FA164" s="85"/>
      <c r="FB164" s="83" t="str">
        <f t="shared" si="194"/>
        <v>0</v>
      </c>
      <c r="FC164" s="167">
        <f t="shared" si="3363"/>
        <v>0</v>
      </c>
      <c r="FD164" s="168">
        <f t="shared" si="3364"/>
        <v>0</v>
      </c>
      <c r="FE164" s="168">
        <f t="shared" si="3365"/>
        <v>0</v>
      </c>
      <c r="FF164" s="168">
        <f t="shared" si="3366"/>
        <v>0</v>
      </c>
      <c r="FG164" s="168">
        <f t="shared" si="3367"/>
        <v>0</v>
      </c>
      <c r="FH164" s="154">
        <f t="shared" ref="FH164:FI164" si="4033">FH163</f>
        <v>11</v>
      </c>
      <c r="FI164" s="173">
        <f t="shared" si="4033"/>
        <v>1174</v>
      </c>
      <c r="FJ164" s="156" t="str">
        <f t="shared" si="3904"/>
        <v>1</v>
      </c>
      <c r="FK164" s="157">
        <f t="shared" si="202"/>
        <v>4</v>
      </c>
      <c r="FL164" s="158">
        <f t="shared" si="203"/>
        <v>0</v>
      </c>
      <c r="FM164" s="159"/>
      <c r="FN164" s="159"/>
      <c r="FO164" s="159"/>
      <c r="FP164" s="78"/>
      <c r="FQ164" s="79"/>
      <c r="FR164" s="77" t="str">
        <f t="shared" si="204"/>
        <v>0</v>
      </c>
      <c r="FS164" s="81">
        <f t="shared" si="3370"/>
        <v>0</v>
      </c>
      <c r="FT164" s="160">
        <f t="shared" si="3371"/>
        <v>0</v>
      </c>
      <c r="FU164" s="160">
        <f t="shared" si="3372"/>
        <v>0</v>
      </c>
      <c r="FV164" s="160">
        <f t="shared" si="3373"/>
        <v>0</v>
      </c>
      <c r="FW164" s="160">
        <f t="shared" si="3374"/>
        <v>0</v>
      </c>
      <c r="FX164" s="161">
        <f t="shared" ref="FX164:FY164" si="4034">FX163</f>
        <v>12</v>
      </c>
      <c r="FY164" s="175">
        <f t="shared" si="4034"/>
        <v>1175</v>
      </c>
      <c r="FZ164" s="163" t="str">
        <f t="shared" si="3906"/>
        <v>1</v>
      </c>
      <c r="GA164" s="164">
        <f t="shared" si="212"/>
        <v>2</v>
      </c>
      <c r="GB164" s="165">
        <f t="shared" si="213"/>
        <v>0</v>
      </c>
      <c r="GC164" s="166"/>
      <c r="GD164" s="166"/>
      <c r="GE164" s="166"/>
      <c r="GF164" s="84"/>
      <c r="GG164" s="85"/>
      <c r="GH164" s="83" t="str">
        <f t="shared" si="214"/>
        <v>0</v>
      </c>
      <c r="GI164" s="167">
        <f t="shared" si="3377"/>
        <v>0</v>
      </c>
      <c r="GJ164" s="168">
        <f t="shared" si="3378"/>
        <v>0</v>
      </c>
      <c r="GK164" s="168">
        <f t="shared" si="3379"/>
        <v>0</v>
      </c>
      <c r="GL164" s="168">
        <f t="shared" si="3380"/>
        <v>0</v>
      </c>
      <c r="GM164" s="168">
        <f t="shared" si="3381"/>
        <v>0</v>
      </c>
      <c r="GN164" s="154">
        <f t="shared" ref="GN164:GO164" si="4035">GN163</f>
        <v>13</v>
      </c>
      <c r="GO164" s="173">
        <f t="shared" si="4035"/>
        <v>1176</v>
      </c>
      <c r="GP164" s="156" t="str">
        <f t="shared" si="3908"/>
        <v>1</v>
      </c>
      <c r="GQ164" s="157">
        <f t="shared" si="222"/>
        <v>3</v>
      </c>
      <c r="GR164" s="158">
        <f t="shared" si="223"/>
        <v>0</v>
      </c>
      <c r="GS164" s="159"/>
      <c r="GT164" s="159"/>
      <c r="GU164" s="159"/>
      <c r="GV164" s="78"/>
      <c r="GW164" s="79"/>
      <c r="GX164" s="77" t="str">
        <f t="shared" si="224"/>
        <v>0</v>
      </c>
      <c r="GY164" s="81">
        <f t="shared" si="3384"/>
        <v>0</v>
      </c>
      <c r="GZ164" s="160">
        <f t="shared" si="3385"/>
        <v>0</v>
      </c>
      <c r="HA164" s="160">
        <f t="shared" si="3386"/>
        <v>0</v>
      </c>
      <c r="HB164" s="160">
        <f t="shared" si="3387"/>
        <v>0</v>
      </c>
      <c r="HC164" s="160">
        <f t="shared" si="3388"/>
        <v>0</v>
      </c>
      <c r="HD164" s="161">
        <f t="shared" ref="HD164:HE164" si="4036">HD163</f>
        <v>14</v>
      </c>
      <c r="HE164" s="175">
        <f t="shared" si="4036"/>
        <v>1177</v>
      </c>
      <c r="HF164" s="163" t="str">
        <f t="shared" si="3910"/>
        <v>1</v>
      </c>
      <c r="HG164" s="164">
        <f t="shared" si="232"/>
        <v>5</v>
      </c>
      <c r="HH164" s="165">
        <f t="shared" si="233"/>
        <v>0</v>
      </c>
      <c r="HI164" s="166"/>
      <c r="HJ164" s="166"/>
      <c r="HK164" s="166"/>
      <c r="HL164" s="84"/>
      <c r="HM164" s="85"/>
      <c r="HN164" s="83" t="str">
        <f t="shared" si="234"/>
        <v>0</v>
      </c>
      <c r="HO164" s="167">
        <f t="shared" si="3391"/>
        <v>0</v>
      </c>
      <c r="HP164" s="168">
        <f t="shared" si="3392"/>
        <v>0</v>
      </c>
      <c r="HQ164" s="168">
        <f t="shared" si="3393"/>
        <v>0</v>
      </c>
      <c r="HR164" s="168">
        <f t="shared" si="3394"/>
        <v>0</v>
      </c>
      <c r="HS164" s="168">
        <f t="shared" si="3395"/>
        <v>0</v>
      </c>
      <c r="HT164" s="154">
        <f t="shared" ref="HT164:HU164" si="4037">HT163</f>
        <v>15</v>
      </c>
      <c r="HU164" s="173">
        <f t="shared" si="4037"/>
        <v>1178</v>
      </c>
      <c r="HV164" s="156" t="str">
        <f t="shared" si="3912"/>
        <v>1</v>
      </c>
      <c r="HW164" s="157" t="str">
        <f t="shared" si="242"/>
        <v/>
      </c>
      <c r="HX164" s="169">
        <f t="shared" si="243"/>
        <v>0</v>
      </c>
      <c r="HY164" s="159"/>
      <c r="HZ164" s="159"/>
      <c r="IA164" s="159"/>
      <c r="IB164" s="160"/>
      <c r="IC164" s="160"/>
      <c r="ID164" s="160" t="str">
        <f t="shared" si="244"/>
        <v>0</v>
      </c>
      <c r="IE164" s="160">
        <f t="shared" si="3398"/>
        <v>0</v>
      </c>
      <c r="IF164" s="160">
        <f t="shared" si="3399"/>
        <v>0</v>
      </c>
      <c r="IG164" s="160">
        <f t="shared" si="3400"/>
        <v>0</v>
      </c>
      <c r="IH164" s="160">
        <f t="shared" si="3401"/>
        <v>0</v>
      </c>
      <c r="II164" s="160">
        <f t="shared" si="3402"/>
        <v>0</v>
      </c>
      <c r="IJ164" s="161">
        <f t="shared" ref="IJ164:IK164" si="4038">IJ163</f>
        <v>16</v>
      </c>
      <c r="IK164" s="175">
        <f t="shared" si="4038"/>
        <v>1179</v>
      </c>
      <c r="IL164" s="163" t="str">
        <f t="shared" si="3914"/>
        <v>1</v>
      </c>
      <c r="IM164" s="164" t="str">
        <f t="shared" si="252"/>
        <v/>
      </c>
      <c r="IN164" s="165">
        <f t="shared" si="253"/>
        <v>0</v>
      </c>
      <c r="IO164" s="166"/>
      <c r="IP164" s="166"/>
      <c r="IQ164" s="166"/>
      <c r="IR164" s="168"/>
      <c r="IS164" s="168"/>
      <c r="IT164" s="170" t="str">
        <f t="shared" si="254"/>
        <v>0</v>
      </c>
      <c r="IU164" s="170">
        <f t="shared" si="3405"/>
        <v>0</v>
      </c>
      <c r="IV164" s="168">
        <f t="shared" si="3406"/>
        <v>0</v>
      </c>
      <c r="IW164" s="168">
        <f t="shared" si="3407"/>
        <v>0</v>
      </c>
      <c r="IX164" s="168">
        <f t="shared" si="3408"/>
        <v>0</v>
      </c>
      <c r="IY164" s="168">
        <f t="shared" si="3409"/>
        <v>0</v>
      </c>
      <c r="IZ164" s="154">
        <f t="shared" ref="IZ164:JA164" si="4039">IZ163</f>
        <v>17</v>
      </c>
      <c r="JA164" s="173">
        <f t="shared" si="4039"/>
        <v>1180</v>
      </c>
      <c r="JB164" s="156" t="str">
        <f t="shared" si="3916"/>
        <v>1</v>
      </c>
      <c r="JC164" s="157" t="str">
        <f t="shared" si="262"/>
        <v/>
      </c>
      <c r="JD164" s="158">
        <f t="shared" si="263"/>
        <v>0</v>
      </c>
      <c r="JE164" s="159"/>
      <c r="JF164" s="159"/>
      <c r="JG164" s="159"/>
      <c r="JH164" s="160"/>
      <c r="JI164" s="160"/>
      <c r="JJ164" s="171" t="str">
        <f t="shared" si="264"/>
        <v>0</v>
      </c>
      <c r="JK164" s="171">
        <f t="shared" si="3412"/>
        <v>0</v>
      </c>
      <c r="JL164" s="160">
        <f t="shared" si="3413"/>
        <v>0</v>
      </c>
      <c r="JM164" s="160">
        <f t="shared" si="3414"/>
        <v>0</v>
      </c>
      <c r="JN164" s="160">
        <f t="shared" si="3415"/>
        <v>0</v>
      </c>
      <c r="JO164" s="160">
        <f t="shared" si="3416"/>
        <v>0</v>
      </c>
      <c r="JP164" s="161">
        <f t="shared" ref="JP164:JQ164" si="4040">JP163</f>
        <v>18</v>
      </c>
      <c r="JQ164" s="175">
        <f t="shared" si="4040"/>
        <v>1181</v>
      </c>
      <c r="JR164" s="163" t="str">
        <f t="shared" si="3918"/>
        <v>1</v>
      </c>
      <c r="JS164" s="164" t="str">
        <f t="shared" si="272"/>
        <v/>
      </c>
      <c r="JT164" s="165">
        <f t="shared" si="273"/>
        <v>0</v>
      </c>
      <c r="JU164" s="166"/>
      <c r="JV164" s="166"/>
      <c r="JW164" s="166"/>
      <c r="JX164" s="168"/>
      <c r="JY164" s="168"/>
      <c r="JZ164" s="170" t="str">
        <f t="shared" si="274"/>
        <v>0</v>
      </c>
      <c r="KA164" s="170">
        <f t="shared" si="3419"/>
        <v>0</v>
      </c>
      <c r="KB164" s="168">
        <f t="shared" si="3420"/>
        <v>0</v>
      </c>
      <c r="KC164" s="168">
        <f t="shared" si="3421"/>
        <v>0</v>
      </c>
      <c r="KD164" s="168">
        <f t="shared" si="3422"/>
        <v>0</v>
      </c>
      <c r="KE164" s="168">
        <f t="shared" si="3423"/>
        <v>0</v>
      </c>
      <c r="KF164" s="154">
        <f t="shared" ref="KF164:KG164" si="4041">KF163</f>
        <v>19</v>
      </c>
      <c r="KG164" s="173">
        <f t="shared" si="4041"/>
        <v>1182</v>
      </c>
      <c r="KH164" s="156" t="str">
        <f t="shared" si="3920"/>
        <v>1</v>
      </c>
      <c r="KI164" s="157" t="str">
        <f t="shared" si="282"/>
        <v/>
      </c>
      <c r="KJ164" s="158">
        <f t="shared" si="283"/>
        <v>0</v>
      </c>
      <c r="KK164" s="159"/>
      <c r="KL164" s="159"/>
      <c r="KM164" s="159"/>
      <c r="KN164" s="160"/>
      <c r="KO164" s="160"/>
      <c r="KP164" s="171" t="str">
        <f t="shared" si="284"/>
        <v>0</v>
      </c>
      <c r="KQ164" s="171">
        <f t="shared" si="3426"/>
        <v>0</v>
      </c>
      <c r="KR164" s="160">
        <f t="shared" si="3427"/>
        <v>0</v>
      </c>
      <c r="KS164" s="160">
        <f t="shared" si="3428"/>
        <v>0</v>
      </c>
      <c r="KT164" s="160">
        <f t="shared" si="3429"/>
        <v>0</v>
      </c>
      <c r="KU164" s="160">
        <f t="shared" si="3430"/>
        <v>0</v>
      </c>
      <c r="KV164" s="161">
        <f t="shared" ref="KV164:KW164" si="4042">KV163</f>
        <v>20</v>
      </c>
      <c r="KW164" s="175">
        <f t="shared" si="4042"/>
        <v>1183</v>
      </c>
      <c r="KX164" s="163" t="str">
        <f t="shared" si="3922"/>
        <v>1</v>
      </c>
      <c r="KY164" s="164" t="str">
        <f t="shared" si="292"/>
        <v/>
      </c>
      <c r="KZ164" s="165">
        <f t="shared" si="293"/>
        <v>0</v>
      </c>
      <c r="LA164" s="166"/>
      <c r="LB164" s="166"/>
      <c r="LC164" s="166"/>
      <c r="LD164" s="168"/>
      <c r="LE164" s="168"/>
      <c r="LF164" s="170" t="str">
        <f t="shared" si="294"/>
        <v>0</v>
      </c>
      <c r="LG164" s="170">
        <f t="shared" si="3433"/>
        <v>0</v>
      </c>
      <c r="LH164" s="168">
        <f t="shared" si="3434"/>
        <v>0</v>
      </c>
      <c r="LI164" s="168">
        <f t="shared" si="3435"/>
        <v>0</v>
      </c>
      <c r="LJ164" s="168">
        <f t="shared" si="3436"/>
        <v>0</v>
      </c>
      <c r="LK164" s="168">
        <f t="shared" si="3437"/>
        <v>0</v>
      </c>
      <c r="LL164" s="172"/>
      <c r="LM164" s="172"/>
      <c r="LN164" s="168" t="str">
        <f t="shared" si="3438"/>
        <v>#REF!</v>
      </c>
      <c r="LO164" s="168" t="str">
        <f t="shared" si="3439"/>
        <v>#REF!</v>
      </c>
      <c r="LP164" s="168" t="str">
        <f t="shared" si="3440"/>
        <v>#REF!</v>
      </c>
      <c r="LQ164" s="168" t="str">
        <f t="shared" si="3441"/>
        <v>#REF!</v>
      </c>
    </row>
    <row r="165" ht="15.75" customHeight="1">
      <c r="A165" s="134"/>
      <c r="B165" s="135"/>
      <c r="C165" s="136">
        <f t="shared" si="99"/>
        <v>0</v>
      </c>
      <c r="D165" s="137">
        <f t="shared" ref="D165:E165" si="4043">D164</f>
        <v>1</v>
      </c>
      <c r="E165" s="182">
        <f t="shared" si="4043"/>
        <v>1164</v>
      </c>
      <c r="F165" s="183" t="str">
        <f>IFERROR(IF(S165&gt;=10,"6",IF(S165&gt;=8,"5",IF(S165&gt;=6,"4",IF(S165&gt;=4,"3",IF(S165&gt;=2,"2",IF(S165&gt;=-1,"1",IF(S165&gt;=-2,"-1",IF(S165&gt;=-3,"-2","-3")))))))), F172)</f>
        <v>1</v>
      </c>
      <c r="G165" s="184">
        <f t="shared" si="102"/>
        <v>1</v>
      </c>
      <c r="H165" s="185">
        <f t="shared" si="103"/>
        <v>0</v>
      </c>
      <c r="I165" s="139"/>
      <c r="J165" s="139"/>
      <c r="K165" s="136">
        <f>SUM(K134:K164)</f>
        <v>0</v>
      </c>
      <c r="L165" s="142"/>
      <c r="M165" s="143"/>
      <c r="N165" s="148" t="str">
        <f t="shared" si="104"/>
        <v>0</v>
      </c>
      <c r="O165" s="145"/>
      <c r="P165" s="139"/>
      <c r="Q165" s="139"/>
      <c r="R165" s="186"/>
      <c r="S165" s="139"/>
      <c r="T165" s="137">
        <f t="shared" ref="T165:U165" si="4044">T164</f>
        <v>2</v>
      </c>
      <c r="U165" s="182">
        <f t="shared" si="4044"/>
        <v>1165</v>
      </c>
      <c r="V165" s="139"/>
      <c r="W165" s="140">
        <f t="shared" si="112"/>
        <v>1</v>
      </c>
      <c r="X165" s="185">
        <f t="shared" si="113"/>
        <v>0</v>
      </c>
      <c r="Y165" s="139"/>
      <c r="Z165" s="139"/>
      <c r="AA165" s="136">
        <f>SUM(AA134:AA164)</f>
        <v>0</v>
      </c>
      <c r="AB165" s="142"/>
      <c r="AC165" s="143"/>
      <c r="AD165" s="148" t="str">
        <f t="shared" si="114"/>
        <v>0</v>
      </c>
      <c r="AE165" s="146"/>
      <c r="AF165" s="139"/>
      <c r="AG165" s="139"/>
      <c r="AH165" s="186"/>
      <c r="AI165" s="139"/>
      <c r="AJ165" s="137">
        <f t="shared" ref="AJ165:AK165" si="4045">AJ164</f>
        <v>3</v>
      </c>
      <c r="AK165" s="182">
        <f t="shared" si="4045"/>
        <v>1166</v>
      </c>
      <c r="AL165" s="139"/>
      <c r="AM165" s="140">
        <f t="shared" si="122"/>
        <v>2</v>
      </c>
      <c r="AN165" s="185">
        <f t="shared" si="123"/>
        <v>0</v>
      </c>
      <c r="AO165" s="139"/>
      <c r="AP165" s="139"/>
      <c r="AQ165" s="136">
        <f>SUM(AQ134:AQ164)</f>
        <v>0</v>
      </c>
      <c r="AR165" s="142"/>
      <c r="AS165" s="143"/>
      <c r="AT165" s="148" t="str">
        <f t="shared" si="124"/>
        <v>0</v>
      </c>
      <c r="AU165" s="145"/>
      <c r="AV165" s="139"/>
      <c r="AW165" s="139"/>
      <c r="AX165" s="186"/>
      <c r="AY165" s="139"/>
      <c r="AZ165" s="137">
        <f t="shared" ref="AZ165:BA165" si="4046">AZ164</f>
        <v>4</v>
      </c>
      <c r="BA165" s="182">
        <f t="shared" si="4046"/>
        <v>1167</v>
      </c>
      <c r="BB165" s="139"/>
      <c r="BC165" s="140">
        <f t="shared" si="132"/>
        <v>4</v>
      </c>
      <c r="BD165" s="185">
        <f t="shared" si="133"/>
        <v>0</v>
      </c>
      <c r="BE165" s="139"/>
      <c r="BF165" s="139"/>
      <c r="BG165" s="136">
        <f>SUM(BG134:BG164)</f>
        <v>0</v>
      </c>
      <c r="BH165" s="142"/>
      <c r="BI165" s="143"/>
      <c r="BJ165" s="148" t="str">
        <f t="shared" si="134"/>
        <v>0</v>
      </c>
      <c r="BK165" s="146"/>
      <c r="BL165" s="139"/>
      <c r="BM165" s="139"/>
      <c r="BN165" s="186"/>
      <c r="BO165" s="139"/>
      <c r="BP165" s="137">
        <f t="shared" ref="BP165:BQ165" si="4047">BP164</f>
        <v>5</v>
      </c>
      <c r="BQ165" s="182">
        <f t="shared" si="4047"/>
        <v>1168</v>
      </c>
      <c r="BR165" s="139"/>
      <c r="BS165" s="140">
        <f t="shared" si="142"/>
        <v>4</v>
      </c>
      <c r="BT165" s="185">
        <f t="shared" si="143"/>
        <v>0</v>
      </c>
      <c r="BU165" s="139"/>
      <c r="BV165" s="139"/>
      <c r="BW165" s="136">
        <f>SUM(BW134:BW164)</f>
        <v>0</v>
      </c>
      <c r="BX165" s="142"/>
      <c r="BY165" s="143"/>
      <c r="BZ165" s="148" t="str">
        <f t="shared" si="144"/>
        <v>0</v>
      </c>
      <c r="CA165" s="145"/>
      <c r="CB165" s="139"/>
      <c r="CC165" s="139"/>
      <c r="CD165" s="186"/>
      <c r="CE165" s="139"/>
      <c r="CF165" s="137">
        <f t="shared" ref="CF165:CG165" si="4048">CF164</f>
        <v>6</v>
      </c>
      <c r="CG165" s="182">
        <f t="shared" si="4048"/>
        <v>1169</v>
      </c>
      <c r="CH165" s="139"/>
      <c r="CI165" s="140">
        <f t="shared" si="152"/>
        <v>2</v>
      </c>
      <c r="CJ165" s="185">
        <f t="shared" si="153"/>
        <v>0</v>
      </c>
      <c r="CK165" s="139"/>
      <c r="CL165" s="139"/>
      <c r="CM165" s="136">
        <f>SUM(CM134:CM164)</f>
        <v>0</v>
      </c>
      <c r="CN165" s="142"/>
      <c r="CO165" s="143"/>
      <c r="CP165" s="148" t="str">
        <f t="shared" si="154"/>
        <v>0</v>
      </c>
      <c r="CQ165" s="146"/>
      <c r="CR165" s="139"/>
      <c r="CS165" s="139"/>
      <c r="CT165" s="186"/>
      <c r="CU165" s="139"/>
      <c r="CV165" s="137">
        <f t="shared" ref="CV165:CW165" si="4049">CV164</f>
        <v>7</v>
      </c>
      <c r="CW165" s="182">
        <f t="shared" si="4049"/>
        <v>1170</v>
      </c>
      <c r="CX165" s="139"/>
      <c r="CY165" s="140">
        <f t="shared" si="162"/>
        <v>2</v>
      </c>
      <c r="CZ165" s="185">
        <f t="shared" si="163"/>
        <v>0</v>
      </c>
      <c r="DA165" s="139"/>
      <c r="DB165" s="139"/>
      <c r="DC165" s="136">
        <f>SUM(DC134:DC164)</f>
        <v>0</v>
      </c>
      <c r="DD165" s="142"/>
      <c r="DE165" s="143"/>
      <c r="DF165" s="148" t="str">
        <f t="shared" si="164"/>
        <v>0</v>
      </c>
      <c r="DG165" s="145"/>
      <c r="DH165" s="139"/>
      <c r="DI165" s="139"/>
      <c r="DJ165" s="186"/>
      <c r="DK165" s="139"/>
      <c r="DL165" s="137">
        <f t="shared" ref="DL165:DM165" si="4050">DL164</f>
        <v>8</v>
      </c>
      <c r="DM165" s="182">
        <f t="shared" si="4050"/>
        <v>1171</v>
      </c>
      <c r="DN165" s="139"/>
      <c r="DO165" s="140">
        <f t="shared" si="172"/>
        <v>2</v>
      </c>
      <c r="DP165" s="185">
        <f t="shared" si="173"/>
        <v>0</v>
      </c>
      <c r="DQ165" s="139"/>
      <c r="DR165" s="139"/>
      <c r="DS165" s="136">
        <f>SUM(DS134:DS164)</f>
        <v>0</v>
      </c>
      <c r="DT165" s="142"/>
      <c r="DU165" s="143"/>
      <c r="DV165" s="148" t="str">
        <f t="shared" si="174"/>
        <v>0</v>
      </c>
      <c r="DW165" s="146"/>
      <c r="DX165" s="139"/>
      <c r="DY165" s="139"/>
      <c r="DZ165" s="186"/>
      <c r="EA165" s="139"/>
      <c r="EB165" s="137">
        <f t="shared" ref="EB165:EC165" si="4051">EB164</f>
        <v>9</v>
      </c>
      <c r="EC165" s="182">
        <f t="shared" si="4051"/>
        <v>1172</v>
      </c>
      <c r="ED165" s="139"/>
      <c r="EE165" s="140">
        <f t="shared" si="182"/>
        <v>5</v>
      </c>
      <c r="EF165" s="187">
        <f t="shared" si="183"/>
        <v>0</v>
      </c>
      <c r="EG165" s="139"/>
      <c r="EH165" s="139"/>
      <c r="EI165" s="136">
        <f>SUM(EI134:EI164)</f>
        <v>0</v>
      </c>
      <c r="EJ165" s="142"/>
      <c r="EK165" s="143"/>
      <c r="EL165" s="148" t="str">
        <f t="shared" si="184"/>
        <v>0</v>
      </c>
      <c r="EM165" s="145"/>
      <c r="EN165" s="139"/>
      <c r="EO165" s="139"/>
      <c r="EP165" s="186"/>
      <c r="EQ165" s="139"/>
      <c r="ER165" s="137">
        <f t="shared" ref="ER165:ES165" si="4052">ER164</f>
        <v>10</v>
      </c>
      <c r="ES165" s="182">
        <f t="shared" si="4052"/>
        <v>1173</v>
      </c>
      <c r="ET165" s="139"/>
      <c r="EU165" s="140">
        <f t="shared" si="192"/>
        <v>19</v>
      </c>
      <c r="EV165" s="185">
        <f t="shared" si="193"/>
        <v>0</v>
      </c>
      <c r="EW165" s="139"/>
      <c r="EX165" s="139"/>
      <c r="EY165" s="136">
        <f>SUM(EY134:EY164)</f>
        <v>0</v>
      </c>
      <c r="EZ165" s="142"/>
      <c r="FA165" s="143"/>
      <c r="FB165" s="148" t="str">
        <f t="shared" si="194"/>
        <v>0</v>
      </c>
      <c r="FC165" s="146"/>
      <c r="FD165" s="139"/>
      <c r="FE165" s="139"/>
      <c r="FF165" s="186"/>
      <c r="FG165" s="139"/>
      <c r="FH165" s="137">
        <f t="shared" ref="FH165:FI165" si="4053">FH164</f>
        <v>11</v>
      </c>
      <c r="FI165" s="182">
        <f t="shared" si="4053"/>
        <v>1174</v>
      </c>
      <c r="FJ165" s="139"/>
      <c r="FK165" s="140">
        <f t="shared" si="202"/>
        <v>4</v>
      </c>
      <c r="FL165" s="185">
        <f t="shared" si="203"/>
        <v>0</v>
      </c>
      <c r="FM165" s="139"/>
      <c r="FN165" s="139"/>
      <c r="FO165" s="136">
        <f>SUM(FO134:FO164)</f>
        <v>0</v>
      </c>
      <c r="FP165" s="142"/>
      <c r="FQ165" s="143"/>
      <c r="FR165" s="148" t="str">
        <f t="shared" si="204"/>
        <v>0</v>
      </c>
      <c r="FS165" s="145"/>
      <c r="FT165" s="139"/>
      <c r="FU165" s="139"/>
      <c r="FV165" s="186"/>
      <c r="FW165" s="139"/>
      <c r="FX165" s="137">
        <f t="shared" ref="FX165:FY165" si="4054">FX164</f>
        <v>12</v>
      </c>
      <c r="FY165" s="182">
        <f t="shared" si="4054"/>
        <v>1175</v>
      </c>
      <c r="FZ165" s="139"/>
      <c r="GA165" s="140">
        <f t="shared" si="212"/>
        <v>2</v>
      </c>
      <c r="GB165" s="185">
        <f t="shared" si="213"/>
        <v>0</v>
      </c>
      <c r="GC165" s="139"/>
      <c r="GD165" s="139"/>
      <c r="GE165" s="136">
        <f>SUM(GE134:GE164)</f>
        <v>0</v>
      </c>
      <c r="GF165" s="142"/>
      <c r="GG165" s="143"/>
      <c r="GH165" s="148" t="str">
        <f t="shared" si="214"/>
        <v>0</v>
      </c>
      <c r="GI165" s="146"/>
      <c r="GJ165" s="139"/>
      <c r="GK165" s="139"/>
      <c r="GL165" s="186"/>
      <c r="GM165" s="139"/>
      <c r="GN165" s="137">
        <f t="shared" ref="GN165:GO165" si="4055">GN164</f>
        <v>13</v>
      </c>
      <c r="GO165" s="182">
        <f t="shared" si="4055"/>
        <v>1176</v>
      </c>
      <c r="GP165" s="139"/>
      <c r="GQ165" s="140">
        <f t="shared" si="222"/>
        <v>3</v>
      </c>
      <c r="GR165" s="185">
        <f t="shared" si="223"/>
        <v>0</v>
      </c>
      <c r="GS165" s="139"/>
      <c r="GT165" s="139"/>
      <c r="GU165" s="136">
        <f>SUM(GU134:GU164)</f>
        <v>0</v>
      </c>
      <c r="GV165" s="142"/>
      <c r="GW165" s="143"/>
      <c r="GX165" s="148" t="str">
        <f t="shared" si="224"/>
        <v>0</v>
      </c>
      <c r="GY165" s="145"/>
      <c r="GZ165" s="139"/>
      <c r="HA165" s="139"/>
      <c r="HB165" s="186"/>
      <c r="HC165" s="139"/>
      <c r="HD165" s="137">
        <f t="shared" ref="HD165:HE165" si="4056">HD164</f>
        <v>14</v>
      </c>
      <c r="HE165" s="182">
        <f t="shared" si="4056"/>
        <v>1177</v>
      </c>
      <c r="HF165" s="139"/>
      <c r="HG165" s="140">
        <f t="shared" si="232"/>
        <v>5</v>
      </c>
      <c r="HH165" s="185">
        <f t="shared" si="233"/>
        <v>0</v>
      </c>
      <c r="HI165" s="139"/>
      <c r="HJ165" s="139"/>
      <c r="HK165" s="136">
        <f>SUM(HK134:HK164)</f>
        <v>0</v>
      </c>
      <c r="HL165" s="142"/>
      <c r="HM165" s="143"/>
      <c r="HN165" s="148" t="str">
        <f t="shared" si="234"/>
        <v>0</v>
      </c>
      <c r="HO165" s="146"/>
      <c r="HP165" s="139"/>
      <c r="HQ165" s="139"/>
      <c r="HR165" s="186"/>
      <c r="HS165" s="139"/>
      <c r="HT165" s="137">
        <f t="shared" ref="HT165:HU165" si="4057">HT164</f>
        <v>15</v>
      </c>
      <c r="HU165" s="182">
        <f t="shared" si="4057"/>
        <v>1178</v>
      </c>
      <c r="HV165" s="139"/>
      <c r="HW165" s="140" t="str">
        <f t="shared" si="242"/>
        <v/>
      </c>
      <c r="HX165" s="187">
        <f t="shared" si="243"/>
        <v>0</v>
      </c>
      <c r="HY165" s="139"/>
      <c r="HZ165" s="139"/>
      <c r="IA165" s="136">
        <f>SUM(IA134:IA164)</f>
        <v>0</v>
      </c>
      <c r="IB165" s="139"/>
      <c r="IC165" s="139"/>
      <c r="ID165" s="139" t="str">
        <f t="shared" si="244"/>
        <v>0</v>
      </c>
      <c r="IE165" s="139"/>
      <c r="IF165" s="139"/>
      <c r="IG165" s="139"/>
      <c r="IH165" s="186"/>
      <c r="II165" s="139"/>
      <c r="IJ165" s="137">
        <f t="shared" ref="IJ165:IK165" si="4058">IJ164</f>
        <v>16</v>
      </c>
      <c r="IK165" s="182">
        <f t="shared" si="4058"/>
        <v>1179</v>
      </c>
      <c r="IL165" s="139"/>
      <c r="IM165" s="140" t="str">
        <f t="shared" si="252"/>
        <v/>
      </c>
      <c r="IN165" s="185">
        <f t="shared" si="253"/>
        <v>0</v>
      </c>
      <c r="IO165" s="139"/>
      <c r="IP165" s="139"/>
      <c r="IQ165" s="136">
        <f>SUM(IQ134:IQ164)</f>
        <v>0</v>
      </c>
      <c r="IR165" s="139"/>
      <c r="IS165" s="139"/>
      <c r="IT165" s="140" t="str">
        <f t="shared" si="254"/>
        <v>0</v>
      </c>
      <c r="IU165" s="140"/>
      <c r="IV165" s="139"/>
      <c r="IW165" s="139"/>
      <c r="IX165" s="186"/>
      <c r="IY165" s="139"/>
      <c r="IZ165" s="137">
        <f t="shared" ref="IZ165:JA165" si="4059">IZ164</f>
        <v>17</v>
      </c>
      <c r="JA165" s="182">
        <f t="shared" si="4059"/>
        <v>1180</v>
      </c>
      <c r="JB165" s="139"/>
      <c r="JC165" s="140" t="str">
        <f t="shared" si="262"/>
        <v/>
      </c>
      <c r="JD165" s="185">
        <f t="shared" si="263"/>
        <v>0</v>
      </c>
      <c r="JE165" s="139"/>
      <c r="JF165" s="139"/>
      <c r="JG165" s="136">
        <f>SUM(JG134:JG164)</f>
        <v>0</v>
      </c>
      <c r="JH165" s="139"/>
      <c r="JI165" s="139"/>
      <c r="JJ165" s="140" t="str">
        <f t="shared" si="264"/>
        <v>0</v>
      </c>
      <c r="JK165" s="140"/>
      <c r="JL165" s="139"/>
      <c r="JM165" s="139"/>
      <c r="JN165" s="186"/>
      <c r="JO165" s="139"/>
      <c r="JP165" s="137">
        <f t="shared" ref="JP165:JQ165" si="4060">JP164</f>
        <v>18</v>
      </c>
      <c r="JQ165" s="182">
        <f t="shared" si="4060"/>
        <v>1181</v>
      </c>
      <c r="JR165" s="139"/>
      <c r="JS165" s="140" t="str">
        <f t="shared" si="272"/>
        <v/>
      </c>
      <c r="JT165" s="185">
        <f t="shared" si="273"/>
        <v>0</v>
      </c>
      <c r="JU165" s="139"/>
      <c r="JV165" s="139"/>
      <c r="JW165" s="136">
        <f>SUM(JW134:JW164)</f>
        <v>0</v>
      </c>
      <c r="JX165" s="139"/>
      <c r="JY165" s="139"/>
      <c r="JZ165" s="140" t="str">
        <f t="shared" si="274"/>
        <v>0</v>
      </c>
      <c r="KA165" s="140"/>
      <c r="KB165" s="139"/>
      <c r="KC165" s="139"/>
      <c r="KD165" s="186"/>
      <c r="KE165" s="139"/>
      <c r="KF165" s="137">
        <f t="shared" ref="KF165:KG165" si="4061">KF164</f>
        <v>19</v>
      </c>
      <c r="KG165" s="182">
        <f t="shared" si="4061"/>
        <v>1182</v>
      </c>
      <c r="KH165" s="139"/>
      <c r="KI165" s="140" t="str">
        <f t="shared" si="282"/>
        <v/>
      </c>
      <c r="KJ165" s="185">
        <f t="shared" si="283"/>
        <v>0</v>
      </c>
      <c r="KK165" s="139"/>
      <c r="KL165" s="139"/>
      <c r="KM165" s="136">
        <f>SUM(KM134:KM164)</f>
        <v>0</v>
      </c>
      <c r="KN165" s="139"/>
      <c r="KO165" s="139"/>
      <c r="KP165" s="140" t="str">
        <f t="shared" si="284"/>
        <v>0</v>
      </c>
      <c r="KQ165" s="140"/>
      <c r="KR165" s="139"/>
      <c r="KS165" s="139"/>
      <c r="KT165" s="186"/>
      <c r="KU165" s="139"/>
      <c r="KV165" s="137">
        <f t="shared" ref="KV165:KW165" si="4062">KV164</f>
        <v>20</v>
      </c>
      <c r="KW165" s="182">
        <f t="shared" si="4062"/>
        <v>1183</v>
      </c>
      <c r="KX165" s="139"/>
      <c r="KY165" s="140" t="str">
        <f t="shared" si="292"/>
        <v/>
      </c>
      <c r="KZ165" s="185">
        <f t="shared" si="293"/>
        <v>0</v>
      </c>
      <c r="LA165" s="139"/>
      <c r="LB165" s="139"/>
      <c r="LC165" s="136">
        <f>SUM(LC134:LC164)</f>
        <v>0</v>
      </c>
      <c r="LD165" s="139"/>
      <c r="LE165" s="139"/>
      <c r="LF165" s="140" t="str">
        <f t="shared" si="294"/>
        <v>0</v>
      </c>
      <c r="LG165" s="140"/>
      <c r="LH165" s="139"/>
      <c r="LI165" s="139"/>
      <c r="LJ165" s="186"/>
      <c r="LK165" s="139"/>
      <c r="LL165" s="136"/>
      <c r="LM165" s="136"/>
      <c r="LN165" s="139"/>
      <c r="LO165" s="139"/>
      <c r="LP165" s="186"/>
      <c r="LQ165" s="139"/>
    </row>
    <row r="166" ht="15.75" customHeight="1">
      <c r="A166" s="151">
        <v>46266.0</v>
      </c>
      <c r="B166" s="152" t="s">
        <v>33</v>
      </c>
      <c r="C166" s="153">
        <f t="shared" si="99"/>
        <v>0</v>
      </c>
      <c r="D166" s="154">
        <f t="shared" ref="D166:E166" si="4063">D165</f>
        <v>1</v>
      </c>
      <c r="E166" s="155">
        <f t="shared" si="4063"/>
        <v>1164</v>
      </c>
      <c r="F166" s="156" t="str">
        <f t="shared" ref="F166:F171" si="4084">IFERROR(IF(S166&gt;=10,"6",IF(S166&gt;=8,"5",IF(S166&gt;=6,"4",IF(S166&gt;=4,"3",IF(S166&gt;=2,"2",IF(S166&gt;=-1,"1",IF(S166&gt;=-2,"-1",IF(S166&gt;=-3,"-2","-3")))))))), F174)</f>
        <v>1</v>
      </c>
      <c r="G166" s="157">
        <f t="shared" si="102"/>
        <v>1</v>
      </c>
      <c r="H166" s="158">
        <f t="shared" si="103"/>
        <v>0</v>
      </c>
      <c r="I166" s="159"/>
      <c r="J166" s="159"/>
      <c r="K166" s="159"/>
      <c r="L166" s="78"/>
      <c r="M166" s="79"/>
      <c r="N166" s="77" t="str">
        <f t="shared" si="104"/>
        <v>0</v>
      </c>
      <c r="O166" s="81">
        <f t="shared" ref="O166:O196" si="4085">L166+N166</f>
        <v>0</v>
      </c>
      <c r="P166" s="160">
        <f t="shared" ref="P166:P196" si="4086">IF(I166&gt;=8000,2.5,IF(I166&gt;=6000,2,IF(I166&gt;=4000,1.5,IF(I166&gt;=2000,1,IF(I166&gt;=1000,0.5,IF(I166&gt;=0,0))))))</f>
        <v>0</v>
      </c>
      <c r="Q166" s="160">
        <f t="shared" ref="Q166:Q196" si="4087">IF(J166&gt;=10000,5,IF(J166&gt;=9000,4.5,IF(J166&gt;=8000,4,IF(J166&gt;=7000,3.5,IF(J166&gt;=6000,3,IF(J166&gt;=5000,2.5,IF(J166&gt;=4000,2,IF(J166&gt;=3000,1.5,IF(J166&gt;=2000,1,IF(J166&gt;=1000,0.5,0))))))))))</f>
        <v>0</v>
      </c>
      <c r="R166" s="160">
        <f t="shared" ref="R166:R196" si="4088">IF(K166&gt;=8000,5,IF(K166&gt;=6000,4,IF(K166&gt;=4000,3,IF(K166&gt;=2000,2,IF(K166&gt;=1000,1,IF(K166&gt;=0,0,IF(K166&gt;=-1000,-1,IF(K166&gt;=-2000,-1.5,IF(K166&gt;=-3000,-4,IF(K166&gt;=-4000,-5,-6))))))))))</f>
        <v>0</v>
      </c>
      <c r="S166" s="160">
        <f t="shared" ref="S166:S196" si="4089">IFERROR(R166+Q166+P166, R166+Q166)</f>
        <v>0</v>
      </c>
      <c r="T166" s="161">
        <f t="shared" ref="T166:U166" si="4064">T165</f>
        <v>2</v>
      </c>
      <c r="U166" s="162">
        <f t="shared" si="4064"/>
        <v>1165</v>
      </c>
      <c r="V166" s="163" t="str">
        <f t="shared" ref="V166:V188" si="4091">IFERROR(IF(AI166&gt;=10,"6",IF(AI166&gt;=8,"5",IF(AI166&gt;=6,"4",IF(AI166&gt;=4,"3",IF(AI166&gt;=2,"2",IF(AI166&gt;=-1,"1",IF(AI166&gt;=-2,"-1",IF(AI166&gt;=-3,"-2","-3")))))))), V173)</f>
        <v>1</v>
      </c>
      <c r="W166" s="164">
        <f t="shared" si="112"/>
        <v>1</v>
      </c>
      <c r="X166" s="165">
        <f t="shared" si="113"/>
        <v>0</v>
      </c>
      <c r="Y166" s="166"/>
      <c r="Z166" s="166"/>
      <c r="AA166" s="166"/>
      <c r="AB166" s="84"/>
      <c r="AC166" s="85"/>
      <c r="AD166" s="83" t="str">
        <f t="shared" si="114"/>
        <v>0</v>
      </c>
      <c r="AE166" s="167">
        <f t="shared" ref="AE166:AE196" si="4092">AB166+AD166</f>
        <v>0</v>
      </c>
      <c r="AF166" s="168">
        <f t="shared" ref="AF166:AF196" si="4093">IF(Y166&gt;=8000,2.5,IF(Y166&gt;=6000,2,IF(Y166&gt;=4000,1.5,IF(Y166&gt;=2000,1,IF(Y166&gt;=1000,0.5,IF(Y166&gt;=0,0))))))</f>
        <v>0</v>
      </c>
      <c r="AG166" s="168">
        <f t="shared" ref="AG166:AG196" si="4094">IF(Z166&gt;=10000,5,IF(Z166&gt;=9000,4.5,IF(Z166&gt;=8000,4,IF(Z166&gt;=7000,3.5,IF(Z166&gt;=6000,3,IF(Z166&gt;=5000,2.5,IF(Z166&gt;=4000,2,IF(Z166&gt;=3000,1.5,IF(Z166&gt;=2000,1,IF(Z166&gt;=1000,0.5,0))))))))))</f>
        <v>0</v>
      </c>
      <c r="AH166" s="168">
        <f t="shared" ref="AH166:AH196" si="4095">IF(AA166&gt;=8000,5,IF(AA166&gt;=6000,4,IF(AA166&gt;=4000,3,IF(AA166&gt;=2000,2,IF(AA166&gt;=1000,1,IF(AA166&gt;=0,0,IF(AA166&gt;=-1000,-1,IF(AA166&gt;=-2000,-1.5,IF(AA166&gt;=-3000,-4,IF(AA166&gt;=-4000,-5,-6))))))))))</f>
        <v>0</v>
      </c>
      <c r="AI166" s="168">
        <f t="shared" ref="AI166:AI196" si="4096">IFERROR(AH166+AG166+AF166, AH166+AG166)</f>
        <v>0</v>
      </c>
      <c r="AJ166" s="154">
        <f t="shared" ref="AJ166:AK166" si="4065">AJ165</f>
        <v>3</v>
      </c>
      <c r="AK166" s="155">
        <f t="shared" si="4065"/>
        <v>1166</v>
      </c>
      <c r="AL166" s="156" t="str">
        <f t="shared" ref="AL166:AL188" si="4098">IFERROR(IF(AY166&gt;=10,"6",IF(AY166&gt;=8,"5",IF(AY166&gt;=6,"4",IF(AY166&gt;=4,"3",IF(AY166&gt;=2,"2",IF(AY166&gt;=-1,"1",IF(AY166&gt;=-2,"-1",IF(AY166&gt;=-3,"-2","-3")))))))), AL173)</f>
        <v>1</v>
      </c>
      <c r="AM166" s="157">
        <f t="shared" si="122"/>
        <v>2</v>
      </c>
      <c r="AN166" s="158">
        <f t="shared" si="123"/>
        <v>0</v>
      </c>
      <c r="AO166" s="159"/>
      <c r="AP166" s="159"/>
      <c r="AQ166" s="159"/>
      <c r="AR166" s="78"/>
      <c r="AS166" s="79"/>
      <c r="AT166" s="77" t="str">
        <f t="shared" si="124"/>
        <v>0</v>
      </c>
      <c r="AU166" s="81">
        <f t="shared" ref="AU166:AU196" si="4099">AR166+AT166</f>
        <v>0</v>
      </c>
      <c r="AV166" s="160">
        <f t="shared" ref="AV166:AV196" si="4100">IF(AO166&gt;=8000,2.5,IF(AO166&gt;=6000,2,IF(AO166&gt;=4000,1.5,IF(AO166&gt;=2000,1,IF(AO166&gt;=1000,0.5,IF(AO166&gt;=0,0))))))</f>
        <v>0</v>
      </c>
      <c r="AW166" s="160">
        <f t="shared" ref="AW166:AW196" si="4101">IF(AP166&gt;=10000,5,IF(AP166&gt;=9000,4.5,IF(AP166&gt;=8000,4,IF(AP166&gt;=7000,3.5,IF(AP166&gt;=6000,3,IF(AP166&gt;=5000,2.5,IF(AP166&gt;=4000,2,IF(AP166&gt;=3000,1.5,IF(AP166&gt;=2000,1,IF(AP166&gt;=1000,0.5,0))))))))))</f>
        <v>0</v>
      </c>
      <c r="AX166" s="160">
        <f t="shared" ref="AX166:AX196" si="4102">IF(AQ166&gt;=8000,5,IF(AQ166&gt;=6000,4,IF(AQ166&gt;=4000,3,IF(AQ166&gt;=2000,2,IF(AQ166&gt;=1000,1,IF(AQ166&gt;=0,0,IF(AQ166&gt;=-1000,-1,IF(AQ166&gt;=-2000,-1.5,IF(AQ166&gt;=-3000,-4,IF(AQ166&gt;=-4000,-5,-6))))))))))</f>
        <v>0</v>
      </c>
      <c r="AY166" s="160">
        <f t="shared" ref="AY166:AY196" si="4103">IFERROR(AX166+AW166+AV166, AX166+AW166)</f>
        <v>0</v>
      </c>
      <c r="AZ166" s="161">
        <f t="shared" ref="AZ166:BA166" si="4066">AZ165</f>
        <v>4</v>
      </c>
      <c r="BA166" s="162">
        <f t="shared" si="4066"/>
        <v>1167</v>
      </c>
      <c r="BB166" s="163" t="str">
        <f t="shared" ref="BB166:BB188" si="4105">IFERROR(IF(BO166&gt;=10,"6",IF(BO166&gt;=8,"5",IF(BO166&gt;=6,"4",IF(BO166&gt;=4,"3",IF(BO166&gt;=2,"2",IF(BO166&gt;=-1,"1",IF(BO166&gt;=-2,"-1",IF(BO166&gt;=-3,"-2","-3")))))))), BB173)</f>
        <v>1</v>
      </c>
      <c r="BC166" s="164">
        <f t="shared" si="132"/>
        <v>4</v>
      </c>
      <c r="BD166" s="165">
        <f t="shared" si="133"/>
        <v>0</v>
      </c>
      <c r="BE166" s="166"/>
      <c r="BF166" s="166"/>
      <c r="BG166" s="166"/>
      <c r="BH166" s="84"/>
      <c r="BI166" s="85"/>
      <c r="BJ166" s="83" t="str">
        <f t="shared" si="134"/>
        <v>0</v>
      </c>
      <c r="BK166" s="167">
        <f t="shared" ref="BK166:BK196" si="4106">BH166+BJ166</f>
        <v>0</v>
      </c>
      <c r="BL166" s="168">
        <f t="shared" ref="BL166:BL196" si="4107">IF(BE166&gt;=8000,2.5,IF(BE166&gt;=6000,2,IF(BE166&gt;=4000,1.5,IF(BE166&gt;=2000,1,IF(BE166&gt;=1000,0.5,IF(BE166&gt;=0,0))))))</f>
        <v>0</v>
      </c>
      <c r="BM166" s="168">
        <f t="shared" ref="BM166:BM196" si="4108">IF(BF166&gt;=10000,5,IF(BF166&gt;=9000,4.5,IF(BF166&gt;=8000,4,IF(BF166&gt;=7000,3.5,IF(BF166&gt;=6000,3,IF(BF166&gt;=5000,2.5,IF(BF166&gt;=4000,2,IF(BF166&gt;=3000,1.5,IF(BF166&gt;=2000,1,IF(BF166&gt;=1000,0.5,0))))))))))</f>
        <v>0</v>
      </c>
      <c r="BN166" s="168">
        <f t="shared" ref="BN166:BN196" si="4109">IF(BG166&gt;=8000,5,IF(BG166&gt;=6000,4,IF(BG166&gt;=4000,3,IF(BG166&gt;=2000,2,IF(BG166&gt;=1000,1,IF(BG166&gt;=0,0,IF(BG166&gt;=-1000,-1,IF(BG166&gt;=-2000,-1.5,IF(BG166&gt;=-3000,-4,IF(BG166&gt;=-4000,-5,-6))))))))))</f>
        <v>0</v>
      </c>
      <c r="BO166" s="168">
        <f t="shared" ref="BO166:BO196" si="4110">IFERROR(BN166+BM166+BL166, BN166+BM166)</f>
        <v>0</v>
      </c>
      <c r="BP166" s="154">
        <f t="shared" ref="BP166:BQ166" si="4067">BP165</f>
        <v>5</v>
      </c>
      <c r="BQ166" s="155">
        <f t="shared" si="4067"/>
        <v>1168</v>
      </c>
      <c r="BR166" s="156" t="str">
        <f t="shared" ref="BR166:BR188" si="4112">IFERROR(IF(CE166&gt;=10,"6",IF(CE166&gt;=8,"5",IF(CE166&gt;=6,"4",IF(CE166&gt;=4,"3",IF(CE166&gt;=2,"2",IF(CE166&gt;=-1,"1",IF(CE166&gt;=-2,"-1",IF(CE166&gt;=-3,"-2","-3")))))))), BR173)</f>
        <v>1</v>
      </c>
      <c r="BS166" s="157">
        <f t="shared" si="142"/>
        <v>4</v>
      </c>
      <c r="BT166" s="158">
        <f t="shared" si="143"/>
        <v>0</v>
      </c>
      <c r="BU166" s="159"/>
      <c r="BV166" s="159"/>
      <c r="BW166" s="159"/>
      <c r="BX166" s="78"/>
      <c r="BY166" s="79"/>
      <c r="BZ166" s="77" t="str">
        <f t="shared" si="144"/>
        <v>0</v>
      </c>
      <c r="CA166" s="81">
        <f t="shared" ref="CA166:CA196" si="4113">BX166+BZ166</f>
        <v>0</v>
      </c>
      <c r="CB166" s="160">
        <f t="shared" ref="CB166:CB196" si="4114">IF(BU166&gt;=8000,2.5,IF(BU166&gt;=6000,2,IF(BU166&gt;=4000,1.5,IF(BU166&gt;=2000,1,IF(BU166&gt;=1000,0.5,IF(BU166&gt;=0,0))))))</f>
        <v>0</v>
      </c>
      <c r="CC166" s="160">
        <f t="shared" ref="CC166:CC196" si="4115">IF(BV166&gt;=10000,5,IF(BV166&gt;=9000,4.5,IF(BV166&gt;=8000,4,IF(BV166&gt;=7000,3.5,IF(BV166&gt;=6000,3,IF(BV166&gt;=5000,2.5,IF(BV166&gt;=4000,2,IF(BV166&gt;=3000,1.5,IF(BV166&gt;=2000,1,IF(BV166&gt;=1000,0.5,0))))))))))</f>
        <v>0</v>
      </c>
      <c r="CD166" s="160">
        <f t="shared" ref="CD166:CD196" si="4116">IF(BW166&gt;=8000,5,IF(BW166&gt;=6000,4,IF(BW166&gt;=4000,3,IF(BW166&gt;=2000,2,IF(BW166&gt;=1000,1,IF(BW166&gt;=0,0,IF(BW166&gt;=-1000,-1,IF(BW166&gt;=-2000,-1.5,IF(BW166&gt;=-3000,-4,IF(BW166&gt;=-4000,-5,-6))))))))))</f>
        <v>0</v>
      </c>
      <c r="CE166" s="160">
        <f t="shared" ref="CE166:CE196" si="4117">IFERROR(CD166+CC166+CB166, CD166+CC166)</f>
        <v>0</v>
      </c>
      <c r="CF166" s="161">
        <f t="shared" ref="CF166:CG166" si="4068">CF165</f>
        <v>6</v>
      </c>
      <c r="CG166" s="162">
        <f t="shared" si="4068"/>
        <v>1169</v>
      </c>
      <c r="CH166" s="163" t="str">
        <f t="shared" ref="CH166:CH188" si="4119">IFERROR(IF(CU166&gt;=10,"6",IF(CU166&gt;=8,"5",IF(CU166&gt;=6,"4",IF(CU166&gt;=4,"3",IF(CU166&gt;=2,"2",IF(CU166&gt;=-1,"1",IF(CU166&gt;=-2,"-1",IF(CU166&gt;=-3,"-2","-3")))))))), CH173)</f>
        <v>1</v>
      </c>
      <c r="CI166" s="164">
        <f t="shared" si="152"/>
        <v>2</v>
      </c>
      <c r="CJ166" s="165">
        <f t="shared" si="153"/>
        <v>0</v>
      </c>
      <c r="CK166" s="166"/>
      <c r="CL166" s="166"/>
      <c r="CM166" s="166"/>
      <c r="CN166" s="84"/>
      <c r="CO166" s="85"/>
      <c r="CP166" s="83" t="str">
        <f t="shared" si="154"/>
        <v>0</v>
      </c>
      <c r="CQ166" s="167">
        <f t="shared" ref="CQ166:CQ196" si="4120">CN166+CP166</f>
        <v>0</v>
      </c>
      <c r="CR166" s="168">
        <f t="shared" ref="CR166:CR196" si="4121">IF(CK166&gt;=8000,2.5,IF(CK166&gt;=6000,2,IF(CK166&gt;=4000,1.5,IF(CK166&gt;=2000,1,IF(CK166&gt;=1000,0.5,IF(CK166&gt;=0,0))))))</f>
        <v>0</v>
      </c>
      <c r="CS166" s="168">
        <f t="shared" ref="CS166:CS196" si="4122">IF(CL166&gt;=10000,5,IF(CL166&gt;=9000,4.5,IF(CL166&gt;=8000,4,IF(CL166&gt;=7000,3.5,IF(CL166&gt;=6000,3,IF(CL166&gt;=5000,2.5,IF(CL166&gt;=4000,2,IF(CL166&gt;=3000,1.5,IF(CL166&gt;=2000,1,IF(CL166&gt;=1000,0.5,0))))))))))</f>
        <v>0</v>
      </c>
      <c r="CT166" s="168">
        <f t="shared" ref="CT166:CT196" si="4123">IF(CM166&gt;=8000,5,IF(CM166&gt;=6000,4,IF(CM166&gt;=4000,3,IF(CM166&gt;=2000,2,IF(CM166&gt;=1000,1,IF(CM166&gt;=0,0,IF(CM166&gt;=-1000,-1,IF(CM166&gt;=-2000,-1.5,IF(CM166&gt;=-3000,-4,IF(CM166&gt;=-4000,-5,-6))))))))))</f>
        <v>0</v>
      </c>
      <c r="CU166" s="168">
        <f t="shared" ref="CU166:CU196" si="4124">IFERROR(CT166+CS166+CR166, CT166+CS166)</f>
        <v>0</v>
      </c>
      <c r="CV166" s="154">
        <f t="shared" ref="CV166:CW166" si="4069">CV165</f>
        <v>7</v>
      </c>
      <c r="CW166" s="155">
        <f t="shared" si="4069"/>
        <v>1170</v>
      </c>
      <c r="CX166" s="156" t="str">
        <f t="shared" ref="CX166:CX188" si="4126">IFERROR(IF(DK166&gt;=10,"6",IF(DK166&gt;=8,"5",IF(DK166&gt;=6,"4",IF(DK166&gt;=4,"3",IF(DK166&gt;=2,"2",IF(DK166&gt;=-1,"1",IF(DK166&gt;=-2,"-1",IF(DK166&gt;=-3,"-2","-3")))))))), CX173)</f>
        <v>1</v>
      </c>
      <c r="CY166" s="157">
        <f t="shared" si="162"/>
        <v>2</v>
      </c>
      <c r="CZ166" s="158">
        <f t="shared" si="163"/>
        <v>0</v>
      </c>
      <c r="DA166" s="159"/>
      <c r="DB166" s="159"/>
      <c r="DC166" s="159"/>
      <c r="DD166" s="78"/>
      <c r="DE166" s="79"/>
      <c r="DF166" s="77" t="str">
        <f t="shared" si="164"/>
        <v>0</v>
      </c>
      <c r="DG166" s="81">
        <f t="shared" ref="DG166:DG196" si="4127">DD166+DF166</f>
        <v>0</v>
      </c>
      <c r="DH166" s="160">
        <f t="shared" ref="DH166:DH196" si="4128">IF(DA166&gt;=8000,2.5,IF(DA166&gt;=6000,2,IF(DA166&gt;=4000,1.5,IF(DA166&gt;=2000,1,IF(DA166&gt;=1000,0.5,IF(DA166&gt;=0,0))))))</f>
        <v>0</v>
      </c>
      <c r="DI166" s="160">
        <f t="shared" ref="DI166:DI196" si="4129">IF(DB166&gt;=10000,5,IF(DB166&gt;=9000,4.5,IF(DB166&gt;=8000,4,IF(DB166&gt;=7000,3.5,IF(DB166&gt;=6000,3,IF(DB166&gt;=5000,2.5,IF(DB166&gt;=4000,2,IF(DB166&gt;=3000,1.5,IF(DB166&gt;=2000,1,IF(DB166&gt;=1000,0.5,0))))))))))</f>
        <v>0</v>
      </c>
      <c r="DJ166" s="160">
        <f t="shared" ref="DJ166:DJ196" si="4130">IF(DC166&gt;=8000,5,IF(DC166&gt;=6000,4,IF(DC166&gt;=4000,3,IF(DC166&gt;=2000,2,IF(DC166&gt;=1000,1,IF(DC166&gt;=0,0,IF(DC166&gt;=-1000,-1,IF(DC166&gt;=-2000,-1.5,IF(DC166&gt;=-3000,-4,IF(DC166&gt;=-4000,-5,-6))))))))))</f>
        <v>0</v>
      </c>
      <c r="DK166" s="160">
        <f t="shared" ref="DK166:DK196" si="4131">IFERROR(DJ166+DI166+DH166, DJ166+DI166)</f>
        <v>0</v>
      </c>
      <c r="DL166" s="161">
        <f t="shared" ref="DL166:DM166" si="4070">DL165</f>
        <v>8</v>
      </c>
      <c r="DM166" s="162">
        <f t="shared" si="4070"/>
        <v>1171</v>
      </c>
      <c r="DN166" s="163" t="str">
        <f t="shared" ref="DN166:DN188" si="4133">IFERROR(IF(EA166&gt;=10,"6",IF(EA166&gt;=8,"5",IF(EA166&gt;=6,"4",IF(EA166&gt;=4,"3",IF(EA166&gt;=2,"2",IF(EA166&gt;=-1,"1",IF(EA166&gt;=-2,"-1",IF(EA166&gt;=-3,"-2","-3")))))))), DN173)</f>
        <v>1</v>
      </c>
      <c r="DO166" s="164">
        <f t="shared" si="172"/>
        <v>2</v>
      </c>
      <c r="DP166" s="165">
        <f t="shared" si="173"/>
        <v>0</v>
      </c>
      <c r="DQ166" s="166"/>
      <c r="DR166" s="166"/>
      <c r="DS166" s="166"/>
      <c r="DT166" s="84"/>
      <c r="DU166" s="85"/>
      <c r="DV166" s="83" t="str">
        <f t="shared" si="174"/>
        <v>0</v>
      </c>
      <c r="DW166" s="167">
        <f t="shared" ref="DW166:DW196" si="4134">DT166+DV166</f>
        <v>0</v>
      </c>
      <c r="DX166" s="168">
        <f t="shared" ref="DX166:DX196" si="4135">IF(DQ166&gt;=8000,2.5,IF(DQ166&gt;=6000,2,IF(DQ166&gt;=4000,1.5,IF(DQ166&gt;=2000,1,IF(DQ166&gt;=1000,0.5,IF(DQ166&gt;=0,0))))))</f>
        <v>0</v>
      </c>
      <c r="DY166" s="168">
        <f t="shared" ref="DY166:DY196" si="4136">IF(DR166&gt;=10000,5,IF(DR166&gt;=9000,4.5,IF(DR166&gt;=8000,4,IF(DR166&gt;=7000,3.5,IF(DR166&gt;=6000,3,IF(DR166&gt;=5000,2.5,IF(DR166&gt;=4000,2,IF(DR166&gt;=3000,1.5,IF(DR166&gt;=2000,1,IF(DR166&gt;=1000,0.5,0))))))))))</f>
        <v>0</v>
      </c>
      <c r="DZ166" s="168">
        <f t="shared" ref="DZ166:DZ196" si="4137">IF(DS166&gt;=8000,5,IF(DS166&gt;=6000,4,IF(DS166&gt;=4000,3,IF(DS166&gt;=2000,2,IF(DS166&gt;=1000,1,IF(DS166&gt;=0,0,IF(DS166&gt;=-1000,-1,IF(DS166&gt;=-2000,-1.5,IF(DS166&gt;=-3000,-4,IF(DS166&gt;=-4000,-5,-6))))))))))</f>
        <v>0</v>
      </c>
      <c r="EA166" s="168">
        <f t="shared" ref="EA166:EA196" si="4138">IFERROR(DZ166+DY166+DX166, DZ166+DY166)</f>
        <v>0</v>
      </c>
      <c r="EB166" s="154">
        <f t="shared" ref="EB166:EC166" si="4071">EB165</f>
        <v>9</v>
      </c>
      <c r="EC166" s="155">
        <f t="shared" si="4071"/>
        <v>1172</v>
      </c>
      <c r="ED166" s="156" t="str">
        <f t="shared" ref="ED166:ED188" si="4140">IFERROR(IF(EQ166&gt;=10,"6",IF(EQ166&gt;=8,"5",IF(EQ166&gt;=6,"4",IF(EQ166&gt;=4,"3",IF(EQ166&gt;=2,"2",IF(EQ166&gt;=-1,"1",IF(EQ166&gt;=-2,"-1",IF(EQ166&gt;=-3,"-2","-3")))))))), ED173)</f>
        <v>1</v>
      </c>
      <c r="EE166" s="157">
        <f t="shared" si="182"/>
        <v>5</v>
      </c>
      <c r="EF166" s="169">
        <f t="shared" si="183"/>
        <v>0</v>
      </c>
      <c r="EG166" s="159"/>
      <c r="EH166" s="159"/>
      <c r="EI166" s="159"/>
      <c r="EJ166" s="78"/>
      <c r="EK166" s="79"/>
      <c r="EL166" s="77" t="str">
        <f t="shared" si="184"/>
        <v>0</v>
      </c>
      <c r="EM166" s="81">
        <f t="shared" ref="EM166:EM196" si="4141">EJ166+EL166</f>
        <v>0</v>
      </c>
      <c r="EN166" s="160">
        <f t="shared" ref="EN166:EN196" si="4142">IF(EG166&gt;=8000,2.5,IF(EG166&gt;=6000,2,IF(EG166&gt;=4000,1.5,IF(EG166&gt;=2000,1,IF(EG166&gt;=1000,0.5,IF(EG166&gt;=0,0))))))</f>
        <v>0</v>
      </c>
      <c r="EO166" s="160">
        <f t="shared" ref="EO166:EO196" si="4143">IF(EH166&gt;=10000,5,IF(EH166&gt;=9000,4.5,IF(EH166&gt;=8000,4,IF(EH166&gt;=7000,3.5,IF(EH166&gt;=6000,3,IF(EH166&gt;=5000,2.5,IF(EH166&gt;=4000,2,IF(EH166&gt;=3000,1.5,IF(EH166&gt;=2000,1,IF(EH166&gt;=1000,0.5,0))))))))))</f>
        <v>0</v>
      </c>
      <c r="EP166" s="160">
        <f t="shared" ref="EP166:EP196" si="4144">IF(EI166&gt;=8000,5,IF(EI166&gt;=6000,4,IF(EI166&gt;=4000,3,IF(EI166&gt;=2000,2,IF(EI166&gt;=1000,1,IF(EI166&gt;=0,0,IF(EI166&gt;=-1000,-1,IF(EI166&gt;=-2000,-1.5,IF(EI166&gt;=-3000,-4,IF(EI166&gt;=-4000,-5,-6))))))))))</f>
        <v>0</v>
      </c>
      <c r="EQ166" s="160">
        <f t="shared" ref="EQ166:EQ196" si="4145">IFERROR(EP166+EO166+EN166, EP166+EO166)</f>
        <v>0</v>
      </c>
      <c r="ER166" s="161">
        <f t="shared" ref="ER166:ES166" si="4072">ER165</f>
        <v>10</v>
      </c>
      <c r="ES166" s="162">
        <f t="shared" si="4072"/>
        <v>1173</v>
      </c>
      <c r="ET166" s="163" t="str">
        <f t="shared" ref="ET166:ET188" si="4147">IFERROR(IF(FG166&gt;=10,"6",IF(FG166&gt;=8,"5",IF(FG166&gt;=6,"4",IF(FG166&gt;=4,"3",IF(FG166&gt;=2,"2",IF(FG166&gt;=-1,"1",IF(FG166&gt;=-2,"-1",IF(FG166&gt;=-3,"-2","-3")))))))), ET173)</f>
        <v>1</v>
      </c>
      <c r="EU166" s="164">
        <f t="shared" si="192"/>
        <v>19</v>
      </c>
      <c r="EV166" s="165">
        <f t="shared" si="193"/>
        <v>0</v>
      </c>
      <c r="EW166" s="166"/>
      <c r="EX166" s="166"/>
      <c r="EY166" s="166"/>
      <c r="EZ166" s="84"/>
      <c r="FA166" s="85"/>
      <c r="FB166" s="83" t="str">
        <f t="shared" si="194"/>
        <v>0</v>
      </c>
      <c r="FC166" s="167">
        <f t="shared" ref="FC166:FC196" si="4148">EZ166+FB166</f>
        <v>0</v>
      </c>
      <c r="FD166" s="168">
        <f t="shared" ref="FD166:FD196" si="4149">IF(EW166&gt;=8000,2.5,IF(EW166&gt;=6000,2,IF(EW166&gt;=4000,1.5,IF(EW166&gt;=2000,1,IF(EW166&gt;=1000,0.5,IF(EW166&gt;=0,0))))))</f>
        <v>0</v>
      </c>
      <c r="FE166" s="168">
        <f t="shared" ref="FE166:FE196" si="4150">IF(EX166&gt;=10000,5,IF(EX166&gt;=9000,4.5,IF(EX166&gt;=8000,4,IF(EX166&gt;=7000,3.5,IF(EX166&gt;=6000,3,IF(EX166&gt;=5000,2.5,IF(EX166&gt;=4000,2,IF(EX166&gt;=3000,1.5,IF(EX166&gt;=2000,1,IF(EX166&gt;=1000,0.5,0))))))))))</f>
        <v>0</v>
      </c>
      <c r="FF166" s="168">
        <f t="shared" ref="FF166:FF196" si="4151">IF(EY166&gt;=8000,5,IF(EY166&gt;=6000,4,IF(EY166&gt;=4000,3,IF(EY166&gt;=2000,2,IF(EY166&gt;=1000,1,IF(EY166&gt;=0,0,IF(EY166&gt;=-1000,-1,IF(EY166&gt;=-2000,-1.5,IF(EY166&gt;=-3000,-4,IF(EY166&gt;=-4000,-5,-6))))))))))</f>
        <v>0</v>
      </c>
      <c r="FG166" s="168">
        <f t="shared" ref="FG166:FG196" si="4152">IFERROR(FF166+FE166+FD166, FF166+FE166)</f>
        <v>0</v>
      </c>
      <c r="FH166" s="154">
        <f t="shared" ref="FH166:FI166" si="4073">FH165</f>
        <v>11</v>
      </c>
      <c r="FI166" s="155">
        <f t="shared" si="4073"/>
        <v>1174</v>
      </c>
      <c r="FJ166" s="156" t="str">
        <f t="shared" ref="FJ166:FJ188" si="4154">IFERROR(IF(FW166&gt;=10,"6",IF(FW166&gt;=8,"5",IF(FW166&gt;=6,"4",IF(FW166&gt;=4,"3",IF(FW166&gt;=2,"2",IF(FW166&gt;=-1,"1",IF(FW166&gt;=-2,"-1",IF(FW166&gt;=-3,"-2","-3")))))))), FJ173)</f>
        <v>1</v>
      </c>
      <c r="FK166" s="157">
        <f t="shared" si="202"/>
        <v>4</v>
      </c>
      <c r="FL166" s="158">
        <f t="shared" si="203"/>
        <v>0</v>
      </c>
      <c r="FM166" s="159"/>
      <c r="FN166" s="159"/>
      <c r="FO166" s="159"/>
      <c r="FP166" s="78"/>
      <c r="FQ166" s="79"/>
      <c r="FR166" s="77" t="str">
        <f t="shared" si="204"/>
        <v>0</v>
      </c>
      <c r="FS166" s="81">
        <f t="shared" ref="FS166:FS196" si="4155">FP166+FR166</f>
        <v>0</v>
      </c>
      <c r="FT166" s="160">
        <f t="shared" ref="FT166:FT196" si="4156">IF(FM166&gt;=8000,2.5,IF(FM166&gt;=6000,2,IF(FM166&gt;=4000,1.5,IF(FM166&gt;=2000,1,IF(FM166&gt;=1000,0.5,IF(FM166&gt;=0,0))))))</f>
        <v>0</v>
      </c>
      <c r="FU166" s="160">
        <f t="shared" ref="FU166:FU196" si="4157">IF(FN166&gt;=10000,5,IF(FN166&gt;=9000,4.5,IF(FN166&gt;=8000,4,IF(FN166&gt;=7000,3.5,IF(FN166&gt;=6000,3,IF(FN166&gt;=5000,2.5,IF(FN166&gt;=4000,2,IF(FN166&gt;=3000,1.5,IF(FN166&gt;=2000,1,IF(FN166&gt;=1000,0.5,0))))))))))</f>
        <v>0</v>
      </c>
      <c r="FV166" s="160">
        <f t="shared" ref="FV166:FV196" si="4158">IF(FO166&gt;=8000,5,IF(FO166&gt;=6000,4,IF(FO166&gt;=4000,3,IF(FO166&gt;=2000,2,IF(FO166&gt;=1000,1,IF(FO166&gt;=0,0,IF(FO166&gt;=-1000,-1,IF(FO166&gt;=-2000,-1.5,IF(FO166&gt;=-3000,-4,IF(FO166&gt;=-4000,-5,-6))))))))))</f>
        <v>0</v>
      </c>
      <c r="FW166" s="160">
        <f t="shared" ref="FW166:FW196" si="4159">IFERROR(FV166+FU166+FT166, FV166+FU166)</f>
        <v>0</v>
      </c>
      <c r="FX166" s="161">
        <f t="shared" ref="FX166:FY166" si="4074">FX165</f>
        <v>12</v>
      </c>
      <c r="FY166" s="162">
        <f t="shared" si="4074"/>
        <v>1175</v>
      </c>
      <c r="FZ166" s="163" t="str">
        <f t="shared" ref="FZ166:FZ188" si="4161">IFERROR(IF(GM166&gt;=10,"6",IF(GM166&gt;=8,"5",IF(GM166&gt;=6,"4",IF(GM166&gt;=4,"3",IF(GM166&gt;=2,"2",IF(GM166&gt;=-1,"1",IF(GM166&gt;=-2,"-1",IF(GM166&gt;=-3,"-2","-3")))))))), FZ173)</f>
        <v>1</v>
      </c>
      <c r="GA166" s="164">
        <f t="shared" si="212"/>
        <v>2</v>
      </c>
      <c r="GB166" s="165">
        <f t="shared" si="213"/>
        <v>0</v>
      </c>
      <c r="GC166" s="166"/>
      <c r="GD166" s="166"/>
      <c r="GE166" s="166"/>
      <c r="GF166" s="84"/>
      <c r="GG166" s="85"/>
      <c r="GH166" s="83" t="str">
        <f t="shared" si="214"/>
        <v>0</v>
      </c>
      <c r="GI166" s="167">
        <f t="shared" ref="GI166:GI196" si="4162">GF166+GH166</f>
        <v>0</v>
      </c>
      <c r="GJ166" s="168">
        <f t="shared" ref="GJ166:GJ196" si="4163">IF(GC166&gt;=8000,2.5,IF(GC166&gt;=6000,2,IF(GC166&gt;=4000,1.5,IF(GC166&gt;=2000,1,IF(GC166&gt;=1000,0.5,IF(GC166&gt;=0,0))))))</f>
        <v>0</v>
      </c>
      <c r="GK166" s="168">
        <f t="shared" ref="GK166:GK196" si="4164">IF(GD166&gt;=10000,5,IF(GD166&gt;=9000,4.5,IF(GD166&gt;=8000,4,IF(GD166&gt;=7000,3.5,IF(GD166&gt;=6000,3,IF(GD166&gt;=5000,2.5,IF(GD166&gt;=4000,2,IF(GD166&gt;=3000,1.5,IF(GD166&gt;=2000,1,IF(GD166&gt;=1000,0.5,0))))))))))</f>
        <v>0</v>
      </c>
      <c r="GL166" s="168">
        <f t="shared" ref="GL166:GL196" si="4165">IF(GE166&gt;=8000,5,IF(GE166&gt;=6000,4,IF(GE166&gt;=4000,3,IF(GE166&gt;=2000,2,IF(GE166&gt;=1000,1,IF(GE166&gt;=0,0,IF(GE166&gt;=-1000,-1,IF(GE166&gt;=-2000,-1.5,IF(GE166&gt;=-3000,-4,IF(GE166&gt;=-4000,-5,-6))))))))))</f>
        <v>0</v>
      </c>
      <c r="GM166" s="168">
        <f t="shared" ref="GM166:GM196" si="4166">IFERROR(GL166+GK166+GJ166, GL166+GK166)</f>
        <v>0</v>
      </c>
      <c r="GN166" s="154">
        <f t="shared" ref="GN166:GO166" si="4075">GN165</f>
        <v>13</v>
      </c>
      <c r="GO166" s="155">
        <f t="shared" si="4075"/>
        <v>1176</v>
      </c>
      <c r="GP166" s="156" t="str">
        <f t="shared" ref="GP166:GP188" si="4168">IFERROR(IF(HC166&gt;=10,"6",IF(HC166&gt;=8,"5",IF(HC166&gt;=6,"4",IF(HC166&gt;=4,"3",IF(HC166&gt;=2,"2",IF(HC166&gt;=-1,"1",IF(HC166&gt;=-2,"-1",IF(HC166&gt;=-3,"-2","-3")))))))), GP173)</f>
        <v>1</v>
      </c>
      <c r="GQ166" s="157">
        <f t="shared" si="222"/>
        <v>3</v>
      </c>
      <c r="GR166" s="158">
        <f t="shared" si="223"/>
        <v>0</v>
      </c>
      <c r="GS166" s="159"/>
      <c r="GT166" s="159"/>
      <c r="GU166" s="159"/>
      <c r="GV166" s="78"/>
      <c r="GW166" s="79"/>
      <c r="GX166" s="77" t="str">
        <f t="shared" si="224"/>
        <v>0</v>
      </c>
      <c r="GY166" s="81">
        <f t="shared" ref="GY166:GY196" si="4169">GV166+GX166</f>
        <v>0</v>
      </c>
      <c r="GZ166" s="160">
        <f t="shared" ref="GZ166:GZ196" si="4170">IF(GS166&gt;=8000,2.5,IF(GS166&gt;=6000,2,IF(GS166&gt;=4000,1.5,IF(GS166&gt;=2000,1,IF(GS166&gt;=1000,0.5,IF(GS166&gt;=0,0))))))</f>
        <v>0</v>
      </c>
      <c r="HA166" s="160">
        <f t="shared" ref="HA166:HA196" si="4171">IF(GT166&gt;=10000,5,IF(GT166&gt;=9000,4.5,IF(GT166&gt;=8000,4,IF(GT166&gt;=7000,3.5,IF(GT166&gt;=6000,3,IF(GT166&gt;=5000,2.5,IF(GT166&gt;=4000,2,IF(GT166&gt;=3000,1.5,IF(GT166&gt;=2000,1,IF(GT166&gt;=1000,0.5,0))))))))))</f>
        <v>0</v>
      </c>
      <c r="HB166" s="160">
        <f t="shared" ref="HB166:HB196" si="4172">IF(GU166&gt;=8000,5,IF(GU166&gt;=6000,4,IF(GU166&gt;=4000,3,IF(GU166&gt;=2000,2,IF(GU166&gt;=1000,1,IF(GU166&gt;=0,0,IF(GU166&gt;=-1000,-1,IF(GU166&gt;=-2000,-1.5,IF(GU166&gt;=-3000,-4,IF(GU166&gt;=-4000,-5,-6))))))))))</f>
        <v>0</v>
      </c>
      <c r="HC166" s="160">
        <f t="shared" ref="HC166:HC196" si="4173">IFERROR(HB166+HA166+GZ166, HB166+HA166)</f>
        <v>0</v>
      </c>
      <c r="HD166" s="161">
        <f t="shared" ref="HD166:HE166" si="4076">HD165</f>
        <v>14</v>
      </c>
      <c r="HE166" s="162">
        <f t="shared" si="4076"/>
        <v>1177</v>
      </c>
      <c r="HF166" s="163" t="str">
        <f t="shared" ref="HF166:HF188" si="4175">IFERROR(IF(HS166&gt;=10,"6",IF(HS166&gt;=8,"5",IF(HS166&gt;=6,"4",IF(HS166&gt;=4,"3",IF(HS166&gt;=2,"2",IF(HS166&gt;=-1,"1",IF(HS166&gt;=-2,"-1",IF(HS166&gt;=-3,"-2","-3")))))))), HF173)</f>
        <v>1</v>
      </c>
      <c r="HG166" s="164">
        <f t="shared" si="232"/>
        <v>5</v>
      </c>
      <c r="HH166" s="165">
        <f t="shared" si="233"/>
        <v>0</v>
      </c>
      <c r="HI166" s="166"/>
      <c r="HJ166" s="166"/>
      <c r="HK166" s="166"/>
      <c r="HL166" s="84"/>
      <c r="HM166" s="85"/>
      <c r="HN166" s="83" t="str">
        <f t="shared" si="234"/>
        <v>0</v>
      </c>
      <c r="HO166" s="167">
        <f t="shared" ref="HO166:HO196" si="4176">HL166+HN166</f>
        <v>0</v>
      </c>
      <c r="HP166" s="168">
        <f t="shared" ref="HP166:HP196" si="4177">IF(HI166&gt;=8000,2.5,IF(HI166&gt;=6000,2,IF(HI166&gt;=4000,1.5,IF(HI166&gt;=2000,1,IF(HI166&gt;=1000,0.5,IF(HI166&gt;=0,0))))))</f>
        <v>0</v>
      </c>
      <c r="HQ166" s="168">
        <f t="shared" ref="HQ166:HQ196" si="4178">IF(HJ166&gt;=10000,5,IF(HJ166&gt;=9000,4.5,IF(HJ166&gt;=8000,4,IF(HJ166&gt;=7000,3.5,IF(HJ166&gt;=6000,3,IF(HJ166&gt;=5000,2.5,IF(HJ166&gt;=4000,2,IF(HJ166&gt;=3000,1.5,IF(HJ166&gt;=2000,1,IF(HJ166&gt;=1000,0.5,0))))))))))</f>
        <v>0</v>
      </c>
      <c r="HR166" s="168">
        <f t="shared" ref="HR166:HR196" si="4179">IF(HK166&gt;=8000,5,IF(HK166&gt;=6000,4,IF(HK166&gt;=4000,3,IF(HK166&gt;=2000,2,IF(HK166&gt;=1000,1,IF(HK166&gt;=0,0,IF(HK166&gt;=-1000,-1,IF(HK166&gt;=-2000,-1.5,IF(HK166&gt;=-3000,-4,IF(HK166&gt;=-4000,-5,-6))))))))))</f>
        <v>0</v>
      </c>
      <c r="HS166" s="168">
        <f t="shared" ref="HS166:HS196" si="4180">IFERROR(HR166+HQ166+HP166, HR166+HQ166)</f>
        <v>0</v>
      </c>
      <c r="HT166" s="154">
        <f t="shared" ref="HT166:HU166" si="4077">HT165</f>
        <v>15</v>
      </c>
      <c r="HU166" s="155">
        <f t="shared" si="4077"/>
        <v>1178</v>
      </c>
      <c r="HV166" s="156" t="str">
        <f t="shared" ref="HV166:HV188" si="4182">IFERROR(IF(II166&gt;=10,"6",IF(II166&gt;=8,"5",IF(II166&gt;=6,"4",IF(II166&gt;=4,"3",IF(II166&gt;=2,"2",IF(II166&gt;=-1,"1",IF(II166&gt;=-2,"-1",IF(II166&gt;=-3,"-2","-3")))))))), HV173)</f>
        <v>1</v>
      </c>
      <c r="HW166" s="157" t="str">
        <f t="shared" si="242"/>
        <v/>
      </c>
      <c r="HX166" s="169">
        <f t="shared" si="243"/>
        <v>0</v>
      </c>
      <c r="HY166" s="159"/>
      <c r="HZ166" s="159"/>
      <c r="IA166" s="159"/>
      <c r="IB166" s="160"/>
      <c r="IC166" s="160"/>
      <c r="ID166" s="160" t="str">
        <f t="shared" si="244"/>
        <v>0</v>
      </c>
      <c r="IE166" s="160">
        <f t="shared" ref="IE166:IE196" si="4183">IB166+ID166</f>
        <v>0</v>
      </c>
      <c r="IF166" s="160">
        <f t="shared" ref="IF166:IF196" si="4184">IF(HY166&gt;=8000,2.5,IF(HY166&gt;=6000,2,IF(HY166&gt;=4000,1.5,IF(HY166&gt;=2000,1,IF(HY166&gt;=1000,0.5,IF(HY166&gt;=0,0))))))</f>
        <v>0</v>
      </c>
      <c r="IG166" s="160">
        <f t="shared" ref="IG166:IG196" si="4185">IF(HZ166&gt;=10000,5,IF(HZ166&gt;=9000,4.5,IF(HZ166&gt;=8000,4,IF(HZ166&gt;=7000,3.5,IF(HZ166&gt;=6000,3,IF(HZ166&gt;=5000,2.5,IF(HZ166&gt;=4000,2,IF(HZ166&gt;=3000,1.5,IF(HZ166&gt;=2000,1,IF(HZ166&gt;=1000,0.5,0))))))))))</f>
        <v>0</v>
      </c>
      <c r="IH166" s="160">
        <f t="shared" ref="IH166:IH196" si="4186">IF(IA166&gt;=8000,5,IF(IA166&gt;=6000,4,IF(IA166&gt;=4000,3,IF(IA166&gt;=2000,2,IF(IA166&gt;=1000,1,IF(IA166&gt;=0,0,IF(IA166&gt;=-1000,-1,IF(IA166&gt;=-2000,-1.5,IF(IA166&gt;=-3000,-4,IF(IA166&gt;=-4000,-5,-6))))))))))</f>
        <v>0</v>
      </c>
      <c r="II166" s="160">
        <f t="shared" ref="II166:II196" si="4187">IFERROR(IH166+IG166+IF166, IH166+IG166)</f>
        <v>0</v>
      </c>
      <c r="IJ166" s="161">
        <f t="shared" ref="IJ166:IK166" si="4078">IJ165</f>
        <v>16</v>
      </c>
      <c r="IK166" s="162">
        <f t="shared" si="4078"/>
        <v>1179</v>
      </c>
      <c r="IL166" s="163" t="str">
        <f t="shared" ref="IL166:IL188" si="4189">IFERROR(IF(IY166&gt;=10,"6",IF(IY166&gt;=8,"5",IF(IY166&gt;=6,"4",IF(IY166&gt;=4,"3",IF(IY166&gt;=2,"2",IF(IY166&gt;=-1,"1",IF(IY166&gt;=-2,"-1",IF(IY166&gt;=-3,"-2","-3")))))))), IL173)</f>
        <v>1</v>
      </c>
      <c r="IM166" s="164" t="str">
        <f t="shared" si="252"/>
        <v/>
      </c>
      <c r="IN166" s="165">
        <f t="shared" si="253"/>
        <v>0</v>
      </c>
      <c r="IO166" s="166"/>
      <c r="IP166" s="166"/>
      <c r="IQ166" s="166"/>
      <c r="IR166" s="168"/>
      <c r="IS166" s="168"/>
      <c r="IT166" s="170" t="str">
        <f t="shared" si="254"/>
        <v>0</v>
      </c>
      <c r="IU166" s="170">
        <f t="shared" ref="IU166:IU196" si="4190">IR166+IT166</f>
        <v>0</v>
      </c>
      <c r="IV166" s="168">
        <f t="shared" ref="IV166:IV196" si="4191">IF(IO166&gt;=8000,2.5,IF(IO166&gt;=6000,2,IF(IO166&gt;=4000,1.5,IF(IO166&gt;=2000,1,IF(IO166&gt;=1000,0.5,IF(IO166&gt;=0,0))))))</f>
        <v>0</v>
      </c>
      <c r="IW166" s="168">
        <f t="shared" ref="IW166:IW196" si="4192">IF(IP166&gt;=10000,5,IF(IP166&gt;=9000,4.5,IF(IP166&gt;=8000,4,IF(IP166&gt;=7000,3.5,IF(IP166&gt;=6000,3,IF(IP166&gt;=5000,2.5,IF(IP166&gt;=4000,2,IF(IP166&gt;=3000,1.5,IF(IP166&gt;=2000,1,IF(IP166&gt;=1000,0.5,0))))))))))</f>
        <v>0</v>
      </c>
      <c r="IX166" s="168">
        <f t="shared" ref="IX166:IX196" si="4193">IF(IQ166&gt;=8000,5,IF(IQ166&gt;=6000,4,IF(IQ166&gt;=4000,3,IF(IQ166&gt;=2000,2,IF(IQ166&gt;=1000,1,IF(IQ166&gt;=0,0,IF(IQ166&gt;=-1000,-1,IF(IQ166&gt;=-2000,-1.5,IF(IQ166&gt;=-3000,-4,IF(IQ166&gt;=-4000,-5,-6))))))))))</f>
        <v>0</v>
      </c>
      <c r="IY166" s="168">
        <f t="shared" ref="IY166:IY196" si="4194">IFERROR(IX166+IW166+IV166, IX166+IW166)</f>
        <v>0</v>
      </c>
      <c r="IZ166" s="154">
        <f t="shared" ref="IZ166:JA166" si="4079">IZ165</f>
        <v>17</v>
      </c>
      <c r="JA166" s="155">
        <f t="shared" si="4079"/>
        <v>1180</v>
      </c>
      <c r="JB166" s="156" t="str">
        <f t="shared" ref="JB166:JB188" si="4196">IFERROR(IF(JO166&gt;=10,"6",IF(JO166&gt;=8,"5",IF(JO166&gt;=6,"4",IF(JO166&gt;=4,"3",IF(JO166&gt;=2,"2",IF(JO166&gt;=-1,"1",IF(JO166&gt;=-2,"-1",IF(JO166&gt;=-3,"-2","-3")))))))), JB173)</f>
        <v>1</v>
      </c>
      <c r="JC166" s="157" t="str">
        <f t="shared" si="262"/>
        <v/>
      </c>
      <c r="JD166" s="158">
        <f t="shared" si="263"/>
        <v>0</v>
      </c>
      <c r="JE166" s="159"/>
      <c r="JF166" s="159"/>
      <c r="JG166" s="159"/>
      <c r="JH166" s="160"/>
      <c r="JI166" s="160"/>
      <c r="JJ166" s="171" t="str">
        <f t="shared" si="264"/>
        <v>0</v>
      </c>
      <c r="JK166" s="171">
        <f t="shared" ref="JK166:JK196" si="4197">JH166+JJ166</f>
        <v>0</v>
      </c>
      <c r="JL166" s="160">
        <f t="shared" ref="JL166:JL196" si="4198">IF(JE166&gt;=8000,2.5,IF(JE166&gt;=6000,2,IF(JE166&gt;=4000,1.5,IF(JE166&gt;=2000,1,IF(JE166&gt;=1000,0.5,IF(JE166&gt;=0,0))))))</f>
        <v>0</v>
      </c>
      <c r="JM166" s="160">
        <f t="shared" ref="JM166:JM196" si="4199">IF(JF166&gt;=10000,5,IF(JF166&gt;=9000,4.5,IF(JF166&gt;=8000,4,IF(JF166&gt;=7000,3.5,IF(JF166&gt;=6000,3,IF(JF166&gt;=5000,2.5,IF(JF166&gt;=4000,2,IF(JF166&gt;=3000,1.5,IF(JF166&gt;=2000,1,IF(JF166&gt;=1000,0.5,0))))))))))</f>
        <v>0</v>
      </c>
      <c r="JN166" s="160">
        <f t="shared" ref="JN166:JN196" si="4200">IF(JG166&gt;=8000,5,IF(JG166&gt;=6000,4,IF(JG166&gt;=4000,3,IF(JG166&gt;=2000,2,IF(JG166&gt;=1000,1,IF(JG166&gt;=0,0,IF(JG166&gt;=-1000,-1,IF(JG166&gt;=-2000,-1.5,IF(JG166&gt;=-3000,-4,IF(JG166&gt;=-4000,-5,-6))))))))))</f>
        <v>0</v>
      </c>
      <c r="JO166" s="160">
        <f t="shared" ref="JO166:JO196" si="4201">IFERROR(JN166+JM166+JL166, JN166+JM166)</f>
        <v>0</v>
      </c>
      <c r="JP166" s="161">
        <f t="shared" ref="JP166:JQ166" si="4080">JP165</f>
        <v>18</v>
      </c>
      <c r="JQ166" s="162">
        <f t="shared" si="4080"/>
        <v>1181</v>
      </c>
      <c r="JR166" s="163" t="str">
        <f t="shared" ref="JR166:JR188" si="4203">IFERROR(IF(KE166&gt;=10,"6",IF(KE166&gt;=8,"5",IF(KE166&gt;=6,"4",IF(KE166&gt;=4,"3",IF(KE166&gt;=2,"2",IF(KE166&gt;=-1,"1",IF(KE166&gt;=-2,"-1",IF(KE166&gt;=-3,"-2","-3")))))))), JR173)</f>
        <v>1</v>
      </c>
      <c r="JS166" s="164" t="str">
        <f t="shared" si="272"/>
        <v/>
      </c>
      <c r="JT166" s="165">
        <f t="shared" si="273"/>
        <v>0</v>
      </c>
      <c r="JU166" s="166"/>
      <c r="JV166" s="166"/>
      <c r="JW166" s="166"/>
      <c r="JX166" s="168"/>
      <c r="JY166" s="168"/>
      <c r="JZ166" s="170" t="str">
        <f t="shared" si="274"/>
        <v>0</v>
      </c>
      <c r="KA166" s="170">
        <f t="shared" ref="KA166:KA196" si="4204">JX166+JZ166</f>
        <v>0</v>
      </c>
      <c r="KB166" s="168">
        <f t="shared" ref="KB166:KB196" si="4205">IF(JU166&gt;=8000,2.5,IF(JU166&gt;=6000,2,IF(JU166&gt;=4000,1.5,IF(JU166&gt;=2000,1,IF(JU166&gt;=1000,0.5,IF(JU166&gt;=0,0))))))</f>
        <v>0</v>
      </c>
      <c r="KC166" s="168">
        <f t="shared" ref="KC166:KC196" si="4206">IF(JV166&gt;=10000,5,IF(JV166&gt;=9000,4.5,IF(JV166&gt;=8000,4,IF(JV166&gt;=7000,3.5,IF(JV166&gt;=6000,3,IF(JV166&gt;=5000,2.5,IF(JV166&gt;=4000,2,IF(JV166&gt;=3000,1.5,IF(JV166&gt;=2000,1,IF(JV166&gt;=1000,0.5,0))))))))))</f>
        <v>0</v>
      </c>
      <c r="KD166" s="168">
        <f t="shared" ref="KD166:KD196" si="4207">IF(JW166&gt;=8000,5,IF(JW166&gt;=6000,4,IF(JW166&gt;=4000,3,IF(JW166&gt;=2000,2,IF(JW166&gt;=1000,1,IF(JW166&gt;=0,0,IF(JW166&gt;=-1000,-1,IF(JW166&gt;=-2000,-1.5,IF(JW166&gt;=-3000,-4,IF(JW166&gt;=-4000,-5,-6))))))))))</f>
        <v>0</v>
      </c>
      <c r="KE166" s="168">
        <f t="shared" ref="KE166:KE196" si="4208">IFERROR(KD166+KC166+KB166, KD166+KC166)</f>
        <v>0</v>
      </c>
      <c r="KF166" s="154">
        <f t="shared" ref="KF166:KG166" si="4081">KF165</f>
        <v>19</v>
      </c>
      <c r="KG166" s="155">
        <f t="shared" si="4081"/>
        <v>1182</v>
      </c>
      <c r="KH166" s="156" t="str">
        <f t="shared" ref="KH166:KH188" si="4210">IFERROR(IF(KU166&gt;=10,"6",IF(KU166&gt;=8,"5",IF(KU166&gt;=6,"4",IF(KU166&gt;=4,"3",IF(KU166&gt;=2,"2",IF(KU166&gt;=-1,"1",IF(KU166&gt;=-2,"-1",IF(KU166&gt;=-3,"-2","-3")))))))), KH173)</f>
        <v>1</v>
      </c>
      <c r="KI166" s="157" t="str">
        <f t="shared" si="282"/>
        <v/>
      </c>
      <c r="KJ166" s="158">
        <f t="shared" si="283"/>
        <v>0</v>
      </c>
      <c r="KK166" s="159"/>
      <c r="KL166" s="159"/>
      <c r="KM166" s="159"/>
      <c r="KN166" s="160"/>
      <c r="KO166" s="160"/>
      <c r="KP166" s="171" t="str">
        <f t="shared" si="284"/>
        <v>0</v>
      </c>
      <c r="KQ166" s="171">
        <f t="shared" ref="KQ166:KQ196" si="4211">KN166+KP166</f>
        <v>0</v>
      </c>
      <c r="KR166" s="160">
        <f t="shared" ref="KR166:KR196" si="4212">IF(KK166&gt;=8000,2.5,IF(KK166&gt;=6000,2,IF(KK166&gt;=4000,1.5,IF(KK166&gt;=2000,1,IF(KK166&gt;=1000,0.5,IF(KK166&gt;=0,0))))))</f>
        <v>0</v>
      </c>
      <c r="KS166" s="160">
        <f t="shared" ref="KS166:KS196" si="4213">IF(KL166&gt;=10000,5,IF(KL166&gt;=9000,4.5,IF(KL166&gt;=8000,4,IF(KL166&gt;=7000,3.5,IF(KL166&gt;=6000,3,IF(KL166&gt;=5000,2.5,IF(KL166&gt;=4000,2,IF(KL166&gt;=3000,1.5,IF(KL166&gt;=2000,1,IF(KL166&gt;=1000,0.5,0))))))))))</f>
        <v>0</v>
      </c>
      <c r="KT166" s="160">
        <f t="shared" ref="KT166:KT196" si="4214">IF(KM166&gt;=8000,5,IF(KM166&gt;=6000,4,IF(KM166&gt;=4000,3,IF(KM166&gt;=2000,2,IF(KM166&gt;=1000,1,IF(KM166&gt;=0,0,IF(KM166&gt;=-1000,-1,IF(KM166&gt;=-2000,-1.5,IF(KM166&gt;=-3000,-4,IF(KM166&gt;=-4000,-5,-6))))))))))</f>
        <v>0</v>
      </c>
      <c r="KU166" s="160">
        <f t="shared" ref="KU166:KU196" si="4215">IFERROR(KT166+KS166+KR166, KT166+KS166)</f>
        <v>0</v>
      </c>
      <c r="KV166" s="161">
        <f t="shared" ref="KV166:KW166" si="4082">KV165</f>
        <v>20</v>
      </c>
      <c r="KW166" s="162">
        <f t="shared" si="4082"/>
        <v>1183</v>
      </c>
      <c r="KX166" s="163" t="str">
        <f t="shared" ref="KX166:KX188" si="4217">IFERROR(IF(LK166&gt;=10,"6",IF(LK166&gt;=8,"5",IF(LK166&gt;=6,"4",IF(LK166&gt;=4,"3",IF(LK166&gt;=2,"2",IF(LK166&gt;=-1,"1",IF(LK166&gt;=-2,"-1",IF(LK166&gt;=-3,"-2","-3")))))))), KX173)</f>
        <v>1</v>
      </c>
      <c r="KY166" s="164" t="str">
        <f t="shared" si="292"/>
        <v/>
      </c>
      <c r="KZ166" s="165">
        <f t="shared" si="293"/>
        <v>0</v>
      </c>
      <c r="LA166" s="166"/>
      <c r="LB166" s="166"/>
      <c r="LC166" s="166"/>
      <c r="LD166" s="168"/>
      <c r="LE166" s="168"/>
      <c r="LF166" s="170" t="str">
        <f t="shared" si="294"/>
        <v>0</v>
      </c>
      <c r="LG166" s="170">
        <f t="shared" ref="LG166:LG196" si="4218">LD166+LF166</f>
        <v>0</v>
      </c>
      <c r="LH166" s="168">
        <f t="shared" ref="LH166:LH196" si="4219">IF(LA166&gt;=8000,2.5,IF(LA166&gt;=6000,2,IF(LA166&gt;=4000,1.5,IF(LA166&gt;=2000,1,IF(LA166&gt;=1000,0.5,IF(LA166&gt;=0,0))))))</f>
        <v>0</v>
      </c>
      <c r="LI166" s="168">
        <f t="shared" ref="LI166:LI196" si="4220">IF(LB166&gt;=10000,5,IF(LB166&gt;=9000,4.5,IF(LB166&gt;=8000,4,IF(LB166&gt;=7000,3.5,IF(LB166&gt;=6000,3,IF(LB166&gt;=5000,2.5,IF(LB166&gt;=4000,2,IF(LB166&gt;=3000,1.5,IF(LB166&gt;=2000,1,IF(LB166&gt;=1000,0.5,0))))))))))</f>
        <v>0</v>
      </c>
      <c r="LJ166" s="168">
        <f t="shared" ref="LJ166:LJ196" si="4221">IF(LC166&gt;=8000,5,IF(LC166&gt;=6000,4,IF(LC166&gt;=4000,3,IF(LC166&gt;=2000,2,IF(LC166&gt;=1000,1,IF(LC166&gt;=0,0,IF(LC166&gt;=-1000,-1,IF(LC166&gt;=-2000,-1.5,IF(LC166&gt;=-3000,-4,IF(LC166&gt;=-4000,-5,-6))))))))))</f>
        <v>0</v>
      </c>
      <c r="LK166" s="168">
        <f t="shared" ref="LK166:LK196" si="4222">IFERROR(LJ166+LI166+LH166, LJ166+LI166)</f>
        <v>0</v>
      </c>
      <c r="LL166" s="172"/>
      <c r="LM166" s="172"/>
      <c r="LN166" s="168" t="str">
        <f t="shared" ref="LN166:LN196" si="4223">IF(#REF!&gt;=8000,2.5,IF(#REF!&gt;=6000,2,IF(#REF!&gt;=4000,1.5,IF(#REF!&gt;=2000,1,IF(#REF!&gt;=1000,0.5,IF(#REF!&gt;=0,0))))))</f>
        <v>#REF!</v>
      </c>
      <c r="LO166" s="168" t="str">
        <f t="shared" ref="LO166:LO196" si="4224">IF(#REF!&gt;=10000,5,IF(#REF!&gt;=9000,4.5,IF(#REF!&gt;=8000,4,IF(#REF!&gt;=7000,3.5,IF(#REF!&gt;=6000,3,IF(#REF!&gt;=5000,2.5,IF(#REF!&gt;=4000,2,IF(#REF!&gt;=3000,1.5,IF(#REF!&gt;=2000,1,IF(#REF!&gt;=1000,0.5,0))))))))))</f>
        <v>#REF!</v>
      </c>
      <c r="LP166" s="168" t="str">
        <f t="shared" ref="LP166:LP196" si="4225">IF(#REF!&gt;=8000,5,IF(#REF!&gt;=6000,4,IF(#REF!&gt;=4000,3,IF(#REF!&gt;=2000,2,IF(#REF!&gt;=1000,1,IF(#REF!&gt;=0,0,IF(#REF!&gt;=-1000,-1,IF(#REF!&gt;=-2000,-1.5,IF(#REF!&gt;=-3000,-4,IF(#REF!&gt;=-4000,-5,-6))))))))))</f>
        <v>#REF!</v>
      </c>
      <c r="LQ166" s="168" t="str">
        <f t="shared" ref="LQ166:LQ196" si="4226">IFERROR(LP166+LO166+LN166, LP166+LO166)</f>
        <v>#REF!</v>
      </c>
    </row>
    <row r="167" ht="15.75" customHeight="1">
      <c r="A167" s="151">
        <v>46267.0</v>
      </c>
      <c r="B167" s="152" t="s">
        <v>27</v>
      </c>
      <c r="C167" s="153">
        <f t="shared" si="99"/>
        <v>0</v>
      </c>
      <c r="D167" s="154">
        <f t="shared" ref="D167:E167" si="4083">D166</f>
        <v>1</v>
      </c>
      <c r="E167" s="155">
        <f t="shared" si="4083"/>
        <v>1164</v>
      </c>
      <c r="F167" s="156" t="str">
        <f t="shared" si="4084"/>
        <v>1</v>
      </c>
      <c r="G167" s="157">
        <f t="shared" si="102"/>
        <v>1</v>
      </c>
      <c r="H167" s="158">
        <f t="shared" si="103"/>
        <v>0</v>
      </c>
      <c r="I167" s="159"/>
      <c r="J167" s="159"/>
      <c r="K167" s="159"/>
      <c r="L167" s="78"/>
      <c r="M167" s="79"/>
      <c r="N167" s="77" t="str">
        <f t="shared" si="104"/>
        <v>0</v>
      </c>
      <c r="O167" s="81">
        <f t="shared" si="4085"/>
        <v>0</v>
      </c>
      <c r="P167" s="160">
        <f t="shared" si="4086"/>
        <v>0</v>
      </c>
      <c r="Q167" s="160">
        <f t="shared" si="4087"/>
        <v>0</v>
      </c>
      <c r="R167" s="160">
        <f t="shared" si="4088"/>
        <v>0</v>
      </c>
      <c r="S167" s="160">
        <f t="shared" si="4089"/>
        <v>0</v>
      </c>
      <c r="T167" s="161">
        <f t="shared" ref="T167:U167" si="4090">T166</f>
        <v>2</v>
      </c>
      <c r="U167" s="162">
        <f t="shared" si="4090"/>
        <v>1165</v>
      </c>
      <c r="V167" s="163" t="str">
        <f t="shared" si="4091"/>
        <v>1</v>
      </c>
      <c r="W167" s="164">
        <f t="shared" si="112"/>
        <v>1</v>
      </c>
      <c r="X167" s="165">
        <f t="shared" si="113"/>
        <v>0</v>
      </c>
      <c r="Y167" s="166"/>
      <c r="Z167" s="166"/>
      <c r="AA167" s="166"/>
      <c r="AB167" s="84"/>
      <c r="AC167" s="85"/>
      <c r="AD167" s="83" t="str">
        <f t="shared" si="114"/>
        <v>0</v>
      </c>
      <c r="AE167" s="167">
        <f t="shared" si="4092"/>
        <v>0</v>
      </c>
      <c r="AF167" s="168">
        <f t="shared" si="4093"/>
        <v>0</v>
      </c>
      <c r="AG167" s="168">
        <f t="shared" si="4094"/>
        <v>0</v>
      </c>
      <c r="AH167" s="168">
        <f t="shared" si="4095"/>
        <v>0</v>
      </c>
      <c r="AI167" s="168">
        <f t="shared" si="4096"/>
        <v>0</v>
      </c>
      <c r="AJ167" s="154">
        <f t="shared" ref="AJ167:AK167" si="4097">AJ166</f>
        <v>3</v>
      </c>
      <c r="AK167" s="155">
        <f t="shared" si="4097"/>
        <v>1166</v>
      </c>
      <c r="AL167" s="156" t="str">
        <f t="shared" si="4098"/>
        <v>1</v>
      </c>
      <c r="AM167" s="157">
        <f t="shared" si="122"/>
        <v>2</v>
      </c>
      <c r="AN167" s="158">
        <f t="shared" si="123"/>
        <v>0</v>
      </c>
      <c r="AO167" s="159"/>
      <c r="AP167" s="159"/>
      <c r="AQ167" s="159"/>
      <c r="AR167" s="78"/>
      <c r="AS167" s="79"/>
      <c r="AT167" s="77" t="str">
        <f t="shared" si="124"/>
        <v>0</v>
      </c>
      <c r="AU167" s="81">
        <f t="shared" si="4099"/>
        <v>0</v>
      </c>
      <c r="AV167" s="160">
        <f t="shared" si="4100"/>
        <v>0</v>
      </c>
      <c r="AW167" s="160">
        <f t="shared" si="4101"/>
        <v>0</v>
      </c>
      <c r="AX167" s="160">
        <f t="shared" si="4102"/>
        <v>0</v>
      </c>
      <c r="AY167" s="160">
        <f t="shared" si="4103"/>
        <v>0</v>
      </c>
      <c r="AZ167" s="161">
        <f t="shared" ref="AZ167:BA167" si="4104">AZ166</f>
        <v>4</v>
      </c>
      <c r="BA167" s="162">
        <f t="shared" si="4104"/>
        <v>1167</v>
      </c>
      <c r="BB167" s="163" t="str">
        <f t="shared" si="4105"/>
        <v>1</v>
      </c>
      <c r="BC167" s="164">
        <f t="shared" si="132"/>
        <v>4</v>
      </c>
      <c r="BD167" s="165">
        <f t="shared" si="133"/>
        <v>0</v>
      </c>
      <c r="BE167" s="166"/>
      <c r="BF167" s="166"/>
      <c r="BG167" s="166"/>
      <c r="BH167" s="84"/>
      <c r="BI167" s="85"/>
      <c r="BJ167" s="83" t="str">
        <f t="shared" si="134"/>
        <v>0</v>
      </c>
      <c r="BK167" s="167">
        <f t="shared" si="4106"/>
        <v>0</v>
      </c>
      <c r="BL167" s="168">
        <f t="shared" si="4107"/>
        <v>0</v>
      </c>
      <c r="BM167" s="168">
        <f t="shared" si="4108"/>
        <v>0</v>
      </c>
      <c r="BN167" s="168">
        <f t="shared" si="4109"/>
        <v>0</v>
      </c>
      <c r="BO167" s="168">
        <f t="shared" si="4110"/>
        <v>0</v>
      </c>
      <c r="BP167" s="154">
        <f t="shared" ref="BP167:BQ167" si="4111">BP166</f>
        <v>5</v>
      </c>
      <c r="BQ167" s="155">
        <f t="shared" si="4111"/>
        <v>1168</v>
      </c>
      <c r="BR167" s="156" t="str">
        <f t="shared" si="4112"/>
        <v>1</v>
      </c>
      <c r="BS167" s="157">
        <f t="shared" si="142"/>
        <v>4</v>
      </c>
      <c r="BT167" s="158">
        <f t="shared" si="143"/>
        <v>0</v>
      </c>
      <c r="BU167" s="159"/>
      <c r="BV167" s="159"/>
      <c r="BW167" s="159"/>
      <c r="BX167" s="78"/>
      <c r="BY167" s="79"/>
      <c r="BZ167" s="77" t="str">
        <f t="shared" si="144"/>
        <v>0</v>
      </c>
      <c r="CA167" s="81">
        <f t="shared" si="4113"/>
        <v>0</v>
      </c>
      <c r="CB167" s="160">
        <f t="shared" si="4114"/>
        <v>0</v>
      </c>
      <c r="CC167" s="160">
        <f t="shared" si="4115"/>
        <v>0</v>
      </c>
      <c r="CD167" s="160">
        <f t="shared" si="4116"/>
        <v>0</v>
      </c>
      <c r="CE167" s="160">
        <f t="shared" si="4117"/>
        <v>0</v>
      </c>
      <c r="CF167" s="161">
        <f t="shared" ref="CF167:CG167" si="4118">CF166</f>
        <v>6</v>
      </c>
      <c r="CG167" s="162">
        <f t="shared" si="4118"/>
        <v>1169</v>
      </c>
      <c r="CH167" s="163" t="str">
        <f t="shared" si="4119"/>
        <v>1</v>
      </c>
      <c r="CI167" s="164">
        <f t="shared" si="152"/>
        <v>2</v>
      </c>
      <c r="CJ167" s="165">
        <f t="shared" si="153"/>
        <v>0</v>
      </c>
      <c r="CK167" s="166"/>
      <c r="CL167" s="166"/>
      <c r="CM167" s="166"/>
      <c r="CN167" s="84"/>
      <c r="CO167" s="85"/>
      <c r="CP167" s="83" t="str">
        <f t="shared" si="154"/>
        <v>0</v>
      </c>
      <c r="CQ167" s="167">
        <f t="shared" si="4120"/>
        <v>0</v>
      </c>
      <c r="CR167" s="168">
        <f t="shared" si="4121"/>
        <v>0</v>
      </c>
      <c r="CS167" s="168">
        <f t="shared" si="4122"/>
        <v>0</v>
      </c>
      <c r="CT167" s="168">
        <f t="shared" si="4123"/>
        <v>0</v>
      </c>
      <c r="CU167" s="168">
        <f t="shared" si="4124"/>
        <v>0</v>
      </c>
      <c r="CV167" s="154">
        <f t="shared" ref="CV167:CW167" si="4125">CV166</f>
        <v>7</v>
      </c>
      <c r="CW167" s="155">
        <f t="shared" si="4125"/>
        <v>1170</v>
      </c>
      <c r="CX167" s="156" t="str">
        <f t="shared" si="4126"/>
        <v>1</v>
      </c>
      <c r="CY167" s="157">
        <f t="shared" si="162"/>
        <v>2</v>
      </c>
      <c r="CZ167" s="158">
        <f t="shared" si="163"/>
        <v>0</v>
      </c>
      <c r="DA167" s="159"/>
      <c r="DB167" s="159"/>
      <c r="DC167" s="159"/>
      <c r="DD167" s="78"/>
      <c r="DE167" s="79"/>
      <c r="DF167" s="77" t="str">
        <f t="shared" si="164"/>
        <v>0</v>
      </c>
      <c r="DG167" s="81">
        <f t="shared" si="4127"/>
        <v>0</v>
      </c>
      <c r="DH167" s="160">
        <f t="shared" si="4128"/>
        <v>0</v>
      </c>
      <c r="DI167" s="160">
        <f t="shared" si="4129"/>
        <v>0</v>
      </c>
      <c r="DJ167" s="160">
        <f t="shared" si="4130"/>
        <v>0</v>
      </c>
      <c r="DK167" s="160">
        <f t="shared" si="4131"/>
        <v>0</v>
      </c>
      <c r="DL167" s="161">
        <f t="shared" ref="DL167:DM167" si="4132">DL166</f>
        <v>8</v>
      </c>
      <c r="DM167" s="162">
        <f t="shared" si="4132"/>
        <v>1171</v>
      </c>
      <c r="DN167" s="163" t="str">
        <f t="shared" si="4133"/>
        <v>1</v>
      </c>
      <c r="DO167" s="164">
        <f t="shared" si="172"/>
        <v>2</v>
      </c>
      <c r="DP167" s="165">
        <f t="shared" si="173"/>
        <v>0</v>
      </c>
      <c r="DQ167" s="166"/>
      <c r="DR167" s="166"/>
      <c r="DS167" s="166"/>
      <c r="DT167" s="84"/>
      <c r="DU167" s="85"/>
      <c r="DV167" s="83" t="str">
        <f t="shared" si="174"/>
        <v>0</v>
      </c>
      <c r="DW167" s="167">
        <f t="shared" si="4134"/>
        <v>0</v>
      </c>
      <c r="DX167" s="168">
        <f t="shared" si="4135"/>
        <v>0</v>
      </c>
      <c r="DY167" s="168">
        <f t="shared" si="4136"/>
        <v>0</v>
      </c>
      <c r="DZ167" s="168">
        <f t="shared" si="4137"/>
        <v>0</v>
      </c>
      <c r="EA167" s="168">
        <f t="shared" si="4138"/>
        <v>0</v>
      </c>
      <c r="EB167" s="154">
        <f t="shared" ref="EB167:EC167" si="4139">EB166</f>
        <v>9</v>
      </c>
      <c r="EC167" s="155">
        <f t="shared" si="4139"/>
        <v>1172</v>
      </c>
      <c r="ED167" s="156" t="str">
        <f t="shared" si="4140"/>
        <v>1</v>
      </c>
      <c r="EE167" s="157">
        <f t="shared" si="182"/>
        <v>5</v>
      </c>
      <c r="EF167" s="169">
        <f t="shared" si="183"/>
        <v>0</v>
      </c>
      <c r="EG167" s="159"/>
      <c r="EH167" s="159"/>
      <c r="EI167" s="159"/>
      <c r="EJ167" s="78"/>
      <c r="EK167" s="79"/>
      <c r="EL167" s="77" t="str">
        <f t="shared" si="184"/>
        <v>0</v>
      </c>
      <c r="EM167" s="81">
        <f t="shared" si="4141"/>
        <v>0</v>
      </c>
      <c r="EN167" s="160">
        <f t="shared" si="4142"/>
        <v>0</v>
      </c>
      <c r="EO167" s="160">
        <f t="shared" si="4143"/>
        <v>0</v>
      </c>
      <c r="EP167" s="160">
        <f t="shared" si="4144"/>
        <v>0</v>
      </c>
      <c r="EQ167" s="160">
        <f t="shared" si="4145"/>
        <v>0</v>
      </c>
      <c r="ER167" s="161">
        <f t="shared" ref="ER167:ES167" si="4146">ER166</f>
        <v>10</v>
      </c>
      <c r="ES167" s="162">
        <f t="shared" si="4146"/>
        <v>1173</v>
      </c>
      <c r="ET167" s="163" t="str">
        <f t="shared" si="4147"/>
        <v>1</v>
      </c>
      <c r="EU167" s="164">
        <f t="shared" si="192"/>
        <v>19</v>
      </c>
      <c r="EV167" s="165">
        <f t="shared" si="193"/>
        <v>0</v>
      </c>
      <c r="EW167" s="166"/>
      <c r="EX167" s="166"/>
      <c r="EY167" s="166"/>
      <c r="EZ167" s="84"/>
      <c r="FA167" s="85"/>
      <c r="FB167" s="83" t="str">
        <f t="shared" si="194"/>
        <v>0</v>
      </c>
      <c r="FC167" s="167">
        <f t="shared" si="4148"/>
        <v>0</v>
      </c>
      <c r="FD167" s="168">
        <f t="shared" si="4149"/>
        <v>0</v>
      </c>
      <c r="FE167" s="168">
        <f t="shared" si="4150"/>
        <v>0</v>
      </c>
      <c r="FF167" s="168">
        <f t="shared" si="4151"/>
        <v>0</v>
      </c>
      <c r="FG167" s="168">
        <f t="shared" si="4152"/>
        <v>0</v>
      </c>
      <c r="FH167" s="154">
        <f t="shared" ref="FH167:FI167" si="4153">FH166</f>
        <v>11</v>
      </c>
      <c r="FI167" s="155">
        <f t="shared" si="4153"/>
        <v>1174</v>
      </c>
      <c r="FJ167" s="156" t="str">
        <f t="shared" si="4154"/>
        <v>1</v>
      </c>
      <c r="FK167" s="157">
        <f t="shared" si="202"/>
        <v>4</v>
      </c>
      <c r="FL167" s="158">
        <f t="shared" si="203"/>
        <v>0</v>
      </c>
      <c r="FM167" s="159"/>
      <c r="FN167" s="159"/>
      <c r="FO167" s="159"/>
      <c r="FP167" s="78"/>
      <c r="FQ167" s="79"/>
      <c r="FR167" s="77" t="str">
        <f t="shared" si="204"/>
        <v>0</v>
      </c>
      <c r="FS167" s="81">
        <f t="shared" si="4155"/>
        <v>0</v>
      </c>
      <c r="FT167" s="160">
        <f t="shared" si="4156"/>
        <v>0</v>
      </c>
      <c r="FU167" s="160">
        <f t="shared" si="4157"/>
        <v>0</v>
      </c>
      <c r="FV167" s="160">
        <f t="shared" si="4158"/>
        <v>0</v>
      </c>
      <c r="FW167" s="160">
        <f t="shared" si="4159"/>
        <v>0</v>
      </c>
      <c r="FX167" s="161">
        <f t="shared" ref="FX167:FY167" si="4160">FX166</f>
        <v>12</v>
      </c>
      <c r="FY167" s="162">
        <f t="shared" si="4160"/>
        <v>1175</v>
      </c>
      <c r="FZ167" s="163" t="str">
        <f t="shared" si="4161"/>
        <v>1</v>
      </c>
      <c r="GA167" s="164">
        <f t="shared" si="212"/>
        <v>2</v>
      </c>
      <c r="GB167" s="165">
        <f t="shared" si="213"/>
        <v>0</v>
      </c>
      <c r="GC167" s="166"/>
      <c r="GD167" s="166"/>
      <c r="GE167" s="166"/>
      <c r="GF167" s="84"/>
      <c r="GG167" s="85"/>
      <c r="GH167" s="83" t="str">
        <f t="shared" si="214"/>
        <v>0</v>
      </c>
      <c r="GI167" s="167">
        <f t="shared" si="4162"/>
        <v>0</v>
      </c>
      <c r="GJ167" s="168">
        <f t="shared" si="4163"/>
        <v>0</v>
      </c>
      <c r="GK167" s="168">
        <f t="shared" si="4164"/>
        <v>0</v>
      </c>
      <c r="GL167" s="168">
        <f t="shared" si="4165"/>
        <v>0</v>
      </c>
      <c r="GM167" s="168">
        <f t="shared" si="4166"/>
        <v>0</v>
      </c>
      <c r="GN167" s="154">
        <f t="shared" ref="GN167:GO167" si="4167">GN166</f>
        <v>13</v>
      </c>
      <c r="GO167" s="155">
        <f t="shared" si="4167"/>
        <v>1176</v>
      </c>
      <c r="GP167" s="156" t="str">
        <f t="shared" si="4168"/>
        <v>1</v>
      </c>
      <c r="GQ167" s="157">
        <f t="shared" si="222"/>
        <v>3</v>
      </c>
      <c r="GR167" s="158">
        <f t="shared" si="223"/>
        <v>0</v>
      </c>
      <c r="GS167" s="159"/>
      <c r="GT167" s="159"/>
      <c r="GU167" s="159"/>
      <c r="GV167" s="78"/>
      <c r="GW167" s="79"/>
      <c r="GX167" s="77" t="str">
        <f t="shared" si="224"/>
        <v>0</v>
      </c>
      <c r="GY167" s="81">
        <f t="shared" si="4169"/>
        <v>0</v>
      </c>
      <c r="GZ167" s="160">
        <f t="shared" si="4170"/>
        <v>0</v>
      </c>
      <c r="HA167" s="160">
        <f t="shared" si="4171"/>
        <v>0</v>
      </c>
      <c r="HB167" s="160">
        <f t="shared" si="4172"/>
        <v>0</v>
      </c>
      <c r="HC167" s="160">
        <f t="shared" si="4173"/>
        <v>0</v>
      </c>
      <c r="HD167" s="161">
        <f t="shared" ref="HD167:HE167" si="4174">HD166</f>
        <v>14</v>
      </c>
      <c r="HE167" s="162">
        <f t="shared" si="4174"/>
        <v>1177</v>
      </c>
      <c r="HF167" s="163" t="str">
        <f t="shared" si="4175"/>
        <v>1</v>
      </c>
      <c r="HG167" s="164">
        <f t="shared" si="232"/>
        <v>5</v>
      </c>
      <c r="HH167" s="165">
        <f t="shared" si="233"/>
        <v>0</v>
      </c>
      <c r="HI167" s="166"/>
      <c r="HJ167" s="166"/>
      <c r="HK167" s="166"/>
      <c r="HL167" s="84"/>
      <c r="HM167" s="85"/>
      <c r="HN167" s="83" t="str">
        <f t="shared" si="234"/>
        <v>0</v>
      </c>
      <c r="HO167" s="167">
        <f t="shared" si="4176"/>
        <v>0</v>
      </c>
      <c r="HP167" s="168">
        <f t="shared" si="4177"/>
        <v>0</v>
      </c>
      <c r="HQ167" s="168">
        <f t="shared" si="4178"/>
        <v>0</v>
      </c>
      <c r="HR167" s="168">
        <f t="shared" si="4179"/>
        <v>0</v>
      </c>
      <c r="HS167" s="168">
        <f t="shared" si="4180"/>
        <v>0</v>
      </c>
      <c r="HT167" s="154">
        <f t="shared" ref="HT167:HU167" si="4181">HT166</f>
        <v>15</v>
      </c>
      <c r="HU167" s="155">
        <f t="shared" si="4181"/>
        <v>1178</v>
      </c>
      <c r="HV167" s="156" t="str">
        <f t="shared" si="4182"/>
        <v>1</v>
      </c>
      <c r="HW167" s="157" t="str">
        <f t="shared" si="242"/>
        <v/>
      </c>
      <c r="HX167" s="169">
        <f t="shared" si="243"/>
        <v>0</v>
      </c>
      <c r="HY167" s="159"/>
      <c r="HZ167" s="159"/>
      <c r="IA167" s="159"/>
      <c r="IB167" s="160"/>
      <c r="IC167" s="160"/>
      <c r="ID167" s="160" t="str">
        <f t="shared" si="244"/>
        <v>0</v>
      </c>
      <c r="IE167" s="160">
        <f t="shared" si="4183"/>
        <v>0</v>
      </c>
      <c r="IF167" s="160">
        <f t="shared" si="4184"/>
        <v>0</v>
      </c>
      <c r="IG167" s="160">
        <f t="shared" si="4185"/>
        <v>0</v>
      </c>
      <c r="IH167" s="160">
        <f t="shared" si="4186"/>
        <v>0</v>
      </c>
      <c r="II167" s="160">
        <f t="shared" si="4187"/>
        <v>0</v>
      </c>
      <c r="IJ167" s="161">
        <f t="shared" ref="IJ167:IK167" si="4188">IJ166</f>
        <v>16</v>
      </c>
      <c r="IK167" s="162">
        <f t="shared" si="4188"/>
        <v>1179</v>
      </c>
      <c r="IL167" s="163" t="str">
        <f t="shared" si="4189"/>
        <v>1</v>
      </c>
      <c r="IM167" s="164" t="str">
        <f t="shared" si="252"/>
        <v/>
      </c>
      <c r="IN167" s="165">
        <f t="shared" si="253"/>
        <v>0</v>
      </c>
      <c r="IO167" s="166"/>
      <c r="IP167" s="166"/>
      <c r="IQ167" s="166"/>
      <c r="IR167" s="168"/>
      <c r="IS167" s="168"/>
      <c r="IT167" s="170" t="str">
        <f t="shared" si="254"/>
        <v>0</v>
      </c>
      <c r="IU167" s="170">
        <f t="shared" si="4190"/>
        <v>0</v>
      </c>
      <c r="IV167" s="168">
        <f t="shared" si="4191"/>
        <v>0</v>
      </c>
      <c r="IW167" s="168">
        <f t="shared" si="4192"/>
        <v>0</v>
      </c>
      <c r="IX167" s="168">
        <f t="shared" si="4193"/>
        <v>0</v>
      </c>
      <c r="IY167" s="168">
        <f t="shared" si="4194"/>
        <v>0</v>
      </c>
      <c r="IZ167" s="154">
        <f t="shared" ref="IZ167:JA167" si="4195">IZ166</f>
        <v>17</v>
      </c>
      <c r="JA167" s="155">
        <f t="shared" si="4195"/>
        <v>1180</v>
      </c>
      <c r="JB167" s="156" t="str">
        <f t="shared" si="4196"/>
        <v>1</v>
      </c>
      <c r="JC167" s="157" t="str">
        <f t="shared" si="262"/>
        <v/>
      </c>
      <c r="JD167" s="158">
        <f t="shared" si="263"/>
        <v>0</v>
      </c>
      <c r="JE167" s="159"/>
      <c r="JF167" s="159"/>
      <c r="JG167" s="159"/>
      <c r="JH167" s="160"/>
      <c r="JI167" s="160"/>
      <c r="JJ167" s="171" t="str">
        <f t="shared" si="264"/>
        <v>0</v>
      </c>
      <c r="JK167" s="171">
        <f t="shared" si="4197"/>
        <v>0</v>
      </c>
      <c r="JL167" s="160">
        <f t="shared" si="4198"/>
        <v>0</v>
      </c>
      <c r="JM167" s="160">
        <f t="shared" si="4199"/>
        <v>0</v>
      </c>
      <c r="JN167" s="160">
        <f t="shared" si="4200"/>
        <v>0</v>
      </c>
      <c r="JO167" s="160">
        <f t="shared" si="4201"/>
        <v>0</v>
      </c>
      <c r="JP167" s="161">
        <f t="shared" ref="JP167:JQ167" si="4202">JP166</f>
        <v>18</v>
      </c>
      <c r="JQ167" s="162">
        <f t="shared" si="4202"/>
        <v>1181</v>
      </c>
      <c r="JR167" s="163" t="str">
        <f t="shared" si="4203"/>
        <v>1</v>
      </c>
      <c r="JS167" s="164" t="str">
        <f t="shared" si="272"/>
        <v/>
      </c>
      <c r="JT167" s="165">
        <f t="shared" si="273"/>
        <v>0</v>
      </c>
      <c r="JU167" s="166"/>
      <c r="JV167" s="166"/>
      <c r="JW167" s="166"/>
      <c r="JX167" s="168"/>
      <c r="JY167" s="168"/>
      <c r="JZ167" s="170" t="str">
        <f t="shared" si="274"/>
        <v>0</v>
      </c>
      <c r="KA167" s="170">
        <f t="shared" si="4204"/>
        <v>0</v>
      </c>
      <c r="KB167" s="168">
        <f t="shared" si="4205"/>
        <v>0</v>
      </c>
      <c r="KC167" s="168">
        <f t="shared" si="4206"/>
        <v>0</v>
      </c>
      <c r="KD167" s="168">
        <f t="shared" si="4207"/>
        <v>0</v>
      </c>
      <c r="KE167" s="168">
        <f t="shared" si="4208"/>
        <v>0</v>
      </c>
      <c r="KF167" s="154">
        <f t="shared" ref="KF167:KG167" si="4209">KF166</f>
        <v>19</v>
      </c>
      <c r="KG167" s="155">
        <f t="shared" si="4209"/>
        <v>1182</v>
      </c>
      <c r="KH167" s="156" t="str">
        <f t="shared" si="4210"/>
        <v>1</v>
      </c>
      <c r="KI167" s="157" t="str">
        <f t="shared" si="282"/>
        <v/>
      </c>
      <c r="KJ167" s="158">
        <f t="shared" si="283"/>
        <v>0</v>
      </c>
      <c r="KK167" s="159"/>
      <c r="KL167" s="159"/>
      <c r="KM167" s="159"/>
      <c r="KN167" s="160"/>
      <c r="KO167" s="160"/>
      <c r="KP167" s="171" t="str">
        <f t="shared" si="284"/>
        <v>0</v>
      </c>
      <c r="KQ167" s="171">
        <f t="shared" si="4211"/>
        <v>0</v>
      </c>
      <c r="KR167" s="160">
        <f t="shared" si="4212"/>
        <v>0</v>
      </c>
      <c r="KS167" s="160">
        <f t="shared" si="4213"/>
        <v>0</v>
      </c>
      <c r="KT167" s="160">
        <f t="shared" si="4214"/>
        <v>0</v>
      </c>
      <c r="KU167" s="160">
        <f t="shared" si="4215"/>
        <v>0</v>
      </c>
      <c r="KV167" s="161">
        <f t="shared" ref="KV167:KW167" si="4216">KV166</f>
        <v>20</v>
      </c>
      <c r="KW167" s="162">
        <f t="shared" si="4216"/>
        <v>1183</v>
      </c>
      <c r="KX167" s="163" t="str">
        <f t="shared" si="4217"/>
        <v>1</v>
      </c>
      <c r="KY167" s="164" t="str">
        <f t="shared" si="292"/>
        <v/>
      </c>
      <c r="KZ167" s="165">
        <f t="shared" si="293"/>
        <v>0</v>
      </c>
      <c r="LA167" s="166"/>
      <c r="LB167" s="166"/>
      <c r="LC167" s="166"/>
      <c r="LD167" s="168"/>
      <c r="LE167" s="168"/>
      <c r="LF167" s="170" t="str">
        <f t="shared" si="294"/>
        <v>0</v>
      </c>
      <c r="LG167" s="170">
        <f t="shared" si="4218"/>
        <v>0</v>
      </c>
      <c r="LH167" s="168">
        <f t="shared" si="4219"/>
        <v>0</v>
      </c>
      <c r="LI167" s="168">
        <f t="shared" si="4220"/>
        <v>0</v>
      </c>
      <c r="LJ167" s="168">
        <f t="shared" si="4221"/>
        <v>0</v>
      </c>
      <c r="LK167" s="168">
        <f t="shared" si="4222"/>
        <v>0</v>
      </c>
      <c r="LL167" s="172"/>
      <c r="LM167" s="172"/>
      <c r="LN167" s="168" t="str">
        <f t="shared" si="4223"/>
        <v>#REF!</v>
      </c>
      <c r="LO167" s="168" t="str">
        <f t="shared" si="4224"/>
        <v>#REF!</v>
      </c>
      <c r="LP167" s="168" t="str">
        <f t="shared" si="4225"/>
        <v>#REF!</v>
      </c>
      <c r="LQ167" s="168" t="str">
        <f t="shared" si="4226"/>
        <v>#REF!</v>
      </c>
    </row>
    <row r="168" ht="15.75" customHeight="1">
      <c r="A168" s="151">
        <v>46268.0</v>
      </c>
      <c r="B168" s="152" t="s">
        <v>28</v>
      </c>
      <c r="C168" s="153">
        <f t="shared" si="99"/>
        <v>0</v>
      </c>
      <c r="D168" s="154">
        <f t="shared" ref="D168:E168" si="4227">D167</f>
        <v>1</v>
      </c>
      <c r="E168" s="155">
        <f t="shared" si="4227"/>
        <v>1164</v>
      </c>
      <c r="F168" s="156" t="str">
        <f t="shared" si="4084"/>
        <v>1</v>
      </c>
      <c r="G168" s="157">
        <f t="shared" si="102"/>
        <v>1</v>
      </c>
      <c r="H168" s="158">
        <f t="shared" si="103"/>
        <v>0</v>
      </c>
      <c r="I168" s="159"/>
      <c r="J168" s="159"/>
      <c r="K168" s="159"/>
      <c r="L168" s="78"/>
      <c r="M168" s="79"/>
      <c r="N168" s="77" t="str">
        <f t="shared" si="104"/>
        <v>0</v>
      </c>
      <c r="O168" s="81">
        <f t="shared" si="4085"/>
        <v>0</v>
      </c>
      <c r="P168" s="160">
        <f t="shared" si="4086"/>
        <v>0</v>
      </c>
      <c r="Q168" s="160">
        <f t="shared" si="4087"/>
        <v>0</v>
      </c>
      <c r="R168" s="160">
        <f t="shared" si="4088"/>
        <v>0</v>
      </c>
      <c r="S168" s="160">
        <f t="shared" si="4089"/>
        <v>0</v>
      </c>
      <c r="T168" s="161">
        <f t="shared" ref="T168:U168" si="4228">T167</f>
        <v>2</v>
      </c>
      <c r="U168" s="162">
        <f t="shared" si="4228"/>
        <v>1165</v>
      </c>
      <c r="V168" s="163" t="str">
        <f t="shared" si="4091"/>
        <v>1</v>
      </c>
      <c r="W168" s="164">
        <f t="shared" si="112"/>
        <v>1</v>
      </c>
      <c r="X168" s="165">
        <f t="shared" si="113"/>
        <v>0</v>
      </c>
      <c r="Y168" s="166"/>
      <c r="Z168" s="166"/>
      <c r="AA168" s="166"/>
      <c r="AB168" s="84"/>
      <c r="AC168" s="85"/>
      <c r="AD168" s="83" t="str">
        <f t="shared" si="114"/>
        <v>0</v>
      </c>
      <c r="AE168" s="167">
        <f t="shared" si="4092"/>
        <v>0</v>
      </c>
      <c r="AF168" s="168">
        <f t="shared" si="4093"/>
        <v>0</v>
      </c>
      <c r="AG168" s="168">
        <f t="shared" si="4094"/>
        <v>0</v>
      </c>
      <c r="AH168" s="168">
        <f t="shared" si="4095"/>
        <v>0</v>
      </c>
      <c r="AI168" s="168">
        <f t="shared" si="4096"/>
        <v>0</v>
      </c>
      <c r="AJ168" s="154">
        <f t="shared" ref="AJ168:AK168" si="4229">AJ167</f>
        <v>3</v>
      </c>
      <c r="AK168" s="155">
        <f t="shared" si="4229"/>
        <v>1166</v>
      </c>
      <c r="AL168" s="156" t="str">
        <f t="shared" si="4098"/>
        <v>1</v>
      </c>
      <c r="AM168" s="157">
        <f t="shared" si="122"/>
        <v>2</v>
      </c>
      <c r="AN168" s="158">
        <f t="shared" si="123"/>
        <v>0</v>
      </c>
      <c r="AO168" s="159"/>
      <c r="AP168" s="159"/>
      <c r="AQ168" s="159"/>
      <c r="AR168" s="78"/>
      <c r="AS168" s="79"/>
      <c r="AT168" s="77" t="str">
        <f t="shared" si="124"/>
        <v>0</v>
      </c>
      <c r="AU168" s="81">
        <f t="shared" si="4099"/>
        <v>0</v>
      </c>
      <c r="AV168" s="160">
        <f t="shared" si="4100"/>
        <v>0</v>
      </c>
      <c r="AW168" s="160">
        <f t="shared" si="4101"/>
        <v>0</v>
      </c>
      <c r="AX168" s="160">
        <f t="shared" si="4102"/>
        <v>0</v>
      </c>
      <c r="AY168" s="160">
        <f t="shared" si="4103"/>
        <v>0</v>
      </c>
      <c r="AZ168" s="161">
        <f t="shared" ref="AZ168:BA168" si="4230">AZ167</f>
        <v>4</v>
      </c>
      <c r="BA168" s="162">
        <f t="shared" si="4230"/>
        <v>1167</v>
      </c>
      <c r="BB168" s="163" t="str">
        <f t="shared" si="4105"/>
        <v>1</v>
      </c>
      <c r="BC168" s="164">
        <f t="shared" si="132"/>
        <v>4</v>
      </c>
      <c r="BD168" s="165">
        <f t="shared" si="133"/>
        <v>0</v>
      </c>
      <c r="BE168" s="166"/>
      <c r="BF168" s="166"/>
      <c r="BG168" s="166"/>
      <c r="BH168" s="84"/>
      <c r="BI168" s="85"/>
      <c r="BJ168" s="83" t="str">
        <f t="shared" si="134"/>
        <v>0</v>
      </c>
      <c r="BK168" s="167">
        <f t="shared" si="4106"/>
        <v>0</v>
      </c>
      <c r="BL168" s="168">
        <f t="shared" si="4107"/>
        <v>0</v>
      </c>
      <c r="BM168" s="168">
        <f t="shared" si="4108"/>
        <v>0</v>
      </c>
      <c r="BN168" s="168">
        <f t="shared" si="4109"/>
        <v>0</v>
      </c>
      <c r="BO168" s="168">
        <f t="shared" si="4110"/>
        <v>0</v>
      </c>
      <c r="BP168" s="154">
        <f t="shared" ref="BP168:BQ168" si="4231">BP167</f>
        <v>5</v>
      </c>
      <c r="BQ168" s="155">
        <f t="shared" si="4231"/>
        <v>1168</v>
      </c>
      <c r="BR168" s="156" t="str">
        <f t="shared" si="4112"/>
        <v>1</v>
      </c>
      <c r="BS168" s="157">
        <f t="shared" si="142"/>
        <v>4</v>
      </c>
      <c r="BT168" s="158">
        <f t="shared" si="143"/>
        <v>0</v>
      </c>
      <c r="BU168" s="159"/>
      <c r="BV168" s="159"/>
      <c r="BW168" s="159"/>
      <c r="BX168" s="78"/>
      <c r="BY168" s="79"/>
      <c r="BZ168" s="77" t="str">
        <f t="shared" si="144"/>
        <v>0</v>
      </c>
      <c r="CA168" s="81">
        <f t="shared" si="4113"/>
        <v>0</v>
      </c>
      <c r="CB168" s="160">
        <f t="shared" si="4114"/>
        <v>0</v>
      </c>
      <c r="CC168" s="160">
        <f t="shared" si="4115"/>
        <v>0</v>
      </c>
      <c r="CD168" s="160">
        <f t="shared" si="4116"/>
        <v>0</v>
      </c>
      <c r="CE168" s="160">
        <f t="shared" si="4117"/>
        <v>0</v>
      </c>
      <c r="CF168" s="161">
        <f t="shared" ref="CF168:CG168" si="4232">CF167</f>
        <v>6</v>
      </c>
      <c r="CG168" s="162">
        <f t="shared" si="4232"/>
        <v>1169</v>
      </c>
      <c r="CH168" s="163" t="str">
        <f t="shared" si="4119"/>
        <v>1</v>
      </c>
      <c r="CI168" s="164">
        <f t="shared" si="152"/>
        <v>2</v>
      </c>
      <c r="CJ168" s="165">
        <f t="shared" si="153"/>
        <v>0</v>
      </c>
      <c r="CK168" s="166"/>
      <c r="CL168" s="166"/>
      <c r="CM168" s="166"/>
      <c r="CN168" s="84"/>
      <c r="CO168" s="85"/>
      <c r="CP168" s="83" t="str">
        <f t="shared" si="154"/>
        <v>0</v>
      </c>
      <c r="CQ168" s="167">
        <f t="shared" si="4120"/>
        <v>0</v>
      </c>
      <c r="CR168" s="168">
        <f t="shared" si="4121"/>
        <v>0</v>
      </c>
      <c r="CS168" s="168">
        <f t="shared" si="4122"/>
        <v>0</v>
      </c>
      <c r="CT168" s="168">
        <f t="shared" si="4123"/>
        <v>0</v>
      </c>
      <c r="CU168" s="168">
        <f t="shared" si="4124"/>
        <v>0</v>
      </c>
      <c r="CV168" s="154">
        <f t="shared" ref="CV168:CW168" si="4233">CV167</f>
        <v>7</v>
      </c>
      <c r="CW168" s="155">
        <f t="shared" si="4233"/>
        <v>1170</v>
      </c>
      <c r="CX168" s="156" t="str">
        <f t="shared" si="4126"/>
        <v>1</v>
      </c>
      <c r="CY168" s="157">
        <f t="shared" si="162"/>
        <v>2</v>
      </c>
      <c r="CZ168" s="158">
        <f t="shared" si="163"/>
        <v>0</v>
      </c>
      <c r="DA168" s="159"/>
      <c r="DB168" s="159"/>
      <c r="DC168" s="159"/>
      <c r="DD168" s="78"/>
      <c r="DE168" s="79"/>
      <c r="DF168" s="77" t="str">
        <f t="shared" si="164"/>
        <v>0</v>
      </c>
      <c r="DG168" s="81">
        <f t="shared" si="4127"/>
        <v>0</v>
      </c>
      <c r="DH168" s="160">
        <f t="shared" si="4128"/>
        <v>0</v>
      </c>
      <c r="DI168" s="160">
        <f t="shared" si="4129"/>
        <v>0</v>
      </c>
      <c r="DJ168" s="160">
        <f t="shared" si="4130"/>
        <v>0</v>
      </c>
      <c r="DK168" s="160">
        <f t="shared" si="4131"/>
        <v>0</v>
      </c>
      <c r="DL168" s="161">
        <f t="shared" ref="DL168:DM168" si="4234">DL167</f>
        <v>8</v>
      </c>
      <c r="DM168" s="162">
        <f t="shared" si="4234"/>
        <v>1171</v>
      </c>
      <c r="DN168" s="163" t="str">
        <f t="shared" si="4133"/>
        <v>1</v>
      </c>
      <c r="DO168" s="164">
        <f t="shared" si="172"/>
        <v>2</v>
      </c>
      <c r="DP168" s="165">
        <f t="shared" si="173"/>
        <v>0</v>
      </c>
      <c r="DQ168" s="166"/>
      <c r="DR168" s="166"/>
      <c r="DS168" s="166"/>
      <c r="DT168" s="84"/>
      <c r="DU168" s="85"/>
      <c r="DV168" s="83" t="str">
        <f t="shared" si="174"/>
        <v>0</v>
      </c>
      <c r="DW168" s="167">
        <f t="shared" si="4134"/>
        <v>0</v>
      </c>
      <c r="DX168" s="168">
        <f t="shared" si="4135"/>
        <v>0</v>
      </c>
      <c r="DY168" s="168">
        <f t="shared" si="4136"/>
        <v>0</v>
      </c>
      <c r="DZ168" s="168">
        <f t="shared" si="4137"/>
        <v>0</v>
      </c>
      <c r="EA168" s="168">
        <f t="shared" si="4138"/>
        <v>0</v>
      </c>
      <c r="EB168" s="154">
        <f t="shared" ref="EB168:EC168" si="4235">EB167</f>
        <v>9</v>
      </c>
      <c r="EC168" s="155">
        <f t="shared" si="4235"/>
        <v>1172</v>
      </c>
      <c r="ED168" s="156" t="str">
        <f t="shared" si="4140"/>
        <v>1</v>
      </c>
      <c r="EE168" s="157">
        <f t="shared" si="182"/>
        <v>5</v>
      </c>
      <c r="EF168" s="169">
        <f t="shared" si="183"/>
        <v>0</v>
      </c>
      <c r="EG168" s="159"/>
      <c r="EH168" s="159"/>
      <c r="EI168" s="159"/>
      <c r="EJ168" s="78"/>
      <c r="EK168" s="79"/>
      <c r="EL168" s="77" t="str">
        <f t="shared" si="184"/>
        <v>0</v>
      </c>
      <c r="EM168" s="81">
        <f t="shared" si="4141"/>
        <v>0</v>
      </c>
      <c r="EN168" s="160">
        <f t="shared" si="4142"/>
        <v>0</v>
      </c>
      <c r="EO168" s="160">
        <f t="shared" si="4143"/>
        <v>0</v>
      </c>
      <c r="EP168" s="160">
        <f t="shared" si="4144"/>
        <v>0</v>
      </c>
      <c r="EQ168" s="160">
        <f t="shared" si="4145"/>
        <v>0</v>
      </c>
      <c r="ER168" s="161">
        <f t="shared" ref="ER168:ES168" si="4236">ER167</f>
        <v>10</v>
      </c>
      <c r="ES168" s="162">
        <f t="shared" si="4236"/>
        <v>1173</v>
      </c>
      <c r="ET168" s="163" t="str">
        <f t="shared" si="4147"/>
        <v>1</v>
      </c>
      <c r="EU168" s="164">
        <f t="shared" si="192"/>
        <v>19</v>
      </c>
      <c r="EV168" s="165">
        <f t="shared" si="193"/>
        <v>0</v>
      </c>
      <c r="EW168" s="166"/>
      <c r="EX168" s="166"/>
      <c r="EY168" s="166"/>
      <c r="EZ168" s="84"/>
      <c r="FA168" s="85"/>
      <c r="FB168" s="83" t="str">
        <f t="shared" si="194"/>
        <v>0</v>
      </c>
      <c r="FC168" s="167">
        <f t="shared" si="4148"/>
        <v>0</v>
      </c>
      <c r="FD168" s="168">
        <f t="shared" si="4149"/>
        <v>0</v>
      </c>
      <c r="FE168" s="168">
        <f t="shared" si="4150"/>
        <v>0</v>
      </c>
      <c r="FF168" s="168">
        <f t="shared" si="4151"/>
        <v>0</v>
      </c>
      <c r="FG168" s="168">
        <f t="shared" si="4152"/>
        <v>0</v>
      </c>
      <c r="FH168" s="154">
        <f t="shared" ref="FH168:FI168" si="4237">FH167</f>
        <v>11</v>
      </c>
      <c r="FI168" s="155">
        <f t="shared" si="4237"/>
        <v>1174</v>
      </c>
      <c r="FJ168" s="156" t="str">
        <f t="shared" si="4154"/>
        <v>1</v>
      </c>
      <c r="FK168" s="157">
        <f t="shared" si="202"/>
        <v>4</v>
      </c>
      <c r="FL168" s="158">
        <f t="shared" si="203"/>
        <v>0</v>
      </c>
      <c r="FM168" s="159"/>
      <c r="FN168" s="159"/>
      <c r="FO168" s="159"/>
      <c r="FP168" s="78"/>
      <c r="FQ168" s="79"/>
      <c r="FR168" s="77" t="str">
        <f t="shared" si="204"/>
        <v>0</v>
      </c>
      <c r="FS168" s="81">
        <f t="shared" si="4155"/>
        <v>0</v>
      </c>
      <c r="FT168" s="160">
        <f t="shared" si="4156"/>
        <v>0</v>
      </c>
      <c r="FU168" s="160">
        <f t="shared" si="4157"/>
        <v>0</v>
      </c>
      <c r="FV168" s="160">
        <f t="shared" si="4158"/>
        <v>0</v>
      </c>
      <c r="FW168" s="160">
        <f t="shared" si="4159"/>
        <v>0</v>
      </c>
      <c r="FX168" s="161">
        <f t="shared" ref="FX168:FY168" si="4238">FX167</f>
        <v>12</v>
      </c>
      <c r="FY168" s="162">
        <f t="shared" si="4238"/>
        <v>1175</v>
      </c>
      <c r="FZ168" s="163" t="str">
        <f t="shared" si="4161"/>
        <v>1</v>
      </c>
      <c r="GA168" s="164">
        <f t="shared" si="212"/>
        <v>2</v>
      </c>
      <c r="GB168" s="165">
        <f t="shared" si="213"/>
        <v>0</v>
      </c>
      <c r="GC168" s="166"/>
      <c r="GD168" s="166"/>
      <c r="GE168" s="166"/>
      <c r="GF168" s="84"/>
      <c r="GG168" s="85"/>
      <c r="GH168" s="83" t="str">
        <f t="shared" si="214"/>
        <v>0</v>
      </c>
      <c r="GI168" s="167">
        <f t="shared" si="4162"/>
        <v>0</v>
      </c>
      <c r="GJ168" s="168">
        <f t="shared" si="4163"/>
        <v>0</v>
      </c>
      <c r="GK168" s="168">
        <f t="shared" si="4164"/>
        <v>0</v>
      </c>
      <c r="GL168" s="168">
        <f t="shared" si="4165"/>
        <v>0</v>
      </c>
      <c r="GM168" s="168">
        <f t="shared" si="4166"/>
        <v>0</v>
      </c>
      <c r="GN168" s="154">
        <f t="shared" ref="GN168:GO168" si="4239">GN167</f>
        <v>13</v>
      </c>
      <c r="GO168" s="155">
        <f t="shared" si="4239"/>
        <v>1176</v>
      </c>
      <c r="GP168" s="156" t="str">
        <f t="shared" si="4168"/>
        <v>1</v>
      </c>
      <c r="GQ168" s="157">
        <f t="shared" si="222"/>
        <v>3</v>
      </c>
      <c r="GR168" s="158">
        <f t="shared" si="223"/>
        <v>0</v>
      </c>
      <c r="GS168" s="159"/>
      <c r="GT168" s="159"/>
      <c r="GU168" s="159"/>
      <c r="GV168" s="78"/>
      <c r="GW168" s="79"/>
      <c r="GX168" s="77" t="str">
        <f t="shared" si="224"/>
        <v>0</v>
      </c>
      <c r="GY168" s="81">
        <f t="shared" si="4169"/>
        <v>0</v>
      </c>
      <c r="GZ168" s="160">
        <f t="shared" si="4170"/>
        <v>0</v>
      </c>
      <c r="HA168" s="160">
        <f t="shared" si="4171"/>
        <v>0</v>
      </c>
      <c r="HB168" s="160">
        <f t="shared" si="4172"/>
        <v>0</v>
      </c>
      <c r="HC168" s="160">
        <f t="shared" si="4173"/>
        <v>0</v>
      </c>
      <c r="HD168" s="161">
        <f t="shared" ref="HD168:HE168" si="4240">HD167</f>
        <v>14</v>
      </c>
      <c r="HE168" s="162">
        <f t="shared" si="4240"/>
        <v>1177</v>
      </c>
      <c r="HF168" s="163" t="str">
        <f t="shared" si="4175"/>
        <v>1</v>
      </c>
      <c r="HG168" s="164">
        <f t="shared" si="232"/>
        <v>5</v>
      </c>
      <c r="HH168" s="165">
        <f t="shared" si="233"/>
        <v>0</v>
      </c>
      <c r="HI168" s="166"/>
      <c r="HJ168" s="166"/>
      <c r="HK168" s="166"/>
      <c r="HL168" s="84"/>
      <c r="HM168" s="85"/>
      <c r="HN168" s="83" t="str">
        <f t="shared" si="234"/>
        <v>0</v>
      </c>
      <c r="HO168" s="167">
        <f t="shared" si="4176"/>
        <v>0</v>
      </c>
      <c r="HP168" s="168">
        <f t="shared" si="4177"/>
        <v>0</v>
      </c>
      <c r="HQ168" s="168">
        <f t="shared" si="4178"/>
        <v>0</v>
      </c>
      <c r="HR168" s="168">
        <f t="shared" si="4179"/>
        <v>0</v>
      </c>
      <c r="HS168" s="168">
        <f t="shared" si="4180"/>
        <v>0</v>
      </c>
      <c r="HT168" s="154">
        <f t="shared" ref="HT168:HU168" si="4241">HT167</f>
        <v>15</v>
      </c>
      <c r="HU168" s="155">
        <f t="shared" si="4241"/>
        <v>1178</v>
      </c>
      <c r="HV168" s="156" t="str">
        <f t="shared" si="4182"/>
        <v>1</v>
      </c>
      <c r="HW168" s="157" t="str">
        <f t="shared" si="242"/>
        <v/>
      </c>
      <c r="HX168" s="169">
        <f t="shared" si="243"/>
        <v>0</v>
      </c>
      <c r="HY168" s="159"/>
      <c r="HZ168" s="159"/>
      <c r="IA168" s="159"/>
      <c r="IB168" s="160"/>
      <c r="IC168" s="160"/>
      <c r="ID168" s="160" t="str">
        <f t="shared" si="244"/>
        <v>0</v>
      </c>
      <c r="IE168" s="160">
        <f t="shared" si="4183"/>
        <v>0</v>
      </c>
      <c r="IF168" s="160">
        <f t="shared" si="4184"/>
        <v>0</v>
      </c>
      <c r="IG168" s="160">
        <f t="shared" si="4185"/>
        <v>0</v>
      </c>
      <c r="IH168" s="160">
        <f t="shared" si="4186"/>
        <v>0</v>
      </c>
      <c r="II168" s="160">
        <f t="shared" si="4187"/>
        <v>0</v>
      </c>
      <c r="IJ168" s="161">
        <f t="shared" ref="IJ168:IK168" si="4242">IJ167</f>
        <v>16</v>
      </c>
      <c r="IK168" s="162">
        <f t="shared" si="4242"/>
        <v>1179</v>
      </c>
      <c r="IL168" s="163" t="str">
        <f t="shared" si="4189"/>
        <v>1</v>
      </c>
      <c r="IM168" s="164" t="str">
        <f t="shared" si="252"/>
        <v/>
      </c>
      <c r="IN168" s="165">
        <f t="shared" si="253"/>
        <v>0</v>
      </c>
      <c r="IO168" s="166"/>
      <c r="IP168" s="166"/>
      <c r="IQ168" s="166"/>
      <c r="IR168" s="168"/>
      <c r="IS168" s="168"/>
      <c r="IT168" s="170" t="str">
        <f t="shared" si="254"/>
        <v>0</v>
      </c>
      <c r="IU168" s="170">
        <f t="shared" si="4190"/>
        <v>0</v>
      </c>
      <c r="IV168" s="168">
        <f t="shared" si="4191"/>
        <v>0</v>
      </c>
      <c r="IW168" s="168">
        <f t="shared" si="4192"/>
        <v>0</v>
      </c>
      <c r="IX168" s="168">
        <f t="shared" si="4193"/>
        <v>0</v>
      </c>
      <c r="IY168" s="168">
        <f t="shared" si="4194"/>
        <v>0</v>
      </c>
      <c r="IZ168" s="154">
        <f t="shared" ref="IZ168:JA168" si="4243">IZ167</f>
        <v>17</v>
      </c>
      <c r="JA168" s="155">
        <f t="shared" si="4243"/>
        <v>1180</v>
      </c>
      <c r="JB168" s="156" t="str">
        <f t="shared" si="4196"/>
        <v>1</v>
      </c>
      <c r="JC168" s="157" t="str">
        <f t="shared" si="262"/>
        <v/>
      </c>
      <c r="JD168" s="158">
        <f t="shared" si="263"/>
        <v>0</v>
      </c>
      <c r="JE168" s="159"/>
      <c r="JF168" s="159"/>
      <c r="JG168" s="159"/>
      <c r="JH168" s="160"/>
      <c r="JI168" s="160"/>
      <c r="JJ168" s="171" t="str">
        <f t="shared" si="264"/>
        <v>0</v>
      </c>
      <c r="JK168" s="171">
        <f t="shared" si="4197"/>
        <v>0</v>
      </c>
      <c r="JL168" s="160">
        <f t="shared" si="4198"/>
        <v>0</v>
      </c>
      <c r="JM168" s="160">
        <f t="shared" si="4199"/>
        <v>0</v>
      </c>
      <c r="JN168" s="160">
        <f t="shared" si="4200"/>
        <v>0</v>
      </c>
      <c r="JO168" s="160">
        <f t="shared" si="4201"/>
        <v>0</v>
      </c>
      <c r="JP168" s="161">
        <f t="shared" ref="JP168:JQ168" si="4244">JP167</f>
        <v>18</v>
      </c>
      <c r="JQ168" s="162">
        <f t="shared" si="4244"/>
        <v>1181</v>
      </c>
      <c r="JR168" s="163" t="str">
        <f t="shared" si="4203"/>
        <v>1</v>
      </c>
      <c r="JS168" s="164" t="str">
        <f t="shared" si="272"/>
        <v/>
      </c>
      <c r="JT168" s="165">
        <f t="shared" si="273"/>
        <v>0</v>
      </c>
      <c r="JU168" s="166"/>
      <c r="JV168" s="166"/>
      <c r="JW168" s="166"/>
      <c r="JX168" s="168"/>
      <c r="JY168" s="168"/>
      <c r="JZ168" s="170" t="str">
        <f t="shared" si="274"/>
        <v>0</v>
      </c>
      <c r="KA168" s="170">
        <f t="shared" si="4204"/>
        <v>0</v>
      </c>
      <c r="KB168" s="168">
        <f t="shared" si="4205"/>
        <v>0</v>
      </c>
      <c r="KC168" s="168">
        <f t="shared" si="4206"/>
        <v>0</v>
      </c>
      <c r="KD168" s="168">
        <f t="shared" si="4207"/>
        <v>0</v>
      </c>
      <c r="KE168" s="168">
        <f t="shared" si="4208"/>
        <v>0</v>
      </c>
      <c r="KF168" s="154">
        <f t="shared" ref="KF168:KG168" si="4245">KF167</f>
        <v>19</v>
      </c>
      <c r="KG168" s="155">
        <f t="shared" si="4245"/>
        <v>1182</v>
      </c>
      <c r="KH168" s="156" t="str">
        <f t="shared" si="4210"/>
        <v>1</v>
      </c>
      <c r="KI168" s="157" t="str">
        <f t="shared" si="282"/>
        <v/>
      </c>
      <c r="KJ168" s="158">
        <f t="shared" si="283"/>
        <v>0</v>
      </c>
      <c r="KK168" s="159"/>
      <c r="KL168" s="159"/>
      <c r="KM168" s="159"/>
      <c r="KN168" s="160"/>
      <c r="KO168" s="160"/>
      <c r="KP168" s="171" t="str">
        <f t="shared" si="284"/>
        <v>0</v>
      </c>
      <c r="KQ168" s="171">
        <f t="shared" si="4211"/>
        <v>0</v>
      </c>
      <c r="KR168" s="160">
        <f t="shared" si="4212"/>
        <v>0</v>
      </c>
      <c r="KS168" s="160">
        <f t="shared" si="4213"/>
        <v>0</v>
      </c>
      <c r="KT168" s="160">
        <f t="shared" si="4214"/>
        <v>0</v>
      </c>
      <c r="KU168" s="160">
        <f t="shared" si="4215"/>
        <v>0</v>
      </c>
      <c r="KV168" s="161">
        <f t="shared" ref="KV168:KW168" si="4246">KV167</f>
        <v>20</v>
      </c>
      <c r="KW168" s="162">
        <f t="shared" si="4246"/>
        <v>1183</v>
      </c>
      <c r="KX168" s="163" t="str">
        <f t="shared" si="4217"/>
        <v>1</v>
      </c>
      <c r="KY168" s="164" t="str">
        <f t="shared" si="292"/>
        <v/>
      </c>
      <c r="KZ168" s="165">
        <f t="shared" si="293"/>
        <v>0</v>
      </c>
      <c r="LA168" s="166"/>
      <c r="LB168" s="166"/>
      <c r="LC168" s="166"/>
      <c r="LD168" s="168"/>
      <c r="LE168" s="168"/>
      <c r="LF168" s="170" t="str">
        <f t="shared" si="294"/>
        <v>0</v>
      </c>
      <c r="LG168" s="170">
        <f t="shared" si="4218"/>
        <v>0</v>
      </c>
      <c r="LH168" s="168">
        <f t="shared" si="4219"/>
        <v>0</v>
      </c>
      <c r="LI168" s="168">
        <f t="shared" si="4220"/>
        <v>0</v>
      </c>
      <c r="LJ168" s="168">
        <f t="shared" si="4221"/>
        <v>0</v>
      </c>
      <c r="LK168" s="168">
        <f t="shared" si="4222"/>
        <v>0</v>
      </c>
      <c r="LL168" s="172"/>
      <c r="LM168" s="172"/>
      <c r="LN168" s="168" t="str">
        <f t="shared" si="4223"/>
        <v>#REF!</v>
      </c>
      <c r="LO168" s="168" t="str">
        <f t="shared" si="4224"/>
        <v>#REF!</v>
      </c>
      <c r="LP168" s="168" t="str">
        <f t="shared" si="4225"/>
        <v>#REF!</v>
      </c>
      <c r="LQ168" s="168" t="str">
        <f t="shared" si="4226"/>
        <v>#REF!</v>
      </c>
    </row>
    <row r="169" ht="15.75" customHeight="1">
      <c r="A169" s="151">
        <v>46269.0</v>
      </c>
      <c r="B169" s="152" t="s">
        <v>29</v>
      </c>
      <c r="C169" s="153">
        <f t="shared" si="99"/>
        <v>0</v>
      </c>
      <c r="D169" s="154">
        <f t="shared" ref="D169:E169" si="4247">D168</f>
        <v>1</v>
      </c>
      <c r="E169" s="155">
        <f t="shared" si="4247"/>
        <v>1164</v>
      </c>
      <c r="F169" s="156" t="str">
        <f t="shared" si="4084"/>
        <v>1</v>
      </c>
      <c r="G169" s="157">
        <f t="shared" si="102"/>
        <v>1</v>
      </c>
      <c r="H169" s="158">
        <f t="shared" si="103"/>
        <v>0</v>
      </c>
      <c r="I169" s="159"/>
      <c r="J169" s="159"/>
      <c r="K169" s="159"/>
      <c r="L169" s="78"/>
      <c r="M169" s="79"/>
      <c r="N169" s="77" t="str">
        <f t="shared" si="104"/>
        <v>0</v>
      </c>
      <c r="O169" s="81">
        <f t="shared" si="4085"/>
        <v>0</v>
      </c>
      <c r="P169" s="160">
        <f t="shared" si="4086"/>
        <v>0</v>
      </c>
      <c r="Q169" s="160">
        <f t="shared" si="4087"/>
        <v>0</v>
      </c>
      <c r="R169" s="160">
        <f t="shared" si="4088"/>
        <v>0</v>
      </c>
      <c r="S169" s="160">
        <f t="shared" si="4089"/>
        <v>0</v>
      </c>
      <c r="T169" s="161">
        <f t="shared" ref="T169:U169" si="4248">T168</f>
        <v>2</v>
      </c>
      <c r="U169" s="162">
        <f t="shared" si="4248"/>
        <v>1165</v>
      </c>
      <c r="V169" s="163" t="str">
        <f t="shared" si="4091"/>
        <v>1</v>
      </c>
      <c r="W169" s="164">
        <f t="shared" si="112"/>
        <v>1</v>
      </c>
      <c r="X169" s="165">
        <f t="shared" si="113"/>
        <v>0</v>
      </c>
      <c r="Y169" s="166"/>
      <c r="Z169" s="166"/>
      <c r="AA169" s="166"/>
      <c r="AB169" s="84"/>
      <c r="AC169" s="85"/>
      <c r="AD169" s="83" t="str">
        <f t="shared" si="114"/>
        <v>0</v>
      </c>
      <c r="AE169" s="167">
        <f t="shared" si="4092"/>
        <v>0</v>
      </c>
      <c r="AF169" s="168">
        <f t="shared" si="4093"/>
        <v>0</v>
      </c>
      <c r="AG169" s="168">
        <f t="shared" si="4094"/>
        <v>0</v>
      </c>
      <c r="AH169" s="168">
        <f t="shared" si="4095"/>
        <v>0</v>
      </c>
      <c r="AI169" s="168">
        <f t="shared" si="4096"/>
        <v>0</v>
      </c>
      <c r="AJ169" s="154">
        <f t="shared" ref="AJ169:AK169" si="4249">AJ168</f>
        <v>3</v>
      </c>
      <c r="AK169" s="155">
        <f t="shared" si="4249"/>
        <v>1166</v>
      </c>
      <c r="AL169" s="156" t="str">
        <f t="shared" si="4098"/>
        <v>1</v>
      </c>
      <c r="AM169" s="157">
        <f t="shared" si="122"/>
        <v>2</v>
      </c>
      <c r="AN169" s="158">
        <f t="shared" si="123"/>
        <v>0</v>
      </c>
      <c r="AO169" s="159"/>
      <c r="AP169" s="159"/>
      <c r="AQ169" s="159"/>
      <c r="AR169" s="78"/>
      <c r="AS169" s="79"/>
      <c r="AT169" s="77" t="str">
        <f t="shared" si="124"/>
        <v>0</v>
      </c>
      <c r="AU169" s="81">
        <f t="shared" si="4099"/>
        <v>0</v>
      </c>
      <c r="AV169" s="160">
        <f t="shared" si="4100"/>
        <v>0</v>
      </c>
      <c r="AW169" s="160">
        <f t="shared" si="4101"/>
        <v>0</v>
      </c>
      <c r="AX169" s="160">
        <f t="shared" si="4102"/>
        <v>0</v>
      </c>
      <c r="AY169" s="160">
        <f t="shared" si="4103"/>
        <v>0</v>
      </c>
      <c r="AZ169" s="161">
        <f t="shared" ref="AZ169:BA169" si="4250">AZ168</f>
        <v>4</v>
      </c>
      <c r="BA169" s="162">
        <f t="shared" si="4250"/>
        <v>1167</v>
      </c>
      <c r="BB169" s="163" t="str">
        <f t="shared" si="4105"/>
        <v>1</v>
      </c>
      <c r="BC169" s="164">
        <f t="shared" si="132"/>
        <v>4</v>
      </c>
      <c r="BD169" s="165">
        <f t="shared" si="133"/>
        <v>0</v>
      </c>
      <c r="BE169" s="166"/>
      <c r="BF169" s="166"/>
      <c r="BG169" s="166"/>
      <c r="BH169" s="84"/>
      <c r="BI169" s="85"/>
      <c r="BJ169" s="83" t="str">
        <f t="shared" si="134"/>
        <v>0</v>
      </c>
      <c r="BK169" s="167">
        <f t="shared" si="4106"/>
        <v>0</v>
      </c>
      <c r="BL169" s="168">
        <f t="shared" si="4107"/>
        <v>0</v>
      </c>
      <c r="BM169" s="168">
        <f t="shared" si="4108"/>
        <v>0</v>
      </c>
      <c r="BN169" s="168">
        <f t="shared" si="4109"/>
        <v>0</v>
      </c>
      <c r="BO169" s="168">
        <f t="shared" si="4110"/>
        <v>0</v>
      </c>
      <c r="BP169" s="154">
        <f t="shared" ref="BP169:BQ169" si="4251">BP168</f>
        <v>5</v>
      </c>
      <c r="BQ169" s="155">
        <f t="shared" si="4251"/>
        <v>1168</v>
      </c>
      <c r="BR169" s="156" t="str">
        <f t="shared" si="4112"/>
        <v>1</v>
      </c>
      <c r="BS169" s="157">
        <f t="shared" si="142"/>
        <v>4</v>
      </c>
      <c r="BT169" s="158">
        <f t="shared" si="143"/>
        <v>0</v>
      </c>
      <c r="BU169" s="159"/>
      <c r="BV169" s="159"/>
      <c r="BW169" s="159"/>
      <c r="BX169" s="78"/>
      <c r="BY169" s="79"/>
      <c r="BZ169" s="77" t="str">
        <f t="shared" si="144"/>
        <v>0</v>
      </c>
      <c r="CA169" s="81">
        <f t="shared" si="4113"/>
        <v>0</v>
      </c>
      <c r="CB169" s="160">
        <f t="shared" si="4114"/>
        <v>0</v>
      </c>
      <c r="CC169" s="160">
        <f t="shared" si="4115"/>
        <v>0</v>
      </c>
      <c r="CD169" s="160">
        <f t="shared" si="4116"/>
        <v>0</v>
      </c>
      <c r="CE169" s="160">
        <f t="shared" si="4117"/>
        <v>0</v>
      </c>
      <c r="CF169" s="161">
        <f t="shared" ref="CF169:CG169" si="4252">CF168</f>
        <v>6</v>
      </c>
      <c r="CG169" s="162">
        <f t="shared" si="4252"/>
        <v>1169</v>
      </c>
      <c r="CH169" s="163" t="str">
        <f t="shared" si="4119"/>
        <v>1</v>
      </c>
      <c r="CI169" s="164">
        <f t="shared" si="152"/>
        <v>2</v>
      </c>
      <c r="CJ169" s="165">
        <f t="shared" si="153"/>
        <v>0</v>
      </c>
      <c r="CK169" s="166"/>
      <c r="CL169" s="166"/>
      <c r="CM169" s="166"/>
      <c r="CN169" s="84"/>
      <c r="CO169" s="85"/>
      <c r="CP169" s="83" t="str">
        <f t="shared" si="154"/>
        <v>0</v>
      </c>
      <c r="CQ169" s="167">
        <f t="shared" si="4120"/>
        <v>0</v>
      </c>
      <c r="CR169" s="168">
        <f t="shared" si="4121"/>
        <v>0</v>
      </c>
      <c r="CS169" s="168">
        <f t="shared" si="4122"/>
        <v>0</v>
      </c>
      <c r="CT169" s="168">
        <f t="shared" si="4123"/>
        <v>0</v>
      </c>
      <c r="CU169" s="168">
        <f t="shared" si="4124"/>
        <v>0</v>
      </c>
      <c r="CV169" s="154">
        <f t="shared" ref="CV169:CW169" si="4253">CV168</f>
        <v>7</v>
      </c>
      <c r="CW169" s="155">
        <f t="shared" si="4253"/>
        <v>1170</v>
      </c>
      <c r="CX169" s="156" t="str">
        <f t="shared" si="4126"/>
        <v>1</v>
      </c>
      <c r="CY169" s="157">
        <f t="shared" si="162"/>
        <v>2</v>
      </c>
      <c r="CZ169" s="158">
        <f t="shared" si="163"/>
        <v>0</v>
      </c>
      <c r="DA169" s="159"/>
      <c r="DB169" s="159"/>
      <c r="DC169" s="159"/>
      <c r="DD169" s="78"/>
      <c r="DE169" s="79"/>
      <c r="DF169" s="77" t="str">
        <f t="shared" si="164"/>
        <v>0</v>
      </c>
      <c r="DG169" s="81">
        <f t="shared" si="4127"/>
        <v>0</v>
      </c>
      <c r="DH169" s="160">
        <f t="shared" si="4128"/>
        <v>0</v>
      </c>
      <c r="DI169" s="160">
        <f t="shared" si="4129"/>
        <v>0</v>
      </c>
      <c r="DJ169" s="160">
        <f t="shared" si="4130"/>
        <v>0</v>
      </c>
      <c r="DK169" s="160">
        <f t="shared" si="4131"/>
        <v>0</v>
      </c>
      <c r="DL169" s="161">
        <f t="shared" ref="DL169:DM169" si="4254">DL168</f>
        <v>8</v>
      </c>
      <c r="DM169" s="162">
        <f t="shared" si="4254"/>
        <v>1171</v>
      </c>
      <c r="DN169" s="163" t="str">
        <f t="shared" si="4133"/>
        <v>1</v>
      </c>
      <c r="DO169" s="164">
        <f t="shared" si="172"/>
        <v>2</v>
      </c>
      <c r="DP169" s="165">
        <f t="shared" si="173"/>
        <v>0</v>
      </c>
      <c r="DQ169" s="166"/>
      <c r="DR169" s="166"/>
      <c r="DS169" s="166"/>
      <c r="DT169" s="84"/>
      <c r="DU169" s="85"/>
      <c r="DV169" s="83" t="str">
        <f t="shared" si="174"/>
        <v>0</v>
      </c>
      <c r="DW169" s="167">
        <f t="shared" si="4134"/>
        <v>0</v>
      </c>
      <c r="DX169" s="168">
        <f t="shared" si="4135"/>
        <v>0</v>
      </c>
      <c r="DY169" s="168">
        <f t="shared" si="4136"/>
        <v>0</v>
      </c>
      <c r="DZ169" s="168">
        <f t="shared" si="4137"/>
        <v>0</v>
      </c>
      <c r="EA169" s="168">
        <f t="shared" si="4138"/>
        <v>0</v>
      </c>
      <c r="EB169" s="154">
        <f t="shared" ref="EB169:EC169" si="4255">EB168</f>
        <v>9</v>
      </c>
      <c r="EC169" s="155">
        <f t="shared" si="4255"/>
        <v>1172</v>
      </c>
      <c r="ED169" s="156" t="str">
        <f t="shared" si="4140"/>
        <v>1</v>
      </c>
      <c r="EE169" s="157">
        <f t="shared" si="182"/>
        <v>5</v>
      </c>
      <c r="EF169" s="169">
        <f t="shared" si="183"/>
        <v>0</v>
      </c>
      <c r="EG169" s="159"/>
      <c r="EH169" s="159"/>
      <c r="EI169" s="159"/>
      <c r="EJ169" s="78"/>
      <c r="EK169" s="79"/>
      <c r="EL169" s="77" t="str">
        <f t="shared" si="184"/>
        <v>0</v>
      </c>
      <c r="EM169" s="81">
        <f t="shared" si="4141"/>
        <v>0</v>
      </c>
      <c r="EN169" s="160">
        <f t="shared" si="4142"/>
        <v>0</v>
      </c>
      <c r="EO169" s="160">
        <f t="shared" si="4143"/>
        <v>0</v>
      </c>
      <c r="EP169" s="160">
        <f t="shared" si="4144"/>
        <v>0</v>
      </c>
      <c r="EQ169" s="160">
        <f t="shared" si="4145"/>
        <v>0</v>
      </c>
      <c r="ER169" s="161">
        <f t="shared" ref="ER169:ES169" si="4256">ER168</f>
        <v>10</v>
      </c>
      <c r="ES169" s="162">
        <f t="shared" si="4256"/>
        <v>1173</v>
      </c>
      <c r="ET169" s="163" t="str">
        <f t="shared" si="4147"/>
        <v>1</v>
      </c>
      <c r="EU169" s="164">
        <f t="shared" si="192"/>
        <v>19</v>
      </c>
      <c r="EV169" s="165">
        <f t="shared" si="193"/>
        <v>0</v>
      </c>
      <c r="EW169" s="166"/>
      <c r="EX169" s="166"/>
      <c r="EY169" s="166"/>
      <c r="EZ169" s="84"/>
      <c r="FA169" s="85"/>
      <c r="FB169" s="83" t="str">
        <f t="shared" si="194"/>
        <v>0</v>
      </c>
      <c r="FC169" s="167">
        <f t="shared" si="4148"/>
        <v>0</v>
      </c>
      <c r="FD169" s="168">
        <f t="shared" si="4149"/>
        <v>0</v>
      </c>
      <c r="FE169" s="168">
        <f t="shared" si="4150"/>
        <v>0</v>
      </c>
      <c r="FF169" s="168">
        <f t="shared" si="4151"/>
        <v>0</v>
      </c>
      <c r="FG169" s="168">
        <f t="shared" si="4152"/>
        <v>0</v>
      </c>
      <c r="FH169" s="154">
        <f t="shared" ref="FH169:FI169" si="4257">FH168</f>
        <v>11</v>
      </c>
      <c r="FI169" s="155">
        <f t="shared" si="4257"/>
        <v>1174</v>
      </c>
      <c r="FJ169" s="156" t="str">
        <f t="shared" si="4154"/>
        <v>1</v>
      </c>
      <c r="FK169" s="157">
        <f t="shared" si="202"/>
        <v>4</v>
      </c>
      <c r="FL169" s="158">
        <f t="shared" si="203"/>
        <v>0</v>
      </c>
      <c r="FM169" s="159"/>
      <c r="FN169" s="159"/>
      <c r="FO169" s="159"/>
      <c r="FP169" s="78"/>
      <c r="FQ169" s="79"/>
      <c r="FR169" s="77" t="str">
        <f t="shared" si="204"/>
        <v>0</v>
      </c>
      <c r="FS169" s="81">
        <f t="shared" si="4155"/>
        <v>0</v>
      </c>
      <c r="FT169" s="160">
        <f t="shared" si="4156"/>
        <v>0</v>
      </c>
      <c r="FU169" s="160">
        <f t="shared" si="4157"/>
        <v>0</v>
      </c>
      <c r="FV169" s="160">
        <f t="shared" si="4158"/>
        <v>0</v>
      </c>
      <c r="FW169" s="160">
        <f t="shared" si="4159"/>
        <v>0</v>
      </c>
      <c r="FX169" s="161">
        <f t="shared" ref="FX169:FY169" si="4258">FX168</f>
        <v>12</v>
      </c>
      <c r="FY169" s="162">
        <f t="shared" si="4258"/>
        <v>1175</v>
      </c>
      <c r="FZ169" s="163" t="str">
        <f t="shared" si="4161"/>
        <v>1</v>
      </c>
      <c r="GA169" s="164">
        <f t="shared" si="212"/>
        <v>2</v>
      </c>
      <c r="GB169" s="165">
        <f t="shared" si="213"/>
        <v>0</v>
      </c>
      <c r="GC169" s="166"/>
      <c r="GD169" s="166"/>
      <c r="GE169" s="166"/>
      <c r="GF169" s="84"/>
      <c r="GG169" s="85"/>
      <c r="GH169" s="83" t="str">
        <f t="shared" si="214"/>
        <v>0</v>
      </c>
      <c r="GI169" s="167">
        <f t="shared" si="4162"/>
        <v>0</v>
      </c>
      <c r="GJ169" s="168">
        <f t="shared" si="4163"/>
        <v>0</v>
      </c>
      <c r="GK169" s="168">
        <f t="shared" si="4164"/>
        <v>0</v>
      </c>
      <c r="GL169" s="168">
        <f t="shared" si="4165"/>
        <v>0</v>
      </c>
      <c r="GM169" s="168">
        <f t="shared" si="4166"/>
        <v>0</v>
      </c>
      <c r="GN169" s="154">
        <f t="shared" ref="GN169:GO169" si="4259">GN168</f>
        <v>13</v>
      </c>
      <c r="GO169" s="155">
        <f t="shared" si="4259"/>
        <v>1176</v>
      </c>
      <c r="GP169" s="156" t="str">
        <f t="shared" si="4168"/>
        <v>1</v>
      </c>
      <c r="GQ169" s="157">
        <f t="shared" si="222"/>
        <v>3</v>
      </c>
      <c r="GR169" s="158">
        <f t="shared" si="223"/>
        <v>0</v>
      </c>
      <c r="GS169" s="159"/>
      <c r="GT169" s="159"/>
      <c r="GU169" s="159"/>
      <c r="GV169" s="78"/>
      <c r="GW169" s="79"/>
      <c r="GX169" s="77" t="str">
        <f t="shared" si="224"/>
        <v>0</v>
      </c>
      <c r="GY169" s="81">
        <f t="shared" si="4169"/>
        <v>0</v>
      </c>
      <c r="GZ169" s="160">
        <f t="shared" si="4170"/>
        <v>0</v>
      </c>
      <c r="HA169" s="160">
        <f t="shared" si="4171"/>
        <v>0</v>
      </c>
      <c r="HB169" s="160">
        <f t="shared" si="4172"/>
        <v>0</v>
      </c>
      <c r="HC169" s="160">
        <f t="shared" si="4173"/>
        <v>0</v>
      </c>
      <c r="HD169" s="161">
        <f t="shared" ref="HD169:HE169" si="4260">HD168</f>
        <v>14</v>
      </c>
      <c r="HE169" s="162">
        <f t="shared" si="4260"/>
        <v>1177</v>
      </c>
      <c r="HF169" s="163" t="str">
        <f t="shared" si="4175"/>
        <v>1</v>
      </c>
      <c r="HG169" s="164">
        <f t="shared" si="232"/>
        <v>5</v>
      </c>
      <c r="HH169" s="165">
        <f t="shared" si="233"/>
        <v>0</v>
      </c>
      <c r="HI169" s="166"/>
      <c r="HJ169" s="166"/>
      <c r="HK169" s="166"/>
      <c r="HL169" s="84"/>
      <c r="HM169" s="85"/>
      <c r="HN169" s="83" t="str">
        <f t="shared" si="234"/>
        <v>0</v>
      </c>
      <c r="HO169" s="167">
        <f t="shared" si="4176"/>
        <v>0</v>
      </c>
      <c r="HP169" s="168">
        <f t="shared" si="4177"/>
        <v>0</v>
      </c>
      <c r="HQ169" s="168">
        <f t="shared" si="4178"/>
        <v>0</v>
      </c>
      <c r="HR169" s="168">
        <f t="shared" si="4179"/>
        <v>0</v>
      </c>
      <c r="HS169" s="168">
        <f t="shared" si="4180"/>
        <v>0</v>
      </c>
      <c r="HT169" s="154">
        <f t="shared" ref="HT169:HU169" si="4261">HT168</f>
        <v>15</v>
      </c>
      <c r="HU169" s="155">
        <f t="shared" si="4261"/>
        <v>1178</v>
      </c>
      <c r="HV169" s="156" t="str">
        <f t="shared" si="4182"/>
        <v>1</v>
      </c>
      <c r="HW169" s="157" t="str">
        <f t="shared" si="242"/>
        <v/>
      </c>
      <c r="HX169" s="169">
        <f t="shared" si="243"/>
        <v>0</v>
      </c>
      <c r="HY169" s="159"/>
      <c r="HZ169" s="159"/>
      <c r="IA169" s="159"/>
      <c r="IB169" s="160"/>
      <c r="IC169" s="160"/>
      <c r="ID169" s="160" t="str">
        <f t="shared" si="244"/>
        <v>0</v>
      </c>
      <c r="IE169" s="160">
        <f t="shared" si="4183"/>
        <v>0</v>
      </c>
      <c r="IF169" s="160">
        <f t="shared" si="4184"/>
        <v>0</v>
      </c>
      <c r="IG169" s="160">
        <f t="shared" si="4185"/>
        <v>0</v>
      </c>
      <c r="IH169" s="160">
        <f t="shared" si="4186"/>
        <v>0</v>
      </c>
      <c r="II169" s="160">
        <f t="shared" si="4187"/>
        <v>0</v>
      </c>
      <c r="IJ169" s="161">
        <f t="shared" ref="IJ169:IK169" si="4262">IJ168</f>
        <v>16</v>
      </c>
      <c r="IK169" s="162">
        <f t="shared" si="4262"/>
        <v>1179</v>
      </c>
      <c r="IL169" s="163" t="str">
        <f t="shared" si="4189"/>
        <v>1</v>
      </c>
      <c r="IM169" s="164" t="str">
        <f t="shared" si="252"/>
        <v/>
      </c>
      <c r="IN169" s="165">
        <f t="shared" si="253"/>
        <v>0</v>
      </c>
      <c r="IO169" s="166"/>
      <c r="IP169" s="166"/>
      <c r="IQ169" s="166"/>
      <c r="IR169" s="168"/>
      <c r="IS169" s="168"/>
      <c r="IT169" s="170" t="str">
        <f t="shared" si="254"/>
        <v>0</v>
      </c>
      <c r="IU169" s="170">
        <f t="shared" si="4190"/>
        <v>0</v>
      </c>
      <c r="IV169" s="168">
        <f t="shared" si="4191"/>
        <v>0</v>
      </c>
      <c r="IW169" s="168">
        <f t="shared" si="4192"/>
        <v>0</v>
      </c>
      <c r="IX169" s="168">
        <f t="shared" si="4193"/>
        <v>0</v>
      </c>
      <c r="IY169" s="168">
        <f t="shared" si="4194"/>
        <v>0</v>
      </c>
      <c r="IZ169" s="154">
        <f t="shared" ref="IZ169:JA169" si="4263">IZ168</f>
        <v>17</v>
      </c>
      <c r="JA169" s="155">
        <f t="shared" si="4263"/>
        <v>1180</v>
      </c>
      <c r="JB169" s="156" t="str">
        <f t="shared" si="4196"/>
        <v>1</v>
      </c>
      <c r="JC169" s="157" t="str">
        <f t="shared" si="262"/>
        <v/>
      </c>
      <c r="JD169" s="158">
        <f t="shared" si="263"/>
        <v>0</v>
      </c>
      <c r="JE169" s="159"/>
      <c r="JF169" s="159"/>
      <c r="JG169" s="159"/>
      <c r="JH169" s="160"/>
      <c r="JI169" s="160"/>
      <c r="JJ169" s="171" t="str">
        <f t="shared" si="264"/>
        <v>0</v>
      </c>
      <c r="JK169" s="171">
        <f t="shared" si="4197"/>
        <v>0</v>
      </c>
      <c r="JL169" s="160">
        <f t="shared" si="4198"/>
        <v>0</v>
      </c>
      <c r="JM169" s="160">
        <f t="shared" si="4199"/>
        <v>0</v>
      </c>
      <c r="JN169" s="160">
        <f t="shared" si="4200"/>
        <v>0</v>
      </c>
      <c r="JO169" s="160">
        <f t="shared" si="4201"/>
        <v>0</v>
      </c>
      <c r="JP169" s="161">
        <f t="shared" ref="JP169:JQ169" si="4264">JP168</f>
        <v>18</v>
      </c>
      <c r="JQ169" s="162">
        <f t="shared" si="4264"/>
        <v>1181</v>
      </c>
      <c r="JR169" s="163" t="str">
        <f t="shared" si="4203"/>
        <v>1</v>
      </c>
      <c r="JS169" s="164" t="str">
        <f t="shared" si="272"/>
        <v/>
      </c>
      <c r="JT169" s="165">
        <f t="shared" si="273"/>
        <v>0</v>
      </c>
      <c r="JU169" s="166"/>
      <c r="JV169" s="166"/>
      <c r="JW169" s="166"/>
      <c r="JX169" s="168"/>
      <c r="JY169" s="168"/>
      <c r="JZ169" s="170" t="str">
        <f t="shared" si="274"/>
        <v>0</v>
      </c>
      <c r="KA169" s="170">
        <f t="shared" si="4204"/>
        <v>0</v>
      </c>
      <c r="KB169" s="168">
        <f t="shared" si="4205"/>
        <v>0</v>
      </c>
      <c r="KC169" s="168">
        <f t="shared" si="4206"/>
        <v>0</v>
      </c>
      <c r="KD169" s="168">
        <f t="shared" si="4207"/>
        <v>0</v>
      </c>
      <c r="KE169" s="168">
        <f t="shared" si="4208"/>
        <v>0</v>
      </c>
      <c r="KF169" s="154">
        <f t="shared" ref="KF169:KG169" si="4265">KF168</f>
        <v>19</v>
      </c>
      <c r="KG169" s="155">
        <f t="shared" si="4265"/>
        <v>1182</v>
      </c>
      <c r="KH169" s="156" t="str">
        <f t="shared" si="4210"/>
        <v>1</v>
      </c>
      <c r="KI169" s="157" t="str">
        <f t="shared" si="282"/>
        <v/>
      </c>
      <c r="KJ169" s="158">
        <f t="shared" si="283"/>
        <v>0</v>
      </c>
      <c r="KK169" s="159"/>
      <c r="KL169" s="159"/>
      <c r="KM169" s="159"/>
      <c r="KN169" s="160"/>
      <c r="KO169" s="160"/>
      <c r="KP169" s="171" t="str">
        <f t="shared" si="284"/>
        <v>0</v>
      </c>
      <c r="KQ169" s="171">
        <f t="shared" si="4211"/>
        <v>0</v>
      </c>
      <c r="KR169" s="160">
        <f t="shared" si="4212"/>
        <v>0</v>
      </c>
      <c r="KS169" s="160">
        <f t="shared" si="4213"/>
        <v>0</v>
      </c>
      <c r="KT169" s="160">
        <f t="shared" si="4214"/>
        <v>0</v>
      </c>
      <c r="KU169" s="160">
        <f t="shared" si="4215"/>
        <v>0</v>
      </c>
      <c r="KV169" s="161">
        <f t="shared" ref="KV169:KW169" si="4266">KV168</f>
        <v>20</v>
      </c>
      <c r="KW169" s="162">
        <f t="shared" si="4266"/>
        <v>1183</v>
      </c>
      <c r="KX169" s="163" t="str">
        <f t="shared" si="4217"/>
        <v>1</v>
      </c>
      <c r="KY169" s="164" t="str">
        <f t="shared" si="292"/>
        <v/>
      </c>
      <c r="KZ169" s="165">
        <f t="shared" si="293"/>
        <v>0</v>
      </c>
      <c r="LA169" s="166"/>
      <c r="LB169" s="166"/>
      <c r="LC169" s="166"/>
      <c r="LD169" s="168"/>
      <c r="LE169" s="168"/>
      <c r="LF169" s="170" t="str">
        <f t="shared" si="294"/>
        <v>0</v>
      </c>
      <c r="LG169" s="170">
        <f t="shared" si="4218"/>
        <v>0</v>
      </c>
      <c r="LH169" s="168">
        <f t="shared" si="4219"/>
        <v>0</v>
      </c>
      <c r="LI169" s="168">
        <f t="shared" si="4220"/>
        <v>0</v>
      </c>
      <c r="LJ169" s="168">
        <f t="shared" si="4221"/>
        <v>0</v>
      </c>
      <c r="LK169" s="168">
        <f t="shared" si="4222"/>
        <v>0</v>
      </c>
      <c r="LL169" s="172"/>
      <c r="LM169" s="172"/>
      <c r="LN169" s="168" t="str">
        <f t="shared" si="4223"/>
        <v>#REF!</v>
      </c>
      <c r="LO169" s="168" t="str">
        <f t="shared" si="4224"/>
        <v>#REF!</v>
      </c>
      <c r="LP169" s="168" t="str">
        <f t="shared" si="4225"/>
        <v>#REF!</v>
      </c>
      <c r="LQ169" s="168" t="str">
        <f t="shared" si="4226"/>
        <v>#REF!</v>
      </c>
    </row>
    <row r="170" ht="15.75" customHeight="1">
      <c r="A170" s="151">
        <v>46270.0</v>
      </c>
      <c r="B170" s="152" t="s">
        <v>30</v>
      </c>
      <c r="C170" s="153">
        <f t="shared" si="99"/>
        <v>0</v>
      </c>
      <c r="D170" s="154">
        <f t="shared" ref="D170:E170" si="4267">D169</f>
        <v>1</v>
      </c>
      <c r="E170" s="155">
        <f t="shared" si="4267"/>
        <v>1164</v>
      </c>
      <c r="F170" s="156" t="str">
        <f t="shared" si="4084"/>
        <v>1</v>
      </c>
      <c r="G170" s="157">
        <f t="shared" si="102"/>
        <v>1</v>
      </c>
      <c r="H170" s="158">
        <f t="shared" si="103"/>
        <v>0</v>
      </c>
      <c r="I170" s="159"/>
      <c r="J170" s="159"/>
      <c r="K170" s="159"/>
      <c r="L170" s="78"/>
      <c r="M170" s="79"/>
      <c r="N170" s="77" t="str">
        <f t="shared" si="104"/>
        <v>0</v>
      </c>
      <c r="O170" s="81">
        <f t="shared" si="4085"/>
        <v>0</v>
      </c>
      <c r="P170" s="160">
        <f t="shared" si="4086"/>
        <v>0</v>
      </c>
      <c r="Q170" s="160">
        <f t="shared" si="4087"/>
        <v>0</v>
      </c>
      <c r="R170" s="160">
        <f t="shared" si="4088"/>
        <v>0</v>
      </c>
      <c r="S170" s="160">
        <f t="shared" si="4089"/>
        <v>0</v>
      </c>
      <c r="T170" s="161">
        <f t="shared" ref="T170:U170" si="4268">T169</f>
        <v>2</v>
      </c>
      <c r="U170" s="162">
        <f t="shared" si="4268"/>
        <v>1165</v>
      </c>
      <c r="V170" s="163" t="str">
        <f t="shared" si="4091"/>
        <v>1</v>
      </c>
      <c r="W170" s="164">
        <f t="shared" si="112"/>
        <v>1</v>
      </c>
      <c r="X170" s="165">
        <f t="shared" si="113"/>
        <v>0</v>
      </c>
      <c r="Y170" s="166"/>
      <c r="Z170" s="166"/>
      <c r="AA170" s="166"/>
      <c r="AB170" s="84"/>
      <c r="AC170" s="85"/>
      <c r="AD170" s="83" t="str">
        <f t="shared" si="114"/>
        <v>0</v>
      </c>
      <c r="AE170" s="167">
        <f t="shared" si="4092"/>
        <v>0</v>
      </c>
      <c r="AF170" s="168">
        <f t="shared" si="4093"/>
        <v>0</v>
      </c>
      <c r="AG170" s="168">
        <f t="shared" si="4094"/>
        <v>0</v>
      </c>
      <c r="AH170" s="168">
        <f t="shared" si="4095"/>
        <v>0</v>
      </c>
      <c r="AI170" s="168">
        <f t="shared" si="4096"/>
        <v>0</v>
      </c>
      <c r="AJ170" s="154">
        <f t="shared" ref="AJ170:AK170" si="4269">AJ169</f>
        <v>3</v>
      </c>
      <c r="AK170" s="155">
        <f t="shared" si="4269"/>
        <v>1166</v>
      </c>
      <c r="AL170" s="156" t="str">
        <f t="shared" si="4098"/>
        <v>1</v>
      </c>
      <c r="AM170" s="157">
        <f t="shared" si="122"/>
        <v>2</v>
      </c>
      <c r="AN170" s="158">
        <f t="shared" si="123"/>
        <v>0</v>
      </c>
      <c r="AO170" s="159"/>
      <c r="AP170" s="159"/>
      <c r="AQ170" s="159"/>
      <c r="AR170" s="78"/>
      <c r="AS170" s="79"/>
      <c r="AT170" s="77" t="str">
        <f t="shared" si="124"/>
        <v>0</v>
      </c>
      <c r="AU170" s="81">
        <f t="shared" si="4099"/>
        <v>0</v>
      </c>
      <c r="AV170" s="160">
        <f t="shared" si="4100"/>
        <v>0</v>
      </c>
      <c r="AW170" s="160">
        <f t="shared" si="4101"/>
        <v>0</v>
      </c>
      <c r="AX170" s="160">
        <f t="shared" si="4102"/>
        <v>0</v>
      </c>
      <c r="AY170" s="160">
        <f t="shared" si="4103"/>
        <v>0</v>
      </c>
      <c r="AZ170" s="161">
        <f t="shared" ref="AZ170:BA170" si="4270">AZ169</f>
        <v>4</v>
      </c>
      <c r="BA170" s="162">
        <f t="shared" si="4270"/>
        <v>1167</v>
      </c>
      <c r="BB170" s="163" t="str">
        <f t="shared" si="4105"/>
        <v>1</v>
      </c>
      <c r="BC170" s="164">
        <f t="shared" si="132"/>
        <v>4</v>
      </c>
      <c r="BD170" s="165">
        <f t="shared" si="133"/>
        <v>0</v>
      </c>
      <c r="BE170" s="166"/>
      <c r="BF170" s="166"/>
      <c r="BG170" s="166"/>
      <c r="BH170" s="84"/>
      <c r="BI170" s="85"/>
      <c r="BJ170" s="83" t="str">
        <f t="shared" si="134"/>
        <v>0</v>
      </c>
      <c r="BK170" s="167">
        <f t="shared" si="4106"/>
        <v>0</v>
      </c>
      <c r="BL170" s="168">
        <f t="shared" si="4107"/>
        <v>0</v>
      </c>
      <c r="BM170" s="168">
        <f t="shared" si="4108"/>
        <v>0</v>
      </c>
      <c r="BN170" s="168">
        <f t="shared" si="4109"/>
        <v>0</v>
      </c>
      <c r="BO170" s="168">
        <f t="shared" si="4110"/>
        <v>0</v>
      </c>
      <c r="BP170" s="154">
        <f t="shared" ref="BP170:BQ170" si="4271">BP169</f>
        <v>5</v>
      </c>
      <c r="BQ170" s="155">
        <f t="shared" si="4271"/>
        <v>1168</v>
      </c>
      <c r="BR170" s="156" t="str">
        <f t="shared" si="4112"/>
        <v>1</v>
      </c>
      <c r="BS170" s="157">
        <f t="shared" si="142"/>
        <v>4</v>
      </c>
      <c r="BT170" s="158">
        <f t="shared" si="143"/>
        <v>0</v>
      </c>
      <c r="BU170" s="159"/>
      <c r="BV170" s="159"/>
      <c r="BW170" s="159"/>
      <c r="BX170" s="78"/>
      <c r="BY170" s="79"/>
      <c r="BZ170" s="77" t="str">
        <f t="shared" si="144"/>
        <v>0</v>
      </c>
      <c r="CA170" s="81">
        <f t="shared" si="4113"/>
        <v>0</v>
      </c>
      <c r="CB170" s="160">
        <f t="shared" si="4114"/>
        <v>0</v>
      </c>
      <c r="CC170" s="160">
        <f t="shared" si="4115"/>
        <v>0</v>
      </c>
      <c r="CD170" s="160">
        <f t="shared" si="4116"/>
        <v>0</v>
      </c>
      <c r="CE170" s="160">
        <f t="shared" si="4117"/>
        <v>0</v>
      </c>
      <c r="CF170" s="161">
        <f t="shared" ref="CF170:CG170" si="4272">CF169</f>
        <v>6</v>
      </c>
      <c r="CG170" s="162">
        <f t="shared" si="4272"/>
        <v>1169</v>
      </c>
      <c r="CH170" s="163" t="str">
        <f t="shared" si="4119"/>
        <v>1</v>
      </c>
      <c r="CI170" s="164">
        <f t="shared" si="152"/>
        <v>2</v>
      </c>
      <c r="CJ170" s="165">
        <f t="shared" si="153"/>
        <v>0</v>
      </c>
      <c r="CK170" s="166"/>
      <c r="CL170" s="166"/>
      <c r="CM170" s="166"/>
      <c r="CN170" s="84"/>
      <c r="CO170" s="85"/>
      <c r="CP170" s="83" t="str">
        <f t="shared" si="154"/>
        <v>0</v>
      </c>
      <c r="CQ170" s="167">
        <f t="shared" si="4120"/>
        <v>0</v>
      </c>
      <c r="CR170" s="168">
        <f t="shared" si="4121"/>
        <v>0</v>
      </c>
      <c r="CS170" s="168">
        <f t="shared" si="4122"/>
        <v>0</v>
      </c>
      <c r="CT170" s="168">
        <f t="shared" si="4123"/>
        <v>0</v>
      </c>
      <c r="CU170" s="168">
        <f t="shared" si="4124"/>
        <v>0</v>
      </c>
      <c r="CV170" s="154">
        <f t="shared" ref="CV170:CW170" si="4273">CV169</f>
        <v>7</v>
      </c>
      <c r="CW170" s="155">
        <f t="shared" si="4273"/>
        <v>1170</v>
      </c>
      <c r="CX170" s="156" t="str">
        <f t="shared" si="4126"/>
        <v>1</v>
      </c>
      <c r="CY170" s="157">
        <f t="shared" si="162"/>
        <v>2</v>
      </c>
      <c r="CZ170" s="158">
        <f t="shared" si="163"/>
        <v>0</v>
      </c>
      <c r="DA170" s="159"/>
      <c r="DB170" s="159"/>
      <c r="DC170" s="159"/>
      <c r="DD170" s="78"/>
      <c r="DE170" s="79"/>
      <c r="DF170" s="77" t="str">
        <f t="shared" si="164"/>
        <v>0</v>
      </c>
      <c r="DG170" s="81">
        <f t="shared" si="4127"/>
        <v>0</v>
      </c>
      <c r="DH170" s="160">
        <f t="shared" si="4128"/>
        <v>0</v>
      </c>
      <c r="DI170" s="160">
        <f t="shared" si="4129"/>
        <v>0</v>
      </c>
      <c r="DJ170" s="160">
        <f t="shared" si="4130"/>
        <v>0</v>
      </c>
      <c r="DK170" s="160">
        <f t="shared" si="4131"/>
        <v>0</v>
      </c>
      <c r="DL170" s="161">
        <f t="shared" ref="DL170:DM170" si="4274">DL169</f>
        <v>8</v>
      </c>
      <c r="DM170" s="162">
        <f t="shared" si="4274"/>
        <v>1171</v>
      </c>
      <c r="DN170" s="163" t="str">
        <f t="shared" si="4133"/>
        <v>1</v>
      </c>
      <c r="DO170" s="164">
        <f t="shared" si="172"/>
        <v>2</v>
      </c>
      <c r="DP170" s="165">
        <f t="shared" si="173"/>
        <v>0</v>
      </c>
      <c r="DQ170" s="166"/>
      <c r="DR170" s="166"/>
      <c r="DS170" s="166"/>
      <c r="DT170" s="84"/>
      <c r="DU170" s="85"/>
      <c r="DV170" s="83" t="str">
        <f t="shared" si="174"/>
        <v>0</v>
      </c>
      <c r="DW170" s="167">
        <f t="shared" si="4134"/>
        <v>0</v>
      </c>
      <c r="DX170" s="168">
        <f t="shared" si="4135"/>
        <v>0</v>
      </c>
      <c r="DY170" s="168">
        <f t="shared" si="4136"/>
        <v>0</v>
      </c>
      <c r="DZ170" s="168">
        <f t="shared" si="4137"/>
        <v>0</v>
      </c>
      <c r="EA170" s="168">
        <f t="shared" si="4138"/>
        <v>0</v>
      </c>
      <c r="EB170" s="154">
        <f t="shared" ref="EB170:EC170" si="4275">EB169</f>
        <v>9</v>
      </c>
      <c r="EC170" s="155">
        <f t="shared" si="4275"/>
        <v>1172</v>
      </c>
      <c r="ED170" s="156" t="str">
        <f t="shared" si="4140"/>
        <v>1</v>
      </c>
      <c r="EE170" s="157">
        <f t="shared" si="182"/>
        <v>5</v>
      </c>
      <c r="EF170" s="169">
        <f t="shared" si="183"/>
        <v>0</v>
      </c>
      <c r="EG170" s="159"/>
      <c r="EH170" s="159"/>
      <c r="EI170" s="159"/>
      <c r="EJ170" s="78"/>
      <c r="EK170" s="79"/>
      <c r="EL170" s="77" t="str">
        <f t="shared" si="184"/>
        <v>0</v>
      </c>
      <c r="EM170" s="81">
        <f t="shared" si="4141"/>
        <v>0</v>
      </c>
      <c r="EN170" s="160">
        <f t="shared" si="4142"/>
        <v>0</v>
      </c>
      <c r="EO170" s="160">
        <f t="shared" si="4143"/>
        <v>0</v>
      </c>
      <c r="EP170" s="160">
        <f t="shared" si="4144"/>
        <v>0</v>
      </c>
      <c r="EQ170" s="160">
        <f t="shared" si="4145"/>
        <v>0</v>
      </c>
      <c r="ER170" s="161">
        <f t="shared" ref="ER170:ES170" si="4276">ER169</f>
        <v>10</v>
      </c>
      <c r="ES170" s="162">
        <f t="shared" si="4276"/>
        <v>1173</v>
      </c>
      <c r="ET170" s="163" t="str">
        <f t="shared" si="4147"/>
        <v>1</v>
      </c>
      <c r="EU170" s="164">
        <f t="shared" si="192"/>
        <v>19</v>
      </c>
      <c r="EV170" s="165">
        <f t="shared" si="193"/>
        <v>0</v>
      </c>
      <c r="EW170" s="166"/>
      <c r="EX170" s="166"/>
      <c r="EY170" s="166"/>
      <c r="EZ170" s="84"/>
      <c r="FA170" s="85"/>
      <c r="FB170" s="83" t="str">
        <f t="shared" si="194"/>
        <v>0</v>
      </c>
      <c r="FC170" s="167">
        <f t="shared" si="4148"/>
        <v>0</v>
      </c>
      <c r="FD170" s="168">
        <f t="shared" si="4149"/>
        <v>0</v>
      </c>
      <c r="FE170" s="168">
        <f t="shared" si="4150"/>
        <v>0</v>
      </c>
      <c r="FF170" s="168">
        <f t="shared" si="4151"/>
        <v>0</v>
      </c>
      <c r="FG170" s="168">
        <f t="shared" si="4152"/>
        <v>0</v>
      </c>
      <c r="FH170" s="154">
        <f t="shared" ref="FH170:FI170" si="4277">FH169</f>
        <v>11</v>
      </c>
      <c r="FI170" s="155">
        <f t="shared" si="4277"/>
        <v>1174</v>
      </c>
      <c r="FJ170" s="156" t="str">
        <f t="shared" si="4154"/>
        <v>1</v>
      </c>
      <c r="FK170" s="157">
        <f t="shared" si="202"/>
        <v>4</v>
      </c>
      <c r="FL170" s="158">
        <f t="shared" si="203"/>
        <v>0</v>
      </c>
      <c r="FM170" s="159"/>
      <c r="FN170" s="159"/>
      <c r="FO170" s="159"/>
      <c r="FP170" s="78"/>
      <c r="FQ170" s="79"/>
      <c r="FR170" s="77" t="str">
        <f t="shared" si="204"/>
        <v>0</v>
      </c>
      <c r="FS170" s="81">
        <f t="shared" si="4155"/>
        <v>0</v>
      </c>
      <c r="FT170" s="160">
        <f t="shared" si="4156"/>
        <v>0</v>
      </c>
      <c r="FU170" s="160">
        <f t="shared" si="4157"/>
        <v>0</v>
      </c>
      <c r="FV170" s="160">
        <f t="shared" si="4158"/>
        <v>0</v>
      </c>
      <c r="FW170" s="160">
        <f t="shared" si="4159"/>
        <v>0</v>
      </c>
      <c r="FX170" s="161">
        <f t="shared" ref="FX170:FY170" si="4278">FX169</f>
        <v>12</v>
      </c>
      <c r="FY170" s="162">
        <f t="shared" si="4278"/>
        <v>1175</v>
      </c>
      <c r="FZ170" s="163" t="str">
        <f t="shared" si="4161"/>
        <v>1</v>
      </c>
      <c r="GA170" s="164">
        <f t="shared" si="212"/>
        <v>2</v>
      </c>
      <c r="GB170" s="165">
        <f t="shared" si="213"/>
        <v>0</v>
      </c>
      <c r="GC170" s="166"/>
      <c r="GD170" s="166"/>
      <c r="GE170" s="166"/>
      <c r="GF170" s="84"/>
      <c r="GG170" s="85"/>
      <c r="GH170" s="83" t="str">
        <f t="shared" si="214"/>
        <v>0</v>
      </c>
      <c r="GI170" s="167">
        <f t="shared" si="4162"/>
        <v>0</v>
      </c>
      <c r="GJ170" s="168">
        <f t="shared" si="4163"/>
        <v>0</v>
      </c>
      <c r="GK170" s="168">
        <f t="shared" si="4164"/>
        <v>0</v>
      </c>
      <c r="GL170" s="168">
        <f t="shared" si="4165"/>
        <v>0</v>
      </c>
      <c r="GM170" s="168">
        <f t="shared" si="4166"/>
        <v>0</v>
      </c>
      <c r="GN170" s="154">
        <f t="shared" ref="GN170:GO170" si="4279">GN169</f>
        <v>13</v>
      </c>
      <c r="GO170" s="155">
        <f t="shared" si="4279"/>
        <v>1176</v>
      </c>
      <c r="GP170" s="156" t="str">
        <f t="shared" si="4168"/>
        <v>1</v>
      </c>
      <c r="GQ170" s="157">
        <f t="shared" si="222"/>
        <v>3</v>
      </c>
      <c r="GR170" s="158">
        <f t="shared" si="223"/>
        <v>0</v>
      </c>
      <c r="GS170" s="159"/>
      <c r="GT170" s="159"/>
      <c r="GU170" s="159"/>
      <c r="GV170" s="78"/>
      <c r="GW170" s="79"/>
      <c r="GX170" s="77" t="str">
        <f t="shared" si="224"/>
        <v>0</v>
      </c>
      <c r="GY170" s="81">
        <f t="shared" si="4169"/>
        <v>0</v>
      </c>
      <c r="GZ170" s="160">
        <f t="shared" si="4170"/>
        <v>0</v>
      </c>
      <c r="HA170" s="160">
        <f t="shared" si="4171"/>
        <v>0</v>
      </c>
      <c r="HB170" s="160">
        <f t="shared" si="4172"/>
        <v>0</v>
      </c>
      <c r="HC170" s="160">
        <f t="shared" si="4173"/>
        <v>0</v>
      </c>
      <c r="HD170" s="161">
        <f t="shared" ref="HD170:HE170" si="4280">HD169</f>
        <v>14</v>
      </c>
      <c r="HE170" s="162">
        <f t="shared" si="4280"/>
        <v>1177</v>
      </c>
      <c r="HF170" s="163" t="str">
        <f t="shared" si="4175"/>
        <v>1</v>
      </c>
      <c r="HG170" s="164">
        <f t="shared" si="232"/>
        <v>5</v>
      </c>
      <c r="HH170" s="165">
        <f t="shared" si="233"/>
        <v>0</v>
      </c>
      <c r="HI170" s="166"/>
      <c r="HJ170" s="166"/>
      <c r="HK170" s="166"/>
      <c r="HL170" s="84"/>
      <c r="HM170" s="85"/>
      <c r="HN170" s="83" t="str">
        <f t="shared" si="234"/>
        <v>0</v>
      </c>
      <c r="HO170" s="167">
        <f t="shared" si="4176"/>
        <v>0</v>
      </c>
      <c r="HP170" s="168">
        <f t="shared" si="4177"/>
        <v>0</v>
      </c>
      <c r="HQ170" s="168">
        <f t="shared" si="4178"/>
        <v>0</v>
      </c>
      <c r="HR170" s="168">
        <f t="shared" si="4179"/>
        <v>0</v>
      </c>
      <c r="HS170" s="168">
        <f t="shared" si="4180"/>
        <v>0</v>
      </c>
      <c r="HT170" s="154">
        <f t="shared" ref="HT170:HU170" si="4281">HT169</f>
        <v>15</v>
      </c>
      <c r="HU170" s="155">
        <f t="shared" si="4281"/>
        <v>1178</v>
      </c>
      <c r="HV170" s="156" t="str">
        <f t="shared" si="4182"/>
        <v>1</v>
      </c>
      <c r="HW170" s="157" t="str">
        <f t="shared" si="242"/>
        <v/>
      </c>
      <c r="HX170" s="169">
        <f t="shared" si="243"/>
        <v>0</v>
      </c>
      <c r="HY170" s="159"/>
      <c r="HZ170" s="159"/>
      <c r="IA170" s="159"/>
      <c r="IB170" s="160"/>
      <c r="IC170" s="160"/>
      <c r="ID170" s="160" t="str">
        <f t="shared" si="244"/>
        <v>0</v>
      </c>
      <c r="IE170" s="160">
        <f t="shared" si="4183"/>
        <v>0</v>
      </c>
      <c r="IF170" s="160">
        <f t="shared" si="4184"/>
        <v>0</v>
      </c>
      <c r="IG170" s="160">
        <f t="shared" si="4185"/>
        <v>0</v>
      </c>
      <c r="IH170" s="160">
        <f t="shared" si="4186"/>
        <v>0</v>
      </c>
      <c r="II170" s="160">
        <f t="shared" si="4187"/>
        <v>0</v>
      </c>
      <c r="IJ170" s="161">
        <f t="shared" ref="IJ170:IK170" si="4282">IJ169</f>
        <v>16</v>
      </c>
      <c r="IK170" s="162">
        <f t="shared" si="4282"/>
        <v>1179</v>
      </c>
      <c r="IL170" s="163" t="str">
        <f t="shared" si="4189"/>
        <v>1</v>
      </c>
      <c r="IM170" s="164" t="str">
        <f t="shared" si="252"/>
        <v/>
      </c>
      <c r="IN170" s="165">
        <f t="shared" si="253"/>
        <v>0</v>
      </c>
      <c r="IO170" s="166"/>
      <c r="IP170" s="166"/>
      <c r="IQ170" s="166"/>
      <c r="IR170" s="168"/>
      <c r="IS170" s="168"/>
      <c r="IT170" s="170" t="str">
        <f t="shared" si="254"/>
        <v>0</v>
      </c>
      <c r="IU170" s="170">
        <f t="shared" si="4190"/>
        <v>0</v>
      </c>
      <c r="IV170" s="168">
        <f t="shared" si="4191"/>
        <v>0</v>
      </c>
      <c r="IW170" s="168">
        <f t="shared" si="4192"/>
        <v>0</v>
      </c>
      <c r="IX170" s="168">
        <f t="shared" si="4193"/>
        <v>0</v>
      </c>
      <c r="IY170" s="168">
        <f t="shared" si="4194"/>
        <v>0</v>
      </c>
      <c r="IZ170" s="154">
        <f t="shared" ref="IZ170:JA170" si="4283">IZ169</f>
        <v>17</v>
      </c>
      <c r="JA170" s="155">
        <f t="shared" si="4283"/>
        <v>1180</v>
      </c>
      <c r="JB170" s="156" t="str">
        <f t="shared" si="4196"/>
        <v>1</v>
      </c>
      <c r="JC170" s="157" t="str">
        <f t="shared" si="262"/>
        <v/>
      </c>
      <c r="JD170" s="158">
        <f t="shared" si="263"/>
        <v>0</v>
      </c>
      <c r="JE170" s="159"/>
      <c r="JF170" s="159"/>
      <c r="JG170" s="159"/>
      <c r="JH170" s="160"/>
      <c r="JI170" s="160"/>
      <c r="JJ170" s="171" t="str">
        <f t="shared" si="264"/>
        <v>0</v>
      </c>
      <c r="JK170" s="171">
        <f t="shared" si="4197"/>
        <v>0</v>
      </c>
      <c r="JL170" s="160">
        <f t="shared" si="4198"/>
        <v>0</v>
      </c>
      <c r="JM170" s="160">
        <f t="shared" si="4199"/>
        <v>0</v>
      </c>
      <c r="JN170" s="160">
        <f t="shared" si="4200"/>
        <v>0</v>
      </c>
      <c r="JO170" s="160">
        <f t="shared" si="4201"/>
        <v>0</v>
      </c>
      <c r="JP170" s="161">
        <f t="shared" ref="JP170:JQ170" si="4284">JP169</f>
        <v>18</v>
      </c>
      <c r="JQ170" s="162">
        <f t="shared" si="4284"/>
        <v>1181</v>
      </c>
      <c r="JR170" s="163" t="str">
        <f t="shared" si="4203"/>
        <v>1</v>
      </c>
      <c r="JS170" s="164" t="str">
        <f t="shared" si="272"/>
        <v/>
      </c>
      <c r="JT170" s="165">
        <f t="shared" si="273"/>
        <v>0</v>
      </c>
      <c r="JU170" s="166"/>
      <c r="JV170" s="166"/>
      <c r="JW170" s="166"/>
      <c r="JX170" s="168"/>
      <c r="JY170" s="168"/>
      <c r="JZ170" s="170" t="str">
        <f t="shared" si="274"/>
        <v>0</v>
      </c>
      <c r="KA170" s="170">
        <f t="shared" si="4204"/>
        <v>0</v>
      </c>
      <c r="KB170" s="168">
        <f t="shared" si="4205"/>
        <v>0</v>
      </c>
      <c r="KC170" s="168">
        <f t="shared" si="4206"/>
        <v>0</v>
      </c>
      <c r="KD170" s="168">
        <f t="shared" si="4207"/>
        <v>0</v>
      </c>
      <c r="KE170" s="168">
        <f t="shared" si="4208"/>
        <v>0</v>
      </c>
      <c r="KF170" s="154">
        <f t="shared" ref="KF170:KG170" si="4285">KF169</f>
        <v>19</v>
      </c>
      <c r="KG170" s="155">
        <f t="shared" si="4285"/>
        <v>1182</v>
      </c>
      <c r="KH170" s="156" t="str">
        <f t="shared" si="4210"/>
        <v>1</v>
      </c>
      <c r="KI170" s="157" t="str">
        <f t="shared" si="282"/>
        <v/>
      </c>
      <c r="KJ170" s="158">
        <f t="shared" si="283"/>
        <v>0</v>
      </c>
      <c r="KK170" s="159"/>
      <c r="KL170" s="159"/>
      <c r="KM170" s="159"/>
      <c r="KN170" s="160"/>
      <c r="KO170" s="160"/>
      <c r="KP170" s="171" t="str">
        <f t="shared" si="284"/>
        <v>0</v>
      </c>
      <c r="KQ170" s="171">
        <f t="shared" si="4211"/>
        <v>0</v>
      </c>
      <c r="KR170" s="160">
        <f t="shared" si="4212"/>
        <v>0</v>
      </c>
      <c r="KS170" s="160">
        <f t="shared" si="4213"/>
        <v>0</v>
      </c>
      <c r="KT170" s="160">
        <f t="shared" si="4214"/>
        <v>0</v>
      </c>
      <c r="KU170" s="160">
        <f t="shared" si="4215"/>
        <v>0</v>
      </c>
      <c r="KV170" s="161">
        <f t="shared" ref="KV170:KW170" si="4286">KV169</f>
        <v>20</v>
      </c>
      <c r="KW170" s="162">
        <f t="shared" si="4286"/>
        <v>1183</v>
      </c>
      <c r="KX170" s="163" t="str">
        <f t="shared" si="4217"/>
        <v>1</v>
      </c>
      <c r="KY170" s="164" t="str">
        <f t="shared" si="292"/>
        <v/>
      </c>
      <c r="KZ170" s="165">
        <f t="shared" si="293"/>
        <v>0</v>
      </c>
      <c r="LA170" s="166"/>
      <c r="LB170" s="166"/>
      <c r="LC170" s="166"/>
      <c r="LD170" s="168"/>
      <c r="LE170" s="168"/>
      <c r="LF170" s="170" t="str">
        <f t="shared" si="294"/>
        <v>0</v>
      </c>
      <c r="LG170" s="170">
        <f t="shared" si="4218"/>
        <v>0</v>
      </c>
      <c r="LH170" s="168">
        <f t="shared" si="4219"/>
        <v>0</v>
      </c>
      <c r="LI170" s="168">
        <f t="shared" si="4220"/>
        <v>0</v>
      </c>
      <c r="LJ170" s="168">
        <f t="shared" si="4221"/>
        <v>0</v>
      </c>
      <c r="LK170" s="168">
        <f t="shared" si="4222"/>
        <v>0</v>
      </c>
      <c r="LL170" s="172"/>
      <c r="LM170" s="172"/>
      <c r="LN170" s="168" t="str">
        <f t="shared" si="4223"/>
        <v>#REF!</v>
      </c>
      <c r="LO170" s="168" t="str">
        <f t="shared" si="4224"/>
        <v>#REF!</v>
      </c>
      <c r="LP170" s="168" t="str">
        <f t="shared" si="4225"/>
        <v>#REF!</v>
      </c>
      <c r="LQ170" s="168" t="str">
        <f t="shared" si="4226"/>
        <v>#REF!</v>
      </c>
    </row>
    <row r="171" ht="15.75" customHeight="1">
      <c r="A171" s="151">
        <v>46271.0</v>
      </c>
      <c r="B171" s="152" t="s">
        <v>31</v>
      </c>
      <c r="C171" s="153">
        <f t="shared" si="99"/>
        <v>0</v>
      </c>
      <c r="D171" s="154">
        <f t="shared" ref="D171:E171" si="4287">D170</f>
        <v>1</v>
      </c>
      <c r="E171" s="155">
        <f t="shared" si="4287"/>
        <v>1164</v>
      </c>
      <c r="F171" s="156" t="str">
        <f t="shared" si="4084"/>
        <v>1</v>
      </c>
      <c r="G171" s="157">
        <f t="shared" si="102"/>
        <v>1</v>
      </c>
      <c r="H171" s="158">
        <f t="shared" si="103"/>
        <v>0</v>
      </c>
      <c r="I171" s="159"/>
      <c r="J171" s="159"/>
      <c r="K171" s="159"/>
      <c r="L171" s="78"/>
      <c r="M171" s="79"/>
      <c r="N171" s="77" t="str">
        <f t="shared" si="104"/>
        <v>0</v>
      </c>
      <c r="O171" s="81">
        <f t="shared" si="4085"/>
        <v>0</v>
      </c>
      <c r="P171" s="160">
        <f t="shared" si="4086"/>
        <v>0</v>
      </c>
      <c r="Q171" s="160">
        <f t="shared" si="4087"/>
        <v>0</v>
      </c>
      <c r="R171" s="160">
        <f t="shared" si="4088"/>
        <v>0</v>
      </c>
      <c r="S171" s="160">
        <f t="shared" si="4089"/>
        <v>0</v>
      </c>
      <c r="T171" s="161">
        <f t="shared" ref="T171:U171" si="4288">T170</f>
        <v>2</v>
      </c>
      <c r="U171" s="162">
        <f t="shared" si="4288"/>
        <v>1165</v>
      </c>
      <c r="V171" s="163" t="str">
        <f t="shared" si="4091"/>
        <v>1</v>
      </c>
      <c r="W171" s="164">
        <f t="shared" si="112"/>
        <v>1</v>
      </c>
      <c r="X171" s="165">
        <f t="shared" si="113"/>
        <v>0</v>
      </c>
      <c r="Y171" s="166"/>
      <c r="Z171" s="166"/>
      <c r="AA171" s="166"/>
      <c r="AB171" s="84"/>
      <c r="AC171" s="85"/>
      <c r="AD171" s="83" t="str">
        <f t="shared" si="114"/>
        <v>0</v>
      </c>
      <c r="AE171" s="167">
        <f t="shared" si="4092"/>
        <v>0</v>
      </c>
      <c r="AF171" s="168">
        <f t="shared" si="4093"/>
        <v>0</v>
      </c>
      <c r="AG171" s="168">
        <f t="shared" si="4094"/>
        <v>0</v>
      </c>
      <c r="AH171" s="168">
        <f t="shared" si="4095"/>
        <v>0</v>
      </c>
      <c r="AI171" s="168">
        <f t="shared" si="4096"/>
        <v>0</v>
      </c>
      <c r="AJ171" s="154">
        <f t="shared" ref="AJ171:AK171" si="4289">AJ170</f>
        <v>3</v>
      </c>
      <c r="AK171" s="155">
        <f t="shared" si="4289"/>
        <v>1166</v>
      </c>
      <c r="AL171" s="156" t="str">
        <f t="shared" si="4098"/>
        <v>1</v>
      </c>
      <c r="AM171" s="157">
        <f t="shared" si="122"/>
        <v>2</v>
      </c>
      <c r="AN171" s="158">
        <f t="shared" si="123"/>
        <v>0</v>
      </c>
      <c r="AO171" s="159"/>
      <c r="AP171" s="159"/>
      <c r="AQ171" s="159"/>
      <c r="AR171" s="78"/>
      <c r="AS171" s="79"/>
      <c r="AT171" s="77" t="str">
        <f t="shared" si="124"/>
        <v>0</v>
      </c>
      <c r="AU171" s="81">
        <f t="shared" si="4099"/>
        <v>0</v>
      </c>
      <c r="AV171" s="160">
        <f t="shared" si="4100"/>
        <v>0</v>
      </c>
      <c r="AW171" s="160">
        <f t="shared" si="4101"/>
        <v>0</v>
      </c>
      <c r="AX171" s="160">
        <f t="shared" si="4102"/>
        <v>0</v>
      </c>
      <c r="AY171" s="160">
        <f t="shared" si="4103"/>
        <v>0</v>
      </c>
      <c r="AZ171" s="161">
        <f t="shared" ref="AZ171:BA171" si="4290">AZ170</f>
        <v>4</v>
      </c>
      <c r="BA171" s="162">
        <f t="shared" si="4290"/>
        <v>1167</v>
      </c>
      <c r="BB171" s="163" t="str">
        <f t="shared" si="4105"/>
        <v>1</v>
      </c>
      <c r="BC171" s="164">
        <f t="shared" si="132"/>
        <v>4</v>
      </c>
      <c r="BD171" s="165">
        <f t="shared" si="133"/>
        <v>0</v>
      </c>
      <c r="BE171" s="166"/>
      <c r="BF171" s="166"/>
      <c r="BG171" s="166"/>
      <c r="BH171" s="84"/>
      <c r="BI171" s="85"/>
      <c r="BJ171" s="83" t="str">
        <f t="shared" si="134"/>
        <v>0</v>
      </c>
      <c r="BK171" s="167">
        <f t="shared" si="4106"/>
        <v>0</v>
      </c>
      <c r="BL171" s="168">
        <f t="shared" si="4107"/>
        <v>0</v>
      </c>
      <c r="BM171" s="168">
        <f t="shared" si="4108"/>
        <v>0</v>
      </c>
      <c r="BN171" s="168">
        <f t="shared" si="4109"/>
        <v>0</v>
      </c>
      <c r="BO171" s="168">
        <f t="shared" si="4110"/>
        <v>0</v>
      </c>
      <c r="BP171" s="154">
        <f t="shared" ref="BP171:BQ171" si="4291">BP170</f>
        <v>5</v>
      </c>
      <c r="BQ171" s="155">
        <f t="shared" si="4291"/>
        <v>1168</v>
      </c>
      <c r="BR171" s="156" t="str">
        <f t="shared" si="4112"/>
        <v>1</v>
      </c>
      <c r="BS171" s="157">
        <f t="shared" si="142"/>
        <v>4</v>
      </c>
      <c r="BT171" s="158">
        <f t="shared" si="143"/>
        <v>0</v>
      </c>
      <c r="BU171" s="159"/>
      <c r="BV171" s="159"/>
      <c r="BW171" s="159"/>
      <c r="BX171" s="78"/>
      <c r="BY171" s="79"/>
      <c r="BZ171" s="77" t="str">
        <f t="shared" si="144"/>
        <v>0</v>
      </c>
      <c r="CA171" s="81">
        <f t="shared" si="4113"/>
        <v>0</v>
      </c>
      <c r="CB171" s="160">
        <f t="shared" si="4114"/>
        <v>0</v>
      </c>
      <c r="CC171" s="160">
        <f t="shared" si="4115"/>
        <v>0</v>
      </c>
      <c r="CD171" s="160">
        <f t="shared" si="4116"/>
        <v>0</v>
      </c>
      <c r="CE171" s="160">
        <f t="shared" si="4117"/>
        <v>0</v>
      </c>
      <c r="CF171" s="161">
        <f t="shared" ref="CF171:CG171" si="4292">CF170</f>
        <v>6</v>
      </c>
      <c r="CG171" s="162">
        <f t="shared" si="4292"/>
        <v>1169</v>
      </c>
      <c r="CH171" s="163" t="str">
        <f t="shared" si="4119"/>
        <v>1</v>
      </c>
      <c r="CI171" s="164">
        <f t="shared" si="152"/>
        <v>2</v>
      </c>
      <c r="CJ171" s="165">
        <f t="shared" si="153"/>
        <v>0</v>
      </c>
      <c r="CK171" s="166"/>
      <c r="CL171" s="166"/>
      <c r="CM171" s="166"/>
      <c r="CN171" s="84"/>
      <c r="CO171" s="85"/>
      <c r="CP171" s="83" t="str">
        <f t="shared" si="154"/>
        <v>0</v>
      </c>
      <c r="CQ171" s="167">
        <f t="shared" si="4120"/>
        <v>0</v>
      </c>
      <c r="CR171" s="168">
        <f t="shared" si="4121"/>
        <v>0</v>
      </c>
      <c r="CS171" s="168">
        <f t="shared" si="4122"/>
        <v>0</v>
      </c>
      <c r="CT171" s="168">
        <f t="shared" si="4123"/>
        <v>0</v>
      </c>
      <c r="CU171" s="168">
        <f t="shared" si="4124"/>
        <v>0</v>
      </c>
      <c r="CV171" s="154">
        <f t="shared" ref="CV171:CW171" si="4293">CV170</f>
        <v>7</v>
      </c>
      <c r="CW171" s="155">
        <f t="shared" si="4293"/>
        <v>1170</v>
      </c>
      <c r="CX171" s="156" t="str">
        <f t="shared" si="4126"/>
        <v>1</v>
      </c>
      <c r="CY171" s="157">
        <f t="shared" si="162"/>
        <v>2</v>
      </c>
      <c r="CZ171" s="158">
        <f t="shared" si="163"/>
        <v>0</v>
      </c>
      <c r="DA171" s="159"/>
      <c r="DB171" s="159"/>
      <c r="DC171" s="159"/>
      <c r="DD171" s="78"/>
      <c r="DE171" s="79"/>
      <c r="DF171" s="77" t="str">
        <f t="shared" si="164"/>
        <v>0</v>
      </c>
      <c r="DG171" s="81">
        <f t="shared" si="4127"/>
        <v>0</v>
      </c>
      <c r="DH171" s="160">
        <f t="shared" si="4128"/>
        <v>0</v>
      </c>
      <c r="DI171" s="160">
        <f t="shared" si="4129"/>
        <v>0</v>
      </c>
      <c r="DJ171" s="160">
        <f t="shared" si="4130"/>
        <v>0</v>
      </c>
      <c r="DK171" s="160">
        <f t="shared" si="4131"/>
        <v>0</v>
      </c>
      <c r="DL171" s="161">
        <f t="shared" ref="DL171:DM171" si="4294">DL170</f>
        <v>8</v>
      </c>
      <c r="DM171" s="162">
        <f t="shared" si="4294"/>
        <v>1171</v>
      </c>
      <c r="DN171" s="163" t="str">
        <f t="shared" si="4133"/>
        <v>1</v>
      </c>
      <c r="DO171" s="164">
        <f t="shared" si="172"/>
        <v>2</v>
      </c>
      <c r="DP171" s="165">
        <f t="shared" si="173"/>
        <v>0</v>
      </c>
      <c r="DQ171" s="166"/>
      <c r="DR171" s="166"/>
      <c r="DS171" s="166"/>
      <c r="DT171" s="84"/>
      <c r="DU171" s="85"/>
      <c r="DV171" s="83" t="str">
        <f t="shared" si="174"/>
        <v>0</v>
      </c>
      <c r="DW171" s="167">
        <f t="shared" si="4134"/>
        <v>0</v>
      </c>
      <c r="DX171" s="168">
        <f t="shared" si="4135"/>
        <v>0</v>
      </c>
      <c r="DY171" s="168">
        <f t="shared" si="4136"/>
        <v>0</v>
      </c>
      <c r="DZ171" s="168">
        <f t="shared" si="4137"/>
        <v>0</v>
      </c>
      <c r="EA171" s="168">
        <f t="shared" si="4138"/>
        <v>0</v>
      </c>
      <c r="EB171" s="154">
        <f t="shared" ref="EB171:EC171" si="4295">EB170</f>
        <v>9</v>
      </c>
      <c r="EC171" s="155">
        <f t="shared" si="4295"/>
        <v>1172</v>
      </c>
      <c r="ED171" s="156" t="str">
        <f t="shared" si="4140"/>
        <v>1</v>
      </c>
      <c r="EE171" s="157">
        <f t="shared" si="182"/>
        <v>5</v>
      </c>
      <c r="EF171" s="169">
        <f t="shared" si="183"/>
        <v>0</v>
      </c>
      <c r="EG171" s="159"/>
      <c r="EH171" s="159"/>
      <c r="EI171" s="159"/>
      <c r="EJ171" s="78"/>
      <c r="EK171" s="79"/>
      <c r="EL171" s="77" t="str">
        <f t="shared" si="184"/>
        <v>0</v>
      </c>
      <c r="EM171" s="81">
        <f t="shared" si="4141"/>
        <v>0</v>
      </c>
      <c r="EN171" s="160">
        <f t="shared" si="4142"/>
        <v>0</v>
      </c>
      <c r="EO171" s="160">
        <f t="shared" si="4143"/>
        <v>0</v>
      </c>
      <c r="EP171" s="160">
        <f t="shared" si="4144"/>
        <v>0</v>
      </c>
      <c r="EQ171" s="160">
        <f t="shared" si="4145"/>
        <v>0</v>
      </c>
      <c r="ER171" s="161">
        <f t="shared" ref="ER171:ES171" si="4296">ER170</f>
        <v>10</v>
      </c>
      <c r="ES171" s="162">
        <f t="shared" si="4296"/>
        <v>1173</v>
      </c>
      <c r="ET171" s="163" t="str">
        <f t="shared" si="4147"/>
        <v>1</v>
      </c>
      <c r="EU171" s="164">
        <f t="shared" si="192"/>
        <v>19</v>
      </c>
      <c r="EV171" s="165">
        <f t="shared" si="193"/>
        <v>0</v>
      </c>
      <c r="EW171" s="166"/>
      <c r="EX171" s="166"/>
      <c r="EY171" s="166"/>
      <c r="EZ171" s="84"/>
      <c r="FA171" s="85"/>
      <c r="FB171" s="83" t="str">
        <f t="shared" si="194"/>
        <v>0</v>
      </c>
      <c r="FC171" s="167">
        <f t="shared" si="4148"/>
        <v>0</v>
      </c>
      <c r="FD171" s="168">
        <f t="shared" si="4149"/>
        <v>0</v>
      </c>
      <c r="FE171" s="168">
        <f t="shared" si="4150"/>
        <v>0</v>
      </c>
      <c r="FF171" s="168">
        <f t="shared" si="4151"/>
        <v>0</v>
      </c>
      <c r="FG171" s="168">
        <f t="shared" si="4152"/>
        <v>0</v>
      </c>
      <c r="FH171" s="154">
        <f t="shared" ref="FH171:FI171" si="4297">FH170</f>
        <v>11</v>
      </c>
      <c r="FI171" s="155">
        <f t="shared" si="4297"/>
        <v>1174</v>
      </c>
      <c r="FJ171" s="156" t="str">
        <f t="shared" si="4154"/>
        <v>1</v>
      </c>
      <c r="FK171" s="157">
        <f t="shared" si="202"/>
        <v>4</v>
      </c>
      <c r="FL171" s="158">
        <f t="shared" si="203"/>
        <v>0</v>
      </c>
      <c r="FM171" s="159"/>
      <c r="FN171" s="159"/>
      <c r="FO171" s="159"/>
      <c r="FP171" s="78"/>
      <c r="FQ171" s="79"/>
      <c r="FR171" s="77" t="str">
        <f t="shared" si="204"/>
        <v>0</v>
      </c>
      <c r="FS171" s="81">
        <f t="shared" si="4155"/>
        <v>0</v>
      </c>
      <c r="FT171" s="160">
        <f t="shared" si="4156"/>
        <v>0</v>
      </c>
      <c r="FU171" s="160">
        <f t="shared" si="4157"/>
        <v>0</v>
      </c>
      <c r="FV171" s="160">
        <f t="shared" si="4158"/>
        <v>0</v>
      </c>
      <c r="FW171" s="160">
        <f t="shared" si="4159"/>
        <v>0</v>
      </c>
      <c r="FX171" s="161">
        <f t="shared" ref="FX171:FY171" si="4298">FX170</f>
        <v>12</v>
      </c>
      <c r="FY171" s="162">
        <f t="shared" si="4298"/>
        <v>1175</v>
      </c>
      <c r="FZ171" s="163" t="str">
        <f t="shared" si="4161"/>
        <v>1</v>
      </c>
      <c r="GA171" s="164">
        <f t="shared" si="212"/>
        <v>2</v>
      </c>
      <c r="GB171" s="165">
        <f t="shared" si="213"/>
        <v>0</v>
      </c>
      <c r="GC171" s="166"/>
      <c r="GD171" s="166"/>
      <c r="GE171" s="166"/>
      <c r="GF171" s="84"/>
      <c r="GG171" s="85"/>
      <c r="GH171" s="83" t="str">
        <f t="shared" si="214"/>
        <v>0</v>
      </c>
      <c r="GI171" s="167">
        <f t="shared" si="4162"/>
        <v>0</v>
      </c>
      <c r="GJ171" s="168">
        <f t="shared" si="4163"/>
        <v>0</v>
      </c>
      <c r="GK171" s="168">
        <f t="shared" si="4164"/>
        <v>0</v>
      </c>
      <c r="GL171" s="168">
        <f t="shared" si="4165"/>
        <v>0</v>
      </c>
      <c r="GM171" s="168">
        <f t="shared" si="4166"/>
        <v>0</v>
      </c>
      <c r="GN171" s="154">
        <f t="shared" ref="GN171:GO171" si="4299">GN170</f>
        <v>13</v>
      </c>
      <c r="GO171" s="155">
        <f t="shared" si="4299"/>
        <v>1176</v>
      </c>
      <c r="GP171" s="156" t="str">
        <f t="shared" si="4168"/>
        <v>1</v>
      </c>
      <c r="GQ171" s="157">
        <f t="shared" si="222"/>
        <v>3</v>
      </c>
      <c r="GR171" s="158">
        <f t="shared" si="223"/>
        <v>0</v>
      </c>
      <c r="GS171" s="159"/>
      <c r="GT171" s="159"/>
      <c r="GU171" s="159"/>
      <c r="GV171" s="78"/>
      <c r="GW171" s="79"/>
      <c r="GX171" s="77" t="str">
        <f t="shared" si="224"/>
        <v>0</v>
      </c>
      <c r="GY171" s="81">
        <f t="shared" si="4169"/>
        <v>0</v>
      </c>
      <c r="GZ171" s="160">
        <f t="shared" si="4170"/>
        <v>0</v>
      </c>
      <c r="HA171" s="160">
        <f t="shared" si="4171"/>
        <v>0</v>
      </c>
      <c r="HB171" s="160">
        <f t="shared" si="4172"/>
        <v>0</v>
      </c>
      <c r="HC171" s="160">
        <f t="shared" si="4173"/>
        <v>0</v>
      </c>
      <c r="HD171" s="161">
        <f t="shared" ref="HD171:HE171" si="4300">HD170</f>
        <v>14</v>
      </c>
      <c r="HE171" s="162">
        <f t="shared" si="4300"/>
        <v>1177</v>
      </c>
      <c r="HF171" s="163" t="str">
        <f t="shared" si="4175"/>
        <v>1</v>
      </c>
      <c r="HG171" s="164">
        <f t="shared" si="232"/>
        <v>5</v>
      </c>
      <c r="HH171" s="165">
        <f t="shared" si="233"/>
        <v>0</v>
      </c>
      <c r="HI171" s="166"/>
      <c r="HJ171" s="166"/>
      <c r="HK171" s="166"/>
      <c r="HL171" s="84"/>
      <c r="HM171" s="85"/>
      <c r="HN171" s="83" t="str">
        <f t="shared" si="234"/>
        <v>0</v>
      </c>
      <c r="HO171" s="167">
        <f t="shared" si="4176"/>
        <v>0</v>
      </c>
      <c r="HP171" s="168">
        <f t="shared" si="4177"/>
        <v>0</v>
      </c>
      <c r="HQ171" s="168">
        <f t="shared" si="4178"/>
        <v>0</v>
      </c>
      <c r="HR171" s="168">
        <f t="shared" si="4179"/>
        <v>0</v>
      </c>
      <c r="HS171" s="168">
        <f t="shared" si="4180"/>
        <v>0</v>
      </c>
      <c r="HT171" s="154">
        <f t="shared" ref="HT171:HU171" si="4301">HT170</f>
        <v>15</v>
      </c>
      <c r="HU171" s="155">
        <f t="shared" si="4301"/>
        <v>1178</v>
      </c>
      <c r="HV171" s="156" t="str">
        <f t="shared" si="4182"/>
        <v>1</v>
      </c>
      <c r="HW171" s="157" t="str">
        <f t="shared" si="242"/>
        <v/>
      </c>
      <c r="HX171" s="169">
        <f t="shared" si="243"/>
        <v>0</v>
      </c>
      <c r="HY171" s="159"/>
      <c r="HZ171" s="159"/>
      <c r="IA171" s="159"/>
      <c r="IB171" s="160"/>
      <c r="IC171" s="160"/>
      <c r="ID171" s="160" t="str">
        <f t="shared" si="244"/>
        <v>0</v>
      </c>
      <c r="IE171" s="160">
        <f t="shared" si="4183"/>
        <v>0</v>
      </c>
      <c r="IF171" s="160">
        <f t="shared" si="4184"/>
        <v>0</v>
      </c>
      <c r="IG171" s="160">
        <f t="shared" si="4185"/>
        <v>0</v>
      </c>
      <c r="IH171" s="160">
        <f t="shared" si="4186"/>
        <v>0</v>
      </c>
      <c r="II171" s="160">
        <f t="shared" si="4187"/>
        <v>0</v>
      </c>
      <c r="IJ171" s="161">
        <f t="shared" ref="IJ171:IK171" si="4302">IJ170</f>
        <v>16</v>
      </c>
      <c r="IK171" s="162">
        <f t="shared" si="4302"/>
        <v>1179</v>
      </c>
      <c r="IL171" s="163" t="str">
        <f t="shared" si="4189"/>
        <v>1</v>
      </c>
      <c r="IM171" s="164" t="str">
        <f t="shared" si="252"/>
        <v/>
      </c>
      <c r="IN171" s="165">
        <f t="shared" si="253"/>
        <v>0</v>
      </c>
      <c r="IO171" s="166"/>
      <c r="IP171" s="166"/>
      <c r="IQ171" s="166"/>
      <c r="IR171" s="168"/>
      <c r="IS171" s="168"/>
      <c r="IT171" s="170" t="str">
        <f t="shared" si="254"/>
        <v>0</v>
      </c>
      <c r="IU171" s="170">
        <f t="shared" si="4190"/>
        <v>0</v>
      </c>
      <c r="IV171" s="168">
        <f t="shared" si="4191"/>
        <v>0</v>
      </c>
      <c r="IW171" s="168">
        <f t="shared" si="4192"/>
        <v>0</v>
      </c>
      <c r="IX171" s="168">
        <f t="shared" si="4193"/>
        <v>0</v>
      </c>
      <c r="IY171" s="168">
        <f t="shared" si="4194"/>
        <v>0</v>
      </c>
      <c r="IZ171" s="154">
        <f t="shared" ref="IZ171:JA171" si="4303">IZ170</f>
        <v>17</v>
      </c>
      <c r="JA171" s="155">
        <f t="shared" si="4303"/>
        <v>1180</v>
      </c>
      <c r="JB171" s="156" t="str">
        <f t="shared" si="4196"/>
        <v>1</v>
      </c>
      <c r="JC171" s="157" t="str">
        <f t="shared" si="262"/>
        <v/>
      </c>
      <c r="JD171" s="158">
        <f t="shared" si="263"/>
        <v>0</v>
      </c>
      <c r="JE171" s="159"/>
      <c r="JF171" s="159"/>
      <c r="JG171" s="159"/>
      <c r="JH171" s="160"/>
      <c r="JI171" s="160"/>
      <c r="JJ171" s="171" t="str">
        <f t="shared" si="264"/>
        <v>0</v>
      </c>
      <c r="JK171" s="171">
        <f t="shared" si="4197"/>
        <v>0</v>
      </c>
      <c r="JL171" s="160">
        <f t="shared" si="4198"/>
        <v>0</v>
      </c>
      <c r="JM171" s="160">
        <f t="shared" si="4199"/>
        <v>0</v>
      </c>
      <c r="JN171" s="160">
        <f t="shared" si="4200"/>
        <v>0</v>
      </c>
      <c r="JO171" s="160">
        <f t="shared" si="4201"/>
        <v>0</v>
      </c>
      <c r="JP171" s="161">
        <f t="shared" ref="JP171:JQ171" si="4304">JP170</f>
        <v>18</v>
      </c>
      <c r="JQ171" s="162">
        <f t="shared" si="4304"/>
        <v>1181</v>
      </c>
      <c r="JR171" s="163" t="str">
        <f t="shared" si="4203"/>
        <v>1</v>
      </c>
      <c r="JS171" s="164" t="str">
        <f t="shared" si="272"/>
        <v/>
      </c>
      <c r="JT171" s="165">
        <f t="shared" si="273"/>
        <v>0</v>
      </c>
      <c r="JU171" s="166"/>
      <c r="JV171" s="166"/>
      <c r="JW171" s="166"/>
      <c r="JX171" s="168"/>
      <c r="JY171" s="168"/>
      <c r="JZ171" s="170" t="str">
        <f t="shared" si="274"/>
        <v>0</v>
      </c>
      <c r="KA171" s="170">
        <f t="shared" si="4204"/>
        <v>0</v>
      </c>
      <c r="KB171" s="168">
        <f t="shared" si="4205"/>
        <v>0</v>
      </c>
      <c r="KC171" s="168">
        <f t="shared" si="4206"/>
        <v>0</v>
      </c>
      <c r="KD171" s="168">
        <f t="shared" si="4207"/>
        <v>0</v>
      </c>
      <c r="KE171" s="168">
        <f t="shared" si="4208"/>
        <v>0</v>
      </c>
      <c r="KF171" s="154">
        <f t="shared" ref="KF171:KG171" si="4305">KF170</f>
        <v>19</v>
      </c>
      <c r="KG171" s="155">
        <f t="shared" si="4305"/>
        <v>1182</v>
      </c>
      <c r="KH171" s="156" t="str">
        <f t="shared" si="4210"/>
        <v>1</v>
      </c>
      <c r="KI171" s="157" t="str">
        <f t="shared" si="282"/>
        <v/>
      </c>
      <c r="KJ171" s="158">
        <f t="shared" si="283"/>
        <v>0</v>
      </c>
      <c r="KK171" s="159"/>
      <c r="KL171" s="159"/>
      <c r="KM171" s="159"/>
      <c r="KN171" s="160"/>
      <c r="KO171" s="160"/>
      <c r="KP171" s="171" t="str">
        <f t="shared" si="284"/>
        <v>0</v>
      </c>
      <c r="KQ171" s="171">
        <f t="shared" si="4211"/>
        <v>0</v>
      </c>
      <c r="KR171" s="160">
        <f t="shared" si="4212"/>
        <v>0</v>
      </c>
      <c r="KS171" s="160">
        <f t="shared" si="4213"/>
        <v>0</v>
      </c>
      <c r="KT171" s="160">
        <f t="shared" si="4214"/>
        <v>0</v>
      </c>
      <c r="KU171" s="160">
        <f t="shared" si="4215"/>
        <v>0</v>
      </c>
      <c r="KV171" s="161">
        <f t="shared" ref="KV171:KW171" si="4306">KV170</f>
        <v>20</v>
      </c>
      <c r="KW171" s="162">
        <f t="shared" si="4306"/>
        <v>1183</v>
      </c>
      <c r="KX171" s="163" t="str">
        <f t="shared" si="4217"/>
        <v>1</v>
      </c>
      <c r="KY171" s="164" t="str">
        <f t="shared" si="292"/>
        <v/>
      </c>
      <c r="KZ171" s="165">
        <f t="shared" si="293"/>
        <v>0</v>
      </c>
      <c r="LA171" s="166"/>
      <c r="LB171" s="166"/>
      <c r="LC171" s="166"/>
      <c r="LD171" s="168"/>
      <c r="LE171" s="168"/>
      <c r="LF171" s="170" t="str">
        <f t="shared" si="294"/>
        <v>0</v>
      </c>
      <c r="LG171" s="170">
        <f t="shared" si="4218"/>
        <v>0</v>
      </c>
      <c r="LH171" s="168">
        <f t="shared" si="4219"/>
        <v>0</v>
      </c>
      <c r="LI171" s="168">
        <f t="shared" si="4220"/>
        <v>0</v>
      </c>
      <c r="LJ171" s="168">
        <f t="shared" si="4221"/>
        <v>0</v>
      </c>
      <c r="LK171" s="168">
        <f t="shared" si="4222"/>
        <v>0</v>
      </c>
      <c r="LL171" s="172"/>
      <c r="LM171" s="172"/>
      <c r="LN171" s="168" t="str">
        <f t="shared" si="4223"/>
        <v>#REF!</v>
      </c>
      <c r="LO171" s="168" t="str">
        <f t="shared" si="4224"/>
        <v>#REF!</v>
      </c>
      <c r="LP171" s="168" t="str">
        <f t="shared" si="4225"/>
        <v>#REF!</v>
      </c>
      <c r="LQ171" s="168" t="str">
        <f t="shared" si="4226"/>
        <v>#REF!</v>
      </c>
    </row>
    <row r="172" ht="15.75" customHeight="1">
      <c r="A172" s="151">
        <v>46272.0</v>
      </c>
      <c r="B172" s="152" t="s">
        <v>32</v>
      </c>
      <c r="C172" s="153">
        <f t="shared" si="99"/>
        <v>0</v>
      </c>
      <c r="D172" s="154">
        <f t="shared" ref="D172:E172" si="4307">D162</f>
        <v>1</v>
      </c>
      <c r="E172" s="173">
        <f t="shared" si="4307"/>
        <v>1164</v>
      </c>
      <c r="F172" s="156" t="str">
        <f t="shared" ref="F172:F188" si="4328">IFERROR(IF(S172&gt;=10,"6",IF(S172&gt;=8,"5",IF(S172&gt;=6,"4",IF(S172&gt;=4,"3",IF(S172&gt;=2,"2",IF(S172&gt;=-1,"1",IF(S172&gt;=-2,"-1",IF(S172&gt;=-3,"-2","-3")))))))), F179)</f>
        <v>1</v>
      </c>
      <c r="G172" s="157">
        <f t="shared" si="102"/>
        <v>1</v>
      </c>
      <c r="H172" s="158">
        <f t="shared" si="103"/>
        <v>0</v>
      </c>
      <c r="I172" s="159"/>
      <c r="J172" s="159"/>
      <c r="K172" s="159"/>
      <c r="L172" s="78"/>
      <c r="M172" s="79"/>
      <c r="N172" s="77" t="str">
        <f t="shared" si="104"/>
        <v>0</v>
      </c>
      <c r="O172" s="81">
        <f t="shared" si="4085"/>
        <v>0</v>
      </c>
      <c r="P172" s="160">
        <f t="shared" si="4086"/>
        <v>0</v>
      </c>
      <c r="Q172" s="160">
        <f t="shared" si="4087"/>
        <v>0</v>
      </c>
      <c r="R172" s="160">
        <f t="shared" si="4088"/>
        <v>0</v>
      </c>
      <c r="S172" s="160">
        <f t="shared" si="4089"/>
        <v>0</v>
      </c>
      <c r="T172" s="161">
        <f t="shared" ref="T172:U172" si="4308">T171</f>
        <v>2</v>
      </c>
      <c r="U172" s="162">
        <f t="shared" si="4308"/>
        <v>1165</v>
      </c>
      <c r="V172" s="163" t="str">
        <f t="shared" si="4091"/>
        <v>1</v>
      </c>
      <c r="W172" s="164">
        <f t="shared" si="112"/>
        <v>1</v>
      </c>
      <c r="X172" s="165">
        <f t="shared" si="113"/>
        <v>0</v>
      </c>
      <c r="Y172" s="166"/>
      <c r="Z172" s="166"/>
      <c r="AA172" s="166"/>
      <c r="AB172" s="84"/>
      <c r="AC172" s="85"/>
      <c r="AD172" s="83" t="str">
        <f t="shared" si="114"/>
        <v>0</v>
      </c>
      <c r="AE172" s="167">
        <f t="shared" si="4092"/>
        <v>0</v>
      </c>
      <c r="AF172" s="168">
        <f t="shared" si="4093"/>
        <v>0</v>
      </c>
      <c r="AG172" s="168">
        <f t="shared" si="4094"/>
        <v>0</v>
      </c>
      <c r="AH172" s="168">
        <f t="shared" si="4095"/>
        <v>0</v>
      </c>
      <c r="AI172" s="168">
        <f t="shared" si="4096"/>
        <v>0</v>
      </c>
      <c r="AJ172" s="154">
        <f t="shared" ref="AJ172:AK172" si="4309">AJ162</f>
        <v>3</v>
      </c>
      <c r="AK172" s="173">
        <f t="shared" si="4309"/>
        <v>1166</v>
      </c>
      <c r="AL172" s="156" t="str">
        <f t="shared" si="4098"/>
        <v>1</v>
      </c>
      <c r="AM172" s="157">
        <f t="shared" si="122"/>
        <v>2</v>
      </c>
      <c r="AN172" s="158">
        <f t="shared" si="123"/>
        <v>0</v>
      </c>
      <c r="AO172" s="159"/>
      <c r="AP172" s="159"/>
      <c r="AQ172" s="159"/>
      <c r="AR172" s="78"/>
      <c r="AS172" s="79"/>
      <c r="AT172" s="77" t="str">
        <f t="shared" si="124"/>
        <v>0</v>
      </c>
      <c r="AU172" s="81">
        <f t="shared" si="4099"/>
        <v>0</v>
      </c>
      <c r="AV172" s="160">
        <f t="shared" si="4100"/>
        <v>0</v>
      </c>
      <c r="AW172" s="160">
        <f t="shared" si="4101"/>
        <v>0</v>
      </c>
      <c r="AX172" s="160">
        <f t="shared" si="4102"/>
        <v>0</v>
      </c>
      <c r="AY172" s="160">
        <f t="shared" si="4103"/>
        <v>0</v>
      </c>
      <c r="AZ172" s="161">
        <f t="shared" ref="AZ172:BA172" si="4310">AZ171</f>
        <v>4</v>
      </c>
      <c r="BA172" s="162">
        <f t="shared" si="4310"/>
        <v>1167</v>
      </c>
      <c r="BB172" s="163" t="str">
        <f t="shared" si="4105"/>
        <v>1</v>
      </c>
      <c r="BC172" s="164">
        <f t="shared" si="132"/>
        <v>4</v>
      </c>
      <c r="BD172" s="165">
        <f t="shared" si="133"/>
        <v>0</v>
      </c>
      <c r="BE172" s="166"/>
      <c r="BF172" s="166"/>
      <c r="BG172" s="166"/>
      <c r="BH172" s="84"/>
      <c r="BI172" s="85"/>
      <c r="BJ172" s="83" t="str">
        <f t="shared" si="134"/>
        <v>0</v>
      </c>
      <c r="BK172" s="167">
        <f t="shared" si="4106"/>
        <v>0</v>
      </c>
      <c r="BL172" s="168">
        <f t="shared" si="4107"/>
        <v>0</v>
      </c>
      <c r="BM172" s="168">
        <f t="shared" si="4108"/>
        <v>0</v>
      </c>
      <c r="BN172" s="168">
        <f t="shared" si="4109"/>
        <v>0</v>
      </c>
      <c r="BO172" s="168">
        <f t="shared" si="4110"/>
        <v>0</v>
      </c>
      <c r="BP172" s="154">
        <f t="shared" ref="BP172:BQ172" si="4311">BP162</f>
        <v>5</v>
      </c>
      <c r="BQ172" s="173">
        <f t="shared" si="4311"/>
        <v>1168</v>
      </c>
      <c r="BR172" s="156" t="str">
        <f t="shared" si="4112"/>
        <v>1</v>
      </c>
      <c r="BS172" s="157">
        <f t="shared" si="142"/>
        <v>4</v>
      </c>
      <c r="BT172" s="158">
        <f t="shared" si="143"/>
        <v>0</v>
      </c>
      <c r="BU172" s="159"/>
      <c r="BV172" s="159"/>
      <c r="BW172" s="159"/>
      <c r="BX172" s="78"/>
      <c r="BY172" s="79"/>
      <c r="BZ172" s="77" t="str">
        <f t="shared" si="144"/>
        <v>0</v>
      </c>
      <c r="CA172" s="81">
        <f t="shared" si="4113"/>
        <v>0</v>
      </c>
      <c r="CB172" s="160">
        <f t="shared" si="4114"/>
        <v>0</v>
      </c>
      <c r="CC172" s="160">
        <f t="shared" si="4115"/>
        <v>0</v>
      </c>
      <c r="CD172" s="160">
        <f t="shared" si="4116"/>
        <v>0</v>
      </c>
      <c r="CE172" s="160">
        <f t="shared" si="4117"/>
        <v>0</v>
      </c>
      <c r="CF172" s="161">
        <f t="shared" ref="CF172:CG172" si="4312">CF171</f>
        <v>6</v>
      </c>
      <c r="CG172" s="162">
        <f t="shared" si="4312"/>
        <v>1169</v>
      </c>
      <c r="CH172" s="163" t="str">
        <f t="shared" si="4119"/>
        <v>1</v>
      </c>
      <c r="CI172" s="164">
        <f t="shared" si="152"/>
        <v>2</v>
      </c>
      <c r="CJ172" s="165">
        <f t="shared" si="153"/>
        <v>0</v>
      </c>
      <c r="CK172" s="166"/>
      <c r="CL172" s="166"/>
      <c r="CM172" s="166"/>
      <c r="CN172" s="84"/>
      <c r="CO172" s="85"/>
      <c r="CP172" s="83" t="str">
        <f t="shared" si="154"/>
        <v>0</v>
      </c>
      <c r="CQ172" s="167">
        <f t="shared" si="4120"/>
        <v>0</v>
      </c>
      <c r="CR172" s="168">
        <f t="shared" si="4121"/>
        <v>0</v>
      </c>
      <c r="CS172" s="168">
        <f t="shared" si="4122"/>
        <v>0</v>
      </c>
      <c r="CT172" s="168">
        <f t="shared" si="4123"/>
        <v>0</v>
      </c>
      <c r="CU172" s="168">
        <f t="shared" si="4124"/>
        <v>0</v>
      </c>
      <c r="CV172" s="154">
        <f t="shared" ref="CV172:CW172" si="4313">CV162</f>
        <v>7</v>
      </c>
      <c r="CW172" s="173">
        <f t="shared" si="4313"/>
        <v>1170</v>
      </c>
      <c r="CX172" s="156" t="str">
        <f t="shared" si="4126"/>
        <v>1</v>
      </c>
      <c r="CY172" s="157">
        <f t="shared" si="162"/>
        <v>2</v>
      </c>
      <c r="CZ172" s="158">
        <f t="shared" si="163"/>
        <v>0</v>
      </c>
      <c r="DA172" s="159"/>
      <c r="DB172" s="159"/>
      <c r="DC172" s="159"/>
      <c r="DD172" s="78"/>
      <c r="DE172" s="79"/>
      <c r="DF172" s="77" t="str">
        <f t="shared" si="164"/>
        <v>0</v>
      </c>
      <c r="DG172" s="81">
        <f t="shared" si="4127"/>
        <v>0</v>
      </c>
      <c r="DH172" s="160">
        <f t="shared" si="4128"/>
        <v>0</v>
      </c>
      <c r="DI172" s="160">
        <f t="shared" si="4129"/>
        <v>0</v>
      </c>
      <c r="DJ172" s="160">
        <f t="shared" si="4130"/>
        <v>0</v>
      </c>
      <c r="DK172" s="160">
        <f t="shared" si="4131"/>
        <v>0</v>
      </c>
      <c r="DL172" s="161">
        <f t="shared" ref="DL172:DM172" si="4314">DL171</f>
        <v>8</v>
      </c>
      <c r="DM172" s="162">
        <f t="shared" si="4314"/>
        <v>1171</v>
      </c>
      <c r="DN172" s="163" t="str">
        <f t="shared" si="4133"/>
        <v>1</v>
      </c>
      <c r="DO172" s="164">
        <f t="shared" si="172"/>
        <v>2</v>
      </c>
      <c r="DP172" s="165">
        <f t="shared" si="173"/>
        <v>0</v>
      </c>
      <c r="DQ172" s="166"/>
      <c r="DR172" s="166"/>
      <c r="DS172" s="166"/>
      <c r="DT172" s="84"/>
      <c r="DU172" s="85"/>
      <c r="DV172" s="83" t="str">
        <f t="shared" si="174"/>
        <v>0</v>
      </c>
      <c r="DW172" s="167">
        <f t="shared" si="4134"/>
        <v>0</v>
      </c>
      <c r="DX172" s="168">
        <f t="shared" si="4135"/>
        <v>0</v>
      </c>
      <c r="DY172" s="168">
        <f t="shared" si="4136"/>
        <v>0</v>
      </c>
      <c r="DZ172" s="168">
        <f t="shared" si="4137"/>
        <v>0</v>
      </c>
      <c r="EA172" s="168">
        <f t="shared" si="4138"/>
        <v>0</v>
      </c>
      <c r="EB172" s="154">
        <f t="shared" ref="EB172:EC172" si="4315">EB162</f>
        <v>9</v>
      </c>
      <c r="EC172" s="173">
        <f t="shared" si="4315"/>
        <v>1172</v>
      </c>
      <c r="ED172" s="156" t="str">
        <f t="shared" si="4140"/>
        <v>1</v>
      </c>
      <c r="EE172" s="157">
        <f t="shared" si="182"/>
        <v>5</v>
      </c>
      <c r="EF172" s="169">
        <f t="shared" si="183"/>
        <v>0</v>
      </c>
      <c r="EG172" s="159"/>
      <c r="EH172" s="159"/>
      <c r="EI172" s="159"/>
      <c r="EJ172" s="78"/>
      <c r="EK172" s="79"/>
      <c r="EL172" s="77" t="str">
        <f t="shared" si="184"/>
        <v>0</v>
      </c>
      <c r="EM172" s="81">
        <f t="shared" si="4141"/>
        <v>0</v>
      </c>
      <c r="EN172" s="160">
        <f t="shared" si="4142"/>
        <v>0</v>
      </c>
      <c r="EO172" s="160">
        <f t="shared" si="4143"/>
        <v>0</v>
      </c>
      <c r="EP172" s="160">
        <f t="shared" si="4144"/>
        <v>0</v>
      </c>
      <c r="EQ172" s="160">
        <f t="shared" si="4145"/>
        <v>0</v>
      </c>
      <c r="ER172" s="161">
        <f t="shared" ref="ER172:ES172" si="4316">ER171</f>
        <v>10</v>
      </c>
      <c r="ES172" s="162">
        <f t="shared" si="4316"/>
        <v>1173</v>
      </c>
      <c r="ET172" s="163" t="str">
        <f t="shared" si="4147"/>
        <v>1</v>
      </c>
      <c r="EU172" s="164">
        <f t="shared" si="192"/>
        <v>19</v>
      </c>
      <c r="EV172" s="165">
        <f t="shared" si="193"/>
        <v>0</v>
      </c>
      <c r="EW172" s="166"/>
      <c r="EX172" s="166"/>
      <c r="EY172" s="166"/>
      <c r="EZ172" s="84"/>
      <c r="FA172" s="85"/>
      <c r="FB172" s="83" t="str">
        <f t="shared" si="194"/>
        <v>0</v>
      </c>
      <c r="FC172" s="167">
        <f t="shared" si="4148"/>
        <v>0</v>
      </c>
      <c r="FD172" s="168">
        <f t="shared" si="4149"/>
        <v>0</v>
      </c>
      <c r="FE172" s="168">
        <f t="shared" si="4150"/>
        <v>0</v>
      </c>
      <c r="FF172" s="168">
        <f t="shared" si="4151"/>
        <v>0</v>
      </c>
      <c r="FG172" s="168">
        <f t="shared" si="4152"/>
        <v>0</v>
      </c>
      <c r="FH172" s="154">
        <f t="shared" ref="FH172:FI172" si="4317">FH162</f>
        <v>11</v>
      </c>
      <c r="FI172" s="173">
        <f t="shared" si="4317"/>
        <v>1174</v>
      </c>
      <c r="FJ172" s="156" t="str">
        <f t="shared" si="4154"/>
        <v>1</v>
      </c>
      <c r="FK172" s="157">
        <f t="shared" si="202"/>
        <v>4</v>
      </c>
      <c r="FL172" s="158">
        <f t="shared" si="203"/>
        <v>0</v>
      </c>
      <c r="FM172" s="159"/>
      <c r="FN172" s="159"/>
      <c r="FO172" s="159"/>
      <c r="FP172" s="78"/>
      <c r="FQ172" s="79"/>
      <c r="FR172" s="77" t="str">
        <f t="shared" si="204"/>
        <v>0</v>
      </c>
      <c r="FS172" s="81">
        <f t="shared" si="4155"/>
        <v>0</v>
      </c>
      <c r="FT172" s="160">
        <f t="shared" si="4156"/>
        <v>0</v>
      </c>
      <c r="FU172" s="160">
        <f t="shared" si="4157"/>
        <v>0</v>
      </c>
      <c r="FV172" s="160">
        <f t="shared" si="4158"/>
        <v>0</v>
      </c>
      <c r="FW172" s="160">
        <f t="shared" si="4159"/>
        <v>0</v>
      </c>
      <c r="FX172" s="161">
        <f t="shared" ref="FX172:FY172" si="4318">FX171</f>
        <v>12</v>
      </c>
      <c r="FY172" s="162">
        <f t="shared" si="4318"/>
        <v>1175</v>
      </c>
      <c r="FZ172" s="163" t="str">
        <f t="shared" si="4161"/>
        <v>1</v>
      </c>
      <c r="GA172" s="164">
        <f t="shared" si="212"/>
        <v>2</v>
      </c>
      <c r="GB172" s="165">
        <f t="shared" si="213"/>
        <v>0</v>
      </c>
      <c r="GC172" s="166"/>
      <c r="GD172" s="166"/>
      <c r="GE172" s="166"/>
      <c r="GF172" s="84"/>
      <c r="GG172" s="85"/>
      <c r="GH172" s="83" t="str">
        <f t="shared" si="214"/>
        <v>0</v>
      </c>
      <c r="GI172" s="167">
        <f t="shared" si="4162"/>
        <v>0</v>
      </c>
      <c r="GJ172" s="168">
        <f t="shared" si="4163"/>
        <v>0</v>
      </c>
      <c r="GK172" s="168">
        <f t="shared" si="4164"/>
        <v>0</v>
      </c>
      <c r="GL172" s="168">
        <f t="shared" si="4165"/>
        <v>0</v>
      </c>
      <c r="GM172" s="168">
        <f t="shared" si="4166"/>
        <v>0</v>
      </c>
      <c r="GN172" s="154">
        <f t="shared" ref="GN172:GO172" si="4319">GN162</f>
        <v>13</v>
      </c>
      <c r="GO172" s="173">
        <f t="shared" si="4319"/>
        <v>1176</v>
      </c>
      <c r="GP172" s="156" t="str">
        <f t="shared" si="4168"/>
        <v>1</v>
      </c>
      <c r="GQ172" s="157">
        <f t="shared" si="222"/>
        <v>3</v>
      </c>
      <c r="GR172" s="158">
        <f t="shared" si="223"/>
        <v>0</v>
      </c>
      <c r="GS172" s="159"/>
      <c r="GT172" s="159"/>
      <c r="GU172" s="159"/>
      <c r="GV172" s="78"/>
      <c r="GW172" s="79"/>
      <c r="GX172" s="77" t="str">
        <f t="shared" si="224"/>
        <v>0</v>
      </c>
      <c r="GY172" s="81">
        <f t="shared" si="4169"/>
        <v>0</v>
      </c>
      <c r="GZ172" s="160">
        <f t="shared" si="4170"/>
        <v>0</v>
      </c>
      <c r="HA172" s="160">
        <f t="shared" si="4171"/>
        <v>0</v>
      </c>
      <c r="HB172" s="160">
        <f t="shared" si="4172"/>
        <v>0</v>
      </c>
      <c r="HC172" s="160">
        <f t="shared" si="4173"/>
        <v>0</v>
      </c>
      <c r="HD172" s="161">
        <f t="shared" ref="HD172:HE172" si="4320">HD171</f>
        <v>14</v>
      </c>
      <c r="HE172" s="162">
        <f t="shared" si="4320"/>
        <v>1177</v>
      </c>
      <c r="HF172" s="163" t="str">
        <f t="shared" si="4175"/>
        <v>1</v>
      </c>
      <c r="HG172" s="164">
        <f t="shared" si="232"/>
        <v>5</v>
      </c>
      <c r="HH172" s="165">
        <f t="shared" si="233"/>
        <v>0</v>
      </c>
      <c r="HI172" s="166"/>
      <c r="HJ172" s="166"/>
      <c r="HK172" s="166"/>
      <c r="HL172" s="84"/>
      <c r="HM172" s="85"/>
      <c r="HN172" s="83" t="str">
        <f t="shared" si="234"/>
        <v>0</v>
      </c>
      <c r="HO172" s="167">
        <f t="shared" si="4176"/>
        <v>0</v>
      </c>
      <c r="HP172" s="168">
        <f t="shared" si="4177"/>
        <v>0</v>
      </c>
      <c r="HQ172" s="168">
        <f t="shared" si="4178"/>
        <v>0</v>
      </c>
      <c r="HR172" s="168">
        <f t="shared" si="4179"/>
        <v>0</v>
      </c>
      <c r="HS172" s="168">
        <f t="shared" si="4180"/>
        <v>0</v>
      </c>
      <c r="HT172" s="154">
        <f t="shared" ref="HT172:HU172" si="4321">HT162</f>
        <v>15</v>
      </c>
      <c r="HU172" s="173">
        <f t="shared" si="4321"/>
        <v>1178</v>
      </c>
      <c r="HV172" s="156" t="str">
        <f t="shared" si="4182"/>
        <v>1</v>
      </c>
      <c r="HW172" s="157" t="str">
        <f t="shared" si="242"/>
        <v/>
      </c>
      <c r="HX172" s="169">
        <f t="shared" si="243"/>
        <v>0</v>
      </c>
      <c r="HY172" s="159"/>
      <c r="HZ172" s="159"/>
      <c r="IA172" s="159"/>
      <c r="IB172" s="160"/>
      <c r="IC172" s="160"/>
      <c r="ID172" s="160" t="str">
        <f t="shared" si="244"/>
        <v>0</v>
      </c>
      <c r="IE172" s="160">
        <f t="shared" si="4183"/>
        <v>0</v>
      </c>
      <c r="IF172" s="160">
        <f t="shared" si="4184"/>
        <v>0</v>
      </c>
      <c r="IG172" s="160">
        <f t="shared" si="4185"/>
        <v>0</v>
      </c>
      <c r="IH172" s="160">
        <f t="shared" si="4186"/>
        <v>0</v>
      </c>
      <c r="II172" s="160">
        <f t="shared" si="4187"/>
        <v>0</v>
      </c>
      <c r="IJ172" s="161">
        <f t="shared" ref="IJ172:IK172" si="4322">IJ171</f>
        <v>16</v>
      </c>
      <c r="IK172" s="162">
        <f t="shared" si="4322"/>
        <v>1179</v>
      </c>
      <c r="IL172" s="163" t="str">
        <f t="shared" si="4189"/>
        <v>1</v>
      </c>
      <c r="IM172" s="164" t="str">
        <f t="shared" si="252"/>
        <v/>
      </c>
      <c r="IN172" s="165">
        <f t="shared" si="253"/>
        <v>0</v>
      </c>
      <c r="IO172" s="166"/>
      <c r="IP172" s="166"/>
      <c r="IQ172" s="166"/>
      <c r="IR172" s="168"/>
      <c r="IS172" s="168"/>
      <c r="IT172" s="170" t="str">
        <f t="shared" si="254"/>
        <v>0</v>
      </c>
      <c r="IU172" s="170">
        <f t="shared" si="4190"/>
        <v>0</v>
      </c>
      <c r="IV172" s="168">
        <f t="shared" si="4191"/>
        <v>0</v>
      </c>
      <c r="IW172" s="168">
        <f t="shared" si="4192"/>
        <v>0</v>
      </c>
      <c r="IX172" s="168">
        <f t="shared" si="4193"/>
        <v>0</v>
      </c>
      <c r="IY172" s="168">
        <f t="shared" si="4194"/>
        <v>0</v>
      </c>
      <c r="IZ172" s="154">
        <f t="shared" ref="IZ172:JA172" si="4323">IZ162</f>
        <v>17</v>
      </c>
      <c r="JA172" s="173">
        <f t="shared" si="4323"/>
        <v>1180</v>
      </c>
      <c r="JB172" s="156" t="str">
        <f t="shared" si="4196"/>
        <v>1</v>
      </c>
      <c r="JC172" s="157" t="str">
        <f t="shared" si="262"/>
        <v/>
      </c>
      <c r="JD172" s="158">
        <f t="shared" si="263"/>
        <v>0</v>
      </c>
      <c r="JE172" s="159"/>
      <c r="JF172" s="159"/>
      <c r="JG172" s="159"/>
      <c r="JH172" s="160"/>
      <c r="JI172" s="160"/>
      <c r="JJ172" s="171" t="str">
        <f t="shared" si="264"/>
        <v>0</v>
      </c>
      <c r="JK172" s="171">
        <f t="shared" si="4197"/>
        <v>0</v>
      </c>
      <c r="JL172" s="160">
        <f t="shared" si="4198"/>
        <v>0</v>
      </c>
      <c r="JM172" s="160">
        <f t="shared" si="4199"/>
        <v>0</v>
      </c>
      <c r="JN172" s="160">
        <f t="shared" si="4200"/>
        <v>0</v>
      </c>
      <c r="JO172" s="160">
        <f t="shared" si="4201"/>
        <v>0</v>
      </c>
      <c r="JP172" s="161">
        <f t="shared" ref="JP172:JQ172" si="4324">JP171</f>
        <v>18</v>
      </c>
      <c r="JQ172" s="162">
        <f t="shared" si="4324"/>
        <v>1181</v>
      </c>
      <c r="JR172" s="163" t="str">
        <f t="shared" si="4203"/>
        <v>1</v>
      </c>
      <c r="JS172" s="164" t="str">
        <f t="shared" si="272"/>
        <v/>
      </c>
      <c r="JT172" s="165">
        <f t="shared" si="273"/>
        <v>0</v>
      </c>
      <c r="JU172" s="166"/>
      <c r="JV172" s="166"/>
      <c r="JW172" s="166"/>
      <c r="JX172" s="168"/>
      <c r="JY172" s="168"/>
      <c r="JZ172" s="170" t="str">
        <f t="shared" si="274"/>
        <v>0</v>
      </c>
      <c r="KA172" s="170">
        <f t="shared" si="4204"/>
        <v>0</v>
      </c>
      <c r="KB172" s="168">
        <f t="shared" si="4205"/>
        <v>0</v>
      </c>
      <c r="KC172" s="168">
        <f t="shared" si="4206"/>
        <v>0</v>
      </c>
      <c r="KD172" s="168">
        <f t="shared" si="4207"/>
        <v>0</v>
      </c>
      <c r="KE172" s="168">
        <f t="shared" si="4208"/>
        <v>0</v>
      </c>
      <c r="KF172" s="154">
        <f t="shared" ref="KF172:KG172" si="4325">KF162</f>
        <v>19</v>
      </c>
      <c r="KG172" s="173">
        <f t="shared" si="4325"/>
        <v>1182</v>
      </c>
      <c r="KH172" s="156" t="str">
        <f t="shared" si="4210"/>
        <v>1</v>
      </c>
      <c r="KI172" s="157" t="str">
        <f t="shared" si="282"/>
        <v/>
      </c>
      <c r="KJ172" s="158">
        <f t="shared" si="283"/>
        <v>0</v>
      </c>
      <c r="KK172" s="159"/>
      <c r="KL172" s="159"/>
      <c r="KM172" s="159"/>
      <c r="KN172" s="160"/>
      <c r="KO172" s="160"/>
      <c r="KP172" s="171" t="str">
        <f t="shared" si="284"/>
        <v>0</v>
      </c>
      <c r="KQ172" s="171">
        <f t="shared" si="4211"/>
        <v>0</v>
      </c>
      <c r="KR172" s="160">
        <f t="shared" si="4212"/>
        <v>0</v>
      </c>
      <c r="KS172" s="160">
        <f t="shared" si="4213"/>
        <v>0</v>
      </c>
      <c r="KT172" s="160">
        <f t="shared" si="4214"/>
        <v>0</v>
      </c>
      <c r="KU172" s="160">
        <f t="shared" si="4215"/>
        <v>0</v>
      </c>
      <c r="KV172" s="161">
        <f t="shared" ref="KV172:KW172" si="4326">KV171</f>
        <v>20</v>
      </c>
      <c r="KW172" s="162">
        <f t="shared" si="4326"/>
        <v>1183</v>
      </c>
      <c r="KX172" s="163" t="str">
        <f t="shared" si="4217"/>
        <v>1</v>
      </c>
      <c r="KY172" s="164" t="str">
        <f t="shared" si="292"/>
        <v/>
      </c>
      <c r="KZ172" s="165">
        <f t="shared" si="293"/>
        <v>0</v>
      </c>
      <c r="LA172" s="166"/>
      <c r="LB172" s="166"/>
      <c r="LC172" s="166"/>
      <c r="LD172" s="168"/>
      <c r="LE172" s="168"/>
      <c r="LF172" s="170" t="str">
        <f t="shared" si="294"/>
        <v>0</v>
      </c>
      <c r="LG172" s="170">
        <f t="shared" si="4218"/>
        <v>0</v>
      </c>
      <c r="LH172" s="168">
        <f t="shared" si="4219"/>
        <v>0</v>
      </c>
      <c r="LI172" s="168">
        <f t="shared" si="4220"/>
        <v>0</v>
      </c>
      <c r="LJ172" s="168">
        <f t="shared" si="4221"/>
        <v>0</v>
      </c>
      <c r="LK172" s="168">
        <f t="shared" si="4222"/>
        <v>0</v>
      </c>
      <c r="LL172" s="172"/>
      <c r="LM172" s="172"/>
      <c r="LN172" s="168" t="str">
        <f t="shared" si="4223"/>
        <v>#REF!</v>
      </c>
      <c r="LO172" s="168" t="str">
        <f t="shared" si="4224"/>
        <v>#REF!</v>
      </c>
      <c r="LP172" s="168" t="str">
        <f t="shared" si="4225"/>
        <v>#REF!</v>
      </c>
      <c r="LQ172" s="168" t="str">
        <f t="shared" si="4226"/>
        <v>#REF!</v>
      </c>
    </row>
    <row r="173" ht="15.75" customHeight="1">
      <c r="A173" s="151">
        <v>46273.0</v>
      </c>
      <c r="B173" s="152" t="s">
        <v>33</v>
      </c>
      <c r="C173" s="153">
        <f t="shared" si="99"/>
        <v>0</v>
      </c>
      <c r="D173" s="154">
        <f t="shared" ref="D173:E173" si="4327">D172</f>
        <v>1</v>
      </c>
      <c r="E173" s="173">
        <f t="shared" si="4327"/>
        <v>1164</v>
      </c>
      <c r="F173" s="156" t="str">
        <f t="shared" si="4328"/>
        <v>1</v>
      </c>
      <c r="G173" s="157">
        <f t="shared" si="102"/>
        <v>1</v>
      </c>
      <c r="H173" s="158">
        <f t="shared" si="103"/>
        <v>0</v>
      </c>
      <c r="I173" s="159"/>
      <c r="J173" s="159"/>
      <c r="K173" s="159"/>
      <c r="L173" s="78"/>
      <c r="M173" s="79"/>
      <c r="N173" s="77" t="str">
        <f t="shared" si="104"/>
        <v>0</v>
      </c>
      <c r="O173" s="81">
        <f t="shared" si="4085"/>
        <v>0</v>
      </c>
      <c r="P173" s="160">
        <f t="shared" si="4086"/>
        <v>0</v>
      </c>
      <c r="Q173" s="160">
        <f t="shared" si="4087"/>
        <v>0</v>
      </c>
      <c r="R173" s="160">
        <f t="shared" si="4088"/>
        <v>0</v>
      </c>
      <c r="S173" s="160">
        <f t="shared" si="4089"/>
        <v>0</v>
      </c>
      <c r="T173" s="161">
        <f t="shared" ref="T173:U173" si="4329">T172</f>
        <v>2</v>
      </c>
      <c r="U173" s="175">
        <f t="shared" si="4329"/>
        <v>1165</v>
      </c>
      <c r="V173" s="163" t="str">
        <f t="shared" si="4091"/>
        <v>1</v>
      </c>
      <c r="W173" s="164">
        <f t="shared" si="112"/>
        <v>1</v>
      </c>
      <c r="X173" s="165">
        <f t="shared" si="113"/>
        <v>0</v>
      </c>
      <c r="Y173" s="166"/>
      <c r="Z173" s="166"/>
      <c r="AA173" s="166"/>
      <c r="AB173" s="84"/>
      <c r="AC173" s="85"/>
      <c r="AD173" s="83" t="str">
        <f t="shared" si="114"/>
        <v>0</v>
      </c>
      <c r="AE173" s="167">
        <f t="shared" si="4092"/>
        <v>0</v>
      </c>
      <c r="AF173" s="168">
        <f t="shared" si="4093"/>
        <v>0</v>
      </c>
      <c r="AG173" s="168">
        <f t="shared" si="4094"/>
        <v>0</v>
      </c>
      <c r="AH173" s="168">
        <f t="shared" si="4095"/>
        <v>0</v>
      </c>
      <c r="AI173" s="168">
        <f t="shared" si="4096"/>
        <v>0</v>
      </c>
      <c r="AJ173" s="154">
        <f t="shared" ref="AJ173:AK173" si="4330">AJ172</f>
        <v>3</v>
      </c>
      <c r="AK173" s="173">
        <f t="shared" si="4330"/>
        <v>1166</v>
      </c>
      <c r="AL173" s="156" t="str">
        <f t="shared" si="4098"/>
        <v>1</v>
      </c>
      <c r="AM173" s="157">
        <f t="shared" si="122"/>
        <v>2</v>
      </c>
      <c r="AN173" s="158">
        <f t="shared" si="123"/>
        <v>0</v>
      </c>
      <c r="AO173" s="159"/>
      <c r="AP173" s="159"/>
      <c r="AQ173" s="159"/>
      <c r="AR173" s="78"/>
      <c r="AS173" s="79"/>
      <c r="AT173" s="77" t="str">
        <f t="shared" si="124"/>
        <v>0</v>
      </c>
      <c r="AU173" s="81">
        <f t="shared" si="4099"/>
        <v>0</v>
      </c>
      <c r="AV173" s="160">
        <f t="shared" si="4100"/>
        <v>0</v>
      </c>
      <c r="AW173" s="160">
        <f t="shared" si="4101"/>
        <v>0</v>
      </c>
      <c r="AX173" s="160">
        <f t="shared" si="4102"/>
        <v>0</v>
      </c>
      <c r="AY173" s="160">
        <f t="shared" si="4103"/>
        <v>0</v>
      </c>
      <c r="AZ173" s="161">
        <f t="shared" ref="AZ173:BA173" si="4331">AZ172</f>
        <v>4</v>
      </c>
      <c r="BA173" s="175">
        <f t="shared" si="4331"/>
        <v>1167</v>
      </c>
      <c r="BB173" s="163" t="str">
        <f t="shared" si="4105"/>
        <v>1</v>
      </c>
      <c r="BC173" s="164">
        <f t="shared" si="132"/>
        <v>4</v>
      </c>
      <c r="BD173" s="165">
        <f t="shared" si="133"/>
        <v>0</v>
      </c>
      <c r="BE173" s="166"/>
      <c r="BF173" s="166"/>
      <c r="BG173" s="166"/>
      <c r="BH173" s="84"/>
      <c r="BI173" s="85"/>
      <c r="BJ173" s="83" t="str">
        <f t="shared" si="134"/>
        <v>0</v>
      </c>
      <c r="BK173" s="167">
        <f t="shared" si="4106"/>
        <v>0</v>
      </c>
      <c r="BL173" s="168">
        <f t="shared" si="4107"/>
        <v>0</v>
      </c>
      <c r="BM173" s="168">
        <f t="shared" si="4108"/>
        <v>0</v>
      </c>
      <c r="BN173" s="168">
        <f t="shared" si="4109"/>
        <v>0</v>
      </c>
      <c r="BO173" s="168">
        <f t="shared" si="4110"/>
        <v>0</v>
      </c>
      <c r="BP173" s="154">
        <f t="shared" ref="BP173:BQ173" si="4332">BP172</f>
        <v>5</v>
      </c>
      <c r="BQ173" s="173">
        <f t="shared" si="4332"/>
        <v>1168</v>
      </c>
      <c r="BR173" s="156" t="str">
        <f t="shared" si="4112"/>
        <v>1</v>
      </c>
      <c r="BS173" s="157">
        <f t="shared" si="142"/>
        <v>4</v>
      </c>
      <c r="BT173" s="158">
        <f t="shared" si="143"/>
        <v>0</v>
      </c>
      <c r="BU173" s="159"/>
      <c r="BV173" s="159"/>
      <c r="BW173" s="159"/>
      <c r="BX173" s="78"/>
      <c r="BY173" s="79"/>
      <c r="BZ173" s="77" t="str">
        <f t="shared" si="144"/>
        <v>0</v>
      </c>
      <c r="CA173" s="81">
        <f t="shared" si="4113"/>
        <v>0</v>
      </c>
      <c r="CB173" s="160">
        <f t="shared" si="4114"/>
        <v>0</v>
      </c>
      <c r="CC173" s="160">
        <f t="shared" si="4115"/>
        <v>0</v>
      </c>
      <c r="CD173" s="160">
        <f t="shared" si="4116"/>
        <v>0</v>
      </c>
      <c r="CE173" s="160">
        <f t="shared" si="4117"/>
        <v>0</v>
      </c>
      <c r="CF173" s="161">
        <f t="shared" ref="CF173:CG173" si="4333">CF172</f>
        <v>6</v>
      </c>
      <c r="CG173" s="175">
        <f t="shared" si="4333"/>
        <v>1169</v>
      </c>
      <c r="CH173" s="163" t="str">
        <f t="shared" si="4119"/>
        <v>1</v>
      </c>
      <c r="CI173" s="164">
        <f t="shared" si="152"/>
        <v>2</v>
      </c>
      <c r="CJ173" s="165">
        <f t="shared" si="153"/>
        <v>0</v>
      </c>
      <c r="CK173" s="166"/>
      <c r="CL173" s="166"/>
      <c r="CM173" s="166"/>
      <c r="CN173" s="84"/>
      <c r="CO173" s="85"/>
      <c r="CP173" s="83" t="str">
        <f t="shared" si="154"/>
        <v>0</v>
      </c>
      <c r="CQ173" s="167">
        <f t="shared" si="4120"/>
        <v>0</v>
      </c>
      <c r="CR173" s="168">
        <f t="shared" si="4121"/>
        <v>0</v>
      </c>
      <c r="CS173" s="168">
        <f t="shared" si="4122"/>
        <v>0</v>
      </c>
      <c r="CT173" s="168">
        <f t="shared" si="4123"/>
        <v>0</v>
      </c>
      <c r="CU173" s="168">
        <f t="shared" si="4124"/>
        <v>0</v>
      </c>
      <c r="CV173" s="154">
        <f t="shared" ref="CV173:CW173" si="4334">CV172</f>
        <v>7</v>
      </c>
      <c r="CW173" s="173">
        <f t="shared" si="4334"/>
        <v>1170</v>
      </c>
      <c r="CX173" s="156" t="str">
        <f t="shared" si="4126"/>
        <v>1</v>
      </c>
      <c r="CY173" s="157">
        <f t="shared" si="162"/>
        <v>2</v>
      </c>
      <c r="CZ173" s="158">
        <f t="shared" si="163"/>
        <v>0</v>
      </c>
      <c r="DA173" s="159"/>
      <c r="DB173" s="159"/>
      <c r="DC173" s="159"/>
      <c r="DD173" s="78"/>
      <c r="DE173" s="79"/>
      <c r="DF173" s="77" t="str">
        <f t="shared" si="164"/>
        <v>0</v>
      </c>
      <c r="DG173" s="81">
        <f t="shared" si="4127"/>
        <v>0</v>
      </c>
      <c r="DH173" s="160">
        <f t="shared" si="4128"/>
        <v>0</v>
      </c>
      <c r="DI173" s="160">
        <f t="shared" si="4129"/>
        <v>0</v>
      </c>
      <c r="DJ173" s="160">
        <f t="shared" si="4130"/>
        <v>0</v>
      </c>
      <c r="DK173" s="160">
        <f t="shared" si="4131"/>
        <v>0</v>
      </c>
      <c r="DL173" s="161">
        <f t="shared" ref="DL173:DM173" si="4335">DL172</f>
        <v>8</v>
      </c>
      <c r="DM173" s="175">
        <f t="shared" si="4335"/>
        <v>1171</v>
      </c>
      <c r="DN173" s="163" t="str">
        <f t="shared" si="4133"/>
        <v>1</v>
      </c>
      <c r="DO173" s="164">
        <f t="shared" si="172"/>
        <v>2</v>
      </c>
      <c r="DP173" s="165">
        <f t="shared" si="173"/>
        <v>0</v>
      </c>
      <c r="DQ173" s="166"/>
      <c r="DR173" s="166"/>
      <c r="DS173" s="166"/>
      <c r="DT173" s="84"/>
      <c r="DU173" s="85"/>
      <c r="DV173" s="83" t="str">
        <f t="shared" si="174"/>
        <v>0</v>
      </c>
      <c r="DW173" s="167">
        <f t="shared" si="4134"/>
        <v>0</v>
      </c>
      <c r="DX173" s="168">
        <f t="shared" si="4135"/>
        <v>0</v>
      </c>
      <c r="DY173" s="168">
        <f t="shared" si="4136"/>
        <v>0</v>
      </c>
      <c r="DZ173" s="168">
        <f t="shared" si="4137"/>
        <v>0</v>
      </c>
      <c r="EA173" s="168">
        <f t="shared" si="4138"/>
        <v>0</v>
      </c>
      <c r="EB173" s="154">
        <f t="shared" ref="EB173:EC173" si="4336">EB172</f>
        <v>9</v>
      </c>
      <c r="EC173" s="173">
        <f t="shared" si="4336"/>
        <v>1172</v>
      </c>
      <c r="ED173" s="156" t="str">
        <f t="shared" si="4140"/>
        <v>1</v>
      </c>
      <c r="EE173" s="157">
        <f t="shared" si="182"/>
        <v>5</v>
      </c>
      <c r="EF173" s="169">
        <f t="shared" si="183"/>
        <v>0</v>
      </c>
      <c r="EG173" s="159"/>
      <c r="EH173" s="159"/>
      <c r="EI173" s="159"/>
      <c r="EJ173" s="78"/>
      <c r="EK173" s="79"/>
      <c r="EL173" s="77" t="str">
        <f t="shared" si="184"/>
        <v>0</v>
      </c>
      <c r="EM173" s="81">
        <f t="shared" si="4141"/>
        <v>0</v>
      </c>
      <c r="EN173" s="160">
        <f t="shared" si="4142"/>
        <v>0</v>
      </c>
      <c r="EO173" s="160">
        <f t="shared" si="4143"/>
        <v>0</v>
      </c>
      <c r="EP173" s="160">
        <f t="shared" si="4144"/>
        <v>0</v>
      </c>
      <c r="EQ173" s="160">
        <f t="shared" si="4145"/>
        <v>0</v>
      </c>
      <c r="ER173" s="161">
        <f t="shared" ref="ER173:ES173" si="4337">ER172</f>
        <v>10</v>
      </c>
      <c r="ES173" s="175">
        <f t="shared" si="4337"/>
        <v>1173</v>
      </c>
      <c r="ET173" s="163" t="str">
        <f t="shared" si="4147"/>
        <v>1</v>
      </c>
      <c r="EU173" s="164">
        <f t="shared" si="192"/>
        <v>19</v>
      </c>
      <c r="EV173" s="165">
        <f t="shared" si="193"/>
        <v>0</v>
      </c>
      <c r="EW173" s="166"/>
      <c r="EX173" s="166"/>
      <c r="EY173" s="166"/>
      <c r="EZ173" s="84"/>
      <c r="FA173" s="85"/>
      <c r="FB173" s="83" t="str">
        <f t="shared" si="194"/>
        <v>0</v>
      </c>
      <c r="FC173" s="167">
        <f t="shared" si="4148"/>
        <v>0</v>
      </c>
      <c r="FD173" s="168">
        <f t="shared" si="4149"/>
        <v>0</v>
      </c>
      <c r="FE173" s="168">
        <f t="shared" si="4150"/>
        <v>0</v>
      </c>
      <c r="FF173" s="168">
        <f t="shared" si="4151"/>
        <v>0</v>
      </c>
      <c r="FG173" s="168">
        <f t="shared" si="4152"/>
        <v>0</v>
      </c>
      <c r="FH173" s="154">
        <f t="shared" ref="FH173:FI173" si="4338">FH172</f>
        <v>11</v>
      </c>
      <c r="FI173" s="173">
        <f t="shared" si="4338"/>
        <v>1174</v>
      </c>
      <c r="FJ173" s="156" t="str">
        <f t="shared" si="4154"/>
        <v>1</v>
      </c>
      <c r="FK173" s="157">
        <f t="shared" si="202"/>
        <v>4</v>
      </c>
      <c r="FL173" s="158">
        <f t="shared" si="203"/>
        <v>0</v>
      </c>
      <c r="FM173" s="159"/>
      <c r="FN173" s="159"/>
      <c r="FO173" s="159"/>
      <c r="FP173" s="78"/>
      <c r="FQ173" s="79"/>
      <c r="FR173" s="77" t="str">
        <f t="shared" si="204"/>
        <v>0</v>
      </c>
      <c r="FS173" s="81">
        <f t="shared" si="4155"/>
        <v>0</v>
      </c>
      <c r="FT173" s="160">
        <f t="shared" si="4156"/>
        <v>0</v>
      </c>
      <c r="FU173" s="160">
        <f t="shared" si="4157"/>
        <v>0</v>
      </c>
      <c r="FV173" s="160">
        <f t="shared" si="4158"/>
        <v>0</v>
      </c>
      <c r="FW173" s="160">
        <f t="shared" si="4159"/>
        <v>0</v>
      </c>
      <c r="FX173" s="161">
        <f t="shared" ref="FX173:FY173" si="4339">FX172</f>
        <v>12</v>
      </c>
      <c r="FY173" s="175">
        <f t="shared" si="4339"/>
        <v>1175</v>
      </c>
      <c r="FZ173" s="163" t="str">
        <f t="shared" si="4161"/>
        <v>1</v>
      </c>
      <c r="GA173" s="164">
        <f t="shared" si="212"/>
        <v>2</v>
      </c>
      <c r="GB173" s="165">
        <f t="shared" si="213"/>
        <v>0</v>
      </c>
      <c r="GC173" s="166"/>
      <c r="GD173" s="166"/>
      <c r="GE173" s="166"/>
      <c r="GF173" s="84"/>
      <c r="GG173" s="85"/>
      <c r="GH173" s="83" t="str">
        <f t="shared" si="214"/>
        <v>0</v>
      </c>
      <c r="GI173" s="167">
        <f t="shared" si="4162"/>
        <v>0</v>
      </c>
      <c r="GJ173" s="168">
        <f t="shared" si="4163"/>
        <v>0</v>
      </c>
      <c r="GK173" s="168">
        <f t="shared" si="4164"/>
        <v>0</v>
      </c>
      <c r="GL173" s="168">
        <f t="shared" si="4165"/>
        <v>0</v>
      </c>
      <c r="GM173" s="168">
        <f t="shared" si="4166"/>
        <v>0</v>
      </c>
      <c r="GN173" s="154">
        <f t="shared" ref="GN173:GO173" si="4340">GN172</f>
        <v>13</v>
      </c>
      <c r="GO173" s="173">
        <f t="shared" si="4340"/>
        <v>1176</v>
      </c>
      <c r="GP173" s="156" t="str">
        <f t="shared" si="4168"/>
        <v>1</v>
      </c>
      <c r="GQ173" s="157">
        <f t="shared" si="222"/>
        <v>3</v>
      </c>
      <c r="GR173" s="158">
        <f t="shared" si="223"/>
        <v>0</v>
      </c>
      <c r="GS173" s="159"/>
      <c r="GT173" s="159"/>
      <c r="GU173" s="159"/>
      <c r="GV173" s="78"/>
      <c r="GW173" s="79"/>
      <c r="GX173" s="77" t="str">
        <f t="shared" si="224"/>
        <v>0</v>
      </c>
      <c r="GY173" s="81">
        <f t="shared" si="4169"/>
        <v>0</v>
      </c>
      <c r="GZ173" s="160">
        <f t="shared" si="4170"/>
        <v>0</v>
      </c>
      <c r="HA173" s="160">
        <f t="shared" si="4171"/>
        <v>0</v>
      </c>
      <c r="HB173" s="160">
        <f t="shared" si="4172"/>
        <v>0</v>
      </c>
      <c r="HC173" s="160">
        <f t="shared" si="4173"/>
        <v>0</v>
      </c>
      <c r="HD173" s="161">
        <f t="shared" ref="HD173:HE173" si="4341">HD172</f>
        <v>14</v>
      </c>
      <c r="HE173" s="175">
        <f t="shared" si="4341"/>
        <v>1177</v>
      </c>
      <c r="HF173" s="163" t="str">
        <f t="shared" si="4175"/>
        <v>1</v>
      </c>
      <c r="HG173" s="164">
        <f t="shared" si="232"/>
        <v>5</v>
      </c>
      <c r="HH173" s="165">
        <f t="shared" si="233"/>
        <v>0</v>
      </c>
      <c r="HI173" s="166"/>
      <c r="HJ173" s="166"/>
      <c r="HK173" s="166"/>
      <c r="HL173" s="84"/>
      <c r="HM173" s="85"/>
      <c r="HN173" s="83" t="str">
        <f t="shared" si="234"/>
        <v>0</v>
      </c>
      <c r="HO173" s="167">
        <f t="shared" si="4176"/>
        <v>0</v>
      </c>
      <c r="HP173" s="168">
        <f t="shared" si="4177"/>
        <v>0</v>
      </c>
      <c r="HQ173" s="168">
        <f t="shared" si="4178"/>
        <v>0</v>
      </c>
      <c r="HR173" s="168">
        <f t="shared" si="4179"/>
        <v>0</v>
      </c>
      <c r="HS173" s="168">
        <f t="shared" si="4180"/>
        <v>0</v>
      </c>
      <c r="HT173" s="154">
        <f t="shared" ref="HT173:HU173" si="4342">HT172</f>
        <v>15</v>
      </c>
      <c r="HU173" s="173">
        <f t="shared" si="4342"/>
        <v>1178</v>
      </c>
      <c r="HV173" s="156" t="str">
        <f t="shared" si="4182"/>
        <v>1</v>
      </c>
      <c r="HW173" s="157" t="str">
        <f t="shared" si="242"/>
        <v/>
      </c>
      <c r="HX173" s="169">
        <f t="shared" si="243"/>
        <v>0</v>
      </c>
      <c r="HY173" s="159"/>
      <c r="HZ173" s="159"/>
      <c r="IA173" s="159"/>
      <c r="IB173" s="160"/>
      <c r="IC173" s="160"/>
      <c r="ID173" s="160" t="str">
        <f t="shared" si="244"/>
        <v>0</v>
      </c>
      <c r="IE173" s="160">
        <f t="shared" si="4183"/>
        <v>0</v>
      </c>
      <c r="IF173" s="160">
        <f t="shared" si="4184"/>
        <v>0</v>
      </c>
      <c r="IG173" s="160">
        <f t="shared" si="4185"/>
        <v>0</v>
      </c>
      <c r="IH173" s="160">
        <f t="shared" si="4186"/>
        <v>0</v>
      </c>
      <c r="II173" s="160">
        <f t="shared" si="4187"/>
        <v>0</v>
      </c>
      <c r="IJ173" s="161">
        <f t="shared" ref="IJ173:IK173" si="4343">IJ172</f>
        <v>16</v>
      </c>
      <c r="IK173" s="175">
        <f t="shared" si="4343"/>
        <v>1179</v>
      </c>
      <c r="IL173" s="163" t="str">
        <f t="shared" si="4189"/>
        <v>1</v>
      </c>
      <c r="IM173" s="164" t="str">
        <f t="shared" si="252"/>
        <v/>
      </c>
      <c r="IN173" s="165">
        <f t="shared" si="253"/>
        <v>0</v>
      </c>
      <c r="IO173" s="166"/>
      <c r="IP173" s="166"/>
      <c r="IQ173" s="166"/>
      <c r="IR173" s="168"/>
      <c r="IS173" s="168"/>
      <c r="IT173" s="170" t="str">
        <f t="shared" si="254"/>
        <v>0</v>
      </c>
      <c r="IU173" s="170">
        <f t="shared" si="4190"/>
        <v>0</v>
      </c>
      <c r="IV173" s="168">
        <f t="shared" si="4191"/>
        <v>0</v>
      </c>
      <c r="IW173" s="168">
        <f t="shared" si="4192"/>
        <v>0</v>
      </c>
      <c r="IX173" s="168">
        <f t="shared" si="4193"/>
        <v>0</v>
      </c>
      <c r="IY173" s="168">
        <f t="shared" si="4194"/>
        <v>0</v>
      </c>
      <c r="IZ173" s="154">
        <f t="shared" ref="IZ173:JA173" si="4344">IZ172</f>
        <v>17</v>
      </c>
      <c r="JA173" s="173">
        <f t="shared" si="4344"/>
        <v>1180</v>
      </c>
      <c r="JB173" s="156" t="str">
        <f t="shared" si="4196"/>
        <v>1</v>
      </c>
      <c r="JC173" s="157" t="str">
        <f t="shared" si="262"/>
        <v/>
      </c>
      <c r="JD173" s="158">
        <f t="shared" si="263"/>
        <v>0</v>
      </c>
      <c r="JE173" s="159"/>
      <c r="JF173" s="159"/>
      <c r="JG173" s="159"/>
      <c r="JH173" s="160"/>
      <c r="JI173" s="160"/>
      <c r="JJ173" s="171" t="str">
        <f t="shared" si="264"/>
        <v>0</v>
      </c>
      <c r="JK173" s="171">
        <f t="shared" si="4197"/>
        <v>0</v>
      </c>
      <c r="JL173" s="160">
        <f t="shared" si="4198"/>
        <v>0</v>
      </c>
      <c r="JM173" s="160">
        <f t="shared" si="4199"/>
        <v>0</v>
      </c>
      <c r="JN173" s="160">
        <f t="shared" si="4200"/>
        <v>0</v>
      </c>
      <c r="JO173" s="160">
        <f t="shared" si="4201"/>
        <v>0</v>
      </c>
      <c r="JP173" s="161">
        <f t="shared" ref="JP173:JQ173" si="4345">JP172</f>
        <v>18</v>
      </c>
      <c r="JQ173" s="175">
        <f t="shared" si="4345"/>
        <v>1181</v>
      </c>
      <c r="JR173" s="163" t="str">
        <f t="shared" si="4203"/>
        <v>1</v>
      </c>
      <c r="JS173" s="164" t="str">
        <f t="shared" si="272"/>
        <v/>
      </c>
      <c r="JT173" s="165">
        <f t="shared" si="273"/>
        <v>0</v>
      </c>
      <c r="JU173" s="166"/>
      <c r="JV173" s="166"/>
      <c r="JW173" s="166"/>
      <c r="JX173" s="168"/>
      <c r="JY173" s="168"/>
      <c r="JZ173" s="170" t="str">
        <f t="shared" si="274"/>
        <v>0</v>
      </c>
      <c r="KA173" s="170">
        <f t="shared" si="4204"/>
        <v>0</v>
      </c>
      <c r="KB173" s="168">
        <f t="shared" si="4205"/>
        <v>0</v>
      </c>
      <c r="KC173" s="168">
        <f t="shared" si="4206"/>
        <v>0</v>
      </c>
      <c r="KD173" s="168">
        <f t="shared" si="4207"/>
        <v>0</v>
      </c>
      <c r="KE173" s="168">
        <f t="shared" si="4208"/>
        <v>0</v>
      </c>
      <c r="KF173" s="154">
        <f t="shared" ref="KF173:KG173" si="4346">KF172</f>
        <v>19</v>
      </c>
      <c r="KG173" s="173">
        <f t="shared" si="4346"/>
        <v>1182</v>
      </c>
      <c r="KH173" s="156" t="str">
        <f t="shared" si="4210"/>
        <v>1</v>
      </c>
      <c r="KI173" s="157" t="str">
        <f t="shared" si="282"/>
        <v/>
      </c>
      <c r="KJ173" s="158">
        <f t="shared" si="283"/>
        <v>0</v>
      </c>
      <c r="KK173" s="159"/>
      <c r="KL173" s="159"/>
      <c r="KM173" s="159"/>
      <c r="KN173" s="160"/>
      <c r="KO173" s="160"/>
      <c r="KP173" s="171" t="str">
        <f t="shared" si="284"/>
        <v>0</v>
      </c>
      <c r="KQ173" s="171">
        <f t="shared" si="4211"/>
        <v>0</v>
      </c>
      <c r="KR173" s="160">
        <f t="shared" si="4212"/>
        <v>0</v>
      </c>
      <c r="KS173" s="160">
        <f t="shared" si="4213"/>
        <v>0</v>
      </c>
      <c r="KT173" s="160">
        <f t="shared" si="4214"/>
        <v>0</v>
      </c>
      <c r="KU173" s="160">
        <f t="shared" si="4215"/>
        <v>0</v>
      </c>
      <c r="KV173" s="161">
        <f t="shared" ref="KV173:KW173" si="4347">KV172</f>
        <v>20</v>
      </c>
      <c r="KW173" s="175">
        <f t="shared" si="4347"/>
        <v>1183</v>
      </c>
      <c r="KX173" s="163" t="str">
        <f t="shared" si="4217"/>
        <v>1</v>
      </c>
      <c r="KY173" s="164" t="str">
        <f t="shared" si="292"/>
        <v/>
      </c>
      <c r="KZ173" s="165">
        <f t="shared" si="293"/>
        <v>0</v>
      </c>
      <c r="LA173" s="166"/>
      <c r="LB173" s="166"/>
      <c r="LC173" s="166"/>
      <c r="LD173" s="168"/>
      <c r="LE173" s="168"/>
      <c r="LF173" s="170" t="str">
        <f t="shared" si="294"/>
        <v>0</v>
      </c>
      <c r="LG173" s="170">
        <f t="shared" si="4218"/>
        <v>0</v>
      </c>
      <c r="LH173" s="168">
        <f t="shared" si="4219"/>
        <v>0</v>
      </c>
      <c r="LI173" s="168">
        <f t="shared" si="4220"/>
        <v>0</v>
      </c>
      <c r="LJ173" s="168">
        <f t="shared" si="4221"/>
        <v>0</v>
      </c>
      <c r="LK173" s="168">
        <f t="shared" si="4222"/>
        <v>0</v>
      </c>
      <c r="LL173" s="172"/>
      <c r="LM173" s="172"/>
      <c r="LN173" s="168" t="str">
        <f t="shared" si="4223"/>
        <v>#REF!</v>
      </c>
      <c r="LO173" s="168" t="str">
        <f t="shared" si="4224"/>
        <v>#REF!</v>
      </c>
      <c r="LP173" s="168" t="str">
        <f t="shared" si="4225"/>
        <v>#REF!</v>
      </c>
      <c r="LQ173" s="168" t="str">
        <f t="shared" si="4226"/>
        <v>#REF!</v>
      </c>
    </row>
    <row r="174" ht="15.75" customHeight="1">
      <c r="A174" s="151">
        <v>46274.0</v>
      </c>
      <c r="B174" s="152" t="s">
        <v>27</v>
      </c>
      <c r="C174" s="153">
        <f t="shared" si="99"/>
        <v>0</v>
      </c>
      <c r="D174" s="154">
        <f t="shared" ref="D174:E174" si="4348">D173</f>
        <v>1</v>
      </c>
      <c r="E174" s="173">
        <f t="shared" si="4348"/>
        <v>1164</v>
      </c>
      <c r="F174" s="156" t="str">
        <f t="shared" si="4328"/>
        <v>1</v>
      </c>
      <c r="G174" s="157">
        <f t="shared" si="102"/>
        <v>1</v>
      </c>
      <c r="H174" s="158">
        <f t="shared" si="103"/>
        <v>0</v>
      </c>
      <c r="I174" s="159"/>
      <c r="J174" s="159"/>
      <c r="K174" s="159"/>
      <c r="L174" s="78"/>
      <c r="M174" s="79"/>
      <c r="N174" s="77" t="str">
        <f t="shared" si="104"/>
        <v>0</v>
      </c>
      <c r="O174" s="81">
        <f t="shared" si="4085"/>
        <v>0</v>
      </c>
      <c r="P174" s="160">
        <f t="shared" si="4086"/>
        <v>0</v>
      </c>
      <c r="Q174" s="160">
        <f t="shared" si="4087"/>
        <v>0</v>
      </c>
      <c r="R174" s="160">
        <f t="shared" si="4088"/>
        <v>0</v>
      </c>
      <c r="S174" s="160">
        <f t="shared" si="4089"/>
        <v>0</v>
      </c>
      <c r="T174" s="161">
        <f t="shared" ref="T174:U174" si="4349">T173</f>
        <v>2</v>
      </c>
      <c r="U174" s="175">
        <f t="shared" si="4349"/>
        <v>1165</v>
      </c>
      <c r="V174" s="163" t="str">
        <f t="shared" si="4091"/>
        <v>1</v>
      </c>
      <c r="W174" s="164">
        <f t="shared" si="112"/>
        <v>1</v>
      </c>
      <c r="X174" s="165">
        <f t="shared" si="113"/>
        <v>0</v>
      </c>
      <c r="Y174" s="166"/>
      <c r="Z174" s="166"/>
      <c r="AA174" s="166"/>
      <c r="AB174" s="84"/>
      <c r="AC174" s="85"/>
      <c r="AD174" s="83" t="str">
        <f t="shared" si="114"/>
        <v>0</v>
      </c>
      <c r="AE174" s="167">
        <f t="shared" si="4092"/>
        <v>0</v>
      </c>
      <c r="AF174" s="168">
        <f t="shared" si="4093"/>
        <v>0</v>
      </c>
      <c r="AG174" s="168">
        <f t="shared" si="4094"/>
        <v>0</v>
      </c>
      <c r="AH174" s="168">
        <f t="shared" si="4095"/>
        <v>0</v>
      </c>
      <c r="AI174" s="168">
        <f t="shared" si="4096"/>
        <v>0</v>
      </c>
      <c r="AJ174" s="154">
        <f t="shared" ref="AJ174:AK174" si="4350">AJ173</f>
        <v>3</v>
      </c>
      <c r="AK174" s="173">
        <f t="shared" si="4350"/>
        <v>1166</v>
      </c>
      <c r="AL174" s="156" t="str">
        <f t="shared" si="4098"/>
        <v>1</v>
      </c>
      <c r="AM174" s="157">
        <f t="shared" si="122"/>
        <v>2</v>
      </c>
      <c r="AN174" s="158">
        <f t="shared" si="123"/>
        <v>0</v>
      </c>
      <c r="AO174" s="159"/>
      <c r="AP174" s="159"/>
      <c r="AQ174" s="159"/>
      <c r="AR174" s="78"/>
      <c r="AS174" s="79"/>
      <c r="AT174" s="77" t="str">
        <f t="shared" si="124"/>
        <v>0</v>
      </c>
      <c r="AU174" s="81">
        <f t="shared" si="4099"/>
        <v>0</v>
      </c>
      <c r="AV174" s="160">
        <f t="shared" si="4100"/>
        <v>0</v>
      </c>
      <c r="AW174" s="160">
        <f t="shared" si="4101"/>
        <v>0</v>
      </c>
      <c r="AX174" s="160">
        <f t="shared" si="4102"/>
        <v>0</v>
      </c>
      <c r="AY174" s="160">
        <f t="shared" si="4103"/>
        <v>0</v>
      </c>
      <c r="AZ174" s="161">
        <f t="shared" ref="AZ174:BA174" si="4351">AZ173</f>
        <v>4</v>
      </c>
      <c r="BA174" s="175">
        <f t="shared" si="4351"/>
        <v>1167</v>
      </c>
      <c r="BB174" s="163" t="str">
        <f t="shared" si="4105"/>
        <v>1</v>
      </c>
      <c r="BC174" s="164">
        <f t="shared" si="132"/>
        <v>4</v>
      </c>
      <c r="BD174" s="165">
        <f t="shared" si="133"/>
        <v>0</v>
      </c>
      <c r="BE174" s="166"/>
      <c r="BF174" s="166"/>
      <c r="BG174" s="166"/>
      <c r="BH174" s="84"/>
      <c r="BI174" s="85"/>
      <c r="BJ174" s="83" t="str">
        <f t="shared" si="134"/>
        <v>0</v>
      </c>
      <c r="BK174" s="167">
        <f t="shared" si="4106"/>
        <v>0</v>
      </c>
      <c r="BL174" s="168">
        <f t="shared" si="4107"/>
        <v>0</v>
      </c>
      <c r="BM174" s="168">
        <f t="shared" si="4108"/>
        <v>0</v>
      </c>
      <c r="BN174" s="168">
        <f t="shared" si="4109"/>
        <v>0</v>
      </c>
      <c r="BO174" s="168">
        <f t="shared" si="4110"/>
        <v>0</v>
      </c>
      <c r="BP174" s="154">
        <f t="shared" ref="BP174:BQ174" si="4352">BP173</f>
        <v>5</v>
      </c>
      <c r="BQ174" s="173">
        <f t="shared" si="4352"/>
        <v>1168</v>
      </c>
      <c r="BR174" s="156" t="str">
        <f t="shared" si="4112"/>
        <v>1</v>
      </c>
      <c r="BS174" s="157">
        <f t="shared" si="142"/>
        <v>4</v>
      </c>
      <c r="BT174" s="158">
        <f t="shared" si="143"/>
        <v>0</v>
      </c>
      <c r="BU174" s="159"/>
      <c r="BV174" s="159"/>
      <c r="BW174" s="159"/>
      <c r="BX174" s="78"/>
      <c r="BY174" s="79"/>
      <c r="BZ174" s="77" t="str">
        <f t="shared" si="144"/>
        <v>0</v>
      </c>
      <c r="CA174" s="81">
        <f t="shared" si="4113"/>
        <v>0</v>
      </c>
      <c r="CB174" s="160">
        <f t="shared" si="4114"/>
        <v>0</v>
      </c>
      <c r="CC174" s="160">
        <f t="shared" si="4115"/>
        <v>0</v>
      </c>
      <c r="CD174" s="160">
        <f t="shared" si="4116"/>
        <v>0</v>
      </c>
      <c r="CE174" s="160">
        <f t="shared" si="4117"/>
        <v>0</v>
      </c>
      <c r="CF174" s="161">
        <f t="shared" ref="CF174:CG174" si="4353">CF173</f>
        <v>6</v>
      </c>
      <c r="CG174" s="175">
        <f t="shared" si="4353"/>
        <v>1169</v>
      </c>
      <c r="CH174" s="163" t="str">
        <f t="shared" si="4119"/>
        <v>1</v>
      </c>
      <c r="CI174" s="164">
        <f t="shared" si="152"/>
        <v>2</v>
      </c>
      <c r="CJ174" s="165">
        <f t="shared" si="153"/>
        <v>0</v>
      </c>
      <c r="CK174" s="166"/>
      <c r="CL174" s="166"/>
      <c r="CM174" s="166"/>
      <c r="CN174" s="84"/>
      <c r="CO174" s="85"/>
      <c r="CP174" s="83" t="str">
        <f t="shared" si="154"/>
        <v>0</v>
      </c>
      <c r="CQ174" s="167">
        <f t="shared" si="4120"/>
        <v>0</v>
      </c>
      <c r="CR174" s="168">
        <f t="shared" si="4121"/>
        <v>0</v>
      </c>
      <c r="CS174" s="168">
        <f t="shared" si="4122"/>
        <v>0</v>
      </c>
      <c r="CT174" s="168">
        <f t="shared" si="4123"/>
        <v>0</v>
      </c>
      <c r="CU174" s="168">
        <f t="shared" si="4124"/>
        <v>0</v>
      </c>
      <c r="CV174" s="154">
        <f t="shared" ref="CV174:CW174" si="4354">CV173</f>
        <v>7</v>
      </c>
      <c r="CW174" s="173">
        <f t="shared" si="4354"/>
        <v>1170</v>
      </c>
      <c r="CX174" s="156" t="str">
        <f t="shared" si="4126"/>
        <v>1</v>
      </c>
      <c r="CY174" s="157">
        <f t="shared" si="162"/>
        <v>2</v>
      </c>
      <c r="CZ174" s="158">
        <f t="shared" si="163"/>
        <v>0</v>
      </c>
      <c r="DA174" s="159"/>
      <c r="DB174" s="159"/>
      <c r="DC174" s="159"/>
      <c r="DD174" s="78"/>
      <c r="DE174" s="79"/>
      <c r="DF174" s="77" t="str">
        <f t="shared" si="164"/>
        <v>0</v>
      </c>
      <c r="DG174" s="81">
        <f t="shared" si="4127"/>
        <v>0</v>
      </c>
      <c r="DH174" s="160">
        <f t="shared" si="4128"/>
        <v>0</v>
      </c>
      <c r="DI174" s="160">
        <f t="shared" si="4129"/>
        <v>0</v>
      </c>
      <c r="DJ174" s="160">
        <f t="shared" si="4130"/>
        <v>0</v>
      </c>
      <c r="DK174" s="160">
        <f t="shared" si="4131"/>
        <v>0</v>
      </c>
      <c r="DL174" s="161">
        <f t="shared" ref="DL174:DM174" si="4355">DL173</f>
        <v>8</v>
      </c>
      <c r="DM174" s="175">
        <f t="shared" si="4355"/>
        <v>1171</v>
      </c>
      <c r="DN174" s="163" t="str">
        <f t="shared" si="4133"/>
        <v>1</v>
      </c>
      <c r="DO174" s="164">
        <f t="shared" si="172"/>
        <v>2</v>
      </c>
      <c r="DP174" s="165">
        <f t="shared" si="173"/>
        <v>0</v>
      </c>
      <c r="DQ174" s="166"/>
      <c r="DR174" s="166"/>
      <c r="DS174" s="166"/>
      <c r="DT174" s="84"/>
      <c r="DU174" s="85"/>
      <c r="DV174" s="83" t="str">
        <f t="shared" si="174"/>
        <v>0</v>
      </c>
      <c r="DW174" s="167">
        <f t="shared" si="4134"/>
        <v>0</v>
      </c>
      <c r="DX174" s="168">
        <f t="shared" si="4135"/>
        <v>0</v>
      </c>
      <c r="DY174" s="168">
        <f t="shared" si="4136"/>
        <v>0</v>
      </c>
      <c r="DZ174" s="168">
        <f t="shared" si="4137"/>
        <v>0</v>
      </c>
      <c r="EA174" s="168">
        <f t="shared" si="4138"/>
        <v>0</v>
      </c>
      <c r="EB174" s="154">
        <f t="shared" ref="EB174:EC174" si="4356">EB173</f>
        <v>9</v>
      </c>
      <c r="EC174" s="173">
        <f t="shared" si="4356"/>
        <v>1172</v>
      </c>
      <c r="ED174" s="156" t="str">
        <f t="shared" si="4140"/>
        <v>1</v>
      </c>
      <c r="EE174" s="157">
        <f t="shared" si="182"/>
        <v>5</v>
      </c>
      <c r="EF174" s="169">
        <f t="shared" si="183"/>
        <v>0</v>
      </c>
      <c r="EG174" s="159"/>
      <c r="EH174" s="159"/>
      <c r="EI174" s="159"/>
      <c r="EJ174" s="78"/>
      <c r="EK174" s="79"/>
      <c r="EL174" s="77" t="str">
        <f t="shared" si="184"/>
        <v>0</v>
      </c>
      <c r="EM174" s="81">
        <f t="shared" si="4141"/>
        <v>0</v>
      </c>
      <c r="EN174" s="160">
        <f t="shared" si="4142"/>
        <v>0</v>
      </c>
      <c r="EO174" s="160">
        <f t="shared" si="4143"/>
        <v>0</v>
      </c>
      <c r="EP174" s="160">
        <f t="shared" si="4144"/>
        <v>0</v>
      </c>
      <c r="EQ174" s="160">
        <f t="shared" si="4145"/>
        <v>0</v>
      </c>
      <c r="ER174" s="161">
        <f t="shared" ref="ER174:ES174" si="4357">ER173</f>
        <v>10</v>
      </c>
      <c r="ES174" s="175">
        <f t="shared" si="4357"/>
        <v>1173</v>
      </c>
      <c r="ET174" s="163" t="str">
        <f t="shared" si="4147"/>
        <v>1</v>
      </c>
      <c r="EU174" s="164">
        <f t="shared" si="192"/>
        <v>19</v>
      </c>
      <c r="EV174" s="165">
        <f t="shared" si="193"/>
        <v>0</v>
      </c>
      <c r="EW174" s="166"/>
      <c r="EX174" s="166"/>
      <c r="EY174" s="166"/>
      <c r="EZ174" s="84"/>
      <c r="FA174" s="85"/>
      <c r="FB174" s="83" t="str">
        <f t="shared" si="194"/>
        <v>0</v>
      </c>
      <c r="FC174" s="167">
        <f t="shared" si="4148"/>
        <v>0</v>
      </c>
      <c r="FD174" s="168">
        <f t="shared" si="4149"/>
        <v>0</v>
      </c>
      <c r="FE174" s="168">
        <f t="shared" si="4150"/>
        <v>0</v>
      </c>
      <c r="FF174" s="168">
        <f t="shared" si="4151"/>
        <v>0</v>
      </c>
      <c r="FG174" s="168">
        <f t="shared" si="4152"/>
        <v>0</v>
      </c>
      <c r="FH174" s="154">
        <f t="shared" ref="FH174:FI174" si="4358">FH173</f>
        <v>11</v>
      </c>
      <c r="FI174" s="173">
        <f t="shared" si="4358"/>
        <v>1174</v>
      </c>
      <c r="FJ174" s="156" t="str">
        <f t="shared" si="4154"/>
        <v>1</v>
      </c>
      <c r="FK174" s="157">
        <f t="shared" si="202"/>
        <v>4</v>
      </c>
      <c r="FL174" s="158">
        <f t="shared" si="203"/>
        <v>0</v>
      </c>
      <c r="FM174" s="159"/>
      <c r="FN174" s="159"/>
      <c r="FO174" s="159"/>
      <c r="FP174" s="78"/>
      <c r="FQ174" s="79"/>
      <c r="FR174" s="77" t="str">
        <f t="shared" si="204"/>
        <v>0</v>
      </c>
      <c r="FS174" s="81">
        <f t="shared" si="4155"/>
        <v>0</v>
      </c>
      <c r="FT174" s="160">
        <f t="shared" si="4156"/>
        <v>0</v>
      </c>
      <c r="FU174" s="160">
        <f t="shared" si="4157"/>
        <v>0</v>
      </c>
      <c r="FV174" s="160">
        <f t="shared" si="4158"/>
        <v>0</v>
      </c>
      <c r="FW174" s="160">
        <f t="shared" si="4159"/>
        <v>0</v>
      </c>
      <c r="FX174" s="161">
        <f t="shared" ref="FX174:FY174" si="4359">FX173</f>
        <v>12</v>
      </c>
      <c r="FY174" s="175">
        <f t="shared" si="4359"/>
        <v>1175</v>
      </c>
      <c r="FZ174" s="163" t="str">
        <f t="shared" si="4161"/>
        <v>1</v>
      </c>
      <c r="GA174" s="164">
        <f t="shared" si="212"/>
        <v>2</v>
      </c>
      <c r="GB174" s="165">
        <f t="shared" si="213"/>
        <v>0</v>
      </c>
      <c r="GC174" s="166"/>
      <c r="GD174" s="166"/>
      <c r="GE174" s="166"/>
      <c r="GF174" s="84"/>
      <c r="GG174" s="85"/>
      <c r="GH174" s="83" t="str">
        <f t="shared" si="214"/>
        <v>0</v>
      </c>
      <c r="GI174" s="167">
        <f t="shared" si="4162"/>
        <v>0</v>
      </c>
      <c r="GJ174" s="168">
        <f t="shared" si="4163"/>
        <v>0</v>
      </c>
      <c r="GK174" s="168">
        <f t="shared" si="4164"/>
        <v>0</v>
      </c>
      <c r="GL174" s="168">
        <f t="shared" si="4165"/>
        <v>0</v>
      </c>
      <c r="GM174" s="168">
        <f t="shared" si="4166"/>
        <v>0</v>
      </c>
      <c r="GN174" s="154">
        <f t="shared" ref="GN174:GO174" si="4360">GN173</f>
        <v>13</v>
      </c>
      <c r="GO174" s="173">
        <f t="shared" si="4360"/>
        <v>1176</v>
      </c>
      <c r="GP174" s="156" t="str">
        <f t="shared" si="4168"/>
        <v>1</v>
      </c>
      <c r="GQ174" s="157">
        <f t="shared" si="222"/>
        <v>3</v>
      </c>
      <c r="GR174" s="158">
        <f t="shared" si="223"/>
        <v>0</v>
      </c>
      <c r="GS174" s="159"/>
      <c r="GT174" s="159"/>
      <c r="GU174" s="159"/>
      <c r="GV174" s="78"/>
      <c r="GW174" s="79"/>
      <c r="GX174" s="77" t="str">
        <f t="shared" si="224"/>
        <v>0</v>
      </c>
      <c r="GY174" s="81">
        <f t="shared" si="4169"/>
        <v>0</v>
      </c>
      <c r="GZ174" s="160">
        <f t="shared" si="4170"/>
        <v>0</v>
      </c>
      <c r="HA174" s="160">
        <f t="shared" si="4171"/>
        <v>0</v>
      </c>
      <c r="HB174" s="160">
        <f t="shared" si="4172"/>
        <v>0</v>
      </c>
      <c r="HC174" s="160">
        <f t="shared" si="4173"/>
        <v>0</v>
      </c>
      <c r="HD174" s="161">
        <f t="shared" ref="HD174:HE174" si="4361">HD173</f>
        <v>14</v>
      </c>
      <c r="HE174" s="175">
        <f t="shared" si="4361"/>
        <v>1177</v>
      </c>
      <c r="HF174" s="163" t="str">
        <f t="shared" si="4175"/>
        <v>1</v>
      </c>
      <c r="HG174" s="164">
        <f t="shared" si="232"/>
        <v>5</v>
      </c>
      <c r="HH174" s="165">
        <f t="shared" si="233"/>
        <v>0</v>
      </c>
      <c r="HI174" s="166"/>
      <c r="HJ174" s="166"/>
      <c r="HK174" s="166"/>
      <c r="HL174" s="84"/>
      <c r="HM174" s="85"/>
      <c r="HN174" s="83" t="str">
        <f t="shared" si="234"/>
        <v>0</v>
      </c>
      <c r="HO174" s="167">
        <f t="shared" si="4176"/>
        <v>0</v>
      </c>
      <c r="HP174" s="168">
        <f t="shared" si="4177"/>
        <v>0</v>
      </c>
      <c r="HQ174" s="168">
        <f t="shared" si="4178"/>
        <v>0</v>
      </c>
      <c r="HR174" s="168">
        <f t="shared" si="4179"/>
        <v>0</v>
      </c>
      <c r="HS174" s="168">
        <f t="shared" si="4180"/>
        <v>0</v>
      </c>
      <c r="HT174" s="154">
        <f t="shared" ref="HT174:HU174" si="4362">HT173</f>
        <v>15</v>
      </c>
      <c r="HU174" s="173">
        <f t="shared" si="4362"/>
        <v>1178</v>
      </c>
      <c r="HV174" s="156" t="str">
        <f t="shared" si="4182"/>
        <v>1</v>
      </c>
      <c r="HW174" s="157" t="str">
        <f t="shared" si="242"/>
        <v/>
      </c>
      <c r="HX174" s="169">
        <f t="shared" si="243"/>
        <v>0</v>
      </c>
      <c r="HY174" s="159"/>
      <c r="HZ174" s="159"/>
      <c r="IA174" s="159"/>
      <c r="IB174" s="160"/>
      <c r="IC174" s="160"/>
      <c r="ID174" s="160" t="str">
        <f t="shared" si="244"/>
        <v>0</v>
      </c>
      <c r="IE174" s="160">
        <f t="shared" si="4183"/>
        <v>0</v>
      </c>
      <c r="IF174" s="160">
        <f t="shared" si="4184"/>
        <v>0</v>
      </c>
      <c r="IG174" s="160">
        <f t="shared" si="4185"/>
        <v>0</v>
      </c>
      <c r="IH174" s="160">
        <f t="shared" si="4186"/>
        <v>0</v>
      </c>
      <c r="II174" s="160">
        <f t="shared" si="4187"/>
        <v>0</v>
      </c>
      <c r="IJ174" s="161">
        <f t="shared" ref="IJ174:IK174" si="4363">IJ173</f>
        <v>16</v>
      </c>
      <c r="IK174" s="175">
        <f t="shared" si="4363"/>
        <v>1179</v>
      </c>
      <c r="IL174" s="163" t="str">
        <f t="shared" si="4189"/>
        <v>1</v>
      </c>
      <c r="IM174" s="164" t="str">
        <f t="shared" si="252"/>
        <v/>
      </c>
      <c r="IN174" s="165">
        <f t="shared" si="253"/>
        <v>0</v>
      </c>
      <c r="IO174" s="166"/>
      <c r="IP174" s="166"/>
      <c r="IQ174" s="166"/>
      <c r="IR174" s="168"/>
      <c r="IS174" s="168"/>
      <c r="IT174" s="170" t="str">
        <f t="shared" si="254"/>
        <v>0</v>
      </c>
      <c r="IU174" s="170">
        <f t="shared" si="4190"/>
        <v>0</v>
      </c>
      <c r="IV174" s="168">
        <f t="shared" si="4191"/>
        <v>0</v>
      </c>
      <c r="IW174" s="168">
        <f t="shared" si="4192"/>
        <v>0</v>
      </c>
      <c r="IX174" s="168">
        <f t="shared" si="4193"/>
        <v>0</v>
      </c>
      <c r="IY174" s="168">
        <f t="shared" si="4194"/>
        <v>0</v>
      </c>
      <c r="IZ174" s="154">
        <f t="shared" ref="IZ174:JA174" si="4364">IZ173</f>
        <v>17</v>
      </c>
      <c r="JA174" s="173">
        <f t="shared" si="4364"/>
        <v>1180</v>
      </c>
      <c r="JB174" s="156" t="str">
        <f t="shared" si="4196"/>
        <v>1</v>
      </c>
      <c r="JC174" s="157" t="str">
        <f t="shared" si="262"/>
        <v/>
      </c>
      <c r="JD174" s="158">
        <f t="shared" si="263"/>
        <v>0</v>
      </c>
      <c r="JE174" s="159"/>
      <c r="JF174" s="159"/>
      <c r="JG174" s="159"/>
      <c r="JH174" s="160"/>
      <c r="JI174" s="160"/>
      <c r="JJ174" s="171" t="str">
        <f t="shared" si="264"/>
        <v>0</v>
      </c>
      <c r="JK174" s="171">
        <f t="shared" si="4197"/>
        <v>0</v>
      </c>
      <c r="JL174" s="160">
        <f t="shared" si="4198"/>
        <v>0</v>
      </c>
      <c r="JM174" s="160">
        <f t="shared" si="4199"/>
        <v>0</v>
      </c>
      <c r="JN174" s="160">
        <f t="shared" si="4200"/>
        <v>0</v>
      </c>
      <c r="JO174" s="160">
        <f t="shared" si="4201"/>
        <v>0</v>
      </c>
      <c r="JP174" s="161">
        <f t="shared" ref="JP174:JQ174" si="4365">JP173</f>
        <v>18</v>
      </c>
      <c r="JQ174" s="175">
        <f t="shared" si="4365"/>
        <v>1181</v>
      </c>
      <c r="JR174" s="163" t="str">
        <f t="shared" si="4203"/>
        <v>1</v>
      </c>
      <c r="JS174" s="164" t="str">
        <f t="shared" si="272"/>
        <v/>
      </c>
      <c r="JT174" s="165">
        <f t="shared" si="273"/>
        <v>0</v>
      </c>
      <c r="JU174" s="166"/>
      <c r="JV174" s="166"/>
      <c r="JW174" s="166"/>
      <c r="JX174" s="168"/>
      <c r="JY174" s="168"/>
      <c r="JZ174" s="170" t="str">
        <f t="shared" si="274"/>
        <v>0</v>
      </c>
      <c r="KA174" s="170">
        <f t="shared" si="4204"/>
        <v>0</v>
      </c>
      <c r="KB174" s="168">
        <f t="shared" si="4205"/>
        <v>0</v>
      </c>
      <c r="KC174" s="168">
        <f t="shared" si="4206"/>
        <v>0</v>
      </c>
      <c r="KD174" s="168">
        <f t="shared" si="4207"/>
        <v>0</v>
      </c>
      <c r="KE174" s="168">
        <f t="shared" si="4208"/>
        <v>0</v>
      </c>
      <c r="KF174" s="154">
        <f t="shared" ref="KF174:KG174" si="4366">KF173</f>
        <v>19</v>
      </c>
      <c r="KG174" s="173">
        <f t="shared" si="4366"/>
        <v>1182</v>
      </c>
      <c r="KH174" s="156" t="str">
        <f t="shared" si="4210"/>
        <v>1</v>
      </c>
      <c r="KI174" s="157" t="str">
        <f t="shared" si="282"/>
        <v/>
      </c>
      <c r="KJ174" s="158">
        <f t="shared" si="283"/>
        <v>0</v>
      </c>
      <c r="KK174" s="159"/>
      <c r="KL174" s="159"/>
      <c r="KM174" s="159"/>
      <c r="KN174" s="160"/>
      <c r="KO174" s="160"/>
      <c r="KP174" s="171" t="str">
        <f t="shared" si="284"/>
        <v>0</v>
      </c>
      <c r="KQ174" s="171">
        <f t="shared" si="4211"/>
        <v>0</v>
      </c>
      <c r="KR174" s="160">
        <f t="shared" si="4212"/>
        <v>0</v>
      </c>
      <c r="KS174" s="160">
        <f t="shared" si="4213"/>
        <v>0</v>
      </c>
      <c r="KT174" s="160">
        <f t="shared" si="4214"/>
        <v>0</v>
      </c>
      <c r="KU174" s="160">
        <f t="shared" si="4215"/>
        <v>0</v>
      </c>
      <c r="KV174" s="161">
        <f t="shared" ref="KV174:KW174" si="4367">KV173</f>
        <v>20</v>
      </c>
      <c r="KW174" s="175">
        <f t="shared" si="4367"/>
        <v>1183</v>
      </c>
      <c r="KX174" s="163" t="str">
        <f t="shared" si="4217"/>
        <v>1</v>
      </c>
      <c r="KY174" s="164" t="str">
        <f t="shared" si="292"/>
        <v/>
      </c>
      <c r="KZ174" s="165">
        <f t="shared" si="293"/>
        <v>0</v>
      </c>
      <c r="LA174" s="166"/>
      <c r="LB174" s="166"/>
      <c r="LC174" s="166"/>
      <c r="LD174" s="168"/>
      <c r="LE174" s="168"/>
      <c r="LF174" s="170" t="str">
        <f t="shared" si="294"/>
        <v>0</v>
      </c>
      <c r="LG174" s="170">
        <f t="shared" si="4218"/>
        <v>0</v>
      </c>
      <c r="LH174" s="168">
        <f t="shared" si="4219"/>
        <v>0</v>
      </c>
      <c r="LI174" s="168">
        <f t="shared" si="4220"/>
        <v>0</v>
      </c>
      <c r="LJ174" s="168">
        <f t="shared" si="4221"/>
        <v>0</v>
      </c>
      <c r="LK174" s="168">
        <f t="shared" si="4222"/>
        <v>0</v>
      </c>
      <c r="LL174" s="172"/>
      <c r="LM174" s="172"/>
      <c r="LN174" s="168" t="str">
        <f t="shared" si="4223"/>
        <v>#REF!</v>
      </c>
      <c r="LO174" s="168" t="str">
        <f t="shared" si="4224"/>
        <v>#REF!</v>
      </c>
      <c r="LP174" s="168" t="str">
        <f t="shared" si="4225"/>
        <v>#REF!</v>
      </c>
      <c r="LQ174" s="168" t="str">
        <f t="shared" si="4226"/>
        <v>#REF!</v>
      </c>
    </row>
    <row r="175" ht="15.75" customHeight="1">
      <c r="A175" s="151">
        <v>46275.0</v>
      </c>
      <c r="B175" s="152" t="s">
        <v>28</v>
      </c>
      <c r="C175" s="153">
        <f t="shared" si="99"/>
        <v>0</v>
      </c>
      <c r="D175" s="154">
        <f t="shared" ref="D175:E175" si="4368">D174</f>
        <v>1</v>
      </c>
      <c r="E175" s="173">
        <f t="shared" si="4368"/>
        <v>1164</v>
      </c>
      <c r="F175" s="156" t="str">
        <f t="shared" si="4328"/>
        <v>1</v>
      </c>
      <c r="G175" s="157">
        <f t="shared" si="102"/>
        <v>1</v>
      </c>
      <c r="H175" s="158">
        <f t="shared" si="103"/>
        <v>0</v>
      </c>
      <c r="I175" s="159"/>
      <c r="J175" s="159"/>
      <c r="K175" s="159"/>
      <c r="L175" s="78"/>
      <c r="M175" s="79"/>
      <c r="N175" s="77" t="str">
        <f t="shared" si="104"/>
        <v>0</v>
      </c>
      <c r="O175" s="81">
        <f t="shared" si="4085"/>
        <v>0</v>
      </c>
      <c r="P175" s="160">
        <f t="shared" si="4086"/>
        <v>0</v>
      </c>
      <c r="Q175" s="160">
        <f t="shared" si="4087"/>
        <v>0</v>
      </c>
      <c r="R175" s="160">
        <f t="shared" si="4088"/>
        <v>0</v>
      </c>
      <c r="S175" s="160">
        <f t="shared" si="4089"/>
        <v>0</v>
      </c>
      <c r="T175" s="161">
        <f t="shared" ref="T175:U175" si="4369">T174</f>
        <v>2</v>
      </c>
      <c r="U175" s="175">
        <f t="shared" si="4369"/>
        <v>1165</v>
      </c>
      <c r="V175" s="163" t="str">
        <f t="shared" si="4091"/>
        <v>1</v>
      </c>
      <c r="W175" s="164">
        <f t="shared" si="112"/>
        <v>1</v>
      </c>
      <c r="X175" s="165">
        <f t="shared" si="113"/>
        <v>0</v>
      </c>
      <c r="Y175" s="166"/>
      <c r="Z175" s="166"/>
      <c r="AA175" s="166"/>
      <c r="AB175" s="84"/>
      <c r="AC175" s="85"/>
      <c r="AD175" s="83" t="str">
        <f t="shared" si="114"/>
        <v>0</v>
      </c>
      <c r="AE175" s="167">
        <f t="shared" si="4092"/>
        <v>0</v>
      </c>
      <c r="AF175" s="168">
        <f t="shared" si="4093"/>
        <v>0</v>
      </c>
      <c r="AG175" s="168">
        <f t="shared" si="4094"/>
        <v>0</v>
      </c>
      <c r="AH175" s="168">
        <f t="shared" si="4095"/>
        <v>0</v>
      </c>
      <c r="AI175" s="168">
        <f t="shared" si="4096"/>
        <v>0</v>
      </c>
      <c r="AJ175" s="154">
        <f t="shared" ref="AJ175:AK175" si="4370">AJ174</f>
        <v>3</v>
      </c>
      <c r="AK175" s="173">
        <f t="shared" si="4370"/>
        <v>1166</v>
      </c>
      <c r="AL175" s="156" t="str">
        <f t="shared" si="4098"/>
        <v>1</v>
      </c>
      <c r="AM175" s="157">
        <f t="shared" si="122"/>
        <v>2</v>
      </c>
      <c r="AN175" s="158">
        <f t="shared" si="123"/>
        <v>0</v>
      </c>
      <c r="AO175" s="159"/>
      <c r="AP175" s="159"/>
      <c r="AQ175" s="159"/>
      <c r="AR175" s="78"/>
      <c r="AS175" s="79"/>
      <c r="AT175" s="77" t="str">
        <f t="shared" si="124"/>
        <v>0</v>
      </c>
      <c r="AU175" s="81">
        <f t="shared" si="4099"/>
        <v>0</v>
      </c>
      <c r="AV175" s="160">
        <f t="shared" si="4100"/>
        <v>0</v>
      </c>
      <c r="AW175" s="160">
        <f t="shared" si="4101"/>
        <v>0</v>
      </c>
      <c r="AX175" s="160">
        <f t="shared" si="4102"/>
        <v>0</v>
      </c>
      <c r="AY175" s="160">
        <f t="shared" si="4103"/>
        <v>0</v>
      </c>
      <c r="AZ175" s="161">
        <f t="shared" ref="AZ175:BA175" si="4371">AZ174</f>
        <v>4</v>
      </c>
      <c r="BA175" s="175">
        <f t="shared" si="4371"/>
        <v>1167</v>
      </c>
      <c r="BB175" s="163" t="str">
        <f t="shared" si="4105"/>
        <v>1</v>
      </c>
      <c r="BC175" s="164">
        <f t="shared" si="132"/>
        <v>4</v>
      </c>
      <c r="BD175" s="165">
        <f t="shared" si="133"/>
        <v>0</v>
      </c>
      <c r="BE175" s="166"/>
      <c r="BF175" s="166"/>
      <c r="BG175" s="166"/>
      <c r="BH175" s="84"/>
      <c r="BI175" s="85"/>
      <c r="BJ175" s="83" t="str">
        <f t="shared" si="134"/>
        <v>0</v>
      </c>
      <c r="BK175" s="167">
        <f t="shared" si="4106"/>
        <v>0</v>
      </c>
      <c r="BL175" s="168">
        <f t="shared" si="4107"/>
        <v>0</v>
      </c>
      <c r="BM175" s="168">
        <f t="shared" si="4108"/>
        <v>0</v>
      </c>
      <c r="BN175" s="168">
        <f t="shared" si="4109"/>
        <v>0</v>
      </c>
      <c r="BO175" s="168">
        <f t="shared" si="4110"/>
        <v>0</v>
      </c>
      <c r="BP175" s="154">
        <f t="shared" ref="BP175:BQ175" si="4372">BP174</f>
        <v>5</v>
      </c>
      <c r="BQ175" s="173">
        <f t="shared" si="4372"/>
        <v>1168</v>
      </c>
      <c r="BR175" s="156" t="str">
        <f t="shared" si="4112"/>
        <v>1</v>
      </c>
      <c r="BS175" s="157">
        <f t="shared" si="142"/>
        <v>4</v>
      </c>
      <c r="BT175" s="158">
        <f t="shared" si="143"/>
        <v>0</v>
      </c>
      <c r="BU175" s="159"/>
      <c r="BV175" s="159"/>
      <c r="BW175" s="159"/>
      <c r="BX175" s="78"/>
      <c r="BY175" s="79"/>
      <c r="BZ175" s="77" t="str">
        <f t="shared" si="144"/>
        <v>0</v>
      </c>
      <c r="CA175" s="81">
        <f t="shared" si="4113"/>
        <v>0</v>
      </c>
      <c r="CB175" s="160">
        <f t="shared" si="4114"/>
        <v>0</v>
      </c>
      <c r="CC175" s="160">
        <f t="shared" si="4115"/>
        <v>0</v>
      </c>
      <c r="CD175" s="160">
        <f t="shared" si="4116"/>
        <v>0</v>
      </c>
      <c r="CE175" s="160">
        <f t="shared" si="4117"/>
        <v>0</v>
      </c>
      <c r="CF175" s="161">
        <f t="shared" ref="CF175:CG175" si="4373">CF174</f>
        <v>6</v>
      </c>
      <c r="CG175" s="175">
        <f t="shared" si="4373"/>
        <v>1169</v>
      </c>
      <c r="CH175" s="163" t="str">
        <f t="shared" si="4119"/>
        <v>1</v>
      </c>
      <c r="CI175" s="164">
        <f t="shared" si="152"/>
        <v>2</v>
      </c>
      <c r="CJ175" s="165">
        <f t="shared" si="153"/>
        <v>0</v>
      </c>
      <c r="CK175" s="166"/>
      <c r="CL175" s="166"/>
      <c r="CM175" s="166"/>
      <c r="CN175" s="84"/>
      <c r="CO175" s="85"/>
      <c r="CP175" s="83" t="str">
        <f t="shared" si="154"/>
        <v>0</v>
      </c>
      <c r="CQ175" s="167">
        <f t="shared" si="4120"/>
        <v>0</v>
      </c>
      <c r="CR175" s="168">
        <f t="shared" si="4121"/>
        <v>0</v>
      </c>
      <c r="CS175" s="168">
        <f t="shared" si="4122"/>
        <v>0</v>
      </c>
      <c r="CT175" s="168">
        <f t="shared" si="4123"/>
        <v>0</v>
      </c>
      <c r="CU175" s="168">
        <f t="shared" si="4124"/>
        <v>0</v>
      </c>
      <c r="CV175" s="154">
        <f t="shared" ref="CV175:CW175" si="4374">CV174</f>
        <v>7</v>
      </c>
      <c r="CW175" s="173">
        <f t="shared" si="4374"/>
        <v>1170</v>
      </c>
      <c r="CX175" s="156" t="str">
        <f t="shared" si="4126"/>
        <v>1</v>
      </c>
      <c r="CY175" s="157">
        <f t="shared" si="162"/>
        <v>2</v>
      </c>
      <c r="CZ175" s="158">
        <f t="shared" si="163"/>
        <v>0</v>
      </c>
      <c r="DA175" s="159"/>
      <c r="DB175" s="159"/>
      <c r="DC175" s="159"/>
      <c r="DD175" s="78"/>
      <c r="DE175" s="79"/>
      <c r="DF175" s="77" t="str">
        <f t="shared" si="164"/>
        <v>0</v>
      </c>
      <c r="DG175" s="81">
        <f t="shared" si="4127"/>
        <v>0</v>
      </c>
      <c r="DH175" s="160">
        <f t="shared" si="4128"/>
        <v>0</v>
      </c>
      <c r="DI175" s="160">
        <f t="shared" si="4129"/>
        <v>0</v>
      </c>
      <c r="DJ175" s="160">
        <f t="shared" si="4130"/>
        <v>0</v>
      </c>
      <c r="DK175" s="160">
        <f t="shared" si="4131"/>
        <v>0</v>
      </c>
      <c r="DL175" s="161">
        <f t="shared" ref="DL175:DM175" si="4375">DL174</f>
        <v>8</v>
      </c>
      <c r="DM175" s="175">
        <f t="shared" si="4375"/>
        <v>1171</v>
      </c>
      <c r="DN175" s="163" t="str">
        <f t="shared" si="4133"/>
        <v>1</v>
      </c>
      <c r="DO175" s="164">
        <f t="shared" si="172"/>
        <v>2</v>
      </c>
      <c r="DP175" s="165">
        <f t="shared" si="173"/>
        <v>0</v>
      </c>
      <c r="DQ175" s="166"/>
      <c r="DR175" s="166"/>
      <c r="DS175" s="166"/>
      <c r="DT175" s="84"/>
      <c r="DU175" s="85"/>
      <c r="DV175" s="83" t="str">
        <f t="shared" si="174"/>
        <v>0</v>
      </c>
      <c r="DW175" s="167">
        <f t="shared" si="4134"/>
        <v>0</v>
      </c>
      <c r="DX175" s="168">
        <f t="shared" si="4135"/>
        <v>0</v>
      </c>
      <c r="DY175" s="168">
        <f t="shared" si="4136"/>
        <v>0</v>
      </c>
      <c r="DZ175" s="168">
        <f t="shared" si="4137"/>
        <v>0</v>
      </c>
      <c r="EA175" s="168">
        <f t="shared" si="4138"/>
        <v>0</v>
      </c>
      <c r="EB175" s="154">
        <f t="shared" ref="EB175:EC175" si="4376">EB174</f>
        <v>9</v>
      </c>
      <c r="EC175" s="173">
        <f t="shared" si="4376"/>
        <v>1172</v>
      </c>
      <c r="ED175" s="156" t="str">
        <f t="shared" si="4140"/>
        <v>1</v>
      </c>
      <c r="EE175" s="157">
        <f t="shared" si="182"/>
        <v>5</v>
      </c>
      <c r="EF175" s="169">
        <f t="shared" si="183"/>
        <v>0</v>
      </c>
      <c r="EG175" s="159"/>
      <c r="EH175" s="159"/>
      <c r="EI175" s="159"/>
      <c r="EJ175" s="78"/>
      <c r="EK175" s="79"/>
      <c r="EL175" s="77" t="str">
        <f t="shared" si="184"/>
        <v>0</v>
      </c>
      <c r="EM175" s="81">
        <f t="shared" si="4141"/>
        <v>0</v>
      </c>
      <c r="EN175" s="160">
        <f t="shared" si="4142"/>
        <v>0</v>
      </c>
      <c r="EO175" s="160">
        <f t="shared" si="4143"/>
        <v>0</v>
      </c>
      <c r="EP175" s="160">
        <f t="shared" si="4144"/>
        <v>0</v>
      </c>
      <c r="EQ175" s="160">
        <f t="shared" si="4145"/>
        <v>0</v>
      </c>
      <c r="ER175" s="161">
        <f t="shared" ref="ER175:ES175" si="4377">ER174</f>
        <v>10</v>
      </c>
      <c r="ES175" s="175">
        <f t="shared" si="4377"/>
        <v>1173</v>
      </c>
      <c r="ET175" s="163" t="str">
        <f t="shared" si="4147"/>
        <v>1</v>
      </c>
      <c r="EU175" s="164">
        <f t="shared" si="192"/>
        <v>19</v>
      </c>
      <c r="EV175" s="165">
        <f t="shared" si="193"/>
        <v>0</v>
      </c>
      <c r="EW175" s="166"/>
      <c r="EX175" s="166"/>
      <c r="EY175" s="166"/>
      <c r="EZ175" s="84"/>
      <c r="FA175" s="85"/>
      <c r="FB175" s="83" t="str">
        <f t="shared" si="194"/>
        <v>0</v>
      </c>
      <c r="FC175" s="167">
        <f t="shared" si="4148"/>
        <v>0</v>
      </c>
      <c r="FD175" s="168">
        <f t="shared" si="4149"/>
        <v>0</v>
      </c>
      <c r="FE175" s="168">
        <f t="shared" si="4150"/>
        <v>0</v>
      </c>
      <c r="FF175" s="168">
        <f t="shared" si="4151"/>
        <v>0</v>
      </c>
      <c r="FG175" s="168">
        <f t="shared" si="4152"/>
        <v>0</v>
      </c>
      <c r="FH175" s="154">
        <f t="shared" ref="FH175:FI175" si="4378">FH174</f>
        <v>11</v>
      </c>
      <c r="FI175" s="173">
        <f t="shared" si="4378"/>
        <v>1174</v>
      </c>
      <c r="FJ175" s="156" t="str">
        <f t="shared" si="4154"/>
        <v>1</v>
      </c>
      <c r="FK175" s="157">
        <f t="shared" si="202"/>
        <v>4</v>
      </c>
      <c r="FL175" s="158">
        <f t="shared" si="203"/>
        <v>0</v>
      </c>
      <c r="FM175" s="159"/>
      <c r="FN175" s="159"/>
      <c r="FO175" s="159"/>
      <c r="FP175" s="78"/>
      <c r="FQ175" s="79"/>
      <c r="FR175" s="77" t="str">
        <f t="shared" si="204"/>
        <v>0</v>
      </c>
      <c r="FS175" s="81">
        <f t="shared" si="4155"/>
        <v>0</v>
      </c>
      <c r="FT175" s="160">
        <f t="shared" si="4156"/>
        <v>0</v>
      </c>
      <c r="FU175" s="160">
        <f t="shared" si="4157"/>
        <v>0</v>
      </c>
      <c r="FV175" s="160">
        <f t="shared" si="4158"/>
        <v>0</v>
      </c>
      <c r="FW175" s="160">
        <f t="shared" si="4159"/>
        <v>0</v>
      </c>
      <c r="FX175" s="161">
        <f t="shared" ref="FX175:FY175" si="4379">FX174</f>
        <v>12</v>
      </c>
      <c r="FY175" s="175">
        <f t="shared" si="4379"/>
        <v>1175</v>
      </c>
      <c r="FZ175" s="163" t="str">
        <f t="shared" si="4161"/>
        <v>1</v>
      </c>
      <c r="GA175" s="164">
        <f t="shared" si="212"/>
        <v>2</v>
      </c>
      <c r="GB175" s="165">
        <f t="shared" si="213"/>
        <v>0</v>
      </c>
      <c r="GC175" s="166"/>
      <c r="GD175" s="166"/>
      <c r="GE175" s="166"/>
      <c r="GF175" s="84"/>
      <c r="GG175" s="85"/>
      <c r="GH175" s="83" t="str">
        <f t="shared" si="214"/>
        <v>0</v>
      </c>
      <c r="GI175" s="167">
        <f t="shared" si="4162"/>
        <v>0</v>
      </c>
      <c r="GJ175" s="168">
        <f t="shared" si="4163"/>
        <v>0</v>
      </c>
      <c r="GK175" s="168">
        <f t="shared" si="4164"/>
        <v>0</v>
      </c>
      <c r="GL175" s="168">
        <f t="shared" si="4165"/>
        <v>0</v>
      </c>
      <c r="GM175" s="168">
        <f t="shared" si="4166"/>
        <v>0</v>
      </c>
      <c r="GN175" s="154">
        <f t="shared" ref="GN175:GO175" si="4380">GN174</f>
        <v>13</v>
      </c>
      <c r="GO175" s="173">
        <f t="shared" si="4380"/>
        <v>1176</v>
      </c>
      <c r="GP175" s="156" t="str">
        <f t="shared" si="4168"/>
        <v>1</v>
      </c>
      <c r="GQ175" s="157">
        <f t="shared" si="222"/>
        <v>3</v>
      </c>
      <c r="GR175" s="158">
        <f t="shared" si="223"/>
        <v>0</v>
      </c>
      <c r="GS175" s="159"/>
      <c r="GT175" s="159"/>
      <c r="GU175" s="159"/>
      <c r="GV175" s="78"/>
      <c r="GW175" s="79"/>
      <c r="GX175" s="77" t="str">
        <f t="shared" si="224"/>
        <v>0</v>
      </c>
      <c r="GY175" s="81">
        <f t="shared" si="4169"/>
        <v>0</v>
      </c>
      <c r="GZ175" s="160">
        <f t="shared" si="4170"/>
        <v>0</v>
      </c>
      <c r="HA175" s="160">
        <f t="shared" si="4171"/>
        <v>0</v>
      </c>
      <c r="HB175" s="160">
        <f t="shared" si="4172"/>
        <v>0</v>
      </c>
      <c r="HC175" s="160">
        <f t="shared" si="4173"/>
        <v>0</v>
      </c>
      <c r="HD175" s="161">
        <f t="shared" ref="HD175:HE175" si="4381">HD174</f>
        <v>14</v>
      </c>
      <c r="HE175" s="175">
        <f t="shared" si="4381"/>
        <v>1177</v>
      </c>
      <c r="HF175" s="163" t="str">
        <f t="shared" si="4175"/>
        <v>1</v>
      </c>
      <c r="HG175" s="164">
        <f t="shared" si="232"/>
        <v>5</v>
      </c>
      <c r="HH175" s="165">
        <f t="shared" si="233"/>
        <v>0</v>
      </c>
      <c r="HI175" s="166"/>
      <c r="HJ175" s="166"/>
      <c r="HK175" s="166"/>
      <c r="HL175" s="84"/>
      <c r="HM175" s="85"/>
      <c r="HN175" s="83" t="str">
        <f t="shared" si="234"/>
        <v>0</v>
      </c>
      <c r="HO175" s="167">
        <f t="shared" si="4176"/>
        <v>0</v>
      </c>
      <c r="HP175" s="168">
        <f t="shared" si="4177"/>
        <v>0</v>
      </c>
      <c r="HQ175" s="168">
        <f t="shared" si="4178"/>
        <v>0</v>
      </c>
      <c r="HR175" s="168">
        <f t="shared" si="4179"/>
        <v>0</v>
      </c>
      <c r="HS175" s="168">
        <f t="shared" si="4180"/>
        <v>0</v>
      </c>
      <c r="HT175" s="154">
        <f t="shared" ref="HT175:HU175" si="4382">HT174</f>
        <v>15</v>
      </c>
      <c r="HU175" s="173">
        <f t="shared" si="4382"/>
        <v>1178</v>
      </c>
      <c r="HV175" s="156" t="str">
        <f t="shared" si="4182"/>
        <v>1</v>
      </c>
      <c r="HW175" s="157" t="str">
        <f t="shared" si="242"/>
        <v/>
      </c>
      <c r="HX175" s="169">
        <f t="shared" si="243"/>
        <v>0</v>
      </c>
      <c r="HY175" s="159"/>
      <c r="HZ175" s="159"/>
      <c r="IA175" s="159"/>
      <c r="IB175" s="160"/>
      <c r="IC175" s="160"/>
      <c r="ID175" s="160" t="str">
        <f t="shared" si="244"/>
        <v>0</v>
      </c>
      <c r="IE175" s="160">
        <f t="shared" si="4183"/>
        <v>0</v>
      </c>
      <c r="IF175" s="160">
        <f t="shared" si="4184"/>
        <v>0</v>
      </c>
      <c r="IG175" s="160">
        <f t="shared" si="4185"/>
        <v>0</v>
      </c>
      <c r="IH175" s="160">
        <f t="shared" si="4186"/>
        <v>0</v>
      </c>
      <c r="II175" s="160">
        <f t="shared" si="4187"/>
        <v>0</v>
      </c>
      <c r="IJ175" s="161">
        <f t="shared" ref="IJ175:IK175" si="4383">IJ174</f>
        <v>16</v>
      </c>
      <c r="IK175" s="175">
        <f t="shared" si="4383"/>
        <v>1179</v>
      </c>
      <c r="IL175" s="163" t="str">
        <f t="shared" si="4189"/>
        <v>1</v>
      </c>
      <c r="IM175" s="164" t="str">
        <f t="shared" si="252"/>
        <v/>
      </c>
      <c r="IN175" s="165">
        <f t="shared" si="253"/>
        <v>0</v>
      </c>
      <c r="IO175" s="166"/>
      <c r="IP175" s="166"/>
      <c r="IQ175" s="166"/>
      <c r="IR175" s="168"/>
      <c r="IS175" s="168"/>
      <c r="IT175" s="170" t="str">
        <f t="shared" si="254"/>
        <v>0</v>
      </c>
      <c r="IU175" s="170">
        <f t="shared" si="4190"/>
        <v>0</v>
      </c>
      <c r="IV175" s="168">
        <f t="shared" si="4191"/>
        <v>0</v>
      </c>
      <c r="IW175" s="168">
        <f t="shared" si="4192"/>
        <v>0</v>
      </c>
      <c r="IX175" s="168">
        <f t="shared" si="4193"/>
        <v>0</v>
      </c>
      <c r="IY175" s="168">
        <f t="shared" si="4194"/>
        <v>0</v>
      </c>
      <c r="IZ175" s="154">
        <f t="shared" ref="IZ175:JA175" si="4384">IZ174</f>
        <v>17</v>
      </c>
      <c r="JA175" s="173">
        <f t="shared" si="4384"/>
        <v>1180</v>
      </c>
      <c r="JB175" s="156" t="str">
        <f t="shared" si="4196"/>
        <v>1</v>
      </c>
      <c r="JC175" s="157" t="str">
        <f t="shared" si="262"/>
        <v/>
      </c>
      <c r="JD175" s="158">
        <f t="shared" si="263"/>
        <v>0</v>
      </c>
      <c r="JE175" s="159"/>
      <c r="JF175" s="159"/>
      <c r="JG175" s="159"/>
      <c r="JH175" s="160"/>
      <c r="JI175" s="160"/>
      <c r="JJ175" s="171" t="str">
        <f t="shared" si="264"/>
        <v>0</v>
      </c>
      <c r="JK175" s="171">
        <f t="shared" si="4197"/>
        <v>0</v>
      </c>
      <c r="JL175" s="160">
        <f t="shared" si="4198"/>
        <v>0</v>
      </c>
      <c r="JM175" s="160">
        <f t="shared" si="4199"/>
        <v>0</v>
      </c>
      <c r="JN175" s="160">
        <f t="shared" si="4200"/>
        <v>0</v>
      </c>
      <c r="JO175" s="160">
        <f t="shared" si="4201"/>
        <v>0</v>
      </c>
      <c r="JP175" s="161">
        <f t="shared" ref="JP175:JQ175" si="4385">JP174</f>
        <v>18</v>
      </c>
      <c r="JQ175" s="175">
        <f t="shared" si="4385"/>
        <v>1181</v>
      </c>
      <c r="JR175" s="163" t="str">
        <f t="shared" si="4203"/>
        <v>1</v>
      </c>
      <c r="JS175" s="164" t="str">
        <f t="shared" si="272"/>
        <v/>
      </c>
      <c r="JT175" s="165">
        <f t="shared" si="273"/>
        <v>0</v>
      </c>
      <c r="JU175" s="166"/>
      <c r="JV175" s="166"/>
      <c r="JW175" s="166"/>
      <c r="JX175" s="168"/>
      <c r="JY175" s="168"/>
      <c r="JZ175" s="170" t="str">
        <f t="shared" si="274"/>
        <v>0</v>
      </c>
      <c r="KA175" s="170">
        <f t="shared" si="4204"/>
        <v>0</v>
      </c>
      <c r="KB175" s="168">
        <f t="shared" si="4205"/>
        <v>0</v>
      </c>
      <c r="KC175" s="168">
        <f t="shared" si="4206"/>
        <v>0</v>
      </c>
      <c r="KD175" s="168">
        <f t="shared" si="4207"/>
        <v>0</v>
      </c>
      <c r="KE175" s="168">
        <f t="shared" si="4208"/>
        <v>0</v>
      </c>
      <c r="KF175" s="154">
        <f t="shared" ref="KF175:KG175" si="4386">KF174</f>
        <v>19</v>
      </c>
      <c r="KG175" s="173">
        <f t="shared" si="4386"/>
        <v>1182</v>
      </c>
      <c r="KH175" s="156" t="str">
        <f t="shared" si="4210"/>
        <v>1</v>
      </c>
      <c r="KI175" s="157" t="str">
        <f t="shared" si="282"/>
        <v/>
      </c>
      <c r="KJ175" s="158">
        <f t="shared" si="283"/>
        <v>0</v>
      </c>
      <c r="KK175" s="159"/>
      <c r="KL175" s="159"/>
      <c r="KM175" s="159"/>
      <c r="KN175" s="160"/>
      <c r="KO175" s="160"/>
      <c r="KP175" s="171" t="str">
        <f t="shared" si="284"/>
        <v>0</v>
      </c>
      <c r="KQ175" s="171">
        <f t="shared" si="4211"/>
        <v>0</v>
      </c>
      <c r="KR175" s="160">
        <f t="shared" si="4212"/>
        <v>0</v>
      </c>
      <c r="KS175" s="160">
        <f t="shared" si="4213"/>
        <v>0</v>
      </c>
      <c r="KT175" s="160">
        <f t="shared" si="4214"/>
        <v>0</v>
      </c>
      <c r="KU175" s="160">
        <f t="shared" si="4215"/>
        <v>0</v>
      </c>
      <c r="KV175" s="161">
        <f t="shared" ref="KV175:KW175" si="4387">KV174</f>
        <v>20</v>
      </c>
      <c r="KW175" s="175">
        <f t="shared" si="4387"/>
        <v>1183</v>
      </c>
      <c r="KX175" s="163" t="str">
        <f t="shared" si="4217"/>
        <v>1</v>
      </c>
      <c r="KY175" s="164" t="str">
        <f t="shared" si="292"/>
        <v/>
      </c>
      <c r="KZ175" s="165">
        <f t="shared" si="293"/>
        <v>0</v>
      </c>
      <c r="LA175" s="166"/>
      <c r="LB175" s="166"/>
      <c r="LC175" s="166"/>
      <c r="LD175" s="168"/>
      <c r="LE175" s="168"/>
      <c r="LF175" s="170" t="str">
        <f t="shared" si="294"/>
        <v>0</v>
      </c>
      <c r="LG175" s="170">
        <f t="shared" si="4218"/>
        <v>0</v>
      </c>
      <c r="LH175" s="168">
        <f t="shared" si="4219"/>
        <v>0</v>
      </c>
      <c r="LI175" s="168">
        <f t="shared" si="4220"/>
        <v>0</v>
      </c>
      <c r="LJ175" s="168">
        <f t="shared" si="4221"/>
        <v>0</v>
      </c>
      <c r="LK175" s="168">
        <f t="shared" si="4222"/>
        <v>0</v>
      </c>
      <c r="LL175" s="172"/>
      <c r="LM175" s="172"/>
      <c r="LN175" s="168" t="str">
        <f t="shared" si="4223"/>
        <v>#REF!</v>
      </c>
      <c r="LO175" s="168" t="str">
        <f t="shared" si="4224"/>
        <v>#REF!</v>
      </c>
      <c r="LP175" s="168" t="str">
        <f t="shared" si="4225"/>
        <v>#REF!</v>
      </c>
      <c r="LQ175" s="168" t="str">
        <f t="shared" si="4226"/>
        <v>#REF!</v>
      </c>
    </row>
    <row r="176" ht="15.75" customHeight="1">
      <c r="A176" s="151">
        <v>46276.0</v>
      </c>
      <c r="B176" s="152" t="s">
        <v>29</v>
      </c>
      <c r="C176" s="153">
        <f t="shared" si="99"/>
        <v>0</v>
      </c>
      <c r="D176" s="154">
        <f t="shared" ref="D176:E176" si="4388">D175</f>
        <v>1</v>
      </c>
      <c r="E176" s="173">
        <f t="shared" si="4388"/>
        <v>1164</v>
      </c>
      <c r="F176" s="156" t="str">
        <f t="shared" si="4328"/>
        <v>1</v>
      </c>
      <c r="G176" s="157">
        <f t="shared" si="102"/>
        <v>1</v>
      </c>
      <c r="H176" s="158">
        <f t="shared" si="103"/>
        <v>0</v>
      </c>
      <c r="I176" s="159"/>
      <c r="J176" s="159"/>
      <c r="K176" s="159"/>
      <c r="L176" s="78"/>
      <c r="M176" s="79"/>
      <c r="N176" s="77" t="str">
        <f t="shared" si="104"/>
        <v>0</v>
      </c>
      <c r="O176" s="81">
        <f t="shared" si="4085"/>
        <v>0</v>
      </c>
      <c r="P176" s="160">
        <f t="shared" si="4086"/>
        <v>0</v>
      </c>
      <c r="Q176" s="160">
        <f t="shared" si="4087"/>
        <v>0</v>
      </c>
      <c r="R176" s="160">
        <f t="shared" si="4088"/>
        <v>0</v>
      </c>
      <c r="S176" s="160">
        <f t="shared" si="4089"/>
        <v>0</v>
      </c>
      <c r="T176" s="161">
        <f t="shared" ref="T176:U176" si="4389">T175</f>
        <v>2</v>
      </c>
      <c r="U176" s="175">
        <f t="shared" si="4389"/>
        <v>1165</v>
      </c>
      <c r="V176" s="163" t="str">
        <f t="shared" si="4091"/>
        <v>1</v>
      </c>
      <c r="W176" s="164">
        <f t="shared" si="112"/>
        <v>1</v>
      </c>
      <c r="X176" s="165">
        <f t="shared" si="113"/>
        <v>0</v>
      </c>
      <c r="Y176" s="166"/>
      <c r="Z176" s="166"/>
      <c r="AA176" s="166"/>
      <c r="AB176" s="84"/>
      <c r="AC176" s="85"/>
      <c r="AD176" s="83" t="str">
        <f t="shared" si="114"/>
        <v>0</v>
      </c>
      <c r="AE176" s="167">
        <f t="shared" si="4092"/>
        <v>0</v>
      </c>
      <c r="AF176" s="168">
        <f t="shared" si="4093"/>
        <v>0</v>
      </c>
      <c r="AG176" s="168">
        <f t="shared" si="4094"/>
        <v>0</v>
      </c>
      <c r="AH176" s="168">
        <f t="shared" si="4095"/>
        <v>0</v>
      </c>
      <c r="AI176" s="168">
        <f t="shared" si="4096"/>
        <v>0</v>
      </c>
      <c r="AJ176" s="154">
        <f t="shared" ref="AJ176:AK176" si="4390">AJ175</f>
        <v>3</v>
      </c>
      <c r="AK176" s="173">
        <f t="shared" si="4390"/>
        <v>1166</v>
      </c>
      <c r="AL176" s="156" t="str">
        <f t="shared" si="4098"/>
        <v>1</v>
      </c>
      <c r="AM176" s="157">
        <f t="shared" si="122"/>
        <v>2</v>
      </c>
      <c r="AN176" s="158">
        <f t="shared" si="123"/>
        <v>0</v>
      </c>
      <c r="AO176" s="159"/>
      <c r="AP176" s="159"/>
      <c r="AQ176" s="159"/>
      <c r="AR176" s="78"/>
      <c r="AS176" s="79"/>
      <c r="AT176" s="77" t="str">
        <f t="shared" si="124"/>
        <v>0</v>
      </c>
      <c r="AU176" s="81">
        <f t="shared" si="4099"/>
        <v>0</v>
      </c>
      <c r="AV176" s="160">
        <f t="shared" si="4100"/>
        <v>0</v>
      </c>
      <c r="AW176" s="160">
        <f t="shared" si="4101"/>
        <v>0</v>
      </c>
      <c r="AX176" s="160">
        <f t="shared" si="4102"/>
        <v>0</v>
      </c>
      <c r="AY176" s="160">
        <f t="shared" si="4103"/>
        <v>0</v>
      </c>
      <c r="AZ176" s="161">
        <f t="shared" ref="AZ176:BA176" si="4391">AZ175</f>
        <v>4</v>
      </c>
      <c r="BA176" s="175">
        <f t="shared" si="4391"/>
        <v>1167</v>
      </c>
      <c r="BB176" s="163" t="str">
        <f t="shared" si="4105"/>
        <v>1</v>
      </c>
      <c r="BC176" s="164">
        <f t="shared" si="132"/>
        <v>4</v>
      </c>
      <c r="BD176" s="165">
        <f t="shared" si="133"/>
        <v>0</v>
      </c>
      <c r="BE176" s="166"/>
      <c r="BF176" s="166"/>
      <c r="BG176" s="166"/>
      <c r="BH176" s="84"/>
      <c r="BI176" s="85"/>
      <c r="BJ176" s="83" t="str">
        <f t="shared" si="134"/>
        <v>0</v>
      </c>
      <c r="BK176" s="167">
        <f t="shared" si="4106"/>
        <v>0</v>
      </c>
      <c r="BL176" s="168">
        <f t="shared" si="4107"/>
        <v>0</v>
      </c>
      <c r="BM176" s="168">
        <f t="shared" si="4108"/>
        <v>0</v>
      </c>
      <c r="BN176" s="168">
        <f t="shared" si="4109"/>
        <v>0</v>
      </c>
      <c r="BO176" s="168">
        <f t="shared" si="4110"/>
        <v>0</v>
      </c>
      <c r="BP176" s="154">
        <f t="shared" ref="BP176:BQ176" si="4392">BP175</f>
        <v>5</v>
      </c>
      <c r="BQ176" s="173">
        <f t="shared" si="4392"/>
        <v>1168</v>
      </c>
      <c r="BR176" s="156" t="str">
        <f t="shared" si="4112"/>
        <v>1</v>
      </c>
      <c r="BS176" s="157">
        <f t="shared" si="142"/>
        <v>4</v>
      </c>
      <c r="BT176" s="158">
        <f t="shared" si="143"/>
        <v>0</v>
      </c>
      <c r="BU176" s="159"/>
      <c r="BV176" s="159"/>
      <c r="BW176" s="159"/>
      <c r="BX176" s="78"/>
      <c r="BY176" s="79"/>
      <c r="BZ176" s="77" t="str">
        <f t="shared" si="144"/>
        <v>0</v>
      </c>
      <c r="CA176" s="81">
        <f t="shared" si="4113"/>
        <v>0</v>
      </c>
      <c r="CB176" s="160">
        <f t="shared" si="4114"/>
        <v>0</v>
      </c>
      <c r="CC176" s="160">
        <f t="shared" si="4115"/>
        <v>0</v>
      </c>
      <c r="CD176" s="160">
        <f t="shared" si="4116"/>
        <v>0</v>
      </c>
      <c r="CE176" s="160">
        <f t="shared" si="4117"/>
        <v>0</v>
      </c>
      <c r="CF176" s="161">
        <f t="shared" ref="CF176:CG176" si="4393">CF175</f>
        <v>6</v>
      </c>
      <c r="CG176" s="175">
        <f t="shared" si="4393"/>
        <v>1169</v>
      </c>
      <c r="CH176" s="163" t="str">
        <f t="shared" si="4119"/>
        <v>1</v>
      </c>
      <c r="CI176" s="164">
        <f t="shared" si="152"/>
        <v>2</v>
      </c>
      <c r="CJ176" s="165">
        <f t="shared" si="153"/>
        <v>0</v>
      </c>
      <c r="CK176" s="166"/>
      <c r="CL176" s="166"/>
      <c r="CM176" s="166"/>
      <c r="CN176" s="84"/>
      <c r="CO176" s="85"/>
      <c r="CP176" s="83" t="str">
        <f t="shared" si="154"/>
        <v>0</v>
      </c>
      <c r="CQ176" s="167">
        <f t="shared" si="4120"/>
        <v>0</v>
      </c>
      <c r="CR176" s="168">
        <f t="shared" si="4121"/>
        <v>0</v>
      </c>
      <c r="CS176" s="168">
        <f t="shared" si="4122"/>
        <v>0</v>
      </c>
      <c r="CT176" s="168">
        <f t="shared" si="4123"/>
        <v>0</v>
      </c>
      <c r="CU176" s="168">
        <f t="shared" si="4124"/>
        <v>0</v>
      </c>
      <c r="CV176" s="154">
        <f t="shared" ref="CV176:CW176" si="4394">CV175</f>
        <v>7</v>
      </c>
      <c r="CW176" s="173">
        <f t="shared" si="4394"/>
        <v>1170</v>
      </c>
      <c r="CX176" s="156" t="str">
        <f t="shared" si="4126"/>
        <v>1</v>
      </c>
      <c r="CY176" s="157">
        <f t="shared" si="162"/>
        <v>2</v>
      </c>
      <c r="CZ176" s="158">
        <f t="shared" si="163"/>
        <v>0</v>
      </c>
      <c r="DA176" s="159"/>
      <c r="DB176" s="159"/>
      <c r="DC176" s="159"/>
      <c r="DD176" s="78"/>
      <c r="DE176" s="79"/>
      <c r="DF176" s="77" t="str">
        <f t="shared" si="164"/>
        <v>0</v>
      </c>
      <c r="DG176" s="81">
        <f t="shared" si="4127"/>
        <v>0</v>
      </c>
      <c r="DH176" s="160">
        <f t="shared" si="4128"/>
        <v>0</v>
      </c>
      <c r="DI176" s="160">
        <f t="shared" si="4129"/>
        <v>0</v>
      </c>
      <c r="DJ176" s="160">
        <f t="shared" si="4130"/>
        <v>0</v>
      </c>
      <c r="DK176" s="160">
        <f t="shared" si="4131"/>
        <v>0</v>
      </c>
      <c r="DL176" s="161">
        <f t="shared" ref="DL176:DM176" si="4395">DL175</f>
        <v>8</v>
      </c>
      <c r="DM176" s="175">
        <f t="shared" si="4395"/>
        <v>1171</v>
      </c>
      <c r="DN176" s="163" t="str">
        <f t="shared" si="4133"/>
        <v>1</v>
      </c>
      <c r="DO176" s="164">
        <f t="shared" si="172"/>
        <v>2</v>
      </c>
      <c r="DP176" s="165">
        <f t="shared" si="173"/>
        <v>0</v>
      </c>
      <c r="DQ176" s="166"/>
      <c r="DR176" s="166"/>
      <c r="DS176" s="166"/>
      <c r="DT176" s="84"/>
      <c r="DU176" s="85"/>
      <c r="DV176" s="83" t="str">
        <f t="shared" si="174"/>
        <v>0</v>
      </c>
      <c r="DW176" s="167">
        <f t="shared" si="4134"/>
        <v>0</v>
      </c>
      <c r="DX176" s="168">
        <f t="shared" si="4135"/>
        <v>0</v>
      </c>
      <c r="DY176" s="168">
        <f t="shared" si="4136"/>
        <v>0</v>
      </c>
      <c r="DZ176" s="168">
        <f t="shared" si="4137"/>
        <v>0</v>
      </c>
      <c r="EA176" s="168">
        <f t="shared" si="4138"/>
        <v>0</v>
      </c>
      <c r="EB176" s="154">
        <f t="shared" ref="EB176:EC176" si="4396">EB175</f>
        <v>9</v>
      </c>
      <c r="EC176" s="173">
        <f t="shared" si="4396"/>
        <v>1172</v>
      </c>
      <c r="ED176" s="156" t="str">
        <f t="shared" si="4140"/>
        <v>1</v>
      </c>
      <c r="EE176" s="157">
        <f t="shared" si="182"/>
        <v>5</v>
      </c>
      <c r="EF176" s="169">
        <f t="shared" si="183"/>
        <v>0</v>
      </c>
      <c r="EG176" s="159"/>
      <c r="EH176" s="159"/>
      <c r="EI176" s="159"/>
      <c r="EJ176" s="78"/>
      <c r="EK176" s="79"/>
      <c r="EL176" s="77" t="str">
        <f t="shared" si="184"/>
        <v>0</v>
      </c>
      <c r="EM176" s="81">
        <f t="shared" si="4141"/>
        <v>0</v>
      </c>
      <c r="EN176" s="160">
        <f t="shared" si="4142"/>
        <v>0</v>
      </c>
      <c r="EO176" s="160">
        <f t="shared" si="4143"/>
        <v>0</v>
      </c>
      <c r="EP176" s="160">
        <f t="shared" si="4144"/>
        <v>0</v>
      </c>
      <c r="EQ176" s="160">
        <f t="shared" si="4145"/>
        <v>0</v>
      </c>
      <c r="ER176" s="161">
        <f t="shared" ref="ER176:ES176" si="4397">ER175</f>
        <v>10</v>
      </c>
      <c r="ES176" s="175">
        <f t="shared" si="4397"/>
        <v>1173</v>
      </c>
      <c r="ET176" s="163" t="str">
        <f t="shared" si="4147"/>
        <v>1</v>
      </c>
      <c r="EU176" s="164">
        <f t="shared" si="192"/>
        <v>19</v>
      </c>
      <c r="EV176" s="165">
        <f t="shared" si="193"/>
        <v>0</v>
      </c>
      <c r="EW176" s="166"/>
      <c r="EX176" s="166"/>
      <c r="EY176" s="166"/>
      <c r="EZ176" s="84"/>
      <c r="FA176" s="85"/>
      <c r="FB176" s="83" t="str">
        <f t="shared" si="194"/>
        <v>0</v>
      </c>
      <c r="FC176" s="167">
        <f t="shared" si="4148"/>
        <v>0</v>
      </c>
      <c r="FD176" s="168">
        <f t="shared" si="4149"/>
        <v>0</v>
      </c>
      <c r="FE176" s="168">
        <f t="shared" si="4150"/>
        <v>0</v>
      </c>
      <c r="FF176" s="168">
        <f t="shared" si="4151"/>
        <v>0</v>
      </c>
      <c r="FG176" s="168">
        <f t="shared" si="4152"/>
        <v>0</v>
      </c>
      <c r="FH176" s="154">
        <f t="shared" ref="FH176:FI176" si="4398">FH175</f>
        <v>11</v>
      </c>
      <c r="FI176" s="173">
        <f t="shared" si="4398"/>
        <v>1174</v>
      </c>
      <c r="FJ176" s="156" t="str">
        <f t="shared" si="4154"/>
        <v>1</v>
      </c>
      <c r="FK176" s="157">
        <f t="shared" si="202"/>
        <v>4</v>
      </c>
      <c r="FL176" s="158">
        <f t="shared" si="203"/>
        <v>0</v>
      </c>
      <c r="FM176" s="159"/>
      <c r="FN176" s="159"/>
      <c r="FO176" s="159"/>
      <c r="FP176" s="78"/>
      <c r="FQ176" s="79"/>
      <c r="FR176" s="77" t="str">
        <f t="shared" si="204"/>
        <v>0</v>
      </c>
      <c r="FS176" s="81">
        <f t="shared" si="4155"/>
        <v>0</v>
      </c>
      <c r="FT176" s="160">
        <f t="shared" si="4156"/>
        <v>0</v>
      </c>
      <c r="FU176" s="160">
        <f t="shared" si="4157"/>
        <v>0</v>
      </c>
      <c r="FV176" s="160">
        <f t="shared" si="4158"/>
        <v>0</v>
      </c>
      <c r="FW176" s="160">
        <f t="shared" si="4159"/>
        <v>0</v>
      </c>
      <c r="FX176" s="161">
        <f t="shared" ref="FX176:FY176" si="4399">FX175</f>
        <v>12</v>
      </c>
      <c r="FY176" s="175">
        <f t="shared" si="4399"/>
        <v>1175</v>
      </c>
      <c r="FZ176" s="163" t="str">
        <f t="shared" si="4161"/>
        <v>1</v>
      </c>
      <c r="GA176" s="164">
        <f t="shared" si="212"/>
        <v>2</v>
      </c>
      <c r="GB176" s="165">
        <f t="shared" si="213"/>
        <v>0</v>
      </c>
      <c r="GC176" s="166"/>
      <c r="GD176" s="166"/>
      <c r="GE176" s="166"/>
      <c r="GF176" s="84"/>
      <c r="GG176" s="85"/>
      <c r="GH176" s="83" t="str">
        <f t="shared" si="214"/>
        <v>0</v>
      </c>
      <c r="GI176" s="167">
        <f t="shared" si="4162"/>
        <v>0</v>
      </c>
      <c r="GJ176" s="168">
        <f t="shared" si="4163"/>
        <v>0</v>
      </c>
      <c r="GK176" s="168">
        <f t="shared" si="4164"/>
        <v>0</v>
      </c>
      <c r="GL176" s="168">
        <f t="shared" si="4165"/>
        <v>0</v>
      </c>
      <c r="GM176" s="168">
        <f t="shared" si="4166"/>
        <v>0</v>
      </c>
      <c r="GN176" s="154">
        <f t="shared" ref="GN176:GO176" si="4400">GN175</f>
        <v>13</v>
      </c>
      <c r="GO176" s="173">
        <f t="shared" si="4400"/>
        <v>1176</v>
      </c>
      <c r="GP176" s="156" t="str">
        <f t="shared" si="4168"/>
        <v>1</v>
      </c>
      <c r="GQ176" s="157">
        <f t="shared" si="222"/>
        <v>3</v>
      </c>
      <c r="GR176" s="158">
        <f t="shared" si="223"/>
        <v>0</v>
      </c>
      <c r="GS176" s="159"/>
      <c r="GT176" s="159"/>
      <c r="GU176" s="159"/>
      <c r="GV176" s="78"/>
      <c r="GW176" s="79"/>
      <c r="GX176" s="77" t="str">
        <f t="shared" si="224"/>
        <v>0</v>
      </c>
      <c r="GY176" s="81">
        <f t="shared" si="4169"/>
        <v>0</v>
      </c>
      <c r="GZ176" s="160">
        <f t="shared" si="4170"/>
        <v>0</v>
      </c>
      <c r="HA176" s="160">
        <f t="shared" si="4171"/>
        <v>0</v>
      </c>
      <c r="HB176" s="160">
        <f t="shared" si="4172"/>
        <v>0</v>
      </c>
      <c r="HC176" s="160">
        <f t="shared" si="4173"/>
        <v>0</v>
      </c>
      <c r="HD176" s="161">
        <f t="shared" ref="HD176:HE176" si="4401">HD175</f>
        <v>14</v>
      </c>
      <c r="HE176" s="175">
        <f t="shared" si="4401"/>
        <v>1177</v>
      </c>
      <c r="HF176" s="163" t="str">
        <f t="shared" si="4175"/>
        <v>1</v>
      </c>
      <c r="HG176" s="164">
        <f t="shared" si="232"/>
        <v>5</v>
      </c>
      <c r="HH176" s="165">
        <f t="shared" si="233"/>
        <v>0</v>
      </c>
      <c r="HI176" s="166"/>
      <c r="HJ176" s="166"/>
      <c r="HK176" s="166"/>
      <c r="HL176" s="84"/>
      <c r="HM176" s="85"/>
      <c r="HN176" s="83" t="str">
        <f t="shared" si="234"/>
        <v>0</v>
      </c>
      <c r="HO176" s="167">
        <f t="shared" si="4176"/>
        <v>0</v>
      </c>
      <c r="HP176" s="168">
        <f t="shared" si="4177"/>
        <v>0</v>
      </c>
      <c r="HQ176" s="168">
        <f t="shared" si="4178"/>
        <v>0</v>
      </c>
      <c r="HR176" s="168">
        <f t="shared" si="4179"/>
        <v>0</v>
      </c>
      <c r="HS176" s="168">
        <f t="shared" si="4180"/>
        <v>0</v>
      </c>
      <c r="HT176" s="154">
        <f t="shared" ref="HT176:HU176" si="4402">HT175</f>
        <v>15</v>
      </c>
      <c r="HU176" s="173">
        <f t="shared" si="4402"/>
        <v>1178</v>
      </c>
      <c r="HV176" s="156" t="str">
        <f t="shared" si="4182"/>
        <v>1</v>
      </c>
      <c r="HW176" s="157" t="str">
        <f t="shared" si="242"/>
        <v/>
      </c>
      <c r="HX176" s="169">
        <f t="shared" si="243"/>
        <v>0</v>
      </c>
      <c r="HY176" s="159"/>
      <c r="HZ176" s="159"/>
      <c r="IA176" s="159"/>
      <c r="IB176" s="160"/>
      <c r="IC176" s="160"/>
      <c r="ID176" s="160" t="str">
        <f t="shared" si="244"/>
        <v>0</v>
      </c>
      <c r="IE176" s="160">
        <f t="shared" si="4183"/>
        <v>0</v>
      </c>
      <c r="IF176" s="160">
        <f t="shared" si="4184"/>
        <v>0</v>
      </c>
      <c r="IG176" s="160">
        <f t="shared" si="4185"/>
        <v>0</v>
      </c>
      <c r="IH176" s="160">
        <f t="shared" si="4186"/>
        <v>0</v>
      </c>
      <c r="II176" s="160">
        <f t="shared" si="4187"/>
        <v>0</v>
      </c>
      <c r="IJ176" s="161">
        <f t="shared" ref="IJ176:IK176" si="4403">IJ175</f>
        <v>16</v>
      </c>
      <c r="IK176" s="175">
        <f t="shared" si="4403"/>
        <v>1179</v>
      </c>
      <c r="IL176" s="163" t="str">
        <f t="shared" si="4189"/>
        <v>1</v>
      </c>
      <c r="IM176" s="164" t="str">
        <f t="shared" si="252"/>
        <v/>
      </c>
      <c r="IN176" s="165">
        <f t="shared" si="253"/>
        <v>0</v>
      </c>
      <c r="IO176" s="166"/>
      <c r="IP176" s="166"/>
      <c r="IQ176" s="166"/>
      <c r="IR176" s="168"/>
      <c r="IS176" s="168"/>
      <c r="IT176" s="170" t="str">
        <f t="shared" si="254"/>
        <v>0</v>
      </c>
      <c r="IU176" s="170">
        <f t="shared" si="4190"/>
        <v>0</v>
      </c>
      <c r="IV176" s="168">
        <f t="shared" si="4191"/>
        <v>0</v>
      </c>
      <c r="IW176" s="168">
        <f t="shared" si="4192"/>
        <v>0</v>
      </c>
      <c r="IX176" s="168">
        <f t="shared" si="4193"/>
        <v>0</v>
      </c>
      <c r="IY176" s="168">
        <f t="shared" si="4194"/>
        <v>0</v>
      </c>
      <c r="IZ176" s="154">
        <f t="shared" ref="IZ176:JA176" si="4404">IZ175</f>
        <v>17</v>
      </c>
      <c r="JA176" s="173">
        <f t="shared" si="4404"/>
        <v>1180</v>
      </c>
      <c r="JB176" s="156" t="str">
        <f t="shared" si="4196"/>
        <v>1</v>
      </c>
      <c r="JC176" s="157" t="str">
        <f t="shared" si="262"/>
        <v/>
      </c>
      <c r="JD176" s="158">
        <f t="shared" si="263"/>
        <v>0</v>
      </c>
      <c r="JE176" s="159"/>
      <c r="JF176" s="159"/>
      <c r="JG176" s="159"/>
      <c r="JH176" s="160"/>
      <c r="JI176" s="160"/>
      <c r="JJ176" s="171" t="str">
        <f t="shared" si="264"/>
        <v>0</v>
      </c>
      <c r="JK176" s="171">
        <f t="shared" si="4197"/>
        <v>0</v>
      </c>
      <c r="JL176" s="160">
        <f t="shared" si="4198"/>
        <v>0</v>
      </c>
      <c r="JM176" s="160">
        <f t="shared" si="4199"/>
        <v>0</v>
      </c>
      <c r="JN176" s="160">
        <f t="shared" si="4200"/>
        <v>0</v>
      </c>
      <c r="JO176" s="160">
        <f t="shared" si="4201"/>
        <v>0</v>
      </c>
      <c r="JP176" s="161">
        <f t="shared" ref="JP176:JQ176" si="4405">JP175</f>
        <v>18</v>
      </c>
      <c r="JQ176" s="175">
        <f t="shared" si="4405"/>
        <v>1181</v>
      </c>
      <c r="JR176" s="163" t="str">
        <f t="shared" si="4203"/>
        <v>1</v>
      </c>
      <c r="JS176" s="164" t="str">
        <f t="shared" si="272"/>
        <v/>
      </c>
      <c r="JT176" s="165">
        <f t="shared" si="273"/>
        <v>0</v>
      </c>
      <c r="JU176" s="166"/>
      <c r="JV176" s="166"/>
      <c r="JW176" s="166"/>
      <c r="JX176" s="168"/>
      <c r="JY176" s="168"/>
      <c r="JZ176" s="170" t="str">
        <f t="shared" si="274"/>
        <v>0</v>
      </c>
      <c r="KA176" s="170">
        <f t="shared" si="4204"/>
        <v>0</v>
      </c>
      <c r="KB176" s="168">
        <f t="shared" si="4205"/>
        <v>0</v>
      </c>
      <c r="KC176" s="168">
        <f t="shared" si="4206"/>
        <v>0</v>
      </c>
      <c r="KD176" s="168">
        <f t="shared" si="4207"/>
        <v>0</v>
      </c>
      <c r="KE176" s="168">
        <f t="shared" si="4208"/>
        <v>0</v>
      </c>
      <c r="KF176" s="154">
        <f t="shared" ref="KF176:KG176" si="4406">KF175</f>
        <v>19</v>
      </c>
      <c r="KG176" s="173">
        <f t="shared" si="4406"/>
        <v>1182</v>
      </c>
      <c r="KH176" s="156" t="str">
        <f t="shared" si="4210"/>
        <v>1</v>
      </c>
      <c r="KI176" s="157" t="str">
        <f t="shared" si="282"/>
        <v/>
      </c>
      <c r="KJ176" s="158">
        <f t="shared" si="283"/>
        <v>0</v>
      </c>
      <c r="KK176" s="159"/>
      <c r="KL176" s="159"/>
      <c r="KM176" s="159"/>
      <c r="KN176" s="160"/>
      <c r="KO176" s="160"/>
      <c r="KP176" s="171" t="str">
        <f t="shared" si="284"/>
        <v>0</v>
      </c>
      <c r="KQ176" s="171">
        <f t="shared" si="4211"/>
        <v>0</v>
      </c>
      <c r="KR176" s="160">
        <f t="shared" si="4212"/>
        <v>0</v>
      </c>
      <c r="KS176" s="160">
        <f t="shared" si="4213"/>
        <v>0</v>
      </c>
      <c r="KT176" s="160">
        <f t="shared" si="4214"/>
        <v>0</v>
      </c>
      <c r="KU176" s="160">
        <f t="shared" si="4215"/>
        <v>0</v>
      </c>
      <c r="KV176" s="161">
        <f t="shared" ref="KV176:KW176" si="4407">KV175</f>
        <v>20</v>
      </c>
      <c r="KW176" s="175">
        <f t="shared" si="4407"/>
        <v>1183</v>
      </c>
      <c r="KX176" s="163" t="str">
        <f t="shared" si="4217"/>
        <v>1</v>
      </c>
      <c r="KY176" s="164" t="str">
        <f t="shared" si="292"/>
        <v/>
      </c>
      <c r="KZ176" s="165">
        <f t="shared" si="293"/>
        <v>0</v>
      </c>
      <c r="LA176" s="166"/>
      <c r="LB176" s="166"/>
      <c r="LC176" s="166"/>
      <c r="LD176" s="168"/>
      <c r="LE176" s="168"/>
      <c r="LF176" s="170" t="str">
        <f t="shared" si="294"/>
        <v>0</v>
      </c>
      <c r="LG176" s="170">
        <f t="shared" si="4218"/>
        <v>0</v>
      </c>
      <c r="LH176" s="168">
        <f t="shared" si="4219"/>
        <v>0</v>
      </c>
      <c r="LI176" s="168">
        <f t="shared" si="4220"/>
        <v>0</v>
      </c>
      <c r="LJ176" s="168">
        <f t="shared" si="4221"/>
        <v>0</v>
      </c>
      <c r="LK176" s="168">
        <f t="shared" si="4222"/>
        <v>0</v>
      </c>
      <c r="LL176" s="172"/>
      <c r="LM176" s="172"/>
      <c r="LN176" s="168" t="str">
        <f t="shared" si="4223"/>
        <v>#REF!</v>
      </c>
      <c r="LO176" s="168" t="str">
        <f t="shared" si="4224"/>
        <v>#REF!</v>
      </c>
      <c r="LP176" s="168" t="str">
        <f t="shared" si="4225"/>
        <v>#REF!</v>
      </c>
      <c r="LQ176" s="168" t="str">
        <f t="shared" si="4226"/>
        <v>#REF!</v>
      </c>
    </row>
    <row r="177" ht="15.75" customHeight="1">
      <c r="A177" s="151">
        <v>46277.0</v>
      </c>
      <c r="B177" s="152" t="s">
        <v>30</v>
      </c>
      <c r="C177" s="153">
        <f t="shared" si="99"/>
        <v>0</v>
      </c>
      <c r="D177" s="154">
        <f t="shared" ref="D177:E177" si="4408">D176</f>
        <v>1</v>
      </c>
      <c r="E177" s="173">
        <f t="shared" si="4408"/>
        <v>1164</v>
      </c>
      <c r="F177" s="156" t="str">
        <f t="shared" si="4328"/>
        <v>1</v>
      </c>
      <c r="G177" s="157">
        <f t="shared" si="102"/>
        <v>1</v>
      </c>
      <c r="H177" s="158">
        <f t="shared" si="103"/>
        <v>0</v>
      </c>
      <c r="I177" s="159"/>
      <c r="J177" s="159"/>
      <c r="K177" s="159"/>
      <c r="L177" s="78"/>
      <c r="M177" s="79"/>
      <c r="N177" s="77" t="str">
        <f t="shared" si="104"/>
        <v>0</v>
      </c>
      <c r="O177" s="81">
        <f t="shared" si="4085"/>
        <v>0</v>
      </c>
      <c r="P177" s="160">
        <f t="shared" si="4086"/>
        <v>0</v>
      </c>
      <c r="Q177" s="160">
        <f t="shared" si="4087"/>
        <v>0</v>
      </c>
      <c r="R177" s="160">
        <f t="shared" si="4088"/>
        <v>0</v>
      </c>
      <c r="S177" s="160">
        <f t="shared" si="4089"/>
        <v>0</v>
      </c>
      <c r="T177" s="161">
        <f t="shared" ref="T177:U177" si="4409">T176</f>
        <v>2</v>
      </c>
      <c r="U177" s="175">
        <f t="shared" si="4409"/>
        <v>1165</v>
      </c>
      <c r="V177" s="163" t="str">
        <f t="shared" si="4091"/>
        <v>1</v>
      </c>
      <c r="W177" s="164">
        <f t="shared" si="112"/>
        <v>1</v>
      </c>
      <c r="X177" s="165">
        <f t="shared" si="113"/>
        <v>0</v>
      </c>
      <c r="Y177" s="166"/>
      <c r="Z177" s="166"/>
      <c r="AA177" s="166"/>
      <c r="AB177" s="84"/>
      <c r="AC177" s="85"/>
      <c r="AD177" s="83" t="str">
        <f t="shared" si="114"/>
        <v>0</v>
      </c>
      <c r="AE177" s="167">
        <f t="shared" si="4092"/>
        <v>0</v>
      </c>
      <c r="AF177" s="168">
        <f t="shared" si="4093"/>
        <v>0</v>
      </c>
      <c r="AG177" s="168">
        <f t="shared" si="4094"/>
        <v>0</v>
      </c>
      <c r="AH177" s="168">
        <f t="shared" si="4095"/>
        <v>0</v>
      </c>
      <c r="AI177" s="168">
        <f t="shared" si="4096"/>
        <v>0</v>
      </c>
      <c r="AJ177" s="154">
        <f t="shared" ref="AJ177:AK177" si="4410">AJ176</f>
        <v>3</v>
      </c>
      <c r="AK177" s="173">
        <f t="shared" si="4410"/>
        <v>1166</v>
      </c>
      <c r="AL177" s="156" t="str">
        <f t="shared" si="4098"/>
        <v>1</v>
      </c>
      <c r="AM177" s="157">
        <f t="shared" si="122"/>
        <v>2</v>
      </c>
      <c r="AN177" s="158">
        <f t="shared" si="123"/>
        <v>0</v>
      </c>
      <c r="AO177" s="159"/>
      <c r="AP177" s="159"/>
      <c r="AQ177" s="159"/>
      <c r="AR177" s="78"/>
      <c r="AS177" s="79"/>
      <c r="AT177" s="77" t="str">
        <f t="shared" si="124"/>
        <v>0</v>
      </c>
      <c r="AU177" s="81">
        <f t="shared" si="4099"/>
        <v>0</v>
      </c>
      <c r="AV177" s="160">
        <f t="shared" si="4100"/>
        <v>0</v>
      </c>
      <c r="AW177" s="160">
        <f t="shared" si="4101"/>
        <v>0</v>
      </c>
      <c r="AX177" s="160">
        <f t="shared" si="4102"/>
        <v>0</v>
      </c>
      <c r="AY177" s="160">
        <f t="shared" si="4103"/>
        <v>0</v>
      </c>
      <c r="AZ177" s="161">
        <f t="shared" ref="AZ177:BA177" si="4411">AZ176</f>
        <v>4</v>
      </c>
      <c r="BA177" s="175">
        <f t="shared" si="4411"/>
        <v>1167</v>
      </c>
      <c r="BB177" s="163" t="str">
        <f t="shared" si="4105"/>
        <v>1</v>
      </c>
      <c r="BC177" s="164">
        <f t="shared" si="132"/>
        <v>4</v>
      </c>
      <c r="BD177" s="165">
        <f t="shared" si="133"/>
        <v>0</v>
      </c>
      <c r="BE177" s="166"/>
      <c r="BF177" s="166"/>
      <c r="BG177" s="166"/>
      <c r="BH177" s="84"/>
      <c r="BI177" s="85"/>
      <c r="BJ177" s="83" t="str">
        <f t="shared" si="134"/>
        <v>0</v>
      </c>
      <c r="BK177" s="167">
        <f t="shared" si="4106"/>
        <v>0</v>
      </c>
      <c r="BL177" s="168">
        <f t="shared" si="4107"/>
        <v>0</v>
      </c>
      <c r="BM177" s="168">
        <f t="shared" si="4108"/>
        <v>0</v>
      </c>
      <c r="BN177" s="168">
        <f t="shared" si="4109"/>
        <v>0</v>
      </c>
      <c r="BO177" s="168">
        <f t="shared" si="4110"/>
        <v>0</v>
      </c>
      <c r="BP177" s="154">
        <f t="shared" ref="BP177:BQ177" si="4412">BP176</f>
        <v>5</v>
      </c>
      <c r="BQ177" s="173">
        <f t="shared" si="4412"/>
        <v>1168</v>
      </c>
      <c r="BR177" s="156" t="str">
        <f t="shared" si="4112"/>
        <v>1</v>
      </c>
      <c r="BS177" s="157">
        <f t="shared" si="142"/>
        <v>4</v>
      </c>
      <c r="BT177" s="158">
        <f t="shared" si="143"/>
        <v>0</v>
      </c>
      <c r="BU177" s="159"/>
      <c r="BV177" s="159"/>
      <c r="BW177" s="159"/>
      <c r="BX177" s="78"/>
      <c r="BY177" s="79"/>
      <c r="BZ177" s="77" t="str">
        <f t="shared" si="144"/>
        <v>0</v>
      </c>
      <c r="CA177" s="81">
        <f t="shared" si="4113"/>
        <v>0</v>
      </c>
      <c r="CB177" s="160">
        <f t="shared" si="4114"/>
        <v>0</v>
      </c>
      <c r="CC177" s="160">
        <f t="shared" si="4115"/>
        <v>0</v>
      </c>
      <c r="CD177" s="160">
        <f t="shared" si="4116"/>
        <v>0</v>
      </c>
      <c r="CE177" s="160">
        <f t="shared" si="4117"/>
        <v>0</v>
      </c>
      <c r="CF177" s="161">
        <f t="shared" ref="CF177:CG177" si="4413">CF176</f>
        <v>6</v>
      </c>
      <c r="CG177" s="175">
        <f t="shared" si="4413"/>
        <v>1169</v>
      </c>
      <c r="CH177" s="163" t="str">
        <f t="shared" si="4119"/>
        <v>1</v>
      </c>
      <c r="CI177" s="164">
        <f t="shared" si="152"/>
        <v>2</v>
      </c>
      <c r="CJ177" s="165">
        <f t="shared" si="153"/>
        <v>0</v>
      </c>
      <c r="CK177" s="166"/>
      <c r="CL177" s="166"/>
      <c r="CM177" s="166"/>
      <c r="CN177" s="84"/>
      <c r="CO177" s="85"/>
      <c r="CP177" s="83" t="str">
        <f t="shared" si="154"/>
        <v>0</v>
      </c>
      <c r="CQ177" s="167">
        <f t="shared" si="4120"/>
        <v>0</v>
      </c>
      <c r="CR177" s="168">
        <f t="shared" si="4121"/>
        <v>0</v>
      </c>
      <c r="CS177" s="168">
        <f t="shared" si="4122"/>
        <v>0</v>
      </c>
      <c r="CT177" s="168">
        <f t="shared" si="4123"/>
        <v>0</v>
      </c>
      <c r="CU177" s="168">
        <f t="shared" si="4124"/>
        <v>0</v>
      </c>
      <c r="CV177" s="154">
        <f t="shared" ref="CV177:CW177" si="4414">CV176</f>
        <v>7</v>
      </c>
      <c r="CW177" s="173">
        <f t="shared" si="4414"/>
        <v>1170</v>
      </c>
      <c r="CX177" s="156" t="str">
        <f t="shared" si="4126"/>
        <v>1</v>
      </c>
      <c r="CY177" s="157">
        <f t="shared" si="162"/>
        <v>2</v>
      </c>
      <c r="CZ177" s="158">
        <f t="shared" si="163"/>
        <v>0</v>
      </c>
      <c r="DA177" s="159"/>
      <c r="DB177" s="159"/>
      <c r="DC177" s="159"/>
      <c r="DD177" s="78"/>
      <c r="DE177" s="79"/>
      <c r="DF177" s="77" t="str">
        <f t="shared" si="164"/>
        <v>0</v>
      </c>
      <c r="DG177" s="81">
        <f t="shared" si="4127"/>
        <v>0</v>
      </c>
      <c r="DH177" s="160">
        <f t="shared" si="4128"/>
        <v>0</v>
      </c>
      <c r="DI177" s="160">
        <f t="shared" si="4129"/>
        <v>0</v>
      </c>
      <c r="DJ177" s="160">
        <f t="shared" si="4130"/>
        <v>0</v>
      </c>
      <c r="DK177" s="160">
        <f t="shared" si="4131"/>
        <v>0</v>
      </c>
      <c r="DL177" s="161">
        <f t="shared" ref="DL177:DM177" si="4415">DL176</f>
        <v>8</v>
      </c>
      <c r="DM177" s="175">
        <f t="shared" si="4415"/>
        <v>1171</v>
      </c>
      <c r="DN177" s="163" t="str">
        <f t="shared" si="4133"/>
        <v>1</v>
      </c>
      <c r="DO177" s="164">
        <f t="shared" si="172"/>
        <v>2</v>
      </c>
      <c r="DP177" s="165">
        <f t="shared" si="173"/>
        <v>0</v>
      </c>
      <c r="DQ177" s="166"/>
      <c r="DR177" s="166"/>
      <c r="DS177" s="166"/>
      <c r="DT177" s="84"/>
      <c r="DU177" s="85"/>
      <c r="DV177" s="83" t="str">
        <f t="shared" si="174"/>
        <v>0</v>
      </c>
      <c r="DW177" s="167">
        <f t="shared" si="4134"/>
        <v>0</v>
      </c>
      <c r="DX177" s="168">
        <f t="shared" si="4135"/>
        <v>0</v>
      </c>
      <c r="DY177" s="168">
        <f t="shared" si="4136"/>
        <v>0</v>
      </c>
      <c r="DZ177" s="168">
        <f t="shared" si="4137"/>
        <v>0</v>
      </c>
      <c r="EA177" s="168">
        <f t="shared" si="4138"/>
        <v>0</v>
      </c>
      <c r="EB177" s="154">
        <f t="shared" ref="EB177:EC177" si="4416">EB176</f>
        <v>9</v>
      </c>
      <c r="EC177" s="173">
        <f t="shared" si="4416"/>
        <v>1172</v>
      </c>
      <c r="ED177" s="156" t="str">
        <f t="shared" si="4140"/>
        <v>1</v>
      </c>
      <c r="EE177" s="157">
        <f t="shared" si="182"/>
        <v>5</v>
      </c>
      <c r="EF177" s="169">
        <f t="shared" si="183"/>
        <v>0</v>
      </c>
      <c r="EG177" s="159"/>
      <c r="EH177" s="159"/>
      <c r="EI177" s="159"/>
      <c r="EJ177" s="78"/>
      <c r="EK177" s="79"/>
      <c r="EL177" s="77" t="str">
        <f t="shared" si="184"/>
        <v>0</v>
      </c>
      <c r="EM177" s="81">
        <f t="shared" si="4141"/>
        <v>0</v>
      </c>
      <c r="EN177" s="160">
        <f t="shared" si="4142"/>
        <v>0</v>
      </c>
      <c r="EO177" s="160">
        <f t="shared" si="4143"/>
        <v>0</v>
      </c>
      <c r="EP177" s="160">
        <f t="shared" si="4144"/>
        <v>0</v>
      </c>
      <c r="EQ177" s="160">
        <f t="shared" si="4145"/>
        <v>0</v>
      </c>
      <c r="ER177" s="161">
        <f t="shared" ref="ER177:ES177" si="4417">ER176</f>
        <v>10</v>
      </c>
      <c r="ES177" s="175">
        <f t="shared" si="4417"/>
        <v>1173</v>
      </c>
      <c r="ET177" s="163" t="str">
        <f t="shared" si="4147"/>
        <v>1</v>
      </c>
      <c r="EU177" s="164">
        <f t="shared" si="192"/>
        <v>19</v>
      </c>
      <c r="EV177" s="165">
        <f t="shared" si="193"/>
        <v>0</v>
      </c>
      <c r="EW177" s="166"/>
      <c r="EX177" s="166"/>
      <c r="EY177" s="166"/>
      <c r="EZ177" s="84"/>
      <c r="FA177" s="85"/>
      <c r="FB177" s="83" t="str">
        <f t="shared" si="194"/>
        <v>0</v>
      </c>
      <c r="FC177" s="167">
        <f t="shared" si="4148"/>
        <v>0</v>
      </c>
      <c r="FD177" s="168">
        <f t="shared" si="4149"/>
        <v>0</v>
      </c>
      <c r="FE177" s="168">
        <f t="shared" si="4150"/>
        <v>0</v>
      </c>
      <c r="FF177" s="168">
        <f t="shared" si="4151"/>
        <v>0</v>
      </c>
      <c r="FG177" s="168">
        <f t="shared" si="4152"/>
        <v>0</v>
      </c>
      <c r="FH177" s="154">
        <f t="shared" ref="FH177:FI177" si="4418">FH176</f>
        <v>11</v>
      </c>
      <c r="FI177" s="173">
        <f t="shared" si="4418"/>
        <v>1174</v>
      </c>
      <c r="FJ177" s="156" t="str">
        <f t="shared" si="4154"/>
        <v>1</v>
      </c>
      <c r="FK177" s="157">
        <f t="shared" si="202"/>
        <v>4</v>
      </c>
      <c r="FL177" s="158">
        <f t="shared" si="203"/>
        <v>0</v>
      </c>
      <c r="FM177" s="159"/>
      <c r="FN177" s="159"/>
      <c r="FO177" s="159"/>
      <c r="FP177" s="78"/>
      <c r="FQ177" s="79"/>
      <c r="FR177" s="77" t="str">
        <f t="shared" si="204"/>
        <v>0</v>
      </c>
      <c r="FS177" s="81">
        <f t="shared" si="4155"/>
        <v>0</v>
      </c>
      <c r="FT177" s="160">
        <f t="shared" si="4156"/>
        <v>0</v>
      </c>
      <c r="FU177" s="160">
        <f t="shared" si="4157"/>
        <v>0</v>
      </c>
      <c r="FV177" s="160">
        <f t="shared" si="4158"/>
        <v>0</v>
      </c>
      <c r="FW177" s="160">
        <f t="shared" si="4159"/>
        <v>0</v>
      </c>
      <c r="FX177" s="161">
        <f t="shared" ref="FX177:FY177" si="4419">FX176</f>
        <v>12</v>
      </c>
      <c r="FY177" s="175">
        <f t="shared" si="4419"/>
        <v>1175</v>
      </c>
      <c r="FZ177" s="163" t="str">
        <f t="shared" si="4161"/>
        <v>1</v>
      </c>
      <c r="GA177" s="164">
        <f t="shared" si="212"/>
        <v>2</v>
      </c>
      <c r="GB177" s="165">
        <f t="shared" si="213"/>
        <v>0</v>
      </c>
      <c r="GC177" s="166"/>
      <c r="GD177" s="166"/>
      <c r="GE177" s="166"/>
      <c r="GF177" s="84"/>
      <c r="GG177" s="85"/>
      <c r="GH177" s="83" t="str">
        <f t="shared" si="214"/>
        <v>0</v>
      </c>
      <c r="GI177" s="167">
        <f t="shared" si="4162"/>
        <v>0</v>
      </c>
      <c r="GJ177" s="168">
        <f t="shared" si="4163"/>
        <v>0</v>
      </c>
      <c r="GK177" s="168">
        <f t="shared" si="4164"/>
        <v>0</v>
      </c>
      <c r="GL177" s="168">
        <f t="shared" si="4165"/>
        <v>0</v>
      </c>
      <c r="GM177" s="168">
        <f t="shared" si="4166"/>
        <v>0</v>
      </c>
      <c r="GN177" s="154">
        <f t="shared" ref="GN177:GO177" si="4420">GN176</f>
        <v>13</v>
      </c>
      <c r="GO177" s="173">
        <f t="shared" si="4420"/>
        <v>1176</v>
      </c>
      <c r="GP177" s="156" t="str">
        <f t="shared" si="4168"/>
        <v>1</v>
      </c>
      <c r="GQ177" s="157">
        <f t="shared" si="222"/>
        <v>3</v>
      </c>
      <c r="GR177" s="158">
        <f t="shared" si="223"/>
        <v>0</v>
      </c>
      <c r="GS177" s="159"/>
      <c r="GT177" s="159"/>
      <c r="GU177" s="159"/>
      <c r="GV177" s="78"/>
      <c r="GW177" s="79"/>
      <c r="GX177" s="77" t="str">
        <f t="shared" si="224"/>
        <v>0</v>
      </c>
      <c r="GY177" s="81">
        <f t="shared" si="4169"/>
        <v>0</v>
      </c>
      <c r="GZ177" s="160">
        <f t="shared" si="4170"/>
        <v>0</v>
      </c>
      <c r="HA177" s="160">
        <f t="shared" si="4171"/>
        <v>0</v>
      </c>
      <c r="HB177" s="160">
        <f t="shared" si="4172"/>
        <v>0</v>
      </c>
      <c r="HC177" s="160">
        <f t="shared" si="4173"/>
        <v>0</v>
      </c>
      <c r="HD177" s="161">
        <f t="shared" ref="HD177:HE177" si="4421">HD176</f>
        <v>14</v>
      </c>
      <c r="HE177" s="175">
        <f t="shared" si="4421"/>
        <v>1177</v>
      </c>
      <c r="HF177" s="163" t="str">
        <f t="shared" si="4175"/>
        <v>1</v>
      </c>
      <c r="HG177" s="164">
        <f t="shared" si="232"/>
        <v>5</v>
      </c>
      <c r="HH177" s="165">
        <f t="shared" si="233"/>
        <v>0</v>
      </c>
      <c r="HI177" s="166"/>
      <c r="HJ177" s="166"/>
      <c r="HK177" s="166"/>
      <c r="HL177" s="84"/>
      <c r="HM177" s="85"/>
      <c r="HN177" s="83" t="str">
        <f t="shared" si="234"/>
        <v>0</v>
      </c>
      <c r="HO177" s="167">
        <f t="shared" si="4176"/>
        <v>0</v>
      </c>
      <c r="HP177" s="168">
        <f t="shared" si="4177"/>
        <v>0</v>
      </c>
      <c r="HQ177" s="168">
        <f t="shared" si="4178"/>
        <v>0</v>
      </c>
      <c r="HR177" s="168">
        <f t="shared" si="4179"/>
        <v>0</v>
      </c>
      <c r="HS177" s="168">
        <f t="shared" si="4180"/>
        <v>0</v>
      </c>
      <c r="HT177" s="154">
        <f t="shared" ref="HT177:HU177" si="4422">HT176</f>
        <v>15</v>
      </c>
      <c r="HU177" s="173">
        <f t="shared" si="4422"/>
        <v>1178</v>
      </c>
      <c r="HV177" s="156" t="str">
        <f t="shared" si="4182"/>
        <v>1</v>
      </c>
      <c r="HW177" s="157" t="str">
        <f t="shared" si="242"/>
        <v/>
      </c>
      <c r="HX177" s="169">
        <f t="shared" si="243"/>
        <v>0</v>
      </c>
      <c r="HY177" s="159"/>
      <c r="HZ177" s="159"/>
      <c r="IA177" s="159"/>
      <c r="IB177" s="160"/>
      <c r="IC177" s="160"/>
      <c r="ID177" s="160" t="str">
        <f t="shared" si="244"/>
        <v>0</v>
      </c>
      <c r="IE177" s="160">
        <f t="shared" si="4183"/>
        <v>0</v>
      </c>
      <c r="IF177" s="160">
        <f t="shared" si="4184"/>
        <v>0</v>
      </c>
      <c r="IG177" s="160">
        <f t="shared" si="4185"/>
        <v>0</v>
      </c>
      <c r="IH177" s="160">
        <f t="shared" si="4186"/>
        <v>0</v>
      </c>
      <c r="II177" s="160">
        <f t="shared" si="4187"/>
        <v>0</v>
      </c>
      <c r="IJ177" s="161">
        <f t="shared" ref="IJ177:IK177" si="4423">IJ176</f>
        <v>16</v>
      </c>
      <c r="IK177" s="175">
        <f t="shared" si="4423"/>
        <v>1179</v>
      </c>
      <c r="IL177" s="163" t="str">
        <f t="shared" si="4189"/>
        <v>1</v>
      </c>
      <c r="IM177" s="164" t="str">
        <f t="shared" si="252"/>
        <v/>
      </c>
      <c r="IN177" s="165">
        <f t="shared" si="253"/>
        <v>0</v>
      </c>
      <c r="IO177" s="166"/>
      <c r="IP177" s="166"/>
      <c r="IQ177" s="166"/>
      <c r="IR177" s="168"/>
      <c r="IS177" s="168"/>
      <c r="IT177" s="170" t="str">
        <f t="shared" si="254"/>
        <v>0</v>
      </c>
      <c r="IU177" s="170">
        <f t="shared" si="4190"/>
        <v>0</v>
      </c>
      <c r="IV177" s="168">
        <f t="shared" si="4191"/>
        <v>0</v>
      </c>
      <c r="IW177" s="168">
        <f t="shared" si="4192"/>
        <v>0</v>
      </c>
      <c r="IX177" s="168">
        <f t="shared" si="4193"/>
        <v>0</v>
      </c>
      <c r="IY177" s="168">
        <f t="shared" si="4194"/>
        <v>0</v>
      </c>
      <c r="IZ177" s="154">
        <f t="shared" ref="IZ177:JA177" si="4424">IZ176</f>
        <v>17</v>
      </c>
      <c r="JA177" s="173">
        <f t="shared" si="4424"/>
        <v>1180</v>
      </c>
      <c r="JB177" s="156" t="str">
        <f t="shared" si="4196"/>
        <v>1</v>
      </c>
      <c r="JC177" s="157" t="str">
        <f t="shared" si="262"/>
        <v/>
      </c>
      <c r="JD177" s="158">
        <f t="shared" si="263"/>
        <v>0</v>
      </c>
      <c r="JE177" s="159"/>
      <c r="JF177" s="159"/>
      <c r="JG177" s="159"/>
      <c r="JH177" s="160"/>
      <c r="JI177" s="160"/>
      <c r="JJ177" s="171" t="str">
        <f t="shared" si="264"/>
        <v>0</v>
      </c>
      <c r="JK177" s="171">
        <f t="shared" si="4197"/>
        <v>0</v>
      </c>
      <c r="JL177" s="160">
        <f t="shared" si="4198"/>
        <v>0</v>
      </c>
      <c r="JM177" s="160">
        <f t="shared" si="4199"/>
        <v>0</v>
      </c>
      <c r="JN177" s="160">
        <f t="shared" si="4200"/>
        <v>0</v>
      </c>
      <c r="JO177" s="160">
        <f t="shared" si="4201"/>
        <v>0</v>
      </c>
      <c r="JP177" s="161">
        <f t="shared" ref="JP177:JQ177" si="4425">JP176</f>
        <v>18</v>
      </c>
      <c r="JQ177" s="175">
        <f t="shared" si="4425"/>
        <v>1181</v>
      </c>
      <c r="JR177" s="163" t="str">
        <f t="shared" si="4203"/>
        <v>1</v>
      </c>
      <c r="JS177" s="164" t="str">
        <f t="shared" si="272"/>
        <v/>
      </c>
      <c r="JT177" s="165">
        <f t="shared" si="273"/>
        <v>0</v>
      </c>
      <c r="JU177" s="166"/>
      <c r="JV177" s="166"/>
      <c r="JW177" s="166"/>
      <c r="JX177" s="168"/>
      <c r="JY177" s="168"/>
      <c r="JZ177" s="170" t="str">
        <f t="shared" si="274"/>
        <v>0</v>
      </c>
      <c r="KA177" s="170">
        <f t="shared" si="4204"/>
        <v>0</v>
      </c>
      <c r="KB177" s="168">
        <f t="shared" si="4205"/>
        <v>0</v>
      </c>
      <c r="KC177" s="168">
        <f t="shared" si="4206"/>
        <v>0</v>
      </c>
      <c r="KD177" s="168">
        <f t="shared" si="4207"/>
        <v>0</v>
      </c>
      <c r="KE177" s="168">
        <f t="shared" si="4208"/>
        <v>0</v>
      </c>
      <c r="KF177" s="154">
        <f t="shared" ref="KF177:KG177" si="4426">KF176</f>
        <v>19</v>
      </c>
      <c r="KG177" s="173">
        <f t="shared" si="4426"/>
        <v>1182</v>
      </c>
      <c r="KH177" s="156" t="str">
        <f t="shared" si="4210"/>
        <v>1</v>
      </c>
      <c r="KI177" s="157" t="str">
        <f t="shared" si="282"/>
        <v/>
      </c>
      <c r="KJ177" s="158">
        <f t="shared" si="283"/>
        <v>0</v>
      </c>
      <c r="KK177" s="159"/>
      <c r="KL177" s="159"/>
      <c r="KM177" s="159"/>
      <c r="KN177" s="160"/>
      <c r="KO177" s="160"/>
      <c r="KP177" s="171" t="str">
        <f t="shared" si="284"/>
        <v>0</v>
      </c>
      <c r="KQ177" s="171">
        <f t="shared" si="4211"/>
        <v>0</v>
      </c>
      <c r="KR177" s="160">
        <f t="shared" si="4212"/>
        <v>0</v>
      </c>
      <c r="KS177" s="160">
        <f t="shared" si="4213"/>
        <v>0</v>
      </c>
      <c r="KT177" s="160">
        <f t="shared" si="4214"/>
        <v>0</v>
      </c>
      <c r="KU177" s="160">
        <f t="shared" si="4215"/>
        <v>0</v>
      </c>
      <c r="KV177" s="161">
        <f t="shared" ref="KV177:KW177" si="4427">KV176</f>
        <v>20</v>
      </c>
      <c r="KW177" s="175">
        <f t="shared" si="4427"/>
        <v>1183</v>
      </c>
      <c r="KX177" s="163" t="str">
        <f t="shared" si="4217"/>
        <v>1</v>
      </c>
      <c r="KY177" s="164" t="str">
        <f t="shared" si="292"/>
        <v/>
      </c>
      <c r="KZ177" s="165">
        <f t="shared" si="293"/>
        <v>0</v>
      </c>
      <c r="LA177" s="166"/>
      <c r="LB177" s="166"/>
      <c r="LC177" s="166"/>
      <c r="LD177" s="168"/>
      <c r="LE177" s="168"/>
      <c r="LF177" s="170" t="str">
        <f t="shared" si="294"/>
        <v>0</v>
      </c>
      <c r="LG177" s="170">
        <f t="shared" si="4218"/>
        <v>0</v>
      </c>
      <c r="LH177" s="168">
        <f t="shared" si="4219"/>
        <v>0</v>
      </c>
      <c r="LI177" s="168">
        <f t="shared" si="4220"/>
        <v>0</v>
      </c>
      <c r="LJ177" s="168">
        <f t="shared" si="4221"/>
        <v>0</v>
      </c>
      <c r="LK177" s="168">
        <f t="shared" si="4222"/>
        <v>0</v>
      </c>
      <c r="LL177" s="172"/>
      <c r="LM177" s="172"/>
      <c r="LN177" s="168" t="str">
        <f t="shared" si="4223"/>
        <v>#REF!</v>
      </c>
      <c r="LO177" s="168" t="str">
        <f t="shared" si="4224"/>
        <v>#REF!</v>
      </c>
      <c r="LP177" s="168" t="str">
        <f t="shared" si="4225"/>
        <v>#REF!</v>
      </c>
      <c r="LQ177" s="168" t="str">
        <f t="shared" si="4226"/>
        <v>#REF!</v>
      </c>
    </row>
    <row r="178" ht="15.75" customHeight="1">
      <c r="A178" s="151">
        <v>46278.0</v>
      </c>
      <c r="B178" s="152" t="s">
        <v>31</v>
      </c>
      <c r="C178" s="153">
        <f t="shared" si="99"/>
        <v>0</v>
      </c>
      <c r="D178" s="154">
        <f t="shared" ref="D178:E178" si="4428">D177</f>
        <v>1</v>
      </c>
      <c r="E178" s="173">
        <f t="shared" si="4428"/>
        <v>1164</v>
      </c>
      <c r="F178" s="156" t="str">
        <f t="shared" si="4328"/>
        <v>1</v>
      </c>
      <c r="G178" s="157">
        <f t="shared" si="102"/>
        <v>1</v>
      </c>
      <c r="H178" s="158">
        <f t="shared" si="103"/>
        <v>0</v>
      </c>
      <c r="I178" s="159"/>
      <c r="J178" s="159"/>
      <c r="K178" s="159"/>
      <c r="L178" s="78"/>
      <c r="M178" s="79"/>
      <c r="N178" s="77" t="str">
        <f t="shared" si="104"/>
        <v>0</v>
      </c>
      <c r="O178" s="81">
        <f t="shared" si="4085"/>
        <v>0</v>
      </c>
      <c r="P178" s="160">
        <f t="shared" si="4086"/>
        <v>0</v>
      </c>
      <c r="Q178" s="160">
        <f t="shared" si="4087"/>
        <v>0</v>
      </c>
      <c r="R178" s="160">
        <f t="shared" si="4088"/>
        <v>0</v>
      </c>
      <c r="S178" s="160">
        <f t="shared" si="4089"/>
        <v>0</v>
      </c>
      <c r="T178" s="161">
        <f t="shared" ref="T178:U178" si="4429">T177</f>
        <v>2</v>
      </c>
      <c r="U178" s="175">
        <f t="shared" si="4429"/>
        <v>1165</v>
      </c>
      <c r="V178" s="163" t="str">
        <f t="shared" si="4091"/>
        <v>1</v>
      </c>
      <c r="W178" s="164">
        <f t="shared" si="112"/>
        <v>1</v>
      </c>
      <c r="X178" s="165">
        <f t="shared" si="113"/>
        <v>0</v>
      </c>
      <c r="Y178" s="166"/>
      <c r="Z178" s="166"/>
      <c r="AA178" s="166"/>
      <c r="AB178" s="84"/>
      <c r="AC178" s="85"/>
      <c r="AD178" s="83" t="str">
        <f t="shared" si="114"/>
        <v>0</v>
      </c>
      <c r="AE178" s="167">
        <f t="shared" si="4092"/>
        <v>0</v>
      </c>
      <c r="AF178" s="168">
        <f t="shared" si="4093"/>
        <v>0</v>
      </c>
      <c r="AG178" s="168">
        <f t="shared" si="4094"/>
        <v>0</v>
      </c>
      <c r="AH178" s="168">
        <f t="shared" si="4095"/>
        <v>0</v>
      </c>
      <c r="AI178" s="168">
        <f t="shared" si="4096"/>
        <v>0</v>
      </c>
      <c r="AJ178" s="154">
        <f t="shared" ref="AJ178:AK178" si="4430">AJ177</f>
        <v>3</v>
      </c>
      <c r="AK178" s="173">
        <f t="shared" si="4430"/>
        <v>1166</v>
      </c>
      <c r="AL178" s="156" t="str">
        <f t="shared" si="4098"/>
        <v>1</v>
      </c>
      <c r="AM178" s="157">
        <f t="shared" si="122"/>
        <v>2</v>
      </c>
      <c r="AN178" s="158">
        <f t="shared" si="123"/>
        <v>0</v>
      </c>
      <c r="AO178" s="159"/>
      <c r="AP178" s="159"/>
      <c r="AQ178" s="159"/>
      <c r="AR178" s="78"/>
      <c r="AS178" s="79"/>
      <c r="AT178" s="77" t="str">
        <f t="shared" si="124"/>
        <v>0</v>
      </c>
      <c r="AU178" s="81">
        <f t="shared" si="4099"/>
        <v>0</v>
      </c>
      <c r="AV178" s="160">
        <f t="shared" si="4100"/>
        <v>0</v>
      </c>
      <c r="AW178" s="160">
        <f t="shared" si="4101"/>
        <v>0</v>
      </c>
      <c r="AX178" s="160">
        <f t="shared" si="4102"/>
        <v>0</v>
      </c>
      <c r="AY178" s="160">
        <f t="shared" si="4103"/>
        <v>0</v>
      </c>
      <c r="AZ178" s="161">
        <f t="shared" ref="AZ178:BA178" si="4431">AZ177</f>
        <v>4</v>
      </c>
      <c r="BA178" s="175">
        <f t="shared" si="4431"/>
        <v>1167</v>
      </c>
      <c r="BB178" s="163" t="str">
        <f t="shared" si="4105"/>
        <v>1</v>
      </c>
      <c r="BC178" s="164">
        <f t="shared" si="132"/>
        <v>4</v>
      </c>
      <c r="BD178" s="165">
        <f t="shared" si="133"/>
        <v>0</v>
      </c>
      <c r="BE178" s="166"/>
      <c r="BF178" s="166"/>
      <c r="BG178" s="166"/>
      <c r="BH178" s="84"/>
      <c r="BI178" s="85"/>
      <c r="BJ178" s="83" t="str">
        <f t="shared" si="134"/>
        <v>0</v>
      </c>
      <c r="BK178" s="167">
        <f t="shared" si="4106"/>
        <v>0</v>
      </c>
      <c r="BL178" s="168">
        <f t="shared" si="4107"/>
        <v>0</v>
      </c>
      <c r="BM178" s="168">
        <f t="shared" si="4108"/>
        <v>0</v>
      </c>
      <c r="BN178" s="168">
        <f t="shared" si="4109"/>
        <v>0</v>
      </c>
      <c r="BO178" s="168">
        <f t="shared" si="4110"/>
        <v>0</v>
      </c>
      <c r="BP178" s="154">
        <f t="shared" ref="BP178:BQ178" si="4432">BP177</f>
        <v>5</v>
      </c>
      <c r="BQ178" s="173">
        <f t="shared" si="4432"/>
        <v>1168</v>
      </c>
      <c r="BR178" s="156" t="str">
        <f t="shared" si="4112"/>
        <v>1</v>
      </c>
      <c r="BS178" s="157">
        <f t="shared" si="142"/>
        <v>4</v>
      </c>
      <c r="BT178" s="158">
        <f t="shared" si="143"/>
        <v>0</v>
      </c>
      <c r="BU178" s="159"/>
      <c r="BV178" s="159"/>
      <c r="BW178" s="159"/>
      <c r="BX178" s="78"/>
      <c r="BY178" s="79"/>
      <c r="BZ178" s="77" t="str">
        <f t="shared" si="144"/>
        <v>0</v>
      </c>
      <c r="CA178" s="81">
        <f t="shared" si="4113"/>
        <v>0</v>
      </c>
      <c r="CB178" s="160">
        <f t="shared" si="4114"/>
        <v>0</v>
      </c>
      <c r="CC178" s="160">
        <f t="shared" si="4115"/>
        <v>0</v>
      </c>
      <c r="CD178" s="160">
        <f t="shared" si="4116"/>
        <v>0</v>
      </c>
      <c r="CE178" s="160">
        <f t="shared" si="4117"/>
        <v>0</v>
      </c>
      <c r="CF178" s="161">
        <f t="shared" ref="CF178:CG178" si="4433">CF177</f>
        <v>6</v>
      </c>
      <c r="CG178" s="175">
        <f t="shared" si="4433"/>
        <v>1169</v>
      </c>
      <c r="CH178" s="163" t="str">
        <f t="shared" si="4119"/>
        <v>1</v>
      </c>
      <c r="CI178" s="164">
        <f t="shared" si="152"/>
        <v>2</v>
      </c>
      <c r="CJ178" s="165">
        <f t="shared" si="153"/>
        <v>0</v>
      </c>
      <c r="CK178" s="166"/>
      <c r="CL178" s="166"/>
      <c r="CM178" s="166"/>
      <c r="CN178" s="84"/>
      <c r="CO178" s="85"/>
      <c r="CP178" s="83" t="str">
        <f t="shared" si="154"/>
        <v>0</v>
      </c>
      <c r="CQ178" s="167">
        <f t="shared" si="4120"/>
        <v>0</v>
      </c>
      <c r="CR178" s="168">
        <f t="shared" si="4121"/>
        <v>0</v>
      </c>
      <c r="CS178" s="168">
        <f t="shared" si="4122"/>
        <v>0</v>
      </c>
      <c r="CT178" s="168">
        <f t="shared" si="4123"/>
        <v>0</v>
      </c>
      <c r="CU178" s="168">
        <f t="shared" si="4124"/>
        <v>0</v>
      </c>
      <c r="CV178" s="154">
        <f t="shared" ref="CV178:CW178" si="4434">CV177</f>
        <v>7</v>
      </c>
      <c r="CW178" s="173">
        <f t="shared" si="4434"/>
        <v>1170</v>
      </c>
      <c r="CX178" s="156" t="str">
        <f t="shared" si="4126"/>
        <v>1</v>
      </c>
      <c r="CY178" s="157">
        <f t="shared" si="162"/>
        <v>2</v>
      </c>
      <c r="CZ178" s="158">
        <f t="shared" si="163"/>
        <v>0</v>
      </c>
      <c r="DA178" s="159"/>
      <c r="DB178" s="159"/>
      <c r="DC178" s="159"/>
      <c r="DD178" s="78"/>
      <c r="DE178" s="79"/>
      <c r="DF178" s="77" t="str">
        <f t="shared" si="164"/>
        <v>0</v>
      </c>
      <c r="DG178" s="81">
        <f t="shared" si="4127"/>
        <v>0</v>
      </c>
      <c r="DH178" s="160">
        <f t="shared" si="4128"/>
        <v>0</v>
      </c>
      <c r="DI178" s="160">
        <f t="shared" si="4129"/>
        <v>0</v>
      </c>
      <c r="DJ178" s="160">
        <f t="shared" si="4130"/>
        <v>0</v>
      </c>
      <c r="DK178" s="160">
        <f t="shared" si="4131"/>
        <v>0</v>
      </c>
      <c r="DL178" s="161">
        <f t="shared" ref="DL178:DM178" si="4435">DL177</f>
        <v>8</v>
      </c>
      <c r="DM178" s="175">
        <f t="shared" si="4435"/>
        <v>1171</v>
      </c>
      <c r="DN178" s="163" t="str">
        <f t="shared" si="4133"/>
        <v>1</v>
      </c>
      <c r="DO178" s="164">
        <f t="shared" si="172"/>
        <v>2</v>
      </c>
      <c r="DP178" s="165">
        <f t="shared" si="173"/>
        <v>0</v>
      </c>
      <c r="DQ178" s="166"/>
      <c r="DR178" s="166"/>
      <c r="DS178" s="166"/>
      <c r="DT178" s="84"/>
      <c r="DU178" s="85"/>
      <c r="DV178" s="83" t="str">
        <f t="shared" si="174"/>
        <v>0</v>
      </c>
      <c r="DW178" s="167">
        <f t="shared" si="4134"/>
        <v>0</v>
      </c>
      <c r="DX178" s="168">
        <f t="shared" si="4135"/>
        <v>0</v>
      </c>
      <c r="DY178" s="168">
        <f t="shared" si="4136"/>
        <v>0</v>
      </c>
      <c r="DZ178" s="168">
        <f t="shared" si="4137"/>
        <v>0</v>
      </c>
      <c r="EA178" s="168">
        <f t="shared" si="4138"/>
        <v>0</v>
      </c>
      <c r="EB178" s="154">
        <f t="shared" ref="EB178:EC178" si="4436">EB177</f>
        <v>9</v>
      </c>
      <c r="EC178" s="173">
        <f t="shared" si="4436"/>
        <v>1172</v>
      </c>
      <c r="ED178" s="156" t="str">
        <f t="shared" si="4140"/>
        <v>1</v>
      </c>
      <c r="EE178" s="157">
        <f t="shared" si="182"/>
        <v>5</v>
      </c>
      <c r="EF178" s="169">
        <f t="shared" si="183"/>
        <v>0</v>
      </c>
      <c r="EG178" s="159"/>
      <c r="EH178" s="159"/>
      <c r="EI178" s="159"/>
      <c r="EJ178" s="78"/>
      <c r="EK178" s="79"/>
      <c r="EL178" s="77" t="str">
        <f t="shared" si="184"/>
        <v>0</v>
      </c>
      <c r="EM178" s="81">
        <f t="shared" si="4141"/>
        <v>0</v>
      </c>
      <c r="EN178" s="160">
        <f t="shared" si="4142"/>
        <v>0</v>
      </c>
      <c r="EO178" s="160">
        <f t="shared" si="4143"/>
        <v>0</v>
      </c>
      <c r="EP178" s="160">
        <f t="shared" si="4144"/>
        <v>0</v>
      </c>
      <c r="EQ178" s="160">
        <f t="shared" si="4145"/>
        <v>0</v>
      </c>
      <c r="ER178" s="161">
        <f t="shared" ref="ER178:ES178" si="4437">ER177</f>
        <v>10</v>
      </c>
      <c r="ES178" s="175">
        <f t="shared" si="4437"/>
        <v>1173</v>
      </c>
      <c r="ET178" s="163" t="str">
        <f t="shared" si="4147"/>
        <v>1</v>
      </c>
      <c r="EU178" s="164">
        <f t="shared" si="192"/>
        <v>19</v>
      </c>
      <c r="EV178" s="165">
        <f t="shared" si="193"/>
        <v>0</v>
      </c>
      <c r="EW178" s="166"/>
      <c r="EX178" s="166"/>
      <c r="EY178" s="166"/>
      <c r="EZ178" s="84"/>
      <c r="FA178" s="85"/>
      <c r="FB178" s="83" t="str">
        <f t="shared" si="194"/>
        <v>0</v>
      </c>
      <c r="FC178" s="167">
        <f t="shared" si="4148"/>
        <v>0</v>
      </c>
      <c r="FD178" s="168">
        <f t="shared" si="4149"/>
        <v>0</v>
      </c>
      <c r="FE178" s="168">
        <f t="shared" si="4150"/>
        <v>0</v>
      </c>
      <c r="FF178" s="168">
        <f t="shared" si="4151"/>
        <v>0</v>
      </c>
      <c r="FG178" s="168">
        <f t="shared" si="4152"/>
        <v>0</v>
      </c>
      <c r="FH178" s="154">
        <f t="shared" ref="FH178:FI178" si="4438">FH177</f>
        <v>11</v>
      </c>
      <c r="FI178" s="173">
        <f t="shared" si="4438"/>
        <v>1174</v>
      </c>
      <c r="FJ178" s="156" t="str">
        <f t="shared" si="4154"/>
        <v>1</v>
      </c>
      <c r="FK178" s="157">
        <f t="shared" si="202"/>
        <v>4</v>
      </c>
      <c r="FL178" s="158">
        <f t="shared" si="203"/>
        <v>0</v>
      </c>
      <c r="FM178" s="159"/>
      <c r="FN178" s="159"/>
      <c r="FO178" s="159"/>
      <c r="FP178" s="78"/>
      <c r="FQ178" s="79"/>
      <c r="FR178" s="77" t="str">
        <f t="shared" si="204"/>
        <v>0</v>
      </c>
      <c r="FS178" s="81">
        <f t="shared" si="4155"/>
        <v>0</v>
      </c>
      <c r="FT178" s="160">
        <f t="shared" si="4156"/>
        <v>0</v>
      </c>
      <c r="FU178" s="160">
        <f t="shared" si="4157"/>
        <v>0</v>
      </c>
      <c r="FV178" s="160">
        <f t="shared" si="4158"/>
        <v>0</v>
      </c>
      <c r="FW178" s="160">
        <f t="shared" si="4159"/>
        <v>0</v>
      </c>
      <c r="FX178" s="161">
        <f t="shared" ref="FX178:FY178" si="4439">FX177</f>
        <v>12</v>
      </c>
      <c r="FY178" s="175">
        <f t="shared" si="4439"/>
        <v>1175</v>
      </c>
      <c r="FZ178" s="163" t="str">
        <f t="shared" si="4161"/>
        <v>1</v>
      </c>
      <c r="GA178" s="164">
        <f t="shared" si="212"/>
        <v>2</v>
      </c>
      <c r="GB178" s="165">
        <f t="shared" si="213"/>
        <v>0</v>
      </c>
      <c r="GC178" s="166"/>
      <c r="GD178" s="166"/>
      <c r="GE178" s="166"/>
      <c r="GF178" s="84"/>
      <c r="GG178" s="85"/>
      <c r="GH178" s="83" t="str">
        <f t="shared" si="214"/>
        <v>0</v>
      </c>
      <c r="GI178" s="167">
        <f t="shared" si="4162"/>
        <v>0</v>
      </c>
      <c r="GJ178" s="168">
        <f t="shared" si="4163"/>
        <v>0</v>
      </c>
      <c r="GK178" s="168">
        <f t="shared" si="4164"/>
        <v>0</v>
      </c>
      <c r="GL178" s="168">
        <f t="shared" si="4165"/>
        <v>0</v>
      </c>
      <c r="GM178" s="168">
        <f t="shared" si="4166"/>
        <v>0</v>
      </c>
      <c r="GN178" s="154">
        <f t="shared" ref="GN178:GO178" si="4440">GN177</f>
        <v>13</v>
      </c>
      <c r="GO178" s="173">
        <f t="shared" si="4440"/>
        <v>1176</v>
      </c>
      <c r="GP178" s="156" t="str">
        <f t="shared" si="4168"/>
        <v>1</v>
      </c>
      <c r="GQ178" s="157">
        <f t="shared" si="222"/>
        <v>3</v>
      </c>
      <c r="GR178" s="158">
        <f t="shared" si="223"/>
        <v>0</v>
      </c>
      <c r="GS178" s="159"/>
      <c r="GT178" s="159"/>
      <c r="GU178" s="159"/>
      <c r="GV178" s="78"/>
      <c r="GW178" s="79"/>
      <c r="GX178" s="77" t="str">
        <f t="shared" si="224"/>
        <v>0</v>
      </c>
      <c r="GY178" s="81">
        <f t="shared" si="4169"/>
        <v>0</v>
      </c>
      <c r="GZ178" s="160">
        <f t="shared" si="4170"/>
        <v>0</v>
      </c>
      <c r="HA178" s="160">
        <f t="shared" si="4171"/>
        <v>0</v>
      </c>
      <c r="HB178" s="160">
        <f t="shared" si="4172"/>
        <v>0</v>
      </c>
      <c r="HC178" s="160">
        <f t="shared" si="4173"/>
        <v>0</v>
      </c>
      <c r="HD178" s="161">
        <f t="shared" ref="HD178:HE178" si="4441">HD177</f>
        <v>14</v>
      </c>
      <c r="HE178" s="175">
        <f t="shared" si="4441"/>
        <v>1177</v>
      </c>
      <c r="HF178" s="163" t="str">
        <f t="shared" si="4175"/>
        <v>1</v>
      </c>
      <c r="HG178" s="164">
        <f t="shared" si="232"/>
        <v>5</v>
      </c>
      <c r="HH178" s="165">
        <f t="shared" si="233"/>
        <v>0</v>
      </c>
      <c r="HI178" s="166"/>
      <c r="HJ178" s="166"/>
      <c r="HK178" s="166"/>
      <c r="HL178" s="84"/>
      <c r="HM178" s="85"/>
      <c r="HN178" s="83" t="str">
        <f t="shared" si="234"/>
        <v>0</v>
      </c>
      <c r="HO178" s="167">
        <f t="shared" si="4176"/>
        <v>0</v>
      </c>
      <c r="HP178" s="168">
        <f t="shared" si="4177"/>
        <v>0</v>
      </c>
      <c r="HQ178" s="168">
        <f t="shared" si="4178"/>
        <v>0</v>
      </c>
      <c r="HR178" s="168">
        <f t="shared" si="4179"/>
        <v>0</v>
      </c>
      <c r="HS178" s="168">
        <f t="shared" si="4180"/>
        <v>0</v>
      </c>
      <c r="HT178" s="154">
        <f t="shared" ref="HT178:HU178" si="4442">HT177</f>
        <v>15</v>
      </c>
      <c r="HU178" s="173">
        <f t="shared" si="4442"/>
        <v>1178</v>
      </c>
      <c r="HV178" s="156" t="str">
        <f t="shared" si="4182"/>
        <v>1</v>
      </c>
      <c r="HW178" s="157" t="str">
        <f t="shared" si="242"/>
        <v/>
      </c>
      <c r="HX178" s="169">
        <f t="shared" si="243"/>
        <v>0</v>
      </c>
      <c r="HY178" s="159"/>
      <c r="HZ178" s="159"/>
      <c r="IA178" s="159"/>
      <c r="IB178" s="160"/>
      <c r="IC178" s="160"/>
      <c r="ID178" s="160" t="str">
        <f t="shared" si="244"/>
        <v>0</v>
      </c>
      <c r="IE178" s="160">
        <f t="shared" si="4183"/>
        <v>0</v>
      </c>
      <c r="IF178" s="160">
        <f t="shared" si="4184"/>
        <v>0</v>
      </c>
      <c r="IG178" s="160">
        <f t="shared" si="4185"/>
        <v>0</v>
      </c>
      <c r="IH178" s="160">
        <f t="shared" si="4186"/>
        <v>0</v>
      </c>
      <c r="II178" s="160">
        <f t="shared" si="4187"/>
        <v>0</v>
      </c>
      <c r="IJ178" s="161">
        <f t="shared" ref="IJ178:IK178" si="4443">IJ177</f>
        <v>16</v>
      </c>
      <c r="IK178" s="175">
        <f t="shared" si="4443"/>
        <v>1179</v>
      </c>
      <c r="IL178" s="163" t="str">
        <f t="shared" si="4189"/>
        <v>1</v>
      </c>
      <c r="IM178" s="164" t="str">
        <f t="shared" si="252"/>
        <v/>
      </c>
      <c r="IN178" s="165">
        <f t="shared" si="253"/>
        <v>0</v>
      </c>
      <c r="IO178" s="166"/>
      <c r="IP178" s="166"/>
      <c r="IQ178" s="166"/>
      <c r="IR178" s="168"/>
      <c r="IS178" s="168"/>
      <c r="IT178" s="170" t="str">
        <f t="shared" si="254"/>
        <v>0</v>
      </c>
      <c r="IU178" s="170">
        <f t="shared" si="4190"/>
        <v>0</v>
      </c>
      <c r="IV178" s="168">
        <f t="shared" si="4191"/>
        <v>0</v>
      </c>
      <c r="IW178" s="168">
        <f t="shared" si="4192"/>
        <v>0</v>
      </c>
      <c r="IX178" s="168">
        <f t="shared" si="4193"/>
        <v>0</v>
      </c>
      <c r="IY178" s="168">
        <f t="shared" si="4194"/>
        <v>0</v>
      </c>
      <c r="IZ178" s="154">
        <f t="shared" ref="IZ178:JA178" si="4444">IZ177</f>
        <v>17</v>
      </c>
      <c r="JA178" s="173">
        <f t="shared" si="4444"/>
        <v>1180</v>
      </c>
      <c r="JB178" s="156" t="str">
        <f t="shared" si="4196"/>
        <v>1</v>
      </c>
      <c r="JC178" s="157" t="str">
        <f t="shared" si="262"/>
        <v/>
      </c>
      <c r="JD178" s="158">
        <f t="shared" si="263"/>
        <v>0</v>
      </c>
      <c r="JE178" s="159"/>
      <c r="JF178" s="159"/>
      <c r="JG178" s="159"/>
      <c r="JH178" s="160"/>
      <c r="JI178" s="160"/>
      <c r="JJ178" s="171" t="str">
        <f t="shared" si="264"/>
        <v>0</v>
      </c>
      <c r="JK178" s="171">
        <f t="shared" si="4197"/>
        <v>0</v>
      </c>
      <c r="JL178" s="160">
        <f t="shared" si="4198"/>
        <v>0</v>
      </c>
      <c r="JM178" s="160">
        <f t="shared" si="4199"/>
        <v>0</v>
      </c>
      <c r="JN178" s="160">
        <f t="shared" si="4200"/>
        <v>0</v>
      </c>
      <c r="JO178" s="160">
        <f t="shared" si="4201"/>
        <v>0</v>
      </c>
      <c r="JP178" s="161">
        <f t="shared" ref="JP178:JQ178" si="4445">JP177</f>
        <v>18</v>
      </c>
      <c r="JQ178" s="175">
        <f t="shared" si="4445"/>
        <v>1181</v>
      </c>
      <c r="JR178" s="163" t="str">
        <f t="shared" si="4203"/>
        <v>1</v>
      </c>
      <c r="JS178" s="164" t="str">
        <f t="shared" si="272"/>
        <v/>
      </c>
      <c r="JT178" s="165">
        <f t="shared" si="273"/>
        <v>0</v>
      </c>
      <c r="JU178" s="166"/>
      <c r="JV178" s="166"/>
      <c r="JW178" s="166"/>
      <c r="JX178" s="168"/>
      <c r="JY178" s="168"/>
      <c r="JZ178" s="170" t="str">
        <f t="shared" si="274"/>
        <v>0</v>
      </c>
      <c r="KA178" s="170">
        <f t="shared" si="4204"/>
        <v>0</v>
      </c>
      <c r="KB178" s="168">
        <f t="shared" si="4205"/>
        <v>0</v>
      </c>
      <c r="KC178" s="168">
        <f t="shared" si="4206"/>
        <v>0</v>
      </c>
      <c r="KD178" s="168">
        <f t="shared" si="4207"/>
        <v>0</v>
      </c>
      <c r="KE178" s="168">
        <f t="shared" si="4208"/>
        <v>0</v>
      </c>
      <c r="KF178" s="154">
        <f t="shared" ref="KF178:KG178" si="4446">KF177</f>
        <v>19</v>
      </c>
      <c r="KG178" s="173">
        <f t="shared" si="4446"/>
        <v>1182</v>
      </c>
      <c r="KH178" s="156" t="str">
        <f t="shared" si="4210"/>
        <v>1</v>
      </c>
      <c r="KI178" s="157" t="str">
        <f t="shared" si="282"/>
        <v/>
      </c>
      <c r="KJ178" s="158">
        <f t="shared" si="283"/>
        <v>0</v>
      </c>
      <c r="KK178" s="159"/>
      <c r="KL178" s="159"/>
      <c r="KM178" s="159"/>
      <c r="KN178" s="160"/>
      <c r="KO178" s="160"/>
      <c r="KP178" s="171" t="str">
        <f t="shared" si="284"/>
        <v>0</v>
      </c>
      <c r="KQ178" s="171">
        <f t="shared" si="4211"/>
        <v>0</v>
      </c>
      <c r="KR178" s="160">
        <f t="shared" si="4212"/>
        <v>0</v>
      </c>
      <c r="KS178" s="160">
        <f t="shared" si="4213"/>
        <v>0</v>
      </c>
      <c r="KT178" s="160">
        <f t="shared" si="4214"/>
        <v>0</v>
      </c>
      <c r="KU178" s="160">
        <f t="shared" si="4215"/>
        <v>0</v>
      </c>
      <c r="KV178" s="161">
        <f t="shared" ref="KV178:KW178" si="4447">KV177</f>
        <v>20</v>
      </c>
      <c r="KW178" s="175">
        <f t="shared" si="4447"/>
        <v>1183</v>
      </c>
      <c r="KX178" s="163" t="str">
        <f t="shared" si="4217"/>
        <v>1</v>
      </c>
      <c r="KY178" s="164" t="str">
        <f t="shared" si="292"/>
        <v/>
      </c>
      <c r="KZ178" s="165">
        <f t="shared" si="293"/>
        <v>0</v>
      </c>
      <c r="LA178" s="166"/>
      <c r="LB178" s="166"/>
      <c r="LC178" s="166"/>
      <c r="LD178" s="168"/>
      <c r="LE178" s="168"/>
      <c r="LF178" s="170" t="str">
        <f t="shared" si="294"/>
        <v>0</v>
      </c>
      <c r="LG178" s="170">
        <f t="shared" si="4218"/>
        <v>0</v>
      </c>
      <c r="LH178" s="168">
        <f t="shared" si="4219"/>
        <v>0</v>
      </c>
      <c r="LI178" s="168">
        <f t="shared" si="4220"/>
        <v>0</v>
      </c>
      <c r="LJ178" s="168">
        <f t="shared" si="4221"/>
        <v>0</v>
      </c>
      <c r="LK178" s="168">
        <f t="shared" si="4222"/>
        <v>0</v>
      </c>
      <c r="LL178" s="172"/>
      <c r="LM178" s="172"/>
      <c r="LN178" s="168" t="str">
        <f t="shared" si="4223"/>
        <v>#REF!</v>
      </c>
      <c r="LO178" s="168" t="str">
        <f t="shared" si="4224"/>
        <v>#REF!</v>
      </c>
      <c r="LP178" s="168" t="str">
        <f t="shared" si="4225"/>
        <v>#REF!</v>
      </c>
      <c r="LQ178" s="168" t="str">
        <f t="shared" si="4226"/>
        <v>#REF!</v>
      </c>
    </row>
    <row r="179" ht="15.75" customHeight="1">
      <c r="A179" s="151">
        <v>46279.0</v>
      </c>
      <c r="B179" s="152" t="s">
        <v>32</v>
      </c>
      <c r="C179" s="153">
        <f t="shared" si="99"/>
        <v>0</v>
      </c>
      <c r="D179" s="154">
        <f t="shared" ref="D179:E179" si="4448">D178</f>
        <v>1</v>
      </c>
      <c r="E179" s="173">
        <f t="shared" si="4448"/>
        <v>1164</v>
      </c>
      <c r="F179" s="156" t="str">
        <f t="shared" si="4328"/>
        <v>1</v>
      </c>
      <c r="G179" s="157">
        <f t="shared" si="102"/>
        <v>1</v>
      </c>
      <c r="H179" s="158">
        <f t="shared" si="103"/>
        <v>0</v>
      </c>
      <c r="I179" s="159"/>
      <c r="J179" s="159"/>
      <c r="K179" s="159"/>
      <c r="L179" s="78"/>
      <c r="M179" s="79"/>
      <c r="N179" s="77" t="str">
        <f t="shared" si="104"/>
        <v>0</v>
      </c>
      <c r="O179" s="81">
        <f t="shared" si="4085"/>
        <v>0</v>
      </c>
      <c r="P179" s="160">
        <f t="shared" si="4086"/>
        <v>0</v>
      </c>
      <c r="Q179" s="160">
        <f t="shared" si="4087"/>
        <v>0</v>
      </c>
      <c r="R179" s="160">
        <f t="shared" si="4088"/>
        <v>0</v>
      </c>
      <c r="S179" s="160">
        <f t="shared" si="4089"/>
        <v>0</v>
      </c>
      <c r="T179" s="161">
        <f t="shared" ref="T179:U179" si="4449">T178</f>
        <v>2</v>
      </c>
      <c r="U179" s="175">
        <f t="shared" si="4449"/>
        <v>1165</v>
      </c>
      <c r="V179" s="163" t="str">
        <f t="shared" si="4091"/>
        <v>1</v>
      </c>
      <c r="W179" s="164">
        <f t="shared" si="112"/>
        <v>1</v>
      </c>
      <c r="X179" s="165">
        <f t="shared" si="113"/>
        <v>0</v>
      </c>
      <c r="Y179" s="166"/>
      <c r="Z179" s="166"/>
      <c r="AA179" s="166"/>
      <c r="AB179" s="84"/>
      <c r="AC179" s="85"/>
      <c r="AD179" s="83" t="str">
        <f t="shared" si="114"/>
        <v>0</v>
      </c>
      <c r="AE179" s="167">
        <f t="shared" si="4092"/>
        <v>0</v>
      </c>
      <c r="AF179" s="168">
        <f t="shared" si="4093"/>
        <v>0</v>
      </c>
      <c r="AG179" s="168">
        <f t="shared" si="4094"/>
        <v>0</v>
      </c>
      <c r="AH179" s="168">
        <f t="shared" si="4095"/>
        <v>0</v>
      </c>
      <c r="AI179" s="168">
        <f t="shared" si="4096"/>
        <v>0</v>
      </c>
      <c r="AJ179" s="154">
        <f t="shared" ref="AJ179:AK179" si="4450">AJ178</f>
        <v>3</v>
      </c>
      <c r="AK179" s="173">
        <f t="shared" si="4450"/>
        <v>1166</v>
      </c>
      <c r="AL179" s="156" t="str">
        <f t="shared" si="4098"/>
        <v>1</v>
      </c>
      <c r="AM179" s="157">
        <f t="shared" si="122"/>
        <v>2</v>
      </c>
      <c r="AN179" s="158">
        <f t="shared" si="123"/>
        <v>0</v>
      </c>
      <c r="AO179" s="159"/>
      <c r="AP179" s="159"/>
      <c r="AQ179" s="159"/>
      <c r="AR179" s="78"/>
      <c r="AS179" s="79"/>
      <c r="AT179" s="77" t="str">
        <f t="shared" si="124"/>
        <v>0</v>
      </c>
      <c r="AU179" s="81">
        <f t="shared" si="4099"/>
        <v>0</v>
      </c>
      <c r="AV179" s="160">
        <f t="shared" si="4100"/>
        <v>0</v>
      </c>
      <c r="AW179" s="160">
        <f t="shared" si="4101"/>
        <v>0</v>
      </c>
      <c r="AX179" s="160">
        <f t="shared" si="4102"/>
        <v>0</v>
      </c>
      <c r="AY179" s="160">
        <f t="shared" si="4103"/>
        <v>0</v>
      </c>
      <c r="AZ179" s="161">
        <f t="shared" ref="AZ179:BA179" si="4451">AZ178</f>
        <v>4</v>
      </c>
      <c r="BA179" s="175">
        <f t="shared" si="4451"/>
        <v>1167</v>
      </c>
      <c r="BB179" s="163" t="str">
        <f t="shared" si="4105"/>
        <v>1</v>
      </c>
      <c r="BC179" s="164">
        <f t="shared" si="132"/>
        <v>4</v>
      </c>
      <c r="BD179" s="165">
        <f t="shared" si="133"/>
        <v>0</v>
      </c>
      <c r="BE179" s="166"/>
      <c r="BF179" s="166"/>
      <c r="BG179" s="166"/>
      <c r="BH179" s="84"/>
      <c r="BI179" s="85"/>
      <c r="BJ179" s="83" t="str">
        <f t="shared" si="134"/>
        <v>0</v>
      </c>
      <c r="BK179" s="167">
        <f t="shared" si="4106"/>
        <v>0</v>
      </c>
      <c r="BL179" s="168">
        <f t="shared" si="4107"/>
        <v>0</v>
      </c>
      <c r="BM179" s="168">
        <f t="shared" si="4108"/>
        <v>0</v>
      </c>
      <c r="BN179" s="168">
        <f t="shared" si="4109"/>
        <v>0</v>
      </c>
      <c r="BO179" s="168">
        <f t="shared" si="4110"/>
        <v>0</v>
      </c>
      <c r="BP179" s="154">
        <f t="shared" ref="BP179:BQ179" si="4452">BP178</f>
        <v>5</v>
      </c>
      <c r="BQ179" s="173">
        <f t="shared" si="4452"/>
        <v>1168</v>
      </c>
      <c r="BR179" s="156" t="str">
        <f t="shared" si="4112"/>
        <v>1</v>
      </c>
      <c r="BS179" s="157">
        <f t="shared" si="142"/>
        <v>4</v>
      </c>
      <c r="BT179" s="158">
        <f t="shared" si="143"/>
        <v>0</v>
      </c>
      <c r="BU179" s="159"/>
      <c r="BV179" s="159"/>
      <c r="BW179" s="159"/>
      <c r="BX179" s="78"/>
      <c r="BY179" s="79"/>
      <c r="BZ179" s="77" t="str">
        <f t="shared" si="144"/>
        <v>0</v>
      </c>
      <c r="CA179" s="81">
        <f t="shared" si="4113"/>
        <v>0</v>
      </c>
      <c r="CB179" s="160">
        <f t="shared" si="4114"/>
        <v>0</v>
      </c>
      <c r="CC179" s="160">
        <f t="shared" si="4115"/>
        <v>0</v>
      </c>
      <c r="CD179" s="160">
        <f t="shared" si="4116"/>
        <v>0</v>
      </c>
      <c r="CE179" s="160">
        <f t="shared" si="4117"/>
        <v>0</v>
      </c>
      <c r="CF179" s="161">
        <f t="shared" ref="CF179:CG179" si="4453">CF178</f>
        <v>6</v>
      </c>
      <c r="CG179" s="175">
        <f t="shared" si="4453"/>
        <v>1169</v>
      </c>
      <c r="CH179" s="163" t="str">
        <f t="shared" si="4119"/>
        <v>1</v>
      </c>
      <c r="CI179" s="164">
        <f t="shared" si="152"/>
        <v>2</v>
      </c>
      <c r="CJ179" s="165">
        <f t="shared" si="153"/>
        <v>0</v>
      </c>
      <c r="CK179" s="166"/>
      <c r="CL179" s="166"/>
      <c r="CM179" s="166"/>
      <c r="CN179" s="84"/>
      <c r="CO179" s="85"/>
      <c r="CP179" s="83" t="str">
        <f t="shared" si="154"/>
        <v>0</v>
      </c>
      <c r="CQ179" s="167">
        <f t="shared" si="4120"/>
        <v>0</v>
      </c>
      <c r="CR179" s="168">
        <f t="shared" si="4121"/>
        <v>0</v>
      </c>
      <c r="CS179" s="168">
        <f t="shared" si="4122"/>
        <v>0</v>
      </c>
      <c r="CT179" s="168">
        <f t="shared" si="4123"/>
        <v>0</v>
      </c>
      <c r="CU179" s="168">
        <f t="shared" si="4124"/>
        <v>0</v>
      </c>
      <c r="CV179" s="154">
        <f t="shared" ref="CV179:CW179" si="4454">CV178</f>
        <v>7</v>
      </c>
      <c r="CW179" s="173">
        <f t="shared" si="4454"/>
        <v>1170</v>
      </c>
      <c r="CX179" s="156" t="str">
        <f t="shared" si="4126"/>
        <v>1</v>
      </c>
      <c r="CY179" s="157">
        <f t="shared" si="162"/>
        <v>2</v>
      </c>
      <c r="CZ179" s="158">
        <f t="shared" si="163"/>
        <v>0</v>
      </c>
      <c r="DA179" s="159"/>
      <c r="DB179" s="159"/>
      <c r="DC179" s="159"/>
      <c r="DD179" s="78"/>
      <c r="DE179" s="79"/>
      <c r="DF179" s="77" t="str">
        <f t="shared" si="164"/>
        <v>0</v>
      </c>
      <c r="DG179" s="81">
        <f t="shared" si="4127"/>
        <v>0</v>
      </c>
      <c r="DH179" s="160">
        <f t="shared" si="4128"/>
        <v>0</v>
      </c>
      <c r="DI179" s="160">
        <f t="shared" si="4129"/>
        <v>0</v>
      </c>
      <c r="DJ179" s="160">
        <f t="shared" si="4130"/>
        <v>0</v>
      </c>
      <c r="DK179" s="160">
        <f t="shared" si="4131"/>
        <v>0</v>
      </c>
      <c r="DL179" s="161">
        <f t="shared" ref="DL179:DM179" si="4455">DL178</f>
        <v>8</v>
      </c>
      <c r="DM179" s="175">
        <f t="shared" si="4455"/>
        <v>1171</v>
      </c>
      <c r="DN179" s="163" t="str">
        <f t="shared" si="4133"/>
        <v>1</v>
      </c>
      <c r="DO179" s="164">
        <f t="shared" si="172"/>
        <v>2</v>
      </c>
      <c r="DP179" s="165">
        <f t="shared" si="173"/>
        <v>0</v>
      </c>
      <c r="DQ179" s="166"/>
      <c r="DR179" s="166"/>
      <c r="DS179" s="166"/>
      <c r="DT179" s="84"/>
      <c r="DU179" s="85"/>
      <c r="DV179" s="83" t="str">
        <f t="shared" si="174"/>
        <v>0</v>
      </c>
      <c r="DW179" s="167">
        <f t="shared" si="4134"/>
        <v>0</v>
      </c>
      <c r="DX179" s="168">
        <f t="shared" si="4135"/>
        <v>0</v>
      </c>
      <c r="DY179" s="168">
        <f t="shared" si="4136"/>
        <v>0</v>
      </c>
      <c r="DZ179" s="168">
        <f t="shared" si="4137"/>
        <v>0</v>
      </c>
      <c r="EA179" s="168">
        <f t="shared" si="4138"/>
        <v>0</v>
      </c>
      <c r="EB179" s="154">
        <f t="shared" ref="EB179:EC179" si="4456">EB178</f>
        <v>9</v>
      </c>
      <c r="EC179" s="173">
        <f t="shared" si="4456"/>
        <v>1172</v>
      </c>
      <c r="ED179" s="156" t="str">
        <f t="shared" si="4140"/>
        <v>1</v>
      </c>
      <c r="EE179" s="157">
        <f t="shared" si="182"/>
        <v>5</v>
      </c>
      <c r="EF179" s="169">
        <f t="shared" si="183"/>
        <v>0</v>
      </c>
      <c r="EG179" s="159"/>
      <c r="EH179" s="159"/>
      <c r="EI179" s="159"/>
      <c r="EJ179" s="78"/>
      <c r="EK179" s="79"/>
      <c r="EL179" s="77" t="str">
        <f t="shared" si="184"/>
        <v>0</v>
      </c>
      <c r="EM179" s="81">
        <f t="shared" si="4141"/>
        <v>0</v>
      </c>
      <c r="EN179" s="160">
        <f t="shared" si="4142"/>
        <v>0</v>
      </c>
      <c r="EO179" s="160">
        <f t="shared" si="4143"/>
        <v>0</v>
      </c>
      <c r="EP179" s="160">
        <f t="shared" si="4144"/>
        <v>0</v>
      </c>
      <c r="EQ179" s="160">
        <f t="shared" si="4145"/>
        <v>0</v>
      </c>
      <c r="ER179" s="161">
        <f t="shared" ref="ER179:ES179" si="4457">ER178</f>
        <v>10</v>
      </c>
      <c r="ES179" s="175">
        <f t="shared" si="4457"/>
        <v>1173</v>
      </c>
      <c r="ET179" s="163" t="str">
        <f t="shared" si="4147"/>
        <v>1</v>
      </c>
      <c r="EU179" s="164">
        <f t="shared" si="192"/>
        <v>19</v>
      </c>
      <c r="EV179" s="165">
        <f t="shared" si="193"/>
        <v>0</v>
      </c>
      <c r="EW179" s="166"/>
      <c r="EX179" s="166"/>
      <c r="EY179" s="166"/>
      <c r="EZ179" s="84"/>
      <c r="FA179" s="85"/>
      <c r="FB179" s="83" t="str">
        <f t="shared" si="194"/>
        <v>0</v>
      </c>
      <c r="FC179" s="167">
        <f t="shared" si="4148"/>
        <v>0</v>
      </c>
      <c r="FD179" s="168">
        <f t="shared" si="4149"/>
        <v>0</v>
      </c>
      <c r="FE179" s="168">
        <f t="shared" si="4150"/>
        <v>0</v>
      </c>
      <c r="FF179" s="168">
        <f t="shared" si="4151"/>
        <v>0</v>
      </c>
      <c r="FG179" s="168">
        <f t="shared" si="4152"/>
        <v>0</v>
      </c>
      <c r="FH179" s="154">
        <f t="shared" ref="FH179:FI179" si="4458">FH178</f>
        <v>11</v>
      </c>
      <c r="FI179" s="173">
        <f t="shared" si="4458"/>
        <v>1174</v>
      </c>
      <c r="FJ179" s="156" t="str">
        <f t="shared" si="4154"/>
        <v>1</v>
      </c>
      <c r="FK179" s="157">
        <f t="shared" si="202"/>
        <v>4</v>
      </c>
      <c r="FL179" s="158">
        <f t="shared" si="203"/>
        <v>0</v>
      </c>
      <c r="FM179" s="159"/>
      <c r="FN179" s="159"/>
      <c r="FO179" s="159"/>
      <c r="FP179" s="78"/>
      <c r="FQ179" s="79"/>
      <c r="FR179" s="77" t="str">
        <f t="shared" si="204"/>
        <v>0</v>
      </c>
      <c r="FS179" s="81">
        <f t="shared" si="4155"/>
        <v>0</v>
      </c>
      <c r="FT179" s="160">
        <f t="shared" si="4156"/>
        <v>0</v>
      </c>
      <c r="FU179" s="160">
        <f t="shared" si="4157"/>
        <v>0</v>
      </c>
      <c r="FV179" s="160">
        <f t="shared" si="4158"/>
        <v>0</v>
      </c>
      <c r="FW179" s="160">
        <f t="shared" si="4159"/>
        <v>0</v>
      </c>
      <c r="FX179" s="161">
        <f t="shared" ref="FX179:FY179" si="4459">FX178</f>
        <v>12</v>
      </c>
      <c r="FY179" s="175">
        <f t="shared" si="4459"/>
        <v>1175</v>
      </c>
      <c r="FZ179" s="163" t="str">
        <f t="shared" si="4161"/>
        <v>1</v>
      </c>
      <c r="GA179" s="164">
        <f t="shared" si="212"/>
        <v>2</v>
      </c>
      <c r="GB179" s="165">
        <f t="shared" si="213"/>
        <v>0</v>
      </c>
      <c r="GC179" s="166"/>
      <c r="GD179" s="166"/>
      <c r="GE179" s="166"/>
      <c r="GF179" s="84"/>
      <c r="GG179" s="85"/>
      <c r="GH179" s="83" t="str">
        <f t="shared" si="214"/>
        <v>0</v>
      </c>
      <c r="GI179" s="167">
        <f t="shared" si="4162"/>
        <v>0</v>
      </c>
      <c r="GJ179" s="168">
        <f t="shared" si="4163"/>
        <v>0</v>
      </c>
      <c r="GK179" s="168">
        <f t="shared" si="4164"/>
        <v>0</v>
      </c>
      <c r="GL179" s="168">
        <f t="shared" si="4165"/>
        <v>0</v>
      </c>
      <c r="GM179" s="168">
        <f t="shared" si="4166"/>
        <v>0</v>
      </c>
      <c r="GN179" s="154">
        <f t="shared" ref="GN179:GO179" si="4460">GN178</f>
        <v>13</v>
      </c>
      <c r="GO179" s="173">
        <f t="shared" si="4460"/>
        <v>1176</v>
      </c>
      <c r="GP179" s="156" t="str">
        <f t="shared" si="4168"/>
        <v>1</v>
      </c>
      <c r="GQ179" s="157">
        <f t="shared" si="222"/>
        <v>3</v>
      </c>
      <c r="GR179" s="158">
        <f t="shared" si="223"/>
        <v>0</v>
      </c>
      <c r="GS179" s="159"/>
      <c r="GT179" s="159"/>
      <c r="GU179" s="159"/>
      <c r="GV179" s="78"/>
      <c r="GW179" s="79"/>
      <c r="GX179" s="77" t="str">
        <f t="shared" si="224"/>
        <v>0</v>
      </c>
      <c r="GY179" s="81">
        <f t="shared" si="4169"/>
        <v>0</v>
      </c>
      <c r="GZ179" s="160">
        <f t="shared" si="4170"/>
        <v>0</v>
      </c>
      <c r="HA179" s="160">
        <f t="shared" si="4171"/>
        <v>0</v>
      </c>
      <c r="HB179" s="160">
        <f t="shared" si="4172"/>
        <v>0</v>
      </c>
      <c r="HC179" s="160">
        <f t="shared" si="4173"/>
        <v>0</v>
      </c>
      <c r="HD179" s="161">
        <f t="shared" ref="HD179:HE179" si="4461">HD178</f>
        <v>14</v>
      </c>
      <c r="HE179" s="175">
        <f t="shared" si="4461"/>
        <v>1177</v>
      </c>
      <c r="HF179" s="163" t="str">
        <f t="shared" si="4175"/>
        <v>1</v>
      </c>
      <c r="HG179" s="164">
        <f t="shared" si="232"/>
        <v>5</v>
      </c>
      <c r="HH179" s="165">
        <f t="shared" si="233"/>
        <v>0</v>
      </c>
      <c r="HI179" s="166"/>
      <c r="HJ179" s="166"/>
      <c r="HK179" s="166"/>
      <c r="HL179" s="84"/>
      <c r="HM179" s="85"/>
      <c r="HN179" s="83" t="str">
        <f t="shared" si="234"/>
        <v>0</v>
      </c>
      <c r="HO179" s="167">
        <f t="shared" si="4176"/>
        <v>0</v>
      </c>
      <c r="HP179" s="168">
        <f t="shared" si="4177"/>
        <v>0</v>
      </c>
      <c r="HQ179" s="168">
        <f t="shared" si="4178"/>
        <v>0</v>
      </c>
      <c r="HR179" s="168">
        <f t="shared" si="4179"/>
        <v>0</v>
      </c>
      <c r="HS179" s="168">
        <f t="shared" si="4180"/>
        <v>0</v>
      </c>
      <c r="HT179" s="154">
        <f t="shared" ref="HT179:HU179" si="4462">HT178</f>
        <v>15</v>
      </c>
      <c r="HU179" s="173">
        <f t="shared" si="4462"/>
        <v>1178</v>
      </c>
      <c r="HV179" s="156" t="str">
        <f t="shared" si="4182"/>
        <v>1</v>
      </c>
      <c r="HW179" s="157" t="str">
        <f t="shared" si="242"/>
        <v/>
      </c>
      <c r="HX179" s="169">
        <f t="shared" si="243"/>
        <v>0</v>
      </c>
      <c r="HY179" s="159"/>
      <c r="HZ179" s="159"/>
      <c r="IA179" s="159"/>
      <c r="IB179" s="160"/>
      <c r="IC179" s="160"/>
      <c r="ID179" s="160" t="str">
        <f t="shared" si="244"/>
        <v>0</v>
      </c>
      <c r="IE179" s="160">
        <f t="shared" si="4183"/>
        <v>0</v>
      </c>
      <c r="IF179" s="160">
        <f t="shared" si="4184"/>
        <v>0</v>
      </c>
      <c r="IG179" s="160">
        <f t="shared" si="4185"/>
        <v>0</v>
      </c>
      <c r="IH179" s="160">
        <f t="shared" si="4186"/>
        <v>0</v>
      </c>
      <c r="II179" s="160">
        <f t="shared" si="4187"/>
        <v>0</v>
      </c>
      <c r="IJ179" s="161">
        <f t="shared" ref="IJ179:IK179" si="4463">IJ178</f>
        <v>16</v>
      </c>
      <c r="IK179" s="175">
        <f t="shared" si="4463"/>
        <v>1179</v>
      </c>
      <c r="IL179" s="163" t="str">
        <f t="shared" si="4189"/>
        <v>1</v>
      </c>
      <c r="IM179" s="164" t="str">
        <f t="shared" si="252"/>
        <v/>
      </c>
      <c r="IN179" s="165">
        <f t="shared" si="253"/>
        <v>0</v>
      </c>
      <c r="IO179" s="166"/>
      <c r="IP179" s="166"/>
      <c r="IQ179" s="166"/>
      <c r="IR179" s="168"/>
      <c r="IS179" s="168"/>
      <c r="IT179" s="170" t="str">
        <f t="shared" si="254"/>
        <v>0</v>
      </c>
      <c r="IU179" s="170">
        <f t="shared" si="4190"/>
        <v>0</v>
      </c>
      <c r="IV179" s="168">
        <f t="shared" si="4191"/>
        <v>0</v>
      </c>
      <c r="IW179" s="168">
        <f t="shared" si="4192"/>
        <v>0</v>
      </c>
      <c r="IX179" s="168">
        <f t="shared" si="4193"/>
        <v>0</v>
      </c>
      <c r="IY179" s="168">
        <f t="shared" si="4194"/>
        <v>0</v>
      </c>
      <c r="IZ179" s="154">
        <f t="shared" ref="IZ179:JA179" si="4464">IZ178</f>
        <v>17</v>
      </c>
      <c r="JA179" s="173">
        <f t="shared" si="4464"/>
        <v>1180</v>
      </c>
      <c r="JB179" s="156" t="str">
        <f t="shared" si="4196"/>
        <v>1</v>
      </c>
      <c r="JC179" s="157" t="str">
        <f t="shared" si="262"/>
        <v/>
      </c>
      <c r="JD179" s="158">
        <f t="shared" si="263"/>
        <v>0</v>
      </c>
      <c r="JE179" s="159"/>
      <c r="JF179" s="159"/>
      <c r="JG179" s="159"/>
      <c r="JH179" s="160"/>
      <c r="JI179" s="160"/>
      <c r="JJ179" s="171" t="str">
        <f t="shared" si="264"/>
        <v>0</v>
      </c>
      <c r="JK179" s="171">
        <f t="shared" si="4197"/>
        <v>0</v>
      </c>
      <c r="JL179" s="160">
        <f t="shared" si="4198"/>
        <v>0</v>
      </c>
      <c r="JM179" s="160">
        <f t="shared" si="4199"/>
        <v>0</v>
      </c>
      <c r="JN179" s="160">
        <f t="shared" si="4200"/>
        <v>0</v>
      </c>
      <c r="JO179" s="160">
        <f t="shared" si="4201"/>
        <v>0</v>
      </c>
      <c r="JP179" s="161">
        <f t="shared" ref="JP179:JQ179" si="4465">JP178</f>
        <v>18</v>
      </c>
      <c r="JQ179" s="175">
        <f t="shared" si="4465"/>
        <v>1181</v>
      </c>
      <c r="JR179" s="163" t="str">
        <f t="shared" si="4203"/>
        <v>1</v>
      </c>
      <c r="JS179" s="164" t="str">
        <f t="shared" si="272"/>
        <v/>
      </c>
      <c r="JT179" s="165">
        <f t="shared" si="273"/>
        <v>0</v>
      </c>
      <c r="JU179" s="166"/>
      <c r="JV179" s="166"/>
      <c r="JW179" s="166"/>
      <c r="JX179" s="168"/>
      <c r="JY179" s="168"/>
      <c r="JZ179" s="170" t="str">
        <f t="shared" si="274"/>
        <v>0</v>
      </c>
      <c r="KA179" s="170">
        <f t="shared" si="4204"/>
        <v>0</v>
      </c>
      <c r="KB179" s="168">
        <f t="shared" si="4205"/>
        <v>0</v>
      </c>
      <c r="KC179" s="168">
        <f t="shared" si="4206"/>
        <v>0</v>
      </c>
      <c r="KD179" s="168">
        <f t="shared" si="4207"/>
        <v>0</v>
      </c>
      <c r="KE179" s="168">
        <f t="shared" si="4208"/>
        <v>0</v>
      </c>
      <c r="KF179" s="154">
        <f t="shared" ref="KF179:KG179" si="4466">KF178</f>
        <v>19</v>
      </c>
      <c r="KG179" s="173">
        <f t="shared" si="4466"/>
        <v>1182</v>
      </c>
      <c r="KH179" s="156" t="str">
        <f t="shared" si="4210"/>
        <v>1</v>
      </c>
      <c r="KI179" s="157" t="str">
        <f t="shared" si="282"/>
        <v/>
      </c>
      <c r="KJ179" s="158">
        <f t="shared" si="283"/>
        <v>0</v>
      </c>
      <c r="KK179" s="159"/>
      <c r="KL179" s="159"/>
      <c r="KM179" s="159"/>
      <c r="KN179" s="160"/>
      <c r="KO179" s="160"/>
      <c r="KP179" s="171" t="str">
        <f t="shared" si="284"/>
        <v>0</v>
      </c>
      <c r="KQ179" s="171">
        <f t="shared" si="4211"/>
        <v>0</v>
      </c>
      <c r="KR179" s="160">
        <f t="shared" si="4212"/>
        <v>0</v>
      </c>
      <c r="KS179" s="160">
        <f t="shared" si="4213"/>
        <v>0</v>
      </c>
      <c r="KT179" s="160">
        <f t="shared" si="4214"/>
        <v>0</v>
      </c>
      <c r="KU179" s="160">
        <f t="shared" si="4215"/>
        <v>0</v>
      </c>
      <c r="KV179" s="161">
        <f t="shared" ref="KV179:KW179" si="4467">KV178</f>
        <v>20</v>
      </c>
      <c r="KW179" s="175">
        <f t="shared" si="4467"/>
        <v>1183</v>
      </c>
      <c r="KX179" s="163" t="str">
        <f t="shared" si="4217"/>
        <v>1</v>
      </c>
      <c r="KY179" s="164" t="str">
        <f t="shared" si="292"/>
        <v/>
      </c>
      <c r="KZ179" s="165">
        <f t="shared" si="293"/>
        <v>0</v>
      </c>
      <c r="LA179" s="166"/>
      <c r="LB179" s="166"/>
      <c r="LC179" s="166"/>
      <c r="LD179" s="168"/>
      <c r="LE179" s="168"/>
      <c r="LF179" s="170" t="str">
        <f t="shared" si="294"/>
        <v>0</v>
      </c>
      <c r="LG179" s="170">
        <f t="shared" si="4218"/>
        <v>0</v>
      </c>
      <c r="LH179" s="168">
        <f t="shared" si="4219"/>
        <v>0</v>
      </c>
      <c r="LI179" s="168">
        <f t="shared" si="4220"/>
        <v>0</v>
      </c>
      <c r="LJ179" s="168">
        <f t="shared" si="4221"/>
        <v>0</v>
      </c>
      <c r="LK179" s="168">
        <f t="shared" si="4222"/>
        <v>0</v>
      </c>
      <c r="LL179" s="172"/>
      <c r="LM179" s="172"/>
      <c r="LN179" s="168" t="str">
        <f t="shared" si="4223"/>
        <v>#REF!</v>
      </c>
      <c r="LO179" s="168" t="str">
        <f t="shared" si="4224"/>
        <v>#REF!</v>
      </c>
      <c r="LP179" s="168" t="str">
        <f t="shared" si="4225"/>
        <v>#REF!</v>
      </c>
      <c r="LQ179" s="168" t="str">
        <f t="shared" si="4226"/>
        <v>#REF!</v>
      </c>
    </row>
    <row r="180" ht="15.75" customHeight="1">
      <c r="A180" s="151">
        <v>46280.0</v>
      </c>
      <c r="B180" s="152" t="s">
        <v>33</v>
      </c>
      <c r="C180" s="153">
        <f t="shared" si="99"/>
        <v>0</v>
      </c>
      <c r="D180" s="154">
        <f t="shared" ref="D180:E180" si="4468">D179</f>
        <v>1</v>
      </c>
      <c r="E180" s="173">
        <f t="shared" si="4468"/>
        <v>1164</v>
      </c>
      <c r="F180" s="156" t="str">
        <f t="shared" si="4328"/>
        <v>1</v>
      </c>
      <c r="G180" s="157">
        <f t="shared" si="102"/>
        <v>1</v>
      </c>
      <c r="H180" s="158">
        <f t="shared" si="103"/>
        <v>0</v>
      </c>
      <c r="I180" s="159"/>
      <c r="J180" s="159"/>
      <c r="K180" s="159"/>
      <c r="L180" s="78"/>
      <c r="M180" s="79"/>
      <c r="N180" s="77" t="str">
        <f t="shared" si="104"/>
        <v>0</v>
      </c>
      <c r="O180" s="81">
        <f t="shared" si="4085"/>
        <v>0</v>
      </c>
      <c r="P180" s="160">
        <f t="shared" si="4086"/>
        <v>0</v>
      </c>
      <c r="Q180" s="160">
        <f t="shared" si="4087"/>
        <v>0</v>
      </c>
      <c r="R180" s="160">
        <f t="shared" si="4088"/>
        <v>0</v>
      </c>
      <c r="S180" s="160">
        <f t="shared" si="4089"/>
        <v>0</v>
      </c>
      <c r="T180" s="161">
        <f t="shared" ref="T180:U180" si="4469">T179</f>
        <v>2</v>
      </c>
      <c r="U180" s="175">
        <f t="shared" si="4469"/>
        <v>1165</v>
      </c>
      <c r="V180" s="163" t="str">
        <f t="shared" si="4091"/>
        <v>1</v>
      </c>
      <c r="W180" s="164">
        <f t="shared" si="112"/>
        <v>1</v>
      </c>
      <c r="X180" s="165">
        <f t="shared" si="113"/>
        <v>0</v>
      </c>
      <c r="Y180" s="166"/>
      <c r="Z180" s="166"/>
      <c r="AA180" s="166"/>
      <c r="AB180" s="84"/>
      <c r="AC180" s="85"/>
      <c r="AD180" s="83" t="str">
        <f t="shared" si="114"/>
        <v>0</v>
      </c>
      <c r="AE180" s="167">
        <f t="shared" si="4092"/>
        <v>0</v>
      </c>
      <c r="AF180" s="168">
        <f t="shared" si="4093"/>
        <v>0</v>
      </c>
      <c r="AG180" s="168">
        <f t="shared" si="4094"/>
        <v>0</v>
      </c>
      <c r="AH180" s="168">
        <f t="shared" si="4095"/>
        <v>0</v>
      </c>
      <c r="AI180" s="168">
        <f t="shared" si="4096"/>
        <v>0</v>
      </c>
      <c r="AJ180" s="154">
        <f t="shared" ref="AJ180:AK180" si="4470">AJ179</f>
        <v>3</v>
      </c>
      <c r="AK180" s="173">
        <f t="shared" si="4470"/>
        <v>1166</v>
      </c>
      <c r="AL180" s="156" t="str">
        <f t="shared" si="4098"/>
        <v>1</v>
      </c>
      <c r="AM180" s="157">
        <f t="shared" si="122"/>
        <v>2</v>
      </c>
      <c r="AN180" s="158">
        <f t="shared" si="123"/>
        <v>0</v>
      </c>
      <c r="AO180" s="159"/>
      <c r="AP180" s="159"/>
      <c r="AQ180" s="159"/>
      <c r="AR180" s="78"/>
      <c r="AS180" s="79"/>
      <c r="AT180" s="77" t="str">
        <f t="shared" si="124"/>
        <v>0</v>
      </c>
      <c r="AU180" s="81">
        <f t="shared" si="4099"/>
        <v>0</v>
      </c>
      <c r="AV180" s="160">
        <f t="shared" si="4100"/>
        <v>0</v>
      </c>
      <c r="AW180" s="160">
        <f t="shared" si="4101"/>
        <v>0</v>
      </c>
      <c r="AX180" s="160">
        <f t="shared" si="4102"/>
        <v>0</v>
      </c>
      <c r="AY180" s="160">
        <f t="shared" si="4103"/>
        <v>0</v>
      </c>
      <c r="AZ180" s="161">
        <f t="shared" ref="AZ180:BA180" si="4471">AZ179</f>
        <v>4</v>
      </c>
      <c r="BA180" s="175">
        <f t="shared" si="4471"/>
        <v>1167</v>
      </c>
      <c r="BB180" s="163" t="str">
        <f t="shared" si="4105"/>
        <v>1</v>
      </c>
      <c r="BC180" s="164">
        <f t="shared" si="132"/>
        <v>4</v>
      </c>
      <c r="BD180" s="165">
        <f t="shared" si="133"/>
        <v>0</v>
      </c>
      <c r="BE180" s="166"/>
      <c r="BF180" s="166"/>
      <c r="BG180" s="166"/>
      <c r="BH180" s="84"/>
      <c r="BI180" s="85"/>
      <c r="BJ180" s="83" t="str">
        <f t="shared" si="134"/>
        <v>0</v>
      </c>
      <c r="BK180" s="167">
        <f t="shared" si="4106"/>
        <v>0</v>
      </c>
      <c r="BL180" s="168">
        <f t="shared" si="4107"/>
        <v>0</v>
      </c>
      <c r="BM180" s="168">
        <f t="shared" si="4108"/>
        <v>0</v>
      </c>
      <c r="BN180" s="168">
        <f t="shared" si="4109"/>
        <v>0</v>
      </c>
      <c r="BO180" s="168">
        <f t="shared" si="4110"/>
        <v>0</v>
      </c>
      <c r="BP180" s="154">
        <f t="shared" ref="BP180:BQ180" si="4472">BP179</f>
        <v>5</v>
      </c>
      <c r="BQ180" s="173">
        <f t="shared" si="4472"/>
        <v>1168</v>
      </c>
      <c r="BR180" s="156" t="str">
        <f t="shared" si="4112"/>
        <v>1</v>
      </c>
      <c r="BS180" s="157">
        <f t="shared" si="142"/>
        <v>4</v>
      </c>
      <c r="BT180" s="158">
        <f t="shared" si="143"/>
        <v>0</v>
      </c>
      <c r="BU180" s="159"/>
      <c r="BV180" s="159"/>
      <c r="BW180" s="159"/>
      <c r="BX180" s="78"/>
      <c r="BY180" s="79"/>
      <c r="BZ180" s="77" t="str">
        <f t="shared" si="144"/>
        <v>0</v>
      </c>
      <c r="CA180" s="81">
        <f t="shared" si="4113"/>
        <v>0</v>
      </c>
      <c r="CB180" s="160">
        <f t="shared" si="4114"/>
        <v>0</v>
      </c>
      <c r="CC180" s="160">
        <f t="shared" si="4115"/>
        <v>0</v>
      </c>
      <c r="CD180" s="160">
        <f t="shared" si="4116"/>
        <v>0</v>
      </c>
      <c r="CE180" s="160">
        <f t="shared" si="4117"/>
        <v>0</v>
      </c>
      <c r="CF180" s="161">
        <f t="shared" ref="CF180:CG180" si="4473">CF179</f>
        <v>6</v>
      </c>
      <c r="CG180" s="175">
        <f t="shared" si="4473"/>
        <v>1169</v>
      </c>
      <c r="CH180" s="163" t="str">
        <f t="shared" si="4119"/>
        <v>1</v>
      </c>
      <c r="CI180" s="164">
        <f t="shared" si="152"/>
        <v>2</v>
      </c>
      <c r="CJ180" s="165">
        <f t="shared" si="153"/>
        <v>0</v>
      </c>
      <c r="CK180" s="166"/>
      <c r="CL180" s="166"/>
      <c r="CM180" s="166"/>
      <c r="CN180" s="84"/>
      <c r="CO180" s="85"/>
      <c r="CP180" s="83" t="str">
        <f t="shared" si="154"/>
        <v>0</v>
      </c>
      <c r="CQ180" s="167">
        <f t="shared" si="4120"/>
        <v>0</v>
      </c>
      <c r="CR180" s="168">
        <f t="shared" si="4121"/>
        <v>0</v>
      </c>
      <c r="CS180" s="168">
        <f t="shared" si="4122"/>
        <v>0</v>
      </c>
      <c r="CT180" s="168">
        <f t="shared" si="4123"/>
        <v>0</v>
      </c>
      <c r="CU180" s="168">
        <f t="shared" si="4124"/>
        <v>0</v>
      </c>
      <c r="CV180" s="154">
        <f t="shared" ref="CV180:CW180" si="4474">CV179</f>
        <v>7</v>
      </c>
      <c r="CW180" s="173">
        <f t="shared" si="4474"/>
        <v>1170</v>
      </c>
      <c r="CX180" s="156" t="str">
        <f t="shared" si="4126"/>
        <v>1</v>
      </c>
      <c r="CY180" s="157">
        <f t="shared" si="162"/>
        <v>2</v>
      </c>
      <c r="CZ180" s="158">
        <f t="shared" si="163"/>
        <v>0</v>
      </c>
      <c r="DA180" s="159"/>
      <c r="DB180" s="159"/>
      <c r="DC180" s="159"/>
      <c r="DD180" s="78"/>
      <c r="DE180" s="79"/>
      <c r="DF180" s="77" t="str">
        <f t="shared" si="164"/>
        <v>0</v>
      </c>
      <c r="DG180" s="81">
        <f t="shared" si="4127"/>
        <v>0</v>
      </c>
      <c r="DH180" s="160">
        <f t="shared" si="4128"/>
        <v>0</v>
      </c>
      <c r="DI180" s="160">
        <f t="shared" si="4129"/>
        <v>0</v>
      </c>
      <c r="DJ180" s="160">
        <f t="shared" si="4130"/>
        <v>0</v>
      </c>
      <c r="DK180" s="160">
        <f t="shared" si="4131"/>
        <v>0</v>
      </c>
      <c r="DL180" s="161">
        <f t="shared" ref="DL180:DM180" si="4475">DL179</f>
        <v>8</v>
      </c>
      <c r="DM180" s="175">
        <f t="shared" si="4475"/>
        <v>1171</v>
      </c>
      <c r="DN180" s="163" t="str">
        <f t="shared" si="4133"/>
        <v>1</v>
      </c>
      <c r="DO180" s="164">
        <f t="shared" si="172"/>
        <v>2</v>
      </c>
      <c r="DP180" s="165">
        <f t="shared" si="173"/>
        <v>0</v>
      </c>
      <c r="DQ180" s="166"/>
      <c r="DR180" s="166"/>
      <c r="DS180" s="166"/>
      <c r="DT180" s="84"/>
      <c r="DU180" s="85"/>
      <c r="DV180" s="83" t="str">
        <f t="shared" si="174"/>
        <v>0</v>
      </c>
      <c r="DW180" s="167">
        <f t="shared" si="4134"/>
        <v>0</v>
      </c>
      <c r="DX180" s="168">
        <f t="shared" si="4135"/>
        <v>0</v>
      </c>
      <c r="DY180" s="168">
        <f t="shared" si="4136"/>
        <v>0</v>
      </c>
      <c r="DZ180" s="168">
        <f t="shared" si="4137"/>
        <v>0</v>
      </c>
      <c r="EA180" s="168">
        <f t="shared" si="4138"/>
        <v>0</v>
      </c>
      <c r="EB180" s="154">
        <f t="shared" ref="EB180:EC180" si="4476">EB179</f>
        <v>9</v>
      </c>
      <c r="EC180" s="173">
        <f t="shared" si="4476"/>
        <v>1172</v>
      </c>
      <c r="ED180" s="156" t="str">
        <f t="shared" si="4140"/>
        <v>1</v>
      </c>
      <c r="EE180" s="157">
        <f t="shared" si="182"/>
        <v>5</v>
      </c>
      <c r="EF180" s="169">
        <f t="shared" si="183"/>
        <v>0</v>
      </c>
      <c r="EG180" s="159"/>
      <c r="EH180" s="159"/>
      <c r="EI180" s="159"/>
      <c r="EJ180" s="78"/>
      <c r="EK180" s="79"/>
      <c r="EL180" s="77" t="str">
        <f t="shared" si="184"/>
        <v>0</v>
      </c>
      <c r="EM180" s="81">
        <f t="shared" si="4141"/>
        <v>0</v>
      </c>
      <c r="EN180" s="160">
        <f t="shared" si="4142"/>
        <v>0</v>
      </c>
      <c r="EO180" s="160">
        <f t="shared" si="4143"/>
        <v>0</v>
      </c>
      <c r="EP180" s="160">
        <f t="shared" si="4144"/>
        <v>0</v>
      </c>
      <c r="EQ180" s="160">
        <f t="shared" si="4145"/>
        <v>0</v>
      </c>
      <c r="ER180" s="161">
        <f t="shared" ref="ER180:ES180" si="4477">ER179</f>
        <v>10</v>
      </c>
      <c r="ES180" s="175">
        <f t="shared" si="4477"/>
        <v>1173</v>
      </c>
      <c r="ET180" s="163" t="str">
        <f t="shared" si="4147"/>
        <v>1</v>
      </c>
      <c r="EU180" s="164">
        <f t="shared" si="192"/>
        <v>19</v>
      </c>
      <c r="EV180" s="165">
        <f t="shared" si="193"/>
        <v>0</v>
      </c>
      <c r="EW180" s="166"/>
      <c r="EX180" s="166"/>
      <c r="EY180" s="166"/>
      <c r="EZ180" s="84"/>
      <c r="FA180" s="85"/>
      <c r="FB180" s="83" t="str">
        <f t="shared" si="194"/>
        <v>0</v>
      </c>
      <c r="FC180" s="167">
        <f t="shared" si="4148"/>
        <v>0</v>
      </c>
      <c r="FD180" s="168">
        <f t="shared" si="4149"/>
        <v>0</v>
      </c>
      <c r="FE180" s="168">
        <f t="shared" si="4150"/>
        <v>0</v>
      </c>
      <c r="FF180" s="168">
        <f t="shared" si="4151"/>
        <v>0</v>
      </c>
      <c r="FG180" s="168">
        <f t="shared" si="4152"/>
        <v>0</v>
      </c>
      <c r="FH180" s="154">
        <f t="shared" ref="FH180:FI180" si="4478">FH179</f>
        <v>11</v>
      </c>
      <c r="FI180" s="173">
        <f t="shared" si="4478"/>
        <v>1174</v>
      </c>
      <c r="FJ180" s="156" t="str">
        <f t="shared" si="4154"/>
        <v>1</v>
      </c>
      <c r="FK180" s="157">
        <f t="shared" si="202"/>
        <v>4</v>
      </c>
      <c r="FL180" s="158">
        <f t="shared" si="203"/>
        <v>0</v>
      </c>
      <c r="FM180" s="159"/>
      <c r="FN180" s="159"/>
      <c r="FO180" s="159"/>
      <c r="FP180" s="78"/>
      <c r="FQ180" s="79"/>
      <c r="FR180" s="77" t="str">
        <f t="shared" si="204"/>
        <v>0</v>
      </c>
      <c r="FS180" s="81">
        <f t="shared" si="4155"/>
        <v>0</v>
      </c>
      <c r="FT180" s="160">
        <f t="shared" si="4156"/>
        <v>0</v>
      </c>
      <c r="FU180" s="160">
        <f t="shared" si="4157"/>
        <v>0</v>
      </c>
      <c r="FV180" s="160">
        <f t="shared" si="4158"/>
        <v>0</v>
      </c>
      <c r="FW180" s="160">
        <f t="shared" si="4159"/>
        <v>0</v>
      </c>
      <c r="FX180" s="161">
        <f t="shared" ref="FX180:FY180" si="4479">FX179</f>
        <v>12</v>
      </c>
      <c r="FY180" s="175">
        <f t="shared" si="4479"/>
        <v>1175</v>
      </c>
      <c r="FZ180" s="163" t="str">
        <f t="shared" si="4161"/>
        <v>1</v>
      </c>
      <c r="GA180" s="164">
        <f t="shared" si="212"/>
        <v>2</v>
      </c>
      <c r="GB180" s="165">
        <f t="shared" si="213"/>
        <v>0</v>
      </c>
      <c r="GC180" s="166"/>
      <c r="GD180" s="166"/>
      <c r="GE180" s="166"/>
      <c r="GF180" s="84"/>
      <c r="GG180" s="85"/>
      <c r="GH180" s="83" t="str">
        <f t="shared" si="214"/>
        <v>0</v>
      </c>
      <c r="GI180" s="167">
        <f t="shared" si="4162"/>
        <v>0</v>
      </c>
      <c r="GJ180" s="168">
        <f t="shared" si="4163"/>
        <v>0</v>
      </c>
      <c r="GK180" s="168">
        <f t="shared" si="4164"/>
        <v>0</v>
      </c>
      <c r="GL180" s="168">
        <f t="shared" si="4165"/>
        <v>0</v>
      </c>
      <c r="GM180" s="168">
        <f t="shared" si="4166"/>
        <v>0</v>
      </c>
      <c r="GN180" s="154">
        <f t="shared" ref="GN180:GO180" si="4480">GN179</f>
        <v>13</v>
      </c>
      <c r="GO180" s="173">
        <f t="shared" si="4480"/>
        <v>1176</v>
      </c>
      <c r="GP180" s="156" t="str">
        <f t="shared" si="4168"/>
        <v>1</v>
      </c>
      <c r="GQ180" s="157">
        <f t="shared" si="222"/>
        <v>3</v>
      </c>
      <c r="GR180" s="158">
        <f t="shared" si="223"/>
        <v>0</v>
      </c>
      <c r="GS180" s="159"/>
      <c r="GT180" s="159"/>
      <c r="GU180" s="159"/>
      <c r="GV180" s="78"/>
      <c r="GW180" s="79"/>
      <c r="GX180" s="77" t="str">
        <f t="shared" si="224"/>
        <v>0</v>
      </c>
      <c r="GY180" s="81">
        <f t="shared" si="4169"/>
        <v>0</v>
      </c>
      <c r="GZ180" s="160">
        <f t="shared" si="4170"/>
        <v>0</v>
      </c>
      <c r="HA180" s="160">
        <f t="shared" si="4171"/>
        <v>0</v>
      </c>
      <c r="HB180" s="160">
        <f t="shared" si="4172"/>
        <v>0</v>
      </c>
      <c r="HC180" s="160">
        <f t="shared" si="4173"/>
        <v>0</v>
      </c>
      <c r="HD180" s="161">
        <f t="shared" ref="HD180:HE180" si="4481">HD179</f>
        <v>14</v>
      </c>
      <c r="HE180" s="175">
        <f t="shared" si="4481"/>
        <v>1177</v>
      </c>
      <c r="HF180" s="163" t="str">
        <f t="shared" si="4175"/>
        <v>1</v>
      </c>
      <c r="HG180" s="164">
        <f t="shared" si="232"/>
        <v>5</v>
      </c>
      <c r="HH180" s="165">
        <f t="shared" si="233"/>
        <v>0</v>
      </c>
      <c r="HI180" s="166"/>
      <c r="HJ180" s="166"/>
      <c r="HK180" s="166"/>
      <c r="HL180" s="84"/>
      <c r="HM180" s="85"/>
      <c r="HN180" s="83" t="str">
        <f t="shared" si="234"/>
        <v>0</v>
      </c>
      <c r="HO180" s="167">
        <f t="shared" si="4176"/>
        <v>0</v>
      </c>
      <c r="HP180" s="168">
        <f t="shared" si="4177"/>
        <v>0</v>
      </c>
      <c r="HQ180" s="168">
        <f t="shared" si="4178"/>
        <v>0</v>
      </c>
      <c r="HR180" s="168">
        <f t="shared" si="4179"/>
        <v>0</v>
      </c>
      <c r="HS180" s="168">
        <f t="shared" si="4180"/>
        <v>0</v>
      </c>
      <c r="HT180" s="154">
        <f t="shared" ref="HT180:HU180" si="4482">HT179</f>
        <v>15</v>
      </c>
      <c r="HU180" s="173">
        <f t="shared" si="4482"/>
        <v>1178</v>
      </c>
      <c r="HV180" s="156" t="str">
        <f t="shared" si="4182"/>
        <v>1</v>
      </c>
      <c r="HW180" s="157" t="str">
        <f t="shared" si="242"/>
        <v/>
      </c>
      <c r="HX180" s="169">
        <f t="shared" si="243"/>
        <v>0</v>
      </c>
      <c r="HY180" s="159"/>
      <c r="HZ180" s="159"/>
      <c r="IA180" s="159"/>
      <c r="IB180" s="160"/>
      <c r="IC180" s="160"/>
      <c r="ID180" s="160" t="str">
        <f t="shared" si="244"/>
        <v>0</v>
      </c>
      <c r="IE180" s="160">
        <f t="shared" si="4183"/>
        <v>0</v>
      </c>
      <c r="IF180" s="160">
        <f t="shared" si="4184"/>
        <v>0</v>
      </c>
      <c r="IG180" s="160">
        <f t="shared" si="4185"/>
        <v>0</v>
      </c>
      <c r="IH180" s="160">
        <f t="shared" si="4186"/>
        <v>0</v>
      </c>
      <c r="II180" s="160">
        <f t="shared" si="4187"/>
        <v>0</v>
      </c>
      <c r="IJ180" s="161">
        <f t="shared" ref="IJ180:IK180" si="4483">IJ179</f>
        <v>16</v>
      </c>
      <c r="IK180" s="175">
        <f t="shared" si="4483"/>
        <v>1179</v>
      </c>
      <c r="IL180" s="163" t="str">
        <f t="shared" si="4189"/>
        <v>1</v>
      </c>
      <c r="IM180" s="164" t="str">
        <f t="shared" si="252"/>
        <v/>
      </c>
      <c r="IN180" s="165">
        <f t="shared" si="253"/>
        <v>0</v>
      </c>
      <c r="IO180" s="166"/>
      <c r="IP180" s="166"/>
      <c r="IQ180" s="166"/>
      <c r="IR180" s="168"/>
      <c r="IS180" s="168"/>
      <c r="IT180" s="170" t="str">
        <f t="shared" si="254"/>
        <v>0</v>
      </c>
      <c r="IU180" s="170">
        <f t="shared" si="4190"/>
        <v>0</v>
      </c>
      <c r="IV180" s="168">
        <f t="shared" si="4191"/>
        <v>0</v>
      </c>
      <c r="IW180" s="168">
        <f t="shared" si="4192"/>
        <v>0</v>
      </c>
      <c r="IX180" s="168">
        <f t="shared" si="4193"/>
        <v>0</v>
      </c>
      <c r="IY180" s="168">
        <f t="shared" si="4194"/>
        <v>0</v>
      </c>
      <c r="IZ180" s="154">
        <f t="shared" ref="IZ180:JA180" si="4484">IZ179</f>
        <v>17</v>
      </c>
      <c r="JA180" s="173">
        <f t="shared" si="4484"/>
        <v>1180</v>
      </c>
      <c r="JB180" s="156" t="str">
        <f t="shared" si="4196"/>
        <v>1</v>
      </c>
      <c r="JC180" s="157" t="str">
        <f t="shared" si="262"/>
        <v/>
      </c>
      <c r="JD180" s="158">
        <f t="shared" si="263"/>
        <v>0</v>
      </c>
      <c r="JE180" s="159"/>
      <c r="JF180" s="159"/>
      <c r="JG180" s="159"/>
      <c r="JH180" s="160"/>
      <c r="JI180" s="160"/>
      <c r="JJ180" s="171" t="str">
        <f t="shared" si="264"/>
        <v>0</v>
      </c>
      <c r="JK180" s="171">
        <f t="shared" si="4197"/>
        <v>0</v>
      </c>
      <c r="JL180" s="160">
        <f t="shared" si="4198"/>
        <v>0</v>
      </c>
      <c r="JM180" s="160">
        <f t="shared" si="4199"/>
        <v>0</v>
      </c>
      <c r="JN180" s="160">
        <f t="shared" si="4200"/>
        <v>0</v>
      </c>
      <c r="JO180" s="160">
        <f t="shared" si="4201"/>
        <v>0</v>
      </c>
      <c r="JP180" s="161">
        <f t="shared" ref="JP180:JQ180" si="4485">JP179</f>
        <v>18</v>
      </c>
      <c r="JQ180" s="175">
        <f t="shared" si="4485"/>
        <v>1181</v>
      </c>
      <c r="JR180" s="163" t="str">
        <f t="shared" si="4203"/>
        <v>1</v>
      </c>
      <c r="JS180" s="164" t="str">
        <f t="shared" si="272"/>
        <v/>
      </c>
      <c r="JT180" s="165">
        <f t="shared" si="273"/>
        <v>0</v>
      </c>
      <c r="JU180" s="166"/>
      <c r="JV180" s="166"/>
      <c r="JW180" s="166"/>
      <c r="JX180" s="168"/>
      <c r="JY180" s="168"/>
      <c r="JZ180" s="170" t="str">
        <f t="shared" si="274"/>
        <v>0</v>
      </c>
      <c r="KA180" s="170">
        <f t="shared" si="4204"/>
        <v>0</v>
      </c>
      <c r="KB180" s="168">
        <f t="shared" si="4205"/>
        <v>0</v>
      </c>
      <c r="KC180" s="168">
        <f t="shared" si="4206"/>
        <v>0</v>
      </c>
      <c r="KD180" s="168">
        <f t="shared" si="4207"/>
        <v>0</v>
      </c>
      <c r="KE180" s="168">
        <f t="shared" si="4208"/>
        <v>0</v>
      </c>
      <c r="KF180" s="154">
        <f t="shared" ref="KF180:KG180" si="4486">KF179</f>
        <v>19</v>
      </c>
      <c r="KG180" s="173">
        <f t="shared" si="4486"/>
        <v>1182</v>
      </c>
      <c r="KH180" s="156" t="str">
        <f t="shared" si="4210"/>
        <v>1</v>
      </c>
      <c r="KI180" s="157" t="str">
        <f t="shared" si="282"/>
        <v/>
      </c>
      <c r="KJ180" s="158">
        <f t="shared" si="283"/>
        <v>0</v>
      </c>
      <c r="KK180" s="159"/>
      <c r="KL180" s="159"/>
      <c r="KM180" s="159"/>
      <c r="KN180" s="160"/>
      <c r="KO180" s="160"/>
      <c r="KP180" s="171" t="str">
        <f t="shared" si="284"/>
        <v>0</v>
      </c>
      <c r="KQ180" s="171">
        <f t="shared" si="4211"/>
        <v>0</v>
      </c>
      <c r="KR180" s="160">
        <f t="shared" si="4212"/>
        <v>0</v>
      </c>
      <c r="KS180" s="160">
        <f t="shared" si="4213"/>
        <v>0</v>
      </c>
      <c r="KT180" s="160">
        <f t="shared" si="4214"/>
        <v>0</v>
      </c>
      <c r="KU180" s="160">
        <f t="shared" si="4215"/>
        <v>0</v>
      </c>
      <c r="KV180" s="161">
        <f t="shared" ref="KV180:KW180" si="4487">KV179</f>
        <v>20</v>
      </c>
      <c r="KW180" s="175">
        <f t="shared" si="4487"/>
        <v>1183</v>
      </c>
      <c r="KX180" s="163" t="str">
        <f t="shared" si="4217"/>
        <v>1</v>
      </c>
      <c r="KY180" s="164" t="str">
        <f t="shared" si="292"/>
        <v/>
      </c>
      <c r="KZ180" s="165">
        <f t="shared" si="293"/>
        <v>0</v>
      </c>
      <c r="LA180" s="166"/>
      <c r="LB180" s="166"/>
      <c r="LC180" s="166"/>
      <c r="LD180" s="168"/>
      <c r="LE180" s="168"/>
      <c r="LF180" s="170" t="str">
        <f t="shared" si="294"/>
        <v>0</v>
      </c>
      <c r="LG180" s="170">
        <f t="shared" si="4218"/>
        <v>0</v>
      </c>
      <c r="LH180" s="168">
        <f t="shared" si="4219"/>
        <v>0</v>
      </c>
      <c r="LI180" s="168">
        <f t="shared" si="4220"/>
        <v>0</v>
      </c>
      <c r="LJ180" s="168">
        <f t="shared" si="4221"/>
        <v>0</v>
      </c>
      <c r="LK180" s="168">
        <f t="shared" si="4222"/>
        <v>0</v>
      </c>
      <c r="LL180" s="172"/>
      <c r="LM180" s="172"/>
      <c r="LN180" s="168" t="str">
        <f t="shared" si="4223"/>
        <v>#REF!</v>
      </c>
      <c r="LO180" s="168" t="str">
        <f t="shared" si="4224"/>
        <v>#REF!</v>
      </c>
      <c r="LP180" s="168" t="str">
        <f t="shared" si="4225"/>
        <v>#REF!</v>
      </c>
      <c r="LQ180" s="168" t="str">
        <f t="shared" si="4226"/>
        <v>#REF!</v>
      </c>
    </row>
    <row r="181" ht="15.75" customHeight="1">
      <c r="A181" s="151">
        <v>46281.0</v>
      </c>
      <c r="B181" s="152" t="s">
        <v>27</v>
      </c>
      <c r="C181" s="153">
        <f t="shared" si="99"/>
        <v>0</v>
      </c>
      <c r="D181" s="154">
        <f t="shared" ref="D181:E181" si="4488">D180</f>
        <v>1</v>
      </c>
      <c r="E181" s="173">
        <f t="shared" si="4488"/>
        <v>1164</v>
      </c>
      <c r="F181" s="156" t="str">
        <f t="shared" si="4328"/>
        <v>1</v>
      </c>
      <c r="G181" s="157">
        <f t="shared" si="102"/>
        <v>1</v>
      </c>
      <c r="H181" s="158">
        <f t="shared" si="103"/>
        <v>0</v>
      </c>
      <c r="I181" s="159"/>
      <c r="J181" s="159"/>
      <c r="K181" s="159"/>
      <c r="L181" s="78"/>
      <c r="M181" s="79"/>
      <c r="N181" s="77" t="str">
        <f t="shared" si="104"/>
        <v>0</v>
      </c>
      <c r="O181" s="81">
        <f t="shared" si="4085"/>
        <v>0</v>
      </c>
      <c r="P181" s="160">
        <f t="shared" si="4086"/>
        <v>0</v>
      </c>
      <c r="Q181" s="160">
        <f t="shared" si="4087"/>
        <v>0</v>
      </c>
      <c r="R181" s="160">
        <f t="shared" si="4088"/>
        <v>0</v>
      </c>
      <c r="S181" s="160">
        <f t="shared" si="4089"/>
        <v>0</v>
      </c>
      <c r="T181" s="161">
        <f t="shared" ref="T181:U181" si="4489">T180</f>
        <v>2</v>
      </c>
      <c r="U181" s="175">
        <f t="shared" si="4489"/>
        <v>1165</v>
      </c>
      <c r="V181" s="163" t="str">
        <f t="shared" si="4091"/>
        <v>1</v>
      </c>
      <c r="W181" s="164">
        <f t="shared" si="112"/>
        <v>1</v>
      </c>
      <c r="X181" s="165">
        <f t="shared" si="113"/>
        <v>0</v>
      </c>
      <c r="Y181" s="166"/>
      <c r="Z181" s="166"/>
      <c r="AA181" s="166"/>
      <c r="AB181" s="84"/>
      <c r="AC181" s="85"/>
      <c r="AD181" s="83" t="str">
        <f t="shared" si="114"/>
        <v>0</v>
      </c>
      <c r="AE181" s="167">
        <f t="shared" si="4092"/>
        <v>0</v>
      </c>
      <c r="AF181" s="168">
        <f t="shared" si="4093"/>
        <v>0</v>
      </c>
      <c r="AG181" s="168">
        <f t="shared" si="4094"/>
        <v>0</v>
      </c>
      <c r="AH181" s="168">
        <f t="shared" si="4095"/>
        <v>0</v>
      </c>
      <c r="AI181" s="168">
        <f t="shared" si="4096"/>
        <v>0</v>
      </c>
      <c r="AJ181" s="154">
        <f t="shared" ref="AJ181:AK181" si="4490">AJ180</f>
        <v>3</v>
      </c>
      <c r="AK181" s="173">
        <f t="shared" si="4490"/>
        <v>1166</v>
      </c>
      <c r="AL181" s="156" t="str">
        <f t="shared" si="4098"/>
        <v>1</v>
      </c>
      <c r="AM181" s="157">
        <f t="shared" si="122"/>
        <v>2</v>
      </c>
      <c r="AN181" s="158">
        <f t="shared" si="123"/>
        <v>0</v>
      </c>
      <c r="AO181" s="159"/>
      <c r="AP181" s="159"/>
      <c r="AQ181" s="159"/>
      <c r="AR181" s="78"/>
      <c r="AS181" s="79"/>
      <c r="AT181" s="77" t="str">
        <f t="shared" si="124"/>
        <v>0</v>
      </c>
      <c r="AU181" s="81">
        <f t="shared" si="4099"/>
        <v>0</v>
      </c>
      <c r="AV181" s="160">
        <f t="shared" si="4100"/>
        <v>0</v>
      </c>
      <c r="AW181" s="160">
        <f t="shared" si="4101"/>
        <v>0</v>
      </c>
      <c r="AX181" s="160">
        <f t="shared" si="4102"/>
        <v>0</v>
      </c>
      <c r="AY181" s="160">
        <f t="shared" si="4103"/>
        <v>0</v>
      </c>
      <c r="AZ181" s="161">
        <f t="shared" ref="AZ181:BA181" si="4491">AZ180</f>
        <v>4</v>
      </c>
      <c r="BA181" s="175">
        <f t="shared" si="4491"/>
        <v>1167</v>
      </c>
      <c r="BB181" s="163" t="str">
        <f t="shared" si="4105"/>
        <v>1</v>
      </c>
      <c r="BC181" s="164">
        <f t="shared" si="132"/>
        <v>4</v>
      </c>
      <c r="BD181" s="165">
        <f t="shared" si="133"/>
        <v>0</v>
      </c>
      <c r="BE181" s="166"/>
      <c r="BF181" s="166"/>
      <c r="BG181" s="166"/>
      <c r="BH181" s="84"/>
      <c r="BI181" s="85"/>
      <c r="BJ181" s="83" t="str">
        <f t="shared" si="134"/>
        <v>0</v>
      </c>
      <c r="BK181" s="167">
        <f t="shared" si="4106"/>
        <v>0</v>
      </c>
      <c r="BL181" s="168">
        <f t="shared" si="4107"/>
        <v>0</v>
      </c>
      <c r="BM181" s="168">
        <f t="shared" si="4108"/>
        <v>0</v>
      </c>
      <c r="BN181" s="168">
        <f t="shared" si="4109"/>
        <v>0</v>
      </c>
      <c r="BO181" s="168">
        <f t="shared" si="4110"/>
        <v>0</v>
      </c>
      <c r="BP181" s="154">
        <f t="shared" ref="BP181:BQ181" si="4492">BP180</f>
        <v>5</v>
      </c>
      <c r="BQ181" s="173">
        <f t="shared" si="4492"/>
        <v>1168</v>
      </c>
      <c r="BR181" s="156" t="str">
        <f t="shared" si="4112"/>
        <v>1</v>
      </c>
      <c r="BS181" s="157">
        <f t="shared" si="142"/>
        <v>4</v>
      </c>
      <c r="BT181" s="158">
        <f t="shared" si="143"/>
        <v>0</v>
      </c>
      <c r="BU181" s="159"/>
      <c r="BV181" s="159"/>
      <c r="BW181" s="159"/>
      <c r="BX181" s="78"/>
      <c r="BY181" s="79"/>
      <c r="BZ181" s="77" t="str">
        <f t="shared" si="144"/>
        <v>0</v>
      </c>
      <c r="CA181" s="81">
        <f t="shared" si="4113"/>
        <v>0</v>
      </c>
      <c r="CB181" s="160">
        <f t="shared" si="4114"/>
        <v>0</v>
      </c>
      <c r="CC181" s="160">
        <f t="shared" si="4115"/>
        <v>0</v>
      </c>
      <c r="CD181" s="160">
        <f t="shared" si="4116"/>
        <v>0</v>
      </c>
      <c r="CE181" s="160">
        <f t="shared" si="4117"/>
        <v>0</v>
      </c>
      <c r="CF181" s="161">
        <f t="shared" ref="CF181:CG181" si="4493">CF180</f>
        <v>6</v>
      </c>
      <c r="CG181" s="175">
        <f t="shared" si="4493"/>
        <v>1169</v>
      </c>
      <c r="CH181" s="163" t="str">
        <f t="shared" si="4119"/>
        <v>1</v>
      </c>
      <c r="CI181" s="164">
        <f t="shared" si="152"/>
        <v>2</v>
      </c>
      <c r="CJ181" s="165">
        <f t="shared" si="153"/>
        <v>0</v>
      </c>
      <c r="CK181" s="166"/>
      <c r="CL181" s="166"/>
      <c r="CM181" s="166"/>
      <c r="CN181" s="84"/>
      <c r="CO181" s="85"/>
      <c r="CP181" s="83" t="str">
        <f t="shared" si="154"/>
        <v>0</v>
      </c>
      <c r="CQ181" s="167">
        <f t="shared" si="4120"/>
        <v>0</v>
      </c>
      <c r="CR181" s="168">
        <f t="shared" si="4121"/>
        <v>0</v>
      </c>
      <c r="CS181" s="168">
        <f t="shared" si="4122"/>
        <v>0</v>
      </c>
      <c r="CT181" s="168">
        <f t="shared" si="4123"/>
        <v>0</v>
      </c>
      <c r="CU181" s="168">
        <f t="shared" si="4124"/>
        <v>0</v>
      </c>
      <c r="CV181" s="154">
        <f t="shared" ref="CV181:CW181" si="4494">CV180</f>
        <v>7</v>
      </c>
      <c r="CW181" s="173">
        <f t="shared" si="4494"/>
        <v>1170</v>
      </c>
      <c r="CX181" s="156" t="str">
        <f t="shared" si="4126"/>
        <v>1</v>
      </c>
      <c r="CY181" s="157">
        <f t="shared" si="162"/>
        <v>2</v>
      </c>
      <c r="CZ181" s="158">
        <f t="shared" si="163"/>
        <v>0</v>
      </c>
      <c r="DA181" s="159"/>
      <c r="DB181" s="159"/>
      <c r="DC181" s="159"/>
      <c r="DD181" s="78"/>
      <c r="DE181" s="79"/>
      <c r="DF181" s="77" t="str">
        <f t="shared" si="164"/>
        <v>0</v>
      </c>
      <c r="DG181" s="81">
        <f t="shared" si="4127"/>
        <v>0</v>
      </c>
      <c r="DH181" s="160">
        <f t="shared" si="4128"/>
        <v>0</v>
      </c>
      <c r="DI181" s="160">
        <f t="shared" si="4129"/>
        <v>0</v>
      </c>
      <c r="DJ181" s="160">
        <f t="shared" si="4130"/>
        <v>0</v>
      </c>
      <c r="DK181" s="160">
        <f t="shared" si="4131"/>
        <v>0</v>
      </c>
      <c r="DL181" s="161">
        <f t="shared" ref="DL181:DM181" si="4495">DL180</f>
        <v>8</v>
      </c>
      <c r="DM181" s="175">
        <f t="shared" si="4495"/>
        <v>1171</v>
      </c>
      <c r="DN181" s="163" t="str">
        <f t="shared" si="4133"/>
        <v>1</v>
      </c>
      <c r="DO181" s="164">
        <f t="shared" si="172"/>
        <v>2</v>
      </c>
      <c r="DP181" s="165">
        <f t="shared" si="173"/>
        <v>0</v>
      </c>
      <c r="DQ181" s="166"/>
      <c r="DR181" s="166"/>
      <c r="DS181" s="166"/>
      <c r="DT181" s="84"/>
      <c r="DU181" s="85"/>
      <c r="DV181" s="83" t="str">
        <f t="shared" si="174"/>
        <v>0</v>
      </c>
      <c r="DW181" s="167">
        <f t="shared" si="4134"/>
        <v>0</v>
      </c>
      <c r="DX181" s="168">
        <f t="shared" si="4135"/>
        <v>0</v>
      </c>
      <c r="DY181" s="168">
        <f t="shared" si="4136"/>
        <v>0</v>
      </c>
      <c r="DZ181" s="168">
        <f t="shared" si="4137"/>
        <v>0</v>
      </c>
      <c r="EA181" s="168">
        <f t="shared" si="4138"/>
        <v>0</v>
      </c>
      <c r="EB181" s="154">
        <f t="shared" ref="EB181:EC181" si="4496">EB180</f>
        <v>9</v>
      </c>
      <c r="EC181" s="173">
        <f t="shared" si="4496"/>
        <v>1172</v>
      </c>
      <c r="ED181" s="156" t="str">
        <f t="shared" si="4140"/>
        <v>1</v>
      </c>
      <c r="EE181" s="157">
        <f t="shared" si="182"/>
        <v>5</v>
      </c>
      <c r="EF181" s="169">
        <f t="shared" si="183"/>
        <v>0</v>
      </c>
      <c r="EG181" s="159"/>
      <c r="EH181" s="159"/>
      <c r="EI181" s="159"/>
      <c r="EJ181" s="78"/>
      <c r="EK181" s="79"/>
      <c r="EL181" s="77" t="str">
        <f t="shared" si="184"/>
        <v>0</v>
      </c>
      <c r="EM181" s="81">
        <f t="shared" si="4141"/>
        <v>0</v>
      </c>
      <c r="EN181" s="160">
        <f t="shared" si="4142"/>
        <v>0</v>
      </c>
      <c r="EO181" s="160">
        <f t="shared" si="4143"/>
        <v>0</v>
      </c>
      <c r="EP181" s="160">
        <f t="shared" si="4144"/>
        <v>0</v>
      </c>
      <c r="EQ181" s="160">
        <f t="shared" si="4145"/>
        <v>0</v>
      </c>
      <c r="ER181" s="161">
        <f t="shared" ref="ER181:ES181" si="4497">ER180</f>
        <v>10</v>
      </c>
      <c r="ES181" s="175">
        <f t="shared" si="4497"/>
        <v>1173</v>
      </c>
      <c r="ET181" s="163" t="str">
        <f t="shared" si="4147"/>
        <v>1</v>
      </c>
      <c r="EU181" s="164">
        <f t="shared" si="192"/>
        <v>19</v>
      </c>
      <c r="EV181" s="165">
        <f t="shared" si="193"/>
        <v>0</v>
      </c>
      <c r="EW181" s="166"/>
      <c r="EX181" s="166"/>
      <c r="EY181" s="166"/>
      <c r="EZ181" s="84"/>
      <c r="FA181" s="85"/>
      <c r="FB181" s="83" t="str">
        <f t="shared" si="194"/>
        <v>0</v>
      </c>
      <c r="FC181" s="167">
        <f t="shared" si="4148"/>
        <v>0</v>
      </c>
      <c r="FD181" s="168">
        <f t="shared" si="4149"/>
        <v>0</v>
      </c>
      <c r="FE181" s="168">
        <f t="shared" si="4150"/>
        <v>0</v>
      </c>
      <c r="FF181" s="168">
        <f t="shared" si="4151"/>
        <v>0</v>
      </c>
      <c r="FG181" s="168">
        <f t="shared" si="4152"/>
        <v>0</v>
      </c>
      <c r="FH181" s="154">
        <f t="shared" ref="FH181:FI181" si="4498">FH180</f>
        <v>11</v>
      </c>
      <c r="FI181" s="173">
        <f t="shared" si="4498"/>
        <v>1174</v>
      </c>
      <c r="FJ181" s="156" t="str">
        <f t="shared" si="4154"/>
        <v>1</v>
      </c>
      <c r="FK181" s="157">
        <f t="shared" si="202"/>
        <v>4</v>
      </c>
      <c r="FL181" s="158">
        <f t="shared" si="203"/>
        <v>0</v>
      </c>
      <c r="FM181" s="159"/>
      <c r="FN181" s="159"/>
      <c r="FO181" s="159"/>
      <c r="FP181" s="78"/>
      <c r="FQ181" s="79"/>
      <c r="FR181" s="77" t="str">
        <f t="shared" si="204"/>
        <v>0</v>
      </c>
      <c r="FS181" s="81">
        <f t="shared" si="4155"/>
        <v>0</v>
      </c>
      <c r="FT181" s="160">
        <f t="shared" si="4156"/>
        <v>0</v>
      </c>
      <c r="FU181" s="160">
        <f t="shared" si="4157"/>
        <v>0</v>
      </c>
      <c r="FV181" s="160">
        <f t="shared" si="4158"/>
        <v>0</v>
      </c>
      <c r="FW181" s="160">
        <f t="shared" si="4159"/>
        <v>0</v>
      </c>
      <c r="FX181" s="161">
        <f t="shared" ref="FX181:FY181" si="4499">FX180</f>
        <v>12</v>
      </c>
      <c r="FY181" s="175">
        <f t="shared" si="4499"/>
        <v>1175</v>
      </c>
      <c r="FZ181" s="163" t="str">
        <f t="shared" si="4161"/>
        <v>1</v>
      </c>
      <c r="GA181" s="164">
        <f t="shared" si="212"/>
        <v>2</v>
      </c>
      <c r="GB181" s="165">
        <f t="shared" si="213"/>
        <v>0</v>
      </c>
      <c r="GC181" s="166"/>
      <c r="GD181" s="166"/>
      <c r="GE181" s="166"/>
      <c r="GF181" s="84"/>
      <c r="GG181" s="85"/>
      <c r="GH181" s="83" t="str">
        <f t="shared" si="214"/>
        <v>0</v>
      </c>
      <c r="GI181" s="167">
        <f t="shared" si="4162"/>
        <v>0</v>
      </c>
      <c r="GJ181" s="168">
        <f t="shared" si="4163"/>
        <v>0</v>
      </c>
      <c r="GK181" s="168">
        <f t="shared" si="4164"/>
        <v>0</v>
      </c>
      <c r="GL181" s="168">
        <f t="shared" si="4165"/>
        <v>0</v>
      </c>
      <c r="GM181" s="168">
        <f t="shared" si="4166"/>
        <v>0</v>
      </c>
      <c r="GN181" s="154">
        <f t="shared" ref="GN181:GO181" si="4500">GN180</f>
        <v>13</v>
      </c>
      <c r="GO181" s="173">
        <f t="shared" si="4500"/>
        <v>1176</v>
      </c>
      <c r="GP181" s="156" t="str">
        <f t="shared" si="4168"/>
        <v>1</v>
      </c>
      <c r="GQ181" s="157">
        <f t="shared" si="222"/>
        <v>3</v>
      </c>
      <c r="GR181" s="158">
        <f t="shared" si="223"/>
        <v>0</v>
      </c>
      <c r="GS181" s="159"/>
      <c r="GT181" s="159"/>
      <c r="GU181" s="159"/>
      <c r="GV181" s="78"/>
      <c r="GW181" s="79"/>
      <c r="GX181" s="77" t="str">
        <f t="shared" si="224"/>
        <v>0</v>
      </c>
      <c r="GY181" s="81">
        <f t="shared" si="4169"/>
        <v>0</v>
      </c>
      <c r="GZ181" s="160">
        <f t="shared" si="4170"/>
        <v>0</v>
      </c>
      <c r="HA181" s="160">
        <f t="shared" si="4171"/>
        <v>0</v>
      </c>
      <c r="HB181" s="160">
        <f t="shared" si="4172"/>
        <v>0</v>
      </c>
      <c r="HC181" s="160">
        <f t="shared" si="4173"/>
        <v>0</v>
      </c>
      <c r="HD181" s="161">
        <f t="shared" ref="HD181:HE181" si="4501">HD180</f>
        <v>14</v>
      </c>
      <c r="HE181" s="175">
        <f t="shared" si="4501"/>
        <v>1177</v>
      </c>
      <c r="HF181" s="163" t="str">
        <f t="shared" si="4175"/>
        <v>1</v>
      </c>
      <c r="HG181" s="164">
        <f t="shared" si="232"/>
        <v>5</v>
      </c>
      <c r="HH181" s="165">
        <f t="shared" si="233"/>
        <v>0</v>
      </c>
      <c r="HI181" s="166"/>
      <c r="HJ181" s="166"/>
      <c r="HK181" s="166"/>
      <c r="HL181" s="84"/>
      <c r="HM181" s="85"/>
      <c r="HN181" s="83" t="str">
        <f t="shared" si="234"/>
        <v>0</v>
      </c>
      <c r="HO181" s="167">
        <f t="shared" si="4176"/>
        <v>0</v>
      </c>
      <c r="HP181" s="168">
        <f t="shared" si="4177"/>
        <v>0</v>
      </c>
      <c r="HQ181" s="168">
        <f t="shared" si="4178"/>
        <v>0</v>
      </c>
      <c r="HR181" s="168">
        <f t="shared" si="4179"/>
        <v>0</v>
      </c>
      <c r="HS181" s="168">
        <f t="shared" si="4180"/>
        <v>0</v>
      </c>
      <c r="HT181" s="154">
        <f t="shared" ref="HT181:HU181" si="4502">HT180</f>
        <v>15</v>
      </c>
      <c r="HU181" s="173">
        <f t="shared" si="4502"/>
        <v>1178</v>
      </c>
      <c r="HV181" s="156" t="str">
        <f t="shared" si="4182"/>
        <v>1</v>
      </c>
      <c r="HW181" s="157" t="str">
        <f t="shared" si="242"/>
        <v/>
      </c>
      <c r="HX181" s="169">
        <f t="shared" si="243"/>
        <v>0</v>
      </c>
      <c r="HY181" s="159"/>
      <c r="HZ181" s="159"/>
      <c r="IA181" s="159"/>
      <c r="IB181" s="160"/>
      <c r="IC181" s="160"/>
      <c r="ID181" s="160" t="str">
        <f t="shared" si="244"/>
        <v>0</v>
      </c>
      <c r="IE181" s="160">
        <f t="shared" si="4183"/>
        <v>0</v>
      </c>
      <c r="IF181" s="160">
        <f t="shared" si="4184"/>
        <v>0</v>
      </c>
      <c r="IG181" s="160">
        <f t="shared" si="4185"/>
        <v>0</v>
      </c>
      <c r="IH181" s="160">
        <f t="shared" si="4186"/>
        <v>0</v>
      </c>
      <c r="II181" s="160">
        <f t="shared" si="4187"/>
        <v>0</v>
      </c>
      <c r="IJ181" s="161">
        <f t="shared" ref="IJ181:IK181" si="4503">IJ180</f>
        <v>16</v>
      </c>
      <c r="IK181" s="175">
        <f t="shared" si="4503"/>
        <v>1179</v>
      </c>
      <c r="IL181" s="163" t="str">
        <f t="shared" si="4189"/>
        <v>1</v>
      </c>
      <c r="IM181" s="164" t="str">
        <f t="shared" si="252"/>
        <v/>
      </c>
      <c r="IN181" s="165">
        <f t="shared" si="253"/>
        <v>0</v>
      </c>
      <c r="IO181" s="166"/>
      <c r="IP181" s="166"/>
      <c r="IQ181" s="166"/>
      <c r="IR181" s="168"/>
      <c r="IS181" s="168"/>
      <c r="IT181" s="170" t="str">
        <f t="shared" si="254"/>
        <v>0</v>
      </c>
      <c r="IU181" s="170">
        <f t="shared" si="4190"/>
        <v>0</v>
      </c>
      <c r="IV181" s="168">
        <f t="shared" si="4191"/>
        <v>0</v>
      </c>
      <c r="IW181" s="168">
        <f t="shared" si="4192"/>
        <v>0</v>
      </c>
      <c r="IX181" s="168">
        <f t="shared" si="4193"/>
        <v>0</v>
      </c>
      <c r="IY181" s="168">
        <f t="shared" si="4194"/>
        <v>0</v>
      </c>
      <c r="IZ181" s="154">
        <f t="shared" ref="IZ181:JA181" si="4504">IZ180</f>
        <v>17</v>
      </c>
      <c r="JA181" s="173">
        <f t="shared" si="4504"/>
        <v>1180</v>
      </c>
      <c r="JB181" s="156" t="str">
        <f t="shared" si="4196"/>
        <v>1</v>
      </c>
      <c r="JC181" s="157" t="str">
        <f t="shared" si="262"/>
        <v/>
      </c>
      <c r="JD181" s="158">
        <f t="shared" si="263"/>
        <v>0</v>
      </c>
      <c r="JE181" s="159"/>
      <c r="JF181" s="159"/>
      <c r="JG181" s="159"/>
      <c r="JH181" s="160"/>
      <c r="JI181" s="160"/>
      <c r="JJ181" s="171" t="str">
        <f t="shared" si="264"/>
        <v>0</v>
      </c>
      <c r="JK181" s="171">
        <f t="shared" si="4197"/>
        <v>0</v>
      </c>
      <c r="JL181" s="160">
        <f t="shared" si="4198"/>
        <v>0</v>
      </c>
      <c r="JM181" s="160">
        <f t="shared" si="4199"/>
        <v>0</v>
      </c>
      <c r="JN181" s="160">
        <f t="shared" si="4200"/>
        <v>0</v>
      </c>
      <c r="JO181" s="160">
        <f t="shared" si="4201"/>
        <v>0</v>
      </c>
      <c r="JP181" s="161">
        <f t="shared" ref="JP181:JQ181" si="4505">JP180</f>
        <v>18</v>
      </c>
      <c r="JQ181" s="175">
        <f t="shared" si="4505"/>
        <v>1181</v>
      </c>
      <c r="JR181" s="163" t="str">
        <f t="shared" si="4203"/>
        <v>1</v>
      </c>
      <c r="JS181" s="164" t="str">
        <f t="shared" si="272"/>
        <v/>
      </c>
      <c r="JT181" s="165">
        <f t="shared" si="273"/>
        <v>0</v>
      </c>
      <c r="JU181" s="166"/>
      <c r="JV181" s="166"/>
      <c r="JW181" s="166"/>
      <c r="JX181" s="168"/>
      <c r="JY181" s="168"/>
      <c r="JZ181" s="170" t="str">
        <f t="shared" si="274"/>
        <v>0</v>
      </c>
      <c r="KA181" s="170">
        <f t="shared" si="4204"/>
        <v>0</v>
      </c>
      <c r="KB181" s="168">
        <f t="shared" si="4205"/>
        <v>0</v>
      </c>
      <c r="KC181" s="168">
        <f t="shared" si="4206"/>
        <v>0</v>
      </c>
      <c r="KD181" s="168">
        <f t="shared" si="4207"/>
        <v>0</v>
      </c>
      <c r="KE181" s="168">
        <f t="shared" si="4208"/>
        <v>0</v>
      </c>
      <c r="KF181" s="154">
        <f t="shared" ref="KF181:KG181" si="4506">KF180</f>
        <v>19</v>
      </c>
      <c r="KG181" s="173">
        <f t="shared" si="4506"/>
        <v>1182</v>
      </c>
      <c r="KH181" s="156" t="str">
        <f t="shared" si="4210"/>
        <v>1</v>
      </c>
      <c r="KI181" s="157" t="str">
        <f t="shared" si="282"/>
        <v/>
      </c>
      <c r="KJ181" s="158">
        <f t="shared" si="283"/>
        <v>0</v>
      </c>
      <c r="KK181" s="159"/>
      <c r="KL181" s="159"/>
      <c r="KM181" s="159"/>
      <c r="KN181" s="160"/>
      <c r="KO181" s="160"/>
      <c r="KP181" s="171" t="str">
        <f t="shared" si="284"/>
        <v>0</v>
      </c>
      <c r="KQ181" s="171">
        <f t="shared" si="4211"/>
        <v>0</v>
      </c>
      <c r="KR181" s="160">
        <f t="shared" si="4212"/>
        <v>0</v>
      </c>
      <c r="KS181" s="160">
        <f t="shared" si="4213"/>
        <v>0</v>
      </c>
      <c r="KT181" s="160">
        <f t="shared" si="4214"/>
        <v>0</v>
      </c>
      <c r="KU181" s="160">
        <f t="shared" si="4215"/>
        <v>0</v>
      </c>
      <c r="KV181" s="161">
        <f t="shared" ref="KV181:KW181" si="4507">KV180</f>
        <v>20</v>
      </c>
      <c r="KW181" s="175">
        <f t="shared" si="4507"/>
        <v>1183</v>
      </c>
      <c r="KX181" s="163" t="str">
        <f t="shared" si="4217"/>
        <v>1</v>
      </c>
      <c r="KY181" s="164" t="str">
        <f t="shared" si="292"/>
        <v/>
      </c>
      <c r="KZ181" s="165">
        <f t="shared" si="293"/>
        <v>0</v>
      </c>
      <c r="LA181" s="166"/>
      <c r="LB181" s="166"/>
      <c r="LC181" s="166"/>
      <c r="LD181" s="168"/>
      <c r="LE181" s="168"/>
      <c r="LF181" s="170" t="str">
        <f t="shared" si="294"/>
        <v>0</v>
      </c>
      <c r="LG181" s="170">
        <f t="shared" si="4218"/>
        <v>0</v>
      </c>
      <c r="LH181" s="168">
        <f t="shared" si="4219"/>
        <v>0</v>
      </c>
      <c r="LI181" s="168">
        <f t="shared" si="4220"/>
        <v>0</v>
      </c>
      <c r="LJ181" s="168">
        <f t="shared" si="4221"/>
        <v>0</v>
      </c>
      <c r="LK181" s="168">
        <f t="shared" si="4222"/>
        <v>0</v>
      </c>
      <c r="LL181" s="172"/>
      <c r="LM181" s="172"/>
      <c r="LN181" s="168" t="str">
        <f t="shared" si="4223"/>
        <v>#REF!</v>
      </c>
      <c r="LO181" s="168" t="str">
        <f t="shared" si="4224"/>
        <v>#REF!</v>
      </c>
      <c r="LP181" s="168" t="str">
        <f t="shared" si="4225"/>
        <v>#REF!</v>
      </c>
      <c r="LQ181" s="168" t="str">
        <f t="shared" si="4226"/>
        <v>#REF!</v>
      </c>
    </row>
    <row r="182" ht="15.75" customHeight="1">
      <c r="A182" s="151">
        <v>46282.0</v>
      </c>
      <c r="B182" s="152" t="s">
        <v>28</v>
      </c>
      <c r="C182" s="153">
        <f t="shared" si="99"/>
        <v>0</v>
      </c>
      <c r="D182" s="154">
        <f t="shared" ref="D182:E182" si="4508">D181</f>
        <v>1</v>
      </c>
      <c r="E182" s="173">
        <f t="shared" si="4508"/>
        <v>1164</v>
      </c>
      <c r="F182" s="156" t="str">
        <f t="shared" si="4328"/>
        <v>1</v>
      </c>
      <c r="G182" s="157">
        <f t="shared" si="102"/>
        <v>1</v>
      </c>
      <c r="H182" s="158">
        <f t="shared" si="103"/>
        <v>0</v>
      </c>
      <c r="I182" s="159"/>
      <c r="J182" s="159"/>
      <c r="K182" s="159"/>
      <c r="L182" s="78"/>
      <c r="M182" s="79"/>
      <c r="N182" s="77" t="str">
        <f t="shared" si="104"/>
        <v>0</v>
      </c>
      <c r="O182" s="81">
        <f t="shared" si="4085"/>
        <v>0</v>
      </c>
      <c r="P182" s="160">
        <f t="shared" si="4086"/>
        <v>0</v>
      </c>
      <c r="Q182" s="160">
        <f t="shared" si="4087"/>
        <v>0</v>
      </c>
      <c r="R182" s="160">
        <f t="shared" si="4088"/>
        <v>0</v>
      </c>
      <c r="S182" s="160">
        <f t="shared" si="4089"/>
        <v>0</v>
      </c>
      <c r="T182" s="161">
        <f t="shared" ref="T182:U182" si="4509">T181</f>
        <v>2</v>
      </c>
      <c r="U182" s="175">
        <f t="shared" si="4509"/>
        <v>1165</v>
      </c>
      <c r="V182" s="163" t="str">
        <f t="shared" si="4091"/>
        <v>1</v>
      </c>
      <c r="W182" s="164">
        <f t="shared" si="112"/>
        <v>1</v>
      </c>
      <c r="X182" s="165">
        <f t="shared" si="113"/>
        <v>0</v>
      </c>
      <c r="Y182" s="166"/>
      <c r="Z182" s="166"/>
      <c r="AA182" s="166"/>
      <c r="AB182" s="84"/>
      <c r="AC182" s="85"/>
      <c r="AD182" s="83" t="str">
        <f t="shared" si="114"/>
        <v>0</v>
      </c>
      <c r="AE182" s="167">
        <f t="shared" si="4092"/>
        <v>0</v>
      </c>
      <c r="AF182" s="168">
        <f t="shared" si="4093"/>
        <v>0</v>
      </c>
      <c r="AG182" s="168">
        <f t="shared" si="4094"/>
        <v>0</v>
      </c>
      <c r="AH182" s="168">
        <f t="shared" si="4095"/>
        <v>0</v>
      </c>
      <c r="AI182" s="168">
        <f t="shared" si="4096"/>
        <v>0</v>
      </c>
      <c r="AJ182" s="154">
        <f t="shared" ref="AJ182:AK182" si="4510">AJ181</f>
        <v>3</v>
      </c>
      <c r="AK182" s="173">
        <f t="shared" si="4510"/>
        <v>1166</v>
      </c>
      <c r="AL182" s="156" t="str">
        <f t="shared" si="4098"/>
        <v>1</v>
      </c>
      <c r="AM182" s="157">
        <f t="shared" si="122"/>
        <v>2</v>
      </c>
      <c r="AN182" s="158">
        <f t="shared" si="123"/>
        <v>0</v>
      </c>
      <c r="AO182" s="159"/>
      <c r="AP182" s="159"/>
      <c r="AQ182" s="159"/>
      <c r="AR182" s="78"/>
      <c r="AS182" s="79"/>
      <c r="AT182" s="77" t="str">
        <f t="shared" si="124"/>
        <v>0</v>
      </c>
      <c r="AU182" s="81">
        <f t="shared" si="4099"/>
        <v>0</v>
      </c>
      <c r="AV182" s="160">
        <f t="shared" si="4100"/>
        <v>0</v>
      </c>
      <c r="AW182" s="160">
        <f t="shared" si="4101"/>
        <v>0</v>
      </c>
      <c r="AX182" s="160">
        <f t="shared" si="4102"/>
        <v>0</v>
      </c>
      <c r="AY182" s="160">
        <f t="shared" si="4103"/>
        <v>0</v>
      </c>
      <c r="AZ182" s="161">
        <f t="shared" ref="AZ182:BA182" si="4511">AZ181</f>
        <v>4</v>
      </c>
      <c r="BA182" s="175">
        <f t="shared" si="4511"/>
        <v>1167</v>
      </c>
      <c r="BB182" s="163" t="str">
        <f t="shared" si="4105"/>
        <v>1</v>
      </c>
      <c r="BC182" s="164">
        <f t="shared" si="132"/>
        <v>4</v>
      </c>
      <c r="BD182" s="165">
        <f t="shared" si="133"/>
        <v>0</v>
      </c>
      <c r="BE182" s="166"/>
      <c r="BF182" s="166"/>
      <c r="BG182" s="166"/>
      <c r="BH182" s="84"/>
      <c r="BI182" s="85"/>
      <c r="BJ182" s="83" t="str">
        <f t="shared" si="134"/>
        <v>0</v>
      </c>
      <c r="BK182" s="167">
        <f t="shared" si="4106"/>
        <v>0</v>
      </c>
      <c r="BL182" s="168">
        <f t="shared" si="4107"/>
        <v>0</v>
      </c>
      <c r="BM182" s="168">
        <f t="shared" si="4108"/>
        <v>0</v>
      </c>
      <c r="BN182" s="168">
        <f t="shared" si="4109"/>
        <v>0</v>
      </c>
      <c r="BO182" s="168">
        <f t="shared" si="4110"/>
        <v>0</v>
      </c>
      <c r="BP182" s="154">
        <f t="shared" ref="BP182:BQ182" si="4512">BP181</f>
        <v>5</v>
      </c>
      <c r="BQ182" s="173">
        <f t="shared" si="4512"/>
        <v>1168</v>
      </c>
      <c r="BR182" s="156" t="str">
        <f t="shared" si="4112"/>
        <v>1</v>
      </c>
      <c r="BS182" s="157">
        <f t="shared" si="142"/>
        <v>4</v>
      </c>
      <c r="BT182" s="158">
        <f t="shared" si="143"/>
        <v>0</v>
      </c>
      <c r="BU182" s="159"/>
      <c r="BV182" s="159"/>
      <c r="BW182" s="159"/>
      <c r="BX182" s="78"/>
      <c r="BY182" s="79"/>
      <c r="BZ182" s="77" t="str">
        <f t="shared" si="144"/>
        <v>0</v>
      </c>
      <c r="CA182" s="81">
        <f t="shared" si="4113"/>
        <v>0</v>
      </c>
      <c r="CB182" s="160">
        <f t="shared" si="4114"/>
        <v>0</v>
      </c>
      <c r="CC182" s="160">
        <f t="shared" si="4115"/>
        <v>0</v>
      </c>
      <c r="CD182" s="160">
        <f t="shared" si="4116"/>
        <v>0</v>
      </c>
      <c r="CE182" s="160">
        <f t="shared" si="4117"/>
        <v>0</v>
      </c>
      <c r="CF182" s="161">
        <f t="shared" ref="CF182:CG182" si="4513">CF181</f>
        <v>6</v>
      </c>
      <c r="CG182" s="175">
        <f t="shared" si="4513"/>
        <v>1169</v>
      </c>
      <c r="CH182" s="163" t="str">
        <f t="shared" si="4119"/>
        <v>1</v>
      </c>
      <c r="CI182" s="164">
        <f t="shared" si="152"/>
        <v>2</v>
      </c>
      <c r="CJ182" s="165">
        <f t="shared" si="153"/>
        <v>0</v>
      </c>
      <c r="CK182" s="166"/>
      <c r="CL182" s="166"/>
      <c r="CM182" s="166"/>
      <c r="CN182" s="84"/>
      <c r="CO182" s="85"/>
      <c r="CP182" s="83" t="str">
        <f t="shared" si="154"/>
        <v>0</v>
      </c>
      <c r="CQ182" s="167">
        <f t="shared" si="4120"/>
        <v>0</v>
      </c>
      <c r="CR182" s="168">
        <f t="shared" si="4121"/>
        <v>0</v>
      </c>
      <c r="CS182" s="168">
        <f t="shared" si="4122"/>
        <v>0</v>
      </c>
      <c r="CT182" s="168">
        <f t="shared" si="4123"/>
        <v>0</v>
      </c>
      <c r="CU182" s="168">
        <f t="shared" si="4124"/>
        <v>0</v>
      </c>
      <c r="CV182" s="154">
        <f t="shared" ref="CV182:CW182" si="4514">CV181</f>
        <v>7</v>
      </c>
      <c r="CW182" s="173">
        <f t="shared" si="4514"/>
        <v>1170</v>
      </c>
      <c r="CX182" s="156" t="str">
        <f t="shared" si="4126"/>
        <v>1</v>
      </c>
      <c r="CY182" s="157">
        <f t="shared" si="162"/>
        <v>2</v>
      </c>
      <c r="CZ182" s="158">
        <f t="shared" si="163"/>
        <v>0</v>
      </c>
      <c r="DA182" s="159"/>
      <c r="DB182" s="159"/>
      <c r="DC182" s="159"/>
      <c r="DD182" s="78"/>
      <c r="DE182" s="79"/>
      <c r="DF182" s="77" t="str">
        <f t="shared" si="164"/>
        <v>0</v>
      </c>
      <c r="DG182" s="81">
        <f t="shared" si="4127"/>
        <v>0</v>
      </c>
      <c r="DH182" s="160">
        <f t="shared" si="4128"/>
        <v>0</v>
      </c>
      <c r="DI182" s="160">
        <f t="shared" si="4129"/>
        <v>0</v>
      </c>
      <c r="DJ182" s="160">
        <f t="shared" si="4130"/>
        <v>0</v>
      </c>
      <c r="DK182" s="160">
        <f t="shared" si="4131"/>
        <v>0</v>
      </c>
      <c r="DL182" s="161">
        <f t="shared" ref="DL182:DM182" si="4515">DL181</f>
        <v>8</v>
      </c>
      <c r="DM182" s="175">
        <f t="shared" si="4515"/>
        <v>1171</v>
      </c>
      <c r="DN182" s="163" t="str">
        <f t="shared" si="4133"/>
        <v>1</v>
      </c>
      <c r="DO182" s="164">
        <f t="shared" si="172"/>
        <v>2</v>
      </c>
      <c r="DP182" s="165">
        <f t="shared" si="173"/>
        <v>0</v>
      </c>
      <c r="DQ182" s="166"/>
      <c r="DR182" s="166"/>
      <c r="DS182" s="166"/>
      <c r="DT182" s="84"/>
      <c r="DU182" s="85"/>
      <c r="DV182" s="83" t="str">
        <f t="shared" si="174"/>
        <v>0</v>
      </c>
      <c r="DW182" s="167">
        <f t="shared" si="4134"/>
        <v>0</v>
      </c>
      <c r="DX182" s="168">
        <f t="shared" si="4135"/>
        <v>0</v>
      </c>
      <c r="DY182" s="168">
        <f t="shared" si="4136"/>
        <v>0</v>
      </c>
      <c r="DZ182" s="168">
        <f t="shared" si="4137"/>
        <v>0</v>
      </c>
      <c r="EA182" s="168">
        <f t="shared" si="4138"/>
        <v>0</v>
      </c>
      <c r="EB182" s="154">
        <f t="shared" ref="EB182:EC182" si="4516">EB181</f>
        <v>9</v>
      </c>
      <c r="EC182" s="173">
        <f t="shared" si="4516"/>
        <v>1172</v>
      </c>
      <c r="ED182" s="156" t="str">
        <f t="shared" si="4140"/>
        <v>1</v>
      </c>
      <c r="EE182" s="157">
        <f t="shared" si="182"/>
        <v>5</v>
      </c>
      <c r="EF182" s="169">
        <f t="shared" si="183"/>
        <v>0</v>
      </c>
      <c r="EG182" s="159"/>
      <c r="EH182" s="159"/>
      <c r="EI182" s="159"/>
      <c r="EJ182" s="78"/>
      <c r="EK182" s="79"/>
      <c r="EL182" s="77" t="str">
        <f t="shared" si="184"/>
        <v>0</v>
      </c>
      <c r="EM182" s="81">
        <f t="shared" si="4141"/>
        <v>0</v>
      </c>
      <c r="EN182" s="160">
        <f t="shared" si="4142"/>
        <v>0</v>
      </c>
      <c r="EO182" s="160">
        <f t="shared" si="4143"/>
        <v>0</v>
      </c>
      <c r="EP182" s="160">
        <f t="shared" si="4144"/>
        <v>0</v>
      </c>
      <c r="EQ182" s="160">
        <f t="shared" si="4145"/>
        <v>0</v>
      </c>
      <c r="ER182" s="161">
        <f t="shared" ref="ER182:ES182" si="4517">ER181</f>
        <v>10</v>
      </c>
      <c r="ES182" s="175">
        <f t="shared" si="4517"/>
        <v>1173</v>
      </c>
      <c r="ET182" s="163" t="str">
        <f t="shared" si="4147"/>
        <v>1</v>
      </c>
      <c r="EU182" s="164">
        <f t="shared" si="192"/>
        <v>19</v>
      </c>
      <c r="EV182" s="165">
        <f t="shared" si="193"/>
        <v>0</v>
      </c>
      <c r="EW182" s="166"/>
      <c r="EX182" s="166"/>
      <c r="EY182" s="166"/>
      <c r="EZ182" s="84"/>
      <c r="FA182" s="85"/>
      <c r="FB182" s="83" t="str">
        <f t="shared" si="194"/>
        <v>0</v>
      </c>
      <c r="FC182" s="167">
        <f t="shared" si="4148"/>
        <v>0</v>
      </c>
      <c r="FD182" s="168">
        <f t="shared" si="4149"/>
        <v>0</v>
      </c>
      <c r="FE182" s="168">
        <f t="shared" si="4150"/>
        <v>0</v>
      </c>
      <c r="FF182" s="168">
        <f t="shared" si="4151"/>
        <v>0</v>
      </c>
      <c r="FG182" s="168">
        <f t="shared" si="4152"/>
        <v>0</v>
      </c>
      <c r="FH182" s="154">
        <f t="shared" ref="FH182:FI182" si="4518">FH181</f>
        <v>11</v>
      </c>
      <c r="FI182" s="173">
        <f t="shared" si="4518"/>
        <v>1174</v>
      </c>
      <c r="FJ182" s="156" t="str">
        <f t="shared" si="4154"/>
        <v>1</v>
      </c>
      <c r="FK182" s="157">
        <f t="shared" si="202"/>
        <v>4</v>
      </c>
      <c r="FL182" s="158">
        <f t="shared" si="203"/>
        <v>0</v>
      </c>
      <c r="FM182" s="159"/>
      <c r="FN182" s="159"/>
      <c r="FO182" s="159"/>
      <c r="FP182" s="78"/>
      <c r="FQ182" s="79"/>
      <c r="FR182" s="77" t="str">
        <f t="shared" si="204"/>
        <v>0</v>
      </c>
      <c r="FS182" s="81">
        <f t="shared" si="4155"/>
        <v>0</v>
      </c>
      <c r="FT182" s="160">
        <f t="shared" si="4156"/>
        <v>0</v>
      </c>
      <c r="FU182" s="160">
        <f t="shared" si="4157"/>
        <v>0</v>
      </c>
      <c r="FV182" s="160">
        <f t="shared" si="4158"/>
        <v>0</v>
      </c>
      <c r="FW182" s="160">
        <f t="shared" si="4159"/>
        <v>0</v>
      </c>
      <c r="FX182" s="161">
        <f t="shared" ref="FX182:FY182" si="4519">FX181</f>
        <v>12</v>
      </c>
      <c r="FY182" s="175">
        <f t="shared" si="4519"/>
        <v>1175</v>
      </c>
      <c r="FZ182" s="163" t="str">
        <f t="shared" si="4161"/>
        <v>1</v>
      </c>
      <c r="GA182" s="164">
        <f t="shared" si="212"/>
        <v>2</v>
      </c>
      <c r="GB182" s="165">
        <f t="shared" si="213"/>
        <v>0</v>
      </c>
      <c r="GC182" s="166"/>
      <c r="GD182" s="166"/>
      <c r="GE182" s="166"/>
      <c r="GF182" s="84"/>
      <c r="GG182" s="85"/>
      <c r="GH182" s="83" t="str">
        <f t="shared" si="214"/>
        <v>0</v>
      </c>
      <c r="GI182" s="167">
        <f t="shared" si="4162"/>
        <v>0</v>
      </c>
      <c r="GJ182" s="168">
        <f t="shared" si="4163"/>
        <v>0</v>
      </c>
      <c r="GK182" s="168">
        <f t="shared" si="4164"/>
        <v>0</v>
      </c>
      <c r="GL182" s="168">
        <f t="shared" si="4165"/>
        <v>0</v>
      </c>
      <c r="GM182" s="168">
        <f t="shared" si="4166"/>
        <v>0</v>
      </c>
      <c r="GN182" s="154">
        <f t="shared" ref="GN182:GO182" si="4520">GN181</f>
        <v>13</v>
      </c>
      <c r="GO182" s="173">
        <f t="shared" si="4520"/>
        <v>1176</v>
      </c>
      <c r="GP182" s="156" t="str">
        <f t="shared" si="4168"/>
        <v>1</v>
      </c>
      <c r="GQ182" s="157">
        <f t="shared" si="222"/>
        <v>3</v>
      </c>
      <c r="GR182" s="158">
        <f t="shared" si="223"/>
        <v>0</v>
      </c>
      <c r="GS182" s="159"/>
      <c r="GT182" s="159"/>
      <c r="GU182" s="159"/>
      <c r="GV182" s="78"/>
      <c r="GW182" s="79"/>
      <c r="GX182" s="77" t="str">
        <f t="shared" si="224"/>
        <v>0</v>
      </c>
      <c r="GY182" s="81">
        <f t="shared" si="4169"/>
        <v>0</v>
      </c>
      <c r="GZ182" s="160">
        <f t="shared" si="4170"/>
        <v>0</v>
      </c>
      <c r="HA182" s="160">
        <f t="shared" si="4171"/>
        <v>0</v>
      </c>
      <c r="HB182" s="160">
        <f t="shared" si="4172"/>
        <v>0</v>
      </c>
      <c r="HC182" s="160">
        <f t="shared" si="4173"/>
        <v>0</v>
      </c>
      <c r="HD182" s="161">
        <f t="shared" ref="HD182:HE182" si="4521">HD181</f>
        <v>14</v>
      </c>
      <c r="HE182" s="175">
        <f t="shared" si="4521"/>
        <v>1177</v>
      </c>
      <c r="HF182" s="163" t="str">
        <f t="shared" si="4175"/>
        <v>1</v>
      </c>
      <c r="HG182" s="164">
        <f t="shared" si="232"/>
        <v>5</v>
      </c>
      <c r="HH182" s="165">
        <f t="shared" si="233"/>
        <v>0</v>
      </c>
      <c r="HI182" s="166"/>
      <c r="HJ182" s="166"/>
      <c r="HK182" s="166"/>
      <c r="HL182" s="84"/>
      <c r="HM182" s="85"/>
      <c r="HN182" s="83" t="str">
        <f t="shared" si="234"/>
        <v>0</v>
      </c>
      <c r="HO182" s="167">
        <f t="shared" si="4176"/>
        <v>0</v>
      </c>
      <c r="HP182" s="168">
        <f t="shared" si="4177"/>
        <v>0</v>
      </c>
      <c r="HQ182" s="168">
        <f t="shared" si="4178"/>
        <v>0</v>
      </c>
      <c r="HR182" s="168">
        <f t="shared" si="4179"/>
        <v>0</v>
      </c>
      <c r="HS182" s="168">
        <f t="shared" si="4180"/>
        <v>0</v>
      </c>
      <c r="HT182" s="154">
        <f t="shared" ref="HT182:HU182" si="4522">HT181</f>
        <v>15</v>
      </c>
      <c r="HU182" s="173">
        <f t="shared" si="4522"/>
        <v>1178</v>
      </c>
      <c r="HV182" s="156" t="str">
        <f t="shared" si="4182"/>
        <v>1</v>
      </c>
      <c r="HW182" s="157" t="str">
        <f t="shared" si="242"/>
        <v/>
      </c>
      <c r="HX182" s="169">
        <f t="shared" si="243"/>
        <v>0</v>
      </c>
      <c r="HY182" s="159"/>
      <c r="HZ182" s="159"/>
      <c r="IA182" s="159"/>
      <c r="IB182" s="160"/>
      <c r="IC182" s="160"/>
      <c r="ID182" s="160" t="str">
        <f t="shared" si="244"/>
        <v>0</v>
      </c>
      <c r="IE182" s="160">
        <f t="shared" si="4183"/>
        <v>0</v>
      </c>
      <c r="IF182" s="160">
        <f t="shared" si="4184"/>
        <v>0</v>
      </c>
      <c r="IG182" s="160">
        <f t="shared" si="4185"/>
        <v>0</v>
      </c>
      <c r="IH182" s="160">
        <f t="shared" si="4186"/>
        <v>0</v>
      </c>
      <c r="II182" s="160">
        <f t="shared" si="4187"/>
        <v>0</v>
      </c>
      <c r="IJ182" s="161">
        <f t="shared" ref="IJ182:IK182" si="4523">IJ181</f>
        <v>16</v>
      </c>
      <c r="IK182" s="175">
        <f t="shared" si="4523"/>
        <v>1179</v>
      </c>
      <c r="IL182" s="163" t="str">
        <f t="shared" si="4189"/>
        <v>1</v>
      </c>
      <c r="IM182" s="164" t="str">
        <f t="shared" si="252"/>
        <v/>
      </c>
      <c r="IN182" s="165">
        <f t="shared" si="253"/>
        <v>0</v>
      </c>
      <c r="IO182" s="166"/>
      <c r="IP182" s="166"/>
      <c r="IQ182" s="166"/>
      <c r="IR182" s="168"/>
      <c r="IS182" s="168"/>
      <c r="IT182" s="170" t="str">
        <f t="shared" si="254"/>
        <v>0</v>
      </c>
      <c r="IU182" s="170">
        <f t="shared" si="4190"/>
        <v>0</v>
      </c>
      <c r="IV182" s="168">
        <f t="shared" si="4191"/>
        <v>0</v>
      </c>
      <c r="IW182" s="168">
        <f t="shared" si="4192"/>
        <v>0</v>
      </c>
      <c r="IX182" s="168">
        <f t="shared" si="4193"/>
        <v>0</v>
      </c>
      <c r="IY182" s="168">
        <f t="shared" si="4194"/>
        <v>0</v>
      </c>
      <c r="IZ182" s="154">
        <f t="shared" ref="IZ182:JA182" si="4524">IZ181</f>
        <v>17</v>
      </c>
      <c r="JA182" s="173">
        <f t="shared" si="4524"/>
        <v>1180</v>
      </c>
      <c r="JB182" s="156" t="str">
        <f t="shared" si="4196"/>
        <v>1</v>
      </c>
      <c r="JC182" s="157" t="str">
        <f t="shared" si="262"/>
        <v/>
      </c>
      <c r="JD182" s="158">
        <f t="shared" si="263"/>
        <v>0</v>
      </c>
      <c r="JE182" s="159"/>
      <c r="JF182" s="159"/>
      <c r="JG182" s="159"/>
      <c r="JH182" s="160"/>
      <c r="JI182" s="160"/>
      <c r="JJ182" s="171" t="str">
        <f t="shared" si="264"/>
        <v>0</v>
      </c>
      <c r="JK182" s="171">
        <f t="shared" si="4197"/>
        <v>0</v>
      </c>
      <c r="JL182" s="160">
        <f t="shared" si="4198"/>
        <v>0</v>
      </c>
      <c r="JM182" s="160">
        <f t="shared" si="4199"/>
        <v>0</v>
      </c>
      <c r="JN182" s="160">
        <f t="shared" si="4200"/>
        <v>0</v>
      </c>
      <c r="JO182" s="160">
        <f t="shared" si="4201"/>
        <v>0</v>
      </c>
      <c r="JP182" s="161">
        <f t="shared" ref="JP182:JQ182" si="4525">JP181</f>
        <v>18</v>
      </c>
      <c r="JQ182" s="175">
        <f t="shared" si="4525"/>
        <v>1181</v>
      </c>
      <c r="JR182" s="163" t="str">
        <f t="shared" si="4203"/>
        <v>1</v>
      </c>
      <c r="JS182" s="164" t="str">
        <f t="shared" si="272"/>
        <v/>
      </c>
      <c r="JT182" s="165">
        <f t="shared" si="273"/>
        <v>0</v>
      </c>
      <c r="JU182" s="166"/>
      <c r="JV182" s="166"/>
      <c r="JW182" s="166"/>
      <c r="JX182" s="168"/>
      <c r="JY182" s="168"/>
      <c r="JZ182" s="170" t="str">
        <f t="shared" si="274"/>
        <v>0</v>
      </c>
      <c r="KA182" s="170">
        <f t="shared" si="4204"/>
        <v>0</v>
      </c>
      <c r="KB182" s="168">
        <f t="shared" si="4205"/>
        <v>0</v>
      </c>
      <c r="KC182" s="168">
        <f t="shared" si="4206"/>
        <v>0</v>
      </c>
      <c r="KD182" s="168">
        <f t="shared" si="4207"/>
        <v>0</v>
      </c>
      <c r="KE182" s="168">
        <f t="shared" si="4208"/>
        <v>0</v>
      </c>
      <c r="KF182" s="154">
        <f t="shared" ref="KF182:KG182" si="4526">KF181</f>
        <v>19</v>
      </c>
      <c r="KG182" s="173">
        <f t="shared" si="4526"/>
        <v>1182</v>
      </c>
      <c r="KH182" s="156" t="str">
        <f t="shared" si="4210"/>
        <v>1</v>
      </c>
      <c r="KI182" s="157" t="str">
        <f t="shared" si="282"/>
        <v/>
      </c>
      <c r="KJ182" s="158">
        <f t="shared" si="283"/>
        <v>0</v>
      </c>
      <c r="KK182" s="159"/>
      <c r="KL182" s="159"/>
      <c r="KM182" s="159"/>
      <c r="KN182" s="160"/>
      <c r="KO182" s="160"/>
      <c r="KP182" s="171" t="str">
        <f t="shared" si="284"/>
        <v>0</v>
      </c>
      <c r="KQ182" s="171">
        <f t="shared" si="4211"/>
        <v>0</v>
      </c>
      <c r="KR182" s="160">
        <f t="shared" si="4212"/>
        <v>0</v>
      </c>
      <c r="KS182" s="160">
        <f t="shared" si="4213"/>
        <v>0</v>
      </c>
      <c r="KT182" s="160">
        <f t="shared" si="4214"/>
        <v>0</v>
      </c>
      <c r="KU182" s="160">
        <f t="shared" si="4215"/>
        <v>0</v>
      </c>
      <c r="KV182" s="161">
        <f t="shared" ref="KV182:KW182" si="4527">KV181</f>
        <v>20</v>
      </c>
      <c r="KW182" s="175">
        <f t="shared" si="4527"/>
        <v>1183</v>
      </c>
      <c r="KX182" s="163" t="str">
        <f t="shared" si="4217"/>
        <v>1</v>
      </c>
      <c r="KY182" s="164" t="str">
        <f t="shared" si="292"/>
        <v/>
      </c>
      <c r="KZ182" s="165">
        <f t="shared" si="293"/>
        <v>0</v>
      </c>
      <c r="LA182" s="166"/>
      <c r="LB182" s="166"/>
      <c r="LC182" s="166"/>
      <c r="LD182" s="168"/>
      <c r="LE182" s="168"/>
      <c r="LF182" s="170" t="str">
        <f t="shared" si="294"/>
        <v>0</v>
      </c>
      <c r="LG182" s="170">
        <f t="shared" si="4218"/>
        <v>0</v>
      </c>
      <c r="LH182" s="168">
        <f t="shared" si="4219"/>
        <v>0</v>
      </c>
      <c r="LI182" s="168">
        <f t="shared" si="4220"/>
        <v>0</v>
      </c>
      <c r="LJ182" s="168">
        <f t="shared" si="4221"/>
        <v>0</v>
      </c>
      <c r="LK182" s="168">
        <f t="shared" si="4222"/>
        <v>0</v>
      </c>
      <c r="LL182" s="172"/>
      <c r="LM182" s="172"/>
      <c r="LN182" s="168" t="str">
        <f t="shared" si="4223"/>
        <v>#REF!</v>
      </c>
      <c r="LO182" s="168" t="str">
        <f t="shared" si="4224"/>
        <v>#REF!</v>
      </c>
      <c r="LP182" s="168" t="str">
        <f t="shared" si="4225"/>
        <v>#REF!</v>
      </c>
      <c r="LQ182" s="168" t="str">
        <f t="shared" si="4226"/>
        <v>#REF!</v>
      </c>
    </row>
    <row r="183" ht="15.75" customHeight="1">
      <c r="A183" s="151">
        <v>46283.0</v>
      </c>
      <c r="B183" s="152" t="s">
        <v>29</v>
      </c>
      <c r="C183" s="153">
        <f t="shared" si="99"/>
        <v>0</v>
      </c>
      <c r="D183" s="154">
        <f t="shared" ref="D183:E183" si="4528">D182</f>
        <v>1</v>
      </c>
      <c r="E183" s="173">
        <f t="shared" si="4528"/>
        <v>1164</v>
      </c>
      <c r="F183" s="156" t="str">
        <f t="shared" si="4328"/>
        <v>1</v>
      </c>
      <c r="G183" s="157">
        <f t="shared" si="102"/>
        <v>1</v>
      </c>
      <c r="H183" s="158">
        <f t="shared" si="103"/>
        <v>0</v>
      </c>
      <c r="I183" s="159"/>
      <c r="J183" s="159"/>
      <c r="K183" s="159"/>
      <c r="L183" s="78"/>
      <c r="M183" s="79"/>
      <c r="N183" s="77" t="str">
        <f t="shared" si="104"/>
        <v>0</v>
      </c>
      <c r="O183" s="81">
        <f t="shared" si="4085"/>
        <v>0</v>
      </c>
      <c r="P183" s="160">
        <f t="shared" si="4086"/>
        <v>0</v>
      </c>
      <c r="Q183" s="160">
        <f t="shared" si="4087"/>
        <v>0</v>
      </c>
      <c r="R183" s="160">
        <f t="shared" si="4088"/>
        <v>0</v>
      </c>
      <c r="S183" s="160">
        <f t="shared" si="4089"/>
        <v>0</v>
      </c>
      <c r="T183" s="161">
        <f t="shared" ref="T183:U183" si="4529">T182</f>
        <v>2</v>
      </c>
      <c r="U183" s="175">
        <f t="shared" si="4529"/>
        <v>1165</v>
      </c>
      <c r="V183" s="163" t="str">
        <f t="shared" si="4091"/>
        <v>1</v>
      </c>
      <c r="W183" s="164">
        <f t="shared" si="112"/>
        <v>1</v>
      </c>
      <c r="X183" s="165">
        <f t="shared" si="113"/>
        <v>0</v>
      </c>
      <c r="Y183" s="166"/>
      <c r="Z183" s="166"/>
      <c r="AA183" s="166"/>
      <c r="AB183" s="84"/>
      <c r="AC183" s="85"/>
      <c r="AD183" s="83" t="str">
        <f t="shared" si="114"/>
        <v>0</v>
      </c>
      <c r="AE183" s="167">
        <f t="shared" si="4092"/>
        <v>0</v>
      </c>
      <c r="AF183" s="168">
        <f t="shared" si="4093"/>
        <v>0</v>
      </c>
      <c r="AG183" s="168">
        <f t="shared" si="4094"/>
        <v>0</v>
      </c>
      <c r="AH183" s="168">
        <f t="shared" si="4095"/>
        <v>0</v>
      </c>
      <c r="AI183" s="168">
        <f t="shared" si="4096"/>
        <v>0</v>
      </c>
      <c r="AJ183" s="154">
        <f t="shared" ref="AJ183:AK183" si="4530">AJ182</f>
        <v>3</v>
      </c>
      <c r="AK183" s="173">
        <f t="shared" si="4530"/>
        <v>1166</v>
      </c>
      <c r="AL183" s="156" t="str">
        <f t="shared" si="4098"/>
        <v>1</v>
      </c>
      <c r="AM183" s="157">
        <f t="shared" si="122"/>
        <v>2</v>
      </c>
      <c r="AN183" s="158">
        <f t="shared" si="123"/>
        <v>0</v>
      </c>
      <c r="AO183" s="159"/>
      <c r="AP183" s="159"/>
      <c r="AQ183" s="159"/>
      <c r="AR183" s="78"/>
      <c r="AS183" s="79"/>
      <c r="AT183" s="77" t="str">
        <f t="shared" si="124"/>
        <v>0</v>
      </c>
      <c r="AU183" s="81">
        <f t="shared" si="4099"/>
        <v>0</v>
      </c>
      <c r="AV183" s="160">
        <f t="shared" si="4100"/>
        <v>0</v>
      </c>
      <c r="AW183" s="160">
        <f t="shared" si="4101"/>
        <v>0</v>
      </c>
      <c r="AX183" s="160">
        <f t="shared" si="4102"/>
        <v>0</v>
      </c>
      <c r="AY183" s="160">
        <f t="shared" si="4103"/>
        <v>0</v>
      </c>
      <c r="AZ183" s="161">
        <f t="shared" ref="AZ183:BA183" si="4531">AZ182</f>
        <v>4</v>
      </c>
      <c r="BA183" s="175">
        <f t="shared" si="4531"/>
        <v>1167</v>
      </c>
      <c r="BB183" s="163" t="str">
        <f t="shared" si="4105"/>
        <v>1</v>
      </c>
      <c r="BC183" s="164">
        <f t="shared" si="132"/>
        <v>4</v>
      </c>
      <c r="BD183" s="165">
        <f t="shared" si="133"/>
        <v>0</v>
      </c>
      <c r="BE183" s="166"/>
      <c r="BF183" s="166"/>
      <c r="BG183" s="166"/>
      <c r="BH183" s="84"/>
      <c r="BI183" s="85"/>
      <c r="BJ183" s="83" t="str">
        <f t="shared" si="134"/>
        <v>0</v>
      </c>
      <c r="BK183" s="167">
        <f t="shared" si="4106"/>
        <v>0</v>
      </c>
      <c r="BL183" s="168">
        <f t="shared" si="4107"/>
        <v>0</v>
      </c>
      <c r="BM183" s="168">
        <f t="shared" si="4108"/>
        <v>0</v>
      </c>
      <c r="BN183" s="168">
        <f t="shared" si="4109"/>
        <v>0</v>
      </c>
      <c r="BO183" s="168">
        <f t="shared" si="4110"/>
        <v>0</v>
      </c>
      <c r="BP183" s="154">
        <f t="shared" ref="BP183:BQ183" si="4532">BP182</f>
        <v>5</v>
      </c>
      <c r="BQ183" s="173">
        <f t="shared" si="4532"/>
        <v>1168</v>
      </c>
      <c r="BR183" s="156" t="str">
        <f t="shared" si="4112"/>
        <v>1</v>
      </c>
      <c r="BS183" s="157">
        <f t="shared" si="142"/>
        <v>4</v>
      </c>
      <c r="BT183" s="158">
        <f t="shared" si="143"/>
        <v>0</v>
      </c>
      <c r="BU183" s="159"/>
      <c r="BV183" s="159"/>
      <c r="BW183" s="159"/>
      <c r="BX183" s="78"/>
      <c r="BY183" s="79"/>
      <c r="BZ183" s="77" t="str">
        <f t="shared" si="144"/>
        <v>0</v>
      </c>
      <c r="CA183" s="81">
        <f t="shared" si="4113"/>
        <v>0</v>
      </c>
      <c r="CB183" s="160">
        <f t="shared" si="4114"/>
        <v>0</v>
      </c>
      <c r="CC183" s="160">
        <f t="shared" si="4115"/>
        <v>0</v>
      </c>
      <c r="CD183" s="160">
        <f t="shared" si="4116"/>
        <v>0</v>
      </c>
      <c r="CE183" s="160">
        <f t="shared" si="4117"/>
        <v>0</v>
      </c>
      <c r="CF183" s="161">
        <f t="shared" ref="CF183:CG183" si="4533">CF182</f>
        <v>6</v>
      </c>
      <c r="CG183" s="175">
        <f t="shared" si="4533"/>
        <v>1169</v>
      </c>
      <c r="CH183" s="163" t="str">
        <f t="shared" si="4119"/>
        <v>1</v>
      </c>
      <c r="CI183" s="164">
        <f t="shared" si="152"/>
        <v>2</v>
      </c>
      <c r="CJ183" s="165">
        <f t="shared" si="153"/>
        <v>0</v>
      </c>
      <c r="CK183" s="166"/>
      <c r="CL183" s="166"/>
      <c r="CM183" s="166"/>
      <c r="CN183" s="84"/>
      <c r="CO183" s="85"/>
      <c r="CP183" s="83" t="str">
        <f t="shared" si="154"/>
        <v>0</v>
      </c>
      <c r="CQ183" s="167">
        <f t="shared" si="4120"/>
        <v>0</v>
      </c>
      <c r="CR183" s="168">
        <f t="shared" si="4121"/>
        <v>0</v>
      </c>
      <c r="CS183" s="168">
        <f t="shared" si="4122"/>
        <v>0</v>
      </c>
      <c r="CT183" s="168">
        <f t="shared" si="4123"/>
        <v>0</v>
      </c>
      <c r="CU183" s="168">
        <f t="shared" si="4124"/>
        <v>0</v>
      </c>
      <c r="CV183" s="154">
        <f t="shared" ref="CV183:CW183" si="4534">CV182</f>
        <v>7</v>
      </c>
      <c r="CW183" s="173">
        <f t="shared" si="4534"/>
        <v>1170</v>
      </c>
      <c r="CX183" s="156" t="str">
        <f t="shared" si="4126"/>
        <v>1</v>
      </c>
      <c r="CY183" s="157">
        <f t="shared" si="162"/>
        <v>2</v>
      </c>
      <c r="CZ183" s="158">
        <f t="shared" si="163"/>
        <v>0</v>
      </c>
      <c r="DA183" s="159"/>
      <c r="DB183" s="159"/>
      <c r="DC183" s="159"/>
      <c r="DD183" s="78"/>
      <c r="DE183" s="79"/>
      <c r="DF183" s="77" t="str">
        <f t="shared" si="164"/>
        <v>0</v>
      </c>
      <c r="DG183" s="81">
        <f t="shared" si="4127"/>
        <v>0</v>
      </c>
      <c r="DH183" s="160">
        <f t="shared" si="4128"/>
        <v>0</v>
      </c>
      <c r="DI183" s="160">
        <f t="shared" si="4129"/>
        <v>0</v>
      </c>
      <c r="DJ183" s="160">
        <f t="shared" si="4130"/>
        <v>0</v>
      </c>
      <c r="DK183" s="160">
        <f t="shared" si="4131"/>
        <v>0</v>
      </c>
      <c r="DL183" s="161">
        <f t="shared" ref="DL183:DM183" si="4535">DL182</f>
        <v>8</v>
      </c>
      <c r="DM183" s="175">
        <f t="shared" si="4535"/>
        <v>1171</v>
      </c>
      <c r="DN183" s="163" t="str">
        <f t="shared" si="4133"/>
        <v>1</v>
      </c>
      <c r="DO183" s="164">
        <f t="shared" si="172"/>
        <v>2</v>
      </c>
      <c r="DP183" s="165">
        <f t="shared" si="173"/>
        <v>0</v>
      </c>
      <c r="DQ183" s="166"/>
      <c r="DR183" s="166"/>
      <c r="DS183" s="166"/>
      <c r="DT183" s="84"/>
      <c r="DU183" s="85"/>
      <c r="DV183" s="83" t="str">
        <f t="shared" si="174"/>
        <v>0</v>
      </c>
      <c r="DW183" s="167">
        <f t="shared" si="4134"/>
        <v>0</v>
      </c>
      <c r="DX183" s="168">
        <f t="shared" si="4135"/>
        <v>0</v>
      </c>
      <c r="DY183" s="168">
        <f t="shared" si="4136"/>
        <v>0</v>
      </c>
      <c r="DZ183" s="168">
        <f t="shared" si="4137"/>
        <v>0</v>
      </c>
      <c r="EA183" s="168">
        <f t="shared" si="4138"/>
        <v>0</v>
      </c>
      <c r="EB183" s="154">
        <f t="shared" ref="EB183:EC183" si="4536">EB182</f>
        <v>9</v>
      </c>
      <c r="EC183" s="173">
        <f t="shared" si="4536"/>
        <v>1172</v>
      </c>
      <c r="ED183" s="156" t="str">
        <f t="shared" si="4140"/>
        <v>1</v>
      </c>
      <c r="EE183" s="157">
        <f t="shared" si="182"/>
        <v>5</v>
      </c>
      <c r="EF183" s="169">
        <f t="shared" si="183"/>
        <v>0</v>
      </c>
      <c r="EG183" s="159"/>
      <c r="EH183" s="159"/>
      <c r="EI183" s="159"/>
      <c r="EJ183" s="78"/>
      <c r="EK183" s="79"/>
      <c r="EL183" s="77" t="str">
        <f t="shared" si="184"/>
        <v>0</v>
      </c>
      <c r="EM183" s="81">
        <f t="shared" si="4141"/>
        <v>0</v>
      </c>
      <c r="EN183" s="160">
        <f t="shared" si="4142"/>
        <v>0</v>
      </c>
      <c r="EO183" s="160">
        <f t="shared" si="4143"/>
        <v>0</v>
      </c>
      <c r="EP183" s="160">
        <f t="shared" si="4144"/>
        <v>0</v>
      </c>
      <c r="EQ183" s="160">
        <f t="shared" si="4145"/>
        <v>0</v>
      </c>
      <c r="ER183" s="161">
        <f t="shared" ref="ER183:ES183" si="4537">ER182</f>
        <v>10</v>
      </c>
      <c r="ES183" s="175">
        <f t="shared" si="4537"/>
        <v>1173</v>
      </c>
      <c r="ET183" s="163" t="str">
        <f t="shared" si="4147"/>
        <v>1</v>
      </c>
      <c r="EU183" s="164">
        <f t="shared" si="192"/>
        <v>19</v>
      </c>
      <c r="EV183" s="165">
        <f t="shared" si="193"/>
        <v>0</v>
      </c>
      <c r="EW183" s="166"/>
      <c r="EX183" s="166"/>
      <c r="EY183" s="166"/>
      <c r="EZ183" s="84"/>
      <c r="FA183" s="85"/>
      <c r="FB183" s="83" t="str">
        <f t="shared" si="194"/>
        <v>0</v>
      </c>
      <c r="FC183" s="167">
        <f t="shared" si="4148"/>
        <v>0</v>
      </c>
      <c r="FD183" s="168">
        <f t="shared" si="4149"/>
        <v>0</v>
      </c>
      <c r="FE183" s="168">
        <f t="shared" si="4150"/>
        <v>0</v>
      </c>
      <c r="FF183" s="168">
        <f t="shared" si="4151"/>
        <v>0</v>
      </c>
      <c r="FG183" s="168">
        <f t="shared" si="4152"/>
        <v>0</v>
      </c>
      <c r="FH183" s="154">
        <f t="shared" ref="FH183:FI183" si="4538">FH182</f>
        <v>11</v>
      </c>
      <c r="FI183" s="173">
        <f t="shared" si="4538"/>
        <v>1174</v>
      </c>
      <c r="FJ183" s="156" t="str">
        <f t="shared" si="4154"/>
        <v>1</v>
      </c>
      <c r="FK183" s="157">
        <f t="shared" si="202"/>
        <v>4</v>
      </c>
      <c r="FL183" s="158">
        <f t="shared" si="203"/>
        <v>0</v>
      </c>
      <c r="FM183" s="159"/>
      <c r="FN183" s="159"/>
      <c r="FO183" s="159"/>
      <c r="FP183" s="78"/>
      <c r="FQ183" s="79"/>
      <c r="FR183" s="77" t="str">
        <f t="shared" si="204"/>
        <v>0</v>
      </c>
      <c r="FS183" s="81">
        <f t="shared" si="4155"/>
        <v>0</v>
      </c>
      <c r="FT183" s="160">
        <f t="shared" si="4156"/>
        <v>0</v>
      </c>
      <c r="FU183" s="160">
        <f t="shared" si="4157"/>
        <v>0</v>
      </c>
      <c r="FV183" s="160">
        <f t="shared" si="4158"/>
        <v>0</v>
      </c>
      <c r="FW183" s="160">
        <f t="shared" si="4159"/>
        <v>0</v>
      </c>
      <c r="FX183" s="161">
        <f t="shared" ref="FX183:FY183" si="4539">FX182</f>
        <v>12</v>
      </c>
      <c r="FY183" s="175">
        <f t="shared" si="4539"/>
        <v>1175</v>
      </c>
      <c r="FZ183" s="163" t="str">
        <f t="shared" si="4161"/>
        <v>1</v>
      </c>
      <c r="GA183" s="164">
        <f t="shared" si="212"/>
        <v>2</v>
      </c>
      <c r="GB183" s="165">
        <f t="shared" si="213"/>
        <v>0</v>
      </c>
      <c r="GC183" s="166"/>
      <c r="GD183" s="166"/>
      <c r="GE183" s="166"/>
      <c r="GF183" s="84"/>
      <c r="GG183" s="85"/>
      <c r="GH183" s="83" t="str">
        <f t="shared" si="214"/>
        <v>0</v>
      </c>
      <c r="GI183" s="167">
        <f t="shared" si="4162"/>
        <v>0</v>
      </c>
      <c r="GJ183" s="168">
        <f t="shared" si="4163"/>
        <v>0</v>
      </c>
      <c r="GK183" s="168">
        <f t="shared" si="4164"/>
        <v>0</v>
      </c>
      <c r="GL183" s="168">
        <f t="shared" si="4165"/>
        <v>0</v>
      </c>
      <c r="GM183" s="168">
        <f t="shared" si="4166"/>
        <v>0</v>
      </c>
      <c r="GN183" s="154">
        <f t="shared" ref="GN183:GO183" si="4540">GN182</f>
        <v>13</v>
      </c>
      <c r="GO183" s="173">
        <f t="shared" si="4540"/>
        <v>1176</v>
      </c>
      <c r="GP183" s="156" t="str">
        <f t="shared" si="4168"/>
        <v>1</v>
      </c>
      <c r="GQ183" s="157">
        <f t="shared" si="222"/>
        <v>3</v>
      </c>
      <c r="GR183" s="158">
        <f t="shared" si="223"/>
        <v>0</v>
      </c>
      <c r="GS183" s="159"/>
      <c r="GT183" s="159"/>
      <c r="GU183" s="159"/>
      <c r="GV183" s="78"/>
      <c r="GW183" s="79"/>
      <c r="GX183" s="77" t="str">
        <f t="shared" si="224"/>
        <v>0</v>
      </c>
      <c r="GY183" s="81">
        <f t="shared" si="4169"/>
        <v>0</v>
      </c>
      <c r="GZ183" s="160">
        <f t="shared" si="4170"/>
        <v>0</v>
      </c>
      <c r="HA183" s="160">
        <f t="shared" si="4171"/>
        <v>0</v>
      </c>
      <c r="HB183" s="160">
        <f t="shared" si="4172"/>
        <v>0</v>
      </c>
      <c r="HC183" s="160">
        <f t="shared" si="4173"/>
        <v>0</v>
      </c>
      <c r="HD183" s="161">
        <f t="shared" ref="HD183:HE183" si="4541">HD182</f>
        <v>14</v>
      </c>
      <c r="HE183" s="175">
        <f t="shared" si="4541"/>
        <v>1177</v>
      </c>
      <c r="HF183" s="163" t="str">
        <f t="shared" si="4175"/>
        <v>1</v>
      </c>
      <c r="HG183" s="164">
        <f t="shared" si="232"/>
        <v>5</v>
      </c>
      <c r="HH183" s="165">
        <f t="shared" si="233"/>
        <v>0</v>
      </c>
      <c r="HI183" s="166"/>
      <c r="HJ183" s="166"/>
      <c r="HK183" s="166"/>
      <c r="HL183" s="84"/>
      <c r="HM183" s="85"/>
      <c r="HN183" s="83" t="str">
        <f t="shared" si="234"/>
        <v>0</v>
      </c>
      <c r="HO183" s="167">
        <f t="shared" si="4176"/>
        <v>0</v>
      </c>
      <c r="HP183" s="168">
        <f t="shared" si="4177"/>
        <v>0</v>
      </c>
      <c r="HQ183" s="168">
        <f t="shared" si="4178"/>
        <v>0</v>
      </c>
      <c r="HR183" s="168">
        <f t="shared" si="4179"/>
        <v>0</v>
      </c>
      <c r="HS183" s="168">
        <f t="shared" si="4180"/>
        <v>0</v>
      </c>
      <c r="HT183" s="154">
        <f t="shared" ref="HT183:HU183" si="4542">HT182</f>
        <v>15</v>
      </c>
      <c r="HU183" s="173">
        <f t="shared" si="4542"/>
        <v>1178</v>
      </c>
      <c r="HV183" s="156" t="str">
        <f t="shared" si="4182"/>
        <v>1</v>
      </c>
      <c r="HW183" s="157" t="str">
        <f t="shared" si="242"/>
        <v/>
      </c>
      <c r="HX183" s="169">
        <f t="shared" si="243"/>
        <v>0</v>
      </c>
      <c r="HY183" s="159"/>
      <c r="HZ183" s="159"/>
      <c r="IA183" s="159"/>
      <c r="IB183" s="160"/>
      <c r="IC183" s="160"/>
      <c r="ID183" s="160" t="str">
        <f t="shared" si="244"/>
        <v>0</v>
      </c>
      <c r="IE183" s="160">
        <f t="shared" si="4183"/>
        <v>0</v>
      </c>
      <c r="IF183" s="160">
        <f t="shared" si="4184"/>
        <v>0</v>
      </c>
      <c r="IG183" s="160">
        <f t="shared" si="4185"/>
        <v>0</v>
      </c>
      <c r="IH183" s="160">
        <f t="shared" si="4186"/>
        <v>0</v>
      </c>
      <c r="II183" s="160">
        <f t="shared" si="4187"/>
        <v>0</v>
      </c>
      <c r="IJ183" s="161">
        <f t="shared" ref="IJ183:IK183" si="4543">IJ182</f>
        <v>16</v>
      </c>
      <c r="IK183" s="175">
        <f t="shared" si="4543"/>
        <v>1179</v>
      </c>
      <c r="IL183" s="163" t="str">
        <f t="shared" si="4189"/>
        <v>1</v>
      </c>
      <c r="IM183" s="164" t="str">
        <f t="shared" si="252"/>
        <v/>
      </c>
      <c r="IN183" s="165">
        <f t="shared" si="253"/>
        <v>0</v>
      </c>
      <c r="IO183" s="166"/>
      <c r="IP183" s="166"/>
      <c r="IQ183" s="166"/>
      <c r="IR183" s="168"/>
      <c r="IS183" s="168"/>
      <c r="IT183" s="170" t="str">
        <f t="shared" si="254"/>
        <v>0</v>
      </c>
      <c r="IU183" s="170">
        <f t="shared" si="4190"/>
        <v>0</v>
      </c>
      <c r="IV183" s="168">
        <f t="shared" si="4191"/>
        <v>0</v>
      </c>
      <c r="IW183" s="168">
        <f t="shared" si="4192"/>
        <v>0</v>
      </c>
      <c r="IX183" s="168">
        <f t="shared" si="4193"/>
        <v>0</v>
      </c>
      <c r="IY183" s="168">
        <f t="shared" si="4194"/>
        <v>0</v>
      </c>
      <c r="IZ183" s="154">
        <f t="shared" ref="IZ183:JA183" si="4544">IZ182</f>
        <v>17</v>
      </c>
      <c r="JA183" s="173">
        <f t="shared" si="4544"/>
        <v>1180</v>
      </c>
      <c r="JB183" s="156" t="str">
        <f t="shared" si="4196"/>
        <v>1</v>
      </c>
      <c r="JC183" s="157" t="str">
        <f t="shared" si="262"/>
        <v/>
      </c>
      <c r="JD183" s="158">
        <f t="shared" si="263"/>
        <v>0</v>
      </c>
      <c r="JE183" s="159"/>
      <c r="JF183" s="159"/>
      <c r="JG183" s="159"/>
      <c r="JH183" s="160"/>
      <c r="JI183" s="160"/>
      <c r="JJ183" s="171" t="str">
        <f t="shared" si="264"/>
        <v>0</v>
      </c>
      <c r="JK183" s="171">
        <f t="shared" si="4197"/>
        <v>0</v>
      </c>
      <c r="JL183" s="160">
        <f t="shared" si="4198"/>
        <v>0</v>
      </c>
      <c r="JM183" s="160">
        <f t="shared" si="4199"/>
        <v>0</v>
      </c>
      <c r="JN183" s="160">
        <f t="shared" si="4200"/>
        <v>0</v>
      </c>
      <c r="JO183" s="160">
        <f t="shared" si="4201"/>
        <v>0</v>
      </c>
      <c r="JP183" s="161">
        <f t="shared" ref="JP183:JQ183" si="4545">JP182</f>
        <v>18</v>
      </c>
      <c r="JQ183" s="175">
        <f t="shared" si="4545"/>
        <v>1181</v>
      </c>
      <c r="JR183" s="163" t="str">
        <f t="shared" si="4203"/>
        <v>1</v>
      </c>
      <c r="JS183" s="164" t="str">
        <f t="shared" si="272"/>
        <v/>
      </c>
      <c r="JT183" s="165">
        <f t="shared" si="273"/>
        <v>0</v>
      </c>
      <c r="JU183" s="166"/>
      <c r="JV183" s="166"/>
      <c r="JW183" s="166"/>
      <c r="JX183" s="168"/>
      <c r="JY183" s="168"/>
      <c r="JZ183" s="170" t="str">
        <f t="shared" si="274"/>
        <v>0</v>
      </c>
      <c r="KA183" s="170">
        <f t="shared" si="4204"/>
        <v>0</v>
      </c>
      <c r="KB183" s="168">
        <f t="shared" si="4205"/>
        <v>0</v>
      </c>
      <c r="KC183" s="168">
        <f t="shared" si="4206"/>
        <v>0</v>
      </c>
      <c r="KD183" s="168">
        <f t="shared" si="4207"/>
        <v>0</v>
      </c>
      <c r="KE183" s="168">
        <f t="shared" si="4208"/>
        <v>0</v>
      </c>
      <c r="KF183" s="154">
        <f t="shared" ref="KF183:KG183" si="4546">KF182</f>
        <v>19</v>
      </c>
      <c r="KG183" s="173">
        <f t="shared" si="4546"/>
        <v>1182</v>
      </c>
      <c r="KH183" s="156" t="str">
        <f t="shared" si="4210"/>
        <v>1</v>
      </c>
      <c r="KI183" s="157" t="str">
        <f t="shared" si="282"/>
        <v/>
      </c>
      <c r="KJ183" s="158">
        <f t="shared" si="283"/>
        <v>0</v>
      </c>
      <c r="KK183" s="159"/>
      <c r="KL183" s="159"/>
      <c r="KM183" s="159"/>
      <c r="KN183" s="160"/>
      <c r="KO183" s="160"/>
      <c r="KP183" s="171" t="str">
        <f t="shared" si="284"/>
        <v>0</v>
      </c>
      <c r="KQ183" s="171">
        <f t="shared" si="4211"/>
        <v>0</v>
      </c>
      <c r="KR183" s="160">
        <f t="shared" si="4212"/>
        <v>0</v>
      </c>
      <c r="KS183" s="160">
        <f t="shared" si="4213"/>
        <v>0</v>
      </c>
      <c r="KT183" s="160">
        <f t="shared" si="4214"/>
        <v>0</v>
      </c>
      <c r="KU183" s="160">
        <f t="shared" si="4215"/>
        <v>0</v>
      </c>
      <c r="KV183" s="161">
        <f t="shared" ref="KV183:KW183" si="4547">KV182</f>
        <v>20</v>
      </c>
      <c r="KW183" s="175">
        <f t="shared" si="4547"/>
        <v>1183</v>
      </c>
      <c r="KX183" s="163" t="str">
        <f t="shared" si="4217"/>
        <v>1</v>
      </c>
      <c r="KY183" s="164" t="str">
        <f t="shared" si="292"/>
        <v/>
      </c>
      <c r="KZ183" s="165">
        <f t="shared" si="293"/>
        <v>0</v>
      </c>
      <c r="LA183" s="166"/>
      <c r="LB183" s="166"/>
      <c r="LC183" s="166"/>
      <c r="LD183" s="168"/>
      <c r="LE183" s="168"/>
      <c r="LF183" s="170" t="str">
        <f t="shared" si="294"/>
        <v>0</v>
      </c>
      <c r="LG183" s="170">
        <f t="shared" si="4218"/>
        <v>0</v>
      </c>
      <c r="LH183" s="168">
        <f t="shared" si="4219"/>
        <v>0</v>
      </c>
      <c r="LI183" s="168">
        <f t="shared" si="4220"/>
        <v>0</v>
      </c>
      <c r="LJ183" s="168">
        <f t="shared" si="4221"/>
        <v>0</v>
      </c>
      <c r="LK183" s="168">
        <f t="shared" si="4222"/>
        <v>0</v>
      </c>
      <c r="LL183" s="172"/>
      <c r="LM183" s="172"/>
      <c r="LN183" s="168" t="str">
        <f t="shared" si="4223"/>
        <v>#REF!</v>
      </c>
      <c r="LO183" s="168" t="str">
        <f t="shared" si="4224"/>
        <v>#REF!</v>
      </c>
      <c r="LP183" s="168" t="str">
        <f t="shared" si="4225"/>
        <v>#REF!</v>
      </c>
      <c r="LQ183" s="168" t="str">
        <f t="shared" si="4226"/>
        <v>#REF!</v>
      </c>
    </row>
    <row r="184" ht="15.75" customHeight="1">
      <c r="A184" s="151">
        <v>46284.0</v>
      </c>
      <c r="B184" s="152" t="s">
        <v>30</v>
      </c>
      <c r="C184" s="153">
        <f t="shared" si="99"/>
        <v>0</v>
      </c>
      <c r="D184" s="154">
        <f t="shared" ref="D184:E184" si="4548">D183</f>
        <v>1</v>
      </c>
      <c r="E184" s="173">
        <f t="shared" si="4548"/>
        <v>1164</v>
      </c>
      <c r="F184" s="156" t="str">
        <f t="shared" si="4328"/>
        <v>1</v>
      </c>
      <c r="G184" s="157">
        <f t="shared" si="102"/>
        <v>1</v>
      </c>
      <c r="H184" s="158">
        <f t="shared" si="103"/>
        <v>0</v>
      </c>
      <c r="I184" s="159"/>
      <c r="J184" s="159"/>
      <c r="K184" s="159"/>
      <c r="L184" s="78"/>
      <c r="M184" s="79"/>
      <c r="N184" s="77" t="str">
        <f t="shared" si="104"/>
        <v>0</v>
      </c>
      <c r="O184" s="81">
        <f t="shared" si="4085"/>
        <v>0</v>
      </c>
      <c r="P184" s="160">
        <f t="shared" si="4086"/>
        <v>0</v>
      </c>
      <c r="Q184" s="160">
        <f t="shared" si="4087"/>
        <v>0</v>
      </c>
      <c r="R184" s="160">
        <f t="shared" si="4088"/>
        <v>0</v>
      </c>
      <c r="S184" s="160">
        <f t="shared" si="4089"/>
        <v>0</v>
      </c>
      <c r="T184" s="161">
        <f t="shared" ref="T184:U184" si="4549">T183</f>
        <v>2</v>
      </c>
      <c r="U184" s="175">
        <f t="shared" si="4549"/>
        <v>1165</v>
      </c>
      <c r="V184" s="163" t="str">
        <f t="shared" si="4091"/>
        <v>1</v>
      </c>
      <c r="W184" s="164">
        <f t="shared" si="112"/>
        <v>1</v>
      </c>
      <c r="X184" s="165">
        <f t="shared" si="113"/>
        <v>0</v>
      </c>
      <c r="Y184" s="166"/>
      <c r="Z184" s="166"/>
      <c r="AA184" s="166"/>
      <c r="AB184" s="84"/>
      <c r="AC184" s="85"/>
      <c r="AD184" s="83" t="str">
        <f t="shared" si="114"/>
        <v>0</v>
      </c>
      <c r="AE184" s="167">
        <f t="shared" si="4092"/>
        <v>0</v>
      </c>
      <c r="AF184" s="168">
        <f t="shared" si="4093"/>
        <v>0</v>
      </c>
      <c r="AG184" s="168">
        <f t="shared" si="4094"/>
        <v>0</v>
      </c>
      <c r="AH184" s="168">
        <f t="shared" si="4095"/>
        <v>0</v>
      </c>
      <c r="AI184" s="168">
        <f t="shared" si="4096"/>
        <v>0</v>
      </c>
      <c r="AJ184" s="154">
        <f t="shared" ref="AJ184:AK184" si="4550">AJ183</f>
        <v>3</v>
      </c>
      <c r="AK184" s="173">
        <f t="shared" si="4550"/>
        <v>1166</v>
      </c>
      <c r="AL184" s="156" t="str">
        <f t="shared" si="4098"/>
        <v>1</v>
      </c>
      <c r="AM184" s="157">
        <f t="shared" si="122"/>
        <v>2</v>
      </c>
      <c r="AN184" s="158">
        <f t="shared" si="123"/>
        <v>0</v>
      </c>
      <c r="AO184" s="159"/>
      <c r="AP184" s="159"/>
      <c r="AQ184" s="159"/>
      <c r="AR184" s="78"/>
      <c r="AS184" s="79"/>
      <c r="AT184" s="77" t="str">
        <f t="shared" si="124"/>
        <v>0</v>
      </c>
      <c r="AU184" s="81">
        <f t="shared" si="4099"/>
        <v>0</v>
      </c>
      <c r="AV184" s="160">
        <f t="shared" si="4100"/>
        <v>0</v>
      </c>
      <c r="AW184" s="160">
        <f t="shared" si="4101"/>
        <v>0</v>
      </c>
      <c r="AX184" s="160">
        <f t="shared" si="4102"/>
        <v>0</v>
      </c>
      <c r="AY184" s="160">
        <f t="shared" si="4103"/>
        <v>0</v>
      </c>
      <c r="AZ184" s="161">
        <f t="shared" ref="AZ184:BA184" si="4551">AZ183</f>
        <v>4</v>
      </c>
      <c r="BA184" s="175">
        <f t="shared" si="4551"/>
        <v>1167</v>
      </c>
      <c r="BB184" s="163" t="str">
        <f t="shared" si="4105"/>
        <v>1</v>
      </c>
      <c r="BC184" s="164">
        <f t="shared" si="132"/>
        <v>4</v>
      </c>
      <c r="BD184" s="165">
        <f t="shared" si="133"/>
        <v>0</v>
      </c>
      <c r="BE184" s="166"/>
      <c r="BF184" s="166"/>
      <c r="BG184" s="166"/>
      <c r="BH184" s="84"/>
      <c r="BI184" s="85"/>
      <c r="BJ184" s="83" t="str">
        <f t="shared" si="134"/>
        <v>0</v>
      </c>
      <c r="BK184" s="167">
        <f t="shared" si="4106"/>
        <v>0</v>
      </c>
      <c r="BL184" s="168">
        <f t="shared" si="4107"/>
        <v>0</v>
      </c>
      <c r="BM184" s="168">
        <f t="shared" si="4108"/>
        <v>0</v>
      </c>
      <c r="BN184" s="168">
        <f t="shared" si="4109"/>
        <v>0</v>
      </c>
      <c r="BO184" s="168">
        <f t="shared" si="4110"/>
        <v>0</v>
      </c>
      <c r="BP184" s="154">
        <f t="shared" ref="BP184:BQ184" si="4552">BP183</f>
        <v>5</v>
      </c>
      <c r="BQ184" s="173">
        <f t="shared" si="4552"/>
        <v>1168</v>
      </c>
      <c r="BR184" s="156" t="str">
        <f t="shared" si="4112"/>
        <v>1</v>
      </c>
      <c r="BS184" s="157">
        <f t="shared" si="142"/>
        <v>4</v>
      </c>
      <c r="BT184" s="158">
        <f t="shared" si="143"/>
        <v>0</v>
      </c>
      <c r="BU184" s="159"/>
      <c r="BV184" s="159"/>
      <c r="BW184" s="159"/>
      <c r="BX184" s="78"/>
      <c r="BY184" s="79"/>
      <c r="BZ184" s="77" t="str">
        <f t="shared" si="144"/>
        <v>0</v>
      </c>
      <c r="CA184" s="81">
        <f t="shared" si="4113"/>
        <v>0</v>
      </c>
      <c r="CB184" s="160">
        <f t="shared" si="4114"/>
        <v>0</v>
      </c>
      <c r="CC184" s="160">
        <f t="shared" si="4115"/>
        <v>0</v>
      </c>
      <c r="CD184" s="160">
        <f t="shared" si="4116"/>
        <v>0</v>
      </c>
      <c r="CE184" s="160">
        <f t="shared" si="4117"/>
        <v>0</v>
      </c>
      <c r="CF184" s="161">
        <f t="shared" ref="CF184:CG184" si="4553">CF183</f>
        <v>6</v>
      </c>
      <c r="CG184" s="175">
        <f t="shared" si="4553"/>
        <v>1169</v>
      </c>
      <c r="CH184" s="163" t="str">
        <f t="shared" si="4119"/>
        <v>1</v>
      </c>
      <c r="CI184" s="164">
        <f t="shared" si="152"/>
        <v>2</v>
      </c>
      <c r="CJ184" s="165">
        <f t="shared" si="153"/>
        <v>0</v>
      </c>
      <c r="CK184" s="166"/>
      <c r="CL184" s="166"/>
      <c r="CM184" s="166"/>
      <c r="CN184" s="84"/>
      <c r="CO184" s="85"/>
      <c r="CP184" s="83" t="str">
        <f t="shared" si="154"/>
        <v>0</v>
      </c>
      <c r="CQ184" s="167">
        <f t="shared" si="4120"/>
        <v>0</v>
      </c>
      <c r="CR184" s="168">
        <f t="shared" si="4121"/>
        <v>0</v>
      </c>
      <c r="CS184" s="168">
        <f t="shared" si="4122"/>
        <v>0</v>
      </c>
      <c r="CT184" s="168">
        <f t="shared" si="4123"/>
        <v>0</v>
      </c>
      <c r="CU184" s="168">
        <f t="shared" si="4124"/>
        <v>0</v>
      </c>
      <c r="CV184" s="154">
        <f t="shared" ref="CV184:CW184" si="4554">CV183</f>
        <v>7</v>
      </c>
      <c r="CW184" s="173">
        <f t="shared" si="4554"/>
        <v>1170</v>
      </c>
      <c r="CX184" s="156" t="str">
        <f t="shared" si="4126"/>
        <v>1</v>
      </c>
      <c r="CY184" s="157">
        <f t="shared" si="162"/>
        <v>2</v>
      </c>
      <c r="CZ184" s="158">
        <f t="shared" si="163"/>
        <v>0</v>
      </c>
      <c r="DA184" s="159"/>
      <c r="DB184" s="159"/>
      <c r="DC184" s="159"/>
      <c r="DD184" s="78"/>
      <c r="DE184" s="79"/>
      <c r="DF184" s="77" t="str">
        <f t="shared" si="164"/>
        <v>0</v>
      </c>
      <c r="DG184" s="81">
        <f t="shared" si="4127"/>
        <v>0</v>
      </c>
      <c r="DH184" s="160">
        <f t="shared" si="4128"/>
        <v>0</v>
      </c>
      <c r="DI184" s="160">
        <f t="shared" si="4129"/>
        <v>0</v>
      </c>
      <c r="DJ184" s="160">
        <f t="shared" si="4130"/>
        <v>0</v>
      </c>
      <c r="DK184" s="160">
        <f t="shared" si="4131"/>
        <v>0</v>
      </c>
      <c r="DL184" s="161">
        <f t="shared" ref="DL184:DM184" si="4555">DL183</f>
        <v>8</v>
      </c>
      <c r="DM184" s="175">
        <f t="shared" si="4555"/>
        <v>1171</v>
      </c>
      <c r="DN184" s="163" t="str">
        <f t="shared" si="4133"/>
        <v>1</v>
      </c>
      <c r="DO184" s="164">
        <f t="shared" si="172"/>
        <v>2</v>
      </c>
      <c r="DP184" s="165">
        <f t="shared" si="173"/>
        <v>0</v>
      </c>
      <c r="DQ184" s="166"/>
      <c r="DR184" s="166"/>
      <c r="DS184" s="166"/>
      <c r="DT184" s="84"/>
      <c r="DU184" s="85"/>
      <c r="DV184" s="83" t="str">
        <f t="shared" si="174"/>
        <v>0</v>
      </c>
      <c r="DW184" s="167">
        <f t="shared" si="4134"/>
        <v>0</v>
      </c>
      <c r="DX184" s="168">
        <f t="shared" si="4135"/>
        <v>0</v>
      </c>
      <c r="DY184" s="168">
        <f t="shared" si="4136"/>
        <v>0</v>
      </c>
      <c r="DZ184" s="168">
        <f t="shared" si="4137"/>
        <v>0</v>
      </c>
      <c r="EA184" s="168">
        <f t="shared" si="4138"/>
        <v>0</v>
      </c>
      <c r="EB184" s="154">
        <f t="shared" ref="EB184:EC184" si="4556">EB183</f>
        <v>9</v>
      </c>
      <c r="EC184" s="173">
        <f t="shared" si="4556"/>
        <v>1172</v>
      </c>
      <c r="ED184" s="156" t="str">
        <f t="shared" si="4140"/>
        <v>1</v>
      </c>
      <c r="EE184" s="157">
        <f t="shared" si="182"/>
        <v>5</v>
      </c>
      <c r="EF184" s="169">
        <f t="shared" si="183"/>
        <v>0</v>
      </c>
      <c r="EG184" s="159"/>
      <c r="EH184" s="159"/>
      <c r="EI184" s="159"/>
      <c r="EJ184" s="78"/>
      <c r="EK184" s="79"/>
      <c r="EL184" s="77" t="str">
        <f t="shared" si="184"/>
        <v>0</v>
      </c>
      <c r="EM184" s="81">
        <f t="shared" si="4141"/>
        <v>0</v>
      </c>
      <c r="EN184" s="160">
        <f t="shared" si="4142"/>
        <v>0</v>
      </c>
      <c r="EO184" s="160">
        <f t="shared" si="4143"/>
        <v>0</v>
      </c>
      <c r="EP184" s="160">
        <f t="shared" si="4144"/>
        <v>0</v>
      </c>
      <c r="EQ184" s="160">
        <f t="shared" si="4145"/>
        <v>0</v>
      </c>
      <c r="ER184" s="161">
        <f t="shared" ref="ER184:ES184" si="4557">ER183</f>
        <v>10</v>
      </c>
      <c r="ES184" s="175">
        <f t="shared" si="4557"/>
        <v>1173</v>
      </c>
      <c r="ET184" s="163" t="str">
        <f t="shared" si="4147"/>
        <v>1</v>
      </c>
      <c r="EU184" s="164">
        <f t="shared" si="192"/>
        <v>19</v>
      </c>
      <c r="EV184" s="165">
        <f t="shared" si="193"/>
        <v>0</v>
      </c>
      <c r="EW184" s="166"/>
      <c r="EX184" s="166"/>
      <c r="EY184" s="166"/>
      <c r="EZ184" s="84"/>
      <c r="FA184" s="85"/>
      <c r="FB184" s="83" t="str">
        <f t="shared" si="194"/>
        <v>0</v>
      </c>
      <c r="FC184" s="167">
        <f t="shared" si="4148"/>
        <v>0</v>
      </c>
      <c r="FD184" s="168">
        <f t="shared" si="4149"/>
        <v>0</v>
      </c>
      <c r="FE184" s="168">
        <f t="shared" si="4150"/>
        <v>0</v>
      </c>
      <c r="FF184" s="168">
        <f t="shared" si="4151"/>
        <v>0</v>
      </c>
      <c r="FG184" s="168">
        <f t="shared" si="4152"/>
        <v>0</v>
      </c>
      <c r="FH184" s="154">
        <f t="shared" ref="FH184:FI184" si="4558">FH183</f>
        <v>11</v>
      </c>
      <c r="FI184" s="173">
        <f t="shared" si="4558"/>
        <v>1174</v>
      </c>
      <c r="FJ184" s="156" t="str">
        <f t="shared" si="4154"/>
        <v>1</v>
      </c>
      <c r="FK184" s="157">
        <f t="shared" si="202"/>
        <v>4</v>
      </c>
      <c r="FL184" s="158">
        <f t="shared" si="203"/>
        <v>0</v>
      </c>
      <c r="FM184" s="159"/>
      <c r="FN184" s="159"/>
      <c r="FO184" s="159"/>
      <c r="FP184" s="78"/>
      <c r="FQ184" s="79"/>
      <c r="FR184" s="77" t="str">
        <f t="shared" si="204"/>
        <v>0</v>
      </c>
      <c r="FS184" s="81">
        <f t="shared" si="4155"/>
        <v>0</v>
      </c>
      <c r="FT184" s="160">
        <f t="shared" si="4156"/>
        <v>0</v>
      </c>
      <c r="FU184" s="160">
        <f t="shared" si="4157"/>
        <v>0</v>
      </c>
      <c r="FV184" s="160">
        <f t="shared" si="4158"/>
        <v>0</v>
      </c>
      <c r="FW184" s="160">
        <f t="shared" si="4159"/>
        <v>0</v>
      </c>
      <c r="FX184" s="161">
        <f t="shared" ref="FX184:FY184" si="4559">FX183</f>
        <v>12</v>
      </c>
      <c r="FY184" s="175">
        <f t="shared" si="4559"/>
        <v>1175</v>
      </c>
      <c r="FZ184" s="163" t="str">
        <f t="shared" si="4161"/>
        <v>1</v>
      </c>
      <c r="GA184" s="164">
        <f t="shared" si="212"/>
        <v>2</v>
      </c>
      <c r="GB184" s="165">
        <f t="shared" si="213"/>
        <v>0</v>
      </c>
      <c r="GC184" s="166"/>
      <c r="GD184" s="166"/>
      <c r="GE184" s="166"/>
      <c r="GF184" s="84"/>
      <c r="GG184" s="85"/>
      <c r="GH184" s="83" t="str">
        <f t="shared" si="214"/>
        <v>0</v>
      </c>
      <c r="GI184" s="167">
        <f t="shared" si="4162"/>
        <v>0</v>
      </c>
      <c r="GJ184" s="168">
        <f t="shared" si="4163"/>
        <v>0</v>
      </c>
      <c r="GK184" s="168">
        <f t="shared" si="4164"/>
        <v>0</v>
      </c>
      <c r="GL184" s="168">
        <f t="shared" si="4165"/>
        <v>0</v>
      </c>
      <c r="GM184" s="168">
        <f t="shared" si="4166"/>
        <v>0</v>
      </c>
      <c r="GN184" s="154">
        <f t="shared" ref="GN184:GO184" si="4560">GN183</f>
        <v>13</v>
      </c>
      <c r="GO184" s="173">
        <f t="shared" si="4560"/>
        <v>1176</v>
      </c>
      <c r="GP184" s="156" t="str">
        <f t="shared" si="4168"/>
        <v>1</v>
      </c>
      <c r="GQ184" s="157">
        <f t="shared" si="222"/>
        <v>3</v>
      </c>
      <c r="GR184" s="158">
        <f t="shared" si="223"/>
        <v>0</v>
      </c>
      <c r="GS184" s="159"/>
      <c r="GT184" s="159"/>
      <c r="GU184" s="159"/>
      <c r="GV184" s="78"/>
      <c r="GW184" s="79"/>
      <c r="GX184" s="77" t="str">
        <f t="shared" si="224"/>
        <v>0</v>
      </c>
      <c r="GY184" s="81">
        <f t="shared" si="4169"/>
        <v>0</v>
      </c>
      <c r="GZ184" s="160">
        <f t="shared" si="4170"/>
        <v>0</v>
      </c>
      <c r="HA184" s="160">
        <f t="shared" si="4171"/>
        <v>0</v>
      </c>
      <c r="HB184" s="160">
        <f t="shared" si="4172"/>
        <v>0</v>
      </c>
      <c r="HC184" s="160">
        <f t="shared" si="4173"/>
        <v>0</v>
      </c>
      <c r="HD184" s="161">
        <f t="shared" ref="HD184:HE184" si="4561">HD183</f>
        <v>14</v>
      </c>
      <c r="HE184" s="175">
        <f t="shared" si="4561"/>
        <v>1177</v>
      </c>
      <c r="HF184" s="163" t="str">
        <f t="shared" si="4175"/>
        <v>1</v>
      </c>
      <c r="HG184" s="164">
        <f t="shared" si="232"/>
        <v>5</v>
      </c>
      <c r="HH184" s="165">
        <f t="shared" si="233"/>
        <v>0</v>
      </c>
      <c r="HI184" s="166"/>
      <c r="HJ184" s="166"/>
      <c r="HK184" s="166"/>
      <c r="HL184" s="84"/>
      <c r="HM184" s="85"/>
      <c r="HN184" s="83" t="str">
        <f t="shared" si="234"/>
        <v>0</v>
      </c>
      <c r="HO184" s="167">
        <f t="shared" si="4176"/>
        <v>0</v>
      </c>
      <c r="HP184" s="168">
        <f t="shared" si="4177"/>
        <v>0</v>
      </c>
      <c r="HQ184" s="168">
        <f t="shared" si="4178"/>
        <v>0</v>
      </c>
      <c r="HR184" s="168">
        <f t="shared" si="4179"/>
        <v>0</v>
      </c>
      <c r="HS184" s="168">
        <f t="shared" si="4180"/>
        <v>0</v>
      </c>
      <c r="HT184" s="154">
        <f t="shared" ref="HT184:HU184" si="4562">HT183</f>
        <v>15</v>
      </c>
      <c r="HU184" s="173">
        <f t="shared" si="4562"/>
        <v>1178</v>
      </c>
      <c r="HV184" s="156" t="str">
        <f t="shared" si="4182"/>
        <v>1</v>
      </c>
      <c r="HW184" s="157" t="str">
        <f t="shared" si="242"/>
        <v/>
      </c>
      <c r="HX184" s="169">
        <f t="shared" si="243"/>
        <v>0</v>
      </c>
      <c r="HY184" s="159"/>
      <c r="HZ184" s="159"/>
      <c r="IA184" s="159"/>
      <c r="IB184" s="160"/>
      <c r="IC184" s="160"/>
      <c r="ID184" s="160" t="str">
        <f t="shared" si="244"/>
        <v>0</v>
      </c>
      <c r="IE184" s="160">
        <f t="shared" si="4183"/>
        <v>0</v>
      </c>
      <c r="IF184" s="160">
        <f t="shared" si="4184"/>
        <v>0</v>
      </c>
      <c r="IG184" s="160">
        <f t="shared" si="4185"/>
        <v>0</v>
      </c>
      <c r="IH184" s="160">
        <f t="shared" si="4186"/>
        <v>0</v>
      </c>
      <c r="II184" s="160">
        <f t="shared" si="4187"/>
        <v>0</v>
      </c>
      <c r="IJ184" s="161">
        <f t="shared" ref="IJ184:IK184" si="4563">IJ183</f>
        <v>16</v>
      </c>
      <c r="IK184" s="175">
        <f t="shared" si="4563"/>
        <v>1179</v>
      </c>
      <c r="IL184" s="163" t="str">
        <f t="shared" si="4189"/>
        <v>1</v>
      </c>
      <c r="IM184" s="164" t="str">
        <f t="shared" si="252"/>
        <v/>
      </c>
      <c r="IN184" s="165">
        <f t="shared" si="253"/>
        <v>0</v>
      </c>
      <c r="IO184" s="166"/>
      <c r="IP184" s="166"/>
      <c r="IQ184" s="166"/>
      <c r="IR184" s="168"/>
      <c r="IS184" s="168"/>
      <c r="IT184" s="170" t="str">
        <f t="shared" si="254"/>
        <v>0</v>
      </c>
      <c r="IU184" s="170">
        <f t="shared" si="4190"/>
        <v>0</v>
      </c>
      <c r="IV184" s="168">
        <f t="shared" si="4191"/>
        <v>0</v>
      </c>
      <c r="IW184" s="168">
        <f t="shared" si="4192"/>
        <v>0</v>
      </c>
      <c r="IX184" s="168">
        <f t="shared" si="4193"/>
        <v>0</v>
      </c>
      <c r="IY184" s="168">
        <f t="shared" si="4194"/>
        <v>0</v>
      </c>
      <c r="IZ184" s="154">
        <f t="shared" ref="IZ184:JA184" si="4564">IZ183</f>
        <v>17</v>
      </c>
      <c r="JA184" s="173">
        <f t="shared" si="4564"/>
        <v>1180</v>
      </c>
      <c r="JB184" s="156" t="str">
        <f t="shared" si="4196"/>
        <v>1</v>
      </c>
      <c r="JC184" s="157" t="str">
        <f t="shared" si="262"/>
        <v/>
      </c>
      <c r="JD184" s="158">
        <f t="shared" si="263"/>
        <v>0</v>
      </c>
      <c r="JE184" s="159"/>
      <c r="JF184" s="159"/>
      <c r="JG184" s="159"/>
      <c r="JH184" s="160"/>
      <c r="JI184" s="160"/>
      <c r="JJ184" s="171" t="str">
        <f t="shared" si="264"/>
        <v>0</v>
      </c>
      <c r="JK184" s="171">
        <f t="shared" si="4197"/>
        <v>0</v>
      </c>
      <c r="JL184" s="160">
        <f t="shared" si="4198"/>
        <v>0</v>
      </c>
      <c r="JM184" s="160">
        <f t="shared" si="4199"/>
        <v>0</v>
      </c>
      <c r="JN184" s="160">
        <f t="shared" si="4200"/>
        <v>0</v>
      </c>
      <c r="JO184" s="160">
        <f t="shared" si="4201"/>
        <v>0</v>
      </c>
      <c r="JP184" s="161">
        <f t="shared" ref="JP184:JQ184" si="4565">JP183</f>
        <v>18</v>
      </c>
      <c r="JQ184" s="175">
        <f t="shared" si="4565"/>
        <v>1181</v>
      </c>
      <c r="JR184" s="163" t="str">
        <f t="shared" si="4203"/>
        <v>1</v>
      </c>
      <c r="JS184" s="164" t="str">
        <f t="shared" si="272"/>
        <v/>
      </c>
      <c r="JT184" s="165">
        <f t="shared" si="273"/>
        <v>0</v>
      </c>
      <c r="JU184" s="166"/>
      <c r="JV184" s="166"/>
      <c r="JW184" s="166"/>
      <c r="JX184" s="168"/>
      <c r="JY184" s="168"/>
      <c r="JZ184" s="170" t="str">
        <f t="shared" si="274"/>
        <v>0</v>
      </c>
      <c r="KA184" s="170">
        <f t="shared" si="4204"/>
        <v>0</v>
      </c>
      <c r="KB184" s="168">
        <f t="shared" si="4205"/>
        <v>0</v>
      </c>
      <c r="KC184" s="168">
        <f t="shared" si="4206"/>
        <v>0</v>
      </c>
      <c r="KD184" s="168">
        <f t="shared" si="4207"/>
        <v>0</v>
      </c>
      <c r="KE184" s="168">
        <f t="shared" si="4208"/>
        <v>0</v>
      </c>
      <c r="KF184" s="154">
        <f t="shared" ref="KF184:KG184" si="4566">KF183</f>
        <v>19</v>
      </c>
      <c r="KG184" s="173">
        <f t="shared" si="4566"/>
        <v>1182</v>
      </c>
      <c r="KH184" s="156" t="str">
        <f t="shared" si="4210"/>
        <v>1</v>
      </c>
      <c r="KI184" s="157" t="str">
        <f t="shared" si="282"/>
        <v/>
      </c>
      <c r="KJ184" s="158">
        <f t="shared" si="283"/>
        <v>0</v>
      </c>
      <c r="KK184" s="159"/>
      <c r="KL184" s="159"/>
      <c r="KM184" s="159"/>
      <c r="KN184" s="160"/>
      <c r="KO184" s="160"/>
      <c r="KP184" s="171" t="str">
        <f t="shared" si="284"/>
        <v>0</v>
      </c>
      <c r="KQ184" s="171">
        <f t="shared" si="4211"/>
        <v>0</v>
      </c>
      <c r="KR184" s="160">
        <f t="shared" si="4212"/>
        <v>0</v>
      </c>
      <c r="KS184" s="160">
        <f t="shared" si="4213"/>
        <v>0</v>
      </c>
      <c r="KT184" s="160">
        <f t="shared" si="4214"/>
        <v>0</v>
      </c>
      <c r="KU184" s="160">
        <f t="shared" si="4215"/>
        <v>0</v>
      </c>
      <c r="KV184" s="161">
        <f t="shared" ref="KV184:KW184" si="4567">KV183</f>
        <v>20</v>
      </c>
      <c r="KW184" s="175">
        <f t="shared" si="4567"/>
        <v>1183</v>
      </c>
      <c r="KX184" s="163" t="str">
        <f t="shared" si="4217"/>
        <v>1</v>
      </c>
      <c r="KY184" s="164" t="str">
        <f t="shared" si="292"/>
        <v/>
      </c>
      <c r="KZ184" s="165">
        <f t="shared" si="293"/>
        <v>0</v>
      </c>
      <c r="LA184" s="166"/>
      <c r="LB184" s="166"/>
      <c r="LC184" s="166"/>
      <c r="LD184" s="168"/>
      <c r="LE184" s="168"/>
      <c r="LF184" s="170" t="str">
        <f t="shared" si="294"/>
        <v>0</v>
      </c>
      <c r="LG184" s="170">
        <f t="shared" si="4218"/>
        <v>0</v>
      </c>
      <c r="LH184" s="168">
        <f t="shared" si="4219"/>
        <v>0</v>
      </c>
      <c r="LI184" s="168">
        <f t="shared" si="4220"/>
        <v>0</v>
      </c>
      <c r="LJ184" s="168">
        <f t="shared" si="4221"/>
        <v>0</v>
      </c>
      <c r="LK184" s="168">
        <f t="shared" si="4222"/>
        <v>0</v>
      </c>
      <c r="LL184" s="172"/>
      <c r="LM184" s="172"/>
      <c r="LN184" s="168" t="str">
        <f t="shared" si="4223"/>
        <v>#REF!</v>
      </c>
      <c r="LO184" s="168" t="str">
        <f t="shared" si="4224"/>
        <v>#REF!</v>
      </c>
      <c r="LP184" s="168" t="str">
        <f t="shared" si="4225"/>
        <v>#REF!</v>
      </c>
      <c r="LQ184" s="168" t="str">
        <f t="shared" si="4226"/>
        <v>#REF!</v>
      </c>
    </row>
    <row r="185" ht="15.75" customHeight="1">
      <c r="A185" s="151">
        <v>46285.0</v>
      </c>
      <c r="B185" s="152" t="s">
        <v>31</v>
      </c>
      <c r="C185" s="153">
        <f t="shared" si="99"/>
        <v>0</v>
      </c>
      <c r="D185" s="154">
        <f t="shared" ref="D185:E185" si="4568">D184</f>
        <v>1</v>
      </c>
      <c r="E185" s="173">
        <f t="shared" si="4568"/>
        <v>1164</v>
      </c>
      <c r="F185" s="156" t="str">
        <f t="shared" si="4328"/>
        <v>1</v>
      </c>
      <c r="G185" s="157">
        <f t="shared" si="102"/>
        <v>1</v>
      </c>
      <c r="H185" s="158">
        <f t="shared" si="103"/>
        <v>0</v>
      </c>
      <c r="I185" s="159"/>
      <c r="J185" s="159"/>
      <c r="K185" s="159"/>
      <c r="L185" s="78"/>
      <c r="M185" s="79"/>
      <c r="N185" s="77" t="str">
        <f t="shared" si="104"/>
        <v>0</v>
      </c>
      <c r="O185" s="81">
        <f t="shared" si="4085"/>
        <v>0</v>
      </c>
      <c r="P185" s="160">
        <f t="shared" si="4086"/>
        <v>0</v>
      </c>
      <c r="Q185" s="160">
        <f t="shared" si="4087"/>
        <v>0</v>
      </c>
      <c r="R185" s="160">
        <f t="shared" si="4088"/>
        <v>0</v>
      </c>
      <c r="S185" s="160">
        <f t="shared" si="4089"/>
        <v>0</v>
      </c>
      <c r="T185" s="161">
        <f t="shared" ref="T185:U185" si="4569">T184</f>
        <v>2</v>
      </c>
      <c r="U185" s="175">
        <f t="shared" si="4569"/>
        <v>1165</v>
      </c>
      <c r="V185" s="163" t="str">
        <f t="shared" si="4091"/>
        <v>1</v>
      </c>
      <c r="W185" s="164">
        <f t="shared" si="112"/>
        <v>1</v>
      </c>
      <c r="X185" s="165">
        <f t="shared" si="113"/>
        <v>0</v>
      </c>
      <c r="Y185" s="166"/>
      <c r="Z185" s="166"/>
      <c r="AA185" s="166"/>
      <c r="AB185" s="84"/>
      <c r="AC185" s="85"/>
      <c r="AD185" s="83" t="str">
        <f t="shared" si="114"/>
        <v>0</v>
      </c>
      <c r="AE185" s="167">
        <f t="shared" si="4092"/>
        <v>0</v>
      </c>
      <c r="AF185" s="168">
        <f t="shared" si="4093"/>
        <v>0</v>
      </c>
      <c r="AG185" s="168">
        <f t="shared" si="4094"/>
        <v>0</v>
      </c>
      <c r="AH185" s="168">
        <f t="shared" si="4095"/>
        <v>0</v>
      </c>
      <c r="AI185" s="168">
        <f t="shared" si="4096"/>
        <v>0</v>
      </c>
      <c r="AJ185" s="154">
        <f t="shared" ref="AJ185:AK185" si="4570">AJ184</f>
        <v>3</v>
      </c>
      <c r="AK185" s="173">
        <f t="shared" si="4570"/>
        <v>1166</v>
      </c>
      <c r="AL185" s="156" t="str">
        <f t="shared" si="4098"/>
        <v>1</v>
      </c>
      <c r="AM185" s="157">
        <f t="shared" si="122"/>
        <v>2</v>
      </c>
      <c r="AN185" s="158">
        <f t="shared" si="123"/>
        <v>0</v>
      </c>
      <c r="AO185" s="159"/>
      <c r="AP185" s="159"/>
      <c r="AQ185" s="159"/>
      <c r="AR185" s="78"/>
      <c r="AS185" s="79"/>
      <c r="AT185" s="77" t="str">
        <f t="shared" si="124"/>
        <v>0</v>
      </c>
      <c r="AU185" s="81">
        <f t="shared" si="4099"/>
        <v>0</v>
      </c>
      <c r="AV185" s="160">
        <f t="shared" si="4100"/>
        <v>0</v>
      </c>
      <c r="AW185" s="160">
        <f t="shared" si="4101"/>
        <v>0</v>
      </c>
      <c r="AX185" s="160">
        <f t="shared" si="4102"/>
        <v>0</v>
      </c>
      <c r="AY185" s="160">
        <f t="shared" si="4103"/>
        <v>0</v>
      </c>
      <c r="AZ185" s="161">
        <f t="shared" ref="AZ185:BA185" si="4571">AZ184</f>
        <v>4</v>
      </c>
      <c r="BA185" s="175">
        <f t="shared" si="4571"/>
        <v>1167</v>
      </c>
      <c r="BB185" s="163" t="str">
        <f t="shared" si="4105"/>
        <v>1</v>
      </c>
      <c r="BC185" s="164">
        <f t="shared" si="132"/>
        <v>4</v>
      </c>
      <c r="BD185" s="165">
        <f t="shared" si="133"/>
        <v>0</v>
      </c>
      <c r="BE185" s="166"/>
      <c r="BF185" s="166"/>
      <c r="BG185" s="166"/>
      <c r="BH185" s="84"/>
      <c r="BI185" s="85"/>
      <c r="BJ185" s="83" t="str">
        <f t="shared" si="134"/>
        <v>0</v>
      </c>
      <c r="BK185" s="167">
        <f t="shared" si="4106"/>
        <v>0</v>
      </c>
      <c r="BL185" s="168">
        <f t="shared" si="4107"/>
        <v>0</v>
      </c>
      <c r="BM185" s="168">
        <f t="shared" si="4108"/>
        <v>0</v>
      </c>
      <c r="BN185" s="168">
        <f t="shared" si="4109"/>
        <v>0</v>
      </c>
      <c r="BO185" s="168">
        <f t="shared" si="4110"/>
        <v>0</v>
      </c>
      <c r="BP185" s="154">
        <f t="shared" ref="BP185:BQ185" si="4572">BP184</f>
        <v>5</v>
      </c>
      <c r="BQ185" s="173">
        <f t="shared" si="4572"/>
        <v>1168</v>
      </c>
      <c r="BR185" s="156" t="str">
        <f t="shared" si="4112"/>
        <v>1</v>
      </c>
      <c r="BS185" s="157">
        <f t="shared" si="142"/>
        <v>4</v>
      </c>
      <c r="BT185" s="158">
        <f t="shared" si="143"/>
        <v>0</v>
      </c>
      <c r="BU185" s="159"/>
      <c r="BV185" s="159"/>
      <c r="BW185" s="159"/>
      <c r="BX185" s="78"/>
      <c r="BY185" s="79"/>
      <c r="BZ185" s="77" t="str">
        <f t="shared" si="144"/>
        <v>0</v>
      </c>
      <c r="CA185" s="81">
        <f t="shared" si="4113"/>
        <v>0</v>
      </c>
      <c r="CB185" s="160">
        <f t="shared" si="4114"/>
        <v>0</v>
      </c>
      <c r="CC185" s="160">
        <f t="shared" si="4115"/>
        <v>0</v>
      </c>
      <c r="CD185" s="160">
        <f t="shared" si="4116"/>
        <v>0</v>
      </c>
      <c r="CE185" s="160">
        <f t="shared" si="4117"/>
        <v>0</v>
      </c>
      <c r="CF185" s="161">
        <f t="shared" ref="CF185:CG185" si="4573">CF184</f>
        <v>6</v>
      </c>
      <c r="CG185" s="175">
        <f t="shared" si="4573"/>
        <v>1169</v>
      </c>
      <c r="CH185" s="163" t="str">
        <f t="shared" si="4119"/>
        <v>1</v>
      </c>
      <c r="CI185" s="164">
        <f t="shared" si="152"/>
        <v>2</v>
      </c>
      <c r="CJ185" s="165">
        <f t="shared" si="153"/>
        <v>0</v>
      </c>
      <c r="CK185" s="166"/>
      <c r="CL185" s="166"/>
      <c r="CM185" s="166"/>
      <c r="CN185" s="84"/>
      <c r="CO185" s="85"/>
      <c r="CP185" s="83" t="str">
        <f t="shared" si="154"/>
        <v>0</v>
      </c>
      <c r="CQ185" s="167">
        <f t="shared" si="4120"/>
        <v>0</v>
      </c>
      <c r="CR185" s="168">
        <f t="shared" si="4121"/>
        <v>0</v>
      </c>
      <c r="CS185" s="168">
        <f t="shared" si="4122"/>
        <v>0</v>
      </c>
      <c r="CT185" s="168">
        <f t="shared" si="4123"/>
        <v>0</v>
      </c>
      <c r="CU185" s="168">
        <f t="shared" si="4124"/>
        <v>0</v>
      </c>
      <c r="CV185" s="154">
        <f t="shared" ref="CV185:CW185" si="4574">CV184</f>
        <v>7</v>
      </c>
      <c r="CW185" s="173">
        <f t="shared" si="4574"/>
        <v>1170</v>
      </c>
      <c r="CX185" s="156" t="str">
        <f t="shared" si="4126"/>
        <v>1</v>
      </c>
      <c r="CY185" s="157">
        <f t="shared" si="162"/>
        <v>2</v>
      </c>
      <c r="CZ185" s="158">
        <f t="shared" si="163"/>
        <v>0</v>
      </c>
      <c r="DA185" s="159"/>
      <c r="DB185" s="159"/>
      <c r="DC185" s="159"/>
      <c r="DD185" s="78"/>
      <c r="DE185" s="79"/>
      <c r="DF185" s="77" t="str">
        <f t="shared" si="164"/>
        <v>0</v>
      </c>
      <c r="DG185" s="81">
        <f t="shared" si="4127"/>
        <v>0</v>
      </c>
      <c r="DH185" s="160">
        <f t="shared" si="4128"/>
        <v>0</v>
      </c>
      <c r="DI185" s="160">
        <f t="shared" si="4129"/>
        <v>0</v>
      </c>
      <c r="DJ185" s="160">
        <f t="shared" si="4130"/>
        <v>0</v>
      </c>
      <c r="DK185" s="160">
        <f t="shared" si="4131"/>
        <v>0</v>
      </c>
      <c r="DL185" s="161">
        <f t="shared" ref="DL185:DM185" si="4575">DL184</f>
        <v>8</v>
      </c>
      <c r="DM185" s="175">
        <f t="shared" si="4575"/>
        <v>1171</v>
      </c>
      <c r="DN185" s="163" t="str">
        <f t="shared" si="4133"/>
        <v>1</v>
      </c>
      <c r="DO185" s="164">
        <f t="shared" si="172"/>
        <v>2</v>
      </c>
      <c r="DP185" s="165">
        <f t="shared" si="173"/>
        <v>0</v>
      </c>
      <c r="DQ185" s="166"/>
      <c r="DR185" s="166"/>
      <c r="DS185" s="166"/>
      <c r="DT185" s="84"/>
      <c r="DU185" s="85"/>
      <c r="DV185" s="83" t="str">
        <f t="shared" si="174"/>
        <v>0</v>
      </c>
      <c r="DW185" s="167">
        <f t="shared" si="4134"/>
        <v>0</v>
      </c>
      <c r="DX185" s="168">
        <f t="shared" si="4135"/>
        <v>0</v>
      </c>
      <c r="DY185" s="168">
        <f t="shared" si="4136"/>
        <v>0</v>
      </c>
      <c r="DZ185" s="168">
        <f t="shared" si="4137"/>
        <v>0</v>
      </c>
      <c r="EA185" s="168">
        <f t="shared" si="4138"/>
        <v>0</v>
      </c>
      <c r="EB185" s="154">
        <f t="shared" ref="EB185:EC185" si="4576">EB184</f>
        <v>9</v>
      </c>
      <c r="EC185" s="173">
        <f t="shared" si="4576"/>
        <v>1172</v>
      </c>
      <c r="ED185" s="156" t="str">
        <f t="shared" si="4140"/>
        <v>1</v>
      </c>
      <c r="EE185" s="157">
        <f t="shared" si="182"/>
        <v>5</v>
      </c>
      <c r="EF185" s="169">
        <f t="shared" si="183"/>
        <v>0</v>
      </c>
      <c r="EG185" s="159"/>
      <c r="EH185" s="159"/>
      <c r="EI185" s="159"/>
      <c r="EJ185" s="78"/>
      <c r="EK185" s="79"/>
      <c r="EL185" s="77" t="str">
        <f t="shared" si="184"/>
        <v>0</v>
      </c>
      <c r="EM185" s="81">
        <f t="shared" si="4141"/>
        <v>0</v>
      </c>
      <c r="EN185" s="160">
        <f t="shared" si="4142"/>
        <v>0</v>
      </c>
      <c r="EO185" s="160">
        <f t="shared" si="4143"/>
        <v>0</v>
      </c>
      <c r="EP185" s="160">
        <f t="shared" si="4144"/>
        <v>0</v>
      </c>
      <c r="EQ185" s="160">
        <f t="shared" si="4145"/>
        <v>0</v>
      </c>
      <c r="ER185" s="161">
        <f t="shared" ref="ER185:ES185" si="4577">ER184</f>
        <v>10</v>
      </c>
      <c r="ES185" s="175">
        <f t="shared" si="4577"/>
        <v>1173</v>
      </c>
      <c r="ET185" s="163" t="str">
        <f t="shared" si="4147"/>
        <v>1</v>
      </c>
      <c r="EU185" s="164">
        <f t="shared" si="192"/>
        <v>19</v>
      </c>
      <c r="EV185" s="165">
        <f t="shared" si="193"/>
        <v>0</v>
      </c>
      <c r="EW185" s="166"/>
      <c r="EX185" s="166"/>
      <c r="EY185" s="166"/>
      <c r="EZ185" s="84"/>
      <c r="FA185" s="85"/>
      <c r="FB185" s="83" t="str">
        <f t="shared" si="194"/>
        <v>0</v>
      </c>
      <c r="FC185" s="167">
        <f t="shared" si="4148"/>
        <v>0</v>
      </c>
      <c r="FD185" s="168">
        <f t="shared" si="4149"/>
        <v>0</v>
      </c>
      <c r="FE185" s="168">
        <f t="shared" si="4150"/>
        <v>0</v>
      </c>
      <c r="FF185" s="168">
        <f t="shared" si="4151"/>
        <v>0</v>
      </c>
      <c r="FG185" s="168">
        <f t="shared" si="4152"/>
        <v>0</v>
      </c>
      <c r="FH185" s="154">
        <f t="shared" ref="FH185:FI185" si="4578">FH184</f>
        <v>11</v>
      </c>
      <c r="FI185" s="173">
        <f t="shared" si="4578"/>
        <v>1174</v>
      </c>
      <c r="FJ185" s="156" t="str">
        <f t="shared" si="4154"/>
        <v>1</v>
      </c>
      <c r="FK185" s="157">
        <f t="shared" si="202"/>
        <v>4</v>
      </c>
      <c r="FL185" s="158">
        <f t="shared" si="203"/>
        <v>0</v>
      </c>
      <c r="FM185" s="159"/>
      <c r="FN185" s="159"/>
      <c r="FO185" s="159"/>
      <c r="FP185" s="78"/>
      <c r="FQ185" s="79"/>
      <c r="FR185" s="77" t="str">
        <f t="shared" si="204"/>
        <v>0</v>
      </c>
      <c r="FS185" s="81">
        <f t="shared" si="4155"/>
        <v>0</v>
      </c>
      <c r="FT185" s="160">
        <f t="shared" si="4156"/>
        <v>0</v>
      </c>
      <c r="FU185" s="160">
        <f t="shared" si="4157"/>
        <v>0</v>
      </c>
      <c r="FV185" s="160">
        <f t="shared" si="4158"/>
        <v>0</v>
      </c>
      <c r="FW185" s="160">
        <f t="shared" si="4159"/>
        <v>0</v>
      </c>
      <c r="FX185" s="161">
        <f t="shared" ref="FX185:FY185" si="4579">FX184</f>
        <v>12</v>
      </c>
      <c r="FY185" s="175">
        <f t="shared" si="4579"/>
        <v>1175</v>
      </c>
      <c r="FZ185" s="163" t="str">
        <f t="shared" si="4161"/>
        <v>1</v>
      </c>
      <c r="GA185" s="164">
        <f t="shared" si="212"/>
        <v>2</v>
      </c>
      <c r="GB185" s="165">
        <f t="shared" si="213"/>
        <v>0</v>
      </c>
      <c r="GC185" s="166"/>
      <c r="GD185" s="166"/>
      <c r="GE185" s="166"/>
      <c r="GF185" s="84"/>
      <c r="GG185" s="85"/>
      <c r="GH185" s="83" t="str">
        <f t="shared" si="214"/>
        <v>0</v>
      </c>
      <c r="GI185" s="167">
        <f t="shared" si="4162"/>
        <v>0</v>
      </c>
      <c r="GJ185" s="168">
        <f t="shared" si="4163"/>
        <v>0</v>
      </c>
      <c r="GK185" s="168">
        <f t="shared" si="4164"/>
        <v>0</v>
      </c>
      <c r="GL185" s="168">
        <f t="shared" si="4165"/>
        <v>0</v>
      </c>
      <c r="GM185" s="168">
        <f t="shared" si="4166"/>
        <v>0</v>
      </c>
      <c r="GN185" s="154">
        <f t="shared" ref="GN185:GO185" si="4580">GN184</f>
        <v>13</v>
      </c>
      <c r="GO185" s="173">
        <f t="shared" si="4580"/>
        <v>1176</v>
      </c>
      <c r="GP185" s="156" t="str">
        <f t="shared" si="4168"/>
        <v>1</v>
      </c>
      <c r="GQ185" s="157">
        <f t="shared" si="222"/>
        <v>3</v>
      </c>
      <c r="GR185" s="158">
        <f t="shared" si="223"/>
        <v>0</v>
      </c>
      <c r="GS185" s="159"/>
      <c r="GT185" s="159"/>
      <c r="GU185" s="159"/>
      <c r="GV185" s="78"/>
      <c r="GW185" s="79"/>
      <c r="GX185" s="77" t="str">
        <f t="shared" si="224"/>
        <v>0</v>
      </c>
      <c r="GY185" s="81">
        <f t="shared" si="4169"/>
        <v>0</v>
      </c>
      <c r="GZ185" s="160">
        <f t="shared" si="4170"/>
        <v>0</v>
      </c>
      <c r="HA185" s="160">
        <f t="shared" si="4171"/>
        <v>0</v>
      </c>
      <c r="HB185" s="160">
        <f t="shared" si="4172"/>
        <v>0</v>
      </c>
      <c r="HC185" s="160">
        <f t="shared" si="4173"/>
        <v>0</v>
      </c>
      <c r="HD185" s="161">
        <f t="shared" ref="HD185:HE185" si="4581">HD184</f>
        <v>14</v>
      </c>
      <c r="HE185" s="175">
        <f t="shared" si="4581"/>
        <v>1177</v>
      </c>
      <c r="HF185" s="163" t="str">
        <f t="shared" si="4175"/>
        <v>1</v>
      </c>
      <c r="HG185" s="164">
        <f t="shared" si="232"/>
        <v>5</v>
      </c>
      <c r="HH185" s="165">
        <f t="shared" si="233"/>
        <v>0</v>
      </c>
      <c r="HI185" s="166"/>
      <c r="HJ185" s="166"/>
      <c r="HK185" s="166"/>
      <c r="HL185" s="84"/>
      <c r="HM185" s="85"/>
      <c r="HN185" s="83" t="str">
        <f t="shared" si="234"/>
        <v>0</v>
      </c>
      <c r="HO185" s="167">
        <f t="shared" si="4176"/>
        <v>0</v>
      </c>
      <c r="HP185" s="168">
        <f t="shared" si="4177"/>
        <v>0</v>
      </c>
      <c r="HQ185" s="168">
        <f t="shared" si="4178"/>
        <v>0</v>
      </c>
      <c r="HR185" s="168">
        <f t="shared" si="4179"/>
        <v>0</v>
      </c>
      <c r="HS185" s="168">
        <f t="shared" si="4180"/>
        <v>0</v>
      </c>
      <c r="HT185" s="154">
        <f t="shared" ref="HT185:HU185" si="4582">HT184</f>
        <v>15</v>
      </c>
      <c r="HU185" s="173">
        <f t="shared" si="4582"/>
        <v>1178</v>
      </c>
      <c r="HV185" s="156" t="str">
        <f t="shared" si="4182"/>
        <v>1</v>
      </c>
      <c r="HW185" s="157" t="str">
        <f t="shared" si="242"/>
        <v/>
      </c>
      <c r="HX185" s="169">
        <f t="shared" si="243"/>
        <v>0</v>
      </c>
      <c r="HY185" s="159"/>
      <c r="HZ185" s="159"/>
      <c r="IA185" s="159"/>
      <c r="IB185" s="160"/>
      <c r="IC185" s="160"/>
      <c r="ID185" s="160" t="str">
        <f t="shared" si="244"/>
        <v>0</v>
      </c>
      <c r="IE185" s="160">
        <f t="shared" si="4183"/>
        <v>0</v>
      </c>
      <c r="IF185" s="160">
        <f t="shared" si="4184"/>
        <v>0</v>
      </c>
      <c r="IG185" s="160">
        <f t="shared" si="4185"/>
        <v>0</v>
      </c>
      <c r="IH185" s="160">
        <f t="shared" si="4186"/>
        <v>0</v>
      </c>
      <c r="II185" s="160">
        <f t="shared" si="4187"/>
        <v>0</v>
      </c>
      <c r="IJ185" s="161">
        <f t="shared" ref="IJ185:IK185" si="4583">IJ184</f>
        <v>16</v>
      </c>
      <c r="IK185" s="175">
        <f t="shared" si="4583"/>
        <v>1179</v>
      </c>
      <c r="IL185" s="163" t="str">
        <f t="shared" si="4189"/>
        <v>1</v>
      </c>
      <c r="IM185" s="164" t="str">
        <f t="shared" si="252"/>
        <v/>
      </c>
      <c r="IN185" s="165">
        <f t="shared" si="253"/>
        <v>0</v>
      </c>
      <c r="IO185" s="166"/>
      <c r="IP185" s="166"/>
      <c r="IQ185" s="166"/>
      <c r="IR185" s="168"/>
      <c r="IS185" s="168"/>
      <c r="IT185" s="170" t="str">
        <f t="shared" si="254"/>
        <v>0</v>
      </c>
      <c r="IU185" s="170">
        <f t="shared" si="4190"/>
        <v>0</v>
      </c>
      <c r="IV185" s="168">
        <f t="shared" si="4191"/>
        <v>0</v>
      </c>
      <c r="IW185" s="168">
        <f t="shared" si="4192"/>
        <v>0</v>
      </c>
      <c r="IX185" s="168">
        <f t="shared" si="4193"/>
        <v>0</v>
      </c>
      <c r="IY185" s="168">
        <f t="shared" si="4194"/>
        <v>0</v>
      </c>
      <c r="IZ185" s="154">
        <f t="shared" ref="IZ185:JA185" si="4584">IZ184</f>
        <v>17</v>
      </c>
      <c r="JA185" s="173">
        <f t="shared" si="4584"/>
        <v>1180</v>
      </c>
      <c r="JB185" s="156" t="str">
        <f t="shared" si="4196"/>
        <v>1</v>
      </c>
      <c r="JC185" s="157" t="str">
        <f t="shared" si="262"/>
        <v/>
      </c>
      <c r="JD185" s="158">
        <f t="shared" si="263"/>
        <v>0</v>
      </c>
      <c r="JE185" s="159"/>
      <c r="JF185" s="159"/>
      <c r="JG185" s="159"/>
      <c r="JH185" s="160"/>
      <c r="JI185" s="160"/>
      <c r="JJ185" s="171" t="str">
        <f t="shared" si="264"/>
        <v>0</v>
      </c>
      <c r="JK185" s="171">
        <f t="shared" si="4197"/>
        <v>0</v>
      </c>
      <c r="JL185" s="160">
        <f t="shared" si="4198"/>
        <v>0</v>
      </c>
      <c r="JM185" s="160">
        <f t="shared" si="4199"/>
        <v>0</v>
      </c>
      <c r="JN185" s="160">
        <f t="shared" si="4200"/>
        <v>0</v>
      </c>
      <c r="JO185" s="160">
        <f t="shared" si="4201"/>
        <v>0</v>
      </c>
      <c r="JP185" s="161">
        <f t="shared" ref="JP185:JQ185" si="4585">JP184</f>
        <v>18</v>
      </c>
      <c r="JQ185" s="175">
        <f t="shared" si="4585"/>
        <v>1181</v>
      </c>
      <c r="JR185" s="163" t="str">
        <f t="shared" si="4203"/>
        <v>1</v>
      </c>
      <c r="JS185" s="164" t="str">
        <f t="shared" si="272"/>
        <v/>
      </c>
      <c r="JT185" s="165">
        <f t="shared" si="273"/>
        <v>0</v>
      </c>
      <c r="JU185" s="166"/>
      <c r="JV185" s="166"/>
      <c r="JW185" s="166"/>
      <c r="JX185" s="168"/>
      <c r="JY185" s="168"/>
      <c r="JZ185" s="170" t="str">
        <f t="shared" si="274"/>
        <v>0</v>
      </c>
      <c r="KA185" s="170">
        <f t="shared" si="4204"/>
        <v>0</v>
      </c>
      <c r="KB185" s="168">
        <f t="shared" si="4205"/>
        <v>0</v>
      </c>
      <c r="KC185" s="168">
        <f t="shared" si="4206"/>
        <v>0</v>
      </c>
      <c r="KD185" s="168">
        <f t="shared" si="4207"/>
        <v>0</v>
      </c>
      <c r="KE185" s="168">
        <f t="shared" si="4208"/>
        <v>0</v>
      </c>
      <c r="KF185" s="154">
        <f t="shared" ref="KF185:KG185" si="4586">KF184</f>
        <v>19</v>
      </c>
      <c r="KG185" s="173">
        <f t="shared" si="4586"/>
        <v>1182</v>
      </c>
      <c r="KH185" s="156" t="str">
        <f t="shared" si="4210"/>
        <v>1</v>
      </c>
      <c r="KI185" s="157" t="str">
        <f t="shared" si="282"/>
        <v/>
      </c>
      <c r="KJ185" s="158">
        <f t="shared" si="283"/>
        <v>0</v>
      </c>
      <c r="KK185" s="159"/>
      <c r="KL185" s="159"/>
      <c r="KM185" s="159"/>
      <c r="KN185" s="160"/>
      <c r="KO185" s="160"/>
      <c r="KP185" s="171" t="str">
        <f t="shared" si="284"/>
        <v>0</v>
      </c>
      <c r="KQ185" s="171">
        <f t="shared" si="4211"/>
        <v>0</v>
      </c>
      <c r="KR185" s="160">
        <f t="shared" si="4212"/>
        <v>0</v>
      </c>
      <c r="KS185" s="160">
        <f t="shared" si="4213"/>
        <v>0</v>
      </c>
      <c r="KT185" s="160">
        <f t="shared" si="4214"/>
        <v>0</v>
      </c>
      <c r="KU185" s="160">
        <f t="shared" si="4215"/>
        <v>0</v>
      </c>
      <c r="KV185" s="161">
        <f t="shared" ref="KV185:KW185" si="4587">KV184</f>
        <v>20</v>
      </c>
      <c r="KW185" s="175">
        <f t="shared" si="4587"/>
        <v>1183</v>
      </c>
      <c r="KX185" s="163" t="str">
        <f t="shared" si="4217"/>
        <v>1</v>
      </c>
      <c r="KY185" s="164" t="str">
        <f t="shared" si="292"/>
        <v/>
      </c>
      <c r="KZ185" s="165">
        <f t="shared" si="293"/>
        <v>0</v>
      </c>
      <c r="LA185" s="166"/>
      <c r="LB185" s="166"/>
      <c r="LC185" s="166"/>
      <c r="LD185" s="168"/>
      <c r="LE185" s="168"/>
      <c r="LF185" s="170" t="str">
        <f t="shared" si="294"/>
        <v>0</v>
      </c>
      <c r="LG185" s="170">
        <f t="shared" si="4218"/>
        <v>0</v>
      </c>
      <c r="LH185" s="168">
        <f t="shared" si="4219"/>
        <v>0</v>
      </c>
      <c r="LI185" s="168">
        <f t="shared" si="4220"/>
        <v>0</v>
      </c>
      <c r="LJ185" s="168">
        <f t="shared" si="4221"/>
        <v>0</v>
      </c>
      <c r="LK185" s="168">
        <f t="shared" si="4222"/>
        <v>0</v>
      </c>
      <c r="LL185" s="172"/>
      <c r="LM185" s="172"/>
      <c r="LN185" s="168" t="str">
        <f t="shared" si="4223"/>
        <v>#REF!</v>
      </c>
      <c r="LO185" s="168" t="str">
        <f t="shared" si="4224"/>
        <v>#REF!</v>
      </c>
      <c r="LP185" s="168" t="str">
        <f t="shared" si="4225"/>
        <v>#REF!</v>
      </c>
      <c r="LQ185" s="168" t="str">
        <f t="shared" si="4226"/>
        <v>#REF!</v>
      </c>
    </row>
    <row r="186" ht="15.75" customHeight="1">
      <c r="A186" s="151">
        <v>46286.0</v>
      </c>
      <c r="B186" s="152" t="s">
        <v>32</v>
      </c>
      <c r="C186" s="153">
        <f t="shared" si="99"/>
        <v>0</v>
      </c>
      <c r="D186" s="154">
        <f t="shared" ref="D186:E186" si="4588">D185</f>
        <v>1</v>
      </c>
      <c r="E186" s="173">
        <f t="shared" si="4588"/>
        <v>1164</v>
      </c>
      <c r="F186" s="156" t="str">
        <f t="shared" si="4328"/>
        <v>1</v>
      </c>
      <c r="G186" s="157">
        <f t="shared" si="102"/>
        <v>1</v>
      </c>
      <c r="H186" s="158">
        <f t="shared" si="103"/>
        <v>0</v>
      </c>
      <c r="I186" s="159"/>
      <c r="J186" s="159"/>
      <c r="K186" s="159"/>
      <c r="L186" s="78"/>
      <c r="M186" s="79"/>
      <c r="N186" s="77" t="str">
        <f t="shared" si="104"/>
        <v>0</v>
      </c>
      <c r="O186" s="81">
        <f t="shared" si="4085"/>
        <v>0</v>
      </c>
      <c r="P186" s="160">
        <f t="shared" si="4086"/>
        <v>0</v>
      </c>
      <c r="Q186" s="160">
        <f t="shared" si="4087"/>
        <v>0</v>
      </c>
      <c r="R186" s="160">
        <f t="shared" si="4088"/>
        <v>0</v>
      </c>
      <c r="S186" s="160">
        <f t="shared" si="4089"/>
        <v>0</v>
      </c>
      <c r="T186" s="161">
        <f t="shared" ref="T186:U186" si="4589">T185</f>
        <v>2</v>
      </c>
      <c r="U186" s="175">
        <f t="shared" si="4589"/>
        <v>1165</v>
      </c>
      <c r="V186" s="163" t="str">
        <f t="shared" si="4091"/>
        <v>1</v>
      </c>
      <c r="W186" s="164">
        <f t="shared" si="112"/>
        <v>1</v>
      </c>
      <c r="X186" s="165">
        <f t="shared" si="113"/>
        <v>0</v>
      </c>
      <c r="Y186" s="166"/>
      <c r="Z186" s="166"/>
      <c r="AA186" s="166"/>
      <c r="AB186" s="84"/>
      <c r="AC186" s="85"/>
      <c r="AD186" s="83" t="str">
        <f t="shared" si="114"/>
        <v>0</v>
      </c>
      <c r="AE186" s="167">
        <f t="shared" si="4092"/>
        <v>0</v>
      </c>
      <c r="AF186" s="168">
        <f t="shared" si="4093"/>
        <v>0</v>
      </c>
      <c r="AG186" s="168">
        <f t="shared" si="4094"/>
        <v>0</v>
      </c>
      <c r="AH186" s="168">
        <f t="shared" si="4095"/>
        <v>0</v>
      </c>
      <c r="AI186" s="168">
        <f t="shared" si="4096"/>
        <v>0</v>
      </c>
      <c r="AJ186" s="154">
        <f t="shared" ref="AJ186:AK186" si="4590">AJ185</f>
        <v>3</v>
      </c>
      <c r="AK186" s="173">
        <f t="shared" si="4590"/>
        <v>1166</v>
      </c>
      <c r="AL186" s="156" t="str">
        <f t="shared" si="4098"/>
        <v>1</v>
      </c>
      <c r="AM186" s="157">
        <f t="shared" si="122"/>
        <v>2</v>
      </c>
      <c r="AN186" s="158">
        <f t="shared" si="123"/>
        <v>0</v>
      </c>
      <c r="AO186" s="159"/>
      <c r="AP186" s="159"/>
      <c r="AQ186" s="159"/>
      <c r="AR186" s="78"/>
      <c r="AS186" s="79"/>
      <c r="AT186" s="77" t="str">
        <f t="shared" si="124"/>
        <v>0</v>
      </c>
      <c r="AU186" s="81">
        <f t="shared" si="4099"/>
        <v>0</v>
      </c>
      <c r="AV186" s="160">
        <f t="shared" si="4100"/>
        <v>0</v>
      </c>
      <c r="AW186" s="160">
        <f t="shared" si="4101"/>
        <v>0</v>
      </c>
      <c r="AX186" s="160">
        <f t="shared" si="4102"/>
        <v>0</v>
      </c>
      <c r="AY186" s="160">
        <f t="shared" si="4103"/>
        <v>0</v>
      </c>
      <c r="AZ186" s="161">
        <f t="shared" ref="AZ186:BA186" si="4591">AZ185</f>
        <v>4</v>
      </c>
      <c r="BA186" s="175">
        <f t="shared" si="4591"/>
        <v>1167</v>
      </c>
      <c r="BB186" s="163" t="str">
        <f t="shared" si="4105"/>
        <v>1</v>
      </c>
      <c r="BC186" s="164">
        <f t="shared" si="132"/>
        <v>4</v>
      </c>
      <c r="BD186" s="165">
        <f t="shared" si="133"/>
        <v>0</v>
      </c>
      <c r="BE186" s="166"/>
      <c r="BF186" s="166"/>
      <c r="BG186" s="166"/>
      <c r="BH186" s="84"/>
      <c r="BI186" s="85"/>
      <c r="BJ186" s="83" t="str">
        <f t="shared" si="134"/>
        <v>0</v>
      </c>
      <c r="BK186" s="167">
        <f t="shared" si="4106"/>
        <v>0</v>
      </c>
      <c r="BL186" s="168">
        <f t="shared" si="4107"/>
        <v>0</v>
      </c>
      <c r="BM186" s="168">
        <f t="shared" si="4108"/>
        <v>0</v>
      </c>
      <c r="BN186" s="168">
        <f t="shared" si="4109"/>
        <v>0</v>
      </c>
      <c r="BO186" s="168">
        <f t="shared" si="4110"/>
        <v>0</v>
      </c>
      <c r="BP186" s="154">
        <f t="shared" ref="BP186:BQ186" si="4592">BP185</f>
        <v>5</v>
      </c>
      <c r="BQ186" s="173">
        <f t="shared" si="4592"/>
        <v>1168</v>
      </c>
      <c r="BR186" s="156" t="str">
        <f t="shared" si="4112"/>
        <v>1</v>
      </c>
      <c r="BS186" s="157">
        <f t="shared" si="142"/>
        <v>4</v>
      </c>
      <c r="BT186" s="158">
        <f t="shared" si="143"/>
        <v>0</v>
      </c>
      <c r="BU186" s="159"/>
      <c r="BV186" s="159"/>
      <c r="BW186" s="159"/>
      <c r="BX186" s="78"/>
      <c r="BY186" s="79"/>
      <c r="BZ186" s="77" t="str">
        <f t="shared" si="144"/>
        <v>0</v>
      </c>
      <c r="CA186" s="81">
        <f t="shared" si="4113"/>
        <v>0</v>
      </c>
      <c r="CB186" s="160">
        <f t="shared" si="4114"/>
        <v>0</v>
      </c>
      <c r="CC186" s="160">
        <f t="shared" si="4115"/>
        <v>0</v>
      </c>
      <c r="CD186" s="160">
        <f t="shared" si="4116"/>
        <v>0</v>
      </c>
      <c r="CE186" s="160">
        <f t="shared" si="4117"/>
        <v>0</v>
      </c>
      <c r="CF186" s="161">
        <f t="shared" ref="CF186:CG186" si="4593">CF185</f>
        <v>6</v>
      </c>
      <c r="CG186" s="175">
        <f t="shared" si="4593"/>
        <v>1169</v>
      </c>
      <c r="CH186" s="163" t="str">
        <f t="shared" si="4119"/>
        <v>1</v>
      </c>
      <c r="CI186" s="164">
        <f t="shared" si="152"/>
        <v>2</v>
      </c>
      <c r="CJ186" s="165">
        <f t="shared" si="153"/>
        <v>0</v>
      </c>
      <c r="CK186" s="166"/>
      <c r="CL186" s="166"/>
      <c r="CM186" s="166"/>
      <c r="CN186" s="84"/>
      <c r="CO186" s="85"/>
      <c r="CP186" s="83" t="str">
        <f t="shared" si="154"/>
        <v>0</v>
      </c>
      <c r="CQ186" s="167">
        <f t="shared" si="4120"/>
        <v>0</v>
      </c>
      <c r="CR186" s="168">
        <f t="shared" si="4121"/>
        <v>0</v>
      </c>
      <c r="CS186" s="168">
        <f t="shared" si="4122"/>
        <v>0</v>
      </c>
      <c r="CT186" s="168">
        <f t="shared" si="4123"/>
        <v>0</v>
      </c>
      <c r="CU186" s="168">
        <f t="shared" si="4124"/>
        <v>0</v>
      </c>
      <c r="CV186" s="154">
        <f t="shared" ref="CV186:CW186" si="4594">CV185</f>
        <v>7</v>
      </c>
      <c r="CW186" s="173">
        <f t="shared" si="4594"/>
        <v>1170</v>
      </c>
      <c r="CX186" s="156" t="str">
        <f t="shared" si="4126"/>
        <v>1</v>
      </c>
      <c r="CY186" s="157">
        <f t="shared" si="162"/>
        <v>2</v>
      </c>
      <c r="CZ186" s="158">
        <f t="shared" si="163"/>
        <v>0</v>
      </c>
      <c r="DA186" s="159"/>
      <c r="DB186" s="159"/>
      <c r="DC186" s="159"/>
      <c r="DD186" s="78"/>
      <c r="DE186" s="79"/>
      <c r="DF186" s="77" t="str">
        <f t="shared" si="164"/>
        <v>0</v>
      </c>
      <c r="DG186" s="81">
        <f t="shared" si="4127"/>
        <v>0</v>
      </c>
      <c r="DH186" s="160">
        <f t="shared" si="4128"/>
        <v>0</v>
      </c>
      <c r="DI186" s="160">
        <f t="shared" si="4129"/>
        <v>0</v>
      </c>
      <c r="DJ186" s="160">
        <f t="shared" si="4130"/>
        <v>0</v>
      </c>
      <c r="DK186" s="160">
        <f t="shared" si="4131"/>
        <v>0</v>
      </c>
      <c r="DL186" s="161">
        <f t="shared" ref="DL186:DM186" si="4595">DL185</f>
        <v>8</v>
      </c>
      <c r="DM186" s="175">
        <f t="shared" si="4595"/>
        <v>1171</v>
      </c>
      <c r="DN186" s="163" t="str">
        <f t="shared" si="4133"/>
        <v>1</v>
      </c>
      <c r="DO186" s="164">
        <f t="shared" si="172"/>
        <v>2</v>
      </c>
      <c r="DP186" s="165">
        <f t="shared" si="173"/>
        <v>0</v>
      </c>
      <c r="DQ186" s="166"/>
      <c r="DR186" s="166"/>
      <c r="DS186" s="166"/>
      <c r="DT186" s="84"/>
      <c r="DU186" s="85"/>
      <c r="DV186" s="83" t="str">
        <f t="shared" si="174"/>
        <v>0</v>
      </c>
      <c r="DW186" s="167">
        <f t="shared" si="4134"/>
        <v>0</v>
      </c>
      <c r="DX186" s="168">
        <f t="shared" si="4135"/>
        <v>0</v>
      </c>
      <c r="DY186" s="168">
        <f t="shared" si="4136"/>
        <v>0</v>
      </c>
      <c r="DZ186" s="168">
        <f t="shared" si="4137"/>
        <v>0</v>
      </c>
      <c r="EA186" s="168">
        <f t="shared" si="4138"/>
        <v>0</v>
      </c>
      <c r="EB186" s="154">
        <f t="shared" ref="EB186:EC186" si="4596">EB185</f>
        <v>9</v>
      </c>
      <c r="EC186" s="173">
        <f t="shared" si="4596"/>
        <v>1172</v>
      </c>
      <c r="ED186" s="156" t="str">
        <f t="shared" si="4140"/>
        <v>1</v>
      </c>
      <c r="EE186" s="157">
        <f t="shared" si="182"/>
        <v>5</v>
      </c>
      <c r="EF186" s="169">
        <f t="shared" si="183"/>
        <v>0</v>
      </c>
      <c r="EG186" s="159"/>
      <c r="EH186" s="159"/>
      <c r="EI186" s="159"/>
      <c r="EJ186" s="78"/>
      <c r="EK186" s="79"/>
      <c r="EL186" s="77" t="str">
        <f t="shared" si="184"/>
        <v>0</v>
      </c>
      <c r="EM186" s="81">
        <f t="shared" si="4141"/>
        <v>0</v>
      </c>
      <c r="EN186" s="160">
        <f t="shared" si="4142"/>
        <v>0</v>
      </c>
      <c r="EO186" s="160">
        <f t="shared" si="4143"/>
        <v>0</v>
      </c>
      <c r="EP186" s="160">
        <f t="shared" si="4144"/>
        <v>0</v>
      </c>
      <c r="EQ186" s="160">
        <f t="shared" si="4145"/>
        <v>0</v>
      </c>
      <c r="ER186" s="161">
        <f t="shared" ref="ER186:ES186" si="4597">ER185</f>
        <v>10</v>
      </c>
      <c r="ES186" s="175">
        <f t="shared" si="4597"/>
        <v>1173</v>
      </c>
      <c r="ET186" s="163" t="str">
        <f t="shared" si="4147"/>
        <v>1</v>
      </c>
      <c r="EU186" s="164">
        <f t="shared" si="192"/>
        <v>19</v>
      </c>
      <c r="EV186" s="165">
        <f t="shared" si="193"/>
        <v>0</v>
      </c>
      <c r="EW186" s="166"/>
      <c r="EX186" s="166"/>
      <c r="EY186" s="166"/>
      <c r="EZ186" s="84"/>
      <c r="FA186" s="85"/>
      <c r="FB186" s="83" t="str">
        <f t="shared" si="194"/>
        <v>0</v>
      </c>
      <c r="FC186" s="167">
        <f t="shared" si="4148"/>
        <v>0</v>
      </c>
      <c r="FD186" s="168">
        <f t="shared" si="4149"/>
        <v>0</v>
      </c>
      <c r="FE186" s="168">
        <f t="shared" si="4150"/>
        <v>0</v>
      </c>
      <c r="FF186" s="168">
        <f t="shared" si="4151"/>
        <v>0</v>
      </c>
      <c r="FG186" s="168">
        <f t="shared" si="4152"/>
        <v>0</v>
      </c>
      <c r="FH186" s="154">
        <f t="shared" ref="FH186:FI186" si="4598">FH185</f>
        <v>11</v>
      </c>
      <c r="FI186" s="173">
        <f t="shared" si="4598"/>
        <v>1174</v>
      </c>
      <c r="FJ186" s="156" t="str">
        <f t="shared" si="4154"/>
        <v>1</v>
      </c>
      <c r="FK186" s="157">
        <f t="shared" si="202"/>
        <v>4</v>
      </c>
      <c r="FL186" s="158">
        <f t="shared" si="203"/>
        <v>0</v>
      </c>
      <c r="FM186" s="159"/>
      <c r="FN186" s="159"/>
      <c r="FO186" s="159"/>
      <c r="FP186" s="78"/>
      <c r="FQ186" s="79"/>
      <c r="FR186" s="77" t="str">
        <f t="shared" si="204"/>
        <v>0</v>
      </c>
      <c r="FS186" s="81">
        <f t="shared" si="4155"/>
        <v>0</v>
      </c>
      <c r="FT186" s="160">
        <f t="shared" si="4156"/>
        <v>0</v>
      </c>
      <c r="FU186" s="160">
        <f t="shared" si="4157"/>
        <v>0</v>
      </c>
      <c r="FV186" s="160">
        <f t="shared" si="4158"/>
        <v>0</v>
      </c>
      <c r="FW186" s="160">
        <f t="shared" si="4159"/>
        <v>0</v>
      </c>
      <c r="FX186" s="161">
        <f t="shared" ref="FX186:FY186" si="4599">FX185</f>
        <v>12</v>
      </c>
      <c r="FY186" s="175">
        <f t="shared" si="4599"/>
        <v>1175</v>
      </c>
      <c r="FZ186" s="163" t="str">
        <f t="shared" si="4161"/>
        <v>1</v>
      </c>
      <c r="GA186" s="164">
        <f t="shared" si="212"/>
        <v>2</v>
      </c>
      <c r="GB186" s="165">
        <f t="shared" si="213"/>
        <v>0</v>
      </c>
      <c r="GC186" s="166"/>
      <c r="GD186" s="166"/>
      <c r="GE186" s="166"/>
      <c r="GF186" s="84"/>
      <c r="GG186" s="85"/>
      <c r="GH186" s="83" t="str">
        <f t="shared" si="214"/>
        <v>0</v>
      </c>
      <c r="GI186" s="167">
        <f t="shared" si="4162"/>
        <v>0</v>
      </c>
      <c r="GJ186" s="168">
        <f t="shared" si="4163"/>
        <v>0</v>
      </c>
      <c r="GK186" s="168">
        <f t="shared" si="4164"/>
        <v>0</v>
      </c>
      <c r="GL186" s="168">
        <f t="shared" si="4165"/>
        <v>0</v>
      </c>
      <c r="GM186" s="168">
        <f t="shared" si="4166"/>
        <v>0</v>
      </c>
      <c r="GN186" s="154">
        <f t="shared" ref="GN186:GO186" si="4600">GN185</f>
        <v>13</v>
      </c>
      <c r="GO186" s="173">
        <f t="shared" si="4600"/>
        <v>1176</v>
      </c>
      <c r="GP186" s="156" t="str">
        <f t="shared" si="4168"/>
        <v>1</v>
      </c>
      <c r="GQ186" s="157">
        <f t="shared" si="222"/>
        <v>3</v>
      </c>
      <c r="GR186" s="158">
        <f t="shared" si="223"/>
        <v>0</v>
      </c>
      <c r="GS186" s="159"/>
      <c r="GT186" s="159"/>
      <c r="GU186" s="159"/>
      <c r="GV186" s="78"/>
      <c r="GW186" s="79"/>
      <c r="GX186" s="77" t="str">
        <f t="shared" si="224"/>
        <v>0</v>
      </c>
      <c r="GY186" s="81">
        <f t="shared" si="4169"/>
        <v>0</v>
      </c>
      <c r="GZ186" s="160">
        <f t="shared" si="4170"/>
        <v>0</v>
      </c>
      <c r="HA186" s="160">
        <f t="shared" si="4171"/>
        <v>0</v>
      </c>
      <c r="HB186" s="160">
        <f t="shared" si="4172"/>
        <v>0</v>
      </c>
      <c r="HC186" s="160">
        <f t="shared" si="4173"/>
        <v>0</v>
      </c>
      <c r="HD186" s="161">
        <f t="shared" ref="HD186:HE186" si="4601">HD185</f>
        <v>14</v>
      </c>
      <c r="HE186" s="175">
        <f t="shared" si="4601"/>
        <v>1177</v>
      </c>
      <c r="HF186" s="163" t="str">
        <f t="shared" si="4175"/>
        <v>1</v>
      </c>
      <c r="HG186" s="164">
        <f t="shared" si="232"/>
        <v>5</v>
      </c>
      <c r="HH186" s="165">
        <f t="shared" si="233"/>
        <v>0</v>
      </c>
      <c r="HI186" s="166"/>
      <c r="HJ186" s="166"/>
      <c r="HK186" s="166"/>
      <c r="HL186" s="84"/>
      <c r="HM186" s="85"/>
      <c r="HN186" s="83" t="str">
        <f t="shared" si="234"/>
        <v>0</v>
      </c>
      <c r="HO186" s="167">
        <f t="shared" si="4176"/>
        <v>0</v>
      </c>
      <c r="HP186" s="168">
        <f t="shared" si="4177"/>
        <v>0</v>
      </c>
      <c r="HQ186" s="168">
        <f t="shared" si="4178"/>
        <v>0</v>
      </c>
      <c r="HR186" s="168">
        <f t="shared" si="4179"/>
        <v>0</v>
      </c>
      <c r="HS186" s="168">
        <f t="shared" si="4180"/>
        <v>0</v>
      </c>
      <c r="HT186" s="154">
        <f t="shared" ref="HT186:HU186" si="4602">HT185</f>
        <v>15</v>
      </c>
      <c r="HU186" s="173">
        <f t="shared" si="4602"/>
        <v>1178</v>
      </c>
      <c r="HV186" s="156" t="str">
        <f t="shared" si="4182"/>
        <v>1</v>
      </c>
      <c r="HW186" s="157" t="str">
        <f t="shared" si="242"/>
        <v/>
      </c>
      <c r="HX186" s="169">
        <f t="shared" si="243"/>
        <v>0</v>
      </c>
      <c r="HY186" s="159"/>
      <c r="HZ186" s="159"/>
      <c r="IA186" s="159"/>
      <c r="IB186" s="160"/>
      <c r="IC186" s="160"/>
      <c r="ID186" s="160" t="str">
        <f t="shared" si="244"/>
        <v>0</v>
      </c>
      <c r="IE186" s="160">
        <f t="shared" si="4183"/>
        <v>0</v>
      </c>
      <c r="IF186" s="160">
        <f t="shared" si="4184"/>
        <v>0</v>
      </c>
      <c r="IG186" s="160">
        <f t="shared" si="4185"/>
        <v>0</v>
      </c>
      <c r="IH186" s="160">
        <f t="shared" si="4186"/>
        <v>0</v>
      </c>
      <c r="II186" s="160">
        <f t="shared" si="4187"/>
        <v>0</v>
      </c>
      <c r="IJ186" s="161">
        <f t="shared" ref="IJ186:IK186" si="4603">IJ185</f>
        <v>16</v>
      </c>
      <c r="IK186" s="175">
        <f t="shared" si="4603"/>
        <v>1179</v>
      </c>
      <c r="IL186" s="163" t="str">
        <f t="shared" si="4189"/>
        <v>1</v>
      </c>
      <c r="IM186" s="164" t="str">
        <f t="shared" si="252"/>
        <v/>
      </c>
      <c r="IN186" s="165">
        <f t="shared" si="253"/>
        <v>0</v>
      </c>
      <c r="IO186" s="166"/>
      <c r="IP186" s="166"/>
      <c r="IQ186" s="166"/>
      <c r="IR186" s="168"/>
      <c r="IS186" s="168"/>
      <c r="IT186" s="170" t="str">
        <f t="shared" si="254"/>
        <v>0</v>
      </c>
      <c r="IU186" s="170">
        <f t="shared" si="4190"/>
        <v>0</v>
      </c>
      <c r="IV186" s="168">
        <f t="shared" si="4191"/>
        <v>0</v>
      </c>
      <c r="IW186" s="168">
        <f t="shared" si="4192"/>
        <v>0</v>
      </c>
      <c r="IX186" s="168">
        <f t="shared" si="4193"/>
        <v>0</v>
      </c>
      <c r="IY186" s="168">
        <f t="shared" si="4194"/>
        <v>0</v>
      </c>
      <c r="IZ186" s="154">
        <f t="shared" ref="IZ186:JA186" si="4604">IZ185</f>
        <v>17</v>
      </c>
      <c r="JA186" s="173">
        <f t="shared" si="4604"/>
        <v>1180</v>
      </c>
      <c r="JB186" s="156" t="str">
        <f t="shared" si="4196"/>
        <v>1</v>
      </c>
      <c r="JC186" s="157" t="str">
        <f t="shared" si="262"/>
        <v/>
      </c>
      <c r="JD186" s="158">
        <f t="shared" si="263"/>
        <v>0</v>
      </c>
      <c r="JE186" s="159"/>
      <c r="JF186" s="159"/>
      <c r="JG186" s="159"/>
      <c r="JH186" s="160"/>
      <c r="JI186" s="160"/>
      <c r="JJ186" s="171" t="str">
        <f t="shared" si="264"/>
        <v>0</v>
      </c>
      <c r="JK186" s="171">
        <f t="shared" si="4197"/>
        <v>0</v>
      </c>
      <c r="JL186" s="160">
        <f t="shared" si="4198"/>
        <v>0</v>
      </c>
      <c r="JM186" s="160">
        <f t="shared" si="4199"/>
        <v>0</v>
      </c>
      <c r="JN186" s="160">
        <f t="shared" si="4200"/>
        <v>0</v>
      </c>
      <c r="JO186" s="160">
        <f t="shared" si="4201"/>
        <v>0</v>
      </c>
      <c r="JP186" s="161">
        <f t="shared" ref="JP186:JQ186" si="4605">JP185</f>
        <v>18</v>
      </c>
      <c r="JQ186" s="175">
        <f t="shared" si="4605"/>
        <v>1181</v>
      </c>
      <c r="JR186" s="163" t="str">
        <f t="shared" si="4203"/>
        <v>1</v>
      </c>
      <c r="JS186" s="164" t="str">
        <f t="shared" si="272"/>
        <v/>
      </c>
      <c r="JT186" s="165">
        <f t="shared" si="273"/>
        <v>0</v>
      </c>
      <c r="JU186" s="166"/>
      <c r="JV186" s="166"/>
      <c r="JW186" s="166"/>
      <c r="JX186" s="168"/>
      <c r="JY186" s="168"/>
      <c r="JZ186" s="170" t="str">
        <f t="shared" si="274"/>
        <v>0</v>
      </c>
      <c r="KA186" s="170">
        <f t="shared" si="4204"/>
        <v>0</v>
      </c>
      <c r="KB186" s="168">
        <f t="shared" si="4205"/>
        <v>0</v>
      </c>
      <c r="KC186" s="168">
        <f t="shared" si="4206"/>
        <v>0</v>
      </c>
      <c r="KD186" s="168">
        <f t="shared" si="4207"/>
        <v>0</v>
      </c>
      <c r="KE186" s="168">
        <f t="shared" si="4208"/>
        <v>0</v>
      </c>
      <c r="KF186" s="154">
        <f t="shared" ref="KF186:KG186" si="4606">KF185</f>
        <v>19</v>
      </c>
      <c r="KG186" s="173">
        <f t="shared" si="4606"/>
        <v>1182</v>
      </c>
      <c r="KH186" s="156" t="str">
        <f t="shared" si="4210"/>
        <v>1</v>
      </c>
      <c r="KI186" s="157" t="str">
        <f t="shared" si="282"/>
        <v/>
      </c>
      <c r="KJ186" s="158">
        <f t="shared" si="283"/>
        <v>0</v>
      </c>
      <c r="KK186" s="159"/>
      <c r="KL186" s="159"/>
      <c r="KM186" s="159"/>
      <c r="KN186" s="160"/>
      <c r="KO186" s="160"/>
      <c r="KP186" s="171" t="str">
        <f t="shared" si="284"/>
        <v>0</v>
      </c>
      <c r="KQ186" s="171">
        <f t="shared" si="4211"/>
        <v>0</v>
      </c>
      <c r="KR186" s="160">
        <f t="shared" si="4212"/>
        <v>0</v>
      </c>
      <c r="KS186" s="160">
        <f t="shared" si="4213"/>
        <v>0</v>
      </c>
      <c r="KT186" s="160">
        <f t="shared" si="4214"/>
        <v>0</v>
      </c>
      <c r="KU186" s="160">
        <f t="shared" si="4215"/>
        <v>0</v>
      </c>
      <c r="KV186" s="161">
        <f t="shared" ref="KV186:KW186" si="4607">KV185</f>
        <v>20</v>
      </c>
      <c r="KW186" s="175">
        <f t="shared" si="4607"/>
        <v>1183</v>
      </c>
      <c r="KX186" s="163" t="str">
        <f t="shared" si="4217"/>
        <v>1</v>
      </c>
      <c r="KY186" s="164" t="str">
        <f t="shared" si="292"/>
        <v/>
      </c>
      <c r="KZ186" s="165">
        <f t="shared" si="293"/>
        <v>0</v>
      </c>
      <c r="LA186" s="166"/>
      <c r="LB186" s="166"/>
      <c r="LC186" s="166"/>
      <c r="LD186" s="168"/>
      <c r="LE186" s="168"/>
      <c r="LF186" s="170" t="str">
        <f t="shared" si="294"/>
        <v>0</v>
      </c>
      <c r="LG186" s="170">
        <f t="shared" si="4218"/>
        <v>0</v>
      </c>
      <c r="LH186" s="168">
        <f t="shared" si="4219"/>
        <v>0</v>
      </c>
      <c r="LI186" s="168">
        <f t="shared" si="4220"/>
        <v>0</v>
      </c>
      <c r="LJ186" s="168">
        <f t="shared" si="4221"/>
        <v>0</v>
      </c>
      <c r="LK186" s="168">
        <f t="shared" si="4222"/>
        <v>0</v>
      </c>
      <c r="LL186" s="172"/>
      <c r="LM186" s="172"/>
      <c r="LN186" s="168" t="str">
        <f t="shared" si="4223"/>
        <v>#REF!</v>
      </c>
      <c r="LO186" s="168" t="str">
        <f t="shared" si="4224"/>
        <v>#REF!</v>
      </c>
      <c r="LP186" s="168" t="str">
        <f t="shared" si="4225"/>
        <v>#REF!</v>
      </c>
      <c r="LQ186" s="168" t="str">
        <f t="shared" si="4226"/>
        <v>#REF!</v>
      </c>
    </row>
    <row r="187" ht="15.75" customHeight="1">
      <c r="A187" s="151">
        <v>46287.0</v>
      </c>
      <c r="B187" s="152" t="s">
        <v>33</v>
      </c>
      <c r="C187" s="153">
        <f t="shared" si="99"/>
        <v>0</v>
      </c>
      <c r="D187" s="154">
        <f t="shared" ref="D187:E187" si="4608">D186</f>
        <v>1</v>
      </c>
      <c r="E187" s="173">
        <f t="shared" si="4608"/>
        <v>1164</v>
      </c>
      <c r="F187" s="156" t="str">
        <f t="shared" si="4328"/>
        <v>1</v>
      </c>
      <c r="G187" s="157">
        <f t="shared" si="102"/>
        <v>1</v>
      </c>
      <c r="H187" s="158">
        <f t="shared" si="103"/>
        <v>0</v>
      </c>
      <c r="I187" s="159"/>
      <c r="J187" s="159"/>
      <c r="K187" s="159"/>
      <c r="L187" s="78"/>
      <c r="M187" s="79"/>
      <c r="N187" s="77" t="str">
        <f t="shared" si="104"/>
        <v>0</v>
      </c>
      <c r="O187" s="81">
        <f t="shared" si="4085"/>
        <v>0</v>
      </c>
      <c r="P187" s="160">
        <f t="shared" si="4086"/>
        <v>0</v>
      </c>
      <c r="Q187" s="160">
        <f t="shared" si="4087"/>
        <v>0</v>
      </c>
      <c r="R187" s="160">
        <f t="shared" si="4088"/>
        <v>0</v>
      </c>
      <c r="S187" s="160">
        <f t="shared" si="4089"/>
        <v>0</v>
      </c>
      <c r="T187" s="161">
        <f t="shared" ref="T187:U187" si="4609">T186</f>
        <v>2</v>
      </c>
      <c r="U187" s="175">
        <f t="shared" si="4609"/>
        <v>1165</v>
      </c>
      <c r="V187" s="163" t="str">
        <f t="shared" si="4091"/>
        <v>1</v>
      </c>
      <c r="W187" s="164">
        <f t="shared" si="112"/>
        <v>1</v>
      </c>
      <c r="X187" s="165">
        <f t="shared" si="113"/>
        <v>0</v>
      </c>
      <c r="Y187" s="166"/>
      <c r="Z187" s="166"/>
      <c r="AA187" s="166"/>
      <c r="AB187" s="84"/>
      <c r="AC187" s="85"/>
      <c r="AD187" s="83" t="str">
        <f t="shared" si="114"/>
        <v>0</v>
      </c>
      <c r="AE187" s="167">
        <f t="shared" si="4092"/>
        <v>0</v>
      </c>
      <c r="AF187" s="168">
        <f t="shared" si="4093"/>
        <v>0</v>
      </c>
      <c r="AG187" s="168">
        <f t="shared" si="4094"/>
        <v>0</v>
      </c>
      <c r="AH187" s="168">
        <f t="shared" si="4095"/>
        <v>0</v>
      </c>
      <c r="AI187" s="168">
        <f t="shared" si="4096"/>
        <v>0</v>
      </c>
      <c r="AJ187" s="154">
        <f t="shared" ref="AJ187:AK187" si="4610">AJ186</f>
        <v>3</v>
      </c>
      <c r="AK187" s="173">
        <f t="shared" si="4610"/>
        <v>1166</v>
      </c>
      <c r="AL187" s="156" t="str">
        <f t="shared" si="4098"/>
        <v>1</v>
      </c>
      <c r="AM187" s="157">
        <f t="shared" si="122"/>
        <v>2</v>
      </c>
      <c r="AN187" s="158">
        <f t="shared" si="123"/>
        <v>0</v>
      </c>
      <c r="AO187" s="159"/>
      <c r="AP187" s="159"/>
      <c r="AQ187" s="159"/>
      <c r="AR187" s="78"/>
      <c r="AS187" s="79"/>
      <c r="AT187" s="77" t="str">
        <f t="shared" si="124"/>
        <v>0</v>
      </c>
      <c r="AU187" s="81">
        <f t="shared" si="4099"/>
        <v>0</v>
      </c>
      <c r="AV187" s="160">
        <f t="shared" si="4100"/>
        <v>0</v>
      </c>
      <c r="AW187" s="160">
        <f t="shared" si="4101"/>
        <v>0</v>
      </c>
      <c r="AX187" s="160">
        <f t="shared" si="4102"/>
        <v>0</v>
      </c>
      <c r="AY187" s="160">
        <f t="shared" si="4103"/>
        <v>0</v>
      </c>
      <c r="AZ187" s="161">
        <f t="shared" ref="AZ187:BA187" si="4611">AZ186</f>
        <v>4</v>
      </c>
      <c r="BA187" s="175">
        <f t="shared" si="4611"/>
        <v>1167</v>
      </c>
      <c r="BB187" s="163" t="str">
        <f t="shared" si="4105"/>
        <v>1</v>
      </c>
      <c r="BC187" s="164">
        <f t="shared" si="132"/>
        <v>4</v>
      </c>
      <c r="BD187" s="165">
        <f t="shared" si="133"/>
        <v>0</v>
      </c>
      <c r="BE187" s="166"/>
      <c r="BF187" s="166"/>
      <c r="BG187" s="166"/>
      <c r="BH187" s="84"/>
      <c r="BI187" s="85"/>
      <c r="BJ187" s="83" t="str">
        <f t="shared" si="134"/>
        <v>0</v>
      </c>
      <c r="BK187" s="167">
        <f t="shared" si="4106"/>
        <v>0</v>
      </c>
      <c r="BL187" s="168">
        <f t="shared" si="4107"/>
        <v>0</v>
      </c>
      <c r="BM187" s="168">
        <f t="shared" si="4108"/>
        <v>0</v>
      </c>
      <c r="BN187" s="168">
        <f t="shared" si="4109"/>
        <v>0</v>
      </c>
      <c r="BO187" s="168">
        <f t="shared" si="4110"/>
        <v>0</v>
      </c>
      <c r="BP187" s="154">
        <f t="shared" ref="BP187:BQ187" si="4612">BP186</f>
        <v>5</v>
      </c>
      <c r="BQ187" s="173">
        <f t="shared" si="4612"/>
        <v>1168</v>
      </c>
      <c r="BR187" s="156" t="str">
        <f t="shared" si="4112"/>
        <v>1</v>
      </c>
      <c r="BS187" s="157">
        <f t="shared" si="142"/>
        <v>4</v>
      </c>
      <c r="BT187" s="158">
        <f t="shared" si="143"/>
        <v>0</v>
      </c>
      <c r="BU187" s="159"/>
      <c r="BV187" s="159"/>
      <c r="BW187" s="159"/>
      <c r="BX187" s="78"/>
      <c r="BY187" s="79"/>
      <c r="BZ187" s="77" t="str">
        <f t="shared" si="144"/>
        <v>0</v>
      </c>
      <c r="CA187" s="81">
        <f t="shared" si="4113"/>
        <v>0</v>
      </c>
      <c r="CB187" s="160">
        <f t="shared" si="4114"/>
        <v>0</v>
      </c>
      <c r="CC187" s="160">
        <f t="shared" si="4115"/>
        <v>0</v>
      </c>
      <c r="CD187" s="160">
        <f t="shared" si="4116"/>
        <v>0</v>
      </c>
      <c r="CE187" s="160">
        <f t="shared" si="4117"/>
        <v>0</v>
      </c>
      <c r="CF187" s="161">
        <f t="shared" ref="CF187:CG187" si="4613">CF186</f>
        <v>6</v>
      </c>
      <c r="CG187" s="175">
        <f t="shared" si="4613"/>
        <v>1169</v>
      </c>
      <c r="CH187" s="163" t="str">
        <f t="shared" si="4119"/>
        <v>1</v>
      </c>
      <c r="CI187" s="164">
        <f t="shared" si="152"/>
        <v>2</v>
      </c>
      <c r="CJ187" s="165">
        <f t="shared" si="153"/>
        <v>0</v>
      </c>
      <c r="CK187" s="166"/>
      <c r="CL187" s="166"/>
      <c r="CM187" s="166"/>
      <c r="CN187" s="84"/>
      <c r="CO187" s="85"/>
      <c r="CP187" s="83" t="str">
        <f t="shared" si="154"/>
        <v>0</v>
      </c>
      <c r="CQ187" s="167">
        <f t="shared" si="4120"/>
        <v>0</v>
      </c>
      <c r="CR187" s="168">
        <f t="shared" si="4121"/>
        <v>0</v>
      </c>
      <c r="CS187" s="168">
        <f t="shared" si="4122"/>
        <v>0</v>
      </c>
      <c r="CT187" s="168">
        <f t="shared" si="4123"/>
        <v>0</v>
      </c>
      <c r="CU187" s="168">
        <f t="shared" si="4124"/>
        <v>0</v>
      </c>
      <c r="CV187" s="154">
        <f t="shared" ref="CV187:CW187" si="4614">CV186</f>
        <v>7</v>
      </c>
      <c r="CW187" s="173">
        <f t="shared" si="4614"/>
        <v>1170</v>
      </c>
      <c r="CX187" s="156" t="str">
        <f t="shared" si="4126"/>
        <v>1</v>
      </c>
      <c r="CY187" s="157">
        <f t="shared" si="162"/>
        <v>2</v>
      </c>
      <c r="CZ187" s="158">
        <f t="shared" si="163"/>
        <v>0</v>
      </c>
      <c r="DA187" s="159"/>
      <c r="DB187" s="159"/>
      <c r="DC187" s="159"/>
      <c r="DD187" s="78"/>
      <c r="DE187" s="79"/>
      <c r="DF187" s="77" t="str">
        <f t="shared" si="164"/>
        <v>0</v>
      </c>
      <c r="DG187" s="81">
        <f t="shared" si="4127"/>
        <v>0</v>
      </c>
      <c r="DH187" s="160">
        <f t="shared" si="4128"/>
        <v>0</v>
      </c>
      <c r="DI187" s="160">
        <f t="shared" si="4129"/>
        <v>0</v>
      </c>
      <c r="DJ187" s="160">
        <f t="shared" si="4130"/>
        <v>0</v>
      </c>
      <c r="DK187" s="160">
        <f t="shared" si="4131"/>
        <v>0</v>
      </c>
      <c r="DL187" s="161">
        <f t="shared" ref="DL187:DM187" si="4615">DL186</f>
        <v>8</v>
      </c>
      <c r="DM187" s="175">
        <f t="shared" si="4615"/>
        <v>1171</v>
      </c>
      <c r="DN187" s="163" t="str">
        <f t="shared" si="4133"/>
        <v>1</v>
      </c>
      <c r="DO187" s="164">
        <f t="shared" si="172"/>
        <v>2</v>
      </c>
      <c r="DP187" s="165">
        <f t="shared" si="173"/>
        <v>0</v>
      </c>
      <c r="DQ187" s="166"/>
      <c r="DR187" s="166"/>
      <c r="DS187" s="166"/>
      <c r="DT187" s="84"/>
      <c r="DU187" s="85"/>
      <c r="DV187" s="83" t="str">
        <f t="shared" si="174"/>
        <v>0</v>
      </c>
      <c r="DW187" s="167">
        <f t="shared" si="4134"/>
        <v>0</v>
      </c>
      <c r="DX187" s="168">
        <f t="shared" si="4135"/>
        <v>0</v>
      </c>
      <c r="DY187" s="168">
        <f t="shared" si="4136"/>
        <v>0</v>
      </c>
      <c r="DZ187" s="168">
        <f t="shared" si="4137"/>
        <v>0</v>
      </c>
      <c r="EA187" s="168">
        <f t="shared" si="4138"/>
        <v>0</v>
      </c>
      <c r="EB187" s="154">
        <f t="shared" ref="EB187:EC187" si="4616">EB186</f>
        <v>9</v>
      </c>
      <c r="EC187" s="173">
        <f t="shared" si="4616"/>
        <v>1172</v>
      </c>
      <c r="ED187" s="156" t="str">
        <f t="shared" si="4140"/>
        <v>1</v>
      </c>
      <c r="EE187" s="157">
        <f t="shared" si="182"/>
        <v>5</v>
      </c>
      <c r="EF187" s="169">
        <f t="shared" si="183"/>
        <v>0</v>
      </c>
      <c r="EG187" s="159"/>
      <c r="EH187" s="159"/>
      <c r="EI187" s="159"/>
      <c r="EJ187" s="78"/>
      <c r="EK187" s="79"/>
      <c r="EL187" s="77" t="str">
        <f t="shared" si="184"/>
        <v>0</v>
      </c>
      <c r="EM187" s="81">
        <f t="shared" si="4141"/>
        <v>0</v>
      </c>
      <c r="EN187" s="160">
        <f t="shared" si="4142"/>
        <v>0</v>
      </c>
      <c r="EO187" s="160">
        <f t="shared" si="4143"/>
        <v>0</v>
      </c>
      <c r="EP187" s="160">
        <f t="shared" si="4144"/>
        <v>0</v>
      </c>
      <c r="EQ187" s="160">
        <f t="shared" si="4145"/>
        <v>0</v>
      </c>
      <c r="ER187" s="161">
        <f t="shared" ref="ER187:ES187" si="4617">ER186</f>
        <v>10</v>
      </c>
      <c r="ES187" s="175">
        <f t="shared" si="4617"/>
        <v>1173</v>
      </c>
      <c r="ET187" s="163" t="str">
        <f t="shared" si="4147"/>
        <v>1</v>
      </c>
      <c r="EU187" s="164">
        <f t="shared" si="192"/>
        <v>19</v>
      </c>
      <c r="EV187" s="165">
        <f t="shared" si="193"/>
        <v>0</v>
      </c>
      <c r="EW187" s="166"/>
      <c r="EX187" s="166"/>
      <c r="EY187" s="166"/>
      <c r="EZ187" s="84"/>
      <c r="FA187" s="85"/>
      <c r="FB187" s="83" t="str">
        <f t="shared" si="194"/>
        <v>0</v>
      </c>
      <c r="FC187" s="167">
        <f t="shared" si="4148"/>
        <v>0</v>
      </c>
      <c r="FD187" s="168">
        <f t="shared" si="4149"/>
        <v>0</v>
      </c>
      <c r="FE187" s="168">
        <f t="shared" si="4150"/>
        <v>0</v>
      </c>
      <c r="FF187" s="168">
        <f t="shared" si="4151"/>
        <v>0</v>
      </c>
      <c r="FG187" s="168">
        <f t="shared" si="4152"/>
        <v>0</v>
      </c>
      <c r="FH187" s="154">
        <f t="shared" ref="FH187:FI187" si="4618">FH186</f>
        <v>11</v>
      </c>
      <c r="FI187" s="173">
        <f t="shared" si="4618"/>
        <v>1174</v>
      </c>
      <c r="FJ187" s="156" t="str">
        <f t="shared" si="4154"/>
        <v>1</v>
      </c>
      <c r="FK187" s="157">
        <f t="shared" si="202"/>
        <v>4</v>
      </c>
      <c r="FL187" s="158">
        <f t="shared" si="203"/>
        <v>0</v>
      </c>
      <c r="FM187" s="159"/>
      <c r="FN187" s="159"/>
      <c r="FO187" s="159"/>
      <c r="FP187" s="78"/>
      <c r="FQ187" s="79"/>
      <c r="FR187" s="77" t="str">
        <f t="shared" si="204"/>
        <v>0</v>
      </c>
      <c r="FS187" s="81">
        <f t="shared" si="4155"/>
        <v>0</v>
      </c>
      <c r="FT187" s="160">
        <f t="shared" si="4156"/>
        <v>0</v>
      </c>
      <c r="FU187" s="160">
        <f t="shared" si="4157"/>
        <v>0</v>
      </c>
      <c r="FV187" s="160">
        <f t="shared" si="4158"/>
        <v>0</v>
      </c>
      <c r="FW187" s="160">
        <f t="shared" si="4159"/>
        <v>0</v>
      </c>
      <c r="FX187" s="161">
        <f t="shared" ref="FX187:FY187" si="4619">FX186</f>
        <v>12</v>
      </c>
      <c r="FY187" s="175">
        <f t="shared" si="4619"/>
        <v>1175</v>
      </c>
      <c r="FZ187" s="163" t="str">
        <f t="shared" si="4161"/>
        <v>1</v>
      </c>
      <c r="GA187" s="164">
        <f t="shared" si="212"/>
        <v>2</v>
      </c>
      <c r="GB187" s="165">
        <f t="shared" si="213"/>
        <v>0</v>
      </c>
      <c r="GC187" s="166"/>
      <c r="GD187" s="166"/>
      <c r="GE187" s="166"/>
      <c r="GF187" s="84"/>
      <c r="GG187" s="85"/>
      <c r="GH187" s="83" t="str">
        <f t="shared" si="214"/>
        <v>0</v>
      </c>
      <c r="GI187" s="167">
        <f t="shared" si="4162"/>
        <v>0</v>
      </c>
      <c r="GJ187" s="168">
        <f t="shared" si="4163"/>
        <v>0</v>
      </c>
      <c r="GK187" s="168">
        <f t="shared" si="4164"/>
        <v>0</v>
      </c>
      <c r="GL187" s="168">
        <f t="shared" si="4165"/>
        <v>0</v>
      </c>
      <c r="GM187" s="168">
        <f t="shared" si="4166"/>
        <v>0</v>
      </c>
      <c r="GN187" s="154">
        <f t="shared" ref="GN187:GO187" si="4620">GN186</f>
        <v>13</v>
      </c>
      <c r="GO187" s="173">
        <f t="shared" si="4620"/>
        <v>1176</v>
      </c>
      <c r="GP187" s="156" t="str">
        <f t="shared" si="4168"/>
        <v>1</v>
      </c>
      <c r="GQ187" s="157">
        <f t="shared" si="222"/>
        <v>3</v>
      </c>
      <c r="GR187" s="158">
        <f t="shared" si="223"/>
        <v>0</v>
      </c>
      <c r="GS187" s="159"/>
      <c r="GT187" s="159"/>
      <c r="GU187" s="159"/>
      <c r="GV187" s="78"/>
      <c r="GW187" s="79"/>
      <c r="GX187" s="77" t="str">
        <f t="shared" si="224"/>
        <v>0</v>
      </c>
      <c r="GY187" s="81">
        <f t="shared" si="4169"/>
        <v>0</v>
      </c>
      <c r="GZ187" s="160">
        <f t="shared" si="4170"/>
        <v>0</v>
      </c>
      <c r="HA187" s="160">
        <f t="shared" si="4171"/>
        <v>0</v>
      </c>
      <c r="HB187" s="160">
        <f t="shared" si="4172"/>
        <v>0</v>
      </c>
      <c r="HC187" s="160">
        <f t="shared" si="4173"/>
        <v>0</v>
      </c>
      <c r="HD187" s="161">
        <f t="shared" ref="HD187:HE187" si="4621">HD186</f>
        <v>14</v>
      </c>
      <c r="HE187" s="175">
        <f t="shared" si="4621"/>
        <v>1177</v>
      </c>
      <c r="HF187" s="163" t="str">
        <f t="shared" si="4175"/>
        <v>1</v>
      </c>
      <c r="HG187" s="164">
        <f t="shared" si="232"/>
        <v>5</v>
      </c>
      <c r="HH187" s="165">
        <f t="shared" si="233"/>
        <v>0</v>
      </c>
      <c r="HI187" s="166"/>
      <c r="HJ187" s="166"/>
      <c r="HK187" s="166"/>
      <c r="HL187" s="84"/>
      <c r="HM187" s="85"/>
      <c r="HN187" s="83" t="str">
        <f t="shared" si="234"/>
        <v>0</v>
      </c>
      <c r="HO187" s="167">
        <f t="shared" si="4176"/>
        <v>0</v>
      </c>
      <c r="HP187" s="168">
        <f t="shared" si="4177"/>
        <v>0</v>
      </c>
      <c r="HQ187" s="168">
        <f t="shared" si="4178"/>
        <v>0</v>
      </c>
      <c r="HR187" s="168">
        <f t="shared" si="4179"/>
        <v>0</v>
      </c>
      <c r="HS187" s="168">
        <f t="shared" si="4180"/>
        <v>0</v>
      </c>
      <c r="HT187" s="154">
        <f t="shared" ref="HT187:HU187" si="4622">HT186</f>
        <v>15</v>
      </c>
      <c r="HU187" s="173">
        <f t="shared" si="4622"/>
        <v>1178</v>
      </c>
      <c r="HV187" s="156" t="str">
        <f t="shared" si="4182"/>
        <v>1</v>
      </c>
      <c r="HW187" s="157" t="str">
        <f t="shared" si="242"/>
        <v/>
      </c>
      <c r="HX187" s="169">
        <f t="shared" si="243"/>
        <v>0</v>
      </c>
      <c r="HY187" s="159"/>
      <c r="HZ187" s="159"/>
      <c r="IA187" s="159"/>
      <c r="IB187" s="160"/>
      <c r="IC187" s="160"/>
      <c r="ID187" s="160" t="str">
        <f t="shared" si="244"/>
        <v>0</v>
      </c>
      <c r="IE187" s="160">
        <f t="shared" si="4183"/>
        <v>0</v>
      </c>
      <c r="IF187" s="160">
        <f t="shared" si="4184"/>
        <v>0</v>
      </c>
      <c r="IG187" s="160">
        <f t="shared" si="4185"/>
        <v>0</v>
      </c>
      <c r="IH187" s="160">
        <f t="shared" si="4186"/>
        <v>0</v>
      </c>
      <c r="II187" s="160">
        <f t="shared" si="4187"/>
        <v>0</v>
      </c>
      <c r="IJ187" s="161">
        <f t="shared" ref="IJ187:IK187" si="4623">IJ186</f>
        <v>16</v>
      </c>
      <c r="IK187" s="175">
        <f t="shared" si="4623"/>
        <v>1179</v>
      </c>
      <c r="IL187" s="163" t="str">
        <f t="shared" si="4189"/>
        <v>1</v>
      </c>
      <c r="IM187" s="164" t="str">
        <f t="shared" si="252"/>
        <v/>
      </c>
      <c r="IN187" s="165">
        <f t="shared" si="253"/>
        <v>0</v>
      </c>
      <c r="IO187" s="166"/>
      <c r="IP187" s="166"/>
      <c r="IQ187" s="166"/>
      <c r="IR187" s="168"/>
      <c r="IS187" s="168"/>
      <c r="IT187" s="170" t="str">
        <f t="shared" si="254"/>
        <v>0</v>
      </c>
      <c r="IU187" s="170">
        <f t="shared" si="4190"/>
        <v>0</v>
      </c>
      <c r="IV187" s="168">
        <f t="shared" si="4191"/>
        <v>0</v>
      </c>
      <c r="IW187" s="168">
        <f t="shared" si="4192"/>
        <v>0</v>
      </c>
      <c r="IX187" s="168">
        <f t="shared" si="4193"/>
        <v>0</v>
      </c>
      <c r="IY187" s="168">
        <f t="shared" si="4194"/>
        <v>0</v>
      </c>
      <c r="IZ187" s="154">
        <f t="shared" ref="IZ187:JA187" si="4624">IZ186</f>
        <v>17</v>
      </c>
      <c r="JA187" s="173">
        <f t="shared" si="4624"/>
        <v>1180</v>
      </c>
      <c r="JB187" s="156" t="str">
        <f t="shared" si="4196"/>
        <v>1</v>
      </c>
      <c r="JC187" s="157" t="str">
        <f t="shared" si="262"/>
        <v/>
      </c>
      <c r="JD187" s="158">
        <f t="shared" si="263"/>
        <v>0</v>
      </c>
      <c r="JE187" s="159"/>
      <c r="JF187" s="159"/>
      <c r="JG187" s="159"/>
      <c r="JH187" s="160"/>
      <c r="JI187" s="160"/>
      <c r="JJ187" s="171" t="str">
        <f t="shared" si="264"/>
        <v>0</v>
      </c>
      <c r="JK187" s="171">
        <f t="shared" si="4197"/>
        <v>0</v>
      </c>
      <c r="JL187" s="160">
        <f t="shared" si="4198"/>
        <v>0</v>
      </c>
      <c r="JM187" s="160">
        <f t="shared" si="4199"/>
        <v>0</v>
      </c>
      <c r="JN187" s="160">
        <f t="shared" si="4200"/>
        <v>0</v>
      </c>
      <c r="JO187" s="160">
        <f t="shared" si="4201"/>
        <v>0</v>
      </c>
      <c r="JP187" s="161">
        <f t="shared" ref="JP187:JQ187" si="4625">JP186</f>
        <v>18</v>
      </c>
      <c r="JQ187" s="175">
        <f t="shared" si="4625"/>
        <v>1181</v>
      </c>
      <c r="JR187" s="163" t="str">
        <f t="shared" si="4203"/>
        <v>1</v>
      </c>
      <c r="JS187" s="164" t="str">
        <f t="shared" si="272"/>
        <v/>
      </c>
      <c r="JT187" s="165">
        <f t="shared" si="273"/>
        <v>0</v>
      </c>
      <c r="JU187" s="166"/>
      <c r="JV187" s="166"/>
      <c r="JW187" s="166"/>
      <c r="JX187" s="168"/>
      <c r="JY187" s="168"/>
      <c r="JZ187" s="170" t="str">
        <f t="shared" si="274"/>
        <v>0</v>
      </c>
      <c r="KA187" s="170">
        <f t="shared" si="4204"/>
        <v>0</v>
      </c>
      <c r="KB187" s="168">
        <f t="shared" si="4205"/>
        <v>0</v>
      </c>
      <c r="KC187" s="168">
        <f t="shared" si="4206"/>
        <v>0</v>
      </c>
      <c r="KD187" s="168">
        <f t="shared" si="4207"/>
        <v>0</v>
      </c>
      <c r="KE187" s="168">
        <f t="shared" si="4208"/>
        <v>0</v>
      </c>
      <c r="KF187" s="154">
        <f t="shared" ref="KF187:KG187" si="4626">KF186</f>
        <v>19</v>
      </c>
      <c r="KG187" s="173">
        <f t="shared" si="4626"/>
        <v>1182</v>
      </c>
      <c r="KH187" s="156" t="str">
        <f t="shared" si="4210"/>
        <v>1</v>
      </c>
      <c r="KI187" s="157" t="str">
        <f t="shared" si="282"/>
        <v/>
      </c>
      <c r="KJ187" s="158">
        <f t="shared" si="283"/>
        <v>0</v>
      </c>
      <c r="KK187" s="159"/>
      <c r="KL187" s="159"/>
      <c r="KM187" s="159"/>
      <c r="KN187" s="160"/>
      <c r="KO187" s="160"/>
      <c r="KP187" s="171" t="str">
        <f t="shared" si="284"/>
        <v>0</v>
      </c>
      <c r="KQ187" s="171">
        <f t="shared" si="4211"/>
        <v>0</v>
      </c>
      <c r="KR187" s="160">
        <f t="shared" si="4212"/>
        <v>0</v>
      </c>
      <c r="KS187" s="160">
        <f t="shared" si="4213"/>
        <v>0</v>
      </c>
      <c r="KT187" s="160">
        <f t="shared" si="4214"/>
        <v>0</v>
      </c>
      <c r="KU187" s="160">
        <f t="shared" si="4215"/>
        <v>0</v>
      </c>
      <c r="KV187" s="161">
        <f t="shared" ref="KV187:KW187" si="4627">KV186</f>
        <v>20</v>
      </c>
      <c r="KW187" s="175">
        <f t="shared" si="4627"/>
        <v>1183</v>
      </c>
      <c r="KX187" s="163" t="str">
        <f t="shared" si="4217"/>
        <v>1</v>
      </c>
      <c r="KY187" s="164" t="str">
        <f t="shared" si="292"/>
        <v/>
      </c>
      <c r="KZ187" s="165">
        <f t="shared" si="293"/>
        <v>0</v>
      </c>
      <c r="LA187" s="166"/>
      <c r="LB187" s="166"/>
      <c r="LC187" s="166"/>
      <c r="LD187" s="168"/>
      <c r="LE187" s="168"/>
      <c r="LF187" s="170" t="str">
        <f t="shared" si="294"/>
        <v>0</v>
      </c>
      <c r="LG187" s="170">
        <f t="shared" si="4218"/>
        <v>0</v>
      </c>
      <c r="LH187" s="168">
        <f t="shared" si="4219"/>
        <v>0</v>
      </c>
      <c r="LI187" s="168">
        <f t="shared" si="4220"/>
        <v>0</v>
      </c>
      <c r="LJ187" s="168">
        <f t="shared" si="4221"/>
        <v>0</v>
      </c>
      <c r="LK187" s="168">
        <f t="shared" si="4222"/>
        <v>0</v>
      </c>
      <c r="LL187" s="172"/>
      <c r="LM187" s="172"/>
      <c r="LN187" s="168" t="str">
        <f t="shared" si="4223"/>
        <v>#REF!</v>
      </c>
      <c r="LO187" s="168" t="str">
        <f t="shared" si="4224"/>
        <v>#REF!</v>
      </c>
      <c r="LP187" s="168" t="str">
        <f t="shared" si="4225"/>
        <v>#REF!</v>
      </c>
      <c r="LQ187" s="168" t="str">
        <f t="shared" si="4226"/>
        <v>#REF!</v>
      </c>
    </row>
    <row r="188" ht="15.75" customHeight="1">
      <c r="A188" s="151">
        <v>46288.0</v>
      </c>
      <c r="B188" s="152" t="s">
        <v>27</v>
      </c>
      <c r="C188" s="153">
        <f t="shared" si="99"/>
        <v>0</v>
      </c>
      <c r="D188" s="154">
        <f t="shared" ref="D188:E188" si="4628">D187</f>
        <v>1</v>
      </c>
      <c r="E188" s="173">
        <f t="shared" si="4628"/>
        <v>1164</v>
      </c>
      <c r="F188" s="156" t="str">
        <f t="shared" si="4328"/>
        <v>1</v>
      </c>
      <c r="G188" s="157">
        <f t="shared" si="102"/>
        <v>1</v>
      </c>
      <c r="H188" s="158">
        <f t="shared" si="103"/>
        <v>0</v>
      </c>
      <c r="I188" s="159"/>
      <c r="J188" s="159"/>
      <c r="K188" s="159"/>
      <c r="L188" s="78"/>
      <c r="M188" s="79"/>
      <c r="N188" s="77" t="str">
        <f t="shared" si="104"/>
        <v>0</v>
      </c>
      <c r="O188" s="81">
        <f t="shared" si="4085"/>
        <v>0</v>
      </c>
      <c r="P188" s="160">
        <f t="shared" si="4086"/>
        <v>0</v>
      </c>
      <c r="Q188" s="160">
        <f t="shared" si="4087"/>
        <v>0</v>
      </c>
      <c r="R188" s="160">
        <f t="shared" si="4088"/>
        <v>0</v>
      </c>
      <c r="S188" s="160">
        <f t="shared" si="4089"/>
        <v>0</v>
      </c>
      <c r="T188" s="161">
        <f t="shared" ref="T188:U188" si="4629">T187</f>
        <v>2</v>
      </c>
      <c r="U188" s="175">
        <f t="shared" si="4629"/>
        <v>1165</v>
      </c>
      <c r="V188" s="163" t="str">
        <f t="shared" si="4091"/>
        <v>1</v>
      </c>
      <c r="W188" s="164">
        <f t="shared" si="112"/>
        <v>1</v>
      </c>
      <c r="X188" s="165">
        <f t="shared" si="113"/>
        <v>0</v>
      </c>
      <c r="Y188" s="166"/>
      <c r="Z188" s="166"/>
      <c r="AA188" s="166"/>
      <c r="AB188" s="84"/>
      <c r="AC188" s="85"/>
      <c r="AD188" s="83" t="str">
        <f t="shared" si="114"/>
        <v>0</v>
      </c>
      <c r="AE188" s="167">
        <f t="shared" si="4092"/>
        <v>0</v>
      </c>
      <c r="AF188" s="168">
        <f t="shared" si="4093"/>
        <v>0</v>
      </c>
      <c r="AG188" s="168">
        <f t="shared" si="4094"/>
        <v>0</v>
      </c>
      <c r="AH188" s="168">
        <f t="shared" si="4095"/>
        <v>0</v>
      </c>
      <c r="AI188" s="168">
        <f t="shared" si="4096"/>
        <v>0</v>
      </c>
      <c r="AJ188" s="154">
        <f t="shared" ref="AJ188:AK188" si="4630">AJ187</f>
        <v>3</v>
      </c>
      <c r="AK188" s="173">
        <f t="shared" si="4630"/>
        <v>1166</v>
      </c>
      <c r="AL188" s="156" t="str">
        <f t="shared" si="4098"/>
        <v>1</v>
      </c>
      <c r="AM188" s="157">
        <f t="shared" si="122"/>
        <v>2</v>
      </c>
      <c r="AN188" s="158">
        <f t="shared" si="123"/>
        <v>0</v>
      </c>
      <c r="AO188" s="159"/>
      <c r="AP188" s="159"/>
      <c r="AQ188" s="159"/>
      <c r="AR188" s="78"/>
      <c r="AS188" s="79"/>
      <c r="AT188" s="77" t="str">
        <f t="shared" si="124"/>
        <v>0</v>
      </c>
      <c r="AU188" s="81">
        <f t="shared" si="4099"/>
        <v>0</v>
      </c>
      <c r="AV188" s="160">
        <f t="shared" si="4100"/>
        <v>0</v>
      </c>
      <c r="AW188" s="160">
        <f t="shared" si="4101"/>
        <v>0</v>
      </c>
      <c r="AX188" s="160">
        <f t="shared" si="4102"/>
        <v>0</v>
      </c>
      <c r="AY188" s="160">
        <f t="shared" si="4103"/>
        <v>0</v>
      </c>
      <c r="AZ188" s="161">
        <f t="shared" ref="AZ188:BA188" si="4631">AZ187</f>
        <v>4</v>
      </c>
      <c r="BA188" s="175">
        <f t="shared" si="4631"/>
        <v>1167</v>
      </c>
      <c r="BB188" s="163" t="str">
        <f t="shared" si="4105"/>
        <v>1</v>
      </c>
      <c r="BC188" s="164">
        <f t="shared" si="132"/>
        <v>4</v>
      </c>
      <c r="BD188" s="165">
        <f t="shared" si="133"/>
        <v>0</v>
      </c>
      <c r="BE188" s="166"/>
      <c r="BF188" s="166"/>
      <c r="BG188" s="166"/>
      <c r="BH188" s="84"/>
      <c r="BI188" s="85"/>
      <c r="BJ188" s="83" t="str">
        <f t="shared" si="134"/>
        <v>0</v>
      </c>
      <c r="BK188" s="167">
        <f t="shared" si="4106"/>
        <v>0</v>
      </c>
      <c r="BL188" s="168">
        <f t="shared" si="4107"/>
        <v>0</v>
      </c>
      <c r="BM188" s="168">
        <f t="shared" si="4108"/>
        <v>0</v>
      </c>
      <c r="BN188" s="168">
        <f t="shared" si="4109"/>
        <v>0</v>
      </c>
      <c r="BO188" s="168">
        <f t="shared" si="4110"/>
        <v>0</v>
      </c>
      <c r="BP188" s="154">
        <f t="shared" ref="BP188:BQ188" si="4632">BP187</f>
        <v>5</v>
      </c>
      <c r="BQ188" s="173">
        <f t="shared" si="4632"/>
        <v>1168</v>
      </c>
      <c r="BR188" s="156" t="str">
        <f t="shared" si="4112"/>
        <v>1</v>
      </c>
      <c r="BS188" s="157">
        <f t="shared" si="142"/>
        <v>4</v>
      </c>
      <c r="BT188" s="158">
        <f t="shared" si="143"/>
        <v>0</v>
      </c>
      <c r="BU188" s="159"/>
      <c r="BV188" s="159"/>
      <c r="BW188" s="159"/>
      <c r="BX188" s="78"/>
      <c r="BY188" s="79"/>
      <c r="BZ188" s="77" t="str">
        <f t="shared" si="144"/>
        <v>0</v>
      </c>
      <c r="CA188" s="81">
        <f t="shared" si="4113"/>
        <v>0</v>
      </c>
      <c r="CB188" s="160">
        <f t="shared" si="4114"/>
        <v>0</v>
      </c>
      <c r="CC188" s="160">
        <f t="shared" si="4115"/>
        <v>0</v>
      </c>
      <c r="CD188" s="160">
        <f t="shared" si="4116"/>
        <v>0</v>
      </c>
      <c r="CE188" s="160">
        <f t="shared" si="4117"/>
        <v>0</v>
      </c>
      <c r="CF188" s="161">
        <f t="shared" ref="CF188:CG188" si="4633">CF187</f>
        <v>6</v>
      </c>
      <c r="CG188" s="175">
        <f t="shared" si="4633"/>
        <v>1169</v>
      </c>
      <c r="CH188" s="163" t="str">
        <f t="shared" si="4119"/>
        <v>1</v>
      </c>
      <c r="CI188" s="164">
        <f t="shared" si="152"/>
        <v>2</v>
      </c>
      <c r="CJ188" s="165">
        <f t="shared" si="153"/>
        <v>0</v>
      </c>
      <c r="CK188" s="166"/>
      <c r="CL188" s="166"/>
      <c r="CM188" s="166"/>
      <c r="CN188" s="84"/>
      <c r="CO188" s="85"/>
      <c r="CP188" s="83" t="str">
        <f t="shared" si="154"/>
        <v>0</v>
      </c>
      <c r="CQ188" s="167">
        <f t="shared" si="4120"/>
        <v>0</v>
      </c>
      <c r="CR188" s="168">
        <f t="shared" si="4121"/>
        <v>0</v>
      </c>
      <c r="CS188" s="168">
        <f t="shared" si="4122"/>
        <v>0</v>
      </c>
      <c r="CT188" s="168">
        <f t="shared" si="4123"/>
        <v>0</v>
      </c>
      <c r="CU188" s="168">
        <f t="shared" si="4124"/>
        <v>0</v>
      </c>
      <c r="CV188" s="154">
        <f t="shared" ref="CV188:CW188" si="4634">CV187</f>
        <v>7</v>
      </c>
      <c r="CW188" s="173">
        <f t="shared" si="4634"/>
        <v>1170</v>
      </c>
      <c r="CX188" s="156" t="str">
        <f t="shared" si="4126"/>
        <v>1</v>
      </c>
      <c r="CY188" s="157">
        <f t="shared" si="162"/>
        <v>2</v>
      </c>
      <c r="CZ188" s="158">
        <f t="shared" si="163"/>
        <v>0</v>
      </c>
      <c r="DA188" s="159"/>
      <c r="DB188" s="159"/>
      <c r="DC188" s="159"/>
      <c r="DD188" s="78"/>
      <c r="DE188" s="79"/>
      <c r="DF188" s="77" t="str">
        <f t="shared" si="164"/>
        <v>0</v>
      </c>
      <c r="DG188" s="81">
        <f t="shared" si="4127"/>
        <v>0</v>
      </c>
      <c r="DH188" s="160">
        <f t="shared" si="4128"/>
        <v>0</v>
      </c>
      <c r="DI188" s="160">
        <f t="shared" si="4129"/>
        <v>0</v>
      </c>
      <c r="DJ188" s="160">
        <f t="shared" si="4130"/>
        <v>0</v>
      </c>
      <c r="DK188" s="160">
        <f t="shared" si="4131"/>
        <v>0</v>
      </c>
      <c r="DL188" s="161">
        <f t="shared" ref="DL188:DM188" si="4635">DL187</f>
        <v>8</v>
      </c>
      <c r="DM188" s="175">
        <f t="shared" si="4635"/>
        <v>1171</v>
      </c>
      <c r="DN188" s="163" t="str">
        <f t="shared" si="4133"/>
        <v>1</v>
      </c>
      <c r="DO188" s="164">
        <f t="shared" si="172"/>
        <v>2</v>
      </c>
      <c r="DP188" s="165">
        <f t="shared" si="173"/>
        <v>0</v>
      </c>
      <c r="DQ188" s="166"/>
      <c r="DR188" s="166"/>
      <c r="DS188" s="166"/>
      <c r="DT188" s="84"/>
      <c r="DU188" s="85"/>
      <c r="DV188" s="83" t="str">
        <f t="shared" si="174"/>
        <v>0</v>
      </c>
      <c r="DW188" s="167">
        <f t="shared" si="4134"/>
        <v>0</v>
      </c>
      <c r="DX188" s="168">
        <f t="shared" si="4135"/>
        <v>0</v>
      </c>
      <c r="DY188" s="168">
        <f t="shared" si="4136"/>
        <v>0</v>
      </c>
      <c r="DZ188" s="168">
        <f t="shared" si="4137"/>
        <v>0</v>
      </c>
      <c r="EA188" s="168">
        <f t="shared" si="4138"/>
        <v>0</v>
      </c>
      <c r="EB188" s="154">
        <f t="shared" ref="EB188:EC188" si="4636">EB187</f>
        <v>9</v>
      </c>
      <c r="EC188" s="173">
        <f t="shared" si="4636"/>
        <v>1172</v>
      </c>
      <c r="ED188" s="156" t="str">
        <f t="shared" si="4140"/>
        <v>1</v>
      </c>
      <c r="EE188" s="157">
        <f t="shared" si="182"/>
        <v>5</v>
      </c>
      <c r="EF188" s="169">
        <f t="shared" si="183"/>
        <v>0</v>
      </c>
      <c r="EG188" s="159"/>
      <c r="EH188" s="159"/>
      <c r="EI188" s="159"/>
      <c r="EJ188" s="78"/>
      <c r="EK188" s="79"/>
      <c r="EL188" s="77" t="str">
        <f t="shared" si="184"/>
        <v>0</v>
      </c>
      <c r="EM188" s="81">
        <f t="shared" si="4141"/>
        <v>0</v>
      </c>
      <c r="EN188" s="160">
        <f t="shared" si="4142"/>
        <v>0</v>
      </c>
      <c r="EO188" s="160">
        <f t="shared" si="4143"/>
        <v>0</v>
      </c>
      <c r="EP188" s="160">
        <f t="shared" si="4144"/>
        <v>0</v>
      </c>
      <c r="EQ188" s="160">
        <f t="shared" si="4145"/>
        <v>0</v>
      </c>
      <c r="ER188" s="161">
        <f t="shared" ref="ER188:ES188" si="4637">ER187</f>
        <v>10</v>
      </c>
      <c r="ES188" s="175">
        <f t="shared" si="4637"/>
        <v>1173</v>
      </c>
      <c r="ET188" s="163" t="str">
        <f t="shared" si="4147"/>
        <v>1</v>
      </c>
      <c r="EU188" s="164">
        <f t="shared" si="192"/>
        <v>19</v>
      </c>
      <c r="EV188" s="165">
        <f t="shared" si="193"/>
        <v>0</v>
      </c>
      <c r="EW188" s="166"/>
      <c r="EX188" s="166"/>
      <c r="EY188" s="166"/>
      <c r="EZ188" s="84"/>
      <c r="FA188" s="85"/>
      <c r="FB188" s="83" t="str">
        <f t="shared" si="194"/>
        <v>0</v>
      </c>
      <c r="FC188" s="167">
        <f t="shared" si="4148"/>
        <v>0</v>
      </c>
      <c r="FD188" s="168">
        <f t="shared" si="4149"/>
        <v>0</v>
      </c>
      <c r="FE188" s="168">
        <f t="shared" si="4150"/>
        <v>0</v>
      </c>
      <c r="FF188" s="168">
        <f t="shared" si="4151"/>
        <v>0</v>
      </c>
      <c r="FG188" s="168">
        <f t="shared" si="4152"/>
        <v>0</v>
      </c>
      <c r="FH188" s="154">
        <f t="shared" ref="FH188:FI188" si="4638">FH187</f>
        <v>11</v>
      </c>
      <c r="FI188" s="173">
        <f t="shared" si="4638"/>
        <v>1174</v>
      </c>
      <c r="FJ188" s="156" t="str">
        <f t="shared" si="4154"/>
        <v>1</v>
      </c>
      <c r="FK188" s="157">
        <f t="shared" si="202"/>
        <v>4</v>
      </c>
      <c r="FL188" s="158">
        <f t="shared" si="203"/>
        <v>0</v>
      </c>
      <c r="FM188" s="159"/>
      <c r="FN188" s="159"/>
      <c r="FO188" s="159"/>
      <c r="FP188" s="78"/>
      <c r="FQ188" s="79"/>
      <c r="FR188" s="77" t="str">
        <f t="shared" si="204"/>
        <v>0</v>
      </c>
      <c r="FS188" s="81">
        <f t="shared" si="4155"/>
        <v>0</v>
      </c>
      <c r="FT188" s="160">
        <f t="shared" si="4156"/>
        <v>0</v>
      </c>
      <c r="FU188" s="160">
        <f t="shared" si="4157"/>
        <v>0</v>
      </c>
      <c r="FV188" s="160">
        <f t="shared" si="4158"/>
        <v>0</v>
      </c>
      <c r="FW188" s="160">
        <f t="shared" si="4159"/>
        <v>0</v>
      </c>
      <c r="FX188" s="161">
        <f t="shared" ref="FX188:FY188" si="4639">FX187</f>
        <v>12</v>
      </c>
      <c r="FY188" s="175">
        <f t="shared" si="4639"/>
        <v>1175</v>
      </c>
      <c r="FZ188" s="163" t="str">
        <f t="shared" si="4161"/>
        <v>1</v>
      </c>
      <c r="GA188" s="164">
        <f t="shared" si="212"/>
        <v>2</v>
      </c>
      <c r="GB188" s="165">
        <f t="shared" si="213"/>
        <v>0</v>
      </c>
      <c r="GC188" s="166"/>
      <c r="GD188" s="166"/>
      <c r="GE188" s="166"/>
      <c r="GF188" s="84"/>
      <c r="GG188" s="85"/>
      <c r="GH188" s="83" t="str">
        <f t="shared" si="214"/>
        <v>0</v>
      </c>
      <c r="GI188" s="167">
        <f t="shared" si="4162"/>
        <v>0</v>
      </c>
      <c r="GJ188" s="168">
        <f t="shared" si="4163"/>
        <v>0</v>
      </c>
      <c r="GK188" s="168">
        <f t="shared" si="4164"/>
        <v>0</v>
      </c>
      <c r="GL188" s="168">
        <f t="shared" si="4165"/>
        <v>0</v>
      </c>
      <c r="GM188" s="168">
        <f t="shared" si="4166"/>
        <v>0</v>
      </c>
      <c r="GN188" s="154">
        <f t="shared" ref="GN188:GO188" si="4640">GN187</f>
        <v>13</v>
      </c>
      <c r="GO188" s="173">
        <f t="shared" si="4640"/>
        <v>1176</v>
      </c>
      <c r="GP188" s="156" t="str">
        <f t="shared" si="4168"/>
        <v>1</v>
      </c>
      <c r="GQ188" s="157">
        <f t="shared" si="222"/>
        <v>3</v>
      </c>
      <c r="GR188" s="158">
        <f t="shared" si="223"/>
        <v>0</v>
      </c>
      <c r="GS188" s="159"/>
      <c r="GT188" s="159"/>
      <c r="GU188" s="159"/>
      <c r="GV188" s="78"/>
      <c r="GW188" s="79"/>
      <c r="GX188" s="77" t="str">
        <f t="shared" si="224"/>
        <v>0</v>
      </c>
      <c r="GY188" s="81">
        <f t="shared" si="4169"/>
        <v>0</v>
      </c>
      <c r="GZ188" s="160">
        <f t="shared" si="4170"/>
        <v>0</v>
      </c>
      <c r="HA188" s="160">
        <f t="shared" si="4171"/>
        <v>0</v>
      </c>
      <c r="HB188" s="160">
        <f t="shared" si="4172"/>
        <v>0</v>
      </c>
      <c r="HC188" s="160">
        <f t="shared" si="4173"/>
        <v>0</v>
      </c>
      <c r="HD188" s="161">
        <f t="shared" ref="HD188:HE188" si="4641">HD187</f>
        <v>14</v>
      </c>
      <c r="HE188" s="175">
        <f t="shared" si="4641"/>
        <v>1177</v>
      </c>
      <c r="HF188" s="163" t="str">
        <f t="shared" si="4175"/>
        <v>1</v>
      </c>
      <c r="HG188" s="164">
        <f t="shared" si="232"/>
        <v>5</v>
      </c>
      <c r="HH188" s="165">
        <f t="shared" si="233"/>
        <v>0</v>
      </c>
      <c r="HI188" s="166"/>
      <c r="HJ188" s="166"/>
      <c r="HK188" s="166"/>
      <c r="HL188" s="84"/>
      <c r="HM188" s="85"/>
      <c r="HN188" s="83" t="str">
        <f t="shared" si="234"/>
        <v>0</v>
      </c>
      <c r="HO188" s="167">
        <f t="shared" si="4176"/>
        <v>0</v>
      </c>
      <c r="HP188" s="168">
        <f t="shared" si="4177"/>
        <v>0</v>
      </c>
      <c r="HQ188" s="168">
        <f t="shared" si="4178"/>
        <v>0</v>
      </c>
      <c r="HR188" s="168">
        <f t="shared" si="4179"/>
        <v>0</v>
      </c>
      <c r="HS188" s="168">
        <f t="shared" si="4180"/>
        <v>0</v>
      </c>
      <c r="HT188" s="154">
        <f t="shared" ref="HT188:HU188" si="4642">HT187</f>
        <v>15</v>
      </c>
      <c r="HU188" s="173">
        <f t="shared" si="4642"/>
        <v>1178</v>
      </c>
      <c r="HV188" s="156" t="str">
        <f t="shared" si="4182"/>
        <v>1</v>
      </c>
      <c r="HW188" s="157" t="str">
        <f t="shared" si="242"/>
        <v/>
      </c>
      <c r="HX188" s="169">
        <f t="shared" si="243"/>
        <v>0</v>
      </c>
      <c r="HY188" s="159"/>
      <c r="HZ188" s="159"/>
      <c r="IA188" s="159"/>
      <c r="IB188" s="160"/>
      <c r="IC188" s="160"/>
      <c r="ID188" s="160" t="str">
        <f t="shared" si="244"/>
        <v>0</v>
      </c>
      <c r="IE188" s="160">
        <f t="shared" si="4183"/>
        <v>0</v>
      </c>
      <c r="IF188" s="160">
        <f t="shared" si="4184"/>
        <v>0</v>
      </c>
      <c r="IG188" s="160">
        <f t="shared" si="4185"/>
        <v>0</v>
      </c>
      <c r="IH188" s="160">
        <f t="shared" si="4186"/>
        <v>0</v>
      </c>
      <c r="II188" s="160">
        <f t="shared" si="4187"/>
        <v>0</v>
      </c>
      <c r="IJ188" s="161">
        <f t="shared" ref="IJ188:IK188" si="4643">IJ187</f>
        <v>16</v>
      </c>
      <c r="IK188" s="175">
        <f t="shared" si="4643"/>
        <v>1179</v>
      </c>
      <c r="IL188" s="163" t="str">
        <f t="shared" si="4189"/>
        <v>1</v>
      </c>
      <c r="IM188" s="164" t="str">
        <f t="shared" si="252"/>
        <v/>
      </c>
      <c r="IN188" s="165">
        <f t="shared" si="253"/>
        <v>0</v>
      </c>
      <c r="IO188" s="166"/>
      <c r="IP188" s="166"/>
      <c r="IQ188" s="166"/>
      <c r="IR188" s="168"/>
      <c r="IS188" s="168"/>
      <c r="IT188" s="170" t="str">
        <f t="shared" si="254"/>
        <v>0</v>
      </c>
      <c r="IU188" s="170">
        <f t="shared" si="4190"/>
        <v>0</v>
      </c>
      <c r="IV188" s="168">
        <f t="shared" si="4191"/>
        <v>0</v>
      </c>
      <c r="IW188" s="168">
        <f t="shared" si="4192"/>
        <v>0</v>
      </c>
      <c r="IX188" s="168">
        <f t="shared" si="4193"/>
        <v>0</v>
      </c>
      <c r="IY188" s="168">
        <f t="shared" si="4194"/>
        <v>0</v>
      </c>
      <c r="IZ188" s="154">
        <f t="shared" ref="IZ188:JA188" si="4644">IZ187</f>
        <v>17</v>
      </c>
      <c r="JA188" s="173">
        <f t="shared" si="4644"/>
        <v>1180</v>
      </c>
      <c r="JB188" s="156" t="str">
        <f t="shared" si="4196"/>
        <v>1</v>
      </c>
      <c r="JC188" s="157" t="str">
        <f t="shared" si="262"/>
        <v/>
      </c>
      <c r="JD188" s="158">
        <f t="shared" si="263"/>
        <v>0</v>
      </c>
      <c r="JE188" s="159"/>
      <c r="JF188" s="159"/>
      <c r="JG188" s="159"/>
      <c r="JH188" s="160"/>
      <c r="JI188" s="160"/>
      <c r="JJ188" s="171" t="str">
        <f t="shared" si="264"/>
        <v>0</v>
      </c>
      <c r="JK188" s="171">
        <f t="shared" si="4197"/>
        <v>0</v>
      </c>
      <c r="JL188" s="160">
        <f t="shared" si="4198"/>
        <v>0</v>
      </c>
      <c r="JM188" s="160">
        <f t="shared" si="4199"/>
        <v>0</v>
      </c>
      <c r="JN188" s="160">
        <f t="shared" si="4200"/>
        <v>0</v>
      </c>
      <c r="JO188" s="160">
        <f t="shared" si="4201"/>
        <v>0</v>
      </c>
      <c r="JP188" s="161">
        <f t="shared" ref="JP188:JQ188" si="4645">JP187</f>
        <v>18</v>
      </c>
      <c r="JQ188" s="175">
        <f t="shared" si="4645"/>
        <v>1181</v>
      </c>
      <c r="JR188" s="163" t="str">
        <f t="shared" si="4203"/>
        <v>1</v>
      </c>
      <c r="JS188" s="164" t="str">
        <f t="shared" si="272"/>
        <v/>
      </c>
      <c r="JT188" s="165">
        <f t="shared" si="273"/>
        <v>0</v>
      </c>
      <c r="JU188" s="166"/>
      <c r="JV188" s="166"/>
      <c r="JW188" s="166"/>
      <c r="JX188" s="168"/>
      <c r="JY188" s="168"/>
      <c r="JZ188" s="170" t="str">
        <f t="shared" si="274"/>
        <v>0</v>
      </c>
      <c r="KA188" s="170">
        <f t="shared" si="4204"/>
        <v>0</v>
      </c>
      <c r="KB188" s="168">
        <f t="shared" si="4205"/>
        <v>0</v>
      </c>
      <c r="KC188" s="168">
        <f t="shared" si="4206"/>
        <v>0</v>
      </c>
      <c r="KD188" s="168">
        <f t="shared" si="4207"/>
        <v>0</v>
      </c>
      <c r="KE188" s="168">
        <f t="shared" si="4208"/>
        <v>0</v>
      </c>
      <c r="KF188" s="154">
        <f t="shared" ref="KF188:KG188" si="4646">KF187</f>
        <v>19</v>
      </c>
      <c r="KG188" s="173">
        <f t="shared" si="4646"/>
        <v>1182</v>
      </c>
      <c r="KH188" s="156" t="str">
        <f t="shared" si="4210"/>
        <v>1</v>
      </c>
      <c r="KI188" s="157" t="str">
        <f t="shared" si="282"/>
        <v/>
      </c>
      <c r="KJ188" s="158">
        <f t="shared" si="283"/>
        <v>0</v>
      </c>
      <c r="KK188" s="159"/>
      <c r="KL188" s="159"/>
      <c r="KM188" s="159"/>
      <c r="KN188" s="160"/>
      <c r="KO188" s="160"/>
      <c r="KP188" s="171" t="str">
        <f t="shared" si="284"/>
        <v>0</v>
      </c>
      <c r="KQ188" s="171">
        <f t="shared" si="4211"/>
        <v>0</v>
      </c>
      <c r="KR188" s="160">
        <f t="shared" si="4212"/>
        <v>0</v>
      </c>
      <c r="KS188" s="160">
        <f t="shared" si="4213"/>
        <v>0</v>
      </c>
      <c r="KT188" s="160">
        <f t="shared" si="4214"/>
        <v>0</v>
      </c>
      <c r="KU188" s="160">
        <f t="shared" si="4215"/>
        <v>0</v>
      </c>
      <c r="KV188" s="161">
        <f t="shared" ref="KV188:KW188" si="4647">KV187</f>
        <v>20</v>
      </c>
      <c r="KW188" s="175">
        <f t="shared" si="4647"/>
        <v>1183</v>
      </c>
      <c r="KX188" s="163" t="str">
        <f t="shared" si="4217"/>
        <v>1</v>
      </c>
      <c r="KY188" s="164" t="str">
        <f t="shared" si="292"/>
        <v/>
      </c>
      <c r="KZ188" s="165">
        <f t="shared" si="293"/>
        <v>0</v>
      </c>
      <c r="LA188" s="166"/>
      <c r="LB188" s="166"/>
      <c r="LC188" s="166"/>
      <c r="LD188" s="168"/>
      <c r="LE188" s="168"/>
      <c r="LF188" s="170" t="str">
        <f t="shared" si="294"/>
        <v>0</v>
      </c>
      <c r="LG188" s="170">
        <f t="shared" si="4218"/>
        <v>0</v>
      </c>
      <c r="LH188" s="168">
        <f t="shared" si="4219"/>
        <v>0</v>
      </c>
      <c r="LI188" s="168">
        <f t="shared" si="4220"/>
        <v>0</v>
      </c>
      <c r="LJ188" s="168">
        <f t="shared" si="4221"/>
        <v>0</v>
      </c>
      <c r="LK188" s="168">
        <f t="shared" si="4222"/>
        <v>0</v>
      </c>
      <c r="LL188" s="172"/>
      <c r="LM188" s="172"/>
      <c r="LN188" s="168" t="str">
        <f t="shared" si="4223"/>
        <v>#REF!</v>
      </c>
      <c r="LO188" s="168" t="str">
        <f t="shared" si="4224"/>
        <v>#REF!</v>
      </c>
      <c r="LP188" s="168" t="str">
        <f t="shared" si="4225"/>
        <v>#REF!</v>
      </c>
      <c r="LQ188" s="168" t="str">
        <f t="shared" si="4226"/>
        <v>#REF!</v>
      </c>
    </row>
    <row r="189" ht="15.75" customHeight="1">
      <c r="A189" s="151">
        <v>46289.0</v>
      </c>
      <c r="B189" s="152" t="s">
        <v>28</v>
      </c>
      <c r="C189" s="153">
        <f t="shared" si="99"/>
        <v>0</v>
      </c>
      <c r="D189" s="154">
        <f t="shared" ref="D189:E189" si="4648">D188</f>
        <v>1</v>
      </c>
      <c r="E189" s="173">
        <f t="shared" si="4648"/>
        <v>1164</v>
      </c>
      <c r="F189" s="156" t="str">
        <f t="shared" ref="F189:F196" si="4669">IFERROR(IF(S189&gt;=10,"6",IF(S189&gt;=8,"5",IF(S189&gt;=6,"4",IF(S189&gt;=4,"3",IF(S189&gt;=2,"2",IF(S189&gt;=-1,"1",IF(S189&gt;=-2,"-1",IF(S189&gt;=-3,"-2","-3")))))))), F197)</f>
        <v>1</v>
      </c>
      <c r="G189" s="157">
        <f t="shared" si="102"/>
        <v>1</v>
      </c>
      <c r="H189" s="158">
        <f t="shared" si="103"/>
        <v>0</v>
      </c>
      <c r="I189" s="159"/>
      <c r="J189" s="159"/>
      <c r="K189" s="159"/>
      <c r="L189" s="78"/>
      <c r="M189" s="79"/>
      <c r="N189" s="77" t="str">
        <f t="shared" si="104"/>
        <v>0</v>
      </c>
      <c r="O189" s="81">
        <f t="shared" si="4085"/>
        <v>0</v>
      </c>
      <c r="P189" s="160">
        <f t="shared" si="4086"/>
        <v>0</v>
      </c>
      <c r="Q189" s="160">
        <f t="shared" si="4087"/>
        <v>0</v>
      </c>
      <c r="R189" s="160">
        <f t="shared" si="4088"/>
        <v>0</v>
      </c>
      <c r="S189" s="160">
        <f t="shared" si="4089"/>
        <v>0</v>
      </c>
      <c r="T189" s="161">
        <f t="shared" ref="T189:U189" si="4649">T188</f>
        <v>2</v>
      </c>
      <c r="U189" s="175">
        <f t="shared" si="4649"/>
        <v>1165</v>
      </c>
      <c r="V189" s="163" t="str">
        <f t="shared" ref="V189:V196" si="4671">IFERROR(IF(AI189&gt;=10,"6",IF(AI189&gt;=8,"5",IF(AI189&gt;=6,"4",IF(AI189&gt;=4,"3",IF(AI189&gt;=2,"2",IF(AI189&gt;=-1,"1",IF(AI189&gt;=-2,"-1",IF(AI189&gt;=-3,"-2","-3")))))))), V197)</f>
        <v>1</v>
      </c>
      <c r="W189" s="164">
        <f t="shared" si="112"/>
        <v>1</v>
      </c>
      <c r="X189" s="165">
        <f t="shared" si="113"/>
        <v>0</v>
      </c>
      <c r="Y189" s="166"/>
      <c r="Z189" s="166"/>
      <c r="AA189" s="166"/>
      <c r="AB189" s="84"/>
      <c r="AC189" s="85"/>
      <c r="AD189" s="83" t="str">
        <f t="shared" si="114"/>
        <v>0</v>
      </c>
      <c r="AE189" s="167">
        <f t="shared" si="4092"/>
        <v>0</v>
      </c>
      <c r="AF189" s="168">
        <f t="shared" si="4093"/>
        <v>0</v>
      </c>
      <c r="AG189" s="168">
        <f t="shared" si="4094"/>
        <v>0</v>
      </c>
      <c r="AH189" s="168">
        <f t="shared" si="4095"/>
        <v>0</v>
      </c>
      <c r="AI189" s="168">
        <f t="shared" si="4096"/>
        <v>0</v>
      </c>
      <c r="AJ189" s="154">
        <f t="shared" ref="AJ189:AK189" si="4650">AJ188</f>
        <v>3</v>
      </c>
      <c r="AK189" s="173">
        <f t="shared" si="4650"/>
        <v>1166</v>
      </c>
      <c r="AL189" s="156" t="str">
        <f t="shared" ref="AL189:AL196" si="4673">IFERROR(IF(AY189&gt;=10,"6",IF(AY189&gt;=8,"5",IF(AY189&gt;=6,"4",IF(AY189&gt;=4,"3",IF(AY189&gt;=2,"2",IF(AY189&gt;=-1,"1",IF(AY189&gt;=-2,"-1",IF(AY189&gt;=-3,"-2","-3")))))))), AL197)</f>
        <v>1</v>
      </c>
      <c r="AM189" s="157">
        <f t="shared" si="122"/>
        <v>2</v>
      </c>
      <c r="AN189" s="158">
        <f t="shared" si="123"/>
        <v>0</v>
      </c>
      <c r="AO189" s="159"/>
      <c r="AP189" s="159"/>
      <c r="AQ189" s="159"/>
      <c r="AR189" s="78"/>
      <c r="AS189" s="79"/>
      <c r="AT189" s="77" t="str">
        <f t="shared" si="124"/>
        <v>0</v>
      </c>
      <c r="AU189" s="81">
        <f t="shared" si="4099"/>
        <v>0</v>
      </c>
      <c r="AV189" s="160">
        <f t="shared" si="4100"/>
        <v>0</v>
      </c>
      <c r="AW189" s="160">
        <f t="shared" si="4101"/>
        <v>0</v>
      </c>
      <c r="AX189" s="160">
        <f t="shared" si="4102"/>
        <v>0</v>
      </c>
      <c r="AY189" s="160">
        <f t="shared" si="4103"/>
        <v>0</v>
      </c>
      <c r="AZ189" s="161">
        <f t="shared" ref="AZ189:BA189" si="4651">AZ188</f>
        <v>4</v>
      </c>
      <c r="BA189" s="175">
        <f t="shared" si="4651"/>
        <v>1167</v>
      </c>
      <c r="BB189" s="163" t="str">
        <f t="shared" ref="BB189:BB196" si="4675">IFERROR(IF(BO189&gt;=10,"6",IF(BO189&gt;=8,"5",IF(BO189&gt;=6,"4",IF(BO189&gt;=4,"3",IF(BO189&gt;=2,"2",IF(BO189&gt;=-1,"1",IF(BO189&gt;=-2,"-1",IF(BO189&gt;=-3,"-2","-3")))))))), BB197)</f>
        <v>1</v>
      </c>
      <c r="BC189" s="164">
        <f t="shared" si="132"/>
        <v>4</v>
      </c>
      <c r="BD189" s="165">
        <f t="shared" si="133"/>
        <v>0</v>
      </c>
      <c r="BE189" s="166"/>
      <c r="BF189" s="166"/>
      <c r="BG189" s="166"/>
      <c r="BH189" s="84"/>
      <c r="BI189" s="85"/>
      <c r="BJ189" s="83" t="str">
        <f t="shared" si="134"/>
        <v>0</v>
      </c>
      <c r="BK189" s="167">
        <f t="shared" si="4106"/>
        <v>0</v>
      </c>
      <c r="BL189" s="168">
        <f t="shared" si="4107"/>
        <v>0</v>
      </c>
      <c r="BM189" s="168">
        <f t="shared" si="4108"/>
        <v>0</v>
      </c>
      <c r="BN189" s="168">
        <f t="shared" si="4109"/>
        <v>0</v>
      </c>
      <c r="BO189" s="168">
        <f t="shared" si="4110"/>
        <v>0</v>
      </c>
      <c r="BP189" s="154">
        <f t="shared" ref="BP189:BQ189" si="4652">BP188</f>
        <v>5</v>
      </c>
      <c r="BQ189" s="173">
        <f t="shared" si="4652"/>
        <v>1168</v>
      </c>
      <c r="BR189" s="156" t="str">
        <f t="shared" ref="BR189:BR196" si="4677">IFERROR(IF(CE189&gt;=10,"6",IF(CE189&gt;=8,"5",IF(CE189&gt;=6,"4",IF(CE189&gt;=4,"3",IF(CE189&gt;=2,"2",IF(CE189&gt;=-1,"1",IF(CE189&gt;=-2,"-1",IF(CE189&gt;=-3,"-2","-3")))))))), BR197)</f>
        <v>1</v>
      </c>
      <c r="BS189" s="157">
        <f t="shared" si="142"/>
        <v>4</v>
      </c>
      <c r="BT189" s="158">
        <f t="shared" si="143"/>
        <v>0</v>
      </c>
      <c r="BU189" s="159"/>
      <c r="BV189" s="159"/>
      <c r="BW189" s="159"/>
      <c r="BX189" s="78"/>
      <c r="BY189" s="79"/>
      <c r="BZ189" s="77" t="str">
        <f t="shared" si="144"/>
        <v>0</v>
      </c>
      <c r="CA189" s="81">
        <f t="shared" si="4113"/>
        <v>0</v>
      </c>
      <c r="CB189" s="160">
        <f t="shared" si="4114"/>
        <v>0</v>
      </c>
      <c r="CC189" s="160">
        <f t="shared" si="4115"/>
        <v>0</v>
      </c>
      <c r="CD189" s="160">
        <f t="shared" si="4116"/>
        <v>0</v>
      </c>
      <c r="CE189" s="160">
        <f t="shared" si="4117"/>
        <v>0</v>
      </c>
      <c r="CF189" s="161">
        <f t="shared" ref="CF189:CG189" si="4653">CF188</f>
        <v>6</v>
      </c>
      <c r="CG189" s="175">
        <f t="shared" si="4653"/>
        <v>1169</v>
      </c>
      <c r="CH189" s="163" t="str">
        <f t="shared" ref="CH189:CH196" si="4679">IFERROR(IF(CU189&gt;=10,"6",IF(CU189&gt;=8,"5",IF(CU189&gt;=6,"4",IF(CU189&gt;=4,"3",IF(CU189&gt;=2,"2",IF(CU189&gt;=-1,"1",IF(CU189&gt;=-2,"-1",IF(CU189&gt;=-3,"-2","-3")))))))), CH197)</f>
        <v>1</v>
      </c>
      <c r="CI189" s="164">
        <f t="shared" si="152"/>
        <v>2</v>
      </c>
      <c r="CJ189" s="165">
        <f t="shared" si="153"/>
        <v>0</v>
      </c>
      <c r="CK189" s="166"/>
      <c r="CL189" s="166"/>
      <c r="CM189" s="166"/>
      <c r="CN189" s="84"/>
      <c r="CO189" s="85"/>
      <c r="CP189" s="83" t="str">
        <f t="shared" si="154"/>
        <v>0</v>
      </c>
      <c r="CQ189" s="167">
        <f t="shared" si="4120"/>
        <v>0</v>
      </c>
      <c r="CR189" s="168">
        <f t="shared" si="4121"/>
        <v>0</v>
      </c>
      <c r="CS189" s="168">
        <f t="shared" si="4122"/>
        <v>0</v>
      </c>
      <c r="CT189" s="168">
        <f t="shared" si="4123"/>
        <v>0</v>
      </c>
      <c r="CU189" s="168">
        <f t="shared" si="4124"/>
        <v>0</v>
      </c>
      <c r="CV189" s="154">
        <f t="shared" ref="CV189:CW189" si="4654">CV188</f>
        <v>7</v>
      </c>
      <c r="CW189" s="173">
        <f t="shared" si="4654"/>
        <v>1170</v>
      </c>
      <c r="CX189" s="156" t="str">
        <f t="shared" ref="CX189:CX196" si="4681">IFERROR(IF(DK189&gt;=10,"6",IF(DK189&gt;=8,"5",IF(DK189&gt;=6,"4",IF(DK189&gt;=4,"3",IF(DK189&gt;=2,"2",IF(DK189&gt;=-1,"1",IF(DK189&gt;=-2,"-1",IF(DK189&gt;=-3,"-2","-3")))))))), CX197)</f>
        <v>1</v>
      </c>
      <c r="CY189" s="157">
        <f t="shared" si="162"/>
        <v>2</v>
      </c>
      <c r="CZ189" s="158">
        <f t="shared" si="163"/>
        <v>0</v>
      </c>
      <c r="DA189" s="159"/>
      <c r="DB189" s="159"/>
      <c r="DC189" s="159"/>
      <c r="DD189" s="78"/>
      <c r="DE189" s="79"/>
      <c r="DF189" s="77" t="str">
        <f t="shared" si="164"/>
        <v>0</v>
      </c>
      <c r="DG189" s="81">
        <f t="shared" si="4127"/>
        <v>0</v>
      </c>
      <c r="DH189" s="160">
        <f t="shared" si="4128"/>
        <v>0</v>
      </c>
      <c r="DI189" s="160">
        <f t="shared" si="4129"/>
        <v>0</v>
      </c>
      <c r="DJ189" s="160">
        <f t="shared" si="4130"/>
        <v>0</v>
      </c>
      <c r="DK189" s="160">
        <f t="shared" si="4131"/>
        <v>0</v>
      </c>
      <c r="DL189" s="161">
        <f t="shared" ref="DL189:DM189" si="4655">DL188</f>
        <v>8</v>
      </c>
      <c r="DM189" s="175">
        <f t="shared" si="4655"/>
        <v>1171</v>
      </c>
      <c r="DN189" s="163" t="str">
        <f t="shared" ref="DN189:DN196" si="4683">IFERROR(IF(EA189&gt;=10,"6",IF(EA189&gt;=8,"5",IF(EA189&gt;=6,"4",IF(EA189&gt;=4,"3",IF(EA189&gt;=2,"2",IF(EA189&gt;=-1,"1",IF(EA189&gt;=-2,"-1",IF(EA189&gt;=-3,"-2","-3")))))))), DN197)</f>
        <v>1</v>
      </c>
      <c r="DO189" s="164">
        <f t="shared" si="172"/>
        <v>2</v>
      </c>
      <c r="DP189" s="165">
        <f t="shared" si="173"/>
        <v>0</v>
      </c>
      <c r="DQ189" s="166"/>
      <c r="DR189" s="166"/>
      <c r="DS189" s="166"/>
      <c r="DT189" s="84"/>
      <c r="DU189" s="85"/>
      <c r="DV189" s="83" t="str">
        <f t="shared" si="174"/>
        <v>0</v>
      </c>
      <c r="DW189" s="167">
        <f t="shared" si="4134"/>
        <v>0</v>
      </c>
      <c r="DX189" s="168">
        <f t="shared" si="4135"/>
        <v>0</v>
      </c>
      <c r="DY189" s="168">
        <f t="shared" si="4136"/>
        <v>0</v>
      </c>
      <c r="DZ189" s="168">
        <f t="shared" si="4137"/>
        <v>0</v>
      </c>
      <c r="EA189" s="168">
        <f t="shared" si="4138"/>
        <v>0</v>
      </c>
      <c r="EB189" s="154">
        <f t="shared" ref="EB189:EC189" si="4656">EB188</f>
        <v>9</v>
      </c>
      <c r="EC189" s="173">
        <f t="shared" si="4656"/>
        <v>1172</v>
      </c>
      <c r="ED189" s="156" t="str">
        <f t="shared" ref="ED189:ED196" si="4685">IFERROR(IF(EQ189&gt;=10,"6",IF(EQ189&gt;=8,"5",IF(EQ189&gt;=6,"4",IF(EQ189&gt;=4,"3",IF(EQ189&gt;=2,"2",IF(EQ189&gt;=-1,"1",IF(EQ189&gt;=-2,"-1",IF(EQ189&gt;=-3,"-2","-3")))))))), ED197)</f>
        <v>1</v>
      </c>
      <c r="EE189" s="157">
        <f t="shared" si="182"/>
        <v>5</v>
      </c>
      <c r="EF189" s="169">
        <f t="shared" si="183"/>
        <v>0</v>
      </c>
      <c r="EG189" s="159"/>
      <c r="EH189" s="159"/>
      <c r="EI189" s="159"/>
      <c r="EJ189" s="78"/>
      <c r="EK189" s="79"/>
      <c r="EL189" s="77" t="str">
        <f t="shared" si="184"/>
        <v>0</v>
      </c>
      <c r="EM189" s="81">
        <f t="shared" si="4141"/>
        <v>0</v>
      </c>
      <c r="EN189" s="160">
        <f t="shared" si="4142"/>
        <v>0</v>
      </c>
      <c r="EO189" s="160">
        <f t="shared" si="4143"/>
        <v>0</v>
      </c>
      <c r="EP189" s="160">
        <f t="shared" si="4144"/>
        <v>0</v>
      </c>
      <c r="EQ189" s="160">
        <f t="shared" si="4145"/>
        <v>0</v>
      </c>
      <c r="ER189" s="161">
        <f t="shared" ref="ER189:ES189" si="4657">ER188</f>
        <v>10</v>
      </c>
      <c r="ES189" s="175">
        <f t="shared" si="4657"/>
        <v>1173</v>
      </c>
      <c r="ET189" s="163" t="str">
        <f t="shared" ref="ET189:ET196" si="4687">IFERROR(IF(FG189&gt;=10,"6",IF(FG189&gt;=8,"5",IF(FG189&gt;=6,"4",IF(FG189&gt;=4,"3",IF(FG189&gt;=2,"2",IF(FG189&gt;=-1,"1",IF(FG189&gt;=-2,"-1",IF(FG189&gt;=-3,"-2","-3")))))))), ET197)</f>
        <v>1</v>
      </c>
      <c r="EU189" s="164">
        <f t="shared" si="192"/>
        <v>19</v>
      </c>
      <c r="EV189" s="165">
        <f t="shared" si="193"/>
        <v>0</v>
      </c>
      <c r="EW189" s="166"/>
      <c r="EX189" s="166"/>
      <c r="EY189" s="166"/>
      <c r="EZ189" s="84"/>
      <c r="FA189" s="85"/>
      <c r="FB189" s="83" t="str">
        <f t="shared" si="194"/>
        <v>0</v>
      </c>
      <c r="FC189" s="167">
        <f t="shared" si="4148"/>
        <v>0</v>
      </c>
      <c r="FD189" s="168">
        <f t="shared" si="4149"/>
        <v>0</v>
      </c>
      <c r="FE189" s="168">
        <f t="shared" si="4150"/>
        <v>0</v>
      </c>
      <c r="FF189" s="168">
        <f t="shared" si="4151"/>
        <v>0</v>
      </c>
      <c r="FG189" s="168">
        <f t="shared" si="4152"/>
        <v>0</v>
      </c>
      <c r="FH189" s="154">
        <f t="shared" ref="FH189:FI189" si="4658">FH188</f>
        <v>11</v>
      </c>
      <c r="FI189" s="173">
        <f t="shared" si="4658"/>
        <v>1174</v>
      </c>
      <c r="FJ189" s="156" t="str">
        <f t="shared" ref="FJ189:FJ196" si="4689">IFERROR(IF(FW189&gt;=10,"6",IF(FW189&gt;=8,"5",IF(FW189&gt;=6,"4",IF(FW189&gt;=4,"3",IF(FW189&gt;=2,"2",IF(FW189&gt;=-1,"1",IF(FW189&gt;=-2,"-1",IF(FW189&gt;=-3,"-2","-3")))))))), FJ197)</f>
        <v>1</v>
      </c>
      <c r="FK189" s="157">
        <f t="shared" si="202"/>
        <v>4</v>
      </c>
      <c r="FL189" s="158">
        <f t="shared" si="203"/>
        <v>0</v>
      </c>
      <c r="FM189" s="159"/>
      <c r="FN189" s="159"/>
      <c r="FO189" s="159"/>
      <c r="FP189" s="78"/>
      <c r="FQ189" s="79"/>
      <c r="FR189" s="77" t="str">
        <f t="shared" si="204"/>
        <v>0</v>
      </c>
      <c r="FS189" s="81">
        <f t="shared" si="4155"/>
        <v>0</v>
      </c>
      <c r="FT189" s="160">
        <f t="shared" si="4156"/>
        <v>0</v>
      </c>
      <c r="FU189" s="160">
        <f t="shared" si="4157"/>
        <v>0</v>
      </c>
      <c r="FV189" s="160">
        <f t="shared" si="4158"/>
        <v>0</v>
      </c>
      <c r="FW189" s="160">
        <f t="shared" si="4159"/>
        <v>0</v>
      </c>
      <c r="FX189" s="161">
        <f t="shared" ref="FX189:FY189" si="4659">FX188</f>
        <v>12</v>
      </c>
      <c r="FY189" s="175">
        <f t="shared" si="4659"/>
        <v>1175</v>
      </c>
      <c r="FZ189" s="163" t="str">
        <f t="shared" ref="FZ189:FZ196" si="4691">IFERROR(IF(GM189&gt;=10,"6",IF(GM189&gt;=8,"5",IF(GM189&gt;=6,"4",IF(GM189&gt;=4,"3",IF(GM189&gt;=2,"2",IF(GM189&gt;=-1,"1",IF(GM189&gt;=-2,"-1",IF(GM189&gt;=-3,"-2","-3")))))))), FZ197)</f>
        <v>1</v>
      </c>
      <c r="GA189" s="164">
        <f t="shared" si="212"/>
        <v>2</v>
      </c>
      <c r="GB189" s="165">
        <f t="shared" si="213"/>
        <v>0</v>
      </c>
      <c r="GC189" s="166"/>
      <c r="GD189" s="166"/>
      <c r="GE189" s="166"/>
      <c r="GF189" s="84"/>
      <c r="GG189" s="85"/>
      <c r="GH189" s="83" t="str">
        <f t="shared" si="214"/>
        <v>0</v>
      </c>
      <c r="GI189" s="167">
        <f t="shared" si="4162"/>
        <v>0</v>
      </c>
      <c r="GJ189" s="168">
        <f t="shared" si="4163"/>
        <v>0</v>
      </c>
      <c r="GK189" s="168">
        <f t="shared" si="4164"/>
        <v>0</v>
      </c>
      <c r="GL189" s="168">
        <f t="shared" si="4165"/>
        <v>0</v>
      </c>
      <c r="GM189" s="168">
        <f t="shared" si="4166"/>
        <v>0</v>
      </c>
      <c r="GN189" s="154">
        <f t="shared" ref="GN189:GO189" si="4660">GN188</f>
        <v>13</v>
      </c>
      <c r="GO189" s="173">
        <f t="shared" si="4660"/>
        <v>1176</v>
      </c>
      <c r="GP189" s="156" t="str">
        <f t="shared" ref="GP189:GP196" si="4693">IFERROR(IF(HC189&gt;=10,"6",IF(HC189&gt;=8,"5",IF(HC189&gt;=6,"4",IF(HC189&gt;=4,"3",IF(HC189&gt;=2,"2",IF(HC189&gt;=-1,"1",IF(HC189&gt;=-2,"-1",IF(HC189&gt;=-3,"-2","-3")))))))), GP197)</f>
        <v>1</v>
      </c>
      <c r="GQ189" s="157">
        <f t="shared" si="222"/>
        <v>3</v>
      </c>
      <c r="GR189" s="158">
        <f t="shared" si="223"/>
        <v>0</v>
      </c>
      <c r="GS189" s="159"/>
      <c r="GT189" s="159"/>
      <c r="GU189" s="159"/>
      <c r="GV189" s="78"/>
      <c r="GW189" s="79"/>
      <c r="GX189" s="77" t="str">
        <f t="shared" si="224"/>
        <v>0</v>
      </c>
      <c r="GY189" s="81">
        <f t="shared" si="4169"/>
        <v>0</v>
      </c>
      <c r="GZ189" s="160">
        <f t="shared" si="4170"/>
        <v>0</v>
      </c>
      <c r="HA189" s="160">
        <f t="shared" si="4171"/>
        <v>0</v>
      </c>
      <c r="HB189" s="160">
        <f t="shared" si="4172"/>
        <v>0</v>
      </c>
      <c r="HC189" s="160">
        <f t="shared" si="4173"/>
        <v>0</v>
      </c>
      <c r="HD189" s="161">
        <f t="shared" ref="HD189:HE189" si="4661">HD188</f>
        <v>14</v>
      </c>
      <c r="HE189" s="175">
        <f t="shared" si="4661"/>
        <v>1177</v>
      </c>
      <c r="HF189" s="163" t="str">
        <f t="shared" ref="HF189:HF196" si="4695">IFERROR(IF(HS189&gt;=10,"6",IF(HS189&gt;=8,"5",IF(HS189&gt;=6,"4",IF(HS189&gt;=4,"3",IF(HS189&gt;=2,"2",IF(HS189&gt;=-1,"1",IF(HS189&gt;=-2,"-1",IF(HS189&gt;=-3,"-2","-3")))))))), HF197)</f>
        <v>1</v>
      </c>
      <c r="HG189" s="164">
        <f t="shared" si="232"/>
        <v>5</v>
      </c>
      <c r="HH189" s="165">
        <f t="shared" si="233"/>
        <v>0</v>
      </c>
      <c r="HI189" s="166"/>
      <c r="HJ189" s="166"/>
      <c r="HK189" s="166"/>
      <c r="HL189" s="84"/>
      <c r="HM189" s="85"/>
      <c r="HN189" s="83" t="str">
        <f t="shared" si="234"/>
        <v>0</v>
      </c>
      <c r="HO189" s="167">
        <f t="shared" si="4176"/>
        <v>0</v>
      </c>
      <c r="HP189" s="168">
        <f t="shared" si="4177"/>
        <v>0</v>
      </c>
      <c r="HQ189" s="168">
        <f t="shared" si="4178"/>
        <v>0</v>
      </c>
      <c r="HR189" s="168">
        <f t="shared" si="4179"/>
        <v>0</v>
      </c>
      <c r="HS189" s="168">
        <f t="shared" si="4180"/>
        <v>0</v>
      </c>
      <c r="HT189" s="154">
        <f t="shared" ref="HT189:HU189" si="4662">HT188</f>
        <v>15</v>
      </c>
      <c r="HU189" s="173">
        <f t="shared" si="4662"/>
        <v>1178</v>
      </c>
      <c r="HV189" s="156" t="str">
        <f t="shared" ref="HV189:HV196" si="4697">IFERROR(IF(II189&gt;=10,"6",IF(II189&gt;=8,"5",IF(II189&gt;=6,"4",IF(II189&gt;=4,"3",IF(II189&gt;=2,"2",IF(II189&gt;=-1,"1",IF(II189&gt;=-2,"-1",IF(II189&gt;=-3,"-2","-3")))))))), HV197)</f>
        <v>1</v>
      </c>
      <c r="HW189" s="157" t="str">
        <f t="shared" si="242"/>
        <v/>
      </c>
      <c r="HX189" s="169">
        <f t="shared" si="243"/>
        <v>0</v>
      </c>
      <c r="HY189" s="159"/>
      <c r="HZ189" s="159"/>
      <c r="IA189" s="159"/>
      <c r="IB189" s="160"/>
      <c r="IC189" s="160"/>
      <c r="ID189" s="160" t="str">
        <f t="shared" si="244"/>
        <v>0</v>
      </c>
      <c r="IE189" s="160">
        <f t="shared" si="4183"/>
        <v>0</v>
      </c>
      <c r="IF189" s="160">
        <f t="shared" si="4184"/>
        <v>0</v>
      </c>
      <c r="IG189" s="160">
        <f t="shared" si="4185"/>
        <v>0</v>
      </c>
      <c r="IH189" s="160">
        <f t="shared" si="4186"/>
        <v>0</v>
      </c>
      <c r="II189" s="160">
        <f t="shared" si="4187"/>
        <v>0</v>
      </c>
      <c r="IJ189" s="161">
        <f t="shared" ref="IJ189:IK189" si="4663">IJ188</f>
        <v>16</v>
      </c>
      <c r="IK189" s="175">
        <f t="shared" si="4663"/>
        <v>1179</v>
      </c>
      <c r="IL189" s="163" t="str">
        <f t="shared" ref="IL189:IL196" si="4699">IFERROR(IF(IY189&gt;=10,"6",IF(IY189&gt;=8,"5",IF(IY189&gt;=6,"4",IF(IY189&gt;=4,"3",IF(IY189&gt;=2,"2",IF(IY189&gt;=-1,"1",IF(IY189&gt;=-2,"-1",IF(IY189&gt;=-3,"-2","-3")))))))), IL197)</f>
        <v>1</v>
      </c>
      <c r="IM189" s="164" t="str">
        <f t="shared" si="252"/>
        <v/>
      </c>
      <c r="IN189" s="165">
        <f t="shared" si="253"/>
        <v>0</v>
      </c>
      <c r="IO189" s="166"/>
      <c r="IP189" s="166"/>
      <c r="IQ189" s="166"/>
      <c r="IR189" s="168"/>
      <c r="IS189" s="168"/>
      <c r="IT189" s="170" t="str">
        <f t="shared" si="254"/>
        <v>0</v>
      </c>
      <c r="IU189" s="170">
        <f t="shared" si="4190"/>
        <v>0</v>
      </c>
      <c r="IV189" s="168">
        <f t="shared" si="4191"/>
        <v>0</v>
      </c>
      <c r="IW189" s="168">
        <f t="shared" si="4192"/>
        <v>0</v>
      </c>
      <c r="IX189" s="168">
        <f t="shared" si="4193"/>
        <v>0</v>
      </c>
      <c r="IY189" s="168">
        <f t="shared" si="4194"/>
        <v>0</v>
      </c>
      <c r="IZ189" s="154">
        <f t="shared" ref="IZ189:JA189" si="4664">IZ188</f>
        <v>17</v>
      </c>
      <c r="JA189" s="173">
        <f t="shared" si="4664"/>
        <v>1180</v>
      </c>
      <c r="JB189" s="156" t="str">
        <f t="shared" ref="JB189:JB196" si="4701">IFERROR(IF(JO189&gt;=10,"6",IF(JO189&gt;=8,"5",IF(JO189&gt;=6,"4",IF(JO189&gt;=4,"3",IF(JO189&gt;=2,"2",IF(JO189&gt;=-1,"1",IF(JO189&gt;=-2,"-1",IF(JO189&gt;=-3,"-2","-3")))))))), JB197)</f>
        <v>1</v>
      </c>
      <c r="JC189" s="157" t="str">
        <f t="shared" si="262"/>
        <v/>
      </c>
      <c r="JD189" s="158">
        <f t="shared" si="263"/>
        <v>0</v>
      </c>
      <c r="JE189" s="159"/>
      <c r="JF189" s="159"/>
      <c r="JG189" s="159"/>
      <c r="JH189" s="160"/>
      <c r="JI189" s="160"/>
      <c r="JJ189" s="171" t="str">
        <f t="shared" si="264"/>
        <v>0</v>
      </c>
      <c r="JK189" s="171">
        <f t="shared" si="4197"/>
        <v>0</v>
      </c>
      <c r="JL189" s="160">
        <f t="shared" si="4198"/>
        <v>0</v>
      </c>
      <c r="JM189" s="160">
        <f t="shared" si="4199"/>
        <v>0</v>
      </c>
      <c r="JN189" s="160">
        <f t="shared" si="4200"/>
        <v>0</v>
      </c>
      <c r="JO189" s="160">
        <f t="shared" si="4201"/>
        <v>0</v>
      </c>
      <c r="JP189" s="161">
        <f t="shared" ref="JP189:JQ189" si="4665">JP188</f>
        <v>18</v>
      </c>
      <c r="JQ189" s="175">
        <f t="shared" si="4665"/>
        <v>1181</v>
      </c>
      <c r="JR189" s="163" t="str">
        <f t="shared" ref="JR189:JR196" si="4703">IFERROR(IF(KE189&gt;=10,"6",IF(KE189&gt;=8,"5",IF(KE189&gt;=6,"4",IF(KE189&gt;=4,"3",IF(KE189&gt;=2,"2",IF(KE189&gt;=-1,"1",IF(KE189&gt;=-2,"-1",IF(KE189&gt;=-3,"-2","-3")))))))), JR197)</f>
        <v>1</v>
      </c>
      <c r="JS189" s="164" t="str">
        <f t="shared" si="272"/>
        <v/>
      </c>
      <c r="JT189" s="165">
        <f t="shared" si="273"/>
        <v>0</v>
      </c>
      <c r="JU189" s="166"/>
      <c r="JV189" s="166"/>
      <c r="JW189" s="166"/>
      <c r="JX189" s="168"/>
      <c r="JY189" s="168"/>
      <c r="JZ189" s="170" t="str">
        <f t="shared" si="274"/>
        <v>0</v>
      </c>
      <c r="KA189" s="170">
        <f t="shared" si="4204"/>
        <v>0</v>
      </c>
      <c r="KB189" s="168">
        <f t="shared" si="4205"/>
        <v>0</v>
      </c>
      <c r="KC189" s="168">
        <f t="shared" si="4206"/>
        <v>0</v>
      </c>
      <c r="KD189" s="168">
        <f t="shared" si="4207"/>
        <v>0</v>
      </c>
      <c r="KE189" s="168">
        <f t="shared" si="4208"/>
        <v>0</v>
      </c>
      <c r="KF189" s="154">
        <f t="shared" ref="KF189:KG189" si="4666">KF188</f>
        <v>19</v>
      </c>
      <c r="KG189" s="173">
        <f t="shared" si="4666"/>
        <v>1182</v>
      </c>
      <c r="KH189" s="156" t="str">
        <f t="shared" ref="KH189:KH196" si="4705">IFERROR(IF(KU189&gt;=10,"6",IF(KU189&gt;=8,"5",IF(KU189&gt;=6,"4",IF(KU189&gt;=4,"3",IF(KU189&gt;=2,"2",IF(KU189&gt;=-1,"1",IF(KU189&gt;=-2,"-1",IF(KU189&gt;=-3,"-2","-3")))))))), KH197)</f>
        <v>1</v>
      </c>
      <c r="KI189" s="157" t="str">
        <f t="shared" si="282"/>
        <v/>
      </c>
      <c r="KJ189" s="158">
        <f t="shared" si="283"/>
        <v>0</v>
      </c>
      <c r="KK189" s="159"/>
      <c r="KL189" s="159"/>
      <c r="KM189" s="159"/>
      <c r="KN189" s="160"/>
      <c r="KO189" s="160"/>
      <c r="KP189" s="171" t="str">
        <f t="shared" si="284"/>
        <v>0</v>
      </c>
      <c r="KQ189" s="171">
        <f t="shared" si="4211"/>
        <v>0</v>
      </c>
      <c r="KR189" s="160">
        <f t="shared" si="4212"/>
        <v>0</v>
      </c>
      <c r="KS189" s="160">
        <f t="shared" si="4213"/>
        <v>0</v>
      </c>
      <c r="KT189" s="160">
        <f t="shared" si="4214"/>
        <v>0</v>
      </c>
      <c r="KU189" s="160">
        <f t="shared" si="4215"/>
        <v>0</v>
      </c>
      <c r="KV189" s="161">
        <f t="shared" ref="KV189:KW189" si="4667">KV188</f>
        <v>20</v>
      </c>
      <c r="KW189" s="175">
        <f t="shared" si="4667"/>
        <v>1183</v>
      </c>
      <c r="KX189" s="163" t="str">
        <f t="shared" ref="KX189:KX196" si="4707">IFERROR(IF(LK189&gt;=10,"6",IF(LK189&gt;=8,"5",IF(LK189&gt;=6,"4",IF(LK189&gt;=4,"3",IF(LK189&gt;=2,"2",IF(LK189&gt;=-1,"1",IF(LK189&gt;=-2,"-1",IF(LK189&gt;=-3,"-2","-3")))))))), KX197)</f>
        <v>1</v>
      </c>
      <c r="KY189" s="164" t="str">
        <f t="shared" si="292"/>
        <v/>
      </c>
      <c r="KZ189" s="165">
        <f t="shared" si="293"/>
        <v>0</v>
      </c>
      <c r="LA189" s="166"/>
      <c r="LB189" s="166"/>
      <c r="LC189" s="166"/>
      <c r="LD189" s="168"/>
      <c r="LE189" s="168"/>
      <c r="LF189" s="170" t="str">
        <f t="shared" si="294"/>
        <v>0</v>
      </c>
      <c r="LG189" s="170">
        <f t="shared" si="4218"/>
        <v>0</v>
      </c>
      <c r="LH189" s="168">
        <f t="shared" si="4219"/>
        <v>0</v>
      </c>
      <c r="LI189" s="168">
        <f t="shared" si="4220"/>
        <v>0</v>
      </c>
      <c r="LJ189" s="168">
        <f t="shared" si="4221"/>
        <v>0</v>
      </c>
      <c r="LK189" s="168">
        <f t="shared" si="4222"/>
        <v>0</v>
      </c>
      <c r="LL189" s="172"/>
      <c r="LM189" s="172"/>
      <c r="LN189" s="168" t="str">
        <f t="shared" si="4223"/>
        <v>#REF!</v>
      </c>
      <c r="LO189" s="168" t="str">
        <f t="shared" si="4224"/>
        <v>#REF!</v>
      </c>
      <c r="LP189" s="168" t="str">
        <f t="shared" si="4225"/>
        <v>#REF!</v>
      </c>
      <c r="LQ189" s="168" t="str">
        <f t="shared" si="4226"/>
        <v>#REF!</v>
      </c>
    </row>
    <row r="190" ht="15.75" customHeight="1">
      <c r="A190" s="151">
        <v>46290.0</v>
      </c>
      <c r="B190" s="152" t="s">
        <v>29</v>
      </c>
      <c r="C190" s="153">
        <f t="shared" si="99"/>
        <v>0</v>
      </c>
      <c r="D190" s="154">
        <f t="shared" ref="D190:E190" si="4668">D189</f>
        <v>1</v>
      </c>
      <c r="E190" s="173">
        <f t="shared" si="4668"/>
        <v>1164</v>
      </c>
      <c r="F190" s="156" t="str">
        <f t="shared" si="4669"/>
        <v>1</v>
      </c>
      <c r="G190" s="157">
        <f t="shared" si="102"/>
        <v>1</v>
      </c>
      <c r="H190" s="158">
        <f t="shared" si="103"/>
        <v>0</v>
      </c>
      <c r="I190" s="159"/>
      <c r="J190" s="159"/>
      <c r="K190" s="159"/>
      <c r="L190" s="78"/>
      <c r="M190" s="79"/>
      <c r="N190" s="77" t="str">
        <f t="shared" si="104"/>
        <v>0</v>
      </c>
      <c r="O190" s="81">
        <f t="shared" si="4085"/>
        <v>0</v>
      </c>
      <c r="P190" s="160">
        <f t="shared" si="4086"/>
        <v>0</v>
      </c>
      <c r="Q190" s="160">
        <f t="shared" si="4087"/>
        <v>0</v>
      </c>
      <c r="R190" s="160">
        <f t="shared" si="4088"/>
        <v>0</v>
      </c>
      <c r="S190" s="160">
        <f t="shared" si="4089"/>
        <v>0</v>
      </c>
      <c r="T190" s="161">
        <f t="shared" ref="T190:U190" si="4670">T189</f>
        <v>2</v>
      </c>
      <c r="U190" s="175">
        <f t="shared" si="4670"/>
        <v>1165</v>
      </c>
      <c r="V190" s="163" t="str">
        <f t="shared" si="4671"/>
        <v>1</v>
      </c>
      <c r="W190" s="164">
        <f t="shared" si="112"/>
        <v>1</v>
      </c>
      <c r="X190" s="165">
        <f t="shared" si="113"/>
        <v>0</v>
      </c>
      <c r="Y190" s="166"/>
      <c r="Z190" s="166"/>
      <c r="AA190" s="166"/>
      <c r="AB190" s="84"/>
      <c r="AC190" s="85"/>
      <c r="AD190" s="83" t="str">
        <f t="shared" si="114"/>
        <v>0</v>
      </c>
      <c r="AE190" s="167">
        <f t="shared" si="4092"/>
        <v>0</v>
      </c>
      <c r="AF190" s="168">
        <f t="shared" si="4093"/>
        <v>0</v>
      </c>
      <c r="AG190" s="168">
        <f t="shared" si="4094"/>
        <v>0</v>
      </c>
      <c r="AH190" s="168">
        <f t="shared" si="4095"/>
        <v>0</v>
      </c>
      <c r="AI190" s="168">
        <f t="shared" si="4096"/>
        <v>0</v>
      </c>
      <c r="AJ190" s="154">
        <f t="shared" ref="AJ190:AK190" si="4672">AJ189</f>
        <v>3</v>
      </c>
      <c r="AK190" s="173">
        <f t="shared" si="4672"/>
        <v>1166</v>
      </c>
      <c r="AL190" s="156" t="str">
        <f t="shared" si="4673"/>
        <v>1</v>
      </c>
      <c r="AM190" s="157">
        <f t="shared" si="122"/>
        <v>2</v>
      </c>
      <c r="AN190" s="158">
        <f t="shared" si="123"/>
        <v>0</v>
      </c>
      <c r="AO190" s="159"/>
      <c r="AP190" s="159"/>
      <c r="AQ190" s="159"/>
      <c r="AR190" s="78"/>
      <c r="AS190" s="79"/>
      <c r="AT190" s="77" t="str">
        <f t="shared" si="124"/>
        <v>0</v>
      </c>
      <c r="AU190" s="81">
        <f t="shared" si="4099"/>
        <v>0</v>
      </c>
      <c r="AV190" s="160">
        <f t="shared" si="4100"/>
        <v>0</v>
      </c>
      <c r="AW190" s="160">
        <f t="shared" si="4101"/>
        <v>0</v>
      </c>
      <c r="AX190" s="160">
        <f t="shared" si="4102"/>
        <v>0</v>
      </c>
      <c r="AY190" s="160">
        <f t="shared" si="4103"/>
        <v>0</v>
      </c>
      <c r="AZ190" s="161">
        <f t="shared" ref="AZ190:BA190" si="4674">AZ189</f>
        <v>4</v>
      </c>
      <c r="BA190" s="175">
        <f t="shared" si="4674"/>
        <v>1167</v>
      </c>
      <c r="BB190" s="163" t="str">
        <f t="shared" si="4675"/>
        <v>1</v>
      </c>
      <c r="BC190" s="164">
        <f t="shared" si="132"/>
        <v>4</v>
      </c>
      <c r="BD190" s="165">
        <f t="shared" si="133"/>
        <v>0</v>
      </c>
      <c r="BE190" s="166"/>
      <c r="BF190" s="166"/>
      <c r="BG190" s="166"/>
      <c r="BH190" s="84"/>
      <c r="BI190" s="85"/>
      <c r="BJ190" s="83" t="str">
        <f t="shared" si="134"/>
        <v>0</v>
      </c>
      <c r="BK190" s="167">
        <f t="shared" si="4106"/>
        <v>0</v>
      </c>
      <c r="BL190" s="168">
        <f t="shared" si="4107"/>
        <v>0</v>
      </c>
      <c r="BM190" s="168">
        <f t="shared" si="4108"/>
        <v>0</v>
      </c>
      <c r="BN190" s="168">
        <f t="shared" si="4109"/>
        <v>0</v>
      </c>
      <c r="BO190" s="168">
        <f t="shared" si="4110"/>
        <v>0</v>
      </c>
      <c r="BP190" s="154">
        <f t="shared" ref="BP190:BQ190" si="4676">BP189</f>
        <v>5</v>
      </c>
      <c r="BQ190" s="173">
        <f t="shared" si="4676"/>
        <v>1168</v>
      </c>
      <c r="BR190" s="156" t="str">
        <f t="shared" si="4677"/>
        <v>1</v>
      </c>
      <c r="BS190" s="157">
        <f t="shared" si="142"/>
        <v>4</v>
      </c>
      <c r="BT190" s="158">
        <f t="shared" si="143"/>
        <v>0</v>
      </c>
      <c r="BU190" s="159"/>
      <c r="BV190" s="159"/>
      <c r="BW190" s="159"/>
      <c r="BX190" s="78"/>
      <c r="BY190" s="79"/>
      <c r="BZ190" s="77" t="str">
        <f t="shared" si="144"/>
        <v>0</v>
      </c>
      <c r="CA190" s="81">
        <f t="shared" si="4113"/>
        <v>0</v>
      </c>
      <c r="CB190" s="160">
        <f t="shared" si="4114"/>
        <v>0</v>
      </c>
      <c r="CC190" s="160">
        <f t="shared" si="4115"/>
        <v>0</v>
      </c>
      <c r="CD190" s="160">
        <f t="shared" si="4116"/>
        <v>0</v>
      </c>
      <c r="CE190" s="160">
        <f t="shared" si="4117"/>
        <v>0</v>
      </c>
      <c r="CF190" s="161">
        <f t="shared" ref="CF190:CG190" si="4678">CF189</f>
        <v>6</v>
      </c>
      <c r="CG190" s="175">
        <f t="shared" si="4678"/>
        <v>1169</v>
      </c>
      <c r="CH190" s="163" t="str">
        <f t="shared" si="4679"/>
        <v>1</v>
      </c>
      <c r="CI190" s="164">
        <f t="shared" si="152"/>
        <v>2</v>
      </c>
      <c r="CJ190" s="165">
        <f t="shared" si="153"/>
        <v>0</v>
      </c>
      <c r="CK190" s="166"/>
      <c r="CL190" s="166"/>
      <c r="CM190" s="166"/>
      <c r="CN190" s="84"/>
      <c r="CO190" s="85"/>
      <c r="CP190" s="83" t="str">
        <f t="shared" si="154"/>
        <v>0</v>
      </c>
      <c r="CQ190" s="167">
        <f t="shared" si="4120"/>
        <v>0</v>
      </c>
      <c r="CR190" s="168">
        <f t="shared" si="4121"/>
        <v>0</v>
      </c>
      <c r="CS190" s="168">
        <f t="shared" si="4122"/>
        <v>0</v>
      </c>
      <c r="CT190" s="168">
        <f t="shared" si="4123"/>
        <v>0</v>
      </c>
      <c r="CU190" s="168">
        <f t="shared" si="4124"/>
        <v>0</v>
      </c>
      <c r="CV190" s="154">
        <f t="shared" ref="CV190:CW190" si="4680">CV189</f>
        <v>7</v>
      </c>
      <c r="CW190" s="173">
        <f t="shared" si="4680"/>
        <v>1170</v>
      </c>
      <c r="CX190" s="156" t="str">
        <f t="shared" si="4681"/>
        <v>1</v>
      </c>
      <c r="CY190" s="157">
        <f t="shared" si="162"/>
        <v>2</v>
      </c>
      <c r="CZ190" s="158">
        <f t="shared" si="163"/>
        <v>0</v>
      </c>
      <c r="DA190" s="159"/>
      <c r="DB190" s="159"/>
      <c r="DC190" s="159"/>
      <c r="DD190" s="78"/>
      <c r="DE190" s="79"/>
      <c r="DF190" s="77" t="str">
        <f t="shared" si="164"/>
        <v>0</v>
      </c>
      <c r="DG190" s="81">
        <f t="shared" si="4127"/>
        <v>0</v>
      </c>
      <c r="DH190" s="160">
        <f t="shared" si="4128"/>
        <v>0</v>
      </c>
      <c r="DI190" s="160">
        <f t="shared" si="4129"/>
        <v>0</v>
      </c>
      <c r="DJ190" s="160">
        <f t="shared" si="4130"/>
        <v>0</v>
      </c>
      <c r="DK190" s="160">
        <f t="shared" si="4131"/>
        <v>0</v>
      </c>
      <c r="DL190" s="161">
        <f t="shared" ref="DL190:DM190" si="4682">DL189</f>
        <v>8</v>
      </c>
      <c r="DM190" s="175">
        <f t="shared" si="4682"/>
        <v>1171</v>
      </c>
      <c r="DN190" s="163" t="str">
        <f t="shared" si="4683"/>
        <v>1</v>
      </c>
      <c r="DO190" s="164">
        <f t="shared" si="172"/>
        <v>2</v>
      </c>
      <c r="DP190" s="165">
        <f t="shared" si="173"/>
        <v>0</v>
      </c>
      <c r="DQ190" s="166"/>
      <c r="DR190" s="166"/>
      <c r="DS190" s="166"/>
      <c r="DT190" s="84"/>
      <c r="DU190" s="85"/>
      <c r="DV190" s="83" t="str">
        <f t="shared" si="174"/>
        <v>0</v>
      </c>
      <c r="DW190" s="167">
        <f t="shared" si="4134"/>
        <v>0</v>
      </c>
      <c r="DX190" s="168">
        <f t="shared" si="4135"/>
        <v>0</v>
      </c>
      <c r="DY190" s="168">
        <f t="shared" si="4136"/>
        <v>0</v>
      </c>
      <c r="DZ190" s="168">
        <f t="shared" si="4137"/>
        <v>0</v>
      </c>
      <c r="EA190" s="168">
        <f t="shared" si="4138"/>
        <v>0</v>
      </c>
      <c r="EB190" s="154">
        <f t="shared" ref="EB190:EC190" si="4684">EB189</f>
        <v>9</v>
      </c>
      <c r="EC190" s="173">
        <f t="shared" si="4684"/>
        <v>1172</v>
      </c>
      <c r="ED190" s="156" t="str">
        <f t="shared" si="4685"/>
        <v>1</v>
      </c>
      <c r="EE190" s="157">
        <f t="shared" si="182"/>
        <v>5</v>
      </c>
      <c r="EF190" s="169">
        <f t="shared" si="183"/>
        <v>0</v>
      </c>
      <c r="EG190" s="159"/>
      <c r="EH190" s="159"/>
      <c r="EI190" s="159"/>
      <c r="EJ190" s="78"/>
      <c r="EK190" s="79"/>
      <c r="EL190" s="77" t="str">
        <f t="shared" si="184"/>
        <v>0</v>
      </c>
      <c r="EM190" s="81">
        <f t="shared" si="4141"/>
        <v>0</v>
      </c>
      <c r="EN190" s="160">
        <f t="shared" si="4142"/>
        <v>0</v>
      </c>
      <c r="EO190" s="160">
        <f t="shared" si="4143"/>
        <v>0</v>
      </c>
      <c r="EP190" s="160">
        <f t="shared" si="4144"/>
        <v>0</v>
      </c>
      <c r="EQ190" s="160">
        <f t="shared" si="4145"/>
        <v>0</v>
      </c>
      <c r="ER190" s="161">
        <f t="shared" ref="ER190:ES190" si="4686">ER189</f>
        <v>10</v>
      </c>
      <c r="ES190" s="175">
        <f t="shared" si="4686"/>
        <v>1173</v>
      </c>
      <c r="ET190" s="163" t="str">
        <f t="shared" si="4687"/>
        <v>1</v>
      </c>
      <c r="EU190" s="164">
        <f t="shared" si="192"/>
        <v>19</v>
      </c>
      <c r="EV190" s="165">
        <f t="shared" si="193"/>
        <v>0</v>
      </c>
      <c r="EW190" s="166"/>
      <c r="EX190" s="166"/>
      <c r="EY190" s="166"/>
      <c r="EZ190" s="84"/>
      <c r="FA190" s="85"/>
      <c r="FB190" s="83" t="str">
        <f t="shared" si="194"/>
        <v>0</v>
      </c>
      <c r="FC190" s="167">
        <f t="shared" si="4148"/>
        <v>0</v>
      </c>
      <c r="FD190" s="168">
        <f t="shared" si="4149"/>
        <v>0</v>
      </c>
      <c r="FE190" s="168">
        <f t="shared" si="4150"/>
        <v>0</v>
      </c>
      <c r="FF190" s="168">
        <f t="shared" si="4151"/>
        <v>0</v>
      </c>
      <c r="FG190" s="168">
        <f t="shared" si="4152"/>
        <v>0</v>
      </c>
      <c r="FH190" s="154">
        <f t="shared" ref="FH190:FI190" si="4688">FH189</f>
        <v>11</v>
      </c>
      <c r="FI190" s="173">
        <f t="shared" si="4688"/>
        <v>1174</v>
      </c>
      <c r="FJ190" s="156" t="str">
        <f t="shared" si="4689"/>
        <v>1</v>
      </c>
      <c r="FK190" s="157">
        <f t="shared" si="202"/>
        <v>4</v>
      </c>
      <c r="FL190" s="158">
        <f t="shared" si="203"/>
        <v>0</v>
      </c>
      <c r="FM190" s="159"/>
      <c r="FN190" s="159"/>
      <c r="FO190" s="159"/>
      <c r="FP190" s="78"/>
      <c r="FQ190" s="79"/>
      <c r="FR190" s="77" t="str">
        <f t="shared" si="204"/>
        <v>0</v>
      </c>
      <c r="FS190" s="81">
        <f t="shared" si="4155"/>
        <v>0</v>
      </c>
      <c r="FT190" s="160">
        <f t="shared" si="4156"/>
        <v>0</v>
      </c>
      <c r="FU190" s="160">
        <f t="shared" si="4157"/>
        <v>0</v>
      </c>
      <c r="FV190" s="160">
        <f t="shared" si="4158"/>
        <v>0</v>
      </c>
      <c r="FW190" s="160">
        <f t="shared" si="4159"/>
        <v>0</v>
      </c>
      <c r="FX190" s="161">
        <f t="shared" ref="FX190:FY190" si="4690">FX189</f>
        <v>12</v>
      </c>
      <c r="FY190" s="175">
        <f t="shared" si="4690"/>
        <v>1175</v>
      </c>
      <c r="FZ190" s="163" t="str">
        <f t="shared" si="4691"/>
        <v>1</v>
      </c>
      <c r="GA190" s="164">
        <f t="shared" si="212"/>
        <v>2</v>
      </c>
      <c r="GB190" s="165">
        <f t="shared" si="213"/>
        <v>0</v>
      </c>
      <c r="GC190" s="166"/>
      <c r="GD190" s="166"/>
      <c r="GE190" s="166"/>
      <c r="GF190" s="84"/>
      <c r="GG190" s="85"/>
      <c r="GH190" s="83" t="str">
        <f t="shared" si="214"/>
        <v>0</v>
      </c>
      <c r="GI190" s="167">
        <f t="shared" si="4162"/>
        <v>0</v>
      </c>
      <c r="GJ190" s="168">
        <f t="shared" si="4163"/>
        <v>0</v>
      </c>
      <c r="GK190" s="168">
        <f t="shared" si="4164"/>
        <v>0</v>
      </c>
      <c r="GL190" s="168">
        <f t="shared" si="4165"/>
        <v>0</v>
      </c>
      <c r="GM190" s="168">
        <f t="shared" si="4166"/>
        <v>0</v>
      </c>
      <c r="GN190" s="154">
        <f t="shared" ref="GN190:GO190" si="4692">GN189</f>
        <v>13</v>
      </c>
      <c r="GO190" s="173">
        <f t="shared" si="4692"/>
        <v>1176</v>
      </c>
      <c r="GP190" s="156" t="str">
        <f t="shared" si="4693"/>
        <v>1</v>
      </c>
      <c r="GQ190" s="157">
        <f t="shared" si="222"/>
        <v>3</v>
      </c>
      <c r="GR190" s="158">
        <f t="shared" si="223"/>
        <v>0</v>
      </c>
      <c r="GS190" s="159"/>
      <c r="GT190" s="159"/>
      <c r="GU190" s="159"/>
      <c r="GV190" s="78"/>
      <c r="GW190" s="79"/>
      <c r="GX190" s="77" t="str">
        <f t="shared" si="224"/>
        <v>0</v>
      </c>
      <c r="GY190" s="81">
        <f t="shared" si="4169"/>
        <v>0</v>
      </c>
      <c r="GZ190" s="160">
        <f t="shared" si="4170"/>
        <v>0</v>
      </c>
      <c r="HA190" s="160">
        <f t="shared" si="4171"/>
        <v>0</v>
      </c>
      <c r="HB190" s="160">
        <f t="shared" si="4172"/>
        <v>0</v>
      </c>
      <c r="HC190" s="160">
        <f t="shared" si="4173"/>
        <v>0</v>
      </c>
      <c r="HD190" s="161">
        <f t="shared" ref="HD190:HE190" si="4694">HD189</f>
        <v>14</v>
      </c>
      <c r="HE190" s="175">
        <f t="shared" si="4694"/>
        <v>1177</v>
      </c>
      <c r="HF190" s="163" t="str">
        <f t="shared" si="4695"/>
        <v>1</v>
      </c>
      <c r="HG190" s="164">
        <f t="shared" si="232"/>
        <v>5</v>
      </c>
      <c r="HH190" s="165">
        <f t="shared" si="233"/>
        <v>0</v>
      </c>
      <c r="HI190" s="166"/>
      <c r="HJ190" s="166"/>
      <c r="HK190" s="166"/>
      <c r="HL190" s="84"/>
      <c r="HM190" s="85"/>
      <c r="HN190" s="83" t="str">
        <f t="shared" si="234"/>
        <v>0</v>
      </c>
      <c r="HO190" s="167">
        <f t="shared" si="4176"/>
        <v>0</v>
      </c>
      <c r="HP190" s="168">
        <f t="shared" si="4177"/>
        <v>0</v>
      </c>
      <c r="HQ190" s="168">
        <f t="shared" si="4178"/>
        <v>0</v>
      </c>
      <c r="HR190" s="168">
        <f t="shared" si="4179"/>
        <v>0</v>
      </c>
      <c r="HS190" s="168">
        <f t="shared" si="4180"/>
        <v>0</v>
      </c>
      <c r="HT190" s="154">
        <f t="shared" ref="HT190:HU190" si="4696">HT189</f>
        <v>15</v>
      </c>
      <c r="HU190" s="173">
        <f t="shared" si="4696"/>
        <v>1178</v>
      </c>
      <c r="HV190" s="156" t="str">
        <f t="shared" si="4697"/>
        <v>1</v>
      </c>
      <c r="HW190" s="157" t="str">
        <f t="shared" si="242"/>
        <v/>
      </c>
      <c r="HX190" s="169">
        <f t="shared" si="243"/>
        <v>0</v>
      </c>
      <c r="HY190" s="159"/>
      <c r="HZ190" s="159"/>
      <c r="IA190" s="159"/>
      <c r="IB190" s="160"/>
      <c r="IC190" s="160"/>
      <c r="ID190" s="160" t="str">
        <f t="shared" si="244"/>
        <v>0</v>
      </c>
      <c r="IE190" s="160">
        <f t="shared" si="4183"/>
        <v>0</v>
      </c>
      <c r="IF190" s="160">
        <f t="shared" si="4184"/>
        <v>0</v>
      </c>
      <c r="IG190" s="160">
        <f t="shared" si="4185"/>
        <v>0</v>
      </c>
      <c r="IH190" s="160">
        <f t="shared" si="4186"/>
        <v>0</v>
      </c>
      <c r="II190" s="160">
        <f t="shared" si="4187"/>
        <v>0</v>
      </c>
      <c r="IJ190" s="161">
        <f t="shared" ref="IJ190:IK190" si="4698">IJ189</f>
        <v>16</v>
      </c>
      <c r="IK190" s="175">
        <f t="shared" si="4698"/>
        <v>1179</v>
      </c>
      <c r="IL190" s="163" t="str">
        <f t="shared" si="4699"/>
        <v>1</v>
      </c>
      <c r="IM190" s="164" t="str">
        <f t="shared" si="252"/>
        <v/>
      </c>
      <c r="IN190" s="165">
        <f t="shared" si="253"/>
        <v>0</v>
      </c>
      <c r="IO190" s="166"/>
      <c r="IP190" s="166"/>
      <c r="IQ190" s="166"/>
      <c r="IR190" s="168"/>
      <c r="IS190" s="168"/>
      <c r="IT190" s="170" t="str">
        <f t="shared" si="254"/>
        <v>0</v>
      </c>
      <c r="IU190" s="170">
        <f t="shared" si="4190"/>
        <v>0</v>
      </c>
      <c r="IV190" s="168">
        <f t="shared" si="4191"/>
        <v>0</v>
      </c>
      <c r="IW190" s="168">
        <f t="shared" si="4192"/>
        <v>0</v>
      </c>
      <c r="IX190" s="168">
        <f t="shared" si="4193"/>
        <v>0</v>
      </c>
      <c r="IY190" s="168">
        <f t="shared" si="4194"/>
        <v>0</v>
      </c>
      <c r="IZ190" s="154">
        <f t="shared" ref="IZ190:JA190" si="4700">IZ189</f>
        <v>17</v>
      </c>
      <c r="JA190" s="173">
        <f t="shared" si="4700"/>
        <v>1180</v>
      </c>
      <c r="JB190" s="156" t="str">
        <f t="shared" si="4701"/>
        <v>1</v>
      </c>
      <c r="JC190" s="157" t="str">
        <f t="shared" si="262"/>
        <v/>
      </c>
      <c r="JD190" s="158">
        <f t="shared" si="263"/>
        <v>0</v>
      </c>
      <c r="JE190" s="159"/>
      <c r="JF190" s="159"/>
      <c r="JG190" s="159"/>
      <c r="JH190" s="160"/>
      <c r="JI190" s="160"/>
      <c r="JJ190" s="171" t="str">
        <f t="shared" si="264"/>
        <v>0</v>
      </c>
      <c r="JK190" s="171">
        <f t="shared" si="4197"/>
        <v>0</v>
      </c>
      <c r="JL190" s="160">
        <f t="shared" si="4198"/>
        <v>0</v>
      </c>
      <c r="JM190" s="160">
        <f t="shared" si="4199"/>
        <v>0</v>
      </c>
      <c r="JN190" s="160">
        <f t="shared" si="4200"/>
        <v>0</v>
      </c>
      <c r="JO190" s="160">
        <f t="shared" si="4201"/>
        <v>0</v>
      </c>
      <c r="JP190" s="161">
        <f t="shared" ref="JP190:JQ190" si="4702">JP189</f>
        <v>18</v>
      </c>
      <c r="JQ190" s="175">
        <f t="shared" si="4702"/>
        <v>1181</v>
      </c>
      <c r="JR190" s="163" t="str">
        <f t="shared" si="4703"/>
        <v>1</v>
      </c>
      <c r="JS190" s="164" t="str">
        <f t="shared" si="272"/>
        <v/>
      </c>
      <c r="JT190" s="165">
        <f t="shared" si="273"/>
        <v>0</v>
      </c>
      <c r="JU190" s="166"/>
      <c r="JV190" s="166"/>
      <c r="JW190" s="166"/>
      <c r="JX190" s="168"/>
      <c r="JY190" s="168"/>
      <c r="JZ190" s="170" t="str">
        <f t="shared" si="274"/>
        <v>0</v>
      </c>
      <c r="KA190" s="170">
        <f t="shared" si="4204"/>
        <v>0</v>
      </c>
      <c r="KB190" s="168">
        <f t="shared" si="4205"/>
        <v>0</v>
      </c>
      <c r="KC190" s="168">
        <f t="shared" si="4206"/>
        <v>0</v>
      </c>
      <c r="KD190" s="168">
        <f t="shared" si="4207"/>
        <v>0</v>
      </c>
      <c r="KE190" s="168">
        <f t="shared" si="4208"/>
        <v>0</v>
      </c>
      <c r="KF190" s="154">
        <f t="shared" ref="KF190:KG190" si="4704">KF189</f>
        <v>19</v>
      </c>
      <c r="KG190" s="173">
        <f t="shared" si="4704"/>
        <v>1182</v>
      </c>
      <c r="KH190" s="156" t="str">
        <f t="shared" si="4705"/>
        <v>1</v>
      </c>
      <c r="KI190" s="157" t="str">
        <f t="shared" si="282"/>
        <v/>
      </c>
      <c r="KJ190" s="158">
        <f t="shared" si="283"/>
        <v>0</v>
      </c>
      <c r="KK190" s="159"/>
      <c r="KL190" s="159"/>
      <c r="KM190" s="159"/>
      <c r="KN190" s="160"/>
      <c r="KO190" s="160"/>
      <c r="KP190" s="171" t="str">
        <f t="shared" si="284"/>
        <v>0</v>
      </c>
      <c r="KQ190" s="171">
        <f t="shared" si="4211"/>
        <v>0</v>
      </c>
      <c r="KR190" s="160">
        <f t="shared" si="4212"/>
        <v>0</v>
      </c>
      <c r="KS190" s="160">
        <f t="shared" si="4213"/>
        <v>0</v>
      </c>
      <c r="KT190" s="160">
        <f t="shared" si="4214"/>
        <v>0</v>
      </c>
      <c r="KU190" s="160">
        <f t="shared" si="4215"/>
        <v>0</v>
      </c>
      <c r="KV190" s="161">
        <f t="shared" ref="KV190:KW190" si="4706">KV189</f>
        <v>20</v>
      </c>
      <c r="KW190" s="175">
        <f t="shared" si="4706"/>
        <v>1183</v>
      </c>
      <c r="KX190" s="163" t="str">
        <f t="shared" si="4707"/>
        <v>1</v>
      </c>
      <c r="KY190" s="164" t="str">
        <f t="shared" si="292"/>
        <v/>
      </c>
      <c r="KZ190" s="165">
        <f t="shared" si="293"/>
        <v>0</v>
      </c>
      <c r="LA190" s="166"/>
      <c r="LB190" s="166"/>
      <c r="LC190" s="166"/>
      <c r="LD190" s="168"/>
      <c r="LE190" s="168"/>
      <c r="LF190" s="170" t="str">
        <f t="shared" si="294"/>
        <v>0</v>
      </c>
      <c r="LG190" s="170">
        <f t="shared" si="4218"/>
        <v>0</v>
      </c>
      <c r="LH190" s="168">
        <f t="shared" si="4219"/>
        <v>0</v>
      </c>
      <c r="LI190" s="168">
        <f t="shared" si="4220"/>
        <v>0</v>
      </c>
      <c r="LJ190" s="168">
        <f t="shared" si="4221"/>
        <v>0</v>
      </c>
      <c r="LK190" s="168">
        <f t="shared" si="4222"/>
        <v>0</v>
      </c>
      <c r="LL190" s="172"/>
      <c r="LM190" s="172"/>
      <c r="LN190" s="168" t="str">
        <f t="shared" si="4223"/>
        <v>#REF!</v>
      </c>
      <c r="LO190" s="168" t="str">
        <f t="shared" si="4224"/>
        <v>#REF!</v>
      </c>
      <c r="LP190" s="168" t="str">
        <f t="shared" si="4225"/>
        <v>#REF!</v>
      </c>
      <c r="LQ190" s="168" t="str">
        <f t="shared" si="4226"/>
        <v>#REF!</v>
      </c>
    </row>
    <row r="191" ht="15.75" customHeight="1">
      <c r="A191" s="151">
        <v>46291.0</v>
      </c>
      <c r="B191" s="152" t="s">
        <v>30</v>
      </c>
      <c r="C191" s="153">
        <f t="shared" si="99"/>
        <v>0</v>
      </c>
      <c r="D191" s="154">
        <f t="shared" ref="D191:E191" si="4708">D190</f>
        <v>1</v>
      </c>
      <c r="E191" s="173">
        <f t="shared" si="4708"/>
        <v>1164</v>
      </c>
      <c r="F191" s="156" t="str">
        <f t="shared" si="4669"/>
        <v>1</v>
      </c>
      <c r="G191" s="157">
        <f t="shared" si="102"/>
        <v>1</v>
      </c>
      <c r="H191" s="158">
        <f t="shared" si="103"/>
        <v>0</v>
      </c>
      <c r="I191" s="159"/>
      <c r="J191" s="159"/>
      <c r="K191" s="159"/>
      <c r="L191" s="78"/>
      <c r="M191" s="79"/>
      <c r="N191" s="77" t="str">
        <f t="shared" si="104"/>
        <v>0</v>
      </c>
      <c r="O191" s="81">
        <f t="shared" si="4085"/>
        <v>0</v>
      </c>
      <c r="P191" s="160">
        <f t="shared" si="4086"/>
        <v>0</v>
      </c>
      <c r="Q191" s="160">
        <f t="shared" si="4087"/>
        <v>0</v>
      </c>
      <c r="R191" s="160">
        <f t="shared" si="4088"/>
        <v>0</v>
      </c>
      <c r="S191" s="160">
        <f t="shared" si="4089"/>
        <v>0</v>
      </c>
      <c r="T191" s="161">
        <f t="shared" ref="T191:U191" si="4709">T190</f>
        <v>2</v>
      </c>
      <c r="U191" s="175">
        <f t="shared" si="4709"/>
        <v>1165</v>
      </c>
      <c r="V191" s="163" t="str">
        <f t="shared" si="4671"/>
        <v>1</v>
      </c>
      <c r="W191" s="164">
        <f t="shared" si="112"/>
        <v>1</v>
      </c>
      <c r="X191" s="165">
        <f t="shared" si="113"/>
        <v>0</v>
      </c>
      <c r="Y191" s="166"/>
      <c r="Z191" s="166"/>
      <c r="AA191" s="166"/>
      <c r="AB191" s="84"/>
      <c r="AC191" s="85"/>
      <c r="AD191" s="83" t="str">
        <f t="shared" si="114"/>
        <v>0</v>
      </c>
      <c r="AE191" s="167">
        <f t="shared" si="4092"/>
        <v>0</v>
      </c>
      <c r="AF191" s="168">
        <f t="shared" si="4093"/>
        <v>0</v>
      </c>
      <c r="AG191" s="168">
        <f t="shared" si="4094"/>
        <v>0</v>
      </c>
      <c r="AH191" s="168">
        <f t="shared" si="4095"/>
        <v>0</v>
      </c>
      <c r="AI191" s="168">
        <f t="shared" si="4096"/>
        <v>0</v>
      </c>
      <c r="AJ191" s="154">
        <f t="shared" ref="AJ191:AK191" si="4710">AJ190</f>
        <v>3</v>
      </c>
      <c r="AK191" s="173">
        <f t="shared" si="4710"/>
        <v>1166</v>
      </c>
      <c r="AL191" s="156" t="str">
        <f t="shared" si="4673"/>
        <v>1</v>
      </c>
      <c r="AM191" s="157">
        <f t="shared" si="122"/>
        <v>2</v>
      </c>
      <c r="AN191" s="158">
        <f t="shared" si="123"/>
        <v>0</v>
      </c>
      <c r="AO191" s="159"/>
      <c r="AP191" s="159"/>
      <c r="AQ191" s="159"/>
      <c r="AR191" s="78"/>
      <c r="AS191" s="79"/>
      <c r="AT191" s="77" t="str">
        <f t="shared" si="124"/>
        <v>0</v>
      </c>
      <c r="AU191" s="81">
        <f t="shared" si="4099"/>
        <v>0</v>
      </c>
      <c r="AV191" s="160">
        <f t="shared" si="4100"/>
        <v>0</v>
      </c>
      <c r="AW191" s="160">
        <f t="shared" si="4101"/>
        <v>0</v>
      </c>
      <c r="AX191" s="160">
        <f t="shared" si="4102"/>
        <v>0</v>
      </c>
      <c r="AY191" s="160">
        <f t="shared" si="4103"/>
        <v>0</v>
      </c>
      <c r="AZ191" s="161">
        <f t="shared" ref="AZ191:BA191" si="4711">AZ190</f>
        <v>4</v>
      </c>
      <c r="BA191" s="175">
        <f t="shared" si="4711"/>
        <v>1167</v>
      </c>
      <c r="BB191" s="163" t="str">
        <f t="shared" si="4675"/>
        <v>1</v>
      </c>
      <c r="BC191" s="164">
        <f t="shared" si="132"/>
        <v>4</v>
      </c>
      <c r="BD191" s="165">
        <f t="shared" si="133"/>
        <v>0</v>
      </c>
      <c r="BE191" s="166"/>
      <c r="BF191" s="166"/>
      <c r="BG191" s="166"/>
      <c r="BH191" s="84"/>
      <c r="BI191" s="85"/>
      <c r="BJ191" s="83" t="str">
        <f t="shared" si="134"/>
        <v>0</v>
      </c>
      <c r="BK191" s="167">
        <f t="shared" si="4106"/>
        <v>0</v>
      </c>
      <c r="BL191" s="168">
        <f t="shared" si="4107"/>
        <v>0</v>
      </c>
      <c r="BM191" s="168">
        <f t="shared" si="4108"/>
        <v>0</v>
      </c>
      <c r="BN191" s="168">
        <f t="shared" si="4109"/>
        <v>0</v>
      </c>
      <c r="BO191" s="168">
        <f t="shared" si="4110"/>
        <v>0</v>
      </c>
      <c r="BP191" s="154">
        <f t="shared" ref="BP191:BQ191" si="4712">BP190</f>
        <v>5</v>
      </c>
      <c r="BQ191" s="173">
        <f t="shared" si="4712"/>
        <v>1168</v>
      </c>
      <c r="BR191" s="156" t="str">
        <f t="shared" si="4677"/>
        <v>1</v>
      </c>
      <c r="BS191" s="157">
        <f t="shared" si="142"/>
        <v>4</v>
      </c>
      <c r="BT191" s="158">
        <f t="shared" si="143"/>
        <v>0</v>
      </c>
      <c r="BU191" s="159"/>
      <c r="BV191" s="159"/>
      <c r="BW191" s="159"/>
      <c r="BX191" s="78"/>
      <c r="BY191" s="79"/>
      <c r="BZ191" s="77" t="str">
        <f t="shared" si="144"/>
        <v>0</v>
      </c>
      <c r="CA191" s="81">
        <f t="shared" si="4113"/>
        <v>0</v>
      </c>
      <c r="CB191" s="160">
        <f t="shared" si="4114"/>
        <v>0</v>
      </c>
      <c r="CC191" s="160">
        <f t="shared" si="4115"/>
        <v>0</v>
      </c>
      <c r="CD191" s="160">
        <f t="shared" si="4116"/>
        <v>0</v>
      </c>
      <c r="CE191" s="160">
        <f t="shared" si="4117"/>
        <v>0</v>
      </c>
      <c r="CF191" s="161">
        <f t="shared" ref="CF191:CG191" si="4713">CF190</f>
        <v>6</v>
      </c>
      <c r="CG191" s="175">
        <f t="shared" si="4713"/>
        <v>1169</v>
      </c>
      <c r="CH191" s="163" t="str">
        <f t="shared" si="4679"/>
        <v>1</v>
      </c>
      <c r="CI191" s="164">
        <f t="shared" si="152"/>
        <v>2</v>
      </c>
      <c r="CJ191" s="165">
        <f t="shared" si="153"/>
        <v>0</v>
      </c>
      <c r="CK191" s="166"/>
      <c r="CL191" s="166"/>
      <c r="CM191" s="166"/>
      <c r="CN191" s="84"/>
      <c r="CO191" s="85"/>
      <c r="CP191" s="83" t="str">
        <f t="shared" si="154"/>
        <v>0</v>
      </c>
      <c r="CQ191" s="167">
        <f t="shared" si="4120"/>
        <v>0</v>
      </c>
      <c r="CR191" s="168">
        <f t="shared" si="4121"/>
        <v>0</v>
      </c>
      <c r="CS191" s="168">
        <f t="shared" si="4122"/>
        <v>0</v>
      </c>
      <c r="CT191" s="168">
        <f t="shared" si="4123"/>
        <v>0</v>
      </c>
      <c r="CU191" s="168">
        <f t="shared" si="4124"/>
        <v>0</v>
      </c>
      <c r="CV191" s="154">
        <f t="shared" ref="CV191:CW191" si="4714">CV190</f>
        <v>7</v>
      </c>
      <c r="CW191" s="173">
        <f t="shared" si="4714"/>
        <v>1170</v>
      </c>
      <c r="CX191" s="156" t="str">
        <f t="shared" si="4681"/>
        <v>1</v>
      </c>
      <c r="CY191" s="157">
        <f t="shared" si="162"/>
        <v>2</v>
      </c>
      <c r="CZ191" s="158">
        <f t="shared" si="163"/>
        <v>0</v>
      </c>
      <c r="DA191" s="159"/>
      <c r="DB191" s="159"/>
      <c r="DC191" s="159"/>
      <c r="DD191" s="78"/>
      <c r="DE191" s="79"/>
      <c r="DF191" s="77" t="str">
        <f t="shared" si="164"/>
        <v>0</v>
      </c>
      <c r="DG191" s="81">
        <f t="shared" si="4127"/>
        <v>0</v>
      </c>
      <c r="DH191" s="160">
        <f t="shared" si="4128"/>
        <v>0</v>
      </c>
      <c r="DI191" s="160">
        <f t="shared" si="4129"/>
        <v>0</v>
      </c>
      <c r="DJ191" s="160">
        <f t="shared" si="4130"/>
        <v>0</v>
      </c>
      <c r="DK191" s="160">
        <f t="shared" si="4131"/>
        <v>0</v>
      </c>
      <c r="DL191" s="161">
        <f t="shared" ref="DL191:DM191" si="4715">DL190</f>
        <v>8</v>
      </c>
      <c r="DM191" s="175">
        <f t="shared" si="4715"/>
        <v>1171</v>
      </c>
      <c r="DN191" s="163" t="str">
        <f t="shared" si="4683"/>
        <v>1</v>
      </c>
      <c r="DO191" s="164">
        <f t="shared" si="172"/>
        <v>2</v>
      </c>
      <c r="DP191" s="165">
        <f t="shared" si="173"/>
        <v>0</v>
      </c>
      <c r="DQ191" s="166"/>
      <c r="DR191" s="166"/>
      <c r="DS191" s="166"/>
      <c r="DT191" s="84"/>
      <c r="DU191" s="85"/>
      <c r="DV191" s="83" t="str">
        <f t="shared" si="174"/>
        <v>0</v>
      </c>
      <c r="DW191" s="167">
        <f t="shared" si="4134"/>
        <v>0</v>
      </c>
      <c r="DX191" s="168">
        <f t="shared" si="4135"/>
        <v>0</v>
      </c>
      <c r="DY191" s="168">
        <f t="shared" si="4136"/>
        <v>0</v>
      </c>
      <c r="DZ191" s="168">
        <f t="shared" si="4137"/>
        <v>0</v>
      </c>
      <c r="EA191" s="168">
        <f t="shared" si="4138"/>
        <v>0</v>
      </c>
      <c r="EB191" s="154">
        <f t="shared" ref="EB191:EC191" si="4716">EB190</f>
        <v>9</v>
      </c>
      <c r="EC191" s="173">
        <f t="shared" si="4716"/>
        <v>1172</v>
      </c>
      <c r="ED191" s="156" t="str">
        <f t="shared" si="4685"/>
        <v>1</v>
      </c>
      <c r="EE191" s="157">
        <f t="shared" si="182"/>
        <v>5</v>
      </c>
      <c r="EF191" s="169">
        <f t="shared" si="183"/>
        <v>0</v>
      </c>
      <c r="EG191" s="159"/>
      <c r="EH191" s="159"/>
      <c r="EI191" s="159"/>
      <c r="EJ191" s="78"/>
      <c r="EK191" s="79"/>
      <c r="EL191" s="77" t="str">
        <f t="shared" si="184"/>
        <v>0</v>
      </c>
      <c r="EM191" s="81">
        <f t="shared" si="4141"/>
        <v>0</v>
      </c>
      <c r="EN191" s="160">
        <f t="shared" si="4142"/>
        <v>0</v>
      </c>
      <c r="EO191" s="160">
        <f t="shared" si="4143"/>
        <v>0</v>
      </c>
      <c r="EP191" s="160">
        <f t="shared" si="4144"/>
        <v>0</v>
      </c>
      <c r="EQ191" s="160">
        <f t="shared" si="4145"/>
        <v>0</v>
      </c>
      <c r="ER191" s="161">
        <f t="shared" ref="ER191:ES191" si="4717">ER190</f>
        <v>10</v>
      </c>
      <c r="ES191" s="175">
        <f t="shared" si="4717"/>
        <v>1173</v>
      </c>
      <c r="ET191" s="163" t="str">
        <f t="shared" si="4687"/>
        <v>1</v>
      </c>
      <c r="EU191" s="164">
        <f t="shared" si="192"/>
        <v>19</v>
      </c>
      <c r="EV191" s="165">
        <f t="shared" si="193"/>
        <v>0</v>
      </c>
      <c r="EW191" s="166"/>
      <c r="EX191" s="166"/>
      <c r="EY191" s="166"/>
      <c r="EZ191" s="84"/>
      <c r="FA191" s="85"/>
      <c r="FB191" s="83" t="str">
        <f t="shared" si="194"/>
        <v>0</v>
      </c>
      <c r="FC191" s="167">
        <f t="shared" si="4148"/>
        <v>0</v>
      </c>
      <c r="FD191" s="168">
        <f t="shared" si="4149"/>
        <v>0</v>
      </c>
      <c r="FE191" s="168">
        <f t="shared" si="4150"/>
        <v>0</v>
      </c>
      <c r="FF191" s="168">
        <f t="shared" si="4151"/>
        <v>0</v>
      </c>
      <c r="FG191" s="168">
        <f t="shared" si="4152"/>
        <v>0</v>
      </c>
      <c r="FH191" s="154">
        <f t="shared" ref="FH191:FI191" si="4718">FH190</f>
        <v>11</v>
      </c>
      <c r="FI191" s="173">
        <f t="shared" si="4718"/>
        <v>1174</v>
      </c>
      <c r="FJ191" s="156" t="str">
        <f t="shared" si="4689"/>
        <v>1</v>
      </c>
      <c r="FK191" s="157">
        <f t="shared" si="202"/>
        <v>4</v>
      </c>
      <c r="FL191" s="158">
        <f t="shared" si="203"/>
        <v>0</v>
      </c>
      <c r="FM191" s="159"/>
      <c r="FN191" s="159"/>
      <c r="FO191" s="159"/>
      <c r="FP191" s="78"/>
      <c r="FQ191" s="79"/>
      <c r="FR191" s="77" t="str">
        <f t="shared" si="204"/>
        <v>0</v>
      </c>
      <c r="FS191" s="81">
        <f t="shared" si="4155"/>
        <v>0</v>
      </c>
      <c r="FT191" s="160">
        <f t="shared" si="4156"/>
        <v>0</v>
      </c>
      <c r="FU191" s="160">
        <f t="shared" si="4157"/>
        <v>0</v>
      </c>
      <c r="FV191" s="160">
        <f t="shared" si="4158"/>
        <v>0</v>
      </c>
      <c r="FW191" s="160">
        <f t="shared" si="4159"/>
        <v>0</v>
      </c>
      <c r="FX191" s="161">
        <f t="shared" ref="FX191:FY191" si="4719">FX190</f>
        <v>12</v>
      </c>
      <c r="FY191" s="175">
        <f t="shared" si="4719"/>
        <v>1175</v>
      </c>
      <c r="FZ191" s="163" t="str">
        <f t="shared" si="4691"/>
        <v>1</v>
      </c>
      <c r="GA191" s="164">
        <f t="shared" si="212"/>
        <v>2</v>
      </c>
      <c r="GB191" s="165">
        <f t="shared" si="213"/>
        <v>0</v>
      </c>
      <c r="GC191" s="166"/>
      <c r="GD191" s="166"/>
      <c r="GE191" s="166"/>
      <c r="GF191" s="84"/>
      <c r="GG191" s="85"/>
      <c r="GH191" s="83" t="str">
        <f t="shared" si="214"/>
        <v>0</v>
      </c>
      <c r="GI191" s="167">
        <f t="shared" si="4162"/>
        <v>0</v>
      </c>
      <c r="GJ191" s="168">
        <f t="shared" si="4163"/>
        <v>0</v>
      </c>
      <c r="GK191" s="168">
        <f t="shared" si="4164"/>
        <v>0</v>
      </c>
      <c r="GL191" s="168">
        <f t="shared" si="4165"/>
        <v>0</v>
      </c>
      <c r="GM191" s="168">
        <f t="shared" si="4166"/>
        <v>0</v>
      </c>
      <c r="GN191" s="154">
        <f t="shared" ref="GN191:GO191" si="4720">GN190</f>
        <v>13</v>
      </c>
      <c r="GO191" s="173">
        <f t="shared" si="4720"/>
        <v>1176</v>
      </c>
      <c r="GP191" s="156" t="str">
        <f t="shared" si="4693"/>
        <v>1</v>
      </c>
      <c r="GQ191" s="157">
        <f t="shared" si="222"/>
        <v>3</v>
      </c>
      <c r="GR191" s="158">
        <f t="shared" si="223"/>
        <v>0</v>
      </c>
      <c r="GS191" s="159"/>
      <c r="GT191" s="159"/>
      <c r="GU191" s="159"/>
      <c r="GV191" s="78"/>
      <c r="GW191" s="79"/>
      <c r="GX191" s="77" t="str">
        <f t="shared" si="224"/>
        <v>0</v>
      </c>
      <c r="GY191" s="81">
        <f t="shared" si="4169"/>
        <v>0</v>
      </c>
      <c r="GZ191" s="160">
        <f t="shared" si="4170"/>
        <v>0</v>
      </c>
      <c r="HA191" s="160">
        <f t="shared" si="4171"/>
        <v>0</v>
      </c>
      <c r="HB191" s="160">
        <f t="shared" si="4172"/>
        <v>0</v>
      </c>
      <c r="HC191" s="160">
        <f t="shared" si="4173"/>
        <v>0</v>
      </c>
      <c r="HD191" s="161">
        <f t="shared" ref="HD191:HE191" si="4721">HD190</f>
        <v>14</v>
      </c>
      <c r="HE191" s="175">
        <f t="shared" si="4721"/>
        <v>1177</v>
      </c>
      <c r="HF191" s="163" t="str">
        <f t="shared" si="4695"/>
        <v>1</v>
      </c>
      <c r="HG191" s="164">
        <f t="shared" si="232"/>
        <v>5</v>
      </c>
      <c r="HH191" s="165">
        <f t="shared" si="233"/>
        <v>0</v>
      </c>
      <c r="HI191" s="166"/>
      <c r="HJ191" s="166"/>
      <c r="HK191" s="166"/>
      <c r="HL191" s="84"/>
      <c r="HM191" s="85"/>
      <c r="HN191" s="83" t="str">
        <f t="shared" si="234"/>
        <v>0</v>
      </c>
      <c r="HO191" s="167">
        <f t="shared" si="4176"/>
        <v>0</v>
      </c>
      <c r="HP191" s="168">
        <f t="shared" si="4177"/>
        <v>0</v>
      </c>
      <c r="HQ191" s="168">
        <f t="shared" si="4178"/>
        <v>0</v>
      </c>
      <c r="HR191" s="168">
        <f t="shared" si="4179"/>
        <v>0</v>
      </c>
      <c r="HS191" s="168">
        <f t="shared" si="4180"/>
        <v>0</v>
      </c>
      <c r="HT191" s="154">
        <f t="shared" ref="HT191:HU191" si="4722">HT190</f>
        <v>15</v>
      </c>
      <c r="HU191" s="173">
        <f t="shared" si="4722"/>
        <v>1178</v>
      </c>
      <c r="HV191" s="156" t="str">
        <f t="shared" si="4697"/>
        <v>1</v>
      </c>
      <c r="HW191" s="157" t="str">
        <f t="shared" si="242"/>
        <v/>
      </c>
      <c r="HX191" s="169">
        <f t="shared" si="243"/>
        <v>0</v>
      </c>
      <c r="HY191" s="159"/>
      <c r="HZ191" s="159"/>
      <c r="IA191" s="159"/>
      <c r="IB191" s="160"/>
      <c r="IC191" s="160"/>
      <c r="ID191" s="160" t="str">
        <f t="shared" si="244"/>
        <v>0</v>
      </c>
      <c r="IE191" s="160">
        <f t="shared" si="4183"/>
        <v>0</v>
      </c>
      <c r="IF191" s="160">
        <f t="shared" si="4184"/>
        <v>0</v>
      </c>
      <c r="IG191" s="160">
        <f t="shared" si="4185"/>
        <v>0</v>
      </c>
      <c r="IH191" s="160">
        <f t="shared" si="4186"/>
        <v>0</v>
      </c>
      <c r="II191" s="160">
        <f t="shared" si="4187"/>
        <v>0</v>
      </c>
      <c r="IJ191" s="161">
        <f t="shared" ref="IJ191:IK191" si="4723">IJ190</f>
        <v>16</v>
      </c>
      <c r="IK191" s="175">
        <f t="shared" si="4723"/>
        <v>1179</v>
      </c>
      <c r="IL191" s="163" t="str">
        <f t="shared" si="4699"/>
        <v>1</v>
      </c>
      <c r="IM191" s="164" t="str">
        <f t="shared" si="252"/>
        <v/>
      </c>
      <c r="IN191" s="165">
        <f t="shared" si="253"/>
        <v>0</v>
      </c>
      <c r="IO191" s="166"/>
      <c r="IP191" s="166"/>
      <c r="IQ191" s="166"/>
      <c r="IR191" s="168"/>
      <c r="IS191" s="168"/>
      <c r="IT191" s="170" t="str">
        <f t="shared" si="254"/>
        <v>0</v>
      </c>
      <c r="IU191" s="170">
        <f t="shared" si="4190"/>
        <v>0</v>
      </c>
      <c r="IV191" s="168">
        <f t="shared" si="4191"/>
        <v>0</v>
      </c>
      <c r="IW191" s="168">
        <f t="shared" si="4192"/>
        <v>0</v>
      </c>
      <c r="IX191" s="168">
        <f t="shared" si="4193"/>
        <v>0</v>
      </c>
      <c r="IY191" s="168">
        <f t="shared" si="4194"/>
        <v>0</v>
      </c>
      <c r="IZ191" s="154">
        <f t="shared" ref="IZ191:JA191" si="4724">IZ190</f>
        <v>17</v>
      </c>
      <c r="JA191" s="173">
        <f t="shared" si="4724"/>
        <v>1180</v>
      </c>
      <c r="JB191" s="156" t="str">
        <f t="shared" si="4701"/>
        <v>1</v>
      </c>
      <c r="JC191" s="157" t="str">
        <f t="shared" si="262"/>
        <v/>
      </c>
      <c r="JD191" s="158">
        <f t="shared" si="263"/>
        <v>0</v>
      </c>
      <c r="JE191" s="159"/>
      <c r="JF191" s="159"/>
      <c r="JG191" s="159"/>
      <c r="JH191" s="160"/>
      <c r="JI191" s="160"/>
      <c r="JJ191" s="171" t="str">
        <f t="shared" si="264"/>
        <v>0</v>
      </c>
      <c r="JK191" s="171">
        <f t="shared" si="4197"/>
        <v>0</v>
      </c>
      <c r="JL191" s="160">
        <f t="shared" si="4198"/>
        <v>0</v>
      </c>
      <c r="JM191" s="160">
        <f t="shared" si="4199"/>
        <v>0</v>
      </c>
      <c r="JN191" s="160">
        <f t="shared" si="4200"/>
        <v>0</v>
      </c>
      <c r="JO191" s="160">
        <f t="shared" si="4201"/>
        <v>0</v>
      </c>
      <c r="JP191" s="161">
        <f t="shared" ref="JP191:JQ191" si="4725">JP190</f>
        <v>18</v>
      </c>
      <c r="JQ191" s="175">
        <f t="shared" si="4725"/>
        <v>1181</v>
      </c>
      <c r="JR191" s="163" t="str">
        <f t="shared" si="4703"/>
        <v>1</v>
      </c>
      <c r="JS191" s="164" t="str">
        <f t="shared" si="272"/>
        <v/>
      </c>
      <c r="JT191" s="165">
        <f t="shared" si="273"/>
        <v>0</v>
      </c>
      <c r="JU191" s="166"/>
      <c r="JV191" s="166"/>
      <c r="JW191" s="166"/>
      <c r="JX191" s="168"/>
      <c r="JY191" s="168"/>
      <c r="JZ191" s="170" t="str">
        <f t="shared" si="274"/>
        <v>0</v>
      </c>
      <c r="KA191" s="170">
        <f t="shared" si="4204"/>
        <v>0</v>
      </c>
      <c r="KB191" s="168">
        <f t="shared" si="4205"/>
        <v>0</v>
      </c>
      <c r="KC191" s="168">
        <f t="shared" si="4206"/>
        <v>0</v>
      </c>
      <c r="KD191" s="168">
        <f t="shared" si="4207"/>
        <v>0</v>
      </c>
      <c r="KE191" s="168">
        <f t="shared" si="4208"/>
        <v>0</v>
      </c>
      <c r="KF191" s="154">
        <f t="shared" ref="KF191:KG191" si="4726">KF190</f>
        <v>19</v>
      </c>
      <c r="KG191" s="173">
        <f t="shared" si="4726"/>
        <v>1182</v>
      </c>
      <c r="KH191" s="156" t="str">
        <f t="shared" si="4705"/>
        <v>1</v>
      </c>
      <c r="KI191" s="157" t="str">
        <f t="shared" si="282"/>
        <v/>
      </c>
      <c r="KJ191" s="158">
        <f t="shared" si="283"/>
        <v>0</v>
      </c>
      <c r="KK191" s="159"/>
      <c r="KL191" s="159"/>
      <c r="KM191" s="159"/>
      <c r="KN191" s="160"/>
      <c r="KO191" s="160"/>
      <c r="KP191" s="171" t="str">
        <f t="shared" si="284"/>
        <v>0</v>
      </c>
      <c r="KQ191" s="171">
        <f t="shared" si="4211"/>
        <v>0</v>
      </c>
      <c r="KR191" s="160">
        <f t="shared" si="4212"/>
        <v>0</v>
      </c>
      <c r="KS191" s="160">
        <f t="shared" si="4213"/>
        <v>0</v>
      </c>
      <c r="KT191" s="160">
        <f t="shared" si="4214"/>
        <v>0</v>
      </c>
      <c r="KU191" s="160">
        <f t="shared" si="4215"/>
        <v>0</v>
      </c>
      <c r="KV191" s="161">
        <f t="shared" ref="KV191:KW191" si="4727">KV190</f>
        <v>20</v>
      </c>
      <c r="KW191" s="175">
        <f t="shared" si="4727"/>
        <v>1183</v>
      </c>
      <c r="KX191" s="163" t="str">
        <f t="shared" si="4707"/>
        <v>1</v>
      </c>
      <c r="KY191" s="164" t="str">
        <f t="shared" si="292"/>
        <v/>
      </c>
      <c r="KZ191" s="165">
        <f t="shared" si="293"/>
        <v>0</v>
      </c>
      <c r="LA191" s="166"/>
      <c r="LB191" s="166"/>
      <c r="LC191" s="166"/>
      <c r="LD191" s="168"/>
      <c r="LE191" s="168"/>
      <c r="LF191" s="170" t="str">
        <f t="shared" si="294"/>
        <v>0</v>
      </c>
      <c r="LG191" s="170">
        <f t="shared" si="4218"/>
        <v>0</v>
      </c>
      <c r="LH191" s="168">
        <f t="shared" si="4219"/>
        <v>0</v>
      </c>
      <c r="LI191" s="168">
        <f t="shared" si="4220"/>
        <v>0</v>
      </c>
      <c r="LJ191" s="168">
        <f t="shared" si="4221"/>
        <v>0</v>
      </c>
      <c r="LK191" s="168">
        <f t="shared" si="4222"/>
        <v>0</v>
      </c>
      <c r="LL191" s="172"/>
      <c r="LM191" s="172"/>
      <c r="LN191" s="168" t="str">
        <f t="shared" si="4223"/>
        <v>#REF!</v>
      </c>
      <c r="LO191" s="168" t="str">
        <f t="shared" si="4224"/>
        <v>#REF!</v>
      </c>
      <c r="LP191" s="168" t="str">
        <f t="shared" si="4225"/>
        <v>#REF!</v>
      </c>
      <c r="LQ191" s="168" t="str">
        <f t="shared" si="4226"/>
        <v>#REF!</v>
      </c>
    </row>
    <row r="192" ht="15.75" customHeight="1">
      <c r="A192" s="151">
        <v>46292.0</v>
      </c>
      <c r="B192" s="152" t="s">
        <v>31</v>
      </c>
      <c r="C192" s="153">
        <f t="shared" si="99"/>
        <v>0</v>
      </c>
      <c r="D192" s="154">
        <f t="shared" ref="D192:E192" si="4728">D191</f>
        <v>1</v>
      </c>
      <c r="E192" s="173">
        <f t="shared" si="4728"/>
        <v>1164</v>
      </c>
      <c r="F192" s="156" t="str">
        <f t="shared" si="4669"/>
        <v>1</v>
      </c>
      <c r="G192" s="157">
        <f t="shared" si="102"/>
        <v>1</v>
      </c>
      <c r="H192" s="158">
        <f t="shared" si="103"/>
        <v>0</v>
      </c>
      <c r="I192" s="159"/>
      <c r="J192" s="159"/>
      <c r="K192" s="159"/>
      <c r="L192" s="78"/>
      <c r="M192" s="79"/>
      <c r="N192" s="77" t="str">
        <f t="shared" si="104"/>
        <v>0</v>
      </c>
      <c r="O192" s="81">
        <f t="shared" si="4085"/>
        <v>0</v>
      </c>
      <c r="P192" s="160">
        <f t="shared" si="4086"/>
        <v>0</v>
      </c>
      <c r="Q192" s="160">
        <f t="shared" si="4087"/>
        <v>0</v>
      </c>
      <c r="R192" s="160">
        <f t="shared" si="4088"/>
        <v>0</v>
      </c>
      <c r="S192" s="160">
        <f t="shared" si="4089"/>
        <v>0</v>
      </c>
      <c r="T192" s="161">
        <f t="shared" ref="T192:U192" si="4729">T191</f>
        <v>2</v>
      </c>
      <c r="U192" s="175">
        <f t="shared" si="4729"/>
        <v>1165</v>
      </c>
      <c r="V192" s="163" t="str">
        <f t="shared" si="4671"/>
        <v>1</v>
      </c>
      <c r="W192" s="164">
        <f t="shared" si="112"/>
        <v>1</v>
      </c>
      <c r="X192" s="165">
        <f t="shared" si="113"/>
        <v>0</v>
      </c>
      <c r="Y192" s="166"/>
      <c r="Z192" s="166"/>
      <c r="AA192" s="166"/>
      <c r="AB192" s="84"/>
      <c r="AC192" s="85"/>
      <c r="AD192" s="83" t="str">
        <f t="shared" si="114"/>
        <v>0</v>
      </c>
      <c r="AE192" s="167">
        <f t="shared" si="4092"/>
        <v>0</v>
      </c>
      <c r="AF192" s="168">
        <f t="shared" si="4093"/>
        <v>0</v>
      </c>
      <c r="AG192" s="168">
        <f t="shared" si="4094"/>
        <v>0</v>
      </c>
      <c r="AH192" s="168">
        <f t="shared" si="4095"/>
        <v>0</v>
      </c>
      <c r="AI192" s="168">
        <f t="shared" si="4096"/>
        <v>0</v>
      </c>
      <c r="AJ192" s="154">
        <f t="shared" ref="AJ192:AK192" si="4730">AJ191</f>
        <v>3</v>
      </c>
      <c r="AK192" s="173">
        <f t="shared" si="4730"/>
        <v>1166</v>
      </c>
      <c r="AL192" s="156" t="str">
        <f t="shared" si="4673"/>
        <v>1</v>
      </c>
      <c r="AM192" s="157">
        <f t="shared" si="122"/>
        <v>2</v>
      </c>
      <c r="AN192" s="158">
        <f t="shared" si="123"/>
        <v>0</v>
      </c>
      <c r="AO192" s="159"/>
      <c r="AP192" s="159"/>
      <c r="AQ192" s="159"/>
      <c r="AR192" s="78"/>
      <c r="AS192" s="79"/>
      <c r="AT192" s="77" t="str">
        <f t="shared" si="124"/>
        <v>0</v>
      </c>
      <c r="AU192" s="81">
        <f t="shared" si="4099"/>
        <v>0</v>
      </c>
      <c r="AV192" s="160">
        <f t="shared" si="4100"/>
        <v>0</v>
      </c>
      <c r="AW192" s="160">
        <f t="shared" si="4101"/>
        <v>0</v>
      </c>
      <c r="AX192" s="160">
        <f t="shared" si="4102"/>
        <v>0</v>
      </c>
      <c r="AY192" s="160">
        <f t="shared" si="4103"/>
        <v>0</v>
      </c>
      <c r="AZ192" s="161">
        <f t="shared" ref="AZ192:BA192" si="4731">AZ191</f>
        <v>4</v>
      </c>
      <c r="BA192" s="175">
        <f t="shared" si="4731"/>
        <v>1167</v>
      </c>
      <c r="BB192" s="163" t="str">
        <f t="shared" si="4675"/>
        <v>1</v>
      </c>
      <c r="BC192" s="164">
        <f t="shared" si="132"/>
        <v>4</v>
      </c>
      <c r="BD192" s="165">
        <f t="shared" si="133"/>
        <v>0</v>
      </c>
      <c r="BE192" s="166"/>
      <c r="BF192" s="166"/>
      <c r="BG192" s="166"/>
      <c r="BH192" s="84"/>
      <c r="BI192" s="85"/>
      <c r="BJ192" s="83" t="str">
        <f t="shared" si="134"/>
        <v>0</v>
      </c>
      <c r="BK192" s="167">
        <f t="shared" si="4106"/>
        <v>0</v>
      </c>
      <c r="BL192" s="168">
        <f t="shared" si="4107"/>
        <v>0</v>
      </c>
      <c r="BM192" s="168">
        <f t="shared" si="4108"/>
        <v>0</v>
      </c>
      <c r="BN192" s="168">
        <f t="shared" si="4109"/>
        <v>0</v>
      </c>
      <c r="BO192" s="168">
        <f t="shared" si="4110"/>
        <v>0</v>
      </c>
      <c r="BP192" s="154">
        <f t="shared" ref="BP192:BQ192" si="4732">BP191</f>
        <v>5</v>
      </c>
      <c r="BQ192" s="173">
        <f t="shared" si="4732"/>
        <v>1168</v>
      </c>
      <c r="BR192" s="156" t="str">
        <f t="shared" si="4677"/>
        <v>1</v>
      </c>
      <c r="BS192" s="157">
        <f t="shared" si="142"/>
        <v>4</v>
      </c>
      <c r="BT192" s="158">
        <f t="shared" si="143"/>
        <v>0</v>
      </c>
      <c r="BU192" s="159"/>
      <c r="BV192" s="159"/>
      <c r="BW192" s="159"/>
      <c r="BX192" s="78"/>
      <c r="BY192" s="79"/>
      <c r="BZ192" s="77" t="str">
        <f t="shared" si="144"/>
        <v>0</v>
      </c>
      <c r="CA192" s="81">
        <f t="shared" si="4113"/>
        <v>0</v>
      </c>
      <c r="CB192" s="160">
        <f t="shared" si="4114"/>
        <v>0</v>
      </c>
      <c r="CC192" s="160">
        <f t="shared" si="4115"/>
        <v>0</v>
      </c>
      <c r="CD192" s="160">
        <f t="shared" si="4116"/>
        <v>0</v>
      </c>
      <c r="CE192" s="160">
        <f t="shared" si="4117"/>
        <v>0</v>
      </c>
      <c r="CF192" s="161">
        <f t="shared" ref="CF192:CG192" si="4733">CF191</f>
        <v>6</v>
      </c>
      <c r="CG192" s="175">
        <f t="shared" si="4733"/>
        <v>1169</v>
      </c>
      <c r="CH192" s="163" t="str">
        <f t="shared" si="4679"/>
        <v>1</v>
      </c>
      <c r="CI192" s="164">
        <f t="shared" si="152"/>
        <v>2</v>
      </c>
      <c r="CJ192" s="165">
        <f t="shared" si="153"/>
        <v>0</v>
      </c>
      <c r="CK192" s="166"/>
      <c r="CL192" s="166"/>
      <c r="CM192" s="166"/>
      <c r="CN192" s="84"/>
      <c r="CO192" s="85"/>
      <c r="CP192" s="83" t="str">
        <f t="shared" si="154"/>
        <v>0</v>
      </c>
      <c r="CQ192" s="167">
        <f t="shared" si="4120"/>
        <v>0</v>
      </c>
      <c r="CR192" s="168">
        <f t="shared" si="4121"/>
        <v>0</v>
      </c>
      <c r="CS192" s="168">
        <f t="shared" si="4122"/>
        <v>0</v>
      </c>
      <c r="CT192" s="168">
        <f t="shared" si="4123"/>
        <v>0</v>
      </c>
      <c r="CU192" s="168">
        <f t="shared" si="4124"/>
        <v>0</v>
      </c>
      <c r="CV192" s="154">
        <f t="shared" ref="CV192:CW192" si="4734">CV191</f>
        <v>7</v>
      </c>
      <c r="CW192" s="173">
        <f t="shared" si="4734"/>
        <v>1170</v>
      </c>
      <c r="CX192" s="156" t="str">
        <f t="shared" si="4681"/>
        <v>1</v>
      </c>
      <c r="CY192" s="157">
        <f t="shared" si="162"/>
        <v>2</v>
      </c>
      <c r="CZ192" s="158">
        <f t="shared" si="163"/>
        <v>0</v>
      </c>
      <c r="DA192" s="159"/>
      <c r="DB192" s="159"/>
      <c r="DC192" s="159"/>
      <c r="DD192" s="78"/>
      <c r="DE192" s="79"/>
      <c r="DF192" s="77" t="str">
        <f t="shared" si="164"/>
        <v>0</v>
      </c>
      <c r="DG192" s="81">
        <f t="shared" si="4127"/>
        <v>0</v>
      </c>
      <c r="DH192" s="160">
        <f t="shared" si="4128"/>
        <v>0</v>
      </c>
      <c r="DI192" s="160">
        <f t="shared" si="4129"/>
        <v>0</v>
      </c>
      <c r="DJ192" s="160">
        <f t="shared" si="4130"/>
        <v>0</v>
      </c>
      <c r="DK192" s="160">
        <f t="shared" si="4131"/>
        <v>0</v>
      </c>
      <c r="DL192" s="161">
        <f t="shared" ref="DL192:DM192" si="4735">DL191</f>
        <v>8</v>
      </c>
      <c r="DM192" s="175">
        <f t="shared" si="4735"/>
        <v>1171</v>
      </c>
      <c r="DN192" s="163" t="str">
        <f t="shared" si="4683"/>
        <v>1</v>
      </c>
      <c r="DO192" s="164">
        <f t="shared" si="172"/>
        <v>2</v>
      </c>
      <c r="DP192" s="165">
        <f t="shared" si="173"/>
        <v>0</v>
      </c>
      <c r="DQ192" s="166"/>
      <c r="DR192" s="166"/>
      <c r="DS192" s="166"/>
      <c r="DT192" s="84"/>
      <c r="DU192" s="85"/>
      <c r="DV192" s="83" t="str">
        <f t="shared" si="174"/>
        <v>0</v>
      </c>
      <c r="DW192" s="167">
        <f t="shared" si="4134"/>
        <v>0</v>
      </c>
      <c r="DX192" s="168">
        <f t="shared" si="4135"/>
        <v>0</v>
      </c>
      <c r="DY192" s="168">
        <f t="shared" si="4136"/>
        <v>0</v>
      </c>
      <c r="DZ192" s="168">
        <f t="shared" si="4137"/>
        <v>0</v>
      </c>
      <c r="EA192" s="168">
        <f t="shared" si="4138"/>
        <v>0</v>
      </c>
      <c r="EB192" s="154">
        <f t="shared" ref="EB192:EC192" si="4736">EB191</f>
        <v>9</v>
      </c>
      <c r="EC192" s="173">
        <f t="shared" si="4736"/>
        <v>1172</v>
      </c>
      <c r="ED192" s="156" t="str">
        <f t="shared" si="4685"/>
        <v>1</v>
      </c>
      <c r="EE192" s="157">
        <f t="shared" si="182"/>
        <v>5</v>
      </c>
      <c r="EF192" s="169">
        <f t="shared" si="183"/>
        <v>0</v>
      </c>
      <c r="EG192" s="159"/>
      <c r="EH192" s="159"/>
      <c r="EI192" s="159"/>
      <c r="EJ192" s="78"/>
      <c r="EK192" s="79"/>
      <c r="EL192" s="77" t="str">
        <f t="shared" si="184"/>
        <v>0</v>
      </c>
      <c r="EM192" s="81">
        <f t="shared" si="4141"/>
        <v>0</v>
      </c>
      <c r="EN192" s="160">
        <f t="shared" si="4142"/>
        <v>0</v>
      </c>
      <c r="EO192" s="160">
        <f t="shared" si="4143"/>
        <v>0</v>
      </c>
      <c r="EP192" s="160">
        <f t="shared" si="4144"/>
        <v>0</v>
      </c>
      <c r="EQ192" s="160">
        <f t="shared" si="4145"/>
        <v>0</v>
      </c>
      <c r="ER192" s="161">
        <f t="shared" ref="ER192:ES192" si="4737">ER191</f>
        <v>10</v>
      </c>
      <c r="ES192" s="175">
        <f t="shared" si="4737"/>
        <v>1173</v>
      </c>
      <c r="ET192" s="163" t="str">
        <f t="shared" si="4687"/>
        <v>1</v>
      </c>
      <c r="EU192" s="164">
        <f t="shared" si="192"/>
        <v>19</v>
      </c>
      <c r="EV192" s="165">
        <f t="shared" si="193"/>
        <v>0</v>
      </c>
      <c r="EW192" s="166"/>
      <c r="EX192" s="166"/>
      <c r="EY192" s="166"/>
      <c r="EZ192" s="84"/>
      <c r="FA192" s="85"/>
      <c r="FB192" s="83" t="str">
        <f t="shared" si="194"/>
        <v>0</v>
      </c>
      <c r="FC192" s="167">
        <f t="shared" si="4148"/>
        <v>0</v>
      </c>
      <c r="FD192" s="168">
        <f t="shared" si="4149"/>
        <v>0</v>
      </c>
      <c r="FE192" s="168">
        <f t="shared" si="4150"/>
        <v>0</v>
      </c>
      <c r="FF192" s="168">
        <f t="shared" si="4151"/>
        <v>0</v>
      </c>
      <c r="FG192" s="168">
        <f t="shared" si="4152"/>
        <v>0</v>
      </c>
      <c r="FH192" s="154">
        <f t="shared" ref="FH192:FI192" si="4738">FH191</f>
        <v>11</v>
      </c>
      <c r="FI192" s="173">
        <f t="shared" si="4738"/>
        <v>1174</v>
      </c>
      <c r="FJ192" s="156" t="str">
        <f t="shared" si="4689"/>
        <v>1</v>
      </c>
      <c r="FK192" s="157">
        <f t="shared" si="202"/>
        <v>4</v>
      </c>
      <c r="FL192" s="158">
        <f t="shared" si="203"/>
        <v>0</v>
      </c>
      <c r="FM192" s="159"/>
      <c r="FN192" s="159"/>
      <c r="FO192" s="159"/>
      <c r="FP192" s="78"/>
      <c r="FQ192" s="79"/>
      <c r="FR192" s="77" t="str">
        <f t="shared" si="204"/>
        <v>0</v>
      </c>
      <c r="FS192" s="81">
        <f t="shared" si="4155"/>
        <v>0</v>
      </c>
      <c r="FT192" s="160">
        <f t="shared" si="4156"/>
        <v>0</v>
      </c>
      <c r="FU192" s="160">
        <f t="shared" si="4157"/>
        <v>0</v>
      </c>
      <c r="FV192" s="160">
        <f t="shared" si="4158"/>
        <v>0</v>
      </c>
      <c r="FW192" s="160">
        <f t="shared" si="4159"/>
        <v>0</v>
      </c>
      <c r="FX192" s="161">
        <f t="shared" ref="FX192:FY192" si="4739">FX191</f>
        <v>12</v>
      </c>
      <c r="FY192" s="175">
        <f t="shared" si="4739"/>
        <v>1175</v>
      </c>
      <c r="FZ192" s="163" t="str">
        <f t="shared" si="4691"/>
        <v>1</v>
      </c>
      <c r="GA192" s="164">
        <f t="shared" si="212"/>
        <v>2</v>
      </c>
      <c r="GB192" s="165">
        <f t="shared" si="213"/>
        <v>0</v>
      </c>
      <c r="GC192" s="166"/>
      <c r="GD192" s="166"/>
      <c r="GE192" s="166"/>
      <c r="GF192" s="84"/>
      <c r="GG192" s="85"/>
      <c r="GH192" s="83" t="str">
        <f t="shared" si="214"/>
        <v>0</v>
      </c>
      <c r="GI192" s="167">
        <f t="shared" si="4162"/>
        <v>0</v>
      </c>
      <c r="GJ192" s="168">
        <f t="shared" si="4163"/>
        <v>0</v>
      </c>
      <c r="GK192" s="168">
        <f t="shared" si="4164"/>
        <v>0</v>
      </c>
      <c r="GL192" s="168">
        <f t="shared" si="4165"/>
        <v>0</v>
      </c>
      <c r="GM192" s="168">
        <f t="shared" si="4166"/>
        <v>0</v>
      </c>
      <c r="GN192" s="154">
        <f t="shared" ref="GN192:GO192" si="4740">GN191</f>
        <v>13</v>
      </c>
      <c r="GO192" s="173">
        <f t="shared" si="4740"/>
        <v>1176</v>
      </c>
      <c r="GP192" s="156" t="str">
        <f t="shared" si="4693"/>
        <v>1</v>
      </c>
      <c r="GQ192" s="157">
        <f t="shared" si="222"/>
        <v>3</v>
      </c>
      <c r="GR192" s="158">
        <f t="shared" si="223"/>
        <v>0</v>
      </c>
      <c r="GS192" s="159"/>
      <c r="GT192" s="159"/>
      <c r="GU192" s="159"/>
      <c r="GV192" s="78"/>
      <c r="GW192" s="79"/>
      <c r="GX192" s="77" t="str">
        <f t="shared" si="224"/>
        <v>0</v>
      </c>
      <c r="GY192" s="81">
        <f t="shared" si="4169"/>
        <v>0</v>
      </c>
      <c r="GZ192" s="160">
        <f t="shared" si="4170"/>
        <v>0</v>
      </c>
      <c r="HA192" s="160">
        <f t="shared" si="4171"/>
        <v>0</v>
      </c>
      <c r="HB192" s="160">
        <f t="shared" si="4172"/>
        <v>0</v>
      </c>
      <c r="HC192" s="160">
        <f t="shared" si="4173"/>
        <v>0</v>
      </c>
      <c r="HD192" s="161">
        <f t="shared" ref="HD192:HE192" si="4741">HD191</f>
        <v>14</v>
      </c>
      <c r="HE192" s="175">
        <f t="shared" si="4741"/>
        <v>1177</v>
      </c>
      <c r="HF192" s="163" t="str">
        <f t="shared" si="4695"/>
        <v>1</v>
      </c>
      <c r="HG192" s="164">
        <f t="shared" si="232"/>
        <v>5</v>
      </c>
      <c r="HH192" s="165">
        <f t="shared" si="233"/>
        <v>0</v>
      </c>
      <c r="HI192" s="166"/>
      <c r="HJ192" s="166"/>
      <c r="HK192" s="166"/>
      <c r="HL192" s="84"/>
      <c r="HM192" s="85"/>
      <c r="HN192" s="83" t="str">
        <f t="shared" si="234"/>
        <v>0</v>
      </c>
      <c r="HO192" s="167">
        <f t="shared" si="4176"/>
        <v>0</v>
      </c>
      <c r="HP192" s="168">
        <f t="shared" si="4177"/>
        <v>0</v>
      </c>
      <c r="HQ192" s="168">
        <f t="shared" si="4178"/>
        <v>0</v>
      </c>
      <c r="HR192" s="168">
        <f t="shared" si="4179"/>
        <v>0</v>
      </c>
      <c r="HS192" s="168">
        <f t="shared" si="4180"/>
        <v>0</v>
      </c>
      <c r="HT192" s="154">
        <f t="shared" ref="HT192:HU192" si="4742">HT191</f>
        <v>15</v>
      </c>
      <c r="HU192" s="173">
        <f t="shared" si="4742"/>
        <v>1178</v>
      </c>
      <c r="HV192" s="156" t="str">
        <f t="shared" si="4697"/>
        <v>1</v>
      </c>
      <c r="HW192" s="157" t="str">
        <f t="shared" si="242"/>
        <v/>
      </c>
      <c r="HX192" s="169">
        <f t="shared" si="243"/>
        <v>0</v>
      </c>
      <c r="HY192" s="159"/>
      <c r="HZ192" s="159"/>
      <c r="IA192" s="159"/>
      <c r="IB192" s="160"/>
      <c r="IC192" s="160"/>
      <c r="ID192" s="160" t="str">
        <f t="shared" si="244"/>
        <v>0</v>
      </c>
      <c r="IE192" s="160">
        <f t="shared" si="4183"/>
        <v>0</v>
      </c>
      <c r="IF192" s="160">
        <f t="shared" si="4184"/>
        <v>0</v>
      </c>
      <c r="IG192" s="160">
        <f t="shared" si="4185"/>
        <v>0</v>
      </c>
      <c r="IH192" s="160">
        <f t="shared" si="4186"/>
        <v>0</v>
      </c>
      <c r="II192" s="160">
        <f t="shared" si="4187"/>
        <v>0</v>
      </c>
      <c r="IJ192" s="161">
        <f t="shared" ref="IJ192:IK192" si="4743">IJ191</f>
        <v>16</v>
      </c>
      <c r="IK192" s="175">
        <f t="shared" si="4743"/>
        <v>1179</v>
      </c>
      <c r="IL192" s="163" t="str">
        <f t="shared" si="4699"/>
        <v>1</v>
      </c>
      <c r="IM192" s="164" t="str">
        <f t="shared" si="252"/>
        <v/>
      </c>
      <c r="IN192" s="165">
        <f t="shared" si="253"/>
        <v>0</v>
      </c>
      <c r="IO192" s="166"/>
      <c r="IP192" s="166"/>
      <c r="IQ192" s="166"/>
      <c r="IR192" s="168"/>
      <c r="IS192" s="168"/>
      <c r="IT192" s="170" t="str">
        <f t="shared" si="254"/>
        <v>0</v>
      </c>
      <c r="IU192" s="170">
        <f t="shared" si="4190"/>
        <v>0</v>
      </c>
      <c r="IV192" s="168">
        <f t="shared" si="4191"/>
        <v>0</v>
      </c>
      <c r="IW192" s="168">
        <f t="shared" si="4192"/>
        <v>0</v>
      </c>
      <c r="IX192" s="168">
        <f t="shared" si="4193"/>
        <v>0</v>
      </c>
      <c r="IY192" s="168">
        <f t="shared" si="4194"/>
        <v>0</v>
      </c>
      <c r="IZ192" s="154">
        <f t="shared" ref="IZ192:JA192" si="4744">IZ191</f>
        <v>17</v>
      </c>
      <c r="JA192" s="173">
        <f t="shared" si="4744"/>
        <v>1180</v>
      </c>
      <c r="JB192" s="156" t="str">
        <f t="shared" si="4701"/>
        <v>1</v>
      </c>
      <c r="JC192" s="157" t="str">
        <f t="shared" si="262"/>
        <v/>
      </c>
      <c r="JD192" s="158">
        <f t="shared" si="263"/>
        <v>0</v>
      </c>
      <c r="JE192" s="159"/>
      <c r="JF192" s="159"/>
      <c r="JG192" s="159"/>
      <c r="JH192" s="160"/>
      <c r="JI192" s="160"/>
      <c r="JJ192" s="171" t="str">
        <f t="shared" si="264"/>
        <v>0</v>
      </c>
      <c r="JK192" s="171">
        <f t="shared" si="4197"/>
        <v>0</v>
      </c>
      <c r="JL192" s="160">
        <f t="shared" si="4198"/>
        <v>0</v>
      </c>
      <c r="JM192" s="160">
        <f t="shared" si="4199"/>
        <v>0</v>
      </c>
      <c r="JN192" s="160">
        <f t="shared" si="4200"/>
        <v>0</v>
      </c>
      <c r="JO192" s="160">
        <f t="shared" si="4201"/>
        <v>0</v>
      </c>
      <c r="JP192" s="161">
        <f t="shared" ref="JP192:JQ192" si="4745">JP191</f>
        <v>18</v>
      </c>
      <c r="JQ192" s="175">
        <f t="shared" si="4745"/>
        <v>1181</v>
      </c>
      <c r="JR192" s="163" t="str">
        <f t="shared" si="4703"/>
        <v>1</v>
      </c>
      <c r="JS192" s="164" t="str">
        <f t="shared" si="272"/>
        <v/>
      </c>
      <c r="JT192" s="165">
        <f t="shared" si="273"/>
        <v>0</v>
      </c>
      <c r="JU192" s="166"/>
      <c r="JV192" s="166"/>
      <c r="JW192" s="166"/>
      <c r="JX192" s="168"/>
      <c r="JY192" s="168"/>
      <c r="JZ192" s="170" t="str">
        <f t="shared" si="274"/>
        <v>0</v>
      </c>
      <c r="KA192" s="170">
        <f t="shared" si="4204"/>
        <v>0</v>
      </c>
      <c r="KB192" s="168">
        <f t="shared" si="4205"/>
        <v>0</v>
      </c>
      <c r="KC192" s="168">
        <f t="shared" si="4206"/>
        <v>0</v>
      </c>
      <c r="KD192" s="168">
        <f t="shared" si="4207"/>
        <v>0</v>
      </c>
      <c r="KE192" s="168">
        <f t="shared" si="4208"/>
        <v>0</v>
      </c>
      <c r="KF192" s="154">
        <f t="shared" ref="KF192:KG192" si="4746">KF191</f>
        <v>19</v>
      </c>
      <c r="KG192" s="173">
        <f t="shared" si="4746"/>
        <v>1182</v>
      </c>
      <c r="KH192" s="156" t="str">
        <f t="shared" si="4705"/>
        <v>1</v>
      </c>
      <c r="KI192" s="157" t="str">
        <f t="shared" si="282"/>
        <v/>
      </c>
      <c r="KJ192" s="158">
        <f t="shared" si="283"/>
        <v>0</v>
      </c>
      <c r="KK192" s="159"/>
      <c r="KL192" s="159"/>
      <c r="KM192" s="159"/>
      <c r="KN192" s="160"/>
      <c r="KO192" s="160"/>
      <c r="KP192" s="171" t="str">
        <f t="shared" si="284"/>
        <v>0</v>
      </c>
      <c r="KQ192" s="171">
        <f t="shared" si="4211"/>
        <v>0</v>
      </c>
      <c r="KR192" s="160">
        <f t="shared" si="4212"/>
        <v>0</v>
      </c>
      <c r="KS192" s="160">
        <f t="shared" si="4213"/>
        <v>0</v>
      </c>
      <c r="KT192" s="160">
        <f t="shared" si="4214"/>
        <v>0</v>
      </c>
      <c r="KU192" s="160">
        <f t="shared" si="4215"/>
        <v>0</v>
      </c>
      <c r="KV192" s="161">
        <f t="shared" ref="KV192:KW192" si="4747">KV191</f>
        <v>20</v>
      </c>
      <c r="KW192" s="175">
        <f t="shared" si="4747"/>
        <v>1183</v>
      </c>
      <c r="KX192" s="163" t="str">
        <f t="shared" si="4707"/>
        <v>1</v>
      </c>
      <c r="KY192" s="164" t="str">
        <f t="shared" si="292"/>
        <v/>
      </c>
      <c r="KZ192" s="165">
        <f t="shared" si="293"/>
        <v>0</v>
      </c>
      <c r="LA192" s="166"/>
      <c r="LB192" s="166"/>
      <c r="LC192" s="166"/>
      <c r="LD192" s="168"/>
      <c r="LE192" s="168"/>
      <c r="LF192" s="170" t="str">
        <f t="shared" si="294"/>
        <v>0</v>
      </c>
      <c r="LG192" s="170">
        <f t="shared" si="4218"/>
        <v>0</v>
      </c>
      <c r="LH192" s="168">
        <f t="shared" si="4219"/>
        <v>0</v>
      </c>
      <c r="LI192" s="168">
        <f t="shared" si="4220"/>
        <v>0</v>
      </c>
      <c r="LJ192" s="168">
        <f t="shared" si="4221"/>
        <v>0</v>
      </c>
      <c r="LK192" s="168">
        <f t="shared" si="4222"/>
        <v>0</v>
      </c>
      <c r="LL192" s="172"/>
      <c r="LM192" s="172"/>
      <c r="LN192" s="168" t="str">
        <f t="shared" si="4223"/>
        <v>#REF!</v>
      </c>
      <c r="LO192" s="168" t="str">
        <f t="shared" si="4224"/>
        <v>#REF!</v>
      </c>
      <c r="LP192" s="168" t="str">
        <f t="shared" si="4225"/>
        <v>#REF!</v>
      </c>
      <c r="LQ192" s="168" t="str">
        <f t="shared" si="4226"/>
        <v>#REF!</v>
      </c>
    </row>
    <row r="193" ht="15.75" customHeight="1">
      <c r="A193" s="151">
        <v>46293.0</v>
      </c>
      <c r="B193" s="152" t="s">
        <v>32</v>
      </c>
      <c r="C193" s="153">
        <f t="shared" si="99"/>
        <v>0</v>
      </c>
      <c r="D193" s="154">
        <f t="shared" ref="D193:E193" si="4748">D192</f>
        <v>1</v>
      </c>
      <c r="E193" s="173">
        <f t="shared" si="4748"/>
        <v>1164</v>
      </c>
      <c r="F193" s="156" t="str">
        <f t="shared" si="4669"/>
        <v>1</v>
      </c>
      <c r="G193" s="157">
        <f t="shared" si="102"/>
        <v>1</v>
      </c>
      <c r="H193" s="158">
        <f t="shared" si="103"/>
        <v>0</v>
      </c>
      <c r="I193" s="159"/>
      <c r="J193" s="159"/>
      <c r="K193" s="159"/>
      <c r="L193" s="78"/>
      <c r="M193" s="79"/>
      <c r="N193" s="77" t="str">
        <f t="shared" si="104"/>
        <v>0</v>
      </c>
      <c r="O193" s="81">
        <f t="shared" si="4085"/>
        <v>0</v>
      </c>
      <c r="P193" s="160">
        <f t="shared" si="4086"/>
        <v>0</v>
      </c>
      <c r="Q193" s="160">
        <f t="shared" si="4087"/>
        <v>0</v>
      </c>
      <c r="R193" s="160">
        <f t="shared" si="4088"/>
        <v>0</v>
      </c>
      <c r="S193" s="160">
        <f t="shared" si="4089"/>
        <v>0</v>
      </c>
      <c r="T193" s="161">
        <f t="shared" ref="T193:U193" si="4749">T192</f>
        <v>2</v>
      </c>
      <c r="U193" s="175">
        <f t="shared" si="4749"/>
        <v>1165</v>
      </c>
      <c r="V193" s="163" t="str">
        <f t="shared" si="4671"/>
        <v>1</v>
      </c>
      <c r="W193" s="164">
        <f t="shared" si="112"/>
        <v>1</v>
      </c>
      <c r="X193" s="165">
        <f t="shared" si="113"/>
        <v>0</v>
      </c>
      <c r="Y193" s="166"/>
      <c r="Z193" s="166"/>
      <c r="AA193" s="166"/>
      <c r="AB193" s="84"/>
      <c r="AC193" s="85"/>
      <c r="AD193" s="83" t="str">
        <f t="shared" si="114"/>
        <v>0</v>
      </c>
      <c r="AE193" s="167">
        <f t="shared" si="4092"/>
        <v>0</v>
      </c>
      <c r="AF193" s="168">
        <f t="shared" si="4093"/>
        <v>0</v>
      </c>
      <c r="AG193" s="168">
        <f t="shared" si="4094"/>
        <v>0</v>
      </c>
      <c r="AH193" s="168">
        <f t="shared" si="4095"/>
        <v>0</v>
      </c>
      <c r="AI193" s="168">
        <f t="shared" si="4096"/>
        <v>0</v>
      </c>
      <c r="AJ193" s="154">
        <f t="shared" ref="AJ193:AK193" si="4750">AJ192</f>
        <v>3</v>
      </c>
      <c r="AK193" s="173">
        <f t="shared" si="4750"/>
        <v>1166</v>
      </c>
      <c r="AL193" s="156" t="str">
        <f t="shared" si="4673"/>
        <v>1</v>
      </c>
      <c r="AM193" s="157">
        <f t="shared" si="122"/>
        <v>2</v>
      </c>
      <c r="AN193" s="158">
        <f t="shared" si="123"/>
        <v>0</v>
      </c>
      <c r="AO193" s="159"/>
      <c r="AP193" s="159"/>
      <c r="AQ193" s="159"/>
      <c r="AR193" s="78"/>
      <c r="AS193" s="79"/>
      <c r="AT193" s="77" t="str">
        <f t="shared" si="124"/>
        <v>0</v>
      </c>
      <c r="AU193" s="81">
        <f t="shared" si="4099"/>
        <v>0</v>
      </c>
      <c r="AV193" s="160">
        <f t="shared" si="4100"/>
        <v>0</v>
      </c>
      <c r="AW193" s="160">
        <f t="shared" si="4101"/>
        <v>0</v>
      </c>
      <c r="AX193" s="160">
        <f t="shared" si="4102"/>
        <v>0</v>
      </c>
      <c r="AY193" s="160">
        <f t="shared" si="4103"/>
        <v>0</v>
      </c>
      <c r="AZ193" s="161">
        <f t="shared" ref="AZ193:BA193" si="4751">AZ192</f>
        <v>4</v>
      </c>
      <c r="BA193" s="175">
        <f t="shared" si="4751"/>
        <v>1167</v>
      </c>
      <c r="BB193" s="163" t="str">
        <f t="shared" si="4675"/>
        <v>1</v>
      </c>
      <c r="BC193" s="164">
        <f t="shared" si="132"/>
        <v>4</v>
      </c>
      <c r="BD193" s="165">
        <f t="shared" si="133"/>
        <v>0</v>
      </c>
      <c r="BE193" s="166"/>
      <c r="BF193" s="166"/>
      <c r="BG193" s="166"/>
      <c r="BH193" s="84"/>
      <c r="BI193" s="85"/>
      <c r="BJ193" s="83" t="str">
        <f t="shared" si="134"/>
        <v>0</v>
      </c>
      <c r="BK193" s="167">
        <f t="shared" si="4106"/>
        <v>0</v>
      </c>
      <c r="BL193" s="168">
        <f t="shared" si="4107"/>
        <v>0</v>
      </c>
      <c r="BM193" s="168">
        <f t="shared" si="4108"/>
        <v>0</v>
      </c>
      <c r="BN193" s="168">
        <f t="shared" si="4109"/>
        <v>0</v>
      </c>
      <c r="BO193" s="168">
        <f t="shared" si="4110"/>
        <v>0</v>
      </c>
      <c r="BP193" s="154">
        <f t="shared" ref="BP193:BQ193" si="4752">BP192</f>
        <v>5</v>
      </c>
      <c r="BQ193" s="173">
        <f t="shared" si="4752"/>
        <v>1168</v>
      </c>
      <c r="BR193" s="156" t="str">
        <f t="shared" si="4677"/>
        <v>1</v>
      </c>
      <c r="BS193" s="157">
        <f t="shared" si="142"/>
        <v>4</v>
      </c>
      <c r="BT193" s="158">
        <f t="shared" si="143"/>
        <v>0</v>
      </c>
      <c r="BU193" s="159"/>
      <c r="BV193" s="159"/>
      <c r="BW193" s="159"/>
      <c r="BX193" s="78"/>
      <c r="BY193" s="79"/>
      <c r="BZ193" s="77" t="str">
        <f t="shared" si="144"/>
        <v>0</v>
      </c>
      <c r="CA193" s="81">
        <f t="shared" si="4113"/>
        <v>0</v>
      </c>
      <c r="CB193" s="160">
        <f t="shared" si="4114"/>
        <v>0</v>
      </c>
      <c r="CC193" s="160">
        <f t="shared" si="4115"/>
        <v>0</v>
      </c>
      <c r="CD193" s="160">
        <f t="shared" si="4116"/>
        <v>0</v>
      </c>
      <c r="CE193" s="160">
        <f t="shared" si="4117"/>
        <v>0</v>
      </c>
      <c r="CF193" s="161">
        <f t="shared" ref="CF193:CG193" si="4753">CF192</f>
        <v>6</v>
      </c>
      <c r="CG193" s="175">
        <f t="shared" si="4753"/>
        <v>1169</v>
      </c>
      <c r="CH193" s="163" t="str">
        <f t="shared" si="4679"/>
        <v>1</v>
      </c>
      <c r="CI193" s="164">
        <f t="shared" si="152"/>
        <v>2</v>
      </c>
      <c r="CJ193" s="165">
        <f t="shared" si="153"/>
        <v>0</v>
      </c>
      <c r="CK193" s="166"/>
      <c r="CL193" s="166"/>
      <c r="CM193" s="166"/>
      <c r="CN193" s="84"/>
      <c r="CO193" s="85"/>
      <c r="CP193" s="83" t="str">
        <f t="shared" si="154"/>
        <v>0</v>
      </c>
      <c r="CQ193" s="167">
        <f t="shared" si="4120"/>
        <v>0</v>
      </c>
      <c r="CR193" s="168">
        <f t="shared" si="4121"/>
        <v>0</v>
      </c>
      <c r="CS193" s="168">
        <f t="shared" si="4122"/>
        <v>0</v>
      </c>
      <c r="CT193" s="168">
        <f t="shared" si="4123"/>
        <v>0</v>
      </c>
      <c r="CU193" s="168">
        <f t="shared" si="4124"/>
        <v>0</v>
      </c>
      <c r="CV193" s="154">
        <f t="shared" ref="CV193:CW193" si="4754">CV192</f>
        <v>7</v>
      </c>
      <c r="CW193" s="173">
        <f t="shared" si="4754"/>
        <v>1170</v>
      </c>
      <c r="CX193" s="156" t="str">
        <f t="shared" si="4681"/>
        <v>1</v>
      </c>
      <c r="CY193" s="157">
        <f t="shared" si="162"/>
        <v>2</v>
      </c>
      <c r="CZ193" s="158">
        <f t="shared" si="163"/>
        <v>0</v>
      </c>
      <c r="DA193" s="159"/>
      <c r="DB193" s="159"/>
      <c r="DC193" s="159"/>
      <c r="DD193" s="78"/>
      <c r="DE193" s="79"/>
      <c r="DF193" s="77" t="str">
        <f t="shared" si="164"/>
        <v>0</v>
      </c>
      <c r="DG193" s="81">
        <f t="shared" si="4127"/>
        <v>0</v>
      </c>
      <c r="DH193" s="160">
        <f t="shared" si="4128"/>
        <v>0</v>
      </c>
      <c r="DI193" s="160">
        <f t="shared" si="4129"/>
        <v>0</v>
      </c>
      <c r="DJ193" s="160">
        <f t="shared" si="4130"/>
        <v>0</v>
      </c>
      <c r="DK193" s="160">
        <f t="shared" si="4131"/>
        <v>0</v>
      </c>
      <c r="DL193" s="161">
        <f t="shared" ref="DL193:DM193" si="4755">DL192</f>
        <v>8</v>
      </c>
      <c r="DM193" s="175">
        <f t="shared" si="4755"/>
        <v>1171</v>
      </c>
      <c r="DN193" s="163" t="str">
        <f t="shared" si="4683"/>
        <v>1</v>
      </c>
      <c r="DO193" s="164">
        <f t="shared" si="172"/>
        <v>2</v>
      </c>
      <c r="DP193" s="165">
        <f t="shared" si="173"/>
        <v>0</v>
      </c>
      <c r="DQ193" s="166"/>
      <c r="DR193" s="166"/>
      <c r="DS193" s="166"/>
      <c r="DT193" s="84"/>
      <c r="DU193" s="85"/>
      <c r="DV193" s="83" t="str">
        <f t="shared" si="174"/>
        <v>0</v>
      </c>
      <c r="DW193" s="167">
        <f t="shared" si="4134"/>
        <v>0</v>
      </c>
      <c r="DX193" s="168">
        <f t="shared" si="4135"/>
        <v>0</v>
      </c>
      <c r="DY193" s="168">
        <f t="shared" si="4136"/>
        <v>0</v>
      </c>
      <c r="DZ193" s="168">
        <f t="shared" si="4137"/>
        <v>0</v>
      </c>
      <c r="EA193" s="168">
        <f t="shared" si="4138"/>
        <v>0</v>
      </c>
      <c r="EB193" s="154">
        <f t="shared" ref="EB193:EC193" si="4756">EB192</f>
        <v>9</v>
      </c>
      <c r="EC193" s="173">
        <f t="shared" si="4756"/>
        <v>1172</v>
      </c>
      <c r="ED193" s="156" t="str">
        <f t="shared" si="4685"/>
        <v>1</v>
      </c>
      <c r="EE193" s="157">
        <f t="shared" si="182"/>
        <v>5</v>
      </c>
      <c r="EF193" s="169">
        <f t="shared" si="183"/>
        <v>0</v>
      </c>
      <c r="EG193" s="159"/>
      <c r="EH193" s="159"/>
      <c r="EI193" s="159"/>
      <c r="EJ193" s="78"/>
      <c r="EK193" s="79"/>
      <c r="EL193" s="77" t="str">
        <f t="shared" si="184"/>
        <v>0</v>
      </c>
      <c r="EM193" s="81">
        <f t="shared" si="4141"/>
        <v>0</v>
      </c>
      <c r="EN193" s="160">
        <f t="shared" si="4142"/>
        <v>0</v>
      </c>
      <c r="EO193" s="160">
        <f t="shared" si="4143"/>
        <v>0</v>
      </c>
      <c r="EP193" s="160">
        <f t="shared" si="4144"/>
        <v>0</v>
      </c>
      <c r="EQ193" s="160">
        <f t="shared" si="4145"/>
        <v>0</v>
      </c>
      <c r="ER193" s="161">
        <f t="shared" ref="ER193:ES193" si="4757">ER192</f>
        <v>10</v>
      </c>
      <c r="ES193" s="175">
        <f t="shared" si="4757"/>
        <v>1173</v>
      </c>
      <c r="ET193" s="163" t="str">
        <f t="shared" si="4687"/>
        <v>1</v>
      </c>
      <c r="EU193" s="164">
        <f t="shared" si="192"/>
        <v>19</v>
      </c>
      <c r="EV193" s="165">
        <f t="shared" si="193"/>
        <v>0</v>
      </c>
      <c r="EW193" s="166"/>
      <c r="EX193" s="166"/>
      <c r="EY193" s="166"/>
      <c r="EZ193" s="84"/>
      <c r="FA193" s="85"/>
      <c r="FB193" s="83" t="str">
        <f t="shared" si="194"/>
        <v>0</v>
      </c>
      <c r="FC193" s="167">
        <f t="shared" si="4148"/>
        <v>0</v>
      </c>
      <c r="FD193" s="168">
        <f t="shared" si="4149"/>
        <v>0</v>
      </c>
      <c r="FE193" s="168">
        <f t="shared" si="4150"/>
        <v>0</v>
      </c>
      <c r="FF193" s="168">
        <f t="shared" si="4151"/>
        <v>0</v>
      </c>
      <c r="FG193" s="168">
        <f t="shared" si="4152"/>
        <v>0</v>
      </c>
      <c r="FH193" s="154">
        <f t="shared" ref="FH193:FI193" si="4758">FH192</f>
        <v>11</v>
      </c>
      <c r="FI193" s="173">
        <f t="shared" si="4758"/>
        <v>1174</v>
      </c>
      <c r="FJ193" s="156" t="str">
        <f t="shared" si="4689"/>
        <v>1</v>
      </c>
      <c r="FK193" s="157">
        <f t="shared" si="202"/>
        <v>4</v>
      </c>
      <c r="FL193" s="158">
        <f t="shared" si="203"/>
        <v>0</v>
      </c>
      <c r="FM193" s="159"/>
      <c r="FN193" s="159"/>
      <c r="FO193" s="159"/>
      <c r="FP193" s="78"/>
      <c r="FQ193" s="79"/>
      <c r="FR193" s="77" t="str">
        <f t="shared" si="204"/>
        <v>0</v>
      </c>
      <c r="FS193" s="81">
        <f t="shared" si="4155"/>
        <v>0</v>
      </c>
      <c r="FT193" s="160">
        <f t="shared" si="4156"/>
        <v>0</v>
      </c>
      <c r="FU193" s="160">
        <f t="shared" si="4157"/>
        <v>0</v>
      </c>
      <c r="FV193" s="160">
        <f t="shared" si="4158"/>
        <v>0</v>
      </c>
      <c r="FW193" s="160">
        <f t="shared" si="4159"/>
        <v>0</v>
      </c>
      <c r="FX193" s="161">
        <f t="shared" ref="FX193:FY193" si="4759">FX192</f>
        <v>12</v>
      </c>
      <c r="FY193" s="175">
        <f t="shared" si="4759"/>
        <v>1175</v>
      </c>
      <c r="FZ193" s="163" t="str">
        <f t="shared" si="4691"/>
        <v>1</v>
      </c>
      <c r="GA193" s="164">
        <f t="shared" si="212"/>
        <v>2</v>
      </c>
      <c r="GB193" s="165">
        <f t="shared" si="213"/>
        <v>0</v>
      </c>
      <c r="GC193" s="166"/>
      <c r="GD193" s="166"/>
      <c r="GE193" s="166"/>
      <c r="GF193" s="84"/>
      <c r="GG193" s="85"/>
      <c r="GH193" s="83" t="str">
        <f t="shared" si="214"/>
        <v>0</v>
      </c>
      <c r="GI193" s="167">
        <f t="shared" si="4162"/>
        <v>0</v>
      </c>
      <c r="GJ193" s="168">
        <f t="shared" si="4163"/>
        <v>0</v>
      </c>
      <c r="GK193" s="168">
        <f t="shared" si="4164"/>
        <v>0</v>
      </c>
      <c r="GL193" s="168">
        <f t="shared" si="4165"/>
        <v>0</v>
      </c>
      <c r="GM193" s="168">
        <f t="shared" si="4166"/>
        <v>0</v>
      </c>
      <c r="GN193" s="154">
        <f t="shared" ref="GN193:GO193" si="4760">GN192</f>
        <v>13</v>
      </c>
      <c r="GO193" s="173">
        <f t="shared" si="4760"/>
        <v>1176</v>
      </c>
      <c r="GP193" s="156" t="str">
        <f t="shared" si="4693"/>
        <v>1</v>
      </c>
      <c r="GQ193" s="157">
        <f t="shared" si="222"/>
        <v>3</v>
      </c>
      <c r="GR193" s="158">
        <f t="shared" si="223"/>
        <v>0</v>
      </c>
      <c r="GS193" s="159"/>
      <c r="GT193" s="159"/>
      <c r="GU193" s="159"/>
      <c r="GV193" s="78"/>
      <c r="GW193" s="79"/>
      <c r="GX193" s="77" t="str">
        <f t="shared" si="224"/>
        <v>0</v>
      </c>
      <c r="GY193" s="81">
        <f t="shared" si="4169"/>
        <v>0</v>
      </c>
      <c r="GZ193" s="160">
        <f t="shared" si="4170"/>
        <v>0</v>
      </c>
      <c r="HA193" s="160">
        <f t="shared" si="4171"/>
        <v>0</v>
      </c>
      <c r="HB193" s="160">
        <f t="shared" si="4172"/>
        <v>0</v>
      </c>
      <c r="HC193" s="160">
        <f t="shared" si="4173"/>
        <v>0</v>
      </c>
      <c r="HD193" s="161">
        <f t="shared" ref="HD193:HE193" si="4761">HD192</f>
        <v>14</v>
      </c>
      <c r="HE193" s="175">
        <f t="shared" si="4761"/>
        <v>1177</v>
      </c>
      <c r="HF193" s="163" t="str">
        <f t="shared" si="4695"/>
        <v>1</v>
      </c>
      <c r="HG193" s="164">
        <f t="shared" si="232"/>
        <v>5</v>
      </c>
      <c r="HH193" s="165">
        <f t="shared" si="233"/>
        <v>0</v>
      </c>
      <c r="HI193" s="166"/>
      <c r="HJ193" s="166"/>
      <c r="HK193" s="166"/>
      <c r="HL193" s="84"/>
      <c r="HM193" s="85"/>
      <c r="HN193" s="83" t="str">
        <f t="shared" si="234"/>
        <v>0</v>
      </c>
      <c r="HO193" s="167">
        <f t="shared" si="4176"/>
        <v>0</v>
      </c>
      <c r="HP193" s="168">
        <f t="shared" si="4177"/>
        <v>0</v>
      </c>
      <c r="HQ193" s="168">
        <f t="shared" si="4178"/>
        <v>0</v>
      </c>
      <c r="HR193" s="168">
        <f t="shared" si="4179"/>
        <v>0</v>
      </c>
      <c r="HS193" s="168">
        <f t="shared" si="4180"/>
        <v>0</v>
      </c>
      <c r="HT193" s="154">
        <f t="shared" ref="HT193:HU193" si="4762">HT192</f>
        <v>15</v>
      </c>
      <c r="HU193" s="173">
        <f t="shared" si="4762"/>
        <v>1178</v>
      </c>
      <c r="HV193" s="156" t="str">
        <f t="shared" si="4697"/>
        <v>1</v>
      </c>
      <c r="HW193" s="157" t="str">
        <f t="shared" si="242"/>
        <v/>
      </c>
      <c r="HX193" s="169">
        <f t="shared" si="243"/>
        <v>0</v>
      </c>
      <c r="HY193" s="159"/>
      <c r="HZ193" s="159"/>
      <c r="IA193" s="159"/>
      <c r="IB193" s="160"/>
      <c r="IC193" s="160"/>
      <c r="ID193" s="160" t="str">
        <f t="shared" si="244"/>
        <v>0</v>
      </c>
      <c r="IE193" s="160">
        <f t="shared" si="4183"/>
        <v>0</v>
      </c>
      <c r="IF193" s="160">
        <f t="shared" si="4184"/>
        <v>0</v>
      </c>
      <c r="IG193" s="160">
        <f t="shared" si="4185"/>
        <v>0</v>
      </c>
      <c r="IH193" s="160">
        <f t="shared" si="4186"/>
        <v>0</v>
      </c>
      <c r="II193" s="160">
        <f t="shared" si="4187"/>
        <v>0</v>
      </c>
      <c r="IJ193" s="161">
        <f t="shared" ref="IJ193:IK193" si="4763">IJ192</f>
        <v>16</v>
      </c>
      <c r="IK193" s="175">
        <f t="shared" si="4763"/>
        <v>1179</v>
      </c>
      <c r="IL193" s="163" t="str">
        <f t="shared" si="4699"/>
        <v>1</v>
      </c>
      <c r="IM193" s="164" t="str">
        <f t="shared" si="252"/>
        <v/>
      </c>
      <c r="IN193" s="165">
        <f t="shared" si="253"/>
        <v>0</v>
      </c>
      <c r="IO193" s="166"/>
      <c r="IP193" s="166"/>
      <c r="IQ193" s="166"/>
      <c r="IR193" s="168"/>
      <c r="IS193" s="168"/>
      <c r="IT193" s="170" t="str">
        <f t="shared" si="254"/>
        <v>0</v>
      </c>
      <c r="IU193" s="170">
        <f t="shared" si="4190"/>
        <v>0</v>
      </c>
      <c r="IV193" s="168">
        <f t="shared" si="4191"/>
        <v>0</v>
      </c>
      <c r="IW193" s="168">
        <f t="shared" si="4192"/>
        <v>0</v>
      </c>
      <c r="IX193" s="168">
        <f t="shared" si="4193"/>
        <v>0</v>
      </c>
      <c r="IY193" s="168">
        <f t="shared" si="4194"/>
        <v>0</v>
      </c>
      <c r="IZ193" s="154">
        <f t="shared" ref="IZ193:JA193" si="4764">IZ192</f>
        <v>17</v>
      </c>
      <c r="JA193" s="173">
        <f t="shared" si="4764"/>
        <v>1180</v>
      </c>
      <c r="JB193" s="156" t="str">
        <f t="shared" si="4701"/>
        <v>1</v>
      </c>
      <c r="JC193" s="157" t="str">
        <f t="shared" si="262"/>
        <v/>
      </c>
      <c r="JD193" s="158">
        <f t="shared" si="263"/>
        <v>0</v>
      </c>
      <c r="JE193" s="159"/>
      <c r="JF193" s="159"/>
      <c r="JG193" s="159"/>
      <c r="JH193" s="160"/>
      <c r="JI193" s="160"/>
      <c r="JJ193" s="171" t="str">
        <f t="shared" si="264"/>
        <v>0</v>
      </c>
      <c r="JK193" s="171">
        <f t="shared" si="4197"/>
        <v>0</v>
      </c>
      <c r="JL193" s="160">
        <f t="shared" si="4198"/>
        <v>0</v>
      </c>
      <c r="JM193" s="160">
        <f t="shared" si="4199"/>
        <v>0</v>
      </c>
      <c r="JN193" s="160">
        <f t="shared" si="4200"/>
        <v>0</v>
      </c>
      <c r="JO193" s="160">
        <f t="shared" si="4201"/>
        <v>0</v>
      </c>
      <c r="JP193" s="161">
        <f t="shared" ref="JP193:JQ193" si="4765">JP192</f>
        <v>18</v>
      </c>
      <c r="JQ193" s="175">
        <f t="shared" si="4765"/>
        <v>1181</v>
      </c>
      <c r="JR193" s="163" t="str">
        <f t="shared" si="4703"/>
        <v>1</v>
      </c>
      <c r="JS193" s="164" t="str">
        <f t="shared" si="272"/>
        <v/>
      </c>
      <c r="JT193" s="165">
        <f t="shared" si="273"/>
        <v>0</v>
      </c>
      <c r="JU193" s="166"/>
      <c r="JV193" s="166"/>
      <c r="JW193" s="166"/>
      <c r="JX193" s="168"/>
      <c r="JY193" s="168"/>
      <c r="JZ193" s="170" t="str">
        <f t="shared" si="274"/>
        <v>0</v>
      </c>
      <c r="KA193" s="170">
        <f t="shared" si="4204"/>
        <v>0</v>
      </c>
      <c r="KB193" s="168">
        <f t="shared" si="4205"/>
        <v>0</v>
      </c>
      <c r="KC193" s="168">
        <f t="shared" si="4206"/>
        <v>0</v>
      </c>
      <c r="KD193" s="168">
        <f t="shared" si="4207"/>
        <v>0</v>
      </c>
      <c r="KE193" s="168">
        <f t="shared" si="4208"/>
        <v>0</v>
      </c>
      <c r="KF193" s="154">
        <f t="shared" ref="KF193:KG193" si="4766">KF192</f>
        <v>19</v>
      </c>
      <c r="KG193" s="173">
        <f t="shared" si="4766"/>
        <v>1182</v>
      </c>
      <c r="KH193" s="156" t="str">
        <f t="shared" si="4705"/>
        <v>1</v>
      </c>
      <c r="KI193" s="157" t="str">
        <f t="shared" si="282"/>
        <v/>
      </c>
      <c r="KJ193" s="158">
        <f t="shared" si="283"/>
        <v>0</v>
      </c>
      <c r="KK193" s="159"/>
      <c r="KL193" s="159"/>
      <c r="KM193" s="159"/>
      <c r="KN193" s="160"/>
      <c r="KO193" s="160"/>
      <c r="KP193" s="171" t="str">
        <f t="shared" si="284"/>
        <v>0</v>
      </c>
      <c r="KQ193" s="171">
        <f t="shared" si="4211"/>
        <v>0</v>
      </c>
      <c r="KR193" s="160">
        <f t="shared" si="4212"/>
        <v>0</v>
      </c>
      <c r="KS193" s="160">
        <f t="shared" si="4213"/>
        <v>0</v>
      </c>
      <c r="KT193" s="160">
        <f t="shared" si="4214"/>
        <v>0</v>
      </c>
      <c r="KU193" s="160">
        <f t="shared" si="4215"/>
        <v>0</v>
      </c>
      <c r="KV193" s="161">
        <f t="shared" ref="KV193:KW193" si="4767">KV192</f>
        <v>20</v>
      </c>
      <c r="KW193" s="175">
        <f t="shared" si="4767"/>
        <v>1183</v>
      </c>
      <c r="KX193" s="163" t="str">
        <f t="shared" si="4707"/>
        <v>1</v>
      </c>
      <c r="KY193" s="164" t="str">
        <f t="shared" si="292"/>
        <v/>
      </c>
      <c r="KZ193" s="165">
        <f t="shared" si="293"/>
        <v>0</v>
      </c>
      <c r="LA193" s="166"/>
      <c r="LB193" s="166"/>
      <c r="LC193" s="166"/>
      <c r="LD193" s="168"/>
      <c r="LE193" s="168"/>
      <c r="LF193" s="170" t="str">
        <f t="shared" si="294"/>
        <v>0</v>
      </c>
      <c r="LG193" s="170">
        <f t="shared" si="4218"/>
        <v>0</v>
      </c>
      <c r="LH193" s="168">
        <f t="shared" si="4219"/>
        <v>0</v>
      </c>
      <c r="LI193" s="168">
        <f t="shared" si="4220"/>
        <v>0</v>
      </c>
      <c r="LJ193" s="168">
        <f t="shared" si="4221"/>
        <v>0</v>
      </c>
      <c r="LK193" s="168">
        <f t="shared" si="4222"/>
        <v>0</v>
      </c>
      <c r="LL193" s="172"/>
      <c r="LM193" s="172"/>
      <c r="LN193" s="168" t="str">
        <f t="shared" si="4223"/>
        <v>#REF!</v>
      </c>
      <c r="LO193" s="168" t="str">
        <f t="shared" si="4224"/>
        <v>#REF!</v>
      </c>
      <c r="LP193" s="168" t="str">
        <f t="shared" si="4225"/>
        <v>#REF!</v>
      </c>
      <c r="LQ193" s="168" t="str">
        <f t="shared" si="4226"/>
        <v>#REF!</v>
      </c>
    </row>
    <row r="194" ht="15.75" customHeight="1">
      <c r="A194" s="151">
        <v>46294.0</v>
      </c>
      <c r="B194" s="152" t="s">
        <v>33</v>
      </c>
      <c r="C194" s="153">
        <f t="shared" si="99"/>
        <v>0</v>
      </c>
      <c r="D194" s="154">
        <f t="shared" ref="D194:E194" si="4768">D193</f>
        <v>1</v>
      </c>
      <c r="E194" s="173">
        <f t="shared" si="4768"/>
        <v>1164</v>
      </c>
      <c r="F194" s="156" t="str">
        <f t="shared" si="4669"/>
        <v>1</v>
      </c>
      <c r="G194" s="157">
        <f t="shared" si="102"/>
        <v>1</v>
      </c>
      <c r="H194" s="158">
        <f t="shared" si="103"/>
        <v>0</v>
      </c>
      <c r="I194" s="159"/>
      <c r="J194" s="159"/>
      <c r="K194" s="159"/>
      <c r="L194" s="78"/>
      <c r="M194" s="79"/>
      <c r="N194" s="77" t="str">
        <f t="shared" si="104"/>
        <v>0</v>
      </c>
      <c r="O194" s="81">
        <f t="shared" si="4085"/>
        <v>0</v>
      </c>
      <c r="P194" s="160">
        <f t="shared" si="4086"/>
        <v>0</v>
      </c>
      <c r="Q194" s="160">
        <f t="shared" si="4087"/>
        <v>0</v>
      </c>
      <c r="R194" s="160">
        <f t="shared" si="4088"/>
        <v>0</v>
      </c>
      <c r="S194" s="160">
        <f t="shared" si="4089"/>
        <v>0</v>
      </c>
      <c r="T194" s="161">
        <f t="shared" ref="T194:U194" si="4769">T193</f>
        <v>2</v>
      </c>
      <c r="U194" s="175">
        <f t="shared" si="4769"/>
        <v>1165</v>
      </c>
      <c r="V194" s="163" t="str">
        <f t="shared" si="4671"/>
        <v>1</v>
      </c>
      <c r="W194" s="164">
        <f t="shared" si="112"/>
        <v>1</v>
      </c>
      <c r="X194" s="165">
        <f t="shared" si="113"/>
        <v>0</v>
      </c>
      <c r="Y194" s="166"/>
      <c r="Z194" s="166"/>
      <c r="AA194" s="166"/>
      <c r="AB194" s="84"/>
      <c r="AC194" s="85"/>
      <c r="AD194" s="83" t="str">
        <f t="shared" si="114"/>
        <v>0</v>
      </c>
      <c r="AE194" s="167">
        <f t="shared" si="4092"/>
        <v>0</v>
      </c>
      <c r="AF194" s="168">
        <f t="shared" si="4093"/>
        <v>0</v>
      </c>
      <c r="AG194" s="168">
        <f t="shared" si="4094"/>
        <v>0</v>
      </c>
      <c r="AH194" s="168">
        <f t="shared" si="4095"/>
        <v>0</v>
      </c>
      <c r="AI194" s="168">
        <f t="shared" si="4096"/>
        <v>0</v>
      </c>
      <c r="AJ194" s="154">
        <f t="shared" ref="AJ194:AK194" si="4770">AJ193</f>
        <v>3</v>
      </c>
      <c r="AK194" s="173">
        <f t="shared" si="4770"/>
        <v>1166</v>
      </c>
      <c r="AL194" s="156" t="str">
        <f t="shared" si="4673"/>
        <v>1</v>
      </c>
      <c r="AM194" s="157">
        <f t="shared" si="122"/>
        <v>2</v>
      </c>
      <c r="AN194" s="158">
        <f t="shared" si="123"/>
        <v>0</v>
      </c>
      <c r="AO194" s="159"/>
      <c r="AP194" s="159"/>
      <c r="AQ194" s="159"/>
      <c r="AR194" s="78"/>
      <c r="AS194" s="79"/>
      <c r="AT194" s="77" t="str">
        <f t="shared" si="124"/>
        <v>0</v>
      </c>
      <c r="AU194" s="81">
        <f t="shared" si="4099"/>
        <v>0</v>
      </c>
      <c r="AV194" s="160">
        <f t="shared" si="4100"/>
        <v>0</v>
      </c>
      <c r="AW194" s="160">
        <f t="shared" si="4101"/>
        <v>0</v>
      </c>
      <c r="AX194" s="160">
        <f t="shared" si="4102"/>
        <v>0</v>
      </c>
      <c r="AY194" s="160">
        <f t="shared" si="4103"/>
        <v>0</v>
      </c>
      <c r="AZ194" s="161">
        <f t="shared" ref="AZ194:BA194" si="4771">AZ193</f>
        <v>4</v>
      </c>
      <c r="BA194" s="175">
        <f t="shared" si="4771"/>
        <v>1167</v>
      </c>
      <c r="BB194" s="163" t="str">
        <f t="shared" si="4675"/>
        <v>1</v>
      </c>
      <c r="BC194" s="164">
        <f t="shared" si="132"/>
        <v>4</v>
      </c>
      <c r="BD194" s="165">
        <f t="shared" si="133"/>
        <v>0</v>
      </c>
      <c r="BE194" s="166"/>
      <c r="BF194" s="166"/>
      <c r="BG194" s="166"/>
      <c r="BH194" s="84"/>
      <c r="BI194" s="85"/>
      <c r="BJ194" s="83" t="str">
        <f t="shared" si="134"/>
        <v>0</v>
      </c>
      <c r="BK194" s="167">
        <f t="shared" si="4106"/>
        <v>0</v>
      </c>
      <c r="BL194" s="168">
        <f t="shared" si="4107"/>
        <v>0</v>
      </c>
      <c r="BM194" s="168">
        <f t="shared" si="4108"/>
        <v>0</v>
      </c>
      <c r="BN194" s="168">
        <f t="shared" si="4109"/>
        <v>0</v>
      </c>
      <c r="BO194" s="168">
        <f t="shared" si="4110"/>
        <v>0</v>
      </c>
      <c r="BP194" s="154">
        <f t="shared" ref="BP194:BQ194" si="4772">BP193</f>
        <v>5</v>
      </c>
      <c r="BQ194" s="173">
        <f t="shared" si="4772"/>
        <v>1168</v>
      </c>
      <c r="BR194" s="156" t="str">
        <f t="shared" si="4677"/>
        <v>1</v>
      </c>
      <c r="BS194" s="157">
        <f t="shared" si="142"/>
        <v>4</v>
      </c>
      <c r="BT194" s="158">
        <f t="shared" si="143"/>
        <v>0</v>
      </c>
      <c r="BU194" s="159"/>
      <c r="BV194" s="159"/>
      <c r="BW194" s="159"/>
      <c r="BX194" s="78"/>
      <c r="BY194" s="79"/>
      <c r="BZ194" s="77" t="str">
        <f t="shared" si="144"/>
        <v>0</v>
      </c>
      <c r="CA194" s="81">
        <f t="shared" si="4113"/>
        <v>0</v>
      </c>
      <c r="CB194" s="160">
        <f t="shared" si="4114"/>
        <v>0</v>
      </c>
      <c r="CC194" s="160">
        <f t="shared" si="4115"/>
        <v>0</v>
      </c>
      <c r="CD194" s="160">
        <f t="shared" si="4116"/>
        <v>0</v>
      </c>
      <c r="CE194" s="160">
        <f t="shared" si="4117"/>
        <v>0</v>
      </c>
      <c r="CF194" s="161">
        <f t="shared" ref="CF194:CG194" si="4773">CF193</f>
        <v>6</v>
      </c>
      <c r="CG194" s="175">
        <f t="shared" si="4773"/>
        <v>1169</v>
      </c>
      <c r="CH194" s="163" t="str">
        <f t="shared" si="4679"/>
        <v>1</v>
      </c>
      <c r="CI194" s="164">
        <f t="shared" si="152"/>
        <v>2</v>
      </c>
      <c r="CJ194" s="165">
        <f t="shared" si="153"/>
        <v>0</v>
      </c>
      <c r="CK194" s="166"/>
      <c r="CL194" s="166"/>
      <c r="CM194" s="166"/>
      <c r="CN194" s="84"/>
      <c r="CO194" s="85"/>
      <c r="CP194" s="83" t="str">
        <f t="shared" si="154"/>
        <v>0</v>
      </c>
      <c r="CQ194" s="167">
        <f t="shared" si="4120"/>
        <v>0</v>
      </c>
      <c r="CR194" s="168">
        <f t="shared" si="4121"/>
        <v>0</v>
      </c>
      <c r="CS194" s="168">
        <f t="shared" si="4122"/>
        <v>0</v>
      </c>
      <c r="CT194" s="168">
        <f t="shared" si="4123"/>
        <v>0</v>
      </c>
      <c r="CU194" s="168">
        <f t="shared" si="4124"/>
        <v>0</v>
      </c>
      <c r="CV194" s="154">
        <f t="shared" ref="CV194:CW194" si="4774">CV193</f>
        <v>7</v>
      </c>
      <c r="CW194" s="173">
        <f t="shared" si="4774"/>
        <v>1170</v>
      </c>
      <c r="CX194" s="156" t="str">
        <f t="shared" si="4681"/>
        <v>1</v>
      </c>
      <c r="CY194" s="157">
        <f t="shared" si="162"/>
        <v>2</v>
      </c>
      <c r="CZ194" s="158">
        <f t="shared" si="163"/>
        <v>0</v>
      </c>
      <c r="DA194" s="159"/>
      <c r="DB194" s="159"/>
      <c r="DC194" s="159"/>
      <c r="DD194" s="78"/>
      <c r="DE194" s="79"/>
      <c r="DF194" s="77" t="str">
        <f t="shared" si="164"/>
        <v>0</v>
      </c>
      <c r="DG194" s="81">
        <f t="shared" si="4127"/>
        <v>0</v>
      </c>
      <c r="DH194" s="160">
        <f t="shared" si="4128"/>
        <v>0</v>
      </c>
      <c r="DI194" s="160">
        <f t="shared" si="4129"/>
        <v>0</v>
      </c>
      <c r="DJ194" s="160">
        <f t="shared" si="4130"/>
        <v>0</v>
      </c>
      <c r="DK194" s="160">
        <f t="shared" si="4131"/>
        <v>0</v>
      </c>
      <c r="DL194" s="161">
        <f t="shared" ref="DL194:DM194" si="4775">DL193</f>
        <v>8</v>
      </c>
      <c r="DM194" s="175">
        <f t="shared" si="4775"/>
        <v>1171</v>
      </c>
      <c r="DN194" s="163" t="str">
        <f t="shared" si="4683"/>
        <v>1</v>
      </c>
      <c r="DO194" s="164">
        <f t="shared" si="172"/>
        <v>2</v>
      </c>
      <c r="DP194" s="165">
        <f t="shared" si="173"/>
        <v>0</v>
      </c>
      <c r="DQ194" s="166"/>
      <c r="DR194" s="166"/>
      <c r="DS194" s="166"/>
      <c r="DT194" s="84"/>
      <c r="DU194" s="85"/>
      <c r="DV194" s="83" t="str">
        <f t="shared" si="174"/>
        <v>0</v>
      </c>
      <c r="DW194" s="167">
        <f t="shared" si="4134"/>
        <v>0</v>
      </c>
      <c r="DX194" s="168">
        <f t="shared" si="4135"/>
        <v>0</v>
      </c>
      <c r="DY194" s="168">
        <f t="shared" si="4136"/>
        <v>0</v>
      </c>
      <c r="DZ194" s="168">
        <f t="shared" si="4137"/>
        <v>0</v>
      </c>
      <c r="EA194" s="168">
        <f t="shared" si="4138"/>
        <v>0</v>
      </c>
      <c r="EB194" s="154">
        <f t="shared" ref="EB194:EC194" si="4776">EB193</f>
        <v>9</v>
      </c>
      <c r="EC194" s="173">
        <f t="shared" si="4776"/>
        <v>1172</v>
      </c>
      <c r="ED194" s="156" t="str">
        <f t="shared" si="4685"/>
        <v>1</v>
      </c>
      <c r="EE194" s="157">
        <f t="shared" si="182"/>
        <v>5</v>
      </c>
      <c r="EF194" s="169">
        <f t="shared" si="183"/>
        <v>0</v>
      </c>
      <c r="EG194" s="159"/>
      <c r="EH194" s="159"/>
      <c r="EI194" s="159"/>
      <c r="EJ194" s="78"/>
      <c r="EK194" s="79"/>
      <c r="EL194" s="77" t="str">
        <f t="shared" si="184"/>
        <v>0</v>
      </c>
      <c r="EM194" s="81">
        <f t="shared" si="4141"/>
        <v>0</v>
      </c>
      <c r="EN194" s="160">
        <f t="shared" si="4142"/>
        <v>0</v>
      </c>
      <c r="EO194" s="160">
        <f t="shared" si="4143"/>
        <v>0</v>
      </c>
      <c r="EP194" s="160">
        <f t="shared" si="4144"/>
        <v>0</v>
      </c>
      <c r="EQ194" s="160">
        <f t="shared" si="4145"/>
        <v>0</v>
      </c>
      <c r="ER194" s="161">
        <f t="shared" ref="ER194:ES194" si="4777">ER193</f>
        <v>10</v>
      </c>
      <c r="ES194" s="175">
        <f t="shared" si="4777"/>
        <v>1173</v>
      </c>
      <c r="ET194" s="163" t="str">
        <f t="shared" si="4687"/>
        <v>1</v>
      </c>
      <c r="EU194" s="164">
        <f t="shared" si="192"/>
        <v>19</v>
      </c>
      <c r="EV194" s="165">
        <f t="shared" si="193"/>
        <v>0</v>
      </c>
      <c r="EW194" s="166"/>
      <c r="EX194" s="166"/>
      <c r="EY194" s="166"/>
      <c r="EZ194" s="84"/>
      <c r="FA194" s="85"/>
      <c r="FB194" s="83" t="str">
        <f t="shared" si="194"/>
        <v>0</v>
      </c>
      <c r="FC194" s="167">
        <f t="shared" si="4148"/>
        <v>0</v>
      </c>
      <c r="FD194" s="168">
        <f t="shared" si="4149"/>
        <v>0</v>
      </c>
      <c r="FE194" s="168">
        <f t="shared" si="4150"/>
        <v>0</v>
      </c>
      <c r="FF194" s="168">
        <f t="shared" si="4151"/>
        <v>0</v>
      </c>
      <c r="FG194" s="168">
        <f t="shared" si="4152"/>
        <v>0</v>
      </c>
      <c r="FH194" s="154">
        <f t="shared" ref="FH194:FI194" si="4778">FH193</f>
        <v>11</v>
      </c>
      <c r="FI194" s="173">
        <f t="shared" si="4778"/>
        <v>1174</v>
      </c>
      <c r="FJ194" s="156" t="str">
        <f t="shared" si="4689"/>
        <v>1</v>
      </c>
      <c r="FK194" s="157">
        <f t="shared" si="202"/>
        <v>4</v>
      </c>
      <c r="FL194" s="158">
        <f t="shared" si="203"/>
        <v>0</v>
      </c>
      <c r="FM194" s="159"/>
      <c r="FN194" s="159"/>
      <c r="FO194" s="159"/>
      <c r="FP194" s="78"/>
      <c r="FQ194" s="79"/>
      <c r="FR194" s="77" t="str">
        <f t="shared" si="204"/>
        <v>0</v>
      </c>
      <c r="FS194" s="81">
        <f t="shared" si="4155"/>
        <v>0</v>
      </c>
      <c r="FT194" s="160">
        <f t="shared" si="4156"/>
        <v>0</v>
      </c>
      <c r="FU194" s="160">
        <f t="shared" si="4157"/>
        <v>0</v>
      </c>
      <c r="FV194" s="160">
        <f t="shared" si="4158"/>
        <v>0</v>
      </c>
      <c r="FW194" s="160">
        <f t="shared" si="4159"/>
        <v>0</v>
      </c>
      <c r="FX194" s="161">
        <f t="shared" ref="FX194:FY194" si="4779">FX193</f>
        <v>12</v>
      </c>
      <c r="FY194" s="175">
        <f t="shared" si="4779"/>
        <v>1175</v>
      </c>
      <c r="FZ194" s="163" t="str">
        <f t="shared" si="4691"/>
        <v>1</v>
      </c>
      <c r="GA194" s="164">
        <f t="shared" si="212"/>
        <v>2</v>
      </c>
      <c r="GB194" s="165">
        <f t="shared" si="213"/>
        <v>0</v>
      </c>
      <c r="GC194" s="166"/>
      <c r="GD194" s="166"/>
      <c r="GE194" s="166"/>
      <c r="GF194" s="84"/>
      <c r="GG194" s="85"/>
      <c r="GH194" s="83" t="str">
        <f t="shared" si="214"/>
        <v>0</v>
      </c>
      <c r="GI194" s="167">
        <f t="shared" si="4162"/>
        <v>0</v>
      </c>
      <c r="GJ194" s="168">
        <f t="shared" si="4163"/>
        <v>0</v>
      </c>
      <c r="GK194" s="168">
        <f t="shared" si="4164"/>
        <v>0</v>
      </c>
      <c r="GL194" s="168">
        <f t="shared" si="4165"/>
        <v>0</v>
      </c>
      <c r="GM194" s="168">
        <f t="shared" si="4166"/>
        <v>0</v>
      </c>
      <c r="GN194" s="154">
        <f t="shared" ref="GN194:GO194" si="4780">GN193</f>
        <v>13</v>
      </c>
      <c r="GO194" s="173">
        <f t="shared" si="4780"/>
        <v>1176</v>
      </c>
      <c r="GP194" s="156" t="str">
        <f t="shared" si="4693"/>
        <v>1</v>
      </c>
      <c r="GQ194" s="157">
        <f t="shared" si="222"/>
        <v>3</v>
      </c>
      <c r="GR194" s="158">
        <f t="shared" si="223"/>
        <v>0</v>
      </c>
      <c r="GS194" s="159"/>
      <c r="GT194" s="159"/>
      <c r="GU194" s="159"/>
      <c r="GV194" s="78"/>
      <c r="GW194" s="79"/>
      <c r="GX194" s="77" t="str">
        <f t="shared" si="224"/>
        <v>0</v>
      </c>
      <c r="GY194" s="81">
        <f t="shared" si="4169"/>
        <v>0</v>
      </c>
      <c r="GZ194" s="160">
        <f t="shared" si="4170"/>
        <v>0</v>
      </c>
      <c r="HA194" s="160">
        <f t="shared" si="4171"/>
        <v>0</v>
      </c>
      <c r="HB194" s="160">
        <f t="shared" si="4172"/>
        <v>0</v>
      </c>
      <c r="HC194" s="160">
        <f t="shared" si="4173"/>
        <v>0</v>
      </c>
      <c r="HD194" s="161">
        <f t="shared" ref="HD194:HE194" si="4781">HD193</f>
        <v>14</v>
      </c>
      <c r="HE194" s="175">
        <f t="shared" si="4781"/>
        <v>1177</v>
      </c>
      <c r="HF194" s="163" t="str">
        <f t="shared" si="4695"/>
        <v>1</v>
      </c>
      <c r="HG194" s="164">
        <f t="shared" si="232"/>
        <v>5</v>
      </c>
      <c r="HH194" s="165">
        <f t="shared" si="233"/>
        <v>0</v>
      </c>
      <c r="HI194" s="166"/>
      <c r="HJ194" s="166"/>
      <c r="HK194" s="166"/>
      <c r="HL194" s="84"/>
      <c r="HM194" s="85"/>
      <c r="HN194" s="83" t="str">
        <f t="shared" si="234"/>
        <v>0</v>
      </c>
      <c r="HO194" s="167">
        <f t="shared" si="4176"/>
        <v>0</v>
      </c>
      <c r="HP194" s="168">
        <f t="shared" si="4177"/>
        <v>0</v>
      </c>
      <c r="HQ194" s="168">
        <f t="shared" si="4178"/>
        <v>0</v>
      </c>
      <c r="HR194" s="168">
        <f t="shared" si="4179"/>
        <v>0</v>
      </c>
      <c r="HS194" s="168">
        <f t="shared" si="4180"/>
        <v>0</v>
      </c>
      <c r="HT194" s="154">
        <f t="shared" ref="HT194:HU194" si="4782">HT193</f>
        <v>15</v>
      </c>
      <c r="HU194" s="173">
        <f t="shared" si="4782"/>
        <v>1178</v>
      </c>
      <c r="HV194" s="156" t="str">
        <f t="shared" si="4697"/>
        <v>1</v>
      </c>
      <c r="HW194" s="157" t="str">
        <f t="shared" si="242"/>
        <v/>
      </c>
      <c r="HX194" s="169">
        <f t="shared" si="243"/>
        <v>0</v>
      </c>
      <c r="HY194" s="159"/>
      <c r="HZ194" s="159"/>
      <c r="IA194" s="159"/>
      <c r="IB194" s="160"/>
      <c r="IC194" s="160"/>
      <c r="ID194" s="160" t="str">
        <f t="shared" si="244"/>
        <v>0</v>
      </c>
      <c r="IE194" s="160">
        <f t="shared" si="4183"/>
        <v>0</v>
      </c>
      <c r="IF194" s="160">
        <f t="shared" si="4184"/>
        <v>0</v>
      </c>
      <c r="IG194" s="160">
        <f t="shared" si="4185"/>
        <v>0</v>
      </c>
      <c r="IH194" s="160">
        <f t="shared" si="4186"/>
        <v>0</v>
      </c>
      <c r="II194" s="160">
        <f t="shared" si="4187"/>
        <v>0</v>
      </c>
      <c r="IJ194" s="161">
        <f t="shared" ref="IJ194:IK194" si="4783">IJ193</f>
        <v>16</v>
      </c>
      <c r="IK194" s="175">
        <f t="shared" si="4783"/>
        <v>1179</v>
      </c>
      <c r="IL194" s="163" t="str">
        <f t="shared" si="4699"/>
        <v>1</v>
      </c>
      <c r="IM194" s="164" t="str">
        <f t="shared" si="252"/>
        <v/>
      </c>
      <c r="IN194" s="165">
        <f t="shared" si="253"/>
        <v>0</v>
      </c>
      <c r="IO194" s="166"/>
      <c r="IP194" s="166"/>
      <c r="IQ194" s="166"/>
      <c r="IR194" s="168"/>
      <c r="IS194" s="168"/>
      <c r="IT194" s="170" t="str">
        <f t="shared" si="254"/>
        <v>0</v>
      </c>
      <c r="IU194" s="170">
        <f t="shared" si="4190"/>
        <v>0</v>
      </c>
      <c r="IV194" s="168">
        <f t="shared" si="4191"/>
        <v>0</v>
      </c>
      <c r="IW194" s="168">
        <f t="shared" si="4192"/>
        <v>0</v>
      </c>
      <c r="IX194" s="168">
        <f t="shared" si="4193"/>
        <v>0</v>
      </c>
      <c r="IY194" s="168">
        <f t="shared" si="4194"/>
        <v>0</v>
      </c>
      <c r="IZ194" s="154">
        <f t="shared" ref="IZ194:JA194" si="4784">IZ193</f>
        <v>17</v>
      </c>
      <c r="JA194" s="173">
        <f t="shared" si="4784"/>
        <v>1180</v>
      </c>
      <c r="JB194" s="156" t="str">
        <f t="shared" si="4701"/>
        <v>1</v>
      </c>
      <c r="JC194" s="157" t="str">
        <f t="shared" si="262"/>
        <v/>
      </c>
      <c r="JD194" s="158">
        <f t="shared" si="263"/>
        <v>0</v>
      </c>
      <c r="JE194" s="159"/>
      <c r="JF194" s="159"/>
      <c r="JG194" s="159"/>
      <c r="JH194" s="160"/>
      <c r="JI194" s="160"/>
      <c r="JJ194" s="171" t="str">
        <f t="shared" si="264"/>
        <v>0</v>
      </c>
      <c r="JK194" s="171">
        <f t="shared" si="4197"/>
        <v>0</v>
      </c>
      <c r="JL194" s="160">
        <f t="shared" si="4198"/>
        <v>0</v>
      </c>
      <c r="JM194" s="160">
        <f t="shared" si="4199"/>
        <v>0</v>
      </c>
      <c r="JN194" s="160">
        <f t="shared" si="4200"/>
        <v>0</v>
      </c>
      <c r="JO194" s="160">
        <f t="shared" si="4201"/>
        <v>0</v>
      </c>
      <c r="JP194" s="161">
        <f t="shared" ref="JP194:JQ194" si="4785">JP193</f>
        <v>18</v>
      </c>
      <c r="JQ194" s="175">
        <f t="shared" si="4785"/>
        <v>1181</v>
      </c>
      <c r="JR194" s="163" t="str">
        <f t="shared" si="4703"/>
        <v>1</v>
      </c>
      <c r="JS194" s="164" t="str">
        <f t="shared" si="272"/>
        <v/>
      </c>
      <c r="JT194" s="165">
        <f t="shared" si="273"/>
        <v>0</v>
      </c>
      <c r="JU194" s="166"/>
      <c r="JV194" s="166"/>
      <c r="JW194" s="166"/>
      <c r="JX194" s="168"/>
      <c r="JY194" s="168"/>
      <c r="JZ194" s="170" t="str">
        <f t="shared" si="274"/>
        <v>0</v>
      </c>
      <c r="KA194" s="170">
        <f t="shared" si="4204"/>
        <v>0</v>
      </c>
      <c r="KB194" s="168">
        <f t="shared" si="4205"/>
        <v>0</v>
      </c>
      <c r="KC194" s="168">
        <f t="shared" si="4206"/>
        <v>0</v>
      </c>
      <c r="KD194" s="168">
        <f t="shared" si="4207"/>
        <v>0</v>
      </c>
      <c r="KE194" s="168">
        <f t="shared" si="4208"/>
        <v>0</v>
      </c>
      <c r="KF194" s="154">
        <f t="shared" ref="KF194:KG194" si="4786">KF193</f>
        <v>19</v>
      </c>
      <c r="KG194" s="173">
        <f t="shared" si="4786"/>
        <v>1182</v>
      </c>
      <c r="KH194" s="156" t="str">
        <f t="shared" si="4705"/>
        <v>1</v>
      </c>
      <c r="KI194" s="157" t="str">
        <f t="shared" si="282"/>
        <v/>
      </c>
      <c r="KJ194" s="158">
        <f t="shared" si="283"/>
        <v>0</v>
      </c>
      <c r="KK194" s="159"/>
      <c r="KL194" s="159"/>
      <c r="KM194" s="159"/>
      <c r="KN194" s="160"/>
      <c r="KO194" s="160"/>
      <c r="KP194" s="171" t="str">
        <f t="shared" si="284"/>
        <v>0</v>
      </c>
      <c r="KQ194" s="171">
        <f t="shared" si="4211"/>
        <v>0</v>
      </c>
      <c r="KR194" s="160">
        <f t="shared" si="4212"/>
        <v>0</v>
      </c>
      <c r="KS194" s="160">
        <f t="shared" si="4213"/>
        <v>0</v>
      </c>
      <c r="KT194" s="160">
        <f t="shared" si="4214"/>
        <v>0</v>
      </c>
      <c r="KU194" s="160">
        <f t="shared" si="4215"/>
        <v>0</v>
      </c>
      <c r="KV194" s="161">
        <f t="shared" ref="KV194:KW194" si="4787">KV193</f>
        <v>20</v>
      </c>
      <c r="KW194" s="175">
        <f t="shared" si="4787"/>
        <v>1183</v>
      </c>
      <c r="KX194" s="163" t="str">
        <f t="shared" si="4707"/>
        <v>1</v>
      </c>
      <c r="KY194" s="164" t="str">
        <f t="shared" si="292"/>
        <v/>
      </c>
      <c r="KZ194" s="165">
        <f t="shared" si="293"/>
        <v>0</v>
      </c>
      <c r="LA194" s="166"/>
      <c r="LB194" s="166"/>
      <c r="LC194" s="166"/>
      <c r="LD194" s="168"/>
      <c r="LE194" s="168"/>
      <c r="LF194" s="170" t="str">
        <f t="shared" si="294"/>
        <v>0</v>
      </c>
      <c r="LG194" s="170">
        <f t="shared" si="4218"/>
        <v>0</v>
      </c>
      <c r="LH194" s="168">
        <f t="shared" si="4219"/>
        <v>0</v>
      </c>
      <c r="LI194" s="168">
        <f t="shared" si="4220"/>
        <v>0</v>
      </c>
      <c r="LJ194" s="168">
        <f t="shared" si="4221"/>
        <v>0</v>
      </c>
      <c r="LK194" s="168">
        <f t="shared" si="4222"/>
        <v>0</v>
      </c>
      <c r="LL194" s="172"/>
      <c r="LM194" s="172"/>
      <c r="LN194" s="168" t="str">
        <f t="shared" si="4223"/>
        <v>#REF!</v>
      </c>
      <c r="LO194" s="168" t="str">
        <f t="shared" si="4224"/>
        <v>#REF!</v>
      </c>
      <c r="LP194" s="168" t="str">
        <f t="shared" si="4225"/>
        <v>#REF!</v>
      </c>
      <c r="LQ194" s="168" t="str">
        <f t="shared" si="4226"/>
        <v>#REF!</v>
      </c>
    </row>
    <row r="195" ht="15.75" customHeight="1">
      <c r="A195" s="151">
        <v>46295.0</v>
      </c>
      <c r="B195" s="152" t="s">
        <v>27</v>
      </c>
      <c r="C195" s="153">
        <f t="shared" si="99"/>
        <v>0</v>
      </c>
      <c r="D195" s="154">
        <f t="shared" ref="D195:E195" si="4788">D194</f>
        <v>1</v>
      </c>
      <c r="E195" s="173">
        <f t="shared" si="4788"/>
        <v>1164</v>
      </c>
      <c r="F195" s="156" t="str">
        <f t="shared" si="4669"/>
        <v>1</v>
      </c>
      <c r="G195" s="157">
        <f t="shared" si="102"/>
        <v>1</v>
      </c>
      <c r="H195" s="158">
        <f t="shared" si="103"/>
        <v>0</v>
      </c>
      <c r="I195" s="159"/>
      <c r="J195" s="159"/>
      <c r="K195" s="159"/>
      <c r="L195" s="78"/>
      <c r="M195" s="79"/>
      <c r="N195" s="77" t="str">
        <f t="shared" si="104"/>
        <v>0</v>
      </c>
      <c r="O195" s="81">
        <f t="shared" si="4085"/>
        <v>0</v>
      </c>
      <c r="P195" s="160">
        <f t="shared" si="4086"/>
        <v>0</v>
      </c>
      <c r="Q195" s="160">
        <f t="shared" si="4087"/>
        <v>0</v>
      </c>
      <c r="R195" s="160">
        <f t="shared" si="4088"/>
        <v>0</v>
      </c>
      <c r="S195" s="160">
        <f t="shared" si="4089"/>
        <v>0</v>
      </c>
      <c r="T195" s="161">
        <f t="shared" ref="T195:U195" si="4789">T194</f>
        <v>2</v>
      </c>
      <c r="U195" s="175">
        <f t="shared" si="4789"/>
        <v>1165</v>
      </c>
      <c r="V195" s="163" t="str">
        <f t="shared" si="4671"/>
        <v>1</v>
      </c>
      <c r="W195" s="164">
        <f t="shared" si="112"/>
        <v>1</v>
      </c>
      <c r="X195" s="165">
        <f t="shared" si="113"/>
        <v>0</v>
      </c>
      <c r="Y195" s="166"/>
      <c r="Z195" s="166"/>
      <c r="AA195" s="166"/>
      <c r="AB195" s="84"/>
      <c r="AC195" s="85"/>
      <c r="AD195" s="83" t="str">
        <f t="shared" si="114"/>
        <v>0</v>
      </c>
      <c r="AE195" s="167">
        <f t="shared" si="4092"/>
        <v>0</v>
      </c>
      <c r="AF195" s="168">
        <f t="shared" si="4093"/>
        <v>0</v>
      </c>
      <c r="AG195" s="168">
        <f t="shared" si="4094"/>
        <v>0</v>
      </c>
      <c r="AH195" s="168">
        <f t="shared" si="4095"/>
        <v>0</v>
      </c>
      <c r="AI195" s="168">
        <f t="shared" si="4096"/>
        <v>0</v>
      </c>
      <c r="AJ195" s="154">
        <f t="shared" ref="AJ195:AK195" si="4790">AJ194</f>
        <v>3</v>
      </c>
      <c r="AK195" s="173">
        <f t="shared" si="4790"/>
        <v>1166</v>
      </c>
      <c r="AL195" s="156" t="str">
        <f t="shared" si="4673"/>
        <v>1</v>
      </c>
      <c r="AM195" s="157">
        <f t="shared" si="122"/>
        <v>2</v>
      </c>
      <c r="AN195" s="158">
        <f t="shared" si="123"/>
        <v>0</v>
      </c>
      <c r="AO195" s="159"/>
      <c r="AP195" s="159"/>
      <c r="AQ195" s="159"/>
      <c r="AR195" s="78"/>
      <c r="AS195" s="79"/>
      <c r="AT195" s="77" t="str">
        <f t="shared" si="124"/>
        <v>0</v>
      </c>
      <c r="AU195" s="81">
        <f t="shared" si="4099"/>
        <v>0</v>
      </c>
      <c r="AV195" s="160">
        <f t="shared" si="4100"/>
        <v>0</v>
      </c>
      <c r="AW195" s="160">
        <f t="shared" si="4101"/>
        <v>0</v>
      </c>
      <c r="AX195" s="160">
        <f t="shared" si="4102"/>
        <v>0</v>
      </c>
      <c r="AY195" s="160">
        <f t="shared" si="4103"/>
        <v>0</v>
      </c>
      <c r="AZ195" s="161">
        <f t="shared" ref="AZ195:BA195" si="4791">AZ194</f>
        <v>4</v>
      </c>
      <c r="BA195" s="175">
        <f t="shared" si="4791"/>
        <v>1167</v>
      </c>
      <c r="BB195" s="163" t="str">
        <f t="shared" si="4675"/>
        <v>1</v>
      </c>
      <c r="BC195" s="164">
        <f t="shared" si="132"/>
        <v>4</v>
      </c>
      <c r="BD195" s="165">
        <f t="shared" si="133"/>
        <v>0</v>
      </c>
      <c r="BE195" s="166"/>
      <c r="BF195" s="166"/>
      <c r="BG195" s="166"/>
      <c r="BH195" s="84"/>
      <c r="BI195" s="85"/>
      <c r="BJ195" s="83" t="str">
        <f t="shared" si="134"/>
        <v>0</v>
      </c>
      <c r="BK195" s="167">
        <f t="shared" si="4106"/>
        <v>0</v>
      </c>
      <c r="BL195" s="168">
        <f t="shared" si="4107"/>
        <v>0</v>
      </c>
      <c r="BM195" s="168">
        <f t="shared" si="4108"/>
        <v>0</v>
      </c>
      <c r="BN195" s="168">
        <f t="shared" si="4109"/>
        <v>0</v>
      </c>
      <c r="BO195" s="168">
        <f t="shared" si="4110"/>
        <v>0</v>
      </c>
      <c r="BP195" s="154">
        <f t="shared" ref="BP195:BQ195" si="4792">BP194</f>
        <v>5</v>
      </c>
      <c r="BQ195" s="173">
        <f t="shared" si="4792"/>
        <v>1168</v>
      </c>
      <c r="BR195" s="156" t="str">
        <f t="shared" si="4677"/>
        <v>1</v>
      </c>
      <c r="BS195" s="157">
        <f t="shared" si="142"/>
        <v>4</v>
      </c>
      <c r="BT195" s="158">
        <f t="shared" si="143"/>
        <v>0</v>
      </c>
      <c r="BU195" s="159"/>
      <c r="BV195" s="159"/>
      <c r="BW195" s="159"/>
      <c r="BX195" s="78"/>
      <c r="BY195" s="79"/>
      <c r="BZ195" s="77" t="str">
        <f t="shared" si="144"/>
        <v>0</v>
      </c>
      <c r="CA195" s="81">
        <f t="shared" si="4113"/>
        <v>0</v>
      </c>
      <c r="CB195" s="160">
        <f t="shared" si="4114"/>
        <v>0</v>
      </c>
      <c r="CC195" s="160">
        <f t="shared" si="4115"/>
        <v>0</v>
      </c>
      <c r="CD195" s="160">
        <f t="shared" si="4116"/>
        <v>0</v>
      </c>
      <c r="CE195" s="160">
        <f t="shared" si="4117"/>
        <v>0</v>
      </c>
      <c r="CF195" s="161">
        <f t="shared" ref="CF195:CG195" si="4793">CF194</f>
        <v>6</v>
      </c>
      <c r="CG195" s="175">
        <f t="shared" si="4793"/>
        <v>1169</v>
      </c>
      <c r="CH195" s="163" t="str">
        <f t="shared" si="4679"/>
        <v>1</v>
      </c>
      <c r="CI195" s="164">
        <f t="shared" si="152"/>
        <v>2</v>
      </c>
      <c r="CJ195" s="165">
        <f t="shared" si="153"/>
        <v>0</v>
      </c>
      <c r="CK195" s="166"/>
      <c r="CL195" s="166"/>
      <c r="CM195" s="166"/>
      <c r="CN195" s="84"/>
      <c r="CO195" s="85"/>
      <c r="CP195" s="83" t="str">
        <f t="shared" si="154"/>
        <v>0</v>
      </c>
      <c r="CQ195" s="167">
        <f t="shared" si="4120"/>
        <v>0</v>
      </c>
      <c r="CR195" s="168">
        <f t="shared" si="4121"/>
        <v>0</v>
      </c>
      <c r="CS195" s="168">
        <f t="shared" si="4122"/>
        <v>0</v>
      </c>
      <c r="CT195" s="168">
        <f t="shared" si="4123"/>
        <v>0</v>
      </c>
      <c r="CU195" s="168">
        <f t="shared" si="4124"/>
        <v>0</v>
      </c>
      <c r="CV195" s="154">
        <f t="shared" ref="CV195:CW195" si="4794">CV194</f>
        <v>7</v>
      </c>
      <c r="CW195" s="173">
        <f t="shared" si="4794"/>
        <v>1170</v>
      </c>
      <c r="CX195" s="156" t="str">
        <f t="shared" si="4681"/>
        <v>1</v>
      </c>
      <c r="CY195" s="157">
        <f t="shared" si="162"/>
        <v>2</v>
      </c>
      <c r="CZ195" s="158">
        <f t="shared" si="163"/>
        <v>0</v>
      </c>
      <c r="DA195" s="159"/>
      <c r="DB195" s="159"/>
      <c r="DC195" s="159"/>
      <c r="DD195" s="78"/>
      <c r="DE195" s="79"/>
      <c r="DF195" s="77" t="str">
        <f t="shared" si="164"/>
        <v>0</v>
      </c>
      <c r="DG195" s="81">
        <f t="shared" si="4127"/>
        <v>0</v>
      </c>
      <c r="DH195" s="160">
        <f t="shared" si="4128"/>
        <v>0</v>
      </c>
      <c r="DI195" s="160">
        <f t="shared" si="4129"/>
        <v>0</v>
      </c>
      <c r="DJ195" s="160">
        <f t="shared" si="4130"/>
        <v>0</v>
      </c>
      <c r="DK195" s="160">
        <f t="shared" si="4131"/>
        <v>0</v>
      </c>
      <c r="DL195" s="161">
        <f t="shared" ref="DL195:DM195" si="4795">DL194</f>
        <v>8</v>
      </c>
      <c r="DM195" s="175">
        <f t="shared" si="4795"/>
        <v>1171</v>
      </c>
      <c r="DN195" s="163" t="str">
        <f t="shared" si="4683"/>
        <v>1</v>
      </c>
      <c r="DO195" s="164">
        <f t="shared" si="172"/>
        <v>2</v>
      </c>
      <c r="DP195" s="165">
        <f t="shared" si="173"/>
        <v>0</v>
      </c>
      <c r="DQ195" s="166"/>
      <c r="DR195" s="166"/>
      <c r="DS195" s="166"/>
      <c r="DT195" s="84"/>
      <c r="DU195" s="85"/>
      <c r="DV195" s="83" t="str">
        <f t="shared" si="174"/>
        <v>0</v>
      </c>
      <c r="DW195" s="167">
        <f t="shared" si="4134"/>
        <v>0</v>
      </c>
      <c r="DX195" s="168">
        <f t="shared" si="4135"/>
        <v>0</v>
      </c>
      <c r="DY195" s="168">
        <f t="shared" si="4136"/>
        <v>0</v>
      </c>
      <c r="DZ195" s="168">
        <f t="shared" si="4137"/>
        <v>0</v>
      </c>
      <c r="EA195" s="168">
        <f t="shared" si="4138"/>
        <v>0</v>
      </c>
      <c r="EB195" s="154">
        <f t="shared" ref="EB195:EC195" si="4796">EB194</f>
        <v>9</v>
      </c>
      <c r="EC195" s="173">
        <f t="shared" si="4796"/>
        <v>1172</v>
      </c>
      <c r="ED195" s="156" t="str">
        <f t="shared" si="4685"/>
        <v>1</v>
      </c>
      <c r="EE195" s="157">
        <f t="shared" si="182"/>
        <v>5</v>
      </c>
      <c r="EF195" s="169">
        <f t="shared" si="183"/>
        <v>0</v>
      </c>
      <c r="EG195" s="159"/>
      <c r="EH195" s="159"/>
      <c r="EI195" s="159"/>
      <c r="EJ195" s="78"/>
      <c r="EK195" s="79"/>
      <c r="EL195" s="77" t="str">
        <f t="shared" si="184"/>
        <v>0</v>
      </c>
      <c r="EM195" s="81">
        <f t="shared" si="4141"/>
        <v>0</v>
      </c>
      <c r="EN195" s="160">
        <f t="shared" si="4142"/>
        <v>0</v>
      </c>
      <c r="EO195" s="160">
        <f t="shared" si="4143"/>
        <v>0</v>
      </c>
      <c r="EP195" s="160">
        <f t="shared" si="4144"/>
        <v>0</v>
      </c>
      <c r="EQ195" s="160">
        <f t="shared" si="4145"/>
        <v>0</v>
      </c>
      <c r="ER195" s="161">
        <f t="shared" ref="ER195:ES195" si="4797">ER194</f>
        <v>10</v>
      </c>
      <c r="ES195" s="175">
        <f t="shared" si="4797"/>
        <v>1173</v>
      </c>
      <c r="ET195" s="163" t="str">
        <f t="shared" si="4687"/>
        <v>1</v>
      </c>
      <c r="EU195" s="164">
        <f t="shared" si="192"/>
        <v>19</v>
      </c>
      <c r="EV195" s="165">
        <f t="shared" si="193"/>
        <v>0</v>
      </c>
      <c r="EW195" s="166"/>
      <c r="EX195" s="166"/>
      <c r="EY195" s="166"/>
      <c r="EZ195" s="84"/>
      <c r="FA195" s="85"/>
      <c r="FB195" s="83" t="str">
        <f t="shared" si="194"/>
        <v>0</v>
      </c>
      <c r="FC195" s="167">
        <f t="shared" si="4148"/>
        <v>0</v>
      </c>
      <c r="FD195" s="168">
        <f t="shared" si="4149"/>
        <v>0</v>
      </c>
      <c r="FE195" s="168">
        <f t="shared" si="4150"/>
        <v>0</v>
      </c>
      <c r="FF195" s="168">
        <f t="shared" si="4151"/>
        <v>0</v>
      </c>
      <c r="FG195" s="168">
        <f t="shared" si="4152"/>
        <v>0</v>
      </c>
      <c r="FH195" s="154">
        <f t="shared" ref="FH195:FI195" si="4798">FH194</f>
        <v>11</v>
      </c>
      <c r="FI195" s="173">
        <f t="shared" si="4798"/>
        <v>1174</v>
      </c>
      <c r="FJ195" s="156" t="str">
        <f t="shared" si="4689"/>
        <v>1</v>
      </c>
      <c r="FK195" s="157">
        <f t="shared" si="202"/>
        <v>4</v>
      </c>
      <c r="FL195" s="158">
        <f t="shared" si="203"/>
        <v>0</v>
      </c>
      <c r="FM195" s="159"/>
      <c r="FN195" s="159"/>
      <c r="FO195" s="159"/>
      <c r="FP195" s="78"/>
      <c r="FQ195" s="79"/>
      <c r="FR195" s="77" t="str">
        <f t="shared" si="204"/>
        <v>0</v>
      </c>
      <c r="FS195" s="81">
        <f t="shared" si="4155"/>
        <v>0</v>
      </c>
      <c r="FT195" s="160">
        <f t="shared" si="4156"/>
        <v>0</v>
      </c>
      <c r="FU195" s="160">
        <f t="shared" si="4157"/>
        <v>0</v>
      </c>
      <c r="FV195" s="160">
        <f t="shared" si="4158"/>
        <v>0</v>
      </c>
      <c r="FW195" s="160">
        <f t="shared" si="4159"/>
        <v>0</v>
      </c>
      <c r="FX195" s="161">
        <f t="shared" ref="FX195:FY195" si="4799">FX194</f>
        <v>12</v>
      </c>
      <c r="FY195" s="175">
        <f t="shared" si="4799"/>
        <v>1175</v>
      </c>
      <c r="FZ195" s="163" t="str">
        <f t="shared" si="4691"/>
        <v>1</v>
      </c>
      <c r="GA195" s="164">
        <f t="shared" si="212"/>
        <v>2</v>
      </c>
      <c r="GB195" s="165">
        <f t="shared" si="213"/>
        <v>0</v>
      </c>
      <c r="GC195" s="166"/>
      <c r="GD195" s="166"/>
      <c r="GE195" s="166"/>
      <c r="GF195" s="84"/>
      <c r="GG195" s="85"/>
      <c r="GH195" s="83" t="str">
        <f t="shared" si="214"/>
        <v>0</v>
      </c>
      <c r="GI195" s="167">
        <f t="shared" si="4162"/>
        <v>0</v>
      </c>
      <c r="GJ195" s="168">
        <f t="shared" si="4163"/>
        <v>0</v>
      </c>
      <c r="GK195" s="168">
        <f t="shared" si="4164"/>
        <v>0</v>
      </c>
      <c r="GL195" s="168">
        <f t="shared" si="4165"/>
        <v>0</v>
      </c>
      <c r="GM195" s="168">
        <f t="shared" si="4166"/>
        <v>0</v>
      </c>
      <c r="GN195" s="154">
        <f t="shared" ref="GN195:GO195" si="4800">GN194</f>
        <v>13</v>
      </c>
      <c r="GO195" s="173">
        <f t="shared" si="4800"/>
        <v>1176</v>
      </c>
      <c r="GP195" s="156" t="str">
        <f t="shared" si="4693"/>
        <v>1</v>
      </c>
      <c r="GQ195" s="157">
        <f t="shared" si="222"/>
        <v>3</v>
      </c>
      <c r="GR195" s="158">
        <f t="shared" si="223"/>
        <v>0</v>
      </c>
      <c r="GS195" s="159"/>
      <c r="GT195" s="159"/>
      <c r="GU195" s="159"/>
      <c r="GV195" s="78"/>
      <c r="GW195" s="79"/>
      <c r="GX195" s="77" t="str">
        <f t="shared" si="224"/>
        <v>0</v>
      </c>
      <c r="GY195" s="81">
        <f t="shared" si="4169"/>
        <v>0</v>
      </c>
      <c r="GZ195" s="160">
        <f t="shared" si="4170"/>
        <v>0</v>
      </c>
      <c r="HA195" s="160">
        <f t="shared" si="4171"/>
        <v>0</v>
      </c>
      <c r="HB195" s="160">
        <f t="shared" si="4172"/>
        <v>0</v>
      </c>
      <c r="HC195" s="160">
        <f t="shared" si="4173"/>
        <v>0</v>
      </c>
      <c r="HD195" s="161">
        <f t="shared" ref="HD195:HE195" si="4801">HD194</f>
        <v>14</v>
      </c>
      <c r="HE195" s="175">
        <f t="shared" si="4801"/>
        <v>1177</v>
      </c>
      <c r="HF195" s="163" t="str">
        <f t="shared" si="4695"/>
        <v>1</v>
      </c>
      <c r="HG195" s="164">
        <f t="shared" si="232"/>
        <v>5</v>
      </c>
      <c r="HH195" s="165">
        <f t="shared" si="233"/>
        <v>0</v>
      </c>
      <c r="HI195" s="166"/>
      <c r="HJ195" s="166"/>
      <c r="HK195" s="166"/>
      <c r="HL195" s="84"/>
      <c r="HM195" s="85"/>
      <c r="HN195" s="83" t="str">
        <f t="shared" si="234"/>
        <v>0</v>
      </c>
      <c r="HO195" s="167">
        <f t="shared" si="4176"/>
        <v>0</v>
      </c>
      <c r="HP195" s="168">
        <f t="shared" si="4177"/>
        <v>0</v>
      </c>
      <c r="HQ195" s="168">
        <f t="shared" si="4178"/>
        <v>0</v>
      </c>
      <c r="HR195" s="168">
        <f t="shared" si="4179"/>
        <v>0</v>
      </c>
      <c r="HS195" s="168">
        <f t="shared" si="4180"/>
        <v>0</v>
      </c>
      <c r="HT195" s="154">
        <f t="shared" ref="HT195:HU195" si="4802">HT194</f>
        <v>15</v>
      </c>
      <c r="HU195" s="173">
        <f t="shared" si="4802"/>
        <v>1178</v>
      </c>
      <c r="HV195" s="156" t="str">
        <f t="shared" si="4697"/>
        <v>1</v>
      </c>
      <c r="HW195" s="157" t="str">
        <f t="shared" si="242"/>
        <v/>
      </c>
      <c r="HX195" s="169">
        <f t="shared" si="243"/>
        <v>0</v>
      </c>
      <c r="HY195" s="159"/>
      <c r="HZ195" s="159"/>
      <c r="IA195" s="159"/>
      <c r="IB195" s="160"/>
      <c r="IC195" s="160"/>
      <c r="ID195" s="160" t="str">
        <f t="shared" si="244"/>
        <v>0</v>
      </c>
      <c r="IE195" s="160">
        <f t="shared" si="4183"/>
        <v>0</v>
      </c>
      <c r="IF195" s="160">
        <f t="shared" si="4184"/>
        <v>0</v>
      </c>
      <c r="IG195" s="160">
        <f t="shared" si="4185"/>
        <v>0</v>
      </c>
      <c r="IH195" s="160">
        <f t="shared" si="4186"/>
        <v>0</v>
      </c>
      <c r="II195" s="160">
        <f t="shared" si="4187"/>
        <v>0</v>
      </c>
      <c r="IJ195" s="161">
        <f t="shared" ref="IJ195:IK195" si="4803">IJ194</f>
        <v>16</v>
      </c>
      <c r="IK195" s="175">
        <f t="shared" si="4803"/>
        <v>1179</v>
      </c>
      <c r="IL195" s="163" t="str">
        <f t="shared" si="4699"/>
        <v>1</v>
      </c>
      <c r="IM195" s="164" t="str">
        <f t="shared" si="252"/>
        <v/>
      </c>
      <c r="IN195" s="165">
        <f t="shared" si="253"/>
        <v>0</v>
      </c>
      <c r="IO195" s="166"/>
      <c r="IP195" s="166"/>
      <c r="IQ195" s="166"/>
      <c r="IR195" s="168"/>
      <c r="IS195" s="168"/>
      <c r="IT195" s="170" t="str">
        <f t="shared" si="254"/>
        <v>0</v>
      </c>
      <c r="IU195" s="170">
        <f t="shared" si="4190"/>
        <v>0</v>
      </c>
      <c r="IV195" s="168">
        <f t="shared" si="4191"/>
        <v>0</v>
      </c>
      <c r="IW195" s="168">
        <f t="shared" si="4192"/>
        <v>0</v>
      </c>
      <c r="IX195" s="168">
        <f t="shared" si="4193"/>
        <v>0</v>
      </c>
      <c r="IY195" s="168">
        <f t="shared" si="4194"/>
        <v>0</v>
      </c>
      <c r="IZ195" s="154">
        <f t="shared" ref="IZ195:JA195" si="4804">IZ194</f>
        <v>17</v>
      </c>
      <c r="JA195" s="173">
        <f t="shared" si="4804"/>
        <v>1180</v>
      </c>
      <c r="JB195" s="156" t="str">
        <f t="shared" si="4701"/>
        <v>1</v>
      </c>
      <c r="JC195" s="157" t="str">
        <f t="shared" si="262"/>
        <v/>
      </c>
      <c r="JD195" s="158">
        <f t="shared" si="263"/>
        <v>0</v>
      </c>
      <c r="JE195" s="159"/>
      <c r="JF195" s="159"/>
      <c r="JG195" s="159"/>
      <c r="JH195" s="160"/>
      <c r="JI195" s="160"/>
      <c r="JJ195" s="171" t="str">
        <f t="shared" si="264"/>
        <v>0</v>
      </c>
      <c r="JK195" s="171">
        <f t="shared" si="4197"/>
        <v>0</v>
      </c>
      <c r="JL195" s="160">
        <f t="shared" si="4198"/>
        <v>0</v>
      </c>
      <c r="JM195" s="160">
        <f t="shared" si="4199"/>
        <v>0</v>
      </c>
      <c r="JN195" s="160">
        <f t="shared" si="4200"/>
        <v>0</v>
      </c>
      <c r="JO195" s="160">
        <f t="shared" si="4201"/>
        <v>0</v>
      </c>
      <c r="JP195" s="161">
        <f t="shared" ref="JP195:JQ195" si="4805">JP194</f>
        <v>18</v>
      </c>
      <c r="JQ195" s="175">
        <f t="shared" si="4805"/>
        <v>1181</v>
      </c>
      <c r="JR195" s="163" t="str">
        <f t="shared" si="4703"/>
        <v>1</v>
      </c>
      <c r="JS195" s="164" t="str">
        <f t="shared" si="272"/>
        <v/>
      </c>
      <c r="JT195" s="165">
        <f t="shared" si="273"/>
        <v>0</v>
      </c>
      <c r="JU195" s="166"/>
      <c r="JV195" s="166"/>
      <c r="JW195" s="166"/>
      <c r="JX195" s="168"/>
      <c r="JY195" s="168"/>
      <c r="JZ195" s="170" t="str">
        <f t="shared" si="274"/>
        <v>0</v>
      </c>
      <c r="KA195" s="170">
        <f t="shared" si="4204"/>
        <v>0</v>
      </c>
      <c r="KB195" s="168">
        <f t="shared" si="4205"/>
        <v>0</v>
      </c>
      <c r="KC195" s="168">
        <f t="shared" si="4206"/>
        <v>0</v>
      </c>
      <c r="KD195" s="168">
        <f t="shared" si="4207"/>
        <v>0</v>
      </c>
      <c r="KE195" s="168">
        <f t="shared" si="4208"/>
        <v>0</v>
      </c>
      <c r="KF195" s="154">
        <f t="shared" ref="KF195:KG195" si="4806">KF194</f>
        <v>19</v>
      </c>
      <c r="KG195" s="173">
        <f t="shared" si="4806"/>
        <v>1182</v>
      </c>
      <c r="KH195" s="156" t="str">
        <f t="shared" si="4705"/>
        <v>1</v>
      </c>
      <c r="KI195" s="157" t="str">
        <f t="shared" si="282"/>
        <v/>
      </c>
      <c r="KJ195" s="158">
        <f t="shared" si="283"/>
        <v>0</v>
      </c>
      <c r="KK195" s="159"/>
      <c r="KL195" s="159"/>
      <c r="KM195" s="159"/>
      <c r="KN195" s="160"/>
      <c r="KO195" s="160"/>
      <c r="KP195" s="171" t="str">
        <f t="shared" si="284"/>
        <v>0</v>
      </c>
      <c r="KQ195" s="171">
        <f t="shared" si="4211"/>
        <v>0</v>
      </c>
      <c r="KR195" s="160">
        <f t="shared" si="4212"/>
        <v>0</v>
      </c>
      <c r="KS195" s="160">
        <f t="shared" si="4213"/>
        <v>0</v>
      </c>
      <c r="KT195" s="160">
        <f t="shared" si="4214"/>
        <v>0</v>
      </c>
      <c r="KU195" s="160">
        <f t="shared" si="4215"/>
        <v>0</v>
      </c>
      <c r="KV195" s="161">
        <f t="shared" ref="KV195:KW195" si="4807">KV194</f>
        <v>20</v>
      </c>
      <c r="KW195" s="175">
        <f t="shared" si="4807"/>
        <v>1183</v>
      </c>
      <c r="KX195" s="163" t="str">
        <f t="shared" si="4707"/>
        <v>1</v>
      </c>
      <c r="KY195" s="164" t="str">
        <f t="shared" si="292"/>
        <v/>
      </c>
      <c r="KZ195" s="165">
        <f t="shared" si="293"/>
        <v>0</v>
      </c>
      <c r="LA195" s="166"/>
      <c r="LB195" s="166"/>
      <c r="LC195" s="166"/>
      <c r="LD195" s="168"/>
      <c r="LE195" s="168"/>
      <c r="LF195" s="170" t="str">
        <f t="shared" si="294"/>
        <v>0</v>
      </c>
      <c r="LG195" s="170">
        <f t="shared" si="4218"/>
        <v>0</v>
      </c>
      <c r="LH195" s="168">
        <f t="shared" si="4219"/>
        <v>0</v>
      </c>
      <c r="LI195" s="168">
        <f t="shared" si="4220"/>
        <v>0</v>
      </c>
      <c r="LJ195" s="168">
        <f t="shared" si="4221"/>
        <v>0</v>
      </c>
      <c r="LK195" s="168">
        <f t="shared" si="4222"/>
        <v>0</v>
      </c>
      <c r="LL195" s="172"/>
      <c r="LM195" s="172"/>
      <c r="LN195" s="168" t="str">
        <f t="shared" si="4223"/>
        <v>#REF!</v>
      </c>
      <c r="LO195" s="168" t="str">
        <f t="shared" si="4224"/>
        <v>#REF!</v>
      </c>
      <c r="LP195" s="168" t="str">
        <f t="shared" si="4225"/>
        <v>#REF!</v>
      </c>
      <c r="LQ195" s="168" t="str">
        <f t="shared" si="4226"/>
        <v>#REF!</v>
      </c>
    </row>
    <row r="196" ht="15.75" customHeight="1">
      <c r="A196" s="151"/>
      <c r="B196" s="152"/>
      <c r="C196" s="153">
        <f t="shared" si="99"/>
        <v>0</v>
      </c>
      <c r="D196" s="154">
        <f t="shared" ref="D196:E196" si="4808">D195</f>
        <v>1</v>
      </c>
      <c r="E196" s="173">
        <f t="shared" si="4808"/>
        <v>1164</v>
      </c>
      <c r="F196" s="156" t="str">
        <f t="shared" si="4669"/>
        <v>1</v>
      </c>
      <c r="G196" s="157">
        <f t="shared" si="102"/>
        <v>1</v>
      </c>
      <c r="H196" s="158">
        <f t="shared" si="103"/>
        <v>0</v>
      </c>
      <c r="I196" s="159"/>
      <c r="J196" s="159"/>
      <c r="K196" s="159"/>
      <c r="L196" s="78"/>
      <c r="M196" s="79"/>
      <c r="N196" s="77" t="str">
        <f t="shared" si="104"/>
        <v>0</v>
      </c>
      <c r="O196" s="81">
        <f t="shared" si="4085"/>
        <v>0</v>
      </c>
      <c r="P196" s="160">
        <f t="shared" si="4086"/>
        <v>0</v>
      </c>
      <c r="Q196" s="160">
        <f t="shared" si="4087"/>
        <v>0</v>
      </c>
      <c r="R196" s="160">
        <f t="shared" si="4088"/>
        <v>0</v>
      </c>
      <c r="S196" s="160">
        <f t="shared" si="4089"/>
        <v>0</v>
      </c>
      <c r="T196" s="161">
        <f t="shared" ref="T196:U196" si="4809">T195</f>
        <v>2</v>
      </c>
      <c r="U196" s="175">
        <f t="shared" si="4809"/>
        <v>1165</v>
      </c>
      <c r="V196" s="163" t="str">
        <f t="shared" si="4671"/>
        <v>1</v>
      </c>
      <c r="W196" s="164">
        <f t="shared" si="112"/>
        <v>1</v>
      </c>
      <c r="X196" s="165">
        <f t="shared" si="113"/>
        <v>0</v>
      </c>
      <c r="Y196" s="166"/>
      <c r="Z196" s="166"/>
      <c r="AA196" s="166"/>
      <c r="AB196" s="84"/>
      <c r="AC196" s="85"/>
      <c r="AD196" s="83" t="str">
        <f t="shared" si="114"/>
        <v>0</v>
      </c>
      <c r="AE196" s="167">
        <f t="shared" si="4092"/>
        <v>0</v>
      </c>
      <c r="AF196" s="168">
        <f t="shared" si="4093"/>
        <v>0</v>
      </c>
      <c r="AG196" s="168">
        <f t="shared" si="4094"/>
        <v>0</v>
      </c>
      <c r="AH196" s="168">
        <f t="shared" si="4095"/>
        <v>0</v>
      </c>
      <c r="AI196" s="168">
        <f t="shared" si="4096"/>
        <v>0</v>
      </c>
      <c r="AJ196" s="154">
        <f t="shared" ref="AJ196:AK196" si="4810">AJ195</f>
        <v>3</v>
      </c>
      <c r="AK196" s="173">
        <f t="shared" si="4810"/>
        <v>1166</v>
      </c>
      <c r="AL196" s="156" t="str">
        <f t="shared" si="4673"/>
        <v>1</v>
      </c>
      <c r="AM196" s="157">
        <f t="shared" si="122"/>
        <v>2</v>
      </c>
      <c r="AN196" s="158">
        <f t="shared" si="123"/>
        <v>0</v>
      </c>
      <c r="AO196" s="159"/>
      <c r="AP196" s="159"/>
      <c r="AQ196" s="159"/>
      <c r="AR196" s="78"/>
      <c r="AS196" s="79"/>
      <c r="AT196" s="77" t="str">
        <f t="shared" si="124"/>
        <v>0</v>
      </c>
      <c r="AU196" s="81">
        <f t="shared" si="4099"/>
        <v>0</v>
      </c>
      <c r="AV196" s="160">
        <f t="shared" si="4100"/>
        <v>0</v>
      </c>
      <c r="AW196" s="160">
        <f t="shared" si="4101"/>
        <v>0</v>
      </c>
      <c r="AX196" s="160">
        <f t="shared" si="4102"/>
        <v>0</v>
      </c>
      <c r="AY196" s="160">
        <f t="shared" si="4103"/>
        <v>0</v>
      </c>
      <c r="AZ196" s="161">
        <f t="shared" ref="AZ196:BA196" si="4811">AZ195</f>
        <v>4</v>
      </c>
      <c r="BA196" s="175">
        <f t="shared" si="4811"/>
        <v>1167</v>
      </c>
      <c r="BB196" s="163" t="str">
        <f t="shared" si="4675"/>
        <v>1</v>
      </c>
      <c r="BC196" s="164">
        <f t="shared" si="132"/>
        <v>4</v>
      </c>
      <c r="BD196" s="165">
        <f t="shared" si="133"/>
        <v>0</v>
      </c>
      <c r="BE196" s="166"/>
      <c r="BF196" s="166"/>
      <c r="BG196" s="166"/>
      <c r="BH196" s="84"/>
      <c r="BI196" s="85"/>
      <c r="BJ196" s="83" t="str">
        <f t="shared" si="134"/>
        <v>0</v>
      </c>
      <c r="BK196" s="167">
        <f t="shared" si="4106"/>
        <v>0</v>
      </c>
      <c r="BL196" s="168">
        <f t="shared" si="4107"/>
        <v>0</v>
      </c>
      <c r="BM196" s="168">
        <f t="shared" si="4108"/>
        <v>0</v>
      </c>
      <c r="BN196" s="168">
        <f t="shared" si="4109"/>
        <v>0</v>
      </c>
      <c r="BO196" s="168">
        <f t="shared" si="4110"/>
        <v>0</v>
      </c>
      <c r="BP196" s="154">
        <f t="shared" ref="BP196:BQ196" si="4812">BP195</f>
        <v>5</v>
      </c>
      <c r="BQ196" s="173">
        <f t="shared" si="4812"/>
        <v>1168</v>
      </c>
      <c r="BR196" s="156" t="str">
        <f t="shared" si="4677"/>
        <v>1</v>
      </c>
      <c r="BS196" s="157">
        <f t="shared" si="142"/>
        <v>4</v>
      </c>
      <c r="BT196" s="158">
        <f t="shared" si="143"/>
        <v>0</v>
      </c>
      <c r="BU196" s="159"/>
      <c r="BV196" s="159"/>
      <c r="BW196" s="159"/>
      <c r="BX196" s="78"/>
      <c r="BY196" s="79"/>
      <c r="BZ196" s="77" t="str">
        <f t="shared" si="144"/>
        <v>0</v>
      </c>
      <c r="CA196" s="81">
        <f t="shared" si="4113"/>
        <v>0</v>
      </c>
      <c r="CB196" s="160">
        <f t="shared" si="4114"/>
        <v>0</v>
      </c>
      <c r="CC196" s="160">
        <f t="shared" si="4115"/>
        <v>0</v>
      </c>
      <c r="CD196" s="160">
        <f t="shared" si="4116"/>
        <v>0</v>
      </c>
      <c r="CE196" s="160">
        <f t="shared" si="4117"/>
        <v>0</v>
      </c>
      <c r="CF196" s="161">
        <f t="shared" ref="CF196:CG196" si="4813">CF195</f>
        <v>6</v>
      </c>
      <c r="CG196" s="175">
        <f t="shared" si="4813"/>
        <v>1169</v>
      </c>
      <c r="CH196" s="163" t="str">
        <f t="shared" si="4679"/>
        <v>1</v>
      </c>
      <c r="CI196" s="164">
        <f t="shared" si="152"/>
        <v>2</v>
      </c>
      <c r="CJ196" s="165">
        <f t="shared" si="153"/>
        <v>0</v>
      </c>
      <c r="CK196" s="166"/>
      <c r="CL196" s="166"/>
      <c r="CM196" s="166"/>
      <c r="CN196" s="84"/>
      <c r="CO196" s="85"/>
      <c r="CP196" s="83" t="str">
        <f t="shared" si="154"/>
        <v>0</v>
      </c>
      <c r="CQ196" s="167">
        <f t="shared" si="4120"/>
        <v>0</v>
      </c>
      <c r="CR196" s="168">
        <f t="shared" si="4121"/>
        <v>0</v>
      </c>
      <c r="CS196" s="168">
        <f t="shared" si="4122"/>
        <v>0</v>
      </c>
      <c r="CT196" s="168">
        <f t="shared" si="4123"/>
        <v>0</v>
      </c>
      <c r="CU196" s="168">
        <f t="shared" si="4124"/>
        <v>0</v>
      </c>
      <c r="CV196" s="154">
        <f t="shared" ref="CV196:CW196" si="4814">CV195</f>
        <v>7</v>
      </c>
      <c r="CW196" s="173">
        <f t="shared" si="4814"/>
        <v>1170</v>
      </c>
      <c r="CX196" s="156" t="str">
        <f t="shared" si="4681"/>
        <v>1</v>
      </c>
      <c r="CY196" s="157">
        <f t="shared" si="162"/>
        <v>2</v>
      </c>
      <c r="CZ196" s="158">
        <f t="shared" si="163"/>
        <v>0</v>
      </c>
      <c r="DA196" s="159"/>
      <c r="DB196" s="159"/>
      <c r="DC196" s="159"/>
      <c r="DD196" s="78"/>
      <c r="DE196" s="79"/>
      <c r="DF196" s="77" t="str">
        <f t="shared" si="164"/>
        <v>0</v>
      </c>
      <c r="DG196" s="81">
        <f t="shared" si="4127"/>
        <v>0</v>
      </c>
      <c r="DH196" s="160">
        <f t="shared" si="4128"/>
        <v>0</v>
      </c>
      <c r="DI196" s="160">
        <f t="shared" si="4129"/>
        <v>0</v>
      </c>
      <c r="DJ196" s="160">
        <f t="shared" si="4130"/>
        <v>0</v>
      </c>
      <c r="DK196" s="160">
        <f t="shared" si="4131"/>
        <v>0</v>
      </c>
      <c r="DL196" s="161">
        <f t="shared" ref="DL196:DM196" si="4815">DL195</f>
        <v>8</v>
      </c>
      <c r="DM196" s="175">
        <f t="shared" si="4815"/>
        <v>1171</v>
      </c>
      <c r="DN196" s="163" t="str">
        <f t="shared" si="4683"/>
        <v>1</v>
      </c>
      <c r="DO196" s="164">
        <f t="shared" si="172"/>
        <v>2</v>
      </c>
      <c r="DP196" s="165">
        <f t="shared" si="173"/>
        <v>0</v>
      </c>
      <c r="DQ196" s="166"/>
      <c r="DR196" s="166"/>
      <c r="DS196" s="166"/>
      <c r="DT196" s="84"/>
      <c r="DU196" s="85"/>
      <c r="DV196" s="83" t="str">
        <f t="shared" si="174"/>
        <v>0</v>
      </c>
      <c r="DW196" s="167">
        <f t="shared" si="4134"/>
        <v>0</v>
      </c>
      <c r="DX196" s="168">
        <f t="shared" si="4135"/>
        <v>0</v>
      </c>
      <c r="DY196" s="168">
        <f t="shared" si="4136"/>
        <v>0</v>
      </c>
      <c r="DZ196" s="168">
        <f t="shared" si="4137"/>
        <v>0</v>
      </c>
      <c r="EA196" s="168">
        <f t="shared" si="4138"/>
        <v>0</v>
      </c>
      <c r="EB196" s="154">
        <f t="shared" ref="EB196:EC196" si="4816">EB195</f>
        <v>9</v>
      </c>
      <c r="EC196" s="173">
        <f t="shared" si="4816"/>
        <v>1172</v>
      </c>
      <c r="ED196" s="156" t="str">
        <f t="shared" si="4685"/>
        <v>1</v>
      </c>
      <c r="EE196" s="157">
        <f t="shared" si="182"/>
        <v>5</v>
      </c>
      <c r="EF196" s="169">
        <f t="shared" si="183"/>
        <v>0</v>
      </c>
      <c r="EG196" s="159"/>
      <c r="EH196" s="159"/>
      <c r="EI196" s="159"/>
      <c r="EJ196" s="78"/>
      <c r="EK196" s="79"/>
      <c r="EL196" s="77" t="str">
        <f t="shared" si="184"/>
        <v>0</v>
      </c>
      <c r="EM196" s="81">
        <f t="shared" si="4141"/>
        <v>0</v>
      </c>
      <c r="EN196" s="160">
        <f t="shared" si="4142"/>
        <v>0</v>
      </c>
      <c r="EO196" s="160">
        <f t="shared" si="4143"/>
        <v>0</v>
      </c>
      <c r="EP196" s="160">
        <f t="shared" si="4144"/>
        <v>0</v>
      </c>
      <c r="EQ196" s="160">
        <f t="shared" si="4145"/>
        <v>0</v>
      </c>
      <c r="ER196" s="161">
        <f t="shared" ref="ER196:ES196" si="4817">ER195</f>
        <v>10</v>
      </c>
      <c r="ES196" s="175">
        <f t="shared" si="4817"/>
        <v>1173</v>
      </c>
      <c r="ET196" s="163" t="str">
        <f t="shared" si="4687"/>
        <v>1</v>
      </c>
      <c r="EU196" s="164">
        <f t="shared" si="192"/>
        <v>19</v>
      </c>
      <c r="EV196" s="165">
        <f t="shared" si="193"/>
        <v>0</v>
      </c>
      <c r="EW196" s="166"/>
      <c r="EX196" s="166"/>
      <c r="EY196" s="166"/>
      <c r="EZ196" s="84"/>
      <c r="FA196" s="85"/>
      <c r="FB196" s="83" t="str">
        <f t="shared" si="194"/>
        <v>0</v>
      </c>
      <c r="FC196" s="167">
        <f t="shared" si="4148"/>
        <v>0</v>
      </c>
      <c r="FD196" s="168">
        <f t="shared" si="4149"/>
        <v>0</v>
      </c>
      <c r="FE196" s="168">
        <f t="shared" si="4150"/>
        <v>0</v>
      </c>
      <c r="FF196" s="168">
        <f t="shared" si="4151"/>
        <v>0</v>
      </c>
      <c r="FG196" s="168">
        <f t="shared" si="4152"/>
        <v>0</v>
      </c>
      <c r="FH196" s="154">
        <f t="shared" ref="FH196:FI196" si="4818">FH195</f>
        <v>11</v>
      </c>
      <c r="FI196" s="173">
        <f t="shared" si="4818"/>
        <v>1174</v>
      </c>
      <c r="FJ196" s="156" t="str">
        <f t="shared" si="4689"/>
        <v>1</v>
      </c>
      <c r="FK196" s="157">
        <f t="shared" si="202"/>
        <v>4</v>
      </c>
      <c r="FL196" s="158">
        <f t="shared" si="203"/>
        <v>0</v>
      </c>
      <c r="FM196" s="159"/>
      <c r="FN196" s="159"/>
      <c r="FO196" s="159"/>
      <c r="FP196" s="78"/>
      <c r="FQ196" s="79"/>
      <c r="FR196" s="77" t="str">
        <f t="shared" si="204"/>
        <v>0</v>
      </c>
      <c r="FS196" s="81">
        <f t="shared" si="4155"/>
        <v>0</v>
      </c>
      <c r="FT196" s="160">
        <f t="shared" si="4156"/>
        <v>0</v>
      </c>
      <c r="FU196" s="160">
        <f t="shared" si="4157"/>
        <v>0</v>
      </c>
      <c r="FV196" s="160">
        <f t="shared" si="4158"/>
        <v>0</v>
      </c>
      <c r="FW196" s="160">
        <f t="shared" si="4159"/>
        <v>0</v>
      </c>
      <c r="FX196" s="161">
        <f t="shared" ref="FX196:FY196" si="4819">FX195</f>
        <v>12</v>
      </c>
      <c r="FY196" s="175">
        <f t="shared" si="4819"/>
        <v>1175</v>
      </c>
      <c r="FZ196" s="163" t="str">
        <f t="shared" si="4691"/>
        <v>1</v>
      </c>
      <c r="GA196" s="164">
        <f t="shared" si="212"/>
        <v>2</v>
      </c>
      <c r="GB196" s="165">
        <f t="shared" si="213"/>
        <v>0</v>
      </c>
      <c r="GC196" s="166"/>
      <c r="GD196" s="166"/>
      <c r="GE196" s="166"/>
      <c r="GF196" s="84"/>
      <c r="GG196" s="85"/>
      <c r="GH196" s="83" t="str">
        <f t="shared" si="214"/>
        <v>0</v>
      </c>
      <c r="GI196" s="167">
        <f t="shared" si="4162"/>
        <v>0</v>
      </c>
      <c r="GJ196" s="168">
        <f t="shared" si="4163"/>
        <v>0</v>
      </c>
      <c r="GK196" s="168">
        <f t="shared" si="4164"/>
        <v>0</v>
      </c>
      <c r="GL196" s="168">
        <f t="shared" si="4165"/>
        <v>0</v>
      </c>
      <c r="GM196" s="168">
        <f t="shared" si="4166"/>
        <v>0</v>
      </c>
      <c r="GN196" s="154">
        <f t="shared" ref="GN196:GO196" si="4820">GN195</f>
        <v>13</v>
      </c>
      <c r="GO196" s="173">
        <f t="shared" si="4820"/>
        <v>1176</v>
      </c>
      <c r="GP196" s="156" t="str">
        <f t="shared" si="4693"/>
        <v>1</v>
      </c>
      <c r="GQ196" s="157">
        <f t="shared" si="222"/>
        <v>3</v>
      </c>
      <c r="GR196" s="158">
        <f t="shared" si="223"/>
        <v>0</v>
      </c>
      <c r="GS196" s="159"/>
      <c r="GT196" s="159"/>
      <c r="GU196" s="159"/>
      <c r="GV196" s="78"/>
      <c r="GW196" s="79"/>
      <c r="GX196" s="77" t="str">
        <f t="shared" si="224"/>
        <v>0</v>
      </c>
      <c r="GY196" s="81">
        <f t="shared" si="4169"/>
        <v>0</v>
      </c>
      <c r="GZ196" s="160">
        <f t="shared" si="4170"/>
        <v>0</v>
      </c>
      <c r="HA196" s="160">
        <f t="shared" si="4171"/>
        <v>0</v>
      </c>
      <c r="HB196" s="160">
        <f t="shared" si="4172"/>
        <v>0</v>
      </c>
      <c r="HC196" s="160">
        <f t="shared" si="4173"/>
        <v>0</v>
      </c>
      <c r="HD196" s="161">
        <f t="shared" ref="HD196:HE196" si="4821">HD195</f>
        <v>14</v>
      </c>
      <c r="HE196" s="175">
        <f t="shared" si="4821"/>
        <v>1177</v>
      </c>
      <c r="HF196" s="163" t="str">
        <f t="shared" si="4695"/>
        <v>1</v>
      </c>
      <c r="HG196" s="164">
        <f t="shared" si="232"/>
        <v>5</v>
      </c>
      <c r="HH196" s="165">
        <f t="shared" si="233"/>
        <v>0</v>
      </c>
      <c r="HI196" s="166"/>
      <c r="HJ196" s="166"/>
      <c r="HK196" s="166"/>
      <c r="HL196" s="84"/>
      <c r="HM196" s="85"/>
      <c r="HN196" s="83" t="str">
        <f t="shared" si="234"/>
        <v>0</v>
      </c>
      <c r="HO196" s="167">
        <f t="shared" si="4176"/>
        <v>0</v>
      </c>
      <c r="HP196" s="168">
        <f t="shared" si="4177"/>
        <v>0</v>
      </c>
      <c r="HQ196" s="168">
        <f t="shared" si="4178"/>
        <v>0</v>
      </c>
      <c r="HR196" s="168">
        <f t="shared" si="4179"/>
        <v>0</v>
      </c>
      <c r="HS196" s="168">
        <f t="shared" si="4180"/>
        <v>0</v>
      </c>
      <c r="HT196" s="154">
        <f t="shared" ref="HT196:HU196" si="4822">HT195</f>
        <v>15</v>
      </c>
      <c r="HU196" s="173">
        <f t="shared" si="4822"/>
        <v>1178</v>
      </c>
      <c r="HV196" s="156" t="str">
        <f t="shared" si="4697"/>
        <v>1</v>
      </c>
      <c r="HW196" s="157" t="str">
        <f t="shared" si="242"/>
        <v/>
      </c>
      <c r="HX196" s="169">
        <f t="shared" si="243"/>
        <v>0</v>
      </c>
      <c r="HY196" s="159"/>
      <c r="HZ196" s="159"/>
      <c r="IA196" s="159"/>
      <c r="IB196" s="160"/>
      <c r="IC196" s="160"/>
      <c r="ID196" s="160" t="str">
        <f t="shared" si="244"/>
        <v>0</v>
      </c>
      <c r="IE196" s="160">
        <f t="shared" si="4183"/>
        <v>0</v>
      </c>
      <c r="IF196" s="160">
        <f t="shared" si="4184"/>
        <v>0</v>
      </c>
      <c r="IG196" s="160">
        <f t="shared" si="4185"/>
        <v>0</v>
      </c>
      <c r="IH196" s="160">
        <f t="shared" si="4186"/>
        <v>0</v>
      </c>
      <c r="II196" s="160">
        <f t="shared" si="4187"/>
        <v>0</v>
      </c>
      <c r="IJ196" s="161">
        <f t="shared" ref="IJ196:IK196" si="4823">IJ195</f>
        <v>16</v>
      </c>
      <c r="IK196" s="175">
        <f t="shared" si="4823"/>
        <v>1179</v>
      </c>
      <c r="IL196" s="163" t="str">
        <f t="shared" si="4699"/>
        <v>1</v>
      </c>
      <c r="IM196" s="164" t="str">
        <f t="shared" si="252"/>
        <v/>
      </c>
      <c r="IN196" s="165">
        <f t="shared" si="253"/>
        <v>0</v>
      </c>
      <c r="IO196" s="166"/>
      <c r="IP196" s="166"/>
      <c r="IQ196" s="166"/>
      <c r="IR196" s="168"/>
      <c r="IS196" s="168"/>
      <c r="IT196" s="170" t="str">
        <f t="shared" si="254"/>
        <v>0</v>
      </c>
      <c r="IU196" s="170">
        <f t="shared" si="4190"/>
        <v>0</v>
      </c>
      <c r="IV196" s="168">
        <f t="shared" si="4191"/>
        <v>0</v>
      </c>
      <c r="IW196" s="168">
        <f t="shared" si="4192"/>
        <v>0</v>
      </c>
      <c r="IX196" s="168">
        <f t="shared" si="4193"/>
        <v>0</v>
      </c>
      <c r="IY196" s="168">
        <f t="shared" si="4194"/>
        <v>0</v>
      </c>
      <c r="IZ196" s="154">
        <f t="shared" ref="IZ196:JA196" si="4824">IZ195</f>
        <v>17</v>
      </c>
      <c r="JA196" s="173">
        <f t="shared" si="4824"/>
        <v>1180</v>
      </c>
      <c r="JB196" s="156" t="str">
        <f t="shared" si="4701"/>
        <v>1</v>
      </c>
      <c r="JC196" s="157" t="str">
        <f t="shared" si="262"/>
        <v/>
      </c>
      <c r="JD196" s="158">
        <f t="shared" si="263"/>
        <v>0</v>
      </c>
      <c r="JE196" s="159"/>
      <c r="JF196" s="159"/>
      <c r="JG196" s="159"/>
      <c r="JH196" s="160"/>
      <c r="JI196" s="160"/>
      <c r="JJ196" s="171" t="str">
        <f t="shared" si="264"/>
        <v>0</v>
      </c>
      <c r="JK196" s="171">
        <f t="shared" si="4197"/>
        <v>0</v>
      </c>
      <c r="JL196" s="160">
        <f t="shared" si="4198"/>
        <v>0</v>
      </c>
      <c r="JM196" s="160">
        <f t="shared" si="4199"/>
        <v>0</v>
      </c>
      <c r="JN196" s="160">
        <f t="shared" si="4200"/>
        <v>0</v>
      </c>
      <c r="JO196" s="160">
        <f t="shared" si="4201"/>
        <v>0</v>
      </c>
      <c r="JP196" s="161">
        <f t="shared" ref="JP196:JQ196" si="4825">JP195</f>
        <v>18</v>
      </c>
      <c r="JQ196" s="175">
        <f t="shared" si="4825"/>
        <v>1181</v>
      </c>
      <c r="JR196" s="163" t="str">
        <f t="shared" si="4703"/>
        <v>1</v>
      </c>
      <c r="JS196" s="164" t="str">
        <f t="shared" si="272"/>
        <v/>
      </c>
      <c r="JT196" s="165">
        <f t="shared" si="273"/>
        <v>0</v>
      </c>
      <c r="JU196" s="166"/>
      <c r="JV196" s="166"/>
      <c r="JW196" s="166"/>
      <c r="JX196" s="168"/>
      <c r="JY196" s="168"/>
      <c r="JZ196" s="170" t="str">
        <f t="shared" si="274"/>
        <v>0</v>
      </c>
      <c r="KA196" s="170">
        <f t="shared" si="4204"/>
        <v>0</v>
      </c>
      <c r="KB196" s="168">
        <f t="shared" si="4205"/>
        <v>0</v>
      </c>
      <c r="KC196" s="168">
        <f t="shared" si="4206"/>
        <v>0</v>
      </c>
      <c r="KD196" s="168">
        <f t="shared" si="4207"/>
        <v>0</v>
      </c>
      <c r="KE196" s="168">
        <f t="shared" si="4208"/>
        <v>0</v>
      </c>
      <c r="KF196" s="154">
        <f t="shared" ref="KF196:KG196" si="4826">KF195</f>
        <v>19</v>
      </c>
      <c r="KG196" s="173">
        <f t="shared" si="4826"/>
        <v>1182</v>
      </c>
      <c r="KH196" s="156" t="str">
        <f t="shared" si="4705"/>
        <v>1</v>
      </c>
      <c r="KI196" s="157" t="str">
        <f t="shared" si="282"/>
        <v/>
      </c>
      <c r="KJ196" s="158">
        <f t="shared" si="283"/>
        <v>0</v>
      </c>
      <c r="KK196" s="159"/>
      <c r="KL196" s="159"/>
      <c r="KM196" s="159"/>
      <c r="KN196" s="160"/>
      <c r="KO196" s="160"/>
      <c r="KP196" s="171" t="str">
        <f t="shared" si="284"/>
        <v>0</v>
      </c>
      <c r="KQ196" s="171">
        <f t="shared" si="4211"/>
        <v>0</v>
      </c>
      <c r="KR196" s="160">
        <f t="shared" si="4212"/>
        <v>0</v>
      </c>
      <c r="KS196" s="160">
        <f t="shared" si="4213"/>
        <v>0</v>
      </c>
      <c r="KT196" s="160">
        <f t="shared" si="4214"/>
        <v>0</v>
      </c>
      <c r="KU196" s="160">
        <f t="shared" si="4215"/>
        <v>0</v>
      </c>
      <c r="KV196" s="161">
        <f t="shared" ref="KV196:KW196" si="4827">KV195</f>
        <v>20</v>
      </c>
      <c r="KW196" s="175">
        <f t="shared" si="4827"/>
        <v>1183</v>
      </c>
      <c r="KX196" s="163" t="str">
        <f t="shared" si="4707"/>
        <v>1</v>
      </c>
      <c r="KY196" s="164" t="str">
        <f t="shared" si="292"/>
        <v/>
      </c>
      <c r="KZ196" s="165">
        <f t="shared" si="293"/>
        <v>0</v>
      </c>
      <c r="LA196" s="166"/>
      <c r="LB196" s="166"/>
      <c r="LC196" s="166"/>
      <c r="LD196" s="168"/>
      <c r="LE196" s="168"/>
      <c r="LF196" s="170" t="str">
        <f t="shared" si="294"/>
        <v>0</v>
      </c>
      <c r="LG196" s="170">
        <f t="shared" si="4218"/>
        <v>0</v>
      </c>
      <c r="LH196" s="168">
        <f t="shared" si="4219"/>
        <v>0</v>
      </c>
      <c r="LI196" s="168">
        <f t="shared" si="4220"/>
        <v>0</v>
      </c>
      <c r="LJ196" s="168">
        <f t="shared" si="4221"/>
        <v>0</v>
      </c>
      <c r="LK196" s="168">
        <f t="shared" si="4222"/>
        <v>0</v>
      </c>
      <c r="LL196" s="172"/>
      <c r="LM196" s="172"/>
      <c r="LN196" s="168" t="str">
        <f t="shared" si="4223"/>
        <v>#REF!</v>
      </c>
      <c r="LO196" s="168" t="str">
        <f t="shared" si="4224"/>
        <v>#REF!</v>
      </c>
      <c r="LP196" s="168" t="str">
        <f t="shared" si="4225"/>
        <v>#REF!</v>
      </c>
      <c r="LQ196" s="168" t="str">
        <f t="shared" si="4226"/>
        <v>#REF!</v>
      </c>
    </row>
    <row r="197" ht="15.75" customHeight="1">
      <c r="A197" s="134"/>
      <c r="B197" s="135"/>
      <c r="C197" s="136">
        <f t="shared" si="99"/>
        <v>0</v>
      </c>
      <c r="D197" s="137">
        <f t="shared" ref="D197:E197" si="4828">D196</f>
        <v>1</v>
      </c>
      <c r="E197" s="182">
        <f t="shared" si="4828"/>
        <v>1164</v>
      </c>
      <c r="F197" s="183" t="str">
        <f>IFERROR(IF(S197&gt;=10,"6",IF(S197&gt;=8,"5",IF(S197&gt;=6,"4",IF(S197&gt;=4,"3",IF(S197&gt;=2,"2",IF(S197&gt;=-1,"1",IF(S197&gt;=-2,"-1",IF(S197&gt;=-3,"-2","-3")))))))), F204)</f>
        <v>1</v>
      </c>
      <c r="G197" s="184">
        <f t="shared" si="102"/>
        <v>1</v>
      </c>
      <c r="H197" s="185">
        <f t="shared" si="103"/>
        <v>0</v>
      </c>
      <c r="I197" s="139"/>
      <c r="J197" s="139"/>
      <c r="K197" s="136">
        <f>SUM(K166:K196)</f>
        <v>0</v>
      </c>
      <c r="L197" s="142"/>
      <c r="M197" s="143"/>
      <c r="N197" s="148" t="str">
        <f t="shared" si="104"/>
        <v>0</v>
      </c>
      <c r="O197" s="145"/>
      <c r="P197" s="139"/>
      <c r="Q197" s="139"/>
      <c r="R197" s="186"/>
      <c r="S197" s="139"/>
      <c r="T197" s="137">
        <f t="shared" ref="T197:U197" si="4829">T196</f>
        <v>2</v>
      </c>
      <c r="U197" s="182">
        <f t="shared" si="4829"/>
        <v>1165</v>
      </c>
      <c r="V197" s="139"/>
      <c r="W197" s="140">
        <f t="shared" si="112"/>
        <v>1</v>
      </c>
      <c r="X197" s="185">
        <f t="shared" si="113"/>
        <v>0</v>
      </c>
      <c r="Y197" s="139"/>
      <c r="Z197" s="139"/>
      <c r="AA197" s="136">
        <f>SUM(AA166:AA196)</f>
        <v>0</v>
      </c>
      <c r="AB197" s="142"/>
      <c r="AC197" s="143"/>
      <c r="AD197" s="148" t="str">
        <f t="shared" si="114"/>
        <v>0</v>
      </c>
      <c r="AE197" s="146"/>
      <c r="AF197" s="139"/>
      <c r="AG197" s="139"/>
      <c r="AH197" s="186"/>
      <c r="AI197" s="139"/>
      <c r="AJ197" s="137">
        <f t="shared" ref="AJ197:AK197" si="4830">AJ196</f>
        <v>3</v>
      </c>
      <c r="AK197" s="182">
        <f t="shared" si="4830"/>
        <v>1166</v>
      </c>
      <c r="AL197" s="139"/>
      <c r="AM197" s="140">
        <f t="shared" si="122"/>
        <v>2</v>
      </c>
      <c r="AN197" s="185">
        <f t="shared" si="123"/>
        <v>0</v>
      </c>
      <c r="AO197" s="139"/>
      <c r="AP197" s="139"/>
      <c r="AQ197" s="136">
        <f>SUM(AQ166:AQ196)</f>
        <v>0</v>
      </c>
      <c r="AR197" s="142"/>
      <c r="AS197" s="143"/>
      <c r="AT197" s="148" t="str">
        <f t="shared" si="124"/>
        <v>0</v>
      </c>
      <c r="AU197" s="145"/>
      <c r="AV197" s="139"/>
      <c r="AW197" s="139"/>
      <c r="AX197" s="186"/>
      <c r="AY197" s="139"/>
      <c r="AZ197" s="137">
        <f t="shared" ref="AZ197:BA197" si="4831">AZ196</f>
        <v>4</v>
      </c>
      <c r="BA197" s="182">
        <f t="shared" si="4831"/>
        <v>1167</v>
      </c>
      <c r="BB197" s="139"/>
      <c r="BC197" s="140">
        <f t="shared" si="132"/>
        <v>4</v>
      </c>
      <c r="BD197" s="185">
        <f t="shared" si="133"/>
        <v>0</v>
      </c>
      <c r="BE197" s="139"/>
      <c r="BF197" s="139"/>
      <c r="BG197" s="136">
        <f>SUM(BG166:BG196)</f>
        <v>0</v>
      </c>
      <c r="BH197" s="142"/>
      <c r="BI197" s="143"/>
      <c r="BJ197" s="148" t="str">
        <f t="shared" si="134"/>
        <v>0</v>
      </c>
      <c r="BK197" s="146"/>
      <c r="BL197" s="139"/>
      <c r="BM197" s="139"/>
      <c r="BN197" s="186"/>
      <c r="BO197" s="139"/>
      <c r="BP197" s="137">
        <f t="shared" ref="BP197:BQ197" si="4832">BP196</f>
        <v>5</v>
      </c>
      <c r="BQ197" s="182">
        <f t="shared" si="4832"/>
        <v>1168</v>
      </c>
      <c r="BR197" s="139"/>
      <c r="BS197" s="140">
        <f t="shared" si="142"/>
        <v>4</v>
      </c>
      <c r="BT197" s="185">
        <f t="shared" si="143"/>
        <v>0</v>
      </c>
      <c r="BU197" s="139"/>
      <c r="BV197" s="139"/>
      <c r="BW197" s="136">
        <f>SUM(BW166:BW196)</f>
        <v>0</v>
      </c>
      <c r="BX197" s="142"/>
      <c r="BY197" s="143"/>
      <c r="BZ197" s="148" t="str">
        <f t="shared" si="144"/>
        <v>0</v>
      </c>
      <c r="CA197" s="145"/>
      <c r="CB197" s="139"/>
      <c r="CC197" s="139"/>
      <c r="CD197" s="186"/>
      <c r="CE197" s="139"/>
      <c r="CF197" s="137">
        <f t="shared" ref="CF197:CG197" si="4833">CF196</f>
        <v>6</v>
      </c>
      <c r="CG197" s="182">
        <f t="shared" si="4833"/>
        <v>1169</v>
      </c>
      <c r="CH197" s="139"/>
      <c r="CI197" s="140">
        <f t="shared" si="152"/>
        <v>2</v>
      </c>
      <c r="CJ197" s="185">
        <f t="shared" si="153"/>
        <v>0</v>
      </c>
      <c r="CK197" s="139"/>
      <c r="CL197" s="139"/>
      <c r="CM197" s="136">
        <f>SUM(CM166:CM196)</f>
        <v>0</v>
      </c>
      <c r="CN197" s="142"/>
      <c r="CO197" s="143"/>
      <c r="CP197" s="148" t="str">
        <f t="shared" si="154"/>
        <v>0</v>
      </c>
      <c r="CQ197" s="146"/>
      <c r="CR197" s="139"/>
      <c r="CS197" s="139"/>
      <c r="CT197" s="186"/>
      <c r="CU197" s="139"/>
      <c r="CV197" s="137">
        <f t="shared" ref="CV197:CW197" si="4834">CV196</f>
        <v>7</v>
      </c>
      <c r="CW197" s="182">
        <f t="shared" si="4834"/>
        <v>1170</v>
      </c>
      <c r="CX197" s="139"/>
      <c r="CY197" s="140">
        <f t="shared" si="162"/>
        <v>2</v>
      </c>
      <c r="CZ197" s="185">
        <f t="shared" si="163"/>
        <v>0</v>
      </c>
      <c r="DA197" s="139"/>
      <c r="DB197" s="139"/>
      <c r="DC197" s="136">
        <f>SUM(DC166:DC196)</f>
        <v>0</v>
      </c>
      <c r="DD197" s="142"/>
      <c r="DE197" s="143"/>
      <c r="DF197" s="148" t="str">
        <f t="shared" si="164"/>
        <v>0</v>
      </c>
      <c r="DG197" s="145"/>
      <c r="DH197" s="139"/>
      <c r="DI197" s="139"/>
      <c r="DJ197" s="186"/>
      <c r="DK197" s="139"/>
      <c r="DL197" s="137">
        <f t="shared" ref="DL197:DM197" si="4835">DL196</f>
        <v>8</v>
      </c>
      <c r="DM197" s="182">
        <f t="shared" si="4835"/>
        <v>1171</v>
      </c>
      <c r="DN197" s="139"/>
      <c r="DO197" s="140">
        <f t="shared" si="172"/>
        <v>2</v>
      </c>
      <c r="DP197" s="185">
        <f t="shared" si="173"/>
        <v>0</v>
      </c>
      <c r="DQ197" s="139"/>
      <c r="DR197" s="139"/>
      <c r="DS197" s="136">
        <f>SUM(DS166:DS196)</f>
        <v>0</v>
      </c>
      <c r="DT197" s="142"/>
      <c r="DU197" s="143"/>
      <c r="DV197" s="148" t="str">
        <f t="shared" si="174"/>
        <v>0</v>
      </c>
      <c r="DW197" s="146"/>
      <c r="DX197" s="139"/>
      <c r="DY197" s="139"/>
      <c r="DZ197" s="186"/>
      <c r="EA197" s="139"/>
      <c r="EB197" s="137">
        <f t="shared" ref="EB197:EC197" si="4836">EB196</f>
        <v>9</v>
      </c>
      <c r="EC197" s="182">
        <f t="shared" si="4836"/>
        <v>1172</v>
      </c>
      <c r="ED197" s="139"/>
      <c r="EE197" s="140">
        <f t="shared" si="182"/>
        <v>5</v>
      </c>
      <c r="EF197" s="187">
        <f t="shared" si="183"/>
        <v>0</v>
      </c>
      <c r="EG197" s="139"/>
      <c r="EH197" s="139"/>
      <c r="EI197" s="136">
        <f>SUM(EI166:EI196)</f>
        <v>0</v>
      </c>
      <c r="EJ197" s="142"/>
      <c r="EK197" s="143"/>
      <c r="EL197" s="148" t="str">
        <f t="shared" si="184"/>
        <v>0</v>
      </c>
      <c r="EM197" s="145"/>
      <c r="EN197" s="139"/>
      <c r="EO197" s="139"/>
      <c r="EP197" s="186"/>
      <c r="EQ197" s="139"/>
      <c r="ER197" s="137">
        <f t="shared" ref="ER197:ES197" si="4837">ER196</f>
        <v>10</v>
      </c>
      <c r="ES197" s="182">
        <f t="shared" si="4837"/>
        <v>1173</v>
      </c>
      <c r="ET197" s="139"/>
      <c r="EU197" s="140">
        <f t="shared" si="192"/>
        <v>19</v>
      </c>
      <c r="EV197" s="185">
        <f t="shared" si="193"/>
        <v>0</v>
      </c>
      <c r="EW197" s="139"/>
      <c r="EX197" s="139"/>
      <c r="EY197" s="136">
        <f>SUM(EY166:EY196)</f>
        <v>0</v>
      </c>
      <c r="EZ197" s="142"/>
      <c r="FA197" s="143"/>
      <c r="FB197" s="148" t="str">
        <f t="shared" si="194"/>
        <v>0</v>
      </c>
      <c r="FC197" s="146"/>
      <c r="FD197" s="139"/>
      <c r="FE197" s="139"/>
      <c r="FF197" s="186"/>
      <c r="FG197" s="139"/>
      <c r="FH197" s="137">
        <f t="shared" ref="FH197:FI197" si="4838">FH196</f>
        <v>11</v>
      </c>
      <c r="FI197" s="182">
        <f t="shared" si="4838"/>
        <v>1174</v>
      </c>
      <c r="FJ197" s="139"/>
      <c r="FK197" s="140">
        <f t="shared" si="202"/>
        <v>4</v>
      </c>
      <c r="FL197" s="185">
        <f t="shared" si="203"/>
        <v>0</v>
      </c>
      <c r="FM197" s="139"/>
      <c r="FN197" s="139"/>
      <c r="FO197" s="136">
        <f>SUM(FO166:FO196)</f>
        <v>0</v>
      </c>
      <c r="FP197" s="142"/>
      <c r="FQ197" s="143"/>
      <c r="FR197" s="148" t="str">
        <f t="shared" si="204"/>
        <v>0</v>
      </c>
      <c r="FS197" s="145"/>
      <c r="FT197" s="139"/>
      <c r="FU197" s="139"/>
      <c r="FV197" s="186"/>
      <c r="FW197" s="139"/>
      <c r="FX197" s="137">
        <f t="shared" ref="FX197:FY197" si="4839">FX196</f>
        <v>12</v>
      </c>
      <c r="FY197" s="182">
        <f t="shared" si="4839"/>
        <v>1175</v>
      </c>
      <c r="FZ197" s="139"/>
      <c r="GA197" s="140">
        <f t="shared" si="212"/>
        <v>2</v>
      </c>
      <c r="GB197" s="185">
        <f t="shared" si="213"/>
        <v>0</v>
      </c>
      <c r="GC197" s="139"/>
      <c r="GD197" s="139"/>
      <c r="GE197" s="136">
        <f>SUM(GE166:GE196)</f>
        <v>0</v>
      </c>
      <c r="GF197" s="142"/>
      <c r="GG197" s="143"/>
      <c r="GH197" s="148" t="str">
        <f t="shared" si="214"/>
        <v>0</v>
      </c>
      <c r="GI197" s="146"/>
      <c r="GJ197" s="139"/>
      <c r="GK197" s="139"/>
      <c r="GL197" s="186"/>
      <c r="GM197" s="139"/>
      <c r="GN197" s="137">
        <f t="shared" ref="GN197:GO197" si="4840">GN196</f>
        <v>13</v>
      </c>
      <c r="GO197" s="182">
        <f t="shared" si="4840"/>
        <v>1176</v>
      </c>
      <c r="GP197" s="139"/>
      <c r="GQ197" s="140">
        <f t="shared" si="222"/>
        <v>3</v>
      </c>
      <c r="GR197" s="185">
        <f t="shared" si="223"/>
        <v>0</v>
      </c>
      <c r="GS197" s="139"/>
      <c r="GT197" s="139"/>
      <c r="GU197" s="136">
        <f>SUM(GU166:GU196)</f>
        <v>0</v>
      </c>
      <c r="GV197" s="142"/>
      <c r="GW197" s="143"/>
      <c r="GX197" s="148" t="str">
        <f t="shared" si="224"/>
        <v>0</v>
      </c>
      <c r="GY197" s="145"/>
      <c r="GZ197" s="139"/>
      <c r="HA197" s="139"/>
      <c r="HB197" s="186"/>
      <c r="HC197" s="139"/>
      <c r="HD197" s="137">
        <f t="shared" ref="HD197:HE197" si="4841">HD196</f>
        <v>14</v>
      </c>
      <c r="HE197" s="182">
        <f t="shared" si="4841"/>
        <v>1177</v>
      </c>
      <c r="HF197" s="139"/>
      <c r="HG197" s="140">
        <f t="shared" si="232"/>
        <v>5</v>
      </c>
      <c r="HH197" s="185">
        <f t="shared" si="233"/>
        <v>0</v>
      </c>
      <c r="HI197" s="139"/>
      <c r="HJ197" s="139"/>
      <c r="HK197" s="136">
        <f>SUM(HK166:HK196)</f>
        <v>0</v>
      </c>
      <c r="HL197" s="142"/>
      <c r="HM197" s="143"/>
      <c r="HN197" s="148" t="str">
        <f t="shared" si="234"/>
        <v>0</v>
      </c>
      <c r="HO197" s="146"/>
      <c r="HP197" s="139"/>
      <c r="HQ197" s="139"/>
      <c r="HR197" s="186"/>
      <c r="HS197" s="139"/>
      <c r="HT197" s="137">
        <f t="shared" ref="HT197:HU197" si="4842">HT196</f>
        <v>15</v>
      </c>
      <c r="HU197" s="182">
        <f t="shared" si="4842"/>
        <v>1178</v>
      </c>
      <c r="HV197" s="139"/>
      <c r="HW197" s="140" t="str">
        <f t="shared" si="242"/>
        <v/>
      </c>
      <c r="HX197" s="187">
        <f t="shared" si="243"/>
        <v>0</v>
      </c>
      <c r="HY197" s="139"/>
      <c r="HZ197" s="139"/>
      <c r="IA197" s="136">
        <f>SUM(IA166:IA196)</f>
        <v>0</v>
      </c>
      <c r="IB197" s="139"/>
      <c r="IC197" s="139"/>
      <c r="ID197" s="139" t="str">
        <f t="shared" si="244"/>
        <v>0</v>
      </c>
      <c r="IE197" s="139"/>
      <c r="IF197" s="139"/>
      <c r="IG197" s="139"/>
      <c r="IH197" s="186"/>
      <c r="II197" s="139"/>
      <c r="IJ197" s="137">
        <f t="shared" ref="IJ197:IK197" si="4843">IJ196</f>
        <v>16</v>
      </c>
      <c r="IK197" s="182">
        <f t="shared" si="4843"/>
        <v>1179</v>
      </c>
      <c r="IL197" s="139"/>
      <c r="IM197" s="140" t="str">
        <f t="shared" si="252"/>
        <v/>
      </c>
      <c r="IN197" s="185">
        <f t="shared" si="253"/>
        <v>0</v>
      </c>
      <c r="IO197" s="139"/>
      <c r="IP197" s="139"/>
      <c r="IQ197" s="136">
        <f>SUM(IQ166:IQ196)</f>
        <v>0</v>
      </c>
      <c r="IR197" s="139"/>
      <c r="IS197" s="139"/>
      <c r="IT197" s="140" t="str">
        <f t="shared" si="254"/>
        <v>0</v>
      </c>
      <c r="IU197" s="140"/>
      <c r="IV197" s="139"/>
      <c r="IW197" s="139"/>
      <c r="IX197" s="186"/>
      <c r="IY197" s="139"/>
      <c r="IZ197" s="137">
        <f t="shared" ref="IZ197:JA197" si="4844">IZ196</f>
        <v>17</v>
      </c>
      <c r="JA197" s="182">
        <f t="shared" si="4844"/>
        <v>1180</v>
      </c>
      <c r="JB197" s="139"/>
      <c r="JC197" s="140" t="str">
        <f t="shared" si="262"/>
        <v/>
      </c>
      <c r="JD197" s="185">
        <f t="shared" si="263"/>
        <v>0</v>
      </c>
      <c r="JE197" s="139"/>
      <c r="JF197" s="139"/>
      <c r="JG197" s="136">
        <f>SUM(JG166:JG196)</f>
        <v>0</v>
      </c>
      <c r="JH197" s="139"/>
      <c r="JI197" s="139"/>
      <c r="JJ197" s="140" t="str">
        <f t="shared" si="264"/>
        <v>0</v>
      </c>
      <c r="JK197" s="140"/>
      <c r="JL197" s="139"/>
      <c r="JM197" s="139"/>
      <c r="JN197" s="186"/>
      <c r="JO197" s="139"/>
      <c r="JP197" s="137">
        <f t="shared" ref="JP197:JQ197" si="4845">JP196</f>
        <v>18</v>
      </c>
      <c r="JQ197" s="182">
        <f t="shared" si="4845"/>
        <v>1181</v>
      </c>
      <c r="JR197" s="139"/>
      <c r="JS197" s="140" t="str">
        <f t="shared" si="272"/>
        <v/>
      </c>
      <c r="JT197" s="185">
        <f t="shared" si="273"/>
        <v>0</v>
      </c>
      <c r="JU197" s="139"/>
      <c r="JV197" s="139"/>
      <c r="JW197" s="136">
        <f>SUM(JW166:JW196)</f>
        <v>0</v>
      </c>
      <c r="JX197" s="139"/>
      <c r="JY197" s="139"/>
      <c r="JZ197" s="140" t="str">
        <f t="shared" si="274"/>
        <v>0</v>
      </c>
      <c r="KA197" s="140"/>
      <c r="KB197" s="139"/>
      <c r="KC197" s="139"/>
      <c r="KD197" s="186"/>
      <c r="KE197" s="139"/>
      <c r="KF197" s="137">
        <f t="shared" ref="KF197:KG197" si="4846">KF196</f>
        <v>19</v>
      </c>
      <c r="KG197" s="182">
        <f t="shared" si="4846"/>
        <v>1182</v>
      </c>
      <c r="KH197" s="139"/>
      <c r="KI197" s="140" t="str">
        <f t="shared" si="282"/>
        <v/>
      </c>
      <c r="KJ197" s="185">
        <f t="shared" si="283"/>
        <v>0</v>
      </c>
      <c r="KK197" s="139"/>
      <c r="KL197" s="139"/>
      <c r="KM197" s="136">
        <f>SUM(KM166:KM196)</f>
        <v>0</v>
      </c>
      <c r="KN197" s="139"/>
      <c r="KO197" s="139"/>
      <c r="KP197" s="140" t="str">
        <f t="shared" si="284"/>
        <v>0</v>
      </c>
      <c r="KQ197" s="140"/>
      <c r="KR197" s="139"/>
      <c r="KS197" s="139"/>
      <c r="KT197" s="186"/>
      <c r="KU197" s="139"/>
      <c r="KV197" s="137">
        <f t="shared" ref="KV197:KW197" si="4847">KV196</f>
        <v>20</v>
      </c>
      <c r="KW197" s="182">
        <f t="shared" si="4847"/>
        <v>1183</v>
      </c>
      <c r="KX197" s="139"/>
      <c r="KY197" s="140" t="str">
        <f t="shared" si="292"/>
        <v/>
      </c>
      <c r="KZ197" s="185">
        <f t="shared" si="293"/>
        <v>0</v>
      </c>
      <c r="LA197" s="139"/>
      <c r="LB197" s="139"/>
      <c r="LC197" s="136">
        <f>SUM(LC166:LC196)</f>
        <v>0</v>
      </c>
      <c r="LD197" s="139"/>
      <c r="LE197" s="139"/>
      <c r="LF197" s="140" t="str">
        <f t="shared" si="294"/>
        <v>0</v>
      </c>
      <c r="LG197" s="140"/>
      <c r="LH197" s="139"/>
      <c r="LI197" s="139"/>
      <c r="LJ197" s="186"/>
      <c r="LK197" s="139"/>
      <c r="LL197" s="136"/>
      <c r="LM197" s="136"/>
      <c r="LN197" s="139"/>
      <c r="LO197" s="139"/>
      <c r="LP197" s="186"/>
      <c r="LQ197" s="139"/>
    </row>
    <row r="198" ht="15.75" customHeight="1">
      <c r="A198" s="151">
        <v>46296.0</v>
      </c>
      <c r="B198" s="152" t="s">
        <v>28</v>
      </c>
      <c r="C198" s="153">
        <f t="shared" si="99"/>
        <v>0</v>
      </c>
      <c r="D198" s="154">
        <f t="shared" ref="D198:E198" si="4848">D197</f>
        <v>1</v>
      </c>
      <c r="E198" s="155">
        <f t="shared" si="4848"/>
        <v>1164</v>
      </c>
      <c r="F198" s="156" t="str">
        <f t="shared" ref="F198:F203" si="4869">IFERROR(IF(S198&gt;=10,"6",IF(S198&gt;=8,"5",IF(S198&gt;=6,"4",IF(S198&gt;=4,"3",IF(S198&gt;=2,"2",IF(S198&gt;=-1,"1",IF(S198&gt;=-2,"-1",IF(S198&gt;=-3,"-2","-3")))))))), F206)</f>
        <v>1</v>
      </c>
      <c r="G198" s="157">
        <f t="shared" si="102"/>
        <v>1</v>
      </c>
      <c r="H198" s="158">
        <f t="shared" si="103"/>
        <v>0</v>
      </c>
      <c r="I198" s="159"/>
      <c r="J198" s="159"/>
      <c r="K198" s="159"/>
      <c r="L198" s="78"/>
      <c r="M198" s="79"/>
      <c r="N198" s="77" t="str">
        <f t="shared" si="104"/>
        <v>0</v>
      </c>
      <c r="O198" s="81">
        <f t="shared" ref="O198:O228" si="4870">L198+N198</f>
        <v>0</v>
      </c>
      <c r="P198" s="160">
        <f t="shared" ref="P198:P228" si="4871">IF(I198&gt;=8000,2.5,IF(I198&gt;=6000,2,IF(I198&gt;=4000,1.5,IF(I198&gt;=2000,1,IF(I198&gt;=1000,0.5,IF(I198&gt;=0,0))))))</f>
        <v>0</v>
      </c>
      <c r="Q198" s="160">
        <f t="shared" ref="Q198:Q228" si="4872">IF(J198&gt;=10000,5,IF(J198&gt;=9000,4.5,IF(J198&gt;=8000,4,IF(J198&gt;=7000,3.5,IF(J198&gt;=6000,3,IF(J198&gt;=5000,2.5,IF(J198&gt;=4000,2,IF(J198&gt;=3000,1.5,IF(J198&gt;=2000,1,IF(J198&gt;=1000,0.5,0))))))))))</f>
        <v>0</v>
      </c>
      <c r="R198" s="160">
        <f t="shared" ref="R198:R228" si="4873">IF(K198&gt;=8000,5,IF(K198&gt;=6000,4,IF(K198&gt;=4000,3,IF(K198&gt;=2000,2,IF(K198&gt;=1000,1,IF(K198&gt;=0,0,IF(K198&gt;=-1000,-1,IF(K198&gt;=-2000,-1.5,IF(K198&gt;=-3000,-4,IF(K198&gt;=-4000,-5,-6))))))))))</f>
        <v>0</v>
      </c>
      <c r="S198" s="160">
        <f t="shared" ref="S198:S228" si="4874">IFERROR(R198+Q198+P198, R198+Q198)</f>
        <v>0</v>
      </c>
      <c r="T198" s="161">
        <f t="shared" ref="T198:U198" si="4849">T197</f>
        <v>2</v>
      </c>
      <c r="U198" s="162">
        <f t="shared" si="4849"/>
        <v>1165</v>
      </c>
      <c r="V198" s="163" t="str">
        <f t="shared" ref="V198:V220" si="4876">IFERROR(IF(AI198&gt;=10,"6",IF(AI198&gt;=8,"5",IF(AI198&gt;=6,"4",IF(AI198&gt;=4,"3",IF(AI198&gt;=2,"2",IF(AI198&gt;=-1,"1",IF(AI198&gt;=-2,"-1",IF(AI198&gt;=-3,"-2","-3")))))))), V205)</f>
        <v>1</v>
      </c>
      <c r="W198" s="164">
        <f t="shared" si="112"/>
        <v>1</v>
      </c>
      <c r="X198" s="165">
        <f t="shared" si="113"/>
        <v>0</v>
      </c>
      <c r="Y198" s="166"/>
      <c r="Z198" s="166"/>
      <c r="AA198" s="166"/>
      <c r="AB198" s="84"/>
      <c r="AC198" s="85"/>
      <c r="AD198" s="83" t="str">
        <f t="shared" si="114"/>
        <v>0</v>
      </c>
      <c r="AE198" s="167">
        <f t="shared" ref="AE198:AE228" si="4877">AB198+AD198</f>
        <v>0</v>
      </c>
      <c r="AF198" s="168">
        <f t="shared" ref="AF198:AF228" si="4878">IF(Y198&gt;=8000,2.5,IF(Y198&gt;=6000,2,IF(Y198&gt;=4000,1.5,IF(Y198&gt;=2000,1,IF(Y198&gt;=1000,0.5,IF(Y198&gt;=0,0))))))</f>
        <v>0</v>
      </c>
      <c r="AG198" s="168">
        <f t="shared" ref="AG198:AG228" si="4879">IF(Z198&gt;=10000,5,IF(Z198&gt;=9000,4.5,IF(Z198&gt;=8000,4,IF(Z198&gt;=7000,3.5,IF(Z198&gt;=6000,3,IF(Z198&gt;=5000,2.5,IF(Z198&gt;=4000,2,IF(Z198&gt;=3000,1.5,IF(Z198&gt;=2000,1,IF(Z198&gt;=1000,0.5,0))))))))))</f>
        <v>0</v>
      </c>
      <c r="AH198" s="168">
        <f t="shared" ref="AH198:AH228" si="4880">IF(AA198&gt;=8000,5,IF(AA198&gt;=6000,4,IF(AA198&gt;=4000,3,IF(AA198&gt;=2000,2,IF(AA198&gt;=1000,1,IF(AA198&gt;=0,0,IF(AA198&gt;=-1000,-1,IF(AA198&gt;=-2000,-1.5,IF(AA198&gt;=-3000,-4,IF(AA198&gt;=-4000,-5,-6))))))))))</f>
        <v>0</v>
      </c>
      <c r="AI198" s="168">
        <f t="shared" ref="AI198:AI228" si="4881">IFERROR(AH198+AG198+AF198, AH198+AG198)</f>
        <v>0</v>
      </c>
      <c r="AJ198" s="154">
        <f t="shared" ref="AJ198:AK198" si="4850">AJ197</f>
        <v>3</v>
      </c>
      <c r="AK198" s="155">
        <f t="shared" si="4850"/>
        <v>1166</v>
      </c>
      <c r="AL198" s="156" t="str">
        <f t="shared" ref="AL198:AL220" si="4883">IFERROR(IF(AY198&gt;=10,"6",IF(AY198&gt;=8,"5",IF(AY198&gt;=6,"4",IF(AY198&gt;=4,"3",IF(AY198&gt;=2,"2",IF(AY198&gt;=-1,"1",IF(AY198&gt;=-2,"-1",IF(AY198&gt;=-3,"-2","-3")))))))), AL205)</f>
        <v>1</v>
      </c>
      <c r="AM198" s="157">
        <f t="shared" si="122"/>
        <v>2</v>
      </c>
      <c r="AN198" s="158">
        <f t="shared" si="123"/>
        <v>0</v>
      </c>
      <c r="AO198" s="159"/>
      <c r="AP198" s="159"/>
      <c r="AQ198" s="159"/>
      <c r="AR198" s="78"/>
      <c r="AS198" s="79"/>
      <c r="AT198" s="77" t="str">
        <f t="shared" si="124"/>
        <v>0</v>
      </c>
      <c r="AU198" s="81">
        <f t="shared" ref="AU198:AU228" si="4884">AR198+AT198</f>
        <v>0</v>
      </c>
      <c r="AV198" s="160">
        <f t="shared" ref="AV198:AV228" si="4885">IF(AO198&gt;=8000,2.5,IF(AO198&gt;=6000,2,IF(AO198&gt;=4000,1.5,IF(AO198&gt;=2000,1,IF(AO198&gt;=1000,0.5,IF(AO198&gt;=0,0))))))</f>
        <v>0</v>
      </c>
      <c r="AW198" s="160">
        <f t="shared" ref="AW198:AW228" si="4886">IF(AP198&gt;=10000,5,IF(AP198&gt;=9000,4.5,IF(AP198&gt;=8000,4,IF(AP198&gt;=7000,3.5,IF(AP198&gt;=6000,3,IF(AP198&gt;=5000,2.5,IF(AP198&gt;=4000,2,IF(AP198&gt;=3000,1.5,IF(AP198&gt;=2000,1,IF(AP198&gt;=1000,0.5,0))))))))))</f>
        <v>0</v>
      </c>
      <c r="AX198" s="160">
        <f t="shared" ref="AX198:AX228" si="4887">IF(AQ198&gt;=8000,5,IF(AQ198&gt;=6000,4,IF(AQ198&gt;=4000,3,IF(AQ198&gt;=2000,2,IF(AQ198&gt;=1000,1,IF(AQ198&gt;=0,0,IF(AQ198&gt;=-1000,-1,IF(AQ198&gt;=-2000,-1.5,IF(AQ198&gt;=-3000,-4,IF(AQ198&gt;=-4000,-5,-6))))))))))</f>
        <v>0</v>
      </c>
      <c r="AY198" s="160">
        <f t="shared" ref="AY198:AY228" si="4888">IFERROR(AX198+AW198+AV198, AX198+AW198)</f>
        <v>0</v>
      </c>
      <c r="AZ198" s="161">
        <f t="shared" ref="AZ198:BA198" si="4851">AZ197</f>
        <v>4</v>
      </c>
      <c r="BA198" s="162">
        <f t="shared" si="4851"/>
        <v>1167</v>
      </c>
      <c r="BB198" s="163" t="str">
        <f t="shared" ref="BB198:BB220" si="4890">IFERROR(IF(BO198&gt;=10,"6",IF(BO198&gt;=8,"5",IF(BO198&gt;=6,"4",IF(BO198&gt;=4,"3",IF(BO198&gt;=2,"2",IF(BO198&gt;=-1,"1",IF(BO198&gt;=-2,"-1",IF(BO198&gt;=-3,"-2","-3")))))))), BB205)</f>
        <v>1</v>
      </c>
      <c r="BC198" s="164">
        <f t="shared" si="132"/>
        <v>4</v>
      </c>
      <c r="BD198" s="165">
        <f t="shared" si="133"/>
        <v>0</v>
      </c>
      <c r="BE198" s="166"/>
      <c r="BF198" s="166"/>
      <c r="BG198" s="166"/>
      <c r="BH198" s="84"/>
      <c r="BI198" s="85"/>
      <c r="BJ198" s="83" t="str">
        <f t="shared" si="134"/>
        <v>0</v>
      </c>
      <c r="BK198" s="167">
        <f t="shared" ref="BK198:BK228" si="4891">BH198+BJ198</f>
        <v>0</v>
      </c>
      <c r="BL198" s="168">
        <f t="shared" ref="BL198:BL228" si="4892">IF(BE198&gt;=8000,2.5,IF(BE198&gt;=6000,2,IF(BE198&gt;=4000,1.5,IF(BE198&gt;=2000,1,IF(BE198&gt;=1000,0.5,IF(BE198&gt;=0,0))))))</f>
        <v>0</v>
      </c>
      <c r="BM198" s="168">
        <f t="shared" ref="BM198:BM228" si="4893">IF(BF198&gt;=10000,5,IF(BF198&gt;=9000,4.5,IF(BF198&gt;=8000,4,IF(BF198&gt;=7000,3.5,IF(BF198&gt;=6000,3,IF(BF198&gt;=5000,2.5,IF(BF198&gt;=4000,2,IF(BF198&gt;=3000,1.5,IF(BF198&gt;=2000,1,IF(BF198&gt;=1000,0.5,0))))))))))</f>
        <v>0</v>
      </c>
      <c r="BN198" s="168">
        <f t="shared" ref="BN198:BN228" si="4894">IF(BG198&gt;=8000,5,IF(BG198&gt;=6000,4,IF(BG198&gt;=4000,3,IF(BG198&gt;=2000,2,IF(BG198&gt;=1000,1,IF(BG198&gt;=0,0,IF(BG198&gt;=-1000,-1,IF(BG198&gt;=-2000,-1.5,IF(BG198&gt;=-3000,-4,IF(BG198&gt;=-4000,-5,-6))))))))))</f>
        <v>0</v>
      </c>
      <c r="BO198" s="168">
        <f t="shared" ref="BO198:BO228" si="4895">IFERROR(BN198+BM198+BL198, BN198+BM198)</f>
        <v>0</v>
      </c>
      <c r="BP198" s="154">
        <f t="shared" ref="BP198:BQ198" si="4852">BP197</f>
        <v>5</v>
      </c>
      <c r="BQ198" s="155">
        <f t="shared" si="4852"/>
        <v>1168</v>
      </c>
      <c r="BR198" s="156" t="str">
        <f t="shared" ref="BR198:BR220" si="4897">IFERROR(IF(CE198&gt;=10,"6",IF(CE198&gt;=8,"5",IF(CE198&gt;=6,"4",IF(CE198&gt;=4,"3",IF(CE198&gt;=2,"2",IF(CE198&gt;=-1,"1",IF(CE198&gt;=-2,"-1",IF(CE198&gt;=-3,"-2","-3")))))))), BR205)</f>
        <v>1</v>
      </c>
      <c r="BS198" s="157">
        <f t="shared" si="142"/>
        <v>4</v>
      </c>
      <c r="BT198" s="158">
        <f t="shared" si="143"/>
        <v>0</v>
      </c>
      <c r="BU198" s="159"/>
      <c r="BV198" s="159"/>
      <c r="BW198" s="159"/>
      <c r="BX198" s="78"/>
      <c r="BY198" s="79"/>
      <c r="BZ198" s="77" t="str">
        <f t="shared" si="144"/>
        <v>0</v>
      </c>
      <c r="CA198" s="81">
        <f t="shared" ref="CA198:CA228" si="4898">BX198+BZ198</f>
        <v>0</v>
      </c>
      <c r="CB198" s="160">
        <f t="shared" ref="CB198:CB228" si="4899">IF(BU198&gt;=8000,2.5,IF(BU198&gt;=6000,2,IF(BU198&gt;=4000,1.5,IF(BU198&gt;=2000,1,IF(BU198&gt;=1000,0.5,IF(BU198&gt;=0,0))))))</f>
        <v>0</v>
      </c>
      <c r="CC198" s="160">
        <f t="shared" ref="CC198:CC228" si="4900">IF(BV198&gt;=10000,5,IF(BV198&gt;=9000,4.5,IF(BV198&gt;=8000,4,IF(BV198&gt;=7000,3.5,IF(BV198&gt;=6000,3,IF(BV198&gt;=5000,2.5,IF(BV198&gt;=4000,2,IF(BV198&gt;=3000,1.5,IF(BV198&gt;=2000,1,IF(BV198&gt;=1000,0.5,0))))))))))</f>
        <v>0</v>
      </c>
      <c r="CD198" s="160">
        <f t="shared" ref="CD198:CD228" si="4901">IF(BW198&gt;=8000,5,IF(BW198&gt;=6000,4,IF(BW198&gt;=4000,3,IF(BW198&gt;=2000,2,IF(BW198&gt;=1000,1,IF(BW198&gt;=0,0,IF(BW198&gt;=-1000,-1,IF(BW198&gt;=-2000,-1.5,IF(BW198&gt;=-3000,-4,IF(BW198&gt;=-4000,-5,-6))))))))))</f>
        <v>0</v>
      </c>
      <c r="CE198" s="160">
        <f t="shared" ref="CE198:CE228" si="4902">IFERROR(CD198+CC198+CB198, CD198+CC198)</f>
        <v>0</v>
      </c>
      <c r="CF198" s="161">
        <f t="shared" ref="CF198:CG198" si="4853">CF197</f>
        <v>6</v>
      </c>
      <c r="CG198" s="162">
        <f t="shared" si="4853"/>
        <v>1169</v>
      </c>
      <c r="CH198" s="163" t="str">
        <f t="shared" ref="CH198:CH220" si="4904">IFERROR(IF(CU198&gt;=10,"6",IF(CU198&gt;=8,"5",IF(CU198&gt;=6,"4",IF(CU198&gt;=4,"3",IF(CU198&gt;=2,"2",IF(CU198&gt;=-1,"1",IF(CU198&gt;=-2,"-1",IF(CU198&gt;=-3,"-2","-3")))))))), CH205)</f>
        <v>1</v>
      </c>
      <c r="CI198" s="164">
        <f t="shared" si="152"/>
        <v>2</v>
      </c>
      <c r="CJ198" s="165">
        <f t="shared" si="153"/>
        <v>0</v>
      </c>
      <c r="CK198" s="166"/>
      <c r="CL198" s="166"/>
      <c r="CM198" s="166"/>
      <c r="CN198" s="84"/>
      <c r="CO198" s="85"/>
      <c r="CP198" s="83" t="str">
        <f t="shared" si="154"/>
        <v>0</v>
      </c>
      <c r="CQ198" s="167">
        <f t="shared" ref="CQ198:CQ228" si="4905">CN198+CP198</f>
        <v>0</v>
      </c>
      <c r="CR198" s="168">
        <f t="shared" ref="CR198:CR228" si="4906">IF(CK198&gt;=8000,2.5,IF(CK198&gt;=6000,2,IF(CK198&gt;=4000,1.5,IF(CK198&gt;=2000,1,IF(CK198&gt;=1000,0.5,IF(CK198&gt;=0,0))))))</f>
        <v>0</v>
      </c>
      <c r="CS198" s="168">
        <f t="shared" ref="CS198:CS228" si="4907">IF(CL198&gt;=10000,5,IF(CL198&gt;=9000,4.5,IF(CL198&gt;=8000,4,IF(CL198&gt;=7000,3.5,IF(CL198&gt;=6000,3,IF(CL198&gt;=5000,2.5,IF(CL198&gt;=4000,2,IF(CL198&gt;=3000,1.5,IF(CL198&gt;=2000,1,IF(CL198&gt;=1000,0.5,0))))))))))</f>
        <v>0</v>
      </c>
      <c r="CT198" s="168">
        <f t="shared" ref="CT198:CT228" si="4908">IF(CM198&gt;=8000,5,IF(CM198&gt;=6000,4,IF(CM198&gt;=4000,3,IF(CM198&gt;=2000,2,IF(CM198&gt;=1000,1,IF(CM198&gt;=0,0,IF(CM198&gt;=-1000,-1,IF(CM198&gt;=-2000,-1.5,IF(CM198&gt;=-3000,-4,IF(CM198&gt;=-4000,-5,-6))))))))))</f>
        <v>0</v>
      </c>
      <c r="CU198" s="168">
        <f t="shared" ref="CU198:CU228" si="4909">IFERROR(CT198+CS198+CR198, CT198+CS198)</f>
        <v>0</v>
      </c>
      <c r="CV198" s="154">
        <f t="shared" ref="CV198:CW198" si="4854">CV197</f>
        <v>7</v>
      </c>
      <c r="CW198" s="155">
        <f t="shared" si="4854"/>
        <v>1170</v>
      </c>
      <c r="CX198" s="156" t="str">
        <f t="shared" ref="CX198:CX220" si="4911">IFERROR(IF(DK198&gt;=10,"6",IF(DK198&gt;=8,"5",IF(DK198&gt;=6,"4",IF(DK198&gt;=4,"3",IF(DK198&gt;=2,"2",IF(DK198&gt;=-1,"1",IF(DK198&gt;=-2,"-1",IF(DK198&gt;=-3,"-2","-3")))))))), CX205)</f>
        <v>1</v>
      </c>
      <c r="CY198" s="157">
        <f t="shared" si="162"/>
        <v>2</v>
      </c>
      <c r="CZ198" s="158">
        <f t="shared" si="163"/>
        <v>0</v>
      </c>
      <c r="DA198" s="159"/>
      <c r="DB198" s="159"/>
      <c r="DC198" s="159"/>
      <c r="DD198" s="78"/>
      <c r="DE198" s="79"/>
      <c r="DF198" s="77" t="str">
        <f t="shared" si="164"/>
        <v>0</v>
      </c>
      <c r="DG198" s="81">
        <f t="shared" ref="DG198:DG228" si="4912">DD198+DF198</f>
        <v>0</v>
      </c>
      <c r="DH198" s="160">
        <f t="shared" ref="DH198:DH228" si="4913">IF(DA198&gt;=8000,2.5,IF(DA198&gt;=6000,2,IF(DA198&gt;=4000,1.5,IF(DA198&gt;=2000,1,IF(DA198&gt;=1000,0.5,IF(DA198&gt;=0,0))))))</f>
        <v>0</v>
      </c>
      <c r="DI198" s="160">
        <f t="shared" ref="DI198:DI228" si="4914">IF(DB198&gt;=10000,5,IF(DB198&gt;=9000,4.5,IF(DB198&gt;=8000,4,IF(DB198&gt;=7000,3.5,IF(DB198&gt;=6000,3,IF(DB198&gt;=5000,2.5,IF(DB198&gt;=4000,2,IF(DB198&gt;=3000,1.5,IF(DB198&gt;=2000,1,IF(DB198&gt;=1000,0.5,0))))))))))</f>
        <v>0</v>
      </c>
      <c r="DJ198" s="160">
        <f t="shared" ref="DJ198:DJ228" si="4915">IF(DC198&gt;=8000,5,IF(DC198&gt;=6000,4,IF(DC198&gt;=4000,3,IF(DC198&gt;=2000,2,IF(DC198&gt;=1000,1,IF(DC198&gt;=0,0,IF(DC198&gt;=-1000,-1,IF(DC198&gt;=-2000,-1.5,IF(DC198&gt;=-3000,-4,IF(DC198&gt;=-4000,-5,-6))))))))))</f>
        <v>0</v>
      </c>
      <c r="DK198" s="160">
        <f t="shared" ref="DK198:DK228" si="4916">IFERROR(DJ198+DI198+DH198, DJ198+DI198)</f>
        <v>0</v>
      </c>
      <c r="DL198" s="161">
        <f t="shared" ref="DL198:DM198" si="4855">DL197</f>
        <v>8</v>
      </c>
      <c r="DM198" s="162">
        <f t="shared" si="4855"/>
        <v>1171</v>
      </c>
      <c r="DN198" s="163" t="str">
        <f t="shared" ref="DN198:DN220" si="4918">IFERROR(IF(EA198&gt;=10,"6",IF(EA198&gt;=8,"5",IF(EA198&gt;=6,"4",IF(EA198&gt;=4,"3",IF(EA198&gt;=2,"2",IF(EA198&gt;=-1,"1",IF(EA198&gt;=-2,"-1",IF(EA198&gt;=-3,"-2","-3")))))))), DN205)</f>
        <v>1</v>
      </c>
      <c r="DO198" s="164">
        <f t="shared" si="172"/>
        <v>2</v>
      </c>
      <c r="DP198" s="165">
        <f t="shared" si="173"/>
        <v>0</v>
      </c>
      <c r="DQ198" s="166"/>
      <c r="DR198" s="166"/>
      <c r="DS198" s="166"/>
      <c r="DT198" s="84"/>
      <c r="DU198" s="85"/>
      <c r="DV198" s="83" t="str">
        <f t="shared" si="174"/>
        <v>0</v>
      </c>
      <c r="DW198" s="167">
        <f t="shared" ref="DW198:DW228" si="4919">DT198+DV198</f>
        <v>0</v>
      </c>
      <c r="DX198" s="168">
        <f t="shared" ref="DX198:DX228" si="4920">IF(DQ198&gt;=8000,2.5,IF(DQ198&gt;=6000,2,IF(DQ198&gt;=4000,1.5,IF(DQ198&gt;=2000,1,IF(DQ198&gt;=1000,0.5,IF(DQ198&gt;=0,0))))))</f>
        <v>0</v>
      </c>
      <c r="DY198" s="168">
        <f t="shared" ref="DY198:DY228" si="4921">IF(DR198&gt;=10000,5,IF(DR198&gt;=9000,4.5,IF(DR198&gt;=8000,4,IF(DR198&gt;=7000,3.5,IF(DR198&gt;=6000,3,IF(DR198&gt;=5000,2.5,IF(DR198&gt;=4000,2,IF(DR198&gt;=3000,1.5,IF(DR198&gt;=2000,1,IF(DR198&gt;=1000,0.5,0))))))))))</f>
        <v>0</v>
      </c>
      <c r="DZ198" s="168">
        <f t="shared" ref="DZ198:DZ228" si="4922">IF(DS198&gt;=8000,5,IF(DS198&gt;=6000,4,IF(DS198&gt;=4000,3,IF(DS198&gt;=2000,2,IF(DS198&gt;=1000,1,IF(DS198&gt;=0,0,IF(DS198&gt;=-1000,-1,IF(DS198&gt;=-2000,-1.5,IF(DS198&gt;=-3000,-4,IF(DS198&gt;=-4000,-5,-6))))))))))</f>
        <v>0</v>
      </c>
      <c r="EA198" s="168">
        <f t="shared" ref="EA198:EA228" si="4923">IFERROR(DZ198+DY198+DX198, DZ198+DY198)</f>
        <v>0</v>
      </c>
      <c r="EB198" s="154">
        <f t="shared" ref="EB198:EC198" si="4856">EB197</f>
        <v>9</v>
      </c>
      <c r="EC198" s="155">
        <f t="shared" si="4856"/>
        <v>1172</v>
      </c>
      <c r="ED198" s="156" t="str">
        <f t="shared" ref="ED198:ED220" si="4925">IFERROR(IF(EQ198&gt;=10,"6",IF(EQ198&gt;=8,"5",IF(EQ198&gt;=6,"4",IF(EQ198&gt;=4,"3",IF(EQ198&gt;=2,"2",IF(EQ198&gt;=-1,"1",IF(EQ198&gt;=-2,"-1",IF(EQ198&gt;=-3,"-2","-3")))))))), ED205)</f>
        <v>1</v>
      </c>
      <c r="EE198" s="157">
        <f t="shared" si="182"/>
        <v>5</v>
      </c>
      <c r="EF198" s="169">
        <f t="shared" si="183"/>
        <v>0</v>
      </c>
      <c r="EG198" s="159"/>
      <c r="EH198" s="159"/>
      <c r="EI198" s="159"/>
      <c r="EJ198" s="78"/>
      <c r="EK198" s="79"/>
      <c r="EL198" s="77" t="str">
        <f t="shared" si="184"/>
        <v>0</v>
      </c>
      <c r="EM198" s="81">
        <f t="shared" ref="EM198:EM228" si="4926">EJ198+EL198</f>
        <v>0</v>
      </c>
      <c r="EN198" s="160">
        <f t="shared" ref="EN198:EN228" si="4927">IF(EG198&gt;=8000,2.5,IF(EG198&gt;=6000,2,IF(EG198&gt;=4000,1.5,IF(EG198&gt;=2000,1,IF(EG198&gt;=1000,0.5,IF(EG198&gt;=0,0))))))</f>
        <v>0</v>
      </c>
      <c r="EO198" s="160">
        <f t="shared" ref="EO198:EO228" si="4928">IF(EH198&gt;=10000,5,IF(EH198&gt;=9000,4.5,IF(EH198&gt;=8000,4,IF(EH198&gt;=7000,3.5,IF(EH198&gt;=6000,3,IF(EH198&gt;=5000,2.5,IF(EH198&gt;=4000,2,IF(EH198&gt;=3000,1.5,IF(EH198&gt;=2000,1,IF(EH198&gt;=1000,0.5,0))))))))))</f>
        <v>0</v>
      </c>
      <c r="EP198" s="160">
        <f t="shared" ref="EP198:EP228" si="4929">IF(EI198&gt;=8000,5,IF(EI198&gt;=6000,4,IF(EI198&gt;=4000,3,IF(EI198&gt;=2000,2,IF(EI198&gt;=1000,1,IF(EI198&gt;=0,0,IF(EI198&gt;=-1000,-1,IF(EI198&gt;=-2000,-1.5,IF(EI198&gt;=-3000,-4,IF(EI198&gt;=-4000,-5,-6))))))))))</f>
        <v>0</v>
      </c>
      <c r="EQ198" s="160">
        <f t="shared" ref="EQ198:EQ228" si="4930">IFERROR(EP198+EO198+EN198, EP198+EO198)</f>
        <v>0</v>
      </c>
      <c r="ER198" s="161">
        <f t="shared" ref="ER198:ES198" si="4857">ER197</f>
        <v>10</v>
      </c>
      <c r="ES198" s="162">
        <f t="shared" si="4857"/>
        <v>1173</v>
      </c>
      <c r="ET198" s="163" t="str">
        <f t="shared" ref="ET198:ET220" si="4932">IFERROR(IF(FG198&gt;=10,"6",IF(FG198&gt;=8,"5",IF(FG198&gt;=6,"4",IF(FG198&gt;=4,"3",IF(FG198&gt;=2,"2",IF(FG198&gt;=-1,"1",IF(FG198&gt;=-2,"-1",IF(FG198&gt;=-3,"-2","-3")))))))), ET205)</f>
        <v>1</v>
      </c>
      <c r="EU198" s="164">
        <f t="shared" si="192"/>
        <v>19</v>
      </c>
      <c r="EV198" s="165">
        <f t="shared" si="193"/>
        <v>0</v>
      </c>
      <c r="EW198" s="166"/>
      <c r="EX198" s="166"/>
      <c r="EY198" s="166"/>
      <c r="EZ198" s="84"/>
      <c r="FA198" s="85"/>
      <c r="FB198" s="83" t="str">
        <f t="shared" si="194"/>
        <v>0</v>
      </c>
      <c r="FC198" s="167">
        <f t="shared" ref="FC198:FC228" si="4933">EZ198+FB198</f>
        <v>0</v>
      </c>
      <c r="FD198" s="168">
        <f t="shared" ref="FD198:FD228" si="4934">IF(EW198&gt;=8000,2.5,IF(EW198&gt;=6000,2,IF(EW198&gt;=4000,1.5,IF(EW198&gt;=2000,1,IF(EW198&gt;=1000,0.5,IF(EW198&gt;=0,0))))))</f>
        <v>0</v>
      </c>
      <c r="FE198" s="168">
        <f t="shared" ref="FE198:FE228" si="4935">IF(EX198&gt;=10000,5,IF(EX198&gt;=9000,4.5,IF(EX198&gt;=8000,4,IF(EX198&gt;=7000,3.5,IF(EX198&gt;=6000,3,IF(EX198&gt;=5000,2.5,IF(EX198&gt;=4000,2,IF(EX198&gt;=3000,1.5,IF(EX198&gt;=2000,1,IF(EX198&gt;=1000,0.5,0))))))))))</f>
        <v>0</v>
      </c>
      <c r="FF198" s="168">
        <f t="shared" ref="FF198:FF228" si="4936">IF(EY198&gt;=8000,5,IF(EY198&gt;=6000,4,IF(EY198&gt;=4000,3,IF(EY198&gt;=2000,2,IF(EY198&gt;=1000,1,IF(EY198&gt;=0,0,IF(EY198&gt;=-1000,-1,IF(EY198&gt;=-2000,-1.5,IF(EY198&gt;=-3000,-4,IF(EY198&gt;=-4000,-5,-6))))))))))</f>
        <v>0</v>
      </c>
      <c r="FG198" s="168">
        <f t="shared" ref="FG198:FG228" si="4937">IFERROR(FF198+FE198+FD198, FF198+FE198)</f>
        <v>0</v>
      </c>
      <c r="FH198" s="154">
        <f t="shared" ref="FH198:FI198" si="4858">FH197</f>
        <v>11</v>
      </c>
      <c r="FI198" s="155">
        <f t="shared" si="4858"/>
        <v>1174</v>
      </c>
      <c r="FJ198" s="156" t="str">
        <f t="shared" ref="FJ198:FJ220" si="4939">IFERROR(IF(FW198&gt;=10,"6",IF(FW198&gt;=8,"5",IF(FW198&gt;=6,"4",IF(FW198&gt;=4,"3",IF(FW198&gt;=2,"2",IF(FW198&gt;=-1,"1",IF(FW198&gt;=-2,"-1",IF(FW198&gt;=-3,"-2","-3")))))))), FJ205)</f>
        <v>1</v>
      </c>
      <c r="FK198" s="157">
        <f t="shared" si="202"/>
        <v>4</v>
      </c>
      <c r="FL198" s="158">
        <f t="shared" si="203"/>
        <v>0</v>
      </c>
      <c r="FM198" s="159"/>
      <c r="FN198" s="159"/>
      <c r="FO198" s="159"/>
      <c r="FP198" s="78"/>
      <c r="FQ198" s="79"/>
      <c r="FR198" s="77" t="str">
        <f t="shared" si="204"/>
        <v>0</v>
      </c>
      <c r="FS198" s="81">
        <f t="shared" ref="FS198:FS228" si="4940">FP198+FR198</f>
        <v>0</v>
      </c>
      <c r="FT198" s="160">
        <f t="shared" ref="FT198:FT228" si="4941">IF(FM198&gt;=8000,2.5,IF(FM198&gt;=6000,2,IF(FM198&gt;=4000,1.5,IF(FM198&gt;=2000,1,IF(FM198&gt;=1000,0.5,IF(FM198&gt;=0,0))))))</f>
        <v>0</v>
      </c>
      <c r="FU198" s="160">
        <f t="shared" ref="FU198:FU228" si="4942">IF(FN198&gt;=10000,5,IF(FN198&gt;=9000,4.5,IF(FN198&gt;=8000,4,IF(FN198&gt;=7000,3.5,IF(FN198&gt;=6000,3,IF(FN198&gt;=5000,2.5,IF(FN198&gt;=4000,2,IF(FN198&gt;=3000,1.5,IF(FN198&gt;=2000,1,IF(FN198&gt;=1000,0.5,0))))))))))</f>
        <v>0</v>
      </c>
      <c r="FV198" s="160">
        <f t="shared" ref="FV198:FV228" si="4943">IF(FO198&gt;=8000,5,IF(FO198&gt;=6000,4,IF(FO198&gt;=4000,3,IF(FO198&gt;=2000,2,IF(FO198&gt;=1000,1,IF(FO198&gt;=0,0,IF(FO198&gt;=-1000,-1,IF(FO198&gt;=-2000,-1.5,IF(FO198&gt;=-3000,-4,IF(FO198&gt;=-4000,-5,-6))))))))))</f>
        <v>0</v>
      </c>
      <c r="FW198" s="160">
        <f t="shared" ref="FW198:FW228" si="4944">IFERROR(FV198+FU198+FT198, FV198+FU198)</f>
        <v>0</v>
      </c>
      <c r="FX198" s="161">
        <f t="shared" ref="FX198:FY198" si="4859">FX197</f>
        <v>12</v>
      </c>
      <c r="FY198" s="162">
        <f t="shared" si="4859"/>
        <v>1175</v>
      </c>
      <c r="FZ198" s="163" t="str">
        <f t="shared" ref="FZ198:FZ220" si="4946">IFERROR(IF(GM198&gt;=10,"6",IF(GM198&gt;=8,"5",IF(GM198&gt;=6,"4",IF(GM198&gt;=4,"3",IF(GM198&gt;=2,"2",IF(GM198&gt;=-1,"1",IF(GM198&gt;=-2,"-1",IF(GM198&gt;=-3,"-2","-3")))))))), FZ205)</f>
        <v>1</v>
      </c>
      <c r="GA198" s="164">
        <f t="shared" si="212"/>
        <v>2</v>
      </c>
      <c r="GB198" s="165">
        <f t="shared" si="213"/>
        <v>0</v>
      </c>
      <c r="GC198" s="166"/>
      <c r="GD198" s="166"/>
      <c r="GE198" s="166"/>
      <c r="GF198" s="84"/>
      <c r="GG198" s="85"/>
      <c r="GH198" s="83" t="str">
        <f t="shared" si="214"/>
        <v>0</v>
      </c>
      <c r="GI198" s="167">
        <f t="shared" ref="GI198:GI228" si="4947">GF198+GH198</f>
        <v>0</v>
      </c>
      <c r="GJ198" s="168">
        <f t="shared" ref="GJ198:GJ228" si="4948">IF(GC198&gt;=8000,2.5,IF(GC198&gt;=6000,2,IF(GC198&gt;=4000,1.5,IF(GC198&gt;=2000,1,IF(GC198&gt;=1000,0.5,IF(GC198&gt;=0,0))))))</f>
        <v>0</v>
      </c>
      <c r="GK198" s="168">
        <f t="shared" ref="GK198:GK228" si="4949">IF(GD198&gt;=10000,5,IF(GD198&gt;=9000,4.5,IF(GD198&gt;=8000,4,IF(GD198&gt;=7000,3.5,IF(GD198&gt;=6000,3,IF(GD198&gt;=5000,2.5,IF(GD198&gt;=4000,2,IF(GD198&gt;=3000,1.5,IF(GD198&gt;=2000,1,IF(GD198&gt;=1000,0.5,0))))))))))</f>
        <v>0</v>
      </c>
      <c r="GL198" s="168">
        <f t="shared" ref="GL198:GL228" si="4950">IF(GE198&gt;=8000,5,IF(GE198&gt;=6000,4,IF(GE198&gt;=4000,3,IF(GE198&gt;=2000,2,IF(GE198&gt;=1000,1,IF(GE198&gt;=0,0,IF(GE198&gt;=-1000,-1,IF(GE198&gt;=-2000,-1.5,IF(GE198&gt;=-3000,-4,IF(GE198&gt;=-4000,-5,-6))))))))))</f>
        <v>0</v>
      </c>
      <c r="GM198" s="168">
        <f t="shared" ref="GM198:GM228" si="4951">IFERROR(GL198+GK198+GJ198, GL198+GK198)</f>
        <v>0</v>
      </c>
      <c r="GN198" s="154">
        <f t="shared" ref="GN198:GO198" si="4860">GN197</f>
        <v>13</v>
      </c>
      <c r="GO198" s="155">
        <f t="shared" si="4860"/>
        <v>1176</v>
      </c>
      <c r="GP198" s="156" t="str">
        <f t="shared" ref="GP198:GP220" si="4953">IFERROR(IF(HC198&gt;=10,"6",IF(HC198&gt;=8,"5",IF(HC198&gt;=6,"4",IF(HC198&gt;=4,"3",IF(HC198&gt;=2,"2",IF(HC198&gt;=-1,"1",IF(HC198&gt;=-2,"-1",IF(HC198&gt;=-3,"-2","-3")))))))), GP205)</f>
        <v>1</v>
      </c>
      <c r="GQ198" s="157">
        <f t="shared" si="222"/>
        <v>3</v>
      </c>
      <c r="GR198" s="158">
        <f t="shared" si="223"/>
        <v>0</v>
      </c>
      <c r="GS198" s="159"/>
      <c r="GT198" s="159"/>
      <c r="GU198" s="159"/>
      <c r="GV198" s="78"/>
      <c r="GW198" s="79"/>
      <c r="GX198" s="77" t="str">
        <f t="shared" si="224"/>
        <v>0</v>
      </c>
      <c r="GY198" s="81">
        <f t="shared" ref="GY198:GY228" si="4954">GV198+GX198</f>
        <v>0</v>
      </c>
      <c r="GZ198" s="160">
        <f t="shared" ref="GZ198:GZ228" si="4955">IF(GS198&gt;=8000,2.5,IF(GS198&gt;=6000,2,IF(GS198&gt;=4000,1.5,IF(GS198&gt;=2000,1,IF(GS198&gt;=1000,0.5,IF(GS198&gt;=0,0))))))</f>
        <v>0</v>
      </c>
      <c r="HA198" s="160">
        <f t="shared" ref="HA198:HA228" si="4956">IF(GT198&gt;=10000,5,IF(GT198&gt;=9000,4.5,IF(GT198&gt;=8000,4,IF(GT198&gt;=7000,3.5,IF(GT198&gt;=6000,3,IF(GT198&gt;=5000,2.5,IF(GT198&gt;=4000,2,IF(GT198&gt;=3000,1.5,IF(GT198&gt;=2000,1,IF(GT198&gt;=1000,0.5,0))))))))))</f>
        <v>0</v>
      </c>
      <c r="HB198" s="160">
        <f t="shared" ref="HB198:HB228" si="4957">IF(GU198&gt;=8000,5,IF(GU198&gt;=6000,4,IF(GU198&gt;=4000,3,IF(GU198&gt;=2000,2,IF(GU198&gt;=1000,1,IF(GU198&gt;=0,0,IF(GU198&gt;=-1000,-1,IF(GU198&gt;=-2000,-1.5,IF(GU198&gt;=-3000,-4,IF(GU198&gt;=-4000,-5,-6))))))))))</f>
        <v>0</v>
      </c>
      <c r="HC198" s="160">
        <f t="shared" ref="HC198:HC228" si="4958">IFERROR(HB198+HA198+GZ198, HB198+HA198)</f>
        <v>0</v>
      </c>
      <c r="HD198" s="161">
        <f t="shared" ref="HD198:HE198" si="4861">HD197</f>
        <v>14</v>
      </c>
      <c r="HE198" s="162">
        <f t="shared" si="4861"/>
        <v>1177</v>
      </c>
      <c r="HF198" s="163" t="str">
        <f t="shared" ref="HF198:HF220" si="4960">IFERROR(IF(HS198&gt;=10,"6",IF(HS198&gt;=8,"5",IF(HS198&gt;=6,"4",IF(HS198&gt;=4,"3",IF(HS198&gt;=2,"2",IF(HS198&gt;=-1,"1",IF(HS198&gt;=-2,"-1",IF(HS198&gt;=-3,"-2","-3")))))))), HF205)</f>
        <v>1</v>
      </c>
      <c r="HG198" s="164">
        <f t="shared" si="232"/>
        <v>5</v>
      </c>
      <c r="HH198" s="165">
        <f t="shared" si="233"/>
        <v>0</v>
      </c>
      <c r="HI198" s="166"/>
      <c r="HJ198" s="166"/>
      <c r="HK198" s="166"/>
      <c r="HL198" s="84"/>
      <c r="HM198" s="85"/>
      <c r="HN198" s="83" t="str">
        <f t="shared" si="234"/>
        <v>0</v>
      </c>
      <c r="HO198" s="167">
        <f t="shared" ref="HO198:HO228" si="4961">HL198+HN198</f>
        <v>0</v>
      </c>
      <c r="HP198" s="168">
        <f t="shared" ref="HP198:HP228" si="4962">IF(HI198&gt;=8000,2.5,IF(HI198&gt;=6000,2,IF(HI198&gt;=4000,1.5,IF(HI198&gt;=2000,1,IF(HI198&gt;=1000,0.5,IF(HI198&gt;=0,0))))))</f>
        <v>0</v>
      </c>
      <c r="HQ198" s="168">
        <f t="shared" ref="HQ198:HQ228" si="4963">IF(HJ198&gt;=10000,5,IF(HJ198&gt;=9000,4.5,IF(HJ198&gt;=8000,4,IF(HJ198&gt;=7000,3.5,IF(HJ198&gt;=6000,3,IF(HJ198&gt;=5000,2.5,IF(HJ198&gt;=4000,2,IF(HJ198&gt;=3000,1.5,IF(HJ198&gt;=2000,1,IF(HJ198&gt;=1000,0.5,0))))))))))</f>
        <v>0</v>
      </c>
      <c r="HR198" s="168">
        <f t="shared" ref="HR198:HR228" si="4964">IF(HK198&gt;=8000,5,IF(HK198&gt;=6000,4,IF(HK198&gt;=4000,3,IF(HK198&gt;=2000,2,IF(HK198&gt;=1000,1,IF(HK198&gt;=0,0,IF(HK198&gt;=-1000,-1,IF(HK198&gt;=-2000,-1.5,IF(HK198&gt;=-3000,-4,IF(HK198&gt;=-4000,-5,-6))))))))))</f>
        <v>0</v>
      </c>
      <c r="HS198" s="168">
        <f t="shared" ref="HS198:HS228" si="4965">IFERROR(HR198+HQ198+HP198, HR198+HQ198)</f>
        <v>0</v>
      </c>
      <c r="HT198" s="154">
        <f t="shared" ref="HT198:HU198" si="4862">HT197</f>
        <v>15</v>
      </c>
      <c r="HU198" s="155">
        <f t="shared" si="4862"/>
        <v>1178</v>
      </c>
      <c r="HV198" s="156" t="str">
        <f t="shared" ref="HV198:HV220" si="4967">IFERROR(IF(II198&gt;=10,"6",IF(II198&gt;=8,"5",IF(II198&gt;=6,"4",IF(II198&gt;=4,"3",IF(II198&gt;=2,"2",IF(II198&gt;=-1,"1",IF(II198&gt;=-2,"-1",IF(II198&gt;=-3,"-2","-3")))))))), HV205)</f>
        <v>1</v>
      </c>
      <c r="HW198" s="157" t="str">
        <f t="shared" si="242"/>
        <v/>
      </c>
      <c r="HX198" s="169">
        <f t="shared" si="243"/>
        <v>0</v>
      </c>
      <c r="HY198" s="159"/>
      <c r="HZ198" s="159"/>
      <c r="IA198" s="159"/>
      <c r="IB198" s="160"/>
      <c r="IC198" s="160"/>
      <c r="ID198" s="160" t="str">
        <f t="shared" si="244"/>
        <v>0</v>
      </c>
      <c r="IE198" s="160">
        <f t="shared" ref="IE198:IE228" si="4968">IB198+ID198</f>
        <v>0</v>
      </c>
      <c r="IF198" s="160">
        <f t="shared" ref="IF198:IF228" si="4969">IF(HY198&gt;=8000,2.5,IF(HY198&gt;=6000,2,IF(HY198&gt;=4000,1.5,IF(HY198&gt;=2000,1,IF(HY198&gt;=1000,0.5,IF(HY198&gt;=0,0))))))</f>
        <v>0</v>
      </c>
      <c r="IG198" s="160">
        <f t="shared" ref="IG198:IG228" si="4970">IF(HZ198&gt;=10000,5,IF(HZ198&gt;=9000,4.5,IF(HZ198&gt;=8000,4,IF(HZ198&gt;=7000,3.5,IF(HZ198&gt;=6000,3,IF(HZ198&gt;=5000,2.5,IF(HZ198&gt;=4000,2,IF(HZ198&gt;=3000,1.5,IF(HZ198&gt;=2000,1,IF(HZ198&gt;=1000,0.5,0))))))))))</f>
        <v>0</v>
      </c>
      <c r="IH198" s="160">
        <f t="shared" ref="IH198:IH228" si="4971">IF(IA198&gt;=8000,5,IF(IA198&gt;=6000,4,IF(IA198&gt;=4000,3,IF(IA198&gt;=2000,2,IF(IA198&gt;=1000,1,IF(IA198&gt;=0,0,IF(IA198&gt;=-1000,-1,IF(IA198&gt;=-2000,-1.5,IF(IA198&gt;=-3000,-4,IF(IA198&gt;=-4000,-5,-6))))))))))</f>
        <v>0</v>
      </c>
      <c r="II198" s="160">
        <f t="shared" ref="II198:II228" si="4972">IFERROR(IH198+IG198+IF198, IH198+IG198)</f>
        <v>0</v>
      </c>
      <c r="IJ198" s="161">
        <f t="shared" ref="IJ198:IK198" si="4863">IJ197</f>
        <v>16</v>
      </c>
      <c r="IK198" s="162">
        <f t="shared" si="4863"/>
        <v>1179</v>
      </c>
      <c r="IL198" s="163" t="str">
        <f t="shared" ref="IL198:IL220" si="4974">IFERROR(IF(IY198&gt;=10,"6",IF(IY198&gt;=8,"5",IF(IY198&gt;=6,"4",IF(IY198&gt;=4,"3",IF(IY198&gt;=2,"2",IF(IY198&gt;=-1,"1",IF(IY198&gt;=-2,"-1",IF(IY198&gt;=-3,"-2","-3")))))))), IL205)</f>
        <v>1</v>
      </c>
      <c r="IM198" s="164" t="str">
        <f t="shared" si="252"/>
        <v/>
      </c>
      <c r="IN198" s="165">
        <f t="shared" si="253"/>
        <v>0</v>
      </c>
      <c r="IO198" s="166"/>
      <c r="IP198" s="166"/>
      <c r="IQ198" s="166"/>
      <c r="IR198" s="168"/>
      <c r="IS198" s="168"/>
      <c r="IT198" s="170" t="str">
        <f t="shared" si="254"/>
        <v>0</v>
      </c>
      <c r="IU198" s="170">
        <f t="shared" ref="IU198:IU228" si="4975">IR198+IT198</f>
        <v>0</v>
      </c>
      <c r="IV198" s="168">
        <f t="shared" ref="IV198:IV228" si="4976">IF(IO198&gt;=8000,2.5,IF(IO198&gt;=6000,2,IF(IO198&gt;=4000,1.5,IF(IO198&gt;=2000,1,IF(IO198&gt;=1000,0.5,IF(IO198&gt;=0,0))))))</f>
        <v>0</v>
      </c>
      <c r="IW198" s="168">
        <f t="shared" ref="IW198:IW228" si="4977">IF(IP198&gt;=10000,5,IF(IP198&gt;=9000,4.5,IF(IP198&gt;=8000,4,IF(IP198&gt;=7000,3.5,IF(IP198&gt;=6000,3,IF(IP198&gt;=5000,2.5,IF(IP198&gt;=4000,2,IF(IP198&gt;=3000,1.5,IF(IP198&gt;=2000,1,IF(IP198&gt;=1000,0.5,0))))))))))</f>
        <v>0</v>
      </c>
      <c r="IX198" s="168">
        <f t="shared" ref="IX198:IX228" si="4978">IF(IQ198&gt;=8000,5,IF(IQ198&gt;=6000,4,IF(IQ198&gt;=4000,3,IF(IQ198&gt;=2000,2,IF(IQ198&gt;=1000,1,IF(IQ198&gt;=0,0,IF(IQ198&gt;=-1000,-1,IF(IQ198&gt;=-2000,-1.5,IF(IQ198&gt;=-3000,-4,IF(IQ198&gt;=-4000,-5,-6))))))))))</f>
        <v>0</v>
      </c>
      <c r="IY198" s="168">
        <f t="shared" ref="IY198:IY228" si="4979">IFERROR(IX198+IW198+IV198, IX198+IW198)</f>
        <v>0</v>
      </c>
      <c r="IZ198" s="154">
        <f t="shared" ref="IZ198:JA198" si="4864">IZ197</f>
        <v>17</v>
      </c>
      <c r="JA198" s="155">
        <f t="shared" si="4864"/>
        <v>1180</v>
      </c>
      <c r="JB198" s="156" t="str">
        <f t="shared" ref="JB198:JB220" si="4981">IFERROR(IF(JO198&gt;=10,"6",IF(JO198&gt;=8,"5",IF(JO198&gt;=6,"4",IF(JO198&gt;=4,"3",IF(JO198&gt;=2,"2",IF(JO198&gt;=-1,"1",IF(JO198&gt;=-2,"-1",IF(JO198&gt;=-3,"-2","-3")))))))), JB205)</f>
        <v>1</v>
      </c>
      <c r="JC198" s="157" t="str">
        <f t="shared" si="262"/>
        <v/>
      </c>
      <c r="JD198" s="158">
        <f t="shared" si="263"/>
        <v>0</v>
      </c>
      <c r="JE198" s="159"/>
      <c r="JF198" s="159"/>
      <c r="JG198" s="159"/>
      <c r="JH198" s="160"/>
      <c r="JI198" s="160"/>
      <c r="JJ198" s="171" t="str">
        <f t="shared" si="264"/>
        <v>0</v>
      </c>
      <c r="JK198" s="171">
        <f t="shared" ref="JK198:JK228" si="4982">JH198+JJ198</f>
        <v>0</v>
      </c>
      <c r="JL198" s="160">
        <f t="shared" ref="JL198:JL228" si="4983">IF(JE198&gt;=8000,2.5,IF(JE198&gt;=6000,2,IF(JE198&gt;=4000,1.5,IF(JE198&gt;=2000,1,IF(JE198&gt;=1000,0.5,IF(JE198&gt;=0,0))))))</f>
        <v>0</v>
      </c>
      <c r="JM198" s="160">
        <f t="shared" ref="JM198:JM228" si="4984">IF(JF198&gt;=10000,5,IF(JF198&gt;=9000,4.5,IF(JF198&gt;=8000,4,IF(JF198&gt;=7000,3.5,IF(JF198&gt;=6000,3,IF(JF198&gt;=5000,2.5,IF(JF198&gt;=4000,2,IF(JF198&gt;=3000,1.5,IF(JF198&gt;=2000,1,IF(JF198&gt;=1000,0.5,0))))))))))</f>
        <v>0</v>
      </c>
      <c r="JN198" s="160">
        <f t="shared" ref="JN198:JN228" si="4985">IF(JG198&gt;=8000,5,IF(JG198&gt;=6000,4,IF(JG198&gt;=4000,3,IF(JG198&gt;=2000,2,IF(JG198&gt;=1000,1,IF(JG198&gt;=0,0,IF(JG198&gt;=-1000,-1,IF(JG198&gt;=-2000,-1.5,IF(JG198&gt;=-3000,-4,IF(JG198&gt;=-4000,-5,-6))))))))))</f>
        <v>0</v>
      </c>
      <c r="JO198" s="160">
        <f t="shared" ref="JO198:JO228" si="4986">IFERROR(JN198+JM198+JL198, JN198+JM198)</f>
        <v>0</v>
      </c>
      <c r="JP198" s="161">
        <f t="shared" ref="JP198:JQ198" si="4865">JP197</f>
        <v>18</v>
      </c>
      <c r="JQ198" s="162">
        <f t="shared" si="4865"/>
        <v>1181</v>
      </c>
      <c r="JR198" s="163" t="str">
        <f t="shared" ref="JR198:JR220" si="4988">IFERROR(IF(KE198&gt;=10,"6",IF(KE198&gt;=8,"5",IF(KE198&gt;=6,"4",IF(KE198&gt;=4,"3",IF(KE198&gt;=2,"2",IF(KE198&gt;=-1,"1",IF(KE198&gt;=-2,"-1",IF(KE198&gt;=-3,"-2","-3")))))))), JR205)</f>
        <v>1</v>
      </c>
      <c r="JS198" s="164" t="str">
        <f t="shared" si="272"/>
        <v/>
      </c>
      <c r="JT198" s="165">
        <f t="shared" si="273"/>
        <v>0</v>
      </c>
      <c r="JU198" s="166"/>
      <c r="JV198" s="166"/>
      <c r="JW198" s="166"/>
      <c r="JX198" s="168"/>
      <c r="JY198" s="168"/>
      <c r="JZ198" s="170" t="str">
        <f t="shared" si="274"/>
        <v>0</v>
      </c>
      <c r="KA198" s="170">
        <f t="shared" ref="KA198:KA228" si="4989">JX198+JZ198</f>
        <v>0</v>
      </c>
      <c r="KB198" s="168">
        <f t="shared" ref="KB198:KB228" si="4990">IF(JU198&gt;=8000,2.5,IF(JU198&gt;=6000,2,IF(JU198&gt;=4000,1.5,IF(JU198&gt;=2000,1,IF(JU198&gt;=1000,0.5,IF(JU198&gt;=0,0))))))</f>
        <v>0</v>
      </c>
      <c r="KC198" s="168">
        <f t="shared" ref="KC198:KC228" si="4991">IF(JV198&gt;=10000,5,IF(JV198&gt;=9000,4.5,IF(JV198&gt;=8000,4,IF(JV198&gt;=7000,3.5,IF(JV198&gt;=6000,3,IF(JV198&gt;=5000,2.5,IF(JV198&gt;=4000,2,IF(JV198&gt;=3000,1.5,IF(JV198&gt;=2000,1,IF(JV198&gt;=1000,0.5,0))))))))))</f>
        <v>0</v>
      </c>
      <c r="KD198" s="168">
        <f t="shared" ref="KD198:KD228" si="4992">IF(JW198&gt;=8000,5,IF(JW198&gt;=6000,4,IF(JW198&gt;=4000,3,IF(JW198&gt;=2000,2,IF(JW198&gt;=1000,1,IF(JW198&gt;=0,0,IF(JW198&gt;=-1000,-1,IF(JW198&gt;=-2000,-1.5,IF(JW198&gt;=-3000,-4,IF(JW198&gt;=-4000,-5,-6))))))))))</f>
        <v>0</v>
      </c>
      <c r="KE198" s="168">
        <f t="shared" ref="KE198:KE228" si="4993">IFERROR(KD198+KC198+KB198, KD198+KC198)</f>
        <v>0</v>
      </c>
      <c r="KF198" s="154">
        <f t="shared" ref="KF198:KG198" si="4866">KF197</f>
        <v>19</v>
      </c>
      <c r="KG198" s="155">
        <f t="shared" si="4866"/>
        <v>1182</v>
      </c>
      <c r="KH198" s="156" t="str">
        <f t="shared" ref="KH198:KH220" si="4995">IFERROR(IF(KU198&gt;=10,"6",IF(KU198&gt;=8,"5",IF(KU198&gt;=6,"4",IF(KU198&gt;=4,"3",IF(KU198&gt;=2,"2",IF(KU198&gt;=-1,"1",IF(KU198&gt;=-2,"-1",IF(KU198&gt;=-3,"-2","-3")))))))), KH205)</f>
        <v>1</v>
      </c>
      <c r="KI198" s="157" t="str">
        <f t="shared" si="282"/>
        <v/>
      </c>
      <c r="KJ198" s="158">
        <f t="shared" si="283"/>
        <v>0</v>
      </c>
      <c r="KK198" s="159"/>
      <c r="KL198" s="159"/>
      <c r="KM198" s="159"/>
      <c r="KN198" s="160"/>
      <c r="KO198" s="160"/>
      <c r="KP198" s="171" t="str">
        <f t="shared" si="284"/>
        <v>0</v>
      </c>
      <c r="KQ198" s="171">
        <f t="shared" ref="KQ198:KQ228" si="4996">KN198+KP198</f>
        <v>0</v>
      </c>
      <c r="KR198" s="160">
        <f t="shared" ref="KR198:KR228" si="4997">IF(KK198&gt;=8000,2.5,IF(KK198&gt;=6000,2,IF(KK198&gt;=4000,1.5,IF(KK198&gt;=2000,1,IF(KK198&gt;=1000,0.5,IF(KK198&gt;=0,0))))))</f>
        <v>0</v>
      </c>
      <c r="KS198" s="160">
        <f t="shared" ref="KS198:KS228" si="4998">IF(KL198&gt;=10000,5,IF(KL198&gt;=9000,4.5,IF(KL198&gt;=8000,4,IF(KL198&gt;=7000,3.5,IF(KL198&gt;=6000,3,IF(KL198&gt;=5000,2.5,IF(KL198&gt;=4000,2,IF(KL198&gt;=3000,1.5,IF(KL198&gt;=2000,1,IF(KL198&gt;=1000,0.5,0))))))))))</f>
        <v>0</v>
      </c>
      <c r="KT198" s="160">
        <f t="shared" ref="KT198:KT228" si="4999">IF(KM198&gt;=8000,5,IF(KM198&gt;=6000,4,IF(KM198&gt;=4000,3,IF(KM198&gt;=2000,2,IF(KM198&gt;=1000,1,IF(KM198&gt;=0,0,IF(KM198&gt;=-1000,-1,IF(KM198&gt;=-2000,-1.5,IF(KM198&gt;=-3000,-4,IF(KM198&gt;=-4000,-5,-6))))))))))</f>
        <v>0</v>
      </c>
      <c r="KU198" s="160">
        <f t="shared" ref="KU198:KU228" si="5000">IFERROR(KT198+KS198+KR198, KT198+KS198)</f>
        <v>0</v>
      </c>
      <c r="KV198" s="161">
        <f t="shared" ref="KV198:KW198" si="4867">KV197</f>
        <v>20</v>
      </c>
      <c r="KW198" s="162">
        <f t="shared" si="4867"/>
        <v>1183</v>
      </c>
      <c r="KX198" s="163" t="str">
        <f t="shared" ref="KX198:KX220" si="5002">IFERROR(IF(LK198&gt;=10,"6",IF(LK198&gt;=8,"5",IF(LK198&gt;=6,"4",IF(LK198&gt;=4,"3",IF(LK198&gt;=2,"2",IF(LK198&gt;=-1,"1",IF(LK198&gt;=-2,"-1",IF(LK198&gt;=-3,"-2","-3")))))))), KX205)</f>
        <v>1</v>
      </c>
      <c r="KY198" s="164" t="str">
        <f t="shared" si="292"/>
        <v/>
      </c>
      <c r="KZ198" s="165">
        <f t="shared" si="293"/>
        <v>0</v>
      </c>
      <c r="LA198" s="166"/>
      <c r="LB198" s="166"/>
      <c r="LC198" s="166"/>
      <c r="LD198" s="168"/>
      <c r="LE198" s="168"/>
      <c r="LF198" s="170" t="str">
        <f t="shared" si="294"/>
        <v>0</v>
      </c>
      <c r="LG198" s="170">
        <f t="shared" ref="LG198:LG228" si="5003">LD198+LF198</f>
        <v>0</v>
      </c>
      <c r="LH198" s="168">
        <f t="shared" ref="LH198:LH228" si="5004">IF(LA198&gt;=8000,2.5,IF(LA198&gt;=6000,2,IF(LA198&gt;=4000,1.5,IF(LA198&gt;=2000,1,IF(LA198&gt;=1000,0.5,IF(LA198&gt;=0,0))))))</f>
        <v>0</v>
      </c>
      <c r="LI198" s="168">
        <f t="shared" ref="LI198:LI228" si="5005">IF(LB198&gt;=10000,5,IF(LB198&gt;=9000,4.5,IF(LB198&gt;=8000,4,IF(LB198&gt;=7000,3.5,IF(LB198&gt;=6000,3,IF(LB198&gt;=5000,2.5,IF(LB198&gt;=4000,2,IF(LB198&gt;=3000,1.5,IF(LB198&gt;=2000,1,IF(LB198&gt;=1000,0.5,0))))))))))</f>
        <v>0</v>
      </c>
      <c r="LJ198" s="168">
        <f t="shared" ref="LJ198:LJ228" si="5006">IF(LC198&gt;=8000,5,IF(LC198&gt;=6000,4,IF(LC198&gt;=4000,3,IF(LC198&gt;=2000,2,IF(LC198&gt;=1000,1,IF(LC198&gt;=0,0,IF(LC198&gt;=-1000,-1,IF(LC198&gt;=-2000,-1.5,IF(LC198&gt;=-3000,-4,IF(LC198&gt;=-4000,-5,-6))))))))))</f>
        <v>0</v>
      </c>
      <c r="LK198" s="168">
        <f t="shared" ref="LK198:LK228" si="5007">IFERROR(LJ198+LI198+LH198, LJ198+LI198)</f>
        <v>0</v>
      </c>
      <c r="LL198" s="172"/>
      <c r="LM198" s="172"/>
      <c r="LN198" s="168" t="str">
        <f t="shared" ref="LN198:LN228" si="5008">IF(#REF!&gt;=8000,2.5,IF(#REF!&gt;=6000,2,IF(#REF!&gt;=4000,1.5,IF(#REF!&gt;=2000,1,IF(#REF!&gt;=1000,0.5,IF(#REF!&gt;=0,0))))))</f>
        <v>#REF!</v>
      </c>
      <c r="LO198" s="168" t="str">
        <f t="shared" ref="LO198:LO228" si="5009">IF(#REF!&gt;=10000,5,IF(#REF!&gt;=9000,4.5,IF(#REF!&gt;=8000,4,IF(#REF!&gt;=7000,3.5,IF(#REF!&gt;=6000,3,IF(#REF!&gt;=5000,2.5,IF(#REF!&gt;=4000,2,IF(#REF!&gt;=3000,1.5,IF(#REF!&gt;=2000,1,IF(#REF!&gt;=1000,0.5,0))))))))))</f>
        <v>#REF!</v>
      </c>
      <c r="LP198" s="168" t="str">
        <f t="shared" ref="LP198:LP228" si="5010">IF(#REF!&gt;=8000,5,IF(#REF!&gt;=6000,4,IF(#REF!&gt;=4000,3,IF(#REF!&gt;=2000,2,IF(#REF!&gt;=1000,1,IF(#REF!&gt;=0,0,IF(#REF!&gt;=-1000,-1,IF(#REF!&gt;=-2000,-1.5,IF(#REF!&gt;=-3000,-4,IF(#REF!&gt;=-4000,-5,-6))))))))))</f>
        <v>#REF!</v>
      </c>
      <c r="LQ198" s="168" t="str">
        <f t="shared" ref="LQ198:LQ228" si="5011">IFERROR(LP198+LO198+LN198, LP198+LO198)</f>
        <v>#REF!</v>
      </c>
    </row>
    <row r="199" ht="15.75" customHeight="1">
      <c r="A199" s="151">
        <v>46297.0</v>
      </c>
      <c r="B199" s="152" t="s">
        <v>29</v>
      </c>
      <c r="C199" s="153">
        <f t="shared" si="99"/>
        <v>0</v>
      </c>
      <c r="D199" s="154">
        <f t="shared" ref="D199:E199" si="4868">D198</f>
        <v>1</v>
      </c>
      <c r="E199" s="155">
        <f t="shared" si="4868"/>
        <v>1164</v>
      </c>
      <c r="F199" s="156" t="str">
        <f t="shared" si="4869"/>
        <v>1</v>
      </c>
      <c r="G199" s="157">
        <f t="shared" si="102"/>
        <v>1</v>
      </c>
      <c r="H199" s="158">
        <f t="shared" si="103"/>
        <v>0</v>
      </c>
      <c r="I199" s="159"/>
      <c r="J199" s="159"/>
      <c r="K199" s="159"/>
      <c r="L199" s="78"/>
      <c r="M199" s="79"/>
      <c r="N199" s="77" t="str">
        <f t="shared" si="104"/>
        <v>0</v>
      </c>
      <c r="O199" s="81">
        <f t="shared" si="4870"/>
        <v>0</v>
      </c>
      <c r="P199" s="160">
        <f t="shared" si="4871"/>
        <v>0</v>
      </c>
      <c r="Q199" s="160">
        <f t="shared" si="4872"/>
        <v>0</v>
      </c>
      <c r="R199" s="160">
        <f t="shared" si="4873"/>
        <v>0</v>
      </c>
      <c r="S199" s="160">
        <f t="shared" si="4874"/>
        <v>0</v>
      </c>
      <c r="T199" s="161">
        <f t="shared" ref="T199:U199" si="4875">T198</f>
        <v>2</v>
      </c>
      <c r="U199" s="162">
        <f t="shared" si="4875"/>
        <v>1165</v>
      </c>
      <c r="V199" s="163" t="str">
        <f t="shared" si="4876"/>
        <v>1</v>
      </c>
      <c r="W199" s="164">
        <f t="shared" si="112"/>
        <v>1</v>
      </c>
      <c r="X199" s="165">
        <f t="shared" si="113"/>
        <v>0</v>
      </c>
      <c r="Y199" s="166"/>
      <c r="Z199" s="166"/>
      <c r="AA199" s="166"/>
      <c r="AB199" s="84"/>
      <c r="AC199" s="85"/>
      <c r="AD199" s="83" t="str">
        <f t="shared" si="114"/>
        <v>0</v>
      </c>
      <c r="AE199" s="167">
        <f t="shared" si="4877"/>
        <v>0</v>
      </c>
      <c r="AF199" s="168">
        <f t="shared" si="4878"/>
        <v>0</v>
      </c>
      <c r="AG199" s="168">
        <f t="shared" si="4879"/>
        <v>0</v>
      </c>
      <c r="AH199" s="168">
        <f t="shared" si="4880"/>
        <v>0</v>
      </c>
      <c r="AI199" s="168">
        <f t="shared" si="4881"/>
        <v>0</v>
      </c>
      <c r="AJ199" s="154">
        <f t="shared" ref="AJ199:AK199" si="4882">AJ198</f>
        <v>3</v>
      </c>
      <c r="AK199" s="155">
        <f t="shared" si="4882"/>
        <v>1166</v>
      </c>
      <c r="AL199" s="156" t="str">
        <f t="shared" si="4883"/>
        <v>1</v>
      </c>
      <c r="AM199" s="157">
        <f t="shared" si="122"/>
        <v>2</v>
      </c>
      <c r="AN199" s="158">
        <f t="shared" si="123"/>
        <v>0</v>
      </c>
      <c r="AO199" s="159"/>
      <c r="AP199" s="159"/>
      <c r="AQ199" s="159"/>
      <c r="AR199" s="78"/>
      <c r="AS199" s="79"/>
      <c r="AT199" s="77" t="str">
        <f t="shared" si="124"/>
        <v>0</v>
      </c>
      <c r="AU199" s="81">
        <f t="shared" si="4884"/>
        <v>0</v>
      </c>
      <c r="AV199" s="160">
        <f t="shared" si="4885"/>
        <v>0</v>
      </c>
      <c r="AW199" s="160">
        <f t="shared" si="4886"/>
        <v>0</v>
      </c>
      <c r="AX199" s="160">
        <f t="shared" si="4887"/>
        <v>0</v>
      </c>
      <c r="AY199" s="160">
        <f t="shared" si="4888"/>
        <v>0</v>
      </c>
      <c r="AZ199" s="161">
        <f t="shared" ref="AZ199:BA199" si="4889">AZ198</f>
        <v>4</v>
      </c>
      <c r="BA199" s="162">
        <f t="shared" si="4889"/>
        <v>1167</v>
      </c>
      <c r="BB199" s="163" t="str">
        <f t="shared" si="4890"/>
        <v>1</v>
      </c>
      <c r="BC199" s="164">
        <f t="shared" si="132"/>
        <v>4</v>
      </c>
      <c r="BD199" s="165">
        <f t="shared" si="133"/>
        <v>0</v>
      </c>
      <c r="BE199" s="166"/>
      <c r="BF199" s="166"/>
      <c r="BG199" s="166"/>
      <c r="BH199" s="84"/>
      <c r="BI199" s="85"/>
      <c r="BJ199" s="83" t="str">
        <f t="shared" si="134"/>
        <v>0</v>
      </c>
      <c r="BK199" s="167">
        <f t="shared" si="4891"/>
        <v>0</v>
      </c>
      <c r="BL199" s="168">
        <f t="shared" si="4892"/>
        <v>0</v>
      </c>
      <c r="BM199" s="168">
        <f t="shared" si="4893"/>
        <v>0</v>
      </c>
      <c r="BN199" s="168">
        <f t="shared" si="4894"/>
        <v>0</v>
      </c>
      <c r="BO199" s="168">
        <f t="shared" si="4895"/>
        <v>0</v>
      </c>
      <c r="BP199" s="154">
        <f t="shared" ref="BP199:BQ199" si="4896">BP198</f>
        <v>5</v>
      </c>
      <c r="BQ199" s="155">
        <f t="shared" si="4896"/>
        <v>1168</v>
      </c>
      <c r="BR199" s="156" t="str">
        <f t="shared" si="4897"/>
        <v>1</v>
      </c>
      <c r="BS199" s="157">
        <f t="shared" si="142"/>
        <v>4</v>
      </c>
      <c r="BT199" s="158">
        <f t="shared" si="143"/>
        <v>0</v>
      </c>
      <c r="BU199" s="159"/>
      <c r="BV199" s="159"/>
      <c r="BW199" s="159"/>
      <c r="BX199" s="78"/>
      <c r="BY199" s="79"/>
      <c r="BZ199" s="77" t="str">
        <f t="shared" si="144"/>
        <v>0</v>
      </c>
      <c r="CA199" s="81">
        <f t="shared" si="4898"/>
        <v>0</v>
      </c>
      <c r="CB199" s="160">
        <f t="shared" si="4899"/>
        <v>0</v>
      </c>
      <c r="CC199" s="160">
        <f t="shared" si="4900"/>
        <v>0</v>
      </c>
      <c r="CD199" s="160">
        <f t="shared" si="4901"/>
        <v>0</v>
      </c>
      <c r="CE199" s="160">
        <f t="shared" si="4902"/>
        <v>0</v>
      </c>
      <c r="CF199" s="161">
        <f t="shared" ref="CF199:CG199" si="4903">CF198</f>
        <v>6</v>
      </c>
      <c r="CG199" s="162">
        <f t="shared" si="4903"/>
        <v>1169</v>
      </c>
      <c r="CH199" s="163" t="str">
        <f t="shared" si="4904"/>
        <v>1</v>
      </c>
      <c r="CI199" s="164">
        <f t="shared" si="152"/>
        <v>2</v>
      </c>
      <c r="CJ199" s="165">
        <f t="shared" si="153"/>
        <v>0</v>
      </c>
      <c r="CK199" s="166"/>
      <c r="CL199" s="166"/>
      <c r="CM199" s="166"/>
      <c r="CN199" s="84"/>
      <c r="CO199" s="85"/>
      <c r="CP199" s="83" t="str">
        <f t="shared" si="154"/>
        <v>0</v>
      </c>
      <c r="CQ199" s="167">
        <f t="shared" si="4905"/>
        <v>0</v>
      </c>
      <c r="CR199" s="168">
        <f t="shared" si="4906"/>
        <v>0</v>
      </c>
      <c r="CS199" s="168">
        <f t="shared" si="4907"/>
        <v>0</v>
      </c>
      <c r="CT199" s="168">
        <f t="shared" si="4908"/>
        <v>0</v>
      </c>
      <c r="CU199" s="168">
        <f t="shared" si="4909"/>
        <v>0</v>
      </c>
      <c r="CV199" s="154">
        <f t="shared" ref="CV199:CW199" si="4910">CV198</f>
        <v>7</v>
      </c>
      <c r="CW199" s="155">
        <f t="shared" si="4910"/>
        <v>1170</v>
      </c>
      <c r="CX199" s="156" t="str">
        <f t="shared" si="4911"/>
        <v>1</v>
      </c>
      <c r="CY199" s="157">
        <f t="shared" si="162"/>
        <v>2</v>
      </c>
      <c r="CZ199" s="158">
        <f t="shared" si="163"/>
        <v>0</v>
      </c>
      <c r="DA199" s="159"/>
      <c r="DB199" s="159"/>
      <c r="DC199" s="159"/>
      <c r="DD199" s="78"/>
      <c r="DE199" s="79"/>
      <c r="DF199" s="77" t="str">
        <f t="shared" si="164"/>
        <v>0</v>
      </c>
      <c r="DG199" s="81">
        <f t="shared" si="4912"/>
        <v>0</v>
      </c>
      <c r="DH199" s="160">
        <f t="shared" si="4913"/>
        <v>0</v>
      </c>
      <c r="DI199" s="160">
        <f t="shared" si="4914"/>
        <v>0</v>
      </c>
      <c r="DJ199" s="160">
        <f t="shared" si="4915"/>
        <v>0</v>
      </c>
      <c r="DK199" s="160">
        <f t="shared" si="4916"/>
        <v>0</v>
      </c>
      <c r="DL199" s="161">
        <f t="shared" ref="DL199:DM199" si="4917">DL198</f>
        <v>8</v>
      </c>
      <c r="DM199" s="162">
        <f t="shared" si="4917"/>
        <v>1171</v>
      </c>
      <c r="DN199" s="163" t="str">
        <f t="shared" si="4918"/>
        <v>1</v>
      </c>
      <c r="DO199" s="164">
        <f t="shared" si="172"/>
        <v>2</v>
      </c>
      <c r="DP199" s="165">
        <f t="shared" si="173"/>
        <v>0</v>
      </c>
      <c r="DQ199" s="166"/>
      <c r="DR199" s="166"/>
      <c r="DS199" s="166"/>
      <c r="DT199" s="84"/>
      <c r="DU199" s="85"/>
      <c r="DV199" s="83" t="str">
        <f t="shared" si="174"/>
        <v>0</v>
      </c>
      <c r="DW199" s="167">
        <f t="shared" si="4919"/>
        <v>0</v>
      </c>
      <c r="DX199" s="168">
        <f t="shared" si="4920"/>
        <v>0</v>
      </c>
      <c r="DY199" s="168">
        <f t="shared" si="4921"/>
        <v>0</v>
      </c>
      <c r="DZ199" s="168">
        <f t="shared" si="4922"/>
        <v>0</v>
      </c>
      <c r="EA199" s="168">
        <f t="shared" si="4923"/>
        <v>0</v>
      </c>
      <c r="EB199" s="154">
        <f t="shared" ref="EB199:EC199" si="4924">EB198</f>
        <v>9</v>
      </c>
      <c r="EC199" s="155">
        <f t="shared" si="4924"/>
        <v>1172</v>
      </c>
      <c r="ED199" s="156" t="str">
        <f t="shared" si="4925"/>
        <v>1</v>
      </c>
      <c r="EE199" s="157">
        <f t="shared" si="182"/>
        <v>5</v>
      </c>
      <c r="EF199" s="169">
        <f t="shared" si="183"/>
        <v>0</v>
      </c>
      <c r="EG199" s="159"/>
      <c r="EH199" s="159"/>
      <c r="EI199" s="159"/>
      <c r="EJ199" s="78"/>
      <c r="EK199" s="79"/>
      <c r="EL199" s="77" t="str">
        <f t="shared" si="184"/>
        <v>0</v>
      </c>
      <c r="EM199" s="81">
        <f t="shared" si="4926"/>
        <v>0</v>
      </c>
      <c r="EN199" s="160">
        <f t="shared" si="4927"/>
        <v>0</v>
      </c>
      <c r="EO199" s="160">
        <f t="shared" si="4928"/>
        <v>0</v>
      </c>
      <c r="EP199" s="160">
        <f t="shared" si="4929"/>
        <v>0</v>
      </c>
      <c r="EQ199" s="160">
        <f t="shared" si="4930"/>
        <v>0</v>
      </c>
      <c r="ER199" s="161">
        <f t="shared" ref="ER199:ES199" si="4931">ER198</f>
        <v>10</v>
      </c>
      <c r="ES199" s="162">
        <f t="shared" si="4931"/>
        <v>1173</v>
      </c>
      <c r="ET199" s="163" t="str">
        <f t="shared" si="4932"/>
        <v>1</v>
      </c>
      <c r="EU199" s="164">
        <f t="shared" si="192"/>
        <v>19</v>
      </c>
      <c r="EV199" s="165">
        <f t="shared" si="193"/>
        <v>0</v>
      </c>
      <c r="EW199" s="166"/>
      <c r="EX199" s="166"/>
      <c r="EY199" s="166"/>
      <c r="EZ199" s="84"/>
      <c r="FA199" s="85"/>
      <c r="FB199" s="83" t="str">
        <f t="shared" si="194"/>
        <v>0</v>
      </c>
      <c r="FC199" s="167">
        <f t="shared" si="4933"/>
        <v>0</v>
      </c>
      <c r="FD199" s="168">
        <f t="shared" si="4934"/>
        <v>0</v>
      </c>
      <c r="FE199" s="168">
        <f t="shared" si="4935"/>
        <v>0</v>
      </c>
      <c r="FF199" s="168">
        <f t="shared" si="4936"/>
        <v>0</v>
      </c>
      <c r="FG199" s="168">
        <f t="shared" si="4937"/>
        <v>0</v>
      </c>
      <c r="FH199" s="154">
        <f t="shared" ref="FH199:FI199" si="4938">FH198</f>
        <v>11</v>
      </c>
      <c r="FI199" s="155">
        <f t="shared" si="4938"/>
        <v>1174</v>
      </c>
      <c r="FJ199" s="156" t="str">
        <f t="shared" si="4939"/>
        <v>1</v>
      </c>
      <c r="FK199" s="157">
        <f t="shared" si="202"/>
        <v>4</v>
      </c>
      <c r="FL199" s="158">
        <f t="shared" si="203"/>
        <v>0</v>
      </c>
      <c r="FM199" s="159"/>
      <c r="FN199" s="159"/>
      <c r="FO199" s="159"/>
      <c r="FP199" s="78"/>
      <c r="FQ199" s="79"/>
      <c r="FR199" s="77" t="str">
        <f t="shared" si="204"/>
        <v>0</v>
      </c>
      <c r="FS199" s="81">
        <f t="shared" si="4940"/>
        <v>0</v>
      </c>
      <c r="FT199" s="160">
        <f t="shared" si="4941"/>
        <v>0</v>
      </c>
      <c r="FU199" s="160">
        <f t="shared" si="4942"/>
        <v>0</v>
      </c>
      <c r="FV199" s="160">
        <f t="shared" si="4943"/>
        <v>0</v>
      </c>
      <c r="FW199" s="160">
        <f t="shared" si="4944"/>
        <v>0</v>
      </c>
      <c r="FX199" s="161">
        <f t="shared" ref="FX199:FY199" si="4945">FX198</f>
        <v>12</v>
      </c>
      <c r="FY199" s="162">
        <f t="shared" si="4945"/>
        <v>1175</v>
      </c>
      <c r="FZ199" s="163" t="str">
        <f t="shared" si="4946"/>
        <v>1</v>
      </c>
      <c r="GA199" s="164">
        <f t="shared" si="212"/>
        <v>2</v>
      </c>
      <c r="GB199" s="165">
        <f t="shared" si="213"/>
        <v>0</v>
      </c>
      <c r="GC199" s="166"/>
      <c r="GD199" s="166"/>
      <c r="GE199" s="166"/>
      <c r="GF199" s="84"/>
      <c r="GG199" s="85"/>
      <c r="GH199" s="83" t="str">
        <f t="shared" si="214"/>
        <v>0</v>
      </c>
      <c r="GI199" s="167">
        <f t="shared" si="4947"/>
        <v>0</v>
      </c>
      <c r="GJ199" s="168">
        <f t="shared" si="4948"/>
        <v>0</v>
      </c>
      <c r="GK199" s="168">
        <f t="shared" si="4949"/>
        <v>0</v>
      </c>
      <c r="GL199" s="168">
        <f t="shared" si="4950"/>
        <v>0</v>
      </c>
      <c r="GM199" s="168">
        <f t="shared" si="4951"/>
        <v>0</v>
      </c>
      <c r="GN199" s="154">
        <f t="shared" ref="GN199:GO199" si="4952">GN198</f>
        <v>13</v>
      </c>
      <c r="GO199" s="155">
        <f t="shared" si="4952"/>
        <v>1176</v>
      </c>
      <c r="GP199" s="156" t="str">
        <f t="shared" si="4953"/>
        <v>1</v>
      </c>
      <c r="GQ199" s="157">
        <f t="shared" si="222"/>
        <v>3</v>
      </c>
      <c r="GR199" s="158">
        <f t="shared" si="223"/>
        <v>0</v>
      </c>
      <c r="GS199" s="159"/>
      <c r="GT199" s="159"/>
      <c r="GU199" s="159"/>
      <c r="GV199" s="78"/>
      <c r="GW199" s="79"/>
      <c r="GX199" s="77" t="str">
        <f t="shared" si="224"/>
        <v>0</v>
      </c>
      <c r="GY199" s="81">
        <f t="shared" si="4954"/>
        <v>0</v>
      </c>
      <c r="GZ199" s="160">
        <f t="shared" si="4955"/>
        <v>0</v>
      </c>
      <c r="HA199" s="160">
        <f t="shared" si="4956"/>
        <v>0</v>
      </c>
      <c r="HB199" s="160">
        <f t="shared" si="4957"/>
        <v>0</v>
      </c>
      <c r="HC199" s="160">
        <f t="shared" si="4958"/>
        <v>0</v>
      </c>
      <c r="HD199" s="161">
        <f t="shared" ref="HD199:HE199" si="4959">HD198</f>
        <v>14</v>
      </c>
      <c r="HE199" s="162">
        <f t="shared" si="4959"/>
        <v>1177</v>
      </c>
      <c r="HF199" s="163" t="str">
        <f t="shared" si="4960"/>
        <v>1</v>
      </c>
      <c r="HG199" s="164">
        <f t="shared" si="232"/>
        <v>5</v>
      </c>
      <c r="HH199" s="165">
        <f t="shared" si="233"/>
        <v>0</v>
      </c>
      <c r="HI199" s="166"/>
      <c r="HJ199" s="166"/>
      <c r="HK199" s="166"/>
      <c r="HL199" s="84"/>
      <c r="HM199" s="85"/>
      <c r="HN199" s="83" t="str">
        <f t="shared" si="234"/>
        <v>0</v>
      </c>
      <c r="HO199" s="167">
        <f t="shared" si="4961"/>
        <v>0</v>
      </c>
      <c r="HP199" s="168">
        <f t="shared" si="4962"/>
        <v>0</v>
      </c>
      <c r="HQ199" s="168">
        <f t="shared" si="4963"/>
        <v>0</v>
      </c>
      <c r="HR199" s="168">
        <f t="shared" si="4964"/>
        <v>0</v>
      </c>
      <c r="HS199" s="168">
        <f t="shared" si="4965"/>
        <v>0</v>
      </c>
      <c r="HT199" s="154">
        <f t="shared" ref="HT199:HU199" si="4966">HT198</f>
        <v>15</v>
      </c>
      <c r="HU199" s="155">
        <f t="shared" si="4966"/>
        <v>1178</v>
      </c>
      <c r="HV199" s="156" t="str">
        <f t="shared" si="4967"/>
        <v>1</v>
      </c>
      <c r="HW199" s="157" t="str">
        <f t="shared" si="242"/>
        <v/>
      </c>
      <c r="HX199" s="169">
        <f t="shared" si="243"/>
        <v>0</v>
      </c>
      <c r="HY199" s="159"/>
      <c r="HZ199" s="159"/>
      <c r="IA199" s="159"/>
      <c r="IB199" s="160"/>
      <c r="IC199" s="160"/>
      <c r="ID199" s="160" t="str">
        <f t="shared" si="244"/>
        <v>0</v>
      </c>
      <c r="IE199" s="160">
        <f t="shared" si="4968"/>
        <v>0</v>
      </c>
      <c r="IF199" s="160">
        <f t="shared" si="4969"/>
        <v>0</v>
      </c>
      <c r="IG199" s="160">
        <f t="shared" si="4970"/>
        <v>0</v>
      </c>
      <c r="IH199" s="160">
        <f t="shared" si="4971"/>
        <v>0</v>
      </c>
      <c r="II199" s="160">
        <f t="shared" si="4972"/>
        <v>0</v>
      </c>
      <c r="IJ199" s="161">
        <f t="shared" ref="IJ199:IK199" si="4973">IJ198</f>
        <v>16</v>
      </c>
      <c r="IK199" s="162">
        <f t="shared" si="4973"/>
        <v>1179</v>
      </c>
      <c r="IL199" s="163" t="str">
        <f t="shared" si="4974"/>
        <v>1</v>
      </c>
      <c r="IM199" s="164" t="str">
        <f t="shared" si="252"/>
        <v/>
      </c>
      <c r="IN199" s="165">
        <f t="shared" si="253"/>
        <v>0</v>
      </c>
      <c r="IO199" s="166"/>
      <c r="IP199" s="166"/>
      <c r="IQ199" s="166"/>
      <c r="IR199" s="168"/>
      <c r="IS199" s="168"/>
      <c r="IT199" s="170" t="str">
        <f t="shared" si="254"/>
        <v>0</v>
      </c>
      <c r="IU199" s="170">
        <f t="shared" si="4975"/>
        <v>0</v>
      </c>
      <c r="IV199" s="168">
        <f t="shared" si="4976"/>
        <v>0</v>
      </c>
      <c r="IW199" s="168">
        <f t="shared" si="4977"/>
        <v>0</v>
      </c>
      <c r="IX199" s="168">
        <f t="shared" si="4978"/>
        <v>0</v>
      </c>
      <c r="IY199" s="168">
        <f t="shared" si="4979"/>
        <v>0</v>
      </c>
      <c r="IZ199" s="154">
        <f t="shared" ref="IZ199:JA199" si="4980">IZ198</f>
        <v>17</v>
      </c>
      <c r="JA199" s="155">
        <f t="shared" si="4980"/>
        <v>1180</v>
      </c>
      <c r="JB199" s="156" t="str">
        <f t="shared" si="4981"/>
        <v>1</v>
      </c>
      <c r="JC199" s="157" t="str">
        <f t="shared" si="262"/>
        <v/>
      </c>
      <c r="JD199" s="158">
        <f t="shared" si="263"/>
        <v>0</v>
      </c>
      <c r="JE199" s="159"/>
      <c r="JF199" s="159"/>
      <c r="JG199" s="159"/>
      <c r="JH199" s="160"/>
      <c r="JI199" s="160"/>
      <c r="JJ199" s="171" t="str">
        <f t="shared" si="264"/>
        <v>0</v>
      </c>
      <c r="JK199" s="171">
        <f t="shared" si="4982"/>
        <v>0</v>
      </c>
      <c r="JL199" s="160">
        <f t="shared" si="4983"/>
        <v>0</v>
      </c>
      <c r="JM199" s="160">
        <f t="shared" si="4984"/>
        <v>0</v>
      </c>
      <c r="JN199" s="160">
        <f t="shared" si="4985"/>
        <v>0</v>
      </c>
      <c r="JO199" s="160">
        <f t="shared" si="4986"/>
        <v>0</v>
      </c>
      <c r="JP199" s="161">
        <f t="shared" ref="JP199:JQ199" si="4987">JP198</f>
        <v>18</v>
      </c>
      <c r="JQ199" s="162">
        <f t="shared" si="4987"/>
        <v>1181</v>
      </c>
      <c r="JR199" s="163" t="str">
        <f t="shared" si="4988"/>
        <v>1</v>
      </c>
      <c r="JS199" s="164" t="str">
        <f t="shared" si="272"/>
        <v/>
      </c>
      <c r="JT199" s="165">
        <f t="shared" si="273"/>
        <v>0</v>
      </c>
      <c r="JU199" s="166"/>
      <c r="JV199" s="166"/>
      <c r="JW199" s="166"/>
      <c r="JX199" s="168"/>
      <c r="JY199" s="168"/>
      <c r="JZ199" s="170" t="str">
        <f t="shared" si="274"/>
        <v>0</v>
      </c>
      <c r="KA199" s="170">
        <f t="shared" si="4989"/>
        <v>0</v>
      </c>
      <c r="KB199" s="168">
        <f t="shared" si="4990"/>
        <v>0</v>
      </c>
      <c r="KC199" s="168">
        <f t="shared" si="4991"/>
        <v>0</v>
      </c>
      <c r="KD199" s="168">
        <f t="shared" si="4992"/>
        <v>0</v>
      </c>
      <c r="KE199" s="168">
        <f t="shared" si="4993"/>
        <v>0</v>
      </c>
      <c r="KF199" s="154">
        <f t="shared" ref="KF199:KG199" si="4994">KF198</f>
        <v>19</v>
      </c>
      <c r="KG199" s="155">
        <f t="shared" si="4994"/>
        <v>1182</v>
      </c>
      <c r="KH199" s="156" t="str">
        <f t="shared" si="4995"/>
        <v>1</v>
      </c>
      <c r="KI199" s="157" t="str">
        <f t="shared" si="282"/>
        <v/>
      </c>
      <c r="KJ199" s="158">
        <f t="shared" si="283"/>
        <v>0</v>
      </c>
      <c r="KK199" s="159"/>
      <c r="KL199" s="159"/>
      <c r="KM199" s="159"/>
      <c r="KN199" s="160"/>
      <c r="KO199" s="160"/>
      <c r="KP199" s="171" t="str">
        <f t="shared" si="284"/>
        <v>0</v>
      </c>
      <c r="KQ199" s="171">
        <f t="shared" si="4996"/>
        <v>0</v>
      </c>
      <c r="KR199" s="160">
        <f t="shared" si="4997"/>
        <v>0</v>
      </c>
      <c r="KS199" s="160">
        <f t="shared" si="4998"/>
        <v>0</v>
      </c>
      <c r="KT199" s="160">
        <f t="shared" si="4999"/>
        <v>0</v>
      </c>
      <c r="KU199" s="160">
        <f t="shared" si="5000"/>
        <v>0</v>
      </c>
      <c r="KV199" s="161">
        <f t="shared" ref="KV199:KW199" si="5001">KV198</f>
        <v>20</v>
      </c>
      <c r="KW199" s="162">
        <f t="shared" si="5001"/>
        <v>1183</v>
      </c>
      <c r="KX199" s="163" t="str">
        <f t="shared" si="5002"/>
        <v>1</v>
      </c>
      <c r="KY199" s="164" t="str">
        <f t="shared" si="292"/>
        <v/>
      </c>
      <c r="KZ199" s="165">
        <f t="shared" si="293"/>
        <v>0</v>
      </c>
      <c r="LA199" s="166"/>
      <c r="LB199" s="166"/>
      <c r="LC199" s="166"/>
      <c r="LD199" s="168"/>
      <c r="LE199" s="168"/>
      <c r="LF199" s="170" t="str">
        <f t="shared" si="294"/>
        <v>0</v>
      </c>
      <c r="LG199" s="170">
        <f t="shared" si="5003"/>
        <v>0</v>
      </c>
      <c r="LH199" s="168">
        <f t="shared" si="5004"/>
        <v>0</v>
      </c>
      <c r="LI199" s="168">
        <f t="shared" si="5005"/>
        <v>0</v>
      </c>
      <c r="LJ199" s="168">
        <f t="shared" si="5006"/>
        <v>0</v>
      </c>
      <c r="LK199" s="168">
        <f t="shared" si="5007"/>
        <v>0</v>
      </c>
      <c r="LL199" s="172"/>
      <c r="LM199" s="172"/>
      <c r="LN199" s="168" t="str">
        <f t="shared" si="5008"/>
        <v>#REF!</v>
      </c>
      <c r="LO199" s="168" t="str">
        <f t="shared" si="5009"/>
        <v>#REF!</v>
      </c>
      <c r="LP199" s="168" t="str">
        <f t="shared" si="5010"/>
        <v>#REF!</v>
      </c>
      <c r="LQ199" s="168" t="str">
        <f t="shared" si="5011"/>
        <v>#REF!</v>
      </c>
    </row>
    <row r="200" ht="15.75" customHeight="1">
      <c r="A200" s="151">
        <v>46298.0</v>
      </c>
      <c r="B200" s="152" t="s">
        <v>30</v>
      </c>
      <c r="C200" s="153">
        <f t="shared" si="99"/>
        <v>0</v>
      </c>
      <c r="D200" s="154">
        <f t="shared" ref="D200:E200" si="5012">D199</f>
        <v>1</v>
      </c>
      <c r="E200" s="155">
        <f t="shared" si="5012"/>
        <v>1164</v>
      </c>
      <c r="F200" s="156" t="str">
        <f t="shared" si="4869"/>
        <v>1</v>
      </c>
      <c r="G200" s="157">
        <f t="shared" si="102"/>
        <v>1</v>
      </c>
      <c r="H200" s="158">
        <f t="shared" si="103"/>
        <v>0</v>
      </c>
      <c r="I200" s="159"/>
      <c r="J200" s="159"/>
      <c r="K200" s="159"/>
      <c r="L200" s="78"/>
      <c r="M200" s="79"/>
      <c r="N200" s="77" t="str">
        <f t="shared" si="104"/>
        <v>0</v>
      </c>
      <c r="O200" s="81">
        <f t="shared" si="4870"/>
        <v>0</v>
      </c>
      <c r="P200" s="160">
        <f t="shared" si="4871"/>
        <v>0</v>
      </c>
      <c r="Q200" s="160">
        <f t="shared" si="4872"/>
        <v>0</v>
      </c>
      <c r="R200" s="160">
        <f t="shared" si="4873"/>
        <v>0</v>
      </c>
      <c r="S200" s="160">
        <f t="shared" si="4874"/>
        <v>0</v>
      </c>
      <c r="T200" s="161">
        <f t="shared" ref="T200:U200" si="5013">T199</f>
        <v>2</v>
      </c>
      <c r="U200" s="162">
        <f t="shared" si="5013"/>
        <v>1165</v>
      </c>
      <c r="V200" s="163" t="str">
        <f t="shared" si="4876"/>
        <v>1</v>
      </c>
      <c r="W200" s="164">
        <f t="shared" si="112"/>
        <v>1</v>
      </c>
      <c r="X200" s="165">
        <f t="shared" si="113"/>
        <v>0</v>
      </c>
      <c r="Y200" s="166"/>
      <c r="Z200" s="166"/>
      <c r="AA200" s="166"/>
      <c r="AB200" s="84"/>
      <c r="AC200" s="85"/>
      <c r="AD200" s="83" t="str">
        <f t="shared" si="114"/>
        <v>0</v>
      </c>
      <c r="AE200" s="167">
        <f t="shared" si="4877"/>
        <v>0</v>
      </c>
      <c r="AF200" s="168">
        <f t="shared" si="4878"/>
        <v>0</v>
      </c>
      <c r="AG200" s="168">
        <f t="shared" si="4879"/>
        <v>0</v>
      </c>
      <c r="AH200" s="168">
        <f t="shared" si="4880"/>
        <v>0</v>
      </c>
      <c r="AI200" s="168">
        <f t="shared" si="4881"/>
        <v>0</v>
      </c>
      <c r="AJ200" s="154">
        <f t="shared" ref="AJ200:AK200" si="5014">AJ199</f>
        <v>3</v>
      </c>
      <c r="AK200" s="155">
        <f t="shared" si="5014"/>
        <v>1166</v>
      </c>
      <c r="AL200" s="156" t="str">
        <f t="shared" si="4883"/>
        <v>1</v>
      </c>
      <c r="AM200" s="157">
        <f t="shared" si="122"/>
        <v>2</v>
      </c>
      <c r="AN200" s="158">
        <f t="shared" si="123"/>
        <v>0</v>
      </c>
      <c r="AO200" s="159"/>
      <c r="AP200" s="159"/>
      <c r="AQ200" s="159"/>
      <c r="AR200" s="78"/>
      <c r="AS200" s="79"/>
      <c r="AT200" s="77" t="str">
        <f t="shared" si="124"/>
        <v>0</v>
      </c>
      <c r="AU200" s="81">
        <f t="shared" si="4884"/>
        <v>0</v>
      </c>
      <c r="AV200" s="160">
        <f t="shared" si="4885"/>
        <v>0</v>
      </c>
      <c r="AW200" s="160">
        <f t="shared" si="4886"/>
        <v>0</v>
      </c>
      <c r="AX200" s="160">
        <f t="shared" si="4887"/>
        <v>0</v>
      </c>
      <c r="AY200" s="160">
        <f t="shared" si="4888"/>
        <v>0</v>
      </c>
      <c r="AZ200" s="161">
        <f t="shared" ref="AZ200:BA200" si="5015">AZ199</f>
        <v>4</v>
      </c>
      <c r="BA200" s="162">
        <f t="shared" si="5015"/>
        <v>1167</v>
      </c>
      <c r="BB200" s="163" t="str">
        <f t="shared" si="4890"/>
        <v>1</v>
      </c>
      <c r="BC200" s="164">
        <f t="shared" si="132"/>
        <v>4</v>
      </c>
      <c r="BD200" s="165">
        <f t="shared" si="133"/>
        <v>0</v>
      </c>
      <c r="BE200" s="166"/>
      <c r="BF200" s="166"/>
      <c r="BG200" s="166"/>
      <c r="BH200" s="84"/>
      <c r="BI200" s="85"/>
      <c r="BJ200" s="83" t="str">
        <f t="shared" si="134"/>
        <v>0</v>
      </c>
      <c r="BK200" s="167">
        <f t="shared" si="4891"/>
        <v>0</v>
      </c>
      <c r="BL200" s="168">
        <f t="shared" si="4892"/>
        <v>0</v>
      </c>
      <c r="BM200" s="168">
        <f t="shared" si="4893"/>
        <v>0</v>
      </c>
      <c r="BN200" s="168">
        <f t="shared" si="4894"/>
        <v>0</v>
      </c>
      <c r="BO200" s="168">
        <f t="shared" si="4895"/>
        <v>0</v>
      </c>
      <c r="BP200" s="154">
        <f t="shared" ref="BP200:BQ200" si="5016">BP199</f>
        <v>5</v>
      </c>
      <c r="BQ200" s="155">
        <f t="shared" si="5016"/>
        <v>1168</v>
      </c>
      <c r="BR200" s="156" t="str">
        <f t="shared" si="4897"/>
        <v>1</v>
      </c>
      <c r="BS200" s="157">
        <f t="shared" si="142"/>
        <v>4</v>
      </c>
      <c r="BT200" s="158">
        <f t="shared" si="143"/>
        <v>0</v>
      </c>
      <c r="BU200" s="159"/>
      <c r="BV200" s="159"/>
      <c r="BW200" s="159"/>
      <c r="BX200" s="78"/>
      <c r="BY200" s="79"/>
      <c r="BZ200" s="77" t="str">
        <f t="shared" si="144"/>
        <v>0</v>
      </c>
      <c r="CA200" s="81">
        <f t="shared" si="4898"/>
        <v>0</v>
      </c>
      <c r="CB200" s="160">
        <f t="shared" si="4899"/>
        <v>0</v>
      </c>
      <c r="CC200" s="160">
        <f t="shared" si="4900"/>
        <v>0</v>
      </c>
      <c r="CD200" s="160">
        <f t="shared" si="4901"/>
        <v>0</v>
      </c>
      <c r="CE200" s="160">
        <f t="shared" si="4902"/>
        <v>0</v>
      </c>
      <c r="CF200" s="161">
        <f t="shared" ref="CF200:CG200" si="5017">CF199</f>
        <v>6</v>
      </c>
      <c r="CG200" s="162">
        <f t="shared" si="5017"/>
        <v>1169</v>
      </c>
      <c r="CH200" s="163" t="str">
        <f t="shared" si="4904"/>
        <v>1</v>
      </c>
      <c r="CI200" s="164">
        <f t="shared" si="152"/>
        <v>2</v>
      </c>
      <c r="CJ200" s="165">
        <f t="shared" si="153"/>
        <v>0</v>
      </c>
      <c r="CK200" s="166"/>
      <c r="CL200" s="166"/>
      <c r="CM200" s="166"/>
      <c r="CN200" s="84"/>
      <c r="CO200" s="85"/>
      <c r="CP200" s="83" t="str">
        <f t="shared" si="154"/>
        <v>0</v>
      </c>
      <c r="CQ200" s="167">
        <f t="shared" si="4905"/>
        <v>0</v>
      </c>
      <c r="CR200" s="168">
        <f t="shared" si="4906"/>
        <v>0</v>
      </c>
      <c r="CS200" s="168">
        <f t="shared" si="4907"/>
        <v>0</v>
      </c>
      <c r="CT200" s="168">
        <f t="shared" si="4908"/>
        <v>0</v>
      </c>
      <c r="CU200" s="168">
        <f t="shared" si="4909"/>
        <v>0</v>
      </c>
      <c r="CV200" s="154">
        <f t="shared" ref="CV200:CW200" si="5018">CV199</f>
        <v>7</v>
      </c>
      <c r="CW200" s="155">
        <f t="shared" si="5018"/>
        <v>1170</v>
      </c>
      <c r="CX200" s="156" t="str">
        <f t="shared" si="4911"/>
        <v>1</v>
      </c>
      <c r="CY200" s="157">
        <f t="shared" si="162"/>
        <v>2</v>
      </c>
      <c r="CZ200" s="158">
        <f t="shared" si="163"/>
        <v>0</v>
      </c>
      <c r="DA200" s="159"/>
      <c r="DB200" s="159"/>
      <c r="DC200" s="159"/>
      <c r="DD200" s="78"/>
      <c r="DE200" s="79"/>
      <c r="DF200" s="77" t="str">
        <f t="shared" si="164"/>
        <v>0</v>
      </c>
      <c r="DG200" s="81">
        <f t="shared" si="4912"/>
        <v>0</v>
      </c>
      <c r="DH200" s="160">
        <f t="shared" si="4913"/>
        <v>0</v>
      </c>
      <c r="DI200" s="160">
        <f t="shared" si="4914"/>
        <v>0</v>
      </c>
      <c r="DJ200" s="160">
        <f t="shared" si="4915"/>
        <v>0</v>
      </c>
      <c r="DK200" s="160">
        <f t="shared" si="4916"/>
        <v>0</v>
      </c>
      <c r="DL200" s="161">
        <f t="shared" ref="DL200:DM200" si="5019">DL199</f>
        <v>8</v>
      </c>
      <c r="DM200" s="162">
        <f t="shared" si="5019"/>
        <v>1171</v>
      </c>
      <c r="DN200" s="163" t="str">
        <f t="shared" si="4918"/>
        <v>1</v>
      </c>
      <c r="DO200" s="164">
        <f t="shared" si="172"/>
        <v>2</v>
      </c>
      <c r="DP200" s="165">
        <f t="shared" si="173"/>
        <v>0</v>
      </c>
      <c r="DQ200" s="166"/>
      <c r="DR200" s="166"/>
      <c r="DS200" s="166"/>
      <c r="DT200" s="84"/>
      <c r="DU200" s="85"/>
      <c r="DV200" s="83" t="str">
        <f t="shared" si="174"/>
        <v>0</v>
      </c>
      <c r="DW200" s="167">
        <f t="shared" si="4919"/>
        <v>0</v>
      </c>
      <c r="DX200" s="168">
        <f t="shared" si="4920"/>
        <v>0</v>
      </c>
      <c r="DY200" s="168">
        <f t="shared" si="4921"/>
        <v>0</v>
      </c>
      <c r="DZ200" s="168">
        <f t="shared" si="4922"/>
        <v>0</v>
      </c>
      <c r="EA200" s="168">
        <f t="shared" si="4923"/>
        <v>0</v>
      </c>
      <c r="EB200" s="154">
        <f t="shared" ref="EB200:EC200" si="5020">EB199</f>
        <v>9</v>
      </c>
      <c r="EC200" s="155">
        <f t="shared" si="5020"/>
        <v>1172</v>
      </c>
      <c r="ED200" s="156" t="str">
        <f t="shared" si="4925"/>
        <v>1</v>
      </c>
      <c r="EE200" s="157">
        <f t="shared" si="182"/>
        <v>5</v>
      </c>
      <c r="EF200" s="169">
        <f t="shared" si="183"/>
        <v>0</v>
      </c>
      <c r="EG200" s="159"/>
      <c r="EH200" s="159"/>
      <c r="EI200" s="159"/>
      <c r="EJ200" s="78"/>
      <c r="EK200" s="79"/>
      <c r="EL200" s="77" t="str">
        <f t="shared" si="184"/>
        <v>0</v>
      </c>
      <c r="EM200" s="81">
        <f t="shared" si="4926"/>
        <v>0</v>
      </c>
      <c r="EN200" s="160">
        <f t="shared" si="4927"/>
        <v>0</v>
      </c>
      <c r="EO200" s="160">
        <f t="shared" si="4928"/>
        <v>0</v>
      </c>
      <c r="EP200" s="160">
        <f t="shared" si="4929"/>
        <v>0</v>
      </c>
      <c r="EQ200" s="160">
        <f t="shared" si="4930"/>
        <v>0</v>
      </c>
      <c r="ER200" s="161">
        <f t="shared" ref="ER200:ES200" si="5021">ER199</f>
        <v>10</v>
      </c>
      <c r="ES200" s="162">
        <f t="shared" si="5021"/>
        <v>1173</v>
      </c>
      <c r="ET200" s="163" t="str">
        <f t="shared" si="4932"/>
        <v>1</v>
      </c>
      <c r="EU200" s="164">
        <f t="shared" si="192"/>
        <v>19</v>
      </c>
      <c r="EV200" s="165">
        <f t="shared" si="193"/>
        <v>0</v>
      </c>
      <c r="EW200" s="166"/>
      <c r="EX200" s="166"/>
      <c r="EY200" s="166"/>
      <c r="EZ200" s="84"/>
      <c r="FA200" s="85"/>
      <c r="FB200" s="83" t="str">
        <f t="shared" si="194"/>
        <v>0</v>
      </c>
      <c r="FC200" s="167">
        <f t="shared" si="4933"/>
        <v>0</v>
      </c>
      <c r="FD200" s="168">
        <f t="shared" si="4934"/>
        <v>0</v>
      </c>
      <c r="FE200" s="168">
        <f t="shared" si="4935"/>
        <v>0</v>
      </c>
      <c r="FF200" s="168">
        <f t="shared" si="4936"/>
        <v>0</v>
      </c>
      <c r="FG200" s="168">
        <f t="shared" si="4937"/>
        <v>0</v>
      </c>
      <c r="FH200" s="154">
        <f t="shared" ref="FH200:FI200" si="5022">FH199</f>
        <v>11</v>
      </c>
      <c r="FI200" s="155">
        <f t="shared" si="5022"/>
        <v>1174</v>
      </c>
      <c r="FJ200" s="156" t="str">
        <f t="shared" si="4939"/>
        <v>1</v>
      </c>
      <c r="FK200" s="157">
        <f t="shared" si="202"/>
        <v>4</v>
      </c>
      <c r="FL200" s="158">
        <f t="shared" si="203"/>
        <v>0</v>
      </c>
      <c r="FM200" s="159"/>
      <c r="FN200" s="159"/>
      <c r="FO200" s="159"/>
      <c r="FP200" s="78"/>
      <c r="FQ200" s="79"/>
      <c r="FR200" s="77" t="str">
        <f t="shared" si="204"/>
        <v>0</v>
      </c>
      <c r="FS200" s="81">
        <f t="shared" si="4940"/>
        <v>0</v>
      </c>
      <c r="FT200" s="160">
        <f t="shared" si="4941"/>
        <v>0</v>
      </c>
      <c r="FU200" s="160">
        <f t="shared" si="4942"/>
        <v>0</v>
      </c>
      <c r="FV200" s="160">
        <f t="shared" si="4943"/>
        <v>0</v>
      </c>
      <c r="FW200" s="160">
        <f t="shared" si="4944"/>
        <v>0</v>
      </c>
      <c r="FX200" s="161">
        <f t="shared" ref="FX200:FY200" si="5023">FX199</f>
        <v>12</v>
      </c>
      <c r="FY200" s="162">
        <f t="shared" si="5023"/>
        <v>1175</v>
      </c>
      <c r="FZ200" s="163" t="str">
        <f t="shared" si="4946"/>
        <v>1</v>
      </c>
      <c r="GA200" s="164">
        <f t="shared" si="212"/>
        <v>2</v>
      </c>
      <c r="GB200" s="165">
        <f t="shared" si="213"/>
        <v>0</v>
      </c>
      <c r="GC200" s="166"/>
      <c r="GD200" s="166"/>
      <c r="GE200" s="166"/>
      <c r="GF200" s="84"/>
      <c r="GG200" s="85"/>
      <c r="GH200" s="83" t="str">
        <f t="shared" si="214"/>
        <v>0</v>
      </c>
      <c r="GI200" s="167">
        <f t="shared" si="4947"/>
        <v>0</v>
      </c>
      <c r="GJ200" s="168">
        <f t="shared" si="4948"/>
        <v>0</v>
      </c>
      <c r="GK200" s="168">
        <f t="shared" si="4949"/>
        <v>0</v>
      </c>
      <c r="GL200" s="168">
        <f t="shared" si="4950"/>
        <v>0</v>
      </c>
      <c r="GM200" s="168">
        <f t="shared" si="4951"/>
        <v>0</v>
      </c>
      <c r="GN200" s="154">
        <f t="shared" ref="GN200:GO200" si="5024">GN199</f>
        <v>13</v>
      </c>
      <c r="GO200" s="155">
        <f t="shared" si="5024"/>
        <v>1176</v>
      </c>
      <c r="GP200" s="156" t="str">
        <f t="shared" si="4953"/>
        <v>1</v>
      </c>
      <c r="GQ200" s="157">
        <f t="shared" si="222"/>
        <v>3</v>
      </c>
      <c r="GR200" s="158">
        <f t="shared" si="223"/>
        <v>0</v>
      </c>
      <c r="GS200" s="159"/>
      <c r="GT200" s="159"/>
      <c r="GU200" s="159"/>
      <c r="GV200" s="78"/>
      <c r="GW200" s="79"/>
      <c r="GX200" s="77" t="str">
        <f t="shared" si="224"/>
        <v>0</v>
      </c>
      <c r="GY200" s="81">
        <f t="shared" si="4954"/>
        <v>0</v>
      </c>
      <c r="GZ200" s="160">
        <f t="shared" si="4955"/>
        <v>0</v>
      </c>
      <c r="HA200" s="160">
        <f t="shared" si="4956"/>
        <v>0</v>
      </c>
      <c r="HB200" s="160">
        <f t="shared" si="4957"/>
        <v>0</v>
      </c>
      <c r="HC200" s="160">
        <f t="shared" si="4958"/>
        <v>0</v>
      </c>
      <c r="HD200" s="161">
        <f t="shared" ref="HD200:HE200" si="5025">HD199</f>
        <v>14</v>
      </c>
      <c r="HE200" s="162">
        <f t="shared" si="5025"/>
        <v>1177</v>
      </c>
      <c r="HF200" s="163" t="str">
        <f t="shared" si="4960"/>
        <v>1</v>
      </c>
      <c r="HG200" s="164">
        <f t="shared" si="232"/>
        <v>5</v>
      </c>
      <c r="HH200" s="165">
        <f t="shared" si="233"/>
        <v>0</v>
      </c>
      <c r="HI200" s="166"/>
      <c r="HJ200" s="166"/>
      <c r="HK200" s="166"/>
      <c r="HL200" s="84"/>
      <c r="HM200" s="85"/>
      <c r="HN200" s="83" t="str">
        <f t="shared" si="234"/>
        <v>0</v>
      </c>
      <c r="HO200" s="167">
        <f t="shared" si="4961"/>
        <v>0</v>
      </c>
      <c r="HP200" s="168">
        <f t="shared" si="4962"/>
        <v>0</v>
      </c>
      <c r="HQ200" s="168">
        <f t="shared" si="4963"/>
        <v>0</v>
      </c>
      <c r="HR200" s="168">
        <f t="shared" si="4964"/>
        <v>0</v>
      </c>
      <c r="HS200" s="168">
        <f t="shared" si="4965"/>
        <v>0</v>
      </c>
      <c r="HT200" s="154">
        <f t="shared" ref="HT200:HU200" si="5026">HT199</f>
        <v>15</v>
      </c>
      <c r="HU200" s="155">
        <f t="shared" si="5026"/>
        <v>1178</v>
      </c>
      <c r="HV200" s="156" t="str">
        <f t="shared" si="4967"/>
        <v>1</v>
      </c>
      <c r="HW200" s="157" t="str">
        <f t="shared" si="242"/>
        <v/>
      </c>
      <c r="HX200" s="169">
        <f t="shared" si="243"/>
        <v>0</v>
      </c>
      <c r="HY200" s="159"/>
      <c r="HZ200" s="159"/>
      <c r="IA200" s="159"/>
      <c r="IB200" s="160"/>
      <c r="IC200" s="160"/>
      <c r="ID200" s="160" t="str">
        <f t="shared" si="244"/>
        <v>0</v>
      </c>
      <c r="IE200" s="160">
        <f t="shared" si="4968"/>
        <v>0</v>
      </c>
      <c r="IF200" s="160">
        <f t="shared" si="4969"/>
        <v>0</v>
      </c>
      <c r="IG200" s="160">
        <f t="shared" si="4970"/>
        <v>0</v>
      </c>
      <c r="IH200" s="160">
        <f t="shared" si="4971"/>
        <v>0</v>
      </c>
      <c r="II200" s="160">
        <f t="shared" si="4972"/>
        <v>0</v>
      </c>
      <c r="IJ200" s="161">
        <f t="shared" ref="IJ200:IK200" si="5027">IJ199</f>
        <v>16</v>
      </c>
      <c r="IK200" s="162">
        <f t="shared" si="5027"/>
        <v>1179</v>
      </c>
      <c r="IL200" s="163" t="str">
        <f t="shared" si="4974"/>
        <v>1</v>
      </c>
      <c r="IM200" s="164" t="str">
        <f t="shared" si="252"/>
        <v/>
      </c>
      <c r="IN200" s="165">
        <f t="shared" si="253"/>
        <v>0</v>
      </c>
      <c r="IO200" s="166"/>
      <c r="IP200" s="166"/>
      <c r="IQ200" s="166"/>
      <c r="IR200" s="168"/>
      <c r="IS200" s="168"/>
      <c r="IT200" s="170" t="str">
        <f t="shared" si="254"/>
        <v>0</v>
      </c>
      <c r="IU200" s="170">
        <f t="shared" si="4975"/>
        <v>0</v>
      </c>
      <c r="IV200" s="168">
        <f t="shared" si="4976"/>
        <v>0</v>
      </c>
      <c r="IW200" s="168">
        <f t="shared" si="4977"/>
        <v>0</v>
      </c>
      <c r="IX200" s="168">
        <f t="shared" si="4978"/>
        <v>0</v>
      </c>
      <c r="IY200" s="168">
        <f t="shared" si="4979"/>
        <v>0</v>
      </c>
      <c r="IZ200" s="154">
        <f t="shared" ref="IZ200:JA200" si="5028">IZ199</f>
        <v>17</v>
      </c>
      <c r="JA200" s="155">
        <f t="shared" si="5028"/>
        <v>1180</v>
      </c>
      <c r="JB200" s="156" t="str">
        <f t="shared" si="4981"/>
        <v>1</v>
      </c>
      <c r="JC200" s="157" t="str">
        <f t="shared" si="262"/>
        <v/>
      </c>
      <c r="JD200" s="158">
        <f t="shared" si="263"/>
        <v>0</v>
      </c>
      <c r="JE200" s="159"/>
      <c r="JF200" s="159"/>
      <c r="JG200" s="159"/>
      <c r="JH200" s="160"/>
      <c r="JI200" s="160"/>
      <c r="JJ200" s="171" t="str">
        <f t="shared" si="264"/>
        <v>0</v>
      </c>
      <c r="JK200" s="171">
        <f t="shared" si="4982"/>
        <v>0</v>
      </c>
      <c r="JL200" s="160">
        <f t="shared" si="4983"/>
        <v>0</v>
      </c>
      <c r="JM200" s="160">
        <f t="shared" si="4984"/>
        <v>0</v>
      </c>
      <c r="JN200" s="160">
        <f t="shared" si="4985"/>
        <v>0</v>
      </c>
      <c r="JO200" s="160">
        <f t="shared" si="4986"/>
        <v>0</v>
      </c>
      <c r="JP200" s="161">
        <f t="shared" ref="JP200:JQ200" si="5029">JP199</f>
        <v>18</v>
      </c>
      <c r="JQ200" s="162">
        <f t="shared" si="5029"/>
        <v>1181</v>
      </c>
      <c r="JR200" s="163" t="str">
        <f t="shared" si="4988"/>
        <v>1</v>
      </c>
      <c r="JS200" s="164" t="str">
        <f t="shared" si="272"/>
        <v/>
      </c>
      <c r="JT200" s="165">
        <f t="shared" si="273"/>
        <v>0</v>
      </c>
      <c r="JU200" s="166"/>
      <c r="JV200" s="166"/>
      <c r="JW200" s="166"/>
      <c r="JX200" s="168"/>
      <c r="JY200" s="168"/>
      <c r="JZ200" s="170" t="str">
        <f t="shared" si="274"/>
        <v>0</v>
      </c>
      <c r="KA200" s="170">
        <f t="shared" si="4989"/>
        <v>0</v>
      </c>
      <c r="KB200" s="168">
        <f t="shared" si="4990"/>
        <v>0</v>
      </c>
      <c r="KC200" s="168">
        <f t="shared" si="4991"/>
        <v>0</v>
      </c>
      <c r="KD200" s="168">
        <f t="shared" si="4992"/>
        <v>0</v>
      </c>
      <c r="KE200" s="168">
        <f t="shared" si="4993"/>
        <v>0</v>
      </c>
      <c r="KF200" s="154">
        <f t="shared" ref="KF200:KG200" si="5030">KF199</f>
        <v>19</v>
      </c>
      <c r="KG200" s="155">
        <f t="shared" si="5030"/>
        <v>1182</v>
      </c>
      <c r="KH200" s="156" t="str">
        <f t="shared" si="4995"/>
        <v>1</v>
      </c>
      <c r="KI200" s="157" t="str">
        <f t="shared" si="282"/>
        <v/>
      </c>
      <c r="KJ200" s="158">
        <f t="shared" si="283"/>
        <v>0</v>
      </c>
      <c r="KK200" s="159"/>
      <c r="KL200" s="159"/>
      <c r="KM200" s="159"/>
      <c r="KN200" s="160"/>
      <c r="KO200" s="160"/>
      <c r="KP200" s="171" t="str">
        <f t="shared" si="284"/>
        <v>0</v>
      </c>
      <c r="KQ200" s="171">
        <f t="shared" si="4996"/>
        <v>0</v>
      </c>
      <c r="KR200" s="160">
        <f t="shared" si="4997"/>
        <v>0</v>
      </c>
      <c r="KS200" s="160">
        <f t="shared" si="4998"/>
        <v>0</v>
      </c>
      <c r="KT200" s="160">
        <f t="shared" si="4999"/>
        <v>0</v>
      </c>
      <c r="KU200" s="160">
        <f t="shared" si="5000"/>
        <v>0</v>
      </c>
      <c r="KV200" s="161">
        <f t="shared" ref="KV200:KW200" si="5031">KV199</f>
        <v>20</v>
      </c>
      <c r="KW200" s="162">
        <f t="shared" si="5031"/>
        <v>1183</v>
      </c>
      <c r="KX200" s="163" t="str">
        <f t="shared" si="5002"/>
        <v>1</v>
      </c>
      <c r="KY200" s="164" t="str">
        <f t="shared" si="292"/>
        <v/>
      </c>
      <c r="KZ200" s="165">
        <f t="shared" si="293"/>
        <v>0</v>
      </c>
      <c r="LA200" s="166"/>
      <c r="LB200" s="166"/>
      <c r="LC200" s="166"/>
      <c r="LD200" s="168"/>
      <c r="LE200" s="168"/>
      <c r="LF200" s="170" t="str">
        <f t="shared" si="294"/>
        <v>0</v>
      </c>
      <c r="LG200" s="170">
        <f t="shared" si="5003"/>
        <v>0</v>
      </c>
      <c r="LH200" s="168">
        <f t="shared" si="5004"/>
        <v>0</v>
      </c>
      <c r="LI200" s="168">
        <f t="shared" si="5005"/>
        <v>0</v>
      </c>
      <c r="LJ200" s="168">
        <f t="shared" si="5006"/>
        <v>0</v>
      </c>
      <c r="LK200" s="168">
        <f t="shared" si="5007"/>
        <v>0</v>
      </c>
      <c r="LL200" s="172"/>
      <c r="LM200" s="172"/>
      <c r="LN200" s="168" t="str">
        <f t="shared" si="5008"/>
        <v>#REF!</v>
      </c>
      <c r="LO200" s="168" t="str">
        <f t="shared" si="5009"/>
        <v>#REF!</v>
      </c>
      <c r="LP200" s="168" t="str">
        <f t="shared" si="5010"/>
        <v>#REF!</v>
      </c>
      <c r="LQ200" s="168" t="str">
        <f t="shared" si="5011"/>
        <v>#REF!</v>
      </c>
    </row>
    <row r="201" ht="15.75" customHeight="1">
      <c r="A201" s="151">
        <v>46299.0</v>
      </c>
      <c r="B201" s="152" t="s">
        <v>31</v>
      </c>
      <c r="C201" s="153">
        <f t="shared" si="99"/>
        <v>0</v>
      </c>
      <c r="D201" s="154">
        <f t="shared" ref="D201:E201" si="5032">D200</f>
        <v>1</v>
      </c>
      <c r="E201" s="155">
        <f t="shared" si="5032"/>
        <v>1164</v>
      </c>
      <c r="F201" s="156" t="str">
        <f t="shared" si="4869"/>
        <v>1</v>
      </c>
      <c r="G201" s="157">
        <f t="shared" si="102"/>
        <v>1</v>
      </c>
      <c r="H201" s="158">
        <f t="shared" si="103"/>
        <v>0</v>
      </c>
      <c r="I201" s="159"/>
      <c r="J201" s="159"/>
      <c r="K201" s="159"/>
      <c r="L201" s="78"/>
      <c r="M201" s="79"/>
      <c r="N201" s="77" t="str">
        <f t="shared" si="104"/>
        <v>0</v>
      </c>
      <c r="O201" s="81">
        <f t="shared" si="4870"/>
        <v>0</v>
      </c>
      <c r="P201" s="160">
        <f t="shared" si="4871"/>
        <v>0</v>
      </c>
      <c r="Q201" s="160">
        <f t="shared" si="4872"/>
        <v>0</v>
      </c>
      <c r="R201" s="160">
        <f t="shared" si="4873"/>
        <v>0</v>
      </c>
      <c r="S201" s="160">
        <f t="shared" si="4874"/>
        <v>0</v>
      </c>
      <c r="T201" s="161">
        <f t="shared" ref="T201:U201" si="5033">T200</f>
        <v>2</v>
      </c>
      <c r="U201" s="162">
        <f t="shared" si="5033"/>
        <v>1165</v>
      </c>
      <c r="V201" s="163" t="str">
        <f t="shared" si="4876"/>
        <v>1</v>
      </c>
      <c r="W201" s="164">
        <f t="shared" si="112"/>
        <v>1</v>
      </c>
      <c r="X201" s="165">
        <f t="shared" si="113"/>
        <v>0</v>
      </c>
      <c r="Y201" s="166"/>
      <c r="Z201" s="166"/>
      <c r="AA201" s="166"/>
      <c r="AB201" s="84"/>
      <c r="AC201" s="85"/>
      <c r="AD201" s="83" t="str">
        <f t="shared" si="114"/>
        <v>0</v>
      </c>
      <c r="AE201" s="167">
        <f t="shared" si="4877"/>
        <v>0</v>
      </c>
      <c r="AF201" s="168">
        <f t="shared" si="4878"/>
        <v>0</v>
      </c>
      <c r="AG201" s="168">
        <f t="shared" si="4879"/>
        <v>0</v>
      </c>
      <c r="AH201" s="168">
        <f t="shared" si="4880"/>
        <v>0</v>
      </c>
      <c r="AI201" s="168">
        <f t="shared" si="4881"/>
        <v>0</v>
      </c>
      <c r="AJ201" s="154">
        <f t="shared" ref="AJ201:AK201" si="5034">AJ200</f>
        <v>3</v>
      </c>
      <c r="AK201" s="155">
        <f t="shared" si="5034"/>
        <v>1166</v>
      </c>
      <c r="AL201" s="156" t="str">
        <f t="shared" si="4883"/>
        <v>1</v>
      </c>
      <c r="AM201" s="157">
        <f t="shared" si="122"/>
        <v>2</v>
      </c>
      <c r="AN201" s="158">
        <f t="shared" si="123"/>
        <v>0</v>
      </c>
      <c r="AO201" s="159"/>
      <c r="AP201" s="159"/>
      <c r="AQ201" s="159"/>
      <c r="AR201" s="78"/>
      <c r="AS201" s="79"/>
      <c r="AT201" s="77" t="str">
        <f t="shared" si="124"/>
        <v>0</v>
      </c>
      <c r="AU201" s="81">
        <f t="shared" si="4884"/>
        <v>0</v>
      </c>
      <c r="AV201" s="160">
        <f t="shared" si="4885"/>
        <v>0</v>
      </c>
      <c r="AW201" s="160">
        <f t="shared" si="4886"/>
        <v>0</v>
      </c>
      <c r="AX201" s="160">
        <f t="shared" si="4887"/>
        <v>0</v>
      </c>
      <c r="AY201" s="160">
        <f t="shared" si="4888"/>
        <v>0</v>
      </c>
      <c r="AZ201" s="161">
        <f t="shared" ref="AZ201:BA201" si="5035">AZ200</f>
        <v>4</v>
      </c>
      <c r="BA201" s="162">
        <f t="shared" si="5035"/>
        <v>1167</v>
      </c>
      <c r="BB201" s="163" t="str">
        <f t="shared" si="4890"/>
        <v>1</v>
      </c>
      <c r="BC201" s="164">
        <f t="shared" si="132"/>
        <v>4</v>
      </c>
      <c r="BD201" s="165">
        <f t="shared" si="133"/>
        <v>0</v>
      </c>
      <c r="BE201" s="166"/>
      <c r="BF201" s="166"/>
      <c r="BG201" s="166"/>
      <c r="BH201" s="84"/>
      <c r="BI201" s="85"/>
      <c r="BJ201" s="83" t="str">
        <f t="shared" si="134"/>
        <v>0</v>
      </c>
      <c r="BK201" s="167">
        <f t="shared" si="4891"/>
        <v>0</v>
      </c>
      <c r="BL201" s="168">
        <f t="shared" si="4892"/>
        <v>0</v>
      </c>
      <c r="BM201" s="168">
        <f t="shared" si="4893"/>
        <v>0</v>
      </c>
      <c r="BN201" s="168">
        <f t="shared" si="4894"/>
        <v>0</v>
      </c>
      <c r="BO201" s="168">
        <f t="shared" si="4895"/>
        <v>0</v>
      </c>
      <c r="BP201" s="154">
        <f t="shared" ref="BP201:BQ201" si="5036">BP200</f>
        <v>5</v>
      </c>
      <c r="BQ201" s="155">
        <f t="shared" si="5036"/>
        <v>1168</v>
      </c>
      <c r="BR201" s="156" t="str">
        <f t="shared" si="4897"/>
        <v>1</v>
      </c>
      <c r="BS201" s="157">
        <f t="shared" si="142"/>
        <v>4</v>
      </c>
      <c r="BT201" s="158">
        <f t="shared" si="143"/>
        <v>0</v>
      </c>
      <c r="BU201" s="159"/>
      <c r="BV201" s="159"/>
      <c r="BW201" s="159"/>
      <c r="BX201" s="78"/>
      <c r="BY201" s="79"/>
      <c r="BZ201" s="77" t="str">
        <f t="shared" si="144"/>
        <v>0</v>
      </c>
      <c r="CA201" s="81">
        <f t="shared" si="4898"/>
        <v>0</v>
      </c>
      <c r="CB201" s="160">
        <f t="shared" si="4899"/>
        <v>0</v>
      </c>
      <c r="CC201" s="160">
        <f t="shared" si="4900"/>
        <v>0</v>
      </c>
      <c r="CD201" s="160">
        <f t="shared" si="4901"/>
        <v>0</v>
      </c>
      <c r="CE201" s="160">
        <f t="shared" si="4902"/>
        <v>0</v>
      </c>
      <c r="CF201" s="161">
        <f t="shared" ref="CF201:CG201" si="5037">CF200</f>
        <v>6</v>
      </c>
      <c r="CG201" s="162">
        <f t="shared" si="5037"/>
        <v>1169</v>
      </c>
      <c r="CH201" s="163" t="str">
        <f t="shared" si="4904"/>
        <v>1</v>
      </c>
      <c r="CI201" s="164">
        <f t="shared" si="152"/>
        <v>2</v>
      </c>
      <c r="CJ201" s="165">
        <f t="shared" si="153"/>
        <v>0</v>
      </c>
      <c r="CK201" s="166"/>
      <c r="CL201" s="166"/>
      <c r="CM201" s="166"/>
      <c r="CN201" s="84"/>
      <c r="CO201" s="85"/>
      <c r="CP201" s="83" t="str">
        <f t="shared" si="154"/>
        <v>0</v>
      </c>
      <c r="CQ201" s="167">
        <f t="shared" si="4905"/>
        <v>0</v>
      </c>
      <c r="CR201" s="168">
        <f t="shared" si="4906"/>
        <v>0</v>
      </c>
      <c r="CS201" s="168">
        <f t="shared" si="4907"/>
        <v>0</v>
      </c>
      <c r="CT201" s="168">
        <f t="shared" si="4908"/>
        <v>0</v>
      </c>
      <c r="CU201" s="168">
        <f t="shared" si="4909"/>
        <v>0</v>
      </c>
      <c r="CV201" s="154">
        <f t="shared" ref="CV201:CW201" si="5038">CV200</f>
        <v>7</v>
      </c>
      <c r="CW201" s="155">
        <f t="shared" si="5038"/>
        <v>1170</v>
      </c>
      <c r="CX201" s="156" t="str">
        <f t="shared" si="4911"/>
        <v>1</v>
      </c>
      <c r="CY201" s="157">
        <f t="shared" si="162"/>
        <v>2</v>
      </c>
      <c r="CZ201" s="158">
        <f t="shared" si="163"/>
        <v>0</v>
      </c>
      <c r="DA201" s="159"/>
      <c r="DB201" s="159"/>
      <c r="DC201" s="159"/>
      <c r="DD201" s="78"/>
      <c r="DE201" s="79"/>
      <c r="DF201" s="77" t="str">
        <f t="shared" si="164"/>
        <v>0</v>
      </c>
      <c r="DG201" s="81">
        <f t="shared" si="4912"/>
        <v>0</v>
      </c>
      <c r="DH201" s="160">
        <f t="shared" si="4913"/>
        <v>0</v>
      </c>
      <c r="DI201" s="160">
        <f t="shared" si="4914"/>
        <v>0</v>
      </c>
      <c r="DJ201" s="160">
        <f t="shared" si="4915"/>
        <v>0</v>
      </c>
      <c r="DK201" s="160">
        <f t="shared" si="4916"/>
        <v>0</v>
      </c>
      <c r="DL201" s="161">
        <f t="shared" ref="DL201:DM201" si="5039">DL200</f>
        <v>8</v>
      </c>
      <c r="DM201" s="162">
        <f t="shared" si="5039"/>
        <v>1171</v>
      </c>
      <c r="DN201" s="163" t="str">
        <f t="shared" si="4918"/>
        <v>1</v>
      </c>
      <c r="DO201" s="164">
        <f t="shared" si="172"/>
        <v>2</v>
      </c>
      <c r="DP201" s="165">
        <f t="shared" si="173"/>
        <v>0</v>
      </c>
      <c r="DQ201" s="166"/>
      <c r="DR201" s="166"/>
      <c r="DS201" s="166"/>
      <c r="DT201" s="84"/>
      <c r="DU201" s="85"/>
      <c r="DV201" s="83" t="str">
        <f t="shared" si="174"/>
        <v>0</v>
      </c>
      <c r="DW201" s="167">
        <f t="shared" si="4919"/>
        <v>0</v>
      </c>
      <c r="DX201" s="168">
        <f t="shared" si="4920"/>
        <v>0</v>
      </c>
      <c r="DY201" s="168">
        <f t="shared" si="4921"/>
        <v>0</v>
      </c>
      <c r="DZ201" s="168">
        <f t="shared" si="4922"/>
        <v>0</v>
      </c>
      <c r="EA201" s="168">
        <f t="shared" si="4923"/>
        <v>0</v>
      </c>
      <c r="EB201" s="154">
        <f t="shared" ref="EB201:EC201" si="5040">EB200</f>
        <v>9</v>
      </c>
      <c r="EC201" s="155">
        <f t="shared" si="5040"/>
        <v>1172</v>
      </c>
      <c r="ED201" s="156" t="str">
        <f t="shared" si="4925"/>
        <v>1</v>
      </c>
      <c r="EE201" s="157">
        <f t="shared" si="182"/>
        <v>5</v>
      </c>
      <c r="EF201" s="169">
        <f t="shared" si="183"/>
        <v>0</v>
      </c>
      <c r="EG201" s="159"/>
      <c r="EH201" s="159"/>
      <c r="EI201" s="159"/>
      <c r="EJ201" s="78"/>
      <c r="EK201" s="79"/>
      <c r="EL201" s="77" t="str">
        <f t="shared" si="184"/>
        <v>0</v>
      </c>
      <c r="EM201" s="81">
        <f t="shared" si="4926"/>
        <v>0</v>
      </c>
      <c r="EN201" s="160">
        <f t="shared" si="4927"/>
        <v>0</v>
      </c>
      <c r="EO201" s="160">
        <f t="shared" si="4928"/>
        <v>0</v>
      </c>
      <c r="EP201" s="160">
        <f t="shared" si="4929"/>
        <v>0</v>
      </c>
      <c r="EQ201" s="160">
        <f t="shared" si="4930"/>
        <v>0</v>
      </c>
      <c r="ER201" s="161">
        <f t="shared" ref="ER201:ES201" si="5041">ER200</f>
        <v>10</v>
      </c>
      <c r="ES201" s="162">
        <f t="shared" si="5041"/>
        <v>1173</v>
      </c>
      <c r="ET201" s="163" t="str">
        <f t="shared" si="4932"/>
        <v>1</v>
      </c>
      <c r="EU201" s="164">
        <f t="shared" si="192"/>
        <v>19</v>
      </c>
      <c r="EV201" s="165">
        <f t="shared" si="193"/>
        <v>0</v>
      </c>
      <c r="EW201" s="166"/>
      <c r="EX201" s="166"/>
      <c r="EY201" s="166"/>
      <c r="EZ201" s="84"/>
      <c r="FA201" s="85"/>
      <c r="FB201" s="83" t="str">
        <f t="shared" si="194"/>
        <v>0</v>
      </c>
      <c r="FC201" s="167">
        <f t="shared" si="4933"/>
        <v>0</v>
      </c>
      <c r="FD201" s="168">
        <f t="shared" si="4934"/>
        <v>0</v>
      </c>
      <c r="FE201" s="168">
        <f t="shared" si="4935"/>
        <v>0</v>
      </c>
      <c r="FF201" s="168">
        <f t="shared" si="4936"/>
        <v>0</v>
      </c>
      <c r="FG201" s="168">
        <f t="shared" si="4937"/>
        <v>0</v>
      </c>
      <c r="FH201" s="154">
        <f t="shared" ref="FH201:FI201" si="5042">FH200</f>
        <v>11</v>
      </c>
      <c r="FI201" s="155">
        <f t="shared" si="5042"/>
        <v>1174</v>
      </c>
      <c r="FJ201" s="156" t="str">
        <f t="shared" si="4939"/>
        <v>1</v>
      </c>
      <c r="FK201" s="157">
        <f t="shared" si="202"/>
        <v>4</v>
      </c>
      <c r="FL201" s="158">
        <f t="shared" si="203"/>
        <v>0</v>
      </c>
      <c r="FM201" s="159"/>
      <c r="FN201" s="159"/>
      <c r="FO201" s="159"/>
      <c r="FP201" s="78"/>
      <c r="FQ201" s="79"/>
      <c r="FR201" s="77" t="str">
        <f t="shared" si="204"/>
        <v>0</v>
      </c>
      <c r="FS201" s="81">
        <f t="shared" si="4940"/>
        <v>0</v>
      </c>
      <c r="FT201" s="160">
        <f t="shared" si="4941"/>
        <v>0</v>
      </c>
      <c r="FU201" s="160">
        <f t="shared" si="4942"/>
        <v>0</v>
      </c>
      <c r="FV201" s="160">
        <f t="shared" si="4943"/>
        <v>0</v>
      </c>
      <c r="FW201" s="160">
        <f t="shared" si="4944"/>
        <v>0</v>
      </c>
      <c r="FX201" s="161">
        <f t="shared" ref="FX201:FY201" si="5043">FX200</f>
        <v>12</v>
      </c>
      <c r="FY201" s="162">
        <f t="shared" si="5043"/>
        <v>1175</v>
      </c>
      <c r="FZ201" s="163" t="str">
        <f t="shared" si="4946"/>
        <v>1</v>
      </c>
      <c r="GA201" s="164">
        <f t="shared" si="212"/>
        <v>2</v>
      </c>
      <c r="GB201" s="165">
        <f t="shared" si="213"/>
        <v>0</v>
      </c>
      <c r="GC201" s="166"/>
      <c r="GD201" s="166"/>
      <c r="GE201" s="166"/>
      <c r="GF201" s="84"/>
      <c r="GG201" s="85"/>
      <c r="GH201" s="83" t="str">
        <f t="shared" si="214"/>
        <v>0</v>
      </c>
      <c r="GI201" s="167">
        <f t="shared" si="4947"/>
        <v>0</v>
      </c>
      <c r="GJ201" s="168">
        <f t="shared" si="4948"/>
        <v>0</v>
      </c>
      <c r="GK201" s="168">
        <f t="shared" si="4949"/>
        <v>0</v>
      </c>
      <c r="GL201" s="168">
        <f t="shared" si="4950"/>
        <v>0</v>
      </c>
      <c r="GM201" s="168">
        <f t="shared" si="4951"/>
        <v>0</v>
      </c>
      <c r="GN201" s="154">
        <f t="shared" ref="GN201:GO201" si="5044">GN200</f>
        <v>13</v>
      </c>
      <c r="GO201" s="155">
        <f t="shared" si="5044"/>
        <v>1176</v>
      </c>
      <c r="GP201" s="156" t="str">
        <f t="shared" si="4953"/>
        <v>1</v>
      </c>
      <c r="GQ201" s="157">
        <f t="shared" si="222"/>
        <v>3</v>
      </c>
      <c r="GR201" s="158">
        <f t="shared" si="223"/>
        <v>0</v>
      </c>
      <c r="GS201" s="159"/>
      <c r="GT201" s="159"/>
      <c r="GU201" s="159"/>
      <c r="GV201" s="78"/>
      <c r="GW201" s="79"/>
      <c r="GX201" s="77" t="str">
        <f t="shared" si="224"/>
        <v>0</v>
      </c>
      <c r="GY201" s="81">
        <f t="shared" si="4954"/>
        <v>0</v>
      </c>
      <c r="GZ201" s="160">
        <f t="shared" si="4955"/>
        <v>0</v>
      </c>
      <c r="HA201" s="160">
        <f t="shared" si="4956"/>
        <v>0</v>
      </c>
      <c r="HB201" s="160">
        <f t="shared" si="4957"/>
        <v>0</v>
      </c>
      <c r="HC201" s="160">
        <f t="shared" si="4958"/>
        <v>0</v>
      </c>
      <c r="HD201" s="161">
        <f t="shared" ref="HD201:HE201" si="5045">HD200</f>
        <v>14</v>
      </c>
      <c r="HE201" s="162">
        <f t="shared" si="5045"/>
        <v>1177</v>
      </c>
      <c r="HF201" s="163" t="str">
        <f t="shared" si="4960"/>
        <v>1</v>
      </c>
      <c r="HG201" s="164">
        <f t="shared" si="232"/>
        <v>5</v>
      </c>
      <c r="HH201" s="165">
        <f t="shared" si="233"/>
        <v>0</v>
      </c>
      <c r="HI201" s="166"/>
      <c r="HJ201" s="166"/>
      <c r="HK201" s="166"/>
      <c r="HL201" s="84"/>
      <c r="HM201" s="85"/>
      <c r="HN201" s="83" t="str">
        <f t="shared" si="234"/>
        <v>0</v>
      </c>
      <c r="HO201" s="167">
        <f t="shared" si="4961"/>
        <v>0</v>
      </c>
      <c r="HP201" s="168">
        <f t="shared" si="4962"/>
        <v>0</v>
      </c>
      <c r="HQ201" s="168">
        <f t="shared" si="4963"/>
        <v>0</v>
      </c>
      <c r="HR201" s="168">
        <f t="shared" si="4964"/>
        <v>0</v>
      </c>
      <c r="HS201" s="168">
        <f t="shared" si="4965"/>
        <v>0</v>
      </c>
      <c r="HT201" s="154">
        <f t="shared" ref="HT201:HU201" si="5046">HT200</f>
        <v>15</v>
      </c>
      <c r="HU201" s="155">
        <f t="shared" si="5046"/>
        <v>1178</v>
      </c>
      <c r="HV201" s="156" t="str">
        <f t="shared" si="4967"/>
        <v>1</v>
      </c>
      <c r="HW201" s="157" t="str">
        <f t="shared" si="242"/>
        <v/>
      </c>
      <c r="HX201" s="169">
        <f t="shared" si="243"/>
        <v>0</v>
      </c>
      <c r="HY201" s="159"/>
      <c r="HZ201" s="159"/>
      <c r="IA201" s="159"/>
      <c r="IB201" s="160"/>
      <c r="IC201" s="160"/>
      <c r="ID201" s="160" t="str">
        <f t="shared" si="244"/>
        <v>0</v>
      </c>
      <c r="IE201" s="160">
        <f t="shared" si="4968"/>
        <v>0</v>
      </c>
      <c r="IF201" s="160">
        <f t="shared" si="4969"/>
        <v>0</v>
      </c>
      <c r="IG201" s="160">
        <f t="shared" si="4970"/>
        <v>0</v>
      </c>
      <c r="IH201" s="160">
        <f t="shared" si="4971"/>
        <v>0</v>
      </c>
      <c r="II201" s="160">
        <f t="shared" si="4972"/>
        <v>0</v>
      </c>
      <c r="IJ201" s="161">
        <f t="shared" ref="IJ201:IK201" si="5047">IJ200</f>
        <v>16</v>
      </c>
      <c r="IK201" s="162">
        <f t="shared" si="5047"/>
        <v>1179</v>
      </c>
      <c r="IL201" s="163" t="str">
        <f t="shared" si="4974"/>
        <v>1</v>
      </c>
      <c r="IM201" s="164" t="str">
        <f t="shared" si="252"/>
        <v/>
      </c>
      <c r="IN201" s="165">
        <f t="shared" si="253"/>
        <v>0</v>
      </c>
      <c r="IO201" s="166"/>
      <c r="IP201" s="166"/>
      <c r="IQ201" s="166"/>
      <c r="IR201" s="168"/>
      <c r="IS201" s="168"/>
      <c r="IT201" s="170" t="str">
        <f t="shared" si="254"/>
        <v>0</v>
      </c>
      <c r="IU201" s="170">
        <f t="shared" si="4975"/>
        <v>0</v>
      </c>
      <c r="IV201" s="168">
        <f t="shared" si="4976"/>
        <v>0</v>
      </c>
      <c r="IW201" s="168">
        <f t="shared" si="4977"/>
        <v>0</v>
      </c>
      <c r="IX201" s="168">
        <f t="shared" si="4978"/>
        <v>0</v>
      </c>
      <c r="IY201" s="168">
        <f t="shared" si="4979"/>
        <v>0</v>
      </c>
      <c r="IZ201" s="154">
        <f t="shared" ref="IZ201:JA201" si="5048">IZ200</f>
        <v>17</v>
      </c>
      <c r="JA201" s="155">
        <f t="shared" si="5048"/>
        <v>1180</v>
      </c>
      <c r="JB201" s="156" t="str">
        <f t="shared" si="4981"/>
        <v>1</v>
      </c>
      <c r="JC201" s="157" t="str">
        <f t="shared" si="262"/>
        <v/>
      </c>
      <c r="JD201" s="158">
        <f t="shared" si="263"/>
        <v>0</v>
      </c>
      <c r="JE201" s="159"/>
      <c r="JF201" s="159"/>
      <c r="JG201" s="159"/>
      <c r="JH201" s="160"/>
      <c r="JI201" s="160"/>
      <c r="JJ201" s="171" t="str">
        <f t="shared" si="264"/>
        <v>0</v>
      </c>
      <c r="JK201" s="171">
        <f t="shared" si="4982"/>
        <v>0</v>
      </c>
      <c r="JL201" s="160">
        <f t="shared" si="4983"/>
        <v>0</v>
      </c>
      <c r="JM201" s="160">
        <f t="shared" si="4984"/>
        <v>0</v>
      </c>
      <c r="JN201" s="160">
        <f t="shared" si="4985"/>
        <v>0</v>
      </c>
      <c r="JO201" s="160">
        <f t="shared" si="4986"/>
        <v>0</v>
      </c>
      <c r="JP201" s="161">
        <f t="shared" ref="JP201:JQ201" si="5049">JP200</f>
        <v>18</v>
      </c>
      <c r="JQ201" s="162">
        <f t="shared" si="5049"/>
        <v>1181</v>
      </c>
      <c r="JR201" s="163" t="str">
        <f t="shared" si="4988"/>
        <v>1</v>
      </c>
      <c r="JS201" s="164" t="str">
        <f t="shared" si="272"/>
        <v/>
      </c>
      <c r="JT201" s="165">
        <f t="shared" si="273"/>
        <v>0</v>
      </c>
      <c r="JU201" s="166"/>
      <c r="JV201" s="166"/>
      <c r="JW201" s="166"/>
      <c r="JX201" s="168"/>
      <c r="JY201" s="168"/>
      <c r="JZ201" s="170" t="str">
        <f t="shared" si="274"/>
        <v>0</v>
      </c>
      <c r="KA201" s="170">
        <f t="shared" si="4989"/>
        <v>0</v>
      </c>
      <c r="KB201" s="168">
        <f t="shared" si="4990"/>
        <v>0</v>
      </c>
      <c r="KC201" s="168">
        <f t="shared" si="4991"/>
        <v>0</v>
      </c>
      <c r="KD201" s="168">
        <f t="shared" si="4992"/>
        <v>0</v>
      </c>
      <c r="KE201" s="168">
        <f t="shared" si="4993"/>
        <v>0</v>
      </c>
      <c r="KF201" s="154">
        <f t="shared" ref="KF201:KG201" si="5050">KF200</f>
        <v>19</v>
      </c>
      <c r="KG201" s="155">
        <f t="shared" si="5050"/>
        <v>1182</v>
      </c>
      <c r="KH201" s="156" t="str">
        <f t="shared" si="4995"/>
        <v>1</v>
      </c>
      <c r="KI201" s="157" t="str">
        <f t="shared" si="282"/>
        <v/>
      </c>
      <c r="KJ201" s="158">
        <f t="shared" si="283"/>
        <v>0</v>
      </c>
      <c r="KK201" s="159"/>
      <c r="KL201" s="159"/>
      <c r="KM201" s="159"/>
      <c r="KN201" s="160"/>
      <c r="KO201" s="160"/>
      <c r="KP201" s="171" t="str">
        <f t="shared" si="284"/>
        <v>0</v>
      </c>
      <c r="KQ201" s="171">
        <f t="shared" si="4996"/>
        <v>0</v>
      </c>
      <c r="KR201" s="160">
        <f t="shared" si="4997"/>
        <v>0</v>
      </c>
      <c r="KS201" s="160">
        <f t="shared" si="4998"/>
        <v>0</v>
      </c>
      <c r="KT201" s="160">
        <f t="shared" si="4999"/>
        <v>0</v>
      </c>
      <c r="KU201" s="160">
        <f t="shared" si="5000"/>
        <v>0</v>
      </c>
      <c r="KV201" s="161">
        <f t="shared" ref="KV201:KW201" si="5051">KV200</f>
        <v>20</v>
      </c>
      <c r="KW201" s="162">
        <f t="shared" si="5051"/>
        <v>1183</v>
      </c>
      <c r="KX201" s="163" t="str">
        <f t="shared" si="5002"/>
        <v>1</v>
      </c>
      <c r="KY201" s="164" t="str">
        <f t="shared" si="292"/>
        <v/>
      </c>
      <c r="KZ201" s="165">
        <f t="shared" si="293"/>
        <v>0</v>
      </c>
      <c r="LA201" s="166"/>
      <c r="LB201" s="166"/>
      <c r="LC201" s="166"/>
      <c r="LD201" s="168"/>
      <c r="LE201" s="168"/>
      <c r="LF201" s="170" t="str">
        <f t="shared" si="294"/>
        <v>0</v>
      </c>
      <c r="LG201" s="170">
        <f t="shared" si="5003"/>
        <v>0</v>
      </c>
      <c r="LH201" s="168">
        <f t="shared" si="5004"/>
        <v>0</v>
      </c>
      <c r="LI201" s="168">
        <f t="shared" si="5005"/>
        <v>0</v>
      </c>
      <c r="LJ201" s="168">
        <f t="shared" si="5006"/>
        <v>0</v>
      </c>
      <c r="LK201" s="168">
        <f t="shared" si="5007"/>
        <v>0</v>
      </c>
      <c r="LL201" s="172"/>
      <c r="LM201" s="172"/>
      <c r="LN201" s="168" t="str">
        <f t="shared" si="5008"/>
        <v>#REF!</v>
      </c>
      <c r="LO201" s="168" t="str">
        <f t="shared" si="5009"/>
        <v>#REF!</v>
      </c>
      <c r="LP201" s="168" t="str">
        <f t="shared" si="5010"/>
        <v>#REF!</v>
      </c>
      <c r="LQ201" s="168" t="str">
        <f t="shared" si="5011"/>
        <v>#REF!</v>
      </c>
    </row>
    <row r="202" ht="15.75" customHeight="1">
      <c r="A202" s="151">
        <v>46300.0</v>
      </c>
      <c r="B202" s="152" t="s">
        <v>32</v>
      </c>
      <c r="C202" s="153">
        <f t="shared" si="99"/>
        <v>0</v>
      </c>
      <c r="D202" s="154">
        <f t="shared" ref="D202:E202" si="5052">D201</f>
        <v>1</v>
      </c>
      <c r="E202" s="155">
        <f t="shared" si="5052"/>
        <v>1164</v>
      </c>
      <c r="F202" s="156" t="str">
        <f t="shared" si="4869"/>
        <v>1</v>
      </c>
      <c r="G202" s="157">
        <f t="shared" si="102"/>
        <v>1</v>
      </c>
      <c r="H202" s="158">
        <f t="shared" si="103"/>
        <v>0</v>
      </c>
      <c r="I202" s="159"/>
      <c r="J202" s="159"/>
      <c r="K202" s="159"/>
      <c r="L202" s="78"/>
      <c r="M202" s="79"/>
      <c r="N202" s="77" t="str">
        <f t="shared" si="104"/>
        <v>0</v>
      </c>
      <c r="O202" s="81">
        <f t="shared" si="4870"/>
        <v>0</v>
      </c>
      <c r="P202" s="160">
        <f t="shared" si="4871"/>
        <v>0</v>
      </c>
      <c r="Q202" s="160">
        <f t="shared" si="4872"/>
        <v>0</v>
      </c>
      <c r="R202" s="160">
        <f t="shared" si="4873"/>
        <v>0</v>
      </c>
      <c r="S202" s="160">
        <f t="shared" si="4874"/>
        <v>0</v>
      </c>
      <c r="T202" s="161">
        <f t="shared" ref="T202:U202" si="5053">T201</f>
        <v>2</v>
      </c>
      <c r="U202" s="162">
        <f t="shared" si="5053"/>
        <v>1165</v>
      </c>
      <c r="V202" s="163" t="str">
        <f t="shared" si="4876"/>
        <v>1</v>
      </c>
      <c r="W202" s="164">
        <f t="shared" si="112"/>
        <v>1</v>
      </c>
      <c r="X202" s="165">
        <f t="shared" si="113"/>
        <v>0</v>
      </c>
      <c r="Y202" s="166"/>
      <c r="Z202" s="166"/>
      <c r="AA202" s="166"/>
      <c r="AB202" s="84"/>
      <c r="AC202" s="85"/>
      <c r="AD202" s="83" t="str">
        <f t="shared" si="114"/>
        <v>0</v>
      </c>
      <c r="AE202" s="167">
        <f t="shared" si="4877"/>
        <v>0</v>
      </c>
      <c r="AF202" s="168">
        <f t="shared" si="4878"/>
        <v>0</v>
      </c>
      <c r="AG202" s="168">
        <f t="shared" si="4879"/>
        <v>0</v>
      </c>
      <c r="AH202" s="168">
        <f t="shared" si="4880"/>
        <v>0</v>
      </c>
      <c r="AI202" s="168">
        <f t="shared" si="4881"/>
        <v>0</v>
      </c>
      <c r="AJ202" s="154">
        <f t="shared" ref="AJ202:AK202" si="5054">AJ201</f>
        <v>3</v>
      </c>
      <c r="AK202" s="155">
        <f t="shared" si="5054"/>
        <v>1166</v>
      </c>
      <c r="AL202" s="156" t="str">
        <f t="shared" si="4883"/>
        <v>1</v>
      </c>
      <c r="AM202" s="157">
        <f t="shared" si="122"/>
        <v>2</v>
      </c>
      <c r="AN202" s="158">
        <f t="shared" si="123"/>
        <v>0</v>
      </c>
      <c r="AO202" s="159"/>
      <c r="AP202" s="159"/>
      <c r="AQ202" s="159"/>
      <c r="AR202" s="78"/>
      <c r="AS202" s="79"/>
      <c r="AT202" s="77" t="str">
        <f t="shared" si="124"/>
        <v>0</v>
      </c>
      <c r="AU202" s="81">
        <f t="shared" si="4884"/>
        <v>0</v>
      </c>
      <c r="AV202" s="160">
        <f t="shared" si="4885"/>
        <v>0</v>
      </c>
      <c r="AW202" s="160">
        <f t="shared" si="4886"/>
        <v>0</v>
      </c>
      <c r="AX202" s="160">
        <f t="shared" si="4887"/>
        <v>0</v>
      </c>
      <c r="AY202" s="160">
        <f t="shared" si="4888"/>
        <v>0</v>
      </c>
      <c r="AZ202" s="161">
        <f t="shared" ref="AZ202:BA202" si="5055">AZ201</f>
        <v>4</v>
      </c>
      <c r="BA202" s="162">
        <f t="shared" si="5055"/>
        <v>1167</v>
      </c>
      <c r="BB202" s="163" t="str">
        <f t="shared" si="4890"/>
        <v>1</v>
      </c>
      <c r="BC202" s="164">
        <f t="shared" si="132"/>
        <v>4</v>
      </c>
      <c r="BD202" s="165">
        <f t="shared" si="133"/>
        <v>0</v>
      </c>
      <c r="BE202" s="166"/>
      <c r="BF202" s="166"/>
      <c r="BG202" s="166"/>
      <c r="BH202" s="84"/>
      <c r="BI202" s="85"/>
      <c r="BJ202" s="83" t="str">
        <f t="shared" si="134"/>
        <v>0</v>
      </c>
      <c r="BK202" s="167">
        <f t="shared" si="4891"/>
        <v>0</v>
      </c>
      <c r="BL202" s="168">
        <f t="shared" si="4892"/>
        <v>0</v>
      </c>
      <c r="BM202" s="168">
        <f t="shared" si="4893"/>
        <v>0</v>
      </c>
      <c r="BN202" s="168">
        <f t="shared" si="4894"/>
        <v>0</v>
      </c>
      <c r="BO202" s="168">
        <f t="shared" si="4895"/>
        <v>0</v>
      </c>
      <c r="BP202" s="154">
        <f t="shared" ref="BP202:BQ202" si="5056">BP201</f>
        <v>5</v>
      </c>
      <c r="BQ202" s="155">
        <f t="shared" si="5056"/>
        <v>1168</v>
      </c>
      <c r="BR202" s="156" t="str">
        <f t="shared" si="4897"/>
        <v>1</v>
      </c>
      <c r="BS202" s="157">
        <f t="shared" si="142"/>
        <v>4</v>
      </c>
      <c r="BT202" s="158">
        <f t="shared" si="143"/>
        <v>0</v>
      </c>
      <c r="BU202" s="159"/>
      <c r="BV202" s="159"/>
      <c r="BW202" s="159"/>
      <c r="BX202" s="78"/>
      <c r="BY202" s="79"/>
      <c r="BZ202" s="77" t="str">
        <f t="shared" si="144"/>
        <v>0</v>
      </c>
      <c r="CA202" s="81">
        <f t="shared" si="4898"/>
        <v>0</v>
      </c>
      <c r="CB202" s="160">
        <f t="shared" si="4899"/>
        <v>0</v>
      </c>
      <c r="CC202" s="160">
        <f t="shared" si="4900"/>
        <v>0</v>
      </c>
      <c r="CD202" s="160">
        <f t="shared" si="4901"/>
        <v>0</v>
      </c>
      <c r="CE202" s="160">
        <f t="shared" si="4902"/>
        <v>0</v>
      </c>
      <c r="CF202" s="161">
        <f t="shared" ref="CF202:CG202" si="5057">CF201</f>
        <v>6</v>
      </c>
      <c r="CG202" s="162">
        <f t="shared" si="5057"/>
        <v>1169</v>
      </c>
      <c r="CH202" s="163" t="str">
        <f t="shared" si="4904"/>
        <v>1</v>
      </c>
      <c r="CI202" s="164">
        <f t="shared" si="152"/>
        <v>2</v>
      </c>
      <c r="CJ202" s="165">
        <f t="shared" si="153"/>
        <v>0</v>
      </c>
      <c r="CK202" s="166"/>
      <c r="CL202" s="166"/>
      <c r="CM202" s="166"/>
      <c r="CN202" s="84"/>
      <c r="CO202" s="85"/>
      <c r="CP202" s="83" t="str">
        <f t="shared" si="154"/>
        <v>0</v>
      </c>
      <c r="CQ202" s="167">
        <f t="shared" si="4905"/>
        <v>0</v>
      </c>
      <c r="CR202" s="168">
        <f t="shared" si="4906"/>
        <v>0</v>
      </c>
      <c r="CS202" s="168">
        <f t="shared" si="4907"/>
        <v>0</v>
      </c>
      <c r="CT202" s="168">
        <f t="shared" si="4908"/>
        <v>0</v>
      </c>
      <c r="CU202" s="168">
        <f t="shared" si="4909"/>
        <v>0</v>
      </c>
      <c r="CV202" s="154">
        <f t="shared" ref="CV202:CW202" si="5058">CV201</f>
        <v>7</v>
      </c>
      <c r="CW202" s="155">
        <f t="shared" si="5058"/>
        <v>1170</v>
      </c>
      <c r="CX202" s="156" t="str">
        <f t="shared" si="4911"/>
        <v>1</v>
      </c>
      <c r="CY202" s="157">
        <f t="shared" si="162"/>
        <v>2</v>
      </c>
      <c r="CZ202" s="158">
        <f t="shared" si="163"/>
        <v>0</v>
      </c>
      <c r="DA202" s="159"/>
      <c r="DB202" s="159"/>
      <c r="DC202" s="159"/>
      <c r="DD202" s="78"/>
      <c r="DE202" s="79"/>
      <c r="DF202" s="77" t="str">
        <f t="shared" si="164"/>
        <v>0</v>
      </c>
      <c r="DG202" s="81">
        <f t="shared" si="4912"/>
        <v>0</v>
      </c>
      <c r="DH202" s="160">
        <f t="shared" si="4913"/>
        <v>0</v>
      </c>
      <c r="DI202" s="160">
        <f t="shared" si="4914"/>
        <v>0</v>
      </c>
      <c r="DJ202" s="160">
        <f t="shared" si="4915"/>
        <v>0</v>
      </c>
      <c r="DK202" s="160">
        <f t="shared" si="4916"/>
        <v>0</v>
      </c>
      <c r="DL202" s="161">
        <f t="shared" ref="DL202:DM202" si="5059">DL201</f>
        <v>8</v>
      </c>
      <c r="DM202" s="162">
        <f t="shared" si="5059"/>
        <v>1171</v>
      </c>
      <c r="DN202" s="163" t="str">
        <f t="shared" si="4918"/>
        <v>1</v>
      </c>
      <c r="DO202" s="164">
        <f t="shared" si="172"/>
        <v>2</v>
      </c>
      <c r="DP202" s="165">
        <f t="shared" si="173"/>
        <v>0</v>
      </c>
      <c r="DQ202" s="166"/>
      <c r="DR202" s="166"/>
      <c r="DS202" s="166"/>
      <c r="DT202" s="84"/>
      <c r="DU202" s="85"/>
      <c r="DV202" s="83" t="str">
        <f t="shared" si="174"/>
        <v>0</v>
      </c>
      <c r="DW202" s="167">
        <f t="shared" si="4919"/>
        <v>0</v>
      </c>
      <c r="DX202" s="168">
        <f t="shared" si="4920"/>
        <v>0</v>
      </c>
      <c r="DY202" s="168">
        <f t="shared" si="4921"/>
        <v>0</v>
      </c>
      <c r="DZ202" s="168">
        <f t="shared" si="4922"/>
        <v>0</v>
      </c>
      <c r="EA202" s="168">
        <f t="shared" si="4923"/>
        <v>0</v>
      </c>
      <c r="EB202" s="154">
        <f t="shared" ref="EB202:EC202" si="5060">EB201</f>
        <v>9</v>
      </c>
      <c r="EC202" s="155">
        <f t="shared" si="5060"/>
        <v>1172</v>
      </c>
      <c r="ED202" s="156" t="str">
        <f t="shared" si="4925"/>
        <v>1</v>
      </c>
      <c r="EE202" s="157">
        <f t="shared" si="182"/>
        <v>5</v>
      </c>
      <c r="EF202" s="169">
        <f t="shared" si="183"/>
        <v>0</v>
      </c>
      <c r="EG202" s="159"/>
      <c r="EH202" s="159"/>
      <c r="EI202" s="159"/>
      <c r="EJ202" s="78"/>
      <c r="EK202" s="79"/>
      <c r="EL202" s="77" t="str">
        <f t="shared" si="184"/>
        <v>0</v>
      </c>
      <c r="EM202" s="81">
        <f t="shared" si="4926"/>
        <v>0</v>
      </c>
      <c r="EN202" s="160">
        <f t="shared" si="4927"/>
        <v>0</v>
      </c>
      <c r="EO202" s="160">
        <f t="shared" si="4928"/>
        <v>0</v>
      </c>
      <c r="EP202" s="160">
        <f t="shared" si="4929"/>
        <v>0</v>
      </c>
      <c r="EQ202" s="160">
        <f t="shared" si="4930"/>
        <v>0</v>
      </c>
      <c r="ER202" s="161">
        <f t="shared" ref="ER202:ES202" si="5061">ER201</f>
        <v>10</v>
      </c>
      <c r="ES202" s="162">
        <f t="shared" si="5061"/>
        <v>1173</v>
      </c>
      <c r="ET202" s="163" t="str">
        <f t="shared" si="4932"/>
        <v>1</v>
      </c>
      <c r="EU202" s="164">
        <f t="shared" si="192"/>
        <v>19</v>
      </c>
      <c r="EV202" s="165">
        <f t="shared" si="193"/>
        <v>0</v>
      </c>
      <c r="EW202" s="166"/>
      <c r="EX202" s="166"/>
      <c r="EY202" s="166"/>
      <c r="EZ202" s="84"/>
      <c r="FA202" s="85"/>
      <c r="FB202" s="83" t="str">
        <f t="shared" si="194"/>
        <v>0</v>
      </c>
      <c r="FC202" s="167">
        <f t="shared" si="4933"/>
        <v>0</v>
      </c>
      <c r="FD202" s="168">
        <f t="shared" si="4934"/>
        <v>0</v>
      </c>
      <c r="FE202" s="168">
        <f t="shared" si="4935"/>
        <v>0</v>
      </c>
      <c r="FF202" s="168">
        <f t="shared" si="4936"/>
        <v>0</v>
      </c>
      <c r="FG202" s="168">
        <f t="shared" si="4937"/>
        <v>0</v>
      </c>
      <c r="FH202" s="154">
        <f t="shared" ref="FH202:FI202" si="5062">FH201</f>
        <v>11</v>
      </c>
      <c r="FI202" s="155">
        <f t="shared" si="5062"/>
        <v>1174</v>
      </c>
      <c r="FJ202" s="156" t="str">
        <f t="shared" si="4939"/>
        <v>1</v>
      </c>
      <c r="FK202" s="157">
        <f t="shared" si="202"/>
        <v>4</v>
      </c>
      <c r="FL202" s="158">
        <f t="shared" si="203"/>
        <v>0</v>
      </c>
      <c r="FM202" s="159"/>
      <c r="FN202" s="159"/>
      <c r="FO202" s="159"/>
      <c r="FP202" s="78"/>
      <c r="FQ202" s="79"/>
      <c r="FR202" s="77" t="str">
        <f t="shared" si="204"/>
        <v>0</v>
      </c>
      <c r="FS202" s="81">
        <f t="shared" si="4940"/>
        <v>0</v>
      </c>
      <c r="FT202" s="160">
        <f t="shared" si="4941"/>
        <v>0</v>
      </c>
      <c r="FU202" s="160">
        <f t="shared" si="4942"/>
        <v>0</v>
      </c>
      <c r="FV202" s="160">
        <f t="shared" si="4943"/>
        <v>0</v>
      </c>
      <c r="FW202" s="160">
        <f t="shared" si="4944"/>
        <v>0</v>
      </c>
      <c r="FX202" s="161">
        <f t="shared" ref="FX202:FY202" si="5063">FX201</f>
        <v>12</v>
      </c>
      <c r="FY202" s="162">
        <f t="shared" si="5063"/>
        <v>1175</v>
      </c>
      <c r="FZ202" s="163" t="str">
        <f t="shared" si="4946"/>
        <v>1</v>
      </c>
      <c r="GA202" s="164">
        <f t="shared" si="212"/>
        <v>2</v>
      </c>
      <c r="GB202" s="165">
        <f t="shared" si="213"/>
        <v>0</v>
      </c>
      <c r="GC202" s="166"/>
      <c r="GD202" s="166"/>
      <c r="GE202" s="166"/>
      <c r="GF202" s="84"/>
      <c r="GG202" s="85"/>
      <c r="GH202" s="83" t="str">
        <f t="shared" si="214"/>
        <v>0</v>
      </c>
      <c r="GI202" s="167">
        <f t="shared" si="4947"/>
        <v>0</v>
      </c>
      <c r="GJ202" s="168">
        <f t="shared" si="4948"/>
        <v>0</v>
      </c>
      <c r="GK202" s="168">
        <f t="shared" si="4949"/>
        <v>0</v>
      </c>
      <c r="GL202" s="168">
        <f t="shared" si="4950"/>
        <v>0</v>
      </c>
      <c r="GM202" s="168">
        <f t="shared" si="4951"/>
        <v>0</v>
      </c>
      <c r="GN202" s="154">
        <f t="shared" ref="GN202:GO202" si="5064">GN201</f>
        <v>13</v>
      </c>
      <c r="GO202" s="155">
        <f t="shared" si="5064"/>
        <v>1176</v>
      </c>
      <c r="GP202" s="156" t="str">
        <f t="shared" si="4953"/>
        <v>1</v>
      </c>
      <c r="GQ202" s="157">
        <f t="shared" si="222"/>
        <v>3</v>
      </c>
      <c r="GR202" s="158">
        <f t="shared" si="223"/>
        <v>0</v>
      </c>
      <c r="GS202" s="159"/>
      <c r="GT202" s="159"/>
      <c r="GU202" s="159"/>
      <c r="GV202" s="78"/>
      <c r="GW202" s="79"/>
      <c r="GX202" s="77" t="str">
        <f t="shared" si="224"/>
        <v>0</v>
      </c>
      <c r="GY202" s="81">
        <f t="shared" si="4954"/>
        <v>0</v>
      </c>
      <c r="GZ202" s="160">
        <f t="shared" si="4955"/>
        <v>0</v>
      </c>
      <c r="HA202" s="160">
        <f t="shared" si="4956"/>
        <v>0</v>
      </c>
      <c r="HB202" s="160">
        <f t="shared" si="4957"/>
        <v>0</v>
      </c>
      <c r="HC202" s="160">
        <f t="shared" si="4958"/>
        <v>0</v>
      </c>
      <c r="HD202" s="161">
        <f t="shared" ref="HD202:HE202" si="5065">HD201</f>
        <v>14</v>
      </c>
      <c r="HE202" s="162">
        <f t="shared" si="5065"/>
        <v>1177</v>
      </c>
      <c r="HF202" s="163" t="str">
        <f t="shared" si="4960"/>
        <v>1</v>
      </c>
      <c r="HG202" s="164">
        <f t="shared" si="232"/>
        <v>5</v>
      </c>
      <c r="HH202" s="165">
        <f t="shared" si="233"/>
        <v>0</v>
      </c>
      <c r="HI202" s="166"/>
      <c r="HJ202" s="166"/>
      <c r="HK202" s="166"/>
      <c r="HL202" s="84"/>
      <c r="HM202" s="85"/>
      <c r="HN202" s="83" t="str">
        <f t="shared" si="234"/>
        <v>0</v>
      </c>
      <c r="HO202" s="167">
        <f t="shared" si="4961"/>
        <v>0</v>
      </c>
      <c r="HP202" s="168">
        <f t="shared" si="4962"/>
        <v>0</v>
      </c>
      <c r="HQ202" s="168">
        <f t="shared" si="4963"/>
        <v>0</v>
      </c>
      <c r="HR202" s="168">
        <f t="shared" si="4964"/>
        <v>0</v>
      </c>
      <c r="HS202" s="168">
        <f t="shared" si="4965"/>
        <v>0</v>
      </c>
      <c r="HT202" s="154">
        <f t="shared" ref="HT202:HU202" si="5066">HT201</f>
        <v>15</v>
      </c>
      <c r="HU202" s="155">
        <f t="shared" si="5066"/>
        <v>1178</v>
      </c>
      <c r="HV202" s="156" t="str">
        <f t="shared" si="4967"/>
        <v>1</v>
      </c>
      <c r="HW202" s="157" t="str">
        <f t="shared" si="242"/>
        <v/>
      </c>
      <c r="HX202" s="169">
        <f t="shared" si="243"/>
        <v>0</v>
      </c>
      <c r="HY202" s="159"/>
      <c r="HZ202" s="159"/>
      <c r="IA202" s="159"/>
      <c r="IB202" s="160"/>
      <c r="IC202" s="160"/>
      <c r="ID202" s="160" t="str">
        <f t="shared" si="244"/>
        <v>0</v>
      </c>
      <c r="IE202" s="160">
        <f t="shared" si="4968"/>
        <v>0</v>
      </c>
      <c r="IF202" s="160">
        <f t="shared" si="4969"/>
        <v>0</v>
      </c>
      <c r="IG202" s="160">
        <f t="shared" si="4970"/>
        <v>0</v>
      </c>
      <c r="IH202" s="160">
        <f t="shared" si="4971"/>
        <v>0</v>
      </c>
      <c r="II202" s="160">
        <f t="shared" si="4972"/>
        <v>0</v>
      </c>
      <c r="IJ202" s="161">
        <f t="shared" ref="IJ202:IK202" si="5067">IJ201</f>
        <v>16</v>
      </c>
      <c r="IK202" s="162">
        <f t="shared" si="5067"/>
        <v>1179</v>
      </c>
      <c r="IL202" s="163" t="str">
        <f t="shared" si="4974"/>
        <v>1</v>
      </c>
      <c r="IM202" s="164" t="str">
        <f t="shared" si="252"/>
        <v/>
      </c>
      <c r="IN202" s="165">
        <f t="shared" si="253"/>
        <v>0</v>
      </c>
      <c r="IO202" s="166"/>
      <c r="IP202" s="166"/>
      <c r="IQ202" s="166"/>
      <c r="IR202" s="168"/>
      <c r="IS202" s="168"/>
      <c r="IT202" s="170" t="str">
        <f t="shared" si="254"/>
        <v>0</v>
      </c>
      <c r="IU202" s="170">
        <f t="shared" si="4975"/>
        <v>0</v>
      </c>
      <c r="IV202" s="168">
        <f t="shared" si="4976"/>
        <v>0</v>
      </c>
      <c r="IW202" s="168">
        <f t="shared" si="4977"/>
        <v>0</v>
      </c>
      <c r="IX202" s="168">
        <f t="shared" si="4978"/>
        <v>0</v>
      </c>
      <c r="IY202" s="168">
        <f t="shared" si="4979"/>
        <v>0</v>
      </c>
      <c r="IZ202" s="154">
        <f t="shared" ref="IZ202:JA202" si="5068">IZ201</f>
        <v>17</v>
      </c>
      <c r="JA202" s="155">
        <f t="shared" si="5068"/>
        <v>1180</v>
      </c>
      <c r="JB202" s="156" t="str">
        <f t="shared" si="4981"/>
        <v>1</v>
      </c>
      <c r="JC202" s="157" t="str">
        <f t="shared" si="262"/>
        <v/>
      </c>
      <c r="JD202" s="158">
        <f t="shared" si="263"/>
        <v>0</v>
      </c>
      <c r="JE202" s="159"/>
      <c r="JF202" s="159"/>
      <c r="JG202" s="159"/>
      <c r="JH202" s="160"/>
      <c r="JI202" s="160"/>
      <c r="JJ202" s="171" t="str">
        <f t="shared" si="264"/>
        <v>0</v>
      </c>
      <c r="JK202" s="171">
        <f t="shared" si="4982"/>
        <v>0</v>
      </c>
      <c r="JL202" s="160">
        <f t="shared" si="4983"/>
        <v>0</v>
      </c>
      <c r="JM202" s="160">
        <f t="shared" si="4984"/>
        <v>0</v>
      </c>
      <c r="JN202" s="160">
        <f t="shared" si="4985"/>
        <v>0</v>
      </c>
      <c r="JO202" s="160">
        <f t="shared" si="4986"/>
        <v>0</v>
      </c>
      <c r="JP202" s="161">
        <f t="shared" ref="JP202:JQ202" si="5069">JP201</f>
        <v>18</v>
      </c>
      <c r="JQ202" s="162">
        <f t="shared" si="5069"/>
        <v>1181</v>
      </c>
      <c r="JR202" s="163" t="str">
        <f t="shared" si="4988"/>
        <v>1</v>
      </c>
      <c r="JS202" s="164" t="str">
        <f t="shared" si="272"/>
        <v/>
      </c>
      <c r="JT202" s="165">
        <f t="shared" si="273"/>
        <v>0</v>
      </c>
      <c r="JU202" s="166"/>
      <c r="JV202" s="166"/>
      <c r="JW202" s="166"/>
      <c r="JX202" s="168"/>
      <c r="JY202" s="168"/>
      <c r="JZ202" s="170" t="str">
        <f t="shared" si="274"/>
        <v>0</v>
      </c>
      <c r="KA202" s="170">
        <f t="shared" si="4989"/>
        <v>0</v>
      </c>
      <c r="KB202" s="168">
        <f t="shared" si="4990"/>
        <v>0</v>
      </c>
      <c r="KC202" s="168">
        <f t="shared" si="4991"/>
        <v>0</v>
      </c>
      <c r="KD202" s="168">
        <f t="shared" si="4992"/>
        <v>0</v>
      </c>
      <c r="KE202" s="168">
        <f t="shared" si="4993"/>
        <v>0</v>
      </c>
      <c r="KF202" s="154">
        <f t="shared" ref="KF202:KG202" si="5070">KF201</f>
        <v>19</v>
      </c>
      <c r="KG202" s="155">
        <f t="shared" si="5070"/>
        <v>1182</v>
      </c>
      <c r="KH202" s="156" t="str">
        <f t="shared" si="4995"/>
        <v>1</v>
      </c>
      <c r="KI202" s="157" t="str">
        <f t="shared" si="282"/>
        <v/>
      </c>
      <c r="KJ202" s="158">
        <f t="shared" si="283"/>
        <v>0</v>
      </c>
      <c r="KK202" s="159"/>
      <c r="KL202" s="159"/>
      <c r="KM202" s="159"/>
      <c r="KN202" s="160"/>
      <c r="KO202" s="160"/>
      <c r="KP202" s="171" t="str">
        <f t="shared" si="284"/>
        <v>0</v>
      </c>
      <c r="KQ202" s="171">
        <f t="shared" si="4996"/>
        <v>0</v>
      </c>
      <c r="KR202" s="160">
        <f t="shared" si="4997"/>
        <v>0</v>
      </c>
      <c r="KS202" s="160">
        <f t="shared" si="4998"/>
        <v>0</v>
      </c>
      <c r="KT202" s="160">
        <f t="shared" si="4999"/>
        <v>0</v>
      </c>
      <c r="KU202" s="160">
        <f t="shared" si="5000"/>
        <v>0</v>
      </c>
      <c r="KV202" s="161">
        <f t="shared" ref="KV202:KW202" si="5071">KV201</f>
        <v>20</v>
      </c>
      <c r="KW202" s="162">
        <f t="shared" si="5071"/>
        <v>1183</v>
      </c>
      <c r="KX202" s="163" t="str">
        <f t="shared" si="5002"/>
        <v>1</v>
      </c>
      <c r="KY202" s="164" t="str">
        <f t="shared" si="292"/>
        <v/>
      </c>
      <c r="KZ202" s="165">
        <f t="shared" si="293"/>
        <v>0</v>
      </c>
      <c r="LA202" s="166"/>
      <c r="LB202" s="166"/>
      <c r="LC202" s="166"/>
      <c r="LD202" s="168"/>
      <c r="LE202" s="168"/>
      <c r="LF202" s="170" t="str">
        <f t="shared" si="294"/>
        <v>0</v>
      </c>
      <c r="LG202" s="170">
        <f t="shared" si="5003"/>
        <v>0</v>
      </c>
      <c r="LH202" s="168">
        <f t="shared" si="5004"/>
        <v>0</v>
      </c>
      <c r="LI202" s="168">
        <f t="shared" si="5005"/>
        <v>0</v>
      </c>
      <c r="LJ202" s="168">
        <f t="shared" si="5006"/>
        <v>0</v>
      </c>
      <c r="LK202" s="168">
        <f t="shared" si="5007"/>
        <v>0</v>
      </c>
      <c r="LL202" s="172"/>
      <c r="LM202" s="172"/>
      <c r="LN202" s="168" t="str">
        <f t="shared" si="5008"/>
        <v>#REF!</v>
      </c>
      <c r="LO202" s="168" t="str">
        <f t="shared" si="5009"/>
        <v>#REF!</v>
      </c>
      <c r="LP202" s="168" t="str">
        <f t="shared" si="5010"/>
        <v>#REF!</v>
      </c>
      <c r="LQ202" s="168" t="str">
        <f t="shared" si="5011"/>
        <v>#REF!</v>
      </c>
    </row>
    <row r="203" ht="15.75" customHeight="1">
      <c r="A203" s="151">
        <v>46301.0</v>
      </c>
      <c r="B203" s="152" t="s">
        <v>33</v>
      </c>
      <c r="C203" s="153">
        <f t="shared" si="99"/>
        <v>0</v>
      </c>
      <c r="D203" s="154">
        <f t="shared" ref="D203:E203" si="5072">D202</f>
        <v>1</v>
      </c>
      <c r="E203" s="155">
        <f t="shared" si="5072"/>
        <v>1164</v>
      </c>
      <c r="F203" s="156" t="str">
        <f t="shared" si="4869"/>
        <v>1</v>
      </c>
      <c r="G203" s="157">
        <f t="shared" si="102"/>
        <v>1</v>
      </c>
      <c r="H203" s="158">
        <f t="shared" si="103"/>
        <v>0</v>
      </c>
      <c r="I203" s="159"/>
      <c r="J203" s="159"/>
      <c r="K203" s="159"/>
      <c r="L203" s="78"/>
      <c r="M203" s="79"/>
      <c r="N203" s="77" t="str">
        <f t="shared" si="104"/>
        <v>0</v>
      </c>
      <c r="O203" s="81">
        <f t="shared" si="4870"/>
        <v>0</v>
      </c>
      <c r="P203" s="160">
        <f t="shared" si="4871"/>
        <v>0</v>
      </c>
      <c r="Q203" s="160">
        <f t="shared" si="4872"/>
        <v>0</v>
      </c>
      <c r="R203" s="160">
        <f t="shared" si="4873"/>
        <v>0</v>
      </c>
      <c r="S203" s="160">
        <f t="shared" si="4874"/>
        <v>0</v>
      </c>
      <c r="T203" s="161">
        <f t="shared" ref="T203:U203" si="5073">T202</f>
        <v>2</v>
      </c>
      <c r="U203" s="162">
        <f t="shared" si="5073"/>
        <v>1165</v>
      </c>
      <c r="V203" s="163" t="str">
        <f t="shared" si="4876"/>
        <v>1</v>
      </c>
      <c r="W203" s="164">
        <f t="shared" si="112"/>
        <v>1</v>
      </c>
      <c r="X203" s="165">
        <f t="shared" si="113"/>
        <v>0</v>
      </c>
      <c r="Y203" s="166"/>
      <c r="Z203" s="166"/>
      <c r="AA203" s="166"/>
      <c r="AB203" s="84"/>
      <c r="AC203" s="85"/>
      <c r="AD203" s="83" t="str">
        <f t="shared" si="114"/>
        <v>0</v>
      </c>
      <c r="AE203" s="167">
        <f t="shared" si="4877"/>
        <v>0</v>
      </c>
      <c r="AF203" s="168">
        <f t="shared" si="4878"/>
        <v>0</v>
      </c>
      <c r="AG203" s="168">
        <f t="shared" si="4879"/>
        <v>0</v>
      </c>
      <c r="AH203" s="168">
        <f t="shared" si="4880"/>
        <v>0</v>
      </c>
      <c r="AI203" s="168">
        <f t="shared" si="4881"/>
        <v>0</v>
      </c>
      <c r="AJ203" s="154">
        <f t="shared" ref="AJ203:AK203" si="5074">AJ202</f>
        <v>3</v>
      </c>
      <c r="AK203" s="155">
        <f t="shared" si="5074"/>
        <v>1166</v>
      </c>
      <c r="AL203" s="156" t="str">
        <f t="shared" si="4883"/>
        <v>1</v>
      </c>
      <c r="AM203" s="157">
        <f t="shared" si="122"/>
        <v>2</v>
      </c>
      <c r="AN203" s="158">
        <f t="shared" si="123"/>
        <v>0</v>
      </c>
      <c r="AO203" s="159"/>
      <c r="AP203" s="159"/>
      <c r="AQ203" s="159"/>
      <c r="AR203" s="78"/>
      <c r="AS203" s="79"/>
      <c r="AT203" s="77" t="str">
        <f t="shared" si="124"/>
        <v>0</v>
      </c>
      <c r="AU203" s="81">
        <f t="shared" si="4884"/>
        <v>0</v>
      </c>
      <c r="AV203" s="160">
        <f t="shared" si="4885"/>
        <v>0</v>
      </c>
      <c r="AW203" s="160">
        <f t="shared" si="4886"/>
        <v>0</v>
      </c>
      <c r="AX203" s="160">
        <f t="shared" si="4887"/>
        <v>0</v>
      </c>
      <c r="AY203" s="160">
        <f t="shared" si="4888"/>
        <v>0</v>
      </c>
      <c r="AZ203" s="161">
        <f t="shared" ref="AZ203:BA203" si="5075">AZ202</f>
        <v>4</v>
      </c>
      <c r="BA203" s="162">
        <f t="shared" si="5075"/>
        <v>1167</v>
      </c>
      <c r="BB203" s="163" t="str">
        <f t="shared" si="4890"/>
        <v>1</v>
      </c>
      <c r="BC203" s="164">
        <f t="shared" si="132"/>
        <v>4</v>
      </c>
      <c r="BD203" s="165">
        <f t="shared" si="133"/>
        <v>0</v>
      </c>
      <c r="BE203" s="166"/>
      <c r="BF203" s="166"/>
      <c r="BG203" s="166"/>
      <c r="BH203" s="84"/>
      <c r="BI203" s="85"/>
      <c r="BJ203" s="83" t="str">
        <f t="shared" si="134"/>
        <v>0</v>
      </c>
      <c r="BK203" s="167">
        <f t="shared" si="4891"/>
        <v>0</v>
      </c>
      <c r="BL203" s="168">
        <f t="shared" si="4892"/>
        <v>0</v>
      </c>
      <c r="BM203" s="168">
        <f t="shared" si="4893"/>
        <v>0</v>
      </c>
      <c r="BN203" s="168">
        <f t="shared" si="4894"/>
        <v>0</v>
      </c>
      <c r="BO203" s="168">
        <f t="shared" si="4895"/>
        <v>0</v>
      </c>
      <c r="BP203" s="154">
        <f t="shared" ref="BP203:BQ203" si="5076">BP202</f>
        <v>5</v>
      </c>
      <c r="BQ203" s="155">
        <f t="shared" si="5076"/>
        <v>1168</v>
      </c>
      <c r="BR203" s="156" t="str">
        <f t="shared" si="4897"/>
        <v>1</v>
      </c>
      <c r="BS203" s="157">
        <f t="shared" si="142"/>
        <v>4</v>
      </c>
      <c r="BT203" s="158">
        <f t="shared" si="143"/>
        <v>0</v>
      </c>
      <c r="BU203" s="159"/>
      <c r="BV203" s="159"/>
      <c r="BW203" s="159"/>
      <c r="BX203" s="78"/>
      <c r="BY203" s="79"/>
      <c r="BZ203" s="77" t="str">
        <f t="shared" si="144"/>
        <v>0</v>
      </c>
      <c r="CA203" s="81">
        <f t="shared" si="4898"/>
        <v>0</v>
      </c>
      <c r="CB203" s="160">
        <f t="shared" si="4899"/>
        <v>0</v>
      </c>
      <c r="CC203" s="160">
        <f t="shared" si="4900"/>
        <v>0</v>
      </c>
      <c r="CD203" s="160">
        <f t="shared" si="4901"/>
        <v>0</v>
      </c>
      <c r="CE203" s="160">
        <f t="shared" si="4902"/>
        <v>0</v>
      </c>
      <c r="CF203" s="161">
        <f t="shared" ref="CF203:CG203" si="5077">CF202</f>
        <v>6</v>
      </c>
      <c r="CG203" s="162">
        <f t="shared" si="5077"/>
        <v>1169</v>
      </c>
      <c r="CH203" s="163" t="str">
        <f t="shared" si="4904"/>
        <v>1</v>
      </c>
      <c r="CI203" s="164">
        <f t="shared" si="152"/>
        <v>2</v>
      </c>
      <c r="CJ203" s="165">
        <f t="shared" si="153"/>
        <v>0</v>
      </c>
      <c r="CK203" s="166"/>
      <c r="CL203" s="166"/>
      <c r="CM203" s="166"/>
      <c r="CN203" s="84"/>
      <c r="CO203" s="85"/>
      <c r="CP203" s="83" t="str">
        <f t="shared" si="154"/>
        <v>0</v>
      </c>
      <c r="CQ203" s="167">
        <f t="shared" si="4905"/>
        <v>0</v>
      </c>
      <c r="CR203" s="168">
        <f t="shared" si="4906"/>
        <v>0</v>
      </c>
      <c r="CS203" s="168">
        <f t="shared" si="4907"/>
        <v>0</v>
      </c>
      <c r="CT203" s="168">
        <f t="shared" si="4908"/>
        <v>0</v>
      </c>
      <c r="CU203" s="168">
        <f t="shared" si="4909"/>
        <v>0</v>
      </c>
      <c r="CV203" s="154">
        <f t="shared" ref="CV203:CW203" si="5078">CV202</f>
        <v>7</v>
      </c>
      <c r="CW203" s="155">
        <f t="shared" si="5078"/>
        <v>1170</v>
      </c>
      <c r="CX203" s="156" t="str">
        <f t="shared" si="4911"/>
        <v>1</v>
      </c>
      <c r="CY203" s="157">
        <f t="shared" si="162"/>
        <v>2</v>
      </c>
      <c r="CZ203" s="158">
        <f t="shared" si="163"/>
        <v>0</v>
      </c>
      <c r="DA203" s="159"/>
      <c r="DB203" s="159"/>
      <c r="DC203" s="159"/>
      <c r="DD203" s="78"/>
      <c r="DE203" s="79"/>
      <c r="DF203" s="77" t="str">
        <f t="shared" si="164"/>
        <v>0</v>
      </c>
      <c r="DG203" s="81">
        <f t="shared" si="4912"/>
        <v>0</v>
      </c>
      <c r="DH203" s="160">
        <f t="shared" si="4913"/>
        <v>0</v>
      </c>
      <c r="DI203" s="160">
        <f t="shared" si="4914"/>
        <v>0</v>
      </c>
      <c r="DJ203" s="160">
        <f t="shared" si="4915"/>
        <v>0</v>
      </c>
      <c r="DK203" s="160">
        <f t="shared" si="4916"/>
        <v>0</v>
      </c>
      <c r="DL203" s="161">
        <f t="shared" ref="DL203:DM203" si="5079">DL202</f>
        <v>8</v>
      </c>
      <c r="DM203" s="162">
        <f t="shared" si="5079"/>
        <v>1171</v>
      </c>
      <c r="DN203" s="163" t="str">
        <f t="shared" si="4918"/>
        <v>1</v>
      </c>
      <c r="DO203" s="164">
        <f t="shared" si="172"/>
        <v>2</v>
      </c>
      <c r="DP203" s="165">
        <f t="shared" si="173"/>
        <v>0</v>
      </c>
      <c r="DQ203" s="166"/>
      <c r="DR203" s="166"/>
      <c r="DS203" s="166"/>
      <c r="DT203" s="84"/>
      <c r="DU203" s="85"/>
      <c r="DV203" s="83" t="str">
        <f t="shared" si="174"/>
        <v>0</v>
      </c>
      <c r="DW203" s="167">
        <f t="shared" si="4919"/>
        <v>0</v>
      </c>
      <c r="DX203" s="168">
        <f t="shared" si="4920"/>
        <v>0</v>
      </c>
      <c r="DY203" s="168">
        <f t="shared" si="4921"/>
        <v>0</v>
      </c>
      <c r="DZ203" s="168">
        <f t="shared" si="4922"/>
        <v>0</v>
      </c>
      <c r="EA203" s="168">
        <f t="shared" si="4923"/>
        <v>0</v>
      </c>
      <c r="EB203" s="154">
        <f t="shared" ref="EB203:EC203" si="5080">EB202</f>
        <v>9</v>
      </c>
      <c r="EC203" s="155">
        <f t="shared" si="5080"/>
        <v>1172</v>
      </c>
      <c r="ED203" s="156" t="str">
        <f t="shared" si="4925"/>
        <v>1</v>
      </c>
      <c r="EE203" s="157">
        <f t="shared" si="182"/>
        <v>5</v>
      </c>
      <c r="EF203" s="169">
        <f t="shared" si="183"/>
        <v>0</v>
      </c>
      <c r="EG203" s="159"/>
      <c r="EH203" s="159"/>
      <c r="EI203" s="159"/>
      <c r="EJ203" s="78"/>
      <c r="EK203" s="79"/>
      <c r="EL203" s="77" t="str">
        <f t="shared" si="184"/>
        <v>0</v>
      </c>
      <c r="EM203" s="81">
        <f t="shared" si="4926"/>
        <v>0</v>
      </c>
      <c r="EN203" s="160">
        <f t="shared" si="4927"/>
        <v>0</v>
      </c>
      <c r="EO203" s="160">
        <f t="shared" si="4928"/>
        <v>0</v>
      </c>
      <c r="EP203" s="160">
        <f t="shared" si="4929"/>
        <v>0</v>
      </c>
      <c r="EQ203" s="160">
        <f t="shared" si="4930"/>
        <v>0</v>
      </c>
      <c r="ER203" s="161">
        <f t="shared" ref="ER203:ES203" si="5081">ER202</f>
        <v>10</v>
      </c>
      <c r="ES203" s="162">
        <f t="shared" si="5081"/>
        <v>1173</v>
      </c>
      <c r="ET203" s="163" t="str">
        <f t="shared" si="4932"/>
        <v>1</v>
      </c>
      <c r="EU203" s="164">
        <f t="shared" si="192"/>
        <v>19</v>
      </c>
      <c r="EV203" s="165">
        <f t="shared" si="193"/>
        <v>0</v>
      </c>
      <c r="EW203" s="166"/>
      <c r="EX203" s="166"/>
      <c r="EY203" s="166"/>
      <c r="EZ203" s="84"/>
      <c r="FA203" s="85"/>
      <c r="FB203" s="83" t="str">
        <f t="shared" si="194"/>
        <v>0</v>
      </c>
      <c r="FC203" s="167">
        <f t="shared" si="4933"/>
        <v>0</v>
      </c>
      <c r="FD203" s="168">
        <f t="shared" si="4934"/>
        <v>0</v>
      </c>
      <c r="FE203" s="168">
        <f t="shared" si="4935"/>
        <v>0</v>
      </c>
      <c r="FF203" s="168">
        <f t="shared" si="4936"/>
        <v>0</v>
      </c>
      <c r="FG203" s="168">
        <f t="shared" si="4937"/>
        <v>0</v>
      </c>
      <c r="FH203" s="154">
        <f t="shared" ref="FH203:FI203" si="5082">FH202</f>
        <v>11</v>
      </c>
      <c r="FI203" s="155">
        <f t="shared" si="5082"/>
        <v>1174</v>
      </c>
      <c r="FJ203" s="156" t="str">
        <f t="shared" si="4939"/>
        <v>1</v>
      </c>
      <c r="FK203" s="157">
        <f t="shared" si="202"/>
        <v>4</v>
      </c>
      <c r="FL203" s="158">
        <f t="shared" si="203"/>
        <v>0</v>
      </c>
      <c r="FM203" s="159"/>
      <c r="FN203" s="159"/>
      <c r="FO203" s="159"/>
      <c r="FP203" s="78"/>
      <c r="FQ203" s="79"/>
      <c r="FR203" s="77" t="str">
        <f t="shared" si="204"/>
        <v>0</v>
      </c>
      <c r="FS203" s="81">
        <f t="shared" si="4940"/>
        <v>0</v>
      </c>
      <c r="FT203" s="160">
        <f t="shared" si="4941"/>
        <v>0</v>
      </c>
      <c r="FU203" s="160">
        <f t="shared" si="4942"/>
        <v>0</v>
      </c>
      <c r="FV203" s="160">
        <f t="shared" si="4943"/>
        <v>0</v>
      </c>
      <c r="FW203" s="160">
        <f t="shared" si="4944"/>
        <v>0</v>
      </c>
      <c r="FX203" s="161">
        <f t="shared" ref="FX203:FY203" si="5083">FX202</f>
        <v>12</v>
      </c>
      <c r="FY203" s="162">
        <f t="shared" si="5083"/>
        <v>1175</v>
      </c>
      <c r="FZ203" s="163" t="str">
        <f t="shared" si="4946"/>
        <v>1</v>
      </c>
      <c r="GA203" s="164">
        <f t="shared" si="212"/>
        <v>2</v>
      </c>
      <c r="GB203" s="165">
        <f t="shared" si="213"/>
        <v>0</v>
      </c>
      <c r="GC203" s="166"/>
      <c r="GD203" s="166"/>
      <c r="GE203" s="166"/>
      <c r="GF203" s="84"/>
      <c r="GG203" s="85"/>
      <c r="GH203" s="83" t="str">
        <f t="shared" si="214"/>
        <v>0</v>
      </c>
      <c r="GI203" s="167">
        <f t="shared" si="4947"/>
        <v>0</v>
      </c>
      <c r="GJ203" s="168">
        <f t="shared" si="4948"/>
        <v>0</v>
      </c>
      <c r="GK203" s="168">
        <f t="shared" si="4949"/>
        <v>0</v>
      </c>
      <c r="GL203" s="168">
        <f t="shared" si="4950"/>
        <v>0</v>
      </c>
      <c r="GM203" s="168">
        <f t="shared" si="4951"/>
        <v>0</v>
      </c>
      <c r="GN203" s="154">
        <f t="shared" ref="GN203:GO203" si="5084">GN202</f>
        <v>13</v>
      </c>
      <c r="GO203" s="155">
        <f t="shared" si="5084"/>
        <v>1176</v>
      </c>
      <c r="GP203" s="156" t="str">
        <f t="shared" si="4953"/>
        <v>1</v>
      </c>
      <c r="GQ203" s="157">
        <f t="shared" si="222"/>
        <v>3</v>
      </c>
      <c r="GR203" s="158">
        <f t="shared" si="223"/>
        <v>0</v>
      </c>
      <c r="GS203" s="159"/>
      <c r="GT203" s="159"/>
      <c r="GU203" s="159"/>
      <c r="GV203" s="78"/>
      <c r="GW203" s="79"/>
      <c r="GX203" s="77" t="str">
        <f t="shared" si="224"/>
        <v>0</v>
      </c>
      <c r="GY203" s="81">
        <f t="shared" si="4954"/>
        <v>0</v>
      </c>
      <c r="GZ203" s="160">
        <f t="shared" si="4955"/>
        <v>0</v>
      </c>
      <c r="HA203" s="160">
        <f t="shared" si="4956"/>
        <v>0</v>
      </c>
      <c r="HB203" s="160">
        <f t="shared" si="4957"/>
        <v>0</v>
      </c>
      <c r="HC203" s="160">
        <f t="shared" si="4958"/>
        <v>0</v>
      </c>
      <c r="HD203" s="161">
        <f t="shared" ref="HD203:HE203" si="5085">HD202</f>
        <v>14</v>
      </c>
      <c r="HE203" s="162">
        <f t="shared" si="5085"/>
        <v>1177</v>
      </c>
      <c r="HF203" s="163" t="str">
        <f t="shared" si="4960"/>
        <v>1</v>
      </c>
      <c r="HG203" s="164">
        <f t="shared" si="232"/>
        <v>5</v>
      </c>
      <c r="HH203" s="165">
        <f t="shared" si="233"/>
        <v>0</v>
      </c>
      <c r="HI203" s="166"/>
      <c r="HJ203" s="166"/>
      <c r="HK203" s="166"/>
      <c r="HL203" s="84"/>
      <c r="HM203" s="85"/>
      <c r="HN203" s="83" t="str">
        <f t="shared" si="234"/>
        <v>0</v>
      </c>
      <c r="HO203" s="167">
        <f t="shared" si="4961"/>
        <v>0</v>
      </c>
      <c r="HP203" s="168">
        <f t="shared" si="4962"/>
        <v>0</v>
      </c>
      <c r="HQ203" s="168">
        <f t="shared" si="4963"/>
        <v>0</v>
      </c>
      <c r="HR203" s="168">
        <f t="shared" si="4964"/>
        <v>0</v>
      </c>
      <c r="HS203" s="168">
        <f t="shared" si="4965"/>
        <v>0</v>
      </c>
      <c r="HT203" s="154">
        <f t="shared" ref="HT203:HU203" si="5086">HT202</f>
        <v>15</v>
      </c>
      <c r="HU203" s="155">
        <f t="shared" si="5086"/>
        <v>1178</v>
      </c>
      <c r="HV203" s="156" t="str">
        <f t="shared" si="4967"/>
        <v>1</v>
      </c>
      <c r="HW203" s="157" t="str">
        <f t="shared" si="242"/>
        <v/>
      </c>
      <c r="HX203" s="169">
        <f t="shared" si="243"/>
        <v>0</v>
      </c>
      <c r="HY203" s="159"/>
      <c r="HZ203" s="159"/>
      <c r="IA203" s="159"/>
      <c r="IB203" s="160"/>
      <c r="IC203" s="160"/>
      <c r="ID203" s="160" t="str">
        <f t="shared" si="244"/>
        <v>0</v>
      </c>
      <c r="IE203" s="160">
        <f t="shared" si="4968"/>
        <v>0</v>
      </c>
      <c r="IF203" s="160">
        <f t="shared" si="4969"/>
        <v>0</v>
      </c>
      <c r="IG203" s="160">
        <f t="shared" si="4970"/>
        <v>0</v>
      </c>
      <c r="IH203" s="160">
        <f t="shared" si="4971"/>
        <v>0</v>
      </c>
      <c r="II203" s="160">
        <f t="shared" si="4972"/>
        <v>0</v>
      </c>
      <c r="IJ203" s="161">
        <f t="shared" ref="IJ203:IK203" si="5087">IJ202</f>
        <v>16</v>
      </c>
      <c r="IK203" s="162">
        <f t="shared" si="5087"/>
        <v>1179</v>
      </c>
      <c r="IL203" s="163" t="str">
        <f t="shared" si="4974"/>
        <v>1</v>
      </c>
      <c r="IM203" s="164" t="str">
        <f t="shared" si="252"/>
        <v/>
      </c>
      <c r="IN203" s="165">
        <f t="shared" si="253"/>
        <v>0</v>
      </c>
      <c r="IO203" s="166"/>
      <c r="IP203" s="166"/>
      <c r="IQ203" s="166"/>
      <c r="IR203" s="168"/>
      <c r="IS203" s="168"/>
      <c r="IT203" s="170" t="str">
        <f t="shared" si="254"/>
        <v>0</v>
      </c>
      <c r="IU203" s="170">
        <f t="shared" si="4975"/>
        <v>0</v>
      </c>
      <c r="IV203" s="168">
        <f t="shared" si="4976"/>
        <v>0</v>
      </c>
      <c r="IW203" s="168">
        <f t="shared" si="4977"/>
        <v>0</v>
      </c>
      <c r="IX203" s="168">
        <f t="shared" si="4978"/>
        <v>0</v>
      </c>
      <c r="IY203" s="168">
        <f t="shared" si="4979"/>
        <v>0</v>
      </c>
      <c r="IZ203" s="154">
        <f t="shared" ref="IZ203:JA203" si="5088">IZ202</f>
        <v>17</v>
      </c>
      <c r="JA203" s="155">
        <f t="shared" si="5088"/>
        <v>1180</v>
      </c>
      <c r="JB203" s="156" t="str">
        <f t="shared" si="4981"/>
        <v>1</v>
      </c>
      <c r="JC203" s="157" t="str">
        <f t="shared" si="262"/>
        <v/>
      </c>
      <c r="JD203" s="158">
        <f t="shared" si="263"/>
        <v>0</v>
      </c>
      <c r="JE203" s="159"/>
      <c r="JF203" s="159"/>
      <c r="JG203" s="159"/>
      <c r="JH203" s="160"/>
      <c r="JI203" s="160"/>
      <c r="JJ203" s="171" t="str">
        <f t="shared" si="264"/>
        <v>0</v>
      </c>
      <c r="JK203" s="171">
        <f t="shared" si="4982"/>
        <v>0</v>
      </c>
      <c r="JL203" s="160">
        <f t="shared" si="4983"/>
        <v>0</v>
      </c>
      <c r="JM203" s="160">
        <f t="shared" si="4984"/>
        <v>0</v>
      </c>
      <c r="JN203" s="160">
        <f t="shared" si="4985"/>
        <v>0</v>
      </c>
      <c r="JO203" s="160">
        <f t="shared" si="4986"/>
        <v>0</v>
      </c>
      <c r="JP203" s="161">
        <f t="shared" ref="JP203:JQ203" si="5089">JP202</f>
        <v>18</v>
      </c>
      <c r="JQ203" s="162">
        <f t="shared" si="5089"/>
        <v>1181</v>
      </c>
      <c r="JR203" s="163" t="str">
        <f t="shared" si="4988"/>
        <v>1</v>
      </c>
      <c r="JS203" s="164" t="str">
        <f t="shared" si="272"/>
        <v/>
      </c>
      <c r="JT203" s="165">
        <f t="shared" si="273"/>
        <v>0</v>
      </c>
      <c r="JU203" s="166"/>
      <c r="JV203" s="166"/>
      <c r="JW203" s="166"/>
      <c r="JX203" s="168"/>
      <c r="JY203" s="168"/>
      <c r="JZ203" s="170" t="str">
        <f t="shared" si="274"/>
        <v>0</v>
      </c>
      <c r="KA203" s="170">
        <f t="shared" si="4989"/>
        <v>0</v>
      </c>
      <c r="KB203" s="168">
        <f t="shared" si="4990"/>
        <v>0</v>
      </c>
      <c r="KC203" s="168">
        <f t="shared" si="4991"/>
        <v>0</v>
      </c>
      <c r="KD203" s="168">
        <f t="shared" si="4992"/>
        <v>0</v>
      </c>
      <c r="KE203" s="168">
        <f t="shared" si="4993"/>
        <v>0</v>
      </c>
      <c r="KF203" s="154">
        <f t="shared" ref="KF203:KG203" si="5090">KF202</f>
        <v>19</v>
      </c>
      <c r="KG203" s="155">
        <f t="shared" si="5090"/>
        <v>1182</v>
      </c>
      <c r="KH203" s="156" t="str">
        <f t="shared" si="4995"/>
        <v>1</v>
      </c>
      <c r="KI203" s="157" t="str">
        <f t="shared" si="282"/>
        <v/>
      </c>
      <c r="KJ203" s="158">
        <f t="shared" si="283"/>
        <v>0</v>
      </c>
      <c r="KK203" s="159"/>
      <c r="KL203" s="159"/>
      <c r="KM203" s="159"/>
      <c r="KN203" s="160"/>
      <c r="KO203" s="160"/>
      <c r="KP203" s="171" t="str">
        <f t="shared" si="284"/>
        <v>0</v>
      </c>
      <c r="KQ203" s="171">
        <f t="shared" si="4996"/>
        <v>0</v>
      </c>
      <c r="KR203" s="160">
        <f t="shared" si="4997"/>
        <v>0</v>
      </c>
      <c r="KS203" s="160">
        <f t="shared" si="4998"/>
        <v>0</v>
      </c>
      <c r="KT203" s="160">
        <f t="shared" si="4999"/>
        <v>0</v>
      </c>
      <c r="KU203" s="160">
        <f t="shared" si="5000"/>
        <v>0</v>
      </c>
      <c r="KV203" s="161">
        <f t="shared" ref="KV203:KW203" si="5091">KV202</f>
        <v>20</v>
      </c>
      <c r="KW203" s="162">
        <f t="shared" si="5091"/>
        <v>1183</v>
      </c>
      <c r="KX203" s="163" t="str">
        <f t="shared" si="5002"/>
        <v>1</v>
      </c>
      <c r="KY203" s="164" t="str">
        <f t="shared" si="292"/>
        <v/>
      </c>
      <c r="KZ203" s="165">
        <f t="shared" si="293"/>
        <v>0</v>
      </c>
      <c r="LA203" s="166"/>
      <c r="LB203" s="166"/>
      <c r="LC203" s="166"/>
      <c r="LD203" s="168"/>
      <c r="LE203" s="168"/>
      <c r="LF203" s="170" t="str">
        <f t="shared" si="294"/>
        <v>0</v>
      </c>
      <c r="LG203" s="170">
        <f t="shared" si="5003"/>
        <v>0</v>
      </c>
      <c r="LH203" s="168">
        <f t="shared" si="5004"/>
        <v>0</v>
      </c>
      <c r="LI203" s="168">
        <f t="shared" si="5005"/>
        <v>0</v>
      </c>
      <c r="LJ203" s="168">
        <f t="shared" si="5006"/>
        <v>0</v>
      </c>
      <c r="LK203" s="168">
        <f t="shared" si="5007"/>
        <v>0</v>
      </c>
      <c r="LL203" s="172"/>
      <c r="LM203" s="172"/>
      <c r="LN203" s="168" t="str">
        <f t="shared" si="5008"/>
        <v>#REF!</v>
      </c>
      <c r="LO203" s="168" t="str">
        <f t="shared" si="5009"/>
        <v>#REF!</v>
      </c>
      <c r="LP203" s="168" t="str">
        <f t="shared" si="5010"/>
        <v>#REF!</v>
      </c>
      <c r="LQ203" s="168" t="str">
        <f t="shared" si="5011"/>
        <v>#REF!</v>
      </c>
    </row>
    <row r="204" ht="15.75" customHeight="1">
      <c r="A204" s="151">
        <v>46302.0</v>
      </c>
      <c r="B204" s="152" t="s">
        <v>27</v>
      </c>
      <c r="C204" s="153">
        <f t="shared" si="99"/>
        <v>0</v>
      </c>
      <c r="D204" s="154">
        <f t="shared" ref="D204:E204" si="5092">D194</f>
        <v>1</v>
      </c>
      <c r="E204" s="173">
        <f t="shared" si="5092"/>
        <v>1164</v>
      </c>
      <c r="F204" s="156" t="str">
        <f t="shared" ref="F204:F220" si="5113">IFERROR(IF(S204&gt;=10,"6",IF(S204&gt;=8,"5",IF(S204&gt;=6,"4",IF(S204&gt;=4,"3",IF(S204&gt;=2,"2",IF(S204&gt;=-1,"1",IF(S204&gt;=-2,"-1",IF(S204&gt;=-3,"-2","-3")))))))), F211)</f>
        <v>1</v>
      </c>
      <c r="G204" s="157">
        <f t="shared" si="102"/>
        <v>1</v>
      </c>
      <c r="H204" s="158">
        <f t="shared" si="103"/>
        <v>0</v>
      </c>
      <c r="I204" s="159"/>
      <c r="J204" s="159"/>
      <c r="K204" s="159"/>
      <c r="L204" s="78"/>
      <c r="M204" s="79"/>
      <c r="N204" s="77" t="str">
        <f t="shared" si="104"/>
        <v>0</v>
      </c>
      <c r="O204" s="81">
        <f t="shared" si="4870"/>
        <v>0</v>
      </c>
      <c r="P204" s="160">
        <f t="shared" si="4871"/>
        <v>0</v>
      </c>
      <c r="Q204" s="160">
        <f t="shared" si="4872"/>
        <v>0</v>
      </c>
      <c r="R204" s="160">
        <f t="shared" si="4873"/>
        <v>0</v>
      </c>
      <c r="S204" s="160">
        <f t="shared" si="4874"/>
        <v>0</v>
      </c>
      <c r="T204" s="161">
        <f t="shared" ref="T204:U204" si="5093">T203</f>
        <v>2</v>
      </c>
      <c r="U204" s="162">
        <f t="shared" si="5093"/>
        <v>1165</v>
      </c>
      <c r="V204" s="163" t="str">
        <f t="shared" si="4876"/>
        <v>1</v>
      </c>
      <c r="W204" s="164">
        <f t="shared" si="112"/>
        <v>1</v>
      </c>
      <c r="X204" s="165">
        <f t="shared" si="113"/>
        <v>0</v>
      </c>
      <c r="Y204" s="166"/>
      <c r="Z204" s="166"/>
      <c r="AA204" s="166"/>
      <c r="AB204" s="84"/>
      <c r="AC204" s="85"/>
      <c r="AD204" s="83" t="str">
        <f t="shared" si="114"/>
        <v>0</v>
      </c>
      <c r="AE204" s="167">
        <f t="shared" si="4877"/>
        <v>0</v>
      </c>
      <c r="AF204" s="168">
        <f t="shared" si="4878"/>
        <v>0</v>
      </c>
      <c r="AG204" s="168">
        <f t="shared" si="4879"/>
        <v>0</v>
      </c>
      <c r="AH204" s="168">
        <f t="shared" si="4880"/>
        <v>0</v>
      </c>
      <c r="AI204" s="168">
        <f t="shared" si="4881"/>
        <v>0</v>
      </c>
      <c r="AJ204" s="154">
        <f t="shared" ref="AJ204:AK204" si="5094">AJ194</f>
        <v>3</v>
      </c>
      <c r="AK204" s="173">
        <f t="shared" si="5094"/>
        <v>1166</v>
      </c>
      <c r="AL204" s="156" t="str">
        <f t="shared" si="4883"/>
        <v>1</v>
      </c>
      <c r="AM204" s="157">
        <f t="shared" si="122"/>
        <v>2</v>
      </c>
      <c r="AN204" s="158">
        <f t="shared" si="123"/>
        <v>0</v>
      </c>
      <c r="AO204" s="159"/>
      <c r="AP204" s="159"/>
      <c r="AQ204" s="159"/>
      <c r="AR204" s="78"/>
      <c r="AS204" s="79"/>
      <c r="AT204" s="77" t="str">
        <f t="shared" si="124"/>
        <v>0</v>
      </c>
      <c r="AU204" s="81">
        <f t="shared" si="4884"/>
        <v>0</v>
      </c>
      <c r="AV204" s="160">
        <f t="shared" si="4885"/>
        <v>0</v>
      </c>
      <c r="AW204" s="160">
        <f t="shared" si="4886"/>
        <v>0</v>
      </c>
      <c r="AX204" s="160">
        <f t="shared" si="4887"/>
        <v>0</v>
      </c>
      <c r="AY204" s="160">
        <f t="shared" si="4888"/>
        <v>0</v>
      </c>
      <c r="AZ204" s="161">
        <f t="shared" ref="AZ204:BA204" si="5095">AZ203</f>
        <v>4</v>
      </c>
      <c r="BA204" s="162">
        <f t="shared" si="5095"/>
        <v>1167</v>
      </c>
      <c r="BB204" s="163" t="str">
        <f t="shared" si="4890"/>
        <v>1</v>
      </c>
      <c r="BC204" s="164">
        <f t="shared" si="132"/>
        <v>4</v>
      </c>
      <c r="BD204" s="165">
        <f t="shared" si="133"/>
        <v>0</v>
      </c>
      <c r="BE204" s="166"/>
      <c r="BF204" s="166"/>
      <c r="BG204" s="166"/>
      <c r="BH204" s="84"/>
      <c r="BI204" s="85"/>
      <c r="BJ204" s="83" t="str">
        <f t="shared" si="134"/>
        <v>0</v>
      </c>
      <c r="BK204" s="167">
        <f t="shared" si="4891"/>
        <v>0</v>
      </c>
      <c r="BL204" s="168">
        <f t="shared" si="4892"/>
        <v>0</v>
      </c>
      <c r="BM204" s="168">
        <f t="shared" si="4893"/>
        <v>0</v>
      </c>
      <c r="BN204" s="168">
        <f t="shared" si="4894"/>
        <v>0</v>
      </c>
      <c r="BO204" s="168">
        <f t="shared" si="4895"/>
        <v>0</v>
      </c>
      <c r="BP204" s="154">
        <f t="shared" ref="BP204:BQ204" si="5096">BP194</f>
        <v>5</v>
      </c>
      <c r="BQ204" s="173">
        <f t="shared" si="5096"/>
        <v>1168</v>
      </c>
      <c r="BR204" s="156" t="str">
        <f t="shared" si="4897"/>
        <v>1</v>
      </c>
      <c r="BS204" s="157">
        <f t="shared" si="142"/>
        <v>4</v>
      </c>
      <c r="BT204" s="158">
        <f t="shared" si="143"/>
        <v>0</v>
      </c>
      <c r="BU204" s="159"/>
      <c r="BV204" s="159"/>
      <c r="BW204" s="159"/>
      <c r="BX204" s="78"/>
      <c r="BY204" s="79"/>
      <c r="BZ204" s="77" t="str">
        <f t="shared" si="144"/>
        <v>0</v>
      </c>
      <c r="CA204" s="81">
        <f t="shared" si="4898"/>
        <v>0</v>
      </c>
      <c r="CB204" s="160">
        <f t="shared" si="4899"/>
        <v>0</v>
      </c>
      <c r="CC204" s="160">
        <f t="shared" si="4900"/>
        <v>0</v>
      </c>
      <c r="CD204" s="160">
        <f t="shared" si="4901"/>
        <v>0</v>
      </c>
      <c r="CE204" s="160">
        <f t="shared" si="4902"/>
        <v>0</v>
      </c>
      <c r="CF204" s="161">
        <f t="shared" ref="CF204:CG204" si="5097">CF203</f>
        <v>6</v>
      </c>
      <c r="CG204" s="162">
        <f t="shared" si="5097"/>
        <v>1169</v>
      </c>
      <c r="CH204" s="163" t="str">
        <f t="shared" si="4904"/>
        <v>1</v>
      </c>
      <c r="CI204" s="164">
        <f t="shared" si="152"/>
        <v>2</v>
      </c>
      <c r="CJ204" s="165">
        <f t="shared" si="153"/>
        <v>0</v>
      </c>
      <c r="CK204" s="166"/>
      <c r="CL204" s="166"/>
      <c r="CM204" s="166"/>
      <c r="CN204" s="84"/>
      <c r="CO204" s="85"/>
      <c r="CP204" s="83" t="str">
        <f t="shared" si="154"/>
        <v>0</v>
      </c>
      <c r="CQ204" s="167">
        <f t="shared" si="4905"/>
        <v>0</v>
      </c>
      <c r="CR204" s="168">
        <f t="shared" si="4906"/>
        <v>0</v>
      </c>
      <c r="CS204" s="168">
        <f t="shared" si="4907"/>
        <v>0</v>
      </c>
      <c r="CT204" s="168">
        <f t="shared" si="4908"/>
        <v>0</v>
      </c>
      <c r="CU204" s="168">
        <f t="shared" si="4909"/>
        <v>0</v>
      </c>
      <c r="CV204" s="154">
        <f t="shared" ref="CV204:CW204" si="5098">CV194</f>
        <v>7</v>
      </c>
      <c r="CW204" s="173">
        <f t="shared" si="5098"/>
        <v>1170</v>
      </c>
      <c r="CX204" s="156" t="str">
        <f t="shared" si="4911"/>
        <v>1</v>
      </c>
      <c r="CY204" s="157">
        <f t="shared" si="162"/>
        <v>2</v>
      </c>
      <c r="CZ204" s="158">
        <f t="shared" si="163"/>
        <v>0</v>
      </c>
      <c r="DA204" s="159"/>
      <c r="DB204" s="159"/>
      <c r="DC204" s="159"/>
      <c r="DD204" s="78"/>
      <c r="DE204" s="79"/>
      <c r="DF204" s="77" t="str">
        <f t="shared" si="164"/>
        <v>0</v>
      </c>
      <c r="DG204" s="81">
        <f t="shared" si="4912"/>
        <v>0</v>
      </c>
      <c r="DH204" s="160">
        <f t="shared" si="4913"/>
        <v>0</v>
      </c>
      <c r="DI204" s="160">
        <f t="shared" si="4914"/>
        <v>0</v>
      </c>
      <c r="DJ204" s="160">
        <f t="shared" si="4915"/>
        <v>0</v>
      </c>
      <c r="DK204" s="160">
        <f t="shared" si="4916"/>
        <v>0</v>
      </c>
      <c r="DL204" s="161">
        <f t="shared" ref="DL204:DM204" si="5099">DL203</f>
        <v>8</v>
      </c>
      <c r="DM204" s="162">
        <f t="shared" si="5099"/>
        <v>1171</v>
      </c>
      <c r="DN204" s="163" t="str">
        <f t="shared" si="4918"/>
        <v>1</v>
      </c>
      <c r="DO204" s="164">
        <f t="shared" si="172"/>
        <v>2</v>
      </c>
      <c r="DP204" s="165">
        <f t="shared" si="173"/>
        <v>0</v>
      </c>
      <c r="DQ204" s="166"/>
      <c r="DR204" s="166"/>
      <c r="DS204" s="166"/>
      <c r="DT204" s="84"/>
      <c r="DU204" s="85"/>
      <c r="DV204" s="83" t="str">
        <f t="shared" si="174"/>
        <v>0</v>
      </c>
      <c r="DW204" s="167">
        <f t="shared" si="4919"/>
        <v>0</v>
      </c>
      <c r="DX204" s="168">
        <f t="shared" si="4920"/>
        <v>0</v>
      </c>
      <c r="DY204" s="168">
        <f t="shared" si="4921"/>
        <v>0</v>
      </c>
      <c r="DZ204" s="168">
        <f t="shared" si="4922"/>
        <v>0</v>
      </c>
      <c r="EA204" s="168">
        <f t="shared" si="4923"/>
        <v>0</v>
      </c>
      <c r="EB204" s="154">
        <f t="shared" ref="EB204:EC204" si="5100">EB194</f>
        <v>9</v>
      </c>
      <c r="EC204" s="173">
        <f t="shared" si="5100"/>
        <v>1172</v>
      </c>
      <c r="ED204" s="156" t="str">
        <f t="shared" si="4925"/>
        <v>1</v>
      </c>
      <c r="EE204" s="157">
        <f t="shared" si="182"/>
        <v>5</v>
      </c>
      <c r="EF204" s="169">
        <f t="shared" si="183"/>
        <v>0</v>
      </c>
      <c r="EG204" s="159"/>
      <c r="EH204" s="159"/>
      <c r="EI204" s="159"/>
      <c r="EJ204" s="78"/>
      <c r="EK204" s="79"/>
      <c r="EL204" s="77" t="str">
        <f t="shared" si="184"/>
        <v>0</v>
      </c>
      <c r="EM204" s="81">
        <f t="shared" si="4926"/>
        <v>0</v>
      </c>
      <c r="EN204" s="160">
        <f t="shared" si="4927"/>
        <v>0</v>
      </c>
      <c r="EO204" s="160">
        <f t="shared" si="4928"/>
        <v>0</v>
      </c>
      <c r="EP204" s="160">
        <f t="shared" si="4929"/>
        <v>0</v>
      </c>
      <c r="EQ204" s="160">
        <f t="shared" si="4930"/>
        <v>0</v>
      </c>
      <c r="ER204" s="161">
        <f t="shared" ref="ER204:ES204" si="5101">ER203</f>
        <v>10</v>
      </c>
      <c r="ES204" s="162">
        <f t="shared" si="5101"/>
        <v>1173</v>
      </c>
      <c r="ET204" s="163" t="str">
        <f t="shared" si="4932"/>
        <v>1</v>
      </c>
      <c r="EU204" s="164">
        <f t="shared" si="192"/>
        <v>19</v>
      </c>
      <c r="EV204" s="165">
        <f t="shared" si="193"/>
        <v>0</v>
      </c>
      <c r="EW204" s="166"/>
      <c r="EX204" s="166"/>
      <c r="EY204" s="166"/>
      <c r="EZ204" s="84"/>
      <c r="FA204" s="85"/>
      <c r="FB204" s="83" t="str">
        <f t="shared" si="194"/>
        <v>0</v>
      </c>
      <c r="FC204" s="167">
        <f t="shared" si="4933"/>
        <v>0</v>
      </c>
      <c r="FD204" s="168">
        <f t="shared" si="4934"/>
        <v>0</v>
      </c>
      <c r="FE204" s="168">
        <f t="shared" si="4935"/>
        <v>0</v>
      </c>
      <c r="FF204" s="168">
        <f t="shared" si="4936"/>
        <v>0</v>
      </c>
      <c r="FG204" s="168">
        <f t="shared" si="4937"/>
        <v>0</v>
      </c>
      <c r="FH204" s="154">
        <f t="shared" ref="FH204:FI204" si="5102">FH194</f>
        <v>11</v>
      </c>
      <c r="FI204" s="173">
        <f t="shared" si="5102"/>
        <v>1174</v>
      </c>
      <c r="FJ204" s="156" t="str">
        <f t="shared" si="4939"/>
        <v>1</v>
      </c>
      <c r="FK204" s="157">
        <f t="shared" si="202"/>
        <v>4</v>
      </c>
      <c r="FL204" s="158">
        <f t="shared" si="203"/>
        <v>0</v>
      </c>
      <c r="FM204" s="159"/>
      <c r="FN204" s="159"/>
      <c r="FO204" s="159"/>
      <c r="FP204" s="78"/>
      <c r="FQ204" s="79"/>
      <c r="FR204" s="77" t="str">
        <f t="shared" si="204"/>
        <v>0</v>
      </c>
      <c r="FS204" s="81">
        <f t="shared" si="4940"/>
        <v>0</v>
      </c>
      <c r="FT204" s="160">
        <f t="shared" si="4941"/>
        <v>0</v>
      </c>
      <c r="FU204" s="160">
        <f t="shared" si="4942"/>
        <v>0</v>
      </c>
      <c r="FV204" s="160">
        <f t="shared" si="4943"/>
        <v>0</v>
      </c>
      <c r="FW204" s="160">
        <f t="shared" si="4944"/>
        <v>0</v>
      </c>
      <c r="FX204" s="161">
        <f t="shared" ref="FX204:FY204" si="5103">FX203</f>
        <v>12</v>
      </c>
      <c r="FY204" s="162">
        <f t="shared" si="5103"/>
        <v>1175</v>
      </c>
      <c r="FZ204" s="163" t="str">
        <f t="shared" si="4946"/>
        <v>1</v>
      </c>
      <c r="GA204" s="164">
        <f t="shared" si="212"/>
        <v>2</v>
      </c>
      <c r="GB204" s="165">
        <f t="shared" si="213"/>
        <v>0</v>
      </c>
      <c r="GC204" s="166"/>
      <c r="GD204" s="166"/>
      <c r="GE204" s="166"/>
      <c r="GF204" s="84"/>
      <c r="GG204" s="85"/>
      <c r="GH204" s="83" t="str">
        <f t="shared" si="214"/>
        <v>0</v>
      </c>
      <c r="GI204" s="167">
        <f t="shared" si="4947"/>
        <v>0</v>
      </c>
      <c r="GJ204" s="168">
        <f t="shared" si="4948"/>
        <v>0</v>
      </c>
      <c r="GK204" s="168">
        <f t="shared" si="4949"/>
        <v>0</v>
      </c>
      <c r="GL204" s="168">
        <f t="shared" si="4950"/>
        <v>0</v>
      </c>
      <c r="GM204" s="168">
        <f t="shared" si="4951"/>
        <v>0</v>
      </c>
      <c r="GN204" s="154">
        <f t="shared" ref="GN204:GO204" si="5104">GN194</f>
        <v>13</v>
      </c>
      <c r="GO204" s="173">
        <f t="shared" si="5104"/>
        <v>1176</v>
      </c>
      <c r="GP204" s="156" t="str">
        <f t="shared" si="4953"/>
        <v>1</v>
      </c>
      <c r="GQ204" s="157">
        <f t="shared" si="222"/>
        <v>3</v>
      </c>
      <c r="GR204" s="158">
        <f t="shared" si="223"/>
        <v>0</v>
      </c>
      <c r="GS204" s="159"/>
      <c r="GT204" s="159"/>
      <c r="GU204" s="159"/>
      <c r="GV204" s="78"/>
      <c r="GW204" s="79"/>
      <c r="GX204" s="77" t="str">
        <f t="shared" si="224"/>
        <v>0</v>
      </c>
      <c r="GY204" s="81">
        <f t="shared" si="4954"/>
        <v>0</v>
      </c>
      <c r="GZ204" s="160">
        <f t="shared" si="4955"/>
        <v>0</v>
      </c>
      <c r="HA204" s="160">
        <f t="shared" si="4956"/>
        <v>0</v>
      </c>
      <c r="HB204" s="160">
        <f t="shared" si="4957"/>
        <v>0</v>
      </c>
      <c r="HC204" s="160">
        <f t="shared" si="4958"/>
        <v>0</v>
      </c>
      <c r="HD204" s="161">
        <f t="shared" ref="HD204:HE204" si="5105">HD203</f>
        <v>14</v>
      </c>
      <c r="HE204" s="162">
        <f t="shared" si="5105"/>
        <v>1177</v>
      </c>
      <c r="HF204" s="163" t="str">
        <f t="shared" si="4960"/>
        <v>1</v>
      </c>
      <c r="HG204" s="164">
        <f t="shared" si="232"/>
        <v>5</v>
      </c>
      <c r="HH204" s="165">
        <f t="shared" si="233"/>
        <v>0</v>
      </c>
      <c r="HI204" s="166"/>
      <c r="HJ204" s="166"/>
      <c r="HK204" s="166"/>
      <c r="HL204" s="84"/>
      <c r="HM204" s="85"/>
      <c r="HN204" s="83" t="str">
        <f t="shared" si="234"/>
        <v>0</v>
      </c>
      <c r="HO204" s="167">
        <f t="shared" si="4961"/>
        <v>0</v>
      </c>
      <c r="HP204" s="168">
        <f t="shared" si="4962"/>
        <v>0</v>
      </c>
      <c r="HQ204" s="168">
        <f t="shared" si="4963"/>
        <v>0</v>
      </c>
      <c r="HR204" s="168">
        <f t="shared" si="4964"/>
        <v>0</v>
      </c>
      <c r="HS204" s="168">
        <f t="shared" si="4965"/>
        <v>0</v>
      </c>
      <c r="HT204" s="154">
        <f t="shared" ref="HT204:HU204" si="5106">HT194</f>
        <v>15</v>
      </c>
      <c r="HU204" s="173">
        <f t="shared" si="5106"/>
        <v>1178</v>
      </c>
      <c r="HV204" s="156" t="str">
        <f t="shared" si="4967"/>
        <v>1</v>
      </c>
      <c r="HW204" s="157" t="str">
        <f t="shared" si="242"/>
        <v/>
      </c>
      <c r="HX204" s="169">
        <f t="shared" si="243"/>
        <v>0</v>
      </c>
      <c r="HY204" s="159"/>
      <c r="HZ204" s="159"/>
      <c r="IA204" s="159"/>
      <c r="IB204" s="160"/>
      <c r="IC204" s="160"/>
      <c r="ID204" s="160" t="str">
        <f t="shared" si="244"/>
        <v>0</v>
      </c>
      <c r="IE204" s="160">
        <f t="shared" si="4968"/>
        <v>0</v>
      </c>
      <c r="IF204" s="160">
        <f t="shared" si="4969"/>
        <v>0</v>
      </c>
      <c r="IG204" s="160">
        <f t="shared" si="4970"/>
        <v>0</v>
      </c>
      <c r="IH204" s="160">
        <f t="shared" si="4971"/>
        <v>0</v>
      </c>
      <c r="II204" s="160">
        <f t="shared" si="4972"/>
        <v>0</v>
      </c>
      <c r="IJ204" s="161">
        <f t="shared" ref="IJ204:IK204" si="5107">IJ203</f>
        <v>16</v>
      </c>
      <c r="IK204" s="162">
        <f t="shared" si="5107"/>
        <v>1179</v>
      </c>
      <c r="IL204" s="163" t="str">
        <f t="shared" si="4974"/>
        <v>1</v>
      </c>
      <c r="IM204" s="164" t="str">
        <f t="shared" si="252"/>
        <v/>
      </c>
      <c r="IN204" s="165">
        <f t="shared" si="253"/>
        <v>0</v>
      </c>
      <c r="IO204" s="166"/>
      <c r="IP204" s="166"/>
      <c r="IQ204" s="166"/>
      <c r="IR204" s="168"/>
      <c r="IS204" s="168"/>
      <c r="IT204" s="170" t="str">
        <f t="shared" si="254"/>
        <v>0</v>
      </c>
      <c r="IU204" s="170">
        <f t="shared" si="4975"/>
        <v>0</v>
      </c>
      <c r="IV204" s="168">
        <f t="shared" si="4976"/>
        <v>0</v>
      </c>
      <c r="IW204" s="168">
        <f t="shared" si="4977"/>
        <v>0</v>
      </c>
      <c r="IX204" s="168">
        <f t="shared" si="4978"/>
        <v>0</v>
      </c>
      <c r="IY204" s="168">
        <f t="shared" si="4979"/>
        <v>0</v>
      </c>
      <c r="IZ204" s="154">
        <f t="shared" ref="IZ204:JA204" si="5108">IZ194</f>
        <v>17</v>
      </c>
      <c r="JA204" s="173">
        <f t="shared" si="5108"/>
        <v>1180</v>
      </c>
      <c r="JB204" s="156" t="str">
        <f t="shared" si="4981"/>
        <v>1</v>
      </c>
      <c r="JC204" s="157" t="str">
        <f t="shared" si="262"/>
        <v/>
      </c>
      <c r="JD204" s="158">
        <f t="shared" si="263"/>
        <v>0</v>
      </c>
      <c r="JE204" s="159"/>
      <c r="JF204" s="159"/>
      <c r="JG204" s="159"/>
      <c r="JH204" s="160"/>
      <c r="JI204" s="160"/>
      <c r="JJ204" s="171" t="str">
        <f t="shared" si="264"/>
        <v>0</v>
      </c>
      <c r="JK204" s="171">
        <f t="shared" si="4982"/>
        <v>0</v>
      </c>
      <c r="JL204" s="160">
        <f t="shared" si="4983"/>
        <v>0</v>
      </c>
      <c r="JM204" s="160">
        <f t="shared" si="4984"/>
        <v>0</v>
      </c>
      <c r="JN204" s="160">
        <f t="shared" si="4985"/>
        <v>0</v>
      </c>
      <c r="JO204" s="160">
        <f t="shared" si="4986"/>
        <v>0</v>
      </c>
      <c r="JP204" s="161">
        <f t="shared" ref="JP204:JQ204" si="5109">JP203</f>
        <v>18</v>
      </c>
      <c r="JQ204" s="162">
        <f t="shared" si="5109"/>
        <v>1181</v>
      </c>
      <c r="JR204" s="163" t="str">
        <f t="shared" si="4988"/>
        <v>1</v>
      </c>
      <c r="JS204" s="164" t="str">
        <f t="shared" si="272"/>
        <v/>
      </c>
      <c r="JT204" s="165">
        <f t="shared" si="273"/>
        <v>0</v>
      </c>
      <c r="JU204" s="166"/>
      <c r="JV204" s="166"/>
      <c r="JW204" s="166"/>
      <c r="JX204" s="168"/>
      <c r="JY204" s="168"/>
      <c r="JZ204" s="170" t="str">
        <f t="shared" si="274"/>
        <v>0</v>
      </c>
      <c r="KA204" s="170">
        <f t="shared" si="4989"/>
        <v>0</v>
      </c>
      <c r="KB204" s="168">
        <f t="shared" si="4990"/>
        <v>0</v>
      </c>
      <c r="KC204" s="168">
        <f t="shared" si="4991"/>
        <v>0</v>
      </c>
      <c r="KD204" s="168">
        <f t="shared" si="4992"/>
        <v>0</v>
      </c>
      <c r="KE204" s="168">
        <f t="shared" si="4993"/>
        <v>0</v>
      </c>
      <c r="KF204" s="154">
        <f t="shared" ref="KF204:KG204" si="5110">KF194</f>
        <v>19</v>
      </c>
      <c r="KG204" s="173">
        <f t="shared" si="5110"/>
        <v>1182</v>
      </c>
      <c r="KH204" s="156" t="str">
        <f t="shared" si="4995"/>
        <v>1</v>
      </c>
      <c r="KI204" s="157" t="str">
        <f t="shared" si="282"/>
        <v/>
      </c>
      <c r="KJ204" s="158">
        <f t="shared" si="283"/>
        <v>0</v>
      </c>
      <c r="KK204" s="159"/>
      <c r="KL204" s="159"/>
      <c r="KM204" s="159"/>
      <c r="KN204" s="160"/>
      <c r="KO204" s="160"/>
      <c r="KP204" s="171" t="str">
        <f t="shared" si="284"/>
        <v>0</v>
      </c>
      <c r="KQ204" s="171">
        <f t="shared" si="4996"/>
        <v>0</v>
      </c>
      <c r="KR204" s="160">
        <f t="shared" si="4997"/>
        <v>0</v>
      </c>
      <c r="KS204" s="160">
        <f t="shared" si="4998"/>
        <v>0</v>
      </c>
      <c r="KT204" s="160">
        <f t="shared" si="4999"/>
        <v>0</v>
      </c>
      <c r="KU204" s="160">
        <f t="shared" si="5000"/>
        <v>0</v>
      </c>
      <c r="KV204" s="161">
        <f t="shared" ref="KV204:KW204" si="5111">KV203</f>
        <v>20</v>
      </c>
      <c r="KW204" s="162">
        <f t="shared" si="5111"/>
        <v>1183</v>
      </c>
      <c r="KX204" s="163" t="str">
        <f t="shared" si="5002"/>
        <v>1</v>
      </c>
      <c r="KY204" s="164" t="str">
        <f t="shared" si="292"/>
        <v/>
      </c>
      <c r="KZ204" s="165">
        <f t="shared" si="293"/>
        <v>0</v>
      </c>
      <c r="LA204" s="166"/>
      <c r="LB204" s="166"/>
      <c r="LC204" s="166"/>
      <c r="LD204" s="168"/>
      <c r="LE204" s="168"/>
      <c r="LF204" s="170" t="str">
        <f t="shared" si="294"/>
        <v>0</v>
      </c>
      <c r="LG204" s="170">
        <f t="shared" si="5003"/>
        <v>0</v>
      </c>
      <c r="LH204" s="168">
        <f t="shared" si="5004"/>
        <v>0</v>
      </c>
      <c r="LI204" s="168">
        <f t="shared" si="5005"/>
        <v>0</v>
      </c>
      <c r="LJ204" s="168">
        <f t="shared" si="5006"/>
        <v>0</v>
      </c>
      <c r="LK204" s="168">
        <f t="shared" si="5007"/>
        <v>0</v>
      </c>
      <c r="LL204" s="172"/>
      <c r="LM204" s="172"/>
      <c r="LN204" s="168" t="str">
        <f t="shared" si="5008"/>
        <v>#REF!</v>
      </c>
      <c r="LO204" s="168" t="str">
        <f t="shared" si="5009"/>
        <v>#REF!</v>
      </c>
      <c r="LP204" s="168" t="str">
        <f t="shared" si="5010"/>
        <v>#REF!</v>
      </c>
      <c r="LQ204" s="168" t="str">
        <f t="shared" si="5011"/>
        <v>#REF!</v>
      </c>
    </row>
    <row r="205" ht="15.75" customHeight="1">
      <c r="A205" s="151">
        <v>46303.0</v>
      </c>
      <c r="B205" s="152" t="s">
        <v>28</v>
      </c>
      <c r="C205" s="153">
        <f t="shared" si="99"/>
        <v>0</v>
      </c>
      <c r="D205" s="154">
        <f t="shared" ref="D205:E205" si="5112">D204</f>
        <v>1</v>
      </c>
      <c r="E205" s="173">
        <f t="shared" si="5112"/>
        <v>1164</v>
      </c>
      <c r="F205" s="156" t="str">
        <f t="shared" si="5113"/>
        <v>1</v>
      </c>
      <c r="G205" s="157">
        <f t="shared" si="102"/>
        <v>1</v>
      </c>
      <c r="H205" s="158">
        <f t="shared" si="103"/>
        <v>0</v>
      </c>
      <c r="I205" s="159"/>
      <c r="J205" s="159"/>
      <c r="K205" s="159"/>
      <c r="L205" s="78"/>
      <c r="M205" s="79"/>
      <c r="N205" s="77" t="str">
        <f t="shared" si="104"/>
        <v>0</v>
      </c>
      <c r="O205" s="81">
        <f t="shared" si="4870"/>
        <v>0</v>
      </c>
      <c r="P205" s="160">
        <f t="shared" si="4871"/>
        <v>0</v>
      </c>
      <c r="Q205" s="160">
        <f t="shared" si="4872"/>
        <v>0</v>
      </c>
      <c r="R205" s="160">
        <f t="shared" si="4873"/>
        <v>0</v>
      </c>
      <c r="S205" s="160">
        <f t="shared" si="4874"/>
        <v>0</v>
      </c>
      <c r="T205" s="161">
        <f t="shared" ref="T205:U205" si="5114">T204</f>
        <v>2</v>
      </c>
      <c r="U205" s="175">
        <f t="shared" si="5114"/>
        <v>1165</v>
      </c>
      <c r="V205" s="163" t="str">
        <f t="shared" si="4876"/>
        <v>1</v>
      </c>
      <c r="W205" s="164">
        <f t="shared" si="112"/>
        <v>1</v>
      </c>
      <c r="X205" s="165">
        <f t="shared" si="113"/>
        <v>0</v>
      </c>
      <c r="Y205" s="166"/>
      <c r="Z205" s="166"/>
      <c r="AA205" s="166"/>
      <c r="AB205" s="84"/>
      <c r="AC205" s="85"/>
      <c r="AD205" s="83" t="str">
        <f t="shared" si="114"/>
        <v>0</v>
      </c>
      <c r="AE205" s="167">
        <f t="shared" si="4877"/>
        <v>0</v>
      </c>
      <c r="AF205" s="168">
        <f t="shared" si="4878"/>
        <v>0</v>
      </c>
      <c r="AG205" s="168">
        <f t="shared" si="4879"/>
        <v>0</v>
      </c>
      <c r="AH205" s="168">
        <f t="shared" si="4880"/>
        <v>0</v>
      </c>
      <c r="AI205" s="168">
        <f t="shared" si="4881"/>
        <v>0</v>
      </c>
      <c r="AJ205" s="154">
        <f t="shared" ref="AJ205:AK205" si="5115">AJ204</f>
        <v>3</v>
      </c>
      <c r="AK205" s="173">
        <f t="shared" si="5115"/>
        <v>1166</v>
      </c>
      <c r="AL205" s="156" t="str">
        <f t="shared" si="4883"/>
        <v>1</v>
      </c>
      <c r="AM205" s="157">
        <f t="shared" si="122"/>
        <v>2</v>
      </c>
      <c r="AN205" s="158">
        <f t="shared" si="123"/>
        <v>0</v>
      </c>
      <c r="AO205" s="159"/>
      <c r="AP205" s="159"/>
      <c r="AQ205" s="159"/>
      <c r="AR205" s="78"/>
      <c r="AS205" s="79"/>
      <c r="AT205" s="77" t="str">
        <f t="shared" si="124"/>
        <v>0</v>
      </c>
      <c r="AU205" s="81">
        <f t="shared" si="4884"/>
        <v>0</v>
      </c>
      <c r="AV205" s="160">
        <f t="shared" si="4885"/>
        <v>0</v>
      </c>
      <c r="AW205" s="160">
        <f t="shared" si="4886"/>
        <v>0</v>
      </c>
      <c r="AX205" s="160">
        <f t="shared" si="4887"/>
        <v>0</v>
      </c>
      <c r="AY205" s="160">
        <f t="shared" si="4888"/>
        <v>0</v>
      </c>
      <c r="AZ205" s="161">
        <f t="shared" ref="AZ205:BA205" si="5116">AZ204</f>
        <v>4</v>
      </c>
      <c r="BA205" s="175">
        <f t="shared" si="5116"/>
        <v>1167</v>
      </c>
      <c r="BB205" s="163" t="str">
        <f t="shared" si="4890"/>
        <v>1</v>
      </c>
      <c r="BC205" s="164">
        <f t="shared" si="132"/>
        <v>4</v>
      </c>
      <c r="BD205" s="165">
        <f t="shared" si="133"/>
        <v>0</v>
      </c>
      <c r="BE205" s="166"/>
      <c r="BF205" s="166"/>
      <c r="BG205" s="166"/>
      <c r="BH205" s="84"/>
      <c r="BI205" s="85"/>
      <c r="BJ205" s="83" t="str">
        <f t="shared" si="134"/>
        <v>0</v>
      </c>
      <c r="BK205" s="167">
        <f t="shared" si="4891"/>
        <v>0</v>
      </c>
      <c r="BL205" s="168">
        <f t="shared" si="4892"/>
        <v>0</v>
      </c>
      <c r="BM205" s="168">
        <f t="shared" si="4893"/>
        <v>0</v>
      </c>
      <c r="BN205" s="168">
        <f t="shared" si="4894"/>
        <v>0</v>
      </c>
      <c r="BO205" s="168">
        <f t="shared" si="4895"/>
        <v>0</v>
      </c>
      <c r="BP205" s="154">
        <f t="shared" ref="BP205:BQ205" si="5117">BP204</f>
        <v>5</v>
      </c>
      <c r="BQ205" s="173">
        <f t="shared" si="5117"/>
        <v>1168</v>
      </c>
      <c r="BR205" s="156" t="str">
        <f t="shared" si="4897"/>
        <v>1</v>
      </c>
      <c r="BS205" s="157">
        <f t="shared" si="142"/>
        <v>4</v>
      </c>
      <c r="BT205" s="158">
        <f t="shared" si="143"/>
        <v>0</v>
      </c>
      <c r="BU205" s="159"/>
      <c r="BV205" s="159"/>
      <c r="BW205" s="159"/>
      <c r="BX205" s="78"/>
      <c r="BY205" s="79"/>
      <c r="BZ205" s="77" t="str">
        <f t="shared" si="144"/>
        <v>0</v>
      </c>
      <c r="CA205" s="81">
        <f t="shared" si="4898"/>
        <v>0</v>
      </c>
      <c r="CB205" s="160">
        <f t="shared" si="4899"/>
        <v>0</v>
      </c>
      <c r="CC205" s="160">
        <f t="shared" si="4900"/>
        <v>0</v>
      </c>
      <c r="CD205" s="160">
        <f t="shared" si="4901"/>
        <v>0</v>
      </c>
      <c r="CE205" s="160">
        <f t="shared" si="4902"/>
        <v>0</v>
      </c>
      <c r="CF205" s="161">
        <f t="shared" ref="CF205:CG205" si="5118">CF204</f>
        <v>6</v>
      </c>
      <c r="CG205" s="175">
        <f t="shared" si="5118"/>
        <v>1169</v>
      </c>
      <c r="CH205" s="163" t="str">
        <f t="shared" si="4904"/>
        <v>1</v>
      </c>
      <c r="CI205" s="164">
        <f t="shared" si="152"/>
        <v>2</v>
      </c>
      <c r="CJ205" s="165">
        <f t="shared" si="153"/>
        <v>0</v>
      </c>
      <c r="CK205" s="166"/>
      <c r="CL205" s="166"/>
      <c r="CM205" s="166"/>
      <c r="CN205" s="84"/>
      <c r="CO205" s="85"/>
      <c r="CP205" s="83" t="str">
        <f t="shared" si="154"/>
        <v>0</v>
      </c>
      <c r="CQ205" s="167">
        <f t="shared" si="4905"/>
        <v>0</v>
      </c>
      <c r="CR205" s="168">
        <f t="shared" si="4906"/>
        <v>0</v>
      </c>
      <c r="CS205" s="168">
        <f t="shared" si="4907"/>
        <v>0</v>
      </c>
      <c r="CT205" s="168">
        <f t="shared" si="4908"/>
        <v>0</v>
      </c>
      <c r="CU205" s="168">
        <f t="shared" si="4909"/>
        <v>0</v>
      </c>
      <c r="CV205" s="154">
        <f t="shared" ref="CV205:CW205" si="5119">CV204</f>
        <v>7</v>
      </c>
      <c r="CW205" s="173">
        <f t="shared" si="5119"/>
        <v>1170</v>
      </c>
      <c r="CX205" s="156" t="str">
        <f t="shared" si="4911"/>
        <v>1</v>
      </c>
      <c r="CY205" s="157">
        <f t="shared" si="162"/>
        <v>2</v>
      </c>
      <c r="CZ205" s="158">
        <f t="shared" si="163"/>
        <v>0</v>
      </c>
      <c r="DA205" s="159"/>
      <c r="DB205" s="159"/>
      <c r="DC205" s="159"/>
      <c r="DD205" s="78"/>
      <c r="DE205" s="79"/>
      <c r="DF205" s="77" t="str">
        <f t="shared" si="164"/>
        <v>0</v>
      </c>
      <c r="DG205" s="81">
        <f t="shared" si="4912"/>
        <v>0</v>
      </c>
      <c r="DH205" s="160">
        <f t="shared" si="4913"/>
        <v>0</v>
      </c>
      <c r="DI205" s="160">
        <f t="shared" si="4914"/>
        <v>0</v>
      </c>
      <c r="DJ205" s="160">
        <f t="shared" si="4915"/>
        <v>0</v>
      </c>
      <c r="DK205" s="160">
        <f t="shared" si="4916"/>
        <v>0</v>
      </c>
      <c r="DL205" s="161">
        <f t="shared" ref="DL205:DM205" si="5120">DL204</f>
        <v>8</v>
      </c>
      <c r="DM205" s="175">
        <f t="shared" si="5120"/>
        <v>1171</v>
      </c>
      <c r="DN205" s="163" t="str">
        <f t="shared" si="4918"/>
        <v>1</v>
      </c>
      <c r="DO205" s="164">
        <f t="shared" si="172"/>
        <v>2</v>
      </c>
      <c r="DP205" s="165">
        <f t="shared" si="173"/>
        <v>0</v>
      </c>
      <c r="DQ205" s="166"/>
      <c r="DR205" s="166"/>
      <c r="DS205" s="166"/>
      <c r="DT205" s="84"/>
      <c r="DU205" s="85"/>
      <c r="DV205" s="83" t="str">
        <f t="shared" si="174"/>
        <v>0</v>
      </c>
      <c r="DW205" s="167">
        <f t="shared" si="4919"/>
        <v>0</v>
      </c>
      <c r="DX205" s="168">
        <f t="shared" si="4920"/>
        <v>0</v>
      </c>
      <c r="DY205" s="168">
        <f t="shared" si="4921"/>
        <v>0</v>
      </c>
      <c r="DZ205" s="168">
        <f t="shared" si="4922"/>
        <v>0</v>
      </c>
      <c r="EA205" s="168">
        <f t="shared" si="4923"/>
        <v>0</v>
      </c>
      <c r="EB205" s="154">
        <f t="shared" ref="EB205:EC205" si="5121">EB204</f>
        <v>9</v>
      </c>
      <c r="EC205" s="173">
        <f t="shared" si="5121"/>
        <v>1172</v>
      </c>
      <c r="ED205" s="156" t="str">
        <f t="shared" si="4925"/>
        <v>1</v>
      </c>
      <c r="EE205" s="157">
        <f t="shared" si="182"/>
        <v>5</v>
      </c>
      <c r="EF205" s="169">
        <f t="shared" si="183"/>
        <v>0</v>
      </c>
      <c r="EG205" s="159"/>
      <c r="EH205" s="159"/>
      <c r="EI205" s="159"/>
      <c r="EJ205" s="78"/>
      <c r="EK205" s="79"/>
      <c r="EL205" s="77" t="str">
        <f t="shared" si="184"/>
        <v>0</v>
      </c>
      <c r="EM205" s="81">
        <f t="shared" si="4926"/>
        <v>0</v>
      </c>
      <c r="EN205" s="160">
        <f t="shared" si="4927"/>
        <v>0</v>
      </c>
      <c r="EO205" s="160">
        <f t="shared" si="4928"/>
        <v>0</v>
      </c>
      <c r="EP205" s="160">
        <f t="shared" si="4929"/>
        <v>0</v>
      </c>
      <c r="EQ205" s="160">
        <f t="shared" si="4930"/>
        <v>0</v>
      </c>
      <c r="ER205" s="161">
        <f t="shared" ref="ER205:ES205" si="5122">ER204</f>
        <v>10</v>
      </c>
      <c r="ES205" s="175">
        <f t="shared" si="5122"/>
        <v>1173</v>
      </c>
      <c r="ET205" s="163" t="str">
        <f t="shared" si="4932"/>
        <v>1</v>
      </c>
      <c r="EU205" s="164">
        <f t="shared" si="192"/>
        <v>19</v>
      </c>
      <c r="EV205" s="165">
        <f t="shared" si="193"/>
        <v>0</v>
      </c>
      <c r="EW205" s="166"/>
      <c r="EX205" s="166"/>
      <c r="EY205" s="166"/>
      <c r="EZ205" s="84"/>
      <c r="FA205" s="85"/>
      <c r="FB205" s="83" t="str">
        <f t="shared" si="194"/>
        <v>0</v>
      </c>
      <c r="FC205" s="167">
        <f t="shared" si="4933"/>
        <v>0</v>
      </c>
      <c r="FD205" s="168">
        <f t="shared" si="4934"/>
        <v>0</v>
      </c>
      <c r="FE205" s="168">
        <f t="shared" si="4935"/>
        <v>0</v>
      </c>
      <c r="FF205" s="168">
        <f t="shared" si="4936"/>
        <v>0</v>
      </c>
      <c r="FG205" s="168">
        <f t="shared" si="4937"/>
        <v>0</v>
      </c>
      <c r="FH205" s="154">
        <f t="shared" ref="FH205:FI205" si="5123">FH204</f>
        <v>11</v>
      </c>
      <c r="FI205" s="173">
        <f t="shared" si="5123"/>
        <v>1174</v>
      </c>
      <c r="FJ205" s="156" t="str">
        <f t="shared" si="4939"/>
        <v>1</v>
      </c>
      <c r="FK205" s="157">
        <f t="shared" si="202"/>
        <v>4</v>
      </c>
      <c r="FL205" s="158">
        <f t="shared" si="203"/>
        <v>0</v>
      </c>
      <c r="FM205" s="159"/>
      <c r="FN205" s="159"/>
      <c r="FO205" s="159"/>
      <c r="FP205" s="78"/>
      <c r="FQ205" s="79"/>
      <c r="FR205" s="77" t="str">
        <f t="shared" si="204"/>
        <v>0</v>
      </c>
      <c r="FS205" s="81">
        <f t="shared" si="4940"/>
        <v>0</v>
      </c>
      <c r="FT205" s="160">
        <f t="shared" si="4941"/>
        <v>0</v>
      </c>
      <c r="FU205" s="160">
        <f t="shared" si="4942"/>
        <v>0</v>
      </c>
      <c r="FV205" s="160">
        <f t="shared" si="4943"/>
        <v>0</v>
      </c>
      <c r="FW205" s="160">
        <f t="shared" si="4944"/>
        <v>0</v>
      </c>
      <c r="FX205" s="161">
        <f t="shared" ref="FX205:FY205" si="5124">FX204</f>
        <v>12</v>
      </c>
      <c r="FY205" s="175">
        <f t="shared" si="5124"/>
        <v>1175</v>
      </c>
      <c r="FZ205" s="163" t="str">
        <f t="shared" si="4946"/>
        <v>1</v>
      </c>
      <c r="GA205" s="164">
        <f t="shared" si="212"/>
        <v>2</v>
      </c>
      <c r="GB205" s="165">
        <f t="shared" si="213"/>
        <v>0</v>
      </c>
      <c r="GC205" s="166"/>
      <c r="GD205" s="166"/>
      <c r="GE205" s="166"/>
      <c r="GF205" s="84"/>
      <c r="GG205" s="85"/>
      <c r="GH205" s="83" t="str">
        <f t="shared" si="214"/>
        <v>0</v>
      </c>
      <c r="GI205" s="167">
        <f t="shared" si="4947"/>
        <v>0</v>
      </c>
      <c r="GJ205" s="168">
        <f t="shared" si="4948"/>
        <v>0</v>
      </c>
      <c r="GK205" s="168">
        <f t="shared" si="4949"/>
        <v>0</v>
      </c>
      <c r="GL205" s="168">
        <f t="shared" si="4950"/>
        <v>0</v>
      </c>
      <c r="GM205" s="168">
        <f t="shared" si="4951"/>
        <v>0</v>
      </c>
      <c r="GN205" s="154">
        <f t="shared" ref="GN205:GO205" si="5125">GN204</f>
        <v>13</v>
      </c>
      <c r="GO205" s="173">
        <f t="shared" si="5125"/>
        <v>1176</v>
      </c>
      <c r="GP205" s="156" t="str">
        <f t="shared" si="4953"/>
        <v>1</v>
      </c>
      <c r="GQ205" s="157">
        <f t="shared" si="222"/>
        <v>3</v>
      </c>
      <c r="GR205" s="158">
        <f t="shared" si="223"/>
        <v>0</v>
      </c>
      <c r="GS205" s="159"/>
      <c r="GT205" s="159"/>
      <c r="GU205" s="159"/>
      <c r="GV205" s="78"/>
      <c r="GW205" s="79"/>
      <c r="GX205" s="77" t="str">
        <f t="shared" si="224"/>
        <v>0</v>
      </c>
      <c r="GY205" s="81">
        <f t="shared" si="4954"/>
        <v>0</v>
      </c>
      <c r="GZ205" s="160">
        <f t="shared" si="4955"/>
        <v>0</v>
      </c>
      <c r="HA205" s="160">
        <f t="shared" si="4956"/>
        <v>0</v>
      </c>
      <c r="HB205" s="160">
        <f t="shared" si="4957"/>
        <v>0</v>
      </c>
      <c r="HC205" s="160">
        <f t="shared" si="4958"/>
        <v>0</v>
      </c>
      <c r="HD205" s="161">
        <f t="shared" ref="HD205:HE205" si="5126">HD204</f>
        <v>14</v>
      </c>
      <c r="HE205" s="175">
        <f t="shared" si="5126"/>
        <v>1177</v>
      </c>
      <c r="HF205" s="163" t="str">
        <f t="shared" si="4960"/>
        <v>1</v>
      </c>
      <c r="HG205" s="164">
        <f t="shared" si="232"/>
        <v>5</v>
      </c>
      <c r="HH205" s="165">
        <f t="shared" si="233"/>
        <v>0</v>
      </c>
      <c r="HI205" s="166"/>
      <c r="HJ205" s="166"/>
      <c r="HK205" s="166"/>
      <c r="HL205" s="84"/>
      <c r="HM205" s="85"/>
      <c r="HN205" s="83" t="str">
        <f t="shared" si="234"/>
        <v>0</v>
      </c>
      <c r="HO205" s="167">
        <f t="shared" si="4961"/>
        <v>0</v>
      </c>
      <c r="HP205" s="168">
        <f t="shared" si="4962"/>
        <v>0</v>
      </c>
      <c r="HQ205" s="168">
        <f t="shared" si="4963"/>
        <v>0</v>
      </c>
      <c r="HR205" s="168">
        <f t="shared" si="4964"/>
        <v>0</v>
      </c>
      <c r="HS205" s="168">
        <f t="shared" si="4965"/>
        <v>0</v>
      </c>
      <c r="HT205" s="154">
        <f t="shared" ref="HT205:HU205" si="5127">HT204</f>
        <v>15</v>
      </c>
      <c r="HU205" s="173">
        <f t="shared" si="5127"/>
        <v>1178</v>
      </c>
      <c r="HV205" s="156" t="str">
        <f t="shared" si="4967"/>
        <v>1</v>
      </c>
      <c r="HW205" s="157" t="str">
        <f t="shared" si="242"/>
        <v/>
      </c>
      <c r="HX205" s="169">
        <f t="shared" si="243"/>
        <v>0</v>
      </c>
      <c r="HY205" s="159"/>
      <c r="HZ205" s="159"/>
      <c r="IA205" s="159"/>
      <c r="IB205" s="160"/>
      <c r="IC205" s="160"/>
      <c r="ID205" s="160" t="str">
        <f t="shared" si="244"/>
        <v>0</v>
      </c>
      <c r="IE205" s="160">
        <f t="shared" si="4968"/>
        <v>0</v>
      </c>
      <c r="IF205" s="160">
        <f t="shared" si="4969"/>
        <v>0</v>
      </c>
      <c r="IG205" s="160">
        <f t="shared" si="4970"/>
        <v>0</v>
      </c>
      <c r="IH205" s="160">
        <f t="shared" si="4971"/>
        <v>0</v>
      </c>
      <c r="II205" s="160">
        <f t="shared" si="4972"/>
        <v>0</v>
      </c>
      <c r="IJ205" s="161">
        <f t="shared" ref="IJ205:IK205" si="5128">IJ204</f>
        <v>16</v>
      </c>
      <c r="IK205" s="175">
        <f t="shared" si="5128"/>
        <v>1179</v>
      </c>
      <c r="IL205" s="163" t="str">
        <f t="shared" si="4974"/>
        <v>1</v>
      </c>
      <c r="IM205" s="164" t="str">
        <f t="shared" si="252"/>
        <v/>
      </c>
      <c r="IN205" s="165">
        <f t="shared" si="253"/>
        <v>0</v>
      </c>
      <c r="IO205" s="166"/>
      <c r="IP205" s="166"/>
      <c r="IQ205" s="166"/>
      <c r="IR205" s="168"/>
      <c r="IS205" s="168"/>
      <c r="IT205" s="170" t="str">
        <f t="shared" si="254"/>
        <v>0</v>
      </c>
      <c r="IU205" s="170">
        <f t="shared" si="4975"/>
        <v>0</v>
      </c>
      <c r="IV205" s="168">
        <f t="shared" si="4976"/>
        <v>0</v>
      </c>
      <c r="IW205" s="168">
        <f t="shared" si="4977"/>
        <v>0</v>
      </c>
      <c r="IX205" s="168">
        <f t="shared" si="4978"/>
        <v>0</v>
      </c>
      <c r="IY205" s="168">
        <f t="shared" si="4979"/>
        <v>0</v>
      </c>
      <c r="IZ205" s="154">
        <f t="shared" ref="IZ205:JA205" si="5129">IZ204</f>
        <v>17</v>
      </c>
      <c r="JA205" s="173">
        <f t="shared" si="5129"/>
        <v>1180</v>
      </c>
      <c r="JB205" s="156" t="str">
        <f t="shared" si="4981"/>
        <v>1</v>
      </c>
      <c r="JC205" s="157" t="str">
        <f t="shared" si="262"/>
        <v/>
      </c>
      <c r="JD205" s="158">
        <f t="shared" si="263"/>
        <v>0</v>
      </c>
      <c r="JE205" s="159"/>
      <c r="JF205" s="159"/>
      <c r="JG205" s="159"/>
      <c r="JH205" s="160"/>
      <c r="JI205" s="160"/>
      <c r="JJ205" s="171" t="str">
        <f t="shared" si="264"/>
        <v>0</v>
      </c>
      <c r="JK205" s="171">
        <f t="shared" si="4982"/>
        <v>0</v>
      </c>
      <c r="JL205" s="160">
        <f t="shared" si="4983"/>
        <v>0</v>
      </c>
      <c r="JM205" s="160">
        <f t="shared" si="4984"/>
        <v>0</v>
      </c>
      <c r="JN205" s="160">
        <f t="shared" si="4985"/>
        <v>0</v>
      </c>
      <c r="JO205" s="160">
        <f t="shared" si="4986"/>
        <v>0</v>
      </c>
      <c r="JP205" s="161">
        <f t="shared" ref="JP205:JQ205" si="5130">JP204</f>
        <v>18</v>
      </c>
      <c r="JQ205" s="175">
        <f t="shared" si="5130"/>
        <v>1181</v>
      </c>
      <c r="JR205" s="163" t="str">
        <f t="shared" si="4988"/>
        <v>1</v>
      </c>
      <c r="JS205" s="164" t="str">
        <f t="shared" si="272"/>
        <v/>
      </c>
      <c r="JT205" s="165">
        <f t="shared" si="273"/>
        <v>0</v>
      </c>
      <c r="JU205" s="166"/>
      <c r="JV205" s="166"/>
      <c r="JW205" s="166"/>
      <c r="JX205" s="168"/>
      <c r="JY205" s="168"/>
      <c r="JZ205" s="170" t="str">
        <f t="shared" si="274"/>
        <v>0</v>
      </c>
      <c r="KA205" s="170">
        <f t="shared" si="4989"/>
        <v>0</v>
      </c>
      <c r="KB205" s="168">
        <f t="shared" si="4990"/>
        <v>0</v>
      </c>
      <c r="KC205" s="168">
        <f t="shared" si="4991"/>
        <v>0</v>
      </c>
      <c r="KD205" s="168">
        <f t="shared" si="4992"/>
        <v>0</v>
      </c>
      <c r="KE205" s="168">
        <f t="shared" si="4993"/>
        <v>0</v>
      </c>
      <c r="KF205" s="154">
        <f t="shared" ref="KF205:KG205" si="5131">KF204</f>
        <v>19</v>
      </c>
      <c r="KG205" s="173">
        <f t="shared" si="5131"/>
        <v>1182</v>
      </c>
      <c r="KH205" s="156" t="str">
        <f t="shared" si="4995"/>
        <v>1</v>
      </c>
      <c r="KI205" s="157" t="str">
        <f t="shared" si="282"/>
        <v/>
      </c>
      <c r="KJ205" s="158">
        <f t="shared" si="283"/>
        <v>0</v>
      </c>
      <c r="KK205" s="159"/>
      <c r="KL205" s="159"/>
      <c r="KM205" s="159"/>
      <c r="KN205" s="160"/>
      <c r="KO205" s="160"/>
      <c r="KP205" s="171" t="str">
        <f t="shared" si="284"/>
        <v>0</v>
      </c>
      <c r="KQ205" s="171">
        <f t="shared" si="4996"/>
        <v>0</v>
      </c>
      <c r="KR205" s="160">
        <f t="shared" si="4997"/>
        <v>0</v>
      </c>
      <c r="KS205" s="160">
        <f t="shared" si="4998"/>
        <v>0</v>
      </c>
      <c r="KT205" s="160">
        <f t="shared" si="4999"/>
        <v>0</v>
      </c>
      <c r="KU205" s="160">
        <f t="shared" si="5000"/>
        <v>0</v>
      </c>
      <c r="KV205" s="161">
        <f t="shared" ref="KV205:KW205" si="5132">KV204</f>
        <v>20</v>
      </c>
      <c r="KW205" s="175">
        <f t="shared" si="5132"/>
        <v>1183</v>
      </c>
      <c r="KX205" s="163" t="str">
        <f t="shared" si="5002"/>
        <v>1</v>
      </c>
      <c r="KY205" s="164" t="str">
        <f t="shared" si="292"/>
        <v/>
      </c>
      <c r="KZ205" s="165">
        <f t="shared" si="293"/>
        <v>0</v>
      </c>
      <c r="LA205" s="166"/>
      <c r="LB205" s="166"/>
      <c r="LC205" s="166"/>
      <c r="LD205" s="168"/>
      <c r="LE205" s="168"/>
      <c r="LF205" s="170" t="str">
        <f t="shared" si="294"/>
        <v>0</v>
      </c>
      <c r="LG205" s="170">
        <f t="shared" si="5003"/>
        <v>0</v>
      </c>
      <c r="LH205" s="168">
        <f t="shared" si="5004"/>
        <v>0</v>
      </c>
      <c r="LI205" s="168">
        <f t="shared" si="5005"/>
        <v>0</v>
      </c>
      <c r="LJ205" s="168">
        <f t="shared" si="5006"/>
        <v>0</v>
      </c>
      <c r="LK205" s="168">
        <f t="shared" si="5007"/>
        <v>0</v>
      </c>
      <c r="LL205" s="172"/>
      <c r="LM205" s="172"/>
      <c r="LN205" s="168" t="str">
        <f t="shared" si="5008"/>
        <v>#REF!</v>
      </c>
      <c r="LO205" s="168" t="str">
        <f t="shared" si="5009"/>
        <v>#REF!</v>
      </c>
      <c r="LP205" s="168" t="str">
        <f t="shared" si="5010"/>
        <v>#REF!</v>
      </c>
      <c r="LQ205" s="168" t="str">
        <f t="shared" si="5011"/>
        <v>#REF!</v>
      </c>
    </row>
    <row r="206" ht="15.75" customHeight="1">
      <c r="A206" s="151">
        <v>46304.0</v>
      </c>
      <c r="B206" s="152" t="s">
        <v>29</v>
      </c>
      <c r="C206" s="153">
        <f t="shared" si="99"/>
        <v>0</v>
      </c>
      <c r="D206" s="154">
        <f t="shared" ref="D206:E206" si="5133">D205</f>
        <v>1</v>
      </c>
      <c r="E206" s="173">
        <f t="shared" si="5133"/>
        <v>1164</v>
      </c>
      <c r="F206" s="156" t="str">
        <f t="shared" si="5113"/>
        <v>1</v>
      </c>
      <c r="G206" s="157">
        <f t="shared" si="102"/>
        <v>1</v>
      </c>
      <c r="H206" s="158">
        <f t="shared" si="103"/>
        <v>0</v>
      </c>
      <c r="I206" s="159"/>
      <c r="J206" s="159"/>
      <c r="K206" s="159"/>
      <c r="L206" s="78"/>
      <c r="M206" s="79"/>
      <c r="N206" s="77" t="str">
        <f t="shared" si="104"/>
        <v>0</v>
      </c>
      <c r="O206" s="81">
        <f t="shared" si="4870"/>
        <v>0</v>
      </c>
      <c r="P206" s="160">
        <f t="shared" si="4871"/>
        <v>0</v>
      </c>
      <c r="Q206" s="160">
        <f t="shared" si="4872"/>
        <v>0</v>
      </c>
      <c r="R206" s="160">
        <f t="shared" si="4873"/>
        <v>0</v>
      </c>
      <c r="S206" s="160">
        <f t="shared" si="4874"/>
        <v>0</v>
      </c>
      <c r="T206" s="161">
        <f t="shared" ref="T206:U206" si="5134">T205</f>
        <v>2</v>
      </c>
      <c r="U206" s="175">
        <f t="shared" si="5134"/>
        <v>1165</v>
      </c>
      <c r="V206" s="163" t="str">
        <f t="shared" si="4876"/>
        <v>1</v>
      </c>
      <c r="W206" s="164">
        <f t="shared" si="112"/>
        <v>1</v>
      </c>
      <c r="X206" s="165">
        <f t="shared" si="113"/>
        <v>0</v>
      </c>
      <c r="Y206" s="166"/>
      <c r="Z206" s="166"/>
      <c r="AA206" s="166"/>
      <c r="AB206" s="84"/>
      <c r="AC206" s="85"/>
      <c r="AD206" s="83" t="str">
        <f t="shared" si="114"/>
        <v>0</v>
      </c>
      <c r="AE206" s="167">
        <f t="shared" si="4877"/>
        <v>0</v>
      </c>
      <c r="AF206" s="168">
        <f t="shared" si="4878"/>
        <v>0</v>
      </c>
      <c r="AG206" s="168">
        <f t="shared" si="4879"/>
        <v>0</v>
      </c>
      <c r="AH206" s="168">
        <f t="shared" si="4880"/>
        <v>0</v>
      </c>
      <c r="AI206" s="168">
        <f t="shared" si="4881"/>
        <v>0</v>
      </c>
      <c r="AJ206" s="154">
        <f t="shared" ref="AJ206:AK206" si="5135">AJ205</f>
        <v>3</v>
      </c>
      <c r="AK206" s="173">
        <f t="shared" si="5135"/>
        <v>1166</v>
      </c>
      <c r="AL206" s="156" t="str">
        <f t="shared" si="4883"/>
        <v>1</v>
      </c>
      <c r="AM206" s="157">
        <f t="shared" si="122"/>
        <v>2</v>
      </c>
      <c r="AN206" s="158">
        <f t="shared" si="123"/>
        <v>0</v>
      </c>
      <c r="AO206" s="159"/>
      <c r="AP206" s="159"/>
      <c r="AQ206" s="159"/>
      <c r="AR206" s="78"/>
      <c r="AS206" s="79"/>
      <c r="AT206" s="77" t="str">
        <f t="shared" si="124"/>
        <v>0</v>
      </c>
      <c r="AU206" s="81">
        <f t="shared" si="4884"/>
        <v>0</v>
      </c>
      <c r="AV206" s="160">
        <f t="shared" si="4885"/>
        <v>0</v>
      </c>
      <c r="AW206" s="160">
        <f t="shared" si="4886"/>
        <v>0</v>
      </c>
      <c r="AX206" s="160">
        <f t="shared" si="4887"/>
        <v>0</v>
      </c>
      <c r="AY206" s="160">
        <f t="shared" si="4888"/>
        <v>0</v>
      </c>
      <c r="AZ206" s="161">
        <f t="shared" ref="AZ206:BA206" si="5136">AZ205</f>
        <v>4</v>
      </c>
      <c r="BA206" s="175">
        <f t="shared" si="5136"/>
        <v>1167</v>
      </c>
      <c r="BB206" s="163" t="str">
        <f t="shared" si="4890"/>
        <v>1</v>
      </c>
      <c r="BC206" s="164">
        <f t="shared" si="132"/>
        <v>4</v>
      </c>
      <c r="BD206" s="165">
        <f t="shared" si="133"/>
        <v>0</v>
      </c>
      <c r="BE206" s="166"/>
      <c r="BF206" s="166"/>
      <c r="BG206" s="166"/>
      <c r="BH206" s="84"/>
      <c r="BI206" s="85"/>
      <c r="BJ206" s="83" t="str">
        <f t="shared" si="134"/>
        <v>0</v>
      </c>
      <c r="BK206" s="167">
        <f t="shared" si="4891"/>
        <v>0</v>
      </c>
      <c r="BL206" s="168">
        <f t="shared" si="4892"/>
        <v>0</v>
      </c>
      <c r="BM206" s="168">
        <f t="shared" si="4893"/>
        <v>0</v>
      </c>
      <c r="BN206" s="168">
        <f t="shared" si="4894"/>
        <v>0</v>
      </c>
      <c r="BO206" s="168">
        <f t="shared" si="4895"/>
        <v>0</v>
      </c>
      <c r="BP206" s="154">
        <f t="shared" ref="BP206:BQ206" si="5137">BP205</f>
        <v>5</v>
      </c>
      <c r="BQ206" s="173">
        <f t="shared" si="5137"/>
        <v>1168</v>
      </c>
      <c r="BR206" s="156" t="str">
        <f t="shared" si="4897"/>
        <v>1</v>
      </c>
      <c r="BS206" s="157">
        <f t="shared" si="142"/>
        <v>4</v>
      </c>
      <c r="BT206" s="158">
        <f t="shared" si="143"/>
        <v>0</v>
      </c>
      <c r="BU206" s="159"/>
      <c r="BV206" s="159"/>
      <c r="BW206" s="159"/>
      <c r="BX206" s="78"/>
      <c r="BY206" s="79"/>
      <c r="BZ206" s="77" t="str">
        <f t="shared" si="144"/>
        <v>0</v>
      </c>
      <c r="CA206" s="81">
        <f t="shared" si="4898"/>
        <v>0</v>
      </c>
      <c r="CB206" s="160">
        <f t="shared" si="4899"/>
        <v>0</v>
      </c>
      <c r="CC206" s="160">
        <f t="shared" si="4900"/>
        <v>0</v>
      </c>
      <c r="CD206" s="160">
        <f t="shared" si="4901"/>
        <v>0</v>
      </c>
      <c r="CE206" s="160">
        <f t="shared" si="4902"/>
        <v>0</v>
      </c>
      <c r="CF206" s="161">
        <f t="shared" ref="CF206:CG206" si="5138">CF205</f>
        <v>6</v>
      </c>
      <c r="CG206" s="175">
        <f t="shared" si="5138"/>
        <v>1169</v>
      </c>
      <c r="CH206" s="163" t="str">
        <f t="shared" si="4904"/>
        <v>1</v>
      </c>
      <c r="CI206" s="164">
        <f t="shared" si="152"/>
        <v>2</v>
      </c>
      <c r="CJ206" s="165">
        <f t="shared" si="153"/>
        <v>0</v>
      </c>
      <c r="CK206" s="166"/>
      <c r="CL206" s="166"/>
      <c r="CM206" s="166"/>
      <c r="CN206" s="84"/>
      <c r="CO206" s="85"/>
      <c r="CP206" s="83" t="str">
        <f t="shared" si="154"/>
        <v>0</v>
      </c>
      <c r="CQ206" s="167">
        <f t="shared" si="4905"/>
        <v>0</v>
      </c>
      <c r="CR206" s="168">
        <f t="shared" si="4906"/>
        <v>0</v>
      </c>
      <c r="CS206" s="168">
        <f t="shared" si="4907"/>
        <v>0</v>
      </c>
      <c r="CT206" s="168">
        <f t="shared" si="4908"/>
        <v>0</v>
      </c>
      <c r="CU206" s="168">
        <f t="shared" si="4909"/>
        <v>0</v>
      </c>
      <c r="CV206" s="154">
        <f t="shared" ref="CV206:CW206" si="5139">CV205</f>
        <v>7</v>
      </c>
      <c r="CW206" s="173">
        <f t="shared" si="5139"/>
        <v>1170</v>
      </c>
      <c r="CX206" s="156" t="str">
        <f t="shared" si="4911"/>
        <v>1</v>
      </c>
      <c r="CY206" s="157">
        <f t="shared" si="162"/>
        <v>2</v>
      </c>
      <c r="CZ206" s="158">
        <f t="shared" si="163"/>
        <v>0</v>
      </c>
      <c r="DA206" s="159"/>
      <c r="DB206" s="159"/>
      <c r="DC206" s="159"/>
      <c r="DD206" s="78"/>
      <c r="DE206" s="79"/>
      <c r="DF206" s="77" t="str">
        <f t="shared" si="164"/>
        <v>0</v>
      </c>
      <c r="DG206" s="81">
        <f t="shared" si="4912"/>
        <v>0</v>
      </c>
      <c r="DH206" s="160">
        <f t="shared" si="4913"/>
        <v>0</v>
      </c>
      <c r="DI206" s="160">
        <f t="shared" si="4914"/>
        <v>0</v>
      </c>
      <c r="DJ206" s="160">
        <f t="shared" si="4915"/>
        <v>0</v>
      </c>
      <c r="DK206" s="160">
        <f t="shared" si="4916"/>
        <v>0</v>
      </c>
      <c r="DL206" s="161">
        <f t="shared" ref="DL206:DM206" si="5140">DL205</f>
        <v>8</v>
      </c>
      <c r="DM206" s="175">
        <f t="shared" si="5140"/>
        <v>1171</v>
      </c>
      <c r="DN206" s="163" t="str">
        <f t="shared" si="4918"/>
        <v>1</v>
      </c>
      <c r="DO206" s="164">
        <f t="shared" si="172"/>
        <v>2</v>
      </c>
      <c r="DP206" s="165">
        <f t="shared" si="173"/>
        <v>0</v>
      </c>
      <c r="DQ206" s="166"/>
      <c r="DR206" s="166"/>
      <c r="DS206" s="166"/>
      <c r="DT206" s="84"/>
      <c r="DU206" s="85"/>
      <c r="DV206" s="83" t="str">
        <f t="shared" si="174"/>
        <v>0</v>
      </c>
      <c r="DW206" s="167">
        <f t="shared" si="4919"/>
        <v>0</v>
      </c>
      <c r="DX206" s="168">
        <f t="shared" si="4920"/>
        <v>0</v>
      </c>
      <c r="DY206" s="168">
        <f t="shared" si="4921"/>
        <v>0</v>
      </c>
      <c r="DZ206" s="168">
        <f t="shared" si="4922"/>
        <v>0</v>
      </c>
      <c r="EA206" s="168">
        <f t="shared" si="4923"/>
        <v>0</v>
      </c>
      <c r="EB206" s="154">
        <f t="shared" ref="EB206:EC206" si="5141">EB205</f>
        <v>9</v>
      </c>
      <c r="EC206" s="173">
        <f t="shared" si="5141"/>
        <v>1172</v>
      </c>
      <c r="ED206" s="156" t="str">
        <f t="shared" si="4925"/>
        <v>1</v>
      </c>
      <c r="EE206" s="157">
        <f t="shared" si="182"/>
        <v>5</v>
      </c>
      <c r="EF206" s="169">
        <f t="shared" si="183"/>
        <v>0</v>
      </c>
      <c r="EG206" s="159"/>
      <c r="EH206" s="159"/>
      <c r="EI206" s="159"/>
      <c r="EJ206" s="78"/>
      <c r="EK206" s="79"/>
      <c r="EL206" s="77" t="str">
        <f t="shared" si="184"/>
        <v>0</v>
      </c>
      <c r="EM206" s="81">
        <f t="shared" si="4926"/>
        <v>0</v>
      </c>
      <c r="EN206" s="160">
        <f t="shared" si="4927"/>
        <v>0</v>
      </c>
      <c r="EO206" s="160">
        <f t="shared" si="4928"/>
        <v>0</v>
      </c>
      <c r="EP206" s="160">
        <f t="shared" si="4929"/>
        <v>0</v>
      </c>
      <c r="EQ206" s="160">
        <f t="shared" si="4930"/>
        <v>0</v>
      </c>
      <c r="ER206" s="161">
        <f t="shared" ref="ER206:ES206" si="5142">ER205</f>
        <v>10</v>
      </c>
      <c r="ES206" s="175">
        <f t="shared" si="5142"/>
        <v>1173</v>
      </c>
      <c r="ET206" s="163" t="str">
        <f t="shared" si="4932"/>
        <v>1</v>
      </c>
      <c r="EU206" s="164">
        <f t="shared" si="192"/>
        <v>19</v>
      </c>
      <c r="EV206" s="165">
        <f t="shared" si="193"/>
        <v>0</v>
      </c>
      <c r="EW206" s="166"/>
      <c r="EX206" s="166"/>
      <c r="EY206" s="166"/>
      <c r="EZ206" s="84"/>
      <c r="FA206" s="85"/>
      <c r="FB206" s="83" t="str">
        <f t="shared" si="194"/>
        <v>0</v>
      </c>
      <c r="FC206" s="167">
        <f t="shared" si="4933"/>
        <v>0</v>
      </c>
      <c r="FD206" s="168">
        <f t="shared" si="4934"/>
        <v>0</v>
      </c>
      <c r="FE206" s="168">
        <f t="shared" si="4935"/>
        <v>0</v>
      </c>
      <c r="FF206" s="168">
        <f t="shared" si="4936"/>
        <v>0</v>
      </c>
      <c r="FG206" s="168">
        <f t="shared" si="4937"/>
        <v>0</v>
      </c>
      <c r="FH206" s="154">
        <f t="shared" ref="FH206:FI206" si="5143">FH205</f>
        <v>11</v>
      </c>
      <c r="FI206" s="173">
        <f t="shared" si="5143"/>
        <v>1174</v>
      </c>
      <c r="FJ206" s="156" t="str">
        <f t="shared" si="4939"/>
        <v>1</v>
      </c>
      <c r="FK206" s="157">
        <f t="shared" si="202"/>
        <v>4</v>
      </c>
      <c r="FL206" s="158">
        <f t="shared" si="203"/>
        <v>0</v>
      </c>
      <c r="FM206" s="159"/>
      <c r="FN206" s="159"/>
      <c r="FO206" s="159"/>
      <c r="FP206" s="78"/>
      <c r="FQ206" s="79"/>
      <c r="FR206" s="77" t="str">
        <f t="shared" si="204"/>
        <v>0</v>
      </c>
      <c r="FS206" s="81">
        <f t="shared" si="4940"/>
        <v>0</v>
      </c>
      <c r="FT206" s="160">
        <f t="shared" si="4941"/>
        <v>0</v>
      </c>
      <c r="FU206" s="160">
        <f t="shared" si="4942"/>
        <v>0</v>
      </c>
      <c r="FV206" s="160">
        <f t="shared" si="4943"/>
        <v>0</v>
      </c>
      <c r="FW206" s="160">
        <f t="shared" si="4944"/>
        <v>0</v>
      </c>
      <c r="FX206" s="161">
        <f t="shared" ref="FX206:FY206" si="5144">FX205</f>
        <v>12</v>
      </c>
      <c r="FY206" s="175">
        <f t="shared" si="5144"/>
        <v>1175</v>
      </c>
      <c r="FZ206" s="163" t="str">
        <f t="shared" si="4946"/>
        <v>1</v>
      </c>
      <c r="GA206" s="164">
        <f t="shared" si="212"/>
        <v>2</v>
      </c>
      <c r="GB206" s="165">
        <f t="shared" si="213"/>
        <v>0</v>
      </c>
      <c r="GC206" s="166"/>
      <c r="GD206" s="166"/>
      <c r="GE206" s="166"/>
      <c r="GF206" s="84"/>
      <c r="GG206" s="85"/>
      <c r="GH206" s="83" t="str">
        <f t="shared" si="214"/>
        <v>0</v>
      </c>
      <c r="GI206" s="167">
        <f t="shared" si="4947"/>
        <v>0</v>
      </c>
      <c r="GJ206" s="168">
        <f t="shared" si="4948"/>
        <v>0</v>
      </c>
      <c r="GK206" s="168">
        <f t="shared" si="4949"/>
        <v>0</v>
      </c>
      <c r="GL206" s="168">
        <f t="shared" si="4950"/>
        <v>0</v>
      </c>
      <c r="GM206" s="168">
        <f t="shared" si="4951"/>
        <v>0</v>
      </c>
      <c r="GN206" s="154">
        <f t="shared" ref="GN206:GO206" si="5145">GN205</f>
        <v>13</v>
      </c>
      <c r="GO206" s="173">
        <f t="shared" si="5145"/>
        <v>1176</v>
      </c>
      <c r="GP206" s="156" t="str">
        <f t="shared" si="4953"/>
        <v>1</v>
      </c>
      <c r="GQ206" s="157">
        <f t="shared" si="222"/>
        <v>3</v>
      </c>
      <c r="GR206" s="158">
        <f t="shared" si="223"/>
        <v>0</v>
      </c>
      <c r="GS206" s="159"/>
      <c r="GT206" s="159"/>
      <c r="GU206" s="159"/>
      <c r="GV206" s="78"/>
      <c r="GW206" s="79"/>
      <c r="GX206" s="77" t="str">
        <f t="shared" si="224"/>
        <v>0</v>
      </c>
      <c r="GY206" s="81">
        <f t="shared" si="4954"/>
        <v>0</v>
      </c>
      <c r="GZ206" s="160">
        <f t="shared" si="4955"/>
        <v>0</v>
      </c>
      <c r="HA206" s="160">
        <f t="shared" si="4956"/>
        <v>0</v>
      </c>
      <c r="HB206" s="160">
        <f t="shared" si="4957"/>
        <v>0</v>
      </c>
      <c r="HC206" s="160">
        <f t="shared" si="4958"/>
        <v>0</v>
      </c>
      <c r="HD206" s="161">
        <f t="shared" ref="HD206:HE206" si="5146">HD205</f>
        <v>14</v>
      </c>
      <c r="HE206" s="175">
        <f t="shared" si="5146"/>
        <v>1177</v>
      </c>
      <c r="HF206" s="163" t="str">
        <f t="shared" si="4960"/>
        <v>1</v>
      </c>
      <c r="HG206" s="164">
        <f t="shared" si="232"/>
        <v>5</v>
      </c>
      <c r="HH206" s="165">
        <f t="shared" si="233"/>
        <v>0</v>
      </c>
      <c r="HI206" s="166"/>
      <c r="HJ206" s="166"/>
      <c r="HK206" s="166"/>
      <c r="HL206" s="84"/>
      <c r="HM206" s="85"/>
      <c r="HN206" s="83" t="str">
        <f t="shared" si="234"/>
        <v>0</v>
      </c>
      <c r="HO206" s="167">
        <f t="shared" si="4961"/>
        <v>0</v>
      </c>
      <c r="HP206" s="168">
        <f t="shared" si="4962"/>
        <v>0</v>
      </c>
      <c r="HQ206" s="168">
        <f t="shared" si="4963"/>
        <v>0</v>
      </c>
      <c r="HR206" s="168">
        <f t="shared" si="4964"/>
        <v>0</v>
      </c>
      <c r="HS206" s="168">
        <f t="shared" si="4965"/>
        <v>0</v>
      </c>
      <c r="HT206" s="154">
        <f t="shared" ref="HT206:HU206" si="5147">HT205</f>
        <v>15</v>
      </c>
      <c r="HU206" s="173">
        <f t="shared" si="5147"/>
        <v>1178</v>
      </c>
      <c r="HV206" s="156" t="str">
        <f t="shared" si="4967"/>
        <v>1</v>
      </c>
      <c r="HW206" s="157" t="str">
        <f t="shared" si="242"/>
        <v/>
      </c>
      <c r="HX206" s="169">
        <f t="shared" si="243"/>
        <v>0</v>
      </c>
      <c r="HY206" s="159"/>
      <c r="HZ206" s="159"/>
      <c r="IA206" s="159"/>
      <c r="IB206" s="160"/>
      <c r="IC206" s="160"/>
      <c r="ID206" s="160" t="str">
        <f t="shared" si="244"/>
        <v>0</v>
      </c>
      <c r="IE206" s="160">
        <f t="shared" si="4968"/>
        <v>0</v>
      </c>
      <c r="IF206" s="160">
        <f t="shared" si="4969"/>
        <v>0</v>
      </c>
      <c r="IG206" s="160">
        <f t="shared" si="4970"/>
        <v>0</v>
      </c>
      <c r="IH206" s="160">
        <f t="shared" si="4971"/>
        <v>0</v>
      </c>
      <c r="II206" s="160">
        <f t="shared" si="4972"/>
        <v>0</v>
      </c>
      <c r="IJ206" s="161">
        <f t="shared" ref="IJ206:IK206" si="5148">IJ205</f>
        <v>16</v>
      </c>
      <c r="IK206" s="175">
        <f t="shared" si="5148"/>
        <v>1179</v>
      </c>
      <c r="IL206" s="163" t="str">
        <f t="shared" si="4974"/>
        <v>1</v>
      </c>
      <c r="IM206" s="164" t="str">
        <f t="shared" si="252"/>
        <v/>
      </c>
      <c r="IN206" s="165">
        <f t="shared" si="253"/>
        <v>0</v>
      </c>
      <c r="IO206" s="166"/>
      <c r="IP206" s="166"/>
      <c r="IQ206" s="166"/>
      <c r="IR206" s="168"/>
      <c r="IS206" s="168"/>
      <c r="IT206" s="170" t="str">
        <f t="shared" si="254"/>
        <v>0</v>
      </c>
      <c r="IU206" s="170">
        <f t="shared" si="4975"/>
        <v>0</v>
      </c>
      <c r="IV206" s="168">
        <f t="shared" si="4976"/>
        <v>0</v>
      </c>
      <c r="IW206" s="168">
        <f t="shared" si="4977"/>
        <v>0</v>
      </c>
      <c r="IX206" s="168">
        <f t="shared" si="4978"/>
        <v>0</v>
      </c>
      <c r="IY206" s="168">
        <f t="shared" si="4979"/>
        <v>0</v>
      </c>
      <c r="IZ206" s="154">
        <f t="shared" ref="IZ206:JA206" si="5149">IZ205</f>
        <v>17</v>
      </c>
      <c r="JA206" s="173">
        <f t="shared" si="5149"/>
        <v>1180</v>
      </c>
      <c r="JB206" s="156" t="str">
        <f t="shared" si="4981"/>
        <v>1</v>
      </c>
      <c r="JC206" s="157" t="str">
        <f t="shared" si="262"/>
        <v/>
      </c>
      <c r="JD206" s="158">
        <f t="shared" si="263"/>
        <v>0</v>
      </c>
      <c r="JE206" s="159"/>
      <c r="JF206" s="159"/>
      <c r="JG206" s="159"/>
      <c r="JH206" s="160"/>
      <c r="JI206" s="160"/>
      <c r="JJ206" s="171" t="str">
        <f t="shared" si="264"/>
        <v>0</v>
      </c>
      <c r="JK206" s="171">
        <f t="shared" si="4982"/>
        <v>0</v>
      </c>
      <c r="JL206" s="160">
        <f t="shared" si="4983"/>
        <v>0</v>
      </c>
      <c r="JM206" s="160">
        <f t="shared" si="4984"/>
        <v>0</v>
      </c>
      <c r="JN206" s="160">
        <f t="shared" si="4985"/>
        <v>0</v>
      </c>
      <c r="JO206" s="160">
        <f t="shared" si="4986"/>
        <v>0</v>
      </c>
      <c r="JP206" s="161">
        <f t="shared" ref="JP206:JQ206" si="5150">JP205</f>
        <v>18</v>
      </c>
      <c r="JQ206" s="175">
        <f t="shared" si="5150"/>
        <v>1181</v>
      </c>
      <c r="JR206" s="163" t="str">
        <f t="shared" si="4988"/>
        <v>1</v>
      </c>
      <c r="JS206" s="164" t="str">
        <f t="shared" si="272"/>
        <v/>
      </c>
      <c r="JT206" s="165">
        <f t="shared" si="273"/>
        <v>0</v>
      </c>
      <c r="JU206" s="166"/>
      <c r="JV206" s="166"/>
      <c r="JW206" s="166"/>
      <c r="JX206" s="168"/>
      <c r="JY206" s="168"/>
      <c r="JZ206" s="170" t="str">
        <f t="shared" si="274"/>
        <v>0</v>
      </c>
      <c r="KA206" s="170">
        <f t="shared" si="4989"/>
        <v>0</v>
      </c>
      <c r="KB206" s="168">
        <f t="shared" si="4990"/>
        <v>0</v>
      </c>
      <c r="KC206" s="168">
        <f t="shared" si="4991"/>
        <v>0</v>
      </c>
      <c r="KD206" s="168">
        <f t="shared" si="4992"/>
        <v>0</v>
      </c>
      <c r="KE206" s="168">
        <f t="shared" si="4993"/>
        <v>0</v>
      </c>
      <c r="KF206" s="154">
        <f t="shared" ref="KF206:KG206" si="5151">KF205</f>
        <v>19</v>
      </c>
      <c r="KG206" s="173">
        <f t="shared" si="5151"/>
        <v>1182</v>
      </c>
      <c r="KH206" s="156" t="str">
        <f t="shared" si="4995"/>
        <v>1</v>
      </c>
      <c r="KI206" s="157" t="str">
        <f t="shared" si="282"/>
        <v/>
      </c>
      <c r="KJ206" s="158">
        <f t="shared" si="283"/>
        <v>0</v>
      </c>
      <c r="KK206" s="159"/>
      <c r="KL206" s="159"/>
      <c r="KM206" s="159"/>
      <c r="KN206" s="160"/>
      <c r="KO206" s="160"/>
      <c r="KP206" s="171" t="str">
        <f t="shared" si="284"/>
        <v>0</v>
      </c>
      <c r="KQ206" s="171">
        <f t="shared" si="4996"/>
        <v>0</v>
      </c>
      <c r="KR206" s="160">
        <f t="shared" si="4997"/>
        <v>0</v>
      </c>
      <c r="KS206" s="160">
        <f t="shared" si="4998"/>
        <v>0</v>
      </c>
      <c r="KT206" s="160">
        <f t="shared" si="4999"/>
        <v>0</v>
      </c>
      <c r="KU206" s="160">
        <f t="shared" si="5000"/>
        <v>0</v>
      </c>
      <c r="KV206" s="161">
        <f t="shared" ref="KV206:KW206" si="5152">KV205</f>
        <v>20</v>
      </c>
      <c r="KW206" s="175">
        <f t="shared" si="5152"/>
        <v>1183</v>
      </c>
      <c r="KX206" s="163" t="str">
        <f t="shared" si="5002"/>
        <v>1</v>
      </c>
      <c r="KY206" s="164" t="str">
        <f t="shared" si="292"/>
        <v/>
      </c>
      <c r="KZ206" s="165">
        <f t="shared" si="293"/>
        <v>0</v>
      </c>
      <c r="LA206" s="166"/>
      <c r="LB206" s="166"/>
      <c r="LC206" s="166"/>
      <c r="LD206" s="168"/>
      <c r="LE206" s="168"/>
      <c r="LF206" s="170" t="str">
        <f t="shared" si="294"/>
        <v>0</v>
      </c>
      <c r="LG206" s="170">
        <f t="shared" si="5003"/>
        <v>0</v>
      </c>
      <c r="LH206" s="168">
        <f t="shared" si="5004"/>
        <v>0</v>
      </c>
      <c r="LI206" s="168">
        <f t="shared" si="5005"/>
        <v>0</v>
      </c>
      <c r="LJ206" s="168">
        <f t="shared" si="5006"/>
        <v>0</v>
      </c>
      <c r="LK206" s="168">
        <f t="shared" si="5007"/>
        <v>0</v>
      </c>
      <c r="LL206" s="172"/>
      <c r="LM206" s="172"/>
      <c r="LN206" s="168" t="str">
        <f t="shared" si="5008"/>
        <v>#REF!</v>
      </c>
      <c r="LO206" s="168" t="str">
        <f t="shared" si="5009"/>
        <v>#REF!</v>
      </c>
      <c r="LP206" s="168" t="str">
        <f t="shared" si="5010"/>
        <v>#REF!</v>
      </c>
      <c r="LQ206" s="168" t="str">
        <f t="shared" si="5011"/>
        <v>#REF!</v>
      </c>
    </row>
    <row r="207" ht="15.75" customHeight="1">
      <c r="A207" s="151">
        <v>46305.0</v>
      </c>
      <c r="B207" s="152" t="s">
        <v>30</v>
      </c>
      <c r="C207" s="153">
        <f t="shared" si="99"/>
        <v>0</v>
      </c>
      <c r="D207" s="154">
        <f t="shared" ref="D207:E207" si="5153">D206</f>
        <v>1</v>
      </c>
      <c r="E207" s="173">
        <f t="shared" si="5153"/>
        <v>1164</v>
      </c>
      <c r="F207" s="156" t="str">
        <f t="shared" si="5113"/>
        <v>1</v>
      </c>
      <c r="G207" s="157">
        <f t="shared" si="102"/>
        <v>1</v>
      </c>
      <c r="H207" s="158">
        <f t="shared" si="103"/>
        <v>0</v>
      </c>
      <c r="I207" s="159"/>
      <c r="J207" s="159"/>
      <c r="K207" s="159"/>
      <c r="L207" s="78"/>
      <c r="M207" s="79"/>
      <c r="N207" s="77" t="str">
        <f t="shared" si="104"/>
        <v>0</v>
      </c>
      <c r="O207" s="81">
        <f t="shared" si="4870"/>
        <v>0</v>
      </c>
      <c r="P207" s="160">
        <f t="shared" si="4871"/>
        <v>0</v>
      </c>
      <c r="Q207" s="160">
        <f t="shared" si="4872"/>
        <v>0</v>
      </c>
      <c r="R207" s="160">
        <f t="shared" si="4873"/>
        <v>0</v>
      </c>
      <c r="S207" s="160">
        <f t="shared" si="4874"/>
        <v>0</v>
      </c>
      <c r="T207" s="161">
        <f t="shared" ref="T207:U207" si="5154">T206</f>
        <v>2</v>
      </c>
      <c r="U207" s="175">
        <f t="shared" si="5154"/>
        <v>1165</v>
      </c>
      <c r="V207" s="163" t="str">
        <f t="shared" si="4876"/>
        <v>1</v>
      </c>
      <c r="W207" s="164">
        <f t="shared" si="112"/>
        <v>1</v>
      </c>
      <c r="X207" s="165">
        <f t="shared" si="113"/>
        <v>0</v>
      </c>
      <c r="Y207" s="166"/>
      <c r="Z207" s="166"/>
      <c r="AA207" s="166"/>
      <c r="AB207" s="84"/>
      <c r="AC207" s="85"/>
      <c r="AD207" s="83" t="str">
        <f t="shared" si="114"/>
        <v>0</v>
      </c>
      <c r="AE207" s="167">
        <f t="shared" si="4877"/>
        <v>0</v>
      </c>
      <c r="AF207" s="168">
        <f t="shared" si="4878"/>
        <v>0</v>
      </c>
      <c r="AG207" s="168">
        <f t="shared" si="4879"/>
        <v>0</v>
      </c>
      <c r="AH207" s="168">
        <f t="shared" si="4880"/>
        <v>0</v>
      </c>
      <c r="AI207" s="168">
        <f t="shared" si="4881"/>
        <v>0</v>
      </c>
      <c r="AJ207" s="154">
        <f t="shared" ref="AJ207:AK207" si="5155">AJ206</f>
        <v>3</v>
      </c>
      <c r="AK207" s="173">
        <f t="shared" si="5155"/>
        <v>1166</v>
      </c>
      <c r="AL207" s="156" t="str">
        <f t="shared" si="4883"/>
        <v>1</v>
      </c>
      <c r="AM207" s="157">
        <f t="shared" si="122"/>
        <v>2</v>
      </c>
      <c r="AN207" s="158">
        <f t="shared" si="123"/>
        <v>0</v>
      </c>
      <c r="AO207" s="159"/>
      <c r="AP207" s="159"/>
      <c r="AQ207" s="159"/>
      <c r="AR207" s="78"/>
      <c r="AS207" s="79"/>
      <c r="AT207" s="77" t="str">
        <f t="shared" si="124"/>
        <v>0</v>
      </c>
      <c r="AU207" s="81">
        <f t="shared" si="4884"/>
        <v>0</v>
      </c>
      <c r="AV207" s="160">
        <f t="shared" si="4885"/>
        <v>0</v>
      </c>
      <c r="AW207" s="160">
        <f t="shared" si="4886"/>
        <v>0</v>
      </c>
      <c r="AX207" s="160">
        <f t="shared" si="4887"/>
        <v>0</v>
      </c>
      <c r="AY207" s="160">
        <f t="shared" si="4888"/>
        <v>0</v>
      </c>
      <c r="AZ207" s="161">
        <f t="shared" ref="AZ207:BA207" si="5156">AZ206</f>
        <v>4</v>
      </c>
      <c r="BA207" s="175">
        <f t="shared" si="5156"/>
        <v>1167</v>
      </c>
      <c r="BB207" s="163" t="str">
        <f t="shared" si="4890"/>
        <v>1</v>
      </c>
      <c r="BC207" s="164">
        <f t="shared" si="132"/>
        <v>4</v>
      </c>
      <c r="BD207" s="165">
        <f t="shared" si="133"/>
        <v>0</v>
      </c>
      <c r="BE207" s="166"/>
      <c r="BF207" s="166"/>
      <c r="BG207" s="166"/>
      <c r="BH207" s="84"/>
      <c r="BI207" s="85"/>
      <c r="BJ207" s="83" t="str">
        <f t="shared" si="134"/>
        <v>0</v>
      </c>
      <c r="BK207" s="167">
        <f t="shared" si="4891"/>
        <v>0</v>
      </c>
      <c r="BL207" s="168">
        <f t="shared" si="4892"/>
        <v>0</v>
      </c>
      <c r="BM207" s="168">
        <f t="shared" si="4893"/>
        <v>0</v>
      </c>
      <c r="BN207" s="168">
        <f t="shared" si="4894"/>
        <v>0</v>
      </c>
      <c r="BO207" s="168">
        <f t="shared" si="4895"/>
        <v>0</v>
      </c>
      <c r="BP207" s="154">
        <f t="shared" ref="BP207:BQ207" si="5157">BP206</f>
        <v>5</v>
      </c>
      <c r="BQ207" s="173">
        <f t="shared" si="5157"/>
        <v>1168</v>
      </c>
      <c r="BR207" s="156" t="str">
        <f t="shared" si="4897"/>
        <v>1</v>
      </c>
      <c r="BS207" s="157">
        <f t="shared" si="142"/>
        <v>4</v>
      </c>
      <c r="BT207" s="158">
        <f t="shared" si="143"/>
        <v>0</v>
      </c>
      <c r="BU207" s="159"/>
      <c r="BV207" s="159"/>
      <c r="BW207" s="159"/>
      <c r="BX207" s="78"/>
      <c r="BY207" s="79"/>
      <c r="BZ207" s="77" t="str">
        <f t="shared" si="144"/>
        <v>0</v>
      </c>
      <c r="CA207" s="81">
        <f t="shared" si="4898"/>
        <v>0</v>
      </c>
      <c r="CB207" s="160">
        <f t="shared" si="4899"/>
        <v>0</v>
      </c>
      <c r="CC207" s="160">
        <f t="shared" si="4900"/>
        <v>0</v>
      </c>
      <c r="CD207" s="160">
        <f t="shared" si="4901"/>
        <v>0</v>
      </c>
      <c r="CE207" s="160">
        <f t="shared" si="4902"/>
        <v>0</v>
      </c>
      <c r="CF207" s="161">
        <f t="shared" ref="CF207:CG207" si="5158">CF206</f>
        <v>6</v>
      </c>
      <c r="CG207" s="175">
        <f t="shared" si="5158"/>
        <v>1169</v>
      </c>
      <c r="CH207" s="163" t="str">
        <f t="shared" si="4904"/>
        <v>1</v>
      </c>
      <c r="CI207" s="164">
        <f t="shared" si="152"/>
        <v>2</v>
      </c>
      <c r="CJ207" s="165">
        <f t="shared" si="153"/>
        <v>0</v>
      </c>
      <c r="CK207" s="166"/>
      <c r="CL207" s="166"/>
      <c r="CM207" s="166"/>
      <c r="CN207" s="84"/>
      <c r="CO207" s="85"/>
      <c r="CP207" s="83" t="str">
        <f t="shared" si="154"/>
        <v>0</v>
      </c>
      <c r="CQ207" s="167">
        <f t="shared" si="4905"/>
        <v>0</v>
      </c>
      <c r="CR207" s="168">
        <f t="shared" si="4906"/>
        <v>0</v>
      </c>
      <c r="CS207" s="168">
        <f t="shared" si="4907"/>
        <v>0</v>
      </c>
      <c r="CT207" s="168">
        <f t="shared" si="4908"/>
        <v>0</v>
      </c>
      <c r="CU207" s="168">
        <f t="shared" si="4909"/>
        <v>0</v>
      </c>
      <c r="CV207" s="154">
        <f t="shared" ref="CV207:CW207" si="5159">CV206</f>
        <v>7</v>
      </c>
      <c r="CW207" s="173">
        <f t="shared" si="5159"/>
        <v>1170</v>
      </c>
      <c r="CX207" s="156" t="str">
        <f t="shared" si="4911"/>
        <v>1</v>
      </c>
      <c r="CY207" s="157">
        <f t="shared" si="162"/>
        <v>2</v>
      </c>
      <c r="CZ207" s="158">
        <f t="shared" si="163"/>
        <v>0</v>
      </c>
      <c r="DA207" s="159"/>
      <c r="DB207" s="159"/>
      <c r="DC207" s="159"/>
      <c r="DD207" s="78"/>
      <c r="DE207" s="79"/>
      <c r="DF207" s="77" t="str">
        <f t="shared" si="164"/>
        <v>0</v>
      </c>
      <c r="DG207" s="81">
        <f t="shared" si="4912"/>
        <v>0</v>
      </c>
      <c r="DH207" s="160">
        <f t="shared" si="4913"/>
        <v>0</v>
      </c>
      <c r="DI207" s="160">
        <f t="shared" si="4914"/>
        <v>0</v>
      </c>
      <c r="DJ207" s="160">
        <f t="shared" si="4915"/>
        <v>0</v>
      </c>
      <c r="DK207" s="160">
        <f t="shared" si="4916"/>
        <v>0</v>
      </c>
      <c r="DL207" s="161">
        <f t="shared" ref="DL207:DM207" si="5160">DL206</f>
        <v>8</v>
      </c>
      <c r="DM207" s="175">
        <f t="shared" si="5160"/>
        <v>1171</v>
      </c>
      <c r="DN207" s="163" t="str">
        <f t="shared" si="4918"/>
        <v>1</v>
      </c>
      <c r="DO207" s="164">
        <f t="shared" si="172"/>
        <v>2</v>
      </c>
      <c r="DP207" s="165">
        <f t="shared" si="173"/>
        <v>0</v>
      </c>
      <c r="DQ207" s="166"/>
      <c r="DR207" s="166"/>
      <c r="DS207" s="166"/>
      <c r="DT207" s="84"/>
      <c r="DU207" s="85"/>
      <c r="DV207" s="83" t="str">
        <f t="shared" si="174"/>
        <v>0</v>
      </c>
      <c r="DW207" s="167">
        <f t="shared" si="4919"/>
        <v>0</v>
      </c>
      <c r="DX207" s="168">
        <f t="shared" si="4920"/>
        <v>0</v>
      </c>
      <c r="DY207" s="168">
        <f t="shared" si="4921"/>
        <v>0</v>
      </c>
      <c r="DZ207" s="168">
        <f t="shared" si="4922"/>
        <v>0</v>
      </c>
      <c r="EA207" s="168">
        <f t="shared" si="4923"/>
        <v>0</v>
      </c>
      <c r="EB207" s="154">
        <f t="shared" ref="EB207:EC207" si="5161">EB206</f>
        <v>9</v>
      </c>
      <c r="EC207" s="173">
        <f t="shared" si="5161"/>
        <v>1172</v>
      </c>
      <c r="ED207" s="156" t="str">
        <f t="shared" si="4925"/>
        <v>1</v>
      </c>
      <c r="EE207" s="157">
        <f t="shared" si="182"/>
        <v>5</v>
      </c>
      <c r="EF207" s="169">
        <f t="shared" si="183"/>
        <v>0</v>
      </c>
      <c r="EG207" s="159"/>
      <c r="EH207" s="159"/>
      <c r="EI207" s="159"/>
      <c r="EJ207" s="78"/>
      <c r="EK207" s="79"/>
      <c r="EL207" s="77" t="str">
        <f t="shared" si="184"/>
        <v>0</v>
      </c>
      <c r="EM207" s="81">
        <f t="shared" si="4926"/>
        <v>0</v>
      </c>
      <c r="EN207" s="160">
        <f t="shared" si="4927"/>
        <v>0</v>
      </c>
      <c r="EO207" s="160">
        <f t="shared" si="4928"/>
        <v>0</v>
      </c>
      <c r="EP207" s="160">
        <f t="shared" si="4929"/>
        <v>0</v>
      </c>
      <c r="EQ207" s="160">
        <f t="shared" si="4930"/>
        <v>0</v>
      </c>
      <c r="ER207" s="161">
        <f t="shared" ref="ER207:ES207" si="5162">ER206</f>
        <v>10</v>
      </c>
      <c r="ES207" s="175">
        <f t="shared" si="5162"/>
        <v>1173</v>
      </c>
      <c r="ET207" s="163" t="str">
        <f t="shared" si="4932"/>
        <v>1</v>
      </c>
      <c r="EU207" s="164">
        <f t="shared" si="192"/>
        <v>19</v>
      </c>
      <c r="EV207" s="165">
        <f t="shared" si="193"/>
        <v>0</v>
      </c>
      <c r="EW207" s="166"/>
      <c r="EX207" s="166"/>
      <c r="EY207" s="166"/>
      <c r="EZ207" s="84"/>
      <c r="FA207" s="85"/>
      <c r="FB207" s="83" t="str">
        <f t="shared" si="194"/>
        <v>0</v>
      </c>
      <c r="FC207" s="167">
        <f t="shared" si="4933"/>
        <v>0</v>
      </c>
      <c r="FD207" s="168">
        <f t="shared" si="4934"/>
        <v>0</v>
      </c>
      <c r="FE207" s="168">
        <f t="shared" si="4935"/>
        <v>0</v>
      </c>
      <c r="FF207" s="168">
        <f t="shared" si="4936"/>
        <v>0</v>
      </c>
      <c r="FG207" s="168">
        <f t="shared" si="4937"/>
        <v>0</v>
      </c>
      <c r="FH207" s="154">
        <f t="shared" ref="FH207:FI207" si="5163">FH206</f>
        <v>11</v>
      </c>
      <c r="FI207" s="173">
        <f t="shared" si="5163"/>
        <v>1174</v>
      </c>
      <c r="FJ207" s="156" t="str">
        <f t="shared" si="4939"/>
        <v>1</v>
      </c>
      <c r="FK207" s="157">
        <f t="shared" si="202"/>
        <v>4</v>
      </c>
      <c r="FL207" s="158">
        <f t="shared" si="203"/>
        <v>0</v>
      </c>
      <c r="FM207" s="159"/>
      <c r="FN207" s="159"/>
      <c r="FO207" s="159"/>
      <c r="FP207" s="78"/>
      <c r="FQ207" s="79"/>
      <c r="FR207" s="77" t="str">
        <f t="shared" si="204"/>
        <v>0</v>
      </c>
      <c r="FS207" s="81">
        <f t="shared" si="4940"/>
        <v>0</v>
      </c>
      <c r="FT207" s="160">
        <f t="shared" si="4941"/>
        <v>0</v>
      </c>
      <c r="FU207" s="160">
        <f t="shared" si="4942"/>
        <v>0</v>
      </c>
      <c r="FV207" s="160">
        <f t="shared" si="4943"/>
        <v>0</v>
      </c>
      <c r="FW207" s="160">
        <f t="shared" si="4944"/>
        <v>0</v>
      </c>
      <c r="FX207" s="161">
        <f t="shared" ref="FX207:FY207" si="5164">FX206</f>
        <v>12</v>
      </c>
      <c r="FY207" s="175">
        <f t="shared" si="5164"/>
        <v>1175</v>
      </c>
      <c r="FZ207" s="163" t="str">
        <f t="shared" si="4946"/>
        <v>1</v>
      </c>
      <c r="GA207" s="164">
        <f t="shared" si="212"/>
        <v>2</v>
      </c>
      <c r="GB207" s="165">
        <f t="shared" si="213"/>
        <v>0</v>
      </c>
      <c r="GC207" s="166"/>
      <c r="GD207" s="166"/>
      <c r="GE207" s="166"/>
      <c r="GF207" s="84"/>
      <c r="GG207" s="85"/>
      <c r="GH207" s="83" t="str">
        <f t="shared" si="214"/>
        <v>0</v>
      </c>
      <c r="GI207" s="167">
        <f t="shared" si="4947"/>
        <v>0</v>
      </c>
      <c r="GJ207" s="168">
        <f t="shared" si="4948"/>
        <v>0</v>
      </c>
      <c r="GK207" s="168">
        <f t="shared" si="4949"/>
        <v>0</v>
      </c>
      <c r="GL207" s="168">
        <f t="shared" si="4950"/>
        <v>0</v>
      </c>
      <c r="GM207" s="168">
        <f t="shared" si="4951"/>
        <v>0</v>
      </c>
      <c r="GN207" s="154">
        <f t="shared" ref="GN207:GO207" si="5165">GN206</f>
        <v>13</v>
      </c>
      <c r="GO207" s="173">
        <f t="shared" si="5165"/>
        <v>1176</v>
      </c>
      <c r="GP207" s="156" t="str">
        <f t="shared" si="4953"/>
        <v>1</v>
      </c>
      <c r="GQ207" s="157">
        <f t="shared" si="222"/>
        <v>3</v>
      </c>
      <c r="GR207" s="158">
        <f t="shared" si="223"/>
        <v>0</v>
      </c>
      <c r="GS207" s="159"/>
      <c r="GT207" s="159"/>
      <c r="GU207" s="159"/>
      <c r="GV207" s="78"/>
      <c r="GW207" s="79"/>
      <c r="GX207" s="77" t="str">
        <f t="shared" si="224"/>
        <v>0</v>
      </c>
      <c r="GY207" s="81">
        <f t="shared" si="4954"/>
        <v>0</v>
      </c>
      <c r="GZ207" s="160">
        <f t="shared" si="4955"/>
        <v>0</v>
      </c>
      <c r="HA207" s="160">
        <f t="shared" si="4956"/>
        <v>0</v>
      </c>
      <c r="HB207" s="160">
        <f t="shared" si="4957"/>
        <v>0</v>
      </c>
      <c r="HC207" s="160">
        <f t="shared" si="4958"/>
        <v>0</v>
      </c>
      <c r="HD207" s="161">
        <f t="shared" ref="HD207:HE207" si="5166">HD206</f>
        <v>14</v>
      </c>
      <c r="HE207" s="175">
        <f t="shared" si="5166"/>
        <v>1177</v>
      </c>
      <c r="HF207" s="163" t="str">
        <f t="shared" si="4960"/>
        <v>1</v>
      </c>
      <c r="HG207" s="164">
        <f t="shared" si="232"/>
        <v>5</v>
      </c>
      <c r="HH207" s="165">
        <f t="shared" si="233"/>
        <v>0</v>
      </c>
      <c r="HI207" s="166"/>
      <c r="HJ207" s="166"/>
      <c r="HK207" s="166"/>
      <c r="HL207" s="84"/>
      <c r="HM207" s="85"/>
      <c r="HN207" s="83" t="str">
        <f t="shared" si="234"/>
        <v>0</v>
      </c>
      <c r="HO207" s="167">
        <f t="shared" si="4961"/>
        <v>0</v>
      </c>
      <c r="HP207" s="168">
        <f t="shared" si="4962"/>
        <v>0</v>
      </c>
      <c r="HQ207" s="168">
        <f t="shared" si="4963"/>
        <v>0</v>
      </c>
      <c r="HR207" s="168">
        <f t="shared" si="4964"/>
        <v>0</v>
      </c>
      <c r="HS207" s="168">
        <f t="shared" si="4965"/>
        <v>0</v>
      </c>
      <c r="HT207" s="154">
        <f t="shared" ref="HT207:HU207" si="5167">HT206</f>
        <v>15</v>
      </c>
      <c r="HU207" s="173">
        <f t="shared" si="5167"/>
        <v>1178</v>
      </c>
      <c r="HV207" s="156" t="str">
        <f t="shared" si="4967"/>
        <v>1</v>
      </c>
      <c r="HW207" s="157" t="str">
        <f t="shared" si="242"/>
        <v/>
      </c>
      <c r="HX207" s="169">
        <f t="shared" si="243"/>
        <v>0</v>
      </c>
      <c r="HY207" s="159"/>
      <c r="HZ207" s="159"/>
      <c r="IA207" s="159"/>
      <c r="IB207" s="160"/>
      <c r="IC207" s="160"/>
      <c r="ID207" s="160" t="str">
        <f t="shared" si="244"/>
        <v>0</v>
      </c>
      <c r="IE207" s="160">
        <f t="shared" si="4968"/>
        <v>0</v>
      </c>
      <c r="IF207" s="160">
        <f t="shared" si="4969"/>
        <v>0</v>
      </c>
      <c r="IG207" s="160">
        <f t="shared" si="4970"/>
        <v>0</v>
      </c>
      <c r="IH207" s="160">
        <f t="shared" si="4971"/>
        <v>0</v>
      </c>
      <c r="II207" s="160">
        <f t="shared" si="4972"/>
        <v>0</v>
      </c>
      <c r="IJ207" s="161">
        <f t="shared" ref="IJ207:IK207" si="5168">IJ206</f>
        <v>16</v>
      </c>
      <c r="IK207" s="175">
        <f t="shared" si="5168"/>
        <v>1179</v>
      </c>
      <c r="IL207" s="163" t="str">
        <f t="shared" si="4974"/>
        <v>1</v>
      </c>
      <c r="IM207" s="164" t="str">
        <f t="shared" si="252"/>
        <v/>
      </c>
      <c r="IN207" s="165">
        <f t="shared" si="253"/>
        <v>0</v>
      </c>
      <c r="IO207" s="166"/>
      <c r="IP207" s="166"/>
      <c r="IQ207" s="166"/>
      <c r="IR207" s="168"/>
      <c r="IS207" s="168"/>
      <c r="IT207" s="170" t="str">
        <f t="shared" si="254"/>
        <v>0</v>
      </c>
      <c r="IU207" s="170">
        <f t="shared" si="4975"/>
        <v>0</v>
      </c>
      <c r="IV207" s="168">
        <f t="shared" si="4976"/>
        <v>0</v>
      </c>
      <c r="IW207" s="168">
        <f t="shared" si="4977"/>
        <v>0</v>
      </c>
      <c r="IX207" s="168">
        <f t="shared" si="4978"/>
        <v>0</v>
      </c>
      <c r="IY207" s="168">
        <f t="shared" si="4979"/>
        <v>0</v>
      </c>
      <c r="IZ207" s="154">
        <f t="shared" ref="IZ207:JA207" si="5169">IZ206</f>
        <v>17</v>
      </c>
      <c r="JA207" s="173">
        <f t="shared" si="5169"/>
        <v>1180</v>
      </c>
      <c r="JB207" s="156" t="str">
        <f t="shared" si="4981"/>
        <v>1</v>
      </c>
      <c r="JC207" s="157" t="str">
        <f t="shared" si="262"/>
        <v/>
      </c>
      <c r="JD207" s="158">
        <f t="shared" si="263"/>
        <v>0</v>
      </c>
      <c r="JE207" s="159"/>
      <c r="JF207" s="159"/>
      <c r="JG207" s="159"/>
      <c r="JH207" s="160"/>
      <c r="JI207" s="160"/>
      <c r="JJ207" s="171" t="str">
        <f t="shared" si="264"/>
        <v>0</v>
      </c>
      <c r="JK207" s="171">
        <f t="shared" si="4982"/>
        <v>0</v>
      </c>
      <c r="JL207" s="160">
        <f t="shared" si="4983"/>
        <v>0</v>
      </c>
      <c r="JM207" s="160">
        <f t="shared" si="4984"/>
        <v>0</v>
      </c>
      <c r="JN207" s="160">
        <f t="shared" si="4985"/>
        <v>0</v>
      </c>
      <c r="JO207" s="160">
        <f t="shared" si="4986"/>
        <v>0</v>
      </c>
      <c r="JP207" s="161">
        <f t="shared" ref="JP207:JQ207" si="5170">JP206</f>
        <v>18</v>
      </c>
      <c r="JQ207" s="175">
        <f t="shared" si="5170"/>
        <v>1181</v>
      </c>
      <c r="JR207" s="163" t="str">
        <f t="shared" si="4988"/>
        <v>1</v>
      </c>
      <c r="JS207" s="164" t="str">
        <f t="shared" si="272"/>
        <v/>
      </c>
      <c r="JT207" s="165">
        <f t="shared" si="273"/>
        <v>0</v>
      </c>
      <c r="JU207" s="166"/>
      <c r="JV207" s="166"/>
      <c r="JW207" s="166"/>
      <c r="JX207" s="168"/>
      <c r="JY207" s="168"/>
      <c r="JZ207" s="170" t="str">
        <f t="shared" si="274"/>
        <v>0</v>
      </c>
      <c r="KA207" s="170">
        <f t="shared" si="4989"/>
        <v>0</v>
      </c>
      <c r="KB207" s="168">
        <f t="shared" si="4990"/>
        <v>0</v>
      </c>
      <c r="KC207" s="168">
        <f t="shared" si="4991"/>
        <v>0</v>
      </c>
      <c r="KD207" s="168">
        <f t="shared" si="4992"/>
        <v>0</v>
      </c>
      <c r="KE207" s="168">
        <f t="shared" si="4993"/>
        <v>0</v>
      </c>
      <c r="KF207" s="154">
        <f t="shared" ref="KF207:KG207" si="5171">KF206</f>
        <v>19</v>
      </c>
      <c r="KG207" s="173">
        <f t="shared" si="5171"/>
        <v>1182</v>
      </c>
      <c r="KH207" s="156" t="str">
        <f t="shared" si="4995"/>
        <v>1</v>
      </c>
      <c r="KI207" s="157" t="str">
        <f t="shared" si="282"/>
        <v/>
      </c>
      <c r="KJ207" s="158">
        <f t="shared" si="283"/>
        <v>0</v>
      </c>
      <c r="KK207" s="159"/>
      <c r="KL207" s="159"/>
      <c r="KM207" s="159"/>
      <c r="KN207" s="160"/>
      <c r="KO207" s="160"/>
      <c r="KP207" s="171" t="str">
        <f t="shared" si="284"/>
        <v>0</v>
      </c>
      <c r="KQ207" s="171">
        <f t="shared" si="4996"/>
        <v>0</v>
      </c>
      <c r="KR207" s="160">
        <f t="shared" si="4997"/>
        <v>0</v>
      </c>
      <c r="KS207" s="160">
        <f t="shared" si="4998"/>
        <v>0</v>
      </c>
      <c r="KT207" s="160">
        <f t="shared" si="4999"/>
        <v>0</v>
      </c>
      <c r="KU207" s="160">
        <f t="shared" si="5000"/>
        <v>0</v>
      </c>
      <c r="KV207" s="161">
        <f t="shared" ref="KV207:KW207" si="5172">KV206</f>
        <v>20</v>
      </c>
      <c r="KW207" s="175">
        <f t="shared" si="5172"/>
        <v>1183</v>
      </c>
      <c r="KX207" s="163" t="str">
        <f t="shared" si="5002"/>
        <v>1</v>
      </c>
      <c r="KY207" s="164" t="str">
        <f t="shared" si="292"/>
        <v/>
      </c>
      <c r="KZ207" s="165">
        <f t="shared" si="293"/>
        <v>0</v>
      </c>
      <c r="LA207" s="166"/>
      <c r="LB207" s="166"/>
      <c r="LC207" s="166"/>
      <c r="LD207" s="168"/>
      <c r="LE207" s="168"/>
      <c r="LF207" s="170" t="str">
        <f t="shared" si="294"/>
        <v>0</v>
      </c>
      <c r="LG207" s="170">
        <f t="shared" si="5003"/>
        <v>0</v>
      </c>
      <c r="LH207" s="168">
        <f t="shared" si="5004"/>
        <v>0</v>
      </c>
      <c r="LI207" s="168">
        <f t="shared" si="5005"/>
        <v>0</v>
      </c>
      <c r="LJ207" s="168">
        <f t="shared" si="5006"/>
        <v>0</v>
      </c>
      <c r="LK207" s="168">
        <f t="shared" si="5007"/>
        <v>0</v>
      </c>
      <c r="LL207" s="172"/>
      <c r="LM207" s="172"/>
      <c r="LN207" s="168" t="str">
        <f t="shared" si="5008"/>
        <v>#REF!</v>
      </c>
      <c r="LO207" s="168" t="str">
        <f t="shared" si="5009"/>
        <v>#REF!</v>
      </c>
      <c r="LP207" s="168" t="str">
        <f t="shared" si="5010"/>
        <v>#REF!</v>
      </c>
      <c r="LQ207" s="168" t="str">
        <f t="shared" si="5011"/>
        <v>#REF!</v>
      </c>
    </row>
    <row r="208" ht="15.75" customHeight="1">
      <c r="A208" s="151">
        <v>46306.0</v>
      </c>
      <c r="B208" s="152" t="s">
        <v>31</v>
      </c>
      <c r="C208" s="153">
        <f t="shared" si="99"/>
        <v>0</v>
      </c>
      <c r="D208" s="154">
        <f t="shared" ref="D208:E208" si="5173">D207</f>
        <v>1</v>
      </c>
      <c r="E208" s="173">
        <f t="shared" si="5173"/>
        <v>1164</v>
      </c>
      <c r="F208" s="156" t="str">
        <f t="shared" si="5113"/>
        <v>1</v>
      </c>
      <c r="G208" s="157">
        <f t="shared" si="102"/>
        <v>1</v>
      </c>
      <c r="H208" s="158">
        <f t="shared" si="103"/>
        <v>0</v>
      </c>
      <c r="I208" s="159"/>
      <c r="J208" s="159"/>
      <c r="K208" s="159"/>
      <c r="L208" s="78"/>
      <c r="M208" s="79"/>
      <c r="N208" s="77" t="str">
        <f t="shared" si="104"/>
        <v>0</v>
      </c>
      <c r="O208" s="81">
        <f t="shared" si="4870"/>
        <v>0</v>
      </c>
      <c r="P208" s="160">
        <f t="shared" si="4871"/>
        <v>0</v>
      </c>
      <c r="Q208" s="160">
        <f t="shared" si="4872"/>
        <v>0</v>
      </c>
      <c r="R208" s="160">
        <f t="shared" si="4873"/>
        <v>0</v>
      </c>
      <c r="S208" s="160">
        <f t="shared" si="4874"/>
        <v>0</v>
      </c>
      <c r="T208" s="161">
        <f t="shared" ref="T208:U208" si="5174">T207</f>
        <v>2</v>
      </c>
      <c r="U208" s="175">
        <f t="shared" si="5174"/>
        <v>1165</v>
      </c>
      <c r="V208" s="163" t="str">
        <f t="shared" si="4876"/>
        <v>1</v>
      </c>
      <c r="W208" s="164">
        <f t="shared" si="112"/>
        <v>1</v>
      </c>
      <c r="X208" s="165">
        <f t="shared" si="113"/>
        <v>0</v>
      </c>
      <c r="Y208" s="166"/>
      <c r="Z208" s="166"/>
      <c r="AA208" s="166"/>
      <c r="AB208" s="84"/>
      <c r="AC208" s="85"/>
      <c r="AD208" s="83" t="str">
        <f t="shared" si="114"/>
        <v>0</v>
      </c>
      <c r="AE208" s="167">
        <f t="shared" si="4877"/>
        <v>0</v>
      </c>
      <c r="AF208" s="168">
        <f t="shared" si="4878"/>
        <v>0</v>
      </c>
      <c r="AG208" s="168">
        <f t="shared" si="4879"/>
        <v>0</v>
      </c>
      <c r="AH208" s="168">
        <f t="shared" si="4880"/>
        <v>0</v>
      </c>
      <c r="AI208" s="168">
        <f t="shared" si="4881"/>
        <v>0</v>
      </c>
      <c r="AJ208" s="154">
        <f t="shared" ref="AJ208:AK208" si="5175">AJ207</f>
        <v>3</v>
      </c>
      <c r="AK208" s="173">
        <f t="shared" si="5175"/>
        <v>1166</v>
      </c>
      <c r="AL208" s="156" t="str">
        <f t="shared" si="4883"/>
        <v>1</v>
      </c>
      <c r="AM208" s="157">
        <f t="shared" si="122"/>
        <v>2</v>
      </c>
      <c r="AN208" s="158">
        <f t="shared" si="123"/>
        <v>0</v>
      </c>
      <c r="AO208" s="159"/>
      <c r="AP208" s="159"/>
      <c r="AQ208" s="159"/>
      <c r="AR208" s="78"/>
      <c r="AS208" s="79"/>
      <c r="AT208" s="77" t="str">
        <f t="shared" si="124"/>
        <v>0</v>
      </c>
      <c r="AU208" s="81">
        <f t="shared" si="4884"/>
        <v>0</v>
      </c>
      <c r="AV208" s="160">
        <f t="shared" si="4885"/>
        <v>0</v>
      </c>
      <c r="AW208" s="160">
        <f t="shared" si="4886"/>
        <v>0</v>
      </c>
      <c r="AX208" s="160">
        <f t="shared" si="4887"/>
        <v>0</v>
      </c>
      <c r="AY208" s="160">
        <f t="shared" si="4888"/>
        <v>0</v>
      </c>
      <c r="AZ208" s="161">
        <f t="shared" ref="AZ208:BA208" si="5176">AZ207</f>
        <v>4</v>
      </c>
      <c r="BA208" s="175">
        <f t="shared" si="5176"/>
        <v>1167</v>
      </c>
      <c r="BB208" s="163" t="str">
        <f t="shared" si="4890"/>
        <v>1</v>
      </c>
      <c r="BC208" s="164">
        <f t="shared" si="132"/>
        <v>4</v>
      </c>
      <c r="BD208" s="165">
        <f t="shared" si="133"/>
        <v>0</v>
      </c>
      <c r="BE208" s="166"/>
      <c r="BF208" s="166"/>
      <c r="BG208" s="166"/>
      <c r="BH208" s="84"/>
      <c r="BI208" s="85"/>
      <c r="BJ208" s="83" t="str">
        <f t="shared" si="134"/>
        <v>0</v>
      </c>
      <c r="BK208" s="167">
        <f t="shared" si="4891"/>
        <v>0</v>
      </c>
      <c r="BL208" s="168">
        <f t="shared" si="4892"/>
        <v>0</v>
      </c>
      <c r="BM208" s="168">
        <f t="shared" si="4893"/>
        <v>0</v>
      </c>
      <c r="BN208" s="168">
        <f t="shared" si="4894"/>
        <v>0</v>
      </c>
      <c r="BO208" s="168">
        <f t="shared" si="4895"/>
        <v>0</v>
      </c>
      <c r="BP208" s="154">
        <f t="shared" ref="BP208:BQ208" si="5177">BP207</f>
        <v>5</v>
      </c>
      <c r="BQ208" s="173">
        <f t="shared" si="5177"/>
        <v>1168</v>
      </c>
      <c r="BR208" s="156" t="str">
        <f t="shared" si="4897"/>
        <v>1</v>
      </c>
      <c r="BS208" s="157">
        <f t="shared" si="142"/>
        <v>4</v>
      </c>
      <c r="BT208" s="158">
        <f t="shared" si="143"/>
        <v>0</v>
      </c>
      <c r="BU208" s="159"/>
      <c r="BV208" s="159"/>
      <c r="BW208" s="159"/>
      <c r="BX208" s="78"/>
      <c r="BY208" s="79"/>
      <c r="BZ208" s="77" t="str">
        <f t="shared" si="144"/>
        <v>0</v>
      </c>
      <c r="CA208" s="81">
        <f t="shared" si="4898"/>
        <v>0</v>
      </c>
      <c r="CB208" s="160">
        <f t="shared" si="4899"/>
        <v>0</v>
      </c>
      <c r="CC208" s="160">
        <f t="shared" si="4900"/>
        <v>0</v>
      </c>
      <c r="CD208" s="160">
        <f t="shared" si="4901"/>
        <v>0</v>
      </c>
      <c r="CE208" s="160">
        <f t="shared" si="4902"/>
        <v>0</v>
      </c>
      <c r="CF208" s="161">
        <f t="shared" ref="CF208:CG208" si="5178">CF207</f>
        <v>6</v>
      </c>
      <c r="CG208" s="175">
        <f t="shared" si="5178"/>
        <v>1169</v>
      </c>
      <c r="CH208" s="163" t="str">
        <f t="shared" si="4904"/>
        <v>1</v>
      </c>
      <c r="CI208" s="164">
        <f t="shared" si="152"/>
        <v>2</v>
      </c>
      <c r="CJ208" s="165">
        <f t="shared" si="153"/>
        <v>0</v>
      </c>
      <c r="CK208" s="166"/>
      <c r="CL208" s="166"/>
      <c r="CM208" s="166"/>
      <c r="CN208" s="84"/>
      <c r="CO208" s="85"/>
      <c r="CP208" s="83" t="str">
        <f t="shared" si="154"/>
        <v>0</v>
      </c>
      <c r="CQ208" s="167">
        <f t="shared" si="4905"/>
        <v>0</v>
      </c>
      <c r="CR208" s="168">
        <f t="shared" si="4906"/>
        <v>0</v>
      </c>
      <c r="CS208" s="168">
        <f t="shared" si="4907"/>
        <v>0</v>
      </c>
      <c r="CT208" s="168">
        <f t="shared" si="4908"/>
        <v>0</v>
      </c>
      <c r="CU208" s="168">
        <f t="shared" si="4909"/>
        <v>0</v>
      </c>
      <c r="CV208" s="154">
        <f t="shared" ref="CV208:CW208" si="5179">CV207</f>
        <v>7</v>
      </c>
      <c r="CW208" s="173">
        <f t="shared" si="5179"/>
        <v>1170</v>
      </c>
      <c r="CX208" s="156" t="str">
        <f t="shared" si="4911"/>
        <v>1</v>
      </c>
      <c r="CY208" s="157">
        <f t="shared" si="162"/>
        <v>2</v>
      </c>
      <c r="CZ208" s="158">
        <f t="shared" si="163"/>
        <v>0</v>
      </c>
      <c r="DA208" s="159"/>
      <c r="DB208" s="159"/>
      <c r="DC208" s="159"/>
      <c r="DD208" s="78"/>
      <c r="DE208" s="79"/>
      <c r="DF208" s="77" t="str">
        <f t="shared" si="164"/>
        <v>0</v>
      </c>
      <c r="DG208" s="81">
        <f t="shared" si="4912"/>
        <v>0</v>
      </c>
      <c r="DH208" s="160">
        <f t="shared" si="4913"/>
        <v>0</v>
      </c>
      <c r="DI208" s="160">
        <f t="shared" si="4914"/>
        <v>0</v>
      </c>
      <c r="DJ208" s="160">
        <f t="shared" si="4915"/>
        <v>0</v>
      </c>
      <c r="DK208" s="160">
        <f t="shared" si="4916"/>
        <v>0</v>
      </c>
      <c r="DL208" s="161">
        <f t="shared" ref="DL208:DM208" si="5180">DL207</f>
        <v>8</v>
      </c>
      <c r="DM208" s="175">
        <f t="shared" si="5180"/>
        <v>1171</v>
      </c>
      <c r="DN208" s="163" t="str">
        <f t="shared" si="4918"/>
        <v>1</v>
      </c>
      <c r="DO208" s="164">
        <f t="shared" si="172"/>
        <v>2</v>
      </c>
      <c r="DP208" s="165">
        <f t="shared" si="173"/>
        <v>0</v>
      </c>
      <c r="DQ208" s="166"/>
      <c r="DR208" s="166"/>
      <c r="DS208" s="166"/>
      <c r="DT208" s="84"/>
      <c r="DU208" s="85"/>
      <c r="DV208" s="83" t="str">
        <f t="shared" si="174"/>
        <v>0</v>
      </c>
      <c r="DW208" s="167">
        <f t="shared" si="4919"/>
        <v>0</v>
      </c>
      <c r="DX208" s="168">
        <f t="shared" si="4920"/>
        <v>0</v>
      </c>
      <c r="DY208" s="168">
        <f t="shared" si="4921"/>
        <v>0</v>
      </c>
      <c r="DZ208" s="168">
        <f t="shared" si="4922"/>
        <v>0</v>
      </c>
      <c r="EA208" s="168">
        <f t="shared" si="4923"/>
        <v>0</v>
      </c>
      <c r="EB208" s="154">
        <f t="shared" ref="EB208:EC208" si="5181">EB207</f>
        <v>9</v>
      </c>
      <c r="EC208" s="173">
        <f t="shared" si="5181"/>
        <v>1172</v>
      </c>
      <c r="ED208" s="156" t="str">
        <f t="shared" si="4925"/>
        <v>1</v>
      </c>
      <c r="EE208" s="157">
        <f t="shared" si="182"/>
        <v>5</v>
      </c>
      <c r="EF208" s="169">
        <f t="shared" si="183"/>
        <v>0</v>
      </c>
      <c r="EG208" s="159"/>
      <c r="EH208" s="159"/>
      <c r="EI208" s="159"/>
      <c r="EJ208" s="78"/>
      <c r="EK208" s="79"/>
      <c r="EL208" s="77" t="str">
        <f t="shared" si="184"/>
        <v>0</v>
      </c>
      <c r="EM208" s="81">
        <f t="shared" si="4926"/>
        <v>0</v>
      </c>
      <c r="EN208" s="160">
        <f t="shared" si="4927"/>
        <v>0</v>
      </c>
      <c r="EO208" s="160">
        <f t="shared" si="4928"/>
        <v>0</v>
      </c>
      <c r="EP208" s="160">
        <f t="shared" si="4929"/>
        <v>0</v>
      </c>
      <c r="EQ208" s="160">
        <f t="shared" si="4930"/>
        <v>0</v>
      </c>
      <c r="ER208" s="161">
        <f t="shared" ref="ER208:ES208" si="5182">ER207</f>
        <v>10</v>
      </c>
      <c r="ES208" s="175">
        <f t="shared" si="5182"/>
        <v>1173</v>
      </c>
      <c r="ET208" s="163" t="str">
        <f t="shared" si="4932"/>
        <v>1</v>
      </c>
      <c r="EU208" s="164">
        <f t="shared" si="192"/>
        <v>19</v>
      </c>
      <c r="EV208" s="165">
        <f t="shared" si="193"/>
        <v>0</v>
      </c>
      <c r="EW208" s="166"/>
      <c r="EX208" s="166"/>
      <c r="EY208" s="166"/>
      <c r="EZ208" s="84"/>
      <c r="FA208" s="85"/>
      <c r="FB208" s="83" t="str">
        <f t="shared" si="194"/>
        <v>0</v>
      </c>
      <c r="FC208" s="167">
        <f t="shared" si="4933"/>
        <v>0</v>
      </c>
      <c r="FD208" s="168">
        <f t="shared" si="4934"/>
        <v>0</v>
      </c>
      <c r="FE208" s="168">
        <f t="shared" si="4935"/>
        <v>0</v>
      </c>
      <c r="FF208" s="168">
        <f t="shared" si="4936"/>
        <v>0</v>
      </c>
      <c r="FG208" s="168">
        <f t="shared" si="4937"/>
        <v>0</v>
      </c>
      <c r="FH208" s="154">
        <f t="shared" ref="FH208:FI208" si="5183">FH207</f>
        <v>11</v>
      </c>
      <c r="FI208" s="173">
        <f t="shared" si="5183"/>
        <v>1174</v>
      </c>
      <c r="FJ208" s="156" t="str">
        <f t="shared" si="4939"/>
        <v>1</v>
      </c>
      <c r="FK208" s="157">
        <f t="shared" si="202"/>
        <v>4</v>
      </c>
      <c r="FL208" s="158">
        <f t="shared" si="203"/>
        <v>0</v>
      </c>
      <c r="FM208" s="159"/>
      <c r="FN208" s="159"/>
      <c r="FO208" s="159"/>
      <c r="FP208" s="78"/>
      <c r="FQ208" s="79"/>
      <c r="FR208" s="77" t="str">
        <f t="shared" si="204"/>
        <v>0</v>
      </c>
      <c r="FS208" s="81">
        <f t="shared" si="4940"/>
        <v>0</v>
      </c>
      <c r="FT208" s="160">
        <f t="shared" si="4941"/>
        <v>0</v>
      </c>
      <c r="FU208" s="160">
        <f t="shared" si="4942"/>
        <v>0</v>
      </c>
      <c r="FV208" s="160">
        <f t="shared" si="4943"/>
        <v>0</v>
      </c>
      <c r="FW208" s="160">
        <f t="shared" si="4944"/>
        <v>0</v>
      </c>
      <c r="FX208" s="161">
        <f t="shared" ref="FX208:FY208" si="5184">FX207</f>
        <v>12</v>
      </c>
      <c r="FY208" s="175">
        <f t="shared" si="5184"/>
        <v>1175</v>
      </c>
      <c r="FZ208" s="163" t="str">
        <f t="shared" si="4946"/>
        <v>1</v>
      </c>
      <c r="GA208" s="164">
        <f t="shared" si="212"/>
        <v>2</v>
      </c>
      <c r="GB208" s="165">
        <f t="shared" si="213"/>
        <v>0</v>
      </c>
      <c r="GC208" s="166"/>
      <c r="GD208" s="166"/>
      <c r="GE208" s="166"/>
      <c r="GF208" s="84"/>
      <c r="GG208" s="85"/>
      <c r="GH208" s="83" t="str">
        <f t="shared" si="214"/>
        <v>0</v>
      </c>
      <c r="GI208" s="167">
        <f t="shared" si="4947"/>
        <v>0</v>
      </c>
      <c r="GJ208" s="168">
        <f t="shared" si="4948"/>
        <v>0</v>
      </c>
      <c r="GK208" s="168">
        <f t="shared" si="4949"/>
        <v>0</v>
      </c>
      <c r="GL208" s="168">
        <f t="shared" si="4950"/>
        <v>0</v>
      </c>
      <c r="GM208" s="168">
        <f t="shared" si="4951"/>
        <v>0</v>
      </c>
      <c r="GN208" s="154">
        <f t="shared" ref="GN208:GO208" si="5185">GN207</f>
        <v>13</v>
      </c>
      <c r="GO208" s="173">
        <f t="shared" si="5185"/>
        <v>1176</v>
      </c>
      <c r="GP208" s="156" t="str">
        <f t="shared" si="4953"/>
        <v>1</v>
      </c>
      <c r="GQ208" s="157">
        <f t="shared" si="222"/>
        <v>3</v>
      </c>
      <c r="GR208" s="158">
        <f t="shared" si="223"/>
        <v>0</v>
      </c>
      <c r="GS208" s="159"/>
      <c r="GT208" s="159"/>
      <c r="GU208" s="159"/>
      <c r="GV208" s="78"/>
      <c r="GW208" s="79"/>
      <c r="GX208" s="77" t="str">
        <f t="shared" si="224"/>
        <v>0</v>
      </c>
      <c r="GY208" s="81">
        <f t="shared" si="4954"/>
        <v>0</v>
      </c>
      <c r="GZ208" s="160">
        <f t="shared" si="4955"/>
        <v>0</v>
      </c>
      <c r="HA208" s="160">
        <f t="shared" si="4956"/>
        <v>0</v>
      </c>
      <c r="HB208" s="160">
        <f t="shared" si="4957"/>
        <v>0</v>
      </c>
      <c r="HC208" s="160">
        <f t="shared" si="4958"/>
        <v>0</v>
      </c>
      <c r="HD208" s="161">
        <f t="shared" ref="HD208:HE208" si="5186">HD207</f>
        <v>14</v>
      </c>
      <c r="HE208" s="175">
        <f t="shared" si="5186"/>
        <v>1177</v>
      </c>
      <c r="HF208" s="163" t="str">
        <f t="shared" si="4960"/>
        <v>1</v>
      </c>
      <c r="HG208" s="164">
        <f t="shared" si="232"/>
        <v>5</v>
      </c>
      <c r="HH208" s="165">
        <f t="shared" si="233"/>
        <v>0</v>
      </c>
      <c r="HI208" s="166"/>
      <c r="HJ208" s="166"/>
      <c r="HK208" s="166"/>
      <c r="HL208" s="84"/>
      <c r="HM208" s="85"/>
      <c r="HN208" s="83" t="str">
        <f t="shared" si="234"/>
        <v>0</v>
      </c>
      <c r="HO208" s="167">
        <f t="shared" si="4961"/>
        <v>0</v>
      </c>
      <c r="HP208" s="168">
        <f t="shared" si="4962"/>
        <v>0</v>
      </c>
      <c r="HQ208" s="168">
        <f t="shared" si="4963"/>
        <v>0</v>
      </c>
      <c r="HR208" s="168">
        <f t="shared" si="4964"/>
        <v>0</v>
      </c>
      <c r="HS208" s="168">
        <f t="shared" si="4965"/>
        <v>0</v>
      </c>
      <c r="HT208" s="154">
        <f t="shared" ref="HT208:HU208" si="5187">HT207</f>
        <v>15</v>
      </c>
      <c r="HU208" s="173">
        <f t="shared" si="5187"/>
        <v>1178</v>
      </c>
      <c r="HV208" s="156" t="str">
        <f t="shared" si="4967"/>
        <v>1</v>
      </c>
      <c r="HW208" s="157" t="str">
        <f t="shared" si="242"/>
        <v/>
      </c>
      <c r="HX208" s="169">
        <f t="shared" si="243"/>
        <v>0</v>
      </c>
      <c r="HY208" s="159"/>
      <c r="HZ208" s="159"/>
      <c r="IA208" s="159"/>
      <c r="IB208" s="160"/>
      <c r="IC208" s="160"/>
      <c r="ID208" s="160" t="str">
        <f t="shared" si="244"/>
        <v>0</v>
      </c>
      <c r="IE208" s="160">
        <f t="shared" si="4968"/>
        <v>0</v>
      </c>
      <c r="IF208" s="160">
        <f t="shared" si="4969"/>
        <v>0</v>
      </c>
      <c r="IG208" s="160">
        <f t="shared" si="4970"/>
        <v>0</v>
      </c>
      <c r="IH208" s="160">
        <f t="shared" si="4971"/>
        <v>0</v>
      </c>
      <c r="II208" s="160">
        <f t="shared" si="4972"/>
        <v>0</v>
      </c>
      <c r="IJ208" s="161">
        <f t="shared" ref="IJ208:IK208" si="5188">IJ207</f>
        <v>16</v>
      </c>
      <c r="IK208" s="175">
        <f t="shared" si="5188"/>
        <v>1179</v>
      </c>
      <c r="IL208" s="163" t="str">
        <f t="shared" si="4974"/>
        <v>1</v>
      </c>
      <c r="IM208" s="164" t="str">
        <f t="shared" si="252"/>
        <v/>
      </c>
      <c r="IN208" s="165">
        <f t="shared" si="253"/>
        <v>0</v>
      </c>
      <c r="IO208" s="166"/>
      <c r="IP208" s="166"/>
      <c r="IQ208" s="166"/>
      <c r="IR208" s="168"/>
      <c r="IS208" s="168"/>
      <c r="IT208" s="170" t="str">
        <f t="shared" si="254"/>
        <v>0</v>
      </c>
      <c r="IU208" s="170">
        <f t="shared" si="4975"/>
        <v>0</v>
      </c>
      <c r="IV208" s="168">
        <f t="shared" si="4976"/>
        <v>0</v>
      </c>
      <c r="IW208" s="168">
        <f t="shared" si="4977"/>
        <v>0</v>
      </c>
      <c r="IX208" s="168">
        <f t="shared" si="4978"/>
        <v>0</v>
      </c>
      <c r="IY208" s="168">
        <f t="shared" si="4979"/>
        <v>0</v>
      </c>
      <c r="IZ208" s="154">
        <f t="shared" ref="IZ208:JA208" si="5189">IZ207</f>
        <v>17</v>
      </c>
      <c r="JA208" s="173">
        <f t="shared" si="5189"/>
        <v>1180</v>
      </c>
      <c r="JB208" s="156" t="str">
        <f t="shared" si="4981"/>
        <v>1</v>
      </c>
      <c r="JC208" s="157" t="str">
        <f t="shared" si="262"/>
        <v/>
      </c>
      <c r="JD208" s="158">
        <f t="shared" si="263"/>
        <v>0</v>
      </c>
      <c r="JE208" s="159"/>
      <c r="JF208" s="159"/>
      <c r="JG208" s="159"/>
      <c r="JH208" s="160"/>
      <c r="JI208" s="160"/>
      <c r="JJ208" s="171" t="str">
        <f t="shared" si="264"/>
        <v>0</v>
      </c>
      <c r="JK208" s="171">
        <f t="shared" si="4982"/>
        <v>0</v>
      </c>
      <c r="JL208" s="160">
        <f t="shared" si="4983"/>
        <v>0</v>
      </c>
      <c r="JM208" s="160">
        <f t="shared" si="4984"/>
        <v>0</v>
      </c>
      <c r="JN208" s="160">
        <f t="shared" si="4985"/>
        <v>0</v>
      </c>
      <c r="JO208" s="160">
        <f t="shared" si="4986"/>
        <v>0</v>
      </c>
      <c r="JP208" s="161">
        <f t="shared" ref="JP208:JQ208" si="5190">JP207</f>
        <v>18</v>
      </c>
      <c r="JQ208" s="175">
        <f t="shared" si="5190"/>
        <v>1181</v>
      </c>
      <c r="JR208" s="163" t="str">
        <f t="shared" si="4988"/>
        <v>1</v>
      </c>
      <c r="JS208" s="164" t="str">
        <f t="shared" si="272"/>
        <v/>
      </c>
      <c r="JT208" s="165">
        <f t="shared" si="273"/>
        <v>0</v>
      </c>
      <c r="JU208" s="166"/>
      <c r="JV208" s="166"/>
      <c r="JW208" s="166"/>
      <c r="JX208" s="168"/>
      <c r="JY208" s="168"/>
      <c r="JZ208" s="170" t="str">
        <f t="shared" si="274"/>
        <v>0</v>
      </c>
      <c r="KA208" s="170">
        <f t="shared" si="4989"/>
        <v>0</v>
      </c>
      <c r="KB208" s="168">
        <f t="shared" si="4990"/>
        <v>0</v>
      </c>
      <c r="KC208" s="168">
        <f t="shared" si="4991"/>
        <v>0</v>
      </c>
      <c r="KD208" s="168">
        <f t="shared" si="4992"/>
        <v>0</v>
      </c>
      <c r="KE208" s="168">
        <f t="shared" si="4993"/>
        <v>0</v>
      </c>
      <c r="KF208" s="154">
        <f t="shared" ref="KF208:KG208" si="5191">KF207</f>
        <v>19</v>
      </c>
      <c r="KG208" s="173">
        <f t="shared" si="5191"/>
        <v>1182</v>
      </c>
      <c r="KH208" s="156" t="str">
        <f t="shared" si="4995"/>
        <v>1</v>
      </c>
      <c r="KI208" s="157" t="str">
        <f t="shared" si="282"/>
        <v/>
      </c>
      <c r="KJ208" s="158">
        <f t="shared" si="283"/>
        <v>0</v>
      </c>
      <c r="KK208" s="159"/>
      <c r="KL208" s="159"/>
      <c r="KM208" s="159"/>
      <c r="KN208" s="160"/>
      <c r="KO208" s="160"/>
      <c r="KP208" s="171" t="str">
        <f t="shared" si="284"/>
        <v>0</v>
      </c>
      <c r="KQ208" s="171">
        <f t="shared" si="4996"/>
        <v>0</v>
      </c>
      <c r="KR208" s="160">
        <f t="shared" si="4997"/>
        <v>0</v>
      </c>
      <c r="KS208" s="160">
        <f t="shared" si="4998"/>
        <v>0</v>
      </c>
      <c r="KT208" s="160">
        <f t="shared" si="4999"/>
        <v>0</v>
      </c>
      <c r="KU208" s="160">
        <f t="shared" si="5000"/>
        <v>0</v>
      </c>
      <c r="KV208" s="161">
        <f t="shared" ref="KV208:KW208" si="5192">KV207</f>
        <v>20</v>
      </c>
      <c r="KW208" s="175">
        <f t="shared" si="5192"/>
        <v>1183</v>
      </c>
      <c r="KX208" s="163" t="str">
        <f t="shared" si="5002"/>
        <v>1</v>
      </c>
      <c r="KY208" s="164" t="str">
        <f t="shared" si="292"/>
        <v/>
      </c>
      <c r="KZ208" s="165">
        <f t="shared" si="293"/>
        <v>0</v>
      </c>
      <c r="LA208" s="166"/>
      <c r="LB208" s="166"/>
      <c r="LC208" s="166"/>
      <c r="LD208" s="168"/>
      <c r="LE208" s="168"/>
      <c r="LF208" s="170" t="str">
        <f t="shared" si="294"/>
        <v>0</v>
      </c>
      <c r="LG208" s="170">
        <f t="shared" si="5003"/>
        <v>0</v>
      </c>
      <c r="LH208" s="168">
        <f t="shared" si="5004"/>
        <v>0</v>
      </c>
      <c r="LI208" s="168">
        <f t="shared" si="5005"/>
        <v>0</v>
      </c>
      <c r="LJ208" s="168">
        <f t="shared" si="5006"/>
        <v>0</v>
      </c>
      <c r="LK208" s="168">
        <f t="shared" si="5007"/>
        <v>0</v>
      </c>
      <c r="LL208" s="172"/>
      <c r="LM208" s="172"/>
      <c r="LN208" s="168" t="str">
        <f t="shared" si="5008"/>
        <v>#REF!</v>
      </c>
      <c r="LO208" s="168" t="str">
        <f t="shared" si="5009"/>
        <v>#REF!</v>
      </c>
      <c r="LP208" s="168" t="str">
        <f t="shared" si="5010"/>
        <v>#REF!</v>
      </c>
      <c r="LQ208" s="168" t="str">
        <f t="shared" si="5011"/>
        <v>#REF!</v>
      </c>
    </row>
    <row r="209" ht="15.75" customHeight="1">
      <c r="A209" s="151">
        <v>46307.0</v>
      </c>
      <c r="B209" s="152" t="s">
        <v>32</v>
      </c>
      <c r="C209" s="153">
        <f t="shared" si="99"/>
        <v>0</v>
      </c>
      <c r="D209" s="154">
        <f t="shared" ref="D209:E209" si="5193">D208</f>
        <v>1</v>
      </c>
      <c r="E209" s="173">
        <f t="shared" si="5193"/>
        <v>1164</v>
      </c>
      <c r="F209" s="156" t="str">
        <f t="shared" si="5113"/>
        <v>1</v>
      </c>
      <c r="G209" s="157">
        <f t="shared" si="102"/>
        <v>1</v>
      </c>
      <c r="H209" s="158">
        <f t="shared" si="103"/>
        <v>0</v>
      </c>
      <c r="I209" s="159"/>
      <c r="J209" s="159"/>
      <c r="K209" s="159"/>
      <c r="L209" s="78"/>
      <c r="M209" s="79"/>
      <c r="N209" s="77" t="str">
        <f t="shared" si="104"/>
        <v>0</v>
      </c>
      <c r="O209" s="81">
        <f t="shared" si="4870"/>
        <v>0</v>
      </c>
      <c r="P209" s="160">
        <f t="shared" si="4871"/>
        <v>0</v>
      </c>
      <c r="Q209" s="160">
        <f t="shared" si="4872"/>
        <v>0</v>
      </c>
      <c r="R209" s="160">
        <f t="shared" si="4873"/>
        <v>0</v>
      </c>
      <c r="S209" s="160">
        <f t="shared" si="4874"/>
        <v>0</v>
      </c>
      <c r="T209" s="161">
        <f t="shared" ref="T209:U209" si="5194">T208</f>
        <v>2</v>
      </c>
      <c r="U209" s="175">
        <f t="shared" si="5194"/>
        <v>1165</v>
      </c>
      <c r="V209" s="163" t="str">
        <f t="shared" si="4876"/>
        <v>1</v>
      </c>
      <c r="W209" s="164">
        <f t="shared" si="112"/>
        <v>1</v>
      </c>
      <c r="X209" s="165">
        <f t="shared" si="113"/>
        <v>0</v>
      </c>
      <c r="Y209" s="166"/>
      <c r="Z209" s="166"/>
      <c r="AA209" s="166"/>
      <c r="AB209" s="84"/>
      <c r="AC209" s="85"/>
      <c r="AD209" s="83" t="str">
        <f t="shared" si="114"/>
        <v>0</v>
      </c>
      <c r="AE209" s="167">
        <f t="shared" si="4877"/>
        <v>0</v>
      </c>
      <c r="AF209" s="168">
        <f t="shared" si="4878"/>
        <v>0</v>
      </c>
      <c r="AG209" s="168">
        <f t="shared" si="4879"/>
        <v>0</v>
      </c>
      <c r="AH209" s="168">
        <f t="shared" si="4880"/>
        <v>0</v>
      </c>
      <c r="AI209" s="168">
        <f t="shared" si="4881"/>
        <v>0</v>
      </c>
      <c r="AJ209" s="154">
        <f t="shared" ref="AJ209:AK209" si="5195">AJ208</f>
        <v>3</v>
      </c>
      <c r="AK209" s="173">
        <f t="shared" si="5195"/>
        <v>1166</v>
      </c>
      <c r="AL209" s="156" t="str">
        <f t="shared" si="4883"/>
        <v>1</v>
      </c>
      <c r="AM209" s="157">
        <f t="shared" si="122"/>
        <v>2</v>
      </c>
      <c r="AN209" s="158">
        <f t="shared" si="123"/>
        <v>0</v>
      </c>
      <c r="AO209" s="159"/>
      <c r="AP209" s="159"/>
      <c r="AQ209" s="159"/>
      <c r="AR209" s="78"/>
      <c r="AS209" s="79"/>
      <c r="AT209" s="77" t="str">
        <f t="shared" si="124"/>
        <v>0</v>
      </c>
      <c r="AU209" s="81">
        <f t="shared" si="4884"/>
        <v>0</v>
      </c>
      <c r="AV209" s="160">
        <f t="shared" si="4885"/>
        <v>0</v>
      </c>
      <c r="AW209" s="160">
        <f t="shared" si="4886"/>
        <v>0</v>
      </c>
      <c r="AX209" s="160">
        <f t="shared" si="4887"/>
        <v>0</v>
      </c>
      <c r="AY209" s="160">
        <f t="shared" si="4888"/>
        <v>0</v>
      </c>
      <c r="AZ209" s="161">
        <f t="shared" ref="AZ209:BA209" si="5196">AZ208</f>
        <v>4</v>
      </c>
      <c r="BA209" s="175">
        <f t="shared" si="5196"/>
        <v>1167</v>
      </c>
      <c r="BB209" s="163" t="str">
        <f t="shared" si="4890"/>
        <v>1</v>
      </c>
      <c r="BC209" s="164">
        <f t="shared" si="132"/>
        <v>4</v>
      </c>
      <c r="BD209" s="165">
        <f t="shared" si="133"/>
        <v>0</v>
      </c>
      <c r="BE209" s="166"/>
      <c r="BF209" s="166"/>
      <c r="BG209" s="166"/>
      <c r="BH209" s="84"/>
      <c r="BI209" s="85"/>
      <c r="BJ209" s="83" t="str">
        <f t="shared" si="134"/>
        <v>0</v>
      </c>
      <c r="BK209" s="167">
        <f t="shared" si="4891"/>
        <v>0</v>
      </c>
      <c r="BL209" s="168">
        <f t="shared" si="4892"/>
        <v>0</v>
      </c>
      <c r="BM209" s="168">
        <f t="shared" si="4893"/>
        <v>0</v>
      </c>
      <c r="BN209" s="168">
        <f t="shared" si="4894"/>
        <v>0</v>
      </c>
      <c r="BO209" s="168">
        <f t="shared" si="4895"/>
        <v>0</v>
      </c>
      <c r="BP209" s="154">
        <f t="shared" ref="BP209:BQ209" si="5197">BP208</f>
        <v>5</v>
      </c>
      <c r="BQ209" s="173">
        <f t="shared" si="5197"/>
        <v>1168</v>
      </c>
      <c r="BR209" s="156" t="str">
        <f t="shared" si="4897"/>
        <v>1</v>
      </c>
      <c r="BS209" s="157">
        <f t="shared" si="142"/>
        <v>4</v>
      </c>
      <c r="BT209" s="158">
        <f t="shared" si="143"/>
        <v>0</v>
      </c>
      <c r="BU209" s="159"/>
      <c r="BV209" s="159"/>
      <c r="BW209" s="159"/>
      <c r="BX209" s="78"/>
      <c r="BY209" s="79"/>
      <c r="BZ209" s="77" t="str">
        <f t="shared" si="144"/>
        <v>0</v>
      </c>
      <c r="CA209" s="81">
        <f t="shared" si="4898"/>
        <v>0</v>
      </c>
      <c r="CB209" s="160">
        <f t="shared" si="4899"/>
        <v>0</v>
      </c>
      <c r="CC209" s="160">
        <f t="shared" si="4900"/>
        <v>0</v>
      </c>
      <c r="CD209" s="160">
        <f t="shared" si="4901"/>
        <v>0</v>
      </c>
      <c r="CE209" s="160">
        <f t="shared" si="4902"/>
        <v>0</v>
      </c>
      <c r="CF209" s="161">
        <f t="shared" ref="CF209:CG209" si="5198">CF208</f>
        <v>6</v>
      </c>
      <c r="CG209" s="175">
        <f t="shared" si="5198"/>
        <v>1169</v>
      </c>
      <c r="CH209" s="163" t="str">
        <f t="shared" si="4904"/>
        <v>1</v>
      </c>
      <c r="CI209" s="164">
        <f t="shared" si="152"/>
        <v>2</v>
      </c>
      <c r="CJ209" s="165">
        <f t="shared" si="153"/>
        <v>0</v>
      </c>
      <c r="CK209" s="166"/>
      <c r="CL209" s="166"/>
      <c r="CM209" s="166"/>
      <c r="CN209" s="84"/>
      <c r="CO209" s="85"/>
      <c r="CP209" s="83" t="str">
        <f t="shared" si="154"/>
        <v>0</v>
      </c>
      <c r="CQ209" s="167">
        <f t="shared" si="4905"/>
        <v>0</v>
      </c>
      <c r="CR209" s="168">
        <f t="shared" si="4906"/>
        <v>0</v>
      </c>
      <c r="CS209" s="168">
        <f t="shared" si="4907"/>
        <v>0</v>
      </c>
      <c r="CT209" s="168">
        <f t="shared" si="4908"/>
        <v>0</v>
      </c>
      <c r="CU209" s="168">
        <f t="shared" si="4909"/>
        <v>0</v>
      </c>
      <c r="CV209" s="154">
        <f t="shared" ref="CV209:CW209" si="5199">CV208</f>
        <v>7</v>
      </c>
      <c r="CW209" s="173">
        <f t="shared" si="5199"/>
        <v>1170</v>
      </c>
      <c r="CX209" s="156" t="str">
        <f t="shared" si="4911"/>
        <v>1</v>
      </c>
      <c r="CY209" s="157">
        <f t="shared" si="162"/>
        <v>2</v>
      </c>
      <c r="CZ209" s="158">
        <f t="shared" si="163"/>
        <v>0</v>
      </c>
      <c r="DA209" s="159"/>
      <c r="DB209" s="159"/>
      <c r="DC209" s="159"/>
      <c r="DD209" s="78"/>
      <c r="DE209" s="79"/>
      <c r="DF209" s="77" t="str">
        <f t="shared" si="164"/>
        <v>0</v>
      </c>
      <c r="DG209" s="81">
        <f t="shared" si="4912"/>
        <v>0</v>
      </c>
      <c r="DH209" s="160">
        <f t="shared" si="4913"/>
        <v>0</v>
      </c>
      <c r="DI209" s="160">
        <f t="shared" si="4914"/>
        <v>0</v>
      </c>
      <c r="DJ209" s="160">
        <f t="shared" si="4915"/>
        <v>0</v>
      </c>
      <c r="DK209" s="160">
        <f t="shared" si="4916"/>
        <v>0</v>
      </c>
      <c r="DL209" s="161">
        <f t="shared" ref="DL209:DM209" si="5200">DL208</f>
        <v>8</v>
      </c>
      <c r="DM209" s="175">
        <f t="shared" si="5200"/>
        <v>1171</v>
      </c>
      <c r="DN209" s="163" t="str">
        <f t="shared" si="4918"/>
        <v>1</v>
      </c>
      <c r="DO209" s="164">
        <f t="shared" si="172"/>
        <v>2</v>
      </c>
      <c r="DP209" s="165">
        <f t="shared" si="173"/>
        <v>0</v>
      </c>
      <c r="DQ209" s="166"/>
      <c r="DR209" s="166"/>
      <c r="DS209" s="166"/>
      <c r="DT209" s="84"/>
      <c r="DU209" s="85"/>
      <c r="DV209" s="83" t="str">
        <f t="shared" si="174"/>
        <v>0</v>
      </c>
      <c r="DW209" s="167">
        <f t="shared" si="4919"/>
        <v>0</v>
      </c>
      <c r="DX209" s="168">
        <f t="shared" si="4920"/>
        <v>0</v>
      </c>
      <c r="DY209" s="168">
        <f t="shared" si="4921"/>
        <v>0</v>
      </c>
      <c r="DZ209" s="168">
        <f t="shared" si="4922"/>
        <v>0</v>
      </c>
      <c r="EA209" s="168">
        <f t="shared" si="4923"/>
        <v>0</v>
      </c>
      <c r="EB209" s="154">
        <f t="shared" ref="EB209:EC209" si="5201">EB208</f>
        <v>9</v>
      </c>
      <c r="EC209" s="173">
        <f t="shared" si="5201"/>
        <v>1172</v>
      </c>
      <c r="ED209" s="156" t="str">
        <f t="shared" si="4925"/>
        <v>1</v>
      </c>
      <c r="EE209" s="157">
        <f t="shared" si="182"/>
        <v>5</v>
      </c>
      <c r="EF209" s="169">
        <f t="shared" si="183"/>
        <v>0</v>
      </c>
      <c r="EG209" s="159"/>
      <c r="EH209" s="159"/>
      <c r="EI209" s="159"/>
      <c r="EJ209" s="78"/>
      <c r="EK209" s="79"/>
      <c r="EL209" s="77" t="str">
        <f t="shared" si="184"/>
        <v>0</v>
      </c>
      <c r="EM209" s="81">
        <f t="shared" si="4926"/>
        <v>0</v>
      </c>
      <c r="EN209" s="160">
        <f t="shared" si="4927"/>
        <v>0</v>
      </c>
      <c r="EO209" s="160">
        <f t="shared" si="4928"/>
        <v>0</v>
      </c>
      <c r="EP209" s="160">
        <f t="shared" si="4929"/>
        <v>0</v>
      </c>
      <c r="EQ209" s="160">
        <f t="shared" si="4930"/>
        <v>0</v>
      </c>
      <c r="ER209" s="161">
        <f t="shared" ref="ER209:ES209" si="5202">ER208</f>
        <v>10</v>
      </c>
      <c r="ES209" s="175">
        <f t="shared" si="5202"/>
        <v>1173</v>
      </c>
      <c r="ET209" s="163" t="str">
        <f t="shared" si="4932"/>
        <v>1</v>
      </c>
      <c r="EU209" s="164">
        <f t="shared" si="192"/>
        <v>19</v>
      </c>
      <c r="EV209" s="165">
        <f t="shared" si="193"/>
        <v>0</v>
      </c>
      <c r="EW209" s="166"/>
      <c r="EX209" s="166"/>
      <c r="EY209" s="166"/>
      <c r="EZ209" s="84"/>
      <c r="FA209" s="85"/>
      <c r="FB209" s="83" t="str">
        <f t="shared" si="194"/>
        <v>0</v>
      </c>
      <c r="FC209" s="167">
        <f t="shared" si="4933"/>
        <v>0</v>
      </c>
      <c r="FD209" s="168">
        <f t="shared" si="4934"/>
        <v>0</v>
      </c>
      <c r="FE209" s="168">
        <f t="shared" si="4935"/>
        <v>0</v>
      </c>
      <c r="FF209" s="168">
        <f t="shared" si="4936"/>
        <v>0</v>
      </c>
      <c r="FG209" s="168">
        <f t="shared" si="4937"/>
        <v>0</v>
      </c>
      <c r="FH209" s="154">
        <f t="shared" ref="FH209:FI209" si="5203">FH208</f>
        <v>11</v>
      </c>
      <c r="FI209" s="173">
        <f t="shared" si="5203"/>
        <v>1174</v>
      </c>
      <c r="FJ209" s="156" t="str">
        <f t="shared" si="4939"/>
        <v>1</v>
      </c>
      <c r="FK209" s="157">
        <f t="shared" si="202"/>
        <v>4</v>
      </c>
      <c r="FL209" s="158">
        <f t="shared" si="203"/>
        <v>0</v>
      </c>
      <c r="FM209" s="159"/>
      <c r="FN209" s="159"/>
      <c r="FO209" s="159"/>
      <c r="FP209" s="78"/>
      <c r="FQ209" s="79"/>
      <c r="FR209" s="77" t="str">
        <f t="shared" si="204"/>
        <v>0</v>
      </c>
      <c r="FS209" s="81">
        <f t="shared" si="4940"/>
        <v>0</v>
      </c>
      <c r="FT209" s="160">
        <f t="shared" si="4941"/>
        <v>0</v>
      </c>
      <c r="FU209" s="160">
        <f t="shared" si="4942"/>
        <v>0</v>
      </c>
      <c r="FV209" s="160">
        <f t="shared" si="4943"/>
        <v>0</v>
      </c>
      <c r="FW209" s="160">
        <f t="shared" si="4944"/>
        <v>0</v>
      </c>
      <c r="FX209" s="161">
        <f t="shared" ref="FX209:FY209" si="5204">FX208</f>
        <v>12</v>
      </c>
      <c r="FY209" s="175">
        <f t="shared" si="5204"/>
        <v>1175</v>
      </c>
      <c r="FZ209" s="163" t="str">
        <f t="shared" si="4946"/>
        <v>1</v>
      </c>
      <c r="GA209" s="164">
        <f t="shared" si="212"/>
        <v>2</v>
      </c>
      <c r="GB209" s="165">
        <f t="shared" si="213"/>
        <v>0</v>
      </c>
      <c r="GC209" s="166"/>
      <c r="GD209" s="166"/>
      <c r="GE209" s="166"/>
      <c r="GF209" s="84"/>
      <c r="GG209" s="85"/>
      <c r="GH209" s="83" t="str">
        <f t="shared" si="214"/>
        <v>0</v>
      </c>
      <c r="GI209" s="167">
        <f t="shared" si="4947"/>
        <v>0</v>
      </c>
      <c r="GJ209" s="168">
        <f t="shared" si="4948"/>
        <v>0</v>
      </c>
      <c r="GK209" s="168">
        <f t="shared" si="4949"/>
        <v>0</v>
      </c>
      <c r="GL209" s="168">
        <f t="shared" si="4950"/>
        <v>0</v>
      </c>
      <c r="GM209" s="168">
        <f t="shared" si="4951"/>
        <v>0</v>
      </c>
      <c r="GN209" s="154">
        <f t="shared" ref="GN209:GO209" si="5205">GN208</f>
        <v>13</v>
      </c>
      <c r="GO209" s="173">
        <f t="shared" si="5205"/>
        <v>1176</v>
      </c>
      <c r="GP209" s="156" t="str">
        <f t="shared" si="4953"/>
        <v>1</v>
      </c>
      <c r="GQ209" s="157">
        <f t="shared" si="222"/>
        <v>3</v>
      </c>
      <c r="GR209" s="158">
        <f t="shared" si="223"/>
        <v>0</v>
      </c>
      <c r="GS209" s="159"/>
      <c r="GT209" s="159"/>
      <c r="GU209" s="159"/>
      <c r="GV209" s="78"/>
      <c r="GW209" s="79"/>
      <c r="GX209" s="77" t="str">
        <f t="shared" si="224"/>
        <v>0</v>
      </c>
      <c r="GY209" s="81">
        <f t="shared" si="4954"/>
        <v>0</v>
      </c>
      <c r="GZ209" s="160">
        <f t="shared" si="4955"/>
        <v>0</v>
      </c>
      <c r="HA209" s="160">
        <f t="shared" si="4956"/>
        <v>0</v>
      </c>
      <c r="HB209" s="160">
        <f t="shared" si="4957"/>
        <v>0</v>
      </c>
      <c r="HC209" s="160">
        <f t="shared" si="4958"/>
        <v>0</v>
      </c>
      <c r="HD209" s="161">
        <f t="shared" ref="HD209:HE209" si="5206">HD208</f>
        <v>14</v>
      </c>
      <c r="HE209" s="175">
        <f t="shared" si="5206"/>
        <v>1177</v>
      </c>
      <c r="HF209" s="163" t="str">
        <f t="shared" si="4960"/>
        <v>1</v>
      </c>
      <c r="HG209" s="164">
        <f t="shared" si="232"/>
        <v>5</v>
      </c>
      <c r="HH209" s="165">
        <f t="shared" si="233"/>
        <v>0</v>
      </c>
      <c r="HI209" s="166"/>
      <c r="HJ209" s="166"/>
      <c r="HK209" s="166"/>
      <c r="HL209" s="84"/>
      <c r="HM209" s="85"/>
      <c r="HN209" s="83" t="str">
        <f t="shared" si="234"/>
        <v>0</v>
      </c>
      <c r="HO209" s="167">
        <f t="shared" si="4961"/>
        <v>0</v>
      </c>
      <c r="HP209" s="168">
        <f t="shared" si="4962"/>
        <v>0</v>
      </c>
      <c r="HQ209" s="168">
        <f t="shared" si="4963"/>
        <v>0</v>
      </c>
      <c r="HR209" s="168">
        <f t="shared" si="4964"/>
        <v>0</v>
      </c>
      <c r="HS209" s="168">
        <f t="shared" si="4965"/>
        <v>0</v>
      </c>
      <c r="HT209" s="154">
        <f t="shared" ref="HT209:HU209" si="5207">HT208</f>
        <v>15</v>
      </c>
      <c r="HU209" s="173">
        <f t="shared" si="5207"/>
        <v>1178</v>
      </c>
      <c r="HV209" s="156" t="str">
        <f t="shared" si="4967"/>
        <v>1</v>
      </c>
      <c r="HW209" s="157" t="str">
        <f t="shared" si="242"/>
        <v/>
      </c>
      <c r="HX209" s="169">
        <f t="shared" si="243"/>
        <v>0</v>
      </c>
      <c r="HY209" s="159"/>
      <c r="HZ209" s="159"/>
      <c r="IA209" s="159"/>
      <c r="IB209" s="160"/>
      <c r="IC209" s="160"/>
      <c r="ID209" s="160" t="str">
        <f t="shared" si="244"/>
        <v>0</v>
      </c>
      <c r="IE209" s="160">
        <f t="shared" si="4968"/>
        <v>0</v>
      </c>
      <c r="IF209" s="160">
        <f t="shared" si="4969"/>
        <v>0</v>
      </c>
      <c r="IG209" s="160">
        <f t="shared" si="4970"/>
        <v>0</v>
      </c>
      <c r="IH209" s="160">
        <f t="shared" si="4971"/>
        <v>0</v>
      </c>
      <c r="II209" s="160">
        <f t="shared" si="4972"/>
        <v>0</v>
      </c>
      <c r="IJ209" s="161">
        <f t="shared" ref="IJ209:IK209" si="5208">IJ208</f>
        <v>16</v>
      </c>
      <c r="IK209" s="175">
        <f t="shared" si="5208"/>
        <v>1179</v>
      </c>
      <c r="IL209" s="163" t="str">
        <f t="shared" si="4974"/>
        <v>1</v>
      </c>
      <c r="IM209" s="164" t="str">
        <f t="shared" si="252"/>
        <v/>
      </c>
      <c r="IN209" s="165">
        <f t="shared" si="253"/>
        <v>0</v>
      </c>
      <c r="IO209" s="166"/>
      <c r="IP209" s="166"/>
      <c r="IQ209" s="166"/>
      <c r="IR209" s="168"/>
      <c r="IS209" s="168"/>
      <c r="IT209" s="170" t="str">
        <f t="shared" si="254"/>
        <v>0</v>
      </c>
      <c r="IU209" s="170">
        <f t="shared" si="4975"/>
        <v>0</v>
      </c>
      <c r="IV209" s="168">
        <f t="shared" si="4976"/>
        <v>0</v>
      </c>
      <c r="IW209" s="168">
        <f t="shared" si="4977"/>
        <v>0</v>
      </c>
      <c r="IX209" s="168">
        <f t="shared" si="4978"/>
        <v>0</v>
      </c>
      <c r="IY209" s="168">
        <f t="shared" si="4979"/>
        <v>0</v>
      </c>
      <c r="IZ209" s="154">
        <f t="shared" ref="IZ209:JA209" si="5209">IZ208</f>
        <v>17</v>
      </c>
      <c r="JA209" s="173">
        <f t="shared" si="5209"/>
        <v>1180</v>
      </c>
      <c r="JB209" s="156" t="str">
        <f t="shared" si="4981"/>
        <v>1</v>
      </c>
      <c r="JC209" s="157" t="str">
        <f t="shared" si="262"/>
        <v/>
      </c>
      <c r="JD209" s="158">
        <f t="shared" si="263"/>
        <v>0</v>
      </c>
      <c r="JE209" s="159"/>
      <c r="JF209" s="159"/>
      <c r="JG209" s="159"/>
      <c r="JH209" s="160"/>
      <c r="JI209" s="160"/>
      <c r="JJ209" s="171" t="str">
        <f t="shared" si="264"/>
        <v>0</v>
      </c>
      <c r="JK209" s="171">
        <f t="shared" si="4982"/>
        <v>0</v>
      </c>
      <c r="JL209" s="160">
        <f t="shared" si="4983"/>
        <v>0</v>
      </c>
      <c r="JM209" s="160">
        <f t="shared" si="4984"/>
        <v>0</v>
      </c>
      <c r="JN209" s="160">
        <f t="shared" si="4985"/>
        <v>0</v>
      </c>
      <c r="JO209" s="160">
        <f t="shared" si="4986"/>
        <v>0</v>
      </c>
      <c r="JP209" s="161">
        <f t="shared" ref="JP209:JQ209" si="5210">JP208</f>
        <v>18</v>
      </c>
      <c r="JQ209" s="175">
        <f t="shared" si="5210"/>
        <v>1181</v>
      </c>
      <c r="JR209" s="163" t="str">
        <f t="shared" si="4988"/>
        <v>1</v>
      </c>
      <c r="JS209" s="164" t="str">
        <f t="shared" si="272"/>
        <v/>
      </c>
      <c r="JT209" s="165">
        <f t="shared" si="273"/>
        <v>0</v>
      </c>
      <c r="JU209" s="166"/>
      <c r="JV209" s="166"/>
      <c r="JW209" s="166"/>
      <c r="JX209" s="168"/>
      <c r="JY209" s="168"/>
      <c r="JZ209" s="170" t="str">
        <f t="shared" si="274"/>
        <v>0</v>
      </c>
      <c r="KA209" s="170">
        <f t="shared" si="4989"/>
        <v>0</v>
      </c>
      <c r="KB209" s="168">
        <f t="shared" si="4990"/>
        <v>0</v>
      </c>
      <c r="KC209" s="168">
        <f t="shared" si="4991"/>
        <v>0</v>
      </c>
      <c r="KD209" s="168">
        <f t="shared" si="4992"/>
        <v>0</v>
      </c>
      <c r="KE209" s="168">
        <f t="shared" si="4993"/>
        <v>0</v>
      </c>
      <c r="KF209" s="154">
        <f t="shared" ref="KF209:KG209" si="5211">KF208</f>
        <v>19</v>
      </c>
      <c r="KG209" s="173">
        <f t="shared" si="5211"/>
        <v>1182</v>
      </c>
      <c r="KH209" s="156" t="str">
        <f t="shared" si="4995"/>
        <v>1</v>
      </c>
      <c r="KI209" s="157" t="str">
        <f t="shared" si="282"/>
        <v/>
      </c>
      <c r="KJ209" s="158">
        <f t="shared" si="283"/>
        <v>0</v>
      </c>
      <c r="KK209" s="159"/>
      <c r="KL209" s="159"/>
      <c r="KM209" s="159"/>
      <c r="KN209" s="160"/>
      <c r="KO209" s="160"/>
      <c r="KP209" s="171" t="str">
        <f t="shared" si="284"/>
        <v>0</v>
      </c>
      <c r="KQ209" s="171">
        <f t="shared" si="4996"/>
        <v>0</v>
      </c>
      <c r="KR209" s="160">
        <f t="shared" si="4997"/>
        <v>0</v>
      </c>
      <c r="KS209" s="160">
        <f t="shared" si="4998"/>
        <v>0</v>
      </c>
      <c r="KT209" s="160">
        <f t="shared" si="4999"/>
        <v>0</v>
      </c>
      <c r="KU209" s="160">
        <f t="shared" si="5000"/>
        <v>0</v>
      </c>
      <c r="KV209" s="161">
        <f t="shared" ref="KV209:KW209" si="5212">KV208</f>
        <v>20</v>
      </c>
      <c r="KW209" s="175">
        <f t="shared" si="5212"/>
        <v>1183</v>
      </c>
      <c r="KX209" s="163" t="str">
        <f t="shared" si="5002"/>
        <v>1</v>
      </c>
      <c r="KY209" s="164" t="str">
        <f t="shared" si="292"/>
        <v/>
      </c>
      <c r="KZ209" s="165">
        <f t="shared" si="293"/>
        <v>0</v>
      </c>
      <c r="LA209" s="166"/>
      <c r="LB209" s="166"/>
      <c r="LC209" s="166"/>
      <c r="LD209" s="168"/>
      <c r="LE209" s="168"/>
      <c r="LF209" s="170" t="str">
        <f t="shared" si="294"/>
        <v>0</v>
      </c>
      <c r="LG209" s="170">
        <f t="shared" si="5003"/>
        <v>0</v>
      </c>
      <c r="LH209" s="168">
        <f t="shared" si="5004"/>
        <v>0</v>
      </c>
      <c r="LI209" s="168">
        <f t="shared" si="5005"/>
        <v>0</v>
      </c>
      <c r="LJ209" s="168">
        <f t="shared" si="5006"/>
        <v>0</v>
      </c>
      <c r="LK209" s="168">
        <f t="shared" si="5007"/>
        <v>0</v>
      </c>
      <c r="LL209" s="172"/>
      <c r="LM209" s="172"/>
      <c r="LN209" s="168" t="str">
        <f t="shared" si="5008"/>
        <v>#REF!</v>
      </c>
      <c r="LO209" s="168" t="str">
        <f t="shared" si="5009"/>
        <v>#REF!</v>
      </c>
      <c r="LP209" s="168" t="str">
        <f t="shared" si="5010"/>
        <v>#REF!</v>
      </c>
      <c r="LQ209" s="168" t="str">
        <f t="shared" si="5011"/>
        <v>#REF!</v>
      </c>
    </row>
    <row r="210" ht="15.75" customHeight="1">
      <c r="A210" s="151">
        <v>46308.0</v>
      </c>
      <c r="B210" s="152" t="s">
        <v>33</v>
      </c>
      <c r="C210" s="153">
        <f t="shared" si="99"/>
        <v>0</v>
      </c>
      <c r="D210" s="154">
        <f t="shared" ref="D210:E210" si="5213">D209</f>
        <v>1</v>
      </c>
      <c r="E210" s="173">
        <f t="shared" si="5213"/>
        <v>1164</v>
      </c>
      <c r="F210" s="156" t="str">
        <f t="shared" si="5113"/>
        <v>1</v>
      </c>
      <c r="G210" s="157">
        <f t="shared" si="102"/>
        <v>1</v>
      </c>
      <c r="H210" s="158">
        <f t="shared" si="103"/>
        <v>0</v>
      </c>
      <c r="I210" s="159"/>
      <c r="J210" s="159"/>
      <c r="K210" s="159"/>
      <c r="L210" s="78"/>
      <c r="M210" s="79"/>
      <c r="N210" s="77" t="str">
        <f t="shared" si="104"/>
        <v>0</v>
      </c>
      <c r="O210" s="81">
        <f t="shared" si="4870"/>
        <v>0</v>
      </c>
      <c r="P210" s="160">
        <f t="shared" si="4871"/>
        <v>0</v>
      </c>
      <c r="Q210" s="160">
        <f t="shared" si="4872"/>
        <v>0</v>
      </c>
      <c r="R210" s="160">
        <f t="shared" si="4873"/>
        <v>0</v>
      </c>
      <c r="S210" s="160">
        <f t="shared" si="4874"/>
        <v>0</v>
      </c>
      <c r="T210" s="161">
        <f t="shared" ref="T210:U210" si="5214">T209</f>
        <v>2</v>
      </c>
      <c r="U210" s="175">
        <f t="shared" si="5214"/>
        <v>1165</v>
      </c>
      <c r="V210" s="163" t="str">
        <f t="shared" si="4876"/>
        <v>1</v>
      </c>
      <c r="W210" s="164">
        <f t="shared" si="112"/>
        <v>1</v>
      </c>
      <c r="X210" s="165">
        <f t="shared" si="113"/>
        <v>0</v>
      </c>
      <c r="Y210" s="166"/>
      <c r="Z210" s="166"/>
      <c r="AA210" s="166"/>
      <c r="AB210" s="84"/>
      <c r="AC210" s="85"/>
      <c r="AD210" s="83" t="str">
        <f t="shared" si="114"/>
        <v>0</v>
      </c>
      <c r="AE210" s="167">
        <f t="shared" si="4877"/>
        <v>0</v>
      </c>
      <c r="AF210" s="168">
        <f t="shared" si="4878"/>
        <v>0</v>
      </c>
      <c r="AG210" s="168">
        <f t="shared" si="4879"/>
        <v>0</v>
      </c>
      <c r="AH210" s="168">
        <f t="shared" si="4880"/>
        <v>0</v>
      </c>
      <c r="AI210" s="168">
        <f t="shared" si="4881"/>
        <v>0</v>
      </c>
      <c r="AJ210" s="154">
        <f t="shared" ref="AJ210:AK210" si="5215">AJ209</f>
        <v>3</v>
      </c>
      <c r="AK210" s="173">
        <f t="shared" si="5215"/>
        <v>1166</v>
      </c>
      <c r="AL210" s="156" t="str">
        <f t="shared" si="4883"/>
        <v>1</v>
      </c>
      <c r="AM210" s="157">
        <f t="shared" si="122"/>
        <v>2</v>
      </c>
      <c r="AN210" s="158">
        <f t="shared" si="123"/>
        <v>0</v>
      </c>
      <c r="AO210" s="159"/>
      <c r="AP210" s="159"/>
      <c r="AQ210" s="159"/>
      <c r="AR210" s="78"/>
      <c r="AS210" s="79"/>
      <c r="AT210" s="77" t="str">
        <f t="shared" si="124"/>
        <v>0</v>
      </c>
      <c r="AU210" s="81">
        <f t="shared" si="4884"/>
        <v>0</v>
      </c>
      <c r="AV210" s="160">
        <f t="shared" si="4885"/>
        <v>0</v>
      </c>
      <c r="AW210" s="160">
        <f t="shared" si="4886"/>
        <v>0</v>
      </c>
      <c r="AX210" s="160">
        <f t="shared" si="4887"/>
        <v>0</v>
      </c>
      <c r="AY210" s="160">
        <f t="shared" si="4888"/>
        <v>0</v>
      </c>
      <c r="AZ210" s="161">
        <f t="shared" ref="AZ210:BA210" si="5216">AZ209</f>
        <v>4</v>
      </c>
      <c r="BA210" s="175">
        <f t="shared" si="5216"/>
        <v>1167</v>
      </c>
      <c r="BB210" s="163" t="str">
        <f t="shared" si="4890"/>
        <v>1</v>
      </c>
      <c r="BC210" s="164">
        <f t="shared" si="132"/>
        <v>4</v>
      </c>
      <c r="BD210" s="165">
        <f t="shared" si="133"/>
        <v>0</v>
      </c>
      <c r="BE210" s="166"/>
      <c r="BF210" s="166"/>
      <c r="BG210" s="166"/>
      <c r="BH210" s="84"/>
      <c r="BI210" s="85"/>
      <c r="BJ210" s="83" t="str">
        <f t="shared" si="134"/>
        <v>0</v>
      </c>
      <c r="BK210" s="167">
        <f t="shared" si="4891"/>
        <v>0</v>
      </c>
      <c r="BL210" s="168">
        <f t="shared" si="4892"/>
        <v>0</v>
      </c>
      <c r="BM210" s="168">
        <f t="shared" si="4893"/>
        <v>0</v>
      </c>
      <c r="BN210" s="168">
        <f t="shared" si="4894"/>
        <v>0</v>
      </c>
      <c r="BO210" s="168">
        <f t="shared" si="4895"/>
        <v>0</v>
      </c>
      <c r="BP210" s="154">
        <f t="shared" ref="BP210:BQ210" si="5217">BP209</f>
        <v>5</v>
      </c>
      <c r="BQ210" s="173">
        <f t="shared" si="5217"/>
        <v>1168</v>
      </c>
      <c r="BR210" s="156" t="str">
        <f t="shared" si="4897"/>
        <v>1</v>
      </c>
      <c r="BS210" s="157">
        <f t="shared" si="142"/>
        <v>4</v>
      </c>
      <c r="BT210" s="158">
        <f t="shared" si="143"/>
        <v>0</v>
      </c>
      <c r="BU210" s="159"/>
      <c r="BV210" s="159"/>
      <c r="BW210" s="159"/>
      <c r="BX210" s="78"/>
      <c r="BY210" s="79"/>
      <c r="BZ210" s="77" t="str">
        <f t="shared" si="144"/>
        <v>0</v>
      </c>
      <c r="CA210" s="81">
        <f t="shared" si="4898"/>
        <v>0</v>
      </c>
      <c r="CB210" s="160">
        <f t="shared" si="4899"/>
        <v>0</v>
      </c>
      <c r="CC210" s="160">
        <f t="shared" si="4900"/>
        <v>0</v>
      </c>
      <c r="CD210" s="160">
        <f t="shared" si="4901"/>
        <v>0</v>
      </c>
      <c r="CE210" s="160">
        <f t="shared" si="4902"/>
        <v>0</v>
      </c>
      <c r="CF210" s="161">
        <f t="shared" ref="CF210:CG210" si="5218">CF209</f>
        <v>6</v>
      </c>
      <c r="CG210" s="175">
        <f t="shared" si="5218"/>
        <v>1169</v>
      </c>
      <c r="CH210" s="163" t="str">
        <f t="shared" si="4904"/>
        <v>1</v>
      </c>
      <c r="CI210" s="164">
        <f t="shared" si="152"/>
        <v>2</v>
      </c>
      <c r="CJ210" s="165">
        <f t="shared" si="153"/>
        <v>0</v>
      </c>
      <c r="CK210" s="166"/>
      <c r="CL210" s="166"/>
      <c r="CM210" s="166"/>
      <c r="CN210" s="84"/>
      <c r="CO210" s="85"/>
      <c r="CP210" s="83" t="str">
        <f t="shared" si="154"/>
        <v>0</v>
      </c>
      <c r="CQ210" s="167">
        <f t="shared" si="4905"/>
        <v>0</v>
      </c>
      <c r="CR210" s="168">
        <f t="shared" si="4906"/>
        <v>0</v>
      </c>
      <c r="CS210" s="168">
        <f t="shared" si="4907"/>
        <v>0</v>
      </c>
      <c r="CT210" s="168">
        <f t="shared" si="4908"/>
        <v>0</v>
      </c>
      <c r="CU210" s="168">
        <f t="shared" si="4909"/>
        <v>0</v>
      </c>
      <c r="CV210" s="154">
        <f t="shared" ref="CV210:CW210" si="5219">CV209</f>
        <v>7</v>
      </c>
      <c r="CW210" s="173">
        <f t="shared" si="5219"/>
        <v>1170</v>
      </c>
      <c r="CX210" s="156" t="str">
        <f t="shared" si="4911"/>
        <v>1</v>
      </c>
      <c r="CY210" s="157">
        <f t="shared" si="162"/>
        <v>2</v>
      </c>
      <c r="CZ210" s="158">
        <f t="shared" si="163"/>
        <v>0</v>
      </c>
      <c r="DA210" s="159"/>
      <c r="DB210" s="159"/>
      <c r="DC210" s="159"/>
      <c r="DD210" s="78"/>
      <c r="DE210" s="79"/>
      <c r="DF210" s="77" t="str">
        <f t="shared" si="164"/>
        <v>0</v>
      </c>
      <c r="DG210" s="81">
        <f t="shared" si="4912"/>
        <v>0</v>
      </c>
      <c r="DH210" s="160">
        <f t="shared" si="4913"/>
        <v>0</v>
      </c>
      <c r="DI210" s="160">
        <f t="shared" si="4914"/>
        <v>0</v>
      </c>
      <c r="DJ210" s="160">
        <f t="shared" si="4915"/>
        <v>0</v>
      </c>
      <c r="DK210" s="160">
        <f t="shared" si="4916"/>
        <v>0</v>
      </c>
      <c r="DL210" s="161">
        <f t="shared" ref="DL210:DM210" si="5220">DL209</f>
        <v>8</v>
      </c>
      <c r="DM210" s="175">
        <f t="shared" si="5220"/>
        <v>1171</v>
      </c>
      <c r="DN210" s="163" t="str">
        <f t="shared" si="4918"/>
        <v>1</v>
      </c>
      <c r="DO210" s="164">
        <f t="shared" si="172"/>
        <v>2</v>
      </c>
      <c r="DP210" s="165">
        <f t="shared" si="173"/>
        <v>0</v>
      </c>
      <c r="DQ210" s="166"/>
      <c r="DR210" s="166"/>
      <c r="DS210" s="166"/>
      <c r="DT210" s="84"/>
      <c r="DU210" s="85"/>
      <c r="DV210" s="83" t="str">
        <f t="shared" si="174"/>
        <v>0</v>
      </c>
      <c r="DW210" s="167">
        <f t="shared" si="4919"/>
        <v>0</v>
      </c>
      <c r="DX210" s="168">
        <f t="shared" si="4920"/>
        <v>0</v>
      </c>
      <c r="DY210" s="168">
        <f t="shared" si="4921"/>
        <v>0</v>
      </c>
      <c r="DZ210" s="168">
        <f t="shared" si="4922"/>
        <v>0</v>
      </c>
      <c r="EA210" s="168">
        <f t="shared" si="4923"/>
        <v>0</v>
      </c>
      <c r="EB210" s="154">
        <f t="shared" ref="EB210:EC210" si="5221">EB209</f>
        <v>9</v>
      </c>
      <c r="EC210" s="173">
        <f t="shared" si="5221"/>
        <v>1172</v>
      </c>
      <c r="ED210" s="156" t="str">
        <f t="shared" si="4925"/>
        <v>1</v>
      </c>
      <c r="EE210" s="157">
        <f t="shared" si="182"/>
        <v>5</v>
      </c>
      <c r="EF210" s="169">
        <f t="shared" si="183"/>
        <v>0</v>
      </c>
      <c r="EG210" s="159"/>
      <c r="EH210" s="159"/>
      <c r="EI210" s="159"/>
      <c r="EJ210" s="78"/>
      <c r="EK210" s="79"/>
      <c r="EL210" s="77" t="str">
        <f t="shared" si="184"/>
        <v>0</v>
      </c>
      <c r="EM210" s="81">
        <f t="shared" si="4926"/>
        <v>0</v>
      </c>
      <c r="EN210" s="160">
        <f t="shared" si="4927"/>
        <v>0</v>
      </c>
      <c r="EO210" s="160">
        <f t="shared" si="4928"/>
        <v>0</v>
      </c>
      <c r="EP210" s="160">
        <f t="shared" si="4929"/>
        <v>0</v>
      </c>
      <c r="EQ210" s="160">
        <f t="shared" si="4930"/>
        <v>0</v>
      </c>
      <c r="ER210" s="161">
        <f t="shared" ref="ER210:ES210" si="5222">ER209</f>
        <v>10</v>
      </c>
      <c r="ES210" s="175">
        <f t="shared" si="5222"/>
        <v>1173</v>
      </c>
      <c r="ET210" s="163" t="str">
        <f t="shared" si="4932"/>
        <v>1</v>
      </c>
      <c r="EU210" s="164">
        <f t="shared" si="192"/>
        <v>19</v>
      </c>
      <c r="EV210" s="165">
        <f t="shared" si="193"/>
        <v>0</v>
      </c>
      <c r="EW210" s="166"/>
      <c r="EX210" s="166"/>
      <c r="EY210" s="166"/>
      <c r="EZ210" s="84"/>
      <c r="FA210" s="85"/>
      <c r="FB210" s="83" t="str">
        <f t="shared" si="194"/>
        <v>0</v>
      </c>
      <c r="FC210" s="167">
        <f t="shared" si="4933"/>
        <v>0</v>
      </c>
      <c r="FD210" s="168">
        <f t="shared" si="4934"/>
        <v>0</v>
      </c>
      <c r="FE210" s="168">
        <f t="shared" si="4935"/>
        <v>0</v>
      </c>
      <c r="FF210" s="168">
        <f t="shared" si="4936"/>
        <v>0</v>
      </c>
      <c r="FG210" s="168">
        <f t="shared" si="4937"/>
        <v>0</v>
      </c>
      <c r="FH210" s="154">
        <f t="shared" ref="FH210:FI210" si="5223">FH209</f>
        <v>11</v>
      </c>
      <c r="FI210" s="173">
        <f t="shared" si="5223"/>
        <v>1174</v>
      </c>
      <c r="FJ210" s="156" t="str">
        <f t="shared" si="4939"/>
        <v>1</v>
      </c>
      <c r="FK210" s="157">
        <f t="shared" si="202"/>
        <v>4</v>
      </c>
      <c r="FL210" s="158">
        <f t="shared" si="203"/>
        <v>0</v>
      </c>
      <c r="FM210" s="159"/>
      <c r="FN210" s="159"/>
      <c r="FO210" s="159"/>
      <c r="FP210" s="78"/>
      <c r="FQ210" s="79"/>
      <c r="FR210" s="77" t="str">
        <f t="shared" si="204"/>
        <v>0</v>
      </c>
      <c r="FS210" s="81">
        <f t="shared" si="4940"/>
        <v>0</v>
      </c>
      <c r="FT210" s="160">
        <f t="shared" si="4941"/>
        <v>0</v>
      </c>
      <c r="FU210" s="160">
        <f t="shared" si="4942"/>
        <v>0</v>
      </c>
      <c r="FV210" s="160">
        <f t="shared" si="4943"/>
        <v>0</v>
      </c>
      <c r="FW210" s="160">
        <f t="shared" si="4944"/>
        <v>0</v>
      </c>
      <c r="FX210" s="161">
        <f t="shared" ref="FX210:FY210" si="5224">FX209</f>
        <v>12</v>
      </c>
      <c r="FY210" s="175">
        <f t="shared" si="5224"/>
        <v>1175</v>
      </c>
      <c r="FZ210" s="163" t="str">
        <f t="shared" si="4946"/>
        <v>1</v>
      </c>
      <c r="GA210" s="164">
        <f t="shared" si="212"/>
        <v>2</v>
      </c>
      <c r="GB210" s="165">
        <f t="shared" si="213"/>
        <v>0</v>
      </c>
      <c r="GC210" s="166"/>
      <c r="GD210" s="166"/>
      <c r="GE210" s="166"/>
      <c r="GF210" s="84"/>
      <c r="GG210" s="85"/>
      <c r="GH210" s="83" t="str">
        <f t="shared" si="214"/>
        <v>0</v>
      </c>
      <c r="GI210" s="167">
        <f t="shared" si="4947"/>
        <v>0</v>
      </c>
      <c r="GJ210" s="168">
        <f t="shared" si="4948"/>
        <v>0</v>
      </c>
      <c r="GK210" s="168">
        <f t="shared" si="4949"/>
        <v>0</v>
      </c>
      <c r="GL210" s="168">
        <f t="shared" si="4950"/>
        <v>0</v>
      </c>
      <c r="GM210" s="168">
        <f t="shared" si="4951"/>
        <v>0</v>
      </c>
      <c r="GN210" s="154">
        <f t="shared" ref="GN210:GO210" si="5225">GN209</f>
        <v>13</v>
      </c>
      <c r="GO210" s="173">
        <f t="shared" si="5225"/>
        <v>1176</v>
      </c>
      <c r="GP210" s="156" t="str">
        <f t="shared" si="4953"/>
        <v>1</v>
      </c>
      <c r="GQ210" s="157">
        <f t="shared" si="222"/>
        <v>3</v>
      </c>
      <c r="GR210" s="158">
        <f t="shared" si="223"/>
        <v>0</v>
      </c>
      <c r="GS210" s="159"/>
      <c r="GT210" s="159"/>
      <c r="GU210" s="159"/>
      <c r="GV210" s="78"/>
      <c r="GW210" s="79"/>
      <c r="GX210" s="77" t="str">
        <f t="shared" si="224"/>
        <v>0</v>
      </c>
      <c r="GY210" s="81">
        <f t="shared" si="4954"/>
        <v>0</v>
      </c>
      <c r="GZ210" s="160">
        <f t="shared" si="4955"/>
        <v>0</v>
      </c>
      <c r="HA210" s="160">
        <f t="shared" si="4956"/>
        <v>0</v>
      </c>
      <c r="HB210" s="160">
        <f t="shared" si="4957"/>
        <v>0</v>
      </c>
      <c r="HC210" s="160">
        <f t="shared" si="4958"/>
        <v>0</v>
      </c>
      <c r="HD210" s="161">
        <f t="shared" ref="HD210:HE210" si="5226">HD209</f>
        <v>14</v>
      </c>
      <c r="HE210" s="175">
        <f t="shared" si="5226"/>
        <v>1177</v>
      </c>
      <c r="HF210" s="163" t="str">
        <f t="shared" si="4960"/>
        <v>1</v>
      </c>
      <c r="HG210" s="164">
        <f t="shared" si="232"/>
        <v>5</v>
      </c>
      <c r="HH210" s="165">
        <f t="shared" si="233"/>
        <v>0</v>
      </c>
      <c r="HI210" s="166"/>
      <c r="HJ210" s="166"/>
      <c r="HK210" s="166"/>
      <c r="HL210" s="84"/>
      <c r="HM210" s="85"/>
      <c r="HN210" s="83" t="str">
        <f t="shared" si="234"/>
        <v>0</v>
      </c>
      <c r="HO210" s="167">
        <f t="shared" si="4961"/>
        <v>0</v>
      </c>
      <c r="HP210" s="168">
        <f t="shared" si="4962"/>
        <v>0</v>
      </c>
      <c r="HQ210" s="168">
        <f t="shared" si="4963"/>
        <v>0</v>
      </c>
      <c r="HR210" s="168">
        <f t="shared" si="4964"/>
        <v>0</v>
      </c>
      <c r="HS210" s="168">
        <f t="shared" si="4965"/>
        <v>0</v>
      </c>
      <c r="HT210" s="154">
        <f t="shared" ref="HT210:HU210" si="5227">HT209</f>
        <v>15</v>
      </c>
      <c r="HU210" s="173">
        <f t="shared" si="5227"/>
        <v>1178</v>
      </c>
      <c r="HV210" s="156" t="str">
        <f t="shared" si="4967"/>
        <v>1</v>
      </c>
      <c r="HW210" s="157" t="str">
        <f t="shared" si="242"/>
        <v/>
      </c>
      <c r="HX210" s="169">
        <f t="shared" si="243"/>
        <v>0</v>
      </c>
      <c r="HY210" s="159"/>
      <c r="HZ210" s="159"/>
      <c r="IA210" s="159"/>
      <c r="IB210" s="160"/>
      <c r="IC210" s="160"/>
      <c r="ID210" s="160" t="str">
        <f t="shared" si="244"/>
        <v>0</v>
      </c>
      <c r="IE210" s="160">
        <f t="shared" si="4968"/>
        <v>0</v>
      </c>
      <c r="IF210" s="160">
        <f t="shared" si="4969"/>
        <v>0</v>
      </c>
      <c r="IG210" s="160">
        <f t="shared" si="4970"/>
        <v>0</v>
      </c>
      <c r="IH210" s="160">
        <f t="shared" si="4971"/>
        <v>0</v>
      </c>
      <c r="II210" s="160">
        <f t="shared" si="4972"/>
        <v>0</v>
      </c>
      <c r="IJ210" s="161">
        <f t="shared" ref="IJ210:IK210" si="5228">IJ209</f>
        <v>16</v>
      </c>
      <c r="IK210" s="175">
        <f t="shared" si="5228"/>
        <v>1179</v>
      </c>
      <c r="IL210" s="163" t="str">
        <f t="shared" si="4974"/>
        <v>1</v>
      </c>
      <c r="IM210" s="164" t="str">
        <f t="shared" si="252"/>
        <v/>
      </c>
      <c r="IN210" s="165">
        <f t="shared" si="253"/>
        <v>0</v>
      </c>
      <c r="IO210" s="166"/>
      <c r="IP210" s="166"/>
      <c r="IQ210" s="166"/>
      <c r="IR210" s="168"/>
      <c r="IS210" s="168"/>
      <c r="IT210" s="170" t="str">
        <f t="shared" si="254"/>
        <v>0</v>
      </c>
      <c r="IU210" s="170">
        <f t="shared" si="4975"/>
        <v>0</v>
      </c>
      <c r="IV210" s="168">
        <f t="shared" si="4976"/>
        <v>0</v>
      </c>
      <c r="IW210" s="168">
        <f t="shared" si="4977"/>
        <v>0</v>
      </c>
      <c r="IX210" s="168">
        <f t="shared" si="4978"/>
        <v>0</v>
      </c>
      <c r="IY210" s="168">
        <f t="shared" si="4979"/>
        <v>0</v>
      </c>
      <c r="IZ210" s="154">
        <f t="shared" ref="IZ210:JA210" si="5229">IZ209</f>
        <v>17</v>
      </c>
      <c r="JA210" s="173">
        <f t="shared" si="5229"/>
        <v>1180</v>
      </c>
      <c r="JB210" s="156" t="str">
        <f t="shared" si="4981"/>
        <v>1</v>
      </c>
      <c r="JC210" s="157" t="str">
        <f t="shared" si="262"/>
        <v/>
      </c>
      <c r="JD210" s="158">
        <f t="shared" si="263"/>
        <v>0</v>
      </c>
      <c r="JE210" s="159"/>
      <c r="JF210" s="159"/>
      <c r="JG210" s="159"/>
      <c r="JH210" s="160"/>
      <c r="JI210" s="160"/>
      <c r="JJ210" s="171" t="str">
        <f t="shared" si="264"/>
        <v>0</v>
      </c>
      <c r="JK210" s="171">
        <f t="shared" si="4982"/>
        <v>0</v>
      </c>
      <c r="JL210" s="160">
        <f t="shared" si="4983"/>
        <v>0</v>
      </c>
      <c r="JM210" s="160">
        <f t="shared" si="4984"/>
        <v>0</v>
      </c>
      <c r="JN210" s="160">
        <f t="shared" si="4985"/>
        <v>0</v>
      </c>
      <c r="JO210" s="160">
        <f t="shared" si="4986"/>
        <v>0</v>
      </c>
      <c r="JP210" s="161">
        <f t="shared" ref="JP210:JQ210" si="5230">JP209</f>
        <v>18</v>
      </c>
      <c r="JQ210" s="175">
        <f t="shared" si="5230"/>
        <v>1181</v>
      </c>
      <c r="JR210" s="163" t="str">
        <f t="shared" si="4988"/>
        <v>1</v>
      </c>
      <c r="JS210" s="164" t="str">
        <f t="shared" si="272"/>
        <v/>
      </c>
      <c r="JT210" s="165">
        <f t="shared" si="273"/>
        <v>0</v>
      </c>
      <c r="JU210" s="166"/>
      <c r="JV210" s="166"/>
      <c r="JW210" s="166"/>
      <c r="JX210" s="168"/>
      <c r="JY210" s="168"/>
      <c r="JZ210" s="170" t="str">
        <f t="shared" si="274"/>
        <v>0</v>
      </c>
      <c r="KA210" s="170">
        <f t="shared" si="4989"/>
        <v>0</v>
      </c>
      <c r="KB210" s="168">
        <f t="shared" si="4990"/>
        <v>0</v>
      </c>
      <c r="KC210" s="168">
        <f t="shared" si="4991"/>
        <v>0</v>
      </c>
      <c r="KD210" s="168">
        <f t="shared" si="4992"/>
        <v>0</v>
      </c>
      <c r="KE210" s="168">
        <f t="shared" si="4993"/>
        <v>0</v>
      </c>
      <c r="KF210" s="154">
        <f t="shared" ref="KF210:KG210" si="5231">KF209</f>
        <v>19</v>
      </c>
      <c r="KG210" s="173">
        <f t="shared" si="5231"/>
        <v>1182</v>
      </c>
      <c r="KH210" s="156" t="str">
        <f t="shared" si="4995"/>
        <v>1</v>
      </c>
      <c r="KI210" s="157" t="str">
        <f t="shared" si="282"/>
        <v/>
      </c>
      <c r="KJ210" s="158">
        <f t="shared" si="283"/>
        <v>0</v>
      </c>
      <c r="KK210" s="159"/>
      <c r="KL210" s="159"/>
      <c r="KM210" s="159"/>
      <c r="KN210" s="160"/>
      <c r="KO210" s="160"/>
      <c r="KP210" s="171" t="str">
        <f t="shared" si="284"/>
        <v>0</v>
      </c>
      <c r="KQ210" s="171">
        <f t="shared" si="4996"/>
        <v>0</v>
      </c>
      <c r="KR210" s="160">
        <f t="shared" si="4997"/>
        <v>0</v>
      </c>
      <c r="KS210" s="160">
        <f t="shared" si="4998"/>
        <v>0</v>
      </c>
      <c r="KT210" s="160">
        <f t="shared" si="4999"/>
        <v>0</v>
      </c>
      <c r="KU210" s="160">
        <f t="shared" si="5000"/>
        <v>0</v>
      </c>
      <c r="KV210" s="161">
        <f t="shared" ref="KV210:KW210" si="5232">KV209</f>
        <v>20</v>
      </c>
      <c r="KW210" s="175">
        <f t="shared" si="5232"/>
        <v>1183</v>
      </c>
      <c r="KX210" s="163" t="str">
        <f t="shared" si="5002"/>
        <v>1</v>
      </c>
      <c r="KY210" s="164" t="str">
        <f t="shared" si="292"/>
        <v/>
      </c>
      <c r="KZ210" s="165">
        <f t="shared" si="293"/>
        <v>0</v>
      </c>
      <c r="LA210" s="166"/>
      <c r="LB210" s="166"/>
      <c r="LC210" s="166"/>
      <c r="LD210" s="168"/>
      <c r="LE210" s="168"/>
      <c r="LF210" s="170" t="str">
        <f t="shared" si="294"/>
        <v>0</v>
      </c>
      <c r="LG210" s="170">
        <f t="shared" si="5003"/>
        <v>0</v>
      </c>
      <c r="LH210" s="168">
        <f t="shared" si="5004"/>
        <v>0</v>
      </c>
      <c r="LI210" s="168">
        <f t="shared" si="5005"/>
        <v>0</v>
      </c>
      <c r="LJ210" s="168">
        <f t="shared" si="5006"/>
        <v>0</v>
      </c>
      <c r="LK210" s="168">
        <f t="shared" si="5007"/>
        <v>0</v>
      </c>
      <c r="LL210" s="172"/>
      <c r="LM210" s="172"/>
      <c r="LN210" s="168" t="str">
        <f t="shared" si="5008"/>
        <v>#REF!</v>
      </c>
      <c r="LO210" s="168" t="str">
        <f t="shared" si="5009"/>
        <v>#REF!</v>
      </c>
      <c r="LP210" s="168" t="str">
        <f t="shared" si="5010"/>
        <v>#REF!</v>
      </c>
      <c r="LQ210" s="168" t="str">
        <f t="shared" si="5011"/>
        <v>#REF!</v>
      </c>
    </row>
    <row r="211" ht="15.75" customHeight="1">
      <c r="A211" s="151">
        <v>46309.0</v>
      </c>
      <c r="B211" s="152" t="s">
        <v>27</v>
      </c>
      <c r="C211" s="153">
        <f t="shared" si="99"/>
        <v>0</v>
      </c>
      <c r="D211" s="154">
        <f t="shared" ref="D211:E211" si="5233">D210</f>
        <v>1</v>
      </c>
      <c r="E211" s="173">
        <f t="shared" si="5233"/>
        <v>1164</v>
      </c>
      <c r="F211" s="156" t="str">
        <f t="shared" si="5113"/>
        <v>1</v>
      </c>
      <c r="G211" s="157">
        <f t="shared" si="102"/>
        <v>1</v>
      </c>
      <c r="H211" s="158">
        <f t="shared" si="103"/>
        <v>0</v>
      </c>
      <c r="I211" s="159"/>
      <c r="J211" s="159"/>
      <c r="K211" s="159"/>
      <c r="L211" s="78"/>
      <c r="M211" s="79"/>
      <c r="N211" s="77" t="str">
        <f t="shared" si="104"/>
        <v>0</v>
      </c>
      <c r="O211" s="81">
        <f t="shared" si="4870"/>
        <v>0</v>
      </c>
      <c r="P211" s="160">
        <f t="shared" si="4871"/>
        <v>0</v>
      </c>
      <c r="Q211" s="160">
        <f t="shared" si="4872"/>
        <v>0</v>
      </c>
      <c r="R211" s="160">
        <f t="shared" si="4873"/>
        <v>0</v>
      </c>
      <c r="S211" s="160">
        <f t="shared" si="4874"/>
        <v>0</v>
      </c>
      <c r="T211" s="161">
        <f t="shared" ref="T211:U211" si="5234">T210</f>
        <v>2</v>
      </c>
      <c r="U211" s="175">
        <f t="shared" si="5234"/>
        <v>1165</v>
      </c>
      <c r="V211" s="163" t="str">
        <f t="shared" si="4876"/>
        <v>1</v>
      </c>
      <c r="W211" s="164">
        <f t="shared" si="112"/>
        <v>1</v>
      </c>
      <c r="X211" s="165">
        <f t="shared" si="113"/>
        <v>0</v>
      </c>
      <c r="Y211" s="166"/>
      <c r="Z211" s="166"/>
      <c r="AA211" s="166"/>
      <c r="AB211" s="84"/>
      <c r="AC211" s="85"/>
      <c r="AD211" s="83" t="str">
        <f t="shared" si="114"/>
        <v>0</v>
      </c>
      <c r="AE211" s="167">
        <f t="shared" si="4877"/>
        <v>0</v>
      </c>
      <c r="AF211" s="168">
        <f t="shared" si="4878"/>
        <v>0</v>
      </c>
      <c r="AG211" s="168">
        <f t="shared" si="4879"/>
        <v>0</v>
      </c>
      <c r="AH211" s="168">
        <f t="shared" si="4880"/>
        <v>0</v>
      </c>
      <c r="AI211" s="168">
        <f t="shared" si="4881"/>
        <v>0</v>
      </c>
      <c r="AJ211" s="154">
        <f t="shared" ref="AJ211:AK211" si="5235">AJ210</f>
        <v>3</v>
      </c>
      <c r="AK211" s="173">
        <f t="shared" si="5235"/>
        <v>1166</v>
      </c>
      <c r="AL211" s="156" t="str">
        <f t="shared" si="4883"/>
        <v>1</v>
      </c>
      <c r="AM211" s="157">
        <f t="shared" si="122"/>
        <v>2</v>
      </c>
      <c r="AN211" s="158">
        <f t="shared" si="123"/>
        <v>0</v>
      </c>
      <c r="AO211" s="159"/>
      <c r="AP211" s="159"/>
      <c r="AQ211" s="159"/>
      <c r="AR211" s="78"/>
      <c r="AS211" s="79"/>
      <c r="AT211" s="77" t="str">
        <f t="shared" si="124"/>
        <v>0</v>
      </c>
      <c r="AU211" s="81">
        <f t="shared" si="4884"/>
        <v>0</v>
      </c>
      <c r="AV211" s="160">
        <f t="shared" si="4885"/>
        <v>0</v>
      </c>
      <c r="AW211" s="160">
        <f t="shared" si="4886"/>
        <v>0</v>
      </c>
      <c r="AX211" s="160">
        <f t="shared" si="4887"/>
        <v>0</v>
      </c>
      <c r="AY211" s="160">
        <f t="shared" si="4888"/>
        <v>0</v>
      </c>
      <c r="AZ211" s="161">
        <f t="shared" ref="AZ211:BA211" si="5236">AZ210</f>
        <v>4</v>
      </c>
      <c r="BA211" s="175">
        <f t="shared" si="5236"/>
        <v>1167</v>
      </c>
      <c r="BB211" s="163" t="str">
        <f t="shared" si="4890"/>
        <v>1</v>
      </c>
      <c r="BC211" s="164">
        <f t="shared" si="132"/>
        <v>4</v>
      </c>
      <c r="BD211" s="165">
        <f t="shared" si="133"/>
        <v>0</v>
      </c>
      <c r="BE211" s="166"/>
      <c r="BF211" s="166"/>
      <c r="BG211" s="166"/>
      <c r="BH211" s="84"/>
      <c r="BI211" s="85"/>
      <c r="BJ211" s="83" t="str">
        <f t="shared" si="134"/>
        <v>0</v>
      </c>
      <c r="BK211" s="167">
        <f t="shared" si="4891"/>
        <v>0</v>
      </c>
      <c r="BL211" s="168">
        <f t="shared" si="4892"/>
        <v>0</v>
      </c>
      <c r="BM211" s="168">
        <f t="shared" si="4893"/>
        <v>0</v>
      </c>
      <c r="BN211" s="168">
        <f t="shared" si="4894"/>
        <v>0</v>
      </c>
      <c r="BO211" s="168">
        <f t="shared" si="4895"/>
        <v>0</v>
      </c>
      <c r="BP211" s="154">
        <f t="shared" ref="BP211:BQ211" si="5237">BP210</f>
        <v>5</v>
      </c>
      <c r="BQ211" s="173">
        <f t="shared" si="5237"/>
        <v>1168</v>
      </c>
      <c r="BR211" s="156" t="str">
        <f t="shared" si="4897"/>
        <v>1</v>
      </c>
      <c r="BS211" s="157">
        <f t="shared" si="142"/>
        <v>4</v>
      </c>
      <c r="BT211" s="158">
        <f t="shared" si="143"/>
        <v>0</v>
      </c>
      <c r="BU211" s="159"/>
      <c r="BV211" s="159"/>
      <c r="BW211" s="159"/>
      <c r="BX211" s="78"/>
      <c r="BY211" s="79"/>
      <c r="BZ211" s="77" t="str">
        <f t="shared" si="144"/>
        <v>0</v>
      </c>
      <c r="CA211" s="81">
        <f t="shared" si="4898"/>
        <v>0</v>
      </c>
      <c r="CB211" s="160">
        <f t="shared" si="4899"/>
        <v>0</v>
      </c>
      <c r="CC211" s="160">
        <f t="shared" si="4900"/>
        <v>0</v>
      </c>
      <c r="CD211" s="160">
        <f t="shared" si="4901"/>
        <v>0</v>
      </c>
      <c r="CE211" s="160">
        <f t="shared" si="4902"/>
        <v>0</v>
      </c>
      <c r="CF211" s="161">
        <f t="shared" ref="CF211:CG211" si="5238">CF210</f>
        <v>6</v>
      </c>
      <c r="CG211" s="175">
        <f t="shared" si="5238"/>
        <v>1169</v>
      </c>
      <c r="CH211" s="163" t="str">
        <f t="shared" si="4904"/>
        <v>1</v>
      </c>
      <c r="CI211" s="164">
        <f t="shared" si="152"/>
        <v>2</v>
      </c>
      <c r="CJ211" s="165">
        <f t="shared" si="153"/>
        <v>0</v>
      </c>
      <c r="CK211" s="166"/>
      <c r="CL211" s="166"/>
      <c r="CM211" s="166"/>
      <c r="CN211" s="84"/>
      <c r="CO211" s="85"/>
      <c r="CP211" s="83" t="str">
        <f t="shared" si="154"/>
        <v>0</v>
      </c>
      <c r="CQ211" s="167">
        <f t="shared" si="4905"/>
        <v>0</v>
      </c>
      <c r="CR211" s="168">
        <f t="shared" si="4906"/>
        <v>0</v>
      </c>
      <c r="CS211" s="168">
        <f t="shared" si="4907"/>
        <v>0</v>
      </c>
      <c r="CT211" s="168">
        <f t="shared" si="4908"/>
        <v>0</v>
      </c>
      <c r="CU211" s="168">
        <f t="shared" si="4909"/>
        <v>0</v>
      </c>
      <c r="CV211" s="154">
        <f t="shared" ref="CV211:CW211" si="5239">CV210</f>
        <v>7</v>
      </c>
      <c r="CW211" s="173">
        <f t="shared" si="5239"/>
        <v>1170</v>
      </c>
      <c r="CX211" s="156" t="str">
        <f t="shared" si="4911"/>
        <v>1</v>
      </c>
      <c r="CY211" s="157">
        <f t="shared" si="162"/>
        <v>2</v>
      </c>
      <c r="CZ211" s="158">
        <f t="shared" si="163"/>
        <v>0</v>
      </c>
      <c r="DA211" s="159"/>
      <c r="DB211" s="159"/>
      <c r="DC211" s="159"/>
      <c r="DD211" s="78"/>
      <c r="DE211" s="79"/>
      <c r="DF211" s="77" t="str">
        <f t="shared" si="164"/>
        <v>0</v>
      </c>
      <c r="DG211" s="81">
        <f t="shared" si="4912"/>
        <v>0</v>
      </c>
      <c r="DH211" s="160">
        <f t="shared" si="4913"/>
        <v>0</v>
      </c>
      <c r="DI211" s="160">
        <f t="shared" si="4914"/>
        <v>0</v>
      </c>
      <c r="DJ211" s="160">
        <f t="shared" si="4915"/>
        <v>0</v>
      </c>
      <c r="DK211" s="160">
        <f t="shared" si="4916"/>
        <v>0</v>
      </c>
      <c r="DL211" s="161">
        <f t="shared" ref="DL211:DM211" si="5240">DL210</f>
        <v>8</v>
      </c>
      <c r="DM211" s="175">
        <f t="shared" si="5240"/>
        <v>1171</v>
      </c>
      <c r="DN211" s="163" t="str">
        <f t="shared" si="4918"/>
        <v>1</v>
      </c>
      <c r="DO211" s="164">
        <f t="shared" si="172"/>
        <v>2</v>
      </c>
      <c r="DP211" s="165">
        <f t="shared" si="173"/>
        <v>0</v>
      </c>
      <c r="DQ211" s="166"/>
      <c r="DR211" s="166"/>
      <c r="DS211" s="166"/>
      <c r="DT211" s="84"/>
      <c r="DU211" s="85"/>
      <c r="DV211" s="83" t="str">
        <f t="shared" si="174"/>
        <v>0</v>
      </c>
      <c r="DW211" s="167">
        <f t="shared" si="4919"/>
        <v>0</v>
      </c>
      <c r="DX211" s="168">
        <f t="shared" si="4920"/>
        <v>0</v>
      </c>
      <c r="DY211" s="168">
        <f t="shared" si="4921"/>
        <v>0</v>
      </c>
      <c r="DZ211" s="168">
        <f t="shared" si="4922"/>
        <v>0</v>
      </c>
      <c r="EA211" s="168">
        <f t="shared" si="4923"/>
        <v>0</v>
      </c>
      <c r="EB211" s="154">
        <f t="shared" ref="EB211:EC211" si="5241">EB210</f>
        <v>9</v>
      </c>
      <c r="EC211" s="173">
        <f t="shared" si="5241"/>
        <v>1172</v>
      </c>
      <c r="ED211" s="156" t="str">
        <f t="shared" si="4925"/>
        <v>1</v>
      </c>
      <c r="EE211" s="157">
        <f t="shared" si="182"/>
        <v>5</v>
      </c>
      <c r="EF211" s="169">
        <f t="shared" si="183"/>
        <v>0</v>
      </c>
      <c r="EG211" s="159"/>
      <c r="EH211" s="159"/>
      <c r="EI211" s="159"/>
      <c r="EJ211" s="78"/>
      <c r="EK211" s="79"/>
      <c r="EL211" s="77" t="str">
        <f t="shared" si="184"/>
        <v>0</v>
      </c>
      <c r="EM211" s="81">
        <f t="shared" si="4926"/>
        <v>0</v>
      </c>
      <c r="EN211" s="160">
        <f t="shared" si="4927"/>
        <v>0</v>
      </c>
      <c r="EO211" s="160">
        <f t="shared" si="4928"/>
        <v>0</v>
      </c>
      <c r="EP211" s="160">
        <f t="shared" si="4929"/>
        <v>0</v>
      </c>
      <c r="EQ211" s="160">
        <f t="shared" si="4930"/>
        <v>0</v>
      </c>
      <c r="ER211" s="161">
        <f t="shared" ref="ER211:ES211" si="5242">ER210</f>
        <v>10</v>
      </c>
      <c r="ES211" s="175">
        <f t="shared" si="5242"/>
        <v>1173</v>
      </c>
      <c r="ET211" s="163" t="str">
        <f t="shared" si="4932"/>
        <v>1</v>
      </c>
      <c r="EU211" s="164">
        <f t="shared" si="192"/>
        <v>19</v>
      </c>
      <c r="EV211" s="165">
        <f t="shared" si="193"/>
        <v>0</v>
      </c>
      <c r="EW211" s="166"/>
      <c r="EX211" s="166"/>
      <c r="EY211" s="166"/>
      <c r="EZ211" s="84"/>
      <c r="FA211" s="85"/>
      <c r="FB211" s="83" t="str">
        <f t="shared" si="194"/>
        <v>0</v>
      </c>
      <c r="FC211" s="167">
        <f t="shared" si="4933"/>
        <v>0</v>
      </c>
      <c r="FD211" s="168">
        <f t="shared" si="4934"/>
        <v>0</v>
      </c>
      <c r="FE211" s="168">
        <f t="shared" si="4935"/>
        <v>0</v>
      </c>
      <c r="FF211" s="168">
        <f t="shared" si="4936"/>
        <v>0</v>
      </c>
      <c r="FG211" s="168">
        <f t="shared" si="4937"/>
        <v>0</v>
      </c>
      <c r="FH211" s="154">
        <f t="shared" ref="FH211:FI211" si="5243">FH210</f>
        <v>11</v>
      </c>
      <c r="FI211" s="173">
        <f t="shared" si="5243"/>
        <v>1174</v>
      </c>
      <c r="FJ211" s="156" t="str">
        <f t="shared" si="4939"/>
        <v>1</v>
      </c>
      <c r="FK211" s="157">
        <f t="shared" si="202"/>
        <v>4</v>
      </c>
      <c r="FL211" s="158">
        <f t="shared" si="203"/>
        <v>0</v>
      </c>
      <c r="FM211" s="159"/>
      <c r="FN211" s="159"/>
      <c r="FO211" s="159"/>
      <c r="FP211" s="78"/>
      <c r="FQ211" s="79"/>
      <c r="FR211" s="77" t="str">
        <f t="shared" si="204"/>
        <v>0</v>
      </c>
      <c r="FS211" s="81">
        <f t="shared" si="4940"/>
        <v>0</v>
      </c>
      <c r="FT211" s="160">
        <f t="shared" si="4941"/>
        <v>0</v>
      </c>
      <c r="FU211" s="160">
        <f t="shared" si="4942"/>
        <v>0</v>
      </c>
      <c r="FV211" s="160">
        <f t="shared" si="4943"/>
        <v>0</v>
      </c>
      <c r="FW211" s="160">
        <f t="shared" si="4944"/>
        <v>0</v>
      </c>
      <c r="FX211" s="161">
        <f t="shared" ref="FX211:FY211" si="5244">FX210</f>
        <v>12</v>
      </c>
      <c r="FY211" s="175">
        <f t="shared" si="5244"/>
        <v>1175</v>
      </c>
      <c r="FZ211" s="163" t="str">
        <f t="shared" si="4946"/>
        <v>1</v>
      </c>
      <c r="GA211" s="164">
        <f t="shared" si="212"/>
        <v>2</v>
      </c>
      <c r="GB211" s="165">
        <f t="shared" si="213"/>
        <v>0</v>
      </c>
      <c r="GC211" s="166"/>
      <c r="GD211" s="166"/>
      <c r="GE211" s="166"/>
      <c r="GF211" s="84"/>
      <c r="GG211" s="85"/>
      <c r="GH211" s="83" t="str">
        <f t="shared" si="214"/>
        <v>0</v>
      </c>
      <c r="GI211" s="167">
        <f t="shared" si="4947"/>
        <v>0</v>
      </c>
      <c r="GJ211" s="168">
        <f t="shared" si="4948"/>
        <v>0</v>
      </c>
      <c r="GK211" s="168">
        <f t="shared" si="4949"/>
        <v>0</v>
      </c>
      <c r="GL211" s="168">
        <f t="shared" si="4950"/>
        <v>0</v>
      </c>
      <c r="GM211" s="168">
        <f t="shared" si="4951"/>
        <v>0</v>
      </c>
      <c r="GN211" s="154">
        <f t="shared" ref="GN211:GO211" si="5245">GN210</f>
        <v>13</v>
      </c>
      <c r="GO211" s="173">
        <f t="shared" si="5245"/>
        <v>1176</v>
      </c>
      <c r="GP211" s="156" t="str">
        <f t="shared" si="4953"/>
        <v>1</v>
      </c>
      <c r="GQ211" s="157">
        <f t="shared" si="222"/>
        <v>3</v>
      </c>
      <c r="GR211" s="158">
        <f t="shared" si="223"/>
        <v>0</v>
      </c>
      <c r="GS211" s="159"/>
      <c r="GT211" s="159"/>
      <c r="GU211" s="159"/>
      <c r="GV211" s="78"/>
      <c r="GW211" s="79"/>
      <c r="GX211" s="77" t="str">
        <f t="shared" si="224"/>
        <v>0</v>
      </c>
      <c r="GY211" s="81">
        <f t="shared" si="4954"/>
        <v>0</v>
      </c>
      <c r="GZ211" s="160">
        <f t="shared" si="4955"/>
        <v>0</v>
      </c>
      <c r="HA211" s="160">
        <f t="shared" si="4956"/>
        <v>0</v>
      </c>
      <c r="HB211" s="160">
        <f t="shared" si="4957"/>
        <v>0</v>
      </c>
      <c r="HC211" s="160">
        <f t="shared" si="4958"/>
        <v>0</v>
      </c>
      <c r="HD211" s="161">
        <f t="shared" ref="HD211:HE211" si="5246">HD210</f>
        <v>14</v>
      </c>
      <c r="HE211" s="175">
        <f t="shared" si="5246"/>
        <v>1177</v>
      </c>
      <c r="HF211" s="163" t="str">
        <f t="shared" si="4960"/>
        <v>1</v>
      </c>
      <c r="HG211" s="164">
        <f t="shared" si="232"/>
        <v>5</v>
      </c>
      <c r="HH211" s="165">
        <f t="shared" si="233"/>
        <v>0</v>
      </c>
      <c r="HI211" s="166"/>
      <c r="HJ211" s="166"/>
      <c r="HK211" s="166"/>
      <c r="HL211" s="84"/>
      <c r="HM211" s="85"/>
      <c r="HN211" s="83" t="str">
        <f t="shared" si="234"/>
        <v>0</v>
      </c>
      <c r="HO211" s="167">
        <f t="shared" si="4961"/>
        <v>0</v>
      </c>
      <c r="HP211" s="168">
        <f t="shared" si="4962"/>
        <v>0</v>
      </c>
      <c r="HQ211" s="168">
        <f t="shared" si="4963"/>
        <v>0</v>
      </c>
      <c r="HR211" s="168">
        <f t="shared" si="4964"/>
        <v>0</v>
      </c>
      <c r="HS211" s="168">
        <f t="shared" si="4965"/>
        <v>0</v>
      </c>
      <c r="HT211" s="154">
        <f t="shared" ref="HT211:HU211" si="5247">HT210</f>
        <v>15</v>
      </c>
      <c r="HU211" s="173">
        <f t="shared" si="5247"/>
        <v>1178</v>
      </c>
      <c r="HV211" s="156" t="str">
        <f t="shared" si="4967"/>
        <v>1</v>
      </c>
      <c r="HW211" s="157" t="str">
        <f t="shared" si="242"/>
        <v/>
      </c>
      <c r="HX211" s="169">
        <f t="shared" si="243"/>
        <v>0</v>
      </c>
      <c r="HY211" s="159"/>
      <c r="HZ211" s="159"/>
      <c r="IA211" s="159"/>
      <c r="IB211" s="160"/>
      <c r="IC211" s="160"/>
      <c r="ID211" s="160" t="str">
        <f t="shared" si="244"/>
        <v>0</v>
      </c>
      <c r="IE211" s="160">
        <f t="shared" si="4968"/>
        <v>0</v>
      </c>
      <c r="IF211" s="160">
        <f t="shared" si="4969"/>
        <v>0</v>
      </c>
      <c r="IG211" s="160">
        <f t="shared" si="4970"/>
        <v>0</v>
      </c>
      <c r="IH211" s="160">
        <f t="shared" si="4971"/>
        <v>0</v>
      </c>
      <c r="II211" s="160">
        <f t="shared" si="4972"/>
        <v>0</v>
      </c>
      <c r="IJ211" s="161">
        <f t="shared" ref="IJ211:IK211" si="5248">IJ210</f>
        <v>16</v>
      </c>
      <c r="IK211" s="175">
        <f t="shared" si="5248"/>
        <v>1179</v>
      </c>
      <c r="IL211" s="163" t="str">
        <f t="shared" si="4974"/>
        <v>1</v>
      </c>
      <c r="IM211" s="164" t="str">
        <f t="shared" si="252"/>
        <v/>
      </c>
      <c r="IN211" s="165">
        <f t="shared" si="253"/>
        <v>0</v>
      </c>
      <c r="IO211" s="166"/>
      <c r="IP211" s="166"/>
      <c r="IQ211" s="166"/>
      <c r="IR211" s="168"/>
      <c r="IS211" s="168"/>
      <c r="IT211" s="170" t="str">
        <f t="shared" si="254"/>
        <v>0</v>
      </c>
      <c r="IU211" s="170">
        <f t="shared" si="4975"/>
        <v>0</v>
      </c>
      <c r="IV211" s="168">
        <f t="shared" si="4976"/>
        <v>0</v>
      </c>
      <c r="IW211" s="168">
        <f t="shared" si="4977"/>
        <v>0</v>
      </c>
      <c r="IX211" s="168">
        <f t="shared" si="4978"/>
        <v>0</v>
      </c>
      <c r="IY211" s="168">
        <f t="shared" si="4979"/>
        <v>0</v>
      </c>
      <c r="IZ211" s="154">
        <f t="shared" ref="IZ211:JA211" si="5249">IZ210</f>
        <v>17</v>
      </c>
      <c r="JA211" s="173">
        <f t="shared" si="5249"/>
        <v>1180</v>
      </c>
      <c r="JB211" s="156" t="str">
        <f t="shared" si="4981"/>
        <v>1</v>
      </c>
      <c r="JC211" s="157" t="str">
        <f t="shared" si="262"/>
        <v/>
      </c>
      <c r="JD211" s="158">
        <f t="shared" si="263"/>
        <v>0</v>
      </c>
      <c r="JE211" s="159"/>
      <c r="JF211" s="159"/>
      <c r="JG211" s="159"/>
      <c r="JH211" s="160"/>
      <c r="JI211" s="160"/>
      <c r="JJ211" s="171" t="str">
        <f t="shared" si="264"/>
        <v>0</v>
      </c>
      <c r="JK211" s="171">
        <f t="shared" si="4982"/>
        <v>0</v>
      </c>
      <c r="JL211" s="160">
        <f t="shared" si="4983"/>
        <v>0</v>
      </c>
      <c r="JM211" s="160">
        <f t="shared" si="4984"/>
        <v>0</v>
      </c>
      <c r="JN211" s="160">
        <f t="shared" si="4985"/>
        <v>0</v>
      </c>
      <c r="JO211" s="160">
        <f t="shared" si="4986"/>
        <v>0</v>
      </c>
      <c r="JP211" s="161">
        <f t="shared" ref="JP211:JQ211" si="5250">JP210</f>
        <v>18</v>
      </c>
      <c r="JQ211" s="175">
        <f t="shared" si="5250"/>
        <v>1181</v>
      </c>
      <c r="JR211" s="163" t="str">
        <f t="shared" si="4988"/>
        <v>1</v>
      </c>
      <c r="JS211" s="164" t="str">
        <f t="shared" si="272"/>
        <v/>
      </c>
      <c r="JT211" s="165">
        <f t="shared" si="273"/>
        <v>0</v>
      </c>
      <c r="JU211" s="166"/>
      <c r="JV211" s="166"/>
      <c r="JW211" s="166"/>
      <c r="JX211" s="168"/>
      <c r="JY211" s="168"/>
      <c r="JZ211" s="170" t="str">
        <f t="shared" si="274"/>
        <v>0</v>
      </c>
      <c r="KA211" s="170">
        <f t="shared" si="4989"/>
        <v>0</v>
      </c>
      <c r="KB211" s="168">
        <f t="shared" si="4990"/>
        <v>0</v>
      </c>
      <c r="KC211" s="168">
        <f t="shared" si="4991"/>
        <v>0</v>
      </c>
      <c r="KD211" s="168">
        <f t="shared" si="4992"/>
        <v>0</v>
      </c>
      <c r="KE211" s="168">
        <f t="shared" si="4993"/>
        <v>0</v>
      </c>
      <c r="KF211" s="154">
        <f t="shared" ref="KF211:KG211" si="5251">KF210</f>
        <v>19</v>
      </c>
      <c r="KG211" s="173">
        <f t="shared" si="5251"/>
        <v>1182</v>
      </c>
      <c r="KH211" s="156" t="str">
        <f t="shared" si="4995"/>
        <v>1</v>
      </c>
      <c r="KI211" s="157" t="str">
        <f t="shared" si="282"/>
        <v/>
      </c>
      <c r="KJ211" s="158">
        <f t="shared" si="283"/>
        <v>0</v>
      </c>
      <c r="KK211" s="159"/>
      <c r="KL211" s="159"/>
      <c r="KM211" s="159"/>
      <c r="KN211" s="160"/>
      <c r="KO211" s="160"/>
      <c r="KP211" s="171" t="str">
        <f t="shared" si="284"/>
        <v>0</v>
      </c>
      <c r="KQ211" s="171">
        <f t="shared" si="4996"/>
        <v>0</v>
      </c>
      <c r="KR211" s="160">
        <f t="shared" si="4997"/>
        <v>0</v>
      </c>
      <c r="KS211" s="160">
        <f t="shared" si="4998"/>
        <v>0</v>
      </c>
      <c r="KT211" s="160">
        <f t="shared" si="4999"/>
        <v>0</v>
      </c>
      <c r="KU211" s="160">
        <f t="shared" si="5000"/>
        <v>0</v>
      </c>
      <c r="KV211" s="161">
        <f t="shared" ref="KV211:KW211" si="5252">KV210</f>
        <v>20</v>
      </c>
      <c r="KW211" s="175">
        <f t="shared" si="5252"/>
        <v>1183</v>
      </c>
      <c r="KX211" s="163" t="str">
        <f t="shared" si="5002"/>
        <v>1</v>
      </c>
      <c r="KY211" s="164" t="str">
        <f t="shared" si="292"/>
        <v/>
      </c>
      <c r="KZ211" s="165">
        <f t="shared" si="293"/>
        <v>0</v>
      </c>
      <c r="LA211" s="166"/>
      <c r="LB211" s="166"/>
      <c r="LC211" s="166"/>
      <c r="LD211" s="168"/>
      <c r="LE211" s="168"/>
      <c r="LF211" s="170" t="str">
        <f t="shared" si="294"/>
        <v>0</v>
      </c>
      <c r="LG211" s="170">
        <f t="shared" si="5003"/>
        <v>0</v>
      </c>
      <c r="LH211" s="168">
        <f t="shared" si="5004"/>
        <v>0</v>
      </c>
      <c r="LI211" s="168">
        <f t="shared" si="5005"/>
        <v>0</v>
      </c>
      <c r="LJ211" s="168">
        <f t="shared" si="5006"/>
        <v>0</v>
      </c>
      <c r="LK211" s="168">
        <f t="shared" si="5007"/>
        <v>0</v>
      </c>
      <c r="LL211" s="172"/>
      <c r="LM211" s="172"/>
      <c r="LN211" s="168" t="str">
        <f t="shared" si="5008"/>
        <v>#REF!</v>
      </c>
      <c r="LO211" s="168" t="str">
        <f t="shared" si="5009"/>
        <v>#REF!</v>
      </c>
      <c r="LP211" s="168" t="str">
        <f t="shared" si="5010"/>
        <v>#REF!</v>
      </c>
      <c r="LQ211" s="168" t="str">
        <f t="shared" si="5011"/>
        <v>#REF!</v>
      </c>
    </row>
    <row r="212" ht="15.75" customHeight="1">
      <c r="A212" s="151">
        <v>46310.0</v>
      </c>
      <c r="B212" s="152" t="s">
        <v>28</v>
      </c>
      <c r="C212" s="153">
        <f t="shared" si="99"/>
        <v>0</v>
      </c>
      <c r="D212" s="154">
        <f t="shared" ref="D212:E212" si="5253">D211</f>
        <v>1</v>
      </c>
      <c r="E212" s="173">
        <f t="shared" si="5253"/>
        <v>1164</v>
      </c>
      <c r="F212" s="156" t="str">
        <f t="shared" si="5113"/>
        <v>1</v>
      </c>
      <c r="G212" s="157">
        <f t="shared" si="102"/>
        <v>1</v>
      </c>
      <c r="H212" s="158">
        <f t="shared" si="103"/>
        <v>0</v>
      </c>
      <c r="I212" s="159"/>
      <c r="J212" s="159"/>
      <c r="K212" s="159"/>
      <c r="L212" s="78"/>
      <c r="M212" s="79"/>
      <c r="N212" s="77" t="str">
        <f t="shared" si="104"/>
        <v>0</v>
      </c>
      <c r="O212" s="81">
        <f t="shared" si="4870"/>
        <v>0</v>
      </c>
      <c r="P212" s="160">
        <f t="shared" si="4871"/>
        <v>0</v>
      </c>
      <c r="Q212" s="160">
        <f t="shared" si="4872"/>
        <v>0</v>
      </c>
      <c r="R212" s="160">
        <f t="shared" si="4873"/>
        <v>0</v>
      </c>
      <c r="S212" s="160">
        <f t="shared" si="4874"/>
        <v>0</v>
      </c>
      <c r="T212" s="161">
        <f t="shared" ref="T212:U212" si="5254">T211</f>
        <v>2</v>
      </c>
      <c r="U212" s="175">
        <f t="shared" si="5254"/>
        <v>1165</v>
      </c>
      <c r="V212" s="163" t="str">
        <f t="shared" si="4876"/>
        <v>1</v>
      </c>
      <c r="W212" s="164">
        <f t="shared" si="112"/>
        <v>1</v>
      </c>
      <c r="X212" s="165">
        <f t="shared" si="113"/>
        <v>0</v>
      </c>
      <c r="Y212" s="166"/>
      <c r="Z212" s="166"/>
      <c r="AA212" s="166"/>
      <c r="AB212" s="84"/>
      <c r="AC212" s="85"/>
      <c r="AD212" s="83" t="str">
        <f t="shared" si="114"/>
        <v>0</v>
      </c>
      <c r="AE212" s="167">
        <f t="shared" si="4877"/>
        <v>0</v>
      </c>
      <c r="AF212" s="168">
        <f t="shared" si="4878"/>
        <v>0</v>
      </c>
      <c r="AG212" s="168">
        <f t="shared" si="4879"/>
        <v>0</v>
      </c>
      <c r="AH212" s="168">
        <f t="shared" si="4880"/>
        <v>0</v>
      </c>
      <c r="AI212" s="168">
        <f t="shared" si="4881"/>
        <v>0</v>
      </c>
      <c r="AJ212" s="154">
        <f t="shared" ref="AJ212:AK212" si="5255">AJ211</f>
        <v>3</v>
      </c>
      <c r="AK212" s="173">
        <f t="shared" si="5255"/>
        <v>1166</v>
      </c>
      <c r="AL212" s="156" t="str">
        <f t="shared" si="4883"/>
        <v>1</v>
      </c>
      <c r="AM212" s="157">
        <f t="shared" si="122"/>
        <v>2</v>
      </c>
      <c r="AN212" s="158">
        <f t="shared" si="123"/>
        <v>0</v>
      </c>
      <c r="AO212" s="159"/>
      <c r="AP212" s="159"/>
      <c r="AQ212" s="159"/>
      <c r="AR212" s="78"/>
      <c r="AS212" s="79"/>
      <c r="AT212" s="77" t="str">
        <f t="shared" si="124"/>
        <v>0</v>
      </c>
      <c r="AU212" s="81">
        <f t="shared" si="4884"/>
        <v>0</v>
      </c>
      <c r="AV212" s="160">
        <f t="shared" si="4885"/>
        <v>0</v>
      </c>
      <c r="AW212" s="160">
        <f t="shared" si="4886"/>
        <v>0</v>
      </c>
      <c r="AX212" s="160">
        <f t="shared" si="4887"/>
        <v>0</v>
      </c>
      <c r="AY212" s="160">
        <f t="shared" si="4888"/>
        <v>0</v>
      </c>
      <c r="AZ212" s="161">
        <f t="shared" ref="AZ212:BA212" si="5256">AZ211</f>
        <v>4</v>
      </c>
      <c r="BA212" s="175">
        <f t="shared" si="5256"/>
        <v>1167</v>
      </c>
      <c r="BB212" s="163" t="str">
        <f t="shared" si="4890"/>
        <v>1</v>
      </c>
      <c r="BC212" s="164">
        <f t="shared" si="132"/>
        <v>4</v>
      </c>
      <c r="BD212" s="165">
        <f t="shared" si="133"/>
        <v>0</v>
      </c>
      <c r="BE212" s="166"/>
      <c r="BF212" s="166"/>
      <c r="BG212" s="166"/>
      <c r="BH212" s="84"/>
      <c r="BI212" s="85"/>
      <c r="BJ212" s="83" t="str">
        <f t="shared" si="134"/>
        <v>0</v>
      </c>
      <c r="BK212" s="167">
        <f t="shared" si="4891"/>
        <v>0</v>
      </c>
      <c r="BL212" s="168">
        <f t="shared" si="4892"/>
        <v>0</v>
      </c>
      <c r="BM212" s="168">
        <f t="shared" si="4893"/>
        <v>0</v>
      </c>
      <c r="BN212" s="168">
        <f t="shared" si="4894"/>
        <v>0</v>
      </c>
      <c r="BO212" s="168">
        <f t="shared" si="4895"/>
        <v>0</v>
      </c>
      <c r="BP212" s="154">
        <f t="shared" ref="BP212:BQ212" si="5257">BP211</f>
        <v>5</v>
      </c>
      <c r="BQ212" s="173">
        <f t="shared" si="5257"/>
        <v>1168</v>
      </c>
      <c r="BR212" s="156" t="str">
        <f t="shared" si="4897"/>
        <v>1</v>
      </c>
      <c r="BS212" s="157">
        <f t="shared" si="142"/>
        <v>4</v>
      </c>
      <c r="BT212" s="158">
        <f t="shared" si="143"/>
        <v>0</v>
      </c>
      <c r="BU212" s="159"/>
      <c r="BV212" s="159"/>
      <c r="BW212" s="159"/>
      <c r="BX212" s="78"/>
      <c r="BY212" s="79"/>
      <c r="BZ212" s="77" t="str">
        <f t="shared" si="144"/>
        <v>0</v>
      </c>
      <c r="CA212" s="81">
        <f t="shared" si="4898"/>
        <v>0</v>
      </c>
      <c r="CB212" s="160">
        <f t="shared" si="4899"/>
        <v>0</v>
      </c>
      <c r="CC212" s="160">
        <f t="shared" si="4900"/>
        <v>0</v>
      </c>
      <c r="CD212" s="160">
        <f t="shared" si="4901"/>
        <v>0</v>
      </c>
      <c r="CE212" s="160">
        <f t="shared" si="4902"/>
        <v>0</v>
      </c>
      <c r="CF212" s="161">
        <f t="shared" ref="CF212:CG212" si="5258">CF211</f>
        <v>6</v>
      </c>
      <c r="CG212" s="175">
        <f t="shared" si="5258"/>
        <v>1169</v>
      </c>
      <c r="CH212" s="163" t="str">
        <f t="shared" si="4904"/>
        <v>1</v>
      </c>
      <c r="CI212" s="164">
        <f t="shared" si="152"/>
        <v>2</v>
      </c>
      <c r="CJ212" s="165">
        <f t="shared" si="153"/>
        <v>0</v>
      </c>
      <c r="CK212" s="166"/>
      <c r="CL212" s="166"/>
      <c r="CM212" s="166"/>
      <c r="CN212" s="84"/>
      <c r="CO212" s="85"/>
      <c r="CP212" s="83" t="str">
        <f t="shared" si="154"/>
        <v>0</v>
      </c>
      <c r="CQ212" s="167">
        <f t="shared" si="4905"/>
        <v>0</v>
      </c>
      <c r="CR212" s="168">
        <f t="shared" si="4906"/>
        <v>0</v>
      </c>
      <c r="CS212" s="168">
        <f t="shared" si="4907"/>
        <v>0</v>
      </c>
      <c r="CT212" s="168">
        <f t="shared" si="4908"/>
        <v>0</v>
      </c>
      <c r="CU212" s="168">
        <f t="shared" si="4909"/>
        <v>0</v>
      </c>
      <c r="CV212" s="154">
        <f t="shared" ref="CV212:CW212" si="5259">CV211</f>
        <v>7</v>
      </c>
      <c r="CW212" s="173">
        <f t="shared" si="5259"/>
        <v>1170</v>
      </c>
      <c r="CX212" s="156" t="str">
        <f t="shared" si="4911"/>
        <v>1</v>
      </c>
      <c r="CY212" s="157">
        <f t="shared" si="162"/>
        <v>2</v>
      </c>
      <c r="CZ212" s="158">
        <f t="shared" si="163"/>
        <v>0</v>
      </c>
      <c r="DA212" s="159"/>
      <c r="DB212" s="159"/>
      <c r="DC212" s="159"/>
      <c r="DD212" s="78"/>
      <c r="DE212" s="79"/>
      <c r="DF212" s="77" t="str">
        <f t="shared" si="164"/>
        <v>0</v>
      </c>
      <c r="DG212" s="81">
        <f t="shared" si="4912"/>
        <v>0</v>
      </c>
      <c r="DH212" s="160">
        <f t="shared" si="4913"/>
        <v>0</v>
      </c>
      <c r="DI212" s="160">
        <f t="shared" si="4914"/>
        <v>0</v>
      </c>
      <c r="DJ212" s="160">
        <f t="shared" si="4915"/>
        <v>0</v>
      </c>
      <c r="DK212" s="160">
        <f t="shared" si="4916"/>
        <v>0</v>
      </c>
      <c r="DL212" s="161">
        <f t="shared" ref="DL212:DM212" si="5260">DL211</f>
        <v>8</v>
      </c>
      <c r="DM212" s="175">
        <f t="shared" si="5260"/>
        <v>1171</v>
      </c>
      <c r="DN212" s="163" t="str">
        <f t="shared" si="4918"/>
        <v>1</v>
      </c>
      <c r="DO212" s="164">
        <f t="shared" si="172"/>
        <v>2</v>
      </c>
      <c r="DP212" s="165">
        <f t="shared" si="173"/>
        <v>0</v>
      </c>
      <c r="DQ212" s="166"/>
      <c r="DR212" s="166"/>
      <c r="DS212" s="166"/>
      <c r="DT212" s="84"/>
      <c r="DU212" s="85"/>
      <c r="DV212" s="83" t="str">
        <f t="shared" si="174"/>
        <v>0</v>
      </c>
      <c r="DW212" s="167">
        <f t="shared" si="4919"/>
        <v>0</v>
      </c>
      <c r="DX212" s="168">
        <f t="shared" si="4920"/>
        <v>0</v>
      </c>
      <c r="DY212" s="168">
        <f t="shared" si="4921"/>
        <v>0</v>
      </c>
      <c r="DZ212" s="168">
        <f t="shared" si="4922"/>
        <v>0</v>
      </c>
      <c r="EA212" s="168">
        <f t="shared" si="4923"/>
        <v>0</v>
      </c>
      <c r="EB212" s="154">
        <f t="shared" ref="EB212:EC212" si="5261">EB211</f>
        <v>9</v>
      </c>
      <c r="EC212" s="173">
        <f t="shared" si="5261"/>
        <v>1172</v>
      </c>
      <c r="ED212" s="156" t="str">
        <f t="shared" si="4925"/>
        <v>1</v>
      </c>
      <c r="EE212" s="157">
        <f t="shared" si="182"/>
        <v>5</v>
      </c>
      <c r="EF212" s="169">
        <f t="shared" si="183"/>
        <v>0</v>
      </c>
      <c r="EG212" s="159"/>
      <c r="EH212" s="159"/>
      <c r="EI212" s="159"/>
      <c r="EJ212" s="78"/>
      <c r="EK212" s="79"/>
      <c r="EL212" s="77" t="str">
        <f t="shared" si="184"/>
        <v>0</v>
      </c>
      <c r="EM212" s="81">
        <f t="shared" si="4926"/>
        <v>0</v>
      </c>
      <c r="EN212" s="160">
        <f t="shared" si="4927"/>
        <v>0</v>
      </c>
      <c r="EO212" s="160">
        <f t="shared" si="4928"/>
        <v>0</v>
      </c>
      <c r="EP212" s="160">
        <f t="shared" si="4929"/>
        <v>0</v>
      </c>
      <c r="EQ212" s="160">
        <f t="shared" si="4930"/>
        <v>0</v>
      </c>
      <c r="ER212" s="161">
        <f t="shared" ref="ER212:ES212" si="5262">ER211</f>
        <v>10</v>
      </c>
      <c r="ES212" s="175">
        <f t="shared" si="5262"/>
        <v>1173</v>
      </c>
      <c r="ET212" s="163" t="str">
        <f t="shared" si="4932"/>
        <v>1</v>
      </c>
      <c r="EU212" s="164">
        <f t="shared" si="192"/>
        <v>19</v>
      </c>
      <c r="EV212" s="165">
        <f t="shared" si="193"/>
        <v>0</v>
      </c>
      <c r="EW212" s="166"/>
      <c r="EX212" s="166"/>
      <c r="EY212" s="166"/>
      <c r="EZ212" s="84"/>
      <c r="FA212" s="85"/>
      <c r="FB212" s="83" t="str">
        <f t="shared" si="194"/>
        <v>0</v>
      </c>
      <c r="FC212" s="167">
        <f t="shared" si="4933"/>
        <v>0</v>
      </c>
      <c r="FD212" s="168">
        <f t="shared" si="4934"/>
        <v>0</v>
      </c>
      <c r="FE212" s="168">
        <f t="shared" si="4935"/>
        <v>0</v>
      </c>
      <c r="FF212" s="168">
        <f t="shared" si="4936"/>
        <v>0</v>
      </c>
      <c r="FG212" s="168">
        <f t="shared" si="4937"/>
        <v>0</v>
      </c>
      <c r="FH212" s="154">
        <f t="shared" ref="FH212:FI212" si="5263">FH211</f>
        <v>11</v>
      </c>
      <c r="FI212" s="173">
        <f t="shared" si="5263"/>
        <v>1174</v>
      </c>
      <c r="FJ212" s="156" t="str">
        <f t="shared" si="4939"/>
        <v>1</v>
      </c>
      <c r="FK212" s="157">
        <f t="shared" si="202"/>
        <v>4</v>
      </c>
      <c r="FL212" s="158">
        <f t="shared" si="203"/>
        <v>0</v>
      </c>
      <c r="FM212" s="159"/>
      <c r="FN212" s="159"/>
      <c r="FO212" s="159"/>
      <c r="FP212" s="78"/>
      <c r="FQ212" s="79"/>
      <c r="FR212" s="77" t="str">
        <f t="shared" si="204"/>
        <v>0</v>
      </c>
      <c r="FS212" s="81">
        <f t="shared" si="4940"/>
        <v>0</v>
      </c>
      <c r="FT212" s="160">
        <f t="shared" si="4941"/>
        <v>0</v>
      </c>
      <c r="FU212" s="160">
        <f t="shared" si="4942"/>
        <v>0</v>
      </c>
      <c r="FV212" s="160">
        <f t="shared" si="4943"/>
        <v>0</v>
      </c>
      <c r="FW212" s="160">
        <f t="shared" si="4944"/>
        <v>0</v>
      </c>
      <c r="FX212" s="161">
        <f t="shared" ref="FX212:FY212" si="5264">FX211</f>
        <v>12</v>
      </c>
      <c r="FY212" s="175">
        <f t="shared" si="5264"/>
        <v>1175</v>
      </c>
      <c r="FZ212" s="163" t="str">
        <f t="shared" si="4946"/>
        <v>1</v>
      </c>
      <c r="GA212" s="164">
        <f t="shared" si="212"/>
        <v>2</v>
      </c>
      <c r="GB212" s="165">
        <f t="shared" si="213"/>
        <v>0</v>
      </c>
      <c r="GC212" s="166"/>
      <c r="GD212" s="166"/>
      <c r="GE212" s="166"/>
      <c r="GF212" s="84"/>
      <c r="GG212" s="85"/>
      <c r="GH212" s="83" t="str">
        <f t="shared" si="214"/>
        <v>0</v>
      </c>
      <c r="GI212" s="167">
        <f t="shared" si="4947"/>
        <v>0</v>
      </c>
      <c r="GJ212" s="168">
        <f t="shared" si="4948"/>
        <v>0</v>
      </c>
      <c r="GK212" s="168">
        <f t="shared" si="4949"/>
        <v>0</v>
      </c>
      <c r="GL212" s="168">
        <f t="shared" si="4950"/>
        <v>0</v>
      </c>
      <c r="GM212" s="168">
        <f t="shared" si="4951"/>
        <v>0</v>
      </c>
      <c r="GN212" s="154">
        <f t="shared" ref="GN212:GO212" si="5265">GN211</f>
        <v>13</v>
      </c>
      <c r="GO212" s="173">
        <f t="shared" si="5265"/>
        <v>1176</v>
      </c>
      <c r="GP212" s="156" t="str">
        <f t="shared" si="4953"/>
        <v>1</v>
      </c>
      <c r="GQ212" s="157">
        <f t="shared" si="222"/>
        <v>3</v>
      </c>
      <c r="GR212" s="158">
        <f t="shared" si="223"/>
        <v>0</v>
      </c>
      <c r="GS212" s="159"/>
      <c r="GT212" s="159"/>
      <c r="GU212" s="159"/>
      <c r="GV212" s="78"/>
      <c r="GW212" s="79"/>
      <c r="GX212" s="77" t="str">
        <f t="shared" si="224"/>
        <v>0</v>
      </c>
      <c r="GY212" s="81">
        <f t="shared" si="4954"/>
        <v>0</v>
      </c>
      <c r="GZ212" s="160">
        <f t="shared" si="4955"/>
        <v>0</v>
      </c>
      <c r="HA212" s="160">
        <f t="shared" si="4956"/>
        <v>0</v>
      </c>
      <c r="HB212" s="160">
        <f t="shared" si="4957"/>
        <v>0</v>
      </c>
      <c r="HC212" s="160">
        <f t="shared" si="4958"/>
        <v>0</v>
      </c>
      <c r="HD212" s="161">
        <f t="shared" ref="HD212:HE212" si="5266">HD211</f>
        <v>14</v>
      </c>
      <c r="HE212" s="175">
        <f t="shared" si="5266"/>
        <v>1177</v>
      </c>
      <c r="HF212" s="163" t="str">
        <f t="shared" si="4960"/>
        <v>1</v>
      </c>
      <c r="HG212" s="164">
        <f t="shared" si="232"/>
        <v>5</v>
      </c>
      <c r="HH212" s="165">
        <f t="shared" si="233"/>
        <v>0</v>
      </c>
      <c r="HI212" s="166"/>
      <c r="HJ212" s="166"/>
      <c r="HK212" s="166"/>
      <c r="HL212" s="84"/>
      <c r="HM212" s="85"/>
      <c r="HN212" s="83" t="str">
        <f t="shared" si="234"/>
        <v>0</v>
      </c>
      <c r="HO212" s="167">
        <f t="shared" si="4961"/>
        <v>0</v>
      </c>
      <c r="HP212" s="168">
        <f t="shared" si="4962"/>
        <v>0</v>
      </c>
      <c r="HQ212" s="168">
        <f t="shared" si="4963"/>
        <v>0</v>
      </c>
      <c r="HR212" s="168">
        <f t="shared" si="4964"/>
        <v>0</v>
      </c>
      <c r="HS212" s="168">
        <f t="shared" si="4965"/>
        <v>0</v>
      </c>
      <c r="HT212" s="154">
        <f t="shared" ref="HT212:HU212" si="5267">HT211</f>
        <v>15</v>
      </c>
      <c r="HU212" s="173">
        <f t="shared" si="5267"/>
        <v>1178</v>
      </c>
      <c r="HV212" s="156" t="str">
        <f t="shared" si="4967"/>
        <v>1</v>
      </c>
      <c r="HW212" s="157" t="str">
        <f t="shared" si="242"/>
        <v/>
      </c>
      <c r="HX212" s="169">
        <f t="shared" si="243"/>
        <v>0</v>
      </c>
      <c r="HY212" s="159"/>
      <c r="HZ212" s="159"/>
      <c r="IA212" s="159"/>
      <c r="IB212" s="160"/>
      <c r="IC212" s="160"/>
      <c r="ID212" s="160" t="str">
        <f t="shared" si="244"/>
        <v>0</v>
      </c>
      <c r="IE212" s="160">
        <f t="shared" si="4968"/>
        <v>0</v>
      </c>
      <c r="IF212" s="160">
        <f t="shared" si="4969"/>
        <v>0</v>
      </c>
      <c r="IG212" s="160">
        <f t="shared" si="4970"/>
        <v>0</v>
      </c>
      <c r="IH212" s="160">
        <f t="shared" si="4971"/>
        <v>0</v>
      </c>
      <c r="II212" s="160">
        <f t="shared" si="4972"/>
        <v>0</v>
      </c>
      <c r="IJ212" s="161">
        <f t="shared" ref="IJ212:IK212" si="5268">IJ211</f>
        <v>16</v>
      </c>
      <c r="IK212" s="175">
        <f t="shared" si="5268"/>
        <v>1179</v>
      </c>
      <c r="IL212" s="163" t="str">
        <f t="shared" si="4974"/>
        <v>1</v>
      </c>
      <c r="IM212" s="164" t="str">
        <f t="shared" si="252"/>
        <v/>
      </c>
      <c r="IN212" s="165">
        <f t="shared" si="253"/>
        <v>0</v>
      </c>
      <c r="IO212" s="166"/>
      <c r="IP212" s="166"/>
      <c r="IQ212" s="166"/>
      <c r="IR212" s="168"/>
      <c r="IS212" s="168"/>
      <c r="IT212" s="170" t="str">
        <f t="shared" si="254"/>
        <v>0</v>
      </c>
      <c r="IU212" s="170">
        <f t="shared" si="4975"/>
        <v>0</v>
      </c>
      <c r="IV212" s="168">
        <f t="shared" si="4976"/>
        <v>0</v>
      </c>
      <c r="IW212" s="168">
        <f t="shared" si="4977"/>
        <v>0</v>
      </c>
      <c r="IX212" s="168">
        <f t="shared" si="4978"/>
        <v>0</v>
      </c>
      <c r="IY212" s="168">
        <f t="shared" si="4979"/>
        <v>0</v>
      </c>
      <c r="IZ212" s="154">
        <f t="shared" ref="IZ212:JA212" si="5269">IZ211</f>
        <v>17</v>
      </c>
      <c r="JA212" s="173">
        <f t="shared" si="5269"/>
        <v>1180</v>
      </c>
      <c r="JB212" s="156" t="str">
        <f t="shared" si="4981"/>
        <v>1</v>
      </c>
      <c r="JC212" s="157" t="str">
        <f t="shared" si="262"/>
        <v/>
      </c>
      <c r="JD212" s="158">
        <f t="shared" si="263"/>
        <v>0</v>
      </c>
      <c r="JE212" s="159"/>
      <c r="JF212" s="159"/>
      <c r="JG212" s="159"/>
      <c r="JH212" s="160"/>
      <c r="JI212" s="160"/>
      <c r="JJ212" s="171" t="str">
        <f t="shared" si="264"/>
        <v>0</v>
      </c>
      <c r="JK212" s="171">
        <f t="shared" si="4982"/>
        <v>0</v>
      </c>
      <c r="JL212" s="160">
        <f t="shared" si="4983"/>
        <v>0</v>
      </c>
      <c r="JM212" s="160">
        <f t="shared" si="4984"/>
        <v>0</v>
      </c>
      <c r="JN212" s="160">
        <f t="shared" si="4985"/>
        <v>0</v>
      </c>
      <c r="JO212" s="160">
        <f t="shared" si="4986"/>
        <v>0</v>
      </c>
      <c r="JP212" s="161">
        <f t="shared" ref="JP212:JQ212" si="5270">JP211</f>
        <v>18</v>
      </c>
      <c r="JQ212" s="175">
        <f t="shared" si="5270"/>
        <v>1181</v>
      </c>
      <c r="JR212" s="163" t="str">
        <f t="shared" si="4988"/>
        <v>1</v>
      </c>
      <c r="JS212" s="164" t="str">
        <f t="shared" si="272"/>
        <v/>
      </c>
      <c r="JT212" s="165">
        <f t="shared" si="273"/>
        <v>0</v>
      </c>
      <c r="JU212" s="166"/>
      <c r="JV212" s="166"/>
      <c r="JW212" s="166"/>
      <c r="JX212" s="168"/>
      <c r="JY212" s="168"/>
      <c r="JZ212" s="170" t="str">
        <f t="shared" si="274"/>
        <v>0</v>
      </c>
      <c r="KA212" s="170">
        <f t="shared" si="4989"/>
        <v>0</v>
      </c>
      <c r="KB212" s="168">
        <f t="shared" si="4990"/>
        <v>0</v>
      </c>
      <c r="KC212" s="168">
        <f t="shared" si="4991"/>
        <v>0</v>
      </c>
      <c r="KD212" s="168">
        <f t="shared" si="4992"/>
        <v>0</v>
      </c>
      <c r="KE212" s="168">
        <f t="shared" si="4993"/>
        <v>0</v>
      </c>
      <c r="KF212" s="154">
        <f t="shared" ref="KF212:KG212" si="5271">KF211</f>
        <v>19</v>
      </c>
      <c r="KG212" s="173">
        <f t="shared" si="5271"/>
        <v>1182</v>
      </c>
      <c r="KH212" s="156" t="str">
        <f t="shared" si="4995"/>
        <v>1</v>
      </c>
      <c r="KI212" s="157" t="str">
        <f t="shared" si="282"/>
        <v/>
      </c>
      <c r="KJ212" s="158">
        <f t="shared" si="283"/>
        <v>0</v>
      </c>
      <c r="KK212" s="159"/>
      <c r="KL212" s="159"/>
      <c r="KM212" s="159"/>
      <c r="KN212" s="160"/>
      <c r="KO212" s="160"/>
      <c r="KP212" s="171" t="str">
        <f t="shared" si="284"/>
        <v>0</v>
      </c>
      <c r="KQ212" s="171">
        <f t="shared" si="4996"/>
        <v>0</v>
      </c>
      <c r="KR212" s="160">
        <f t="shared" si="4997"/>
        <v>0</v>
      </c>
      <c r="KS212" s="160">
        <f t="shared" si="4998"/>
        <v>0</v>
      </c>
      <c r="KT212" s="160">
        <f t="shared" si="4999"/>
        <v>0</v>
      </c>
      <c r="KU212" s="160">
        <f t="shared" si="5000"/>
        <v>0</v>
      </c>
      <c r="KV212" s="161">
        <f t="shared" ref="KV212:KW212" si="5272">KV211</f>
        <v>20</v>
      </c>
      <c r="KW212" s="175">
        <f t="shared" si="5272"/>
        <v>1183</v>
      </c>
      <c r="KX212" s="163" t="str">
        <f t="shared" si="5002"/>
        <v>1</v>
      </c>
      <c r="KY212" s="164" t="str">
        <f t="shared" si="292"/>
        <v/>
      </c>
      <c r="KZ212" s="165">
        <f t="shared" si="293"/>
        <v>0</v>
      </c>
      <c r="LA212" s="166"/>
      <c r="LB212" s="166"/>
      <c r="LC212" s="166"/>
      <c r="LD212" s="168"/>
      <c r="LE212" s="168"/>
      <c r="LF212" s="170" t="str">
        <f t="shared" si="294"/>
        <v>0</v>
      </c>
      <c r="LG212" s="170">
        <f t="shared" si="5003"/>
        <v>0</v>
      </c>
      <c r="LH212" s="168">
        <f t="shared" si="5004"/>
        <v>0</v>
      </c>
      <c r="LI212" s="168">
        <f t="shared" si="5005"/>
        <v>0</v>
      </c>
      <c r="LJ212" s="168">
        <f t="shared" si="5006"/>
        <v>0</v>
      </c>
      <c r="LK212" s="168">
        <f t="shared" si="5007"/>
        <v>0</v>
      </c>
      <c r="LL212" s="172"/>
      <c r="LM212" s="172"/>
      <c r="LN212" s="168" t="str">
        <f t="shared" si="5008"/>
        <v>#REF!</v>
      </c>
      <c r="LO212" s="168" t="str">
        <f t="shared" si="5009"/>
        <v>#REF!</v>
      </c>
      <c r="LP212" s="168" t="str">
        <f t="shared" si="5010"/>
        <v>#REF!</v>
      </c>
      <c r="LQ212" s="168" t="str">
        <f t="shared" si="5011"/>
        <v>#REF!</v>
      </c>
    </row>
    <row r="213" ht="15.75" customHeight="1">
      <c r="A213" s="151">
        <v>46311.0</v>
      </c>
      <c r="B213" s="152" t="s">
        <v>29</v>
      </c>
      <c r="C213" s="153">
        <f t="shared" si="99"/>
        <v>0</v>
      </c>
      <c r="D213" s="154">
        <f t="shared" ref="D213:E213" si="5273">D212</f>
        <v>1</v>
      </c>
      <c r="E213" s="173">
        <f t="shared" si="5273"/>
        <v>1164</v>
      </c>
      <c r="F213" s="156" t="str">
        <f t="shared" si="5113"/>
        <v>1</v>
      </c>
      <c r="G213" s="157">
        <f t="shared" si="102"/>
        <v>1</v>
      </c>
      <c r="H213" s="158">
        <f t="shared" si="103"/>
        <v>0</v>
      </c>
      <c r="I213" s="159"/>
      <c r="J213" s="159"/>
      <c r="K213" s="159"/>
      <c r="L213" s="78"/>
      <c r="M213" s="79"/>
      <c r="N213" s="77" t="str">
        <f t="shared" si="104"/>
        <v>0</v>
      </c>
      <c r="O213" s="81">
        <f t="shared" si="4870"/>
        <v>0</v>
      </c>
      <c r="P213" s="160">
        <f t="shared" si="4871"/>
        <v>0</v>
      </c>
      <c r="Q213" s="160">
        <f t="shared" si="4872"/>
        <v>0</v>
      </c>
      <c r="R213" s="160">
        <f t="shared" si="4873"/>
        <v>0</v>
      </c>
      <c r="S213" s="160">
        <f t="shared" si="4874"/>
        <v>0</v>
      </c>
      <c r="T213" s="161">
        <f t="shared" ref="T213:U213" si="5274">T212</f>
        <v>2</v>
      </c>
      <c r="U213" s="175">
        <f t="shared" si="5274"/>
        <v>1165</v>
      </c>
      <c r="V213" s="163" t="str">
        <f t="shared" si="4876"/>
        <v>1</v>
      </c>
      <c r="W213" s="164">
        <f t="shared" si="112"/>
        <v>1</v>
      </c>
      <c r="X213" s="165">
        <f t="shared" si="113"/>
        <v>0</v>
      </c>
      <c r="Y213" s="166"/>
      <c r="Z213" s="166"/>
      <c r="AA213" s="166"/>
      <c r="AB213" s="84"/>
      <c r="AC213" s="85"/>
      <c r="AD213" s="83" t="str">
        <f t="shared" si="114"/>
        <v>0</v>
      </c>
      <c r="AE213" s="167">
        <f t="shared" si="4877"/>
        <v>0</v>
      </c>
      <c r="AF213" s="168">
        <f t="shared" si="4878"/>
        <v>0</v>
      </c>
      <c r="AG213" s="168">
        <f t="shared" si="4879"/>
        <v>0</v>
      </c>
      <c r="AH213" s="168">
        <f t="shared" si="4880"/>
        <v>0</v>
      </c>
      <c r="AI213" s="168">
        <f t="shared" si="4881"/>
        <v>0</v>
      </c>
      <c r="AJ213" s="154">
        <f t="shared" ref="AJ213:AK213" si="5275">AJ212</f>
        <v>3</v>
      </c>
      <c r="AK213" s="173">
        <f t="shared" si="5275"/>
        <v>1166</v>
      </c>
      <c r="AL213" s="156" t="str">
        <f t="shared" si="4883"/>
        <v>1</v>
      </c>
      <c r="AM213" s="157">
        <f t="shared" si="122"/>
        <v>2</v>
      </c>
      <c r="AN213" s="158">
        <f t="shared" si="123"/>
        <v>0</v>
      </c>
      <c r="AO213" s="159"/>
      <c r="AP213" s="159"/>
      <c r="AQ213" s="159"/>
      <c r="AR213" s="78"/>
      <c r="AS213" s="79"/>
      <c r="AT213" s="77" t="str">
        <f t="shared" si="124"/>
        <v>0</v>
      </c>
      <c r="AU213" s="81">
        <f t="shared" si="4884"/>
        <v>0</v>
      </c>
      <c r="AV213" s="160">
        <f t="shared" si="4885"/>
        <v>0</v>
      </c>
      <c r="AW213" s="160">
        <f t="shared" si="4886"/>
        <v>0</v>
      </c>
      <c r="AX213" s="160">
        <f t="shared" si="4887"/>
        <v>0</v>
      </c>
      <c r="AY213" s="160">
        <f t="shared" si="4888"/>
        <v>0</v>
      </c>
      <c r="AZ213" s="161">
        <f t="shared" ref="AZ213:BA213" si="5276">AZ212</f>
        <v>4</v>
      </c>
      <c r="BA213" s="175">
        <f t="shared" si="5276"/>
        <v>1167</v>
      </c>
      <c r="BB213" s="163" t="str">
        <f t="shared" si="4890"/>
        <v>1</v>
      </c>
      <c r="BC213" s="164">
        <f t="shared" si="132"/>
        <v>4</v>
      </c>
      <c r="BD213" s="165">
        <f t="shared" si="133"/>
        <v>0</v>
      </c>
      <c r="BE213" s="166"/>
      <c r="BF213" s="166"/>
      <c r="BG213" s="166"/>
      <c r="BH213" s="84"/>
      <c r="BI213" s="85"/>
      <c r="BJ213" s="83" t="str">
        <f t="shared" si="134"/>
        <v>0</v>
      </c>
      <c r="BK213" s="167">
        <f t="shared" si="4891"/>
        <v>0</v>
      </c>
      <c r="BL213" s="168">
        <f t="shared" si="4892"/>
        <v>0</v>
      </c>
      <c r="BM213" s="168">
        <f t="shared" si="4893"/>
        <v>0</v>
      </c>
      <c r="BN213" s="168">
        <f t="shared" si="4894"/>
        <v>0</v>
      </c>
      <c r="BO213" s="168">
        <f t="shared" si="4895"/>
        <v>0</v>
      </c>
      <c r="BP213" s="154">
        <f t="shared" ref="BP213:BQ213" si="5277">BP212</f>
        <v>5</v>
      </c>
      <c r="BQ213" s="173">
        <f t="shared" si="5277"/>
        <v>1168</v>
      </c>
      <c r="BR213" s="156" t="str">
        <f t="shared" si="4897"/>
        <v>1</v>
      </c>
      <c r="BS213" s="157">
        <f t="shared" si="142"/>
        <v>4</v>
      </c>
      <c r="BT213" s="158">
        <f t="shared" si="143"/>
        <v>0</v>
      </c>
      <c r="BU213" s="159"/>
      <c r="BV213" s="159"/>
      <c r="BW213" s="159"/>
      <c r="BX213" s="78"/>
      <c r="BY213" s="79"/>
      <c r="BZ213" s="77" t="str">
        <f t="shared" si="144"/>
        <v>0</v>
      </c>
      <c r="CA213" s="81">
        <f t="shared" si="4898"/>
        <v>0</v>
      </c>
      <c r="CB213" s="160">
        <f t="shared" si="4899"/>
        <v>0</v>
      </c>
      <c r="CC213" s="160">
        <f t="shared" si="4900"/>
        <v>0</v>
      </c>
      <c r="CD213" s="160">
        <f t="shared" si="4901"/>
        <v>0</v>
      </c>
      <c r="CE213" s="160">
        <f t="shared" si="4902"/>
        <v>0</v>
      </c>
      <c r="CF213" s="161">
        <f t="shared" ref="CF213:CG213" si="5278">CF212</f>
        <v>6</v>
      </c>
      <c r="CG213" s="175">
        <f t="shared" si="5278"/>
        <v>1169</v>
      </c>
      <c r="CH213" s="163" t="str">
        <f t="shared" si="4904"/>
        <v>1</v>
      </c>
      <c r="CI213" s="164">
        <f t="shared" si="152"/>
        <v>2</v>
      </c>
      <c r="CJ213" s="165">
        <f t="shared" si="153"/>
        <v>0</v>
      </c>
      <c r="CK213" s="166"/>
      <c r="CL213" s="166"/>
      <c r="CM213" s="166"/>
      <c r="CN213" s="84"/>
      <c r="CO213" s="85"/>
      <c r="CP213" s="83" t="str">
        <f t="shared" si="154"/>
        <v>0</v>
      </c>
      <c r="CQ213" s="167">
        <f t="shared" si="4905"/>
        <v>0</v>
      </c>
      <c r="CR213" s="168">
        <f t="shared" si="4906"/>
        <v>0</v>
      </c>
      <c r="CS213" s="168">
        <f t="shared" si="4907"/>
        <v>0</v>
      </c>
      <c r="CT213" s="168">
        <f t="shared" si="4908"/>
        <v>0</v>
      </c>
      <c r="CU213" s="168">
        <f t="shared" si="4909"/>
        <v>0</v>
      </c>
      <c r="CV213" s="154">
        <f t="shared" ref="CV213:CW213" si="5279">CV212</f>
        <v>7</v>
      </c>
      <c r="CW213" s="173">
        <f t="shared" si="5279"/>
        <v>1170</v>
      </c>
      <c r="CX213" s="156" t="str">
        <f t="shared" si="4911"/>
        <v>1</v>
      </c>
      <c r="CY213" s="157">
        <f t="shared" si="162"/>
        <v>2</v>
      </c>
      <c r="CZ213" s="158">
        <f t="shared" si="163"/>
        <v>0</v>
      </c>
      <c r="DA213" s="159"/>
      <c r="DB213" s="159"/>
      <c r="DC213" s="159"/>
      <c r="DD213" s="78"/>
      <c r="DE213" s="79"/>
      <c r="DF213" s="77" t="str">
        <f t="shared" si="164"/>
        <v>0</v>
      </c>
      <c r="DG213" s="81">
        <f t="shared" si="4912"/>
        <v>0</v>
      </c>
      <c r="DH213" s="160">
        <f t="shared" si="4913"/>
        <v>0</v>
      </c>
      <c r="DI213" s="160">
        <f t="shared" si="4914"/>
        <v>0</v>
      </c>
      <c r="DJ213" s="160">
        <f t="shared" si="4915"/>
        <v>0</v>
      </c>
      <c r="DK213" s="160">
        <f t="shared" si="4916"/>
        <v>0</v>
      </c>
      <c r="DL213" s="161">
        <f t="shared" ref="DL213:DM213" si="5280">DL212</f>
        <v>8</v>
      </c>
      <c r="DM213" s="175">
        <f t="shared" si="5280"/>
        <v>1171</v>
      </c>
      <c r="DN213" s="163" t="str">
        <f t="shared" si="4918"/>
        <v>1</v>
      </c>
      <c r="DO213" s="164">
        <f t="shared" si="172"/>
        <v>2</v>
      </c>
      <c r="DP213" s="165">
        <f t="shared" si="173"/>
        <v>0</v>
      </c>
      <c r="DQ213" s="166"/>
      <c r="DR213" s="166"/>
      <c r="DS213" s="166"/>
      <c r="DT213" s="84"/>
      <c r="DU213" s="85"/>
      <c r="DV213" s="83" t="str">
        <f t="shared" si="174"/>
        <v>0</v>
      </c>
      <c r="DW213" s="167">
        <f t="shared" si="4919"/>
        <v>0</v>
      </c>
      <c r="DX213" s="168">
        <f t="shared" si="4920"/>
        <v>0</v>
      </c>
      <c r="DY213" s="168">
        <f t="shared" si="4921"/>
        <v>0</v>
      </c>
      <c r="DZ213" s="168">
        <f t="shared" si="4922"/>
        <v>0</v>
      </c>
      <c r="EA213" s="168">
        <f t="shared" si="4923"/>
        <v>0</v>
      </c>
      <c r="EB213" s="154">
        <f t="shared" ref="EB213:EC213" si="5281">EB212</f>
        <v>9</v>
      </c>
      <c r="EC213" s="173">
        <f t="shared" si="5281"/>
        <v>1172</v>
      </c>
      <c r="ED213" s="156" t="str">
        <f t="shared" si="4925"/>
        <v>1</v>
      </c>
      <c r="EE213" s="157">
        <f t="shared" si="182"/>
        <v>5</v>
      </c>
      <c r="EF213" s="169">
        <f t="shared" si="183"/>
        <v>0</v>
      </c>
      <c r="EG213" s="159"/>
      <c r="EH213" s="159"/>
      <c r="EI213" s="159"/>
      <c r="EJ213" s="78"/>
      <c r="EK213" s="79"/>
      <c r="EL213" s="77" t="str">
        <f t="shared" si="184"/>
        <v>0</v>
      </c>
      <c r="EM213" s="81">
        <f t="shared" si="4926"/>
        <v>0</v>
      </c>
      <c r="EN213" s="160">
        <f t="shared" si="4927"/>
        <v>0</v>
      </c>
      <c r="EO213" s="160">
        <f t="shared" si="4928"/>
        <v>0</v>
      </c>
      <c r="EP213" s="160">
        <f t="shared" si="4929"/>
        <v>0</v>
      </c>
      <c r="EQ213" s="160">
        <f t="shared" si="4930"/>
        <v>0</v>
      </c>
      <c r="ER213" s="161">
        <f t="shared" ref="ER213:ES213" si="5282">ER212</f>
        <v>10</v>
      </c>
      <c r="ES213" s="175">
        <f t="shared" si="5282"/>
        <v>1173</v>
      </c>
      <c r="ET213" s="163" t="str">
        <f t="shared" si="4932"/>
        <v>1</v>
      </c>
      <c r="EU213" s="164">
        <f t="shared" si="192"/>
        <v>19</v>
      </c>
      <c r="EV213" s="165">
        <f t="shared" si="193"/>
        <v>0</v>
      </c>
      <c r="EW213" s="166"/>
      <c r="EX213" s="166"/>
      <c r="EY213" s="166"/>
      <c r="EZ213" s="84"/>
      <c r="FA213" s="85"/>
      <c r="FB213" s="83" t="str">
        <f t="shared" si="194"/>
        <v>0</v>
      </c>
      <c r="FC213" s="167">
        <f t="shared" si="4933"/>
        <v>0</v>
      </c>
      <c r="FD213" s="168">
        <f t="shared" si="4934"/>
        <v>0</v>
      </c>
      <c r="FE213" s="168">
        <f t="shared" si="4935"/>
        <v>0</v>
      </c>
      <c r="FF213" s="168">
        <f t="shared" si="4936"/>
        <v>0</v>
      </c>
      <c r="FG213" s="168">
        <f t="shared" si="4937"/>
        <v>0</v>
      </c>
      <c r="FH213" s="154">
        <f t="shared" ref="FH213:FI213" si="5283">FH212</f>
        <v>11</v>
      </c>
      <c r="FI213" s="173">
        <f t="shared" si="5283"/>
        <v>1174</v>
      </c>
      <c r="FJ213" s="156" t="str">
        <f t="shared" si="4939"/>
        <v>1</v>
      </c>
      <c r="FK213" s="157">
        <f t="shared" si="202"/>
        <v>4</v>
      </c>
      <c r="FL213" s="158">
        <f t="shared" si="203"/>
        <v>0</v>
      </c>
      <c r="FM213" s="159"/>
      <c r="FN213" s="159"/>
      <c r="FO213" s="159"/>
      <c r="FP213" s="78"/>
      <c r="FQ213" s="79"/>
      <c r="FR213" s="77" t="str">
        <f t="shared" si="204"/>
        <v>0</v>
      </c>
      <c r="FS213" s="81">
        <f t="shared" si="4940"/>
        <v>0</v>
      </c>
      <c r="FT213" s="160">
        <f t="shared" si="4941"/>
        <v>0</v>
      </c>
      <c r="FU213" s="160">
        <f t="shared" si="4942"/>
        <v>0</v>
      </c>
      <c r="FV213" s="160">
        <f t="shared" si="4943"/>
        <v>0</v>
      </c>
      <c r="FW213" s="160">
        <f t="shared" si="4944"/>
        <v>0</v>
      </c>
      <c r="FX213" s="161">
        <f t="shared" ref="FX213:FY213" si="5284">FX212</f>
        <v>12</v>
      </c>
      <c r="FY213" s="175">
        <f t="shared" si="5284"/>
        <v>1175</v>
      </c>
      <c r="FZ213" s="163" t="str">
        <f t="shared" si="4946"/>
        <v>1</v>
      </c>
      <c r="GA213" s="164">
        <f t="shared" si="212"/>
        <v>2</v>
      </c>
      <c r="GB213" s="165">
        <f t="shared" si="213"/>
        <v>0</v>
      </c>
      <c r="GC213" s="166"/>
      <c r="GD213" s="166"/>
      <c r="GE213" s="166"/>
      <c r="GF213" s="84"/>
      <c r="GG213" s="85"/>
      <c r="GH213" s="83" t="str">
        <f t="shared" si="214"/>
        <v>0</v>
      </c>
      <c r="GI213" s="167">
        <f t="shared" si="4947"/>
        <v>0</v>
      </c>
      <c r="GJ213" s="168">
        <f t="shared" si="4948"/>
        <v>0</v>
      </c>
      <c r="GK213" s="168">
        <f t="shared" si="4949"/>
        <v>0</v>
      </c>
      <c r="GL213" s="168">
        <f t="shared" si="4950"/>
        <v>0</v>
      </c>
      <c r="GM213" s="168">
        <f t="shared" si="4951"/>
        <v>0</v>
      </c>
      <c r="GN213" s="154">
        <f t="shared" ref="GN213:GO213" si="5285">GN212</f>
        <v>13</v>
      </c>
      <c r="GO213" s="173">
        <f t="shared" si="5285"/>
        <v>1176</v>
      </c>
      <c r="GP213" s="156" t="str">
        <f t="shared" si="4953"/>
        <v>1</v>
      </c>
      <c r="GQ213" s="157">
        <f t="shared" si="222"/>
        <v>3</v>
      </c>
      <c r="GR213" s="158">
        <f t="shared" si="223"/>
        <v>0</v>
      </c>
      <c r="GS213" s="159"/>
      <c r="GT213" s="159"/>
      <c r="GU213" s="159"/>
      <c r="GV213" s="78"/>
      <c r="GW213" s="79"/>
      <c r="GX213" s="77" t="str">
        <f t="shared" si="224"/>
        <v>0</v>
      </c>
      <c r="GY213" s="81">
        <f t="shared" si="4954"/>
        <v>0</v>
      </c>
      <c r="GZ213" s="160">
        <f t="shared" si="4955"/>
        <v>0</v>
      </c>
      <c r="HA213" s="160">
        <f t="shared" si="4956"/>
        <v>0</v>
      </c>
      <c r="HB213" s="160">
        <f t="shared" si="4957"/>
        <v>0</v>
      </c>
      <c r="HC213" s="160">
        <f t="shared" si="4958"/>
        <v>0</v>
      </c>
      <c r="HD213" s="161">
        <f t="shared" ref="HD213:HE213" si="5286">HD212</f>
        <v>14</v>
      </c>
      <c r="HE213" s="175">
        <f t="shared" si="5286"/>
        <v>1177</v>
      </c>
      <c r="HF213" s="163" t="str">
        <f t="shared" si="4960"/>
        <v>1</v>
      </c>
      <c r="HG213" s="164">
        <f t="shared" si="232"/>
        <v>5</v>
      </c>
      <c r="HH213" s="165">
        <f t="shared" si="233"/>
        <v>0</v>
      </c>
      <c r="HI213" s="166"/>
      <c r="HJ213" s="166"/>
      <c r="HK213" s="166"/>
      <c r="HL213" s="84"/>
      <c r="HM213" s="85"/>
      <c r="HN213" s="83" t="str">
        <f t="shared" si="234"/>
        <v>0</v>
      </c>
      <c r="HO213" s="167">
        <f t="shared" si="4961"/>
        <v>0</v>
      </c>
      <c r="HP213" s="168">
        <f t="shared" si="4962"/>
        <v>0</v>
      </c>
      <c r="HQ213" s="168">
        <f t="shared" si="4963"/>
        <v>0</v>
      </c>
      <c r="HR213" s="168">
        <f t="shared" si="4964"/>
        <v>0</v>
      </c>
      <c r="HS213" s="168">
        <f t="shared" si="4965"/>
        <v>0</v>
      </c>
      <c r="HT213" s="154">
        <f t="shared" ref="HT213:HU213" si="5287">HT212</f>
        <v>15</v>
      </c>
      <c r="HU213" s="173">
        <f t="shared" si="5287"/>
        <v>1178</v>
      </c>
      <c r="HV213" s="156" t="str">
        <f t="shared" si="4967"/>
        <v>1</v>
      </c>
      <c r="HW213" s="157" t="str">
        <f t="shared" si="242"/>
        <v/>
      </c>
      <c r="HX213" s="169">
        <f t="shared" si="243"/>
        <v>0</v>
      </c>
      <c r="HY213" s="159"/>
      <c r="HZ213" s="159"/>
      <c r="IA213" s="159"/>
      <c r="IB213" s="160"/>
      <c r="IC213" s="160"/>
      <c r="ID213" s="160" t="str">
        <f t="shared" si="244"/>
        <v>0</v>
      </c>
      <c r="IE213" s="160">
        <f t="shared" si="4968"/>
        <v>0</v>
      </c>
      <c r="IF213" s="160">
        <f t="shared" si="4969"/>
        <v>0</v>
      </c>
      <c r="IG213" s="160">
        <f t="shared" si="4970"/>
        <v>0</v>
      </c>
      <c r="IH213" s="160">
        <f t="shared" si="4971"/>
        <v>0</v>
      </c>
      <c r="II213" s="160">
        <f t="shared" si="4972"/>
        <v>0</v>
      </c>
      <c r="IJ213" s="161">
        <f t="shared" ref="IJ213:IK213" si="5288">IJ212</f>
        <v>16</v>
      </c>
      <c r="IK213" s="175">
        <f t="shared" si="5288"/>
        <v>1179</v>
      </c>
      <c r="IL213" s="163" t="str">
        <f t="shared" si="4974"/>
        <v>1</v>
      </c>
      <c r="IM213" s="164" t="str">
        <f t="shared" si="252"/>
        <v/>
      </c>
      <c r="IN213" s="165">
        <f t="shared" si="253"/>
        <v>0</v>
      </c>
      <c r="IO213" s="166"/>
      <c r="IP213" s="166"/>
      <c r="IQ213" s="166"/>
      <c r="IR213" s="168"/>
      <c r="IS213" s="168"/>
      <c r="IT213" s="170" t="str">
        <f t="shared" si="254"/>
        <v>0</v>
      </c>
      <c r="IU213" s="170">
        <f t="shared" si="4975"/>
        <v>0</v>
      </c>
      <c r="IV213" s="168">
        <f t="shared" si="4976"/>
        <v>0</v>
      </c>
      <c r="IW213" s="168">
        <f t="shared" si="4977"/>
        <v>0</v>
      </c>
      <c r="IX213" s="168">
        <f t="shared" si="4978"/>
        <v>0</v>
      </c>
      <c r="IY213" s="168">
        <f t="shared" si="4979"/>
        <v>0</v>
      </c>
      <c r="IZ213" s="154">
        <f t="shared" ref="IZ213:JA213" si="5289">IZ212</f>
        <v>17</v>
      </c>
      <c r="JA213" s="173">
        <f t="shared" si="5289"/>
        <v>1180</v>
      </c>
      <c r="JB213" s="156" t="str">
        <f t="shared" si="4981"/>
        <v>1</v>
      </c>
      <c r="JC213" s="157" t="str">
        <f t="shared" si="262"/>
        <v/>
      </c>
      <c r="JD213" s="158">
        <f t="shared" si="263"/>
        <v>0</v>
      </c>
      <c r="JE213" s="159"/>
      <c r="JF213" s="159"/>
      <c r="JG213" s="159"/>
      <c r="JH213" s="160"/>
      <c r="JI213" s="160"/>
      <c r="JJ213" s="171" t="str">
        <f t="shared" si="264"/>
        <v>0</v>
      </c>
      <c r="JK213" s="171">
        <f t="shared" si="4982"/>
        <v>0</v>
      </c>
      <c r="JL213" s="160">
        <f t="shared" si="4983"/>
        <v>0</v>
      </c>
      <c r="JM213" s="160">
        <f t="shared" si="4984"/>
        <v>0</v>
      </c>
      <c r="JN213" s="160">
        <f t="shared" si="4985"/>
        <v>0</v>
      </c>
      <c r="JO213" s="160">
        <f t="shared" si="4986"/>
        <v>0</v>
      </c>
      <c r="JP213" s="161">
        <f t="shared" ref="JP213:JQ213" si="5290">JP212</f>
        <v>18</v>
      </c>
      <c r="JQ213" s="175">
        <f t="shared" si="5290"/>
        <v>1181</v>
      </c>
      <c r="JR213" s="163" t="str">
        <f t="shared" si="4988"/>
        <v>1</v>
      </c>
      <c r="JS213" s="164" t="str">
        <f t="shared" si="272"/>
        <v/>
      </c>
      <c r="JT213" s="165">
        <f t="shared" si="273"/>
        <v>0</v>
      </c>
      <c r="JU213" s="166"/>
      <c r="JV213" s="166"/>
      <c r="JW213" s="166"/>
      <c r="JX213" s="168"/>
      <c r="JY213" s="168"/>
      <c r="JZ213" s="170" t="str">
        <f t="shared" si="274"/>
        <v>0</v>
      </c>
      <c r="KA213" s="170">
        <f t="shared" si="4989"/>
        <v>0</v>
      </c>
      <c r="KB213" s="168">
        <f t="shared" si="4990"/>
        <v>0</v>
      </c>
      <c r="KC213" s="168">
        <f t="shared" si="4991"/>
        <v>0</v>
      </c>
      <c r="KD213" s="168">
        <f t="shared" si="4992"/>
        <v>0</v>
      </c>
      <c r="KE213" s="168">
        <f t="shared" si="4993"/>
        <v>0</v>
      </c>
      <c r="KF213" s="154">
        <f t="shared" ref="KF213:KG213" si="5291">KF212</f>
        <v>19</v>
      </c>
      <c r="KG213" s="173">
        <f t="shared" si="5291"/>
        <v>1182</v>
      </c>
      <c r="KH213" s="156" t="str">
        <f t="shared" si="4995"/>
        <v>1</v>
      </c>
      <c r="KI213" s="157" t="str">
        <f t="shared" si="282"/>
        <v/>
      </c>
      <c r="KJ213" s="158">
        <f t="shared" si="283"/>
        <v>0</v>
      </c>
      <c r="KK213" s="159"/>
      <c r="KL213" s="159"/>
      <c r="KM213" s="159"/>
      <c r="KN213" s="160"/>
      <c r="KO213" s="160"/>
      <c r="KP213" s="171" t="str">
        <f t="shared" si="284"/>
        <v>0</v>
      </c>
      <c r="KQ213" s="171">
        <f t="shared" si="4996"/>
        <v>0</v>
      </c>
      <c r="KR213" s="160">
        <f t="shared" si="4997"/>
        <v>0</v>
      </c>
      <c r="KS213" s="160">
        <f t="shared" si="4998"/>
        <v>0</v>
      </c>
      <c r="KT213" s="160">
        <f t="shared" si="4999"/>
        <v>0</v>
      </c>
      <c r="KU213" s="160">
        <f t="shared" si="5000"/>
        <v>0</v>
      </c>
      <c r="KV213" s="161">
        <f t="shared" ref="KV213:KW213" si="5292">KV212</f>
        <v>20</v>
      </c>
      <c r="KW213" s="175">
        <f t="shared" si="5292"/>
        <v>1183</v>
      </c>
      <c r="KX213" s="163" t="str">
        <f t="shared" si="5002"/>
        <v>1</v>
      </c>
      <c r="KY213" s="164" t="str">
        <f t="shared" si="292"/>
        <v/>
      </c>
      <c r="KZ213" s="165">
        <f t="shared" si="293"/>
        <v>0</v>
      </c>
      <c r="LA213" s="166"/>
      <c r="LB213" s="166"/>
      <c r="LC213" s="166"/>
      <c r="LD213" s="168"/>
      <c r="LE213" s="168"/>
      <c r="LF213" s="170" t="str">
        <f t="shared" si="294"/>
        <v>0</v>
      </c>
      <c r="LG213" s="170">
        <f t="shared" si="5003"/>
        <v>0</v>
      </c>
      <c r="LH213" s="168">
        <f t="shared" si="5004"/>
        <v>0</v>
      </c>
      <c r="LI213" s="168">
        <f t="shared" si="5005"/>
        <v>0</v>
      </c>
      <c r="LJ213" s="168">
        <f t="shared" si="5006"/>
        <v>0</v>
      </c>
      <c r="LK213" s="168">
        <f t="shared" si="5007"/>
        <v>0</v>
      </c>
      <c r="LL213" s="172"/>
      <c r="LM213" s="172"/>
      <c r="LN213" s="168" t="str">
        <f t="shared" si="5008"/>
        <v>#REF!</v>
      </c>
      <c r="LO213" s="168" t="str">
        <f t="shared" si="5009"/>
        <v>#REF!</v>
      </c>
      <c r="LP213" s="168" t="str">
        <f t="shared" si="5010"/>
        <v>#REF!</v>
      </c>
      <c r="LQ213" s="168" t="str">
        <f t="shared" si="5011"/>
        <v>#REF!</v>
      </c>
    </row>
    <row r="214" ht="15.75" customHeight="1">
      <c r="A214" s="151">
        <v>46312.0</v>
      </c>
      <c r="B214" s="152" t="s">
        <v>30</v>
      </c>
      <c r="C214" s="153">
        <f t="shared" si="99"/>
        <v>0</v>
      </c>
      <c r="D214" s="154">
        <f t="shared" ref="D214:E214" si="5293">D213</f>
        <v>1</v>
      </c>
      <c r="E214" s="173">
        <f t="shared" si="5293"/>
        <v>1164</v>
      </c>
      <c r="F214" s="156" t="str">
        <f t="shared" si="5113"/>
        <v>1</v>
      </c>
      <c r="G214" s="157">
        <f t="shared" si="102"/>
        <v>1</v>
      </c>
      <c r="H214" s="158">
        <f t="shared" si="103"/>
        <v>0</v>
      </c>
      <c r="I214" s="159"/>
      <c r="J214" s="159"/>
      <c r="K214" s="159"/>
      <c r="L214" s="78"/>
      <c r="M214" s="79"/>
      <c r="N214" s="77" t="str">
        <f t="shared" si="104"/>
        <v>0</v>
      </c>
      <c r="O214" s="81">
        <f t="shared" si="4870"/>
        <v>0</v>
      </c>
      <c r="P214" s="160">
        <f t="shared" si="4871"/>
        <v>0</v>
      </c>
      <c r="Q214" s="160">
        <f t="shared" si="4872"/>
        <v>0</v>
      </c>
      <c r="R214" s="160">
        <f t="shared" si="4873"/>
        <v>0</v>
      </c>
      <c r="S214" s="160">
        <f t="shared" si="4874"/>
        <v>0</v>
      </c>
      <c r="T214" s="161">
        <f t="shared" ref="T214:U214" si="5294">T213</f>
        <v>2</v>
      </c>
      <c r="U214" s="175">
        <f t="shared" si="5294"/>
        <v>1165</v>
      </c>
      <c r="V214" s="163" t="str">
        <f t="shared" si="4876"/>
        <v>1</v>
      </c>
      <c r="W214" s="164">
        <f t="shared" si="112"/>
        <v>1</v>
      </c>
      <c r="X214" s="165">
        <f t="shared" si="113"/>
        <v>0</v>
      </c>
      <c r="Y214" s="166"/>
      <c r="Z214" s="166"/>
      <c r="AA214" s="166"/>
      <c r="AB214" s="84"/>
      <c r="AC214" s="85"/>
      <c r="AD214" s="83" t="str">
        <f t="shared" si="114"/>
        <v>0</v>
      </c>
      <c r="AE214" s="167">
        <f t="shared" si="4877"/>
        <v>0</v>
      </c>
      <c r="AF214" s="168">
        <f t="shared" si="4878"/>
        <v>0</v>
      </c>
      <c r="AG214" s="168">
        <f t="shared" si="4879"/>
        <v>0</v>
      </c>
      <c r="AH214" s="168">
        <f t="shared" si="4880"/>
        <v>0</v>
      </c>
      <c r="AI214" s="168">
        <f t="shared" si="4881"/>
        <v>0</v>
      </c>
      <c r="AJ214" s="154">
        <f t="shared" ref="AJ214:AK214" si="5295">AJ213</f>
        <v>3</v>
      </c>
      <c r="AK214" s="173">
        <f t="shared" si="5295"/>
        <v>1166</v>
      </c>
      <c r="AL214" s="156" t="str">
        <f t="shared" si="4883"/>
        <v>1</v>
      </c>
      <c r="AM214" s="157">
        <f t="shared" si="122"/>
        <v>2</v>
      </c>
      <c r="AN214" s="158">
        <f t="shared" si="123"/>
        <v>0</v>
      </c>
      <c r="AO214" s="159"/>
      <c r="AP214" s="159"/>
      <c r="AQ214" s="159"/>
      <c r="AR214" s="78"/>
      <c r="AS214" s="79"/>
      <c r="AT214" s="77" t="str">
        <f t="shared" si="124"/>
        <v>0</v>
      </c>
      <c r="AU214" s="81">
        <f t="shared" si="4884"/>
        <v>0</v>
      </c>
      <c r="AV214" s="160">
        <f t="shared" si="4885"/>
        <v>0</v>
      </c>
      <c r="AW214" s="160">
        <f t="shared" si="4886"/>
        <v>0</v>
      </c>
      <c r="AX214" s="160">
        <f t="shared" si="4887"/>
        <v>0</v>
      </c>
      <c r="AY214" s="160">
        <f t="shared" si="4888"/>
        <v>0</v>
      </c>
      <c r="AZ214" s="161">
        <f t="shared" ref="AZ214:BA214" si="5296">AZ213</f>
        <v>4</v>
      </c>
      <c r="BA214" s="175">
        <f t="shared" si="5296"/>
        <v>1167</v>
      </c>
      <c r="BB214" s="163" t="str">
        <f t="shared" si="4890"/>
        <v>1</v>
      </c>
      <c r="BC214" s="164">
        <f t="shared" si="132"/>
        <v>4</v>
      </c>
      <c r="BD214" s="165">
        <f t="shared" si="133"/>
        <v>0</v>
      </c>
      <c r="BE214" s="166"/>
      <c r="BF214" s="166"/>
      <c r="BG214" s="166"/>
      <c r="BH214" s="84"/>
      <c r="BI214" s="85"/>
      <c r="BJ214" s="83" t="str">
        <f t="shared" si="134"/>
        <v>0</v>
      </c>
      <c r="BK214" s="167">
        <f t="shared" si="4891"/>
        <v>0</v>
      </c>
      <c r="BL214" s="168">
        <f t="shared" si="4892"/>
        <v>0</v>
      </c>
      <c r="BM214" s="168">
        <f t="shared" si="4893"/>
        <v>0</v>
      </c>
      <c r="BN214" s="168">
        <f t="shared" si="4894"/>
        <v>0</v>
      </c>
      <c r="BO214" s="168">
        <f t="shared" si="4895"/>
        <v>0</v>
      </c>
      <c r="BP214" s="154">
        <f t="shared" ref="BP214:BQ214" si="5297">BP213</f>
        <v>5</v>
      </c>
      <c r="BQ214" s="173">
        <f t="shared" si="5297"/>
        <v>1168</v>
      </c>
      <c r="BR214" s="156" t="str">
        <f t="shared" si="4897"/>
        <v>1</v>
      </c>
      <c r="BS214" s="157">
        <f t="shared" si="142"/>
        <v>4</v>
      </c>
      <c r="BT214" s="158">
        <f t="shared" si="143"/>
        <v>0</v>
      </c>
      <c r="BU214" s="159"/>
      <c r="BV214" s="159"/>
      <c r="BW214" s="159"/>
      <c r="BX214" s="78"/>
      <c r="BY214" s="79"/>
      <c r="BZ214" s="77" t="str">
        <f t="shared" si="144"/>
        <v>0</v>
      </c>
      <c r="CA214" s="81">
        <f t="shared" si="4898"/>
        <v>0</v>
      </c>
      <c r="CB214" s="160">
        <f t="shared" si="4899"/>
        <v>0</v>
      </c>
      <c r="CC214" s="160">
        <f t="shared" si="4900"/>
        <v>0</v>
      </c>
      <c r="CD214" s="160">
        <f t="shared" si="4901"/>
        <v>0</v>
      </c>
      <c r="CE214" s="160">
        <f t="shared" si="4902"/>
        <v>0</v>
      </c>
      <c r="CF214" s="161">
        <f t="shared" ref="CF214:CG214" si="5298">CF213</f>
        <v>6</v>
      </c>
      <c r="CG214" s="175">
        <f t="shared" si="5298"/>
        <v>1169</v>
      </c>
      <c r="CH214" s="163" t="str">
        <f t="shared" si="4904"/>
        <v>1</v>
      </c>
      <c r="CI214" s="164">
        <f t="shared" si="152"/>
        <v>2</v>
      </c>
      <c r="CJ214" s="165">
        <f t="shared" si="153"/>
        <v>0</v>
      </c>
      <c r="CK214" s="166"/>
      <c r="CL214" s="166"/>
      <c r="CM214" s="166"/>
      <c r="CN214" s="84"/>
      <c r="CO214" s="85"/>
      <c r="CP214" s="83" t="str">
        <f t="shared" si="154"/>
        <v>0</v>
      </c>
      <c r="CQ214" s="167">
        <f t="shared" si="4905"/>
        <v>0</v>
      </c>
      <c r="CR214" s="168">
        <f t="shared" si="4906"/>
        <v>0</v>
      </c>
      <c r="CS214" s="168">
        <f t="shared" si="4907"/>
        <v>0</v>
      </c>
      <c r="CT214" s="168">
        <f t="shared" si="4908"/>
        <v>0</v>
      </c>
      <c r="CU214" s="168">
        <f t="shared" si="4909"/>
        <v>0</v>
      </c>
      <c r="CV214" s="154">
        <f t="shared" ref="CV214:CW214" si="5299">CV213</f>
        <v>7</v>
      </c>
      <c r="CW214" s="173">
        <f t="shared" si="5299"/>
        <v>1170</v>
      </c>
      <c r="CX214" s="156" t="str">
        <f t="shared" si="4911"/>
        <v>1</v>
      </c>
      <c r="CY214" s="157">
        <f t="shared" si="162"/>
        <v>2</v>
      </c>
      <c r="CZ214" s="158">
        <f t="shared" si="163"/>
        <v>0</v>
      </c>
      <c r="DA214" s="159"/>
      <c r="DB214" s="159"/>
      <c r="DC214" s="159"/>
      <c r="DD214" s="78"/>
      <c r="DE214" s="79"/>
      <c r="DF214" s="77" t="str">
        <f t="shared" si="164"/>
        <v>0</v>
      </c>
      <c r="DG214" s="81">
        <f t="shared" si="4912"/>
        <v>0</v>
      </c>
      <c r="DH214" s="160">
        <f t="shared" si="4913"/>
        <v>0</v>
      </c>
      <c r="DI214" s="160">
        <f t="shared" si="4914"/>
        <v>0</v>
      </c>
      <c r="DJ214" s="160">
        <f t="shared" si="4915"/>
        <v>0</v>
      </c>
      <c r="DK214" s="160">
        <f t="shared" si="4916"/>
        <v>0</v>
      </c>
      <c r="DL214" s="161">
        <f t="shared" ref="DL214:DM214" si="5300">DL213</f>
        <v>8</v>
      </c>
      <c r="DM214" s="175">
        <f t="shared" si="5300"/>
        <v>1171</v>
      </c>
      <c r="DN214" s="163" t="str">
        <f t="shared" si="4918"/>
        <v>1</v>
      </c>
      <c r="DO214" s="164">
        <f t="shared" si="172"/>
        <v>2</v>
      </c>
      <c r="DP214" s="165">
        <f t="shared" si="173"/>
        <v>0</v>
      </c>
      <c r="DQ214" s="166"/>
      <c r="DR214" s="166"/>
      <c r="DS214" s="166"/>
      <c r="DT214" s="84"/>
      <c r="DU214" s="85"/>
      <c r="DV214" s="83" t="str">
        <f t="shared" si="174"/>
        <v>0</v>
      </c>
      <c r="DW214" s="167">
        <f t="shared" si="4919"/>
        <v>0</v>
      </c>
      <c r="DX214" s="168">
        <f t="shared" si="4920"/>
        <v>0</v>
      </c>
      <c r="DY214" s="168">
        <f t="shared" si="4921"/>
        <v>0</v>
      </c>
      <c r="DZ214" s="168">
        <f t="shared" si="4922"/>
        <v>0</v>
      </c>
      <c r="EA214" s="168">
        <f t="shared" si="4923"/>
        <v>0</v>
      </c>
      <c r="EB214" s="154">
        <f t="shared" ref="EB214:EC214" si="5301">EB213</f>
        <v>9</v>
      </c>
      <c r="EC214" s="173">
        <f t="shared" si="5301"/>
        <v>1172</v>
      </c>
      <c r="ED214" s="156" t="str">
        <f t="shared" si="4925"/>
        <v>1</v>
      </c>
      <c r="EE214" s="157">
        <f t="shared" si="182"/>
        <v>5</v>
      </c>
      <c r="EF214" s="169">
        <f t="shared" si="183"/>
        <v>0</v>
      </c>
      <c r="EG214" s="159"/>
      <c r="EH214" s="159"/>
      <c r="EI214" s="159"/>
      <c r="EJ214" s="78"/>
      <c r="EK214" s="79"/>
      <c r="EL214" s="77" t="str">
        <f t="shared" si="184"/>
        <v>0</v>
      </c>
      <c r="EM214" s="81">
        <f t="shared" si="4926"/>
        <v>0</v>
      </c>
      <c r="EN214" s="160">
        <f t="shared" si="4927"/>
        <v>0</v>
      </c>
      <c r="EO214" s="160">
        <f t="shared" si="4928"/>
        <v>0</v>
      </c>
      <c r="EP214" s="160">
        <f t="shared" si="4929"/>
        <v>0</v>
      </c>
      <c r="EQ214" s="160">
        <f t="shared" si="4930"/>
        <v>0</v>
      </c>
      <c r="ER214" s="161">
        <f t="shared" ref="ER214:ES214" si="5302">ER213</f>
        <v>10</v>
      </c>
      <c r="ES214" s="175">
        <f t="shared" si="5302"/>
        <v>1173</v>
      </c>
      <c r="ET214" s="163" t="str">
        <f t="shared" si="4932"/>
        <v>1</v>
      </c>
      <c r="EU214" s="164">
        <f t="shared" si="192"/>
        <v>19</v>
      </c>
      <c r="EV214" s="165">
        <f t="shared" si="193"/>
        <v>0</v>
      </c>
      <c r="EW214" s="166"/>
      <c r="EX214" s="166"/>
      <c r="EY214" s="166"/>
      <c r="EZ214" s="84"/>
      <c r="FA214" s="85"/>
      <c r="FB214" s="83" t="str">
        <f t="shared" si="194"/>
        <v>0</v>
      </c>
      <c r="FC214" s="167">
        <f t="shared" si="4933"/>
        <v>0</v>
      </c>
      <c r="FD214" s="168">
        <f t="shared" si="4934"/>
        <v>0</v>
      </c>
      <c r="FE214" s="168">
        <f t="shared" si="4935"/>
        <v>0</v>
      </c>
      <c r="FF214" s="168">
        <f t="shared" si="4936"/>
        <v>0</v>
      </c>
      <c r="FG214" s="168">
        <f t="shared" si="4937"/>
        <v>0</v>
      </c>
      <c r="FH214" s="154">
        <f t="shared" ref="FH214:FI214" si="5303">FH213</f>
        <v>11</v>
      </c>
      <c r="FI214" s="173">
        <f t="shared" si="5303"/>
        <v>1174</v>
      </c>
      <c r="FJ214" s="156" t="str">
        <f t="shared" si="4939"/>
        <v>1</v>
      </c>
      <c r="FK214" s="157">
        <f t="shared" si="202"/>
        <v>4</v>
      </c>
      <c r="FL214" s="158">
        <f t="shared" si="203"/>
        <v>0</v>
      </c>
      <c r="FM214" s="159"/>
      <c r="FN214" s="159"/>
      <c r="FO214" s="159"/>
      <c r="FP214" s="78"/>
      <c r="FQ214" s="79"/>
      <c r="FR214" s="77" t="str">
        <f t="shared" si="204"/>
        <v>0</v>
      </c>
      <c r="FS214" s="81">
        <f t="shared" si="4940"/>
        <v>0</v>
      </c>
      <c r="FT214" s="160">
        <f t="shared" si="4941"/>
        <v>0</v>
      </c>
      <c r="FU214" s="160">
        <f t="shared" si="4942"/>
        <v>0</v>
      </c>
      <c r="FV214" s="160">
        <f t="shared" si="4943"/>
        <v>0</v>
      </c>
      <c r="FW214" s="160">
        <f t="shared" si="4944"/>
        <v>0</v>
      </c>
      <c r="FX214" s="161">
        <f t="shared" ref="FX214:FY214" si="5304">FX213</f>
        <v>12</v>
      </c>
      <c r="FY214" s="175">
        <f t="shared" si="5304"/>
        <v>1175</v>
      </c>
      <c r="FZ214" s="163" t="str">
        <f t="shared" si="4946"/>
        <v>1</v>
      </c>
      <c r="GA214" s="164">
        <f t="shared" si="212"/>
        <v>2</v>
      </c>
      <c r="GB214" s="165">
        <f t="shared" si="213"/>
        <v>0</v>
      </c>
      <c r="GC214" s="166"/>
      <c r="GD214" s="166"/>
      <c r="GE214" s="166"/>
      <c r="GF214" s="84"/>
      <c r="GG214" s="85"/>
      <c r="GH214" s="83" t="str">
        <f t="shared" si="214"/>
        <v>0</v>
      </c>
      <c r="GI214" s="167">
        <f t="shared" si="4947"/>
        <v>0</v>
      </c>
      <c r="GJ214" s="168">
        <f t="shared" si="4948"/>
        <v>0</v>
      </c>
      <c r="GK214" s="168">
        <f t="shared" si="4949"/>
        <v>0</v>
      </c>
      <c r="GL214" s="168">
        <f t="shared" si="4950"/>
        <v>0</v>
      </c>
      <c r="GM214" s="168">
        <f t="shared" si="4951"/>
        <v>0</v>
      </c>
      <c r="GN214" s="154">
        <f t="shared" ref="GN214:GO214" si="5305">GN213</f>
        <v>13</v>
      </c>
      <c r="GO214" s="173">
        <f t="shared" si="5305"/>
        <v>1176</v>
      </c>
      <c r="GP214" s="156" t="str">
        <f t="shared" si="4953"/>
        <v>1</v>
      </c>
      <c r="GQ214" s="157">
        <f t="shared" si="222"/>
        <v>3</v>
      </c>
      <c r="GR214" s="158">
        <f t="shared" si="223"/>
        <v>0</v>
      </c>
      <c r="GS214" s="159"/>
      <c r="GT214" s="159"/>
      <c r="GU214" s="159"/>
      <c r="GV214" s="78"/>
      <c r="GW214" s="79"/>
      <c r="GX214" s="77" t="str">
        <f t="shared" si="224"/>
        <v>0</v>
      </c>
      <c r="GY214" s="81">
        <f t="shared" si="4954"/>
        <v>0</v>
      </c>
      <c r="GZ214" s="160">
        <f t="shared" si="4955"/>
        <v>0</v>
      </c>
      <c r="HA214" s="160">
        <f t="shared" si="4956"/>
        <v>0</v>
      </c>
      <c r="HB214" s="160">
        <f t="shared" si="4957"/>
        <v>0</v>
      </c>
      <c r="HC214" s="160">
        <f t="shared" si="4958"/>
        <v>0</v>
      </c>
      <c r="HD214" s="161">
        <f t="shared" ref="HD214:HE214" si="5306">HD213</f>
        <v>14</v>
      </c>
      <c r="HE214" s="175">
        <f t="shared" si="5306"/>
        <v>1177</v>
      </c>
      <c r="HF214" s="163" t="str">
        <f t="shared" si="4960"/>
        <v>1</v>
      </c>
      <c r="HG214" s="164">
        <f t="shared" si="232"/>
        <v>5</v>
      </c>
      <c r="HH214" s="165">
        <f t="shared" si="233"/>
        <v>0</v>
      </c>
      <c r="HI214" s="166"/>
      <c r="HJ214" s="166"/>
      <c r="HK214" s="166"/>
      <c r="HL214" s="84"/>
      <c r="HM214" s="85"/>
      <c r="HN214" s="83" t="str">
        <f t="shared" si="234"/>
        <v>0</v>
      </c>
      <c r="HO214" s="167">
        <f t="shared" si="4961"/>
        <v>0</v>
      </c>
      <c r="HP214" s="168">
        <f t="shared" si="4962"/>
        <v>0</v>
      </c>
      <c r="HQ214" s="168">
        <f t="shared" si="4963"/>
        <v>0</v>
      </c>
      <c r="HR214" s="168">
        <f t="shared" si="4964"/>
        <v>0</v>
      </c>
      <c r="HS214" s="168">
        <f t="shared" si="4965"/>
        <v>0</v>
      </c>
      <c r="HT214" s="154">
        <f t="shared" ref="HT214:HU214" si="5307">HT213</f>
        <v>15</v>
      </c>
      <c r="HU214" s="173">
        <f t="shared" si="5307"/>
        <v>1178</v>
      </c>
      <c r="HV214" s="156" t="str">
        <f t="shared" si="4967"/>
        <v>1</v>
      </c>
      <c r="HW214" s="157" t="str">
        <f t="shared" si="242"/>
        <v/>
      </c>
      <c r="HX214" s="169">
        <f t="shared" si="243"/>
        <v>0</v>
      </c>
      <c r="HY214" s="159"/>
      <c r="HZ214" s="159"/>
      <c r="IA214" s="159"/>
      <c r="IB214" s="160"/>
      <c r="IC214" s="160"/>
      <c r="ID214" s="160" t="str">
        <f t="shared" si="244"/>
        <v>0</v>
      </c>
      <c r="IE214" s="160">
        <f t="shared" si="4968"/>
        <v>0</v>
      </c>
      <c r="IF214" s="160">
        <f t="shared" si="4969"/>
        <v>0</v>
      </c>
      <c r="IG214" s="160">
        <f t="shared" si="4970"/>
        <v>0</v>
      </c>
      <c r="IH214" s="160">
        <f t="shared" si="4971"/>
        <v>0</v>
      </c>
      <c r="II214" s="160">
        <f t="shared" si="4972"/>
        <v>0</v>
      </c>
      <c r="IJ214" s="161">
        <f t="shared" ref="IJ214:IK214" si="5308">IJ213</f>
        <v>16</v>
      </c>
      <c r="IK214" s="175">
        <f t="shared" si="5308"/>
        <v>1179</v>
      </c>
      <c r="IL214" s="163" t="str">
        <f t="shared" si="4974"/>
        <v>1</v>
      </c>
      <c r="IM214" s="164" t="str">
        <f t="shared" si="252"/>
        <v/>
      </c>
      <c r="IN214" s="165">
        <f t="shared" si="253"/>
        <v>0</v>
      </c>
      <c r="IO214" s="166"/>
      <c r="IP214" s="166"/>
      <c r="IQ214" s="166"/>
      <c r="IR214" s="168"/>
      <c r="IS214" s="168"/>
      <c r="IT214" s="170" t="str">
        <f t="shared" si="254"/>
        <v>0</v>
      </c>
      <c r="IU214" s="170">
        <f t="shared" si="4975"/>
        <v>0</v>
      </c>
      <c r="IV214" s="168">
        <f t="shared" si="4976"/>
        <v>0</v>
      </c>
      <c r="IW214" s="168">
        <f t="shared" si="4977"/>
        <v>0</v>
      </c>
      <c r="IX214" s="168">
        <f t="shared" si="4978"/>
        <v>0</v>
      </c>
      <c r="IY214" s="168">
        <f t="shared" si="4979"/>
        <v>0</v>
      </c>
      <c r="IZ214" s="154">
        <f t="shared" ref="IZ214:JA214" si="5309">IZ213</f>
        <v>17</v>
      </c>
      <c r="JA214" s="173">
        <f t="shared" si="5309"/>
        <v>1180</v>
      </c>
      <c r="JB214" s="156" t="str">
        <f t="shared" si="4981"/>
        <v>1</v>
      </c>
      <c r="JC214" s="157" t="str">
        <f t="shared" si="262"/>
        <v/>
      </c>
      <c r="JD214" s="158">
        <f t="shared" si="263"/>
        <v>0</v>
      </c>
      <c r="JE214" s="159"/>
      <c r="JF214" s="159"/>
      <c r="JG214" s="159"/>
      <c r="JH214" s="160"/>
      <c r="JI214" s="160"/>
      <c r="JJ214" s="171" t="str">
        <f t="shared" si="264"/>
        <v>0</v>
      </c>
      <c r="JK214" s="171">
        <f t="shared" si="4982"/>
        <v>0</v>
      </c>
      <c r="JL214" s="160">
        <f t="shared" si="4983"/>
        <v>0</v>
      </c>
      <c r="JM214" s="160">
        <f t="shared" si="4984"/>
        <v>0</v>
      </c>
      <c r="JN214" s="160">
        <f t="shared" si="4985"/>
        <v>0</v>
      </c>
      <c r="JO214" s="160">
        <f t="shared" si="4986"/>
        <v>0</v>
      </c>
      <c r="JP214" s="161">
        <f t="shared" ref="JP214:JQ214" si="5310">JP213</f>
        <v>18</v>
      </c>
      <c r="JQ214" s="175">
        <f t="shared" si="5310"/>
        <v>1181</v>
      </c>
      <c r="JR214" s="163" t="str">
        <f t="shared" si="4988"/>
        <v>1</v>
      </c>
      <c r="JS214" s="164" t="str">
        <f t="shared" si="272"/>
        <v/>
      </c>
      <c r="JT214" s="165">
        <f t="shared" si="273"/>
        <v>0</v>
      </c>
      <c r="JU214" s="166"/>
      <c r="JV214" s="166"/>
      <c r="JW214" s="166"/>
      <c r="JX214" s="168"/>
      <c r="JY214" s="168"/>
      <c r="JZ214" s="170" t="str">
        <f t="shared" si="274"/>
        <v>0</v>
      </c>
      <c r="KA214" s="170">
        <f t="shared" si="4989"/>
        <v>0</v>
      </c>
      <c r="KB214" s="168">
        <f t="shared" si="4990"/>
        <v>0</v>
      </c>
      <c r="KC214" s="168">
        <f t="shared" si="4991"/>
        <v>0</v>
      </c>
      <c r="KD214" s="168">
        <f t="shared" si="4992"/>
        <v>0</v>
      </c>
      <c r="KE214" s="168">
        <f t="shared" si="4993"/>
        <v>0</v>
      </c>
      <c r="KF214" s="154">
        <f t="shared" ref="KF214:KG214" si="5311">KF213</f>
        <v>19</v>
      </c>
      <c r="KG214" s="173">
        <f t="shared" si="5311"/>
        <v>1182</v>
      </c>
      <c r="KH214" s="156" t="str">
        <f t="shared" si="4995"/>
        <v>1</v>
      </c>
      <c r="KI214" s="157" t="str">
        <f t="shared" si="282"/>
        <v/>
      </c>
      <c r="KJ214" s="158">
        <f t="shared" si="283"/>
        <v>0</v>
      </c>
      <c r="KK214" s="159"/>
      <c r="KL214" s="159"/>
      <c r="KM214" s="159"/>
      <c r="KN214" s="160"/>
      <c r="KO214" s="160"/>
      <c r="KP214" s="171" t="str">
        <f t="shared" si="284"/>
        <v>0</v>
      </c>
      <c r="KQ214" s="171">
        <f t="shared" si="4996"/>
        <v>0</v>
      </c>
      <c r="KR214" s="160">
        <f t="shared" si="4997"/>
        <v>0</v>
      </c>
      <c r="KS214" s="160">
        <f t="shared" si="4998"/>
        <v>0</v>
      </c>
      <c r="KT214" s="160">
        <f t="shared" si="4999"/>
        <v>0</v>
      </c>
      <c r="KU214" s="160">
        <f t="shared" si="5000"/>
        <v>0</v>
      </c>
      <c r="KV214" s="161">
        <f t="shared" ref="KV214:KW214" si="5312">KV213</f>
        <v>20</v>
      </c>
      <c r="KW214" s="175">
        <f t="shared" si="5312"/>
        <v>1183</v>
      </c>
      <c r="KX214" s="163" t="str">
        <f t="shared" si="5002"/>
        <v>1</v>
      </c>
      <c r="KY214" s="164" t="str">
        <f t="shared" si="292"/>
        <v/>
      </c>
      <c r="KZ214" s="165">
        <f t="shared" si="293"/>
        <v>0</v>
      </c>
      <c r="LA214" s="166"/>
      <c r="LB214" s="166"/>
      <c r="LC214" s="166"/>
      <c r="LD214" s="168"/>
      <c r="LE214" s="168"/>
      <c r="LF214" s="170" t="str">
        <f t="shared" si="294"/>
        <v>0</v>
      </c>
      <c r="LG214" s="170">
        <f t="shared" si="5003"/>
        <v>0</v>
      </c>
      <c r="LH214" s="168">
        <f t="shared" si="5004"/>
        <v>0</v>
      </c>
      <c r="LI214" s="168">
        <f t="shared" si="5005"/>
        <v>0</v>
      </c>
      <c r="LJ214" s="168">
        <f t="shared" si="5006"/>
        <v>0</v>
      </c>
      <c r="LK214" s="168">
        <f t="shared" si="5007"/>
        <v>0</v>
      </c>
      <c r="LL214" s="172"/>
      <c r="LM214" s="172"/>
      <c r="LN214" s="168" t="str">
        <f t="shared" si="5008"/>
        <v>#REF!</v>
      </c>
      <c r="LO214" s="168" t="str">
        <f t="shared" si="5009"/>
        <v>#REF!</v>
      </c>
      <c r="LP214" s="168" t="str">
        <f t="shared" si="5010"/>
        <v>#REF!</v>
      </c>
      <c r="LQ214" s="168" t="str">
        <f t="shared" si="5011"/>
        <v>#REF!</v>
      </c>
    </row>
    <row r="215" ht="15.75" customHeight="1">
      <c r="A215" s="151">
        <v>46313.0</v>
      </c>
      <c r="B215" s="152" t="s">
        <v>31</v>
      </c>
      <c r="C215" s="153">
        <f t="shared" si="99"/>
        <v>0</v>
      </c>
      <c r="D215" s="154">
        <f t="shared" ref="D215:E215" si="5313">D214</f>
        <v>1</v>
      </c>
      <c r="E215" s="173">
        <f t="shared" si="5313"/>
        <v>1164</v>
      </c>
      <c r="F215" s="156" t="str">
        <f t="shared" si="5113"/>
        <v>1</v>
      </c>
      <c r="G215" s="157">
        <f t="shared" si="102"/>
        <v>1</v>
      </c>
      <c r="H215" s="158">
        <f t="shared" si="103"/>
        <v>0</v>
      </c>
      <c r="I215" s="159"/>
      <c r="J215" s="159"/>
      <c r="K215" s="159"/>
      <c r="L215" s="78"/>
      <c r="M215" s="79"/>
      <c r="N215" s="77" t="str">
        <f t="shared" si="104"/>
        <v>0</v>
      </c>
      <c r="O215" s="81">
        <f t="shared" si="4870"/>
        <v>0</v>
      </c>
      <c r="P215" s="160">
        <f t="shared" si="4871"/>
        <v>0</v>
      </c>
      <c r="Q215" s="160">
        <f t="shared" si="4872"/>
        <v>0</v>
      </c>
      <c r="R215" s="160">
        <f t="shared" si="4873"/>
        <v>0</v>
      </c>
      <c r="S215" s="160">
        <f t="shared" si="4874"/>
        <v>0</v>
      </c>
      <c r="T215" s="161">
        <f t="shared" ref="T215:U215" si="5314">T214</f>
        <v>2</v>
      </c>
      <c r="U215" s="175">
        <f t="shared" si="5314"/>
        <v>1165</v>
      </c>
      <c r="V215" s="163" t="str">
        <f t="shared" si="4876"/>
        <v>1</v>
      </c>
      <c r="W215" s="164">
        <f t="shared" si="112"/>
        <v>1</v>
      </c>
      <c r="X215" s="165">
        <f t="shared" si="113"/>
        <v>0</v>
      </c>
      <c r="Y215" s="166"/>
      <c r="Z215" s="166"/>
      <c r="AA215" s="166"/>
      <c r="AB215" s="84"/>
      <c r="AC215" s="85"/>
      <c r="AD215" s="83" t="str">
        <f t="shared" si="114"/>
        <v>0</v>
      </c>
      <c r="AE215" s="167">
        <f t="shared" si="4877"/>
        <v>0</v>
      </c>
      <c r="AF215" s="168">
        <f t="shared" si="4878"/>
        <v>0</v>
      </c>
      <c r="AG215" s="168">
        <f t="shared" si="4879"/>
        <v>0</v>
      </c>
      <c r="AH215" s="168">
        <f t="shared" si="4880"/>
        <v>0</v>
      </c>
      <c r="AI215" s="168">
        <f t="shared" si="4881"/>
        <v>0</v>
      </c>
      <c r="AJ215" s="154">
        <f t="shared" ref="AJ215:AK215" si="5315">AJ214</f>
        <v>3</v>
      </c>
      <c r="AK215" s="173">
        <f t="shared" si="5315"/>
        <v>1166</v>
      </c>
      <c r="AL215" s="156" t="str">
        <f t="shared" si="4883"/>
        <v>1</v>
      </c>
      <c r="AM215" s="157">
        <f t="shared" si="122"/>
        <v>2</v>
      </c>
      <c r="AN215" s="158">
        <f t="shared" si="123"/>
        <v>0</v>
      </c>
      <c r="AO215" s="159"/>
      <c r="AP215" s="159"/>
      <c r="AQ215" s="159"/>
      <c r="AR215" s="78"/>
      <c r="AS215" s="79"/>
      <c r="AT215" s="77" t="str">
        <f t="shared" si="124"/>
        <v>0</v>
      </c>
      <c r="AU215" s="81">
        <f t="shared" si="4884"/>
        <v>0</v>
      </c>
      <c r="AV215" s="160">
        <f t="shared" si="4885"/>
        <v>0</v>
      </c>
      <c r="AW215" s="160">
        <f t="shared" si="4886"/>
        <v>0</v>
      </c>
      <c r="AX215" s="160">
        <f t="shared" si="4887"/>
        <v>0</v>
      </c>
      <c r="AY215" s="160">
        <f t="shared" si="4888"/>
        <v>0</v>
      </c>
      <c r="AZ215" s="161">
        <f t="shared" ref="AZ215:BA215" si="5316">AZ214</f>
        <v>4</v>
      </c>
      <c r="BA215" s="175">
        <f t="shared" si="5316"/>
        <v>1167</v>
      </c>
      <c r="BB215" s="163" t="str">
        <f t="shared" si="4890"/>
        <v>1</v>
      </c>
      <c r="BC215" s="164">
        <f t="shared" si="132"/>
        <v>4</v>
      </c>
      <c r="BD215" s="165">
        <f t="shared" si="133"/>
        <v>0</v>
      </c>
      <c r="BE215" s="166"/>
      <c r="BF215" s="166"/>
      <c r="BG215" s="166"/>
      <c r="BH215" s="84"/>
      <c r="BI215" s="85"/>
      <c r="BJ215" s="83" t="str">
        <f t="shared" si="134"/>
        <v>0</v>
      </c>
      <c r="BK215" s="167">
        <f t="shared" si="4891"/>
        <v>0</v>
      </c>
      <c r="BL215" s="168">
        <f t="shared" si="4892"/>
        <v>0</v>
      </c>
      <c r="BM215" s="168">
        <f t="shared" si="4893"/>
        <v>0</v>
      </c>
      <c r="BN215" s="168">
        <f t="shared" si="4894"/>
        <v>0</v>
      </c>
      <c r="BO215" s="168">
        <f t="shared" si="4895"/>
        <v>0</v>
      </c>
      <c r="BP215" s="154">
        <f t="shared" ref="BP215:BQ215" si="5317">BP214</f>
        <v>5</v>
      </c>
      <c r="BQ215" s="173">
        <f t="shared" si="5317"/>
        <v>1168</v>
      </c>
      <c r="BR215" s="156" t="str">
        <f t="shared" si="4897"/>
        <v>1</v>
      </c>
      <c r="BS215" s="157">
        <f t="shared" si="142"/>
        <v>4</v>
      </c>
      <c r="BT215" s="158">
        <f t="shared" si="143"/>
        <v>0</v>
      </c>
      <c r="BU215" s="159"/>
      <c r="BV215" s="159"/>
      <c r="BW215" s="159"/>
      <c r="BX215" s="78"/>
      <c r="BY215" s="79"/>
      <c r="BZ215" s="77" t="str">
        <f t="shared" si="144"/>
        <v>0</v>
      </c>
      <c r="CA215" s="81">
        <f t="shared" si="4898"/>
        <v>0</v>
      </c>
      <c r="CB215" s="160">
        <f t="shared" si="4899"/>
        <v>0</v>
      </c>
      <c r="CC215" s="160">
        <f t="shared" si="4900"/>
        <v>0</v>
      </c>
      <c r="CD215" s="160">
        <f t="shared" si="4901"/>
        <v>0</v>
      </c>
      <c r="CE215" s="160">
        <f t="shared" si="4902"/>
        <v>0</v>
      </c>
      <c r="CF215" s="161">
        <f t="shared" ref="CF215:CG215" si="5318">CF214</f>
        <v>6</v>
      </c>
      <c r="CG215" s="175">
        <f t="shared" si="5318"/>
        <v>1169</v>
      </c>
      <c r="CH215" s="163" t="str">
        <f t="shared" si="4904"/>
        <v>1</v>
      </c>
      <c r="CI215" s="164">
        <f t="shared" si="152"/>
        <v>2</v>
      </c>
      <c r="CJ215" s="165">
        <f t="shared" si="153"/>
        <v>0</v>
      </c>
      <c r="CK215" s="166"/>
      <c r="CL215" s="166"/>
      <c r="CM215" s="166"/>
      <c r="CN215" s="84"/>
      <c r="CO215" s="85"/>
      <c r="CP215" s="83" t="str">
        <f t="shared" si="154"/>
        <v>0</v>
      </c>
      <c r="CQ215" s="167">
        <f t="shared" si="4905"/>
        <v>0</v>
      </c>
      <c r="CR215" s="168">
        <f t="shared" si="4906"/>
        <v>0</v>
      </c>
      <c r="CS215" s="168">
        <f t="shared" si="4907"/>
        <v>0</v>
      </c>
      <c r="CT215" s="168">
        <f t="shared" si="4908"/>
        <v>0</v>
      </c>
      <c r="CU215" s="168">
        <f t="shared" si="4909"/>
        <v>0</v>
      </c>
      <c r="CV215" s="154">
        <f t="shared" ref="CV215:CW215" si="5319">CV214</f>
        <v>7</v>
      </c>
      <c r="CW215" s="173">
        <f t="shared" si="5319"/>
        <v>1170</v>
      </c>
      <c r="CX215" s="156" t="str">
        <f t="shared" si="4911"/>
        <v>1</v>
      </c>
      <c r="CY215" s="157">
        <f t="shared" si="162"/>
        <v>2</v>
      </c>
      <c r="CZ215" s="158">
        <f t="shared" si="163"/>
        <v>0</v>
      </c>
      <c r="DA215" s="159"/>
      <c r="DB215" s="159"/>
      <c r="DC215" s="159"/>
      <c r="DD215" s="78"/>
      <c r="DE215" s="79"/>
      <c r="DF215" s="77" t="str">
        <f t="shared" si="164"/>
        <v>0</v>
      </c>
      <c r="DG215" s="81">
        <f t="shared" si="4912"/>
        <v>0</v>
      </c>
      <c r="DH215" s="160">
        <f t="shared" si="4913"/>
        <v>0</v>
      </c>
      <c r="DI215" s="160">
        <f t="shared" si="4914"/>
        <v>0</v>
      </c>
      <c r="DJ215" s="160">
        <f t="shared" si="4915"/>
        <v>0</v>
      </c>
      <c r="DK215" s="160">
        <f t="shared" si="4916"/>
        <v>0</v>
      </c>
      <c r="DL215" s="161">
        <f t="shared" ref="DL215:DM215" si="5320">DL214</f>
        <v>8</v>
      </c>
      <c r="DM215" s="175">
        <f t="shared" si="5320"/>
        <v>1171</v>
      </c>
      <c r="DN215" s="163" t="str">
        <f t="shared" si="4918"/>
        <v>1</v>
      </c>
      <c r="DO215" s="164">
        <f t="shared" si="172"/>
        <v>2</v>
      </c>
      <c r="DP215" s="165">
        <f t="shared" si="173"/>
        <v>0</v>
      </c>
      <c r="DQ215" s="166"/>
      <c r="DR215" s="166"/>
      <c r="DS215" s="166"/>
      <c r="DT215" s="84"/>
      <c r="DU215" s="85"/>
      <c r="DV215" s="83" t="str">
        <f t="shared" si="174"/>
        <v>0</v>
      </c>
      <c r="DW215" s="167">
        <f t="shared" si="4919"/>
        <v>0</v>
      </c>
      <c r="DX215" s="168">
        <f t="shared" si="4920"/>
        <v>0</v>
      </c>
      <c r="DY215" s="168">
        <f t="shared" si="4921"/>
        <v>0</v>
      </c>
      <c r="DZ215" s="168">
        <f t="shared" si="4922"/>
        <v>0</v>
      </c>
      <c r="EA215" s="168">
        <f t="shared" si="4923"/>
        <v>0</v>
      </c>
      <c r="EB215" s="154">
        <f t="shared" ref="EB215:EC215" si="5321">EB214</f>
        <v>9</v>
      </c>
      <c r="EC215" s="173">
        <f t="shared" si="5321"/>
        <v>1172</v>
      </c>
      <c r="ED215" s="156" t="str">
        <f t="shared" si="4925"/>
        <v>1</v>
      </c>
      <c r="EE215" s="157">
        <f t="shared" si="182"/>
        <v>5</v>
      </c>
      <c r="EF215" s="169">
        <f t="shared" si="183"/>
        <v>0</v>
      </c>
      <c r="EG215" s="159"/>
      <c r="EH215" s="159"/>
      <c r="EI215" s="159"/>
      <c r="EJ215" s="78"/>
      <c r="EK215" s="79"/>
      <c r="EL215" s="77" t="str">
        <f t="shared" si="184"/>
        <v>0</v>
      </c>
      <c r="EM215" s="81">
        <f t="shared" si="4926"/>
        <v>0</v>
      </c>
      <c r="EN215" s="160">
        <f t="shared" si="4927"/>
        <v>0</v>
      </c>
      <c r="EO215" s="160">
        <f t="shared" si="4928"/>
        <v>0</v>
      </c>
      <c r="EP215" s="160">
        <f t="shared" si="4929"/>
        <v>0</v>
      </c>
      <c r="EQ215" s="160">
        <f t="shared" si="4930"/>
        <v>0</v>
      </c>
      <c r="ER215" s="161">
        <f t="shared" ref="ER215:ES215" si="5322">ER214</f>
        <v>10</v>
      </c>
      <c r="ES215" s="175">
        <f t="shared" si="5322"/>
        <v>1173</v>
      </c>
      <c r="ET215" s="163" t="str">
        <f t="shared" si="4932"/>
        <v>1</v>
      </c>
      <c r="EU215" s="164">
        <f t="shared" si="192"/>
        <v>19</v>
      </c>
      <c r="EV215" s="165">
        <f t="shared" si="193"/>
        <v>0</v>
      </c>
      <c r="EW215" s="166"/>
      <c r="EX215" s="166"/>
      <c r="EY215" s="166"/>
      <c r="EZ215" s="84"/>
      <c r="FA215" s="85"/>
      <c r="FB215" s="83" t="str">
        <f t="shared" si="194"/>
        <v>0</v>
      </c>
      <c r="FC215" s="167">
        <f t="shared" si="4933"/>
        <v>0</v>
      </c>
      <c r="FD215" s="168">
        <f t="shared" si="4934"/>
        <v>0</v>
      </c>
      <c r="FE215" s="168">
        <f t="shared" si="4935"/>
        <v>0</v>
      </c>
      <c r="FF215" s="168">
        <f t="shared" si="4936"/>
        <v>0</v>
      </c>
      <c r="FG215" s="168">
        <f t="shared" si="4937"/>
        <v>0</v>
      </c>
      <c r="FH215" s="154">
        <f t="shared" ref="FH215:FI215" si="5323">FH214</f>
        <v>11</v>
      </c>
      <c r="FI215" s="173">
        <f t="shared" si="5323"/>
        <v>1174</v>
      </c>
      <c r="FJ215" s="156" t="str">
        <f t="shared" si="4939"/>
        <v>1</v>
      </c>
      <c r="FK215" s="157">
        <f t="shared" si="202"/>
        <v>4</v>
      </c>
      <c r="FL215" s="158">
        <f t="shared" si="203"/>
        <v>0</v>
      </c>
      <c r="FM215" s="159"/>
      <c r="FN215" s="159"/>
      <c r="FO215" s="159"/>
      <c r="FP215" s="78"/>
      <c r="FQ215" s="79"/>
      <c r="FR215" s="77" t="str">
        <f t="shared" si="204"/>
        <v>0</v>
      </c>
      <c r="FS215" s="81">
        <f t="shared" si="4940"/>
        <v>0</v>
      </c>
      <c r="FT215" s="160">
        <f t="shared" si="4941"/>
        <v>0</v>
      </c>
      <c r="FU215" s="160">
        <f t="shared" si="4942"/>
        <v>0</v>
      </c>
      <c r="FV215" s="160">
        <f t="shared" si="4943"/>
        <v>0</v>
      </c>
      <c r="FW215" s="160">
        <f t="shared" si="4944"/>
        <v>0</v>
      </c>
      <c r="FX215" s="161">
        <f t="shared" ref="FX215:FY215" si="5324">FX214</f>
        <v>12</v>
      </c>
      <c r="FY215" s="175">
        <f t="shared" si="5324"/>
        <v>1175</v>
      </c>
      <c r="FZ215" s="163" t="str">
        <f t="shared" si="4946"/>
        <v>1</v>
      </c>
      <c r="GA215" s="164">
        <f t="shared" si="212"/>
        <v>2</v>
      </c>
      <c r="GB215" s="165">
        <f t="shared" si="213"/>
        <v>0</v>
      </c>
      <c r="GC215" s="166"/>
      <c r="GD215" s="166"/>
      <c r="GE215" s="166"/>
      <c r="GF215" s="84"/>
      <c r="GG215" s="85"/>
      <c r="GH215" s="83" t="str">
        <f t="shared" si="214"/>
        <v>0</v>
      </c>
      <c r="GI215" s="167">
        <f t="shared" si="4947"/>
        <v>0</v>
      </c>
      <c r="GJ215" s="168">
        <f t="shared" si="4948"/>
        <v>0</v>
      </c>
      <c r="GK215" s="168">
        <f t="shared" si="4949"/>
        <v>0</v>
      </c>
      <c r="GL215" s="168">
        <f t="shared" si="4950"/>
        <v>0</v>
      </c>
      <c r="GM215" s="168">
        <f t="shared" si="4951"/>
        <v>0</v>
      </c>
      <c r="GN215" s="154">
        <f t="shared" ref="GN215:GO215" si="5325">GN214</f>
        <v>13</v>
      </c>
      <c r="GO215" s="173">
        <f t="shared" si="5325"/>
        <v>1176</v>
      </c>
      <c r="GP215" s="156" t="str">
        <f t="shared" si="4953"/>
        <v>1</v>
      </c>
      <c r="GQ215" s="157">
        <f t="shared" si="222"/>
        <v>3</v>
      </c>
      <c r="GR215" s="158">
        <f t="shared" si="223"/>
        <v>0</v>
      </c>
      <c r="GS215" s="159"/>
      <c r="GT215" s="159"/>
      <c r="GU215" s="159"/>
      <c r="GV215" s="78"/>
      <c r="GW215" s="79"/>
      <c r="GX215" s="77" t="str">
        <f t="shared" si="224"/>
        <v>0</v>
      </c>
      <c r="GY215" s="81">
        <f t="shared" si="4954"/>
        <v>0</v>
      </c>
      <c r="GZ215" s="160">
        <f t="shared" si="4955"/>
        <v>0</v>
      </c>
      <c r="HA215" s="160">
        <f t="shared" si="4956"/>
        <v>0</v>
      </c>
      <c r="HB215" s="160">
        <f t="shared" si="4957"/>
        <v>0</v>
      </c>
      <c r="HC215" s="160">
        <f t="shared" si="4958"/>
        <v>0</v>
      </c>
      <c r="HD215" s="161">
        <f t="shared" ref="HD215:HE215" si="5326">HD214</f>
        <v>14</v>
      </c>
      <c r="HE215" s="175">
        <f t="shared" si="5326"/>
        <v>1177</v>
      </c>
      <c r="HF215" s="163" t="str">
        <f t="shared" si="4960"/>
        <v>1</v>
      </c>
      <c r="HG215" s="164">
        <f t="shared" si="232"/>
        <v>5</v>
      </c>
      <c r="HH215" s="165">
        <f t="shared" si="233"/>
        <v>0</v>
      </c>
      <c r="HI215" s="166"/>
      <c r="HJ215" s="166"/>
      <c r="HK215" s="166"/>
      <c r="HL215" s="84"/>
      <c r="HM215" s="85"/>
      <c r="HN215" s="83" t="str">
        <f t="shared" si="234"/>
        <v>0</v>
      </c>
      <c r="HO215" s="167">
        <f t="shared" si="4961"/>
        <v>0</v>
      </c>
      <c r="HP215" s="168">
        <f t="shared" si="4962"/>
        <v>0</v>
      </c>
      <c r="HQ215" s="168">
        <f t="shared" si="4963"/>
        <v>0</v>
      </c>
      <c r="HR215" s="168">
        <f t="shared" si="4964"/>
        <v>0</v>
      </c>
      <c r="HS215" s="168">
        <f t="shared" si="4965"/>
        <v>0</v>
      </c>
      <c r="HT215" s="154">
        <f t="shared" ref="HT215:HU215" si="5327">HT214</f>
        <v>15</v>
      </c>
      <c r="HU215" s="173">
        <f t="shared" si="5327"/>
        <v>1178</v>
      </c>
      <c r="HV215" s="156" t="str">
        <f t="shared" si="4967"/>
        <v>1</v>
      </c>
      <c r="HW215" s="157" t="str">
        <f t="shared" si="242"/>
        <v/>
      </c>
      <c r="HX215" s="169">
        <f t="shared" si="243"/>
        <v>0</v>
      </c>
      <c r="HY215" s="159"/>
      <c r="HZ215" s="159"/>
      <c r="IA215" s="159"/>
      <c r="IB215" s="160"/>
      <c r="IC215" s="160"/>
      <c r="ID215" s="160" t="str">
        <f t="shared" si="244"/>
        <v>0</v>
      </c>
      <c r="IE215" s="160">
        <f t="shared" si="4968"/>
        <v>0</v>
      </c>
      <c r="IF215" s="160">
        <f t="shared" si="4969"/>
        <v>0</v>
      </c>
      <c r="IG215" s="160">
        <f t="shared" si="4970"/>
        <v>0</v>
      </c>
      <c r="IH215" s="160">
        <f t="shared" si="4971"/>
        <v>0</v>
      </c>
      <c r="II215" s="160">
        <f t="shared" si="4972"/>
        <v>0</v>
      </c>
      <c r="IJ215" s="161">
        <f t="shared" ref="IJ215:IK215" si="5328">IJ214</f>
        <v>16</v>
      </c>
      <c r="IK215" s="175">
        <f t="shared" si="5328"/>
        <v>1179</v>
      </c>
      <c r="IL215" s="163" t="str">
        <f t="shared" si="4974"/>
        <v>1</v>
      </c>
      <c r="IM215" s="164" t="str">
        <f t="shared" si="252"/>
        <v/>
      </c>
      <c r="IN215" s="165">
        <f t="shared" si="253"/>
        <v>0</v>
      </c>
      <c r="IO215" s="166"/>
      <c r="IP215" s="166"/>
      <c r="IQ215" s="166"/>
      <c r="IR215" s="168"/>
      <c r="IS215" s="168"/>
      <c r="IT215" s="170" t="str">
        <f t="shared" si="254"/>
        <v>0</v>
      </c>
      <c r="IU215" s="170">
        <f t="shared" si="4975"/>
        <v>0</v>
      </c>
      <c r="IV215" s="168">
        <f t="shared" si="4976"/>
        <v>0</v>
      </c>
      <c r="IW215" s="168">
        <f t="shared" si="4977"/>
        <v>0</v>
      </c>
      <c r="IX215" s="168">
        <f t="shared" si="4978"/>
        <v>0</v>
      </c>
      <c r="IY215" s="168">
        <f t="shared" si="4979"/>
        <v>0</v>
      </c>
      <c r="IZ215" s="154">
        <f t="shared" ref="IZ215:JA215" si="5329">IZ214</f>
        <v>17</v>
      </c>
      <c r="JA215" s="173">
        <f t="shared" si="5329"/>
        <v>1180</v>
      </c>
      <c r="JB215" s="156" t="str">
        <f t="shared" si="4981"/>
        <v>1</v>
      </c>
      <c r="JC215" s="157" t="str">
        <f t="shared" si="262"/>
        <v/>
      </c>
      <c r="JD215" s="158">
        <f t="shared" si="263"/>
        <v>0</v>
      </c>
      <c r="JE215" s="159"/>
      <c r="JF215" s="159"/>
      <c r="JG215" s="159"/>
      <c r="JH215" s="160"/>
      <c r="JI215" s="160"/>
      <c r="JJ215" s="171" t="str">
        <f t="shared" si="264"/>
        <v>0</v>
      </c>
      <c r="JK215" s="171">
        <f t="shared" si="4982"/>
        <v>0</v>
      </c>
      <c r="JL215" s="160">
        <f t="shared" si="4983"/>
        <v>0</v>
      </c>
      <c r="JM215" s="160">
        <f t="shared" si="4984"/>
        <v>0</v>
      </c>
      <c r="JN215" s="160">
        <f t="shared" si="4985"/>
        <v>0</v>
      </c>
      <c r="JO215" s="160">
        <f t="shared" si="4986"/>
        <v>0</v>
      </c>
      <c r="JP215" s="161">
        <f t="shared" ref="JP215:JQ215" si="5330">JP214</f>
        <v>18</v>
      </c>
      <c r="JQ215" s="175">
        <f t="shared" si="5330"/>
        <v>1181</v>
      </c>
      <c r="JR215" s="163" t="str">
        <f t="shared" si="4988"/>
        <v>1</v>
      </c>
      <c r="JS215" s="164" t="str">
        <f t="shared" si="272"/>
        <v/>
      </c>
      <c r="JT215" s="165">
        <f t="shared" si="273"/>
        <v>0</v>
      </c>
      <c r="JU215" s="166"/>
      <c r="JV215" s="166"/>
      <c r="JW215" s="166"/>
      <c r="JX215" s="168"/>
      <c r="JY215" s="168"/>
      <c r="JZ215" s="170" t="str">
        <f t="shared" si="274"/>
        <v>0</v>
      </c>
      <c r="KA215" s="170">
        <f t="shared" si="4989"/>
        <v>0</v>
      </c>
      <c r="KB215" s="168">
        <f t="shared" si="4990"/>
        <v>0</v>
      </c>
      <c r="KC215" s="168">
        <f t="shared" si="4991"/>
        <v>0</v>
      </c>
      <c r="KD215" s="168">
        <f t="shared" si="4992"/>
        <v>0</v>
      </c>
      <c r="KE215" s="168">
        <f t="shared" si="4993"/>
        <v>0</v>
      </c>
      <c r="KF215" s="154">
        <f t="shared" ref="KF215:KG215" si="5331">KF214</f>
        <v>19</v>
      </c>
      <c r="KG215" s="173">
        <f t="shared" si="5331"/>
        <v>1182</v>
      </c>
      <c r="KH215" s="156" t="str">
        <f t="shared" si="4995"/>
        <v>1</v>
      </c>
      <c r="KI215" s="157" t="str">
        <f t="shared" si="282"/>
        <v/>
      </c>
      <c r="KJ215" s="158">
        <f t="shared" si="283"/>
        <v>0</v>
      </c>
      <c r="KK215" s="159"/>
      <c r="KL215" s="159"/>
      <c r="KM215" s="159"/>
      <c r="KN215" s="160"/>
      <c r="KO215" s="160"/>
      <c r="KP215" s="171" t="str">
        <f t="shared" si="284"/>
        <v>0</v>
      </c>
      <c r="KQ215" s="171">
        <f t="shared" si="4996"/>
        <v>0</v>
      </c>
      <c r="KR215" s="160">
        <f t="shared" si="4997"/>
        <v>0</v>
      </c>
      <c r="KS215" s="160">
        <f t="shared" si="4998"/>
        <v>0</v>
      </c>
      <c r="KT215" s="160">
        <f t="shared" si="4999"/>
        <v>0</v>
      </c>
      <c r="KU215" s="160">
        <f t="shared" si="5000"/>
        <v>0</v>
      </c>
      <c r="KV215" s="161">
        <f t="shared" ref="KV215:KW215" si="5332">KV214</f>
        <v>20</v>
      </c>
      <c r="KW215" s="175">
        <f t="shared" si="5332"/>
        <v>1183</v>
      </c>
      <c r="KX215" s="163" t="str">
        <f t="shared" si="5002"/>
        <v>1</v>
      </c>
      <c r="KY215" s="164" t="str">
        <f t="shared" si="292"/>
        <v/>
      </c>
      <c r="KZ215" s="165">
        <f t="shared" si="293"/>
        <v>0</v>
      </c>
      <c r="LA215" s="166"/>
      <c r="LB215" s="166"/>
      <c r="LC215" s="166"/>
      <c r="LD215" s="168"/>
      <c r="LE215" s="168"/>
      <c r="LF215" s="170" t="str">
        <f t="shared" si="294"/>
        <v>0</v>
      </c>
      <c r="LG215" s="170">
        <f t="shared" si="5003"/>
        <v>0</v>
      </c>
      <c r="LH215" s="168">
        <f t="shared" si="5004"/>
        <v>0</v>
      </c>
      <c r="LI215" s="168">
        <f t="shared" si="5005"/>
        <v>0</v>
      </c>
      <c r="LJ215" s="168">
        <f t="shared" si="5006"/>
        <v>0</v>
      </c>
      <c r="LK215" s="168">
        <f t="shared" si="5007"/>
        <v>0</v>
      </c>
      <c r="LL215" s="172"/>
      <c r="LM215" s="172"/>
      <c r="LN215" s="168" t="str">
        <f t="shared" si="5008"/>
        <v>#REF!</v>
      </c>
      <c r="LO215" s="168" t="str">
        <f t="shared" si="5009"/>
        <v>#REF!</v>
      </c>
      <c r="LP215" s="168" t="str">
        <f t="shared" si="5010"/>
        <v>#REF!</v>
      </c>
      <c r="LQ215" s="168" t="str">
        <f t="shared" si="5011"/>
        <v>#REF!</v>
      </c>
    </row>
    <row r="216" ht="15.75" customHeight="1">
      <c r="A216" s="151">
        <v>46314.0</v>
      </c>
      <c r="B216" s="152" t="s">
        <v>32</v>
      </c>
      <c r="C216" s="153">
        <f t="shared" si="99"/>
        <v>0</v>
      </c>
      <c r="D216" s="154">
        <f t="shared" ref="D216:E216" si="5333">D215</f>
        <v>1</v>
      </c>
      <c r="E216" s="173">
        <f t="shared" si="5333"/>
        <v>1164</v>
      </c>
      <c r="F216" s="156" t="str">
        <f t="shared" si="5113"/>
        <v>1</v>
      </c>
      <c r="G216" s="157">
        <f t="shared" si="102"/>
        <v>1</v>
      </c>
      <c r="H216" s="158">
        <f t="shared" si="103"/>
        <v>0</v>
      </c>
      <c r="I216" s="159"/>
      <c r="J216" s="159"/>
      <c r="K216" s="159"/>
      <c r="L216" s="78"/>
      <c r="M216" s="79"/>
      <c r="N216" s="77" t="str">
        <f t="shared" si="104"/>
        <v>0</v>
      </c>
      <c r="O216" s="81">
        <f t="shared" si="4870"/>
        <v>0</v>
      </c>
      <c r="P216" s="160">
        <f t="shared" si="4871"/>
        <v>0</v>
      </c>
      <c r="Q216" s="160">
        <f t="shared" si="4872"/>
        <v>0</v>
      </c>
      <c r="R216" s="160">
        <f t="shared" si="4873"/>
        <v>0</v>
      </c>
      <c r="S216" s="160">
        <f t="shared" si="4874"/>
        <v>0</v>
      </c>
      <c r="T216" s="161">
        <f t="shared" ref="T216:U216" si="5334">T215</f>
        <v>2</v>
      </c>
      <c r="U216" s="175">
        <f t="shared" si="5334"/>
        <v>1165</v>
      </c>
      <c r="V216" s="163" t="str">
        <f t="shared" si="4876"/>
        <v>1</v>
      </c>
      <c r="W216" s="164">
        <f t="shared" si="112"/>
        <v>1</v>
      </c>
      <c r="X216" s="165">
        <f t="shared" si="113"/>
        <v>0</v>
      </c>
      <c r="Y216" s="166"/>
      <c r="Z216" s="166"/>
      <c r="AA216" s="166"/>
      <c r="AB216" s="84"/>
      <c r="AC216" s="85"/>
      <c r="AD216" s="83" t="str">
        <f t="shared" si="114"/>
        <v>0</v>
      </c>
      <c r="AE216" s="167">
        <f t="shared" si="4877"/>
        <v>0</v>
      </c>
      <c r="AF216" s="168">
        <f t="shared" si="4878"/>
        <v>0</v>
      </c>
      <c r="AG216" s="168">
        <f t="shared" si="4879"/>
        <v>0</v>
      </c>
      <c r="AH216" s="168">
        <f t="shared" si="4880"/>
        <v>0</v>
      </c>
      <c r="AI216" s="168">
        <f t="shared" si="4881"/>
        <v>0</v>
      </c>
      <c r="AJ216" s="154">
        <f t="shared" ref="AJ216:AK216" si="5335">AJ215</f>
        <v>3</v>
      </c>
      <c r="AK216" s="173">
        <f t="shared" si="5335"/>
        <v>1166</v>
      </c>
      <c r="AL216" s="156" t="str">
        <f t="shared" si="4883"/>
        <v>1</v>
      </c>
      <c r="AM216" s="157">
        <f t="shared" si="122"/>
        <v>2</v>
      </c>
      <c r="AN216" s="158">
        <f t="shared" si="123"/>
        <v>0</v>
      </c>
      <c r="AO216" s="159"/>
      <c r="AP216" s="159"/>
      <c r="AQ216" s="159"/>
      <c r="AR216" s="78"/>
      <c r="AS216" s="79"/>
      <c r="AT216" s="77" t="str">
        <f t="shared" si="124"/>
        <v>0</v>
      </c>
      <c r="AU216" s="81">
        <f t="shared" si="4884"/>
        <v>0</v>
      </c>
      <c r="AV216" s="160">
        <f t="shared" si="4885"/>
        <v>0</v>
      </c>
      <c r="AW216" s="160">
        <f t="shared" si="4886"/>
        <v>0</v>
      </c>
      <c r="AX216" s="160">
        <f t="shared" si="4887"/>
        <v>0</v>
      </c>
      <c r="AY216" s="160">
        <f t="shared" si="4888"/>
        <v>0</v>
      </c>
      <c r="AZ216" s="161">
        <f t="shared" ref="AZ216:BA216" si="5336">AZ215</f>
        <v>4</v>
      </c>
      <c r="BA216" s="175">
        <f t="shared" si="5336"/>
        <v>1167</v>
      </c>
      <c r="BB216" s="163" t="str">
        <f t="shared" si="4890"/>
        <v>1</v>
      </c>
      <c r="BC216" s="164">
        <f t="shared" si="132"/>
        <v>4</v>
      </c>
      <c r="BD216" s="165">
        <f t="shared" si="133"/>
        <v>0</v>
      </c>
      <c r="BE216" s="166"/>
      <c r="BF216" s="166"/>
      <c r="BG216" s="166"/>
      <c r="BH216" s="84"/>
      <c r="BI216" s="85"/>
      <c r="BJ216" s="83" t="str">
        <f t="shared" si="134"/>
        <v>0</v>
      </c>
      <c r="BK216" s="167">
        <f t="shared" si="4891"/>
        <v>0</v>
      </c>
      <c r="BL216" s="168">
        <f t="shared" si="4892"/>
        <v>0</v>
      </c>
      <c r="BM216" s="168">
        <f t="shared" si="4893"/>
        <v>0</v>
      </c>
      <c r="BN216" s="168">
        <f t="shared" si="4894"/>
        <v>0</v>
      </c>
      <c r="BO216" s="168">
        <f t="shared" si="4895"/>
        <v>0</v>
      </c>
      <c r="BP216" s="154">
        <f t="shared" ref="BP216:BQ216" si="5337">BP215</f>
        <v>5</v>
      </c>
      <c r="BQ216" s="173">
        <f t="shared" si="5337"/>
        <v>1168</v>
      </c>
      <c r="BR216" s="156" t="str">
        <f t="shared" si="4897"/>
        <v>1</v>
      </c>
      <c r="BS216" s="157">
        <f t="shared" si="142"/>
        <v>4</v>
      </c>
      <c r="BT216" s="158">
        <f t="shared" si="143"/>
        <v>0</v>
      </c>
      <c r="BU216" s="159"/>
      <c r="BV216" s="159"/>
      <c r="BW216" s="159"/>
      <c r="BX216" s="78"/>
      <c r="BY216" s="79"/>
      <c r="BZ216" s="77" t="str">
        <f t="shared" si="144"/>
        <v>0</v>
      </c>
      <c r="CA216" s="81">
        <f t="shared" si="4898"/>
        <v>0</v>
      </c>
      <c r="CB216" s="160">
        <f t="shared" si="4899"/>
        <v>0</v>
      </c>
      <c r="CC216" s="160">
        <f t="shared" si="4900"/>
        <v>0</v>
      </c>
      <c r="CD216" s="160">
        <f t="shared" si="4901"/>
        <v>0</v>
      </c>
      <c r="CE216" s="160">
        <f t="shared" si="4902"/>
        <v>0</v>
      </c>
      <c r="CF216" s="161">
        <f t="shared" ref="CF216:CG216" si="5338">CF215</f>
        <v>6</v>
      </c>
      <c r="CG216" s="175">
        <f t="shared" si="5338"/>
        <v>1169</v>
      </c>
      <c r="CH216" s="163" t="str">
        <f t="shared" si="4904"/>
        <v>1</v>
      </c>
      <c r="CI216" s="164">
        <f t="shared" si="152"/>
        <v>2</v>
      </c>
      <c r="CJ216" s="165">
        <f t="shared" si="153"/>
        <v>0</v>
      </c>
      <c r="CK216" s="166"/>
      <c r="CL216" s="166"/>
      <c r="CM216" s="166"/>
      <c r="CN216" s="84"/>
      <c r="CO216" s="85"/>
      <c r="CP216" s="83" t="str">
        <f t="shared" si="154"/>
        <v>0</v>
      </c>
      <c r="CQ216" s="167">
        <f t="shared" si="4905"/>
        <v>0</v>
      </c>
      <c r="CR216" s="168">
        <f t="shared" si="4906"/>
        <v>0</v>
      </c>
      <c r="CS216" s="168">
        <f t="shared" si="4907"/>
        <v>0</v>
      </c>
      <c r="CT216" s="168">
        <f t="shared" si="4908"/>
        <v>0</v>
      </c>
      <c r="CU216" s="168">
        <f t="shared" si="4909"/>
        <v>0</v>
      </c>
      <c r="CV216" s="154">
        <f t="shared" ref="CV216:CW216" si="5339">CV215</f>
        <v>7</v>
      </c>
      <c r="CW216" s="173">
        <f t="shared" si="5339"/>
        <v>1170</v>
      </c>
      <c r="CX216" s="156" t="str">
        <f t="shared" si="4911"/>
        <v>1</v>
      </c>
      <c r="CY216" s="157">
        <f t="shared" si="162"/>
        <v>2</v>
      </c>
      <c r="CZ216" s="158">
        <f t="shared" si="163"/>
        <v>0</v>
      </c>
      <c r="DA216" s="159"/>
      <c r="DB216" s="159"/>
      <c r="DC216" s="159"/>
      <c r="DD216" s="78"/>
      <c r="DE216" s="79"/>
      <c r="DF216" s="77" t="str">
        <f t="shared" si="164"/>
        <v>0</v>
      </c>
      <c r="DG216" s="81">
        <f t="shared" si="4912"/>
        <v>0</v>
      </c>
      <c r="DH216" s="160">
        <f t="shared" si="4913"/>
        <v>0</v>
      </c>
      <c r="DI216" s="160">
        <f t="shared" si="4914"/>
        <v>0</v>
      </c>
      <c r="DJ216" s="160">
        <f t="shared" si="4915"/>
        <v>0</v>
      </c>
      <c r="DK216" s="160">
        <f t="shared" si="4916"/>
        <v>0</v>
      </c>
      <c r="DL216" s="161">
        <f t="shared" ref="DL216:DM216" si="5340">DL215</f>
        <v>8</v>
      </c>
      <c r="DM216" s="175">
        <f t="shared" si="5340"/>
        <v>1171</v>
      </c>
      <c r="DN216" s="163" t="str">
        <f t="shared" si="4918"/>
        <v>1</v>
      </c>
      <c r="DO216" s="164">
        <f t="shared" si="172"/>
        <v>2</v>
      </c>
      <c r="DP216" s="165">
        <f t="shared" si="173"/>
        <v>0</v>
      </c>
      <c r="DQ216" s="166"/>
      <c r="DR216" s="166"/>
      <c r="DS216" s="166"/>
      <c r="DT216" s="84"/>
      <c r="DU216" s="85"/>
      <c r="DV216" s="83" t="str">
        <f t="shared" si="174"/>
        <v>0</v>
      </c>
      <c r="DW216" s="167">
        <f t="shared" si="4919"/>
        <v>0</v>
      </c>
      <c r="DX216" s="168">
        <f t="shared" si="4920"/>
        <v>0</v>
      </c>
      <c r="DY216" s="168">
        <f t="shared" si="4921"/>
        <v>0</v>
      </c>
      <c r="DZ216" s="168">
        <f t="shared" si="4922"/>
        <v>0</v>
      </c>
      <c r="EA216" s="168">
        <f t="shared" si="4923"/>
        <v>0</v>
      </c>
      <c r="EB216" s="154">
        <f t="shared" ref="EB216:EC216" si="5341">EB215</f>
        <v>9</v>
      </c>
      <c r="EC216" s="173">
        <f t="shared" si="5341"/>
        <v>1172</v>
      </c>
      <c r="ED216" s="156" t="str">
        <f t="shared" si="4925"/>
        <v>1</v>
      </c>
      <c r="EE216" s="157">
        <f t="shared" si="182"/>
        <v>5</v>
      </c>
      <c r="EF216" s="169">
        <f t="shared" si="183"/>
        <v>0</v>
      </c>
      <c r="EG216" s="159"/>
      <c r="EH216" s="159"/>
      <c r="EI216" s="159"/>
      <c r="EJ216" s="78"/>
      <c r="EK216" s="79"/>
      <c r="EL216" s="77" t="str">
        <f t="shared" si="184"/>
        <v>0</v>
      </c>
      <c r="EM216" s="81">
        <f t="shared" si="4926"/>
        <v>0</v>
      </c>
      <c r="EN216" s="160">
        <f t="shared" si="4927"/>
        <v>0</v>
      </c>
      <c r="EO216" s="160">
        <f t="shared" si="4928"/>
        <v>0</v>
      </c>
      <c r="EP216" s="160">
        <f t="shared" si="4929"/>
        <v>0</v>
      </c>
      <c r="EQ216" s="160">
        <f t="shared" si="4930"/>
        <v>0</v>
      </c>
      <c r="ER216" s="161">
        <f t="shared" ref="ER216:ES216" si="5342">ER215</f>
        <v>10</v>
      </c>
      <c r="ES216" s="175">
        <f t="shared" si="5342"/>
        <v>1173</v>
      </c>
      <c r="ET216" s="163" t="str">
        <f t="shared" si="4932"/>
        <v>1</v>
      </c>
      <c r="EU216" s="164">
        <f t="shared" si="192"/>
        <v>19</v>
      </c>
      <c r="EV216" s="165">
        <f t="shared" si="193"/>
        <v>0</v>
      </c>
      <c r="EW216" s="166"/>
      <c r="EX216" s="166"/>
      <c r="EY216" s="166"/>
      <c r="EZ216" s="84"/>
      <c r="FA216" s="85"/>
      <c r="FB216" s="83" t="str">
        <f t="shared" si="194"/>
        <v>0</v>
      </c>
      <c r="FC216" s="167">
        <f t="shared" si="4933"/>
        <v>0</v>
      </c>
      <c r="FD216" s="168">
        <f t="shared" si="4934"/>
        <v>0</v>
      </c>
      <c r="FE216" s="168">
        <f t="shared" si="4935"/>
        <v>0</v>
      </c>
      <c r="FF216" s="168">
        <f t="shared" si="4936"/>
        <v>0</v>
      </c>
      <c r="FG216" s="168">
        <f t="shared" si="4937"/>
        <v>0</v>
      </c>
      <c r="FH216" s="154">
        <f t="shared" ref="FH216:FI216" si="5343">FH215</f>
        <v>11</v>
      </c>
      <c r="FI216" s="173">
        <f t="shared" si="5343"/>
        <v>1174</v>
      </c>
      <c r="FJ216" s="156" t="str">
        <f t="shared" si="4939"/>
        <v>1</v>
      </c>
      <c r="FK216" s="157">
        <f t="shared" si="202"/>
        <v>4</v>
      </c>
      <c r="FL216" s="158">
        <f t="shared" si="203"/>
        <v>0</v>
      </c>
      <c r="FM216" s="159"/>
      <c r="FN216" s="159"/>
      <c r="FO216" s="159"/>
      <c r="FP216" s="78"/>
      <c r="FQ216" s="79"/>
      <c r="FR216" s="77" t="str">
        <f t="shared" si="204"/>
        <v>0</v>
      </c>
      <c r="FS216" s="81">
        <f t="shared" si="4940"/>
        <v>0</v>
      </c>
      <c r="FT216" s="160">
        <f t="shared" si="4941"/>
        <v>0</v>
      </c>
      <c r="FU216" s="160">
        <f t="shared" si="4942"/>
        <v>0</v>
      </c>
      <c r="FV216" s="160">
        <f t="shared" si="4943"/>
        <v>0</v>
      </c>
      <c r="FW216" s="160">
        <f t="shared" si="4944"/>
        <v>0</v>
      </c>
      <c r="FX216" s="161">
        <f t="shared" ref="FX216:FY216" si="5344">FX215</f>
        <v>12</v>
      </c>
      <c r="FY216" s="175">
        <f t="shared" si="5344"/>
        <v>1175</v>
      </c>
      <c r="FZ216" s="163" t="str">
        <f t="shared" si="4946"/>
        <v>1</v>
      </c>
      <c r="GA216" s="164">
        <f t="shared" si="212"/>
        <v>2</v>
      </c>
      <c r="GB216" s="165">
        <f t="shared" si="213"/>
        <v>0</v>
      </c>
      <c r="GC216" s="166"/>
      <c r="GD216" s="166"/>
      <c r="GE216" s="166"/>
      <c r="GF216" s="84"/>
      <c r="GG216" s="85"/>
      <c r="GH216" s="83" t="str">
        <f t="shared" si="214"/>
        <v>0</v>
      </c>
      <c r="GI216" s="167">
        <f t="shared" si="4947"/>
        <v>0</v>
      </c>
      <c r="GJ216" s="168">
        <f t="shared" si="4948"/>
        <v>0</v>
      </c>
      <c r="GK216" s="168">
        <f t="shared" si="4949"/>
        <v>0</v>
      </c>
      <c r="GL216" s="168">
        <f t="shared" si="4950"/>
        <v>0</v>
      </c>
      <c r="GM216" s="168">
        <f t="shared" si="4951"/>
        <v>0</v>
      </c>
      <c r="GN216" s="154">
        <f t="shared" ref="GN216:GO216" si="5345">GN215</f>
        <v>13</v>
      </c>
      <c r="GO216" s="173">
        <f t="shared" si="5345"/>
        <v>1176</v>
      </c>
      <c r="GP216" s="156" t="str">
        <f t="shared" si="4953"/>
        <v>1</v>
      </c>
      <c r="GQ216" s="157">
        <f t="shared" si="222"/>
        <v>3</v>
      </c>
      <c r="GR216" s="158">
        <f t="shared" si="223"/>
        <v>0</v>
      </c>
      <c r="GS216" s="159"/>
      <c r="GT216" s="159"/>
      <c r="GU216" s="159"/>
      <c r="GV216" s="78"/>
      <c r="GW216" s="79"/>
      <c r="GX216" s="77" t="str">
        <f t="shared" si="224"/>
        <v>0</v>
      </c>
      <c r="GY216" s="81">
        <f t="shared" si="4954"/>
        <v>0</v>
      </c>
      <c r="GZ216" s="160">
        <f t="shared" si="4955"/>
        <v>0</v>
      </c>
      <c r="HA216" s="160">
        <f t="shared" si="4956"/>
        <v>0</v>
      </c>
      <c r="HB216" s="160">
        <f t="shared" si="4957"/>
        <v>0</v>
      </c>
      <c r="HC216" s="160">
        <f t="shared" si="4958"/>
        <v>0</v>
      </c>
      <c r="HD216" s="161">
        <f t="shared" ref="HD216:HE216" si="5346">HD215</f>
        <v>14</v>
      </c>
      <c r="HE216" s="175">
        <f t="shared" si="5346"/>
        <v>1177</v>
      </c>
      <c r="HF216" s="163" t="str">
        <f t="shared" si="4960"/>
        <v>1</v>
      </c>
      <c r="HG216" s="164">
        <f t="shared" si="232"/>
        <v>5</v>
      </c>
      <c r="HH216" s="165">
        <f t="shared" si="233"/>
        <v>0</v>
      </c>
      <c r="HI216" s="166"/>
      <c r="HJ216" s="166"/>
      <c r="HK216" s="166"/>
      <c r="HL216" s="84"/>
      <c r="HM216" s="85"/>
      <c r="HN216" s="83" t="str">
        <f t="shared" si="234"/>
        <v>0</v>
      </c>
      <c r="HO216" s="167">
        <f t="shared" si="4961"/>
        <v>0</v>
      </c>
      <c r="HP216" s="168">
        <f t="shared" si="4962"/>
        <v>0</v>
      </c>
      <c r="HQ216" s="168">
        <f t="shared" si="4963"/>
        <v>0</v>
      </c>
      <c r="HR216" s="168">
        <f t="shared" si="4964"/>
        <v>0</v>
      </c>
      <c r="HS216" s="168">
        <f t="shared" si="4965"/>
        <v>0</v>
      </c>
      <c r="HT216" s="154">
        <f t="shared" ref="HT216:HU216" si="5347">HT215</f>
        <v>15</v>
      </c>
      <c r="HU216" s="173">
        <f t="shared" si="5347"/>
        <v>1178</v>
      </c>
      <c r="HV216" s="156" t="str">
        <f t="shared" si="4967"/>
        <v>1</v>
      </c>
      <c r="HW216" s="157" t="str">
        <f t="shared" si="242"/>
        <v/>
      </c>
      <c r="HX216" s="169">
        <f t="shared" si="243"/>
        <v>0</v>
      </c>
      <c r="HY216" s="159"/>
      <c r="HZ216" s="159"/>
      <c r="IA216" s="159"/>
      <c r="IB216" s="160"/>
      <c r="IC216" s="160"/>
      <c r="ID216" s="160" t="str">
        <f t="shared" si="244"/>
        <v>0</v>
      </c>
      <c r="IE216" s="160">
        <f t="shared" si="4968"/>
        <v>0</v>
      </c>
      <c r="IF216" s="160">
        <f t="shared" si="4969"/>
        <v>0</v>
      </c>
      <c r="IG216" s="160">
        <f t="shared" si="4970"/>
        <v>0</v>
      </c>
      <c r="IH216" s="160">
        <f t="shared" si="4971"/>
        <v>0</v>
      </c>
      <c r="II216" s="160">
        <f t="shared" si="4972"/>
        <v>0</v>
      </c>
      <c r="IJ216" s="161">
        <f t="shared" ref="IJ216:IK216" si="5348">IJ215</f>
        <v>16</v>
      </c>
      <c r="IK216" s="175">
        <f t="shared" si="5348"/>
        <v>1179</v>
      </c>
      <c r="IL216" s="163" t="str">
        <f t="shared" si="4974"/>
        <v>1</v>
      </c>
      <c r="IM216" s="164" t="str">
        <f t="shared" si="252"/>
        <v/>
      </c>
      <c r="IN216" s="165">
        <f t="shared" si="253"/>
        <v>0</v>
      </c>
      <c r="IO216" s="166"/>
      <c r="IP216" s="166"/>
      <c r="IQ216" s="166"/>
      <c r="IR216" s="168"/>
      <c r="IS216" s="168"/>
      <c r="IT216" s="170" t="str">
        <f t="shared" si="254"/>
        <v>0</v>
      </c>
      <c r="IU216" s="170">
        <f t="shared" si="4975"/>
        <v>0</v>
      </c>
      <c r="IV216" s="168">
        <f t="shared" si="4976"/>
        <v>0</v>
      </c>
      <c r="IW216" s="168">
        <f t="shared" si="4977"/>
        <v>0</v>
      </c>
      <c r="IX216" s="168">
        <f t="shared" si="4978"/>
        <v>0</v>
      </c>
      <c r="IY216" s="168">
        <f t="shared" si="4979"/>
        <v>0</v>
      </c>
      <c r="IZ216" s="154">
        <f t="shared" ref="IZ216:JA216" si="5349">IZ215</f>
        <v>17</v>
      </c>
      <c r="JA216" s="173">
        <f t="shared" si="5349"/>
        <v>1180</v>
      </c>
      <c r="JB216" s="156" t="str">
        <f t="shared" si="4981"/>
        <v>1</v>
      </c>
      <c r="JC216" s="157" t="str">
        <f t="shared" si="262"/>
        <v/>
      </c>
      <c r="JD216" s="158">
        <f t="shared" si="263"/>
        <v>0</v>
      </c>
      <c r="JE216" s="159"/>
      <c r="JF216" s="159"/>
      <c r="JG216" s="159"/>
      <c r="JH216" s="160"/>
      <c r="JI216" s="160"/>
      <c r="JJ216" s="171" t="str">
        <f t="shared" si="264"/>
        <v>0</v>
      </c>
      <c r="JK216" s="171">
        <f t="shared" si="4982"/>
        <v>0</v>
      </c>
      <c r="JL216" s="160">
        <f t="shared" si="4983"/>
        <v>0</v>
      </c>
      <c r="JM216" s="160">
        <f t="shared" si="4984"/>
        <v>0</v>
      </c>
      <c r="JN216" s="160">
        <f t="shared" si="4985"/>
        <v>0</v>
      </c>
      <c r="JO216" s="160">
        <f t="shared" si="4986"/>
        <v>0</v>
      </c>
      <c r="JP216" s="161">
        <f t="shared" ref="JP216:JQ216" si="5350">JP215</f>
        <v>18</v>
      </c>
      <c r="JQ216" s="175">
        <f t="shared" si="5350"/>
        <v>1181</v>
      </c>
      <c r="JR216" s="163" t="str">
        <f t="shared" si="4988"/>
        <v>1</v>
      </c>
      <c r="JS216" s="164" t="str">
        <f t="shared" si="272"/>
        <v/>
      </c>
      <c r="JT216" s="165">
        <f t="shared" si="273"/>
        <v>0</v>
      </c>
      <c r="JU216" s="166"/>
      <c r="JV216" s="166"/>
      <c r="JW216" s="166"/>
      <c r="JX216" s="168"/>
      <c r="JY216" s="168"/>
      <c r="JZ216" s="170" t="str">
        <f t="shared" si="274"/>
        <v>0</v>
      </c>
      <c r="KA216" s="170">
        <f t="shared" si="4989"/>
        <v>0</v>
      </c>
      <c r="KB216" s="168">
        <f t="shared" si="4990"/>
        <v>0</v>
      </c>
      <c r="KC216" s="168">
        <f t="shared" si="4991"/>
        <v>0</v>
      </c>
      <c r="KD216" s="168">
        <f t="shared" si="4992"/>
        <v>0</v>
      </c>
      <c r="KE216" s="168">
        <f t="shared" si="4993"/>
        <v>0</v>
      </c>
      <c r="KF216" s="154">
        <f t="shared" ref="KF216:KG216" si="5351">KF215</f>
        <v>19</v>
      </c>
      <c r="KG216" s="173">
        <f t="shared" si="5351"/>
        <v>1182</v>
      </c>
      <c r="KH216" s="156" t="str">
        <f t="shared" si="4995"/>
        <v>1</v>
      </c>
      <c r="KI216" s="157" t="str">
        <f t="shared" si="282"/>
        <v/>
      </c>
      <c r="KJ216" s="158">
        <f t="shared" si="283"/>
        <v>0</v>
      </c>
      <c r="KK216" s="159"/>
      <c r="KL216" s="159"/>
      <c r="KM216" s="159"/>
      <c r="KN216" s="160"/>
      <c r="KO216" s="160"/>
      <c r="KP216" s="171" t="str">
        <f t="shared" si="284"/>
        <v>0</v>
      </c>
      <c r="KQ216" s="171">
        <f t="shared" si="4996"/>
        <v>0</v>
      </c>
      <c r="KR216" s="160">
        <f t="shared" si="4997"/>
        <v>0</v>
      </c>
      <c r="KS216" s="160">
        <f t="shared" si="4998"/>
        <v>0</v>
      </c>
      <c r="KT216" s="160">
        <f t="shared" si="4999"/>
        <v>0</v>
      </c>
      <c r="KU216" s="160">
        <f t="shared" si="5000"/>
        <v>0</v>
      </c>
      <c r="KV216" s="161">
        <f t="shared" ref="KV216:KW216" si="5352">KV215</f>
        <v>20</v>
      </c>
      <c r="KW216" s="175">
        <f t="shared" si="5352"/>
        <v>1183</v>
      </c>
      <c r="KX216" s="163" t="str">
        <f t="shared" si="5002"/>
        <v>1</v>
      </c>
      <c r="KY216" s="164" t="str">
        <f t="shared" si="292"/>
        <v/>
      </c>
      <c r="KZ216" s="165">
        <f t="shared" si="293"/>
        <v>0</v>
      </c>
      <c r="LA216" s="166"/>
      <c r="LB216" s="166"/>
      <c r="LC216" s="166"/>
      <c r="LD216" s="168"/>
      <c r="LE216" s="168"/>
      <c r="LF216" s="170" t="str">
        <f t="shared" si="294"/>
        <v>0</v>
      </c>
      <c r="LG216" s="170">
        <f t="shared" si="5003"/>
        <v>0</v>
      </c>
      <c r="LH216" s="168">
        <f t="shared" si="5004"/>
        <v>0</v>
      </c>
      <c r="LI216" s="168">
        <f t="shared" si="5005"/>
        <v>0</v>
      </c>
      <c r="LJ216" s="168">
        <f t="shared" si="5006"/>
        <v>0</v>
      </c>
      <c r="LK216" s="168">
        <f t="shared" si="5007"/>
        <v>0</v>
      </c>
      <c r="LL216" s="172"/>
      <c r="LM216" s="172"/>
      <c r="LN216" s="168" t="str">
        <f t="shared" si="5008"/>
        <v>#REF!</v>
      </c>
      <c r="LO216" s="168" t="str">
        <f t="shared" si="5009"/>
        <v>#REF!</v>
      </c>
      <c r="LP216" s="168" t="str">
        <f t="shared" si="5010"/>
        <v>#REF!</v>
      </c>
      <c r="LQ216" s="168" t="str">
        <f t="shared" si="5011"/>
        <v>#REF!</v>
      </c>
    </row>
    <row r="217" ht="15.75" customHeight="1">
      <c r="A217" s="151">
        <v>46315.0</v>
      </c>
      <c r="B217" s="152" t="s">
        <v>33</v>
      </c>
      <c r="C217" s="153">
        <f t="shared" si="99"/>
        <v>0</v>
      </c>
      <c r="D217" s="154">
        <f t="shared" ref="D217:E217" si="5353">D216</f>
        <v>1</v>
      </c>
      <c r="E217" s="173">
        <f t="shared" si="5353"/>
        <v>1164</v>
      </c>
      <c r="F217" s="156" t="str">
        <f t="shared" si="5113"/>
        <v>1</v>
      </c>
      <c r="G217" s="157">
        <f t="shared" si="102"/>
        <v>1</v>
      </c>
      <c r="H217" s="158">
        <f t="shared" si="103"/>
        <v>0</v>
      </c>
      <c r="I217" s="159"/>
      <c r="J217" s="159"/>
      <c r="K217" s="159"/>
      <c r="L217" s="78"/>
      <c r="M217" s="79"/>
      <c r="N217" s="77" t="str">
        <f t="shared" si="104"/>
        <v>0</v>
      </c>
      <c r="O217" s="81">
        <f t="shared" si="4870"/>
        <v>0</v>
      </c>
      <c r="P217" s="160">
        <f t="shared" si="4871"/>
        <v>0</v>
      </c>
      <c r="Q217" s="160">
        <f t="shared" si="4872"/>
        <v>0</v>
      </c>
      <c r="R217" s="160">
        <f t="shared" si="4873"/>
        <v>0</v>
      </c>
      <c r="S217" s="160">
        <f t="shared" si="4874"/>
        <v>0</v>
      </c>
      <c r="T217" s="161">
        <f t="shared" ref="T217:U217" si="5354">T216</f>
        <v>2</v>
      </c>
      <c r="U217" s="175">
        <f t="shared" si="5354"/>
        <v>1165</v>
      </c>
      <c r="V217" s="163" t="str">
        <f t="shared" si="4876"/>
        <v>1</v>
      </c>
      <c r="W217" s="164">
        <f t="shared" si="112"/>
        <v>1</v>
      </c>
      <c r="X217" s="165">
        <f t="shared" si="113"/>
        <v>0</v>
      </c>
      <c r="Y217" s="166"/>
      <c r="Z217" s="166"/>
      <c r="AA217" s="166"/>
      <c r="AB217" s="84"/>
      <c r="AC217" s="85"/>
      <c r="AD217" s="83" t="str">
        <f t="shared" si="114"/>
        <v>0</v>
      </c>
      <c r="AE217" s="167">
        <f t="shared" si="4877"/>
        <v>0</v>
      </c>
      <c r="AF217" s="168">
        <f t="shared" si="4878"/>
        <v>0</v>
      </c>
      <c r="AG217" s="168">
        <f t="shared" si="4879"/>
        <v>0</v>
      </c>
      <c r="AH217" s="168">
        <f t="shared" si="4880"/>
        <v>0</v>
      </c>
      <c r="AI217" s="168">
        <f t="shared" si="4881"/>
        <v>0</v>
      </c>
      <c r="AJ217" s="154">
        <f t="shared" ref="AJ217:AK217" si="5355">AJ216</f>
        <v>3</v>
      </c>
      <c r="AK217" s="173">
        <f t="shared" si="5355"/>
        <v>1166</v>
      </c>
      <c r="AL217" s="156" t="str">
        <f t="shared" si="4883"/>
        <v>1</v>
      </c>
      <c r="AM217" s="157">
        <f t="shared" si="122"/>
        <v>2</v>
      </c>
      <c r="AN217" s="158">
        <f t="shared" si="123"/>
        <v>0</v>
      </c>
      <c r="AO217" s="159"/>
      <c r="AP217" s="159"/>
      <c r="AQ217" s="159"/>
      <c r="AR217" s="78"/>
      <c r="AS217" s="79"/>
      <c r="AT217" s="77" t="str">
        <f t="shared" si="124"/>
        <v>0</v>
      </c>
      <c r="AU217" s="81">
        <f t="shared" si="4884"/>
        <v>0</v>
      </c>
      <c r="AV217" s="160">
        <f t="shared" si="4885"/>
        <v>0</v>
      </c>
      <c r="AW217" s="160">
        <f t="shared" si="4886"/>
        <v>0</v>
      </c>
      <c r="AX217" s="160">
        <f t="shared" si="4887"/>
        <v>0</v>
      </c>
      <c r="AY217" s="160">
        <f t="shared" si="4888"/>
        <v>0</v>
      </c>
      <c r="AZ217" s="161">
        <f t="shared" ref="AZ217:BA217" si="5356">AZ216</f>
        <v>4</v>
      </c>
      <c r="BA217" s="175">
        <f t="shared" si="5356"/>
        <v>1167</v>
      </c>
      <c r="BB217" s="163" t="str">
        <f t="shared" si="4890"/>
        <v>1</v>
      </c>
      <c r="BC217" s="164">
        <f t="shared" si="132"/>
        <v>4</v>
      </c>
      <c r="BD217" s="165">
        <f t="shared" si="133"/>
        <v>0</v>
      </c>
      <c r="BE217" s="166"/>
      <c r="BF217" s="166"/>
      <c r="BG217" s="166"/>
      <c r="BH217" s="84"/>
      <c r="BI217" s="85"/>
      <c r="BJ217" s="83" t="str">
        <f t="shared" si="134"/>
        <v>0</v>
      </c>
      <c r="BK217" s="167">
        <f t="shared" si="4891"/>
        <v>0</v>
      </c>
      <c r="BL217" s="168">
        <f t="shared" si="4892"/>
        <v>0</v>
      </c>
      <c r="BM217" s="168">
        <f t="shared" si="4893"/>
        <v>0</v>
      </c>
      <c r="BN217" s="168">
        <f t="shared" si="4894"/>
        <v>0</v>
      </c>
      <c r="BO217" s="168">
        <f t="shared" si="4895"/>
        <v>0</v>
      </c>
      <c r="BP217" s="154">
        <f t="shared" ref="BP217:BQ217" si="5357">BP216</f>
        <v>5</v>
      </c>
      <c r="BQ217" s="173">
        <f t="shared" si="5357"/>
        <v>1168</v>
      </c>
      <c r="BR217" s="156" t="str">
        <f t="shared" si="4897"/>
        <v>1</v>
      </c>
      <c r="BS217" s="157">
        <f t="shared" si="142"/>
        <v>4</v>
      </c>
      <c r="BT217" s="158">
        <f t="shared" si="143"/>
        <v>0</v>
      </c>
      <c r="BU217" s="159"/>
      <c r="BV217" s="159"/>
      <c r="BW217" s="159"/>
      <c r="BX217" s="78"/>
      <c r="BY217" s="79"/>
      <c r="BZ217" s="77" t="str">
        <f t="shared" si="144"/>
        <v>0</v>
      </c>
      <c r="CA217" s="81">
        <f t="shared" si="4898"/>
        <v>0</v>
      </c>
      <c r="CB217" s="160">
        <f t="shared" si="4899"/>
        <v>0</v>
      </c>
      <c r="CC217" s="160">
        <f t="shared" si="4900"/>
        <v>0</v>
      </c>
      <c r="CD217" s="160">
        <f t="shared" si="4901"/>
        <v>0</v>
      </c>
      <c r="CE217" s="160">
        <f t="shared" si="4902"/>
        <v>0</v>
      </c>
      <c r="CF217" s="161">
        <f t="shared" ref="CF217:CG217" si="5358">CF216</f>
        <v>6</v>
      </c>
      <c r="CG217" s="175">
        <f t="shared" si="5358"/>
        <v>1169</v>
      </c>
      <c r="CH217" s="163" t="str">
        <f t="shared" si="4904"/>
        <v>1</v>
      </c>
      <c r="CI217" s="164">
        <f t="shared" si="152"/>
        <v>2</v>
      </c>
      <c r="CJ217" s="165">
        <f t="shared" si="153"/>
        <v>0</v>
      </c>
      <c r="CK217" s="166"/>
      <c r="CL217" s="166"/>
      <c r="CM217" s="166"/>
      <c r="CN217" s="84"/>
      <c r="CO217" s="85"/>
      <c r="CP217" s="83" t="str">
        <f t="shared" si="154"/>
        <v>0</v>
      </c>
      <c r="CQ217" s="167">
        <f t="shared" si="4905"/>
        <v>0</v>
      </c>
      <c r="CR217" s="168">
        <f t="shared" si="4906"/>
        <v>0</v>
      </c>
      <c r="CS217" s="168">
        <f t="shared" si="4907"/>
        <v>0</v>
      </c>
      <c r="CT217" s="168">
        <f t="shared" si="4908"/>
        <v>0</v>
      </c>
      <c r="CU217" s="168">
        <f t="shared" si="4909"/>
        <v>0</v>
      </c>
      <c r="CV217" s="154">
        <f t="shared" ref="CV217:CW217" si="5359">CV216</f>
        <v>7</v>
      </c>
      <c r="CW217" s="173">
        <f t="shared" si="5359"/>
        <v>1170</v>
      </c>
      <c r="CX217" s="156" t="str">
        <f t="shared" si="4911"/>
        <v>1</v>
      </c>
      <c r="CY217" s="157">
        <f t="shared" si="162"/>
        <v>2</v>
      </c>
      <c r="CZ217" s="158">
        <f t="shared" si="163"/>
        <v>0</v>
      </c>
      <c r="DA217" s="159"/>
      <c r="DB217" s="159"/>
      <c r="DC217" s="159"/>
      <c r="DD217" s="78"/>
      <c r="DE217" s="79"/>
      <c r="DF217" s="77" t="str">
        <f t="shared" si="164"/>
        <v>0</v>
      </c>
      <c r="DG217" s="81">
        <f t="shared" si="4912"/>
        <v>0</v>
      </c>
      <c r="DH217" s="160">
        <f t="shared" si="4913"/>
        <v>0</v>
      </c>
      <c r="DI217" s="160">
        <f t="shared" si="4914"/>
        <v>0</v>
      </c>
      <c r="DJ217" s="160">
        <f t="shared" si="4915"/>
        <v>0</v>
      </c>
      <c r="DK217" s="160">
        <f t="shared" si="4916"/>
        <v>0</v>
      </c>
      <c r="DL217" s="161">
        <f t="shared" ref="DL217:DM217" si="5360">DL216</f>
        <v>8</v>
      </c>
      <c r="DM217" s="175">
        <f t="shared" si="5360"/>
        <v>1171</v>
      </c>
      <c r="DN217" s="163" t="str">
        <f t="shared" si="4918"/>
        <v>1</v>
      </c>
      <c r="DO217" s="164">
        <f t="shared" si="172"/>
        <v>2</v>
      </c>
      <c r="DP217" s="165">
        <f t="shared" si="173"/>
        <v>0</v>
      </c>
      <c r="DQ217" s="166"/>
      <c r="DR217" s="166"/>
      <c r="DS217" s="166"/>
      <c r="DT217" s="84"/>
      <c r="DU217" s="85"/>
      <c r="DV217" s="83" t="str">
        <f t="shared" si="174"/>
        <v>0</v>
      </c>
      <c r="DW217" s="167">
        <f t="shared" si="4919"/>
        <v>0</v>
      </c>
      <c r="DX217" s="168">
        <f t="shared" si="4920"/>
        <v>0</v>
      </c>
      <c r="DY217" s="168">
        <f t="shared" si="4921"/>
        <v>0</v>
      </c>
      <c r="DZ217" s="168">
        <f t="shared" si="4922"/>
        <v>0</v>
      </c>
      <c r="EA217" s="168">
        <f t="shared" si="4923"/>
        <v>0</v>
      </c>
      <c r="EB217" s="154">
        <f t="shared" ref="EB217:EC217" si="5361">EB216</f>
        <v>9</v>
      </c>
      <c r="EC217" s="173">
        <f t="shared" si="5361"/>
        <v>1172</v>
      </c>
      <c r="ED217" s="156" t="str">
        <f t="shared" si="4925"/>
        <v>1</v>
      </c>
      <c r="EE217" s="157">
        <f t="shared" si="182"/>
        <v>5</v>
      </c>
      <c r="EF217" s="169">
        <f t="shared" si="183"/>
        <v>0</v>
      </c>
      <c r="EG217" s="159"/>
      <c r="EH217" s="159"/>
      <c r="EI217" s="159"/>
      <c r="EJ217" s="78"/>
      <c r="EK217" s="79"/>
      <c r="EL217" s="77" t="str">
        <f t="shared" si="184"/>
        <v>0</v>
      </c>
      <c r="EM217" s="81">
        <f t="shared" si="4926"/>
        <v>0</v>
      </c>
      <c r="EN217" s="160">
        <f t="shared" si="4927"/>
        <v>0</v>
      </c>
      <c r="EO217" s="160">
        <f t="shared" si="4928"/>
        <v>0</v>
      </c>
      <c r="EP217" s="160">
        <f t="shared" si="4929"/>
        <v>0</v>
      </c>
      <c r="EQ217" s="160">
        <f t="shared" si="4930"/>
        <v>0</v>
      </c>
      <c r="ER217" s="161">
        <f t="shared" ref="ER217:ES217" si="5362">ER216</f>
        <v>10</v>
      </c>
      <c r="ES217" s="175">
        <f t="shared" si="5362"/>
        <v>1173</v>
      </c>
      <c r="ET217" s="163" t="str">
        <f t="shared" si="4932"/>
        <v>1</v>
      </c>
      <c r="EU217" s="164">
        <f t="shared" si="192"/>
        <v>19</v>
      </c>
      <c r="EV217" s="165">
        <f t="shared" si="193"/>
        <v>0</v>
      </c>
      <c r="EW217" s="166"/>
      <c r="EX217" s="166"/>
      <c r="EY217" s="166"/>
      <c r="EZ217" s="84"/>
      <c r="FA217" s="85"/>
      <c r="FB217" s="83" t="str">
        <f t="shared" si="194"/>
        <v>0</v>
      </c>
      <c r="FC217" s="167">
        <f t="shared" si="4933"/>
        <v>0</v>
      </c>
      <c r="FD217" s="168">
        <f t="shared" si="4934"/>
        <v>0</v>
      </c>
      <c r="FE217" s="168">
        <f t="shared" si="4935"/>
        <v>0</v>
      </c>
      <c r="FF217" s="168">
        <f t="shared" si="4936"/>
        <v>0</v>
      </c>
      <c r="FG217" s="168">
        <f t="shared" si="4937"/>
        <v>0</v>
      </c>
      <c r="FH217" s="154">
        <f t="shared" ref="FH217:FI217" si="5363">FH216</f>
        <v>11</v>
      </c>
      <c r="FI217" s="173">
        <f t="shared" si="5363"/>
        <v>1174</v>
      </c>
      <c r="FJ217" s="156" t="str">
        <f t="shared" si="4939"/>
        <v>1</v>
      </c>
      <c r="FK217" s="157">
        <f t="shared" si="202"/>
        <v>4</v>
      </c>
      <c r="FL217" s="158">
        <f t="shared" si="203"/>
        <v>0</v>
      </c>
      <c r="FM217" s="159"/>
      <c r="FN217" s="159"/>
      <c r="FO217" s="159"/>
      <c r="FP217" s="78"/>
      <c r="FQ217" s="79"/>
      <c r="FR217" s="77" t="str">
        <f t="shared" si="204"/>
        <v>0</v>
      </c>
      <c r="FS217" s="81">
        <f t="shared" si="4940"/>
        <v>0</v>
      </c>
      <c r="FT217" s="160">
        <f t="shared" si="4941"/>
        <v>0</v>
      </c>
      <c r="FU217" s="160">
        <f t="shared" si="4942"/>
        <v>0</v>
      </c>
      <c r="FV217" s="160">
        <f t="shared" si="4943"/>
        <v>0</v>
      </c>
      <c r="FW217" s="160">
        <f t="shared" si="4944"/>
        <v>0</v>
      </c>
      <c r="FX217" s="161">
        <f t="shared" ref="FX217:FY217" si="5364">FX216</f>
        <v>12</v>
      </c>
      <c r="FY217" s="175">
        <f t="shared" si="5364"/>
        <v>1175</v>
      </c>
      <c r="FZ217" s="163" t="str">
        <f t="shared" si="4946"/>
        <v>1</v>
      </c>
      <c r="GA217" s="164">
        <f t="shared" si="212"/>
        <v>2</v>
      </c>
      <c r="GB217" s="165">
        <f t="shared" si="213"/>
        <v>0</v>
      </c>
      <c r="GC217" s="166"/>
      <c r="GD217" s="166"/>
      <c r="GE217" s="166"/>
      <c r="GF217" s="84"/>
      <c r="GG217" s="85"/>
      <c r="GH217" s="83" t="str">
        <f t="shared" si="214"/>
        <v>0</v>
      </c>
      <c r="GI217" s="167">
        <f t="shared" si="4947"/>
        <v>0</v>
      </c>
      <c r="GJ217" s="168">
        <f t="shared" si="4948"/>
        <v>0</v>
      </c>
      <c r="GK217" s="168">
        <f t="shared" si="4949"/>
        <v>0</v>
      </c>
      <c r="GL217" s="168">
        <f t="shared" si="4950"/>
        <v>0</v>
      </c>
      <c r="GM217" s="168">
        <f t="shared" si="4951"/>
        <v>0</v>
      </c>
      <c r="GN217" s="154">
        <f t="shared" ref="GN217:GO217" si="5365">GN216</f>
        <v>13</v>
      </c>
      <c r="GO217" s="173">
        <f t="shared" si="5365"/>
        <v>1176</v>
      </c>
      <c r="GP217" s="156" t="str">
        <f t="shared" si="4953"/>
        <v>1</v>
      </c>
      <c r="GQ217" s="157">
        <f t="shared" si="222"/>
        <v>3</v>
      </c>
      <c r="GR217" s="158">
        <f t="shared" si="223"/>
        <v>0</v>
      </c>
      <c r="GS217" s="159"/>
      <c r="GT217" s="159"/>
      <c r="GU217" s="159"/>
      <c r="GV217" s="78"/>
      <c r="GW217" s="79"/>
      <c r="GX217" s="77" t="str">
        <f t="shared" si="224"/>
        <v>0</v>
      </c>
      <c r="GY217" s="81">
        <f t="shared" si="4954"/>
        <v>0</v>
      </c>
      <c r="GZ217" s="160">
        <f t="shared" si="4955"/>
        <v>0</v>
      </c>
      <c r="HA217" s="160">
        <f t="shared" si="4956"/>
        <v>0</v>
      </c>
      <c r="HB217" s="160">
        <f t="shared" si="4957"/>
        <v>0</v>
      </c>
      <c r="HC217" s="160">
        <f t="shared" si="4958"/>
        <v>0</v>
      </c>
      <c r="HD217" s="161">
        <f t="shared" ref="HD217:HE217" si="5366">HD216</f>
        <v>14</v>
      </c>
      <c r="HE217" s="175">
        <f t="shared" si="5366"/>
        <v>1177</v>
      </c>
      <c r="HF217" s="163" t="str">
        <f t="shared" si="4960"/>
        <v>1</v>
      </c>
      <c r="HG217" s="164">
        <f t="shared" si="232"/>
        <v>5</v>
      </c>
      <c r="HH217" s="165">
        <f t="shared" si="233"/>
        <v>0</v>
      </c>
      <c r="HI217" s="166"/>
      <c r="HJ217" s="166"/>
      <c r="HK217" s="166"/>
      <c r="HL217" s="84"/>
      <c r="HM217" s="85"/>
      <c r="HN217" s="83" t="str">
        <f t="shared" si="234"/>
        <v>0</v>
      </c>
      <c r="HO217" s="167">
        <f t="shared" si="4961"/>
        <v>0</v>
      </c>
      <c r="HP217" s="168">
        <f t="shared" si="4962"/>
        <v>0</v>
      </c>
      <c r="HQ217" s="168">
        <f t="shared" si="4963"/>
        <v>0</v>
      </c>
      <c r="HR217" s="168">
        <f t="shared" si="4964"/>
        <v>0</v>
      </c>
      <c r="HS217" s="168">
        <f t="shared" si="4965"/>
        <v>0</v>
      </c>
      <c r="HT217" s="154">
        <f t="shared" ref="HT217:HU217" si="5367">HT216</f>
        <v>15</v>
      </c>
      <c r="HU217" s="173">
        <f t="shared" si="5367"/>
        <v>1178</v>
      </c>
      <c r="HV217" s="156" t="str">
        <f t="shared" si="4967"/>
        <v>1</v>
      </c>
      <c r="HW217" s="157" t="str">
        <f t="shared" si="242"/>
        <v/>
      </c>
      <c r="HX217" s="169">
        <f t="shared" si="243"/>
        <v>0</v>
      </c>
      <c r="HY217" s="159"/>
      <c r="HZ217" s="159"/>
      <c r="IA217" s="159"/>
      <c r="IB217" s="160"/>
      <c r="IC217" s="160"/>
      <c r="ID217" s="160" t="str">
        <f t="shared" si="244"/>
        <v>0</v>
      </c>
      <c r="IE217" s="160">
        <f t="shared" si="4968"/>
        <v>0</v>
      </c>
      <c r="IF217" s="160">
        <f t="shared" si="4969"/>
        <v>0</v>
      </c>
      <c r="IG217" s="160">
        <f t="shared" si="4970"/>
        <v>0</v>
      </c>
      <c r="IH217" s="160">
        <f t="shared" si="4971"/>
        <v>0</v>
      </c>
      <c r="II217" s="160">
        <f t="shared" si="4972"/>
        <v>0</v>
      </c>
      <c r="IJ217" s="161">
        <f t="shared" ref="IJ217:IK217" si="5368">IJ216</f>
        <v>16</v>
      </c>
      <c r="IK217" s="175">
        <f t="shared" si="5368"/>
        <v>1179</v>
      </c>
      <c r="IL217" s="163" t="str">
        <f t="shared" si="4974"/>
        <v>1</v>
      </c>
      <c r="IM217" s="164" t="str">
        <f t="shared" si="252"/>
        <v/>
      </c>
      <c r="IN217" s="165">
        <f t="shared" si="253"/>
        <v>0</v>
      </c>
      <c r="IO217" s="166"/>
      <c r="IP217" s="166"/>
      <c r="IQ217" s="166"/>
      <c r="IR217" s="168"/>
      <c r="IS217" s="168"/>
      <c r="IT217" s="170" t="str">
        <f t="shared" si="254"/>
        <v>0</v>
      </c>
      <c r="IU217" s="170">
        <f t="shared" si="4975"/>
        <v>0</v>
      </c>
      <c r="IV217" s="168">
        <f t="shared" si="4976"/>
        <v>0</v>
      </c>
      <c r="IW217" s="168">
        <f t="shared" si="4977"/>
        <v>0</v>
      </c>
      <c r="IX217" s="168">
        <f t="shared" si="4978"/>
        <v>0</v>
      </c>
      <c r="IY217" s="168">
        <f t="shared" si="4979"/>
        <v>0</v>
      </c>
      <c r="IZ217" s="154">
        <f t="shared" ref="IZ217:JA217" si="5369">IZ216</f>
        <v>17</v>
      </c>
      <c r="JA217" s="173">
        <f t="shared" si="5369"/>
        <v>1180</v>
      </c>
      <c r="JB217" s="156" t="str">
        <f t="shared" si="4981"/>
        <v>1</v>
      </c>
      <c r="JC217" s="157" t="str">
        <f t="shared" si="262"/>
        <v/>
      </c>
      <c r="JD217" s="158">
        <f t="shared" si="263"/>
        <v>0</v>
      </c>
      <c r="JE217" s="159"/>
      <c r="JF217" s="159"/>
      <c r="JG217" s="159"/>
      <c r="JH217" s="160"/>
      <c r="JI217" s="160"/>
      <c r="JJ217" s="171" t="str">
        <f t="shared" si="264"/>
        <v>0</v>
      </c>
      <c r="JK217" s="171">
        <f t="shared" si="4982"/>
        <v>0</v>
      </c>
      <c r="JL217" s="160">
        <f t="shared" si="4983"/>
        <v>0</v>
      </c>
      <c r="JM217" s="160">
        <f t="shared" si="4984"/>
        <v>0</v>
      </c>
      <c r="JN217" s="160">
        <f t="shared" si="4985"/>
        <v>0</v>
      </c>
      <c r="JO217" s="160">
        <f t="shared" si="4986"/>
        <v>0</v>
      </c>
      <c r="JP217" s="161">
        <f t="shared" ref="JP217:JQ217" si="5370">JP216</f>
        <v>18</v>
      </c>
      <c r="JQ217" s="175">
        <f t="shared" si="5370"/>
        <v>1181</v>
      </c>
      <c r="JR217" s="163" t="str">
        <f t="shared" si="4988"/>
        <v>1</v>
      </c>
      <c r="JS217" s="164" t="str">
        <f t="shared" si="272"/>
        <v/>
      </c>
      <c r="JT217" s="165">
        <f t="shared" si="273"/>
        <v>0</v>
      </c>
      <c r="JU217" s="166"/>
      <c r="JV217" s="166"/>
      <c r="JW217" s="166"/>
      <c r="JX217" s="168"/>
      <c r="JY217" s="168"/>
      <c r="JZ217" s="170" t="str">
        <f t="shared" si="274"/>
        <v>0</v>
      </c>
      <c r="KA217" s="170">
        <f t="shared" si="4989"/>
        <v>0</v>
      </c>
      <c r="KB217" s="168">
        <f t="shared" si="4990"/>
        <v>0</v>
      </c>
      <c r="KC217" s="168">
        <f t="shared" si="4991"/>
        <v>0</v>
      </c>
      <c r="KD217" s="168">
        <f t="shared" si="4992"/>
        <v>0</v>
      </c>
      <c r="KE217" s="168">
        <f t="shared" si="4993"/>
        <v>0</v>
      </c>
      <c r="KF217" s="154">
        <f t="shared" ref="KF217:KG217" si="5371">KF216</f>
        <v>19</v>
      </c>
      <c r="KG217" s="173">
        <f t="shared" si="5371"/>
        <v>1182</v>
      </c>
      <c r="KH217" s="156" t="str">
        <f t="shared" si="4995"/>
        <v>1</v>
      </c>
      <c r="KI217" s="157" t="str">
        <f t="shared" si="282"/>
        <v/>
      </c>
      <c r="KJ217" s="158">
        <f t="shared" si="283"/>
        <v>0</v>
      </c>
      <c r="KK217" s="159"/>
      <c r="KL217" s="159"/>
      <c r="KM217" s="159"/>
      <c r="KN217" s="160"/>
      <c r="KO217" s="160"/>
      <c r="KP217" s="171" t="str">
        <f t="shared" si="284"/>
        <v>0</v>
      </c>
      <c r="KQ217" s="171">
        <f t="shared" si="4996"/>
        <v>0</v>
      </c>
      <c r="KR217" s="160">
        <f t="shared" si="4997"/>
        <v>0</v>
      </c>
      <c r="KS217" s="160">
        <f t="shared" si="4998"/>
        <v>0</v>
      </c>
      <c r="KT217" s="160">
        <f t="shared" si="4999"/>
        <v>0</v>
      </c>
      <c r="KU217" s="160">
        <f t="shared" si="5000"/>
        <v>0</v>
      </c>
      <c r="KV217" s="161">
        <f t="shared" ref="KV217:KW217" si="5372">KV216</f>
        <v>20</v>
      </c>
      <c r="KW217" s="175">
        <f t="shared" si="5372"/>
        <v>1183</v>
      </c>
      <c r="KX217" s="163" t="str">
        <f t="shared" si="5002"/>
        <v>1</v>
      </c>
      <c r="KY217" s="164" t="str">
        <f t="shared" si="292"/>
        <v/>
      </c>
      <c r="KZ217" s="165">
        <f t="shared" si="293"/>
        <v>0</v>
      </c>
      <c r="LA217" s="166"/>
      <c r="LB217" s="166"/>
      <c r="LC217" s="166"/>
      <c r="LD217" s="168"/>
      <c r="LE217" s="168"/>
      <c r="LF217" s="170" t="str">
        <f t="shared" si="294"/>
        <v>0</v>
      </c>
      <c r="LG217" s="170">
        <f t="shared" si="5003"/>
        <v>0</v>
      </c>
      <c r="LH217" s="168">
        <f t="shared" si="5004"/>
        <v>0</v>
      </c>
      <c r="LI217" s="168">
        <f t="shared" si="5005"/>
        <v>0</v>
      </c>
      <c r="LJ217" s="168">
        <f t="shared" si="5006"/>
        <v>0</v>
      </c>
      <c r="LK217" s="168">
        <f t="shared" si="5007"/>
        <v>0</v>
      </c>
      <c r="LL217" s="172"/>
      <c r="LM217" s="172"/>
      <c r="LN217" s="168" t="str">
        <f t="shared" si="5008"/>
        <v>#REF!</v>
      </c>
      <c r="LO217" s="168" t="str">
        <f t="shared" si="5009"/>
        <v>#REF!</v>
      </c>
      <c r="LP217" s="168" t="str">
        <f t="shared" si="5010"/>
        <v>#REF!</v>
      </c>
      <c r="LQ217" s="168" t="str">
        <f t="shared" si="5011"/>
        <v>#REF!</v>
      </c>
    </row>
    <row r="218" ht="15.75" customHeight="1">
      <c r="A218" s="151">
        <v>46316.0</v>
      </c>
      <c r="B218" s="152" t="s">
        <v>27</v>
      </c>
      <c r="C218" s="153">
        <f t="shared" si="99"/>
        <v>0</v>
      </c>
      <c r="D218" s="154">
        <f t="shared" ref="D218:E218" si="5373">D217</f>
        <v>1</v>
      </c>
      <c r="E218" s="173">
        <f t="shared" si="5373"/>
        <v>1164</v>
      </c>
      <c r="F218" s="156" t="str">
        <f t="shared" si="5113"/>
        <v>1</v>
      </c>
      <c r="G218" s="157">
        <f t="shared" si="102"/>
        <v>1</v>
      </c>
      <c r="H218" s="158">
        <f t="shared" si="103"/>
        <v>0</v>
      </c>
      <c r="I218" s="159"/>
      <c r="J218" s="159"/>
      <c r="K218" s="159"/>
      <c r="L218" s="78"/>
      <c r="M218" s="79"/>
      <c r="N218" s="77" t="str">
        <f t="shared" si="104"/>
        <v>0</v>
      </c>
      <c r="O218" s="81">
        <f t="shared" si="4870"/>
        <v>0</v>
      </c>
      <c r="P218" s="160">
        <f t="shared" si="4871"/>
        <v>0</v>
      </c>
      <c r="Q218" s="160">
        <f t="shared" si="4872"/>
        <v>0</v>
      </c>
      <c r="R218" s="160">
        <f t="shared" si="4873"/>
        <v>0</v>
      </c>
      <c r="S218" s="160">
        <f t="shared" si="4874"/>
        <v>0</v>
      </c>
      <c r="T218" s="161">
        <f t="shared" ref="T218:U218" si="5374">T217</f>
        <v>2</v>
      </c>
      <c r="U218" s="175">
        <f t="shared" si="5374"/>
        <v>1165</v>
      </c>
      <c r="V218" s="163" t="str">
        <f t="shared" si="4876"/>
        <v>1</v>
      </c>
      <c r="W218" s="164">
        <f t="shared" si="112"/>
        <v>1</v>
      </c>
      <c r="X218" s="165">
        <f t="shared" si="113"/>
        <v>0</v>
      </c>
      <c r="Y218" s="166"/>
      <c r="Z218" s="166"/>
      <c r="AA218" s="166"/>
      <c r="AB218" s="84"/>
      <c r="AC218" s="85"/>
      <c r="AD218" s="83" t="str">
        <f t="shared" si="114"/>
        <v>0</v>
      </c>
      <c r="AE218" s="167">
        <f t="shared" si="4877"/>
        <v>0</v>
      </c>
      <c r="AF218" s="168">
        <f t="shared" si="4878"/>
        <v>0</v>
      </c>
      <c r="AG218" s="168">
        <f t="shared" si="4879"/>
        <v>0</v>
      </c>
      <c r="AH218" s="168">
        <f t="shared" si="4880"/>
        <v>0</v>
      </c>
      <c r="AI218" s="168">
        <f t="shared" si="4881"/>
        <v>0</v>
      </c>
      <c r="AJ218" s="154">
        <f t="shared" ref="AJ218:AK218" si="5375">AJ217</f>
        <v>3</v>
      </c>
      <c r="AK218" s="173">
        <f t="shared" si="5375"/>
        <v>1166</v>
      </c>
      <c r="AL218" s="156" t="str">
        <f t="shared" si="4883"/>
        <v>1</v>
      </c>
      <c r="AM218" s="157">
        <f t="shared" si="122"/>
        <v>2</v>
      </c>
      <c r="AN218" s="158">
        <f t="shared" si="123"/>
        <v>0</v>
      </c>
      <c r="AO218" s="159"/>
      <c r="AP218" s="159"/>
      <c r="AQ218" s="159"/>
      <c r="AR218" s="78"/>
      <c r="AS218" s="79"/>
      <c r="AT218" s="77" t="str">
        <f t="shared" si="124"/>
        <v>0</v>
      </c>
      <c r="AU218" s="81">
        <f t="shared" si="4884"/>
        <v>0</v>
      </c>
      <c r="AV218" s="160">
        <f t="shared" si="4885"/>
        <v>0</v>
      </c>
      <c r="AW218" s="160">
        <f t="shared" si="4886"/>
        <v>0</v>
      </c>
      <c r="AX218" s="160">
        <f t="shared" si="4887"/>
        <v>0</v>
      </c>
      <c r="AY218" s="160">
        <f t="shared" si="4888"/>
        <v>0</v>
      </c>
      <c r="AZ218" s="161">
        <f t="shared" ref="AZ218:BA218" si="5376">AZ217</f>
        <v>4</v>
      </c>
      <c r="BA218" s="175">
        <f t="shared" si="5376"/>
        <v>1167</v>
      </c>
      <c r="BB218" s="163" t="str">
        <f t="shared" si="4890"/>
        <v>1</v>
      </c>
      <c r="BC218" s="164">
        <f t="shared" si="132"/>
        <v>4</v>
      </c>
      <c r="BD218" s="165">
        <f t="shared" si="133"/>
        <v>0</v>
      </c>
      <c r="BE218" s="166"/>
      <c r="BF218" s="166"/>
      <c r="BG218" s="166"/>
      <c r="BH218" s="84"/>
      <c r="BI218" s="85"/>
      <c r="BJ218" s="83" t="str">
        <f t="shared" si="134"/>
        <v>0</v>
      </c>
      <c r="BK218" s="167">
        <f t="shared" si="4891"/>
        <v>0</v>
      </c>
      <c r="BL218" s="168">
        <f t="shared" si="4892"/>
        <v>0</v>
      </c>
      <c r="BM218" s="168">
        <f t="shared" si="4893"/>
        <v>0</v>
      </c>
      <c r="BN218" s="168">
        <f t="shared" si="4894"/>
        <v>0</v>
      </c>
      <c r="BO218" s="168">
        <f t="shared" si="4895"/>
        <v>0</v>
      </c>
      <c r="BP218" s="154">
        <f t="shared" ref="BP218:BQ218" si="5377">BP217</f>
        <v>5</v>
      </c>
      <c r="BQ218" s="173">
        <f t="shared" si="5377"/>
        <v>1168</v>
      </c>
      <c r="BR218" s="156" t="str">
        <f t="shared" si="4897"/>
        <v>1</v>
      </c>
      <c r="BS218" s="157">
        <f t="shared" si="142"/>
        <v>4</v>
      </c>
      <c r="BT218" s="158">
        <f t="shared" si="143"/>
        <v>0</v>
      </c>
      <c r="BU218" s="159"/>
      <c r="BV218" s="159"/>
      <c r="BW218" s="159"/>
      <c r="BX218" s="78"/>
      <c r="BY218" s="79"/>
      <c r="BZ218" s="77" t="str">
        <f t="shared" si="144"/>
        <v>0</v>
      </c>
      <c r="CA218" s="81">
        <f t="shared" si="4898"/>
        <v>0</v>
      </c>
      <c r="CB218" s="160">
        <f t="shared" si="4899"/>
        <v>0</v>
      </c>
      <c r="CC218" s="160">
        <f t="shared" si="4900"/>
        <v>0</v>
      </c>
      <c r="CD218" s="160">
        <f t="shared" si="4901"/>
        <v>0</v>
      </c>
      <c r="CE218" s="160">
        <f t="shared" si="4902"/>
        <v>0</v>
      </c>
      <c r="CF218" s="161">
        <f t="shared" ref="CF218:CG218" si="5378">CF217</f>
        <v>6</v>
      </c>
      <c r="CG218" s="175">
        <f t="shared" si="5378"/>
        <v>1169</v>
      </c>
      <c r="CH218" s="163" t="str">
        <f t="shared" si="4904"/>
        <v>1</v>
      </c>
      <c r="CI218" s="164">
        <f t="shared" si="152"/>
        <v>2</v>
      </c>
      <c r="CJ218" s="165">
        <f t="shared" si="153"/>
        <v>0</v>
      </c>
      <c r="CK218" s="166"/>
      <c r="CL218" s="166"/>
      <c r="CM218" s="166"/>
      <c r="CN218" s="84"/>
      <c r="CO218" s="85"/>
      <c r="CP218" s="83" t="str">
        <f t="shared" si="154"/>
        <v>0</v>
      </c>
      <c r="CQ218" s="167">
        <f t="shared" si="4905"/>
        <v>0</v>
      </c>
      <c r="CR218" s="168">
        <f t="shared" si="4906"/>
        <v>0</v>
      </c>
      <c r="CS218" s="168">
        <f t="shared" si="4907"/>
        <v>0</v>
      </c>
      <c r="CT218" s="168">
        <f t="shared" si="4908"/>
        <v>0</v>
      </c>
      <c r="CU218" s="168">
        <f t="shared" si="4909"/>
        <v>0</v>
      </c>
      <c r="CV218" s="154">
        <f t="shared" ref="CV218:CW218" si="5379">CV217</f>
        <v>7</v>
      </c>
      <c r="CW218" s="173">
        <f t="shared" si="5379"/>
        <v>1170</v>
      </c>
      <c r="CX218" s="156" t="str">
        <f t="shared" si="4911"/>
        <v>1</v>
      </c>
      <c r="CY218" s="157">
        <f t="shared" si="162"/>
        <v>2</v>
      </c>
      <c r="CZ218" s="158">
        <f t="shared" si="163"/>
        <v>0</v>
      </c>
      <c r="DA218" s="159"/>
      <c r="DB218" s="159"/>
      <c r="DC218" s="159"/>
      <c r="DD218" s="78"/>
      <c r="DE218" s="79"/>
      <c r="DF218" s="77" t="str">
        <f t="shared" si="164"/>
        <v>0</v>
      </c>
      <c r="DG218" s="81">
        <f t="shared" si="4912"/>
        <v>0</v>
      </c>
      <c r="DH218" s="160">
        <f t="shared" si="4913"/>
        <v>0</v>
      </c>
      <c r="DI218" s="160">
        <f t="shared" si="4914"/>
        <v>0</v>
      </c>
      <c r="DJ218" s="160">
        <f t="shared" si="4915"/>
        <v>0</v>
      </c>
      <c r="DK218" s="160">
        <f t="shared" si="4916"/>
        <v>0</v>
      </c>
      <c r="DL218" s="161">
        <f t="shared" ref="DL218:DM218" si="5380">DL217</f>
        <v>8</v>
      </c>
      <c r="DM218" s="175">
        <f t="shared" si="5380"/>
        <v>1171</v>
      </c>
      <c r="DN218" s="163" t="str">
        <f t="shared" si="4918"/>
        <v>1</v>
      </c>
      <c r="DO218" s="164">
        <f t="shared" si="172"/>
        <v>2</v>
      </c>
      <c r="DP218" s="165">
        <f t="shared" si="173"/>
        <v>0</v>
      </c>
      <c r="DQ218" s="166"/>
      <c r="DR218" s="166"/>
      <c r="DS218" s="166"/>
      <c r="DT218" s="84"/>
      <c r="DU218" s="85"/>
      <c r="DV218" s="83" t="str">
        <f t="shared" si="174"/>
        <v>0</v>
      </c>
      <c r="DW218" s="167">
        <f t="shared" si="4919"/>
        <v>0</v>
      </c>
      <c r="DX218" s="168">
        <f t="shared" si="4920"/>
        <v>0</v>
      </c>
      <c r="DY218" s="168">
        <f t="shared" si="4921"/>
        <v>0</v>
      </c>
      <c r="DZ218" s="168">
        <f t="shared" si="4922"/>
        <v>0</v>
      </c>
      <c r="EA218" s="168">
        <f t="shared" si="4923"/>
        <v>0</v>
      </c>
      <c r="EB218" s="154">
        <f t="shared" ref="EB218:EC218" si="5381">EB217</f>
        <v>9</v>
      </c>
      <c r="EC218" s="173">
        <f t="shared" si="5381"/>
        <v>1172</v>
      </c>
      <c r="ED218" s="156" t="str">
        <f t="shared" si="4925"/>
        <v>1</v>
      </c>
      <c r="EE218" s="157">
        <f t="shared" si="182"/>
        <v>5</v>
      </c>
      <c r="EF218" s="169">
        <f t="shared" si="183"/>
        <v>0</v>
      </c>
      <c r="EG218" s="159"/>
      <c r="EH218" s="159"/>
      <c r="EI218" s="159"/>
      <c r="EJ218" s="78"/>
      <c r="EK218" s="79"/>
      <c r="EL218" s="77" t="str">
        <f t="shared" si="184"/>
        <v>0</v>
      </c>
      <c r="EM218" s="81">
        <f t="shared" si="4926"/>
        <v>0</v>
      </c>
      <c r="EN218" s="160">
        <f t="shared" si="4927"/>
        <v>0</v>
      </c>
      <c r="EO218" s="160">
        <f t="shared" si="4928"/>
        <v>0</v>
      </c>
      <c r="EP218" s="160">
        <f t="shared" si="4929"/>
        <v>0</v>
      </c>
      <c r="EQ218" s="160">
        <f t="shared" si="4930"/>
        <v>0</v>
      </c>
      <c r="ER218" s="161">
        <f t="shared" ref="ER218:ES218" si="5382">ER217</f>
        <v>10</v>
      </c>
      <c r="ES218" s="175">
        <f t="shared" si="5382"/>
        <v>1173</v>
      </c>
      <c r="ET218" s="163" t="str">
        <f t="shared" si="4932"/>
        <v>1</v>
      </c>
      <c r="EU218" s="164">
        <f t="shared" si="192"/>
        <v>19</v>
      </c>
      <c r="EV218" s="165">
        <f t="shared" si="193"/>
        <v>0</v>
      </c>
      <c r="EW218" s="166"/>
      <c r="EX218" s="166"/>
      <c r="EY218" s="166"/>
      <c r="EZ218" s="84"/>
      <c r="FA218" s="85"/>
      <c r="FB218" s="83" t="str">
        <f t="shared" si="194"/>
        <v>0</v>
      </c>
      <c r="FC218" s="167">
        <f t="shared" si="4933"/>
        <v>0</v>
      </c>
      <c r="FD218" s="168">
        <f t="shared" si="4934"/>
        <v>0</v>
      </c>
      <c r="FE218" s="168">
        <f t="shared" si="4935"/>
        <v>0</v>
      </c>
      <c r="FF218" s="168">
        <f t="shared" si="4936"/>
        <v>0</v>
      </c>
      <c r="FG218" s="168">
        <f t="shared" si="4937"/>
        <v>0</v>
      </c>
      <c r="FH218" s="154">
        <f t="shared" ref="FH218:FI218" si="5383">FH217</f>
        <v>11</v>
      </c>
      <c r="FI218" s="173">
        <f t="shared" si="5383"/>
        <v>1174</v>
      </c>
      <c r="FJ218" s="156" t="str">
        <f t="shared" si="4939"/>
        <v>1</v>
      </c>
      <c r="FK218" s="157">
        <f t="shared" si="202"/>
        <v>4</v>
      </c>
      <c r="FL218" s="158">
        <f t="shared" si="203"/>
        <v>0</v>
      </c>
      <c r="FM218" s="159"/>
      <c r="FN218" s="159"/>
      <c r="FO218" s="159"/>
      <c r="FP218" s="78"/>
      <c r="FQ218" s="79"/>
      <c r="FR218" s="77" t="str">
        <f t="shared" si="204"/>
        <v>0</v>
      </c>
      <c r="FS218" s="81">
        <f t="shared" si="4940"/>
        <v>0</v>
      </c>
      <c r="FT218" s="160">
        <f t="shared" si="4941"/>
        <v>0</v>
      </c>
      <c r="FU218" s="160">
        <f t="shared" si="4942"/>
        <v>0</v>
      </c>
      <c r="FV218" s="160">
        <f t="shared" si="4943"/>
        <v>0</v>
      </c>
      <c r="FW218" s="160">
        <f t="shared" si="4944"/>
        <v>0</v>
      </c>
      <c r="FX218" s="161">
        <f t="shared" ref="FX218:FY218" si="5384">FX217</f>
        <v>12</v>
      </c>
      <c r="FY218" s="175">
        <f t="shared" si="5384"/>
        <v>1175</v>
      </c>
      <c r="FZ218" s="163" t="str">
        <f t="shared" si="4946"/>
        <v>1</v>
      </c>
      <c r="GA218" s="164">
        <f t="shared" si="212"/>
        <v>2</v>
      </c>
      <c r="GB218" s="165">
        <f t="shared" si="213"/>
        <v>0</v>
      </c>
      <c r="GC218" s="166"/>
      <c r="GD218" s="166"/>
      <c r="GE218" s="166"/>
      <c r="GF218" s="84"/>
      <c r="GG218" s="85"/>
      <c r="GH218" s="83" t="str">
        <f t="shared" si="214"/>
        <v>0</v>
      </c>
      <c r="GI218" s="167">
        <f t="shared" si="4947"/>
        <v>0</v>
      </c>
      <c r="GJ218" s="168">
        <f t="shared" si="4948"/>
        <v>0</v>
      </c>
      <c r="GK218" s="168">
        <f t="shared" si="4949"/>
        <v>0</v>
      </c>
      <c r="GL218" s="168">
        <f t="shared" si="4950"/>
        <v>0</v>
      </c>
      <c r="GM218" s="168">
        <f t="shared" si="4951"/>
        <v>0</v>
      </c>
      <c r="GN218" s="154">
        <f t="shared" ref="GN218:GO218" si="5385">GN217</f>
        <v>13</v>
      </c>
      <c r="GO218" s="173">
        <f t="shared" si="5385"/>
        <v>1176</v>
      </c>
      <c r="GP218" s="156" t="str">
        <f t="shared" si="4953"/>
        <v>1</v>
      </c>
      <c r="GQ218" s="157">
        <f t="shared" si="222"/>
        <v>3</v>
      </c>
      <c r="GR218" s="158">
        <f t="shared" si="223"/>
        <v>0</v>
      </c>
      <c r="GS218" s="159"/>
      <c r="GT218" s="159"/>
      <c r="GU218" s="159"/>
      <c r="GV218" s="78"/>
      <c r="GW218" s="79"/>
      <c r="GX218" s="77" t="str">
        <f t="shared" si="224"/>
        <v>0</v>
      </c>
      <c r="GY218" s="81">
        <f t="shared" si="4954"/>
        <v>0</v>
      </c>
      <c r="GZ218" s="160">
        <f t="shared" si="4955"/>
        <v>0</v>
      </c>
      <c r="HA218" s="160">
        <f t="shared" si="4956"/>
        <v>0</v>
      </c>
      <c r="HB218" s="160">
        <f t="shared" si="4957"/>
        <v>0</v>
      </c>
      <c r="HC218" s="160">
        <f t="shared" si="4958"/>
        <v>0</v>
      </c>
      <c r="HD218" s="161">
        <f t="shared" ref="HD218:HE218" si="5386">HD217</f>
        <v>14</v>
      </c>
      <c r="HE218" s="175">
        <f t="shared" si="5386"/>
        <v>1177</v>
      </c>
      <c r="HF218" s="163" t="str">
        <f t="shared" si="4960"/>
        <v>1</v>
      </c>
      <c r="HG218" s="164">
        <f t="shared" si="232"/>
        <v>5</v>
      </c>
      <c r="HH218" s="165">
        <f t="shared" si="233"/>
        <v>0</v>
      </c>
      <c r="HI218" s="166"/>
      <c r="HJ218" s="166"/>
      <c r="HK218" s="166"/>
      <c r="HL218" s="84"/>
      <c r="HM218" s="85"/>
      <c r="HN218" s="83" t="str">
        <f t="shared" si="234"/>
        <v>0</v>
      </c>
      <c r="HO218" s="167">
        <f t="shared" si="4961"/>
        <v>0</v>
      </c>
      <c r="HP218" s="168">
        <f t="shared" si="4962"/>
        <v>0</v>
      </c>
      <c r="HQ218" s="168">
        <f t="shared" si="4963"/>
        <v>0</v>
      </c>
      <c r="HR218" s="168">
        <f t="shared" si="4964"/>
        <v>0</v>
      </c>
      <c r="HS218" s="168">
        <f t="shared" si="4965"/>
        <v>0</v>
      </c>
      <c r="HT218" s="154">
        <f t="shared" ref="HT218:HU218" si="5387">HT217</f>
        <v>15</v>
      </c>
      <c r="HU218" s="173">
        <f t="shared" si="5387"/>
        <v>1178</v>
      </c>
      <c r="HV218" s="156" t="str">
        <f t="shared" si="4967"/>
        <v>1</v>
      </c>
      <c r="HW218" s="157" t="str">
        <f t="shared" si="242"/>
        <v/>
      </c>
      <c r="HX218" s="169">
        <f t="shared" si="243"/>
        <v>0</v>
      </c>
      <c r="HY218" s="159"/>
      <c r="HZ218" s="159"/>
      <c r="IA218" s="159"/>
      <c r="IB218" s="160"/>
      <c r="IC218" s="160"/>
      <c r="ID218" s="160" t="str">
        <f t="shared" si="244"/>
        <v>0</v>
      </c>
      <c r="IE218" s="160">
        <f t="shared" si="4968"/>
        <v>0</v>
      </c>
      <c r="IF218" s="160">
        <f t="shared" si="4969"/>
        <v>0</v>
      </c>
      <c r="IG218" s="160">
        <f t="shared" si="4970"/>
        <v>0</v>
      </c>
      <c r="IH218" s="160">
        <f t="shared" si="4971"/>
        <v>0</v>
      </c>
      <c r="II218" s="160">
        <f t="shared" si="4972"/>
        <v>0</v>
      </c>
      <c r="IJ218" s="161">
        <f t="shared" ref="IJ218:IK218" si="5388">IJ217</f>
        <v>16</v>
      </c>
      <c r="IK218" s="175">
        <f t="shared" si="5388"/>
        <v>1179</v>
      </c>
      <c r="IL218" s="163" t="str">
        <f t="shared" si="4974"/>
        <v>1</v>
      </c>
      <c r="IM218" s="164" t="str">
        <f t="shared" si="252"/>
        <v/>
      </c>
      <c r="IN218" s="165">
        <f t="shared" si="253"/>
        <v>0</v>
      </c>
      <c r="IO218" s="166"/>
      <c r="IP218" s="166"/>
      <c r="IQ218" s="166"/>
      <c r="IR218" s="168"/>
      <c r="IS218" s="168"/>
      <c r="IT218" s="170" t="str">
        <f t="shared" si="254"/>
        <v>0</v>
      </c>
      <c r="IU218" s="170">
        <f t="shared" si="4975"/>
        <v>0</v>
      </c>
      <c r="IV218" s="168">
        <f t="shared" si="4976"/>
        <v>0</v>
      </c>
      <c r="IW218" s="168">
        <f t="shared" si="4977"/>
        <v>0</v>
      </c>
      <c r="IX218" s="168">
        <f t="shared" si="4978"/>
        <v>0</v>
      </c>
      <c r="IY218" s="168">
        <f t="shared" si="4979"/>
        <v>0</v>
      </c>
      <c r="IZ218" s="154">
        <f t="shared" ref="IZ218:JA218" si="5389">IZ217</f>
        <v>17</v>
      </c>
      <c r="JA218" s="173">
        <f t="shared" si="5389"/>
        <v>1180</v>
      </c>
      <c r="JB218" s="156" t="str">
        <f t="shared" si="4981"/>
        <v>1</v>
      </c>
      <c r="JC218" s="157" t="str">
        <f t="shared" si="262"/>
        <v/>
      </c>
      <c r="JD218" s="158">
        <f t="shared" si="263"/>
        <v>0</v>
      </c>
      <c r="JE218" s="159"/>
      <c r="JF218" s="159"/>
      <c r="JG218" s="159"/>
      <c r="JH218" s="160"/>
      <c r="JI218" s="160"/>
      <c r="JJ218" s="171" t="str">
        <f t="shared" si="264"/>
        <v>0</v>
      </c>
      <c r="JK218" s="171">
        <f t="shared" si="4982"/>
        <v>0</v>
      </c>
      <c r="JL218" s="160">
        <f t="shared" si="4983"/>
        <v>0</v>
      </c>
      <c r="JM218" s="160">
        <f t="shared" si="4984"/>
        <v>0</v>
      </c>
      <c r="JN218" s="160">
        <f t="shared" si="4985"/>
        <v>0</v>
      </c>
      <c r="JO218" s="160">
        <f t="shared" si="4986"/>
        <v>0</v>
      </c>
      <c r="JP218" s="161">
        <f t="shared" ref="JP218:JQ218" si="5390">JP217</f>
        <v>18</v>
      </c>
      <c r="JQ218" s="175">
        <f t="shared" si="5390"/>
        <v>1181</v>
      </c>
      <c r="JR218" s="163" t="str">
        <f t="shared" si="4988"/>
        <v>1</v>
      </c>
      <c r="JS218" s="164" t="str">
        <f t="shared" si="272"/>
        <v/>
      </c>
      <c r="JT218" s="165">
        <f t="shared" si="273"/>
        <v>0</v>
      </c>
      <c r="JU218" s="166"/>
      <c r="JV218" s="166"/>
      <c r="JW218" s="166"/>
      <c r="JX218" s="168"/>
      <c r="JY218" s="168"/>
      <c r="JZ218" s="170" t="str">
        <f t="shared" si="274"/>
        <v>0</v>
      </c>
      <c r="KA218" s="170">
        <f t="shared" si="4989"/>
        <v>0</v>
      </c>
      <c r="KB218" s="168">
        <f t="shared" si="4990"/>
        <v>0</v>
      </c>
      <c r="KC218" s="168">
        <f t="shared" si="4991"/>
        <v>0</v>
      </c>
      <c r="KD218" s="168">
        <f t="shared" si="4992"/>
        <v>0</v>
      </c>
      <c r="KE218" s="168">
        <f t="shared" si="4993"/>
        <v>0</v>
      </c>
      <c r="KF218" s="154">
        <f t="shared" ref="KF218:KG218" si="5391">KF217</f>
        <v>19</v>
      </c>
      <c r="KG218" s="173">
        <f t="shared" si="5391"/>
        <v>1182</v>
      </c>
      <c r="KH218" s="156" t="str">
        <f t="shared" si="4995"/>
        <v>1</v>
      </c>
      <c r="KI218" s="157" t="str">
        <f t="shared" si="282"/>
        <v/>
      </c>
      <c r="KJ218" s="158">
        <f t="shared" si="283"/>
        <v>0</v>
      </c>
      <c r="KK218" s="159"/>
      <c r="KL218" s="159"/>
      <c r="KM218" s="159"/>
      <c r="KN218" s="160"/>
      <c r="KO218" s="160"/>
      <c r="KP218" s="171" t="str">
        <f t="shared" si="284"/>
        <v>0</v>
      </c>
      <c r="KQ218" s="171">
        <f t="shared" si="4996"/>
        <v>0</v>
      </c>
      <c r="KR218" s="160">
        <f t="shared" si="4997"/>
        <v>0</v>
      </c>
      <c r="KS218" s="160">
        <f t="shared" si="4998"/>
        <v>0</v>
      </c>
      <c r="KT218" s="160">
        <f t="shared" si="4999"/>
        <v>0</v>
      </c>
      <c r="KU218" s="160">
        <f t="shared" si="5000"/>
        <v>0</v>
      </c>
      <c r="KV218" s="161">
        <f t="shared" ref="KV218:KW218" si="5392">KV217</f>
        <v>20</v>
      </c>
      <c r="KW218" s="175">
        <f t="shared" si="5392"/>
        <v>1183</v>
      </c>
      <c r="KX218" s="163" t="str">
        <f t="shared" si="5002"/>
        <v>1</v>
      </c>
      <c r="KY218" s="164" t="str">
        <f t="shared" si="292"/>
        <v/>
      </c>
      <c r="KZ218" s="165">
        <f t="shared" si="293"/>
        <v>0</v>
      </c>
      <c r="LA218" s="166"/>
      <c r="LB218" s="166"/>
      <c r="LC218" s="166"/>
      <c r="LD218" s="168"/>
      <c r="LE218" s="168"/>
      <c r="LF218" s="170" t="str">
        <f t="shared" si="294"/>
        <v>0</v>
      </c>
      <c r="LG218" s="170">
        <f t="shared" si="5003"/>
        <v>0</v>
      </c>
      <c r="LH218" s="168">
        <f t="shared" si="5004"/>
        <v>0</v>
      </c>
      <c r="LI218" s="168">
        <f t="shared" si="5005"/>
        <v>0</v>
      </c>
      <c r="LJ218" s="168">
        <f t="shared" si="5006"/>
        <v>0</v>
      </c>
      <c r="LK218" s="168">
        <f t="shared" si="5007"/>
        <v>0</v>
      </c>
      <c r="LL218" s="172"/>
      <c r="LM218" s="172"/>
      <c r="LN218" s="168" t="str">
        <f t="shared" si="5008"/>
        <v>#REF!</v>
      </c>
      <c r="LO218" s="168" t="str">
        <f t="shared" si="5009"/>
        <v>#REF!</v>
      </c>
      <c r="LP218" s="168" t="str">
        <f t="shared" si="5010"/>
        <v>#REF!</v>
      </c>
      <c r="LQ218" s="168" t="str">
        <f t="shared" si="5011"/>
        <v>#REF!</v>
      </c>
    </row>
    <row r="219" ht="15.75" customHeight="1">
      <c r="A219" s="151">
        <v>46317.0</v>
      </c>
      <c r="B219" s="152" t="s">
        <v>28</v>
      </c>
      <c r="C219" s="153">
        <f t="shared" si="99"/>
        <v>0</v>
      </c>
      <c r="D219" s="154">
        <f t="shared" ref="D219:E219" si="5393">D218</f>
        <v>1</v>
      </c>
      <c r="E219" s="173">
        <f t="shared" si="5393"/>
        <v>1164</v>
      </c>
      <c r="F219" s="156" t="str">
        <f t="shared" si="5113"/>
        <v>1</v>
      </c>
      <c r="G219" s="157">
        <f t="shared" si="102"/>
        <v>1</v>
      </c>
      <c r="H219" s="158">
        <f t="shared" si="103"/>
        <v>0</v>
      </c>
      <c r="I219" s="159"/>
      <c r="J219" s="159"/>
      <c r="K219" s="159"/>
      <c r="L219" s="78"/>
      <c r="M219" s="79"/>
      <c r="N219" s="77" t="str">
        <f t="shared" si="104"/>
        <v>0</v>
      </c>
      <c r="O219" s="81">
        <f t="shared" si="4870"/>
        <v>0</v>
      </c>
      <c r="P219" s="160">
        <f t="shared" si="4871"/>
        <v>0</v>
      </c>
      <c r="Q219" s="160">
        <f t="shared" si="4872"/>
        <v>0</v>
      </c>
      <c r="R219" s="160">
        <f t="shared" si="4873"/>
        <v>0</v>
      </c>
      <c r="S219" s="160">
        <f t="shared" si="4874"/>
        <v>0</v>
      </c>
      <c r="T219" s="161">
        <f t="shared" ref="T219:U219" si="5394">T218</f>
        <v>2</v>
      </c>
      <c r="U219" s="175">
        <f t="shared" si="5394"/>
        <v>1165</v>
      </c>
      <c r="V219" s="163" t="str">
        <f t="shared" si="4876"/>
        <v>1</v>
      </c>
      <c r="W219" s="164">
        <f t="shared" si="112"/>
        <v>1</v>
      </c>
      <c r="X219" s="165">
        <f t="shared" si="113"/>
        <v>0</v>
      </c>
      <c r="Y219" s="166"/>
      <c r="Z219" s="166"/>
      <c r="AA219" s="166"/>
      <c r="AB219" s="84"/>
      <c r="AC219" s="85"/>
      <c r="AD219" s="83" t="str">
        <f t="shared" si="114"/>
        <v>0</v>
      </c>
      <c r="AE219" s="167">
        <f t="shared" si="4877"/>
        <v>0</v>
      </c>
      <c r="AF219" s="168">
        <f t="shared" si="4878"/>
        <v>0</v>
      </c>
      <c r="AG219" s="168">
        <f t="shared" si="4879"/>
        <v>0</v>
      </c>
      <c r="AH219" s="168">
        <f t="shared" si="4880"/>
        <v>0</v>
      </c>
      <c r="AI219" s="168">
        <f t="shared" si="4881"/>
        <v>0</v>
      </c>
      <c r="AJ219" s="154">
        <f t="shared" ref="AJ219:AK219" si="5395">AJ218</f>
        <v>3</v>
      </c>
      <c r="AK219" s="173">
        <f t="shared" si="5395"/>
        <v>1166</v>
      </c>
      <c r="AL219" s="156" t="str">
        <f t="shared" si="4883"/>
        <v>1</v>
      </c>
      <c r="AM219" s="157">
        <f t="shared" si="122"/>
        <v>2</v>
      </c>
      <c r="AN219" s="158">
        <f t="shared" si="123"/>
        <v>0</v>
      </c>
      <c r="AO219" s="159"/>
      <c r="AP219" s="159"/>
      <c r="AQ219" s="159"/>
      <c r="AR219" s="78"/>
      <c r="AS219" s="79"/>
      <c r="AT219" s="77" t="str">
        <f t="shared" si="124"/>
        <v>0</v>
      </c>
      <c r="AU219" s="81">
        <f t="shared" si="4884"/>
        <v>0</v>
      </c>
      <c r="AV219" s="160">
        <f t="shared" si="4885"/>
        <v>0</v>
      </c>
      <c r="AW219" s="160">
        <f t="shared" si="4886"/>
        <v>0</v>
      </c>
      <c r="AX219" s="160">
        <f t="shared" si="4887"/>
        <v>0</v>
      </c>
      <c r="AY219" s="160">
        <f t="shared" si="4888"/>
        <v>0</v>
      </c>
      <c r="AZ219" s="161">
        <f t="shared" ref="AZ219:BA219" si="5396">AZ218</f>
        <v>4</v>
      </c>
      <c r="BA219" s="175">
        <f t="shared" si="5396"/>
        <v>1167</v>
      </c>
      <c r="BB219" s="163" t="str">
        <f t="shared" si="4890"/>
        <v>1</v>
      </c>
      <c r="BC219" s="164">
        <f t="shared" si="132"/>
        <v>4</v>
      </c>
      <c r="BD219" s="165">
        <f t="shared" si="133"/>
        <v>0</v>
      </c>
      <c r="BE219" s="166"/>
      <c r="BF219" s="166"/>
      <c r="BG219" s="166"/>
      <c r="BH219" s="84"/>
      <c r="BI219" s="85"/>
      <c r="BJ219" s="83" t="str">
        <f t="shared" si="134"/>
        <v>0</v>
      </c>
      <c r="BK219" s="167">
        <f t="shared" si="4891"/>
        <v>0</v>
      </c>
      <c r="BL219" s="168">
        <f t="shared" si="4892"/>
        <v>0</v>
      </c>
      <c r="BM219" s="168">
        <f t="shared" si="4893"/>
        <v>0</v>
      </c>
      <c r="BN219" s="168">
        <f t="shared" si="4894"/>
        <v>0</v>
      </c>
      <c r="BO219" s="168">
        <f t="shared" si="4895"/>
        <v>0</v>
      </c>
      <c r="BP219" s="154">
        <f t="shared" ref="BP219:BQ219" si="5397">BP218</f>
        <v>5</v>
      </c>
      <c r="BQ219" s="173">
        <f t="shared" si="5397"/>
        <v>1168</v>
      </c>
      <c r="BR219" s="156" t="str">
        <f t="shared" si="4897"/>
        <v>1</v>
      </c>
      <c r="BS219" s="157">
        <f t="shared" si="142"/>
        <v>4</v>
      </c>
      <c r="BT219" s="158">
        <f t="shared" si="143"/>
        <v>0</v>
      </c>
      <c r="BU219" s="159"/>
      <c r="BV219" s="159"/>
      <c r="BW219" s="159"/>
      <c r="BX219" s="78"/>
      <c r="BY219" s="79"/>
      <c r="BZ219" s="77" t="str">
        <f t="shared" si="144"/>
        <v>0</v>
      </c>
      <c r="CA219" s="81">
        <f t="shared" si="4898"/>
        <v>0</v>
      </c>
      <c r="CB219" s="160">
        <f t="shared" si="4899"/>
        <v>0</v>
      </c>
      <c r="CC219" s="160">
        <f t="shared" si="4900"/>
        <v>0</v>
      </c>
      <c r="CD219" s="160">
        <f t="shared" si="4901"/>
        <v>0</v>
      </c>
      <c r="CE219" s="160">
        <f t="shared" si="4902"/>
        <v>0</v>
      </c>
      <c r="CF219" s="161">
        <f t="shared" ref="CF219:CG219" si="5398">CF218</f>
        <v>6</v>
      </c>
      <c r="CG219" s="175">
        <f t="shared" si="5398"/>
        <v>1169</v>
      </c>
      <c r="CH219" s="163" t="str">
        <f t="shared" si="4904"/>
        <v>1</v>
      </c>
      <c r="CI219" s="164">
        <f t="shared" si="152"/>
        <v>2</v>
      </c>
      <c r="CJ219" s="165">
        <f t="shared" si="153"/>
        <v>0</v>
      </c>
      <c r="CK219" s="166"/>
      <c r="CL219" s="166"/>
      <c r="CM219" s="166"/>
      <c r="CN219" s="84"/>
      <c r="CO219" s="85"/>
      <c r="CP219" s="83" t="str">
        <f t="shared" si="154"/>
        <v>0</v>
      </c>
      <c r="CQ219" s="167">
        <f t="shared" si="4905"/>
        <v>0</v>
      </c>
      <c r="CR219" s="168">
        <f t="shared" si="4906"/>
        <v>0</v>
      </c>
      <c r="CS219" s="168">
        <f t="shared" si="4907"/>
        <v>0</v>
      </c>
      <c r="CT219" s="168">
        <f t="shared" si="4908"/>
        <v>0</v>
      </c>
      <c r="CU219" s="168">
        <f t="shared" si="4909"/>
        <v>0</v>
      </c>
      <c r="CV219" s="154">
        <f t="shared" ref="CV219:CW219" si="5399">CV218</f>
        <v>7</v>
      </c>
      <c r="CW219" s="173">
        <f t="shared" si="5399"/>
        <v>1170</v>
      </c>
      <c r="CX219" s="156" t="str">
        <f t="shared" si="4911"/>
        <v>1</v>
      </c>
      <c r="CY219" s="157">
        <f t="shared" si="162"/>
        <v>2</v>
      </c>
      <c r="CZ219" s="158">
        <f t="shared" si="163"/>
        <v>0</v>
      </c>
      <c r="DA219" s="159"/>
      <c r="DB219" s="159"/>
      <c r="DC219" s="159"/>
      <c r="DD219" s="78"/>
      <c r="DE219" s="79"/>
      <c r="DF219" s="77" t="str">
        <f t="shared" si="164"/>
        <v>0</v>
      </c>
      <c r="DG219" s="81">
        <f t="shared" si="4912"/>
        <v>0</v>
      </c>
      <c r="DH219" s="160">
        <f t="shared" si="4913"/>
        <v>0</v>
      </c>
      <c r="DI219" s="160">
        <f t="shared" si="4914"/>
        <v>0</v>
      </c>
      <c r="DJ219" s="160">
        <f t="shared" si="4915"/>
        <v>0</v>
      </c>
      <c r="DK219" s="160">
        <f t="shared" si="4916"/>
        <v>0</v>
      </c>
      <c r="DL219" s="161">
        <f t="shared" ref="DL219:DM219" si="5400">DL218</f>
        <v>8</v>
      </c>
      <c r="DM219" s="175">
        <f t="shared" si="5400"/>
        <v>1171</v>
      </c>
      <c r="DN219" s="163" t="str">
        <f t="shared" si="4918"/>
        <v>1</v>
      </c>
      <c r="DO219" s="164">
        <f t="shared" si="172"/>
        <v>2</v>
      </c>
      <c r="DP219" s="165">
        <f t="shared" si="173"/>
        <v>0</v>
      </c>
      <c r="DQ219" s="166"/>
      <c r="DR219" s="166"/>
      <c r="DS219" s="166"/>
      <c r="DT219" s="84"/>
      <c r="DU219" s="85"/>
      <c r="DV219" s="83" t="str">
        <f t="shared" si="174"/>
        <v>0</v>
      </c>
      <c r="DW219" s="167">
        <f t="shared" si="4919"/>
        <v>0</v>
      </c>
      <c r="DX219" s="168">
        <f t="shared" si="4920"/>
        <v>0</v>
      </c>
      <c r="DY219" s="168">
        <f t="shared" si="4921"/>
        <v>0</v>
      </c>
      <c r="DZ219" s="168">
        <f t="shared" si="4922"/>
        <v>0</v>
      </c>
      <c r="EA219" s="168">
        <f t="shared" si="4923"/>
        <v>0</v>
      </c>
      <c r="EB219" s="154">
        <f t="shared" ref="EB219:EC219" si="5401">EB218</f>
        <v>9</v>
      </c>
      <c r="EC219" s="173">
        <f t="shared" si="5401"/>
        <v>1172</v>
      </c>
      <c r="ED219" s="156" t="str">
        <f t="shared" si="4925"/>
        <v>1</v>
      </c>
      <c r="EE219" s="157">
        <f t="shared" si="182"/>
        <v>5</v>
      </c>
      <c r="EF219" s="169">
        <f t="shared" si="183"/>
        <v>0</v>
      </c>
      <c r="EG219" s="159"/>
      <c r="EH219" s="159"/>
      <c r="EI219" s="159"/>
      <c r="EJ219" s="78"/>
      <c r="EK219" s="79"/>
      <c r="EL219" s="77" t="str">
        <f t="shared" si="184"/>
        <v>0</v>
      </c>
      <c r="EM219" s="81">
        <f t="shared" si="4926"/>
        <v>0</v>
      </c>
      <c r="EN219" s="160">
        <f t="shared" si="4927"/>
        <v>0</v>
      </c>
      <c r="EO219" s="160">
        <f t="shared" si="4928"/>
        <v>0</v>
      </c>
      <c r="EP219" s="160">
        <f t="shared" si="4929"/>
        <v>0</v>
      </c>
      <c r="EQ219" s="160">
        <f t="shared" si="4930"/>
        <v>0</v>
      </c>
      <c r="ER219" s="161">
        <f t="shared" ref="ER219:ES219" si="5402">ER218</f>
        <v>10</v>
      </c>
      <c r="ES219" s="175">
        <f t="shared" si="5402"/>
        <v>1173</v>
      </c>
      <c r="ET219" s="163" t="str">
        <f t="shared" si="4932"/>
        <v>1</v>
      </c>
      <c r="EU219" s="164">
        <f t="shared" si="192"/>
        <v>19</v>
      </c>
      <c r="EV219" s="165">
        <f t="shared" si="193"/>
        <v>0</v>
      </c>
      <c r="EW219" s="166"/>
      <c r="EX219" s="166"/>
      <c r="EY219" s="166"/>
      <c r="EZ219" s="84"/>
      <c r="FA219" s="85"/>
      <c r="FB219" s="83" t="str">
        <f t="shared" si="194"/>
        <v>0</v>
      </c>
      <c r="FC219" s="167">
        <f t="shared" si="4933"/>
        <v>0</v>
      </c>
      <c r="FD219" s="168">
        <f t="shared" si="4934"/>
        <v>0</v>
      </c>
      <c r="FE219" s="168">
        <f t="shared" si="4935"/>
        <v>0</v>
      </c>
      <c r="FF219" s="168">
        <f t="shared" si="4936"/>
        <v>0</v>
      </c>
      <c r="FG219" s="168">
        <f t="shared" si="4937"/>
        <v>0</v>
      </c>
      <c r="FH219" s="154">
        <f t="shared" ref="FH219:FI219" si="5403">FH218</f>
        <v>11</v>
      </c>
      <c r="FI219" s="173">
        <f t="shared" si="5403"/>
        <v>1174</v>
      </c>
      <c r="FJ219" s="156" t="str">
        <f t="shared" si="4939"/>
        <v>1</v>
      </c>
      <c r="FK219" s="157">
        <f t="shared" si="202"/>
        <v>4</v>
      </c>
      <c r="FL219" s="158">
        <f t="shared" si="203"/>
        <v>0</v>
      </c>
      <c r="FM219" s="159"/>
      <c r="FN219" s="159"/>
      <c r="FO219" s="159"/>
      <c r="FP219" s="78"/>
      <c r="FQ219" s="79"/>
      <c r="FR219" s="77" t="str">
        <f t="shared" si="204"/>
        <v>0</v>
      </c>
      <c r="FS219" s="81">
        <f t="shared" si="4940"/>
        <v>0</v>
      </c>
      <c r="FT219" s="160">
        <f t="shared" si="4941"/>
        <v>0</v>
      </c>
      <c r="FU219" s="160">
        <f t="shared" si="4942"/>
        <v>0</v>
      </c>
      <c r="FV219" s="160">
        <f t="shared" si="4943"/>
        <v>0</v>
      </c>
      <c r="FW219" s="160">
        <f t="shared" si="4944"/>
        <v>0</v>
      </c>
      <c r="FX219" s="161">
        <f t="shared" ref="FX219:FY219" si="5404">FX218</f>
        <v>12</v>
      </c>
      <c r="FY219" s="175">
        <f t="shared" si="5404"/>
        <v>1175</v>
      </c>
      <c r="FZ219" s="163" t="str">
        <f t="shared" si="4946"/>
        <v>1</v>
      </c>
      <c r="GA219" s="164">
        <f t="shared" si="212"/>
        <v>2</v>
      </c>
      <c r="GB219" s="165">
        <f t="shared" si="213"/>
        <v>0</v>
      </c>
      <c r="GC219" s="166"/>
      <c r="GD219" s="166"/>
      <c r="GE219" s="166"/>
      <c r="GF219" s="84"/>
      <c r="GG219" s="85"/>
      <c r="GH219" s="83" t="str">
        <f t="shared" si="214"/>
        <v>0</v>
      </c>
      <c r="GI219" s="167">
        <f t="shared" si="4947"/>
        <v>0</v>
      </c>
      <c r="GJ219" s="168">
        <f t="shared" si="4948"/>
        <v>0</v>
      </c>
      <c r="GK219" s="168">
        <f t="shared" si="4949"/>
        <v>0</v>
      </c>
      <c r="GL219" s="168">
        <f t="shared" si="4950"/>
        <v>0</v>
      </c>
      <c r="GM219" s="168">
        <f t="shared" si="4951"/>
        <v>0</v>
      </c>
      <c r="GN219" s="154">
        <f t="shared" ref="GN219:GO219" si="5405">GN218</f>
        <v>13</v>
      </c>
      <c r="GO219" s="173">
        <f t="shared" si="5405"/>
        <v>1176</v>
      </c>
      <c r="GP219" s="156" t="str">
        <f t="shared" si="4953"/>
        <v>1</v>
      </c>
      <c r="GQ219" s="157">
        <f t="shared" si="222"/>
        <v>3</v>
      </c>
      <c r="GR219" s="158">
        <f t="shared" si="223"/>
        <v>0</v>
      </c>
      <c r="GS219" s="159"/>
      <c r="GT219" s="159"/>
      <c r="GU219" s="159"/>
      <c r="GV219" s="78"/>
      <c r="GW219" s="79"/>
      <c r="GX219" s="77" t="str">
        <f t="shared" si="224"/>
        <v>0</v>
      </c>
      <c r="GY219" s="81">
        <f t="shared" si="4954"/>
        <v>0</v>
      </c>
      <c r="GZ219" s="160">
        <f t="shared" si="4955"/>
        <v>0</v>
      </c>
      <c r="HA219" s="160">
        <f t="shared" si="4956"/>
        <v>0</v>
      </c>
      <c r="HB219" s="160">
        <f t="shared" si="4957"/>
        <v>0</v>
      </c>
      <c r="HC219" s="160">
        <f t="shared" si="4958"/>
        <v>0</v>
      </c>
      <c r="HD219" s="161">
        <f t="shared" ref="HD219:HE219" si="5406">HD218</f>
        <v>14</v>
      </c>
      <c r="HE219" s="175">
        <f t="shared" si="5406"/>
        <v>1177</v>
      </c>
      <c r="HF219" s="163" t="str">
        <f t="shared" si="4960"/>
        <v>1</v>
      </c>
      <c r="HG219" s="164">
        <f t="shared" si="232"/>
        <v>5</v>
      </c>
      <c r="HH219" s="165">
        <f t="shared" si="233"/>
        <v>0</v>
      </c>
      <c r="HI219" s="166"/>
      <c r="HJ219" s="166"/>
      <c r="HK219" s="166"/>
      <c r="HL219" s="84"/>
      <c r="HM219" s="85"/>
      <c r="HN219" s="83" t="str">
        <f t="shared" si="234"/>
        <v>0</v>
      </c>
      <c r="HO219" s="167">
        <f t="shared" si="4961"/>
        <v>0</v>
      </c>
      <c r="HP219" s="168">
        <f t="shared" si="4962"/>
        <v>0</v>
      </c>
      <c r="HQ219" s="168">
        <f t="shared" si="4963"/>
        <v>0</v>
      </c>
      <c r="HR219" s="168">
        <f t="shared" si="4964"/>
        <v>0</v>
      </c>
      <c r="HS219" s="168">
        <f t="shared" si="4965"/>
        <v>0</v>
      </c>
      <c r="HT219" s="154">
        <f t="shared" ref="HT219:HU219" si="5407">HT218</f>
        <v>15</v>
      </c>
      <c r="HU219" s="173">
        <f t="shared" si="5407"/>
        <v>1178</v>
      </c>
      <c r="HV219" s="156" t="str">
        <f t="shared" si="4967"/>
        <v>1</v>
      </c>
      <c r="HW219" s="157" t="str">
        <f t="shared" si="242"/>
        <v/>
      </c>
      <c r="HX219" s="169">
        <f t="shared" si="243"/>
        <v>0</v>
      </c>
      <c r="HY219" s="159"/>
      <c r="HZ219" s="159"/>
      <c r="IA219" s="159"/>
      <c r="IB219" s="160"/>
      <c r="IC219" s="160"/>
      <c r="ID219" s="160" t="str">
        <f t="shared" si="244"/>
        <v>0</v>
      </c>
      <c r="IE219" s="160">
        <f t="shared" si="4968"/>
        <v>0</v>
      </c>
      <c r="IF219" s="160">
        <f t="shared" si="4969"/>
        <v>0</v>
      </c>
      <c r="IG219" s="160">
        <f t="shared" si="4970"/>
        <v>0</v>
      </c>
      <c r="IH219" s="160">
        <f t="shared" si="4971"/>
        <v>0</v>
      </c>
      <c r="II219" s="160">
        <f t="shared" si="4972"/>
        <v>0</v>
      </c>
      <c r="IJ219" s="161">
        <f t="shared" ref="IJ219:IK219" si="5408">IJ218</f>
        <v>16</v>
      </c>
      <c r="IK219" s="175">
        <f t="shared" si="5408"/>
        <v>1179</v>
      </c>
      <c r="IL219" s="163" t="str">
        <f t="shared" si="4974"/>
        <v>1</v>
      </c>
      <c r="IM219" s="164" t="str">
        <f t="shared" si="252"/>
        <v/>
      </c>
      <c r="IN219" s="165">
        <f t="shared" si="253"/>
        <v>0</v>
      </c>
      <c r="IO219" s="166"/>
      <c r="IP219" s="166"/>
      <c r="IQ219" s="166"/>
      <c r="IR219" s="168"/>
      <c r="IS219" s="168"/>
      <c r="IT219" s="170" t="str">
        <f t="shared" si="254"/>
        <v>0</v>
      </c>
      <c r="IU219" s="170">
        <f t="shared" si="4975"/>
        <v>0</v>
      </c>
      <c r="IV219" s="168">
        <f t="shared" si="4976"/>
        <v>0</v>
      </c>
      <c r="IW219" s="168">
        <f t="shared" si="4977"/>
        <v>0</v>
      </c>
      <c r="IX219" s="168">
        <f t="shared" si="4978"/>
        <v>0</v>
      </c>
      <c r="IY219" s="168">
        <f t="shared" si="4979"/>
        <v>0</v>
      </c>
      <c r="IZ219" s="154">
        <f t="shared" ref="IZ219:JA219" si="5409">IZ218</f>
        <v>17</v>
      </c>
      <c r="JA219" s="173">
        <f t="shared" si="5409"/>
        <v>1180</v>
      </c>
      <c r="JB219" s="156" t="str">
        <f t="shared" si="4981"/>
        <v>1</v>
      </c>
      <c r="JC219" s="157" t="str">
        <f t="shared" si="262"/>
        <v/>
      </c>
      <c r="JD219" s="158">
        <f t="shared" si="263"/>
        <v>0</v>
      </c>
      <c r="JE219" s="159"/>
      <c r="JF219" s="159"/>
      <c r="JG219" s="159"/>
      <c r="JH219" s="160"/>
      <c r="JI219" s="160"/>
      <c r="JJ219" s="171" t="str">
        <f t="shared" si="264"/>
        <v>0</v>
      </c>
      <c r="JK219" s="171">
        <f t="shared" si="4982"/>
        <v>0</v>
      </c>
      <c r="JL219" s="160">
        <f t="shared" si="4983"/>
        <v>0</v>
      </c>
      <c r="JM219" s="160">
        <f t="shared" si="4984"/>
        <v>0</v>
      </c>
      <c r="JN219" s="160">
        <f t="shared" si="4985"/>
        <v>0</v>
      </c>
      <c r="JO219" s="160">
        <f t="shared" si="4986"/>
        <v>0</v>
      </c>
      <c r="JP219" s="161">
        <f t="shared" ref="JP219:JQ219" si="5410">JP218</f>
        <v>18</v>
      </c>
      <c r="JQ219" s="175">
        <f t="shared" si="5410"/>
        <v>1181</v>
      </c>
      <c r="JR219" s="163" t="str">
        <f t="shared" si="4988"/>
        <v>1</v>
      </c>
      <c r="JS219" s="164" t="str">
        <f t="shared" si="272"/>
        <v/>
      </c>
      <c r="JT219" s="165">
        <f t="shared" si="273"/>
        <v>0</v>
      </c>
      <c r="JU219" s="166"/>
      <c r="JV219" s="166"/>
      <c r="JW219" s="166"/>
      <c r="JX219" s="168"/>
      <c r="JY219" s="168"/>
      <c r="JZ219" s="170" t="str">
        <f t="shared" si="274"/>
        <v>0</v>
      </c>
      <c r="KA219" s="170">
        <f t="shared" si="4989"/>
        <v>0</v>
      </c>
      <c r="KB219" s="168">
        <f t="shared" si="4990"/>
        <v>0</v>
      </c>
      <c r="KC219" s="168">
        <f t="shared" si="4991"/>
        <v>0</v>
      </c>
      <c r="KD219" s="168">
        <f t="shared" si="4992"/>
        <v>0</v>
      </c>
      <c r="KE219" s="168">
        <f t="shared" si="4993"/>
        <v>0</v>
      </c>
      <c r="KF219" s="154">
        <f t="shared" ref="KF219:KG219" si="5411">KF218</f>
        <v>19</v>
      </c>
      <c r="KG219" s="173">
        <f t="shared" si="5411"/>
        <v>1182</v>
      </c>
      <c r="KH219" s="156" t="str">
        <f t="shared" si="4995"/>
        <v>1</v>
      </c>
      <c r="KI219" s="157" t="str">
        <f t="shared" si="282"/>
        <v/>
      </c>
      <c r="KJ219" s="158">
        <f t="shared" si="283"/>
        <v>0</v>
      </c>
      <c r="KK219" s="159"/>
      <c r="KL219" s="159"/>
      <c r="KM219" s="159"/>
      <c r="KN219" s="160"/>
      <c r="KO219" s="160"/>
      <c r="KP219" s="171" t="str">
        <f t="shared" si="284"/>
        <v>0</v>
      </c>
      <c r="KQ219" s="171">
        <f t="shared" si="4996"/>
        <v>0</v>
      </c>
      <c r="KR219" s="160">
        <f t="shared" si="4997"/>
        <v>0</v>
      </c>
      <c r="KS219" s="160">
        <f t="shared" si="4998"/>
        <v>0</v>
      </c>
      <c r="KT219" s="160">
        <f t="shared" si="4999"/>
        <v>0</v>
      </c>
      <c r="KU219" s="160">
        <f t="shared" si="5000"/>
        <v>0</v>
      </c>
      <c r="KV219" s="161">
        <f t="shared" ref="KV219:KW219" si="5412">KV218</f>
        <v>20</v>
      </c>
      <c r="KW219" s="175">
        <f t="shared" si="5412"/>
        <v>1183</v>
      </c>
      <c r="KX219" s="163" t="str">
        <f t="shared" si="5002"/>
        <v>1</v>
      </c>
      <c r="KY219" s="164" t="str">
        <f t="shared" si="292"/>
        <v/>
      </c>
      <c r="KZ219" s="165">
        <f t="shared" si="293"/>
        <v>0</v>
      </c>
      <c r="LA219" s="166"/>
      <c r="LB219" s="166"/>
      <c r="LC219" s="166"/>
      <c r="LD219" s="168"/>
      <c r="LE219" s="168"/>
      <c r="LF219" s="170" t="str">
        <f t="shared" si="294"/>
        <v>0</v>
      </c>
      <c r="LG219" s="170">
        <f t="shared" si="5003"/>
        <v>0</v>
      </c>
      <c r="LH219" s="168">
        <f t="shared" si="5004"/>
        <v>0</v>
      </c>
      <c r="LI219" s="168">
        <f t="shared" si="5005"/>
        <v>0</v>
      </c>
      <c r="LJ219" s="168">
        <f t="shared" si="5006"/>
        <v>0</v>
      </c>
      <c r="LK219" s="168">
        <f t="shared" si="5007"/>
        <v>0</v>
      </c>
      <c r="LL219" s="172"/>
      <c r="LM219" s="172"/>
      <c r="LN219" s="168" t="str">
        <f t="shared" si="5008"/>
        <v>#REF!</v>
      </c>
      <c r="LO219" s="168" t="str">
        <f t="shared" si="5009"/>
        <v>#REF!</v>
      </c>
      <c r="LP219" s="168" t="str">
        <f t="shared" si="5010"/>
        <v>#REF!</v>
      </c>
      <c r="LQ219" s="168" t="str">
        <f t="shared" si="5011"/>
        <v>#REF!</v>
      </c>
    </row>
    <row r="220" ht="15.75" customHeight="1">
      <c r="A220" s="151">
        <v>46318.0</v>
      </c>
      <c r="B220" s="152" t="s">
        <v>29</v>
      </c>
      <c r="C220" s="153">
        <f t="shared" si="99"/>
        <v>0</v>
      </c>
      <c r="D220" s="154">
        <f t="shared" ref="D220:E220" si="5413">D219</f>
        <v>1</v>
      </c>
      <c r="E220" s="173">
        <f t="shared" si="5413"/>
        <v>1164</v>
      </c>
      <c r="F220" s="156" t="str">
        <f t="shared" si="5113"/>
        <v>1</v>
      </c>
      <c r="G220" s="157">
        <f t="shared" si="102"/>
        <v>1</v>
      </c>
      <c r="H220" s="158">
        <f t="shared" si="103"/>
        <v>0</v>
      </c>
      <c r="I220" s="159"/>
      <c r="J220" s="159"/>
      <c r="K220" s="159"/>
      <c r="L220" s="78"/>
      <c r="M220" s="79"/>
      <c r="N220" s="77" t="str">
        <f t="shared" si="104"/>
        <v>0</v>
      </c>
      <c r="O220" s="81">
        <f t="shared" si="4870"/>
        <v>0</v>
      </c>
      <c r="P220" s="160">
        <f t="shared" si="4871"/>
        <v>0</v>
      </c>
      <c r="Q220" s="160">
        <f t="shared" si="4872"/>
        <v>0</v>
      </c>
      <c r="R220" s="160">
        <f t="shared" si="4873"/>
        <v>0</v>
      </c>
      <c r="S220" s="160">
        <f t="shared" si="4874"/>
        <v>0</v>
      </c>
      <c r="T220" s="161">
        <f t="shared" ref="T220:U220" si="5414">T219</f>
        <v>2</v>
      </c>
      <c r="U220" s="175">
        <f t="shared" si="5414"/>
        <v>1165</v>
      </c>
      <c r="V220" s="163" t="str">
        <f t="shared" si="4876"/>
        <v>1</v>
      </c>
      <c r="W220" s="164">
        <f t="shared" si="112"/>
        <v>1</v>
      </c>
      <c r="X220" s="165">
        <f t="shared" si="113"/>
        <v>0</v>
      </c>
      <c r="Y220" s="166"/>
      <c r="Z220" s="166"/>
      <c r="AA220" s="166"/>
      <c r="AB220" s="84"/>
      <c r="AC220" s="85"/>
      <c r="AD220" s="83" t="str">
        <f t="shared" si="114"/>
        <v>0</v>
      </c>
      <c r="AE220" s="167">
        <f t="shared" si="4877"/>
        <v>0</v>
      </c>
      <c r="AF220" s="168">
        <f t="shared" si="4878"/>
        <v>0</v>
      </c>
      <c r="AG220" s="168">
        <f t="shared" si="4879"/>
        <v>0</v>
      </c>
      <c r="AH220" s="168">
        <f t="shared" si="4880"/>
        <v>0</v>
      </c>
      <c r="AI220" s="168">
        <f t="shared" si="4881"/>
        <v>0</v>
      </c>
      <c r="AJ220" s="154">
        <f t="shared" ref="AJ220:AK220" si="5415">AJ219</f>
        <v>3</v>
      </c>
      <c r="AK220" s="173">
        <f t="shared" si="5415"/>
        <v>1166</v>
      </c>
      <c r="AL220" s="156" t="str">
        <f t="shared" si="4883"/>
        <v>1</v>
      </c>
      <c r="AM220" s="157">
        <f t="shared" si="122"/>
        <v>2</v>
      </c>
      <c r="AN220" s="158">
        <f t="shared" si="123"/>
        <v>0</v>
      </c>
      <c r="AO220" s="159"/>
      <c r="AP220" s="159"/>
      <c r="AQ220" s="159"/>
      <c r="AR220" s="78"/>
      <c r="AS220" s="79"/>
      <c r="AT220" s="77" t="str">
        <f t="shared" si="124"/>
        <v>0</v>
      </c>
      <c r="AU220" s="81">
        <f t="shared" si="4884"/>
        <v>0</v>
      </c>
      <c r="AV220" s="160">
        <f t="shared" si="4885"/>
        <v>0</v>
      </c>
      <c r="AW220" s="160">
        <f t="shared" si="4886"/>
        <v>0</v>
      </c>
      <c r="AX220" s="160">
        <f t="shared" si="4887"/>
        <v>0</v>
      </c>
      <c r="AY220" s="160">
        <f t="shared" si="4888"/>
        <v>0</v>
      </c>
      <c r="AZ220" s="161">
        <f t="shared" ref="AZ220:BA220" si="5416">AZ219</f>
        <v>4</v>
      </c>
      <c r="BA220" s="175">
        <f t="shared" si="5416"/>
        <v>1167</v>
      </c>
      <c r="BB220" s="163" t="str">
        <f t="shared" si="4890"/>
        <v>1</v>
      </c>
      <c r="BC220" s="164">
        <f t="shared" si="132"/>
        <v>4</v>
      </c>
      <c r="BD220" s="165">
        <f t="shared" si="133"/>
        <v>0</v>
      </c>
      <c r="BE220" s="166"/>
      <c r="BF220" s="166"/>
      <c r="BG220" s="166"/>
      <c r="BH220" s="84"/>
      <c r="BI220" s="85"/>
      <c r="BJ220" s="83" t="str">
        <f t="shared" si="134"/>
        <v>0</v>
      </c>
      <c r="BK220" s="167">
        <f t="shared" si="4891"/>
        <v>0</v>
      </c>
      <c r="BL220" s="168">
        <f t="shared" si="4892"/>
        <v>0</v>
      </c>
      <c r="BM220" s="168">
        <f t="shared" si="4893"/>
        <v>0</v>
      </c>
      <c r="BN220" s="168">
        <f t="shared" si="4894"/>
        <v>0</v>
      </c>
      <c r="BO220" s="168">
        <f t="shared" si="4895"/>
        <v>0</v>
      </c>
      <c r="BP220" s="154">
        <f t="shared" ref="BP220:BQ220" si="5417">BP219</f>
        <v>5</v>
      </c>
      <c r="BQ220" s="173">
        <f t="shared" si="5417"/>
        <v>1168</v>
      </c>
      <c r="BR220" s="156" t="str">
        <f t="shared" si="4897"/>
        <v>1</v>
      </c>
      <c r="BS220" s="157">
        <f t="shared" si="142"/>
        <v>4</v>
      </c>
      <c r="BT220" s="158">
        <f t="shared" si="143"/>
        <v>0</v>
      </c>
      <c r="BU220" s="159"/>
      <c r="BV220" s="159"/>
      <c r="BW220" s="159"/>
      <c r="BX220" s="78"/>
      <c r="BY220" s="79"/>
      <c r="BZ220" s="77" t="str">
        <f t="shared" si="144"/>
        <v>0</v>
      </c>
      <c r="CA220" s="81">
        <f t="shared" si="4898"/>
        <v>0</v>
      </c>
      <c r="CB220" s="160">
        <f t="shared" si="4899"/>
        <v>0</v>
      </c>
      <c r="CC220" s="160">
        <f t="shared" si="4900"/>
        <v>0</v>
      </c>
      <c r="CD220" s="160">
        <f t="shared" si="4901"/>
        <v>0</v>
      </c>
      <c r="CE220" s="160">
        <f t="shared" si="4902"/>
        <v>0</v>
      </c>
      <c r="CF220" s="161">
        <f t="shared" ref="CF220:CG220" si="5418">CF219</f>
        <v>6</v>
      </c>
      <c r="CG220" s="175">
        <f t="shared" si="5418"/>
        <v>1169</v>
      </c>
      <c r="CH220" s="163" t="str">
        <f t="shared" si="4904"/>
        <v>1</v>
      </c>
      <c r="CI220" s="164">
        <f t="shared" si="152"/>
        <v>2</v>
      </c>
      <c r="CJ220" s="165">
        <f t="shared" si="153"/>
        <v>0</v>
      </c>
      <c r="CK220" s="166"/>
      <c r="CL220" s="166"/>
      <c r="CM220" s="166"/>
      <c r="CN220" s="84"/>
      <c r="CO220" s="85"/>
      <c r="CP220" s="83" t="str">
        <f t="shared" si="154"/>
        <v>0</v>
      </c>
      <c r="CQ220" s="167">
        <f t="shared" si="4905"/>
        <v>0</v>
      </c>
      <c r="CR220" s="168">
        <f t="shared" si="4906"/>
        <v>0</v>
      </c>
      <c r="CS220" s="168">
        <f t="shared" si="4907"/>
        <v>0</v>
      </c>
      <c r="CT220" s="168">
        <f t="shared" si="4908"/>
        <v>0</v>
      </c>
      <c r="CU220" s="168">
        <f t="shared" si="4909"/>
        <v>0</v>
      </c>
      <c r="CV220" s="154">
        <f t="shared" ref="CV220:CW220" si="5419">CV219</f>
        <v>7</v>
      </c>
      <c r="CW220" s="173">
        <f t="shared" si="5419"/>
        <v>1170</v>
      </c>
      <c r="CX220" s="156" t="str">
        <f t="shared" si="4911"/>
        <v>1</v>
      </c>
      <c r="CY220" s="157">
        <f t="shared" si="162"/>
        <v>2</v>
      </c>
      <c r="CZ220" s="158">
        <f t="shared" si="163"/>
        <v>0</v>
      </c>
      <c r="DA220" s="159"/>
      <c r="DB220" s="159"/>
      <c r="DC220" s="159"/>
      <c r="DD220" s="78"/>
      <c r="DE220" s="79"/>
      <c r="DF220" s="77" t="str">
        <f t="shared" si="164"/>
        <v>0</v>
      </c>
      <c r="DG220" s="81">
        <f t="shared" si="4912"/>
        <v>0</v>
      </c>
      <c r="DH220" s="160">
        <f t="shared" si="4913"/>
        <v>0</v>
      </c>
      <c r="DI220" s="160">
        <f t="shared" si="4914"/>
        <v>0</v>
      </c>
      <c r="DJ220" s="160">
        <f t="shared" si="4915"/>
        <v>0</v>
      </c>
      <c r="DK220" s="160">
        <f t="shared" si="4916"/>
        <v>0</v>
      </c>
      <c r="DL220" s="161">
        <f t="shared" ref="DL220:DM220" si="5420">DL219</f>
        <v>8</v>
      </c>
      <c r="DM220" s="175">
        <f t="shared" si="5420"/>
        <v>1171</v>
      </c>
      <c r="DN220" s="163" t="str">
        <f t="shared" si="4918"/>
        <v>1</v>
      </c>
      <c r="DO220" s="164">
        <f t="shared" si="172"/>
        <v>2</v>
      </c>
      <c r="DP220" s="165">
        <f t="shared" si="173"/>
        <v>0</v>
      </c>
      <c r="DQ220" s="166"/>
      <c r="DR220" s="166"/>
      <c r="DS220" s="166"/>
      <c r="DT220" s="84"/>
      <c r="DU220" s="85"/>
      <c r="DV220" s="83" t="str">
        <f t="shared" si="174"/>
        <v>0</v>
      </c>
      <c r="DW220" s="167">
        <f t="shared" si="4919"/>
        <v>0</v>
      </c>
      <c r="DX220" s="168">
        <f t="shared" si="4920"/>
        <v>0</v>
      </c>
      <c r="DY220" s="168">
        <f t="shared" si="4921"/>
        <v>0</v>
      </c>
      <c r="DZ220" s="168">
        <f t="shared" si="4922"/>
        <v>0</v>
      </c>
      <c r="EA220" s="168">
        <f t="shared" si="4923"/>
        <v>0</v>
      </c>
      <c r="EB220" s="154">
        <f t="shared" ref="EB220:EC220" si="5421">EB219</f>
        <v>9</v>
      </c>
      <c r="EC220" s="173">
        <f t="shared" si="5421"/>
        <v>1172</v>
      </c>
      <c r="ED220" s="156" t="str">
        <f t="shared" si="4925"/>
        <v>1</v>
      </c>
      <c r="EE220" s="157">
        <f t="shared" si="182"/>
        <v>5</v>
      </c>
      <c r="EF220" s="169">
        <f t="shared" si="183"/>
        <v>0</v>
      </c>
      <c r="EG220" s="159"/>
      <c r="EH220" s="159"/>
      <c r="EI220" s="159"/>
      <c r="EJ220" s="78"/>
      <c r="EK220" s="79"/>
      <c r="EL220" s="77" t="str">
        <f t="shared" si="184"/>
        <v>0</v>
      </c>
      <c r="EM220" s="81">
        <f t="shared" si="4926"/>
        <v>0</v>
      </c>
      <c r="EN220" s="160">
        <f t="shared" si="4927"/>
        <v>0</v>
      </c>
      <c r="EO220" s="160">
        <f t="shared" si="4928"/>
        <v>0</v>
      </c>
      <c r="EP220" s="160">
        <f t="shared" si="4929"/>
        <v>0</v>
      </c>
      <c r="EQ220" s="160">
        <f t="shared" si="4930"/>
        <v>0</v>
      </c>
      <c r="ER220" s="161">
        <f t="shared" ref="ER220:ES220" si="5422">ER219</f>
        <v>10</v>
      </c>
      <c r="ES220" s="175">
        <f t="shared" si="5422"/>
        <v>1173</v>
      </c>
      <c r="ET220" s="163" t="str">
        <f t="shared" si="4932"/>
        <v>1</v>
      </c>
      <c r="EU220" s="164">
        <f t="shared" si="192"/>
        <v>19</v>
      </c>
      <c r="EV220" s="165">
        <f t="shared" si="193"/>
        <v>0</v>
      </c>
      <c r="EW220" s="166"/>
      <c r="EX220" s="166"/>
      <c r="EY220" s="166"/>
      <c r="EZ220" s="84"/>
      <c r="FA220" s="85"/>
      <c r="FB220" s="83" t="str">
        <f t="shared" si="194"/>
        <v>0</v>
      </c>
      <c r="FC220" s="167">
        <f t="shared" si="4933"/>
        <v>0</v>
      </c>
      <c r="FD220" s="168">
        <f t="shared" si="4934"/>
        <v>0</v>
      </c>
      <c r="FE220" s="168">
        <f t="shared" si="4935"/>
        <v>0</v>
      </c>
      <c r="FF220" s="168">
        <f t="shared" si="4936"/>
        <v>0</v>
      </c>
      <c r="FG220" s="168">
        <f t="shared" si="4937"/>
        <v>0</v>
      </c>
      <c r="FH220" s="154">
        <f t="shared" ref="FH220:FI220" si="5423">FH219</f>
        <v>11</v>
      </c>
      <c r="FI220" s="173">
        <f t="shared" si="5423"/>
        <v>1174</v>
      </c>
      <c r="FJ220" s="156" t="str">
        <f t="shared" si="4939"/>
        <v>1</v>
      </c>
      <c r="FK220" s="157">
        <f t="shared" si="202"/>
        <v>4</v>
      </c>
      <c r="FL220" s="158">
        <f t="shared" si="203"/>
        <v>0</v>
      </c>
      <c r="FM220" s="159"/>
      <c r="FN220" s="159"/>
      <c r="FO220" s="159"/>
      <c r="FP220" s="78"/>
      <c r="FQ220" s="79"/>
      <c r="FR220" s="77" t="str">
        <f t="shared" si="204"/>
        <v>0</v>
      </c>
      <c r="FS220" s="81">
        <f t="shared" si="4940"/>
        <v>0</v>
      </c>
      <c r="FT220" s="160">
        <f t="shared" si="4941"/>
        <v>0</v>
      </c>
      <c r="FU220" s="160">
        <f t="shared" si="4942"/>
        <v>0</v>
      </c>
      <c r="FV220" s="160">
        <f t="shared" si="4943"/>
        <v>0</v>
      </c>
      <c r="FW220" s="160">
        <f t="shared" si="4944"/>
        <v>0</v>
      </c>
      <c r="FX220" s="161">
        <f t="shared" ref="FX220:FY220" si="5424">FX219</f>
        <v>12</v>
      </c>
      <c r="FY220" s="175">
        <f t="shared" si="5424"/>
        <v>1175</v>
      </c>
      <c r="FZ220" s="163" t="str">
        <f t="shared" si="4946"/>
        <v>1</v>
      </c>
      <c r="GA220" s="164">
        <f t="shared" si="212"/>
        <v>2</v>
      </c>
      <c r="GB220" s="165">
        <f t="shared" si="213"/>
        <v>0</v>
      </c>
      <c r="GC220" s="166"/>
      <c r="GD220" s="166"/>
      <c r="GE220" s="166"/>
      <c r="GF220" s="84"/>
      <c r="GG220" s="85"/>
      <c r="GH220" s="83" t="str">
        <f t="shared" si="214"/>
        <v>0</v>
      </c>
      <c r="GI220" s="167">
        <f t="shared" si="4947"/>
        <v>0</v>
      </c>
      <c r="GJ220" s="168">
        <f t="shared" si="4948"/>
        <v>0</v>
      </c>
      <c r="GK220" s="168">
        <f t="shared" si="4949"/>
        <v>0</v>
      </c>
      <c r="GL220" s="168">
        <f t="shared" si="4950"/>
        <v>0</v>
      </c>
      <c r="GM220" s="168">
        <f t="shared" si="4951"/>
        <v>0</v>
      </c>
      <c r="GN220" s="154">
        <f t="shared" ref="GN220:GO220" si="5425">GN219</f>
        <v>13</v>
      </c>
      <c r="GO220" s="173">
        <f t="shared" si="5425"/>
        <v>1176</v>
      </c>
      <c r="GP220" s="156" t="str">
        <f t="shared" si="4953"/>
        <v>1</v>
      </c>
      <c r="GQ220" s="157">
        <f t="shared" si="222"/>
        <v>3</v>
      </c>
      <c r="GR220" s="158">
        <f t="shared" si="223"/>
        <v>0</v>
      </c>
      <c r="GS220" s="159"/>
      <c r="GT220" s="159"/>
      <c r="GU220" s="159"/>
      <c r="GV220" s="78"/>
      <c r="GW220" s="79"/>
      <c r="GX220" s="77" t="str">
        <f t="shared" si="224"/>
        <v>0</v>
      </c>
      <c r="GY220" s="81">
        <f t="shared" si="4954"/>
        <v>0</v>
      </c>
      <c r="GZ220" s="160">
        <f t="shared" si="4955"/>
        <v>0</v>
      </c>
      <c r="HA220" s="160">
        <f t="shared" si="4956"/>
        <v>0</v>
      </c>
      <c r="HB220" s="160">
        <f t="shared" si="4957"/>
        <v>0</v>
      </c>
      <c r="HC220" s="160">
        <f t="shared" si="4958"/>
        <v>0</v>
      </c>
      <c r="HD220" s="161">
        <f t="shared" ref="HD220:HE220" si="5426">HD219</f>
        <v>14</v>
      </c>
      <c r="HE220" s="175">
        <f t="shared" si="5426"/>
        <v>1177</v>
      </c>
      <c r="HF220" s="163" t="str">
        <f t="shared" si="4960"/>
        <v>1</v>
      </c>
      <c r="HG220" s="164">
        <f t="shared" si="232"/>
        <v>5</v>
      </c>
      <c r="HH220" s="165">
        <f t="shared" si="233"/>
        <v>0</v>
      </c>
      <c r="HI220" s="166"/>
      <c r="HJ220" s="166"/>
      <c r="HK220" s="166"/>
      <c r="HL220" s="84"/>
      <c r="HM220" s="85"/>
      <c r="HN220" s="83" t="str">
        <f t="shared" si="234"/>
        <v>0</v>
      </c>
      <c r="HO220" s="167">
        <f t="shared" si="4961"/>
        <v>0</v>
      </c>
      <c r="HP220" s="168">
        <f t="shared" si="4962"/>
        <v>0</v>
      </c>
      <c r="HQ220" s="168">
        <f t="shared" si="4963"/>
        <v>0</v>
      </c>
      <c r="HR220" s="168">
        <f t="shared" si="4964"/>
        <v>0</v>
      </c>
      <c r="HS220" s="168">
        <f t="shared" si="4965"/>
        <v>0</v>
      </c>
      <c r="HT220" s="154">
        <f t="shared" ref="HT220:HU220" si="5427">HT219</f>
        <v>15</v>
      </c>
      <c r="HU220" s="173">
        <f t="shared" si="5427"/>
        <v>1178</v>
      </c>
      <c r="HV220" s="156" t="str">
        <f t="shared" si="4967"/>
        <v>1</v>
      </c>
      <c r="HW220" s="157" t="str">
        <f t="shared" si="242"/>
        <v/>
      </c>
      <c r="HX220" s="169">
        <f t="shared" si="243"/>
        <v>0</v>
      </c>
      <c r="HY220" s="159"/>
      <c r="HZ220" s="159"/>
      <c r="IA220" s="159"/>
      <c r="IB220" s="160"/>
      <c r="IC220" s="160"/>
      <c r="ID220" s="160" t="str">
        <f t="shared" si="244"/>
        <v>0</v>
      </c>
      <c r="IE220" s="160">
        <f t="shared" si="4968"/>
        <v>0</v>
      </c>
      <c r="IF220" s="160">
        <f t="shared" si="4969"/>
        <v>0</v>
      </c>
      <c r="IG220" s="160">
        <f t="shared" si="4970"/>
        <v>0</v>
      </c>
      <c r="IH220" s="160">
        <f t="shared" si="4971"/>
        <v>0</v>
      </c>
      <c r="II220" s="160">
        <f t="shared" si="4972"/>
        <v>0</v>
      </c>
      <c r="IJ220" s="161">
        <f t="shared" ref="IJ220:IK220" si="5428">IJ219</f>
        <v>16</v>
      </c>
      <c r="IK220" s="175">
        <f t="shared" si="5428"/>
        <v>1179</v>
      </c>
      <c r="IL220" s="163" t="str">
        <f t="shared" si="4974"/>
        <v>1</v>
      </c>
      <c r="IM220" s="164" t="str">
        <f t="shared" si="252"/>
        <v/>
      </c>
      <c r="IN220" s="165">
        <f t="shared" si="253"/>
        <v>0</v>
      </c>
      <c r="IO220" s="166"/>
      <c r="IP220" s="166"/>
      <c r="IQ220" s="166"/>
      <c r="IR220" s="168"/>
      <c r="IS220" s="168"/>
      <c r="IT220" s="170" t="str">
        <f t="shared" si="254"/>
        <v>0</v>
      </c>
      <c r="IU220" s="170">
        <f t="shared" si="4975"/>
        <v>0</v>
      </c>
      <c r="IV220" s="168">
        <f t="shared" si="4976"/>
        <v>0</v>
      </c>
      <c r="IW220" s="168">
        <f t="shared" si="4977"/>
        <v>0</v>
      </c>
      <c r="IX220" s="168">
        <f t="shared" si="4978"/>
        <v>0</v>
      </c>
      <c r="IY220" s="168">
        <f t="shared" si="4979"/>
        <v>0</v>
      </c>
      <c r="IZ220" s="154">
        <f t="shared" ref="IZ220:JA220" si="5429">IZ219</f>
        <v>17</v>
      </c>
      <c r="JA220" s="173">
        <f t="shared" si="5429"/>
        <v>1180</v>
      </c>
      <c r="JB220" s="156" t="str">
        <f t="shared" si="4981"/>
        <v>1</v>
      </c>
      <c r="JC220" s="157" t="str">
        <f t="shared" si="262"/>
        <v/>
      </c>
      <c r="JD220" s="158">
        <f t="shared" si="263"/>
        <v>0</v>
      </c>
      <c r="JE220" s="159"/>
      <c r="JF220" s="159"/>
      <c r="JG220" s="159"/>
      <c r="JH220" s="160"/>
      <c r="JI220" s="160"/>
      <c r="JJ220" s="171" t="str">
        <f t="shared" si="264"/>
        <v>0</v>
      </c>
      <c r="JK220" s="171">
        <f t="shared" si="4982"/>
        <v>0</v>
      </c>
      <c r="JL220" s="160">
        <f t="shared" si="4983"/>
        <v>0</v>
      </c>
      <c r="JM220" s="160">
        <f t="shared" si="4984"/>
        <v>0</v>
      </c>
      <c r="JN220" s="160">
        <f t="shared" si="4985"/>
        <v>0</v>
      </c>
      <c r="JO220" s="160">
        <f t="shared" si="4986"/>
        <v>0</v>
      </c>
      <c r="JP220" s="161">
        <f t="shared" ref="JP220:JQ220" si="5430">JP219</f>
        <v>18</v>
      </c>
      <c r="JQ220" s="175">
        <f t="shared" si="5430"/>
        <v>1181</v>
      </c>
      <c r="JR220" s="163" t="str">
        <f t="shared" si="4988"/>
        <v>1</v>
      </c>
      <c r="JS220" s="164" t="str">
        <f t="shared" si="272"/>
        <v/>
      </c>
      <c r="JT220" s="165">
        <f t="shared" si="273"/>
        <v>0</v>
      </c>
      <c r="JU220" s="166"/>
      <c r="JV220" s="166"/>
      <c r="JW220" s="166"/>
      <c r="JX220" s="168"/>
      <c r="JY220" s="168"/>
      <c r="JZ220" s="170" t="str">
        <f t="shared" si="274"/>
        <v>0</v>
      </c>
      <c r="KA220" s="170">
        <f t="shared" si="4989"/>
        <v>0</v>
      </c>
      <c r="KB220" s="168">
        <f t="shared" si="4990"/>
        <v>0</v>
      </c>
      <c r="KC220" s="168">
        <f t="shared" si="4991"/>
        <v>0</v>
      </c>
      <c r="KD220" s="168">
        <f t="shared" si="4992"/>
        <v>0</v>
      </c>
      <c r="KE220" s="168">
        <f t="shared" si="4993"/>
        <v>0</v>
      </c>
      <c r="KF220" s="154">
        <f t="shared" ref="KF220:KG220" si="5431">KF219</f>
        <v>19</v>
      </c>
      <c r="KG220" s="173">
        <f t="shared" si="5431"/>
        <v>1182</v>
      </c>
      <c r="KH220" s="156" t="str">
        <f t="shared" si="4995"/>
        <v>1</v>
      </c>
      <c r="KI220" s="157" t="str">
        <f t="shared" si="282"/>
        <v/>
      </c>
      <c r="KJ220" s="158">
        <f t="shared" si="283"/>
        <v>0</v>
      </c>
      <c r="KK220" s="159"/>
      <c r="KL220" s="159"/>
      <c r="KM220" s="159"/>
      <c r="KN220" s="160"/>
      <c r="KO220" s="160"/>
      <c r="KP220" s="171" t="str">
        <f t="shared" si="284"/>
        <v>0</v>
      </c>
      <c r="KQ220" s="171">
        <f t="shared" si="4996"/>
        <v>0</v>
      </c>
      <c r="KR220" s="160">
        <f t="shared" si="4997"/>
        <v>0</v>
      </c>
      <c r="KS220" s="160">
        <f t="shared" si="4998"/>
        <v>0</v>
      </c>
      <c r="KT220" s="160">
        <f t="shared" si="4999"/>
        <v>0</v>
      </c>
      <c r="KU220" s="160">
        <f t="shared" si="5000"/>
        <v>0</v>
      </c>
      <c r="KV220" s="161">
        <f t="shared" ref="KV220:KW220" si="5432">KV219</f>
        <v>20</v>
      </c>
      <c r="KW220" s="175">
        <f t="shared" si="5432"/>
        <v>1183</v>
      </c>
      <c r="KX220" s="163" t="str">
        <f t="shared" si="5002"/>
        <v>1</v>
      </c>
      <c r="KY220" s="164" t="str">
        <f t="shared" si="292"/>
        <v/>
      </c>
      <c r="KZ220" s="165">
        <f t="shared" si="293"/>
        <v>0</v>
      </c>
      <c r="LA220" s="166"/>
      <c r="LB220" s="166"/>
      <c r="LC220" s="166"/>
      <c r="LD220" s="168"/>
      <c r="LE220" s="168"/>
      <c r="LF220" s="170" t="str">
        <f t="shared" si="294"/>
        <v>0</v>
      </c>
      <c r="LG220" s="170">
        <f t="shared" si="5003"/>
        <v>0</v>
      </c>
      <c r="LH220" s="168">
        <f t="shared" si="5004"/>
        <v>0</v>
      </c>
      <c r="LI220" s="168">
        <f t="shared" si="5005"/>
        <v>0</v>
      </c>
      <c r="LJ220" s="168">
        <f t="shared" si="5006"/>
        <v>0</v>
      </c>
      <c r="LK220" s="168">
        <f t="shared" si="5007"/>
        <v>0</v>
      </c>
      <c r="LL220" s="172"/>
      <c r="LM220" s="172"/>
      <c r="LN220" s="168" t="str">
        <f t="shared" si="5008"/>
        <v>#REF!</v>
      </c>
      <c r="LO220" s="168" t="str">
        <f t="shared" si="5009"/>
        <v>#REF!</v>
      </c>
      <c r="LP220" s="168" t="str">
        <f t="shared" si="5010"/>
        <v>#REF!</v>
      </c>
      <c r="LQ220" s="168" t="str">
        <f t="shared" si="5011"/>
        <v>#REF!</v>
      </c>
    </row>
    <row r="221" ht="15.75" customHeight="1">
      <c r="A221" s="151">
        <v>46319.0</v>
      </c>
      <c r="B221" s="152" t="s">
        <v>30</v>
      </c>
      <c r="C221" s="153">
        <f t="shared" si="99"/>
        <v>0</v>
      </c>
      <c r="D221" s="154">
        <f t="shared" ref="D221:E221" si="5433">D220</f>
        <v>1</v>
      </c>
      <c r="E221" s="173">
        <f t="shared" si="5433"/>
        <v>1164</v>
      </c>
      <c r="F221" s="156" t="str">
        <f t="shared" ref="F221:F228" si="5454">IFERROR(IF(S221&gt;=10,"6",IF(S221&gt;=8,"5",IF(S221&gt;=6,"4",IF(S221&gt;=4,"3",IF(S221&gt;=2,"2",IF(S221&gt;=-1,"1",IF(S221&gt;=-2,"-1",IF(S221&gt;=-3,"-2","-3")))))))), F229)</f>
        <v>1</v>
      </c>
      <c r="G221" s="157">
        <f t="shared" si="102"/>
        <v>1</v>
      </c>
      <c r="H221" s="158">
        <f t="shared" si="103"/>
        <v>0</v>
      </c>
      <c r="I221" s="159"/>
      <c r="J221" s="159"/>
      <c r="K221" s="159"/>
      <c r="L221" s="78"/>
      <c r="M221" s="79"/>
      <c r="N221" s="77" t="str">
        <f t="shared" si="104"/>
        <v>0</v>
      </c>
      <c r="O221" s="81">
        <f t="shared" si="4870"/>
        <v>0</v>
      </c>
      <c r="P221" s="160">
        <f t="shared" si="4871"/>
        <v>0</v>
      </c>
      <c r="Q221" s="160">
        <f t="shared" si="4872"/>
        <v>0</v>
      </c>
      <c r="R221" s="160">
        <f t="shared" si="4873"/>
        <v>0</v>
      </c>
      <c r="S221" s="160">
        <f t="shared" si="4874"/>
        <v>0</v>
      </c>
      <c r="T221" s="161">
        <f t="shared" ref="T221:U221" si="5434">T220</f>
        <v>2</v>
      </c>
      <c r="U221" s="175">
        <f t="shared" si="5434"/>
        <v>1165</v>
      </c>
      <c r="V221" s="163" t="str">
        <f t="shared" ref="V221:V228" si="5456">IFERROR(IF(AI221&gt;=10,"6",IF(AI221&gt;=8,"5",IF(AI221&gt;=6,"4",IF(AI221&gt;=4,"3",IF(AI221&gt;=2,"2",IF(AI221&gt;=-1,"1",IF(AI221&gt;=-2,"-1",IF(AI221&gt;=-3,"-2","-3")))))))), V229)</f>
        <v>1</v>
      </c>
      <c r="W221" s="164">
        <f t="shared" si="112"/>
        <v>1</v>
      </c>
      <c r="X221" s="165">
        <f t="shared" si="113"/>
        <v>0</v>
      </c>
      <c r="Y221" s="166"/>
      <c r="Z221" s="166"/>
      <c r="AA221" s="166"/>
      <c r="AB221" s="84"/>
      <c r="AC221" s="85"/>
      <c r="AD221" s="83" t="str">
        <f t="shared" si="114"/>
        <v>0</v>
      </c>
      <c r="AE221" s="167">
        <f t="shared" si="4877"/>
        <v>0</v>
      </c>
      <c r="AF221" s="168">
        <f t="shared" si="4878"/>
        <v>0</v>
      </c>
      <c r="AG221" s="168">
        <f t="shared" si="4879"/>
        <v>0</v>
      </c>
      <c r="AH221" s="168">
        <f t="shared" si="4880"/>
        <v>0</v>
      </c>
      <c r="AI221" s="168">
        <f t="shared" si="4881"/>
        <v>0</v>
      </c>
      <c r="AJ221" s="154">
        <f t="shared" ref="AJ221:AK221" si="5435">AJ220</f>
        <v>3</v>
      </c>
      <c r="AK221" s="173">
        <f t="shared" si="5435"/>
        <v>1166</v>
      </c>
      <c r="AL221" s="156" t="str">
        <f t="shared" ref="AL221:AL228" si="5458">IFERROR(IF(AY221&gt;=10,"6",IF(AY221&gt;=8,"5",IF(AY221&gt;=6,"4",IF(AY221&gt;=4,"3",IF(AY221&gt;=2,"2",IF(AY221&gt;=-1,"1",IF(AY221&gt;=-2,"-1",IF(AY221&gt;=-3,"-2","-3")))))))), AL229)</f>
        <v>1</v>
      </c>
      <c r="AM221" s="157">
        <f t="shared" si="122"/>
        <v>2</v>
      </c>
      <c r="AN221" s="158">
        <f t="shared" si="123"/>
        <v>0</v>
      </c>
      <c r="AO221" s="159"/>
      <c r="AP221" s="159"/>
      <c r="AQ221" s="159"/>
      <c r="AR221" s="78"/>
      <c r="AS221" s="79"/>
      <c r="AT221" s="77" t="str">
        <f t="shared" si="124"/>
        <v>0</v>
      </c>
      <c r="AU221" s="81">
        <f t="shared" si="4884"/>
        <v>0</v>
      </c>
      <c r="AV221" s="160">
        <f t="shared" si="4885"/>
        <v>0</v>
      </c>
      <c r="AW221" s="160">
        <f t="shared" si="4886"/>
        <v>0</v>
      </c>
      <c r="AX221" s="160">
        <f t="shared" si="4887"/>
        <v>0</v>
      </c>
      <c r="AY221" s="160">
        <f t="shared" si="4888"/>
        <v>0</v>
      </c>
      <c r="AZ221" s="161">
        <f t="shared" ref="AZ221:BA221" si="5436">AZ220</f>
        <v>4</v>
      </c>
      <c r="BA221" s="175">
        <f t="shared" si="5436"/>
        <v>1167</v>
      </c>
      <c r="BB221" s="163" t="str">
        <f t="shared" ref="BB221:BB228" si="5460">IFERROR(IF(BO221&gt;=10,"6",IF(BO221&gt;=8,"5",IF(BO221&gt;=6,"4",IF(BO221&gt;=4,"3",IF(BO221&gt;=2,"2",IF(BO221&gt;=-1,"1",IF(BO221&gt;=-2,"-1",IF(BO221&gt;=-3,"-2","-3")))))))), BB229)</f>
        <v>1</v>
      </c>
      <c r="BC221" s="164">
        <f t="shared" si="132"/>
        <v>4</v>
      </c>
      <c r="BD221" s="165">
        <f t="shared" si="133"/>
        <v>0</v>
      </c>
      <c r="BE221" s="166"/>
      <c r="BF221" s="166"/>
      <c r="BG221" s="166"/>
      <c r="BH221" s="84"/>
      <c r="BI221" s="85"/>
      <c r="BJ221" s="83" t="str">
        <f t="shared" si="134"/>
        <v>0</v>
      </c>
      <c r="BK221" s="167">
        <f t="shared" si="4891"/>
        <v>0</v>
      </c>
      <c r="BL221" s="168">
        <f t="shared" si="4892"/>
        <v>0</v>
      </c>
      <c r="BM221" s="168">
        <f t="shared" si="4893"/>
        <v>0</v>
      </c>
      <c r="BN221" s="168">
        <f t="shared" si="4894"/>
        <v>0</v>
      </c>
      <c r="BO221" s="168">
        <f t="shared" si="4895"/>
        <v>0</v>
      </c>
      <c r="BP221" s="154">
        <f t="shared" ref="BP221:BQ221" si="5437">BP220</f>
        <v>5</v>
      </c>
      <c r="BQ221" s="173">
        <f t="shared" si="5437"/>
        <v>1168</v>
      </c>
      <c r="BR221" s="156" t="str">
        <f t="shared" ref="BR221:BR228" si="5462">IFERROR(IF(CE221&gt;=10,"6",IF(CE221&gt;=8,"5",IF(CE221&gt;=6,"4",IF(CE221&gt;=4,"3",IF(CE221&gt;=2,"2",IF(CE221&gt;=-1,"1",IF(CE221&gt;=-2,"-1",IF(CE221&gt;=-3,"-2","-3")))))))), BR229)</f>
        <v>1</v>
      </c>
      <c r="BS221" s="157">
        <f t="shared" si="142"/>
        <v>4</v>
      </c>
      <c r="BT221" s="158">
        <f t="shared" si="143"/>
        <v>0</v>
      </c>
      <c r="BU221" s="159"/>
      <c r="BV221" s="159"/>
      <c r="BW221" s="159"/>
      <c r="BX221" s="78"/>
      <c r="BY221" s="79"/>
      <c r="BZ221" s="77" t="str">
        <f t="shared" si="144"/>
        <v>0</v>
      </c>
      <c r="CA221" s="81">
        <f t="shared" si="4898"/>
        <v>0</v>
      </c>
      <c r="CB221" s="160">
        <f t="shared" si="4899"/>
        <v>0</v>
      </c>
      <c r="CC221" s="160">
        <f t="shared" si="4900"/>
        <v>0</v>
      </c>
      <c r="CD221" s="160">
        <f t="shared" si="4901"/>
        <v>0</v>
      </c>
      <c r="CE221" s="160">
        <f t="shared" si="4902"/>
        <v>0</v>
      </c>
      <c r="CF221" s="161">
        <f t="shared" ref="CF221:CG221" si="5438">CF220</f>
        <v>6</v>
      </c>
      <c r="CG221" s="175">
        <f t="shared" si="5438"/>
        <v>1169</v>
      </c>
      <c r="CH221" s="163" t="str">
        <f t="shared" ref="CH221:CH228" si="5464">IFERROR(IF(CU221&gt;=10,"6",IF(CU221&gt;=8,"5",IF(CU221&gt;=6,"4",IF(CU221&gt;=4,"3",IF(CU221&gt;=2,"2",IF(CU221&gt;=-1,"1",IF(CU221&gt;=-2,"-1",IF(CU221&gt;=-3,"-2","-3")))))))), CH229)</f>
        <v>1</v>
      </c>
      <c r="CI221" s="164">
        <f t="shared" si="152"/>
        <v>2</v>
      </c>
      <c r="CJ221" s="165">
        <f t="shared" si="153"/>
        <v>0</v>
      </c>
      <c r="CK221" s="166"/>
      <c r="CL221" s="166"/>
      <c r="CM221" s="166"/>
      <c r="CN221" s="84"/>
      <c r="CO221" s="85"/>
      <c r="CP221" s="83" t="str">
        <f t="shared" si="154"/>
        <v>0</v>
      </c>
      <c r="CQ221" s="167">
        <f t="shared" si="4905"/>
        <v>0</v>
      </c>
      <c r="CR221" s="168">
        <f t="shared" si="4906"/>
        <v>0</v>
      </c>
      <c r="CS221" s="168">
        <f t="shared" si="4907"/>
        <v>0</v>
      </c>
      <c r="CT221" s="168">
        <f t="shared" si="4908"/>
        <v>0</v>
      </c>
      <c r="CU221" s="168">
        <f t="shared" si="4909"/>
        <v>0</v>
      </c>
      <c r="CV221" s="154">
        <f t="shared" ref="CV221:CW221" si="5439">CV220</f>
        <v>7</v>
      </c>
      <c r="CW221" s="173">
        <f t="shared" si="5439"/>
        <v>1170</v>
      </c>
      <c r="CX221" s="156" t="str">
        <f t="shared" ref="CX221:CX228" si="5466">IFERROR(IF(DK221&gt;=10,"6",IF(DK221&gt;=8,"5",IF(DK221&gt;=6,"4",IF(DK221&gt;=4,"3",IF(DK221&gt;=2,"2",IF(DK221&gt;=-1,"1",IF(DK221&gt;=-2,"-1",IF(DK221&gt;=-3,"-2","-3")))))))), CX229)</f>
        <v>1</v>
      </c>
      <c r="CY221" s="157">
        <f t="shared" si="162"/>
        <v>2</v>
      </c>
      <c r="CZ221" s="158">
        <f t="shared" si="163"/>
        <v>0</v>
      </c>
      <c r="DA221" s="159"/>
      <c r="DB221" s="159"/>
      <c r="DC221" s="159"/>
      <c r="DD221" s="78"/>
      <c r="DE221" s="79"/>
      <c r="DF221" s="77" t="str">
        <f t="shared" si="164"/>
        <v>0</v>
      </c>
      <c r="DG221" s="81">
        <f t="shared" si="4912"/>
        <v>0</v>
      </c>
      <c r="DH221" s="160">
        <f t="shared" si="4913"/>
        <v>0</v>
      </c>
      <c r="DI221" s="160">
        <f t="shared" si="4914"/>
        <v>0</v>
      </c>
      <c r="DJ221" s="160">
        <f t="shared" si="4915"/>
        <v>0</v>
      </c>
      <c r="DK221" s="160">
        <f t="shared" si="4916"/>
        <v>0</v>
      </c>
      <c r="DL221" s="161">
        <f t="shared" ref="DL221:DM221" si="5440">DL220</f>
        <v>8</v>
      </c>
      <c r="DM221" s="175">
        <f t="shared" si="5440"/>
        <v>1171</v>
      </c>
      <c r="DN221" s="163" t="str">
        <f t="shared" ref="DN221:DN228" si="5468">IFERROR(IF(EA221&gt;=10,"6",IF(EA221&gt;=8,"5",IF(EA221&gt;=6,"4",IF(EA221&gt;=4,"3",IF(EA221&gt;=2,"2",IF(EA221&gt;=-1,"1",IF(EA221&gt;=-2,"-1",IF(EA221&gt;=-3,"-2","-3")))))))), DN229)</f>
        <v>1</v>
      </c>
      <c r="DO221" s="164">
        <f t="shared" si="172"/>
        <v>2</v>
      </c>
      <c r="DP221" s="165">
        <f t="shared" si="173"/>
        <v>0</v>
      </c>
      <c r="DQ221" s="166"/>
      <c r="DR221" s="166"/>
      <c r="DS221" s="166"/>
      <c r="DT221" s="84"/>
      <c r="DU221" s="85"/>
      <c r="DV221" s="83" t="str">
        <f t="shared" si="174"/>
        <v>0</v>
      </c>
      <c r="DW221" s="167">
        <f t="shared" si="4919"/>
        <v>0</v>
      </c>
      <c r="DX221" s="168">
        <f t="shared" si="4920"/>
        <v>0</v>
      </c>
      <c r="DY221" s="168">
        <f t="shared" si="4921"/>
        <v>0</v>
      </c>
      <c r="DZ221" s="168">
        <f t="shared" si="4922"/>
        <v>0</v>
      </c>
      <c r="EA221" s="168">
        <f t="shared" si="4923"/>
        <v>0</v>
      </c>
      <c r="EB221" s="154">
        <f t="shared" ref="EB221:EC221" si="5441">EB220</f>
        <v>9</v>
      </c>
      <c r="EC221" s="173">
        <f t="shared" si="5441"/>
        <v>1172</v>
      </c>
      <c r="ED221" s="156" t="str">
        <f t="shared" ref="ED221:ED228" si="5470">IFERROR(IF(EQ221&gt;=10,"6",IF(EQ221&gt;=8,"5",IF(EQ221&gt;=6,"4",IF(EQ221&gt;=4,"3",IF(EQ221&gt;=2,"2",IF(EQ221&gt;=-1,"1",IF(EQ221&gt;=-2,"-1",IF(EQ221&gt;=-3,"-2","-3")))))))), ED229)</f>
        <v>1</v>
      </c>
      <c r="EE221" s="157">
        <f t="shared" si="182"/>
        <v>5</v>
      </c>
      <c r="EF221" s="169">
        <f t="shared" si="183"/>
        <v>0</v>
      </c>
      <c r="EG221" s="159"/>
      <c r="EH221" s="159"/>
      <c r="EI221" s="159"/>
      <c r="EJ221" s="78"/>
      <c r="EK221" s="79"/>
      <c r="EL221" s="77" t="str">
        <f t="shared" si="184"/>
        <v>0</v>
      </c>
      <c r="EM221" s="81">
        <f t="shared" si="4926"/>
        <v>0</v>
      </c>
      <c r="EN221" s="160">
        <f t="shared" si="4927"/>
        <v>0</v>
      </c>
      <c r="EO221" s="160">
        <f t="shared" si="4928"/>
        <v>0</v>
      </c>
      <c r="EP221" s="160">
        <f t="shared" si="4929"/>
        <v>0</v>
      </c>
      <c r="EQ221" s="160">
        <f t="shared" si="4930"/>
        <v>0</v>
      </c>
      <c r="ER221" s="161">
        <f t="shared" ref="ER221:ES221" si="5442">ER220</f>
        <v>10</v>
      </c>
      <c r="ES221" s="175">
        <f t="shared" si="5442"/>
        <v>1173</v>
      </c>
      <c r="ET221" s="163" t="str">
        <f t="shared" ref="ET221:ET228" si="5472">IFERROR(IF(FG221&gt;=10,"6",IF(FG221&gt;=8,"5",IF(FG221&gt;=6,"4",IF(FG221&gt;=4,"3",IF(FG221&gt;=2,"2",IF(FG221&gt;=-1,"1",IF(FG221&gt;=-2,"-1",IF(FG221&gt;=-3,"-2","-3")))))))), ET229)</f>
        <v>1</v>
      </c>
      <c r="EU221" s="164">
        <f t="shared" si="192"/>
        <v>19</v>
      </c>
      <c r="EV221" s="165">
        <f t="shared" si="193"/>
        <v>0</v>
      </c>
      <c r="EW221" s="166"/>
      <c r="EX221" s="166"/>
      <c r="EY221" s="166"/>
      <c r="EZ221" s="84"/>
      <c r="FA221" s="85"/>
      <c r="FB221" s="83" t="str">
        <f t="shared" si="194"/>
        <v>0</v>
      </c>
      <c r="FC221" s="167">
        <f t="shared" si="4933"/>
        <v>0</v>
      </c>
      <c r="FD221" s="168">
        <f t="shared" si="4934"/>
        <v>0</v>
      </c>
      <c r="FE221" s="168">
        <f t="shared" si="4935"/>
        <v>0</v>
      </c>
      <c r="FF221" s="168">
        <f t="shared" si="4936"/>
        <v>0</v>
      </c>
      <c r="FG221" s="168">
        <f t="shared" si="4937"/>
        <v>0</v>
      </c>
      <c r="FH221" s="154">
        <f t="shared" ref="FH221:FI221" si="5443">FH220</f>
        <v>11</v>
      </c>
      <c r="FI221" s="173">
        <f t="shared" si="5443"/>
        <v>1174</v>
      </c>
      <c r="FJ221" s="156" t="str">
        <f t="shared" ref="FJ221:FJ228" si="5474">IFERROR(IF(FW221&gt;=10,"6",IF(FW221&gt;=8,"5",IF(FW221&gt;=6,"4",IF(FW221&gt;=4,"3",IF(FW221&gt;=2,"2",IF(FW221&gt;=-1,"1",IF(FW221&gt;=-2,"-1",IF(FW221&gt;=-3,"-2","-3")))))))), FJ229)</f>
        <v>1</v>
      </c>
      <c r="FK221" s="157">
        <f t="shared" si="202"/>
        <v>4</v>
      </c>
      <c r="FL221" s="158">
        <f t="shared" si="203"/>
        <v>0</v>
      </c>
      <c r="FM221" s="159"/>
      <c r="FN221" s="159"/>
      <c r="FO221" s="159"/>
      <c r="FP221" s="78"/>
      <c r="FQ221" s="79"/>
      <c r="FR221" s="77" t="str">
        <f t="shared" si="204"/>
        <v>0</v>
      </c>
      <c r="FS221" s="81">
        <f t="shared" si="4940"/>
        <v>0</v>
      </c>
      <c r="FT221" s="160">
        <f t="shared" si="4941"/>
        <v>0</v>
      </c>
      <c r="FU221" s="160">
        <f t="shared" si="4942"/>
        <v>0</v>
      </c>
      <c r="FV221" s="160">
        <f t="shared" si="4943"/>
        <v>0</v>
      </c>
      <c r="FW221" s="160">
        <f t="shared" si="4944"/>
        <v>0</v>
      </c>
      <c r="FX221" s="161">
        <f t="shared" ref="FX221:FY221" si="5444">FX220</f>
        <v>12</v>
      </c>
      <c r="FY221" s="175">
        <f t="shared" si="5444"/>
        <v>1175</v>
      </c>
      <c r="FZ221" s="163" t="str">
        <f t="shared" ref="FZ221:FZ228" si="5476">IFERROR(IF(GM221&gt;=10,"6",IF(GM221&gt;=8,"5",IF(GM221&gt;=6,"4",IF(GM221&gt;=4,"3",IF(GM221&gt;=2,"2",IF(GM221&gt;=-1,"1",IF(GM221&gt;=-2,"-1",IF(GM221&gt;=-3,"-2","-3")))))))), FZ229)</f>
        <v>1</v>
      </c>
      <c r="GA221" s="164">
        <f t="shared" si="212"/>
        <v>2</v>
      </c>
      <c r="GB221" s="165">
        <f t="shared" si="213"/>
        <v>0</v>
      </c>
      <c r="GC221" s="166"/>
      <c r="GD221" s="166"/>
      <c r="GE221" s="166"/>
      <c r="GF221" s="84"/>
      <c r="GG221" s="85"/>
      <c r="GH221" s="83" t="str">
        <f t="shared" si="214"/>
        <v>0</v>
      </c>
      <c r="GI221" s="167">
        <f t="shared" si="4947"/>
        <v>0</v>
      </c>
      <c r="GJ221" s="168">
        <f t="shared" si="4948"/>
        <v>0</v>
      </c>
      <c r="GK221" s="168">
        <f t="shared" si="4949"/>
        <v>0</v>
      </c>
      <c r="GL221" s="168">
        <f t="shared" si="4950"/>
        <v>0</v>
      </c>
      <c r="GM221" s="168">
        <f t="shared" si="4951"/>
        <v>0</v>
      </c>
      <c r="GN221" s="154">
        <f t="shared" ref="GN221:GO221" si="5445">GN220</f>
        <v>13</v>
      </c>
      <c r="GO221" s="173">
        <f t="shared" si="5445"/>
        <v>1176</v>
      </c>
      <c r="GP221" s="156" t="str">
        <f t="shared" ref="GP221:GP228" si="5478">IFERROR(IF(HC221&gt;=10,"6",IF(HC221&gt;=8,"5",IF(HC221&gt;=6,"4",IF(HC221&gt;=4,"3",IF(HC221&gt;=2,"2",IF(HC221&gt;=-1,"1",IF(HC221&gt;=-2,"-1",IF(HC221&gt;=-3,"-2","-3")))))))), GP229)</f>
        <v>1</v>
      </c>
      <c r="GQ221" s="157">
        <f t="shared" si="222"/>
        <v>3</v>
      </c>
      <c r="GR221" s="158">
        <f t="shared" si="223"/>
        <v>0</v>
      </c>
      <c r="GS221" s="159"/>
      <c r="GT221" s="159"/>
      <c r="GU221" s="159"/>
      <c r="GV221" s="78"/>
      <c r="GW221" s="79"/>
      <c r="GX221" s="77" t="str">
        <f t="shared" si="224"/>
        <v>0</v>
      </c>
      <c r="GY221" s="81">
        <f t="shared" si="4954"/>
        <v>0</v>
      </c>
      <c r="GZ221" s="160">
        <f t="shared" si="4955"/>
        <v>0</v>
      </c>
      <c r="HA221" s="160">
        <f t="shared" si="4956"/>
        <v>0</v>
      </c>
      <c r="HB221" s="160">
        <f t="shared" si="4957"/>
        <v>0</v>
      </c>
      <c r="HC221" s="160">
        <f t="shared" si="4958"/>
        <v>0</v>
      </c>
      <c r="HD221" s="161">
        <f t="shared" ref="HD221:HE221" si="5446">HD220</f>
        <v>14</v>
      </c>
      <c r="HE221" s="175">
        <f t="shared" si="5446"/>
        <v>1177</v>
      </c>
      <c r="HF221" s="163" t="str">
        <f t="shared" ref="HF221:HF228" si="5480">IFERROR(IF(HS221&gt;=10,"6",IF(HS221&gt;=8,"5",IF(HS221&gt;=6,"4",IF(HS221&gt;=4,"3",IF(HS221&gt;=2,"2",IF(HS221&gt;=-1,"1",IF(HS221&gt;=-2,"-1",IF(HS221&gt;=-3,"-2","-3")))))))), HF229)</f>
        <v>1</v>
      </c>
      <c r="HG221" s="164">
        <f t="shared" si="232"/>
        <v>5</v>
      </c>
      <c r="HH221" s="165">
        <f t="shared" si="233"/>
        <v>0</v>
      </c>
      <c r="HI221" s="166"/>
      <c r="HJ221" s="166"/>
      <c r="HK221" s="166"/>
      <c r="HL221" s="84"/>
      <c r="HM221" s="85"/>
      <c r="HN221" s="83" t="str">
        <f t="shared" si="234"/>
        <v>0</v>
      </c>
      <c r="HO221" s="167">
        <f t="shared" si="4961"/>
        <v>0</v>
      </c>
      <c r="HP221" s="168">
        <f t="shared" si="4962"/>
        <v>0</v>
      </c>
      <c r="HQ221" s="168">
        <f t="shared" si="4963"/>
        <v>0</v>
      </c>
      <c r="HR221" s="168">
        <f t="shared" si="4964"/>
        <v>0</v>
      </c>
      <c r="HS221" s="168">
        <f t="shared" si="4965"/>
        <v>0</v>
      </c>
      <c r="HT221" s="154">
        <f t="shared" ref="HT221:HU221" si="5447">HT220</f>
        <v>15</v>
      </c>
      <c r="HU221" s="173">
        <f t="shared" si="5447"/>
        <v>1178</v>
      </c>
      <c r="HV221" s="156" t="str">
        <f t="shared" ref="HV221:HV228" si="5482">IFERROR(IF(II221&gt;=10,"6",IF(II221&gt;=8,"5",IF(II221&gt;=6,"4",IF(II221&gt;=4,"3",IF(II221&gt;=2,"2",IF(II221&gt;=-1,"1",IF(II221&gt;=-2,"-1",IF(II221&gt;=-3,"-2","-3")))))))), HV229)</f>
        <v>1</v>
      </c>
      <c r="HW221" s="157" t="str">
        <f t="shared" si="242"/>
        <v/>
      </c>
      <c r="HX221" s="169">
        <f t="shared" si="243"/>
        <v>0</v>
      </c>
      <c r="HY221" s="159"/>
      <c r="HZ221" s="159"/>
      <c r="IA221" s="159"/>
      <c r="IB221" s="160"/>
      <c r="IC221" s="160"/>
      <c r="ID221" s="160" t="str">
        <f t="shared" si="244"/>
        <v>0</v>
      </c>
      <c r="IE221" s="160">
        <f t="shared" si="4968"/>
        <v>0</v>
      </c>
      <c r="IF221" s="160">
        <f t="shared" si="4969"/>
        <v>0</v>
      </c>
      <c r="IG221" s="160">
        <f t="shared" si="4970"/>
        <v>0</v>
      </c>
      <c r="IH221" s="160">
        <f t="shared" si="4971"/>
        <v>0</v>
      </c>
      <c r="II221" s="160">
        <f t="shared" si="4972"/>
        <v>0</v>
      </c>
      <c r="IJ221" s="161">
        <f t="shared" ref="IJ221:IK221" si="5448">IJ220</f>
        <v>16</v>
      </c>
      <c r="IK221" s="175">
        <f t="shared" si="5448"/>
        <v>1179</v>
      </c>
      <c r="IL221" s="163" t="str">
        <f t="shared" ref="IL221:IL228" si="5484">IFERROR(IF(IY221&gt;=10,"6",IF(IY221&gt;=8,"5",IF(IY221&gt;=6,"4",IF(IY221&gt;=4,"3",IF(IY221&gt;=2,"2",IF(IY221&gt;=-1,"1",IF(IY221&gt;=-2,"-1",IF(IY221&gt;=-3,"-2","-3")))))))), IL229)</f>
        <v>1</v>
      </c>
      <c r="IM221" s="164" t="str">
        <f t="shared" si="252"/>
        <v/>
      </c>
      <c r="IN221" s="165">
        <f t="shared" si="253"/>
        <v>0</v>
      </c>
      <c r="IO221" s="166"/>
      <c r="IP221" s="166"/>
      <c r="IQ221" s="166"/>
      <c r="IR221" s="168"/>
      <c r="IS221" s="168"/>
      <c r="IT221" s="170" t="str">
        <f t="shared" si="254"/>
        <v>0</v>
      </c>
      <c r="IU221" s="170">
        <f t="shared" si="4975"/>
        <v>0</v>
      </c>
      <c r="IV221" s="168">
        <f t="shared" si="4976"/>
        <v>0</v>
      </c>
      <c r="IW221" s="168">
        <f t="shared" si="4977"/>
        <v>0</v>
      </c>
      <c r="IX221" s="168">
        <f t="shared" si="4978"/>
        <v>0</v>
      </c>
      <c r="IY221" s="168">
        <f t="shared" si="4979"/>
        <v>0</v>
      </c>
      <c r="IZ221" s="154">
        <f t="shared" ref="IZ221:JA221" si="5449">IZ220</f>
        <v>17</v>
      </c>
      <c r="JA221" s="173">
        <f t="shared" si="5449"/>
        <v>1180</v>
      </c>
      <c r="JB221" s="156" t="str">
        <f t="shared" ref="JB221:JB228" si="5486">IFERROR(IF(JO221&gt;=10,"6",IF(JO221&gt;=8,"5",IF(JO221&gt;=6,"4",IF(JO221&gt;=4,"3",IF(JO221&gt;=2,"2",IF(JO221&gt;=-1,"1",IF(JO221&gt;=-2,"-1",IF(JO221&gt;=-3,"-2","-3")))))))), JB229)</f>
        <v>1</v>
      </c>
      <c r="JC221" s="157" t="str">
        <f t="shared" si="262"/>
        <v/>
      </c>
      <c r="JD221" s="158">
        <f t="shared" si="263"/>
        <v>0</v>
      </c>
      <c r="JE221" s="159"/>
      <c r="JF221" s="159"/>
      <c r="JG221" s="159"/>
      <c r="JH221" s="160"/>
      <c r="JI221" s="160"/>
      <c r="JJ221" s="171" t="str">
        <f t="shared" si="264"/>
        <v>0</v>
      </c>
      <c r="JK221" s="171">
        <f t="shared" si="4982"/>
        <v>0</v>
      </c>
      <c r="JL221" s="160">
        <f t="shared" si="4983"/>
        <v>0</v>
      </c>
      <c r="JM221" s="160">
        <f t="shared" si="4984"/>
        <v>0</v>
      </c>
      <c r="JN221" s="160">
        <f t="shared" si="4985"/>
        <v>0</v>
      </c>
      <c r="JO221" s="160">
        <f t="shared" si="4986"/>
        <v>0</v>
      </c>
      <c r="JP221" s="161">
        <f t="shared" ref="JP221:JQ221" si="5450">JP220</f>
        <v>18</v>
      </c>
      <c r="JQ221" s="175">
        <f t="shared" si="5450"/>
        <v>1181</v>
      </c>
      <c r="JR221" s="163" t="str">
        <f t="shared" ref="JR221:JR228" si="5488">IFERROR(IF(KE221&gt;=10,"6",IF(KE221&gt;=8,"5",IF(KE221&gt;=6,"4",IF(KE221&gt;=4,"3",IF(KE221&gt;=2,"2",IF(KE221&gt;=-1,"1",IF(KE221&gt;=-2,"-1",IF(KE221&gt;=-3,"-2","-3")))))))), JR229)</f>
        <v>1</v>
      </c>
      <c r="JS221" s="164" t="str">
        <f t="shared" si="272"/>
        <v/>
      </c>
      <c r="JT221" s="165">
        <f t="shared" si="273"/>
        <v>0</v>
      </c>
      <c r="JU221" s="166"/>
      <c r="JV221" s="166"/>
      <c r="JW221" s="166"/>
      <c r="JX221" s="168"/>
      <c r="JY221" s="168"/>
      <c r="JZ221" s="170" t="str">
        <f t="shared" si="274"/>
        <v>0</v>
      </c>
      <c r="KA221" s="170">
        <f t="shared" si="4989"/>
        <v>0</v>
      </c>
      <c r="KB221" s="168">
        <f t="shared" si="4990"/>
        <v>0</v>
      </c>
      <c r="KC221" s="168">
        <f t="shared" si="4991"/>
        <v>0</v>
      </c>
      <c r="KD221" s="168">
        <f t="shared" si="4992"/>
        <v>0</v>
      </c>
      <c r="KE221" s="168">
        <f t="shared" si="4993"/>
        <v>0</v>
      </c>
      <c r="KF221" s="154">
        <f t="shared" ref="KF221:KG221" si="5451">KF220</f>
        <v>19</v>
      </c>
      <c r="KG221" s="173">
        <f t="shared" si="5451"/>
        <v>1182</v>
      </c>
      <c r="KH221" s="156" t="str">
        <f t="shared" ref="KH221:KH228" si="5490">IFERROR(IF(KU221&gt;=10,"6",IF(KU221&gt;=8,"5",IF(KU221&gt;=6,"4",IF(KU221&gt;=4,"3",IF(KU221&gt;=2,"2",IF(KU221&gt;=-1,"1",IF(KU221&gt;=-2,"-1",IF(KU221&gt;=-3,"-2","-3")))))))), KH229)</f>
        <v>1</v>
      </c>
      <c r="KI221" s="157" t="str">
        <f t="shared" si="282"/>
        <v/>
      </c>
      <c r="KJ221" s="158">
        <f t="shared" si="283"/>
        <v>0</v>
      </c>
      <c r="KK221" s="159"/>
      <c r="KL221" s="159"/>
      <c r="KM221" s="159"/>
      <c r="KN221" s="160"/>
      <c r="KO221" s="160"/>
      <c r="KP221" s="171" t="str">
        <f t="shared" si="284"/>
        <v>0</v>
      </c>
      <c r="KQ221" s="171">
        <f t="shared" si="4996"/>
        <v>0</v>
      </c>
      <c r="KR221" s="160">
        <f t="shared" si="4997"/>
        <v>0</v>
      </c>
      <c r="KS221" s="160">
        <f t="shared" si="4998"/>
        <v>0</v>
      </c>
      <c r="KT221" s="160">
        <f t="shared" si="4999"/>
        <v>0</v>
      </c>
      <c r="KU221" s="160">
        <f t="shared" si="5000"/>
        <v>0</v>
      </c>
      <c r="KV221" s="161">
        <f t="shared" ref="KV221:KW221" si="5452">KV220</f>
        <v>20</v>
      </c>
      <c r="KW221" s="175">
        <f t="shared" si="5452"/>
        <v>1183</v>
      </c>
      <c r="KX221" s="163" t="str">
        <f t="shared" ref="KX221:KX228" si="5492">IFERROR(IF(LK221&gt;=10,"6",IF(LK221&gt;=8,"5",IF(LK221&gt;=6,"4",IF(LK221&gt;=4,"3",IF(LK221&gt;=2,"2",IF(LK221&gt;=-1,"1",IF(LK221&gt;=-2,"-1",IF(LK221&gt;=-3,"-2","-3")))))))), KX229)</f>
        <v>1</v>
      </c>
      <c r="KY221" s="164" t="str">
        <f t="shared" si="292"/>
        <v/>
      </c>
      <c r="KZ221" s="165">
        <f t="shared" si="293"/>
        <v>0</v>
      </c>
      <c r="LA221" s="166"/>
      <c r="LB221" s="166"/>
      <c r="LC221" s="166"/>
      <c r="LD221" s="168"/>
      <c r="LE221" s="168"/>
      <c r="LF221" s="170" t="str">
        <f t="shared" si="294"/>
        <v>0</v>
      </c>
      <c r="LG221" s="170">
        <f t="shared" si="5003"/>
        <v>0</v>
      </c>
      <c r="LH221" s="168">
        <f t="shared" si="5004"/>
        <v>0</v>
      </c>
      <c r="LI221" s="168">
        <f t="shared" si="5005"/>
        <v>0</v>
      </c>
      <c r="LJ221" s="168">
        <f t="shared" si="5006"/>
        <v>0</v>
      </c>
      <c r="LK221" s="168">
        <f t="shared" si="5007"/>
        <v>0</v>
      </c>
      <c r="LL221" s="172"/>
      <c r="LM221" s="172"/>
      <c r="LN221" s="168" t="str">
        <f t="shared" si="5008"/>
        <v>#REF!</v>
      </c>
      <c r="LO221" s="168" t="str">
        <f t="shared" si="5009"/>
        <v>#REF!</v>
      </c>
      <c r="LP221" s="168" t="str">
        <f t="shared" si="5010"/>
        <v>#REF!</v>
      </c>
      <c r="LQ221" s="168" t="str">
        <f t="shared" si="5011"/>
        <v>#REF!</v>
      </c>
    </row>
    <row r="222" ht="15.75" customHeight="1">
      <c r="A222" s="151">
        <v>46320.0</v>
      </c>
      <c r="B222" s="152" t="s">
        <v>31</v>
      </c>
      <c r="C222" s="153">
        <f t="shared" si="99"/>
        <v>0</v>
      </c>
      <c r="D222" s="154">
        <f t="shared" ref="D222:E222" si="5453">D221</f>
        <v>1</v>
      </c>
      <c r="E222" s="173">
        <f t="shared" si="5453"/>
        <v>1164</v>
      </c>
      <c r="F222" s="156" t="str">
        <f t="shared" si="5454"/>
        <v>1</v>
      </c>
      <c r="G222" s="157">
        <f t="shared" si="102"/>
        <v>1</v>
      </c>
      <c r="H222" s="158">
        <f t="shared" si="103"/>
        <v>0</v>
      </c>
      <c r="I222" s="159"/>
      <c r="J222" s="159"/>
      <c r="K222" s="159"/>
      <c r="L222" s="78"/>
      <c r="M222" s="79"/>
      <c r="N222" s="77" t="str">
        <f t="shared" si="104"/>
        <v>0</v>
      </c>
      <c r="O222" s="81">
        <f t="shared" si="4870"/>
        <v>0</v>
      </c>
      <c r="P222" s="160">
        <f t="shared" si="4871"/>
        <v>0</v>
      </c>
      <c r="Q222" s="160">
        <f t="shared" si="4872"/>
        <v>0</v>
      </c>
      <c r="R222" s="160">
        <f t="shared" si="4873"/>
        <v>0</v>
      </c>
      <c r="S222" s="160">
        <f t="shared" si="4874"/>
        <v>0</v>
      </c>
      <c r="T222" s="161">
        <f t="shared" ref="T222:U222" si="5455">T221</f>
        <v>2</v>
      </c>
      <c r="U222" s="175">
        <f t="shared" si="5455"/>
        <v>1165</v>
      </c>
      <c r="V222" s="163" t="str">
        <f t="shared" si="5456"/>
        <v>1</v>
      </c>
      <c r="W222" s="164">
        <f t="shared" si="112"/>
        <v>1</v>
      </c>
      <c r="X222" s="165">
        <f t="shared" si="113"/>
        <v>0</v>
      </c>
      <c r="Y222" s="166"/>
      <c r="Z222" s="166"/>
      <c r="AA222" s="166"/>
      <c r="AB222" s="84"/>
      <c r="AC222" s="85"/>
      <c r="AD222" s="83" t="str">
        <f t="shared" si="114"/>
        <v>0</v>
      </c>
      <c r="AE222" s="167">
        <f t="shared" si="4877"/>
        <v>0</v>
      </c>
      <c r="AF222" s="168">
        <f t="shared" si="4878"/>
        <v>0</v>
      </c>
      <c r="AG222" s="168">
        <f t="shared" si="4879"/>
        <v>0</v>
      </c>
      <c r="AH222" s="168">
        <f t="shared" si="4880"/>
        <v>0</v>
      </c>
      <c r="AI222" s="168">
        <f t="shared" si="4881"/>
        <v>0</v>
      </c>
      <c r="AJ222" s="154">
        <f t="shared" ref="AJ222:AK222" si="5457">AJ221</f>
        <v>3</v>
      </c>
      <c r="AK222" s="173">
        <f t="shared" si="5457"/>
        <v>1166</v>
      </c>
      <c r="AL222" s="156" t="str">
        <f t="shared" si="5458"/>
        <v>1</v>
      </c>
      <c r="AM222" s="157">
        <f t="shared" si="122"/>
        <v>2</v>
      </c>
      <c r="AN222" s="158">
        <f t="shared" si="123"/>
        <v>0</v>
      </c>
      <c r="AO222" s="159"/>
      <c r="AP222" s="159"/>
      <c r="AQ222" s="159"/>
      <c r="AR222" s="78"/>
      <c r="AS222" s="79"/>
      <c r="AT222" s="77" t="str">
        <f t="shared" si="124"/>
        <v>0</v>
      </c>
      <c r="AU222" s="81">
        <f t="shared" si="4884"/>
        <v>0</v>
      </c>
      <c r="AV222" s="160">
        <f t="shared" si="4885"/>
        <v>0</v>
      </c>
      <c r="AW222" s="160">
        <f t="shared" si="4886"/>
        <v>0</v>
      </c>
      <c r="AX222" s="160">
        <f t="shared" si="4887"/>
        <v>0</v>
      </c>
      <c r="AY222" s="160">
        <f t="shared" si="4888"/>
        <v>0</v>
      </c>
      <c r="AZ222" s="161">
        <f t="shared" ref="AZ222:BA222" si="5459">AZ221</f>
        <v>4</v>
      </c>
      <c r="BA222" s="175">
        <f t="shared" si="5459"/>
        <v>1167</v>
      </c>
      <c r="BB222" s="163" t="str">
        <f t="shared" si="5460"/>
        <v>1</v>
      </c>
      <c r="BC222" s="164">
        <f t="shared" si="132"/>
        <v>4</v>
      </c>
      <c r="BD222" s="165">
        <f t="shared" si="133"/>
        <v>0</v>
      </c>
      <c r="BE222" s="166"/>
      <c r="BF222" s="166"/>
      <c r="BG222" s="166"/>
      <c r="BH222" s="84"/>
      <c r="BI222" s="85"/>
      <c r="BJ222" s="83" t="str">
        <f t="shared" si="134"/>
        <v>0</v>
      </c>
      <c r="BK222" s="167">
        <f t="shared" si="4891"/>
        <v>0</v>
      </c>
      <c r="BL222" s="168">
        <f t="shared" si="4892"/>
        <v>0</v>
      </c>
      <c r="BM222" s="168">
        <f t="shared" si="4893"/>
        <v>0</v>
      </c>
      <c r="BN222" s="168">
        <f t="shared" si="4894"/>
        <v>0</v>
      </c>
      <c r="BO222" s="168">
        <f t="shared" si="4895"/>
        <v>0</v>
      </c>
      <c r="BP222" s="154">
        <f t="shared" ref="BP222:BQ222" si="5461">BP221</f>
        <v>5</v>
      </c>
      <c r="BQ222" s="173">
        <f t="shared" si="5461"/>
        <v>1168</v>
      </c>
      <c r="BR222" s="156" t="str">
        <f t="shared" si="5462"/>
        <v>1</v>
      </c>
      <c r="BS222" s="157">
        <f t="shared" si="142"/>
        <v>4</v>
      </c>
      <c r="BT222" s="158">
        <f t="shared" si="143"/>
        <v>0</v>
      </c>
      <c r="BU222" s="159"/>
      <c r="BV222" s="159"/>
      <c r="BW222" s="159"/>
      <c r="BX222" s="78"/>
      <c r="BY222" s="79"/>
      <c r="BZ222" s="77" t="str">
        <f t="shared" si="144"/>
        <v>0</v>
      </c>
      <c r="CA222" s="81">
        <f t="shared" si="4898"/>
        <v>0</v>
      </c>
      <c r="CB222" s="160">
        <f t="shared" si="4899"/>
        <v>0</v>
      </c>
      <c r="CC222" s="160">
        <f t="shared" si="4900"/>
        <v>0</v>
      </c>
      <c r="CD222" s="160">
        <f t="shared" si="4901"/>
        <v>0</v>
      </c>
      <c r="CE222" s="160">
        <f t="shared" si="4902"/>
        <v>0</v>
      </c>
      <c r="CF222" s="161">
        <f t="shared" ref="CF222:CG222" si="5463">CF221</f>
        <v>6</v>
      </c>
      <c r="CG222" s="175">
        <f t="shared" si="5463"/>
        <v>1169</v>
      </c>
      <c r="CH222" s="163" t="str">
        <f t="shared" si="5464"/>
        <v>1</v>
      </c>
      <c r="CI222" s="164">
        <f t="shared" si="152"/>
        <v>2</v>
      </c>
      <c r="CJ222" s="165">
        <f t="shared" si="153"/>
        <v>0</v>
      </c>
      <c r="CK222" s="166"/>
      <c r="CL222" s="166"/>
      <c r="CM222" s="166"/>
      <c r="CN222" s="84"/>
      <c r="CO222" s="85"/>
      <c r="CP222" s="83" t="str">
        <f t="shared" si="154"/>
        <v>0</v>
      </c>
      <c r="CQ222" s="167">
        <f t="shared" si="4905"/>
        <v>0</v>
      </c>
      <c r="CR222" s="168">
        <f t="shared" si="4906"/>
        <v>0</v>
      </c>
      <c r="CS222" s="168">
        <f t="shared" si="4907"/>
        <v>0</v>
      </c>
      <c r="CT222" s="168">
        <f t="shared" si="4908"/>
        <v>0</v>
      </c>
      <c r="CU222" s="168">
        <f t="shared" si="4909"/>
        <v>0</v>
      </c>
      <c r="CV222" s="154">
        <f t="shared" ref="CV222:CW222" si="5465">CV221</f>
        <v>7</v>
      </c>
      <c r="CW222" s="173">
        <f t="shared" si="5465"/>
        <v>1170</v>
      </c>
      <c r="CX222" s="156" t="str">
        <f t="shared" si="5466"/>
        <v>1</v>
      </c>
      <c r="CY222" s="157">
        <f t="shared" si="162"/>
        <v>2</v>
      </c>
      <c r="CZ222" s="158">
        <f t="shared" si="163"/>
        <v>0</v>
      </c>
      <c r="DA222" s="159"/>
      <c r="DB222" s="159"/>
      <c r="DC222" s="159"/>
      <c r="DD222" s="78"/>
      <c r="DE222" s="79"/>
      <c r="DF222" s="77" t="str">
        <f t="shared" si="164"/>
        <v>0</v>
      </c>
      <c r="DG222" s="81">
        <f t="shared" si="4912"/>
        <v>0</v>
      </c>
      <c r="DH222" s="160">
        <f t="shared" si="4913"/>
        <v>0</v>
      </c>
      <c r="DI222" s="160">
        <f t="shared" si="4914"/>
        <v>0</v>
      </c>
      <c r="DJ222" s="160">
        <f t="shared" si="4915"/>
        <v>0</v>
      </c>
      <c r="DK222" s="160">
        <f t="shared" si="4916"/>
        <v>0</v>
      </c>
      <c r="DL222" s="161">
        <f t="shared" ref="DL222:DM222" si="5467">DL221</f>
        <v>8</v>
      </c>
      <c r="DM222" s="175">
        <f t="shared" si="5467"/>
        <v>1171</v>
      </c>
      <c r="DN222" s="163" t="str">
        <f t="shared" si="5468"/>
        <v>1</v>
      </c>
      <c r="DO222" s="164">
        <f t="shared" si="172"/>
        <v>2</v>
      </c>
      <c r="DP222" s="165">
        <f t="shared" si="173"/>
        <v>0</v>
      </c>
      <c r="DQ222" s="166"/>
      <c r="DR222" s="166"/>
      <c r="DS222" s="166"/>
      <c r="DT222" s="84"/>
      <c r="DU222" s="85"/>
      <c r="DV222" s="83" t="str">
        <f t="shared" si="174"/>
        <v>0</v>
      </c>
      <c r="DW222" s="167">
        <f t="shared" si="4919"/>
        <v>0</v>
      </c>
      <c r="DX222" s="168">
        <f t="shared" si="4920"/>
        <v>0</v>
      </c>
      <c r="DY222" s="168">
        <f t="shared" si="4921"/>
        <v>0</v>
      </c>
      <c r="DZ222" s="168">
        <f t="shared" si="4922"/>
        <v>0</v>
      </c>
      <c r="EA222" s="168">
        <f t="shared" si="4923"/>
        <v>0</v>
      </c>
      <c r="EB222" s="154">
        <f t="shared" ref="EB222:EC222" si="5469">EB221</f>
        <v>9</v>
      </c>
      <c r="EC222" s="173">
        <f t="shared" si="5469"/>
        <v>1172</v>
      </c>
      <c r="ED222" s="156" t="str">
        <f t="shared" si="5470"/>
        <v>1</v>
      </c>
      <c r="EE222" s="157">
        <f t="shared" si="182"/>
        <v>5</v>
      </c>
      <c r="EF222" s="169">
        <f t="shared" si="183"/>
        <v>0</v>
      </c>
      <c r="EG222" s="159"/>
      <c r="EH222" s="159"/>
      <c r="EI222" s="159"/>
      <c r="EJ222" s="78"/>
      <c r="EK222" s="79"/>
      <c r="EL222" s="77" t="str">
        <f t="shared" si="184"/>
        <v>0</v>
      </c>
      <c r="EM222" s="81">
        <f t="shared" si="4926"/>
        <v>0</v>
      </c>
      <c r="EN222" s="160">
        <f t="shared" si="4927"/>
        <v>0</v>
      </c>
      <c r="EO222" s="160">
        <f t="shared" si="4928"/>
        <v>0</v>
      </c>
      <c r="EP222" s="160">
        <f t="shared" si="4929"/>
        <v>0</v>
      </c>
      <c r="EQ222" s="160">
        <f t="shared" si="4930"/>
        <v>0</v>
      </c>
      <c r="ER222" s="161">
        <f t="shared" ref="ER222:ES222" si="5471">ER221</f>
        <v>10</v>
      </c>
      <c r="ES222" s="175">
        <f t="shared" si="5471"/>
        <v>1173</v>
      </c>
      <c r="ET222" s="163" t="str">
        <f t="shared" si="5472"/>
        <v>1</v>
      </c>
      <c r="EU222" s="164">
        <f t="shared" si="192"/>
        <v>19</v>
      </c>
      <c r="EV222" s="165">
        <f t="shared" si="193"/>
        <v>0</v>
      </c>
      <c r="EW222" s="166"/>
      <c r="EX222" s="166"/>
      <c r="EY222" s="166"/>
      <c r="EZ222" s="84"/>
      <c r="FA222" s="85"/>
      <c r="FB222" s="83" t="str">
        <f t="shared" si="194"/>
        <v>0</v>
      </c>
      <c r="FC222" s="167">
        <f t="shared" si="4933"/>
        <v>0</v>
      </c>
      <c r="FD222" s="168">
        <f t="shared" si="4934"/>
        <v>0</v>
      </c>
      <c r="FE222" s="168">
        <f t="shared" si="4935"/>
        <v>0</v>
      </c>
      <c r="FF222" s="168">
        <f t="shared" si="4936"/>
        <v>0</v>
      </c>
      <c r="FG222" s="168">
        <f t="shared" si="4937"/>
        <v>0</v>
      </c>
      <c r="FH222" s="154">
        <f t="shared" ref="FH222:FI222" si="5473">FH221</f>
        <v>11</v>
      </c>
      <c r="FI222" s="173">
        <f t="shared" si="5473"/>
        <v>1174</v>
      </c>
      <c r="FJ222" s="156" t="str">
        <f t="shared" si="5474"/>
        <v>1</v>
      </c>
      <c r="FK222" s="157">
        <f t="shared" si="202"/>
        <v>4</v>
      </c>
      <c r="FL222" s="158">
        <f t="shared" si="203"/>
        <v>0</v>
      </c>
      <c r="FM222" s="159"/>
      <c r="FN222" s="159"/>
      <c r="FO222" s="159"/>
      <c r="FP222" s="78"/>
      <c r="FQ222" s="79"/>
      <c r="FR222" s="77" t="str">
        <f t="shared" si="204"/>
        <v>0</v>
      </c>
      <c r="FS222" s="81">
        <f t="shared" si="4940"/>
        <v>0</v>
      </c>
      <c r="FT222" s="160">
        <f t="shared" si="4941"/>
        <v>0</v>
      </c>
      <c r="FU222" s="160">
        <f t="shared" si="4942"/>
        <v>0</v>
      </c>
      <c r="FV222" s="160">
        <f t="shared" si="4943"/>
        <v>0</v>
      </c>
      <c r="FW222" s="160">
        <f t="shared" si="4944"/>
        <v>0</v>
      </c>
      <c r="FX222" s="161">
        <f t="shared" ref="FX222:FY222" si="5475">FX221</f>
        <v>12</v>
      </c>
      <c r="FY222" s="175">
        <f t="shared" si="5475"/>
        <v>1175</v>
      </c>
      <c r="FZ222" s="163" t="str">
        <f t="shared" si="5476"/>
        <v>1</v>
      </c>
      <c r="GA222" s="164">
        <f t="shared" si="212"/>
        <v>2</v>
      </c>
      <c r="GB222" s="165">
        <f t="shared" si="213"/>
        <v>0</v>
      </c>
      <c r="GC222" s="166"/>
      <c r="GD222" s="166"/>
      <c r="GE222" s="166"/>
      <c r="GF222" s="84"/>
      <c r="GG222" s="85"/>
      <c r="GH222" s="83" t="str">
        <f t="shared" si="214"/>
        <v>0</v>
      </c>
      <c r="GI222" s="167">
        <f t="shared" si="4947"/>
        <v>0</v>
      </c>
      <c r="GJ222" s="168">
        <f t="shared" si="4948"/>
        <v>0</v>
      </c>
      <c r="GK222" s="168">
        <f t="shared" si="4949"/>
        <v>0</v>
      </c>
      <c r="GL222" s="168">
        <f t="shared" si="4950"/>
        <v>0</v>
      </c>
      <c r="GM222" s="168">
        <f t="shared" si="4951"/>
        <v>0</v>
      </c>
      <c r="GN222" s="154">
        <f t="shared" ref="GN222:GO222" si="5477">GN221</f>
        <v>13</v>
      </c>
      <c r="GO222" s="173">
        <f t="shared" si="5477"/>
        <v>1176</v>
      </c>
      <c r="GP222" s="156" t="str">
        <f t="shared" si="5478"/>
        <v>1</v>
      </c>
      <c r="GQ222" s="157">
        <f t="shared" si="222"/>
        <v>3</v>
      </c>
      <c r="GR222" s="158">
        <f t="shared" si="223"/>
        <v>0</v>
      </c>
      <c r="GS222" s="159"/>
      <c r="GT222" s="159"/>
      <c r="GU222" s="159"/>
      <c r="GV222" s="78"/>
      <c r="GW222" s="79"/>
      <c r="GX222" s="77" t="str">
        <f t="shared" si="224"/>
        <v>0</v>
      </c>
      <c r="GY222" s="81">
        <f t="shared" si="4954"/>
        <v>0</v>
      </c>
      <c r="GZ222" s="160">
        <f t="shared" si="4955"/>
        <v>0</v>
      </c>
      <c r="HA222" s="160">
        <f t="shared" si="4956"/>
        <v>0</v>
      </c>
      <c r="HB222" s="160">
        <f t="shared" si="4957"/>
        <v>0</v>
      </c>
      <c r="HC222" s="160">
        <f t="shared" si="4958"/>
        <v>0</v>
      </c>
      <c r="HD222" s="161">
        <f t="shared" ref="HD222:HE222" si="5479">HD221</f>
        <v>14</v>
      </c>
      <c r="HE222" s="175">
        <f t="shared" si="5479"/>
        <v>1177</v>
      </c>
      <c r="HF222" s="163" t="str">
        <f t="shared" si="5480"/>
        <v>1</v>
      </c>
      <c r="HG222" s="164">
        <f t="shared" si="232"/>
        <v>5</v>
      </c>
      <c r="HH222" s="165">
        <f t="shared" si="233"/>
        <v>0</v>
      </c>
      <c r="HI222" s="166"/>
      <c r="HJ222" s="166"/>
      <c r="HK222" s="166"/>
      <c r="HL222" s="84"/>
      <c r="HM222" s="85"/>
      <c r="HN222" s="83" t="str">
        <f t="shared" si="234"/>
        <v>0</v>
      </c>
      <c r="HO222" s="167">
        <f t="shared" si="4961"/>
        <v>0</v>
      </c>
      <c r="HP222" s="168">
        <f t="shared" si="4962"/>
        <v>0</v>
      </c>
      <c r="HQ222" s="168">
        <f t="shared" si="4963"/>
        <v>0</v>
      </c>
      <c r="HR222" s="168">
        <f t="shared" si="4964"/>
        <v>0</v>
      </c>
      <c r="HS222" s="168">
        <f t="shared" si="4965"/>
        <v>0</v>
      </c>
      <c r="HT222" s="154">
        <f t="shared" ref="HT222:HU222" si="5481">HT221</f>
        <v>15</v>
      </c>
      <c r="HU222" s="173">
        <f t="shared" si="5481"/>
        <v>1178</v>
      </c>
      <c r="HV222" s="156" t="str">
        <f t="shared" si="5482"/>
        <v>1</v>
      </c>
      <c r="HW222" s="157" t="str">
        <f t="shared" si="242"/>
        <v/>
      </c>
      <c r="HX222" s="169">
        <f t="shared" si="243"/>
        <v>0</v>
      </c>
      <c r="HY222" s="159"/>
      <c r="HZ222" s="159"/>
      <c r="IA222" s="159"/>
      <c r="IB222" s="160"/>
      <c r="IC222" s="160"/>
      <c r="ID222" s="160" t="str">
        <f t="shared" si="244"/>
        <v>0</v>
      </c>
      <c r="IE222" s="160">
        <f t="shared" si="4968"/>
        <v>0</v>
      </c>
      <c r="IF222" s="160">
        <f t="shared" si="4969"/>
        <v>0</v>
      </c>
      <c r="IG222" s="160">
        <f t="shared" si="4970"/>
        <v>0</v>
      </c>
      <c r="IH222" s="160">
        <f t="shared" si="4971"/>
        <v>0</v>
      </c>
      <c r="II222" s="160">
        <f t="shared" si="4972"/>
        <v>0</v>
      </c>
      <c r="IJ222" s="161">
        <f t="shared" ref="IJ222:IK222" si="5483">IJ221</f>
        <v>16</v>
      </c>
      <c r="IK222" s="175">
        <f t="shared" si="5483"/>
        <v>1179</v>
      </c>
      <c r="IL222" s="163" t="str">
        <f t="shared" si="5484"/>
        <v>1</v>
      </c>
      <c r="IM222" s="164" t="str">
        <f t="shared" si="252"/>
        <v/>
      </c>
      <c r="IN222" s="165">
        <f t="shared" si="253"/>
        <v>0</v>
      </c>
      <c r="IO222" s="166"/>
      <c r="IP222" s="166"/>
      <c r="IQ222" s="166"/>
      <c r="IR222" s="168"/>
      <c r="IS222" s="168"/>
      <c r="IT222" s="170" t="str">
        <f t="shared" si="254"/>
        <v>0</v>
      </c>
      <c r="IU222" s="170">
        <f t="shared" si="4975"/>
        <v>0</v>
      </c>
      <c r="IV222" s="168">
        <f t="shared" si="4976"/>
        <v>0</v>
      </c>
      <c r="IW222" s="168">
        <f t="shared" si="4977"/>
        <v>0</v>
      </c>
      <c r="IX222" s="168">
        <f t="shared" si="4978"/>
        <v>0</v>
      </c>
      <c r="IY222" s="168">
        <f t="shared" si="4979"/>
        <v>0</v>
      </c>
      <c r="IZ222" s="154">
        <f t="shared" ref="IZ222:JA222" si="5485">IZ221</f>
        <v>17</v>
      </c>
      <c r="JA222" s="173">
        <f t="shared" si="5485"/>
        <v>1180</v>
      </c>
      <c r="JB222" s="156" t="str">
        <f t="shared" si="5486"/>
        <v>1</v>
      </c>
      <c r="JC222" s="157" t="str">
        <f t="shared" si="262"/>
        <v/>
      </c>
      <c r="JD222" s="158">
        <f t="shared" si="263"/>
        <v>0</v>
      </c>
      <c r="JE222" s="159"/>
      <c r="JF222" s="159"/>
      <c r="JG222" s="159"/>
      <c r="JH222" s="160"/>
      <c r="JI222" s="160"/>
      <c r="JJ222" s="171" t="str">
        <f t="shared" si="264"/>
        <v>0</v>
      </c>
      <c r="JK222" s="171">
        <f t="shared" si="4982"/>
        <v>0</v>
      </c>
      <c r="JL222" s="160">
        <f t="shared" si="4983"/>
        <v>0</v>
      </c>
      <c r="JM222" s="160">
        <f t="shared" si="4984"/>
        <v>0</v>
      </c>
      <c r="JN222" s="160">
        <f t="shared" si="4985"/>
        <v>0</v>
      </c>
      <c r="JO222" s="160">
        <f t="shared" si="4986"/>
        <v>0</v>
      </c>
      <c r="JP222" s="161">
        <f t="shared" ref="JP222:JQ222" si="5487">JP221</f>
        <v>18</v>
      </c>
      <c r="JQ222" s="175">
        <f t="shared" si="5487"/>
        <v>1181</v>
      </c>
      <c r="JR222" s="163" t="str">
        <f t="shared" si="5488"/>
        <v>1</v>
      </c>
      <c r="JS222" s="164" t="str">
        <f t="shared" si="272"/>
        <v/>
      </c>
      <c r="JT222" s="165">
        <f t="shared" si="273"/>
        <v>0</v>
      </c>
      <c r="JU222" s="166"/>
      <c r="JV222" s="166"/>
      <c r="JW222" s="166"/>
      <c r="JX222" s="168"/>
      <c r="JY222" s="168"/>
      <c r="JZ222" s="170" t="str">
        <f t="shared" si="274"/>
        <v>0</v>
      </c>
      <c r="KA222" s="170">
        <f t="shared" si="4989"/>
        <v>0</v>
      </c>
      <c r="KB222" s="168">
        <f t="shared" si="4990"/>
        <v>0</v>
      </c>
      <c r="KC222" s="168">
        <f t="shared" si="4991"/>
        <v>0</v>
      </c>
      <c r="KD222" s="168">
        <f t="shared" si="4992"/>
        <v>0</v>
      </c>
      <c r="KE222" s="168">
        <f t="shared" si="4993"/>
        <v>0</v>
      </c>
      <c r="KF222" s="154">
        <f t="shared" ref="KF222:KG222" si="5489">KF221</f>
        <v>19</v>
      </c>
      <c r="KG222" s="173">
        <f t="shared" si="5489"/>
        <v>1182</v>
      </c>
      <c r="KH222" s="156" t="str">
        <f t="shared" si="5490"/>
        <v>1</v>
      </c>
      <c r="KI222" s="157" t="str">
        <f t="shared" si="282"/>
        <v/>
      </c>
      <c r="KJ222" s="158">
        <f t="shared" si="283"/>
        <v>0</v>
      </c>
      <c r="KK222" s="159"/>
      <c r="KL222" s="159"/>
      <c r="KM222" s="159"/>
      <c r="KN222" s="160"/>
      <c r="KO222" s="160"/>
      <c r="KP222" s="171" t="str">
        <f t="shared" si="284"/>
        <v>0</v>
      </c>
      <c r="KQ222" s="171">
        <f t="shared" si="4996"/>
        <v>0</v>
      </c>
      <c r="KR222" s="160">
        <f t="shared" si="4997"/>
        <v>0</v>
      </c>
      <c r="KS222" s="160">
        <f t="shared" si="4998"/>
        <v>0</v>
      </c>
      <c r="KT222" s="160">
        <f t="shared" si="4999"/>
        <v>0</v>
      </c>
      <c r="KU222" s="160">
        <f t="shared" si="5000"/>
        <v>0</v>
      </c>
      <c r="KV222" s="161">
        <f t="shared" ref="KV222:KW222" si="5491">KV221</f>
        <v>20</v>
      </c>
      <c r="KW222" s="175">
        <f t="shared" si="5491"/>
        <v>1183</v>
      </c>
      <c r="KX222" s="163" t="str">
        <f t="shared" si="5492"/>
        <v>1</v>
      </c>
      <c r="KY222" s="164" t="str">
        <f t="shared" si="292"/>
        <v/>
      </c>
      <c r="KZ222" s="165">
        <f t="shared" si="293"/>
        <v>0</v>
      </c>
      <c r="LA222" s="166"/>
      <c r="LB222" s="166"/>
      <c r="LC222" s="166"/>
      <c r="LD222" s="168"/>
      <c r="LE222" s="168"/>
      <c r="LF222" s="170" t="str">
        <f t="shared" si="294"/>
        <v>0</v>
      </c>
      <c r="LG222" s="170">
        <f t="shared" si="5003"/>
        <v>0</v>
      </c>
      <c r="LH222" s="168">
        <f t="shared" si="5004"/>
        <v>0</v>
      </c>
      <c r="LI222" s="168">
        <f t="shared" si="5005"/>
        <v>0</v>
      </c>
      <c r="LJ222" s="168">
        <f t="shared" si="5006"/>
        <v>0</v>
      </c>
      <c r="LK222" s="168">
        <f t="shared" si="5007"/>
        <v>0</v>
      </c>
      <c r="LL222" s="172"/>
      <c r="LM222" s="172"/>
      <c r="LN222" s="168" t="str">
        <f t="shared" si="5008"/>
        <v>#REF!</v>
      </c>
      <c r="LO222" s="168" t="str">
        <f t="shared" si="5009"/>
        <v>#REF!</v>
      </c>
      <c r="LP222" s="168" t="str">
        <f t="shared" si="5010"/>
        <v>#REF!</v>
      </c>
      <c r="LQ222" s="168" t="str">
        <f t="shared" si="5011"/>
        <v>#REF!</v>
      </c>
    </row>
    <row r="223" ht="15.75" customHeight="1">
      <c r="A223" s="151">
        <v>46321.0</v>
      </c>
      <c r="B223" s="152" t="s">
        <v>32</v>
      </c>
      <c r="C223" s="153">
        <f t="shared" si="99"/>
        <v>0</v>
      </c>
      <c r="D223" s="154">
        <f t="shared" ref="D223:E223" si="5493">D222</f>
        <v>1</v>
      </c>
      <c r="E223" s="173">
        <f t="shared" si="5493"/>
        <v>1164</v>
      </c>
      <c r="F223" s="156" t="str">
        <f t="shared" si="5454"/>
        <v>1</v>
      </c>
      <c r="G223" s="157">
        <f t="shared" si="102"/>
        <v>1</v>
      </c>
      <c r="H223" s="158">
        <f t="shared" si="103"/>
        <v>0</v>
      </c>
      <c r="I223" s="159"/>
      <c r="J223" s="159"/>
      <c r="K223" s="159"/>
      <c r="L223" s="78"/>
      <c r="M223" s="79"/>
      <c r="N223" s="77" t="str">
        <f t="shared" si="104"/>
        <v>0</v>
      </c>
      <c r="O223" s="81">
        <f t="shared" si="4870"/>
        <v>0</v>
      </c>
      <c r="P223" s="160">
        <f t="shared" si="4871"/>
        <v>0</v>
      </c>
      <c r="Q223" s="160">
        <f t="shared" si="4872"/>
        <v>0</v>
      </c>
      <c r="R223" s="160">
        <f t="shared" si="4873"/>
        <v>0</v>
      </c>
      <c r="S223" s="160">
        <f t="shared" si="4874"/>
        <v>0</v>
      </c>
      <c r="T223" s="161">
        <f t="shared" ref="T223:U223" si="5494">T222</f>
        <v>2</v>
      </c>
      <c r="U223" s="175">
        <f t="shared" si="5494"/>
        <v>1165</v>
      </c>
      <c r="V223" s="163" t="str">
        <f t="shared" si="5456"/>
        <v>1</v>
      </c>
      <c r="W223" s="164">
        <f t="shared" si="112"/>
        <v>1</v>
      </c>
      <c r="X223" s="165">
        <f t="shared" si="113"/>
        <v>0</v>
      </c>
      <c r="Y223" s="166"/>
      <c r="Z223" s="166"/>
      <c r="AA223" s="166"/>
      <c r="AB223" s="84"/>
      <c r="AC223" s="85"/>
      <c r="AD223" s="83" t="str">
        <f t="shared" si="114"/>
        <v>0</v>
      </c>
      <c r="AE223" s="167">
        <f t="shared" si="4877"/>
        <v>0</v>
      </c>
      <c r="AF223" s="168">
        <f t="shared" si="4878"/>
        <v>0</v>
      </c>
      <c r="AG223" s="168">
        <f t="shared" si="4879"/>
        <v>0</v>
      </c>
      <c r="AH223" s="168">
        <f t="shared" si="4880"/>
        <v>0</v>
      </c>
      <c r="AI223" s="168">
        <f t="shared" si="4881"/>
        <v>0</v>
      </c>
      <c r="AJ223" s="154">
        <f t="shared" ref="AJ223:AK223" si="5495">AJ222</f>
        <v>3</v>
      </c>
      <c r="AK223" s="173">
        <f t="shared" si="5495"/>
        <v>1166</v>
      </c>
      <c r="AL223" s="156" t="str">
        <f t="shared" si="5458"/>
        <v>1</v>
      </c>
      <c r="AM223" s="157">
        <f t="shared" si="122"/>
        <v>2</v>
      </c>
      <c r="AN223" s="158">
        <f t="shared" si="123"/>
        <v>0</v>
      </c>
      <c r="AO223" s="159"/>
      <c r="AP223" s="159"/>
      <c r="AQ223" s="159"/>
      <c r="AR223" s="78"/>
      <c r="AS223" s="79"/>
      <c r="AT223" s="77" t="str">
        <f t="shared" si="124"/>
        <v>0</v>
      </c>
      <c r="AU223" s="81">
        <f t="shared" si="4884"/>
        <v>0</v>
      </c>
      <c r="AV223" s="160">
        <f t="shared" si="4885"/>
        <v>0</v>
      </c>
      <c r="AW223" s="160">
        <f t="shared" si="4886"/>
        <v>0</v>
      </c>
      <c r="AX223" s="160">
        <f t="shared" si="4887"/>
        <v>0</v>
      </c>
      <c r="AY223" s="160">
        <f t="shared" si="4888"/>
        <v>0</v>
      </c>
      <c r="AZ223" s="161">
        <f t="shared" ref="AZ223:BA223" si="5496">AZ222</f>
        <v>4</v>
      </c>
      <c r="BA223" s="175">
        <f t="shared" si="5496"/>
        <v>1167</v>
      </c>
      <c r="BB223" s="163" t="str">
        <f t="shared" si="5460"/>
        <v>1</v>
      </c>
      <c r="BC223" s="164">
        <f t="shared" si="132"/>
        <v>4</v>
      </c>
      <c r="BD223" s="165">
        <f t="shared" si="133"/>
        <v>0</v>
      </c>
      <c r="BE223" s="166"/>
      <c r="BF223" s="166"/>
      <c r="BG223" s="166"/>
      <c r="BH223" s="84"/>
      <c r="BI223" s="85"/>
      <c r="BJ223" s="83" t="str">
        <f t="shared" si="134"/>
        <v>0</v>
      </c>
      <c r="BK223" s="167">
        <f t="shared" si="4891"/>
        <v>0</v>
      </c>
      <c r="BL223" s="168">
        <f t="shared" si="4892"/>
        <v>0</v>
      </c>
      <c r="BM223" s="168">
        <f t="shared" si="4893"/>
        <v>0</v>
      </c>
      <c r="BN223" s="168">
        <f t="shared" si="4894"/>
        <v>0</v>
      </c>
      <c r="BO223" s="168">
        <f t="shared" si="4895"/>
        <v>0</v>
      </c>
      <c r="BP223" s="154">
        <f t="shared" ref="BP223:BQ223" si="5497">BP222</f>
        <v>5</v>
      </c>
      <c r="BQ223" s="173">
        <f t="shared" si="5497"/>
        <v>1168</v>
      </c>
      <c r="BR223" s="156" t="str">
        <f t="shared" si="5462"/>
        <v>1</v>
      </c>
      <c r="BS223" s="157">
        <f t="shared" si="142"/>
        <v>4</v>
      </c>
      <c r="BT223" s="158">
        <f t="shared" si="143"/>
        <v>0</v>
      </c>
      <c r="BU223" s="159"/>
      <c r="BV223" s="159"/>
      <c r="BW223" s="159"/>
      <c r="BX223" s="78"/>
      <c r="BY223" s="79"/>
      <c r="BZ223" s="77" t="str">
        <f t="shared" si="144"/>
        <v>0</v>
      </c>
      <c r="CA223" s="81">
        <f t="shared" si="4898"/>
        <v>0</v>
      </c>
      <c r="CB223" s="160">
        <f t="shared" si="4899"/>
        <v>0</v>
      </c>
      <c r="CC223" s="160">
        <f t="shared" si="4900"/>
        <v>0</v>
      </c>
      <c r="CD223" s="160">
        <f t="shared" si="4901"/>
        <v>0</v>
      </c>
      <c r="CE223" s="160">
        <f t="shared" si="4902"/>
        <v>0</v>
      </c>
      <c r="CF223" s="161">
        <f t="shared" ref="CF223:CG223" si="5498">CF222</f>
        <v>6</v>
      </c>
      <c r="CG223" s="175">
        <f t="shared" si="5498"/>
        <v>1169</v>
      </c>
      <c r="CH223" s="163" t="str">
        <f t="shared" si="5464"/>
        <v>1</v>
      </c>
      <c r="CI223" s="164">
        <f t="shared" si="152"/>
        <v>2</v>
      </c>
      <c r="CJ223" s="165">
        <f t="shared" si="153"/>
        <v>0</v>
      </c>
      <c r="CK223" s="166"/>
      <c r="CL223" s="166"/>
      <c r="CM223" s="166"/>
      <c r="CN223" s="84"/>
      <c r="CO223" s="85"/>
      <c r="CP223" s="83" t="str">
        <f t="shared" si="154"/>
        <v>0</v>
      </c>
      <c r="CQ223" s="167">
        <f t="shared" si="4905"/>
        <v>0</v>
      </c>
      <c r="CR223" s="168">
        <f t="shared" si="4906"/>
        <v>0</v>
      </c>
      <c r="CS223" s="168">
        <f t="shared" si="4907"/>
        <v>0</v>
      </c>
      <c r="CT223" s="168">
        <f t="shared" si="4908"/>
        <v>0</v>
      </c>
      <c r="CU223" s="168">
        <f t="shared" si="4909"/>
        <v>0</v>
      </c>
      <c r="CV223" s="154">
        <f t="shared" ref="CV223:CW223" si="5499">CV222</f>
        <v>7</v>
      </c>
      <c r="CW223" s="173">
        <f t="shared" si="5499"/>
        <v>1170</v>
      </c>
      <c r="CX223" s="156" t="str">
        <f t="shared" si="5466"/>
        <v>1</v>
      </c>
      <c r="CY223" s="157">
        <f t="shared" si="162"/>
        <v>2</v>
      </c>
      <c r="CZ223" s="158">
        <f t="shared" si="163"/>
        <v>0</v>
      </c>
      <c r="DA223" s="159"/>
      <c r="DB223" s="159"/>
      <c r="DC223" s="159"/>
      <c r="DD223" s="78"/>
      <c r="DE223" s="79"/>
      <c r="DF223" s="77" t="str">
        <f t="shared" si="164"/>
        <v>0</v>
      </c>
      <c r="DG223" s="81">
        <f t="shared" si="4912"/>
        <v>0</v>
      </c>
      <c r="DH223" s="160">
        <f t="shared" si="4913"/>
        <v>0</v>
      </c>
      <c r="DI223" s="160">
        <f t="shared" si="4914"/>
        <v>0</v>
      </c>
      <c r="DJ223" s="160">
        <f t="shared" si="4915"/>
        <v>0</v>
      </c>
      <c r="DK223" s="160">
        <f t="shared" si="4916"/>
        <v>0</v>
      </c>
      <c r="DL223" s="161">
        <f t="shared" ref="DL223:DM223" si="5500">DL222</f>
        <v>8</v>
      </c>
      <c r="DM223" s="175">
        <f t="shared" si="5500"/>
        <v>1171</v>
      </c>
      <c r="DN223" s="163" t="str">
        <f t="shared" si="5468"/>
        <v>1</v>
      </c>
      <c r="DO223" s="164">
        <f t="shared" si="172"/>
        <v>2</v>
      </c>
      <c r="DP223" s="165">
        <f t="shared" si="173"/>
        <v>0</v>
      </c>
      <c r="DQ223" s="166"/>
      <c r="DR223" s="166"/>
      <c r="DS223" s="166"/>
      <c r="DT223" s="84"/>
      <c r="DU223" s="85"/>
      <c r="DV223" s="83" t="str">
        <f t="shared" si="174"/>
        <v>0</v>
      </c>
      <c r="DW223" s="167">
        <f t="shared" si="4919"/>
        <v>0</v>
      </c>
      <c r="DX223" s="168">
        <f t="shared" si="4920"/>
        <v>0</v>
      </c>
      <c r="DY223" s="168">
        <f t="shared" si="4921"/>
        <v>0</v>
      </c>
      <c r="DZ223" s="168">
        <f t="shared" si="4922"/>
        <v>0</v>
      </c>
      <c r="EA223" s="168">
        <f t="shared" si="4923"/>
        <v>0</v>
      </c>
      <c r="EB223" s="154">
        <f t="shared" ref="EB223:EC223" si="5501">EB222</f>
        <v>9</v>
      </c>
      <c r="EC223" s="173">
        <f t="shared" si="5501"/>
        <v>1172</v>
      </c>
      <c r="ED223" s="156" t="str">
        <f t="shared" si="5470"/>
        <v>1</v>
      </c>
      <c r="EE223" s="157">
        <f t="shared" si="182"/>
        <v>5</v>
      </c>
      <c r="EF223" s="169">
        <f t="shared" si="183"/>
        <v>0</v>
      </c>
      <c r="EG223" s="159"/>
      <c r="EH223" s="159"/>
      <c r="EI223" s="159"/>
      <c r="EJ223" s="78"/>
      <c r="EK223" s="79"/>
      <c r="EL223" s="77" t="str">
        <f t="shared" si="184"/>
        <v>0</v>
      </c>
      <c r="EM223" s="81">
        <f t="shared" si="4926"/>
        <v>0</v>
      </c>
      <c r="EN223" s="160">
        <f t="shared" si="4927"/>
        <v>0</v>
      </c>
      <c r="EO223" s="160">
        <f t="shared" si="4928"/>
        <v>0</v>
      </c>
      <c r="EP223" s="160">
        <f t="shared" si="4929"/>
        <v>0</v>
      </c>
      <c r="EQ223" s="160">
        <f t="shared" si="4930"/>
        <v>0</v>
      </c>
      <c r="ER223" s="161">
        <f t="shared" ref="ER223:ES223" si="5502">ER222</f>
        <v>10</v>
      </c>
      <c r="ES223" s="175">
        <f t="shared" si="5502"/>
        <v>1173</v>
      </c>
      <c r="ET223" s="163" t="str">
        <f t="shared" si="5472"/>
        <v>1</v>
      </c>
      <c r="EU223" s="164">
        <f t="shared" si="192"/>
        <v>19</v>
      </c>
      <c r="EV223" s="165">
        <f t="shared" si="193"/>
        <v>0</v>
      </c>
      <c r="EW223" s="166"/>
      <c r="EX223" s="166"/>
      <c r="EY223" s="166"/>
      <c r="EZ223" s="84"/>
      <c r="FA223" s="85"/>
      <c r="FB223" s="83" t="str">
        <f t="shared" si="194"/>
        <v>0</v>
      </c>
      <c r="FC223" s="167">
        <f t="shared" si="4933"/>
        <v>0</v>
      </c>
      <c r="FD223" s="168">
        <f t="shared" si="4934"/>
        <v>0</v>
      </c>
      <c r="FE223" s="168">
        <f t="shared" si="4935"/>
        <v>0</v>
      </c>
      <c r="FF223" s="168">
        <f t="shared" si="4936"/>
        <v>0</v>
      </c>
      <c r="FG223" s="168">
        <f t="shared" si="4937"/>
        <v>0</v>
      </c>
      <c r="FH223" s="154">
        <f t="shared" ref="FH223:FI223" si="5503">FH222</f>
        <v>11</v>
      </c>
      <c r="FI223" s="173">
        <f t="shared" si="5503"/>
        <v>1174</v>
      </c>
      <c r="FJ223" s="156" t="str">
        <f t="shared" si="5474"/>
        <v>1</v>
      </c>
      <c r="FK223" s="157">
        <f t="shared" si="202"/>
        <v>4</v>
      </c>
      <c r="FL223" s="158">
        <f t="shared" si="203"/>
        <v>0</v>
      </c>
      <c r="FM223" s="159"/>
      <c r="FN223" s="159"/>
      <c r="FO223" s="159"/>
      <c r="FP223" s="78"/>
      <c r="FQ223" s="79"/>
      <c r="FR223" s="77" t="str">
        <f t="shared" si="204"/>
        <v>0</v>
      </c>
      <c r="FS223" s="81">
        <f t="shared" si="4940"/>
        <v>0</v>
      </c>
      <c r="FT223" s="160">
        <f t="shared" si="4941"/>
        <v>0</v>
      </c>
      <c r="FU223" s="160">
        <f t="shared" si="4942"/>
        <v>0</v>
      </c>
      <c r="FV223" s="160">
        <f t="shared" si="4943"/>
        <v>0</v>
      </c>
      <c r="FW223" s="160">
        <f t="shared" si="4944"/>
        <v>0</v>
      </c>
      <c r="FX223" s="161">
        <f t="shared" ref="FX223:FY223" si="5504">FX222</f>
        <v>12</v>
      </c>
      <c r="FY223" s="175">
        <f t="shared" si="5504"/>
        <v>1175</v>
      </c>
      <c r="FZ223" s="163" t="str">
        <f t="shared" si="5476"/>
        <v>1</v>
      </c>
      <c r="GA223" s="164">
        <f t="shared" si="212"/>
        <v>2</v>
      </c>
      <c r="GB223" s="165">
        <f t="shared" si="213"/>
        <v>0</v>
      </c>
      <c r="GC223" s="166"/>
      <c r="GD223" s="166"/>
      <c r="GE223" s="166"/>
      <c r="GF223" s="84"/>
      <c r="GG223" s="85"/>
      <c r="GH223" s="83" t="str">
        <f t="shared" si="214"/>
        <v>0</v>
      </c>
      <c r="GI223" s="167">
        <f t="shared" si="4947"/>
        <v>0</v>
      </c>
      <c r="GJ223" s="168">
        <f t="shared" si="4948"/>
        <v>0</v>
      </c>
      <c r="GK223" s="168">
        <f t="shared" si="4949"/>
        <v>0</v>
      </c>
      <c r="GL223" s="168">
        <f t="shared" si="4950"/>
        <v>0</v>
      </c>
      <c r="GM223" s="168">
        <f t="shared" si="4951"/>
        <v>0</v>
      </c>
      <c r="GN223" s="154">
        <f t="shared" ref="GN223:GO223" si="5505">GN222</f>
        <v>13</v>
      </c>
      <c r="GO223" s="173">
        <f t="shared" si="5505"/>
        <v>1176</v>
      </c>
      <c r="GP223" s="156" t="str">
        <f t="shared" si="5478"/>
        <v>1</v>
      </c>
      <c r="GQ223" s="157">
        <f t="shared" si="222"/>
        <v>3</v>
      </c>
      <c r="GR223" s="158">
        <f t="shared" si="223"/>
        <v>0</v>
      </c>
      <c r="GS223" s="159"/>
      <c r="GT223" s="159"/>
      <c r="GU223" s="159"/>
      <c r="GV223" s="78"/>
      <c r="GW223" s="79"/>
      <c r="GX223" s="77" t="str">
        <f t="shared" si="224"/>
        <v>0</v>
      </c>
      <c r="GY223" s="81">
        <f t="shared" si="4954"/>
        <v>0</v>
      </c>
      <c r="GZ223" s="160">
        <f t="shared" si="4955"/>
        <v>0</v>
      </c>
      <c r="HA223" s="160">
        <f t="shared" si="4956"/>
        <v>0</v>
      </c>
      <c r="HB223" s="160">
        <f t="shared" si="4957"/>
        <v>0</v>
      </c>
      <c r="HC223" s="160">
        <f t="shared" si="4958"/>
        <v>0</v>
      </c>
      <c r="HD223" s="161">
        <f t="shared" ref="HD223:HE223" si="5506">HD222</f>
        <v>14</v>
      </c>
      <c r="HE223" s="175">
        <f t="shared" si="5506"/>
        <v>1177</v>
      </c>
      <c r="HF223" s="163" t="str">
        <f t="shared" si="5480"/>
        <v>1</v>
      </c>
      <c r="HG223" s="164">
        <f t="shared" si="232"/>
        <v>5</v>
      </c>
      <c r="HH223" s="165">
        <f t="shared" si="233"/>
        <v>0</v>
      </c>
      <c r="HI223" s="166"/>
      <c r="HJ223" s="166"/>
      <c r="HK223" s="166"/>
      <c r="HL223" s="84"/>
      <c r="HM223" s="85"/>
      <c r="HN223" s="83" t="str">
        <f t="shared" si="234"/>
        <v>0</v>
      </c>
      <c r="HO223" s="167">
        <f t="shared" si="4961"/>
        <v>0</v>
      </c>
      <c r="HP223" s="168">
        <f t="shared" si="4962"/>
        <v>0</v>
      </c>
      <c r="HQ223" s="168">
        <f t="shared" si="4963"/>
        <v>0</v>
      </c>
      <c r="HR223" s="168">
        <f t="shared" si="4964"/>
        <v>0</v>
      </c>
      <c r="HS223" s="168">
        <f t="shared" si="4965"/>
        <v>0</v>
      </c>
      <c r="HT223" s="154">
        <f t="shared" ref="HT223:HU223" si="5507">HT222</f>
        <v>15</v>
      </c>
      <c r="HU223" s="173">
        <f t="shared" si="5507"/>
        <v>1178</v>
      </c>
      <c r="HV223" s="156" t="str">
        <f t="shared" si="5482"/>
        <v>1</v>
      </c>
      <c r="HW223" s="157" t="str">
        <f t="shared" si="242"/>
        <v/>
      </c>
      <c r="HX223" s="169">
        <f t="shared" si="243"/>
        <v>0</v>
      </c>
      <c r="HY223" s="159"/>
      <c r="HZ223" s="159"/>
      <c r="IA223" s="159"/>
      <c r="IB223" s="160"/>
      <c r="IC223" s="160"/>
      <c r="ID223" s="160" t="str">
        <f t="shared" si="244"/>
        <v>0</v>
      </c>
      <c r="IE223" s="160">
        <f t="shared" si="4968"/>
        <v>0</v>
      </c>
      <c r="IF223" s="160">
        <f t="shared" si="4969"/>
        <v>0</v>
      </c>
      <c r="IG223" s="160">
        <f t="shared" si="4970"/>
        <v>0</v>
      </c>
      <c r="IH223" s="160">
        <f t="shared" si="4971"/>
        <v>0</v>
      </c>
      <c r="II223" s="160">
        <f t="shared" si="4972"/>
        <v>0</v>
      </c>
      <c r="IJ223" s="161">
        <f t="shared" ref="IJ223:IK223" si="5508">IJ222</f>
        <v>16</v>
      </c>
      <c r="IK223" s="175">
        <f t="shared" si="5508"/>
        <v>1179</v>
      </c>
      <c r="IL223" s="163" t="str">
        <f t="shared" si="5484"/>
        <v>1</v>
      </c>
      <c r="IM223" s="164" t="str">
        <f t="shared" si="252"/>
        <v/>
      </c>
      <c r="IN223" s="165">
        <f t="shared" si="253"/>
        <v>0</v>
      </c>
      <c r="IO223" s="166"/>
      <c r="IP223" s="166"/>
      <c r="IQ223" s="166"/>
      <c r="IR223" s="168"/>
      <c r="IS223" s="168"/>
      <c r="IT223" s="170" t="str">
        <f t="shared" si="254"/>
        <v>0</v>
      </c>
      <c r="IU223" s="170">
        <f t="shared" si="4975"/>
        <v>0</v>
      </c>
      <c r="IV223" s="168">
        <f t="shared" si="4976"/>
        <v>0</v>
      </c>
      <c r="IW223" s="168">
        <f t="shared" si="4977"/>
        <v>0</v>
      </c>
      <c r="IX223" s="168">
        <f t="shared" si="4978"/>
        <v>0</v>
      </c>
      <c r="IY223" s="168">
        <f t="shared" si="4979"/>
        <v>0</v>
      </c>
      <c r="IZ223" s="154">
        <f t="shared" ref="IZ223:JA223" si="5509">IZ222</f>
        <v>17</v>
      </c>
      <c r="JA223" s="173">
        <f t="shared" si="5509"/>
        <v>1180</v>
      </c>
      <c r="JB223" s="156" t="str">
        <f t="shared" si="5486"/>
        <v>1</v>
      </c>
      <c r="JC223" s="157" t="str">
        <f t="shared" si="262"/>
        <v/>
      </c>
      <c r="JD223" s="158">
        <f t="shared" si="263"/>
        <v>0</v>
      </c>
      <c r="JE223" s="159"/>
      <c r="JF223" s="159"/>
      <c r="JG223" s="159"/>
      <c r="JH223" s="160"/>
      <c r="JI223" s="160"/>
      <c r="JJ223" s="171" t="str">
        <f t="shared" si="264"/>
        <v>0</v>
      </c>
      <c r="JK223" s="171">
        <f t="shared" si="4982"/>
        <v>0</v>
      </c>
      <c r="JL223" s="160">
        <f t="shared" si="4983"/>
        <v>0</v>
      </c>
      <c r="JM223" s="160">
        <f t="shared" si="4984"/>
        <v>0</v>
      </c>
      <c r="JN223" s="160">
        <f t="shared" si="4985"/>
        <v>0</v>
      </c>
      <c r="JO223" s="160">
        <f t="shared" si="4986"/>
        <v>0</v>
      </c>
      <c r="JP223" s="161">
        <f t="shared" ref="JP223:JQ223" si="5510">JP222</f>
        <v>18</v>
      </c>
      <c r="JQ223" s="175">
        <f t="shared" si="5510"/>
        <v>1181</v>
      </c>
      <c r="JR223" s="163" t="str">
        <f t="shared" si="5488"/>
        <v>1</v>
      </c>
      <c r="JS223" s="164" t="str">
        <f t="shared" si="272"/>
        <v/>
      </c>
      <c r="JT223" s="165">
        <f t="shared" si="273"/>
        <v>0</v>
      </c>
      <c r="JU223" s="166"/>
      <c r="JV223" s="166"/>
      <c r="JW223" s="166"/>
      <c r="JX223" s="168"/>
      <c r="JY223" s="168"/>
      <c r="JZ223" s="170" t="str">
        <f t="shared" si="274"/>
        <v>0</v>
      </c>
      <c r="KA223" s="170">
        <f t="shared" si="4989"/>
        <v>0</v>
      </c>
      <c r="KB223" s="168">
        <f t="shared" si="4990"/>
        <v>0</v>
      </c>
      <c r="KC223" s="168">
        <f t="shared" si="4991"/>
        <v>0</v>
      </c>
      <c r="KD223" s="168">
        <f t="shared" si="4992"/>
        <v>0</v>
      </c>
      <c r="KE223" s="168">
        <f t="shared" si="4993"/>
        <v>0</v>
      </c>
      <c r="KF223" s="154">
        <f t="shared" ref="KF223:KG223" si="5511">KF222</f>
        <v>19</v>
      </c>
      <c r="KG223" s="173">
        <f t="shared" si="5511"/>
        <v>1182</v>
      </c>
      <c r="KH223" s="156" t="str">
        <f t="shared" si="5490"/>
        <v>1</v>
      </c>
      <c r="KI223" s="157" t="str">
        <f t="shared" si="282"/>
        <v/>
      </c>
      <c r="KJ223" s="158">
        <f t="shared" si="283"/>
        <v>0</v>
      </c>
      <c r="KK223" s="159"/>
      <c r="KL223" s="159"/>
      <c r="KM223" s="159"/>
      <c r="KN223" s="160"/>
      <c r="KO223" s="160"/>
      <c r="KP223" s="171" t="str">
        <f t="shared" si="284"/>
        <v>0</v>
      </c>
      <c r="KQ223" s="171">
        <f t="shared" si="4996"/>
        <v>0</v>
      </c>
      <c r="KR223" s="160">
        <f t="shared" si="4997"/>
        <v>0</v>
      </c>
      <c r="KS223" s="160">
        <f t="shared" si="4998"/>
        <v>0</v>
      </c>
      <c r="KT223" s="160">
        <f t="shared" si="4999"/>
        <v>0</v>
      </c>
      <c r="KU223" s="160">
        <f t="shared" si="5000"/>
        <v>0</v>
      </c>
      <c r="KV223" s="161">
        <f t="shared" ref="KV223:KW223" si="5512">KV222</f>
        <v>20</v>
      </c>
      <c r="KW223" s="175">
        <f t="shared" si="5512"/>
        <v>1183</v>
      </c>
      <c r="KX223" s="163" t="str">
        <f t="shared" si="5492"/>
        <v>1</v>
      </c>
      <c r="KY223" s="164" t="str">
        <f t="shared" si="292"/>
        <v/>
      </c>
      <c r="KZ223" s="165">
        <f t="shared" si="293"/>
        <v>0</v>
      </c>
      <c r="LA223" s="166"/>
      <c r="LB223" s="166"/>
      <c r="LC223" s="166"/>
      <c r="LD223" s="168"/>
      <c r="LE223" s="168"/>
      <c r="LF223" s="170" t="str">
        <f t="shared" si="294"/>
        <v>0</v>
      </c>
      <c r="LG223" s="170">
        <f t="shared" si="5003"/>
        <v>0</v>
      </c>
      <c r="LH223" s="168">
        <f t="shared" si="5004"/>
        <v>0</v>
      </c>
      <c r="LI223" s="168">
        <f t="shared" si="5005"/>
        <v>0</v>
      </c>
      <c r="LJ223" s="168">
        <f t="shared" si="5006"/>
        <v>0</v>
      </c>
      <c r="LK223" s="168">
        <f t="shared" si="5007"/>
        <v>0</v>
      </c>
      <c r="LL223" s="172"/>
      <c r="LM223" s="172"/>
      <c r="LN223" s="168" t="str">
        <f t="shared" si="5008"/>
        <v>#REF!</v>
      </c>
      <c r="LO223" s="168" t="str">
        <f t="shared" si="5009"/>
        <v>#REF!</v>
      </c>
      <c r="LP223" s="168" t="str">
        <f t="shared" si="5010"/>
        <v>#REF!</v>
      </c>
      <c r="LQ223" s="168" t="str">
        <f t="shared" si="5011"/>
        <v>#REF!</v>
      </c>
    </row>
    <row r="224" ht="15.75" customHeight="1">
      <c r="A224" s="151">
        <v>46322.0</v>
      </c>
      <c r="B224" s="152" t="s">
        <v>33</v>
      </c>
      <c r="C224" s="153">
        <f t="shared" si="99"/>
        <v>0</v>
      </c>
      <c r="D224" s="154">
        <f t="shared" ref="D224:E224" si="5513">D223</f>
        <v>1</v>
      </c>
      <c r="E224" s="173">
        <f t="shared" si="5513"/>
        <v>1164</v>
      </c>
      <c r="F224" s="156" t="str">
        <f t="shared" si="5454"/>
        <v>1</v>
      </c>
      <c r="G224" s="157">
        <f t="shared" si="102"/>
        <v>1</v>
      </c>
      <c r="H224" s="158">
        <f t="shared" si="103"/>
        <v>0</v>
      </c>
      <c r="I224" s="159"/>
      <c r="J224" s="159"/>
      <c r="K224" s="159"/>
      <c r="L224" s="78"/>
      <c r="M224" s="79"/>
      <c r="N224" s="77" t="str">
        <f t="shared" si="104"/>
        <v>0</v>
      </c>
      <c r="O224" s="81">
        <f t="shared" si="4870"/>
        <v>0</v>
      </c>
      <c r="P224" s="160">
        <f t="shared" si="4871"/>
        <v>0</v>
      </c>
      <c r="Q224" s="160">
        <f t="shared" si="4872"/>
        <v>0</v>
      </c>
      <c r="R224" s="160">
        <f t="shared" si="4873"/>
        <v>0</v>
      </c>
      <c r="S224" s="160">
        <f t="shared" si="4874"/>
        <v>0</v>
      </c>
      <c r="T224" s="161">
        <f t="shared" ref="T224:U224" si="5514">T223</f>
        <v>2</v>
      </c>
      <c r="U224" s="175">
        <f t="shared" si="5514"/>
        <v>1165</v>
      </c>
      <c r="V224" s="163" t="str">
        <f t="shared" si="5456"/>
        <v>1</v>
      </c>
      <c r="W224" s="164">
        <f t="shared" si="112"/>
        <v>1</v>
      </c>
      <c r="X224" s="165">
        <f t="shared" si="113"/>
        <v>0</v>
      </c>
      <c r="Y224" s="166"/>
      <c r="Z224" s="166"/>
      <c r="AA224" s="166"/>
      <c r="AB224" s="84"/>
      <c r="AC224" s="85"/>
      <c r="AD224" s="83" t="str">
        <f t="shared" si="114"/>
        <v>0</v>
      </c>
      <c r="AE224" s="167">
        <f t="shared" si="4877"/>
        <v>0</v>
      </c>
      <c r="AF224" s="168">
        <f t="shared" si="4878"/>
        <v>0</v>
      </c>
      <c r="AG224" s="168">
        <f t="shared" si="4879"/>
        <v>0</v>
      </c>
      <c r="AH224" s="168">
        <f t="shared" si="4880"/>
        <v>0</v>
      </c>
      <c r="AI224" s="168">
        <f t="shared" si="4881"/>
        <v>0</v>
      </c>
      <c r="AJ224" s="154">
        <f t="shared" ref="AJ224:AK224" si="5515">AJ223</f>
        <v>3</v>
      </c>
      <c r="AK224" s="173">
        <f t="shared" si="5515"/>
        <v>1166</v>
      </c>
      <c r="AL224" s="156" t="str">
        <f t="shared" si="5458"/>
        <v>1</v>
      </c>
      <c r="AM224" s="157">
        <f t="shared" si="122"/>
        <v>2</v>
      </c>
      <c r="AN224" s="158">
        <f t="shared" si="123"/>
        <v>0</v>
      </c>
      <c r="AO224" s="159"/>
      <c r="AP224" s="159"/>
      <c r="AQ224" s="159"/>
      <c r="AR224" s="78"/>
      <c r="AS224" s="79"/>
      <c r="AT224" s="77" t="str">
        <f t="shared" si="124"/>
        <v>0</v>
      </c>
      <c r="AU224" s="81">
        <f t="shared" si="4884"/>
        <v>0</v>
      </c>
      <c r="AV224" s="160">
        <f t="shared" si="4885"/>
        <v>0</v>
      </c>
      <c r="AW224" s="160">
        <f t="shared" si="4886"/>
        <v>0</v>
      </c>
      <c r="AX224" s="160">
        <f t="shared" si="4887"/>
        <v>0</v>
      </c>
      <c r="AY224" s="160">
        <f t="shared" si="4888"/>
        <v>0</v>
      </c>
      <c r="AZ224" s="161">
        <f t="shared" ref="AZ224:BA224" si="5516">AZ223</f>
        <v>4</v>
      </c>
      <c r="BA224" s="175">
        <f t="shared" si="5516"/>
        <v>1167</v>
      </c>
      <c r="BB224" s="163" t="str">
        <f t="shared" si="5460"/>
        <v>1</v>
      </c>
      <c r="BC224" s="164">
        <f t="shared" si="132"/>
        <v>4</v>
      </c>
      <c r="BD224" s="165">
        <f t="shared" si="133"/>
        <v>0</v>
      </c>
      <c r="BE224" s="166"/>
      <c r="BF224" s="166"/>
      <c r="BG224" s="166"/>
      <c r="BH224" s="84"/>
      <c r="BI224" s="85"/>
      <c r="BJ224" s="83" t="str">
        <f t="shared" si="134"/>
        <v>0</v>
      </c>
      <c r="BK224" s="167">
        <f t="shared" si="4891"/>
        <v>0</v>
      </c>
      <c r="BL224" s="168">
        <f t="shared" si="4892"/>
        <v>0</v>
      </c>
      <c r="BM224" s="168">
        <f t="shared" si="4893"/>
        <v>0</v>
      </c>
      <c r="BN224" s="168">
        <f t="shared" si="4894"/>
        <v>0</v>
      </c>
      <c r="BO224" s="168">
        <f t="shared" si="4895"/>
        <v>0</v>
      </c>
      <c r="BP224" s="154">
        <f t="shared" ref="BP224:BQ224" si="5517">BP223</f>
        <v>5</v>
      </c>
      <c r="BQ224" s="173">
        <f t="shared" si="5517"/>
        <v>1168</v>
      </c>
      <c r="BR224" s="156" t="str">
        <f t="shared" si="5462"/>
        <v>1</v>
      </c>
      <c r="BS224" s="157">
        <f t="shared" si="142"/>
        <v>4</v>
      </c>
      <c r="BT224" s="158">
        <f t="shared" si="143"/>
        <v>0</v>
      </c>
      <c r="BU224" s="159"/>
      <c r="BV224" s="159"/>
      <c r="BW224" s="159"/>
      <c r="BX224" s="78"/>
      <c r="BY224" s="79"/>
      <c r="BZ224" s="77" t="str">
        <f t="shared" si="144"/>
        <v>0</v>
      </c>
      <c r="CA224" s="81">
        <f t="shared" si="4898"/>
        <v>0</v>
      </c>
      <c r="CB224" s="160">
        <f t="shared" si="4899"/>
        <v>0</v>
      </c>
      <c r="CC224" s="160">
        <f t="shared" si="4900"/>
        <v>0</v>
      </c>
      <c r="CD224" s="160">
        <f t="shared" si="4901"/>
        <v>0</v>
      </c>
      <c r="CE224" s="160">
        <f t="shared" si="4902"/>
        <v>0</v>
      </c>
      <c r="CF224" s="161">
        <f t="shared" ref="CF224:CG224" si="5518">CF223</f>
        <v>6</v>
      </c>
      <c r="CG224" s="175">
        <f t="shared" si="5518"/>
        <v>1169</v>
      </c>
      <c r="CH224" s="163" t="str">
        <f t="shared" si="5464"/>
        <v>1</v>
      </c>
      <c r="CI224" s="164">
        <f t="shared" si="152"/>
        <v>2</v>
      </c>
      <c r="CJ224" s="165">
        <f t="shared" si="153"/>
        <v>0</v>
      </c>
      <c r="CK224" s="166"/>
      <c r="CL224" s="166"/>
      <c r="CM224" s="166"/>
      <c r="CN224" s="84"/>
      <c r="CO224" s="85"/>
      <c r="CP224" s="83" t="str">
        <f t="shared" si="154"/>
        <v>0</v>
      </c>
      <c r="CQ224" s="167">
        <f t="shared" si="4905"/>
        <v>0</v>
      </c>
      <c r="CR224" s="168">
        <f t="shared" si="4906"/>
        <v>0</v>
      </c>
      <c r="CS224" s="168">
        <f t="shared" si="4907"/>
        <v>0</v>
      </c>
      <c r="CT224" s="168">
        <f t="shared" si="4908"/>
        <v>0</v>
      </c>
      <c r="CU224" s="168">
        <f t="shared" si="4909"/>
        <v>0</v>
      </c>
      <c r="CV224" s="154">
        <f t="shared" ref="CV224:CW224" si="5519">CV223</f>
        <v>7</v>
      </c>
      <c r="CW224" s="173">
        <f t="shared" si="5519"/>
        <v>1170</v>
      </c>
      <c r="CX224" s="156" t="str">
        <f t="shared" si="5466"/>
        <v>1</v>
      </c>
      <c r="CY224" s="157">
        <f t="shared" si="162"/>
        <v>2</v>
      </c>
      <c r="CZ224" s="158">
        <f t="shared" si="163"/>
        <v>0</v>
      </c>
      <c r="DA224" s="159"/>
      <c r="DB224" s="159"/>
      <c r="DC224" s="159"/>
      <c r="DD224" s="78"/>
      <c r="DE224" s="79"/>
      <c r="DF224" s="77" t="str">
        <f t="shared" si="164"/>
        <v>0</v>
      </c>
      <c r="DG224" s="81">
        <f t="shared" si="4912"/>
        <v>0</v>
      </c>
      <c r="DH224" s="160">
        <f t="shared" si="4913"/>
        <v>0</v>
      </c>
      <c r="DI224" s="160">
        <f t="shared" si="4914"/>
        <v>0</v>
      </c>
      <c r="DJ224" s="160">
        <f t="shared" si="4915"/>
        <v>0</v>
      </c>
      <c r="DK224" s="160">
        <f t="shared" si="4916"/>
        <v>0</v>
      </c>
      <c r="DL224" s="161">
        <f t="shared" ref="DL224:DM224" si="5520">DL223</f>
        <v>8</v>
      </c>
      <c r="DM224" s="175">
        <f t="shared" si="5520"/>
        <v>1171</v>
      </c>
      <c r="DN224" s="163" t="str">
        <f t="shared" si="5468"/>
        <v>1</v>
      </c>
      <c r="DO224" s="164">
        <f t="shared" si="172"/>
        <v>2</v>
      </c>
      <c r="DP224" s="165">
        <f t="shared" si="173"/>
        <v>0</v>
      </c>
      <c r="DQ224" s="166"/>
      <c r="DR224" s="166"/>
      <c r="DS224" s="166"/>
      <c r="DT224" s="84"/>
      <c r="DU224" s="85"/>
      <c r="DV224" s="83" t="str">
        <f t="shared" si="174"/>
        <v>0</v>
      </c>
      <c r="DW224" s="167">
        <f t="shared" si="4919"/>
        <v>0</v>
      </c>
      <c r="DX224" s="168">
        <f t="shared" si="4920"/>
        <v>0</v>
      </c>
      <c r="DY224" s="168">
        <f t="shared" si="4921"/>
        <v>0</v>
      </c>
      <c r="DZ224" s="168">
        <f t="shared" si="4922"/>
        <v>0</v>
      </c>
      <c r="EA224" s="168">
        <f t="shared" si="4923"/>
        <v>0</v>
      </c>
      <c r="EB224" s="154">
        <f t="shared" ref="EB224:EC224" si="5521">EB223</f>
        <v>9</v>
      </c>
      <c r="EC224" s="173">
        <f t="shared" si="5521"/>
        <v>1172</v>
      </c>
      <c r="ED224" s="156" t="str">
        <f t="shared" si="5470"/>
        <v>1</v>
      </c>
      <c r="EE224" s="157">
        <f t="shared" si="182"/>
        <v>5</v>
      </c>
      <c r="EF224" s="169">
        <f t="shared" si="183"/>
        <v>0</v>
      </c>
      <c r="EG224" s="159"/>
      <c r="EH224" s="159"/>
      <c r="EI224" s="159"/>
      <c r="EJ224" s="78"/>
      <c r="EK224" s="79"/>
      <c r="EL224" s="77" t="str">
        <f t="shared" si="184"/>
        <v>0</v>
      </c>
      <c r="EM224" s="81">
        <f t="shared" si="4926"/>
        <v>0</v>
      </c>
      <c r="EN224" s="160">
        <f t="shared" si="4927"/>
        <v>0</v>
      </c>
      <c r="EO224" s="160">
        <f t="shared" si="4928"/>
        <v>0</v>
      </c>
      <c r="EP224" s="160">
        <f t="shared" si="4929"/>
        <v>0</v>
      </c>
      <c r="EQ224" s="160">
        <f t="shared" si="4930"/>
        <v>0</v>
      </c>
      <c r="ER224" s="161">
        <f t="shared" ref="ER224:ES224" si="5522">ER223</f>
        <v>10</v>
      </c>
      <c r="ES224" s="175">
        <f t="shared" si="5522"/>
        <v>1173</v>
      </c>
      <c r="ET224" s="163" t="str">
        <f t="shared" si="5472"/>
        <v>1</v>
      </c>
      <c r="EU224" s="164">
        <f t="shared" si="192"/>
        <v>19</v>
      </c>
      <c r="EV224" s="165">
        <f t="shared" si="193"/>
        <v>0</v>
      </c>
      <c r="EW224" s="166"/>
      <c r="EX224" s="166"/>
      <c r="EY224" s="166"/>
      <c r="EZ224" s="84"/>
      <c r="FA224" s="85"/>
      <c r="FB224" s="83" t="str">
        <f t="shared" si="194"/>
        <v>0</v>
      </c>
      <c r="FC224" s="167">
        <f t="shared" si="4933"/>
        <v>0</v>
      </c>
      <c r="FD224" s="168">
        <f t="shared" si="4934"/>
        <v>0</v>
      </c>
      <c r="FE224" s="168">
        <f t="shared" si="4935"/>
        <v>0</v>
      </c>
      <c r="FF224" s="168">
        <f t="shared" si="4936"/>
        <v>0</v>
      </c>
      <c r="FG224" s="168">
        <f t="shared" si="4937"/>
        <v>0</v>
      </c>
      <c r="FH224" s="154">
        <f t="shared" ref="FH224:FI224" si="5523">FH223</f>
        <v>11</v>
      </c>
      <c r="FI224" s="173">
        <f t="shared" si="5523"/>
        <v>1174</v>
      </c>
      <c r="FJ224" s="156" t="str">
        <f t="shared" si="5474"/>
        <v>1</v>
      </c>
      <c r="FK224" s="157">
        <f t="shared" si="202"/>
        <v>4</v>
      </c>
      <c r="FL224" s="158">
        <f t="shared" si="203"/>
        <v>0</v>
      </c>
      <c r="FM224" s="159"/>
      <c r="FN224" s="159"/>
      <c r="FO224" s="159"/>
      <c r="FP224" s="78"/>
      <c r="FQ224" s="79"/>
      <c r="FR224" s="77" t="str">
        <f t="shared" si="204"/>
        <v>0</v>
      </c>
      <c r="FS224" s="81">
        <f t="shared" si="4940"/>
        <v>0</v>
      </c>
      <c r="FT224" s="160">
        <f t="shared" si="4941"/>
        <v>0</v>
      </c>
      <c r="FU224" s="160">
        <f t="shared" si="4942"/>
        <v>0</v>
      </c>
      <c r="FV224" s="160">
        <f t="shared" si="4943"/>
        <v>0</v>
      </c>
      <c r="FW224" s="160">
        <f t="shared" si="4944"/>
        <v>0</v>
      </c>
      <c r="FX224" s="161">
        <f t="shared" ref="FX224:FY224" si="5524">FX223</f>
        <v>12</v>
      </c>
      <c r="FY224" s="175">
        <f t="shared" si="5524"/>
        <v>1175</v>
      </c>
      <c r="FZ224" s="163" t="str">
        <f t="shared" si="5476"/>
        <v>1</v>
      </c>
      <c r="GA224" s="164">
        <f t="shared" si="212"/>
        <v>2</v>
      </c>
      <c r="GB224" s="165">
        <f t="shared" si="213"/>
        <v>0</v>
      </c>
      <c r="GC224" s="166"/>
      <c r="GD224" s="166"/>
      <c r="GE224" s="166"/>
      <c r="GF224" s="84"/>
      <c r="GG224" s="85"/>
      <c r="GH224" s="83" t="str">
        <f t="shared" si="214"/>
        <v>0</v>
      </c>
      <c r="GI224" s="167">
        <f t="shared" si="4947"/>
        <v>0</v>
      </c>
      <c r="GJ224" s="168">
        <f t="shared" si="4948"/>
        <v>0</v>
      </c>
      <c r="GK224" s="168">
        <f t="shared" si="4949"/>
        <v>0</v>
      </c>
      <c r="GL224" s="168">
        <f t="shared" si="4950"/>
        <v>0</v>
      </c>
      <c r="GM224" s="168">
        <f t="shared" si="4951"/>
        <v>0</v>
      </c>
      <c r="GN224" s="154">
        <f t="shared" ref="GN224:GO224" si="5525">GN223</f>
        <v>13</v>
      </c>
      <c r="GO224" s="173">
        <f t="shared" si="5525"/>
        <v>1176</v>
      </c>
      <c r="GP224" s="156" t="str">
        <f t="shared" si="5478"/>
        <v>1</v>
      </c>
      <c r="GQ224" s="157">
        <f t="shared" si="222"/>
        <v>3</v>
      </c>
      <c r="GR224" s="158">
        <f t="shared" si="223"/>
        <v>0</v>
      </c>
      <c r="GS224" s="159"/>
      <c r="GT224" s="159"/>
      <c r="GU224" s="159"/>
      <c r="GV224" s="78"/>
      <c r="GW224" s="79"/>
      <c r="GX224" s="77" t="str">
        <f t="shared" si="224"/>
        <v>0</v>
      </c>
      <c r="GY224" s="81">
        <f t="shared" si="4954"/>
        <v>0</v>
      </c>
      <c r="GZ224" s="160">
        <f t="shared" si="4955"/>
        <v>0</v>
      </c>
      <c r="HA224" s="160">
        <f t="shared" si="4956"/>
        <v>0</v>
      </c>
      <c r="HB224" s="160">
        <f t="shared" si="4957"/>
        <v>0</v>
      </c>
      <c r="HC224" s="160">
        <f t="shared" si="4958"/>
        <v>0</v>
      </c>
      <c r="HD224" s="161">
        <f t="shared" ref="HD224:HE224" si="5526">HD223</f>
        <v>14</v>
      </c>
      <c r="HE224" s="175">
        <f t="shared" si="5526"/>
        <v>1177</v>
      </c>
      <c r="HF224" s="163" t="str">
        <f t="shared" si="5480"/>
        <v>1</v>
      </c>
      <c r="HG224" s="164">
        <f t="shared" si="232"/>
        <v>5</v>
      </c>
      <c r="HH224" s="165">
        <f t="shared" si="233"/>
        <v>0</v>
      </c>
      <c r="HI224" s="166"/>
      <c r="HJ224" s="166"/>
      <c r="HK224" s="166"/>
      <c r="HL224" s="84"/>
      <c r="HM224" s="85"/>
      <c r="HN224" s="83" t="str">
        <f t="shared" si="234"/>
        <v>0</v>
      </c>
      <c r="HO224" s="167">
        <f t="shared" si="4961"/>
        <v>0</v>
      </c>
      <c r="HP224" s="168">
        <f t="shared" si="4962"/>
        <v>0</v>
      </c>
      <c r="HQ224" s="168">
        <f t="shared" si="4963"/>
        <v>0</v>
      </c>
      <c r="HR224" s="168">
        <f t="shared" si="4964"/>
        <v>0</v>
      </c>
      <c r="HS224" s="168">
        <f t="shared" si="4965"/>
        <v>0</v>
      </c>
      <c r="HT224" s="154">
        <f t="shared" ref="HT224:HU224" si="5527">HT223</f>
        <v>15</v>
      </c>
      <c r="HU224" s="173">
        <f t="shared" si="5527"/>
        <v>1178</v>
      </c>
      <c r="HV224" s="156" t="str">
        <f t="shared" si="5482"/>
        <v>1</v>
      </c>
      <c r="HW224" s="157" t="str">
        <f t="shared" si="242"/>
        <v/>
      </c>
      <c r="HX224" s="169">
        <f t="shared" si="243"/>
        <v>0</v>
      </c>
      <c r="HY224" s="159"/>
      <c r="HZ224" s="159"/>
      <c r="IA224" s="159"/>
      <c r="IB224" s="160"/>
      <c r="IC224" s="160"/>
      <c r="ID224" s="160" t="str">
        <f t="shared" si="244"/>
        <v>0</v>
      </c>
      <c r="IE224" s="160">
        <f t="shared" si="4968"/>
        <v>0</v>
      </c>
      <c r="IF224" s="160">
        <f t="shared" si="4969"/>
        <v>0</v>
      </c>
      <c r="IG224" s="160">
        <f t="shared" si="4970"/>
        <v>0</v>
      </c>
      <c r="IH224" s="160">
        <f t="shared" si="4971"/>
        <v>0</v>
      </c>
      <c r="II224" s="160">
        <f t="shared" si="4972"/>
        <v>0</v>
      </c>
      <c r="IJ224" s="161">
        <f t="shared" ref="IJ224:IK224" si="5528">IJ223</f>
        <v>16</v>
      </c>
      <c r="IK224" s="175">
        <f t="shared" si="5528"/>
        <v>1179</v>
      </c>
      <c r="IL224" s="163" t="str">
        <f t="shared" si="5484"/>
        <v>1</v>
      </c>
      <c r="IM224" s="164" t="str">
        <f t="shared" si="252"/>
        <v/>
      </c>
      <c r="IN224" s="165">
        <f t="shared" si="253"/>
        <v>0</v>
      </c>
      <c r="IO224" s="166"/>
      <c r="IP224" s="166"/>
      <c r="IQ224" s="166"/>
      <c r="IR224" s="168"/>
      <c r="IS224" s="168"/>
      <c r="IT224" s="170" t="str">
        <f t="shared" si="254"/>
        <v>0</v>
      </c>
      <c r="IU224" s="170">
        <f t="shared" si="4975"/>
        <v>0</v>
      </c>
      <c r="IV224" s="168">
        <f t="shared" si="4976"/>
        <v>0</v>
      </c>
      <c r="IW224" s="168">
        <f t="shared" si="4977"/>
        <v>0</v>
      </c>
      <c r="IX224" s="168">
        <f t="shared" si="4978"/>
        <v>0</v>
      </c>
      <c r="IY224" s="168">
        <f t="shared" si="4979"/>
        <v>0</v>
      </c>
      <c r="IZ224" s="154">
        <f t="shared" ref="IZ224:JA224" si="5529">IZ223</f>
        <v>17</v>
      </c>
      <c r="JA224" s="173">
        <f t="shared" si="5529"/>
        <v>1180</v>
      </c>
      <c r="JB224" s="156" t="str">
        <f t="shared" si="5486"/>
        <v>1</v>
      </c>
      <c r="JC224" s="157" t="str">
        <f t="shared" si="262"/>
        <v/>
      </c>
      <c r="JD224" s="158">
        <f t="shared" si="263"/>
        <v>0</v>
      </c>
      <c r="JE224" s="159"/>
      <c r="JF224" s="159"/>
      <c r="JG224" s="159"/>
      <c r="JH224" s="160"/>
      <c r="JI224" s="160"/>
      <c r="JJ224" s="171" t="str">
        <f t="shared" si="264"/>
        <v>0</v>
      </c>
      <c r="JK224" s="171">
        <f t="shared" si="4982"/>
        <v>0</v>
      </c>
      <c r="JL224" s="160">
        <f t="shared" si="4983"/>
        <v>0</v>
      </c>
      <c r="JM224" s="160">
        <f t="shared" si="4984"/>
        <v>0</v>
      </c>
      <c r="JN224" s="160">
        <f t="shared" si="4985"/>
        <v>0</v>
      </c>
      <c r="JO224" s="160">
        <f t="shared" si="4986"/>
        <v>0</v>
      </c>
      <c r="JP224" s="161">
        <f t="shared" ref="JP224:JQ224" si="5530">JP223</f>
        <v>18</v>
      </c>
      <c r="JQ224" s="175">
        <f t="shared" si="5530"/>
        <v>1181</v>
      </c>
      <c r="JR224" s="163" t="str">
        <f t="shared" si="5488"/>
        <v>1</v>
      </c>
      <c r="JS224" s="164" t="str">
        <f t="shared" si="272"/>
        <v/>
      </c>
      <c r="JT224" s="165">
        <f t="shared" si="273"/>
        <v>0</v>
      </c>
      <c r="JU224" s="166"/>
      <c r="JV224" s="166"/>
      <c r="JW224" s="166"/>
      <c r="JX224" s="168"/>
      <c r="JY224" s="168"/>
      <c r="JZ224" s="170" t="str">
        <f t="shared" si="274"/>
        <v>0</v>
      </c>
      <c r="KA224" s="170">
        <f t="shared" si="4989"/>
        <v>0</v>
      </c>
      <c r="KB224" s="168">
        <f t="shared" si="4990"/>
        <v>0</v>
      </c>
      <c r="KC224" s="168">
        <f t="shared" si="4991"/>
        <v>0</v>
      </c>
      <c r="KD224" s="168">
        <f t="shared" si="4992"/>
        <v>0</v>
      </c>
      <c r="KE224" s="168">
        <f t="shared" si="4993"/>
        <v>0</v>
      </c>
      <c r="KF224" s="154">
        <f t="shared" ref="KF224:KG224" si="5531">KF223</f>
        <v>19</v>
      </c>
      <c r="KG224" s="173">
        <f t="shared" si="5531"/>
        <v>1182</v>
      </c>
      <c r="KH224" s="156" t="str">
        <f t="shared" si="5490"/>
        <v>1</v>
      </c>
      <c r="KI224" s="157" t="str">
        <f t="shared" si="282"/>
        <v/>
      </c>
      <c r="KJ224" s="158">
        <f t="shared" si="283"/>
        <v>0</v>
      </c>
      <c r="KK224" s="159"/>
      <c r="KL224" s="159"/>
      <c r="KM224" s="159"/>
      <c r="KN224" s="160"/>
      <c r="KO224" s="160"/>
      <c r="KP224" s="171" t="str">
        <f t="shared" si="284"/>
        <v>0</v>
      </c>
      <c r="KQ224" s="171">
        <f t="shared" si="4996"/>
        <v>0</v>
      </c>
      <c r="KR224" s="160">
        <f t="shared" si="4997"/>
        <v>0</v>
      </c>
      <c r="KS224" s="160">
        <f t="shared" si="4998"/>
        <v>0</v>
      </c>
      <c r="KT224" s="160">
        <f t="shared" si="4999"/>
        <v>0</v>
      </c>
      <c r="KU224" s="160">
        <f t="shared" si="5000"/>
        <v>0</v>
      </c>
      <c r="KV224" s="161">
        <f t="shared" ref="KV224:KW224" si="5532">KV223</f>
        <v>20</v>
      </c>
      <c r="KW224" s="175">
        <f t="shared" si="5532"/>
        <v>1183</v>
      </c>
      <c r="KX224" s="163" t="str">
        <f t="shared" si="5492"/>
        <v>1</v>
      </c>
      <c r="KY224" s="164" t="str">
        <f t="shared" si="292"/>
        <v/>
      </c>
      <c r="KZ224" s="165">
        <f t="shared" si="293"/>
        <v>0</v>
      </c>
      <c r="LA224" s="166"/>
      <c r="LB224" s="166"/>
      <c r="LC224" s="166"/>
      <c r="LD224" s="168"/>
      <c r="LE224" s="168"/>
      <c r="LF224" s="170" t="str">
        <f t="shared" si="294"/>
        <v>0</v>
      </c>
      <c r="LG224" s="170">
        <f t="shared" si="5003"/>
        <v>0</v>
      </c>
      <c r="LH224" s="168">
        <f t="shared" si="5004"/>
        <v>0</v>
      </c>
      <c r="LI224" s="168">
        <f t="shared" si="5005"/>
        <v>0</v>
      </c>
      <c r="LJ224" s="168">
        <f t="shared" si="5006"/>
        <v>0</v>
      </c>
      <c r="LK224" s="168">
        <f t="shared" si="5007"/>
        <v>0</v>
      </c>
      <c r="LL224" s="172"/>
      <c r="LM224" s="172"/>
      <c r="LN224" s="168" t="str">
        <f t="shared" si="5008"/>
        <v>#REF!</v>
      </c>
      <c r="LO224" s="168" t="str">
        <f t="shared" si="5009"/>
        <v>#REF!</v>
      </c>
      <c r="LP224" s="168" t="str">
        <f t="shared" si="5010"/>
        <v>#REF!</v>
      </c>
      <c r="LQ224" s="168" t="str">
        <f t="shared" si="5011"/>
        <v>#REF!</v>
      </c>
    </row>
    <row r="225" ht="15.75" customHeight="1">
      <c r="A225" s="151">
        <v>46323.0</v>
      </c>
      <c r="B225" s="152" t="s">
        <v>27</v>
      </c>
      <c r="C225" s="153">
        <f t="shared" si="99"/>
        <v>0</v>
      </c>
      <c r="D225" s="154">
        <f t="shared" ref="D225:E225" si="5533">D224</f>
        <v>1</v>
      </c>
      <c r="E225" s="173">
        <f t="shared" si="5533"/>
        <v>1164</v>
      </c>
      <c r="F225" s="156" t="str">
        <f t="shared" si="5454"/>
        <v>1</v>
      </c>
      <c r="G225" s="157">
        <f t="shared" si="102"/>
        <v>1</v>
      </c>
      <c r="H225" s="158">
        <f t="shared" si="103"/>
        <v>0</v>
      </c>
      <c r="I225" s="159"/>
      <c r="J225" s="159"/>
      <c r="K225" s="159"/>
      <c r="L225" s="78"/>
      <c r="M225" s="79"/>
      <c r="N225" s="77" t="str">
        <f t="shared" si="104"/>
        <v>0</v>
      </c>
      <c r="O225" s="81">
        <f t="shared" si="4870"/>
        <v>0</v>
      </c>
      <c r="P225" s="160">
        <f t="shared" si="4871"/>
        <v>0</v>
      </c>
      <c r="Q225" s="160">
        <f t="shared" si="4872"/>
        <v>0</v>
      </c>
      <c r="R225" s="160">
        <f t="shared" si="4873"/>
        <v>0</v>
      </c>
      <c r="S225" s="160">
        <f t="shared" si="4874"/>
        <v>0</v>
      </c>
      <c r="T225" s="161">
        <f t="shared" ref="T225:U225" si="5534">T224</f>
        <v>2</v>
      </c>
      <c r="U225" s="175">
        <f t="shared" si="5534"/>
        <v>1165</v>
      </c>
      <c r="V225" s="163" t="str">
        <f t="shared" si="5456"/>
        <v>1</v>
      </c>
      <c r="W225" s="164">
        <f t="shared" si="112"/>
        <v>1</v>
      </c>
      <c r="X225" s="165">
        <f t="shared" si="113"/>
        <v>0</v>
      </c>
      <c r="Y225" s="166"/>
      <c r="Z225" s="166"/>
      <c r="AA225" s="166"/>
      <c r="AB225" s="84"/>
      <c r="AC225" s="85"/>
      <c r="AD225" s="83" t="str">
        <f t="shared" si="114"/>
        <v>0</v>
      </c>
      <c r="AE225" s="167">
        <f t="shared" si="4877"/>
        <v>0</v>
      </c>
      <c r="AF225" s="168">
        <f t="shared" si="4878"/>
        <v>0</v>
      </c>
      <c r="AG225" s="168">
        <f t="shared" si="4879"/>
        <v>0</v>
      </c>
      <c r="AH225" s="168">
        <f t="shared" si="4880"/>
        <v>0</v>
      </c>
      <c r="AI225" s="168">
        <f t="shared" si="4881"/>
        <v>0</v>
      </c>
      <c r="AJ225" s="154">
        <f t="shared" ref="AJ225:AK225" si="5535">AJ224</f>
        <v>3</v>
      </c>
      <c r="AK225" s="173">
        <f t="shared" si="5535"/>
        <v>1166</v>
      </c>
      <c r="AL225" s="156" t="str">
        <f t="shared" si="5458"/>
        <v>1</v>
      </c>
      <c r="AM225" s="157">
        <f t="shared" si="122"/>
        <v>2</v>
      </c>
      <c r="AN225" s="158">
        <f t="shared" si="123"/>
        <v>0</v>
      </c>
      <c r="AO225" s="159"/>
      <c r="AP225" s="159"/>
      <c r="AQ225" s="159"/>
      <c r="AR225" s="78"/>
      <c r="AS225" s="79"/>
      <c r="AT225" s="77" t="str">
        <f t="shared" si="124"/>
        <v>0</v>
      </c>
      <c r="AU225" s="81">
        <f t="shared" si="4884"/>
        <v>0</v>
      </c>
      <c r="AV225" s="160">
        <f t="shared" si="4885"/>
        <v>0</v>
      </c>
      <c r="AW225" s="160">
        <f t="shared" si="4886"/>
        <v>0</v>
      </c>
      <c r="AX225" s="160">
        <f t="shared" si="4887"/>
        <v>0</v>
      </c>
      <c r="AY225" s="160">
        <f t="shared" si="4888"/>
        <v>0</v>
      </c>
      <c r="AZ225" s="161">
        <f t="shared" ref="AZ225:BA225" si="5536">AZ224</f>
        <v>4</v>
      </c>
      <c r="BA225" s="175">
        <f t="shared" si="5536"/>
        <v>1167</v>
      </c>
      <c r="BB225" s="163" t="str">
        <f t="shared" si="5460"/>
        <v>1</v>
      </c>
      <c r="BC225" s="164">
        <f t="shared" si="132"/>
        <v>4</v>
      </c>
      <c r="BD225" s="165">
        <f t="shared" si="133"/>
        <v>0</v>
      </c>
      <c r="BE225" s="166"/>
      <c r="BF225" s="166"/>
      <c r="BG225" s="166"/>
      <c r="BH225" s="84"/>
      <c r="BI225" s="85"/>
      <c r="BJ225" s="83" t="str">
        <f t="shared" si="134"/>
        <v>0</v>
      </c>
      <c r="BK225" s="167">
        <f t="shared" si="4891"/>
        <v>0</v>
      </c>
      <c r="BL225" s="168">
        <f t="shared" si="4892"/>
        <v>0</v>
      </c>
      <c r="BM225" s="168">
        <f t="shared" si="4893"/>
        <v>0</v>
      </c>
      <c r="BN225" s="168">
        <f t="shared" si="4894"/>
        <v>0</v>
      </c>
      <c r="BO225" s="168">
        <f t="shared" si="4895"/>
        <v>0</v>
      </c>
      <c r="BP225" s="154">
        <f t="shared" ref="BP225:BQ225" si="5537">BP224</f>
        <v>5</v>
      </c>
      <c r="BQ225" s="173">
        <f t="shared" si="5537"/>
        <v>1168</v>
      </c>
      <c r="BR225" s="156" t="str">
        <f t="shared" si="5462"/>
        <v>1</v>
      </c>
      <c r="BS225" s="157">
        <f t="shared" si="142"/>
        <v>4</v>
      </c>
      <c r="BT225" s="158">
        <f t="shared" si="143"/>
        <v>0</v>
      </c>
      <c r="BU225" s="159"/>
      <c r="BV225" s="159"/>
      <c r="BW225" s="159"/>
      <c r="BX225" s="78"/>
      <c r="BY225" s="79"/>
      <c r="BZ225" s="77" t="str">
        <f t="shared" si="144"/>
        <v>0</v>
      </c>
      <c r="CA225" s="81">
        <f t="shared" si="4898"/>
        <v>0</v>
      </c>
      <c r="CB225" s="160">
        <f t="shared" si="4899"/>
        <v>0</v>
      </c>
      <c r="CC225" s="160">
        <f t="shared" si="4900"/>
        <v>0</v>
      </c>
      <c r="CD225" s="160">
        <f t="shared" si="4901"/>
        <v>0</v>
      </c>
      <c r="CE225" s="160">
        <f t="shared" si="4902"/>
        <v>0</v>
      </c>
      <c r="CF225" s="161">
        <f t="shared" ref="CF225:CG225" si="5538">CF224</f>
        <v>6</v>
      </c>
      <c r="CG225" s="175">
        <f t="shared" si="5538"/>
        <v>1169</v>
      </c>
      <c r="CH225" s="163" t="str">
        <f t="shared" si="5464"/>
        <v>1</v>
      </c>
      <c r="CI225" s="164">
        <f t="shared" si="152"/>
        <v>2</v>
      </c>
      <c r="CJ225" s="165">
        <f t="shared" si="153"/>
        <v>0</v>
      </c>
      <c r="CK225" s="166"/>
      <c r="CL225" s="166"/>
      <c r="CM225" s="166"/>
      <c r="CN225" s="84"/>
      <c r="CO225" s="85"/>
      <c r="CP225" s="83" t="str">
        <f t="shared" si="154"/>
        <v>0</v>
      </c>
      <c r="CQ225" s="167">
        <f t="shared" si="4905"/>
        <v>0</v>
      </c>
      <c r="CR225" s="168">
        <f t="shared" si="4906"/>
        <v>0</v>
      </c>
      <c r="CS225" s="168">
        <f t="shared" si="4907"/>
        <v>0</v>
      </c>
      <c r="CT225" s="168">
        <f t="shared" si="4908"/>
        <v>0</v>
      </c>
      <c r="CU225" s="168">
        <f t="shared" si="4909"/>
        <v>0</v>
      </c>
      <c r="CV225" s="154">
        <f t="shared" ref="CV225:CW225" si="5539">CV224</f>
        <v>7</v>
      </c>
      <c r="CW225" s="173">
        <f t="shared" si="5539"/>
        <v>1170</v>
      </c>
      <c r="CX225" s="156" t="str">
        <f t="shared" si="5466"/>
        <v>1</v>
      </c>
      <c r="CY225" s="157">
        <f t="shared" si="162"/>
        <v>2</v>
      </c>
      <c r="CZ225" s="158">
        <f t="shared" si="163"/>
        <v>0</v>
      </c>
      <c r="DA225" s="159"/>
      <c r="DB225" s="159"/>
      <c r="DC225" s="159"/>
      <c r="DD225" s="78"/>
      <c r="DE225" s="79"/>
      <c r="DF225" s="77" t="str">
        <f t="shared" si="164"/>
        <v>0</v>
      </c>
      <c r="DG225" s="81">
        <f t="shared" si="4912"/>
        <v>0</v>
      </c>
      <c r="DH225" s="160">
        <f t="shared" si="4913"/>
        <v>0</v>
      </c>
      <c r="DI225" s="160">
        <f t="shared" si="4914"/>
        <v>0</v>
      </c>
      <c r="DJ225" s="160">
        <f t="shared" si="4915"/>
        <v>0</v>
      </c>
      <c r="DK225" s="160">
        <f t="shared" si="4916"/>
        <v>0</v>
      </c>
      <c r="DL225" s="161">
        <f t="shared" ref="DL225:DM225" si="5540">DL224</f>
        <v>8</v>
      </c>
      <c r="DM225" s="175">
        <f t="shared" si="5540"/>
        <v>1171</v>
      </c>
      <c r="DN225" s="163" t="str">
        <f t="shared" si="5468"/>
        <v>1</v>
      </c>
      <c r="DO225" s="164">
        <f t="shared" si="172"/>
        <v>2</v>
      </c>
      <c r="DP225" s="165">
        <f t="shared" si="173"/>
        <v>0</v>
      </c>
      <c r="DQ225" s="166"/>
      <c r="DR225" s="166"/>
      <c r="DS225" s="166"/>
      <c r="DT225" s="84"/>
      <c r="DU225" s="85"/>
      <c r="DV225" s="83" t="str">
        <f t="shared" si="174"/>
        <v>0</v>
      </c>
      <c r="DW225" s="167">
        <f t="shared" si="4919"/>
        <v>0</v>
      </c>
      <c r="DX225" s="168">
        <f t="shared" si="4920"/>
        <v>0</v>
      </c>
      <c r="DY225" s="168">
        <f t="shared" si="4921"/>
        <v>0</v>
      </c>
      <c r="DZ225" s="168">
        <f t="shared" si="4922"/>
        <v>0</v>
      </c>
      <c r="EA225" s="168">
        <f t="shared" si="4923"/>
        <v>0</v>
      </c>
      <c r="EB225" s="154">
        <f t="shared" ref="EB225:EC225" si="5541">EB224</f>
        <v>9</v>
      </c>
      <c r="EC225" s="173">
        <f t="shared" si="5541"/>
        <v>1172</v>
      </c>
      <c r="ED225" s="156" t="str">
        <f t="shared" si="5470"/>
        <v>1</v>
      </c>
      <c r="EE225" s="157">
        <f t="shared" si="182"/>
        <v>5</v>
      </c>
      <c r="EF225" s="169">
        <f t="shared" si="183"/>
        <v>0</v>
      </c>
      <c r="EG225" s="159"/>
      <c r="EH225" s="159"/>
      <c r="EI225" s="159"/>
      <c r="EJ225" s="78"/>
      <c r="EK225" s="79"/>
      <c r="EL225" s="77" t="str">
        <f t="shared" si="184"/>
        <v>0</v>
      </c>
      <c r="EM225" s="81">
        <f t="shared" si="4926"/>
        <v>0</v>
      </c>
      <c r="EN225" s="160">
        <f t="shared" si="4927"/>
        <v>0</v>
      </c>
      <c r="EO225" s="160">
        <f t="shared" si="4928"/>
        <v>0</v>
      </c>
      <c r="EP225" s="160">
        <f t="shared" si="4929"/>
        <v>0</v>
      </c>
      <c r="EQ225" s="160">
        <f t="shared" si="4930"/>
        <v>0</v>
      </c>
      <c r="ER225" s="161">
        <f t="shared" ref="ER225:ES225" si="5542">ER224</f>
        <v>10</v>
      </c>
      <c r="ES225" s="175">
        <f t="shared" si="5542"/>
        <v>1173</v>
      </c>
      <c r="ET225" s="163" t="str">
        <f t="shared" si="5472"/>
        <v>1</v>
      </c>
      <c r="EU225" s="164">
        <f t="shared" si="192"/>
        <v>19</v>
      </c>
      <c r="EV225" s="165">
        <f t="shared" si="193"/>
        <v>0</v>
      </c>
      <c r="EW225" s="166"/>
      <c r="EX225" s="166"/>
      <c r="EY225" s="166"/>
      <c r="EZ225" s="84"/>
      <c r="FA225" s="85"/>
      <c r="FB225" s="83" t="str">
        <f t="shared" si="194"/>
        <v>0</v>
      </c>
      <c r="FC225" s="167">
        <f t="shared" si="4933"/>
        <v>0</v>
      </c>
      <c r="FD225" s="168">
        <f t="shared" si="4934"/>
        <v>0</v>
      </c>
      <c r="FE225" s="168">
        <f t="shared" si="4935"/>
        <v>0</v>
      </c>
      <c r="FF225" s="168">
        <f t="shared" si="4936"/>
        <v>0</v>
      </c>
      <c r="FG225" s="168">
        <f t="shared" si="4937"/>
        <v>0</v>
      </c>
      <c r="FH225" s="154">
        <f t="shared" ref="FH225:FI225" si="5543">FH224</f>
        <v>11</v>
      </c>
      <c r="FI225" s="173">
        <f t="shared" si="5543"/>
        <v>1174</v>
      </c>
      <c r="FJ225" s="156" t="str">
        <f t="shared" si="5474"/>
        <v>1</v>
      </c>
      <c r="FK225" s="157">
        <f t="shared" si="202"/>
        <v>4</v>
      </c>
      <c r="FL225" s="158">
        <f t="shared" si="203"/>
        <v>0</v>
      </c>
      <c r="FM225" s="159"/>
      <c r="FN225" s="159"/>
      <c r="FO225" s="159"/>
      <c r="FP225" s="78"/>
      <c r="FQ225" s="79"/>
      <c r="FR225" s="77" t="str">
        <f t="shared" si="204"/>
        <v>0</v>
      </c>
      <c r="FS225" s="81">
        <f t="shared" si="4940"/>
        <v>0</v>
      </c>
      <c r="FT225" s="160">
        <f t="shared" si="4941"/>
        <v>0</v>
      </c>
      <c r="FU225" s="160">
        <f t="shared" si="4942"/>
        <v>0</v>
      </c>
      <c r="FV225" s="160">
        <f t="shared" si="4943"/>
        <v>0</v>
      </c>
      <c r="FW225" s="160">
        <f t="shared" si="4944"/>
        <v>0</v>
      </c>
      <c r="FX225" s="161">
        <f t="shared" ref="FX225:FY225" si="5544">FX224</f>
        <v>12</v>
      </c>
      <c r="FY225" s="175">
        <f t="shared" si="5544"/>
        <v>1175</v>
      </c>
      <c r="FZ225" s="163" t="str">
        <f t="shared" si="5476"/>
        <v>1</v>
      </c>
      <c r="GA225" s="164">
        <f t="shared" si="212"/>
        <v>2</v>
      </c>
      <c r="GB225" s="165">
        <f t="shared" si="213"/>
        <v>0</v>
      </c>
      <c r="GC225" s="166"/>
      <c r="GD225" s="166"/>
      <c r="GE225" s="166"/>
      <c r="GF225" s="84"/>
      <c r="GG225" s="85"/>
      <c r="GH225" s="83" t="str">
        <f t="shared" si="214"/>
        <v>0</v>
      </c>
      <c r="GI225" s="167">
        <f t="shared" si="4947"/>
        <v>0</v>
      </c>
      <c r="GJ225" s="168">
        <f t="shared" si="4948"/>
        <v>0</v>
      </c>
      <c r="GK225" s="168">
        <f t="shared" si="4949"/>
        <v>0</v>
      </c>
      <c r="GL225" s="168">
        <f t="shared" si="4950"/>
        <v>0</v>
      </c>
      <c r="GM225" s="168">
        <f t="shared" si="4951"/>
        <v>0</v>
      </c>
      <c r="GN225" s="154">
        <f t="shared" ref="GN225:GO225" si="5545">GN224</f>
        <v>13</v>
      </c>
      <c r="GO225" s="173">
        <f t="shared" si="5545"/>
        <v>1176</v>
      </c>
      <c r="GP225" s="156" t="str">
        <f t="shared" si="5478"/>
        <v>1</v>
      </c>
      <c r="GQ225" s="157">
        <f t="shared" si="222"/>
        <v>3</v>
      </c>
      <c r="GR225" s="158">
        <f t="shared" si="223"/>
        <v>0</v>
      </c>
      <c r="GS225" s="159"/>
      <c r="GT225" s="159"/>
      <c r="GU225" s="159"/>
      <c r="GV225" s="78"/>
      <c r="GW225" s="79"/>
      <c r="GX225" s="77" t="str">
        <f t="shared" si="224"/>
        <v>0</v>
      </c>
      <c r="GY225" s="81">
        <f t="shared" si="4954"/>
        <v>0</v>
      </c>
      <c r="GZ225" s="160">
        <f t="shared" si="4955"/>
        <v>0</v>
      </c>
      <c r="HA225" s="160">
        <f t="shared" si="4956"/>
        <v>0</v>
      </c>
      <c r="HB225" s="160">
        <f t="shared" si="4957"/>
        <v>0</v>
      </c>
      <c r="HC225" s="160">
        <f t="shared" si="4958"/>
        <v>0</v>
      </c>
      <c r="HD225" s="161">
        <f t="shared" ref="HD225:HE225" si="5546">HD224</f>
        <v>14</v>
      </c>
      <c r="HE225" s="175">
        <f t="shared" si="5546"/>
        <v>1177</v>
      </c>
      <c r="HF225" s="163" t="str">
        <f t="shared" si="5480"/>
        <v>1</v>
      </c>
      <c r="HG225" s="164">
        <f t="shared" si="232"/>
        <v>5</v>
      </c>
      <c r="HH225" s="165">
        <f t="shared" si="233"/>
        <v>0</v>
      </c>
      <c r="HI225" s="166"/>
      <c r="HJ225" s="166"/>
      <c r="HK225" s="166"/>
      <c r="HL225" s="84"/>
      <c r="HM225" s="85"/>
      <c r="HN225" s="83" t="str">
        <f t="shared" si="234"/>
        <v>0</v>
      </c>
      <c r="HO225" s="167">
        <f t="shared" si="4961"/>
        <v>0</v>
      </c>
      <c r="HP225" s="168">
        <f t="shared" si="4962"/>
        <v>0</v>
      </c>
      <c r="HQ225" s="168">
        <f t="shared" si="4963"/>
        <v>0</v>
      </c>
      <c r="HR225" s="168">
        <f t="shared" si="4964"/>
        <v>0</v>
      </c>
      <c r="HS225" s="168">
        <f t="shared" si="4965"/>
        <v>0</v>
      </c>
      <c r="HT225" s="154">
        <f t="shared" ref="HT225:HU225" si="5547">HT224</f>
        <v>15</v>
      </c>
      <c r="HU225" s="173">
        <f t="shared" si="5547"/>
        <v>1178</v>
      </c>
      <c r="HV225" s="156" t="str">
        <f t="shared" si="5482"/>
        <v>1</v>
      </c>
      <c r="HW225" s="157" t="str">
        <f t="shared" si="242"/>
        <v/>
      </c>
      <c r="HX225" s="169">
        <f t="shared" si="243"/>
        <v>0</v>
      </c>
      <c r="HY225" s="159"/>
      <c r="HZ225" s="159"/>
      <c r="IA225" s="159"/>
      <c r="IB225" s="160"/>
      <c r="IC225" s="160"/>
      <c r="ID225" s="160" t="str">
        <f t="shared" si="244"/>
        <v>0</v>
      </c>
      <c r="IE225" s="160">
        <f t="shared" si="4968"/>
        <v>0</v>
      </c>
      <c r="IF225" s="160">
        <f t="shared" si="4969"/>
        <v>0</v>
      </c>
      <c r="IG225" s="160">
        <f t="shared" si="4970"/>
        <v>0</v>
      </c>
      <c r="IH225" s="160">
        <f t="shared" si="4971"/>
        <v>0</v>
      </c>
      <c r="II225" s="160">
        <f t="shared" si="4972"/>
        <v>0</v>
      </c>
      <c r="IJ225" s="161">
        <f t="shared" ref="IJ225:IK225" si="5548">IJ224</f>
        <v>16</v>
      </c>
      <c r="IK225" s="175">
        <f t="shared" si="5548"/>
        <v>1179</v>
      </c>
      <c r="IL225" s="163" t="str">
        <f t="shared" si="5484"/>
        <v>1</v>
      </c>
      <c r="IM225" s="164" t="str">
        <f t="shared" si="252"/>
        <v/>
      </c>
      <c r="IN225" s="165">
        <f t="shared" si="253"/>
        <v>0</v>
      </c>
      <c r="IO225" s="166"/>
      <c r="IP225" s="166"/>
      <c r="IQ225" s="166"/>
      <c r="IR225" s="168"/>
      <c r="IS225" s="168"/>
      <c r="IT225" s="170" t="str">
        <f t="shared" si="254"/>
        <v>0</v>
      </c>
      <c r="IU225" s="170">
        <f t="shared" si="4975"/>
        <v>0</v>
      </c>
      <c r="IV225" s="168">
        <f t="shared" si="4976"/>
        <v>0</v>
      </c>
      <c r="IW225" s="168">
        <f t="shared" si="4977"/>
        <v>0</v>
      </c>
      <c r="IX225" s="168">
        <f t="shared" si="4978"/>
        <v>0</v>
      </c>
      <c r="IY225" s="168">
        <f t="shared" si="4979"/>
        <v>0</v>
      </c>
      <c r="IZ225" s="154">
        <f t="shared" ref="IZ225:JA225" si="5549">IZ224</f>
        <v>17</v>
      </c>
      <c r="JA225" s="173">
        <f t="shared" si="5549"/>
        <v>1180</v>
      </c>
      <c r="JB225" s="156" t="str">
        <f t="shared" si="5486"/>
        <v>1</v>
      </c>
      <c r="JC225" s="157" t="str">
        <f t="shared" si="262"/>
        <v/>
      </c>
      <c r="JD225" s="158">
        <f t="shared" si="263"/>
        <v>0</v>
      </c>
      <c r="JE225" s="159"/>
      <c r="JF225" s="159"/>
      <c r="JG225" s="159"/>
      <c r="JH225" s="160"/>
      <c r="JI225" s="160"/>
      <c r="JJ225" s="171" t="str">
        <f t="shared" si="264"/>
        <v>0</v>
      </c>
      <c r="JK225" s="171">
        <f t="shared" si="4982"/>
        <v>0</v>
      </c>
      <c r="JL225" s="160">
        <f t="shared" si="4983"/>
        <v>0</v>
      </c>
      <c r="JM225" s="160">
        <f t="shared" si="4984"/>
        <v>0</v>
      </c>
      <c r="JN225" s="160">
        <f t="shared" si="4985"/>
        <v>0</v>
      </c>
      <c r="JO225" s="160">
        <f t="shared" si="4986"/>
        <v>0</v>
      </c>
      <c r="JP225" s="161">
        <f t="shared" ref="JP225:JQ225" si="5550">JP224</f>
        <v>18</v>
      </c>
      <c r="JQ225" s="175">
        <f t="shared" si="5550"/>
        <v>1181</v>
      </c>
      <c r="JR225" s="163" t="str">
        <f t="shared" si="5488"/>
        <v>1</v>
      </c>
      <c r="JS225" s="164" t="str">
        <f t="shared" si="272"/>
        <v/>
      </c>
      <c r="JT225" s="165">
        <f t="shared" si="273"/>
        <v>0</v>
      </c>
      <c r="JU225" s="166"/>
      <c r="JV225" s="166"/>
      <c r="JW225" s="166"/>
      <c r="JX225" s="168"/>
      <c r="JY225" s="168"/>
      <c r="JZ225" s="170" t="str">
        <f t="shared" si="274"/>
        <v>0</v>
      </c>
      <c r="KA225" s="170">
        <f t="shared" si="4989"/>
        <v>0</v>
      </c>
      <c r="KB225" s="168">
        <f t="shared" si="4990"/>
        <v>0</v>
      </c>
      <c r="KC225" s="168">
        <f t="shared" si="4991"/>
        <v>0</v>
      </c>
      <c r="KD225" s="168">
        <f t="shared" si="4992"/>
        <v>0</v>
      </c>
      <c r="KE225" s="168">
        <f t="shared" si="4993"/>
        <v>0</v>
      </c>
      <c r="KF225" s="154">
        <f t="shared" ref="KF225:KG225" si="5551">KF224</f>
        <v>19</v>
      </c>
      <c r="KG225" s="173">
        <f t="shared" si="5551"/>
        <v>1182</v>
      </c>
      <c r="KH225" s="156" t="str">
        <f t="shared" si="5490"/>
        <v>1</v>
      </c>
      <c r="KI225" s="157" t="str">
        <f t="shared" si="282"/>
        <v/>
      </c>
      <c r="KJ225" s="158">
        <f t="shared" si="283"/>
        <v>0</v>
      </c>
      <c r="KK225" s="159"/>
      <c r="KL225" s="159"/>
      <c r="KM225" s="159"/>
      <c r="KN225" s="160"/>
      <c r="KO225" s="160"/>
      <c r="KP225" s="171" t="str">
        <f t="shared" si="284"/>
        <v>0</v>
      </c>
      <c r="KQ225" s="171">
        <f t="shared" si="4996"/>
        <v>0</v>
      </c>
      <c r="KR225" s="160">
        <f t="shared" si="4997"/>
        <v>0</v>
      </c>
      <c r="KS225" s="160">
        <f t="shared" si="4998"/>
        <v>0</v>
      </c>
      <c r="KT225" s="160">
        <f t="shared" si="4999"/>
        <v>0</v>
      </c>
      <c r="KU225" s="160">
        <f t="shared" si="5000"/>
        <v>0</v>
      </c>
      <c r="KV225" s="161">
        <f t="shared" ref="KV225:KW225" si="5552">KV224</f>
        <v>20</v>
      </c>
      <c r="KW225" s="175">
        <f t="shared" si="5552"/>
        <v>1183</v>
      </c>
      <c r="KX225" s="163" t="str">
        <f t="shared" si="5492"/>
        <v>1</v>
      </c>
      <c r="KY225" s="164" t="str">
        <f t="shared" si="292"/>
        <v/>
      </c>
      <c r="KZ225" s="165">
        <f t="shared" si="293"/>
        <v>0</v>
      </c>
      <c r="LA225" s="166"/>
      <c r="LB225" s="166"/>
      <c r="LC225" s="166"/>
      <c r="LD225" s="168"/>
      <c r="LE225" s="168"/>
      <c r="LF225" s="170" t="str">
        <f t="shared" si="294"/>
        <v>0</v>
      </c>
      <c r="LG225" s="170">
        <f t="shared" si="5003"/>
        <v>0</v>
      </c>
      <c r="LH225" s="168">
        <f t="shared" si="5004"/>
        <v>0</v>
      </c>
      <c r="LI225" s="168">
        <f t="shared" si="5005"/>
        <v>0</v>
      </c>
      <c r="LJ225" s="168">
        <f t="shared" si="5006"/>
        <v>0</v>
      </c>
      <c r="LK225" s="168">
        <f t="shared" si="5007"/>
        <v>0</v>
      </c>
      <c r="LL225" s="172"/>
      <c r="LM225" s="172"/>
      <c r="LN225" s="168" t="str">
        <f t="shared" si="5008"/>
        <v>#REF!</v>
      </c>
      <c r="LO225" s="168" t="str">
        <f t="shared" si="5009"/>
        <v>#REF!</v>
      </c>
      <c r="LP225" s="168" t="str">
        <f t="shared" si="5010"/>
        <v>#REF!</v>
      </c>
      <c r="LQ225" s="168" t="str">
        <f t="shared" si="5011"/>
        <v>#REF!</v>
      </c>
    </row>
    <row r="226" ht="15.75" customHeight="1">
      <c r="A226" s="151">
        <v>46324.0</v>
      </c>
      <c r="B226" s="152" t="s">
        <v>28</v>
      </c>
      <c r="C226" s="153">
        <f t="shared" si="99"/>
        <v>0</v>
      </c>
      <c r="D226" s="154">
        <f t="shared" ref="D226:E226" si="5553">D225</f>
        <v>1</v>
      </c>
      <c r="E226" s="173">
        <f t="shared" si="5553"/>
        <v>1164</v>
      </c>
      <c r="F226" s="156" t="str">
        <f t="shared" si="5454"/>
        <v>1</v>
      </c>
      <c r="G226" s="157">
        <f t="shared" si="102"/>
        <v>1</v>
      </c>
      <c r="H226" s="158">
        <f t="shared" si="103"/>
        <v>0</v>
      </c>
      <c r="I226" s="159"/>
      <c r="J226" s="159"/>
      <c r="K226" s="159"/>
      <c r="L226" s="78"/>
      <c r="M226" s="79"/>
      <c r="N226" s="77" t="str">
        <f t="shared" si="104"/>
        <v>0</v>
      </c>
      <c r="O226" s="81">
        <f t="shared" si="4870"/>
        <v>0</v>
      </c>
      <c r="P226" s="160">
        <f t="shared" si="4871"/>
        <v>0</v>
      </c>
      <c r="Q226" s="160">
        <f t="shared" si="4872"/>
        <v>0</v>
      </c>
      <c r="R226" s="160">
        <f t="shared" si="4873"/>
        <v>0</v>
      </c>
      <c r="S226" s="160">
        <f t="shared" si="4874"/>
        <v>0</v>
      </c>
      <c r="T226" s="161">
        <f t="shared" ref="T226:U226" si="5554">T225</f>
        <v>2</v>
      </c>
      <c r="U226" s="175">
        <f t="shared" si="5554"/>
        <v>1165</v>
      </c>
      <c r="V226" s="163" t="str">
        <f t="shared" si="5456"/>
        <v>1</v>
      </c>
      <c r="W226" s="164">
        <f t="shared" si="112"/>
        <v>1</v>
      </c>
      <c r="X226" s="165">
        <f t="shared" si="113"/>
        <v>0</v>
      </c>
      <c r="Y226" s="166"/>
      <c r="Z226" s="166"/>
      <c r="AA226" s="166"/>
      <c r="AB226" s="84"/>
      <c r="AC226" s="85"/>
      <c r="AD226" s="83" t="str">
        <f t="shared" si="114"/>
        <v>0</v>
      </c>
      <c r="AE226" s="167">
        <f t="shared" si="4877"/>
        <v>0</v>
      </c>
      <c r="AF226" s="168">
        <f t="shared" si="4878"/>
        <v>0</v>
      </c>
      <c r="AG226" s="168">
        <f t="shared" si="4879"/>
        <v>0</v>
      </c>
      <c r="AH226" s="168">
        <f t="shared" si="4880"/>
        <v>0</v>
      </c>
      <c r="AI226" s="168">
        <f t="shared" si="4881"/>
        <v>0</v>
      </c>
      <c r="AJ226" s="154">
        <f t="shared" ref="AJ226:AK226" si="5555">AJ225</f>
        <v>3</v>
      </c>
      <c r="AK226" s="173">
        <f t="shared" si="5555"/>
        <v>1166</v>
      </c>
      <c r="AL226" s="156" t="str">
        <f t="shared" si="5458"/>
        <v>1</v>
      </c>
      <c r="AM226" s="157">
        <f t="shared" si="122"/>
        <v>2</v>
      </c>
      <c r="AN226" s="158">
        <f t="shared" si="123"/>
        <v>0</v>
      </c>
      <c r="AO226" s="159"/>
      <c r="AP226" s="159"/>
      <c r="AQ226" s="159"/>
      <c r="AR226" s="78"/>
      <c r="AS226" s="79"/>
      <c r="AT226" s="77" t="str">
        <f t="shared" si="124"/>
        <v>0</v>
      </c>
      <c r="AU226" s="81">
        <f t="shared" si="4884"/>
        <v>0</v>
      </c>
      <c r="AV226" s="160">
        <f t="shared" si="4885"/>
        <v>0</v>
      </c>
      <c r="AW226" s="160">
        <f t="shared" si="4886"/>
        <v>0</v>
      </c>
      <c r="AX226" s="160">
        <f t="shared" si="4887"/>
        <v>0</v>
      </c>
      <c r="AY226" s="160">
        <f t="shared" si="4888"/>
        <v>0</v>
      </c>
      <c r="AZ226" s="161">
        <f t="shared" ref="AZ226:BA226" si="5556">AZ225</f>
        <v>4</v>
      </c>
      <c r="BA226" s="175">
        <f t="shared" si="5556"/>
        <v>1167</v>
      </c>
      <c r="BB226" s="163" t="str">
        <f t="shared" si="5460"/>
        <v>1</v>
      </c>
      <c r="BC226" s="164">
        <f t="shared" si="132"/>
        <v>4</v>
      </c>
      <c r="BD226" s="165">
        <f t="shared" si="133"/>
        <v>0</v>
      </c>
      <c r="BE226" s="166"/>
      <c r="BF226" s="166"/>
      <c r="BG226" s="166"/>
      <c r="BH226" s="84"/>
      <c r="BI226" s="85"/>
      <c r="BJ226" s="83" t="str">
        <f t="shared" si="134"/>
        <v>0</v>
      </c>
      <c r="BK226" s="167">
        <f t="shared" si="4891"/>
        <v>0</v>
      </c>
      <c r="BL226" s="168">
        <f t="shared" si="4892"/>
        <v>0</v>
      </c>
      <c r="BM226" s="168">
        <f t="shared" si="4893"/>
        <v>0</v>
      </c>
      <c r="BN226" s="168">
        <f t="shared" si="4894"/>
        <v>0</v>
      </c>
      <c r="BO226" s="168">
        <f t="shared" si="4895"/>
        <v>0</v>
      </c>
      <c r="BP226" s="154">
        <f t="shared" ref="BP226:BQ226" si="5557">BP225</f>
        <v>5</v>
      </c>
      <c r="BQ226" s="173">
        <f t="shared" si="5557"/>
        <v>1168</v>
      </c>
      <c r="BR226" s="156" t="str">
        <f t="shared" si="5462"/>
        <v>1</v>
      </c>
      <c r="BS226" s="157">
        <f t="shared" si="142"/>
        <v>4</v>
      </c>
      <c r="BT226" s="158">
        <f t="shared" si="143"/>
        <v>0</v>
      </c>
      <c r="BU226" s="159"/>
      <c r="BV226" s="159"/>
      <c r="BW226" s="159"/>
      <c r="BX226" s="78"/>
      <c r="BY226" s="79"/>
      <c r="BZ226" s="77" t="str">
        <f t="shared" si="144"/>
        <v>0</v>
      </c>
      <c r="CA226" s="81">
        <f t="shared" si="4898"/>
        <v>0</v>
      </c>
      <c r="CB226" s="160">
        <f t="shared" si="4899"/>
        <v>0</v>
      </c>
      <c r="CC226" s="160">
        <f t="shared" si="4900"/>
        <v>0</v>
      </c>
      <c r="CD226" s="160">
        <f t="shared" si="4901"/>
        <v>0</v>
      </c>
      <c r="CE226" s="160">
        <f t="shared" si="4902"/>
        <v>0</v>
      </c>
      <c r="CF226" s="161">
        <f t="shared" ref="CF226:CG226" si="5558">CF225</f>
        <v>6</v>
      </c>
      <c r="CG226" s="175">
        <f t="shared" si="5558"/>
        <v>1169</v>
      </c>
      <c r="CH226" s="163" t="str">
        <f t="shared" si="5464"/>
        <v>1</v>
      </c>
      <c r="CI226" s="164">
        <f t="shared" si="152"/>
        <v>2</v>
      </c>
      <c r="CJ226" s="165">
        <f t="shared" si="153"/>
        <v>0</v>
      </c>
      <c r="CK226" s="166"/>
      <c r="CL226" s="166"/>
      <c r="CM226" s="166"/>
      <c r="CN226" s="84"/>
      <c r="CO226" s="85"/>
      <c r="CP226" s="83" t="str">
        <f t="shared" si="154"/>
        <v>0</v>
      </c>
      <c r="CQ226" s="167">
        <f t="shared" si="4905"/>
        <v>0</v>
      </c>
      <c r="CR226" s="168">
        <f t="shared" si="4906"/>
        <v>0</v>
      </c>
      <c r="CS226" s="168">
        <f t="shared" si="4907"/>
        <v>0</v>
      </c>
      <c r="CT226" s="168">
        <f t="shared" si="4908"/>
        <v>0</v>
      </c>
      <c r="CU226" s="168">
        <f t="shared" si="4909"/>
        <v>0</v>
      </c>
      <c r="CV226" s="154">
        <f t="shared" ref="CV226:CW226" si="5559">CV225</f>
        <v>7</v>
      </c>
      <c r="CW226" s="173">
        <f t="shared" si="5559"/>
        <v>1170</v>
      </c>
      <c r="CX226" s="156" t="str">
        <f t="shared" si="5466"/>
        <v>1</v>
      </c>
      <c r="CY226" s="157">
        <f t="shared" si="162"/>
        <v>2</v>
      </c>
      <c r="CZ226" s="158">
        <f t="shared" si="163"/>
        <v>0</v>
      </c>
      <c r="DA226" s="159"/>
      <c r="DB226" s="159"/>
      <c r="DC226" s="159"/>
      <c r="DD226" s="78"/>
      <c r="DE226" s="79"/>
      <c r="DF226" s="77" t="str">
        <f t="shared" si="164"/>
        <v>0</v>
      </c>
      <c r="DG226" s="81">
        <f t="shared" si="4912"/>
        <v>0</v>
      </c>
      <c r="DH226" s="160">
        <f t="shared" si="4913"/>
        <v>0</v>
      </c>
      <c r="DI226" s="160">
        <f t="shared" si="4914"/>
        <v>0</v>
      </c>
      <c r="DJ226" s="160">
        <f t="shared" si="4915"/>
        <v>0</v>
      </c>
      <c r="DK226" s="160">
        <f t="shared" si="4916"/>
        <v>0</v>
      </c>
      <c r="DL226" s="161">
        <f t="shared" ref="DL226:DM226" si="5560">DL225</f>
        <v>8</v>
      </c>
      <c r="DM226" s="175">
        <f t="shared" si="5560"/>
        <v>1171</v>
      </c>
      <c r="DN226" s="163" t="str">
        <f t="shared" si="5468"/>
        <v>1</v>
      </c>
      <c r="DO226" s="164">
        <f t="shared" si="172"/>
        <v>2</v>
      </c>
      <c r="DP226" s="165">
        <f t="shared" si="173"/>
        <v>0</v>
      </c>
      <c r="DQ226" s="166"/>
      <c r="DR226" s="166"/>
      <c r="DS226" s="166"/>
      <c r="DT226" s="84"/>
      <c r="DU226" s="85"/>
      <c r="DV226" s="83" t="str">
        <f t="shared" si="174"/>
        <v>0</v>
      </c>
      <c r="DW226" s="167">
        <f t="shared" si="4919"/>
        <v>0</v>
      </c>
      <c r="DX226" s="168">
        <f t="shared" si="4920"/>
        <v>0</v>
      </c>
      <c r="DY226" s="168">
        <f t="shared" si="4921"/>
        <v>0</v>
      </c>
      <c r="DZ226" s="168">
        <f t="shared" si="4922"/>
        <v>0</v>
      </c>
      <c r="EA226" s="168">
        <f t="shared" si="4923"/>
        <v>0</v>
      </c>
      <c r="EB226" s="154">
        <f t="shared" ref="EB226:EC226" si="5561">EB225</f>
        <v>9</v>
      </c>
      <c r="EC226" s="173">
        <f t="shared" si="5561"/>
        <v>1172</v>
      </c>
      <c r="ED226" s="156" t="str">
        <f t="shared" si="5470"/>
        <v>1</v>
      </c>
      <c r="EE226" s="157">
        <f t="shared" si="182"/>
        <v>5</v>
      </c>
      <c r="EF226" s="169">
        <f t="shared" si="183"/>
        <v>0</v>
      </c>
      <c r="EG226" s="159"/>
      <c r="EH226" s="159"/>
      <c r="EI226" s="159"/>
      <c r="EJ226" s="78"/>
      <c r="EK226" s="79"/>
      <c r="EL226" s="77" t="str">
        <f t="shared" si="184"/>
        <v>0</v>
      </c>
      <c r="EM226" s="81">
        <f t="shared" si="4926"/>
        <v>0</v>
      </c>
      <c r="EN226" s="160">
        <f t="shared" si="4927"/>
        <v>0</v>
      </c>
      <c r="EO226" s="160">
        <f t="shared" si="4928"/>
        <v>0</v>
      </c>
      <c r="EP226" s="160">
        <f t="shared" si="4929"/>
        <v>0</v>
      </c>
      <c r="EQ226" s="160">
        <f t="shared" si="4930"/>
        <v>0</v>
      </c>
      <c r="ER226" s="161">
        <f t="shared" ref="ER226:ES226" si="5562">ER225</f>
        <v>10</v>
      </c>
      <c r="ES226" s="175">
        <f t="shared" si="5562"/>
        <v>1173</v>
      </c>
      <c r="ET226" s="163" t="str">
        <f t="shared" si="5472"/>
        <v>1</v>
      </c>
      <c r="EU226" s="164">
        <f t="shared" si="192"/>
        <v>19</v>
      </c>
      <c r="EV226" s="165">
        <f t="shared" si="193"/>
        <v>0</v>
      </c>
      <c r="EW226" s="166"/>
      <c r="EX226" s="166"/>
      <c r="EY226" s="166"/>
      <c r="EZ226" s="84"/>
      <c r="FA226" s="85"/>
      <c r="FB226" s="83" t="str">
        <f t="shared" si="194"/>
        <v>0</v>
      </c>
      <c r="FC226" s="167">
        <f t="shared" si="4933"/>
        <v>0</v>
      </c>
      <c r="FD226" s="168">
        <f t="shared" si="4934"/>
        <v>0</v>
      </c>
      <c r="FE226" s="168">
        <f t="shared" si="4935"/>
        <v>0</v>
      </c>
      <c r="FF226" s="168">
        <f t="shared" si="4936"/>
        <v>0</v>
      </c>
      <c r="FG226" s="168">
        <f t="shared" si="4937"/>
        <v>0</v>
      </c>
      <c r="FH226" s="154">
        <f t="shared" ref="FH226:FI226" si="5563">FH225</f>
        <v>11</v>
      </c>
      <c r="FI226" s="173">
        <f t="shared" si="5563"/>
        <v>1174</v>
      </c>
      <c r="FJ226" s="156" t="str">
        <f t="shared" si="5474"/>
        <v>1</v>
      </c>
      <c r="FK226" s="157">
        <f t="shared" si="202"/>
        <v>4</v>
      </c>
      <c r="FL226" s="158">
        <f t="shared" si="203"/>
        <v>0</v>
      </c>
      <c r="FM226" s="159"/>
      <c r="FN226" s="159"/>
      <c r="FO226" s="159"/>
      <c r="FP226" s="78"/>
      <c r="FQ226" s="79"/>
      <c r="FR226" s="77" t="str">
        <f t="shared" si="204"/>
        <v>0</v>
      </c>
      <c r="FS226" s="81">
        <f t="shared" si="4940"/>
        <v>0</v>
      </c>
      <c r="FT226" s="160">
        <f t="shared" si="4941"/>
        <v>0</v>
      </c>
      <c r="FU226" s="160">
        <f t="shared" si="4942"/>
        <v>0</v>
      </c>
      <c r="FV226" s="160">
        <f t="shared" si="4943"/>
        <v>0</v>
      </c>
      <c r="FW226" s="160">
        <f t="shared" si="4944"/>
        <v>0</v>
      </c>
      <c r="FX226" s="161">
        <f t="shared" ref="FX226:FY226" si="5564">FX225</f>
        <v>12</v>
      </c>
      <c r="FY226" s="175">
        <f t="shared" si="5564"/>
        <v>1175</v>
      </c>
      <c r="FZ226" s="163" t="str">
        <f t="shared" si="5476"/>
        <v>1</v>
      </c>
      <c r="GA226" s="164">
        <f t="shared" si="212"/>
        <v>2</v>
      </c>
      <c r="GB226" s="165">
        <f t="shared" si="213"/>
        <v>0</v>
      </c>
      <c r="GC226" s="166"/>
      <c r="GD226" s="166"/>
      <c r="GE226" s="166"/>
      <c r="GF226" s="84"/>
      <c r="GG226" s="85"/>
      <c r="GH226" s="83" t="str">
        <f t="shared" si="214"/>
        <v>0</v>
      </c>
      <c r="GI226" s="167">
        <f t="shared" si="4947"/>
        <v>0</v>
      </c>
      <c r="GJ226" s="168">
        <f t="shared" si="4948"/>
        <v>0</v>
      </c>
      <c r="GK226" s="168">
        <f t="shared" si="4949"/>
        <v>0</v>
      </c>
      <c r="GL226" s="168">
        <f t="shared" si="4950"/>
        <v>0</v>
      </c>
      <c r="GM226" s="168">
        <f t="shared" si="4951"/>
        <v>0</v>
      </c>
      <c r="GN226" s="154">
        <f t="shared" ref="GN226:GO226" si="5565">GN225</f>
        <v>13</v>
      </c>
      <c r="GO226" s="173">
        <f t="shared" si="5565"/>
        <v>1176</v>
      </c>
      <c r="GP226" s="156" t="str">
        <f t="shared" si="5478"/>
        <v>1</v>
      </c>
      <c r="GQ226" s="157">
        <f t="shared" si="222"/>
        <v>3</v>
      </c>
      <c r="GR226" s="158">
        <f t="shared" si="223"/>
        <v>0</v>
      </c>
      <c r="GS226" s="159"/>
      <c r="GT226" s="159"/>
      <c r="GU226" s="159"/>
      <c r="GV226" s="78"/>
      <c r="GW226" s="79"/>
      <c r="GX226" s="77" t="str">
        <f t="shared" si="224"/>
        <v>0</v>
      </c>
      <c r="GY226" s="81">
        <f t="shared" si="4954"/>
        <v>0</v>
      </c>
      <c r="GZ226" s="160">
        <f t="shared" si="4955"/>
        <v>0</v>
      </c>
      <c r="HA226" s="160">
        <f t="shared" si="4956"/>
        <v>0</v>
      </c>
      <c r="HB226" s="160">
        <f t="shared" si="4957"/>
        <v>0</v>
      </c>
      <c r="HC226" s="160">
        <f t="shared" si="4958"/>
        <v>0</v>
      </c>
      <c r="HD226" s="161">
        <f t="shared" ref="HD226:HE226" si="5566">HD225</f>
        <v>14</v>
      </c>
      <c r="HE226" s="175">
        <f t="shared" si="5566"/>
        <v>1177</v>
      </c>
      <c r="HF226" s="163" t="str">
        <f t="shared" si="5480"/>
        <v>1</v>
      </c>
      <c r="HG226" s="164">
        <f t="shared" si="232"/>
        <v>5</v>
      </c>
      <c r="HH226" s="165">
        <f t="shared" si="233"/>
        <v>0</v>
      </c>
      <c r="HI226" s="166"/>
      <c r="HJ226" s="166"/>
      <c r="HK226" s="166"/>
      <c r="HL226" s="84"/>
      <c r="HM226" s="85"/>
      <c r="HN226" s="83" t="str">
        <f t="shared" si="234"/>
        <v>0</v>
      </c>
      <c r="HO226" s="167">
        <f t="shared" si="4961"/>
        <v>0</v>
      </c>
      <c r="HP226" s="168">
        <f t="shared" si="4962"/>
        <v>0</v>
      </c>
      <c r="HQ226" s="168">
        <f t="shared" si="4963"/>
        <v>0</v>
      </c>
      <c r="HR226" s="168">
        <f t="shared" si="4964"/>
        <v>0</v>
      </c>
      <c r="HS226" s="168">
        <f t="shared" si="4965"/>
        <v>0</v>
      </c>
      <c r="HT226" s="154">
        <f t="shared" ref="HT226:HU226" si="5567">HT225</f>
        <v>15</v>
      </c>
      <c r="HU226" s="173">
        <f t="shared" si="5567"/>
        <v>1178</v>
      </c>
      <c r="HV226" s="156" t="str">
        <f t="shared" si="5482"/>
        <v>1</v>
      </c>
      <c r="HW226" s="157" t="str">
        <f t="shared" si="242"/>
        <v/>
      </c>
      <c r="HX226" s="169">
        <f t="shared" si="243"/>
        <v>0</v>
      </c>
      <c r="HY226" s="159"/>
      <c r="HZ226" s="159"/>
      <c r="IA226" s="159"/>
      <c r="IB226" s="160"/>
      <c r="IC226" s="160"/>
      <c r="ID226" s="160" t="str">
        <f t="shared" si="244"/>
        <v>0</v>
      </c>
      <c r="IE226" s="160">
        <f t="shared" si="4968"/>
        <v>0</v>
      </c>
      <c r="IF226" s="160">
        <f t="shared" si="4969"/>
        <v>0</v>
      </c>
      <c r="IG226" s="160">
        <f t="shared" si="4970"/>
        <v>0</v>
      </c>
      <c r="IH226" s="160">
        <f t="shared" si="4971"/>
        <v>0</v>
      </c>
      <c r="II226" s="160">
        <f t="shared" si="4972"/>
        <v>0</v>
      </c>
      <c r="IJ226" s="161">
        <f t="shared" ref="IJ226:IK226" si="5568">IJ225</f>
        <v>16</v>
      </c>
      <c r="IK226" s="175">
        <f t="shared" si="5568"/>
        <v>1179</v>
      </c>
      <c r="IL226" s="163" t="str">
        <f t="shared" si="5484"/>
        <v>1</v>
      </c>
      <c r="IM226" s="164" t="str">
        <f t="shared" si="252"/>
        <v/>
      </c>
      <c r="IN226" s="165">
        <f t="shared" si="253"/>
        <v>0</v>
      </c>
      <c r="IO226" s="166"/>
      <c r="IP226" s="166"/>
      <c r="IQ226" s="166"/>
      <c r="IR226" s="168"/>
      <c r="IS226" s="168"/>
      <c r="IT226" s="170" t="str">
        <f t="shared" si="254"/>
        <v>0</v>
      </c>
      <c r="IU226" s="170">
        <f t="shared" si="4975"/>
        <v>0</v>
      </c>
      <c r="IV226" s="168">
        <f t="shared" si="4976"/>
        <v>0</v>
      </c>
      <c r="IW226" s="168">
        <f t="shared" si="4977"/>
        <v>0</v>
      </c>
      <c r="IX226" s="168">
        <f t="shared" si="4978"/>
        <v>0</v>
      </c>
      <c r="IY226" s="168">
        <f t="shared" si="4979"/>
        <v>0</v>
      </c>
      <c r="IZ226" s="154">
        <f t="shared" ref="IZ226:JA226" si="5569">IZ225</f>
        <v>17</v>
      </c>
      <c r="JA226" s="173">
        <f t="shared" si="5569"/>
        <v>1180</v>
      </c>
      <c r="JB226" s="156" t="str">
        <f t="shared" si="5486"/>
        <v>1</v>
      </c>
      <c r="JC226" s="157" t="str">
        <f t="shared" si="262"/>
        <v/>
      </c>
      <c r="JD226" s="158">
        <f t="shared" si="263"/>
        <v>0</v>
      </c>
      <c r="JE226" s="159"/>
      <c r="JF226" s="159"/>
      <c r="JG226" s="159"/>
      <c r="JH226" s="160"/>
      <c r="JI226" s="160"/>
      <c r="JJ226" s="171" t="str">
        <f t="shared" si="264"/>
        <v>0</v>
      </c>
      <c r="JK226" s="171">
        <f t="shared" si="4982"/>
        <v>0</v>
      </c>
      <c r="JL226" s="160">
        <f t="shared" si="4983"/>
        <v>0</v>
      </c>
      <c r="JM226" s="160">
        <f t="shared" si="4984"/>
        <v>0</v>
      </c>
      <c r="JN226" s="160">
        <f t="shared" si="4985"/>
        <v>0</v>
      </c>
      <c r="JO226" s="160">
        <f t="shared" si="4986"/>
        <v>0</v>
      </c>
      <c r="JP226" s="161">
        <f t="shared" ref="JP226:JQ226" si="5570">JP225</f>
        <v>18</v>
      </c>
      <c r="JQ226" s="175">
        <f t="shared" si="5570"/>
        <v>1181</v>
      </c>
      <c r="JR226" s="163" t="str">
        <f t="shared" si="5488"/>
        <v>1</v>
      </c>
      <c r="JS226" s="164" t="str">
        <f t="shared" si="272"/>
        <v/>
      </c>
      <c r="JT226" s="165">
        <f t="shared" si="273"/>
        <v>0</v>
      </c>
      <c r="JU226" s="166"/>
      <c r="JV226" s="166"/>
      <c r="JW226" s="166"/>
      <c r="JX226" s="168"/>
      <c r="JY226" s="168"/>
      <c r="JZ226" s="170" t="str">
        <f t="shared" si="274"/>
        <v>0</v>
      </c>
      <c r="KA226" s="170">
        <f t="shared" si="4989"/>
        <v>0</v>
      </c>
      <c r="KB226" s="168">
        <f t="shared" si="4990"/>
        <v>0</v>
      </c>
      <c r="KC226" s="168">
        <f t="shared" si="4991"/>
        <v>0</v>
      </c>
      <c r="KD226" s="168">
        <f t="shared" si="4992"/>
        <v>0</v>
      </c>
      <c r="KE226" s="168">
        <f t="shared" si="4993"/>
        <v>0</v>
      </c>
      <c r="KF226" s="154">
        <f t="shared" ref="KF226:KG226" si="5571">KF225</f>
        <v>19</v>
      </c>
      <c r="KG226" s="173">
        <f t="shared" si="5571"/>
        <v>1182</v>
      </c>
      <c r="KH226" s="156" t="str">
        <f t="shared" si="5490"/>
        <v>1</v>
      </c>
      <c r="KI226" s="157" t="str">
        <f t="shared" si="282"/>
        <v/>
      </c>
      <c r="KJ226" s="158">
        <f t="shared" si="283"/>
        <v>0</v>
      </c>
      <c r="KK226" s="159"/>
      <c r="KL226" s="159"/>
      <c r="KM226" s="159"/>
      <c r="KN226" s="160"/>
      <c r="KO226" s="160"/>
      <c r="KP226" s="171" t="str">
        <f t="shared" si="284"/>
        <v>0</v>
      </c>
      <c r="KQ226" s="171">
        <f t="shared" si="4996"/>
        <v>0</v>
      </c>
      <c r="KR226" s="160">
        <f t="shared" si="4997"/>
        <v>0</v>
      </c>
      <c r="KS226" s="160">
        <f t="shared" si="4998"/>
        <v>0</v>
      </c>
      <c r="KT226" s="160">
        <f t="shared" si="4999"/>
        <v>0</v>
      </c>
      <c r="KU226" s="160">
        <f t="shared" si="5000"/>
        <v>0</v>
      </c>
      <c r="KV226" s="161">
        <f t="shared" ref="KV226:KW226" si="5572">KV225</f>
        <v>20</v>
      </c>
      <c r="KW226" s="175">
        <f t="shared" si="5572"/>
        <v>1183</v>
      </c>
      <c r="KX226" s="163" t="str">
        <f t="shared" si="5492"/>
        <v>1</v>
      </c>
      <c r="KY226" s="164" t="str">
        <f t="shared" si="292"/>
        <v/>
      </c>
      <c r="KZ226" s="165">
        <f t="shared" si="293"/>
        <v>0</v>
      </c>
      <c r="LA226" s="166"/>
      <c r="LB226" s="166"/>
      <c r="LC226" s="166"/>
      <c r="LD226" s="168"/>
      <c r="LE226" s="168"/>
      <c r="LF226" s="170" t="str">
        <f t="shared" si="294"/>
        <v>0</v>
      </c>
      <c r="LG226" s="170">
        <f t="shared" si="5003"/>
        <v>0</v>
      </c>
      <c r="LH226" s="168">
        <f t="shared" si="5004"/>
        <v>0</v>
      </c>
      <c r="LI226" s="168">
        <f t="shared" si="5005"/>
        <v>0</v>
      </c>
      <c r="LJ226" s="168">
        <f t="shared" si="5006"/>
        <v>0</v>
      </c>
      <c r="LK226" s="168">
        <f t="shared" si="5007"/>
        <v>0</v>
      </c>
      <c r="LL226" s="172"/>
      <c r="LM226" s="172"/>
      <c r="LN226" s="168" t="str">
        <f t="shared" si="5008"/>
        <v>#REF!</v>
      </c>
      <c r="LO226" s="168" t="str">
        <f t="shared" si="5009"/>
        <v>#REF!</v>
      </c>
      <c r="LP226" s="168" t="str">
        <f t="shared" si="5010"/>
        <v>#REF!</v>
      </c>
      <c r="LQ226" s="168" t="str">
        <f t="shared" si="5011"/>
        <v>#REF!</v>
      </c>
    </row>
    <row r="227" ht="15.75" customHeight="1">
      <c r="A227" s="151">
        <v>46325.0</v>
      </c>
      <c r="B227" s="152" t="s">
        <v>29</v>
      </c>
      <c r="C227" s="153">
        <f t="shared" si="99"/>
        <v>0</v>
      </c>
      <c r="D227" s="154">
        <f t="shared" ref="D227:E227" si="5573">D226</f>
        <v>1</v>
      </c>
      <c r="E227" s="173">
        <f t="shared" si="5573"/>
        <v>1164</v>
      </c>
      <c r="F227" s="156" t="str">
        <f t="shared" si="5454"/>
        <v>1</v>
      </c>
      <c r="G227" s="157">
        <f t="shared" si="102"/>
        <v>1</v>
      </c>
      <c r="H227" s="158">
        <f t="shared" si="103"/>
        <v>0</v>
      </c>
      <c r="I227" s="159"/>
      <c r="J227" s="159"/>
      <c r="K227" s="159"/>
      <c r="L227" s="78"/>
      <c r="M227" s="79"/>
      <c r="N227" s="77" t="str">
        <f t="shared" si="104"/>
        <v>0</v>
      </c>
      <c r="O227" s="81">
        <f t="shared" si="4870"/>
        <v>0</v>
      </c>
      <c r="P227" s="160">
        <f t="shared" si="4871"/>
        <v>0</v>
      </c>
      <c r="Q227" s="160">
        <f t="shared" si="4872"/>
        <v>0</v>
      </c>
      <c r="R227" s="160">
        <f t="shared" si="4873"/>
        <v>0</v>
      </c>
      <c r="S227" s="160">
        <f t="shared" si="4874"/>
        <v>0</v>
      </c>
      <c r="T227" s="161">
        <f t="shared" ref="T227:U227" si="5574">T226</f>
        <v>2</v>
      </c>
      <c r="U227" s="175">
        <f t="shared" si="5574"/>
        <v>1165</v>
      </c>
      <c r="V227" s="163" t="str">
        <f t="shared" si="5456"/>
        <v>1</v>
      </c>
      <c r="W227" s="164">
        <f t="shared" si="112"/>
        <v>1</v>
      </c>
      <c r="X227" s="165">
        <f t="shared" si="113"/>
        <v>0</v>
      </c>
      <c r="Y227" s="166"/>
      <c r="Z227" s="166"/>
      <c r="AA227" s="166"/>
      <c r="AB227" s="84"/>
      <c r="AC227" s="85"/>
      <c r="AD227" s="83" t="str">
        <f t="shared" si="114"/>
        <v>0</v>
      </c>
      <c r="AE227" s="167">
        <f t="shared" si="4877"/>
        <v>0</v>
      </c>
      <c r="AF227" s="168">
        <f t="shared" si="4878"/>
        <v>0</v>
      </c>
      <c r="AG227" s="168">
        <f t="shared" si="4879"/>
        <v>0</v>
      </c>
      <c r="AH227" s="168">
        <f t="shared" si="4880"/>
        <v>0</v>
      </c>
      <c r="AI227" s="168">
        <f t="shared" si="4881"/>
        <v>0</v>
      </c>
      <c r="AJ227" s="154">
        <f t="shared" ref="AJ227:AK227" si="5575">AJ226</f>
        <v>3</v>
      </c>
      <c r="AK227" s="173">
        <f t="shared" si="5575"/>
        <v>1166</v>
      </c>
      <c r="AL227" s="156" t="str">
        <f t="shared" si="5458"/>
        <v>1</v>
      </c>
      <c r="AM227" s="157">
        <f t="shared" si="122"/>
        <v>2</v>
      </c>
      <c r="AN227" s="158">
        <f t="shared" si="123"/>
        <v>0</v>
      </c>
      <c r="AO227" s="159"/>
      <c r="AP227" s="159"/>
      <c r="AQ227" s="159"/>
      <c r="AR227" s="78"/>
      <c r="AS227" s="79"/>
      <c r="AT227" s="77" t="str">
        <f t="shared" si="124"/>
        <v>0</v>
      </c>
      <c r="AU227" s="81">
        <f t="shared" si="4884"/>
        <v>0</v>
      </c>
      <c r="AV227" s="160">
        <f t="shared" si="4885"/>
        <v>0</v>
      </c>
      <c r="AW227" s="160">
        <f t="shared" si="4886"/>
        <v>0</v>
      </c>
      <c r="AX227" s="160">
        <f t="shared" si="4887"/>
        <v>0</v>
      </c>
      <c r="AY227" s="160">
        <f t="shared" si="4888"/>
        <v>0</v>
      </c>
      <c r="AZ227" s="161">
        <f t="shared" ref="AZ227:BA227" si="5576">AZ226</f>
        <v>4</v>
      </c>
      <c r="BA227" s="175">
        <f t="shared" si="5576"/>
        <v>1167</v>
      </c>
      <c r="BB227" s="163" t="str">
        <f t="shared" si="5460"/>
        <v>1</v>
      </c>
      <c r="BC227" s="164">
        <f t="shared" si="132"/>
        <v>4</v>
      </c>
      <c r="BD227" s="165">
        <f t="shared" si="133"/>
        <v>0</v>
      </c>
      <c r="BE227" s="166"/>
      <c r="BF227" s="166"/>
      <c r="BG227" s="166"/>
      <c r="BH227" s="84"/>
      <c r="BI227" s="85"/>
      <c r="BJ227" s="83" t="str">
        <f t="shared" si="134"/>
        <v>0</v>
      </c>
      <c r="BK227" s="167">
        <f t="shared" si="4891"/>
        <v>0</v>
      </c>
      <c r="BL227" s="168">
        <f t="shared" si="4892"/>
        <v>0</v>
      </c>
      <c r="BM227" s="168">
        <f t="shared" si="4893"/>
        <v>0</v>
      </c>
      <c r="BN227" s="168">
        <f t="shared" si="4894"/>
        <v>0</v>
      </c>
      <c r="BO227" s="168">
        <f t="shared" si="4895"/>
        <v>0</v>
      </c>
      <c r="BP227" s="154">
        <f t="shared" ref="BP227:BQ227" si="5577">BP226</f>
        <v>5</v>
      </c>
      <c r="BQ227" s="173">
        <f t="shared" si="5577"/>
        <v>1168</v>
      </c>
      <c r="BR227" s="156" t="str">
        <f t="shared" si="5462"/>
        <v>1</v>
      </c>
      <c r="BS227" s="157">
        <f t="shared" si="142"/>
        <v>4</v>
      </c>
      <c r="BT227" s="158">
        <f t="shared" si="143"/>
        <v>0</v>
      </c>
      <c r="BU227" s="159"/>
      <c r="BV227" s="159"/>
      <c r="BW227" s="159"/>
      <c r="BX227" s="78"/>
      <c r="BY227" s="79"/>
      <c r="BZ227" s="77" t="str">
        <f t="shared" si="144"/>
        <v>0</v>
      </c>
      <c r="CA227" s="81">
        <f t="shared" si="4898"/>
        <v>0</v>
      </c>
      <c r="CB227" s="160">
        <f t="shared" si="4899"/>
        <v>0</v>
      </c>
      <c r="CC227" s="160">
        <f t="shared" si="4900"/>
        <v>0</v>
      </c>
      <c r="CD227" s="160">
        <f t="shared" si="4901"/>
        <v>0</v>
      </c>
      <c r="CE227" s="160">
        <f t="shared" si="4902"/>
        <v>0</v>
      </c>
      <c r="CF227" s="161">
        <f t="shared" ref="CF227:CG227" si="5578">CF226</f>
        <v>6</v>
      </c>
      <c r="CG227" s="175">
        <f t="shared" si="5578"/>
        <v>1169</v>
      </c>
      <c r="CH227" s="163" t="str">
        <f t="shared" si="5464"/>
        <v>1</v>
      </c>
      <c r="CI227" s="164">
        <f t="shared" si="152"/>
        <v>2</v>
      </c>
      <c r="CJ227" s="165">
        <f t="shared" si="153"/>
        <v>0</v>
      </c>
      <c r="CK227" s="166"/>
      <c r="CL227" s="166"/>
      <c r="CM227" s="166"/>
      <c r="CN227" s="84"/>
      <c r="CO227" s="85"/>
      <c r="CP227" s="83" t="str">
        <f t="shared" si="154"/>
        <v>0</v>
      </c>
      <c r="CQ227" s="167">
        <f t="shared" si="4905"/>
        <v>0</v>
      </c>
      <c r="CR227" s="168">
        <f t="shared" si="4906"/>
        <v>0</v>
      </c>
      <c r="CS227" s="168">
        <f t="shared" si="4907"/>
        <v>0</v>
      </c>
      <c r="CT227" s="168">
        <f t="shared" si="4908"/>
        <v>0</v>
      </c>
      <c r="CU227" s="168">
        <f t="shared" si="4909"/>
        <v>0</v>
      </c>
      <c r="CV227" s="154">
        <f t="shared" ref="CV227:CW227" si="5579">CV226</f>
        <v>7</v>
      </c>
      <c r="CW227" s="173">
        <f t="shared" si="5579"/>
        <v>1170</v>
      </c>
      <c r="CX227" s="156" t="str">
        <f t="shared" si="5466"/>
        <v>1</v>
      </c>
      <c r="CY227" s="157">
        <f t="shared" si="162"/>
        <v>2</v>
      </c>
      <c r="CZ227" s="158">
        <f t="shared" si="163"/>
        <v>0</v>
      </c>
      <c r="DA227" s="159"/>
      <c r="DB227" s="159"/>
      <c r="DC227" s="159"/>
      <c r="DD227" s="78"/>
      <c r="DE227" s="79"/>
      <c r="DF227" s="77" t="str">
        <f t="shared" si="164"/>
        <v>0</v>
      </c>
      <c r="DG227" s="81">
        <f t="shared" si="4912"/>
        <v>0</v>
      </c>
      <c r="DH227" s="160">
        <f t="shared" si="4913"/>
        <v>0</v>
      </c>
      <c r="DI227" s="160">
        <f t="shared" si="4914"/>
        <v>0</v>
      </c>
      <c r="DJ227" s="160">
        <f t="shared" si="4915"/>
        <v>0</v>
      </c>
      <c r="DK227" s="160">
        <f t="shared" si="4916"/>
        <v>0</v>
      </c>
      <c r="DL227" s="161">
        <f t="shared" ref="DL227:DM227" si="5580">DL226</f>
        <v>8</v>
      </c>
      <c r="DM227" s="175">
        <f t="shared" si="5580"/>
        <v>1171</v>
      </c>
      <c r="DN227" s="163" t="str">
        <f t="shared" si="5468"/>
        <v>1</v>
      </c>
      <c r="DO227" s="164">
        <f t="shared" si="172"/>
        <v>2</v>
      </c>
      <c r="DP227" s="165">
        <f t="shared" si="173"/>
        <v>0</v>
      </c>
      <c r="DQ227" s="166"/>
      <c r="DR227" s="166"/>
      <c r="DS227" s="166"/>
      <c r="DT227" s="84"/>
      <c r="DU227" s="85"/>
      <c r="DV227" s="83" t="str">
        <f t="shared" si="174"/>
        <v>0</v>
      </c>
      <c r="DW227" s="167">
        <f t="shared" si="4919"/>
        <v>0</v>
      </c>
      <c r="DX227" s="168">
        <f t="shared" si="4920"/>
        <v>0</v>
      </c>
      <c r="DY227" s="168">
        <f t="shared" si="4921"/>
        <v>0</v>
      </c>
      <c r="DZ227" s="168">
        <f t="shared" si="4922"/>
        <v>0</v>
      </c>
      <c r="EA227" s="168">
        <f t="shared" si="4923"/>
        <v>0</v>
      </c>
      <c r="EB227" s="154">
        <f t="shared" ref="EB227:EC227" si="5581">EB226</f>
        <v>9</v>
      </c>
      <c r="EC227" s="173">
        <f t="shared" si="5581"/>
        <v>1172</v>
      </c>
      <c r="ED227" s="156" t="str">
        <f t="shared" si="5470"/>
        <v>1</v>
      </c>
      <c r="EE227" s="157">
        <f t="shared" si="182"/>
        <v>5</v>
      </c>
      <c r="EF227" s="169">
        <f t="shared" si="183"/>
        <v>0</v>
      </c>
      <c r="EG227" s="159"/>
      <c r="EH227" s="159"/>
      <c r="EI227" s="159"/>
      <c r="EJ227" s="78"/>
      <c r="EK227" s="79"/>
      <c r="EL227" s="77" t="str">
        <f t="shared" si="184"/>
        <v>0</v>
      </c>
      <c r="EM227" s="81">
        <f t="shared" si="4926"/>
        <v>0</v>
      </c>
      <c r="EN227" s="160">
        <f t="shared" si="4927"/>
        <v>0</v>
      </c>
      <c r="EO227" s="160">
        <f t="shared" si="4928"/>
        <v>0</v>
      </c>
      <c r="EP227" s="160">
        <f t="shared" si="4929"/>
        <v>0</v>
      </c>
      <c r="EQ227" s="160">
        <f t="shared" si="4930"/>
        <v>0</v>
      </c>
      <c r="ER227" s="161">
        <f t="shared" ref="ER227:ES227" si="5582">ER226</f>
        <v>10</v>
      </c>
      <c r="ES227" s="175">
        <f t="shared" si="5582"/>
        <v>1173</v>
      </c>
      <c r="ET227" s="163" t="str">
        <f t="shared" si="5472"/>
        <v>1</v>
      </c>
      <c r="EU227" s="164">
        <f t="shared" si="192"/>
        <v>19</v>
      </c>
      <c r="EV227" s="165">
        <f t="shared" si="193"/>
        <v>0</v>
      </c>
      <c r="EW227" s="166"/>
      <c r="EX227" s="166"/>
      <c r="EY227" s="166"/>
      <c r="EZ227" s="84"/>
      <c r="FA227" s="85"/>
      <c r="FB227" s="83" t="str">
        <f t="shared" si="194"/>
        <v>0</v>
      </c>
      <c r="FC227" s="167">
        <f t="shared" si="4933"/>
        <v>0</v>
      </c>
      <c r="FD227" s="168">
        <f t="shared" si="4934"/>
        <v>0</v>
      </c>
      <c r="FE227" s="168">
        <f t="shared" si="4935"/>
        <v>0</v>
      </c>
      <c r="FF227" s="168">
        <f t="shared" si="4936"/>
        <v>0</v>
      </c>
      <c r="FG227" s="168">
        <f t="shared" si="4937"/>
        <v>0</v>
      </c>
      <c r="FH227" s="154">
        <f t="shared" ref="FH227:FI227" si="5583">FH226</f>
        <v>11</v>
      </c>
      <c r="FI227" s="173">
        <f t="shared" si="5583"/>
        <v>1174</v>
      </c>
      <c r="FJ227" s="156" t="str">
        <f t="shared" si="5474"/>
        <v>1</v>
      </c>
      <c r="FK227" s="157">
        <f t="shared" si="202"/>
        <v>4</v>
      </c>
      <c r="FL227" s="158">
        <f t="shared" si="203"/>
        <v>0</v>
      </c>
      <c r="FM227" s="159"/>
      <c r="FN227" s="159"/>
      <c r="FO227" s="159"/>
      <c r="FP227" s="78"/>
      <c r="FQ227" s="79"/>
      <c r="FR227" s="77" t="str">
        <f t="shared" si="204"/>
        <v>0</v>
      </c>
      <c r="FS227" s="81">
        <f t="shared" si="4940"/>
        <v>0</v>
      </c>
      <c r="FT227" s="160">
        <f t="shared" si="4941"/>
        <v>0</v>
      </c>
      <c r="FU227" s="160">
        <f t="shared" si="4942"/>
        <v>0</v>
      </c>
      <c r="FV227" s="160">
        <f t="shared" si="4943"/>
        <v>0</v>
      </c>
      <c r="FW227" s="160">
        <f t="shared" si="4944"/>
        <v>0</v>
      </c>
      <c r="FX227" s="161">
        <f t="shared" ref="FX227:FY227" si="5584">FX226</f>
        <v>12</v>
      </c>
      <c r="FY227" s="175">
        <f t="shared" si="5584"/>
        <v>1175</v>
      </c>
      <c r="FZ227" s="163" t="str">
        <f t="shared" si="5476"/>
        <v>1</v>
      </c>
      <c r="GA227" s="164">
        <f t="shared" si="212"/>
        <v>2</v>
      </c>
      <c r="GB227" s="165">
        <f t="shared" si="213"/>
        <v>0</v>
      </c>
      <c r="GC227" s="166"/>
      <c r="GD227" s="166"/>
      <c r="GE227" s="166"/>
      <c r="GF227" s="84"/>
      <c r="GG227" s="85"/>
      <c r="GH227" s="83" t="str">
        <f t="shared" si="214"/>
        <v>0</v>
      </c>
      <c r="GI227" s="167">
        <f t="shared" si="4947"/>
        <v>0</v>
      </c>
      <c r="GJ227" s="168">
        <f t="shared" si="4948"/>
        <v>0</v>
      </c>
      <c r="GK227" s="168">
        <f t="shared" si="4949"/>
        <v>0</v>
      </c>
      <c r="GL227" s="168">
        <f t="shared" si="4950"/>
        <v>0</v>
      </c>
      <c r="GM227" s="168">
        <f t="shared" si="4951"/>
        <v>0</v>
      </c>
      <c r="GN227" s="154">
        <f t="shared" ref="GN227:GO227" si="5585">GN226</f>
        <v>13</v>
      </c>
      <c r="GO227" s="173">
        <f t="shared" si="5585"/>
        <v>1176</v>
      </c>
      <c r="GP227" s="156" t="str">
        <f t="shared" si="5478"/>
        <v>1</v>
      </c>
      <c r="GQ227" s="157">
        <f t="shared" si="222"/>
        <v>3</v>
      </c>
      <c r="GR227" s="158">
        <f t="shared" si="223"/>
        <v>0</v>
      </c>
      <c r="GS227" s="159"/>
      <c r="GT227" s="159"/>
      <c r="GU227" s="159"/>
      <c r="GV227" s="78"/>
      <c r="GW227" s="79"/>
      <c r="GX227" s="77" t="str">
        <f t="shared" si="224"/>
        <v>0</v>
      </c>
      <c r="GY227" s="81">
        <f t="shared" si="4954"/>
        <v>0</v>
      </c>
      <c r="GZ227" s="160">
        <f t="shared" si="4955"/>
        <v>0</v>
      </c>
      <c r="HA227" s="160">
        <f t="shared" si="4956"/>
        <v>0</v>
      </c>
      <c r="HB227" s="160">
        <f t="shared" si="4957"/>
        <v>0</v>
      </c>
      <c r="HC227" s="160">
        <f t="shared" si="4958"/>
        <v>0</v>
      </c>
      <c r="HD227" s="161">
        <f t="shared" ref="HD227:HE227" si="5586">HD226</f>
        <v>14</v>
      </c>
      <c r="HE227" s="175">
        <f t="shared" si="5586"/>
        <v>1177</v>
      </c>
      <c r="HF227" s="163" t="str">
        <f t="shared" si="5480"/>
        <v>1</v>
      </c>
      <c r="HG227" s="164">
        <f t="shared" si="232"/>
        <v>5</v>
      </c>
      <c r="HH227" s="165">
        <f t="shared" si="233"/>
        <v>0</v>
      </c>
      <c r="HI227" s="166"/>
      <c r="HJ227" s="166"/>
      <c r="HK227" s="166"/>
      <c r="HL227" s="84"/>
      <c r="HM227" s="85"/>
      <c r="HN227" s="83" t="str">
        <f t="shared" si="234"/>
        <v>0</v>
      </c>
      <c r="HO227" s="167">
        <f t="shared" si="4961"/>
        <v>0</v>
      </c>
      <c r="HP227" s="168">
        <f t="shared" si="4962"/>
        <v>0</v>
      </c>
      <c r="HQ227" s="168">
        <f t="shared" si="4963"/>
        <v>0</v>
      </c>
      <c r="HR227" s="168">
        <f t="shared" si="4964"/>
        <v>0</v>
      </c>
      <c r="HS227" s="168">
        <f t="shared" si="4965"/>
        <v>0</v>
      </c>
      <c r="HT227" s="154">
        <f t="shared" ref="HT227:HU227" si="5587">HT226</f>
        <v>15</v>
      </c>
      <c r="HU227" s="173">
        <f t="shared" si="5587"/>
        <v>1178</v>
      </c>
      <c r="HV227" s="156" t="str">
        <f t="shared" si="5482"/>
        <v>1</v>
      </c>
      <c r="HW227" s="157" t="str">
        <f t="shared" si="242"/>
        <v/>
      </c>
      <c r="HX227" s="169">
        <f t="shared" si="243"/>
        <v>0</v>
      </c>
      <c r="HY227" s="159"/>
      <c r="HZ227" s="159"/>
      <c r="IA227" s="159"/>
      <c r="IB227" s="160"/>
      <c r="IC227" s="160"/>
      <c r="ID227" s="160" t="str">
        <f t="shared" si="244"/>
        <v>0</v>
      </c>
      <c r="IE227" s="160">
        <f t="shared" si="4968"/>
        <v>0</v>
      </c>
      <c r="IF227" s="160">
        <f t="shared" si="4969"/>
        <v>0</v>
      </c>
      <c r="IG227" s="160">
        <f t="shared" si="4970"/>
        <v>0</v>
      </c>
      <c r="IH227" s="160">
        <f t="shared" si="4971"/>
        <v>0</v>
      </c>
      <c r="II227" s="160">
        <f t="shared" si="4972"/>
        <v>0</v>
      </c>
      <c r="IJ227" s="161">
        <f t="shared" ref="IJ227:IK227" si="5588">IJ226</f>
        <v>16</v>
      </c>
      <c r="IK227" s="175">
        <f t="shared" si="5588"/>
        <v>1179</v>
      </c>
      <c r="IL227" s="163" t="str">
        <f t="shared" si="5484"/>
        <v>1</v>
      </c>
      <c r="IM227" s="164" t="str">
        <f t="shared" si="252"/>
        <v/>
      </c>
      <c r="IN227" s="165">
        <f t="shared" si="253"/>
        <v>0</v>
      </c>
      <c r="IO227" s="166"/>
      <c r="IP227" s="166"/>
      <c r="IQ227" s="166"/>
      <c r="IR227" s="168"/>
      <c r="IS227" s="168"/>
      <c r="IT227" s="170" t="str">
        <f t="shared" si="254"/>
        <v>0</v>
      </c>
      <c r="IU227" s="170">
        <f t="shared" si="4975"/>
        <v>0</v>
      </c>
      <c r="IV227" s="168">
        <f t="shared" si="4976"/>
        <v>0</v>
      </c>
      <c r="IW227" s="168">
        <f t="shared" si="4977"/>
        <v>0</v>
      </c>
      <c r="IX227" s="168">
        <f t="shared" si="4978"/>
        <v>0</v>
      </c>
      <c r="IY227" s="168">
        <f t="shared" si="4979"/>
        <v>0</v>
      </c>
      <c r="IZ227" s="154">
        <f t="shared" ref="IZ227:JA227" si="5589">IZ226</f>
        <v>17</v>
      </c>
      <c r="JA227" s="173">
        <f t="shared" si="5589"/>
        <v>1180</v>
      </c>
      <c r="JB227" s="156" t="str">
        <f t="shared" si="5486"/>
        <v>1</v>
      </c>
      <c r="JC227" s="157" t="str">
        <f t="shared" si="262"/>
        <v/>
      </c>
      <c r="JD227" s="158">
        <f t="shared" si="263"/>
        <v>0</v>
      </c>
      <c r="JE227" s="159"/>
      <c r="JF227" s="159"/>
      <c r="JG227" s="159"/>
      <c r="JH227" s="160"/>
      <c r="JI227" s="160"/>
      <c r="JJ227" s="171" t="str">
        <f t="shared" si="264"/>
        <v>0</v>
      </c>
      <c r="JK227" s="171">
        <f t="shared" si="4982"/>
        <v>0</v>
      </c>
      <c r="JL227" s="160">
        <f t="shared" si="4983"/>
        <v>0</v>
      </c>
      <c r="JM227" s="160">
        <f t="shared" si="4984"/>
        <v>0</v>
      </c>
      <c r="JN227" s="160">
        <f t="shared" si="4985"/>
        <v>0</v>
      </c>
      <c r="JO227" s="160">
        <f t="shared" si="4986"/>
        <v>0</v>
      </c>
      <c r="JP227" s="161">
        <f t="shared" ref="JP227:JQ227" si="5590">JP226</f>
        <v>18</v>
      </c>
      <c r="JQ227" s="175">
        <f t="shared" si="5590"/>
        <v>1181</v>
      </c>
      <c r="JR227" s="163" t="str">
        <f t="shared" si="5488"/>
        <v>1</v>
      </c>
      <c r="JS227" s="164" t="str">
        <f t="shared" si="272"/>
        <v/>
      </c>
      <c r="JT227" s="165">
        <f t="shared" si="273"/>
        <v>0</v>
      </c>
      <c r="JU227" s="166"/>
      <c r="JV227" s="166"/>
      <c r="JW227" s="166"/>
      <c r="JX227" s="168"/>
      <c r="JY227" s="168"/>
      <c r="JZ227" s="170" t="str">
        <f t="shared" si="274"/>
        <v>0</v>
      </c>
      <c r="KA227" s="170">
        <f t="shared" si="4989"/>
        <v>0</v>
      </c>
      <c r="KB227" s="168">
        <f t="shared" si="4990"/>
        <v>0</v>
      </c>
      <c r="KC227" s="168">
        <f t="shared" si="4991"/>
        <v>0</v>
      </c>
      <c r="KD227" s="168">
        <f t="shared" si="4992"/>
        <v>0</v>
      </c>
      <c r="KE227" s="168">
        <f t="shared" si="4993"/>
        <v>0</v>
      </c>
      <c r="KF227" s="154">
        <f t="shared" ref="KF227:KG227" si="5591">KF226</f>
        <v>19</v>
      </c>
      <c r="KG227" s="173">
        <f t="shared" si="5591"/>
        <v>1182</v>
      </c>
      <c r="KH227" s="156" t="str">
        <f t="shared" si="5490"/>
        <v>1</v>
      </c>
      <c r="KI227" s="157" t="str">
        <f t="shared" si="282"/>
        <v/>
      </c>
      <c r="KJ227" s="158">
        <f t="shared" si="283"/>
        <v>0</v>
      </c>
      <c r="KK227" s="159"/>
      <c r="KL227" s="159"/>
      <c r="KM227" s="159"/>
      <c r="KN227" s="160"/>
      <c r="KO227" s="160"/>
      <c r="KP227" s="171" t="str">
        <f t="shared" si="284"/>
        <v>0</v>
      </c>
      <c r="KQ227" s="171">
        <f t="shared" si="4996"/>
        <v>0</v>
      </c>
      <c r="KR227" s="160">
        <f t="shared" si="4997"/>
        <v>0</v>
      </c>
      <c r="KS227" s="160">
        <f t="shared" si="4998"/>
        <v>0</v>
      </c>
      <c r="KT227" s="160">
        <f t="shared" si="4999"/>
        <v>0</v>
      </c>
      <c r="KU227" s="160">
        <f t="shared" si="5000"/>
        <v>0</v>
      </c>
      <c r="KV227" s="161">
        <f t="shared" ref="KV227:KW227" si="5592">KV226</f>
        <v>20</v>
      </c>
      <c r="KW227" s="175">
        <f t="shared" si="5592"/>
        <v>1183</v>
      </c>
      <c r="KX227" s="163" t="str">
        <f t="shared" si="5492"/>
        <v>1</v>
      </c>
      <c r="KY227" s="164" t="str">
        <f t="shared" si="292"/>
        <v/>
      </c>
      <c r="KZ227" s="165">
        <f t="shared" si="293"/>
        <v>0</v>
      </c>
      <c r="LA227" s="166"/>
      <c r="LB227" s="166"/>
      <c r="LC227" s="166"/>
      <c r="LD227" s="168"/>
      <c r="LE227" s="168"/>
      <c r="LF227" s="170" t="str">
        <f t="shared" si="294"/>
        <v>0</v>
      </c>
      <c r="LG227" s="170">
        <f t="shared" si="5003"/>
        <v>0</v>
      </c>
      <c r="LH227" s="168">
        <f t="shared" si="5004"/>
        <v>0</v>
      </c>
      <c r="LI227" s="168">
        <f t="shared" si="5005"/>
        <v>0</v>
      </c>
      <c r="LJ227" s="168">
        <f t="shared" si="5006"/>
        <v>0</v>
      </c>
      <c r="LK227" s="168">
        <f t="shared" si="5007"/>
        <v>0</v>
      </c>
      <c r="LL227" s="172"/>
      <c r="LM227" s="172"/>
      <c r="LN227" s="168" t="str">
        <f t="shared" si="5008"/>
        <v>#REF!</v>
      </c>
      <c r="LO227" s="168" t="str">
        <f t="shared" si="5009"/>
        <v>#REF!</v>
      </c>
      <c r="LP227" s="168" t="str">
        <f t="shared" si="5010"/>
        <v>#REF!</v>
      </c>
      <c r="LQ227" s="168" t="str">
        <f t="shared" si="5011"/>
        <v>#REF!</v>
      </c>
    </row>
    <row r="228" ht="15.75" customHeight="1">
      <c r="A228" s="151">
        <v>46326.0</v>
      </c>
      <c r="B228" s="152" t="s">
        <v>30</v>
      </c>
      <c r="C228" s="153">
        <f t="shared" si="99"/>
        <v>0</v>
      </c>
      <c r="D228" s="154">
        <f t="shared" ref="D228:E228" si="5593">D227</f>
        <v>1</v>
      </c>
      <c r="E228" s="173">
        <f t="shared" si="5593"/>
        <v>1164</v>
      </c>
      <c r="F228" s="156" t="str">
        <f t="shared" si="5454"/>
        <v>1</v>
      </c>
      <c r="G228" s="157">
        <f t="shared" si="102"/>
        <v>1</v>
      </c>
      <c r="H228" s="158">
        <f t="shared" si="103"/>
        <v>0</v>
      </c>
      <c r="I228" s="159"/>
      <c r="J228" s="159"/>
      <c r="K228" s="159"/>
      <c r="L228" s="78"/>
      <c r="M228" s="79"/>
      <c r="N228" s="77" t="str">
        <f t="shared" si="104"/>
        <v>0</v>
      </c>
      <c r="O228" s="81">
        <f t="shared" si="4870"/>
        <v>0</v>
      </c>
      <c r="P228" s="160">
        <f t="shared" si="4871"/>
        <v>0</v>
      </c>
      <c r="Q228" s="160">
        <f t="shared" si="4872"/>
        <v>0</v>
      </c>
      <c r="R228" s="160">
        <f t="shared" si="4873"/>
        <v>0</v>
      </c>
      <c r="S228" s="160">
        <f t="shared" si="4874"/>
        <v>0</v>
      </c>
      <c r="T228" s="161">
        <f t="shared" ref="T228:U228" si="5594">T227</f>
        <v>2</v>
      </c>
      <c r="U228" s="175">
        <f t="shared" si="5594"/>
        <v>1165</v>
      </c>
      <c r="V228" s="163" t="str">
        <f t="shared" si="5456"/>
        <v>1</v>
      </c>
      <c r="W228" s="164">
        <f t="shared" si="112"/>
        <v>1</v>
      </c>
      <c r="X228" s="165">
        <f t="shared" si="113"/>
        <v>0</v>
      </c>
      <c r="Y228" s="166"/>
      <c r="Z228" s="166"/>
      <c r="AA228" s="166"/>
      <c r="AB228" s="84"/>
      <c r="AC228" s="85"/>
      <c r="AD228" s="83" t="str">
        <f t="shared" si="114"/>
        <v>0</v>
      </c>
      <c r="AE228" s="167">
        <f t="shared" si="4877"/>
        <v>0</v>
      </c>
      <c r="AF228" s="168">
        <f t="shared" si="4878"/>
        <v>0</v>
      </c>
      <c r="AG228" s="168">
        <f t="shared" si="4879"/>
        <v>0</v>
      </c>
      <c r="AH228" s="168">
        <f t="shared" si="4880"/>
        <v>0</v>
      </c>
      <c r="AI228" s="168">
        <f t="shared" si="4881"/>
        <v>0</v>
      </c>
      <c r="AJ228" s="154">
        <f t="shared" ref="AJ228:AK228" si="5595">AJ227</f>
        <v>3</v>
      </c>
      <c r="AK228" s="173">
        <f t="shared" si="5595"/>
        <v>1166</v>
      </c>
      <c r="AL228" s="156" t="str">
        <f t="shared" si="5458"/>
        <v>1</v>
      </c>
      <c r="AM228" s="157">
        <f t="shared" si="122"/>
        <v>2</v>
      </c>
      <c r="AN228" s="158">
        <f t="shared" si="123"/>
        <v>0</v>
      </c>
      <c r="AO228" s="159"/>
      <c r="AP228" s="159"/>
      <c r="AQ228" s="159"/>
      <c r="AR228" s="78"/>
      <c r="AS228" s="79"/>
      <c r="AT228" s="77" t="str">
        <f t="shared" si="124"/>
        <v>0</v>
      </c>
      <c r="AU228" s="81">
        <f t="shared" si="4884"/>
        <v>0</v>
      </c>
      <c r="AV228" s="160">
        <f t="shared" si="4885"/>
        <v>0</v>
      </c>
      <c r="AW228" s="160">
        <f t="shared" si="4886"/>
        <v>0</v>
      </c>
      <c r="AX228" s="160">
        <f t="shared" si="4887"/>
        <v>0</v>
      </c>
      <c r="AY228" s="160">
        <f t="shared" si="4888"/>
        <v>0</v>
      </c>
      <c r="AZ228" s="161">
        <f t="shared" ref="AZ228:BA228" si="5596">AZ227</f>
        <v>4</v>
      </c>
      <c r="BA228" s="175">
        <f t="shared" si="5596"/>
        <v>1167</v>
      </c>
      <c r="BB228" s="163" t="str">
        <f t="shared" si="5460"/>
        <v>1</v>
      </c>
      <c r="BC228" s="164">
        <f t="shared" si="132"/>
        <v>4</v>
      </c>
      <c r="BD228" s="165">
        <f t="shared" si="133"/>
        <v>0</v>
      </c>
      <c r="BE228" s="166"/>
      <c r="BF228" s="166"/>
      <c r="BG228" s="166"/>
      <c r="BH228" s="84"/>
      <c r="BI228" s="85"/>
      <c r="BJ228" s="83" t="str">
        <f t="shared" si="134"/>
        <v>0</v>
      </c>
      <c r="BK228" s="167">
        <f t="shared" si="4891"/>
        <v>0</v>
      </c>
      <c r="BL228" s="168">
        <f t="shared" si="4892"/>
        <v>0</v>
      </c>
      <c r="BM228" s="168">
        <f t="shared" si="4893"/>
        <v>0</v>
      </c>
      <c r="BN228" s="168">
        <f t="shared" si="4894"/>
        <v>0</v>
      </c>
      <c r="BO228" s="168">
        <f t="shared" si="4895"/>
        <v>0</v>
      </c>
      <c r="BP228" s="154">
        <f t="shared" ref="BP228:BQ228" si="5597">BP227</f>
        <v>5</v>
      </c>
      <c r="BQ228" s="173">
        <f t="shared" si="5597"/>
        <v>1168</v>
      </c>
      <c r="BR228" s="156" t="str">
        <f t="shared" si="5462"/>
        <v>1</v>
      </c>
      <c r="BS228" s="157">
        <f t="shared" si="142"/>
        <v>4</v>
      </c>
      <c r="BT228" s="158">
        <f t="shared" si="143"/>
        <v>0</v>
      </c>
      <c r="BU228" s="159"/>
      <c r="BV228" s="159"/>
      <c r="BW228" s="159"/>
      <c r="BX228" s="78"/>
      <c r="BY228" s="79"/>
      <c r="BZ228" s="77" t="str">
        <f t="shared" si="144"/>
        <v>0</v>
      </c>
      <c r="CA228" s="81">
        <f t="shared" si="4898"/>
        <v>0</v>
      </c>
      <c r="CB228" s="160">
        <f t="shared" si="4899"/>
        <v>0</v>
      </c>
      <c r="CC228" s="160">
        <f t="shared" si="4900"/>
        <v>0</v>
      </c>
      <c r="CD228" s="160">
        <f t="shared" si="4901"/>
        <v>0</v>
      </c>
      <c r="CE228" s="160">
        <f t="shared" si="4902"/>
        <v>0</v>
      </c>
      <c r="CF228" s="161">
        <f t="shared" ref="CF228:CG228" si="5598">CF227</f>
        <v>6</v>
      </c>
      <c r="CG228" s="175">
        <f t="shared" si="5598"/>
        <v>1169</v>
      </c>
      <c r="CH228" s="163" t="str">
        <f t="shared" si="5464"/>
        <v>1</v>
      </c>
      <c r="CI228" s="164">
        <f t="shared" si="152"/>
        <v>2</v>
      </c>
      <c r="CJ228" s="165">
        <f t="shared" si="153"/>
        <v>0</v>
      </c>
      <c r="CK228" s="166"/>
      <c r="CL228" s="166"/>
      <c r="CM228" s="166"/>
      <c r="CN228" s="84"/>
      <c r="CO228" s="85"/>
      <c r="CP228" s="83" t="str">
        <f t="shared" si="154"/>
        <v>0</v>
      </c>
      <c r="CQ228" s="167">
        <f t="shared" si="4905"/>
        <v>0</v>
      </c>
      <c r="CR228" s="168">
        <f t="shared" si="4906"/>
        <v>0</v>
      </c>
      <c r="CS228" s="168">
        <f t="shared" si="4907"/>
        <v>0</v>
      </c>
      <c r="CT228" s="168">
        <f t="shared" si="4908"/>
        <v>0</v>
      </c>
      <c r="CU228" s="168">
        <f t="shared" si="4909"/>
        <v>0</v>
      </c>
      <c r="CV228" s="154">
        <f t="shared" ref="CV228:CW228" si="5599">CV227</f>
        <v>7</v>
      </c>
      <c r="CW228" s="173">
        <f t="shared" si="5599"/>
        <v>1170</v>
      </c>
      <c r="CX228" s="156" t="str">
        <f t="shared" si="5466"/>
        <v>1</v>
      </c>
      <c r="CY228" s="157">
        <f t="shared" si="162"/>
        <v>2</v>
      </c>
      <c r="CZ228" s="158">
        <f t="shared" si="163"/>
        <v>0</v>
      </c>
      <c r="DA228" s="159"/>
      <c r="DB228" s="159"/>
      <c r="DC228" s="159"/>
      <c r="DD228" s="78"/>
      <c r="DE228" s="79"/>
      <c r="DF228" s="77" t="str">
        <f t="shared" si="164"/>
        <v>0</v>
      </c>
      <c r="DG228" s="81">
        <f t="shared" si="4912"/>
        <v>0</v>
      </c>
      <c r="DH228" s="160">
        <f t="shared" si="4913"/>
        <v>0</v>
      </c>
      <c r="DI228" s="160">
        <f t="shared" si="4914"/>
        <v>0</v>
      </c>
      <c r="DJ228" s="160">
        <f t="shared" si="4915"/>
        <v>0</v>
      </c>
      <c r="DK228" s="160">
        <f t="shared" si="4916"/>
        <v>0</v>
      </c>
      <c r="DL228" s="161">
        <f t="shared" ref="DL228:DM228" si="5600">DL227</f>
        <v>8</v>
      </c>
      <c r="DM228" s="175">
        <f t="shared" si="5600"/>
        <v>1171</v>
      </c>
      <c r="DN228" s="163" t="str">
        <f t="shared" si="5468"/>
        <v>1</v>
      </c>
      <c r="DO228" s="164">
        <f t="shared" si="172"/>
        <v>2</v>
      </c>
      <c r="DP228" s="165">
        <f t="shared" si="173"/>
        <v>0</v>
      </c>
      <c r="DQ228" s="166"/>
      <c r="DR228" s="166"/>
      <c r="DS228" s="166"/>
      <c r="DT228" s="84"/>
      <c r="DU228" s="85"/>
      <c r="DV228" s="83" t="str">
        <f t="shared" si="174"/>
        <v>0</v>
      </c>
      <c r="DW228" s="167">
        <f t="shared" si="4919"/>
        <v>0</v>
      </c>
      <c r="DX228" s="168">
        <f t="shared" si="4920"/>
        <v>0</v>
      </c>
      <c r="DY228" s="168">
        <f t="shared" si="4921"/>
        <v>0</v>
      </c>
      <c r="DZ228" s="168">
        <f t="shared" si="4922"/>
        <v>0</v>
      </c>
      <c r="EA228" s="168">
        <f t="shared" si="4923"/>
        <v>0</v>
      </c>
      <c r="EB228" s="154">
        <f t="shared" ref="EB228:EC228" si="5601">EB227</f>
        <v>9</v>
      </c>
      <c r="EC228" s="173">
        <f t="shared" si="5601"/>
        <v>1172</v>
      </c>
      <c r="ED228" s="156" t="str">
        <f t="shared" si="5470"/>
        <v>1</v>
      </c>
      <c r="EE228" s="157">
        <f t="shared" si="182"/>
        <v>5</v>
      </c>
      <c r="EF228" s="169">
        <f t="shared" si="183"/>
        <v>0</v>
      </c>
      <c r="EG228" s="159"/>
      <c r="EH228" s="159"/>
      <c r="EI228" s="159"/>
      <c r="EJ228" s="78"/>
      <c r="EK228" s="79"/>
      <c r="EL228" s="77" t="str">
        <f t="shared" si="184"/>
        <v>0</v>
      </c>
      <c r="EM228" s="81">
        <f t="shared" si="4926"/>
        <v>0</v>
      </c>
      <c r="EN228" s="160">
        <f t="shared" si="4927"/>
        <v>0</v>
      </c>
      <c r="EO228" s="160">
        <f t="shared" si="4928"/>
        <v>0</v>
      </c>
      <c r="EP228" s="160">
        <f t="shared" si="4929"/>
        <v>0</v>
      </c>
      <c r="EQ228" s="160">
        <f t="shared" si="4930"/>
        <v>0</v>
      </c>
      <c r="ER228" s="161">
        <f t="shared" ref="ER228:ES228" si="5602">ER227</f>
        <v>10</v>
      </c>
      <c r="ES228" s="175">
        <f t="shared" si="5602"/>
        <v>1173</v>
      </c>
      <c r="ET228" s="163" t="str">
        <f t="shared" si="5472"/>
        <v>1</v>
      </c>
      <c r="EU228" s="164">
        <f t="shared" si="192"/>
        <v>19</v>
      </c>
      <c r="EV228" s="165">
        <f t="shared" si="193"/>
        <v>0</v>
      </c>
      <c r="EW228" s="166"/>
      <c r="EX228" s="166"/>
      <c r="EY228" s="166"/>
      <c r="EZ228" s="84"/>
      <c r="FA228" s="85"/>
      <c r="FB228" s="83" t="str">
        <f t="shared" si="194"/>
        <v>0</v>
      </c>
      <c r="FC228" s="167">
        <f t="shared" si="4933"/>
        <v>0</v>
      </c>
      <c r="FD228" s="168">
        <f t="shared" si="4934"/>
        <v>0</v>
      </c>
      <c r="FE228" s="168">
        <f t="shared" si="4935"/>
        <v>0</v>
      </c>
      <c r="FF228" s="168">
        <f t="shared" si="4936"/>
        <v>0</v>
      </c>
      <c r="FG228" s="168">
        <f t="shared" si="4937"/>
        <v>0</v>
      </c>
      <c r="FH228" s="154">
        <f t="shared" ref="FH228:FI228" si="5603">FH227</f>
        <v>11</v>
      </c>
      <c r="FI228" s="173">
        <f t="shared" si="5603"/>
        <v>1174</v>
      </c>
      <c r="FJ228" s="156" t="str">
        <f t="shared" si="5474"/>
        <v>1</v>
      </c>
      <c r="FK228" s="157">
        <f t="shared" si="202"/>
        <v>4</v>
      </c>
      <c r="FL228" s="158">
        <f t="shared" si="203"/>
        <v>0</v>
      </c>
      <c r="FM228" s="159"/>
      <c r="FN228" s="159"/>
      <c r="FO228" s="159"/>
      <c r="FP228" s="78"/>
      <c r="FQ228" s="79"/>
      <c r="FR228" s="77" t="str">
        <f t="shared" si="204"/>
        <v>0</v>
      </c>
      <c r="FS228" s="81">
        <f t="shared" si="4940"/>
        <v>0</v>
      </c>
      <c r="FT228" s="160">
        <f t="shared" si="4941"/>
        <v>0</v>
      </c>
      <c r="FU228" s="160">
        <f t="shared" si="4942"/>
        <v>0</v>
      </c>
      <c r="FV228" s="160">
        <f t="shared" si="4943"/>
        <v>0</v>
      </c>
      <c r="FW228" s="160">
        <f t="shared" si="4944"/>
        <v>0</v>
      </c>
      <c r="FX228" s="161">
        <f t="shared" ref="FX228:FY228" si="5604">FX227</f>
        <v>12</v>
      </c>
      <c r="FY228" s="175">
        <f t="shared" si="5604"/>
        <v>1175</v>
      </c>
      <c r="FZ228" s="163" t="str">
        <f t="shared" si="5476"/>
        <v>1</v>
      </c>
      <c r="GA228" s="164">
        <f t="shared" si="212"/>
        <v>2</v>
      </c>
      <c r="GB228" s="165">
        <f t="shared" si="213"/>
        <v>0</v>
      </c>
      <c r="GC228" s="166"/>
      <c r="GD228" s="166"/>
      <c r="GE228" s="166"/>
      <c r="GF228" s="84"/>
      <c r="GG228" s="85"/>
      <c r="GH228" s="83" t="str">
        <f t="shared" si="214"/>
        <v>0</v>
      </c>
      <c r="GI228" s="167">
        <f t="shared" si="4947"/>
        <v>0</v>
      </c>
      <c r="GJ228" s="168">
        <f t="shared" si="4948"/>
        <v>0</v>
      </c>
      <c r="GK228" s="168">
        <f t="shared" si="4949"/>
        <v>0</v>
      </c>
      <c r="GL228" s="168">
        <f t="shared" si="4950"/>
        <v>0</v>
      </c>
      <c r="GM228" s="168">
        <f t="shared" si="4951"/>
        <v>0</v>
      </c>
      <c r="GN228" s="154">
        <f t="shared" ref="GN228:GO228" si="5605">GN227</f>
        <v>13</v>
      </c>
      <c r="GO228" s="173">
        <f t="shared" si="5605"/>
        <v>1176</v>
      </c>
      <c r="GP228" s="156" t="str">
        <f t="shared" si="5478"/>
        <v>1</v>
      </c>
      <c r="GQ228" s="157">
        <f t="shared" si="222"/>
        <v>3</v>
      </c>
      <c r="GR228" s="158">
        <f t="shared" si="223"/>
        <v>0</v>
      </c>
      <c r="GS228" s="159"/>
      <c r="GT228" s="159"/>
      <c r="GU228" s="159"/>
      <c r="GV228" s="78"/>
      <c r="GW228" s="79"/>
      <c r="GX228" s="77" t="str">
        <f t="shared" si="224"/>
        <v>0</v>
      </c>
      <c r="GY228" s="81">
        <f t="shared" si="4954"/>
        <v>0</v>
      </c>
      <c r="GZ228" s="160">
        <f t="shared" si="4955"/>
        <v>0</v>
      </c>
      <c r="HA228" s="160">
        <f t="shared" si="4956"/>
        <v>0</v>
      </c>
      <c r="HB228" s="160">
        <f t="shared" si="4957"/>
        <v>0</v>
      </c>
      <c r="HC228" s="160">
        <f t="shared" si="4958"/>
        <v>0</v>
      </c>
      <c r="HD228" s="161">
        <f t="shared" ref="HD228:HE228" si="5606">HD227</f>
        <v>14</v>
      </c>
      <c r="HE228" s="175">
        <f t="shared" si="5606"/>
        <v>1177</v>
      </c>
      <c r="HF228" s="163" t="str">
        <f t="shared" si="5480"/>
        <v>1</v>
      </c>
      <c r="HG228" s="164">
        <f t="shared" si="232"/>
        <v>5</v>
      </c>
      <c r="HH228" s="165">
        <f t="shared" si="233"/>
        <v>0</v>
      </c>
      <c r="HI228" s="166"/>
      <c r="HJ228" s="166"/>
      <c r="HK228" s="166"/>
      <c r="HL228" s="84"/>
      <c r="HM228" s="85"/>
      <c r="HN228" s="83" t="str">
        <f t="shared" si="234"/>
        <v>0</v>
      </c>
      <c r="HO228" s="167">
        <f t="shared" si="4961"/>
        <v>0</v>
      </c>
      <c r="HP228" s="168">
        <f t="shared" si="4962"/>
        <v>0</v>
      </c>
      <c r="HQ228" s="168">
        <f t="shared" si="4963"/>
        <v>0</v>
      </c>
      <c r="HR228" s="168">
        <f t="shared" si="4964"/>
        <v>0</v>
      </c>
      <c r="HS228" s="168">
        <f t="shared" si="4965"/>
        <v>0</v>
      </c>
      <c r="HT228" s="154">
        <f t="shared" ref="HT228:HU228" si="5607">HT227</f>
        <v>15</v>
      </c>
      <c r="HU228" s="173">
        <f t="shared" si="5607"/>
        <v>1178</v>
      </c>
      <c r="HV228" s="156" t="str">
        <f t="shared" si="5482"/>
        <v>1</v>
      </c>
      <c r="HW228" s="157" t="str">
        <f t="shared" si="242"/>
        <v/>
      </c>
      <c r="HX228" s="169">
        <f t="shared" si="243"/>
        <v>0</v>
      </c>
      <c r="HY228" s="159"/>
      <c r="HZ228" s="159"/>
      <c r="IA228" s="159"/>
      <c r="IB228" s="160"/>
      <c r="IC228" s="160"/>
      <c r="ID228" s="160" t="str">
        <f t="shared" si="244"/>
        <v>0</v>
      </c>
      <c r="IE228" s="160">
        <f t="shared" si="4968"/>
        <v>0</v>
      </c>
      <c r="IF228" s="160">
        <f t="shared" si="4969"/>
        <v>0</v>
      </c>
      <c r="IG228" s="160">
        <f t="shared" si="4970"/>
        <v>0</v>
      </c>
      <c r="IH228" s="160">
        <f t="shared" si="4971"/>
        <v>0</v>
      </c>
      <c r="II228" s="160">
        <f t="shared" si="4972"/>
        <v>0</v>
      </c>
      <c r="IJ228" s="161">
        <f t="shared" ref="IJ228:IK228" si="5608">IJ227</f>
        <v>16</v>
      </c>
      <c r="IK228" s="175">
        <f t="shared" si="5608"/>
        <v>1179</v>
      </c>
      <c r="IL228" s="163" t="str">
        <f t="shared" si="5484"/>
        <v>1</v>
      </c>
      <c r="IM228" s="164" t="str">
        <f t="shared" si="252"/>
        <v/>
      </c>
      <c r="IN228" s="165">
        <f t="shared" si="253"/>
        <v>0</v>
      </c>
      <c r="IO228" s="166"/>
      <c r="IP228" s="166"/>
      <c r="IQ228" s="166"/>
      <c r="IR228" s="168"/>
      <c r="IS228" s="168"/>
      <c r="IT228" s="170" t="str">
        <f t="shared" si="254"/>
        <v>0</v>
      </c>
      <c r="IU228" s="170">
        <f t="shared" si="4975"/>
        <v>0</v>
      </c>
      <c r="IV228" s="168">
        <f t="shared" si="4976"/>
        <v>0</v>
      </c>
      <c r="IW228" s="168">
        <f t="shared" si="4977"/>
        <v>0</v>
      </c>
      <c r="IX228" s="168">
        <f t="shared" si="4978"/>
        <v>0</v>
      </c>
      <c r="IY228" s="168">
        <f t="shared" si="4979"/>
        <v>0</v>
      </c>
      <c r="IZ228" s="154">
        <f t="shared" ref="IZ228:JA228" si="5609">IZ227</f>
        <v>17</v>
      </c>
      <c r="JA228" s="173">
        <f t="shared" si="5609"/>
        <v>1180</v>
      </c>
      <c r="JB228" s="156" t="str">
        <f t="shared" si="5486"/>
        <v>1</v>
      </c>
      <c r="JC228" s="157" t="str">
        <f t="shared" si="262"/>
        <v/>
      </c>
      <c r="JD228" s="158">
        <f t="shared" si="263"/>
        <v>0</v>
      </c>
      <c r="JE228" s="159"/>
      <c r="JF228" s="159"/>
      <c r="JG228" s="159"/>
      <c r="JH228" s="160"/>
      <c r="JI228" s="160"/>
      <c r="JJ228" s="171" t="str">
        <f t="shared" si="264"/>
        <v>0</v>
      </c>
      <c r="JK228" s="171">
        <f t="shared" si="4982"/>
        <v>0</v>
      </c>
      <c r="JL228" s="160">
        <f t="shared" si="4983"/>
        <v>0</v>
      </c>
      <c r="JM228" s="160">
        <f t="shared" si="4984"/>
        <v>0</v>
      </c>
      <c r="JN228" s="160">
        <f t="shared" si="4985"/>
        <v>0</v>
      </c>
      <c r="JO228" s="160">
        <f t="shared" si="4986"/>
        <v>0</v>
      </c>
      <c r="JP228" s="161">
        <f t="shared" ref="JP228:JQ228" si="5610">JP227</f>
        <v>18</v>
      </c>
      <c r="JQ228" s="175">
        <f t="shared" si="5610"/>
        <v>1181</v>
      </c>
      <c r="JR228" s="163" t="str">
        <f t="shared" si="5488"/>
        <v>1</v>
      </c>
      <c r="JS228" s="164" t="str">
        <f t="shared" si="272"/>
        <v/>
      </c>
      <c r="JT228" s="165">
        <f t="shared" si="273"/>
        <v>0</v>
      </c>
      <c r="JU228" s="166"/>
      <c r="JV228" s="166"/>
      <c r="JW228" s="166"/>
      <c r="JX228" s="168"/>
      <c r="JY228" s="168"/>
      <c r="JZ228" s="170" t="str">
        <f t="shared" si="274"/>
        <v>0</v>
      </c>
      <c r="KA228" s="170">
        <f t="shared" si="4989"/>
        <v>0</v>
      </c>
      <c r="KB228" s="168">
        <f t="shared" si="4990"/>
        <v>0</v>
      </c>
      <c r="KC228" s="168">
        <f t="shared" si="4991"/>
        <v>0</v>
      </c>
      <c r="KD228" s="168">
        <f t="shared" si="4992"/>
        <v>0</v>
      </c>
      <c r="KE228" s="168">
        <f t="shared" si="4993"/>
        <v>0</v>
      </c>
      <c r="KF228" s="154">
        <f t="shared" ref="KF228:KG228" si="5611">KF227</f>
        <v>19</v>
      </c>
      <c r="KG228" s="173">
        <f t="shared" si="5611"/>
        <v>1182</v>
      </c>
      <c r="KH228" s="156" t="str">
        <f t="shared" si="5490"/>
        <v>1</v>
      </c>
      <c r="KI228" s="157" t="str">
        <f t="shared" si="282"/>
        <v/>
      </c>
      <c r="KJ228" s="158">
        <f t="shared" si="283"/>
        <v>0</v>
      </c>
      <c r="KK228" s="159"/>
      <c r="KL228" s="159"/>
      <c r="KM228" s="159"/>
      <c r="KN228" s="160"/>
      <c r="KO228" s="160"/>
      <c r="KP228" s="171" t="str">
        <f t="shared" si="284"/>
        <v>0</v>
      </c>
      <c r="KQ228" s="171">
        <f t="shared" si="4996"/>
        <v>0</v>
      </c>
      <c r="KR228" s="160">
        <f t="shared" si="4997"/>
        <v>0</v>
      </c>
      <c r="KS228" s="160">
        <f t="shared" si="4998"/>
        <v>0</v>
      </c>
      <c r="KT228" s="160">
        <f t="shared" si="4999"/>
        <v>0</v>
      </c>
      <c r="KU228" s="160">
        <f t="shared" si="5000"/>
        <v>0</v>
      </c>
      <c r="KV228" s="161">
        <f t="shared" ref="KV228:KW228" si="5612">KV227</f>
        <v>20</v>
      </c>
      <c r="KW228" s="175">
        <f t="shared" si="5612"/>
        <v>1183</v>
      </c>
      <c r="KX228" s="163" t="str">
        <f t="shared" si="5492"/>
        <v>1</v>
      </c>
      <c r="KY228" s="164" t="str">
        <f t="shared" si="292"/>
        <v/>
      </c>
      <c r="KZ228" s="165">
        <f t="shared" si="293"/>
        <v>0</v>
      </c>
      <c r="LA228" s="166"/>
      <c r="LB228" s="166"/>
      <c r="LC228" s="166"/>
      <c r="LD228" s="168"/>
      <c r="LE228" s="168"/>
      <c r="LF228" s="170" t="str">
        <f t="shared" si="294"/>
        <v>0</v>
      </c>
      <c r="LG228" s="170">
        <f t="shared" si="5003"/>
        <v>0</v>
      </c>
      <c r="LH228" s="168">
        <f t="shared" si="5004"/>
        <v>0</v>
      </c>
      <c r="LI228" s="168">
        <f t="shared" si="5005"/>
        <v>0</v>
      </c>
      <c r="LJ228" s="168">
        <f t="shared" si="5006"/>
        <v>0</v>
      </c>
      <c r="LK228" s="168">
        <f t="shared" si="5007"/>
        <v>0</v>
      </c>
      <c r="LL228" s="172"/>
      <c r="LM228" s="172"/>
      <c r="LN228" s="168" t="str">
        <f t="shared" si="5008"/>
        <v>#REF!</v>
      </c>
      <c r="LO228" s="168" t="str">
        <f t="shared" si="5009"/>
        <v>#REF!</v>
      </c>
      <c r="LP228" s="168" t="str">
        <f t="shared" si="5010"/>
        <v>#REF!</v>
      </c>
      <c r="LQ228" s="168" t="str">
        <f t="shared" si="5011"/>
        <v>#REF!</v>
      </c>
    </row>
    <row r="229" ht="15.75" customHeight="1">
      <c r="A229" s="134"/>
      <c r="B229" s="135"/>
      <c r="C229" s="136">
        <f t="shared" si="99"/>
        <v>0</v>
      </c>
      <c r="D229" s="137">
        <f t="shared" ref="D229:E229" si="5613">D228</f>
        <v>1</v>
      </c>
      <c r="E229" s="182">
        <f t="shared" si="5613"/>
        <v>1164</v>
      </c>
      <c r="F229" s="183" t="str">
        <f>IFERROR(IF(S229&gt;=10,"6",IF(S229&gt;=8,"5",IF(S229&gt;=6,"4",IF(S229&gt;=4,"3",IF(S229&gt;=2,"2",IF(S229&gt;=-1,"1",IF(S229&gt;=-2,"-1",IF(S229&gt;=-3,"-2","-3")))))))), F236)</f>
        <v>1</v>
      </c>
      <c r="G229" s="184">
        <f t="shared" si="102"/>
        <v>1</v>
      </c>
      <c r="H229" s="185">
        <f t="shared" si="103"/>
        <v>0</v>
      </c>
      <c r="I229" s="139"/>
      <c r="J229" s="139"/>
      <c r="K229" s="136">
        <f>SUM(K198:K228)</f>
        <v>0</v>
      </c>
      <c r="L229" s="142"/>
      <c r="M229" s="143"/>
      <c r="N229" s="148" t="str">
        <f t="shared" si="104"/>
        <v>0</v>
      </c>
      <c r="O229" s="145"/>
      <c r="P229" s="139"/>
      <c r="Q229" s="139"/>
      <c r="R229" s="186"/>
      <c r="S229" s="139"/>
      <c r="T229" s="137">
        <f t="shared" ref="T229:U229" si="5614">T228</f>
        <v>2</v>
      </c>
      <c r="U229" s="182">
        <f t="shared" si="5614"/>
        <v>1165</v>
      </c>
      <c r="V229" s="139"/>
      <c r="W229" s="140">
        <f t="shared" si="112"/>
        <v>1</v>
      </c>
      <c r="X229" s="185">
        <f t="shared" si="113"/>
        <v>0</v>
      </c>
      <c r="Y229" s="139"/>
      <c r="Z229" s="139"/>
      <c r="AA229" s="136">
        <f>SUM(AA198:AA228)</f>
        <v>0</v>
      </c>
      <c r="AB229" s="142"/>
      <c r="AC229" s="143"/>
      <c r="AD229" s="148" t="str">
        <f t="shared" si="114"/>
        <v>0</v>
      </c>
      <c r="AE229" s="146"/>
      <c r="AF229" s="139"/>
      <c r="AG229" s="139"/>
      <c r="AH229" s="186"/>
      <c r="AI229" s="139"/>
      <c r="AJ229" s="137">
        <f t="shared" ref="AJ229:AK229" si="5615">AJ228</f>
        <v>3</v>
      </c>
      <c r="AK229" s="182">
        <f t="shared" si="5615"/>
        <v>1166</v>
      </c>
      <c r="AL229" s="139"/>
      <c r="AM229" s="140">
        <f t="shared" si="122"/>
        <v>2</v>
      </c>
      <c r="AN229" s="185">
        <f t="shared" si="123"/>
        <v>0</v>
      </c>
      <c r="AO229" s="139"/>
      <c r="AP229" s="139"/>
      <c r="AQ229" s="136">
        <f>SUM(AQ198:AQ228)</f>
        <v>0</v>
      </c>
      <c r="AR229" s="142"/>
      <c r="AS229" s="143"/>
      <c r="AT229" s="148" t="str">
        <f t="shared" si="124"/>
        <v>0</v>
      </c>
      <c r="AU229" s="145"/>
      <c r="AV229" s="139"/>
      <c r="AW229" s="139"/>
      <c r="AX229" s="186"/>
      <c r="AY229" s="139"/>
      <c r="AZ229" s="137">
        <f t="shared" ref="AZ229:BA229" si="5616">AZ228</f>
        <v>4</v>
      </c>
      <c r="BA229" s="182">
        <f t="shared" si="5616"/>
        <v>1167</v>
      </c>
      <c r="BB229" s="139"/>
      <c r="BC229" s="140">
        <f t="shared" si="132"/>
        <v>4</v>
      </c>
      <c r="BD229" s="185">
        <f t="shared" si="133"/>
        <v>0</v>
      </c>
      <c r="BE229" s="139"/>
      <c r="BF229" s="139"/>
      <c r="BG229" s="136">
        <f>SUM(BG198:BG228)</f>
        <v>0</v>
      </c>
      <c r="BH229" s="142"/>
      <c r="BI229" s="143"/>
      <c r="BJ229" s="148" t="str">
        <f t="shared" si="134"/>
        <v>0</v>
      </c>
      <c r="BK229" s="146"/>
      <c r="BL229" s="139"/>
      <c r="BM229" s="139"/>
      <c r="BN229" s="186"/>
      <c r="BO229" s="139"/>
      <c r="BP229" s="137">
        <f t="shared" ref="BP229:BQ229" si="5617">BP228</f>
        <v>5</v>
      </c>
      <c r="BQ229" s="182">
        <f t="shared" si="5617"/>
        <v>1168</v>
      </c>
      <c r="BR229" s="139"/>
      <c r="BS229" s="140">
        <f t="shared" si="142"/>
        <v>4</v>
      </c>
      <c r="BT229" s="185">
        <f t="shared" si="143"/>
        <v>0</v>
      </c>
      <c r="BU229" s="139"/>
      <c r="BV229" s="139"/>
      <c r="BW229" s="136">
        <f>SUM(BW198:BW228)</f>
        <v>0</v>
      </c>
      <c r="BX229" s="142"/>
      <c r="BY229" s="143"/>
      <c r="BZ229" s="148" t="str">
        <f t="shared" si="144"/>
        <v>0</v>
      </c>
      <c r="CA229" s="145"/>
      <c r="CB229" s="139"/>
      <c r="CC229" s="139"/>
      <c r="CD229" s="186"/>
      <c r="CE229" s="139"/>
      <c r="CF229" s="137">
        <f t="shared" ref="CF229:CG229" si="5618">CF228</f>
        <v>6</v>
      </c>
      <c r="CG229" s="182">
        <f t="shared" si="5618"/>
        <v>1169</v>
      </c>
      <c r="CH229" s="139"/>
      <c r="CI229" s="140">
        <f t="shared" si="152"/>
        <v>2</v>
      </c>
      <c r="CJ229" s="185">
        <f t="shared" si="153"/>
        <v>0</v>
      </c>
      <c r="CK229" s="139"/>
      <c r="CL229" s="139"/>
      <c r="CM229" s="136">
        <f>SUM(CM198:CM228)</f>
        <v>0</v>
      </c>
      <c r="CN229" s="142"/>
      <c r="CO229" s="143"/>
      <c r="CP229" s="148" t="str">
        <f t="shared" si="154"/>
        <v>0</v>
      </c>
      <c r="CQ229" s="146"/>
      <c r="CR229" s="139"/>
      <c r="CS229" s="139"/>
      <c r="CT229" s="186"/>
      <c r="CU229" s="139"/>
      <c r="CV229" s="137">
        <f t="shared" ref="CV229:CW229" si="5619">CV228</f>
        <v>7</v>
      </c>
      <c r="CW229" s="182">
        <f t="shared" si="5619"/>
        <v>1170</v>
      </c>
      <c r="CX229" s="139"/>
      <c r="CY229" s="140">
        <f t="shared" si="162"/>
        <v>2</v>
      </c>
      <c r="CZ229" s="185">
        <f t="shared" si="163"/>
        <v>0</v>
      </c>
      <c r="DA229" s="139"/>
      <c r="DB229" s="139"/>
      <c r="DC229" s="136">
        <f>SUM(DC198:DC228)</f>
        <v>0</v>
      </c>
      <c r="DD229" s="142"/>
      <c r="DE229" s="143"/>
      <c r="DF229" s="148" t="str">
        <f t="shared" si="164"/>
        <v>0</v>
      </c>
      <c r="DG229" s="145"/>
      <c r="DH229" s="139"/>
      <c r="DI229" s="139"/>
      <c r="DJ229" s="186"/>
      <c r="DK229" s="139"/>
      <c r="DL229" s="137">
        <f t="shared" ref="DL229:DM229" si="5620">DL228</f>
        <v>8</v>
      </c>
      <c r="DM229" s="182">
        <f t="shared" si="5620"/>
        <v>1171</v>
      </c>
      <c r="DN229" s="139"/>
      <c r="DO229" s="140">
        <f t="shared" si="172"/>
        <v>2</v>
      </c>
      <c r="DP229" s="185">
        <f t="shared" si="173"/>
        <v>0</v>
      </c>
      <c r="DQ229" s="139"/>
      <c r="DR229" s="139"/>
      <c r="DS229" s="136">
        <f>SUM(DS198:DS228)</f>
        <v>0</v>
      </c>
      <c r="DT229" s="142"/>
      <c r="DU229" s="143"/>
      <c r="DV229" s="148" t="str">
        <f t="shared" si="174"/>
        <v>0</v>
      </c>
      <c r="DW229" s="146"/>
      <c r="DX229" s="139"/>
      <c r="DY229" s="139"/>
      <c r="DZ229" s="186"/>
      <c r="EA229" s="139"/>
      <c r="EB229" s="137">
        <f t="shared" ref="EB229:EC229" si="5621">EB228</f>
        <v>9</v>
      </c>
      <c r="EC229" s="182">
        <f t="shared" si="5621"/>
        <v>1172</v>
      </c>
      <c r="ED229" s="139"/>
      <c r="EE229" s="140">
        <f t="shared" si="182"/>
        <v>5</v>
      </c>
      <c r="EF229" s="187">
        <f t="shared" si="183"/>
        <v>0</v>
      </c>
      <c r="EG229" s="139"/>
      <c r="EH229" s="139"/>
      <c r="EI229" s="136">
        <f>SUM(EI198:EI228)</f>
        <v>0</v>
      </c>
      <c r="EJ229" s="142"/>
      <c r="EK229" s="143"/>
      <c r="EL229" s="148" t="str">
        <f t="shared" si="184"/>
        <v>0</v>
      </c>
      <c r="EM229" s="145"/>
      <c r="EN229" s="139"/>
      <c r="EO229" s="139"/>
      <c r="EP229" s="186"/>
      <c r="EQ229" s="139"/>
      <c r="ER229" s="137">
        <f t="shared" ref="ER229:ES229" si="5622">ER228</f>
        <v>10</v>
      </c>
      <c r="ES229" s="182">
        <f t="shared" si="5622"/>
        <v>1173</v>
      </c>
      <c r="ET229" s="139"/>
      <c r="EU229" s="140">
        <f t="shared" si="192"/>
        <v>19</v>
      </c>
      <c r="EV229" s="185">
        <f t="shared" si="193"/>
        <v>0</v>
      </c>
      <c r="EW229" s="139"/>
      <c r="EX229" s="139"/>
      <c r="EY229" s="136">
        <f>SUM(EY198:EY228)</f>
        <v>0</v>
      </c>
      <c r="EZ229" s="142"/>
      <c r="FA229" s="143"/>
      <c r="FB229" s="148" t="str">
        <f t="shared" si="194"/>
        <v>0</v>
      </c>
      <c r="FC229" s="146"/>
      <c r="FD229" s="139"/>
      <c r="FE229" s="139"/>
      <c r="FF229" s="186"/>
      <c r="FG229" s="139"/>
      <c r="FH229" s="137">
        <f t="shared" ref="FH229:FI229" si="5623">FH228</f>
        <v>11</v>
      </c>
      <c r="FI229" s="182">
        <f t="shared" si="5623"/>
        <v>1174</v>
      </c>
      <c r="FJ229" s="139"/>
      <c r="FK229" s="140">
        <f t="shared" si="202"/>
        <v>4</v>
      </c>
      <c r="FL229" s="185">
        <f t="shared" si="203"/>
        <v>0</v>
      </c>
      <c r="FM229" s="139"/>
      <c r="FN229" s="139"/>
      <c r="FO229" s="136">
        <f>SUM(FO198:FO228)</f>
        <v>0</v>
      </c>
      <c r="FP229" s="142"/>
      <c r="FQ229" s="143"/>
      <c r="FR229" s="148" t="str">
        <f t="shared" si="204"/>
        <v>0</v>
      </c>
      <c r="FS229" s="145"/>
      <c r="FT229" s="139"/>
      <c r="FU229" s="139"/>
      <c r="FV229" s="186"/>
      <c r="FW229" s="139"/>
      <c r="FX229" s="137">
        <f t="shared" ref="FX229:FY229" si="5624">FX228</f>
        <v>12</v>
      </c>
      <c r="FY229" s="182">
        <f t="shared" si="5624"/>
        <v>1175</v>
      </c>
      <c r="FZ229" s="139"/>
      <c r="GA229" s="140">
        <f t="shared" si="212"/>
        <v>2</v>
      </c>
      <c r="GB229" s="185">
        <f t="shared" si="213"/>
        <v>0</v>
      </c>
      <c r="GC229" s="139"/>
      <c r="GD229" s="139"/>
      <c r="GE229" s="136">
        <f>SUM(GE198:GE228)</f>
        <v>0</v>
      </c>
      <c r="GF229" s="142"/>
      <c r="GG229" s="143"/>
      <c r="GH229" s="148" t="str">
        <f t="shared" si="214"/>
        <v>0</v>
      </c>
      <c r="GI229" s="146"/>
      <c r="GJ229" s="139"/>
      <c r="GK229" s="139"/>
      <c r="GL229" s="186"/>
      <c r="GM229" s="139"/>
      <c r="GN229" s="137">
        <f t="shared" ref="GN229:GO229" si="5625">GN228</f>
        <v>13</v>
      </c>
      <c r="GO229" s="182">
        <f t="shared" si="5625"/>
        <v>1176</v>
      </c>
      <c r="GP229" s="139"/>
      <c r="GQ229" s="140">
        <f t="shared" si="222"/>
        <v>3</v>
      </c>
      <c r="GR229" s="185">
        <f t="shared" si="223"/>
        <v>0</v>
      </c>
      <c r="GS229" s="139"/>
      <c r="GT229" s="139"/>
      <c r="GU229" s="136">
        <f>SUM(GU198:GU228)</f>
        <v>0</v>
      </c>
      <c r="GV229" s="142"/>
      <c r="GW229" s="143"/>
      <c r="GX229" s="148" t="str">
        <f t="shared" si="224"/>
        <v>0</v>
      </c>
      <c r="GY229" s="145"/>
      <c r="GZ229" s="139"/>
      <c r="HA229" s="139"/>
      <c r="HB229" s="186"/>
      <c r="HC229" s="139"/>
      <c r="HD229" s="137">
        <f t="shared" ref="HD229:HE229" si="5626">HD228</f>
        <v>14</v>
      </c>
      <c r="HE229" s="182">
        <f t="shared" si="5626"/>
        <v>1177</v>
      </c>
      <c r="HF229" s="139"/>
      <c r="HG229" s="140">
        <f t="shared" si="232"/>
        <v>5</v>
      </c>
      <c r="HH229" s="185">
        <f t="shared" si="233"/>
        <v>0</v>
      </c>
      <c r="HI229" s="139"/>
      <c r="HJ229" s="139"/>
      <c r="HK229" s="136">
        <f>SUM(HK198:HK228)</f>
        <v>0</v>
      </c>
      <c r="HL229" s="142"/>
      <c r="HM229" s="143"/>
      <c r="HN229" s="148" t="str">
        <f t="shared" si="234"/>
        <v>0</v>
      </c>
      <c r="HO229" s="146"/>
      <c r="HP229" s="139"/>
      <c r="HQ229" s="139"/>
      <c r="HR229" s="186"/>
      <c r="HS229" s="139"/>
      <c r="HT229" s="137">
        <f t="shared" ref="HT229:HU229" si="5627">HT228</f>
        <v>15</v>
      </c>
      <c r="HU229" s="182">
        <f t="shared" si="5627"/>
        <v>1178</v>
      </c>
      <c r="HV229" s="139"/>
      <c r="HW229" s="140" t="str">
        <f t="shared" si="242"/>
        <v/>
      </c>
      <c r="HX229" s="187">
        <f t="shared" si="243"/>
        <v>0</v>
      </c>
      <c r="HY229" s="139"/>
      <c r="HZ229" s="139"/>
      <c r="IA229" s="136">
        <f>SUM(IA198:IA228)</f>
        <v>0</v>
      </c>
      <c r="IB229" s="139"/>
      <c r="IC229" s="139"/>
      <c r="ID229" s="139" t="str">
        <f t="shared" si="244"/>
        <v>0</v>
      </c>
      <c r="IE229" s="139"/>
      <c r="IF229" s="139"/>
      <c r="IG229" s="139"/>
      <c r="IH229" s="186"/>
      <c r="II229" s="139"/>
      <c r="IJ229" s="137">
        <f t="shared" ref="IJ229:IK229" si="5628">IJ228</f>
        <v>16</v>
      </c>
      <c r="IK229" s="182">
        <f t="shared" si="5628"/>
        <v>1179</v>
      </c>
      <c r="IL229" s="139"/>
      <c r="IM229" s="140" t="str">
        <f t="shared" si="252"/>
        <v/>
      </c>
      <c r="IN229" s="185">
        <f t="shared" si="253"/>
        <v>0</v>
      </c>
      <c r="IO229" s="139"/>
      <c r="IP229" s="139"/>
      <c r="IQ229" s="136">
        <f>SUM(IQ198:IQ228)</f>
        <v>0</v>
      </c>
      <c r="IR229" s="139"/>
      <c r="IS229" s="139"/>
      <c r="IT229" s="140" t="str">
        <f t="shared" si="254"/>
        <v>0</v>
      </c>
      <c r="IU229" s="140"/>
      <c r="IV229" s="139"/>
      <c r="IW229" s="139"/>
      <c r="IX229" s="186"/>
      <c r="IY229" s="139"/>
      <c r="IZ229" s="137">
        <f t="shared" ref="IZ229:JA229" si="5629">IZ228</f>
        <v>17</v>
      </c>
      <c r="JA229" s="182">
        <f t="shared" si="5629"/>
        <v>1180</v>
      </c>
      <c r="JB229" s="139"/>
      <c r="JC229" s="140" t="str">
        <f t="shared" si="262"/>
        <v/>
      </c>
      <c r="JD229" s="185">
        <f t="shared" si="263"/>
        <v>0</v>
      </c>
      <c r="JE229" s="139"/>
      <c r="JF229" s="139"/>
      <c r="JG229" s="136">
        <f>SUM(JG198:JG228)</f>
        <v>0</v>
      </c>
      <c r="JH229" s="139"/>
      <c r="JI229" s="139"/>
      <c r="JJ229" s="140" t="str">
        <f t="shared" si="264"/>
        <v>0</v>
      </c>
      <c r="JK229" s="140"/>
      <c r="JL229" s="139"/>
      <c r="JM229" s="139"/>
      <c r="JN229" s="186"/>
      <c r="JO229" s="139"/>
      <c r="JP229" s="137">
        <f t="shared" ref="JP229:JQ229" si="5630">JP228</f>
        <v>18</v>
      </c>
      <c r="JQ229" s="182">
        <f t="shared" si="5630"/>
        <v>1181</v>
      </c>
      <c r="JR229" s="139"/>
      <c r="JS229" s="140" t="str">
        <f t="shared" si="272"/>
        <v/>
      </c>
      <c r="JT229" s="185">
        <f t="shared" si="273"/>
        <v>0</v>
      </c>
      <c r="JU229" s="139"/>
      <c r="JV229" s="139"/>
      <c r="JW229" s="136">
        <f>SUM(JW198:JW228)</f>
        <v>0</v>
      </c>
      <c r="JX229" s="139"/>
      <c r="JY229" s="139"/>
      <c r="JZ229" s="140" t="str">
        <f t="shared" si="274"/>
        <v>0</v>
      </c>
      <c r="KA229" s="140"/>
      <c r="KB229" s="139"/>
      <c r="KC229" s="139"/>
      <c r="KD229" s="186"/>
      <c r="KE229" s="139"/>
      <c r="KF229" s="137">
        <f t="shared" ref="KF229:KG229" si="5631">KF228</f>
        <v>19</v>
      </c>
      <c r="KG229" s="182">
        <f t="shared" si="5631"/>
        <v>1182</v>
      </c>
      <c r="KH229" s="139"/>
      <c r="KI229" s="140" t="str">
        <f t="shared" si="282"/>
        <v/>
      </c>
      <c r="KJ229" s="185">
        <f t="shared" si="283"/>
        <v>0</v>
      </c>
      <c r="KK229" s="139"/>
      <c r="KL229" s="139"/>
      <c r="KM229" s="136">
        <f>SUM(KM198:KM228)</f>
        <v>0</v>
      </c>
      <c r="KN229" s="139"/>
      <c r="KO229" s="139"/>
      <c r="KP229" s="140" t="str">
        <f t="shared" si="284"/>
        <v>0</v>
      </c>
      <c r="KQ229" s="140"/>
      <c r="KR229" s="139"/>
      <c r="KS229" s="139"/>
      <c r="KT229" s="186"/>
      <c r="KU229" s="139"/>
      <c r="KV229" s="137">
        <f t="shared" ref="KV229:KW229" si="5632">KV228</f>
        <v>20</v>
      </c>
      <c r="KW229" s="182">
        <f t="shared" si="5632"/>
        <v>1183</v>
      </c>
      <c r="KX229" s="139"/>
      <c r="KY229" s="140" t="str">
        <f t="shared" si="292"/>
        <v/>
      </c>
      <c r="KZ229" s="185">
        <f t="shared" si="293"/>
        <v>0</v>
      </c>
      <c r="LA229" s="139"/>
      <c r="LB229" s="139"/>
      <c r="LC229" s="136">
        <f>SUM(LC198:LC228)</f>
        <v>0</v>
      </c>
      <c r="LD229" s="139"/>
      <c r="LE229" s="139"/>
      <c r="LF229" s="140" t="str">
        <f t="shared" si="294"/>
        <v>0</v>
      </c>
      <c r="LG229" s="140"/>
      <c r="LH229" s="139"/>
      <c r="LI229" s="139"/>
      <c r="LJ229" s="186"/>
      <c r="LK229" s="139"/>
      <c r="LL229" s="136"/>
      <c r="LM229" s="136"/>
      <c r="LN229" s="139"/>
      <c r="LO229" s="139"/>
      <c r="LP229" s="186"/>
      <c r="LQ229" s="139"/>
    </row>
    <row r="230" ht="15.75" customHeight="1">
      <c r="A230" s="151">
        <v>46327.0</v>
      </c>
      <c r="B230" s="152" t="s">
        <v>31</v>
      </c>
      <c r="C230" s="153">
        <f t="shared" si="99"/>
        <v>0</v>
      </c>
      <c r="D230" s="154">
        <f t="shared" ref="D230:E230" si="5633">D229</f>
        <v>1</v>
      </c>
      <c r="E230" s="155">
        <f t="shared" si="5633"/>
        <v>1164</v>
      </c>
      <c r="F230" s="156" t="str">
        <f t="shared" ref="F230:F235" si="5654">IFERROR(IF(S230&gt;=10,"6",IF(S230&gt;=8,"5",IF(S230&gt;=6,"4",IF(S230&gt;=4,"3",IF(S230&gt;=2,"2",IF(S230&gt;=-1,"1",IF(S230&gt;=-2,"-1",IF(S230&gt;=-3,"-2","-3")))))))), F238)</f>
        <v>1</v>
      </c>
      <c r="G230" s="157">
        <f t="shared" si="102"/>
        <v>1</v>
      </c>
      <c r="H230" s="158">
        <f t="shared" si="103"/>
        <v>0</v>
      </c>
      <c r="I230" s="159"/>
      <c r="J230" s="159"/>
      <c r="K230" s="159"/>
      <c r="L230" s="78"/>
      <c r="M230" s="79"/>
      <c r="N230" s="77" t="str">
        <f t="shared" si="104"/>
        <v>0</v>
      </c>
      <c r="O230" s="81">
        <f t="shared" ref="O230:O260" si="5655">L230+N230</f>
        <v>0</v>
      </c>
      <c r="P230" s="160">
        <f t="shared" ref="P230:P260" si="5656">IF(I230&gt;=8000,2.5,IF(I230&gt;=6000,2,IF(I230&gt;=4000,1.5,IF(I230&gt;=2000,1,IF(I230&gt;=1000,0.5,IF(I230&gt;=0,0))))))</f>
        <v>0</v>
      </c>
      <c r="Q230" s="160">
        <f t="shared" ref="Q230:Q260" si="5657">IF(J230&gt;=10000,5,IF(J230&gt;=9000,4.5,IF(J230&gt;=8000,4,IF(J230&gt;=7000,3.5,IF(J230&gt;=6000,3,IF(J230&gt;=5000,2.5,IF(J230&gt;=4000,2,IF(J230&gt;=3000,1.5,IF(J230&gt;=2000,1,IF(J230&gt;=1000,0.5,0))))))))))</f>
        <v>0</v>
      </c>
      <c r="R230" s="160">
        <f t="shared" ref="R230:R260" si="5658">IF(K230&gt;=8000,5,IF(K230&gt;=6000,4,IF(K230&gt;=4000,3,IF(K230&gt;=2000,2,IF(K230&gt;=1000,1,IF(K230&gt;=0,0,IF(K230&gt;=-1000,-1,IF(K230&gt;=-2000,-1.5,IF(K230&gt;=-3000,-4,IF(K230&gt;=-4000,-5,-6))))))))))</f>
        <v>0</v>
      </c>
      <c r="S230" s="160">
        <f t="shared" ref="S230:S260" si="5659">IFERROR(R230+Q230+P230, R230+Q230)</f>
        <v>0</v>
      </c>
      <c r="T230" s="161">
        <f t="shared" ref="T230:U230" si="5634">T229</f>
        <v>2</v>
      </c>
      <c r="U230" s="162">
        <f t="shared" si="5634"/>
        <v>1165</v>
      </c>
      <c r="V230" s="163" t="str">
        <f t="shared" ref="V230:V252" si="5661">IFERROR(IF(AI230&gt;=10,"6",IF(AI230&gt;=8,"5",IF(AI230&gt;=6,"4",IF(AI230&gt;=4,"3",IF(AI230&gt;=2,"2",IF(AI230&gt;=-1,"1",IF(AI230&gt;=-2,"-1",IF(AI230&gt;=-3,"-2","-3")))))))), V237)</f>
        <v>1</v>
      </c>
      <c r="W230" s="164">
        <f t="shared" si="112"/>
        <v>1</v>
      </c>
      <c r="X230" s="165">
        <f t="shared" si="113"/>
        <v>0</v>
      </c>
      <c r="Y230" s="166"/>
      <c r="Z230" s="166"/>
      <c r="AA230" s="166"/>
      <c r="AB230" s="84"/>
      <c r="AC230" s="85"/>
      <c r="AD230" s="83" t="str">
        <f t="shared" si="114"/>
        <v>0</v>
      </c>
      <c r="AE230" s="167">
        <f t="shared" ref="AE230:AE260" si="5662">AB230+AD230</f>
        <v>0</v>
      </c>
      <c r="AF230" s="168">
        <f t="shared" ref="AF230:AF260" si="5663">IF(Y230&gt;=8000,2.5,IF(Y230&gt;=6000,2,IF(Y230&gt;=4000,1.5,IF(Y230&gt;=2000,1,IF(Y230&gt;=1000,0.5,IF(Y230&gt;=0,0))))))</f>
        <v>0</v>
      </c>
      <c r="AG230" s="168">
        <f t="shared" ref="AG230:AG260" si="5664">IF(Z230&gt;=10000,5,IF(Z230&gt;=9000,4.5,IF(Z230&gt;=8000,4,IF(Z230&gt;=7000,3.5,IF(Z230&gt;=6000,3,IF(Z230&gt;=5000,2.5,IF(Z230&gt;=4000,2,IF(Z230&gt;=3000,1.5,IF(Z230&gt;=2000,1,IF(Z230&gt;=1000,0.5,0))))))))))</f>
        <v>0</v>
      </c>
      <c r="AH230" s="168">
        <f t="shared" ref="AH230:AH260" si="5665">IF(AA230&gt;=8000,5,IF(AA230&gt;=6000,4,IF(AA230&gt;=4000,3,IF(AA230&gt;=2000,2,IF(AA230&gt;=1000,1,IF(AA230&gt;=0,0,IF(AA230&gt;=-1000,-1,IF(AA230&gt;=-2000,-1.5,IF(AA230&gt;=-3000,-4,IF(AA230&gt;=-4000,-5,-6))))))))))</f>
        <v>0</v>
      </c>
      <c r="AI230" s="168">
        <f t="shared" ref="AI230:AI260" si="5666">IFERROR(AH230+AG230+AF230, AH230+AG230)</f>
        <v>0</v>
      </c>
      <c r="AJ230" s="154">
        <f t="shared" ref="AJ230:AK230" si="5635">AJ229</f>
        <v>3</v>
      </c>
      <c r="AK230" s="155">
        <f t="shared" si="5635"/>
        <v>1166</v>
      </c>
      <c r="AL230" s="156" t="str">
        <f t="shared" ref="AL230:AL252" si="5668">IFERROR(IF(AY230&gt;=10,"6",IF(AY230&gt;=8,"5",IF(AY230&gt;=6,"4",IF(AY230&gt;=4,"3",IF(AY230&gt;=2,"2",IF(AY230&gt;=-1,"1",IF(AY230&gt;=-2,"-1",IF(AY230&gt;=-3,"-2","-3")))))))), AL237)</f>
        <v>1</v>
      </c>
      <c r="AM230" s="157">
        <f t="shared" si="122"/>
        <v>2</v>
      </c>
      <c r="AN230" s="158">
        <f t="shared" si="123"/>
        <v>0</v>
      </c>
      <c r="AO230" s="159"/>
      <c r="AP230" s="159"/>
      <c r="AQ230" s="159"/>
      <c r="AR230" s="78"/>
      <c r="AS230" s="79"/>
      <c r="AT230" s="77" t="str">
        <f t="shared" si="124"/>
        <v>0</v>
      </c>
      <c r="AU230" s="81">
        <f t="shared" ref="AU230:AU260" si="5669">AR230+AT230</f>
        <v>0</v>
      </c>
      <c r="AV230" s="160">
        <f t="shared" ref="AV230:AV260" si="5670">IF(AO230&gt;=8000,2.5,IF(AO230&gt;=6000,2,IF(AO230&gt;=4000,1.5,IF(AO230&gt;=2000,1,IF(AO230&gt;=1000,0.5,IF(AO230&gt;=0,0))))))</f>
        <v>0</v>
      </c>
      <c r="AW230" s="160">
        <f t="shared" ref="AW230:AW260" si="5671">IF(AP230&gt;=10000,5,IF(AP230&gt;=9000,4.5,IF(AP230&gt;=8000,4,IF(AP230&gt;=7000,3.5,IF(AP230&gt;=6000,3,IF(AP230&gt;=5000,2.5,IF(AP230&gt;=4000,2,IF(AP230&gt;=3000,1.5,IF(AP230&gt;=2000,1,IF(AP230&gt;=1000,0.5,0))))))))))</f>
        <v>0</v>
      </c>
      <c r="AX230" s="160">
        <f t="shared" ref="AX230:AX260" si="5672">IF(AQ230&gt;=8000,5,IF(AQ230&gt;=6000,4,IF(AQ230&gt;=4000,3,IF(AQ230&gt;=2000,2,IF(AQ230&gt;=1000,1,IF(AQ230&gt;=0,0,IF(AQ230&gt;=-1000,-1,IF(AQ230&gt;=-2000,-1.5,IF(AQ230&gt;=-3000,-4,IF(AQ230&gt;=-4000,-5,-6))))))))))</f>
        <v>0</v>
      </c>
      <c r="AY230" s="160">
        <f t="shared" ref="AY230:AY260" si="5673">IFERROR(AX230+AW230+AV230, AX230+AW230)</f>
        <v>0</v>
      </c>
      <c r="AZ230" s="161">
        <f t="shared" ref="AZ230:BA230" si="5636">AZ229</f>
        <v>4</v>
      </c>
      <c r="BA230" s="162">
        <f t="shared" si="5636"/>
        <v>1167</v>
      </c>
      <c r="BB230" s="163" t="str">
        <f t="shared" ref="BB230:BB252" si="5675">IFERROR(IF(BO230&gt;=10,"6",IF(BO230&gt;=8,"5",IF(BO230&gt;=6,"4",IF(BO230&gt;=4,"3",IF(BO230&gt;=2,"2",IF(BO230&gt;=-1,"1",IF(BO230&gt;=-2,"-1",IF(BO230&gt;=-3,"-2","-3")))))))), BB237)</f>
        <v>1</v>
      </c>
      <c r="BC230" s="164">
        <f t="shared" si="132"/>
        <v>4</v>
      </c>
      <c r="BD230" s="165">
        <f t="shared" si="133"/>
        <v>0</v>
      </c>
      <c r="BE230" s="166"/>
      <c r="BF230" s="166"/>
      <c r="BG230" s="166"/>
      <c r="BH230" s="84"/>
      <c r="BI230" s="85"/>
      <c r="BJ230" s="83" t="str">
        <f t="shared" si="134"/>
        <v>0</v>
      </c>
      <c r="BK230" s="167">
        <f t="shared" ref="BK230:BK260" si="5676">BH230+BJ230</f>
        <v>0</v>
      </c>
      <c r="BL230" s="168">
        <f t="shared" ref="BL230:BL260" si="5677">IF(BE230&gt;=8000,2.5,IF(BE230&gt;=6000,2,IF(BE230&gt;=4000,1.5,IF(BE230&gt;=2000,1,IF(BE230&gt;=1000,0.5,IF(BE230&gt;=0,0))))))</f>
        <v>0</v>
      </c>
      <c r="BM230" s="168">
        <f t="shared" ref="BM230:BM260" si="5678">IF(BF230&gt;=10000,5,IF(BF230&gt;=9000,4.5,IF(BF230&gt;=8000,4,IF(BF230&gt;=7000,3.5,IF(BF230&gt;=6000,3,IF(BF230&gt;=5000,2.5,IF(BF230&gt;=4000,2,IF(BF230&gt;=3000,1.5,IF(BF230&gt;=2000,1,IF(BF230&gt;=1000,0.5,0))))))))))</f>
        <v>0</v>
      </c>
      <c r="BN230" s="168">
        <f t="shared" ref="BN230:BN260" si="5679">IF(BG230&gt;=8000,5,IF(BG230&gt;=6000,4,IF(BG230&gt;=4000,3,IF(BG230&gt;=2000,2,IF(BG230&gt;=1000,1,IF(BG230&gt;=0,0,IF(BG230&gt;=-1000,-1,IF(BG230&gt;=-2000,-1.5,IF(BG230&gt;=-3000,-4,IF(BG230&gt;=-4000,-5,-6))))))))))</f>
        <v>0</v>
      </c>
      <c r="BO230" s="168">
        <f t="shared" ref="BO230:BO260" si="5680">IFERROR(BN230+BM230+BL230, BN230+BM230)</f>
        <v>0</v>
      </c>
      <c r="BP230" s="154">
        <f t="shared" ref="BP230:BQ230" si="5637">BP229</f>
        <v>5</v>
      </c>
      <c r="BQ230" s="155">
        <f t="shared" si="5637"/>
        <v>1168</v>
      </c>
      <c r="BR230" s="156" t="str">
        <f t="shared" ref="BR230:BR252" si="5682">IFERROR(IF(CE230&gt;=10,"6",IF(CE230&gt;=8,"5",IF(CE230&gt;=6,"4",IF(CE230&gt;=4,"3",IF(CE230&gt;=2,"2",IF(CE230&gt;=-1,"1",IF(CE230&gt;=-2,"-1",IF(CE230&gt;=-3,"-2","-3")))))))), BR237)</f>
        <v>1</v>
      </c>
      <c r="BS230" s="157">
        <f t="shared" si="142"/>
        <v>4</v>
      </c>
      <c r="BT230" s="158">
        <f t="shared" si="143"/>
        <v>0</v>
      </c>
      <c r="BU230" s="159"/>
      <c r="BV230" s="159"/>
      <c r="BW230" s="159"/>
      <c r="BX230" s="78"/>
      <c r="BY230" s="79"/>
      <c r="BZ230" s="77" t="str">
        <f t="shared" si="144"/>
        <v>0</v>
      </c>
      <c r="CA230" s="81">
        <f t="shared" ref="CA230:CA260" si="5683">BX230+BZ230</f>
        <v>0</v>
      </c>
      <c r="CB230" s="160">
        <f t="shared" ref="CB230:CB260" si="5684">IF(BU230&gt;=8000,2.5,IF(BU230&gt;=6000,2,IF(BU230&gt;=4000,1.5,IF(BU230&gt;=2000,1,IF(BU230&gt;=1000,0.5,IF(BU230&gt;=0,0))))))</f>
        <v>0</v>
      </c>
      <c r="CC230" s="160">
        <f t="shared" ref="CC230:CC260" si="5685">IF(BV230&gt;=10000,5,IF(BV230&gt;=9000,4.5,IF(BV230&gt;=8000,4,IF(BV230&gt;=7000,3.5,IF(BV230&gt;=6000,3,IF(BV230&gt;=5000,2.5,IF(BV230&gt;=4000,2,IF(BV230&gt;=3000,1.5,IF(BV230&gt;=2000,1,IF(BV230&gt;=1000,0.5,0))))))))))</f>
        <v>0</v>
      </c>
      <c r="CD230" s="160">
        <f t="shared" ref="CD230:CD260" si="5686">IF(BW230&gt;=8000,5,IF(BW230&gt;=6000,4,IF(BW230&gt;=4000,3,IF(BW230&gt;=2000,2,IF(BW230&gt;=1000,1,IF(BW230&gt;=0,0,IF(BW230&gt;=-1000,-1,IF(BW230&gt;=-2000,-1.5,IF(BW230&gt;=-3000,-4,IF(BW230&gt;=-4000,-5,-6))))))))))</f>
        <v>0</v>
      </c>
      <c r="CE230" s="160">
        <f t="shared" ref="CE230:CE260" si="5687">IFERROR(CD230+CC230+CB230, CD230+CC230)</f>
        <v>0</v>
      </c>
      <c r="CF230" s="161">
        <f t="shared" ref="CF230:CG230" si="5638">CF229</f>
        <v>6</v>
      </c>
      <c r="CG230" s="162">
        <f t="shared" si="5638"/>
        <v>1169</v>
      </c>
      <c r="CH230" s="163" t="str">
        <f t="shared" ref="CH230:CH252" si="5689">IFERROR(IF(CU230&gt;=10,"6",IF(CU230&gt;=8,"5",IF(CU230&gt;=6,"4",IF(CU230&gt;=4,"3",IF(CU230&gt;=2,"2",IF(CU230&gt;=-1,"1",IF(CU230&gt;=-2,"-1",IF(CU230&gt;=-3,"-2","-3")))))))), CH237)</f>
        <v>1</v>
      </c>
      <c r="CI230" s="164">
        <f t="shared" si="152"/>
        <v>2</v>
      </c>
      <c r="CJ230" s="165">
        <f t="shared" si="153"/>
        <v>0</v>
      </c>
      <c r="CK230" s="166"/>
      <c r="CL230" s="166"/>
      <c r="CM230" s="166"/>
      <c r="CN230" s="84"/>
      <c r="CO230" s="85"/>
      <c r="CP230" s="83" t="str">
        <f t="shared" si="154"/>
        <v>0</v>
      </c>
      <c r="CQ230" s="167">
        <f t="shared" ref="CQ230:CQ260" si="5690">CN230+CP230</f>
        <v>0</v>
      </c>
      <c r="CR230" s="168">
        <f t="shared" ref="CR230:CR260" si="5691">IF(CK230&gt;=8000,2.5,IF(CK230&gt;=6000,2,IF(CK230&gt;=4000,1.5,IF(CK230&gt;=2000,1,IF(CK230&gt;=1000,0.5,IF(CK230&gt;=0,0))))))</f>
        <v>0</v>
      </c>
      <c r="CS230" s="168">
        <f t="shared" ref="CS230:CS260" si="5692">IF(CL230&gt;=10000,5,IF(CL230&gt;=9000,4.5,IF(CL230&gt;=8000,4,IF(CL230&gt;=7000,3.5,IF(CL230&gt;=6000,3,IF(CL230&gt;=5000,2.5,IF(CL230&gt;=4000,2,IF(CL230&gt;=3000,1.5,IF(CL230&gt;=2000,1,IF(CL230&gt;=1000,0.5,0))))))))))</f>
        <v>0</v>
      </c>
      <c r="CT230" s="168">
        <f t="shared" ref="CT230:CT260" si="5693">IF(CM230&gt;=8000,5,IF(CM230&gt;=6000,4,IF(CM230&gt;=4000,3,IF(CM230&gt;=2000,2,IF(CM230&gt;=1000,1,IF(CM230&gt;=0,0,IF(CM230&gt;=-1000,-1,IF(CM230&gt;=-2000,-1.5,IF(CM230&gt;=-3000,-4,IF(CM230&gt;=-4000,-5,-6))))))))))</f>
        <v>0</v>
      </c>
      <c r="CU230" s="168">
        <f t="shared" ref="CU230:CU260" si="5694">IFERROR(CT230+CS230+CR230, CT230+CS230)</f>
        <v>0</v>
      </c>
      <c r="CV230" s="154">
        <f t="shared" ref="CV230:CW230" si="5639">CV229</f>
        <v>7</v>
      </c>
      <c r="CW230" s="155">
        <f t="shared" si="5639"/>
        <v>1170</v>
      </c>
      <c r="CX230" s="156" t="str">
        <f t="shared" ref="CX230:CX252" si="5696">IFERROR(IF(DK230&gt;=10,"6",IF(DK230&gt;=8,"5",IF(DK230&gt;=6,"4",IF(DK230&gt;=4,"3",IF(DK230&gt;=2,"2",IF(DK230&gt;=-1,"1",IF(DK230&gt;=-2,"-1",IF(DK230&gt;=-3,"-2","-3")))))))), CX237)</f>
        <v>1</v>
      </c>
      <c r="CY230" s="157">
        <f t="shared" si="162"/>
        <v>2</v>
      </c>
      <c r="CZ230" s="158">
        <f t="shared" si="163"/>
        <v>0</v>
      </c>
      <c r="DA230" s="159"/>
      <c r="DB230" s="159"/>
      <c r="DC230" s="159"/>
      <c r="DD230" s="78"/>
      <c r="DE230" s="79"/>
      <c r="DF230" s="77" t="str">
        <f t="shared" si="164"/>
        <v>0</v>
      </c>
      <c r="DG230" s="81">
        <f t="shared" ref="DG230:DG260" si="5697">DD230+DF230</f>
        <v>0</v>
      </c>
      <c r="DH230" s="160">
        <f t="shared" ref="DH230:DH260" si="5698">IF(DA230&gt;=8000,2.5,IF(DA230&gt;=6000,2,IF(DA230&gt;=4000,1.5,IF(DA230&gt;=2000,1,IF(DA230&gt;=1000,0.5,IF(DA230&gt;=0,0))))))</f>
        <v>0</v>
      </c>
      <c r="DI230" s="160">
        <f t="shared" ref="DI230:DI260" si="5699">IF(DB230&gt;=10000,5,IF(DB230&gt;=9000,4.5,IF(DB230&gt;=8000,4,IF(DB230&gt;=7000,3.5,IF(DB230&gt;=6000,3,IF(DB230&gt;=5000,2.5,IF(DB230&gt;=4000,2,IF(DB230&gt;=3000,1.5,IF(DB230&gt;=2000,1,IF(DB230&gt;=1000,0.5,0))))))))))</f>
        <v>0</v>
      </c>
      <c r="DJ230" s="160">
        <f t="shared" ref="DJ230:DJ260" si="5700">IF(DC230&gt;=8000,5,IF(DC230&gt;=6000,4,IF(DC230&gt;=4000,3,IF(DC230&gt;=2000,2,IF(DC230&gt;=1000,1,IF(DC230&gt;=0,0,IF(DC230&gt;=-1000,-1,IF(DC230&gt;=-2000,-1.5,IF(DC230&gt;=-3000,-4,IF(DC230&gt;=-4000,-5,-6))))))))))</f>
        <v>0</v>
      </c>
      <c r="DK230" s="160">
        <f t="shared" ref="DK230:DK260" si="5701">IFERROR(DJ230+DI230+DH230, DJ230+DI230)</f>
        <v>0</v>
      </c>
      <c r="DL230" s="161">
        <f t="shared" ref="DL230:DM230" si="5640">DL229</f>
        <v>8</v>
      </c>
      <c r="DM230" s="162">
        <f t="shared" si="5640"/>
        <v>1171</v>
      </c>
      <c r="DN230" s="163" t="str">
        <f t="shared" ref="DN230:DN252" si="5703">IFERROR(IF(EA230&gt;=10,"6",IF(EA230&gt;=8,"5",IF(EA230&gt;=6,"4",IF(EA230&gt;=4,"3",IF(EA230&gt;=2,"2",IF(EA230&gt;=-1,"1",IF(EA230&gt;=-2,"-1",IF(EA230&gt;=-3,"-2","-3")))))))), DN237)</f>
        <v>1</v>
      </c>
      <c r="DO230" s="164">
        <f t="shared" si="172"/>
        <v>2</v>
      </c>
      <c r="DP230" s="165">
        <f t="shared" si="173"/>
        <v>0</v>
      </c>
      <c r="DQ230" s="166"/>
      <c r="DR230" s="166"/>
      <c r="DS230" s="166"/>
      <c r="DT230" s="84"/>
      <c r="DU230" s="85"/>
      <c r="DV230" s="83" t="str">
        <f t="shared" si="174"/>
        <v>0</v>
      </c>
      <c r="DW230" s="167">
        <f t="shared" ref="DW230:DW260" si="5704">DT230+DV230</f>
        <v>0</v>
      </c>
      <c r="DX230" s="168">
        <f t="shared" ref="DX230:DX260" si="5705">IF(DQ230&gt;=8000,2.5,IF(DQ230&gt;=6000,2,IF(DQ230&gt;=4000,1.5,IF(DQ230&gt;=2000,1,IF(DQ230&gt;=1000,0.5,IF(DQ230&gt;=0,0))))))</f>
        <v>0</v>
      </c>
      <c r="DY230" s="168">
        <f t="shared" ref="DY230:DY260" si="5706">IF(DR230&gt;=10000,5,IF(DR230&gt;=9000,4.5,IF(DR230&gt;=8000,4,IF(DR230&gt;=7000,3.5,IF(DR230&gt;=6000,3,IF(DR230&gt;=5000,2.5,IF(DR230&gt;=4000,2,IF(DR230&gt;=3000,1.5,IF(DR230&gt;=2000,1,IF(DR230&gt;=1000,0.5,0))))))))))</f>
        <v>0</v>
      </c>
      <c r="DZ230" s="168">
        <f t="shared" ref="DZ230:DZ260" si="5707">IF(DS230&gt;=8000,5,IF(DS230&gt;=6000,4,IF(DS230&gt;=4000,3,IF(DS230&gt;=2000,2,IF(DS230&gt;=1000,1,IF(DS230&gt;=0,0,IF(DS230&gt;=-1000,-1,IF(DS230&gt;=-2000,-1.5,IF(DS230&gt;=-3000,-4,IF(DS230&gt;=-4000,-5,-6))))))))))</f>
        <v>0</v>
      </c>
      <c r="EA230" s="168">
        <f t="shared" ref="EA230:EA260" si="5708">IFERROR(DZ230+DY230+DX230, DZ230+DY230)</f>
        <v>0</v>
      </c>
      <c r="EB230" s="154">
        <f t="shared" ref="EB230:EC230" si="5641">EB229</f>
        <v>9</v>
      </c>
      <c r="EC230" s="155">
        <f t="shared" si="5641"/>
        <v>1172</v>
      </c>
      <c r="ED230" s="156" t="str">
        <f t="shared" ref="ED230:ED252" si="5710">IFERROR(IF(EQ230&gt;=10,"6",IF(EQ230&gt;=8,"5",IF(EQ230&gt;=6,"4",IF(EQ230&gt;=4,"3",IF(EQ230&gt;=2,"2",IF(EQ230&gt;=-1,"1",IF(EQ230&gt;=-2,"-1",IF(EQ230&gt;=-3,"-2","-3")))))))), ED237)</f>
        <v>1</v>
      </c>
      <c r="EE230" s="157">
        <f t="shared" si="182"/>
        <v>5</v>
      </c>
      <c r="EF230" s="169">
        <f t="shared" si="183"/>
        <v>0</v>
      </c>
      <c r="EG230" s="159"/>
      <c r="EH230" s="159"/>
      <c r="EI230" s="159"/>
      <c r="EJ230" s="78"/>
      <c r="EK230" s="79"/>
      <c r="EL230" s="77" t="str">
        <f t="shared" si="184"/>
        <v>0</v>
      </c>
      <c r="EM230" s="81">
        <f t="shared" ref="EM230:EM260" si="5711">EJ230+EL230</f>
        <v>0</v>
      </c>
      <c r="EN230" s="160">
        <f t="shared" ref="EN230:EN260" si="5712">IF(EG230&gt;=8000,2.5,IF(EG230&gt;=6000,2,IF(EG230&gt;=4000,1.5,IF(EG230&gt;=2000,1,IF(EG230&gt;=1000,0.5,IF(EG230&gt;=0,0))))))</f>
        <v>0</v>
      </c>
      <c r="EO230" s="160">
        <f t="shared" ref="EO230:EO260" si="5713">IF(EH230&gt;=10000,5,IF(EH230&gt;=9000,4.5,IF(EH230&gt;=8000,4,IF(EH230&gt;=7000,3.5,IF(EH230&gt;=6000,3,IF(EH230&gt;=5000,2.5,IF(EH230&gt;=4000,2,IF(EH230&gt;=3000,1.5,IF(EH230&gt;=2000,1,IF(EH230&gt;=1000,0.5,0))))))))))</f>
        <v>0</v>
      </c>
      <c r="EP230" s="160">
        <f t="shared" ref="EP230:EP260" si="5714">IF(EI230&gt;=8000,5,IF(EI230&gt;=6000,4,IF(EI230&gt;=4000,3,IF(EI230&gt;=2000,2,IF(EI230&gt;=1000,1,IF(EI230&gt;=0,0,IF(EI230&gt;=-1000,-1,IF(EI230&gt;=-2000,-1.5,IF(EI230&gt;=-3000,-4,IF(EI230&gt;=-4000,-5,-6))))))))))</f>
        <v>0</v>
      </c>
      <c r="EQ230" s="160">
        <f t="shared" ref="EQ230:EQ260" si="5715">IFERROR(EP230+EO230+EN230, EP230+EO230)</f>
        <v>0</v>
      </c>
      <c r="ER230" s="161">
        <f t="shared" ref="ER230:ES230" si="5642">ER229</f>
        <v>10</v>
      </c>
      <c r="ES230" s="162">
        <f t="shared" si="5642"/>
        <v>1173</v>
      </c>
      <c r="ET230" s="163" t="str">
        <f t="shared" ref="ET230:ET252" si="5717">IFERROR(IF(FG230&gt;=10,"6",IF(FG230&gt;=8,"5",IF(FG230&gt;=6,"4",IF(FG230&gt;=4,"3",IF(FG230&gt;=2,"2",IF(FG230&gt;=-1,"1",IF(FG230&gt;=-2,"-1",IF(FG230&gt;=-3,"-2","-3")))))))), ET237)</f>
        <v>1</v>
      </c>
      <c r="EU230" s="164">
        <f t="shared" si="192"/>
        <v>19</v>
      </c>
      <c r="EV230" s="165">
        <f t="shared" si="193"/>
        <v>0</v>
      </c>
      <c r="EW230" s="166"/>
      <c r="EX230" s="166"/>
      <c r="EY230" s="166"/>
      <c r="EZ230" s="84"/>
      <c r="FA230" s="85"/>
      <c r="FB230" s="83" t="str">
        <f t="shared" si="194"/>
        <v>0</v>
      </c>
      <c r="FC230" s="167">
        <f t="shared" ref="FC230:FC260" si="5718">EZ230+FB230</f>
        <v>0</v>
      </c>
      <c r="FD230" s="168">
        <f t="shared" ref="FD230:FD260" si="5719">IF(EW230&gt;=8000,2.5,IF(EW230&gt;=6000,2,IF(EW230&gt;=4000,1.5,IF(EW230&gt;=2000,1,IF(EW230&gt;=1000,0.5,IF(EW230&gt;=0,0))))))</f>
        <v>0</v>
      </c>
      <c r="FE230" s="168">
        <f t="shared" ref="FE230:FE260" si="5720">IF(EX230&gt;=10000,5,IF(EX230&gt;=9000,4.5,IF(EX230&gt;=8000,4,IF(EX230&gt;=7000,3.5,IF(EX230&gt;=6000,3,IF(EX230&gt;=5000,2.5,IF(EX230&gt;=4000,2,IF(EX230&gt;=3000,1.5,IF(EX230&gt;=2000,1,IF(EX230&gt;=1000,0.5,0))))))))))</f>
        <v>0</v>
      </c>
      <c r="FF230" s="168">
        <f t="shared" ref="FF230:FF260" si="5721">IF(EY230&gt;=8000,5,IF(EY230&gt;=6000,4,IF(EY230&gt;=4000,3,IF(EY230&gt;=2000,2,IF(EY230&gt;=1000,1,IF(EY230&gt;=0,0,IF(EY230&gt;=-1000,-1,IF(EY230&gt;=-2000,-1.5,IF(EY230&gt;=-3000,-4,IF(EY230&gt;=-4000,-5,-6))))))))))</f>
        <v>0</v>
      </c>
      <c r="FG230" s="168">
        <f t="shared" ref="FG230:FG260" si="5722">IFERROR(FF230+FE230+FD230, FF230+FE230)</f>
        <v>0</v>
      </c>
      <c r="FH230" s="154">
        <f t="shared" ref="FH230:FI230" si="5643">FH229</f>
        <v>11</v>
      </c>
      <c r="FI230" s="155">
        <f t="shared" si="5643"/>
        <v>1174</v>
      </c>
      <c r="FJ230" s="156" t="str">
        <f t="shared" ref="FJ230:FJ252" si="5724">IFERROR(IF(FW230&gt;=10,"6",IF(FW230&gt;=8,"5",IF(FW230&gt;=6,"4",IF(FW230&gt;=4,"3",IF(FW230&gt;=2,"2",IF(FW230&gt;=-1,"1",IF(FW230&gt;=-2,"-1",IF(FW230&gt;=-3,"-2","-3")))))))), FJ237)</f>
        <v>1</v>
      </c>
      <c r="FK230" s="157">
        <f t="shared" si="202"/>
        <v>4</v>
      </c>
      <c r="FL230" s="158">
        <f t="shared" si="203"/>
        <v>0</v>
      </c>
      <c r="FM230" s="159"/>
      <c r="FN230" s="159"/>
      <c r="FO230" s="159"/>
      <c r="FP230" s="78"/>
      <c r="FQ230" s="79"/>
      <c r="FR230" s="77" t="str">
        <f t="shared" si="204"/>
        <v>0</v>
      </c>
      <c r="FS230" s="81">
        <f t="shared" ref="FS230:FS260" si="5725">FP230+FR230</f>
        <v>0</v>
      </c>
      <c r="FT230" s="160">
        <f t="shared" ref="FT230:FT260" si="5726">IF(FM230&gt;=8000,2.5,IF(FM230&gt;=6000,2,IF(FM230&gt;=4000,1.5,IF(FM230&gt;=2000,1,IF(FM230&gt;=1000,0.5,IF(FM230&gt;=0,0))))))</f>
        <v>0</v>
      </c>
      <c r="FU230" s="160">
        <f t="shared" ref="FU230:FU260" si="5727">IF(FN230&gt;=10000,5,IF(FN230&gt;=9000,4.5,IF(FN230&gt;=8000,4,IF(FN230&gt;=7000,3.5,IF(FN230&gt;=6000,3,IF(FN230&gt;=5000,2.5,IF(FN230&gt;=4000,2,IF(FN230&gt;=3000,1.5,IF(FN230&gt;=2000,1,IF(FN230&gt;=1000,0.5,0))))))))))</f>
        <v>0</v>
      </c>
      <c r="FV230" s="160">
        <f t="shared" ref="FV230:FV260" si="5728">IF(FO230&gt;=8000,5,IF(FO230&gt;=6000,4,IF(FO230&gt;=4000,3,IF(FO230&gt;=2000,2,IF(FO230&gt;=1000,1,IF(FO230&gt;=0,0,IF(FO230&gt;=-1000,-1,IF(FO230&gt;=-2000,-1.5,IF(FO230&gt;=-3000,-4,IF(FO230&gt;=-4000,-5,-6))))))))))</f>
        <v>0</v>
      </c>
      <c r="FW230" s="160">
        <f t="shared" ref="FW230:FW260" si="5729">IFERROR(FV230+FU230+FT230, FV230+FU230)</f>
        <v>0</v>
      </c>
      <c r="FX230" s="161">
        <f t="shared" ref="FX230:FY230" si="5644">FX229</f>
        <v>12</v>
      </c>
      <c r="FY230" s="162">
        <f t="shared" si="5644"/>
        <v>1175</v>
      </c>
      <c r="FZ230" s="163" t="str">
        <f t="shared" ref="FZ230:FZ252" si="5731">IFERROR(IF(GM230&gt;=10,"6",IF(GM230&gt;=8,"5",IF(GM230&gt;=6,"4",IF(GM230&gt;=4,"3",IF(GM230&gt;=2,"2",IF(GM230&gt;=-1,"1",IF(GM230&gt;=-2,"-1",IF(GM230&gt;=-3,"-2","-3")))))))), FZ237)</f>
        <v>1</v>
      </c>
      <c r="GA230" s="164">
        <f t="shared" si="212"/>
        <v>2</v>
      </c>
      <c r="GB230" s="165">
        <f t="shared" si="213"/>
        <v>0</v>
      </c>
      <c r="GC230" s="166"/>
      <c r="GD230" s="166"/>
      <c r="GE230" s="166"/>
      <c r="GF230" s="84"/>
      <c r="GG230" s="85"/>
      <c r="GH230" s="83" t="str">
        <f t="shared" si="214"/>
        <v>0</v>
      </c>
      <c r="GI230" s="167">
        <f t="shared" ref="GI230:GI260" si="5732">GF230+GH230</f>
        <v>0</v>
      </c>
      <c r="GJ230" s="168">
        <f t="shared" ref="GJ230:GJ260" si="5733">IF(GC230&gt;=8000,2.5,IF(GC230&gt;=6000,2,IF(GC230&gt;=4000,1.5,IF(GC230&gt;=2000,1,IF(GC230&gt;=1000,0.5,IF(GC230&gt;=0,0))))))</f>
        <v>0</v>
      </c>
      <c r="GK230" s="168">
        <f t="shared" ref="GK230:GK260" si="5734">IF(GD230&gt;=10000,5,IF(GD230&gt;=9000,4.5,IF(GD230&gt;=8000,4,IF(GD230&gt;=7000,3.5,IF(GD230&gt;=6000,3,IF(GD230&gt;=5000,2.5,IF(GD230&gt;=4000,2,IF(GD230&gt;=3000,1.5,IF(GD230&gt;=2000,1,IF(GD230&gt;=1000,0.5,0))))))))))</f>
        <v>0</v>
      </c>
      <c r="GL230" s="168">
        <f t="shared" ref="GL230:GL260" si="5735">IF(GE230&gt;=8000,5,IF(GE230&gt;=6000,4,IF(GE230&gt;=4000,3,IF(GE230&gt;=2000,2,IF(GE230&gt;=1000,1,IF(GE230&gt;=0,0,IF(GE230&gt;=-1000,-1,IF(GE230&gt;=-2000,-1.5,IF(GE230&gt;=-3000,-4,IF(GE230&gt;=-4000,-5,-6))))))))))</f>
        <v>0</v>
      </c>
      <c r="GM230" s="168">
        <f t="shared" ref="GM230:GM260" si="5736">IFERROR(GL230+GK230+GJ230, GL230+GK230)</f>
        <v>0</v>
      </c>
      <c r="GN230" s="154">
        <f t="shared" ref="GN230:GO230" si="5645">GN229</f>
        <v>13</v>
      </c>
      <c r="GO230" s="155">
        <f t="shared" si="5645"/>
        <v>1176</v>
      </c>
      <c r="GP230" s="156" t="str">
        <f t="shared" ref="GP230:GP252" si="5738">IFERROR(IF(HC230&gt;=10,"6",IF(HC230&gt;=8,"5",IF(HC230&gt;=6,"4",IF(HC230&gt;=4,"3",IF(HC230&gt;=2,"2",IF(HC230&gt;=-1,"1",IF(HC230&gt;=-2,"-1",IF(HC230&gt;=-3,"-2","-3")))))))), GP237)</f>
        <v>1</v>
      </c>
      <c r="GQ230" s="157">
        <f t="shared" si="222"/>
        <v>3</v>
      </c>
      <c r="GR230" s="158">
        <f t="shared" si="223"/>
        <v>0</v>
      </c>
      <c r="GS230" s="159"/>
      <c r="GT230" s="159"/>
      <c r="GU230" s="159"/>
      <c r="GV230" s="78"/>
      <c r="GW230" s="79"/>
      <c r="GX230" s="77" t="str">
        <f t="shared" si="224"/>
        <v>0</v>
      </c>
      <c r="GY230" s="81">
        <f t="shared" ref="GY230:GY260" si="5739">GV230+GX230</f>
        <v>0</v>
      </c>
      <c r="GZ230" s="160">
        <f t="shared" ref="GZ230:GZ260" si="5740">IF(GS230&gt;=8000,2.5,IF(GS230&gt;=6000,2,IF(GS230&gt;=4000,1.5,IF(GS230&gt;=2000,1,IF(GS230&gt;=1000,0.5,IF(GS230&gt;=0,0))))))</f>
        <v>0</v>
      </c>
      <c r="HA230" s="160">
        <f t="shared" ref="HA230:HA260" si="5741">IF(GT230&gt;=10000,5,IF(GT230&gt;=9000,4.5,IF(GT230&gt;=8000,4,IF(GT230&gt;=7000,3.5,IF(GT230&gt;=6000,3,IF(GT230&gt;=5000,2.5,IF(GT230&gt;=4000,2,IF(GT230&gt;=3000,1.5,IF(GT230&gt;=2000,1,IF(GT230&gt;=1000,0.5,0))))))))))</f>
        <v>0</v>
      </c>
      <c r="HB230" s="160">
        <f t="shared" ref="HB230:HB260" si="5742">IF(GU230&gt;=8000,5,IF(GU230&gt;=6000,4,IF(GU230&gt;=4000,3,IF(GU230&gt;=2000,2,IF(GU230&gt;=1000,1,IF(GU230&gt;=0,0,IF(GU230&gt;=-1000,-1,IF(GU230&gt;=-2000,-1.5,IF(GU230&gt;=-3000,-4,IF(GU230&gt;=-4000,-5,-6))))))))))</f>
        <v>0</v>
      </c>
      <c r="HC230" s="160">
        <f t="shared" ref="HC230:HC260" si="5743">IFERROR(HB230+HA230+GZ230, HB230+HA230)</f>
        <v>0</v>
      </c>
      <c r="HD230" s="161">
        <f t="shared" ref="HD230:HE230" si="5646">HD229</f>
        <v>14</v>
      </c>
      <c r="HE230" s="162">
        <f t="shared" si="5646"/>
        <v>1177</v>
      </c>
      <c r="HF230" s="163" t="str">
        <f t="shared" ref="HF230:HF252" si="5745">IFERROR(IF(HS230&gt;=10,"6",IF(HS230&gt;=8,"5",IF(HS230&gt;=6,"4",IF(HS230&gt;=4,"3",IF(HS230&gt;=2,"2",IF(HS230&gt;=-1,"1",IF(HS230&gt;=-2,"-1",IF(HS230&gt;=-3,"-2","-3")))))))), HF237)</f>
        <v>1</v>
      </c>
      <c r="HG230" s="164">
        <f t="shared" si="232"/>
        <v>5</v>
      </c>
      <c r="HH230" s="165">
        <f t="shared" si="233"/>
        <v>0</v>
      </c>
      <c r="HI230" s="166"/>
      <c r="HJ230" s="166"/>
      <c r="HK230" s="166"/>
      <c r="HL230" s="84"/>
      <c r="HM230" s="85"/>
      <c r="HN230" s="83" t="str">
        <f t="shared" si="234"/>
        <v>0</v>
      </c>
      <c r="HO230" s="167">
        <f t="shared" ref="HO230:HO260" si="5746">HL230+HN230</f>
        <v>0</v>
      </c>
      <c r="HP230" s="168">
        <f t="shared" ref="HP230:HP260" si="5747">IF(HI230&gt;=8000,2.5,IF(HI230&gt;=6000,2,IF(HI230&gt;=4000,1.5,IF(HI230&gt;=2000,1,IF(HI230&gt;=1000,0.5,IF(HI230&gt;=0,0))))))</f>
        <v>0</v>
      </c>
      <c r="HQ230" s="168">
        <f t="shared" ref="HQ230:HQ260" si="5748">IF(HJ230&gt;=10000,5,IF(HJ230&gt;=9000,4.5,IF(HJ230&gt;=8000,4,IF(HJ230&gt;=7000,3.5,IF(HJ230&gt;=6000,3,IF(HJ230&gt;=5000,2.5,IF(HJ230&gt;=4000,2,IF(HJ230&gt;=3000,1.5,IF(HJ230&gt;=2000,1,IF(HJ230&gt;=1000,0.5,0))))))))))</f>
        <v>0</v>
      </c>
      <c r="HR230" s="168">
        <f t="shared" ref="HR230:HR260" si="5749">IF(HK230&gt;=8000,5,IF(HK230&gt;=6000,4,IF(HK230&gt;=4000,3,IF(HK230&gt;=2000,2,IF(HK230&gt;=1000,1,IF(HK230&gt;=0,0,IF(HK230&gt;=-1000,-1,IF(HK230&gt;=-2000,-1.5,IF(HK230&gt;=-3000,-4,IF(HK230&gt;=-4000,-5,-6))))))))))</f>
        <v>0</v>
      </c>
      <c r="HS230" s="168">
        <f t="shared" ref="HS230:HS260" si="5750">IFERROR(HR230+HQ230+HP230, HR230+HQ230)</f>
        <v>0</v>
      </c>
      <c r="HT230" s="154">
        <f t="shared" ref="HT230:HU230" si="5647">HT229</f>
        <v>15</v>
      </c>
      <c r="HU230" s="155">
        <f t="shared" si="5647"/>
        <v>1178</v>
      </c>
      <c r="HV230" s="156" t="str">
        <f t="shared" ref="HV230:HV252" si="5752">IFERROR(IF(II230&gt;=10,"6",IF(II230&gt;=8,"5",IF(II230&gt;=6,"4",IF(II230&gt;=4,"3",IF(II230&gt;=2,"2",IF(II230&gt;=-1,"1",IF(II230&gt;=-2,"-1",IF(II230&gt;=-3,"-2","-3")))))))), HV237)</f>
        <v>1</v>
      </c>
      <c r="HW230" s="157" t="str">
        <f t="shared" si="242"/>
        <v/>
      </c>
      <c r="HX230" s="169">
        <f t="shared" si="243"/>
        <v>0</v>
      </c>
      <c r="HY230" s="159"/>
      <c r="HZ230" s="159"/>
      <c r="IA230" s="159"/>
      <c r="IB230" s="160"/>
      <c r="IC230" s="160"/>
      <c r="ID230" s="160" t="str">
        <f t="shared" si="244"/>
        <v>0</v>
      </c>
      <c r="IE230" s="160">
        <f t="shared" ref="IE230:IE260" si="5753">IB230+ID230</f>
        <v>0</v>
      </c>
      <c r="IF230" s="160">
        <f t="shared" ref="IF230:IF260" si="5754">IF(HY230&gt;=8000,2.5,IF(HY230&gt;=6000,2,IF(HY230&gt;=4000,1.5,IF(HY230&gt;=2000,1,IF(HY230&gt;=1000,0.5,IF(HY230&gt;=0,0))))))</f>
        <v>0</v>
      </c>
      <c r="IG230" s="160">
        <f t="shared" ref="IG230:IG260" si="5755">IF(HZ230&gt;=10000,5,IF(HZ230&gt;=9000,4.5,IF(HZ230&gt;=8000,4,IF(HZ230&gt;=7000,3.5,IF(HZ230&gt;=6000,3,IF(HZ230&gt;=5000,2.5,IF(HZ230&gt;=4000,2,IF(HZ230&gt;=3000,1.5,IF(HZ230&gt;=2000,1,IF(HZ230&gt;=1000,0.5,0))))))))))</f>
        <v>0</v>
      </c>
      <c r="IH230" s="160">
        <f t="shared" ref="IH230:IH260" si="5756">IF(IA230&gt;=8000,5,IF(IA230&gt;=6000,4,IF(IA230&gt;=4000,3,IF(IA230&gt;=2000,2,IF(IA230&gt;=1000,1,IF(IA230&gt;=0,0,IF(IA230&gt;=-1000,-1,IF(IA230&gt;=-2000,-1.5,IF(IA230&gt;=-3000,-4,IF(IA230&gt;=-4000,-5,-6))))))))))</f>
        <v>0</v>
      </c>
      <c r="II230" s="160">
        <f t="shared" ref="II230:II260" si="5757">IFERROR(IH230+IG230+IF230, IH230+IG230)</f>
        <v>0</v>
      </c>
      <c r="IJ230" s="161">
        <f t="shared" ref="IJ230:IK230" si="5648">IJ229</f>
        <v>16</v>
      </c>
      <c r="IK230" s="162">
        <f t="shared" si="5648"/>
        <v>1179</v>
      </c>
      <c r="IL230" s="163" t="str">
        <f t="shared" ref="IL230:IL252" si="5759">IFERROR(IF(IY230&gt;=10,"6",IF(IY230&gt;=8,"5",IF(IY230&gt;=6,"4",IF(IY230&gt;=4,"3",IF(IY230&gt;=2,"2",IF(IY230&gt;=-1,"1",IF(IY230&gt;=-2,"-1",IF(IY230&gt;=-3,"-2","-3")))))))), IL237)</f>
        <v>1</v>
      </c>
      <c r="IM230" s="164" t="str">
        <f t="shared" si="252"/>
        <v/>
      </c>
      <c r="IN230" s="165">
        <f t="shared" si="253"/>
        <v>0</v>
      </c>
      <c r="IO230" s="166"/>
      <c r="IP230" s="166"/>
      <c r="IQ230" s="166"/>
      <c r="IR230" s="168"/>
      <c r="IS230" s="168"/>
      <c r="IT230" s="170" t="str">
        <f t="shared" si="254"/>
        <v>0</v>
      </c>
      <c r="IU230" s="170">
        <f t="shared" ref="IU230:IU260" si="5760">IR230+IT230</f>
        <v>0</v>
      </c>
      <c r="IV230" s="168">
        <f t="shared" ref="IV230:IV260" si="5761">IF(IO230&gt;=8000,2.5,IF(IO230&gt;=6000,2,IF(IO230&gt;=4000,1.5,IF(IO230&gt;=2000,1,IF(IO230&gt;=1000,0.5,IF(IO230&gt;=0,0))))))</f>
        <v>0</v>
      </c>
      <c r="IW230" s="168">
        <f t="shared" ref="IW230:IW260" si="5762">IF(IP230&gt;=10000,5,IF(IP230&gt;=9000,4.5,IF(IP230&gt;=8000,4,IF(IP230&gt;=7000,3.5,IF(IP230&gt;=6000,3,IF(IP230&gt;=5000,2.5,IF(IP230&gt;=4000,2,IF(IP230&gt;=3000,1.5,IF(IP230&gt;=2000,1,IF(IP230&gt;=1000,0.5,0))))))))))</f>
        <v>0</v>
      </c>
      <c r="IX230" s="168">
        <f t="shared" ref="IX230:IX260" si="5763">IF(IQ230&gt;=8000,5,IF(IQ230&gt;=6000,4,IF(IQ230&gt;=4000,3,IF(IQ230&gt;=2000,2,IF(IQ230&gt;=1000,1,IF(IQ230&gt;=0,0,IF(IQ230&gt;=-1000,-1,IF(IQ230&gt;=-2000,-1.5,IF(IQ230&gt;=-3000,-4,IF(IQ230&gt;=-4000,-5,-6))))))))))</f>
        <v>0</v>
      </c>
      <c r="IY230" s="168">
        <f t="shared" ref="IY230:IY260" si="5764">IFERROR(IX230+IW230+IV230, IX230+IW230)</f>
        <v>0</v>
      </c>
      <c r="IZ230" s="154">
        <f t="shared" ref="IZ230:JA230" si="5649">IZ229</f>
        <v>17</v>
      </c>
      <c r="JA230" s="155">
        <f t="shared" si="5649"/>
        <v>1180</v>
      </c>
      <c r="JB230" s="156" t="str">
        <f t="shared" ref="JB230:JB252" si="5766">IFERROR(IF(JO230&gt;=10,"6",IF(JO230&gt;=8,"5",IF(JO230&gt;=6,"4",IF(JO230&gt;=4,"3",IF(JO230&gt;=2,"2",IF(JO230&gt;=-1,"1",IF(JO230&gt;=-2,"-1",IF(JO230&gt;=-3,"-2","-3")))))))), JB237)</f>
        <v>1</v>
      </c>
      <c r="JC230" s="157" t="str">
        <f t="shared" si="262"/>
        <v/>
      </c>
      <c r="JD230" s="158">
        <f t="shared" si="263"/>
        <v>0</v>
      </c>
      <c r="JE230" s="159"/>
      <c r="JF230" s="159"/>
      <c r="JG230" s="159"/>
      <c r="JH230" s="160"/>
      <c r="JI230" s="160"/>
      <c r="JJ230" s="171" t="str">
        <f t="shared" si="264"/>
        <v>0</v>
      </c>
      <c r="JK230" s="171">
        <f t="shared" ref="JK230:JK260" si="5767">JH230+JJ230</f>
        <v>0</v>
      </c>
      <c r="JL230" s="160">
        <f t="shared" ref="JL230:JL260" si="5768">IF(JE230&gt;=8000,2.5,IF(JE230&gt;=6000,2,IF(JE230&gt;=4000,1.5,IF(JE230&gt;=2000,1,IF(JE230&gt;=1000,0.5,IF(JE230&gt;=0,0))))))</f>
        <v>0</v>
      </c>
      <c r="JM230" s="160">
        <f t="shared" ref="JM230:JM260" si="5769">IF(JF230&gt;=10000,5,IF(JF230&gt;=9000,4.5,IF(JF230&gt;=8000,4,IF(JF230&gt;=7000,3.5,IF(JF230&gt;=6000,3,IF(JF230&gt;=5000,2.5,IF(JF230&gt;=4000,2,IF(JF230&gt;=3000,1.5,IF(JF230&gt;=2000,1,IF(JF230&gt;=1000,0.5,0))))))))))</f>
        <v>0</v>
      </c>
      <c r="JN230" s="160">
        <f t="shared" ref="JN230:JN260" si="5770">IF(JG230&gt;=8000,5,IF(JG230&gt;=6000,4,IF(JG230&gt;=4000,3,IF(JG230&gt;=2000,2,IF(JG230&gt;=1000,1,IF(JG230&gt;=0,0,IF(JG230&gt;=-1000,-1,IF(JG230&gt;=-2000,-1.5,IF(JG230&gt;=-3000,-4,IF(JG230&gt;=-4000,-5,-6))))))))))</f>
        <v>0</v>
      </c>
      <c r="JO230" s="160">
        <f t="shared" ref="JO230:JO260" si="5771">IFERROR(JN230+JM230+JL230, JN230+JM230)</f>
        <v>0</v>
      </c>
      <c r="JP230" s="161">
        <f t="shared" ref="JP230:JQ230" si="5650">JP229</f>
        <v>18</v>
      </c>
      <c r="JQ230" s="162">
        <f t="shared" si="5650"/>
        <v>1181</v>
      </c>
      <c r="JR230" s="163" t="str">
        <f t="shared" ref="JR230:JR252" si="5773">IFERROR(IF(KE230&gt;=10,"6",IF(KE230&gt;=8,"5",IF(KE230&gt;=6,"4",IF(KE230&gt;=4,"3",IF(KE230&gt;=2,"2",IF(KE230&gt;=-1,"1",IF(KE230&gt;=-2,"-1",IF(KE230&gt;=-3,"-2","-3")))))))), JR237)</f>
        <v>1</v>
      </c>
      <c r="JS230" s="164" t="str">
        <f t="shared" si="272"/>
        <v/>
      </c>
      <c r="JT230" s="165">
        <f t="shared" si="273"/>
        <v>0</v>
      </c>
      <c r="JU230" s="166"/>
      <c r="JV230" s="166"/>
      <c r="JW230" s="166"/>
      <c r="JX230" s="168"/>
      <c r="JY230" s="168"/>
      <c r="JZ230" s="170" t="str">
        <f t="shared" si="274"/>
        <v>0</v>
      </c>
      <c r="KA230" s="170">
        <f t="shared" ref="KA230:KA260" si="5774">JX230+JZ230</f>
        <v>0</v>
      </c>
      <c r="KB230" s="168">
        <f t="shared" ref="KB230:KB260" si="5775">IF(JU230&gt;=8000,2.5,IF(JU230&gt;=6000,2,IF(JU230&gt;=4000,1.5,IF(JU230&gt;=2000,1,IF(JU230&gt;=1000,0.5,IF(JU230&gt;=0,0))))))</f>
        <v>0</v>
      </c>
      <c r="KC230" s="168">
        <f t="shared" ref="KC230:KC260" si="5776">IF(JV230&gt;=10000,5,IF(JV230&gt;=9000,4.5,IF(JV230&gt;=8000,4,IF(JV230&gt;=7000,3.5,IF(JV230&gt;=6000,3,IF(JV230&gt;=5000,2.5,IF(JV230&gt;=4000,2,IF(JV230&gt;=3000,1.5,IF(JV230&gt;=2000,1,IF(JV230&gt;=1000,0.5,0))))))))))</f>
        <v>0</v>
      </c>
      <c r="KD230" s="168">
        <f t="shared" ref="KD230:KD260" si="5777">IF(JW230&gt;=8000,5,IF(JW230&gt;=6000,4,IF(JW230&gt;=4000,3,IF(JW230&gt;=2000,2,IF(JW230&gt;=1000,1,IF(JW230&gt;=0,0,IF(JW230&gt;=-1000,-1,IF(JW230&gt;=-2000,-1.5,IF(JW230&gt;=-3000,-4,IF(JW230&gt;=-4000,-5,-6))))))))))</f>
        <v>0</v>
      </c>
      <c r="KE230" s="168">
        <f t="shared" ref="KE230:KE260" si="5778">IFERROR(KD230+KC230+KB230, KD230+KC230)</f>
        <v>0</v>
      </c>
      <c r="KF230" s="154">
        <f t="shared" ref="KF230:KG230" si="5651">KF229</f>
        <v>19</v>
      </c>
      <c r="KG230" s="155">
        <f t="shared" si="5651"/>
        <v>1182</v>
      </c>
      <c r="KH230" s="156" t="str">
        <f t="shared" ref="KH230:KH252" si="5780">IFERROR(IF(KU230&gt;=10,"6",IF(KU230&gt;=8,"5",IF(KU230&gt;=6,"4",IF(KU230&gt;=4,"3",IF(KU230&gt;=2,"2",IF(KU230&gt;=-1,"1",IF(KU230&gt;=-2,"-1",IF(KU230&gt;=-3,"-2","-3")))))))), KH237)</f>
        <v>1</v>
      </c>
      <c r="KI230" s="157" t="str">
        <f t="shared" si="282"/>
        <v/>
      </c>
      <c r="KJ230" s="158">
        <f t="shared" si="283"/>
        <v>0</v>
      </c>
      <c r="KK230" s="159"/>
      <c r="KL230" s="159"/>
      <c r="KM230" s="159"/>
      <c r="KN230" s="160"/>
      <c r="KO230" s="160"/>
      <c r="KP230" s="171" t="str">
        <f t="shared" si="284"/>
        <v>0</v>
      </c>
      <c r="KQ230" s="171">
        <f t="shared" ref="KQ230:KQ260" si="5781">KN230+KP230</f>
        <v>0</v>
      </c>
      <c r="KR230" s="160">
        <f t="shared" ref="KR230:KR260" si="5782">IF(KK230&gt;=8000,2.5,IF(KK230&gt;=6000,2,IF(KK230&gt;=4000,1.5,IF(KK230&gt;=2000,1,IF(KK230&gt;=1000,0.5,IF(KK230&gt;=0,0))))))</f>
        <v>0</v>
      </c>
      <c r="KS230" s="160">
        <f t="shared" ref="KS230:KS260" si="5783">IF(KL230&gt;=10000,5,IF(KL230&gt;=9000,4.5,IF(KL230&gt;=8000,4,IF(KL230&gt;=7000,3.5,IF(KL230&gt;=6000,3,IF(KL230&gt;=5000,2.5,IF(KL230&gt;=4000,2,IF(KL230&gt;=3000,1.5,IF(KL230&gt;=2000,1,IF(KL230&gt;=1000,0.5,0))))))))))</f>
        <v>0</v>
      </c>
      <c r="KT230" s="160">
        <f t="shared" ref="KT230:KT260" si="5784">IF(KM230&gt;=8000,5,IF(KM230&gt;=6000,4,IF(KM230&gt;=4000,3,IF(KM230&gt;=2000,2,IF(KM230&gt;=1000,1,IF(KM230&gt;=0,0,IF(KM230&gt;=-1000,-1,IF(KM230&gt;=-2000,-1.5,IF(KM230&gt;=-3000,-4,IF(KM230&gt;=-4000,-5,-6))))))))))</f>
        <v>0</v>
      </c>
      <c r="KU230" s="160">
        <f t="shared" ref="KU230:KU260" si="5785">IFERROR(KT230+KS230+KR230, KT230+KS230)</f>
        <v>0</v>
      </c>
      <c r="KV230" s="161">
        <f t="shared" ref="KV230:KW230" si="5652">KV229</f>
        <v>20</v>
      </c>
      <c r="KW230" s="162">
        <f t="shared" si="5652"/>
        <v>1183</v>
      </c>
      <c r="KX230" s="163" t="str">
        <f t="shared" ref="KX230:KX252" si="5787">IFERROR(IF(LK230&gt;=10,"6",IF(LK230&gt;=8,"5",IF(LK230&gt;=6,"4",IF(LK230&gt;=4,"3",IF(LK230&gt;=2,"2",IF(LK230&gt;=-1,"1",IF(LK230&gt;=-2,"-1",IF(LK230&gt;=-3,"-2","-3")))))))), KX237)</f>
        <v>1</v>
      </c>
      <c r="KY230" s="164" t="str">
        <f t="shared" si="292"/>
        <v/>
      </c>
      <c r="KZ230" s="165">
        <f t="shared" si="293"/>
        <v>0</v>
      </c>
      <c r="LA230" s="166"/>
      <c r="LB230" s="166"/>
      <c r="LC230" s="166"/>
      <c r="LD230" s="168"/>
      <c r="LE230" s="168"/>
      <c r="LF230" s="170" t="str">
        <f t="shared" si="294"/>
        <v>0</v>
      </c>
      <c r="LG230" s="170">
        <f t="shared" ref="LG230:LG260" si="5788">LD230+LF230</f>
        <v>0</v>
      </c>
      <c r="LH230" s="168">
        <f t="shared" ref="LH230:LH260" si="5789">IF(LA230&gt;=8000,2.5,IF(LA230&gt;=6000,2,IF(LA230&gt;=4000,1.5,IF(LA230&gt;=2000,1,IF(LA230&gt;=1000,0.5,IF(LA230&gt;=0,0))))))</f>
        <v>0</v>
      </c>
      <c r="LI230" s="168">
        <f t="shared" ref="LI230:LI260" si="5790">IF(LB230&gt;=10000,5,IF(LB230&gt;=9000,4.5,IF(LB230&gt;=8000,4,IF(LB230&gt;=7000,3.5,IF(LB230&gt;=6000,3,IF(LB230&gt;=5000,2.5,IF(LB230&gt;=4000,2,IF(LB230&gt;=3000,1.5,IF(LB230&gt;=2000,1,IF(LB230&gt;=1000,0.5,0))))))))))</f>
        <v>0</v>
      </c>
      <c r="LJ230" s="168">
        <f t="shared" ref="LJ230:LJ260" si="5791">IF(LC230&gt;=8000,5,IF(LC230&gt;=6000,4,IF(LC230&gt;=4000,3,IF(LC230&gt;=2000,2,IF(LC230&gt;=1000,1,IF(LC230&gt;=0,0,IF(LC230&gt;=-1000,-1,IF(LC230&gt;=-2000,-1.5,IF(LC230&gt;=-3000,-4,IF(LC230&gt;=-4000,-5,-6))))))))))</f>
        <v>0</v>
      </c>
      <c r="LK230" s="168">
        <f t="shared" ref="LK230:LK260" si="5792">IFERROR(LJ230+LI230+LH230, LJ230+LI230)</f>
        <v>0</v>
      </c>
      <c r="LL230" s="172"/>
      <c r="LM230" s="172"/>
      <c r="LN230" s="168" t="str">
        <f t="shared" ref="LN230:LN260" si="5793">IF(#REF!&gt;=8000,2.5,IF(#REF!&gt;=6000,2,IF(#REF!&gt;=4000,1.5,IF(#REF!&gt;=2000,1,IF(#REF!&gt;=1000,0.5,IF(#REF!&gt;=0,0))))))</f>
        <v>#REF!</v>
      </c>
      <c r="LO230" s="168" t="str">
        <f t="shared" ref="LO230:LO260" si="5794">IF(#REF!&gt;=10000,5,IF(#REF!&gt;=9000,4.5,IF(#REF!&gt;=8000,4,IF(#REF!&gt;=7000,3.5,IF(#REF!&gt;=6000,3,IF(#REF!&gt;=5000,2.5,IF(#REF!&gt;=4000,2,IF(#REF!&gt;=3000,1.5,IF(#REF!&gt;=2000,1,IF(#REF!&gt;=1000,0.5,0))))))))))</f>
        <v>#REF!</v>
      </c>
      <c r="LP230" s="168" t="str">
        <f t="shared" ref="LP230:LP260" si="5795">IF(#REF!&gt;=8000,5,IF(#REF!&gt;=6000,4,IF(#REF!&gt;=4000,3,IF(#REF!&gt;=2000,2,IF(#REF!&gt;=1000,1,IF(#REF!&gt;=0,0,IF(#REF!&gt;=-1000,-1,IF(#REF!&gt;=-2000,-1.5,IF(#REF!&gt;=-3000,-4,IF(#REF!&gt;=-4000,-5,-6))))))))))</f>
        <v>#REF!</v>
      </c>
      <c r="LQ230" s="168" t="str">
        <f t="shared" ref="LQ230:LQ260" si="5796">IFERROR(LP230+LO230+LN230, LP230+LO230)</f>
        <v>#REF!</v>
      </c>
    </row>
    <row r="231" ht="15.75" customHeight="1">
      <c r="A231" s="151">
        <v>46328.0</v>
      </c>
      <c r="B231" s="152" t="s">
        <v>32</v>
      </c>
      <c r="C231" s="153">
        <f t="shared" si="99"/>
        <v>0</v>
      </c>
      <c r="D231" s="154">
        <f t="shared" ref="D231:E231" si="5653">D230</f>
        <v>1</v>
      </c>
      <c r="E231" s="155">
        <f t="shared" si="5653"/>
        <v>1164</v>
      </c>
      <c r="F231" s="156" t="str">
        <f t="shared" si="5654"/>
        <v>1</v>
      </c>
      <c r="G231" s="157">
        <f t="shared" si="102"/>
        <v>1</v>
      </c>
      <c r="H231" s="158">
        <f t="shared" si="103"/>
        <v>0</v>
      </c>
      <c r="I231" s="159"/>
      <c r="J231" s="159"/>
      <c r="K231" s="159"/>
      <c r="L231" s="78"/>
      <c r="M231" s="79"/>
      <c r="N231" s="77" t="str">
        <f t="shared" si="104"/>
        <v>0</v>
      </c>
      <c r="O231" s="81">
        <f t="shared" si="5655"/>
        <v>0</v>
      </c>
      <c r="P231" s="160">
        <f t="shared" si="5656"/>
        <v>0</v>
      </c>
      <c r="Q231" s="160">
        <f t="shared" si="5657"/>
        <v>0</v>
      </c>
      <c r="R231" s="160">
        <f t="shared" si="5658"/>
        <v>0</v>
      </c>
      <c r="S231" s="160">
        <f t="shared" si="5659"/>
        <v>0</v>
      </c>
      <c r="T231" s="161">
        <f t="shared" ref="T231:U231" si="5660">T230</f>
        <v>2</v>
      </c>
      <c r="U231" s="162">
        <f t="shared" si="5660"/>
        <v>1165</v>
      </c>
      <c r="V231" s="163" t="str">
        <f t="shared" si="5661"/>
        <v>1</v>
      </c>
      <c r="W231" s="164">
        <f t="shared" si="112"/>
        <v>1</v>
      </c>
      <c r="X231" s="165">
        <f t="shared" si="113"/>
        <v>0</v>
      </c>
      <c r="Y231" s="166"/>
      <c r="Z231" s="166"/>
      <c r="AA231" s="166"/>
      <c r="AB231" s="84"/>
      <c r="AC231" s="85"/>
      <c r="AD231" s="83" t="str">
        <f t="shared" si="114"/>
        <v>0</v>
      </c>
      <c r="AE231" s="167">
        <f t="shared" si="5662"/>
        <v>0</v>
      </c>
      <c r="AF231" s="168">
        <f t="shared" si="5663"/>
        <v>0</v>
      </c>
      <c r="AG231" s="168">
        <f t="shared" si="5664"/>
        <v>0</v>
      </c>
      <c r="AH231" s="168">
        <f t="shared" si="5665"/>
        <v>0</v>
      </c>
      <c r="AI231" s="168">
        <f t="shared" si="5666"/>
        <v>0</v>
      </c>
      <c r="AJ231" s="154">
        <f t="shared" ref="AJ231:AK231" si="5667">AJ230</f>
        <v>3</v>
      </c>
      <c r="AK231" s="155">
        <f t="shared" si="5667"/>
        <v>1166</v>
      </c>
      <c r="AL231" s="156" t="str">
        <f t="shared" si="5668"/>
        <v>1</v>
      </c>
      <c r="AM231" s="157">
        <f t="shared" si="122"/>
        <v>2</v>
      </c>
      <c r="AN231" s="158">
        <f t="shared" si="123"/>
        <v>0</v>
      </c>
      <c r="AO231" s="159"/>
      <c r="AP231" s="159"/>
      <c r="AQ231" s="159"/>
      <c r="AR231" s="78"/>
      <c r="AS231" s="79"/>
      <c r="AT231" s="77" t="str">
        <f t="shared" si="124"/>
        <v>0</v>
      </c>
      <c r="AU231" s="81">
        <f t="shared" si="5669"/>
        <v>0</v>
      </c>
      <c r="AV231" s="160">
        <f t="shared" si="5670"/>
        <v>0</v>
      </c>
      <c r="AW231" s="160">
        <f t="shared" si="5671"/>
        <v>0</v>
      </c>
      <c r="AX231" s="160">
        <f t="shared" si="5672"/>
        <v>0</v>
      </c>
      <c r="AY231" s="160">
        <f t="shared" si="5673"/>
        <v>0</v>
      </c>
      <c r="AZ231" s="161">
        <f t="shared" ref="AZ231:BA231" si="5674">AZ230</f>
        <v>4</v>
      </c>
      <c r="BA231" s="162">
        <f t="shared" si="5674"/>
        <v>1167</v>
      </c>
      <c r="BB231" s="163" t="str">
        <f t="shared" si="5675"/>
        <v>1</v>
      </c>
      <c r="BC231" s="164">
        <f t="shared" si="132"/>
        <v>4</v>
      </c>
      <c r="BD231" s="165">
        <f t="shared" si="133"/>
        <v>0</v>
      </c>
      <c r="BE231" s="166"/>
      <c r="BF231" s="166"/>
      <c r="BG231" s="166"/>
      <c r="BH231" s="84"/>
      <c r="BI231" s="85"/>
      <c r="BJ231" s="83" t="str">
        <f t="shared" si="134"/>
        <v>0</v>
      </c>
      <c r="BK231" s="167">
        <f t="shared" si="5676"/>
        <v>0</v>
      </c>
      <c r="BL231" s="168">
        <f t="shared" si="5677"/>
        <v>0</v>
      </c>
      <c r="BM231" s="168">
        <f t="shared" si="5678"/>
        <v>0</v>
      </c>
      <c r="BN231" s="168">
        <f t="shared" si="5679"/>
        <v>0</v>
      </c>
      <c r="BO231" s="168">
        <f t="shared" si="5680"/>
        <v>0</v>
      </c>
      <c r="BP231" s="154">
        <f t="shared" ref="BP231:BQ231" si="5681">BP230</f>
        <v>5</v>
      </c>
      <c r="BQ231" s="155">
        <f t="shared" si="5681"/>
        <v>1168</v>
      </c>
      <c r="BR231" s="156" t="str">
        <f t="shared" si="5682"/>
        <v>1</v>
      </c>
      <c r="BS231" s="157">
        <f t="shared" si="142"/>
        <v>4</v>
      </c>
      <c r="BT231" s="158">
        <f t="shared" si="143"/>
        <v>0</v>
      </c>
      <c r="BU231" s="159"/>
      <c r="BV231" s="159"/>
      <c r="BW231" s="159"/>
      <c r="BX231" s="78"/>
      <c r="BY231" s="79"/>
      <c r="BZ231" s="77" t="str">
        <f t="shared" si="144"/>
        <v>0</v>
      </c>
      <c r="CA231" s="81">
        <f t="shared" si="5683"/>
        <v>0</v>
      </c>
      <c r="CB231" s="160">
        <f t="shared" si="5684"/>
        <v>0</v>
      </c>
      <c r="CC231" s="160">
        <f t="shared" si="5685"/>
        <v>0</v>
      </c>
      <c r="CD231" s="160">
        <f t="shared" si="5686"/>
        <v>0</v>
      </c>
      <c r="CE231" s="160">
        <f t="shared" si="5687"/>
        <v>0</v>
      </c>
      <c r="CF231" s="161">
        <f t="shared" ref="CF231:CG231" si="5688">CF230</f>
        <v>6</v>
      </c>
      <c r="CG231" s="162">
        <f t="shared" si="5688"/>
        <v>1169</v>
      </c>
      <c r="CH231" s="163" t="str">
        <f t="shared" si="5689"/>
        <v>1</v>
      </c>
      <c r="CI231" s="164">
        <f t="shared" si="152"/>
        <v>2</v>
      </c>
      <c r="CJ231" s="165">
        <f t="shared" si="153"/>
        <v>0</v>
      </c>
      <c r="CK231" s="166"/>
      <c r="CL231" s="166"/>
      <c r="CM231" s="166"/>
      <c r="CN231" s="84"/>
      <c r="CO231" s="85"/>
      <c r="CP231" s="83" t="str">
        <f t="shared" si="154"/>
        <v>0</v>
      </c>
      <c r="CQ231" s="167">
        <f t="shared" si="5690"/>
        <v>0</v>
      </c>
      <c r="CR231" s="168">
        <f t="shared" si="5691"/>
        <v>0</v>
      </c>
      <c r="CS231" s="168">
        <f t="shared" si="5692"/>
        <v>0</v>
      </c>
      <c r="CT231" s="168">
        <f t="shared" si="5693"/>
        <v>0</v>
      </c>
      <c r="CU231" s="168">
        <f t="shared" si="5694"/>
        <v>0</v>
      </c>
      <c r="CV231" s="154">
        <f t="shared" ref="CV231:CW231" si="5695">CV230</f>
        <v>7</v>
      </c>
      <c r="CW231" s="155">
        <f t="shared" si="5695"/>
        <v>1170</v>
      </c>
      <c r="CX231" s="156" t="str">
        <f t="shared" si="5696"/>
        <v>1</v>
      </c>
      <c r="CY231" s="157">
        <f t="shared" si="162"/>
        <v>2</v>
      </c>
      <c r="CZ231" s="158">
        <f t="shared" si="163"/>
        <v>0</v>
      </c>
      <c r="DA231" s="159"/>
      <c r="DB231" s="159"/>
      <c r="DC231" s="159"/>
      <c r="DD231" s="78"/>
      <c r="DE231" s="79"/>
      <c r="DF231" s="77" t="str">
        <f t="shared" si="164"/>
        <v>0</v>
      </c>
      <c r="DG231" s="81">
        <f t="shared" si="5697"/>
        <v>0</v>
      </c>
      <c r="DH231" s="160">
        <f t="shared" si="5698"/>
        <v>0</v>
      </c>
      <c r="DI231" s="160">
        <f t="shared" si="5699"/>
        <v>0</v>
      </c>
      <c r="DJ231" s="160">
        <f t="shared" si="5700"/>
        <v>0</v>
      </c>
      <c r="DK231" s="160">
        <f t="shared" si="5701"/>
        <v>0</v>
      </c>
      <c r="DL231" s="161">
        <f t="shared" ref="DL231:DM231" si="5702">DL230</f>
        <v>8</v>
      </c>
      <c r="DM231" s="162">
        <f t="shared" si="5702"/>
        <v>1171</v>
      </c>
      <c r="DN231" s="163" t="str">
        <f t="shared" si="5703"/>
        <v>1</v>
      </c>
      <c r="DO231" s="164">
        <f t="shared" si="172"/>
        <v>2</v>
      </c>
      <c r="DP231" s="165">
        <f t="shared" si="173"/>
        <v>0</v>
      </c>
      <c r="DQ231" s="166"/>
      <c r="DR231" s="166"/>
      <c r="DS231" s="166"/>
      <c r="DT231" s="84"/>
      <c r="DU231" s="85"/>
      <c r="DV231" s="83" t="str">
        <f t="shared" si="174"/>
        <v>0</v>
      </c>
      <c r="DW231" s="167">
        <f t="shared" si="5704"/>
        <v>0</v>
      </c>
      <c r="DX231" s="168">
        <f t="shared" si="5705"/>
        <v>0</v>
      </c>
      <c r="DY231" s="168">
        <f t="shared" si="5706"/>
        <v>0</v>
      </c>
      <c r="DZ231" s="168">
        <f t="shared" si="5707"/>
        <v>0</v>
      </c>
      <c r="EA231" s="168">
        <f t="shared" si="5708"/>
        <v>0</v>
      </c>
      <c r="EB231" s="154">
        <f t="shared" ref="EB231:EC231" si="5709">EB230</f>
        <v>9</v>
      </c>
      <c r="EC231" s="155">
        <f t="shared" si="5709"/>
        <v>1172</v>
      </c>
      <c r="ED231" s="156" t="str">
        <f t="shared" si="5710"/>
        <v>1</v>
      </c>
      <c r="EE231" s="157">
        <f t="shared" si="182"/>
        <v>5</v>
      </c>
      <c r="EF231" s="169">
        <f t="shared" si="183"/>
        <v>0</v>
      </c>
      <c r="EG231" s="159"/>
      <c r="EH231" s="159"/>
      <c r="EI231" s="159"/>
      <c r="EJ231" s="78"/>
      <c r="EK231" s="79"/>
      <c r="EL231" s="77" t="str">
        <f t="shared" si="184"/>
        <v>0</v>
      </c>
      <c r="EM231" s="81">
        <f t="shared" si="5711"/>
        <v>0</v>
      </c>
      <c r="EN231" s="160">
        <f t="shared" si="5712"/>
        <v>0</v>
      </c>
      <c r="EO231" s="160">
        <f t="shared" si="5713"/>
        <v>0</v>
      </c>
      <c r="EP231" s="160">
        <f t="shared" si="5714"/>
        <v>0</v>
      </c>
      <c r="EQ231" s="160">
        <f t="shared" si="5715"/>
        <v>0</v>
      </c>
      <c r="ER231" s="161">
        <f t="shared" ref="ER231:ES231" si="5716">ER230</f>
        <v>10</v>
      </c>
      <c r="ES231" s="162">
        <f t="shared" si="5716"/>
        <v>1173</v>
      </c>
      <c r="ET231" s="163" t="str">
        <f t="shared" si="5717"/>
        <v>1</v>
      </c>
      <c r="EU231" s="164">
        <f t="shared" si="192"/>
        <v>19</v>
      </c>
      <c r="EV231" s="165">
        <f t="shared" si="193"/>
        <v>0</v>
      </c>
      <c r="EW231" s="166"/>
      <c r="EX231" s="166"/>
      <c r="EY231" s="166"/>
      <c r="EZ231" s="84"/>
      <c r="FA231" s="85"/>
      <c r="FB231" s="83" t="str">
        <f t="shared" si="194"/>
        <v>0</v>
      </c>
      <c r="FC231" s="167">
        <f t="shared" si="5718"/>
        <v>0</v>
      </c>
      <c r="FD231" s="168">
        <f t="shared" si="5719"/>
        <v>0</v>
      </c>
      <c r="FE231" s="168">
        <f t="shared" si="5720"/>
        <v>0</v>
      </c>
      <c r="FF231" s="168">
        <f t="shared" si="5721"/>
        <v>0</v>
      </c>
      <c r="FG231" s="168">
        <f t="shared" si="5722"/>
        <v>0</v>
      </c>
      <c r="FH231" s="154">
        <f t="shared" ref="FH231:FI231" si="5723">FH230</f>
        <v>11</v>
      </c>
      <c r="FI231" s="155">
        <f t="shared" si="5723"/>
        <v>1174</v>
      </c>
      <c r="FJ231" s="156" t="str">
        <f t="shared" si="5724"/>
        <v>1</v>
      </c>
      <c r="FK231" s="157">
        <f t="shared" si="202"/>
        <v>4</v>
      </c>
      <c r="FL231" s="158">
        <f t="shared" si="203"/>
        <v>0</v>
      </c>
      <c r="FM231" s="159"/>
      <c r="FN231" s="159"/>
      <c r="FO231" s="159"/>
      <c r="FP231" s="78"/>
      <c r="FQ231" s="79"/>
      <c r="FR231" s="77" t="str">
        <f t="shared" si="204"/>
        <v>0</v>
      </c>
      <c r="FS231" s="81">
        <f t="shared" si="5725"/>
        <v>0</v>
      </c>
      <c r="FT231" s="160">
        <f t="shared" si="5726"/>
        <v>0</v>
      </c>
      <c r="FU231" s="160">
        <f t="shared" si="5727"/>
        <v>0</v>
      </c>
      <c r="FV231" s="160">
        <f t="shared" si="5728"/>
        <v>0</v>
      </c>
      <c r="FW231" s="160">
        <f t="shared" si="5729"/>
        <v>0</v>
      </c>
      <c r="FX231" s="161">
        <f t="shared" ref="FX231:FY231" si="5730">FX230</f>
        <v>12</v>
      </c>
      <c r="FY231" s="162">
        <f t="shared" si="5730"/>
        <v>1175</v>
      </c>
      <c r="FZ231" s="163" t="str">
        <f t="shared" si="5731"/>
        <v>1</v>
      </c>
      <c r="GA231" s="164">
        <f t="shared" si="212"/>
        <v>2</v>
      </c>
      <c r="GB231" s="165">
        <f t="shared" si="213"/>
        <v>0</v>
      </c>
      <c r="GC231" s="166"/>
      <c r="GD231" s="166"/>
      <c r="GE231" s="166"/>
      <c r="GF231" s="84"/>
      <c r="GG231" s="85"/>
      <c r="GH231" s="83" t="str">
        <f t="shared" si="214"/>
        <v>0</v>
      </c>
      <c r="GI231" s="167">
        <f t="shared" si="5732"/>
        <v>0</v>
      </c>
      <c r="GJ231" s="168">
        <f t="shared" si="5733"/>
        <v>0</v>
      </c>
      <c r="GK231" s="168">
        <f t="shared" si="5734"/>
        <v>0</v>
      </c>
      <c r="GL231" s="168">
        <f t="shared" si="5735"/>
        <v>0</v>
      </c>
      <c r="GM231" s="168">
        <f t="shared" si="5736"/>
        <v>0</v>
      </c>
      <c r="GN231" s="154">
        <f t="shared" ref="GN231:GO231" si="5737">GN230</f>
        <v>13</v>
      </c>
      <c r="GO231" s="155">
        <f t="shared" si="5737"/>
        <v>1176</v>
      </c>
      <c r="GP231" s="156" t="str">
        <f t="shared" si="5738"/>
        <v>1</v>
      </c>
      <c r="GQ231" s="157">
        <f t="shared" si="222"/>
        <v>3</v>
      </c>
      <c r="GR231" s="158">
        <f t="shared" si="223"/>
        <v>0</v>
      </c>
      <c r="GS231" s="159"/>
      <c r="GT231" s="159"/>
      <c r="GU231" s="159"/>
      <c r="GV231" s="78"/>
      <c r="GW231" s="79"/>
      <c r="GX231" s="77" t="str">
        <f t="shared" si="224"/>
        <v>0</v>
      </c>
      <c r="GY231" s="81">
        <f t="shared" si="5739"/>
        <v>0</v>
      </c>
      <c r="GZ231" s="160">
        <f t="shared" si="5740"/>
        <v>0</v>
      </c>
      <c r="HA231" s="160">
        <f t="shared" si="5741"/>
        <v>0</v>
      </c>
      <c r="HB231" s="160">
        <f t="shared" si="5742"/>
        <v>0</v>
      </c>
      <c r="HC231" s="160">
        <f t="shared" si="5743"/>
        <v>0</v>
      </c>
      <c r="HD231" s="161">
        <f t="shared" ref="HD231:HE231" si="5744">HD230</f>
        <v>14</v>
      </c>
      <c r="HE231" s="162">
        <f t="shared" si="5744"/>
        <v>1177</v>
      </c>
      <c r="HF231" s="163" t="str">
        <f t="shared" si="5745"/>
        <v>1</v>
      </c>
      <c r="HG231" s="164">
        <f t="shared" si="232"/>
        <v>5</v>
      </c>
      <c r="HH231" s="165">
        <f t="shared" si="233"/>
        <v>0</v>
      </c>
      <c r="HI231" s="166"/>
      <c r="HJ231" s="166"/>
      <c r="HK231" s="166"/>
      <c r="HL231" s="84"/>
      <c r="HM231" s="85"/>
      <c r="HN231" s="83" t="str">
        <f t="shared" si="234"/>
        <v>0</v>
      </c>
      <c r="HO231" s="167">
        <f t="shared" si="5746"/>
        <v>0</v>
      </c>
      <c r="HP231" s="168">
        <f t="shared" si="5747"/>
        <v>0</v>
      </c>
      <c r="HQ231" s="168">
        <f t="shared" si="5748"/>
        <v>0</v>
      </c>
      <c r="HR231" s="168">
        <f t="shared" si="5749"/>
        <v>0</v>
      </c>
      <c r="HS231" s="168">
        <f t="shared" si="5750"/>
        <v>0</v>
      </c>
      <c r="HT231" s="154">
        <f t="shared" ref="HT231:HU231" si="5751">HT230</f>
        <v>15</v>
      </c>
      <c r="HU231" s="155">
        <f t="shared" si="5751"/>
        <v>1178</v>
      </c>
      <c r="HV231" s="156" t="str">
        <f t="shared" si="5752"/>
        <v>1</v>
      </c>
      <c r="HW231" s="157" t="str">
        <f t="shared" si="242"/>
        <v/>
      </c>
      <c r="HX231" s="169">
        <f t="shared" si="243"/>
        <v>0</v>
      </c>
      <c r="HY231" s="159"/>
      <c r="HZ231" s="159"/>
      <c r="IA231" s="159"/>
      <c r="IB231" s="160"/>
      <c r="IC231" s="160"/>
      <c r="ID231" s="160" t="str">
        <f t="shared" si="244"/>
        <v>0</v>
      </c>
      <c r="IE231" s="160">
        <f t="shared" si="5753"/>
        <v>0</v>
      </c>
      <c r="IF231" s="160">
        <f t="shared" si="5754"/>
        <v>0</v>
      </c>
      <c r="IG231" s="160">
        <f t="shared" si="5755"/>
        <v>0</v>
      </c>
      <c r="IH231" s="160">
        <f t="shared" si="5756"/>
        <v>0</v>
      </c>
      <c r="II231" s="160">
        <f t="shared" si="5757"/>
        <v>0</v>
      </c>
      <c r="IJ231" s="161">
        <f t="shared" ref="IJ231:IK231" si="5758">IJ230</f>
        <v>16</v>
      </c>
      <c r="IK231" s="162">
        <f t="shared" si="5758"/>
        <v>1179</v>
      </c>
      <c r="IL231" s="163" t="str">
        <f t="shared" si="5759"/>
        <v>1</v>
      </c>
      <c r="IM231" s="164" t="str">
        <f t="shared" si="252"/>
        <v/>
      </c>
      <c r="IN231" s="165">
        <f t="shared" si="253"/>
        <v>0</v>
      </c>
      <c r="IO231" s="166"/>
      <c r="IP231" s="166"/>
      <c r="IQ231" s="166"/>
      <c r="IR231" s="168"/>
      <c r="IS231" s="168"/>
      <c r="IT231" s="170" t="str">
        <f t="shared" si="254"/>
        <v>0</v>
      </c>
      <c r="IU231" s="170">
        <f t="shared" si="5760"/>
        <v>0</v>
      </c>
      <c r="IV231" s="168">
        <f t="shared" si="5761"/>
        <v>0</v>
      </c>
      <c r="IW231" s="168">
        <f t="shared" si="5762"/>
        <v>0</v>
      </c>
      <c r="IX231" s="168">
        <f t="shared" si="5763"/>
        <v>0</v>
      </c>
      <c r="IY231" s="168">
        <f t="shared" si="5764"/>
        <v>0</v>
      </c>
      <c r="IZ231" s="154">
        <f t="shared" ref="IZ231:JA231" si="5765">IZ230</f>
        <v>17</v>
      </c>
      <c r="JA231" s="155">
        <f t="shared" si="5765"/>
        <v>1180</v>
      </c>
      <c r="JB231" s="156" t="str">
        <f t="shared" si="5766"/>
        <v>1</v>
      </c>
      <c r="JC231" s="157" t="str">
        <f t="shared" si="262"/>
        <v/>
      </c>
      <c r="JD231" s="158">
        <f t="shared" si="263"/>
        <v>0</v>
      </c>
      <c r="JE231" s="159"/>
      <c r="JF231" s="159"/>
      <c r="JG231" s="159"/>
      <c r="JH231" s="160"/>
      <c r="JI231" s="160"/>
      <c r="JJ231" s="171" t="str">
        <f t="shared" si="264"/>
        <v>0</v>
      </c>
      <c r="JK231" s="171">
        <f t="shared" si="5767"/>
        <v>0</v>
      </c>
      <c r="JL231" s="160">
        <f t="shared" si="5768"/>
        <v>0</v>
      </c>
      <c r="JM231" s="160">
        <f t="shared" si="5769"/>
        <v>0</v>
      </c>
      <c r="JN231" s="160">
        <f t="shared" si="5770"/>
        <v>0</v>
      </c>
      <c r="JO231" s="160">
        <f t="shared" si="5771"/>
        <v>0</v>
      </c>
      <c r="JP231" s="161">
        <f t="shared" ref="JP231:JQ231" si="5772">JP230</f>
        <v>18</v>
      </c>
      <c r="JQ231" s="162">
        <f t="shared" si="5772"/>
        <v>1181</v>
      </c>
      <c r="JR231" s="163" t="str">
        <f t="shared" si="5773"/>
        <v>1</v>
      </c>
      <c r="JS231" s="164" t="str">
        <f t="shared" si="272"/>
        <v/>
      </c>
      <c r="JT231" s="165">
        <f t="shared" si="273"/>
        <v>0</v>
      </c>
      <c r="JU231" s="166"/>
      <c r="JV231" s="166"/>
      <c r="JW231" s="166"/>
      <c r="JX231" s="168"/>
      <c r="JY231" s="168"/>
      <c r="JZ231" s="170" t="str">
        <f t="shared" si="274"/>
        <v>0</v>
      </c>
      <c r="KA231" s="170">
        <f t="shared" si="5774"/>
        <v>0</v>
      </c>
      <c r="KB231" s="168">
        <f t="shared" si="5775"/>
        <v>0</v>
      </c>
      <c r="KC231" s="168">
        <f t="shared" si="5776"/>
        <v>0</v>
      </c>
      <c r="KD231" s="168">
        <f t="shared" si="5777"/>
        <v>0</v>
      </c>
      <c r="KE231" s="168">
        <f t="shared" si="5778"/>
        <v>0</v>
      </c>
      <c r="KF231" s="154">
        <f t="shared" ref="KF231:KG231" si="5779">KF230</f>
        <v>19</v>
      </c>
      <c r="KG231" s="155">
        <f t="shared" si="5779"/>
        <v>1182</v>
      </c>
      <c r="KH231" s="156" t="str">
        <f t="shared" si="5780"/>
        <v>1</v>
      </c>
      <c r="KI231" s="157" t="str">
        <f t="shared" si="282"/>
        <v/>
      </c>
      <c r="KJ231" s="158">
        <f t="shared" si="283"/>
        <v>0</v>
      </c>
      <c r="KK231" s="159"/>
      <c r="KL231" s="159"/>
      <c r="KM231" s="159"/>
      <c r="KN231" s="160"/>
      <c r="KO231" s="160"/>
      <c r="KP231" s="171" t="str">
        <f t="shared" si="284"/>
        <v>0</v>
      </c>
      <c r="KQ231" s="171">
        <f t="shared" si="5781"/>
        <v>0</v>
      </c>
      <c r="KR231" s="160">
        <f t="shared" si="5782"/>
        <v>0</v>
      </c>
      <c r="KS231" s="160">
        <f t="shared" si="5783"/>
        <v>0</v>
      </c>
      <c r="KT231" s="160">
        <f t="shared" si="5784"/>
        <v>0</v>
      </c>
      <c r="KU231" s="160">
        <f t="shared" si="5785"/>
        <v>0</v>
      </c>
      <c r="KV231" s="161">
        <f t="shared" ref="KV231:KW231" si="5786">KV230</f>
        <v>20</v>
      </c>
      <c r="KW231" s="162">
        <f t="shared" si="5786"/>
        <v>1183</v>
      </c>
      <c r="KX231" s="163" t="str">
        <f t="shared" si="5787"/>
        <v>1</v>
      </c>
      <c r="KY231" s="164" t="str">
        <f t="shared" si="292"/>
        <v/>
      </c>
      <c r="KZ231" s="165">
        <f t="shared" si="293"/>
        <v>0</v>
      </c>
      <c r="LA231" s="166"/>
      <c r="LB231" s="166"/>
      <c r="LC231" s="166"/>
      <c r="LD231" s="168"/>
      <c r="LE231" s="168"/>
      <c r="LF231" s="170" t="str">
        <f t="shared" si="294"/>
        <v>0</v>
      </c>
      <c r="LG231" s="170">
        <f t="shared" si="5788"/>
        <v>0</v>
      </c>
      <c r="LH231" s="168">
        <f t="shared" si="5789"/>
        <v>0</v>
      </c>
      <c r="LI231" s="168">
        <f t="shared" si="5790"/>
        <v>0</v>
      </c>
      <c r="LJ231" s="168">
        <f t="shared" si="5791"/>
        <v>0</v>
      </c>
      <c r="LK231" s="168">
        <f t="shared" si="5792"/>
        <v>0</v>
      </c>
      <c r="LL231" s="172"/>
      <c r="LM231" s="172"/>
      <c r="LN231" s="168" t="str">
        <f t="shared" si="5793"/>
        <v>#REF!</v>
      </c>
      <c r="LO231" s="168" t="str">
        <f t="shared" si="5794"/>
        <v>#REF!</v>
      </c>
      <c r="LP231" s="168" t="str">
        <f t="shared" si="5795"/>
        <v>#REF!</v>
      </c>
      <c r="LQ231" s="168" t="str">
        <f t="shared" si="5796"/>
        <v>#REF!</v>
      </c>
    </row>
    <row r="232" ht="15.75" customHeight="1">
      <c r="A232" s="151">
        <v>46329.0</v>
      </c>
      <c r="B232" s="152" t="s">
        <v>33</v>
      </c>
      <c r="C232" s="153">
        <f t="shared" si="99"/>
        <v>0</v>
      </c>
      <c r="D232" s="154">
        <f t="shared" ref="D232:E232" si="5797">D231</f>
        <v>1</v>
      </c>
      <c r="E232" s="155">
        <f t="shared" si="5797"/>
        <v>1164</v>
      </c>
      <c r="F232" s="156" t="str">
        <f t="shared" si="5654"/>
        <v>1</v>
      </c>
      <c r="G232" s="157">
        <f t="shared" si="102"/>
        <v>1</v>
      </c>
      <c r="H232" s="158">
        <f t="shared" si="103"/>
        <v>0</v>
      </c>
      <c r="I232" s="159"/>
      <c r="J232" s="159"/>
      <c r="K232" s="159"/>
      <c r="L232" s="78"/>
      <c r="M232" s="79"/>
      <c r="N232" s="77" t="str">
        <f t="shared" si="104"/>
        <v>0</v>
      </c>
      <c r="O232" s="81">
        <f t="shared" si="5655"/>
        <v>0</v>
      </c>
      <c r="P232" s="160">
        <f t="shared" si="5656"/>
        <v>0</v>
      </c>
      <c r="Q232" s="160">
        <f t="shared" si="5657"/>
        <v>0</v>
      </c>
      <c r="R232" s="160">
        <f t="shared" si="5658"/>
        <v>0</v>
      </c>
      <c r="S232" s="160">
        <f t="shared" si="5659"/>
        <v>0</v>
      </c>
      <c r="T232" s="161">
        <f t="shared" ref="T232:U232" si="5798">T231</f>
        <v>2</v>
      </c>
      <c r="U232" s="162">
        <f t="shared" si="5798"/>
        <v>1165</v>
      </c>
      <c r="V232" s="163" t="str">
        <f t="shared" si="5661"/>
        <v>1</v>
      </c>
      <c r="W232" s="164">
        <f t="shared" si="112"/>
        <v>1</v>
      </c>
      <c r="X232" s="165">
        <f t="shared" si="113"/>
        <v>0</v>
      </c>
      <c r="Y232" s="166"/>
      <c r="Z232" s="166"/>
      <c r="AA232" s="166"/>
      <c r="AB232" s="84"/>
      <c r="AC232" s="85"/>
      <c r="AD232" s="83" t="str">
        <f t="shared" si="114"/>
        <v>0</v>
      </c>
      <c r="AE232" s="167">
        <f t="shared" si="5662"/>
        <v>0</v>
      </c>
      <c r="AF232" s="168">
        <f t="shared" si="5663"/>
        <v>0</v>
      </c>
      <c r="AG232" s="168">
        <f t="shared" si="5664"/>
        <v>0</v>
      </c>
      <c r="AH232" s="168">
        <f t="shared" si="5665"/>
        <v>0</v>
      </c>
      <c r="AI232" s="168">
        <f t="shared" si="5666"/>
        <v>0</v>
      </c>
      <c r="AJ232" s="154">
        <f t="shared" ref="AJ232:AK232" si="5799">AJ231</f>
        <v>3</v>
      </c>
      <c r="AK232" s="155">
        <f t="shared" si="5799"/>
        <v>1166</v>
      </c>
      <c r="AL232" s="156" t="str">
        <f t="shared" si="5668"/>
        <v>1</v>
      </c>
      <c r="AM232" s="157">
        <f t="shared" si="122"/>
        <v>2</v>
      </c>
      <c r="AN232" s="158">
        <f t="shared" si="123"/>
        <v>0</v>
      </c>
      <c r="AO232" s="159"/>
      <c r="AP232" s="159"/>
      <c r="AQ232" s="159"/>
      <c r="AR232" s="78"/>
      <c r="AS232" s="79"/>
      <c r="AT232" s="77" t="str">
        <f t="shared" si="124"/>
        <v>0</v>
      </c>
      <c r="AU232" s="81">
        <f t="shared" si="5669"/>
        <v>0</v>
      </c>
      <c r="AV232" s="160">
        <f t="shared" si="5670"/>
        <v>0</v>
      </c>
      <c r="AW232" s="160">
        <f t="shared" si="5671"/>
        <v>0</v>
      </c>
      <c r="AX232" s="160">
        <f t="shared" si="5672"/>
        <v>0</v>
      </c>
      <c r="AY232" s="160">
        <f t="shared" si="5673"/>
        <v>0</v>
      </c>
      <c r="AZ232" s="161">
        <f t="shared" ref="AZ232:BA232" si="5800">AZ231</f>
        <v>4</v>
      </c>
      <c r="BA232" s="162">
        <f t="shared" si="5800"/>
        <v>1167</v>
      </c>
      <c r="BB232" s="163" t="str">
        <f t="shared" si="5675"/>
        <v>1</v>
      </c>
      <c r="BC232" s="164">
        <f t="shared" si="132"/>
        <v>4</v>
      </c>
      <c r="BD232" s="165">
        <f t="shared" si="133"/>
        <v>0</v>
      </c>
      <c r="BE232" s="166"/>
      <c r="BF232" s="166"/>
      <c r="BG232" s="166"/>
      <c r="BH232" s="84"/>
      <c r="BI232" s="85"/>
      <c r="BJ232" s="83" t="str">
        <f t="shared" si="134"/>
        <v>0</v>
      </c>
      <c r="BK232" s="167">
        <f t="shared" si="5676"/>
        <v>0</v>
      </c>
      <c r="BL232" s="168">
        <f t="shared" si="5677"/>
        <v>0</v>
      </c>
      <c r="BM232" s="168">
        <f t="shared" si="5678"/>
        <v>0</v>
      </c>
      <c r="BN232" s="168">
        <f t="shared" si="5679"/>
        <v>0</v>
      </c>
      <c r="BO232" s="168">
        <f t="shared" si="5680"/>
        <v>0</v>
      </c>
      <c r="BP232" s="154">
        <f t="shared" ref="BP232:BQ232" si="5801">BP231</f>
        <v>5</v>
      </c>
      <c r="BQ232" s="155">
        <f t="shared" si="5801"/>
        <v>1168</v>
      </c>
      <c r="BR232" s="156" t="str">
        <f t="shared" si="5682"/>
        <v>1</v>
      </c>
      <c r="BS232" s="157">
        <f t="shared" si="142"/>
        <v>4</v>
      </c>
      <c r="BT232" s="158">
        <f t="shared" si="143"/>
        <v>0</v>
      </c>
      <c r="BU232" s="159"/>
      <c r="BV232" s="159"/>
      <c r="BW232" s="159"/>
      <c r="BX232" s="78"/>
      <c r="BY232" s="79"/>
      <c r="BZ232" s="77" t="str">
        <f t="shared" si="144"/>
        <v>0</v>
      </c>
      <c r="CA232" s="81">
        <f t="shared" si="5683"/>
        <v>0</v>
      </c>
      <c r="CB232" s="160">
        <f t="shared" si="5684"/>
        <v>0</v>
      </c>
      <c r="CC232" s="160">
        <f t="shared" si="5685"/>
        <v>0</v>
      </c>
      <c r="CD232" s="160">
        <f t="shared" si="5686"/>
        <v>0</v>
      </c>
      <c r="CE232" s="160">
        <f t="shared" si="5687"/>
        <v>0</v>
      </c>
      <c r="CF232" s="161">
        <f t="shared" ref="CF232:CG232" si="5802">CF231</f>
        <v>6</v>
      </c>
      <c r="CG232" s="162">
        <f t="shared" si="5802"/>
        <v>1169</v>
      </c>
      <c r="CH232" s="163" t="str">
        <f t="shared" si="5689"/>
        <v>1</v>
      </c>
      <c r="CI232" s="164">
        <f t="shared" si="152"/>
        <v>2</v>
      </c>
      <c r="CJ232" s="165">
        <f t="shared" si="153"/>
        <v>0</v>
      </c>
      <c r="CK232" s="166"/>
      <c r="CL232" s="166"/>
      <c r="CM232" s="166"/>
      <c r="CN232" s="84"/>
      <c r="CO232" s="85"/>
      <c r="CP232" s="83" t="str">
        <f t="shared" si="154"/>
        <v>0</v>
      </c>
      <c r="CQ232" s="167">
        <f t="shared" si="5690"/>
        <v>0</v>
      </c>
      <c r="CR232" s="168">
        <f t="shared" si="5691"/>
        <v>0</v>
      </c>
      <c r="CS232" s="168">
        <f t="shared" si="5692"/>
        <v>0</v>
      </c>
      <c r="CT232" s="168">
        <f t="shared" si="5693"/>
        <v>0</v>
      </c>
      <c r="CU232" s="168">
        <f t="shared" si="5694"/>
        <v>0</v>
      </c>
      <c r="CV232" s="154">
        <f t="shared" ref="CV232:CW232" si="5803">CV231</f>
        <v>7</v>
      </c>
      <c r="CW232" s="155">
        <f t="shared" si="5803"/>
        <v>1170</v>
      </c>
      <c r="CX232" s="156" t="str">
        <f t="shared" si="5696"/>
        <v>1</v>
      </c>
      <c r="CY232" s="157">
        <f t="shared" si="162"/>
        <v>2</v>
      </c>
      <c r="CZ232" s="158">
        <f t="shared" si="163"/>
        <v>0</v>
      </c>
      <c r="DA232" s="159"/>
      <c r="DB232" s="159"/>
      <c r="DC232" s="159"/>
      <c r="DD232" s="78"/>
      <c r="DE232" s="79"/>
      <c r="DF232" s="77" t="str">
        <f t="shared" si="164"/>
        <v>0</v>
      </c>
      <c r="DG232" s="81">
        <f t="shared" si="5697"/>
        <v>0</v>
      </c>
      <c r="DH232" s="160">
        <f t="shared" si="5698"/>
        <v>0</v>
      </c>
      <c r="DI232" s="160">
        <f t="shared" si="5699"/>
        <v>0</v>
      </c>
      <c r="DJ232" s="160">
        <f t="shared" si="5700"/>
        <v>0</v>
      </c>
      <c r="DK232" s="160">
        <f t="shared" si="5701"/>
        <v>0</v>
      </c>
      <c r="DL232" s="161">
        <f t="shared" ref="DL232:DM232" si="5804">DL231</f>
        <v>8</v>
      </c>
      <c r="DM232" s="162">
        <f t="shared" si="5804"/>
        <v>1171</v>
      </c>
      <c r="DN232" s="163" t="str">
        <f t="shared" si="5703"/>
        <v>1</v>
      </c>
      <c r="DO232" s="164">
        <f t="shared" si="172"/>
        <v>2</v>
      </c>
      <c r="DP232" s="165">
        <f t="shared" si="173"/>
        <v>0</v>
      </c>
      <c r="DQ232" s="166"/>
      <c r="DR232" s="166"/>
      <c r="DS232" s="166"/>
      <c r="DT232" s="84"/>
      <c r="DU232" s="85"/>
      <c r="DV232" s="83" t="str">
        <f t="shared" si="174"/>
        <v>0</v>
      </c>
      <c r="DW232" s="167">
        <f t="shared" si="5704"/>
        <v>0</v>
      </c>
      <c r="DX232" s="168">
        <f t="shared" si="5705"/>
        <v>0</v>
      </c>
      <c r="DY232" s="168">
        <f t="shared" si="5706"/>
        <v>0</v>
      </c>
      <c r="DZ232" s="168">
        <f t="shared" si="5707"/>
        <v>0</v>
      </c>
      <c r="EA232" s="168">
        <f t="shared" si="5708"/>
        <v>0</v>
      </c>
      <c r="EB232" s="154">
        <f t="shared" ref="EB232:EC232" si="5805">EB231</f>
        <v>9</v>
      </c>
      <c r="EC232" s="155">
        <f t="shared" si="5805"/>
        <v>1172</v>
      </c>
      <c r="ED232" s="156" t="str">
        <f t="shared" si="5710"/>
        <v>1</v>
      </c>
      <c r="EE232" s="157">
        <f t="shared" si="182"/>
        <v>5</v>
      </c>
      <c r="EF232" s="169">
        <f t="shared" si="183"/>
        <v>0</v>
      </c>
      <c r="EG232" s="159"/>
      <c r="EH232" s="159"/>
      <c r="EI232" s="159"/>
      <c r="EJ232" s="78"/>
      <c r="EK232" s="79"/>
      <c r="EL232" s="77" t="str">
        <f t="shared" si="184"/>
        <v>0</v>
      </c>
      <c r="EM232" s="81">
        <f t="shared" si="5711"/>
        <v>0</v>
      </c>
      <c r="EN232" s="160">
        <f t="shared" si="5712"/>
        <v>0</v>
      </c>
      <c r="EO232" s="160">
        <f t="shared" si="5713"/>
        <v>0</v>
      </c>
      <c r="EP232" s="160">
        <f t="shared" si="5714"/>
        <v>0</v>
      </c>
      <c r="EQ232" s="160">
        <f t="shared" si="5715"/>
        <v>0</v>
      </c>
      <c r="ER232" s="161">
        <f t="shared" ref="ER232:ES232" si="5806">ER231</f>
        <v>10</v>
      </c>
      <c r="ES232" s="162">
        <f t="shared" si="5806"/>
        <v>1173</v>
      </c>
      <c r="ET232" s="163" t="str">
        <f t="shared" si="5717"/>
        <v>1</v>
      </c>
      <c r="EU232" s="164">
        <f t="shared" si="192"/>
        <v>19</v>
      </c>
      <c r="EV232" s="165">
        <f t="shared" si="193"/>
        <v>0</v>
      </c>
      <c r="EW232" s="166"/>
      <c r="EX232" s="166"/>
      <c r="EY232" s="166"/>
      <c r="EZ232" s="84"/>
      <c r="FA232" s="85"/>
      <c r="FB232" s="83" t="str">
        <f t="shared" si="194"/>
        <v>0</v>
      </c>
      <c r="FC232" s="167">
        <f t="shared" si="5718"/>
        <v>0</v>
      </c>
      <c r="FD232" s="168">
        <f t="shared" si="5719"/>
        <v>0</v>
      </c>
      <c r="FE232" s="168">
        <f t="shared" si="5720"/>
        <v>0</v>
      </c>
      <c r="FF232" s="168">
        <f t="shared" si="5721"/>
        <v>0</v>
      </c>
      <c r="FG232" s="168">
        <f t="shared" si="5722"/>
        <v>0</v>
      </c>
      <c r="FH232" s="154">
        <f t="shared" ref="FH232:FI232" si="5807">FH231</f>
        <v>11</v>
      </c>
      <c r="FI232" s="155">
        <f t="shared" si="5807"/>
        <v>1174</v>
      </c>
      <c r="FJ232" s="156" t="str">
        <f t="shared" si="5724"/>
        <v>1</v>
      </c>
      <c r="FK232" s="157">
        <f t="shared" si="202"/>
        <v>4</v>
      </c>
      <c r="FL232" s="158">
        <f t="shared" si="203"/>
        <v>0</v>
      </c>
      <c r="FM232" s="159"/>
      <c r="FN232" s="159"/>
      <c r="FO232" s="159"/>
      <c r="FP232" s="78"/>
      <c r="FQ232" s="79"/>
      <c r="FR232" s="77" t="str">
        <f t="shared" si="204"/>
        <v>0</v>
      </c>
      <c r="FS232" s="81">
        <f t="shared" si="5725"/>
        <v>0</v>
      </c>
      <c r="FT232" s="160">
        <f t="shared" si="5726"/>
        <v>0</v>
      </c>
      <c r="FU232" s="160">
        <f t="shared" si="5727"/>
        <v>0</v>
      </c>
      <c r="FV232" s="160">
        <f t="shared" si="5728"/>
        <v>0</v>
      </c>
      <c r="FW232" s="160">
        <f t="shared" si="5729"/>
        <v>0</v>
      </c>
      <c r="FX232" s="161">
        <f t="shared" ref="FX232:FY232" si="5808">FX231</f>
        <v>12</v>
      </c>
      <c r="FY232" s="162">
        <f t="shared" si="5808"/>
        <v>1175</v>
      </c>
      <c r="FZ232" s="163" t="str">
        <f t="shared" si="5731"/>
        <v>1</v>
      </c>
      <c r="GA232" s="164">
        <f t="shared" si="212"/>
        <v>2</v>
      </c>
      <c r="GB232" s="165">
        <f t="shared" si="213"/>
        <v>0</v>
      </c>
      <c r="GC232" s="166"/>
      <c r="GD232" s="166"/>
      <c r="GE232" s="166"/>
      <c r="GF232" s="84"/>
      <c r="GG232" s="85"/>
      <c r="GH232" s="83" t="str">
        <f t="shared" si="214"/>
        <v>0</v>
      </c>
      <c r="GI232" s="167">
        <f t="shared" si="5732"/>
        <v>0</v>
      </c>
      <c r="GJ232" s="168">
        <f t="shared" si="5733"/>
        <v>0</v>
      </c>
      <c r="GK232" s="168">
        <f t="shared" si="5734"/>
        <v>0</v>
      </c>
      <c r="GL232" s="168">
        <f t="shared" si="5735"/>
        <v>0</v>
      </c>
      <c r="GM232" s="168">
        <f t="shared" si="5736"/>
        <v>0</v>
      </c>
      <c r="GN232" s="154">
        <f t="shared" ref="GN232:GO232" si="5809">GN231</f>
        <v>13</v>
      </c>
      <c r="GO232" s="155">
        <f t="shared" si="5809"/>
        <v>1176</v>
      </c>
      <c r="GP232" s="156" t="str">
        <f t="shared" si="5738"/>
        <v>1</v>
      </c>
      <c r="GQ232" s="157">
        <f t="shared" si="222"/>
        <v>3</v>
      </c>
      <c r="GR232" s="158">
        <f t="shared" si="223"/>
        <v>0</v>
      </c>
      <c r="GS232" s="159"/>
      <c r="GT232" s="159"/>
      <c r="GU232" s="159"/>
      <c r="GV232" s="78"/>
      <c r="GW232" s="79"/>
      <c r="GX232" s="77" t="str">
        <f t="shared" si="224"/>
        <v>0</v>
      </c>
      <c r="GY232" s="81">
        <f t="shared" si="5739"/>
        <v>0</v>
      </c>
      <c r="GZ232" s="160">
        <f t="shared" si="5740"/>
        <v>0</v>
      </c>
      <c r="HA232" s="160">
        <f t="shared" si="5741"/>
        <v>0</v>
      </c>
      <c r="HB232" s="160">
        <f t="shared" si="5742"/>
        <v>0</v>
      </c>
      <c r="HC232" s="160">
        <f t="shared" si="5743"/>
        <v>0</v>
      </c>
      <c r="HD232" s="161">
        <f t="shared" ref="HD232:HE232" si="5810">HD231</f>
        <v>14</v>
      </c>
      <c r="HE232" s="162">
        <f t="shared" si="5810"/>
        <v>1177</v>
      </c>
      <c r="HF232" s="163" t="str">
        <f t="shared" si="5745"/>
        <v>1</v>
      </c>
      <c r="HG232" s="164">
        <f t="shared" si="232"/>
        <v>5</v>
      </c>
      <c r="HH232" s="165">
        <f t="shared" si="233"/>
        <v>0</v>
      </c>
      <c r="HI232" s="166"/>
      <c r="HJ232" s="166"/>
      <c r="HK232" s="166"/>
      <c r="HL232" s="84"/>
      <c r="HM232" s="85"/>
      <c r="HN232" s="83" t="str">
        <f t="shared" si="234"/>
        <v>0</v>
      </c>
      <c r="HO232" s="167">
        <f t="shared" si="5746"/>
        <v>0</v>
      </c>
      <c r="HP232" s="168">
        <f t="shared" si="5747"/>
        <v>0</v>
      </c>
      <c r="HQ232" s="168">
        <f t="shared" si="5748"/>
        <v>0</v>
      </c>
      <c r="HR232" s="168">
        <f t="shared" si="5749"/>
        <v>0</v>
      </c>
      <c r="HS232" s="168">
        <f t="shared" si="5750"/>
        <v>0</v>
      </c>
      <c r="HT232" s="154">
        <f t="shared" ref="HT232:HU232" si="5811">HT231</f>
        <v>15</v>
      </c>
      <c r="HU232" s="155">
        <f t="shared" si="5811"/>
        <v>1178</v>
      </c>
      <c r="HV232" s="156" t="str">
        <f t="shared" si="5752"/>
        <v>1</v>
      </c>
      <c r="HW232" s="157" t="str">
        <f t="shared" si="242"/>
        <v/>
      </c>
      <c r="HX232" s="169">
        <f t="shared" si="243"/>
        <v>0</v>
      </c>
      <c r="HY232" s="159"/>
      <c r="HZ232" s="159"/>
      <c r="IA232" s="159"/>
      <c r="IB232" s="160"/>
      <c r="IC232" s="160"/>
      <c r="ID232" s="160" t="str">
        <f t="shared" si="244"/>
        <v>0</v>
      </c>
      <c r="IE232" s="160">
        <f t="shared" si="5753"/>
        <v>0</v>
      </c>
      <c r="IF232" s="160">
        <f t="shared" si="5754"/>
        <v>0</v>
      </c>
      <c r="IG232" s="160">
        <f t="shared" si="5755"/>
        <v>0</v>
      </c>
      <c r="IH232" s="160">
        <f t="shared" si="5756"/>
        <v>0</v>
      </c>
      <c r="II232" s="160">
        <f t="shared" si="5757"/>
        <v>0</v>
      </c>
      <c r="IJ232" s="161">
        <f t="shared" ref="IJ232:IK232" si="5812">IJ231</f>
        <v>16</v>
      </c>
      <c r="IK232" s="162">
        <f t="shared" si="5812"/>
        <v>1179</v>
      </c>
      <c r="IL232" s="163" t="str">
        <f t="shared" si="5759"/>
        <v>1</v>
      </c>
      <c r="IM232" s="164" t="str">
        <f t="shared" si="252"/>
        <v/>
      </c>
      <c r="IN232" s="165">
        <f t="shared" si="253"/>
        <v>0</v>
      </c>
      <c r="IO232" s="166"/>
      <c r="IP232" s="166"/>
      <c r="IQ232" s="166"/>
      <c r="IR232" s="168"/>
      <c r="IS232" s="168"/>
      <c r="IT232" s="170" t="str">
        <f t="shared" si="254"/>
        <v>0</v>
      </c>
      <c r="IU232" s="170">
        <f t="shared" si="5760"/>
        <v>0</v>
      </c>
      <c r="IV232" s="168">
        <f t="shared" si="5761"/>
        <v>0</v>
      </c>
      <c r="IW232" s="168">
        <f t="shared" si="5762"/>
        <v>0</v>
      </c>
      <c r="IX232" s="168">
        <f t="shared" si="5763"/>
        <v>0</v>
      </c>
      <c r="IY232" s="168">
        <f t="shared" si="5764"/>
        <v>0</v>
      </c>
      <c r="IZ232" s="154">
        <f t="shared" ref="IZ232:JA232" si="5813">IZ231</f>
        <v>17</v>
      </c>
      <c r="JA232" s="155">
        <f t="shared" si="5813"/>
        <v>1180</v>
      </c>
      <c r="JB232" s="156" t="str">
        <f t="shared" si="5766"/>
        <v>1</v>
      </c>
      <c r="JC232" s="157" t="str">
        <f t="shared" si="262"/>
        <v/>
      </c>
      <c r="JD232" s="158">
        <f t="shared" si="263"/>
        <v>0</v>
      </c>
      <c r="JE232" s="159"/>
      <c r="JF232" s="159"/>
      <c r="JG232" s="159"/>
      <c r="JH232" s="160"/>
      <c r="JI232" s="160"/>
      <c r="JJ232" s="171" t="str">
        <f t="shared" si="264"/>
        <v>0</v>
      </c>
      <c r="JK232" s="171">
        <f t="shared" si="5767"/>
        <v>0</v>
      </c>
      <c r="JL232" s="160">
        <f t="shared" si="5768"/>
        <v>0</v>
      </c>
      <c r="JM232" s="160">
        <f t="shared" si="5769"/>
        <v>0</v>
      </c>
      <c r="JN232" s="160">
        <f t="shared" si="5770"/>
        <v>0</v>
      </c>
      <c r="JO232" s="160">
        <f t="shared" si="5771"/>
        <v>0</v>
      </c>
      <c r="JP232" s="161">
        <f t="shared" ref="JP232:JQ232" si="5814">JP231</f>
        <v>18</v>
      </c>
      <c r="JQ232" s="162">
        <f t="shared" si="5814"/>
        <v>1181</v>
      </c>
      <c r="JR232" s="163" t="str">
        <f t="shared" si="5773"/>
        <v>1</v>
      </c>
      <c r="JS232" s="164" t="str">
        <f t="shared" si="272"/>
        <v/>
      </c>
      <c r="JT232" s="165">
        <f t="shared" si="273"/>
        <v>0</v>
      </c>
      <c r="JU232" s="166"/>
      <c r="JV232" s="166"/>
      <c r="JW232" s="166"/>
      <c r="JX232" s="168"/>
      <c r="JY232" s="168"/>
      <c r="JZ232" s="170" t="str">
        <f t="shared" si="274"/>
        <v>0</v>
      </c>
      <c r="KA232" s="170">
        <f t="shared" si="5774"/>
        <v>0</v>
      </c>
      <c r="KB232" s="168">
        <f t="shared" si="5775"/>
        <v>0</v>
      </c>
      <c r="KC232" s="168">
        <f t="shared" si="5776"/>
        <v>0</v>
      </c>
      <c r="KD232" s="168">
        <f t="shared" si="5777"/>
        <v>0</v>
      </c>
      <c r="KE232" s="168">
        <f t="shared" si="5778"/>
        <v>0</v>
      </c>
      <c r="KF232" s="154">
        <f t="shared" ref="KF232:KG232" si="5815">KF231</f>
        <v>19</v>
      </c>
      <c r="KG232" s="155">
        <f t="shared" si="5815"/>
        <v>1182</v>
      </c>
      <c r="KH232" s="156" t="str">
        <f t="shared" si="5780"/>
        <v>1</v>
      </c>
      <c r="KI232" s="157" t="str">
        <f t="shared" si="282"/>
        <v/>
      </c>
      <c r="KJ232" s="158">
        <f t="shared" si="283"/>
        <v>0</v>
      </c>
      <c r="KK232" s="159"/>
      <c r="KL232" s="159"/>
      <c r="KM232" s="159"/>
      <c r="KN232" s="160"/>
      <c r="KO232" s="160"/>
      <c r="KP232" s="171" t="str">
        <f t="shared" si="284"/>
        <v>0</v>
      </c>
      <c r="KQ232" s="171">
        <f t="shared" si="5781"/>
        <v>0</v>
      </c>
      <c r="KR232" s="160">
        <f t="shared" si="5782"/>
        <v>0</v>
      </c>
      <c r="KS232" s="160">
        <f t="shared" si="5783"/>
        <v>0</v>
      </c>
      <c r="KT232" s="160">
        <f t="shared" si="5784"/>
        <v>0</v>
      </c>
      <c r="KU232" s="160">
        <f t="shared" si="5785"/>
        <v>0</v>
      </c>
      <c r="KV232" s="161">
        <f t="shared" ref="KV232:KW232" si="5816">KV231</f>
        <v>20</v>
      </c>
      <c r="KW232" s="162">
        <f t="shared" si="5816"/>
        <v>1183</v>
      </c>
      <c r="KX232" s="163" t="str">
        <f t="shared" si="5787"/>
        <v>1</v>
      </c>
      <c r="KY232" s="164" t="str">
        <f t="shared" si="292"/>
        <v/>
      </c>
      <c r="KZ232" s="165">
        <f t="shared" si="293"/>
        <v>0</v>
      </c>
      <c r="LA232" s="166"/>
      <c r="LB232" s="166"/>
      <c r="LC232" s="166"/>
      <c r="LD232" s="168"/>
      <c r="LE232" s="168"/>
      <c r="LF232" s="170" t="str">
        <f t="shared" si="294"/>
        <v>0</v>
      </c>
      <c r="LG232" s="170">
        <f t="shared" si="5788"/>
        <v>0</v>
      </c>
      <c r="LH232" s="168">
        <f t="shared" si="5789"/>
        <v>0</v>
      </c>
      <c r="LI232" s="168">
        <f t="shared" si="5790"/>
        <v>0</v>
      </c>
      <c r="LJ232" s="168">
        <f t="shared" si="5791"/>
        <v>0</v>
      </c>
      <c r="LK232" s="168">
        <f t="shared" si="5792"/>
        <v>0</v>
      </c>
      <c r="LL232" s="172"/>
      <c r="LM232" s="172"/>
      <c r="LN232" s="168" t="str">
        <f t="shared" si="5793"/>
        <v>#REF!</v>
      </c>
      <c r="LO232" s="168" t="str">
        <f t="shared" si="5794"/>
        <v>#REF!</v>
      </c>
      <c r="LP232" s="168" t="str">
        <f t="shared" si="5795"/>
        <v>#REF!</v>
      </c>
      <c r="LQ232" s="168" t="str">
        <f t="shared" si="5796"/>
        <v>#REF!</v>
      </c>
    </row>
    <row r="233" ht="15.75" customHeight="1">
      <c r="A233" s="151">
        <v>46330.0</v>
      </c>
      <c r="B233" s="152" t="s">
        <v>27</v>
      </c>
      <c r="C233" s="153">
        <f t="shared" si="99"/>
        <v>0</v>
      </c>
      <c r="D233" s="154">
        <f t="shared" ref="D233:E233" si="5817">D232</f>
        <v>1</v>
      </c>
      <c r="E233" s="155">
        <f t="shared" si="5817"/>
        <v>1164</v>
      </c>
      <c r="F233" s="156" t="str">
        <f t="shared" si="5654"/>
        <v>1</v>
      </c>
      <c r="G233" s="157">
        <f t="shared" si="102"/>
        <v>1</v>
      </c>
      <c r="H233" s="158">
        <f t="shared" si="103"/>
        <v>0</v>
      </c>
      <c r="I233" s="159"/>
      <c r="J233" s="159"/>
      <c r="K233" s="159"/>
      <c r="L233" s="78"/>
      <c r="M233" s="79"/>
      <c r="N233" s="77" t="str">
        <f t="shared" si="104"/>
        <v>0</v>
      </c>
      <c r="O233" s="81">
        <f t="shared" si="5655"/>
        <v>0</v>
      </c>
      <c r="P233" s="160">
        <f t="shared" si="5656"/>
        <v>0</v>
      </c>
      <c r="Q233" s="160">
        <f t="shared" si="5657"/>
        <v>0</v>
      </c>
      <c r="R233" s="160">
        <f t="shared" si="5658"/>
        <v>0</v>
      </c>
      <c r="S233" s="160">
        <f t="shared" si="5659"/>
        <v>0</v>
      </c>
      <c r="T233" s="161">
        <f t="shared" ref="T233:U233" si="5818">T232</f>
        <v>2</v>
      </c>
      <c r="U233" s="162">
        <f t="shared" si="5818"/>
        <v>1165</v>
      </c>
      <c r="V233" s="163" t="str">
        <f t="shared" si="5661"/>
        <v>1</v>
      </c>
      <c r="W233" s="164">
        <f t="shared" si="112"/>
        <v>1</v>
      </c>
      <c r="X233" s="165">
        <f t="shared" si="113"/>
        <v>0</v>
      </c>
      <c r="Y233" s="166"/>
      <c r="Z233" s="166"/>
      <c r="AA233" s="166"/>
      <c r="AB233" s="84"/>
      <c r="AC233" s="85"/>
      <c r="AD233" s="83" t="str">
        <f t="shared" si="114"/>
        <v>0</v>
      </c>
      <c r="AE233" s="167">
        <f t="shared" si="5662"/>
        <v>0</v>
      </c>
      <c r="AF233" s="168">
        <f t="shared" si="5663"/>
        <v>0</v>
      </c>
      <c r="AG233" s="168">
        <f t="shared" si="5664"/>
        <v>0</v>
      </c>
      <c r="AH233" s="168">
        <f t="shared" si="5665"/>
        <v>0</v>
      </c>
      <c r="AI233" s="168">
        <f t="shared" si="5666"/>
        <v>0</v>
      </c>
      <c r="AJ233" s="154">
        <f t="shared" ref="AJ233:AK233" si="5819">AJ232</f>
        <v>3</v>
      </c>
      <c r="AK233" s="155">
        <f t="shared" si="5819"/>
        <v>1166</v>
      </c>
      <c r="AL233" s="156" t="str">
        <f t="shared" si="5668"/>
        <v>1</v>
      </c>
      <c r="AM233" s="157">
        <f t="shared" si="122"/>
        <v>2</v>
      </c>
      <c r="AN233" s="158">
        <f t="shared" si="123"/>
        <v>0</v>
      </c>
      <c r="AO233" s="159"/>
      <c r="AP233" s="159"/>
      <c r="AQ233" s="159"/>
      <c r="AR233" s="78"/>
      <c r="AS233" s="79"/>
      <c r="AT233" s="77" t="str">
        <f t="shared" si="124"/>
        <v>0</v>
      </c>
      <c r="AU233" s="81">
        <f t="shared" si="5669"/>
        <v>0</v>
      </c>
      <c r="AV233" s="160">
        <f t="shared" si="5670"/>
        <v>0</v>
      </c>
      <c r="AW233" s="160">
        <f t="shared" si="5671"/>
        <v>0</v>
      </c>
      <c r="AX233" s="160">
        <f t="shared" si="5672"/>
        <v>0</v>
      </c>
      <c r="AY233" s="160">
        <f t="shared" si="5673"/>
        <v>0</v>
      </c>
      <c r="AZ233" s="161">
        <f t="shared" ref="AZ233:BA233" si="5820">AZ232</f>
        <v>4</v>
      </c>
      <c r="BA233" s="162">
        <f t="shared" si="5820"/>
        <v>1167</v>
      </c>
      <c r="BB233" s="163" t="str">
        <f t="shared" si="5675"/>
        <v>1</v>
      </c>
      <c r="BC233" s="164">
        <f t="shared" si="132"/>
        <v>4</v>
      </c>
      <c r="BD233" s="165">
        <f t="shared" si="133"/>
        <v>0</v>
      </c>
      <c r="BE233" s="166"/>
      <c r="BF233" s="166"/>
      <c r="BG233" s="166"/>
      <c r="BH233" s="84"/>
      <c r="BI233" s="85"/>
      <c r="BJ233" s="83" t="str">
        <f t="shared" si="134"/>
        <v>0</v>
      </c>
      <c r="BK233" s="167">
        <f t="shared" si="5676"/>
        <v>0</v>
      </c>
      <c r="BL233" s="168">
        <f t="shared" si="5677"/>
        <v>0</v>
      </c>
      <c r="BM233" s="168">
        <f t="shared" si="5678"/>
        <v>0</v>
      </c>
      <c r="BN233" s="168">
        <f t="shared" si="5679"/>
        <v>0</v>
      </c>
      <c r="BO233" s="168">
        <f t="shared" si="5680"/>
        <v>0</v>
      </c>
      <c r="BP233" s="154">
        <f t="shared" ref="BP233:BQ233" si="5821">BP232</f>
        <v>5</v>
      </c>
      <c r="BQ233" s="155">
        <f t="shared" si="5821"/>
        <v>1168</v>
      </c>
      <c r="BR233" s="156" t="str">
        <f t="shared" si="5682"/>
        <v>1</v>
      </c>
      <c r="BS233" s="157">
        <f t="shared" si="142"/>
        <v>4</v>
      </c>
      <c r="BT233" s="158">
        <f t="shared" si="143"/>
        <v>0</v>
      </c>
      <c r="BU233" s="159"/>
      <c r="BV233" s="159"/>
      <c r="BW233" s="159"/>
      <c r="BX233" s="78"/>
      <c r="BY233" s="79"/>
      <c r="BZ233" s="77" t="str">
        <f t="shared" si="144"/>
        <v>0</v>
      </c>
      <c r="CA233" s="81">
        <f t="shared" si="5683"/>
        <v>0</v>
      </c>
      <c r="CB233" s="160">
        <f t="shared" si="5684"/>
        <v>0</v>
      </c>
      <c r="CC233" s="160">
        <f t="shared" si="5685"/>
        <v>0</v>
      </c>
      <c r="CD233" s="160">
        <f t="shared" si="5686"/>
        <v>0</v>
      </c>
      <c r="CE233" s="160">
        <f t="shared" si="5687"/>
        <v>0</v>
      </c>
      <c r="CF233" s="161">
        <f t="shared" ref="CF233:CG233" si="5822">CF232</f>
        <v>6</v>
      </c>
      <c r="CG233" s="162">
        <f t="shared" si="5822"/>
        <v>1169</v>
      </c>
      <c r="CH233" s="163" t="str">
        <f t="shared" si="5689"/>
        <v>1</v>
      </c>
      <c r="CI233" s="164">
        <f t="shared" si="152"/>
        <v>2</v>
      </c>
      <c r="CJ233" s="165">
        <f t="shared" si="153"/>
        <v>0</v>
      </c>
      <c r="CK233" s="166"/>
      <c r="CL233" s="166"/>
      <c r="CM233" s="166"/>
      <c r="CN233" s="84"/>
      <c r="CO233" s="85"/>
      <c r="CP233" s="83" t="str">
        <f t="shared" si="154"/>
        <v>0</v>
      </c>
      <c r="CQ233" s="167">
        <f t="shared" si="5690"/>
        <v>0</v>
      </c>
      <c r="CR233" s="168">
        <f t="shared" si="5691"/>
        <v>0</v>
      </c>
      <c r="CS233" s="168">
        <f t="shared" si="5692"/>
        <v>0</v>
      </c>
      <c r="CT233" s="168">
        <f t="shared" si="5693"/>
        <v>0</v>
      </c>
      <c r="CU233" s="168">
        <f t="shared" si="5694"/>
        <v>0</v>
      </c>
      <c r="CV233" s="154">
        <f t="shared" ref="CV233:CW233" si="5823">CV232</f>
        <v>7</v>
      </c>
      <c r="CW233" s="155">
        <f t="shared" si="5823"/>
        <v>1170</v>
      </c>
      <c r="CX233" s="156" t="str">
        <f t="shared" si="5696"/>
        <v>1</v>
      </c>
      <c r="CY233" s="157">
        <f t="shared" si="162"/>
        <v>2</v>
      </c>
      <c r="CZ233" s="158">
        <f t="shared" si="163"/>
        <v>0</v>
      </c>
      <c r="DA233" s="159"/>
      <c r="DB233" s="159"/>
      <c r="DC233" s="159"/>
      <c r="DD233" s="78"/>
      <c r="DE233" s="79"/>
      <c r="DF233" s="77" t="str">
        <f t="shared" si="164"/>
        <v>0</v>
      </c>
      <c r="DG233" s="81">
        <f t="shared" si="5697"/>
        <v>0</v>
      </c>
      <c r="DH233" s="160">
        <f t="shared" si="5698"/>
        <v>0</v>
      </c>
      <c r="DI233" s="160">
        <f t="shared" si="5699"/>
        <v>0</v>
      </c>
      <c r="DJ233" s="160">
        <f t="shared" si="5700"/>
        <v>0</v>
      </c>
      <c r="DK233" s="160">
        <f t="shared" si="5701"/>
        <v>0</v>
      </c>
      <c r="DL233" s="161">
        <f t="shared" ref="DL233:DM233" si="5824">DL232</f>
        <v>8</v>
      </c>
      <c r="DM233" s="162">
        <f t="shared" si="5824"/>
        <v>1171</v>
      </c>
      <c r="DN233" s="163" t="str">
        <f t="shared" si="5703"/>
        <v>1</v>
      </c>
      <c r="DO233" s="164">
        <f t="shared" si="172"/>
        <v>2</v>
      </c>
      <c r="DP233" s="165">
        <f t="shared" si="173"/>
        <v>0</v>
      </c>
      <c r="DQ233" s="166"/>
      <c r="DR233" s="166"/>
      <c r="DS233" s="166"/>
      <c r="DT233" s="84"/>
      <c r="DU233" s="85"/>
      <c r="DV233" s="83" t="str">
        <f t="shared" si="174"/>
        <v>0</v>
      </c>
      <c r="DW233" s="167">
        <f t="shared" si="5704"/>
        <v>0</v>
      </c>
      <c r="DX233" s="168">
        <f t="shared" si="5705"/>
        <v>0</v>
      </c>
      <c r="DY233" s="168">
        <f t="shared" si="5706"/>
        <v>0</v>
      </c>
      <c r="DZ233" s="168">
        <f t="shared" si="5707"/>
        <v>0</v>
      </c>
      <c r="EA233" s="168">
        <f t="shared" si="5708"/>
        <v>0</v>
      </c>
      <c r="EB233" s="154">
        <f t="shared" ref="EB233:EC233" si="5825">EB232</f>
        <v>9</v>
      </c>
      <c r="EC233" s="155">
        <f t="shared" si="5825"/>
        <v>1172</v>
      </c>
      <c r="ED233" s="156" t="str">
        <f t="shared" si="5710"/>
        <v>1</v>
      </c>
      <c r="EE233" s="157">
        <f t="shared" si="182"/>
        <v>5</v>
      </c>
      <c r="EF233" s="169">
        <f t="shared" si="183"/>
        <v>0</v>
      </c>
      <c r="EG233" s="159"/>
      <c r="EH233" s="159"/>
      <c r="EI233" s="159"/>
      <c r="EJ233" s="78"/>
      <c r="EK233" s="79"/>
      <c r="EL233" s="77" t="str">
        <f t="shared" si="184"/>
        <v>0</v>
      </c>
      <c r="EM233" s="81">
        <f t="shared" si="5711"/>
        <v>0</v>
      </c>
      <c r="EN233" s="160">
        <f t="shared" si="5712"/>
        <v>0</v>
      </c>
      <c r="EO233" s="160">
        <f t="shared" si="5713"/>
        <v>0</v>
      </c>
      <c r="EP233" s="160">
        <f t="shared" si="5714"/>
        <v>0</v>
      </c>
      <c r="EQ233" s="160">
        <f t="shared" si="5715"/>
        <v>0</v>
      </c>
      <c r="ER233" s="161">
        <f t="shared" ref="ER233:ES233" si="5826">ER232</f>
        <v>10</v>
      </c>
      <c r="ES233" s="162">
        <f t="shared" si="5826"/>
        <v>1173</v>
      </c>
      <c r="ET233" s="163" t="str">
        <f t="shared" si="5717"/>
        <v>1</v>
      </c>
      <c r="EU233" s="164">
        <f t="shared" si="192"/>
        <v>19</v>
      </c>
      <c r="EV233" s="165">
        <f t="shared" si="193"/>
        <v>0</v>
      </c>
      <c r="EW233" s="166"/>
      <c r="EX233" s="166"/>
      <c r="EY233" s="166"/>
      <c r="EZ233" s="84"/>
      <c r="FA233" s="85"/>
      <c r="FB233" s="83" t="str">
        <f t="shared" si="194"/>
        <v>0</v>
      </c>
      <c r="FC233" s="167">
        <f t="shared" si="5718"/>
        <v>0</v>
      </c>
      <c r="FD233" s="168">
        <f t="shared" si="5719"/>
        <v>0</v>
      </c>
      <c r="FE233" s="168">
        <f t="shared" si="5720"/>
        <v>0</v>
      </c>
      <c r="FF233" s="168">
        <f t="shared" si="5721"/>
        <v>0</v>
      </c>
      <c r="FG233" s="168">
        <f t="shared" si="5722"/>
        <v>0</v>
      </c>
      <c r="FH233" s="154">
        <f t="shared" ref="FH233:FI233" si="5827">FH232</f>
        <v>11</v>
      </c>
      <c r="FI233" s="155">
        <f t="shared" si="5827"/>
        <v>1174</v>
      </c>
      <c r="FJ233" s="156" t="str">
        <f t="shared" si="5724"/>
        <v>1</v>
      </c>
      <c r="FK233" s="157">
        <f t="shared" si="202"/>
        <v>4</v>
      </c>
      <c r="FL233" s="158">
        <f t="shared" si="203"/>
        <v>0</v>
      </c>
      <c r="FM233" s="159"/>
      <c r="FN233" s="159"/>
      <c r="FO233" s="159"/>
      <c r="FP233" s="78"/>
      <c r="FQ233" s="79"/>
      <c r="FR233" s="77" t="str">
        <f t="shared" si="204"/>
        <v>0</v>
      </c>
      <c r="FS233" s="81">
        <f t="shared" si="5725"/>
        <v>0</v>
      </c>
      <c r="FT233" s="160">
        <f t="shared" si="5726"/>
        <v>0</v>
      </c>
      <c r="FU233" s="160">
        <f t="shared" si="5727"/>
        <v>0</v>
      </c>
      <c r="FV233" s="160">
        <f t="shared" si="5728"/>
        <v>0</v>
      </c>
      <c r="FW233" s="160">
        <f t="shared" si="5729"/>
        <v>0</v>
      </c>
      <c r="FX233" s="161">
        <f t="shared" ref="FX233:FY233" si="5828">FX232</f>
        <v>12</v>
      </c>
      <c r="FY233" s="162">
        <f t="shared" si="5828"/>
        <v>1175</v>
      </c>
      <c r="FZ233" s="163" t="str">
        <f t="shared" si="5731"/>
        <v>1</v>
      </c>
      <c r="GA233" s="164">
        <f t="shared" si="212"/>
        <v>2</v>
      </c>
      <c r="GB233" s="165">
        <f t="shared" si="213"/>
        <v>0</v>
      </c>
      <c r="GC233" s="166"/>
      <c r="GD233" s="166"/>
      <c r="GE233" s="166"/>
      <c r="GF233" s="84"/>
      <c r="GG233" s="85"/>
      <c r="GH233" s="83" t="str">
        <f t="shared" si="214"/>
        <v>0</v>
      </c>
      <c r="GI233" s="167">
        <f t="shared" si="5732"/>
        <v>0</v>
      </c>
      <c r="GJ233" s="168">
        <f t="shared" si="5733"/>
        <v>0</v>
      </c>
      <c r="GK233" s="168">
        <f t="shared" si="5734"/>
        <v>0</v>
      </c>
      <c r="GL233" s="168">
        <f t="shared" si="5735"/>
        <v>0</v>
      </c>
      <c r="GM233" s="168">
        <f t="shared" si="5736"/>
        <v>0</v>
      </c>
      <c r="GN233" s="154">
        <f t="shared" ref="GN233:GO233" si="5829">GN232</f>
        <v>13</v>
      </c>
      <c r="GO233" s="155">
        <f t="shared" si="5829"/>
        <v>1176</v>
      </c>
      <c r="GP233" s="156" t="str">
        <f t="shared" si="5738"/>
        <v>1</v>
      </c>
      <c r="GQ233" s="157">
        <f t="shared" si="222"/>
        <v>3</v>
      </c>
      <c r="GR233" s="158">
        <f t="shared" si="223"/>
        <v>0</v>
      </c>
      <c r="GS233" s="159"/>
      <c r="GT233" s="159"/>
      <c r="GU233" s="159"/>
      <c r="GV233" s="78"/>
      <c r="GW233" s="79"/>
      <c r="GX233" s="77" t="str">
        <f t="shared" si="224"/>
        <v>0</v>
      </c>
      <c r="GY233" s="81">
        <f t="shared" si="5739"/>
        <v>0</v>
      </c>
      <c r="GZ233" s="160">
        <f t="shared" si="5740"/>
        <v>0</v>
      </c>
      <c r="HA233" s="160">
        <f t="shared" si="5741"/>
        <v>0</v>
      </c>
      <c r="HB233" s="160">
        <f t="shared" si="5742"/>
        <v>0</v>
      </c>
      <c r="HC233" s="160">
        <f t="shared" si="5743"/>
        <v>0</v>
      </c>
      <c r="HD233" s="161">
        <f t="shared" ref="HD233:HE233" si="5830">HD232</f>
        <v>14</v>
      </c>
      <c r="HE233" s="162">
        <f t="shared" si="5830"/>
        <v>1177</v>
      </c>
      <c r="HF233" s="163" t="str">
        <f t="shared" si="5745"/>
        <v>1</v>
      </c>
      <c r="HG233" s="164">
        <f t="shared" si="232"/>
        <v>5</v>
      </c>
      <c r="HH233" s="165">
        <f t="shared" si="233"/>
        <v>0</v>
      </c>
      <c r="HI233" s="166"/>
      <c r="HJ233" s="166"/>
      <c r="HK233" s="166"/>
      <c r="HL233" s="84"/>
      <c r="HM233" s="85"/>
      <c r="HN233" s="83" t="str">
        <f t="shared" si="234"/>
        <v>0</v>
      </c>
      <c r="HO233" s="167">
        <f t="shared" si="5746"/>
        <v>0</v>
      </c>
      <c r="HP233" s="168">
        <f t="shared" si="5747"/>
        <v>0</v>
      </c>
      <c r="HQ233" s="168">
        <f t="shared" si="5748"/>
        <v>0</v>
      </c>
      <c r="HR233" s="168">
        <f t="shared" si="5749"/>
        <v>0</v>
      </c>
      <c r="HS233" s="168">
        <f t="shared" si="5750"/>
        <v>0</v>
      </c>
      <c r="HT233" s="154">
        <f t="shared" ref="HT233:HU233" si="5831">HT232</f>
        <v>15</v>
      </c>
      <c r="HU233" s="155">
        <f t="shared" si="5831"/>
        <v>1178</v>
      </c>
      <c r="HV233" s="156" t="str">
        <f t="shared" si="5752"/>
        <v>1</v>
      </c>
      <c r="HW233" s="157" t="str">
        <f t="shared" si="242"/>
        <v/>
      </c>
      <c r="HX233" s="169">
        <f t="shared" si="243"/>
        <v>0</v>
      </c>
      <c r="HY233" s="159"/>
      <c r="HZ233" s="159"/>
      <c r="IA233" s="159"/>
      <c r="IB233" s="160"/>
      <c r="IC233" s="160"/>
      <c r="ID233" s="160" t="str">
        <f t="shared" si="244"/>
        <v>0</v>
      </c>
      <c r="IE233" s="160">
        <f t="shared" si="5753"/>
        <v>0</v>
      </c>
      <c r="IF233" s="160">
        <f t="shared" si="5754"/>
        <v>0</v>
      </c>
      <c r="IG233" s="160">
        <f t="shared" si="5755"/>
        <v>0</v>
      </c>
      <c r="IH233" s="160">
        <f t="shared" si="5756"/>
        <v>0</v>
      </c>
      <c r="II233" s="160">
        <f t="shared" si="5757"/>
        <v>0</v>
      </c>
      <c r="IJ233" s="161">
        <f t="shared" ref="IJ233:IK233" si="5832">IJ232</f>
        <v>16</v>
      </c>
      <c r="IK233" s="162">
        <f t="shared" si="5832"/>
        <v>1179</v>
      </c>
      <c r="IL233" s="163" t="str">
        <f t="shared" si="5759"/>
        <v>1</v>
      </c>
      <c r="IM233" s="164" t="str">
        <f t="shared" si="252"/>
        <v/>
      </c>
      <c r="IN233" s="165">
        <f t="shared" si="253"/>
        <v>0</v>
      </c>
      <c r="IO233" s="166"/>
      <c r="IP233" s="166"/>
      <c r="IQ233" s="166"/>
      <c r="IR233" s="168"/>
      <c r="IS233" s="168"/>
      <c r="IT233" s="170" t="str">
        <f t="shared" si="254"/>
        <v>0</v>
      </c>
      <c r="IU233" s="170">
        <f t="shared" si="5760"/>
        <v>0</v>
      </c>
      <c r="IV233" s="168">
        <f t="shared" si="5761"/>
        <v>0</v>
      </c>
      <c r="IW233" s="168">
        <f t="shared" si="5762"/>
        <v>0</v>
      </c>
      <c r="IX233" s="168">
        <f t="shared" si="5763"/>
        <v>0</v>
      </c>
      <c r="IY233" s="168">
        <f t="shared" si="5764"/>
        <v>0</v>
      </c>
      <c r="IZ233" s="154">
        <f t="shared" ref="IZ233:JA233" si="5833">IZ232</f>
        <v>17</v>
      </c>
      <c r="JA233" s="155">
        <f t="shared" si="5833"/>
        <v>1180</v>
      </c>
      <c r="JB233" s="156" t="str">
        <f t="shared" si="5766"/>
        <v>1</v>
      </c>
      <c r="JC233" s="157" t="str">
        <f t="shared" si="262"/>
        <v/>
      </c>
      <c r="JD233" s="158">
        <f t="shared" si="263"/>
        <v>0</v>
      </c>
      <c r="JE233" s="159"/>
      <c r="JF233" s="159"/>
      <c r="JG233" s="159"/>
      <c r="JH233" s="160"/>
      <c r="JI233" s="160"/>
      <c r="JJ233" s="171" t="str">
        <f t="shared" si="264"/>
        <v>0</v>
      </c>
      <c r="JK233" s="171">
        <f t="shared" si="5767"/>
        <v>0</v>
      </c>
      <c r="JL233" s="160">
        <f t="shared" si="5768"/>
        <v>0</v>
      </c>
      <c r="JM233" s="160">
        <f t="shared" si="5769"/>
        <v>0</v>
      </c>
      <c r="JN233" s="160">
        <f t="shared" si="5770"/>
        <v>0</v>
      </c>
      <c r="JO233" s="160">
        <f t="shared" si="5771"/>
        <v>0</v>
      </c>
      <c r="JP233" s="161">
        <f t="shared" ref="JP233:JQ233" si="5834">JP232</f>
        <v>18</v>
      </c>
      <c r="JQ233" s="162">
        <f t="shared" si="5834"/>
        <v>1181</v>
      </c>
      <c r="JR233" s="163" t="str">
        <f t="shared" si="5773"/>
        <v>1</v>
      </c>
      <c r="JS233" s="164" t="str">
        <f t="shared" si="272"/>
        <v/>
      </c>
      <c r="JT233" s="165">
        <f t="shared" si="273"/>
        <v>0</v>
      </c>
      <c r="JU233" s="166"/>
      <c r="JV233" s="166"/>
      <c r="JW233" s="166"/>
      <c r="JX233" s="168"/>
      <c r="JY233" s="168"/>
      <c r="JZ233" s="170" t="str">
        <f t="shared" si="274"/>
        <v>0</v>
      </c>
      <c r="KA233" s="170">
        <f t="shared" si="5774"/>
        <v>0</v>
      </c>
      <c r="KB233" s="168">
        <f t="shared" si="5775"/>
        <v>0</v>
      </c>
      <c r="KC233" s="168">
        <f t="shared" si="5776"/>
        <v>0</v>
      </c>
      <c r="KD233" s="168">
        <f t="shared" si="5777"/>
        <v>0</v>
      </c>
      <c r="KE233" s="168">
        <f t="shared" si="5778"/>
        <v>0</v>
      </c>
      <c r="KF233" s="154">
        <f t="shared" ref="KF233:KG233" si="5835">KF232</f>
        <v>19</v>
      </c>
      <c r="KG233" s="155">
        <f t="shared" si="5835"/>
        <v>1182</v>
      </c>
      <c r="KH233" s="156" t="str">
        <f t="shared" si="5780"/>
        <v>1</v>
      </c>
      <c r="KI233" s="157" t="str">
        <f t="shared" si="282"/>
        <v/>
      </c>
      <c r="KJ233" s="158">
        <f t="shared" si="283"/>
        <v>0</v>
      </c>
      <c r="KK233" s="159"/>
      <c r="KL233" s="159"/>
      <c r="KM233" s="159"/>
      <c r="KN233" s="160"/>
      <c r="KO233" s="160"/>
      <c r="KP233" s="171" t="str">
        <f t="shared" si="284"/>
        <v>0</v>
      </c>
      <c r="KQ233" s="171">
        <f t="shared" si="5781"/>
        <v>0</v>
      </c>
      <c r="KR233" s="160">
        <f t="shared" si="5782"/>
        <v>0</v>
      </c>
      <c r="KS233" s="160">
        <f t="shared" si="5783"/>
        <v>0</v>
      </c>
      <c r="KT233" s="160">
        <f t="shared" si="5784"/>
        <v>0</v>
      </c>
      <c r="KU233" s="160">
        <f t="shared" si="5785"/>
        <v>0</v>
      </c>
      <c r="KV233" s="161">
        <f t="shared" ref="KV233:KW233" si="5836">KV232</f>
        <v>20</v>
      </c>
      <c r="KW233" s="162">
        <f t="shared" si="5836"/>
        <v>1183</v>
      </c>
      <c r="KX233" s="163" t="str">
        <f t="shared" si="5787"/>
        <v>1</v>
      </c>
      <c r="KY233" s="164" t="str">
        <f t="shared" si="292"/>
        <v/>
      </c>
      <c r="KZ233" s="165">
        <f t="shared" si="293"/>
        <v>0</v>
      </c>
      <c r="LA233" s="166"/>
      <c r="LB233" s="166"/>
      <c r="LC233" s="166"/>
      <c r="LD233" s="168"/>
      <c r="LE233" s="168"/>
      <c r="LF233" s="170" t="str">
        <f t="shared" si="294"/>
        <v>0</v>
      </c>
      <c r="LG233" s="170">
        <f t="shared" si="5788"/>
        <v>0</v>
      </c>
      <c r="LH233" s="168">
        <f t="shared" si="5789"/>
        <v>0</v>
      </c>
      <c r="LI233" s="168">
        <f t="shared" si="5790"/>
        <v>0</v>
      </c>
      <c r="LJ233" s="168">
        <f t="shared" si="5791"/>
        <v>0</v>
      </c>
      <c r="LK233" s="168">
        <f t="shared" si="5792"/>
        <v>0</v>
      </c>
      <c r="LL233" s="172"/>
      <c r="LM233" s="172"/>
      <c r="LN233" s="168" t="str">
        <f t="shared" si="5793"/>
        <v>#REF!</v>
      </c>
      <c r="LO233" s="168" t="str">
        <f t="shared" si="5794"/>
        <v>#REF!</v>
      </c>
      <c r="LP233" s="168" t="str">
        <f t="shared" si="5795"/>
        <v>#REF!</v>
      </c>
      <c r="LQ233" s="168" t="str">
        <f t="shared" si="5796"/>
        <v>#REF!</v>
      </c>
    </row>
    <row r="234" ht="15.75" customHeight="1">
      <c r="A234" s="151">
        <v>46331.0</v>
      </c>
      <c r="B234" s="152" t="s">
        <v>28</v>
      </c>
      <c r="C234" s="153">
        <f t="shared" si="99"/>
        <v>0</v>
      </c>
      <c r="D234" s="154">
        <f t="shared" ref="D234:E234" si="5837">D233</f>
        <v>1</v>
      </c>
      <c r="E234" s="155">
        <f t="shared" si="5837"/>
        <v>1164</v>
      </c>
      <c r="F234" s="156" t="str">
        <f t="shared" si="5654"/>
        <v>1</v>
      </c>
      <c r="G234" s="157">
        <f t="shared" si="102"/>
        <v>1</v>
      </c>
      <c r="H234" s="158">
        <f t="shared" si="103"/>
        <v>0</v>
      </c>
      <c r="I234" s="159"/>
      <c r="J234" s="159"/>
      <c r="K234" s="159"/>
      <c r="L234" s="78"/>
      <c r="M234" s="79"/>
      <c r="N234" s="77" t="str">
        <f t="shared" si="104"/>
        <v>0</v>
      </c>
      <c r="O234" s="81">
        <f t="shared" si="5655"/>
        <v>0</v>
      </c>
      <c r="P234" s="160">
        <f t="shared" si="5656"/>
        <v>0</v>
      </c>
      <c r="Q234" s="160">
        <f t="shared" si="5657"/>
        <v>0</v>
      </c>
      <c r="R234" s="160">
        <f t="shared" si="5658"/>
        <v>0</v>
      </c>
      <c r="S234" s="160">
        <f t="shared" si="5659"/>
        <v>0</v>
      </c>
      <c r="T234" s="161">
        <f t="shared" ref="T234:U234" si="5838">T233</f>
        <v>2</v>
      </c>
      <c r="U234" s="162">
        <f t="shared" si="5838"/>
        <v>1165</v>
      </c>
      <c r="V234" s="163" t="str">
        <f t="shared" si="5661"/>
        <v>1</v>
      </c>
      <c r="W234" s="164">
        <f t="shared" si="112"/>
        <v>1</v>
      </c>
      <c r="X234" s="165">
        <f t="shared" si="113"/>
        <v>0</v>
      </c>
      <c r="Y234" s="166"/>
      <c r="Z234" s="166"/>
      <c r="AA234" s="166"/>
      <c r="AB234" s="84"/>
      <c r="AC234" s="85"/>
      <c r="AD234" s="83" t="str">
        <f t="shared" si="114"/>
        <v>0</v>
      </c>
      <c r="AE234" s="167">
        <f t="shared" si="5662"/>
        <v>0</v>
      </c>
      <c r="AF234" s="168">
        <f t="shared" si="5663"/>
        <v>0</v>
      </c>
      <c r="AG234" s="168">
        <f t="shared" si="5664"/>
        <v>0</v>
      </c>
      <c r="AH234" s="168">
        <f t="shared" si="5665"/>
        <v>0</v>
      </c>
      <c r="AI234" s="168">
        <f t="shared" si="5666"/>
        <v>0</v>
      </c>
      <c r="AJ234" s="154">
        <f t="shared" ref="AJ234:AK234" si="5839">AJ233</f>
        <v>3</v>
      </c>
      <c r="AK234" s="155">
        <f t="shared" si="5839"/>
        <v>1166</v>
      </c>
      <c r="AL234" s="156" t="str">
        <f t="shared" si="5668"/>
        <v>1</v>
      </c>
      <c r="AM234" s="157">
        <f t="shared" si="122"/>
        <v>2</v>
      </c>
      <c r="AN234" s="158">
        <f t="shared" si="123"/>
        <v>0</v>
      </c>
      <c r="AO234" s="159"/>
      <c r="AP234" s="159"/>
      <c r="AQ234" s="159"/>
      <c r="AR234" s="78"/>
      <c r="AS234" s="79"/>
      <c r="AT234" s="77" t="str">
        <f t="shared" si="124"/>
        <v>0</v>
      </c>
      <c r="AU234" s="81">
        <f t="shared" si="5669"/>
        <v>0</v>
      </c>
      <c r="AV234" s="160">
        <f t="shared" si="5670"/>
        <v>0</v>
      </c>
      <c r="AW234" s="160">
        <f t="shared" si="5671"/>
        <v>0</v>
      </c>
      <c r="AX234" s="160">
        <f t="shared" si="5672"/>
        <v>0</v>
      </c>
      <c r="AY234" s="160">
        <f t="shared" si="5673"/>
        <v>0</v>
      </c>
      <c r="AZ234" s="161">
        <f t="shared" ref="AZ234:BA234" si="5840">AZ233</f>
        <v>4</v>
      </c>
      <c r="BA234" s="162">
        <f t="shared" si="5840"/>
        <v>1167</v>
      </c>
      <c r="BB234" s="163" t="str">
        <f t="shared" si="5675"/>
        <v>1</v>
      </c>
      <c r="BC234" s="164">
        <f t="shared" si="132"/>
        <v>4</v>
      </c>
      <c r="BD234" s="165">
        <f t="shared" si="133"/>
        <v>0</v>
      </c>
      <c r="BE234" s="166"/>
      <c r="BF234" s="166"/>
      <c r="BG234" s="166"/>
      <c r="BH234" s="84"/>
      <c r="BI234" s="85"/>
      <c r="BJ234" s="83" t="str">
        <f t="shared" si="134"/>
        <v>0</v>
      </c>
      <c r="BK234" s="167">
        <f t="shared" si="5676"/>
        <v>0</v>
      </c>
      <c r="BL234" s="168">
        <f t="shared" si="5677"/>
        <v>0</v>
      </c>
      <c r="BM234" s="168">
        <f t="shared" si="5678"/>
        <v>0</v>
      </c>
      <c r="BN234" s="168">
        <f t="shared" si="5679"/>
        <v>0</v>
      </c>
      <c r="BO234" s="168">
        <f t="shared" si="5680"/>
        <v>0</v>
      </c>
      <c r="BP234" s="154">
        <f t="shared" ref="BP234:BQ234" si="5841">BP233</f>
        <v>5</v>
      </c>
      <c r="BQ234" s="155">
        <f t="shared" si="5841"/>
        <v>1168</v>
      </c>
      <c r="BR234" s="156" t="str">
        <f t="shared" si="5682"/>
        <v>1</v>
      </c>
      <c r="BS234" s="157">
        <f t="shared" si="142"/>
        <v>4</v>
      </c>
      <c r="BT234" s="158">
        <f t="shared" si="143"/>
        <v>0</v>
      </c>
      <c r="BU234" s="159"/>
      <c r="BV234" s="159"/>
      <c r="BW234" s="159"/>
      <c r="BX234" s="78"/>
      <c r="BY234" s="79"/>
      <c r="BZ234" s="77" t="str">
        <f t="shared" si="144"/>
        <v>0</v>
      </c>
      <c r="CA234" s="81">
        <f t="shared" si="5683"/>
        <v>0</v>
      </c>
      <c r="CB234" s="160">
        <f t="shared" si="5684"/>
        <v>0</v>
      </c>
      <c r="CC234" s="160">
        <f t="shared" si="5685"/>
        <v>0</v>
      </c>
      <c r="CD234" s="160">
        <f t="shared" si="5686"/>
        <v>0</v>
      </c>
      <c r="CE234" s="160">
        <f t="shared" si="5687"/>
        <v>0</v>
      </c>
      <c r="CF234" s="161">
        <f t="shared" ref="CF234:CG234" si="5842">CF233</f>
        <v>6</v>
      </c>
      <c r="CG234" s="162">
        <f t="shared" si="5842"/>
        <v>1169</v>
      </c>
      <c r="CH234" s="163" t="str">
        <f t="shared" si="5689"/>
        <v>1</v>
      </c>
      <c r="CI234" s="164">
        <f t="shared" si="152"/>
        <v>2</v>
      </c>
      <c r="CJ234" s="165">
        <f t="shared" si="153"/>
        <v>0</v>
      </c>
      <c r="CK234" s="166"/>
      <c r="CL234" s="166"/>
      <c r="CM234" s="166"/>
      <c r="CN234" s="84"/>
      <c r="CO234" s="85"/>
      <c r="CP234" s="83" t="str">
        <f t="shared" si="154"/>
        <v>0</v>
      </c>
      <c r="CQ234" s="167">
        <f t="shared" si="5690"/>
        <v>0</v>
      </c>
      <c r="CR234" s="168">
        <f t="shared" si="5691"/>
        <v>0</v>
      </c>
      <c r="CS234" s="168">
        <f t="shared" si="5692"/>
        <v>0</v>
      </c>
      <c r="CT234" s="168">
        <f t="shared" si="5693"/>
        <v>0</v>
      </c>
      <c r="CU234" s="168">
        <f t="shared" si="5694"/>
        <v>0</v>
      </c>
      <c r="CV234" s="154">
        <f t="shared" ref="CV234:CW234" si="5843">CV233</f>
        <v>7</v>
      </c>
      <c r="CW234" s="155">
        <f t="shared" si="5843"/>
        <v>1170</v>
      </c>
      <c r="CX234" s="156" t="str">
        <f t="shared" si="5696"/>
        <v>1</v>
      </c>
      <c r="CY234" s="157">
        <f t="shared" si="162"/>
        <v>2</v>
      </c>
      <c r="CZ234" s="158">
        <f t="shared" si="163"/>
        <v>0</v>
      </c>
      <c r="DA234" s="159"/>
      <c r="DB234" s="159"/>
      <c r="DC234" s="159"/>
      <c r="DD234" s="78"/>
      <c r="DE234" s="79"/>
      <c r="DF234" s="77" t="str">
        <f t="shared" si="164"/>
        <v>0</v>
      </c>
      <c r="DG234" s="81">
        <f t="shared" si="5697"/>
        <v>0</v>
      </c>
      <c r="DH234" s="160">
        <f t="shared" si="5698"/>
        <v>0</v>
      </c>
      <c r="DI234" s="160">
        <f t="shared" si="5699"/>
        <v>0</v>
      </c>
      <c r="DJ234" s="160">
        <f t="shared" si="5700"/>
        <v>0</v>
      </c>
      <c r="DK234" s="160">
        <f t="shared" si="5701"/>
        <v>0</v>
      </c>
      <c r="DL234" s="161">
        <f t="shared" ref="DL234:DM234" si="5844">DL233</f>
        <v>8</v>
      </c>
      <c r="DM234" s="162">
        <f t="shared" si="5844"/>
        <v>1171</v>
      </c>
      <c r="DN234" s="163" t="str">
        <f t="shared" si="5703"/>
        <v>1</v>
      </c>
      <c r="DO234" s="164">
        <f t="shared" si="172"/>
        <v>2</v>
      </c>
      <c r="DP234" s="165">
        <f t="shared" si="173"/>
        <v>0</v>
      </c>
      <c r="DQ234" s="166"/>
      <c r="DR234" s="166"/>
      <c r="DS234" s="166"/>
      <c r="DT234" s="84"/>
      <c r="DU234" s="85"/>
      <c r="DV234" s="83" t="str">
        <f t="shared" si="174"/>
        <v>0</v>
      </c>
      <c r="DW234" s="167">
        <f t="shared" si="5704"/>
        <v>0</v>
      </c>
      <c r="DX234" s="168">
        <f t="shared" si="5705"/>
        <v>0</v>
      </c>
      <c r="DY234" s="168">
        <f t="shared" si="5706"/>
        <v>0</v>
      </c>
      <c r="DZ234" s="168">
        <f t="shared" si="5707"/>
        <v>0</v>
      </c>
      <c r="EA234" s="168">
        <f t="shared" si="5708"/>
        <v>0</v>
      </c>
      <c r="EB234" s="154">
        <f t="shared" ref="EB234:EC234" si="5845">EB233</f>
        <v>9</v>
      </c>
      <c r="EC234" s="155">
        <f t="shared" si="5845"/>
        <v>1172</v>
      </c>
      <c r="ED234" s="156" t="str">
        <f t="shared" si="5710"/>
        <v>1</v>
      </c>
      <c r="EE234" s="157">
        <f t="shared" si="182"/>
        <v>5</v>
      </c>
      <c r="EF234" s="169">
        <f t="shared" si="183"/>
        <v>0</v>
      </c>
      <c r="EG234" s="159"/>
      <c r="EH234" s="159"/>
      <c r="EI234" s="159"/>
      <c r="EJ234" s="78"/>
      <c r="EK234" s="79"/>
      <c r="EL234" s="77" t="str">
        <f t="shared" si="184"/>
        <v>0</v>
      </c>
      <c r="EM234" s="81">
        <f t="shared" si="5711"/>
        <v>0</v>
      </c>
      <c r="EN234" s="160">
        <f t="shared" si="5712"/>
        <v>0</v>
      </c>
      <c r="EO234" s="160">
        <f t="shared" si="5713"/>
        <v>0</v>
      </c>
      <c r="EP234" s="160">
        <f t="shared" si="5714"/>
        <v>0</v>
      </c>
      <c r="EQ234" s="160">
        <f t="shared" si="5715"/>
        <v>0</v>
      </c>
      <c r="ER234" s="161">
        <f t="shared" ref="ER234:ES234" si="5846">ER233</f>
        <v>10</v>
      </c>
      <c r="ES234" s="162">
        <f t="shared" si="5846"/>
        <v>1173</v>
      </c>
      <c r="ET234" s="163" t="str">
        <f t="shared" si="5717"/>
        <v>1</v>
      </c>
      <c r="EU234" s="164">
        <f t="shared" si="192"/>
        <v>19</v>
      </c>
      <c r="EV234" s="165">
        <f t="shared" si="193"/>
        <v>0</v>
      </c>
      <c r="EW234" s="166"/>
      <c r="EX234" s="166"/>
      <c r="EY234" s="166"/>
      <c r="EZ234" s="84"/>
      <c r="FA234" s="85"/>
      <c r="FB234" s="83" t="str">
        <f t="shared" si="194"/>
        <v>0</v>
      </c>
      <c r="FC234" s="167">
        <f t="shared" si="5718"/>
        <v>0</v>
      </c>
      <c r="FD234" s="168">
        <f t="shared" si="5719"/>
        <v>0</v>
      </c>
      <c r="FE234" s="168">
        <f t="shared" si="5720"/>
        <v>0</v>
      </c>
      <c r="FF234" s="168">
        <f t="shared" si="5721"/>
        <v>0</v>
      </c>
      <c r="FG234" s="168">
        <f t="shared" si="5722"/>
        <v>0</v>
      </c>
      <c r="FH234" s="154">
        <f t="shared" ref="FH234:FI234" si="5847">FH233</f>
        <v>11</v>
      </c>
      <c r="FI234" s="155">
        <f t="shared" si="5847"/>
        <v>1174</v>
      </c>
      <c r="FJ234" s="156" t="str">
        <f t="shared" si="5724"/>
        <v>1</v>
      </c>
      <c r="FK234" s="157">
        <f t="shared" si="202"/>
        <v>4</v>
      </c>
      <c r="FL234" s="158">
        <f t="shared" si="203"/>
        <v>0</v>
      </c>
      <c r="FM234" s="159"/>
      <c r="FN234" s="159"/>
      <c r="FO234" s="159"/>
      <c r="FP234" s="78"/>
      <c r="FQ234" s="79"/>
      <c r="FR234" s="77" t="str">
        <f t="shared" si="204"/>
        <v>0</v>
      </c>
      <c r="FS234" s="81">
        <f t="shared" si="5725"/>
        <v>0</v>
      </c>
      <c r="FT234" s="160">
        <f t="shared" si="5726"/>
        <v>0</v>
      </c>
      <c r="FU234" s="160">
        <f t="shared" si="5727"/>
        <v>0</v>
      </c>
      <c r="FV234" s="160">
        <f t="shared" si="5728"/>
        <v>0</v>
      </c>
      <c r="FW234" s="160">
        <f t="shared" si="5729"/>
        <v>0</v>
      </c>
      <c r="FX234" s="161">
        <f t="shared" ref="FX234:FY234" si="5848">FX233</f>
        <v>12</v>
      </c>
      <c r="FY234" s="162">
        <f t="shared" si="5848"/>
        <v>1175</v>
      </c>
      <c r="FZ234" s="163" t="str">
        <f t="shared" si="5731"/>
        <v>1</v>
      </c>
      <c r="GA234" s="164">
        <f t="shared" si="212"/>
        <v>2</v>
      </c>
      <c r="GB234" s="165">
        <f t="shared" si="213"/>
        <v>0</v>
      </c>
      <c r="GC234" s="166"/>
      <c r="GD234" s="166"/>
      <c r="GE234" s="166"/>
      <c r="GF234" s="84"/>
      <c r="GG234" s="85"/>
      <c r="GH234" s="83" t="str">
        <f t="shared" si="214"/>
        <v>0</v>
      </c>
      <c r="GI234" s="167">
        <f t="shared" si="5732"/>
        <v>0</v>
      </c>
      <c r="GJ234" s="168">
        <f t="shared" si="5733"/>
        <v>0</v>
      </c>
      <c r="GK234" s="168">
        <f t="shared" si="5734"/>
        <v>0</v>
      </c>
      <c r="GL234" s="168">
        <f t="shared" si="5735"/>
        <v>0</v>
      </c>
      <c r="GM234" s="168">
        <f t="shared" si="5736"/>
        <v>0</v>
      </c>
      <c r="GN234" s="154">
        <f t="shared" ref="GN234:GO234" si="5849">GN233</f>
        <v>13</v>
      </c>
      <c r="GO234" s="155">
        <f t="shared" si="5849"/>
        <v>1176</v>
      </c>
      <c r="GP234" s="156" t="str">
        <f t="shared" si="5738"/>
        <v>1</v>
      </c>
      <c r="GQ234" s="157">
        <f t="shared" si="222"/>
        <v>3</v>
      </c>
      <c r="GR234" s="158">
        <f t="shared" si="223"/>
        <v>0</v>
      </c>
      <c r="GS234" s="159"/>
      <c r="GT234" s="159"/>
      <c r="GU234" s="159"/>
      <c r="GV234" s="78"/>
      <c r="GW234" s="79"/>
      <c r="GX234" s="77" t="str">
        <f t="shared" si="224"/>
        <v>0</v>
      </c>
      <c r="GY234" s="81">
        <f t="shared" si="5739"/>
        <v>0</v>
      </c>
      <c r="GZ234" s="160">
        <f t="shared" si="5740"/>
        <v>0</v>
      </c>
      <c r="HA234" s="160">
        <f t="shared" si="5741"/>
        <v>0</v>
      </c>
      <c r="HB234" s="160">
        <f t="shared" si="5742"/>
        <v>0</v>
      </c>
      <c r="HC234" s="160">
        <f t="shared" si="5743"/>
        <v>0</v>
      </c>
      <c r="HD234" s="161">
        <f t="shared" ref="HD234:HE234" si="5850">HD233</f>
        <v>14</v>
      </c>
      <c r="HE234" s="162">
        <f t="shared" si="5850"/>
        <v>1177</v>
      </c>
      <c r="HF234" s="163" t="str">
        <f t="shared" si="5745"/>
        <v>1</v>
      </c>
      <c r="HG234" s="164">
        <f t="shared" si="232"/>
        <v>5</v>
      </c>
      <c r="HH234" s="165">
        <f t="shared" si="233"/>
        <v>0</v>
      </c>
      <c r="HI234" s="166"/>
      <c r="HJ234" s="166"/>
      <c r="HK234" s="166"/>
      <c r="HL234" s="84"/>
      <c r="HM234" s="85"/>
      <c r="HN234" s="83" t="str">
        <f t="shared" si="234"/>
        <v>0</v>
      </c>
      <c r="HO234" s="167">
        <f t="shared" si="5746"/>
        <v>0</v>
      </c>
      <c r="HP234" s="168">
        <f t="shared" si="5747"/>
        <v>0</v>
      </c>
      <c r="HQ234" s="168">
        <f t="shared" si="5748"/>
        <v>0</v>
      </c>
      <c r="HR234" s="168">
        <f t="shared" si="5749"/>
        <v>0</v>
      </c>
      <c r="HS234" s="168">
        <f t="shared" si="5750"/>
        <v>0</v>
      </c>
      <c r="HT234" s="154">
        <f t="shared" ref="HT234:HU234" si="5851">HT233</f>
        <v>15</v>
      </c>
      <c r="HU234" s="155">
        <f t="shared" si="5851"/>
        <v>1178</v>
      </c>
      <c r="HV234" s="156" t="str">
        <f t="shared" si="5752"/>
        <v>1</v>
      </c>
      <c r="HW234" s="157" t="str">
        <f t="shared" si="242"/>
        <v/>
      </c>
      <c r="HX234" s="169">
        <f t="shared" si="243"/>
        <v>0</v>
      </c>
      <c r="HY234" s="159"/>
      <c r="HZ234" s="159"/>
      <c r="IA234" s="159"/>
      <c r="IB234" s="160"/>
      <c r="IC234" s="160"/>
      <c r="ID234" s="160" t="str">
        <f t="shared" si="244"/>
        <v>0</v>
      </c>
      <c r="IE234" s="160">
        <f t="shared" si="5753"/>
        <v>0</v>
      </c>
      <c r="IF234" s="160">
        <f t="shared" si="5754"/>
        <v>0</v>
      </c>
      <c r="IG234" s="160">
        <f t="shared" si="5755"/>
        <v>0</v>
      </c>
      <c r="IH234" s="160">
        <f t="shared" si="5756"/>
        <v>0</v>
      </c>
      <c r="II234" s="160">
        <f t="shared" si="5757"/>
        <v>0</v>
      </c>
      <c r="IJ234" s="161">
        <f t="shared" ref="IJ234:IK234" si="5852">IJ233</f>
        <v>16</v>
      </c>
      <c r="IK234" s="162">
        <f t="shared" si="5852"/>
        <v>1179</v>
      </c>
      <c r="IL234" s="163" t="str">
        <f t="shared" si="5759"/>
        <v>1</v>
      </c>
      <c r="IM234" s="164" t="str">
        <f t="shared" si="252"/>
        <v/>
      </c>
      <c r="IN234" s="165">
        <f t="shared" si="253"/>
        <v>0</v>
      </c>
      <c r="IO234" s="166"/>
      <c r="IP234" s="166"/>
      <c r="IQ234" s="166"/>
      <c r="IR234" s="168"/>
      <c r="IS234" s="168"/>
      <c r="IT234" s="170" t="str">
        <f t="shared" si="254"/>
        <v>0</v>
      </c>
      <c r="IU234" s="170">
        <f t="shared" si="5760"/>
        <v>0</v>
      </c>
      <c r="IV234" s="168">
        <f t="shared" si="5761"/>
        <v>0</v>
      </c>
      <c r="IW234" s="168">
        <f t="shared" si="5762"/>
        <v>0</v>
      </c>
      <c r="IX234" s="168">
        <f t="shared" si="5763"/>
        <v>0</v>
      </c>
      <c r="IY234" s="168">
        <f t="shared" si="5764"/>
        <v>0</v>
      </c>
      <c r="IZ234" s="154">
        <f t="shared" ref="IZ234:JA234" si="5853">IZ233</f>
        <v>17</v>
      </c>
      <c r="JA234" s="155">
        <f t="shared" si="5853"/>
        <v>1180</v>
      </c>
      <c r="JB234" s="156" t="str">
        <f t="shared" si="5766"/>
        <v>1</v>
      </c>
      <c r="JC234" s="157" t="str">
        <f t="shared" si="262"/>
        <v/>
      </c>
      <c r="JD234" s="158">
        <f t="shared" si="263"/>
        <v>0</v>
      </c>
      <c r="JE234" s="159"/>
      <c r="JF234" s="159"/>
      <c r="JG234" s="159"/>
      <c r="JH234" s="160"/>
      <c r="JI234" s="160"/>
      <c r="JJ234" s="171" t="str">
        <f t="shared" si="264"/>
        <v>0</v>
      </c>
      <c r="JK234" s="171">
        <f t="shared" si="5767"/>
        <v>0</v>
      </c>
      <c r="JL234" s="160">
        <f t="shared" si="5768"/>
        <v>0</v>
      </c>
      <c r="JM234" s="160">
        <f t="shared" si="5769"/>
        <v>0</v>
      </c>
      <c r="JN234" s="160">
        <f t="shared" si="5770"/>
        <v>0</v>
      </c>
      <c r="JO234" s="160">
        <f t="shared" si="5771"/>
        <v>0</v>
      </c>
      <c r="JP234" s="161">
        <f t="shared" ref="JP234:JQ234" si="5854">JP233</f>
        <v>18</v>
      </c>
      <c r="JQ234" s="162">
        <f t="shared" si="5854"/>
        <v>1181</v>
      </c>
      <c r="JR234" s="163" t="str">
        <f t="shared" si="5773"/>
        <v>1</v>
      </c>
      <c r="JS234" s="164" t="str">
        <f t="shared" si="272"/>
        <v/>
      </c>
      <c r="JT234" s="165">
        <f t="shared" si="273"/>
        <v>0</v>
      </c>
      <c r="JU234" s="166"/>
      <c r="JV234" s="166"/>
      <c r="JW234" s="166"/>
      <c r="JX234" s="168"/>
      <c r="JY234" s="168"/>
      <c r="JZ234" s="170" t="str">
        <f t="shared" si="274"/>
        <v>0</v>
      </c>
      <c r="KA234" s="170">
        <f t="shared" si="5774"/>
        <v>0</v>
      </c>
      <c r="KB234" s="168">
        <f t="shared" si="5775"/>
        <v>0</v>
      </c>
      <c r="KC234" s="168">
        <f t="shared" si="5776"/>
        <v>0</v>
      </c>
      <c r="KD234" s="168">
        <f t="shared" si="5777"/>
        <v>0</v>
      </c>
      <c r="KE234" s="168">
        <f t="shared" si="5778"/>
        <v>0</v>
      </c>
      <c r="KF234" s="154">
        <f t="shared" ref="KF234:KG234" si="5855">KF233</f>
        <v>19</v>
      </c>
      <c r="KG234" s="155">
        <f t="shared" si="5855"/>
        <v>1182</v>
      </c>
      <c r="KH234" s="156" t="str">
        <f t="shared" si="5780"/>
        <v>1</v>
      </c>
      <c r="KI234" s="157" t="str">
        <f t="shared" si="282"/>
        <v/>
      </c>
      <c r="KJ234" s="158">
        <f t="shared" si="283"/>
        <v>0</v>
      </c>
      <c r="KK234" s="159"/>
      <c r="KL234" s="159"/>
      <c r="KM234" s="159"/>
      <c r="KN234" s="160"/>
      <c r="KO234" s="160"/>
      <c r="KP234" s="171" t="str">
        <f t="shared" si="284"/>
        <v>0</v>
      </c>
      <c r="KQ234" s="171">
        <f t="shared" si="5781"/>
        <v>0</v>
      </c>
      <c r="KR234" s="160">
        <f t="shared" si="5782"/>
        <v>0</v>
      </c>
      <c r="KS234" s="160">
        <f t="shared" si="5783"/>
        <v>0</v>
      </c>
      <c r="KT234" s="160">
        <f t="shared" si="5784"/>
        <v>0</v>
      </c>
      <c r="KU234" s="160">
        <f t="shared" si="5785"/>
        <v>0</v>
      </c>
      <c r="KV234" s="161">
        <f t="shared" ref="KV234:KW234" si="5856">KV233</f>
        <v>20</v>
      </c>
      <c r="KW234" s="162">
        <f t="shared" si="5856"/>
        <v>1183</v>
      </c>
      <c r="KX234" s="163" t="str">
        <f t="shared" si="5787"/>
        <v>1</v>
      </c>
      <c r="KY234" s="164" t="str">
        <f t="shared" si="292"/>
        <v/>
      </c>
      <c r="KZ234" s="165">
        <f t="shared" si="293"/>
        <v>0</v>
      </c>
      <c r="LA234" s="166"/>
      <c r="LB234" s="166"/>
      <c r="LC234" s="166"/>
      <c r="LD234" s="168"/>
      <c r="LE234" s="168"/>
      <c r="LF234" s="170" t="str">
        <f t="shared" si="294"/>
        <v>0</v>
      </c>
      <c r="LG234" s="170">
        <f t="shared" si="5788"/>
        <v>0</v>
      </c>
      <c r="LH234" s="168">
        <f t="shared" si="5789"/>
        <v>0</v>
      </c>
      <c r="LI234" s="168">
        <f t="shared" si="5790"/>
        <v>0</v>
      </c>
      <c r="LJ234" s="168">
        <f t="shared" si="5791"/>
        <v>0</v>
      </c>
      <c r="LK234" s="168">
        <f t="shared" si="5792"/>
        <v>0</v>
      </c>
      <c r="LL234" s="172"/>
      <c r="LM234" s="172"/>
      <c r="LN234" s="168" t="str">
        <f t="shared" si="5793"/>
        <v>#REF!</v>
      </c>
      <c r="LO234" s="168" t="str">
        <f t="shared" si="5794"/>
        <v>#REF!</v>
      </c>
      <c r="LP234" s="168" t="str">
        <f t="shared" si="5795"/>
        <v>#REF!</v>
      </c>
      <c r="LQ234" s="168" t="str">
        <f t="shared" si="5796"/>
        <v>#REF!</v>
      </c>
    </row>
    <row r="235" ht="15.75" customHeight="1">
      <c r="A235" s="151">
        <v>46332.0</v>
      </c>
      <c r="B235" s="152" t="s">
        <v>29</v>
      </c>
      <c r="C235" s="153">
        <f t="shared" si="99"/>
        <v>0</v>
      </c>
      <c r="D235" s="154">
        <f t="shared" ref="D235:E235" si="5857">D234</f>
        <v>1</v>
      </c>
      <c r="E235" s="155">
        <f t="shared" si="5857"/>
        <v>1164</v>
      </c>
      <c r="F235" s="156" t="str">
        <f t="shared" si="5654"/>
        <v>1</v>
      </c>
      <c r="G235" s="157">
        <f t="shared" si="102"/>
        <v>1</v>
      </c>
      <c r="H235" s="158">
        <f t="shared" si="103"/>
        <v>0</v>
      </c>
      <c r="I235" s="159"/>
      <c r="J235" s="159"/>
      <c r="K235" s="159"/>
      <c r="L235" s="78"/>
      <c r="M235" s="79"/>
      <c r="N235" s="77" t="str">
        <f t="shared" si="104"/>
        <v>0</v>
      </c>
      <c r="O235" s="81">
        <f t="shared" si="5655"/>
        <v>0</v>
      </c>
      <c r="P235" s="160">
        <f t="shared" si="5656"/>
        <v>0</v>
      </c>
      <c r="Q235" s="160">
        <f t="shared" si="5657"/>
        <v>0</v>
      </c>
      <c r="R235" s="160">
        <f t="shared" si="5658"/>
        <v>0</v>
      </c>
      <c r="S235" s="160">
        <f t="shared" si="5659"/>
        <v>0</v>
      </c>
      <c r="T235" s="161">
        <f t="shared" ref="T235:U235" si="5858">T234</f>
        <v>2</v>
      </c>
      <c r="U235" s="162">
        <f t="shared" si="5858"/>
        <v>1165</v>
      </c>
      <c r="V235" s="163" t="str">
        <f t="shared" si="5661"/>
        <v>1</v>
      </c>
      <c r="W235" s="164">
        <f t="shared" si="112"/>
        <v>1</v>
      </c>
      <c r="X235" s="165">
        <f t="shared" si="113"/>
        <v>0</v>
      </c>
      <c r="Y235" s="166"/>
      <c r="Z235" s="166"/>
      <c r="AA235" s="166"/>
      <c r="AB235" s="84"/>
      <c r="AC235" s="85"/>
      <c r="AD235" s="83" t="str">
        <f t="shared" si="114"/>
        <v>0</v>
      </c>
      <c r="AE235" s="167">
        <f t="shared" si="5662"/>
        <v>0</v>
      </c>
      <c r="AF235" s="168">
        <f t="shared" si="5663"/>
        <v>0</v>
      </c>
      <c r="AG235" s="168">
        <f t="shared" si="5664"/>
        <v>0</v>
      </c>
      <c r="AH235" s="168">
        <f t="shared" si="5665"/>
        <v>0</v>
      </c>
      <c r="AI235" s="168">
        <f t="shared" si="5666"/>
        <v>0</v>
      </c>
      <c r="AJ235" s="154">
        <f t="shared" ref="AJ235:AK235" si="5859">AJ234</f>
        <v>3</v>
      </c>
      <c r="AK235" s="155">
        <f t="shared" si="5859"/>
        <v>1166</v>
      </c>
      <c r="AL235" s="156" t="str">
        <f t="shared" si="5668"/>
        <v>1</v>
      </c>
      <c r="AM235" s="157">
        <f t="shared" si="122"/>
        <v>2</v>
      </c>
      <c r="AN235" s="158">
        <f t="shared" si="123"/>
        <v>0</v>
      </c>
      <c r="AO235" s="159"/>
      <c r="AP235" s="159"/>
      <c r="AQ235" s="159"/>
      <c r="AR235" s="78"/>
      <c r="AS235" s="79"/>
      <c r="AT235" s="77" t="str">
        <f t="shared" si="124"/>
        <v>0</v>
      </c>
      <c r="AU235" s="81">
        <f t="shared" si="5669"/>
        <v>0</v>
      </c>
      <c r="AV235" s="160">
        <f t="shared" si="5670"/>
        <v>0</v>
      </c>
      <c r="AW235" s="160">
        <f t="shared" si="5671"/>
        <v>0</v>
      </c>
      <c r="AX235" s="160">
        <f t="shared" si="5672"/>
        <v>0</v>
      </c>
      <c r="AY235" s="160">
        <f t="shared" si="5673"/>
        <v>0</v>
      </c>
      <c r="AZ235" s="161">
        <f t="shared" ref="AZ235:BA235" si="5860">AZ234</f>
        <v>4</v>
      </c>
      <c r="BA235" s="162">
        <f t="shared" si="5860"/>
        <v>1167</v>
      </c>
      <c r="BB235" s="163" t="str">
        <f t="shared" si="5675"/>
        <v>1</v>
      </c>
      <c r="BC235" s="164">
        <f t="shared" si="132"/>
        <v>4</v>
      </c>
      <c r="BD235" s="165">
        <f t="shared" si="133"/>
        <v>0</v>
      </c>
      <c r="BE235" s="166"/>
      <c r="BF235" s="166"/>
      <c r="BG235" s="166"/>
      <c r="BH235" s="84"/>
      <c r="BI235" s="85"/>
      <c r="BJ235" s="83" t="str">
        <f t="shared" si="134"/>
        <v>0</v>
      </c>
      <c r="BK235" s="167">
        <f t="shared" si="5676"/>
        <v>0</v>
      </c>
      <c r="BL235" s="168">
        <f t="shared" si="5677"/>
        <v>0</v>
      </c>
      <c r="BM235" s="168">
        <f t="shared" si="5678"/>
        <v>0</v>
      </c>
      <c r="BN235" s="168">
        <f t="shared" si="5679"/>
        <v>0</v>
      </c>
      <c r="BO235" s="168">
        <f t="shared" si="5680"/>
        <v>0</v>
      </c>
      <c r="BP235" s="154">
        <f t="shared" ref="BP235:BQ235" si="5861">BP234</f>
        <v>5</v>
      </c>
      <c r="BQ235" s="155">
        <f t="shared" si="5861"/>
        <v>1168</v>
      </c>
      <c r="BR235" s="156" t="str">
        <f t="shared" si="5682"/>
        <v>1</v>
      </c>
      <c r="BS235" s="157">
        <f t="shared" si="142"/>
        <v>4</v>
      </c>
      <c r="BT235" s="158">
        <f t="shared" si="143"/>
        <v>0</v>
      </c>
      <c r="BU235" s="159"/>
      <c r="BV235" s="159"/>
      <c r="BW235" s="159"/>
      <c r="BX235" s="78"/>
      <c r="BY235" s="79"/>
      <c r="BZ235" s="77" t="str">
        <f t="shared" si="144"/>
        <v>0</v>
      </c>
      <c r="CA235" s="81">
        <f t="shared" si="5683"/>
        <v>0</v>
      </c>
      <c r="CB235" s="160">
        <f t="shared" si="5684"/>
        <v>0</v>
      </c>
      <c r="CC235" s="160">
        <f t="shared" si="5685"/>
        <v>0</v>
      </c>
      <c r="CD235" s="160">
        <f t="shared" si="5686"/>
        <v>0</v>
      </c>
      <c r="CE235" s="160">
        <f t="shared" si="5687"/>
        <v>0</v>
      </c>
      <c r="CF235" s="161">
        <f t="shared" ref="CF235:CG235" si="5862">CF234</f>
        <v>6</v>
      </c>
      <c r="CG235" s="162">
        <f t="shared" si="5862"/>
        <v>1169</v>
      </c>
      <c r="CH235" s="163" t="str">
        <f t="shared" si="5689"/>
        <v>1</v>
      </c>
      <c r="CI235" s="164">
        <f t="shared" si="152"/>
        <v>2</v>
      </c>
      <c r="CJ235" s="165">
        <f t="shared" si="153"/>
        <v>0</v>
      </c>
      <c r="CK235" s="166"/>
      <c r="CL235" s="166"/>
      <c r="CM235" s="166"/>
      <c r="CN235" s="84"/>
      <c r="CO235" s="85"/>
      <c r="CP235" s="83" t="str">
        <f t="shared" si="154"/>
        <v>0</v>
      </c>
      <c r="CQ235" s="167">
        <f t="shared" si="5690"/>
        <v>0</v>
      </c>
      <c r="CR235" s="168">
        <f t="shared" si="5691"/>
        <v>0</v>
      </c>
      <c r="CS235" s="168">
        <f t="shared" si="5692"/>
        <v>0</v>
      </c>
      <c r="CT235" s="168">
        <f t="shared" si="5693"/>
        <v>0</v>
      </c>
      <c r="CU235" s="168">
        <f t="shared" si="5694"/>
        <v>0</v>
      </c>
      <c r="CV235" s="154">
        <f t="shared" ref="CV235:CW235" si="5863">CV234</f>
        <v>7</v>
      </c>
      <c r="CW235" s="155">
        <f t="shared" si="5863"/>
        <v>1170</v>
      </c>
      <c r="CX235" s="156" t="str">
        <f t="shared" si="5696"/>
        <v>1</v>
      </c>
      <c r="CY235" s="157">
        <f t="shared" si="162"/>
        <v>2</v>
      </c>
      <c r="CZ235" s="158">
        <f t="shared" si="163"/>
        <v>0</v>
      </c>
      <c r="DA235" s="159"/>
      <c r="DB235" s="159"/>
      <c r="DC235" s="159"/>
      <c r="DD235" s="78"/>
      <c r="DE235" s="79"/>
      <c r="DF235" s="77" t="str">
        <f t="shared" si="164"/>
        <v>0</v>
      </c>
      <c r="DG235" s="81">
        <f t="shared" si="5697"/>
        <v>0</v>
      </c>
      <c r="DH235" s="160">
        <f t="shared" si="5698"/>
        <v>0</v>
      </c>
      <c r="DI235" s="160">
        <f t="shared" si="5699"/>
        <v>0</v>
      </c>
      <c r="DJ235" s="160">
        <f t="shared" si="5700"/>
        <v>0</v>
      </c>
      <c r="DK235" s="160">
        <f t="shared" si="5701"/>
        <v>0</v>
      </c>
      <c r="DL235" s="161">
        <f t="shared" ref="DL235:DM235" si="5864">DL234</f>
        <v>8</v>
      </c>
      <c r="DM235" s="162">
        <f t="shared" si="5864"/>
        <v>1171</v>
      </c>
      <c r="DN235" s="163" t="str">
        <f t="shared" si="5703"/>
        <v>1</v>
      </c>
      <c r="DO235" s="164">
        <f t="shared" si="172"/>
        <v>2</v>
      </c>
      <c r="DP235" s="165">
        <f t="shared" si="173"/>
        <v>0</v>
      </c>
      <c r="DQ235" s="166"/>
      <c r="DR235" s="166"/>
      <c r="DS235" s="166"/>
      <c r="DT235" s="84"/>
      <c r="DU235" s="85"/>
      <c r="DV235" s="83" t="str">
        <f t="shared" si="174"/>
        <v>0</v>
      </c>
      <c r="DW235" s="167">
        <f t="shared" si="5704"/>
        <v>0</v>
      </c>
      <c r="DX235" s="168">
        <f t="shared" si="5705"/>
        <v>0</v>
      </c>
      <c r="DY235" s="168">
        <f t="shared" si="5706"/>
        <v>0</v>
      </c>
      <c r="DZ235" s="168">
        <f t="shared" si="5707"/>
        <v>0</v>
      </c>
      <c r="EA235" s="168">
        <f t="shared" si="5708"/>
        <v>0</v>
      </c>
      <c r="EB235" s="154">
        <f t="shared" ref="EB235:EC235" si="5865">EB234</f>
        <v>9</v>
      </c>
      <c r="EC235" s="155">
        <f t="shared" si="5865"/>
        <v>1172</v>
      </c>
      <c r="ED235" s="156" t="str">
        <f t="shared" si="5710"/>
        <v>1</v>
      </c>
      <c r="EE235" s="157">
        <f t="shared" si="182"/>
        <v>5</v>
      </c>
      <c r="EF235" s="169">
        <f t="shared" si="183"/>
        <v>0</v>
      </c>
      <c r="EG235" s="159"/>
      <c r="EH235" s="159"/>
      <c r="EI235" s="159"/>
      <c r="EJ235" s="78"/>
      <c r="EK235" s="79"/>
      <c r="EL235" s="77" t="str">
        <f t="shared" si="184"/>
        <v>0</v>
      </c>
      <c r="EM235" s="81">
        <f t="shared" si="5711"/>
        <v>0</v>
      </c>
      <c r="EN235" s="160">
        <f t="shared" si="5712"/>
        <v>0</v>
      </c>
      <c r="EO235" s="160">
        <f t="shared" si="5713"/>
        <v>0</v>
      </c>
      <c r="EP235" s="160">
        <f t="shared" si="5714"/>
        <v>0</v>
      </c>
      <c r="EQ235" s="160">
        <f t="shared" si="5715"/>
        <v>0</v>
      </c>
      <c r="ER235" s="161">
        <f t="shared" ref="ER235:ES235" si="5866">ER234</f>
        <v>10</v>
      </c>
      <c r="ES235" s="162">
        <f t="shared" si="5866"/>
        <v>1173</v>
      </c>
      <c r="ET235" s="163" t="str">
        <f t="shared" si="5717"/>
        <v>1</v>
      </c>
      <c r="EU235" s="164">
        <f t="shared" si="192"/>
        <v>19</v>
      </c>
      <c r="EV235" s="165">
        <f t="shared" si="193"/>
        <v>0</v>
      </c>
      <c r="EW235" s="166"/>
      <c r="EX235" s="166"/>
      <c r="EY235" s="166"/>
      <c r="EZ235" s="84"/>
      <c r="FA235" s="85"/>
      <c r="FB235" s="83" t="str">
        <f t="shared" si="194"/>
        <v>0</v>
      </c>
      <c r="FC235" s="167">
        <f t="shared" si="5718"/>
        <v>0</v>
      </c>
      <c r="FD235" s="168">
        <f t="shared" si="5719"/>
        <v>0</v>
      </c>
      <c r="FE235" s="168">
        <f t="shared" si="5720"/>
        <v>0</v>
      </c>
      <c r="FF235" s="168">
        <f t="shared" si="5721"/>
        <v>0</v>
      </c>
      <c r="FG235" s="168">
        <f t="shared" si="5722"/>
        <v>0</v>
      </c>
      <c r="FH235" s="154">
        <f t="shared" ref="FH235:FI235" si="5867">FH234</f>
        <v>11</v>
      </c>
      <c r="FI235" s="155">
        <f t="shared" si="5867"/>
        <v>1174</v>
      </c>
      <c r="FJ235" s="156" t="str">
        <f t="shared" si="5724"/>
        <v>1</v>
      </c>
      <c r="FK235" s="157">
        <f t="shared" si="202"/>
        <v>4</v>
      </c>
      <c r="FL235" s="158">
        <f t="shared" si="203"/>
        <v>0</v>
      </c>
      <c r="FM235" s="159"/>
      <c r="FN235" s="159"/>
      <c r="FO235" s="159"/>
      <c r="FP235" s="78"/>
      <c r="FQ235" s="79"/>
      <c r="FR235" s="77" t="str">
        <f t="shared" si="204"/>
        <v>0</v>
      </c>
      <c r="FS235" s="81">
        <f t="shared" si="5725"/>
        <v>0</v>
      </c>
      <c r="FT235" s="160">
        <f t="shared" si="5726"/>
        <v>0</v>
      </c>
      <c r="FU235" s="160">
        <f t="shared" si="5727"/>
        <v>0</v>
      </c>
      <c r="FV235" s="160">
        <f t="shared" si="5728"/>
        <v>0</v>
      </c>
      <c r="FW235" s="160">
        <f t="shared" si="5729"/>
        <v>0</v>
      </c>
      <c r="FX235" s="161">
        <f t="shared" ref="FX235:FY235" si="5868">FX234</f>
        <v>12</v>
      </c>
      <c r="FY235" s="162">
        <f t="shared" si="5868"/>
        <v>1175</v>
      </c>
      <c r="FZ235" s="163" t="str">
        <f t="shared" si="5731"/>
        <v>1</v>
      </c>
      <c r="GA235" s="164">
        <f t="shared" si="212"/>
        <v>2</v>
      </c>
      <c r="GB235" s="165">
        <f t="shared" si="213"/>
        <v>0</v>
      </c>
      <c r="GC235" s="166"/>
      <c r="GD235" s="166"/>
      <c r="GE235" s="166"/>
      <c r="GF235" s="84"/>
      <c r="GG235" s="85"/>
      <c r="GH235" s="83" t="str">
        <f t="shared" si="214"/>
        <v>0</v>
      </c>
      <c r="GI235" s="167">
        <f t="shared" si="5732"/>
        <v>0</v>
      </c>
      <c r="GJ235" s="168">
        <f t="shared" si="5733"/>
        <v>0</v>
      </c>
      <c r="GK235" s="168">
        <f t="shared" si="5734"/>
        <v>0</v>
      </c>
      <c r="GL235" s="168">
        <f t="shared" si="5735"/>
        <v>0</v>
      </c>
      <c r="GM235" s="168">
        <f t="shared" si="5736"/>
        <v>0</v>
      </c>
      <c r="GN235" s="154">
        <f t="shared" ref="GN235:GO235" si="5869">GN234</f>
        <v>13</v>
      </c>
      <c r="GO235" s="155">
        <f t="shared" si="5869"/>
        <v>1176</v>
      </c>
      <c r="GP235" s="156" t="str">
        <f t="shared" si="5738"/>
        <v>1</v>
      </c>
      <c r="GQ235" s="157">
        <f t="shared" si="222"/>
        <v>3</v>
      </c>
      <c r="GR235" s="158">
        <f t="shared" si="223"/>
        <v>0</v>
      </c>
      <c r="GS235" s="159"/>
      <c r="GT235" s="159"/>
      <c r="GU235" s="159"/>
      <c r="GV235" s="78"/>
      <c r="GW235" s="79"/>
      <c r="GX235" s="77" t="str">
        <f t="shared" si="224"/>
        <v>0</v>
      </c>
      <c r="GY235" s="81">
        <f t="shared" si="5739"/>
        <v>0</v>
      </c>
      <c r="GZ235" s="160">
        <f t="shared" si="5740"/>
        <v>0</v>
      </c>
      <c r="HA235" s="160">
        <f t="shared" si="5741"/>
        <v>0</v>
      </c>
      <c r="HB235" s="160">
        <f t="shared" si="5742"/>
        <v>0</v>
      </c>
      <c r="HC235" s="160">
        <f t="shared" si="5743"/>
        <v>0</v>
      </c>
      <c r="HD235" s="161">
        <f t="shared" ref="HD235:HE235" si="5870">HD234</f>
        <v>14</v>
      </c>
      <c r="HE235" s="162">
        <f t="shared" si="5870"/>
        <v>1177</v>
      </c>
      <c r="HF235" s="163" t="str">
        <f t="shared" si="5745"/>
        <v>1</v>
      </c>
      <c r="HG235" s="164">
        <f t="shared" si="232"/>
        <v>5</v>
      </c>
      <c r="HH235" s="165">
        <f t="shared" si="233"/>
        <v>0</v>
      </c>
      <c r="HI235" s="166"/>
      <c r="HJ235" s="166"/>
      <c r="HK235" s="166"/>
      <c r="HL235" s="84"/>
      <c r="HM235" s="85"/>
      <c r="HN235" s="83" t="str">
        <f t="shared" si="234"/>
        <v>0</v>
      </c>
      <c r="HO235" s="167">
        <f t="shared" si="5746"/>
        <v>0</v>
      </c>
      <c r="HP235" s="168">
        <f t="shared" si="5747"/>
        <v>0</v>
      </c>
      <c r="HQ235" s="168">
        <f t="shared" si="5748"/>
        <v>0</v>
      </c>
      <c r="HR235" s="168">
        <f t="shared" si="5749"/>
        <v>0</v>
      </c>
      <c r="HS235" s="168">
        <f t="shared" si="5750"/>
        <v>0</v>
      </c>
      <c r="HT235" s="154">
        <f t="shared" ref="HT235:HU235" si="5871">HT234</f>
        <v>15</v>
      </c>
      <c r="HU235" s="155">
        <f t="shared" si="5871"/>
        <v>1178</v>
      </c>
      <c r="HV235" s="156" t="str">
        <f t="shared" si="5752"/>
        <v>1</v>
      </c>
      <c r="HW235" s="157" t="str">
        <f t="shared" si="242"/>
        <v/>
      </c>
      <c r="HX235" s="169">
        <f t="shared" si="243"/>
        <v>0</v>
      </c>
      <c r="HY235" s="159"/>
      <c r="HZ235" s="159"/>
      <c r="IA235" s="159"/>
      <c r="IB235" s="160"/>
      <c r="IC235" s="160"/>
      <c r="ID235" s="160" t="str">
        <f t="shared" si="244"/>
        <v>0</v>
      </c>
      <c r="IE235" s="160">
        <f t="shared" si="5753"/>
        <v>0</v>
      </c>
      <c r="IF235" s="160">
        <f t="shared" si="5754"/>
        <v>0</v>
      </c>
      <c r="IG235" s="160">
        <f t="shared" si="5755"/>
        <v>0</v>
      </c>
      <c r="IH235" s="160">
        <f t="shared" si="5756"/>
        <v>0</v>
      </c>
      <c r="II235" s="160">
        <f t="shared" si="5757"/>
        <v>0</v>
      </c>
      <c r="IJ235" s="161">
        <f t="shared" ref="IJ235:IK235" si="5872">IJ234</f>
        <v>16</v>
      </c>
      <c r="IK235" s="162">
        <f t="shared" si="5872"/>
        <v>1179</v>
      </c>
      <c r="IL235" s="163" t="str">
        <f t="shared" si="5759"/>
        <v>1</v>
      </c>
      <c r="IM235" s="164" t="str">
        <f t="shared" si="252"/>
        <v/>
      </c>
      <c r="IN235" s="165">
        <f t="shared" si="253"/>
        <v>0</v>
      </c>
      <c r="IO235" s="166"/>
      <c r="IP235" s="166"/>
      <c r="IQ235" s="166"/>
      <c r="IR235" s="168"/>
      <c r="IS235" s="168"/>
      <c r="IT235" s="170" t="str">
        <f t="shared" si="254"/>
        <v>0</v>
      </c>
      <c r="IU235" s="170">
        <f t="shared" si="5760"/>
        <v>0</v>
      </c>
      <c r="IV235" s="168">
        <f t="shared" si="5761"/>
        <v>0</v>
      </c>
      <c r="IW235" s="168">
        <f t="shared" si="5762"/>
        <v>0</v>
      </c>
      <c r="IX235" s="168">
        <f t="shared" si="5763"/>
        <v>0</v>
      </c>
      <c r="IY235" s="168">
        <f t="shared" si="5764"/>
        <v>0</v>
      </c>
      <c r="IZ235" s="154">
        <f t="shared" ref="IZ235:JA235" si="5873">IZ234</f>
        <v>17</v>
      </c>
      <c r="JA235" s="155">
        <f t="shared" si="5873"/>
        <v>1180</v>
      </c>
      <c r="JB235" s="156" t="str">
        <f t="shared" si="5766"/>
        <v>1</v>
      </c>
      <c r="JC235" s="157" t="str">
        <f t="shared" si="262"/>
        <v/>
      </c>
      <c r="JD235" s="158">
        <f t="shared" si="263"/>
        <v>0</v>
      </c>
      <c r="JE235" s="159"/>
      <c r="JF235" s="159"/>
      <c r="JG235" s="159"/>
      <c r="JH235" s="160"/>
      <c r="JI235" s="160"/>
      <c r="JJ235" s="171" t="str">
        <f t="shared" si="264"/>
        <v>0</v>
      </c>
      <c r="JK235" s="171">
        <f t="shared" si="5767"/>
        <v>0</v>
      </c>
      <c r="JL235" s="160">
        <f t="shared" si="5768"/>
        <v>0</v>
      </c>
      <c r="JM235" s="160">
        <f t="shared" si="5769"/>
        <v>0</v>
      </c>
      <c r="JN235" s="160">
        <f t="shared" si="5770"/>
        <v>0</v>
      </c>
      <c r="JO235" s="160">
        <f t="shared" si="5771"/>
        <v>0</v>
      </c>
      <c r="JP235" s="161">
        <f t="shared" ref="JP235:JQ235" si="5874">JP234</f>
        <v>18</v>
      </c>
      <c r="JQ235" s="162">
        <f t="shared" si="5874"/>
        <v>1181</v>
      </c>
      <c r="JR235" s="163" t="str">
        <f t="shared" si="5773"/>
        <v>1</v>
      </c>
      <c r="JS235" s="164" t="str">
        <f t="shared" si="272"/>
        <v/>
      </c>
      <c r="JT235" s="165">
        <f t="shared" si="273"/>
        <v>0</v>
      </c>
      <c r="JU235" s="166"/>
      <c r="JV235" s="166"/>
      <c r="JW235" s="166"/>
      <c r="JX235" s="168"/>
      <c r="JY235" s="168"/>
      <c r="JZ235" s="170" t="str">
        <f t="shared" si="274"/>
        <v>0</v>
      </c>
      <c r="KA235" s="170">
        <f t="shared" si="5774"/>
        <v>0</v>
      </c>
      <c r="KB235" s="168">
        <f t="shared" si="5775"/>
        <v>0</v>
      </c>
      <c r="KC235" s="168">
        <f t="shared" si="5776"/>
        <v>0</v>
      </c>
      <c r="KD235" s="168">
        <f t="shared" si="5777"/>
        <v>0</v>
      </c>
      <c r="KE235" s="168">
        <f t="shared" si="5778"/>
        <v>0</v>
      </c>
      <c r="KF235" s="154">
        <f t="shared" ref="KF235:KG235" si="5875">KF234</f>
        <v>19</v>
      </c>
      <c r="KG235" s="155">
        <f t="shared" si="5875"/>
        <v>1182</v>
      </c>
      <c r="KH235" s="156" t="str">
        <f t="shared" si="5780"/>
        <v>1</v>
      </c>
      <c r="KI235" s="157" t="str">
        <f t="shared" si="282"/>
        <v/>
      </c>
      <c r="KJ235" s="158">
        <f t="shared" si="283"/>
        <v>0</v>
      </c>
      <c r="KK235" s="159"/>
      <c r="KL235" s="159"/>
      <c r="KM235" s="159"/>
      <c r="KN235" s="160"/>
      <c r="KO235" s="160"/>
      <c r="KP235" s="171" t="str">
        <f t="shared" si="284"/>
        <v>0</v>
      </c>
      <c r="KQ235" s="171">
        <f t="shared" si="5781"/>
        <v>0</v>
      </c>
      <c r="KR235" s="160">
        <f t="shared" si="5782"/>
        <v>0</v>
      </c>
      <c r="KS235" s="160">
        <f t="shared" si="5783"/>
        <v>0</v>
      </c>
      <c r="KT235" s="160">
        <f t="shared" si="5784"/>
        <v>0</v>
      </c>
      <c r="KU235" s="160">
        <f t="shared" si="5785"/>
        <v>0</v>
      </c>
      <c r="KV235" s="161">
        <f t="shared" ref="KV235:KW235" si="5876">KV234</f>
        <v>20</v>
      </c>
      <c r="KW235" s="162">
        <f t="shared" si="5876"/>
        <v>1183</v>
      </c>
      <c r="KX235" s="163" t="str">
        <f t="shared" si="5787"/>
        <v>1</v>
      </c>
      <c r="KY235" s="164" t="str">
        <f t="shared" si="292"/>
        <v/>
      </c>
      <c r="KZ235" s="165">
        <f t="shared" si="293"/>
        <v>0</v>
      </c>
      <c r="LA235" s="166"/>
      <c r="LB235" s="166"/>
      <c r="LC235" s="166"/>
      <c r="LD235" s="168"/>
      <c r="LE235" s="168"/>
      <c r="LF235" s="170" t="str">
        <f t="shared" si="294"/>
        <v>0</v>
      </c>
      <c r="LG235" s="170">
        <f t="shared" si="5788"/>
        <v>0</v>
      </c>
      <c r="LH235" s="168">
        <f t="shared" si="5789"/>
        <v>0</v>
      </c>
      <c r="LI235" s="168">
        <f t="shared" si="5790"/>
        <v>0</v>
      </c>
      <c r="LJ235" s="168">
        <f t="shared" si="5791"/>
        <v>0</v>
      </c>
      <c r="LK235" s="168">
        <f t="shared" si="5792"/>
        <v>0</v>
      </c>
      <c r="LL235" s="172"/>
      <c r="LM235" s="172"/>
      <c r="LN235" s="168" t="str">
        <f t="shared" si="5793"/>
        <v>#REF!</v>
      </c>
      <c r="LO235" s="168" t="str">
        <f t="shared" si="5794"/>
        <v>#REF!</v>
      </c>
      <c r="LP235" s="168" t="str">
        <f t="shared" si="5795"/>
        <v>#REF!</v>
      </c>
      <c r="LQ235" s="168" t="str">
        <f t="shared" si="5796"/>
        <v>#REF!</v>
      </c>
    </row>
    <row r="236" ht="15.75" customHeight="1">
      <c r="A236" s="151">
        <v>46333.0</v>
      </c>
      <c r="B236" s="152" t="s">
        <v>30</v>
      </c>
      <c r="C236" s="153">
        <f t="shared" si="99"/>
        <v>0</v>
      </c>
      <c r="D236" s="154">
        <f t="shared" ref="D236:E236" si="5877">D226</f>
        <v>1</v>
      </c>
      <c r="E236" s="173">
        <f t="shared" si="5877"/>
        <v>1164</v>
      </c>
      <c r="F236" s="156" t="str">
        <f t="shared" ref="F236:F252" si="5898">IFERROR(IF(S236&gt;=10,"6",IF(S236&gt;=8,"5",IF(S236&gt;=6,"4",IF(S236&gt;=4,"3",IF(S236&gt;=2,"2",IF(S236&gt;=-1,"1",IF(S236&gt;=-2,"-1",IF(S236&gt;=-3,"-2","-3")))))))), F243)</f>
        <v>1</v>
      </c>
      <c r="G236" s="157">
        <f t="shared" si="102"/>
        <v>1</v>
      </c>
      <c r="H236" s="158">
        <f t="shared" si="103"/>
        <v>0</v>
      </c>
      <c r="I236" s="159"/>
      <c r="J236" s="159"/>
      <c r="K236" s="159"/>
      <c r="L236" s="78"/>
      <c r="M236" s="79"/>
      <c r="N236" s="77" t="str">
        <f t="shared" si="104"/>
        <v>0</v>
      </c>
      <c r="O236" s="81">
        <f t="shared" si="5655"/>
        <v>0</v>
      </c>
      <c r="P236" s="160">
        <f t="shared" si="5656"/>
        <v>0</v>
      </c>
      <c r="Q236" s="160">
        <f t="shared" si="5657"/>
        <v>0</v>
      </c>
      <c r="R236" s="160">
        <f t="shared" si="5658"/>
        <v>0</v>
      </c>
      <c r="S236" s="160">
        <f t="shared" si="5659"/>
        <v>0</v>
      </c>
      <c r="T236" s="161">
        <f t="shared" ref="T236:U236" si="5878">T235</f>
        <v>2</v>
      </c>
      <c r="U236" s="162">
        <f t="shared" si="5878"/>
        <v>1165</v>
      </c>
      <c r="V236" s="163" t="str">
        <f t="shared" si="5661"/>
        <v>1</v>
      </c>
      <c r="W236" s="164">
        <f t="shared" si="112"/>
        <v>1</v>
      </c>
      <c r="X236" s="165">
        <f t="shared" si="113"/>
        <v>0</v>
      </c>
      <c r="Y236" s="166"/>
      <c r="Z236" s="166"/>
      <c r="AA236" s="166"/>
      <c r="AB236" s="84"/>
      <c r="AC236" s="85"/>
      <c r="AD236" s="83" t="str">
        <f t="shared" si="114"/>
        <v>0</v>
      </c>
      <c r="AE236" s="167">
        <f t="shared" si="5662"/>
        <v>0</v>
      </c>
      <c r="AF236" s="168">
        <f t="shared" si="5663"/>
        <v>0</v>
      </c>
      <c r="AG236" s="168">
        <f t="shared" si="5664"/>
        <v>0</v>
      </c>
      <c r="AH236" s="168">
        <f t="shared" si="5665"/>
        <v>0</v>
      </c>
      <c r="AI236" s="168">
        <f t="shared" si="5666"/>
        <v>0</v>
      </c>
      <c r="AJ236" s="154">
        <f t="shared" ref="AJ236:AK236" si="5879">AJ226</f>
        <v>3</v>
      </c>
      <c r="AK236" s="173">
        <f t="shared" si="5879"/>
        <v>1166</v>
      </c>
      <c r="AL236" s="156" t="str">
        <f t="shared" si="5668"/>
        <v>1</v>
      </c>
      <c r="AM236" s="157">
        <f t="shared" si="122"/>
        <v>2</v>
      </c>
      <c r="AN236" s="158">
        <f t="shared" si="123"/>
        <v>0</v>
      </c>
      <c r="AO236" s="159"/>
      <c r="AP236" s="159"/>
      <c r="AQ236" s="159"/>
      <c r="AR236" s="78"/>
      <c r="AS236" s="79"/>
      <c r="AT236" s="77" t="str">
        <f t="shared" si="124"/>
        <v>0</v>
      </c>
      <c r="AU236" s="81">
        <f t="shared" si="5669"/>
        <v>0</v>
      </c>
      <c r="AV236" s="160">
        <f t="shared" si="5670"/>
        <v>0</v>
      </c>
      <c r="AW236" s="160">
        <f t="shared" si="5671"/>
        <v>0</v>
      </c>
      <c r="AX236" s="160">
        <f t="shared" si="5672"/>
        <v>0</v>
      </c>
      <c r="AY236" s="160">
        <f t="shared" si="5673"/>
        <v>0</v>
      </c>
      <c r="AZ236" s="161">
        <f t="shared" ref="AZ236:BA236" si="5880">AZ235</f>
        <v>4</v>
      </c>
      <c r="BA236" s="162">
        <f t="shared" si="5880"/>
        <v>1167</v>
      </c>
      <c r="BB236" s="163" t="str">
        <f t="shared" si="5675"/>
        <v>1</v>
      </c>
      <c r="BC236" s="164">
        <f t="shared" si="132"/>
        <v>4</v>
      </c>
      <c r="BD236" s="165">
        <f t="shared" si="133"/>
        <v>0</v>
      </c>
      <c r="BE236" s="166"/>
      <c r="BF236" s="166"/>
      <c r="BG236" s="166"/>
      <c r="BH236" s="84"/>
      <c r="BI236" s="85"/>
      <c r="BJ236" s="83" t="str">
        <f t="shared" si="134"/>
        <v>0</v>
      </c>
      <c r="BK236" s="167">
        <f t="shared" si="5676"/>
        <v>0</v>
      </c>
      <c r="BL236" s="168">
        <f t="shared" si="5677"/>
        <v>0</v>
      </c>
      <c r="BM236" s="168">
        <f t="shared" si="5678"/>
        <v>0</v>
      </c>
      <c r="BN236" s="168">
        <f t="shared" si="5679"/>
        <v>0</v>
      </c>
      <c r="BO236" s="168">
        <f t="shared" si="5680"/>
        <v>0</v>
      </c>
      <c r="BP236" s="154">
        <f t="shared" ref="BP236:BQ236" si="5881">BP226</f>
        <v>5</v>
      </c>
      <c r="BQ236" s="173">
        <f t="shared" si="5881"/>
        <v>1168</v>
      </c>
      <c r="BR236" s="156" t="str">
        <f t="shared" si="5682"/>
        <v>1</v>
      </c>
      <c r="BS236" s="157">
        <f t="shared" si="142"/>
        <v>4</v>
      </c>
      <c r="BT236" s="158">
        <f t="shared" si="143"/>
        <v>0</v>
      </c>
      <c r="BU236" s="159"/>
      <c r="BV236" s="159"/>
      <c r="BW236" s="159"/>
      <c r="BX236" s="78"/>
      <c r="BY236" s="79"/>
      <c r="BZ236" s="77" t="str">
        <f t="shared" si="144"/>
        <v>0</v>
      </c>
      <c r="CA236" s="81">
        <f t="shared" si="5683"/>
        <v>0</v>
      </c>
      <c r="CB236" s="160">
        <f t="shared" si="5684"/>
        <v>0</v>
      </c>
      <c r="CC236" s="160">
        <f t="shared" si="5685"/>
        <v>0</v>
      </c>
      <c r="CD236" s="160">
        <f t="shared" si="5686"/>
        <v>0</v>
      </c>
      <c r="CE236" s="160">
        <f t="shared" si="5687"/>
        <v>0</v>
      </c>
      <c r="CF236" s="161">
        <f t="shared" ref="CF236:CG236" si="5882">CF235</f>
        <v>6</v>
      </c>
      <c r="CG236" s="162">
        <f t="shared" si="5882"/>
        <v>1169</v>
      </c>
      <c r="CH236" s="163" t="str">
        <f t="shared" si="5689"/>
        <v>1</v>
      </c>
      <c r="CI236" s="164">
        <f t="shared" si="152"/>
        <v>2</v>
      </c>
      <c r="CJ236" s="165">
        <f t="shared" si="153"/>
        <v>0</v>
      </c>
      <c r="CK236" s="166"/>
      <c r="CL236" s="166"/>
      <c r="CM236" s="166"/>
      <c r="CN236" s="84"/>
      <c r="CO236" s="85"/>
      <c r="CP236" s="83" t="str">
        <f t="shared" si="154"/>
        <v>0</v>
      </c>
      <c r="CQ236" s="167">
        <f t="shared" si="5690"/>
        <v>0</v>
      </c>
      <c r="CR236" s="168">
        <f t="shared" si="5691"/>
        <v>0</v>
      </c>
      <c r="CS236" s="168">
        <f t="shared" si="5692"/>
        <v>0</v>
      </c>
      <c r="CT236" s="168">
        <f t="shared" si="5693"/>
        <v>0</v>
      </c>
      <c r="CU236" s="168">
        <f t="shared" si="5694"/>
        <v>0</v>
      </c>
      <c r="CV236" s="154">
        <f t="shared" ref="CV236:CW236" si="5883">CV226</f>
        <v>7</v>
      </c>
      <c r="CW236" s="173">
        <f t="shared" si="5883"/>
        <v>1170</v>
      </c>
      <c r="CX236" s="156" t="str">
        <f t="shared" si="5696"/>
        <v>1</v>
      </c>
      <c r="CY236" s="157">
        <f t="shared" si="162"/>
        <v>2</v>
      </c>
      <c r="CZ236" s="158">
        <f t="shared" si="163"/>
        <v>0</v>
      </c>
      <c r="DA236" s="159"/>
      <c r="DB236" s="159"/>
      <c r="DC236" s="159"/>
      <c r="DD236" s="78"/>
      <c r="DE236" s="79"/>
      <c r="DF236" s="77" t="str">
        <f t="shared" si="164"/>
        <v>0</v>
      </c>
      <c r="DG236" s="81">
        <f t="shared" si="5697"/>
        <v>0</v>
      </c>
      <c r="DH236" s="160">
        <f t="shared" si="5698"/>
        <v>0</v>
      </c>
      <c r="DI236" s="160">
        <f t="shared" si="5699"/>
        <v>0</v>
      </c>
      <c r="DJ236" s="160">
        <f t="shared" si="5700"/>
        <v>0</v>
      </c>
      <c r="DK236" s="160">
        <f t="shared" si="5701"/>
        <v>0</v>
      </c>
      <c r="DL236" s="161">
        <f t="shared" ref="DL236:DM236" si="5884">DL235</f>
        <v>8</v>
      </c>
      <c r="DM236" s="162">
        <f t="shared" si="5884"/>
        <v>1171</v>
      </c>
      <c r="DN236" s="163" t="str">
        <f t="shared" si="5703"/>
        <v>1</v>
      </c>
      <c r="DO236" s="164">
        <f t="shared" si="172"/>
        <v>2</v>
      </c>
      <c r="DP236" s="165">
        <f t="shared" si="173"/>
        <v>0</v>
      </c>
      <c r="DQ236" s="166"/>
      <c r="DR236" s="166"/>
      <c r="DS236" s="166"/>
      <c r="DT236" s="84"/>
      <c r="DU236" s="85"/>
      <c r="DV236" s="83" t="str">
        <f t="shared" si="174"/>
        <v>0</v>
      </c>
      <c r="DW236" s="167">
        <f t="shared" si="5704"/>
        <v>0</v>
      </c>
      <c r="DX236" s="168">
        <f t="shared" si="5705"/>
        <v>0</v>
      </c>
      <c r="DY236" s="168">
        <f t="shared" si="5706"/>
        <v>0</v>
      </c>
      <c r="DZ236" s="168">
        <f t="shared" si="5707"/>
        <v>0</v>
      </c>
      <c r="EA236" s="168">
        <f t="shared" si="5708"/>
        <v>0</v>
      </c>
      <c r="EB236" s="154">
        <f t="shared" ref="EB236:EC236" si="5885">EB226</f>
        <v>9</v>
      </c>
      <c r="EC236" s="173">
        <f t="shared" si="5885"/>
        <v>1172</v>
      </c>
      <c r="ED236" s="156" t="str">
        <f t="shared" si="5710"/>
        <v>1</v>
      </c>
      <c r="EE236" s="157">
        <f t="shared" si="182"/>
        <v>5</v>
      </c>
      <c r="EF236" s="169">
        <f t="shared" si="183"/>
        <v>0</v>
      </c>
      <c r="EG236" s="159"/>
      <c r="EH236" s="159"/>
      <c r="EI236" s="159"/>
      <c r="EJ236" s="78"/>
      <c r="EK236" s="79"/>
      <c r="EL236" s="77" t="str">
        <f t="shared" si="184"/>
        <v>0</v>
      </c>
      <c r="EM236" s="81">
        <f t="shared" si="5711"/>
        <v>0</v>
      </c>
      <c r="EN236" s="160">
        <f t="shared" si="5712"/>
        <v>0</v>
      </c>
      <c r="EO236" s="160">
        <f t="shared" si="5713"/>
        <v>0</v>
      </c>
      <c r="EP236" s="160">
        <f t="shared" si="5714"/>
        <v>0</v>
      </c>
      <c r="EQ236" s="160">
        <f t="shared" si="5715"/>
        <v>0</v>
      </c>
      <c r="ER236" s="161">
        <f t="shared" ref="ER236:ES236" si="5886">ER235</f>
        <v>10</v>
      </c>
      <c r="ES236" s="162">
        <f t="shared" si="5886"/>
        <v>1173</v>
      </c>
      <c r="ET236" s="163" t="str">
        <f t="shared" si="5717"/>
        <v>1</v>
      </c>
      <c r="EU236" s="164">
        <f t="shared" si="192"/>
        <v>19</v>
      </c>
      <c r="EV236" s="165">
        <f t="shared" si="193"/>
        <v>0</v>
      </c>
      <c r="EW236" s="166"/>
      <c r="EX236" s="166"/>
      <c r="EY236" s="166"/>
      <c r="EZ236" s="84"/>
      <c r="FA236" s="85"/>
      <c r="FB236" s="83" t="str">
        <f t="shared" si="194"/>
        <v>0</v>
      </c>
      <c r="FC236" s="167">
        <f t="shared" si="5718"/>
        <v>0</v>
      </c>
      <c r="FD236" s="168">
        <f t="shared" si="5719"/>
        <v>0</v>
      </c>
      <c r="FE236" s="168">
        <f t="shared" si="5720"/>
        <v>0</v>
      </c>
      <c r="FF236" s="168">
        <f t="shared" si="5721"/>
        <v>0</v>
      </c>
      <c r="FG236" s="168">
        <f t="shared" si="5722"/>
        <v>0</v>
      </c>
      <c r="FH236" s="154">
        <f t="shared" ref="FH236:FI236" si="5887">FH226</f>
        <v>11</v>
      </c>
      <c r="FI236" s="173">
        <f t="shared" si="5887"/>
        <v>1174</v>
      </c>
      <c r="FJ236" s="156" t="str">
        <f t="shared" si="5724"/>
        <v>1</v>
      </c>
      <c r="FK236" s="157">
        <f t="shared" si="202"/>
        <v>4</v>
      </c>
      <c r="FL236" s="158">
        <f t="shared" si="203"/>
        <v>0</v>
      </c>
      <c r="FM236" s="159"/>
      <c r="FN236" s="159"/>
      <c r="FO236" s="159"/>
      <c r="FP236" s="78"/>
      <c r="FQ236" s="79"/>
      <c r="FR236" s="77" t="str">
        <f t="shared" si="204"/>
        <v>0</v>
      </c>
      <c r="FS236" s="81">
        <f t="shared" si="5725"/>
        <v>0</v>
      </c>
      <c r="FT236" s="160">
        <f t="shared" si="5726"/>
        <v>0</v>
      </c>
      <c r="FU236" s="160">
        <f t="shared" si="5727"/>
        <v>0</v>
      </c>
      <c r="FV236" s="160">
        <f t="shared" si="5728"/>
        <v>0</v>
      </c>
      <c r="FW236" s="160">
        <f t="shared" si="5729"/>
        <v>0</v>
      </c>
      <c r="FX236" s="161">
        <f t="shared" ref="FX236:FY236" si="5888">FX235</f>
        <v>12</v>
      </c>
      <c r="FY236" s="162">
        <f t="shared" si="5888"/>
        <v>1175</v>
      </c>
      <c r="FZ236" s="163" t="str">
        <f t="shared" si="5731"/>
        <v>1</v>
      </c>
      <c r="GA236" s="164">
        <f t="shared" si="212"/>
        <v>2</v>
      </c>
      <c r="GB236" s="165">
        <f t="shared" si="213"/>
        <v>0</v>
      </c>
      <c r="GC236" s="166"/>
      <c r="GD236" s="166"/>
      <c r="GE236" s="166"/>
      <c r="GF236" s="84"/>
      <c r="GG236" s="85"/>
      <c r="GH236" s="83" t="str">
        <f t="shared" si="214"/>
        <v>0</v>
      </c>
      <c r="GI236" s="167">
        <f t="shared" si="5732"/>
        <v>0</v>
      </c>
      <c r="GJ236" s="168">
        <f t="shared" si="5733"/>
        <v>0</v>
      </c>
      <c r="GK236" s="168">
        <f t="shared" si="5734"/>
        <v>0</v>
      </c>
      <c r="GL236" s="168">
        <f t="shared" si="5735"/>
        <v>0</v>
      </c>
      <c r="GM236" s="168">
        <f t="shared" si="5736"/>
        <v>0</v>
      </c>
      <c r="GN236" s="154">
        <f t="shared" ref="GN236:GO236" si="5889">GN226</f>
        <v>13</v>
      </c>
      <c r="GO236" s="173">
        <f t="shared" si="5889"/>
        <v>1176</v>
      </c>
      <c r="GP236" s="156" t="str">
        <f t="shared" si="5738"/>
        <v>1</v>
      </c>
      <c r="GQ236" s="157">
        <f t="shared" si="222"/>
        <v>3</v>
      </c>
      <c r="GR236" s="158">
        <f t="shared" si="223"/>
        <v>0</v>
      </c>
      <c r="GS236" s="159"/>
      <c r="GT236" s="159"/>
      <c r="GU236" s="159"/>
      <c r="GV236" s="78"/>
      <c r="GW236" s="79"/>
      <c r="GX236" s="77" t="str">
        <f t="shared" si="224"/>
        <v>0</v>
      </c>
      <c r="GY236" s="81">
        <f t="shared" si="5739"/>
        <v>0</v>
      </c>
      <c r="GZ236" s="160">
        <f t="shared" si="5740"/>
        <v>0</v>
      </c>
      <c r="HA236" s="160">
        <f t="shared" si="5741"/>
        <v>0</v>
      </c>
      <c r="HB236" s="160">
        <f t="shared" si="5742"/>
        <v>0</v>
      </c>
      <c r="HC236" s="160">
        <f t="shared" si="5743"/>
        <v>0</v>
      </c>
      <c r="HD236" s="161">
        <f t="shared" ref="HD236:HE236" si="5890">HD235</f>
        <v>14</v>
      </c>
      <c r="HE236" s="162">
        <f t="shared" si="5890"/>
        <v>1177</v>
      </c>
      <c r="HF236" s="163" t="str">
        <f t="shared" si="5745"/>
        <v>1</v>
      </c>
      <c r="HG236" s="164">
        <f t="shared" si="232"/>
        <v>5</v>
      </c>
      <c r="HH236" s="165">
        <f t="shared" si="233"/>
        <v>0</v>
      </c>
      <c r="HI236" s="166"/>
      <c r="HJ236" s="166"/>
      <c r="HK236" s="166"/>
      <c r="HL236" s="84"/>
      <c r="HM236" s="85"/>
      <c r="HN236" s="83" t="str">
        <f t="shared" si="234"/>
        <v>0</v>
      </c>
      <c r="HO236" s="167">
        <f t="shared" si="5746"/>
        <v>0</v>
      </c>
      <c r="HP236" s="168">
        <f t="shared" si="5747"/>
        <v>0</v>
      </c>
      <c r="HQ236" s="168">
        <f t="shared" si="5748"/>
        <v>0</v>
      </c>
      <c r="HR236" s="168">
        <f t="shared" si="5749"/>
        <v>0</v>
      </c>
      <c r="HS236" s="168">
        <f t="shared" si="5750"/>
        <v>0</v>
      </c>
      <c r="HT236" s="154">
        <f t="shared" ref="HT236:HU236" si="5891">HT226</f>
        <v>15</v>
      </c>
      <c r="HU236" s="173">
        <f t="shared" si="5891"/>
        <v>1178</v>
      </c>
      <c r="HV236" s="156" t="str">
        <f t="shared" si="5752"/>
        <v>1</v>
      </c>
      <c r="HW236" s="157" t="str">
        <f t="shared" si="242"/>
        <v/>
      </c>
      <c r="HX236" s="169">
        <f t="shared" si="243"/>
        <v>0</v>
      </c>
      <c r="HY236" s="159"/>
      <c r="HZ236" s="159"/>
      <c r="IA236" s="159"/>
      <c r="IB236" s="160"/>
      <c r="IC236" s="160"/>
      <c r="ID236" s="160" t="str">
        <f t="shared" si="244"/>
        <v>0</v>
      </c>
      <c r="IE236" s="160">
        <f t="shared" si="5753"/>
        <v>0</v>
      </c>
      <c r="IF236" s="160">
        <f t="shared" si="5754"/>
        <v>0</v>
      </c>
      <c r="IG236" s="160">
        <f t="shared" si="5755"/>
        <v>0</v>
      </c>
      <c r="IH236" s="160">
        <f t="shared" si="5756"/>
        <v>0</v>
      </c>
      <c r="II236" s="160">
        <f t="shared" si="5757"/>
        <v>0</v>
      </c>
      <c r="IJ236" s="161">
        <f t="shared" ref="IJ236:IK236" si="5892">IJ235</f>
        <v>16</v>
      </c>
      <c r="IK236" s="162">
        <f t="shared" si="5892"/>
        <v>1179</v>
      </c>
      <c r="IL236" s="163" t="str">
        <f t="shared" si="5759"/>
        <v>1</v>
      </c>
      <c r="IM236" s="164" t="str">
        <f t="shared" si="252"/>
        <v/>
      </c>
      <c r="IN236" s="165">
        <f t="shared" si="253"/>
        <v>0</v>
      </c>
      <c r="IO236" s="166"/>
      <c r="IP236" s="166"/>
      <c r="IQ236" s="166"/>
      <c r="IR236" s="168"/>
      <c r="IS236" s="168"/>
      <c r="IT236" s="170" t="str">
        <f t="shared" si="254"/>
        <v>0</v>
      </c>
      <c r="IU236" s="170">
        <f t="shared" si="5760"/>
        <v>0</v>
      </c>
      <c r="IV236" s="168">
        <f t="shared" si="5761"/>
        <v>0</v>
      </c>
      <c r="IW236" s="168">
        <f t="shared" si="5762"/>
        <v>0</v>
      </c>
      <c r="IX236" s="168">
        <f t="shared" si="5763"/>
        <v>0</v>
      </c>
      <c r="IY236" s="168">
        <f t="shared" si="5764"/>
        <v>0</v>
      </c>
      <c r="IZ236" s="154">
        <f t="shared" ref="IZ236:JA236" si="5893">IZ226</f>
        <v>17</v>
      </c>
      <c r="JA236" s="173">
        <f t="shared" si="5893"/>
        <v>1180</v>
      </c>
      <c r="JB236" s="156" t="str">
        <f t="shared" si="5766"/>
        <v>1</v>
      </c>
      <c r="JC236" s="157" t="str">
        <f t="shared" si="262"/>
        <v/>
      </c>
      <c r="JD236" s="158">
        <f t="shared" si="263"/>
        <v>0</v>
      </c>
      <c r="JE236" s="159"/>
      <c r="JF236" s="159"/>
      <c r="JG236" s="159"/>
      <c r="JH236" s="160"/>
      <c r="JI236" s="160"/>
      <c r="JJ236" s="171" t="str">
        <f t="shared" si="264"/>
        <v>0</v>
      </c>
      <c r="JK236" s="171">
        <f t="shared" si="5767"/>
        <v>0</v>
      </c>
      <c r="JL236" s="160">
        <f t="shared" si="5768"/>
        <v>0</v>
      </c>
      <c r="JM236" s="160">
        <f t="shared" si="5769"/>
        <v>0</v>
      </c>
      <c r="JN236" s="160">
        <f t="shared" si="5770"/>
        <v>0</v>
      </c>
      <c r="JO236" s="160">
        <f t="shared" si="5771"/>
        <v>0</v>
      </c>
      <c r="JP236" s="161">
        <f t="shared" ref="JP236:JQ236" si="5894">JP235</f>
        <v>18</v>
      </c>
      <c r="JQ236" s="162">
        <f t="shared" si="5894"/>
        <v>1181</v>
      </c>
      <c r="JR236" s="163" t="str">
        <f t="shared" si="5773"/>
        <v>1</v>
      </c>
      <c r="JS236" s="164" t="str">
        <f t="shared" si="272"/>
        <v/>
      </c>
      <c r="JT236" s="165">
        <f t="shared" si="273"/>
        <v>0</v>
      </c>
      <c r="JU236" s="166"/>
      <c r="JV236" s="166"/>
      <c r="JW236" s="166"/>
      <c r="JX236" s="168"/>
      <c r="JY236" s="168"/>
      <c r="JZ236" s="170" t="str">
        <f t="shared" si="274"/>
        <v>0</v>
      </c>
      <c r="KA236" s="170">
        <f t="shared" si="5774"/>
        <v>0</v>
      </c>
      <c r="KB236" s="168">
        <f t="shared" si="5775"/>
        <v>0</v>
      </c>
      <c r="KC236" s="168">
        <f t="shared" si="5776"/>
        <v>0</v>
      </c>
      <c r="KD236" s="168">
        <f t="shared" si="5777"/>
        <v>0</v>
      </c>
      <c r="KE236" s="168">
        <f t="shared" si="5778"/>
        <v>0</v>
      </c>
      <c r="KF236" s="154">
        <f t="shared" ref="KF236:KG236" si="5895">KF226</f>
        <v>19</v>
      </c>
      <c r="KG236" s="173">
        <f t="shared" si="5895"/>
        <v>1182</v>
      </c>
      <c r="KH236" s="156" t="str">
        <f t="shared" si="5780"/>
        <v>1</v>
      </c>
      <c r="KI236" s="157" t="str">
        <f t="shared" si="282"/>
        <v/>
      </c>
      <c r="KJ236" s="158">
        <f t="shared" si="283"/>
        <v>0</v>
      </c>
      <c r="KK236" s="159"/>
      <c r="KL236" s="159"/>
      <c r="KM236" s="159"/>
      <c r="KN236" s="160"/>
      <c r="KO236" s="160"/>
      <c r="KP236" s="171" t="str">
        <f t="shared" si="284"/>
        <v>0</v>
      </c>
      <c r="KQ236" s="171">
        <f t="shared" si="5781"/>
        <v>0</v>
      </c>
      <c r="KR236" s="160">
        <f t="shared" si="5782"/>
        <v>0</v>
      </c>
      <c r="KS236" s="160">
        <f t="shared" si="5783"/>
        <v>0</v>
      </c>
      <c r="KT236" s="160">
        <f t="shared" si="5784"/>
        <v>0</v>
      </c>
      <c r="KU236" s="160">
        <f t="shared" si="5785"/>
        <v>0</v>
      </c>
      <c r="KV236" s="161">
        <f t="shared" ref="KV236:KW236" si="5896">KV235</f>
        <v>20</v>
      </c>
      <c r="KW236" s="162">
        <f t="shared" si="5896"/>
        <v>1183</v>
      </c>
      <c r="KX236" s="163" t="str">
        <f t="shared" si="5787"/>
        <v>1</v>
      </c>
      <c r="KY236" s="164" t="str">
        <f t="shared" si="292"/>
        <v/>
      </c>
      <c r="KZ236" s="165">
        <f t="shared" si="293"/>
        <v>0</v>
      </c>
      <c r="LA236" s="166"/>
      <c r="LB236" s="166"/>
      <c r="LC236" s="166"/>
      <c r="LD236" s="168"/>
      <c r="LE236" s="168"/>
      <c r="LF236" s="170" t="str">
        <f t="shared" si="294"/>
        <v>0</v>
      </c>
      <c r="LG236" s="170">
        <f t="shared" si="5788"/>
        <v>0</v>
      </c>
      <c r="LH236" s="168">
        <f t="shared" si="5789"/>
        <v>0</v>
      </c>
      <c r="LI236" s="168">
        <f t="shared" si="5790"/>
        <v>0</v>
      </c>
      <c r="LJ236" s="168">
        <f t="shared" si="5791"/>
        <v>0</v>
      </c>
      <c r="LK236" s="168">
        <f t="shared" si="5792"/>
        <v>0</v>
      </c>
      <c r="LL236" s="172"/>
      <c r="LM236" s="172"/>
      <c r="LN236" s="168" t="str">
        <f t="shared" si="5793"/>
        <v>#REF!</v>
      </c>
      <c r="LO236" s="168" t="str">
        <f t="shared" si="5794"/>
        <v>#REF!</v>
      </c>
      <c r="LP236" s="168" t="str">
        <f t="shared" si="5795"/>
        <v>#REF!</v>
      </c>
      <c r="LQ236" s="168" t="str">
        <f t="shared" si="5796"/>
        <v>#REF!</v>
      </c>
    </row>
    <row r="237" ht="15.75" customHeight="1">
      <c r="A237" s="151">
        <v>46334.0</v>
      </c>
      <c r="B237" s="152" t="s">
        <v>31</v>
      </c>
      <c r="C237" s="153">
        <f t="shared" si="99"/>
        <v>0</v>
      </c>
      <c r="D237" s="154">
        <f t="shared" ref="D237:E237" si="5897">D236</f>
        <v>1</v>
      </c>
      <c r="E237" s="173">
        <f t="shared" si="5897"/>
        <v>1164</v>
      </c>
      <c r="F237" s="156" t="str">
        <f t="shared" si="5898"/>
        <v>1</v>
      </c>
      <c r="G237" s="157">
        <f t="shared" si="102"/>
        <v>1</v>
      </c>
      <c r="H237" s="158">
        <f t="shared" si="103"/>
        <v>0</v>
      </c>
      <c r="I237" s="159"/>
      <c r="J237" s="159"/>
      <c r="K237" s="159"/>
      <c r="L237" s="78"/>
      <c r="M237" s="79"/>
      <c r="N237" s="77" t="str">
        <f t="shared" si="104"/>
        <v>0</v>
      </c>
      <c r="O237" s="81">
        <f t="shared" si="5655"/>
        <v>0</v>
      </c>
      <c r="P237" s="160">
        <f t="shared" si="5656"/>
        <v>0</v>
      </c>
      <c r="Q237" s="160">
        <f t="shared" si="5657"/>
        <v>0</v>
      </c>
      <c r="R237" s="160">
        <f t="shared" si="5658"/>
        <v>0</v>
      </c>
      <c r="S237" s="160">
        <f t="shared" si="5659"/>
        <v>0</v>
      </c>
      <c r="T237" s="161">
        <f t="shared" ref="T237:U237" si="5899">T236</f>
        <v>2</v>
      </c>
      <c r="U237" s="175">
        <f t="shared" si="5899"/>
        <v>1165</v>
      </c>
      <c r="V237" s="163" t="str">
        <f t="shared" si="5661"/>
        <v>1</v>
      </c>
      <c r="W237" s="164">
        <f t="shared" si="112"/>
        <v>1</v>
      </c>
      <c r="X237" s="165">
        <f t="shared" si="113"/>
        <v>0</v>
      </c>
      <c r="Y237" s="166"/>
      <c r="Z237" s="166"/>
      <c r="AA237" s="166"/>
      <c r="AB237" s="84"/>
      <c r="AC237" s="85"/>
      <c r="AD237" s="83" t="str">
        <f t="shared" si="114"/>
        <v>0</v>
      </c>
      <c r="AE237" s="167">
        <f t="shared" si="5662"/>
        <v>0</v>
      </c>
      <c r="AF237" s="168">
        <f t="shared" si="5663"/>
        <v>0</v>
      </c>
      <c r="AG237" s="168">
        <f t="shared" si="5664"/>
        <v>0</v>
      </c>
      <c r="AH237" s="168">
        <f t="shared" si="5665"/>
        <v>0</v>
      </c>
      <c r="AI237" s="168">
        <f t="shared" si="5666"/>
        <v>0</v>
      </c>
      <c r="AJ237" s="154">
        <f t="shared" ref="AJ237:AK237" si="5900">AJ236</f>
        <v>3</v>
      </c>
      <c r="AK237" s="173">
        <f t="shared" si="5900"/>
        <v>1166</v>
      </c>
      <c r="AL237" s="156" t="str">
        <f t="shared" si="5668"/>
        <v>1</v>
      </c>
      <c r="AM237" s="157">
        <f t="shared" si="122"/>
        <v>2</v>
      </c>
      <c r="AN237" s="158">
        <f t="shared" si="123"/>
        <v>0</v>
      </c>
      <c r="AO237" s="159"/>
      <c r="AP237" s="159"/>
      <c r="AQ237" s="159"/>
      <c r="AR237" s="78"/>
      <c r="AS237" s="79"/>
      <c r="AT237" s="77" t="str">
        <f t="shared" si="124"/>
        <v>0</v>
      </c>
      <c r="AU237" s="81">
        <f t="shared" si="5669"/>
        <v>0</v>
      </c>
      <c r="AV237" s="160">
        <f t="shared" si="5670"/>
        <v>0</v>
      </c>
      <c r="AW237" s="160">
        <f t="shared" si="5671"/>
        <v>0</v>
      </c>
      <c r="AX237" s="160">
        <f t="shared" si="5672"/>
        <v>0</v>
      </c>
      <c r="AY237" s="160">
        <f t="shared" si="5673"/>
        <v>0</v>
      </c>
      <c r="AZ237" s="161">
        <f t="shared" ref="AZ237:BA237" si="5901">AZ236</f>
        <v>4</v>
      </c>
      <c r="BA237" s="175">
        <f t="shared" si="5901"/>
        <v>1167</v>
      </c>
      <c r="BB237" s="163" t="str">
        <f t="shared" si="5675"/>
        <v>1</v>
      </c>
      <c r="BC237" s="164">
        <f t="shared" si="132"/>
        <v>4</v>
      </c>
      <c r="BD237" s="165">
        <f t="shared" si="133"/>
        <v>0</v>
      </c>
      <c r="BE237" s="166"/>
      <c r="BF237" s="166"/>
      <c r="BG237" s="166"/>
      <c r="BH237" s="84"/>
      <c r="BI237" s="85"/>
      <c r="BJ237" s="83" t="str">
        <f t="shared" si="134"/>
        <v>0</v>
      </c>
      <c r="BK237" s="167">
        <f t="shared" si="5676"/>
        <v>0</v>
      </c>
      <c r="BL237" s="168">
        <f t="shared" si="5677"/>
        <v>0</v>
      </c>
      <c r="BM237" s="168">
        <f t="shared" si="5678"/>
        <v>0</v>
      </c>
      <c r="BN237" s="168">
        <f t="shared" si="5679"/>
        <v>0</v>
      </c>
      <c r="BO237" s="168">
        <f t="shared" si="5680"/>
        <v>0</v>
      </c>
      <c r="BP237" s="154">
        <f t="shared" ref="BP237:BQ237" si="5902">BP236</f>
        <v>5</v>
      </c>
      <c r="BQ237" s="173">
        <f t="shared" si="5902"/>
        <v>1168</v>
      </c>
      <c r="BR237" s="156" t="str">
        <f t="shared" si="5682"/>
        <v>1</v>
      </c>
      <c r="BS237" s="157">
        <f t="shared" si="142"/>
        <v>4</v>
      </c>
      <c r="BT237" s="158">
        <f t="shared" si="143"/>
        <v>0</v>
      </c>
      <c r="BU237" s="159"/>
      <c r="BV237" s="159"/>
      <c r="BW237" s="159"/>
      <c r="BX237" s="78"/>
      <c r="BY237" s="79"/>
      <c r="BZ237" s="77" t="str">
        <f t="shared" si="144"/>
        <v>0</v>
      </c>
      <c r="CA237" s="81">
        <f t="shared" si="5683"/>
        <v>0</v>
      </c>
      <c r="CB237" s="160">
        <f t="shared" si="5684"/>
        <v>0</v>
      </c>
      <c r="CC237" s="160">
        <f t="shared" si="5685"/>
        <v>0</v>
      </c>
      <c r="CD237" s="160">
        <f t="shared" si="5686"/>
        <v>0</v>
      </c>
      <c r="CE237" s="160">
        <f t="shared" si="5687"/>
        <v>0</v>
      </c>
      <c r="CF237" s="161">
        <f t="shared" ref="CF237:CG237" si="5903">CF236</f>
        <v>6</v>
      </c>
      <c r="CG237" s="175">
        <f t="shared" si="5903"/>
        <v>1169</v>
      </c>
      <c r="CH237" s="163" t="str">
        <f t="shared" si="5689"/>
        <v>1</v>
      </c>
      <c r="CI237" s="164">
        <f t="shared" si="152"/>
        <v>2</v>
      </c>
      <c r="CJ237" s="165">
        <f t="shared" si="153"/>
        <v>0</v>
      </c>
      <c r="CK237" s="166"/>
      <c r="CL237" s="166"/>
      <c r="CM237" s="166"/>
      <c r="CN237" s="84"/>
      <c r="CO237" s="85"/>
      <c r="CP237" s="83" t="str">
        <f t="shared" si="154"/>
        <v>0</v>
      </c>
      <c r="CQ237" s="167">
        <f t="shared" si="5690"/>
        <v>0</v>
      </c>
      <c r="CR237" s="168">
        <f t="shared" si="5691"/>
        <v>0</v>
      </c>
      <c r="CS237" s="168">
        <f t="shared" si="5692"/>
        <v>0</v>
      </c>
      <c r="CT237" s="168">
        <f t="shared" si="5693"/>
        <v>0</v>
      </c>
      <c r="CU237" s="168">
        <f t="shared" si="5694"/>
        <v>0</v>
      </c>
      <c r="CV237" s="154">
        <f t="shared" ref="CV237:CW237" si="5904">CV236</f>
        <v>7</v>
      </c>
      <c r="CW237" s="173">
        <f t="shared" si="5904"/>
        <v>1170</v>
      </c>
      <c r="CX237" s="156" t="str">
        <f t="shared" si="5696"/>
        <v>1</v>
      </c>
      <c r="CY237" s="157">
        <f t="shared" si="162"/>
        <v>2</v>
      </c>
      <c r="CZ237" s="158">
        <f t="shared" si="163"/>
        <v>0</v>
      </c>
      <c r="DA237" s="159"/>
      <c r="DB237" s="159"/>
      <c r="DC237" s="159"/>
      <c r="DD237" s="78"/>
      <c r="DE237" s="79"/>
      <c r="DF237" s="77" t="str">
        <f t="shared" si="164"/>
        <v>0</v>
      </c>
      <c r="DG237" s="81">
        <f t="shared" si="5697"/>
        <v>0</v>
      </c>
      <c r="DH237" s="160">
        <f t="shared" si="5698"/>
        <v>0</v>
      </c>
      <c r="DI237" s="160">
        <f t="shared" si="5699"/>
        <v>0</v>
      </c>
      <c r="DJ237" s="160">
        <f t="shared" si="5700"/>
        <v>0</v>
      </c>
      <c r="DK237" s="160">
        <f t="shared" si="5701"/>
        <v>0</v>
      </c>
      <c r="DL237" s="161">
        <f t="shared" ref="DL237:DM237" si="5905">DL236</f>
        <v>8</v>
      </c>
      <c r="DM237" s="175">
        <f t="shared" si="5905"/>
        <v>1171</v>
      </c>
      <c r="DN237" s="163" t="str">
        <f t="shared" si="5703"/>
        <v>1</v>
      </c>
      <c r="DO237" s="164">
        <f t="shared" si="172"/>
        <v>2</v>
      </c>
      <c r="DP237" s="165">
        <f t="shared" si="173"/>
        <v>0</v>
      </c>
      <c r="DQ237" s="166"/>
      <c r="DR237" s="166"/>
      <c r="DS237" s="166"/>
      <c r="DT237" s="84"/>
      <c r="DU237" s="85"/>
      <c r="DV237" s="83" t="str">
        <f t="shared" si="174"/>
        <v>0</v>
      </c>
      <c r="DW237" s="167">
        <f t="shared" si="5704"/>
        <v>0</v>
      </c>
      <c r="DX237" s="168">
        <f t="shared" si="5705"/>
        <v>0</v>
      </c>
      <c r="DY237" s="168">
        <f t="shared" si="5706"/>
        <v>0</v>
      </c>
      <c r="DZ237" s="168">
        <f t="shared" si="5707"/>
        <v>0</v>
      </c>
      <c r="EA237" s="168">
        <f t="shared" si="5708"/>
        <v>0</v>
      </c>
      <c r="EB237" s="154">
        <f t="shared" ref="EB237:EC237" si="5906">EB236</f>
        <v>9</v>
      </c>
      <c r="EC237" s="173">
        <f t="shared" si="5906"/>
        <v>1172</v>
      </c>
      <c r="ED237" s="156" t="str">
        <f t="shared" si="5710"/>
        <v>1</v>
      </c>
      <c r="EE237" s="157">
        <f t="shared" si="182"/>
        <v>5</v>
      </c>
      <c r="EF237" s="169">
        <f t="shared" si="183"/>
        <v>0</v>
      </c>
      <c r="EG237" s="159"/>
      <c r="EH237" s="159"/>
      <c r="EI237" s="159"/>
      <c r="EJ237" s="78"/>
      <c r="EK237" s="79"/>
      <c r="EL237" s="77" t="str">
        <f t="shared" si="184"/>
        <v>0</v>
      </c>
      <c r="EM237" s="81">
        <f t="shared" si="5711"/>
        <v>0</v>
      </c>
      <c r="EN237" s="160">
        <f t="shared" si="5712"/>
        <v>0</v>
      </c>
      <c r="EO237" s="160">
        <f t="shared" si="5713"/>
        <v>0</v>
      </c>
      <c r="EP237" s="160">
        <f t="shared" si="5714"/>
        <v>0</v>
      </c>
      <c r="EQ237" s="160">
        <f t="shared" si="5715"/>
        <v>0</v>
      </c>
      <c r="ER237" s="161">
        <f t="shared" ref="ER237:ES237" si="5907">ER236</f>
        <v>10</v>
      </c>
      <c r="ES237" s="175">
        <f t="shared" si="5907"/>
        <v>1173</v>
      </c>
      <c r="ET237" s="163" t="str">
        <f t="shared" si="5717"/>
        <v>1</v>
      </c>
      <c r="EU237" s="164">
        <f t="shared" si="192"/>
        <v>19</v>
      </c>
      <c r="EV237" s="165">
        <f t="shared" si="193"/>
        <v>0</v>
      </c>
      <c r="EW237" s="166"/>
      <c r="EX237" s="166"/>
      <c r="EY237" s="166"/>
      <c r="EZ237" s="84"/>
      <c r="FA237" s="85"/>
      <c r="FB237" s="83" t="str">
        <f t="shared" si="194"/>
        <v>0</v>
      </c>
      <c r="FC237" s="167">
        <f t="shared" si="5718"/>
        <v>0</v>
      </c>
      <c r="FD237" s="168">
        <f t="shared" si="5719"/>
        <v>0</v>
      </c>
      <c r="FE237" s="168">
        <f t="shared" si="5720"/>
        <v>0</v>
      </c>
      <c r="FF237" s="168">
        <f t="shared" si="5721"/>
        <v>0</v>
      </c>
      <c r="FG237" s="168">
        <f t="shared" si="5722"/>
        <v>0</v>
      </c>
      <c r="FH237" s="154">
        <f t="shared" ref="FH237:FI237" si="5908">FH236</f>
        <v>11</v>
      </c>
      <c r="FI237" s="173">
        <f t="shared" si="5908"/>
        <v>1174</v>
      </c>
      <c r="FJ237" s="156" t="str">
        <f t="shared" si="5724"/>
        <v>1</v>
      </c>
      <c r="FK237" s="157">
        <f t="shared" si="202"/>
        <v>4</v>
      </c>
      <c r="FL237" s="158">
        <f t="shared" si="203"/>
        <v>0</v>
      </c>
      <c r="FM237" s="159"/>
      <c r="FN237" s="159"/>
      <c r="FO237" s="159"/>
      <c r="FP237" s="78"/>
      <c r="FQ237" s="79"/>
      <c r="FR237" s="77" t="str">
        <f t="shared" si="204"/>
        <v>0</v>
      </c>
      <c r="FS237" s="81">
        <f t="shared" si="5725"/>
        <v>0</v>
      </c>
      <c r="FT237" s="160">
        <f t="shared" si="5726"/>
        <v>0</v>
      </c>
      <c r="FU237" s="160">
        <f t="shared" si="5727"/>
        <v>0</v>
      </c>
      <c r="FV237" s="160">
        <f t="shared" si="5728"/>
        <v>0</v>
      </c>
      <c r="FW237" s="160">
        <f t="shared" si="5729"/>
        <v>0</v>
      </c>
      <c r="FX237" s="161">
        <f t="shared" ref="FX237:FY237" si="5909">FX236</f>
        <v>12</v>
      </c>
      <c r="FY237" s="175">
        <f t="shared" si="5909"/>
        <v>1175</v>
      </c>
      <c r="FZ237" s="163" t="str">
        <f t="shared" si="5731"/>
        <v>1</v>
      </c>
      <c r="GA237" s="164">
        <f t="shared" si="212"/>
        <v>2</v>
      </c>
      <c r="GB237" s="165">
        <f t="shared" si="213"/>
        <v>0</v>
      </c>
      <c r="GC237" s="166"/>
      <c r="GD237" s="166"/>
      <c r="GE237" s="166"/>
      <c r="GF237" s="84"/>
      <c r="GG237" s="85"/>
      <c r="GH237" s="83" t="str">
        <f t="shared" si="214"/>
        <v>0</v>
      </c>
      <c r="GI237" s="167">
        <f t="shared" si="5732"/>
        <v>0</v>
      </c>
      <c r="GJ237" s="168">
        <f t="shared" si="5733"/>
        <v>0</v>
      </c>
      <c r="GK237" s="168">
        <f t="shared" si="5734"/>
        <v>0</v>
      </c>
      <c r="GL237" s="168">
        <f t="shared" si="5735"/>
        <v>0</v>
      </c>
      <c r="GM237" s="168">
        <f t="shared" si="5736"/>
        <v>0</v>
      </c>
      <c r="GN237" s="154">
        <f t="shared" ref="GN237:GO237" si="5910">GN236</f>
        <v>13</v>
      </c>
      <c r="GO237" s="173">
        <f t="shared" si="5910"/>
        <v>1176</v>
      </c>
      <c r="GP237" s="156" t="str">
        <f t="shared" si="5738"/>
        <v>1</v>
      </c>
      <c r="GQ237" s="157">
        <f t="shared" si="222"/>
        <v>3</v>
      </c>
      <c r="GR237" s="158">
        <f t="shared" si="223"/>
        <v>0</v>
      </c>
      <c r="GS237" s="159"/>
      <c r="GT237" s="159"/>
      <c r="GU237" s="159"/>
      <c r="GV237" s="78"/>
      <c r="GW237" s="79"/>
      <c r="GX237" s="77" t="str">
        <f t="shared" si="224"/>
        <v>0</v>
      </c>
      <c r="GY237" s="81">
        <f t="shared" si="5739"/>
        <v>0</v>
      </c>
      <c r="GZ237" s="160">
        <f t="shared" si="5740"/>
        <v>0</v>
      </c>
      <c r="HA237" s="160">
        <f t="shared" si="5741"/>
        <v>0</v>
      </c>
      <c r="HB237" s="160">
        <f t="shared" si="5742"/>
        <v>0</v>
      </c>
      <c r="HC237" s="160">
        <f t="shared" si="5743"/>
        <v>0</v>
      </c>
      <c r="HD237" s="161">
        <f t="shared" ref="HD237:HE237" si="5911">HD236</f>
        <v>14</v>
      </c>
      <c r="HE237" s="175">
        <f t="shared" si="5911"/>
        <v>1177</v>
      </c>
      <c r="HF237" s="163" t="str">
        <f t="shared" si="5745"/>
        <v>1</v>
      </c>
      <c r="HG237" s="164">
        <f t="shared" si="232"/>
        <v>5</v>
      </c>
      <c r="HH237" s="165">
        <f t="shared" si="233"/>
        <v>0</v>
      </c>
      <c r="HI237" s="166"/>
      <c r="HJ237" s="166"/>
      <c r="HK237" s="166"/>
      <c r="HL237" s="84"/>
      <c r="HM237" s="85"/>
      <c r="HN237" s="83" t="str">
        <f t="shared" si="234"/>
        <v>0</v>
      </c>
      <c r="HO237" s="167">
        <f t="shared" si="5746"/>
        <v>0</v>
      </c>
      <c r="HP237" s="168">
        <f t="shared" si="5747"/>
        <v>0</v>
      </c>
      <c r="HQ237" s="168">
        <f t="shared" si="5748"/>
        <v>0</v>
      </c>
      <c r="HR237" s="168">
        <f t="shared" si="5749"/>
        <v>0</v>
      </c>
      <c r="HS237" s="168">
        <f t="shared" si="5750"/>
        <v>0</v>
      </c>
      <c r="HT237" s="154">
        <f t="shared" ref="HT237:HU237" si="5912">HT236</f>
        <v>15</v>
      </c>
      <c r="HU237" s="173">
        <f t="shared" si="5912"/>
        <v>1178</v>
      </c>
      <c r="HV237" s="156" t="str">
        <f t="shared" si="5752"/>
        <v>1</v>
      </c>
      <c r="HW237" s="157" t="str">
        <f t="shared" si="242"/>
        <v/>
      </c>
      <c r="HX237" s="169">
        <f t="shared" si="243"/>
        <v>0</v>
      </c>
      <c r="HY237" s="159"/>
      <c r="HZ237" s="159"/>
      <c r="IA237" s="159"/>
      <c r="IB237" s="160"/>
      <c r="IC237" s="160"/>
      <c r="ID237" s="160" t="str">
        <f t="shared" si="244"/>
        <v>0</v>
      </c>
      <c r="IE237" s="160">
        <f t="shared" si="5753"/>
        <v>0</v>
      </c>
      <c r="IF237" s="160">
        <f t="shared" si="5754"/>
        <v>0</v>
      </c>
      <c r="IG237" s="160">
        <f t="shared" si="5755"/>
        <v>0</v>
      </c>
      <c r="IH237" s="160">
        <f t="shared" si="5756"/>
        <v>0</v>
      </c>
      <c r="II237" s="160">
        <f t="shared" si="5757"/>
        <v>0</v>
      </c>
      <c r="IJ237" s="161">
        <f t="shared" ref="IJ237:IK237" si="5913">IJ236</f>
        <v>16</v>
      </c>
      <c r="IK237" s="175">
        <f t="shared" si="5913"/>
        <v>1179</v>
      </c>
      <c r="IL237" s="163" t="str">
        <f t="shared" si="5759"/>
        <v>1</v>
      </c>
      <c r="IM237" s="164" t="str">
        <f t="shared" si="252"/>
        <v/>
      </c>
      <c r="IN237" s="165">
        <f t="shared" si="253"/>
        <v>0</v>
      </c>
      <c r="IO237" s="166"/>
      <c r="IP237" s="166"/>
      <c r="IQ237" s="166"/>
      <c r="IR237" s="168"/>
      <c r="IS237" s="168"/>
      <c r="IT237" s="170" t="str">
        <f t="shared" si="254"/>
        <v>0</v>
      </c>
      <c r="IU237" s="170">
        <f t="shared" si="5760"/>
        <v>0</v>
      </c>
      <c r="IV237" s="168">
        <f t="shared" si="5761"/>
        <v>0</v>
      </c>
      <c r="IW237" s="168">
        <f t="shared" si="5762"/>
        <v>0</v>
      </c>
      <c r="IX237" s="168">
        <f t="shared" si="5763"/>
        <v>0</v>
      </c>
      <c r="IY237" s="168">
        <f t="shared" si="5764"/>
        <v>0</v>
      </c>
      <c r="IZ237" s="154">
        <f t="shared" ref="IZ237:JA237" si="5914">IZ236</f>
        <v>17</v>
      </c>
      <c r="JA237" s="173">
        <f t="shared" si="5914"/>
        <v>1180</v>
      </c>
      <c r="JB237" s="156" t="str">
        <f t="shared" si="5766"/>
        <v>1</v>
      </c>
      <c r="JC237" s="157" t="str">
        <f t="shared" si="262"/>
        <v/>
      </c>
      <c r="JD237" s="158">
        <f t="shared" si="263"/>
        <v>0</v>
      </c>
      <c r="JE237" s="159"/>
      <c r="JF237" s="159"/>
      <c r="JG237" s="159"/>
      <c r="JH237" s="160"/>
      <c r="JI237" s="160"/>
      <c r="JJ237" s="171" t="str">
        <f t="shared" si="264"/>
        <v>0</v>
      </c>
      <c r="JK237" s="171">
        <f t="shared" si="5767"/>
        <v>0</v>
      </c>
      <c r="JL237" s="160">
        <f t="shared" si="5768"/>
        <v>0</v>
      </c>
      <c r="JM237" s="160">
        <f t="shared" si="5769"/>
        <v>0</v>
      </c>
      <c r="JN237" s="160">
        <f t="shared" si="5770"/>
        <v>0</v>
      </c>
      <c r="JO237" s="160">
        <f t="shared" si="5771"/>
        <v>0</v>
      </c>
      <c r="JP237" s="161">
        <f t="shared" ref="JP237:JQ237" si="5915">JP236</f>
        <v>18</v>
      </c>
      <c r="JQ237" s="175">
        <f t="shared" si="5915"/>
        <v>1181</v>
      </c>
      <c r="JR237" s="163" t="str">
        <f t="shared" si="5773"/>
        <v>1</v>
      </c>
      <c r="JS237" s="164" t="str">
        <f t="shared" si="272"/>
        <v/>
      </c>
      <c r="JT237" s="165">
        <f t="shared" si="273"/>
        <v>0</v>
      </c>
      <c r="JU237" s="166"/>
      <c r="JV237" s="166"/>
      <c r="JW237" s="166"/>
      <c r="JX237" s="168"/>
      <c r="JY237" s="168"/>
      <c r="JZ237" s="170" t="str">
        <f t="shared" si="274"/>
        <v>0</v>
      </c>
      <c r="KA237" s="170">
        <f t="shared" si="5774"/>
        <v>0</v>
      </c>
      <c r="KB237" s="168">
        <f t="shared" si="5775"/>
        <v>0</v>
      </c>
      <c r="KC237" s="168">
        <f t="shared" si="5776"/>
        <v>0</v>
      </c>
      <c r="KD237" s="168">
        <f t="shared" si="5777"/>
        <v>0</v>
      </c>
      <c r="KE237" s="168">
        <f t="shared" si="5778"/>
        <v>0</v>
      </c>
      <c r="KF237" s="154">
        <f t="shared" ref="KF237:KG237" si="5916">KF236</f>
        <v>19</v>
      </c>
      <c r="KG237" s="173">
        <f t="shared" si="5916"/>
        <v>1182</v>
      </c>
      <c r="KH237" s="156" t="str">
        <f t="shared" si="5780"/>
        <v>1</v>
      </c>
      <c r="KI237" s="157" t="str">
        <f t="shared" si="282"/>
        <v/>
      </c>
      <c r="KJ237" s="158">
        <f t="shared" si="283"/>
        <v>0</v>
      </c>
      <c r="KK237" s="159"/>
      <c r="KL237" s="159"/>
      <c r="KM237" s="159"/>
      <c r="KN237" s="160"/>
      <c r="KO237" s="160"/>
      <c r="KP237" s="171" t="str">
        <f t="shared" si="284"/>
        <v>0</v>
      </c>
      <c r="KQ237" s="171">
        <f t="shared" si="5781"/>
        <v>0</v>
      </c>
      <c r="KR237" s="160">
        <f t="shared" si="5782"/>
        <v>0</v>
      </c>
      <c r="KS237" s="160">
        <f t="shared" si="5783"/>
        <v>0</v>
      </c>
      <c r="KT237" s="160">
        <f t="shared" si="5784"/>
        <v>0</v>
      </c>
      <c r="KU237" s="160">
        <f t="shared" si="5785"/>
        <v>0</v>
      </c>
      <c r="KV237" s="161">
        <f t="shared" ref="KV237:KW237" si="5917">KV236</f>
        <v>20</v>
      </c>
      <c r="KW237" s="175">
        <f t="shared" si="5917"/>
        <v>1183</v>
      </c>
      <c r="KX237" s="163" t="str">
        <f t="shared" si="5787"/>
        <v>1</v>
      </c>
      <c r="KY237" s="164" t="str">
        <f t="shared" si="292"/>
        <v/>
      </c>
      <c r="KZ237" s="165">
        <f t="shared" si="293"/>
        <v>0</v>
      </c>
      <c r="LA237" s="166"/>
      <c r="LB237" s="166"/>
      <c r="LC237" s="166"/>
      <c r="LD237" s="168"/>
      <c r="LE237" s="168"/>
      <c r="LF237" s="170" t="str">
        <f t="shared" si="294"/>
        <v>0</v>
      </c>
      <c r="LG237" s="170">
        <f t="shared" si="5788"/>
        <v>0</v>
      </c>
      <c r="LH237" s="168">
        <f t="shared" si="5789"/>
        <v>0</v>
      </c>
      <c r="LI237" s="168">
        <f t="shared" si="5790"/>
        <v>0</v>
      </c>
      <c r="LJ237" s="168">
        <f t="shared" si="5791"/>
        <v>0</v>
      </c>
      <c r="LK237" s="168">
        <f t="shared" si="5792"/>
        <v>0</v>
      </c>
      <c r="LL237" s="172"/>
      <c r="LM237" s="172"/>
      <c r="LN237" s="168" t="str">
        <f t="shared" si="5793"/>
        <v>#REF!</v>
      </c>
      <c r="LO237" s="168" t="str">
        <f t="shared" si="5794"/>
        <v>#REF!</v>
      </c>
      <c r="LP237" s="168" t="str">
        <f t="shared" si="5795"/>
        <v>#REF!</v>
      </c>
      <c r="LQ237" s="168" t="str">
        <f t="shared" si="5796"/>
        <v>#REF!</v>
      </c>
    </row>
    <row r="238" ht="15.75" customHeight="1">
      <c r="A238" s="151">
        <v>46335.0</v>
      </c>
      <c r="B238" s="152" t="s">
        <v>32</v>
      </c>
      <c r="C238" s="153">
        <f t="shared" si="99"/>
        <v>0</v>
      </c>
      <c r="D238" s="154">
        <f t="shared" ref="D238:E238" si="5918">D237</f>
        <v>1</v>
      </c>
      <c r="E238" s="173">
        <f t="shared" si="5918"/>
        <v>1164</v>
      </c>
      <c r="F238" s="156" t="str">
        <f t="shared" si="5898"/>
        <v>1</v>
      </c>
      <c r="G238" s="157">
        <f t="shared" si="102"/>
        <v>1</v>
      </c>
      <c r="H238" s="158">
        <f t="shared" si="103"/>
        <v>0</v>
      </c>
      <c r="I238" s="159"/>
      <c r="J238" s="159"/>
      <c r="K238" s="159"/>
      <c r="L238" s="78"/>
      <c r="M238" s="79"/>
      <c r="N238" s="77" t="str">
        <f t="shared" si="104"/>
        <v>0</v>
      </c>
      <c r="O238" s="81">
        <f t="shared" si="5655"/>
        <v>0</v>
      </c>
      <c r="P238" s="160">
        <f t="shared" si="5656"/>
        <v>0</v>
      </c>
      <c r="Q238" s="160">
        <f t="shared" si="5657"/>
        <v>0</v>
      </c>
      <c r="R238" s="160">
        <f t="shared" si="5658"/>
        <v>0</v>
      </c>
      <c r="S238" s="160">
        <f t="shared" si="5659"/>
        <v>0</v>
      </c>
      <c r="T238" s="161">
        <f t="shared" ref="T238:U238" si="5919">T237</f>
        <v>2</v>
      </c>
      <c r="U238" s="175">
        <f t="shared" si="5919"/>
        <v>1165</v>
      </c>
      <c r="V238" s="163" t="str">
        <f t="shared" si="5661"/>
        <v>1</v>
      </c>
      <c r="W238" s="164">
        <f t="shared" si="112"/>
        <v>1</v>
      </c>
      <c r="X238" s="165">
        <f t="shared" si="113"/>
        <v>0</v>
      </c>
      <c r="Y238" s="166"/>
      <c r="Z238" s="166"/>
      <c r="AA238" s="166"/>
      <c r="AB238" s="84"/>
      <c r="AC238" s="85"/>
      <c r="AD238" s="83" t="str">
        <f t="shared" si="114"/>
        <v>0</v>
      </c>
      <c r="AE238" s="167">
        <f t="shared" si="5662"/>
        <v>0</v>
      </c>
      <c r="AF238" s="168">
        <f t="shared" si="5663"/>
        <v>0</v>
      </c>
      <c r="AG238" s="168">
        <f t="shared" si="5664"/>
        <v>0</v>
      </c>
      <c r="AH238" s="168">
        <f t="shared" si="5665"/>
        <v>0</v>
      </c>
      <c r="AI238" s="168">
        <f t="shared" si="5666"/>
        <v>0</v>
      </c>
      <c r="AJ238" s="154">
        <f t="shared" ref="AJ238:AK238" si="5920">AJ237</f>
        <v>3</v>
      </c>
      <c r="AK238" s="173">
        <f t="shared" si="5920"/>
        <v>1166</v>
      </c>
      <c r="AL238" s="156" t="str">
        <f t="shared" si="5668"/>
        <v>1</v>
      </c>
      <c r="AM238" s="157">
        <f t="shared" si="122"/>
        <v>2</v>
      </c>
      <c r="AN238" s="158">
        <f t="shared" si="123"/>
        <v>0</v>
      </c>
      <c r="AO238" s="159"/>
      <c r="AP238" s="159"/>
      <c r="AQ238" s="159"/>
      <c r="AR238" s="78"/>
      <c r="AS238" s="79"/>
      <c r="AT238" s="77" t="str">
        <f t="shared" si="124"/>
        <v>0</v>
      </c>
      <c r="AU238" s="81">
        <f t="shared" si="5669"/>
        <v>0</v>
      </c>
      <c r="AV238" s="160">
        <f t="shared" si="5670"/>
        <v>0</v>
      </c>
      <c r="AW238" s="160">
        <f t="shared" si="5671"/>
        <v>0</v>
      </c>
      <c r="AX238" s="160">
        <f t="shared" si="5672"/>
        <v>0</v>
      </c>
      <c r="AY238" s="160">
        <f t="shared" si="5673"/>
        <v>0</v>
      </c>
      <c r="AZ238" s="161">
        <f t="shared" ref="AZ238:BA238" si="5921">AZ237</f>
        <v>4</v>
      </c>
      <c r="BA238" s="175">
        <f t="shared" si="5921"/>
        <v>1167</v>
      </c>
      <c r="BB238" s="163" t="str">
        <f t="shared" si="5675"/>
        <v>1</v>
      </c>
      <c r="BC238" s="164">
        <f t="shared" si="132"/>
        <v>4</v>
      </c>
      <c r="BD238" s="165">
        <f t="shared" si="133"/>
        <v>0</v>
      </c>
      <c r="BE238" s="166"/>
      <c r="BF238" s="166"/>
      <c r="BG238" s="166"/>
      <c r="BH238" s="84"/>
      <c r="BI238" s="85"/>
      <c r="BJ238" s="83" t="str">
        <f t="shared" si="134"/>
        <v>0</v>
      </c>
      <c r="BK238" s="167">
        <f t="shared" si="5676"/>
        <v>0</v>
      </c>
      <c r="BL238" s="168">
        <f t="shared" si="5677"/>
        <v>0</v>
      </c>
      <c r="BM238" s="168">
        <f t="shared" si="5678"/>
        <v>0</v>
      </c>
      <c r="BN238" s="168">
        <f t="shared" si="5679"/>
        <v>0</v>
      </c>
      <c r="BO238" s="168">
        <f t="shared" si="5680"/>
        <v>0</v>
      </c>
      <c r="BP238" s="154">
        <f t="shared" ref="BP238:BQ238" si="5922">BP237</f>
        <v>5</v>
      </c>
      <c r="BQ238" s="173">
        <f t="shared" si="5922"/>
        <v>1168</v>
      </c>
      <c r="BR238" s="156" t="str">
        <f t="shared" si="5682"/>
        <v>1</v>
      </c>
      <c r="BS238" s="157">
        <f t="shared" si="142"/>
        <v>4</v>
      </c>
      <c r="BT238" s="158">
        <f t="shared" si="143"/>
        <v>0</v>
      </c>
      <c r="BU238" s="159"/>
      <c r="BV238" s="159"/>
      <c r="BW238" s="159"/>
      <c r="BX238" s="78"/>
      <c r="BY238" s="79"/>
      <c r="BZ238" s="77" t="str">
        <f t="shared" si="144"/>
        <v>0</v>
      </c>
      <c r="CA238" s="81">
        <f t="shared" si="5683"/>
        <v>0</v>
      </c>
      <c r="CB238" s="160">
        <f t="shared" si="5684"/>
        <v>0</v>
      </c>
      <c r="CC238" s="160">
        <f t="shared" si="5685"/>
        <v>0</v>
      </c>
      <c r="CD238" s="160">
        <f t="shared" si="5686"/>
        <v>0</v>
      </c>
      <c r="CE238" s="160">
        <f t="shared" si="5687"/>
        <v>0</v>
      </c>
      <c r="CF238" s="161">
        <f t="shared" ref="CF238:CG238" si="5923">CF237</f>
        <v>6</v>
      </c>
      <c r="CG238" s="175">
        <f t="shared" si="5923"/>
        <v>1169</v>
      </c>
      <c r="CH238" s="163" t="str">
        <f t="shared" si="5689"/>
        <v>1</v>
      </c>
      <c r="CI238" s="164">
        <f t="shared" si="152"/>
        <v>2</v>
      </c>
      <c r="CJ238" s="165">
        <f t="shared" si="153"/>
        <v>0</v>
      </c>
      <c r="CK238" s="166"/>
      <c r="CL238" s="166"/>
      <c r="CM238" s="166"/>
      <c r="CN238" s="84"/>
      <c r="CO238" s="85"/>
      <c r="CP238" s="83" t="str">
        <f t="shared" si="154"/>
        <v>0</v>
      </c>
      <c r="CQ238" s="167">
        <f t="shared" si="5690"/>
        <v>0</v>
      </c>
      <c r="CR238" s="168">
        <f t="shared" si="5691"/>
        <v>0</v>
      </c>
      <c r="CS238" s="168">
        <f t="shared" si="5692"/>
        <v>0</v>
      </c>
      <c r="CT238" s="168">
        <f t="shared" si="5693"/>
        <v>0</v>
      </c>
      <c r="CU238" s="168">
        <f t="shared" si="5694"/>
        <v>0</v>
      </c>
      <c r="CV238" s="154">
        <f t="shared" ref="CV238:CW238" si="5924">CV237</f>
        <v>7</v>
      </c>
      <c r="CW238" s="173">
        <f t="shared" si="5924"/>
        <v>1170</v>
      </c>
      <c r="CX238" s="156" t="str">
        <f t="shared" si="5696"/>
        <v>1</v>
      </c>
      <c r="CY238" s="157">
        <f t="shared" si="162"/>
        <v>2</v>
      </c>
      <c r="CZ238" s="158">
        <f t="shared" si="163"/>
        <v>0</v>
      </c>
      <c r="DA238" s="159"/>
      <c r="DB238" s="159"/>
      <c r="DC238" s="159"/>
      <c r="DD238" s="78"/>
      <c r="DE238" s="79"/>
      <c r="DF238" s="77" t="str">
        <f t="shared" si="164"/>
        <v>0</v>
      </c>
      <c r="DG238" s="81">
        <f t="shared" si="5697"/>
        <v>0</v>
      </c>
      <c r="DH238" s="160">
        <f t="shared" si="5698"/>
        <v>0</v>
      </c>
      <c r="DI238" s="160">
        <f t="shared" si="5699"/>
        <v>0</v>
      </c>
      <c r="DJ238" s="160">
        <f t="shared" si="5700"/>
        <v>0</v>
      </c>
      <c r="DK238" s="160">
        <f t="shared" si="5701"/>
        <v>0</v>
      </c>
      <c r="DL238" s="161">
        <f t="shared" ref="DL238:DM238" si="5925">DL237</f>
        <v>8</v>
      </c>
      <c r="DM238" s="175">
        <f t="shared" si="5925"/>
        <v>1171</v>
      </c>
      <c r="DN238" s="163" t="str">
        <f t="shared" si="5703"/>
        <v>1</v>
      </c>
      <c r="DO238" s="164">
        <f t="shared" si="172"/>
        <v>2</v>
      </c>
      <c r="DP238" s="165">
        <f t="shared" si="173"/>
        <v>0</v>
      </c>
      <c r="DQ238" s="166"/>
      <c r="DR238" s="166"/>
      <c r="DS238" s="166"/>
      <c r="DT238" s="84"/>
      <c r="DU238" s="85"/>
      <c r="DV238" s="83" t="str">
        <f t="shared" si="174"/>
        <v>0</v>
      </c>
      <c r="DW238" s="167">
        <f t="shared" si="5704"/>
        <v>0</v>
      </c>
      <c r="DX238" s="168">
        <f t="shared" si="5705"/>
        <v>0</v>
      </c>
      <c r="DY238" s="168">
        <f t="shared" si="5706"/>
        <v>0</v>
      </c>
      <c r="DZ238" s="168">
        <f t="shared" si="5707"/>
        <v>0</v>
      </c>
      <c r="EA238" s="168">
        <f t="shared" si="5708"/>
        <v>0</v>
      </c>
      <c r="EB238" s="154">
        <f t="shared" ref="EB238:EC238" si="5926">EB237</f>
        <v>9</v>
      </c>
      <c r="EC238" s="173">
        <f t="shared" si="5926"/>
        <v>1172</v>
      </c>
      <c r="ED238" s="156" t="str">
        <f t="shared" si="5710"/>
        <v>1</v>
      </c>
      <c r="EE238" s="157">
        <f t="shared" si="182"/>
        <v>5</v>
      </c>
      <c r="EF238" s="169">
        <f t="shared" si="183"/>
        <v>0</v>
      </c>
      <c r="EG238" s="159"/>
      <c r="EH238" s="159"/>
      <c r="EI238" s="159"/>
      <c r="EJ238" s="78"/>
      <c r="EK238" s="79"/>
      <c r="EL238" s="77" t="str">
        <f t="shared" si="184"/>
        <v>0</v>
      </c>
      <c r="EM238" s="81">
        <f t="shared" si="5711"/>
        <v>0</v>
      </c>
      <c r="EN238" s="160">
        <f t="shared" si="5712"/>
        <v>0</v>
      </c>
      <c r="EO238" s="160">
        <f t="shared" si="5713"/>
        <v>0</v>
      </c>
      <c r="EP238" s="160">
        <f t="shared" si="5714"/>
        <v>0</v>
      </c>
      <c r="EQ238" s="160">
        <f t="shared" si="5715"/>
        <v>0</v>
      </c>
      <c r="ER238" s="161">
        <f t="shared" ref="ER238:ES238" si="5927">ER237</f>
        <v>10</v>
      </c>
      <c r="ES238" s="175">
        <f t="shared" si="5927"/>
        <v>1173</v>
      </c>
      <c r="ET238" s="163" t="str">
        <f t="shared" si="5717"/>
        <v>1</v>
      </c>
      <c r="EU238" s="164">
        <f t="shared" si="192"/>
        <v>19</v>
      </c>
      <c r="EV238" s="165">
        <f t="shared" si="193"/>
        <v>0</v>
      </c>
      <c r="EW238" s="166"/>
      <c r="EX238" s="166"/>
      <c r="EY238" s="166"/>
      <c r="EZ238" s="84"/>
      <c r="FA238" s="85"/>
      <c r="FB238" s="83" t="str">
        <f t="shared" si="194"/>
        <v>0</v>
      </c>
      <c r="FC238" s="167">
        <f t="shared" si="5718"/>
        <v>0</v>
      </c>
      <c r="FD238" s="168">
        <f t="shared" si="5719"/>
        <v>0</v>
      </c>
      <c r="FE238" s="168">
        <f t="shared" si="5720"/>
        <v>0</v>
      </c>
      <c r="FF238" s="168">
        <f t="shared" si="5721"/>
        <v>0</v>
      </c>
      <c r="FG238" s="168">
        <f t="shared" si="5722"/>
        <v>0</v>
      </c>
      <c r="FH238" s="154">
        <f t="shared" ref="FH238:FI238" si="5928">FH237</f>
        <v>11</v>
      </c>
      <c r="FI238" s="173">
        <f t="shared" si="5928"/>
        <v>1174</v>
      </c>
      <c r="FJ238" s="156" t="str">
        <f t="shared" si="5724"/>
        <v>1</v>
      </c>
      <c r="FK238" s="157">
        <f t="shared" si="202"/>
        <v>4</v>
      </c>
      <c r="FL238" s="158">
        <f t="shared" si="203"/>
        <v>0</v>
      </c>
      <c r="FM238" s="159"/>
      <c r="FN238" s="159"/>
      <c r="FO238" s="159"/>
      <c r="FP238" s="78"/>
      <c r="FQ238" s="79"/>
      <c r="FR238" s="77" t="str">
        <f t="shared" si="204"/>
        <v>0</v>
      </c>
      <c r="FS238" s="81">
        <f t="shared" si="5725"/>
        <v>0</v>
      </c>
      <c r="FT238" s="160">
        <f t="shared" si="5726"/>
        <v>0</v>
      </c>
      <c r="FU238" s="160">
        <f t="shared" si="5727"/>
        <v>0</v>
      </c>
      <c r="FV238" s="160">
        <f t="shared" si="5728"/>
        <v>0</v>
      </c>
      <c r="FW238" s="160">
        <f t="shared" si="5729"/>
        <v>0</v>
      </c>
      <c r="FX238" s="161">
        <f t="shared" ref="FX238:FY238" si="5929">FX237</f>
        <v>12</v>
      </c>
      <c r="FY238" s="175">
        <f t="shared" si="5929"/>
        <v>1175</v>
      </c>
      <c r="FZ238" s="163" t="str">
        <f t="shared" si="5731"/>
        <v>1</v>
      </c>
      <c r="GA238" s="164">
        <f t="shared" si="212"/>
        <v>2</v>
      </c>
      <c r="GB238" s="165">
        <f t="shared" si="213"/>
        <v>0</v>
      </c>
      <c r="GC238" s="166"/>
      <c r="GD238" s="166"/>
      <c r="GE238" s="166"/>
      <c r="GF238" s="84"/>
      <c r="GG238" s="85"/>
      <c r="GH238" s="83" t="str">
        <f t="shared" si="214"/>
        <v>0</v>
      </c>
      <c r="GI238" s="167">
        <f t="shared" si="5732"/>
        <v>0</v>
      </c>
      <c r="GJ238" s="168">
        <f t="shared" si="5733"/>
        <v>0</v>
      </c>
      <c r="GK238" s="168">
        <f t="shared" si="5734"/>
        <v>0</v>
      </c>
      <c r="GL238" s="168">
        <f t="shared" si="5735"/>
        <v>0</v>
      </c>
      <c r="GM238" s="168">
        <f t="shared" si="5736"/>
        <v>0</v>
      </c>
      <c r="GN238" s="154">
        <f t="shared" ref="GN238:GO238" si="5930">GN237</f>
        <v>13</v>
      </c>
      <c r="GO238" s="173">
        <f t="shared" si="5930"/>
        <v>1176</v>
      </c>
      <c r="GP238" s="156" t="str">
        <f t="shared" si="5738"/>
        <v>1</v>
      </c>
      <c r="GQ238" s="157">
        <f t="shared" si="222"/>
        <v>3</v>
      </c>
      <c r="GR238" s="158">
        <f t="shared" si="223"/>
        <v>0</v>
      </c>
      <c r="GS238" s="159"/>
      <c r="GT238" s="159"/>
      <c r="GU238" s="159"/>
      <c r="GV238" s="78"/>
      <c r="GW238" s="79"/>
      <c r="GX238" s="77" t="str">
        <f t="shared" si="224"/>
        <v>0</v>
      </c>
      <c r="GY238" s="81">
        <f t="shared" si="5739"/>
        <v>0</v>
      </c>
      <c r="GZ238" s="160">
        <f t="shared" si="5740"/>
        <v>0</v>
      </c>
      <c r="HA238" s="160">
        <f t="shared" si="5741"/>
        <v>0</v>
      </c>
      <c r="HB238" s="160">
        <f t="shared" si="5742"/>
        <v>0</v>
      </c>
      <c r="HC238" s="160">
        <f t="shared" si="5743"/>
        <v>0</v>
      </c>
      <c r="HD238" s="161">
        <f t="shared" ref="HD238:HE238" si="5931">HD237</f>
        <v>14</v>
      </c>
      <c r="HE238" s="175">
        <f t="shared" si="5931"/>
        <v>1177</v>
      </c>
      <c r="HF238" s="163" t="str">
        <f t="shared" si="5745"/>
        <v>1</v>
      </c>
      <c r="HG238" s="164">
        <f t="shared" si="232"/>
        <v>5</v>
      </c>
      <c r="HH238" s="165">
        <f t="shared" si="233"/>
        <v>0</v>
      </c>
      <c r="HI238" s="166"/>
      <c r="HJ238" s="166"/>
      <c r="HK238" s="166"/>
      <c r="HL238" s="84"/>
      <c r="HM238" s="85"/>
      <c r="HN238" s="83" t="str">
        <f t="shared" si="234"/>
        <v>0</v>
      </c>
      <c r="HO238" s="167">
        <f t="shared" si="5746"/>
        <v>0</v>
      </c>
      <c r="HP238" s="168">
        <f t="shared" si="5747"/>
        <v>0</v>
      </c>
      <c r="HQ238" s="168">
        <f t="shared" si="5748"/>
        <v>0</v>
      </c>
      <c r="HR238" s="168">
        <f t="shared" si="5749"/>
        <v>0</v>
      </c>
      <c r="HS238" s="168">
        <f t="shared" si="5750"/>
        <v>0</v>
      </c>
      <c r="HT238" s="154">
        <f t="shared" ref="HT238:HU238" si="5932">HT237</f>
        <v>15</v>
      </c>
      <c r="HU238" s="173">
        <f t="shared" si="5932"/>
        <v>1178</v>
      </c>
      <c r="HV238" s="156" t="str">
        <f t="shared" si="5752"/>
        <v>1</v>
      </c>
      <c r="HW238" s="157" t="str">
        <f t="shared" si="242"/>
        <v/>
      </c>
      <c r="HX238" s="169">
        <f t="shared" si="243"/>
        <v>0</v>
      </c>
      <c r="HY238" s="159"/>
      <c r="HZ238" s="159"/>
      <c r="IA238" s="159"/>
      <c r="IB238" s="160"/>
      <c r="IC238" s="160"/>
      <c r="ID238" s="160" t="str">
        <f t="shared" si="244"/>
        <v>0</v>
      </c>
      <c r="IE238" s="160">
        <f t="shared" si="5753"/>
        <v>0</v>
      </c>
      <c r="IF238" s="160">
        <f t="shared" si="5754"/>
        <v>0</v>
      </c>
      <c r="IG238" s="160">
        <f t="shared" si="5755"/>
        <v>0</v>
      </c>
      <c r="IH238" s="160">
        <f t="shared" si="5756"/>
        <v>0</v>
      </c>
      <c r="II238" s="160">
        <f t="shared" si="5757"/>
        <v>0</v>
      </c>
      <c r="IJ238" s="161">
        <f t="shared" ref="IJ238:IK238" si="5933">IJ237</f>
        <v>16</v>
      </c>
      <c r="IK238" s="175">
        <f t="shared" si="5933"/>
        <v>1179</v>
      </c>
      <c r="IL238" s="163" t="str">
        <f t="shared" si="5759"/>
        <v>1</v>
      </c>
      <c r="IM238" s="164" t="str">
        <f t="shared" si="252"/>
        <v/>
      </c>
      <c r="IN238" s="165">
        <f t="shared" si="253"/>
        <v>0</v>
      </c>
      <c r="IO238" s="166"/>
      <c r="IP238" s="166"/>
      <c r="IQ238" s="166"/>
      <c r="IR238" s="168"/>
      <c r="IS238" s="168"/>
      <c r="IT238" s="170" t="str">
        <f t="shared" si="254"/>
        <v>0</v>
      </c>
      <c r="IU238" s="170">
        <f t="shared" si="5760"/>
        <v>0</v>
      </c>
      <c r="IV238" s="168">
        <f t="shared" si="5761"/>
        <v>0</v>
      </c>
      <c r="IW238" s="168">
        <f t="shared" si="5762"/>
        <v>0</v>
      </c>
      <c r="IX238" s="168">
        <f t="shared" si="5763"/>
        <v>0</v>
      </c>
      <c r="IY238" s="168">
        <f t="shared" si="5764"/>
        <v>0</v>
      </c>
      <c r="IZ238" s="154">
        <f t="shared" ref="IZ238:JA238" si="5934">IZ237</f>
        <v>17</v>
      </c>
      <c r="JA238" s="173">
        <f t="shared" si="5934"/>
        <v>1180</v>
      </c>
      <c r="JB238" s="156" t="str">
        <f t="shared" si="5766"/>
        <v>1</v>
      </c>
      <c r="JC238" s="157" t="str">
        <f t="shared" si="262"/>
        <v/>
      </c>
      <c r="JD238" s="158">
        <f t="shared" si="263"/>
        <v>0</v>
      </c>
      <c r="JE238" s="159"/>
      <c r="JF238" s="159"/>
      <c r="JG238" s="159"/>
      <c r="JH238" s="160"/>
      <c r="JI238" s="160"/>
      <c r="JJ238" s="171" t="str">
        <f t="shared" si="264"/>
        <v>0</v>
      </c>
      <c r="JK238" s="171">
        <f t="shared" si="5767"/>
        <v>0</v>
      </c>
      <c r="JL238" s="160">
        <f t="shared" si="5768"/>
        <v>0</v>
      </c>
      <c r="JM238" s="160">
        <f t="shared" si="5769"/>
        <v>0</v>
      </c>
      <c r="JN238" s="160">
        <f t="shared" si="5770"/>
        <v>0</v>
      </c>
      <c r="JO238" s="160">
        <f t="shared" si="5771"/>
        <v>0</v>
      </c>
      <c r="JP238" s="161">
        <f t="shared" ref="JP238:JQ238" si="5935">JP237</f>
        <v>18</v>
      </c>
      <c r="JQ238" s="175">
        <f t="shared" si="5935"/>
        <v>1181</v>
      </c>
      <c r="JR238" s="163" t="str">
        <f t="shared" si="5773"/>
        <v>1</v>
      </c>
      <c r="JS238" s="164" t="str">
        <f t="shared" si="272"/>
        <v/>
      </c>
      <c r="JT238" s="165">
        <f t="shared" si="273"/>
        <v>0</v>
      </c>
      <c r="JU238" s="166"/>
      <c r="JV238" s="166"/>
      <c r="JW238" s="166"/>
      <c r="JX238" s="168"/>
      <c r="JY238" s="168"/>
      <c r="JZ238" s="170" t="str">
        <f t="shared" si="274"/>
        <v>0</v>
      </c>
      <c r="KA238" s="170">
        <f t="shared" si="5774"/>
        <v>0</v>
      </c>
      <c r="KB238" s="168">
        <f t="shared" si="5775"/>
        <v>0</v>
      </c>
      <c r="KC238" s="168">
        <f t="shared" si="5776"/>
        <v>0</v>
      </c>
      <c r="KD238" s="168">
        <f t="shared" si="5777"/>
        <v>0</v>
      </c>
      <c r="KE238" s="168">
        <f t="shared" si="5778"/>
        <v>0</v>
      </c>
      <c r="KF238" s="154">
        <f t="shared" ref="KF238:KG238" si="5936">KF237</f>
        <v>19</v>
      </c>
      <c r="KG238" s="173">
        <f t="shared" si="5936"/>
        <v>1182</v>
      </c>
      <c r="KH238" s="156" t="str">
        <f t="shared" si="5780"/>
        <v>1</v>
      </c>
      <c r="KI238" s="157" t="str">
        <f t="shared" si="282"/>
        <v/>
      </c>
      <c r="KJ238" s="158">
        <f t="shared" si="283"/>
        <v>0</v>
      </c>
      <c r="KK238" s="159"/>
      <c r="KL238" s="159"/>
      <c r="KM238" s="159"/>
      <c r="KN238" s="160"/>
      <c r="KO238" s="160"/>
      <c r="KP238" s="171" t="str">
        <f t="shared" si="284"/>
        <v>0</v>
      </c>
      <c r="KQ238" s="171">
        <f t="shared" si="5781"/>
        <v>0</v>
      </c>
      <c r="KR238" s="160">
        <f t="shared" si="5782"/>
        <v>0</v>
      </c>
      <c r="KS238" s="160">
        <f t="shared" si="5783"/>
        <v>0</v>
      </c>
      <c r="KT238" s="160">
        <f t="shared" si="5784"/>
        <v>0</v>
      </c>
      <c r="KU238" s="160">
        <f t="shared" si="5785"/>
        <v>0</v>
      </c>
      <c r="KV238" s="161">
        <f t="shared" ref="KV238:KW238" si="5937">KV237</f>
        <v>20</v>
      </c>
      <c r="KW238" s="175">
        <f t="shared" si="5937"/>
        <v>1183</v>
      </c>
      <c r="KX238" s="163" t="str">
        <f t="shared" si="5787"/>
        <v>1</v>
      </c>
      <c r="KY238" s="164" t="str">
        <f t="shared" si="292"/>
        <v/>
      </c>
      <c r="KZ238" s="165">
        <f t="shared" si="293"/>
        <v>0</v>
      </c>
      <c r="LA238" s="166"/>
      <c r="LB238" s="166"/>
      <c r="LC238" s="166"/>
      <c r="LD238" s="168"/>
      <c r="LE238" s="168"/>
      <c r="LF238" s="170" t="str">
        <f t="shared" si="294"/>
        <v>0</v>
      </c>
      <c r="LG238" s="170">
        <f t="shared" si="5788"/>
        <v>0</v>
      </c>
      <c r="LH238" s="168">
        <f t="shared" si="5789"/>
        <v>0</v>
      </c>
      <c r="LI238" s="168">
        <f t="shared" si="5790"/>
        <v>0</v>
      </c>
      <c r="LJ238" s="168">
        <f t="shared" si="5791"/>
        <v>0</v>
      </c>
      <c r="LK238" s="168">
        <f t="shared" si="5792"/>
        <v>0</v>
      </c>
      <c r="LL238" s="172"/>
      <c r="LM238" s="172"/>
      <c r="LN238" s="168" t="str">
        <f t="shared" si="5793"/>
        <v>#REF!</v>
      </c>
      <c r="LO238" s="168" t="str">
        <f t="shared" si="5794"/>
        <v>#REF!</v>
      </c>
      <c r="LP238" s="168" t="str">
        <f t="shared" si="5795"/>
        <v>#REF!</v>
      </c>
      <c r="LQ238" s="168" t="str">
        <f t="shared" si="5796"/>
        <v>#REF!</v>
      </c>
    </row>
    <row r="239" ht="15.75" customHeight="1">
      <c r="A239" s="151">
        <v>46336.0</v>
      </c>
      <c r="B239" s="152" t="s">
        <v>33</v>
      </c>
      <c r="C239" s="153">
        <f t="shared" si="99"/>
        <v>0</v>
      </c>
      <c r="D239" s="154">
        <f t="shared" ref="D239:E239" si="5938">D238</f>
        <v>1</v>
      </c>
      <c r="E239" s="173">
        <f t="shared" si="5938"/>
        <v>1164</v>
      </c>
      <c r="F239" s="156" t="str">
        <f t="shared" si="5898"/>
        <v>1</v>
      </c>
      <c r="G239" s="157">
        <f t="shared" si="102"/>
        <v>1</v>
      </c>
      <c r="H239" s="158">
        <f t="shared" si="103"/>
        <v>0</v>
      </c>
      <c r="I239" s="159"/>
      <c r="J239" s="159"/>
      <c r="K239" s="159"/>
      <c r="L239" s="78"/>
      <c r="M239" s="79"/>
      <c r="N239" s="77" t="str">
        <f t="shared" si="104"/>
        <v>0</v>
      </c>
      <c r="O239" s="81">
        <f t="shared" si="5655"/>
        <v>0</v>
      </c>
      <c r="P239" s="160">
        <f t="shared" si="5656"/>
        <v>0</v>
      </c>
      <c r="Q239" s="160">
        <f t="shared" si="5657"/>
        <v>0</v>
      </c>
      <c r="R239" s="160">
        <f t="shared" si="5658"/>
        <v>0</v>
      </c>
      <c r="S239" s="160">
        <f t="shared" si="5659"/>
        <v>0</v>
      </c>
      <c r="T239" s="161">
        <f t="shared" ref="T239:U239" si="5939">T238</f>
        <v>2</v>
      </c>
      <c r="U239" s="175">
        <f t="shared" si="5939"/>
        <v>1165</v>
      </c>
      <c r="V239" s="163" t="str">
        <f t="shared" si="5661"/>
        <v>1</v>
      </c>
      <c r="W239" s="164">
        <f t="shared" si="112"/>
        <v>1</v>
      </c>
      <c r="X239" s="165">
        <f t="shared" si="113"/>
        <v>0</v>
      </c>
      <c r="Y239" s="166"/>
      <c r="Z239" s="166"/>
      <c r="AA239" s="166"/>
      <c r="AB239" s="84"/>
      <c r="AC239" s="85"/>
      <c r="AD239" s="83" t="str">
        <f t="shared" si="114"/>
        <v>0</v>
      </c>
      <c r="AE239" s="167">
        <f t="shared" si="5662"/>
        <v>0</v>
      </c>
      <c r="AF239" s="168">
        <f t="shared" si="5663"/>
        <v>0</v>
      </c>
      <c r="AG239" s="168">
        <f t="shared" si="5664"/>
        <v>0</v>
      </c>
      <c r="AH239" s="168">
        <f t="shared" si="5665"/>
        <v>0</v>
      </c>
      <c r="AI239" s="168">
        <f t="shared" si="5666"/>
        <v>0</v>
      </c>
      <c r="AJ239" s="154">
        <f t="shared" ref="AJ239:AK239" si="5940">AJ238</f>
        <v>3</v>
      </c>
      <c r="AK239" s="173">
        <f t="shared" si="5940"/>
        <v>1166</v>
      </c>
      <c r="AL239" s="156" t="str">
        <f t="shared" si="5668"/>
        <v>1</v>
      </c>
      <c r="AM239" s="157">
        <f t="shared" si="122"/>
        <v>2</v>
      </c>
      <c r="AN239" s="158">
        <f t="shared" si="123"/>
        <v>0</v>
      </c>
      <c r="AO239" s="159"/>
      <c r="AP239" s="159"/>
      <c r="AQ239" s="159"/>
      <c r="AR239" s="78"/>
      <c r="AS239" s="79"/>
      <c r="AT239" s="77" t="str">
        <f t="shared" si="124"/>
        <v>0</v>
      </c>
      <c r="AU239" s="81">
        <f t="shared" si="5669"/>
        <v>0</v>
      </c>
      <c r="AV239" s="160">
        <f t="shared" si="5670"/>
        <v>0</v>
      </c>
      <c r="AW239" s="160">
        <f t="shared" si="5671"/>
        <v>0</v>
      </c>
      <c r="AX239" s="160">
        <f t="shared" si="5672"/>
        <v>0</v>
      </c>
      <c r="AY239" s="160">
        <f t="shared" si="5673"/>
        <v>0</v>
      </c>
      <c r="AZ239" s="161">
        <f t="shared" ref="AZ239:BA239" si="5941">AZ238</f>
        <v>4</v>
      </c>
      <c r="BA239" s="175">
        <f t="shared" si="5941"/>
        <v>1167</v>
      </c>
      <c r="BB239" s="163" t="str">
        <f t="shared" si="5675"/>
        <v>1</v>
      </c>
      <c r="BC239" s="164">
        <f t="shared" si="132"/>
        <v>4</v>
      </c>
      <c r="BD239" s="165">
        <f t="shared" si="133"/>
        <v>0</v>
      </c>
      <c r="BE239" s="166"/>
      <c r="BF239" s="166"/>
      <c r="BG239" s="166"/>
      <c r="BH239" s="84"/>
      <c r="BI239" s="85"/>
      <c r="BJ239" s="83" t="str">
        <f t="shared" si="134"/>
        <v>0</v>
      </c>
      <c r="BK239" s="167">
        <f t="shared" si="5676"/>
        <v>0</v>
      </c>
      <c r="BL239" s="168">
        <f t="shared" si="5677"/>
        <v>0</v>
      </c>
      <c r="BM239" s="168">
        <f t="shared" si="5678"/>
        <v>0</v>
      </c>
      <c r="BN239" s="168">
        <f t="shared" si="5679"/>
        <v>0</v>
      </c>
      <c r="BO239" s="168">
        <f t="shared" si="5680"/>
        <v>0</v>
      </c>
      <c r="BP239" s="154">
        <f t="shared" ref="BP239:BQ239" si="5942">BP238</f>
        <v>5</v>
      </c>
      <c r="BQ239" s="173">
        <f t="shared" si="5942"/>
        <v>1168</v>
      </c>
      <c r="BR239" s="156" t="str">
        <f t="shared" si="5682"/>
        <v>1</v>
      </c>
      <c r="BS239" s="157">
        <f t="shared" si="142"/>
        <v>4</v>
      </c>
      <c r="BT239" s="158">
        <f t="shared" si="143"/>
        <v>0</v>
      </c>
      <c r="BU239" s="159"/>
      <c r="BV239" s="159"/>
      <c r="BW239" s="159"/>
      <c r="BX239" s="78"/>
      <c r="BY239" s="79"/>
      <c r="BZ239" s="77" t="str">
        <f t="shared" si="144"/>
        <v>0</v>
      </c>
      <c r="CA239" s="81">
        <f t="shared" si="5683"/>
        <v>0</v>
      </c>
      <c r="CB239" s="160">
        <f t="shared" si="5684"/>
        <v>0</v>
      </c>
      <c r="CC239" s="160">
        <f t="shared" si="5685"/>
        <v>0</v>
      </c>
      <c r="CD239" s="160">
        <f t="shared" si="5686"/>
        <v>0</v>
      </c>
      <c r="CE239" s="160">
        <f t="shared" si="5687"/>
        <v>0</v>
      </c>
      <c r="CF239" s="161">
        <f t="shared" ref="CF239:CG239" si="5943">CF238</f>
        <v>6</v>
      </c>
      <c r="CG239" s="175">
        <f t="shared" si="5943"/>
        <v>1169</v>
      </c>
      <c r="CH239" s="163" t="str">
        <f t="shared" si="5689"/>
        <v>1</v>
      </c>
      <c r="CI239" s="164">
        <f t="shared" si="152"/>
        <v>2</v>
      </c>
      <c r="CJ239" s="165">
        <f t="shared" si="153"/>
        <v>0</v>
      </c>
      <c r="CK239" s="166"/>
      <c r="CL239" s="166"/>
      <c r="CM239" s="166"/>
      <c r="CN239" s="84"/>
      <c r="CO239" s="85"/>
      <c r="CP239" s="83" t="str">
        <f t="shared" si="154"/>
        <v>0</v>
      </c>
      <c r="CQ239" s="167">
        <f t="shared" si="5690"/>
        <v>0</v>
      </c>
      <c r="CR239" s="168">
        <f t="shared" si="5691"/>
        <v>0</v>
      </c>
      <c r="CS239" s="168">
        <f t="shared" si="5692"/>
        <v>0</v>
      </c>
      <c r="CT239" s="168">
        <f t="shared" si="5693"/>
        <v>0</v>
      </c>
      <c r="CU239" s="168">
        <f t="shared" si="5694"/>
        <v>0</v>
      </c>
      <c r="CV239" s="154">
        <f t="shared" ref="CV239:CW239" si="5944">CV238</f>
        <v>7</v>
      </c>
      <c r="CW239" s="173">
        <f t="shared" si="5944"/>
        <v>1170</v>
      </c>
      <c r="CX239" s="156" t="str">
        <f t="shared" si="5696"/>
        <v>1</v>
      </c>
      <c r="CY239" s="157">
        <f t="shared" si="162"/>
        <v>2</v>
      </c>
      <c r="CZ239" s="158">
        <f t="shared" si="163"/>
        <v>0</v>
      </c>
      <c r="DA239" s="159"/>
      <c r="DB239" s="159"/>
      <c r="DC239" s="159"/>
      <c r="DD239" s="78"/>
      <c r="DE239" s="79"/>
      <c r="DF239" s="77" t="str">
        <f t="shared" si="164"/>
        <v>0</v>
      </c>
      <c r="DG239" s="81">
        <f t="shared" si="5697"/>
        <v>0</v>
      </c>
      <c r="DH239" s="160">
        <f t="shared" si="5698"/>
        <v>0</v>
      </c>
      <c r="DI239" s="160">
        <f t="shared" si="5699"/>
        <v>0</v>
      </c>
      <c r="DJ239" s="160">
        <f t="shared" si="5700"/>
        <v>0</v>
      </c>
      <c r="DK239" s="160">
        <f t="shared" si="5701"/>
        <v>0</v>
      </c>
      <c r="DL239" s="161">
        <f t="shared" ref="DL239:DM239" si="5945">DL238</f>
        <v>8</v>
      </c>
      <c r="DM239" s="175">
        <f t="shared" si="5945"/>
        <v>1171</v>
      </c>
      <c r="DN239" s="163" t="str">
        <f t="shared" si="5703"/>
        <v>1</v>
      </c>
      <c r="DO239" s="164">
        <f t="shared" si="172"/>
        <v>2</v>
      </c>
      <c r="DP239" s="165">
        <f t="shared" si="173"/>
        <v>0</v>
      </c>
      <c r="DQ239" s="166"/>
      <c r="DR239" s="166"/>
      <c r="DS239" s="166"/>
      <c r="DT239" s="84"/>
      <c r="DU239" s="85"/>
      <c r="DV239" s="83" t="str">
        <f t="shared" si="174"/>
        <v>0</v>
      </c>
      <c r="DW239" s="167">
        <f t="shared" si="5704"/>
        <v>0</v>
      </c>
      <c r="DX239" s="168">
        <f t="shared" si="5705"/>
        <v>0</v>
      </c>
      <c r="DY239" s="168">
        <f t="shared" si="5706"/>
        <v>0</v>
      </c>
      <c r="DZ239" s="168">
        <f t="shared" si="5707"/>
        <v>0</v>
      </c>
      <c r="EA239" s="168">
        <f t="shared" si="5708"/>
        <v>0</v>
      </c>
      <c r="EB239" s="154">
        <f t="shared" ref="EB239:EC239" si="5946">EB238</f>
        <v>9</v>
      </c>
      <c r="EC239" s="173">
        <f t="shared" si="5946"/>
        <v>1172</v>
      </c>
      <c r="ED239" s="156" t="str">
        <f t="shared" si="5710"/>
        <v>1</v>
      </c>
      <c r="EE239" s="157">
        <f t="shared" si="182"/>
        <v>5</v>
      </c>
      <c r="EF239" s="169">
        <f t="shared" si="183"/>
        <v>0</v>
      </c>
      <c r="EG239" s="159"/>
      <c r="EH239" s="159"/>
      <c r="EI239" s="159"/>
      <c r="EJ239" s="78"/>
      <c r="EK239" s="79"/>
      <c r="EL239" s="77" t="str">
        <f t="shared" si="184"/>
        <v>0</v>
      </c>
      <c r="EM239" s="81">
        <f t="shared" si="5711"/>
        <v>0</v>
      </c>
      <c r="EN239" s="160">
        <f t="shared" si="5712"/>
        <v>0</v>
      </c>
      <c r="EO239" s="160">
        <f t="shared" si="5713"/>
        <v>0</v>
      </c>
      <c r="EP239" s="160">
        <f t="shared" si="5714"/>
        <v>0</v>
      </c>
      <c r="EQ239" s="160">
        <f t="shared" si="5715"/>
        <v>0</v>
      </c>
      <c r="ER239" s="161">
        <f t="shared" ref="ER239:ES239" si="5947">ER238</f>
        <v>10</v>
      </c>
      <c r="ES239" s="175">
        <f t="shared" si="5947"/>
        <v>1173</v>
      </c>
      <c r="ET239" s="163" t="str">
        <f t="shared" si="5717"/>
        <v>1</v>
      </c>
      <c r="EU239" s="164">
        <f t="shared" si="192"/>
        <v>19</v>
      </c>
      <c r="EV239" s="165">
        <f t="shared" si="193"/>
        <v>0</v>
      </c>
      <c r="EW239" s="166"/>
      <c r="EX239" s="166"/>
      <c r="EY239" s="166"/>
      <c r="EZ239" s="84"/>
      <c r="FA239" s="85"/>
      <c r="FB239" s="83" t="str">
        <f t="shared" si="194"/>
        <v>0</v>
      </c>
      <c r="FC239" s="167">
        <f t="shared" si="5718"/>
        <v>0</v>
      </c>
      <c r="FD239" s="168">
        <f t="shared" si="5719"/>
        <v>0</v>
      </c>
      <c r="FE239" s="168">
        <f t="shared" si="5720"/>
        <v>0</v>
      </c>
      <c r="FF239" s="168">
        <f t="shared" si="5721"/>
        <v>0</v>
      </c>
      <c r="FG239" s="168">
        <f t="shared" si="5722"/>
        <v>0</v>
      </c>
      <c r="FH239" s="154">
        <f t="shared" ref="FH239:FI239" si="5948">FH238</f>
        <v>11</v>
      </c>
      <c r="FI239" s="173">
        <f t="shared" si="5948"/>
        <v>1174</v>
      </c>
      <c r="FJ239" s="156" t="str">
        <f t="shared" si="5724"/>
        <v>1</v>
      </c>
      <c r="FK239" s="157">
        <f t="shared" si="202"/>
        <v>4</v>
      </c>
      <c r="FL239" s="158">
        <f t="shared" si="203"/>
        <v>0</v>
      </c>
      <c r="FM239" s="159"/>
      <c r="FN239" s="159"/>
      <c r="FO239" s="159"/>
      <c r="FP239" s="78"/>
      <c r="FQ239" s="79"/>
      <c r="FR239" s="77" t="str">
        <f t="shared" si="204"/>
        <v>0</v>
      </c>
      <c r="FS239" s="81">
        <f t="shared" si="5725"/>
        <v>0</v>
      </c>
      <c r="FT239" s="160">
        <f t="shared" si="5726"/>
        <v>0</v>
      </c>
      <c r="FU239" s="160">
        <f t="shared" si="5727"/>
        <v>0</v>
      </c>
      <c r="FV239" s="160">
        <f t="shared" si="5728"/>
        <v>0</v>
      </c>
      <c r="FW239" s="160">
        <f t="shared" si="5729"/>
        <v>0</v>
      </c>
      <c r="FX239" s="161">
        <f t="shared" ref="FX239:FY239" si="5949">FX238</f>
        <v>12</v>
      </c>
      <c r="FY239" s="175">
        <f t="shared" si="5949"/>
        <v>1175</v>
      </c>
      <c r="FZ239" s="163" t="str">
        <f t="shared" si="5731"/>
        <v>1</v>
      </c>
      <c r="GA239" s="164">
        <f t="shared" si="212"/>
        <v>2</v>
      </c>
      <c r="GB239" s="165">
        <f t="shared" si="213"/>
        <v>0</v>
      </c>
      <c r="GC239" s="166"/>
      <c r="GD239" s="166"/>
      <c r="GE239" s="166"/>
      <c r="GF239" s="84"/>
      <c r="GG239" s="85"/>
      <c r="GH239" s="83" t="str">
        <f t="shared" si="214"/>
        <v>0</v>
      </c>
      <c r="GI239" s="167">
        <f t="shared" si="5732"/>
        <v>0</v>
      </c>
      <c r="GJ239" s="168">
        <f t="shared" si="5733"/>
        <v>0</v>
      </c>
      <c r="GK239" s="168">
        <f t="shared" si="5734"/>
        <v>0</v>
      </c>
      <c r="GL239" s="168">
        <f t="shared" si="5735"/>
        <v>0</v>
      </c>
      <c r="GM239" s="168">
        <f t="shared" si="5736"/>
        <v>0</v>
      </c>
      <c r="GN239" s="154">
        <f t="shared" ref="GN239:GO239" si="5950">GN238</f>
        <v>13</v>
      </c>
      <c r="GO239" s="173">
        <f t="shared" si="5950"/>
        <v>1176</v>
      </c>
      <c r="GP239" s="156" t="str">
        <f t="shared" si="5738"/>
        <v>1</v>
      </c>
      <c r="GQ239" s="157">
        <f t="shared" si="222"/>
        <v>3</v>
      </c>
      <c r="GR239" s="158">
        <f t="shared" si="223"/>
        <v>0</v>
      </c>
      <c r="GS239" s="159"/>
      <c r="GT239" s="159"/>
      <c r="GU239" s="159"/>
      <c r="GV239" s="78"/>
      <c r="GW239" s="79"/>
      <c r="GX239" s="77" t="str">
        <f t="shared" si="224"/>
        <v>0</v>
      </c>
      <c r="GY239" s="81">
        <f t="shared" si="5739"/>
        <v>0</v>
      </c>
      <c r="GZ239" s="160">
        <f t="shared" si="5740"/>
        <v>0</v>
      </c>
      <c r="HA239" s="160">
        <f t="shared" si="5741"/>
        <v>0</v>
      </c>
      <c r="HB239" s="160">
        <f t="shared" si="5742"/>
        <v>0</v>
      </c>
      <c r="HC239" s="160">
        <f t="shared" si="5743"/>
        <v>0</v>
      </c>
      <c r="HD239" s="161">
        <f t="shared" ref="HD239:HE239" si="5951">HD238</f>
        <v>14</v>
      </c>
      <c r="HE239" s="175">
        <f t="shared" si="5951"/>
        <v>1177</v>
      </c>
      <c r="HF239" s="163" t="str">
        <f t="shared" si="5745"/>
        <v>1</v>
      </c>
      <c r="HG239" s="164">
        <f t="shared" si="232"/>
        <v>5</v>
      </c>
      <c r="HH239" s="165">
        <f t="shared" si="233"/>
        <v>0</v>
      </c>
      <c r="HI239" s="166"/>
      <c r="HJ239" s="166"/>
      <c r="HK239" s="166"/>
      <c r="HL239" s="84"/>
      <c r="HM239" s="85"/>
      <c r="HN239" s="83" t="str">
        <f t="shared" si="234"/>
        <v>0</v>
      </c>
      <c r="HO239" s="167">
        <f t="shared" si="5746"/>
        <v>0</v>
      </c>
      <c r="HP239" s="168">
        <f t="shared" si="5747"/>
        <v>0</v>
      </c>
      <c r="HQ239" s="168">
        <f t="shared" si="5748"/>
        <v>0</v>
      </c>
      <c r="HR239" s="168">
        <f t="shared" si="5749"/>
        <v>0</v>
      </c>
      <c r="HS239" s="168">
        <f t="shared" si="5750"/>
        <v>0</v>
      </c>
      <c r="HT239" s="154">
        <f t="shared" ref="HT239:HU239" si="5952">HT238</f>
        <v>15</v>
      </c>
      <c r="HU239" s="173">
        <f t="shared" si="5952"/>
        <v>1178</v>
      </c>
      <c r="HV239" s="156" t="str">
        <f t="shared" si="5752"/>
        <v>1</v>
      </c>
      <c r="HW239" s="157" t="str">
        <f t="shared" si="242"/>
        <v/>
      </c>
      <c r="HX239" s="169">
        <f t="shared" si="243"/>
        <v>0</v>
      </c>
      <c r="HY239" s="159"/>
      <c r="HZ239" s="159"/>
      <c r="IA239" s="159"/>
      <c r="IB239" s="160"/>
      <c r="IC239" s="160"/>
      <c r="ID239" s="160" t="str">
        <f t="shared" si="244"/>
        <v>0</v>
      </c>
      <c r="IE239" s="160">
        <f t="shared" si="5753"/>
        <v>0</v>
      </c>
      <c r="IF239" s="160">
        <f t="shared" si="5754"/>
        <v>0</v>
      </c>
      <c r="IG239" s="160">
        <f t="shared" si="5755"/>
        <v>0</v>
      </c>
      <c r="IH239" s="160">
        <f t="shared" si="5756"/>
        <v>0</v>
      </c>
      <c r="II239" s="160">
        <f t="shared" si="5757"/>
        <v>0</v>
      </c>
      <c r="IJ239" s="161">
        <f t="shared" ref="IJ239:IK239" si="5953">IJ238</f>
        <v>16</v>
      </c>
      <c r="IK239" s="175">
        <f t="shared" si="5953"/>
        <v>1179</v>
      </c>
      <c r="IL239" s="163" t="str">
        <f t="shared" si="5759"/>
        <v>1</v>
      </c>
      <c r="IM239" s="164" t="str">
        <f t="shared" si="252"/>
        <v/>
      </c>
      <c r="IN239" s="165">
        <f t="shared" si="253"/>
        <v>0</v>
      </c>
      <c r="IO239" s="166"/>
      <c r="IP239" s="166"/>
      <c r="IQ239" s="166"/>
      <c r="IR239" s="168"/>
      <c r="IS239" s="168"/>
      <c r="IT239" s="170" t="str">
        <f t="shared" si="254"/>
        <v>0</v>
      </c>
      <c r="IU239" s="170">
        <f t="shared" si="5760"/>
        <v>0</v>
      </c>
      <c r="IV239" s="168">
        <f t="shared" si="5761"/>
        <v>0</v>
      </c>
      <c r="IW239" s="168">
        <f t="shared" si="5762"/>
        <v>0</v>
      </c>
      <c r="IX239" s="168">
        <f t="shared" si="5763"/>
        <v>0</v>
      </c>
      <c r="IY239" s="168">
        <f t="shared" si="5764"/>
        <v>0</v>
      </c>
      <c r="IZ239" s="154">
        <f t="shared" ref="IZ239:JA239" si="5954">IZ238</f>
        <v>17</v>
      </c>
      <c r="JA239" s="173">
        <f t="shared" si="5954"/>
        <v>1180</v>
      </c>
      <c r="JB239" s="156" t="str">
        <f t="shared" si="5766"/>
        <v>1</v>
      </c>
      <c r="JC239" s="157" t="str">
        <f t="shared" si="262"/>
        <v/>
      </c>
      <c r="JD239" s="158">
        <f t="shared" si="263"/>
        <v>0</v>
      </c>
      <c r="JE239" s="159"/>
      <c r="JF239" s="159"/>
      <c r="JG239" s="159"/>
      <c r="JH239" s="160"/>
      <c r="JI239" s="160"/>
      <c r="JJ239" s="171" t="str">
        <f t="shared" si="264"/>
        <v>0</v>
      </c>
      <c r="JK239" s="171">
        <f t="shared" si="5767"/>
        <v>0</v>
      </c>
      <c r="JL239" s="160">
        <f t="shared" si="5768"/>
        <v>0</v>
      </c>
      <c r="JM239" s="160">
        <f t="shared" si="5769"/>
        <v>0</v>
      </c>
      <c r="JN239" s="160">
        <f t="shared" si="5770"/>
        <v>0</v>
      </c>
      <c r="JO239" s="160">
        <f t="shared" si="5771"/>
        <v>0</v>
      </c>
      <c r="JP239" s="161">
        <f t="shared" ref="JP239:JQ239" si="5955">JP238</f>
        <v>18</v>
      </c>
      <c r="JQ239" s="175">
        <f t="shared" si="5955"/>
        <v>1181</v>
      </c>
      <c r="JR239" s="163" t="str">
        <f t="shared" si="5773"/>
        <v>1</v>
      </c>
      <c r="JS239" s="164" t="str">
        <f t="shared" si="272"/>
        <v/>
      </c>
      <c r="JT239" s="165">
        <f t="shared" si="273"/>
        <v>0</v>
      </c>
      <c r="JU239" s="166"/>
      <c r="JV239" s="166"/>
      <c r="JW239" s="166"/>
      <c r="JX239" s="168"/>
      <c r="JY239" s="168"/>
      <c r="JZ239" s="170" t="str">
        <f t="shared" si="274"/>
        <v>0</v>
      </c>
      <c r="KA239" s="170">
        <f t="shared" si="5774"/>
        <v>0</v>
      </c>
      <c r="KB239" s="168">
        <f t="shared" si="5775"/>
        <v>0</v>
      </c>
      <c r="KC239" s="168">
        <f t="shared" si="5776"/>
        <v>0</v>
      </c>
      <c r="KD239" s="168">
        <f t="shared" si="5777"/>
        <v>0</v>
      </c>
      <c r="KE239" s="168">
        <f t="shared" si="5778"/>
        <v>0</v>
      </c>
      <c r="KF239" s="154">
        <f t="shared" ref="KF239:KG239" si="5956">KF238</f>
        <v>19</v>
      </c>
      <c r="KG239" s="173">
        <f t="shared" si="5956"/>
        <v>1182</v>
      </c>
      <c r="KH239" s="156" t="str">
        <f t="shared" si="5780"/>
        <v>1</v>
      </c>
      <c r="KI239" s="157" t="str">
        <f t="shared" si="282"/>
        <v/>
      </c>
      <c r="KJ239" s="158">
        <f t="shared" si="283"/>
        <v>0</v>
      </c>
      <c r="KK239" s="159"/>
      <c r="KL239" s="159"/>
      <c r="KM239" s="159"/>
      <c r="KN239" s="160"/>
      <c r="KO239" s="160"/>
      <c r="KP239" s="171" t="str">
        <f t="shared" si="284"/>
        <v>0</v>
      </c>
      <c r="KQ239" s="171">
        <f t="shared" si="5781"/>
        <v>0</v>
      </c>
      <c r="KR239" s="160">
        <f t="shared" si="5782"/>
        <v>0</v>
      </c>
      <c r="KS239" s="160">
        <f t="shared" si="5783"/>
        <v>0</v>
      </c>
      <c r="KT239" s="160">
        <f t="shared" si="5784"/>
        <v>0</v>
      </c>
      <c r="KU239" s="160">
        <f t="shared" si="5785"/>
        <v>0</v>
      </c>
      <c r="KV239" s="161">
        <f t="shared" ref="KV239:KW239" si="5957">KV238</f>
        <v>20</v>
      </c>
      <c r="KW239" s="175">
        <f t="shared" si="5957"/>
        <v>1183</v>
      </c>
      <c r="KX239" s="163" t="str">
        <f t="shared" si="5787"/>
        <v>1</v>
      </c>
      <c r="KY239" s="164" t="str">
        <f t="shared" si="292"/>
        <v/>
      </c>
      <c r="KZ239" s="165">
        <f t="shared" si="293"/>
        <v>0</v>
      </c>
      <c r="LA239" s="166"/>
      <c r="LB239" s="166"/>
      <c r="LC239" s="166"/>
      <c r="LD239" s="168"/>
      <c r="LE239" s="168"/>
      <c r="LF239" s="170" t="str">
        <f t="shared" si="294"/>
        <v>0</v>
      </c>
      <c r="LG239" s="170">
        <f t="shared" si="5788"/>
        <v>0</v>
      </c>
      <c r="LH239" s="168">
        <f t="shared" si="5789"/>
        <v>0</v>
      </c>
      <c r="LI239" s="168">
        <f t="shared" si="5790"/>
        <v>0</v>
      </c>
      <c r="LJ239" s="168">
        <f t="shared" si="5791"/>
        <v>0</v>
      </c>
      <c r="LK239" s="168">
        <f t="shared" si="5792"/>
        <v>0</v>
      </c>
      <c r="LL239" s="172"/>
      <c r="LM239" s="172"/>
      <c r="LN239" s="168" t="str">
        <f t="shared" si="5793"/>
        <v>#REF!</v>
      </c>
      <c r="LO239" s="168" t="str">
        <f t="shared" si="5794"/>
        <v>#REF!</v>
      </c>
      <c r="LP239" s="168" t="str">
        <f t="shared" si="5795"/>
        <v>#REF!</v>
      </c>
      <c r="LQ239" s="168" t="str">
        <f t="shared" si="5796"/>
        <v>#REF!</v>
      </c>
    </row>
    <row r="240" ht="15.75" customHeight="1">
      <c r="A240" s="151">
        <v>46337.0</v>
      </c>
      <c r="B240" s="152" t="s">
        <v>27</v>
      </c>
      <c r="C240" s="153">
        <f t="shared" si="99"/>
        <v>0</v>
      </c>
      <c r="D240" s="154">
        <f t="shared" ref="D240:E240" si="5958">D239</f>
        <v>1</v>
      </c>
      <c r="E240" s="173">
        <f t="shared" si="5958"/>
        <v>1164</v>
      </c>
      <c r="F240" s="156" t="str">
        <f t="shared" si="5898"/>
        <v>1</v>
      </c>
      <c r="G240" s="157">
        <f t="shared" si="102"/>
        <v>1</v>
      </c>
      <c r="H240" s="158">
        <f t="shared" si="103"/>
        <v>0</v>
      </c>
      <c r="I240" s="159"/>
      <c r="J240" s="159"/>
      <c r="K240" s="159"/>
      <c r="L240" s="78"/>
      <c r="M240" s="79"/>
      <c r="N240" s="77" t="str">
        <f t="shared" si="104"/>
        <v>0</v>
      </c>
      <c r="O240" s="81">
        <f t="shared" si="5655"/>
        <v>0</v>
      </c>
      <c r="P240" s="160">
        <f t="shared" si="5656"/>
        <v>0</v>
      </c>
      <c r="Q240" s="160">
        <f t="shared" si="5657"/>
        <v>0</v>
      </c>
      <c r="R240" s="160">
        <f t="shared" si="5658"/>
        <v>0</v>
      </c>
      <c r="S240" s="160">
        <f t="shared" si="5659"/>
        <v>0</v>
      </c>
      <c r="T240" s="161">
        <f t="shared" ref="T240:U240" si="5959">T239</f>
        <v>2</v>
      </c>
      <c r="U240" s="175">
        <f t="shared" si="5959"/>
        <v>1165</v>
      </c>
      <c r="V240" s="163" t="str">
        <f t="shared" si="5661"/>
        <v>1</v>
      </c>
      <c r="W240" s="164">
        <f t="shared" si="112"/>
        <v>1</v>
      </c>
      <c r="X240" s="165">
        <f t="shared" si="113"/>
        <v>0</v>
      </c>
      <c r="Y240" s="166"/>
      <c r="Z240" s="166"/>
      <c r="AA240" s="166"/>
      <c r="AB240" s="84"/>
      <c r="AC240" s="85"/>
      <c r="AD240" s="83" t="str">
        <f t="shared" si="114"/>
        <v>0</v>
      </c>
      <c r="AE240" s="167">
        <f t="shared" si="5662"/>
        <v>0</v>
      </c>
      <c r="AF240" s="168">
        <f t="shared" si="5663"/>
        <v>0</v>
      </c>
      <c r="AG240" s="168">
        <f t="shared" si="5664"/>
        <v>0</v>
      </c>
      <c r="AH240" s="168">
        <f t="shared" si="5665"/>
        <v>0</v>
      </c>
      <c r="AI240" s="168">
        <f t="shared" si="5666"/>
        <v>0</v>
      </c>
      <c r="AJ240" s="154">
        <f t="shared" ref="AJ240:AK240" si="5960">AJ239</f>
        <v>3</v>
      </c>
      <c r="AK240" s="173">
        <f t="shared" si="5960"/>
        <v>1166</v>
      </c>
      <c r="AL240" s="156" t="str">
        <f t="shared" si="5668"/>
        <v>1</v>
      </c>
      <c r="AM240" s="157">
        <f t="shared" si="122"/>
        <v>2</v>
      </c>
      <c r="AN240" s="158">
        <f t="shared" si="123"/>
        <v>0</v>
      </c>
      <c r="AO240" s="159"/>
      <c r="AP240" s="159"/>
      <c r="AQ240" s="159"/>
      <c r="AR240" s="78"/>
      <c r="AS240" s="79"/>
      <c r="AT240" s="77" t="str">
        <f t="shared" si="124"/>
        <v>0</v>
      </c>
      <c r="AU240" s="81">
        <f t="shared" si="5669"/>
        <v>0</v>
      </c>
      <c r="AV240" s="160">
        <f t="shared" si="5670"/>
        <v>0</v>
      </c>
      <c r="AW240" s="160">
        <f t="shared" si="5671"/>
        <v>0</v>
      </c>
      <c r="AX240" s="160">
        <f t="shared" si="5672"/>
        <v>0</v>
      </c>
      <c r="AY240" s="160">
        <f t="shared" si="5673"/>
        <v>0</v>
      </c>
      <c r="AZ240" s="161">
        <f t="shared" ref="AZ240:BA240" si="5961">AZ239</f>
        <v>4</v>
      </c>
      <c r="BA240" s="175">
        <f t="shared" si="5961"/>
        <v>1167</v>
      </c>
      <c r="BB240" s="163" t="str">
        <f t="shared" si="5675"/>
        <v>1</v>
      </c>
      <c r="BC240" s="164">
        <f t="shared" si="132"/>
        <v>4</v>
      </c>
      <c r="BD240" s="165">
        <f t="shared" si="133"/>
        <v>0</v>
      </c>
      <c r="BE240" s="166"/>
      <c r="BF240" s="166"/>
      <c r="BG240" s="166"/>
      <c r="BH240" s="84"/>
      <c r="BI240" s="85"/>
      <c r="BJ240" s="83" t="str">
        <f t="shared" si="134"/>
        <v>0</v>
      </c>
      <c r="BK240" s="167">
        <f t="shared" si="5676"/>
        <v>0</v>
      </c>
      <c r="BL240" s="168">
        <f t="shared" si="5677"/>
        <v>0</v>
      </c>
      <c r="BM240" s="168">
        <f t="shared" si="5678"/>
        <v>0</v>
      </c>
      <c r="BN240" s="168">
        <f t="shared" si="5679"/>
        <v>0</v>
      </c>
      <c r="BO240" s="168">
        <f t="shared" si="5680"/>
        <v>0</v>
      </c>
      <c r="BP240" s="154">
        <f t="shared" ref="BP240:BQ240" si="5962">BP239</f>
        <v>5</v>
      </c>
      <c r="BQ240" s="173">
        <f t="shared" si="5962"/>
        <v>1168</v>
      </c>
      <c r="BR240" s="156" t="str">
        <f t="shared" si="5682"/>
        <v>1</v>
      </c>
      <c r="BS240" s="157">
        <f t="shared" si="142"/>
        <v>4</v>
      </c>
      <c r="BT240" s="158">
        <f t="shared" si="143"/>
        <v>0</v>
      </c>
      <c r="BU240" s="159"/>
      <c r="BV240" s="159"/>
      <c r="BW240" s="159"/>
      <c r="BX240" s="78"/>
      <c r="BY240" s="79"/>
      <c r="BZ240" s="77" t="str">
        <f t="shared" si="144"/>
        <v>0</v>
      </c>
      <c r="CA240" s="81">
        <f t="shared" si="5683"/>
        <v>0</v>
      </c>
      <c r="CB240" s="160">
        <f t="shared" si="5684"/>
        <v>0</v>
      </c>
      <c r="CC240" s="160">
        <f t="shared" si="5685"/>
        <v>0</v>
      </c>
      <c r="CD240" s="160">
        <f t="shared" si="5686"/>
        <v>0</v>
      </c>
      <c r="CE240" s="160">
        <f t="shared" si="5687"/>
        <v>0</v>
      </c>
      <c r="CF240" s="161">
        <f t="shared" ref="CF240:CG240" si="5963">CF239</f>
        <v>6</v>
      </c>
      <c r="CG240" s="175">
        <f t="shared" si="5963"/>
        <v>1169</v>
      </c>
      <c r="CH240" s="163" t="str">
        <f t="shared" si="5689"/>
        <v>1</v>
      </c>
      <c r="CI240" s="164">
        <f t="shared" si="152"/>
        <v>2</v>
      </c>
      <c r="CJ240" s="165">
        <f t="shared" si="153"/>
        <v>0</v>
      </c>
      <c r="CK240" s="166"/>
      <c r="CL240" s="166"/>
      <c r="CM240" s="166"/>
      <c r="CN240" s="84"/>
      <c r="CO240" s="85"/>
      <c r="CP240" s="83" t="str">
        <f t="shared" si="154"/>
        <v>0</v>
      </c>
      <c r="CQ240" s="167">
        <f t="shared" si="5690"/>
        <v>0</v>
      </c>
      <c r="CR240" s="168">
        <f t="shared" si="5691"/>
        <v>0</v>
      </c>
      <c r="CS240" s="168">
        <f t="shared" si="5692"/>
        <v>0</v>
      </c>
      <c r="CT240" s="168">
        <f t="shared" si="5693"/>
        <v>0</v>
      </c>
      <c r="CU240" s="168">
        <f t="shared" si="5694"/>
        <v>0</v>
      </c>
      <c r="CV240" s="154">
        <f t="shared" ref="CV240:CW240" si="5964">CV239</f>
        <v>7</v>
      </c>
      <c r="CW240" s="173">
        <f t="shared" si="5964"/>
        <v>1170</v>
      </c>
      <c r="CX240" s="156" t="str">
        <f t="shared" si="5696"/>
        <v>1</v>
      </c>
      <c r="CY240" s="157">
        <f t="shared" si="162"/>
        <v>2</v>
      </c>
      <c r="CZ240" s="158">
        <f t="shared" si="163"/>
        <v>0</v>
      </c>
      <c r="DA240" s="159"/>
      <c r="DB240" s="159"/>
      <c r="DC240" s="159"/>
      <c r="DD240" s="78"/>
      <c r="DE240" s="79"/>
      <c r="DF240" s="77" t="str">
        <f t="shared" si="164"/>
        <v>0</v>
      </c>
      <c r="DG240" s="81">
        <f t="shared" si="5697"/>
        <v>0</v>
      </c>
      <c r="DH240" s="160">
        <f t="shared" si="5698"/>
        <v>0</v>
      </c>
      <c r="DI240" s="160">
        <f t="shared" si="5699"/>
        <v>0</v>
      </c>
      <c r="DJ240" s="160">
        <f t="shared" si="5700"/>
        <v>0</v>
      </c>
      <c r="DK240" s="160">
        <f t="shared" si="5701"/>
        <v>0</v>
      </c>
      <c r="DL240" s="161">
        <f t="shared" ref="DL240:DM240" si="5965">DL239</f>
        <v>8</v>
      </c>
      <c r="DM240" s="175">
        <f t="shared" si="5965"/>
        <v>1171</v>
      </c>
      <c r="DN240" s="163" t="str">
        <f t="shared" si="5703"/>
        <v>1</v>
      </c>
      <c r="DO240" s="164">
        <f t="shared" si="172"/>
        <v>2</v>
      </c>
      <c r="DP240" s="165">
        <f t="shared" si="173"/>
        <v>0</v>
      </c>
      <c r="DQ240" s="166"/>
      <c r="DR240" s="166"/>
      <c r="DS240" s="166"/>
      <c r="DT240" s="84"/>
      <c r="DU240" s="85"/>
      <c r="DV240" s="83" t="str">
        <f t="shared" si="174"/>
        <v>0</v>
      </c>
      <c r="DW240" s="167">
        <f t="shared" si="5704"/>
        <v>0</v>
      </c>
      <c r="DX240" s="168">
        <f t="shared" si="5705"/>
        <v>0</v>
      </c>
      <c r="DY240" s="168">
        <f t="shared" si="5706"/>
        <v>0</v>
      </c>
      <c r="DZ240" s="168">
        <f t="shared" si="5707"/>
        <v>0</v>
      </c>
      <c r="EA240" s="168">
        <f t="shared" si="5708"/>
        <v>0</v>
      </c>
      <c r="EB240" s="154">
        <f t="shared" ref="EB240:EC240" si="5966">EB239</f>
        <v>9</v>
      </c>
      <c r="EC240" s="173">
        <f t="shared" si="5966"/>
        <v>1172</v>
      </c>
      <c r="ED240" s="156" t="str">
        <f t="shared" si="5710"/>
        <v>1</v>
      </c>
      <c r="EE240" s="157">
        <f t="shared" si="182"/>
        <v>5</v>
      </c>
      <c r="EF240" s="169">
        <f t="shared" si="183"/>
        <v>0</v>
      </c>
      <c r="EG240" s="159"/>
      <c r="EH240" s="159"/>
      <c r="EI240" s="159"/>
      <c r="EJ240" s="78"/>
      <c r="EK240" s="79"/>
      <c r="EL240" s="77" t="str">
        <f t="shared" si="184"/>
        <v>0</v>
      </c>
      <c r="EM240" s="81">
        <f t="shared" si="5711"/>
        <v>0</v>
      </c>
      <c r="EN240" s="160">
        <f t="shared" si="5712"/>
        <v>0</v>
      </c>
      <c r="EO240" s="160">
        <f t="shared" si="5713"/>
        <v>0</v>
      </c>
      <c r="EP240" s="160">
        <f t="shared" si="5714"/>
        <v>0</v>
      </c>
      <c r="EQ240" s="160">
        <f t="shared" si="5715"/>
        <v>0</v>
      </c>
      <c r="ER240" s="161">
        <f t="shared" ref="ER240:ES240" si="5967">ER239</f>
        <v>10</v>
      </c>
      <c r="ES240" s="175">
        <f t="shared" si="5967"/>
        <v>1173</v>
      </c>
      <c r="ET240" s="163" t="str">
        <f t="shared" si="5717"/>
        <v>1</v>
      </c>
      <c r="EU240" s="164">
        <f t="shared" si="192"/>
        <v>19</v>
      </c>
      <c r="EV240" s="165">
        <f t="shared" si="193"/>
        <v>0</v>
      </c>
      <c r="EW240" s="166"/>
      <c r="EX240" s="166"/>
      <c r="EY240" s="166"/>
      <c r="EZ240" s="84"/>
      <c r="FA240" s="85"/>
      <c r="FB240" s="83" t="str">
        <f t="shared" si="194"/>
        <v>0</v>
      </c>
      <c r="FC240" s="167">
        <f t="shared" si="5718"/>
        <v>0</v>
      </c>
      <c r="FD240" s="168">
        <f t="shared" si="5719"/>
        <v>0</v>
      </c>
      <c r="FE240" s="168">
        <f t="shared" si="5720"/>
        <v>0</v>
      </c>
      <c r="FF240" s="168">
        <f t="shared" si="5721"/>
        <v>0</v>
      </c>
      <c r="FG240" s="168">
        <f t="shared" si="5722"/>
        <v>0</v>
      </c>
      <c r="FH240" s="154">
        <f t="shared" ref="FH240:FI240" si="5968">FH239</f>
        <v>11</v>
      </c>
      <c r="FI240" s="173">
        <f t="shared" si="5968"/>
        <v>1174</v>
      </c>
      <c r="FJ240" s="156" t="str">
        <f t="shared" si="5724"/>
        <v>1</v>
      </c>
      <c r="FK240" s="157">
        <f t="shared" si="202"/>
        <v>4</v>
      </c>
      <c r="FL240" s="158">
        <f t="shared" si="203"/>
        <v>0</v>
      </c>
      <c r="FM240" s="159"/>
      <c r="FN240" s="159"/>
      <c r="FO240" s="159"/>
      <c r="FP240" s="78"/>
      <c r="FQ240" s="79"/>
      <c r="FR240" s="77" t="str">
        <f t="shared" si="204"/>
        <v>0</v>
      </c>
      <c r="FS240" s="81">
        <f t="shared" si="5725"/>
        <v>0</v>
      </c>
      <c r="FT240" s="160">
        <f t="shared" si="5726"/>
        <v>0</v>
      </c>
      <c r="FU240" s="160">
        <f t="shared" si="5727"/>
        <v>0</v>
      </c>
      <c r="FV240" s="160">
        <f t="shared" si="5728"/>
        <v>0</v>
      </c>
      <c r="FW240" s="160">
        <f t="shared" si="5729"/>
        <v>0</v>
      </c>
      <c r="FX240" s="161">
        <f t="shared" ref="FX240:FY240" si="5969">FX239</f>
        <v>12</v>
      </c>
      <c r="FY240" s="175">
        <f t="shared" si="5969"/>
        <v>1175</v>
      </c>
      <c r="FZ240" s="163" t="str">
        <f t="shared" si="5731"/>
        <v>1</v>
      </c>
      <c r="GA240" s="164">
        <f t="shared" si="212"/>
        <v>2</v>
      </c>
      <c r="GB240" s="165">
        <f t="shared" si="213"/>
        <v>0</v>
      </c>
      <c r="GC240" s="166"/>
      <c r="GD240" s="166"/>
      <c r="GE240" s="166"/>
      <c r="GF240" s="84"/>
      <c r="GG240" s="85"/>
      <c r="GH240" s="83" t="str">
        <f t="shared" si="214"/>
        <v>0</v>
      </c>
      <c r="GI240" s="167">
        <f t="shared" si="5732"/>
        <v>0</v>
      </c>
      <c r="GJ240" s="168">
        <f t="shared" si="5733"/>
        <v>0</v>
      </c>
      <c r="GK240" s="168">
        <f t="shared" si="5734"/>
        <v>0</v>
      </c>
      <c r="GL240" s="168">
        <f t="shared" si="5735"/>
        <v>0</v>
      </c>
      <c r="GM240" s="168">
        <f t="shared" si="5736"/>
        <v>0</v>
      </c>
      <c r="GN240" s="154">
        <f t="shared" ref="GN240:GO240" si="5970">GN239</f>
        <v>13</v>
      </c>
      <c r="GO240" s="173">
        <f t="shared" si="5970"/>
        <v>1176</v>
      </c>
      <c r="GP240" s="156" t="str">
        <f t="shared" si="5738"/>
        <v>1</v>
      </c>
      <c r="GQ240" s="157">
        <f t="shared" si="222"/>
        <v>3</v>
      </c>
      <c r="GR240" s="158">
        <f t="shared" si="223"/>
        <v>0</v>
      </c>
      <c r="GS240" s="159"/>
      <c r="GT240" s="159"/>
      <c r="GU240" s="159"/>
      <c r="GV240" s="78"/>
      <c r="GW240" s="79"/>
      <c r="GX240" s="77" t="str">
        <f t="shared" si="224"/>
        <v>0</v>
      </c>
      <c r="GY240" s="81">
        <f t="shared" si="5739"/>
        <v>0</v>
      </c>
      <c r="GZ240" s="160">
        <f t="shared" si="5740"/>
        <v>0</v>
      </c>
      <c r="HA240" s="160">
        <f t="shared" si="5741"/>
        <v>0</v>
      </c>
      <c r="HB240" s="160">
        <f t="shared" si="5742"/>
        <v>0</v>
      </c>
      <c r="HC240" s="160">
        <f t="shared" si="5743"/>
        <v>0</v>
      </c>
      <c r="HD240" s="161">
        <f t="shared" ref="HD240:HE240" si="5971">HD239</f>
        <v>14</v>
      </c>
      <c r="HE240" s="175">
        <f t="shared" si="5971"/>
        <v>1177</v>
      </c>
      <c r="HF240" s="163" t="str">
        <f t="shared" si="5745"/>
        <v>1</v>
      </c>
      <c r="HG240" s="164">
        <f t="shared" si="232"/>
        <v>5</v>
      </c>
      <c r="HH240" s="165">
        <f t="shared" si="233"/>
        <v>0</v>
      </c>
      <c r="HI240" s="166"/>
      <c r="HJ240" s="166"/>
      <c r="HK240" s="166"/>
      <c r="HL240" s="84"/>
      <c r="HM240" s="85"/>
      <c r="HN240" s="83" t="str">
        <f t="shared" si="234"/>
        <v>0</v>
      </c>
      <c r="HO240" s="167">
        <f t="shared" si="5746"/>
        <v>0</v>
      </c>
      <c r="HP240" s="168">
        <f t="shared" si="5747"/>
        <v>0</v>
      </c>
      <c r="HQ240" s="168">
        <f t="shared" si="5748"/>
        <v>0</v>
      </c>
      <c r="HR240" s="168">
        <f t="shared" si="5749"/>
        <v>0</v>
      </c>
      <c r="HS240" s="168">
        <f t="shared" si="5750"/>
        <v>0</v>
      </c>
      <c r="HT240" s="154">
        <f t="shared" ref="HT240:HU240" si="5972">HT239</f>
        <v>15</v>
      </c>
      <c r="HU240" s="173">
        <f t="shared" si="5972"/>
        <v>1178</v>
      </c>
      <c r="HV240" s="156" t="str">
        <f t="shared" si="5752"/>
        <v>1</v>
      </c>
      <c r="HW240" s="157" t="str">
        <f t="shared" si="242"/>
        <v/>
      </c>
      <c r="HX240" s="169">
        <f t="shared" si="243"/>
        <v>0</v>
      </c>
      <c r="HY240" s="159"/>
      <c r="HZ240" s="159"/>
      <c r="IA240" s="159"/>
      <c r="IB240" s="160"/>
      <c r="IC240" s="160"/>
      <c r="ID240" s="160" t="str">
        <f t="shared" si="244"/>
        <v>0</v>
      </c>
      <c r="IE240" s="160">
        <f t="shared" si="5753"/>
        <v>0</v>
      </c>
      <c r="IF240" s="160">
        <f t="shared" si="5754"/>
        <v>0</v>
      </c>
      <c r="IG240" s="160">
        <f t="shared" si="5755"/>
        <v>0</v>
      </c>
      <c r="IH240" s="160">
        <f t="shared" si="5756"/>
        <v>0</v>
      </c>
      <c r="II240" s="160">
        <f t="shared" si="5757"/>
        <v>0</v>
      </c>
      <c r="IJ240" s="161">
        <f t="shared" ref="IJ240:IK240" si="5973">IJ239</f>
        <v>16</v>
      </c>
      <c r="IK240" s="175">
        <f t="shared" si="5973"/>
        <v>1179</v>
      </c>
      <c r="IL240" s="163" t="str">
        <f t="shared" si="5759"/>
        <v>1</v>
      </c>
      <c r="IM240" s="164" t="str">
        <f t="shared" si="252"/>
        <v/>
      </c>
      <c r="IN240" s="165">
        <f t="shared" si="253"/>
        <v>0</v>
      </c>
      <c r="IO240" s="166"/>
      <c r="IP240" s="166"/>
      <c r="IQ240" s="166"/>
      <c r="IR240" s="168"/>
      <c r="IS240" s="168"/>
      <c r="IT240" s="170" t="str">
        <f t="shared" si="254"/>
        <v>0</v>
      </c>
      <c r="IU240" s="170">
        <f t="shared" si="5760"/>
        <v>0</v>
      </c>
      <c r="IV240" s="168">
        <f t="shared" si="5761"/>
        <v>0</v>
      </c>
      <c r="IW240" s="168">
        <f t="shared" si="5762"/>
        <v>0</v>
      </c>
      <c r="IX240" s="168">
        <f t="shared" si="5763"/>
        <v>0</v>
      </c>
      <c r="IY240" s="168">
        <f t="shared" si="5764"/>
        <v>0</v>
      </c>
      <c r="IZ240" s="154">
        <f t="shared" ref="IZ240:JA240" si="5974">IZ239</f>
        <v>17</v>
      </c>
      <c r="JA240" s="173">
        <f t="shared" si="5974"/>
        <v>1180</v>
      </c>
      <c r="JB240" s="156" t="str">
        <f t="shared" si="5766"/>
        <v>1</v>
      </c>
      <c r="JC240" s="157" t="str">
        <f t="shared" si="262"/>
        <v/>
      </c>
      <c r="JD240" s="158">
        <f t="shared" si="263"/>
        <v>0</v>
      </c>
      <c r="JE240" s="159"/>
      <c r="JF240" s="159"/>
      <c r="JG240" s="159"/>
      <c r="JH240" s="160"/>
      <c r="JI240" s="160"/>
      <c r="JJ240" s="171" t="str">
        <f t="shared" si="264"/>
        <v>0</v>
      </c>
      <c r="JK240" s="171">
        <f t="shared" si="5767"/>
        <v>0</v>
      </c>
      <c r="JL240" s="160">
        <f t="shared" si="5768"/>
        <v>0</v>
      </c>
      <c r="JM240" s="160">
        <f t="shared" si="5769"/>
        <v>0</v>
      </c>
      <c r="JN240" s="160">
        <f t="shared" si="5770"/>
        <v>0</v>
      </c>
      <c r="JO240" s="160">
        <f t="shared" si="5771"/>
        <v>0</v>
      </c>
      <c r="JP240" s="161">
        <f t="shared" ref="JP240:JQ240" si="5975">JP239</f>
        <v>18</v>
      </c>
      <c r="JQ240" s="175">
        <f t="shared" si="5975"/>
        <v>1181</v>
      </c>
      <c r="JR240" s="163" t="str">
        <f t="shared" si="5773"/>
        <v>1</v>
      </c>
      <c r="JS240" s="164" t="str">
        <f t="shared" si="272"/>
        <v/>
      </c>
      <c r="JT240" s="165">
        <f t="shared" si="273"/>
        <v>0</v>
      </c>
      <c r="JU240" s="166"/>
      <c r="JV240" s="166"/>
      <c r="JW240" s="166"/>
      <c r="JX240" s="168"/>
      <c r="JY240" s="168"/>
      <c r="JZ240" s="170" t="str">
        <f t="shared" si="274"/>
        <v>0</v>
      </c>
      <c r="KA240" s="170">
        <f t="shared" si="5774"/>
        <v>0</v>
      </c>
      <c r="KB240" s="168">
        <f t="shared" si="5775"/>
        <v>0</v>
      </c>
      <c r="KC240" s="168">
        <f t="shared" si="5776"/>
        <v>0</v>
      </c>
      <c r="KD240" s="168">
        <f t="shared" si="5777"/>
        <v>0</v>
      </c>
      <c r="KE240" s="168">
        <f t="shared" si="5778"/>
        <v>0</v>
      </c>
      <c r="KF240" s="154">
        <f t="shared" ref="KF240:KG240" si="5976">KF239</f>
        <v>19</v>
      </c>
      <c r="KG240" s="173">
        <f t="shared" si="5976"/>
        <v>1182</v>
      </c>
      <c r="KH240" s="156" t="str">
        <f t="shared" si="5780"/>
        <v>1</v>
      </c>
      <c r="KI240" s="157" t="str">
        <f t="shared" si="282"/>
        <v/>
      </c>
      <c r="KJ240" s="158">
        <f t="shared" si="283"/>
        <v>0</v>
      </c>
      <c r="KK240" s="159"/>
      <c r="KL240" s="159"/>
      <c r="KM240" s="159"/>
      <c r="KN240" s="160"/>
      <c r="KO240" s="160"/>
      <c r="KP240" s="171" t="str">
        <f t="shared" si="284"/>
        <v>0</v>
      </c>
      <c r="KQ240" s="171">
        <f t="shared" si="5781"/>
        <v>0</v>
      </c>
      <c r="KR240" s="160">
        <f t="shared" si="5782"/>
        <v>0</v>
      </c>
      <c r="KS240" s="160">
        <f t="shared" si="5783"/>
        <v>0</v>
      </c>
      <c r="KT240" s="160">
        <f t="shared" si="5784"/>
        <v>0</v>
      </c>
      <c r="KU240" s="160">
        <f t="shared" si="5785"/>
        <v>0</v>
      </c>
      <c r="KV240" s="161">
        <f t="shared" ref="KV240:KW240" si="5977">KV239</f>
        <v>20</v>
      </c>
      <c r="KW240" s="175">
        <f t="shared" si="5977"/>
        <v>1183</v>
      </c>
      <c r="KX240" s="163" t="str">
        <f t="shared" si="5787"/>
        <v>1</v>
      </c>
      <c r="KY240" s="164" t="str">
        <f t="shared" si="292"/>
        <v/>
      </c>
      <c r="KZ240" s="165">
        <f t="shared" si="293"/>
        <v>0</v>
      </c>
      <c r="LA240" s="166"/>
      <c r="LB240" s="166"/>
      <c r="LC240" s="166"/>
      <c r="LD240" s="168"/>
      <c r="LE240" s="168"/>
      <c r="LF240" s="170" t="str">
        <f t="shared" si="294"/>
        <v>0</v>
      </c>
      <c r="LG240" s="170">
        <f t="shared" si="5788"/>
        <v>0</v>
      </c>
      <c r="LH240" s="168">
        <f t="shared" si="5789"/>
        <v>0</v>
      </c>
      <c r="LI240" s="168">
        <f t="shared" si="5790"/>
        <v>0</v>
      </c>
      <c r="LJ240" s="168">
        <f t="shared" si="5791"/>
        <v>0</v>
      </c>
      <c r="LK240" s="168">
        <f t="shared" si="5792"/>
        <v>0</v>
      </c>
      <c r="LL240" s="172"/>
      <c r="LM240" s="172"/>
      <c r="LN240" s="168" t="str">
        <f t="shared" si="5793"/>
        <v>#REF!</v>
      </c>
      <c r="LO240" s="168" t="str">
        <f t="shared" si="5794"/>
        <v>#REF!</v>
      </c>
      <c r="LP240" s="168" t="str">
        <f t="shared" si="5795"/>
        <v>#REF!</v>
      </c>
      <c r="LQ240" s="168" t="str">
        <f t="shared" si="5796"/>
        <v>#REF!</v>
      </c>
    </row>
    <row r="241" ht="15.75" customHeight="1">
      <c r="A241" s="151">
        <v>46338.0</v>
      </c>
      <c r="B241" s="152" t="s">
        <v>28</v>
      </c>
      <c r="C241" s="153">
        <f t="shared" si="99"/>
        <v>0</v>
      </c>
      <c r="D241" s="154">
        <f t="shared" ref="D241:E241" si="5978">D240</f>
        <v>1</v>
      </c>
      <c r="E241" s="173">
        <f t="shared" si="5978"/>
        <v>1164</v>
      </c>
      <c r="F241" s="156" t="str">
        <f t="shared" si="5898"/>
        <v>1</v>
      </c>
      <c r="G241" s="157">
        <f t="shared" si="102"/>
        <v>1</v>
      </c>
      <c r="H241" s="158">
        <f t="shared" si="103"/>
        <v>0</v>
      </c>
      <c r="I241" s="159"/>
      <c r="J241" s="159"/>
      <c r="K241" s="159"/>
      <c r="L241" s="78"/>
      <c r="M241" s="79"/>
      <c r="N241" s="77" t="str">
        <f t="shared" si="104"/>
        <v>0</v>
      </c>
      <c r="O241" s="81">
        <f t="shared" si="5655"/>
        <v>0</v>
      </c>
      <c r="P241" s="160">
        <f t="shared" si="5656"/>
        <v>0</v>
      </c>
      <c r="Q241" s="160">
        <f t="shared" si="5657"/>
        <v>0</v>
      </c>
      <c r="R241" s="160">
        <f t="shared" si="5658"/>
        <v>0</v>
      </c>
      <c r="S241" s="160">
        <f t="shared" si="5659"/>
        <v>0</v>
      </c>
      <c r="T241" s="161">
        <f t="shared" ref="T241:U241" si="5979">T240</f>
        <v>2</v>
      </c>
      <c r="U241" s="175">
        <f t="shared" si="5979"/>
        <v>1165</v>
      </c>
      <c r="V241" s="163" t="str">
        <f t="shared" si="5661"/>
        <v>1</v>
      </c>
      <c r="W241" s="164">
        <f t="shared" si="112"/>
        <v>1</v>
      </c>
      <c r="X241" s="165">
        <f t="shared" si="113"/>
        <v>0</v>
      </c>
      <c r="Y241" s="166"/>
      <c r="Z241" s="166"/>
      <c r="AA241" s="166"/>
      <c r="AB241" s="84"/>
      <c r="AC241" s="85"/>
      <c r="AD241" s="83" t="str">
        <f t="shared" si="114"/>
        <v>0</v>
      </c>
      <c r="AE241" s="167">
        <f t="shared" si="5662"/>
        <v>0</v>
      </c>
      <c r="AF241" s="168">
        <f t="shared" si="5663"/>
        <v>0</v>
      </c>
      <c r="AG241" s="168">
        <f t="shared" si="5664"/>
        <v>0</v>
      </c>
      <c r="AH241" s="168">
        <f t="shared" si="5665"/>
        <v>0</v>
      </c>
      <c r="AI241" s="168">
        <f t="shared" si="5666"/>
        <v>0</v>
      </c>
      <c r="AJ241" s="154">
        <f t="shared" ref="AJ241:AK241" si="5980">AJ240</f>
        <v>3</v>
      </c>
      <c r="AK241" s="173">
        <f t="shared" si="5980"/>
        <v>1166</v>
      </c>
      <c r="AL241" s="156" t="str">
        <f t="shared" si="5668"/>
        <v>1</v>
      </c>
      <c r="AM241" s="157">
        <f t="shared" si="122"/>
        <v>2</v>
      </c>
      <c r="AN241" s="158">
        <f t="shared" si="123"/>
        <v>0</v>
      </c>
      <c r="AO241" s="159"/>
      <c r="AP241" s="159"/>
      <c r="AQ241" s="159"/>
      <c r="AR241" s="78"/>
      <c r="AS241" s="79"/>
      <c r="AT241" s="77" t="str">
        <f t="shared" si="124"/>
        <v>0</v>
      </c>
      <c r="AU241" s="81">
        <f t="shared" si="5669"/>
        <v>0</v>
      </c>
      <c r="AV241" s="160">
        <f t="shared" si="5670"/>
        <v>0</v>
      </c>
      <c r="AW241" s="160">
        <f t="shared" si="5671"/>
        <v>0</v>
      </c>
      <c r="AX241" s="160">
        <f t="shared" si="5672"/>
        <v>0</v>
      </c>
      <c r="AY241" s="160">
        <f t="shared" si="5673"/>
        <v>0</v>
      </c>
      <c r="AZ241" s="161">
        <f t="shared" ref="AZ241:BA241" si="5981">AZ240</f>
        <v>4</v>
      </c>
      <c r="BA241" s="175">
        <f t="shared" si="5981"/>
        <v>1167</v>
      </c>
      <c r="BB241" s="163" t="str">
        <f t="shared" si="5675"/>
        <v>1</v>
      </c>
      <c r="BC241" s="164">
        <f t="shared" si="132"/>
        <v>4</v>
      </c>
      <c r="BD241" s="165">
        <f t="shared" si="133"/>
        <v>0</v>
      </c>
      <c r="BE241" s="166"/>
      <c r="BF241" s="166"/>
      <c r="BG241" s="166"/>
      <c r="BH241" s="84"/>
      <c r="BI241" s="85"/>
      <c r="BJ241" s="83" t="str">
        <f t="shared" si="134"/>
        <v>0</v>
      </c>
      <c r="BK241" s="167">
        <f t="shared" si="5676"/>
        <v>0</v>
      </c>
      <c r="BL241" s="168">
        <f t="shared" si="5677"/>
        <v>0</v>
      </c>
      <c r="BM241" s="168">
        <f t="shared" si="5678"/>
        <v>0</v>
      </c>
      <c r="BN241" s="168">
        <f t="shared" si="5679"/>
        <v>0</v>
      </c>
      <c r="BO241" s="168">
        <f t="shared" si="5680"/>
        <v>0</v>
      </c>
      <c r="BP241" s="154">
        <f t="shared" ref="BP241:BQ241" si="5982">BP240</f>
        <v>5</v>
      </c>
      <c r="BQ241" s="173">
        <f t="shared" si="5982"/>
        <v>1168</v>
      </c>
      <c r="BR241" s="156" t="str">
        <f t="shared" si="5682"/>
        <v>1</v>
      </c>
      <c r="BS241" s="157">
        <f t="shared" si="142"/>
        <v>4</v>
      </c>
      <c r="BT241" s="158">
        <f t="shared" si="143"/>
        <v>0</v>
      </c>
      <c r="BU241" s="159"/>
      <c r="BV241" s="159"/>
      <c r="BW241" s="159"/>
      <c r="BX241" s="78"/>
      <c r="BY241" s="79"/>
      <c r="BZ241" s="77" t="str">
        <f t="shared" si="144"/>
        <v>0</v>
      </c>
      <c r="CA241" s="81">
        <f t="shared" si="5683"/>
        <v>0</v>
      </c>
      <c r="CB241" s="160">
        <f t="shared" si="5684"/>
        <v>0</v>
      </c>
      <c r="CC241" s="160">
        <f t="shared" si="5685"/>
        <v>0</v>
      </c>
      <c r="CD241" s="160">
        <f t="shared" si="5686"/>
        <v>0</v>
      </c>
      <c r="CE241" s="160">
        <f t="shared" si="5687"/>
        <v>0</v>
      </c>
      <c r="CF241" s="161">
        <f t="shared" ref="CF241:CG241" si="5983">CF240</f>
        <v>6</v>
      </c>
      <c r="CG241" s="175">
        <f t="shared" si="5983"/>
        <v>1169</v>
      </c>
      <c r="CH241" s="163" t="str">
        <f t="shared" si="5689"/>
        <v>1</v>
      </c>
      <c r="CI241" s="164">
        <f t="shared" si="152"/>
        <v>2</v>
      </c>
      <c r="CJ241" s="165">
        <f t="shared" si="153"/>
        <v>0</v>
      </c>
      <c r="CK241" s="166"/>
      <c r="CL241" s="166"/>
      <c r="CM241" s="166"/>
      <c r="CN241" s="84"/>
      <c r="CO241" s="85"/>
      <c r="CP241" s="83" t="str">
        <f t="shared" si="154"/>
        <v>0</v>
      </c>
      <c r="CQ241" s="167">
        <f t="shared" si="5690"/>
        <v>0</v>
      </c>
      <c r="CR241" s="168">
        <f t="shared" si="5691"/>
        <v>0</v>
      </c>
      <c r="CS241" s="168">
        <f t="shared" si="5692"/>
        <v>0</v>
      </c>
      <c r="CT241" s="168">
        <f t="shared" si="5693"/>
        <v>0</v>
      </c>
      <c r="CU241" s="168">
        <f t="shared" si="5694"/>
        <v>0</v>
      </c>
      <c r="CV241" s="154">
        <f t="shared" ref="CV241:CW241" si="5984">CV240</f>
        <v>7</v>
      </c>
      <c r="CW241" s="173">
        <f t="shared" si="5984"/>
        <v>1170</v>
      </c>
      <c r="CX241" s="156" t="str">
        <f t="shared" si="5696"/>
        <v>1</v>
      </c>
      <c r="CY241" s="157">
        <f t="shared" si="162"/>
        <v>2</v>
      </c>
      <c r="CZ241" s="158">
        <f t="shared" si="163"/>
        <v>0</v>
      </c>
      <c r="DA241" s="159"/>
      <c r="DB241" s="159"/>
      <c r="DC241" s="159"/>
      <c r="DD241" s="78"/>
      <c r="DE241" s="79"/>
      <c r="DF241" s="77" t="str">
        <f t="shared" si="164"/>
        <v>0</v>
      </c>
      <c r="DG241" s="81">
        <f t="shared" si="5697"/>
        <v>0</v>
      </c>
      <c r="DH241" s="160">
        <f t="shared" si="5698"/>
        <v>0</v>
      </c>
      <c r="DI241" s="160">
        <f t="shared" si="5699"/>
        <v>0</v>
      </c>
      <c r="DJ241" s="160">
        <f t="shared" si="5700"/>
        <v>0</v>
      </c>
      <c r="DK241" s="160">
        <f t="shared" si="5701"/>
        <v>0</v>
      </c>
      <c r="DL241" s="161">
        <f t="shared" ref="DL241:DM241" si="5985">DL240</f>
        <v>8</v>
      </c>
      <c r="DM241" s="175">
        <f t="shared" si="5985"/>
        <v>1171</v>
      </c>
      <c r="DN241" s="163" t="str">
        <f t="shared" si="5703"/>
        <v>1</v>
      </c>
      <c r="DO241" s="164">
        <f t="shared" si="172"/>
        <v>2</v>
      </c>
      <c r="DP241" s="165">
        <f t="shared" si="173"/>
        <v>0</v>
      </c>
      <c r="DQ241" s="166"/>
      <c r="DR241" s="166"/>
      <c r="DS241" s="166"/>
      <c r="DT241" s="84"/>
      <c r="DU241" s="85"/>
      <c r="DV241" s="83" t="str">
        <f t="shared" si="174"/>
        <v>0</v>
      </c>
      <c r="DW241" s="167">
        <f t="shared" si="5704"/>
        <v>0</v>
      </c>
      <c r="DX241" s="168">
        <f t="shared" si="5705"/>
        <v>0</v>
      </c>
      <c r="DY241" s="168">
        <f t="shared" si="5706"/>
        <v>0</v>
      </c>
      <c r="DZ241" s="168">
        <f t="shared" si="5707"/>
        <v>0</v>
      </c>
      <c r="EA241" s="168">
        <f t="shared" si="5708"/>
        <v>0</v>
      </c>
      <c r="EB241" s="154">
        <f t="shared" ref="EB241:EC241" si="5986">EB240</f>
        <v>9</v>
      </c>
      <c r="EC241" s="173">
        <f t="shared" si="5986"/>
        <v>1172</v>
      </c>
      <c r="ED241" s="156" t="str">
        <f t="shared" si="5710"/>
        <v>1</v>
      </c>
      <c r="EE241" s="157">
        <f t="shared" si="182"/>
        <v>5</v>
      </c>
      <c r="EF241" s="169">
        <f t="shared" si="183"/>
        <v>0</v>
      </c>
      <c r="EG241" s="159"/>
      <c r="EH241" s="159"/>
      <c r="EI241" s="159"/>
      <c r="EJ241" s="78"/>
      <c r="EK241" s="79"/>
      <c r="EL241" s="77" t="str">
        <f t="shared" si="184"/>
        <v>0</v>
      </c>
      <c r="EM241" s="81">
        <f t="shared" si="5711"/>
        <v>0</v>
      </c>
      <c r="EN241" s="160">
        <f t="shared" si="5712"/>
        <v>0</v>
      </c>
      <c r="EO241" s="160">
        <f t="shared" si="5713"/>
        <v>0</v>
      </c>
      <c r="EP241" s="160">
        <f t="shared" si="5714"/>
        <v>0</v>
      </c>
      <c r="EQ241" s="160">
        <f t="shared" si="5715"/>
        <v>0</v>
      </c>
      <c r="ER241" s="161">
        <f t="shared" ref="ER241:ES241" si="5987">ER240</f>
        <v>10</v>
      </c>
      <c r="ES241" s="175">
        <f t="shared" si="5987"/>
        <v>1173</v>
      </c>
      <c r="ET241" s="163" t="str">
        <f t="shared" si="5717"/>
        <v>1</v>
      </c>
      <c r="EU241" s="164">
        <f t="shared" si="192"/>
        <v>19</v>
      </c>
      <c r="EV241" s="165">
        <f t="shared" si="193"/>
        <v>0</v>
      </c>
      <c r="EW241" s="166"/>
      <c r="EX241" s="166"/>
      <c r="EY241" s="166"/>
      <c r="EZ241" s="84"/>
      <c r="FA241" s="85"/>
      <c r="FB241" s="83" t="str">
        <f t="shared" si="194"/>
        <v>0</v>
      </c>
      <c r="FC241" s="167">
        <f t="shared" si="5718"/>
        <v>0</v>
      </c>
      <c r="FD241" s="168">
        <f t="shared" si="5719"/>
        <v>0</v>
      </c>
      <c r="FE241" s="168">
        <f t="shared" si="5720"/>
        <v>0</v>
      </c>
      <c r="FF241" s="168">
        <f t="shared" si="5721"/>
        <v>0</v>
      </c>
      <c r="FG241" s="168">
        <f t="shared" si="5722"/>
        <v>0</v>
      </c>
      <c r="FH241" s="154">
        <f t="shared" ref="FH241:FI241" si="5988">FH240</f>
        <v>11</v>
      </c>
      <c r="FI241" s="173">
        <f t="shared" si="5988"/>
        <v>1174</v>
      </c>
      <c r="FJ241" s="156" t="str">
        <f t="shared" si="5724"/>
        <v>1</v>
      </c>
      <c r="FK241" s="157">
        <f t="shared" si="202"/>
        <v>4</v>
      </c>
      <c r="FL241" s="158">
        <f t="shared" si="203"/>
        <v>0</v>
      </c>
      <c r="FM241" s="159"/>
      <c r="FN241" s="159"/>
      <c r="FO241" s="159"/>
      <c r="FP241" s="78"/>
      <c r="FQ241" s="79"/>
      <c r="FR241" s="77" t="str">
        <f t="shared" si="204"/>
        <v>0</v>
      </c>
      <c r="FS241" s="81">
        <f t="shared" si="5725"/>
        <v>0</v>
      </c>
      <c r="FT241" s="160">
        <f t="shared" si="5726"/>
        <v>0</v>
      </c>
      <c r="FU241" s="160">
        <f t="shared" si="5727"/>
        <v>0</v>
      </c>
      <c r="FV241" s="160">
        <f t="shared" si="5728"/>
        <v>0</v>
      </c>
      <c r="FW241" s="160">
        <f t="shared" si="5729"/>
        <v>0</v>
      </c>
      <c r="FX241" s="161">
        <f t="shared" ref="FX241:FY241" si="5989">FX240</f>
        <v>12</v>
      </c>
      <c r="FY241" s="175">
        <f t="shared" si="5989"/>
        <v>1175</v>
      </c>
      <c r="FZ241" s="163" t="str">
        <f t="shared" si="5731"/>
        <v>1</v>
      </c>
      <c r="GA241" s="164">
        <f t="shared" si="212"/>
        <v>2</v>
      </c>
      <c r="GB241" s="165">
        <f t="shared" si="213"/>
        <v>0</v>
      </c>
      <c r="GC241" s="166"/>
      <c r="GD241" s="166"/>
      <c r="GE241" s="166"/>
      <c r="GF241" s="84"/>
      <c r="GG241" s="85"/>
      <c r="GH241" s="83" t="str">
        <f t="shared" si="214"/>
        <v>0</v>
      </c>
      <c r="GI241" s="167">
        <f t="shared" si="5732"/>
        <v>0</v>
      </c>
      <c r="GJ241" s="168">
        <f t="shared" si="5733"/>
        <v>0</v>
      </c>
      <c r="GK241" s="168">
        <f t="shared" si="5734"/>
        <v>0</v>
      </c>
      <c r="GL241" s="168">
        <f t="shared" si="5735"/>
        <v>0</v>
      </c>
      <c r="GM241" s="168">
        <f t="shared" si="5736"/>
        <v>0</v>
      </c>
      <c r="GN241" s="154">
        <f t="shared" ref="GN241:GO241" si="5990">GN240</f>
        <v>13</v>
      </c>
      <c r="GO241" s="173">
        <f t="shared" si="5990"/>
        <v>1176</v>
      </c>
      <c r="GP241" s="156" t="str">
        <f t="shared" si="5738"/>
        <v>1</v>
      </c>
      <c r="GQ241" s="157">
        <f t="shared" si="222"/>
        <v>3</v>
      </c>
      <c r="GR241" s="158">
        <f t="shared" si="223"/>
        <v>0</v>
      </c>
      <c r="GS241" s="159"/>
      <c r="GT241" s="159"/>
      <c r="GU241" s="159"/>
      <c r="GV241" s="78"/>
      <c r="GW241" s="79"/>
      <c r="GX241" s="77" t="str">
        <f t="shared" si="224"/>
        <v>0</v>
      </c>
      <c r="GY241" s="81">
        <f t="shared" si="5739"/>
        <v>0</v>
      </c>
      <c r="GZ241" s="160">
        <f t="shared" si="5740"/>
        <v>0</v>
      </c>
      <c r="HA241" s="160">
        <f t="shared" si="5741"/>
        <v>0</v>
      </c>
      <c r="HB241" s="160">
        <f t="shared" si="5742"/>
        <v>0</v>
      </c>
      <c r="HC241" s="160">
        <f t="shared" si="5743"/>
        <v>0</v>
      </c>
      <c r="HD241" s="161">
        <f t="shared" ref="HD241:HE241" si="5991">HD240</f>
        <v>14</v>
      </c>
      <c r="HE241" s="175">
        <f t="shared" si="5991"/>
        <v>1177</v>
      </c>
      <c r="HF241" s="163" t="str">
        <f t="shared" si="5745"/>
        <v>1</v>
      </c>
      <c r="HG241" s="164">
        <f t="shared" si="232"/>
        <v>5</v>
      </c>
      <c r="HH241" s="165">
        <f t="shared" si="233"/>
        <v>0</v>
      </c>
      <c r="HI241" s="166"/>
      <c r="HJ241" s="166"/>
      <c r="HK241" s="166"/>
      <c r="HL241" s="84"/>
      <c r="HM241" s="85"/>
      <c r="HN241" s="83" t="str">
        <f t="shared" si="234"/>
        <v>0</v>
      </c>
      <c r="HO241" s="167">
        <f t="shared" si="5746"/>
        <v>0</v>
      </c>
      <c r="HP241" s="168">
        <f t="shared" si="5747"/>
        <v>0</v>
      </c>
      <c r="HQ241" s="168">
        <f t="shared" si="5748"/>
        <v>0</v>
      </c>
      <c r="HR241" s="168">
        <f t="shared" si="5749"/>
        <v>0</v>
      </c>
      <c r="HS241" s="168">
        <f t="shared" si="5750"/>
        <v>0</v>
      </c>
      <c r="HT241" s="154">
        <f t="shared" ref="HT241:HU241" si="5992">HT240</f>
        <v>15</v>
      </c>
      <c r="HU241" s="173">
        <f t="shared" si="5992"/>
        <v>1178</v>
      </c>
      <c r="HV241" s="156" t="str">
        <f t="shared" si="5752"/>
        <v>1</v>
      </c>
      <c r="HW241" s="157" t="str">
        <f t="shared" si="242"/>
        <v/>
      </c>
      <c r="HX241" s="169">
        <f t="shared" si="243"/>
        <v>0</v>
      </c>
      <c r="HY241" s="159"/>
      <c r="HZ241" s="159"/>
      <c r="IA241" s="159"/>
      <c r="IB241" s="160"/>
      <c r="IC241" s="160"/>
      <c r="ID241" s="160" t="str">
        <f t="shared" si="244"/>
        <v>0</v>
      </c>
      <c r="IE241" s="160">
        <f t="shared" si="5753"/>
        <v>0</v>
      </c>
      <c r="IF241" s="160">
        <f t="shared" si="5754"/>
        <v>0</v>
      </c>
      <c r="IG241" s="160">
        <f t="shared" si="5755"/>
        <v>0</v>
      </c>
      <c r="IH241" s="160">
        <f t="shared" si="5756"/>
        <v>0</v>
      </c>
      <c r="II241" s="160">
        <f t="shared" si="5757"/>
        <v>0</v>
      </c>
      <c r="IJ241" s="161">
        <f t="shared" ref="IJ241:IK241" si="5993">IJ240</f>
        <v>16</v>
      </c>
      <c r="IK241" s="175">
        <f t="shared" si="5993"/>
        <v>1179</v>
      </c>
      <c r="IL241" s="163" t="str">
        <f t="shared" si="5759"/>
        <v>1</v>
      </c>
      <c r="IM241" s="164" t="str">
        <f t="shared" si="252"/>
        <v/>
      </c>
      <c r="IN241" s="165">
        <f t="shared" si="253"/>
        <v>0</v>
      </c>
      <c r="IO241" s="166"/>
      <c r="IP241" s="166"/>
      <c r="IQ241" s="166"/>
      <c r="IR241" s="168"/>
      <c r="IS241" s="168"/>
      <c r="IT241" s="170" t="str">
        <f t="shared" si="254"/>
        <v>0</v>
      </c>
      <c r="IU241" s="170">
        <f t="shared" si="5760"/>
        <v>0</v>
      </c>
      <c r="IV241" s="168">
        <f t="shared" si="5761"/>
        <v>0</v>
      </c>
      <c r="IW241" s="168">
        <f t="shared" si="5762"/>
        <v>0</v>
      </c>
      <c r="IX241" s="168">
        <f t="shared" si="5763"/>
        <v>0</v>
      </c>
      <c r="IY241" s="168">
        <f t="shared" si="5764"/>
        <v>0</v>
      </c>
      <c r="IZ241" s="154">
        <f t="shared" ref="IZ241:JA241" si="5994">IZ240</f>
        <v>17</v>
      </c>
      <c r="JA241" s="173">
        <f t="shared" si="5994"/>
        <v>1180</v>
      </c>
      <c r="JB241" s="156" t="str">
        <f t="shared" si="5766"/>
        <v>1</v>
      </c>
      <c r="JC241" s="157" t="str">
        <f t="shared" si="262"/>
        <v/>
      </c>
      <c r="JD241" s="158">
        <f t="shared" si="263"/>
        <v>0</v>
      </c>
      <c r="JE241" s="159"/>
      <c r="JF241" s="159"/>
      <c r="JG241" s="159"/>
      <c r="JH241" s="160"/>
      <c r="JI241" s="160"/>
      <c r="JJ241" s="171" t="str">
        <f t="shared" si="264"/>
        <v>0</v>
      </c>
      <c r="JK241" s="171">
        <f t="shared" si="5767"/>
        <v>0</v>
      </c>
      <c r="JL241" s="160">
        <f t="shared" si="5768"/>
        <v>0</v>
      </c>
      <c r="JM241" s="160">
        <f t="shared" si="5769"/>
        <v>0</v>
      </c>
      <c r="JN241" s="160">
        <f t="shared" si="5770"/>
        <v>0</v>
      </c>
      <c r="JO241" s="160">
        <f t="shared" si="5771"/>
        <v>0</v>
      </c>
      <c r="JP241" s="161">
        <f t="shared" ref="JP241:JQ241" si="5995">JP240</f>
        <v>18</v>
      </c>
      <c r="JQ241" s="175">
        <f t="shared" si="5995"/>
        <v>1181</v>
      </c>
      <c r="JR241" s="163" t="str">
        <f t="shared" si="5773"/>
        <v>1</v>
      </c>
      <c r="JS241" s="164" t="str">
        <f t="shared" si="272"/>
        <v/>
      </c>
      <c r="JT241" s="165">
        <f t="shared" si="273"/>
        <v>0</v>
      </c>
      <c r="JU241" s="166"/>
      <c r="JV241" s="166"/>
      <c r="JW241" s="166"/>
      <c r="JX241" s="168"/>
      <c r="JY241" s="168"/>
      <c r="JZ241" s="170" t="str">
        <f t="shared" si="274"/>
        <v>0</v>
      </c>
      <c r="KA241" s="170">
        <f t="shared" si="5774"/>
        <v>0</v>
      </c>
      <c r="KB241" s="168">
        <f t="shared" si="5775"/>
        <v>0</v>
      </c>
      <c r="KC241" s="168">
        <f t="shared" si="5776"/>
        <v>0</v>
      </c>
      <c r="KD241" s="168">
        <f t="shared" si="5777"/>
        <v>0</v>
      </c>
      <c r="KE241" s="168">
        <f t="shared" si="5778"/>
        <v>0</v>
      </c>
      <c r="KF241" s="154">
        <f t="shared" ref="KF241:KG241" si="5996">KF240</f>
        <v>19</v>
      </c>
      <c r="KG241" s="173">
        <f t="shared" si="5996"/>
        <v>1182</v>
      </c>
      <c r="KH241" s="156" t="str">
        <f t="shared" si="5780"/>
        <v>1</v>
      </c>
      <c r="KI241" s="157" t="str">
        <f t="shared" si="282"/>
        <v/>
      </c>
      <c r="KJ241" s="158">
        <f t="shared" si="283"/>
        <v>0</v>
      </c>
      <c r="KK241" s="159"/>
      <c r="KL241" s="159"/>
      <c r="KM241" s="159"/>
      <c r="KN241" s="160"/>
      <c r="KO241" s="160"/>
      <c r="KP241" s="171" t="str">
        <f t="shared" si="284"/>
        <v>0</v>
      </c>
      <c r="KQ241" s="171">
        <f t="shared" si="5781"/>
        <v>0</v>
      </c>
      <c r="KR241" s="160">
        <f t="shared" si="5782"/>
        <v>0</v>
      </c>
      <c r="KS241" s="160">
        <f t="shared" si="5783"/>
        <v>0</v>
      </c>
      <c r="KT241" s="160">
        <f t="shared" si="5784"/>
        <v>0</v>
      </c>
      <c r="KU241" s="160">
        <f t="shared" si="5785"/>
        <v>0</v>
      </c>
      <c r="KV241" s="161">
        <f t="shared" ref="KV241:KW241" si="5997">KV240</f>
        <v>20</v>
      </c>
      <c r="KW241" s="175">
        <f t="shared" si="5997"/>
        <v>1183</v>
      </c>
      <c r="KX241" s="163" t="str">
        <f t="shared" si="5787"/>
        <v>1</v>
      </c>
      <c r="KY241" s="164" t="str">
        <f t="shared" si="292"/>
        <v/>
      </c>
      <c r="KZ241" s="165">
        <f t="shared" si="293"/>
        <v>0</v>
      </c>
      <c r="LA241" s="166"/>
      <c r="LB241" s="166"/>
      <c r="LC241" s="166"/>
      <c r="LD241" s="168"/>
      <c r="LE241" s="168"/>
      <c r="LF241" s="170" t="str">
        <f t="shared" si="294"/>
        <v>0</v>
      </c>
      <c r="LG241" s="170">
        <f t="shared" si="5788"/>
        <v>0</v>
      </c>
      <c r="LH241" s="168">
        <f t="shared" si="5789"/>
        <v>0</v>
      </c>
      <c r="LI241" s="168">
        <f t="shared" si="5790"/>
        <v>0</v>
      </c>
      <c r="LJ241" s="168">
        <f t="shared" si="5791"/>
        <v>0</v>
      </c>
      <c r="LK241" s="168">
        <f t="shared" si="5792"/>
        <v>0</v>
      </c>
      <c r="LL241" s="172"/>
      <c r="LM241" s="172"/>
      <c r="LN241" s="168" t="str">
        <f t="shared" si="5793"/>
        <v>#REF!</v>
      </c>
      <c r="LO241" s="168" t="str">
        <f t="shared" si="5794"/>
        <v>#REF!</v>
      </c>
      <c r="LP241" s="168" t="str">
        <f t="shared" si="5795"/>
        <v>#REF!</v>
      </c>
      <c r="LQ241" s="168" t="str">
        <f t="shared" si="5796"/>
        <v>#REF!</v>
      </c>
    </row>
    <row r="242" ht="15.75" customHeight="1">
      <c r="A242" s="151">
        <v>46339.0</v>
      </c>
      <c r="B242" s="152" t="s">
        <v>29</v>
      </c>
      <c r="C242" s="153">
        <f t="shared" si="99"/>
        <v>0</v>
      </c>
      <c r="D242" s="154">
        <f t="shared" ref="D242:E242" si="5998">D241</f>
        <v>1</v>
      </c>
      <c r="E242" s="173">
        <f t="shared" si="5998"/>
        <v>1164</v>
      </c>
      <c r="F242" s="156" t="str">
        <f t="shared" si="5898"/>
        <v>1</v>
      </c>
      <c r="G242" s="157">
        <f t="shared" si="102"/>
        <v>1</v>
      </c>
      <c r="H242" s="158">
        <f t="shared" si="103"/>
        <v>0</v>
      </c>
      <c r="I242" s="159"/>
      <c r="J242" s="159"/>
      <c r="K242" s="159"/>
      <c r="L242" s="78"/>
      <c r="M242" s="79"/>
      <c r="N242" s="77" t="str">
        <f t="shared" si="104"/>
        <v>0</v>
      </c>
      <c r="O242" s="81">
        <f t="shared" si="5655"/>
        <v>0</v>
      </c>
      <c r="P242" s="160">
        <f t="shared" si="5656"/>
        <v>0</v>
      </c>
      <c r="Q242" s="160">
        <f t="shared" si="5657"/>
        <v>0</v>
      </c>
      <c r="R242" s="160">
        <f t="shared" si="5658"/>
        <v>0</v>
      </c>
      <c r="S242" s="160">
        <f t="shared" si="5659"/>
        <v>0</v>
      </c>
      <c r="T242" s="161">
        <f t="shared" ref="T242:U242" si="5999">T241</f>
        <v>2</v>
      </c>
      <c r="U242" s="175">
        <f t="shared" si="5999"/>
        <v>1165</v>
      </c>
      <c r="V242" s="163" t="str">
        <f t="shared" si="5661"/>
        <v>1</v>
      </c>
      <c r="W242" s="164">
        <f t="shared" si="112"/>
        <v>1</v>
      </c>
      <c r="X242" s="165">
        <f t="shared" si="113"/>
        <v>0</v>
      </c>
      <c r="Y242" s="166"/>
      <c r="Z242" s="166"/>
      <c r="AA242" s="166"/>
      <c r="AB242" s="84"/>
      <c r="AC242" s="85"/>
      <c r="AD242" s="83" t="str">
        <f t="shared" si="114"/>
        <v>0</v>
      </c>
      <c r="AE242" s="167">
        <f t="shared" si="5662"/>
        <v>0</v>
      </c>
      <c r="AF242" s="168">
        <f t="shared" si="5663"/>
        <v>0</v>
      </c>
      <c r="AG242" s="168">
        <f t="shared" si="5664"/>
        <v>0</v>
      </c>
      <c r="AH242" s="168">
        <f t="shared" si="5665"/>
        <v>0</v>
      </c>
      <c r="AI242" s="168">
        <f t="shared" si="5666"/>
        <v>0</v>
      </c>
      <c r="AJ242" s="154">
        <f t="shared" ref="AJ242:AK242" si="6000">AJ241</f>
        <v>3</v>
      </c>
      <c r="AK242" s="173">
        <f t="shared" si="6000"/>
        <v>1166</v>
      </c>
      <c r="AL242" s="156" t="str">
        <f t="shared" si="5668"/>
        <v>1</v>
      </c>
      <c r="AM242" s="157">
        <f t="shared" si="122"/>
        <v>2</v>
      </c>
      <c r="AN242" s="158">
        <f t="shared" si="123"/>
        <v>0</v>
      </c>
      <c r="AO242" s="159"/>
      <c r="AP242" s="159"/>
      <c r="AQ242" s="159"/>
      <c r="AR242" s="78"/>
      <c r="AS242" s="79"/>
      <c r="AT242" s="77" t="str">
        <f t="shared" si="124"/>
        <v>0</v>
      </c>
      <c r="AU242" s="81">
        <f t="shared" si="5669"/>
        <v>0</v>
      </c>
      <c r="AV242" s="160">
        <f t="shared" si="5670"/>
        <v>0</v>
      </c>
      <c r="AW242" s="160">
        <f t="shared" si="5671"/>
        <v>0</v>
      </c>
      <c r="AX242" s="160">
        <f t="shared" si="5672"/>
        <v>0</v>
      </c>
      <c r="AY242" s="160">
        <f t="shared" si="5673"/>
        <v>0</v>
      </c>
      <c r="AZ242" s="161">
        <f t="shared" ref="AZ242:BA242" si="6001">AZ241</f>
        <v>4</v>
      </c>
      <c r="BA242" s="175">
        <f t="shared" si="6001"/>
        <v>1167</v>
      </c>
      <c r="BB242" s="163" t="str">
        <f t="shared" si="5675"/>
        <v>1</v>
      </c>
      <c r="BC242" s="164">
        <f t="shared" si="132"/>
        <v>4</v>
      </c>
      <c r="BD242" s="165">
        <f t="shared" si="133"/>
        <v>0</v>
      </c>
      <c r="BE242" s="166"/>
      <c r="BF242" s="166"/>
      <c r="BG242" s="166"/>
      <c r="BH242" s="84"/>
      <c r="BI242" s="85"/>
      <c r="BJ242" s="83" t="str">
        <f t="shared" si="134"/>
        <v>0</v>
      </c>
      <c r="BK242" s="167">
        <f t="shared" si="5676"/>
        <v>0</v>
      </c>
      <c r="BL242" s="168">
        <f t="shared" si="5677"/>
        <v>0</v>
      </c>
      <c r="BM242" s="168">
        <f t="shared" si="5678"/>
        <v>0</v>
      </c>
      <c r="BN242" s="168">
        <f t="shared" si="5679"/>
        <v>0</v>
      </c>
      <c r="BO242" s="168">
        <f t="shared" si="5680"/>
        <v>0</v>
      </c>
      <c r="BP242" s="154">
        <f t="shared" ref="BP242:BQ242" si="6002">BP241</f>
        <v>5</v>
      </c>
      <c r="BQ242" s="173">
        <f t="shared" si="6002"/>
        <v>1168</v>
      </c>
      <c r="BR242" s="156" t="str">
        <f t="shared" si="5682"/>
        <v>1</v>
      </c>
      <c r="BS242" s="157">
        <f t="shared" si="142"/>
        <v>4</v>
      </c>
      <c r="BT242" s="158">
        <f t="shared" si="143"/>
        <v>0</v>
      </c>
      <c r="BU242" s="159"/>
      <c r="BV242" s="159"/>
      <c r="BW242" s="159"/>
      <c r="BX242" s="78"/>
      <c r="BY242" s="79"/>
      <c r="BZ242" s="77" t="str">
        <f t="shared" si="144"/>
        <v>0</v>
      </c>
      <c r="CA242" s="81">
        <f t="shared" si="5683"/>
        <v>0</v>
      </c>
      <c r="CB242" s="160">
        <f t="shared" si="5684"/>
        <v>0</v>
      </c>
      <c r="CC242" s="160">
        <f t="shared" si="5685"/>
        <v>0</v>
      </c>
      <c r="CD242" s="160">
        <f t="shared" si="5686"/>
        <v>0</v>
      </c>
      <c r="CE242" s="160">
        <f t="shared" si="5687"/>
        <v>0</v>
      </c>
      <c r="CF242" s="161">
        <f t="shared" ref="CF242:CG242" si="6003">CF241</f>
        <v>6</v>
      </c>
      <c r="CG242" s="175">
        <f t="shared" si="6003"/>
        <v>1169</v>
      </c>
      <c r="CH242" s="163" t="str">
        <f t="shared" si="5689"/>
        <v>1</v>
      </c>
      <c r="CI242" s="164">
        <f t="shared" si="152"/>
        <v>2</v>
      </c>
      <c r="CJ242" s="165">
        <f t="shared" si="153"/>
        <v>0</v>
      </c>
      <c r="CK242" s="166"/>
      <c r="CL242" s="166"/>
      <c r="CM242" s="166"/>
      <c r="CN242" s="84"/>
      <c r="CO242" s="85"/>
      <c r="CP242" s="83" t="str">
        <f t="shared" si="154"/>
        <v>0</v>
      </c>
      <c r="CQ242" s="167">
        <f t="shared" si="5690"/>
        <v>0</v>
      </c>
      <c r="CR242" s="168">
        <f t="shared" si="5691"/>
        <v>0</v>
      </c>
      <c r="CS242" s="168">
        <f t="shared" si="5692"/>
        <v>0</v>
      </c>
      <c r="CT242" s="168">
        <f t="shared" si="5693"/>
        <v>0</v>
      </c>
      <c r="CU242" s="168">
        <f t="shared" si="5694"/>
        <v>0</v>
      </c>
      <c r="CV242" s="154">
        <f t="shared" ref="CV242:CW242" si="6004">CV241</f>
        <v>7</v>
      </c>
      <c r="CW242" s="173">
        <f t="shared" si="6004"/>
        <v>1170</v>
      </c>
      <c r="CX242" s="156" t="str">
        <f t="shared" si="5696"/>
        <v>1</v>
      </c>
      <c r="CY242" s="157">
        <f t="shared" si="162"/>
        <v>2</v>
      </c>
      <c r="CZ242" s="158">
        <f t="shared" si="163"/>
        <v>0</v>
      </c>
      <c r="DA242" s="159"/>
      <c r="DB242" s="159"/>
      <c r="DC242" s="159"/>
      <c r="DD242" s="78"/>
      <c r="DE242" s="79"/>
      <c r="DF242" s="77" t="str">
        <f t="shared" si="164"/>
        <v>0</v>
      </c>
      <c r="DG242" s="81">
        <f t="shared" si="5697"/>
        <v>0</v>
      </c>
      <c r="DH242" s="160">
        <f t="shared" si="5698"/>
        <v>0</v>
      </c>
      <c r="DI242" s="160">
        <f t="shared" si="5699"/>
        <v>0</v>
      </c>
      <c r="DJ242" s="160">
        <f t="shared" si="5700"/>
        <v>0</v>
      </c>
      <c r="DK242" s="160">
        <f t="shared" si="5701"/>
        <v>0</v>
      </c>
      <c r="DL242" s="161">
        <f t="shared" ref="DL242:DM242" si="6005">DL241</f>
        <v>8</v>
      </c>
      <c r="DM242" s="175">
        <f t="shared" si="6005"/>
        <v>1171</v>
      </c>
      <c r="DN242" s="163" t="str">
        <f t="shared" si="5703"/>
        <v>1</v>
      </c>
      <c r="DO242" s="164">
        <f t="shared" si="172"/>
        <v>2</v>
      </c>
      <c r="DP242" s="165">
        <f t="shared" si="173"/>
        <v>0</v>
      </c>
      <c r="DQ242" s="166"/>
      <c r="DR242" s="166"/>
      <c r="DS242" s="166"/>
      <c r="DT242" s="84"/>
      <c r="DU242" s="85"/>
      <c r="DV242" s="83" t="str">
        <f t="shared" si="174"/>
        <v>0</v>
      </c>
      <c r="DW242" s="167">
        <f t="shared" si="5704"/>
        <v>0</v>
      </c>
      <c r="DX242" s="168">
        <f t="shared" si="5705"/>
        <v>0</v>
      </c>
      <c r="DY242" s="168">
        <f t="shared" si="5706"/>
        <v>0</v>
      </c>
      <c r="DZ242" s="168">
        <f t="shared" si="5707"/>
        <v>0</v>
      </c>
      <c r="EA242" s="168">
        <f t="shared" si="5708"/>
        <v>0</v>
      </c>
      <c r="EB242" s="154">
        <f t="shared" ref="EB242:EC242" si="6006">EB241</f>
        <v>9</v>
      </c>
      <c r="EC242" s="173">
        <f t="shared" si="6006"/>
        <v>1172</v>
      </c>
      <c r="ED242" s="156" t="str">
        <f t="shared" si="5710"/>
        <v>1</v>
      </c>
      <c r="EE242" s="157">
        <f t="shared" si="182"/>
        <v>5</v>
      </c>
      <c r="EF242" s="169">
        <f t="shared" si="183"/>
        <v>0</v>
      </c>
      <c r="EG242" s="159"/>
      <c r="EH242" s="159"/>
      <c r="EI242" s="159"/>
      <c r="EJ242" s="78"/>
      <c r="EK242" s="79"/>
      <c r="EL242" s="77" t="str">
        <f t="shared" si="184"/>
        <v>0</v>
      </c>
      <c r="EM242" s="81">
        <f t="shared" si="5711"/>
        <v>0</v>
      </c>
      <c r="EN242" s="160">
        <f t="shared" si="5712"/>
        <v>0</v>
      </c>
      <c r="EO242" s="160">
        <f t="shared" si="5713"/>
        <v>0</v>
      </c>
      <c r="EP242" s="160">
        <f t="shared" si="5714"/>
        <v>0</v>
      </c>
      <c r="EQ242" s="160">
        <f t="shared" si="5715"/>
        <v>0</v>
      </c>
      <c r="ER242" s="161">
        <f t="shared" ref="ER242:ES242" si="6007">ER241</f>
        <v>10</v>
      </c>
      <c r="ES242" s="175">
        <f t="shared" si="6007"/>
        <v>1173</v>
      </c>
      <c r="ET242" s="163" t="str">
        <f t="shared" si="5717"/>
        <v>1</v>
      </c>
      <c r="EU242" s="164">
        <f t="shared" si="192"/>
        <v>19</v>
      </c>
      <c r="EV242" s="165">
        <f t="shared" si="193"/>
        <v>0</v>
      </c>
      <c r="EW242" s="166"/>
      <c r="EX242" s="166"/>
      <c r="EY242" s="166"/>
      <c r="EZ242" s="84"/>
      <c r="FA242" s="85"/>
      <c r="FB242" s="83" t="str">
        <f t="shared" si="194"/>
        <v>0</v>
      </c>
      <c r="FC242" s="167">
        <f t="shared" si="5718"/>
        <v>0</v>
      </c>
      <c r="FD242" s="168">
        <f t="shared" si="5719"/>
        <v>0</v>
      </c>
      <c r="FE242" s="168">
        <f t="shared" si="5720"/>
        <v>0</v>
      </c>
      <c r="FF242" s="168">
        <f t="shared" si="5721"/>
        <v>0</v>
      </c>
      <c r="FG242" s="168">
        <f t="shared" si="5722"/>
        <v>0</v>
      </c>
      <c r="FH242" s="154">
        <f t="shared" ref="FH242:FI242" si="6008">FH241</f>
        <v>11</v>
      </c>
      <c r="FI242" s="173">
        <f t="shared" si="6008"/>
        <v>1174</v>
      </c>
      <c r="FJ242" s="156" t="str">
        <f t="shared" si="5724"/>
        <v>1</v>
      </c>
      <c r="FK242" s="157">
        <f t="shared" si="202"/>
        <v>4</v>
      </c>
      <c r="FL242" s="158">
        <f t="shared" si="203"/>
        <v>0</v>
      </c>
      <c r="FM242" s="159"/>
      <c r="FN242" s="159"/>
      <c r="FO242" s="159"/>
      <c r="FP242" s="78"/>
      <c r="FQ242" s="79"/>
      <c r="FR242" s="77" t="str">
        <f t="shared" si="204"/>
        <v>0</v>
      </c>
      <c r="FS242" s="81">
        <f t="shared" si="5725"/>
        <v>0</v>
      </c>
      <c r="FT242" s="160">
        <f t="shared" si="5726"/>
        <v>0</v>
      </c>
      <c r="FU242" s="160">
        <f t="shared" si="5727"/>
        <v>0</v>
      </c>
      <c r="FV242" s="160">
        <f t="shared" si="5728"/>
        <v>0</v>
      </c>
      <c r="FW242" s="160">
        <f t="shared" si="5729"/>
        <v>0</v>
      </c>
      <c r="FX242" s="161">
        <f t="shared" ref="FX242:FY242" si="6009">FX241</f>
        <v>12</v>
      </c>
      <c r="FY242" s="175">
        <f t="shared" si="6009"/>
        <v>1175</v>
      </c>
      <c r="FZ242" s="163" t="str">
        <f t="shared" si="5731"/>
        <v>1</v>
      </c>
      <c r="GA242" s="164">
        <f t="shared" si="212"/>
        <v>2</v>
      </c>
      <c r="GB242" s="165">
        <f t="shared" si="213"/>
        <v>0</v>
      </c>
      <c r="GC242" s="166"/>
      <c r="GD242" s="166"/>
      <c r="GE242" s="166"/>
      <c r="GF242" s="84"/>
      <c r="GG242" s="85"/>
      <c r="GH242" s="83" t="str">
        <f t="shared" si="214"/>
        <v>0</v>
      </c>
      <c r="GI242" s="167">
        <f t="shared" si="5732"/>
        <v>0</v>
      </c>
      <c r="GJ242" s="168">
        <f t="shared" si="5733"/>
        <v>0</v>
      </c>
      <c r="GK242" s="168">
        <f t="shared" si="5734"/>
        <v>0</v>
      </c>
      <c r="GL242" s="168">
        <f t="shared" si="5735"/>
        <v>0</v>
      </c>
      <c r="GM242" s="168">
        <f t="shared" si="5736"/>
        <v>0</v>
      </c>
      <c r="GN242" s="154">
        <f t="shared" ref="GN242:GO242" si="6010">GN241</f>
        <v>13</v>
      </c>
      <c r="GO242" s="173">
        <f t="shared" si="6010"/>
        <v>1176</v>
      </c>
      <c r="GP242" s="156" t="str">
        <f t="shared" si="5738"/>
        <v>1</v>
      </c>
      <c r="GQ242" s="157">
        <f t="shared" si="222"/>
        <v>3</v>
      </c>
      <c r="GR242" s="158">
        <f t="shared" si="223"/>
        <v>0</v>
      </c>
      <c r="GS242" s="159"/>
      <c r="GT242" s="159"/>
      <c r="GU242" s="159"/>
      <c r="GV242" s="78"/>
      <c r="GW242" s="79"/>
      <c r="GX242" s="77" t="str">
        <f t="shared" si="224"/>
        <v>0</v>
      </c>
      <c r="GY242" s="81">
        <f t="shared" si="5739"/>
        <v>0</v>
      </c>
      <c r="GZ242" s="160">
        <f t="shared" si="5740"/>
        <v>0</v>
      </c>
      <c r="HA242" s="160">
        <f t="shared" si="5741"/>
        <v>0</v>
      </c>
      <c r="HB242" s="160">
        <f t="shared" si="5742"/>
        <v>0</v>
      </c>
      <c r="HC242" s="160">
        <f t="shared" si="5743"/>
        <v>0</v>
      </c>
      <c r="HD242" s="161">
        <f t="shared" ref="HD242:HE242" si="6011">HD241</f>
        <v>14</v>
      </c>
      <c r="HE242" s="175">
        <f t="shared" si="6011"/>
        <v>1177</v>
      </c>
      <c r="HF242" s="163" t="str">
        <f t="shared" si="5745"/>
        <v>1</v>
      </c>
      <c r="HG242" s="164">
        <f t="shared" si="232"/>
        <v>5</v>
      </c>
      <c r="HH242" s="165">
        <f t="shared" si="233"/>
        <v>0</v>
      </c>
      <c r="HI242" s="166"/>
      <c r="HJ242" s="166"/>
      <c r="HK242" s="166"/>
      <c r="HL242" s="84"/>
      <c r="HM242" s="85"/>
      <c r="HN242" s="83" t="str">
        <f t="shared" si="234"/>
        <v>0</v>
      </c>
      <c r="HO242" s="167">
        <f t="shared" si="5746"/>
        <v>0</v>
      </c>
      <c r="HP242" s="168">
        <f t="shared" si="5747"/>
        <v>0</v>
      </c>
      <c r="HQ242" s="168">
        <f t="shared" si="5748"/>
        <v>0</v>
      </c>
      <c r="HR242" s="168">
        <f t="shared" si="5749"/>
        <v>0</v>
      </c>
      <c r="HS242" s="168">
        <f t="shared" si="5750"/>
        <v>0</v>
      </c>
      <c r="HT242" s="154">
        <f t="shared" ref="HT242:HU242" si="6012">HT241</f>
        <v>15</v>
      </c>
      <c r="HU242" s="173">
        <f t="shared" si="6012"/>
        <v>1178</v>
      </c>
      <c r="HV242" s="156" t="str">
        <f t="shared" si="5752"/>
        <v>1</v>
      </c>
      <c r="HW242" s="157" t="str">
        <f t="shared" si="242"/>
        <v/>
      </c>
      <c r="HX242" s="169">
        <f t="shared" si="243"/>
        <v>0</v>
      </c>
      <c r="HY242" s="159"/>
      <c r="HZ242" s="159"/>
      <c r="IA242" s="159"/>
      <c r="IB242" s="160"/>
      <c r="IC242" s="160"/>
      <c r="ID242" s="160" t="str">
        <f t="shared" si="244"/>
        <v>0</v>
      </c>
      <c r="IE242" s="160">
        <f t="shared" si="5753"/>
        <v>0</v>
      </c>
      <c r="IF242" s="160">
        <f t="shared" si="5754"/>
        <v>0</v>
      </c>
      <c r="IG242" s="160">
        <f t="shared" si="5755"/>
        <v>0</v>
      </c>
      <c r="IH242" s="160">
        <f t="shared" si="5756"/>
        <v>0</v>
      </c>
      <c r="II242" s="160">
        <f t="shared" si="5757"/>
        <v>0</v>
      </c>
      <c r="IJ242" s="161">
        <f t="shared" ref="IJ242:IK242" si="6013">IJ241</f>
        <v>16</v>
      </c>
      <c r="IK242" s="175">
        <f t="shared" si="6013"/>
        <v>1179</v>
      </c>
      <c r="IL242" s="163" t="str">
        <f t="shared" si="5759"/>
        <v>1</v>
      </c>
      <c r="IM242" s="164" t="str">
        <f t="shared" si="252"/>
        <v/>
      </c>
      <c r="IN242" s="165">
        <f t="shared" si="253"/>
        <v>0</v>
      </c>
      <c r="IO242" s="166"/>
      <c r="IP242" s="166"/>
      <c r="IQ242" s="166"/>
      <c r="IR242" s="168"/>
      <c r="IS242" s="168"/>
      <c r="IT242" s="170" t="str">
        <f t="shared" si="254"/>
        <v>0</v>
      </c>
      <c r="IU242" s="170">
        <f t="shared" si="5760"/>
        <v>0</v>
      </c>
      <c r="IV242" s="168">
        <f t="shared" si="5761"/>
        <v>0</v>
      </c>
      <c r="IW242" s="168">
        <f t="shared" si="5762"/>
        <v>0</v>
      </c>
      <c r="IX242" s="168">
        <f t="shared" si="5763"/>
        <v>0</v>
      </c>
      <c r="IY242" s="168">
        <f t="shared" si="5764"/>
        <v>0</v>
      </c>
      <c r="IZ242" s="154">
        <f t="shared" ref="IZ242:JA242" si="6014">IZ241</f>
        <v>17</v>
      </c>
      <c r="JA242" s="173">
        <f t="shared" si="6014"/>
        <v>1180</v>
      </c>
      <c r="JB242" s="156" t="str">
        <f t="shared" si="5766"/>
        <v>1</v>
      </c>
      <c r="JC242" s="157" t="str">
        <f t="shared" si="262"/>
        <v/>
      </c>
      <c r="JD242" s="158">
        <f t="shared" si="263"/>
        <v>0</v>
      </c>
      <c r="JE242" s="159"/>
      <c r="JF242" s="159"/>
      <c r="JG242" s="159"/>
      <c r="JH242" s="160"/>
      <c r="JI242" s="160"/>
      <c r="JJ242" s="171" t="str">
        <f t="shared" si="264"/>
        <v>0</v>
      </c>
      <c r="JK242" s="171">
        <f t="shared" si="5767"/>
        <v>0</v>
      </c>
      <c r="JL242" s="160">
        <f t="shared" si="5768"/>
        <v>0</v>
      </c>
      <c r="JM242" s="160">
        <f t="shared" si="5769"/>
        <v>0</v>
      </c>
      <c r="JN242" s="160">
        <f t="shared" si="5770"/>
        <v>0</v>
      </c>
      <c r="JO242" s="160">
        <f t="shared" si="5771"/>
        <v>0</v>
      </c>
      <c r="JP242" s="161">
        <f t="shared" ref="JP242:JQ242" si="6015">JP241</f>
        <v>18</v>
      </c>
      <c r="JQ242" s="175">
        <f t="shared" si="6015"/>
        <v>1181</v>
      </c>
      <c r="JR242" s="163" t="str">
        <f t="shared" si="5773"/>
        <v>1</v>
      </c>
      <c r="JS242" s="164" t="str">
        <f t="shared" si="272"/>
        <v/>
      </c>
      <c r="JT242" s="165">
        <f t="shared" si="273"/>
        <v>0</v>
      </c>
      <c r="JU242" s="166"/>
      <c r="JV242" s="166"/>
      <c r="JW242" s="166"/>
      <c r="JX242" s="168"/>
      <c r="JY242" s="168"/>
      <c r="JZ242" s="170" t="str">
        <f t="shared" si="274"/>
        <v>0</v>
      </c>
      <c r="KA242" s="170">
        <f t="shared" si="5774"/>
        <v>0</v>
      </c>
      <c r="KB242" s="168">
        <f t="shared" si="5775"/>
        <v>0</v>
      </c>
      <c r="KC242" s="168">
        <f t="shared" si="5776"/>
        <v>0</v>
      </c>
      <c r="KD242" s="168">
        <f t="shared" si="5777"/>
        <v>0</v>
      </c>
      <c r="KE242" s="168">
        <f t="shared" si="5778"/>
        <v>0</v>
      </c>
      <c r="KF242" s="154">
        <f t="shared" ref="KF242:KG242" si="6016">KF241</f>
        <v>19</v>
      </c>
      <c r="KG242" s="173">
        <f t="shared" si="6016"/>
        <v>1182</v>
      </c>
      <c r="KH242" s="156" t="str">
        <f t="shared" si="5780"/>
        <v>1</v>
      </c>
      <c r="KI242" s="157" t="str">
        <f t="shared" si="282"/>
        <v/>
      </c>
      <c r="KJ242" s="158">
        <f t="shared" si="283"/>
        <v>0</v>
      </c>
      <c r="KK242" s="159"/>
      <c r="KL242" s="159"/>
      <c r="KM242" s="159"/>
      <c r="KN242" s="160"/>
      <c r="KO242" s="160"/>
      <c r="KP242" s="171" t="str">
        <f t="shared" si="284"/>
        <v>0</v>
      </c>
      <c r="KQ242" s="171">
        <f t="shared" si="5781"/>
        <v>0</v>
      </c>
      <c r="KR242" s="160">
        <f t="shared" si="5782"/>
        <v>0</v>
      </c>
      <c r="KS242" s="160">
        <f t="shared" si="5783"/>
        <v>0</v>
      </c>
      <c r="KT242" s="160">
        <f t="shared" si="5784"/>
        <v>0</v>
      </c>
      <c r="KU242" s="160">
        <f t="shared" si="5785"/>
        <v>0</v>
      </c>
      <c r="KV242" s="161">
        <f t="shared" ref="KV242:KW242" si="6017">KV241</f>
        <v>20</v>
      </c>
      <c r="KW242" s="175">
        <f t="shared" si="6017"/>
        <v>1183</v>
      </c>
      <c r="KX242" s="163" t="str">
        <f t="shared" si="5787"/>
        <v>1</v>
      </c>
      <c r="KY242" s="164" t="str">
        <f t="shared" si="292"/>
        <v/>
      </c>
      <c r="KZ242" s="165">
        <f t="shared" si="293"/>
        <v>0</v>
      </c>
      <c r="LA242" s="166"/>
      <c r="LB242" s="166"/>
      <c r="LC242" s="166"/>
      <c r="LD242" s="168"/>
      <c r="LE242" s="168"/>
      <c r="LF242" s="170" t="str">
        <f t="shared" si="294"/>
        <v>0</v>
      </c>
      <c r="LG242" s="170">
        <f t="shared" si="5788"/>
        <v>0</v>
      </c>
      <c r="LH242" s="168">
        <f t="shared" si="5789"/>
        <v>0</v>
      </c>
      <c r="LI242" s="168">
        <f t="shared" si="5790"/>
        <v>0</v>
      </c>
      <c r="LJ242" s="168">
        <f t="shared" si="5791"/>
        <v>0</v>
      </c>
      <c r="LK242" s="168">
        <f t="shared" si="5792"/>
        <v>0</v>
      </c>
      <c r="LL242" s="172"/>
      <c r="LM242" s="172"/>
      <c r="LN242" s="168" t="str">
        <f t="shared" si="5793"/>
        <v>#REF!</v>
      </c>
      <c r="LO242" s="168" t="str">
        <f t="shared" si="5794"/>
        <v>#REF!</v>
      </c>
      <c r="LP242" s="168" t="str">
        <f t="shared" si="5795"/>
        <v>#REF!</v>
      </c>
      <c r="LQ242" s="168" t="str">
        <f t="shared" si="5796"/>
        <v>#REF!</v>
      </c>
    </row>
    <row r="243" ht="15.75" customHeight="1">
      <c r="A243" s="151">
        <v>46340.0</v>
      </c>
      <c r="B243" s="152" t="s">
        <v>30</v>
      </c>
      <c r="C243" s="153">
        <f t="shared" si="99"/>
        <v>0</v>
      </c>
      <c r="D243" s="154">
        <f t="shared" ref="D243:E243" si="6018">D242</f>
        <v>1</v>
      </c>
      <c r="E243" s="173">
        <f t="shared" si="6018"/>
        <v>1164</v>
      </c>
      <c r="F243" s="156" t="str">
        <f t="shared" si="5898"/>
        <v>1</v>
      </c>
      <c r="G243" s="157">
        <f t="shared" si="102"/>
        <v>1</v>
      </c>
      <c r="H243" s="158">
        <f t="shared" si="103"/>
        <v>0</v>
      </c>
      <c r="I243" s="159"/>
      <c r="J243" s="159"/>
      <c r="K243" s="159"/>
      <c r="L243" s="78"/>
      <c r="M243" s="79"/>
      <c r="N243" s="77" t="str">
        <f t="shared" si="104"/>
        <v>0</v>
      </c>
      <c r="O243" s="81">
        <f t="shared" si="5655"/>
        <v>0</v>
      </c>
      <c r="P243" s="160">
        <f t="shared" si="5656"/>
        <v>0</v>
      </c>
      <c r="Q243" s="160">
        <f t="shared" si="5657"/>
        <v>0</v>
      </c>
      <c r="R243" s="160">
        <f t="shared" si="5658"/>
        <v>0</v>
      </c>
      <c r="S243" s="160">
        <f t="shared" si="5659"/>
        <v>0</v>
      </c>
      <c r="T243" s="161">
        <f t="shared" ref="T243:U243" si="6019">T242</f>
        <v>2</v>
      </c>
      <c r="U243" s="175">
        <f t="shared" si="6019"/>
        <v>1165</v>
      </c>
      <c r="V243" s="163" t="str">
        <f t="shared" si="5661"/>
        <v>1</v>
      </c>
      <c r="W243" s="164">
        <f t="shared" si="112"/>
        <v>1</v>
      </c>
      <c r="X243" s="165">
        <f t="shared" si="113"/>
        <v>0</v>
      </c>
      <c r="Y243" s="166"/>
      <c r="Z243" s="166"/>
      <c r="AA243" s="166"/>
      <c r="AB243" s="84"/>
      <c r="AC243" s="85"/>
      <c r="AD243" s="83" t="str">
        <f t="shared" si="114"/>
        <v>0</v>
      </c>
      <c r="AE243" s="167">
        <f t="shared" si="5662"/>
        <v>0</v>
      </c>
      <c r="AF243" s="168">
        <f t="shared" si="5663"/>
        <v>0</v>
      </c>
      <c r="AG243" s="168">
        <f t="shared" si="5664"/>
        <v>0</v>
      </c>
      <c r="AH243" s="168">
        <f t="shared" si="5665"/>
        <v>0</v>
      </c>
      <c r="AI243" s="168">
        <f t="shared" si="5666"/>
        <v>0</v>
      </c>
      <c r="AJ243" s="154">
        <f t="shared" ref="AJ243:AK243" si="6020">AJ242</f>
        <v>3</v>
      </c>
      <c r="AK243" s="173">
        <f t="shared" si="6020"/>
        <v>1166</v>
      </c>
      <c r="AL243" s="156" t="str">
        <f t="shared" si="5668"/>
        <v>1</v>
      </c>
      <c r="AM243" s="157">
        <f t="shared" si="122"/>
        <v>2</v>
      </c>
      <c r="AN243" s="158">
        <f t="shared" si="123"/>
        <v>0</v>
      </c>
      <c r="AO243" s="159"/>
      <c r="AP243" s="159"/>
      <c r="AQ243" s="159"/>
      <c r="AR243" s="78"/>
      <c r="AS243" s="79"/>
      <c r="AT243" s="77" t="str">
        <f t="shared" si="124"/>
        <v>0</v>
      </c>
      <c r="AU243" s="81">
        <f t="shared" si="5669"/>
        <v>0</v>
      </c>
      <c r="AV243" s="160">
        <f t="shared" si="5670"/>
        <v>0</v>
      </c>
      <c r="AW243" s="160">
        <f t="shared" si="5671"/>
        <v>0</v>
      </c>
      <c r="AX243" s="160">
        <f t="shared" si="5672"/>
        <v>0</v>
      </c>
      <c r="AY243" s="160">
        <f t="shared" si="5673"/>
        <v>0</v>
      </c>
      <c r="AZ243" s="161">
        <f t="shared" ref="AZ243:BA243" si="6021">AZ242</f>
        <v>4</v>
      </c>
      <c r="BA243" s="175">
        <f t="shared" si="6021"/>
        <v>1167</v>
      </c>
      <c r="BB243" s="163" t="str">
        <f t="shared" si="5675"/>
        <v>1</v>
      </c>
      <c r="BC243" s="164">
        <f t="shared" si="132"/>
        <v>4</v>
      </c>
      <c r="BD243" s="165">
        <f t="shared" si="133"/>
        <v>0</v>
      </c>
      <c r="BE243" s="166"/>
      <c r="BF243" s="166"/>
      <c r="BG243" s="166"/>
      <c r="BH243" s="84"/>
      <c r="BI243" s="85"/>
      <c r="BJ243" s="83" t="str">
        <f t="shared" si="134"/>
        <v>0</v>
      </c>
      <c r="BK243" s="167">
        <f t="shared" si="5676"/>
        <v>0</v>
      </c>
      <c r="BL243" s="168">
        <f t="shared" si="5677"/>
        <v>0</v>
      </c>
      <c r="BM243" s="168">
        <f t="shared" si="5678"/>
        <v>0</v>
      </c>
      <c r="BN243" s="168">
        <f t="shared" si="5679"/>
        <v>0</v>
      </c>
      <c r="BO243" s="168">
        <f t="shared" si="5680"/>
        <v>0</v>
      </c>
      <c r="BP243" s="154">
        <f t="shared" ref="BP243:BQ243" si="6022">BP242</f>
        <v>5</v>
      </c>
      <c r="BQ243" s="173">
        <f t="shared" si="6022"/>
        <v>1168</v>
      </c>
      <c r="BR243" s="156" t="str">
        <f t="shared" si="5682"/>
        <v>1</v>
      </c>
      <c r="BS243" s="157">
        <f t="shared" si="142"/>
        <v>4</v>
      </c>
      <c r="BT243" s="158">
        <f t="shared" si="143"/>
        <v>0</v>
      </c>
      <c r="BU243" s="159"/>
      <c r="BV243" s="159"/>
      <c r="BW243" s="159"/>
      <c r="BX243" s="78"/>
      <c r="BY243" s="79"/>
      <c r="BZ243" s="77" t="str">
        <f t="shared" si="144"/>
        <v>0</v>
      </c>
      <c r="CA243" s="81">
        <f t="shared" si="5683"/>
        <v>0</v>
      </c>
      <c r="CB243" s="160">
        <f t="shared" si="5684"/>
        <v>0</v>
      </c>
      <c r="CC243" s="160">
        <f t="shared" si="5685"/>
        <v>0</v>
      </c>
      <c r="CD243" s="160">
        <f t="shared" si="5686"/>
        <v>0</v>
      </c>
      <c r="CE243" s="160">
        <f t="shared" si="5687"/>
        <v>0</v>
      </c>
      <c r="CF243" s="161">
        <f t="shared" ref="CF243:CG243" si="6023">CF242</f>
        <v>6</v>
      </c>
      <c r="CG243" s="175">
        <f t="shared" si="6023"/>
        <v>1169</v>
      </c>
      <c r="CH243" s="163" t="str">
        <f t="shared" si="5689"/>
        <v>1</v>
      </c>
      <c r="CI243" s="164">
        <f t="shared" si="152"/>
        <v>2</v>
      </c>
      <c r="CJ243" s="165">
        <f t="shared" si="153"/>
        <v>0</v>
      </c>
      <c r="CK243" s="166"/>
      <c r="CL243" s="166"/>
      <c r="CM243" s="166"/>
      <c r="CN243" s="84"/>
      <c r="CO243" s="85"/>
      <c r="CP243" s="83" t="str">
        <f t="shared" si="154"/>
        <v>0</v>
      </c>
      <c r="CQ243" s="167">
        <f t="shared" si="5690"/>
        <v>0</v>
      </c>
      <c r="CR243" s="168">
        <f t="shared" si="5691"/>
        <v>0</v>
      </c>
      <c r="CS243" s="168">
        <f t="shared" si="5692"/>
        <v>0</v>
      </c>
      <c r="CT243" s="168">
        <f t="shared" si="5693"/>
        <v>0</v>
      </c>
      <c r="CU243" s="168">
        <f t="shared" si="5694"/>
        <v>0</v>
      </c>
      <c r="CV243" s="154">
        <f t="shared" ref="CV243:CW243" si="6024">CV242</f>
        <v>7</v>
      </c>
      <c r="CW243" s="173">
        <f t="shared" si="6024"/>
        <v>1170</v>
      </c>
      <c r="CX243" s="156" t="str">
        <f t="shared" si="5696"/>
        <v>1</v>
      </c>
      <c r="CY243" s="157">
        <f t="shared" si="162"/>
        <v>2</v>
      </c>
      <c r="CZ243" s="158">
        <f t="shared" si="163"/>
        <v>0</v>
      </c>
      <c r="DA243" s="159"/>
      <c r="DB243" s="159"/>
      <c r="DC243" s="159"/>
      <c r="DD243" s="78"/>
      <c r="DE243" s="79"/>
      <c r="DF243" s="77" t="str">
        <f t="shared" si="164"/>
        <v>0</v>
      </c>
      <c r="DG243" s="81">
        <f t="shared" si="5697"/>
        <v>0</v>
      </c>
      <c r="DH243" s="160">
        <f t="shared" si="5698"/>
        <v>0</v>
      </c>
      <c r="DI243" s="160">
        <f t="shared" si="5699"/>
        <v>0</v>
      </c>
      <c r="DJ243" s="160">
        <f t="shared" si="5700"/>
        <v>0</v>
      </c>
      <c r="DK243" s="160">
        <f t="shared" si="5701"/>
        <v>0</v>
      </c>
      <c r="DL243" s="161">
        <f t="shared" ref="DL243:DM243" si="6025">DL242</f>
        <v>8</v>
      </c>
      <c r="DM243" s="175">
        <f t="shared" si="6025"/>
        <v>1171</v>
      </c>
      <c r="DN243" s="163" t="str">
        <f t="shared" si="5703"/>
        <v>1</v>
      </c>
      <c r="DO243" s="164">
        <f t="shared" si="172"/>
        <v>2</v>
      </c>
      <c r="DP243" s="165">
        <f t="shared" si="173"/>
        <v>0</v>
      </c>
      <c r="DQ243" s="166"/>
      <c r="DR243" s="166"/>
      <c r="DS243" s="166"/>
      <c r="DT243" s="84"/>
      <c r="DU243" s="85"/>
      <c r="DV243" s="83" t="str">
        <f t="shared" si="174"/>
        <v>0</v>
      </c>
      <c r="DW243" s="167">
        <f t="shared" si="5704"/>
        <v>0</v>
      </c>
      <c r="DX243" s="168">
        <f t="shared" si="5705"/>
        <v>0</v>
      </c>
      <c r="DY243" s="168">
        <f t="shared" si="5706"/>
        <v>0</v>
      </c>
      <c r="DZ243" s="168">
        <f t="shared" si="5707"/>
        <v>0</v>
      </c>
      <c r="EA243" s="168">
        <f t="shared" si="5708"/>
        <v>0</v>
      </c>
      <c r="EB243" s="154">
        <f t="shared" ref="EB243:EC243" si="6026">EB242</f>
        <v>9</v>
      </c>
      <c r="EC243" s="173">
        <f t="shared" si="6026"/>
        <v>1172</v>
      </c>
      <c r="ED243" s="156" t="str">
        <f t="shared" si="5710"/>
        <v>1</v>
      </c>
      <c r="EE243" s="157">
        <f t="shared" si="182"/>
        <v>5</v>
      </c>
      <c r="EF243" s="169">
        <f t="shared" si="183"/>
        <v>0</v>
      </c>
      <c r="EG243" s="159"/>
      <c r="EH243" s="159"/>
      <c r="EI243" s="159"/>
      <c r="EJ243" s="78"/>
      <c r="EK243" s="79"/>
      <c r="EL243" s="77" t="str">
        <f t="shared" si="184"/>
        <v>0</v>
      </c>
      <c r="EM243" s="81">
        <f t="shared" si="5711"/>
        <v>0</v>
      </c>
      <c r="EN243" s="160">
        <f t="shared" si="5712"/>
        <v>0</v>
      </c>
      <c r="EO243" s="160">
        <f t="shared" si="5713"/>
        <v>0</v>
      </c>
      <c r="EP243" s="160">
        <f t="shared" si="5714"/>
        <v>0</v>
      </c>
      <c r="EQ243" s="160">
        <f t="shared" si="5715"/>
        <v>0</v>
      </c>
      <c r="ER243" s="161">
        <f t="shared" ref="ER243:ES243" si="6027">ER242</f>
        <v>10</v>
      </c>
      <c r="ES243" s="175">
        <f t="shared" si="6027"/>
        <v>1173</v>
      </c>
      <c r="ET243" s="163" t="str">
        <f t="shared" si="5717"/>
        <v>1</v>
      </c>
      <c r="EU243" s="164">
        <f t="shared" si="192"/>
        <v>19</v>
      </c>
      <c r="EV243" s="165">
        <f t="shared" si="193"/>
        <v>0</v>
      </c>
      <c r="EW243" s="166"/>
      <c r="EX243" s="166"/>
      <c r="EY243" s="166"/>
      <c r="EZ243" s="84"/>
      <c r="FA243" s="85"/>
      <c r="FB243" s="83" t="str">
        <f t="shared" si="194"/>
        <v>0</v>
      </c>
      <c r="FC243" s="167">
        <f t="shared" si="5718"/>
        <v>0</v>
      </c>
      <c r="FD243" s="168">
        <f t="shared" si="5719"/>
        <v>0</v>
      </c>
      <c r="FE243" s="168">
        <f t="shared" si="5720"/>
        <v>0</v>
      </c>
      <c r="FF243" s="168">
        <f t="shared" si="5721"/>
        <v>0</v>
      </c>
      <c r="FG243" s="168">
        <f t="shared" si="5722"/>
        <v>0</v>
      </c>
      <c r="FH243" s="154">
        <f t="shared" ref="FH243:FI243" si="6028">FH242</f>
        <v>11</v>
      </c>
      <c r="FI243" s="173">
        <f t="shared" si="6028"/>
        <v>1174</v>
      </c>
      <c r="FJ243" s="156" t="str">
        <f t="shared" si="5724"/>
        <v>1</v>
      </c>
      <c r="FK243" s="157">
        <f t="shared" si="202"/>
        <v>4</v>
      </c>
      <c r="FL243" s="158">
        <f t="shared" si="203"/>
        <v>0</v>
      </c>
      <c r="FM243" s="159"/>
      <c r="FN243" s="159"/>
      <c r="FO243" s="159"/>
      <c r="FP243" s="78"/>
      <c r="FQ243" s="79"/>
      <c r="FR243" s="77" t="str">
        <f t="shared" si="204"/>
        <v>0</v>
      </c>
      <c r="FS243" s="81">
        <f t="shared" si="5725"/>
        <v>0</v>
      </c>
      <c r="FT243" s="160">
        <f t="shared" si="5726"/>
        <v>0</v>
      </c>
      <c r="FU243" s="160">
        <f t="shared" si="5727"/>
        <v>0</v>
      </c>
      <c r="FV243" s="160">
        <f t="shared" si="5728"/>
        <v>0</v>
      </c>
      <c r="FW243" s="160">
        <f t="shared" si="5729"/>
        <v>0</v>
      </c>
      <c r="FX243" s="161">
        <f t="shared" ref="FX243:FY243" si="6029">FX242</f>
        <v>12</v>
      </c>
      <c r="FY243" s="175">
        <f t="shared" si="6029"/>
        <v>1175</v>
      </c>
      <c r="FZ243" s="163" t="str">
        <f t="shared" si="5731"/>
        <v>1</v>
      </c>
      <c r="GA243" s="164">
        <f t="shared" si="212"/>
        <v>2</v>
      </c>
      <c r="GB243" s="165">
        <f t="shared" si="213"/>
        <v>0</v>
      </c>
      <c r="GC243" s="166"/>
      <c r="GD243" s="166"/>
      <c r="GE243" s="166"/>
      <c r="GF243" s="84"/>
      <c r="GG243" s="85"/>
      <c r="GH243" s="83" t="str">
        <f t="shared" si="214"/>
        <v>0</v>
      </c>
      <c r="GI243" s="167">
        <f t="shared" si="5732"/>
        <v>0</v>
      </c>
      <c r="GJ243" s="168">
        <f t="shared" si="5733"/>
        <v>0</v>
      </c>
      <c r="GK243" s="168">
        <f t="shared" si="5734"/>
        <v>0</v>
      </c>
      <c r="GL243" s="168">
        <f t="shared" si="5735"/>
        <v>0</v>
      </c>
      <c r="GM243" s="168">
        <f t="shared" si="5736"/>
        <v>0</v>
      </c>
      <c r="GN243" s="154">
        <f t="shared" ref="GN243:GO243" si="6030">GN242</f>
        <v>13</v>
      </c>
      <c r="GO243" s="173">
        <f t="shared" si="6030"/>
        <v>1176</v>
      </c>
      <c r="GP243" s="156" t="str">
        <f t="shared" si="5738"/>
        <v>1</v>
      </c>
      <c r="GQ243" s="157">
        <f t="shared" si="222"/>
        <v>3</v>
      </c>
      <c r="GR243" s="158">
        <f t="shared" si="223"/>
        <v>0</v>
      </c>
      <c r="GS243" s="159"/>
      <c r="GT243" s="159"/>
      <c r="GU243" s="159"/>
      <c r="GV243" s="78"/>
      <c r="GW243" s="79"/>
      <c r="GX243" s="77" t="str">
        <f t="shared" si="224"/>
        <v>0</v>
      </c>
      <c r="GY243" s="81">
        <f t="shared" si="5739"/>
        <v>0</v>
      </c>
      <c r="GZ243" s="160">
        <f t="shared" si="5740"/>
        <v>0</v>
      </c>
      <c r="HA243" s="160">
        <f t="shared" si="5741"/>
        <v>0</v>
      </c>
      <c r="HB243" s="160">
        <f t="shared" si="5742"/>
        <v>0</v>
      </c>
      <c r="HC243" s="160">
        <f t="shared" si="5743"/>
        <v>0</v>
      </c>
      <c r="HD243" s="161">
        <f t="shared" ref="HD243:HE243" si="6031">HD242</f>
        <v>14</v>
      </c>
      <c r="HE243" s="175">
        <f t="shared" si="6031"/>
        <v>1177</v>
      </c>
      <c r="HF243" s="163" t="str">
        <f t="shared" si="5745"/>
        <v>1</v>
      </c>
      <c r="HG243" s="164">
        <f t="shared" si="232"/>
        <v>5</v>
      </c>
      <c r="HH243" s="165">
        <f t="shared" si="233"/>
        <v>0</v>
      </c>
      <c r="HI243" s="166"/>
      <c r="HJ243" s="166"/>
      <c r="HK243" s="166"/>
      <c r="HL243" s="84"/>
      <c r="HM243" s="85"/>
      <c r="HN243" s="83" t="str">
        <f t="shared" si="234"/>
        <v>0</v>
      </c>
      <c r="HO243" s="167">
        <f t="shared" si="5746"/>
        <v>0</v>
      </c>
      <c r="HP243" s="168">
        <f t="shared" si="5747"/>
        <v>0</v>
      </c>
      <c r="HQ243" s="168">
        <f t="shared" si="5748"/>
        <v>0</v>
      </c>
      <c r="HR243" s="168">
        <f t="shared" si="5749"/>
        <v>0</v>
      </c>
      <c r="HS243" s="168">
        <f t="shared" si="5750"/>
        <v>0</v>
      </c>
      <c r="HT243" s="154">
        <f t="shared" ref="HT243:HU243" si="6032">HT242</f>
        <v>15</v>
      </c>
      <c r="HU243" s="173">
        <f t="shared" si="6032"/>
        <v>1178</v>
      </c>
      <c r="HV243" s="156" t="str">
        <f t="shared" si="5752"/>
        <v>1</v>
      </c>
      <c r="HW243" s="157" t="str">
        <f t="shared" si="242"/>
        <v/>
      </c>
      <c r="HX243" s="169">
        <f t="shared" si="243"/>
        <v>0</v>
      </c>
      <c r="HY243" s="159"/>
      <c r="HZ243" s="159"/>
      <c r="IA243" s="159"/>
      <c r="IB243" s="160"/>
      <c r="IC243" s="160"/>
      <c r="ID243" s="160" t="str">
        <f t="shared" si="244"/>
        <v>0</v>
      </c>
      <c r="IE243" s="160">
        <f t="shared" si="5753"/>
        <v>0</v>
      </c>
      <c r="IF243" s="160">
        <f t="shared" si="5754"/>
        <v>0</v>
      </c>
      <c r="IG243" s="160">
        <f t="shared" si="5755"/>
        <v>0</v>
      </c>
      <c r="IH243" s="160">
        <f t="shared" si="5756"/>
        <v>0</v>
      </c>
      <c r="II243" s="160">
        <f t="shared" si="5757"/>
        <v>0</v>
      </c>
      <c r="IJ243" s="161">
        <f t="shared" ref="IJ243:IK243" si="6033">IJ242</f>
        <v>16</v>
      </c>
      <c r="IK243" s="175">
        <f t="shared" si="6033"/>
        <v>1179</v>
      </c>
      <c r="IL243" s="163" t="str">
        <f t="shared" si="5759"/>
        <v>1</v>
      </c>
      <c r="IM243" s="164" t="str">
        <f t="shared" si="252"/>
        <v/>
      </c>
      <c r="IN243" s="165">
        <f t="shared" si="253"/>
        <v>0</v>
      </c>
      <c r="IO243" s="166"/>
      <c r="IP243" s="166"/>
      <c r="IQ243" s="166"/>
      <c r="IR243" s="168"/>
      <c r="IS243" s="168"/>
      <c r="IT243" s="170" t="str">
        <f t="shared" si="254"/>
        <v>0</v>
      </c>
      <c r="IU243" s="170">
        <f t="shared" si="5760"/>
        <v>0</v>
      </c>
      <c r="IV243" s="168">
        <f t="shared" si="5761"/>
        <v>0</v>
      </c>
      <c r="IW243" s="168">
        <f t="shared" si="5762"/>
        <v>0</v>
      </c>
      <c r="IX243" s="168">
        <f t="shared" si="5763"/>
        <v>0</v>
      </c>
      <c r="IY243" s="168">
        <f t="shared" si="5764"/>
        <v>0</v>
      </c>
      <c r="IZ243" s="154">
        <f t="shared" ref="IZ243:JA243" si="6034">IZ242</f>
        <v>17</v>
      </c>
      <c r="JA243" s="173">
        <f t="shared" si="6034"/>
        <v>1180</v>
      </c>
      <c r="JB243" s="156" t="str">
        <f t="shared" si="5766"/>
        <v>1</v>
      </c>
      <c r="JC243" s="157" t="str">
        <f t="shared" si="262"/>
        <v/>
      </c>
      <c r="JD243" s="158">
        <f t="shared" si="263"/>
        <v>0</v>
      </c>
      <c r="JE243" s="159"/>
      <c r="JF243" s="159"/>
      <c r="JG243" s="159"/>
      <c r="JH243" s="160"/>
      <c r="JI243" s="160"/>
      <c r="JJ243" s="171" t="str">
        <f t="shared" si="264"/>
        <v>0</v>
      </c>
      <c r="JK243" s="171">
        <f t="shared" si="5767"/>
        <v>0</v>
      </c>
      <c r="JL243" s="160">
        <f t="shared" si="5768"/>
        <v>0</v>
      </c>
      <c r="JM243" s="160">
        <f t="shared" si="5769"/>
        <v>0</v>
      </c>
      <c r="JN243" s="160">
        <f t="shared" si="5770"/>
        <v>0</v>
      </c>
      <c r="JO243" s="160">
        <f t="shared" si="5771"/>
        <v>0</v>
      </c>
      <c r="JP243" s="161">
        <f t="shared" ref="JP243:JQ243" si="6035">JP242</f>
        <v>18</v>
      </c>
      <c r="JQ243" s="175">
        <f t="shared" si="6035"/>
        <v>1181</v>
      </c>
      <c r="JR243" s="163" t="str">
        <f t="shared" si="5773"/>
        <v>1</v>
      </c>
      <c r="JS243" s="164" t="str">
        <f t="shared" si="272"/>
        <v/>
      </c>
      <c r="JT243" s="165">
        <f t="shared" si="273"/>
        <v>0</v>
      </c>
      <c r="JU243" s="166"/>
      <c r="JV243" s="166"/>
      <c r="JW243" s="166"/>
      <c r="JX243" s="168"/>
      <c r="JY243" s="168"/>
      <c r="JZ243" s="170" t="str">
        <f t="shared" si="274"/>
        <v>0</v>
      </c>
      <c r="KA243" s="170">
        <f t="shared" si="5774"/>
        <v>0</v>
      </c>
      <c r="KB243" s="168">
        <f t="shared" si="5775"/>
        <v>0</v>
      </c>
      <c r="KC243" s="168">
        <f t="shared" si="5776"/>
        <v>0</v>
      </c>
      <c r="KD243" s="168">
        <f t="shared" si="5777"/>
        <v>0</v>
      </c>
      <c r="KE243" s="168">
        <f t="shared" si="5778"/>
        <v>0</v>
      </c>
      <c r="KF243" s="154">
        <f t="shared" ref="KF243:KG243" si="6036">KF242</f>
        <v>19</v>
      </c>
      <c r="KG243" s="173">
        <f t="shared" si="6036"/>
        <v>1182</v>
      </c>
      <c r="KH243" s="156" t="str">
        <f t="shared" si="5780"/>
        <v>1</v>
      </c>
      <c r="KI243" s="157" t="str">
        <f t="shared" si="282"/>
        <v/>
      </c>
      <c r="KJ243" s="158">
        <f t="shared" si="283"/>
        <v>0</v>
      </c>
      <c r="KK243" s="159"/>
      <c r="KL243" s="159"/>
      <c r="KM243" s="159"/>
      <c r="KN243" s="160"/>
      <c r="KO243" s="160"/>
      <c r="KP243" s="171" t="str">
        <f t="shared" si="284"/>
        <v>0</v>
      </c>
      <c r="KQ243" s="171">
        <f t="shared" si="5781"/>
        <v>0</v>
      </c>
      <c r="KR243" s="160">
        <f t="shared" si="5782"/>
        <v>0</v>
      </c>
      <c r="KS243" s="160">
        <f t="shared" si="5783"/>
        <v>0</v>
      </c>
      <c r="KT243" s="160">
        <f t="shared" si="5784"/>
        <v>0</v>
      </c>
      <c r="KU243" s="160">
        <f t="shared" si="5785"/>
        <v>0</v>
      </c>
      <c r="KV243" s="161">
        <f t="shared" ref="KV243:KW243" si="6037">KV242</f>
        <v>20</v>
      </c>
      <c r="KW243" s="175">
        <f t="shared" si="6037"/>
        <v>1183</v>
      </c>
      <c r="KX243" s="163" t="str">
        <f t="shared" si="5787"/>
        <v>1</v>
      </c>
      <c r="KY243" s="164" t="str">
        <f t="shared" si="292"/>
        <v/>
      </c>
      <c r="KZ243" s="165">
        <f t="shared" si="293"/>
        <v>0</v>
      </c>
      <c r="LA243" s="166"/>
      <c r="LB243" s="166"/>
      <c r="LC243" s="166"/>
      <c r="LD243" s="168"/>
      <c r="LE243" s="168"/>
      <c r="LF243" s="170" t="str">
        <f t="shared" si="294"/>
        <v>0</v>
      </c>
      <c r="LG243" s="170">
        <f t="shared" si="5788"/>
        <v>0</v>
      </c>
      <c r="LH243" s="168">
        <f t="shared" si="5789"/>
        <v>0</v>
      </c>
      <c r="LI243" s="168">
        <f t="shared" si="5790"/>
        <v>0</v>
      </c>
      <c r="LJ243" s="168">
        <f t="shared" si="5791"/>
        <v>0</v>
      </c>
      <c r="LK243" s="168">
        <f t="shared" si="5792"/>
        <v>0</v>
      </c>
      <c r="LL243" s="172"/>
      <c r="LM243" s="172"/>
      <c r="LN243" s="168" t="str">
        <f t="shared" si="5793"/>
        <v>#REF!</v>
      </c>
      <c r="LO243" s="168" t="str">
        <f t="shared" si="5794"/>
        <v>#REF!</v>
      </c>
      <c r="LP243" s="168" t="str">
        <f t="shared" si="5795"/>
        <v>#REF!</v>
      </c>
      <c r="LQ243" s="168" t="str">
        <f t="shared" si="5796"/>
        <v>#REF!</v>
      </c>
    </row>
    <row r="244" ht="15.75" customHeight="1">
      <c r="A244" s="151">
        <v>46341.0</v>
      </c>
      <c r="B244" s="152" t="s">
        <v>31</v>
      </c>
      <c r="C244" s="153">
        <f t="shared" si="99"/>
        <v>0</v>
      </c>
      <c r="D244" s="154">
        <f t="shared" ref="D244:E244" si="6038">D243</f>
        <v>1</v>
      </c>
      <c r="E244" s="173">
        <f t="shared" si="6038"/>
        <v>1164</v>
      </c>
      <c r="F244" s="156" t="str">
        <f t="shared" si="5898"/>
        <v>1</v>
      </c>
      <c r="G244" s="157">
        <f t="shared" si="102"/>
        <v>1</v>
      </c>
      <c r="H244" s="158">
        <f t="shared" si="103"/>
        <v>0</v>
      </c>
      <c r="I244" s="159"/>
      <c r="J244" s="159"/>
      <c r="K244" s="159"/>
      <c r="L244" s="78"/>
      <c r="M244" s="79"/>
      <c r="N244" s="77" t="str">
        <f t="shared" si="104"/>
        <v>0</v>
      </c>
      <c r="O244" s="81">
        <f t="shared" si="5655"/>
        <v>0</v>
      </c>
      <c r="P244" s="160">
        <f t="shared" si="5656"/>
        <v>0</v>
      </c>
      <c r="Q244" s="160">
        <f t="shared" si="5657"/>
        <v>0</v>
      </c>
      <c r="R244" s="160">
        <f t="shared" si="5658"/>
        <v>0</v>
      </c>
      <c r="S244" s="160">
        <f t="shared" si="5659"/>
        <v>0</v>
      </c>
      <c r="T244" s="161">
        <f t="shared" ref="T244:U244" si="6039">T243</f>
        <v>2</v>
      </c>
      <c r="U244" s="175">
        <f t="shared" si="6039"/>
        <v>1165</v>
      </c>
      <c r="V244" s="163" t="str">
        <f t="shared" si="5661"/>
        <v>1</v>
      </c>
      <c r="W244" s="164">
        <f t="shared" si="112"/>
        <v>1</v>
      </c>
      <c r="X244" s="165">
        <f t="shared" si="113"/>
        <v>0</v>
      </c>
      <c r="Y244" s="166"/>
      <c r="Z244" s="166"/>
      <c r="AA244" s="166"/>
      <c r="AB244" s="84"/>
      <c r="AC244" s="85"/>
      <c r="AD244" s="83" t="str">
        <f t="shared" si="114"/>
        <v>0</v>
      </c>
      <c r="AE244" s="167">
        <f t="shared" si="5662"/>
        <v>0</v>
      </c>
      <c r="AF244" s="168">
        <f t="shared" si="5663"/>
        <v>0</v>
      </c>
      <c r="AG244" s="168">
        <f t="shared" si="5664"/>
        <v>0</v>
      </c>
      <c r="AH244" s="168">
        <f t="shared" si="5665"/>
        <v>0</v>
      </c>
      <c r="AI244" s="168">
        <f t="shared" si="5666"/>
        <v>0</v>
      </c>
      <c r="AJ244" s="154">
        <f t="shared" ref="AJ244:AK244" si="6040">AJ243</f>
        <v>3</v>
      </c>
      <c r="AK244" s="173">
        <f t="shared" si="6040"/>
        <v>1166</v>
      </c>
      <c r="AL244" s="156" t="str">
        <f t="shared" si="5668"/>
        <v>1</v>
      </c>
      <c r="AM244" s="157">
        <f t="shared" si="122"/>
        <v>2</v>
      </c>
      <c r="AN244" s="158">
        <f t="shared" si="123"/>
        <v>0</v>
      </c>
      <c r="AO244" s="159"/>
      <c r="AP244" s="159"/>
      <c r="AQ244" s="159"/>
      <c r="AR244" s="78"/>
      <c r="AS244" s="79"/>
      <c r="AT244" s="77" t="str">
        <f t="shared" si="124"/>
        <v>0</v>
      </c>
      <c r="AU244" s="81">
        <f t="shared" si="5669"/>
        <v>0</v>
      </c>
      <c r="AV244" s="160">
        <f t="shared" si="5670"/>
        <v>0</v>
      </c>
      <c r="AW244" s="160">
        <f t="shared" si="5671"/>
        <v>0</v>
      </c>
      <c r="AX244" s="160">
        <f t="shared" si="5672"/>
        <v>0</v>
      </c>
      <c r="AY244" s="160">
        <f t="shared" si="5673"/>
        <v>0</v>
      </c>
      <c r="AZ244" s="161">
        <f t="shared" ref="AZ244:BA244" si="6041">AZ243</f>
        <v>4</v>
      </c>
      <c r="BA244" s="175">
        <f t="shared" si="6041"/>
        <v>1167</v>
      </c>
      <c r="BB244" s="163" t="str">
        <f t="shared" si="5675"/>
        <v>1</v>
      </c>
      <c r="BC244" s="164">
        <f t="shared" si="132"/>
        <v>4</v>
      </c>
      <c r="BD244" s="165">
        <f t="shared" si="133"/>
        <v>0</v>
      </c>
      <c r="BE244" s="166"/>
      <c r="BF244" s="166"/>
      <c r="BG244" s="166"/>
      <c r="BH244" s="84"/>
      <c r="BI244" s="85"/>
      <c r="BJ244" s="83" t="str">
        <f t="shared" si="134"/>
        <v>0</v>
      </c>
      <c r="BK244" s="167">
        <f t="shared" si="5676"/>
        <v>0</v>
      </c>
      <c r="BL244" s="168">
        <f t="shared" si="5677"/>
        <v>0</v>
      </c>
      <c r="BM244" s="168">
        <f t="shared" si="5678"/>
        <v>0</v>
      </c>
      <c r="BN244" s="168">
        <f t="shared" si="5679"/>
        <v>0</v>
      </c>
      <c r="BO244" s="168">
        <f t="shared" si="5680"/>
        <v>0</v>
      </c>
      <c r="BP244" s="154">
        <f t="shared" ref="BP244:BQ244" si="6042">BP243</f>
        <v>5</v>
      </c>
      <c r="BQ244" s="173">
        <f t="shared" si="6042"/>
        <v>1168</v>
      </c>
      <c r="BR244" s="156" t="str">
        <f t="shared" si="5682"/>
        <v>1</v>
      </c>
      <c r="BS244" s="157">
        <f t="shared" si="142"/>
        <v>4</v>
      </c>
      <c r="BT244" s="158">
        <f t="shared" si="143"/>
        <v>0</v>
      </c>
      <c r="BU244" s="159"/>
      <c r="BV244" s="159"/>
      <c r="BW244" s="159"/>
      <c r="BX244" s="78"/>
      <c r="BY244" s="79"/>
      <c r="BZ244" s="77" t="str">
        <f t="shared" si="144"/>
        <v>0</v>
      </c>
      <c r="CA244" s="81">
        <f t="shared" si="5683"/>
        <v>0</v>
      </c>
      <c r="CB244" s="160">
        <f t="shared" si="5684"/>
        <v>0</v>
      </c>
      <c r="CC244" s="160">
        <f t="shared" si="5685"/>
        <v>0</v>
      </c>
      <c r="CD244" s="160">
        <f t="shared" si="5686"/>
        <v>0</v>
      </c>
      <c r="CE244" s="160">
        <f t="shared" si="5687"/>
        <v>0</v>
      </c>
      <c r="CF244" s="161">
        <f t="shared" ref="CF244:CG244" si="6043">CF243</f>
        <v>6</v>
      </c>
      <c r="CG244" s="175">
        <f t="shared" si="6043"/>
        <v>1169</v>
      </c>
      <c r="CH244" s="163" t="str">
        <f t="shared" si="5689"/>
        <v>1</v>
      </c>
      <c r="CI244" s="164">
        <f t="shared" si="152"/>
        <v>2</v>
      </c>
      <c r="CJ244" s="165">
        <f t="shared" si="153"/>
        <v>0</v>
      </c>
      <c r="CK244" s="166"/>
      <c r="CL244" s="166"/>
      <c r="CM244" s="166"/>
      <c r="CN244" s="84"/>
      <c r="CO244" s="85"/>
      <c r="CP244" s="83" t="str">
        <f t="shared" si="154"/>
        <v>0</v>
      </c>
      <c r="CQ244" s="167">
        <f t="shared" si="5690"/>
        <v>0</v>
      </c>
      <c r="CR244" s="168">
        <f t="shared" si="5691"/>
        <v>0</v>
      </c>
      <c r="CS244" s="168">
        <f t="shared" si="5692"/>
        <v>0</v>
      </c>
      <c r="CT244" s="168">
        <f t="shared" si="5693"/>
        <v>0</v>
      </c>
      <c r="CU244" s="168">
        <f t="shared" si="5694"/>
        <v>0</v>
      </c>
      <c r="CV244" s="154">
        <f t="shared" ref="CV244:CW244" si="6044">CV243</f>
        <v>7</v>
      </c>
      <c r="CW244" s="173">
        <f t="shared" si="6044"/>
        <v>1170</v>
      </c>
      <c r="CX244" s="156" t="str">
        <f t="shared" si="5696"/>
        <v>1</v>
      </c>
      <c r="CY244" s="157">
        <f t="shared" si="162"/>
        <v>2</v>
      </c>
      <c r="CZ244" s="158">
        <f t="shared" si="163"/>
        <v>0</v>
      </c>
      <c r="DA244" s="159"/>
      <c r="DB244" s="159"/>
      <c r="DC244" s="159"/>
      <c r="DD244" s="78"/>
      <c r="DE244" s="79"/>
      <c r="DF244" s="77" t="str">
        <f t="shared" si="164"/>
        <v>0</v>
      </c>
      <c r="DG244" s="81">
        <f t="shared" si="5697"/>
        <v>0</v>
      </c>
      <c r="DH244" s="160">
        <f t="shared" si="5698"/>
        <v>0</v>
      </c>
      <c r="DI244" s="160">
        <f t="shared" si="5699"/>
        <v>0</v>
      </c>
      <c r="DJ244" s="160">
        <f t="shared" si="5700"/>
        <v>0</v>
      </c>
      <c r="DK244" s="160">
        <f t="shared" si="5701"/>
        <v>0</v>
      </c>
      <c r="DL244" s="161">
        <f t="shared" ref="DL244:DM244" si="6045">DL243</f>
        <v>8</v>
      </c>
      <c r="DM244" s="175">
        <f t="shared" si="6045"/>
        <v>1171</v>
      </c>
      <c r="DN244" s="163" t="str">
        <f t="shared" si="5703"/>
        <v>1</v>
      </c>
      <c r="DO244" s="164">
        <f t="shared" si="172"/>
        <v>2</v>
      </c>
      <c r="DP244" s="165">
        <f t="shared" si="173"/>
        <v>0</v>
      </c>
      <c r="DQ244" s="166"/>
      <c r="DR244" s="166"/>
      <c r="DS244" s="166"/>
      <c r="DT244" s="84"/>
      <c r="DU244" s="85"/>
      <c r="DV244" s="83" t="str">
        <f t="shared" si="174"/>
        <v>0</v>
      </c>
      <c r="DW244" s="167">
        <f t="shared" si="5704"/>
        <v>0</v>
      </c>
      <c r="DX244" s="168">
        <f t="shared" si="5705"/>
        <v>0</v>
      </c>
      <c r="DY244" s="168">
        <f t="shared" si="5706"/>
        <v>0</v>
      </c>
      <c r="DZ244" s="168">
        <f t="shared" si="5707"/>
        <v>0</v>
      </c>
      <c r="EA244" s="168">
        <f t="shared" si="5708"/>
        <v>0</v>
      </c>
      <c r="EB244" s="154">
        <f t="shared" ref="EB244:EC244" si="6046">EB243</f>
        <v>9</v>
      </c>
      <c r="EC244" s="173">
        <f t="shared" si="6046"/>
        <v>1172</v>
      </c>
      <c r="ED244" s="156" t="str">
        <f t="shared" si="5710"/>
        <v>1</v>
      </c>
      <c r="EE244" s="157">
        <f t="shared" si="182"/>
        <v>5</v>
      </c>
      <c r="EF244" s="169">
        <f t="shared" si="183"/>
        <v>0</v>
      </c>
      <c r="EG244" s="159"/>
      <c r="EH244" s="159"/>
      <c r="EI244" s="159"/>
      <c r="EJ244" s="78"/>
      <c r="EK244" s="79"/>
      <c r="EL244" s="77" t="str">
        <f t="shared" si="184"/>
        <v>0</v>
      </c>
      <c r="EM244" s="81">
        <f t="shared" si="5711"/>
        <v>0</v>
      </c>
      <c r="EN244" s="160">
        <f t="shared" si="5712"/>
        <v>0</v>
      </c>
      <c r="EO244" s="160">
        <f t="shared" si="5713"/>
        <v>0</v>
      </c>
      <c r="EP244" s="160">
        <f t="shared" si="5714"/>
        <v>0</v>
      </c>
      <c r="EQ244" s="160">
        <f t="shared" si="5715"/>
        <v>0</v>
      </c>
      <c r="ER244" s="161">
        <f t="shared" ref="ER244:ES244" si="6047">ER243</f>
        <v>10</v>
      </c>
      <c r="ES244" s="175">
        <f t="shared" si="6047"/>
        <v>1173</v>
      </c>
      <c r="ET244" s="163" t="str">
        <f t="shared" si="5717"/>
        <v>1</v>
      </c>
      <c r="EU244" s="164">
        <f t="shared" si="192"/>
        <v>19</v>
      </c>
      <c r="EV244" s="165">
        <f t="shared" si="193"/>
        <v>0</v>
      </c>
      <c r="EW244" s="166"/>
      <c r="EX244" s="166"/>
      <c r="EY244" s="166"/>
      <c r="EZ244" s="84"/>
      <c r="FA244" s="85"/>
      <c r="FB244" s="83" t="str">
        <f t="shared" si="194"/>
        <v>0</v>
      </c>
      <c r="FC244" s="167">
        <f t="shared" si="5718"/>
        <v>0</v>
      </c>
      <c r="FD244" s="168">
        <f t="shared" si="5719"/>
        <v>0</v>
      </c>
      <c r="FE244" s="168">
        <f t="shared" si="5720"/>
        <v>0</v>
      </c>
      <c r="FF244" s="168">
        <f t="shared" si="5721"/>
        <v>0</v>
      </c>
      <c r="FG244" s="168">
        <f t="shared" si="5722"/>
        <v>0</v>
      </c>
      <c r="FH244" s="154">
        <f t="shared" ref="FH244:FI244" si="6048">FH243</f>
        <v>11</v>
      </c>
      <c r="FI244" s="173">
        <f t="shared" si="6048"/>
        <v>1174</v>
      </c>
      <c r="FJ244" s="156" t="str">
        <f t="shared" si="5724"/>
        <v>1</v>
      </c>
      <c r="FK244" s="157">
        <f t="shared" si="202"/>
        <v>4</v>
      </c>
      <c r="FL244" s="158">
        <f t="shared" si="203"/>
        <v>0</v>
      </c>
      <c r="FM244" s="159"/>
      <c r="FN244" s="159"/>
      <c r="FO244" s="159"/>
      <c r="FP244" s="78"/>
      <c r="FQ244" s="79"/>
      <c r="FR244" s="77" t="str">
        <f t="shared" si="204"/>
        <v>0</v>
      </c>
      <c r="FS244" s="81">
        <f t="shared" si="5725"/>
        <v>0</v>
      </c>
      <c r="FT244" s="160">
        <f t="shared" si="5726"/>
        <v>0</v>
      </c>
      <c r="FU244" s="160">
        <f t="shared" si="5727"/>
        <v>0</v>
      </c>
      <c r="FV244" s="160">
        <f t="shared" si="5728"/>
        <v>0</v>
      </c>
      <c r="FW244" s="160">
        <f t="shared" si="5729"/>
        <v>0</v>
      </c>
      <c r="FX244" s="161">
        <f t="shared" ref="FX244:FY244" si="6049">FX243</f>
        <v>12</v>
      </c>
      <c r="FY244" s="175">
        <f t="shared" si="6049"/>
        <v>1175</v>
      </c>
      <c r="FZ244" s="163" t="str">
        <f t="shared" si="5731"/>
        <v>1</v>
      </c>
      <c r="GA244" s="164">
        <f t="shared" si="212"/>
        <v>2</v>
      </c>
      <c r="GB244" s="165">
        <f t="shared" si="213"/>
        <v>0</v>
      </c>
      <c r="GC244" s="166"/>
      <c r="GD244" s="166"/>
      <c r="GE244" s="166"/>
      <c r="GF244" s="84"/>
      <c r="GG244" s="85"/>
      <c r="GH244" s="83" t="str">
        <f t="shared" si="214"/>
        <v>0</v>
      </c>
      <c r="GI244" s="167">
        <f t="shared" si="5732"/>
        <v>0</v>
      </c>
      <c r="GJ244" s="168">
        <f t="shared" si="5733"/>
        <v>0</v>
      </c>
      <c r="GK244" s="168">
        <f t="shared" si="5734"/>
        <v>0</v>
      </c>
      <c r="GL244" s="168">
        <f t="shared" si="5735"/>
        <v>0</v>
      </c>
      <c r="GM244" s="168">
        <f t="shared" si="5736"/>
        <v>0</v>
      </c>
      <c r="GN244" s="154">
        <f t="shared" ref="GN244:GO244" si="6050">GN243</f>
        <v>13</v>
      </c>
      <c r="GO244" s="173">
        <f t="shared" si="6050"/>
        <v>1176</v>
      </c>
      <c r="GP244" s="156" t="str">
        <f t="shared" si="5738"/>
        <v>1</v>
      </c>
      <c r="GQ244" s="157">
        <f t="shared" si="222"/>
        <v>3</v>
      </c>
      <c r="GR244" s="158">
        <f t="shared" si="223"/>
        <v>0</v>
      </c>
      <c r="GS244" s="159"/>
      <c r="GT244" s="159"/>
      <c r="GU244" s="159"/>
      <c r="GV244" s="78"/>
      <c r="GW244" s="79"/>
      <c r="GX244" s="77" t="str">
        <f t="shared" si="224"/>
        <v>0</v>
      </c>
      <c r="GY244" s="81">
        <f t="shared" si="5739"/>
        <v>0</v>
      </c>
      <c r="GZ244" s="160">
        <f t="shared" si="5740"/>
        <v>0</v>
      </c>
      <c r="HA244" s="160">
        <f t="shared" si="5741"/>
        <v>0</v>
      </c>
      <c r="HB244" s="160">
        <f t="shared" si="5742"/>
        <v>0</v>
      </c>
      <c r="HC244" s="160">
        <f t="shared" si="5743"/>
        <v>0</v>
      </c>
      <c r="HD244" s="161">
        <f t="shared" ref="HD244:HE244" si="6051">HD243</f>
        <v>14</v>
      </c>
      <c r="HE244" s="175">
        <f t="shared" si="6051"/>
        <v>1177</v>
      </c>
      <c r="HF244" s="163" t="str">
        <f t="shared" si="5745"/>
        <v>1</v>
      </c>
      <c r="HG244" s="164">
        <f t="shared" si="232"/>
        <v>5</v>
      </c>
      <c r="HH244" s="165">
        <f t="shared" si="233"/>
        <v>0</v>
      </c>
      <c r="HI244" s="166"/>
      <c r="HJ244" s="166"/>
      <c r="HK244" s="166"/>
      <c r="HL244" s="84"/>
      <c r="HM244" s="85"/>
      <c r="HN244" s="83" t="str">
        <f t="shared" si="234"/>
        <v>0</v>
      </c>
      <c r="HO244" s="167">
        <f t="shared" si="5746"/>
        <v>0</v>
      </c>
      <c r="HP244" s="168">
        <f t="shared" si="5747"/>
        <v>0</v>
      </c>
      <c r="HQ244" s="168">
        <f t="shared" si="5748"/>
        <v>0</v>
      </c>
      <c r="HR244" s="168">
        <f t="shared" si="5749"/>
        <v>0</v>
      </c>
      <c r="HS244" s="168">
        <f t="shared" si="5750"/>
        <v>0</v>
      </c>
      <c r="HT244" s="154">
        <f t="shared" ref="HT244:HU244" si="6052">HT243</f>
        <v>15</v>
      </c>
      <c r="HU244" s="173">
        <f t="shared" si="6052"/>
        <v>1178</v>
      </c>
      <c r="HV244" s="156" t="str">
        <f t="shared" si="5752"/>
        <v>1</v>
      </c>
      <c r="HW244" s="157" t="str">
        <f t="shared" si="242"/>
        <v/>
      </c>
      <c r="HX244" s="169">
        <f t="shared" si="243"/>
        <v>0</v>
      </c>
      <c r="HY244" s="159"/>
      <c r="HZ244" s="159"/>
      <c r="IA244" s="159"/>
      <c r="IB244" s="160"/>
      <c r="IC244" s="160"/>
      <c r="ID244" s="160" t="str">
        <f t="shared" si="244"/>
        <v>0</v>
      </c>
      <c r="IE244" s="160">
        <f t="shared" si="5753"/>
        <v>0</v>
      </c>
      <c r="IF244" s="160">
        <f t="shared" si="5754"/>
        <v>0</v>
      </c>
      <c r="IG244" s="160">
        <f t="shared" si="5755"/>
        <v>0</v>
      </c>
      <c r="IH244" s="160">
        <f t="shared" si="5756"/>
        <v>0</v>
      </c>
      <c r="II244" s="160">
        <f t="shared" si="5757"/>
        <v>0</v>
      </c>
      <c r="IJ244" s="161">
        <f t="shared" ref="IJ244:IK244" si="6053">IJ243</f>
        <v>16</v>
      </c>
      <c r="IK244" s="175">
        <f t="shared" si="6053"/>
        <v>1179</v>
      </c>
      <c r="IL244" s="163" t="str">
        <f t="shared" si="5759"/>
        <v>1</v>
      </c>
      <c r="IM244" s="164" t="str">
        <f t="shared" si="252"/>
        <v/>
      </c>
      <c r="IN244" s="165">
        <f t="shared" si="253"/>
        <v>0</v>
      </c>
      <c r="IO244" s="166"/>
      <c r="IP244" s="166"/>
      <c r="IQ244" s="166"/>
      <c r="IR244" s="168"/>
      <c r="IS244" s="168"/>
      <c r="IT244" s="170" t="str">
        <f t="shared" si="254"/>
        <v>0</v>
      </c>
      <c r="IU244" s="170">
        <f t="shared" si="5760"/>
        <v>0</v>
      </c>
      <c r="IV244" s="168">
        <f t="shared" si="5761"/>
        <v>0</v>
      </c>
      <c r="IW244" s="168">
        <f t="shared" si="5762"/>
        <v>0</v>
      </c>
      <c r="IX244" s="168">
        <f t="shared" si="5763"/>
        <v>0</v>
      </c>
      <c r="IY244" s="168">
        <f t="shared" si="5764"/>
        <v>0</v>
      </c>
      <c r="IZ244" s="154">
        <f t="shared" ref="IZ244:JA244" si="6054">IZ243</f>
        <v>17</v>
      </c>
      <c r="JA244" s="173">
        <f t="shared" si="6054"/>
        <v>1180</v>
      </c>
      <c r="JB244" s="156" t="str">
        <f t="shared" si="5766"/>
        <v>1</v>
      </c>
      <c r="JC244" s="157" t="str">
        <f t="shared" si="262"/>
        <v/>
      </c>
      <c r="JD244" s="158">
        <f t="shared" si="263"/>
        <v>0</v>
      </c>
      <c r="JE244" s="159"/>
      <c r="JF244" s="159"/>
      <c r="JG244" s="159"/>
      <c r="JH244" s="160"/>
      <c r="JI244" s="160"/>
      <c r="JJ244" s="171" t="str">
        <f t="shared" si="264"/>
        <v>0</v>
      </c>
      <c r="JK244" s="171">
        <f t="shared" si="5767"/>
        <v>0</v>
      </c>
      <c r="JL244" s="160">
        <f t="shared" si="5768"/>
        <v>0</v>
      </c>
      <c r="JM244" s="160">
        <f t="shared" si="5769"/>
        <v>0</v>
      </c>
      <c r="JN244" s="160">
        <f t="shared" si="5770"/>
        <v>0</v>
      </c>
      <c r="JO244" s="160">
        <f t="shared" si="5771"/>
        <v>0</v>
      </c>
      <c r="JP244" s="161">
        <f t="shared" ref="JP244:JQ244" si="6055">JP243</f>
        <v>18</v>
      </c>
      <c r="JQ244" s="175">
        <f t="shared" si="6055"/>
        <v>1181</v>
      </c>
      <c r="JR244" s="163" t="str">
        <f t="shared" si="5773"/>
        <v>1</v>
      </c>
      <c r="JS244" s="164" t="str">
        <f t="shared" si="272"/>
        <v/>
      </c>
      <c r="JT244" s="165">
        <f t="shared" si="273"/>
        <v>0</v>
      </c>
      <c r="JU244" s="166"/>
      <c r="JV244" s="166"/>
      <c r="JW244" s="166"/>
      <c r="JX244" s="168"/>
      <c r="JY244" s="168"/>
      <c r="JZ244" s="170" t="str">
        <f t="shared" si="274"/>
        <v>0</v>
      </c>
      <c r="KA244" s="170">
        <f t="shared" si="5774"/>
        <v>0</v>
      </c>
      <c r="KB244" s="168">
        <f t="shared" si="5775"/>
        <v>0</v>
      </c>
      <c r="KC244" s="168">
        <f t="shared" si="5776"/>
        <v>0</v>
      </c>
      <c r="KD244" s="168">
        <f t="shared" si="5777"/>
        <v>0</v>
      </c>
      <c r="KE244" s="168">
        <f t="shared" si="5778"/>
        <v>0</v>
      </c>
      <c r="KF244" s="154">
        <f t="shared" ref="KF244:KG244" si="6056">KF243</f>
        <v>19</v>
      </c>
      <c r="KG244" s="173">
        <f t="shared" si="6056"/>
        <v>1182</v>
      </c>
      <c r="KH244" s="156" t="str">
        <f t="shared" si="5780"/>
        <v>1</v>
      </c>
      <c r="KI244" s="157" t="str">
        <f t="shared" si="282"/>
        <v/>
      </c>
      <c r="KJ244" s="158">
        <f t="shared" si="283"/>
        <v>0</v>
      </c>
      <c r="KK244" s="159"/>
      <c r="KL244" s="159"/>
      <c r="KM244" s="159"/>
      <c r="KN244" s="160"/>
      <c r="KO244" s="160"/>
      <c r="KP244" s="171" t="str">
        <f t="shared" si="284"/>
        <v>0</v>
      </c>
      <c r="KQ244" s="171">
        <f t="shared" si="5781"/>
        <v>0</v>
      </c>
      <c r="KR244" s="160">
        <f t="shared" si="5782"/>
        <v>0</v>
      </c>
      <c r="KS244" s="160">
        <f t="shared" si="5783"/>
        <v>0</v>
      </c>
      <c r="KT244" s="160">
        <f t="shared" si="5784"/>
        <v>0</v>
      </c>
      <c r="KU244" s="160">
        <f t="shared" si="5785"/>
        <v>0</v>
      </c>
      <c r="KV244" s="161">
        <f t="shared" ref="KV244:KW244" si="6057">KV243</f>
        <v>20</v>
      </c>
      <c r="KW244" s="175">
        <f t="shared" si="6057"/>
        <v>1183</v>
      </c>
      <c r="KX244" s="163" t="str">
        <f t="shared" si="5787"/>
        <v>1</v>
      </c>
      <c r="KY244" s="164" t="str">
        <f t="shared" si="292"/>
        <v/>
      </c>
      <c r="KZ244" s="165">
        <f t="shared" si="293"/>
        <v>0</v>
      </c>
      <c r="LA244" s="166"/>
      <c r="LB244" s="166"/>
      <c r="LC244" s="166"/>
      <c r="LD244" s="168"/>
      <c r="LE244" s="168"/>
      <c r="LF244" s="170" t="str">
        <f t="shared" si="294"/>
        <v>0</v>
      </c>
      <c r="LG244" s="170">
        <f t="shared" si="5788"/>
        <v>0</v>
      </c>
      <c r="LH244" s="168">
        <f t="shared" si="5789"/>
        <v>0</v>
      </c>
      <c r="LI244" s="168">
        <f t="shared" si="5790"/>
        <v>0</v>
      </c>
      <c r="LJ244" s="168">
        <f t="shared" si="5791"/>
        <v>0</v>
      </c>
      <c r="LK244" s="168">
        <f t="shared" si="5792"/>
        <v>0</v>
      </c>
      <c r="LL244" s="172"/>
      <c r="LM244" s="172"/>
      <c r="LN244" s="168" t="str">
        <f t="shared" si="5793"/>
        <v>#REF!</v>
      </c>
      <c r="LO244" s="168" t="str">
        <f t="shared" si="5794"/>
        <v>#REF!</v>
      </c>
      <c r="LP244" s="168" t="str">
        <f t="shared" si="5795"/>
        <v>#REF!</v>
      </c>
      <c r="LQ244" s="168" t="str">
        <f t="shared" si="5796"/>
        <v>#REF!</v>
      </c>
    </row>
    <row r="245" ht="15.75" customHeight="1">
      <c r="A245" s="151">
        <v>46342.0</v>
      </c>
      <c r="B245" s="152" t="s">
        <v>32</v>
      </c>
      <c r="C245" s="153">
        <f t="shared" si="99"/>
        <v>0</v>
      </c>
      <c r="D245" s="154">
        <f t="shared" ref="D245:E245" si="6058">D244</f>
        <v>1</v>
      </c>
      <c r="E245" s="173">
        <f t="shared" si="6058"/>
        <v>1164</v>
      </c>
      <c r="F245" s="156" t="str">
        <f t="shared" si="5898"/>
        <v>1</v>
      </c>
      <c r="G245" s="157">
        <f t="shared" si="102"/>
        <v>1</v>
      </c>
      <c r="H245" s="158">
        <f t="shared" si="103"/>
        <v>0</v>
      </c>
      <c r="I245" s="159"/>
      <c r="J245" s="159"/>
      <c r="K245" s="159"/>
      <c r="L245" s="78"/>
      <c r="M245" s="79"/>
      <c r="N245" s="77" t="str">
        <f t="shared" si="104"/>
        <v>0</v>
      </c>
      <c r="O245" s="81">
        <f t="shared" si="5655"/>
        <v>0</v>
      </c>
      <c r="P245" s="160">
        <f t="shared" si="5656"/>
        <v>0</v>
      </c>
      <c r="Q245" s="160">
        <f t="shared" si="5657"/>
        <v>0</v>
      </c>
      <c r="R245" s="160">
        <f t="shared" si="5658"/>
        <v>0</v>
      </c>
      <c r="S245" s="160">
        <f t="shared" si="5659"/>
        <v>0</v>
      </c>
      <c r="T245" s="161">
        <f t="shared" ref="T245:U245" si="6059">T244</f>
        <v>2</v>
      </c>
      <c r="U245" s="175">
        <f t="shared" si="6059"/>
        <v>1165</v>
      </c>
      <c r="V245" s="163" t="str">
        <f t="shared" si="5661"/>
        <v>1</v>
      </c>
      <c r="W245" s="164">
        <f t="shared" si="112"/>
        <v>1</v>
      </c>
      <c r="X245" s="165">
        <f t="shared" si="113"/>
        <v>0</v>
      </c>
      <c r="Y245" s="166"/>
      <c r="Z245" s="166"/>
      <c r="AA245" s="166"/>
      <c r="AB245" s="84"/>
      <c r="AC245" s="85"/>
      <c r="AD245" s="83" t="str">
        <f t="shared" si="114"/>
        <v>0</v>
      </c>
      <c r="AE245" s="167">
        <f t="shared" si="5662"/>
        <v>0</v>
      </c>
      <c r="AF245" s="168">
        <f t="shared" si="5663"/>
        <v>0</v>
      </c>
      <c r="AG245" s="168">
        <f t="shared" si="5664"/>
        <v>0</v>
      </c>
      <c r="AH245" s="168">
        <f t="shared" si="5665"/>
        <v>0</v>
      </c>
      <c r="AI245" s="168">
        <f t="shared" si="5666"/>
        <v>0</v>
      </c>
      <c r="AJ245" s="154">
        <f t="shared" ref="AJ245:AK245" si="6060">AJ244</f>
        <v>3</v>
      </c>
      <c r="AK245" s="173">
        <f t="shared" si="6060"/>
        <v>1166</v>
      </c>
      <c r="AL245" s="156" t="str">
        <f t="shared" si="5668"/>
        <v>1</v>
      </c>
      <c r="AM245" s="157">
        <f t="shared" si="122"/>
        <v>2</v>
      </c>
      <c r="AN245" s="158">
        <f t="shared" si="123"/>
        <v>0</v>
      </c>
      <c r="AO245" s="159"/>
      <c r="AP245" s="159"/>
      <c r="AQ245" s="159"/>
      <c r="AR245" s="78"/>
      <c r="AS245" s="79"/>
      <c r="AT245" s="77" t="str">
        <f t="shared" si="124"/>
        <v>0</v>
      </c>
      <c r="AU245" s="81">
        <f t="shared" si="5669"/>
        <v>0</v>
      </c>
      <c r="AV245" s="160">
        <f t="shared" si="5670"/>
        <v>0</v>
      </c>
      <c r="AW245" s="160">
        <f t="shared" si="5671"/>
        <v>0</v>
      </c>
      <c r="AX245" s="160">
        <f t="shared" si="5672"/>
        <v>0</v>
      </c>
      <c r="AY245" s="160">
        <f t="shared" si="5673"/>
        <v>0</v>
      </c>
      <c r="AZ245" s="161">
        <f t="shared" ref="AZ245:BA245" si="6061">AZ244</f>
        <v>4</v>
      </c>
      <c r="BA245" s="175">
        <f t="shared" si="6061"/>
        <v>1167</v>
      </c>
      <c r="BB245" s="163" t="str">
        <f t="shared" si="5675"/>
        <v>1</v>
      </c>
      <c r="BC245" s="164">
        <f t="shared" si="132"/>
        <v>4</v>
      </c>
      <c r="BD245" s="165">
        <f t="shared" si="133"/>
        <v>0</v>
      </c>
      <c r="BE245" s="166"/>
      <c r="BF245" s="166"/>
      <c r="BG245" s="166"/>
      <c r="BH245" s="84"/>
      <c r="BI245" s="85"/>
      <c r="BJ245" s="83" t="str">
        <f t="shared" si="134"/>
        <v>0</v>
      </c>
      <c r="BK245" s="167">
        <f t="shared" si="5676"/>
        <v>0</v>
      </c>
      <c r="BL245" s="168">
        <f t="shared" si="5677"/>
        <v>0</v>
      </c>
      <c r="BM245" s="168">
        <f t="shared" si="5678"/>
        <v>0</v>
      </c>
      <c r="BN245" s="168">
        <f t="shared" si="5679"/>
        <v>0</v>
      </c>
      <c r="BO245" s="168">
        <f t="shared" si="5680"/>
        <v>0</v>
      </c>
      <c r="BP245" s="154">
        <f t="shared" ref="BP245:BQ245" si="6062">BP244</f>
        <v>5</v>
      </c>
      <c r="BQ245" s="173">
        <f t="shared" si="6062"/>
        <v>1168</v>
      </c>
      <c r="BR245" s="156" t="str">
        <f t="shared" si="5682"/>
        <v>1</v>
      </c>
      <c r="BS245" s="157">
        <f t="shared" si="142"/>
        <v>4</v>
      </c>
      <c r="BT245" s="158">
        <f t="shared" si="143"/>
        <v>0</v>
      </c>
      <c r="BU245" s="159"/>
      <c r="BV245" s="159"/>
      <c r="BW245" s="159"/>
      <c r="BX245" s="78"/>
      <c r="BY245" s="79"/>
      <c r="BZ245" s="77" t="str">
        <f t="shared" si="144"/>
        <v>0</v>
      </c>
      <c r="CA245" s="81">
        <f t="shared" si="5683"/>
        <v>0</v>
      </c>
      <c r="CB245" s="160">
        <f t="shared" si="5684"/>
        <v>0</v>
      </c>
      <c r="CC245" s="160">
        <f t="shared" si="5685"/>
        <v>0</v>
      </c>
      <c r="CD245" s="160">
        <f t="shared" si="5686"/>
        <v>0</v>
      </c>
      <c r="CE245" s="160">
        <f t="shared" si="5687"/>
        <v>0</v>
      </c>
      <c r="CF245" s="161">
        <f t="shared" ref="CF245:CG245" si="6063">CF244</f>
        <v>6</v>
      </c>
      <c r="CG245" s="175">
        <f t="shared" si="6063"/>
        <v>1169</v>
      </c>
      <c r="CH245" s="163" t="str">
        <f t="shared" si="5689"/>
        <v>1</v>
      </c>
      <c r="CI245" s="164">
        <f t="shared" si="152"/>
        <v>2</v>
      </c>
      <c r="CJ245" s="165">
        <f t="shared" si="153"/>
        <v>0</v>
      </c>
      <c r="CK245" s="166"/>
      <c r="CL245" s="166"/>
      <c r="CM245" s="166"/>
      <c r="CN245" s="84"/>
      <c r="CO245" s="85"/>
      <c r="CP245" s="83" t="str">
        <f t="shared" si="154"/>
        <v>0</v>
      </c>
      <c r="CQ245" s="167">
        <f t="shared" si="5690"/>
        <v>0</v>
      </c>
      <c r="CR245" s="168">
        <f t="shared" si="5691"/>
        <v>0</v>
      </c>
      <c r="CS245" s="168">
        <f t="shared" si="5692"/>
        <v>0</v>
      </c>
      <c r="CT245" s="168">
        <f t="shared" si="5693"/>
        <v>0</v>
      </c>
      <c r="CU245" s="168">
        <f t="shared" si="5694"/>
        <v>0</v>
      </c>
      <c r="CV245" s="154">
        <f t="shared" ref="CV245:CW245" si="6064">CV244</f>
        <v>7</v>
      </c>
      <c r="CW245" s="173">
        <f t="shared" si="6064"/>
        <v>1170</v>
      </c>
      <c r="CX245" s="156" t="str">
        <f t="shared" si="5696"/>
        <v>1</v>
      </c>
      <c r="CY245" s="157">
        <f t="shared" si="162"/>
        <v>2</v>
      </c>
      <c r="CZ245" s="158">
        <f t="shared" si="163"/>
        <v>0</v>
      </c>
      <c r="DA245" s="159"/>
      <c r="DB245" s="159"/>
      <c r="DC245" s="159"/>
      <c r="DD245" s="78"/>
      <c r="DE245" s="79"/>
      <c r="DF245" s="77" t="str">
        <f t="shared" si="164"/>
        <v>0</v>
      </c>
      <c r="DG245" s="81">
        <f t="shared" si="5697"/>
        <v>0</v>
      </c>
      <c r="DH245" s="160">
        <f t="shared" si="5698"/>
        <v>0</v>
      </c>
      <c r="DI245" s="160">
        <f t="shared" si="5699"/>
        <v>0</v>
      </c>
      <c r="DJ245" s="160">
        <f t="shared" si="5700"/>
        <v>0</v>
      </c>
      <c r="DK245" s="160">
        <f t="shared" si="5701"/>
        <v>0</v>
      </c>
      <c r="DL245" s="161">
        <f t="shared" ref="DL245:DM245" si="6065">DL244</f>
        <v>8</v>
      </c>
      <c r="DM245" s="175">
        <f t="shared" si="6065"/>
        <v>1171</v>
      </c>
      <c r="DN245" s="163" t="str">
        <f t="shared" si="5703"/>
        <v>1</v>
      </c>
      <c r="DO245" s="164">
        <f t="shared" si="172"/>
        <v>2</v>
      </c>
      <c r="DP245" s="165">
        <f t="shared" si="173"/>
        <v>0</v>
      </c>
      <c r="DQ245" s="166"/>
      <c r="DR245" s="166"/>
      <c r="DS245" s="166"/>
      <c r="DT245" s="84"/>
      <c r="DU245" s="85"/>
      <c r="DV245" s="83" t="str">
        <f t="shared" si="174"/>
        <v>0</v>
      </c>
      <c r="DW245" s="167">
        <f t="shared" si="5704"/>
        <v>0</v>
      </c>
      <c r="DX245" s="168">
        <f t="shared" si="5705"/>
        <v>0</v>
      </c>
      <c r="DY245" s="168">
        <f t="shared" si="5706"/>
        <v>0</v>
      </c>
      <c r="DZ245" s="168">
        <f t="shared" si="5707"/>
        <v>0</v>
      </c>
      <c r="EA245" s="168">
        <f t="shared" si="5708"/>
        <v>0</v>
      </c>
      <c r="EB245" s="154">
        <f t="shared" ref="EB245:EC245" si="6066">EB244</f>
        <v>9</v>
      </c>
      <c r="EC245" s="173">
        <f t="shared" si="6066"/>
        <v>1172</v>
      </c>
      <c r="ED245" s="156" t="str">
        <f t="shared" si="5710"/>
        <v>1</v>
      </c>
      <c r="EE245" s="157">
        <f t="shared" si="182"/>
        <v>5</v>
      </c>
      <c r="EF245" s="169">
        <f t="shared" si="183"/>
        <v>0</v>
      </c>
      <c r="EG245" s="159"/>
      <c r="EH245" s="159"/>
      <c r="EI245" s="159"/>
      <c r="EJ245" s="78"/>
      <c r="EK245" s="79"/>
      <c r="EL245" s="77" t="str">
        <f t="shared" si="184"/>
        <v>0</v>
      </c>
      <c r="EM245" s="81">
        <f t="shared" si="5711"/>
        <v>0</v>
      </c>
      <c r="EN245" s="160">
        <f t="shared" si="5712"/>
        <v>0</v>
      </c>
      <c r="EO245" s="160">
        <f t="shared" si="5713"/>
        <v>0</v>
      </c>
      <c r="EP245" s="160">
        <f t="shared" si="5714"/>
        <v>0</v>
      </c>
      <c r="EQ245" s="160">
        <f t="shared" si="5715"/>
        <v>0</v>
      </c>
      <c r="ER245" s="161">
        <f t="shared" ref="ER245:ES245" si="6067">ER244</f>
        <v>10</v>
      </c>
      <c r="ES245" s="175">
        <f t="shared" si="6067"/>
        <v>1173</v>
      </c>
      <c r="ET245" s="163" t="str">
        <f t="shared" si="5717"/>
        <v>1</v>
      </c>
      <c r="EU245" s="164">
        <f t="shared" si="192"/>
        <v>19</v>
      </c>
      <c r="EV245" s="165">
        <f t="shared" si="193"/>
        <v>0</v>
      </c>
      <c r="EW245" s="166"/>
      <c r="EX245" s="166"/>
      <c r="EY245" s="166"/>
      <c r="EZ245" s="84"/>
      <c r="FA245" s="85"/>
      <c r="FB245" s="83" t="str">
        <f t="shared" si="194"/>
        <v>0</v>
      </c>
      <c r="FC245" s="167">
        <f t="shared" si="5718"/>
        <v>0</v>
      </c>
      <c r="FD245" s="168">
        <f t="shared" si="5719"/>
        <v>0</v>
      </c>
      <c r="FE245" s="168">
        <f t="shared" si="5720"/>
        <v>0</v>
      </c>
      <c r="FF245" s="168">
        <f t="shared" si="5721"/>
        <v>0</v>
      </c>
      <c r="FG245" s="168">
        <f t="shared" si="5722"/>
        <v>0</v>
      </c>
      <c r="FH245" s="154">
        <f t="shared" ref="FH245:FI245" si="6068">FH244</f>
        <v>11</v>
      </c>
      <c r="FI245" s="173">
        <f t="shared" si="6068"/>
        <v>1174</v>
      </c>
      <c r="FJ245" s="156" t="str">
        <f t="shared" si="5724"/>
        <v>1</v>
      </c>
      <c r="FK245" s="157">
        <f t="shared" si="202"/>
        <v>4</v>
      </c>
      <c r="FL245" s="158">
        <f t="shared" si="203"/>
        <v>0</v>
      </c>
      <c r="FM245" s="159"/>
      <c r="FN245" s="159"/>
      <c r="FO245" s="159"/>
      <c r="FP245" s="78"/>
      <c r="FQ245" s="79"/>
      <c r="FR245" s="77" t="str">
        <f t="shared" si="204"/>
        <v>0</v>
      </c>
      <c r="FS245" s="81">
        <f t="shared" si="5725"/>
        <v>0</v>
      </c>
      <c r="FT245" s="160">
        <f t="shared" si="5726"/>
        <v>0</v>
      </c>
      <c r="FU245" s="160">
        <f t="shared" si="5727"/>
        <v>0</v>
      </c>
      <c r="FV245" s="160">
        <f t="shared" si="5728"/>
        <v>0</v>
      </c>
      <c r="FW245" s="160">
        <f t="shared" si="5729"/>
        <v>0</v>
      </c>
      <c r="FX245" s="161">
        <f t="shared" ref="FX245:FY245" si="6069">FX244</f>
        <v>12</v>
      </c>
      <c r="FY245" s="175">
        <f t="shared" si="6069"/>
        <v>1175</v>
      </c>
      <c r="FZ245" s="163" t="str">
        <f t="shared" si="5731"/>
        <v>1</v>
      </c>
      <c r="GA245" s="164">
        <f t="shared" si="212"/>
        <v>2</v>
      </c>
      <c r="GB245" s="165">
        <f t="shared" si="213"/>
        <v>0</v>
      </c>
      <c r="GC245" s="166"/>
      <c r="GD245" s="166"/>
      <c r="GE245" s="166"/>
      <c r="GF245" s="84"/>
      <c r="GG245" s="85"/>
      <c r="GH245" s="83" t="str">
        <f t="shared" si="214"/>
        <v>0</v>
      </c>
      <c r="GI245" s="167">
        <f t="shared" si="5732"/>
        <v>0</v>
      </c>
      <c r="GJ245" s="168">
        <f t="shared" si="5733"/>
        <v>0</v>
      </c>
      <c r="GK245" s="168">
        <f t="shared" si="5734"/>
        <v>0</v>
      </c>
      <c r="GL245" s="168">
        <f t="shared" si="5735"/>
        <v>0</v>
      </c>
      <c r="GM245" s="168">
        <f t="shared" si="5736"/>
        <v>0</v>
      </c>
      <c r="GN245" s="154">
        <f t="shared" ref="GN245:GO245" si="6070">GN244</f>
        <v>13</v>
      </c>
      <c r="GO245" s="173">
        <f t="shared" si="6070"/>
        <v>1176</v>
      </c>
      <c r="GP245" s="156" t="str">
        <f t="shared" si="5738"/>
        <v>1</v>
      </c>
      <c r="GQ245" s="157">
        <f t="shared" si="222"/>
        <v>3</v>
      </c>
      <c r="GR245" s="158">
        <f t="shared" si="223"/>
        <v>0</v>
      </c>
      <c r="GS245" s="159"/>
      <c r="GT245" s="159"/>
      <c r="GU245" s="159"/>
      <c r="GV245" s="78"/>
      <c r="GW245" s="79"/>
      <c r="GX245" s="77" t="str">
        <f t="shared" si="224"/>
        <v>0</v>
      </c>
      <c r="GY245" s="81">
        <f t="shared" si="5739"/>
        <v>0</v>
      </c>
      <c r="GZ245" s="160">
        <f t="shared" si="5740"/>
        <v>0</v>
      </c>
      <c r="HA245" s="160">
        <f t="shared" si="5741"/>
        <v>0</v>
      </c>
      <c r="HB245" s="160">
        <f t="shared" si="5742"/>
        <v>0</v>
      </c>
      <c r="HC245" s="160">
        <f t="shared" si="5743"/>
        <v>0</v>
      </c>
      <c r="HD245" s="161">
        <f t="shared" ref="HD245:HE245" si="6071">HD244</f>
        <v>14</v>
      </c>
      <c r="HE245" s="175">
        <f t="shared" si="6071"/>
        <v>1177</v>
      </c>
      <c r="HF245" s="163" t="str">
        <f t="shared" si="5745"/>
        <v>1</v>
      </c>
      <c r="HG245" s="164">
        <f t="shared" si="232"/>
        <v>5</v>
      </c>
      <c r="HH245" s="165">
        <f t="shared" si="233"/>
        <v>0</v>
      </c>
      <c r="HI245" s="166"/>
      <c r="HJ245" s="166"/>
      <c r="HK245" s="166"/>
      <c r="HL245" s="84"/>
      <c r="HM245" s="85"/>
      <c r="HN245" s="83" t="str">
        <f t="shared" si="234"/>
        <v>0</v>
      </c>
      <c r="HO245" s="167">
        <f t="shared" si="5746"/>
        <v>0</v>
      </c>
      <c r="HP245" s="168">
        <f t="shared" si="5747"/>
        <v>0</v>
      </c>
      <c r="HQ245" s="168">
        <f t="shared" si="5748"/>
        <v>0</v>
      </c>
      <c r="HR245" s="168">
        <f t="shared" si="5749"/>
        <v>0</v>
      </c>
      <c r="HS245" s="168">
        <f t="shared" si="5750"/>
        <v>0</v>
      </c>
      <c r="HT245" s="154">
        <f t="shared" ref="HT245:HU245" si="6072">HT244</f>
        <v>15</v>
      </c>
      <c r="HU245" s="173">
        <f t="shared" si="6072"/>
        <v>1178</v>
      </c>
      <c r="HV245" s="156" t="str">
        <f t="shared" si="5752"/>
        <v>1</v>
      </c>
      <c r="HW245" s="157" t="str">
        <f t="shared" si="242"/>
        <v/>
      </c>
      <c r="HX245" s="169">
        <f t="shared" si="243"/>
        <v>0</v>
      </c>
      <c r="HY245" s="159"/>
      <c r="HZ245" s="159"/>
      <c r="IA245" s="159"/>
      <c r="IB245" s="160"/>
      <c r="IC245" s="160"/>
      <c r="ID245" s="160" t="str">
        <f t="shared" si="244"/>
        <v>0</v>
      </c>
      <c r="IE245" s="160">
        <f t="shared" si="5753"/>
        <v>0</v>
      </c>
      <c r="IF245" s="160">
        <f t="shared" si="5754"/>
        <v>0</v>
      </c>
      <c r="IG245" s="160">
        <f t="shared" si="5755"/>
        <v>0</v>
      </c>
      <c r="IH245" s="160">
        <f t="shared" si="5756"/>
        <v>0</v>
      </c>
      <c r="II245" s="160">
        <f t="shared" si="5757"/>
        <v>0</v>
      </c>
      <c r="IJ245" s="161">
        <f t="shared" ref="IJ245:IK245" si="6073">IJ244</f>
        <v>16</v>
      </c>
      <c r="IK245" s="175">
        <f t="shared" si="6073"/>
        <v>1179</v>
      </c>
      <c r="IL245" s="163" t="str">
        <f t="shared" si="5759"/>
        <v>1</v>
      </c>
      <c r="IM245" s="164" t="str">
        <f t="shared" si="252"/>
        <v/>
      </c>
      <c r="IN245" s="165">
        <f t="shared" si="253"/>
        <v>0</v>
      </c>
      <c r="IO245" s="166"/>
      <c r="IP245" s="166"/>
      <c r="IQ245" s="166"/>
      <c r="IR245" s="168"/>
      <c r="IS245" s="168"/>
      <c r="IT245" s="170" t="str">
        <f t="shared" si="254"/>
        <v>0</v>
      </c>
      <c r="IU245" s="170">
        <f t="shared" si="5760"/>
        <v>0</v>
      </c>
      <c r="IV245" s="168">
        <f t="shared" si="5761"/>
        <v>0</v>
      </c>
      <c r="IW245" s="168">
        <f t="shared" si="5762"/>
        <v>0</v>
      </c>
      <c r="IX245" s="168">
        <f t="shared" si="5763"/>
        <v>0</v>
      </c>
      <c r="IY245" s="168">
        <f t="shared" si="5764"/>
        <v>0</v>
      </c>
      <c r="IZ245" s="154">
        <f t="shared" ref="IZ245:JA245" si="6074">IZ244</f>
        <v>17</v>
      </c>
      <c r="JA245" s="173">
        <f t="shared" si="6074"/>
        <v>1180</v>
      </c>
      <c r="JB245" s="156" t="str">
        <f t="shared" si="5766"/>
        <v>1</v>
      </c>
      <c r="JC245" s="157" t="str">
        <f t="shared" si="262"/>
        <v/>
      </c>
      <c r="JD245" s="158">
        <f t="shared" si="263"/>
        <v>0</v>
      </c>
      <c r="JE245" s="159"/>
      <c r="JF245" s="159"/>
      <c r="JG245" s="159"/>
      <c r="JH245" s="160"/>
      <c r="JI245" s="160"/>
      <c r="JJ245" s="171" t="str">
        <f t="shared" si="264"/>
        <v>0</v>
      </c>
      <c r="JK245" s="171">
        <f t="shared" si="5767"/>
        <v>0</v>
      </c>
      <c r="JL245" s="160">
        <f t="shared" si="5768"/>
        <v>0</v>
      </c>
      <c r="JM245" s="160">
        <f t="shared" si="5769"/>
        <v>0</v>
      </c>
      <c r="JN245" s="160">
        <f t="shared" si="5770"/>
        <v>0</v>
      </c>
      <c r="JO245" s="160">
        <f t="shared" si="5771"/>
        <v>0</v>
      </c>
      <c r="JP245" s="161">
        <f t="shared" ref="JP245:JQ245" si="6075">JP244</f>
        <v>18</v>
      </c>
      <c r="JQ245" s="175">
        <f t="shared" si="6075"/>
        <v>1181</v>
      </c>
      <c r="JR245" s="163" t="str">
        <f t="shared" si="5773"/>
        <v>1</v>
      </c>
      <c r="JS245" s="164" t="str">
        <f t="shared" si="272"/>
        <v/>
      </c>
      <c r="JT245" s="165">
        <f t="shared" si="273"/>
        <v>0</v>
      </c>
      <c r="JU245" s="166"/>
      <c r="JV245" s="166"/>
      <c r="JW245" s="166"/>
      <c r="JX245" s="168"/>
      <c r="JY245" s="168"/>
      <c r="JZ245" s="170" t="str">
        <f t="shared" si="274"/>
        <v>0</v>
      </c>
      <c r="KA245" s="170">
        <f t="shared" si="5774"/>
        <v>0</v>
      </c>
      <c r="KB245" s="168">
        <f t="shared" si="5775"/>
        <v>0</v>
      </c>
      <c r="KC245" s="168">
        <f t="shared" si="5776"/>
        <v>0</v>
      </c>
      <c r="KD245" s="168">
        <f t="shared" si="5777"/>
        <v>0</v>
      </c>
      <c r="KE245" s="168">
        <f t="shared" si="5778"/>
        <v>0</v>
      </c>
      <c r="KF245" s="154">
        <f t="shared" ref="KF245:KG245" si="6076">KF244</f>
        <v>19</v>
      </c>
      <c r="KG245" s="173">
        <f t="shared" si="6076"/>
        <v>1182</v>
      </c>
      <c r="KH245" s="156" t="str">
        <f t="shared" si="5780"/>
        <v>1</v>
      </c>
      <c r="KI245" s="157" t="str">
        <f t="shared" si="282"/>
        <v/>
      </c>
      <c r="KJ245" s="158">
        <f t="shared" si="283"/>
        <v>0</v>
      </c>
      <c r="KK245" s="159"/>
      <c r="KL245" s="159"/>
      <c r="KM245" s="159"/>
      <c r="KN245" s="160"/>
      <c r="KO245" s="160"/>
      <c r="KP245" s="171" t="str">
        <f t="shared" si="284"/>
        <v>0</v>
      </c>
      <c r="KQ245" s="171">
        <f t="shared" si="5781"/>
        <v>0</v>
      </c>
      <c r="KR245" s="160">
        <f t="shared" si="5782"/>
        <v>0</v>
      </c>
      <c r="KS245" s="160">
        <f t="shared" si="5783"/>
        <v>0</v>
      </c>
      <c r="KT245" s="160">
        <f t="shared" si="5784"/>
        <v>0</v>
      </c>
      <c r="KU245" s="160">
        <f t="shared" si="5785"/>
        <v>0</v>
      </c>
      <c r="KV245" s="161">
        <f t="shared" ref="KV245:KW245" si="6077">KV244</f>
        <v>20</v>
      </c>
      <c r="KW245" s="175">
        <f t="shared" si="6077"/>
        <v>1183</v>
      </c>
      <c r="KX245" s="163" t="str">
        <f t="shared" si="5787"/>
        <v>1</v>
      </c>
      <c r="KY245" s="164" t="str">
        <f t="shared" si="292"/>
        <v/>
      </c>
      <c r="KZ245" s="165">
        <f t="shared" si="293"/>
        <v>0</v>
      </c>
      <c r="LA245" s="166"/>
      <c r="LB245" s="166"/>
      <c r="LC245" s="166"/>
      <c r="LD245" s="168"/>
      <c r="LE245" s="168"/>
      <c r="LF245" s="170" t="str">
        <f t="shared" si="294"/>
        <v>0</v>
      </c>
      <c r="LG245" s="170">
        <f t="shared" si="5788"/>
        <v>0</v>
      </c>
      <c r="LH245" s="168">
        <f t="shared" si="5789"/>
        <v>0</v>
      </c>
      <c r="LI245" s="168">
        <f t="shared" si="5790"/>
        <v>0</v>
      </c>
      <c r="LJ245" s="168">
        <f t="shared" si="5791"/>
        <v>0</v>
      </c>
      <c r="LK245" s="168">
        <f t="shared" si="5792"/>
        <v>0</v>
      </c>
      <c r="LL245" s="172"/>
      <c r="LM245" s="172"/>
      <c r="LN245" s="168" t="str">
        <f t="shared" si="5793"/>
        <v>#REF!</v>
      </c>
      <c r="LO245" s="168" t="str">
        <f t="shared" si="5794"/>
        <v>#REF!</v>
      </c>
      <c r="LP245" s="168" t="str">
        <f t="shared" si="5795"/>
        <v>#REF!</v>
      </c>
      <c r="LQ245" s="168" t="str">
        <f t="shared" si="5796"/>
        <v>#REF!</v>
      </c>
    </row>
    <row r="246" ht="15.75" customHeight="1">
      <c r="A246" s="151">
        <v>46343.0</v>
      </c>
      <c r="B246" s="152" t="s">
        <v>33</v>
      </c>
      <c r="C246" s="153">
        <f t="shared" si="99"/>
        <v>0</v>
      </c>
      <c r="D246" s="154">
        <f t="shared" ref="D246:E246" si="6078">D245</f>
        <v>1</v>
      </c>
      <c r="E246" s="173">
        <f t="shared" si="6078"/>
        <v>1164</v>
      </c>
      <c r="F246" s="156" t="str">
        <f t="shared" si="5898"/>
        <v>1</v>
      </c>
      <c r="G246" s="157">
        <f t="shared" si="102"/>
        <v>1</v>
      </c>
      <c r="H246" s="158">
        <f t="shared" si="103"/>
        <v>0</v>
      </c>
      <c r="I246" s="159"/>
      <c r="J246" s="159"/>
      <c r="K246" s="159"/>
      <c r="L246" s="78"/>
      <c r="M246" s="79"/>
      <c r="N246" s="77" t="str">
        <f t="shared" si="104"/>
        <v>0</v>
      </c>
      <c r="O246" s="81">
        <f t="shared" si="5655"/>
        <v>0</v>
      </c>
      <c r="P246" s="160">
        <f t="shared" si="5656"/>
        <v>0</v>
      </c>
      <c r="Q246" s="160">
        <f t="shared" si="5657"/>
        <v>0</v>
      </c>
      <c r="R246" s="160">
        <f t="shared" si="5658"/>
        <v>0</v>
      </c>
      <c r="S246" s="160">
        <f t="shared" si="5659"/>
        <v>0</v>
      </c>
      <c r="T246" s="161">
        <f t="shared" ref="T246:U246" si="6079">T245</f>
        <v>2</v>
      </c>
      <c r="U246" s="175">
        <f t="shared" si="6079"/>
        <v>1165</v>
      </c>
      <c r="V246" s="163" t="str">
        <f t="shared" si="5661"/>
        <v>1</v>
      </c>
      <c r="W246" s="164">
        <f t="shared" si="112"/>
        <v>1</v>
      </c>
      <c r="X246" s="165">
        <f t="shared" si="113"/>
        <v>0</v>
      </c>
      <c r="Y246" s="166"/>
      <c r="Z246" s="166"/>
      <c r="AA246" s="166"/>
      <c r="AB246" s="84"/>
      <c r="AC246" s="85"/>
      <c r="AD246" s="83" t="str">
        <f t="shared" si="114"/>
        <v>0</v>
      </c>
      <c r="AE246" s="167">
        <f t="shared" si="5662"/>
        <v>0</v>
      </c>
      <c r="AF246" s="168">
        <f t="shared" si="5663"/>
        <v>0</v>
      </c>
      <c r="AG246" s="168">
        <f t="shared" si="5664"/>
        <v>0</v>
      </c>
      <c r="AH246" s="168">
        <f t="shared" si="5665"/>
        <v>0</v>
      </c>
      <c r="AI246" s="168">
        <f t="shared" si="5666"/>
        <v>0</v>
      </c>
      <c r="AJ246" s="154">
        <f t="shared" ref="AJ246:AK246" si="6080">AJ245</f>
        <v>3</v>
      </c>
      <c r="AK246" s="173">
        <f t="shared" si="6080"/>
        <v>1166</v>
      </c>
      <c r="AL246" s="156" t="str">
        <f t="shared" si="5668"/>
        <v>1</v>
      </c>
      <c r="AM246" s="157">
        <f t="shared" si="122"/>
        <v>2</v>
      </c>
      <c r="AN246" s="158">
        <f t="shared" si="123"/>
        <v>0</v>
      </c>
      <c r="AO246" s="159"/>
      <c r="AP246" s="159"/>
      <c r="AQ246" s="159"/>
      <c r="AR246" s="78"/>
      <c r="AS246" s="79"/>
      <c r="AT246" s="77" t="str">
        <f t="shared" si="124"/>
        <v>0</v>
      </c>
      <c r="AU246" s="81">
        <f t="shared" si="5669"/>
        <v>0</v>
      </c>
      <c r="AV246" s="160">
        <f t="shared" si="5670"/>
        <v>0</v>
      </c>
      <c r="AW246" s="160">
        <f t="shared" si="5671"/>
        <v>0</v>
      </c>
      <c r="AX246" s="160">
        <f t="shared" si="5672"/>
        <v>0</v>
      </c>
      <c r="AY246" s="160">
        <f t="shared" si="5673"/>
        <v>0</v>
      </c>
      <c r="AZ246" s="161">
        <f t="shared" ref="AZ246:BA246" si="6081">AZ245</f>
        <v>4</v>
      </c>
      <c r="BA246" s="175">
        <f t="shared" si="6081"/>
        <v>1167</v>
      </c>
      <c r="BB246" s="163" t="str">
        <f t="shared" si="5675"/>
        <v>1</v>
      </c>
      <c r="BC246" s="164">
        <f t="shared" si="132"/>
        <v>4</v>
      </c>
      <c r="BD246" s="165">
        <f t="shared" si="133"/>
        <v>0</v>
      </c>
      <c r="BE246" s="166"/>
      <c r="BF246" s="166"/>
      <c r="BG246" s="166"/>
      <c r="BH246" s="84"/>
      <c r="BI246" s="85"/>
      <c r="BJ246" s="83" t="str">
        <f t="shared" si="134"/>
        <v>0</v>
      </c>
      <c r="BK246" s="167">
        <f t="shared" si="5676"/>
        <v>0</v>
      </c>
      <c r="BL246" s="168">
        <f t="shared" si="5677"/>
        <v>0</v>
      </c>
      <c r="BM246" s="168">
        <f t="shared" si="5678"/>
        <v>0</v>
      </c>
      <c r="BN246" s="168">
        <f t="shared" si="5679"/>
        <v>0</v>
      </c>
      <c r="BO246" s="168">
        <f t="shared" si="5680"/>
        <v>0</v>
      </c>
      <c r="BP246" s="154">
        <f t="shared" ref="BP246:BQ246" si="6082">BP245</f>
        <v>5</v>
      </c>
      <c r="BQ246" s="173">
        <f t="shared" si="6082"/>
        <v>1168</v>
      </c>
      <c r="BR246" s="156" t="str">
        <f t="shared" si="5682"/>
        <v>1</v>
      </c>
      <c r="BS246" s="157">
        <f t="shared" si="142"/>
        <v>4</v>
      </c>
      <c r="BT246" s="158">
        <f t="shared" si="143"/>
        <v>0</v>
      </c>
      <c r="BU246" s="159"/>
      <c r="BV246" s="159"/>
      <c r="BW246" s="159"/>
      <c r="BX246" s="78"/>
      <c r="BY246" s="79"/>
      <c r="BZ246" s="77" t="str">
        <f t="shared" si="144"/>
        <v>0</v>
      </c>
      <c r="CA246" s="81">
        <f t="shared" si="5683"/>
        <v>0</v>
      </c>
      <c r="CB246" s="160">
        <f t="shared" si="5684"/>
        <v>0</v>
      </c>
      <c r="CC246" s="160">
        <f t="shared" si="5685"/>
        <v>0</v>
      </c>
      <c r="CD246" s="160">
        <f t="shared" si="5686"/>
        <v>0</v>
      </c>
      <c r="CE246" s="160">
        <f t="shared" si="5687"/>
        <v>0</v>
      </c>
      <c r="CF246" s="161">
        <f t="shared" ref="CF246:CG246" si="6083">CF245</f>
        <v>6</v>
      </c>
      <c r="CG246" s="175">
        <f t="shared" si="6083"/>
        <v>1169</v>
      </c>
      <c r="CH246" s="163" t="str">
        <f t="shared" si="5689"/>
        <v>1</v>
      </c>
      <c r="CI246" s="164">
        <f t="shared" si="152"/>
        <v>2</v>
      </c>
      <c r="CJ246" s="165">
        <f t="shared" si="153"/>
        <v>0</v>
      </c>
      <c r="CK246" s="166"/>
      <c r="CL246" s="166"/>
      <c r="CM246" s="166"/>
      <c r="CN246" s="84"/>
      <c r="CO246" s="85"/>
      <c r="CP246" s="83" t="str">
        <f t="shared" si="154"/>
        <v>0</v>
      </c>
      <c r="CQ246" s="167">
        <f t="shared" si="5690"/>
        <v>0</v>
      </c>
      <c r="CR246" s="168">
        <f t="shared" si="5691"/>
        <v>0</v>
      </c>
      <c r="CS246" s="168">
        <f t="shared" si="5692"/>
        <v>0</v>
      </c>
      <c r="CT246" s="168">
        <f t="shared" si="5693"/>
        <v>0</v>
      </c>
      <c r="CU246" s="168">
        <f t="shared" si="5694"/>
        <v>0</v>
      </c>
      <c r="CV246" s="154">
        <f t="shared" ref="CV246:CW246" si="6084">CV245</f>
        <v>7</v>
      </c>
      <c r="CW246" s="173">
        <f t="shared" si="6084"/>
        <v>1170</v>
      </c>
      <c r="CX246" s="156" t="str">
        <f t="shared" si="5696"/>
        <v>1</v>
      </c>
      <c r="CY246" s="157">
        <f t="shared" si="162"/>
        <v>2</v>
      </c>
      <c r="CZ246" s="158">
        <f t="shared" si="163"/>
        <v>0</v>
      </c>
      <c r="DA246" s="159"/>
      <c r="DB246" s="159"/>
      <c r="DC246" s="159"/>
      <c r="DD246" s="78"/>
      <c r="DE246" s="79"/>
      <c r="DF246" s="77" t="str">
        <f t="shared" si="164"/>
        <v>0</v>
      </c>
      <c r="DG246" s="81">
        <f t="shared" si="5697"/>
        <v>0</v>
      </c>
      <c r="DH246" s="160">
        <f t="shared" si="5698"/>
        <v>0</v>
      </c>
      <c r="DI246" s="160">
        <f t="shared" si="5699"/>
        <v>0</v>
      </c>
      <c r="DJ246" s="160">
        <f t="shared" si="5700"/>
        <v>0</v>
      </c>
      <c r="DK246" s="160">
        <f t="shared" si="5701"/>
        <v>0</v>
      </c>
      <c r="DL246" s="161">
        <f t="shared" ref="DL246:DM246" si="6085">DL245</f>
        <v>8</v>
      </c>
      <c r="DM246" s="175">
        <f t="shared" si="6085"/>
        <v>1171</v>
      </c>
      <c r="DN246" s="163" t="str">
        <f t="shared" si="5703"/>
        <v>1</v>
      </c>
      <c r="DO246" s="164">
        <f t="shared" si="172"/>
        <v>2</v>
      </c>
      <c r="DP246" s="165">
        <f t="shared" si="173"/>
        <v>0</v>
      </c>
      <c r="DQ246" s="166"/>
      <c r="DR246" s="166"/>
      <c r="DS246" s="166"/>
      <c r="DT246" s="84"/>
      <c r="DU246" s="85"/>
      <c r="DV246" s="83" t="str">
        <f t="shared" si="174"/>
        <v>0</v>
      </c>
      <c r="DW246" s="167">
        <f t="shared" si="5704"/>
        <v>0</v>
      </c>
      <c r="DX246" s="168">
        <f t="shared" si="5705"/>
        <v>0</v>
      </c>
      <c r="DY246" s="168">
        <f t="shared" si="5706"/>
        <v>0</v>
      </c>
      <c r="DZ246" s="168">
        <f t="shared" si="5707"/>
        <v>0</v>
      </c>
      <c r="EA246" s="168">
        <f t="shared" si="5708"/>
        <v>0</v>
      </c>
      <c r="EB246" s="154">
        <f t="shared" ref="EB246:EC246" si="6086">EB245</f>
        <v>9</v>
      </c>
      <c r="EC246" s="173">
        <f t="shared" si="6086"/>
        <v>1172</v>
      </c>
      <c r="ED246" s="156" t="str">
        <f t="shared" si="5710"/>
        <v>1</v>
      </c>
      <c r="EE246" s="157">
        <f t="shared" si="182"/>
        <v>5</v>
      </c>
      <c r="EF246" s="169">
        <f t="shared" si="183"/>
        <v>0</v>
      </c>
      <c r="EG246" s="159"/>
      <c r="EH246" s="159"/>
      <c r="EI246" s="159"/>
      <c r="EJ246" s="78"/>
      <c r="EK246" s="79"/>
      <c r="EL246" s="77" t="str">
        <f t="shared" si="184"/>
        <v>0</v>
      </c>
      <c r="EM246" s="81">
        <f t="shared" si="5711"/>
        <v>0</v>
      </c>
      <c r="EN246" s="160">
        <f t="shared" si="5712"/>
        <v>0</v>
      </c>
      <c r="EO246" s="160">
        <f t="shared" si="5713"/>
        <v>0</v>
      </c>
      <c r="EP246" s="160">
        <f t="shared" si="5714"/>
        <v>0</v>
      </c>
      <c r="EQ246" s="160">
        <f t="shared" si="5715"/>
        <v>0</v>
      </c>
      <c r="ER246" s="161">
        <f t="shared" ref="ER246:ES246" si="6087">ER245</f>
        <v>10</v>
      </c>
      <c r="ES246" s="175">
        <f t="shared" si="6087"/>
        <v>1173</v>
      </c>
      <c r="ET246" s="163" t="str">
        <f t="shared" si="5717"/>
        <v>1</v>
      </c>
      <c r="EU246" s="164">
        <f t="shared" si="192"/>
        <v>19</v>
      </c>
      <c r="EV246" s="165">
        <f t="shared" si="193"/>
        <v>0</v>
      </c>
      <c r="EW246" s="166"/>
      <c r="EX246" s="166"/>
      <c r="EY246" s="166"/>
      <c r="EZ246" s="84"/>
      <c r="FA246" s="85"/>
      <c r="FB246" s="83" t="str">
        <f t="shared" si="194"/>
        <v>0</v>
      </c>
      <c r="FC246" s="167">
        <f t="shared" si="5718"/>
        <v>0</v>
      </c>
      <c r="FD246" s="168">
        <f t="shared" si="5719"/>
        <v>0</v>
      </c>
      <c r="FE246" s="168">
        <f t="shared" si="5720"/>
        <v>0</v>
      </c>
      <c r="FF246" s="168">
        <f t="shared" si="5721"/>
        <v>0</v>
      </c>
      <c r="FG246" s="168">
        <f t="shared" si="5722"/>
        <v>0</v>
      </c>
      <c r="FH246" s="154">
        <f t="shared" ref="FH246:FI246" si="6088">FH245</f>
        <v>11</v>
      </c>
      <c r="FI246" s="173">
        <f t="shared" si="6088"/>
        <v>1174</v>
      </c>
      <c r="FJ246" s="156" t="str">
        <f t="shared" si="5724"/>
        <v>1</v>
      </c>
      <c r="FK246" s="157">
        <f t="shared" si="202"/>
        <v>4</v>
      </c>
      <c r="FL246" s="158">
        <f t="shared" si="203"/>
        <v>0</v>
      </c>
      <c r="FM246" s="159"/>
      <c r="FN246" s="159"/>
      <c r="FO246" s="159"/>
      <c r="FP246" s="78"/>
      <c r="FQ246" s="79"/>
      <c r="FR246" s="77" t="str">
        <f t="shared" si="204"/>
        <v>0</v>
      </c>
      <c r="FS246" s="81">
        <f t="shared" si="5725"/>
        <v>0</v>
      </c>
      <c r="FT246" s="160">
        <f t="shared" si="5726"/>
        <v>0</v>
      </c>
      <c r="FU246" s="160">
        <f t="shared" si="5727"/>
        <v>0</v>
      </c>
      <c r="FV246" s="160">
        <f t="shared" si="5728"/>
        <v>0</v>
      </c>
      <c r="FW246" s="160">
        <f t="shared" si="5729"/>
        <v>0</v>
      </c>
      <c r="FX246" s="161">
        <f t="shared" ref="FX246:FY246" si="6089">FX245</f>
        <v>12</v>
      </c>
      <c r="FY246" s="175">
        <f t="shared" si="6089"/>
        <v>1175</v>
      </c>
      <c r="FZ246" s="163" t="str">
        <f t="shared" si="5731"/>
        <v>1</v>
      </c>
      <c r="GA246" s="164">
        <f t="shared" si="212"/>
        <v>2</v>
      </c>
      <c r="GB246" s="165">
        <f t="shared" si="213"/>
        <v>0</v>
      </c>
      <c r="GC246" s="166"/>
      <c r="GD246" s="166"/>
      <c r="GE246" s="166"/>
      <c r="GF246" s="84"/>
      <c r="GG246" s="85"/>
      <c r="GH246" s="83" t="str">
        <f t="shared" si="214"/>
        <v>0</v>
      </c>
      <c r="GI246" s="167">
        <f t="shared" si="5732"/>
        <v>0</v>
      </c>
      <c r="GJ246" s="168">
        <f t="shared" si="5733"/>
        <v>0</v>
      </c>
      <c r="GK246" s="168">
        <f t="shared" si="5734"/>
        <v>0</v>
      </c>
      <c r="GL246" s="168">
        <f t="shared" si="5735"/>
        <v>0</v>
      </c>
      <c r="GM246" s="168">
        <f t="shared" si="5736"/>
        <v>0</v>
      </c>
      <c r="GN246" s="154">
        <f t="shared" ref="GN246:GO246" si="6090">GN245</f>
        <v>13</v>
      </c>
      <c r="GO246" s="173">
        <f t="shared" si="6090"/>
        <v>1176</v>
      </c>
      <c r="GP246" s="156" t="str">
        <f t="shared" si="5738"/>
        <v>1</v>
      </c>
      <c r="GQ246" s="157">
        <f t="shared" si="222"/>
        <v>3</v>
      </c>
      <c r="GR246" s="158">
        <f t="shared" si="223"/>
        <v>0</v>
      </c>
      <c r="GS246" s="159"/>
      <c r="GT246" s="159"/>
      <c r="GU246" s="159"/>
      <c r="GV246" s="78"/>
      <c r="GW246" s="79"/>
      <c r="GX246" s="77" t="str">
        <f t="shared" si="224"/>
        <v>0</v>
      </c>
      <c r="GY246" s="81">
        <f t="shared" si="5739"/>
        <v>0</v>
      </c>
      <c r="GZ246" s="160">
        <f t="shared" si="5740"/>
        <v>0</v>
      </c>
      <c r="HA246" s="160">
        <f t="shared" si="5741"/>
        <v>0</v>
      </c>
      <c r="HB246" s="160">
        <f t="shared" si="5742"/>
        <v>0</v>
      </c>
      <c r="HC246" s="160">
        <f t="shared" si="5743"/>
        <v>0</v>
      </c>
      <c r="HD246" s="161">
        <f t="shared" ref="HD246:HE246" si="6091">HD245</f>
        <v>14</v>
      </c>
      <c r="HE246" s="175">
        <f t="shared" si="6091"/>
        <v>1177</v>
      </c>
      <c r="HF246" s="163" t="str">
        <f t="shared" si="5745"/>
        <v>1</v>
      </c>
      <c r="HG246" s="164">
        <f t="shared" si="232"/>
        <v>5</v>
      </c>
      <c r="HH246" s="165">
        <f t="shared" si="233"/>
        <v>0</v>
      </c>
      <c r="HI246" s="166"/>
      <c r="HJ246" s="166"/>
      <c r="HK246" s="166"/>
      <c r="HL246" s="84"/>
      <c r="HM246" s="85"/>
      <c r="HN246" s="83" t="str">
        <f t="shared" si="234"/>
        <v>0</v>
      </c>
      <c r="HO246" s="167">
        <f t="shared" si="5746"/>
        <v>0</v>
      </c>
      <c r="HP246" s="168">
        <f t="shared" si="5747"/>
        <v>0</v>
      </c>
      <c r="HQ246" s="168">
        <f t="shared" si="5748"/>
        <v>0</v>
      </c>
      <c r="HR246" s="168">
        <f t="shared" si="5749"/>
        <v>0</v>
      </c>
      <c r="HS246" s="168">
        <f t="shared" si="5750"/>
        <v>0</v>
      </c>
      <c r="HT246" s="154">
        <f t="shared" ref="HT246:HU246" si="6092">HT245</f>
        <v>15</v>
      </c>
      <c r="HU246" s="173">
        <f t="shared" si="6092"/>
        <v>1178</v>
      </c>
      <c r="HV246" s="156" t="str">
        <f t="shared" si="5752"/>
        <v>1</v>
      </c>
      <c r="HW246" s="157" t="str">
        <f t="shared" si="242"/>
        <v/>
      </c>
      <c r="HX246" s="169">
        <f t="shared" si="243"/>
        <v>0</v>
      </c>
      <c r="HY246" s="159"/>
      <c r="HZ246" s="159"/>
      <c r="IA246" s="159"/>
      <c r="IB246" s="160"/>
      <c r="IC246" s="160"/>
      <c r="ID246" s="160" t="str">
        <f t="shared" si="244"/>
        <v>0</v>
      </c>
      <c r="IE246" s="160">
        <f t="shared" si="5753"/>
        <v>0</v>
      </c>
      <c r="IF246" s="160">
        <f t="shared" si="5754"/>
        <v>0</v>
      </c>
      <c r="IG246" s="160">
        <f t="shared" si="5755"/>
        <v>0</v>
      </c>
      <c r="IH246" s="160">
        <f t="shared" si="5756"/>
        <v>0</v>
      </c>
      <c r="II246" s="160">
        <f t="shared" si="5757"/>
        <v>0</v>
      </c>
      <c r="IJ246" s="161">
        <f t="shared" ref="IJ246:IK246" si="6093">IJ245</f>
        <v>16</v>
      </c>
      <c r="IK246" s="175">
        <f t="shared" si="6093"/>
        <v>1179</v>
      </c>
      <c r="IL246" s="163" t="str">
        <f t="shared" si="5759"/>
        <v>1</v>
      </c>
      <c r="IM246" s="164" t="str">
        <f t="shared" si="252"/>
        <v/>
      </c>
      <c r="IN246" s="165">
        <f t="shared" si="253"/>
        <v>0</v>
      </c>
      <c r="IO246" s="166"/>
      <c r="IP246" s="166"/>
      <c r="IQ246" s="166"/>
      <c r="IR246" s="168"/>
      <c r="IS246" s="168"/>
      <c r="IT246" s="170" t="str">
        <f t="shared" si="254"/>
        <v>0</v>
      </c>
      <c r="IU246" s="170">
        <f t="shared" si="5760"/>
        <v>0</v>
      </c>
      <c r="IV246" s="168">
        <f t="shared" si="5761"/>
        <v>0</v>
      </c>
      <c r="IW246" s="168">
        <f t="shared" si="5762"/>
        <v>0</v>
      </c>
      <c r="IX246" s="168">
        <f t="shared" si="5763"/>
        <v>0</v>
      </c>
      <c r="IY246" s="168">
        <f t="shared" si="5764"/>
        <v>0</v>
      </c>
      <c r="IZ246" s="154">
        <f t="shared" ref="IZ246:JA246" si="6094">IZ245</f>
        <v>17</v>
      </c>
      <c r="JA246" s="173">
        <f t="shared" si="6094"/>
        <v>1180</v>
      </c>
      <c r="JB246" s="156" t="str">
        <f t="shared" si="5766"/>
        <v>1</v>
      </c>
      <c r="JC246" s="157" t="str">
        <f t="shared" si="262"/>
        <v/>
      </c>
      <c r="JD246" s="158">
        <f t="shared" si="263"/>
        <v>0</v>
      </c>
      <c r="JE246" s="159"/>
      <c r="JF246" s="159"/>
      <c r="JG246" s="159"/>
      <c r="JH246" s="160"/>
      <c r="JI246" s="160"/>
      <c r="JJ246" s="171" t="str">
        <f t="shared" si="264"/>
        <v>0</v>
      </c>
      <c r="JK246" s="171">
        <f t="shared" si="5767"/>
        <v>0</v>
      </c>
      <c r="JL246" s="160">
        <f t="shared" si="5768"/>
        <v>0</v>
      </c>
      <c r="JM246" s="160">
        <f t="shared" si="5769"/>
        <v>0</v>
      </c>
      <c r="JN246" s="160">
        <f t="shared" si="5770"/>
        <v>0</v>
      </c>
      <c r="JO246" s="160">
        <f t="shared" si="5771"/>
        <v>0</v>
      </c>
      <c r="JP246" s="161">
        <f t="shared" ref="JP246:JQ246" si="6095">JP245</f>
        <v>18</v>
      </c>
      <c r="JQ246" s="175">
        <f t="shared" si="6095"/>
        <v>1181</v>
      </c>
      <c r="JR246" s="163" t="str">
        <f t="shared" si="5773"/>
        <v>1</v>
      </c>
      <c r="JS246" s="164" t="str">
        <f t="shared" si="272"/>
        <v/>
      </c>
      <c r="JT246" s="165">
        <f t="shared" si="273"/>
        <v>0</v>
      </c>
      <c r="JU246" s="166"/>
      <c r="JV246" s="166"/>
      <c r="JW246" s="166"/>
      <c r="JX246" s="168"/>
      <c r="JY246" s="168"/>
      <c r="JZ246" s="170" t="str">
        <f t="shared" si="274"/>
        <v>0</v>
      </c>
      <c r="KA246" s="170">
        <f t="shared" si="5774"/>
        <v>0</v>
      </c>
      <c r="KB246" s="168">
        <f t="shared" si="5775"/>
        <v>0</v>
      </c>
      <c r="KC246" s="168">
        <f t="shared" si="5776"/>
        <v>0</v>
      </c>
      <c r="KD246" s="168">
        <f t="shared" si="5777"/>
        <v>0</v>
      </c>
      <c r="KE246" s="168">
        <f t="shared" si="5778"/>
        <v>0</v>
      </c>
      <c r="KF246" s="154">
        <f t="shared" ref="KF246:KG246" si="6096">KF245</f>
        <v>19</v>
      </c>
      <c r="KG246" s="173">
        <f t="shared" si="6096"/>
        <v>1182</v>
      </c>
      <c r="KH246" s="156" t="str">
        <f t="shared" si="5780"/>
        <v>1</v>
      </c>
      <c r="KI246" s="157" t="str">
        <f t="shared" si="282"/>
        <v/>
      </c>
      <c r="KJ246" s="158">
        <f t="shared" si="283"/>
        <v>0</v>
      </c>
      <c r="KK246" s="159"/>
      <c r="KL246" s="159"/>
      <c r="KM246" s="159"/>
      <c r="KN246" s="160"/>
      <c r="KO246" s="160"/>
      <c r="KP246" s="171" t="str">
        <f t="shared" si="284"/>
        <v>0</v>
      </c>
      <c r="KQ246" s="171">
        <f t="shared" si="5781"/>
        <v>0</v>
      </c>
      <c r="KR246" s="160">
        <f t="shared" si="5782"/>
        <v>0</v>
      </c>
      <c r="KS246" s="160">
        <f t="shared" si="5783"/>
        <v>0</v>
      </c>
      <c r="KT246" s="160">
        <f t="shared" si="5784"/>
        <v>0</v>
      </c>
      <c r="KU246" s="160">
        <f t="shared" si="5785"/>
        <v>0</v>
      </c>
      <c r="KV246" s="161">
        <f t="shared" ref="KV246:KW246" si="6097">KV245</f>
        <v>20</v>
      </c>
      <c r="KW246" s="175">
        <f t="shared" si="6097"/>
        <v>1183</v>
      </c>
      <c r="KX246" s="163" t="str">
        <f t="shared" si="5787"/>
        <v>1</v>
      </c>
      <c r="KY246" s="164" t="str">
        <f t="shared" si="292"/>
        <v/>
      </c>
      <c r="KZ246" s="165">
        <f t="shared" si="293"/>
        <v>0</v>
      </c>
      <c r="LA246" s="166"/>
      <c r="LB246" s="166"/>
      <c r="LC246" s="166"/>
      <c r="LD246" s="168"/>
      <c r="LE246" s="168"/>
      <c r="LF246" s="170" t="str">
        <f t="shared" si="294"/>
        <v>0</v>
      </c>
      <c r="LG246" s="170">
        <f t="shared" si="5788"/>
        <v>0</v>
      </c>
      <c r="LH246" s="168">
        <f t="shared" si="5789"/>
        <v>0</v>
      </c>
      <c r="LI246" s="168">
        <f t="shared" si="5790"/>
        <v>0</v>
      </c>
      <c r="LJ246" s="168">
        <f t="shared" si="5791"/>
        <v>0</v>
      </c>
      <c r="LK246" s="168">
        <f t="shared" si="5792"/>
        <v>0</v>
      </c>
      <c r="LL246" s="172"/>
      <c r="LM246" s="172"/>
      <c r="LN246" s="168" t="str">
        <f t="shared" si="5793"/>
        <v>#REF!</v>
      </c>
      <c r="LO246" s="168" t="str">
        <f t="shared" si="5794"/>
        <v>#REF!</v>
      </c>
      <c r="LP246" s="168" t="str">
        <f t="shared" si="5795"/>
        <v>#REF!</v>
      </c>
      <c r="LQ246" s="168" t="str">
        <f t="shared" si="5796"/>
        <v>#REF!</v>
      </c>
    </row>
    <row r="247" ht="15.75" customHeight="1">
      <c r="A247" s="151">
        <v>46344.0</v>
      </c>
      <c r="B247" s="152" t="s">
        <v>27</v>
      </c>
      <c r="C247" s="153">
        <f t="shared" si="99"/>
        <v>0</v>
      </c>
      <c r="D247" s="154">
        <f t="shared" ref="D247:E247" si="6098">D246</f>
        <v>1</v>
      </c>
      <c r="E247" s="173">
        <f t="shared" si="6098"/>
        <v>1164</v>
      </c>
      <c r="F247" s="156" t="str">
        <f t="shared" si="5898"/>
        <v>1</v>
      </c>
      <c r="G247" s="157">
        <f t="shared" si="102"/>
        <v>1</v>
      </c>
      <c r="H247" s="158">
        <f t="shared" si="103"/>
        <v>0</v>
      </c>
      <c r="I247" s="159"/>
      <c r="J247" s="159"/>
      <c r="K247" s="159"/>
      <c r="L247" s="78"/>
      <c r="M247" s="79"/>
      <c r="N247" s="77" t="str">
        <f t="shared" si="104"/>
        <v>0</v>
      </c>
      <c r="O247" s="81">
        <f t="shared" si="5655"/>
        <v>0</v>
      </c>
      <c r="P247" s="160">
        <f t="shared" si="5656"/>
        <v>0</v>
      </c>
      <c r="Q247" s="160">
        <f t="shared" si="5657"/>
        <v>0</v>
      </c>
      <c r="R247" s="160">
        <f t="shared" si="5658"/>
        <v>0</v>
      </c>
      <c r="S247" s="160">
        <f t="shared" si="5659"/>
        <v>0</v>
      </c>
      <c r="T247" s="161">
        <f t="shared" ref="T247:U247" si="6099">T246</f>
        <v>2</v>
      </c>
      <c r="U247" s="175">
        <f t="shared" si="6099"/>
        <v>1165</v>
      </c>
      <c r="V247" s="163" t="str">
        <f t="shared" si="5661"/>
        <v>1</v>
      </c>
      <c r="W247" s="164">
        <f t="shared" si="112"/>
        <v>1</v>
      </c>
      <c r="X247" s="165">
        <f t="shared" si="113"/>
        <v>0</v>
      </c>
      <c r="Y247" s="166"/>
      <c r="Z247" s="166"/>
      <c r="AA247" s="166"/>
      <c r="AB247" s="84"/>
      <c r="AC247" s="85"/>
      <c r="AD247" s="83" t="str">
        <f t="shared" si="114"/>
        <v>0</v>
      </c>
      <c r="AE247" s="167">
        <f t="shared" si="5662"/>
        <v>0</v>
      </c>
      <c r="AF247" s="168">
        <f t="shared" si="5663"/>
        <v>0</v>
      </c>
      <c r="AG247" s="168">
        <f t="shared" si="5664"/>
        <v>0</v>
      </c>
      <c r="AH247" s="168">
        <f t="shared" si="5665"/>
        <v>0</v>
      </c>
      <c r="AI247" s="168">
        <f t="shared" si="5666"/>
        <v>0</v>
      </c>
      <c r="AJ247" s="154">
        <f t="shared" ref="AJ247:AK247" si="6100">AJ246</f>
        <v>3</v>
      </c>
      <c r="AK247" s="173">
        <f t="shared" si="6100"/>
        <v>1166</v>
      </c>
      <c r="AL247" s="156" t="str">
        <f t="shared" si="5668"/>
        <v>1</v>
      </c>
      <c r="AM247" s="157">
        <f t="shared" si="122"/>
        <v>2</v>
      </c>
      <c r="AN247" s="158">
        <f t="shared" si="123"/>
        <v>0</v>
      </c>
      <c r="AO247" s="159"/>
      <c r="AP247" s="159"/>
      <c r="AQ247" s="159"/>
      <c r="AR247" s="78"/>
      <c r="AS247" s="79"/>
      <c r="AT247" s="77" t="str">
        <f t="shared" si="124"/>
        <v>0</v>
      </c>
      <c r="AU247" s="81">
        <f t="shared" si="5669"/>
        <v>0</v>
      </c>
      <c r="AV247" s="160">
        <f t="shared" si="5670"/>
        <v>0</v>
      </c>
      <c r="AW247" s="160">
        <f t="shared" si="5671"/>
        <v>0</v>
      </c>
      <c r="AX247" s="160">
        <f t="shared" si="5672"/>
        <v>0</v>
      </c>
      <c r="AY247" s="160">
        <f t="shared" si="5673"/>
        <v>0</v>
      </c>
      <c r="AZ247" s="161">
        <f t="shared" ref="AZ247:BA247" si="6101">AZ246</f>
        <v>4</v>
      </c>
      <c r="BA247" s="175">
        <f t="shared" si="6101"/>
        <v>1167</v>
      </c>
      <c r="BB247" s="163" t="str">
        <f t="shared" si="5675"/>
        <v>1</v>
      </c>
      <c r="BC247" s="164">
        <f t="shared" si="132"/>
        <v>4</v>
      </c>
      <c r="BD247" s="165">
        <f t="shared" si="133"/>
        <v>0</v>
      </c>
      <c r="BE247" s="166"/>
      <c r="BF247" s="166"/>
      <c r="BG247" s="166"/>
      <c r="BH247" s="84"/>
      <c r="BI247" s="85"/>
      <c r="BJ247" s="83" t="str">
        <f t="shared" si="134"/>
        <v>0</v>
      </c>
      <c r="BK247" s="167">
        <f t="shared" si="5676"/>
        <v>0</v>
      </c>
      <c r="BL247" s="168">
        <f t="shared" si="5677"/>
        <v>0</v>
      </c>
      <c r="BM247" s="168">
        <f t="shared" si="5678"/>
        <v>0</v>
      </c>
      <c r="BN247" s="168">
        <f t="shared" si="5679"/>
        <v>0</v>
      </c>
      <c r="BO247" s="168">
        <f t="shared" si="5680"/>
        <v>0</v>
      </c>
      <c r="BP247" s="154">
        <f t="shared" ref="BP247:BQ247" si="6102">BP246</f>
        <v>5</v>
      </c>
      <c r="BQ247" s="173">
        <f t="shared" si="6102"/>
        <v>1168</v>
      </c>
      <c r="BR247" s="156" t="str">
        <f t="shared" si="5682"/>
        <v>1</v>
      </c>
      <c r="BS247" s="157">
        <f t="shared" si="142"/>
        <v>4</v>
      </c>
      <c r="BT247" s="158">
        <f t="shared" si="143"/>
        <v>0</v>
      </c>
      <c r="BU247" s="159"/>
      <c r="BV247" s="159"/>
      <c r="BW247" s="159"/>
      <c r="BX247" s="78"/>
      <c r="BY247" s="79"/>
      <c r="BZ247" s="77" t="str">
        <f t="shared" si="144"/>
        <v>0</v>
      </c>
      <c r="CA247" s="81">
        <f t="shared" si="5683"/>
        <v>0</v>
      </c>
      <c r="CB247" s="160">
        <f t="shared" si="5684"/>
        <v>0</v>
      </c>
      <c r="CC247" s="160">
        <f t="shared" si="5685"/>
        <v>0</v>
      </c>
      <c r="CD247" s="160">
        <f t="shared" si="5686"/>
        <v>0</v>
      </c>
      <c r="CE247" s="160">
        <f t="shared" si="5687"/>
        <v>0</v>
      </c>
      <c r="CF247" s="161">
        <f t="shared" ref="CF247:CG247" si="6103">CF246</f>
        <v>6</v>
      </c>
      <c r="CG247" s="175">
        <f t="shared" si="6103"/>
        <v>1169</v>
      </c>
      <c r="CH247" s="163" t="str">
        <f t="shared" si="5689"/>
        <v>1</v>
      </c>
      <c r="CI247" s="164">
        <f t="shared" si="152"/>
        <v>2</v>
      </c>
      <c r="CJ247" s="165">
        <f t="shared" si="153"/>
        <v>0</v>
      </c>
      <c r="CK247" s="166"/>
      <c r="CL247" s="166"/>
      <c r="CM247" s="166"/>
      <c r="CN247" s="84"/>
      <c r="CO247" s="85"/>
      <c r="CP247" s="83" t="str">
        <f t="shared" si="154"/>
        <v>0</v>
      </c>
      <c r="CQ247" s="167">
        <f t="shared" si="5690"/>
        <v>0</v>
      </c>
      <c r="CR247" s="168">
        <f t="shared" si="5691"/>
        <v>0</v>
      </c>
      <c r="CS247" s="168">
        <f t="shared" si="5692"/>
        <v>0</v>
      </c>
      <c r="CT247" s="168">
        <f t="shared" si="5693"/>
        <v>0</v>
      </c>
      <c r="CU247" s="168">
        <f t="shared" si="5694"/>
        <v>0</v>
      </c>
      <c r="CV247" s="154">
        <f t="shared" ref="CV247:CW247" si="6104">CV246</f>
        <v>7</v>
      </c>
      <c r="CW247" s="173">
        <f t="shared" si="6104"/>
        <v>1170</v>
      </c>
      <c r="CX247" s="156" t="str">
        <f t="shared" si="5696"/>
        <v>1</v>
      </c>
      <c r="CY247" s="157">
        <f t="shared" si="162"/>
        <v>2</v>
      </c>
      <c r="CZ247" s="158">
        <f t="shared" si="163"/>
        <v>0</v>
      </c>
      <c r="DA247" s="159"/>
      <c r="DB247" s="159"/>
      <c r="DC247" s="159"/>
      <c r="DD247" s="78"/>
      <c r="DE247" s="79"/>
      <c r="DF247" s="77" t="str">
        <f t="shared" si="164"/>
        <v>0</v>
      </c>
      <c r="DG247" s="81">
        <f t="shared" si="5697"/>
        <v>0</v>
      </c>
      <c r="DH247" s="160">
        <f t="shared" si="5698"/>
        <v>0</v>
      </c>
      <c r="DI247" s="160">
        <f t="shared" si="5699"/>
        <v>0</v>
      </c>
      <c r="DJ247" s="160">
        <f t="shared" si="5700"/>
        <v>0</v>
      </c>
      <c r="DK247" s="160">
        <f t="shared" si="5701"/>
        <v>0</v>
      </c>
      <c r="DL247" s="161">
        <f t="shared" ref="DL247:DM247" si="6105">DL246</f>
        <v>8</v>
      </c>
      <c r="DM247" s="175">
        <f t="shared" si="6105"/>
        <v>1171</v>
      </c>
      <c r="DN247" s="163" t="str">
        <f t="shared" si="5703"/>
        <v>1</v>
      </c>
      <c r="DO247" s="164">
        <f t="shared" si="172"/>
        <v>2</v>
      </c>
      <c r="DP247" s="165">
        <f t="shared" si="173"/>
        <v>0</v>
      </c>
      <c r="DQ247" s="166"/>
      <c r="DR247" s="166"/>
      <c r="DS247" s="166"/>
      <c r="DT247" s="84"/>
      <c r="DU247" s="85"/>
      <c r="DV247" s="83" t="str">
        <f t="shared" si="174"/>
        <v>0</v>
      </c>
      <c r="DW247" s="167">
        <f t="shared" si="5704"/>
        <v>0</v>
      </c>
      <c r="DX247" s="168">
        <f t="shared" si="5705"/>
        <v>0</v>
      </c>
      <c r="DY247" s="168">
        <f t="shared" si="5706"/>
        <v>0</v>
      </c>
      <c r="DZ247" s="168">
        <f t="shared" si="5707"/>
        <v>0</v>
      </c>
      <c r="EA247" s="168">
        <f t="shared" si="5708"/>
        <v>0</v>
      </c>
      <c r="EB247" s="154">
        <f t="shared" ref="EB247:EC247" si="6106">EB246</f>
        <v>9</v>
      </c>
      <c r="EC247" s="173">
        <f t="shared" si="6106"/>
        <v>1172</v>
      </c>
      <c r="ED247" s="156" t="str">
        <f t="shared" si="5710"/>
        <v>1</v>
      </c>
      <c r="EE247" s="157">
        <f t="shared" si="182"/>
        <v>5</v>
      </c>
      <c r="EF247" s="169">
        <f t="shared" si="183"/>
        <v>0</v>
      </c>
      <c r="EG247" s="159"/>
      <c r="EH247" s="159"/>
      <c r="EI247" s="159"/>
      <c r="EJ247" s="78"/>
      <c r="EK247" s="79"/>
      <c r="EL247" s="77" t="str">
        <f t="shared" si="184"/>
        <v>0</v>
      </c>
      <c r="EM247" s="81">
        <f t="shared" si="5711"/>
        <v>0</v>
      </c>
      <c r="EN247" s="160">
        <f t="shared" si="5712"/>
        <v>0</v>
      </c>
      <c r="EO247" s="160">
        <f t="shared" si="5713"/>
        <v>0</v>
      </c>
      <c r="EP247" s="160">
        <f t="shared" si="5714"/>
        <v>0</v>
      </c>
      <c r="EQ247" s="160">
        <f t="shared" si="5715"/>
        <v>0</v>
      </c>
      <c r="ER247" s="161">
        <f t="shared" ref="ER247:ES247" si="6107">ER246</f>
        <v>10</v>
      </c>
      <c r="ES247" s="175">
        <f t="shared" si="6107"/>
        <v>1173</v>
      </c>
      <c r="ET247" s="163" t="str">
        <f t="shared" si="5717"/>
        <v>1</v>
      </c>
      <c r="EU247" s="164">
        <f t="shared" si="192"/>
        <v>19</v>
      </c>
      <c r="EV247" s="165">
        <f t="shared" si="193"/>
        <v>0</v>
      </c>
      <c r="EW247" s="166"/>
      <c r="EX247" s="166"/>
      <c r="EY247" s="166"/>
      <c r="EZ247" s="84"/>
      <c r="FA247" s="85"/>
      <c r="FB247" s="83" t="str">
        <f t="shared" si="194"/>
        <v>0</v>
      </c>
      <c r="FC247" s="167">
        <f t="shared" si="5718"/>
        <v>0</v>
      </c>
      <c r="FD247" s="168">
        <f t="shared" si="5719"/>
        <v>0</v>
      </c>
      <c r="FE247" s="168">
        <f t="shared" si="5720"/>
        <v>0</v>
      </c>
      <c r="FF247" s="168">
        <f t="shared" si="5721"/>
        <v>0</v>
      </c>
      <c r="FG247" s="168">
        <f t="shared" si="5722"/>
        <v>0</v>
      </c>
      <c r="FH247" s="154">
        <f t="shared" ref="FH247:FI247" si="6108">FH246</f>
        <v>11</v>
      </c>
      <c r="FI247" s="173">
        <f t="shared" si="6108"/>
        <v>1174</v>
      </c>
      <c r="FJ247" s="156" t="str">
        <f t="shared" si="5724"/>
        <v>1</v>
      </c>
      <c r="FK247" s="157">
        <f t="shared" si="202"/>
        <v>4</v>
      </c>
      <c r="FL247" s="158">
        <f t="shared" si="203"/>
        <v>0</v>
      </c>
      <c r="FM247" s="159"/>
      <c r="FN247" s="159"/>
      <c r="FO247" s="159"/>
      <c r="FP247" s="78"/>
      <c r="FQ247" s="79"/>
      <c r="FR247" s="77" t="str">
        <f t="shared" si="204"/>
        <v>0</v>
      </c>
      <c r="FS247" s="81">
        <f t="shared" si="5725"/>
        <v>0</v>
      </c>
      <c r="FT247" s="160">
        <f t="shared" si="5726"/>
        <v>0</v>
      </c>
      <c r="FU247" s="160">
        <f t="shared" si="5727"/>
        <v>0</v>
      </c>
      <c r="FV247" s="160">
        <f t="shared" si="5728"/>
        <v>0</v>
      </c>
      <c r="FW247" s="160">
        <f t="shared" si="5729"/>
        <v>0</v>
      </c>
      <c r="FX247" s="161">
        <f t="shared" ref="FX247:FY247" si="6109">FX246</f>
        <v>12</v>
      </c>
      <c r="FY247" s="175">
        <f t="shared" si="6109"/>
        <v>1175</v>
      </c>
      <c r="FZ247" s="163" t="str">
        <f t="shared" si="5731"/>
        <v>1</v>
      </c>
      <c r="GA247" s="164">
        <f t="shared" si="212"/>
        <v>2</v>
      </c>
      <c r="GB247" s="165">
        <f t="shared" si="213"/>
        <v>0</v>
      </c>
      <c r="GC247" s="166"/>
      <c r="GD247" s="166"/>
      <c r="GE247" s="166"/>
      <c r="GF247" s="84"/>
      <c r="GG247" s="85"/>
      <c r="GH247" s="83" t="str">
        <f t="shared" si="214"/>
        <v>0</v>
      </c>
      <c r="GI247" s="167">
        <f t="shared" si="5732"/>
        <v>0</v>
      </c>
      <c r="GJ247" s="168">
        <f t="shared" si="5733"/>
        <v>0</v>
      </c>
      <c r="GK247" s="168">
        <f t="shared" si="5734"/>
        <v>0</v>
      </c>
      <c r="GL247" s="168">
        <f t="shared" si="5735"/>
        <v>0</v>
      </c>
      <c r="GM247" s="168">
        <f t="shared" si="5736"/>
        <v>0</v>
      </c>
      <c r="GN247" s="154">
        <f t="shared" ref="GN247:GO247" si="6110">GN246</f>
        <v>13</v>
      </c>
      <c r="GO247" s="173">
        <f t="shared" si="6110"/>
        <v>1176</v>
      </c>
      <c r="GP247" s="156" t="str">
        <f t="shared" si="5738"/>
        <v>1</v>
      </c>
      <c r="GQ247" s="157">
        <f t="shared" si="222"/>
        <v>3</v>
      </c>
      <c r="GR247" s="158">
        <f t="shared" si="223"/>
        <v>0</v>
      </c>
      <c r="GS247" s="159"/>
      <c r="GT247" s="159"/>
      <c r="GU247" s="159"/>
      <c r="GV247" s="78"/>
      <c r="GW247" s="79"/>
      <c r="GX247" s="77" t="str">
        <f t="shared" si="224"/>
        <v>0</v>
      </c>
      <c r="GY247" s="81">
        <f t="shared" si="5739"/>
        <v>0</v>
      </c>
      <c r="GZ247" s="160">
        <f t="shared" si="5740"/>
        <v>0</v>
      </c>
      <c r="HA247" s="160">
        <f t="shared" si="5741"/>
        <v>0</v>
      </c>
      <c r="HB247" s="160">
        <f t="shared" si="5742"/>
        <v>0</v>
      </c>
      <c r="HC247" s="160">
        <f t="shared" si="5743"/>
        <v>0</v>
      </c>
      <c r="HD247" s="161">
        <f t="shared" ref="HD247:HE247" si="6111">HD246</f>
        <v>14</v>
      </c>
      <c r="HE247" s="175">
        <f t="shared" si="6111"/>
        <v>1177</v>
      </c>
      <c r="HF247" s="163" t="str">
        <f t="shared" si="5745"/>
        <v>1</v>
      </c>
      <c r="HG247" s="164">
        <f t="shared" si="232"/>
        <v>5</v>
      </c>
      <c r="HH247" s="165">
        <f t="shared" si="233"/>
        <v>0</v>
      </c>
      <c r="HI247" s="166"/>
      <c r="HJ247" s="166"/>
      <c r="HK247" s="166"/>
      <c r="HL247" s="84"/>
      <c r="HM247" s="85"/>
      <c r="HN247" s="83" t="str">
        <f t="shared" si="234"/>
        <v>0</v>
      </c>
      <c r="HO247" s="167">
        <f t="shared" si="5746"/>
        <v>0</v>
      </c>
      <c r="HP247" s="168">
        <f t="shared" si="5747"/>
        <v>0</v>
      </c>
      <c r="HQ247" s="168">
        <f t="shared" si="5748"/>
        <v>0</v>
      </c>
      <c r="HR247" s="168">
        <f t="shared" si="5749"/>
        <v>0</v>
      </c>
      <c r="HS247" s="168">
        <f t="shared" si="5750"/>
        <v>0</v>
      </c>
      <c r="HT247" s="154">
        <f t="shared" ref="HT247:HU247" si="6112">HT246</f>
        <v>15</v>
      </c>
      <c r="HU247" s="173">
        <f t="shared" si="6112"/>
        <v>1178</v>
      </c>
      <c r="HV247" s="156" t="str">
        <f t="shared" si="5752"/>
        <v>1</v>
      </c>
      <c r="HW247" s="157" t="str">
        <f t="shared" si="242"/>
        <v/>
      </c>
      <c r="HX247" s="169">
        <f t="shared" si="243"/>
        <v>0</v>
      </c>
      <c r="HY247" s="159"/>
      <c r="HZ247" s="159"/>
      <c r="IA247" s="159"/>
      <c r="IB247" s="160"/>
      <c r="IC247" s="160"/>
      <c r="ID247" s="160" t="str">
        <f t="shared" si="244"/>
        <v>0</v>
      </c>
      <c r="IE247" s="160">
        <f t="shared" si="5753"/>
        <v>0</v>
      </c>
      <c r="IF247" s="160">
        <f t="shared" si="5754"/>
        <v>0</v>
      </c>
      <c r="IG247" s="160">
        <f t="shared" si="5755"/>
        <v>0</v>
      </c>
      <c r="IH247" s="160">
        <f t="shared" si="5756"/>
        <v>0</v>
      </c>
      <c r="II247" s="160">
        <f t="shared" si="5757"/>
        <v>0</v>
      </c>
      <c r="IJ247" s="161">
        <f t="shared" ref="IJ247:IK247" si="6113">IJ246</f>
        <v>16</v>
      </c>
      <c r="IK247" s="175">
        <f t="shared" si="6113"/>
        <v>1179</v>
      </c>
      <c r="IL247" s="163" t="str">
        <f t="shared" si="5759"/>
        <v>1</v>
      </c>
      <c r="IM247" s="164" t="str">
        <f t="shared" si="252"/>
        <v/>
      </c>
      <c r="IN247" s="165">
        <f t="shared" si="253"/>
        <v>0</v>
      </c>
      <c r="IO247" s="166"/>
      <c r="IP247" s="166"/>
      <c r="IQ247" s="166"/>
      <c r="IR247" s="168"/>
      <c r="IS247" s="168"/>
      <c r="IT247" s="170" t="str">
        <f t="shared" si="254"/>
        <v>0</v>
      </c>
      <c r="IU247" s="170">
        <f t="shared" si="5760"/>
        <v>0</v>
      </c>
      <c r="IV247" s="168">
        <f t="shared" si="5761"/>
        <v>0</v>
      </c>
      <c r="IW247" s="168">
        <f t="shared" si="5762"/>
        <v>0</v>
      </c>
      <c r="IX247" s="168">
        <f t="shared" si="5763"/>
        <v>0</v>
      </c>
      <c r="IY247" s="168">
        <f t="shared" si="5764"/>
        <v>0</v>
      </c>
      <c r="IZ247" s="154">
        <f t="shared" ref="IZ247:JA247" si="6114">IZ246</f>
        <v>17</v>
      </c>
      <c r="JA247" s="173">
        <f t="shared" si="6114"/>
        <v>1180</v>
      </c>
      <c r="JB247" s="156" t="str">
        <f t="shared" si="5766"/>
        <v>1</v>
      </c>
      <c r="JC247" s="157" t="str">
        <f t="shared" si="262"/>
        <v/>
      </c>
      <c r="JD247" s="158">
        <f t="shared" si="263"/>
        <v>0</v>
      </c>
      <c r="JE247" s="159"/>
      <c r="JF247" s="159"/>
      <c r="JG247" s="159"/>
      <c r="JH247" s="160"/>
      <c r="JI247" s="160"/>
      <c r="JJ247" s="171" t="str">
        <f t="shared" si="264"/>
        <v>0</v>
      </c>
      <c r="JK247" s="171">
        <f t="shared" si="5767"/>
        <v>0</v>
      </c>
      <c r="JL247" s="160">
        <f t="shared" si="5768"/>
        <v>0</v>
      </c>
      <c r="JM247" s="160">
        <f t="shared" si="5769"/>
        <v>0</v>
      </c>
      <c r="JN247" s="160">
        <f t="shared" si="5770"/>
        <v>0</v>
      </c>
      <c r="JO247" s="160">
        <f t="shared" si="5771"/>
        <v>0</v>
      </c>
      <c r="JP247" s="161">
        <f t="shared" ref="JP247:JQ247" si="6115">JP246</f>
        <v>18</v>
      </c>
      <c r="JQ247" s="175">
        <f t="shared" si="6115"/>
        <v>1181</v>
      </c>
      <c r="JR247" s="163" t="str">
        <f t="shared" si="5773"/>
        <v>1</v>
      </c>
      <c r="JS247" s="164" t="str">
        <f t="shared" si="272"/>
        <v/>
      </c>
      <c r="JT247" s="165">
        <f t="shared" si="273"/>
        <v>0</v>
      </c>
      <c r="JU247" s="166"/>
      <c r="JV247" s="166"/>
      <c r="JW247" s="166"/>
      <c r="JX247" s="168"/>
      <c r="JY247" s="168"/>
      <c r="JZ247" s="170" t="str">
        <f t="shared" si="274"/>
        <v>0</v>
      </c>
      <c r="KA247" s="170">
        <f t="shared" si="5774"/>
        <v>0</v>
      </c>
      <c r="KB247" s="168">
        <f t="shared" si="5775"/>
        <v>0</v>
      </c>
      <c r="KC247" s="168">
        <f t="shared" si="5776"/>
        <v>0</v>
      </c>
      <c r="KD247" s="168">
        <f t="shared" si="5777"/>
        <v>0</v>
      </c>
      <c r="KE247" s="168">
        <f t="shared" si="5778"/>
        <v>0</v>
      </c>
      <c r="KF247" s="154">
        <f t="shared" ref="KF247:KG247" si="6116">KF246</f>
        <v>19</v>
      </c>
      <c r="KG247" s="173">
        <f t="shared" si="6116"/>
        <v>1182</v>
      </c>
      <c r="KH247" s="156" t="str">
        <f t="shared" si="5780"/>
        <v>1</v>
      </c>
      <c r="KI247" s="157" t="str">
        <f t="shared" si="282"/>
        <v/>
      </c>
      <c r="KJ247" s="158">
        <f t="shared" si="283"/>
        <v>0</v>
      </c>
      <c r="KK247" s="159"/>
      <c r="KL247" s="159"/>
      <c r="KM247" s="159"/>
      <c r="KN247" s="160"/>
      <c r="KO247" s="160"/>
      <c r="KP247" s="171" t="str">
        <f t="shared" si="284"/>
        <v>0</v>
      </c>
      <c r="KQ247" s="171">
        <f t="shared" si="5781"/>
        <v>0</v>
      </c>
      <c r="KR247" s="160">
        <f t="shared" si="5782"/>
        <v>0</v>
      </c>
      <c r="KS247" s="160">
        <f t="shared" si="5783"/>
        <v>0</v>
      </c>
      <c r="KT247" s="160">
        <f t="shared" si="5784"/>
        <v>0</v>
      </c>
      <c r="KU247" s="160">
        <f t="shared" si="5785"/>
        <v>0</v>
      </c>
      <c r="KV247" s="161">
        <f t="shared" ref="KV247:KW247" si="6117">KV246</f>
        <v>20</v>
      </c>
      <c r="KW247" s="175">
        <f t="shared" si="6117"/>
        <v>1183</v>
      </c>
      <c r="KX247" s="163" t="str">
        <f t="shared" si="5787"/>
        <v>1</v>
      </c>
      <c r="KY247" s="164" t="str">
        <f t="shared" si="292"/>
        <v/>
      </c>
      <c r="KZ247" s="165">
        <f t="shared" si="293"/>
        <v>0</v>
      </c>
      <c r="LA247" s="166"/>
      <c r="LB247" s="166"/>
      <c r="LC247" s="166"/>
      <c r="LD247" s="168"/>
      <c r="LE247" s="168"/>
      <c r="LF247" s="170" t="str">
        <f t="shared" si="294"/>
        <v>0</v>
      </c>
      <c r="LG247" s="170">
        <f t="shared" si="5788"/>
        <v>0</v>
      </c>
      <c r="LH247" s="168">
        <f t="shared" si="5789"/>
        <v>0</v>
      </c>
      <c r="LI247" s="168">
        <f t="shared" si="5790"/>
        <v>0</v>
      </c>
      <c r="LJ247" s="168">
        <f t="shared" si="5791"/>
        <v>0</v>
      </c>
      <c r="LK247" s="168">
        <f t="shared" si="5792"/>
        <v>0</v>
      </c>
      <c r="LL247" s="172"/>
      <c r="LM247" s="172"/>
      <c r="LN247" s="168" t="str">
        <f t="shared" si="5793"/>
        <v>#REF!</v>
      </c>
      <c r="LO247" s="168" t="str">
        <f t="shared" si="5794"/>
        <v>#REF!</v>
      </c>
      <c r="LP247" s="168" t="str">
        <f t="shared" si="5795"/>
        <v>#REF!</v>
      </c>
      <c r="LQ247" s="168" t="str">
        <f t="shared" si="5796"/>
        <v>#REF!</v>
      </c>
    </row>
    <row r="248" ht="15.75" customHeight="1">
      <c r="A248" s="151">
        <v>46345.0</v>
      </c>
      <c r="B248" s="152" t="s">
        <v>28</v>
      </c>
      <c r="C248" s="153">
        <f t="shared" si="99"/>
        <v>0</v>
      </c>
      <c r="D248" s="154">
        <f t="shared" ref="D248:E248" si="6118">D247</f>
        <v>1</v>
      </c>
      <c r="E248" s="173">
        <f t="shared" si="6118"/>
        <v>1164</v>
      </c>
      <c r="F248" s="156" t="str">
        <f t="shared" si="5898"/>
        <v>1</v>
      </c>
      <c r="G248" s="157">
        <f t="shared" si="102"/>
        <v>1</v>
      </c>
      <c r="H248" s="158">
        <f t="shared" si="103"/>
        <v>0</v>
      </c>
      <c r="I248" s="159"/>
      <c r="J248" s="159"/>
      <c r="K248" s="159"/>
      <c r="L248" s="78"/>
      <c r="M248" s="79"/>
      <c r="N248" s="77" t="str">
        <f t="shared" si="104"/>
        <v>0</v>
      </c>
      <c r="O248" s="81">
        <f t="shared" si="5655"/>
        <v>0</v>
      </c>
      <c r="P248" s="160">
        <f t="shared" si="5656"/>
        <v>0</v>
      </c>
      <c r="Q248" s="160">
        <f t="shared" si="5657"/>
        <v>0</v>
      </c>
      <c r="R248" s="160">
        <f t="shared" si="5658"/>
        <v>0</v>
      </c>
      <c r="S248" s="160">
        <f t="shared" si="5659"/>
        <v>0</v>
      </c>
      <c r="T248" s="161">
        <f t="shared" ref="T248:U248" si="6119">T247</f>
        <v>2</v>
      </c>
      <c r="U248" s="175">
        <f t="shared" si="6119"/>
        <v>1165</v>
      </c>
      <c r="V248" s="163" t="str">
        <f t="shared" si="5661"/>
        <v>1</v>
      </c>
      <c r="W248" s="164">
        <f t="shared" si="112"/>
        <v>1</v>
      </c>
      <c r="X248" s="165">
        <f t="shared" si="113"/>
        <v>0</v>
      </c>
      <c r="Y248" s="166"/>
      <c r="Z248" s="166"/>
      <c r="AA248" s="166"/>
      <c r="AB248" s="84"/>
      <c r="AC248" s="85"/>
      <c r="AD248" s="83" t="str">
        <f t="shared" si="114"/>
        <v>0</v>
      </c>
      <c r="AE248" s="167">
        <f t="shared" si="5662"/>
        <v>0</v>
      </c>
      <c r="AF248" s="168">
        <f t="shared" si="5663"/>
        <v>0</v>
      </c>
      <c r="AG248" s="168">
        <f t="shared" si="5664"/>
        <v>0</v>
      </c>
      <c r="AH248" s="168">
        <f t="shared" si="5665"/>
        <v>0</v>
      </c>
      <c r="AI248" s="168">
        <f t="shared" si="5666"/>
        <v>0</v>
      </c>
      <c r="AJ248" s="154">
        <f t="shared" ref="AJ248:AK248" si="6120">AJ247</f>
        <v>3</v>
      </c>
      <c r="AK248" s="173">
        <f t="shared" si="6120"/>
        <v>1166</v>
      </c>
      <c r="AL248" s="156" t="str">
        <f t="shared" si="5668"/>
        <v>1</v>
      </c>
      <c r="AM248" s="157">
        <f t="shared" si="122"/>
        <v>2</v>
      </c>
      <c r="AN248" s="158">
        <f t="shared" si="123"/>
        <v>0</v>
      </c>
      <c r="AO248" s="159"/>
      <c r="AP248" s="159"/>
      <c r="AQ248" s="159"/>
      <c r="AR248" s="78"/>
      <c r="AS248" s="79"/>
      <c r="AT248" s="77" t="str">
        <f t="shared" si="124"/>
        <v>0</v>
      </c>
      <c r="AU248" s="81">
        <f t="shared" si="5669"/>
        <v>0</v>
      </c>
      <c r="AV248" s="160">
        <f t="shared" si="5670"/>
        <v>0</v>
      </c>
      <c r="AW248" s="160">
        <f t="shared" si="5671"/>
        <v>0</v>
      </c>
      <c r="AX248" s="160">
        <f t="shared" si="5672"/>
        <v>0</v>
      </c>
      <c r="AY248" s="160">
        <f t="shared" si="5673"/>
        <v>0</v>
      </c>
      <c r="AZ248" s="161">
        <f t="shared" ref="AZ248:BA248" si="6121">AZ247</f>
        <v>4</v>
      </c>
      <c r="BA248" s="175">
        <f t="shared" si="6121"/>
        <v>1167</v>
      </c>
      <c r="BB248" s="163" t="str">
        <f t="shared" si="5675"/>
        <v>1</v>
      </c>
      <c r="BC248" s="164">
        <f t="shared" si="132"/>
        <v>4</v>
      </c>
      <c r="BD248" s="165">
        <f t="shared" si="133"/>
        <v>0</v>
      </c>
      <c r="BE248" s="166"/>
      <c r="BF248" s="166"/>
      <c r="BG248" s="166"/>
      <c r="BH248" s="84"/>
      <c r="BI248" s="85"/>
      <c r="BJ248" s="83" t="str">
        <f t="shared" si="134"/>
        <v>0</v>
      </c>
      <c r="BK248" s="167">
        <f t="shared" si="5676"/>
        <v>0</v>
      </c>
      <c r="BL248" s="168">
        <f t="shared" si="5677"/>
        <v>0</v>
      </c>
      <c r="BM248" s="168">
        <f t="shared" si="5678"/>
        <v>0</v>
      </c>
      <c r="BN248" s="168">
        <f t="shared" si="5679"/>
        <v>0</v>
      </c>
      <c r="BO248" s="168">
        <f t="shared" si="5680"/>
        <v>0</v>
      </c>
      <c r="BP248" s="154">
        <f t="shared" ref="BP248:BQ248" si="6122">BP247</f>
        <v>5</v>
      </c>
      <c r="BQ248" s="173">
        <f t="shared" si="6122"/>
        <v>1168</v>
      </c>
      <c r="BR248" s="156" t="str">
        <f t="shared" si="5682"/>
        <v>1</v>
      </c>
      <c r="BS248" s="157">
        <f t="shared" si="142"/>
        <v>4</v>
      </c>
      <c r="BT248" s="158">
        <f t="shared" si="143"/>
        <v>0</v>
      </c>
      <c r="BU248" s="159"/>
      <c r="BV248" s="159"/>
      <c r="BW248" s="159"/>
      <c r="BX248" s="78"/>
      <c r="BY248" s="79"/>
      <c r="BZ248" s="77" t="str">
        <f t="shared" si="144"/>
        <v>0</v>
      </c>
      <c r="CA248" s="81">
        <f t="shared" si="5683"/>
        <v>0</v>
      </c>
      <c r="CB248" s="160">
        <f t="shared" si="5684"/>
        <v>0</v>
      </c>
      <c r="CC248" s="160">
        <f t="shared" si="5685"/>
        <v>0</v>
      </c>
      <c r="CD248" s="160">
        <f t="shared" si="5686"/>
        <v>0</v>
      </c>
      <c r="CE248" s="160">
        <f t="shared" si="5687"/>
        <v>0</v>
      </c>
      <c r="CF248" s="161">
        <f t="shared" ref="CF248:CG248" si="6123">CF247</f>
        <v>6</v>
      </c>
      <c r="CG248" s="175">
        <f t="shared" si="6123"/>
        <v>1169</v>
      </c>
      <c r="CH248" s="163" t="str">
        <f t="shared" si="5689"/>
        <v>1</v>
      </c>
      <c r="CI248" s="164">
        <f t="shared" si="152"/>
        <v>2</v>
      </c>
      <c r="CJ248" s="165">
        <f t="shared" si="153"/>
        <v>0</v>
      </c>
      <c r="CK248" s="166"/>
      <c r="CL248" s="166"/>
      <c r="CM248" s="166"/>
      <c r="CN248" s="84"/>
      <c r="CO248" s="85"/>
      <c r="CP248" s="83" t="str">
        <f t="shared" si="154"/>
        <v>0</v>
      </c>
      <c r="CQ248" s="167">
        <f t="shared" si="5690"/>
        <v>0</v>
      </c>
      <c r="CR248" s="168">
        <f t="shared" si="5691"/>
        <v>0</v>
      </c>
      <c r="CS248" s="168">
        <f t="shared" si="5692"/>
        <v>0</v>
      </c>
      <c r="CT248" s="168">
        <f t="shared" si="5693"/>
        <v>0</v>
      </c>
      <c r="CU248" s="168">
        <f t="shared" si="5694"/>
        <v>0</v>
      </c>
      <c r="CV248" s="154">
        <f t="shared" ref="CV248:CW248" si="6124">CV247</f>
        <v>7</v>
      </c>
      <c r="CW248" s="173">
        <f t="shared" si="6124"/>
        <v>1170</v>
      </c>
      <c r="CX248" s="156" t="str">
        <f t="shared" si="5696"/>
        <v>1</v>
      </c>
      <c r="CY248" s="157">
        <f t="shared" si="162"/>
        <v>2</v>
      </c>
      <c r="CZ248" s="158">
        <f t="shared" si="163"/>
        <v>0</v>
      </c>
      <c r="DA248" s="159"/>
      <c r="DB248" s="159"/>
      <c r="DC248" s="159"/>
      <c r="DD248" s="78"/>
      <c r="DE248" s="79"/>
      <c r="DF248" s="77" t="str">
        <f t="shared" si="164"/>
        <v>0</v>
      </c>
      <c r="DG248" s="81">
        <f t="shared" si="5697"/>
        <v>0</v>
      </c>
      <c r="DH248" s="160">
        <f t="shared" si="5698"/>
        <v>0</v>
      </c>
      <c r="DI248" s="160">
        <f t="shared" si="5699"/>
        <v>0</v>
      </c>
      <c r="DJ248" s="160">
        <f t="shared" si="5700"/>
        <v>0</v>
      </c>
      <c r="DK248" s="160">
        <f t="shared" si="5701"/>
        <v>0</v>
      </c>
      <c r="DL248" s="161">
        <f t="shared" ref="DL248:DM248" si="6125">DL247</f>
        <v>8</v>
      </c>
      <c r="DM248" s="175">
        <f t="shared" si="6125"/>
        <v>1171</v>
      </c>
      <c r="DN248" s="163" t="str">
        <f t="shared" si="5703"/>
        <v>1</v>
      </c>
      <c r="DO248" s="164">
        <f t="shared" si="172"/>
        <v>2</v>
      </c>
      <c r="DP248" s="165">
        <f t="shared" si="173"/>
        <v>0</v>
      </c>
      <c r="DQ248" s="166"/>
      <c r="DR248" s="166"/>
      <c r="DS248" s="166"/>
      <c r="DT248" s="84"/>
      <c r="DU248" s="85"/>
      <c r="DV248" s="83" t="str">
        <f t="shared" si="174"/>
        <v>0</v>
      </c>
      <c r="DW248" s="167">
        <f t="shared" si="5704"/>
        <v>0</v>
      </c>
      <c r="DX248" s="168">
        <f t="shared" si="5705"/>
        <v>0</v>
      </c>
      <c r="DY248" s="168">
        <f t="shared" si="5706"/>
        <v>0</v>
      </c>
      <c r="DZ248" s="168">
        <f t="shared" si="5707"/>
        <v>0</v>
      </c>
      <c r="EA248" s="168">
        <f t="shared" si="5708"/>
        <v>0</v>
      </c>
      <c r="EB248" s="154">
        <f t="shared" ref="EB248:EC248" si="6126">EB247</f>
        <v>9</v>
      </c>
      <c r="EC248" s="173">
        <f t="shared" si="6126"/>
        <v>1172</v>
      </c>
      <c r="ED248" s="156" t="str">
        <f t="shared" si="5710"/>
        <v>1</v>
      </c>
      <c r="EE248" s="157">
        <f t="shared" si="182"/>
        <v>5</v>
      </c>
      <c r="EF248" s="169">
        <f t="shared" si="183"/>
        <v>0</v>
      </c>
      <c r="EG248" s="159"/>
      <c r="EH248" s="159"/>
      <c r="EI248" s="159"/>
      <c r="EJ248" s="78"/>
      <c r="EK248" s="79"/>
      <c r="EL248" s="77" t="str">
        <f t="shared" si="184"/>
        <v>0</v>
      </c>
      <c r="EM248" s="81">
        <f t="shared" si="5711"/>
        <v>0</v>
      </c>
      <c r="EN248" s="160">
        <f t="shared" si="5712"/>
        <v>0</v>
      </c>
      <c r="EO248" s="160">
        <f t="shared" si="5713"/>
        <v>0</v>
      </c>
      <c r="EP248" s="160">
        <f t="shared" si="5714"/>
        <v>0</v>
      </c>
      <c r="EQ248" s="160">
        <f t="shared" si="5715"/>
        <v>0</v>
      </c>
      <c r="ER248" s="161">
        <f t="shared" ref="ER248:ES248" si="6127">ER247</f>
        <v>10</v>
      </c>
      <c r="ES248" s="175">
        <f t="shared" si="6127"/>
        <v>1173</v>
      </c>
      <c r="ET248" s="163" t="str">
        <f t="shared" si="5717"/>
        <v>1</v>
      </c>
      <c r="EU248" s="164">
        <f t="shared" si="192"/>
        <v>19</v>
      </c>
      <c r="EV248" s="165">
        <f t="shared" si="193"/>
        <v>0</v>
      </c>
      <c r="EW248" s="166"/>
      <c r="EX248" s="166"/>
      <c r="EY248" s="166"/>
      <c r="EZ248" s="84"/>
      <c r="FA248" s="85"/>
      <c r="FB248" s="83" t="str">
        <f t="shared" si="194"/>
        <v>0</v>
      </c>
      <c r="FC248" s="167">
        <f t="shared" si="5718"/>
        <v>0</v>
      </c>
      <c r="FD248" s="168">
        <f t="shared" si="5719"/>
        <v>0</v>
      </c>
      <c r="FE248" s="168">
        <f t="shared" si="5720"/>
        <v>0</v>
      </c>
      <c r="FF248" s="168">
        <f t="shared" si="5721"/>
        <v>0</v>
      </c>
      <c r="FG248" s="168">
        <f t="shared" si="5722"/>
        <v>0</v>
      </c>
      <c r="FH248" s="154">
        <f t="shared" ref="FH248:FI248" si="6128">FH247</f>
        <v>11</v>
      </c>
      <c r="FI248" s="173">
        <f t="shared" si="6128"/>
        <v>1174</v>
      </c>
      <c r="FJ248" s="156" t="str">
        <f t="shared" si="5724"/>
        <v>1</v>
      </c>
      <c r="FK248" s="157">
        <f t="shared" si="202"/>
        <v>4</v>
      </c>
      <c r="FL248" s="158">
        <f t="shared" si="203"/>
        <v>0</v>
      </c>
      <c r="FM248" s="159"/>
      <c r="FN248" s="159"/>
      <c r="FO248" s="159"/>
      <c r="FP248" s="78"/>
      <c r="FQ248" s="79"/>
      <c r="FR248" s="77" t="str">
        <f t="shared" si="204"/>
        <v>0</v>
      </c>
      <c r="FS248" s="81">
        <f t="shared" si="5725"/>
        <v>0</v>
      </c>
      <c r="FT248" s="160">
        <f t="shared" si="5726"/>
        <v>0</v>
      </c>
      <c r="FU248" s="160">
        <f t="shared" si="5727"/>
        <v>0</v>
      </c>
      <c r="FV248" s="160">
        <f t="shared" si="5728"/>
        <v>0</v>
      </c>
      <c r="FW248" s="160">
        <f t="shared" si="5729"/>
        <v>0</v>
      </c>
      <c r="FX248" s="161">
        <f t="shared" ref="FX248:FY248" si="6129">FX247</f>
        <v>12</v>
      </c>
      <c r="FY248" s="175">
        <f t="shared" si="6129"/>
        <v>1175</v>
      </c>
      <c r="FZ248" s="163" t="str">
        <f t="shared" si="5731"/>
        <v>1</v>
      </c>
      <c r="GA248" s="164">
        <f t="shared" si="212"/>
        <v>2</v>
      </c>
      <c r="GB248" s="165">
        <f t="shared" si="213"/>
        <v>0</v>
      </c>
      <c r="GC248" s="166"/>
      <c r="GD248" s="166"/>
      <c r="GE248" s="166"/>
      <c r="GF248" s="84"/>
      <c r="GG248" s="85"/>
      <c r="GH248" s="83" t="str">
        <f t="shared" si="214"/>
        <v>0</v>
      </c>
      <c r="GI248" s="167">
        <f t="shared" si="5732"/>
        <v>0</v>
      </c>
      <c r="GJ248" s="168">
        <f t="shared" si="5733"/>
        <v>0</v>
      </c>
      <c r="GK248" s="168">
        <f t="shared" si="5734"/>
        <v>0</v>
      </c>
      <c r="GL248" s="168">
        <f t="shared" si="5735"/>
        <v>0</v>
      </c>
      <c r="GM248" s="168">
        <f t="shared" si="5736"/>
        <v>0</v>
      </c>
      <c r="GN248" s="154">
        <f t="shared" ref="GN248:GO248" si="6130">GN247</f>
        <v>13</v>
      </c>
      <c r="GO248" s="173">
        <f t="shared" si="6130"/>
        <v>1176</v>
      </c>
      <c r="GP248" s="156" t="str">
        <f t="shared" si="5738"/>
        <v>1</v>
      </c>
      <c r="GQ248" s="157">
        <f t="shared" si="222"/>
        <v>3</v>
      </c>
      <c r="GR248" s="158">
        <f t="shared" si="223"/>
        <v>0</v>
      </c>
      <c r="GS248" s="159"/>
      <c r="GT248" s="159"/>
      <c r="GU248" s="159"/>
      <c r="GV248" s="78"/>
      <c r="GW248" s="79"/>
      <c r="GX248" s="77" t="str">
        <f t="shared" si="224"/>
        <v>0</v>
      </c>
      <c r="GY248" s="81">
        <f t="shared" si="5739"/>
        <v>0</v>
      </c>
      <c r="GZ248" s="160">
        <f t="shared" si="5740"/>
        <v>0</v>
      </c>
      <c r="HA248" s="160">
        <f t="shared" si="5741"/>
        <v>0</v>
      </c>
      <c r="HB248" s="160">
        <f t="shared" si="5742"/>
        <v>0</v>
      </c>
      <c r="HC248" s="160">
        <f t="shared" si="5743"/>
        <v>0</v>
      </c>
      <c r="HD248" s="161">
        <f t="shared" ref="HD248:HE248" si="6131">HD247</f>
        <v>14</v>
      </c>
      <c r="HE248" s="175">
        <f t="shared" si="6131"/>
        <v>1177</v>
      </c>
      <c r="HF248" s="163" t="str">
        <f t="shared" si="5745"/>
        <v>1</v>
      </c>
      <c r="HG248" s="164">
        <f t="shared" si="232"/>
        <v>5</v>
      </c>
      <c r="HH248" s="165">
        <f t="shared" si="233"/>
        <v>0</v>
      </c>
      <c r="HI248" s="166"/>
      <c r="HJ248" s="166"/>
      <c r="HK248" s="166"/>
      <c r="HL248" s="84"/>
      <c r="HM248" s="85"/>
      <c r="HN248" s="83" t="str">
        <f t="shared" si="234"/>
        <v>0</v>
      </c>
      <c r="HO248" s="167">
        <f t="shared" si="5746"/>
        <v>0</v>
      </c>
      <c r="HP248" s="168">
        <f t="shared" si="5747"/>
        <v>0</v>
      </c>
      <c r="HQ248" s="168">
        <f t="shared" si="5748"/>
        <v>0</v>
      </c>
      <c r="HR248" s="168">
        <f t="shared" si="5749"/>
        <v>0</v>
      </c>
      <c r="HS248" s="168">
        <f t="shared" si="5750"/>
        <v>0</v>
      </c>
      <c r="HT248" s="154">
        <f t="shared" ref="HT248:HU248" si="6132">HT247</f>
        <v>15</v>
      </c>
      <c r="HU248" s="173">
        <f t="shared" si="6132"/>
        <v>1178</v>
      </c>
      <c r="HV248" s="156" t="str">
        <f t="shared" si="5752"/>
        <v>1</v>
      </c>
      <c r="HW248" s="157" t="str">
        <f t="shared" si="242"/>
        <v/>
      </c>
      <c r="HX248" s="169">
        <f t="shared" si="243"/>
        <v>0</v>
      </c>
      <c r="HY248" s="159"/>
      <c r="HZ248" s="159"/>
      <c r="IA248" s="159"/>
      <c r="IB248" s="160"/>
      <c r="IC248" s="160"/>
      <c r="ID248" s="160" t="str">
        <f t="shared" si="244"/>
        <v>0</v>
      </c>
      <c r="IE248" s="160">
        <f t="shared" si="5753"/>
        <v>0</v>
      </c>
      <c r="IF248" s="160">
        <f t="shared" si="5754"/>
        <v>0</v>
      </c>
      <c r="IG248" s="160">
        <f t="shared" si="5755"/>
        <v>0</v>
      </c>
      <c r="IH248" s="160">
        <f t="shared" si="5756"/>
        <v>0</v>
      </c>
      <c r="II248" s="160">
        <f t="shared" si="5757"/>
        <v>0</v>
      </c>
      <c r="IJ248" s="161">
        <f t="shared" ref="IJ248:IK248" si="6133">IJ247</f>
        <v>16</v>
      </c>
      <c r="IK248" s="175">
        <f t="shared" si="6133"/>
        <v>1179</v>
      </c>
      <c r="IL248" s="163" t="str">
        <f t="shared" si="5759"/>
        <v>1</v>
      </c>
      <c r="IM248" s="164" t="str">
        <f t="shared" si="252"/>
        <v/>
      </c>
      <c r="IN248" s="165">
        <f t="shared" si="253"/>
        <v>0</v>
      </c>
      <c r="IO248" s="166"/>
      <c r="IP248" s="166"/>
      <c r="IQ248" s="166"/>
      <c r="IR248" s="168"/>
      <c r="IS248" s="168"/>
      <c r="IT248" s="170" t="str">
        <f t="shared" si="254"/>
        <v>0</v>
      </c>
      <c r="IU248" s="170">
        <f t="shared" si="5760"/>
        <v>0</v>
      </c>
      <c r="IV248" s="168">
        <f t="shared" si="5761"/>
        <v>0</v>
      </c>
      <c r="IW248" s="168">
        <f t="shared" si="5762"/>
        <v>0</v>
      </c>
      <c r="IX248" s="168">
        <f t="shared" si="5763"/>
        <v>0</v>
      </c>
      <c r="IY248" s="168">
        <f t="shared" si="5764"/>
        <v>0</v>
      </c>
      <c r="IZ248" s="154">
        <f t="shared" ref="IZ248:JA248" si="6134">IZ247</f>
        <v>17</v>
      </c>
      <c r="JA248" s="173">
        <f t="shared" si="6134"/>
        <v>1180</v>
      </c>
      <c r="JB248" s="156" t="str">
        <f t="shared" si="5766"/>
        <v>1</v>
      </c>
      <c r="JC248" s="157" t="str">
        <f t="shared" si="262"/>
        <v/>
      </c>
      <c r="JD248" s="158">
        <f t="shared" si="263"/>
        <v>0</v>
      </c>
      <c r="JE248" s="159"/>
      <c r="JF248" s="159"/>
      <c r="JG248" s="159"/>
      <c r="JH248" s="160"/>
      <c r="JI248" s="160"/>
      <c r="JJ248" s="171" t="str">
        <f t="shared" si="264"/>
        <v>0</v>
      </c>
      <c r="JK248" s="171">
        <f t="shared" si="5767"/>
        <v>0</v>
      </c>
      <c r="JL248" s="160">
        <f t="shared" si="5768"/>
        <v>0</v>
      </c>
      <c r="JM248" s="160">
        <f t="shared" si="5769"/>
        <v>0</v>
      </c>
      <c r="JN248" s="160">
        <f t="shared" si="5770"/>
        <v>0</v>
      </c>
      <c r="JO248" s="160">
        <f t="shared" si="5771"/>
        <v>0</v>
      </c>
      <c r="JP248" s="161">
        <f t="shared" ref="JP248:JQ248" si="6135">JP247</f>
        <v>18</v>
      </c>
      <c r="JQ248" s="175">
        <f t="shared" si="6135"/>
        <v>1181</v>
      </c>
      <c r="JR248" s="163" t="str">
        <f t="shared" si="5773"/>
        <v>1</v>
      </c>
      <c r="JS248" s="164" t="str">
        <f t="shared" si="272"/>
        <v/>
      </c>
      <c r="JT248" s="165">
        <f t="shared" si="273"/>
        <v>0</v>
      </c>
      <c r="JU248" s="166"/>
      <c r="JV248" s="166"/>
      <c r="JW248" s="166"/>
      <c r="JX248" s="168"/>
      <c r="JY248" s="168"/>
      <c r="JZ248" s="170" t="str">
        <f t="shared" si="274"/>
        <v>0</v>
      </c>
      <c r="KA248" s="170">
        <f t="shared" si="5774"/>
        <v>0</v>
      </c>
      <c r="KB248" s="168">
        <f t="shared" si="5775"/>
        <v>0</v>
      </c>
      <c r="KC248" s="168">
        <f t="shared" si="5776"/>
        <v>0</v>
      </c>
      <c r="KD248" s="168">
        <f t="shared" si="5777"/>
        <v>0</v>
      </c>
      <c r="KE248" s="168">
        <f t="shared" si="5778"/>
        <v>0</v>
      </c>
      <c r="KF248" s="154">
        <f t="shared" ref="KF248:KG248" si="6136">KF247</f>
        <v>19</v>
      </c>
      <c r="KG248" s="173">
        <f t="shared" si="6136"/>
        <v>1182</v>
      </c>
      <c r="KH248" s="156" t="str">
        <f t="shared" si="5780"/>
        <v>1</v>
      </c>
      <c r="KI248" s="157" t="str">
        <f t="shared" si="282"/>
        <v/>
      </c>
      <c r="KJ248" s="158">
        <f t="shared" si="283"/>
        <v>0</v>
      </c>
      <c r="KK248" s="159"/>
      <c r="KL248" s="159"/>
      <c r="KM248" s="159"/>
      <c r="KN248" s="160"/>
      <c r="KO248" s="160"/>
      <c r="KP248" s="171" t="str">
        <f t="shared" si="284"/>
        <v>0</v>
      </c>
      <c r="KQ248" s="171">
        <f t="shared" si="5781"/>
        <v>0</v>
      </c>
      <c r="KR248" s="160">
        <f t="shared" si="5782"/>
        <v>0</v>
      </c>
      <c r="KS248" s="160">
        <f t="shared" si="5783"/>
        <v>0</v>
      </c>
      <c r="KT248" s="160">
        <f t="shared" si="5784"/>
        <v>0</v>
      </c>
      <c r="KU248" s="160">
        <f t="shared" si="5785"/>
        <v>0</v>
      </c>
      <c r="KV248" s="161">
        <f t="shared" ref="KV248:KW248" si="6137">KV247</f>
        <v>20</v>
      </c>
      <c r="KW248" s="175">
        <f t="shared" si="6137"/>
        <v>1183</v>
      </c>
      <c r="KX248" s="163" t="str">
        <f t="shared" si="5787"/>
        <v>1</v>
      </c>
      <c r="KY248" s="164" t="str">
        <f t="shared" si="292"/>
        <v/>
      </c>
      <c r="KZ248" s="165">
        <f t="shared" si="293"/>
        <v>0</v>
      </c>
      <c r="LA248" s="166"/>
      <c r="LB248" s="166"/>
      <c r="LC248" s="166"/>
      <c r="LD248" s="168"/>
      <c r="LE248" s="168"/>
      <c r="LF248" s="170" t="str">
        <f t="shared" si="294"/>
        <v>0</v>
      </c>
      <c r="LG248" s="170">
        <f t="shared" si="5788"/>
        <v>0</v>
      </c>
      <c r="LH248" s="168">
        <f t="shared" si="5789"/>
        <v>0</v>
      </c>
      <c r="LI248" s="168">
        <f t="shared" si="5790"/>
        <v>0</v>
      </c>
      <c r="LJ248" s="168">
        <f t="shared" si="5791"/>
        <v>0</v>
      </c>
      <c r="LK248" s="168">
        <f t="shared" si="5792"/>
        <v>0</v>
      </c>
      <c r="LL248" s="172"/>
      <c r="LM248" s="172"/>
      <c r="LN248" s="168" t="str">
        <f t="shared" si="5793"/>
        <v>#REF!</v>
      </c>
      <c r="LO248" s="168" t="str">
        <f t="shared" si="5794"/>
        <v>#REF!</v>
      </c>
      <c r="LP248" s="168" t="str">
        <f t="shared" si="5795"/>
        <v>#REF!</v>
      </c>
      <c r="LQ248" s="168" t="str">
        <f t="shared" si="5796"/>
        <v>#REF!</v>
      </c>
    </row>
    <row r="249" ht="15.75" customHeight="1">
      <c r="A249" s="151">
        <v>46346.0</v>
      </c>
      <c r="B249" s="152" t="s">
        <v>29</v>
      </c>
      <c r="C249" s="153">
        <f t="shared" si="99"/>
        <v>0</v>
      </c>
      <c r="D249" s="154">
        <f t="shared" ref="D249:E249" si="6138">D248</f>
        <v>1</v>
      </c>
      <c r="E249" s="173">
        <f t="shared" si="6138"/>
        <v>1164</v>
      </c>
      <c r="F249" s="156" t="str">
        <f t="shared" si="5898"/>
        <v>1</v>
      </c>
      <c r="G249" s="157">
        <f t="shared" si="102"/>
        <v>1</v>
      </c>
      <c r="H249" s="158">
        <f t="shared" si="103"/>
        <v>0</v>
      </c>
      <c r="I249" s="159"/>
      <c r="J249" s="159"/>
      <c r="K249" s="159"/>
      <c r="L249" s="78"/>
      <c r="M249" s="79"/>
      <c r="N249" s="77" t="str">
        <f t="shared" si="104"/>
        <v>0</v>
      </c>
      <c r="O249" s="81">
        <f t="shared" si="5655"/>
        <v>0</v>
      </c>
      <c r="P249" s="160">
        <f t="shared" si="5656"/>
        <v>0</v>
      </c>
      <c r="Q249" s="160">
        <f t="shared" si="5657"/>
        <v>0</v>
      </c>
      <c r="R249" s="160">
        <f t="shared" si="5658"/>
        <v>0</v>
      </c>
      <c r="S249" s="160">
        <f t="shared" si="5659"/>
        <v>0</v>
      </c>
      <c r="T249" s="161">
        <f t="shared" ref="T249:U249" si="6139">T248</f>
        <v>2</v>
      </c>
      <c r="U249" s="175">
        <f t="shared" si="6139"/>
        <v>1165</v>
      </c>
      <c r="V249" s="163" t="str">
        <f t="shared" si="5661"/>
        <v>1</v>
      </c>
      <c r="W249" s="164">
        <f t="shared" si="112"/>
        <v>1</v>
      </c>
      <c r="X249" s="165">
        <f t="shared" si="113"/>
        <v>0</v>
      </c>
      <c r="Y249" s="166"/>
      <c r="Z249" s="166"/>
      <c r="AA249" s="166"/>
      <c r="AB249" s="84"/>
      <c r="AC249" s="85"/>
      <c r="AD249" s="83" t="str">
        <f t="shared" si="114"/>
        <v>0</v>
      </c>
      <c r="AE249" s="167">
        <f t="shared" si="5662"/>
        <v>0</v>
      </c>
      <c r="AF249" s="168">
        <f t="shared" si="5663"/>
        <v>0</v>
      </c>
      <c r="AG249" s="168">
        <f t="shared" si="5664"/>
        <v>0</v>
      </c>
      <c r="AH249" s="168">
        <f t="shared" si="5665"/>
        <v>0</v>
      </c>
      <c r="AI249" s="168">
        <f t="shared" si="5666"/>
        <v>0</v>
      </c>
      <c r="AJ249" s="154">
        <f t="shared" ref="AJ249:AK249" si="6140">AJ248</f>
        <v>3</v>
      </c>
      <c r="AK249" s="173">
        <f t="shared" si="6140"/>
        <v>1166</v>
      </c>
      <c r="AL249" s="156" t="str">
        <f t="shared" si="5668"/>
        <v>1</v>
      </c>
      <c r="AM249" s="157">
        <f t="shared" si="122"/>
        <v>2</v>
      </c>
      <c r="AN249" s="158">
        <f t="shared" si="123"/>
        <v>0</v>
      </c>
      <c r="AO249" s="159"/>
      <c r="AP249" s="159"/>
      <c r="AQ249" s="159"/>
      <c r="AR249" s="78"/>
      <c r="AS249" s="79"/>
      <c r="AT249" s="77" t="str">
        <f t="shared" si="124"/>
        <v>0</v>
      </c>
      <c r="AU249" s="81">
        <f t="shared" si="5669"/>
        <v>0</v>
      </c>
      <c r="AV249" s="160">
        <f t="shared" si="5670"/>
        <v>0</v>
      </c>
      <c r="AW249" s="160">
        <f t="shared" si="5671"/>
        <v>0</v>
      </c>
      <c r="AX249" s="160">
        <f t="shared" si="5672"/>
        <v>0</v>
      </c>
      <c r="AY249" s="160">
        <f t="shared" si="5673"/>
        <v>0</v>
      </c>
      <c r="AZ249" s="161">
        <f t="shared" ref="AZ249:BA249" si="6141">AZ248</f>
        <v>4</v>
      </c>
      <c r="BA249" s="175">
        <f t="shared" si="6141"/>
        <v>1167</v>
      </c>
      <c r="BB249" s="163" t="str">
        <f t="shared" si="5675"/>
        <v>1</v>
      </c>
      <c r="BC249" s="164">
        <f t="shared" si="132"/>
        <v>4</v>
      </c>
      <c r="BD249" s="165">
        <f t="shared" si="133"/>
        <v>0</v>
      </c>
      <c r="BE249" s="166"/>
      <c r="BF249" s="166"/>
      <c r="BG249" s="166"/>
      <c r="BH249" s="84"/>
      <c r="BI249" s="85"/>
      <c r="BJ249" s="83" t="str">
        <f t="shared" si="134"/>
        <v>0</v>
      </c>
      <c r="BK249" s="167">
        <f t="shared" si="5676"/>
        <v>0</v>
      </c>
      <c r="BL249" s="168">
        <f t="shared" si="5677"/>
        <v>0</v>
      </c>
      <c r="BM249" s="168">
        <f t="shared" si="5678"/>
        <v>0</v>
      </c>
      <c r="BN249" s="168">
        <f t="shared" si="5679"/>
        <v>0</v>
      </c>
      <c r="BO249" s="168">
        <f t="shared" si="5680"/>
        <v>0</v>
      </c>
      <c r="BP249" s="154">
        <f t="shared" ref="BP249:BQ249" si="6142">BP248</f>
        <v>5</v>
      </c>
      <c r="BQ249" s="173">
        <f t="shared" si="6142"/>
        <v>1168</v>
      </c>
      <c r="BR249" s="156" t="str">
        <f t="shared" si="5682"/>
        <v>1</v>
      </c>
      <c r="BS249" s="157">
        <f t="shared" si="142"/>
        <v>4</v>
      </c>
      <c r="BT249" s="158">
        <f t="shared" si="143"/>
        <v>0</v>
      </c>
      <c r="BU249" s="159"/>
      <c r="BV249" s="159"/>
      <c r="BW249" s="159"/>
      <c r="BX249" s="78"/>
      <c r="BY249" s="79"/>
      <c r="BZ249" s="77" t="str">
        <f t="shared" si="144"/>
        <v>0</v>
      </c>
      <c r="CA249" s="81">
        <f t="shared" si="5683"/>
        <v>0</v>
      </c>
      <c r="CB249" s="160">
        <f t="shared" si="5684"/>
        <v>0</v>
      </c>
      <c r="CC249" s="160">
        <f t="shared" si="5685"/>
        <v>0</v>
      </c>
      <c r="CD249" s="160">
        <f t="shared" si="5686"/>
        <v>0</v>
      </c>
      <c r="CE249" s="160">
        <f t="shared" si="5687"/>
        <v>0</v>
      </c>
      <c r="CF249" s="161">
        <f t="shared" ref="CF249:CG249" si="6143">CF248</f>
        <v>6</v>
      </c>
      <c r="CG249" s="175">
        <f t="shared" si="6143"/>
        <v>1169</v>
      </c>
      <c r="CH249" s="163" t="str">
        <f t="shared" si="5689"/>
        <v>1</v>
      </c>
      <c r="CI249" s="164">
        <f t="shared" si="152"/>
        <v>2</v>
      </c>
      <c r="CJ249" s="165">
        <f t="shared" si="153"/>
        <v>0</v>
      </c>
      <c r="CK249" s="166"/>
      <c r="CL249" s="166"/>
      <c r="CM249" s="166"/>
      <c r="CN249" s="84"/>
      <c r="CO249" s="85"/>
      <c r="CP249" s="83" t="str">
        <f t="shared" si="154"/>
        <v>0</v>
      </c>
      <c r="CQ249" s="167">
        <f t="shared" si="5690"/>
        <v>0</v>
      </c>
      <c r="CR249" s="168">
        <f t="shared" si="5691"/>
        <v>0</v>
      </c>
      <c r="CS249" s="168">
        <f t="shared" si="5692"/>
        <v>0</v>
      </c>
      <c r="CT249" s="168">
        <f t="shared" si="5693"/>
        <v>0</v>
      </c>
      <c r="CU249" s="168">
        <f t="shared" si="5694"/>
        <v>0</v>
      </c>
      <c r="CV249" s="154">
        <f t="shared" ref="CV249:CW249" si="6144">CV248</f>
        <v>7</v>
      </c>
      <c r="CW249" s="173">
        <f t="shared" si="6144"/>
        <v>1170</v>
      </c>
      <c r="CX249" s="156" t="str">
        <f t="shared" si="5696"/>
        <v>1</v>
      </c>
      <c r="CY249" s="157">
        <f t="shared" si="162"/>
        <v>2</v>
      </c>
      <c r="CZ249" s="158">
        <f t="shared" si="163"/>
        <v>0</v>
      </c>
      <c r="DA249" s="159"/>
      <c r="DB249" s="159"/>
      <c r="DC249" s="159"/>
      <c r="DD249" s="78"/>
      <c r="DE249" s="79"/>
      <c r="DF249" s="77" t="str">
        <f t="shared" si="164"/>
        <v>0</v>
      </c>
      <c r="DG249" s="81">
        <f t="shared" si="5697"/>
        <v>0</v>
      </c>
      <c r="DH249" s="160">
        <f t="shared" si="5698"/>
        <v>0</v>
      </c>
      <c r="DI249" s="160">
        <f t="shared" si="5699"/>
        <v>0</v>
      </c>
      <c r="DJ249" s="160">
        <f t="shared" si="5700"/>
        <v>0</v>
      </c>
      <c r="DK249" s="160">
        <f t="shared" si="5701"/>
        <v>0</v>
      </c>
      <c r="DL249" s="161">
        <f t="shared" ref="DL249:DM249" si="6145">DL248</f>
        <v>8</v>
      </c>
      <c r="DM249" s="175">
        <f t="shared" si="6145"/>
        <v>1171</v>
      </c>
      <c r="DN249" s="163" t="str">
        <f t="shared" si="5703"/>
        <v>1</v>
      </c>
      <c r="DO249" s="164">
        <f t="shared" si="172"/>
        <v>2</v>
      </c>
      <c r="DP249" s="165">
        <f t="shared" si="173"/>
        <v>0</v>
      </c>
      <c r="DQ249" s="166"/>
      <c r="DR249" s="166"/>
      <c r="DS249" s="166"/>
      <c r="DT249" s="84"/>
      <c r="DU249" s="85"/>
      <c r="DV249" s="83" t="str">
        <f t="shared" si="174"/>
        <v>0</v>
      </c>
      <c r="DW249" s="167">
        <f t="shared" si="5704"/>
        <v>0</v>
      </c>
      <c r="DX249" s="168">
        <f t="shared" si="5705"/>
        <v>0</v>
      </c>
      <c r="DY249" s="168">
        <f t="shared" si="5706"/>
        <v>0</v>
      </c>
      <c r="DZ249" s="168">
        <f t="shared" si="5707"/>
        <v>0</v>
      </c>
      <c r="EA249" s="168">
        <f t="shared" si="5708"/>
        <v>0</v>
      </c>
      <c r="EB249" s="154">
        <f t="shared" ref="EB249:EC249" si="6146">EB248</f>
        <v>9</v>
      </c>
      <c r="EC249" s="173">
        <f t="shared" si="6146"/>
        <v>1172</v>
      </c>
      <c r="ED249" s="156" t="str">
        <f t="shared" si="5710"/>
        <v>1</v>
      </c>
      <c r="EE249" s="157">
        <f t="shared" si="182"/>
        <v>5</v>
      </c>
      <c r="EF249" s="169">
        <f t="shared" si="183"/>
        <v>0</v>
      </c>
      <c r="EG249" s="159"/>
      <c r="EH249" s="159"/>
      <c r="EI249" s="159"/>
      <c r="EJ249" s="78"/>
      <c r="EK249" s="79"/>
      <c r="EL249" s="77" t="str">
        <f t="shared" si="184"/>
        <v>0</v>
      </c>
      <c r="EM249" s="81">
        <f t="shared" si="5711"/>
        <v>0</v>
      </c>
      <c r="EN249" s="160">
        <f t="shared" si="5712"/>
        <v>0</v>
      </c>
      <c r="EO249" s="160">
        <f t="shared" si="5713"/>
        <v>0</v>
      </c>
      <c r="EP249" s="160">
        <f t="shared" si="5714"/>
        <v>0</v>
      </c>
      <c r="EQ249" s="160">
        <f t="shared" si="5715"/>
        <v>0</v>
      </c>
      <c r="ER249" s="161">
        <f t="shared" ref="ER249:ES249" si="6147">ER248</f>
        <v>10</v>
      </c>
      <c r="ES249" s="175">
        <f t="shared" si="6147"/>
        <v>1173</v>
      </c>
      <c r="ET249" s="163" t="str">
        <f t="shared" si="5717"/>
        <v>1</v>
      </c>
      <c r="EU249" s="164">
        <f t="shared" si="192"/>
        <v>19</v>
      </c>
      <c r="EV249" s="165">
        <f t="shared" si="193"/>
        <v>0</v>
      </c>
      <c r="EW249" s="166"/>
      <c r="EX249" s="166"/>
      <c r="EY249" s="166"/>
      <c r="EZ249" s="84"/>
      <c r="FA249" s="85"/>
      <c r="FB249" s="83" t="str">
        <f t="shared" si="194"/>
        <v>0</v>
      </c>
      <c r="FC249" s="167">
        <f t="shared" si="5718"/>
        <v>0</v>
      </c>
      <c r="FD249" s="168">
        <f t="shared" si="5719"/>
        <v>0</v>
      </c>
      <c r="FE249" s="168">
        <f t="shared" si="5720"/>
        <v>0</v>
      </c>
      <c r="FF249" s="168">
        <f t="shared" si="5721"/>
        <v>0</v>
      </c>
      <c r="FG249" s="168">
        <f t="shared" si="5722"/>
        <v>0</v>
      </c>
      <c r="FH249" s="154">
        <f t="shared" ref="FH249:FI249" si="6148">FH248</f>
        <v>11</v>
      </c>
      <c r="FI249" s="173">
        <f t="shared" si="6148"/>
        <v>1174</v>
      </c>
      <c r="FJ249" s="156" t="str">
        <f t="shared" si="5724"/>
        <v>1</v>
      </c>
      <c r="FK249" s="157">
        <f t="shared" si="202"/>
        <v>4</v>
      </c>
      <c r="FL249" s="158">
        <f t="shared" si="203"/>
        <v>0</v>
      </c>
      <c r="FM249" s="159"/>
      <c r="FN249" s="159"/>
      <c r="FO249" s="159"/>
      <c r="FP249" s="78"/>
      <c r="FQ249" s="79"/>
      <c r="FR249" s="77" t="str">
        <f t="shared" si="204"/>
        <v>0</v>
      </c>
      <c r="FS249" s="81">
        <f t="shared" si="5725"/>
        <v>0</v>
      </c>
      <c r="FT249" s="160">
        <f t="shared" si="5726"/>
        <v>0</v>
      </c>
      <c r="FU249" s="160">
        <f t="shared" si="5727"/>
        <v>0</v>
      </c>
      <c r="FV249" s="160">
        <f t="shared" si="5728"/>
        <v>0</v>
      </c>
      <c r="FW249" s="160">
        <f t="shared" si="5729"/>
        <v>0</v>
      </c>
      <c r="FX249" s="161">
        <f t="shared" ref="FX249:FY249" si="6149">FX248</f>
        <v>12</v>
      </c>
      <c r="FY249" s="175">
        <f t="shared" si="6149"/>
        <v>1175</v>
      </c>
      <c r="FZ249" s="163" t="str">
        <f t="shared" si="5731"/>
        <v>1</v>
      </c>
      <c r="GA249" s="164">
        <f t="shared" si="212"/>
        <v>2</v>
      </c>
      <c r="GB249" s="165">
        <f t="shared" si="213"/>
        <v>0</v>
      </c>
      <c r="GC249" s="166"/>
      <c r="GD249" s="166"/>
      <c r="GE249" s="166"/>
      <c r="GF249" s="84"/>
      <c r="GG249" s="85"/>
      <c r="GH249" s="83" t="str">
        <f t="shared" si="214"/>
        <v>0</v>
      </c>
      <c r="GI249" s="167">
        <f t="shared" si="5732"/>
        <v>0</v>
      </c>
      <c r="GJ249" s="168">
        <f t="shared" si="5733"/>
        <v>0</v>
      </c>
      <c r="GK249" s="168">
        <f t="shared" si="5734"/>
        <v>0</v>
      </c>
      <c r="GL249" s="168">
        <f t="shared" si="5735"/>
        <v>0</v>
      </c>
      <c r="GM249" s="168">
        <f t="shared" si="5736"/>
        <v>0</v>
      </c>
      <c r="GN249" s="154">
        <f t="shared" ref="GN249:GO249" si="6150">GN248</f>
        <v>13</v>
      </c>
      <c r="GO249" s="173">
        <f t="shared" si="6150"/>
        <v>1176</v>
      </c>
      <c r="GP249" s="156" t="str">
        <f t="shared" si="5738"/>
        <v>1</v>
      </c>
      <c r="GQ249" s="157">
        <f t="shared" si="222"/>
        <v>3</v>
      </c>
      <c r="GR249" s="158">
        <f t="shared" si="223"/>
        <v>0</v>
      </c>
      <c r="GS249" s="159"/>
      <c r="GT249" s="159"/>
      <c r="GU249" s="159"/>
      <c r="GV249" s="78"/>
      <c r="GW249" s="79"/>
      <c r="GX249" s="77" t="str">
        <f t="shared" si="224"/>
        <v>0</v>
      </c>
      <c r="GY249" s="81">
        <f t="shared" si="5739"/>
        <v>0</v>
      </c>
      <c r="GZ249" s="160">
        <f t="shared" si="5740"/>
        <v>0</v>
      </c>
      <c r="HA249" s="160">
        <f t="shared" si="5741"/>
        <v>0</v>
      </c>
      <c r="HB249" s="160">
        <f t="shared" si="5742"/>
        <v>0</v>
      </c>
      <c r="HC249" s="160">
        <f t="shared" si="5743"/>
        <v>0</v>
      </c>
      <c r="HD249" s="161">
        <f t="shared" ref="HD249:HE249" si="6151">HD248</f>
        <v>14</v>
      </c>
      <c r="HE249" s="175">
        <f t="shared" si="6151"/>
        <v>1177</v>
      </c>
      <c r="HF249" s="163" t="str">
        <f t="shared" si="5745"/>
        <v>1</v>
      </c>
      <c r="HG249" s="164">
        <f t="shared" si="232"/>
        <v>5</v>
      </c>
      <c r="HH249" s="165">
        <f t="shared" si="233"/>
        <v>0</v>
      </c>
      <c r="HI249" s="166"/>
      <c r="HJ249" s="166"/>
      <c r="HK249" s="166"/>
      <c r="HL249" s="84"/>
      <c r="HM249" s="85"/>
      <c r="HN249" s="83" t="str">
        <f t="shared" si="234"/>
        <v>0</v>
      </c>
      <c r="HO249" s="167">
        <f t="shared" si="5746"/>
        <v>0</v>
      </c>
      <c r="HP249" s="168">
        <f t="shared" si="5747"/>
        <v>0</v>
      </c>
      <c r="HQ249" s="168">
        <f t="shared" si="5748"/>
        <v>0</v>
      </c>
      <c r="HR249" s="168">
        <f t="shared" si="5749"/>
        <v>0</v>
      </c>
      <c r="HS249" s="168">
        <f t="shared" si="5750"/>
        <v>0</v>
      </c>
      <c r="HT249" s="154">
        <f t="shared" ref="HT249:HU249" si="6152">HT248</f>
        <v>15</v>
      </c>
      <c r="HU249" s="173">
        <f t="shared" si="6152"/>
        <v>1178</v>
      </c>
      <c r="HV249" s="156" t="str">
        <f t="shared" si="5752"/>
        <v>1</v>
      </c>
      <c r="HW249" s="157" t="str">
        <f t="shared" si="242"/>
        <v/>
      </c>
      <c r="HX249" s="169">
        <f t="shared" si="243"/>
        <v>0</v>
      </c>
      <c r="HY249" s="159"/>
      <c r="HZ249" s="159"/>
      <c r="IA249" s="159"/>
      <c r="IB249" s="160"/>
      <c r="IC249" s="160"/>
      <c r="ID249" s="160" t="str">
        <f t="shared" si="244"/>
        <v>0</v>
      </c>
      <c r="IE249" s="160">
        <f t="shared" si="5753"/>
        <v>0</v>
      </c>
      <c r="IF249" s="160">
        <f t="shared" si="5754"/>
        <v>0</v>
      </c>
      <c r="IG249" s="160">
        <f t="shared" si="5755"/>
        <v>0</v>
      </c>
      <c r="IH249" s="160">
        <f t="shared" si="5756"/>
        <v>0</v>
      </c>
      <c r="II249" s="160">
        <f t="shared" si="5757"/>
        <v>0</v>
      </c>
      <c r="IJ249" s="161">
        <f t="shared" ref="IJ249:IK249" si="6153">IJ248</f>
        <v>16</v>
      </c>
      <c r="IK249" s="175">
        <f t="shared" si="6153"/>
        <v>1179</v>
      </c>
      <c r="IL249" s="163" t="str">
        <f t="shared" si="5759"/>
        <v>1</v>
      </c>
      <c r="IM249" s="164" t="str">
        <f t="shared" si="252"/>
        <v/>
      </c>
      <c r="IN249" s="165">
        <f t="shared" si="253"/>
        <v>0</v>
      </c>
      <c r="IO249" s="166"/>
      <c r="IP249" s="166"/>
      <c r="IQ249" s="166"/>
      <c r="IR249" s="168"/>
      <c r="IS249" s="168"/>
      <c r="IT249" s="170" t="str">
        <f t="shared" si="254"/>
        <v>0</v>
      </c>
      <c r="IU249" s="170">
        <f t="shared" si="5760"/>
        <v>0</v>
      </c>
      <c r="IV249" s="168">
        <f t="shared" si="5761"/>
        <v>0</v>
      </c>
      <c r="IW249" s="168">
        <f t="shared" si="5762"/>
        <v>0</v>
      </c>
      <c r="IX249" s="168">
        <f t="shared" si="5763"/>
        <v>0</v>
      </c>
      <c r="IY249" s="168">
        <f t="shared" si="5764"/>
        <v>0</v>
      </c>
      <c r="IZ249" s="154">
        <f t="shared" ref="IZ249:JA249" si="6154">IZ248</f>
        <v>17</v>
      </c>
      <c r="JA249" s="173">
        <f t="shared" si="6154"/>
        <v>1180</v>
      </c>
      <c r="JB249" s="156" t="str">
        <f t="shared" si="5766"/>
        <v>1</v>
      </c>
      <c r="JC249" s="157" t="str">
        <f t="shared" si="262"/>
        <v/>
      </c>
      <c r="JD249" s="158">
        <f t="shared" si="263"/>
        <v>0</v>
      </c>
      <c r="JE249" s="159"/>
      <c r="JF249" s="159"/>
      <c r="JG249" s="159"/>
      <c r="JH249" s="160"/>
      <c r="JI249" s="160"/>
      <c r="JJ249" s="171" t="str">
        <f t="shared" si="264"/>
        <v>0</v>
      </c>
      <c r="JK249" s="171">
        <f t="shared" si="5767"/>
        <v>0</v>
      </c>
      <c r="JL249" s="160">
        <f t="shared" si="5768"/>
        <v>0</v>
      </c>
      <c r="JM249" s="160">
        <f t="shared" si="5769"/>
        <v>0</v>
      </c>
      <c r="JN249" s="160">
        <f t="shared" si="5770"/>
        <v>0</v>
      </c>
      <c r="JO249" s="160">
        <f t="shared" si="5771"/>
        <v>0</v>
      </c>
      <c r="JP249" s="161">
        <f t="shared" ref="JP249:JQ249" si="6155">JP248</f>
        <v>18</v>
      </c>
      <c r="JQ249" s="175">
        <f t="shared" si="6155"/>
        <v>1181</v>
      </c>
      <c r="JR249" s="163" t="str">
        <f t="shared" si="5773"/>
        <v>1</v>
      </c>
      <c r="JS249" s="164" t="str">
        <f t="shared" si="272"/>
        <v/>
      </c>
      <c r="JT249" s="165">
        <f t="shared" si="273"/>
        <v>0</v>
      </c>
      <c r="JU249" s="166"/>
      <c r="JV249" s="166"/>
      <c r="JW249" s="166"/>
      <c r="JX249" s="168"/>
      <c r="JY249" s="168"/>
      <c r="JZ249" s="170" t="str">
        <f t="shared" si="274"/>
        <v>0</v>
      </c>
      <c r="KA249" s="170">
        <f t="shared" si="5774"/>
        <v>0</v>
      </c>
      <c r="KB249" s="168">
        <f t="shared" si="5775"/>
        <v>0</v>
      </c>
      <c r="KC249" s="168">
        <f t="shared" si="5776"/>
        <v>0</v>
      </c>
      <c r="KD249" s="168">
        <f t="shared" si="5777"/>
        <v>0</v>
      </c>
      <c r="KE249" s="168">
        <f t="shared" si="5778"/>
        <v>0</v>
      </c>
      <c r="KF249" s="154">
        <f t="shared" ref="KF249:KG249" si="6156">KF248</f>
        <v>19</v>
      </c>
      <c r="KG249" s="173">
        <f t="shared" si="6156"/>
        <v>1182</v>
      </c>
      <c r="KH249" s="156" t="str">
        <f t="shared" si="5780"/>
        <v>1</v>
      </c>
      <c r="KI249" s="157" t="str">
        <f t="shared" si="282"/>
        <v/>
      </c>
      <c r="KJ249" s="158">
        <f t="shared" si="283"/>
        <v>0</v>
      </c>
      <c r="KK249" s="159"/>
      <c r="KL249" s="159"/>
      <c r="KM249" s="159"/>
      <c r="KN249" s="160"/>
      <c r="KO249" s="160"/>
      <c r="KP249" s="171" t="str">
        <f t="shared" si="284"/>
        <v>0</v>
      </c>
      <c r="KQ249" s="171">
        <f t="shared" si="5781"/>
        <v>0</v>
      </c>
      <c r="KR249" s="160">
        <f t="shared" si="5782"/>
        <v>0</v>
      </c>
      <c r="KS249" s="160">
        <f t="shared" si="5783"/>
        <v>0</v>
      </c>
      <c r="KT249" s="160">
        <f t="shared" si="5784"/>
        <v>0</v>
      </c>
      <c r="KU249" s="160">
        <f t="shared" si="5785"/>
        <v>0</v>
      </c>
      <c r="KV249" s="161">
        <f t="shared" ref="KV249:KW249" si="6157">KV248</f>
        <v>20</v>
      </c>
      <c r="KW249" s="175">
        <f t="shared" si="6157"/>
        <v>1183</v>
      </c>
      <c r="KX249" s="163" t="str">
        <f t="shared" si="5787"/>
        <v>1</v>
      </c>
      <c r="KY249" s="164" t="str">
        <f t="shared" si="292"/>
        <v/>
      </c>
      <c r="KZ249" s="165">
        <f t="shared" si="293"/>
        <v>0</v>
      </c>
      <c r="LA249" s="166"/>
      <c r="LB249" s="166"/>
      <c r="LC249" s="166"/>
      <c r="LD249" s="168"/>
      <c r="LE249" s="168"/>
      <c r="LF249" s="170" t="str">
        <f t="shared" si="294"/>
        <v>0</v>
      </c>
      <c r="LG249" s="170">
        <f t="shared" si="5788"/>
        <v>0</v>
      </c>
      <c r="LH249" s="168">
        <f t="shared" si="5789"/>
        <v>0</v>
      </c>
      <c r="LI249" s="168">
        <f t="shared" si="5790"/>
        <v>0</v>
      </c>
      <c r="LJ249" s="168">
        <f t="shared" si="5791"/>
        <v>0</v>
      </c>
      <c r="LK249" s="168">
        <f t="shared" si="5792"/>
        <v>0</v>
      </c>
      <c r="LL249" s="172"/>
      <c r="LM249" s="172"/>
      <c r="LN249" s="168" t="str">
        <f t="shared" si="5793"/>
        <v>#REF!</v>
      </c>
      <c r="LO249" s="168" t="str">
        <f t="shared" si="5794"/>
        <v>#REF!</v>
      </c>
      <c r="LP249" s="168" t="str">
        <f t="shared" si="5795"/>
        <v>#REF!</v>
      </c>
      <c r="LQ249" s="168" t="str">
        <f t="shared" si="5796"/>
        <v>#REF!</v>
      </c>
    </row>
    <row r="250" ht="15.75" customHeight="1">
      <c r="A250" s="151">
        <v>46347.0</v>
      </c>
      <c r="B250" s="152" t="s">
        <v>30</v>
      </c>
      <c r="C250" s="153">
        <f t="shared" si="99"/>
        <v>0</v>
      </c>
      <c r="D250" s="154">
        <f t="shared" ref="D250:E250" si="6158">D249</f>
        <v>1</v>
      </c>
      <c r="E250" s="173">
        <f t="shared" si="6158"/>
        <v>1164</v>
      </c>
      <c r="F250" s="156" t="str">
        <f t="shared" si="5898"/>
        <v>1</v>
      </c>
      <c r="G250" s="157">
        <f t="shared" si="102"/>
        <v>1</v>
      </c>
      <c r="H250" s="158">
        <f t="shared" si="103"/>
        <v>0</v>
      </c>
      <c r="I250" s="159"/>
      <c r="J250" s="159"/>
      <c r="K250" s="159"/>
      <c r="L250" s="78"/>
      <c r="M250" s="79"/>
      <c r="N250" s="77" t="str">
        <f t="shared" si="104"/>
        <v>0</v>
      </c>
      <c r="O250" s="81">
        <f t="shared" si="5655"/>
        <v>0</v>
      </c>
      <c r="P250" s="160">
        <f t="shared" si="5656"/>
        <v>0</v>
      </c>
      <c r="Q250" s="160">
        <f t="shared" si="5657"/>
        <v>0</v>
      </c>
      <c r="R250" s="160">
        <f t="shared" si="5658"/>
        <v>0</v>
      </c>
      <c r="S250" s="160">
        <f t="shared" si="5659"/>
        <v>0</v>
      </c>
      <c r="T250" s="161">
        <f t="shared" ref="T250:U250" si="6159">T249</f>
        <v>2</v>
      </c>
      <c r="U250" s="175">
        <f t="shared" si="6159"/>
        <v>1165</v>
      </c>
      <c r="V250" s="163" t="str">
        <f t="shared" si="5661"/>
        <v>1</v>
      </c>
      <c r="W250" s="164">
        <f t="shared" si="112"/>
        <v>1</v>
      </c>
      <c r="X250" s="165">
        <f t="shared" si="113"/>
        <v>0</v>
      </c>
      <c r="Y250" s="166"/>
      <c r="Z250" s="166"/>
      <c r="AA250" s="166"/>
      <c r="AB250" s="84"/>
      <c r="AC250" s="85"/>
      <c r="AD250" s="83" t="str">
        <f t="shared" si="114"/>
        <v>0</v>
      </c>
      <c r="AE250" s="167">
        <f t="shared" si="5662"/>
        <v>0</v>
      </c>
      <c r="AF250" s="168">
        <f t="shared" si="5663"/>
        <v>0</v>
      </c>
      <c r="AG250" s="168">
        <f t="shared" si="5664"/>
        <v>0</v>
      </c>
      <c r="AH250" s="168">
        <f t="shared" si="5665"/>
        <v>0</v>
      </c>
      <c r="AI250" s="168">
        <f t="shared" si="5666"/>
        <v>0</v>
      </c>
      <c r="AJ250" s="154">
        <f t="shared" ref="AJ250:AK250" si="6160">AJ249</f>
        <v>3</v>
      </c>
      <c r="AK250" s="173">
        <f t="shared" si="6160"/>
        <v>1166</v>
      </c>
      <c r="AL250" s="156" t="str">
        <f t="shared" si="5668"/>
        <v>1</v>
      </c>
      <c r="AM250" s="157">
        <f t="shared" si="122"/>
        <v>2</v>
      </c>
      <c r="AN250" s="158">
        <f t="shared" si="123"/>
        <v>0</v>
      </c>
      <c r="AO250" s="159"/>
      <c r="AP250" s="159"/>
      <c r="AQ250" s="159"/>
      <c r="AR250" s="78"/>
      <c r="AS250" s="79"/>
      <c r="AT250" s="77" t="str">
        <f t="shared" si="124"/>
        <v>0</v>
      </c>
      <c r="AU250" s="81">
        <f t="shared" si="5669"/>
        <v>0</v>
      </c>
      <c r="AV250" s="160">
        <f t="shared" si="5670"/>
        <v>0</v>
      </c>
      <c r="AW250" s="160">
        <f t="shared" si="5671"/>
        <v>0</v>
      </c>
      <c r="AX250" s="160">
        <f t="shared" si="5672"/>
        <v>0</v>
      </c>
      <c r="AY250" s="160">
        <f t="shared" si="5673"/>
        <v>0</v>
      </c>
      <c r="AZ250" s="161">
        <f t="shared" ref="AZ250:BA250" si="6161">AZ249</f>
        <v>4</v>
      </c>
      <c r="BA250" s="175">
        <f t="shared" si="6161"/>
        <v>1167</v>
      </c>
      <c r="BB250" s="163" t="str">
        <f t="shared" si="5675"/>
        <v>1</v>
      </c>
      <c r="BC250" s="164">
        <f t="shared" si="132"/>
        <v>4</v>
      </c>
      <c r="BD250" s="165">
        <f t="shared" si="133"/>
        <v>0</v>
      </c>
      <c r="BE250" s="166"/>
      <c r="BF250" s="166"/>
      <c r="BG250" s="166"/>
      <c r="BH250" s="84"/>
      <c r="BI250" s="85"/>
      <c r="BJ250" s="83" t="str">
        <f t="shared" si="134"/>
        <v>0</v>
      </c>
      <c r="BK250" s="167">
        <f t="shared" si="5676"/>
        <v>0</v>
      </c>
      <c r="BL250" s="168">
        <f t="shared" si="5677"/>
        <v>0</v>
      </c>
      <c r="BM250" s="168">
        <f t="shared" si="5678"/>
        <v>0</v>
      </c>
      <c r="BN250" s="168">
        <f t="shared" si="5679"/>
        <v>0</v>
      </c>
      <c r="BO250" s="168">
        <f t="shared" si="5680"/>
        <v>0</v>
      </c>
      <c r="BP250" s="154">
        <f t="shared" ref="BP250:BQ250" si="6162">BP249</f>
        <v>5</v>
      </c>
      <c r="BQ250" s="173">
        <f t="shared" si="6162"/>
        <v>1168</v>
      </c>
      <c r="BR250" s="156" t="str">
        <f t="shared" si="5682"/>
        <v>1</v>
      </c>
      <c r="BS250" s="157">
        <f t="shared" si="142"/>
        <v>4</v>
      </c>
      <c r="BT250" s="158">
        <f t="shared" si="143"/>
        <v>0</v>
      </c>
      <c r="BU250" s="159"/>
      <c r="BV250" s="159"/>
      <c r="BW250" s="159"/>
      <c r="BX250" s="78"/>
      <c r="BY250" s="79"/>
      <c r="BZ250" s="77" t="str">
        <f t="shared" si="144"/>
        <v>0</v>
      </c>
      <c r="CA250" s="81">
        <f t="shared" si="5683"/>
        <v>0</v>
      </c>
      <c r="CB250" s="160">
        <f t="shared" si="5684"/>
        <v>0</v>
      </c>
      <c r="CC250" s="160">
        <f t="shared" si="5685"/>
        <v>0</v>
      </c>
      <c r="CD250" s="160">
        <f t="shared" si="5686"/>
        <v>0</v>
      </c>
      <c r="CE250" s="160">
        <f t="shared" si="5687"/>
        <v>0</v>
      </c>
      <c r="CF250" s="161">
        <f t="shared" ref="CF250:CG250" si="6163">CF249</f>
        <v>6</v>
      </c>
      <c r="CG250" s="175">
        <f t="shared" si="6163"/>
        <v>1169</v>
      </c>
      <c r="CH250" s="163" t="str">
        <f t="shared" si="5689"/>
        <v>1</v>
      </c>
      <c r="CI250" s="164">
        <f t="shared" si="152"/>
        <v>2</v>
      </c>
      <c r="CJ250" s="165">
        <f t="shared" si="153"/>
        <v>0</v>
      </c>
      <c r="CK250" s="166"/>
      <c r="CL250" s="166"/>
      <c r="CM250" s="166"/>
      <c r="CN250" s="84"/>
      <c r="CO250" s="85"/>
      <c r="CP250" s="83" t="str">
        <f t="shared" si="154"/>
        <v>0</v>
      </c>
      <c r="CQ250" s="167">
        <f t="shared" si="5690"/>
        <v>0</v>
      </c>
      <c r="CR250" s="168">
        <f t="shared" si="5691"/>
        <v>0</v>
      </c>
      <c r="CS250" s="168">
        <f t="shared" si="5692"/>
        <v>0</v>
      </c>
      <c r="CT250" s="168">
        <f t="shared" si="5693"/>
        <v>0</v>
      </c>
      <c r="CU250" s="168">
        <f t="shared" si="5694"/>
        <v>0</v>
      </c>
      <c r="CV250" s="154">
        <f t="shared" ref="CV250:CW250" si="6164">CV249</f>
        <v>7</v>
      </c>
      <c r="CW250" s="173">
        <f t="shared" si="6164"/>
        <v>1170</v>
      </c>
      <c r="CX250" s="156" t="str">
        <f t="shared" si="5696"/>
        <v>1</v>
      </c>
      <c r="CY250" s="157">
        <f t="shared" si="162"/>
        <v>2</v>
      </c>
      <c r="CZ250" s="158">
        <f t="shared" si="163"/>
        <v>0</v>
      </c>
      <c r="DA250" s="159"/>
      <c r="DB250" s="159"/>
      <c r="DC250" s="159"/>
      <c r="DD250" s="78"/>
      <c r="DE250" s="79"/>
      <c r="DF250" s="77" t="str">
        <f t="shared" si="164"/>
        <v>0</v>
      </c>
      <c r="DG250" s="81">
        <f t="shared" si="5697"/>
        <v>0</v>
      </c>
      <c r="DH250" s="160">
        <f t="shared" si="5698"/>
        <v>0</v>
      </c>
      <c r="DI250" s="160">
        <f t="shared" si="5699"/>
        <v>0</v>
      </c>
      <c r="DJ250" s="160">
        <f t="shared" si="5700"/>
        <v>0</v>
      </c>
      <c r="DK250" s="160">
        <f t="shared" si="5701"/>
        <v>0</v>
      </c>
      <c r="DL250" s="161">
        <f t="shared" ref="DL250:DM250" si="6165">DL249</f>
        <v>8</v>
      </c>
      <c r="DM250" s="175">
        <f t="shared" si="6165"/>
        <v>1171</v>
      </c>
      <c r="DN250" s="163" t="str">
        <f t="shared" si="5703"/>
        <v>1</v>
      </c>
      <c r="DO250" s="164">
        <f t="shared" si="172"/>
        <v>2</v>
      </c>
      <c r="DP250" s="165">
        <f t="shared" si="173"/>
        <v>0</v>
      </c>
      <c r="DQ250" s="166"/>
      <c r="DR250" s="166"/>
      <c r="DS250" s="166"/>
      <c r="DT250" s="84"/>
      <c r="DU250" s="85"/>
      <c r="DV250" s="83" t="str">
        <f t="shared" si="174"/>
        <v>0</v>
      </c>
      <c r="DW250" s="167">
        <f t="shared" si="5704"/>
        <v>0</v>
      </c>
      <c r="DX250" s="168">
        <f t="shared" si="5705"/>
        <v>0</v>
      </c>
      <c r="DY250" s="168">
        <f t="shared" si="5706"/>
        <v>0</v>
      </c>
      <c r="DZ250" s="168">
        <f t="shared" si="5707"/>
        <v>0</v>
      </c>
      <c r="EA250" s="168">
        <f t="shared" si="5708"/>
        <v>0</v>
      </c>
      <c r="EB250" s="154">
        <f t="shared" ref="EB250:EC250" si="6166">EB249</f>
        <v>9</v>
      </c>
      <c r="EC250" s="173">
        <f t="shared" si="6166"/>
        <v>1172</v>
      </c>
      <c r="ED250" s="156" t="str">
        <f t="shared" si="5710"/>
        <v>1</v>
      </c>
      <c r="EE250" s="157">
        <f t="shared" si="182"/>
        <v>5</v>
      </c>
      <c r="EF250" s="169">
        <f t="shared" si="183"/>
        <v>0</v>
      </c>
      <c r="EG250" s="159"/>
      <c r="EH250" s="159"/>
      <c r="EI250" s="159"/>
      <c r="EJ250" s="78"/>
      <c r="EK250" s="79"/>
      <c r="EL250" s="77" t="str">
        <f t="shared" si="184"/>
        <v>0</v>
      </c>
      <c r="EM250" s="81">
        <f t="shared" si="5711"/>
        <v>0</v>
      </c>
      <c r="EN250" s="160">
        <f t="shared" si="5712"/>
        <v>0</v>
      </c>
      <c r="EO250" s="160">
        <f t="shared" si="5713"/>
        <v>0</v>
      </c>
      <c r="EP250" s="160">
        <f t="shared" si="5714"/>
        <v>0</v>
      </c>
      <c r="EQ250" s="160">
        <f t="shared" si="5715"/>
        <v>0</v>
      </c>
      <c r="ER250" s="161">
        <f t="shared" ref="ER250:ES250" si="6167">ER249</f>
        <v>10</v>
      </c>
      <c r="ES250" s="175">
        <f t="shared" si="6167"/>
        <v>1173</v>
      </c>
      <c r="ET250" s="163" t="str">
        <f t="shared" si="5717"/>
        <v>1</v>
      </c>
      <c r="EU250" s="164">
        <f t="shared" si="192"/>
        <v>19</v>
      </c>
      <c r="EV250" s="165">
        <f t="shared" si="193"/>
        <v>0</v>
      </c>
      <c r="EW250" s="166"/>
      <c r="EX250" s="166"/>
      <c r="EY250" s="166"/>
      <c r="EZ250" s="84"/>
      <c r="FA250" s="85"/>
      <c r="FB250" s="83" t="str">
        <f t="shared" si="194"/>
        <v>0</v>
      </c>
      <c r="FC250" s="167">
        <f t="shared" si="5718"/>
        <v>0</v>
      </c>
      <c r="FD250" s="168">
        <f t="shared" si="5719"/>
        <v>0</v>
      </c>
      <c r="FE250" s="168">
        <f t="shared" si="5720"/>
        <v>0</v>
      </c>
      <c r="FF250" s="168">
        <f t="shared" si="5721"/>
        <v>0</v>
      </c>
      <c r="FG250" s="168">
        <f t="shared" si="5722"/>
        <v>0</v>
      </c>
      <c r="FH250" s="154">
        <f t="shared" ref="FH250:FI250" si="6168">FH249</f>
        <v>11</v>
      </c>
      <c r="FI250" s="173">
        <f t="shared" si="6168"/>
        <v>1174</v>
      </c>
      <c r="FJ250" s="156" t="str">
        <f t="shared" si="5724"/>
        <v>1</v>
      </c>
      <c r="FK250" s="157">
        <f t="shared" si="202"/>
        <v>4</v>
      </c>
      <c r="FL250" s="158">
        <f t="shared" si="203"/>
        <v>0</v>
      </c>
      <c r="FM250" s="159"/>
      <c r="FN250" s="159"/>
      <c r="FO250" s="159"/>
      <c r="FP250" s="78"/>
      <c r="FQ250" s="79"/>
      <c r="FR250" s="77" t="str">
        <f t="shared" si="204"/>
        <v>0</v>
      </c>
      <c r="FS250" s="81">
        <f t="shared" si="5725"/>
        <v>0</v>
      </c>
      <c r="FT250" s="160">
        <f t="shared" si="5726"/>
        <v>0</v>
      </c>
      <c r="FU250" s="160">
        <f t="shared" si="5727"/>
        <v>0</v>
      </c>
      <c r="FV250" s="160">
        <f t="shared" si="5728"/>
        <v>0</v>
      </c>
      <c r="FW250" s="160">
        <f t="shared" si="5729"/>
        <v>0</v>
      </c>
      <c r="FX250" s="161">
        <f t="shared" ref="FX250:FY250" si="6169">FX249</f>
        <v>12</v>
      </c>
      <c r="FY250" s="175">
        <f t="shared" si="6169"/>
        <v>1175</v>
      </c>
      <c r="FZ250" s="163" t="str">
        <f t="shared" si="5731"/>
        <v>1</v>
      </c>
      <c r="GA250" s="164">
        <f t="shared" si="212"/>
        <v>2</v>
      </c>
      <c r="GB250" s="165">
        <f t="shared" si="213"/>
        <v>0</v>
      </c>
      <c r="GC250" s="166"/>
      <c r="GD250" s="166"/>
      <c r="GE250" s="166"/>
      <c r="GF250" s="84"/>
      <c r="GG250" s="85"/>
      <c r="GH250" s="83" t="str">
        <f t="shared" si="214"/>
        <v>0</v>
      </c>
      <c r="GI250" s="167">
        <f t="shared" si="5732"/>
        <v>0</v>
      </c>
      <c r="GJ250" s="168">
        <f t="shared" si="5733"/>
        <v>0</v>
      </c>
      <c r="GK250" s="168">
        <f t="shared" si="5734"/>
        <v>0</v>
      </c>
      <c r="GL250" s="168">
        <f t="shared" si="5735"/>
        <v>0</v>
      </c>
      <c r="GM250" s="168">
        <f t="shared" si="5736"/>
        <v>0</v>
      </c>
      <c r="GN250" s="154">
        <f t="shared" ref="GN250:GO250" si="6170">GN249</f>
        <v>13</v>
      </c>
      <c r="GO250" s="173">
        <f t="shared" si="6170"/>
        <v>1176</v>
      </c>
      <c r="GP250" s="156" t="str">
        <f t="shared" si="5738"/>
        <v>1</v>
      </c>
      <c r="GQ250" s="157">
        <f t="shared" si="222"/>
        <v>3</v>
      </c>
      <c r="GR250" s="158">
        <f t="shared" si="223"/>
        <v>0</v>
      </c>
      <c r="GS250" s="159"/>
      <c r="GT250" s="159"/>
      <c r="GU250" s="159"/>
      <c r="GV250" s="78"/>
      <c r="GW250" s="79"/>
      <c r="GX250" s="77" t="str">
        <f t="shared" si="224"/>
        <v>0</v>
      </c>
      <c r="GY250" s="81">
        <f t="shared" si="5739"/>
        <v>0</v>
      </c>
      <c r="GZ250" s="160">
        <f t="shared" si="5740"/>
        <v>0</v>
      </c>
      <c r="HA250" s="160">
        <f t="shared" si="5741"/>
        <v>0</v>
      </c>
      <c r="HB250" s="160">
        <f t="shared" si="5742"/>
        <v>0</v>
      </c>
      <c r="HC250" s="160">
        <f t="shared" si="5743"/>
        <v>0</v>
      </c>
      <c r="HD250" s="161">
        <f t="shared" ref="HD250:HE250" si="6171">HD249</f>
        <v>14</v>
      </c>
      <c r="HE250" s="175">
        <f t="shared" si="6171"/>
        <v>1177</v>
      </c>
      <c r="HF250" s="163" t="str">
        <f t="shared" si="5745"/>
        <v>1</v>
      </c>
      <c r="HG250" s="164">
        <f t="shared" si="232"/>
        <v>5</v>
      </c>
      <c r="HH250" s="165">
        <f t="shared" si="233"/>
        <v>0</v>
      </c>
      <c r="HI250" s="166"/>
      <c r="HJ250" s="166"/>
      <c r="HK250" s="166"/>
      <c r="HL250" s="84"/>
      <c r="HM250" s="85"/>
      <c r="HN250" s="83" t="str">
        <f t="shared" si="234"/>
        <v>0</v>
      </c>
      <c r="HO250" s="167">
        <f t="shared" si="5746"/>
        <v>0</v>
      </c>
      <c r="HP250" s="168">
        <f t="shared" si="5747"/>
        <v>0</v>
      </c>
      <c r="HQ250" s="168">
        <f t="shared" si="5748"/>
        <v>0</v>
      </c>
      <c r="HR250" s="168">
        <f t="shared" si="5749"/>
        <v>0</v>
      </c>
      <c r="HS250" s="168">
        <f t="shared" si="5750"/>
        <v>0</v>
      </c>
      <c r="HT250" s="154">
        <f t="shared" ref="HT250:HU250" si="6172">HT249</f>
        <v>15</v>
      </c>
      <c r="HU250" s="173">
        <f t="shared" si="6172"/>
        <v>1178</v>
      </c>
      <c r="HV250" s="156" t="str">
        <f t="shared" si="5752"/>
        <v>1</v>
      </c>
      <c r="HW250" s="157" t="str">
        <f t="shared" si="242"/>
        <v/>
      </c>
      <c r="HX250" s="169">
        <f t="shared" si="243"/>
        <v>0</v>
      </c>
      <c r="HY250" s="159"/>
      <c r="HZ250" s="159"/>
      <c r="IA250" s="159"/>
      <c r="IB250" s="160"/>
      <c r="IC250" s="160"/>
      <c r="ID250" s="160" t="str">
        <f t="shared" si="244"/>
        <v>0</v>
      </c>
      <c r="IE250" s="160">
        <f t="shared" si="5753"/>
        <v>0</v>
      </c>
      <c r="IF250" s="160">
        <f t="shared" si="5754"/>
        <v>0</v>
      </c>
      <c r="IG250" s="160">
        <f t="shared" si="5755"/>
        <v>0</v>
      </c>
      <c r="IH250" s="160">
        <f t="shared" si="5756"/>
        <v>0</v>
      </c>
      <c r="II250" s="160">
        <f t="shared" si="5757"/>
        <v>0</v>
      </c>
      <c r="IJ250" s="161">
        <f t="shared" ref="IJ250:IK250" si="6173">IJ249</f>
        <v>16</v>
      </c>
      <c r="IK250" s="175">
        <f t="shared" si="6173"/>
        <v>1179</v>
      </c>
      <c r="IL250" s="163" t="str">
        <f t="shared" si="5759"/>
        <v>1</v>
      </c>
      <c r="IM250" s="164" t="str">
        <f t="shared" si="252"/>
        <v/>
      </c>
      <c r="IN250" s="165">
        <f t="shared" si="253"/>
        <v>0</v>
      </c>
      <c r="IO250" s="166"/>
      <c r="IP250" s="166"/>
      <c r="IQ250" s="166"/>
      <c r="IR250" s="168"/>
      <c r="IS250" s="168"/>
      <c r="IT250" s="170" t="str">
        <f t="shared" si="254"/>
        <v>0</v>
      </c>
      <c r="IU250" s="170">
        <f t="shared" si="5760"/>
        <v>0</v>
      </c>
      <c r="IV250" s="168">
        <f t="shared" si="5761"/>
        <v>0</v>
      </c>
      <c r="IW250" s="168">
        <f t="shared" si="5762"/>
        <v>0</v>
      </c>
      <c r="IX250" s="168">
        <f t="shared" si="5763"/>
        <v>0</v>
      </c>
      <c r="IY250" s="168">
        <f t="shared" si="5764"/>
        <v>0</v>
      </c>
      <c r="IZ250" s="154">
        <f t="shared" ref="IZ250:JA250" si="6174">IZ249</f>
        <v>17</v>
      </c>
      <c r="JA250" s="173">
        <f t="shared" si="6174"/>
        <v>1180</v>
      </c>
      <c r="JB250" s="156" t="str">
        <f t="shared" si="5766"/>
        <v>1</v>
      </c>
      <c r="JC250" s="157" t="str">
        <f t="shared" si="262"/>
        <v/>
      </c>
      <c r="JD250" s="158">
        <f t="shared" si="263"/>
        <v>0</v>
      </c>
      <c r="JE250" s="159"/>
      <c r="JF250" s="159"/>
      <c r="JG250" s="159"/>
      <c r="JH250" s="160"/>
      <c r="JI250" s="160"/>
      <c r="JJ250" s="171" t="str">
        <f t="shared" si="264"/>
        <v>0</v>
      </c>
      <c r="JK250" s="171">
        <f t="shared" si="5767"/>
        <v>0</v>
      </c>
      <c r="JL250" s="160">
        <f t="shared" si="5768"/>
        <v>0</v>
      </c>
      <c r="JM250" s="160">
        <f t="shared" si="5769"/>
        <v>0</v>
      </c>
      <c r="JN250" s="160">
        <f t="shared" si="5770"/>
        <v>0</v>
      </c>
      <c r="JO250" s="160">
        <f t="shared" si="5771"/>
        <v>0</v>
      </c>
      <c r="JP250" s="161">
        <f t="shared" ref="JP250:JQ250" si="6175">JP249</f>
        <v>18</v>
      </c>
      <c r="JQ250" s="175">
        <f t="shared" si="6175"/>
        <v>1181</v>
      </c>
      <c r="JR250" s="163" t="str">
        <f t="shared" si="5773"/>
        <v>1</v>
      </c>
      <c r="JS250" s="164" t="str">
        <f t="shared" si="272"/>
        <v/>
      </c>
      <c r="JT250" s="165">
        <f t="shared" si="273"/>
        <v>0</v>
      </c>
      <c r="JU250" s="166"/>
      <c r="JV250" s="166"/>
      <c r="JW250" s="166"/>
      <c r="JX250" s="168"/>
      <c r="JY250" s="168"/>
      <c r="JZ250" s="170" t="str">
        <f t="shared" si="274"/>
        <v>0</v>
      </c>
      <c r="KA250" s="170">
        <f t="shared" si="5774"/>
        <v>0</v>
      </c>
      <c r="KB250" s="168">
        <f t="shared" si="5775"/>
        <v>0</v>
      </c>
      <c r="KC250" s="168">
        <f t="shared" si="5776"/>
        <v>0</v>
      </c>
      <c r="KD250" s="168">
        <f t="shared" si="5777"/>
        <v>0</v>
      </c>
      <c r="KE250" s="168">
        <f t="shared" si="5778"/>
        <v>0</v>
      </c>
      <c r="KF250" s="154">
        <f t="shared" ref="KF250:KG250" si="6176">KF249</f>
        <v>19</v>
      </c>
      <c r="KG250" s="173">
        <f t="shared" si="6176"/>
        <v>1182</v>
      </c>
      <c r="KH250" s="156" t="str">
        <f t="shared" si="5780"/>
        <v>1</v>
      </c>
      <c r="KI250" s="157" t="str">
        <f t="shared" si="282"/>
        <v/>
      </c>
      <c r="KJ250" s="158">
        <f t="shared" si="283"/>
        <v>0</v>
      </c>
      <c r="KK250" s="159"/>
      <c r="KL250" s="159"/>
      <c r="KM250" s="159"/>
      <c r="KN250" s="160"/>
      <c r="KO250" s="160"/>
      <c r="KP250" s="171" t="str">
        <f t="shared" si="284"/>
        <v>0</v>
      </c>
      <c r="KQ250" s="171">
        <f t="shared" si="5781"/>
        <v>0</v>
      </c>
      <c r="KR250" s="160">
        <f t="shared" si="5782"/>
        <v>0</v>
      </c>
      <c r="KS250" s="160">
        <f t="shared" si="5783"/>
        <v>0</v>
      </c>
      <c r="KT250" s="160">
        <f t="shared" si="5784"/>
        <v>0</v>
      </c>
      <c r="KU250" s="160">
        <f t="shared" si="5785"/>
        <v>0</v>
      </c>
      <c r="KV250" s="161">
        <f t="shared" ref="KV250:KW250" si="6177">KV249</f>
        <v>20</v>
      </c>
      <c r="KW250" s="175">
        <f t="shared" si="6177"/>
        <v>1183</v>
      </c>
      <c r="KX250" s="163" t="str">
        <f t="shared" si="5787"/>
        <v>1</v>
      </c>
      <c r="KY250" s="164" t="str">
        <f t="shared" si="292"/>
        <v/>
      </c>
      <c r="KZ250" s="165">
        <f t="shared" si="293"/>
        <v>0</v>
      </c>
      <c r="LA250" s="166"/>
      <c r="LB250" s="166"/>
      <c r="LC250" s="166"/>
      <c r="LD250" s="168"/>
      <c r="LE250" s="168"/>
      <c r="LF250" s="170" t="str">
        <f t="shared" si="294"/>
        <v>0</v>
      </c>
      <c r="LG250" s="170">
        <f t="shared" si="5788"/>
        <v>0</v>
      </c>
      <c r="LH250" s="168">
        <f t="shared" si="5789"/>
        <v>0</v>
      </c>
      <c r="LI250" s="168">
        <f t="shared" si="5790"/>
        <v>0</v>
      </c>
      <c r="LJ250" s="168">
        <f t="shared" si="5791"/>
        <v>0</v>
      </c>
      <c r="LK250" s="168">
        <f t="shared" si="5792"/>
        <v>0</v>
      </c>
      <c r="LL250" s="172"/>
      <c r="LM250" s="172"/>
      <c r="LN250" s="168" t="str">
        <f t="shared" si="5793"/>
        <v>#REF!</v>
      </c>
      <c r="LO250" s="168" t="str">
        <f t="shared" si="5794"/>
        <v>#REF!</v>
      </c>
      <c r="LP250" s="168" t="str">
        <f t="shared" si="5795"/>
        <v>#REF!</v>
      </c>
      <c r="LQ250" s="168" t="str">
        <f t="shared" si="5796"/>
        <v>#REF!</v>
      </c>
    </row>
    <row r="251" ht="15.75" customHeight="1">
      <c r="A251" s="151">
        <v>46348.0</v>
      </c>
      <c r="B251" s="152" t="s">
        <v>31</v>
      </c>
      <c r="C251" s="153">
        <f t="shared" si="99"/>
        <v>0</v>
      </c>
      <c r="D251" s="154">
        <f t="shared" ref="D251:E251" si="6178">D250</f>
        <v>1</v>
      </c>
      <c r="E251" s="173">
        <f t="shared" si="6178"/>
        <v>1164</v>
      </c>
      <c r="F251" s="156" t="str">
        <f t="shared" si="5898"/>
        <v>1</v>
      </c>
      <c r="G251" s="157">
        <f t="shared" si="102"/>
        <v>1</v>
      </c>
      <c r="H251" s="158">
        <f t="shared" si="103"/>
        <v>0</v>
      </c>
      <c r="I251" s="159"/>
      <c r="J251" s="159"/>
      <c r="K251" s="159"/>
      <c r="L251" s="78"/>
      <c r="M251" s="79"/>
      <c r="N251" s="77" t="str">
        <f t="shared" si="104"/>
        <v>0</v>
      </c>
      <c r="O251" s="81">
        <f t="shared" si="5655"/>
        <v>0</v>
      </c>
      <c r="P251" s="160">
        <f t="shared" si="5656"/>
        <v>0</v>
      </c>
      <c r="Q251" s="160">
        <f t="shared" si="5657"/>
        <v>0</v>
      </c>
      <c r="R251" s="160">
        <f t="shared" si="5658"/>
        <v>0</v>
      </c>
      <c r="S251" s="160">
        <f t="shared" si="5659"/>
        <v>0</v>
      </c>
      <c r="T251" s="161">
        <f t="shared" ref="T251:U251" si="6179">T250</f>
        <v>2</v>
      </c>
      <c r="U251" s="175">
        <f t="shared" si="6179"/>
        <v>1165</v>
      </c>
      <c r="V251" s="163" t="str">
        <f t="shared" si="5661"/>
        <v>1</v>
      </c>
      <c r="W251" s="164">
        <f t="shared" si="112"/>
        <v>1</v>
      </c>
      <c r="X251" s="165">
        <f t="shared" si="113"/>
        <v>0</v>
      </c>
      <c r="Y251" s="166"/>
      <c r="Z251" s="166"/>
      <c r="AA251" s="166"/>
      <c r="AB251" s="84"/>
      <c r="AC251" s="85"/>
      <c r="AD251" s="83" t="str">
        <f t="shared" si="114"/>
        <v>0</v>
      </c>
      <c r="AE251" s="167">
        <f t="shared" si="5662"/>
        <v>0</v>
      </c>
      <c r="AF251" s="168">
        <f t="shared" si="5663"/>
        <v>0</v>
      </c>
      <c r="AG251" s="168">
        <f t="shared" si="5664"/>
        <v>0</v>
      </c>
      <c r="AH251" s="168">
        <f t="shared" si="5665"/>
        <v>0</v>
      </c>
      <c r="AI251" s="168">
        <f t="shared" si="5666"/>
        <v>0</v>
      </c>
      <c r="AJ251" s="154">
        <f t="shared" ref="AJ251:AK251" si="6180">AJ250</f>
        <v>3</v>
      </c>
      <c r="AK251" s="173">
        <f t="shared" si="6180"/>
        <v>1166</v>
      </c>
      <c r="AL251" s="156" t="str">
        <f t="shared" si="5668"/>
        <v>1</v>
      </c>
      <c r="AM251" s="157">
        <f t="shared" si="122"/>
        <v>2</v>
      </c>
      <c r="AN251" s="158">
        <f t="shared" si="123"/>
        <v>0</v>
      </c>
      <c r="AO251" s="159"/>
      <c r="AP251" s="159"/>
      <c r="AQ251" s="159"/>
      <c r="AR251" s="78"/>
      <c r="AS251" s="79"/>
      <c r="AT251" s="77" t="str">
        <f t="shared" si="124"/>
        <v>0</v>
      </c>
      <c r="AU251" s="81">
        <f t="shared" si="5669"/>
        <v>0</v>
      </c>
      <c r="AV251" s="160">
        <f t="shared" si="5670"/>
        <v>0</v>
      </c>
      <c r="AW251" s="160">
        <f t="shared" si="5671"/>
        <v>0</v>
      </c>
      <c r="AX251" s="160">
        <f t="shared" si="5672"/>
        <v>0</v>
      </c>
      <c r="AY251" s="160">
        <f t="shared" si="5673"/>
        <v>0</v>
      </c>
      <c r="AZ251" s="161">
        <f t="shared" ref="AZ251:BA251" si="6181">AZ250</f>
        <v>4</v>
      </c>
      <c r="BA251" s="175">
        <f t="shared" si="6181"/>
        <v>1167</v>
      </c>
      <c r="BB251" s="163" t="str">
        <f t="shared" si="5675"/>
        <v>1</v>
      </c>
      <c r="BC251" s="164">
        <f t="shared" si="132"/>
        <v>4</v>
      </c>
      <c r="BD251" s="165">
        <f t="shared" si="133"/>
        <v>0</v>
      </c>
      <c r="BE251" s="166"/>
      <c r="BF251" s="166"/>
      <c r="BG251" s="166"/>
      <c r="BH251" s="84"/>
      <c r="BI251" s="85"/>
      <c r="BJ251" s="83" t="str">
        <f t="shared" si="134"/>
        <v>0</v>
      </c>
      <c r="BK251" s="167">
        <f t="shared" si="5676"/>
        <v>0</v>
      </c>
      <c r="BL251" s="168">
        <f t="shared" si="5677"/>
        <v>0</v>
      </c>
      <c r="BM251" s="168">
        <f t="shared" si="5678"/>
        <v>0</v>
      </c>
      <c r="BN251" s="168">
        <f t="shared" si="5679"/>
        <v>0</v>
      </c>
      <c r="BO251" s="168">
        <f t="shared" si="5680"/>
        <v>0</v>
      </c>
      <c r="BP251" s="154">
        <f t="shared" ref="BP251:BQ251" si="6182">BP250</f>
        <v>5</v>
      </c>
      <c r="BQ251" s="173">
        <f t="shared" si="6182"/>
        <v>1168</v>
      </c>
      <c r="BR251" s="156" t="str">
        <f t="shared" si="5682"/>
        <v>1</v>
      </c>
      <c r="BS251" s="157">
        <f t="shared" si="142"/>
        <v>4</v>
      </c>
      <c r="BT251" s="158">
        <f t="shared" si="143"/>
        <v>0</v>
      </c>
      <c r="BU251" s="159"/>
      <c r="BV251" s="159"/>
      <c r="BW251" s="159"/>
      <c r="BX251" s="78"/>
      <c r="BY251" s="79"/>
      <c r="BZ251" s="77" t="str">
        <f t="shared" si="144"/>
        <v>0</v>
      </c>
      <c r="CA251" s="81">
        <f t="shared" si="5683"/>
        <v>0</v>
      </c>
      <c r="CB251" s="160">
        <f t="shared" si="5684"/>
        <v>0</v>
      </c>
      <c r="CC251" s="160">
        <f t="shared" si="5685"/>
        <v>0</v>
      </c>
      <c r="CD251" s="160">
        <f t="shared" si="5686"/>
        <v>0</v>
      </c>
      <c r="CE251" s="160">
        <f t="shared" si="5687"/>
        <v>0</v>
      </c>
      <c r="CF251" s="161">
        <f t="shared" ref="CF251:CG251" si="6183">CF250</f>
        <v>6</v>
      </c>
      <c r="CG251" s="175">
        <f t="shared" si="6183"/>
        <v>1169</v>
      </c>
      <c r="CH251" s="163" t="str">
        <f t="shared" si="5689"/>
        <v>1</v>
      </c>
      <c r="CI251" s="164">
        <f t="shared" si="152"/>
        <v>2</v>
      </c>
      <c r="CJ251" s="165">
        <f t="shared" si="153"/>
        <v>0</v>
      </c>
      <c r="CK251" s="166"/>
      <c r="CL251" s="166"/>
      <c r="CM251" s="166"/>
      <c r="CN251" s="84"/>
      <c r="CO251" s="85"/>
      <c r="CP251" s="83" t="str">
        <f t="shared" si="154"/>
        <v>0</v>
      </c>
      <c r="CQ251" s="167">
        <f t="shared" si="5690"/>
        <v>0</v>
      </c>
      <c r="CR251" s="168">
        <f t="shared" si="5691"/>
        <v>0</v>
      </c>
      <c r="CS251" s="168">
        <f t="shared" si="5692"/>
        <v>0</v>
      </c>
      <c r="CT251" s="168">
        <f t="shared" si="5693"/>
        <v>0</v>
      </c>
      <c r="CU251" s="168">
        <f t="shared" si="5694"/>
        <v>0</v>
      </c>
      <c r="CV251" s="154">
        <f t="shared" ref="CV251:CW251" si="6184">CV250</f>
        <v>7</v>
      </c>
      <c r="CW251" s="173">
        <f t="shared" si="6184"/>
        <v>1170</v>
      </c>
      <c r="CX251" s="156" t="str">
        <f t="shared" si="5696"/>
        <v>1</v>
      </c>
      <c r="CY251" s="157">
        <f t="shared" si="162"/>
        <v>2</v>
      </c>
      <c r="CZ251" s="158">
        <f t="shared" si="163"/>
        <v>0</v>
      </c>
      <c r="DA251" s="159"/>
      <c r="DB251" s="159"/>
      <c r="DC251" s="159"/>
      <c r="DD251" s="78"/>
      <c r="DE251" s="79"/>
      <c r="DF251" s="77" t="str">
        <f t="shared" si="164"/>
        <v>0</v>
      </c>
      <c r="DG251" s="81">
        <f t="shared" si="5697"/>
        <v>0</v>
      </c>
      <c r="DH251" s="160">
        <f t="shared" si="5698"/>
        <v>0</v>
      </c>
      <c r="DI251" s="160">
        <f t="shared" si="5699"/>
        <v>0</v>
      </c>
      <c r="DJ251" s="160">
        <f t="shared" si="5700"/>
        <v>0</v>
      </c>
      <c r="DK251" s="160">
        <f t="shared" si="5701"/>
        <v>0</v>
      </c>
      <c r="DL251" s="161">
        <f t="shared" ref="DL251:DM251" si="6185">DL250</f>
        <v>8</v>
      </c>
      <c r="DM251" s="175">
        <f t="shared" si="6185"/>
        <v>1171</v>
      </c>
      <c r="DN251" s="163" t="str">
        <f t="shared" si="5703"/>
        <v>1</v>
      </c>
      <c r="DO251" s="164">
        <f t="shared" si="172"/>
        <v>2</v>
      </c>
      <c r="DP251" s="165">
        <f t="shared" si="173"/>
        <v>0</v>
      </c>
      <c r="DQ251" s="166"/>
      <c r="DR251" s="166"/>
      <c r="DS251" s="166"/>
      <c r="DT251" s="84"/>
      <c r="DU251" s="85"/>
      <c r="DV251" s="83" t="str">
        <f t="shared" si="174"/>
        <v>0</v>
      </c>
      <c r="DW251" s="167">
        <f t="shared" si="5704"/>
        <v>0</v>
      </c>
      <c r="DX251" s="168">
        <f t="shared" si="5705"/>
        <v>0</v>
      </c>
      <c r="DY251" s="168">
        <f t="shared" si="5706"/>
        <v>0</v>
      </c>
      <c r="DZ251" s="168">
        <f t="shared" si="5707"/>
        <v>0</v>
      </c>
      <c r="EA251" s="168">
        <f t="shared" si="5708"/>
        <v>0</v>
      </c>
      <c r="EB251" s="154">
        <f t="shared" ref="EB251:EC251" si="6186">EB250</f>
        <v>9</v>
      </c>
      <c r="EC251" s="173">
        <f t="shared" si="6186"/>
        <v>1172</v>
      </c>
      <c r="ED251" s="156" t="str">
        <f t="shared" si="5710"/>
        <v>1</v>
      </c>
      <c r="EE251" s="157">
        <f t="shared" si="182"/>
        <v>5</v>
      </c>
      <c r="EF251" s="169">
        <f t="shared" si="183"/>
        <v>0</v>
      </c>
      <c r="EG251" s="159"/>
      <c r="EH251" s="159"/>
      <c r="EI251" s="159"/>
      <c r="EJ251" s="78"/>
      <c r="EK251" s="79"/>
      <c r="EL251" s="77" t="str">
        <f t="shared" si="184"/>
        <v>0</v>
      </c>
      <c r="EM251" s="81">
        <f t="shared" si="5711"/>
        <v>0</v>
      </c>
      <c r="EN251" s="160">
        <f t="shared" si="5712"/>
        <v>0</v>
      </c>
      <c r="EO251" s="160">
        <f t="shared" si="5713"/>
        <v>0</v>
      </c>
      <c r="EP251" s="160">
        <f t="shared" si="5714"/>
        <v>0</v>
      </c>
      <c r="EQ251" s="160">
        <f t="shared" si="5715"/>
        <v>0</v>
      </c>
      <c r="ER251" s="161">
        <f t="shared" ref="ER251:ES251" si="6187">ER250</f>
        <v>10</v>
      </c>
      <c r="ES251" s="175">
        <f t="shared" si="6187"/>
        <v>1173</v>
      </c>
      <c r="ET251" s="163" t="str">
        <f t="shared" si="5717"/>
        <v>1</v>
      </c>
      <c r="EU251" s="164">
        <f t="shared" si="192"/>
        <v>19</v>
      </c>
      <c r="EV251" s="165">
        <f t="shared" si="193"/>
        <v>0</v>
      </c>
      <c r="EW251" s="166"/>
      <c r="EX251" s="166"/>
      <c r="EY251" s="166"/>
      <c r="EZ251" s="84"/>
      <c r="FA251" s="85"/>
      <c r="FB251" s="83" t="str">
        <f t="shared" si="194"/>
        <v>0</v>
      </c>
      <c r="FC251" s="167">
        <f t="shared" si="5718"/>
        <v>0</v>
      </c>
      <c r="FD251" s="168">
        <f t="shared" si="5719"/>
        <v>0</v>
      </c>
      <c r="FE251" s="168">
        <f t="shared" si="5720"/>
        <v>0</v>
      </c>
      <c r="FF251" s="168">
        <f t="shared" si="5721"/>
        <v>0</v>
      </c>
      <c r="FG251" s="168">
        <f t="shared" si="5722"/>
        <v>0</v>
      </c>
      <c r="FH251" s="154">
        <f t="shared" ref="FH251:FI251" si="6188">FH250</f>
        <v>11</v>
      </c>
      <c r="FI251" s="173">
        <f t="shared" si="6188"/>
        <v>1174</v>
      </c>
      <c r="FJ251" s="156" t="str">
        <f t="shared" si="5724"/>
        <v>1</v>
      </c>
      <c r="FK251" s="157">
        <f t="shared" si="202"/>
        <v>4</v>
      </c>
      <c r="FL251" s="158">
        <f t="shared" si="203"/>
        <v>0</v>
      </c>
      <c r="FM251" s="159"/>
      <c r="FN251" s="159"/>
      <c r="FO251" s="159"/>
      <c r="FP251" s="78"/>
      <c r="FQ251" s="79"/>
      <c r="FR251" s="77" t="str">
        <f t="shared" si="204"/>
        <v>0</v>
      </c>
      <c r="FS251" s="81">
        <f t="shared" si="5725"/>
        <v>0</v>
      </c>
      <c r="FT251" s="160">
        <f t="shared" si="5726"/>
        <v>0</v>
      </c>
      <c r="FU251" s="160">
        <f t="shared" si="5727"/>
        <v>0</v>
      </c>
      <c r="FV251" s="160">
        <f t="shared" si="5728"/>
        <v>0</v>
      </c>
      <c r="FW251" s="160">
        <f t="shared" si="5729"/>
        <v>0</v>
      </c>
      <c r="FX251" s="161">
        <f t="shared" ref="FX251:FY251" si="6189">FX250</f>
        <v>12</v>
      </c>
      <c r="FY251" s="175">
        <f t="shared" si="6189"/>
        <v>1175</v>
      </c>
      <c r="FZ251" s="163" t="str">
        <f t="shared" si="5731"/>
        <v>1</v>
      </c>
      <c r="GA251" s="164">
        <f t="shared" si="212"/>
        <v>2</v>
      </c>
      <c r="GB251" s="165">
        <f t="shared" si="213"/>
        <v>0</v>
      </c>
      <c r="GC251" s="166"/>
      <c r="GD251" s="166"/>
      <c r="GE251" s="166"/>
      <c r="GF251" s="84"/>
      <c r="GG251" s="85"/>
      <c r="GH251" s="83" t="str">
        <f t="shared" si="214"/>
        <v>0</v>
      </c>
      <c r="GI251" s="167">
        <f t="shared" si="5732"/>
        <v>0</v>
      </c>
      <c r="GJ251" s="168">
        <f t="shared" si="5733"/>
        <v>0</v>
      </c>
      <c r="GK251" s="168">
        <f t="shared" si="5734"/>
        <v>0</v>
      </c>
      <c r="GL251" s="168">
        <f t="shared" si="5735"/>
        <v>0</v>
      </c>
      <c r="GM251" s="168">
        <f t="shared" si="5736"/>
        <v>0</v>
      </c>
      <c r="GN251" s="154">
        <f t="shared" ref="GN251:GO251" si="6190">GN250</f>
        <v>13</v>
      </c>
      <c r="GO251" s="173">
        <f t="shared" si="6190"/>
        <v>1176</v>
      </c>
      <c r="GP251" s="156" t="str">
        <f t="shared" si="5738"/>
        <v>1</v>
      </c>
      <c r="GQ251" s="157">
        <f t="shared" si="222"/>
        <v>3</v>
      </c>
      <c r="GR251" s="158">
        <f t="shared" si="223"/>
        <v>0</v>
      </c>
      <c r="GS251" s="159"/>
      <c r="GT251" s="159"/>
      <c r="GU251" s="159"/>
      <c r="GV251" s="78"/>
      <c r="GW251" s="79"/>
      <c r="GX251" s="77" t="str">
        <f t="shared" si="224"/>
        <v>0</v>
      </c>
      <c r="GY251" s="81">
        <f t="shared" si="5739"/>
        <v>0</v>
      </c>
      <c r="GZ251" s="160">
        <f t="shared" si="5740"/>
        <v>0</v>
      </c>
      <c r="HA251" s="160">
        <f t="shared" si="5741"/>
        <v>0</v>
      </c>
      <c r="HB251" s="160">
        <f t="shared" si="5742"/>
        <v>0</v>
      </c>
      <c r="HC251" s="160">
        <f t="shared" si="5743"/>
        <v>0</v>
      </c>
      <c r="HD251" s="161">
        <f t="shared" ref="HD251:HE251" si="6191">HD250</f>
        <v>14</v>
      </c>
      <c r="HE251" s="175">
        <f t="shared" si="6191"/>
        <v>1177</v>
      </c>
      <c r="HF251" s="163" t="str">
        <f t="shared" si="5745"/>
        <v>1</v>
      </c>
      <c r="HG251" s="164">
        <f t="shared" si="232"/>
        <v>5</v>
      </c>
      <c r="HH251" s="165">
        <f t="shared" si="233"/>
        <v>0</v>
      </c>
      <c r="HI251" s="166"/>
      <c r="HJ251" s="166"/>
      <c r="HK251" s="166"/>
      <c r="HL251" s="84"/>
      <c r="HM251" s="85"/>
      <c r="HN251" s="83" t="str">
        <f t="shared" si="234"/>
        <v>0</v>
      </c>
      <c r="HO251" s="167">
        <f t="shared" si="5746"/>
        <v>0</v>
      </c>
      <c r="HP251" s="168">
        <f t="shared" si="5747"/>
        <v>0</v>
      </c>
      <c r="HQ251" s="168">
        <f t="shared" si="5748"/>
        <v>0</v>
      </c>
      <c r="HR251" s="168">
        <f t="shared" si="5749"/>
        <v>0</v>
      </c>
      <c r="HS251" s="168">
        <f t="shared" si="5750"/>
        <v>0</v>
      </c>
      <c r="HT251" s="154">
        <f t="shared" ref="HT251:HU251" si="6192">HT250</f>
        <v>15</v>
      </c>
      <c r="HU251" s="173">
        <f t="shared" si="6192"/>
        <v>1178</v>
      </c>
      <c r="HV251" s="156" t="str">
        <f t="shared" si="5752"/>
        <v>1</v>
      </c>
      <c r="HW251" s="157" t="str">
        <f t="shared" si="242"/>
        <v/>
      </c>
      <c r="HX251" s="169">
        <f t="shared" si="243"/>
        <v>0</v>
      </c>
      <c r="HY251" s="159"/>
      <c r="HZ251" s="159"/>
      <c r="IA251" s="159"/>
      <c r="IB251" s="160"/>
      <c r="IC251" s="160"/>
      <c r="ID251" s="160" t="str">
        <f t="shared" si="244"/>
        <v>0</v>
      </c>
      <c r="IE251" s="160">
        <f t="shared" si="5753"/>
        <v>0</v>
      </c>
      <c r="IF251" s="160">
        <f t="shared" si="5754"/>
        <v>0</v>
      </c>
      <c r="IG251" s="160">
        <f t="shared" si="5755"/>
        <v>0</v>
      </c>
      <c r="IH251" s="160">
        <f t="shared" si="5756"/>
        <v>0</v>
      </c>
      <c r="II251" s="160">
        <f t="shared" si="5757"/>
        <v>0</v>
      </c>
      <c r="IJ251" s="161">
        <f t="shared" ref="IJ251:IK251" si="6193">IJ250</f>
        <v>16</v>
      </c>
      <c r="IK251" s="175">
        <f t="shared" si="6193"/>
        <v>1179</v>
      </c>
      <c r="IL251" s="163" t="str">
        <f t="shared" si="5759"/>
        <v>1</v>
      </c>
      <c r="IM251" s="164" t="str">
        <f t="shared" si="252"/>
        <v/>
      </c>
      <c r="IN251" s="165">
        <f t="shared" si="253"/>
        <v>0</v>
      </c>
      <c r="IO251" s="166"/>
      <c r="IP251" s="166"/>
      <c r="IQ251" s="166"/>
      <c r="IR251" s="168"/>
      <c r="IS251" s="168"/>
      <c r="IT251" s="170" t="str">
        <f t="shared" si="254"/>
        <v>0</v>
      </c>
      <c r="IU251" s="170">
        <f t="shared" si="5760"/>
        <v>0</v>
      </c>
      <c r="IV251" s="168">
        <f t="shared" si="5761"/>
        <v>0</v>
      </c>
      <c r="IW251" s="168">
        <f t="shared" si="5762"/>
        <v>0</v>
      </c>
      <c r="IX251" s="168">
        <f t="shared" si="5763"/>
        <v>0</v>
      </c>
      <c r="IY251" s="168">
        <f t="shared" si="5764"/>
        <v>0</v>
      </c>
      <c r="IZ251" s="154">
        <f t="shared" ref="IZ251:JA251" si="6194">IZ250</f>
        <v>17</v>
      </c>
      <c r="JA251" s="173">
        <f t="shared" si="6194"/>
        <v>1180</v>
      </c>
      <c r="JB251" s="156" t="str">
        <f t="shared" si="5766"/>
        <v>1</v>
      </c>
      <c r="JC251" s="157" t="str">
        <f t="shared" si="262"/>
        <v/>
      </c>
      <c r="JD251" s="158">
        <f t="shared" si="263"/>
        <v>0</v>
      </c>
      <c r="JE251" s="159"/>
      <c r="JF251" s="159"/>
      <c r="JG251" s="159"/>
      <c r="JH251" s="160"/>
      <c r="JI251" s="160"/>
      <c r="JJ251" s="171" t="str">
        <f t="shared" si="264"/>
        <v>0</v>
      </c>
      <c r="JK251" s="171">
        <f t="shared" si="5767"/>
        <v>0</v>
      </c>
      <c r="JL251" s="160">
        <f t="shared" si="5768"/>
        <v>0</v>
      </c>
      <c r="JM251" s="160">
        <f t="shared" si="5769"/>
        <v>0</v>
      </c>
      <c r="JN251" s="160">
        <f t="shared" si="5770"/>
        <v>0</v>
      </c>
      <c r="JO251" s="160">
        <f t="shared" si="5771"/>
        <v>0</v>
      </c>
      <c r="JP251" s="161">
        <f t="shared" ref="JP251:JQ251" si="6195">JP250</f>
        <v>18</v>
      </c>
      <c r="JQ251" s="175">
        <f t="shared" si="6195"/>
        <v>1181</v>
      </c>
      <c r="JR251" s="163" t="str">
        <f t="shared" si="5773"/>
        <v>1</v>
      </c>
      <c r="JS251" s="164" t="str">
        <f t="shared" si="272"/>
        <v/>
      </c>
      <c r="JT251" s="165">
        <f t="shared" si="273"/>
        <v>0</v>
      </c>
      <c r="JU251" s="166"/>
      <c r="JV251" s="166"/>
      <c r="JW251" s="166"/>
      <c r="JX251" s="168"/>
      <c r="JY251" s="168"/>
      <c r="JZ251" s="170" t="str">
        <f t="shared" si="274"/>
        <v>0</v>
      </c>
      <c r="KA251" s="170">
        <f t="shared" si="5774"/>
        <v>0</v>
      </c>
      <c r="KB251" s="168">
        <f t="shared" si="5775"/>
        <v>0</v>
      </c>
      <c r="KC251" s="168">
        <f t="shared" si="5776"/>
        <v>0</v>
      </c>
      <c r="KD251" s="168">
        <f t="shared" si="5777"/>
        <v>0</v>
      </c>
      <c r="KE251" s="168">
        <f t="shared" si="5778"/>
        <v>0</v>
      </c>
      <c r="KF251" s="154">
        <f t="shared" ref="KF251:KG251" si="6196">KF250</f>
        <v>19</v>
      </c>
      <c r="KG251" s="173">
        <f t="shared" si="6196"/>
        <v>1182</v>
      </c>
      <c r="KH251" s="156" t="str">
        <f t="shared" si="5780"/>
        <v>1</v>
      </c>
      <c r="KI251" s="157" t="str">
        <f t="shared" si="282"/>
        <v/>
      </c>
      <c r="KJ251" s="158">
        <f t="shared" si="283"/>
        <v>0</v>
      </c>
      <c r="KK251" s="159"/>
      <c r="KL251" s="159"/>
      <c r="KM251" s="159"/>
      <c r="KN251" s="160"/>
      <c r="KO251" s="160"/>
      <c r="KP251" s="171" t="str">
        <f t="shared" si="284"/>
        <v>0</v>
      </c>
      <c r="KQ251" s="171">
        <f t="shared" si="5781"/>
        <v>0</v>
      </c>
      <c r="KR251" s="160">
        <f t="shared" si="5782"/>
        <v>0</v>
      </c>
      <c r="KS251" s="160">
        <f t="shared" si="5783"/>
        <v>0</v>
      </c>
      <c r="KT251" s="160">
        <f t="shared" si="5784"/>
        <v>0</v>
      </c>
      <c r="KU251" s="160">
        <f t="shared" si="5785"/>
        <v>0</v>
      </c>
      <c r="KV251" s="161">
        <f t="shared" ref="KV251:KW251" si="6197">KV250</f>
        <v>20</v>
      </c>
      <c r="KW251" s="175">
        <f t="shared" si="6197"/>
        <v>1183</v>
      </c>
      <c r="KX251" s="163" t="str">
        <f t="shared" si="5787"/>
        <v>1</v>
      </c>
      <c r="KY251" s="164" t="str">
        <f t="shared" si="292"/>
        <v/>
      </c>
      <c r="KZ251" s="165">
        <f t="shared" si="293"/>
        <v>0</v>
      </c>
      <c r="LA251" s="166"/>
      <c r="LB251" s="166"/>
      <c r="LC251" s="166"/>
      <c r="LD251" s="168"/>
      <c r="LE251" s="168"/>
      <c r="LF251" s="170" t="str">
        <f t="shared" si="294"/>
        <v>0</v>
      </c>
      <c r="LG251" s="170">
        <f t="shared" si="5788"/>
        <v>0</v>
      </c>
      <c r="LH251" s="168">
        <f t="shared" si="5789"/>
        <v>0</v>
      </c>
      <c r="LI251" s="168">
        <f t="shared" si="5790"/>
        <v>0</v>
      </c>
      <c r="LJ251" s="168">
        <f t="shared" si="5791"/>
        <v>0</v>
      </c>
      <c r="LK251" s="168">
        <f t="shared" si="5792"/>
        <v>0</v>
      </c>
      <c r="LL251" s="172"/>
      <c r="LM251" s="172"/>
      <c r="LN251" s="168" t="str">
        <f t="shared" si="5793"/>
        <v>#REF!</v>
      </c>
      <c r="LO251" s="168" t="str">
        <f t="shared" si="5794"/>
        <v>#REF!</v>
      </c>
      <c r="LP251" s="168" t="str">
        <f t="shared" si="5795"/>
        <v>#REF!</v>
      </c>
      <c r="LQ251" s="168" t="str">
        <f t="shared" si="5796"/>
        <v>#REF!</v>
      </c>
    </row>
    <row r="252" ht="15.75" customHeight="1">
      <c r="A252" s="151">
        <v>46349.0</v>
      </c>
      <c r="B252" s="152" t="s">
        <v>32</v>
      </c>
      <c r="C252" s="153">
        <f t="shared" si="99"/>
        <v>0</v>
      </c>
      <c r="D252" s="154">
        <f t="shared" ref="D252:E252" si="6198">D251</f>
        <v>1</v>
      </c>
      <c r="E252" s="173">
        <f t="shared" si="6198"/>
        <v>1164</v>
      </c>
      <c r="F252" s="156" t="str">
        <f t="shared" si="5898"/>
        <v>1</v>
      </c>
      <c r="G252" s="157">
        <f t="shared" si="102"/>
        <v>1</v>
      </c>
      <c r="H252" s="158">
        <f t="shared" si="103"/>
        <v>0</v>
      </c>
      <c r="I252" s="159"/>
      <c r="J252" s="159"/>
      <c r="K252" s="159"/>
      <c r="L252" s="78"/>
      <c r="M252" s="79"/>
      <c r="N252" s="77" t="str">
        <f t="shared" si="104"/>
        <v>0</v>
      </c>
      <c r="O252" s="81">
        <f t="shared" si="5655"/>
        <v>0</v>
      </c>
      <c r="P252" s="160">
        <f t="shared" si="5656"/>
        <v>0</v>
      </c>
      <c r="Q252" s="160">
        <f t="shared" si="5657"/>
        <v>0</v>
      </c>
      <c r="R252" s="160">
        <f t="shared" si="5658"/>
        <v>0</v>
      </c>
      <c r="S252" s="160">
        <f t="shared" si="5659"/>
        <v>0</v>
      </c>
      <c r="T252" s="161">
        <f t="shared" ref="T252:U252" si="6199">T251</f>
        <v>2</v>
      </c>
      <c r="U252" s="175">
        <f t="shared" si="6199"/>
        <v>1165</v>
      </c>
      <c r="V252" s="163" t="str">
        <f t="shared" si="5661"/>
        <v>1</v>
      </c>
      <c r="W252" s="164">
        <f t="shared" si="112"/>
        <v>1</v>
      </c>
      <c r="X252" s="165">
        <f t="shared" si="113"/>
        <v>0</v>
      </c>
      <c r="Y252" s="166"/>
      <c r="Z252" s="166"/>
      <c r="AA252" s="166"/>
      <c r="AB252" s="84"/>
      <c r="AC252" s="85"/>
      <c r="AD252" s="83" t="str">
        <f t="shared" si="114"/>
        <v>0</v>
      </c>
      <c r="AE252" s="167">
        <f t="shared" si="5662"/>
        <v>0</v>
      </c>
      <c r="AF252" s="168">
        <f t="shared" si="5663"/>
        <v>0</v>
      </c>
      <c r="AG252" s="168">
        <f t="shared" si="5664"/>
        <v>0</v>
      </c>
      <c r="AH252" s="168">
        <f t="shared" si="5665"/>
        <v>0</v>
      </c>
      <c r="AI252" s="168">
        <f t="shared" si="5666"/>
        <v>0</v>
      </c>
      <c r="AJ252" s="154">
        <f t="shared" ref="AJ252:AK252" si="6200">AJ251</f>
        <v>3</v>
      </c>
      <c r="AK252" s="173">
        <f t="shared" si="6200"/>
        <v>1166</v>
      </c>
      <c r="AL252" s="156" t="str">
        <f t="shared" si="5668"/>
        <v>1</v>
      </c>
      <c r="AM252" s="157">
        <f t="shared" si="122"/>
        <v>2</v>
      </c>
      <c r="AN252" s="158">
        <f t="shared" si="123"/>
        <v>0</v>
      </c>
      <c r="AO252" s="159"/>
      <c r="AP252" s="159"/>
      <c r="AQ252" s="159"/>
      <c r="AR252" s="78"/>
      <c r="AS252" s="79"/>
      <c r="AT252" s="77" t="str">
        <f t="shared" si="124"/>
        <v>0</v>
      </c>
      <c r="AU252" s="81">
        <f t="shared" si="5669"/>
        <v>0</v>
      </c>
      <c r="AV252" s="160">
        <f t="shared" si="5670"/>
        <v>0</v>
      </c>
      <c r="AW252" s="160">
        <f t="shared" si="5671"/>
        <v>0</v>
      </c>
      <c r="AX252" s="160">
        <f t="shared" si="5672"/>
        <v>0</v>
      </c>
      <c r="AY252" s="160">
        <f t="shared" si="5673"/>
        <v>0</v>
      </c>
      <c r="AZ252" s="161">
        <f t="shared" ref="AZ252:BA252" si="6201">AZ251</f>
        <v>4</v>
      </c>
      <c r="BA252" s="175">
        <f t="shared" si="6201"/>
        <v>1167</v>
      </c>
      <c r="BB252" s="163" t="str">
        <f t="shared" si="5675"/>
        <v>1</v>
      </c>
      <c r="BC252" s="164">
        <f t="shared" si="132"/>
        <v>4</v>
      </c>
      <c r="BD252" s="165">
        <f t="shared" si="133"/>
        <v>0</v>
      </c>
      <c r="BE252" s="166"/>
      <c r="BF252" s="166"/>
      <c r="BG252" s="166"/>
      <c r="BH252" s="84"/>
      <c r="BI252" s="85"/>
      <c r="BJ252" s="83" t="str">
        <f t="shared" si="134"/>
        <v>0</v>
      </c>
      <c r="BK252" s="167">
        <f t="shared" si="5676"/>
        <v>0</v>
      </c>
      <c r="BL252" s="168">
        <f t="shared" si="5677"/>
        <v>0</v>
      </c>
      <c r="BM252" s="168">
        <f t="shared" si="5678"/>
        <v>0</v>
      </c>
      <c r="BN252" s="168">
        <f t="shared" si="5679"/>
        <v>0</v>
      </c>
      <c r="BO252" s="168">
        <f t="shared" si="5680"/>
        <v>0</v>
      </c>
      <c r="BP252" s="154">
        <f t="shared" ref="BP252:BQ252" si="6202">BP251</f>
        <v>5</v>
      </c>
      <c r="BQ252" s="173">
        <f t="shared" si="6202"/>
        <v>1168</v>
      </c>
      <c r="BR252" s="156" t="str">
        <f t="shared" si="5682"/>
        <v>1</v>
      </c>
      <c r="BS252" s="157">
        <f t="shared" si="142"/>
        <v>4</v>
      </c>
      <c r="BT252" s="158">
        <f t="shared" si="143"/>
        <v>0</v>
      </c>
      <c r="BU252" s="159"/>
      <c r="BV252" s="159"/>
      <c r="BW252" s="159"/>
      <c r="BX252" s="78"/>
      <c r="BY252" s="79"/>
      <c r="BZ252" s="77" t="str">
        <f t="shared" si="144"/>
        <v>0</v>
      </c>
      <c r="CA252" s="81">
        <f t="shared" si="5683"/>
        <v>0</v>
      </c>
      <c r="CB252" s="160">
        <f t="shared" si="5684"/>
        <v>0</v>
      </c>
      <c r="CC252" s="160">
        <f t="shared" si="5685"/>
        <v>0</v>
      </c>
      <c r="CD252" s="160">
        <f t="shared" si="5686"/>
        <v>0</v>
      </c>
      <c r="CE252" s="160">
        <f t="shared" si="5687"/>
        <v>0</v>
      </c>
      <c r="CF252" s="161">
        <f t="shared" ref="CF252:CG252" si="6203">CF251</f>
        <v>6</v>
      </c>
      <c r="CG252" s="175">
        <f t="shared" si="6203"/>
        <v>1169</v>
      </c>
      <c r="CH252" s="163" t="str">
        <f t="shared" si="5689"/>
        <v>1</v>
      </c>
      <c r="CI252" s="164">
        <f t="shared" si="152"/>
        <v>2</v>
      </c>
      <c r="CJ252" s="165">
        <f t="shared" si="153"/>
        <v>0</v>
      </c>
      <c r="CK252" s="166"/>
      <c r="CL252" s="166"/>
      <c r="CM252" s="166"/>
      <c r="CN252" s="84"/>
      <c r="CO252" s="85"/>
      <c r="CP252" s="83" t="str">
        <f t="shared" si="154"/>
        <v>0</v>
      </c>
      <c r="CQ252" s="167">
        <f t="shared" si="5690"/>
        <v>0</v>
      </c>
      <c r="CR252" s="168">
        <f t="shared" si="5691"/>
        <v>0</v>
      </c>
      <c r="CS252" s="168">
        <f t="shared" si="5692"/>
        <v>0</v>
      </c>
      <c r="CT252" s="168">
        <f t="shared" si="5693"/>
        <v>0</v>
      </c>
      <c r="CU252" s="168">
        <f t="shared" si="5694"/>
        <v>0</v>
      </c>
      <c r="CV252" s="154">
        <f t="shared" ref="CV252:CW252" si="6204">CV251</f>
        <v>7</v>
      </c>
      <c r="CW252" s="173">
        <f t="shared" si="6204"/>
        <v>1170</v>
      </c>
      <c r="CX252" s="156" t="str">
        <f t="shared" si="5696"/>
        <v>1</v>
      </c>
      <c r="CY252" s="157">
        <f t="shared" si="162"/>
        <v>2</v>
      </c>
      <c r="CZ252" s="158">
        <f t="shared" si="163"/>
        <v>0</v>
      </c>
      <c r="DA252" s="159"/>
      <c r="DB252" s="159"/>
      <c r="DC252" s="159"/>
      <c r="DD252" s="78"/>
      <c r="DE252" s="79"/>
      <c r="DF252" s="77" t="str">
        <f t="shared" si="164"/>
        <v>0</v>
      </c>
      <c r="DG252" s="81">
        <f t="shared" si="5697"/>
        <v>0</v>
      </c>
      <c r="DH252" s="160">
        <f t="shared" si="5698"/>
        <v>0</v>
      </c>
      <c r="DI252" s="160">
        <f t="shared" si="5699"/>
        <v>0</v>
      </c>
      <c r="DJ252" s="160">
        <f t="shared" si="5700"/>
        <v>0</v>
      </c>
      <c r="DK252" s="160">
        <f t="shared" si="5701"/>
        <v>0</v>
      </c>
      <c r="DL252" s="161">
        <f t="shared" ref="DL252:DM252" si="6205">DL251</f>
        <v>8</v>
      </c>
      <c r="DM252" s="175">
        <f t="shared" si="6205"/>
        <v>1171</v>
      </c>
      <c r="DN252" s="163" t="str">
        <f t="shared" si="5703"/>
        <v>1</v>
      </c>
      <c r="DO252" s="164">
        <f t="shared" si="172"/>
        <v>2</v>
      </c>
      <c r="DP252" s="165">
        <f t="shared" si="173"/>
        <v>0</v>
      </c>
      <c r="DQ252" s="166"/>
      <c r="DR252" s="166"/>
      <c r="DS252" s="166"/>
      <c r="DT252" s="84"/>
      <c r="DU252" s="85"/>
      <c r="DV252" s="83" t="str">
        <f t="shared" si="174"/>
        <v>0</v>
      </c>
      <c r="DW252" s="167">
        <f t="shared" si="5704"/>
        <v>0</v>
      </c>
      <c r="DX252" s="168">
        <f t="shared" si="5705"/>
        <v>0</v>
      </c>
      <c r="DY252" s="168">
        <f t="shared" si="5706"/>
        <v>0</v>
      </c>
      <c r="DZ252" s="168">
        <f t="shared" si="5707"/>
        <v>0</v>
      </c>
      <c r="EA252" s="168">
        <f t="shared" si="5708"/>
        <v>0</v>
      </c>
      <c r="EB252" s="154">
        <f t="shared" ref="EB252:EC252" si="6206">EB251</f>
        <v>9</v>
      </c>
      <c r="EC252" s="173">
        <f t="shared" si="6206"/>
        <v>1172</v>
      </c>
      <c r="ED252" s="156" t="str">
        <f t="shared" si="5710"/>
        <v>1</v>
      </c>
      <c r="EE252" s="157">
        <f t="shared" si="182"/>
        <v>5</v>
      </c>
      <c r="EF252" s="169">
        <f t="shared" si="183"/>
        <v>0</v>
      </c>
      <c r="EG252" s="159"/>
      <c r="EH252" s="159"/>
      <c r="EI252" s="159"/>
      <c r="EJ252" s="78"/>
      <c r="EK252" s="79"/>
      <c r="EL252" s="77" t="str">
        <f t="shared" si="184"/>
        <v>0</v>
      </c>
      <c r="EM252" s="81">
        <f t="shared" si="5711"/>
        <v>0</v>
      </c>
      <c r="EN252" s="160">
        <f t="shared" si="5712"/>
        <v>0</v>
      </c>
      <c r="EO252" s="160">
        <f t="shared" si="5713"/>
        <v>0</v>
      </c>
      <c r="EP252" s="160">
        <f t="shared" si="5714"/>
        <v>0</v>
      </c>
      <c r="EQ252" s="160">
        <f t="shared" si="5715"/>
        <v>0</v>
      </c>
      <c r="ER252" s="161">
        <f t="shared" ref="ER252:ES252" si="6207">ER251</f>
        <v>10</v>
      </c>
      <c r="ES252" s="175">
        <f t="shared" si="6207"/>
        <v>1173</v>
      </c>
      <c r="ET252" s="163" t="str">
        <f t="shared" si="5717"/>
        <v>1</v>
      </c>
      <c r="EU252" s="164">
        <f t="shared" si="192"/>
        <v>19</v>
      </c>
      <c r="EV252" s="165">
        <f t="shared" si="193"/>
        <v>0</v>
      </c>
      <c r="EW252" s="166"/>
      <c r="EX252" s="166"/>
      <c r="EY252" s="166"/>
      <c r="EZ252" s="84"/>
      <c r="FA252" s="85"/>
      <c r="FB252" s="83" t="str">
        <f t="shared" si="194"/>
        <v>0</v>
      </c>
      <c r="FC252" s="167">
        <f t="shared" si="5718"/>
        <v>0</v>
      </c>
      <c r="FD252" s="168">
        <f t="shared" si="5719"/>
        <v>0</v>
      </c>
      <c r="FE252" s="168">
        <f t="shared" si="5720"/>
        <v>0</v>
      </c>
      <c r="FF252" s="168">
        <f t="shared" si="5721"/>
        <v>0</v>
      </c>
      <c r="FG252" s="168">
        <f t="shared" si="5722"/>
        <v>0</v>
      </c>
      <c r="FH252" s="154">
        <f t="shared" ref="FH252:FI252" si="6208">FH251</f>
        <v>11</v>
      </c>
      <c r="FI252" s="173">
        <f t="shared" si="6208"/>
        <v>1174</v>
      </c>
      <c r="FJ252" s="156" t="str">
        <f t="shared" si="5724"/>
        <v>1</v>
      </c>
      <c r="FK252" s="157">
        <f t="shared" si="202"/>
        <v>4</v>
      </c>
      <c r="FL252" s="158">
        <f t="shared" si="203"/>
        <v>0</v>
      </c>
      <c r="FM252" s="159"/>
      <c r="FN252" s="159"/>
      <c r="FO252" s="159"/>
      <c r="FP252" s="78"/>
      <c r="FQ252" s="79"/>
      <c r="FR252" s="77" t="str">
        <f t="shared" si="204"/>
        <v>0</v>
      </c>
      <c r="FS252" s="81">
        <f t="shared" si="5725"/>
        <v>0</v>
      </c>
      <c r="FT252" s="160">
        <f t="shared" si="5726"/>
        <v>0</v>
      </c>
      <c r="FU252" s="160">
        <f t="shared" si="5727"/>
        <v>0</v>
      </c>
      <c r="FV252" s="160">
        <f t="shared" si="5728"/>
        <v>0</v>
      </c>
      <c r="FW252" s="160">
        <f t="shared" si="5729"/>
        <v>0</v>
      </c>
      <c r="FX252" s="161">
        <f t="shared" ref="FX252:FY252" si="6209">FX251</f>
        <v>12</v>
      </c>
      <c r="FY252" s="175">
        <f t="shared" si="6209"/>
        <v>1175</v>
      </c>
      <c r="FZ252" s="163" t="str">
        <f t="shared" si="5731"/>
        <v>1</v>
      </c>
      <c r="GA252" s="164">
        <f t="shared" si="212"/>
        <v>2</v>
      </c>
      <c r="GB252" s="165">
        <f t="shared" si="213"/>
        <v>0</v>
      </c>
      <c r="GC252" s="166"/>
      <c r="GD252" s="166"/>
      <c r="GE252" s="166"/>
      <c r="GF252" s="84"/>
      <c r="GG252" s="85"/>
      <c r="GH252" s="83" t="str">
        <f t="shared" si="214"/>
        <v>0</v>
      </c>
      <c r="GI252" s="167">
        <f t="shared" si="5732"/>
        <v>0</v>
      </c>
      <c r="GJ252" s="168">
        <f t="shared" si="5733"/>
        <v>0</v>
      </c>
      <c r="GK252" s="168">
        <f t="shared" si="5734"/>
        <v>0</v>
      </c>
      <c r="GL252" s="168">
        <f t="shared" si="5735"/>
        <v>0</v>
      </c>
      <c r="GM252" s="168">
        <f t="shared" si="5736"/>
        <v>0</v>
      </c>
      <c r="GN252" s="154">
        <f t="shared" ref="GN252:GO252" si="6210">GN251</f>
        <v>13</v>
      </c>
      <c r="GO252" s="173">
        <f t="shared" si="6210"/>
        <v>1176</v>
      </c>
      <c r="GP252" s="156" t="str">
        <f t="shared" si="5738"/>
        <v>1</v>
      </c>
      <c r="GQ252" s="157">
        <f t="shared" si="222"/>
        <v>3</v>
      </c>
      <c r="GR252" s="158">
        <f t="shared" si="223"/>
        <v>0</v>
      </c>
      <c r="GS252" s="159"/>
      <c r="GT252" s="159"/>
      <c r="GU252" s="159"/>
      <c r="GV252" s="78"/>
      <c r="GW252" s="79"/>
      <c r="GX252" s="77" t="str">
        <f t="shared" si="224"/>
        <v>0</v>
      </c>
      <c r="GY252" s="81">
        <f t="shared" si="5739"/>
        <v>0</v>
      </c>
      <c r="GZ252" s="160">
        <f t="shared" si="5740"/>
        <v>0</v>
      </c>
      <c r="HA252" s="160">
        <f t="shared" si="5741"/>
        <v>0</v>
      </c>
      <c r="HB252" s="160">
        <f t="shared" si="5742"/>
        <v>0</v>
      </c>
      <c r="HC252" s="160">
        <f t="shared" si="5743"/>
        <v>0</v>
      </c>
      <c r="HD252" s="161">
        <f t="shared" ref="HD252:HE252" si="6211">HD251</f>
        <v>14</v>
      </c>
      <c r="HE252" s="175">
        <f t="shared" si="6211"/>
        <v>1177</v>
      </c>
      <c r="HF252" s="163" t="str">
        <f t="shared" si="5745"/>
        <v>1</v>
      </c>
      <c r="HG252" s="164">
        <f t="shared" si="232"/>
        <v>5</v>
      </c>
      <c r="HH252" s="165">
        <f t="shared" si="233"/>
        <v>0</v>
      </c>
      <c r="HI252" s="166"/>
      <c r="HJ252" s="166"/>
      <c r="HK252" s="166"/>
      <c r="HL252" s="84"/>
      <c r="HM252" s="85"/>
      <c r="HN252" s="83" t="str">
        <f t="shared" si="234"/>
        <v>0</v>
      </c>
      <c r="HO252" s="167">
        <f t="shared" si="5746"/>
        <v>0</v>
      </c>
      <c r="HP252" s="168">
        <f t="shared" si="5747"/>
        <v>0</v>
      </c>
      <c r="HQ252" s="168">
        <f t="shared" si="5748"/>
        <v>0</v>
      </c>
      <c r="HR252" s="168">
        <f t="shared" si="5749"/>
        <v>0</v>
      </c>
      <c r="HS252" s="168">
        <f t="shared" si="5750"/>
        <v>0</v>
      </c>
      <c r="HT252" s="154">
        <f t="shared" ref="HT252:HU252" si="6212">HT251</f>
        <v>15</v>
      </c>
      <c r="HU252" s="173">
        <f t="shared" si="6212"/>
        <v>1178</v>
      </c>
      <c r="HV252" s="156" t="str">
        <f t="shared" si="5752"/>
        <v>1</v>
      </c>
      <c r="HW252" s="157" t="str">
        <f t="shared" si="242"/>
        <v/>
      </c>
      <c r="HX252" s="169">
        <f t="shared" si="243"/>
        <v>0</v>
      </c>
      <c r="HY252" s="159"/>
      <c r="HZ252" s="159"/>
      <c r="IA252" s="159"/>
      <c r="IB252" s="160"/>
      <c r="IC252" s="160"/>
      <c r="ID252" s="160" t="str">
        <f t="shared" si="244"/>
        <v>0</v>
      </c>
      <c r="IE252" s="160">
        <f t="shared" si="5753"/>
        <v>0</v>
      </c>
      <c r="IF252" s="160">
        <f t="shared" si="5754"/>
        <v>0</v>
      </c>
      <c r="IG252" s="160">
        <f t="shared" si="5755"/>
        <v>0</v>
      </c>
      <c r="IH252" s="160">
        <f t="shared" si="5756"/>
        <v>0</v>
      </c>
      <c r="II252" s="160">
        <f t="shared" si="5757"/>
        <v>0</v>
      </c>
      <c r="IJ252" s="161">
        <f t="shared" ref="IJ252:IK252" si="6213">IJ251</f>
        <v>16</v>
      </c>
      <c r="IK252" s="175">
        <f t="shared" si="6213"/>
        <v>1179</v>
      </c>
      <c r="IL252" s="163" t="str">
        <f t="shared" si="5759"/>
        <v>1</v>
      </c>
      <c r="IM252" s="164" t="str">
        <f t="shared" si="252"/>
        <v/>
      </c>
      <c r="IN252" s="165">
        <f t="shared" si="253"/>
        <v>0</v>
      </c>
      <c r="IO252" s="166"/>
      <c r="IP252" s="166"/>
      <c r="IQ252" s="166"/>
      <c r="IR252" s="168"/>
      <c r="IS252" s="168"/>
      <c r="IT252" s="170" t="str">
        <f t="shared" si="254"/>
        <v>0</v>
      </c>
      <c r="IU252" s="170">
        <f t="shared" si="5760"/>
        <v>0</v>
      </c>
      <c r="IV252" s="168">
        <f t="shared" si="5761"/>
        <v>0</v>
      </c>
      <c r="IW252" s="168">
        <f t="shared" si="5762"/>
        <v>0</v>
      </c>
      <c r="IX252" s="168">
        <f t="shared" si="5763"/>
        <v>0</v>
      </c>
      <c r="IY252" s="168">
        <f t="shared" si="5764"/>
        <v>0</v>
      </c>
      <c r="IZ252" s="154">
        <f t="shared" ref="IZ252:JA252" si="6214">IZ251</f>
        <v>17</v>
      </c>
      <c r="JA252" s="173">
        <f t="shared" si="6214"/>
        <v>1180</v>
      </c>
      <c r="JB252" s="156" t="str">
        <f t="shared" si="5766"/>
        <v>1</v>
      </c>
      <c r="JC252" s="157" t="str">
        <f t="shared" si="262"/>
        <v/>
      </c>
      <c r="JD252" s="158">
        <f t="shared" si="263"/>
        <v>0</v>
      </c>
      <c r="JE252" s="159"/>
      <c r="JF252" s="159"/>
      <c r="JG252" s="159"/>
      <c r="JH252" s="160"/>
      <c r="JI252" s="160"/>
      <c r="JJ252" s="171" t="str">
        <f t="shared" si="264"/>
        <v>0</v>
      </c>
      <c r="JK252" s="171">
        <f t="shared" si="5767"/>
        <v>0</v>
      </c>
      <c r="JL252" s="160">
        <f t="shared" si="5768"/>
        <v>0</v>
      </c>
      <c r="JM252" s="160">
        <f t="shared" si="5769"/>
        <v>0</v>
      </c>
      <c r="JN252" s="160">
        <f t="shared" si="5770"/>
        <v>0</v>
      </c>
      <c r="JO252" s="160">
        <f t="shared" si="5771"/>
        <v>0</v>
      </c>
      <c r="JP252" s="161">
        <f t="shared" ref="JP252:JQ252" si="6215">JP251</f>
        <v>18</v>
      </c>
      <c r="JQ252" s="175">
        <f t="shared" si="6215"/>
        <v>1181</v>
      </c>
      <c r="JR252" s="163" t="str">
        <f t="shared" si="5773"/>
        <v>1</v>
      </c>
      <c r="JS252" s="164" t="str">
        <f t="shared" si="272"/>
        <v/>
      </c>
      <c r="JT252" s="165">
        <f t="shared" si="273"/>
        <v>0</v>
      </c>
      <c r="JU252" s="166"/>
      <c r="JV252" s="166"/>
      <c r="JW252" s="166"/>
      <c r="JX252" s="168"/>
      <c r="JY252" s="168"/>
      <c r="JZ252" s="170" t="str">
        <f t="shared" si="274"/>
        <v>0</v>
      </c>
      <c r="KA252" s="170">
        <f t="shared" si="5774"/>
        <v>0</v>
      </c>
      <c r="KB252" s="168">
        <f t="shared" si="5775"/>
        <v>0</v>
      </c>
      <c r="KC252" s="168">
        <f t="shared" si="5776"/>
        <v>0</v>
      </c>
      <c r="KD252" s="168">
        <f t="shared" si="5777"/>
        <v>0</v>
      </c>
      <c r="KE252" s="168">
        <f t="shared" si="5778"/>
        <v>0</v>
      </c>
      <c r="KF252" s="154">
        <f t="shared" ref="KF252:KG252" si="6216">KF251</f>
        <v>19</v>
      </c>
      <c r="KG252" s="173">
        <f t="shared" si="6216"/>
        <v>1182</v>
      </c>
      <c r="KH252" s="156" t="str">
        <f t="shared" si="5780"/>
        <v>1</v>
      </c>
      <c r="KI252" s="157" t="str">
        <f t="shared" si="282"/>
        <v/>
      </c>
      <c r="KJ252" s="158">
        <f t="shared" si="283"/>
        <v>0</v>
      </c>
      <c r="KK252" s="159"/>
      <c r="KL252" s="159"/>
      <c r="KM252" s="159"/>
      <c r="KN252" s="160"/>
      <c r="KO252" s="160"/>
      <c r="KP252" s="171" t="str">
        <f t="shared" si="284"/>
        <v>0</v>
      </c>
      <c r="KQ252" s="171">
        <f t="shared" si="5781"/>
        <v>0</v>
      </c>
      <c r="KR252" s="160">
        <f t="shared" si="5782"/>
        <v>0</v>
      </c>
      <c r="KS252" s="160">
        <f t="shared" si="5783"/>
        <v>0</v>
      </c>
      <c r="KT252" s="160">
        <f t="shared" si="5784"/>
        <v>0</v>
      </c>
      <c r="KU252" s="160">
        <f t="shared" si="5785"/>
        <v>0</v>
      </c>
      <c r="KV252" s="161">
        <f t="shared" ref="KV252:KW252" si="6217">KV251</f>
        <v>20</v>
      </c>
      <c r="KW252" s="175">
        <f t="shared" si="6217"/>
        <v>1183</v>
      </c>
      <c r="KX252" s="163" t="str">
        <f t="shared" si="5787"/>
        <v>1</v>
      </c>
      <c r="KY252" s="164" t="str">
        <f t="shared" si="292"/>
        <v/>
      </c>
      <c r="KZ252" s="165">
        <f t="shared" si="293"/>
        <v>0</v>
      </c>
      <c r="LA252" s="166"/>
      <c r="LB252" s="166"/>
      <c r="LC252" s="166"/>
      <c r="LD252" s="168"/>
      <c r="LE252" s="168"/>
      <c r="LF252" s="170" t="str">
        <f t="shared" si="294"/>
        <v>0</v>
      </c>
      <c r="LG252" s="170">
        <f t="shared" si="5788"/>
        <v>0</v>
      </c>
      <c r="LH252" s="168">
        <f t="shared" si="5789"/>
        <v>0</v>
      </c>
      <c r="LI252" s="168">
        <f t="shared" si="5790"/>
        <v>0</v>
      </c>
      <c r="LJ252" s="168">
        <f t="shared" si="5791"/>
        <v>0</v>
      </c>
      <c r="LK252" s="168">
        <f t="shared" si="5792"/>
        <v>0</v>
      </c>
      <c r="LL252" s="172"/>
      <c r="LM252" s="172"/>
      <c r="LN252" s="168" t="str">
        <f t="shared" si="5793"/>
        <v>#REF!</v>
      </c>
      <c r="LO252" s="168" t="str">
        <f t="shared" si="5794"/>
        <v>#REF!</v>
      </c>
      <c r="LP252" s="168" t="str">
        <f t="shared" si="5795"/>
        <v>#REF!</v>
      </c>
      <c r="LQ252" s="168" t="str">
        <f t="shared" si="5796"/>
        <v>#REF!</v>
      </c>
    </row>
    <row r="253" ht="15.75" customHeight="1">
      <c r="A253" s="151">
        <v>46350.0</v>
      </c>
      <c r="B253" s="152" t="s">
        <v>33</v>
      </c>
      <c r="C253" s="153">
        <f t="shared" si="99"/>
        <v>0</v>
      </c>
      <c r="D253" s="154">
        <f t="shared" ref="D253:E253" si="6218">D252</f>
        <v>1</v>
      </c>
      <c r="E253" s="173">
        <f t="shared" si="6218"/>
        <v>1164</v>
      </c>
      <c r="F253" s="156" t="str">
        <f t="shared" ref="F253:F260" si="6239">IFERROR(IF(S253&gt;=10,"6",IF(S253&gt;=8,"5",IF(S253&gt;=6,"4",IF(S253&gt;=4,"3",IF(S253&gt;=2,"2",IF(S253&gt;=-1,"1",IF(S253&gt;=-2,"-1",IF(S253&gt;=-3,"-2","-3")))))))), F261)</f>
        <v>1</v>
      </c>
      <c r="G253" s="157">
        <f t="shared" si="102"/>
        <v>1</v>
      </c>
      <c r="H253" s="158">
        <f t="shared" si="103"/>
        <v>0</v>
      </c>
      <c r="I253" s="159"/>
      <c r="J253" s="159"/>
      <c r="K253" s="159"/>
      <c r="L253" s="78"/>
      <c r="M253" s="79"/>
      <c r="N253" s="77" t="str">
        <f t="shared" si="104"/>
        <v>0</v>
      </c>
      <c r="O253" s="81">
        <f t="shared" si="5655"/>
        <v>0</v>
      </c>
      <c r="P253" s="160">
        <f t="shared" si="5656"/>
        <v>0</v>
      </c>
      <c r="Q253" s="160">
        <f t="shared" si="5657"/>
        <v>0</v>
      </c>
      <c r="R253" s="160">
        <f t="shared" si="5658"/>
        <v>0</v>
      </c>
      <c r="S253" s="160">
        <f t="shared" si="5659"/>
        <v>0</v>
      </c>
      <c r="T253" s="161">
        <f t="shared" ref="T253:U253" si="6219">T252</f>
        <v>2</v>
      </c>
      <c r="U253" s="175">
        <f t="shared" si="6219"/>
        <v>1165</v>
      </c>
      <c r="V253" s="163" t="str">
        <f t="shared" ref="V253:V260" si="6241">IFERROR(IF(AI253&gt;=10,"6",IF(AI253&gt;=8,"5",IF(AI253&gt;=6,"4",IF(AI253&gt;=4,"3",IF(AI253&gt;=2,"2",IF(AI253&gt;=-1,"1",IF(AI253&gt;=-2,"-1",IF(AI253&gt;=-3,"-2","-3")))))))), V261)</f>
        <v>1</v>
      </c>
      <c r="W253" s="164">
        <f t="shared" si="112"/>
        <v>1</v>
      </c>
      <c r="X253" s="165">
        <f t="shared" si="113"/>
        <v>0</v>
      </c>
      <c r="Y253" s="166"/>
      <c r="Z253" s="166"/>
      <c r="AA253" s="166"/>
      <c r="AB253" s="84"/>
      <c r="AC253" s="85"/>
      <c r="AD253" s="83" t="str">
        <f t="shared" si="114"/>
        <v>0</v>
      </c>
      <c r="AE253" s="167">
        <f t="shared" si="5662"/>
        <v>0</v>
      </c>
      <c r="AF253" s="168">
        <f t="shared" si="5663"/>
        <v>0</v>
      </c>
      <c r="AG253" s="168">
        <f t="shared" si="5664"/>
        <v>0</v>
      </c>
      <c r="AH253" s="168">
        <f t="shared" si="5665"/>
        <v>0</v>
      </c>
      <c r="AI253" s="168">
        <f t="shared" si="5666"/>
        <v>0</v>
      </c>
      <c r="AJ253" s="154">
        <f t="shared" ref="AJ253:AK253" si="6220">AJ252</f>
        <v>3</v>
      </c>
      <c r="AK253" s="173">
        <f t="shared" si="6220"/>
        <v>1166</v>
      </c>
      <c r="AL253" s="156" t="str">
        <f t="shared" ref="AL253:AL260" si="6243">IFERROR(IF(AY253&gt;=10,"6",IF(AY253&gt;=8,"5",IF(AY253&gt;=6,"4",IF(AY253&gt;=4,"3",IF(AY253&gt;=2,"2",IF(AY253&gt;=-1,"1",IF(AY253&gt;=-2,"-1",IF(AY253&gt;=-3,"-2","-3")))))))), AL261)</f>
        <v>1</v>
      </c>
      <c r="AM253" s="157">
        <f t="shared" si="122"/>
        <v>2</v>
      </c>
      <c r="AN253" s="158">
        <f t="shared" si="123"/>
        <v>0</v>
      </c>
      <c r="AO253" s="159"/>
      <c r="AP253" s="159"/>
      <c r="AQ253" s="159"/>
      <c r="AR253" s="78"/>
      <c r="AS253" s="79"/>
      <c r="AT253" s="77" t="str">
        <f t="shared" si="124"/>
        <v>0</v>
      </c>
      <c r="AU253" s="81">
        <f t="shared" si="5669"/>
        <v>0</v>
      </c>
      <c r="AV253" s="160">
        <f t="shared" si="5670"/>
        <v>0</v>
      </c>
      <c r="AW253" s="160">
        <f t="shared" si="5671"/>
        <v>0</v>
      </c>
      <c r="AX253" s="160">
        <f t="shared" si="5672"/>
        <v>0</v>
      </c>
      <c r="AY253" s="160">
        <f t="shared" si="5673"/>
        <v>0</v>
      </c>
      <c r="AZ253" s="161">
        <f t="shared" ref="AZ253:BA253" si="6221">AZ252</f>
        <v>4</v>
      </c>
      <c r="BA253" s="175">
        <f t="shared" si="6221"/>
        <v>1167</v>
      </c>
      <c r="BB253" s="163" t="str">
        <f t="shared" ref="BB253:BB260" si="6245">IFERROR(IF(BO253&gt;=10,"6",IF(BO253&gt;=8,"5",IF(BO253&gt;=6,"4",IF(BO253&gt;=4,"3",IF(BO253&gt;=2,"2",IF(BO253&gt;=-1,"1",IF(BO253&gt;=-2,"-1",IF(BO253&gt;=-3,"-2","-3")))))))), BB261)</f>
        <v>1</v>
      </c>
      <c r="BC253" s="164">
        <f t="shared" si="132"/>
        <v>4</v>
      </c>
      <c r="BD253" s="165">
        <f t="shared" si="133"/>
        <v>0</v>
      </c>
      <c r="BE253" s="166"/>
      <c r="BF253" s="166"/>
      <c r="BG253" s="166"/>
      <c r="BH253" s="84"/>
      <c r="BI253" s="85"/>
      <c r="BJ253" s="83" t="str">
        <f t="shared" si="134"/>
        <v>0</v>
      </c>
      <c r="BK253" s="167">
        <f t="shared" si="5676"/>
        <v>0</v>
      </c>
      <c r="BL253" s="168">
        <f t="shared" si="5677"/>
        <v>0</v>
      </c>
      <c r="BM253" s="168">
        <f t="shared" si="5678"/>
        <v>0</v>
      </c>
      <c r="BN253" s="168">
        <f t="shared" si="5679"/>
        <v>0</v>
      </c>
      <c r="BO253" s="168">
        <f t="shared" si="5680"/>
        <v>0</v>
      </c>
      <c r="BP253" s="154">
        <f t="shared" ref="BP253:BQ253" si="6222">BP252</f>
        <v>5</v>
      </c>
      <c r="BQ253" s="173">
        <f t="shared" si="6222"/>
        <v>1168</v>
      </c>
      <c r="BR253" s="156" t="str">
        <f t="shared" ref="BR253:BR260" si="6247">IFERROR(IF(CE253&gt;=10,"6",IF(CE253&gt;=8,"5",IF(CE253&gt;=6,"4",IF(CE253&gt;=4,"3",IF(CE253&gt;=2,"2",IF(CE253&gt;=-1,"1",IF(CE253&gt;=-2,"-1",IF(CE253&gt;=-3,"-2","-3")))))))), BR261)</f>
        <v>1</v>
      </c>
      <c r="BS253" s="157">
        <f t="shared" si="142"/>
        <v>4</v>
      </c>
      <c r="BT253" s="158">
        <f t="shared" si="143"/>
        <v>0</v>
      </c>
      <c r="BU253" s="159"/>
      <c r="BV253" s="159"/>
      <c r="BW253" s="159"/>
      <c r="BX253" s="78"/>
      <c r="BY253" s="79"/>
      <c r="BZ253" s="77" t="str">
        <f t="shared" si="144"/>
        <v>0</v>
      </c>
      <c r="CA253" s="81">
        <f t="shared" si="5683"/>
        <v>0</v>
      </c>
      <c r="CB253" s="160">
        <f t="shared" si="5684"/>
        <v>0</v>
      </c>
      <c r="CC253" s="160">
        <f t="shared" si="5685"/>
        <v>0</v>
      </c>
      <c r="CD253" s="160">
        <f t="shared" si="5686"/>
        <v>0</v>
      </c>
      <c r="CE253" s="160">
        <f t="shared" si="5687"/>
        <v>0</v>
      </c>
      <c r="CF253" s="161">
        <f t="shared" ref="CF253:CG253" si="6223">CF252</f>
        <v>6</v>
      </c>
      <c r="CG253" s="175">
        <f t="shared" si="6223"/>
        <v>1169</v>
      </c>
      <c r="CH253" s="163" t="str">
        <f t="shared" ref="CH253:CH260" si="6249">IFERROR(IF(CU253&gt;=10,"6",IF(CU253&gt;=8,"5",IF(CU253&gt;=6,"4",IF(CU253&gt;=4,"3",IF(CU253&gt;=2,"2",IF(CU253&gt;=-1,"1",IF(CU253&gt;=-2,"-1",IF(CU253&gt;=-3,"-2","-3")))))))), CH261)</f>
        <v>1</v>
      </c>
      <c r="CI253" s="164">
        <f t="shared" si="152"/>
        <v>2</v>
      </c>
      <c r="CJ253" s="165">
        <f t="shared" si="153"/>
        <v>0</v>
      </c>
      <c r="CK253" s="166"/>
      <c r="CL253" s="166"/>
      <c r="CM253" s="166"/>
      <c r="CN253" s="84"/>
      <c r="CO253" s="85"/>
      <c r="CP253" s="83" t="str">
        <f t="shared" si="154"/>
        <v>0</v>
      </c>
      <c r="CQ253" s="167">
        <f t="shared" si="5690"/>
        <v>0</v>
      </c>
      <c r="CR253" s="168">
        <f t="shared" si="5691"/>
        <v>0</v>
      </c>
      <c r="CS253" s="168">
        <f t="shared" si="5692"/>
        <v>0</v>
      </c>
      <c r="CT253" s="168">
        <f t="shared" si="5693"/>
        <v>0</v>
      </c>
      <c r="CU253" s="168">
        <f t="shared" si="5694"/>
        <v>0</v>
      </c>
      <c r="CV253" s="154">
        <f t="shared" ref="CV253:CW253" si="6224">CV252</f>
        <v>7</v>
      </c>
      <c r="CW253" s="173">
        <f t="shared" si="6224"/>
        <v>1170</v>
      </c>
      <c r="CX253" s="156" t="str">
        <f t="shared" ref="CX253:CX260" si="6251">IFERROR(IF(DK253&gt;=10,"6",IF(DK253&gt;=8,"5",IF(DK253&gt;=6,"4",IF(DK253&gt;=4,"3",IF(DK253&gt;=2,"2",IF(DK253&gt;=-1,"1",IF(DK253&gt;=-2,"-1",IF(DK253&gt;=-3,"-2","-3")))))))), CX261)</f>
        <v>1</v>
      </c>
      <c r="CY253" s="157">
        <f t="shared" si="162"/>
        <v>2</v>
      </c>
      <c r="CZ253" s="158">
        <f t="shared" si="163"/>
        <v>0</v>
      </c>
      <c r="DA253" s="159"/>
      <c r="DB253" s="159"/>
      <c r="DC253" s="159"/>
      <c r="DD253" s="78"/>
      <c r="DE253" s="79"/>
      <c r="DF253" s="77" t="str">
        <f t="shared" si="164"/>
        <v>0</v>
      </c>
      <c r="DG253" s="81">
        <f t="shared" si="5697"/>
        <v>0</v>
      </c>
      <c r="DH253" s="160">
        <f t="shared" si="5698"/>
        <v>0</v>
      </c>
      <c r="DI253" s="160">
        <f t="shared" si="5699"/>
        <v>0</v>
      </c>
      <c r="DJ253" s="160">
        <f t="shared" si="5700"/>
        <v>0</v>
      </c>
      <c r="DK253" s="160">
        <f t="shared" si="5701"/>
        <v>0</v>
      </c>
      <c r="DL253" s="161">
        <f t="shared" ref="DL253:DM253" si="6225">DL252</f>
        <v>8</v>
      </c>
      <c r="DM253" s="175">
        <f t="shared" si="6225"/>
        <v>1171</v>
      </c>
      <c r="DN253" s="163" t="str">
        <f t="shared" ref="DN253:DN260" si="6253">IFERROR(IF(EA253&gt;=10,"6",IF(EA253&gt;=8,"5",IF(EA253&gt;=6,"4",IF(EA253&gt;=4,"3",IF(EA253&gt;=2,"2",IF(EA253&gt;=-1,"1",IF(EA253&gt;=-2,"-1",IF(EA253&gt;=-3,"-2","-3")))))))), DN261)</f>
        <v>1</v>
      </c>
      <c r="DO253" s="164">
        <f t="shared" si="172"/>
        <v>2</v>
      </c>
      <c r="DP253" s="165">
        <f t="shared" si="173"/>
        <v>0</v>
      </c>
      <c r="DQ253" s="166"/>
      <c r="DR253" s="166"/>
      <c r="DS253" s="166"/>
      <c r="DT253" s="84"/>
      <c r="DU253" s="85"/>
      <c r="DV253" s="83" t="str">
        <f t="shared" si="174"/>
        <v>0</v>
      </c>
      <c r="DW253" s="167">
        <f t="shared" si="5704"/>
        <v>0</v>
      </c>
      <c r="DX253" s="168">
        <f t="shared" si="5705"/>
        <v>0</v>
      </c>
      <c r="DY253" s="168">
        <f t="shared" si="5706"/>
        <v>0</v>
      </c>
      <c r="DZ253" s="168">
        <f t="shared" si="5707"/>
        <v>0</v>
      </c>
      <c r="EA253" s="168">
        <f t="shared" si="5708"/>
        <v>0</v>
      </c>
      <c r="EB253" s="154">
        <f t="shared" ref="EB253:EC253" si="6226">EB252</f>
        <v>9</v>
      </c>
      <c r="EC253" s="173">
        <f t="shared" si="6226"/>
        <v>1172</v>
      </c>
      <c r="ED253" s="156" t="str">
        <f t="shared" ref="ED253:ED260" si="6255">IFERROR(IF(EQ253&gt;=10,"6",IF(EQ253&gt;=8,"5",IF(EQ253&gt;=6,"4",IF(EQ253&gt;=4,"3",IF(EQ253&gt;=2,"2",IF(EQ253&gt;=-1,"1",IF(EQ253&gt;=-2,"-1",IF(EQ253&gt;=-3,"-2","-3")))))))), ED261)</f>
        <v>1</v>
      </c>
      <c r="EE253" s="157">
        <f t="shared" si="182"/>
        <v>5</v>
      </c>
      <c r="EF253" s="169">
        <f t="shared" si="183"/>
        <v>0</v>
      </c>
      <c r="EG253" s="159"/>
      <c r="EH253" s="159"/>
      <c r="EI253" s="159"/>
      <c r="EJ253" s="78"/>
      <c r="EK253" s="79"/>
      <c r="EL253" s="77" t="str">
        <f t="shared" si="184"/>
        <v>0</v>
      </c>
      <c r="EM253" s="81">
        <f t="shared" si="5711"/>
        <v>0</v>
      </c>
      <c r="EN253" s="160">
        <f t="shared" si="5712"/>
        <v>0</v>
      </c>
      <c r="EO253" s="160">
        <f t="shared" si="5713"/>
        <v>0</v>
      </c>
      <c r="EP253" s="160">
        <f t="shared" si="5714"/>
        <v>0</v>
      </c>
      <c r="EQ253" s="160">
        <f t="shared" si="5715"/>
        <v>0</v>
      </c>
      <c r="ER253" s="161">
        <f t="shared" ref="ER253:ES253" si="6227">ER252</f>
        <v>10</v>
      </c>
      <c r="ES253" s="175">
        <f t="shared" si="6227"/>
        <v>1173</v>
      </c>
      <c r="ET253" s="163" t="str">
        <f t="shared" ref="ET253:ET260" si="6257">IFERROR(IF(FG253&gt;=10,"6",IF(FG253&gt;=8,"5",IF(FG253&gt;=6,"4",IF(FG253&gt;=4,"3",IF(FG253&gt;=2,"2",IF(FG253&gt;=-1,"1",IF(FG253&gt;=-2,"-1",IF(FG253&gt;=-3,"-2","-3")))))))), ET261)</f>
        <v>1</v>
      </c>
      <c r="EU253" s="164">
        <f t="shared" si="192"/>
        <v>19</v>
      </c>
      <c r="EV253" s="165">
        <f t="shared" si="193"/>
        <v>0</v>
      </c>
      <c r="EW253" s="166"/>
      <c r="EX253" s="166"/>
      <c r="EY253" s="166"/>
      <c r="EZ253" s="84"/>
      <c r="FA253" s="85"/>
      <c r="FB253" s="83" t="str">
        <f t="shared" si="194"/>
        <v>0</v>
      </c>
      <c r="FC253" s="167">
        <f t="shared" si="5718"/>
        <v>0</v>
      </c>
      <c r="FD253" s="168">
        <f t="shared" si="5719"/>
        <v>0</v>
      </c>
      <c r="FE253" s="168">
        <f t="shared" si="5720"/>
        <v>0</v>
      </c>
      <c r="FF253" s="168">
        <f t="shared" si="5721"/>
        <v>0</v>
      </c>
      <c r="FG253" s="168">
        <f t="shared" si="5722"/>
        <v>0</v>
      </c>
      <c r="FH253" s="154">
        <f t="shared" ref="FH253:FI253" si="6228">FH252</f>
        <v>11</v>
      </c>
      <c r="FI253" s="173">
        <f t="shared" si="6228"/>
        <v>1174</v>
      </c>
      <c r="FJ253" s="156" t="str">
        <f t="shared" ref="FJ253:FJ260" si="6259">IFERROR(IF(FW253&gt;=10,"6",IF(FW253&gt;=8,"5",IF(FW253&gt;=6,"4",IF(FW253&gt;=4,"3",IF(FW253&gt;=2,"2",IF(FW253&gt;=-1,"1",IF(FW253&gt;=-2,"-1",IF(FW253&gt;=-3,"-2","-3")))))))), FJ261)</f>
        <v>1</v>
      </c>
      <c r="FK253" s="157">
        <f t="shared" si="202"/>
        <v>4</v>
      </c>
      <c r="FL253" s="158">
        <f t="shared" si="203"/>
        <v>0</v>
      </c>
      <c r="FM253" s="159"/>
      <c r="FN253" s="159"/>
      <c r="FO253" s="159"/>
      <c r="FP253" s="78"/>
      <c r="FQ253" s="79"/>
      <c r="FR253" s="77" t="str">
        <f t="shared" si="204"/>
        <v>0</v>
      </c>
      <c r="FS253" s="81">
        <f t="shared" si="5725"/>
        <v>0</v>
      </c>
      <c r="FT253" s="160">
        <f t="shared" si="5726"/>
        <v>0</v>
      </c>
      <c r="FU253" s="160">
        <f t="shared" si="5727"/>
        <v>0</v>
      </c>
      <c r="FV253" s="160">
        <f t="shared" si="5728"/>
        <v>0</v>
      </c>
      <c r="FW253" s="160">
        <f t="shared" si="5729"/>
        <v>0</v>
      </c>
      <c r="FX253" s="161">
        <f t="shared" ref="FX253:FY253" si="6229">FX252</f>
        <v>12</v>
      </c>
      <c r="FY253" s="175">
        <f t="shared" si="6229"/>
        <v>1175</v>
      </c>
      <c r="FZ253" s="163" t="str">
        <f t="shared" ref="FZ253:FZ260" si="6261">IFERROR(IF(GM253&gt;=10,"6",IF(GM253&gt;=8,"5",IF(GM253&gt;=6,"4",IF(GM253&gt;=4,"3",IF(GM253&gt;=2,"2",IF(GM253&gt;=-1,"1",IF(GM253&gt;=-2,"-1",IF(GM253&gt;=-3,"-2","-3")))))))), FZ261)</f>
        <v>1</v>
      </c>
      <c r="GA253" s="164">
        <f t="shared" si="212"/>
        <v>2</v>
      </c>
      <c r="GB253" s="165">
        <f t="shared" si="213"/>
        <v>0</v>
      </c>
      <c r="GC253" s="166"/>
      <c r="GD253" s="166"/>
      <c r="GE253" s="166"/>
      <c r="GF253" s="84"/>
      <c r="GG253" s="85"/>
      <c r="GH253" s="83" t="str">
        <f t="shared" si="214"/>
        <v>0</v>
      </c>
      <c r="GI253" s="167">
        <f t="shared" si="5732"/>
        <v>0</v>
      </c>
      <c r="GJ253" s="168">
        <f t="shared" si="5733"/>
        <v>0</v>
      </c>
      <c r="GK253" s="168">
        <f t="shared" si="5734"/>
        <v>0</v>
      </c>
      <c r="GL253" s="168">
        <f t="shared" si="5735"/>
        <v>0</v>
      </c>
      <c r="GM253" s="168">
        <f t="shared" si="5736"/>
        <v>0</v>
      </c>
      <c r="GN253" s="154">
        <f t="shared" ref="GN253:GO253" si="6230">GN252</f>
        <v>13</v>
      </c>
      <c r="GO253" s="173">
        <f t="shared" si="6230"/>
        <v>1176</v>
      </c>
      <c r="GP253" s="156" t="str">
        <f t="shared" ref="GP253:GP260" si="6263">IFERROR(IF(HC253&gt;=10,"6",IF(HC253&gt;=8,"5",IF(HC253&gt;=6,"4",IF(HC253&gt;=4,"3",IF(HC253&gt;=2,"2",IF(HC253&gt;=-1,"1",IF(HC253&gt;=-2,"-1",IF(HC253&gt;=-3,"-2","-3")))))))), GP261)</f>
        <v>1</v>
      </c>
      <c r="GQ253" s="157">
        <f t="shared" si="222"/>
        <v>3</v>
      </c>
      <c r="GR253" s="158">
        <f t="shared" si="223"/>
        <v>0</v>
      </c>
      <c r="GS253" s="159"/>
      <c r="GT253" s="159"/>
      <c r="GU253" s="159"/>
      <c r="GV253" s="78"/>
      <c r="GW253" s="79"/>
      <c r="GX253" s="77" t="str">
        <f t="shared" si="224"/>
        <v>0</v>
      </c>
      <c r="GY253" s="81">
        <f t="shared" si="5739"/>
        <v>0</v>
      </c>
      <c r="GZ253" s="160">
        <f t="shared" si="5740"/>
        <v>0</v>
      </c>
      <c r="HA253" s="160">
        <f t="shared" si="5741"/>
        <v>0</v>
      </c>
      <c r="HB253" s="160">
        <f t="shared" si="5742"/>
        <v>0</v>
      </c>
      <c r="HC253" s="160">
        <f t="shared" si="5743"/>
        <v>0</v>
      </c>
      <c r="HD253" s="161">
        <f t="shared" ref="HD253:HE253" si="6231">HD252</f>
        <v>14</v>
      </c>
      <c r="HE253" s="175">
        <f t="shared" si="6231"/>
        <v>1177</v>
      </c>
      <c r="HF253" s="163" t="str">
        <f t="shared" ref="HF253:HF260" si="6265">IFERROR(IF(HS253&gt;=10,"6",IF(HS253&gt;=8,"5",IF(HS253&gt;=6,"4",IF(HS253&gt;=4,"3",IF(HS253&gt;=2,"2",IF(HS253&gt;=-1,"1",IF(HS253&gt;=-2,"-1",IF(HS253&gt;=-3,"-2","-3")))))))), HF261)</f>
        <v>1</v>
      </c>
      <c r="HG253" s="164">
        <f t="shared" si="232"/>
        <v>5</v>
      </c>
      <c r="HH253" s="165">
        <f t="shared" si="233"/>
        <v>0</v>
      </c>
      <c r="HI253" s="166"/>
      <c r="HJ253" s="166"/>
      <c r="HK253" s="166"/>
      <c r="HL253" s="84"/>
      <c r="HM253" s="85"/>
      <c r="HN253" s="83" t="str">
        <f t="shared" si="234"/>
        <v>0</v>
      </c>
      <c r="HO253" s="167">
        <f t="shared" si="5746"/>
        <v>0</v>
      </c>
      <c r="HP253" s="168">
        <f t="shared" si="5747"/>
        <v>0</v>
      </c>
      <c r="HQ253" s="168">
        <f t="shared" si="5748"/>
        <v>0</v>
      </c>
      <c r="HR253" s="168">
        <f t="shared" si="5749"/>
        <v>0</v>
      </c>
      <c r="HS253" s="168">
        <f t="shared" si="5750"/>
        <v>0</v>
      </c>
      <c r="HT253" s="154">
        <f t="shared" ref="HT253:HU253" si="6232">HT252</f>
        <v>15</v>
      </c>
      <c r="HU253" s="173">
        <f t="shared" si="6232"/>
        <v>1178</v>
      </c>
      <c r="HV253" s="156" t="str">
        <f t="shared" ref="HV253:HV260" si="6267">IFERROR(IF(II253&gt;=10,"6",IF(II253&gt;=8,"5",IF(II253&gt;=6,"4",IF(II253&gt;=4,"3",IF(II253&gt;=2,"2",IF(II253&gt;=-1,"1",IF(II253&gt;=-2,"-1",IF(II253&gt;=-3,"-2","-3")))))))), HV261)</f>
        <v>1</v>
      </c>
      <c r="HW253" s="157" t="str">
        <f t="shared" si="242"/>
        <v/>
      </c>
      <c r="HX253" s="169">
        <f t="shared" si="243"/>
        <v>0</v>
      </c>
      <c r="HY253" s="159"/>
      <c r="HZ253" s="159"/>
      <c r="IA253" s="159"/>
      <c r="IB253" s="160"/>
      <c r="IC253" s="160"/>
      <c r="ID253" s="160" t="str">
        <f t="shared" si="244"/>
        <v>0</v>
      </c>
      <c r="IE253" s="160">
        <f t="shared" si="5753"/>
        <v>0</v>
      </c>
      <c r="IF253" s="160">
        <f t="shared" si="5754"/>
        <v>0</v>
      </c>
      <c r="IG253" s="160">
        <f t="shared" si="5755"/>
        <v>0</v>
      </c>
      <c r="IH253" s="160">
        <f t="shared" si="5756"/>
        <v>0</v>
      </c>
      <c r="II253" s="160">
        <f t="shared" si="5757"/>
        <v>0</v>
      </c>
      <c r="IJ253" s="161">
        <f t="shared" ref="IJ253:IK253" si="6233">IJ252</f>
        <v>16</v>
      </c>
      <c r="IK253" s="175">
        <f t="shared" si="6233"/>
        <v>1179</v>
      </c>
      <c r="IL253" s="163" t="str">
        <f t="shared" ref="IL253:IL260" si="6269">IFERROR(IF(IY253&gt;=10,"6",IF(IY253&gt;=8,"5",IF(IY253&gt;=6,"4",IF(IY253&gt;=4,"3",IF(IY253&gt;=2,"2",IF(IY253&gt;=-1,"1",IF(IY253&gt;=-2,"-1",IF(IY253&gt;=-3,"-2","-3")))))))), IL261)</f>
        <v>1</v>
      </c>
      <c r="IM253" s="164" t="str">
        <f t="shared" si="252"/>
        <v/>
      </c>
      <c r="IN253" s="165">
        <f t="shared" si="253"/>
        <v>0</v>
      </c>
      <c r="IO253" s="166"/>
      <c r="IP253" s="166"/>
      <c r="IQ253" s="166"/>
      <c r="IR253" s="168"/>
      <c r="IS253" s="168"/>
      <c r="IT253" s="170" t="str">
        <f t="shared" si="254"/>
        <v>0</v>
      </c>
      <c r="IU253" s="170">
        <f t="shared" si="5760"/>
        <v>0</v>
      </c>
      <c r="IV253" s="168">
        <f t="shared" si="5761"/>
        <v>0</v>
      </c>
      <c r="IW253" s="168">
        <f t="shared" si="5762"/>
        <v>0</v>
      </c>
      <c r="IX253" s="168">
        <f t="shared" si="5763"/>
        <v>0</v>
      </c>
      <c r="IY253" s="168">
        <f t="shared" si="5764"/>
        <v>0</v>
      </c>
      <c r="IZ253" s="154">
        <f t="shared" ref="IZ253:JA253" si="6234">IZ252</f>
        <v>17</v>
      </c>
      <c r="JA253" s="173">
        <f t="shared" si="6234"/>
        <v>1180</v>
      </c>
      <c r="JB253" s="156" t="str">
        <f t="shared" ref="JB253:JB260" si="6271">IFERROR(IF(JO253&gt;=10,"6",IF(JO253&gt;=8,"5",IF(JO253&gt;=6,"4",IF(JO253&gt;=4,"3",IF(JO253&gt;=2,"2",IF(JO253&gt;=-1,"1",IF(JO253&gt;=-2,"-1",IF(JO253&gt;=-3,"-2","-3")))))))), JB261)</f>
        <v>1</v>
      </c>
      <c r="JC253" s="157" t="str">
        <f t="shared" si="262"/>
        <v/>
      </c>
      <c r="JD253" s="158">
        <f t="shared" si="263"/>
        <v>0</v>
      </c>
      <c r="JE253" s="159"/>
      <c r="JF253" s="159"/>
      <c r="JG253" s="159"/>
      <c r="JH253" s="160"/>
      <c r="JI253" s="160"/>
      <c r="JJ253" s="171" t="str">
        <f t="shared" si="264"/>
        <v>0</v>
      </c>
      <c r="JK253" s="171">
        <f t="shared" si="5767"/>
        <v>0</v>
      </c>
      <c r="JL253" s="160">
        <f t="shared" si="5768"/>
        <v>0</v>
      </c>
      <c r="JM253" s="160">
        <f t="shared" si="5769"/>
        <v>0</v>
      </c>
      <c r="JN253" s="160">
        <f t="shared" si="5770"/>
        <v>0</v>
      </c>
      <c r="JO253" s="160">
        <f t="shared" si="5771"/>
        <v>0</v>
      </c>
      <c r="JP253" s="161">
        <f t="shared" ref="JP253:JQ253" si="6235">JP252</f>
        <v>18</v>
      </c>
      <c r="JQ253" s="175">
        <f t="shared" si="6235"/>
        <v>1181</v>
      </c>
      <c r="JR253" s="163" t="str">
        <f t="shared" ref="JR253:JR260" si="6273">IFERROR(IF(KE253&gt;=10,"6",IF(KE253&gt;=8,"5",IF(KE253&gt;=6,"4",IF(KE253&gt;=4,"3",IF(KE253&gt;=2,"2",IF(KE253&gt;=-1,"1",IF(KE253&gt;=-2,"-1",IF(KE253&gt;=-3,"-2","-3")))))))), JR261)</f>
        <v>1</v>
      </c>
      <c r="JS253" s="164" t="str">
        <f t="shared" si="272"/>
        <v/>
      </c>
      <c r="JT253" s="165">
        <f t="shared" si="273"/>
        <v>0</v>
      </c>
      <c r="JU253" s="166"/>
      <c r="JV253" s="166"/>
      <c r="JW253" s="166"/>
      <c r="JX253" s="168"/>
      <c r="JY253" s="168"/>
      <c r="JZ253" s="170" t="str">
        <f t="shared" si="274"/>
        <v>0</v>
      </c>
      <c r="KA253" s="170">
        <f t="shared" si="5774"/>
        <v>0</v>
      </c>
      <c r="KB253" s="168">
        <f t="shared" si="5775"/>
        <v>0</v>
      </c>
      <c r="KC253" s="168">
        <f t="shared" si="5776"/>
        <v>0</v>
      </c>
      <c r="KD253" s="168">
        <f t="shared" si="5777"/>
        <v>0</v>
      </c>
      <c r="KE253" s="168">
        <f t="shared" si="5778"/>
        <v>0</v>
      </c>
      <c r="KF253" s="154">
        <f t="shared" ref="KF253:KG253" si="6236">KF252</f>
        <v>19</v>
      </c>
      <c r="KG253" s="173">
        <f t="shared" si="6236"/>
        <v>1182</v>
      </c>
      <c r="KH253" s="156" t="str">
        <f t="shared" ref="KH253:KH260" si="6275">IFERROR(IF(KU253&gt;=10,"6",IF(KU253&gt;=8,"5",IF(KU253&gt;=6,"4",IF(KU253&gt;=4,"3",IF(KU253&gt;=2,"2",IF(KU253&gt;=-1,"1",IF(KU253&gt;=-2,"-1",IF(KU253&gt;=-3,"-2","-3")))))))), KH261)</f>
        <v>1</v>
      </c>
      <c r="KI253" s="157" t="str">
        <f t="shared" si="282"/>
        <v/>
      </c>
      <c r="KJ253" s="158">
        <f t="shared" si="283"/>
        <v>0</v>
      </c>
      <c r="KK253" s="159"/>
      <c r="KL253" s="159"/>
      <c r="KM253" s="159"/>
      <c r="KN253" s="160"/>
      <c r="KO253" s="160"/>
      <c r="KP253" s="171" t="str">
        <f t="shared" si="284"/>
        <v>0</v>
      </c>
      <c r="KQ253" s="171">
        <f t="shared" si="5781"/>
        <v>0</v>
      </c>
      <c r="KR253" s="160">
        <f t="shared" si="5782"/>
        <v>0</v>
      </c>
      <c r="KS253" s="160">
        <f t="shared" si="5783"/>
        <v>0</v>
      </c>
      <c r="KT253" s="160">
        <f t="shared" si="5784"/>
        <v>0</v>
      </c>
      <c r="KU253" s="160">
        <f t="shared" si="5785"/>
        <v>0</v>
      </c>
      <c r="KV253" s="161">
        <f t="shared" ref="KV253:KW253" si="6237">KV252</f>
        <v>20</v>
      </c>
      <c r="KW253" s="175">
        <f t="shared" si="6237"/>
        <v>1183</v>
      </c>
      <c r="KX253" s="163" t="str">
        <f t="shared" ref="KX253:KX260" si="6277">IFERROR(IF(LK253&gt;=10,"6",IF(LK253&gt;=8,"5",IF(LK253&gt;=6,"4",IF(LK253&gt;=4,"3",IF(LK253&gt;=2,"2",IF(LK253&gt;=-1,"1",IF(LK253&gt;=-2,"-1",IF(LK253&gt;=-3,"-2","-3")))))))), KX261)</f>
        <v>1</v>
      </c>
      <c r="KY253" s="164" t="str">
        <f t="shared" si="292"/>
        <v/>
      </c>
      <c r="KZ253" s="165">
        <f t="shared" si="293"/>
        <v>0</v>
      </c>
      <c r="LA253" s="166"/>
      <c r="LB253" s="166"/>
      <c r="LC253" s="166"/>
      <c r="LD253" s="168"/>
      <c r="LE253" s="168"/>
      <c r="LF253" s="170" t="str">
        <f t="shared" si="294"/>
        <v>0</v>
      </c>
      <c r="LG253" s="170">
        <f t="shared" si="5788"/>
        <v>0</v>
      </c>
      <c r="LH253" s="168">
        <f t="shared" si="5789"/>
        <v>0</v>
      </c>
      <c r="LI253" s="168">
        <f t="shared" si="5790"/>
        <v>0</v>
      </c>
      <c r="LJ253" s="168">
        <f t="shared" si="5791"/>
        <v>0</v>
      </c>
      <c r="LK253" s="168">
        <f t="shared" si="5792"/>
        <v>0</v>
      </c>
      <c r="LL253" s="172"/>
      <c r="LM253" s="172"/>
      <c r="LN253" s="168" t="str">
        <f t="shared" si="5793"/>
        <v>#REF!</v>
      </c>
      <c r="LO253" s="168" t="str">
        <f t="shared" si="5794"/>
        <v>#REF!</v>
      </c>
      <c r="LP253" s="168" t="str">
        <f t="shared" si="5795"/>
        <v>#REF!</v>
      </c>
      <c r="LQ253" s="168" t="str">
        <f t="shared" si="5796"/>
        <v>#REF!</v>
      </c>
    </row>
    <row r="254" ht="15.75" customHeight="1">
      <c r="A254" s="151">
        <v>46351.0</v>
      </c>
      <c r="B254" s="152" t="s">
        <v>27</v>
      </c>
      <c r="C254" s="153">
        <f t="shared" si="99"/>
        <v>0</v>
      </c>
      <c r="D254" s="154">
        <f t="shared" ref="D254:E254" si="6238">D253</f>
        <v>1</v>
      </c>
      <c r="E254" s="173">
        <f t="shared" si="6238"/>
        <v>1164</v>
      </c>
      <c r="F254" s="156" t="str">
        <f t="shared" si="6239"/>
        <v>1</v>
      </c>
      <c r="G254" s="157">
        <f t="shared" si="102"/>
        <v>1</v>
      </c>
      <c r="H254" s="158">
        <f t="shared" si="103"/>
        <v>0</v>
      </c>
      <c r="I254" s="159"/>
      <c r="J254" s="159"/>
      <c r="K254" s="159"/>
      <c r="L254" s="78"/>
      <c r="M254" s="79"/>
      <c r="N254" s="77" t="str">
        <f t="shared" si="104"/>
        <v>0</v>
      </c>
      <c r="O254" s="81">
        <f t="shared" si="5655"/>
        <v>0</v>
      </c>
      <c r="P254" s="160">
        <f t="shared" si="5656"/>
        <v>0</v>
      </c>
      <c r="Q254" s="160">
        <f t="shared" si="5657"/>
        <v>0</v>
      </c>
      <c r="R254" s="160">
        <f t="shared" si="5658"/>
        <v>0</v>
      </c>
      <c r="S254" s="160">
        <f t="shared" si="5659"/>
        <v>0</v>
      </c>
      <c r="T254" s="161">
        <f t="shared" ref="T254:U254" si="6240">T253</f>
        <v>2</v>
      </c>
      <c r="U254" s="175">
        <f t="shared" si="6240"/>
        <v>1165</v>
      </c>
      <c r="V254" s="163" t="str">
        <f t="shared" si="6241"/>
        <v>1</v>
      </c>
      <c r="W254" s="164">
        <f t="shared" si="112"/>
        <v>1</v>
      </c>
      <c r="X254" s="165">
        <f t="shared" si="113"/>
        <v>0</v>
      </c>
      <c r="Y254" s="166"/>
      <c r="Z254" s="166"/>
      <c r="AA254" s="166"/>
      <c r="AB254" s="84"/>
      <c r="AC254" s="85"/>
      <c r="AD254" s="83" t="str">
        <f t="shared" si="114"/>
        <v>0</v>
      </c>
      <c r="AE254" s="167">
        <f t="shared" si="5662"/>
        <v>0</v>
      </c>
      <c r="AF254" s="168">
        <f t="shared" si="5663"/>
        <v>0</v>
      </c>
      <c r="AG254" s="168">
        <f t="shared" si="5664"/>
        <v>0</v>
      </c>
      <c r="AH254" s="168">
        <f t="shared" si="5665"/>
        <v>0</v>
      </c>
      <c r="AI254" s="168">
        <f t="shared" si="5666"/>
        <v>0</v>
      </c>
      <c r="AJ254" s="154">
        <f t="shared" ref="AJ254:AK254" si="6242">AJ253</f>
        <v>3</v>
      </c>
      <c r="AK254" s="173">
        <f t="shared" si="6242"/>
        <v>1166</v>
      </c>
      <c r="AL254" s="156" t="str">
        <f t="shared" si="6243"/>
        <v>1</v>
      </c>
      <c r="AM254" s="157">
        <f t="shared" si="122"/>
        <v>2</v>
      </c>
      <c r="AN254" s="158">
        <f t="shared" si="123"/>
        <v>0</v>
      </c>
      <c r="AO254" s="159"/>
      <c r="AP254" s="159"/>
      <c r="AQ254" s="159"/>
      <c r="AR254" s="78"/>
      <c r="AS254" s="79"/>
      <c r="AT254" s="77" t="str">
        <f t="shared" si="124"/>
        <v>0</v>
      </c>
      <c r="AU254" s="81">
        <f t="shared" si="5669"/>
        <v>0</v>
      </c>
      <c r="AV254" s="160">
        <f t="shared" si="5670"/>
        <v>0</v>
      </c>
      <c r="AW254" s="160">
        <f t="shared" si="5671"/>
        <v>0</v>
      </c>
      <c r="AX254" s="160">
        <f t="shared" si="5672"/>
        <v>0</v>
      </c>
      <c r="AY254" s="160">
        <f t="shared" si="5673"/>
        <v>0</v>
      </c>
      <c r="AZ254" s="161">
        <f t="shared" ref="AZ254:BA254" si="6244">AZ253</f>
        <v>4</v>
      </c>
      <c r="BA254" s="175">
        <f t="shared" si="6244"/>
        <v>1167</v>
      </c>
      <c r="BB254" s="163" t="str">
        <f t="shared" si="6245"/>
        <v>1</v>
      </c>
      <c r="BC254" s="164">
        <f t="shared" si="132"/>
        <v>4</v>
      </c>
      <c r="BD254" s="165">
        <f t="shared" si="133"/>
        <v>0</v>
      </c>
      <c r="BE254" s="166"/>
      <c r="BF254" s="166"/>
      <c r="BG254" s="166"/>
      <c r="BH254" s="84"/>
      <c r="BI254" s="85"/>
      <c r="BJ254" s="83" t="str">
        <f t="shared" si="134"/>
        <v>0</v>
      </c>
      <c r="BK254" s="167">
        <f t="shared" si="5676"/>
        <v>0</v>
      </c>
      <c r="BL254" s="168">
        <f t="shared" si="5677"/>
        <v>0</v>
      </c>
      <c r="BM254" s="168">
        <f t="shared" si="5678"/>
        <v>0</v>
      </c>
      <c r="BN254" s="168">
        <f t="shared" si="5679"/>
        <v>0</v>
      </c>
      <c r="BO254" s="168">
        <f t="shared" si="5680"/>
        <v>0</v>
      </c>
      <c r="BP254" s="154">
        <f t="shared" ref="BP254:BQ254" si="6246">BP253</f>
        <v>5</v>
      </c>
      <c r="BQ254" s="173">
        <f t="shared" si="6246"/>
        <v>1168</v>
      </c>
      <c r="BR254" s="156" t="str">
        <f t="shared" si="6247"/>
        <v>1</v>
      </c>
      <c r="BS254" s="157">
        <f t="shared" si="142"/>
        <v>4</v>
      </c>
      <c r="BT254" s="158">
        <f t="shared" si="143"/>
        <v>0</v>
      </c>
      <c r="BU254" s="159"/>
      <c r="BV254" s="159"/>
      <c r="BW254" s="159"/>
      <c r="BX254" s="78"/>
      <c r="BY254" s="79"/>
      <c r="BZ254" s="77" t="str">
        <f t="shared" si="144"/>
        <v>0</v>
      </c>
      <c r="CA254" s="81">
        <f t="shared" si="5683"/>
        <v>0</v>
      </c>
      <c r="CB254" s="160">
        <f t="shared" si="5684"/>
        <v>0</v>
      </c>
      <c r="CC254" s="160">
        <f t="shared" si="5685"/>
        <v>0</v>
      </c>
      <c r="CD254" s="160">
        <f t="shared" si="5686"/>
        <v>0</v>
      </c>
      <c r="CE254" s="160">
        <f t="shared" si="5687"/>
        <v>0</v>
      </c>
      <c r="CF254" s="161">
        <f t="shared" ref="CF254:CG254" si="6248">CF253</f>
        <v>6</v>
      </c>
      <c r="CG254" s="175">
        <f t="shared" si="6248"/>
        <v>1169</v>
      </c>
      <c r="CH254" s="163" t="str">
        <f t="shared" si="6249"/>
        <v>1</v>
      </c>
      <c r="CI254" s="164">
        <f t="shared" si="152"/>
        <v>2</v>
      </c>
      <c r="CJ254" s="165">
        <f t="shared" si="153"/>
        <v>0</v>
      </c>
      <c r="CK254" s="166"/>
      <c r="CL254" s="166"/>
      <c r="CM254" s="166"/>
      <c r="CN254" s="84"/>
      <c r="CO254" s="85"/>
      <c r="CP254" s="83" t="str">
        <f t="shared" si="154"/>
        <v>0</v>
      </c>
      <c r="CQ254" s="167">
        <f t="shared" si="5690"/>
        <v>0</v>
      </c>
      <c r="CR254" s="168">
        <f t="shared" si="5691"/>
        <v>0</v>
      </c>
      <c r="CS254" s="168">
        <f t="shared" si="5692"/>
        <v>0</v>
      </c>
      <c r="CT254" s="168">
        <f t="shared" si="5693"/>
        <v>0</v>
      </c>
      <c r="CU254" s="168">
        <f t="shared" si="5694"/>
        <v>0</v>
      </c>
      <c r="CV254" s="154">
        <f t="shared" ref="CV254:CW254" si="6250">CV253</f>
        <v>7</v>
      </c>
      <c r="CW254" s="173">
        <f t="shared" si="6250"/>
        <v>1170</v>
      </c>
      <c r="CX254" s="156" t="str">
        <f t="shared" si="6251"/>
        <v>1</v>
      </c>
      <c r="CY254" s="157">
        <f t="shared" si="162"/>
        <v>2</v>
      </c>
      <c r="CZ254" s="158">
        <f t="shared" si="163"/>
        <v>0</v>
      </c>
      <c r="DA254" s="159"/>
      <c r="DB254" s="159"/>
      <c r="DC254" s="159"/>
      <c r="DD254" s="78"/>
      <c r="DE254" s="79"/>
      <c r="DF254" s="77" t="str">
        <f t="shared" si="164"/>
        <v>0</v>
      </c>
      <c r="DG254" s="81">
        <f t="shared" si="5697"/>
        <v>0</v>
      </c>
      <c r="DH254" s="160">
        <f t="shared" si="5698"/>
        <v>0</v>
      </c>
      <c r="DI254" s="160">
        <f t="shared" si="5699"/>
        <v>0</v>
      </c>
      <c r="DJ254" s="160">
        <f t="shared" si="5700"/>
        <v>0</v>
      </c>
      <c r="DK254" s="160">
        <f t="shared" si="5701"/>
        <v>0</v>
      </c>
      <c r="DL254" s="161">
        <f t="shared" ref="DL254:DM254" si="6252">DL253</f>
        <v>8</v>
      </c>
      <c r="DM254" s="175">
        <f t="shared" si="6252"/>
        <v>1171</v>
      </c>
      <c r="DN254" s="163" t="str">
        <f t="shared" si="6253"/>
        <v>1</v>
      </c>
      <c r="DO254" s="164">
        <f t="shared" si="172"/>
        <v>2</v>
      </c>
      <c r="DP254" s="165">
        <f t="shared" si="173"/>
        <v>0</v>
      </c>
      <c r="DQ254" s="166"/>
      <c r="DR254" s="166"/>
      <c r="DS254" s="166"/>
      <c r="DT254" s="84"/>
      <c r="DU254" s="85"/>
      <c r="DV254" s="83" t="str">
        <f t="shared" si="174"/>
        <v>0</v>
      </c>
      <c r="DW254" s="167">
        <f t="shared" si="5704"/>
        <v>0</v>
      </c>
      <c r="DX254" s="168">
        <f t="shared" si="5705"/>
        <v>0</v>
      </c>
      <c r="DY254" s="168">
        <f t="shared" si="5706"/>
        <v>0</v>
      </c>
      <c r="DZ254" s="168">
        <f t="shared" si="5707"/>
        <v>0</v>
      </c>
      <c r="EA254" s="168">
        <f t="shared" si="5708"/>
        <v>0</v>
      </c>
      <c r="EB254" s="154">
        <f t="shared" ref="EB254:EC254" si="6254">EB253</f>
        <v>9</v>
      </c>
      <c r="EC254" s="173">
        <f t="shared" si="6254"/>
        <v>1172</v>
      </c>
      <c r="ED254" s="156" t="str">
        <f t="shared" si="6255"/>
        <v>1</v>
      </c>
      <c r="EE254" s="157">
        <f t="shared" si="182"/>
        <v>5</v>
      </c>
      <c r="EF254" s="169">
        <f t="shared" si="183"/>
        <v>0</v>
      </c>
      <c r="EG254" s="159"/>
      <c r="EH254" s="159"/>
      <c r="EI254" s="159"/>
      <c r="EJ254" s="78"/>
      <c r="EK254" s="79"/>
      <c r="EL254" s="77" t="str">
        <f t="shared" si="184"/>
        <v>0</v>
      </c>
      <c r="EM254" s="81">
        <f t="shared" si="5711"/>
        <v>0</v>
      </c>
      <c r="EN254" s="160">
        <f t="shared" si="5712"/>
        <v>0</v>
      </c>
      <c r="EO254" s="160">
        <f t="shared" si="5713"/>
        <v>0</v>
      </c>
      <c r="EP254" s="160">
        <f t="shared" si="5714"/>
        <v>0</v>
      </c>
      <c r="EQ254" s="160">
        <f t="shared" si="5715"/>
        <v>0</v>
      </c>
      <c r="ER254" s="161">
        <f t="shared" ref="ER254:ES254" si="6256">ER253</f>
        <v>10</v>
      </c>
      <c r="ES254" s="175">
        <f t="shared" si="6256"/>
        <v>1173</v>
      </c>
      <c r="ET254" s="163" t="str">
        <f t="shared" si="6257"/>
        <v>1</v>
      </c>
      <c r="EU254" s="164">
        <f t="shared" si="192"/>
        <v>19</v>
      </c>
      <c r="EV254" s="165">
        <f t="shared" si="193"/>
        <v>0</v>
      </c>
      <c r="EW254" s="166"/>
      <c r="EX254" s="166"/>
      <c r="EY254" s="166"/>
      <c r="EZ254" s="84"/>
      <c r="FA254" s="85"/>
      <c r="FB254" s="83" t="str">
        <f t="shared" si="194"/>
        <v>0</v>
      </c>
      <c r="FC254" s="167">
        <f t="shared" si="5718"/>
        <v>0</v>
      </c>
      <c r="FD254" s="168">
        <f t="shared" si="5719"/>
        <v>0</v>
      </c>
      <c r="FE254" s="168">
        <f t="shared" si="5720"/>
        <v>0</v>
      </c>
      <c r="FF254" s="168">
        <f t="shared" si="5721"/>
        <v>0</v>
      </c>
      <c r="FG254" s="168">
        <f t="shared" si="5722"/>
        <v>0</v>
      </c>
      <c r="FH254" s="154">
        <f t="shared" ref="FH254:FI254" si="6258">FH253</f>
        <v>11</v>
      </c>
      <c r="FI254" s="173">
        <f t="shared" si="6258"/>
        <v>1174</v>
      </c>
      <c r="FJ254" s="156" t="str">
        <f t="shared" si="6259"/>
        <v>1</v>
      </c>
      <c r="FK254" s="157">
        <f t="shared" si="202"/>
        <v>4</v>
      </c>
      <c r="FL254" s="158">
        <f t="shared" si="203"/>
        <v>0</v>
      </c>
      <c r="FM254" s="159"/>
      <c r="FN254" s="159"/>
      <c r="FO254" s="159"/>
      <c r="FP254" s="78"/>
      <c r="FQ254" s="79"/>
      <c r="FR254" s="77" t="str">
        <f t="shared" si="204"/>
        <v>0</v>
      </c>
      <c r="FS254" s="81">
        <f t="shared" si="5725"/>
        <v>0</v>
      </c>
      <c r="FT254" s="160">
        <f t="shared" si="5726"/>
        <v>0</v>
      </c>
      <c r="FU254" s="160">
        <f t="shared" si="5727"/>
        <v>0</v>
      </c>
      <c r="FV254" s="160">
        <f t="shared" si="5728"/>
        <v>0</v>
      </c>
      <c r="FW254" s="160">
        <f t="shared" si="5729"/>
        <v>0</v>
      </c>
      <c r="FX254" s="161">
        <f t="shared" ref="FX254:FY254" si="6260">FX253</f>
        <v>12</v>
      </c>
      <c r="FY254" s="175">
        <f t="shared" si="6260"/>
        <v>1175</v>
      </c>
      <c r="FZ254" s="163" t="str">
        <f t="shared" si="6261"/>
        <v>1</v>
      </c>
      <c r="GA254" s="164">
        <f t="shared" si="212"/>
        <v>2</v>
      </c>
      <c r="GB254" s="165">
        <f t="shared" si="213"/>
        <v>0</v>
      </c>
      <c r="GC254" s="166"/>
      <c r="GD254" s="166"/>
      <c r="GE254" s="166"/>
      <c r="GF254" s="84"/>
      <c r="GG254" s="85"/>
      <c r="GH254" s="83" t="str">
        <f t="shared" si="214"/>
        <v>0</v>
      </c>
      <c r="GI254" s="167">
        <f t="shared" si="5732"/>
        <v>0</v>
      </c>
      <c r="GJ254" s="168">
        <f t="shared" si="5733"/>
        <v>0</v>
      </c>
      <c r="GK254" s="168">
        <f t="shared" si="5734"/>
        <v>0</v>
      </c>
      <c r="GL254" s="168">
        <f t="shared" si="5735"/>
        <v>0</v>
      </c>
      <c r="GM254" s="168">
        <f t="shared" si="5736"/>
        <v>0</v>
      </c>
      <c r="GN254" s="154">
        <f t="shared" ref="GN254:GO254" si="6262">GN253</f>
        <v>13</v>
      </c>
      <c r="GO254" s="173">
        <f t="shared" si="6262"/>
        <v>1176</v>
      </c>
      <c r="GP254" s="156" t="str">
        <f t="shared" si="6263"/>
        <v>1</v>
      </c>
      <c r="GQ254" s="157">
        <f t="shared" si="222"/>
        <v>3</v>
      </c>
      <c r="GR254" s="158">
        <f t="shared" si="223"/>
        <v>0</v>
      </c>
      <c r="GS254" s="159"/>
      <c r="GT254" s="159"/>
      <c r="GU254" s="159"/>
      <c r="GV254" s="78"/>
      <c r="GW254" s="79"/>
      <c r="GX254" s="77" t="str">
        <f t="shared" si="224"/>
        <v>0</v>
      </c>
      <c r="GY254" s="81">
        <f t="shared" si="5739"/>
        <v>0</v>
      </c>
      <c r="GZ254" s="160">
        <f t="shared" si="5740"/>
        <v>0</v>
      </c>
      <c r="HA254" s="160">
        <f t="shared" si="5741"/>
        <v>0</v>
      </c>
      <c r="HB254" s="160">
        <f t="shared" si="5742"/>
        <v>0</v>
      </c>
      <c r="HC254" s="160">
        <f t="shared" si="5743"/>
        <v>0</v>
      </c>
      <c r="HD254" s="161">
        <f t="shared" ref="HD254:HE254" si="6264">HD253</f>
        <v>14</v>
      </c>
      <c r="HE254" s="175">
        <f t="shared" si="6264"/>
        <v>1177</v>
      </c>
      <c r="HF254" s="163" t="str">
        <f t="shared" si="6265"/>
        <v>1</v>
      </c>
      <c r="HG254" s="164">
        <f t="shared" si="232"/>
        <v>5</v>
      </c>
      <c r="HH254" s="165">
        <f t="shared" si="233"/>
        <v>0</v>
      </c>
      <c r="HI254" s="166"/>
      <c r="HJ254" s="166"/>
      <c r="HK254" s="166"/>
      <c r="HL254" s="84"/>
      <c r="HM254" s="85"/>
      <c r="HN254" s="83" t="str">
        <f t="shared" si="234"/>
        <v>0</v>
      </c>
      <c r="HO254" s="167">
        <f t="shared" si="5746"/>
        <v>0</v>
      </c>
      <c r="HP254" s="168">
        <f t="shared" si="5747"/>
        <v>0</v>
      </c>
      <c r="HQ254" s="168">
        <f t="shared" si="5748"/>
        <v>0</v>
      </c>
      <c r="HR254" s="168">
        <f t="shared" si="5749"/>
        <v>0</v>
      </c>
      <c r="HS254" s="168">
        <f t="shared" si="5750"/>
        <v>0</v>
      </c>
      <c r="HT254" s="154">
        <f t="shared" ref="HT254:HU254" si="6266">HT253</f>
        <v>15</v>
      </c>
      <c r="HU254" s="173">
        <f t="shared" si="6266"/>
        <v>1178</v>
      </c>
      <c r="HV254" s="156" t="str">
        <f t="shared" si="6267"/>
        <v>1</v>
      </c>
      <c r="HW254" s="157" t="str">
        <f t="shared" si="242"/>
        <v/>
      </c>
      <c r="HX254" s="169">
        <f t="shared" si="243"/>
        <v>0</v>
      </c>
      <c r="HY254" s="159"/>
      <c r="HZ254" s="159"/>
      <c r="IA254" s="159"/>
      <c r="IB254" s="160"/>
      <c r="IC254" s="160"/>
      <c r="ID254" s="160" t="str">
        <f t="shared" si="244"/>
        <v>0</v>
      </c>
      <c r="IE254" s="160">
        <f t="shared" si="5753"/>
        <v>0</v>
      </c>
      <c r="IF254" s="160">
        <f t="shared" si="5754"/>
        <v>0</v>
      </c>
      <c r="IG254" s="160">
        <f t="shared" si="5755"/>
        <v>0</v>
      </c>
      <c r="IH254" s="160">
        <f t="shared" si="5756"/>
        <v>0</v>
      </c>
      <c r="II254" s="160">
        <f t="shared" si="5757"/>
        <v>0</v>
      </c>
      <c r="IJ254" s="161">
        <f t="shared" ref="IJ254:IK254" si="6268">IJ253</f>
        <v>16</v>
      </c>
      <c r="IK254" s="175">
        <f t="shared" si="6268"/>
        <v>1179</v>
      </c>
      <c r="IL254" s="163" t="str">
        <f t="shared" si="6269"/>
        <v>1</v>
      </c>
      <c r="IM254" s="164" t="str">
        <f t="shared" si="252"/>
        <v/>
      </c>
      <c r="IN254" s="165">
        <f t="shared" si="253"/>
        <v>0</v>
      </c>
      <c r="IO254" s="166"/>
      <c r="IP254" s="166"/>
      <c r="IQ254" s="166"/>
      <c r="IR254" s="168"/>
      <c r="IS254" s="168"/>
      <c r="IT254" s="170" t="str">
        <f t="shared" si="254"/>
        <v>0</v>
      </c>
      <c r="IU254" s="170">
        <f t="shared" si="5760"/>
        <v>0</v>
      </c>
      <c r="IV254" s="168">
        <f t="shared" si="5761"/>
        <v>0</v>
      </c>
      <c r="IW254" s="168">
        <f t="shared" si="5762"/>
        <v>0</v>
      </c>
      <c r="IX254" s="168">
        <f t="shared" si="5763"/>
        <v>0</v>
      </c>
      <c r="IY254" s="168">
        <f t="shared" si="5764"/>
        <v>0</v>
      </c>
      <c r="IZ254" s="154">
        <f t="shared" ref="IZ254:JA254" si="6270">IZ253</f>
        <v>17</v>
      </c>
      <c r="JA254" s="173">
        <f t="shared" si="6270"/>
        <v>1180</v>
      </c>
      <c r="JB254" s="156" t="str">
        <f t="shared" si="6271"/>
        <v>1</v>
      </c>
      <c r="JC254" s="157" t="str">
        <f t="shared" si="262"/>
        <v/>
      </c>
      <c r="JD254" s="158">
        <f t="shared" si="263"/>
        <v>0</v>
      </c>
      <c r="JE254" s="159"/>
      <c r="JF254" s="159"/>
      <c r="JG254" s="159"/>
      <c r="JH254" s="160"/>
      <c r="JI254" s="160"/>
      <c r="JJ254" s="171" t="str">
        <f t="shared" si="264"/>
        <v>0</v>
      </c>
      <c r="JK254" s="171">
        <f t="shared" si="5767"/>
        <v>0</v>
      </c>
      <c r="JL254" s="160">
        <f t="shared" si="5768"/>
        <v>0</v>
      </c>
      <c r="JM254" s="160">
        <f t="shared" si="5769"/>
        <v>0</v>
      </c>
      <c r="JN254" s="160">
        <f t="shared" si="5770"/>
        <v>0</v>
      </c>
      <c r="JO254" s="160">
        <f t="shared" si="5771"/>
        <v>0</v>
      </c>
      <c r="JP254" s="161">
        <f t="shared" ref="JP254:JQ254" si="6272">JP253</f>
        <v>18</v>
      </c>
      <c r="JQ254" s="175">
        <f t="shared" si="6272"/>
        <v>1181</v>
      </c>
      <c r="JR254" s="163" t="str">
        <f t="shared" si="6273"/>
        <v>1</v>
      </c>
      <c r="JS254" s="164" t="str">
        <f t="shared" si="272"/>
        <v/>
      </c>
      <c r="JT254" s="165">
        <f t="shared" si="273"/>
        <v>0</v>
      </c>
      <c r="JU254" s="166"/>
      <c r="JV254" s="166"/>
      <c r="JW254" s="166"/>
      <c r="JX254" s="168"/>
      <c r="JY254" s="168"/>
      <c r="JZ254" s="170" t="str">
        <f t="shared" si="274"/>
        <v>0</v>
      </c>
      <c r="KA254" s="170">
        <f t="shared" si="5774"/>
        <v>0</v>
      </c>
      <c r="KB254" s="168">
        <f t="shared" si="5775"/>
        <v>0</v>
      </c>
      <c r="KC254" s="168">
        <f t="shared" si="5776"/>
        <v>0</v>
      </c>
      <c r="KD254" s="168">
        <f t="shared" si="5777"/>
        <v>0</v>
      </c>
      <c r="KE254" s="168">
        <f t="shared" si="5778"/>
        <v>0</v>
      </c>
      <c r="KF254" s="154">
        <f t="shared" ref="KF254:KG254" si="6274">KF253</f>
        <v>19</v>
      </c>
      <c r="KG254" s="173">
        <f t="shared" si="6274"/>
        <v>1182</v>
      </c>
      <c r="KH254" s="156" t="str">
        <f t="shared" si="6275"/>
        <v>1</v>
      </c>
      <c r="KI254" s="157" t="str">
        <f t="shared" si="282"/>
        <v/>
      </c>
      <c r="KJ254" s="158">
        <f t="shared" si="283"/>
        <v>0</v>
      </c>
      <c r="KK254" s="159"/>
      <c r="KL254" s="159"/>
      <c r="KM254" s="159"/>
      <c r="KN254" s="160"/>
      <c r="KO254" s="160"/>
      <c r="KP254" s="171" t="str">
        <f t="shared" si="284"/>
        <v>0</v>
      </c>
      <c r="KQ254" s="171">
        <f t="shared" si="5781"/>
        <v>0</v>
      </c>
      <c r="KR254" s="160">
        <f t="shared" si="5782"/>
        <v>0</v>
      </c>
      <c r="KS254" s="160">
        <f t="shared" si="5783"/>
        <v>0</v>
      </c>
      <c r="KT254" s="160">
        <f t="shared" si="5784"/>
        <v>0</v>
      </c>
      <c r="KU254" s="160">
        <f t="shared" si="5785"/>
        <v>0</v>
      </c>
      <c r="KV254" s="161">
        <f t="shared" ref="KV254:KW254" si="6276">KV253</f>
        <v>20</v>
      </c>
      <c r="KW254" s="175">
        <f t="shared" si="6276"/>
        <v>1183</v>
      </c>
      <c r="KX254" s="163" t="str">
        <f t="shared" si="6277"/>
        <v>1</v>
      </c>
      <c r="KY254" s="164" t="str">
        <f t="shared" si="292"/>
        <v/>
      </c>
      <c r="KZ254" s="165">
        <f t="shared" si="293"/>
        <v>0</v>
      </c>
      <c r="LA254" s="166"/>
      <c r="LB254" s="166"/>
      <c r="LC254" s="166"/>
      <c r="LD254" s="168"/>
      <c r="LE254" s="168"/>
      <c r="LF254" s="170" t="str">
        <f t="shared" si="294"/>
        <v>0</v>
      </c>
      <c r="LG254" s="170">
        <f t="shared" si="5788"/>
        <v>0</v>
      </c>
      <c r="LH254" s="168">
        <f t="shared" si="5789"/>
        <v>0</v>
      </c>
      <c r="LI254" s="168">
        <f t="shared" si="5790"/>
        <v>0</v>
      </c>
      <c r="LJ254" s="168">
        <f t="shared" si="5791"/>
        <v>0</v>
      </c>
      <c r="LK254" s="168">
        <f t="shared" si="5792"/>
        <v>0</v>
      </c>
      <c r="LL254" s="172"/>
      <c r="LM254" s="172"/>
      <c r="LN254" s="168" t="str">
        <f t="shared" si="5793"/>
        <v>#REF!</v>
      </c>
      <c r="LO254" s="168" t="str">
        <f t="shared" si="5794"/>
        <v>#REF!</v>
      </c>
      <c r="LP254" s="168" t="str">
        <f t="shared" si="5795"/>
        <v>#REF!</v>
      </c>
      <c r="LQ254" s="168" t="str">
        <f t="shared" si="5796"/>
        <v>#REF!</v>
      </c>
    </row>
    <row r="255" ht="15.75" customHeight="1">
      <c r="A255" s="151">
        <v>46352.0</v>
      </c>
      <c r="B255" s="152" t="s">
        <v>28</v>
      </c>
      <c r="C255" s="153">
        <f t="shared" si="99"/>
        <v>0</v>
      </c>
      <c r="D255" s="154">
        <f t="shared" ref="D255:E255" si="6278">D254</f>
        <v>1</v>
      </c>
      <c r="E255" s="173">
        <f t="shared" si="6278"/>
        <v>1164</v>
      </c>
      <c r="F255" s="156" t="str">
        <f t="shared" si="6239"/>
        <v>1</v>
      </c>
      <c r="G255" s="157">
        <f t="shared" si="102"/>
        <v>1</v>
      </c>
      <c r="H255" s="158">
        <f t="shared" si="103"/>
        <v>0</v>
      </c>
      <c r="I255" s="159"/>
      <c r="J255" s="159"/>
      <c r="K255" s="159"/>
      <c r="L255" s="78"/>
      <c r="M255" s="79"/>
      <c r="N255" s="77" t="str">
        <f t="shared" si="104"/>
        <v>0</v>
      </c>
      <c r="O255" s="81">
        <f t="shared" si="5655"/>
        <v>0</v>
      </c>
      <c r="P255" s="160">
        <f t="shared" si="5656"/>
        <v>0</v>
      </c>
      <c r="Q255" s="160">
        <f t="shared" si="5657"/>
        <v>0</v>
      </c>
      <c r="R255" s="160">
        <f t="shared" si="5658"/>
        <v>0</v>
      </c>
      <c r="S255" s="160">
        <f t="shared" si="5659"/>
        <v>0</v>
      </c>
      <c r="T255" s="161">
        <f t="shared" ref="T255:U255" si="6279">T254</f>
        <v>2</v>
      </c>
      <c r="U255" s="175">
        <f t="shared" si="6279"/>
        <v>1165</v>
      </c>
      <c r="V255" s="163" t="str">
        <f t="shared" si="6241"/>
        <v>1</v>
      </c>
      <c r="W255" s="164">
        <f t="shared" si="112"/>
        <v>1</v>
      </c>
      <c r="X255" s="165">
        <f t="shared" si="113"/>
        <v>0</v>
      </c>
      <c r="Y255" s="166"/>
      <c r="Z255" s="166"/>
      <c r="AA255" s="166"/>
      <c r="AB255" s="84"/>
      <c r="AC255" s="85"/>
      <c r="AD255" s="83" t="str">
        <f t="shared" si="114"/>
        <v>0</v>
      </c>
      <c r="AE255" s="167">
        <f t="shared" si="5662"/>
        <v>0</v>
      </c>
      <c r="AF255" s="168">
        <f t="shared" si="5663"/>
        <v>0</v>
      </c>
      <c r="AG255" s="168">
        <f t="shared" si="5664"/>
        <v>0</v>
      </c>
      <c r="AH255" s="168">
        <f t="shared" si="5665"/>
        <v>0</v>
      </c>
      <c r="AI255" s="168">
        <f t="shared" si="5666"/>
        <v>0</v>
      </c>
      <c r="AJ255" s="154">
        <f t="shared" ref="AJ255:AK255" si="6280">AJ254</f>
        <v>3</v>
      </c>
      <c r="AK255" s="173">
        <f t="shared" si="6280"/>
        <v>1166</v>
      </c>
      <c r="AL255" s="156" t="str">
        <f t="shared" si="6243"/>
        <v>1</v>
      </c>
      <c r="AM255" s="157">
        <f t="shared" si="122"/>
        <v>2</v>
      </c>
      <c r="AN255" s="158">
        <f t="shared" si="123"/>
        <v>0</v>
      </c>
      <c r="AO255" s="159"/>
      <c r="AP255" s="159"/>
      <c r="AQ255" s="159"/>
      <c r="AR255" s="78"/>
      <c r="AS255" s="79"/>
      <c r="AT255" s="77" t="str">
        <f t="shared" si="124"/>
        <v>0</v>
      </c>
      <c r="AU255" s="81">
        <f t="shared" si="5669"/>
        <v>0</v>
      </c>
      <c r="AV255" s="160">
        <f t="shared" si="5670"/>
        <v>0</v>
      </c>
      <c r="AW255" s="160">
        <f t="shared" si="5671"/>
        <v>0</v>
      </c>
      <c r="AX255" s="160">
        <f t="shared" si="5672"/>
        <v>0</v>
      </c>
      <c r="AY255" s="160">
        <f t="shared" si="5673"/>
        <v>0</v>
      </c>
      <c r="AZ255" s="161">
        <f t="shared" ref="AZ255:BA255" si="6281">AZ254</f>
        <v>4</v>
      </c>
      <c r="BA255" s="175">
        <f t="shared" si="6281"/>
        <v>1167</v>
      </c>
      <c r="BB255" s="163" t="str">
        <f t="shared" si="6245"/>
        <v>1</v>
      </c>
      <c r="BC255" s="164">
        <f t="shared" si="132"/>
        <v>4</v>
      </c>
      <c r="BD255" s="165">
        <f t="shared" si="133"/>
        <v>0</v>
      </c>
      <c r="BE255" s="166"/>
      <c r="BF255" s="166"/>
      <c r="BG255" s="166"/>
      <c r="BH255" s="84"/>
      <c r="BI255" s="85"/>
      <c r="BJ255" s="83" t="str">
        <f t="shared" si="134"/>
        <v>0</v>
      </c>
      <c r="BK255" s="167">
        <f t="shared" si="5676"/>
        <v>0</v>
      </c>
      <c r="BL255" s="168">
        <f t="shared" si="5677"/>
        <v>0</v>
      </c>
      <c r="BM255" s="168">
        <f t="shared" si="5678"/>
        <v>0</v>
      </c>
      <c r="BN255" s="168">
        <f t="shared" si="5679"/>
        <v>0</v>
      </c>
      <c r="BO255" s="168">
        <f t="shared" si="5680"/>
        <v>0</v>
      </c>
      <c r="BP255" s="154">
        <f t="shared" ref="BP255:BQ255" si="6282">BP254</f>
        <v>5</v>
      </c>
      <c r="BQ255" s="173">
        <f t="shared" si="6282"/>
        <v>1168</v>
      </c>
      <c r="BR255" s="156" t="str">
        <f t="shared" si="6247"/>
        <v>1</v>
      </c>
      <c r="BS255" s="157">
        <f t="shared" si="142"/>
        <v>4</v>
      </c>
      <c r="BT255" s="158">
        <f t="shared" si="143"/>
        <v>0</v>
      </c>
      <c r="BU255" s="159"/>
      <c r="BV255" s="159"/>
      <c r="BW255" s="159"/>
      <c r="BX255" s="78"/>
      <c r="BY255" s="79"/>
      <c r="BZ255" s="77" t="str">
        <f t="shared" si="144"/>
        <v>0</v>
      </c>
      <c r="CA255" s="81">
        <f t="shared" si="5683"/>
        <v>0</v>
      </c>
      <c r="CB255" s="160">
        <f t="shared" si="5684"/>
        <v>0</v>
      </c>
      <c r="CC255" s="160">
        <f t="shared" si="5685"/>
        <v>0</v>
      </c>
      <c r="CD255" s="160">
        <f t="shared" si="5686"/>
        <v>0</v>
      </c>
      <c r="CE255" s="160">
        <f t="shared" si="5687"/>
        <v>0</v>
      </c>
      <c r="CF255" s="161">
        <f t="shared" ref="CF255:CG255" si="6283">CF254</f>
        <v>6</v>
      </c>
      <c r="CG255" s="175">
        <f t="shared" si="6283"/>
        <v>1169</v>
      </c>
      <c r="CH255" s="163" t="str">
        <f t="shared" si="6249"/>
        <v>1</v>
      </c>
      <c r="CI255" s="164">
        <f t="shared" si="152"/>
        <v>2</v>
      </c>
      <c r="CJ255" s="165">
        <f t="shared" si="153"/>
        <v>0</v>
      </c>
      <c r="CK255" s="166"/>
      <c r="CL255" s="166"/>
      <c r="CM255" s="166"/>
      <c r="CN255" s="84"/>
      <c r="CO255" s="85"/>
      <c r="CP255" s="83" t="str">
        <f t="shared" si="154"/>
        <v>0</v>
      </c>
      <c r="CQ255" s="167">
        <f t="shared" si="5690"/>
        <v>0</v>
      </c>
      <c r="CR255" s="168">
        <f t="shared" si="5691"/>
        <v>0</v>
      </c>
      <c r="CS255" s="168">
        <f t="shared" si="5692"/>
        <v>0</v>
      </c>
      <c r="CT255" s="168">
        <f t="shared" si="5693"/>
        <v>0</v>
      </c>
      <c r="CU255" s="168">
        <f t="shared" si="5694"/>
        <v>0</v>
      </c>
      <c r="CV255" s="154">
        <f t="shared" ref="CV255:CW255" si="6284">CV254</f>
        <v>7</v>
      </c>
      <c r="CW255" s="173">
        <f t="shared" si="6284"/>
        <v>1170</v>
      </c>
      <c r="CX255" s="156" t="str">
        <f t="shared" si="6251"/>
        <v>1</v>
      </c>
      <c r="CY255" s="157">
        <f t="shared" si="162"/>
        <v>2</v>
      </c>
      <c r="CZ255" s="158">
        <f t="shared" si="163"/>
        <v>0</v>
      </c>
      <c r="DA255" s="159"/>
      <c r="DB255" s="159"/>
      <c r="DC255" s="159"/>
      <c r="DD255" s="78"/>
      <c r="DE255" s="79"/>
      <c r="DF255" s="77" t="str">
        <f t="shared" si="164"/>
        <v>0</v>
      </c>
      <c r="DG255" s="81">
        <f t="shared" si="5697"/>
        <v>0</v>
      </c>
      <c r="DH255" s="160">
        <f t="shared" si="5698"/>
        <v>0</v>
      </c>
      <c r="DI255" s="160">
        <f t="shared" si="5699"/>
        <v>0</v>
      </c>
      <c r="DJ255" s="160">
        <f t="shared" si="5700"/>
        <v>0</v>
      </c>
      <c r="DK255" s="160">
        <f t="shared" si="5701"/>
        <v>0</v>
      </c>
      <c r="DL255" s="161">
        <f t="shared" ref="DL255:DM255" si="6285">DL254</f>
        <v>8</v>
      </c>
      <c r="DM255" s="175">
        <f t="shared" si="6285"/>
        <v>1171</v>
      </c>
      <c r="DN255" s="163" t="str">
        <f t="shared" si="6253"/>
        <v>1</v>
      </c>
      <c r="DO255" s="164">
        <f t="shared" si="172"/>
        <v>2</v>
      </c>
      <c r="DP255" s="165">
        <f t="shared" si="173"/>
        <v>0</v>
      </c>
      <c r="DQ255" s="166"/>
      <c r="DR255" s="166"/>
      <c r="DS255" s="166"/>
      <c r="DT255" s="84"/>
      <c r="DU255" s="85"/>
      <c r="DV255" s="83" t="str">
        <f t="shared" si="174"/>
        <v>0</v>
      </c>
      <c r="DW255" s="167">
        <f t="shared" si="5704"/>
        <v>0</v>
      </c>
      <c r="DX255" s="168">
        <f t="shared" si="5705"/>
        <v>0</v>
      </c>
      <c r="DY255" s="168">
        <f t="shared" si="5706"/>
        <v>0</v>
      </c>
      <c r="DZ255" s="168">
        <f t="shared" si="5707"/>
        <v>0</v>
      </c>
      <c r="EA255" s="168">
        <f t="shared" si="5708"/>
        <v>0</v>
      </c>
      <c r="EB255" s="154">
        <f t="shared" ref="EB255:EC255" si="6286">EB254</f>
        <v>9</v>
      </c>
      <c r="EC255" s="173">
        <f t="shared" si="6286"/>
        <v>1172</v>
      </c>
      <c r="ED255" s="156" t="str">
        <f t="shared" si="6255"/>
        <v>1</v>
      </c>
      <c r="EE255" s="157">
        <f t="shared" si="182"/>
        <v>5</v>
      </c>
      <c r="EF255" s="169">
        <f t="shared" si="183"/>
        <v>0</v>
      </c>
      <c r="EG255" s="159"/>
      <c r="EH255" s="159"/>
      <c r="EI255" s="159"/>
      <c r="EJ255" s="78"/>
      <c r="EK255" s="79"/>
      <c r="EL255" s="77" t="str">
        <f t="shared" si="184"/>
        <v>0</v>
      </c>
      <c r="EM255" s="81">
        <f t="shared" si="5711"/>
        <v>0</v>
      </c>
      <c r="EN255" s="160">
        <f t="shared" si="5712"/>
        <v>0</v>
      </c>
      <c r="EO255" s="160">
        <f t="shared" si="5713"/>
        <v>0</v>
      </c>
      <c r="EP255" s="160">
        <f t="shared" si="5714"/>
        <v>0</v>
      </c>
      <c r="EQ255" s="160">
        <f t="shared" si="5715"/>
        <v>0</v>
      </c>
      <c r="ER255" s="161">
        <f t="shared" ref="ER255:ES255" si="6287">ER254</f>
        <v>10</v>
      </c>
      <c r="ES255" s="175">
        <f t="shared" si="6287"/>
        <v>1173</v>
      </c>
      <c r="ET255" s="163" t="str">
        <f t="shared" si="6257"/>
        <v>1</v>
      </c>
      <c r="EU255" s="164">
        <f t="shared" si="192"/>
        <v>19</v>
      </c>
      <c r="EV255" s="165">
        <f t="shared" si="193"/>
        <v>0</v>
      </c>
      <c r="EW255" s="166"/>
      <c r="EX255" s="166"/>
      <c r="EY255" s="166"/>
      <c r="EZ255" s="84"/>
      <c r="FA255" s="85"/>
      <c r="FB255" s="83" t="str">
        <f t="shared" si="194"/>
        <v>0</v>
      </c>
      <c r="FC255" s="167">
        <f t="shared" si="5718"/>
        <v>0</v>
      </c>
      <c r="FD255" s="168">
        <f t="shared" si="5719"/>
        <v>0</v>
      </c>
      <c r="FE255" s="168">
        <f t="shared" si="5720"/>
        <v>0</v>
      </c>
      <c r="FF255" s="168">
        <f t="shared" si="5721"/>
        <v>0</v>
      </c>
      <c r="FG255" s="168">
        <f t="shared" si="5722"/>
        <v>0</v>
      </c>
      <c r="FH255" s="154">
        <f t="shared" ref="FH255:FI255" si="6288">FH254</f>
        <v>11</v>
      </c>
      <c r="FI255" s="173">
        <f t="shared" si="6288"/>
        <v>1174</v>
      </c>
      <c r="FJ255" s="156" t="str">
        <f t="shared" si="6259"/>
        <v>1</v>
      </c>
      <c r="FK255" s="157">
        <f t="shared" si="202"/>
        <v>4</v>
      </c>
      <c r="FL255" s="158">
        <f t="shared" si="203"/>
        <v>0</v>
      </c>
      <c r="FM255" s="159"/>
      <c r="FN255" s="159"/>
      <c r="FO255" s="159"/>
      <c r="FP255" s="78"/>
      <c r="FQ255" s="79"/>
      <c r="FR255" s="77" t="str">
        <f t="shared" si="204"/>
        <v>0</v>
      </c>
      <c r="FS255" s="81">
        <f t="shared" si="5725"/>
        <v>0</v>
      </c>
      <c r="FT255" s="160">
        <f t="shared" si="5726"/>
        <v>0</v>
      </c>
      <c r="FU255" s="160">
        <f t="shared" si="5727"/>
        <v>0</v>
      </c>
      <c r="FV255" s="160">
        <f t="shared" si="5728"/>
        <v>0</v>
      </c>
      <c r="FW255" s="160">
        <f t="shared" si="5729"/>
        <v>0</v>
      </c>
      <c r="FX255" s="161">
        <f t="shared" ref="FX255:FY255" si="6289">FX254</f>
        <v>12</v>
      </c>
      <c r="FY255" s="175">
        <f t="shared" si="6289"/>
        <v>1175</v>
      </c>
      <c r="FZ255" s="163" t="str">
        <f t="shared" si="6261"/>
        <v>1</v>
      </c>
      <c r="GA255" s="164">
        <f t="shared" si="212"/>
        <v>2</v>
      </c>
      <c r="GB255" s="165">
        <f t="shared" si="213"/>
        <v>0</v>
      </c>
      <c r="GC255" s="166"/>
      <c r="GD255" s="166"/>
      <c r="GE255" s="166"/>
      <c r="GF255" s="84"/>
      <c r="GG255" s="85"/>
      <c r="GH255" s="83" t="str">
        <f t="shared" si="214"/>
        <v>0</v>
      </c>
      <c r="GI255" s="167">
        <f t="shared" si="5732"/>
        <v>0</v>
      </c>
      <c r="GJ255" s="168">
        <f t="shared" si="5733"/>
        <v>0</v>
      </c>
      <c r="GK255" s="168">
        <f t="shared" si="5734"/>
        <v>0</v>
      </c>
      <c r="GL255" s="168">
        <f t="shared" si="5735"/>
        <v>0</v>
      </c>
      <c r="GM255" s="168">
        <f t="shared" si="5736"/>
        <v>0</v>
      </c>
      <c r="GN255" s="154">
        <f t="shared" ref="GN255:GO255" si="6290">GN254</f>
        <v>13</v>
      </c>
      <c r="GO255" s="173">
        <f t="shared" si="6290"/>
        <v>1176</v>
      </c>
      <c r="GP255" s="156" t="str">
        <f t="shared" si="6263"/>
        <v>1</v>
      </c>
      <c r="GQ255" s="157">
        <f t="shared" si="222"/>
        <v>3</v>
      </c>
      <c r="GR255" s="158">
        <f t="shared" si="223"/>
        <v>0</v>
      </c>
      <c r="GS255" s="159"/>
      <c r="GT255" s="159"/>
      <c r="GU255" s="159"/>
      <c r="GV255" s="78"/>
      <c r="GW255" s="79"/>
      <c r="GX255" s="77" t="str">
        <f t="shared" si="224"/>
        <v>0</v>
      </c>
      <c r="GY255" s="81">
        <f t="shared" si="5739"/>
        <v>0</v>
      </c>
      <c r="GZ255" s="160">
        <f t="shared" si="5740"/>
        <v>0</v>
      </c>
      <c r="HA255" s="160">
        <f t="shared" si="5741"/>
        <v>0</v>
      </c>
      <c r="HB255" s="160">
        <f t="shared" si="5742"/>
        <v>0</v>
      </c>
      <c r="HC255" s="160">
        <f t="shared" si="5743"/>
        <v>0</v>
      </c>
      <c r="HD255" s="161">
        <f t="shared" ref="HD255:HE255" si="6291">HD254</f>
        <v>14</v>
      </c>
      <c r="HE255" s="175">
        <f t="shared" si="6291"/>
        <v>1177</v>
      </c>
      <c r="HF255" s="163" t="str">
        <f t="shared" si="6265"/>
        <v>1</v>
      </c>
      <c r="HG255" s="164">
        <f t="shared" si="232"/>
        <v>5</v>
      </c>
      <c r="HH255" s="165">
        <f t="shared" si="233"/>
        <v>0</v>
      </c>
      <c r="HI255" s="166"/>
      <c r="HJ255" s="166"/>
      <c r="HK255" s="166"/>
      <c r="HL255" s="84"/>
      <c r="HM255" s="85"/>
      <c r="HN255" s="83" t="str">
        <f t="shared" si="234"/>
        <v>0</v>
      </c>
      <c r="HO255" s="167">
        <f t="shared" si="5746"/>
        <v>0</v>
      </c>
      <c r="HP255" s="168">
        <f t="shared" si="5747"/>
        <v>0</v>
      </c>
      <c r="HQ255" s="168">
        <f t="shared" si="5748"/>
        <v>0</v>
      </c>
      <c r="HR255" s="168">
        <f t="shared" si="5749"/>
        <v>0</v>
      </c>
      <c r="HS255" s="168">
        <f t="shared" si="5750"/>
        <v>0</v>
      </c>
      <c r="HT255" s="154">
        <f t="shared" ref="HT255:HU255" si="6292">HT254</f>
        <v>15</v>
      </c>
      <c r="HU255" s="173">
        <f t="shared" si="6292"/>
        <v>1178</v>
      </c>
      <c r="HV255" s="156" t="str">
        <f t="shared" si="6267"/>
        <v>1</v>
      </c>
      <c r="HW255" s="157" t="str">
        <f t="shared" si="242"/>
        <v/>
      </c>
      <c r="HX255" s="169">
        <f t="shared" si="243"/>
        <v>0</v>
      </c>
      <c r="HY255" s="159"/>
      <c r="HZ255" s="159"/>
      <c r="IA255" s="159"/>
      <c r="IB255" s="160"/>
      <c r="IC255" s="160"/>
      <c r="ID255" s="160" t="str">
        <f t="shared" si="244"/>
        <v>0</v>
      </c>
      <c r="IE255" s="160">
        <f t="shared" si="5753"/>
        <v>0</v>
      </c>
      <c r="IF255" s="160">
        <f t="shared" si="5754"/>
        <v>0</v>
      </c>
      <c r="IG255" s="160">
        <f t="shared" si="5755"/>
        <v>0</v>
      </c>
      <c r="IH255" s="160">
        <f t="shared" si="5756"/>
        <v>0</v>
      </c>
      <c r="II255" s="160">
        <f t="shared" si="5757"/>
        <v>0</v>
      </c>
      <c r="IJ255" s="161">
        <f t="shared" ref="IJ255:IK255" si="6293">IJ254</f>
        <v>16</v>
      </c>
      <c r="IK255" s="175">
        <f t="shared" si="6293"/>
        <v>1179</v>
      </c>
      <c r="IL255" s="163" t="str">
        <f t="shared" si="6269"/>
        <v>1</v>
      </c>
      <c r="IM255" s="164" t="str">
        <f t="shared" si="252"/>
        <v/>
      </c>
      <c r="IN255" s="165">
        <f t="shared" si="253"/>
        <v>0</v>
      </c>
      <c r="IO255" s="166"/>
      <c r="IP255" s="166"/>
      <c r="IQ255" s="166"/>
      <c r="IR255" s="168"/>
      <c r="IS255" s="168"/>
      <c r="IT255" s="170" t="str">
        <f t="shared" si="254"/>
        <v>0</v>
      </c>
      <c r="IU255" s="170">
        <f t="shared" si="5760"/>
        <v>0</v>
      </c>
      <c r="IV255" s="168">
        <f t="shared" si="5761"/>
        <v>0</v>
      </c>
      <c r="IW255" s="168">
        <f t="shared" si="5762"/>
        <v>0</v>
      </c>
      <c r="IX255" s="168">
        <f t="shared" si="5763"/>
        <v>0</v>
      </c>
      <c r="IY255" s="168">
        <f t="shared" si="5764"/>
        <v>0</v>
      </c>
      <c r="IZ255" s="154">
        <f t="shared" ref="IZ255:JA255" si="6294">IZ254</f>
        <v>17</v>
      </c>
      <c r="JA255" s="173">
        <f t="shared" si="6294"/>
        <v>1180</v>
      </c>
      <c r="JB255" s="156" t="str">
        <f t="shared" si="6271"/>
        <v>1</v>
      </c>
      <c r="JC255" s="157" t="str">
        <f t="shared" si="262"/>
        <v/>
      </c>
      <c r="JD255" s="158">
        <f t="shared" si="263"/>
        <v>0</v>
      </c>
      <c r="JE255" s="159"/>
      <c r="JF255" s="159"/>
      <c r="JG255" s="159"/>
      <c r="JH255" s="160"/>
      <c r="JI255" s="160"/>
      <c r="JJ255" s="171" t="str">
        <f t="shared" si="264"/>
        <v>0</v>
      </c>
      <c r="JK255" s="171">
        <f t="shared" si="5767"/>
        <v>0</v>
      </c>
      <c r="JL255" s="160">
        <f t="shared" si="5768"/>
        <v>0</v>
      </c>
      <c r="JM255" s="160">
        <f t="shared" si="5769"/>
        <v>0</v>
      </c>
      <c r="JN255" s="160">
        <f t="shared" si="5770"/>
        <v>0</v>
      </c>
      <c r="JO255" s="160">
        <f t="shared" si="5771"/>
        <v>0</v>
      </c>
      <c r="JP255" s="161">
        <f t="shared" ref="JP255:JQ255" si="6295">JP254</f>
        <v>18</v>
      </c>
      <c r="JQ255" s="175">
        <f t="shared" si="6295"/>
        <v>1181</v>
      </c>
      <c r="JR255" s="163" t="str">
        <f t="shared" si="6273"/>
        <v>1</v>
      </c>
      <c r="JS255" s="164" t="str">
        <f t="shared" si="272"/>
        <v/>
      </c>
      <c r="JT255" s="165">
        <f t="shared" si="273"/>
        <v>0</v>
      </c>
      <c r="JU255" s="166"/>
      <c r="JV255" s="166"/>
      <c r="JW255" s="166"/>
      <c r="JX255" s="168"/>
      <c r="JY255" s="168"/>
      <c r="JZ255" s="170" t="str">
        <f t="shared" si="274"/>
        <v>0</v>
      </c>
      <c r="KA255" s="170">
        <f t="shared" si="5774"/>
        <v>0</v>
      </c>
      <c r="KB255" s="168">
        <f t="shared" si="5775"/>
        <v>0</v>
      </c>
      <c r="KC255" s="168">
        <f t="shared" si="5776"/>
        <v>0</v>
      </c>
      <c r="KD255" s="168">
        <f t="shared" si="5777"/>
        <v>0</v>
      </c>
      <c r="KE255" s="168">
        <f t="shared" si="5778"/>
        <v>0</v>
      </c>
      <c r="KF255" s="154">
        <f t="shared" ref="KF255:KG255" si="6296">KF254</f>
        <v>19</v>
      </c>
      <c r="KG255" s="173">
        <f t="shared" si="6296"/>
        <v>1182</v>
      </c>
      <c r="KH255" s="156" t="str">
        <f t="shared" si="6275"/>
        <v>1</v>
      </c>
      <c r="KI255" s="157" t="str">
        <f t="shared" si="282"/>
        <v/>
      </c>
      <c r="KJ255" s="158">
        <f t="shared" si="283"/>
        <v>0</v>
      </c>
      <c r="KK255" s="159"/>
      <c r="KL255" s="159"/>
      <c r="KM255" s="159"/>
      <c r="KN255" s="160"/>
      <c r="KO255" s="160"/>
      <c r="KP255" s="171" t="str">
        <f t="shared" si="284"/>
        <v>0</v>
      </c>
      <c r="KQ255" s="171">
        <f t="shared" si="5781"/>
        <v>0</v>
      </c>
      <c r="KR255" s="160">
        <f t="shared" si="5782"/>
        <v>0</v>
      </c>
      <c r="KS255" s="160">
        <f t="shared" si="5783"/>
        <v>0</v>
      </c>
      <c r="KT255" s="160">
        <f t="shared" si="5784"/>
        <v>0</v>
      </c>
      <c r="KU255" s="160">
        <f t="shared" si="5785"/>
        <v>0</v>
      </c>
      <c r="KV255" s="161">
        <f t="shared" ref="KV255:KW255" si="6297">KV254</f>
        <v>20</v>
      </c>
      <c r="KW255" s="175">
        <f t="shared" si="6297"/>
        <v>1183</v>
      </c>
      <c r="KX255" s="163" t="str">
        <f t="shared" si="6277"/>
        <v>1</v>
      </c>
      <c r="KY255" s="164" t="str">
        <f t="shared" si="292"/>
        <v/>
      </c>
      <c r="KZ255" s="165">
        <f t="shared" si="293"/>
        <v>0</v>
      </c>
      <c r="LA255" s="166"/>
      <c r="LB255" s="166"/>
      <c r="LC255" s="166"/>
      <c r="LD255" s="168"/>
      <c r="LE255" s="168"/>
      <c r="LF255" s="170" t="str">
        <f t="shared" si="294"/>
        <v>0</v>
      </c>
      <c r="LG255" s="170">
        <f t="shared" si="5788"/>
        <v>0</v>
      </c>
      <c r="LH255" s="168">
        <f t="shared" si="5789"/>
        <v>0</v>
      </c>
      <c r="LI255" s="168">
        <f t="shared" si="5790"/>
        <v>0</v>
      </c>
      <c r="LJ255" s="168">
        <f t="shared" si="5791"/>
        <v>0</v>
      </c>
      <c r="LK255" s="168">
        <f t="shared" si="5792"/>
        <v>0</v>
      </c>
      <c r="LL255" s="172"/>
      <c r="LM255" s="172"/>
      <c r="LN255" s="168" t="str">
        <f t="shared" si="5793"/>
        <v>#REF!</v>
      </c>
      <c r="LO255" s="168" t="str">
        <f t="shared" si="5794"/>
        <v>#REF!</v>
      </c>
      <c r="LP255" s="168" t="str">
        <f t="shared" si="5795"/>
        <v>#REF!</v>
      </c>
      <c r="LQ255" s="168" t="str">
        <f t="shared" si="5796"/>
        <v>#REF!</v>
      </c>
    </row>
    <row r="256" ht="15.75" customHeight="1">
      <c r="A256" s="151">
        <v>46353.0</v>
      </c>
      <c r="B256" s="152" t="s">
        <v>29</v>
      </c>
      <c r="C256" s="153">
        <f t="shared" si="99"/>
        <v>0</v>
      </c>
      <c r="D256" s="154">
        <f t="shared" ref="D256:E256" si="6298">D255</f>
        <v>1</v>
      </c>
      <c r="E256" s="173">
        <f t="shared" si="6298"/>
        <v>1164</v>
      </c>
      <c r="F256" s="156" t="str">
        <f t="shared" si="6239"/>
        <v>1</v>
      </c>
      <c r="G256" s="157">
        <f t="shared" si="102"/>
        <v>1</v>
      </c>
      <c r="H256" s="158">
        <f t="shared" si="103"/>
        <v>0</v>
      </c>
      <c r="I256" s="159"/>
      <c r="J256" s="159"/>
      <c r="K256" s="159"/>
      <c r="L256" s="78"/>
      <c r="M256" s="79"/>
      <c r="N256" s="77" t="str">
        <f t="shared" si="104"/>
        <v>0</v>
      </c>
      <c r="O256" s="81">
        <f t="shared" si="5655"/>
        <v>0</v>
      </c>
      <c r="P256" s="160">
        <f t="shared" si="5656"/>
        <v>0</v>
      </c>
      <c r="Q256" s="160">
        <f t="shared" si="5657"/>
        <v>0</v>
      </c>
      <c r="R256" s="160">
        <f t="shared" si="5658"/>
        <v>0</v>
      </c>
      <c r="S256" s="160">
        <f t="shared" si="5659"/>
        <v>0</v>
      </c>
      <c r="T256" s="161">
        <f t="shared" ref="T256:U256" si="6299">T255</f>
        <v>2</v>
      </c>
      <c r="U256" s="175">
        <f t="shared" si="6299"/>
        <v>1165</v>
      </c>
      <c r="V256" s="163" t="str">
        <f t="shared" si="6241"/>
        <v>1</v>
      </c>
      <c r="W256" s="164">
        <f t="shared" si="112"/>
        <v>1</v>
      </c>
      <c r="X256" s="165">
        <f t="shared" si="113"/>
        <v>0</v>
      </c>
      <c r="Y256" s="166"/>
      <c r="Z256" s="166"/>
      <c r="AA256" s="166"/>
      <c r="AB256" s="84"/>
      <c r="AC256" s="85"/>
      <c r="AD256" s="83" t="str">
        <f t="shared" si="114"/>
        <v>0</v>
      </c>
      <c r="AE256" s="167">
        <f t="shared" si="5662"/>
        <v>0</v>
      </c>
      <c r="AF256" s="168">
        <f t="shared" si="5663"/>
        <v>0</v>
      </c>
      <c r="AG256" s="168">
        <f t="shared" si="5664"/>
        <v>0</v>
      </c>
      <c r="AH256" s="168">
        <f t="shared" si="5665"/>
        <v>0</v>
      </c>
      <c r="AI256" s="168">
        <f t="shared" si="5666"/>
        <v>0</v>
      </c>
      <c r="AJ256" s="154">
        <f t="shared" ref="AJ256:AK256" si="6300">AJ255</f>
        <v>3</v>
      </c>
      <c r="AK256" s="173">
        <f t="shared" si="6300"/>
        <v>1166</v>
      </c>
      <c r="AL256" s="156" t="str">
        <f t="shared" si="6243"/>
        <v>1</v>
      </c>
      <c r="AM256" s="157">
        <f t="shared" si="122"/>
        <v>2</v>
      </c>
      <c r="AN256" s="158">
        <f t="shared" si="123"/>
        <v>0</v>
      </c>
      <c r="AO256" s="159"/>
      <c r="AP256" s="159"/>
      <c r="AQ256" s="159"/>
      <c r="AR256" s="78"/>
      <c r="AS256" s="79"/>
      <c r="AT256" s="77" t="str">
        <f t="shared" si="124"/>
        <v>0</v>
      </c>
      <c r="AU256" s="81">
        <f t="shared" si="5669"/>
        <v>0</v>
      </c>
      <c r="AV256" s="160">
        <f t="shared" si="5670"/>
        <v>0</v>
      </c>
      <c r="AW256" s="160">
        <f t="shared" si="5671"/>
        <v>0</v>
      </c>
      <c r="AX256" s="160">
        <f t="shared" si="5672"/>
        <v>0</v>
      </c>
      <c r="AY256" s="160">
        <f t="shared" si="5673"/>
        <v>0</v>
      </c>
      <c r="AZ256" s="161">
        <f t="shared" ref="AZ256:BA256" si="6301">AZ255</f>
        <v>4</v>
      </c>
      <c r="BA256" s="175">
        <f t="shared" si="6301"/>
        <v>1167</v>
      </c>
      <c r="BB256" s="163" t="str">
        <f t="shared" si="6245"/>
        <v>1</v>
      </c>
      <c r="BC256" s="164">
        <f t="shared" si="132"/>
        <v>4</v>
      </c>
      <c r="BD256" s="165">
        <f t="shared" si="133"/>
        <v>0</v>
      </c>
      <c r="BE256" s="166"/>
      <c r="BF256" s="166"/>
      <c r="BG256" s="166"/>
      <c r="BH256" s="84"/>
      <c r="BI256" s="85"/>
      <c r="BJ256" s="83" t="str">
        <f t="shared" si="134"/>
        <v>0</v>
      </c>
      <c r="BK256" s="167">
        <f t="shared" si="5676"/>
        <v>0</v>
      </c>
      <c r="BL256" s="168">
        <f t="shared" si="5677"/>
        <v>0</v>
      </c>
      <c r="BM256" s="168">
        <f t="shared" si="5678"/>
        <v>0</v>
      </c>
      <c r="BN256" s="168">
        <f t="shared" si="5679"/>
        <v>0</v>
      </c>
      <c r="BO256" s="168">
        <f t="shared" si="5680"/>
        <v>0</v>
      </c>
      <c r="BP256" s="154">
        <f t="shared" ref="BP256:BQ256" si="6302">BP255</f>
        <v>5</v>
      </c>
      <c r="BQ256" s="173">
        <f t="shared" si="6302"/>
        <v>1168</v>
      </c>
      <c r="BR256" s="156" t="str">
        <f t="shared" si="6247"/>
        <v>1</v>
      </c>
      <c r="BS256" s="157">
        <f t="shared" si="142"/>
        <v>4</v>
      </c>
      <c r="BT256" s="158">
        <f t="shared" si="143"/>
        <v>0</v>
      </c>
      <c r="BU256" s="159"/>
      <c r="BV256" s="159"/>
      <c r="BW256" s="159"/>
      <c r="BX256" s="78"/>
      <c r="BY256" s="79"/>
      <c r="BZ256" s="77" t="str">
        <f t="shared" si="144"/>
        <v>0</v>
      </c>
      <c r="CA256" s="81">
        <f t="shared" si="5683"/>
        <v>0</v>
      </c>
      <c r="CB256" s="160">
        <f t="shared" si="5684"/>
        <v>0</v>
      </c>
      <c r="CC256" s="160">
        <f t="shared" si="5685"/>
        <v>0</v>
      </c>
      <c r="CD256" s="160">
        <f t="shared" si="5686"/>
        <v>0</v>
      </c>
      <c r="CE256" s="160">
        <f t="shared" si="5687"/>
        <v>0</v>
      </c>
      <c r="CF256" s="161">
        <f t="shared" ref="CF256:CG256" si="6303">CF255</f>
        <v>6</v>
      </c>
      <c r="CG256" s="175">
        <f t="shared" si="6303"/>
        <v>1169</v>
      </c>
      <c r="CH256" s="163" t="str">
        <f t="shared" si="6249"/>
        <v>1</v>
      </c>
      <c r="CI256" s="164">
        <f t="shared" si="152"/>
        <v>2</v>
      </c>
      <c r="CJ256" s="165">
        <f t="shared" si="153"/>
        <v>0</v>
      </c>
      <c r="CK256" s="166"/>
      <c r="CL256" s="166"/>
      <c r="CM256" s="166"/>
      <c r="CN256" s="84"/>
      <c r="CO256" s="85"/>
      <c r="CP256" s="83" t="str">
        <f t="shared" si="154"/>
        <v>0</v>
      </c>
      <c r="CQ256" s="167">
        <f t="shared" si="5690"/>
        <v>0</v>
      </c>
      <c r="CR256" s="168">
        <f t="shared" si="5691"/>
        <v>0</v>
      </c>
      <c r="CS256" s="168">
        <f t="shared" si="5692"/>
        <v>0</v>
      </c>
      <c r="CT256" s="168">
        <f t="shared" si="5693"/>
        <v>0</v>
      </c>
      <c r="CU256" s="168">
        <f t="shared" si="5694"/>
        <v>0</v>
      </c>
      <c r="CV256" s="154">
        <f t="shared" ref="CV256:CW256" si="6304">CV255</f>
        <v>7</v>
      </c>
      <c r="CW256" s="173">
        <f t="shared" si="6304"/>
        <v>1170</v>
      </c>
      <c r="CX256" s="156" t="str">
        <f t="shared" si="6251"/>
        <v>1</v>
      </c>
      <c r="CY256" s="157">
        <f t="shared" si="162"/>
        <v>2</v>
      </c>
      <c r="CZ256" s="158">
        <f t="shared" si="163"/>
        <v>0</v>
      </c>
      <c r="DA256" s="159"/>
      <c r="DB256" s="159"/>
      <c r="DC256" s="159"/>
      <c r="DD256" s="78"/>
      <c r="DE256" s="79"/>
      <c r="DF256" s="77" t="str">
        <f t="shared" si="164"/>
        <v>0</v>
      </c>
      <c r="DG256" s="81">
        <f t="shared" si="5697"/>
        <v>0</v>
      </c>
      <c r="DH256" s="160">
        <f t="shared" si="5698"/>
        <v>0</v>
      </c>
      <c r="DI256" s="160">
        <f t="shared" si="5699"/>
        <v>0</v>
      </c>
      <c r="DJ256" s="160">
        <f t="shared" si="5700"/>
        <v>0</v>
      </c>
      <c r="DK256" s="160">
        <f t="shared" si="5701"/>
        <v>0</v>
      </c>
      <c r="DL256" s="161">
        <f t="shared" ref="DL256:DM256" si="6305">DL255</f>
        <v>8</v>
      </c>
      <c r="DM256" s="175">
        <f t="shared" si="6305"/>
        <v>1171</v>
      </c>
      <c r="DN256" s="163" t="str">
        <f t="shared" si="6253"/>
        <v>1</v>
      </c>
      <c r="DO256" s="164">
        <f t="shared" si="172"/>
        <v>2</v>
      </c>
      <c r="DP256" s="165">
        <f t="shared" si="173"/>
        <v>0</v>
      </c>
      <c r="DQ256" s="166"/>
      <c r="DR256" s="166"/>
      <c r="DS256" s="166"/>
      <c r="DT256" s="84"/>
      <c r="DU256" s="85"/>
      <c r="DV256" s="83" t="str">
        <f t="shared" si="174"/>
        <v>0</v>
      </c>
      <c r="DW256" s="167">
        <f t="shared" si="5704"/>
        <v>0</v>
      </c>
      <c r="DX256" s="168">
        <f t="shared" si="5705"/>
        <v>0</v>
      </c>
      <c r="DY256" s="168">
        <f t="shared" si="5706"/>
        <v>0</v>
      </c>
      <c r="DZ256" s="168">
        <f t="shared" si="5707"/>
        <v>0</v>
      </c>
      <c r="EA256" s="168">
        <f t="shared" si="5708"/>
        <v>0</v>
      </c>
      <c r="EB256" s="154">
        <f t="shared" ref="EB256:EC256" si="6306">EB255</f>
        <v>9</v>
      </c>
      <c r="EC256" s="173">
        <f t="shared" si="6306"/>
        <v>1172</v>
      </c>
      <c r="ED256" s="156" t="str">
        <f t="shared" si="6255"/>
        <v>1</v>
      </c>
      <c r="EE256" s="157">
        <f t="shared" si="182"/>
        <v>5</v>
      </c>
      <c r="EF256" s="169">
        <f t="shared" si="183"/>
        <v>0</v>
      </c>
      <c r="EG256" s="159"/>
      <c r="EH256" s="159"/>
      <c r="EI256" s="159"/>
      <c r="EJ256" s="78"/>
      <c r="EK256" s="79"/>
      <c r="EL256" s="77" t="str">
        <f t="shared" si="184"/>
        <v>0</v>
      </c>
      <c r="EM256" s="81">
        <f t="shared" si="5711"/>
        <v>0</v>
      </c>
      <c r="EN256" s="160">
        <f t="shared" si="5712"/>
        <v>0</v>
      </c>
      <c r="EO256" s="160">
        <f t="shared" si="5713"/>
        <v>0</v>
      </c>
      <c r="EP256" s="160">
        <f t="shared" si="5714"/>
        <v>0</v>
      </c>
      <c r="EQ256" s="160">
        <f t="shared" si="5715"/>
        <v>0</v>
      </c>
      <c r="ER256" s="161">
        <f t="shared" ref="ER256:ES256" si="6307">ER255</f>
        <v>10</v>
      </c>
      <c r="ES256" s="175">
        <f t="shared" si="6307"/>
        <v>1173</v>
      </c>
      <c r="ET256" s="163" t="str">
        <f t="shared" si="6257"/>
        <v>1</v>
      </c>
      <c r="EU256" s="164">
        <f t="shared" si="192"/>
        <v>19</v>
      </c>
      <c r="EV256" s="165">
        <f t="shared" si="193"/>
        <v>0</v>
      </c>
      <c r="EW256" s="166"/>
      <c r="EX256" s="166"/>
      <c r="EY256" s="166"/>
      <c r="EZ256" s="84"/>
      <c r="FA256" s="85"/>
      <c r="FB256" s="83" t="str">
        <f t="shared" si="194"/>
        <v>0</v>
      </c>
      <c r="FC256" s="167">
        <f t="shared" si="5718"/>
        <v>0</v>
      </c>
      <c r="FD256" s="168">
        <f t="shared" si="5719"/>
        <v>0</v>
      </c>
      <c r="FE256" s="168">
        <f t="shared" si="5720"/>
        <v>0</v>
      </c>
      <c r="FF256" s="168">
        <f t="shared" si="5721"/>
        <v>0</v>
      </c>
      <c r="FG256" s="168">
        <f t="shared" si="5722"/>
        <v>0</v>
      </c>
      <c r="FH256" s="154">
        <f t="shared" ref="FH256:FI256" si="6308">FH255</f>
        <v>11</v>
      </c>
      <c r="FI256" s="173">
        <f t="shared" si="6308"/>
        <v>1174</v>
      </c>
      <c r="FJ256" s="156" t="str">
        <f t="shared" si="6259"/>
        <v>1</v>
      </c>
      <c r="FK256" s="157">
        <f t="shared" si="202"/>
        <v>4</v>
      </c>
      <c r="FL256" s="158">
        <f t="shared" si="203"/>
        <v>0</v>
      </c>
      <c r="FM256" s="159"/>
      <c r="FN256" s="159"/>
      <c r="FO256" s="159"/>
      <c r="FP256" s="78"/>
      <c r="FQ256" s="79"/>
      <c r="FR256" s="77" t="str">
        <f t="shared" si="204"/>
        <v>0</v>
      </c>
      <c r="FS256" s="81">
        <f t="shared" si="5725"/>
        <v>0</v>
      </c>
      <c r="FT256" s="160">
        <f t="shared" si="5726"/>
        <v>0</v>
      </c>
      <c r="FU256" s="160">
        <f t="shared" si="5727"/>
        <v>0</v>
      </c>
      <c r="FV256" s="160">
        <f t="shared" si="5728"/>
        <v>0</v>
      </c>
      <c r="FW256" s="160">
        <f t="shared" si="5729"/>
        <v>0</v>
      </c>
      <c r="FX256" s="161">
        <f t="shared" ref="FX256:FY256" si="6309">FX255</f>
        <v>12</v>
      </c>
      <c r="FY256" s="175">
        <f t="shared" si="6309"/>
        <v>1175</v>
      </c>
      <c r="FZ256" s="163" t="str">
        <f t="shared" si="6261"/>
        <v>1</v>
      </c>
      <c r="GA256" s="164">
        <f t="shared" si="212"/>
        <v>2</v>
      </c>
      <c r="GB256" s="165">
        <f t="shared" si="213"/>
        <v>0</v>
      </c>
      <c r="GC256" s="166"/>
      <c r="GD256" s="166"/>
      <c r="GE256" s="166"/>
      <c r="GF256" s="84"/>
      <c r="GG256" s="85"/>
      <c r="GH256" s="83" t="str">
        <f t="shared" si="214"/>
        <v>0</v>
      </c>
      <c r="GI256" s="167">
        <f t="shared" si="5732"/>
        <v>0</v>
      </c>
      <c r="GJ256" s="168">
        <f t="shared" si="5733"/>
        <v>0</v>
      </c>
      <c r="GK256" s="168">
        <f t="shared" si="5734"/>
        <v>0</v>
      </c>
      <c r="GL256" s="168">
        <f t="shared" si="5735"/>
        <v>0</v>
      </c>
      <c r="GM256" s="168">
        <f t="shared" si="5736"/>
        <v>0</v>
      </c>
      <c r="GN256" s="154">
        <f t="shared" ref="GN256:GO256" si="6310">GN255</f>
        <v>13</v>
      </c>
      <c r="GO256" s="173">
        <f t="shared" si="6310"/>
        <v>1176</v>
      </c>
      <c r="GP256" s="156" t="str">
        <f t="shared" si="6263"/>
        <v>1</v>
      </c>
      <c r="GQ256" s="157">
        <f t="shared" si="222"/>
        <v>3</v>
      </c>
      <c r="GR256" s="158">
        <f t="shared" si="223"/>
        <v>0</v>
      </c>
      <c r="GS256" s="159"/>
      <c r="GT256" s="159"/>
      <c r="GU256" s="159"/>
      <c r="GV256" s="78"/>
      <c r="GW256" s="79"/>
      <c r="GX256" s="77" t="str">
        <f t="shared" si="224"/>
        <v>0</v>
      </c>
      <c r="GY256" s="81">
        <f t="shared" si="5739"/>
        <v>0</v>
      </c>
      <c r="GZ256" s="160">
        <f t="shared" si="5740"/>
        <v>0</v>
      </c>
      <c r="HA256" s="160">
        <f t="shared" si="5741"/>
        <v>0</v>
      </c>
      <c r="HB256" s="160">
        <f t="shared" si="5742"/>
        <v>0</v>
      </c>
      <c r="HC256" s="160">
        <f t="shared" si="5743"/>
        <v>0</v>
      </c>
      <c r="HD256" s="161">
        <f t="shared" ref="HD256:HE256" si="6311">HD255</f>
        <v>14</v>
      </c>
      <c r="HE256" s="175">
        <f t="shared" si="6311"/>
        <v>1177</v>
      </c>
      <c r="HF256" s="163" t="str">
        <f t="shared" si="6265"/>
        <v>1</v>
      </c>
      <c r="HG256" s="164">
        <f t="shared" si="232"/>
        <v>5</v>
      </c>
      <c r="HH256" s="165">
        <f t="shared" si="233"/>
        <v>0</v>
      </c>
      <c r="HI256" s="166"/>
      <c r="HJ256" s="166"/>
      <c r="HK256" s="166"/>
      <c r="HL256" s="84"/>
      <c r="HM256" s="85"/>
      <c r="HN256" s="83" t="str">
        <f t="shared" si="234"/>
        <v>0</v>
      </c>
      <c r="HO256" s="167">
        <f t="shared" si="5746"/>
        <v>0</v>
      </c>
      <c r="HP256" s="168">
        <f t="shared" si="5747"/>
        <v>0</v>
      </c>
      <c r="HQ256" s="168">
        <f t="shared" si="5748"/>
        <v>0</v>
      </c>
      <c r="HR256" s="168">
        <f t="shared" si="5749"/>
        <v>0</v>
      </c>
      <c r="HS256" s="168">
        <f t="shared" si="5750"/>
        <v>0</v>
      </c>
      <c r="HT256" s="154">
        <f t="shared" ref="HT256:HU256" si="6312">HT255</f>
        <v>15</v>
      </c>
      <c r="HU256" s="173">
        <f t="shared" si="6312"/>
        <v>1178</v>
      </c>
      <c r="HV256" s="156" t="str">
        <f t="shared" si="6267"/>
        <v>1</v>
      </c>
      <c r="HW256" s="157" t="str">
        <f t="shared" si="242"/>
        <v/>
      </c>
      <c r="HX256" s="169">
        <f t="shared" si="243"/>
        <v>0</v>
      </c>
      <c r="HY256" s="159"/>
      <c r="HZ256" s="159"/>
      <c r="IA256" s="159"/>
      <c r="IB256" s="160"/>
      <c r="IC256" s="160"/>
      <c r="ID256" s="160" t="str">
        <f t="shared" si="244"/>
        <v>0</v>
      </c>
      <c r="IE256" s="160">
        <f t="shared" si="5753"/>
        <v>0</v>
      </c>
      <c r="IF256" s="160">
        <f t="shared" si="5754"/>
        <v>0</v>
      </c>
      <c r="IG256" s="160">
        <f t="shared" si="5755"/>
        <v>0</v>
      </c>
      <c r="IH256" s="160">
        <f t="shared" si="5756"/>
        <v>0</v>
      </c>
      <c r="II256" s="160">
        <f t="shared" si="5757"/>
        <v>0</v>
      </c>
      <c r="IJ256" s="161">
        <f t="shared" ref="IJ256:IK256" si="6313">IJ255</f>
        <v>16</v>
      </c>
      <c r="IK256" s="175">
        <f t="shared" si="6313"/>
        <v>1179</v>
      </c>
      <c r="IL256" s="163" t="str">
        <f t="shared" si="6269"/>
        <v>1</v>
      </c>
      <c r="IM256" s="164" t="str">
        <f t="shared" si="252"/>
        <v/>
      </c>
      <c r="IN256" s="165">
        <f t="shared" si="253"/>
        <v>0</v>
      </c>
      <c r="IO256" s="166"/>
      <c r="IP256" s="166"/>
      <c r="IQ256" s="166"/>
      <c r="IR256" s="168"/>
      <c r="IS256" s="168"/>
      <c r="IT256" s="170" t="str">
        <f t="shared" si="254"/>
        <v>0</v>
      </c>
      <c r="IU256" s="170">
        <f t="shared" si="5760"/>
        <v>0</v>
      </c>
      <c r="IV256" s="168">
        <f t="shared" si="5761"/>
        <v>0</v>
      </c>
      <c r="IW256" s="168">
        <f t="shared" si="5762"/>
        <v>0</v>
      </c>
      <c r="IX256" s="168">
        <f t="shared" si="5763"/>
        <v>0</v>
      </c>
      <c r="IY256" s="168">
        <f t="shared" si="5764"/>
        <v>0</v>
      </c>
      <c r="IZ256" s="154">
        <f t="shared" ref="IZ256:JA256" si="6314">IZ255</f>
        <v>17</v>
      </c>
      <c r="JA256" s="173">
        <f t="shared" si="6314"/>
        <v>1180</v>
      </c>
      <c r="JB256" s="156" t="str">
        <f t="shared" si="6271"/>
        <v>1</v>
      </c>
      <c r="JC256" s="157" t="str">
        <f t="shared" si="262"/>
        <v/>
      </c>
      <c r="JD256" s="158">
        <f t="shared" si="263"/>
        <v>0</v>
      </c>
      <c r="JE256" s="159"/>
      <c r="JF256" s="159"/>
      <c r="JG256" s="159"/>
      <c r="JH256" s="160"/>
      <c r="JI256" s="160"/>
      <c r="JJ256" s="171" t="str">
        <f t="shared" si="264"/>
        <v>0</v>
      </c>
      <c r="JK256" s="171">
        <f t="shared" si="5767"/>
        <v>0</v>
      </c>
      <c r="JL256" s="160">
        <f t="shared" si="5768"/>
        <v>0</v>
      </c>
      <c r="JM256" s="160">
        <f t="shared" si="5769"/>
        <v>0</v>
      </c>
      <c r="JN256" s="160">
        <f t="shared" si="5770"/>
        <v>0</v>
      </c>
      <c r="JO256" s="160">
        <f t="shared" si="5771"/>
        <v>0</v>
      </c>
      <c r="JP256" s="161">
        <f t="shared" ref="JP256:JQ256" si="6315">JP255</f>
        <v>18</v>
      </c>
      <c r="JQ256" s="175">
        <f t="shared" si="6315"/>
        <v>1181</v>
      </c>
      <c r="JR256" s="163" t="str">
        <f t="shared" si="6273"/>
        <v>1</v>
      </c>
      <c r="JS256" s="164" t="str">
        <f t="shared" si="272"/>
        <v/>
      </c>
      <c r="JT256" s="165">
        <f t="shared" si="273"/>
        <v>0</v>
      </c>
      <c r="JU256" s="166"/>
      <c r="JV256" s="166"/>
      <c r="JW256" s="166"/>
      <c r="JX256" s="168"/>
      <c r="JY256" s="168"/>
      <c r="JZ256" s="170" t="str">
        <f t="shared" si="274"/>
        <v>0</v>
      </c>
      <c r="KA256" s="170">
        <f t="shared" si="5774"/>
        <v>0</v>
      </c>
      <c r="KB256" s="168">
        <f t="shared" si="5775"/>
        <v>0</v>
      </c>
      <c r="KC256" s="168">
        <f t="shared" si="5776"/>
        <v>0</v>
      </c>
      <c r="KD256" s="168">
        <f t="shared" si="5777"/>
        <v>0</v>
      </c>
      <c r="KE256" s="168">
        <f t="shared" si="5778"/>
        <v>0</v>
      </c>
      <c r="KF256" s="154">
        <f t="shared" ref="KF256:KG256" si="6316">KF255</f>
        <v>19</v>
      </c>
      <c r="KG256" s="173">
        <f t="shared" si="6316"/>
        <v>1182</v>
      </c>
      <c r="KH256" s="156" t="str">
        <f t="shared" si="6275"/>
        <v>1</v>
      </c>
      <c r="KI256" s="157" t="str">
        <f t="shared" si="282"/>
        <v/>
      </c>
      <c r="KJ256" s="158">
        <f t="shared" si="283"/>
        <v>0</v>
      </c>
      <c r="KK256" s="159"/>
      <c r="KL256" s="159"/>
      <c r="KM256" s="159"/>
      <c r="KN256" s="160"/>
      <c r="KO256" s="160"/>
      <c r="KP256" s="171" t="str">
        <f t="shared" si="284"/>
        <v>0</v>
      </c>
      <c r="KQ256" s="171">
        <f t="shared" si="5781"/>
        <v>0</v>
      </c>
      <c r="KR256" s="160">
        <f t="shared" si="5782"/>
        <v>0</v>
      </c>
      <c r="KS256" s="160">
        <f t="shared" si="5783"/>
        <v>0</v>
      </c>
      <c r="KT256" s="160">
        <f t="shared" si="5784"/>
        <v>0</v>
      </c>
      <c r="KU256" s="160">
        <f t="shared" si="5785"/>
        <v>0</v>
      </c>
      <c r="KV256" s="161">
        <f t="shared" ref="KV256:KW256" si="6317">KV255</f>
        <v>20</v>
      </c>
      <c r="KW256" s="175">
        <f t="shared" si="6317"/>
        <v>1183</v>
      </c>
      <c r="KX256" s="163" t="str">
        <f t="shared" si="6277"/>
        <v>1</v>
      </c>
      <c r="KY256" s="164" t="str">
        <f t="shared" si="292"/>
        <v/>
      </c>
      <c r="KZ256" s="165">
        <f t="shared" si="293"/>
        <v>0</v>
      </c>
      <c r="LA256" s="166"/>
      <c r="LB256" s="166"/>
      <c r="LC256" s="166"/>
      <c r="LD256" s="168"/>
      <c r="LE256" s="168"/>
      <c r="LF256" s="170" t="str">
        <f t="shared" si="294"/>
        <v>0</v>
      </c>
      <c r="LG256" s="170">
        <f t="shared" si="5788"/>
        <v>0</v>
      </c>
      <c r="LH256" s="168">
        <f t="shared" si="5789"/>
        <v>0</v>
      </c>
      <c r="LI256" s="168">
        <f t="shared" si="5790"/>
        <v>0</v>
      </c>
      <c r="LJ256" s="168">
        <f t="shared" si="5791"/>
        <v>0</v>
      </c>
      <c r="LK256" s="168">
        <f t="shared" si="5792"/>
        <v>0</v>
      </c>
      <c r="LL256" s="172"/>
      <c r="LM256" s="172"/>
      <c r="LN256" s="168" t="str">
        <f t="shared" si="5793"/>
        <v>#REF!</v>
      </c>
      <c r="LO256" s="168" t="str">
        <f t="shared" si="5794"/>
        <v>#REF!</v>
      </c>
      <c r="LP256" s="168" t="str">
        <f t="shared" si="5795"/>
        <v>#REF!</v>
      </c>
      <c r="LQ256" s="168" t="str">
        <f t="shared" si="5796"/>
        <v>#REF!</v>
      </c>
    </row>
    <row r="257" ht="15.75" customHeight="1">
      <c r="A257" s="151">
        <v>46354.0</v>
      </c>
      <c r="B257" s="152" t="s">
        <v>30</v>
      </c>
      <c r="C257" s="153">
        <f t="shared" si="99"/>
        <v>0</v>
      </c>
      <c r="D257" s="154">
        <f t="shared" ref="D257:E257" si="6318">D256</f>
        <v>1</v>
      </c>
      <c r="E257" s="173">
        <f t="shared" si="6318"/>
        <v>1164</v>
      </c>
      <c r="F257" s="156" t="str">
        <f t="shared" si="6239"/>
        <v>1</v>
      </c>
      <c r="G257" s="157">
        <f t="shared" si="102"/>
        <v>1</v>
      </c>
      <c r="H257" s="158">
        <f t="shared" si="103"/>
        <v>0</v>
      </c>
      <c r="I257" s="159"/>
      <c r="J257" s="159"/>
      <c r="K257" s="159"/>
      <c r="L257" s="78"/>
      <c r="M257" s="79"/>
      <c r="N257" s="77" t="str">
        <f t="shared" si="104"/>
        <v>0</v>
      </c>
      <c r="O257" s="81">
        <f t="shared" si="5655"/>
        <v>0</v>
      </c>
      <c r="P257" s="160">
        <f t="shared" si="5656"/>
        <v>0</v>
      </c>
      <c r="Q257" s="160">
        <f t="shared" si="5657"/>
        <v>0</v>
      </c>
      <c r="R257" s="160">
        <f t="shared" si="5658"/>
        <v>0</v>
      </c>
      <c r="S257" s="160">
        <f t="shared" si="5659"/>
        <v>0</v>
      </c>
      <c r="T257" s="161">
        <f t="shared" ref="T257:U257" si="6319">T256</f>
        <v>2</v>
      </c>
      <c r="U257" s="175">
        <f t="shared" si="6319"/>
        <v>1165</v>
      </c>
      <c r="V257" s="163" t="str">
        <f t="shared" si="6241"/>
        <v>1</v>
      </c>
      <c r="W257" s="164">
        <f t="shared" si="112"/>
        <v>1</v>
      </c>
      <c r="X257" s="165">
        <f t="shared" si="113"/>
        <v>0</v>
      </c>
      <c r="Y257" s="166"/>
      <c r="Z257" s="166"/>
      <c r="AA257" s="166"/>
      <c r="AB257" s="84"/>
      <c r="AC257" s="85"/>
      <c r="AD257" s="83" t="str">
        <f t="shared" si="114"/>
        <v>0</v>
      </c>
      <c r="AE257" s="167">
        <f t="shared" si="5662"/>
        <v>0</v>
      </c>
      <c r="AF257" s="168">
        <f t="shared" si="5663"/>
        <v>0</v>
      </c>
      <c r="AG257" s="168">
        <f t="shared" si="5664"/>
        <v>0</v>
      </c>
      <c r="AH257" s="168">
        <f t="shared" si="5665"/>
        <v>0</v>
      </c>
      <c r="AI257" s="168">
        <f t="shared" si="5666"/>
        <v>0</v>
      </c>
      <c r="AJ257" s="154">
        <f t="shared" ref="AJ257:AK257" si="6320">AJ256</f>
        <v>3</v>
      </c>
      <c r="AK257" s="173">
        <f t="shared" si="6320"/>
        <v>1166</v>
      </c>
      <c r="AL257" s="156" t="str">
        <f t="shared" si="6243"/>
        <v>1</v>
      </c>
      <c r="AM257" s="157">
        <f t="shared" si="122"/>
        <v>2</v>
      </c>
      <c r="AN257" s="158">
        <f t="shared" si="123"/>
        <v>0</v>
      </c>
      <c r="AO257" s="159"/>
      <c r="AP257" s="159"/>
      <c r="AQ257" s="159"/>
      <c r="AR257" s="78"/>
      <c r="AS257" s="79"/>
      <c r="AT257" s="77" t="str">
        <f t="shared" si="124"/>
        <v>0</v>
      </c>
      <c r="AU257" s="81">
        <f t="shared" si="5669"/>
        <v>0</v>
      </c>
      <c r="AV257" s="160">
        <f t="shared" si="5670"/>
        <v>0</v>
      </c>
      <c r="AW257" s="160">
        <f t="shared" si="5671"/>
        <v>0</v>
      </c>
      <c r="AX257" s="160">
        <f t="shared" si="5672"/>
        <v>0</v>
      </c>
      <c r="AY257" s="160">
        <f t="shared" si="5673"/>
        <v>0</v>
      </c>
      <c r="AZ257" s="161">
        <f t="shared" ref="AZ257:BA257" si="6321">AZ256</f>
        <v>4</v>
      </c>
      <c r="BA257" s="175">
        <f t="shared" si="6321"/>
        <v>1167</v>
      </c>
      <c r="BB257" s="163" t="str">
        <f t="shared" si="6245"/>
        <v>1</v>
      </c>
      <c r="BC257" s="164">
        <f t="shared" si="132"/>
        <v>4</v>
      </c>
      <c r="BD257" s="165">
        <f t="shared" si="133"/>
        <v>0</v>
      </c>
      <c r="BE257" s="166"/>
      <c r="BF257" s="166"/>
      <c r="BG257" s="166"/>
      <c r="BH257" s="84"/>
      <c r="BI257" s="85"/>
      <c r="BJ257" s="83" t="str">
        <f t="shared" si="134"/>
        <v>0</v>
      </c>
      <c r="BK257" s="167">
        <f t="shared" si="5676"/>
        <v>0</v>
      </c>
      <c r="BL257" s="168">
        <f t="shared" si="5677"/>
        <v>0</v>
      </c>
      <c r="BM257" s="168">
        <f t="shared" si="5678"/>
        <v>0</v>
      </c>
      <c r="BN257" s="168">
        <f t="shared" si="5679"/>
        <v>0</v>
      </c>
      <c r="BO257" s="168">
        <f t="shared" si="5680"/>
        <v>0</v>
      </c>
      <c r="BP257" s="154">
        <f t="shared" ref="BP257:BQ257" si="6322">BP256</f>
        <v>5</v>
      </c>
      <c r="BQ257" s="173">
        <f t="shared" si="6322"/>
        <v>1168</v>
      </c>
      <c r="BR257" s="156" t="str">
        <f t="shared" si="6247"/>
        <v>1</v>
      </c>
      <c r="BS257" s="157">
        <f t="shared" si="142"/>
        <v>4</v>
      </c>
      <c r="BT257" s="158">
        <f t="shared" si="143"/>
        <v>0</v>
      </c>
      <c r="BU257" s="159"/>
      <c r="BV257" s="159"/>
      <c r="BW257" s="159"/>
      <c r="BX257" s="78"/>
      <c r="BY257" s="79"/>
      <c r="BZ257" s="77" t="str">
        <f t="shared" si="144"/>
        <v>0</v>
      </c>
      <c r="CA257" s="81">
        <f t="shared" si="5683"/>
        <v>0</v>
      </c>
      <c r="CB257" s="160">
        <f t="shared" si="5684"/>
        <v>0</v>
      </c>
      <c r="CC257" s="160">
        <f t="shared" si="5685"/>
        <v>0</v>
      </c>
      <c r="CD257" s="160">
        <f t="shared" si="5686"/>
        <v>0</v>
      </c>
      <c r="CE257" s="160">
        <f t="shared" si="5687"/>
        <v>0</v>
      </c>
      <c r="CF257" s="161">
        <f t="shared" ref="CF257:CG257" si="6323">CF256</f>
        <v>6</v>
      </c>
      <c r="CG257" s="175">
        <f t="shared" si="6323"/>
        <v>1169</v>
      </c>
      <c r="CH257" s="163" t="str">
        <f t="shared" si="6249"/>
        <v>1</v>
      </c>
      <c r="CI257" s="164">
        <f t="shared" si="152"/>
        <v>2</v>
      </c>
      <c r="CJ257" s="165">
        <f t="shared" si="153"/>
        <v>0</v>
      </c>
      <c r="CK257" s="166"/>
      <c r="CL257" s="166"/>
      <c r="CM257" s="166"/>
      <c r="CN257" s="84"/>
      <c r="CO257" s="85"/>
      <c r="CP257" s="83" t="str">
        <f t="shared" si="154"/>
        <v>0</v>
      </c>
      <c r="CQ257" s="167">
        <f t="shared" si="5690"/>
        <v>0</v>
      </c>
      <c r="CR257" s="168">
        <f t="shared" si="5691"/>
        <v>0</v>
      </c>
      <c r="CS257" s="168">
        <f t="shared" si="5692"/>
        <v>0</v>
      </c>
      <c r="CT257" s="168">
        <f t="shared" si="5693"/>
        <v>0</v>
      </c>
      <c r="CU257" s="168">
        <f t="shared" si="5694"/>
        <v>0</v>
      </c>
      <c r="CV257" s="154">
        <f t="shared" ref="CV257:CW257" si="6324">CV256</f>
        <v>7</v>
      </c>
      <c r="CW257" s="173">
        <f t="shared" si="6324"/>
        <v>1170</v>
      </c>
      <c r="CX257" s="156" t="str">
        <f t="shared" si="6251"/>
        <v>1</v>
      </c>
      <c r="CY257" s="157">
        <f t="shared" si="162"/>
        <v>2</v>
      </c>
      <c r="CZ257" s="158">
        <f t="shared" si="163"/>
        <v>0</v>
      </c>
      <c r="DA257" s="159"/>
      <c r="DB257" s="159"/>
      <c r="DC257" s="159"/>
      <c r="DD257" s="78"/>
      <c r="DE257" s="79"/>
      <c r="DF257" s="77" t="str">
        <f t="shared" si="164"/>
        <v>0</v>
      </c>
      <c r="DG257" s="81">
        <f t="shared" si="5697"/>
        <v>0</v>
      </c>
      <c r="DH257" s="160">
        <f t="shared" si="5698"/>
        <v>0</v>
      </c>
      <c r="DI257" s="160">
        <f t="shared" si="5699"/>
        <v>0</v>
      </c>
      <c r="DJ257" s="160">
        <f t="shared" si="5700"/>
        <v>0</v>
      </c>
      <c r="DK257" s="160">
        <f t="shared" si="5701"/>
        <v>0</v>
      </c>
      <c r="DL257" s="161">
        <f t="shared" ref="DL257:DM257" si="6325">DL256</f>
        <v>8</v>
      </c>
      <c r="DM257" s="175">
        <f t="shared" si="6325"/>
        <v>1171</v>
      </c>
      <c r="DN257" s="163" t="str">
        <f t="shared" si="6253"/>
        <v>1</v>
      </c>
      <c r="DO257" s="164">
        <f t="shared" si="172"/>
        <v>2</v>
      </c>
      <c r="DP257" s="165">
        <f t="shared" si="173"/>
        <v>0</v>
      </c>
      <c r="DQ257" s="166"/>
      <c r="DR257" s="166"/>
      <c r="DS257" s="166"/>
      <c r="DT257" s="84"/>
      <c r="DU257" s="85"/>
      <c r="DV257" s="83" t="str">
        <f t="shared" si="174"/>
        <v>0</v>
      </c>
      <c r="DW257" s="167">
        <f t="shared" si="5704"/>
        <v>0</v>
      </c>
      <c r="DX257" s="168">
        <f t="shared" si="5705"/>
        <v>0</v>
      </c>
      <c r="DY257" s="168">
        <f t="shared" si="5706"/>
        <v>0</v>
      </c>
      <c r="DZ257" s="168">
        <f t="shared" si="5707"/>
        <v>0</v>
      </c>
      <c r="EA257" s="168">
        <f t="shared" si="5708"/>
        <v>0</v>
      </c>
      <c r="EB257" s="154">
        <f t="shared" ref="EB257:EC257" si="6326">EB256</f>
        <v>9</v>
      </c>
      <c r="EC257" s="173">
        <f t="shared" si="6326"/>
        <v>1172</v>
      </c>
      <c r="ED257" s="156" t="str">
        <f t="shared" si="6255"/>
        <v>1</v>
      </c>
      <c r="EE257" s="157">
        <f t="shared" si="182"/>
        <v>5</v>
      </c>
      <c r="EF257" s="169">
        <f t="shared" si="183"/>
        <v>0</v>
      </c>
      <c r="EG257" s="159"/>
      <c r="EH257" s="159"/>
      <c r="EI257" s="159"/>
      <c r="EJ257" s="78"/>
      <c r="EK257" s="79"/>
      <c r="EL257" s="77" t="str">
        <f t="shared" si="184"/>
        <v>0</v>
      </c>
      <c r="EM257" s="81">
        <f t="shared" si="5711"/>
        <v>0</v>
      </c>
      <c r="EN257" s="160">
        <f t="shared" si="5712"/>
        <v>0</v>
      </c>
      <c r="EO257" s="160">
        <f t="shared" si="5713"/>
        <v>0</v>
      </c>
      <c r="EP257" s="160">
        <f t="shared" si="5714"/>
        <v>0</v>
      </c>
      <c r="EQ257" s="160">
        <f t="shared" si="5715"/>
        <v>0</v>
      </c>
      <c r="ER257" s="161">
        <f t="shared" ref="ER257:ES257" si="6327">ER256</f>
        <v>10</v>
      </c>
      <c r="ES257" s="175">
        <f t="shared" si="6327"/>
        <v>1173</v>
      </c>
      <c r="ET257" s="163" t="str">
        <f t="shared" si="6257"/>
        <v>1</v>
      </c>
      <c r="EU257" s="164">
        <f t="shared" si="192"/>
        <v>19</v>
      </c>
      <c r="EV257" s="165">
        <f t="shared" si="193"/>
        <v>0</v>
      </c>
      <c r="EW257" s="166"/>
      <c r="EX257" s="166"/>
      <c r="EY257" s="166"/>
      <c r="EZ257" s="84"/>
      <c r="FA257" s="85"/>
      <c r="FB257" s="83" t="str">
        <f t="shared" si="194"/>
        <v>0</v>
      </c>
      <c r="FC257" s="167">
        <f t="shared" si="5718"/>
        <v>0</v>
      </c>
      <c r="FD257" s="168">
        <f t="shared" si="5719"/>
        <v>0</v>
      </c>
      <c r="FE257" s="168">
        <f t="shared" si="5720"/>
        <v>0</v>
      </c>
      <c r="FF257" s="168">
        <f t="shared" si="5721"/>
        <v>0</v>
      </c>
      <c r="FG257" s="168">
        <f t="shared" si="5722"/>
        <v>0</v>
      </c>
      <c r="FH257" s="154">
        <f t="shared" ref="FH257:FI257" si="6328">FH256</f>
        <v>11</v>
      </c>
      <c r="FI257" s="173">
        <f t="shared" si="6328"/>
        <v>1174</v>
      </c>
      <c r="FJ257" s="156" t="str">
        <f t="shared" si="6259"/>
        <v>1</v>
      </c>
      <c r="FK257" s="157">
        <f t="shared" si="202"/>
        <v>4</v>
      </c>
      <c r="FL257" s="158">
        <f t="shared" si="203"/>
        <v>0</v>
      </c>
      <c r="FM257" s="159"/>
      <c r="FN257" s="159"/>
      <c r="FO257" s="159"/>
      <c r="FP257" s="78"/>
      <c r="FQ257" s="79"/>
      <c r="FR257" s="77" t="str">
        <f t="shared" si="204"/>
        <v>0</v>
      </c>
      <c r="FS257" s="81">
        <f t="shared" si="5725"/>
        <v>0</v>
      </c>
      <c r="FT257" s="160">
        <f t="shared" si="5726"/>
        <v>0</v>
      </c>
      <c r="FU257" s="160">
        <f t="shared" si="5727"/>
        <v>0</v>
      </c>
      <c r="FV257" s="160">
        <f t="shared" si="5728"/>
        <v>0</v>
      </c>
      <c r="FW257" s="160">
        <f t="shared" si="5729"/>
        <v>0</v>
      </c>
      <c r="FX257" s="161">
        <f t="shared" ref="FX257:FY257" si="6329">FX256</f>
        <v>12</v>
      </c>
      <c r="FY257" s="175">
        <f t="shared" si="6329"/>
        <v>1175</v>
      </c>
      <c r="FZ257" s="163" t="str">
        <f t="shared" si="6261"/>
        <v>1</v>
      </c>
      <c r="GA257" s="164">
        <f t="shared" si="212"/>
        <v>2</v>
      </c>
      <c r="GB257" s="165">
        <f t="shared" si="213"/>
        <v>0</v>
      </c>
      <c r="GC257" s="166"/>
      <c r="GD257" s="166"/>
      <c r="GE257" s="166"/>
      <c r="GF257" s="84"/>
      <c r="GG257" s="85"/>
      <c r="GH257" s="83" t="str">
        <f t="shared" si="214"/>
        <v>0</v>
      </c>
      <c r="GI257" s="167">
        <f t="shared" si="5732"/>
        <v>0</v>
      </c>
      <c r="GJ257" s="168">
        <f t="shared" si="5733"/>
        <v>0</v>
      </c>
      <c r="GK257" s="168">
        <f t="shared" si="5734"/>
        <v>0</v>
      </c>
      <c r="GL257" s="168">
        <f t="shared" si="5735"/>
        <v>0</v>
      </c>
      <c r="GM257" s="168">
        <f t="shared" si="5736"/>
        <v>0</v>
      </c>
      <c r="GN257" s="154">
        <f t="shared" ref="GN257:GO257" si="6330">GN256</f>
        <v>13</v>
      </c>
      <c r="GO257" s="173">
        <f t="shared" si="6330"/>
        <v>1176</v>
      </c>
      <c r="GP257" s="156" t="str">
        <f t="shared" si="6263"/>
        <v>1</v>
      </c>
      <c r="GQ257" s="157">
        <f t="shared" si="222"/>
        <v>3</v>
      </c>
      <c r="GR257" s="158">
        <f t="shared" si="223"/>
        <v>0</v>
      </c>
      <c r="GS257" s="159"/>
      <c r="GT257" s="159"/>
      <c r="GU257" s="159"/>
      <c r="GV257" s="78"/>
      <c r="GW257" s="79"/>
      <c r="GX257" s="77" t="str">
        <f t="shared" si="224"/>
        <v>0</v>
      </c>
      <c r="GY257" s="81">
        <f t="shared" si="5739"/>
        <v>0</v>
      </c>
      <c r="GZ257" s="160">
        <f t="shared" si="5740"/>
        <v>0</v>
      </c>
      <c r="HA257" s="160">
        <f t="shared" si="5741"/>
        <v>0</v>
      </c>
      <c r="HB257" s="160">
        <f t="shared" si="5742"/>
        <v>0</v>
      </c>
      <c r="HC257" s="160">
        <f t="shared" si="5743"/>
        <v>0</v>
      </c>
      <c r="HD257" s="161">
        <f t="shared" ref="HD257:HE257" si="6331">HD256</f>
        <v>14</v>
      </c>
      <c r="HE257" s="175">
        <f t="shared" si="6331"/>
        <v>1177</v>
      </c>
      <c r="HF257" s="163" t="str">
        <f t="shared" si="6265"/>
        <v>1</v>
      </c>
      <c r="HG257" s="164">
        <f t="shared" si="232"/>
        <v>5</v>
      </c>
      <c r="HH257" s="165">
        <f t="shared" si="233"/>
        <v>0</v>
      </c>
      <c r="HI257" s="166"/>
      <c r="HJ257" s="166"/>
      <c r="HK257" s="166"/>
      <c r="HL257" s="84"/>
      <c r="HM257" s="85"/>
      <c r="HN257" s="83" t="str">
        <f t="shared" si="234"/>
        <v>0</v>
      </c>
      <c r="HO257" s="167">
        <f t="shared" si="5746"/>
        <v>0</v>
      </c>
      <c r="HP257" s="168">
        <f t="shared" si="5747"/>
        <v>0</v>
      </c>
      <c r="HQ257" s="168">
        <f t="shared" si="5748"/>
        <v>0</v>
      </c>
      <c r="HR257" s="168">
        <f t="shared" si="5749"/>
        <v>0</v>
      </c>
      <c r="HS257" s="168">
        <f t="shared" si="5750"/>
        <v>0</v>
      </c>
      <c r="HT257" s="154">
        <f t="shared" ref="HT257:HU257" si="6332">HT256</f>
        <v>15</v>
      </c>
      <c r="HU257" s="173">
        <f t="shared" si="6332"/>
        <v>1178</v>
      </c>
      <c r="HV257" s="156" t="str">
        <f t="shared" si="6267"/>
        <v>1</v>
      </c>
      <c r="HW257" s="157" t="str">
        <f t="shared" si="242"/>
        <v/>
      </c>
      <c r="HX257" s="169">
        <f t="shared" si="243"/>
        <v>0</v>
      </c>
      <c r="HY257" s="159"/>
      <c r="HZ257" s="159"/>
      <c r="IA257" s="159"/>
      <c r="IB257" s="160"/>
      <c r="IC257" s="160"/>
      <c r="ID257" s="160" t="str">
        <f t="shared" si="244"/>
        <v>0</v>
      </c>
      <c r="IE257" s="160">
        <f t="shared" si="5753"/>
        <v>0</v>
      </c>
      <c r="IF257" s="160">
        <f t="shared" si="5754"/>
        <v>0</v>
      </c>
      <c r="IG257" s="160">
        <f t="shared" si="5755"/>
        <v>0</v>
      </c>
      <c r="IH257" s="160">
        <f t="shared" si="5756"/>
        <v>0</v>
      </c>
      <c r="II257" s="160">
        <f t="shared" si="5757"/>
        <v>0</v>
      </c>
      <c r="IJ257" s="161">
        <f t="shared" ref="IJ257:IK257" si="6333">IJ256</f>
        <v>16</v>
      </c>
      <c r="IK257" s="175">
        <f t="shared" si="6333"/>
        <v>1179</v>
      </c>
      <c r="IL257" s="163" t="str">
        <f t="shared" si="6269"/>
        <v>1</v>
      </c>
      <c r="IM257" s="164" t="str">
        <f t="shared" si="252"/>
        <v/>
      </c>
      <c r="IN257" s="165">
        <f t="shared" si="253"/>
        <v>0</v>
      </c>
      <c r="IO257" s="166"/>
      <c r="IP257" s="166"/>
      <c r="IQ257" s="166"/>
      <c r="IR257" s="168"/>
      <c r="IS257" s="168"/>
      <c r="IT257" s="170" t="str">
        <f t="shared" si="254"/>
        <v>0</v>
      </c>
      <c r="IU257" s="170">
        <f t="shared" si="5760"/>
        <v>0</v>
      </c>
      <c r="IV257" s="168">
        <f t="shared" si="5761"/>
        <v>0</v>
      </c>
      <c r="IW257" s="168">
        <f t="shared" si="5762"/>
        <v>0</v>
      </c>
      <c r="IX257" s="168">
        <f t="shared" si="5763"/>
        <v>0</v>
      </c>
      <c r="IY257" s="168">
        <f t="shared" si="5764"/>
        <v>0</v>
      </c>
      <c r="IZ257" s="154">
        <f t="shared" ref="IZ257:JA257" si="6334">IZ256</f>
        <v>17</v>
      </c>
      <c r="JA257" s="173">
        <f t="shared" si="6334"/>
        <v>1180</v>
      </c>
      <c r="JB257" s="156" t="str">
        <f t="shared" si="6271"/>
        <v>1</v>
      </c>
      <c r="JC257" s="157" t="str">
        <f t="shared" si="262"/>
        <v/>
      </c>
      <c r="JD257" s="158">
        <f t="shared" si="263"/>
        <v>0</v>
      </c>
      <c r="JE257" s="159"/>
      <c r="JF257" s="159"/>
      <c r="JG257" s="159"/>
      <c r="JH257" s="160"/>
      <c r="JI257" s="160"/>
      <c r="JJ257" s="171" t="str">
        <f t="shared" si="264"/>
        <v>0</v>
      </c>
      <c r="JK257" s="171">
        <f t="shared" si="5767"/>
        <v>0</v>
      </c>
      <c r="JL257" s="160">
        <f t="shared" si="5768"/>
        <v>0</v>
      </c>
      <c r="JM257" s="160">
        <f t="shared" si="5769"/>
        <v>0</v>
      </c>
      <c r="JN257" s="160">
        <f t="shared" si="5770"/>
        <v>0</v>
      </c>
      <c r="JO257" s="160">
        <f t="shared" si="5771"/>
        <v>0</v>
      </c>
      <c r="JP257" s="161">
        <f t="shared" ref="JP257:JQ257" si="6335">JP256</f>
        <v>18</v>
      </c>
      <c r="JQ257" s="175">
        <f t="shared" si="6335"/>
        <v>1181</v>
      </c>
      <c r="JR257" s="163" t="str">
        <f t="shared" si="6273"/>
        <v>1</v>
      </c>
      <c r="JS257" s="164" t="str">
        <f t="shared" si="272"/>
        <v/>
      </c>
      <c r="JT257" s="165">
        <f t="shared" si="273"/>
        <v>0</v>
      </c>
      <c r="JU257" s="166"/>
      <c r="JV257" s="166"/>
      <c r="JW257" s="166"/>
      <c r="JX257" s="168"/>
      <c r="JY257" s="168"/>
      <c r="JZ257" s="170" t="str">
        <f t="shared" si="274"/>
        <v>0</v>
      </c>
      <c r="KA257" s="170">
        <f t="shared" si="5774"/>
        <v>0</v>
      </c>
      <c r="KB257" s="168">
        <f t="shared" si="5775"/>
        <v>0</v>
      </c>
      <c r="KC257" s="168">
        <f t="shared" si="5776"/>
        <v>0</v>
      </c>
      <c r="KD257" s="168">
        <f t="shared" si="5777"/>
        <v>0</v>
      </c>
      <c r="KE257" s="168">
        <f t="shared" si="5778"/>
        <v>0</v>
      </c>
      <c r="KF257" s="154">
        <f t="shared" ref="KF257:KG257" si="6336">KF256</f>
        <v>19</v>
      </c>
      <c r="KG257" s="173">
        <f t="shared" si="6336"/>
        <v>1182</v>
      </c>
      <c r="KH257" s="156" t="str">
        <f t="shared" si="6275"/>
        <v>1</v>
      </c>
      <c r="KI257" s="157" t="str">
        <f t="shared" si="282"/>
        <v/>
      </c>
      <c r="KJ257" s="158">
        <f t="shared" si="283"/>
        <v>0</v>
      </c>
      <c r="KK257" s="159"/>
      <c r="KL257" s="159"/>
      <c r="KM257" s="159"/>
      <c r="KN257" s="160"/>
      <c r="KO257" s="160"/>
      <c r="KP257" s="171" t="str">
        <f t="shared" si="284"/>
        <v>0</v>
      </c>
      <c r="KQ257" s="171">
        <f t="shared" si="5781"/>
        <v>0</v>
      </c>
      <c r="KR257" s="160">
        <f t="shared" si="5782"/>
        <v>0</v>
      </c>
      <c r="KS257" s="160">
        <f t="shared" si="5783"/>
        <v>0</v>
      </c>
      <c r="KT257" s="160">
        <f t="shared" si="5784"/>
        <v>0</v>
      </c>
      <c r="KU257" s="160">
        <f t="shared" si="5785"/>
        <v>0</v>
      </c>
      <c r="KV257" s="161">
        <f t="shared" ref="KV257:KW257" si="6337">KV256</f>
        <v>20</v>
      </c>
      <c r="KW257" s="175">
        <f t="shared" si="6337"/>
        <v>1183</v>
      </c>
      <c r="KX257" s="163" t="str">
        <f t="shared" si="6277"/>
        <v>1</v>
      </c>
      <c r="KY257" s="164" t="str">
        <f t="shared" si="292"/>
        <v/>
      </c>
      <c r="KZ257" s="165">
        <f t="shared" si="293"/>
        <v>0</v>
      </c>
      <c r="LA257" s="166"/>
      <c r="LB257" s="166"/>
      <c r="LC257" s="166"/>
      <c r="LD257" s="168"/>
      <c r="LE257" s="168"/>
      <c r="LF257" s="170" t="str">
        <f t="shared" si="294"/>
        <v>0</v>
      </c>
      <c r="LG257" s="170">
        <f t="shared" si="5788"/>
        <v>0</v>
      </c>
      <c r="LH257" s="168">
        <f t="shared" si="5789"/>
        <v>0</v>
      </c>
      <c r="LI257" s="168">
        <f t="shared" si="5790"/>
        <v>0</v>
      </c>
      <c r="LJ257" s="168">
        <f t="shared" si="5791"/>
        <v>0</v>
      </c>
      <c r="LK257" s="168">
        <f t="shared" si="5792"/>
        <v>0</v>
      </c>
      <c r="LL257" s="172"/>
      <c r="LM257" s="172"/>
      <c r="LN257" s="168" t="str">
        <f t="shared" si="5793"/>
        <v>#REF!</v>
      </c>
      <c r="LO257" s="168" t="str">
        <f t="shared" si="5794"/>
        <v>#REF!</v>
      </c>
      <c r="LP257" s="168" t="str">
        <f t="shared" si="5795"/>
        <v>#REF!</v>
      </c>
      <c r="LQ257" s="168" t="str">
        <f t="shared" si="5796"/>
        <v>#REF!</v>
      </c>
    </row>
    <row r="258" ht="15.75" customHeight="1">
      <c r="A258" s="151">
        <v>46355.0</v>
      </c>
      <c r="B258" s="152" t="s">
        <v>31</v>
      </c>
      <c r="C258" s="153">
        <f t="shared" si="99"/>
        <v>0</v>
      </c>
      <c r="D258" s="154">
        <f t="shared" ref="D258:E258" si="6338">D257</f>
        <v>1</v>
      </c>
      <c r="E258" s="173">
        <f t="shared" si="6338"/>
        <v>1164</v>
      </c>
      <c r="F258" s="156" t="str">
        <f t="shared" si="6239"/>
        <v>1</v>
      </c>
      <c r="G258" s="157">
        <f t="shared" si="102"/>
        <v>1</v>
      </c>
      <c r="H258" s="158">
        <f t="shared" si="103"/>
        <v>0</v>
      </c>
      <c r="I258" s="159"/>
      <c r="J258" s="159"/>
      <c r="K258" s="159"/>
      <c r="L258" s="78"/>
      <c r="M258" s="79"/>
      <c r="N258" s="77" t="str">
        <f t="shared" si="104"/>
        <v>0</v>
      </c>
      <c r="O258" s="81">
        <f t="shared" si="5655"/>
        <v>0</v>
      </c>
      <c r="P258" s="160">
        <f t="shared" si="5656"/>
        <v>0</v>
      </c>
      <c r="Q258" s="160">
        <f t="shared" si="5657"/>
        <v>0</v>
      </c>
      <c r="R258" s="160">
        <f t="shared" si="5658"/>
        <v>0</v>
      </c>
      <c r="S258" s="160">
        <f t="shared" si="5659"/>
        <v>0</v>
      </c>
      <c r="T258" s="161">
        <f t="shared" ref="T258:U258" si="6339">T257</f>
        <v>2</v>
      </c>
      <c r="U258" s="175">
        <f t="shared" si="6339"/>
        <v>1165</v>
      </c>
      <c r="V258" s="163" t="str">
        <f t="shared" si="6241"/>
        <v>1</v>
      </c>
      <c r="W258" s="164">
        <f t="shared" si="112"/>
        <v>1</v>
      </c>
      <c r="X258" s="165">
        <f t="shared" si="113"/>
        <v>0</v>
      </c>
      <c r="Y258" s="166"/>
      <c r="Z258" s="166"/>
      <c r="AA258" s="166"/>
      <c r="AB258" s="84"/>
      <c r="AC258" s="85"/>
      <c r="AD258" s="83" t="str">
        <f t="shared" si="114"/>
        <v>0</v>
      </c>
      <c r="AE258" s="167">
        <f t="shared" si="5662"/>
        <v>0</v>
      </c>
      <c r="AF258" s="168">
        <f t="shared" si="5663"/>
        <v>0</v>
      </c>
      <c r="AG258" s="168">
        <f t="shared" si="5664"/>
        <v>0</v>
      </c>
      <c r="AH258" s="168">
        <f t="shared" si="5665"/>
        <v>0</v>
      </c>
      <c r="AI258" s="168">
        <f t="shared" si="5666"/>
        <v>0</v>
      </c>
      <c r="AJ258" s="154">
        <f t="shared" ref="AJ258:AK258" si="6340">AJ257</f>
        <v>3</v>
      </c>
      <c r="AK258" s="173">
        <f t="shared" si="6340"/>
        <v>1166</v>
      </c>
      <c r="AL258" s="156" t="str">
        <f t="shared" si="6243"/>
        <v>1</v>
      </c>
      <c r="AM258" s="157">
        <f t="shared" si="122"/>
        <v>2</v>
      </c>
      <c r="AN258" s="158">
        <f t="shared" si="123"/>
        <v>0</v>
      </c>
      <c r="AO258" s="159"/>
      <c r="AP258" s="159"/>
      <c r="AQ258" s="159"/>
      <c r="AR258" s="78"/>
      <c r="AS258" s="79"/>
      <c r="AT258" s="77" t="str">
        <f t="shared" si="124"/>
        <v>0</v>
      </c>
      <c r="AU258" s="81">
        <f t="shared" si="5669"/>
        <v>0</v>
      </c>
      <c r="AV258" s="160">
        <f t="shared" si="5670"/>
        <v>0</v>
      </c>
      <c r="AW258" s="160">
        <f t="shared" si="5671"/>
        <v>0</v>
      </c>
      <c r="AX258" s="160">
        <f t="shared" si="5672"/>
        <v>0</v>
      </c>
      <c r="AY258" s="160">
        <f t="shared" si="5673"/>
        <v>0</v>
      </c>
      <c r="AZ258" s="161">
        <f t="shared" ref="AZ258:BA258" si="6341">AZ257</f>
        <v>4</v>
      </c>
      <c r="BA258" s="175">
        <f t="shared" si="6341"/>
        <v>1167</v>
      </c>
      <c r="BB258" s="163" t="str">
        <f t="shared" si="6245"/>
        <v>1</v>
      </c>
      <c r="BC258" s="164">
        <f t="shared" si="132"/>
        <v>4</v>
      </c>
      <c r="BD258" s="165">
        <f t="shared" si="133"/>
        <v>0</v>
      </c>
      <c r="BE258" s="166"/>
      <c r="BF258" s="166"/>
      <c r="BG258" s="166"/>
      <c r="BH258" s="84"/>
      <c r="BI258" s="85"/>
      <c r="BJ258" s="83" t="str">
        <f t="shared" si="134"/>
        <v>0</v>
      </c>
      <c r="BK258" s="167">
        <f t="shared" si="5676"/>
        <v>0</v>
      </c>
      <c r="BL258" s="168">
        <f t="shared" si="5677"/>
        <v>0</v>
      </c>
      <c r="BM258" s="168">
        <f t="shared" si="5678"/>
        <v>0</v>
      </c>
      <c r="BN258" s="168">
        <f t="shared" si="5679"/>
        <v>0</v>
      </c>
      <c r="BO258" s="168">
        <f t="shared" si="5680"/>
        <v>0</v>
      </c>
      <c r="BP258" s="154">
        <f t="shared" ref="BP258:BQ258" si="6342">BP257</f>
        <v>5</v>
      </c>
      <c r="BQ258" s="173">
        <f t="shared" si="6342"/>
        <v>1168</v>
      </c>
      <c r="BR258" s="156" t="str">
        <f t="shared" si="6247"/>
        <v>1</v>
      </c>
      <c r="BS258" s="157">
        <f t="shared" si="142"/>
        <v>4</v>
      </c>
      <c r="BT258" s="158">
        <f t="shared" si="143"/>
        <v>0</v>
      </c>
      <c r="BU258" s="159"/>
      <c r="BV258" s="159"/>
      <c r="BW258" s="159"/>
      <c r="BX258" s="78"/>
      <c r="BY258" s="79"/>
      <c r="BZ258" s="77" t="str">
        <f t="shared" si="144"/>
        <v>0</v>
      </c>
      <c r="CA258" s="81">
        <f t="shared" si="5683"/>
        <v>0</v>
      </c>
      <c r="CB258" s="160">
        <f t="shared" si="5684"/>
        <v>0</v>
      </c>
      <c r="CC258" s="160">
        <f t="shared" si="5685"/>
        <v>0</v>
      </c>
      <c r="CD258" s="160">
        <f t="shared" si="5686"/>
        <v>0</v>
      </c>
      <c r="CE258" s="160">
        <f t="shared" si="5687"/>
        <v>0</v>
      </c>
      <c r="CF258" s="161">
        <f t="shared" ref="CF258:CG258" si="6343">CF257</f>
        <v>6</v>
      </c>
      <c r="CG258" s="175">
        <f t="shared" si="6343"/>
        <v>1169</v>
      </c>
      <c r="CH258" s="163" t="str">
        <f t="shared" si="6249"/>
        <v>1</v>
      </c>
      <c r="CI258" s="164">
        <f t="shared" si="152"/>
        <v>2</v>
      </c>
      <c r="CJ258" s="165">
        <f t="shared" si="153"/>
        <v>0</v>
      </c>
      <c r="CK258" s="166"/>
      <c r="CL258" s="166"/>
      <c r="CM258" s="166"/>
      <c r="CN258" s="84"/>
      <c r="CO258" s="85"/>
      <c r="CP258" s="83" t="str">
        <f t="shared" si="154"/>
        <v>0</v>
      </c>
      <c r="CQ258" s="167">
        <f t="shared" si="5690"/>
        <v>0</v>
      </c>
      <c r="CR258" s="168">
        <f t="shared" si="5691"/>
        <v>0</v>
      </c>
      <c r="CS258" s="168">
        <f t="shared" si="5692"/>
        <v>0</v>
      </c>
      <c r="CT258" s="168">
        <f t="shared" si="5693"/>
        <v>0</v>
      </c>
      <c r="CU258" s="168">
        <f t="shared" si="5694"/>
        <v>0</v>
      </c>
      <c r="CV258" s="154">
        <f t="shared" ref="CV258:CW258" si="6344">CV257</f>
        <v>7</v>
      </c>
      <c r="CW258" s="173">
        <f t="shared" si="6344"/>
        <v>1170</v>
      </c>
      <c r="CX258" s="156" t="str">
        <f t="shared" si="6251"/>
        <v>1</v>
      </c>
      <c r="CY258" s="157">
        <f t="shared" si="162"/>
        <v>2</v>
      </c>
      <c r="CZ258" s="158">
        <f t="shared" si="163"/>
        <v>0</v>
      </c>
      <c r="DA258" s="159"/>
      <c r="DB258" s="159"/>
      <c r="DC258" s="159"/>
      <c r="DD258" s="78"/>
      <c r="DE258" s="79"/>
      <c r="DF258" s="77" t="str">
        <f t="shared" si="164"/>
        <v>0</v>
      </c>
      <c r="DG258" s="81">
        <f t="shared" si="5697"/>
        <v>0</v>
      </c>
      <c r="DH258" s="160">
        <f t="shared" si="5698"/>
        <v>0</v>
      </c>
      <c r="DI258" s="160">
        <f t="shared" si="5699"/>
        <v>0</v>
      </c>
      <c r="DJ258" s="160">
        <f t="shared" si="5700"/>
        <v>0</v>
      </c>
      <c r="DK258" s="160">
        <f t="shared" si="5701"/>
        <v>0</v>
      </c>
      <c r="DL258" s="161">
        <f t="shared" ref="DL258:DM258" si="6345">DL257</f>
        <v>8</v>
      </c>
      <c r="DM258" s="175">
        <f t="shared" si="6345"/>
        <v>1171</v>
      </c>
      <c r="DN258" s="163" t="str">
        <f t="shared" si="6253"/>
        <v>1</v>
      </c>
      <c r="DO258" s="164">
        <f t="shared" si="172"/>
        <v>2</v>
      </c>
      <c r="DP258" s="165">
        <f t="shared" si="173"/>
        <v>0</v>
      </c>
      <c r="DQ258" s="166"/>
      <c r="DR258" s="166"/>
      <c r="DS258" s="166"/>
      <c r="DT258" s="84"/>
      <c r="DU258" s="85"/>
      <c r="DV258" s="83" t="str">
        <f t="shared" si="174"/>
        <v>0</v>
      </c>
      <c r="DW258" s="167">
        <f t="shared" si="5704"/>
        <v>0</v>
      </c>
      <c r="DX258" s="168">
        <f t="shared" si="5705"/>
        <v>0</v>
      </c>
      <c r="DY258" s="168">
        <f t="shared" si="5706"/>
        <v>0</v>
      </c>
      <c r="DZ258" s="168">
        <f t="shared" si="5707"/>
        <v>0</v>
      </c>
      <c r="EA258" s="168">
        <f t="shared" si="5708"/>
        <v>0</v>
      </c>
      <c r="EB258" s="154">
        <f t="shared" ref="EB258:EC258" si="6346">EB257</f>
        <v>9</v>
      </c>
      <c r="EC258" s="173">
        <f t="shared" si="6346"/>
        <v>1172</v>
      </c>
      <c r="ED258" s="156" t="str">
        <f t="shared" si="6255"/>
        <v>1</v>
      </c>
      <c r="EE258" s="157">
        <f t="shared" si="182"/>
        <v>5</v>
      </c>
      <c r="EF258" s="169">
        <f t="shared" si="183"/>
        <v>0</v>
      </c>
      <c r="EG258" s="159"/>
      <c r="EH258" s="159"/>
      <c r="EI258" s="159"/>
      <c r="EJ258" s="78"/>
      <c r="EK258" s="79"/>
      <c r="EL258" s="77" t="str">
        <f t="shared" si="184"/>
        <v>0</v>
      </c>
      <c r="EM258" s="81">
        <f t="shared" si="5711"/>
        <v>0</v>
      </c>
      <c r="EN258" s="160">
        <f t="shared" si="5712"/>
        <v>0</v>
      </c>
      <c r="EO258" s="160">
        <f t="shared" si="5713"/>
        <v>0</v>
      </c>
      <c r="EP258" s="160">
        <f t="shared" si="5714"/>
        <v>0</v>
      </c>
      <c r="EQ258" s="160">
        <f t="shared" si="5715"/>
        <v>0</v>
      </c>
      <c r="ER258" s="161">
        <f t="shared" ref="ER258:ES258" si="6347">ER257</f>
        <v>10</v>
      </c>
      <c r="ES258" s="175">
        <f t="shared" si="6347"/>
        <v>1173</v>
      </c>
      <c r="ET258" s="163" t="str">
        <f t="shared" si="6257"/>
        <v>1</v>
      </c>
      <c r="EU258" s="164">
        <f t="shared" si="192"/>
        <v>19</v>
      </c>
      <c r="EV258" s="165">
        <f t="shared" si="193"/>
        <v>0</v>
      </c>
      <c r="EW258" s="166"/>
      <c r="EX258" s="166"/>
      <c r="EY258" s="166"/>
      <c r="EZ258" s="84"/>
      <c r="FA258" s="85"/>
      <c r="FB258" s="83" t="str">
        <f t="shared" si="194"/>
        <v>0</v>
      </c>
      <c r="FC258" s="167">
        <f t="shared" si="5718"/>
        <v>0</v>
      </c>
      <c r="FD258" s="168">
        <f t="shared" si="5719"/>
        <v>0</v>
      </c>
      <c r="FE258" s="168">
        <f t="shared" si="5720"/>
        <v>0</v>
      </c>
      <c r="FF258" s="168">
        <f t="shared" si="5721"/>
        <v>0</v>
      </c>
      <c r="FG258" s="168">
        <f t="shared" si="5722"/>
        <v>0</v>
      </c>
      <c r="FH258" s="154">
        <f t="shared" ref="FH258:FI258" si="6348">FH257</f>
        <v>11</v>
      </c>
      <c r="FI258" s="173">
        <f t="shared" si="6348"/>
        <v>1174</v>
      </c>
      <c r="FJ258" s="156" t="str">
        <f t="shared" si="6259"/>
        <v>1</v>
      </c>
      <c r="FK258" s="157">
        <f t="shared" si="202"/>
        <v>4</v>
      </c>
      <c r="FL258" s="158">
        <f t="shared" si="203"/>
        <v>0</v>
      </c>
      <c r="FM258" s="159"/>
      <c r="FN258" s="159"/>
      <c r="FO258" s="159"/>
      <c r="FP258" s="78"/>
      <c r="FQ258" s="79"/>
      <c r="FR258" s="77" t="str">
        <f t="shared" si="204"/>
        <v>0</v>
      </c>
      <c r="FS258" s="81">
        <f t="shared" si="5725"/>
        <v>0</v>
      </c>
      <c r="FT258" s="160">
        <f t="shared" si="5726"/>
        <v>0</v>
      </c>
      <c r="FU258" s="160">
        <f t="shared" si="5727"/>
        <v>0</v>
      </c>
      <c r="FV258" s="160">
        <f t="shared" si="5728"/>
        <v>0</v>
      </c>
      <c r="FW258" s="160">
        <f t="shared" si="5729"/>
        <v>0</v>
      </c>
      <c r="FX258" s="161">
        <f t="shared" ref="FX258:FY258" si="6349">FX257</f>
        <v>12</v>
      </c>
      <c r="FY258" s="175">
        <f t="shared" si="6349"/>
        <v>1175</v>
      </c>
      <c r="FZ258" s="163" t="str">
        <f t="shared" si="6261"/>
        <v>1</v>
      </c>
      <c r="GA258" s="164">
        <f t="shared" si="212"/>
        <v>2</v>
      </c>
      <c r="GB258" s="165">
        <f t="shared" si="213"/>
        <v>0</v>
      </c>
      <c r="GC258" s="166"/>
      <c r="GD258" s="166"/>
      <c r="GE258" s="166"/>
      <c r="GF258" s="84"/>
      <c r="GG258" s="85"/>
      <c r="GH258" s="83" t="str">
        <f t="shared" si="214"/>
        <v>0</v>
      </c>
      <c r="GI258" s="167">
        <f t="shared" si="5732"/>
        <v>0</v>
      </c>
      <c r="GJ258" s="168">
        <f t="shared" si="5733"/>
        <v>0</v>
      </c>
      <c r="GK258" s="168">
        <f t="shared" si="5734"/>
        <v>0</v>
      </c>
      <c r="GL258" s="168">
        <f t="shared" si="5735"/>
        <v>0</v>
      </c>
      <c r="GM258" s="168">
        <f t="shared" si="5736"/>
        <v>0</v>
      </c>
      <c r="GN258" s="154">
        <f t="shared" ref="GN258:GO258" si="6350">GN257</f>
        <v>13</v>
      </c>
      <c r="GO258" s="173">
        <f t="shared" si="6350"/>
        <v>1176</v>
      </c>
      <c r="GP258" s="156" t="str">
        <f t="shared" si="6263"/>
        <v>1</v>
      </c>
      <c r="GQ258" s="157">
        <f t="shared" si="222"/>
        <v>3</v>
      </c>
      <c r="GR258" s="158">
        <f t="shared" si="223"/>
        <v>0</v>
      </c>
      <c r="GS258" s="159"/>
      <c r="GT258" s="159"/>
      <c r="GU258" s="159"/>
      <c r="GV258" s="78"/>
      <c r="GW258" s="79"/>
      <c r="GX258" s="77" t="str">
        <f t="shared" si="224"/>
        <v>0</v>
      </c>
      <c r="GY258" s="81">
        <f t="shared" si="5739"/>
        <v>0</v>
      </c>
      <c r="GZ258" s="160">
        <f t="shared" si="5740"/>
        <v>0</v>
      </c>
      <c r="HA258" s="160">
        <f t="shared" si="5741"/>
        <v>0</v>
      </c>
      <c r="HB258" s="160">
        <f t="shared" si="5742"/>
        <v>0</v>
      </c>
      <c r="HC258" s="160">
        <f t="shared" si="5743"/>
        <v>0</v>
      </c>
      <c r="HD258" s="161">
        <f t="shared" ref="HD258:HE258" si="6351">HD257</f>
        <v>14</v>
      </c>
      <c r="HE258" s="175">
        <f t="shared" si="6351"/>
        <v>1177</v>
      </c>
      <c r="HF258" s="163" t="str">
        <f t="shared" si="6265"/>
        <v>1</v>
      </c>
      <c r="HG258" s="164">
        <f t="shared" si="232"/>
        <v>5</v>
      </c>
      <c r="HH258" s="165">
        <f t="shared" si="233"/>
        <v>0</v>
      </c>
      <c r="HI258" s="166"/>
      <c r="HJ258" s="166"/>
      <c r="HK258" s="166"/>
      <c r="HL258" s="84"/>
      <c r="HM258" s="85"/>
      <c r="HN258" s="83" t="str">
        <f t="shared" si="234"/>
        <v>0</v>
      </c>
      <c r="HO258" s="167">
        <f t="shared" si="5746"/>
        <v>0</v>
      </c>
      <c r="HP258" s="168">
        <f t="shared" si="5747"/>
        <v>0</v>
      </c>
      <c r="HQ258" s="168">
        <f t="shared" si="5748"/>
        <v>0</v>
      </c>
      <c r="HR258" s="168">
        <f t="shared" si="5749"/>
        <v>0</v>
      </c>
      <c r="HS258" s="168">
        <f t="shared" si="5750"/>
        <v>0</v>
      </c>
      <c r="HT258" s="154">
        <f t="shared" ref="HT258:HU258" si="6352">HT257</f>
        <v>15</v>
      </c>
      <c r="HU258" s="173">
        <f t="shared" si="6352"/>
        <v>1178</v>
      </c>
      <c r="HV258" s="156" t="str">
        <f t="shared" si="6267"/>
        <v>1</v>
      </c>
      <c r="HW258" s="157" t="str">
        <f t="shared" si="242"/>
        <v/>
      </c>
      <c r="HX258" s="169">
        <f t="shared" si="243"/>
        <v>0</v>
      </c>
      <c r="HY258" s="159"/>
      <c r="HZ258" s="159"/>
      <c r="IA258" s="159"/>
      <c r="IB258" s="160"/>
      <c r="IC258" s="160"/>
      <c r="ID258" s="160" t="str">
        <f t="shared" si="244"/>
        <v>0</v>
      </c>
      <c r="IE258" s="160">
        <f t="shared" si="5753"/>
        <v>0</v>
      </c>
      <c r="IF258" s="160">
        <f t="shared" si="5754"/>
        <v>0</v>
      </c>
      <c r="IG258" s="160">
        <f t="shared" si="5755"/>
        <v>0</v>
      </c>
      <c r="IH258" s="160">
        <f t="shared" si="5756"/>
        <v>0</v>
      </c>
      <c r="II258" s="160">
        <f t="shared" si="5757"/>
        <v>0</v>
      </c>
      <c r="IJ258" s="161">
        <f t="shared" ref="IJ258:IK258" si="6353">IJ257</f>
        <v>16</v>
      </c>
      <c r="IK258" s="175">
        <f t="shared" si="6353"/>
        <v>1179</v>
      </c>
      <c r="IL258" s="163" t="str">
        <f t="shared" si="6269"/>
        <v>1</v>
      </c>
      <c r="IM258" s="164" t="str">
        <f t="shared" si="252"/>
        <v/>
      </c>
      <c r="IN258" s="165">
        <f t="shared" si="253"/>
        <v>0</v>
      </c>
      <c r="IO258" s="166"/>
      <c r="IP258" s="166"/>
      <c r="IQ258" s="166"/>
      <c r="IR258" s="168"/>
      <c r="IS258" s="168"/>
      <c r="IT258" s="170" t="str">
        <f t="shared" si="254"/>
        <v>0</v>
      </c>
      <c r="IU258" s="170">
        <f t="shared" si="5760"/>
        <v>0</v>
      </c>
      <c r="IV258" s="168">
        <f t="shared" si="5761"/>
        <v>0</v>
      </c>
      <c r="IW258" s="168">
        <f t="shared" si="5762"/>
        <v>0</v>
      </c>
      <c r="IX258" s="168">
        <f t="shared" si="5763"/>
        <v>0</v>
      </c>
      <c r="IY258" s="168">
        <f t="shared" si="5764"/>
        <v>0</v>
      </c>
      <c r="IZ258" s="154">
        <f t="shared" ref="IZ258:JA258" si="6354">IZ257</f>
        <v>17</v>
      </c>
      <c r="JA258" s="173">
        <f t="shared" si="6354"/>
        <v>1180</v>
      </c>
      <c r="JB258" s="156" t="str">
        <f t="shared" si="6271"/>
        <v>1</v>
      </c>
      <c r="JC258" s="157" t="str">
        <f t="shared" si="262"/>
        <v/>
      </c>
      <c r="JD258" s="158">
        <f t="shared" si="263"/>
        <v>0</v>
      </c>
      <c r="JE258" s="159"/>
      <c r="JF258" s="159"/>
      <c r="JG258" s="159"/>
      <c r="JH258" s="160"/>
      <c r="JI258" s="160"/>
      <c r="JJ258" s="171" t="str">
        <f t="shared" si="264"/>
        <v>0</v>
      </c>
      <c r="JK258" s="171">
        <f t="shared" si="5767"/>
        <v>0</v>
      </c>
      <c r="JL258" s="160">
        <f t="shared" si="5768"/>
        <v>0</v>
      </c>
      <c r="JM258" s="160">
        <f t="shared" si="5769"/>
        <v>0</v>
      </c>
      <c r="JN258" s="160">
        <f t="shared" si="5770"/>
        <v>0</v>
      </c>
      <c r="JO258" s="160">
        <f t="shared" si="5771"/>
        <v>0</v>
      </c>
      <c r="JP258" s="161">
        <f t="shared" ref="JP258:JQ258" si="6355">JP257</f>
        <v>18</v>
      </c>
      <c r="JQ258" s="175">
        <f t="shared" si="6355"/>
        <v>1181</v>
      </c>
      <c r="JR258" s="163" t="str">
        <f t="shared" si="6273"/>
        <v>1</v>
      </c>
      <c r="JS258" s="164" t="str">
        <f t="shared" si="272"/>
        <v/>
      </c>
      <c r="JT258" s="165">
        <f t="shared" si="273"/>
        <v>0</v>
      </c>
      <c r="JU258" s="166"/>
      <c r="JV258" s="166"/>
      <c r="JW258" s="166"/>
      <c r="JX258" s="168"/>
      <c r="JY258" s="168"/>
      <c r="JZ258" s="170" t="str">
        <f t="shared" si="274"/>
        <v>0</v>
      </c>
      <c r="KA258" s="170">
        <f t="shared" si="5774"/>
        <v>0</v>
      </c>
      <c r="KB258" s="168">
        <f t="shared" si="5775"/>
        <v>0</v>
      </c>
      <c r="KC258" s="168">
        <f t="shared" si="5776"/>
        <v>0</v>
      </c>
      <c r="KD258" s="168">
        <f t="shared" si="5777"/>
        <v>0</v>
      </c>
      <c r="KE258" s="168">
        <f t="shared" si="5778"/>
        <v>0</v>
      </c>
      <c r="KF258" s="154">
        <f t="shared" ref="KF258:KG258" si="6356">KF257</f>
        <v>19</v>
      </c>
      <c r="KG258" s="173">
        <f t="shared" si="6356"/>
        <v>1182</v>
      </c>
      <c r="KH258" s="156" t="str">
        <f t="shared" si="6275"/>
        <v>1</v>
      </c>
      <c r="KI258" s="157" t="str">
        <f t="shared" si="282"/>
        <v/>
      </c>
      <c r="KJ258" s="158">
        <f t="shared" si="283"/>
        <v>0</v>
      </c>
      <c r="KK258" s="159"/>
      <c r="KL258" s="159"/>
      <c r="KM258" s="159"/>
      <c r="KN258" s="160"/>
      <c r="KO258" s="160"/>
      <c r="KP258" s="171" t="str">
        <f t="shared" si="284"/>
        <v>0</v>
      </c>
      <c r="KQ258" s="171">
        <f t="shared" si="5781"/>
        <v>0</v>
      </c>
      <c r="KR258" s="160">
        <f t="shared" si="5782"/>
        <v>0</v>
      </c>
      <c r="KS258" s="160">
        <f t="shared" si="5783"/>
        <v>0</v>
      </c>
      <c r="KT258" s="160">
        <f t="shared" si="5784"/>
        <v>0</v>
      </c>
      <c r="KU258" s="160">
        <f t="shared" si="5785"/>
        <v>0</v>
      </c>
      <c r="KV258" s="161">
        <f t="shared" ref="KV258:KW258" si="6357">KV257</f>
        <v>20</v>
      </c>
      <c r="KW258" s="175">
        <f t="shared" si="6357"/>
        <v>1183</v>
      </c>
      <c r="KX258" s="163" t="str">
        <f t="shared" si="6277"/>
        <v>1</v>
      </c>
      <c r="KY258" s="164" t="str">
        <f t="shared" si="292"/>
        <v/>
      </c>
      <c r="KZ258" s="165">
        <f t="shared" si="293"/>
        <v>0</v>
      </c>
      <c r="LA258" s="166"/>
      <c r="LB258" s="166"/>
      <c r="LC258" s="166"/>
      <c r="LD258" s="168"/>
      <c r="LE258" s="168"/>
      <c r="LF258" s="170" t="str">
        <f t="shared" si="294"/>
        <v>0</v>
      </c>
      <c r="LG258" s="170">
        <f t="shared" si="5788"/>
        <v>0</v>
      </c>
      <c r="LH258" s="168">
        <f t="shared" si="5789"/>
        <v>0</v>
      </c>
      <c r="LI258" s="168">
        <f t="shared" si="5790"/>
        <v>0</v>
      </c>
      <c r="LJ258" s="168">
        <f t="shared" si="5791"/>
        <v>0</v>
      </c>
      <c r="LK258" s="168">
        <f t="shared" si="5792"/>
        <v>0</v>
      </c>
      <c r="LL258" s="172"/>
      <c r="LM258" s="172"/>
      <c r="LN258" s="168" t="str">
        <f t="shared" si="5793"/>
        <v>#REF!</v>
      </c>
      <c r="LO258" s="168" t="str">
        <f t="shared" si="5794"/>
        <v>#REF!</v>
      </c>
      <c r="LP258" s="168" t="str">
        <f t="shared" si="5795"/>
        <v>#REF!</v>
      </c>
      <c r="LQ258" s="168" t="str">
        <f t="shared" si="5796"/>
        <v>#REF!</v>
      </c>
    </row>
    <row r="259" ht="15.75" customHeight="1">
      <c r="A259" s="151">
        <v>46356.0</v>
      </c>
      <c r="B259" s="152" t="s">
        <v>32</v>
      </c>
      <c r="C259" s="153">
        <f t="shared" si="99"/>
        <v>0</v>
      </c>
      <c r="D259" s="154">
        <f t="shared" ref="D259:E259" si="6358">D258</f>
        <v>1</v>
      </c>
      <c r="E259" s="173">
        <f t="shared" si="6358"/>
        <v>1164</v>
      </c>
      <c r="F259" s="156" t="str">
        <f t="shared" si="6239"/>
        <v>1</v>
      </c>
      <c r="G259" s="157">
        <f t="shared" si="102"/>
        <v>1</v>
      </c>
      <c r="H259" s="158">
        <f t="shared" si="103"/>
        <v>0</v>
      </c>
      <c r="I259" s="159"/>
      <c r="J259" s="159"/>
      <c r="K259" s="159"/>
      <c r="L259" s="78"/>
      <c r="M259" s="79"/>
      <c r="N259" s="77" t="str">
        <f t="shared" si="104"/>
        <v>0</v>
      </c>
      <c r="O259" s="81">
        <f t="shared" si="5655"/>
        <v>0</v>
      </c>
      <c r="P259" s="160">
        <f t="shared" si="5656"/>
        <v>0</v>
      </c>
      <c r="Q259" s="160">
        <f t="shared" si="5657"/>
        <v>0</v>
      </c>
      <c r="R259" s="160">
        <f t="shared" si="5658"/>
        <v>0</v>
      </c>
      <c r="S259" s="160">
        <f t="shared" si="5659"/>
        <v>0</v>
      </c>
      <c r="T259" s="161">
        <f t="shared" ref="T259:U259" si="6359">T258</f>
        <v>2</v>
      </c>
      <c r="U259" s="175">
        <f t="shared" si="6359"/>
        <v>1165</v>
      </c>
      <c r="V259" s="163" t="str">
        <f t="shared" si="6241"/>
        <v>1</v>
      </c>
      <c r="W259" s="164">
        <f t="shared" si="112"/>
        <v>1</v>
      </c>
      <c r="X259" s="165">
        <f t="shared" si="113"/>
        <v>0</v>
      </c>
      <c r="Y259" s="166"/>
      <c r="Z259" s="166"/>
      <c r="AA259" s="166"/>
      <c r="AB259" s="84"/>
      <c r="AC259" s="85"/>
      <c r="AD259" s="83" t="str">
        <f t="shared" si="114"/>
        <v>0</v>
      </c>
      <c r="AE259" s="167">
        <f t="shared" si="5662"/>
        <v>0</v>
      </c>
      <c r="AF259" s="168">
        <f t="shared" si="5663"/>
        <v>0</v>
      </c>
      <c r="AG259" s="168">
        <f t="shared" si="5664"/>
        <v>0</v>
      </c>
      <c r="AH259" s="168">
        <f t="shared" si="5665"/>
        <v>0</v>
      </c>
      <c r="AI259" s="168">
        <f t="shared" si="5666"/>
        <v>0</v>
      </c>
      <c r="AJ259" s="154">
        <f t="shared" ref="AJ259:AK259" si="6360">AJ258</f>
        <v>3</v>
      </c>
      <c r="AK259" s="173">
        <f t="shared" si="6360"/>
        <v>1166</v>
      </c>
      <c r="AL259" s="156" t="str">
        <f t="shared" si="6243"/>
        <v>1</v>
      </c>
      <c r="AM259" s="157">
        <f t="shared" si="122"/>
        <v>2</v>
      </c>
      <c r="AN259" s="158">
        <f t="shared" si="123"/>
        <v>0</v>
      </c>
      <c r="AO259" s="159"/>
      <c r="AP259" s="159"/>
      <c r="AQ259" s="159"/>
      <c r="AR259" s="78"/>
      <c r="AS259" s="79"/>
      <c r="AT259" s="77" t="str">
        <f t="shared" si="124"/>
        <v>0</v>
      </c>
      <c r="AU259" s="81">
        <f t="shared" si="5669"/>
        <v>0</v>
      </c>
      <c r="AV259" s="160">
        <f t="shared" si="5670"/>
        <v>0</v>
      </c>
      <c r="AW259" s="160">
        <f t="shared" si="5671"/>
        <v>0</v>
      </c>
      <c r="AX259" s="160">
        <f t="shared" si="5672"/>
        <v>0</v>
      </c>
      <c r="AY259" s="160">
        <f t="shared" si="5673"/>
        <v>0</v>
      </c>
      <c r="AZ259" s="161">
        <f t="shared" ref="AZ259:BA259" si="6361">AZ258</f>
        <v>4</v>
      </c>
      <c r="BA259" s="175">
        <f t="shared" si="6361"/>
        <v>1167</v>
      </c>
      <c r="BB259" s="163" t="str">
        <f t="shared" si="6245"/>
        <v>1</v>
      </c>
      <c r="BC259" s="164">
        <f t="shared" si="132"/>
        <v>4</v>
      </c>
      <c r="BD259" s="165">
        <f t="shared" si="133"/>
        <v>0</v>
      </c>
      <c r="BE259" s="166"/>
      <c r="BF259" s="166"/>
      <c r="BG259" s="166"/>
      <c r="BH259" s="84"/>
      <c r="BI259" s="85"/>
      <c r="BJ259" s="83" t="str">
        <f t="shared" si="134"/>
        <v>0</v>
      </c>
      <c r="BK259" s="167">
        <f t="shared" si="5676"/>
        <v>0</v>
      </c>
      <c r="BL259" s="168">
        <f t="shared" si="5677"/>
        <v>0</v>
      </c>
      <c r="BM259" s="168">
        <f t="shared" si="5678"/>
        <v>0</v>
      </c>
      <c r="BN259" s="168">
        <f t="shared" si="5679"/>
        <v>0</v>
      </c>
      <c r="BO259" s="168">
        <f t="shared" si="5680"/>
        <v>0</v>
      </c>
      <c r="BP259" s="154">
        <f t="shared" ref="BP259:BQ259" si="6362">BP258</f>
        <v>5</v>
      </c>
      <c r="BQ259" s="173">
        <f t="shared" si="6362"/>
        <v>1168</v>
      </c>
      <c r="BR259" s="156" t="str">
        <f t="shared" si="6247"/>
        <v>1</v>
      </c>
      <c r="BS259" s="157">
        <f t="shared" si="142"/>
        <v>4</v>
      </c>
      <c r="BT259" s="158">
        <f t="shared" si="143"/>
        <v>0</v>
      </c>
      <c r="BU259" s="159"/>
      <c r="BV259" s="159"/>
      <c r="BW259" s="159"/>
      <c r="BX259" s="78"/>
      <c r="BY259" s="79"/>
      <c r="BZ259" s="77" t="str">
        <f t="shared" si="144"/>
        <v>0</v>
      </c>
      <c r="CA259" s="81">
        <f t="shared" si="5683"/>
        <v>0</v>
      </c>
      <c r="CB259" s="160">
        <f t="shared" si="5684"/>
        <v>0</v>
      </c>
      <c r="CC259" s="160">
        <f t="shared" si="5685"/>
        <v>0</v>
      </c>
      <c r="CD259" s="160">
        <f t="shared" si="5686"/>
        <v>0</v>
      </c>
      <c r="CE259" s="160">
        <f t="shared" si="5687"/>
        <v>0</v>
      </c>
      <c r="CF259" s="161">
        <f t="shared" ref="CF259:CG259" si="6363">CF258</f>
        <v>6</v>
      </c>
      <c r="CG259" s="175">
        <f t="shared" si="6363"/>
        <v>1169</v>
      </c>
      <c r="CH259" s="163" t="str">
        <f t="shared" si="6249"/>
        <v>1</v>
      </c>
      <c r="CI259" s="164">
        <f t="shared" si="152"/>
        <v>2</v>
      </c>
      <c r="CJ259" s="165">
        <f t="shared" si="153"/>
        <v>0</v>
      </c>
      <c r="CK259" s="166"/>
      <c r="CL259" s="166"/>
      <c r="CM259" s="166"/>
      <c r="CN259" s="84"/>
      <c r="CO259" s="85"/>
      <c r="CP259" s="83" t="str">
        <f t="shared" si="154"/>
        <v>0</v>
      </c>
      <c r="CQ259" s="167">
        <f t="shared" si="5690"/>
        <v>0</v>
      </c>
      <c r="CR259" s="168">
        <f t="shared" si="5691"/>
        <v>0</v>
      </c>
      <c r="CS259" s="168">
        <f t="shared" si="5692"/>
        <v>0</v>
      </c>
      <c r="CT259" s="168">
        <f t="shared" si="5693"/>
        <v>0</v>
      </c>
      <c r="CU259" s="168">
        <f t="shared" si="5694"/>
        <v>0</v>
      </c>
      <c r="CV259" s="154">
        <f t="shared" ref="CV259:CW259" si="6364">CV258</f>
        <v>7</v>
      </c>
      <c r="CW259" s="173">
        <f t="shared" si="6364"/>
        <v>1170</v>
      </c>
      <c r="CX259" s="156" t="str">
        <f t="shared" si="6251"/>
        <v>1</v>
      </c>
      <c r="CY259" s="157">
        <f t="shared" si="162"/>
        <v>2</v>
      </c>
      <c r="CZ259" s="158">
        <f t="shared" si="163"/>
        <v>0</v>
      </c>
      <c r="DA259" s="159"/>
      <c r="DB259" s="159"/>
      <c r="DC259" s="159"/>
      <c r="DD259" s="78"/>
      <c r="DE259" s="79"/>
      <c r="DF259" s="77" t="str">
        <f t="shared" si="164"/>
        <v>0</v>
      </c>
      <c r="DG259" s="81">
        <f t="shared" si="5697"/>
        <v>0</v>
      </c>
      <c r="DH259" s="160">
        <f t="shared" si="5698"/>
        <v>0</v>
      </c>
      <c r="DI259" s="160">
        <f t="shared" si="5699"/>
        <v>0</v>
      </c>
      <c r="DJ259" s="160">
        <f t="shared" si="5700"/>
        <v>0</v>
      </c>
      <c r="DK259" s="160">
        <f t="shared" si="5701"/>
        <v>0</v>
      </c>
      <c r="DL259" s="161">
        <f t="shared" ref="DL259:DM259" si="6365">DL258</f>
        <v>8</v>
      </c>
      <c r="DM259" s="175">
        <f t="shared" si="6365"/>
        <v>1171</v>
      </c>
      <c r="DN259" s="163" t="str">
        <f t="shared" si="6253"/>
        <v>1</v>
      </c>
      <c r="DO259" s="164">
        <f t="shared" si="172"/>
        <v>2</v>
      </c>
      <c r="DP259" s="165">
        <f t="shared" si="173"/>
        <v>0</v>
      </c>
      <c r="DQ259" s="166"/>
      <c r="DR259" s="166"/>
      <c r="DS259" s="166"/>
      <c r="DT259" s="84"/>
      <c r="DU259" s="85"/>
      <c r="DV259" s="83" t="str">
        <f t="shared" si="174"/>
        <v>0</v>
      </c>
      <c r="DW259" s="167">
        <f t="shared" si="5704"/>
        <v>0</v>
      </c>
      <c r="DX259" s="168">
        <f t="shared" si="5705"/>
        <v>0</v>
      </c>
      <c r="DY259" s="168">
        <f t="shared" si="5706"/>
        <v>0</v>
      </c>
      <c r="DZ259" s="168">
        <f t="shared" si="5707"/>
        <v>0</v>
      </c>
      <c r="EA259" s="168">
        <f t="shared" si="5708"/>
        <v>0</v>
      </c>
      <c r="EB259" s="154">
        <f t="shared" ref="EB259:EC259" si="6366">EB258</f>
        <v>9</v>
      </c>
      <c r="EC259" s="173">
        <f t="shared" si="6366"/>
        <v>1172</v>
      </c>
      <c r="ED259" s="156" t="str">
        <f t="shared" si="6255"/>
        <v>1</v>
      </c>
      <c r="EE259" s="157">
        <f t="shared" si="182"/>
        <v>5</v>
      </c>
      <c r="EF259" s="169">
        <f t="shared" si="183"/>
        <v>0</v>
      </c>
      <c r="EG259" s="159"/>
      <c r="EH259" s="159"/>
      <c r="EI259" s="159"/>
      <c r="EJ259" s="78"/>
      <c r="EK259" s="79"/>
      <c r="EL259" s="77" t="str">
        <f t="shared" si="184"/>
        <v>0</v>
      </c>
      <c r="EM259" s="81">
        <f t="shared" si="5711"/>
        <v>0</v>
      </c>
      <c r="EN259" s="160">
        <f t="shared" si="5712"/>
        <v>0</v>
      </c>
      <c r="EO259" s="160">
        <f t="shared" si="5713"/>
        <v>0</v>
      </c>
      <c r="EP259" s="160">
        <f t="shared" si="5714"/>
        <v>0</v>
      </c>
      <c r="EQ259" s="160">
        <f t="shared" si="5715"/>
        <v>0</v>
      </c>
      <c r="ER259" s="161">
        <f t="shared" ref="ER259:ES259" si="6367">ER258</f>
        <v>10</v>
      </c>
      <c r="ES259" s="175">
        <f t="shared" si="6367"/>
        <v>1173</v>
      </c>
      <c r="ET259" s="163" t="str">
        <f t="shared" si="6257"/>
        <v>1</v>
      </c>
      <c r="EU259" s="164">
        <f t="shared" si="192"/>
        <v>19</v>
      </c>
      <c r="EV259" s="165">
        <f t="shared" si="193"/>
        <v>0</v>
      </c>
      <c r="EW259" s="166"/>
      <c r="EX259" s="166"/>
      <c r="EY259" s="166"/>
      <c r="EZ259" s="84"/>
      <c r="FA259" s="85"/>
      <c r="FB259" s="83" t="str">
        <f t="shared" si="194"/>
        <v>0</v>
      </c>
      <c r="FC259" s="167">
        <f t="shared" si="5718"/>
        <v>0</v>
      </c>
      <c r="FD259" s="168">
        <f t="shared" si="5719"/>
        <v>0</v>
      </c>
      <c r="FE259" s="168">
        <f t="shared" si="5720"/>
        <v>0</v>
      </c>
      <c r="FF259" s="168">
        <f t="shared" si="5721"/>
        <v>0</v>
      </c>
      <c r="FG259" s="168">
        <f t="shared" si="5722"/>
        <v>0</v>
      </c>
      <c r="FH259" s="154">
        <f t="shared" ref="FH259:FI259" si="6368">FH258</f>
        <v>11</v>
      </c>
      <c r="FI259" s="173">
        <f t="shared" si="6368"/>
        <v>1174</v>
      </c>
      <c r="FJ259" s="156" t="str">
        <f t="shared" si="6259"/>
        <v>1</v>
      </c>
      <c r="FK259" s="157">
        <f t="shared" si="202"/>
        <v>4</v>
      </c>
      <c r="FL259" s="158">
        <f t="shared" si="203"/>
        <v>0</v>
      </c>
      <c r="FM259" s="159"/>
      <c r="FN259" s="159"/>
      <c r="FO259" s="159"/>
      <c r="FP259" s="78"/>
      <c r="FQ259" s="79"/>
      <c r="FR259" s="77" t="str">
        <f t="shared" si="204"/>
        <v>0</v>
      </c>
      <c r="FS259" s="81">
        <f t="shared" si="5725"/>
        <v>0</v>
      </c>
      <c r="FT259" s="160">
        <f t="shared" si="5726"/>
        <v>0</v>
      </c>
      <c r="FU259" s="160">
        <f t="shared" si="5727"/>
        <v>0</v>
      </c>
      <c r="FV259" s="160">
        <f t="shared" si="5728"/>
        <v>0</v>
      </c>
      <c r="FW259" s="160">
        <f t="shared" si="5729"/>
        <v>0</v>
      </c>
      <c r="FX259" s="161">
        <f t="shared" ref="FX259:FY259" si="6369">FX258</f>
        <v>12</v>
      </c>
      <c r="FY259" s="175">
        <f t="shared" si="6369"/>
        <v>1175</v>
      </c>
      <c r="FZ259" s="163" t="str">
        <f t="shared" si="6261"/>
        <v>1</v>
      </c>
      <c r="GA259" s="164">
        <f t="shared" si="212"/>
        <v>2</v>
      </c>
      <c r="GB259" s="165">
        <f t="shared" si="213"/>
        <v>0</v>
      </c>
      <c r="GC259" s="166"/>
      <c r="GD259" s="166"/>
      <c r="GE259" s="166"/>
      <c r="GF259" s="84"/>
      <c r="GG259" s="85"/>
      <c r="GH259" s="83" t="str">
        <f t="shared" si="214"/>
        <v>0</v>
      </c>
      <c r="GI259" s="167">
        <f t="shared" si="5732"/>
        <v>0</v>
      </c>
      <c r="GJ259" s="168">
        <f t="shared" si="5733"/>
        <v>0</v>
      </c>
      <c r="GK259" s="168">
        <f t="shared" si="5734"/>
        <v>0</v>
      </c>
      <c r="GL259" s="168">
        <f t="shared" si="5735"/>
        <v>0</v>
      </c>
      <c r="GM259" s="168">
        <f t="shared" si="5736"/>
        <v>0</v>
      </c>
      <c r="GN259" s="154">
        <f t="shared" ref="GN259:GO259" si="6370">GN258</f>
        <v>13</v>
      </c>
      <c r="GO259" s="173">
        <f t="shared" si="6370"/>
        <v>1176</v>
      </c>
      <c r="GP259" s="156" t="str">
        <f t="shared" si="6263"/>
        <v>1</v>
      </c>
      <c r="GQ259" s="157">
        <f t="shared" si="222"/>
        <v>3</v>
      </c>
      <c r="GR259" s="158">
        <f t="shared" si="223"/>
        <v>0</v>
      </c>
      <c r="GS259" s="159"/>
      <c r="GT259" s="159"/>
      <c r="GU259" s="159"/>
      <c r="GV259" s="78"/>
      <c r="GW259" s="79"/>
      <c r="GX259" s="77" t="str">
        <f t="shared" si="224"/>
        <v>0</v>
      </c>
      <c r="GY259" s="81">
        <f t="shared" si="5739"/>
        <v>0</v>
      </c>
      <c r="GZ259" s="160">
        <f t="shared" si="5740"/>
        <v>0</v>
      </c>
      <c r="HA259" s="160">
        <f t="shared" si="5741"/>
        <v>0</v>
      </c>
      <c r="HB259" s="160">
        <f t="shared" si="5742"/>
        <v>0</v>
      </c>
      <c r="HC259" s="160">
        <f t="shared" si="5743"/>
        <v>0</v>
      </c>
      <c r="HD259" s="161">
        <f t="shared" ref="HD259:HE259" si="6371">HD258</f>
        <v>14</v>
      </c>
      <c r="HE259" s="175">
        <f t="shared" si="6371"/>
        <v>1177</v>
      </c>
      <c r="HF259" s="163" t="str">
        <f t="shared" si="6265"/>
        <v>1</v>
      </c>
      <c r="HG259" s="164">
        <f t="shared" si="232"/>
        <v>5</v>
      </c>
      <c r="HH259" s="165">
        <f t="shared" si="233"/>
        <v>0</v>
      </c>
      <c r="HI259" s="166"/>
      <c r="HJ259" s="166"/>
      <c r="HK259" s="166"/>
      <c r="HL259" s="84"/>
      <c r="HM259" s="85"/>
      <c r="HN259" s="83" t="str">
        <f t="shared" si="234"/>
        <v>0</v>
      </c>
      <c r="HO259" s="167">
        <f t="shared" si="5746"/>
        <v>0</v>
      </c>
      <c r="HP259" s="168">
        <f t="shared" si="5747"/>
        <v>0</v>
      </c>
      <c r="HQ259" s="168">
        <f t="shared" si="5748"/>
        <v>0</v>
      </c>
      <c r="HR259" s="168">
        <f t="shared" si="5749"/>
        <v>0</v>
      </c>
      <c r="HS259" s="168">
        <f t="shared" si="5750"/>
        <v>0</v>
      </c>
      <c r="HT259" s="154">
        <f t="shared" ref="HT259:HU259" si="6372">HT258</f>
        <v>15</v>
      </c>
      <c r="HU259" s="173">
        <f t="shared" si="6372"/>
        <v>1178</v>
      </c>
      <c r="HV259" s="156" t="str">
        <f t="shared" si="6267"/>
        <v>1</v>
      </c>
      <c r="HW259" s="157" t="str">
        <f t="shared" si="242"/>
        <v/>
      </c>
      <c r="HX259" s="169">
        <f t="shared" si="243"/>
        <v>0</v>
      </c>
      <c r="HY259" s="159"/>
      <c r="HZ259" s="159"/>
      <c r="IA259" s="159"/>
      <c r="IB259" s="160"/>
      <c r="IC259" s="160"/>
      <c r="ID259" s="160" t="str">
        <f t="shared" si="244"/>
        <v>0</v>
      </c>
      <c r="IE259" s="160">
        <f t="shared" si="5753"/>
        <v>0</v>
      </c>
      <c r="IF259" s="160">
        <f t="shared" si="5754"/>
        <v>0</v>
      </c>
      <c r="IG259" s="160">
        <f t="shared" si="5755"/>
        <v>0</v>
      </c>
      <c r="IH259" s="160">
        <f t="shared" si="5756"/>
        <v>0</v>
      </c>
      <c r="II259" s="160">
        <f t="shared" si="5757"/>
        <v>0</v>
      </c>
      <c r="IJ259" s="161">
        <f t="shared" ref="IJ259:IK259" si="6373">IJ258</f>
        <v>16</v>
      </c>
      <c r="IK259" s="175">
        <f t="shared" si="6373"/>
        <v>1179</v>
      </c>
      <c r="IL259" s="163" t="str">
        <f t="shared" si="6269"/>
        <v>1</v>
      </c>
      <c r="IM259" s="164" t="str">
        <f t="shared" si="252"/>
        <v/>
      </c>
      <c r="IN259" s="165">
        <f t="shared" si="253"/>
        <v>0</v>
      </c>
      <c r="IO259" s="166"/>
      <c r="IP259" s="166"/>
      <c r="IQ259" s="166"/>
      <c r="IR259" s="168"/>
      <c r="IS259" s="168"/>
      <c r="IT259" s="170" t="str">
        <f t="shared" si="254"/>
        <v>0</v>
      </c>
      <c r="IU259" s="170">
        <f t="shared" si="5760"/>
        <v>0</v>
      </c>
      <c r="IV259" s="168">
        <f t="shared" si="5761"/>
        <v>0</v>
      </c>
      <c r="IW259" s="168">
        <f t="shared" si="5762"/>
        <v>0</v>
      </c>
      <c r="IX259" s="168">
        <f t="shared" si="5763"/>
        <v>0</v>
      </c>
      <c r="IY259" s="168">
        <f t="shared" si="5764"/>
        <v>0</v>
      </c>
      <c r="IZ259" s="154">
        <f t="shared" ref="IZ259:JA259" si="6374">IZ258</f>
        <v>17</v>
      </c>
      <c r="JA259" s="173">
        <f t="shared" si="6374"/>
        <v>1180</v>
      </c>
      <c r="JB259" s="156" t="str">
        <f t="shared" si="6271"/>
        <v>1</v>
      </c>
      <c r="JC259" s="157" t="str">
        <f t="shared" si="262"/>
        <v/>
      </c>
      <c r="JD259" s="158">
        <f t="shared" si="263"/>
        <v>0</v>
      </c>
      <c r="JE259" s="159"/>
      <c r="JF259" s="159"/>
      <c r="JG259" s="159"/>
      <c r="JH259" s="160"/>
      <c r="JI259" s="160"/>
      <c r="JJ259" s="171" t="str">
        <f t="shared" si="264"/>
        <v>0</v>
      </c>
      <c r="JK259" s="171">
        <f t="shared" si="5767"/>
        <v>0</v>
      </c>
      <c r="JL259" s="160">
        <f t="shared" si="5768"/>
        <v>0</v>
      </c>
      <c r="JM259" s="160">
        <f t="shared" si="5769"/>
        <v>0</v>
      </c>
      <c r="JN259" s="160">
        <f t="shared" si="5770"/>
        <v>0</v>
      </c>
      <c r="JO259" s="160">
        <f t="shared" si="5771"/>
        <v>0</v>
      </c>
      <c r="JP259" s="161">
        <f t="shared" ref="JP259:JQ259" si="6375">JP258</f>
        <v>18</v>
      </c>
      <c r="JQ259" s="175">
        <f t="shared" si="6375"/>
        <v>1181</v>
      </c>
      <c r="JR259" s="163" t="str">
        <f t="shared" si="6273"/>
        <v>1</v>
      </c>
      <c r="JS259" s="164" t="str">
        <f t="shared" si="272"/>
        <v/>
      </c>
      <c r="JT259" s="165">
        <f t="shared" si="273"/>
        <v>0</v>
      </c>
      <c r="JU259" s="166"/>
      <c r="JV259" s="166"/>
      <c r="JW259" s="166"/>
      <c r="JX259" s="168"/>
      <c r="JY259" s="168"/>
      <c r="JZ259" s="170" t="str">
        <f t="shared" si="274"/>
        <v>0</v>
      </c>
      <c r="KA259" s="170">
        <f t="shared" si="5774"/>
        <v>0</v>
      </c>
      <c r="KB259" s="168">
        <f t="shared" si="5775"/>
        <v>0</v>
      </c>
      <c r="KC259" s="168">
        <f t="shared" si="5776"/>
        <v>0</v>
      </c>
      <c r="KD259" s="168">
        <f t="shared" si="5777"/>
        <v>0</v>
      </c>
      <c r="KE259" s="168">
        <f t="shared" si="5778"/>
        <v>0</v>
      </c>
      <c r="KF259" s="154">
        <f t="shared" ref="KF259:KG259" si="6376">KF258</f>
        <v>19</v>
      </c>
      <c r="KG259" s="173">
        <f t="shared" si="6376"/>
        <v>1182</v>
      </c>
      <c r="KH259" s="156" t="str">
        <f t="shared" si="6275"/>
        <v>1</v>
      </c>
      <c r="KI259" s="157" t="str">
        <f t="shared" si="282"/>
        <v/>
      </c>
      <c r="KJ259" s="158">
        <f t="shared" si="283"/>
        <v>0</v>
      </c>
      <c r="KK259" s="159"/>
      <c r="KL259" s="159"/>
      <c r="KM259" s="159"/>
      <c r="KN259" s="160"/>
      <c r="KO259" s="160"/>
      <c r="KP259" s="171" t="str">
        <f t="shared" si="284"/>
        <v>0</v>
      </c>
      <c r="KQ259" s="171">
        <f t="shared" si="5781"/>
        <v>0</v>
      </c>
      <c r="KR259" s="160">
        <f t="shared" si="5782"/>
        <v>0</v>
      </c>
      <c r="KS259" s="160">
        <f t="shared" si="5783"/>
        <v>0</v>
      </c>
      <c r="KT259" s="160">
        <f t="shared" si="5784"/>
        <v>0</v>
      </c>
      <c r="KU259" s="160">
        <f t="shared" si="5785"/>
        <v>0</v>
      </c>
      <c r="KV259" s="161">
        <f t="shared" ref="KV259:KW259" si="6377">KV258</f>
        <v>20</v>
      </c>
      <c r="KW259" s="175">
        <f t="shared" si="6377"/>
        <v>1183</v>
      </c>
      <c r="KX259" s="163" t="str">
        <f t="shared" si="6277"/>
        <v>1</v>
      </c>
      <c r="KY259" s="164" t="str">
        <f t="shared" si="292"/>
        <v/>
      </c>
      <c r="KZ259" s="165">
        <f t="shared" si="293"/>
        <v>0</v>
      </c>
      <c r="LA259" s="166"/>
      <c r="LB259" s="166"/>
      <c r="LC259" s="166"/>
      <c r="LD259" s="168"/>
      <c r="LE259" s="168"/>
      <c r="LF259" s="170" t="str">
        <f t="shared" si="294"/>
        <v>0</v>
      </c>
      <c r="LG259" s="170">
        <f t="shared" si="5788"/>
        <v>0</v>
      </c>
      <c r="LH259" s="168">
        <f t="shared" si="5789"/>
        <v>0</v>
      </c>
      <c r="LI259" s="168">
        <f t="shared" si="5790"/>
        <v>0</v>
      </c>
      <c r="LJ259" s="168">
        <f t="shared" si="5791"/>
        <v>0</v>
      </c>
      <c r="LK259" s="168">
        <f t="shared" si="5792"/>
        <v>0</v>
      </c>
      <c r="LL259" s="172"/>
      <c r="LM259" s="172"/>
      <c r="LN259" s="168" t="str">
        <f t="shared" si="5793"/>
        <v>#REF!</v>
      </c>
      <c r="LO259" s="168" t="str">
        <f t="shared" si="5794"/>
        <v>#REF!</v>
      </c>
      <c r="LP259" s="168" t="str">
        <f t="shared" si="5795"/>
        <v>#REF!</v>
      </c>
      <c r="LQ259" s="168" t="str">
        <f t="shared" si="5796"/>
        <v>#REF!</v>
      </c>
    </row>
    <row r="260" ht="15.75" customHeight="1">
      <c r="A260" s="151"/>
      <c r="B260" s="152"/>
      <c r="C260" s="153">
        <f t="shared" si="99"/>
        <v>0</v>
      </c>
      <c r="D260" s="154">
        <f t="shared" ref="D260:E260" si="6378">D259</f>
        <v>1</v>
      </c>
      <c r="E260" s="173">
        <f t="shared" si="6378"/>
        <v>1164</v>
      </c>
      <c r="F260" s="156" t="str">
        <f t="shared" si="6239"/>
        <v>1</v>
      </c>
      <c r="G260" s="157">
        <f t="shared" si="102"/>
        <v>1</v>
      </c>
      <c r="H260" s="158">
        <f t="shared" si="103"/>
        <v>0</v>
      </c>
      <c r="I260" s="159"/>
      <c r="J260" s="159"/>
      <c r="K260" s="159"/>
      <c r="L260" s="78"/>
      <c r="M260" s="79"/>
      <c r="N260" s="77" t="str">
        <f t="shared" si="104"/>
        <v>0</v>
      </c>
      <c r="O260" s="81">
        <f t="shared" si="5655"/>
        <v>0</v>
      </c>
      <c r="P260" s="160">
        <f t="shared" si="5656"/>
        <v>0</v>
      </c>
      <c r="Q260" s="160">
        <f t="shared" si="5657"/>
        <v>0</v>
      </c>
      <c r="R260" s="160">
        <f t="shared" si="5658"/>
        <v>0</v>
      </c>
      <c r="S260" s="160">
        <f t="shared" si="5659"/>
        <v>0</v>
      </c>
      <c r="T260" s="161">
        <f t="shared" ref="T260:U260" si="6379">T259</f>
        <v>2</v>
      </c>
      <c r="U260" s="175">
        <f t="shared" si="6379"/>
        <v>1165</v>
      </c>
      <c r="V260" s="163" t="str">
        <f t="shared" si="6241"/>
        <v>1</v>
      </c>
      <c r="W260" s="164">
        <f t="shared" si="112"/>
        <v>1</v>
      </c>
      <c r="X260" s="165">
        <f t="shared" si="113"/>
        <v>0</v>
      </c>
      <c r="Y260" s="166"/>
      <c r="Z260" s="166"/>
      <c r="AA260" s="166"/>
      <c r="AB260" s="84"/>
      <c r="AC260" s="85"/>
      <c r="AD260" s="83" t="str">
        <f t="shared" si="114"/>
        <v>0</v>
      </c>
      <c r="AE260" s="167">
        <f t="shared" si="5662"/>
        <v>0</v>
      </c>
      <c r="AF260" s="168">
        <f t="shared" si="5663"/>
        <v>0</v>
      </c>
      <c r="AG260" s="168">
        <f t="shared" si="5664"/>
        <v>0</v>
      </c>
      <c r="AH260" s="168">
        <f t="shared" si="5665"/>
        <v>0</v>
      </c>
      <c r="AI260" s="168">
        <f t="shared" si="5666"/>
        <v>0</v>
      </c>
      <c r="AJ260" s="154">
        <f t="shared" ref="AJ260:AK260" si="6380">AJ259</f>
        <v>3</v>
      </c>
      <c r="AK260" s="173">
        <f t="shared" si="6380"/>
        <v>1166</v>
      </c>
      <c r="AL260" s="156" t="str">
        <f t="shared" si="6243"/>
        <v>1</v>
      </c>
      <c r="AM260" s="157">
        <f t="shared" si="122"/>
        <v>2</v>
      </c>
      <c r="AN260" s="158">
        <f t="shared" si="123"/>
        <v>0</v>
      </c>
      <c r="AO260" s="159"/>
      <c r="AP260" s="159"/>
      <c r="AQ260" s="159"/>
      <c r="AR260" s="78"/>
      <c r="AS260" s="79"/>
      <c r="AT260" s="77" t="str">
        <f t="shared" si="124"/>
        <v>0</v>
      </c>
      <c r="AU260" s="81">
        <f t="shared" si="5669"/>
        <v>0</v>
      </c>
      <c r="AV260" s="160">
        <f t="shared" si="5670"/>
        <v>0</v>
      </c>
      <c r="AW260" s="160">
        <f t="shared" si="5671"/>
        <v>0</v>
      </c>
      <c r="AX260" s="160">
        <f t="shared" si="5672"/>
        <v>0</v>
      </c>
      <c r="AY260" s="160">
        <f t="shared" si="5673"/>
        <v>0</v>
      </c>
      <c r="AZ260" s="161">
        <f t="shared" ref="AZ260:BA260" si="6381">AZ259</f>
        <v>4</v>
      </c>
      <c r="BA260" s="175">
        <f t="shared" si="6381"/>
        <v>1167</v>
      </c>
      <c r="BB260" s="163" t="str">
        <f t="shared" si="6245"/>
        <v>1</v>
      </c>
      <c r="BC260" s="164">
        <f t="shared" si="132"/>
        <v>4</v>
      </c>
      <c r="BD260" s="165">
        <f t="shared" si="133"/>
        <v>0</v>
      </c>
      <c r="BE260" s="166"/>
      <c r="BF260" s="166"/>
      <c r="BG260" s="166"/>
      <c r="BH260" s="84"/>
      <c r="BI260" s="85"/>
      <c r="BJ260" s="83" t="str">
        <f t="shared" si="134"/>
        <v>0</v>
      </c>
      <c r="BK260" s="167">
        <f t="shared" si="5676"/>
        <v>0</v>
      </c>
      <c r="BL260" s="168">
        <f t="shared" si="5677"/>
        <v>0</v>
      </c>
      <c r="BM260" s="168">
        <f t="shared" si="5678"/>
        <v>0</v>
      </c>
      <c r="BN260" s="168">
        <f t="shared" si="5679"/>
        <v>0</v>
      </c>
      <c r="BO260" s="168">
        <f t="shared" si="5680"/>
        <v>0</v>
      </c>
      <c r="BP260" s="154">
        <f t="shared" ref="BP260:BQ260" si="6382">BP259</f>
        <v>5</v>
      </c>
      <c r="BQ260" s="173">
        <f t="shared" si="6382"/>
        <v>1168</v>
      </c>
      <c r="BR260" s="156" t="str">
        <f t="shared" si="6247"/>
        <v>1</v>
      </c>
      <c r="BS260" s="157">
        <f t="shared" si="142"/>
        <v>4</v>
      </c>
      <c r="BT260" s="158">
        <f t="shared" si="143"/>
        <v>0</v>
      </c>
      <c r="BU260" s="159"/>
      <c r="BV260" s="159"/>
      <c r="BW260" s="159"/>
      <c r="BX260" s="78"/>
      <c r="BY260" s="79"/>
      <c r="BZ260" s="77" t="str">
        <f t="shared" si="144"/>
        <v>0</v>
      </c>
      <c r="CA260" s="81">
        <f t="shared" si="5683"/>
        <v>0</v>
      </c>
      <c r="CB260" s="160">
        <f t="shared" si="5684"/>
        <v>0</v>
      </c>
      <c r="CC260" s="160">
        <f t="shared" si="5685"/>
        <v>0</v>
      </c>
      <c r="CD260" s="160">
        <f t="shared" si="5686"/>
        <v>0</v>
      </c>
      <c r="CE260" s="160">
        <f t="shared" si="5687"/>
        <v>0</v>
      </c>
      <c r="CF260" s="161">
        <f t="shared" ref="CF260:CG260" si="6383">CF259</f>
        <v>6</v>
      </c>
      <c r="CG260" s="175">
        <f t="shared" si="6383"/>
        <v>1169</v>
      </c>
      <c r="CH260" s="163" t="str">
        <f t="shared" si="6249"/>
        <v>1</v>
      </c>
      <c r="CI260" s="164">
        <f t="shared" si="152"/>
        <v>2</v>
      </c>
      <c r="CJ260" s="165">
        <f t="shared" si="153"/>
        <v>0</v>
      </c>
      <c r="CK260" s="166"/>
      <c r="CL260" s="166"/>
      <c r="CM260" s="166"/>
      <c r="CN260" s="84"/>
      <c r="CO260" s="85"/>
      <c r="CP260" s="83" t="str">
        <f t="shared" si="154"/>
        <v>0</v>
      </c>
      <c r="CQ260" s="167">
        <f t="shared" si="5690"/>
        <v>0</v>
      </c>
      <c r="CR260" s="168">
        <f t="shared" si="5691"/>
        <v>0</v>
      </c>
      <c r="CS260" s="168">
        <f t="shared" si="5692"/>
        <v>0</v>
      </c>
      <c r="CT260" s="168">
        <f t="shared" si="5693"/>
        <v>0</v>
      </c>
      <c r="CU260" s="168">
        <f t="shared" si="5694"/>
        <v>0</v>
      </c>
      <c r="CV260" s="154">
        <f t="shared" ref="CV260:CW260" si="6384">CV259</f>
        <v>7</v>
      </c>
      <c r="CW260" s="173">
        <f t="shared" si="6384"/>
        <v>1170</v>
      </c>
      <c r="CX260" s="156" t="str">
        <f t="shared" si="6251"/>
        <v>1</v>
      </c>
      <c r="CY260" s="157">
        <f t="shared" si="162"/>
        <v>2</v>
      </c>
      <c r="CZ260" s="158">
        <f t="shared" si="163"/>
        <v>0</v>
      </c>
      <c r="DA260" s="159"/>
      <c r="DB260" s="159"/>
      <c r="DC260" s="159"/>
      <c r="DD260" s="78"/>
      <c r="DE260" s="79"/>
      <c r="DF260" s="77" t="str">
        <f t="shared" si="164"/>
        <v>0</v>
      </c>
      <c r="DG260" s="81">
        <f t="shared" si="5697"/>
        <v>0</v>
      </c>
      <c r="DH260" s="160">
        <f t="shared" si="5698"/>
        <v>0</v>
      </c>
      <c r="DI260" s="160">
        <f t="shared" si="5699"/>
        <v>0</v>
      </c>
      <c r="DJ260" s="160">
        <f t="shared" si="5700"/>
        <v>0</v>
      </c>
      <c r="DK260" s="160">
        <f t="shared" si="5701"/>
        <v>0</v>
      </c>
      <c r="DL260" s="161">
        <f t="shared" ref="DL260:DM260" si="6385">DL259</f>
        <v>8</v>
      </c>
      <c r="DM260" s="175">
        <f t="shared" si="6385"/>
        <v>1171</v>
      </c>
      <c r="DN260" s="163" t="str">
        <f t="shared" si="6253"/>
        <v>1</v>
      </c>
      <c r="DO260" s="164">
        <f t="shared" si="172"/>
        <v>2</v>
      </c>
      <c r="DP260" s="165">
        <f t="shared" si="173"/>
        <v>0</v>
      </c>
      <c r="DQ260" s="166"/>
      <c r="DR260" s="166"/>
      <c r="DS260" s="166"/>
      <c r="DT260" s="84"/>
      <c r="DU260" s="85"/>
      <c r="DV260" s="83" t="str">
        <f t="shared" si="174"/>
        <v>0</v>
      </c>
      <c r="DW260" s="167">
        <f t="shared" si="5704"/>
        <v>0</v>
      </c>
      <c r="DX260" s="168">
        <f t="shared" si="5705"/>
        <v>0</v>
      </c>
      <c r="DY260" s="168">
        <f t="shared" si="5706"/>
        <v>0</v>
      </c>
      <c r="DZ260" s="168">
        <f t="shared" si="5707"/>
        <v>0</v>
      </c>
      <c r="EA260" s="168">
        <f t="shared" si="5708"/>
        <v>0</v>
      </c>
      <c r="EB260" s="154">
        <f t="shared" ref="EB260:EC260" si="6386">EB259</f>
        <v>9</v>
      </c>
      <c r="EC260" s="173">
        <f t="shared" si="6386"/>
        <v>1172</v>
      </c>
      <c r="ED260" s="156" t="str">
        <f t="shared" si="6255"/>
        <v>1</v>
      </c>
      <c r="EE260" s="157">
        <f t="shared" si="182"/>
        <v>5</v>
      </c>
      <c r="EF260" s="169">
        <f t="shared" si="183"/>
        <v>0</v>
      </c>
      <c r="EG260" s="159"/>
      <c r="EH260" s="159"/>
      <c r="EI260" s="159"/>
      <c r="EJ260" s="78"/>
      <c r="EK260" s="79"/>
      <c r="EL260" s="77" t="str">
        <f t="shared" si="184"/>
        <v>0</v>
      </c>
      <c r="EM260" s="81">
        <f t="shared" si="5711"/>
        <v>0</v>
      </c>
      <c r="EN260" s="160">
        <f t="shared" si="5712"/>
        <v>0</v>
      </c>
      <c r="EO260" s="160">
        <f t="shared" si="5713"/>
        <v>0</v>
      </c>
      <c r="EP260" s="160">
        <f t="shared" si="5714"/>
        <v>0</v>
      </c>
      <c r="EQ260" s="160">
        <f t="shared" si="5715"/>
        <v>0</v>
      </c>
      <c r="ER260" s="161">
        <f t="shared" ref="ER260:ES260" si="6387">ER259</f>
        <v>10</v>
      </c>
      <c r="ES260" s="175">
        <f t="shared" si="6387"/>
        <v>1173</v>
      </c>
      <c r="ET260" s="163" t="str">
        <f t="shared" si="6257"/>
        <v>1</v>
      </c>
      <c r="EU260" s="164">
        <f t="shared" si="192"/>
        <v>19</v>
      </c>
      <c r="EV260" s="165">
        <f t="shared" si="193"/>
        <v>0</v>
      </c>
      <c r="EW260" s="166"/>
      <c r="EX260" s="166"/>
      <c r="EY260" s="166"/>
      <c r="EZ260" s="84"/>
      <c r="FA260" s="85"/>
      <c r="FB260" s="83" t="str">
        <f t="shared" si="194"/>
        <v>0</v>
      </c>
      <c r="FC260" s="167">
        <f t="shared" si="5718"/>
        <v>0</v>
      </c>
      <c r="FD260" s="168">
        <f t="shared" si="5719"/>
        <v>0</v>
      </c>
      <c r="FE260" s="168">
        <f t="shared" si="5720"/>
        <v>0</v>
      </c>
      <c r="FF260" s="168">
        <f t="shared" si="5721"/>
        <v>0</v>
      </c>
      <c r="FG260" s="168">
        <f t="shared" si="5722"/>
        <v>0</v>
      </c>
      <c r="FH260" s="154">
        <f t="shared" ref="FH260:FI260" si="6388">FH259</f>
        <v>11</v>
      </c>
      <c r="FI260" s="173">
        <f t="shared" si="6388"/>
        <v>1174</v>
      </c>
      <c r="FJ260" s="156" t="str">
        <f t="shared" si="6259"/>
        <v>1</v>
      </c>
      <c r="FK260" s="157">
        <f t="shared" si="202"/>
        <v>4</v>
      </c>
      <c r="FL260" s="158">
        <f t="shared" si="203"/>
        <v>0</v>
      </c>
      <c r="FM260" s="159"/>
      <c r="FN260" s="159"/>
      <c r="FO260" s="159"/>
      <c r="FP260" s="78"/>
      <c r="FQ260" s="79"/>
      <c r="FR260" s="77" t="str">
        <f t="shared" si="204"/>
        <v>0</v>
      </c>
      <c r="FS260" s="81">
        <f t="shared" si="5725"/>
        <v>0</v>
      </c>
      <c r="FT260" s="160">
        <f t="shared" si="5726"/>
        <v>0</v>
      </c>
      <c r="FU260" s="160">
        <f t="shared" si="5727"/>
        <v>0</v>
      </c>
      <c r="FV260" s="160">
        <f t="shared" si="5728"/>
        <v>0</v>
      </c>
      <c r="FW260" s="160">
        <f t="shared" si="5729"/>
        <v>0</v>
      </c>
      <c r="FX260" s="161">
        <f t="shared" ref="FX260:FY260" si="6389">FX259</f>
        <v>12</v>
      </c>
      <c r="FY260" s="175">
        <f t="shared" si="6389"/>
        <v>1175</v>
      </c>
      <c r="FZ260" s="163" t="str">
        <f t="shared" si="6261"/>
        <v>1</v>
      </c>
      <c r="GA260" s="164">
        <f t="shared" si="212"/>
        <v>2</v>
      </c>
      <c r="GB260" s="165">
        <f t="shared" si="213"/>
        <v>0</v>
      </c>
      <c r="GC260" s="166"/>
      <c r="GD260" s="166"/>
      <c r="GE260" s="166"/>
      <c r="GF260" s="84"/>
      <c r="GG260" s="85"/>
      <c r="GH260" s="83" t="str">
        <f t="shared" si="214"/>
        <v>0</v>
      </c>
      <c r="GI260" s="167">
        <f t="shared" si="5732"/>
        <v>0</v>
      </c>
      <c r="GJ260" s="168">
        <f t="shared" si="5733"/>
        <v>0</v>
      </c>
      <c r="GK260" s="168">
        <f t="shared" si="5734"/>
        <v>0</v>
      </c>
      <c r="GL260" s="168">
        <f t="shared" si="5735"/>
        <v>0</v>
      </c>
      <c r="GM260" s="168">
        <f t="shared" si="5736"/>
        <v>0</v>
      </c>
      <c r="GN260" s="154">
        <f t="shared" ref="GN260:GO260" si="6390">GN259</f>
        <v>13</v>
      </c>
      <c r="GO260" s="173">
        <f t="shared" si="6390"/>
        <v>1176</v>
      </c>
      <c r="GP260" s="156" t="str">
        <f t="shared" si="6263"/>
        <v>1</v>
      </c>
      <c r="GQ260" s="157">
        <f t="shared" si="222"/>
        <v>3</v>
      </c>
      <c r="GR260" s="158">
        <f t="shared" si="223"/>
        <v>0</v>
      </c>
      <c r="GS260" s="159"/>
      <c r="GT260" s="159"/>
      <c r="GU260" s="159"/>
      <c r="GV260" s="78"/>
      <c r="GW260" s="79"/>
      <c r="GX260" s="77" t="str">
        <f t="shared" si="224"/>
        <v>0</v>
      </c>
      <c r="GY260" s="81">
        <f t="shared" si="5739"/>
        <v>0</v>
      </c>
      <c r="GZ260" s="160">
        <f t="shared" si="5740"/>
        <v>0</v>
      </c>
      <c r="HA260" s="160">
        <f t="shared" si="5741"/>
        <v>0</v>
      </c>
      <c r="HB260" s="160">
        <f t="shared" si="5742"/>
        <v>0</v>
      </c>
      <c r="HC260" s="160">
        <f t="shared" si="5743"/>
        <v>0</v>
      </c>
      <c r="HD260" s="161">
        <f t="shared" ref="HD260:HE260" si="6391">HD259</f>
        <v>14</v>
      </c>
      <c r="HE260" s="175">
        <f t="shared" si="6391"/>
        <v>1177</v>
      </c>
      <c r="HF260" s="163" t="str">
        <f t="shared" si="6265"/>
        <v>1</v>
      </c>
      <c r="HG260" s="164">
        <f t="shared" si="232"/>
        <v>5</v>
      </c>
      <c r="HH260" s="165">
        <f t="shared" si="233"/>
        <v>0</v>
      </c>
      <c r="HI260" s="166"/>
      <c r="HJ260" s="166"/>
      <c r="HK260" s="166"/>
      <c r="HL260" s="84"/>
      <c r="HM260" s="85"/>
      <c r="HN260" s="83" t="str">
        <f t="shared" si="234"/>
        <v>0</v>
      </c>
      <c r="HO260" s="167">
        <f t="shared" si="5746"/>
        <v>0</v>
      </c>
      <c r="HP260" s="168">
        <f t="shared" si="5747"/>
        <v>0</v>
      </c>
      <c r="HQ260" s="168">
        <f t="shared" si="5748"/>
        <v>0</v>
      </c>
      <c r="HR260" s="168">
        <f t="shared" si="5749"/>
        <v>0</v>
      </c>
      <c r="HS260" s="168">
        <f t="shared" si="5750"/>
        <v>0</v>
      </c>
      <c r="HT260" s="154">
        <f t="shared" ref="HT260:HU260" si="6392">HT259</f>
        <v>15</v>
      </c>
      <c r="HU260" s="173">
        <f t="shared" si="6392"/>
        <v>1178</v>
      </c>
      <c r="HV260" s="156" t="str">
        <f t="shared" si="6267"/>
        <v>1</v>
      </c>
      <c r="HW260" s="157" t="str">
        <f t="shared" si="242"/>
        <v/>
      </c>
      <c r="HX260" s="169">
        <f t="shared" si="243"/>
        <v>0</v>
      </c>
      <c r="HY260" s="159"/>
      <c r="HZ260" s="159"/>
      <c r="IA260" s="159"/>
      <c r="IB260" s="160"/>
      <c r="IC260" s="160"/>
      <c r="ID260" s="160" t="str">
        <f t="shared" si="244"/>
        <v>0</v>
      </c>
      <c r="IE260" s="160">
        <f t="shared" si="5753"/>
        <v>0</v>
      </c>
      <c r="IF260" s="160">
        <f t="shared" si="5754"/>
        <v>0</v>
      </c>
      <c r="IG260" s="160">
        <f t="shared" si="5755"/>
        <v>0</v>
      </c>
      <c r="IH260" s="160">
        <f t="shared" si="5756"/>
        <v>0</v>
      </c>
      <c r="II260" s="160">
        <f t="shared" si="5757"/>
        <v>0</v>
      </c>
      <c r="IJ260" s="161">
        <f t="shared" ref="IJ260:IK260" si="6393">IJ259</f>
        <v>16</v>
      </c>
      <c r="IK260" s="175">
        <f t="shared" si="6393"/>
        <v>1179</v>
      </c>
      <c r="IL260" s="163" t="str">
        <f t="shared" si="6269"/>
        <v>1</v>
      </c>
      <c r="IM260" s="164" t="str">
        <f t="shared" si="252"/>
        <v/>
      </c>
      <c r="IN260" s="165">
        <f t="shared" si="253"/>
        <v>0</v>
      </c>
      <c r="IO260" s="166"/>
      <c r="IP260" s="166"/>
      <c r="IQ260" s="166"/>
      <c r="IR260" s="168"/>
      <c r="IS260" s="168"/>
      <c r="IT260" s="170" t="str">
        <f t="shared" si="254"/>
        <v>0</v>
      </c>
      <c r="IU260" s="170">
        <f t="shared" si="5760"/>
        <v>0</v>
      </c>
      <c r="IV260" s="168">
        <f t="shared" si="5761"/>
        <v>0</v>
      </c>
      <c r="IW260" s="168">
        <f t="shared" si="5762"/>
        <v>0</v>
      </c>
      <c r="IX260" s="168">
        <f t="shared" si="5763"/>
        <v>0</v>
      </c>
      <c r="IY260" s="168">
        <f t="shared" si="5764"/>
        <v>0</v>
      </c>
      <c r="IZ260" s="154">
        <f t="shared" ref="IZ260:JA260" si="6394">IZ259</f>
        <v>17</v>
      </c>
      <c r="JA260" s="173">
        <f t="shared" si="6394"/>
        <v>1180</v>
      </c>
      <c r="JB260" s="156" t="str">
        <f t="shared" si="6271"/>
        <v>1</v>
      </c>
      <c r="JC260" s="157" t="str">
        <f t="shared" si="262"/>
        <v/>
      </c>
      <c r="JD260" s="158">
        <f t="shared" si="263"/>
        <v>0</v>
      </c>
      <c r="JE260" s="159"/>
      <c r="JF260" s="159"/>
      <c r="JG260" s="159"/>
      <c r="JH260" s="160"/>
      <c r="JI260" s="160"/>
      <c r="JJ260" s="171" t="str">
        <f t="shared" si="264"/>
        <v>0</v>
      </c>
      <c r="JK260" s="171">
        <f t="shared" si="5767"/>
        <v>0</v>
      </c>
      <c r="JL260" s="160">
        <f t="shared" si="5768"/>
        <v>0</v>
      </c>
      <c r="JM260" s="160">
        <f t="shared" si="5769"/>
        <v>0</v>
      </c>
      <c r="JN260" s="160">
        <f t="shared" si="5770"/>
        <v>0</v>
      </c>
      <c r="JO260" s="160">
        <f t="shared" si="5771"/>
        <v>0</v>
      </c>
      <c r="JP260" s="161">
        <f t="shared" ref="JP260:JQ260" si="6395">JP259</f>
        <v>18</v>
      </c>
      <c r="JQ260" s="175">
        <f t="shared" si="6395"/>
        <v>1181</v>
      </c>
      <c r="JR260" s="163" t="str">
        <f t="shared" si="6273"/>
        <v>1</v>
      </c>
      <c r="JS260" s="164" t="str">
        <f t="shared" si="272"/>
        <v/>
      </c>
      <c r="JT260" s="165">
        <f t="shared" si="273"/>
        <v>0</v>
      </c>
      <c r="JU260" s="166"/>
      <c r="JV260" s="166"/>
      <c r="JW260" s="166"/>
      <c r="JX260" s="168"/>
      <c r="JY260" s="168"/>
      <c r="JZ260" s="170" t="str">
        <f t="shared" si="274"/>
        <v>0</v>
      </c>
      <c r="KA260" s="170">
        <f t="shared" si="5774"/>
        <v>0</v>
      </c>
      <c r="KB260" s="168">
        <f t="shared" si="5775"/>
        <v>0</v>
      </c>
      <c r="KC260" s="168">
        <f t="shared" si="5776"/>
        <v>0</v>
      </c>
      <c r="KD260" s="168">
        <f t="shared" si="5777"/>
        <v>0</v>
      </c>
      <c r="KE260" s="168">
        <f t="shared" si="5778"/>
        <v>0</v>
      </c>
      <c r="KF260" s="154">
        <f t="shared" ref="KF260:KG260" si="6396">KF259</f>
        <v>19</v>
      </c>
      <c r="KG260" s="173">
        <f t="shared" si="6396"/>
        <v>1182</v>
      </c>
      <c r="KH260" s="156" t="str">
        <f t="shared" si="6275"/>
        <v>1</v>
      </c>
      <c r="KI260" s="157" t="str">
        <f t="shared" si="282"/>
        <v/>
      </c>
      <c r="KJ260" s="158">
        <f t="shared" si="283"/>
        <v>0</v>
      </c>
      <c r="KK260" s="159"/>
      <c r="KL260" s="159"/>
      <c r="KM260" s="159"/>
      <c r="KN260" s="160"/>
      <c r="KO260" s="160"/>
      <c r="KP260" s="171" t="str">
        <f t="shared" si="284"/>
        <v>0</v>
      </c>
      <c r="KQ260" s="171">
        <f t="shared" si="5781"/>
        <v>0</v>
      </c>
      <c r="KR260" s="160">
        <f t="shared" si="5782"/>
        <v>0</v>
      </c>
      <c r="KS260" s="160">
        <f t="shared" si="5783"/>
        <v>0</v>
      </c>
      <c r="KT260" s="160">
        <f t="shared" si="5784"/>
        <v>0</v>
      </c>
      <c r="KU260" s="160">
        <f t="shared" si="5785"/>
        <v>0</v>
      </c>
      <c r="KV260" s="161">
        <f t="shared" ref="KV260:KW260" si="6397">KV259</f>
        <v>20</v>
      </c>
      <c r="KW260" s="175">
        <f t="shared" si="6397"/>
        <v>1183</v>
      </c>
      <c r="KX260" s="163" t="str">
        <f t="shared" si="6277"/>
        <v>1</v>
      </c>
      <c r="KY260" s="164" t="str">
        <f t="shared" si="292"/>
        <v/>
      </c>
      <c r="KZ260" s="165">
        <f t="shared" si="293"/>
        <v>0</v>
      </c>
      <c r="LA260" s="166"/>
      <c r="LB260" s="166"/>
      <c r="LC260" s="166"/>
      <c r="LD260" s="168"/>
      <c r="LE260" s="168"/>
      <c r="LF260" s="170" t="str">
        <f t="shared" si="294"/>
        <v>0</v>
      </c>
      <c r="LG260" s="170">
        <f t="shared" si="5788"/>
        <v>0</v>
      </c>
      <c r="LH260" s="168">
        <f t="shared" si="5789"/>
        <v>0</v>
      </c>
      <c r="LI260" s="168">
        <f t="shared" si="5790"/>
        <v>0</v>
      </c>
      <c r="LJ260" s="168">
        <f t="shared" si="5791"/>
        <v>0</v>
      </c>
      <c r="LK260" s="168">
        <f t="shared" si="5792"/>
        <v>0</v>
      </c>
      <c r="LL260" s="172"/>
      <c r="LM260" s="172"/>
      <c r="LN260" s="168" t="str">
        <f t="shared" si="5793"/>
        <v>#REF!</v>
      </c>
      <c r="LO260" s="168" t="str">
        <f t="shared" si="5794"/>
        <v>#REF!</v>
      </c>
      <c r="LP260" s="168" t="str">
        <f t="shared" si="5795"/>
        <v>#REF!</v>
      </c>
      <c r="LQ260" s="168" t="str">
        <f t="shared" si="5796"/>
        <v>#REF!</v>
      </c>
    </row>
    <row r="261" ht="15.75" customHeight="1">
      <c r="A261" s="134"/>
      <c r="B261" s="135"/>
      <c r="C261" s="136">
        <f t="shared" si="99"/>
        <v>0</v>
      </c>
      <c r="D261" s="137">
        <f t="shared" ref="D261:E261" si="6398">D260</f>
        <v>1</v>
      </c>
      <c r="E261" s="182">
        <f t="shared" si="6398"/>
        <v>1164</v>
      </c>
      <c r="F261" s="183" t="str">
        <f>IFERROR(IF(S261&gt;=10,"6",IF(S261&gt;=8,"5",IF(S261&gt;=6,"4",IF(S261&gt;=4,"3",IF(S261&gt;=2,"2",IF(S261&gt;=-1,"1",IF(S261&gt;=-2,"-1",IF(S261&gt;=-3,"-2","-3")))))))), F268)</f>
        <v>1</v>
      </c>
      <c r="G261" s="184">
        <f t="shared" si="102"/>
        <v>1</v>
      </c>
      <c r="H261" s="185">
        <f t="shared" si="103"/>
        <v>0</v>
      </c>
      <c r="I261" s="139"/>
      <c r="J261" s="139"/>
      <c r="K261" s="136">
        <f>SUM(K230:K260)</f>
        <v>0</v>
      </c>
      <c r="L261" s="142"/>
      <c r="M261" s="143"/>
      <c r="N261" s="148" t="str">
        <f t="shared" si="104"/>
        <v>0</v>
      </c>
      <c r="O261" s="145"/>
      <c r="P261" s="139"/>
      <c r="Q261" s="139"/>
      <c r="R261" s="186"/>
      <c r="S261" s="139"/>
      <c r="T261" s="137">
        <f t="shared" ref="T261:U261" si="6399">T260</f>
        <v>2</v>
      </c>
      <c r="U261" s="182">
        <f t="shared" si="6399"/>
        <v>1165</v>
      </c>
      <c r="V261" s="139"/>
      <c r="W261" s="140">
        <f t="shared" si="112"/>
        <v>1</v>
      </c>
      <c r="X261" s="185">
        <f t="shared" si="113"/>
        <v>0</v>
      </c>
      <c r="Y261" s="139"/>
      <c r="Z261" s="139"/>
      <c r="AA261" s="136">
        <f>SUM(AA230:AA260)</f>
        <v>0</v>
      </c>
      <c r="AB261" s="142"/>
      <c r="AC261" s="143"/>
      <c r="AD261" s="148" t="str">
        <f t="shared" si="114"/>
        <v>0</v>
      </c>
      <c r="AE261" s="146"/>
      <c r="AF261" s="139"/>
      <c r="AG261" s="139"/>
      <c r="AH261" s="186"/>
      <c r="AI261" s="139"/>
      <c r="AJ261" s="137">
        <f t="shared" ref="AJ261:AK261" si="6400">AJ260</f>
        <v>3</v>
      </c>
      <c r="AK261" s="182">
        <f t="shared" si="6400"/>
        <v>1166</v>
      </c>
      <c r="AL261" s="139"/>
      <c r="AM261" s="140">
        <f t="shared" si="122"/>
        <v>2</v>
      </c>
      <c r="AN261" s="185">
        <f t="shared" si="123"/>
        <v>0</v>
      </c>
      <c r="AO261" s="139"/>
      <c r="AP261" s="139"/>
      <c r="AQ261" s="136">
        <f>SUM(AQ230:AQ260)</f>
        <v>0</v>
      </c>
      <c r="AR261" s="142"/>
      <c r="AS261" s="143"/>
      <c r="AT261" s="148" t="str">
        <f t="shared" si="124"/>
        <v>0</v>
      </c>
      <c r="AU261" s="145"/>
      <c r="AV261" s="139"/>
      <c r="AW261" s="139"/>
      <c r="AX261" s="186"/>
      <c r="AY261" s="139"/>
      <c r="AZ261" s="137">
        <f t="shared" ref="AZ261:BA261" si="6401">AZ260</f>
        <v>4</v>
      </c>
      <c r="BA261" s="182">
        <f t="shared" si="6401"/>
        <v>1167</v>
      </c>
      <c r="BB261" s="139"/>
      <c r="BC261" s="140">
        <f t="shared" si="132"/>
        <v>4</v>
      </c>
      <c r="BD261" s="185">
        <f t="shared" si="133"/>
        <v>0</v>
      </c>
      <c r="BE261" s="139"/>
      <c r="BF261" s="139"/>
      <c r="BG261" s="136">
        <f>SUM(BG230:BG260)</f>
        <v>0</v>
      </c>
      <c r="BH261" s="142"/>
      <c r="BI261" s="143"/>
      <c r="BJ261" s="148" t="str">
        <f t="shared" si="134"/>
        <v>0</v>
      </c>
      <c r="BK261" s="146"/>
      <c r="BL261" s="139"/>
      <c r="BM261" s="139"/>
      <c r="BN261" s="186"/>
      <c r="BO261" s="139"/>
      <c r="BP261" s="137">
        <f t="shared" ref="BP261:BQ261" si="6402">BP260</f>
        <v>5</v>
      </c>
      <c r="BQ261" s="182">
        <f t="shared" si="6402"/>
        <v>1168</v>
      </c>
      <c r="BR261" s="139"/>
      <c r="BS261" s="140">
        <f t="shared" si="142"/>
        <v>4</v>
      </c>
      <c r="BT261" s="185">
        <f t="shared" si="143"/>
        <v>0</v>
      </c>
      <c r="BU261" s="139"/>
      <c r="BV261" s="139"/>
      <c r="BW261" s="136">
        <f>SUM(BW230:BW260)</f>
        <v>0</v>
      </c>
      <c r="BX261" s="142"/>
      <c r="BY261" s="143"/>
      <c r="BZ261" s="148" t="str">
        <f t="shared" si="144"/>
        <v>0</v>
      </c>
      <c r="CA261" s="145"/>
      <c r="CB261" s="139"/>
      <c r="CC261" s="139"/>
      <c r="CD261" s="186"/>
      <c r="CE261" s="139"/>
      <c r="CF261" s="137">
        <f t="shared" ref="CF261:CG261" si="6403">CF260</f>
        <v>6</v>
      </c>
      <c r="CG261" s="182">
        <f t="shared" si="6403"/>
        <v>1169</v>
      </c>
      <c r="CH261" s="139"/>
      <c r="CI261" s="140">
        <f t="shared" si="152"/>
        <v>2</v>
      </c>
      <c r="CJ261" s="185">
        <f t="shared" si="153"/>
        <v>0</v>
      </c>
      <c r="CK261" s="139"/>
      <c r="CL261" s="139"/>
      <c r="CM261" s="136">
        <f>SUM(CM230:CM260)</f>
        <v>0</v>
      </c>
      <c r="CN261" s="142"/>
      <c r="CO261" s="143"/>
      <c r="CP261" s="148" t="str">
        <f t="shared" si="154"/>
        <v>0</v>
      </c>
      <c r="CQ261" s="146"/>
      <c r="CR261" s="139"/>
      <c r="CS261" s="139"/>
      <c r="CT261" s="186"/>
      <c r="CU261" s="139"/>
      <c r="CV261" s="137">
        <f t="shared" ref="CV261:CW261" si="6404">CV260</f>
        <v>7</v>
      </c>
      <c r="CW261" s="182">
        <f t="shared" si="6404"/>
        <v>1170</v>
      </c>
      <c r="CX261" s="139"/>
      <c r="CY261" s="140">
        <f t="shared" si="162"/>
        <v>2</v>
      </c>
      <c r="CZ261" s="185">
        <f t="shared" si="163"/>
        <v>0</v>
      </c>
      <c r="DA261" s="139"/>
      <c r="DB261" s="139"/>
      <c r="DC261" s="136">
        <f>SUM(DC230:DC260)</f>
        <v>0</v>
      </c>
      <c r="DD261" s="142"/>
      <c r="DE261" s="143"/>
      <c r="DF261" s="148" t="str">
        <f t="shared" si="164"/>
        <v>0</v>
      </c>
      <c r="DG261" s="145"/>
      <c r="DH261" s="139"/>
      <c r="DI261" s="139"/>
      <c r="DJ261" s="186"/>
      <c r="DK261" s="139"/>
      <c r="DL261" s="137">
        <f t="shared" ref="DL261:DM261" si="6405">DL260</f>
        <v>8</v>
      </c>
      <c r="DM261" s="182">
        <f t="shared" si="6405"/>
        <v>1171</v>
      </c>
      <c r="DN261" s="139"/>
      <c r="DO261" s="140">
        <f t="shared" si="172"/>
        <v>2</v>
      </c>
      <c r="DP261" s="185">
        <f t="shared" si="173"/>
        <v>0</v>
      </c>
      <c r="DQ261" s="139"/>
      <c r="DR261" s="139"/>
      <c r="DS261" s="136">
        <f>SUM(DS230:DS260)</f>
        <v>0</v>
      </c>
      <c r="DT261" s="142"/>
      <c r="DU261" s="143"/>
      <c r="DV261" s="148" t="str">
        <f t="shared" si="174"/>
        <v>0</v>
      </c>
      <c r="DW261" s="146"/>
      <c r="DX261" s="139"/>
      <c r="DY261" s="139"/>
      <c r="DZ261" s="186"/>
      <c r="EA261" s="139"/>
      <c r="EB261" s="137">
        <f t="shared" ref="EB261:EC261" si="6406">EB260</f>
        <v>9</v>
      </c>
      <c r="EC261" s="182">
        <f t="shared" si="6406"/>
        <v>1172</v>
      </c>
      <c r="ED261" s="139"/>
      <c r="EE261" s="140">
        <f t="shared" si="182"/>
        <v>5</v>
      </c>
      <c r="EF261" s="187">
        <f t="shared" si="183"/>
        <v>0</v>
      </c>
      <c r="EG261" s="139"/>
      <c r="EH261" s="139"/>
      <c r="EI261" s="136">
        <f>SUM(EI230:EI260)</f>
        <v>0</v>
      </c>
      <c r="EJ261" s="142"/>
      <c r="EK261" s="143"/>
      <c r="EL261" s="148" t="str">
        <f t="shared" si="184"/>
        <v>0</v>
      </c>
      <c r="EM261" s="145"/>
      <c r="EN261" s="139"/>
      <c r="EO261" s="139"/>
      <c r="EP261" s="186"/>
      <c r="EQ261" s="139"/>
      <c r="ER261" s="137">
        <f t="shared" ref="ER261:ES261" si="6407">ER260</f>
        <v>10</v>
      </c>
      <c r="ES261" s="182">
        <f t="shared" si="6407"/>
        <v>1173</v>
      </c>
      <c r="ET261" s="139"/>
      <c r="EU261" s="140">
        <f t="shared" si="192"/>
        <v>19</v>
      </c>
      <c r="EV261" s="185">
        <f t="shared" si="193"/>
        <v>0</v>
      </c>
      <c r="EW261" s="139"/>
      <c r="EX261" s="139"/>
      <c r="EY261" s="136">
        <f>SUM(EY230:EY260)</f>
        <v>0</v>
      </c>
      <c r="EZ261" s="142"/>
      <c r="FA261" s="143"/>
      <c r="FB261" s="148" t="str">
        <f t="shared" si="194"/>
        <v>0</v>
      </c>
      <c r="FC261" s="146"/>
      <c r="FD261" s="139"/>
      <c r="FE261" s="139"/>
      <c r="FF261" s="186"/>
      <c r="FG261" s="139"/>
      <c r="FH261" s="137">
        <f t="shared" ref="FH261:FI261" si="6408">FH260</f>
        <v>11</v>
      </c>
      <c r="FI261" s="182">
        <f t="shared" si="6408"/>
        <v>1174</v>
      </c>
      <c r="FJ261" s="139"/>
      <c r="FK261" s="140">
        <f t="shared" si="202"/>
        <v>4</v>
      </c>
      <c r="FL261" s="185">
        <f t="shared" si="203"/>
        <v>0</v>
      </c>
      <c r="FM261" s="139"/>
      <c r="FN261" s="139"/>
      <c r="FO261" s="136">
        <f>SUM(FO230:FO260)</f>
        <v>0</v>
      </c>
      <c r="FP261" s="142"/>
      <c r="FQ261" s="143"/>
      <c r="FR261" s="148" t="str">
        <f t="shared" si="204"/>
        <v>0</v>
      </c>
      <c r="FS261" s="145"/>
      <c r="FT261" s="139"/>
      <c r="FU261" s="139"/>
      <c r="FV261" s="186"/>
      <c r="FW261" s="139"/>
      <c r="FX261" s="137">
        <f t="shared" ref="FX261:FY261" si="6409">FX260</f>
        <v>12</v>
      </c>
      <c r="FY261" s="182">
        <f t="shared" si="6409"/>
        <v>1175</v>
      </c>
      <c r="FZ261" s="139"/>
      <c r="GA261" s="140">
        <f t="shared" si="212"/>
        <v>2</v>
      </c>
      <c r="GB261" s="185">
        <f t="shared" si="213"/>
        <v>0</v>
      </c>
      <c r="GC261" s="139"/>
      <c r="GD261" s="139"/>
      <c r="GE261" s="136">
        <f>SUM(GE230:GE260)</f>
        <v>0</v>
      </c>
      <c r="GF261" s="142"/>
      <c r="GG261" s="143"/>
      <c r="GH261" s="148" t="str">
        <f t="shared" si="214"/>
        <v>0</v>
      </c>
      <c r="GI261" s="146"/>
      <c r="GJ261" s="139"/>
      <c r="GK261" s="139"/>
      <c r="GL261" s="186"/>
      <c r="GM261" s="139"/>
      <c r="GN261" s="137">
        <f t="shared" ref="GN261:GO261" si="6410">GN260</f>
        <v>13</v>
      </c>
      <c r="GO261" s="182">
        <f t="shared" si="6410"/>
        <v>1176</v>
      </c>
      <c r="GP261" s="139"/>
      <c r="GQ261" s="140">
        <f t="shared" si="222"/>
        <v>3</v>
      </c>
      <c r="GR261" s="185">
        <f t="shared" si="223"/>
        <v>0</v>
      </c>
      <c r="GS261" s="139"/>
      <c r="GT261" s="139"/>
      <c r="GU261" s="136">
        <f>SUM(GU230:GU260)</f>
        <v>0</v>
      </c>
      <c r="GV261" s="142"/>
      <c r="GW261" s="143"/>
      <c r="GX261" s="148" t="str">
        <f t="shared" si="224"/>
        <v>0</v>
      </c>
      <c r="GY261" s="145"/>
      <c r="GZ261" s="139"/>
      <c r="HA261" s="139"/>
      <c r="HB261" s="186"/>
      <c r="HC261" s="139"/>
      <c r="HD261" s="137">
        <f t="shared" ref="HD261:HE261" si="6411">HD260</f>
        <v>14</v>
      </c>
      <c r="HE261" s="182">
        <f t="shared" si="6411"/>
        <v>1177</v>
      </c>
      <c r="HF261" s="139"/>
      <c r="HG261" s="140">
        <f t="shared" si="232"/>
        <v>5</v>
      </c>
      <c r="HH261" s="185">
        <f t="shared" si="233"/>
        <v>0</v>
      </c>
      <c r="HI261" s="139"/>
      <c r="HJ261" s="139"/>
      <c r="HK261" s="136">
        <f>SUM(HK230:HK260)</f>
        <v>0</v>
      </c>
      <c r="HL261" s="142"/>
      <c r="HM261" s="143"/>
      <c r="HN261" s="148" t="str">
        <f t="shared" si="234"/>
        <v>0</v>
      </c>
      <c r="HO261" s="146"/>
      <c r="HP261" s="139"/>
      <c r="HQ261" s="139"/>
      <c r="HR261" s="186"/>
      <c r="HS261" s="139"/>
      <c r="HT261" s="137">
        <f t="shared" ref="HT261:HU261" si="6412">HT260</f>
        <v>15</v>
      </c>
      <c r="HU261" s="182">
        <f t="shared" si="6412"/>
        <v>1178</v>
      </c>
      <c r="HV261" s="139"/>
      <c r="HW261" s="140" t="str">
        <f t="shared" si="242"/>
        <v/>
      </c>
      <c r="HX261" s="187">
        <f t="shared" si="243"/>
        <v>0</v>
      </c>
      <c r="HY261" s="139"/>
      <c r="HZ261" s="139"/>
      <c r="IA261" s="136">
        <f>SUM(IA230:IA260)</f>
        <v>0</v>
      </c>
      <c r="IB261" s="139"/>
      <c r="IC261" s="139"/>
      <c r="ID261" s="139" t="str">
        <f t="shared" si="244"/>
        <v>0</v>
      </c>
      <c r="IE261" s="139"/>
      <c r="IF261" s="139"/>
      <c r="IG261" s="139"/>
      <c r="IH261" s="186"/>
      <c r="II261" s="139"/>
      <c r="IJ261" s="137">
        <f t="shared" ref="IJ261:IK261" si="6413">IJ260</f>
        <v>16</v>
      </c>
      <c r="IK261" s="182">
        <f t="shared" si="6413"/>
        <v>1179</v>
      </c>
      <c r="IL261" s="139"/>
      <c r="IM261" s="140" t="str">
        <f t="shared" si="252"/>
        <v/>
      </c>
      <c r="IN261" s="185">
        <f t="shared" si="253"/>
        <v>0</v>
      </c>
      <c r="IO261" s="139"/>
      <c r="IP261" s="139"/>
      <c r="IQ261" s="136">
        <f>SUM(IQ230:IQ260)</f>
        <v>0</v>
      </c>
      <c r="IR261" s="139"/>
      <c r="IS261" s="139"/>
      <c r="IT261" s="140" t="str">
        <f t="shared" si="254"/>
        <v>0</v>
      </c>
      <c r="IU261" s="140"/>
      <c r="IV261" s="139"/>
      <c r="IW261" s="139"/>
      <c r="IX261" s="186"/>
      <c r="IY261" s="139"/>
      <c r="IZ261" s="137">
        <f t="shared" ref="IZ261:JA261" si="6414">IZ260</f>
        <v>17</v>
      </c>
      <c r="JA261" s="182">
        <f t="shared" si="6414"/>
        <v>1180</v>
      </c>
      <c r="JB261" s="139"/>
      <c r="JC261" s="140" t="str">
        <f t="shared" si="262"/>
        <v/>
      </c>
      <c r="JD261" s="185">
        <f t="shared" si="263"/>
        <v>0</v>
      </c>
      <c r="JE261" s="139"/>
      <c r="JF261" s="139"/>
      <c r="JG261" s="136">
        <f>SUM(JG230:JG260)</f>
        <v>0</v>
      </c>
      <c r="JH261" s="139"/>
      <c r="JI261" s="139"/>
      <c r="JJ261" s="140" t="str">
        <f t="shared" si="264"/>
        <v>0</v>
      </c>
      <c r="JK261" s="140"/>
      <c r="JL261" s="139"/>
      <c r="JM261" s="139"/>
      <c r="JN261" s="186"/>
      <c r="JO261" s="139"/>
      <c r="JP261" s="137">
        <f t="shared" ref="JP261:JQ261" si="6415">JP260</f>
        <v>18</v>
      </c>
      <c r="JQ261" s="182">
        <f t="shared" si="6415"/>
        <v>1181</v>
      </c>
      <c r="JR261" s="139"/>
      <c r="JS261" s="140" t="str">
        <f t="shared" si="272"/>
        <v/>
      </c>
      <c r="JT261" s="185">
        <f t="shared" si="273"/>
        <v>0</v>
      </c>
      <c r="JU261" s="139"/>
      <c r="JV261" s="139"/>
      <c r="JW261" s="136">
        <f>SUM(JW230:JW260)</f>
        <v>0</v>
      </c>
      <c r="JX261" s="139"/>
      <c r="JY261" s="139"/>
      <c r="JZ261" s="140" t="str">
        <f t="shared" si="274"/>
        <v>0</v>
      </c>
      <c r="KA261" s="140"/>
      <c r="KB261" s="139"/>
      <c r="KC261" s="139"/>
      <c r="KD261" s="186"/>
      <c r="KE261" s="139"/>
      <c r="KF261" s="137">
        <f t="shared" ref="KF261:KG261" si="6416">KF260</f>
        <v>19</v>
      </c>
      <c r="KG261" s="182">
        <f t="shared" si="6416"/>
        <v>1182</v>
      </c>
      <c r="KH261" s="139"/>
      <c r="KI261" s="140" t="str">
        <f t="shared" si="282"/>
        <v/>
      </c>
      <c r="KJ261" s="185">
        <f t="shared" si="283"/>
        <v>0</v>
      </c>
      <c r="KK261" s="139"/>
      <c r="KL261" s="139"/>
      <c r="KM261" s="136">
        <f>SUM(KM230:KM260)</f>
        <v>0</v>
      </c>
      <c r="KN261" s="139"/>
      <c r="KO261" s="139"/>
      <c r="KP261" s="140" t="str">
        <f t="shared" si="284"/>
        <v>0</v>
      </c>
      <c r="KQ261" s="140"/>
      <c r="KR261" s="139"/>
      <c r="KS261" s="139"/>
      <c r="KT261" s="186"/>
      <c r="KU261" s="139"/>
      <c r="KV261" s="137">
        <f t="shared" ref="KV261:KW261" si="6417">KV260</f>
        <v>20</v>
      </c>
      <c r="KW261" s="182">
        <f t="shared" si="6417"/>
        <v>1183</v>
      </c>
      <c r="KX261" s="139"/>
      <c r="KY261" s="140" t="str">
        <f t="shared" si="292"/>
        <v/>
      </c>
      <c r="KZ261" s="185">
        <f t="shared" si="293"/>
        <v>0</v>
      </c>
      <c r="LA261" s="139"/>
      <c r="LB261" s="139"/>
      <c r="LC261" s="136">
        <f>SUM(LC230:LC260)</f>
        <v>0</v>
      </c>
      <c r="LD261" s="139"/>
      <c r="LE261" s="139"/>
      <c r="LF261" s="140" t="str">
        <f t="shared" si="294"/>
        <v>0</v>
      </c>
      <c r="LG261" s="140"/>
      <c r="LH261" s="139"/>
      <c r="LI261" s="139"/>
      <c r="LJ261" s="186"/>
      <c r="LK261" s="139"/>
      <c r="LL261" s="136"/>
      <c r="LM261" s="136"/>
      <c r="LN261" s="139"/>
      <c r="LO261" s="139"/>
      <c r="LP261" s="186"/>
      <c r="LQ261" s="139"/>
    </row>
    <row r="262" ht="15.75" customHeight="1">
      <c r="A262" s="151">
        <v>46357.0</v>
      </c>
      <c r="B262" s="152" t="s">
        <v>33</v>
      </c>
      <c r="C262" s="153">
        <f t="shared" si="99"/>
        <v>0</v>
      </c>
      <c r="D262" s="154">
        <f t="shared" ref="D262:E262" si="6418">D261</f>
        <v>1</v>
      </c>
      <c r="E262" s="155">
        <f t="shared" si="6418"/>
        <v>1164</v>
      </c>
      <c r="F262" s="156" t="str">
        <f t="shared" ref="F262:F267" si="6439">IFERROR(IF(S262&gt;=10,"6",IF(S262&gt;=8,"5",IF(S262&gt;=6,"4",IF(S262&gt;=4,"3",IF(S262&gt;=2,"2",IF(S262&gt;=-1,"1",IF(S262&gt;=-2,"-1",IF(S262&gt;=-3,"-2","-3")))))))), F270)</f>
        <v>1</v>
      </c>
      <c r="G262" s="157">
        <f t="shared" si="102"/>
        <v>1</v>
      </c>
      <c r="H262" s="158">
        <f t="shared" si="103"/>
        <v>0</v>
      </c>
      <c r="I262" s="159"/>
      <c r="J262" s="159"/>
      <c r="K262" s="159"/>
      <c r="L262" s="78"/>
      <c r="M262" s="79"/>
      <c r="N262" s="77" t="str">
        <f t="shared" si="104"/>
        <v>0</v>
      </c>
      <c r="O262" s="81">
        <f t="shared" ref="O262:O292" si="6440">L262+N262</f>
        <v>0</v>
      </c>
      <c r="P262" s="160">
        <f t="shared" ref="P262:P292" si="6441">IF(I262&gt;=8000,2.5,IF(I262&gt;=6000,2,IF(I262&gt;=4000,1.5,IF(I262&gt;=2000,1,IF(I262&gt;=1000,0.5,IF(I262&gt;=0,0))))))</f>
        <v>0</v>
      </c>
      <c r="Q262" s="160">
        <f t="shared" ref="Q262:Q292" si="6442">IF(J262&gt;=10000,5,IF(J262&gt;=9000,4.5,IF(J262&gt;=8000,4,IF(J262&gt;=7000,3.5,IF(J262&gt;=6000,3,IF(J262&gt;=5000,2.5,IF(J262&gt;=4000,2,IF(J262&gt;=3000,1.5,IF(J262&gt;=2000,1,IF(J262&gt;=1000,0.5,0))))))))))</f>
        <v>0</v>
      </c>
      <c r="R262" s="160">
        <f t="shared" ref="R262:R292" si="6443">IF(K262&gt;=8000,5,IF(K262&gt;=6000,4,IF(K262&gt;=4000,3,IF(K262&gt;=2000,2,IF(K262&gt;=1000,1,IF(K262&gt;=0,0,IF(K262&gt;=-1000,-1,IF(K262&gt;=-2000,-1.5,IF(K262&gt;=-3000,-4,IF(K262&gt;=-4000,-5,-6))))))))))</f>
        <v>0</v>
      </c>
      <c r="S262" s="160">
        <f t="shared" ref="S262:S292" si="6444">IFERROR(R262+Q262+P262, R262+Q262)</f>
        <v>0</v>
      </c>
      <c r="T262" s="161">
        <f t="shared" ref="T262:U262" si="6419">T261</f>
        <v>2</v>
      </c>
      <c r="U262" s="162">
        <f t="shared" si="6419"/>
        <v>1165</v>
      </c>
      <c r="V262" s="163" t="str">
        <f t="shared" ref="V262:V284" si="6446">IFERROR(IF(AI262&gt;=10,"6",IF(AI262&gt;=8,"5",IF(AI262&gt;=6,"4",IF(AI262&gt;=4,"3",IF(AI262&gt;=2,"2",IF(AI262&gt;=-1,"1",IF(AI262&gt;=-2,"-1",IF(AI262&gt;=-3,"-2","-3")))))))), V269)</f>
        <v>1</v>
      </c>
      <c r="W262" s="164">
        <f t="shared" si="112"/>
        <v>1</v>
      </c>
      <c r="X262" s="165">
        <f t="shared" si="113"/>
        <v>0</v>
      </c>
      <c r="Y262" s="166"/>
      <c r="Z262" s="166"/>
      <c r="AA262" s="166"/>
      <c r="AB262" s="84"/>
      <c r="AC262" s="85"/>
      <c r="AD262" s="83" t="str">
        <f t="shared" si="114"/>
        <v>0</v>
      </c>
      <c r="AE262" s="167">
        <f t="shared" ref="AE262:AE292" si="6447">AB262+AD262</f>
        <v>0</v>
      </c>
      <c r="AF262" s="168">
        <f t="shared" ref="AF262:AF292" si="6448">IF(Y262&gt;=8000,2.5,IF(Y262&gt;=6000,2,IF(Y262&gt;=4000,1.5,IF(Y262&gt;=2000,1,IF(Y262&gt;=1000,0.5,IF(Y262&gt;=0,0))))))</f>
        <v>0</v>
      </c>
      <c r="AG262" s="168">
        <f t="shared" ref="AG262:AG292" si="6449">IF(Z262&gt;=10000,5,IF(Z262&gt;=9000,4.5,IF(Z262&gt;=8000,4,IF(Z262&gt;=7000,3.5,IF(Z262&gt;=6000,3,IF(Z262&gt;=5000,2.5,IF(Z262&gt;=4000,2,IF(Z262&gt;=3000,1.5,IF(Z262&gt;=2000,1,IF(Z262&gt;=1000,0.5,0))))))))))</f>
        <v>0</v>
      </c>
      <c r="AH262" s="168">
        <f t="shared" ref="AH262:AH292" si="6450">IF(AA262&gt;=8000,5,IF(AA262&gt;=6000,4,IF(AA262&gt;=4000,3,IF(AA262&gt;=2000,2,IF(AA262&gt;=1000,1,IF(AA262&gt;=0,0,IF(AA262&gt;=-1000,-1,IF(AA262&gt;=-2000,-1.5,IF(AA262&gt;=-3000,-4,IF(AA262&gt;=-4000,-5,-6))))))))))</f>
        <v>0</v>
      </c>
      <c r="AI262" s="168">
        <f t="shared" ref="AI262:AI292" si="6451">IFERROR(AH262+AG262+AF262, AH262+AG262)</f>
        <v>0</v>
      </c>
      <c r="AJ262" s="154">
        <f t="shared" ref="AJ262:AK262" si="6420">AJ261</f>
        <v>3</v>
      </c>
      <c r="AK262" s="155">
        <f t="shared" si="6420"/>
        <v>1166</v>
      </c>
      <c r="AL262" s="156" t="str">
        <f t="shared" ref="AL262:AL284" si="6453">IFERROR(IF(AY262&gt;=10,"6",IF(AY262&gt;=8,"5",IF(AY262&gt;=6,"4",IF(AY262&gt;=4,"3",IF(AY262&gt;=2,"2",IF(AY262&gt;=-1,"1",IF(AY262&gt;=-2,"-1",IF(AY262&gt;=-3,"-2","-3")))))))), AL269)</f>
        <v>1</v>
      </c>
      <c r="AM262" s="157">
        <f t="shared" si="122"/>
        <v>2</v>
      </c>
      <c r="AN262" s="158">
        <f t="shared" si="123"/>
        <v>0</v>
      </c>
      <c r="AO262" s="159"/>
      <c r="AP262" s="159"/>
      <c r="AQ262" s="159"/>
      <c r="AR262" s="78"/>
      <c r="AS262" s="79"/>
      <c r="AT262" s="77" t="str">
        <f t="shared" si="124"/>
        <v>0</v>
      </c>
      <c r="AU262" s="81">
        <f t="shared" ref="AU262:AU292" si="6454">AR262+AT262</f>
        <v>0</v>
      </c>
      <c r="AV262" s="160">
        <f t="shared" ref="AV262:AV292" si="6455">IF(AO262&gt;=8000,2.5,IF(AO262&gt;=6000,2,IF(AO262&gt;=4000,1.5,IF(AO262&gt;=2000,1,IF(AO262&gt;=1000,0.5,IF(AO262&gt;=0,0))))))</f>
        <v>0</v>
      </c>
      <c r="AW262" s="160">
        <f t="shared" ref="AW262:AW292" si="6456">IF(AP262&gt;=10000,5,IF(AP262&gt;=9000,4.5,IF(AP262&gt;=8000,4,IF(AP262&gt;=7000,3.5,IF(AP262&gt;=6000,3,IF(AP262&gt;=5000,2.5,IF(AP262&gt;=4000,2,IF(AP262&gt;=3000,1.5,IF(AP262&gt;=2000,1,IF(AP262&gt;=1000,0.5,0))))))))))</f>
        <v>0</v>
      </c>
      <c r="AX262" s="160">
        <f t="shared" ref="AX262:AX292" si="6457">IF(AQ262&gt;=8000,5,IF(AQ262&gt;=6000,4,IF(AQ262&gt;=4000,3,IF(AQ262&gt;=2000,2,IF(AQ262&gt;=1000,1,IF(AQ262&gt;=0,0,IF(AQ262&gt;=-1000,-1,IF(AQ262&gt;=-2000,-1.5,IF(AQ262&gt;=-3000,-4,IF(AQ262&gt;=-4000,-5,-6))))))))))</f>
        <v>0</v>
      </c>
      <c r="AY262" s="160">
        <f t="shared" ref="AY262:AY292" si="6458">IFERROR(AX262+AW262+AV262, AX262+AW262)</f>
        <v>0</v>
      </c>
      <c r="AZ262" s="161">
        <f t="shared" ref="AZ262:BA262" si="6421">AZ261</f>
        <v>4</v>
      </c>
      <c r="BA262" s="162">
        <f t="shared" si="6421"/>
        <v>1167</v>
      </c>
      <c r="BB262" s="163" t="str">
        <f t="shared" ref="BB262:BB284" si="6460">IFERROR(IF(BO262&gt;=10,"6",IF(BO262&gt;=8,"5",IF(BO262&gt;=6,"4",IF(BO262&gt;=4,"3",IF(BO262&gt;=2,"2",IF(BO262&gt;=-1,"1",IF(BO262&gt;=-2,"-1",IF(BO262&gt;=-3,"-2","-3")))))))), BB269)</f>
        <v>1</v>
      </c>
      <c r="BC262" s="164">
        <f t="shared" si="132"/>
        <v>4</v>
      </c>
      <c r="BD262" s="165">
        <f t="shared" si="133"/>
        <v>0</v>
      </c>
      <c r="BE262" s="166"/>
      <c r="BF262" s="166"/>
      <c r="BG262" s="166"/>
      <c r="BH262" s="84"/>
      <c r="BI262" s="85"/>
      <c r="BJ262" s="83" t="str">
        <f t="shared" si="134"/>
        <v>0</v>
      </c>
      <c r="BK262" s="167">
        <f t="shared" ref="BK262:BK292" si="6461">BH262+BJ262</f>
        <v>0</v>
      </c>
      <c r="BL262" s="168">
        <f t="shared" ref="BL262:BL292" si="6462">IF(BE262&gt;=8000,2.5,IF(BE262&gt;=6000,2,IF(BE262&gt;=4000,1.5,IF(BE262&gt;=2000,1,IF(BE262&gt;=1000,0.5,IF(BE262&gt;=0,0))))))</f>
        <v>0</v>
      </c>
      <c r="BM262" s="168">
        <f t="shared" ref="BM262:BM292" si="6463">IF(BF262&gt;=10000,5,IF(BF262&gt;=9000,4.5,IF(BF262&gt;=8000,4,IF(BF262&gt;=7000,3.5,IF(BF262&gt;=6000,3,IF(BF262&gt;=5000,2.5,IF(BF262&gt;=4000,2,IF(BF262&gt;=3000,1.5,IF(BF262&gt;=2000,1,IF(BF262&gt;=1000,0.5,0))))))))))</f>
        <v>0</v>
      </c>
      <c r="BN262" s="168">
        <f t="shared" ref="BN262:BN292" si="6464">IF(BG262&gt;=8000,5,IF(BG262&gt;=6000,4,IF(BG262&gt;=4000,3,IF(BG262&gt;=2000,2,IF(BG262&gt;=1000,1,IF(BG262&gt;=0,0,IF(BG262&gt;=-1000,-1,IF(BG262&gt;=-2000,-1.5,IF(BG262&gt;=-3000,-4,IF(BG262&gt;=-4000,-5,-6))))))))))</f>
        <v>0</v>
      </c>
      <c r="BO262" s="168">
        <f t="shared" ref="BO262:BO292" si="6465">IFERROR(BN262+BM262+BL262, BN262+BM262)</f>
        <v>0</v>
      </c>
      <c r="BP262" s="154">
        <f t="shared" ref="BP262:BQ262" si="6422">BP261</f>
        <v>5</v>
      </c>
      <c r="BQ262" s="155">
        <f t="shared" si="6422"/>
        <v>1168</v>
      </c>
      <c r="BR262" s="156" t="str">
        <f t="shared" ref="BR262:BR284" si="6467">IFERROR(IF(CE262&gt;=10,"6",IF(CE262&gt;=8,"5",IF(CE262&gt;=6,"4",IF(CE262&gt;=4,"3",IF(CE262&gt;=2,"2",IF(CE262&gt;=-1,"1",IF(CE262&gt;=-2,"-1",IF(CE262&gt;=-3,"-2","-3")))))))), BR269)</f>
        <v>1</v>
      </c>
      <c r="BS262" s="157">
        <f t="shared" si="142"/>
        <v>4</v>
      </c>
      <c r="BT262" s="158">
        <f t="shared" si="143"/>
        <v>0</v>
      </c>
      <c r="BU262" s="159"/>
      <c r="BV262" s="159"/>
      <c r="BW262" s="159"/>
      <c r="BX262" s="78"/>
      <c r="BY262" s="79"/>
      <c r="BZ262" s="77" t="str">
        <f t="shared" si="144"/>
        <v>0</v>
      </c>
      <c r="CA262" s="81">
        <f t="shared" ref="CA262:CA292" si="6468">BX262+BZ262</f>
        <v>0</v>
      </c>
      <c r="CB262" s="160">
        <f t="shared" ref="CB262:CB292" si="6469">IF(BU262&gt;=8000,2.5,IF(BU262&gt;=6000,2,IF(BU262&gt;=4000,1.5,IF(BU262&gt;=2000,1,IF(BU262&gt;=1000,0.5,IF(BU262&gt;=0,0))))))</f>
        <v>0</v>
      </c>
      <c r="CC262" s="160">
        <f t="shared" ref="CC262:CC292" si="6470">IF(BV262&gt;=10000,5,IF(BV262&gt;=9000,4.5,IF(BV262&gt;=8000,4,IF(BV262&gt;=7000,3.5,IF(BV262&gt;=6000,3,IF(BV262&gt;=5000,2.5,IF(BV262&gt;=4000,2,IF(BV262&gt;=3000,1.5,IF(BV262&gt;=2000,1,IF(BV262&gt;=1000,0.5,0))))))))))</f>
        <v>0</v>
      </c>
      <c r="CD262" s="160">
        <f t="shared" ref="CD262:CD292" si="6471">IF(BW262&gt;=8000,5,IF(BW262&gt;=6000,4,IF(BW262&gt;=4000,3,IF(BW262&gt;=2000,2,IF(BW262&gt;=1000,1,IF(BW262&gt;=0,0,IF(BW262&gt;=-1000,-1,IF(BW262&gt;=-2000,-1.5,IF(BW262&gt;=-3000,-4,IF(BW262&gt;=-4000,-5,-6))))))))))</f>
        <v>0</v>
      </c>
      <c r="CE262" s="160">
        <f t="shared" ref="CE262:CE292" si="6472">IFERROR(CD262+CC262+CB262, CD262+CC262)</f>
        <v>0</v>
      </c>
      <c r="CF262" s="161">
        <f t="shared" ref="CF262:CG262" si="6423">CF261</f>
        <v>6</v>
      </c>
      <c r="CG262" s="162">
        <f t="shared" si="6423"/>
        <v>1169</v>
      </c>
      <c r="CH262" s="163" t="str">
        <f t="shared" ref="CH262:CH284" si="6474">IFERROR(IF(CU262&gt;=10,"6",IF(CU262&gt;=8,"5",IF(CU262&gt;=6,"4",IF(CU262&gt;=4,"3",IF(CU262&gt;=2,"2",IF(CU262&gt;=-1,"1",IF(CU262&gt;=-2,"-1",IF(CU262&gt;=-3,"-2","-3")))))))), CH269)</f>
        <v>1</v>
      </c>
      <c r="CI262" s="164">
        <f t="shared" si="152"/>
        <v>2</v>
      </c>
      <c r="CJ262" s="165">
        <f t="shared" si="153"/>
        <v>0</v>
      </c>
      <c r="CK262" s="166"/>
      <c r="CL262" s="166"/>
      <c r="CM262" s="166"/>
      <c r="CN262" s="84"/>
      <c r="CO262" s="85"/>
      <c r="CP262" s="83" t="str">
        <f t="shared" si="154"/>
        <v>0</v>
      </c>
      <c r="CQ262" s="167">
        <f t="shared" ref="CQ262:CQ292" si="6475">CN262+CP262</f>
        <v>0</v>
      </c>
      <c r="CR262" s="168">
        <f t="shared" ref="CR262:CR292" si="6476">IF(CK262&gt;=8000,2.5,IF(CK262&gt;=6000,2,IF(CK262&gt;=4000,1.5,IF(CK262&gt;=2000,1,IF(CK262&gt;=1000,0.5,IF(CK262&gt;=0,0))))))</f>
        <v>0</v>
      </c>
      <c r="CS262" s="168">
        <f t="shared" ref="CS262:CS292" si="6477">IF(CL262&gt;=10000,5,IF(CL262&gt;=9000,4.5,IF(CL262&gt;=8000,4,IF(CL262&gt;=7000,3.5,IF(CL262&gt;=6000,3,IF(CL262&gt;=5000,2.5,IF(CL262&gt;=4000,2,IF(CL262&gt;=3000,1.5,IF(CL262&gt;=2000,1,IF(CL262&gt;=1000,0.5,0))))))))))</f>
        <v>0</v>
      </c>
      <c r="CT262" s="168">
        <f t="shared" ref="CT262:CT292" si="6478">IF(CM262&gt;=8000,5,IF(CM262&gt;=6000,4,IF(CM262&gt;=4000,3,IF(CM262&gt;=2000,2,IF(CM262&gt;=1000,1,IF(CM262&gt;=0,0,IF(CM262&gt;=-1000,-1,IF(CM262&gt;=-2000,-1.5,IF(CM262&gt;=-3000,-4,IF(CM262&gt;=-4000,-5,-6))))))))))</f>
        <v>0</v>
      </c>
      <c r="CU262" s="168">
        <f t="shared" ref="CU262:CU292" si="6479">IFERROR(CT262+CS262+CR262, CT262+CS262)</f>
        <v>0</v>
      </c>
      <c r="CV262" s="154">
        <f t="shared" ref="CV262:CW262" si="6424">CV261</f>
        <v>7</v>
      </c>
      <c r="CW262" s="155">
        <f t="shared" si="6424"/>
        <v>1170</v>
      </c>
      <c r="CX262" s="156" t="str">
        <f t="shared" ref="CX262:CX284" si="6481">IFERROR(IF(DK262&gt;=10,"6",IF(DK262&gt;=8,"5",IF(DK262&gt;=6,"4",IF(DK262&gt;=4,"3",IF(DK262&gt;=2,"2",IF(DK262&gt;=-1,"1",IF(DK262&gt;=-2,"-1",IF(DK262&gt;=-3,"-2","-3")))))))), CX269)</f>
        <v>1</v>
      </c>
      <c r="CY262" s="157">
        <f t="shared" si="162"/>
        <v>2</v>
      </c>
      <c r="CZ262" s="158">
        <f t="shared" si="163"/>
        <v>0</v>
      </c>
      <c r="DA262" s="159"/>
      <c r="DB262" s="159"/>
      <c r="DC262" s="159"/>
      <c r="DD262" s="78"/>
      <c r="DE262" s="79"/>
      <c r="DF262" s="77" t="str">
        <f t="shared" si="164"/>
        <v>0</v>
      </c>
      <c r="DG262" s="81">
        <f t="shared" ref="DG262:DG292" si="6482">DD262+DF262</f>
        <v>0</v>
      </c>
      <c r="DH262" s="160">
        <f t="shared" ref="DH262:DH292" si="6483">IF(DA262&gt;=8000,2.5,IF(DA262&gt;=6000,2,IF(DA262&gt;=4000,1.5,IF(DA262&gt;=2000,1,IF(DA262&gt;=1000,0.5,IF(DA262&gt;=0,0))))))</f>
        <v>0</v>
      </c>
      <c r="DI262" s="160">
        <f t="shared" ref="DI262:DI292" si="6484">IF(DB262&gt;=10000,5,IF(DB262&gt;=9000,4.5,IF(DB262&gt;=8000,4,IF(DB262&gt;=7000,3.5,IF(DB262&gt;=6000,3,IF(DB262&gt;=5000,2.5,IF(DB262&gt;=4000,2,IF(DB262&gt;=3000,1.5,IF(DB262&gt;=2000,1,IF(DB262&gt;=1000,0.5,0))))))))))</f>
        <v>0</v>
      </c>
      <c r="DJ262" s="160">
        <f t="shared" ref="DJ262:DJ292" si="6485">IF(DC262&gt;=8000,5,IF(DC262&gt;=6000,4,IF(DC262&gt;=4000,3,IF(DC262&gt;=2000,2,IF(DC262&gt;=1000,1,IF(DC262&gt;=0,0,IF(DC262&gt;=-1000,-1,IF(DC262&gt;=-2000,-1.5,IF(DC262&gt;=-3000,-4,IF(DC262&gt;=-4000,-5,-6))))))))))</f>
        <v>0</v>
      </c>
      <c r="DK262" s="160">
        <f t="shared" ref="DK262:DK292" si="6486">IFERROR(DJ262+DI262+DH262, DJ262+DI262)</f>
        <v>0</v>
      </c>
      <c r="DL262" s="161">
        <f t="shared" ref="DL262:DM262" si="6425">DL261</f>
        <v>8</v>
      </c>
      <c r="DM262" s="162">
        <f t="shared" si="6425"/>
        <v>1171</v>
      </c>
      <c r="DN262" s="163" t="str">
        <f t="shared" ref="DN262:DN284" si="6488">IFERROR(IF(EA262&gt;=10,"6",IF(EA262&gt;=8,"5",IF(EA262&gt;=6,"4",IF(EA262&gt;=4,"3",IF(EA262&gt;=2,"2",IF(EA262&gt;=-1,"1",IF(EA262&gt;=-2,"-1",IF(EA262&gt;=-3,"-2","-3")))))))), DN269)</f>
        <v>1</v>
      </c>
      <c r="DO262" s="164">
        <f t="shared" si="172"/>
        <v>2</v>
      </c>
      <c r="DP262" s="165">
        <f t="shared" si="173"/>
        <v>0</v>
      </c>
      <c r="DQ262" s="166"/>
      <c r="DR262" s="166"/>
      <c r="DS262" s="166"/>
      <c r="DT262" s="84"/>
      <c r="DU262" s="85"/>
      <c r="DV262" s="83" t="str">
        <f t="shared" si="174"/>
        <v>0</v>
      </c>
      <c r="DW262" s="167">
        <f t="shared" ref="DW262:DW292" si="6489">DT262+DV262</f>
        <v>0</v>
      </c>
      <c r="DX262" s="168">
        <f t="shared" ref="DX262:DX292" si="6490">IF(DQ262&gt;=8000,2.5,IF(DQ262&gt;=6000,2,IF(DQ262&gt;=4000,1.5,IF(DQ262&gt;=2000,1,IF(DQ262&gt;=1000,0.5,IF(DQ262&gt;=0,0))))))</f>
        <v>0</v>
      </c>
      <c r="DY262" s="168">
        <f t="shared" ref="DY262:DY292" si="6491">IF(DR262&gt;=10000,5,IF(DR262&gt;=9000,4.5,IF(DR262&gt;=8000,4,IF(DR262&gt;=7000,3.5,IF(DR262&gt;=6000,3,IF(DR262&gt;=5000,2.5,IF(DR262&gt;=4000,2,IF(DR262&gt;=3000,1.5,IF(DR262&gt;=2000,1,IF(DR262&gt;=1000,0.5,0))))))))))</f>
        <v>0</v>
      </c>
      <c r="DZ262" s="168">
        <f t="shared" ref="DZ262:DZ292" si="6492">IF(DS262&gt;=8000,5,IF(DS262&gt;=6000,4,IF(DS262&gt;=4000,3,IF(DS262&gt;=2000,2,IF(DS262&gt;=1000,1,IF(DS262&gt;=0,0,IF(DS262&gt;=-1000,-1,IF(DS262&gt;=-2000,-1.5,IF(DS262&gt;=-3000,-4,IF(DS262&gt;=-4000,-5,-6))))))))))</f>
        <v>0</v>
      </c>
      <c r="EA262" s="168">
        <f t="shared" ref="EA262:EA292" si="6493">IFERROR(DZ262+DY262+DX262, DZ262+DY262)</f>
        <v>0</v>
      </c>
      <c r="EB262" s="154">
        <f t="shared" ref="EB262:EC262" si="6426">EB261</f>
        <v>9</v>
      </c>
      <c r="EC262" s="155">
        <f t="shared" si="6426"/>
        <v>1172</v>
      </c>
      <c r="ED262" s="156" t="str">
        <f t="shared" ref="ED262:ED284" si="6495">IFERROR(IF(EQ262&gt;=10,"6",IF(EQ262&gt;=8,"5",IF(EQ262&gt;=6,"4",IF(EQ262&gt;=4,"3",IF(EQ262&gt;=2,"2",IF(EQ262&gt;=-1,"1",IF(EQ262&gt;=-2,"-1",IF(EQ262&gt;=-3,"-2","-3")))))))), ED269)</f>
        <v>1</v>
      </c>
      <c r="EE262" s="157">
        <f t="shared" si="182"/>
        <v>5</v>
      </c>
      <c r="EF262" s="169">
        <f t="shared" si="183"/>
        <v>0</v>
      </c>
      <c r="EG262" s="159"/>
      <c r="EH262" s="159"/>
      <c r="EI262" s="159"/>
      <c r="EJ262" s="78"/>
      <c r="EK262" s="79"/>
      <c r="EL262" s="77" t="str">
        <f t="shared" si="184"/>
        <v>0</v>
      </c>
      <c r="EM262" s="81">
        <f t="shared" ref="EM262:EM292" si="6496">EJ262+EL262</f>
        <v>0</v>
      </c>
      <c r="EN262" s="160">
        <f t="shared" ref="EN262:EN292" si="6497">IF(EG262&gt;=8000,2.5,IF(EG262&gt;=6000,2,IF(EG262&gt;=4000,1.5,IF(EG262&gt;=2000,1,IF(EG262&gt;=1000,0.5,IF(EG262&gt;=0,0))))))</f>
        <v>0</v>
      </c>
      <c r="EO262" s="160">
        <f t="shared" ref="EO262:EO292" si="6498">IF(EH262&gt;=10000,5,IF(EH262&gt;=9000,4.5,IF(EH262&gt;=8000,4,IF(EH262&gt;=7000,3.5,IF(EH262&gt;=6000,3,IF(EH262&gt;=5000,2.5,IF(EH262&gt;=4000,2,IF(EH262&gt;=3000,1.5,IF(EH262&gt;=2000,1,IF(EH262&gt;=1000,0.5,0))))))))))</f>
        <v>0</v>
      </c>
      <c r="EP262" s="160">
        <f t="shared" ref="EP262:EP292" si="6499">IF(EI262&gt;=8000,5,IF(EI262&gt;=6000,4,IF(EI262&gt;=4000,3,IF(EI262&gt;=2000,2,IF(EI262&gt;=1000,1,IF(EI262&gt;=0,0,IF(EI262&gt;=-1000,-1,IF(EI262&gt;=-2000,-1.5,IF(EI262&gt;=-3000,-4,IF(EI262&gt;=-4000,-5,-6))))))))))</f>
        <v>0</v>
      </c>
      <c r="EQ262" s="160">
        <f t="shared" ref="EQ262:EQ292" si="6500">IFERROR(EP262+EO262+EN262, EP262+EO262)</f>
        <v>0</v>
      </c>
      <c r="ER262" s="161">
        <f t="shared" ref="ER262:ES262" si="6427">ER261</f>
        <v>10</v>
      </c>
      <c r="ES262" s="162">
        <f t="shared" si="6427"/>
        <v>1173</v>
      </c>
      <c r="ET262" s="163" t="str">
        <f t="shared" ref="ET262:ET284" si="6502">IFERROR(IF(FG262&gt;=10,"6",IF(FG262&gt;=8,"5",IF(FG262&gt;=6,"4",IF(FG262&gt;=4,"3",IF(FG262&gt;=2,"2",IF(FG262&gt;=-1,"1",IF(FG262&gt;=-2,"-1",IF(FG262&gt;=-3,"-2","-3")))))))), ET269)</f>
        <v>1</v>
      </c>
      <c r="EU262" s="164">
        <f t="shared" si="192"/>
        <v>19</v>
      </c>
      <c r="EV262" s="165">
        <f t="shared" si="193"/>
        <v>0</v>
      </c>
      <c r="EW262" s="166"/>
      <c r="EX262" s="166"/>
      <c r="EY262" s="166"/>
      <c r="EZ262" s="84"/>
      <c r="FA262" s="85"/>
      <c r="FB262" s="83" t="str">
        <f t="shared" si="194"/>
        <v>0</v>
      </c>
      <c r="FC262" s="167">
        <f t="shared" ref="FC262:FC292" si="6503">EZ262+FB262</f>
        <v>0</v>
      </c>
      <c r="FD262" s="168">
        <f t="shared" ref="FD262:FD292" si="6504">IF(EW262&gt;=8000,2.5,IF(EW262&gt;=6000,2,IF(EW262&gt;=4000,1.5,IF(EW262&gt;=2000,1,IF(EW262&gt;=1000,0.5,IF(EW262&gt;=0,0))))))</f>
        <v>0</v>
      </c>
      <c r="FE262" s="168">
        <f t="shared" ref="FE262:FE292" si="6505">IF(EX262&gt;=10000,5,IF(EX262&gt;=9000,4.5,IF(EX262&gt;=8000,4,IF(EX262&gt;=7000,3.5,IF(EX262&gt;=6000,3,IF(EX262&gt;=5000,2.5,IF(EX262&gt;=4000,2,IF(EX262&gt;=3000,1.5,IF(EX262&gt;=2000,1,IF(EX262&gt;=1000,0.5,0))))))))))</f>
        <v>0</v>
      </c>
      <c r="FF262" s="168">
        <f t="shared" ref="FF262:FF292" si="6506">IF(EY262&gt;=8000,5,IF(EY262&gt;=6000,4,IF(EY262&gt;=4000,3,IF(EY262&gt;=2000,2,IF(EY262&gt;=1000,1,IF(EY262&gt;=0,0,IF(EY262&gt;=-1000,-1,IF(EY262&gt;=-2000,-1.5,IF(EY262&gt;=-3000,-4,IF(EY262&gt;=-4000,-5,-6))))))))))</f>
        <v>0</v>
      </c>
      <c r="FG262" s="168">
        <f t="shared" ref="FG262:FG292" si="6507">IFERROR(FF262+FE262+FD262, FF262+FE262)</f>
        <v>0</v>
      </c>
      <c r="FH262" s="154">
        <f t="shared" ref="FH262:FI262" si="6428">FH261</f>
        <v>11</v>
      </c>
      <c r="FI262" s="155">
        <f t="shared" si="6428"/>
        <v>1174</v>
      </c>
      <c r="FJ262" s="156" t="str">
        <f t="shared" ref="FJ262:FJ284" si="6509">IFERROR(IF(FW262&gt;=10,"6",IF(FW262&gt;=8,"5",IF(FW262&gt;=6,"4",IF(FW262&gt;=4,"3",IF(FW262&gt;=2,"2",IF(FW262&gt;=-1,"1",IF(FW262&gt;=-2,"-1",IF(FW262&gt;=-3,"-2","-3")))))))), FJ269)</f>
        <v>1</v>
      </c>
      <c r="FK262" s="157">
        <f t="shared" si="202"/>
        <v>4</v>
      </c>
      <c r="FL262" s="158">
        <f t="shared" si="203"/>
        <v>0</v>
      </c>
      <c r="FM262" s="159"/>
      <c r="FN262" s="159"/>
      <c r="FO262" s="159"/>
      <c r="FP262" s="78"/>
      <c r="FQ262" s="79"/>
      <c r="FR262" s="77" t="str">
        <f t="shared" si="204"/>
        <v>0</v>
      </c>
      <c r="FS262" s="81">
        <f t="shared" ref="FS262:FS292" si="6510">FP262+FR262</f>
        <v>0</v>
      </c>
      <c r="FT262" s="160">
        <f t="shared" ref="FT262:FT292" si="6511">IF(FM262&gt;=8000,2.5,IF(FM262&gt;=6000,2,IF(FM262&gt;=4000,1.5,IF(FM262&gt;=2000,1,IF(FM262&gt;=1000,0.5,IF(FM262&gt;=0,0))))))</f>
        <v>0</v>
      </c>
      <c r="FU262" s="160">
        <f t="shared" ref="FU262:FU292" si="6512">IF(FN262&gt;=10000,5,IF(FN262&gt;=9000,4.5,IF(FN262&gt;=8000,4,IF(FN262&gt;=7000,3.5,IF(FN262&gt;=6000,3,IF(FN262&gt;=5000,2.5,IF(FN262&gt;=4000,2,IF(FN262&gt;=3000,1.5,IF(FN262&gt;=2000,1,IF(FN262&gt;=1000,0.5,0))))))))))</f>
        <v>0</v>
      </c>
      <c r="FV262" s="160">
        <f t="shared" ref="FV262:FV292" si="6513">IF(FO262&gt;=8000,5,IF(FO262&gt;=6000,4,IF(FO262&gt;=4000,3,IF(FO262&gt;=2000,2,IF(FO262&gt;=1000,1,IF(FO262&gt;=0,0,IF(FO262&gt;=-1000,-1,IF(FO262&gt;=-2000,-1.5,IF(FO262&gt;=-3000,-4,IF(FO262&gt;=-4000,-5,-6))))))))))</f>
        <v>0</v>
      </c>
      <c r="FW262" s="160">
        <f t="shared" ref="FW262:FW292" si="6514">IFERROR(FV262+FU262+FT262, FV262+FU262)</f>
        <v>0</v>
      </c>
      <c r="FX262" s="161">
        <f t="shared" ref="FX262:FY262" si="6429">FX261</f>
        <v>12</v>
      </c>
      <c r="FY262" s="162">
        <f t="shared" si="6429"/>
        <v>1175</v>
      </c>
      <c r="FZ262" s="163" t="str">
        <f t="shared" ref="FZ262:FZ284" si="6516">IFERROR(IF(GM262&gt;=10,"6",IF(GM262&gt;=8,"5",IF(GM262&gt;=6,"4",IF(GM262&gt;=4,"3",IF(GM262&gt;=2,"2",IF(GM262&gt;=-1,"1",IF(GM262&gt;=-2,"-1",IF(GM262&gt;=-3,"-2","-3")))))))), FZ269)</f>
        <v>1</v>
      </c>
      <c r="GA262" s="164">
        <f t="shared" si="212"/>
        <v>2</v>
      </c>
      <c r="GB262" s="165">
        <f t="shared" si="213"/>
        <v>0</v>
      </c>
      <c r="GC262" s="166"/>
      <c r="GD262" s="166"/>
      <c r="GE262" s="166"/>
      <c r="GF262" s="84"/>
      <c r="GG262" s="85"/>
      <c r="GH262" s="83" t="str">
        <f t="shared" si="214"/>
        <v>0</v>
      </c>
      <c r="GI262" s="167">
        <f t="shared" ref="GI262:GI292" si="6517">GF262+GH262</f>
        <v>0</v>
      </c>
      <c r="GJ262" s="168">
        <f t="shared" ref="GJ262:GJ292" si="6518">IF(GC262&gt;=8000,2.5,IF(GC262&gt;=6000,2,IF(GC262&gt;=4000,1.5,IF(GC262&gt;=2000,1,IF(GC262&gt;=1000,0.5,IF(GC262&gt;=0,0))))))</f>
        <v>0</v>
      </c>
      <c r="GK262" s="168">
        <f t="shared" ref="GK262:GK292" si="6519">IF(GD262&gt;=10000,5,IF(GD262&gt;=9000,4.5,IF(GD262&gt;=8000,4,IF(GD262&gt;=7000,3.5,IF(GD262&gt;=6000,3,IF(GD262&gt;=5000,2.5,IF(GD262&gt;=4000,2,IF(GD262&gt;=3000,1.5,IF(GD262&gt;=2000,1,IF(GD262&gt;=1000,0.5,0))))))))))</f>
        <v>0</v>
      </c>
      <c r="GL262" s="168">
        <f t="shared" ref="GL262:GL292" si="6520">IF(GE262&gt;=8000,5,IF(GE262&gt;=6000,4,IF(GE262&gt;=4000,3,IF(GE262&gt;=2000,2,IF(GE262&gt;=1000,1,IF(GE262&gt;=0,0,IF(GE262&gt;=-1000,-1,IF(GE262&gt;=-2000,-1.5,IF(GE262&gt;=-3000,-4,IF(GE262&gt;=-4000,-5,-6))))))))))</f>
        <v>0</v>
      </c>
      <c r="GM262" s="168">
        <f t="shared" ref="GM262:GM292" si="6521">IFERROR(GL262+GK262+GJ262, GL262+GK262)</f>
        <v>0</v>
      </c>
      <c r="GN262" s="154">
        <f t="shared" ref="GN262:GO262" si="6430">GN261</f>
        <v>13</v>
      </c>
      <c r="GO262" s="155">
        <f t="shared" si="6430"/>
        <v>1176</v>
      </c>
      <c r="GP262" s="156" t="str">
        <f t="shared" ref="GP262:GP284" si="6523">IFERROR(IF(HC262&gt;=10,"6",IF(HC262&gt;=8,"5",IF(HC262&gt;=6,"4",IF(HC262&gt;=4,"3",IF(HC262&gt;=2,"2",IF(HC262&gt;=-1,"1",IF(HC262&gt;=-2,"-1",IF(HC262&gt;=-3,"-2","-3")))))))), GP269)</f>
        <v>1</v>
      </c>
      <c r="GQ262" s="157">
        <f t="shared" si="222"/>
        <v>3</v>
      </c>
      <c r="GR262" s="158">
        <f t="shared" si="223"/>
        <v>0</v>
      </c>
      <c r="GS262" s="159"/>
      <c r="GT262" s="159"/>
      <c r="GU262" s="159"/>
      <c r="GV262" s="78"/>
      <c r="GW262" s="79"/>
      <c r="GX262" s="77" t="str">
        <f t="shared" si="224"/>
        <v>0</v>
      </c>
      <c r="GY262" s="81">
        <f t="shared" ref="GY262:GY292" si="6524">GV262+GX262</f>
        <v>0</v>
      </c>
      <c r="GZ262" s="160">
        <f t="shared" ref="GZ262:GZ292" si="6525">IF(GS262&gt;=8000,2.5,IF(GS262&gt;=6000,2,IF(GS262&gt;=4000,1.5,IF(GS262&gt;=2000,1,IF(GS262&gt;=1000,0.5,IF(GS262&gt;=0,0))))))</f>
        <v>0</v>
      </c>
      <c r="HA262" s="160">
        <f t="shared" ref="HA262:HA292" si="6526">IF(GT262&gt;=10000,5,IF(GT262&gt;=9000,4.5,IF(GT262&gt;=8000,4,IF(GT262&gt;=7000,3.5,IF(GT262&gt;=6000,3,IF(GT262&gt;=5000,2.5,IF(GT262&gt;=4000,2,IF(GT262&gt;=3000,1.5,IF(GT262&gt;=2000,1,IF(GT262&gt;=1000,0.5,0))))))))))</f>
        <v>0</v>
      </c>
      <c r="HB262" s="160">
        <f t="shared" ref="HB262:HB292" si="6527">IF(GU262&gt;=8000,5,IF(GU262&gt;=6000,4,IF(GU262&gt;=4000,3,IF(GU262&gt;=2000,2,IF(GU262&gt;=1000,1,IF(GU262&gt;=0,0,IF(GU262&gt;=-1000,-1,IF(GU262&gt;=-2000,-1.5,IF(GU262&gt;=-3000,-4,IF(GU262&gt;=-4000,-5,-6))))))))))</f>
        <v>0</v>
      </c>
      <c r="HC262" s="160">
        <f t="shared" ref="HC262:HC292" si="6528">IFERROR(HB262+HA262+GZ262, HB262+HA262)</f>
        <v>0</v>
      </c>
      <c r="HD262" s="161">
        <f t="shared" ref="HD262:HE262" si="6431">HD261</f>
        <v>14</v>
      </c>
      <c r="HE262" s="162">
        <f t="shared" si="6431"/>
        <v>1177</v>
      </c>
      <c r="HF262" s="163" t="str">
        <f t="shared" ref="HF262:HF284" si="6530">IFERROR(IF(HS262&gt;=10,"6",IF(HS262&gt;=8,"5",IF(HS262&gt;=6,"4",IF(HS262&gt;=4,"3",IF(HS262&gt;=2,"2",IF(HS262&gt;=-1,"1",IF(HS262&gt;=-2,"-1",IF(HS262&gt;=-3,"-2","-3")))))))), HF269)</f>
        <v>1</v>
      </c>
      <c r="HG262" s="164">
        <f t="shared" si="232"/>
        <v>5</v>
      </c>
      <c r="HH262" s="165">
        <f t="shared" si="233"/>
        <v>0</v>
      </c>
      <c r="HI262" s="166"/>
      <c r="HJ262" s="166"/>
      <c r="HK262" s="166"/>
      <c r="HL262" s="84"/>
      <c r="HM262" s="85"/>
      <c r="HN262" s="83" t="str">
        <f t="shared" si="234"/>
        <v>0</v>
      </c>
      <c r="HO262" s="167">
        <f t="shared" ref="HO262:HO292" si="6531">HL262+HN262</f>
        <v>0</v>
      </c>
      <c r="HP262" s="168">
        <f t="shared" ref="HP262:HP292" si="6532">IF(HI262&gt;=8000,2.5,IF(HI262&gt;=6000,2,IF(HI262&gt;=4000,1.5,IF(HI262&gt;=2000,1,IF(HI262&gt;=1000,0.5,IF(HI262&gt;=0,0))))))</f>
        <v>0</v>
      </c>
      <c r="HQ262" s="168">
        <f t="shared" ref="HQ262:HQ292" si="6533">IF(HJ262&gt;=10000,5,IF(HJ262&gt;=9000,4.5,IF(HJ262&gt;=8000,4,IF(HJ262&gt;=7000,3.5,IF(HJ262&gt;=6000,3,IF(HJ262&gt;=5000,2.5,IF(HJ262&gt;=4000,2,IF(HJ262&gt;=3000,1.5,IF(HJ262&gt;=2000,1,IF(HJ262&gt;=1000,0.5,0))))))))))</f>
        <v>0</v>
      </c>
      <c r="HR262" s="168">
        <f t="shared" ref="HR262:HR292" si="6534">IF(HK262&gt;=8000,5,IF(HK262&gt;=6000,4,IF(HK262&gt;=4000,3,IF(HK262&gt;=2000,2,IF(HK262&gt;=1000,1,IF(HK262&gt;=0,0,IF(HK262&gt;=-1000,-1,IF(HK262&gt;=-2000,-1.5,IF(HK262&gt;=-3000,-4,IF(HK262&gt;=-4000,-5,-6))))))))))</f>
        <v>0</v>
      </c>
      <c r="HS262" s="168">
        <f t="shared" ref="HS262:HS292" si="6535">IFERROR(HR262+HQ262+HP262, HR262+HQ262)</f>
        <v>0</v>
      </c>
      <c r="HT262" s="154">
        <f t="shared" ref="HT262:HU262" si="6432">HT261</f>
        <v>15</v>
      </c>
      <c r="HU262" s="155">
        <f t="shared" si="6432"/>
        <v>1178</v>
      </c>
      <c r="HV262" s="156" t="str">
        <f t="shared" ref="HV262:HV284" si="6537">IFERROR(IF(II262&gt;=10,"6",IF(II262&gt;=8,"5",IF(II262&gt;=6,"4",IF(II262&gt;=4,"3",IF(II262&gt;=2,"2",IF(II262&gt;=-1,"1",IF(II262&gt;=-2,"-1",IF(II262&gt;=-3,"-2","-3")))))))), HV269)</f>
        <v>1</v>
      </c>
      <c r="HW262" s="157" t="str">
        <f t="shared" si="242"/>
        <v/>
      </c>
      <c r="HX262" s="169">
        <f t="shared" si="243"/>
        <v>0</v>
      </c>
      <c r="HY262" s="159"/>
      <c r="HZ262" s="159"/>
      <c r="IA262" s="159"/>
      <c r="IB262" s="160"/>
      <c r="IC262" s="160"/>
      <c r="ID262" s="160" t="str">
        <f t="shared" si="244"/>
        <v>0</v>
      </c>
      <c r="IE262" s="160">
        <f t="shared" ref="IE262:IE292" si="6538">IB262+ID262</f>
        <v>0</v>
      </c>
      <c r="IF262" s="160">
        <f t="shared" ref="IF262:IF292" si="6539">IF(HY262&gt;=8000,2.5,IF(HY262&gt;=6000,2,IF(HY262&gt;=4000,1.5,IF(HY262&gt;=2000,1,IF(HY262&gt;=1000,0.5,IF(HY262&gt;=0,0))))))</f>
        <v>0</v>
      </c>
      <c r="IG262" s="160">
        <f t="shared" ref="IG262:IG292" si="6540">IF(HZ262&gt;=10000,5,IF(HZ262&gt;=9000,4.5,IF(HZ262&gt;=8000,4,IF(HZ262&gt;=7000,3.5,IF(HZ262&gt;=6000,3,IF(HZ262&gt;=5000,2.5,IF(HZ262&gt;=4000,2,IF(HZ262&gt;=3000,1.5,IF(HZ262&gt;=2000,1,IF(HZ262&gt;=1000,0.5,0))))))))))</f>
        <v>0</v>
      </c>
      <c r="IH262" s="160">
        <f t="shared" ref="IH262:IH292" si="6541">IF(IA262&gt;=8000,5,IF(IA262&gt;=6000,4,IF(IA262&gt;=4000,3,IF(IA262&gt;=2000,2,IF(IA262&gt;=1000,1,IF(IA262&gt;=0,0,IF(IA262&gt;=-1000,-1,IF(IA262&gt;=-2000,-1.5,IF(IA262&gt;=-3000,-4,IF(IA262&gt;=-4000,-5,-6))))))))))</f>
        <v>0</v>
      </c>
      <c r="II262" s="160">
        <f t="shared" ref="II262:II292" si="6542">IFERROR(IH262+IG262+IF262, IH262+IG262)</f>
        <v>0</v>
      </c>
      <c r="IJ262" s="161">
        <f t="shared" ref="IJ262:IK262" si="6433">IJ261</f>
        <v>16</v>
      </c>
      <c r="IK262" s="162">
        <f t="shared" si="6433"/>
        <v>1179</v>
      </c>
      <c r="IL262" s="163" t="str">
        <f t="shared" ref="IL262:IL284" si="6544">IFERROR(IF(IY262&gt;=10,"6",IF(IY262&gt;=8,"5",IF(IY262&gt;=6,"4",IF(IY262&gt;=4,"3",IF(IY262&gt;=2,"2",IF(IY262&gt;=-1,"1",IF(IY262&gt;=-2,"-1",IF(IY262&gt;=-3,"-2","-3")))))))), IL269)</f>
        <v>1</v>
      </c>
      <c r="IM262" s="164" t="str">
        <f t="shared" si="252"/>
        <v/>
      </c>
      <c r="IN262" s="165">
        <f t="shared" si="253"/>
        <v>0</v>
      </c>
      <c r="IO262" s="166"/>
      <c r="IP262" s="166"/>
      <c r="IQ262" s="166"/>
      <c r="IR262" s="168"/>
      <c r="IS262" s="168"/>
      <c r="IT262" s="170" t="str">
        <f t="shared" si="254"/>
        <v>0</v>
      </c>
      <c r="IU262" s="170">
        <f t="shared" ref="IU262:IU292" si="6545">IR262+IT262</f>
        <v>0</v>
      </c>
      <c r="IV262" s="168">
        <f t="shared" ref="IV262:IV292" si="6546">IF(IO262&gt;=8000,2.5,IF(IO262&gt;=6000,2,IF(IO262&gt;=4000,1.5,IF(IO262&gt;=2000,1,IF(IO262&gt;=1000,0.5,IF(IO262&gt;=0,0))))))</f>
        <v>0</v>
      </c>
      <c r="IW262" s="168">
        <f t="shared" ref="IW262:IW292" si="6547">IF(IP262&gt;=10000,5,IF(IP262&gt;=9000,4.5,IF(IP262&gt;=8000,4,IF(IP262&gt;=7000,3.5,IF(IP262&gt;=6000,3,IF(IP262&gt;=5000,2.5,IF(IP262&gt;=4000,2,IF(IP262&gt;=3000,1.5,IF(IP262&gt;=2000,1,IF(IP262&gt;=1000,0.5,0))))))))))</f>
        <v>0</v>
      </c>
      <c r="IX262" s="168">
        <f t="shared" ref="IX262:IX292" si="6548">IF(IQ262&gt;=8000,5,IF(IQ262&gt;=6000,4,IF(IQ262&gt;=4000,3,IF(IQ262&gt;=2000,2,IF(IQ262&gt;=1000,1,IF(IQ262&gt;=0,0,IF(IQ262&gt;=-1000,-1,IF(IQ262&gt;=-2000,-1.5,IF(IQ262&gt;=-3000,-4,IF(IQ262&gt;=-4000,-5,-6))))))))))</f>
        <v>0</v>
      </c>
      <c r="IY262" s="168">
        <f t="shared" ref="IY262:IY292" si="6549">IFERROR(IX262+IW262+IV262, IX262+IW262)</f>
        <v>0</v>
      </c>
      <c r="IZ262" s="154">
        <f t="shared" ref="IZ262:JA262" si="6434">IZ261</f>
        <v>17</v>
      </c>
      <c r="JA262" s="155">
        <f t="shared" si="6434"/>
        <v>1180</v>
      </c>
      <c r="JB262" s="156" t="str">
        <f t="shared" ref="JB262:JB284" si="6551">IFERROR(IF(JO262&gt;=10,"6",IF(JO262&gt;=8,"5",IF(JO262&gt;=6,"4",IF(JO262&gt;=4,"3",IF(JO262&gt;=2,"2",IF(JO262&gt;=-1,"1",IF(JO262&gt;=-2,"-1",IF(JO262&gt;=-3,"-2","-3")))))))), JB269)</f>
        <v>1</v>
      </c>
      <c r="JC262" s="157" t="str">
        <f t="shared" si="262"/>
        <v/>
      </c>
      <c r="JD262" s="158">
        <f t="shared" si="263"/>
        <v>0</v>
      </c>
      <c r="JE262" s="159"/>
      <c r="JF262" s="159"/>
      <c r="JG262" s="159"/>
      <c r="JH262" s="160"/>
      <c r="JI262" s="160"/>
      <c r="JJ262" s="171" t="str">
        <f t="shared" si="264"/>
        <v>0</v>
      </c>
      <c r="JK262" s="171">
        <f t="shared" ref="JK262:JK292" si="6552">JH262+JJ262</f>
        <v>0</v>
      </c>
      <c r="JL262" s="160">
        <f t="shared" ref="JL262:JL292" si="6553">IF(JE262&gt;=8000,2.5,IF(JE262&gt;=6000,2,IF(JE262&gt;=4000,1.5,IF(JE262&gt;=2000,1,IF(JE262&gt;=1000,0.5,IF(JE262&gt;=0,0))))))</f>
        <v>0</v>
      </c>
      <c r="JM262" s="160">
        <f t="shared" ref="JM262:JM292" si="6554">IF(JF262&gt;=10000,5,IF(JF262&gt;=9000,4.5,IF(JF262&gt;=8000,4,IF(JF262&gt;=7000,3.5,IF(JF262&gt;=6000,3,IF(JF262&gt;=5000,2.5,IF(JF262&gt;=4000,2,IF(JF262&gt;=3000,1.5,IF(JF262&gt;=2000,1,IF(JF262&gt;=1000,0.5,0))))))))))</f>
        <v>0</v>
      </c>
      <c r="JN262" s="160">
        <f t="shared" ref="JN262:JN292" si="6555">IF(JG262&gt;=8000,5,IF(JG262&gt;=6000,4,IF(JG262&gt;=4000,3,IF(JG262&gt;=2000,2,IF(JG262&gt;=1000,1,IF(JG262&gt;=0,0,IF(JG262&gt;=-1000,-1,IF(JG262&gt;=-2000,-1.5,IF(JG262&gt;=-3000,-4,IF(JG262&gt;=-4000,-5,-6))))))))))</f>
        <v>0</v>
      </c>
      <c r="JO262" s="160">
        <f t="shared" ref="JO262:JO292" si="6556">IFERROR(JN262+JM262+JL262, JN262+JM262)</f>
        <v>0</v>
      </c>
      <c r="JP262" s="161">
        <f t="shared" ref="JP262:JQ262" si="6435">JP261</f>
        <v>18</v>
      </c>
      <c r="JQ262" s="162">
        <f t="shared" si="6435"/>
        <v>1181</v>
      </c>
      <c r="JR262" s="163" t="str">
        <f t="shared" ref="JR262:JR284" si="6558">IFERROR(IF(KE262&gt;=10,"6",IF(KE262&gt;=8,"5",IF(KE262&gt;=6,"4",IF(KE262&gt;=4,"3",IF(KE262&gt;=2,"2",IF(KE262&gt;=-1,"1",IF(KE262&gt;=-2,"-1",IF(KE262&gt;=-3,"-2","-3")))))))), JR269)</f>
        <v>1</v>
      </c>
      <c r="JS262" s="164" t="str">
        <f t="shared" si="272"/>
        <v/>
      </c>
      <c r="JT262" s="165">
        <f t="shared" si="273"/>
        <v>0</v>
      </c>
      <c r="JU262" s="166"/>
      <c r="JV262" s="166"/>
      <c r="JW262" s="166"/>
      <c r="JX262" s="168"/>
      <c r="JY262" s="168"/>
      <c r="JZ262" s="170" t="str">
        <f t="shared" si="274"/>
        <v>0</v>
      </c>
      <c r="KA262" s="170">
        <f t="shared" ref="KA262:KA292" si="6559">JX262+JZ262</f>
        <v>0</v>
      </c>
      <c r="KB262" s="168">
        <f t="shared" ref="KB262:KB292" si="6560">IF(JU262&gt;=8000,2.5,IF(JU262&gt;=6000,2,IF(JU262&gt;=4000,1.5,IF(JU262&gt;=2000,1,IF(JU262&gt;=1000,0.5,IF(JU262&gt;=0,0))))))</f>
        <v>0</v>
      </c>
      <c r="KC262" s="168">
        <f t="shared" ref="KC262:KC292" si="6561">IF(JV262&gt;=10000,5,IF(JV262&gt;=9000,4.5,IF(JV262&gt;=8000,4,IF(JV262&gt;=7000,3.5,IF(JV262&gt;=6000,3,IF(JV262&gt;=5000,2.5,IF(JV262&gt;=4000,2,IF(JV262&gt;=3000,1.5,IF(JV262&gt;=2000,1,IF(JV262&gt;=1000,0.5,0))))))))))</f>
        <v>0</v>
      </c>
      <c r="KD262" s="168">
        <f t="shared" ref="KD262:KD292" si="6562">IF(JW262&gt;=8000,5,IF(JW262&gt;=6000,4,IF(JW262&gt;=4000,3,IF(JW262&gt;=2000,2,IF(JW262&gt;=1000,1,IF(JW262&gt;=0,0,IF(JW262&gt;=-1000,-1,IF(JW262&gt;=-2000,-1.5,IF(JW262&gt;=-3000,-4,IF(JW262&gt;=-4000,-5,-6))))))))))</f>
        <v>0</v>
      </c>
      <c r="KE262" s="168">
        <f t="shared" ref="KE262:KE292" si="6563">IFERROR(KD262+KC262+KB262, KD262+KC262)</f>
        <v>0</v>
      </c>
      <c r="KF262" s="154">
        <f t="shared" ref="KF262:KG262" si="6436">KF261</f>
        <v>19</v>
      </c>
      <c r="KG262" s="155">
        <f t="shared" si="6436"/>
        <v>1182</v>
      </c>
      <c r="KH262" s="156" t="str">
        <f t="shared" ref="KH262:KH284" si="6565">IFERROR(IF(KU262&gt;=10,"6",IF(KU262&gt;=8,"5",IF(KU262&gt;=6,"4",IF(KU262&gt;=4,"3",IF(KU262&gt;=2,"2",IF(KU262&gt;=-1,"1",IF(KU262&gt;=-2,"-1",IF(KU262&gt;=-3,"-2","-3")))))))), KH269)</f>
        <v>1</v>
      </c>
      <c r="KI262" s="157" t="str">
        <f t="shared" si="282"/>
        <v/>
      </c>
      <c r="KJ262" s="158">
        <f t="shared" si="283"/>
        <v>0</v>
      </c>
      <c r="KK262" s="159"/>
      <c r="KL262" s="159"/>
      <c r="KM262" s="159"/>
      <c r="KN262" s="160"/>
      <c r="KO262" s="160"/>
      <c r="KP262" s="171" t="str">
        <f t="shared" si="284"/>
        <v>0</v>
      </c>
      <c r="KQ262" s="171">
        <f t="shared" ref="KQ262:KQ292" si="6566">KN262+KP262</f>
        <v>0</v>
      </c>
      <c r="KR262" s="160">
        <f t="shared" ref="KR262:KR292" si="6567">IF(KK262&gt;=8000,2.5,IF(KK262&gt;=6000,2,IF(KK262&gt;=4000,1.5,IF(KK262&gt;=2000,1,IF(KK262&gt;=1000,0.5,IF(KK262&gt;=0,0))))))</f>
        <v>0</v>
      </c>
      <c r="KS262" s="160">
        <f t="shared" ref="KS262:KS292" si="6568">IF(KL262&gt;=10000,5,IF(KL262&gt;=9000,4.5,IF(KL262&gt;=8000,4,IF(KL262&gt;=7000,3.5,IF(KL262&gt;=6000,3,IF(KL262&gt;=5000,2.5,IF(KL262&gt;=4000,2,IF(KL262&gt;=3000,1.5,IF(KL262&gt;=2000,1,IF(KL262&gt;=1000,0.5,0))))))))))</f>
        <v>0</v>
      </c>
      <c r="KT262" s="160">
        <f t="shared" ref="KT262:KT292" si="6569">IF(KM262&gt;=8000,5,IF(KM262&gt;=6000,4,IF(KM262&gt;=4000,3,IF(KM262&gt;=2000,2,IF(KM262&gt;=1000,1,IF(KM262&gt;=0,0,IF(KM262&gt;=-1000,-1,IF(KM262&gt;=-2000,-1.5,IF(KM262&gt;=-3000,-4,IF(KM262&gt;=-4000,-5,-6))))))))))</f>
        <v>0</v>
      </c>
      <c r="KU262" s="160">
        <f t="shared" ref="KU262:KU292" si="6570">IFERROR(KT262+KS262+KR262, KT262+KS262)</f>
        <v>0</v>
      </c>
      <c r="KV262" s="161">
        <f t="shared" ref="KV262:KW262" si="6437">KV261</f>
        <v>20</v>
      </c>
      <c r="KW262" s="162">
        <f t="shared" si="6437"/>
        <v>1183</v>
      </c>
      <c r="KX262" s="163" t="str">
        <f t="shared" ref="KX262:KX284" si="6572">IFERROR(IF(LK262&gt;=10,"6",IF(LK262&gt;=8,"5",IF(LK262&gt;=6,"4",IF(LK262&gt;=4,"3",IF(LK262&gt;=2,"2",IF(LK262&gt;=-1,"1",IF(LK262&gt;=-2,"-1",IF(LK262&gt;=-3,"-2","-3")))))))), KX269)</f>
        <v>1</v>
      </c>
      <c r="KY262" s="164" t="str">
        <f t="shared" si="292"/>
        <v/>
      </c>
      <c r="KZ262" s="165">
        <f t="shared" si="293"/>
        <v>0</v>
      </c>
      <c r="LA262" s="166"/>
      <c r="LB262" s="166"/>
      <c r="LC262" s="166"/>
      <c r="LD262" s="168"/>
      <c r="LE262" s="168"/>
      <c r="LF262" s="170" t="str">
        <f t="shared" si="294"/>
        <v>0</v>
      </c>
      <c r="LG262" s="170">
        <f t="shared" ref="LG262:LG292" si="6573">LD262+LF262</f>
        <v>0</v>
      </c>
      <c r="LH262" s="168">
        <f t="shared" ref="LH262:LH292" si="6574">IF(LA262&gt;=8000,2.5,IF(LA262&gt;=6000,2,IF(LA262&gt;=4000,1.5,IF(LA262&gt;=2000,1,IF(LA262&gt;=1000,0.5,IF(LA262&gt;=0,0))))))</f>
        <v>0</v>
      </c>
      <c r="LI262" s="168">
        <f t="shared" ref="LI262:LI292" si="6575">IF(LB262&gt;=10000,5,IF(LB262&gt;=9000,4.5,IF(LB262&gt;=8000,4,IF(LB262&gt;=7000,3.5,IF(LB262&gt;=6000,3,IF(LB262&gt;=5000,2.5,IF(LB262&gt;=4000,2,IF(LB262&gt;=3000,1.5,IF(LB262&gt;=2000,1,IF(LB262&gt;=1000,0.5,0))))))))))</f>
        <v>0</v>
      </c>
      <c r="LJ262" s="168">
        <f t="shared" ref="LJ262:LJ292" si="6576">IF(LC262&gt;=8000,5,IF(LC262&gt;=6000,4,IF(LC262&gt;=4000,3,IF(LC262&gt;=2000,2,IF(LC262&gt;=1000,1,IF(LC262&gt;=0,0,IF(LC262&gt;=-1000,-1,IF(LC262&gt;=-2000,-1.5,IF(LC262&gt;=-3000,-4,IF(LC262&gt;=-4000,-5,-6))))))))))</f>
        <v>0</v>
      </c>
      <c r="LK262" s="168">
        <f t="shared" ref="LK262:LK292" si="6577">IFERROR(LJ262+LI262+LH262, LJ262+LI262)</f>
        <v>0</v>
      </c>
      <c r="LL262" s="172"/>
      <c r="LM262" s="172"/>
      <c r="LN262" s="168" t="str">
        <f t="shared" ref="LN262:LN292" si="6578">IF(#REF!&gt;=8000,2.5,IF(#REF!&gt;=6000,2,IF(#REF!&gt;=4000,1.5,IF(#REF!&gt;=2000,1,IF(#REF!&gt;=1000,0.5,IF(#REF!&gt;=0,0))))))</f>
        <v>#REF!</v>
      </c>
      <c r="LO262" s="168" t="str">
        <f t="shared" ref="LO262:LO292" si="6579">IF(#REF!&gt;=10000,5,IF(#REF!&gt;=9000,4.5,IF(#REF!&gt;=8000,4,IF(#REF!&gt;=7000,3.5,IF(#REF!&gt;=6000,3,IF(#REF!&gt;=5000,2.5,IF(#REF!&gt;=4000,2,IF(#REF!&gt;=3000,1.5,IF(#REF!&gt;=2000,1,IF(#REF!&gt;=1000,0.5,0))))))))))</f>
        <v>#REF!</v>
      </c>
      <c r="LP262" s="168" t="str">
        <f t="shared" ref="LP262:LP292" si="6580">IF(#REF!&gt;=8000,5,IF(#REF!&gt;=6000,4,IF(#REF!&gt;=4000,3,IF(#REF!&gt;=2000,2,IF(#REF!&gt;=1000,1,IF(#REF!&gt;=0,0,IF(#REF!&gt;=-1000,-1,IF(#REF!&gt;=-2000,-1.5,IF(#REF!&gt;=-3000,-4,IF(#REF!&gt;=-4000,-5,-6))))))))))</f>
        <v>#REF!</v>
      </c>
      <c r="LQ262" s="168" t="str">
        <f t="shared" ref="LQ262:LQ292" si="6581">IFERROR(LP262+LO262+LN262, LP262+LO262)</f>
        <v>#REF!</v>
      </c>
    </row>
    <row r="263" ht="15.75" customHeight="1">
      <c r="A263" s="151">
        <v>46358.0</v>
      </c>
      <c r="B263" s="152" t="s">
        <v>27</v>
      </c>
      <c r="C263" s="153">
        <f t="shared" si="99"/>
        <v>0</v>
      </c>
      <c r="D263" s="154">
        <f t="shared" ref="D263:E263" si="6438">D262</f>
        <v>1</v>
      </c>
      <c r="E263" s="155">
        <f t="shared" si="6438"/>
        <v>1164</v>
      </c>
      <c r="F263" s="156" t="str">
        <f t="shared" si="6439"/>
        <v>1</v>
      </c>
      <c r="G263" s="157">
        <f t="shared" si="102"/>
        <v>1</v>
      </c>
      <c r="H263" s="158">
        <f t="shared" si="103"/>
        <v>0</v>
      </c>
      <c r="I263" s="159"/>
      <c r="J263" s="159"/>
      <c r="K263" s="159"/>
      <c r="L263" s="78"/>
      <c r="M263" s="79"/>
      <c r="N263" s="77" t="str">
        <f t="shared" si="104"/>
        <v>0</v>
      </c>
      <c r="O263" s="81">
        <f t="shared" si="6440"/>
        <v>0</v>
      </c>
      <c r="P263" s="160">
        <f t="shared" si="6441"/>
        <v>0</v>
      </c>
      <c r="Q263" s="160">
        <f t="shared" si="6442"/>
        <v>0</v>
      </c>
      <c r="R263" s="160">
        <f t="shared" si="6443"/>
        <v>0</v>
      </c>
      <c r="S263" s="160">
        <f t="shared" si="6444"/>
        <v>0</v>
      </c>
      <c r="T263" s="161">
        <f t="shared" ref="T263:U263" si="6445">T262</f>
        <v>2</v>
      </c>
      <c r="U263" s="162">
        <f t="shared" si="6445"/>
        <v>1165</v>
      </c>
      <c r="V263" s="163" t="str">
        <f t="shared" si="6446"/>
        <v>1</v>
      </c>
      <c r="W263" s="164">
        <f t="shared" si="112"/>
        <v>1</v>
      </c>
      <c r="X263" s="165">
        <f t="shared" si="113"/>
        <v>0</v>
      </c>
      <c r="Y263" s="166"/>
      <c r="Z263" s="166"/>
      <c r="AA263" s="166"/>
      <c r="AB263" s="84"/>
      <c r="AC263" s="85"/>
      <c r="AD263" s="83" t="str">
        <f t="shared" si="114"/>
        <v>0</v>
      </c>
      <c r="AE263" s="167">
        <f t="shared" si="6447"/>
        <v>0</v>
      </c>
      <c r="AF263" s="168">
        <f t="shared" si="6448"/>
        <v>0</v>
      </c>
      <c r="AG263" s="168">
        <f t="shared" si="6449"/>
        <v>0</v>
      </c>
      <c r="AH263" s="168">
        <f t="shared" si="6450"/>
        <v>0</v>
      </c>
      <c r="AI263" s="168">
        <f t="shared" si="6451"/>
        <v>0</v>
      </c>
      <c r="AJ263" s="154">
        <f t="shared" ref="AJ263:AK263" si="6452">AJ262</f>
        <v>3</v>
      </c>
      <c r="AK263" s="155">
        <f t="shared" si="6452"/>
        <v>1166</v>
      </c>
      <c r="AL263" s="156" t="str">
        <f t="shared" si="6453"/>
        <v>1</v>
      </c>
      <c r="AM263" s="157">
        <f t="shared" si="122"/>
        <v>2</v>
      </c>
      <c r="AN263" s="158">
        <f t="shared" si="123"/>
        <v>0</v>
      </c>
      <c r="AO263" s="159"/>
      <c r="AP263" s="159"/>
      <c r="AQ263" s="159"/>
      <c r="AR263" s="78"/>
      <c r="AS263" s="79"/>
      <c r="AT263" s="77" t="str">
        <f t="shared" si="124"/>
        <v>0</v>
      </c>
      <c r="AU263" s="81">
        <f t="shared" si="6454"/>
        <v>0</v>
      </c>
      <c r="AV263" s="160">
        <f t="shared" si="6455"/>
        <v>0</v>
      </c>
      <c r="AW263" s="160">
        <f t="shared" si="6456"/>
        <v>0</v>
      </c>
      <c r="AX263" s="160">
        <f t="shared" si="6457"/>
        <v>0</v>
      </c>
      <c r="AY263" s="160">
        <f t="shared" si="6458"/>
        <v>0</v>
      </c>
      <c r="AZ263" s="161">
        <f t="shared" ref="AZ263:BA263" si="6459">AZ262</f>
        <v>4</v>
      </c>
      <c r="BA263" s="162">
        <f t="shared" si="6459"/>
        <v>1167</v>
      </c>
      <c r="BB263" s="163" t="str">
        <f t="shared" si="6460"/>
        <v>1</v>
      </c>
      <c r="BC263" s="164">
        <f t="shared" si="132"/>
        <v>4</v>
      </c>
      <c r="BD263" s="165">
        <f t="shared" si="133"/>
        <v>0</v>
      </c>
      <c r="BE263" s="166"/>
      <c r="BF263" s="166"/>
      <c r="BG263" s="166"/>
      <c r="BH263" s="84"/>
      <c r="BI263" s="85"/>
      <c r="BJ263" s="83" t="str">
        <f t="shared" si="134"/>
        <v>0</v>
      </c>
      <c r="BK263" s="167">
        <f t="shared" si="6461"/>
        <v>0</v>
      </c>
      <c r="BL263" s="168">
        <f t="shared" si="6462"/>
        <v>0</v>
      </c>
      <c r="BM263" s="168">
        <f t="shared" si="6463"/>
        <v>0</v>
      </c>
      <c r="BN263" s="168">
        <f t="shared" si="6464"/>
        <v>0</v>
      </c>
      <c r="BO263" s="168">
        <f t="shared" si="6465"/>
        <v>0</v>
      </c>
      <c r="BP263" s="154">
        <f t="shared" ref="BP263:BQ263" si="6466">BP262</f>
        <v>5</v>
      </c>
      <c r="BQ263" s="155">
        <f t="shared" si="6466"/>
        <v>1168</v>
      </c>
      <c r="BR263" s="156" t="str">
        <f t="shared" si="6467"/>
        <v>1</v>
      </c>
      <c r="BS263" s="157">
        <f t="shared" si="142"/>
        <v>4</v>
      </c>
      <c r="BT263" s="158">
        <f t="shared" si="143"/>
        <v>0</v>
      </c>
      <c r="BU263" s="159"/>
      <c r="BV263" s="159"/>
      <c r="BW263" s="159"/>
      <c r="BX263" s="78"/>
      <c r="BY263" s="79"/>
      <c r="BZ263" s="77" t="str">
        <f t="shared" si="144"/>
        <v>0</v>
      </c>
      <c r="CA263" s="81">
        <f t="shared" si="6468"/>
        <v>0</v>
      </c>
      <c r="CB263" s="160">
        <f t="shared" si="6469"/>
        <v>0</v>
      </c>
      <c r="CC263" s="160">
        <f t="shared" si="6470"/>
        <v>0</v>
      </c>
      <c r="CD263" s="160">
        <f t="shared" si="6471"/>
        <v>0</v>
      </c>
      <c r="CE263" s="160">
        <f t="shared" si="6472"/>
        <v>0</v>
      </c>
      <c r="CF263" s="161">
        <f t="shared" ref="CF263:CG263" si="6473">CF262</f>
        <v>6</v>
      </c>
      <c r="CG263" s="162">
        <f t="shared" si="6473"/>
        <v>1169</v>
      </c>
      <c r="CH263" s="163" t="str">
        <f t="shared" si="6474"/>
        <v>1</v>
      </c>
      <c r="CI263" s="164">
        <f t="shared" si="152"/>
        <v>2</v>
      </c>
      <c r="CJ263" s="165">
        <f t="shared" si="153"/>
        <v>0</v>
      </c>
      <c r="CK263" s="166"/>
      <c r="CL263" s="166"/>
      <c r="CM263" s="166"/>
      <c r="CN263" s="84"/>
      <c r="CO263" s="85"/>
      <c r="CP263" s="83" t="str">
        <f t="shared" si="154"/>
        <v>0</v>
      </c>
      <c r="CQ263" s="167">
        <f t="shared" si="6475"/>
        <v>0</v>
      </c>
      <c r="CR263" s="168">
        <f t="shared" si="6476"/>
        <v>0</v>
      </c>
      <c r="CS263" s="168">
        <f t="shared" si="6477"/>
        <v>0</v>
      </c>
      <c r="CT263" s="168">
        <f t="shared" si="6478"/>
        <v>0</v>
      </c>
      <c r="CU263" s="168">
        <f t="shared" si="6479"/>
        <v>0</v>
      </c>
      <c r="CV263" s="154">
        <f t="shared" ref="CV263:CW263" si="6480">CV262</f>
        <v>7</v>
      </c>
      <c r="CW263" s="155">
        <f t="shared" si="6480"/>
        <v>1170</v>
      </c>
      <c r="CX263" s="156" t="str">
        <f t="shared" si="6481"/>
        <v>1</v>
      </c>
      <c r="CY263" s="157">
        <f t="shared" si="162"/>
        <v>2</v>
      </c>
      <c r="CZ263" s="158">
        <f t="shared" si="163"/>
        <v>0</v>
      </c>
      <c r="DA263" s="159"/>
      <c r="DB263" s="159"/>
      <c r="DC263" s="159"/>
      <c r="DD263" s="78"/>
      <c r="DE263" s="79"/>
      <c r="DF263" s="77" t="str">
        <f t="shared" si="164"/>
        <v>0</v>
      </c>
      <c r="DG263" s="81">
        <f t="shared" si="6482"/>
        <v>0</v>
      </c>
      <c r="DH263" s="160">
        <f t="shared" si="6483"/>
        <v>0</v>
      </c>
      <c r="DI263" s="160">
        <f t="shared" si="6484"/>
        <v>0</v>
      </c>
      <c r="DJ263" s="160">
        <f t="shared" si="6485"/>
        <v>0</v>
      </c>
      <c r="DK263" s="160">
        <f t="shared" si="6486"/>
        <v>0</v>
      </c>
      <c r="DL263" s="161">
        <f t="shared" ref="DL263:DM263" si="6487">DL262</f>
        <v>8</v>
      </c>
      <c r="DM263" s="162">
        <f t="shared" si="6487"/>
        <v>1171</v>
      </c>
      <c r="DN263" s="163" t="str">
        <f t="shared" si="6488"/>
        <v>1</v>
      </c>
      <c r="DO263" s="164">
        <f t="shared" si="172"/>
        <v>2</v>
      </c>
      <c r="DP263" s="165">
        <f t="shared" si="173"/>
        <v>0</v>
      </c>
      <c r="DQ263" s="166"/>
      <c r="DR263" s="166"/>
      <c r="DS263" s="166"/>
      <c r="DT263" s="84"/>
      <c r="DU263" s="85"/>
      <c r="DV263" s="83" t="str">
        <f t="shared" si="174"/>
        <v>0</v>
      </c>
      <c r="DW263" s="167">
        <f t="shared" si="6489"/>
        <v>0</v>
      </c>
      <c r="DX263" s="168">
        <f t="shared" si="6490"/>
        <v>0</v>
      </c>
      <c r="DY263" s="168">
        <f t="shared" si="6491"/>
        <v>0</v>
      </c>
      <c r="DZ263" s="168">
        <f t="shared" si="6492"/>
        <v>0</v>
      </c>
      <c r="EA263" s="168">
        <f t="shared" si="6493"/>
        <v>0</v>
      </c>
      <c r="EB263" s="154">
        <f t="shared" ref="EB263:EC263" si="6494">EB262</f>
        <v>9</v>
      </c>
      <c r="EC263" s="155">
        <f t="shared" si="6494"/>
        <v>1172</v>
      </c>
      <c r="ED263" s="156" t="str">
        <f t="shared" si="6495"/>
        <v>1</v>
      </c>
      <c r="EE263" s="157">
        <f t="shared" si="182"/>
        <v>5</v>
      </c>
      <c r="EF263" s="169">
        <f t="shared" si="183"/>
        <v>0</v>
      </c>
      <c r="EG263" s="159"/>
      <c r="EH263" s="159"/>
      <c r="EI263" s="159"/>
      <c r="EJ263" s="78"/>
      <c r="EK263" s="79"/>
      <c r="EL263" s="77" t="str">
        <f t="shared" si="184"/>
        <v>0</v>
      </c>
      <c r="EM263" s="81">
        <f t="shared" si="6496"/>
        <v>0</v>
      </c>
      <c r="EN263" s="160">
        <f t="shared" si="6497"/>
        <v>0</v>
      </c>
      <c r="EO263" s="160">
        <f t="shared" si="6498"/>
        <v>0</v>
      </c>
      <c r="EP263" s="160">
        <f t="shared" si="6499"/>
        <v>0</v>
      </c>
      <c r="EQ263" s="160">
        <f t="shared" si="6500"/>
        <v>0</v>
      </c>
      <c r="ER263" s="161">
        <f t="shared" ref="ER263:ES263" si="6501">ER262</f>
        <v>10</v>
      </c>
      <c r="ES263" s="162">
        <f t="shared" si="6501"/>
        <v>1173</v>
      </c>
      <c r="ET263" s="163" t="str">
        <f t="shared" si="6502"/>
        <v>1</v>
      </c>
      <c r="EU263" s="164">
        <f t="shared" si="192"/>
        <v>19</v>
      </c>
      <c r="EV263" s="165">
        <f t="shared" si="193"/>
        <v>0</v>
      </c>
      <c r="EW263" s="166"/>
      <c r="EX263" s="166"/>
      <c r="EY263" s="166"/>
      <c r="EZ263" s="84"/>
      <c r="FA263" s="85"/>
      <c r="FB263" s="83" t="str">
        <f t="shared" si="194"/>
        <v>0</v>
      </c>
      <c r="FC263" s="167">
        <f t="shared" si="6503"/>
        <v>0</v>
      </c>
      <c r="FD263" s="168">
        <f t="shared" si="6504"/>
        <v>0</v>
      </c>
      <c r="FE263" s="168">
        <f t="shared" si="6505"/>
        <v>0</v>
      </c>
      <c r="FF263" s="168">
        <f t="shared" si="6506"/>
        <v>0</v>
      </c>
      <c r="FG263" s="168">
        <f t="shared" si="6507"/>
        <v>0</v>
      </c>
      <c r="FH263" s="154">
        <f t="shared" ref="FH263:FI263" si="6508">FH262</f>
        <v>11</v>
      </c>
      <c r="FI263" s="155">
        <f t="shared" si="6508"/>
        <v>1174</v>
      </c>
      <c r="FJ263" s="156" t="str">
        <f t="shared" si="6509"/>
        <v>1</v>
      </c>
      <c r="FK263" s="157">
        <f t="shared" si="202"/>
        <v>4</v>
      </c>
      <c r="FL263" s="158">
        <f t="shared" si="203"/>
        <v>0</v>
      </c>
      <c r="FM263" s="159"/>
      <c r="FN263" s="159"/>
      <c r="FO263" s="159"/>
      <c r="FP263" s="78"/>
      <c r="FQ263" s="79"/>
      <c r="FR263" s="77" t="str">
        <f t="shared" si="204"/>
        <v>0</v>
      </c>
      <c r="FS263" s="81">
        <f t="shared" si="6510"/>
        <v>0</v>
      </c>
      <c r="FT263" s="160">
        <f t="shared" si="6511"/>
        <v>0</v>
      </c>
      <c r="FU263" s="160">
        <f t="shared" si="6512"/>
        <v>0</v>
      </c>
      <c r="FV263" s="160">
        <f t="shared" si="6513"/>
        <v>0</v>
      </c>
      <c r="FW263" s="160">
        <f t="shared" si="6514"/>
        <v>0</v>
      </c>
      <c r="FX263" s="161">
        <f t="shared" ref="FX263:FY263" si="6515">FX262</f>
        <v>12</v>
      </c>
      <c r="FY263" s="162">
        <f t="shared" si="6515"/>
        <v>1175</v>
      </c>
      <c r="FZ263" s="163" t="str">
        <f t="shared" si="6516"/>
        <v>1</v>
      </c>
      <c r="GA263" s="164">
        <f t="shared" si="212"/>
        <v>2</v>
      </c>
      <c r="GB263" s="165">
        <f t="shared" si="213"/>
        <v>0</v>
      </c>
      <c r="GC263" s="166"/>
      <c r="GD263" s="166"/>
      <c r="GE263" s="166"/>
      <c r="GF263" s="84"/>
      <c r="GG263" s="85"/>
      <c r="GH263" s="83" t="str">
        <f t="shared" si="214"/>
        <v>0</v>
      </c>
      <c r="GI263" s="167">
        <f t="shared" si="6517"/>
        <v>0</v>
      </c>
      <c r="GJ263" s="168">
        <f t="shared" si="6518"/>
        <v>0</v>
      </c>
      <c r="GK263" s="168">
        <f t="shared" si="6519"/>
        <v>0</v>
      </c>
      <c r="GL263" s="168">
        <f t="shared" si="6520"/>
        <v>0</v>
      </c>
      <c r="GM263" s="168">
        <f t="shared" si="6521"/>
        <v>0</v>
      </c>
      <c r="GN263" s="154">
        <f t="shared" ref="GN263:GO263" si="6522">GN262</f>
        <v>13</v>
      </c>
      <c r="GO263" s="155">
        <f t="shared" si="6522"/>
        <v>1176</v>
      </c>
      <c r="GP263" s="156" t="str">
        <f t="shared" si="6523"/>
        <v>1</v>
      </c>
      <c r="GQ263" s="157">
        <f t="shared" si="222"/>
        <v>3</v>
      </c>
      <c r="GR263" s="158">
        <f t="shared" si="223"/>
        <v>0</v>
      </c>
      <c r="GS263" s="159"/>
      <c r="GT263" s="159"/>
      <c r="GU263" s="159"/>
      <c r="GV263" s="78"/>
      <c r="GW263" s="79"/>
      <c r="GX263" s="77" t="str">
        <f t="shared" si="224"/>
        <v>0</v>
      </c>
      <c r="GY263" s="81">
        <f t="shared" si="6524"/>
        <v>0</v>
      </c>
      <c r="GZ263" s="160">
        <f t="shared" si="6525"/>
        <v>0</v>
      </c>
      <c r="HA263" s="160">
        <f t="shared" si="6526"/>
        <v>0</v>
      </c>
      <c r="HB263" s="160">
        <f t="shared" si="6527"/>
        <v>0</v>
      </c>
      <c r="HC263" s="160">
        <f t="shared" si="6528"/>
        <v>0</v>
      </c>
      <c r="HD263" s="161">
        <f t="shared" ref="HD263:HE263" si="6529">HD262</f>
        <v>14</v>
      </c>
      <c r="HE263" s="162">
        <f t="shared" si="6529"/>
        <v>1177</v>
      </c>
      <c r="HF263" s="163" t="str">
        <f t="shared" si="6530"/>
        <v>1</v>
      </c>
      <c r="HG263" s="164">
        <f t="shared" si="232"/>
        <v>5</v>
      </c>
      <c r="HH263" s="165">
        <f t="shared" si="233"/>
        <v>0</v>
      </c>
      <c r="HI263" s="166"/>
      <c r="HJ263" s="166"/>
      <c r="HK263" s="166"/>
      <c r="HL263" s="84"/>
      <c r="HM263" s="85"/>
      <c r="HN263" s="83" t="str">
        <f t="shared" si="234"/>
        <v>0</v>
      </c>
      <c r="HO263" s="167">
        <f t="shared" si="6531"/>
        <v>0</v>
      </c>
      <c r="HP263" s="168">
        <f t="shared" si="6532"/>
        <v>0</v>
      </c>
      <c r="HQ263" s="168">
        <f t="shared" si="6533"/>
        <v>0</v>
      </c>
      <c r="HR263" s="168">
        <f t="shared" si="6534"/>
        <v>0</v>
      </c>
      <c r="HS263" s="168">
        <f t="shared" si="6535"/>
        <v>0</v>
      </c>
      <c r="HT263" s="154">
        <f t="shared" ref="HT263:HU263" si="6536">HT262</f>
        <v>15</v>
      </c>
      <c r="HU263" s="155">
        <f t="shared" si="6536"/>
        <v>1178</v>
      </c>
      <c r="HV263" s="156" t="str">
        <f t="shared" si="6537"/>
        <v>1</v>
      </c>
      <c r="HW263" s="157" t="str">
        <f t="shared" si="242"/>
        <v/>
      </c>
      <c r="HX263" s="169">
        <f t="shared" si="243"/>
        <v>0</v>
      </c>
      <c r="HY263" s="159"/>
      <c r="HZ263" s="159"/>
      <c r="IA263" s="159"/>
      <c r="IB263" s="160"/>
      <c r="IC263" s="160"/>
      <c r="ID263" s="160" t="str">
        <f t="shared" si="244"/>
        <v>0</v>
      </c>
      <c r="IE263" s="160">
        <f t="shared" si="6538"/>
        <v>0</v>
      </c>
      <c r="IF263" s="160">
        <f t="shared" si="6539"/>
        <v>0</v>
      </c>
      <c r="IG263" s="160">
        <f t="shared" si="6540"/>
        <v>0</v>
      </c>
      <c r="IH263" s="160">
        <f t="shared" si="6541"/>
        <v>0</v>
      </c>
      <c r="II263" s="160">
        <f t="shared" si="6542"/>
        <v>0</v>
      </c>
      <c r="IJ263" s="161">
        <f t="shared" ref="IJ263:IK263" si="6543">IJ262</f>
        <v>16</v>
      </c>
      <c r="IK263" s="162">
        <f t="shared" si="6543"/>
        <v>1179</v>
      </c>
      <c r="IL263" s="163" t="str">
        <f t="shared" si="6544"/>
        <v>1</v>
      </c>
      <c r="IM263" s="164" t="str">
        <f t="shared" si="252"/>
        <v/>
      </c>
      <c r="IN263" s="165">
        <f t="shared" si="253"/>
        <v>0</v>
      </c>
      <c r="IO263" s="166"/>
      <c r="IP263" s="166"/>
      <c r="IQ263" s="166"/>
      <c r="IR263" s="168"/>
      <c r="IS263" s="168"/>
      <c r="IT263" s="170" t="str">
        <f t="shared" si="254"/>
        <v>0</v>
      </c>
      <c r="IU263" s="170">
        <f t="shared" si="6545"/>
        <v>0</v>
      </c>
      <c r="IV263" s="168">
        <f t="shared" si="6546"/>
        <v>0</v>
      </c>
      <c r="IW263" s="168">
        <f t="shared" si="6547"/>
        <v>0</v>
      </c>
      <c r="IX263" s="168">
        <f t="shared" si="6548"/>
        <v>0</v>
      </c>
      <c r="IY263" s="168">
        <f t="shared" si="6549"/>
        <v>0</v>
      </c>
      <c r="IZ263" s="154">
        <f t="shared" ref="IZ263:JA263" si="6550">IZ262</f>
        <v>17</v>
      </c>
      <c r="JA263" s="155">
        <f t="shared" si="6550"/>
        <v>1180</v>
      </c>
      <c r="JB263" s="156" t="str">
        <f t="shared" si="6551"/>
        <v>1</v>
      </c>
      <c r="JC263" s="157" t="str">
        <f t="shared" si="262"/>
        <v/>
      </c>
      <c r="JD263" s="158">
        <f t="shared" si="263"/>
        <v>0</v>
      </c>
      <c r="JE263" s="159"/>
      <c r="JF263" s="159"/>
      <c r="JG263" s="159"/>
      <c r="JH263" s="160"/>
      <c r="JI263" s="160"/>
      <c r="JJ263" s="171" t="str">
        <f t="shared" si="264"/>
        <v>0</v>
      </c>
      <c r="JK263" s="171">
        <f t="shared" si="6552"/>
        <v>0</v>
      </c>
      <c r="JL263" s="160">
        <f t="shared" si="6553"/>
        <v>0</v>
      </c>
      <c r="JM263" s="160">
        <f t="shared" si="6554"/>
        <v>0</v>
      </c>
      <c r="JN263" s="160">
        <f t="shared" si="6555"/>
        <v>0</v>
      </c>
      <c r="JO263" s="160">
        <f t="shared" si="6556"/>
        <v>0</v>
      </c>
      <c r="JP263" s="161">
        <f t="shared" ref="JP263:JQ263" si="6557">JP262</f>
        <v>18</v>
      </c>
      <c r="JQ263" s="162">
        <f t="shared" si="6557"/>
        <v>1181</v>
      </c>
      <c r="JR263" s="163" t="str">
        <f t="shared" si="6558"/>
        <v>1</v>
      </c>
      <c r="JS263" s="164" t="str">
        <f t="shared" si="272"/>
        <v/>
      </c>
      <c r="JT263" s="165">
        <f t="shared" si="273"/>
        <v>0</v>
      </c>
      <c r="JU263" s="166"/>
      <c r="JV263" s="166"/>
      <c r="JW263" s="166"/>
      <c r="JX263" s="168"/>
      <c r="JY263" s="168"/>
      <c r="JZ263" s="170" t="str">
        <f t="shared" si="274"/>
        <v>0</v>
      </c>
      <c r="KA263" s="170">
        <f t="shared" si="6559"/>
        <v>0</v>
      </c>
      <c r="KB263" s="168">
        <f t="shared" si="6560"/>
        <v>0</v>
      </c>
      <c r="KC263" s="168">
        <f t="shared" si="6561"/>
        <v>0</v>
      </c>
      <c r="KD263" s="168">
        <f t="shared" si="6562"/>
        <v>0</v>
      </c>
      <c r="KE263" s="168">
        <f t="shared" si="6563"/>
        <v>0</v>
      </c>
      <c r="KF263" s="154">
        <f t="shared" ref="KF263:KG263" si="6564">KF262</f>
        <v>19</v>
      </c>
      <c r="KG263" s="155">
        <f t="shared" si="6564"/>
        <v>1182</v>
      </c>
      <c r="KH263" s="156" t="str">
        <f t="shared" si="6565"/>
        <v>1</v>
      </c>
      <c r="KI263" s="157" t="str">
        <f t="shared" si="282"/>
        <v/>
      </c>
      <c r="KJ263" s="158">
        <f t="shared" si="283"/>
        <v>0</v>
      </c>
      <c r="KK263" s="159"/>
      <c r="KL263" s="159"/>
      <c r="KM263" s="159"/>
      <c r="KN263" s="160"/>
      <c r="KO263" s="160"/>
      <c r="KP263" s="171" t="str">
        <f t="shared" si="284"/>
        <v>0</v>
      </c>
      <c r="KQ263" s="171">
        <f t="shared" si="6566"/>
        <v>0</v>
      </c>
      <c r="KR263" s="160">
        <f t="shared" si="6567"/>
        <v>0</v>
      </c>
      <c r="KS263" s="160">
        <f t="shared" si="6568"/>
        <v>0</v>
      </c>
      <c r="KT263" s="160">
        <f t="shared" si="6569"/>
        <v>0</v>
      </c>
      <c r="KU263" s="160">
        <f t="shared" si="6570"/>
        <v>0</v>
      </c>
      <c r="KV263" s="161">
        <f t="shared" ref="KV263:KW263" si="6571">KV262</f>
        <v>20</v>
      </c>
      <c r="KW263" s="162">
        <f t="shared" si="6571"/>
        <v>1183</v>
      </c>
      <c r="KX263" s="163" t="str">
        <f t="shared" si="6572"/>
        <v>1</v>
      </c>
      <c r="KY263" s="164" t="str">
        <f t="shared" si="292"/>
        <v/>
      </c>
      <c r="KZ263" s="165">
        <f t="shared" si="293"/>
        <v>0</v>
      </c>
      <c r="LA263" s="166"/>
      <c r="LB263" s="166"/>
      <c r="LC263" s="166"/>
      <c r="LD263" s="168"/>
      <c r="LE263" s="168"/>
      <c r="LF263" s="170" t="str">
        <f t="shared" si="294"/>
        <v>0</v>
      </c>
      <c r="LG263" s="170">
        <f t="shared" si="6573"/>
        <v>0</v>
      </c>
      <c r="LH263" s="168">
        <f t="shared" si="6574"/>
        <v>0</v>
      </c>
      <c r="LI263" s="168">
        <f t="shared" si="6575"/>
        <v>0</v>
      </c>
      <c r="LJ263" s="168">
        <f t="shared" si="6576"/>
        <v>0</v>
      </c>
      <c r="LK263" s="168">
        <f t="shared" si="6577"/>
        <v>0</v>
      </c>
      <c r="LL263" s="172"/>
      <c r="LM263" s="172"/>
      <c r="LN263" s="168" t="str">
        <f t="shared" si="6578"/>
        <v>#REF!</v>
      </c>
      <c r="LO263" s="168" t="str">
        <f t="shared" si="6579"/>
        <v>#REF!</v>
      </c>
      <c r="LP263" s="168" t="str">
        <f t="shared" si="6580"/>
        <v>#REF!</v>
      </c>
      <c r="LQ263" s="168" t="str">
        <f t="shared" si="6581"/>
        <v>#REF!</v>
      </c>
    </row>
    <row r="264" ht="15.75" customHeight="1">
      <c r="A264" s="151">
        <v>46359.0</v>
      </c>
      <c r="B264" s="152" t="s">
        <v>28</v>
      </c>
      <c r="C264" s="153">
        <f t="shared" si="99"/>
        <v>0</v>
      </c>
      <c r="D264" s="154">
        <f t="shared" ref="D264:E264" si="6582">D263</f>
        <v>1</v>
      </c>
      <c r="E264" s="155">
        <f t="shared" si="6582"/>
        <v>1164</v>
      </c>
      <c r="F264" s="156" t="str">
        <f t="shared" si="6439"/>
        <v>1</v>
      </c>
      <c r="G264" s="157">
        <f t="shared" si="102"/>
        <v>1</v>
      </c>
      <c r="H264" s="158">
        <f t="shared" si="103"/>
        <v>0</v>
      </c>
      <c r="I264" s="159"/>
      <c r="J264" s="159"/>
      <c r="K264" s="159"/>
      <c r="L264" s="78"/>
      <c r="M264" s="79"/>
      <c r="N264" s="77" t="str">
        <f t="shared" si="104"/>
        <v>0</v>
      </c>
      <c r="O264" s="81">
        <f t="shared" si="6440"/>
        <v>0</v>
      </c>
      <c r="P264" s="160">
        <f t="shared" si="6441"/>
        <v>0</v>
      </c>
      <c r="Q264" s="160">
        <f t="shared" si="6442"/>
        <v>0</v>
      </c>
      <c r="R264" s="160">
        <f t="shared" si="6443"/>
        <v>0</v>
      </c>
      <c r="S264" s="160">
        <f t="shared" si="6444"/>
        <v>0</v>
      </c>
      <c r="T264" s="161">
        <f t="shared" ref="T264:U264" si="6583">T263</f>
        <v>2</v>
      </c>
      <c r="U264" s="162">
        <f t="shared" si="6583"/>
        <v>1165</v>
      </c>
      <c r="V264" s="163" t="str">
        <f t="shared" si="6446"/>
        <v>1</v>
      </c>
      <c r="W264" s="164">
        <f t="shared" si="112"/>
        <v>1</v>
      </c>
      <c r="X264" s="165">
        <f t="shared" si="113"/>
        <v>0</v>
      </c>
      <c r="Y264" s="166"/>
      <c r="Z264" s="166"/>
      <c r="AA264" s="166"/>
      <c r="AB264" s="84"/>
      <c r="AC264" s="85"/>
      <c r="AD264" s="83" t="str">
        <f t="shared" si="114"/>
        <v>0</v>
      </c>
      <c r="AE264" s="167">
        <f t="shared" si="6447"/>
        <v>0</v>
      </c>
      <c r="AF264" s="168">
        <f t="shared" si="6448"/>
        <v>0</v>
      </c>
      <c r="AG264" s="168">
        <f t="shared" si="6449"/>
        <v>0</v>
      </c>
      <c r="AH264" s="168">
        <f t="shared" si="6450"/>
        <v>0</v>
      </c>
      <c r="AI264" s="168">
        <f t="shared" si="6451"/>
        <v>0</v>
      </c>
      <c r="AJ264" s="154">
        <f t="shared" ref="AJ264:AK264" si="6584">AJ263</f>
        <v>3</v>
      </c>
      <c r="AK264" s="155">
        <f t="shared" si="6584"/>
        <v>1166</v>
      </c>
      <c r="AL264" s="156" t="str">
        <f t="shared" si="6453"/>
        <v>1</v>
      </c>
      <c r="AM264" s="157">
        <f t="shared" si="122"/>
        <v>2</v>
      </c>
      <c r="AN264" s="158">
        <f t="shared" si="123"/>
        <v>0</v>
      </c>
      <c r="AO264" s="159"/>
      <c r="AP264" s="159"/>
      <c r="AQ264" s="159"/>
      <c r="AR264" s="78"/>
      <c r="AS264" s="79"/>
      <c r="AT264" s="77" t="str">
        <f t="shared" si="124"/>
        <v>0</v>
      </c>
      <c r="AU264" s="81">
        <f t="shared" si="6454"/>
        <v>0</v>
      </c>
      <c r="AV264" s="160">
        <f t="shared" si="6455"/>
        <v>0</v>
      </c>
      <c r="AW264" s="160">
        <f t="shared" si="6456"/>
        <v>0</v>
      </c>
      <c r="AX264" s="160">
        <f t="shared" si="6457"/>
        <v>0</v>
      </c>
      <c r="AY264" s="160">
        <f t="shared" si="6458"/>
        <v>0</v>
      </c>
      <c r="AZ264" s="161">
        <f t="shared" ref="AZ264:BA264" si="6585">AZ263</f>
        <v>4</v>
      </c>
      <c r="BA264" s="162">
        <f t="shared" si="6585"/>
        <v>1167</v>
      </c>
      <c r="BB264" s="163" t="str">
        <f t="shared" si="6460"/>
        <v>1</v>
      </c>
      <c r="BC264" s="164">
        <f t="shared" si="132"/>
        <v>4</v>
      </c>
      <c r="BD264" s="165">
        <f t="shared" si="133"/>
        <v>0</v>
      </c>
      <c r="BE264" s="166"/>
      <c r="BF264" s="166"/>
      <c r="BG264" s="166"/>
      <c r="BH264" s="84"/>
      <c r="BI264" s="85"/>
      <c r="BJ264" s="83" t="str">
        <f t="shared" si="134"/>
        <v>0</v>
      </c>
      <c r="BK264" s="167">
        <f t="shared" si="6461"/>
        <v>0</v>
      </c>
      <c r="BL264" s="168">
        <f t="shared" si="6462"/>
        <v>0</v>
      </c>
      <c r="BM264" s="168">
        <f t="shared" si="6463"/>
        <v>0</v>
      </c>
      <c r="BN264" s="168">
        <f t="shared" si="6464"/>
        <v>0</v>
      </c>
      <c r="BO264" s="168">
        <f t="shared" si="6465"/>
        <v>0</v>
      </c>
      <c r="BP264" s="154">
        <f t="shared" ref="BP264:BQ264" si="6586">BP263</f>
        <v>5</v>
      </c>
      <c r="BQ264" s="155">
        <f t="shared" si="6586"/>
        <v>1168</v>
      </c>
      <c r="BR264" s="156" t="str">
        <f t="shared" si="6467"/>
        <v>1</v>
      </c>
      <c r="BS264" s="157">
        <f t="shared" si="142"/>
        <v>4</v>
      </c>
      <c r="BT264" s="158">
        <f t="shared" si="143"/>
        <v>0</v>
      </c>
      <c r="BU264" s="159"/>
      <c r="BV264" s="159"/>
      <c r="BW264" s="159"/>
      <c r="BX264" s="78"/>
      <c r="BY264" s="79"/>
      <c r="BZ264" s="77" t="str">
        <f t="shared" si="144"/>
        <v>0</v>
      </c>
      <c r="CA264" s="81">
        <f t="shared" si="6468"/>
        <v>0</v>
      </c>
      <c r="CB264" s="160">
        <f t="shared" si="6469"/>
        <v>0</v>
      </c>
      <c r="CC264" s="160">
        <f t="shared" si="6470"/>
        <v>0</v>
      </c>
      <c r="CD264" s="160">
        <f t="shared" si="6471"/>
        <v>0</v>
      </c>
      <c r="CE264" s="160">
        <f t="shared" si="6472"/>
        <v>0</v>
      </c>
      <c r="CF264" s="161">
        <f t="shared" ref="CF264:CG264" si="6587">CF263</f>
        <v>6</v>
      </c>
      <c r="CG264" s="162">
        <f t="shared" si="6587"/>
        <v>1169</v>
      </c>
      <c r="CH264" s="163" t="str">
        <f t="shared" si="6474"/>
        <v>1</v>
      </c>
      <c r="CI264" s="164">
        <f t="shared" si="152"/>
        <v>2</v>
      </c>
      <c r="CJ264" s="165">
        <f t="shared" si="153"/>
        <v>0</v>
      </c>
      <c r="CK264" s="166"/>
      <c r="CL264" s="166"/>
      <c r="CM264" s="166"/>
      <c r="CN264" s="84"/>
      <c r="CO264" s="85"/>
      <c r="CP264" s="83" t="str">
        <f t="shared" si="154"/>
        <v>0</v>
      </c>
      <c r="CQ264" s="167">
        <f t="shared" si="6475"/>
        <v>0</v>
      </c>
      <c r="CR264" s="168">
        <f t="shared" si="6476"/>
        <v>0</v>
      </c>
      <c r="CS264" s="168">
        <f t="shared" si="6477"/>
        <v>0</v>
      </c>
      <c r="CT264" s="168">
        <f t="shared" si="6478"/>
        <v>0</v>
      </c>
      <c r="CU264" s="168">
        <f t="shared" si="6479"/>
        <v>0</v>
      </c>
      <c r="CV264" s="154">
        <f t="shared" ref="CV264:CW264" si="6588">CV263</f>
        <v>7</v>
      </c>
      <c r="CW264" s="155">
        <f t="shared" si="6588"/>
        <v>1170</v>
      </c>
      <c r="CX264" s="156" t="str">
        <f t="shared" si="6481"/>
        <v>1</v>
      </c>
      <c r="CY264" s="157">
        <f t="shared" si="162"/>
        <v>2</v>
      </c>
      <c r="CZ264" s="158">
        <f t="shared" si="163"/>
        <v>0</v>
      </c>
      <c r="DA264" s="159"/>
      <c r="DB264" s="159"/>
      <c r="DC264" s="159"/>
      <c r="DD264" s="78"/>
      <c r="DE264" s="79"/>
      <c r="DF264" s="77" t="str">
        <f t="shared" si="164"/>
        <v>0</v>
      </c>
      <c r="DG264" s="81">
        <f t="shared" si="6482"/>
        <v>0</v>
      </c>
      <c r="DH264" s="160">
        <f t="shared" si="6483"/>
        <v>0</v>
      </c>
      <c r="DI264" s="160">
        <f t="shared" si="6484"/>
        <v>0</v>
      </c>
      <c r="DJ264" s="160">
        <f t="shared" si="6485"/>
        <v>0</v>
      </c>
      <c r="DK264" s="160">
        <f t="shared" si="6486"/>
        <v>0</v>
      </c>
      <c r="DL264" s="161">
        <f t="shared" ref="DL264:DM264" si="6589">DL263</f>
        <v>8</v>
      </c>
      <c r="DM264" s="162">
        <f t="shared" si="6589"/>
        <v>1171</v>
      </c>
      <c r="DN264" s="163" t="str">
        <f t="shared" si="6488"/>
        <v>1</v>
      </c>
      <c r="DO264" s="164">
        <f t="shared" si="172"/>
        <v>2</v>
      </c>
      <c r="DP264" s="165">
        <f t="shared" si="173"/>
        <v>0</v>
      </c>
      <c r="DQ264" s="166"/>
      <c r="DR264" s="166"/>
      <c r="DS264" s="166"/>
      <c r="DT264" s="84"/>
      <c r="DU264" s="85"/>
      <c r="DV264" s="83" t="str">
        <f t="shared" si="174"/>
        <v>0</v>
      </c>
      <c r="DW264" s="167">
        <f t="shared" si="6489"/>
        <v>0</v>
      </c>
      <c r="DX264" s="168">
        <f t="shared" si="6490"/>
        <v>0</v>
      </c>
      <c r="DY264" s="168">
        <f t="shared" si="6491"/>
        <v>0</v>
      </c>
      <c r="DZ264" s="168">
        <f t="shared" si="6492"/>
        <v>0</v>
      </c>
      <c r="EA264" s="168">
        <f t="shared" si="6493"/>
        <v>0</v>
      </c>
      <c r="EB264" s="154">
        <f t="shared" ref="EB264:EC264" si="6590">EB263</f>
        <v>9</v>
      </c>
      <c r="EC264" s="155">
        <f t="shared" si="6590"/>
        <v>1172</v>
      </c>
      <c r="ED264" s="156" t="str">
        <f t="shared" si="6495"/>
        <v>1</v>
      </c>
      <c r="EE264" s="157">
        <f t="shared" si="182"/>
        <v>5</v>
      </c>
      <c r="EF264" s="169">
        <f t="shared" si="183"/>
        <v>0</v>
      </c>
      <c r="EG264" s="159"/>
      <c r="EH264" s="159"/>
      <c r="EI264" s="159"/>
      <c r="EJ264" s="78"/>
      <c r="EK264" s="79"/>
      <c r="EL264" s="77" t="str">
        <f t="shared" si="184"/>
        <v>0</v>
      </c>
      <c r="EM264" s="81">
        <f t="shared" si="6496"/>
        <v>0</v>
      </c>
      <c r="EN264" s="160">
        <f t="shared" si="6497"/>
        <v>0</v>
      </c>
      <c r="EO264" s="160">
        <f t="shared" si="6498"/>
        <v>0</v>
      </c>
      <c r="EP264" s="160">
        <f t="shared" si="6499"/>
        <v>0</v>
      </c>
      <c r="EQ264" s="160">
        <f t="shared" si="6500"/>
        <v>0</v>
      </c>
      <c r="ER264" s="161">
        <f t="shared" ref="ER264:ES264" si="6591">ER263</f>
        <v>10</v>
      </c>
      <c r="ES264" s="162">
        <f t="shared" si="6591"/>
        <v>1173</v>
      </c>
      <c r="ET264" s="163" t="str">
        <f t="shared" si="6502"/>
        <v>1</v>
      </c>
      <c r="EU264" s="164">
        <f t="shared" si="192"/>
        <v>19</v>
      </c>
      <c r="EV264" s="165">
        <f t="shared" si="193"/>
        <v>0</v>
      </c>
      <c r="EW264" s="166"/>
      <c r="EX264" s="166"/>
      <c r="EY264" s="166"/>
      <c r="EZ264" s="84"/>
      <c r="FA264" s="85"/>
      <c r="FB264" s="83" t="str">
        <f t="shared" si="194"/>
        <v>0</v>
      </c>
      <c r="FC264" s="167">
        <f t="shared" si="6503"/>
        <v>0</v>
      </c>
      <c r="FD264" s="168">
        <f t="shared" si="6504"/>
        <v>0</v>
      </c>
      <c r="FE264" s="168">
        <f t="shared" si="6505"/>
        <v>0</v>
      </c>
      <c r="FF264" s="168">
        <f t="shared" si="6506"/>
        <v>0</v>
      </c>
      <c r="FG264" s="168">
        <f t="shared" si="6507"/>
        <v>0</v>
      </c>
      <c r="FH264" s="154">
        <f t="shared" ref="FH264:FI264" si="6592">FH263</f>
        <v>11</v>
      </c>
      <c r="FI264" s="155">
        <f t="shared" si="6592"/>
        <v>1174</v>
      </c>
      <c r="FJ264" s="156" t="str">
        <f t="shared" si="6509"/>
        <v>1</v>
      </c>
      <c r="FK264" s="157">
        <f t="shared" si="202"/>
        <v>4</v>
      </c>
      <c r="FL264" s="158">
        <f t="shared" si="203"/>
        <v>0</v>
      </c>
      <c r="FM264" s="159"/>
      <c r="FN264" s="159"/>
      <c r="FO264" s="159"/>
      <c r="FP264" s="78"/>
      <c r="FQ264" s="79"/>
      <c r="FR264" s="77" t="str">
        <f t="shared" si="204"/>
        <v>0</v>
      </c>
      <c r="FS264" s="81">
        <f t="shared" si="6510"/>
        <v>0</v>
      </c>
      <c r="FT264" s="160">
        <f t="shared" si="6511"/>
        <v>0</v>
      </c>
      <c r="FU264" s="160">
        <f t="shared" si="6512"/>
        <v>0</v>
      </c>
      <c r="FV264" s="160">
        <f t="shared" si="6513"/>
        <v>0</v>
      </c>
      <c r="FW264" s="160">
        <f t="shared" si="6514"/>
        <v>0</v>
      </c>
      <c r="FX264" s="161">
        <f t="shared" ref="FX264:FY264" si="6593">FX263</f>
        <v>12</v>
      </c>
      <c r="FY264" s="162">
        <f t="shared" si="6593"/>
        <v>1175</v>
      </c>
      <c r="FZ264" s="163" t="str">
        <f t="shared" si="6516"/>
        <v>1</v>
      </c>
      <c r="GA264" s="164">
        <f t="shared" si="212"/>
        <v>2</v>
      </c>
      <c r="GB264" s="165">
        <f t="shared" si="213"/>
        <v>0</v>
      </c>
      <c r="GC264" s="166"/>
      <c r="GD264" s="166"/>
      <c r="GE264" s="166"/>
      <c r="GF264" s="84"/>
      <c r="GG264" s="85"/>
      <c r="GH264" s="83" t="str">
        <f t="shared" si="214"/>
        <v>0</v>
      </c>
      <c r="GI264" s="167">
        <f t="shared" si="6517"/>
        <v>0</v>
      </c>
      <c r="GJ264" s="168">
        <f t="shared" si="6518"/>
        <v>0</v>
      </c>
      <c r="GK264" s="168">
        <f t="shared" si="6519"/>
        <v>0</v>
      </c>
      <c r="GL264" s="168">
        <f t="shared" si="6520"/>
        <v>0</v>
      </c>
      <c r="GM264" s="168">
        <f t="shared" si="6521"/>
        <v>0</v>
      </c>
      <c r="GN264" s="154">
        <f t="shared" ref="GN264:GO264" si="6594">GN263</f>
        <v>13</v>
      </c>
      <c r="GO264" s="155">
        <f t="shared" si="6594"/>
        <v>1176</v>
      </c>
      <c r="GP264" s="156" t="str">
        <f t="shared" si="6523"/>
        <v>1</v>
      </c>
      <c r="GQ264" s="157">
        <f t="shared" si="222"/>
        <v>3</v>
      </c>
      <c r="GR264" s="158">
        <f t="shared" si="223"/>
        <v>0</v>
      </c>
      <c r="GS264" s="159"/>
      <c r="GT264" s="159"/>
      <c r="GU264" s="159"/>
      <c r="GV264" s="78"/>
      <c r="GW264" s="79"/>
      <c r="GX264" s="77" t="str">
        <f t="shared" si="224"/>
        <v>0</v>
      </c>
      <c r="GY264" s="81">
        <f t="shared" si="6524"/>
        <v>0</v>
      </c>
      <c r="GZ264" s="160">
        <f t="shared" si="6525"/>
        <v>0</v>
      </c>
      <c r="HA264" s="160">
        <f t="shared" si="6526"/>
        <v>0</v>
      </c>
      <c r="HB264" s="160">
        <f t="shared" si="6527"/>
        <v>0</v>
      </c>
      <c r="HC264" s="160">
        <f t="shared" si="6528"/>
        <v>0</v>
      </c>
      <c r="HD264" s="161">
        <f t="shared" ref="HD264:HE264" si="6595">HD263</f>
        <v>14</v>
      </c>
      <c r="HE264" s="162">
        <f t="shared" si="6595"/>
        <v>1177</v>
      </c>
      <c r="HF264" s="163" t="str">
        <f t="shared" si="6530"/>
        <v>1</v>
      </c>
      <c r="HG264" s="164">
        <f t="shared" si="232"/>
        <v>5</v>
      </c>
      <c r="HH264" s="165">
        <f t="shared" si="233"/>
        <v>0</v>
      </c>
      <c r="HI264" s="166"/>
      <c r="HJ264" s="166"/>
      <c r="HK264" s="166"/>
      <c r="HL264" s="84"/>
      <c r="HM264" s="85"/>
      <c r="HN264" s="83" t="str">
        <f t="shared" si="234"/>
        <v>0</v>
      </c>
      <c r="HO264" s="167">
        <f t="shared" si="6531"/>
        <v>0</v>
      </c>
      <c r="HP264" s="168">
        <f t="shared" si="6532"/>
        <v>0</v>
      </c>
      <c r="HQ264" s="168">
        <f t="shared" si="6533"/>
        <v>0</v>
      </c>
      <c r="HR264" s="168">
        <f t="shared" si="6534"/>
        <v>0</v>
      </c>
      <c r="HS264" s="168">
        <f t="shared" si="6535"/>
        <v>0</v>
      </c>
      <c r="HT264" s="154">
        <f t="shared" ref="HT264:HU264" si="6596">HT263</f>
        <v>15</v>
      </c>
      <c r="HU264" s="155">
        <f t="shared" si="6596"/>
        <v>1178</v>
      </c>
      <c r="HV264" s="156" t="str">
        <f t="shared" si="6537"/>
        <v>1</v>
      </c>
      <c r="HW264" s="157" t="str">
        <f t="shared" si="242"/>
        <v/>
      </c>
      <c r="HX264" s="169">
        <f t="shared" si="243"/>
        <v>0</v>
      </c>
      <c r="HY264" s="159"/>
      <c r="HZ264" s="159"/>
      <c r="IA264" s="159"/>
      <c r="IB264" s="160"/>
      <c r="IC264" s="160"/>
      <c r="ID264" s="160" t="str">
        <f t="shared" si="244"/>
        <v>0</v>
      </c>
      <c r="IE264" s="160">
        <f t="shared" si="6538"/>
        <v>0</v>
      </c>
      <c r="IF264" s="160">
        <f t="shared" si="6539"/>
        <v>0</v>
      </c>
      <c r="IG264" s="160">
        <f t="shared" si="6540"/>
        <v>0</v>
      </c>
      <c r="IH264" s="160">
        <f t="shared" si="6541"/>
        <v>0</v>
      </c>
      <c r="II264" s="160">
        <f t="shared" si="6542"/>
        <v>0</v>
      </c>
      <c r="IJ264" s="161">
        <f t="shared" ref="IJ264:IK264" si="6597">IJ263</f>
        <v>16</v>
      </c>
      <c r="IK264" s="162">
        <f t="shared" si="6597"/>
        <v>1179</v>
      </c>
      <c r="IL264" s="163" t="str">
        <f t="shared" si="6544"/>
        <v>1</v>
      </c>
      <c r="IM264" s="164" t="str">
        <f t="shared" si="252"/>
        <v/>
      </c>
      <c r="IN264" s="165">
        <f t="shared" si="253"/>
        <v>0</v>
      </c>
      <c r="IO264" s="166"/>
      <c r="IP264" s="166"/>
      <c r="IQ264" s="166"/>
      <c r="IR264" s="168"/>
      <c r="IS264" s="168"/>
      <c r="IT264" s="170" t="str">
        <f t="shared" si="254"/>
        <v>0</v>
      </c>
      <c r="IU264" s="170">
        <f t="shared" si="6545"/>
        <v>0</v>
      </c>
      <c r="IV264" s="168">
        <f t="shared" si="6546"/>
        <v>0</v>
      </c>
      <c r="IW264" s="168">
        <f t="shared" si="6547"/>
        <v>0</v>
      </c>
      <c r="IX264" s="168">
        <f t="shared" si="6548"/>
        <v>0</v>
      </c>
      <c r="IY264" s="168">
        <f t="shared" si="6549"/>
        <v>0</v>
      </c>
      <c r="IZ264" s="154">
        <f t="shared" ref="IZ264:JA264" si="6598">IZ263</f>
        <v>17</v>
      </c>
      <c r="JA264" s="155">
        <f t="shared" si="6598"/>
        <v>1180</v>
      </c>
      <c r="JB264" s="156" t="str">
        <f t="shared" si="6551"/>
        <v>1</v>
      </c>
      <c r="JC264" s="157" t="str">
        <f t="shared" si="262"/>
        <v/>
      </c>
      <c r="JD264" s="158">
        <f t="shared" si="263"/>
        <v>0</v>
      </c>
      <c r="JE264" s="159"/>
      <c r="JF264" s="159"/>
      <c r="JG264" s="159"/>
      <c r="JH264" s="160"/>
      <c r="JI264" s="160"/>
      <c r="JJ264" s="171" t="str">
        <f t="shared" si="264"/>
        <v>0</v>
      </c>
      <c r="JK264" s="171">
        <f t="shared" si="6552"/>
        <v>0</v>
      </c>
      <c r="JL264" s="160">
        <f t="shared" si="6553"/>
        <v>0</v>
      </c>
      <c r="JM264" s="160">
        <f t="shared" si="6554"/>
        <v>0</v>
      </c>
      <c r="JN264" s="160">
        <f t="shared" si="6555"/>
        <v>0</v>
      </c>
      <c r="JO264" s="160">
        <f t="shared" si="6556"/>
        <v>0</v>
      </c>
      <c r="JP264" s="161">
        <f t="shared" ref="JP264:JQ264" si="6599">JP263</f>
        <v>18</v>
      </c>
      <c r="JQ264" s="162">
        <f t="shared" si="6599"/>
        <v>1181</v>
      </c>
      <c r="JR264" s="163" t="str">
        <f t="shared" si="6558"/>
        <v>1</v>
      </c>
      <c r="JS264" s="164" t="str">
        <f t="shared" si="272"/>
        <v/>
      </c>
      <c r="JT264" s="165">
        <f t="shared" si="273"/>
        <v>0</v>
      </c>
      <c r="JU264" s="166"/>
      <c r="JV264" s="166"/>
      <c r="JW264" s="166"/>
      <c r="JX264" s="168"/>
      <c r="JY264" s="168"/>
      <c r="JZ264" s="170" t="str">
        <f t="shared" si="274"/>
        <v>0</v>
      </c>
      <c r="KA264" s="170">
        <f t="shared" si="6559"/>
        <v>0</v>
      </c>
      <c r="KB264" s="168">
        <f t="shared" si="6560"/>
        <v>0</v>
      </c>
      <c r="KC264" s="168">
        <f t="shared" si="6561"/>
        <v>0</v>
      </c>
      <c r="KD264" s="168">
        <f t="shared" si="6562"/>
        <v>0</v>
      </c>
      <c r="KE264" s="168">
        <f t="shared" si="6563"/>
        <v>0</v>
      </c>
      <c r="KF264" s="154">
        <f t="shared" ref="KF264:KG264" si="6600">KF263</f>
        <v>19</v>
      </c>
      <c r="KG264" s="155">
        <f t="shared" si="6600"/>
        <v>1182</v>
      </c>
      <c r="KH264" s="156" t="str">
        <f t="shared" si="6565"/>
        <v>1</v>
      </c>
      <c r="KI264" s="157" t="str">
        <f t="shared" si="282"/>
        <v/>
      </c>
      <c r="KJ264" s="158">
        <f t="shared" si="283"/>
        <v>0</v>
      </c>
      <c r="KK264" s="159"/>
      <c r="KL264" s="159"/>
      <c r="KM264" s="159"/>
      <c r="KN264" s="160"/>
      <c r="KO264" s="160"/>
      <c r="KP264" s="171" t="str">
        <f t="shared" si="284"/>
        <v>0</v>
      </c>
      <c r="KQ264" s="171">
        <f t="shared" si="6566"/>
        <v>0</v>
      </c>
      <c r="KR264" s="160">
        <f t="shared" si="6567"/>
        <v>0</v>
      </c>
      <c r="KS264" s="160">
        <f t="shared" si="6568"/>
        <v>0</v>
      </c>
      <c r="KT264" s="160">
        <f t="shared" si="6569"/>
        <v>0</v>
      </c>
      <c r="KU264" s="160">
        <f t="shared" si="6570"/>
        <v>0</v>
      </c>
      <c r="KV264" s="161">
        <f t="shared" ref="KV264:KW264" si="6601">KV263</f>
        <v>20</v>
      </c>
      <c r="KW264" s="162">
        <f t="shared" si="6601"/>
        <v>1183</v>
      </c>
      <c r="KX264" s="163" t="str">
        <f t="shared" si="6572"/>
        <v>1</v>
      </c>
      <c r="KY264" s="164" t="str">
        <f t="shared" si="292"/>
        <v/>
      </c>
      <c r="KZ264" s="165">
        <f t="shared" si="293"/>
        <v>0</v>
      </c>
      <c r="LA264" s="166"/>
      <c r="LB264" s="166"/>
      <c r="LC264" s="166"/>
      <c r="LD264" s="168"/>
      <c r="LE264" s="168"/>
      <c r="LF264" s="170" t="str">
        <f t="shared" si="294"/>
        <v>0</v>
      </c>
      <c r="LG264" s="170">
        <f t="shared" si="6573"/>
        <v>0</v>
      </c>
      <c r="LH264" s="168">
        <f t="shared" si="6574"/>
        <v>0</v>
      </c>
      <c r="LI264" s="168">
        <f t="shared" si="6575"/>
        <v>0</v>
      </c>
      <c r="LJ264" s="168">
        <f t="shared" si="6576"/>
        <v>0</v>
      </c>
      <c r="LK264" s="168">
        <f t="shared" si="6577"/>
        <v>0</v>
      </c>
      <c r="LL264" s="172"/>
      <c r="LM264" s="172"/>
      <c r="LN264" s="168" t="str">
        <f t="shared" si="6578"/>
        <v>#REF!</v>
      </c>
      <c r="LO264" s="168" t="str">
        <f t="shared" si="6579"/>
        <v>#REF!</v>
      </c>
      <c r="LP264" s="168" t="str">
        <f t="shared" si="6580"/>
        <v>#REF!</v>
      </c>
      <c r="LQ264" s="168" t="str">
        <f t="shared" si="6581"/>
        <v>#REF!</v>
      </c>
    </row>
    <row r="265" ht="15.75" customHeight="1">
      <c r="A265" s="151">
        <v>46360.0</v>
      </c>
      <c r="B265" s="152" t="s">
        <v>29</v>
      </c>
      <c r="C265" s="153">
        <f t="shared" si="99"/>
        <v>0</v>
      </c>
      <c r="D265" s="154">
        <f t="shared" ref="D265:E265" si="6602">D264</f>
        <v>1</v>
      </c>
      <c r="E265" s="155">
        <f t="shared" si="6602"/>
        <v>1164</v>
      </c>
      <c r="F265" s="156" t="str">
        <f t="shared" si="6439"/>
        <v>1</v>
      </c>
      <c r="G265" s="157">
        <f t="shared" si="102"/>
        <v>1</v>
      </c>
      <c r="H265" s="158">
        <f t="shared" si="103"/>
        <v>0</v>
      </c>
      <c r="I265" s="159"/>
      <c r="J265" s="159"/>
      <c r="K265" s="159"/>
      <c r="L265" s="78"/>
      <c r="M265" s="79"/>
      <c r="N265" s="77" t="str">
        <f t="shared" si="104"/>
        <v>0</v>
      </c>
      <c r="O265" s="81">
        <f t="shared" si="6440"/>
        <v>0</v>
      </c>
      <c r="P265" s="160">
        <f t="shared" si="6441"/>
        <v>0</v>
      </c>
      <c r="Q265" s="160">
        <f t="shared" si="6442"/>
        <v>0</v>
      </c>
      <c r="R265" s="160">
        <f t="shared" si="6443"/>
        <v>0</v>
      </c>
      <c r="S265" s="160">
        <f t="shared" si="6444"/>
        <v>0</v>
      </c>
      <c r="T265" s="161">
        <f t="shared" ref="T265:U265" si="6603">T264</f>
        <v>2</v>
      </c>
      <c r="U265" s="162">
        <f t="shared" si="6603"/>
        <v>1165</v>
      </c>
      <c r="V265" s="163" t="str">
        <f t="shared" si="6446"/>
        <v>1</v>
      </c>
      <c r="W265" s="164">
        <f t="shared" si="112"/>
        <v>1</v>
      </c>
      <c r="X265" s="165">
        <f t="shared" si="113"/>
        <v>0</v>
      </c>
      <c r="Y265" s="166"/>
      <c r="Z265" s="166"/>
      <c r="AA265" s="166"/>
      <c r="AB265" s="84"/>
      <c r="AC265" s="85"/>
      <c r="AD265" s="83" t="str">
        <f t="shared" si="114"/>
        <v>0</v>
      </c>
      <c r="AE265" s="167">
        <f t="shared" si="6447"/>
        <v>0</v>
      </c>
      <c r="AF265" s="168">
        <f t="shared" si="6448"/>
        <v>0</v>
      </c>
      <c r="AG265" s="168">
        <f t="shared" si="6449"/>
        <v>0</v>
      </c>
      <c r="AH265" s="168">
        <f t="shared" si="6450"/>
        <v>0</v>
      </c>
      <c r="AI265" s="168">
        <f t="shared" si="6451"/>
        <v>0</v>
      </c>
      <c r="AJ265" s="154">
        <f t="shared" ref="AJ265:AK265" si="6604">AJ264</f>
        <v>3</v>
      </c>
      <c r="AK265" s="155">
        <f t="shared" si="6604"/>
        <v>1166</v>
      </c>
      <c r="AL265" s="156" t="str">
        <f t="shared" si="6453"/>
        <v>1</v>
      </c>
      <c r="AM265" s="157">
        <f t="shared" si="122"/>
        <v>2</v>
      </c>
      <c r="AN265" s="158">
        <f t="shared" si="123"/>
        <v>0</v>
      </c>
      <c r="AO265" s="159"/>
      <c r="AP265" s="159"/>
      <c r="AQ265" s="159"/>
      <c r="AR265" s="78"/>
      <c r="AS265" s="79"/>
      <c r="AT265" s="77" t="str">
        <f t="shared" si="124"/>
        <v>0</v>
      </c>
      <c r="AU265" s="81">
        <f t="shared" si="6454"/>
        <v>0</v>
      </c>
      <c r="AV265" s="160">
        <f t="shared" si="6455"/>
        <v>0</v>
      </c>
      <c r="AW265" s="160">
        <f t="shared" si="6456"/>
        <v>0</v>
      </c>
      <c r="AX265" s="160">
        <f t="shared" si="6457"/>
        <v>0</v>
      </c>
      <c r="AY265" s="160">
        <f t="shared" si="6458"/>
        <v>0</v>
      </c>
      <c r="AZ265" s="161">
        <f t="shared" ref="AZ265:BA265" si="6605">AZ264</f>
        <v>4</v>
      </c>
      <c r="BA265" s="162">
        <f t="shared" si="6605"/>
        <v>1167</v>
      </c>
      <c r="BB265" s="163" t="str">
        <f t="shared" si="6460"/>
        <v>1</v>
      </c>
      <c r="BC265" s="164">
        <f t="shared" si="132"/>
        <v>4</v>
      </c>
      <c r="BD265" s="165">
        <f t="shared" si="133"/>
        <v>0</v>
      </c>
      <c r="BE265" s="166"/>
      <c r="BF265" s="166"/>
      <c r="BG265" s="166"/>
      <c r="BH265" s="84"/>
      <c r="BI265" s="85"/>
      <c r="BJ265" s="83" t="str">
        <f t="shared" si="134"/>
        <v>0</v>
      </c>
      <c r="BK265" s="167">
        <f t="shared" si="6461"/>
        <v>0</v>
      </c>
      <c r="BL265" s="168">
        <f t="shared" si="6462"/>
        <v>0</v>
      </c>
      <c r="BM265" s="168">
        <f t="shared" si="6463"/>
        <v>0</v>
      </c>
      <c r="BN265" s="168">
        <f t="shared" si="6464"/>
        <v>0</v>
      </c>
      <c r="BO265" s="168">
        <f t="shared" si="6465"/>
        <v>0</v>
      </c>
      <c r="BP265" s="154">
        <f t="shared" ref="BP265:BQ265" si="6606">BP264</f>
        <v>5</v>
      </c>
      <c r="BQ265" s="155">
        <f t="shared" si="6606"/>
        <v>1168</v>
      </c>
      <c r="BR265" s="156" t="str">
        <f t="shared" si="6467"/>
        <v>1</v>
      </c>
      <c r="BS265" s="157">
        <f t="shared" si="142"/>
        <v>4</v>
      </c>
      <c r="BT265" s="158">
        <f t="shared" si="143"/>
        <v>0</v>
      </c>
      <c r="BU265" s="159"/>
      <c r="BV265" s="159"/>
      <c r="BW265" s="159"/>
      <c r="BX265" s="78"/>
      <c r="BY265" s="79"/>
      <c r="BZ265" s="77" t="str">
        <f t="shared" si="144"/>
        <v>0</v>
      </c>
      <c r="CA265" s="81">
        <f t="shared" si="6468"/>
        <v>0</v>
      </c>
      <c r="CB265" s="160">
        <f t="shared" si="6469"/>
        <v>0</v>
      </c>
      <c r="CC265" s="160">
        <f t="shared" si="6470"/>
        <v>0</v>
      </c>
      <c r="CD265" s="160">
        <f t="shared" si="6471"/>
        <v>0</v>
      </c>
      <c r="CE265" s="160">
        <f t="shared" si="6472"/>
        <v>0</v>
      </c>
      <c r="CF265" s="161">
        <f t="shared" ref="CF265:CG265" si="6607">CF264</f>
        <v>6</v>
      </c>
      <c r="CG265" s="162">
        <f t="shared" si="6607"/>
        <v>1169</v>
      </c>
      <c r="CH265" s="163" t="str">
        <f t="shared" si="6474"/>
        <v>1</v>
      </c>
      <c r="CI265" s="164">
        <f t="shared" si="152"/>
        <v>2</v>
      </c>
      <c r="CJ265" s="165">
        <f t="shared" si="153"/>
        <v>0</v>
      </c>
      <c r="CK265" s="166"/>
      <c r="CL265" s="166"/>
      <c r="CM265" s="166"/>
      <c r="CN265" s="84"/>
      <c r="CO265" s="85"/>
      <c r="CP265" s="83" t="str">
        <f t="shared" si="154"/>
        <v>0</v>
      </c>
      <c r="CQ265" s="167">
        <f t="shared" si="6475"/>
        <v>0</v>
      </c>
      <c r="CR265" s="168">
        <f t="shared" si="6476"/>
        <v>0</v>
      </c>
      <c r="CS265" s="168">
        <f t="shared" si="6477"/>
        <v>0</v>
      </c>
      <c r="CT265" s="168">
        <f t="shared" si="6478"/>
        <v>0</v>
      </c>
      <c r="CU265" s="168">
        <f t="shared" si="6479"/>
        <v>0</v>
      </c>
      <c r="CV265" s="154">
        <f t="shared" ref="CV265:CW265" si="6608">CV264</f>
        <v>7</v>
      </c>
      <c r="CW265" s="155">
        <f t="shared" si="6608"/>
        <v>1170</v>
      </c>
      <c r="CX265" s="156" t="str">
        <f t="shared" si="6481"/>
        <v>1</v>
      </c>
      <c r="CY265" s="157">
        <f t="shared" si="162"/>
        <v>2</v>
      </c>
      <c r="CZ265" s="158">
        <f t="shared" si="163"/>
        <v>0</v>
      </c>
      <c r="DA265" s="159"/>
      <c r="DB265" s="159"/>
      <c r="DC265" s="159"/>
      <c r="DD265" s="78"/>
      <c r="DE265" s="79"/>
      <c r="DF265" s="77" t="str">
        <f t="shared" si="164"/>
        <v>0</v>
      </c>
      <c r="DG265" s="81">
        <f t="shared" si="6482"/>
        <v>0</v>
      </c>
      <c r="DH265" s="160">
        <f t="shared" si="6483"/>
        <v>0</v>
      </c>
      <c r="DI265" s="160">
        <f t="shared" si="6484"/>
        <v>0</v>
      </c>
      <c r="DJ265" s="160">
        <f t="shared" si="6485"/>
        <v>0</v>
      </c>
      <c r="DK265" s="160">
        <f t="shared" si="6486"/>
        <v>0</v>
      </c>
      <c r="DL265" s="161">
        <f t="shared" ref="DL265:DM265" si="6609">DL264</f>
        <v>8</v>
      </c>
      <c r="DM265" s="162">
        <f t="shared" si="6609"/>
        <v>1171</v>
      </c>
      <c r="DN265" s="163" t="str">
        <f t="shared" si="6488"/>
        <v>1</v>
      </c>
      <c r="DO265" s="164">
        <f t="shared" si="172"/>
        <v>2</v>
      </c>
      <c r="DP265" s="165">
        <f t="shared" si="173"/>
        <v>0</v>
      </c>
      <c r="DQ265" s="166"/>
      <c r="DR265" s="166"/>
      <c r="DS265" s="166"/>
      <c r="DT265" s="84"/>
      <c r="DU265" s="85"/>
      <c r="DV265" s="83" t="str">
        <f t="shared" si="174"/>
        <v>0</v>
      </c>
      <c r="DW265" s="167">
        <f t="shared" si="6489"/>
        <v>0</v>
      </c>
      <c r="DX265" s="168">
        <f t="shared" si="6490"/>
        <v>0</v>
      </c>
      <c r="DY265" s="168">
        <f t="shared" si="6491"/>
        <v>0</v>
      </c>
      <c r="DZ265" s="168">
        <f t="shared" si="6492"/>
        <v>0</v>
      </c>
      <c r="EA265" s="168">
        <f t="shared" si="6493"/>
        <v>0</v>
      </c>
      <c r="EB265" s="154">
        <f t="shared" ref="EB265:EC265" si="6610">EB264</f>
        <v>9</v>
      </c>
      <c r="EC265" s="155">
        <f t="shared" si="6610"/>
        <v>1172</v>
      </c>
      <c r="ED265" s="156" t="str">
        <f t="shared" si="6495"/>
        <v>1</v>
      </c>
      <c r="EE265" s="157">
        <f t="shared" si="182"/>
        <v>5</v>
      </c>
      <c r="EF265" s="169">
        <f t="shared" si="183"/>
        <v>0</v>
      </c>
      <c r="EG265" s="159"/>
      <c r="EH265" s="159"/>
      <c r="EI265" s="159"/>
      <c r="EJ265" s="78"/>
      <c r="EK265" s="79"/>
      <c r="EL265" s="77" t="str">
        <f t="shared" si="184"/>
        <v>0</v>
      </c>
      <c r="EM265" s="81">
        <f t="shared" si="6496"/>
        <v>0</v>
      </c>
      <c r="EN265" s="160">
        <f t="shared" si="6497"/>
        <v>0</v>
      </c>
      <c r="EO265" s="160">
        <f t="shared" si="6498"/>
        <v>0</v>
      </c>
      <c r="EP265" s="160">
        <f t="shared" si="6499"/>
        <v>0</v>
      </c>
      <c r="EQ265" s="160">
        <f t="shared" si="6500"/>
        <v>0</v>
      </c>
      <c r="ER265" s="161">
        <f t="shared" ref="ER265:ES265" si="6611">ER264</f>
        <v>10</v>
      </c>
      <c r="ES265" s="162">
        <f t="shared" si="6611"/>
        <v>1173</v>
      </c>
      <c r="ET265" s="163" t="str">
        <f t="shared" si="6502"/>
        <v>1</v>
      </c>
      <c r="EU265" s="164">
        <f t="shared" si="192"/>
        <v>19</v>
      </c>
      <c r="EV265" s="165">
        <f t="shared" si="193"/>
        <v>0</v>
      </c>
      <c r="EW265" s="166"/>
      <c r="EX265" s="166"/>
      <c r="EY265" s="166"/>
      <c r="EZ265" s="84"/>
      <c r="FA265" s="85"/>
      <c r="FB265" s="83" t="str">
        <f t="shared" si="194"/>
        <v>0</v>
      </c>
      <c r="FC265" s="167">
        <f t="shared" si="6503"/>
        <v>0</v>
      </c>
      <c r="FD265" s="168">
        <f t="shared" si="6504"/>
        <v>0</v>
      </c>
      <c r="FE265" s="168">
        <f t="shared" si="6505"/>
        <v>0</v>
      </c>
      <c r="FF265" s="168">
        <f t="shared" si="6506"/>
        <v>0</v>
      </c>
      <c r="FG265" s="168">
        <f t="shared" si="6507"/>
        <v>0</v>
      </c>
      <c r="FH265" s="154">
        <f t="shared" ref="FH265:FI265" si="6612">FH264</f>
        <v>11</v>
      </c>
      <c r="FI265" s="155">
        <f t="shared" si="6612"/>
        <v>1174</v>
      </c>
      <c r="FJ265" s="156" t="str">
        <f t="shared" si="6509"/>
        <v>1</v>
      </c>
      <c r="FK265" s="157">
        <f t="shared" si="202"/>
        <v>4</v>
      </c>
      <c r="FL265" s="158">
        <f t="shared" si="203"/>
        <v>0</v>
      </c>
      <c r="FM265" s="159"/>
      <c r="FN265" s="159"/>
      <c r="FO265" s="159"/>
      <c r="FP265" s="78"/>
      <c r="FQ265" s="79"/>
      <c r="FR265" s="77" t="str">
        <f t="shared" si="204"/>
        <v>0</v>
      </c>
      <c r="FS265" s="81">
        <f t="shared" si="6510"/>
        <v>0</v>
      </c>
      <c r="FT265" s="160">
        <f t="shared" si="6511"/>
        <v>0</v>
      </c>
      <c r="FU265" s="160">
        <f t="shared" si="6512"/>
        <v>0</v>
      </c>
      <c r="FV265" s="160">
        <f t="shared" si="6513"/>
        <v>0</v>
      </c>
      <c r="FW265" s="160">
        <f t="shared" si="6514"/>
        <v>0</v>
      </c>
      <c r="FX265" s="161">
        <f t="shared" ref="FX265:FY265" si="6613">FX264</f>
        <v>12</v>
      </c>
      <c r="FY265" s="162">
        <f t="shared" si="6613"/>
        <v>1175</v>
      </c>
      <c r="FZ265" s="163" t="str">
        <f t="shared" si="6516"/>
        <v>1</v>
      </c>
      <c r="GA265" s="164">
        <f t="shared" si="212"/>
        <v>2</v>
      </c>
      <c r="GB265" s="165">
        <f t="shared" si="213"/>
        <v>0</v>
      </c>
      <c r="GC265" s="166"/>
      <c r="GD265" s="166"/>
      <c r="GE265" s="166"/>
      <c r="GF265" s="84"/>
      <c r="GG265" s="85"/>
      <c r="GH265" s="83" t="str">
        <f t="shared" si="214"/>
        <v>0</v>
      </c>
      <c r="GI265" s="167">
        <f t="shared" si="6517"/>
        <v>0</v>
      </c>
      <c r="GJ265" s="168">
        <f t="shared" si="6518"/>
        <v>0</v>
      </c>
      <c r="GK265" s="168">
        <f t="shared" si="6519"/>
        <v>0</v>
      </c>
      <c r="GL265" s="168">
        <f t="shared" si="6520"/>
        <v>0</v>
      </c>
      <c r="GM265" s="168">
        <f t="shared" si="6521"/>
        <v>0</v>
      </c>
      <c r="GN265" s="154">
        <f t="shared" ref="GN265:GO265" si="6614">GN264</f>
        <v>13</v>
      </c>
      <c r="GO265" s="155">
        <f t="shared" si="6614"/>
        <v>1176</v>
      </c>
      <c r="GP265" s="156" t="str">
        <f t="shared" si="6523"/>
        <v>1</v>
      </c>
      <c r="GQ265" s="157">
        <f t="shared" si="222"/>
        <v>3</v>
      </c>
      <c r="GR265" s="158">
        <f t="shared" si="223"/>
        <v>0</v>
      </c>
      <c r="GS265" s="159"/>
      <c r="GT265" s="159"/>
      <c r="GU265" s="159"/>
      <c r="GV265" s="78"/>
      <c r="GW265" s="79"/>
      <c r="GX265" s="77" t="str">
        <f t="shared" si="224"/>
        <v>0</v>
      </c>
      <c r="GY265" s="81">
        <f t="shared" si="6524"/>
        <v>0</v>
      </c>
      <c r="GZ265" s="160">
        <f t="shared" si="6525"/>
        <v>0</v>
      </c>
      <c r="HA265" s="160">
        <f t="shared" si="6526"/>
        <v>0</v>
      </c>
      <c r="HB265" s="160">
        <f t="shared" si="6527"/>
        <v>0</v>
      </c>
      <c r="HC265" s="160">
        <f t="shared" si="6528"/>
        <v>0</v>
      </c>
      <c r="HD265" s="161">
        <f t="shared" ref="HD265:HE265" si="6615">HD264</f>
        <v>14</v>
      </c>
      <c r="HE265" s="162">
        <f t="shared" si="6615"/>
        <v>1177</v>
      </c>
      <c r="HF265" s="163" t="str">
        <f t="shared" si="6530"/>
        <v>1</v>
      </c>
      <c r="HG265" s="164">
        <f t="shared" si="232"/>
        <v>5</v>
      </c>
      <c r="HH265" s="165">
        <f t="shared" si="233"/>
        <v>0</v>
      </c>
      <c r="HI265" s="166"/>
      <c r="HJ265" s="166"/>
      <c r="HK265" s="166"/>
      <c r="HL265" s="84"/>
      <c r="HM265" s="85"/>
      <c r="HN265" s="83" t="str">
        <f t="shared" si="234"/>
        <v>0</v>
      </c>
      <c r="HO265" s="167">
        <f t="shared" si="6531"/>
        <v>0</v>
      </c>
      <c r="HP265" s="168">
        <f t="shared" si="6532"/>
        <v>0</v>
      </c>
      <c r="HQ265" s="168">
        <f t="shared" si="6533"/>
        <v>0</v>
      </c>
      <c r="HR265" s="168">
        <f t="shared" si="6534"/>
        <v>0</v>
      </c>
      <c r="HS265" s="168">
        <f t="shared" si="6535"/>
        <v>0</v>
      </c>
      <c r="HT265" s="154">
        <f t="shared" ref="HT265:HU265" si="6616">HT264</f>
        <v>15</v>
      </c>
      <c r="HU265" s="155">
        <f t="shared" si="6616"/>
        <v>1178</v>
      </c>
      <c r="HV265" s="156" t="str">
        <f t="shared" si="6537"/>
        <v>1</v>
      </c>
      <c r="HW265" s="157" t="str">
        <f t="shared" si="242"/>
        <v/>
      </c>
      <c r="HX265" s="169">
        <f t="shared" si="243"/>
        <v>0</v>
      </c>
      <c r="HY265" s="159"/>
      <c r="HZ265" s="159"/>
      <c r="IA265" s="159"/>
      <c r="IB265" s="160"/>
      <c r="IC265" s="160"/>
      <c r="ID265" s="160" t="str">
        <f t="shared" si="244"/>
        <v>0</v>
      </c>
      <c r="IE265" s="160">
        <f t="shared" si="6538"/>
        <v>0</v>
      </c>
      <c r="IF265" s="160">
        <f t="shared" si="6539"/>
        <v>0</v>
      </c>
      <c r="IG265" s="160">
        <f t="shared" si="6540"/>
        <v>0</v>
      </c>
      <c r="IH265" s="160">
        <f t="shared" si="6541"/>
        <v>0</v>
      </c>
      <c r="II265" s="160">
        <f t="shared" si="6542"/>
        <v>0</v>
      </c>
      <c r="IJ265" s="161">
        <f t="shared" ref="IJ265:IK265" si="6617">IJ264</f>
        <v>16</v>
      </c>
      <c r="IK265" s="162">
        <f t="shared" si="6617"/>
        <v>1179</v>
      </c>
      <c r="IL265" s="163" t="str">
        <f t="shared" si="6544"/>
        <v>1</v>
      </c>
      <c r="IM265" s="164" t="str">
        <f t="shared" si="252"/>
        <v/>
      </c>
      <c r="IN265" s="165">
        <f t="shared" si="253"/>
        <v>0</v>
      </c>
      <c r="IO265" s="166"/>
      <c r="IP265" s="166"/>
      <c r="IQ265" s="166"/>
      <c r="IR265" s="168"/>
      <c r="IS265" s="168"/>
      <c r="IT265" s="170" t="str">
        <f t="shared" si="254"/>
        <v>0</v>
      </c>
      <c r="IU265" s="170">
        <f t="shared" si="6545"/>
        <v>0</v>
      </c>
      <c r="IV265" s="168">
        <f t="shared" si="6546"/>
        <v>0</v>
      </c>
      <c r="IW265" s="168">
        <f t="shared" si="6547"/>
        <v>0</v>
      </c>
      <c r="IX265" s="168">
        <f t="shared" si="6548"/>
        <v>0</v>
      </c>
      <c r="IY265" s="168">
        <f t="shared" si="6549"/>
        <v>0</v>
      </c>
      <c r="IZ265" s="154">
        <f t="shared" ref="IZ265:JA265" si="6618">IZ264</f>
        <v>17</v>
      </c>
      <c r="JA265" s="155">
        <f t="shared" si="6618"/>
        <v>1180</v>
      </c>
      <c r="JB265" s="156" t="str">
        <f t="shared" si="6551"/>
        <v>1</v>
      </c>
      <c r="JC265" s="157" t="str">
        <f t="shared" si="262"/>
        <v/>
      </c>
      <c r="JD265" s="158">
        <f t="shared" si="263"/>
        <v>0</v>
      </c>
      <c r="JE265" s="159"/>
      <c r="JF265" s="159"/>
      <c r="JG265" s="159"/>
      <c r="JH265" s="160"/>
      <c r="JI265" s="160"/>
      <c r="JJ265" s="171" t="str">
        <f t="shared" si="264"/>
        <v>0</v>
      </c>
      <c r="JK265" s="171">
        <f t="shared" si="6552"/>
        <v>0</v>
      </c>
      <c r="JL265" s="160">
        <f t="shared" si="6553"/>
        <v>0</v>
      </c>
      <c r="JM265" s="160">
        <f t="shared" si="6554"/>
        <v>0</v>
      </c>
      <c r="JN265" s="160">
        <f t="shared" si="6555"/>
        <v>0</v>
      </c>
      <c r="JO265" s="160">
        <f t="shared" si="6556"/>
        <v>0</v>
      </c>
      <c r="JP265" s="161">
        <f t="shared" ref="JP265:JQ265" si="6619">JP264</f>
        <v>18</v>
      </c>
      <c r="JQ265" s="162">
        <f t="shared" si="6619"/>
        <v>1181</v>
      </c>
      <c r="JR265" s="163" t="str">
        <f t="shared" si="6558"/>
        <v>1</v>
      </c>
      <c r="JS265" s="164" t="str">
        <f t="shared" si="272"/>
        <v/>
      </c>
      <c r="JT265" s="165">
        <f t="shared" si="273"/>
        <v>0</v>
      </c>
      <c r="JU265" s="166"/>
      <c r="JV265" s="166"/>
      <c r="JW265" s="166"/>
      <c r="JX265" s="168"/>
      <c r="JY265" s="168"/>
      <c r="JZ265" s="170" t="str">
        <f t="shared" si="274"/>
        <v>0</v>
      </c>
      <c r="KA265" s="170">
        <f t="shared" si="6559"/>
        <v>0</v>
      </c>
      <c r="KB265" s="168">
        <f t="shared" si="6560"/>
        <v>0</v>
      </c>
      <c r="KC265" s="168">
        <f t="shared" si="6561"/>
        <v>0</v>
      </c>
      <c r="KD265" s="168">
        <f t="shared" si="6562"/>
        <v>0</v>
      </c>
      <c r="KE265" s="168">
        <f t="shared" si="6563"/>
        <v>0</v>
      </c>
      <c r="KF265" s="154">
        <f t="shared" ref="KF265:KG265" si="6620">KF264</f>
        <v>19</v>
      </c>
      <c r="KG265" s="155">
        <f t="shared" si="6620"/>
        <v>1182</v>
      </c>
      <c r="KH265" s="156" t="str">
        <f t="shared" si="6565"/>
        <v>1</v>
      </c>
      <c r="KI265" s="157" t="str">
        <f t="shared" si="282"/>
        <v/>
      </c>
      <c r="KJ265" s="158">
        <f t="shared" si="283"/>
        <v>0</v>
      </c>
      <c r="KK265" s="159"/>
      <c r="KL265" s="159"/>
      <c r="KM265" s="159"/>
      <c r="KN265" s="160"/>
      <c r="KO265" s="160"/>
      <c r="KP265" s="171" t="str">
        <f t="shared" si="284"/>
        <v>0</v>
      </c>
      <c r="KQ265" s="171">
        <f t="shared" si="6566"/>
        <v>0</v>
      </c>
      <c r="KR265" s="160">
        <f t="shared" si="6567"/>
        <v>0</v>
      </c>
      <c r="KS265" s="160">
        <f t="shared" si="6568"/>
        <v>0</v>
      </c>
      <c r="KT265" s="160">
        <f t="shared" si="6569"/>
        <v>0</v>
      </c>
      <c r="KU265" s="160">
        <f t="shared" si="6570"/>
        <v>0</v>
      </c>
      <c r="KV265" s="161">
        <f t="shared" ref="KV265:KW265" si="6621">KV264</f>
        <v>20</v>
      </c>
      <c r="KW265" s="162">
        <f t="shared" si="6621"/>
        <v>1183</v>
      </c>
      <c r="KX265" s="163" t="str">
        <f t="shared" si="6572"/>
        <v>1</v>
      </c>
      <c r="KY265" s="164" t="str">
        <f t="shared" si="292"/>
        <v/>
      </c>
      <c r="KZ265" s="165">
        <f t="shared" si="293"/>
        <v>0</v>
      </c>
      <c r="LA265" s="166"/>
      <c r="LB265" s="166"/>
      <c r="LC265" s="166"/>
      <c r="LD265" s="168"/>
      <c r="LE265" s="168"/>
      <c r="LF265" s="170" t="str">
        <f t="shared" si="294"/>
        <v>0</v>
      </c>
      <c r="LG265" s="170">
        <f t="shared" si="6573"/>
        <v>0</v>
      </c>
      <c r="LH265" s="168">
        <f t="shared" si="6574"/>
        <v>0</v>
      </c>
      <c r="LI265" s="168">
        <f t="shared" si="6575"/>
        <v>0</v>
      </c>
      <c r="LJ265" s="168">
        <f t="shared" si="6576"/>
        <v>0</v>
      </c>
      <c r="LK265" s="168">
        <f t="shared" si="6577"/>
        <v>0</v>
      </c>
      <c r="LL265" s="172"/>
      <c r="LM265" s="172"/>
      <c r="LN265" s="168" t="str">
        <f t="shared" si="6578"/>
        <v>#REF!</v>
      </c>
      <c r="LO265" s="168" t="str">
        <f t="shared" si="6579"/>
        <v>#REF!</v>
      </c>
      <c r="LP265" s="168" t="str">
        <f t="shared" si="6580"/>
        <v>#REF!</v>
      </c>
      <c r="LQ265" s="168" t="str">
        <f t="shared" si="6581"/>
        <v>#REF!</v>
      </c>
    </row>
    <row r="266" ht="15.75" customHeight="1">
      <c r="A266" s="151">
        <v>46361.0</v>
      </c>
      <c r="B266" s="152" t="s">
        <v>30</v>
      </c>
      <c r="C266" s="153">
        <f t="shared" si="99"/>
        <v>0</v>
      </c>
      <c r="D266" s="154">
        <f t="shared" ref="D266:E266" si="6622">D265</f>
        <v>1</v>
      </c>
      <c r="E266" s="155">
        <f t="shared" si="6622"/>
        <v>1164</v>
      </c>
      <c r="F266" s="156" t="str">
        <f t="shared" si="6439"/>
        <v>1</v>
      </c>
      <c r="G266" s="157">
        <f t="shared" si="102"/>
        <v>1</v>
      </c>
      <c r="H266" s="158">
        <f t="shared" si="103"/>
        <v>0</v>
      </c>
      <c r="I266" s="159"/>
      <c r="J266" s="159"/>
      <c r="K266" s="159"/>
      <c r="L266" s="78"/>
      <c r="M266" s="79"/>
      <c r="N266" s="77" t="str">
        <f t="shared" si="104"/>
        <v>0</v>
      </c>
      <c r="O266" s="81">
        <f t="shared" si="6440"/>
        <v>0</v>
      </c>
      <c r="P266" s="160">
        <f t="shared" si="6441"/>
        <v>0</v>
      </c>
      <c r="Q266" s="160">
        <f t="shared" si="6442"/>
        <v>0</v>
      </c>
      <c r="R266" s="160">
        <f t="shared" si="6443"/>
        <v>0</v>
      </c>
      <c r="S266" s="160">
        <f t="shared" si="6444"/>
        <v>0</v>
      </c>
      <c r="T266" s="161">
        <f t="shared" ref="T266:U266" si="6623">T265</f>
        <v>2</v>
      </c>
      <c r="U266" s="162">
        <f t="shared" si="6623"/>
        <v>1165</v>
      </c>
      <c r="V266" s="163" t="str">
        <f t="shared" si="6446"/>
        <v>1</v>
      </c>
      <c r="W266" s="164">
        <f t="shared" si="112"/>
        <v>1</v>
      </c>
      <c r="X266" s="165">
        <f t="shared" si="113"/>
        <v>0</v>
      </c>
      <c r="Y266" s="166"/>
      <c r="Z266" s="166"/>
      <c r="AA266" s="166"/>
      <c r="AB266" s="84"/>
      <c r="AC266" s="85"/>
      <c r="AD266" s="83" t="str">
        <f t="shared" si="114"/>
        <v>0</v>
      </c>
      <c r="AE266" s="167">
        <f t="shared" si="6447"/>
        <v>0</v>
      </c>
      <c r="AF266" s="168">
        <f t="shared" si="6448"/>
        <v>0</v>
      </c>
      <c r="AG266" s="168">
        <f t="shared" si="6449"/>
        <v>0</v>
      </c>
      <c r="AH266" s="168">
        <f t="shared" si="6450"/>
        <v>0</v>
      </c>
      <c r="AI266" s="168">
        <f t="shared" si="6451"/>
        <v>0</v>
      </c>
      <c r="AJ266" s="154">
        <f t="shared" ref="AJ266:AK266" si="6624">AJ265</f>
        <v>3</v>
      </c>
      <c r="AK266" s="155">
        <f t="shared" si="6624"/>
        <v>1166</v>
      </c>
      <c r="AL266" s="156" t="str">
        <f t="shared" si="6453"/>
        <v>1</v>
      </c>
      <c r="AM266" s="157">
        <f t="shared" si="122"/>
        <v>2</v>
      </c>
      <c r="AN266" s="158">
        <f t="shared" si="123"/>
        <v>0</v>
      </c>
      <c r="AO266" s="159"/>
      <c r="AP266" s="159"/>
      <c r="AQ266" s="159"/>
      <c r="AR266" s="78"/>
      <c r="AS266" s="79"/>
      <c r="AT266" s="77" t="str">
        <f t="shared" si="124"/>
        <v>0</v>
      </c>
      <c r="AU266" s="81">
        <f t="shared" si="6454"/>
        <v>0</v>
      </c>
      <c r="AV266" s="160">
        <f t="shared" si="6455"/>
        <v>0</v>
      </c>
      <c r="AW266" s="160">
        <f t="shared" si="6456"/>
        <v>0</v>
      </c>
      <c r="AX266" s="160">
        <f t="shared" si="6457"/>
        <v>0</v>
      </c>
      <c r="AY266" s="160">
        <f t="shared" si="6458"/>
        <v>0</v>
      </c>
      <c r="AZ266" s="161">
        <f t="shared" ref="AZ266:BA266" si="6625">AZ265</f>
        <v>4</v>
      </c>
      <c r="BA266" s="162">
        <f t="shared" si="6625"/>
        <v>1167</v>
      </c>
      <c r="BB266" s="163" t="str">
        <f t="shared" si="6460"/>
        <v>1</v>
      </c>
      <c r="BC266" s="164">
        <f t="shared" si="132"/>
        <v>4</v>
      </c>
      <c r="BD266" s="165">
        <f t="shared" si="133"/>
        <v>0</v>
      </c>
      <c r="BE266" s="166"/>
      <c r="BF266" s="166"/>
      <c r="BG266" s="166"/>
      <c r="BH266" s="84"/>
      <c r="BI266" s="85"/>
      <c r="BJ266" s="83" t="str">
        <f t="shared" si="134"/>
        <v>0</v>
      </c>
      <c r="BK266" s="167">
        <f t="shared" si="6461"/>
        <v>0</v>
      </c>
      <c r="BL266" s="168">
        <f t="shared" si="6462"/>
        <v>0</v>
      </c>
      <c r="BM266" s="168">
        <f t="shared" si="6463"/>
        <v>0</v>
      </c>
      <c r="BN266" s="168">
        <f t="shared" si="6464"/>
        <v>0</v>
      </c>
      <c r="BO266" s="168">
        <f t="shared" si="6465"/>
        <v>0</v>
      </c>
      <c r="BP266" s="154">
        <f t="shared" ref="BP266:BQ266" si="6626">BP265</f>
        <v>5</v>
      </c>
      <c r="BQ266" s="155">
        <f t="shared" si="6626"/>
        <v>1168</v>
      </c>
      <c r="BR266" s="156" t="str">
        <f t="shared" si="6467"/>
        <v>1</v>
      </c>
      <c r="BS266" s="157">
        <f t="shared" si="142"/>
        <v>4</v>
      </c>
      <c r="BT266" s="158">
        <f t="shared" si="143"/>
        <v>0</v>
      </c>
      <c r="BU266" s="159"/>
      <c r="BV266" s="159"/>
      <c r="BW266" s="159"/>
      <c r="BX266" s="78"/>
      <c r="BY266" s="79"/>
      <c r="BZ266" s="77" t="str">
        <f t="shared" si="144"/>
        <v>0</v>
      </c>
      <c r="CA266" s="81">
        <f t="shared" si="6468"/>
        <v>0</v>
      </c>
      <c r="CB266" s="160">
        <f t="shared" si="6469"/>
        <v>0</v>
      </c>
      <c r="CC266" s="160">
        <f t="shared" si="6470"/>
        <v>0</v>
      </c>
      <c r="CD266" s="160">
        <f t="shared" si="6471"/>
        <v>0</v>
      </c>
      <c r="CE266" s="160">
        <f t="shared" si="6472"/>
        <v>0</v>
      </c>
      <c r="CF266" s="161">
        <f t="shared" ref="CF266:CG266" si="6627">CF265</f>
        <v>6</v>
      </c>
      <c r="CG266" s="162">
        <f t="shared" si="6627"/>
        <v>1169</v>
      </c>
      <c r="CH266" s="163" t="str">
        <f t="shared" si="6474"/>
        <v>1</v>
      </c>
      <c r="CI266" s="164">
        <f t="shared" si="152"/>
        <v>2</v>
      </c>
      <c r="CJ266" s="165">
        <f t="shared" si="153"/>
        <v>0</v>
      </c>
      <c r="CK266" s="166"/>
      <c r="CL266" s="166"/>
      <c r="CM266" s="166"/>
      <c r="CN266" s="84"/>
      <c r="CO266" s="85"/>
      <c r="CP266" s="83" t="str">
        <f t="shared" si="154"/>
        <v>0</v>
      </c>
      <c r="CQ266" s="167">
        <f t="shared" si="6475"/>
        <v>0</v>
      </c>
      <c r="CR266" s="168">
        <f t="shared" si="6476"/>
        <v>0</v>
      </c>
      <c r="CS266" s="168">
        <f t="shared" si="6477"/>
        <v>0</v>
      </c>
      <c r="CT266" s="168">
        <f t="shared" si="6478"/>
        <v>0</v>
      </c>
      <c r="CU266" s="168">
        <f t="shared" si="6479"/>
        <v>0</v>
      </c>
      <c r="CV266" s="154">
        <f t="shared" ref="CV266:CW266" si="6628">CV265</f>
        <v>7</v>
      </c>
      <c r="CW266" s="155">
        <f t="shared" si="6628"/>
        <v>1170</v>
      </c>
      <c r="CX266" s="156" t="str">
        <f t="shared" si="6481"/>
        <v>1</v>
      </c>
      <c r="CY266" s="157">
        <f t="shared" si="162"/>
        <v>2</v>
      </c>
      <c r="CZ266" s="158">
        <f t="shared" si="163"/>
        <v>0</v>
      </c>
      <c r="DA266" s="159"/>
      <c r="DB266" s="159"/>
      <c r="DC266" s="159"/>
      <c r="DD266" s="78"/>
      <c r="DE266" s="79"/>
      <c r="DF266" s="77" t="str">
        <f t="shared" si="164"/>
        <v>0</v>
      </c>
      <c r="DG266" s="81">
        <f t="shared" si="6482"/>
        <v>0</v>
      </c>
      <c r="DH266" s="160">
        <f t="shared" si="6483"/>
        <v>0</v>
      </c>
      <c r="DI266" s="160">
        <f t="shared" si="6484"/>
        <v>0</v>
      </c>
      <c r="DJ266" s="160">
        <f t="shared" si="6485"/>
        <v>0</v>
      </c>
      <c r="DK266" s="160">
        <f t="shared" si="6486"/>
        <v>0</v>
      </c>
      <c r="DL266" s="161">
        <f t="shared" ref="DL266:DM266" si="6629">DL265</f>
        <v>8</v>
      </c>
      <c r="DM266" s="162">
        <f t="shared" si="6629"/>
        <v>1171</v>
      </c>
      <c r="DN266" s="163" t="str">
        <f t="shared" si="6488"/>
        <v>1</v>
      </c>
      <c r="DO266" s="164">
        <f t="shared" si="172"/>
        <v>2</v>
      </c>
      <c r="DP266" s="165">
        <f t="shared" si="173"/>
        <v>0</v>
      </c>
      <c r="DQ266" s="166"/>
      <c r="DR266" s="166"/>
      <c r="DS266" s="166"/>
      <c r="DT266" s="84"/>
      <c r="DU266" s="85"/>
      <c r="DV266" s="83" t="str">
        <f t="shared" si="174"/>
        <v>0</v>
      </c>
      <c r="DW266" s="167">
        <f t="shared" si="6489"/>
        <v>0</v>
      </c>
      <c r="DX266" s="168">
        <f t="shared" si="6490"/>
        <v>0</v>
      </c>
      <c r="DY266" s="168">
        <f t="shared" si="6491"/>
        <v>0</v>
      </c>
      <c r="DZ266" s="168">
        <f t="shared" si="6492"/>
        <v>0</v>
      </c>
      <c r="EA266" s="168">
        <f t="shared" si="6493"/>
        <v>0</v>
      </c>
      <c r="EB266" s="154">
        <f t="shared" ref="EB266:EC266" si="6630">EB265</f>
        <v>9</v>
      </c>
      <c r="EC266" s="155">
        <f t="shared" si="6630"/>
        <v>1172</v>
      </c>
      <c r="ED266" s="156" t="str">
        <f t="shared" si="6495"/>
        <v>1</v>
      </c>
      <c r="EE266" s="157">
        <f t="shared" si="182"/>
        <v>5</v>
      </c>
      <c r="EF266" s="169">
        <f t="shared" si="183"/>
        <v>0</v>
      </c>
      <c r="EG266" s="159"/>
      <c r="EH266" s="159"/>
      <c r="EI266" s="159"/>
      <c r="EJ266" s="78"/>
      <c r="EK266" s="79"/>
      <c r="EL266" s="77" t="str">
        <f t="shared" si="184"/>
        <v>0</v>
      </c>
      <c r="EM266" s="81">
        <f t="shared" si="6496"/>
        <v>0</v>
      </c>
      <c r="EN266" s="160">
        <f t="shared" si="6497"/>
        <v>0</v>
      </c>
      <c r="EO266" s="160">
        <f t="shared" si="6498"/>
        <v>0</v>
      </c>
      <c r="EP266" s="160">
        <f t="shared" si="6499"/>
        <v>0</v>
      </c>
      <c r="EQ266" s="160">
        <f t="shared" si="6500"/>
        <v>0</v>
      </c>
      <c r="ER266" s="161">
        <f t="shared" ref="ER266:ES266" si="6631">ER265</f>
        <v>10</v>
      </c>
      <c r="ES266" s="162">
        <f t="shared" si="6631"/>
        <v>1173</v>
      </c>
      <c r="ET266" s="163" t="str">
        <f t="shared" si="6502"/>
        <v>1</v>
      </c>
      <c r="EU266" s="164">
        <f t="shared" si="192"/>
        <v>19</v>
      </c>
      <c r="EV266" s="165">
        <f t="shared" si="193"/>
        <v>0</v>
      </c>
      <c r="EW266" s="166"/>
      <c r="EX266" s="166"/>
      <c r="EY266" s="166"/>
      <c r="EZ266" s="84"/>
      <c r="FA266" s="85"/>
      <c r="FB266" s="83" t="str">
        <f t="shared" si="194"/>
        <v>0</v>
      </c>
      <c r="FC266" s="167">
        <f t="shared" si="6503"/>
        <v>0</v>
      </c>
      <c r="FD266" s="168">
        <f t="shared" si="6504"/>
        <v>0</v>
      </c>
      <c r="FE266" s="168">
        <f t="shared" si="6505"/>
        <v>0</v>
      </c>
      <c r="FF266" s="168">
        <f t="shared" si="6506"/>
        <v>0</v>
      </c>
      <c r="FG266" s="168">
        <f t="shared" si="6507"/>
        <v>0</v>
      </c>
      <c r="FH266" s="154">
        <f t="shared" ref="FH266:FI266" si="6632">FH265</f>
        <v>11</v>
      </c>
      <c r="FI266" s="155">
        <f t="shared" si="6632"/>
        <v>1174</v>
      </c>
      <c r="FJ266" s="156" t="str">
        <f t="shared" si="6509"/>
        <v>1</v>
      </c>
      <c r="FK266" s="157">
        <f t="shared" si="202"/>
        <v>4</v>
      </c>
      <c r="FL266" s="158">
        <f t="shared" si="203"/>
        <v>0</v>
      </c>
      <c r="FM266" s="159"/>
      <c r="FN266" s="159"/>
      <c r="FO266" s="159"/>
      <c r="FP266" s="78"/>
      <c r="FQ266" s="79"/>
      <c r="FR266" s="77" t="str">
        <f t="shared" si="204"/>
        <v>0</v>
      </c>
      <c r="FS266" s="81">
        <f t="shared" si="6510"/>
        <v>0</v>
      </c>
      <c r="FT266" s="160">
        <f t="shared" si="6511"/>
        <v>0</v>
      </c>
      <c r="FU266" s="160">
        <f t="shared" si="6512"/>
        <v>0</v>
      </c>
      <c r="FV266" s="160">
        <f t="shared" si="6513"/>
        <v>0</v>
      </c>
      <c r="FW266" s="160">
        <f t="shared" si="6514"/>
        <v>0</v>
      </c>
      <c r="FX266" s="161">
        <f t="shared" ref="FX266:FY266" si="6633">FX265</f>
        <v>12</v>
      </c>
      <c r="FY266" s="162">
        <f t="shared" si="6633"/>
        <v>1175</v>
      </c>
      <c r="FZ266" s="163" t="str">
        <f t="shared" si="6516"/>
        <v>1</v>
      </c>
      <c r="GA266" s="164">
        <f t="shared" si="212"/>
        <v>2</v>
      </c>
      <c r="GB266" s="165">
        <f t="shared" si="213"/>
        <v>0</v>
      </c>
      <c r="GC266" s="166"/>
      <c r="GD266" s="166"/>
      <c r="GE266" s="166"/>
      <c r="GF266" s="84"/>
      <c r="GG266" s="85"/>
      <c r="GH266" s="83" t="str">
        <f t="shared" si="214"/>
        <v>0</v>
      </c>
      <c r="GI266" s="167">
        <f t="shared" si="6517"/>
        <v>0</v>
      </c>
      <c r="GJ266" s="168">
        <f t="shared" si="6518"/>
        <v>0</v>
      </c>
      <c r="GK266" s="168">
        <f t="shared" si="6519"/>
        <v>0</v>
      </c>
      <c r="GL266" s="168">
        <f t="shared" si="6520"/>
        <v>0</v>
      </c>
      <c r="GM266" s="168">
        <f t="shared" si="6521"/>
        <v>0</v>
      </c>
      <c r="GN266" s="154">
        <f t="shared" ref="GN266:GO266" si="6634">GN265</f>
        <v>13</v>
      </c>
      <c r="GO266" s="155">
        <f t="shared" si="6634"/>
        <v>1176</v>
      </c>
      <c r="GP266" s="156" t="str">
        <f t="shared" si="6523"/>
        <v>1</v>
      </c>
      <c r="GQ266" s="157">
        <f t="shared" si="222"/>
        <v>3</v>
      </c>
      <c r="GR266" s="158">
        <f t="shared" si="223"/>
        <v>0</v>
      </c>
      <c r="GS266" s="159"/>
      <c r="GT266" s="159"/>
      <c r="GU266" s="159"/>
      <c r="GV266" s="78"/>
      <c r="GW266" s="79"/>
      <c r="GX266" s="77" t="str">
        <f t="shared" si="224"/>
        <v>0</v>
      </c>
      <c r="GY266" s="81">
        <f t="shared" si="6524"/>
        <v>0</v>
      </c>
      <c r="GZ266" s="160">
        <f t="shared" si="6525"/>
        <v>0</v>
      </c>
      <c r="HA266" s="160">
        <f t="shared" si="6526"/>
        <v>0</v>
      </c>
      <c r="HB266" s="160">
        <f t="shared" si="6527"/>
        <v>0</v>
      </c>
      <c r="HC266" s="160">
        <f t="shared" si="6528"/>
        <v>0</v>
      </c>
      <c r="HD266" s="161">
        <f t="shared" ref="HD266:HE266" si="6635">HD265</f>
        <v>14</v>
      </c>
      <c r="HE266" s="162">
        <f t="shared" si="6635"/>
        <v>1177</v>
      </c>
      <c r="HF266" s="163" t="str">
        <f t="shared" si="6530"/>
        <v>1</v>
      </c>
      <c r="HG266" s="164">
        <f t="shared" si="232"/>
        <v>5</v>
      </c>
      <c r="HH266" s="165">
        <f t="shared" si="233"/>
        <v>0</v>
      </c>
      <c r="HI266" s="166"/>
      <c r="HJ266" s="166"/>
      <c r="HK266" s="166"/>
      <c r="HL266" s="84"/>
      <c r="HM266" s="85"/>
      <c r="HN266" s="83" t="str">
        <f t="shared" si="234"/>
        <v>0</v>
      </c>
      <c r="HO266" s="167">
        <f t="shared" si="6531"/>
        <v>0</v>
      </c>
      <c r="HP266" s="168">
        <f t="shared" si="6532"/>
        <v>0</v>
      </c>
      <c r="HQ266" s="168">
        <f t="shared" si="6533"/>
        <v>0</v>
      </c>
      <c r="HR266" s="168">
        <f t="shared" si="6534"/>
        <v>0</v>
      </c>
      <c r="HS266" s="168">
        <f t="shared" si="6535"/>
        <v>0</v>
      </c>
      <c r="HT266" s="154">
        <f t="shared" ref="HT266:HU266" si="6636">HT265</f>
        <v>15</v>
      </c>
      <c r="HU266" s="155">
        <f t="shared" si="6636"/>
        <v>1178</v>
      </c>
      <c r="HV266" s="156" t="str">
        <f t="shared" si="6537"/>
        <v>1</v>
      </c>
      <c r="HW266" s="157" t="str">
        <f t="shared" si="242"/>
        <v/>
      </c>
      <c r="HX266" s="169">
        <f t="shared" si="243"/>
        <v>0</v>
      </c>
      <c r="HY266" s="159"/>
      <c r="HZ266" s="159"/>
      <c r="IA266" s="159"/>
      <c r="IB266" s="160"/>
      <c r="IC266" s="160"/>
      <c r="ID266" s="160" t="str">
        <f t="shared" si="244"/>
        <v>0</v>
      </c>
      <c r="IE266" s="160">
        <f t="shared" si="6538"/>
        <v>0</v>
      </c>
      <c r="IF266" s="160">
        <f t="shared" si="6539"/>
        <v>0</v>
      </c>
      <c r="IG266" s="160">
        <f t="shared" si="6540"/>
        <v>0</v>
      </c>
      <c r="IH266" s="160">
        <f t="shared" si="6541"/>
        <v>0</v>
      </c>
      <c r="II266" s="160">
        <f t="shared" si="6542"/>
        <v>0</v>
      </c>
      <c r="IJ266" s="161">
        <f t="shared" ref="IJ266:IK266" si="6637">IJ265</f>
        <v>16</v>
      </c>
      <c r="IK266" s="162">
        <f t="shared" si="6637"/>
        <v>1179</v>
      </c>
      <c r="IL266" s="163" t="str">
        <f t="shared" si="6544"/>
        <v>1</v>
      </c>
      <c r="IM266" s="164" t="str">
        <f t="shared" si="252"/>
        <v/>
      </c>
      <c r="IN266" s="165">
        <f t="shared" si="253"/>
        <v>0</v>
      </c>
      <c r="IO266" s="166"/>
      <c r="IP266" s="166"/>
      <c r="IQ266" s="166"/>
      <c r="IR266" s="168"/>
      <c r="IS266" s="168"/>
      <c r="IT266" s="170" t="str">
        <f t="shared" si="254"/>
        <v>0</v>
      </c>
      <c r="IU266" s="170">
        <f t="shared" si="6545"/>
        <v>0</v>
      </c>
      <c r="IV266" s="168">
        <f t="shared" si="6546"/>
        <v>0</v>
      </c>
      <c r="IW266" s="168">
        <f t="shared" si="6547"/>
        <v>0</v>
      </c>
      <c r="IX266" s="168">
        <f t="shared" si="6548"/>
        <v>0</v>
      </c>
      <c r="IY266" s="168">
        <f t="shared" si="6549"/>
        <v>0</v>
      </c>
      <c r="IZ266" s="154">
        <f t="shared" ref="IZ266:JA266" si="6638">IZ265</f>
        <v>17</v>
      </c>
      <c r="JA266" s="155">
        <f t="shared" si="6638"/>
        <v>1180</v>
      </c>
      <c r="JB266" s="156" t="str">
        <f t="shared" si="6551"/>
        <v>1</v>
      </c>
      <c r="JC266" s="157" t="str">
        <f t="shared" si="262"/>
        <v/>
      </c>
      <c r="JD266" s="158">
        <f t="shared" si="263"/>
        <v>0</v>
      </c>
      <c r="JE266" s="159"/>
      <c r="JF266" s="159"/>
      <c r="JG266" s="159"/>
      <c r="JH266" s="160"/>
      <c r="JI266" s="160"/>
      <c r="JJ266" s="171" t="str">
        <f t="shared" si="264"/>
        <v>0</v>
      </c>
      <c r="JK266" s="171">
        <f t="shared" si="6552"/>
        <v>0</v>
      </c>
      <c r="JL266" s="160">
        <f t="shared" si="6553"/>
        <v>0</v>
      </c>
      <c r="JM266" s="160">
        <f t="shared" si="6554"/>
        <v>0</v>
      </c>
      <c r="JN266" s="160">
        <f t="shared" si="6555"/>
        <v>0</v>
      </c>
      <c r="JO266" s="160">
        <f t="shared" si="6556"/>
        <v>0</v>
      </c>
      <c r="JP266" s="161">
        <f t="shared" ref="JP266:JQ266" si="6639">JP265</f>
        <v>18</v>
      </c>
      <c r="JQ266" s="162">
        <f t="shared" si="6639"/>
        <v>1181</v>
      </c>
      <c r="JR266" s="163" t="str">
        <f t="shared" si="6558"/>
        <v>1</v>
      </c>
      <c r="JS266" s="164" t="str">
        <f t="shared" si="272"/>
        <v/>
      </c>
      <c r="JT266" s="165">
        <f t="shared" si="273"/>
        <v>0</v>
      </c>
      <c r="JU266" s="166"/>
      <c r="JV266" s="166"/>
      <c r="JW266" s="166"/>
      <c r="JX266" s="168"/>
      <c r="JY266" s="168"/>
      <c r="JZ266" s="170" t="str">
        <f t="shared" si="274"/>
        <v>0</v>
      </c>
      <c r="KA266" s="170">
        <f t="shared" si="6559"/>
        <v>0</v>
      </c>
      <c r="KB266" s="168">
        <f t="shared" si="6560"/>
        <v>0</v>
      </c>
      <c r="KC266" s="168">
        <f t="shared" si="6561"/>
        <v>0</v>
      </c>
      <c r="KD266" s="168">
        <f t="shared" si="6562"/>
        <v>0</v>
      </c>
      <c r="KE266" s="168">
        <f t="shared" si="6563"/>
        <v>0</v>
      </c>
      <c r="KF266" s="154">
        <f t="shared" ref="KF266:KG266" si="6640">KF265</f>
        <v>19</v>
      </c>
      <c r="KG266" s="155">
        <f t="shared" si="6640"/>
        <v>1182</v>
      </c>
      <c r="KH266" s="156" t="str">
        <f t="shared" si="6565"/>
        <v>1</v>
      </c>
      <c r="KI266" s="157" t="str">
        <f t="shared" si="282"/>
        <v/>
      </c>
      <c r="KJ266" s="158">
        <f t="shared" si="283"/>
        <v>0</v>
      </c>
      <c r="KK266" s="159"/>
      <c r="KL266" s="159"/>
      <c r="KM266" s="159"/>
      <c r="KN266" s="160"/>
      <c r="KO266" s="160"/>
      <c r="KP266" s="171" t="str">
        <f t="shared" si="284"/>
        <v>0</v>
      </c>
      <c r="KQ266" s="171">
        <f t="shared" si="6566"/>
        <v>0</v>
      </c>
      <c r="KR266" s="160">
        <f t="shared" si="6567"/>
        <v>0</v>
      </c>
      <c r="KS266" s="160">
        <f t="shared" si="6568"/>
        <v>0</v>
      </c>
      <c r="KT266" s="160">
        <f t="shared" si="6569"/>
        <v>0</v>
      </c>
      <c r="KU266" s="160">
        <f t="shared" si="6570"/>
        <v>0</v>
      </c>
      <c r="KV266" s="161">
        <f t="shared" ref="KV266:KW266" si="6641">KV265</f>
        <v>20</v>
      </c>
      <c r="KW266" s="162">
        <f t="shared" si="6641"/>
        <v>1183</v>
      </c>
      <c r="KX266" s="163" t="str">
        <f t="shared" si="6572"/>
        <v>1</v>
      </c>
      <c r="KY266" s="164" t="str">
        <f t="shared" si="292"/>
        <v/>
      </c>
      <c r="KZ266" s="165">
        <f t="shared" si="293"/>
        <v>0</v>
      </c>
      <c r="LA266" s="166"/>
      <c r="LB266" s="166"/>
      <c r="LC266" s="166"/>
      <c r="LD266" s="168"/>
      <c r="LE266" s="168"/>
      <c r="LF266" s="170" t="str">
        <f t="shared" si="294"/>
        <v>0</v>
      </c>
      <c r="LG266" s="170">
        <f t="shared" si="6573"/>
        <v>0</v>
      </c>
      <c r="LH266" s="168">
        <f t="shared" si="6574"/>
        <v>0</v>
      </c>
      <c r="LI266" s="168">
        <f t="shared" si="6575"/>
        <v>0</v>
      </c>
      <c r="LJ266" s="168">
        <f t="shared" si="6576"/>
        <v>0</v>
      </c>
      <c r="LK266" s="168">
        <f t="shared" si="6577"/>
        <v>0</v>
      </c>
      <c r="LL266" s="172"/>
      <c r="LM266" s="172"/>
      <c r="LN266" s="168" t="str">
        <f t="shared" si="6578"/>
        <v>#REF!</v>
      </c>
      <c r="LO266" s="168" t="str">
        <f t="shared" si="6579"/>
        <v>#REF!</v>
      </c>
      <c r="LP266" s="168" t="str">
        <f t="shared" si="6580"/>
        <v>#REF!</v>
      </c>
      <c r="LQ266" s="168" t="str">
        <f t="shared" si="6581"/>
        <v>#REF!</v>
      </c>
    </row>
    <row r="267" ht="15.75" customHeight="1">
      <c r="A267" s="151">
        <v>46362.0</v>
      </c>
      <c r="B267" s="152" t="s">
        <v>31</v>
      </c>
      <c r="C267" s="153">
        <f t="shared" si="99"/>
        <v>0</v>
      </c>
      <c r="D267" s="154">
        <f t="shared" ref="D267:E267" si="6642">D266</f>
        <v>1</v>
      </c>
      <c r="E267" s="155">
        <f t="shared" si="6642"/>
        <v>1164</v>
      </c>
      <c r="F267" s="156" t="str">
        <f t="shared" si="6439"/>
        <v>1</v>
      </c>
      <c r="G267" s="157">
        <f t="shared" si="102"/>
        <v>1</v>
      </c>
      <c r="H267" s="158">
        <f t="shared" si="103"/>
        <v>0</v>
      </c>
      <c r="I267" s="159"/>
      <c r="J267" s="159"/>
      <c r="K267" s="159"/>
      <c r="L267" s="78"/>
      <c r="M267" s="79"/>
      <c r="N267" s="77" t="str">
        <f t="shared" si="104"/>
        <v>0</v>
      </c>
      <c r="O267" s="81">
        <f t="shared" si="6440"/>
        <v>0</v>
      </c>
      <c r="P267" s="160">
        <f t="shared" si="6441"/>
        <v>0</v>
      </c>
      <c r="Q267" s="160">
        <f t="shared" si="6442"/>
        <v>0</v>
      </c>
      <c r="R267" s="160">
        <f t="shared" si="6443"/>
        <v>0</v>
      </c>
      <c r="S267" s="160">
        <f t="shared" si="6444"/>
        <v>0</v>
      </c>
      <c r="T267" s="161">
        <f t="shared" ref="T267:U267" si="6643">T266</f>
        <v>2</v>
      </c>
      <c r="U267" s="162">
        <f t="shared" si="6643"/>
        <v>1165</v>
      </c>
      <c r="V267" s="163" t="str">
        <f t="shared" si="6446"/>
        <v>1</v>
      </c>
      <c r="W267" s="164">
        <f t="shared" si="112"/>
        <v>1</v>
      </c>
      <c r="X267" s="165">
        <f t="shared" si="113"/>
        <v>0</v>
      </c>
      <c r="Y267" s="166"/>
      <c r="Z267" s="166"/>
      <c r="AA267" s="166"/>
      <c r="AB267" s="84"/>
      <c r="AC267" s="85"/>
      <c r="AD267" s="83" t="str">
        <f t="shared" si="114"/>
        <v>0</v>
      </c>
      <c r="AE267" s="167">
        <f t="shared" si="6447"/>
        <v>0</v>
      </c>
      <c r="AF267" s="168">
        <f t="shared" si="6448"/>
        <v>0</v>
      </c>
      <c r="AG267" s="168">
        <f t="shared" si="6449"/>
        <v>0</v>
      </c>
      <c r="AH267" s="168">
        <f t="shared" si="6450"/>
        <v>0</v>
      </c>
      <c r="AI267" s="168">
        <f t="shared" si="6451"/>
        <v>0</v>
      </c>
      <c r="AJ267" s="154">
        <f t="shared" ref="AJ267:AK267" si="6644">AJ266</f>
        <v>3</v>
      </c>
      <c r="AK267" s="155">
        <f t="shared" si="6644"/>
        <v>1166</v>
      </c>
      <c r="AL267" s="156" t="str">
        <f t="shared" si="6453"/>
        <v>1</v>
      </c>
      <c r="AM267" s="157">
        <f t="shared" si="122"/>
        <v>2</v>
      </c>
      <c r="AN267" s="158">
        <f t="shared" si="123"/>
        <v>0</v>
      </c>
      <c r="AO267" s="159"/>
      <c r="AP267" s="159"/>
      <c r="AQ267" s="159"/>
      <c r="AR267" s="78"/>
      <c r="AS267" s="79"/>
      <c r="AT267" s="77" t="str">
        <f t="shared" si="124"/>
        <v>0</v>
      </c>
      <c r="AU267" s="81">
        <f t="shared" si="6454"/>
        <v>0</v>
      </c>
      <c r="AV267" s="160">
        <f t="shared" si="6455"/>
        <v>0</v>
      </c>
      <c r="AW267" s="160">
        <f t="shared" si="6456"/>
        <v>0</v>
      </c>
      <c r="AX267" s="160">
        <f t="shared" si="6457"/>
        <v>0</v>
      </c>
      <c r="AY267" s="160">
        <f t="shared" si="6458"/>
        <v>0</v>
      </c>
      <c r="AZ267" s="161">
        <f t="shared" ref="AZ267:BA267" si="6645">AZ266</f>
        <v>4</v>
      </c>
      <c r="BA267" s="162">
        <f t="shared" si="6645"/>
        <v>1167</v>
      </c>
      <c r="BB267" s="163" t="str">
        <f t="shared" si="6460"/>
        <v>1</v>
      </c>
      <c r="BC267" s="164">
        <f t="shared" si="132"/>
        <v>4</v>
      </c>
      <c r="BD267" s="165">
        <f t="shared" si="133"/>
        <v>0</v>
      </c>
      <c r="BE267" s="166"/>
      <c r="BF267" s="166"/>
      <c r="BG267" s="166"/>
      <c r="BH267" s="84"/>
      <c r="BI267" s="85"/>
      <c r="BJ267" s="83" t="str">
        <f t="shared" si="134"/>
        <v>0</v>
      </c>
      <c r="BK267" s="167">
        <f t="shared" si="6461"/>
        <v>0</v>
      </c>
      <c r="BL267" s="168">
        <f t="shared" si="6462"/>
        <v>0</v>
      </c>
      <c r="BM267" s="168">
        <f t="shared" si="6463"/>
        <v>0</v>
      </c>
      <c r="BN267" s="168">
        <f t="shared" si="6464"/>
        <v>0</v>
      </c>
      <c r="BO267" s="168">
        <f t="shared" si="6465"/>
        <v>0</v>
      </c>
      <c r="BP267" s="154">
        <f t="shared" ref="BP267:BQ267" si="6646">BP266</f>
        <v>5</v>
      </c>
      <c r="BQ267" s="155">
        <f t="shared" si="6646"/>
        <v>1168</v>
      </c>
      <c r="BR267" s="156" t="str">
        <f t="shared" si="6467"/>
        <v>1</v>
      </c>
      <c r="BS267" s="157">
        <f t="shared" si="142"/>
        <v>4</v>
      </c>
      <c r="BT267" s="158">
        <f t="shared" si="143"/>
        <v>0</v>
      </c>
      <c r="BU267" s="159"/>
      <c r="BV267" s="159"/>
      <c r="BW267" s="159"/>
      <c r="BX267" s="78"/>
      <c r="BY267" s="79"/>
      <c r="BZ267" s="77" t="str">
        <f t="shared" si="144"/>
        <v>0</v>
      </c>
      <c r="CA267" s="81">
        <f t="shared" si="6468"/>
        <v>0</v>
      </c>
      <c r="CB267" s="160">
        <f t="shared" si="6469"/>
        <v>0</v>
      </c>
      <c r="CC267" s="160">
        <f t="shared" si="6470"/>
        <v>0</v>
      </c>
      <c r="CD267" s="160">
        <f t="shared" si="6471"/>
        <v>0</v>
      </c>
      <c r="CE267" s="160">
        <f t="shared" si="6472"/>
        <v>0</v>
      </c>
      <c r="CF267" s="161">
        <f t="shared" ref="CF267:CG267" si="6647">CF266</f>
        <v>6</v>
      </c>
      <c r="CG267" s="162">
        <f t="shared" si="6647"/>
        <v>1169</v>
      </c>
      <c r="CH267" s="163" t="str">
        <f t="shared" si="6474"/>
        <v>1</v>
      </c>
      <c r="CI267" s="164">
        <f t="shared" si="152"/>
        <v>2</v>
      </c>
      <c r="CJ267" s="165">
        <f t="shared" si="153"/>
        <v>0</v>
      </c>
      <c r="CK267" s="166"/>
      <c r="CL267" s="166"/>
      <c r="CM267" s="166"/>
      <c r="CN267" s="84"/>
      <c r="CO267" s="85"/>
      <c r="CP267" s="83" t="str">
        <f t="shared" si="154"/>
        <v>0</v>
      </c>
      <c r="CQ267" s="167">
        <f t="shared" si="6475"/>
        <v>0</v>
      </c>
      <c r="CR267" s="168">
        <f t="shared" si="6476"/>
        <v>0</v>
      </c>
      <c r="CS267" s="168">
        <f t="shared" si="6477"/>
        <v>0</v>
      </c>
      <c r="CT267" s="168">
        <f t="shared" si="6478"/>
        <v>0</v>
      </c>
      <c r="CU267" s="168">
        <f t="shared" si="6479"/>
        <v>0</v>
      </c>
      <c r="CV267" s="154">
        <f t="shared" ref="CV267:CW267" si="6648">CV266</f>
        <v>7</v>
      </c>
      <c r="CW267" s="155">
        <f t="shared" si="6648"/>
        <v>1170</v>
      </c>
      <c r="CX267" s="156" t="str">
        <f t="shared" si="6481"/>
        <v>1</v>
      </c>
      <c r="CY267" s="157">
        <f t="shared" si="162"/>
        <v>2</v>
      </c>
      <c r="CZ267" s="158">
        <f t="shared" si="163"/>
        <v>0</v>
      </c>
      <c r="DA267" s="159"/>
      <c r="DB267" s="159"/>
      <c r="DC267" s="159"/>
      <c r="DD267" s="78"/>
      <c r="DE267" s="79"/>
      <c r="DF267" s="77" t="str">
        <f t="shared" si="164"/>
        <v>0</v>
      </c>
      <c r="DG267" s="81">
        <f t="shared" si="6482"/>
        <v>0</v>
      </c>
      <c r="DH267" s="160">
        <f t="shared" si="6483"/>
        <v>0</v>
      </c>
      <c r="DI267" s="160">
        <f t="shared" si="6484"/>
        <v>0</v>
      </c>
      <c r="DJ267" s="160">
        <f t="shared" si="6485"/>
        <v>0</v>
      </c>
      <c r="DK267" s="160">
        <f t="shared" si="6486"/>
        <v>0</v>
      </c>
      <c r="DL267" s="161">
        <f t="shared" ref="DL267:DM267" si="6649">DL266</f>
        <v>8</v>
      </c>
      <c r="DM267" s="162">
        <f t="shared" si="6649"/>
        <v>1171</v>
      </c>
      <c r="DN267" s="163" t="str">
        <f t="shared" si="6488"/>
        <v>1</v>
      </c>
      <c r="DO267" s="164">
        <f t="shared" si="172"/>
        <v>2</v>
      </c>
      <c r="DP267" s="165">
        <f t="shared" si="173"/>
        <v>0</v>
      </c>
      <c r="DQ267" s="166"/>
      <c r="DR267" s="166"/>
      <c r="DS267" s="166"/>
      <c r="DT267" s="84"/>
      <c r="DU267" s="85"/>
      <c r="DV267" s="83" t="str">
        <f t="shared" si="174"/>
        <v>0</v>
      </c>
      <c r="DW267" s="167">
        <f t="shared" si="6489"/>
        <v>0</v>
      </c>
      <c r="DX267" s="168">
        <f t="shared" si="6490"/>
        <v>0</v>
      </c>
      <c r="DY267" s="168">
        <f t="shared" si="6491"/>
        <v>0</v>
      </c>
      <c r="DZ267" s="168">
        <f t="shared" si="6492"/>
        <v>0</v>
      </c>
      <c r="EA267" s="168">
        <f t="shared" si="6493"/>
        <v>0</v>
      </c>
      <c r="EB267" s="154">
        <f t="shared" ref="EB267:EC267" si="6650">EB266</f>
        <v>9</v>
      </c>
      <c r="EC267" s="155">
        <f t="shared" si="6650"/>
        <v>1172</v>
      </c>
      <c r="ED267" s="156" t="str">
        <f t="shared" si="6495"/>
        <v>1</v>
      </c>
      <c r="EE267" s="157">
        <f t="shared" si="182"/>
        <v>5</v>
      </c>
      <c r="EF267" s="169">
        <f t="shared" si="183"/>
        <v>0</v>
      </c>
      <c r="EG267" s="159"/>
      <c r="EH267" s="159"/>
      <c r="EI267" s="159"/>
      <c r="EJ267" s="78"/>
      <c r="EK267" s="79"/>
      <c r="EL267" s="77" t="str">
        <f t="shared" si="184"/>
        <v>0</v>
      </c>
      <c r="EM267" s="81">
        <f t="shared" si="6496"/>
        <v>0</v>
      </c>
      <c r="EN267" s="160">
        <f t="shared" si="6497"/>
        <v>0</v>
      </c>
      <c r="EO267" s="160">
        <f t="shared" si="6498"/>
        <v>0</v>
      </c>
      <c r="EP267" s="160">
        <f t="shared" si="6499"/>
        <v>0</v>
      </c>
      <c r="EQ267" s="160">
        <f t="shared" si="6500"/>
        <v>0</v>
      </c>
      <c r="ER267" s="161">
        <f t="shared" ref="ER267:ES267" si="6651">ER266</f>
        <v>10</v>
      </c>
      <c r="ES267" s="162">
        <f t="shared" si="6651"/>
        <v>1173</v>
      </c>
      <c r="ET267" s="163" t="str">
        <f t="shared" si="6502"/>
        <v>1</v>
      </c>
      <c r="EU267" s="164">
        <f t="shared" si="192"/>
        <v>19</v>
      </c>
      <c r="EV267" s="165">
        <f t="shared" si="193"/>
        <v>0</v>
      </c>
      <c r="EW267" s="166"/>
      <c r="EX267" s="166"/>
      <c r="EY267" s="166"/>
      <c r="EZ267" s="84"/>
      <c r="FA267" s="85"/>
      <c r="FB267" s="83" t="str">
        <f t="shared" si="194"/>
        <v>0</v>
      </c>
      <c r="FC267" s="167">
        <f t="shared" si="6503"/>
        <v>0</v>
      </c>
      <c r="FD267" s="168">
        <f t="shared" si="6504"/>
        <v>0</v>
      </c>
      <c r="FE267" s="168">
        <f t="shared" si="6505"/>
        <v>0</v>
      </c>
      <c r="FF267" s="168">
        <f t="shared" si="6506"/>
        <v>0</v>
      </c>
      <c r="FG267" s="168">
        <f t="shared" si="6507"/>
        <v>0</v>
      </c>
      <c r="FH267" s="154">
        <f t="shared" ref="FH267:FI267" si="6652">FH266</f>
        <v>11</v>
      </c>
      <c r="FI267" s="155">
        <f t="shared" si="6652"/>
        <v>1174</v>
      </c>
      <c r="FJ267" s="156" t="str">
        <f t="shared" si="6509"/>
        <v>1</v>
      </c>
      <c r="FK267" s="157">
        <f t="shared" si="202"/>
        <v>4</v>
      </c>
      <c r="FL267" s="158">
        <f t="shared" si="203"/>
        <v>0</v>
      </c>
      <c r="FM267" s="159"/>
      <c r="FN267" s="159"/>
      <c r="FO267" s="159"/>
      <c r="FP267" s="78"/>
      <c r="FQ267" s="79"/>
      <c r="FR267" s="77" t="str">
        <f t="shared" si="204"/>
        <v>0</v>
      </c>
      <c r="FS267" s="81">
        <f t="shared" si="6510"/>
        <v>0</v>
      </c>
      <c r="FT267" s="160">
        <f t="shared" si="6511"/>
        <v>0</v>
      </c>
      <c r="FU267" s="160">
        <f t="shared" si="6512"/>
        <v>0</v>
      </c>
      <c r="FV267" s="160">
        <f t="shared" si="6513"/>
        <v>0</v>
      </c>
      <c r="FW267" s="160">
        <f t="shared" si="6514"/>
        <v>0</v>
      </c>
      <c r="FX267" s="161">
        <f t="shared" ref="FX267:FY267" si="6653">FX266</f>
        <v>12</v>
      </c>
      <c r="FY267" s="162">
        <f t="shared" si="6653"/>
        <v>1175</v>
      </c>
      <c r="FZ267" s="163" t="str">
        <f t="shared" si="6516"/>
        <v>1</v>
      </c>
      <c r="GA267" s="164">
        <f t="shared" si="212"/>
        <v>2</v>
      </c>
      <c r="GB267" s="165">
        <f t="shared" si="213"/>
        <v>0</v>
      </c>
      <c r="GC267" s="166"/>
      <c r="GD267" s="166"/>
      <c r="GE267" s="166"/>
      <c r="GF267" s="84"/>
      <c r="GG267" s="85"/>
      <c r="GH267" s="83" t="str">
        <f t="shared" si="214"/>
        <v>0</v>
      </c>
      <c r="GI267" s="167">
        <f t="shared" si="6517"/>
        <v>0</v>
      </c>
      <c r="GJ267" s="168">
        <f t="shared" si="6518"/>
        <v>0</v>
      </c>
      <c r="GK267" s="168">
        <f t="shared" si="6519"/>
        <v>0</v>
      </c>
      <c r="GL267" s="168">
        <f t="shared" si="6520"/>
        <v>0</v>
      </c>
      <c r="GM267" s="168">
        <f t="shared" si="6521"/>
        <v>0</v>
      </c>
      <c r="GN267" s="154">
        <f t="shared" ref="GN267:GO267" si="6654">GN266</f>
        <v>13</v>
      </c>
      <c r="GO267" s="155">
        <f t="shared" si="6654"/>
        <v>1176</v>
      </c>
      <c r="GP267" s="156" t="str">
        <f t="shared" si="6523"/>
        <v>1</v>
      </c>
      <c r="GQ267" s="157">
        <f t="shared" si="222"/>
        <v>3</v>
      </c>
      <c r="GR267" s="158">
        <f t="shared" si="223"/>
        <v>0</v>
      </c>
      <c r="GS267" s="159"/>
      <c r="GT267" s="159"/>
      <c r="GU267" s="159"/>
      <c r="GV267" s="78"/>
      <c r="GW267" s="79"/>
      <c r="GX267" s="77" t="str">
        <f t="shared" si="224"/>
        <v>0</v>
      </c>
      <c r="GY267" s="81">
        <f t="shared" si="6524"/>
        <v>0</v>
      </c>
      <c r="GZ267" s="160">
        <f t="shared" si="6525"/>
        <v>0</v>
      </c>
      <c r="HA267" s="160">
        <f t="shared" si="6526"/>
        <v>0</v>
      </c>
      <c r="HB267" s="160">
        <f t="shared" si="6527"/>
        <v>0</v>
      </c>
      <c r="HC267" s="160">
        <f t="shared" si="6528"/>
        <v>0</v>
      </c>
      <c r="HD267" s="161">
        <f t="shared" ref="HD267:HE267" si="6655">HD266</f>
        <v>14</v>
      </c>
      <c r="HE267" s="162">
        <f t="shared" si="6655"/>
        <v>1177</v>
      </c>
      <c r="HF267" s="163" t="str">
        <f t="shared" si="6530"/>
        <v>1</v>
      </c>
      <c r="HG267" s="164">
        <f t="shared" si="232"/>
        <v>5</v>
      </c>
      <c r="HH267" s="165">
        <f t="shared" si="233"/>
        <v>0</v>
      </c>
      <c r="HI267" s="166"/>
      <c r="HJ267" s="166"/>
      <c r="HK267" s="166"/>
      <c r="HL267" s="84"/>
      <c r="HM267" s="85"/>
      <c r="HN267" s="83" t="str">
        <f t="shared" si="234"/>
        <v>0</v>
      </c>
      <c r="HO267" s="167">
        <f t="shared" si="6531"/>
        <v>0</v>
      </c>
      <c r="HP267" s="168">
        <f t="shared" si="6532"/>
        <v>0</v>
      </c>
      <c r="HQ267" s="168">
        <f t="shared" si="6533"/>
        <v>0</v>
      </c>
      <c r="HR267" s="168">
        <f t="shared" si="6534"/>
        <v>0</v>
      </c>
      <c r="HS267" s="168">
        <f t="shared" si="6535"/>
        <v>0</v>
      </c>
      <c r="HT267" s="154">
        <f t="shared" ref="HT267:HU267" si="6656">HT266</f>
        <v>15</v>
      </c>
      <c r="HU267" s="155">
        <f t="shared" si="6656"/>
        <v>1178</v>
      </c>
      <c r="HV267" s="156" t="str">
        <f t="shared" si="6537"/>
        <v>1</v>
      </c>
      <c r="HW267" s="157" t="str">
        <f t="shared" si="242"/>
        <v/>
      </c>
      <c r="HX267" s="169">
        <f t="shared" si="243"/>
        <v>0</v>
      </c>
      <c r="HY267" s="159"/>
      <c r="HZ267" s="159"/>
      <c r="IA267" s="159"/>
      <c r="IB267" s="160"/>
      <c r="IC267" s="160"/>
      <c r="ID267" s="160" t="str">
        <f t="shared" si="244"/>
        <v>0</v>
      </c>
      <c r="IE267" s="160">
        <f t="shared" si="6538"/>
        <v>0</v>
      </c>
      <c r="IF267" s="160">
        <f t="shared" si="6539"/>
        <v>0</v>
      </c>
      <c r="IG267" s="160">
        <f t="shared" si="6540"/>
        <v>0</v>
      </c>
      <c r="IH267" s="160">
        <f t="shared" si="6541"/>
        <v>0</v>
      </c>
      <c r="II267" s="160">
        <f t="shared" si="6542"/>
        <v>0</v>
      </c>
      <c r="IJ267" s="161">
        <f t="shared" ref="IJ267:IK267" si="6657">IJ266</f>
        <v>16</v>
      </c>
      <c r="IK267" s="162">
        <f t="shared" si="6657"/>
        <v>1179</v>
      </c>
      <c r="IL267" s="163" t="str">
        <f t="shared" si="6544"/>
        <v>1</v>
      </c>
      <c r="IM267" s="164" t="str">
        <f t="shared" si="252"/>
        <v/>
      </c>
      <c r="IN267" s="165">
        <f t="shared" si="253"/>
        <v>0</v>
      </c>
      <c r="IO267" s="166"/>
      <c r="IP267" s="166"/>
      <c r="IQ267" s="166"/>
      <c r="IR267" s="168"/>
      <c r="IS267" s="168"/>
      <c r="IT267" s="170" t="str">
        <f t="shared" si="254"/>
        <v>0</v>
      </c>
      <c r="IU267" s="170">
        <f t="shared" si="6545"/>
        <v>0</v>
      </c>
      <c r="IV267" s="168">
        <f t="shared" si="6546"/>
        <v>0</v>
      </c>
      <c r="IW267" s="168">
        <f t="shared" si="6547"/>
        <v>0</v>
      </c>
      <c r="IX267" s="168">
        <f t="shared" si="6548"/>
        <v>0</v>
      </c>
      <c r="IY267" s="168">
        <f t="shared" si="6549"/>
        <v>0</v>
      </c>
      <c r="IZ267" s="154">
        <f t="shared" ref="IZ267:JA267" si="6658">IZ266</f>
        <v>17</v>
      </c>
      <c r="JA267" s="155">
        <f t="shared" si="6658"/>
        <v>1180</v>
      </c>
      <c r="JB267" s="156" t="str">
        <f t="shared" si="6551"/>
        <v>1</v>
      </c>
      <c r="JC267" s="157" t="str">
        <f t="shared" si="262"/>
        <v/>
      </c>
      <c r="JD267" s="158">
        <f t="shared" si="263"/>
        <v>0</v>
      </c>
      <c r="JE267" s="159"/>
      <c r="JF267" s="159"/>
      <c r="JG267" s="159"/>
      <c r="JH267" s="160"/>
      <c r="JI267" s="160"/>
      <c r="JJ267" s="171" t="str">
        <f t="shared" si="264"/>
        <v>0</v>
      </c>
      <c r="JK267" s="171">
        <f t="shared" si="6552"/>
        <v>0</v>
      </c>
      <c r="JL267" s="160">
        <f t="shared" si="6553"/>
        <v>0</v>
      </c>
      <c r="JM267" s="160">
        <f t="shared" si="6554"/>
        <v>0</v>
      </c>
      <c r="JN267" s="160">
        <f t="shared" si="6555"/>
        <v>0</v>
      </c>
      <c r="JO267" s="160">
        <f t="shared" si="6556"/>
        <v>0</v>
      </c>
      <c r="JP267" s="161">
        <f t="shared" ref="JP267:JQ267" si="6659">JP266</f>
        <v>18</v>
      </c>
      <c r="JQ267" s="162">
        <f t="shared" si="6659"/>
        <v>1181</v>
      </c>
      <c r="JR267" s="163" t="str">
        <f t="shared" si="6558"/>
        <v>1</v>
      </c>
      <c r="JS267" s="164" t="str">
        <f t="shared" si="272"/>
        <v/>
      </c>
      <c r="JT267" s="165">
        <f t="shared" si="273"/>
        <v>0</v>
      </c>
      <c r="JU267" s="166"/>
      <c r="JV267" s="166"/>
      <c r="JW267" s="166"/>
      <c r="JX267" s="168"/>
      <c r="JY267" s="168"/>
      <c r="JZ267" s="170" t="str">
        <f t="shared" si="274"/>
        <v>0</v>
      </c>
      <c r="KA267" s="170">
        <f t="shared" si="6559"/>
        <v>0</v>
      </c>
      <c r="KB267" s="168">
        <f t="shared" si="6560"/>
        <v>0</v>
      </c>
      <c r="KC267" s="168">
        <f t="shared" si="6561"/>
        <v>0</v>
      </c>
      <c r="KD267" s="168">
        <f t="shared" si="6562"/>
        <v>0</v>
      </c>
      <c r="KE267" s="168">
        <f t="shared" si="6563"/>
        <v>0</v>
      </c>
      <c r="KF267" s="154">
        <f t="shared" ref="KF267:KG267" si="6660">KF266</f>
        <v>19</v>
      </c>
      <c r="KG267" s="155">
        <f t="shared" si="6660"/>
        <v>1182</v>
      </c>
      <c r="KH267" s="156" t="str">
        <f t="shared" si="6565"/>
        <v>1</v>
      </c>
      <c r="KI267" s="157" t="str">
        <f t="shared" si="282"/>
        <v/>
      </c>
      <c r="KJ267" s="158">
        <f t="shared" si="283"/>
        <v>0</v>
      </c>
      <c r="KK267" s="159"/>
      <c r="KL267" s="159"/>
      <c r="KM267" s="159"/>
      <c r="KN267" s="160"/>
      <c r="KO267" s="160"/>
      <c r="KP267" s="171" t="str">
        <f t="shared" si="284"/>
        <v>0</v>
      </c>
      <c r="KQ267" s="171">
        <f t="shared" si="6566"/>
        <v>0</v>
      </c>
      <c r="KR267" s="160">
        <f t="shared" si="6567"/>
        <v>0</v>
      </c>
      <c r="KS267" s="160">
        <f t="shared" si="6568"/>
        <v>0</v>
      </c>
      <c r="KT267" s="160">
        <f t="shared" si="6569"/>
        <v>0</v>
      </c>
      <c r="KU267" s="160">
        <f t="shared" si="6570"/>
        <v>0</v>
      </c>
      <c r="KV267" s="161">
        <f t="shared" ref="KV267:KW267" si="6661">KV266</f>
        <v>20</v>
      </c>
      <c r="KW267" s="162">
        <f t="shared" si="6661"/>
        <v>1183</v>
      </c>
      <c r="KX267" s="163" t="str">
        <f t="shared" si="6572"/>
        <v>1</v>
      </c>
      <c r="KY267" s="164" t="str">
        <f t="shared" si="292"/>
        <v/>
      </c>
      <c r="KZ267" s="165">
        <f t="shared" si="293"/>
        <v>0</v>
      </c>
      <c r="LA267" s="166"/>
      <c r="LB267" s="166"/>
      <c r="LC267" s="166"/>
      <c r="LD267" s="168"/>
      <c r="LE267" s="168"/>
      <c r="LF267" s="170" t="str">
        <f t="shared" si="294"/>
        <v>0</v>
      </c>
      <c r="LG267" s="170">
        <f t="shared" si="6573"/>
        <v>0</v>
      </c>
      <c r="LH267" s="168">
        <f t="shared" si="6574"/>
        <v>0</v>
      </c>
      <c r="LI267" s="168">
        <f t="shared" si="6575"/>
        <v>0</v>
      </c>
      <c r="LJ267" s="168">
        <f t="shared" si="6576"/>
        <v>0</v>
      </c>
      <c r="LK267" s="168">
        <f t="shared" si="6577"/>
        <v>0</v>
      </c>
      <c r="LL267" s="172"/>
      <c r="LM267" s="172"/>
      <c r="LN267" s="168" t="str">
        <f t="shared" si="6578"/>
        <v>#REF!</v>
      </c>
      <c r="LO267" s="168" t="str">
        <f t="shared" si="6579"/>
        <v>#REF!</v>
      </c>
      <c r="LP267" s="168" t="str">
        <f t="shared" si="6580"/>
        <v>#REF!</v>
      </c>
      <c r="LQ267" s="168" t="str">
        <f t="shared" si="6581"/>
        <v>#REF!</v>
      </c>
    </row>
    <row r="268" ht="15.75" customHeight="1">
      <c r="A268" s="151">
        <v>46363.0</v>
      </c>
      <c r="B268" s="152" t="s">
        <v>32</v>
      </c>
      <c r="C268" s="153">
        <f t="shared" si="99"/>
        <v>0</v>
      </c>
      <c r="D268" s="154">
        <f t="shared" ref="D268:E268" si="6662">D258</f>
        <v>1</v>
      </c>
      <c r="E268" s="173">
        <f t="shared" si="6662"/>
        <v>1164</v>
      </c>
      <c r="F268" s="156" t="str">
        <f t="shared" ref="F268:F284" si="6683">IFERROR(IF(S268&gt;=10,"6",IF(S268&gt;=8,"5",IF(S268&gt;=6,"4",IF(S268&gt;=4,"3",IF(S268&gt;=2,"2",IF(S268&gt;=-1,"1",IF(S268&gt;=-2,"-1",IF(S268&gt;=-3,"-2","-3")))))))), F275)</f>
        <v>1</v>
      </c>
      <c r="G268" s="157">
        <f t="shared" si="102"/>
        <v>1</v>
      </c>
      <c r="H268" s="158">
        <f t="shared" si="103"/>
        <v>0</v>
      </c>
      <c r="I268" s="159"/>
      <c r="J268" s="159"/>
      <c r="K268" s="159"/>
      <c r="L268" s="78"/>
      <c r="M268" s="79"/>
      <c r="N268" s="77" t="str">
        <f t="shared" si="104"/>
        <v>0</v>
      </c>
      <c r="O268" s="81">
        <f t="shared" si="6440"/>
        <v>0</v>
      </c>
      <c r="P268" s="160">
        <f t="shared" si="6441"/>
        <v>0</v>
      </c>
      <c r="Q268" s="160">
        <f t="shared" si="6442"/>
        <v>0</v>
      </c>
      <c r="R268" s="160">
        <f t="shared" si="6443"/>
        <v>0</v>
      </c>
      <c r="S268" s="160">
        <f t="shared" si="6444"/>
        <v>0</v>
      </c>
      <c r="T268" s="161">
        <f t="shared" ref="T268:U268" si="6663">T267</f>
        <v>2</v>
      </c>
      <c r="U268" s="162">
        <f t="shared" si="6663"/>
        <v>1165</v>
      </c>
      <c r="V268" s="163" t="str">
        <f t="shared" si="6446"/>
        <v>1</v>
      </c>
      <c r="W268" s="164">
        <f t="shared" si="112"/>
        <v>1</v>
      </c>
      <c r="X268" s="165">
        <f t="shared" si="113"/>
        <v>0</v>
      </c>
      <c r="Y268" s="166"/>
      <c r="Z268" s="166"/>
      <c r="AA268" s="166"/>
      <c r="AB268" s="84"/>
      <c r="AC268" s="85"/>
      <c r="AD268" s="83" t="str">
        <f t="shared" si="114"/>
        <v>0</v>
      </c>
      <c r="AE268" s="167">
        <f t="shared" si="6447"/>
        <v>0</v>
      </c>
      <c r="AF268" s="168">
        <f t="shared" si="6448"/>
        <v>0</v>
      </c>
      <c r="AG268" s="168">
        <f t="shared" si="6449"/>
        <v>0</v>
      </c>
      <c r="AH268" s="168">
        <f t="shared" si="6450"/>
        <v>0</v>
      </c>
      <c r="AI268" s="168">
        <f t="shared" si="6451"/>
        <v>0</v>
      </c>
      <c r="AJ268" s="154">
        <f t="shared" ref="AJ268:AK268" si="6664">AJ258</f>
        <v>3</v>
      </c>
      <c r="AK268" s="173">
        <f t="shared" si="6664"/>
        <v>1166</v>
      </c>
      <c r="AL268" s="156" t="str">
        <f t="shared" si="6453"/>
        <v>1</v>
      </c>
      <c r="AM268" s="157">
        <f t="shared" si="122"/>
        <v>2</v>
      </c>
      <c r="AN268" s="158">
        <f t="shared" si="123"/>
        <v>0</v>
      </c>
      <c r="AO268" s="159"/>
      <c r="AP268" s="159"/>
      <c r="AQ268" s="159"/>
      <c r="AR268" s="78"/>
      <c r="AS268" s="79"/>
      <c r="AT268" s="77" t="str">
        <f t="shared" si="124"/>
        <v>0</v>
      </c>
      <c r="AU268" s="81">
        <f t="shared" si="6454"/>
        <v>0</v>
      </c>
      <c r="AV268" s="160">
        <f t="shared" si="6455"/>
        <v>0</v>
      </c>
      <c r="AW268" s="160">
        <f t="shared" si="6456"/>
        <v>0</v>
      </c>
      <c r="AX268" s="160">
        <f t="shared" si="6457"/>
        <v>0</v>
      </c>
      <c r="AY268" s="160">
        <f t="shared" si="6458"/>
        <v>0</v>
      </c>
      <c r="AZ268" s="161">
        <f t="shared" ref="AZ268:BA268" si="6665">AZ267</f>
        <v>4</v>
      </c>
      <c r="BA268" s="162">
        <f t="shared" si="6665"/>
        <v>1167</v>
      </c>
      <c r="BB268" s="163" t="str">
        <f t="shared" si="6460"/>
        <v>1</v>
      </c>
      <c r="BC268" s="164">
        <f t="shared" si="132"/>
        <v>4</v>
      </c>
      <c r="BD268" s="165">
        <f t="shared" si="133"/>
        <v>0</v>
      </c>
      <c r="BE268" s="166"/>
      <c r="BF268" s="166"/>
      <c r="BG268" s="166"/>
      <c r="BH268" s="84"/>
      <c r="BI268" s="85"/>
      <c r="BJ268" s="83" t="str">
        <f t="shared" si="134"/>
        <v>0</v>
      </c>
      <c r="BK268" s="167">
        <f t="shared" si="6461"/>
        <v>0</v>
      </c>
      <c r="BL268" s="168">
        <f t="shared" si="6462"/>
        <v>0</v>
      </c>
      <c r="BM268" s="168">
        <f t="shared" si="6463"/>
        <v>0</v>
      </c>
      <c r="BN268" s="168">
        <f t="shared" si="6464"/>
        <v>0</v>
      </c>
      <c r="BO268" s="168">
        <f t="shared" si="6465"/>
        <v>0</v>
      </c>
      <c r="BP268" s="154">
        <f t="shared" ref="BP268:BQ268" si="6666">BP258</f>
        <v>5</v>
      </c>
      <c r="BQ268" s="173">
        <f t="shared" si="6666"/>
        <v>1168</v>
      </c>
      <c r="BR268" s="156" t="str">
        <f t="shared" si="6467"/>
        <v>1</v>
      </c>
      <c r="BS268" s="157">
        <f t="shared" si="142"/>
        <v>4</v>
      </c>
      <c r="BT268" s="158">
        <f t="shared" si="143"/>
        <v>0</v>
      </c>
      <c r="BU268" s="159"/>
      <c r="BV268" s="159"/>
      <c r="BW268" s="159"/>
      <c r="BX268" s="78"/>
      <c r="BY268" s="79"/>
      <c r="BZ268" s="77" t="str">
        <f t="shared" si="144"/>
        <v>0</v>
      </c>
      <c r="CA268" s="81">
        <f t="shared" si="6468"/>
        <v>0</v>
      </c>
      <c r="CB268" s="160">
        <f t="shared" si="6469"/>
        <v>0</v>
      </c>
      <c r="CC268" s="160">
        <f t="shared" si="6470"/>
        <v>0</v>
      </c>
      <c r="CD268" s="160">
        <f t="shared" si="6471"/>
        <v>0</v>
      </c>
      <c r="CE268" s="160">
        <f t="shared" si="6472"/>
        <v>0</v>
      </c>
      <c r="CF268" s="161">
        <f t="shared" ref="CF268:CG268" si="6667">CF267</f>
        <v>6</v>
      </c>
      <c r="CG268" s="162">
        <f t="shared" si="6667"/>
        <v>1169</v>
      </c>
      <c r="CH268" s="163" t="str">
        <f t="shared" si="6474"/>
        <v>1</v>
      </c>
      <c r="CI268" s="164">
        <f t="shared" si="152"/>
        <v>2</v>
      </c>
      <c r="CJ268" s="165">
        <f t="shared" si="153"/>
        <v>0</v>
      </c>
      <c r="CK268" s="166"/>
      <c r="CL268" s="166"/>
      <c r="CM268" s="166"/>
      <c r="CN268" s="84"/>
      <c r="CO268" s="85"/>
      <c r="CP268" s="83" t="str">
        <f t="shared" si="154"/>
        <v>0</v>
      </c>
      <c r="CQ268" s="167">
        <f t="shared" si="6475"/>
        <v>0</v>
      </c>
      <c r="CR268" s="168">
        <f t="shared" si="6476"/>
        <v>0</v>
      </c>
      <c r="CS268" s="168">
        <f t="shared" si="6477"/>
        <v>0</v>
      </c>
      <c r="CT268" s="168">
        <f t="shared" si="6478"/>
        <v>0</v>
      </c>
      <c r="CU268" s="168">
        <f t="shared" si="6479"/>
        <v>0</v>
      </c>
      <c r="CV268" s="154">
        <f t="shared" ref="CV268:CW268" si="6668">CV258</f>
        <v>7</v>
      </c>
      <c r="CW268" s="173">
        <f t="shared" si="6668"/>
        <v>1170</v>
      </c>
      <c r="CX268" s="156" t="str">
        <f t="shared" si="6481"/>
        <v>1</v>
      </c>
      <c r="CY268" s="157">
        <f t="shared" si="162"/>
        <v>2</v>
      </c>
      <c r="CZ268" s="158">
        <f t="shared" si="163"/>
        <v>0</v>
      </c>
      <c r="DA268" s="159"/>
      <c r="DB268" s="159"/>
      <c r="DC268" s="159"/>
      <c r="DD268" s="78"/>
      <c r="DE268" s="79"/>
      <c r="DF268" s="77" t="str">
        <f t="shared" si="164"/>
        <v>0</v>
      </c>
      <c r="DG268" s="81">
        <f t="shared" si="6482"/>
        <v>0</v>
      </c>
      <c r="DH268" s="160">
        <f t="shared" si="6483"/>
        <v>0</v>
      </c>
      <c r="DI268" s="160">
        <f t="shared" si="6484"/>
        <v>0</v>
      </c>
      <c r="DJ268" s="160">
        <f t="shared" si="6485"/>
        <v>0</v>
      </c>
      <c r="DK268" s="160">
        <f t="shared" si="6486"/>
        <v>0</v>
      </c>
      <c r="DL268" s="161">
        <f t="shared" ref="DL268:DM268" si="6669">DL267</f>
        <v>8</v>
      </c>
      <c r="DM268" s="162">
        <f t="shared" si="6669"/>
        <v>1171</v>
      </c>
      <c r="DN268" s="163" t="str">
        <f t="shared" si="6488"/>
        <v>1</v>
      </c>
      <c r="DO268" s="164">
        <f t="shared" si="172"/>
        <v>2</v>
      </c>
      <c r="DP268" s="165">
        <f t="shared" si="173"/>
        <v>0</v>
      </c>
      <c r="DQ268" s="166"/>
      <c r="DR268" s="166"/>
      <c r="DS268" s="166"/>
      <c r="DT268" s="84"/>
      <c r="DU268" s="85"/>
      <c r="DV268" s="83" t="str">
        <f t="shared" si="174"/>
        <v>0</v>
      </c>
      <c r="DW268" s="167">
        <f t="shared" si="6489"/>
        <v>0</v>
      </c>
      <c r="DX268" s="168">
        <f t="shared" si="6490"/>
        <v>0</v>
      </c>
      <c r="DY268" s="168">
        <f t="shared" si="6491"/>
        <v>0</v>
      </c>
      <c r="DZ268" s="168">
        <f t="shared" si="6492"/>
        <v>0</v>
      </c>
      <c r="EA268" s="168">
        <f t="shared" si="6493"/>
        <v>0</v>
      </c>
      <c r="EB268" s="154">
        <f t="shared" ref="EB268:EC268" si="6670">EB258</f>
        <v>9</v>
      </c>
      <c r="EC268" s="173">
        <f t="shared" si="6670"/>
        <v>1172</v>
      </c>
      <c r="ED268" s="156" t="str">
        <f t="shared" si="6495"/>
        <v>1</v>
      </c>
      <c r="EE268" s="157">
        <f t="shared" si="182"/>
        <v>5</v>
      </c>
      <c r="EF268" s="169">
        <f t="shared" si="183"/>
        <v>0</v>
      </c>
      <c r="EG268" s="159"/>
      <c r="EH268" s="159"/>
      <c r="EI268" s="159"/>
      <c r="EJ268" s="78"/>
      <c r="EK268" s="79"/>
      <c r="EL268" s="77" t="str">
        <f t="shared" si="184"/>
        <v>0</v>
      </c>
      <c r="EM268" s="81">
        <f t="shared" si="6496"/>
        <v>0</v>
      </c>
      <c r="EN268" s="160">
        <f t="shared" si="6497"/>
        <v>0</v>
      </c>
      <c r="EO268" s="160">
        <f t="shared" si="6498"/>
        <v>0</v>
      </c>
      <c r="EP268" s="160">
        <f t="shared" si="6499"/>
        <v>0</v>
      </c>
      <c r="EQ268" s="160">
        <f t="shared" si="6500"/>
        <v>0</v>
      </c>
      <c r="ER268" s="161">
        <f t="shared" ref="ER268:ES268" si="6671">ER267</f>
        <v>10</v>
      </c>
      <c r="ES268" s="162">
        <f t="shared" si="6671"/>
        <v>1173</v>
      </c>
      <c r="ET268" s="163" t="str">
        <f t="shared" si="6502"/>
        <v>1</v>
      </c>
      <c r="EU268" s="164">
        <f t="shared" si="192"/>
        <v>19</v>
      </c>
      <c r="EV268" s="165">
        <f t="shared" si="193"/>
        <v>0</v>
      </c>
      <c r="EW268" s="166"/>
      <c r="EX268" s="166"/>
      <c r="EY268" s="166"/>
      <c r="EZ268" s="84"/>
      <c r="FA268" s="85"/>
      <c r="FB268" s="83" t="str">
        <f t="shared" si="194"/>
        <v>0</v>
      </c>
      <c r="FC268" s="167">
        <f t="shared" si="6503"/>
        <v>0</v>
      </c>
      <c r="FD268" s="168">
        <f t="shared" si="6504"/>
        <v>0</v>
      </c>
      <c r="FE268" s="168">
        <f t="shared" si="6505"/>
        <v>0</v>
      </c>
      <c r="FF268" s="168">
        <f t="shared" si="6506"/>
        <v>0</v>
      </c>
      <c r="FG268" s="168">
        <f t="shared" si="6507"/>
        <v>0</v>
      </c>
      <c r="FH268" s="154">
        <f t="shared" ref="FH268:FI268" si="6672">FH258</f>
        <v>11</v>
      </c>
      <c r="FI268" s="173">
        <f t="shared" si="6672"/>
        <v>1174</v>
      </c>
      <c r="FJ268" s="156" t="str">
        <f t="shared" si="6509"/>
        <v>1</v>
      </c>
      <c r="FK268" s="157">
        <f t="shared" si="202"/>
        <v>4</v>
      </c>
      <c r="FL268" s="158">
        <f t="shared" si="203"/>
        <v>0</v>
      </c>
      <c r="FM268" s="159"/>
      <c r="FN268" s="159"/>
      <c r="FO268" s="159"/>
      <c r="FP268" s="78"/>
      <c r="FQ268" s="79"/>
      <c r="FR268" s="77" t="str">
        <f t="shared" si="204"/>
        <v>0</v>
      </c>
      <c r="FS268" s="81">
        <f t="shared" si="6510"/>
        <v>0</v>
      </c>
      <c r="FT268" s="160">
        <f t="shared" si="6511"/>
        <v>0</v>
      </c>
      <c r="FU268" s="160">
        <f t="shared" si="6512"/>
        <v>0</v>
      </c>
      <c r="FV268" s="160">
        <f t="shared" si="6513"/>
        <v>0</v>
      </c>
      <c r="FW268" s="160">
        <f t="shared" si="6514"/>
        <v>0</v>
      </c>
      <c r="FX268" s="161">
        <f t="shared" ref="FX268:FY268" si="6673">FX267</f>
        <v>12</v>
      </c>
      <c r="FY268" s="162">
        <f t="shared" si="6673"/>
        <v>1175</v>
      </c>
      <c r="FZ268" s="163" t="str">
        <f t="shared" si="6516"/>
        <v>1</v>
      </c>
      <c r="GA268" s="164">
        <f t="shared" si="212"/>
        <v>2</v>
      </c>
      <c r="GB268" s="165">
        <f t="shared" si="213"/>
        <v>0</v>
      </c>
      <c r="GC268" s="166"/>
      <c r="GD268" s="166"/>
      <c r="GE268" s="166"/>
      <c r="GF268" s="84"/>
      <c r="GG268" s="85"/>
      <c r="GH268" s="83" t="str">
        <f t="shared" si="214"/>
        <v>0</v>
      </c>
      <c r="GI268" s="167">
        <f t="shared" si="6517"/>
        <v>0</v>
      </c>
      <c r="GJ268" s="168">
        <f t="shared" si="6518"/>
        <v>0</v>
      </c>
      <c r="GK268" s="168">
        <f t="shared" si="6519"/>
        <v>0</v>
      </c>
      <c r="GL268" s="168">
        <f t="shared" si="6520"/>
        <v>0</v>
      </c>
      <c r="GM268" s="168">
        <f t="shared" si="6521"/>
        <v>0</v>
      </c>
      <c r="GN268" s="154">
        <f t="shared" ref="GN268:GO268" si="6674">GN258</f>
        <v>13</v>
      </c>
      <c r="GO268" s="173">
        <f t="shared" si="6674"/>
        <v>1176</v>
      </c>
      <c r="GP268" s="156" t="str">
        <f t="shared" si="6523"/>
        <v>1</v>
      </c>
      <c r="GQ268" s="157">
        <f t="shared" si="222"/>
        <v>3</v>
      </c>
      <c r="GR268" s="158">
        <f t="shared" si="223"/>
        <v>0</v>
      </c>
      <c r="GS268" s="159"/>
      <c r="GT268" s="159"/>
      <c r="GU268" s="159"/>
      <c r="GV268" s="78"/>
      <c r="GW268" s="79"/>
      <c r="GX268" s="77" t="str">
        <f t="shared" si="224"/>
        <v>0</v>
      </c>
      <c r="GY268" s="81">
        <f t="shared" si="6524"/>
        <v>0</v>
      </c>
      <c r="GZ268" s="160">
        <f t="shared" si="6525"/>
        <v>0</v>
      </c>
      <c r="HA268" s="160">
        <f t="shared" si="6526"/>
        <v>0</v>
      </c>
      <c r="HB268" s="160">
        <f t="shared" si="6527"/>
        <v>0</v>
      </c>
      <c r="HC268" s="160">
        <f t="shared" si="6528"/>
        <v>0</v>
      </c>
      <c r="HD268" s="161">
        <f t="shared" ref="HD268:HE268" si="6675">HD267</f>
        <v>14</v>
      </c>
      <c r="HE268" s="162">
        <f t="shared" si="6675"/>
        <v>1177</v>
      </c>
      <c r="HF268" s="163" t="str">
        <f t="shared" si="6530"/>
        <v>1</v>
      </c>
      <c r="HG268" s="164">
        <f t="shared" si="232"/>
        <v>5</v>
      </c>
      <c r="HH268" s="165">
        <f t="shared" si="233"/>
        <v>0</v>
      </c>
      <c r="HI268" s="166"/>
      <c r="HJ268" s="166"/>
      <c r="HK268" s="166"/>
      <c r="HL268" s="84"/>
      <c r="HM268" s="85"/>
      <c r="HN268" s="83" t="str">
        <f t="shared" si="234"/>
        <v>0</v>
      </c>
      <c r="HO268" s="167">
        <f t="shared" si="6531"/>
        <v>0</v>
      </c>
      <c r="HP268" s="168">
        <f t="shared" si="6532"/>
        <v>0</v>
      </c>
      <c r="HQ268" s="168">
        <f t="shared" si="6533"/>
        <v>0</v>
      </c>
      <c r="HR268" s="168">
        <f t="shared" si="6534"/>
        <v>0</v>
      </c>
      <c r="HS268" s="168">
        <f t="shared" si="6535"/>
        <v>0</v>
      </c>
      <c r="HT268" s="154">
        <f t="shared" ref="HT268:HU268" si="6676">HT258</f>
        <v>15</v>
      </c>
      <c r="HU268" s="173">
        <f t="shared" si="6676"/>
        <v>1178</v>
      </c>
      <c r="HV268" s="156" t="str">
        <f t="shared" si="6537"/>
        <v>1</v>
      </c>
      <c r="HW268" s="157" t="str">
        <f t="shared" si="242"/>
        <v/>
      </c>
      <c r="HX268" s="169">
        <f t="shared" si="243"/>
        <v>0</v>
      </c>
      <c r="HY268" s="159"/>
      <c r="HZ268" s="159"/>
      <c r="IA268" s="159"/>
      <c r="IB268" s="160"/>
      <c r="IC268" s="160"/>
      <c r="ID268" s="160" t="str">
        <f t="shared" si="244"/>
        <v>0</v>
      </c>
      <c r="IE268" s="160">
        <f t="shared" si="6538"/>
        <v>0</v>
      </c>
      <c r="IF268" s="160">
        <f t="shared" si="6539"/>
        <v>0</v>
      </c>
      <c r="IG268" s="160">
        <f t="shared" si="6540"/>
        <v>0</v>
      </c>
      <c r="IH268" s="160">
        <f t="shared" si="6541"/>
        <v>0</v>
      </c>
      <c r="II268" s="160">
        <f t="shared" si="6542"/>
        <v>0</v>
      </c>
      <c r="IJ268" s="161">
        <f t="shared" ref="IJ268:IK268" si="6677">IJ267</f>
        <v>16</v>
      </c>
      <c r="IK268" s="162">
        <f t="shared" si="6677"/>
        <v>1179</v>
      </c>
      <c r="IL268" s="163" t="str">
        <f t="shared" si="6544"/>
        <v>1</v>
      </c>
      <c r="IM268" s="164" t="str">
        <f t="shared" si="252"/>
        <v/>
      </c>
      <c r="IN268" s="165">
        <f t="shared" si="253"/>
        <v>0</v>
      </c>
      <c r="IO268" s="166"/>
      <c r="IP268" s="166"/>
      <c r="IQ268" s="166"/>
      <c r="IR268" s="168"/>
      <c r="IS268" s="168"/>
      <c r="IT268" s="170" t="str">
        <f t="shared" si="254"/>
        <v>0</v>
      </c>
      <c r="IU268" s="170">
        <f t="shared" si="6545"/>
        <v>0</v>
      </c>
      <c r="IV268" s="168">
        <f t="shared" si="6546"/>
        <v>0</v>
      </c>
      <c r="IW268" s="168">
        <f t="shared" si="6547"/>
        <v>0</v>
      </c>
      <c r="IX268" s="168">
        <f t="shared" si="6548"/>
        <v>0</v>
      </c>
      <c r="IY268" s="168">
        <f t="shared" si="6549"/>
        <v>0</v>
      </c>
      <c r="IZ268" s="154">
        <f t="shared" ref="IZ268:JA268" si="6678">IZ258</f>
        <v>17</v>
      </c>
      <c r="JA268" s="173">
        <f t="shared" si="6678"/>
        <v>1180</v>
      </c>
      <c r="JB268" s="156" t="str">
        <f t="shared" si="6551"/>
        <v>1</v>
      </c>
      <c r="JC268" s="157" t="str">
        <f t="shared" si="262"/>
        <v/>
      </c>
      <c r="JD268" s="158">
        <f t="shared" si="263"/>
        <v>0</v>
      </c>
      <c r="JE268" s="159"/>
      <c r="JF268" s="159"/>
      <c r="JG268" s="159"/>
      <c r="JH268" s="160"/>
      <c r="JI268" s="160"/>
      <c r="JJ268" s="171" t="str">
        <f t="shared" si="264"/>
        <v>0</v>
      </c>
      <c r="JK268" s="171">
        <f t="shared" si="6552"/>
        <v>0</v>
      </c>
      <c r="JL268" s="160">
        <f t="shared" si="6553"/>
        <v>0</v>
      </c>
      <c r="JM268" s="160">
        <f t="shared" si="6554"/>
        <v>0</v>
      </c>
      <c r="JN268" s="160">
        <f t="shared" si="6555"/>
        <v>0</v>
      </c>
      <c r="JO268" s="160">
        <f t="shared" si="6556"/>
        <v>0</v>
      </c>
      <c r="JP268" s="161">
        <f t="shared" ref="JP268:JQ268" si="6679">JP267</f>
        <v>18</v>
      </c>
      <c r="JQ268" s="162">
        <f t="shared" si="6679"/>
        <v>1181</v>
      </c>
      <c r="JR268" s="163" t="str">
        <f t="shared" si="6558"/>
        <v>1</v>
      </c>
      <c r="JS268" s="164" t="str">
        <f t="shared" si="272"/>
        <v/>
      </c>
      <c r="JT268" s="165">
        <f t="shared" si="273"/>
        <v>0</v>
      </c>
      <c r="JU268" s="166"/>
      <c r="JV268" s="166"/>
      <c r="JW268" s="166"/>
      <c r="JX268" s="168"/>
      <c r="JY268" s="168"/>
      <c r="JZ268" s="170" t="str">
        <f t="shared" si="274"/>
        <v>0</v>
      </c>
      <c r="KA268" s="170">
        <f t="shared" si="6559"/>
        <v>0</v>
      </c>
      <c r="KB268" s="168">
        <f t="shared" si="6560"/>
        <v>0</v>
      </c>
      <c r="KC268" s="168">
        <f t="shared" si="6561"/>
        <v>0</v>
      </c>
      <c r="KD268" s="168">
        <f t="shared" si="6562"/>
        <v>0</v>
      </c>
      <c r="KE268" s="168">
        <f t="shared" si="6563"/>
        <v>0</v>
      </c>
      <c r="KF268" s="154">
        <f t="shared" ref="KF268:KG268" si="6680">KF258</f>
        <v>19</v>
      </c>
      <c r="KG268" s="173">
        <f t="shared" si="6680"/>
        <v>1182</v>
      </c>
      <c r="KH268" s="156" t="str">
        <f t="shared" si="6565"/>
        <v>1</v>
      </c>
      <c r="KI268" s="157" t="str">
        <f t="shared" si="282"/>
        <v/>
      </c>
      <c r="KJ268" s="158">
        <f t="shared" si="283"/>
        <v>0</v>
      </c>
      <c r="KK268" s="159"/>
      <c r="KL268" s="159"/>
      <c r="KM268" s="159"/>
      <c r="KN268" s="160"/>
      <c r="KO268" s="160"/>
      <c r="KP268" s="171" t="str">
        <f t="shared" si="284"/>
        <v>0</v>
      </c>
      <c r="KQ268" s="171">
        <f t="shared" si="6566"/>
        <v>0</v>
      </c>
      <c r="KR268" s="160">
        <f t="shared" si="6567"/>
        <v>0</v>
      </c>
      <c r="KS268" s="160">
        <f t="shared" si="6568"/>
        <v>0</v>
      </c>
      <c r="KT268" s="160">
        <f t="shared" si="6569"/>
        <v>0</v>
      </c>
      <c r="KU268" s="160">
        <f t="shared" si="6570"/>
        <v>0</v>
      </c>
      <c r="KV268" s="161">
        <f t="shared" ref="KV268:KW268" si="6681">KV267</f>
        <v>20</v>
      </c>
      <c r="KW268" s="162">
        <f t="shared" si="6681"/>
        <v>1183</v>
      </c>
      <c r="KX268" s="163" t="str">
        <f t="shared" si="6572"/>
        <v>1</v>
      </c>
      <c r="KY268" s="164" t="str">
        <f t="shared" si="292"/>
        <v/>
      </c>
      <c r="KZ268" s="165">
        <f t="shared" si="293"/>
        <v>0</v>
      </c>
      <c r="LA268" s="166"/>
      <c r="LB268" s="166"/>
      <c r="LC268" s="166"/>
      <c r="LD268" s="168"/>
      <c r="LE268" s="168"/>
      <c r="LF268" s="170" t="str">
        <f t="shared" si="294"/>
        <v>0</v>
      </c>
      <c r="LG268" s="170">
        <f t="shared" si="6573"/>
        <v>0</v>
      </c>
      <c r="LH268" s="168">
        <f t="shared" si="6574"/>
        <v>0</v>
      </c>
      <c r="LI268" s="168">
        <f t="shared" si="6575"/>
        <v>0</v>
      </c>
      <c r="LJ268" s="168">
        <f t="shared" si="6576"/>
        <v>0</v>
      </c>
      <c r="LK268" s="168">
        <f t="shared" si="6577"/>
        <v>0</v>
      </c>
      <c r="LL268" s="172"/>
      <c r="LM268" s="172"/>
      <c r="LN268" s="168" t="str">
        <f t="shared" si="6578"/>
        <v>#REF!</v>
      </c>
      <c r="LO268" s="168" t="str">
        <f t="shared" si="6579"/>
        <v>#REF!</v>
      </c>
      <c r="LP268" s="168" t="str">
        <f t="shared" si="6580"/>
        <v>#REF!</v>
      </c>
      <c r="LQ268" s="168" t="str">
        <f t="shared" si="6581"/>
        <v>#REF!</v>
      </c>
    </row>
    <row r="269" ht="15.75" customHeight="1">
      <c r="A269" s="151">
        <v>46364.0</v>
      </c>
      <c r="B269" s="152" t="s">
        <v>33</v>
      </c>
      <c r="C269" s="153">
        <f t="shared" si="99"/>
        <v>0</v>
      </c>
      <c r="D269" s="154">
        <f t="shared" ref="D269:E269" si="6682">D268</f>
        <v>1</v>
      </c>
      <c r="E269" s="173">
        <f t="shared" si="6682"/>
        <v>1164</v>
      </c>
      <c r="F269" s="156" t="str">
        <f t="shared" si="6683"/>
        <v>1</v>
      </c>
      <c r="G269" s="157">
        <f t="shared" si="102"/>
        <v>1</v>
      </c>
      <c r="H269" s="158">
        <f t="shared" si="103"/>
        <v>0</v>
      </c>
      <c r="I269" s="159"/>
      <c r="J269" s="159"/>
      <c r="K269" s="159"/>
      <c r="L269" s="78"/>
      <c r="M269" s="79"/>
      <c r="N269" s="77" t="str">
        <f t="shared" si="104"/>
        <v>0</v>
      </c>
      <c r="O269" s="81">
        <f t="shared" si="6440"/>
        <v>0</v>
      </c>
      <c r="P269" s="160">
        <f t="shared" si="6441"/>
        <v>0</v>
      </c>
      <c r="Q269" s="160">
        <f t="shared" si="6442"/>
        <v>0</v>
      </c>
      <c r="R269" s="160">
        <f t="shared" si="6443"/>
        <v>0</v>
      </c>
      <c r="S269" s="160">
        <f t="shared" si="6444"/>
        <v>0</v>
      </c>
      <c r="T269" s="161">
        <f t="shared" ref="T269:U269" si="6684">T268</f>
        <v>2</v>
      </c>
      <c r="U269" s="175">
        <f t="shared" si="6684"/>
        <v>1165</v>
      </c>
      <c r="V269" s="163" t="str">
        <f t="shared" si="6446"/>
        <v>1</v>
      </c>
      <c r="W269" s="164">
        <f t="shared" si="112"/>
        <v>1</v>
      </c>
      <c r="X269" s="165">
        <f t="shared" si="113"/>
        <v>0</v>
      </c>
      <c r="Y269" s="166"/>
      <c r="Z269" s="166"/>
      <c r="AA269" s="166"/>
      <c r="AB269" s="84"/>
      <c r="AC269" s="85"/>
      <c r="AD269" s="83" t="str">
        <f t="shared" si="114"/>
        <v>0</v>
      </c>
      <c r="AE269" s="167">
        <f t="shared" si="6447"/>
        <v>0</v>
      </c>
      <c r="AF269" s="168">
        <f t="shared" si="6448"/>
        <v>0</v>
      </c>
      <c r="AG269" s="168">
        <f t="shared" si="6449"/>
        <v>0</v>
      </c>
      <c r="AH269" s="168">
        <f t="shared" si="6450"/>
        <v>0</v>
      </c>
      <c r="AI269" s="168">
        <f t="shared" si="6451"/>
        <v>0</v>
      </c>
      <c r="AJ269" s="154">
        <f t="shared" ref="AJ269:AK269" si="6685">AJ268</f>
        <v>3</v>
      </c>
      <c r="AK269" s="173">
        <f t="shared" si="6685"/>
        <v>1166</v>
      </c>
      <c r="AL269" s="156" t="str">
        <f t="shared" si="6453"/>
        <v>1</v>
      </c>
      <c r="AM269" s="157">
        <f t="shared" si="122"/>
        <v>2</v>
      </c>
      <c r="AN269" s="158">
        <f t="shared" si="123"/>
        <v>0</v>
      </c>
      <c r="AO269" s="159"/>
      <c r="AP269" s="159"/>
      <c r="AQ269" s="159"/>
      <c r="AR269" s="78"/>
      <c r="AS269" s="79"/>
      <c r="AT269" s="77" t="str">
        <f t="shared" si="124"/>
        <v>0</v>
      </c>
      <c r="AU269" s="81">
        <f t="shared" si="6454"/>
        <v>0</v>
      </c>
      <c r="AV269" s="160">
        <f t="shared" si="6455"/>
        <v>0</v>
      </c>
      <c r="AW269" s="160">
        <f t="shared" si="6456"/>
        <v>0</v>
      </c>
      <c r="AX269" s="160">
        <f t="shared" si="6457"/>
        <v>0</v>
      </c>
      <c r="AY269" s="160">
        <f t="shared" si="6458"/>
        <v>0</v>
      </c>
      <c r="AZ269" s="161">
        <f t="shared" ref="AZ269:BA269" si="6686">AZ268</f>
        <v>4</v>
      </c>
      <c r="BA269" s="175">
        <f t="shared" si="6686"/>
        <v>1167</v>
      </c>
      <c r="BB269" s="163" t="str">
        <f t="shared" si="6460"/>
        <v>1</v>
      </c>
      <c r="BC269" s="164">
        <f t="shared" si="132"/>
        <v>4</v>
      </c>
      <c r="BD269" s="165">
        <f t="shared" si="133"/>
        <v>0</v>
      </c>
      <c r="BE269" s="166"/>
      <c r="BF269" s="166"/>
      <c r="BG269" s="166"/>
      <c r="BH269" s="84"/>
      <c r="BI269" s="85"/>
      <c r="BJ269" s="83" t="str">
        <f t="shared" si="134"/>
        <v>0</v>
      </c>
      <c r="BK269" s="167">
        <f t="shared" si="6461"/>
        <v>0</v>
      </c>
      <c r="BL269" s="168">
        <f t="shared" si="6462"/>
        <v>0</v>
      </c>
      <c r="BM269" s="168">
        <f t="shared" si="6463"/>
        <v>0</v>
      </c>
      <c r="BN269" s="168">
        <f t="shared" si="6464"/>
        <v>0</v>
      </c>
      <c r="BO269" s="168">
        <f t="shared" si="6465"/>
        <v>0</v>
      </c>
      <c r="BP269" s="154">
        <f t="shared" ref="BP269:BQ269" si="6687">BP268</f>
        <v>5</v>
      </c>
      <c r="BQ269" s="173">
        <f t="shared" si="6687"/>
        <v>1168</v>
      </c>
      <c r="BR269" s="156" t="str">
        <f t="shared" si="6467"/>
        <v>1</v>
      </c>
      <c r="BS269" s="157">
        <f t="shared" si="142"/>
        <v>4</v>
      </c>
      <c r="BT269" s="158">
        <f t="shared" si="143"/>
        <v>0</v>
      </c>
      <c r="BU269" s="159"/>
      <c r="BV269" s="159"/>
      <c r="BW269" s="159"/>
      <c r="BX269" s="78"/>
      <c r="BY269" s="79"/>
      <c r="BZ269" s="77" t="str">
        <f t="shared" si="144"/>
        <v>0</v>
      </c>
      <c r="CA269" s="81">
        <f t="shared" si="6468"/>
        <v>0</v>
      </c>
      <c r="CB269" s="160">
        <f t="shared" si="6469"/>
        <v>0</v>
      </c>
      <c r="CC269" s="160">
        <f t="shared" si="6470"/>
        <v>0</v>
      </c>
      <c r="CD269" s="160">
        <f t="shared" si="6471"/>
        <v>0</v>
      </c>
      <c r="CE269" s="160">
        <f t="shared" si="6472"/>
        <v>0</v>
      </c>
      <c r="CF269" s="161">
        <f t="shared" ref="CF269:CG269" si="6688">CF268</f>
        <v>6</v>
      </c>
      <c r="CG269" s="175">
        <f t="shared" si="6688"/>
        <v>1169</v>
      </c>
      <c r="CH269" s="163" t="str">
        <f t="shared" si="6474"/>
        <v>1</v>
      </c>
      <c r="CI269" s="164">
        <f t="shared" si="152"/>
        <v>2</v>
      </c>
      <c r="CJ269" s="165">
        <f t="shared" si="153"/>
        <v>0</v>
      </c>
      <c r="CK269" s="166"/>
      <c r="CL269" s="166"/>
      <c r="CM269" s="166"/>
      <c r="CN269" s="84"/>
      <c r="CO269" s="85"/>
      <c r="CP269" s="83" t="str">
        <f t="shared" si="154"/>
        <v>0</v>
      </c>
      <c r="CQ269" s="167">
        <f t="shared" si="6475"/>
        <v>0</v>
      </c>
      <c r="CR269" s="168">
        <f t="shared" si="6476"/>
        <v>0</v>
      </c>
      <c r="CS269" s="168">
        <f t="shared" si="6477"/>
        <v>0</v>
      </c>
      <c r="CT269" s="168">
        <f t="shared" si="6478"/>
        <v>0</v>
      </c>
      <c r="CU269" s="168">
        <f t="shared" si="6479"/>
        <v>0</v>
      </c>
      <c r="CV269" s="154">
        <f t="shared" ref="CV269:CW269" si="6689">CV268</f>
        <v>7</v>
      </c>
      <c r="CW269" s="173">
        <f t="shared" si="6689"/>
        <v>1170</v>
      </c>
      <c r="CX269" s="156" t="str">
        <f t="shared" si="6481"/>
        <v>1</v>
      </c>
      <c r="CY269" s="157">
        <f t="shared" si="162"/>
        <v>2</v>
      </c>
      <c r="CZ269" s="158">
        <f t="shared" si="163"/>
        <v>0</v>
      </c>
      <c r="DA269" s="159"/>
      <c r="DB269" s="159"/>
      <c r="DC269" s="159"/>
      <c r="DD269" s="78"/>
      <c r="DE269" s="79"/>
      <c r="DF269" s="77" t="str">
        <f t="shared" si="164"/>
        <v>0</v>
      </c>
      <c r="DG269" s="81">
        <f t="shared" si="6482"/>
        <v>0</v>
      </c>
      <c r="DH269" s="160">
        <f t="shared" si="6483"/>
        <v>0</v>
      </c>
      <c r="DI269" s="160">
        <f t="shared" si="6484"/>
        <v>0</v>
      </c>
      <c r="DJ269" s="160">
        <f t="shared" si="6485"/>
        <v>0</v>
      </c>
      <c r="DK269" s="160">
        <f t="shared" si="6486"/>
        <v>0</v>
      </c>
      <c r="DL269" s="161">
        <f t="shared" ref="DL269:DM269" si="6690">DL268</f>
        <v>8</v>
      </c>
      <c r="DM269" s="175">
        <f t="shared" si="6690"/>
        <v>1171</v>
      </c>
      <c r="DN269" s="163" t="str">
        <f t="shared" si="6488"/>
        <v>1</v>
      </c>
      <c r="DO269" s="164">
        <f t="shared" si="172"/>
        <v>2</v>
      </c>
      <c r="DP269" s="165">
        <f t="shared" si="173"/>
        <v>0</v>
      </c>
      <c r="DQ269" s="166"/>
      <c r="DR269" s="166"/>
      <c r="DS269" s="166"/>
      <c r="DT269" s="84"/>
      <c r="DU269" s="85"/>
      <c r="DV269" s="83" t="str">
        <f t="shared" si="174"/>
        <v>0</v>
      </c>
      <c r="DW269" s="167">
        <f t="shared" si="6489"/>
        <v>0</v>
      </c>
      <c r="DX269" s="168">
        <f t="shared" si="6490"/>
        <v>0</v>
      </c>
      <c r="DY269" s="168">
        <f t="shared" si="6491"/>
        <v>0</v>
      </c>
      <c r="DZ269" s="168">
        <f t="shared" si="6492"/>
        <v>0</v>
      </c>
      <c r="EA269" s="168">
        <f t="shared" si="6493"/>
        <v>0</v>
      </c>
      <c r="EB269" s="154">
        <f t="shared" ref="EB269:EC269" si="6691">EB268</f>
        <v>9</v>
      </c>
      <c r="EC269" s="173">
        <f t="shared" si="6691"/>
        <v>1172</v>
      </c>
      <c r="ED269" s="156" t="str">
        <f t="shared" si="6495"/>
        <v>1</v>
      </c>
      <c r="EE269" s="157">
        <f t="shared" si="182"/>
        <v>5</v>
      </c>
      <c r="EF269" s="169">
        <f t="shared" si="183"/>
        <v>0</v>
      </c>
      <c r="EG269" s="159"/>
      <c r="EH269" s="159"/>
      <c r="EI269" s="159"/>
      <c r="EJ269" s="78"/>
      <c r="EK269" s="79"/>
      <c r="EL269" s="77" t="str">
        <f t="shared" si="184"/>
        <v>0</v>
      </c>
      <c r="EM269" s="81">
        <f t="shared" si="6496"/>
        <v>0</v>
      </c>
      <c r="EN269" s="160">
        <f t="shared" si="6497"/>
        <v>0</v>
      </c>
      <c r="EO269" s="160">
        <f t="shared" si="6498"/>
        <v>0</v>
      </c>
      <c r="EP269" s="160">
        <f t="shared" si="6499"/>
        <v>0</v>
      </c>
      <c r="EQ269" s="160">
        <f t="shared" si="6500"/>
        <v>0</v>
      </c>
      <c r="ER269" s="161">
        <f t="shared" ref="ER269:ES269" si="6692">ER268</f>
        <v>10</v>
      </c>
      <c r="ES269" s="175">
        <f t="shared" si="6692"/>
        <v>1173</v>
      </c>
      <c r="ET269" s="163" t="str">
        <f t="shared" si="6502"/>
        <v>1</v>
      </c>
      <c r="EU269" s="164">
        <f t="shared" si="192"/>
        <v>19</v>
      </c>
      <c r="EV269" s="165">
        <f t="shared" si="193"/>
        <v>0</v>
      </c>
      <c r="EW269" s="166"/>
      <c r="EX269" s="166"/>
      <c r="EY269" s="166"/>
      <c r="EZ269" s="84"/>
      <c r="FA269" s="85"/>
      <c r="FB269" s="83" t="str">
        <f t="shared" si="194"/>
        <v>0</v>
      </c>
      <c r="FC269" s="167">
        <f t="shared" si="6503"/>
        <v>0</v>
      </c>
      <c r="FD269" s="168">
        <f t="shared" si="6504"/>
        <v>0</v>
      </c>
      <c r="FE269" s="168">
        <f t="shared" si="6505"/>
        <v>0</v>
      </c>
      <c r="FF269" s="168">
        <f t="shared" si="6506"/>
        <v>0</v>
      </c>
      <c r="FG269" s="168">
        <f t="shared" si="6507"/>
        <v>0</v>
      </c>
      <c r="FH269" s="154">
        <f t="shared" ref="FH269:FI269" si="6693">FH268</f>
        <v>11</v>
      </c>
      <c r="FI269" s="173">
        <f t="shared" si="6693"/>
        <v>1174</v>
      </c>
      <c r="FJ269" s="156" t="str">
        <f t="shared" si="6509"/>
        <v>1</v>
      </c>
      <c r="FK269" s="157">
        <f t="shared" si="202"/>
        <v>4</v>
      </c>
      <c r="FL269" s="158">
        <f t="shared" si="203"/>
        <v>0</v>
      </c>
      <c r="FM269" s="159"/>
      <c r="FN269" s="159"/>
      <c r="FO269" s="159"/>
      <c r="FP269" s="78"/>
      <c r="FQ269" s="79"/>
      <c r="FR269" s="77" t="str">
        <f t="shared" si="204"/>
        <v>0</v>
      </c>
      <c r="FS269" s="81">
        <f t="shared" si="6510"/>
        <v>0</v>
      </c>
      <c r="FT269" s="160">
        <f t="shared" si="6511"/>
        <v>0</v>
      </c>
      <c r="FU269" s="160">
        <f t="shared" si="6512"/>
        <v>0</v>
      </c>
      <c r="FV269" s="160">
        <f t="shared" si="6513"/>
        <v>0</v>
      </c>
      <c r="FW269" s="160">
        <f t="shared" si="6514"/>
        <v>0</v>
      </c>
      <c r="FX269" s="161">
        <f t="shared" ref="FX269:FY269" si="6694">FX268</f>
        <v>12</v>
      </c>
      <c r="FY269" s="175">
        <f t="shared" si="6694"/>
        <v>1175</v>
      </c>
      <c r="FZ269" s="163" t="str">
        <f t="shared" si="6516"/>
        <v>1</v>
      </c>
      <c r="GA269" s="164">
        <f t="shared" si="212"/>
        <v>2</v>
      </c>
      <c r="GB269" s="165">
        <f t="shared" si="213"/>
        <v>0</v>
      </c>
      <c r="GC269" s="166"/>
      <c r="GD269" s="166"/>
      <c r="GE269" s="166"/>
      <c r="GF269" s="84"/>
      <c r="GG269" s="85"/>
      <c r="GH269" s="83" t="str">
        <f t="shared" si="214"/>
        <v>0</v>
      </c>
      <c r="GI269" s="167">
        <f t="shared" si="6517"/>
        <v>0</v>
      </c>
      <c r="GJ269" s="168">
        <f t="shared" si="6518"/>
        <v>0</v>
      </c>
      <c r="GK269" s="168">
        <f t="shared" si="6519"/>
        <v>0</v>
      </c>
      <c r="GL269" s="168">
        <f t="shared" si="6520"/>
        <v>0</v>
      </c>
      <c r="GM269" s="168">
        <f t="shared" si="6521"/>
        <v>0</v>
      </c>
      <c r="GN269" s="154">
        <f t="shared" ref="GN269:GO269" si="6695">GN268</f>
        <v>13</v>
      </c>
      <c r="GO269" s="173">
        <f t="shared" si="6695"/>
        <v>1176</v>
      </c>
      <c r="GP269" s="156" t="str">
        <f t="shared" si="6523"/>
        <v>1</v>
      </c>
      <c r="GQ269" s="157">
        <f t="shared" si="222"/>
        <v>3</v>
      </c>
      <c r="GR269" s="158">
        <f t="shared" si="223"/>
        <v>0</v>
      </c>
      <c r="GS269" s="159"/>
      <c r="GT269" s="159"/>
      <c r="GU269" s="159"/>
      <c r="GV269" s="78"/>
      <c r="GW269" s="79"/>
      <c r="GX269" s="77" t="str">
        <f t="shared" si="224"/>
        <v>0</v>
      </c>
      <c r="GY269" s="81">
        <f t="shared" si="6524"/>
        <v>0</v>
      </c>
      <c r="GZ269" s="160">
        <f t="shared" si="6525"/>
        <v>0</v>
      </c>
      <c r="HA269" s="160">
        <f t="shared" si="6526"/>
        <v>0</v>
      </c>
      <c r="HB269" s="160">
        <f t="shared" si="6527"/>
        <v>0</v>
      </c>
      <c r="HC269" s="160">
        <f t="shared" si="6528"/>
        <v>0</v>
      </c>
      <c r="HD269" s="161">
        <f t="shared" ref="HD269:HE269" si="6696">HD268</f>
        <v>14</v>
      </c>
      <c r="HE269" s="175">
        <f t="shared" si="6696"/>
        <v>1177</v>
      </c>
      <c r="HF269" s="163" t="str">
        <f t="shared" si="6530"/>
        <v>1</v>
      </c>
      <c r="HG269" s="164">
        <f t="shared" si="232"/>
        <v>5</v>
      </c>
      <c r="HH269" s="165">
        <f t="shared" si="233"/>
        <v>0</v>
      </c>
      <c r="HI269" s="166"/>
      <c r="HJ269" s="166"/>
      <c r="HK269" s="166"/>
      <c r="HL269" s="84"/>
      <c r="HM269" s="85"/>
      <c r="HN269" s="83" t="str">
        <f t="shared" si="234"/>
        <v>0</v>
      </c>
      <c r="HO269" s="167">
        <f t="shared" si="6531"/>
        <v>0</v>
      </c>
      <c r="HP269" s="168">
        <f t="shared" si="6532"/>
        <v>0</v>
      </c>
      <c r="HQ269" s="168">
        <f t="shared" si="6533"/>
        <v>0</v>
      </c>
      <c r="HR269" s="168">
        <f t="shared" si="6534"/>
        <v>0</v>
      </c>
      <c r="HS269" s="168">
        <f t="shared" si="6535"/>
        <v>0</v>
      </c>
      <c r="HT269" s="154">
        <f t="shared" ref="HT269:HU269" si="6697">HT268</f>
        <v>15</v>
      </c>
      <c r="HU269" s="173">
        <f t="shared" si="6697"/>
        <v>1178</v>
      </c>
      <c r="HV269" s="156" t="str">
        <f t="shared" si="6537"/>
        <v>1</v>
      </c>
      <c r="HW269" s="157" t="str">
        <f t="shared" si="242"/>
        <v/>
      </c>
      <c r="HX269" s="169">
        <f t="shared" si="243"/>
        <v>0</v>
      </c>
      <c r="HY269" s="159"/>
      <c r="HZ269" s="159"/>
      <c r="IA269" s="159"/>
      <c r="IB269" s="160"/>
      <c r="IC269" s="160"/>
      <c r="ID269" s="160" t="str">
        <f t="shared" si="244"/>
        <v>0</v>
      </c>
      <c r="IE269" s="160">
        <f t="shared" si="6538"/>
        <v>0</v>
      </c>
      <c r="IF269" s="160">
        <f t="shared" si="6539"/>
        <v>0</v>
      </c>
      <c r="IG269" s="160">
        <f t="shared" si="6540"/>
        <v>0</v>
      </c>
      <c r="IH269" s="160">
        <f t="shared" si="6541"/>
        <v>0</v>
      </c>
      <c r="II269" s="160">
        <f t="shared" si="6542"/>
        <v>0</v>
      </c>
      <c r="IJ269" s="161">
        <f t="shared" ref="IJ269:IK269" si="6698">IJ268</f>
        <v>16</v>
      </c>
      <c r="IK269" s="175">
        <f t="shared" si="6698"/>
        <v>1179</v>
      </c>
      <c r="IL269" s="163" t="str">
        <f t="shared" si="6544"/>
        <v>1</v>
      </c>
      <c r="IM269" s="164" t="str">
        <f t="shared" si="252"/>
        <v/>
      </c>
      <c r="IN269" s="165">
        <f t="shared" si="253"/>
        <v>0</v>
      </c>
      <c r="IO269" s="166"/>
      <c r="IP269" s="166"/>
      <c r="IQ269" s="166"/>
      <c r="IR269" s="168"/>
      <c r="IS269" s="168"/>
      <c r="IT269" s="170" t="str">
        <f t="shared" si="254"/>
        <v>0</v>
      </c>
      <c r="IU269" s="170">
        <f t="shared" si="6545"/>
        <v>0</v>
      </c>
      <c r="IV269" s="168">
        <f t="shared" si="6546"/>
        <v>0</v>
      </c>
      <c r="IW269" s="168">
        <f t="shared" si="6547"/>
        <v>0</v>
      </c>
      <c r="IX269" s="168">
        <f t="shared" si="6548"/>
        <v>0</v>
      </c>
      <c r="IY269" s="168">
        <f t="shared" si="6549"/>
        <v>0</v>
      </c>
      <c r="IZ269" s="154">
        <f t="shared" ref="IZ269:JA269" si="6699">IZ268</f>
        <v>17</v>
      </c>
      <c r="JA269" s="173">
        <f t="shared" si="6699"/>
        <v>1180</v>
      </c>
      <c r="JB269" s="156" t="str">
        <f t="shared" si="6551"/>
        <v>1</v>
      </c>
      <c r="JC269" s="157" t="str">
        <f t="shared" si="262"/>
        <v/>
      </c>
      <c r="JD269" s="158">
        <f t="shared" si="263"/>
        <v>0</v>
      </c>
      <c r="JE269" s="159"/>
      <c r="JF269" s="159"/>
      <c r="JG269" s="159"/>
      <c r="JH269" s="160"/>
      <c r="JI269" s="160"/>
      <c r="JJ269" s="171" t="str">
        <f t="shared" si="264"/>
        <v>0</v>
      </c>
      <c r="JK269" s="171">
        <f t="shared" si="6552"/>
        <v>0</v>
      </c>
      <c r="JL269" s="160">
        <f t="shared" si="6553"/>
        <v>0</v>
      </c>
      <c r="JM269" s="160">
        <f t="shared" si="6554"/>
        <v>0</v>
      </c>
      <c r="JN269" s="160">
        <f t="shared" si="6555"/>
        <v>0</v>
      </c>
      <c r="JO269" s="160">
        <f t="shared" si="6556"/>
        <v>0</v>
      </c>
      <c r="JP269" s="161">
        <f t="shared" ref="JP269:JQ269" si="6700">JP268</f>
        <v>18</v>
      </c>
      <c r="JQ269" s="175">
        <f t="shared" si="6700"/>
        <v>1181</v>
      </c>
      <c r="JR269" s="163" t="str">
        <f t="shared" si="6558"/>
        <v>1</v>
      </c>
      <c r="JS269" s="164" t="str">
        <f t="shared" si="272"/>
        <v/>
      </c>
      <c r="JT269" s="165">
        <f t="shared" si="273"/>
        <v>0</v>
      </c>
      <c r="JU269" s="166"/>
      <c r="JV269" s="166"/>
      <c r="JW269" s="166"/>
      <c r="JX269" s="168"/>
      <c r="JY269" s="168"/>
      <c r="JZ269" s="170" t="str">
        <f t="shared" si="274"/>
        <v>0</v>
      </c>
      <c r="KA269" s="170">
        <f t="shared" si="6559"/>
        <v>0</v>
      </c>
      <c r="KB269" s="168">
        <f t="shared" si="6560"/>
        <v>0</v>
      </c>
      <c r="KC269" s="168">
        <f t="shared" si="6561"/>
        <v>0</v>
      </c>
      <c r="KD269" s="168">
        <f t="shared" si="6562"/>
        <v>0</v>
      </c>
      <c r="KE269" s="168">
        <f t="shared" si="6563"/>
        <v>0</v>
      </c>
      <c r="KF269" s="154">
        <f t="shared" ref="KF269:KG269" si="6701">KF268</f>
        <v>19</v>
      </c>
      <c r="KG269" s="173">
        <f t="shared" si="6701"/>
        <v>1182</v>
      </c>
      <c r="KH269" s="156" t="str">
        <f t="shared" si="6565"/>
        <v>1</v>
      </c>
      <c r="KI269" s="157" t="str">
        <f t="shared" si="282"/>
        <v/>
      </c>
      <c r="KJ269" s="158">
        <f t="shared" si="283"/>
        <v>0</v>
      </c>
      <c r="KK269" s="159"/>
      <c r="KL269" s="159"/>
      <c r="KM269" s="159"/>
      <c r="KN269" s="160"/>
      <c r="KO269" s="160"/>
      <c r="KP269" s="171" t="str">
        <f t="shared" si="284"/>
        <v>0</v>
      </c>
      <c r="KQ269" s="171">
        <f t="shared" si="6566"/>
        <v>0</v>
      </c>
      <c r="KR269" s="160">
        <f t="shared" si="6567"/>
        <v>0</v>
      </c>
      <c r="KS269" s="160">
        <f t="shared" si="6568"/>
        <v>0</v>
      </c>
      <c r="KT269" s="160">
        <f t="shared" si="6569"/>
        <v>0</v>
      </c>
      <c r="KU269" s="160">
        <f t="shared" si="6570"/>
        <v>0</v>
      </c>
      <c r="KV269" s="161">
        <f t="shared" ref="KV269:KW269" si="6702">KV268</f>
        <v>20</v>
      </c>
      <c r="KW269" s="175">
        <f t="shared" si="6702"/>
        <v>1183</v>
      </c>
      <c r="KX269" s="163" t="str">
        <f t="shared" si="6572"/>
        <v>1</v>
      </c>
      <c r="KY269" s="164" t="str">
        <f t="shared" si="292"/>
        <v/>
      </c>
      <c r="KZ269" s="165">
        <f t="shared" si="293"/>
        <v>0</v>
      </c>
      <c r="LA269" s="166"/>
      <c r="LB269" s="166"/>
      <c r="LC269" s="166"/>
      <c r="LD269" s="168"/>
      <c r="LE269" s="168"/>
      <c r="LF269" s="170" t="str">
        <f t="shared" si="294"/>
        <v>0</v>
      </c>
      <c r="LG269" s="170">
        <f t="shared" si="6573"/>
        <v>0</v>
      </c>
      <c r="LH269" s="168">
        <f t="shared" si="6574"/>
        <v>0</v>
      </c>
      <c r="LI269" s="168">
        <f t="shared" si="6575"/>
        <v>0</v>
      </c>
      <c r="LJ269" s="168">
        <f t="shared" si="6576"/>
        <v>0</v>
      </c>
      <c r="LK269" s="168">
        <f t="shared" si="6577"/>
        <v>0</v>
      </c>
      <c r="LL269" s="172"/>
      <c r="LM269" s="172"/>
      <c r="LN269" s="168" t="str">
        <f t="shared" si="6578"/>
        <v>#REF!</v>
      </c>
      <c r="LO269" s="168" t="str">
        <f t="shared" si="6579"/>
        <v>#REF!</v>
      </c>
      <c r="LP269" s="168" t="str">
        <f t="shared" si="6580"/>
        <v>#REF!</v>
      </c>
      <c r="LQ269" s="168" t="str">
        <f t="shared" si="6581"/>
        <v>#REF!</v>
      </c>
    </row>
    <row r="270" ht="15.75" customHeight="1">
      <c r="A270" s="151">
        <v>46365.0</v>
      </c>
      <c r="B270" s="152" t="s">
        <v>27</v>
      </c>
      <c r="C270" s="153">
        <f t="shared" si="99"/>
        <v>0</v>
      </c>
      <c r="D270" s="154">
        <f t="shared" ref="D270:E270" si="6703">D269</f>
        <v>1</v>
      </c>
      <c r="E270" s="173">
        <f t="shared" si="6703"/>
        <v>1164</v>
      </c>
      <c r="F270" s="156" t="str">
        <f t="shared" si="6683"/>
        <v>1</v>
      </c>
      <c r="G270" s="157">
        <f t="shared" si="102"/>
        <v>1</v>
      </c>
      <c r="H270" s="158">
        <f t="shared" si="103"/>
        <v>0</v>
      </c>
      <c r="I270" s="159"/>
      <c r="J270" s="159"/>
      <c r="K270" s="159"/>
      <c r="L270" s="78"/>
      <c r="M270" s="79"/>
      <c r="N270" s="77" t="str">
        <f t="shared" si="104"/>
        <v>0</v>
      </c>
      <c r="O270" s="81">
        <f t="shared" si="6440"/>
        <v>0</v>
      </c>
      <c r="P270" s="160">
        <f t="shared" si="6441"/>
        <v>0</v>
      </c>
      <c r="Q270" s="160">
        <f t="shared" si="6442"/>
        <v>0</v>
      </c>
      <c r="R270" s="160">
        <f t="shared" si="6443"/>
        <v>0</v>
      </c>
      <c r="S270" s="160">
        <f t="shared" si="6444"/>
        <v>0</v>
      </c>
      <c r="T270" s="161">
        <f t="shared" ref="T270:U270" si="6704">T269</f>
        <v>2</v>
      </c>
      <c r="U270" s="175">
        <f t="shared" si="6704"/>
        <v>1165</v>
      </c>
      <c r="V270" s="163" t="str">
        <f t="shared" si="6446"/>
        <v>1</v>
      </c>
      <c r="W270" s="164">
        <f t="shared" si="112"/>
        <v>1</v>
      </c>
      <c r="X270" s="165">
        <f t="shared" si="113"/>
        <v>0</v>
      </c>
      <c r="Y270" s="166"/>
      <c r="Z270" s="166"/>
      <c r="AA270" s="166"/>
      <c r="AB270" s="84"/>
      <c r="AC270" s="85"/>
      <c r="AD270" s="83" t="str">
        <f t="shared" si="114"/>
        <v>0</v>
      </c>
      <c r="AE270" s="167">
        <f t="shared" si="6447"/>
        <v>0</v>
      </c>
      <c r="AF270" s="168">
        <f t="shared" si="6448"/>
        <v>0</v>
      </c>
      <c r="AG270" s="168">
        <f t="shared" si="6449"/>
        <v>0</v>
      </c>
      <c r="AH270" s="168">
        <f t="shared" si="6450"/>
        <v>0</v>
      </c>
      <c r="AI270" s="168">
        <f t="shared" si="6451"/>
        <v>0</v>
      </c>
      <c r="AJ270" s="154">
        <f t="shared" ref="AJ270:AK270" si="6705">AJ269</f>
        <v>3</v>
      </c>
      <c r="AK270" s="173">
        <f t="shared" si="6705"/>
        <v>1166</v>
      </c>
      <c r="AL270" s="156" t="str">
        <f t="shared" si="6453"/>
        <v>1</v>
      </c>
      <c r="AM270" s="157">
        <f t="shared" si="122"/>
        <v>2</v>
      </c>
      <c r="AN270" s="158">
        <f t="shared" si="123"/>
        <v>0</v>
      </c>
      <c r="AO270" s="159"/>
      <c r="AP270" s="159"/>
      <c r="AQ270" s="159"/>
      <c r="AR270" s="78"/>
      <c r="AS270" s="79"/>
      <c r="AT270" s="77" t="str">
        <f t="shared" si="124"/>
        <v>0</v>
      </c>
      <c r="AU270" s="81">
        <f t="shared" si="6454"/>
        <v>0</v>
      </c>
      <c r="AV270" s="160">
        <f t="shared" si="6455"/>
        <v>0</v>
      </c>
      <c r="AW270" s="160">
        <f t="shared" si="6456"/>
        <v>0</v>
      </c>
      <c r="AX270" s="160">
        <f t="shared" si="6457"/>
        <v>0</v>
      </c>
      <c r="AY270" s="160">
        <f t="shared" si="6458"/>
        <v>0</v>
      </c>
      <c r="AZ270" s="161">
        <f t="shared" ref="AZ270:BA270" si="6706">AZ269</f>
        <v>4</v>
      </c>
      <c r="BA270" s="175">
        <f t="shared" si="6706"/>
        <v>1167</v>
      </c>
      <c r="BB270" s="163" t="str">
        <f t="shared" si="6460"/>
        <v>1</v>
      </c>
      <c r="BC270" s="164">
        <f t="shared" si="132"/>
        <v>4</v>
      </c>
      <c r="BD270" s="165">
        <f t="shared" si="133"/>
        <v>0</v>
      </c>
      <c r="BE270" s="166"/>
      <c r="BF270" s="166"/>
      <c r="BG270" s="166"/>
      <c r="BH270" s="84"/>
      <c r="BI270" s="85"/>
      <c r="BJ270" s="83" t="str">
        <f t="shared" si="134"/>
        <v>0</v>
      </c>
      <c r="BK270" s="167">
        <f t="shared" si="6461"/>
        <v>0</v>
      </c>
      <c r="BL270" s="168">
        <f t="shared" si="6462"/>
        <v>0</v>
      </c>
      <c r="BM270" s="168">
        <f t="shared" si="6463"/>
        <v>0</v>
      </c>
      <c r="BN270" s="168">
        <f t="shared" si="6464"/>
        <v>0</v>
      </c>
      <c r="BO270" s="168">
        <f t="shared" si="6465"/>
        <v>0</v>
      </c>
      <c r="BP270" s="154">
        <f t="shared" ref="BP270:BQ270" si="6707">BP269</f>
        <v>5</v>
      </c>
      <c r="BQ270" s="173">
        <f t="shared" si="6707"/>
        <v>1168</v>
      </c>
      <c r="BR270" s="156" t="str">
        <f t="shared" si="6467"/>
        <v>1</v>
      </c>
      <c r="BS270" s="157">
        <f t="shared" si="142"/>
        <v>4</v>
      </c>
      <c r="BT270" s="158">
        <f t="shared" si="143"/>
        <v>0</v>
      </c>
      <c r="BU270" s="159"/>
      <c r="BV270" s="159"/>
      <c r="BW270" s="159"/>
      <c r="BX270" s="78"/>
      <c r="BY270" s="79"/>
      <c r="BZ270" s="77" t="str">
        <f t="shared" si="144"/>
        <v>0</v>
      </c>
      <c r="CA270" s="81">
        <f t="shared" si="6468"/>
        <v>0</v>
      </c>
      <c r="CB270" s="160">
        <f t="shared" si="6469"/>
        <v>0</v>
      </c>
      <c r="CC270" s="160">
        <f t="shared" si="6470"/>
        <v>0</v>
      </c>
      <c r="CD270" s="160">
        <f t="shared" si="6471"/>
        <v>0</v>
      </c>
      <c r="CE270" s="160">
        <f t="shared" si="6472"/>
        <v>0</v>
      </c>
      <c r="CF270" s="161">
        <f t="shared" ref="CF270:CG270" si="6708">CF269</f>
        <v>6</v>
      </c>
      <c r="CG270" s="175">
        <f t="shared" si="6708"/>
        <v>1169</v>
      </c>
      <c r="CH270" s="163" t="str">
        <f t="shared" si="6474"/>
        <v>1</v>
      </c>
      <c r="CI270" s="164">
        <f t="shared" si="152"/>
        <v>2</v>
      </c>
      <c r="CJ270" s="165">
        <f t="shared" si="153"/>
        <v>0</v>
      </c>
      <c r="CK270" s="166"/>
      <c r="CL270" s="166"/>
      <c r="CM270" s="166"/>
      <c r="CN270" s="84"/>
      <c r="CO270" s="85"/>
      <c r="CP270" s="83" t="str">
        <f t="shared" si="154"/>
        <v>0</v>
      </c>
      <c r="CQ270" s="167">
        <f t="shared" si="6475"/>
        <v>0</v>
      </c>
      <c r="CR270" s="168">
        <f t="shared" si="6476"/>
        <v>0</v>
      </c>
      <c r="CS270" s="168">
        <f t="shared" si="6477"/>
        <v>0</v>
      </c>
      <c r="CT270" s="168">
        <f t="shared" si="6478"/>
        <v>0</v>
      </c>
      <c r="CU270" s="168">
        <f t="shared" si="6479"/>
        <v>0</v>
      </c>
      <c r="CV270" s="154">
        <f t="shared" ref="CV270:CW270" si="6709">CV269</f>
        <v>7</v>
      </c>
      <c r="CW270" s="173">
        <f t="shared" si="6709"/>
        <v>1170</v>
      </c>
      <c r="CX270" s="156" t="str">
        <f t="shared" si="6481"/>
        <v>1</v>
      </c>
      <c r="CY270" s="157">
        <f t="shared" si="162"/>
        <v>2</v>
      </c>
      <c r="CZ270" s="158">
        <f t="shared" si="163"/>
        <v>0</v>
      </c>
      <c r="DA270" s="159"/>
      <c r="DB270" s="159"/>
      <c r="DC270" s="159"/>
      <c r="DD270" s="78"/>
      <c r="DE270" s="79"/>
      <c r="DF270" s="77" t="str">
        <f t="shared" si="164"/>
        <v>0</v>
      </c>
      <c r="DG270" s="81">
        <f t="shared" si="6482"/>
        <v>0</v>
      </c>
      <c r="DH270" s="160">
        <f t="shared" si="6483"/>
        <v>0</v>
      </c>
      <c r="DI270" s="160">
        <f t="shared" si="6484"/>
        <v>0</v>
      </c>
      <c r="DJ270" s="160">
        <f t="shared" si="6485"/>
        <v>0</v>
      </c>
      <c r="DK270" s="160">
        <f t="shared" si="6486"/>
        <v>0</v>
      </c>
      <c r="DL270" s="161">
        <f t="shared" ref="DL270:DM270" si="6710">DL269</f>
        <v>8</v>
      </c>
      <c r="DM270" s="175">
        <f t="shared" si="6710"/>
        <v>1171</v>
      </c>
      <c r="DN270" s="163" t="str">
        <f t="shared" si="6488"/>
        <v>1</v>
      </c>
      <c r="DO270" s="164">
        <f t="shared" si="172"/>
        <v>2</v>
      </c>
      <c r="DP270" s="165">
        <f t="shared" si="173"/>
        <v>0</v>
      </c>
      <c r="DQ270" s="166"/>
      <c r="DR270" s="166"/>
      <c r="DS270" s="166"/>
      <c r="DT270" s="84"/>
      <c r="DU270" s="85"/>
      <c r="DV270" s="83" t="str">
        <f t="shared" si="174"/>
        <v>0</v>
      </c>
      <c r="DW270" s="167">
        <f t="shared" si="6489"/>
        <v>0</v>
      </c>
      <c r="DX270" s="168">
        <f t="shared" si="6490"/>
        <v>0</v>
      </c>
      <c r="DY270" s="168">
        <f t="shared" si="6491"/>
        <v>0</v>
      </c>
      <c r="DZ270" s="168">
        <f t="shared" si="6492"/>
        <v>0</v>
      </c>
      <c r="EA270" s="168">
        <f t="shared" si="6493"/>
        <v>0</v>
      </c>
      <c r="EB270" s="154">
        <f t="shared" ref="EB270:EC270" si="6711">EB269</f>
        <v>9</v>
      </c>
      <c r="EC270" s="173">
        <f t="shared" si="6711"/>
        <v>1172</v>
      </c>
      <c r="ED270" s="156" t="str">
        <f t="shared" si="6495"/>
        <v>1</v>
      </c>
      <c r="EE270" s="157">
        <f t="shared" si="182"/>
        <v>5</v>
      </c>
      <c r="EF270" s="169">
        <f t="shared" si="183"/>
        <v>0</v>
      </c>
      <c r="EG270" s="159"/>
      <c r="EH270" s="159"/>
      <c r="EI270" s="159"/>
      <c r="EJ270" s="78"/>
      <c r="EK270" s="79"/>
      <c r="EL270" s="77" t="str">
        <f t="shared" si="184"/>
        <v>0</v>
      </c>
      <c r="EM270" s="81">
        <f t="shared" si="6496"/>
        <v>0</v>
      </c>
      <c r="EN270" s="160">
        <f t="shared" si="6497"/>
        <v>0</v>
      </c>
      <c r="EO270" s="160">
        <f t="shared" si="6498"/>
        <v>0</v>
      </c>
      <c r="EP270" s="160">
        <f t="shared" si="6499"/>
        <v>0</v>
      </c>
      <c r="EQ270" s="160">
        <f t="shared" si="6500"/>
        <v>0</v>
      </c>
      <c r="ER270" s="161">
        <f t="shared" ref="ER270:ES270" si="6712">ER269</f>
        <v>10</v>
      </c>
      <c r="ES270" s="175">
        <f t="shared" si="6712"/>
        <v>1173</v>
      </c>
      <c r="ET270" s="163" t="str">
        <f t="shared" si="6502"/>
        <v>1</v>
      </c>
      <c r="EU270" s="164">
        <f t="shared" si="192"/>
        <v>19</v>
      </c>
      <c r="EV270" s="165">
        <f t="shared" si="193"/>
        <v>0</v>
      </c>
      <c r="EW270" s="166"/>
      <c r="EX270" s="166"/>
      <c r="EY270" s="166"/>
      <c r="EZ270" s="84"/>
      <c r="FA270" s="85"/>
      <c r="FB270" s="83" t="str">
        <f t="shared" si="194"/>
        <v>0</v>
      </c>
      <c r="FC270" s="167">
        <f t="shared" si="6503"/>
        <v>0</v>
      </c>
      <c r="FD270" s="168">
        <f t="shared" si="6504"/>
        <v>0</v>
      </c>
      <c r="FE270" s="168">
        <f t="shared" si="6505"/>
        <v>0</v>
      </c>
      <c r="FF270" s="168">
        <f t="shared" si="6506"/>
        <v>0</v>
      </c>
      <c r="FG270" s="168">
        <f t="shared" si="6507"/>
        <v>0</v>
      </c>
      <c r="FH270" s="154">
        <f t="shared" ref="FH270:FI270" si="6713">FH269</f>
        <v>11</v>
      </c>
      <c r="FI270" s="173">
        <f t="shared" si="6713"/>
        <v>1174</v>
      </c>
      <c r="FJ270" s="156" t="str">
        <f t="shared" si="6509"/>
        <v>1</v>
      </c>
      <c r="FK270" s="157">
        <f t="shared" si="202"/>
        <v>4</v>
      </c>
      <c r="FL270" s="158">
        <f t="shared" si="203"/>
        <v>0</v>
      </c>
      <c r="FM270" s="159"/>
      <c r="FN270" s="159"/>
      <c r="FO270" s="159"/>
      <c r="FP270" s="78"/>
      <c r="FQ270" s="79"/>
      <c r="FR270" s="77" t="str">
        <f t="shared" si="204"/>
        <v>0</v>
      </c>
      <c r="FS270" s="81">
        <f t="shared" si="6510"/>
        <v>0</v>
      </c>
      <c r="FT270" s="160">
        <f t="shared" si="6511"/>
        <v>0</v>
      </c>
      <c r="FU270" s="160">
        <f t="shared" si="6512"/>
        <v>0</v>
      </c>
      <c r="FV270" s="160">
        <f t="shared" si="6513"/>
        <v>0</v>
      </c>
      <c r="FW270" s="160">
        <f t="shared" si="6514"/>
        <v>0</v>
      </c>
      <c r="FX270" s="161">
        <f t="shared" ref="FX270:FY270" si="6714">FX269</f>
        <v>12</v>
      </c>
      <c r="FY270" s="175">
        <f t="shared" si="6714"/>
        <v>1175</v>
      </c>
      <c r="FZ270" s="163" t="str">
        <f t="shared" si="6516"/>
        <v>1</v>
      </c>
      <c r="GA270" s="164">
        <f t="shared" si="212"/>
        <v>2</v>
      </c>
      <c r="GB270" s="165">
        <f t="shared" si="213"/>
        <v>0</v>
      </c>
      <c r="GC270" s="166"/>
      <c r="GD270" s="166"/>
      <c r="GE270" s="166"/>
      <c r="GF270" s="84"/>
      <c r="GG270" s="85"/>
      <c r="GH270" s="83" t="str">
        <f t="shared" si="214"/>
        <v>0</v>
      </c>
      <c r="GI270" s="167">
        <f t="shared" si="6517"/>
        <v>0</v>
      </c>
      <c r="GJ270" s="168">
        <f t="shared" si="6518"/>
        <v>0</v>
      </c>
      <c r="GK270" s="168">
        <f t="shared" si="6519"/>
        <v>0</v>
      </c>
      <c r="GL270" s="168">
        <f t="shared" si="6520"/>
        <v>0</v>
      </c>
      <c r="GM270" s="168">
        <f t="shared" si="6521"/>
        <v>0</v>
      </c>
      <c r="GN270" s="154">
        <f t="shared" ref="GN270:GO270" si="6715">GN269</f>
        <v>13</v>
      </c>
      <c r="GO270" s="173">
        <f t="shared" si="6715"/>
        <v>1176</v>
      </c>
      <c r="GP270" s="156" t="str">
        <f t="shared" si="6523"/>
        <v>1</v>
      </c>
      <c r="GQ270" s="157">
        <f t="shared" si="222"/>
        <v>3</v>
      </c>
      <c r="GR270" s="158">
        <f t="shared" si="223"/>
        <v>0</v>
      </c>
      <c r="GS270" s="159"/>
      <c r="GT270" s="159"/>
      <c r="GU270" s="159"/>
      <c r="GV270" s="78"/>
      <c r="GW270" s="79"/>
      <c r="GX270" s="77" t="str">
        <f t="shared" si="224"/>
        <v>0</v>
      </c>
      <c r="GY270" s="81">
        <f t="shared" si="6524"/>
        <v>0</v>
      </c>
      <c r="GZ270" s="160">
        <f t="shared" si="6525"/>
        <v>0</v>
      </c>
      <c r="HA270" s="160">
        <f t="shared" si="6526"/>
        <v>0</v>
      </c>
      <c r="HB270" s="160">
        <f t="shared" si="6527"/>
        <v>0</v>
      </c>
      <c r="HC270" s="160">
        <f t="shared" si="6528"/>
        <v>0</v>
      </c>
      <c r="HD270" s="161">
        <f t="shared" ref="HD270:HE270" si="6716">HD269</f>
        <v>14</v>
      </c>
      <c r="HE270" s="175">
        <f t="shared" si="6716"/>
        <v>1177</v>
      </c>
      <c r="HF270" s="163" t="str">
        <f t="shared" si="6530"/>
        <v>1</v>
      </c>
      <c r="HG270" s="164">
        <f t="shared" si="232"/>
        <v>5</v>
      </c>
      <c r="HH270" s="165">
        <f t="shared" si="233"/>
        <v>0</v>
      </c>
      <c r="HI270" s="166"/>
      <c r="HJ270" s="166"/>
      <c r="HK270" s="166"/>
      <c r="HL270" s="84"/>
      <c r="HM270" s="85"/>
      <c r="HN270" s="83" t="str">
        <f t="shared" si="234"/>
        <v>0</v>
      </c>
      <c r="HO270" s="167">
        <f t="shared" si="6531"/>
        <v>0</v>
      </c>
      <c r="HP270" s="168">
        <f t="shared" si="6532"/>
        <v>0</v>
      </c>
      <c r="HQ270" s="168">
        <f t="shared" si="6533"/>
        <v>0</v>
      </c>
      <c r="HR270" s="168">
        <f t="shared" si="6534"/>
        <v>0</v>
      </c>
      <c r="HS270" s="168">
        <f t="shared" si="6535"/>
        <v>0</v>
      </c>
      <c r="HT270" s="154">
        <f t="shared" ref="HT270:HU270" si="6717">HT269</f>
        <v>15</v>
      </c>
      <c r="HU270" s="173">
        <f t="shared" si="6717"/>
        <v>1178</v>
      </c>
      <c r="HV270" s="156" t="str">
        <f t="shared" si="6537"/>
        <v>1</v>
      </c>
      <c r="HW270" s="157" t="str">
        <f t="shared" si="242"/>
        <v/>
      </c>
      <c r="HX270" s="169">
        <f t="shared" si="243"/>
        <v>0</v>
      </c>
      <c r="HY270" s="159"/>
      <c r="HZ270" s="159"/>
      <c r="IA270" s="159"/>
      <c r="IB270" s="160"/>
      <c r="IC270" s="160"/>
      <c r="ID270" s="160" t="str">
        <f t="shared" si="244"/>
        <v>0</v>
      </c>
      <c r="IE270" s="160">
        <f t="shared" si="6538"/>
        <v>0</v>
      </c>
      <c r="IF270" s="160">
        <f t="shared" si="6539"/>
        <v>0</v>
      </c>
      <c r="IG270" s="160">
        <f t="shared" si="6540"/>
        <v>0</v>
      </c>
      <c r="IH270" s="160">
        <f t="shared" si="6541"/>
        <v>0</v>
      </c>
      <c r="II270" s="160">
        <f t="shared" si="6542"/>
        <v>0</v>
      </c>
      <c r="IJ270" s="161">
        <f t="shared" ref="IJ270:IK270" si="6718">IJ269</f>
        <v>16</v>
      </c>
      <c r="IK270" s="175">
        <f t="shared" si="6718"/>
        <v>1179</v>
      </c>
      <c r="IL270" s="163" t="str">
        <f t="shared" si="6544"/>
        <v>1</v>
      </c>
      <c r="IM270" s="164" t="str">
        <f t="shared" si="252"/>
        <v/>
      </c>
      <c r="IN270" s="165">
        <f t="shared" si="253"/>
        <v>0</v>
      </c>
      <c r="IO270" s="166"/>
      <c r="IP270" s="166"/>
      <c r="IQ270" s="166"/>
      <c r="IR270" s="168"/>
      <c r="IS270" s="168"/>
      <c r="IT270" s="170" t="str">
        <f t="shared" si="254"/>
        <v>0</v>
      </c>
      <c r="IU270" s="170">
        <f t="shared" si="6545"/>
        <v>0</v>
      </c>
      <c r="IV270" s="168">
        <f t="shared" si="6546"/>
        <v>0</v>
      </c>
      <c r="IW270" s="168">
        <f t="shared" si="6547"/>
        <v>0</v>
      </c>
      <c r="IX270" s="168">
        <f t="shared" si="6548"/>
        <v>0</v>
      </c>
      <c r="IY270" s="168">
        <f t="shared" si="6549"/>
        <v>0</v>
      </c>
      <c r="IZ270" s="154">
        <f t="shared" ref="IZ270:JA270" si="6719">IZ269</f>
        <v>17</v>
      </c>
      <c r="JA270" s="173">
        <f t="shared" si="6719"/>
        <v>1180</v>
      </c>
      <c r="JB270" s="156" t="str">
        <f t="shared" si="6551"/>
        <v>1</v>
      </c>
      <c r="JC270" s="157" t="str">
        <f t="shared" si="262"/>
        <v/>
      </c>
      <c r="JD270" s="158">
        <f t="shared" si="263"/>
        <v>0</v>
      </c>
      <c r="JE270" s="159"/>
      <c r="JF270" s="159"/>
      <c r="JG270" s="159"/>
      <c r="JH270" s="160"/>
      <c r="JI270" s="160"/>
      <c r="JJ270" s="171" t="str">
        <f t="shared" si="264"/>
        <v>0</v>
      </c>
      <c r="JK270" s="171">
        <f t="shared" si="6552"/>
        <v>0</v>
      </c>
      <c r="JL270" s="160">
        <f t="shared" si="6553"/>
        <v>0</v>
      </c>
      <c r="JM270" s="160">
        <f t="shared" si="6554"/>
        <v>0</v>
      </c>
      <c r="JN270" s="160">
        <f t="shared" si="6555"/>
        <v>0</v>
      </c>
      <c r="JO270" s="160">
        <f t="shared" si="6556"/>
        <v>0</v>
      </c>
      <c r="JP270" s="161">
        <f t="shared" ref="JP270:JQ270" si="6720">JP269</f>
        <v>18</v>
      </c>
      <c r="JQ270" s="175">
        <f t="shared" si="6720"/>
        <v>1181</v>
      </c>
      <c r="JR270" s="163" t="str">
        <f t="shared" si="6558"/>
        <v>1</v>
      </c>
      <c r="JS270" s="164" t="str">
        <f t="shared" si="272"/>
        <v/>
      </c>
      <c r="JT270" s="165">
        <f t="shared" si="273"/>
        <v>0</v>
      </c>
      <c r="JU270" s="166"/>
      <c r="JV270" s="166"/>
      <c r="JW270" s="166"/>
      <c r="JX270" s="168"/>
      <c r="JY270" s="168"/>
      <c r="JZ270" s="170" t="str">
        <f t="shared" si="274"/>
        <v>0</v>
      </c>
      <c r="KA270" s="170">
        <f t="shared" si="6559"/>
        <v>0</v>
      </c>
      <c r="KB270" s="168">
        <f t="shared" si="6560"/>
        <v>0</v>
      </c>
      <c r="KC270" s="168">
        <f t="shared" si="6561"/>
        <v>0</v>
      </c>
      <c r="KD270" s="168">
        <f t="shared" si="6562"/>
        <v>0</v>
      </c>
      <c r="KE270" s="168">
        <f t="shared" si="6563"/>
        <v>0</v>
      </c>
      <c r="KF270" s="154">
        <f t="shared" ref="KF270:KG270" si="6721">KF269</f>
        <v>19</v>
      </c>
      <c r="KG270" s="173">
        <f t="shared" si="6721"/>
        <v>1182</v>
      </c>
      <c r="KH270" s="156" t="str">
        <f t="shared" si="6565"/>
        <v>1</v>
      </c>
      <c r="KI270" s="157" t="str">
        <f t="shared" si="282"/>
        <v/>
      </c>
      <c r="KJ270" s="158">
        <f t="shared" si="283"/>
        <v>0</v>
      </c>
      <c r="KK270" s="159"/>
      <c r="KL270" s="159"/>
      <c r="KM270" s="159"/>
      <c r="KN270" s="160"/>
      <c r="KO270" s="160"/>
      <c r="KP270" s="171" t="str">
        <f t="shared" si="284"/>
        <v>0</v>
      </c>
      <c r="KQ270" s="171">
        <f t="shared" si="6566"/>
        <v>0</v>
      </c>
      <c r="KR270" s="160">
        <f t="shared" si="6567"/>
        <v>0</v>
      </c>
      <c r="KS270" s="160">
        <f t="shared" si="6568"/>
        <v>0</v>
      </c>
      <c r="KT270" s="160">
        <f t="shared" si="6569"/>
        <v>0</v>
      </c>
      <c r="KU270" s="160">
        <f t="shared" si="6570"/>
        <v>0</v>
      </c>
      <c r="KV270" s="161">
        <f t="shared" ref="KV270:KW270" si="6722">KV269</f>
        <v>20</v>
      </c>
      <c r="KW270" s="175">
        <f t="shared" si="6722"/>
        <v>1183</v>
      </c>
      <c r="KX270" s="163" t="str">
        <f t="shared" si="6572"/>
        <v>1</v>
      </c>
      <c r="KY270" s="164" t="str">
        <f t="shared" si="292"/>
        <v/>
      </c>
      <c r="KZ270" s="165">
        <f t="shared" si="293"/>
        <v>0</v>
      </c>
      <c r="LA270" s="166"/>
      <c r="LB270" s="166"/>
      <c r="LC270" s="166"/>
      <c r="LD270" s="168"/>
      <c r="LE270" s="168"/>
      <c r="LF270" s="170" t="str">
        <f t="shared" si="294"/>
        <v>0</v>
      </c>
      <c r="LG270" s="170">
        <f t="shared" si="6573"/>
        <v>0</v>
      </c>
      <c r="LH270" s="168">
        <f t="shared" si="6574"/>
        <v>0</v>
      </c>
      <c r="LI270" s="168">
        <f t="shared" si="6575"/>
        <v>0</v>
      </c>
      <c r="LJ270" s="168">
        <f t="shared" si="6576"/>
        <v>0</v>
      </c>
      <c r="LK270" s="168">
        <f t="shared" si="6577"/>
        <v>0</v>
      </c>
      <c r="LL270" s="172"/>
      <c r="LM270" s="172"/>
      <c r="LN270" s="168" t="str">
        <f t="shared" si="6578"/>
        <v>#REF!</v>
      </c>
      <c r="LO270" s="168" t="str">
        <f t="shared" si="6579"/>
        <v>#REF!</v>
      </c>
      <c r="LP270" s="168" t="str">
        <f t="shared" si="6580"/>
        <v>#REF!</v>
      </c>
      <c r="LQ270" s="168" t="str">
        <f t="shared" si="6581"/>
        <v>#REF!</v>
      </c>
    </row>
    <row r="271" ht="15.75" customHeight="1">
      <c r="A271" s="151">
        <v>46366.0</v>
      </c>
      <c r="B271" s="152" t="s">
        <v>28</v>
      </c>
      <c r="C271" s="153">
        <f t="shared" si="99"/>
        <v>0</v>
      </c>
      <c r="D271" s="154">
        <f t="shared" ref="D271:E271" si="6723">D270</f>
        <v>1</v>
      </c>
      <c r="E271" s="173">
        <f t="shared" si="6723"/>
        <v>1164</v>
      </c>
      <c r="F271" s="156" t="str">
        <f t="shared" si="6683"/>
        <v>1</v>
      </c>
      <c r="G271" s="157">
        <f t="shared" si="102"/>
        <v>1</v>
      </c>
      <c r="H271" s="158">
        <f t="shared" si="103"/>
        <v>0</v>
      </c>
      <c r="I271" s="159"/>
      <c r="J271" s="159"/>
      <c r="K271" s="159"/>
      <c r="L271" s="78"/>
      <c r="M271" s="79"/>
      <c r="N271" s="77" t="str">
        <f t="shared" si="104"/>
        <v>0</v>
      </c>
      <c r="O271" s="81">
        <f t="shared" si="6440"/>
        <v>0</v>
      </c>
      <c r="P271" s="160">
        <f t="shared" si="6441"/>
        <v>0</v>
      </c>
      <c r="Q271" s="160">
        <f t="shared" si="6442"/>
        <v>0</v>
      </c>
      <c r="R271" s="160">
        <f t="shared" si="6443"/>
        <v>0</v>
      </c>
      <c r="S271" s="160">
        <f t="shared" si="6444"/>
        <v>0</v>
      </c>
      <c r="T271" s="161">
        <f t="shared" ref="T271:U271" si="6724">T270</f>
        <v>2</v>
      </c>
      <c r="U271" s="175">
        <f t="shared" si="6724"/>
        <v>1165</v>
      </c>
      <c r="V271" s="163" t="str">
        <f t="shared" si="6446"/>
        <v>1</v>
      </c>
      <c r="W271" s="164">
        <f t="shared" si="112"/>
        <v>1</v>
      </c>
      <c r="X271" s="165">
        <f t="shared" si="113"/>
        <v>0</v>
      </c>
      <c r="Y271" s="166"/>
      <c r="Z271" s="166"/>
      <c r="AA271" s="166"/>
      <c r="AB271" s="84"/>
      <c r="AC271" s="85"/>
      <c r="AD271" s="83" t="str">
        <f t="shared" si="114"/>
        <v>0</v>
      </c>
      <c r="AE271" s="167">
        <f t="shared" si="6447"/>
        <v>0</v>
      </c>
      <c r="AF271" s="168">
        <f t="shared" si="6448"/>
        <v>0</v>
      </c>
      <c r="AG271" s="168">
        <f t="shared" si="6449"/>
        <v>0</v>
      </c>
      <c r="AH271" s="168">
        <f t="shared" si="6450"/>
        <v>0</v>
      </c>
      <c r="AI271" s="168">
        <f t="shared" si="6451"/>
        <v>0</v>
      </c>
      <c r="AJ271" s="154">
        <f t="shared" ref="AJ271:AK271" si="6725">AJ270</f>
        <v>3</v>
      </c>
      <c r="AK271" s="173">
        <f t="shared" si="6725"/>
        <v>1166</v>
      </c>
      <c r="AL271" s="156" t="str">
        <f t="shared" si="6453"/>
        <v>1</v>
      </c>
      <c r="AM271" s="157">
        <f t="shared" si="122"/>
        <v>2</v>
      </c>
      <c r="AN271" s="158">
        <f t="shared" si="123"/>
        <v>0</v>
      </c>
      <c r="AO271" s="159"/>
      <c r="AP271" s="159"/>
      <c r="AQ271" s="159"/>
      <c r="AR271" s="78"/>
      <c r="AS271" s="79"/>
      <c r="AT271" s="77" t="str">
        <f t="shared" si="124"/>
        <v>0</v>
      </c>
      <c r="AU271" s="81">
        <f t="shared" si="6454"/>
        <v>0</v>
      </c>
      <c r="AV271" s="160">
        <f t="shared" si="6455"/>
        <v>0</v>
      </c>
      <c r="AW271" s="160">
        <f t="shared" si="6456"/>
        <v>0</v>
      </c>
      <c r="AX271" s="160">
        <f t="shared" si="6457"/>
        <v>0</v>
      </c>
      <c r="AY271" s="160">
        <f t="shared" si="6458"/>
        <v>0</v>
      </c>
      <c r="AZ271" s="161">
        <f t="shared" ref="AZ271:BA271" si="6726">AZ270</f>
        <v>4</v>
      </c>
      <c r="BA271" s="175">
        <f t="shared" si="6726"/>
        <v>1167</v>
      </c>
      <c r="BB271" s="163" t="str">
        <f t="shared" si="6460"/>
        <v>1</v>
      </c>
      <c r="BC271" s="164">
        <f t="shared" si="132"/>
        <v>4</v>
      </c>
      <c r="BD271" s="165">
        <f t="shared" si="133"/>
        <v>0</v>
      </c>
      <c r="BE271" s="166"/>
      <c r="BF271" s="166"/>
      <c r="BG271" s="166"/>
      <c r="BH271" s="84"/>
      <c r="BI271" s="85"/>
      <c r="BJ271" s="83" t="str">
        <f t="shared" si="134"/>
        <v>0</v>
      </c>
      <c r="BK271" s="167">
        <f t="shared" si="6461"/>
        <v>0</v>
      </c>
      <c r="BL271" s="168">
        <f t="shared" si="6462"/>
        <v>0</v>
      </c>
      <c r="BM271" s="168">
        <f t="shared" si="6463"/>
        <v>0</v>
      </c>
      <c r="BN271" s="168">
        <f t="shared" si="6464"/>
        <v>0</v>
      </c>
      <c r="BO271" s="168">
        <f t="shared" si="6465"/>
        <v>0</v>
      </c>
      <c r="BP271" s="154">
        <f t="shared" ref="BP271:BQ271" si="6727">BP270</f>
        <v>5</v>
      </c>
      <c r="BQ271" s="173">
        <f t="shared" si="6727"/>
        <v>1168</v>
      </c>
      <c r="BR271" s="156" t="str">
        <f t="shared" si="6467"/>
        <v>1</v>
      </c>
      <c r="BS271" s="157">
        <f t="shared" si="142"/>
        <v>4</v>
      </c>
      <c r="BT271" s="158">
        <f t="shared" si="143"/>
        <v>0</v>
      </c>
      <c r="BU271" s="159"/>
      <c r="BV271" s="159"/>
      <c r="BW271" s="159"/>
      <c r="BX271" s="78"/>
      <c r="BY271" s="79"/>
      <c r="BZ271" s="77" t="str">
        <f t="shared" si="144"/>
        <v>0</v>
      </c>
      <c r="CA271" s="81">
        <f t="shared" si="6468"/>
        <v>0</v>
      </c>
      <c r="CB271" s="160">
        <f t="shared" si="6469"/>
        <v>0</v>
      </c>
      <c r="CC271" s="160">
        <f t="shared" si="6470"/>
        <v>0</v>
      </c>
      <c r="CD271" s="160">
        <f t="shared" si="6471"/>
        <v>0</v>
      </c>
      <c r="CE271" s="160">
        <f t="shared" si="6472"/>
        <v>0</v>
      </c>
      <c r="CF271" s="161">
        <f t="shared" ref="CF271:CG271" si="6728">CF270</f>
        <v>6</v>
      </c>
      <c r="CG271" s="175">
        <f t="shared" si="6728"/>
        <v>1169</v>
      </c>
      <c r="CH271" s="163" t="str">
        <f t="shared" si="6474"/>
        <v>1</v>
      </c>
      <c r="CI271" s="164">
        <f t="shared" si="152"/>
        <v>2</v>
      </c>
      <c r="CJ271" s="165">
        <f t="shared" si="153"/>
        <v>0</v>
      </c>
      <c r="CK271" s="166"/>
      <c r="CL271" s="166"/>
      <c r="CM271" s="166"/>
      <c r="CN271" s="84"/>
      <c r="CO271" s="85"/>
      <c r="CP271" s="83" t="str">
        <f t="shared" si="154"/>
        <v>0</v>
      </c>
      <c r="CQ271" s="167">
        <f t="shared" si="6475"/>
        <v>0</v>
      </c>
      <c r="CR271" s="168">
        <f t="shared" si="6476"/>
        <v>0</v>
      </c>
      <c r="CS271" s="168">
        <f t="shared" si="6477"/>
        <v>0</v>
      </c>
      <c r="CT271" s="168">
        <f t="shared" si="6478"/>
        <v>0</v>
      </c>
      <c r="CU271" s="168">
        <f t="shared" si="6479"/>
        <v>0</v>
      </c>
      <c r="CV271" s="154">
        <f t="shared" ref="CV271:CW271" si="6729">CV270</f>
        <v>7</v>
      </c>
      <c r="CW271" s="173">
        <f t="shared" si="6729"/>
        <v>1170</v>
      </c>
      <c r="CX271" s="156" t="str">
        <f t="shared" si="6481"/>
        <v>1</v>
      </c>
      <c r="CY271" s="157">
        <f t="shared" si="162"/>
        <v>2</v>
      </c>
      <c r="CZ271" s="158">
        <f t="shared" si="163"/>
        <v>0</v>
      </c>
      <c r="DA271" s="159"/>
      <c r="DB271" s="159"/>
      <c r="DC271" s="159"/>
      <c r="DD271" s="78"/>
      <c r="DE271" s="79"/>
      <c r="DF271" s="77" t="str">
        <f t="shared" si="164"/>
        <v>0</v>
      </c>
      <c r="DG271" s="81">
        <f t="shared" si="6482"/>
        <v>0</v>
      </c>
      <c r="DH271" s="160">
        <f t="shared" si="6483"/>
        <v>0</v>
      </c>
      <c r="DI271" s="160">
        <f t="shared" si="6484"/>
        <v>0</v>
      </c>
      <c r="DJ271" s="160">
        <f t="shared" si="6485"/>
        <v>0</v>
      </c>
      <c r="DK271" s="160">
        <f t="shared" si="6486"/>
        <v>0</v>
      </c>
      <c r="DL271" s="161">
        <f t="shared" ref="DL271:DM271" si="6730">DL270</f>
        <v>8</v>
      </c>
      <c r="DM271" s="175">
        <f t="shared" si="6730"/>
        <v>1171</v>
      </c>
      <c r="DN271" s="163" t="str">
        <f t="shared" si="6488"/>
        <v>1</v>
      </c>
      <c r="DO271" s="164">
        <f t="shared" si="172"/>
        <v>2</v>
      </c>
      <c r="DP271" s="165">
        <f t="shared" si="173"/>
        <v>0</v>
      </c>
      <c r="DQ271" s="166"/>
      <c r="DR271" s="166"/>
      <c r="DS271" s="166"/>
      <c r="DT271" s="84"/>
      <c r="DU271" s="85"/>
      <c r="DV271" s="83" t="str">
        <f t="shared" si="174"/>
        <v>0</v>
      </c>
      <c r="DW271" s="167">
        <f t="shared" si="6489"/>
        <v>0</v>
      </c>
      <c r="DX271" s="168">
        <f t="shared" si="6490"/>
        <v>0</v>
      </c>
      <c r="DY271" s="168">
        <f t="shared" si="6491"/>
        <v>0</v>
      </c>
      <c r="DZ271" s="168">
        <f t="shared" si="6492"/>
        <v>0</v>
      </c>
      <c r="EA271" s="168">
        <f t="shared" si="6493"/>
        <v>0</v>
      </c>
      <c r="EB271" s="154">
        <f t="shared" ref="EB271:EC271" si="6731">EB270</f>
        <v>9</v>
      </c>
      <c r="EC271" s="173">
        <f t="shared" si="6731"/>
        <v>1172</v>
      </c>
      <c r="ED271" s="156" t="str">
        <f t="shared" si="6495"/>
        <v>1</v>
      </c>
      <c r="EE271" s="157">
        <f t="shared" si="182"/>
        <v>5</v>
      </c>
      <c r="EF271" s="169">
        <f t="shared" si="183"/>
        <v>0</v>
      </c>
      <c r="EG271" s="159"/>
      <c r="EH271" s="159"/>
      <c r="EI271" s="159"/>
      <c r="EJ271" s="78"/>
      <c r="EK271" s="79"/>
      <c r="EL271" s="77" t="str">
        <f t="shared" si="184"/>
        <v>0</v>
      </c>
      <c r="EM271" s="81">
        <f t="shared" si="6496"/>
        <v>0</v>
      </c>
      <c r="EN271" s="160">
        <f t="shared" si="6497"/>
        <v>0</v>
      </c>
      <c r="EO271" s="160">
        <f t="shared" si="6498"/>
        <v>0</v>
      </c>
      <c r="EP271" s="160">
        <f t="shared" si="6499"/>
        <v>0</v>
      </c>
      <c r="EQ271" s="160">
        <f t="shared" si="6500"/>
        <v>0</v>
      </c>
      <c r="ER271" s="161">
        <f t="shared" ref="ER271:ES271" si="6732">ER270</f>
        <v>10</v>
      </c>
      <c r="ES271" s="175">
        <f t="shared" si="6732"/>
        <v>1173</v>
      </c>
      <c r="ET271" s="163" t="str">
        <f t="shared" si="6502"/>
        <v>1</v>
      </c>
      <c r="EU271" s="164">
        <f t="shared" si="192"/>
        <v>19</v>
      </c>
      <c r="EV271" s="165">
        <f t="shared" si="193"/>
        <v>0</v>
      </c>
      <c r="EW271" s="166"/>
      <c r="EX271" s="166"/>
      <c r="EY271" s="166"/>
      <c r="EZ271" s="84"/>
      <c r="FA271" s="85"/>
      <c r="FB271" s="83" t="str">
        <f t="shared" si="194"/>
        <v>0</v>
      </c>
      <c r="FC271" s="167">
        <f t="shared" si="6503"/>
        <v>0</v>
      </c>
      <c r="FD271" s="168">
        <f t="shared" si="6504"/>
        <v>0</v>
      </c>
      <c r="FE271" s="168">
        <f t="shared" si="6505"/>
        <v>0</v>
      </c>
      <c r="FF271" s="168">
        <f t="shared" si="6506"/>
        <v>0</v>
      </c>
      <c r="FG271" s="168">
        <f t="shared" si="6507"/>
        <v>0</v>
      </c>
      <c r="FH271" s="154">
        <f t="shared" ref="FH271:FI271" si="6733">FH270</f>
        <v>11</v>
      </c>
      <c r="FI271" s="173">
        <f t="shared" si="6733"/>
        <v>1174</v>
      </c>
      <c r="FJ271" s="156" t="str">
        <f t="shared" si="6509"/>
        <v>1</v>
      </c>
      <c r="FK271" s="157">
        <f t="shared" si="202"/>
        <v>4</v>
      </c>
      <c r="FL271" s="158">
        <f t="shared" si="203"/>
        <v>0</v>
      </c>
      <c r="FM271" s="159"/>
      <c r="FN271" s="159"/>
      <c r="FO271" s="159"/>
      <c r="FP271" s="78"/>
      <c r="FQ271" s="79"/>
      <c r="FR271" s="77" t="str">
        <f t="shared" si="204"/>
        <v>0</v>
      </c>
      <c r="FS271" s="81">
        <f t="shared" si="6510"/>
        <v>0</v>
      </c>
      <c r="FT271" s="160">
        <f t="shared" si="6511"/>
        <v>0</v>
      </c>
      <c r="FU271" s="160">
        <f t="shared" si="6512"/>
        <v>0</v>
      </c>
      <c r="FV271" s="160">
        <f t="shared" si="6513"/>
        <v>0</v>
      </c>
      <c r="FW271" s="160">
        <f t="shared" si="6514"/>
        <v>0</v>
      </c>
      <c r="FX271" s="161">
        <f t="shared" ref="FX271:FY271" si="6734">FX270</f>
        <v>12</v>
      </c>
      <c r="FY271" s="175">
        <f t="shared" si="6734"/>
        <v>1175</v>
      </c>
      <c r="FZ271" s="163" t="str">
        <f t="shared" si="6516"/>
        <v>1</v>
      </c>
      <c r="GA271" s="164">
        <f t="shared" si="212"/>
        <v>2</v>
      </c>
      <c r="GB271" s="165">
        <f t="shared" si="213"/>
        <v>0</v>
      </c>
      <c r="GC271" s="166"/>
      <c r="GD271" s="166"/>
      <c r="GE271" s="166"/>
      <c r="GF271" s="84"/>
      <c r="GG271" s="85"/>
      <c r="GH271" s="83" t="str">
        <f t="shared" si="214"/>
        <v>0</v>
      </c>
      <c r="GI271" s="167">
        <f t="shared" si="6517"/>
        <v>0</v>
      </c>
      <c r="GJ271" s="168">
        <f t="shared" si="6518"/>
        <v>0</v>
      </c>
      <c r="GK271" s="168">
        <f t="shared" si="6519"/>
        <v>0</v>
      </c>
      <c r="GL271" s="168">
        <f t="shared" si="6520"/>
        <v>0</v>
      </c>
      <c r="GM271" s="168">
        <f t="shared" si="6521"/>
        <v>0</v>
      </c>
      <c r="GN271" s="154">
        <f t="shared" ref="GN271:GO271" si="6735">GN270</f>
        <v>13</v>
      </c>
      <c r="GO271" s="173">
        <f t="shared" si="6735"/>
        <v>1176</v>
      </c>
      <c r="GP271" s="156" t="str">
        <f t="shared" si="6523"/>
        <v>1</v>
      </c>
      <c r="GQ271" s="157">
        <f t="shared" si="222"/>
        <v>3</v>
      </c>
      <c r="GR271" s="158">
        <f t="shared" si="223"/>
        <v>0</v>
      </c>
      <c r="GS271" s="159"/>
      <c r="GT271" s="159"/>
      <c r="GU271" s="159"/>
      <c r="GV271" s="78"/>
      <c r="GW271" s="79"/>
      <c r="GX271" s="77" t="str">
        <f t="shared" si="224"/>
        <v>0</v>
      </c>
      <c r="GY271" s="81">
        <f t="shared" si="6524"/>
        <v>0</v>
      </c>
      <c r="GZ271" s="160">
        <f t="shared" si="6525"/>
        <v>0</v>
      </c>
      <c r="HA271" s="160">
        <f t="shared" si="6526"/>
        <v>0</v>
      </c>
      <c r="HB271" s="160">
        <f t="shared" si="6527"/>
        <v>0</v>
      </c>
      <c r="HC271" s="160">
        <f t="shared" si="6528"/>
        <v>0</v>
      </c>
      <c r="HD271" s="161">
        <f t="shared" ref="HD271:HE271" si="6736">HD270</f>
        <v>14</v>
      </c>
      <c r="HE271" s="175">
        <f t="shared" si="6736"/>
        <v>1177</v>
      </c>
      <c r="HF271" s="163" t="str">
        <f t="shared" si="6530"/>
        <v>1</v>
      </c>
      <c r="HG271" s="164">
        <f t="shared" si="232"/>
        <v>5</v>
      </c>
      <c r="HH271" s="165">
        <f t="shared" si="233"/>
        <v>0</v>
      </c>
      <c r="HI271" s="166"/>
      <c r="HJ271" s="166"/>
      <c r="HK271" s="166"/>
      <c r="HL271" s="84"/>
      <c r="HM271" s="85"/>
      <c r="HN271" s="83" t="str">
        <f t="shared" si="234"/>
        <v>0</v>
      </c>
      <c r="HO271" s="167">
        <f t="shared" si="6531"/>
        <v>0</v>
      </c>
      <c r="HP271" s="168">
        <f t="shared" si="6532"/>
        <v>0</v>
      </c>
      <c r="HQ271" s="168">
        <f t="shared" si="6533"/>
        <v>0</v>
      </c>
      <c r="HR271" s="168">
        <f t="shared" si="6534"/>
        <v>0</v>
      </c>
      <c r="HS271" s="168">
        <f t="shared" si="6535"/>
        <v>0</v>
      </c>
      <c r="HT271" s="154">
        <f t="shared" ref="HT271:HU271" si="6737">HT270</f>
        <v>15</v>
      </c>
      <c r="HU271" s="173">
        <f t="shared" si="6737"/>
        <v>1178</v>
      </c>
      <c r="HV271" s="156" t="str">
        <f t="shared" si="6537"/>
        <v>1</v>
      </c>
      <c r="HW271" s="157" t="str">
        <f t="shared" si="242"/>
        <v/>
      </c>
      <c r="HX271" s="169">
        <f t="shared" si="243"/>
        <v>0</v>
      </c>
      <c r="HY271" s="159"/>
      <c r="HZ271" s="159"/>
      <c r="IA271" s="159"/>
      <c r="IB271" s="160"/>
      <c r="IC271" s="160"/>
      <c r="ID271" s="160" t="str">
        <f t="shared" si="244"/>
        <v>0</v>
      </c>
      <c r="IE271" s="160">
        <f t="shared" si="6538"/>
        <v>0</v>
      </c>
      <c r="IF271" s="160">
        <f t="shared" si="6539"/>
        <v>0</v>
      </c>
      <c r="IG271" s="160">
        <f t="shared" si="6540"/>
        <v>0</v>
      </c>
      <c r="IH271" s="160">
        <f t="shared" si="6541"/>
        <v>0</v>
      </c>
      <c r="II271" s="160">
        <f t="shared" si="6542"/>
        <v>0</v>
      </c>
      <c r="IJ271" s="161">
        <f t="shared" ref="IJ271:IK271" si="6738">IJ270</f>
        <v>16</v>
      </c>
      <c r="IK271" s="175">
        <f t="shared" si="6738"/>
        <v>1179</v>
      </c>
      <c r="IL271" s="163" t="str">
        <f t="shared" si="6544"/>
        <v>1</v>
      </c>
      <c r="IM271" s="164" t="str">
        <f t="shared" si="252"/>
        <v/>
      </c>
      <c r="IN271" s="165">
        <f t="shared" si="253"/>
        <v>0</v>
      </c>
      <c r="IO271" s="166"/>
      <c r="IP271" s="166"/>
      <c r="IQ271" s="166"/>
      <c r="IR271" s="168"/>
      <c r="IS271" s="168"/>
      <c r="IT271" s="170" t="str">
        <f t="shared" si="254"/>
        <v>0</v>
      </c>
      <c r="IU271" s="170">
        <f t="shared" si="6545"/>
        <v>0</v>
      </c>
      <c r="IV271" s="168">
        <f t="shared" si="6546"/>
        <v>0</v>
      </c>
      <c r="IW271" s="168">
        <f t="shared" si="6547"/>
        <v>0</v>
      </c>
      <c r="IX271" s="168">
        <f t="shared" si="6548"/>
        <v>0</v>
      </c>
      <c r="IY271" s="168">
        <f t="shared" si="6549"/>
        <v>0</v>
      </c>
      <c r="IZ271" s="154">
        <f t="shared" ref="IZ271:JA271" si="6739">IZ270</f>
        <v>17</v>
      </c>
      <c r="JA271" s="173">
        <f t="shared" si="6739"/>
        <v>1180</v>
      </c>
      <c r="JB271" s="156" t="str">
        <f t="shared" si="6551"/>
        <v>1</v>
      </c>
      <c r="JC271" s="157" t="str">
        <f t="shared" si="262"/>
        <v/>
      </c>
      <c r="JD271" s="158">
        <f t="shared" si="263"/>
        <v>0</v>
      </c>
      <c r="JE271" s="159"/>
      <c r="JF271" s="159"/>
      <c r="JG271" s="159"/>
      <c r="JH271" s="160"/>
      <c r="JI271" s="160"/>
      <c r="JJ271" s="171" t="str">
        <f t="shared" si="264"/>
        <v>0</v>
      </c>
      <c r="JK271" s="171">
        <f t="shared" si="6552"/>
        <v>0</v>
      </c>
      <c r="JL271" s="160">
        <f t="shared" si="6553"/>
        <v>0</v>
      </c>
      <c r="JM271" s="160">
        <f t="shared" si="6554"/>
        <v>0</v>
      </c>
      <c r="JN271" s="160">
        <f t="shared" si="6555"/>
        <v>0</v>
      </c>
      <c r="JO271" s="160">
        <f t="shared" si="6556"/>
        <v>0</v>
      </c>
      <c r="JP271" s="161">
        <f t="shared" ref="JP271:JQ271" si="6740">JP270</f>
        <v>18</v>
      </c>
      <c r="JQ271" s="175">
        <f t="shared" si="6740"/>
        <v>1181</v>
      </c>
      <c r="JR271" s="163" t="str">
        <f t="shared" si="6558"/>
        <v>1</v>
      </c>
      <c r="JS271" s="164" t="str">
        <f t="shared" si="272"/>
        <v/>
      </c>
      <c r="JT271" s="165">
        <f t="shared" si="273"/>
        <v>0</v>
      </c>
      <c r="JU271" s="166"/>
      <c r="JV271" s="166"/>
      <c r="JW271" s="166"/>
      <c r="JX271" s="168"/>
      <c r="JY271" s="168"/>
      <c r="JZ271" s="170" t="str">
        <f t="shared" si="274"/>
        <v>0</v>
      </c>
      <c r="KA271" s="170">
        <f t="shared" si="6559"/>
        <v>0</v>
      </c>
      <c r="KB271" s="168">
        <f t="shared" si="6560"/>
        <v>0</v>
      </c>
      <c r="KC271" s="168">
        <f t="shared" si="6561"/>
        <v>0</v>
      </c>
      <c r="KD271" s="168">
        <f t="shared" si="6562"/>
        <v>0</v>
      </c>
      <c r="KE271" s="168">
        <f t="shared" si="6563"/>
        <v>0</v>
      </c>
      <c r="KF271" s="154">
        <f t="shared" ref="KF271:KG271" si="6741">KF270</f>
        <v>19</v>
      </c>
      <c r="KG271" s="173">
        <f t="shared" si="6741"/>
        <v>1182</v>
      </c>
      <c r="KH271" s="156" t="str">
        <f t="shared" si="6565"/>
        <v>1</v>
      </c>
      <c r="KI271" s="157" t="str">
        <f t="shared" si="282"/>
        <v/>
      </c>
      <c r="KJ271" s="158">
        <f t="shared" si="283"/>
        <v>0</v>
      </c>
      <c r="KK271" s="159"/>
      <c r="KL271" s="159"/>
      <c r="KM271" s="159"/>
      <c r="KN271" s="160"/>
      <c r="KO271" s="160"/>
      <c r="KP271" s="171" t="str">
        <f t="shared" si="284"/>
        <v>0</v>
      </c>
      <c r="KQ271" s="171">
        <f t="shared" si="6566"/>
        <v>0</v>
      </c>
      <c r="KR271" s="160">
        <f t="shared" si="6567"/>
        <v>0</v>
      </c>
      <c r="KS271" s="160">
        <f t="shared" si="6568"/>
        <v>0</v>
      </c>
      <c r="KT271" s="160">
        <f t="shared" si="6569"/>
        <v>0</v>
      </c>
      <c r="KU271" s="160">
        <f t="shared" si="6570"/>
        <v>0</v>
      </c>
      <c r="KV271" s="161">
        <f t="shared" ref="KV271:KW271" si="6742">KV270</f>
        <v>20</v>
      </c>
      <c r="KW271" s="175">
        <f t="shared" si="6742"/>
        <v>1183</v>
      </c>
      <c r="KX271" s="163" t="str">
        <f t="shared" si="6572"/>
        <v>1</v>
      </c>
      <c r="KY271" s="164" t="str">
        <f t="shared" si="292"/>
        <v/>
      </c>
      <c r="KZ271" s="165">
        <f t="shared" si="293"/>
        <v>0</v>
      </c>
      <c r="LA271" s="166"/>
      <c r="LB271" s="166"/>
      <c r="LC271" s="166"/>
      <c r="LD271" s="168"/>
      <c r="LE271" s="168"/>
      <c r="LF271" s="170" t="str">
        <f t="shared" si="294"/>
        <v>0</v>
      </c>
      <c r="LG271" s="170">
        <f t="shared" si="6573"/>
        <v>0</v>
      </c>
      <c r="LH271" s="168">
        <f t="shared" si="6574"/>
        <v>0</v>
      </c>
      <c r="LI271" s="168">
        <f t="shared" si="6575"/>
        <v>0</v>
      </c>
      <c r="LJ271" s="168">
        <f t="shared" si="6576"/>
        <v>0</v>
      </c>
      <c r="LK271" s="168">
        <f t="shared" si="6577"/>
        <v>0</v>
      </c>
      <c r="LL271" s="172"/>
      <c r="LM271" s="172"/>
      <c r="LN271" s="168" t="str">
        <f t="shared" si="6578"/>
        <v>#REF!</v>
      </c>
      <c r="LO271" s="168" t="str">
        <f t="shared" si="6579"/>
        <v>#REF!</v>
      </c>
      <c r="LP271" s="168" t="str">
        <f t="shared" si="6580"/>
        <v>#REF!</v>
      </c>
      <c r="LQ271" s="168" t="str">
        <f t="shared" si="6581"/>
        <v>#REF!</v>
      </c>
    </row>
    <row r="272" ht="15.75" customHeight="1">
      <c r="A272" s="151">
        <v>46367.0</v>
      </c>
      <c r="B272" s="152" t="s">
        <v>29</v>
      </c>
      <c r="C272" s="153">
        <f t="shared" si="99"/>
        <v>0</v>
      </c>
      <c r="D272" s="154">
        <f t="shared" ref="D272:E272" si="6743">D271</f>
        <v>1</v>
      </c>
      <c r="E272" s="173">
        <f t="shared" si="6743"/>
        <v>1164</v>
      </c>
      <c r="F272" s="156" t="str">
        <f t="shared" si="6683"/>
        <v>1</v>
      </c>
      <c r="G272" s="157">
        <f t="shared" si="102"/>
        <v>1</v>
      </c>
      <c r="H272" s="158">
        <f t="shared" si="103"/>
        <v>0</v>
      </c>
      <c r="I272" s="159"/>
      <c r="J272" s="159"/>
      <c r="K272" s="159"/>
      <c r="L272" s="78"/>
      <c r="M272" s="79"/>
      <c r="N272" s="77" t="str">
        <f t="shared" si="104"/>
        <v>0</v>
      </c>
      <c r="O272" s="81">
        <f t="shared" si="6440"/>
        <v>0</v>
      </c>
      <c r="P272" s="160">
        <f t="shared" si="6441"/>
        <v>0</v>
      </c>
      <c r="Q272" s="160">
        <f t="shared" si="6442"/>
        <v>0</v>
      </c>
      <c r="R272" s="160">
        <f t="shared" si="6443"/>
        <v>0</v>
      </c>
      <c r="S272" s="160">
        <f t="shared" si="6444"/>
        <v>0</v>
      </c>
      <c r="T272" s="161">
        <f t="shared" ref="T272:U272" si="6744">T271</f>
        <v>2</v>
      </c>
      <c r="U272" s="175">
        <f t="shared" si="6744"/>
        <v>1165</v>
      </c>
      <c r="V272" s="163" t="str">
        <f t="shared" si="6446"/>
        <v>1</v>
      </c>
      <c r="W272" s="164">
        <f t="shared" si="112"/>
        <v>1</v>
      </c>
      <c r="X272" s="165">
        <f t="shared" si="113"/>
        <v>0</v>
      </c>
      <c r="Y272" s="166"/>
      <c r="Z272" s="166"/>
      <c r="AA272" s="166"/>
      <c r="AB272" s="84"/>
      <c r="AC272" s="85"/>
      <c r="AD272" s="83" t="str">
        <f t="shared" si="114"/>
        <v>0</v>
      </c>
      <c r="AE272" s="167">
        <f t="shared" si="6447"/>
        <v>0</v>
      </c>
      <c r="AF272" s="168">
        <f t="shared" si="6448"/>
        <v>0</v>
      </c>
      <c r="AG272" s="168">
        <f t="shared" si="6449"/>
        <v>0</v>
      </c>
      <c r="AH272" s="168">
        <f t="shared" si="6450"/>
        <v>0</v>
      </c>
      <c r="AI272" s="168">
        <f t="shared" si="6451"/>
        <v>0</v>
      </c>
      <c r="AJ272" s="154">
        <f t="shared" ref="AJ272:AK272" si="6745">AJ271</f>
        <v>3</v>
      </c>
      <c r="AK272" s="173">
        <f t="shared" si="6745"/>
        <v>1166</v>
      </c>
      <c r="AL272" s="156" t="str">
        <f t="shared" si="6453"/>
        <v>1</v>
      </c>
      <c r="AM272" s="157">
        <f t="shared" si="122"/>
        <v>2</v>
      </c>
      <c r="AN272" s="158">
        <f t="shared" si="123"/>
        <v>0</v>
      </c>
      <c r="AO272" s="159"/>
      <c r="AP272" s="159"/>
      <c r="AQ272" s="159"/>
      <c r="AR272" s="78"/>
      <c r="AS272" s="79"/>
      <c r="AT272" s="77" t="str">
        <f t="shared" si="124"/>
        <v>0</v>
      </c>
      <c r="AU272" s="81">
        <f t="shared" si="6454"/>
        <v>0</v>
      </c>
      <c r="AV272" s="160">
        <f t="shared" si="6455"/>
        <v>0</v>
      </c>
      <c r="AW272" s="160">
        <f t="shared" si="6456"/>
        <v>0</v>
      </c>
      <c r="AX272" s="160">
        <f t="shared" si="6457"/>
        <v>0</v>
      </c>
      <c r="AY272" s="160">
        <f t="shared" si="6458"/>
        <v>0</v>
      </c>
      <c r="AZ272" s="161">
        <f t="shared" ref="AZ272:BA272" si="6746">AZ271</f>
        <v>4</v>
      </c>
      <c r="BA272" s="175">
        <f t="shared" si="6746"/>
        <v>1167</v>
      </c>
      <c r="BB272" s="163" t="str">
        <f t="shared" si="6460"/>
        <v>1</v>
      </c>
      <c r="BC272" s="164">
        <f t="shared" si="132"/>
        <v>4</v>
      </c>
      <c r="BD272" s="165">
        <f t="shared" si="133"/>
        <v>0</v>
      </c>
      <c r="BE272" s="166"/>
      <c r="BF272" s="166"/>
      <c r="BG272" s="166"/>
      <c r="BH272" s="84"/>
      <c r="BI272" s="85"/>
      <c r="BJ272" s="83" t="str">
        <f t="shared" si="134"/>
        <v>0</v>
      </c>
      <c r="BK272" s="167">
        <f t="shared" si="6461"/>
        <v>0</v>
      </c>
      <c r="BL272" s="168">
        <f t="shared" si="6462"/>
        <v>0</v>
      </c>
      <c r="BM272" s="168">
        <f t="shared" si="6463"/>
        <v>0</v>
      </c>
      <c r="BN272" s="168">
        <f t="shared" si="6464"/>
        <v>0</v>
      </c>
      <c r="BO272" s="168">
        <f t="shared" si="6465"/>
        <v>0</v>
      </c>
      <c r="BP272" s="154">
        <f t="shared" ref="BP272:BQ272" si="6747">BP271</f>
        <v>5</v>
      </c>
      <c r="BQ272" s="173">
        <f t="shared" si="6747"/>
        <v>1168</v>
      </c>
      <c r="BR272" s="156" t="str">
        <f t="shared" si="6467"/>
        <v>1</v>
      </c>
      <c r="BS272" s="157">
        <f t="shared" si="142"/>
        <v>4</v>
      </c>
      <c r="BT272" s="158">
        <f t="shared" si="143"/>
        <v>0</v>
      </c>
      <c r="BU272" s="159"/>
      <c r="BV272" s="159"/>
      <c r="BW272" s="159"/>
      <c r="BX272" s="78"/>
      <c r="BY272" s="79"/>
      <c r="BZ272" s="77" t="str">
        <f t="shared" si="144"/>
        <v>0</v>
      </c>
      <c r="CA272" s="81">
        <f t="shared" si="6468"/>
        <v>0</v>
      </c>
      <c r="CB272" s="160">
        <f t="shared" si="6469"/>
        <v>0</v>
      </c>
      <c r="CC272" s="160">
        <f t="shared" si="6470"/>
        <v>0</v>
      </c>
      <c r="CD272" s="160">
        <f t="shared" si="6471"/>
        <v>0</v>
      </c>
      <c r="CE272" s="160">
        <f t="shared" si="6472"/>
        <v>0</v>
      </c>
      <c r="CF272" s="161">
        <f t="shared" ref="CF272:CG272" si="6748">CF271</f>
        <v>6</v>
      </c>
      <c r="CG272" s="175">
        <f t="shared" si="6748"/>
        <v>1169</v>
      </c>
      <c r="CH272" s="163" t="str">
        <f t="shared" si="6474"/>
        <v>1</v>
      </c>
      <c r="CI272" s="164">
        <f t="shared" si="152"/>
        <v>2</v>
      </c>
      <c r="CJ272" s="165">
        <f t="shared" si="153"/>
        <v>0</v>
      </c>
      <c r="CK272" s="166"/>
      <c r="CL272" s="166"/>
      <c r="CM272" s="166"/>
      <c r="CN272" s="84"/>
      <c r="CO272" s="85"/>
      <c r="CP272" s="83" t="str">
        <f t="shared" si="154"/>
        <v>0</v>
      </c>
      <c r="CQ272" s="167">
        <f t="shared" si="6475"/>
        <v>0</v>
      </c>
      <c r="CR272" s="168">
        <f t="shared" si="6476"/>
        <v>0</v>
      </c>
      <c r="CS272" s="168">
        <f t="shared" si="6477"/>
        <v>0</v>
      </c>
      <c r="CT272" s="168">
        <f t="shared" si="6478"/>
        <v>0</v>
      </c>
      <c r="CU272" s="168">
        <f t="shared" si="6479"/>
        <v>0</v>
      </c>
      <c r="CV272" s="154">
        <f t="shared" ref="CV272:CW272" si="6749">CV271</f>
        <v>7</v>
      </c>
      <c r="CW272" s="173">
        <f t="shared" si="6749"/>
        <v>1170</v>
      </c>
      <c r="CX272" s="156" t="str">
        <f t="shared" si="6481"/>
        <v>1</v>
      </c>
      <c r="CY272" s="157">
        <f t="shared" si="162"/>
        <v>2</v>
      </c>
      <c r="CZ272" s="158">
        <f t="shared" si="163"/>
        <v>0</v>
      </c>
      <c r="DA272" s="159"/>
      <c r="DB272" s="159"/>
      <c r="DC272" s="159"/>
      <c r="DD272" s="78"/>
      <c r="DE272" s="79"/>
      <c r="DF272" s="77" t="str">
        <f t="shared" si="164"/>
        <v>0</v>
      </c>
      <c r="DG272" s="81">
        <f t="shared" si="6482"/>
        <v>0</v>
      </c>
      <c r="DH272" s="160">
        <f t="shared" si="6483"/>
        <v>0</v>
      </c>
      <c r="DI272" s="160">
        <f t="shared" si="6484"/>
        <v>0</v>
      </c>
      <c r="DJ272" s="160">
        <f t="shared" si="6485"/>
        <v>0</v>
      </c>
      <c r="DK272" s="160">
        <f t="shared" si="6486"/>
        <v>0</v>
      </c>
      <c r="DL272" s="161">
        <f t="shared" ref="DL272:DM272" si="6750">DL271</f>
        <v>8</v>
      </c>
      <c r="DM272" s="175">
        <f t="shared" si="6750"/>
        <v>1171</v>
      </c>
      <c r="DN272" s="163" t="str">
        <f t="shared" si="6488"/>
        <v>1</v>
      </c>
      <c r="DO272" s="164">
        <f t="shared" si="172"/>
        <v>2</v>
      </c>
      <c r="DP272" s="165">
        <f t="shared" si="173"/>
        <v>0</v>
      </c>
      <c r="DQ272" s="166"/>
      <c r="DR272" s="166"/>
      <c r="DS272" s="166"/>
      <c r="DT272" s="84"/>
      <c r="DU272" s="85"/>
      <c r="DV272" s="83" t="str">
        <f t="shared" si="174"/>
        <v>0</v>
      </c>
      <c r="DW272" s="167">
        <f t="shared" si="6489"/>
        <v>0</v>
      </c>
      <c r="DX272" s="168">
        <f t="shared" si="6490"/>
        <v>0</v>
      </c>
      <c r="DY272" s="168">
        <f t="shared" si="6491"/>
        <v>0</v>
      </c>
      <c r="DZ272" s="168">
        <f t="shared" si="6492"/>
        <v>0</v>
      </c>
      <c r="EA272" s="168">
        <f t="shared" si="6493"/>
        <v>0</v>
      </c>
      <c r="EB272" s="154">
        <f t="shared" ref="EB272:EC272" si="6751">EB271</f>
        <v>9</v>
      </c>
      <c r="EC272" s="173">
        <f t="shared" si="6751"/>
        <v>1172</v>
      </c>
      <c r="ED272" s="156" t="str">
        <f t="shared" si="6495"/>
        <v>1</v>
      </c>
      <c r="EE272" s="157">
        <f t="shared" si="182"/>
        <v>5</v>
      </c>
      <c r="EF272" s="169">
        <f t="shared" si="183"/>
        <v>0</v>
      </c>
      <c r="EG272" s="159"/>
      <c r="EH272" s="159"/>
      <c r="EI272" s="159"/>
      <c r="EJ272" s="78"/>
      <c r="EK272" s="79"/>
      <c r="EL272" s="77" t="str">
        <f t="shared" si="184"/>
        <v>0</v>
      </c>
      <c r="EM272" s="81">
        <f t="shared" si="6496"/>
        <v>0</v>
      </c>
      <c r="EN272" s="160">
        <f t="shared" si="6497"/>
        <v>0</v>
      </c>
      <c r="EO272" s="160">
        <f t="shared" si="6498"/>
        <v>0</v>
      </c>
      <c r="EP272" s="160">
        <f t="shared" si="6499"/>
        <v>0</v>
      </c>
      <c r="EQ272" s="160">
        <f t="shared" si="6500"/>
        <v>0</v>
      </c>
      <c r="ER272" s="161">
        <f t="shared" ref="ER272:ES272" si="6752">ER271</f>
        <v>10</v>
      </c>
      <c r="ES272" s="175">
        <f t="shared" si="6752"/>
        <v>1173</v>
      </c>
      <c r="ET272" s="163" t="str">
        <f t="shared" si="6502"/>
        <v>1</v>
      </c>
      <c r="EU272" s="164">
        <f t="shared" si="192"/>
        <v>19</v>
      </c>
      <c r="EV272" s="165">
        <f t="shared" si="193"/>
        <v>0</v>
      </c>
      <c r="EW272" s="166"/>
      <c r="EX272" s="166"/>
      <c r="EY272" s="166"/>
      <c r="EZ272" s="84"/>
      <c r="FA272" s="85"/>
      <c r="FB272" s="83" t="str">
        <f t="shared" si="194"/>
        <v>0</v>
      </c>
      <c r="FC272" s="167">
        <f t="shared" si="6503"/>
        <v>0</v>
      </c>
      <c r="FD272" s="168">
        <f t="shared" si="6504"/>
        <v>0</v>
      </c>
      <c r="FE272" s="168">
        <f t="shared" si="6505"/>
        <v>0</v>
      </c>
      <c r="FF272" s="168">
        <f t="shared" si="6506"/>
        <v>0</v>
      </c>
      <c r="FG272" s="168">
        <f t="shared" si="6507"/>
        <v>0</v>
      </c>
      <c r="FH272" s="154">
        <f t="shared" ref="FH272:FI272" si="6753">FH271</f>
        <v>11</v>
      </c>
      <c r="FI272" s="173">
        <f t="shared" si="6753"/>
        <v>1174</v>
      </c>
      <c r="FJ272" s="156" t="str">
        <f t="shared" si="6509"/>
        <v>1</v>
      </c>
      <c r="FK272" s="157">
        <f t="shared" si="202"/>
        <v>4</v>
      </c>
      <c r="FL272" s="158">
        <f t="shared" si="203"/>
        <v>0</v>
      </c>
      <c r="FM272" s="159"/>
      <c r="FN272" s="159"/>
      <c r="FO272" s="159"/>
      <c r="FP272" s="78"/>
      <c r="FQ272" s="79"/>
      <c r="FR272" s="77" t="str">
        <f t="shared" si="204"/>
        <v>0</v>
      </c>
      <c r="FS272" s="81">
        <f t="shared" si="6510"/>
        <v>0</v>
      </c>
      <c r="FT272" s="160">
        <f t="shared" si="6511"/>
        <v>0</v>
      </c>
      <c r="FU272" s="160">
        <f t="shared" si="6512"/>
        <v>0</v>
      </c>
      <c r="FV272" s="160">
        <f t="shared" si="6513"/>
        <v>0</v>
      </c>
      <c r="FW272" s="160">
        <f t="shared" si="6514"/>
        <v>0</v>
      </c>
      <c r="FX272" s="161">
        <f t="shared" ref="FX272:FY272" si="6754">FX271</f>
        <v>12</v>
      </c>
      <c r="FY272" s="175">
        <f t="shared" si="6754"/>
        <v>1175</v>
      </c>
      <c r="FZ272" s="163" t="str">
        <f t="shared" si="6516"/>
        <v>1</v>
      </c>
      <c r="GA272" s="164">
        <f t="shared" si="212"/>
        <v>2</v>
      </c>
      <c r="GB272" s="165">
        <f t="shared" si="213"/>
        <v>0</v>
      </c>
      <c r="GC272" s="166"/>
      <c r="GD272" s="166"/>
      <c r="GE272" s="166"/>
      <c r="GF272" s="84"/>
      <c r="GG272" s="85"/>
      <c r="GH272" s="83" t="str">
        <f t="shared" si="214"/>
        <v>0</v>
      </c>
      <c r="GI272" s="167">
        <f t="shared" si="6517"/>
        <v>0</v>
      </c>
      <c r="GJ272" s="168">
        <f t="shared" si="6518"/>
        <v>0</v>
      </c>
      <c r="GK272" s="168">
        <f t="shared" si="6519"/>
        <v>0</v>
      </c>
      <c r="GL272" s="168">
        <f t="shared" si="6520"/>
        <v>0</v>
      </c>
      <c r="GM272" s="168">
        <f t="shared" si="6521"/>
        <v>0</v>
      </c>
      <c r="GN272" s="154">
        <f t="shared" ref="GN272:GO272" si="6755">GN271</f>
        <v>13</v>
      </c>
      <c r="GO272" s="173">
        <f t="shared" si="6755"/>
        <v>1176</v>
      </c>
      <c r="GP272" s="156" t="str">
        <f t="shared" si="6523"/>
        <v>1</v>
      </c>
      <c r="GQ272" s="157">
        <f t="shared" si="222"/>
        <v>3</v>
      </c>
      <c r="GR272" s="158">
        <f t="shared" si="223"/>
        <v>0</v>
      </c>
      <c r="GS272" s="159"/>
      <c r="GT272" s="159"/>
      <c r="GU272" s="159"/>
      <c r="GV272" s="78"/>
      <c r="GW272" s="79"/>
      <c r="GX272" s="77" t="str">
        <f t="shared" si="224"/>
        <v>0</v>
      </c>
      <c r="GY272" s="81">
        <f t="shared" si="6524"/>
        <v>0</v>
      </c>
      <c r="GZ272" s="160">
        <f t="shared" si="6525"/>
        <v>0</v>
      </c>
      <c r="HA272" s="160">
        <f t="shared" si="6526"/>
        <v>0</v>
      </c>
      <c r="HB272" s="160">
        <f t="shared" si="6527"/>
        <v>0</v>
      </c>
      <c r="HC272" s="160">
        <f t="shared" si="6528"/>
        <v>0</v>
      </c>
      <c r="HD272" s="161">
        <f t="shared" ref="HD272:HE272" si="6756">HD271</f>
        <v>14</v>
      </c>
      <c r="HE272" s="175">
        <f t="shared" si="6756"/>
        <v>1177</v>
      </c>
      <c r="HF272" s="163" t="str">
        <f t="shared" si="6530"/>
        <v>1</v>
      </c>
      <c r="HG272" s="164">
        <f t="shared" si="232"/>
        <v>5</v>
      </c>
      <c r="HH272" s="165">
        <f t="shared" si="233"/>
        <v>0</v>
      </c>
      <c r="HI272" s="166"/>
      <c r="HJ272" s="166"/>
      <c r="HK272" s="166"/>
      <c r="HL272" s="84"/>
      <c r="HM272" s="85"/>
      <c r="HN272" s="83" t="str">
        <f t="shared" si="234"/>
        <v>0</v>
      </c>
      <c r="HO272" s="167">
        <f t="shared" si="6531"/>
        <v>0</v>
      </c>
      <c r="HP272" s="168">
        <f t="shared" si="6532"/>
        <v>0</v>
      </c>
      <c r="HQ272" s="168">
        <f t="shared" si="6533"/>
        <v>0</v>
      </c>
      <c r="HR272" s="168">
        <f t="shared" si="6534"/>
        <v>0</v>
      </c>
      <c r="HS272" s="168">
        <f t="shared" si="6535"/>
        <v>0</v>
      </c>
      <c r="HT272" s="154">
        <f t="shared" ref="HT272:HU272" si="6757">HT271</f>
        <v>15</v>
      </c>
      <c r="HU272" s="173">
        <f t="shared" si="6757"/>
        <v>1178</v>
      </c>
      <c r="HV272" s="156" t="str">
        <f t="shared" si="6537"/>
        <v>1</v>
      </c>
      <c r="HW272" s="157" t="str">
        <f t="shared" si="242"/>
        <v/>
      </c>
      <c r="HX272" s="169">
        <f t="shared" si="243"/>
        <v>0</v>
      </c>
      <c r="HY272" s="159"/>
      <c r="HZ272" s="159"/>
      <c r="IA272" s="159"/>
      <c r="IB272" s="160"/>
      <c r="IC272" s="160"/>
      <c r="ID272" s="160" t="str">
        <f t="shared" si="244"/>
        <v>0</v>
      </c>
      <c r="IE272" s="160">
        <f t="shared" si="6538"/>
        <v>0</v>
      </c>
      <c r="IF272" s="160">
        <f t="shared" si="6539"/>
        <v>0</v>
      </c>
      <c r="IG272" s="160">
        <f t="shared" si="6540"/>
        <v>0</v>
      </c>
      <c r="IH272" s="160">
        <f t="shared" si="6541"/>
        <v>0</v>
      </c>
      <c r="II272" s="160">
        <f t="shared" si="6542"/>
        <v>0</v>
      </c>
      <c r="IJ272" s="161">
        <f t="shared" ref="IJ272:IK272" si="6758">IJ271</f>
        <v>16</v>
      </c>
      <c r="IK272" s="175">
        <f t="shared" si="6758"/>
        <v>1179</v>
      </c>
      <c r="IL272" s="163" t="str">
        <f t="shared" si="6544"/>
        <v>1</v>
      </c>
      <c r="IM272" s="164" t="str">
        <f t="shared" si="252"/>
        <v/>
      </c>
      <c r="IN272" s="165">
        <f t="shared" si="253"/>
        <v>0</v>
      </c>
      <c r="IO272" s="166"/>
      <c r="IP272" s="166"/>
      <c r="IQ272" s="166"/>
      <c r="IR272" s="168"/>
      <c r="IS272" s="168"/>
      <c r="IT272" s="170" t="str">
        <f t="shared" si="254"/>
        <v>0</v>
      </c>
      <c r="IU272" s="170">
        <f t="shared" si="6545"/>
        <v>0</v>
      </c>
      <c r="IV272" s="168">
        <f t="shared" si="6546"/>
        <v>0</v>
      </c>
      <c r="IW272" s="168">
        <f t="shared" si="6547"/>
        <v>0</v>
      </c>
      <c r="IX272" s="168">
        <f t="shared" si="6548"/>
        <v>0</v>
      </c>
      <c r="IY272" s="168">
        <f t="shared" si="6549"/>
        <v>0</v>
      </c>
      <c r="IZ272" s="154">
        <f t="shared" ref="IZ272:JA272" si="6759">IZ271</f>
        <v>17</v>
      </c>
      <c r="JA272" s="173">
        <f t="shared" si="6759"/>
        <v>1180</v>
      </c>
      <c r="JB272" s="156" t="str">
        <f t="shared" si="6551"/>
        <v>1</v>
      </c>
      <c r="JC272" s="157" t="str">
        <f t="shared" si="262"/>
        <v/>
      </c>
      <c r="JD272" s="158">
        <f t="shared" si="263"/>
        <v>0</v>
      </c>
      <c r="JE272" s="159"/>
      <c r="JF272" s="159"/>
      <c r="JG272" s="159"/>
      <c r="JH272" s="160"/>
      <c r="JI272" s="160"/>
      <c r="JJ272" s="171" t="str">
        <f t="shared" si="264"/>
        <v>0</v>
      </c>
      <c r="JK272" s="171">
        <f t="shared" si="6552"/>
        <v>0</v>
      </c>
      <c r="JL272" s="160">
        <f t="shared" si="6553"/>
        <v>0</v>
      </c>
      <c r="JM272" s="160">
        <f t="shared" si="6554"/>
        <v>0</v>
      </c>
      <c r="JN272" s="160">
        <f t="shared" si="6555"/>
        <v>0</v>
      </c>
      <c r="JO272" s="160">
        <f t="shared" si="6556"/>
        <v>0</v>
      </c>
      <c r="JP272" s="161">
        <f t="shared" ref="JP272:JQ272" si="6760">JP271</f>
        <v>18</v>
      </c>
      <c r="JQ272" s="175">
        <f t="shared" si="6760"/>
        <v>1181</v>
      </c>
      <c r="JR272" s="163" t="str">
        <f t="shared" si="6558"/>
        <v>1</v>
      </c>
      <c r="JS272" s="164" t="str">
        <f t="shared" si="272"/>
        <v/>
      </c>
      <c r="JT272" s="165">
        <f t="shared" si="273"/>
        <v>0</v>
      </c>
      <c r="JU272" s="166"/>
      <c r="JV272" s="166"/>
      <c r="JW272" s="166"/>
      <c r="JX272" s="168"/>
      <c r="JY272" s="168"/>
      <c r="JZ272" s="170" t="str">
        <f t="shared" si="274"/>
        <v>0</v>
      </c>
      <c r="KA272" s="170">
        <f t="shared" si="6559"/>
        <v>0</v>
      </c>
      <c r="KB272" s="168">
        <f t="shared" si="6560"/>
        <v>0</v>
      </c>
      <c r="KC272" s="168">
        <f t="shared" si="6561"/>
        <v>0</v>
      </c>
      <c r="KD272" s="168">
        <f t="shared" si="6562"/>
        <v>0</v>
      </c>
      <c r="KE272" s="168">
        <f t="shared" si="6563"/>
        <v>0</v>
      </c>
      <c r="KF272" s="154">
        <f t="shared" ref="KF272:KG272" si="6761">KF271</f>
        <v>19</v>
      </c>
      <c r="KG272" s="173">
        <f t="shared" si="6761"/>
        <v>1182</v>
      </c>
      <c r="KH272" s="156" t="str">
        <f t="shared" si="6565"/>
        <v>1</v>
      </c>
      <c r="KI272" s="157" t="str">
        <f t="shared" si="282"/>
        <v/>
      </c>
      <c r="KJ272" s="158">
        <f t="shared" si="283"/>
        <v>0</v>
      </c>
      <c r="KK272" s="159"/>
      <c r="KL272" s="159"/>
      <c r="KM272" s="159"/>
      <c r="KN272" s="160"/>
      <c r="KO272" s="160"/>
      <c r="KP272" s="171" t="str">
        <f t="shared" si="284"/>
        <v>0</v>
      </c>
      <c r="KQ272" s="171">
        <f t="shared" si="6566"/>
        <v>0</v>
      </c>
      <c r="KR272" s="160">
        <f t="shared" si="6567"/>
        <v>0</v>
      </c>
      <c r="KS272" s="160">
        <f t="shared" si="6568"/>
        <v>0</v>
      </c>
      <c r="KT272" s="160">
        <f t="shared" si="6569"/>
        <v>0</v>
      </c>
      <c r="KU272" s="160">
        <f t="shared" si="6570"/>
        <v>0</v>
      </c>
      <c r="KV272" s="161">
        <f t="shared" ref="KV272:KW272" si="6762">KV271</f>
        <v>20</v>
      </c>
      <c r="KW272" s="175">
        <f t="shared" si="6762"/>
        <v>1183</v>
      </c>
      <c r="KX272" s="163" t="str">
        <f t="shared" si="6572"/>
        <v>1</v>
      </c>
      <c r="KY272" s="164" t="str">
        <f t="shared" si="292"/>
        <v/>
      </c>
      <c r="KZ272" s="165">
        <f t="shared" si="293"/>
        <v>0</v>
      </c>
      <c r="LA272" s="166"/>
      <c r="LB272" s="166"/>
      <c r="LC272" s="166"/>
      <c r="LD272" s="168"/>
      <c r="LE272" s="168"/>
      <c r="LF272" s="170" t="str">
        <f t="shared" si="294"/>
        <v>0</v>
      </c>
      <c r="LG272" s="170">
        <f t="shared" si="6573"/>
        <v>0</v>
      </c>
      <c r="LH272" s="168">
        <f t="shared" si="6574"/>
        <v>0</v>
      </c>
      <c r="LI272" s="168">
        <f t="shared" si="6575"/>
        <v>0</v>
      </c>
      <c r="LJ272" s="168">
        <f t="shared" si="6576"/>
        <v>0</v>
      </c>
      <c r="LK272" s="168">
        <f t="shared" si="6577"/>
        <v>0</v>
      </c>
      <c r="LL272" s="172"/>
      <c r="LM272" s="172"/>
      <c r="LN272" s="168" t="str">
        <f t="shared" si="6578"/>
        <v>#REF!</v>
      </c>
      <c r="LO272" s="168" t="str">
        <f t="shared" si="6579"/>
        <v>#REF!</v>
      </c>
      <c r="LP272" s="168" t="str">
        <f t="shared" si="6580"/>
        <v>#REF!</v>
      </c>
      <c r="LQ272" s="168" t="str">
        <f t="shared" si="6581"/>
        <v>#REF!</v>
      </c>
    </row>
    <row r="273" ht="15.75" customHeight="1">
      <c r="A273" s="151">
        <v>46368.0</v>
      </c>
      <c r="B273" s="152" t="s">
        <v>30</v>
      </c>
      <c r="C273" s="153">
        <f t="shared" si="99"/>
        <v>0</v>
      </c>
      <c r="D273" s="154">
        <f t="shared" ref="D273:E273" si="6763">D272</f>
        <v>1</v>
      </c>
      <c r="E273" s="173">
        <f t="shared" si="6763"/>
        <v>1164</v>
      </c>
      <c r="F273" s="156" t="str">
        <f t="shared" si="6683"/>
        <v>1</v>
      </c>
      <c r="G273" s="157">
        <f t="shared" si="102"/>
        <v>1</v>
      </c>
      <c r="H273" s="158">
        <f t="shared" si="103"/>
        <v>0</v>
      </c>
      <c r="I273" s="159"/>
      <c r="J273" s="159"/>
      <c r="K273" s="159"/>
      <c r="L273" s="78"/>
      <c r="M273" s="79"/>
      <c r="N273" s="77" t="str">
        <f t="shared" si="104"/>
        <v>0</v>
      </c>
      <c r="O273" s="81">
        <f t="shared" si="6440"/>
        <v>0</v>
      </c>
      <c r="P273" s="160">
        <f t="shared" si="6441"/>
        <v>0</v>
      </c>
      <c r="Q273" s="160">
        <f t="shared" si="6442"/>
        <v>0</v>
      </c>
      <c r="R273" s="160">
        <f t="shared" si="6443"/>
        <v>0</v>
      </c>
      <c r="S273" s="160">
        <f t="shared" si="6444"/>
        <v>0</v>
      </c>
      <c r="T273" s="161">
        <f t="shared" ref="T273:U273" si="6764">T272</f>
        <v>2</v>
      </c>
      <c r="U273" s="175">
        <f t="shared" si="6764"/>
        <v>1165</v>
      </c>
      <c r="V273" s="163" t="str">
        <f t="shared" si="6446"/>
        <v>1</v>
      </c>
      <c r="W273" s="164">
        <f t="shared" si="112"/>
        <v>1</v>
      </c>
      <c r="X273" s="165">
        <f t="shared" si="113"/>
        <v>0</v>
      </c>
      <c r="Y273" s="166"/>
      <c r="Z273" s="166"/>
      <c r="AA273" s="166"/>
      <c r="AB273" s="84"/>
      <c r="AC273" s="85"/>
      <c r="AD273" s="83" t="str">
        <f t="shared" si="114"/>
        <v>0</v>
      </c>
      <c r="AE273" s="167">
        <f t="shared" si="6447"/>
        <v>0</v>
      </c>
      <c r="AF273" s="168">
        <f t="shared" si="6448"/>
        <v>0</v>
      </c>
      <c r="AG273" s="168">
        <f t="shared" si="6449"/>
        <v>0</v>
      </c>
      <c r="AH273" s="168">
        <f t="shared" si="6450"/>
        <v>0</v>
      </c>
      <c r="AI273" s="168">
        <f t="shared" si="6451"/>
        <v>0</v>
      </c>
      <c r="AJ273" s="154">
        <f t="shared" ref="AJ273:AK273" si="6765">AJ272</f>
        <v>3</v>
      </c>
      <c r="AK273" s="173">
        <f t="shared" si="6765"/>
        <v>1166</v>
      </c>
      <c r="AL273" s="156" t="str">
        <f t="shared" si="6453"/>
        <v>1</v>
      </c>
      <c r="AM273" s="157">
        <f t="shared" si="122"/>
        <v>2</v>
      </c>
      <c r="AN273" s="158">
        <f t="shared" si="123"/>
        <v>0</v>
      </c>
      <c r="AO273" s="159"/>
      <c r="AP273" s="159"/>
      <c r="AQ273" s="159"/>
      <c r="AR273" s="78"/>
      <c r="AS273" s="79"/>
      <c r="AT273" s="77" t="str">
        <f t="shared" si="124"/>
        <v>0</v>
      </c>
      <c r="AU273" s="81">
        <f t="shared" si="6454"/>
        <v>0</v>
      </c>
      <c r="AV273" s="160">
        <f t="shared" si="6455"/>
        <v>0</v>
      </c>
      <c r="AW273" s="160">
        <f t="shared" si="6456"/>
        <v>0</v>
      </c>
      <c r="AX273" s="160">
        <f t="shared" si="6457"/>
        <v>0</v>
      </c>
      <c r="AY273" s="160">
        <f t="shared" si="6458"/>
        <v>0</v>
      </c>
      <c r="AZ273" s="161">
        <f t="shared" ref="AZ273:BA273" si="6766">AZ272</f>
        <v>4</v>
      </c>
      <c r="BA273" s="175">
        <f t="shared" si="6766"/>
        <v>1167</v>
      </c>
      <c r="BB273" s="163" t="str">
        <f t="shared" si="6460"/>
        <v>1</v>
      </c>
      <c r="BC273" s="164">
        <f t="shared" si="132"/>
        <v>4</v>
      </c>
      <c r="BD273" s="165">
        <f t="shared" si="133"/>
        <v>0</v>
      </c>
      <c r="BE273" s="166"/>
      <c r="BF273" s="166"/>
      <c r="BG273" s="166"/>
      <c r="BH273" s="84"/>
      <c r="BI273" s="85"/>
      <c r="BJ273" s="83" t="str">
        <f t="shared" si="134"/>
        <v>0</v>
      </c>
      <c r="BK273" s="167">
        <f t="shared" si="6461"/>
        <v>0</v>
      </c>
      <c r="BL273" s="168">
        <f t="shared" si="6462"/>
        <v>0</v>
      </c>
      <c r="BM273" s="168">
        <f t="shared" si="6463"/>
        <v>0</v>
      </c>
      <c r="BN273" s="168">
        <f t="shared" si="6464"/>
        <v>0</v>
      </c>
      <c r="BO273" s="168">
        <f t="shared" si="6465"/>
        <v>0</v>
      </c>
      <c r="BP273" s="154">
        <f t="shared" ref="BP273:BQ273" si="6767">BP272</f>
        <v>5</v>
      </c>
      <c r="BQ273" s="173">
        <f t="shared" si="6767"/>
        <v>1168</v>
      </c>
      <c r="BR273" s="156" t="str">
        <f t="shared" si="6467"/>
        <v>1</v>
      </c>
      <c r="BS273" s="157">
        <f t="shared" si="142"/>
        <v>4</v>
      </c>
      <c r="BT273" s="158">
        <f t="shared" si="143"/>
        <v>0</v>
      </c>
      <c r="BU273" s="159"/>
      <c r="BV273" s="159"/>
      <c r="BW273" s="159"/>
      <c r="BX273" s="78"/>
      <c r="BY273" s="79"/>
      <c r="BZ273" s="77" t="str">
        <f t="shared" si="144"/>
        <v>0</v>
      </c>
      <c r="CA273" s="81">
        <f t="shared" si="6468"/>
        <v>0</v>
      </c>
      <c r="CB273" s="160">
        <f t="shared" si="6469"/>
        <v>0</v>
      </c>
      <c r="CC273" s="160">
        <f t="shared" si="6470"/>
        <v>0</v>
      </c>
      <c r="CD273" s="160">
        <f t="shared" si="6471"/>
        <v>0</v>
      </c>
      <c r="CE273" s="160">
        <f t="shared" si="6472"/>
        <v>0</v>
      </c>
      <c r="CF273" s="161">
        <f t="shared" ref="CF273:CG273" si="6768">CF272</f>
        <v>6</v>
      </c>
      <c r="CG273" s="175">
        <f t="shared" si="6768"/>
        <v>1169</v>
      </c>
      <c r="CH273" s="163" t="str">
        <f t="shared" si="6474"/>
        <v>1</v>
      </c>
      <c r="CI273" s="164">
        <f t="shared" si="152"/>
        <v>2</v>
      </c>
      <c r="CJ273" s="165">
        <f t="shared" si="153"/>
        <v>0</v>
      </c>
      <c r="CK273" s="166"/>
      <c r="CL273" s="166"/>
      <c r="CM273" s="166"/>
      <c r="CN273" s="84"/>
      <c r="CO273" s="85"/>
      <c r="CP273" s="83" t="str">
        <f t="shared" si="154"/>
        <v>0</v>
      </c>
      <c r="CQ273" s="167">
        <f t="shared" si="6475"/>
        <v>0</v>
      </c>
      <c r="CR273" s="168">
        <f t="shared" si="6476"/>
        <v>0</v>
      </c>
      <c r="CS273" s="168">
        <f t="shared" si="6477"/>
        <v>0</v>
      </c>
      <c r="CT273" s="168">
        <f t="shared" si="6478"/>
        <v>0</v>
      </c>
      <c r="CU273" s="168">
        <f t="shared" si="6479"/>
        <v>0</v>
      </c>
      <c r="CV273" s="154">
        <f t="shared" ref="CV273:CW273" si="6769">CV272</f>
        <v>7</v>
      </c>
      <c r="CW273" s="173">
        <f t="shared" si="6769"/>
        <v>1170</v>
      </c>
      <c r="CX273" s="156" t="str">
        <f t="shared" si="6481"/>
        <v>1</v>
      </c>
      <c r="CY273" s="157">
        <f t="shared" si="162"/>
        <v>2</v>
      </c>
      <c r="CZ273" s="158">
        <f t="shared" si="163"/>
        <v>0</v>
      </c>
      <c r="DA273" s="159"/>
      <c r="DB273" s="159"/>
      <c r="DC273" s="159"/>
      <c r="DD273" s="78"/>
      <c r="DE273" s="79"/>
      <c r="DF273" s="77" t="str">
        <f t="shared" si="164"/>
        <v>0</v>
      </c>
      <c r="DG273" s="81">
        <f t="shared" si="6482"/>
        <v>0</v>
      </c>
      <c r="DH273" s="160">
        <f t="shared" si="6483"/>
        <v>0</v>
      </c>
      <c r="DI273" s="160">
        <f t="shared" si="6484"/>
        <v>0</v>
      </c>
      <c r="DJ273" s="160">
        <f t="shared" si="6485"/>
        <v>0</v>
      </c>
      <c r="DK273" s="160">
        <f t="shared" si="6486"/>
        <v>0</v>
      </c>
      <c r="DL273" s="161">
        <f t="shared" ref="DL273:DM273" si="6770">DL272</f>
        <v>8</v>
      </c>
      <c r="DM273" s="175">
        <f t="shared" si="6770"/>
        <v>1171</v>
      </c>
      <c r="DN273" s="163" t="str">
        <f t="shared" si="6488"/>
        <v>1</v>
      </c>
      <c r="DO273" s="164">
        <f t="shared" si="172"/>
        <v>2</v>
      </c>
      <c r="DP273" s="165">
        <f t="shared" si="173"/>
        <v>0</v>
      </c>
      <c r="DQ273" s="166"/>
      <c r="DR273" s="166"/>
      <c r="DS273" s="166"/>
      <c r="DT273" s="84"/>
      <c r="DU273" s="85"/>
      <c r="DV273" s="83" t="str">
        <f t="shared" si="174"/>
        <v>0</v>
      </c>
      <c r="DW273" s="167">
        <f t="shared" si="6489"/>
        <v>0</v>
      </c>
      <c r="DX273" s="168">
        <f t="shared" si="6490"/>
        <v>0</v>
      </c>
      <c r="DY273" s="168">
        <f t="shared" si="6491"/>
        <v>0</v>
      </c>
      <c r="DZ273" s="168">
        <f t="shared" si="6492"/>
        <v>0</v>
      </c>
      <c r="EA273" s="168">
        <f t="shared" si="6493"/>
        <v>0</v>
      </c>
      <c r="EB273" s="154">
        <f t="shared" ref="EB273:EC273" si="6771">EB272</f>
        <v>9</v>
      </c>
      <c r="EC273" s="173">
        <f t="shared" si="6771"/>
        <v>1172</v>
      </c>
      <c r="ED273" s="156" t="str">
        <f t="shared" si="6495"/>
        <v>1</v>
      </c>
      <c r="EE273" s="157">
        <f t="shared" si="182"/>
        <v>5</v>
      </c>
      <c r="EF273" s="169">
        <f t="shared" si="183"/>
        <v>0</v>
      </c>
      <c r="EG273" s="159"/>
      <c r="EH273" s="159"/>
      <c r="EI273" s="159"/>
      <c r="EJ273" s="78"/>
      <c r="EK273" s="79"/>
      <c r="EL273" s="77" t="str">
        <f t="shared" si="184"/>
        <v>0</v>
      </c>
      <c r="EM273" s="81">
        <f t="shared" si="6496"/>
        <v>0</v>
      </c>
      <c r="EN273" s="160">
        <f t="shared" si="6497"/>
        <v>0</v>
      </c>
      <c r="EO273" s="160">
        <f t="shared" si="6498"/>
        <v>0</v>
      </c>
      <c r="EP273" s="160">
        <f t="shared" si="6499"/>
        <v>0</v>
      </c>
      <c r="EQ273" s="160">
        <f t="shared" si="6500"/>
        <v>0</v>
      </c>
      <c r="ER273" s="161">
        <f t="shared" ref="ER273:ES273" si="6772">ER272</f>
        <v>10</v>
      </c>
      <c r="ES273" s="175">
        <f t="shared" si="6772"/>
        <v>1173</v>
      </c>
      <c r="ET273" s="163" t="str">
        <f t="shared" si="6502"/>
        <v>1</v>
      </c>
      <c r="EU273" s="164">
        <f t="shared" si="192"/>
        <v>19</v>
      </c>
      <c r="EV273" s="165">
        <f t="shared" si="193"/>
        <v>0</v>
      </c>
      <c r="EW273" s="166"/>
      <c r="EX273" s="166"/>
      <c r="EY273" s="166"/>
      <c r="EZ273" s="84"/>
      <c r="FA273" s="85"/>
      <c r="FB273" s="83" t="str">
        <f t="shared" si="194"/>
        <v>0</v>
      </c>
      <c r="FC273" s="167">
        <f t="shared" si="6503"/>
        <v>0</v>
      </c>
      <c r="FD273" s="168">
        <f t="shared" si="6504"/>
        <v>0</v>
      </c>
      <c r="FE273" s="168">
        <f t="shared" si="6505"/>
        <v>0</v>
      </c>
      <c r="FF273" s="168">
        <f t="shared" si="6506"/>
        <v>0</v>
      </c>
      <c r="FG273" s="168">
        <f t="shared" si="6507"/>
        <v>0</v>
      </c>
      <c r="FH273" s="154">
        <f t="shared" ref="FH273:FI273" si="6773">FH272</f>
        <v>11</v>
      </c>
      <c r="FI273" s="173">
        <f t="shared" si="6773"/>
        <v>1174</v>
      </c>
      <c r="FJ273" s="156" t="str">
        <f t="shared" si="6509"/>
        <v>1</v>
      </c>
      <c r="FK273" s="157">
        <f t="shared" si="202"/>
        <v>4</v>
      </c>
      <c r="FL273" s="158">
        <f t="shared" si="203"/>
        <v>0</v>
      </c>
      <c r="FM273" s="159"/>
      <c r="FN273" s="159"/>
      <c r="FO273" s="159"/>
      <c r="FP273" s="78"/>
      <c r="FQ273" s="79"/>
      <c r="FR273" s="77" t="str">
        <f t="shared" si="204"/>
        <v>0</v>
      </c>
      <c r="FS273" s="81">
        <f t="shared" si="6510"/>
        <v>0</v>
      </c>
      <c r="FT273" s="160">
        <f t="shared" si="6511"/>
        <v>0</v>
      </c>
      <c r="FU273" s="160">
        <f t="shared" si="6512"/>
        <v>0</v>
      </c>
      <c r="FV273" s="160">
        <f t="shared" si="6513"/>
        <v>0</v>
      </c>
      <c r="FW273" s="160">
        <f t="shared" si="6514"/>
        <v>0</v>
      </c>
      <c r="FX273" s="161">
        <f t="shared" ref="FX273:FY273" si="6774">FX272</f>
        <v>12</v>
      </c>
      <c r="FY273" s="175">
        <f t="shared" si="6774"/>
        <v>1175</v>
      </c>
      <c r="FZ273" s="163" t="str">
        <f t="shared" si="6516"/>
        <v>1</v>
      </c>
      <c r="GA273" s="164">
        <f t="shared" si="212"/>
        <v>2</v>
      </c>
      <c r="GB273" s="165">
        <f t="shared" si="213"/>
        <v>0</v>
      </c>
      <c r="GC273" s="166"/>
      <c r="GD273" s="166"/>
      <c r="GE273" s="166"/>
      <c r="GF273" s="84"/>
      <c r="GG273" s="85"/>
      <c r="GH273" s="83" t="str">
        <f t="shared" si="214"/>
        <v>0</v>
      </c>
      <c r="GI273" s="167">
        <f t="shared" si="6517"/>
        <v>0</v>
      </c>
      <c r="GJ273" s="168">
        <f t="shared" si="6518"/>
        <v>0</v>
      </c>
      <c r="GK273" s="168">
        <f t="shared" si="6519"/>
        <v>0</v>
      </c>
      <c r="GL273" s="168">
        <f t="shared" si="6520"/>
        <v>0</v>
      </c>
      <c r="GM273" s="168">
        <f t="shared" si="6521"/>
        <v>0</v>
      </c>
      <c r="GN273" s="154">
        <f t="shared" ref="GN273:GO273" si="6775">GN272</f>
        <v>13</v>
      </c>
      <c r="GO273" s="173">
        <f t="shared" si="6775"/>
        <v>1176</v>
      </c>
      <c r="GP273" s="156" t="str">
        <f t="shared" si="6523"/>
        <v>1</v>
      </c>
      <c r="GQ273" s="157">
        <f t="shared" si="222"/>
        <v>3</v>
      </c>
      <c r="GR273" s="158">
        <f t="shared" si="223"/>
        <v>0</v>
      </c>
      <c r="GS273" s="159"/>
      <c r="GT273" s="159"/>
      <c r="GU273" s="159"/>
      <c r="GV273" s="78"/>
      <c r="GW273" s="79"/>
      <c r="GX273" s="77" t="str">
        <f t="shared" si="224"/>
        <v>0</v>
      </c>
      <c r="GY273" s="81">
        <f t="shared" si="6524"/>
        <v>0</v>
      </c>
      <c r="GZ273" s="160">
        <f t="shared" si="6525"/>
        <v>0</v>
      </c>
      <c r="HA273" s="160">
        <f t="shared" si="6526"/>
        <v>0</v>
      </c>
      <c r="HB273" s="160">
        <f t="shared" si="6527"/>
        <v>0</v>
      </c>
      <c r="HC273" s="160">
        <f t="shared" si="6528"/>
        <v>0</v>
      </c>
      <c r="HD273" s="161">
        <f t="shared" ref="HD273:HE273" si="6776">HD272</f>
        <v>14</v>
      </c>
      <c r="HE273" s="175">
        <f t="shared" si="6776"/>
        <v>1177</v>
      </c>
      <c r="HF273" s="163" t="str">
        <f t="shared" si="6530"/>
        <v>1</v>
      </c>
      <c r="HG273" s="164">
        <f t="shared" si="232"/>
        <v>5</v>
      </c>
      <c r="HH273" s="165">
        <f t="shared" si="233"/>
        <v>0</v>
      </c>
      <c r="HI273" s="166"/>
      <c r="HJ273" s="166"/>
      <c r="HK273" s="166"/>
      <c r="HL273" s="84"/>
      <c r="HM273" s="85"/>
      <c r="HN273" s="83" t="str">
        <f t="shared" si="234"/>
        <v>0</v>
      </c>
      <c r="HO273" s="167">
        <f t="shared" si="6531"/>
        <v>0</v>
      </c>
      <c r="HP273" s="168">
        <f t="shared" si="6532"/>
        <v>0</v>
      </c>
      <c r="HQ273" s="168">
        <f t="shared" si="6533"/>
        <v>0</v>
      </c>
      <c r="HR273" s="168">
        <f t="shared" si="6534"/>
        <v>0</v>
      </c>
      <c r="HS273" s="168">
        <f t="shared" si="6535"/>
        <v>0</v>
      </c>
      <c r="HT273" s="154">
        <f t="shared" ref="HT273:HU273" si="6777">HT272</f>
        <v>15</v>
      </c>
      <c r="HU273" s="173">
        <f t="shared" si="6777"/>
        <v>1178</v>
      </c>
      <c r="HV273" s="156" t="str">
        <f t="shared" si="6537"/>
        <v>1</v>
      </c>
      <c r="HW273" s="157" t="str">
        <f t="shared" si="242"/>
        <v/>
      </c>
      <c r="HX273" s="169">
        <f t="shared" si="243"/>
        <v>0</v>
      </c>
      <c r="HY273" s="159"/>
      <c r="HZ273" s="159"/>
      <c r="IA273" s="159"/>
      <c r="IB273" s="160"/>
      <c r="IC273" s="160"/>
      <c r="ID273" s="160" t="str">
        <f t="shared" si="244"/>
        <v>0</v>
      </c>
      <c r="IE273" s="160">
        <f t="shared" si="6538"/>
        <v>0</v>
      </c>
      <c r="IF273" s="160">
        <f t="shared" si="6539"/>
        <v>0</v>
      </c>
      <c r="IG273" s="160">
        <f t="shared" si="6540"/>
        <v>0</v>
      </c>
      <c r="IH273" s="160">
        <f t="shared" si="6541"/>
        <v>0</v>
      </c>
      <c r="II273" s="160">
        <f t="shared" si="6542"/>
        <v>0</v>
      </c>
      <c r="IJ273" s="161">
        <f t="shared" ref="IJ273:IK273" si="6778">IJ272</f>
        <v>16</v>
      </c>
      <c r="IK273" s="175">
        <f t="shared" si="6778"/>
        <v>1179</v>
      </c>
      <c r="IL273" s="163" t="str">
        <f t="shared" si="6544"/>
        <v>1</v>
      </c>
      <c r="IM273" s="164" t="str">
        <f t="shared" si="252"/>
        <v/>
      </c>
      <c r="IN273" s="165">
        <f t="shared" si="253"/>
        <v>0</v>
      </c>
      <c r="IO273" s="166"/>
      <c r="IP273" s="166"/>
      <c r="IQ273" s="166"/>
      <c r="IR273" s="168"/>
      <c r="IS273" s="168"/>
      <c r="IT273" s="170" t="str">
        <f t="shared" si="254"/>
        <v>0</v>
      </c>
      <c r="IU273" s="170">
        <f t="shared" si="6545"/>
        <v>0</v>
      </c>
      <c r="IV273" s="168">
        <f t="shared" si="6546"/>
        <v>0</v>
      </c>
      <c r="IW273" s="168">
        <f t="shared" si="6547"/>
        <v>0</v>
      </c>
      <c r="IX273" s="168">
        <f t="shared" si="6548"/>
        <v>0</v>
      </c>
      <c r="IY273" s="168">
        <f t="shared" si="6549"/>
        <v>0</v>
      </c>
      <c r="IZ273" s="154">
        <f t="shared" ref="IZ273:JA273" si="6779">IZ272</f>
        <v>17</v>
      </c>
      <c r="JA273" s="173">
        <f t="shared" si="6779"/>
        <v>1180</v>
      </c>
      <c r="JB273" s="156" t="str">
        <f t="shared" si="6551"/>
        <v>1</v>
      </c>
      <c r="JC273" s="157" t="str">
        <f t="shared" si="262"/>
        <v/>
      </c>
      <c r="JD273" s="158">
        <f t="shared" si="263"/>
        <v>0</v>
      </c>
      <c r="JE273" s="159"/>
      <c r="JF273" s="159"/>
      <c r="JG273" s="159"/>
      <c r="JH273" s="160"/>
      <c r="JI273" s="160"/>
      <c r="JJ273" s="171" t="str">
        <f t="shared" si="264"/>
        <v>0</v>
      </c>
      <c r="JK273" s="171">
        <f t="shared" si="6552"/>
        <v>0</v>
      </c>
      <c r="JL273" s="160">
        <f t="shared" si="6553"/>
        <v>0</v>
      </c>
      <c r="JM273" s="160">
        <f t="shared" si="6554"/>
        <v>0</v>
      </c>
      <c r="JN273" s="160">
        <f t="shared" si="6555"/>
        <v>0</v>
      </c>
      <c r="JO273" s="160">
        <f t="shared" si="6556"/>
        <v>0</v>
      </c>
      <c r="JP273" s="161">
        <f t="shared" ref="JP273:JQ273" si="6780">JP272</f>
        <v>18</v>
      </c>
      <c r="JQ273" s="175">
        <f t="shared" si="6780"/>
        <v>1181</v>
      </c>
      <c r="JR273" s="163" t="str">
        <f t="shared" si="6558"/>
        <v>1</v>
      </c>
      <c r="JS273" s="164" t="str">
        <f t="shared" si="272"/>
        <v/>
      </c>
      <c r="JT273" s="165">
        <f t="shared" si="273"/>
        <v>0</v>
      </c>
      <c r="JU273" s="166"/>
      <c r="JV273" s="166"/>
      <c r="JW273" s="166"/>
      <c r="JX273" s="168"/>
      <c r="JY273" s="168"/>
      <c r="JZ273" s="170" t="str">
        <f t="shared" si="274"/>
        <v>0</v>
      </c>
      <c r="KA273" s="170">
        <f t="shared" si="6559"/>
        <v>0</v>
      </c>
      <c r="KB273" s="168">
        <f t="shared" si="6560"/>
        <v>0</v>
      </c>
      <c r="KC273" s="168">
        <f t="shared" si="6561"/>
        <v>0</v>
      </c>
      <c r="KD273" s="168">
        <f t="shared" si="6562"/>
        <v>0</v>
      </c>
      <c r="KE273" s="168">
        <f t="shared" si="6563"/>
        <v>0</v>
      </c>
      <c r="KF273" s="154">
        <f t="shared" ref="KF273:KG273" si="6781">KF272</f>
        <v>19</v>
      </c>
      <c r="KG273" s="173">
        <f t="shared" si="6781"/>
        <v>1182</v>
      </c>
      <c r="KH273" s="156" t="str">
        <f t="shared" si="6565"/>
        <v>1</v>
      </c>
      <c r="KI273" s="157" t="str">
        <f t="shared" si="282"/>
        <v/>
      </c>
      <c r="KJ273" s="158">
        <f t="shared" si="283"/>
        <v>0</v>
      </c>
      <c r="KK273" s="159"/>
      <c r="KL273" s="159"/>
      <c r="KM273" s="159"/>
      <c r="KN273" s="160"/>
      <c r="KO273" s="160"/>
      <c r="KP273" s="171" t="str">
        <f t="shared" si="284"/>
        <v>0</v>
      </c>
      <c r="KQ273" s="171">
        <f t="shared" si="6566"/>
        <v>0</v>
      </c>
      <c r="KR273" s="160">
        <f t="shared" si="6567"/>
        <v>0</v>
      </c>
      <c r="KS273" s="160">
        <f t="shared" si="6568"/>
        <v>0</v>
      </c>
      <c r="KT273" s="160">
        <f t="shared" si="6569"/>
        <v>0</v>
      </c>
      <c r="KU273" s="160">
        <f t="shared" si="6570"/>
        <v>0</v>
      </c>
      <c r="KV273" s="161">
        <f t="shared" ref="KV273:KW273" si="6782">KV272</f>
        <v>20</v>
      </c>
      <c r="KW273" s="175">
        <f t="shared" si="6782"/>
        <v>1183</v>
      </c>
      <c r="KX273" s="163" t="str">
        <f t="shared" si="6572"/>
        <v>1</v>
      </c>
      <c r="KY273" s="164" t="str">
        <f t="shared" si="292"/>
        <v/>
      </c>
      <c r="KZ273" s="165">
        <f t="shared" si="293"/>
        <v>0</v>
      </c>
      <c r="LA273" s="166"/>
      <c r="LB273" s="166"/>
      <c r="LC273" s="166"/>
      <c r="LD273" s="168"/>
      <c r="LE273" s="168"/>
      <c r="LF273" s="170" t="str">
        <f t="shared" si="294"/>
        <v>0</v>
      </c>
      <c r="LG273" s="170">
        <f t="shared" si="6573"/>
        <v>0</v>
      </c>
      <c r="LH273" s="168">
        <f t="shared" si="6574"/>
        <v>0</v>
      </c>
      <c r="LI273" s="168">
        <f t="shared" si="6575"/>
        <v>0</v>
      </c>
      <c r="LJ273" s="168">
        <f t="shared" si="6576"/>
        <v>0</v>
      </c>
      <c r="LK273" s="168">
        <f t="shared" si="6577"/>
        <v>0</v>
      </c>
      <c r="LL273" s="172"/>
      <c r="LM273" s="172"/>
      <c r="LN273" s="168" t="str">
        <f t="shared" si="6578"/>
        <v>#REF!</v>
      </c>
      <c r="LO273" s="168" t="str">
        <f t="shared" si="6579"/>
        <v>#REF!</v>
      </c>
      <c r="LP273" s="168" t="str">
        <f t="shared" si="6580"/>
        <v>#REF!</v>
      </c>
      <c r="LQ273" s="168" t="str">
        <f t="shared" si="6581"/>
        <v>#REF!</v>
      </c>
    </row>
    <row r="274" ht="15.75" customHeight="1">
      <c r="A274" s="151">
        <v>46369.0</v>
      </c>
      <c r="B274" s="152" t="s">
        <v>31</v>
      </c>
      <c r="C274" s="153">
        <f t="shared" si="99"/>
        <v>0</v>
      </c>
      <c r="D274" s="154">
        <f t="shared" ref="D274:E274" si="6783">D273</f>
        <v>1</v>
      </c>
      <c r="E274" s="173">
        <f t="shared" si="6783"/>
        <v>1164</v>
      </c>
      <c r="F274" s="156" t="str">
        <f t="shared" si="6683"/>
        <v>1</v>
      </c>
      <c r="G274" s="157">
        <f t="shared" si="102"/>
        <v>1</v>
      </c>
      <c r="H274" s="158">
        <f t="shared" si="103"/>
        <v>0</v>
      </c>
      <c r="I274" s="159"/>
      <c r="J274" s="159"/>
      <c r="K274" s="159"/>
      <c r="L274" s="78"/>
      <c r="M274" s="79"/>
      <c r="N274" s="77" t="str">
        <f t="shared" si="104"/>
        <v>0</v>
      </c>
      <c r="O274" s="81">
        <f t="shared" si="6440"/>
        <v>0</v>
      </c>
      <c r="P274" s="160">
        <f t="shared" si="6441"/>
        <v>0</v>
      </c>
      <c r="Q274" s="160">
        <f t="shared" si="6442"/>
        <v>0</v>
      </c>
      <c r="R274" s="160">
        <f t="shared" si="6443"/>
        <v>0</v>
      </c>
      <c r="S274" s="160">
        <f t="shared" si="6444"/>
        <v>0</v>
      </c>
      <c r="T274" s="161">
        <f t="shared" ref="T274:U274" si="6784">T273</f>
        <v>2</v>
      </c>
      <c r="U274" s="175">
        <f t="shared" si="6784"/>
        <v>1165</v>
      </c>
      <c r="V274" s="163" t="str">
        <f t="shared" si="6446"/>
        <v>1</v>
      </c>
      <c r="W274" s="164">
        <f t="shared" si="112"/>
        <v>1</v>
      </c>
      <c r="X274" s="165">
        <f t="shared" si="113"/>
        <v>0</v>
      </c>
      <c r="Y274" s="166"/>
      <c r="Z274" s="166"/>
      <c r="AA274" s="166"/>
      <c r="AB274" s="84"/>
      <c r="AC274" s="85"/>
      <c r="AD274" s="83" t="str">
        <f t="shared" si="114"/>
        <v>0</v>
      </c>
      <c r="AE274" s="167">
        <f t="shared" si="6447"/>
        <v>0</v>
      </c>
      <c r="AF274" s="168">
        <f t="shared" si="6448"/>
        <v>0</v>
      </c>
      <c r="AG274" s="168">
        <f t="shared" si="6449"/>
        <v>0</v>
      </c>
      <c r="AH274" s="168">
        <f t="shared" si="6450"/>
        <v>0</v>
      </c>
      <c r="AI274" s="168">
        <f t="shared" si="6451"/>
        <v>0</v>
      </c>
      <c r="AJ274" s="154">
        <f t="shared" ref="AJ274:AK274" si="6785">AJ273</f>
        <v>3</v>
      </c>
      <c r="AK274" s="173">
        <f t="shared" si="6785"/>
        <v>1166</v>
      </c>
      <c r="AL274" s="156" t="str">
        <f t="shared" si="6453"/>
        <v>1</v>
      </c>
      <c r="AM274" s="157">
        <f t="shared" si="122"/>
        <v>2</v>
      </c>
      <c r="AN274" s="158">
        <f t="shared" si="123"/>
        <v>0</v>
      </c>
      <c r="AO274" s="159"/>
      <c r="AP274" s="159"/>
      <c r="AQ274" s="159"/>
      <c r="AR274" s="78"/>
      <c r="AS274" s="79"/>
      <c r="AT274" s="77" t="str">
        <f t="shared" si="124"/>
        <v>0</v>
      </c>
      <c r="AU274" s="81">
        <f t="shared" si="6454"/>
        <v>0</v>
      </c>
      <c r="AV274" s="160">
        <f t="shared" si="6455"/>
        <v>0</v>
      </c>
      <c r="AW274" s="160">
        <f t="shared" si="6456"/>
        <v>0</v>
      </c>
      <c r="AX274" s="160">
        <f t="shared" si="6457"/>
        <v>0</v>
      </c>
      <c r="AY274" s="160">
        <f t="shared" si="6458"/>
        <v>0</v>
      </c>
      <c r="AZ274" s="161">
        <f t="shared" ref="AZ274:BA274" si="6786">AZ273</f>
        <v>4</v>
      </c>
      <c r="BA274" s="175">
        <f t="shared" si="6786"/>
        <v>1167</v>
      </c>
      <c r="BB274" s="163" t="str">
        <f t="shared" si="6460"/>
        <v>1</v>
      </c>
      <c r="BC274" s="164">
        <f t="shared" si="132"/>
        <v>4</v>
      </c>
      <c r="BD274" s="165">
        <f t="shared" si="133"/>
        <v>0</v>
      </c>
      <c r="BE274" s="166"/>
      <c r="BF274" s="166"/>
      <c r="BG274" s="166"/>
      <c r="BH274" s="84"/>
      <c r="BI274" s="85"/>
      <c r="BJ274" s="83" t="str">
        <f t="shared" si="134"/>
        <v>0</v>
      </c>
      <c r="BK274" s="167">
        <f t="shared" si="6461"/>
        <v>0</v>
      </c>
      <c r="BL274" s="168">
        <f t="shared" si="6462"/>
        <v>0</v>
      </c>
      <c r="BM274" s="168">
        <f t="shared" si="6463"/>
        <v>0</v>
      </c>
      <c r="BN274" s="168">
        <f t="shared" si="6464"/>
        <v>0</v>
      </c>
      <c r="BO274" s="168">
        <f t="shared" si="6465"/>
        <v>0</v>
      </c>
      <c r="BP274" s="154">
        <f t="shared" ref="BP274:BQ274" si="6787">BP273</f>
        <v>5</v>
      </c>
      <c r="BQ274" s="173">
        <f t="shared" si="6787"/>
        <v>1168</v>
      </c>
      <c r="BR274" s="156" t="str">
        <f t="shared" si="6467"/>
        <v>1</v>
      </c>
      <c r="BS274" s="157">
        <f t="shared" si="142"/>
        <v>4</v>
      </c>
      <c r="BT274" s="158">
        <f t="shared" si="143"/>
        <v>0</v>
      </c>
      <c r="BU274" s="159"/>
      <c r="BV274" s="159"/>
      <c r="BW274" s="159"/>
      <c r="BX274" s="78"/>
      <c r="BY274" s="79"/>
      <c r="BZ274" s="77" t="str">
        <f t="shared" si="144"/>
        <v>0</v>
      </c>
      <c r="CA274" s="81">
        <f t="shared" si="6468"/>
        <v>0</v>
      </c>
      <c r="CB274" s="160">
        <f t="shared" si="6469"/>
        <v>0</v>
      </c>
      <c r="CC274" s="160">
        <f t="shared" si="6470"/>
        <v>0</v>
      </c>
      <c r="CD274" s="160">
        <f t="shared" si="6471"/>
        <v>0</v>
      </c>
      <c r="CE274" s="160">
        <f t="shared" si="6472"/>
        <v>0</v>
      </c>
      <c r="CF274" s="161">
        <f t="shared" ref="CF274:CG274" si="6788">CF273</f>
        <v>6</v>
      </c>
      <c r="CG274" s="175">
        <f t="shared" si="6788"/>
        <v>1169</v>
      </c>
      <c r="CH274" s="163" t="str">
        <f t="shared" si="6474"/>
        <v>1</v>
      </c>
      <c r="CI274" s="164">
        <f t="shared" si="152"/>
        <v>2</v>
      </c>
      <c r="CJ274" s="165">
        <f t="shared" si="153"/>
        <v>0</v>
      </c>
      <c r="CK274" s="166"/>
      <c r="CL274" s="166"/>
      <c r="CM274" s="166"/>
      <c r="CN274" s="84"/>
      <c r="CO274" s="85"/>
      <c r="CP274" s="83" t="str">
        <f t="shared" si="154"/>
        <v>0</v>
      </c>
      <c r="CQ274" s="167">
        <f t="shared" si="6475"/>
        <v>0</v>
      </c>
      <c r="CR274" s="168">
        <f t="shared" si="6476"/>
        <v>0</v>
      </c>
      <c r="CS274" s="168">
        <f t="shared" si="6477"/>
        <v>0</v>
      </c>
      <c r="CT274" s="168">
        <f t="shared" si="6478"/>
        <v>0</v>
      </c>
      <c r="CU274" s="168">
        <f t="shared" si="6479"/>
        <v>0</v>
      </c>
      <c r="CV274" s="154">
        <f t="shared" ref="CV274:CW274" si="6789">CV273</f>
        <v>7</v>
      </c>
      <c r="CW274" s="173">
        <f t="shared" si="6789"/>
        <v>1170</v>
      </c>
      <c r="CX274" s="156" t="str">
        <f t="shared" si="6481"/>
        <v>1</v>
      </c>
      <c r="CY274" s="157">
        <f t="shared" si="162"/>
        <v>2</v>
      </c>
      <c r="CZ274" s="158">
        <f t="shared" si="163"/>
        <v>0</v>
      </c>
      <c r="DA274" s="159"/>
      <c r="DB274" s="159"/>
      <c r="DC274" s="159"/>
      <c r="DD274" s="78"/>
      <c r="DE274" s="79"/>
      <c r="DF274" s="77" t="str">
        <f t="shared" si="164"/>
        <v>0</v>
      </c>
      <c r="DG274" s="81">
        <f t="shared" si="6482"/>
        <v>0</v>
      </c>
      <c r="DH274" s="160">
        <f t="shared" si="6483"/>
        <v>0</v>
      </c>
      <c r="DI274" s="160">
        <f t="shared" si="6484"/>
        <v>0</v>
      </c>
      <c r="DJ274" s="160">
        <f t="shared" si="6485"/>
        <v>0</v>
      </c>
      <c r="DK274" s="160">
        <f t="shared" si="6486"/>
        <v>0</v>
      </c>
      <c r="DL274" s="161">
        <f t="shared" ref="DL274:DM274" si="6790">DL273</f>
        <v>8</v>
      </c>
      <c r="DM274" s="175">
        <f t="shared" si="6790"/>
        <v>1171</v>
      </c>
      <c r="DN274" s="163" t="str">
        <f t="shared" si="6488"/>
        <v>1</v>
      </c>
      <c r="DO274" s="164">
        <f t="shared" si="172"/>
        <v>2</v>
      </c>
      <c r="DP274" s="165">
        <f t="shared" si="173"/>
        <v>0</v>
      </c>
      <c r="DQ274" s="166"/>
      <c r="DR274" s="166"/>
      <c r="DS274" s="166"/>
      <c r="DT274" s="84"/>
      <c r="DU274" s="85"/>
      <c r="DV274" s="83" t="str">
        <f t="shared" si="174"/>
        <v>0</v>
      </c>
      <c r="DW274" s="167">
        <f t="shared" si="6489"/>
        <v>0</v>
      </c>
      <c r="DX274" s="168">
        <f t="shared" si="6490"/>
        <v>0</v>
      </c>
      <c r="DY274" s="168">
        <f t="shared" si="6491"/>
        <v>0</v>
      </c>
      <c r="DZ274" s="168">
        <f t="shared" si="6492"/>
        <v>0</v>
      </c>
      <c r="EA274" s="168">
        <f t="shared" si="6493"/>
        <v>0</v>
      </c>
      <c r="EB274" s="154">
        <f t="shared" ref="EB274:EC274" si="6791">EB273</f>
        <v>9</v>
      </c>
      <c r="EC274" s="173">
        <f t="shared" si="6791"/>
        <v>1172</v>
      </c>
      <c r="ED274" s="156" t="str">
        <f t="shared" si="6495"/>
        <v>1</v>
      </c>
      <c r="EE274" s="157">
        <f t="shared" si="182"/>
        <v>5</v>
      </c>
      <c r="EF274" s="169">
        <f t="shared" si="183"/>
        <v>0</v>
      </c>
      <c r="EG274" s="159"/>
      <c r="EH274" s="159"/>
      <c r="EI274" s="159"/>
      <c r="EJ274" s="78"/>
      <c r="EK274" s="79"/>
      <c r="EL274" s="77" t="str">
        <f t="shared" si="184"/>
        <v>0</v>
      </c>
      <c r="EM274" s="81">
        <f t="shared" si="6496"/>
        <v>0</v>
      </c>
      <c r="EN274" s="160">
        <f t="shared" si="6497"/>
        <v>0</v>
      </c>
      <c r="EO274" s="160">
        <f t="shared" si="6498"/>
        <v>0</v>
      </c>
      <c r="EP274" s="160">
        <f t="shared" si="6499"/>
        <v>0</v>
      </c>
      <c r="EQ274" s="160">
        <f t="shared" si="6500"/>
        <v>0</v>
      </c>
      <c r="ER274" s="161">
        <f t="shared" ref="ER274:ES274" si="6792">ER273</f>
        <v>10</v>
      </c>
      <c r="ES274" s="175">
        <f t="shared" si="6792"/>
        <v>1173</v>
      </c>
      <c r="ET274" s="163" t="str">
        <f t="shared" si="6502"/>
        <v>1</v>
      </c>
      <c r="EU274" s="164">
        <f t="shared" si="192"/>
        <v>19</v>
      </c>
      <c r="EV274" s="165">
        <f t="shared" si="193"/>
        <v>0</v>
      </c>
      <c r="EW274" s="166"/>
      <c r="EX274" s="166"/>
      <c r="EY274" s="166"/>
      <c r="EZ274" s="84"/>
      <c r="FA274" s="85"/>
      <c r="FB274" s="83" t="str">
        <f t="shared" si="194"/>
        <v>0</v>
      </c>
      <c r="FC274" s="167">
        <f t="shared" si="6503"/>
        <v>0</v>
      </c>
      <c r="FD274" s="168">
        <f t="shared" si="6504"/>
        <v>0</v>
      </c>
      <c r="FE274" s="168">
        <f t="shared" si="6505"/>
        <v>0</v>
      </c>
      <c r="FF274" s="168">
        <f t="shared" si="6506"/>
        <v>0</v>
      </c>
      <c r="FG274" s="168">
        <f t="shared" si="6507"/>
        <v>0</v>
      </c>
      <c r="FH274" s="154">
        <f t="shared" ref="FH274:FI274" si="6793">FH273</f>
        <v>11</v>
      </c>
      <c r="FI274" s="173">
        <f t="shared" si="6793"/>
        <v>1174</v>
      </c>
      <c r="FJ274" s="156" t="str">
        <f t="shared" si="6509"/>
        <v>1</v>
      </c>
      <c r="FK274" s="157">
        <f t="shared" si="202"/>
        <v>4</v>
      </c>
      <c r="FL274" s="158">
        <f t="shared" si="203"/>
        <v>0</v>
      </c>
      <c r="FM274" s="159"/>
      <c r="FN274" s="159"/>
      <c r="FO274" s="159"/>
      <c r="FP274" s="78"/>
      <c r="FQ274" s="79"/>
      <c r="FR274" s="77" t="str">
        <f t="shared" si="204"/>
        <v>0</v>
      </c>
      <c r="FS274" s="81">
        <f t="shared" si="6510"/>
        <v>0</v>
      </c>
      <c r="FT274" s="160">
        <f t="shared" si="6511"/>
        <v>0</v>
      </c>
      <c r="FU274" s="160">
        <f t="shared" si="6512"/>
        <v>0</v>
      </c>
      <c r="FV274" s="160">
        <f t="shared" si="6513"/>
        <v>0</v>
      </c>
      <c r="FW274" s="160">
        <f t="shared" si="6514"/>
        <v>0</v>
      </c>
      <c r="FX274" s="161">
        <f t="shared" ref="FX274:FY274" si="6794">FX273</f>
        <v>12</v>
      </c>
      <c r="FY274" s="175">
        <f t="shared" si="6794"/>
        <v>1175</v>
      </c>
      <c r="FZ274" s="163" t="str">
        <f t="shared" si="6516"/>
        <v>1</v>
      </c>
      <c r="GA274" s="164">
        <f t="shared" si="212"/>
        <v>2</v>
      </c>
      <c r="GB274" s="165">
        <f t="shared" si="213"/>
        <v>0</v>
      </c>
      <c r="GC274" s="166"/>
      <c r="GD274" s="166"/>
      <c r="GE274" s="166"/>
      <c r="GF274" s="84"/>
      <c r="GG274" s="85"/>
      <c r="GH274" s="83" t="str">
        <f t="shared" si="214"/>
        <v>0</v>
      </c>
      <c r="GI274" s="167">
        <f t="shared" si="6517"/>
        <v>0</v>
      </c>
      <c r="GJ274" s="168">
        <f t="shared" si="6518"/>
        <v>0</v>
      </c>
      <c r="GK274" s="168">
        <f t="shared" si="6519"/>
        <v>0</v>
      </c>
      <c r="GL274" s="168">
        <f t="shared" si="6520"/>
        <v>0</v>
      </c>
      <c r="GM274" s="168">
        <f t="shared" si="6521"/>
        <v>0</v>
      </c>
      <c r="GN274" s="154">
        <f t="shared" ref="GN274:GO274" si="6795">GN273</f>
        <v>13</v>
      </c>
      <c r="GO274" s="173">
        <f t="shared" si="6795"/>
        <v>1176</v>
      </c>
      <c r="GP274" s="156" t="str">
        <f t="shared" si="6523"/>
        <v>1</v>
      </c>
      <c r="GQ274" s="157">
        <f t="shared" si="222"/>
        <v>3</v>
      </c>
      <c r="GR274" s="158">
        <f t="shared" si="223"/>
        <v>0</v>
      </c>
      <c r="GS274" s="159"/>
      <c r="GT274" s="159"/>
      <c r="GU274" s="159"/>
      <c r="GV274" s="78"/>
      <c r="GW274" s="79"/>
      <c r="GX274" s="77" t="str">
        <f t="shared" si="224"/>
        <v>0</v>
      </c>
      <c r="GY274" s="81">
        <f t="shared" si="6524"/>
        <v>0</v>
      </c>
      <c r="GZ274" s="160">
        <f t="shared" si="6525"/>
        <v>0</v>
      </c>
      <c r="HA274" s="160">
        <f t="shared" si="6526"/>
        <v>0</v>
      </c>
      <c r="HB274" s="160">
        <f t="shared" si="6527"/>
        <v>0</v>
      </c>
      <c r="HC274" s="160">
        <f t="shared" si="6528"/>
        <v>0</v>
      </c>
      <c r="HD274" s="161">
        <f t="shared" ref="HD274:HE274" si="6796">HD273</f>
        <v>14</v>
      </c>
      <c r="HE274" s="175">
        <f t="shared" si="6796"/>
        <v>1177</v>
      </c>
      <c r="HF274" s="163" t="str">
        <f t="shared" si="6530"/>
        <v>1</v>
      </c>
      <c r="HG274" s="164">
        <f t="shared" si="232"/>
        <v>5</v>
      </c>
      <c r="HH274" s="165">
        <f t="shared" si="233"/>
        <v>0</v>
      </c>
      <c r="HI274" s="166"/>
      <c r="HJ274" s="166"/>
      <c r="HK274" s="166"/>
      <c r="HL274" s="84"/>
      <c r="HM274" s="85"/>
      <c r="HN274" s="83" t="str">
        <f t="shared" si="234"/>
        <v>0</v>
      </c>
      <c r="HO274" s="167">
        <f t="shared" si="6531"/>
        <v>0</v>
      </c>
      <c r="HP274" s="168">
        <f t="shared" si="6532"/>
        <v>0</v>
      </c>
      <c r="HQ274" s="168">
        <f t="shared" si="6533"/>
        <v>0</v>
      </c>
      <c r="HR274" s="168">
        <f t="shared" si="6534"/>
        <v>0</v>
      </c>
      <c r="HS274" s="168">
        <f t="shared" si="6535"/>
        <v>0</v>
      </c>
      <c r="HT274" s="154">
        <f t="shared" ref="HT274:HU274" si="6797">HT273</f>
        <v>15</v>
      </c>
      <c r="HU274" s="173">
        <f t="shared" si="6797"/>
        <v>1178</v>
      </c>
      <c r="HV274" s="156" t="str">
        <f t="shared" si="6537"/>
        <v>1</v>
      </c>
      <c r="HW274" s="157" t="str">
        <f t="shared" si="242"/>
        <v/>
      </c>
      <c r="HX274" s="169">
        <f t="shared" si="243"/>
        <v>0</v>
      </c>
      <c r="HY274" s="159"/>
      <c r="HZ274" s="159"/>
      <c r="IA274" s="159"/>
      <c r="IB274" s="160"/>
      <c r="IC274" s="160"/>
      <c r="ID274" s="160" t="str">
        <f t="shared" si="244"/>
        <v>0</v>
      </c>
      <c r="IE274" s="160">
        <f t="shared" si="6538"/>
        <v>0</v>
      </c>
      <c r="IF274" s="160">
        <f t="shared" si="6539"/>
        <v>0</v>
      </c>
      <c r="IG274" s="160">
        <f t="shared" si="6540"/>
        <v>0</v>
      </c>
      <c r="IH274" s="160">
        <f t="shared" si="6541"/>
        <v>0</v>
      </c>
      <c r="II274" s="160">
        <f t="shared" si="6542"/>
        <v>0</v>
      </c>
      <c r="IJ274" s="161">
        <f t="shared" ref="IJ274:IK274" si="6798">IJ273</f>
        <v>16</v>
      </c>
      <c r="IK274" s="175">
        <f t="shared" si="6798"/>
        <v>1179</v>
      </c>
      <c r="IL274" s="163" t="str">
        <f t="shared" si="6544"/>
        <v>1</v>
      </c>
      <c r="IM274" s="164" t="str">
        <f t="shared" si="252"/>
        <v/>
      </c>
      <c r="IN274" s="165">
        <f t="shared" si="253"/>
        <v>0</v>
      </c>
      <c r="IO274" s="166"/>
      <c r="IP274" s="166"/>
      <c r="IQ274" s="166"/>
      <c r="IR274" s="168"/>
      <c r="IS274" s="168"/>
      <c r="IT274" s="170" t="str">
        <f t="shared" si="254"/>
        <v>0</v>
      </c>
      <c r="IU274" s="170">
        <f t="shared" si="6545"/>
        <v>0</v>
      </c>
      <c r="IV274" s="168">
        <f t="shared" si="6546"/>
        <v>0</v>
      </c>
      <c r="IW274" s="168">
        <f t="shared" si="6547"/>
        <v>0</v>
      </c>
      <c r="IX274" s="168">
        <f t="shared" si="6548"/>
        <v>0</v>
      </c>
      <c r="IY274" s="168">
        <f t="shared" si="6549"/>
        <v>0</v>
      </c>
      <c r="IZ274" s="154">
        <f t="shared" ref="IZ274:JA274" si="6799">IZ273</f>
        <v>17</v>
      </c>
      <c r="JA274" s="173">
        <f t="shared" si="6799"/>
        <v>1180</v>
      </c>
      <c r="JB274" s="156" t="str">
        <f t="shared" si="6551"/>
        <v>1</v>
      </c>
      <c r="JC274" s="157" t="str">
        <f t="shared" si="262"/>
        <v/>
      </c>
      <c r="JD274" s="158">
        <f t="shared" si="263"/>
        <v>0</v>
      </c>
      <c r="JE274" s="159"/>
      <c r="JF274" s="159"/>
      <c r="JG274" s="159"/>
      <c r="JH274" s="160"/>
      <c r="JI274" s="160"/>
      <c r="JJ274" s="171" t="str">
        <f t="shared" si="264"/>
        <v>0</v>
      </c>
      <c r="JK274" s="171">
        <f t="shared" si="6552"/>
        <v>0</v>
      </c>
      <c r="JL274" s="160">
        <f t="shared" si="6553"/>
        <v>0</v>
      </c>
      <c r="JM274" s="160">
        <f t="shared" si="6554"/>
        <v>0</v>
      </c>
      <c r="JN274" s="160">
        <f t="shared" si="6555"/>
        <v>0</v>
      </c>
      <c r="JO274" s="160">
        <f t="shared" si="6556"/>
        <v>0</v>
      </c>
      <c r="JP274" s="161">
        <f t="shared" ref="JP274:JQ274" si="6800">JP273</f>
        <v>18</v>
      </c>
      <c r="JQ274" s="175">
        <f t="shared" si="6800"/>
        <v>1181</v>
      </c>
      <c r="JR274" s="163" t="str">
        <f t="shared" si="6558"/>
        <v>1</v>
      </c>
      <c r="JS274" s="164" t="str">
        <f t="shared" si="272"/>
        <v/>
      </c>
      <c r="JT274" s="165">
        <f t="shared" si="273"/>
        <v>0</v>
      </c>
      <c r="JU274" s="166"/>
      <c r="JV274" s="166"/>
      <c r="JW274" s="166"/>
      <c r="JX274" s="168"/>
      <c r="JY274" s="168"/>
      <c r="JZ274" s="170" t="str">
        <f t="shared" si="274"/>
        <v>0</v>
      </c>
      <c r="KA274" s="170">
        <f t="shared" si="6559"/>
        <v>0</v>
      </c>
      <c r="KB274" s="168">
        <f t="shared" si="6560"/>
        <v>0</v>
      </c>
      <c r="KC274" s="168">
        <f t="shared" si="6561"/>
        <v>0</v>
      </c>
      <c r="KD274" s="168">
        <f t="shared" si="6562"/>
        <v>0</v>
      </c>
      <c r="KE274" s="168">
        <f t="shared" si="6563"/>
        <v>0</v>
      </c>
      <c r="KF274" s="154">
        <f t="shared" ref="KF274:KG274" si="6801">KF273</f>
        <v>19</v>
      </c>
      <c r="KG274" s="173">
        <f t="shared" si="6801"/>
        <v>1182</v>
      </c>
      <c r="KH274" s="156" t="str">
        <f t="shared" si="6565"/>
        <v>1</v>
      </c>
      <c r="KI274" s="157" t="str">
        <f t="shared" si="282"/>
        <v/>
      </c>
      <c r="KJ274" s="158">
        <f t="shared" si="283"/>
        <v>0</v>
      </c>
      <c r="KK274" s="159"/>
      <c r="KL274" s="159"/>
      <c r="KM274" s="159"/>
      <c r="KN274" s="160"/>
      <c r="KO274" s="160"/>
      <c r="KP274" s="171" t="str">
        <f t="shared" si="284"/>
        <v>0</v>
      </c>
      <c r="KQ274" s="171">
        <f t="shared" si="6566"/>
        <v>0</v>
      </c>
      <c r="KR274" s="160">
        <f t="shared" si="6567"/>
        <v>0</v>
      </c>
      <c r="KS274" s="160">
        <f t="shared" si="6568"/>
        <v>0</v>
      </c>
      <c r="KT274" s="160">
        <f t="shared" si="6569"/>
        <v>0</v>
      </c>
      <c r="KU274" s="160">
        <f t="shared" si="6570"/>
        <v>0</v>
      </c>
      <c r="KV274" s="161">
        <f t="shared" ref="KV274:KW274" si="6802">KV273</f>
        <v>20</v>
      </c>
      <c r="KW274" s="175">
        <f t="shared" si="6802"/>
        <v>1183</v>
      </c>
      <c r="KX274" s="163" t="str">
        <f t="shared" si="6572"/>
        <v>1</v>
      </c>
      <c r="KY274" s="164" t="str">
        <f t="shared" si="292"/>
        <v/>
      </c>
      <c r="KZ274" s="165">
        <f t="shared" si="293"/>
        <v>0</v>
      </c>
      <c r="LA274" s="166"/>
      <c r="LB274" s="166"/>
      <c r="LC274" s="166"/>
      <c r="LD274" s="168"/>
      <c r="LE274" s="168"/>
      <c r="LF274" s="170" t="str">
        <f t="shared" si="294"/>
        <v>0</v>
      </c>
      <c r="LG274" s="170">
        <f t="shared" si="6573"/>
        <v>0</v>
      </c>
      <c r="LH274" s="168">
        <f t="shared" si="6574"/>
        <v>0</v>
      </c>
      <c r="LI274" s="168">
        <f t="shared" si="6575"/>
        <v>0</v>
      </c>
      <c r="LJ274" s="168">
        <f t="shared" si="6576"/>
        <v>0</v>
      </c>
      <c r="LK274" s="168">
        <f t="shared" si="6577"/>
        <v>0</v>
      </c>
      <c r="LL274" s="172"/>
      <c r="LM274" s="172"/>
      <c r="LN274" s="168" t="str">
        <f t="shared" si="6578"/>
        <v>#REF!</v>
      </c>
      <c r="LO274" s="168" t="str">
        <f t="shared" si="6579"/>
        <v>#REF!</v>
      </c>
      <c r="LP274" s="168" t="str">
        <f t="shared" si="6580"/>
        <v>#REF!</v>
      </c>
      <c r="LQ274" s="168" t="str">
        <f t="shared" si="6581"/>
        <v>#REF!</v>
      </c>
    </row>
    <row r="275" ht="15.75" customHeight="1">
      <c r="A275" s="151">
        <v>46370.0</v>
      </c>
      <c r="B275" s="152" t="s">
        <v>32</v>
      </c>
      <c r="C275" s="153">
        <f t="shared" si="99"/>
        <v>0</v>
      </c>
      <c r="D275" s="154">
        <f t="shared" ref="D275:E275" si="6803">D274</f>
        <v>1</v>
      </c>
      <c r="E275" s="173">
        <f t="shared" si="6803"/>
        <v>1164</v>
      </c>
      <c r="F275" s="156" t="str">
        <f t="shared" si="6683"/>
        <v>1</v>
      </c>
      <c r="G275" s="157">
        <f t="shared" si="102"/>
        <v>1</v>
      </c>
      <c r="H275" s="158">
        <f t="shared" si="103"/>
        <v>0</v>
      </c>
      <c r="I275" s="159"/>
      <c r="J275" s="159"/>
      <c r="K275" s="159"/>
      <c r="L275" s="78"/>
      <c r="M275" s="79"/>
      <c r="N275" s="77" t="str">
        <f t="shared" si="104"/>
        <v>0</v>
      </c>
      <c r="O275" s="81">
        <f t="shared" si="6440"/>
        <v>0</v>
      </c>
      <c r="P275" s="160">
        <f t="shared" si="6441"/>
        <v>0</v>
      </c>
      <c r="Q275" s="160">
        <f t="shared" si="6442"/>
        <v>0</v>
      </c>
      <c r="R275" s="160">
        <f t="shared" si="6443"/>
        <v>0</v>
      </c>
      <c r="S275" s="160">
        <f t="shared" si="6444"/>
        <v>0</v>
      </c>
      <c r="T275" s="161">
        <f t="shared" ref="T275:U275" si="6804">T274</f>
        <v>2</v>
      </c>
      <c r="U275" s="175">
        <f t="shared" si="6804"/>
        <v>1165</v>
      </c>
      <c r="V275" s="163" t="str">
        <f t="shared" si="6446"/>
        <v>1</v>
      </c>
      <c r="W275" s="164">
        <f t="shared" si="112"/>
        <v>1</v>
      </c>
      <c r="X275" s="165">
        <f t="shared" si="113"/>
        <v>0</v>
      </c>
      <c r="Y275" s="166"/>
      <c r="Z275" s="166"/>
      <c r="AA275" s="166"/>
      <c r="AB275" s="84"/>
      <c r="AC275" s="85"/>
      <c r="AD275" s="83" t="str">
        <f t="shared" si="114"/>
        <v>0</v>
      </c>
      <c r="AE275" s="167">
        <f t="shared" si="6447"/>
        <v>0</v>
      </c>
      <c r="AF275" s="168">
        <f t="shared" si="6448"/>
        <v>0</v>
      </c>
      <c r="AG275" s="168">
        <f t="shared" si="6449"/>
        <v>0</v>
      </c>
      <c r="AH275" s="168">
        <f t="shared" si="6450"/>
        <v>0</v>
      </c>
      <c r="AI275" s="168">
        <f t="shared" si="6451"/>
        <v>0</v>
      </c>
      <c r="AJ275" s="154">
        <f t="shared" ref="AJ275:AK275" si="6805">AJ274</f>
        <v>3</v>
      </c>
      <c r="AK275" s="173">
        <f t="shared" si="6805"/>
        <v>1166</v>
      </c>
      <c r="AL275" s="156" t="str">
        <f t="shared" si="6453"/>
        <v>1</v>
      </c>
      <c r="AM275" s="157">
        <f t="shared" si="122"/>
        <v>2</v>
      </c>
      <c r="AN275" s="158">
        <f t="shared" si="123"/>
        <v>0</v>
      </c>
      <c r="AO275" s="159"/>
      <c r="AP275" s="159"/>
      <c r="AQ275" s="159"/>
      <c r="AR275" s="78"/>
      <c r="AS275" s="79"/>
      <c r="AT275" s="77" t="str">
        <f t="shared" si="124"/>
        <v>0</v>
      </c>
      <c r="AU275" s="81">
        <f t="shared" si="6454"/>
        <v>0</v>
      </c>
      <c r="AV275" s="160">
        <f t="shared" si="6455"/>
        <v>0</v>
      </c>
      <c r="AW275" s="160">
        <f t="shared" si="6456"/>
        <v>0</v>
      </c>
      <c r="AX275" s="160">
        <f t="shared" si="6457"/>
        <v>0</v>
      </c>
      <c r="AY275" s="160">
        <f t="shared" si="6458"/>
        <v>0</v>
      </c>
      <c r="AZ275" s="161">
        <f t="shared" ref="AZ275:BA275" si="6806">AZ274</f>
        <v>4</v>
      </c>
      <c r="BA275" s="175">
        <f t="shared" si="6806"/>
        <v>1167</v>
      </c>
      <c r="BB275" s="163" t="str">
        <f t="shared" si="6460"/>
        <v>1</v>
      </c>
      <c r="BC275" s="164">
        <f t="shared" si="132"/>
        <v>4</v>
      </c>
      <c r="BD275" s="165">
        <f t="shared" si="133"/>
        <v>0</v>
      </c>
      <c r="BE275" s="166"/>
      <c r="BF275" s="166"/>
      <c r="BG275" s="166"/>
      <c r="BH275" s="84"/>
      <c r="BI275" s="85"/>
      <c r="BJ275" s="83" t="str">
        <f t="shared" si="134"/>
        <v>0</v>
      </c>
      <c r="BK275" s="167">
        <f t="shared" si="6461"/>
        <v>0</v>
      </c>
      <c r="BL275" s="168">
        <f t="shared" si="6462"/>
        <v>0</v>
      </c>
      <c r="BM275" s="168">
        <f t="shared" si="6463"/>
        <v>0</v>
      </c>
      <c r="BN275" s="168">
        <f t="shared" si="6464"/>
        <v>0</v>
      </c>
      <c r="BO275" s="168">
        <f t="shared" si="6465"/>
        <v>0</v>
      </c>
      <c r="BP275" s="154">
        <f t="shared" ref="BP275:BQ275" si="6807">BP274</f>
        <v>5</v>
      </c>
      <c r="BQ275" s="173">
        <f t="shared" si="6807"/>
        <v>1168</v>
      </c>
      <c r="BR275" s="156" t="str">
        <f t="shared" si="6467"/>
        <v>1</v>
      </c>
      <c r="BS275" s="157">
        <f t="shared" si="142"/>
        <v>4</v>
      </c>
      <c r="BT275" s="158">
        <f t="shared" si="143"/>
        <v>0</v>
      </c>
      <c r="BU275" s="159"/>
      <c r="BV275" s="159"/>
      <c r="BW275" s="159"/>
      <c r="BX275" s="78"/>
      <c r="BY275" s="79"/>
      <c r="BZ275" s="77" t="str">
        <f t="shared" si="144"/>
        <v>0</v>
      </c>
      <c r="CA275" s="81">
        <f t="shared" si="6468"/>
        <v>0</v>
      </c>
      <c r="CB275" s="160">
        <f t="shared" si="6469"/>
        <v>0</v>
      </c>
      <c r="CC275" s="160">
        <f t="shared" si="6470"/>
        <v>0</v>
      </c>
      <c r="CD275" s="160">
        <f t="shared" si="6471"/>
        <v>0</v>
      </c>
      <c r="CE275" s="160">
        <f t="shared" si="6472"/>
        <v>0</v>
      </c>
      <c r="CF275" s="161">
        <f t="shared" ref="CF275:CG275" si="6808">CF274</f>
        <v>6</v>
      </c>
      <c r="CG275" s="175">
        <f t="shared" si="6808"/>
        <v>1169</v>
      </c>
      <c r="CH275" s="163" t="str">
        <f t="shared" si="6474"/>
        <v>1</v>
      </c>
      <c r="CI275" s="164">
        <f t="shared" si="152"/>
        <v>2</v>
      </c>
      <c r="CJ275" s="165">
        <f t="shared" si="153"/>
        <v>0</v>
      </c>
      <c r="CK275" s="166"/>
      <c r="CL275" s="166"/>
      <c r="CM275" s="166"/>
      <c r="CN275" s="84"/>
      <c r="CO275" s="85"/>
      <c r="CP275" s="83" t="str">
        <f t="shared" si="154"/>
        <v>0</v>
      </c>
      <c r="CQ275" s="167">
        <f t="shared" si="6475"/>
        <v>0</v>
      </c>
      <c r="CR275" s="168">
        <f t="shared" si="6476"/>
        <v>0</v>
      </c>
      <c r="CS275" s="168">
        <f t="shared" si="6477"/>
        <v>0</v>
      </c>
      <c r="CT275" s="168">
        <f t="shared" si="6478"/>
        <v>0</v>
      </c>
      <c r="CU275" s="168">
        <f t="shared" si="6479"/>
        <v>0</v>
      </c>
      <c r="CV275" s="154">
        <f t="shared" ref="CV275:CW275" si="6809">CV274</f>
        <v>7</v>
      </c>
      <c r="CW275" s="173">
        <f t="shared" si="6809"/>
        <v>1170</v>
      </c>
      <c r="CX275" s="156" t="str">
        <f t="shared" si="6481"/>
        <v>1</v>
      </c>
      <c r="CY275" s="157">
        <f t="shared" si="162"/>
        <v>2</v>
      </c>
      <c r="CZ275" s="158">
        <f t="shared" si="163"/>
        <v>0</v>
      </c>
      <c r="DA275" s="159"/>
      <c r="DB275" s="159"/>
      <c r="DC275" s="159"/>
      <c r="DD275" s="78"/>
      <c r="DE275" s="79"/>
      <c r="DF275" s="77" t="str">
        <f t="shared" si="164"/>
        <v>0</v>
      </c>
      <c r="DG275" s="81">
        <f t="shared" si="6482"/>
        <v>0</v>
      </c>
      <c r="DH275" s="160">
        <f t="shared" si="6483"/>
        <v>0</v>
      </c>
      <c r="DI275" s="160">
        <f t="shared" si="6484"/>
        <v>0</v>
      </c>
      <c r="DJ275" s="160">
        <f t="shared" si="6485"/>
        <v>0</v>
      </c>
      <c r="DK275" s="160">
        <f t="shared" si="6486"/>
        <v>0</v>
      </c>
      <c r="DL275" s="161">
        <f t="shared" ref="DL275:DM275" si="6810">DL274</f>
        <v>8</v>
      </c>
      <c r="DM275" s="175">
        <f t="shared" si="6810"/>
        <v>1171</v>
      </c>
      <c r="DN275" s="163" t="str">
        <f t="shared" si="6488"/>
        <v>1</v>
      </c>
      <c r="DO275" s="164">
        <f t="shared" si="172"/>
        <v>2</v>
      </c>
      <c r="DP275" s="165">
        <f t="shared" si="173"/>
        <v>0</v>
      </c>
      <c r="DQ275" s="166"/>
      <c r="DR275" s="166"/>
      <c r="DS275" s="166"/>
      <c r="DT275" s="84"/>
      <c r="DU275" s="85"/>
      <c r="DV275" s="83" t="str">
        <f t="shared" si="174"/>
        <v>0</v>
      </c>
      <c r="DW275" s="167">
        <f t="shared" si="6489"/>
        <v>0</v>
      </c>
      <c r="DX275" s="168">
        <f t="shared" si="6490"/>
        <v>0</v>
      </c>
      <c r="DY275" s="168">
        <f t="shared" si="6491"/>
        <v>0</v>
      </c>
      <c r="DZ275" s="168">
        <f t="shared" si="6492"/>
        <v>0</v>
      </c>
      <c r="EA275" s="168">
        <f t="shared" si="6493"/>
        <v>0</v>
      </c>
      <c r="EB275" s="154">
        <f t="shared" ref="EB275:EC275" si="6811">EB274</f>
        <v>9</v>
      </c>
      <c r="EC275" s="173">
        <f t="shared" si="6811"/>
        <v>1172</v>
      </c>
      <c r="ED275" s="156" t="str">
        <f t="shared" si="6495"/>
        <v>1</v>
      </c>
      <c r="EE275" s="157">
        <f t="shared" si="182"/>
        <v>5</v>
      </c>
      <c r="EF275" s="169">
        <f t="shared" si="183"/>
        <v>0</v>
      </c>
      <c r="EG275" s="159"/>
      <c r="EH275" s="159"/>
      <c r="EI275" s="159"/>
      <c r="EJ275" s="78"/>
      <c r="EK275" s="79"/>
      <c r="EL275" s="77" t="str">
        <f t="shared" si="184"/>
        <v>0</v>
      </c>
      <c r="EM275" s="81">
        <f t="shared" si="6496"/>
        <v>0</v>
      </c>
      <c r="EN275" s="160">
        <f t="shared" si="6497"/>
        <v>0</v>
      </c>
      <c r="EO275" s="160">
        <f t="shared" si="6498"/>
        <v>0</v>
      </c>
      <c r="EP275" s="160">
        <f t="shared" si="6499"/>
        <v>0</v>
      </c>
      <c r="EQ275" s="160">
        <f t="shared" si="6500"/>
        <v>0</v>
      </c>
      <c r="ER275" s="161">
        <f t="shared" ref="ER275:ES275" si="6812">ER274</f>
        <v>10</v>
      </c>
      <c r="ES275" s="175">
        <f t="shared" si="6812"/>
        <v>1173</v>
      </c>
      <c r="ET275" s="163" t="str">
        <f t="shared" si="6502"/>
        <v>1</v>
      </c>
      <c r="EU275" s="164">
        <f t="shared" si="192"/>
        <v>19</v>
      </c>
      <c r="EV275" s="165">
        <f t="shared" si="193"/>
        <v>0</v>
      </c>
      <c r="EW275" s="166"/>
      <c r="EX275" s="166"/>
      <c r="EY275" s="166"/>
      <c r="EZ275" s="84"/>
      <c r="FA275" s="85"/>
      <c r="FB275" s="83" t="str">
        <f t="shared" si="194"/>
        <v>0</v>
      </c>
      <c r="FC275" s="167">
        <f t="shared" si="6503"/>
        <v>0</v>
      </c>
      <c r="FD275" s="168">
        <f t="shared" si="6504"/>
        <v>0</v>
      </c>
      <c r="FE275" s="168">
        <f t="shared" si="6505"/>
        <v>0</v>
      </c>
      <c r="FF275" s="168">
        <f t="shared" si="6506"/>
        <v>0</v>
      </c>
      <c r="FG275" s="168">
        <f t="shared" si="6507"/>
        <v>0</v>
      </c>
      <c r="FH275" s="154">
        <f t="shared" ref="FH275:FI275" si="6813">FH274</f>
        <v>11</v>
      </c>
      <c r="FI275" s="173">
        <f t="shared" si="6813"/>
        <v>1174</v>
      </c>
      <c r="FJ275" s="156" t="str">
        <f t="shared" si="6509"/>
        <v>1</v>
      </c>
      <c r="FK275" s="157">
        <f t="shared" si="202"/>
        <v>4</v>
      </c>
      <c r="FL275" s="158">
        <f t="shared" si="203"/>
        <v>0</v>
      </c>
      <c r="FM275" s="159"/>
      <c r="FN275" s="159"/>
      <c r="FO275" s="159"/>
      <c r="FP275" s="78"/>
      <c r="FQ275" s="79"/>
      <c r="FR275" s="77" t="str">
        <f t="shared" si="204"/>
        <v>0</v>
      </c>
      <c r="FS275" s="81">
        <f t="shared" si="6510"/>
        <v>0</v>
      </c>
      <c r="FT275" s="160">
        <f t="shared" si="6511"/>
        <v>0</v>
      </c>
      <c r="FU275" s="160">
        <f t="shared" si="6512"/>
        <v>0</v>
      </c>
      <c r="FV275" s="160">
        <f t="shared" si="6513"/>
        <v>0</v>
      </c>
      <c r="FW275" s="160">
        <f t="shared" si="6514"/>
        <v>0</v>
      </c>
      <c r="FX275" s="161">
        <f t="shared" ref="FX275:FY275" si="6814">FX274</f>
        <v>12</v>
      </c>
      <c r="FY275" s="175">
        <f t="shared" si="6814"/>
        <v>1175</v>
      </c>
      <c r="FZ275" s="163" t="str">
        <f t="shared" si="6516"/>
        <v>1</v>
      </c>
      <c r="GA275" s="164">
        <f t="shared" si="212"/>
        <v>2</v>
      </c>
      <c r="GB275" s="165">
        <f t="shared" si="213"/>
        <v>0</v>
      </c>
      <c r="GC275" s="166"/>
      <c r="GD275" s="166"/>
      <c r="GE275" s="166"/>
      <c r="GF275" s="84"/>
      <c r="GG275" s="85"/>
      <c r="GH275" s="83" t="str">
        <f t="shared" si="214"/>
        <v>0</v>
      </c>
      <c r="GI275" s="167">
        <f t="shared" si="6517"/>
        <v>0</v>
      </c>
      <c r="GJ275" s="168">
        <f t="shared" si="6518"/>
        <v>0</v>
      </c>
      <c r="GK275" s="168">
        <f t="shared" si="6519"/>
        <v>0</v>
      </c>
      <c r="GL275" s="168">
        <f t="shared" si="6520"/>
        <v>0</v>
      </c>
      <c r="GM275" s="168">
        <f t="shared" si="6521"/>
        <v>0</v>
      </c>
      <c r="GN275" s="154">
        <f t="shared" ref="GN275:GO275" si="6815">GN274</f>
        <v>13</v>
      </c>
      <c r="GO275" s="173">
        <f t="shared" si="6815"/>
        <v>1176</v>
      </c>
      <c r="GP275" s="156" t="str">
        <f t="shared" si="6523"/>
        <v>1</v>
      </c>
      <c r="GQ275" s="157">
        <f t="shared" si="222"/>
        <v>3</v>
      </c>
      <c r="GR275" s="158">
        <f t="shared" si="223"/>
        <v>0</v>
      </c>
      <c r="GS275" s="159"/>
      <c r="GT275" s="159"/>
      <c r="GU275" s="159"/>
      <c r="GV275" s="78"/>
      <c r="GW275" s="79"/>
      <c r="GX275" s="77" t="str">
        <f t="shared" si="224"/>
        <v>0</v>
      </c>
      <c r="GY275" s="81">
        <f t="shared" si="6524"/>
        <v>0</v>
      </c>
      <c r="GZ275" s="160">
        <f t="shared" si="6525"/>
        <v>0</v>
      </c>
      <c r="HA275" s="160">
        <f t="shared" si="6526"/>
        <v>0</v>
      </c>
      <c r="HB275" s="160">
        <f t="shared" si="6527"/>
        <v>0</v>
      </c>
      <c r="HC275" s="160">
        <f t="shared" si="6528"/>
        <v>0</v>
      </c>
      <c r="HD275" s="161">
        <f t="shared" ref="HD275:HE275" si="6816">HD274</f>
        <v>14</v>
      </c>
      <c r="HE275" s="175">
        <f t="shared" si="6816"/>
        <v>1177</v>
      </c>
      <c r="HF275" s="163" t="str">
        <f t="shared" si="6530"/>
        <v>1</v>
      </c>
      <c r="HG275" s="164">
        <f t="shared" si="232"/>
        <v>5</v>
      </c>
      <c r="HH275" s="165">
        <f t="shared" si="233"/>
        <v>0</v>
      </c>
      <c r="HI275" s="166"/>
      <c r="HJ275" s="166"/>
      <c r="HK275" s="166"/>
      <c r="HL275" s="84"/>
      <c r="HM275" s="85"/>
      <c r="HN275" s="83" t="str">
        <f t="shared" si="234"/>
        <v>0</v>
      </c>
      <c r="HO275" s="167">
        <f t="shared" si="6531"/>
        <v>0</v>
      </c>
      <c r="HP275" s="168">
        <f t="shared" si="6532"/>
        <v>0</v>
      </c>
      <c r="HQ275" s="168">
        <f t="shared" si="6533"/>
        <v>0</v>
      </c>
      <c r="HR275" s="168">
        <f t="shared" si="6534"/>
        <v>0</v>
      </c>
      <c r="HS275" s="168">
        <f t="shared" si="6535"/>
        <v>0</v>
      </c>
      <c r="HT275" s="154">
        <f t="shared" ref="HT275:HU275" si="6817">HT274</f>
        <v>15</v>
      </c>
      <c r="HU275" s="173">
        <f t="shared" si="6817"/>
        <v>1178</v>
      </c>
      <c r="HV275" s="156" t="str">
        <f t="shared" si="6537"/>
        <v>1</v>
      </c>
      <c r="HW275" s="157" t="str">
        <f t="shared" si="242"/>
        <v/>
      </c>
      <c r="HX275" s="169">
        <f t="shared" si="243"/>
        <v>0</v>
      </c>
      <c r="HY275" s="159"/>
      <c r="HZ275" s="159"/>
      <c r="IA275" s="159"/>
      <c r="IB275" s="160"/>
      <c r="IC275" s="160"/>
      <c r="ID275" s="160" t="str">
        <f t="shared" si="244"/>
        <v>0</v>
      </c>
      <c r="IE275" s="160">
        <f t="shared" si="6538"/>
        <v>0</v>
      </c>
      <c r="IF275" s="160">
        <f t="shared" si="6539"/>
        <v>0</v>
      </c>
      <c r="IG275" s="160">
        <f t="shared" si="6540"/>
        <v>0</v>
      </c>
      <c r="IH275" s="160">
        <f t="shared" si="6541"/>
        <v>0</v>
      </c>
      <c r="II275" s="160">
        <f t="shared" si="6542"/>
        <v>0</v>
      </c>
      <c r="IJ275" s="161">
        <f t="shared" ref="IJ275:IK275" si="6818">IJ274</f>
        <v>16</v>
      </c>
      <c r="IK275" s="175">
        <f t="shared" si="6818"/>
        <v>1179</v>
      </c>
      <c r="IL275" s="163" t="str">
        <f t="shared" si="6544"/>
        <v>1</v>
      </c>
      <c r="IM275" s="164" t="str">
        <f t="shared" si="252"/>
        <v/>
      </c>
      <c r="IN275" s="165">
        <f t="shared" si="253"/>
        <v>0</v>
      </c>
      <c r="IO275" s="166"/>
      <c r="IP275" s="166"/>
      <c r="IQ275" s="166"/>
      <c r="IR275" s="168"/>
      <c r="IS275" s="168"/>
      <c r="IT275" s="170" t="str">
        <f t="shared" si="254"/>
        <v>0</v>
      </c>
      <c r="IU275" s="170">
        <f t="shared" si="6545"/>
        <v>0</v>
      </c>
      <c r="IV275" s="168">
        <f t="shared" si="6546"/>
        <v>0</v>
      </c>
      <c r="IW275" s="168">
        <f t="shared" si="6547"/>
        <v>0</v>
      </c>
      <c r="IX275" s="168">
        <f t="shared" si="6548"/>
        <v>0</v>
      </c>
      <c r="IY275" s="168">
        <f t="shared" si="6549"/>
        <v>0</v>
      </c>
      <c r="IZ275" s="154">
        <f t="shared" ref="IZ275:JA275" si="6819">IZ274</f>
        <v>17</v>
      </c>
      <c r="JA275" s="173">
        <f t="shared" si="6819"/>
        <v>1180</v>
      </c>
      <c r="JB275" s="156" t="str">
        <f t="shared" si="6551"/>
        <v>1</v>
      </c>
      <c r="JC275" s="157" t="str">
        <f t="shared" si="262"/>
        <v/>
      </c>
      <c r="JD275" s="158">
        <f t="shared" si="263"/>
        <v>0</v>
      </c>
      <c r="JE275" s="159"/>
      <c r="JF275" s="159"/>
      <c r="JG275" s="159"/>
      <c r="JH275" s="160"/>
      <c r="JI275" s="160"/>
      <c r="JJ275" s="171" t="str">
        <f t="shared" si="264"/>
        <v>0</v>
      </c>
      <c r="JK275" s="171">
        <f t="shared" si="6552"/>
        <v>0</v>
      </c>
      <c r="JL275" s="160">
        <f t="shared" si="6553"/>
        <v>0</v>
      </c>
      <c r="JM275" s="160">
        <f t="shared" si="6554"/>
        <v>0</v>
      </c>
      <c r="JN275" s="160">
        <f t="shared" si="6555"/>
        <v>0</v>
      </c>
      <c r="JO275" s="160">
        <f t="shared" si="6556"/>
        <v>0</v>
      </c>
      <c r="JP275" s="161">
        <f t="shared" ref="JP275:JQ275" si="6820">JP274</f>
        <v>18</v>
      </c>
      <c r="JQ275" s="175">
        <f t="shared" si="6820"/>
        <v>1181</v>
      </c>
      <c r="JR275" s="163" t="str">
        <f t="shared" si="6558"/>
        <v>1</v>
      </c>
      <c r="JS275" s="164" t="str">
        <f t="shared" si="272"/>
        <v/>
      </c>
      <c r="JT275" s="165">
        <f t="shared" si="273"/>
        <v>0</v>
      </c>
      <c r="JU275" s="166"/>
      <c r="JV275" s="166"/>
      <c r="JW275" s="166"/>
      <c r="JX275" s="168"/>
      <c r="JY275" s="168"/>
      <c r="JZ275" s="170" t="str">
        <f t="shared" si="274"/>
        <v>0</v>
      </c>
      <c r="KA275" s="170">
        <f t="shared" si="6559"/>
        <v>0</v>
      </c>
      <c r="KB275" s="168">
        <f t="shared" si="6560"/>
        <v>0</v>
      </c>
      <c r="KC275" s="168">
        <f t="shared" si="6561"/>
        <v>0</v>
      </c>
      <c r="KD275" s="168">
        <f t="shared" si="6562"/>
        <v>0</v>
      </c>
      <c r="KE275" s="168">
        <f t="shared" si="6563"/>
        <v>0</v>
      </c>
      <c r="KF275" s="154">
        <f t="shared" ref="KF275:KG275" si="6821">KF274</f>
        <v>19</v>
      </c>
      <c r="KG275" s="173">
        <f t="shared" si="6821"/>
        <v>1182</v>
      </c>
      <c r="KH275" s="156" t="str">
        <f t="shared" si="6565"/>
        <v>1</v>
      </c>
      <c r="KI275" s="157" t="str">
        <f t="shared" si="282"/>
        <v/>
      </c>
      <c r="KJ275" s="158">
        <f t="shared" si="283"/>
        <v>0</v>
      </c>
      <c r="KK275" s="159"/>
      <c r="KL275" s="159"/>
      <c r="KM275" s="159"/>
      <c r="KN275" s="160"/>
      <c r="KO275" s="160"/>
      <c r="KP275" s="171" t="str">
        <f t="shared" si="284"/>
        <v>0</v>
      </c>
      <c r="KQ275" s="171">
        <f t="shared" si="6566"/>
        <v>0</v>
      </c>
      <c r="KR275" s="160">
        <f t="shared" si="6567"/>
        <v>0</v>
      </c>
      <c r="KS275" s="160">
        <f t="shared" si="6568"/>
        <v>0</v>
      </c>
      <c r="KT275" s="160">
        <f t="shared" si="6569"/>
        <v>0</v>
      </c>
      <c r="KU275" s="160">
        <f t="shared" si="6570"/>
        <v>0</v>
      </c>
      <c r="KV275" s="161">
        <f t="shared" ref="KV275:KW275" si="6822">KV274</f>
        <v>20</v>
      </c>
      <c r="KW275" s="175">
        <f t="shared" si="6822"/>
        <v>1183</v>
      </c>
      <c r="KX275" s="163" t="str">
        <f t="shared" si="6572"/>
        <v>1</v>
      </c>
      <c r="KY275" s="164" t="str">
        <f t="shared" si="292"/>
        <v/>
      </c>
      <c r="KZ275" s="165">
        <f t="shared" si="293"/>
        <v>0</v>
      </c>
      <c r="LA275" s="166"/>
      <c r="LB275" s="166"/>
      <c r="LC275" s="166"/>
      <c r="LD275" s="168"/>
      <c r="LE275" s="168"/>
      <c r="LF275" s="170" t="str">
        <f t="shared" si="294"/>
        <v>0</v>
      </c>
      <c r="LG275" s="170">
        <f t="shared" si="6573"/>
        <v>0</v>
      </c>
      <c r="LH275" s="168">
        <f t="shared" si="6574"/>
        <v>0</v>
      </c>
      <c r="LI275" s="168">
        <f t="shared" si="6575"/>
        <v>0</v>
      </c>
      <c r="LJ275" s="168">
        <f t="shared" si="6576"/>
        <v>0</v>
      </c>
      <c r="LK275" s="168">
        <f t="shared" si="6577"/>
        <v>0</v>
      </c>
      <c r="LL275" s="172"/>
      <c r="LM275" s="172"/>
      <c r="LN275" s="168" t="str">
        <f t="shared" si="6578"/>
        <v>#REF!</v>
      </c>
      <c r="LO275" s="168" t="str">
        <f t="shared" si="6579"/>
        <v>#REF!</v>
      </c>
      <c r="LP275" s="168" t="str">
        <f t="shared" si="6580"/>
        <v>#REF!</v>
      </c>
      <c r="LQ275" s="168" t="str">
        <f t="shared" si="6581"/>
        <v>#REF!</v>
      </c>
    </row>
    <row r="276" ht="15.75" customHeight="1">
      <c r="A276" s="151">
        <v>46371.0</v>
      </c>
      <c r="B276" s="152" t="s">
        <v>33</v>
      </c>
      <c r="C276" s="153">
        <f t="shared" si="99"/>
        <v>0</v>
      </c>
      <c r="D276" s="154">
        <f t="shared" ref="D276:E276" si="6823">D275</f>
        <v>1</v>
      </c>
      <c r="E276" s="173">
        <f t="shared" si="6823"/>
        <v>1164</v>
      </c>
      <c r="F276" s="156" t="str">
        <f t="shared" si="6683"/>
        <v>1</v>
      </c>
      <c r="G276" s="157">
        <f t="shared" si="102"/>
        <v>1</v>
      </c>
      <c r="H276" s="158">
        <f t="shared" si="103"/>
        <v>0</v>
      </c>
      <c r="I276" s="159"/>
      <c r="J276" s="159"/>
      <c r="K276" s="159"/>
      <c r="L276" s="78"/>
      <c r="M276" s="79"/>
      <c r="N276" s="77" t="str">
        <f t="shared" si="104"/>
        <v>0</v>
      </c>
      <c r="O276" s="81">
        <f t="shared" si="6440"/>
        <v>0</v>
      </c>
      <c r="P276" s="160">
        <f t="shared" si="6441"/>
        <v>0</v>
      </c>
      <c r="Q276" s="160">
        <f t="shared" si="6442"/>
        <v>0</v>
      </c>
      <c r="R276" s="160">
        <f t="shared" si="6443"/>
        <v>0</v>
      </c>
      <c r="S276" s="160">
        <f t="shared" si="6444"/>
        <v>0</v>
      </c>
      <c r="T276" s="161">
        <f t="shared" ref="T276:U276" si="6824">T275</f>
        <v>2</v>
      </c>
      <c r="U276" s="175">
        <f t="shared" si="6824"/>
        <v>1165</v>
      </c>
      <c r="V276" s="163" t="str">
        <f t="shared" si="6446"/>
        <v>1</v>
      </c>
      <c r="W276" s="164">
        <f t="shared" si="112"/>
        <v>1</v>
      </c>
      <c r="X276" s="165">
        <f t="shared" si="113"/>
        <v>0</v>
      </c>
      <c r="Y276" s="166"/>
      <c r="Z276" s="166"/>
      <c r="AA276" s="166"/>
      <c r="AB276" s="84"/>
      <c r="AC276" s="85"/>
      <c r="AD276" s="83" t="str">
        <f t="shared" si="114"/>
        <v>0</v>
      </c>
      <c r="AE276" s="167">
        <f t="shared" si="6447"/>
        <v>0</v>
      </c>
      <c r="AF276" s="168">
        <f t="shared" si="6448"/>
        <v>0</v>
      </c>
      <c r="AG276" s="168">
        <f t="shared" si="6449"/>
        <v>0</v>
      </c>
      <c r="AH276" s="168">
        <f t="shared" si="6450"/>
        <v>0</v>
      </c>
      <c r="AI276" s="168">
        <f t="shared" si="6451"/>
        <v>0</v>
      </c>
      <c r="AJ276" s="154">
        <f t="shared" ref="AJ276:AK276" si="6825">AJ275</f>
        <v>3</v>
      </c>
      <c r="AK276" s="173">
        <f t="shared" si="6825"/>
        <v>1166</v>
      </c>
      <c r="AL276" s="156" t="str">
        <f t="shared" si="6453"/>
        <v>1</v>
      </c>
      <c r="AM276" s="157">
        <f t="shared" si="122"/>
        <v>2</v>
      </c>
      <c r="AN276" s="158">
        <f t="shared" si="123"/>
        <v>0</v>
      </c>
      <c r="AO276" s="159"/>
      <c r="AP276" s="159"/>
      <c r="AQ276" s="159"/>
      <c r="AR276" s="78"/>
      <c r="AS276" s="79"/>
      <c r="AT276" s="77" t="str">
        <f t="shared" si="124"/>
        <v>0</v>
      </c>
      <c r="AU276" s="81">
        <f t="shared" si="6454"/>
        <v>0</v>
      </c>
      <c r="AV276" s="160">
        <f t="shared" si="6455"/>
        <v>0</v>
      </c>
      <c r="AW276" s="160">
        <f t="shared" si="6456"/>
        <v>0</v>
      </c>
      <c r="AX276" s="160">
        <f t="shared" si="6457"/>
        <v>0</v>
      </c>
      <c r="AY276" s="160">
        <f t="shared" si="6458"/>
        <v>0</v>
      </c>
      <c r="AZ276" s="161">
        <f t="shared" ref="AZ276:BA276" si="6826">AZ275</f>
        <v>4</v>
      </c>
      <c r="BA276" s="175">
        <f t="shared" si="6826"/>
        <v>1167</v>
      </c>
      <c r="BB276" s="163" t="str">
        <f t="shared" si="6460"/>
        <v>1</v>
      </c>
      <c r="BC276" s="164">
        <f t="shared" si="132"/>
        <v>4</v>
      </c>
      <c r="BD276" s="165">
        <f t="shared" si="133"/>
        <v>0</v>
      </c>
      <c r="BE276" s="166"/>
      <c r="BF276" s="166"/>
      <c r="BG276" s="166"/>
      <c r="BH276" s="84"/>
      <c r="BI276" s="85"/>
      <c r="BJ276" s="83" t="str">
        <f t="shared" si="134"/>
        <v>0</v>
      </c>
      <c r="BK276" s="167">
        <f t="shared" si="6461"/>
        <v>0</v>
      </c>
      <c r="BL276" s="168">
        <f t="shared" si="6462"/>
        <v>0</v>
      </c>
      <c r="BM276" s="168">
        <f t="shared" si="6463"/>
        <v>0</v>
      </c>
      <c r="BN276" s="168">
        <f t="shared" si="6464"/>
        <v>0</v>
      </c>
      <c r="BO276" s="168">
        <f t="shared" si="6465"/>
        <v>0</v>
      </c>
      <c r="BP276" s="154">
        <f t="shared" ref="BP276:BQ276" si="6827">BP275</f>
        <v>5</v>
      </c>
      <c r="BQ276" s="173">
        <f t="shared" si="6827"/>
        <v>1168</v>
      </c>
      <c r="BR276" s="156" t="str">
        <f t="shared" si="6467"/>
        <v>1</v>
      </c>
      <c r="BS276" s="157">
        <f t="shared" si="142"/>
        <v>4</v>
      </c>
      <c r="BT276" s="158">
        <f t="shared" si="143"/>
        <v>0</v>
      </c>
      <c r="BU276" s="159"/>
      <c r="BV276" s="159"/>
      <c r="BW276" s="159"/>
      <c r="BX276" s="78"/>
      <c r="BY276" s="79"/>
      <c r="BZ276" s="77" t="str">
        <f t="shared" si="144"/>
        <v>0</v>
      </c>
      <c r="CA276" s="81">
        <f t="shared" si="6468"/>
        <v>0</v>
      </c>
      <c r="CB276" s="160">
        <f t="shared" si="6469"/>
        <v>0</v>
      </c>
      <c r="CC276" s="160">
        <f t="shared" si="6470"/>
        <v>0</v>
      </c>
      <c r="CD276" s="160">
        <f t="shared" si="6471"/>
        <v>0</v>
      </c>
      <c r="CE276" s="160">
        <f t="shared" si="6472"/>
        <v>0</v>
      </c>
      <c r="CF276" s="161">
        <f t="shared" ref="CF276:CG276" si="6828">CF275</f>
        <v>6</v>
      </c>
      <c r="CG276" s="175">
        <f t="shared" si="6828"/>
        <v>1169</v>
      </c>
      <c r="CH276" s="163" t="str">
        <f t="shared" si="6474"/>
        <v>1</v>
      </c>
      <c r="CI276" s="164">
        <f t="shared" si="152"/>
        <v>2</v>
      </c>
      <c r="CJ276" s="165">
        <f t="shared" si="153"/>
        <v>0</v>
      </c>
      <c r="CK276" s="166"/>
      <c r="CL276" s="166"/>
      <c r="CM276" s="166"/>
      <c r="CN276" s="84"/>
      <c r="CO276" s="85"/>
      <c r="CP276" s="83" t="str">
        <f t="shared" si="154"/>
        <v>0</v>
      </c>
      <c r="CQ276" s="167">
        <f t="shared" si="6475"/>
        <v>0</v>
      </c>
      <c r="CR276" s="168">
        <f t="shared" si="6476"/>
        <v>0</v>
      </c>
      <c r="CS276" s="168">
        <f t="shared" si="6477"/>
        <v>0</v>
      </c>
      <c r="CT276" s="168">
        <f t="shared" si="6478"/>
        <v>0</v>
      </c>
      <c r="CU276" s="168">
        <f t="shared" si="6479"/>
        <v>0</v>
      </c>
      <c r="CV276" s="154">
        <f t="shared" ref="CV276:CW276" si="6829">CV275</f>
        <v>7</v>
      </c>
      <c r="CW276" s="173">
        <f t="shared" si="6829"/>
        <v>1170</v>
      </c>
      <c r="CX276" s="156" t="str">
        <f t="shared" si="6481"/>
        <v>1</v>
      </c>
      <c r="CY276" s="157">
        <f t="shared" si="162"/>
        <v>2</v>
      </c>
      <c r="CZ276" s="158">
        <f t="shared" si="163"/>
        <v>0</v>
      </c>
      <c r="DA276" s="159"/>
      <c r="DB276" s="159"/>
      <c r="DC276" s="159"/>
      <c r="DD276" s="78"/>
      <c r="DE276" s="79"/>
      <c r="DF276" s="77" t="str">
        <f t="shared" si="164"/>
        <v>0</v>
      </c>
      <c r="DG276" s="81">
        <f t="shared" si="6482"/>
        <v>0</v>
      </c>
      <c r="DH276" s="160">
        <f t="shared" si="6483"/>
        <v>0</v>
      </c>
      <c r="DI276" s="160">
        <f t="shared" si="6484"/>
        <v>0</v>
      </c>
      <c r="DJ276" s="160">
        <f t="shared" si="6485"/>
        <v>0</v>
      </c>
      <c r="DK276" s="160">
        <f t="shared" si="6486"/>
        <v>0</v>
      </c>
      <c r="DL276" s="161">
        <f t="shared" ref="DL276:DM276" si="6830">DL275</f>
        <v>8</v>
      </c>
      <c r="DM276" s="175">
        <f t="shared" si="6830"/>
        <v>1171</v>
      </c>
      <c r="DN276" s="163" t="str">
        <f t="shared" si="6488"/>
        <v>1</v>
      </c>
      <c r="DO276" s="164">
        <f t="shared" si="172"/>
        <v>2</v>
      </c>
      <c r="DP276" s="165">
        <f t="shared" si="173"/>
        <v>0</v>
      </c>
      <c r="DQ276" s="166"/>
      <c r="DR276" s="166"/>
      <c r="DS276" s="166"/>
      <c r="DT276" s="84"/>
      <c r="DU276" s="85"/>
      <c r="DV276" s="83" t="str">
        <f t="shared" si="174"/>
        <v>0</v>
      </c>
      <c r="DW276" s="167">
        <f t="shared" si="6489"/>
        <v>0</v>
      </c>
      <c r="DX276" s="168">
        <f t="shared" si="6490"/>
        <v>0</v>
      </c>
      <c r="DY276" s="168">
        <f t="shared" si="6491"/>
        <v>0</v>
      </c>
      <c r="DZ276" s="168">
        <f t="shared" si="6492"/>
        <v>0</v>
      </c>
      <c r="EA276" s="168">
        <f t="shared" si="6493"/>
        <v>0</v>
      </c>
      <c r="EB276" s="154">
        <f t="shared" ref="EB276:EC276" si="6831">EB275</f>
        <v>9</v>
      </c>
      <c r="EC276" s="173">
        <f t="shared" si="6831"/>
        <v>1172</v>
      </c>
      <c r="ED276" s="156" t="str">
        <f t="shared" si="6495"/>
        <v>1</v>
      </c>
      <c r="EE276" s="157">
        <f t="shared" si="182"/>
        <v>5</v>
      </c>
      <c r="EF276" s="169">
        <f t="shared" si="183"/>
        <v>0</v>
      </c>
      <c r="EG276" s="159"/>
      <c r="EH276" s="159"/>
      <c r="EI276" s="159"/>
      <c r="EJ276" s="78"/>
      <c r="EK276" s="79"/>
      <c r="EL276" s="77" t="str">
        <f t="shared" si="184"/>
        <v>0</v>
      </c>
      <c r="EM276" s="81">
        <f t="shared" si="6496"/>
        <v>0</v>
      </c>
      <c r="EN276" s="160">
        <f t="shared" si="6497"/>
        <v>0</v>
      </c>
      <c r="EO276" s="160">
        <f t="shared" si="6498"/>
        <v>0</v>
      </c>
      <c r="EP276" s="160">
        <f t="shared" si="6499"/>
        <v>0</v>
      </c>
      <c r="EQ276" s="160">
        <f t="shared" si="6500"/>
        <v>0</v>
      </c>
      <c r="ER276" s="161">
        <f t="shared" ref="ER276:ES276" si="6832">ER275</f>
        <v>10</v>
      </c>
      <c r="ES276" s="175">
        <f t="shared" si="6832"/>
        <v>1173</v>
      </c>
      <c r="ET276" s="163" t="str">
        <f t="shared" si="6502"/>
        <v>1</v>
      </c>
      <c r="EU276" s="164">
        <f t="shared" si="192"/>
        <v>19</v>
      </c>
      <c r="EV276" s="165">
        <f t="shared" si="193"/>
        <v>0</v>
      </c>
      <c r="EW276" s="166"/>
      <c r="EX276" s="166"/>
      <c r="EY276" s="166"/>
      <c r="EZ276" s="84"/>
      <c r="FA276" s="85"/>
      <c r="FB276" s="83" t="str">
        <f t="shared" si="194"/>
        <v>0</v>
      </c>
      <c r="FC276" s="167">
        <f t="shared" si="6503"/>
        <v>0</v>
      </c>
      <c r="FD276" s="168">
        <f t="shared" si="6504"/>
        <v>0</v>
      </c>
      <c r="FE276" s="168">
        <f t="shared" si="6505"/>
        <v>0</v>
      </c>
      <c r="FF276" s="168">
        <f t="shared" si="6506"/>
        <v>0</v>
      </c>
      <c r="FG276" s="168">
        <f t="shared" si="6507"/>
        <v>0</v>
      </c>
      <c r="FH276" s="154">
        <f t="shared" ref="FH276:FI276" si="6833">FH275</f>
        <v>11</v>
      </c>
      <c r="FI276" s="173">
        <f t="shared" si="6833"/>
        <v>1174</v>
      </c>
      <c r="FJ276" s="156" t="str">
        <f t="shared" si="6509"/>
        <v>1</v>
      </c>
      <c r="FK276" s="157">
        <f t="shared" si="202"/>
        <v>4</v>
      </c>
      <c r="FL276" s="158">
        <f t="shared" si="203"/>
        <v>0</v>
      </c>
      <c r="FM276" s="159"/>
      <c r="FN276" s="159"/>
      <c r="FO276" s="159"/>
      <c r="FP276" s="78"/>
      <c r="FQ276" s="79"/>
      <c r="FR276" s="77" t="str">
        <f t="shared" si="204"/>
        <v>0</v>
      </c>
      <c r="FS276" s="81">
        <f t="shared" si="6510"/>
        <v>0</v>
      </c>
      <c r="FT276" s="160">
        <f t="shared" si="6511"/>
        <v>0</v>
      </c>
      <c r="FU276" s="160">
        <f t="shared" si="6512"/>
        <v>0</v>
      </c>
      <c r="FV276" s="160">
        <f t="shared" si="6513"/>
        <v>0</v>
      </c>
      <c r="FW276" s="160">
        <f t="shared" si="6514"/>
        <v>0</v>
      </c>
      <c r="FX276" s="161">
        <f t="shared" ref="FX276:FY276" si="6834">FX275</f>
        <v>12</v>
      </c>
      <c r="FY276" s="175">
        <f t="shared" si="6834"/>
        <v>1175</v>
      </c>
      <c r="FZ276" s="163" t="str">
        <f t="shared" si="6516"/>
        <v>1</v>
      </c>
      <c r="GA276" s="164">
        <f t="shared" si="212"/>
        <v>2</v>
      </c>
      <c r="GB276" s="165">
        <f t="shared" si="213"/>
        <v>0</v>
      </c>
      <c r="GC276" s="166"/>
      <c r="GD276" s="166"/>
      <c r="GE276" s="166"/>
      <c r="GF276" s="84"/>
      <c r="GG276" s="85"/>
      <c r="GH276" s="83" t="str">
        <f t="shared" si="214"/>
        <v>0</v>
      </c>
      <c r="GI276" s="167">
        <f t="shared" si="6517"/>
        <v>0</v>
      </c>
      <c r="GJ276" s="168">
        <f t="shared" si="6518"/>
        <v>0</v>
      </c>
      <c r="GK276" s="168">
        <f t="shared" si="6519"/>
        <v>0</v>
      </c>
      <c r="GL276" s="168">
        <f t="shared" si="6520"/>
        <v>0</v>
      </c>
      <c r="GM276" s="168">
        <f t="shared" si="6521"/>
        <v>0</v>
      </c>
      <c r="GN276" s="154">
        <f t="shared" ref="GN276:GO276" si="6835">GN275</f>
        <v>13</v>
      </c>
      <c r="GO276" s="173">
        <f t="shared" si="6835"/>
        <v>1176</v>
      </c>
      <c r="GP276" s="156" t="str">
        <f t="shared" si="6523"/>
        <v>1</v>
      </c>
      <c r="GQ276" s="157">
        <f t="shared" si="222"/>
        <v>3</v>
      </c>
      <c r="GR276" s="158">
        <f t="shared" si="223"/>
        <v>0</v>
      </c>
      <c r="GS276" s="159"/>
      <c r="GT276" s="159"/>
      <c r="GU276" s="159"/>
      <c r="GV276" s="78"/>
      <c r="GW276" s="79"/>
      <c r="GX276" s="77" t="str">
        <f t="shared" si="224"/>
        <v>0</v>
      </c>
      <c r="GY276" s="81">
        <f t="shared" si="6524"/>
        <v>0</v>
      </c>
      <c r="GZ276" s="160">
        <f t="shared" si="6525"/>
        <v>0</v>
      </c>
      <c r="HA276" s="160">
        <f t="shared" si="6526"/>
        <v>0</v>
      </c>
      <c r="HB276" s="160">
        <f t="shared" si="6527"/>
        <v>0</v>
      </c>
      <c r="HC276" s="160">
        <f t="shared" si="6528"/>
        <v>0</v>
      </c>
      <c r="HD276" s="161">
        <f t="shared" ref="HD276:HE276" si="6836">HD275</f>
        <v>14</v>
      </c>
      <c r="HE276" s="175">
        <f t="shared" si="6836"/>
        <v>1177</v>
      </c>
      <c r="HF276" s="163" t="str">
        <f t="shared" si="6530"/>
        <v>1</v>
      </c>
      <c r="HG276" s="164">
        <f t="shared" si="232"/>
        <v>5</v>
      </c>
      <c r="HH276" s="165">
        <f t="shared" si="233"/>
        <v>0</v>
      </c>
      <c r="HI276" s="166"/>
      <c r="HJ276" s="166"/>
      <c r="HK276" s="166"/>
      <c r="HL276" s="84"/>
      <c r="HM276" s="85"/>
      <c r="HN276" s="83" t="str">
        <f t="shared" si="234"/>
        <v>0</v>
      </c>
      <c r="HO276" s="167">
        <f t="shared" si="6531"/>
        <v>0</v>
      </c>
      <c r="HP276" s="168">
        <f t="shared" si="6532"/>
        <v>0</v>
      </c>
      <c r="HQ276" s="168">
        <f t="shared" si="6533"/>
        <v>0</v>
      </c>
      <c r="HR276" s="168">
        <f t="shared" si="6534"/>
        <v>0</v>
      </c>
      <c r="HS276" s="168">
        <f t="shared" si="6535"/>
        <v>0</v>
      </c>
      <c r="HT276" s="154">
        <f t="shared" ref="HT276:HU276" si="6837">HT275</f>
        <v>15</v>
      </c>
      <c r="HU276" s="173">
        <f t="shared" si="6837"/>
        <v>1178</v>
      </c>
      <c r="HV276" s="156" t="str">
        <f t="shared" si="6537"/>
        <v>1</v>
      </c>
      <c r="HW276" s="157" t="str">
        <f t="shared" si="242"/>
        <v/>
      </c>
      <c r="HX276" s="169">
        <f t="shared" si="243"/>
        <v>0</v>
      </c>
      <c r="HY276" s="159"/>
      <c r="HZ276" s="159"/>
      <c r="IA276" s="159"/>
      <c r="IB276" s="160"/>
      <c r="IC276" s="160"/>
      <c r="ID276" s="160" t="str">
        <f t="shared" si="244"/>
        <v>0</v>
      </c>
      <c r="IE276" s="160">
        <f t="shared" si="6538"/>
        <v>0</v>
      </c>
      <c r="IF276" s="160">
        <f t="shared" si="6539"/>
        <v>0</v>
      </c>
      <c r="IG276" s="160">
        <f t="shared" si="6540"/>
        <v>0</v>
      </c>
      <c r="IH276" s="160">
        <f t="shared" si="6541"/>
        <v>0</v>
      </c>
      <c r="II276" s="160">
        <f t="shared" si="6542"/>
        <v>0</v>
      </c>
      <c r="IJ276" s="161">
        <f t="shared" ref="IJ276:IK276" si="6838">IJ275</f>
        <v>16</v>
      </c>
      <c r="IK276" s="175">
        <f t="shared" si="6838"/>
        <v>1179</v>
      </c>
      <c r="IL276" s="163" t="str">
        <f t="shared" si="6544"/>
        <v>1</v>
      </c>
      <c r="IM276" s="164" t="str">
        <f t="shared" si="252"/>
        <v/>
      </c>
      <c r="IN276" s="165">
        <f t="shared" si="253"/>
        <v>0</v>
      </c>
      <c r="IO276" s="166"/>
      <c r="IP276" s="166"/>
      <c r="IQ276" s="166"/>
      <c r="IR276" s="168"/>
      <c r="IS276" s="168"/>
      <c r="IT276" s="170" t="str">
        <f t="shared" si="254"/>
        <v>0</v>
      </c>
      <c r="IU276" s="170">
        <f t="shared" si="6545"/>
        <v>0</v>
      </c>
      <c r="IV276" s="168">
        <f t="shared" si="6546"/>
        <v>0</v>
      </c>
      <c r="IW276" s="168">
        <f t="shared" si="6547"/>
        <v>0</v>
      </c>
      <c r="IX276" s="168">
        <f t="shared" si="6548"/>
        <v>0</v>
      </c>
      <c r="IY276" s="168">
        <f t="shared" si="6549"/>
        <v>0</v>
      </c>
      <c r="IZ276" s="154">
        <f t="shared" ref="IZ276:JA276" si="6839">IZ275</f>
        <v>17</v>
      </c>
      <c r="JA276" s="173">
        <f t="shared" si="6839"/>
        <v>1180</v>
      </c>
      <c r="JB276" s="156" t="str">
        <f t="shared" si="6551"/>
        <v>1</v>
      </c>
      <c r="JC276" s="157" t="str">
        <f t="shared" si="262"/>
        <v/>
      </c>
      <c r="JD276" s="158">
        <f t="shared" si="263"/>
        <v>0</v>
      </c>
      <c r="JE276" s="159"/>
      <c r="JF276" s="159"/>
      <c r="JG276" s="159"/>
      <c r="JH276" s="160"/>
      <c r="JI276" s="160"/>
      <c r="JJ276" s="171" t="str">
        <f t="shared" si="264"/>
        <v>0</v>
      </c>
      <c r="JK276" s="171">
        <f t="shared" si="6552"/>
        <v>0</v>
      </c>
      <c r="JL276" s="160">
        <f t="shared" si="6553"/>
        <v>0</v>
      </c>
      <c r="JM276" s="160">
        <f t="shared" si="6554"/>
        <v>0</v>
      </c>
      <c r="JN276" s="160">
        <f t="shared" si="6555"/>
        <v>0</v>
      </c>
      <c r="JO276" s="160">
        <f t="shared" si="6556"/>
        <v>0</v>
      </c>
      <c r="JP276" s="161">
        <f t="shared" ref="JP276:JQ276" si="6840">JP275</f>
        <v>18</v>
      </c>
      <c r="JQ276" s="175">
        <f t="shared" si="6840"/>
        <v>1181</v>
      </c>
      <c r="JR276" s="163" t="str">
        <f t="shared" si="6558"/>
        <v>1</v>
      </c>
      <c r="JS276" s="164" t="str">
        <f t="shared" si="272"/>
        <v/>
      </c>
      <c r="JT276" s="165">
        <f t="shared" si="273"/>
        <v>0</v>
      </c>
      <c r="JU276" s="166"/>
      <c r="JV276" s="166"/>
      <c r="JW276" s="166"/>
      <c r="JX276" s="168"/>
      <c r="JY276" s="168"/>
      <c r="JZ276" s="170" t="str">
        <f t="shared" si="274"/>
        <v>0</v>
      </c>
      <c r="KA276" s="170">
        <f t="shared" si="6559"/>
        <v>0</v>
      </c>
      <c r="KB276" s="168">
        <f t="shared" si="6560"/>
        <v>0</v>
      </c>
      <c r="KC276" s="168">
        <f t="shared" si="6561"/>
        <v>0</v>
      </c>
      <c r="KD276" s="168">
        <f t="shared" si="6562"/>
        <v>0</v>
      </c>
      <c r="KE276" s="168">
        <f t="shared" si="6563"/>
        <v>0</v>
      </c>
      <c r="KF276" s="154">
        <f t="shared" ref="KF276:KG276" si="6841">KF275</f>
        <v>19</v>
      </c>
      <c r="KG276" s="173">
        <f t="shared" si="6841"/>
        <v>1182</v>
      </c>
      <c r="KH276" s="156" t="str">
        <f t="shared" si="6565"/>
        <v>1</v>
      </c>
      <c r="KI276" s="157" t="str">
        <f t="shared" si="282"/>
        <v/>
      </c>
      <c r="KJ276" s="158">
        <f t="shared" si="283"/>
        <v>0</v>
      </c>
      <c r="KK276" s="159"/>
      <c r="KL276" s="159"/>
      <c r="KM276" s="159"/>
      <c r="KN276" s="160"/>
      <c r="KO276" s="160"/>
      <c r="KP276" s="171" t="str">
        <f t="shared" si="284"/>
        <v>0</v>
      </c>
      <c r="KQ276" s="171">
        <f t="shared" si="6566"/>
        <v>0</v>
      </c>
      <c r="KR276" s="160">
        <f t="shared" si="6567"/>
        <v>0</v>
      </c>
      <c r="KS276" s="160">
        <f t="shared" si="6568"/>
        <v>0</v>
      </c>
      <c r="KT276" s="160">
        <f t="shared" si="6569"/>
        <v>0</v>
      </c>
      <c r="KU276" s="160">
        <f t="shared" si="6570"/>
        <v>0</v>
      </c>
      <c r="KV276" s="161">
        <f t="shared" ref="KV276:KW276" si="6842">KV275</f>
        <v>20</v>
      </c>
      <c r="KW276" s="175">
        <f t="shared" si="6842"/>
        <v>1183</v>
      </c>
      <c r="KX276" s="163" t="str">
        <f t="shared" si="6572"/>
        <v>1</v>
      </c>
      <c r="KY276" s="164" t="str">
        <f t="shared" si="292"/>
        <v/>
      </c>
      <c r="KZ276" s="165">
        <f t="shared" si="293"/>
        <v>0</v>
      </c>
      <c r="LA276" s="166"/>
      <c r="LB276" s="166"/>
      <c r="LC276" s="166"/>
      <c r="LD276" s="168"/>
      <c r="LE276" s="168"/>
      <c r="LF276" s="170" t="str">
        <f t="shared" si="294"/>
        <v>0</v>
      </c>
      <c r="LG276" s="170">
        <f t="shared" si="6573"/>
        <v>0</v>
      </c>
      <c r="LH276" s="168">
        <f t="shared" si="6574"/>
        <v>0</v>
      </c>
      <c r="LI276" s="168">
        <f t="shared" si="6575"/>
        <v>0</v>
      </c>
      <c r="LJ276" s="168">
        <f t="shared" si="6576"/>
        <v>0</v>
      </c>
      <c r="LK276" s="168">
        <f t="shared" si="6577"/>
        <v>0</v>
      </c>
      <c r="LL276" s="172"/>
      <c r="LM276" s="172"/>
      <c r="LN276" s="168" t="str">
        <f t="shared" si="6578"/>
        <v>#REF!</v>
      </c>
      <c r="LO276" s="168" t="str">
        <f t="shared" si="6579"/>
        <v>#REF!</v>
      </c>
      <c r="LP276" s="168" t="str">
        <f t="shared" si="6580"/>
        <v>#REF!</v>
      </c>
      <c r="LQ276" s="168" t="str">
        <f t="shared" si="6581"/>
        <v>#REF!</v>
      </c>
    </row>
    <row r="277" ht="15.75" customHeight="1">
      <c r="A277" s="151">
        <v>46372.0</v>
      </c>
      <c r="B277" s="152" t="s">
        <v>27</v>
      </c>
      <c r="C277" s="153">
        <f t="shared" si="99"/>
        <v>0</v>
      </c>
      <c r="D277" s="154">
        <f t="shared" ref="D277:E277" si="6843">D276</f>
        <v>1</v>
      </c>
      <c r="E277" s="173">
        <f t="shared" si="6843"/>
        <v>1164</v>
      </c>
      <c r="F277" s="156" t="str">
        <f t="shared" si="6683"/>
        <v>1</v>
      </c>
      <c r="G277" s="157">
        <f t="shared" si="102"/>
        <v>1</v>
      </c>
      <c r="H277" s="158">
        <f t="shared" si="103"/>
        <v>0</v>
      </c>
      <c r="I277" s="159"/>
      <c r="J277" s="159"/>
      <c r="K277" s="159"/>
      <c r="L277" s="78"/>
      <c r="M277" s="79"/>
      <c r="N277" s="77" t="str">
        <f t="shared" si="104"/>
        <v>0</v>
      </c>
      <c r="O277" s="81">
        <f t="shared" si="6440"/>
        <v>0</v>
      </c>
      <c r="P277" s="160">
        <f t="shared" si="6441"/>
        <v>0</v>
      </c>
      <c r="Q277" s="160">
        <f t="shared" si="6442"/>
        <v>0</v>
      </c>
      <c r="R277" s="160">
        <f t="shared" si="6443"/>
        <v>0</v>
      </c>
      <c r="S277" s="160">
        <f t="shared" si="6444"/>
        <v>0</v>
      </c>
      <c r="T277" s="161">
        <f t="shared" ref="T277:U277" si="6844">T276</f>
        <v>2</v>
      </c>
      <c r="U277" s="175">
        <f t="shared" si="6844"/>
        <v>1165</v>
      </c>
      <c r="V277" s="163" t="str">
        <f t="shared" si="6446"/>
        <v>1</v>
      </c>
      <c r="W277" s="164">
        <f t="shared" si="112"/>
        <v>1</v>
      </c>
      <c r="X277" s="165">
        <f t="shared" si="113"/>
        <v>0</v>
      </c>
      <c r="Y277" s="166"/>
      <c r="Z277" s="166"/>
      <c r="AA277" s="166"/>
      <c r="AB277" s="84"/>
      <c r="AC277" s="85"/>
      <c r="AD277" s="83" t="str">
        <f t="shared" si="114"/>
        <v>0</v>
      </c>
      <c r="AE277" s="167">
        <f t="shared" si="6447"/>
        <v>0</v>
      </c>
      <c r="AF277" s="168">
        <f t="shared" si="6448"/>
        <v>0</v>
      </c>
      <c r="AG277" s="168">
        <f t="shared" si="6449"/>
        <v>0</v>
      </c>
      <c r="AH277" s="168">
        <f t="shared" si="6450"/>
        <v>0</v>
      </c>
      <c r="AI277" s="168">
        <f t="shared" si="6451"/>
        <v>0</v>
      </c>
      <c r="AJ277" s="154">
        <f t="shared" ref="AJ277:AK277" si="6845">AJ276</f>
        <v>3</v>
      </c>
      <c r="AK277" s="173">
        <f t="shared" si="6845"/>
        <v>1166</v>
      </c>
      <c r="AL277" s="156" t="str">
        <f t="shared" si="6453"/>
        <v>1</v>
      </c>
      <c r="AM277" s="157">
        <f t="shared" si="122"/>
        <v>2</v>
      </c>
      <c r="AN277" s="158">
        <f t="shared" si="123"/>
        <v>0</v>
      </c>
      <c r="AO277" s="159"/>
      <c r="AP277" s="159"/>
      <c r="AQ277" s="159"/>
      <c r="AR277" s="78"/>
      <c r="AS277" s="79"/>
      <c r="AT277" s="77" t="str">
        <f t="shared" si="124"/>
        <v>0</v>
      </c>
      <c r="AU277" s="81">
        <f t="shared" si="6454"/>
        <v>0</v>
      </c>
      <c r="AV277" s="160">
        <f t="shared" si="6455"/>
        <v>0</v>
      </c>
      <c r="AW277" s="160">
        <f t="shared" si="6456"/>
        <v>0</v>
      </c>
      <c r="AX277" s="160">
        <f t="shared" si="6457"/>
        <v>0</v>
      </c>
      <c r="AY277" s="160">
        <f t="shared" si="6458"/>
        <v>0</v>
      </c>
      <c r="AZ277" s="161">
        <f t="shared" ref="AZ277:BA277" si="6846">AZ276</f>
        <v>4</v>
      </c>
      <c r="BA277" s="175">
        <f t="shared" si="6846"/>
        <v>1167</v>
      </c>
      <c r="BB277" s="163" t="str">
        <f t="shared" si="6460"/>
        <v>1</v>
      </c>
      <c r="BC277" s="164">
        <f t="shared" si="132"/>
        <v>4</v>
      </c>
      <c r="BD277" s="165">
        <f t="shared" si="133"/>
        <v>0</v>
      </c>
      <c r="BE277" s="166"/>
      <c r="BF277" s="166"/>
      <c r="BG277" s="166"/>
      <c r="BH277" s="84"/>
      <c r="BI277" s="85"/>
      <c r="BJ277" s="83" t="str">
        <f t="shared" si="134"/>
        <v>0</v>
      </c>
      <c r="BK277" s="167">
        <f t="shared" si="6461"/>
        <v>0</v>
      </c>
      <c r="BL277" s="168">
        <f t="shared" si="6462"/>
        <v>0</v>
      </c>
      <c r="BM277" s="168">
        <f t="shared" si="6463"/>
        <v>0</v>
      </c>
      <c r="BN277" s="168">
        <f t="shared" si="6464"/>
        <v>0</v>
      </c>
      <c r="BO277" s="168">
        <f t="shared" si="6465"/>
        <v>0</v>
      </c>
      <c r="BP277" s="154">
        <f t="shared" ref="BP277:BQ277" si="6847">BP276</f>
        <v>5</v>
      </c>
      <c r="BQ277" s="173">
        <f t="shared" si="6847"/>
        <v>1168</v>
      </c>
      <c r="BR277" s="156" t="str">
        <f t="shared" si="6467"/>
        <v>1</v>
      </c>
      <c r="BS277" s="157">
        <f t="shared" si="142"/>
        <v>4</v>
      </c>
      <c r="BT277" s="158">
        <f t="shared" si="143"/>
        <v>0</v>
      </c>
      <c r="BU277" s="159"/>
      <c r="BV277" s="159"/>
      <c r="BW277" s="159"/>
      <c r="BX277" s="78"/>
      <c r="BY277" s="79"/>
      <c r="BZ277" s="77" t="str">
        <f t="shared" si="144"/>
        <v>0</v>
      </c>
      <c r="CA277" s="81">
        <f t="shared" si="6468"/>
        <v>0</v>
      </c>
      <c r="CB277" s="160">
        <f t="shared" si="6469"/>
        <v>0</v>
      </c>
      <c r="CC277" s="160">
        <f t="shared" si="6470"/>
        <v>0</v>
      </c>
      <c r="CD277" s="160">
        <f t="shared" si="6471"/>
        <v>0</v>
      </c>
      <c r="CE277" s="160">
        <f t="shared" si="6472"/>
        <v>0</v>
      </c>
      <c r="CF277" s="161">
        <f t="shared" ref="CF277:CG277" si="6848">CF276</f>
        <v>6</v>
      </c>
      <c r="CG277" s="175">
        <f t="shared" si="6848"/>
        <v>1169</v>
      </c>
      <c r="CH277" s="163" t="str">
        <f t="shared" si="6474"/>
        <v>1</v>
      </c>
      <c r="CI277" s="164">
        <f t="shared" si="152"/>
        <v>2</v>
      </c>
      <c r="CJ277" s="165">
        <f t="shared" si="153"/>
        <v>0</v>
      </c>
      <c r="CK277" s="166"/>
      <c r="CL277" s="166"/>
      <c r="CM277" s="166"/>
      <c r="CN277" s="84"/>
      <c r="CO277" s="85"/>
      <c r="CP277" s="83" t="str">
        <f t="shared" si="154"/>
        <v>0</v>
      </c>
      <c r="CQ277" s="167">
        <f t="shared" si="6475"/>
        <v>0</v>
      </c>
      <c r="CR277" s="168">
        <f t="shared" si="6476"/>
        <v>0</v>
      </c>
      <c r="CS277" s="168">
        <f t="shared" si="6477"/>
        <v>0</v>
      </c>
      <c r="CT277" s="168">
        <f t="shared" si="6478"/>
        <v>0</v>
      </c>
      <c r="CU277" s="168">
        <f t="shared" si="6479"/>
        <v>0</v>
      </c>
      <c r="CV277" s="154">
        <f t="shared" ref="CV277:CW277" si="6849">CV276</f>
        <v>7</v>
      </c>
      <c r="CW277" s="173">
        <f t="shared" si="6849"/>
        <v>1170</v>
      </c>
      <c r="CX277" s="156" t="str">
        <f t="shared" si="6481"/>
        <v>1</v>
      </c>
      <c r="CY277" s="157">
        <f t="shared" si="162"/>
        <v>2</v>
      </c>
      <c r="CZ277" s="158">
        <f t="shared" si="163"/>
        <v>0</v>
      </c>
      <c r="DA277" s="159"/>
      <c r="DB277" s="159"/>
      <c r="DC277" s="159"/>
      <c r="DD277" s="78"/>
      <c r="DE277" s="79"/>
      <c r="DF277" s="77" t="str">
        <f t="shared" si="164"/>
        <v>0</v>
      </c>
      <c r="DG277" s="81">
        <f t="shared" si="6482"/>
        <v>0</v>
      </c>
      <c r="DH277" s="160">
        <f t="shared" si="6483"/>
        <v>0</v>
      </c>
      <c r="DI277" s="160">
        <f t="shared" si="6484"/>
        <v>0</v>
      </c>
      <c r="DJ277" s="160">
        <f t="shared" si="6485"/>
        <v>0</v>
      </c>
      <c r="DK277" s="160">
        <f t="shared" si="6486"/>
        <v>0</v>
      </c>
      <c r="DL277" s="161">
        <f t="shared" ref="DL277:DM277" si="6850">DL276</f>
        <v>8</v>
      </c>
      <c r="DM277" s="175">
        <f t="shared" si="6850"/>
        <v>1171</v>
      </c>
      <c r="DN277" s="163" t="str">
        <f t="shared" si="6488"/>
        <v>1</v>
      </c>
      <c r="DO277" s="164">
        <f t="shared" si="172"/>
        <v>2</v>
      </c>
      <c r="DP277" s="165">
        <f t="shared" si="173"/>
        <v>0</v>
      </c>
      <c r="DQ277" s="166"/>
      <c r="DR277" s="166"/>
      <c r="DS277" s="166"/>
      <c r="DT277" s="84"/>
      <c r="DU277" s="85"/>
      <c r="DV277" s="83" t="str">
        <f t="shared" si="174"/>
        <v>0</v>
      </c>
      <c r="DW277" s="167">
        <f t="shared" si="6489"/>
        <v>0</v>
      </c>
      <c r="DX277" s="168">
        <f t="shared" si="6490"/>
        <v>0</v>
      </c>
      <c r="DY277" s="168">
        <f t="shared" si="6491"/>
        <v>0</v>
      </c>
      <c r="DZ277" s="168">
        <f t="shared" si="6492"/>
        <v>0</v>
      </c>
      <c r="EA277" s="168">
        <f t="shared" si="6493"/>
        <v>0</v>
      </c>
      <c r="EB277" s="154">
        <f t="shared" ref="EB277:EC277" si="6851">EB276</f>
        <v>9</v>
      </c>
      <c r="EC277" s="173">
        <f t="shared" si="6851"/>
        <v>1172</v>
      </c>
      <c r="ED277" s="156" t="str">
        <f t="shared" si="6495"/>
        <v>1</v>
      </c>
      <c r="EE277" s="157">
        <f t="shared" si="182"/>
        <v>5</v>
      </c>
      <c r="EF277" s="169">
        <f t="shared" si="183"/>
        <v>0</v>
      </c>
      <c r="EG277" s="159"/>
      <c r="EH277" s="159"/>
      <c r="EI277" s="159"/>
      <c r="EJ277" s="78"/>
      <c r="EK277" s="79"/>
      <c r="EL277" s="77" t="str">
        <f t="shared" si="184"/>
        <v>0</v>
      </c>
      <c r="EM277" s="81">
        <f t="shared" si="6496"/>
        <v>0</v>
      </c>
      <c r="EN277" s="160">
        <f t="shared" si="6497"/>
        <v>0</v>
      </c>
      <c r="EO277" s="160">
        <f t="shared" si="6498"/>
        <v>0</v>
      </c>
      <c r="EP277" s="160">
        <f t="shared" si="6499"/>
        <v>0</v>
      </c>
      <c r="EQ277" s="160">
        <f t="shared" si="6500"/>
        <v>0</v>
      </c>
      <c r="ER277" s="161">
        <f t="shared" ref="ER277:ES277" si="6852">ER276</f>
        <v>10</v>
      </c>
      <c r="ES277" s="175">
        <f t="shared" si="6852"/>
        <v>1173</v>
      </c>
      <c r="ET277" s="163" t="str">
        <f t="shared" si="6502"/>
        <v>1</v>
      </c>
      <c r="EU277" s="164">
        <f t="shared" si="192"/>
        <v>19</v>
      </c>
      <c r="EV277" s="165">
        <f t="shared" si="193"/>
        <v>0</v>
      </c>
      <c r="EW277" s="166"/>
      <c r="EX277" s="166"/>
      <c r="EY277" s="166"/>
      <c r="EZ277" s="84"/>
      <c r="FA277" s="85"/>
      <c r="FB277" s="83" t="str">
        <f t="shared" si="194"/>
        <v>0</v>
      </c>
      <c r="FC277" s="167">
        <f t="shared" si="6503"/>
        <v>0</v>
      </c>
      <c r="FD277" s="168">
        <f t="shared" si="6504"/>
        <v>0</v>
      </c>
      <c r="FE277" s="168">
        <f t="shared" si="6505"/>
        <v>0</v>
      </c>
      <c r="FF277" s="168">
        <f t="shared" si="6506"/>
        <v>0</v>
      </c>
      <c r="FG277" s="168">
        <f t="shared" si="6507"/>
        <v>0</v>
      </c>
      <c r="FH277" s="154">
        <f t="shared" ref="FH277:FI277" si="6853">FH276</f>
        <v>11</v>
      </c>
      <c r="FI277" s="173">
        <f t="shared" si="6853"/>
        <v>1174</v>
      </c>
      <c r="FJ277" s="156" t="str">
        <f t="shared" si="6509"/>
        <v>1</v>
      </c>
      <c r="FK277" s="157">
        <f t="shared" si="202"/>
        <v>4</v>
      </c>
      <c r="FL277" s="158">
        <f t="shared" si="203"/>
        <v>0</v>
      </c>
      <c r="FM277" s="159"/>
      <c r="FN277" s="159"/>
      <c r="FO277" s="159"/>
      <c r="FP277" s="78"/>
      <c r="FQ277" s="79"/>
      <c r="FR277" s="77" t="str">
        <f t="shared" si="204"/>
        <v>0</v>
      </c>
      <c r="FS277" s="81">
        <f t="shared" si="6510"/>
        <v>0</v>
      </c>
      <c r="FT277" s="160">
        <f t="shared" si="6511"/>
        <v>0</v>
      </c>
      <c r="FU277" s="160">
        <f t="shared" si="6512"/>
        <v>0</v>
      </c>
      <c r="FV277" s="160">
        <f t="shared" si="6513"/>
        <v>0</v>
      </c>
      <c r="FW277" s="160">
        <f t="shared" si="6514"/>
        <v>0</v>
      </c>
      <c r="FX277" s="161">
        <f t="shared" ref="FX277:FY277" si="6854">FX276</f>
        <v>12</v>
      </c>
      <c r="FY277" s="175">
        <f t="shared" si="6854"/>
        <v>1175</v>
      </c>
      <c r="FZ277" s="163" t="str">
        <f t="shared" si="6516"/>
        <v>1</v>
      </c>
      <c r="GA277" s="164">
        <f t="shared" si="212"/>
        <v>2</v>
      </c>
      <c r="GB277" s="165">
        <f t="shared" si="213"/>
        <v>0</v>
      </c>
      <c r="GC277" s="166"/>
      <c r="GD277" s="166"/>
      <c r="GE277" s="166"/>
      <c r="GF277" s="84"/>
      <c r="GG277" s="85"/>
      <c r="GH277" s="83" t="str">
        <f t="shared" si="214"/>
        <v>0</v>
      </c>
      <c r="GI277" s="167">
        <f t="shared" si="6517"/>
        <v>0</v>
      </c>
      <c r="GJ277" s="168">
        <f t="shared" si="6518"/>
        <v>0</v>
      </c>
      <c r="GK277" s="168">
        <f t="shared" si="6519"/>
        <v>0</v>
      </c>
      <c r="GL277" s="168">
        <f t="shared" si="6520"/>
        <v>0</v>
      </c>
      <c r="GM277" s="168">
        <f t="shared" si="6521"/>
        <v>0</v>
      </c>
      <c r="GN277" s="154">
        <f t="shared" ref="GN277:GO277" si="6855">GN276</f>
        <v>13</v>
      </c>
      <c r="GO277" s="173">
        <f t="shared" si="6855"/>
        <v>1176</v>
      </c>
      <c r="GP277" s="156" t="str">
        <f t="shared" si="6523"/>
        <v>1</v>
      </c>
      <c r="GQ277" s="157">
        <f t="shared" si="222"/>
        <v>3</v>
      </c>
      <c r="GR277" s="158">
        <f t="shared" si="223"/>
        <v>0</v>
      </c>
      <c r="GS277" s="159"/>
      <c r="GT277" s="159"/>
      <c r="GU277" s="159"/>
      <c r="GV277" s="78"/>
      <c r="GW277" s="79"/>
      <c r="GX277" s="77" t="str">
        <f t="shared" si="224"/>
        <v>0</v>
      </c>
      <c r="GY277" s="81">
        <f t="shared" si="6524"/>
        <v>0</v>
      </c>
      <c r="GZ277" s="160">
        <f t="shared" si="6525"/>
        <v>0</v>
      </c>
      <c r="HA277" s="160">
        <f t="shared" si="6526"/>
        <v>0</v>
      </c>
      <c r="HB277" s="160">
        <f t="shared" si="6527"/>
        <v>0</v>
      </c>
      <c r="HC277" s="160">
        <f t="shared" si="6528"/>
        <v>0</v>
      </c>
      <c r="HD277" s="161">
        <f t="shared" ref="HD277:HE277" si="6856">HD276</f>
        <v>14</v>
      </c>
      <c r="HE277" s="175">
        <f t="shared" si="6856"/>
        <v>1177</v>
      </c>
      <c r="HF277" s="163" t="str">
        <f t="shared" si="6530"/>
        <v>1</v>
      </c>
      <c r="HG277" s="164">
        <f t="shared" si="232"/>
        <v>5</v>
      </c>
      <c r="HH277" s="165">
        <f t="shared" si="233"/>
        <v>0</v>
      </c>
      <c r="HI277" s="166"/>
      <c r="HJ277" s="166"/>
      <c r="HK277" s="166"/>
      <c r="HL277" s="84"/>
      <c r="HM277" s="85"/>
      <c r="HN277" s="83" t="str">
        <f t="shared" si="234"/>
        <v>0</v>
      </c>
      <c r="HO277" s="167">
        <f t="shared" si="6531"/>
        <v>0</v>
      </c>
      <c r="HP277" s="168">
        <f t="shared" si="6532"/>
        <v>0</v>
      </c>
      <c r="HQ277" s="168">
        <f t="shared" si="6533"/>
        <v>0</v>
      </c>
      <c r="HR277" s="168">
        <f t="shared" si="6534"/>
        <v>0</v>
      </c>
      <c r="HS277" s="168">
        <f t="shared" si="6535"/>
        <v>0</v>
      </c>
      <c r="HT277" s="154">
        <f t="shared" ref="HT277:HU277" si="6857">HT276</f>
        <v>15</v>
      </c>
      <c r="HU277" s="173">
        <f t="shared" si="6857"/>
        <v>1178</v>
      </c>
      <c r="HV277" s="156" t="str">
        <f t="shared" si="6537"/>
        <v>1</v>
      </c>
      <c r="HW277" s="157" t="str">
        <f t="shared" si="242"/>
        <v/>
      </c>
      <c r="HX277" s="169">
        <f t="shared" si="243"/>
        <v>0</v>
      </c>
      <c r="HY277" s="159"/>
      <c r="HZ277" s="159"/>
      <c r="IA277" s="159"/>
      <c r="IB277" s="160"/>
      <c r="IC277" s="160"/>
      <c r="ID277" s="160" t="str">
        <f t="shared" si="244"/>
        <v>0</v>
      </c>
      <c r="IE277" s="160">
        <f t="shared" si="6538"/>
        <v>0</v>
      </c>
      <c r="IF277" s="160">
        <f t="shared" si="6539"/>
        <v>0</v>
      </c>
      <c r="IG277" s="160">
        <f t="shared" si="6540"/>
        <v>0</v>
      </c>
      <c r="IH277" s="160">
        <f t="shared" si="6541"/>
        <v>0</v>
      </c>
      <c r="II277" s="160">
        <f t="shared" si="6542"/>
        <v>0</v>
      </c>
      <c r="IJ277" s="161">
        <f t="shared" ref="IJ277:IK277" si="6858">IJ276</f>
        <v>16</v>
      </c>
      <c r="IK277" s="175">
        <f t="shared" si="6858"/>
        <v>1179</v>
      </c>
      <c r="IL277" s="163" t="str">
        <f t="shared" si="6544"/>
        <v>1</v>
      </c>
      <c r="IM277" s="164" t="str">
        <f t="shared" si="252"/>
        <v/>
      </c>
      <c r="IN277" s="165">
        <f t="shared" si="253"/>
        <v>0</v>
      </c>
      <c r="IO277" s="166"/>
      <c r="IP277" s="166"/>
      <c r="IQ277" s="166"/>
      <c r="IR277" s="168"/>
      <c r="IS277" s="168"/>
      <c r="IT277" s="170" t="str">
        <f t="shared" si="254"/>
        <v>0</v>
      </c>
      <c r="IU277" s="170">
        <f t="shared" si="6545"/>
        <v>0</v>
      </c>
      <c r="IV277" s="168">
        <f t="shared" si="6546"/>
        <v>0</v>
      </c>
      <c r="IW277" s="168">
        <f t="shared" si="6547"/>
        <v>0</v>
      </c>
      <c r="IX277" s="168">
        <f t="shared" si="6548"/>
        <v>0</v>
      </c>
      <c r="IY277" s="168">
        <f t="shared" si="6549"/>
        <v>0</v>
      </c>
      <c r="IZ277" s="154">
        <f t="shared" ref="IZ277:JA277" si="6859">IZ276</f>
        <v>17</v>
      </c>
      <c r="JA277" s="173">
        <f t="shared" si="6859"/>
        <v>1180</v>
      </c>
      <c r="JB277" s="156" t="str">
        <f t="shared" si="6551"/>
        <v>1</v>
      </c>
      <c r="JC277" s="157" t="str">
        <f t="shared" si="262"/>
        <v/>
      </c>
      <c r="JD277" s="158">
        <f t="shared" si="263"/>
        <v>0</v>
      </c>
      <c r="JE277" s="159"/>
      <c r="JF277" s="159"/>
      <c r="JG277" s="159"/>
      <c r="JH277" s="160"/>
      <c r="JI277" s="160"/>
      <c r="JJ277" s="171" t="str">
        <f t="shared" si="264"/>
        <v>0</v>
      </c>
      <c r="JK277" s="171">
        <f t="shared" si="6552"/>
        <v>0</v>
      </c>
      <c r="JL277" s="160">
        <f t="shared" si="6553"/>
        <v>0</v>
      </c>
      <c r="JM277" s="160">
        <f t="shared" si="6554"/>
        <v>0</v>
      </c>
      <c r="JN277" s="160">
        <f t="shared" si="6555"/>
        <v>0</v>
      </c>
      <c r="JO277" s="160">
        <f t="shared" si="6556"/>
        <v>0</v>
      </c>
      <c r="JP277" s="161">
        <f t="shared" ref="JP277:JQ277" si="6860">JP276</f>
        <v>18</v>
      </c>
      <c r="JQ277" s="175">
        <f t="shared" si="6860"/>
        <v>1181</v>
      </c>
      <c r="JR277" s="163" t="str">
        <f t="shared" si="6558"/>
        <v>1</v>
      </c>
      <c r="JS277" s="164" t="str">
        <f t="shared" si="272"/>
        <v/>
      </c>
      <c r="JT277" s="165">
        <f t="shared" si="273"/>
        <v>0</v>
      </c>
      <c r="JU277" s="166"/>
      <c r="JV277" s="166"/>
      <c r="JW277" s="166"/>
      <c r="JX277" s="168"/>
      <c r="JY277" s="168"/>
      <c r="JZ277" s="170" t="str">
        <f t="shared" si="274"/>
        <v>0</v>
      </c>
      <c r="KA277" s="170">
        <f t="shared" si="6559"/>
        <v>0</v>
      </c>
      <c r="KB277" s="168">
        <f t="shared" si="6560"/>
        <v>0</v>
      </c>
      <c r="KC277" s="168">
        <f t="shared" si="6561"/>
        <v>0</v>
      </c>
      <c r="KD277" s="168">
        <f t="shared" si="6562"/>
        <v>0</v>
      </c>
      <c r="KE277" s="168">
        <f t="shared" si="6563"/>
        <v>0</v>
      </c>
      <c r="KF277" s="154">
        <f t="shared" ref="KF277:KG277" si="6861">KF276</f>
        <v>19</v>
      </c>
      <c r="KG277" s="173">
        <f t="shared" si="6861"/>
        <v>1182</v>
      </c>
      <c r="KH277" s="156" t="str">
        <f t="shared" si="6565"/>
        <v>1</v>
      </c>
      <c r="KI277" s="157" t="str">
        <f t="shared" si="282"/>
        <v/>
      </c>
      <c r="KJ277" s="158">
        <f t="shared" si="283"/>
        <v>0</v>
      </c>
      <c r="KK277" s="159"/>
      <c r="KL277" s="159"/>
      <c r="KM277" s="159"/>
      <c r="KN277" s="160"/>
      <c r="KO277" s="160"/>
      <c r="KP277" s="171" t="str">
        <f t="shared" si="284"/>
        <v>0</v>
      </c>
      <c r="KQ277" s="171">
        <f t="shared" si="6566"/>
        <v>0</v>
      </c>
      <c r="KR277" s="160">
        <f t="shared" si="6567"/>
        <v>0</v>
      </c>
      <c r="KS277" s="160">
        <f t="shared" si="6568"/>
        <v>0</v>
      </c>
      <c r="KT277" s="160">
        <f t="shared" si="6569"/>
        <v>0</v>
      </c>
      <c r="KU277" s="160">
        <f t="shared" si="6570"/>
        <v>0</v>
      </c>
      <c r="KV277" s="161">
        <f t="shared" ref="KV277:KW277" si="6862">KV276</f>
        <v>20</v>
      </c>
      <c r="KW277" s="175">
        <f t="shared" si="6862"/>
        <v>1183</v>
      </c>
      <c r="KX277" s="163" t="str">
        <f t="shared" si="6572"/>
        <v>1</v>
      </c>
      <c r="KY277" s="164" t="str">
        <f t="shared" si="292"/>
        <v/>
      </c>
      <c r="KZ277" s="165">
        <f t="shared" si="293"/>
        <v>0</v>
      </c>
      <c r="LA277" s="166"/>
      <c r="LB277" s="166"/>
      <c r="LC277" s="166"/>
      <c r="LD277" s="168"/>
      <c r="LE277" s="168"/>
      <c r="LF277" s="170" t="str">
        <f t="shared" si="294"/>
        <v>0</v>
      </c>
      <c r="LG277" s="170">
        <f t="shared" si="6573"/>
        <v>0</v>
      </c>
      <c r="LH277" s="168">
        <f t="shared" si="6574"/>
        <v>0</v>
      </c>
      <c r="LI277" s="168">
        <f t="shared" si="6575"/>
        <v>0</v>
      </c>
      <c r="LJ277" s="168">
        <f t="shared" si="6576"/>
        <v>0</v>
      </c>
      <c r="LK277" s="168">
        <f t="shared" si="6577"/>
        <v>0</v>
      </c>
      <c r="LL277" s="172"/>
      <c r="LM277" s="172"/>
      <c r="LN277" s="168" t="str">
        <f t="shared" si="6578"/>
        <v>#REF!</v>
      </c>
      <c r="LO277" s="168" t="str">
        <f t="shared" si="6579"/>
        <v>#REF!</v>
      </c>
      <c r="LP277" s="168" t="str">
        <f t="shared" si="6580"/>
        <v>#REF!</v>
      </c>
      <c r="LQ277" s="168" t="str">
        <f t="shared" si="6581"/>
        <v>#REF!</v>
      </c>
    </row>
    <row r="278" ht="15.75" customHeight="1">
      <c r="A278" s="151">
        <v>46373.0</v>
      </c>
      <c r="B278" s="152" t="s">
        <v>28</v>
      </c>
      <c r="C278" s="153">
        <f t="shared" si="99"/>
        <v>0</v>
      </c>
      <c r="D278" s="154">
        <f t="shared" ref="D278:E278" si="6863">D277</f>
        <v>1</v>
      </c>
      <c r="E278" s="173">
        <f t="shared" si="6863"/>
        <v>1164</v>
      </c>
      <c r="F278" s="156" t="str">
        <f t="shared" si="6683"/>
        <v>1</v>
      </c>
      <c r="G278" s="157">
        <f t="shared" si="102"/>
        <v>1</v>
      </c>
      <c r="H278" s="158">
        <f t="shared" si="103"/>
        <v>0</v>
      </c>
      <c r="I278" s="159"/>
      <c r="J278" s="159"/>
      <c r="K278" s="159"/>
      <c r="L278" s="78"/>
      <c r="M278" s="79"/>
      <c r="N278" s="77" t="str">
        <f t="shared" si="104"/>
        <v>0</v>
      </c>
      <c r="O278" s="81">
        <f t="shared" si="6440"/>
        <v>0</v>
      </c>
      <c r="P278" s="160">
        <f t="shared" si="6441"/>
        <v>0</v>
      </c>
      <c r="Q278" s="160">
        <f t="shared" si="6442"/>
        <v>0</v>
      </c>
      <c r="R278" s="160">
        <f t="shared" si="6443"/>
        <v>0</v>
      </c>
      <c r="S278" s="160">
        <f t="shared" si="6444"/>
        <v>0</v>
      </c>
      <c r="T278" s="161">
        <f t="shared" ref="T278:U278" si="6864">T277</f>
        <v>2</v>
      </c>
      <c r="U278" s="175">
        <f t="shared" si="6864"/>
        <v>1165</v>
      </c>
      <c r="V278" s="163" t="str">
        <f t="shared" si="6446"/>
        <v>1</v>
      </c>
      <c r="W278" s="164">
        <f t="shared" si="112"/>
        <v>1</v>
      </c>
      <c r="X278" s="165">
        <f t="shared" si="113"/>
        <v>0</v>
      </c>
      <c r="Y278" s="166"/>
      <c r="Z278" s="166"/>
      <c r="AA278" s="166"/>
      <c r="AB278" s="84"/>
      <c r="AC278" s="85"/>
      <c r="AD278" s="83" t="str">
        <f t="shared" si="114"/>
        <v>0</v>
      </c>
      <c r="AE278" s="167">
        <f t="shared" si="6447"/>
        <v>0</v>
      </c>
      <c r="AF278" s="168">
        <f t="shared" si="6448"/>
        <v>0</v>
      </c>
      <c r="AG278" s="168">
        <f t="shared" si="6449"/>
        <v>0</v>
      </c>
      <c r="AH278" s="168">
        <f t="shared" si="6450"/>
        <v>0</v>
      </c>
      <c r="AI278" s="168">
        <f t="shared" si="6451"/>
        <v>0</v>
      </c>
      <c r="AJ278" s="154">
        <f t="shared" ref="AJ278:AK278" si="6865">AJ277</f>
        <v>3</v>
      </c>
      <c r="AK278" s="173">
        <f t="shared" si="6865"/>
        <v>1166</v>
      </c>
      <c r="AL278" s="156" t="str">
        <f t="shared" si="6453"/>
        <v>1</v>
      </c>
      <c r="AM278" s="157">
        <f t="shared" si="122"/>
        <v>2</v>
      </c>
      <c r="AN278" s="158">
        <f t="shared" si="123"/>
        <v>0</v>
      </c>
      <c r="AO278" s="159"/>
      <c r="AP278" s="159"/>
      <c r="AQ278" s="159"/>
      <c r="AR278" s="78"/>
      <c r="AS278" s="79"/>
      <c r="AT278" s="77" t="str">
        <f t="shared" si="124"/>
        <v>0</v>
      </c>
      <c r="AU278" s="81">
        <f t="shared" si="6454"/>
        <v>0</v>
      </c>
      <c r="AV278" s="160">
        <f t="shared" si="6455"/>
        <v>0</v>
      </c>
      <c r="AW278" s="160">
        <f t="shared" si="6456"/>
        <v>0</v>
      </c>
      <c r="AX278" s="160">
        <f t="shared" si="6457"/>
        <v>0</v>
      </c>
      <c r="AY278" s="160">
        <f t="shared" si="6458"/>
        <v>0</v>
      </c>
      <c r="AZ278" s="161">
        <f t="shared" ref="AZ278:BA278" si="6866">AZ277</f>
        <v>4</v>
      </c>
      <c r="BA278" s="175">
        <f t="shared" si="6866"/>
        <v>1167</v>
      </c>
      <c r="BB278" s="163" t="str">
        <f t="shared" si="6460"/>
        <v>1</v>
      </c>
      <c r="BC278" s="164">
        <f t="shared" si="132"/>
        <v>4</v>
      </c>
      <c r="BD278" s="165">
        <f t="shared" si="133"/>
        <v>0</v>
      </c>
      <c r="BE278" s="166"/>
      <c r="BF278" s="166"/>
      <c r="BG278" s="166"/>
      <c r="BH278" s="84"/>
      <c r="BI278" s="85"/>
      <c r="BJ278" s="83" t="str">
        <f t="shared" si="134"/>
        <v>0</v>
      </c>
      <c r="BK278" s="167">
        <f t="shared" si="6461"/>
        <v>0</v>
      </c>
      <c r="BL278" s="168">
        <f t="shared" si="6462"/>
        <v>0</v>
      </c>
      <c r="BM278" s="168">
        <f t="shared" si="6463"/>
        <v>0</v>
      </c>
      <c r="BN278" s="168">
        <f t="shared" si="6464"/>
        <v>0</v>
      </c>
      <c r="BO278" s="168">
        <f t="shared" si="6465"/>
        <v>0</v>
      </c>
      <c r="BP278" s="154">
        <f t="shared" ref="BP278:BQ278" si="6867">BP277</f>
        <v>5</v>
      </c>
      <c r="BQ278" s="173">
        <f t="shared" si="6867"/>
        <v>1168</v>
      </c>
      <c r="BR278" s="156" t="str">
        <f t="shared" si="6467"/>
        <v>1</v>
      </c>
      <c r="BS278" s="157">
        <f t="shared" si="142"/>
        <v>4</v>
      </c>
      <c r="BT278" s="158">
        <f t="shared" si="143"/>
        <v>0</v>
      </c>
      <c r="BU278" s="159"/>
      <c r="BV278" s="159"/>
      <c r="BW278" s="159"/>
      <c r="BX278" s="78"/>
      <c r="BY278" s="79"/>
      <c r="BZ278" s="77" t="str">
        <f t="shared" si="144"/>
        <v>0</v>
      </c>
      <c r="CA278" s="81">
        <f t="shared" si="6468"/>
        <v>0</v>
      </c>
      <c r="CB278" s="160">
        <f t="shared" si="6469"/>
        <v>0</v>
      </c>
      <c r="CC278" s="160">
        <f t="shared" si="6470"/>
        <v>0</v>
      </c>
      <c r="CD278" s="160">
        <f t="shared" si="6471"/>
        <v>0</v>
      </c>
      <c r="CE278" s="160">
        <f t="shared" si="6472"/>
        <v>0</v>
      </c>
      <c r="CF278" s="161">
        <f t="shared" ref="CF278:CG278" si="6868">CF277</f>
        <v>6</v>
      </c>
      <c r="CG278" s="175">
        <f t="shared" si="6868"/>
        <v>1169</v>
      </c>
      <c r="CH278" s="163" t="str">
        <f t="shared" si="6474"/>
        <v>1</v>
      </c>
      <c r="CI278" s="164">
        <f t="shared" si="152"/>
        <v>2</v>
      </c>
      <c r="CJ278" s="165">
        <f t="shared" si="153"/>
        <v>0</v>
      </c>
      <c r="CK278" s="166"/>
      <c r="CL278" s="166"/>
      <c r="CM278" s="166"/>
      <c r="CN278" s="84"/>
      <c r="CO278" s="85"/>
      <c r="CP278" s="83" t="str">
        <f t="shared" si="154"/>
        <v>0</v>
      </c>
      <c r="CQ278" s="167">
        <f t="shared" si="6475"/>
        <v>0</v>
      </c>
      <c r="CR278" s="168">
        <f t="shared" si="6476"/>
        <v>0</v>
      </c>
      <c r="CS278" s="168">
        <f t="shared" si="6477"/>
        <v>0</v>
      </c>
      <c r="CT278" s="168">
        <f t="shared" si="6478"/>
        <v>0</v>
      </c>
      <c r="CU278" s="168">
        <f t="shared" si="6479"/>
        <v>0</v>
      </c>
      <c r="CV278" s="154">
        <f t="shared" ref="CV278:CW278" si="6869">CV277</f>
        <v>7</v>
      </c>
      <c r="CW278" s="173">
        <f t="shared" si="6869"/>
        <v>1170</v>
      </c>
      <c r="CX278" s="156" t="str">
        <f t="shared" si="6481"/>
        <v>1</v>
      </c>
      <c r="CY278" s="157">
        <f t="shared" si="162"/>
        <v>2</v>
      </c>
      <c r="CZ278" s="158">
        <f t="shared" si="163"/>
        <v>0</v>
      </c>
      <c r="DA278" s="159"/>
      <c r="DB278" s="159"/>
      <c r="DC278" s="159"/>
      <c r="DD278" s="78"/>
      <c r="DE278" s="79"/>
      <c r="DF278" s="77" t="str">
        <f t="shared" si="164"/>
        <v>0</v>
      </c>
      <c r="DG278" s="81">
        <f t="shared" si="6482"/>
        <v>0</v>
      </c>
      <c r="DH278" s="160">
        <f t="shared" si="6483"/>
        <v>0</v>
      </c>
      <c r="DI278" s="160">
        <f t="shared" si="6484"/>
        <v>0</v>
      </c>
      <c r="DJ278" s="160">
        <f t="shared" si="6485"/>
        <v>0</v>
      </c>
      <c r="DK278" s="160">
        <f t="shared" si="6486"/>
        <v>0</v>
      </c>
      <c r="DL278" s="161">
        <f t="shared" ref="DL278:DM278" si="6870">DL277</f>
        <v>8</v>
      </c>
      <c r="DM278" s="175">
        <f t="shared" si="6870"/>
        <v>1171</v>
      </c>
      <c r="DN278" s="163" t="str">
        <f t="shared" si="6488"/>
        <v>1</v>
      </c>
      <c r="DO278" s="164">
        <f t="shared" si="172"/>
        <v>2</v>
      </c>
      <c r="DP278" s="165">
        <f t="shared" si="173"/>
        <v>0</v>
      </c>
      <c r="DQ278" s="166"/>
      <c r="DR278" s="166"/>
      <c r="DS278" s="166"/>
      <c r="DT278" s="84"/>
      <c r="DU278" s="85"/>
      <c r="DV278" s="83" t="str">
        <f t="shared" si="174"/>
        <v>0</v>
      </c>
      <c r="DW278" s="167">
        <f t="shared" si="6489"/>
        <v>0</v>
      </c>
      <c r="DX278" s="168">
        <f t="shared" si="6490"/>
        <v>0</v>
      </c>
      <c r="DY278" s="168">
        <f t="shared" si="6491"/>
        <v>0</v>
      </c>
      <c r="DZ278" s="168">
        <f t="shared" si="6492"/>
        <v>0</v>
      </c>
      <c r="EA278" s="168">
        <f t="shared" si="6493"/>
        <v>0</v>
      </c>
      <c r="EB278" s="154">
        <f t="shared" ref="EB278:EC278" si="6871">EB277</f>
        <v>9</v>
      </c>
      <c r="EC278" s="173">
        <f t="shared" si="6871"/>
        <v>1172</v>
      </c>
      <c r="ED278" s="156" t="str">
        <f t="shared" si="6495"/>
        <v>1</v>
      </c>
      <c r="EE278" s="157">
        <f t="shared" si="182"/>
        <v>5</v>
      </c>
      <c r="EF278" s="169">
        <f t="shared" si="183"/>
        <v>0</v>
      </c>
      <c r="EG278" s="159"/>
      <c r="EH278" s="159"/>
      <c r="EI278" s="159"/>
      <c r="EJ278" s="78"/>
      <c r="EK278" s="79"/>
      <c r="EL278" s="77" t="str">
        <f t="shared" si="184"/>
        <v>0</v>
      </c>
      <c r="EM278" s="81">
        <f t="shared" si="6496"/>
        <v>0</v>
      </c>
      <c r="EN278" s="160">
        <f t="shared" si="6497"/>
        <v>0</v>
      </c>
      <c r="EO278" s="160">
        <f t="shared" si="6498"/>
        <v>0</v>
      </c>
      <c r="EP278" s="160">
        <f t="shared" si="6499"/>
        <v>0</v>
      </c>
      <c r="EQ278" s="160">
        <f t="shared" si="6500"/>
        <v>0</v>
      </c>
      <c r="ER278" s="161">
        <f t="shared" ref="ER278:ES278" si="6872">ER277</f>
        <v>10</v>
      </c>
      <c r="ES278" s="175">
        <f t="shared" si="6872"/>
        <v>1173</v>
      </c>
      <c r="ET278" s="163" t="str">
        <f t="shared" si="6502"/>
        <v>1</v>
      </c>
      <c r="EU278" s="164">
        <f t="shared" si="192"/>
        <v>19</v>
      </c>
      <c r="EV278" s="165">
        <f t="shared" si="193"/>
        <v>0</v>
      </c>
      <c r="EW278" s="166"/>
      <c r="EX278" s="166"/>
      <c r="EY278" s="166"/>
      <c r="EZ278" s="84"/>
      <c r="FA278" s="85"/>
      <c r="FB278" s="83" t="str">
        <f t="shared" si="194"/>
        <v>0</v>
      </c>
      <c r="FC278" s="167">
        <f t="shared" si="6503"/>
        <v>0</v>
      </c>
      <c r="FD278" s="168">
        <f t="shared" si="6504"/>
        <v>0</v>
      </c>
      <c r="FE278" s="168">
        <f t="shared" si="6505"/>
        <v>0</v>
      </c>
      <c r="FF278" s="168">
        <f t="shared" si="6506"/>
        <v>0</v>
      </c>
      <c r="FG278" s="168">
        <f t="shared" si="6507"/>
        <v>0</v>
      </c>
      <c r="FH278" s="154">
        <f t="shared" ref="FH278:FI278" si="6873">FH277</f>
        <v>11</v>
      </c>
      <c r="FI278" s="173">
        <f t="shared" si="6873"/>
        <v>1174</v>
      </c>
      <c r="FJ278" s="156" t="str">
        <f t="shared" si="6509"/>
        <v>1</v>
      </c>
      <c r="FK278" s="157">
        <f t="shared" si="202"/>
        <v>4</v>
      </c>
      <c r="FL278" s="158">
        <f t="shared" si="203"/>
        <v>0</v>
      </c>
      <c r="FM278" s="159"/>
      <c r="FN278" s="159"/>
      <c r="FO278" s="159"/>
      <c r="FP278" s="78"/>
      <c r="FQ278" s="79"/>
      <c r="FR278" s="77" t="str">
        <f t="shared" si="204"/>
        <v>0</v>
      </c>
      <c r="FS278" s="81">
        <f t="shared" si="6510"/>
        <v>0</v>
      </c>
      <c r="FT278" s="160">
        <f t="shared" si="6511"/>
        <v>0</v>
      </c>
      <c r="FU278" s="160">
        <f t="shared" si="6512"/>
        <v>0</v>
      </c>
      <c r="FV278" s="160">
        <f t="shared" si="6513"/>
        <v>0</v>
      </c>
      <c r="FW278" s="160">
        <f t="shared" si="6514"/>
        <v>0</v>
      </c>
      <c r="FX278" s="161">
        <f t="shared" ref="FX278:FY278" si="6874">FX277</f>
        <v>12</v>
      </c>
      <c r="FY278" s="175">
        <f t="shared" si="6874"/>
        <v>1175</v>
      </c>
      <c r="FZ278" s="163" t="str">
        <f t="shared" si="6516"/>
        <v>1</v>
      </c>
      <c r="GA278" s="164">
        <f t="shared" si="212"/>
        <v>2</v>
      </c>
      <c r="GB278" s="165">
        <f t="shared" si="213"/>
        <v>0</v>
      </c>
      <c r="GC278" s="166"/>
      <c r="GD278" s="166"/>
      <c r="GE278" s="166"/>
      <c r="GF278" s="84"/>
      <c r="GG278" s="85"/>
      <c r="GH278" s="83" t="str">
        <f t="shared" si="214"/>
        <v>0</v>
      </c>
      <c r="GI278" s="167">
        <f t="shared" si="6517"/>
        <v>0</v>
      </c>
      <c r="GJ278" s="168">
        <f t="shared" si="6518"/>
        <v>0</v>
      </c>
      <c r="GK278" s="168">
        <f t="shared" si="6519"/>
        <v>0</v>
      </c>
      <c r="GL278" s="168">
        <f t="shared" si="6520"/>
        <v>0</v>
      </c>
      <c r="GM278" s="168">
        <f t="shared" si="6521"/>
        <v>0</v>
      </c>
      <c r="GN278" s="154">
        <f t="shared" ref="GN278:GO278" si="6875">GN277</f>
        <v>13</v>
      </c>
      <c r="GO278" s="173">
        <f t="shared" si="6875"/>
        <v>1176</v>
      </c>
      <c r="GP278" s="156" t="str">
        <f t="shared" si="6523"/>
        <v>1</v>
      </c>
      <c r="GQ278" s="157">
        <f t="shared" si="222"/>
        <v>3</v>
      </c>
      <c r="GR278" s="158">
        <f t="shared" si="223"/>
        <v>0</v>
      </c>
      <c r="GS278" s="159"/>
      <c r="GT278" s="159"/>
      <c r="GU278" s="159"/>
      <c r="GV278" s="78"/>
      <c r="GW278" s="79"/>
      <c r="GX278" s="77" t="str">
        <f t="shared" si="224"/>
        <v>0</v>
      </c>
      <c r="GY278" s="81">
        <f t="shared" si="6524"/>
        <v>0</v>
      </c>
      <c r="GZ278" s="160">
        <f t="shared" si="6525"/>
        <v>0</v>
      </c>
      <c r="HA278" s="160">
        <f t="shared" si="6526"/>
        <v>0</v>
      </c>
      <c r="HB278" s="160">
        <f t="shared" si="6527"/>
        <v>0</v>
      </c>
      <c r="HC278" s="160">
        <f t="shared" si="6528"/>
        <v>0</v>
      </c>
      <c r="HD278" s="161">
        <f t="shared" ref="HD278:HE278" si="6876">HD277</f>
        <v>14</v>
      </c>
      <c r="HE278" s="175">
        <f t="shared" si="6876"/>
        <v>1177</v>
      </c>
      <c r="HF278" s="163" t="str">
        <f t="shared" si="6530"/>
        <v>1</v>
      </c>
      <c r="HG278" s="164">
        <f t="shared" si="232"/>
        <v>5</v>
      </c>
      <c r="HH278" s="165">
        <f t="shared" si="233"/>
        <v>0</v>
      </c>
      <c r="HI278" s="166"/>
      <c r="HJ278" s="166"/>
      <c r="HK278" s="166"/>
      <c r="HL278" s="84"/>
      <c r="HM278" s="85"/>
      <c r="HN278" s="83" t="str">
        <f t="shared" si="234"/>
        <v>0</v>
      </c>
      <c r="HO278" s="167">
        <f t="shared" si="6531"/>
        <v>0</v>
      </c>
      <c r="HP278" s="168">
        <f t="shared" si="6532"/>
        <v>0</v>
      </c>
      <c r="HQ278" s="168">
        <f t="shared" si="6533"/>
        <v>0</v>
      </c>
      <c r="HR278" s="168">
        <f t="shared" si="6534"/>
        <v>0</v>
      </c>
      <c r="HS278" s="168">
        <f t="shared" si="6535"/>
        <v>0</v>
      </c>
      <c r="HT278" s="154">
        <f t="shared" ref="HT278:HU278" si="6877">HT277</f>
        <v>15</v>
      </c>
      <c r="HU278" s="173">
        <f t="shared" si="6877"/>
        <v>1178</v>
      </c>
      <c r="HV278" s="156" t="str">
        <f t="shared" si="6537"/>
        <v>1</v>
      </c>
      <c r="HW278" s="157" t="str">
        <f t="shared" si="242"/>
        <v/>
      </c>
      <c r="HX278" s="169">
        <f t="shared" si="243"/>
        <v>0</v>
      </c>
      <c r="HY278" s="159"/>
      <c r="HZ278" s="159"/>
      <c r="IA278" s="159"/>
      <c r="IB278" s="160"/>
      <c r="IC278" s="160"/>
      <c r="ID278" s="160" t="str">
        <f t="shared" si="244"/>
        <v>0</v>
      </c>
      <c r="IE278" s="160">
        <f t="shared" si="6538"/>
        <v>0</v>
      </c>
      <c r="IF278" s="160">
        <f t="shared" si="6539"/>
        <v>0</v>
      </c>
      <c r="IG278" s="160">
        <f t="shared" si="6540"/>
        <v>0</v>
      </c>
      <c r="IH278" s="160">
        <f t="shared" si="6541"/>
        <v>0</v>
      </c>
      <c r="II278" s="160">
        <f t="shared" si="6542"/>
        <v>0</v>
      </c>
      <c r="IJ278" s="161">
        <f t="shared" ref="IJ278:IK278" si="6878">IJ277</f>
        <v>16</v>
      </c>
      <c r="IK278" s="175">
        <f t="shared" si="6878"/>
        <v>1179</v>
      </c>
      <c r="IL278" s="163" t="str">
        <f t="shared" si="6544"/>
        <v>1</v>
      </c>
      <c r="IM278" s="164" t="str">
        <f t="shared" si="252"/>
        <v/>
      </c>
      <c r="IN278" s="165">
        <f t="shared" si="253"/>
        <v>0</v>
      </c>
      <c r="IO278" s="166"/>
      <c r="IP278" s="166"/>
      <c r="IQ278" s="166"/>
      <c r="IR278" s="168"/>
      <c r="IS278" s="168"/>
      <c r="IT278" s="170" t="str">
        <f t="shared" si="254"/>
        <v>0</v>
      </c>
      <c r="IU278" s="170">
        <f t="shared" si="6545"/>
        <v>0</v>
      </c>
      <c r="IV278" s="168">
        <f t="shared" si="6546"/>
        <v>0</v>
      </c>
      <c r="IW278" s="168">
        <f t="shared" si="6547"/>
        <v>0</v>
      </c>
      <c r="IX278" s="168">
        <f t="shared" si="6548"/>
        <v>0</v>
      </c>
      <c r="IY278" s="168">
        <f t="shared" si="6549"/>
        <v>0</v>
      </c>
      <c r="IZ278" s="154">
        <f t="shared" ref="IZ278:JA278" si="6879">IZ277</f>
        <v>17</v>
      </c>
      <c r="JA278" s="173">
        <f t="shared" si="6879"/>
        <v>1180</v>
      </c>
      <c r="JB278" s="156" t="str">
        <f t="shared" si="6551"/>
        <v>1</v>
      </c>
      <c r="JC278" s="157" t="str">
        <f t="shared" si="262"/>
        <v/>
      </c>
      <c r="JD278" s="158">
        <f t="shared" si="263"/>
        <v>0</v>
      </c>
      <c r="JE278" s="159"/>
      <c r="JF278" s="159"/>
      <c r="JG278" s="159"/>
      <c r="JH278" s="160"/>
      <c r="JI278" s="160"/>
      <c r="JJ278" s="171" t="str">
        <f t="shared" si="264"/>
        <v>0</v>
      </c>
      <c r="JK278" s="171">
        <f t="shared" si="6552"/>
        <v>0</v>
      </c>
      <c r="JL278" s="160">
        <f t="shared" si="6553"/>
        <v>0</v>
      </c>
      <c r="JM278" s="160">
        <f t="shared" si="6554"/>
        <v>0</v>
      </c>
      <c r="JN278" s="160">
        <f t="shared" si="6555"/>
        <v>0</v>
      </c>
      <c r="JO278" s="160">
        <f t="shared" si="6556"/>
        <v>0</v>
      </c>
      <c r="JP278" s="161">
        <f t="shared" ref="JP278:JQ278" si="6880">JP277</f>
        <v>18</v>
      </c>
      <c r="JQ278" s="175">
        <f t="shared" si="6880"/>
        <v>1181</v>
      </c>
      <c r="JR278" s="163" t="str">
        <f t="shared" si="6558"/>
        <v>1</v>
      </c>
      <c r="JS278" s="164" t="str">
        <f t="shared" si="272"/>
        <v/>
      </c>
      <c r="JT278" s="165">
        <f t="shared" si="273"/>
        <v>0</v>
      </c>
      <c r="JU278" s="166"/>
      <c r="JV278" s="166"/>
      <c r="JW278" s="166"/>
      <c r="JX278" s="168"/>
      <c r="JY278" s="168"/>
      <c r="JZ278" s="170" t="str">
        <f t="shared" si="274"/>
        <v>0</v>
      </c>
      <c r="KA278" s="170">
        <f t="shared" si="6559"/>
        <v>0</v>
      </c>
      <c r="KB278" s="168">
        <f t="shared" si="6560"/>
        <v>0</v>
      </c>
      <c r="KC278" s="168">
        <f t="shared" si="6561"/>
        <v>0</v>
      </c>
      <c r="KD278" s="168">
        <f t="shared" si="6562"/>
        <v>0</v>
      </c>
      <c r="KE278" s="168">
        <f t="shared" si="6563"/>
        <v>0</v>
      </c>
      <c r="KF278" s="154">
        <f t="shared" ref="KF278:KG278" si="6881">KF277</f>
        <v>19</v>
      </c>
      <c r="KG278" s="173">
        <f t="shared" si="6881"/>
        <v>1182</v>
      </c>
      <c r="KH278" s="156" t="str">
        <f t="shared" si="6565"/>
        <v>1</v>
      </c>
      <c r="KI278" s="157" t="str">
        <f t="shared" si="282"/>
        <v/>
      </c>
      <c r="KJ278" s="158">
        <f t="shared" si="283"/>
        <v>0</v>
      </c>
      <c r="KK278" s="159"/>
      <c r="KL278" s="159"/>
      <c r="KM278" s="159"/>
      <c r="KN278" s="160"/>
      <c r="KO278" s="160"/>
      <c r="KP278" s="171" t="str">
        <f t="shared" si="284"/>
        <v>0</v>
      </c>
      <c r="KQ278" s="171">
        <f t="shared" si="6566"/>
        <v>0</v>
      </c>
      <c r="KR278" s="160">
        <f t="shared" si="6567"/>
        <v>0</v>
      </c>
      <c r="KS278" s="160">
        <f t="shared" si="6568"/>
        <v>0</v>
      </c>
      <c r="KT278" s="160">
        <f t="shared" si="6569"/>
        <v>0</v>
      </c>
      <c r="KU278" s="160">
        <f t="shared" si="6570"/>
        <v>0</v>
      </c>
      <c r="KV278" s="161">
        <f t="shared" ref="KV278:KW278" si="6882">KV277</f>
        <v>20</v>
      </c>
      <c r="KW278" s="175">
        <f t="shared" si="6882"/>
        <v>1183</v>
      </c>
      <c r="KX278" s="163" t="str">
        <f t="shared" si="6572"/>
        <v>1</v>
      </c>
      <c r="KY278" s="164" t="str">
        <f t="shared" si="292"/>
        <v/>
      </c>
      <c r="KZ278" s="165">
        <f t="shared" si="293"/>
        <v>0</v>
      </c>
      <c r="LA278" s="166"/>
      <c r="LB278" s="166"/>
      <c r="LC278" s="166"/>
      <c r="LD278" s="168"/>
      <c r="LE278" s="168"/>
      <c r="LF278" s="170" t="str">
        <f t="shared" si="294"/>
        <v>0</v>
      </c>
      <c r="LG278" s="170">
        <f t="shared" si="6573"/>
        <v>0</v>
      </c>
      <c r="LH278" s="168">
        <f t="shared" si="6574"/>
        <v>0</v>
      </c>
      <c r="LI278" s="168">
        <f t="shared" si="6575"/>
        <v>0</v>
      </c>
      <c r="LJ278" s="168">
        <f t="shared" si="6576"/>
        <v>0</v>
      </c>
      <c r="LK278" s="168">
        <f t="shared" si="6577"/>
        <v>0</v>
      </c>
      <c r="LL278" s="172"/>
      <c r="LM278" s="172"/>
      <c r="LN278" s="168" t="str">
        <f t="shared" si="6578"/>
        <v>#REF!</v>
      </c>
      <c r="LO278" s="168" t="str">
        <f t="shared" si="6579"/>
        <v>#REF!</v>
      </c>
      <c r="LP278" s="168" t="str">
        <f t="shared" si="6580"/>
        <v>#REF!</v>
      </c>
      <c r="LQ278" s="168" t="str">
        <f t="shared" si="6581"/>
        <v>#REF!</v>
      </c>
    </row>
    <row r="279" ht="15.75" customHeight="1">
      <c r="A279" s="151">
        <v>46374.0</v>
      </c>
      <c r="B279" s="152" t="s">
        <v>29</v>
      </c>
      <c r="C279" s="153">
        <f t="shared" si="99"/>
        <v>0</v>
      </c>
      <c r="D279" s="154">
        <f t="shared" ref="D279:E279" si="6883">D278</f>
        <v>1</v>
      </c>
      <c r="E279" s="173">
        <f t="shared" si="6883"/>
        <v>1164</v>
      </c>
      <c r="F279" s="156" t="str">
        <f t="shared" si="6683"/>
        <v>1</v>
      </c>
      <c r="G279" s="157">
        <f t="shared" si="102"/>
        <v>1</v>
      </c>
      <c r="H279" s="158">
        <f t="shared" si="103"/>
        <v>0</v>
      </c>
      <c r="I279" s="159"/>
      <c r="J279" s="159"/>
      <c r="K279" s="159"/>
      <c r="L279" s="78"/>
      <c r="M279" s="79"/>
      <c r="N279" s="77" t="str">
        <f t="shared" si="104"/>
        <v>0</v>
      </c>
      <c r="O279" s="81">
        <f t="shared" si="6440"/>
        <v>0</v>
      </c>
      <c r="P279" s="160">
        <f t="shared" si="6441"/>
        <v>0</v>
      </c>
      <c r="Q279" s="160">
        <f t="shared" si="6442"/>
        <v>0</v>
      </c>
      <c r="R279" s="160">
        <f t="shared" si="6443"/>
        <v>0</v>
      </c>
      <c r="S279" s="160">
        <f t="shared" si="6444"/>
        <v>0</v>
      </c>
      <c r="T279" s="161">
        <f t="shared" ref="T279:U279" si="6884">T278</f>
        <v>2</v>
      </c>
      <c r="U279" s="175">
        <f t="shared" si="6884"/>
        <v>1165</v>
      </c>
      <c r="V279" s="163" t="str">
        <f t="shared" si="6446"/>
        <v>1</v>
      </c>
      <c r="W279" s="164">
        <f t="shared" si="112"/>
        <v>1</v>
      </c>
      <c r="X279" s="165">
        <f t="shared" si="113"/>
        <v>0</v>
      </c>
      <c r="Y279" s="166"/>
      <c r="Z279" s="166"/>
      <c r="AA279" s="166"/>
      <c r="AB279" s="84"/>
      <c r="AC279" s="85"/>
      <c r="AD279" s="83" t="str">
        <f t="shared" si="114"/>
        <v>0</v>
      </c>
      <c r="AE279" s="167">
        <f t="shared" si="6447"/>
        <v>0</v>
      </c>
      <c r="AF279" s="168">
        <f t="shared" si="6448"/>
        <v>0</v>
      </c>
      <c r="AG279" s="168">
        <f t="shared" si="6449"/>
        <v>0</v>
      </c>
      <c r="AH279" s="168">
        <f t="shared" si="6450"/>
        <v>0</v>
      </c>
      <c r="AI279" s="168">
        <f t="shared" si="6451"/>
        <v>0</v>
      </c>
      <c r="AJ279" s="154">
        <f t="shared" ref="AJ279:AK279" si="6885">AJ278</f>
        <v>3</v>
      </c>
      <c r="AK279" s="173">
        <f t="shared" si="6885"/>
        <v>1166</v>
      </c>
      <c r="AL279" s="156" t="str">
        <f t="shared" si="6453"/>
        <v>1</v>
      </c>
      <c r="AM279" s="157">
        <f t="shared" si="122"/>
        <v>2</v>
      </c>
      <c r="AN279" s="158">
        <f t="shared" si="123"/>
        <v>0</v>
      </c>
      <c r="AO279" s="159"/>
      <c r="AP279" s="159"/>
      <c r="AQ279" s="159"/>
      <c r="AR279" s="78"/>
      <c r="AS279" s="79"/>
      <c r="AT279" s="77" t="str">
        <f t="shared" si="124"/>
        <v>0</v>
      </c>
      <c r="AU279" s="81">
        <f t="shared" si="6454"/>
        <v>0</v>
      </c>
      <c r="AV279" s="160">
        <f t="shared" si="6455"/>
        <v>0</v>
      </c>
      <c r="AW279" s="160">
        <f t="shared" si="6456"/>
        <v>0</v>
      </c>
      <c r="AX279" s="160">
        <f t="shared" si="6457"/>
        <v>0</v>
      </c>
      <c r="AY279" s="160">
        <f t="shared" si="6458"/>
        <v>0</v>
      </c>
      <c r="AZ279" s="161">
        <f t="shared" ref="AZ279:BA279" si="6886">AZ278</f>
        <v>4</v>
      </c>
      <c r="BA279" s="175">
        <f t="shared" si="6886"/>
        <v>1167</v>
      </c>
      <c r="BB279" s="163" t="str">
        <f t="shared" si="6460"/>
        <v>1</v>
      </c>
      <c r="BC279" s="164">
        <f t="shared" si="132"/>
        <v>4</v>
      </c>
      <c r="BD279" s="165">
        <f t="shared" si="133"/>
        <v>0</v>
      </c>
      <c r="BE279" s="166"/>
      <c r="BF279" s="166"/>
      <c r="BG279" s="166"/>
      <c r="BH279" s="84"/>
      <c r="BI279" s="85"/>
      <c r="BJ279" s="83" t="str">
        <f t="shared" si="134"/>
        <v>0</v>
      </c>
      <c r="BK279" s="167">
        <f t="shared" si="6461"/>
        <v>0</v>
      </c>
      <c r="BL279" s="168">
        <f t="shared" si="6462"/>
        <v>0</v>
      </c>
      <c r="BM279" s="168">
        <f t="shared" si="6463"/>
        <v>0</v>
      </c>
      <c r="BN279" s="168">
        <f t="shared" si="6464"/>
        <v>0</v>
      </c>
      <c r="BO279" s="168">
        <f t="shared" si="6465"/>
        <v>0</v>
      </c>
      <c r="BP279" s="154">
        <f t="shared" ref="BP279:BQ279" si="6887">BP278</f>
        <v>5</v>
      </c>
      <c r="BQ279" s="173">
        <f t="shared" si="6887"/>
        <v>1168</v>
      </c>
      <c r="BR279" s="156" t="str">
        <f t="shared" si="6467"/>
        <v>1</v>
      </c>
      <c r="BS279" s="157">
        <f t="shared" si="142"/>
        <v>4</v>
      </c>
      <c r="BT279" s="158">
        <f t="shared" si="143"/>
        <v>0</v>
      </c>
      <c r="BU279" s="159"/>
      <c r="BV279" s="159"/>
      <c r="BW279" s="159"/>
      <c r="BX279" s="78"/>
      <c r="BY279" s="79"/>
      <c r="BZ279" s="77" t="str">
        <f t="shared" si="144"/>
        <v>0</v>
      </c>
      <c r="CA279" s="81">
        <f t="shared" si="6468"/>
        <v>0</v>
      </c>
      <c r="CB279" s="160">
        <f t="shared" si="6469"/>
        <v>0</v>
      </c>
      <c r="CC279" s="160">
        <f t="shared" si="6470"/>
        <v>0</v>
      </c>
      <c r="CD279" s="160">
        <f t="shared" si="6471"/>
        <v>0</v>
      </c>
      <c r="CE279" s="160">
        <f t="shared" si="6472"/>
        <v>0</v>
      </c>
      <c r="CF279" s="161">
        <f t="shared" ref="CF279:CG279" si="6888">CF278</f>
        <v>6</v>
      </c>
      <c r="CG279" s="175">
        <f t="shared" si="6888"/>
        <v>1169</v>
      </c>
      <c r="CH279" s="163" t="str">
        <f t="shared" si="6474"/>
        <v>1</v>
      </c>
      <c r="CI279" s="164">
        <f t="shared" si="152"/>
        <v>2</v>
      </c>
      <c r="CJ279" s="165">
        <f t="shared" si="153"/>
        <v>0</v>
      </c>
      <c r="CK279" s="166"/>
      <c r="CL279" s="166"/>
      <c r="CM279" s="166"/>
      <c r="CN279" s="84"/>
      <c r="CO279" s="85"/>
      <c r="CP279" s="83" t="str">
        <f t="shared" si="154"/>
        <v>0</v>
      </c>
      <c r="CQ279" s="167">
        <f t="shared" si="6475"/>
        <v>0</v>
      </c>
      <c r="CR279" s="168">
        <f t="shared" si="6476"/>
        <v>0</v>
      </c>
      <c r="CS279" s="168">
        <f t="shared" si="6477"/>
        <v>0</v>
      </c>
      <c r="CT279" s="168">
        <f t="shared" si="6478"/>
        <v>0</v>
      </c>
      <c r="CU279" s="168">
        <f t="shared" si="6479"/>
        <v>0</v>
      </c>
      <c r="CV279" s="154">
        <f t="shared" ref="CV279:CW279" si="6889">CV278</f>
        <v>7</v>
      </c>
      <c r="CW279" s="173">
        <f t="shared" si="6889"/>
        <v>1170</v>
      </c>
      <c r="CX279" s="156" t="str">
        <f t="shared" si="6481"/>
        <v>1</v>
      </c>
      <c r="CY279" s="157">
        <f t="shared" si="162"/>
        <v>2</v>
      </c>
      <c r="CZ279" s="158">
        <f t="shared" si="163"/>
        <v>0</v>
      </c>
      <c r="DA279" s="159"/>
      <c r="DB279" s="159"/>
      <c r="DC279" s="159"/>
      <c r="DD279" s="78"/>
      <c r="DE279" s="79"/>
      <c r="DF279" s="77" t="str">
        <f t="shared" si="164"/>
        <v>0</v>
      </c>
      <c r="DG279" s="81">
        <f t="shared" si="6482"/>
        <v>0</v>
      </c>
      <c r="DH279" s="160">
        <f t="shared" si="6483"/>
        <v>0</v>
      </c>
      <c r="DI279" s="160">
        <f t="shared" si="6484"/>
        <v>0</v>
      </c>
      <c r="DJ279" s="160">
        <f t="shared" si="6485"/>
        <v>0</v>
      </c>
      <c r="DK279" s="160">
        <f t="shared" si="6486"/>
        <v>0</v>
      </c>
      <c r="DL279" s="161">
        <f t="shared" ref="DL279:DM279" si="6890">DL278</f>
        <v>8</v>
      </c>
      <c r="DM279" s="175">
        <f t="shared" si="6890"/>
        <v>1171</v>
      </c>
      <c r="DN279" s="163" t="str">
        <f t="shared" si="6488"/>
        <v>1</v>
      </c>
      <c r="DO279" s="164">
        <f t="shared" si="172"/>
        <v>2</v>
      </c>
      <c r="DP279" s="165">
        <f t="shared" si="173"/>
        <v>0</v>
      </c>
      <c r="DQ279" s="166"/>
      <c r="DR279" s="166"/>
      <c r="DS279" s="166"/>
      <c r="DT279" s="84"/>
      <c r="DU279" s="85"/>
      <c r="DV279" s="83" t="str">
        <f t="shared" si="174"/>
        <v>0</v>
      </c>
      <c r="DW279" s="167">
        <f t="shared" si="6489"/>
        <v>0</v>
      </c>
      <c r="DX279" s="168">
        <f t="shared" si="6490"/>
        <v>0</v>
      </c>
      <c r="DY279" s="168">
        <f t="shared" si="6491"/>
        <v>0</v>
      </c>
      <c r="DZ279" s="168">
        <f t="shared" si="6492"/>
        <v>0</v>
      </c>
      <c r="EA279" s="168">
        <f t="shared" si="6493"/>
        <v>0</v>
      </c>
      <c r="EB279" s="154">
        <f t="shared" ref="EB279:EC279" si="6891">EB278</f>
        <v>9</v>
      </c>
      <c r="EC279" s="173">
        <f t="shared" si="6891"/>
        <v>1172</v>
      </c>
      <c r="ED279" s="156" t="str">
        <f t="shared" si="6495"/>
        <v>1</v>
      </c>
      <c r="EE279" s="157">
        <f t="shared" si="182"/>
        <v>5</v>
      </c>
      <c r="EF279" s="169">
        <f t="shared" si="183"/>
        <v>0</v>
      </c>
      <c r="EG279" s="159"/>
      <c r="EH279" s="159"/>
      <c r="EI279" s="159"/>
      <c r="EJ279" s="78"/>
      <c r="EK279" s="79"/>
      <c r="EL279" s="77" t="str">
        <f t="shared" si="184"/>
        <v>0</v>
      </c>
      <c r="EM279" s="81">
        <f t="shared" si="6496"/>
        <v>0</v>
      </c>
      <c r="EN279" s="160">
        <f t="shared" si="6497"/>
        <v>0</v>
      </c>
      <c r="EO279" s="160">
        <f t="shared" si="6498"/>
        <v>0</v>
      </c>
      <c r="EP279" s="160">
        <f t="shared" si="6499"/>
        <v>0</v>
      </c>
      <c r="EQ279" s="160">
        <f t="shared" si="6500"/>
        <v>0</v>
      </c>
      <c r="ER279" s="161">
        <f t="shared" ref="ER279:ES279" si="6892">ER278</f>
        <v>10</v>
      </c>
      <c r="ES279" s="175">
        <f t="shared" si="6892"/>
        <v>1173</v>
      </c>
      <c r="ET279" s="163" t="str">
        <f t="shared" si="6502"/>
        <v>1</v>
      </c>
      <c r="EU279" s="164">
        <f t="shared" si="192"/>
        <v>19</v>
      </c>
      <c r="EV279" s="165">
        <f t="shared" si="193"/>
        <v>0</v>
      </c>
      <c r="EW279" s="166"/>
      <c r="EX279" s="166"/>
      <c r="EY279" s="166"/>
      <c r="EZ279" s="84"/>
      <c r="FA279" s="85"/>
      <c r="FB279" s="83" t="str">
        <f t="shared" si="194"/>
        <v>0</v>
      </c>
      <c r="FC279" s="167">
        <f t="shared" si="6503"/>
        <v>0</v>
      </c>
      <c r="FD279" s="168">
        <f t="shared" si="6504"/>
        <v>0</v>
      </c>
      <c r="FE279" s="168">
        <f t="shared" si="6505"/>
        <v>0</v>
      </c>
      <c r="FF279" s="168">
        <f t="shared" si="6506"/>
        <v>0</v>
      </c>
      <c r="FG279" s="168">
        <f t="shared" si="6507"/>
        <v>0</v>
      </c>
      <c r="FH279" s="154">
        <f t="shared" ref="FH279:FI279" si="6893">FH278</f>
        <v>11</v>
      </c>
      <c r="FI279" s="173">
        <f t="shared" si="6893"/>
        <v>1174</v>
      </c>
      <c r="FJ279" s="156" t="str">
        <f t="shared" si="6509"/>
        <v>1</v>
      </c>
      <c r="FK279" s="157">
        <f t="shared" si="202"/>
        <v>4</v>
      </c>
      <c r="FL279" s="158">
        <f t="shared" si="203"/>
        <v>0</v>
      </c>
      <c r="FM279" s="159"/>
      <c r="FN279" s="159"/>
      <c r="FO279" s="159"/>
      <c r="FP279" s="78"/>
      <c r="FQ279" s="79"/>
      <c r="FR279" s="77" t="str">
        <f t="shared" si="204"/>
        <v>0</v>
      </c>
      <c r="FS279" s="81">
        <f t="shared" si="6510"/>
        <v>0</v>
      </c>
      <c r="FT279" s="160">
        <f t="shared" si="6511"/>
        <v>0</v>
      </c>
      <c r="FU279" s="160">
        <f t="shared" si="6512"/>
        <v>0</v>
      </c>
      <c r="FV279" s="160">
        <f t="shared" si="6513"/>
        <v>0</v>
      </c>
      <c r="FW279" s="160">
        <f t="shared" si="6514"/>
        <v>0</v>
      </c>
      <c r="FX279" s="161">
        <f t="shared" ref="FX279:FY279" si="6894">FX278</f>
        <v>12</v>
      </c>
      <c r="FY279" s="175">
        <f t="shared" si="6894"/>
        <v>1175</v>
      </c>
      <c r="FZ279" s="163" t="str">
        <f t="shared" si="6516"/>
        <v>1</v>
      </c>
      <c r="GA279" s="164">
        <f t="shared" si="212"/>
        <v>2</v>
      </c>
      <c r="GB279" s="165">
        <f t="shared" si="213"/>
        <v>0</v>
      </c>
      <c r="GC279" s="166"/>
      <c r="GD279" s="166"/>
      <c r="GE279" s="166"/>
      <c r="GF279" s="84"/>
      <c r="GG279" s="85"/>
      <c r="GH279" s="83" t="str">
        <f t="shared" si="214"/>
        <v>0</v>
      </c>
      <c r="GI279" s="167">
        <f t="shared" si="6517"/>
        <v>0</v>
      </c>
      <c r="GJ279" s="168">
        <f t="shared" si="6518"/>
        <v>0</v>
      </c>
      <c r="GK279" s="168">
        <f t="shared" si="6519"/>
        <v>0</v>
      </c>
      <c r="GL279" s="168">
        <f t="shared" si="6520"/>
        <v>0</v>
      </c>
      <c r="GM279" s="168">
        <f t="shared" si="6521"/>
        <v>0</v>
      </c>
      <c r="GN279" s="154">
        <f t="shared" ref="GN279:GO279" si="6895">GN278</f>
        <v>13</v>
      </c>
      <c r="GO279" s="173">
        <f t="shared" si="6895"/>
        <v>1176</v>
      </c>
      <c r="GP279" s="156" t="str">
        <f t="shared" si="6523"/>
        <v>1</v>
      </c>
      <c r="GQ279" s="157">
        <f t="shared" si="222"/>
        <v>3</v>
      </c>
      <c r="GR279" s="158">
        <f t="shared" si="223"/>
        <v>0</v>
      </c>
      <c r="GS279" s="159"/>
      <c r="GT279" s="159"/>
      <c r="GU279" s="159"/>
      <c r="GV279" s="78"/>
      <c r="GW279" s="79"/>
      <c r="GX279" s="77" t="str">
        <f t="shared" si="224"/>
        <v>0</v>
      </c>
      <c r="GY279" s="81">
        <f t="shared" si="6524"/>
        <v>0</v>
      </c>
      <c r="GZ279" s="160">
        <f t="shared" si="6525"/>
        <v>0</v>
      </c>
      <c r="HA279" s="160">
        <f t="shared" si="6526"/>
        <v>0</v>
      </c>
      <c r="HB279" s="160">
        <f t="shared" si="6527"/>
        <v>0</v>
      </c>
      <c r="HC279" s="160">
        <f t="shared" si="6528"/>
        <v>0</v>
      </c>
      <c r="HD279" s="161">
        <f t="shared" ref="HD279:HE279" si="6896">HD278</f>
        <v>14</v>
      </c>
      <c r="HE279" s="175">
        <f t="shared" si="6896"/>
        <v>1177</v>
      </c>
      <c r="HF279" s="163" t="str">
        <f t="shared" si="6530"/>
        <v>1</v>
      </c>
      <c r="HG279" s="164">
        <f t="shared" si="232"/>
        <v>5</v>
      </c>
      <c r="HH279" s="165">
        <f t="shared" si="233"/>
        <v>0</v>
      </c>
      <c r="HI279" s="166"/>
      <c r="HJ279" s="166"/>
      <c r="HK279" s="166"/>
      <c r="HL279" s="84"/>
      <c r="HM279" s="85"/>
      <c r="HN279" s="83" t="str">
        <f t="shared" si="234"/>
        <v>0</v>
      </c>
      <c r="HO279" s="167">
        <f t="shared" si="6531"/>
        <v>0</v>
      </c>
      <c r="HP279" s="168">
        <f t="shared" si="6532"/>
        <v>0</v>
      </c>
      <c r="HQ279" s="168">
        <f t="shared" si="6533"/>
        <v>0</v>
      </c>
      <c r="HR279" s="168">
        <f t="shared" si="6534"/>
        <v>0</v>
      </c>
      <c r="HS279" s="168">
        <f t="shared" si="6535"/>
        <v>0</v>
      </c>
      <c r="HT279" s="154">
        <f t="shared" ref="HT279:HU279" si="6897">HT278</f>
        <v>15</v>
      </c>
      <c r="HU279" s="173">
        <f t="shared" si="6897"/>
        <v>1178</v>
      </c>
      <c r="HV279" s="156" t="str">
        <f t="shared" si="6537"/>
        <v>1</v>
      </c>
      <c r="HW279" s="157" t="str">
        <f t="shared" si="242"/>
        <v/>
      </c>
      <c r="HX279" s="169">
        <f t="shared" si="243"/>
        <v>0</v>
      </c>
      <c r="HY279" s="159"/>
      <c r="HZ279" s="159"/>
      <c r="IA279" s="159"/>
      <c r="IB279" s="160"/>
      <c r="IC279" s="160"/>
      <c r="ID279" s="160" t="str">
        <f t="shared" si="244"/>
        <v>0</v>
      </c>
      <c r="IE279" s="160">
        <f t="shared" si="6538"/>
        <v>0</v>
      </c>
      <c r="IF279" s="160">
        <f t="shared" si="6539"/>
        <v>0</v>
      </c>
      <c r="IG279" s="160">
        <f t="shared" si="6540"/>
        <v>0</v>
      </c>
      <c r="IH279" s="160">
        <f t="shared" si="6541"/>
        <v>0</v>
      </c>
      <c r="II279" s="160">
        <f t="shared" si="6542"/>
        <v>0</v>
      </c>
      <c r="IJ279" s="161">
        <f t="shared" ref="IJ279:IK279" si="6898">IJ278</f>
        <v>16</v>
      </c>
      <c r="IK279" s="175">
        <f t="shared" si="6898"/>
        <v>1179</v>
      </c>
      <c r="IL279" s="163" t="str">
        <f t="shared" si="6544"/>
        <v>1</v>
      </c>
      <c r="IM279" s="164" t="str">
        <f t="shared" si="252"/>
        <v/>
      </c>
      <c r="IN279" s="165">
        <f t="shared" si="253"/>
        <v>0</v>
      </c>
      <c r="IO279" s="166"/>
      <c r="IP279" s="166"/>
      <c r="IQ279" s="166"/>
      <c r="IR279" s="168"/>
      <c r="IS279" s="168"/>
      <c r="IT279" s="170" t="str">
        <f t="shared" si="254"/>
        <v>0</v>
      </c>
      <c r="IU279" s="170">
        <f t="shared" si="6545"/>
        <v>0</v>
      </c>
      <c r="IV279" s="168">
        <f t="shared" si="6546"/>
        <v>0</v>
      </c>
      <c r="IW279" s="168">
        <f t="shared" si="6547"/>
        <v>0</v>
      </c>
      <c r="IX279" s="168">
        <f t="shared" si="6548"/>
        <v>0</v>
      </c>
      <c r="IY279" s="168">
        <f t="shared" si="6549"/>
        <v>0</v>
      </c>
      <c r="IZ279" s="154">
        <f t="shared" ref="IZ279:JA279" si="6899">IZ278</f>
        <v>17</v>
      </c>
      <c r="JA279" s="173">
        <f t="shared" si="6899"/>
        <v>1180</v>
      </c>
      <c r="JB279" s="156" t="str">
        <f t="shared" si="6551"/>
        <v>1</v>
      </c>
      <c r="JC279" s="157" t="str">
        <f t="shared" si="262"/>
        <v/>
      </c>
      <c r="JD279" s="158">
        <f t="shared" si="263"/>
        <v>0</v>
      </c>
      <c r="JE279" s="159"/>
      <c r="JF279" s="159"/>
      <c r="JG279" s="159"/>
      <c r="JH279" s="160"/>
      <c r="JI279" s="160"/>
      <c r="JJ279" s="171" t="str">
        <f t="shared" si="264"/>
        <v>0</v>
      </c>
      <c r="JK279" s="171">
        <f t="shared" si="6552"/>
        <v>0</v>
      </c>
      <c r="JL279" s="160">
        <f t="shared" si="6553"/>
        <v>0</v>
      </c>
      <c r="JM279" s="160">
        <f t="shared" si="6554"/>
        <v>0</v>
      </c>
      <c r="JN279" s="160">
        <f t="shared" si="6555"/>
        <v>0</v>
      </c>
      <c r="JO279" s="160">
        <f t="shared" si="6556"/>
        <v>0</v>
      </c>
      <c r="JP279" s="161">
        <f t="shared" ref="JP279:JQ279" si="6900">JP278</f>
        <v>18</v>
      </c>
      <c r="JQ279" s="175">
        <f t="shared" si="6900"/>
        <v>1181</v>
      </c>
      <c r="JR279" s="163" t="str">
        <f t="shared" si="6558"/>
        <v>1</v>
      </c>
      <c r="JS279" s="164" t="str">
        <f t="shared" si="272"/>
        <v/>
      </c>
      <c r="JT279" s="165">
        <f t="shared" si="273"/>
        <v>0</v>
      </c>
      <c r="JU279" s="166"/>
      <c r="JV279" s="166"/>
      <c r="JW279" s="166"/>
      <c r="JX279" s="168"/>
      <c r="JY279" s="168"/>
      <c r="JZ279" s="170" t="str">
        <f t="shared" si="274"/>
        <v>0</v>
      </c>
      <c r="KA279" s="170">
        <f t="shared" si="6559"/>
        <v>0</v>
      </c>
      <c r="KB279" s="168">
        <f t="shared" si="6560"/>
        <v>0</v>
      </c>
      <c r="KC279" s="168">
        <f t="shared" si="6561"/>
        <v>0</v>
      </c>
      <c r="KD279" s="168">
        <f t="shared" si="6562"/>
        <v>0</v>
      </c>
      <c r="KE279" s="168">
        <f t="shared" si="6563"/>
        <v>0</v>
      </c>
      <c r="KF279" s="154">
        <f t="shared" ref="KF279:KG279" si="6901">KF278</f>
        <v>19</v>
      </c>
      <c r="KG279" s="173">
        <f t="shared" si="6901"/>
        <v>1182</v>
      </c>
      <c r="KH279" s="156" t="str">
        <f t="shared" si="6565"/>
        <v>1</v>
      </c>
      <c r="KI279" s="157" t="str">
        <f t="shared" si="282"/>
        <v/>
      </c>
      <c r="KJ279" s="158">
        <f t="shared" si="283"/>
        <v>0</v>
      </c>
      <c r="KK279" s="159"/>
      <c r="KL279" s="159"/>
      <c r="KM279" s="159"/>
      <c r="KN279" s="160"/>
      <c r="KO279" s="160"/>
      <c r="KP279" s="171" t="str">
        <f t="shared" si="284"/>
        <v>0</v>
      </c>
      <c r="KQ279" s="171">
        <f t="shared" si="6566"/>
        <v>0</v>
      </c>
      <c r="KR279" s="160">
        <f t="shared" si="6567"/>
        <v>0</v>
      </c>
      <c r="KS279" s="160">
        <f t="shared" si="6568"/>
        <v>0</v>
      </c>
      <c r="KT279" s="160">
        <f t="shared" si="6569"/>
        <v>0</v>
      </c>
      <c r="KU279" s="160">
        <f t="shared" si="6570"/>
        <v>0</v>
      </c>
      <c r="KV279" s="161">
        <f t="shared" ref="KV279:KW279" si="6902">KV278</f>
        <v>20</v>
      </c>
      <c r="KW279" s="175">
        <f t="shared" si="6902"/>
        <v>1183</v>
      </c>
      <c r="KX279" s="163" t="str">
        <f t="shared" si="6572"/>
        <v>1</v>
      </c>
      <c r="KY279" s="164" t="str">
        <f t="shared" si="292"/>
        <v/>
      </c>
      <c r="KZ279" s="165">
        <f t="shared" si="293"/>
        <v>0</v>
      </c>
      <c r="LA279" s="166"/>
      <c r="LB279" s="166"/>
      <c r="LC279" s="166"/>
      <c r="LD279" s="168"/>
      <c r="LE279" s="168"/>
      <c r="LF279" s="170" t="str">
        <f t="shared" si="294"/>
        <v>0</v>
      </c>
      <c r="LG279" s="170">
        <f t="shared" si="6573"/>
        <v>0</v>
      </c>
      <c r="LH279" s="168">
        <f t="shared" si="6574"/>
        <v>0</v>
      </c>
      <c r="LI279" s="168">
        <f t="shared" si="6575"/>
        <v>0</v>
      </c>
      <c r="LJ279" s="168">
        <f t="shared" si="6576"/>
        <v>0</v>
      </c>
      <c r="LK279" s="168">
        <f t="shared" si="6577"/>
        <v>0</v>
      </c>
      <c r="LL279" s="172"/>
      <c r="LM279" s="172"/>
      <c r="LN279" s="168" t="str">
        <f t="shared" si="6578"/>
        <v>#REF!</v>
      </c>
      <c r="LO279" s="168" t="str">
        <f t="shared" si="6579"/>
        <v>#REF!</v>
      </c>
      <c r="LP279" s="168" t="str">
        <f t="shared" si="6580"/>
        <v>#REF!</v>
      </c>
      <c r="LQ279" s="168" t="str">
        <f t="shared" si="6581"/>
        <v>#REF!</v>
      </c>
    </row>
    <row r="280" ht="15.75" customHeight="1">
      <c r="A280" s="151">
        <v>46375.0</v>
      </c>
      <c r="B280" s="152" t="s">
        <v>30</v>
      </c>
      <c r="C280" s="153">
        <f t="shared" si="99"/>
        <v>0</v>
      </c>
      <c r="D280" s="154">
        <f t="shared" ref="D280:E280" si="6903">D279</f>
        <v>1</v>
      </c>
      <c r="E280" s="173">
        <f t="shared" si="6903"/>
        <v>1164</v>
      </c>
      <c r="F280" s="156" t="str">
        <f t="shared" si="6683"/>
        <v>1</v>
      </c>
      <c r="G280" s="157">
        <f t="shared" si="102"/>
        <v>1</v>
      </c>
      <c r="H280" s="158">
        <f t="shared" si="103"/>
        <v>0</v>
      </c>
      <c r="I280" s="159"/>
      <c r="J280" s="159"/>
      <c r="K280" s="159"/>
      <c r="L280" s="78"/>
      <c r="M280" s="79"/>
      <c r="N280" s="77" t="str">
        <f t="shared" si="104"/>
        <v>0</v>
      </c>
      <c r="O280" s="81">
        <f t="shared" si="6440"/>
        <v>0</v>
      </c>
      <c r="P280" s="160">
        <f t="shared" si="6441"/>
        <v>0</v>
      </c>
      <c r="Q280" s="160">
        <f t="shared" si="6442"/>
        <v>0</v>
      </c>
      <c r="R280" s="160">
        <f t="shared" si="6443"/>
        <v>0</v>
      </c>
      <c r="S280" s="160">
        <f t="shared" si="6444"/>
        <v>0</v>
      </c>
      <c r="T280" s="161">
        <f t="shared" ref="T280:U280" si="6904">T279</f>
        <v>2</v>
      </c>
      <c r="U280" s="175">
        <f t="shared" si="6904"/>
        <v>1165</v>
      </c>
      <c r="V280" s="163" t="str">
        <f t="shared" si="6446"/>
        <v>1</v>
      </c>
      <c r="W280" s="164">
        <f t="shared" si="112"/>
        <v>1</v>
      </c>
      <c r="X280" s="165">
        <f t="shared" si="113"/>
        <v>0</v>
      </c>
      <c r="Y280" s="166"/>
      <c r="Z280" s="166"/>
      <c r="AA280" s="166"/>
      <c r="AB280" s="84"/>
      <c r="AC280" s="85"/>
      <c r="AD280" s="83" t="str">
        <f t="shared" si="114"/>
        <v>0</v>
      </c>
      <c r="AE280" s="167">
        <f t="shared" si="6447"/>
        <v>0</v>
      </c>
      <c r="AF280" s="168">
        <f t="shared" si="6448"/>
        <v>0</v>
      </c>
      <c r="AG280" s="168">
        <f t="shared" si="6449"/>
        <v>0</v>
      </c>
      <c r="AH280" s="168">
        <f t="shared" si="6450"/>
        <v>0</v>
      </c>
      <c r="AI280" s="168">
        <f t="shared" si="6451"/>
        <v>0</v>
      </c>
      <c r="AJ280" s="154">
        <f t="shared" ref="AJ280:AK280" si="6905">AJ279</f>
        <v>3</v>
      </c>
      <c r="AK280" s="173">
        <f t="shared" si="6905"/>
        <v>1166</v>
      </c>
      <c r="AL280" s="156" t="str">
        <f t="shared" si="6453"/>
        <v>1</v>
      </c>
      <c r="AM280" s="157">
        <f t="shared" si="122"/>
        <v>2</v>
      </c>
      <c r="AN280" s="158">
        <f t="shared" si="123"/>
        <v>0</v>
      </c>
      <c r="AO280" s="159"/>
      <c r="AP280" s="159"/>
      <c r="AQ280" s="159"/>
      <c r="AR280" s="78"/>
      <c r="AS280" s="79"/>
      <c r="AT280" s="77" t="str">
        <f t="shared" si="124"/>
        <v>0</v>
      </c>
      <c r="AU280" s="81">
        <f t="shared" si="6454"/>
        <v>0</v>
      </c>
      <c r="AV280" s="160">
        <f t="shared" si="6455"/>
        <v>0</v>
      </c>
      <c r="AW280" s="160">
        <f t="shared" si="6456"/>
        <v>0</v>
      </c>
      <c r="AX280" s="160">
        <f t="shared" si="6457"/>
        <v>0</v>
      </c>
      <c r="AY280" s="160">
        <f t="shared" si="6458"/>
        <v>0</v>
      </c>
      <c r="AZ280" s="161">
        <f t="shared" ref="AZ280:BA280" si="6906">AZ279</f>
        <v>4</v>
      </c>
      <c r="BA280" s="175">
        <f t="shared" si="6906"/>
        <v>1167</v>
      </c>
      <c r="BB280" s="163" t="str">
        <f t="shared" si="6460"/>
        <v>1</v>
      </c>
      <c r="BC280" s="164">
        <f t="shared" si="132"/>
        <v>4</v>
      </c>
      <c r="BD280" s="165">
        <f t="shared" si="133"/>
        <v>0</v>
      </c>
      <c r="BE280" s="166"/>
      <c r="BF280" s="166"/>
      <c r="BG280" s="166"/>
      <c r="BH280" s="84"/>
      <c r="BI280" s="85"/>
      <c r="BJ280" s="83" t="str">
        <f t="shared" si="134"/>
        <v>0</v>
      </c>
      <c r="BK280" s="167">
        <f t="shared" si="6461"/>
        <v>0</v>
      </c>
      <c r="BL280" s="168">
        <f t="shared" si="6462"/>
        <v>0</v>
      </c>
      <c r="BM280" s="168">
        <f t="shared" si="6463"/>
        <v>0</v>
      </c>
      <c r="BN280" s="168">
        <f t="shared" si="6464"/>
        <v>0</v>
      </c>
      <c r="BO280" s="168">
        <f t="shared" si="6465"/>
        <v>0</v>
      </c>
      <c r="BP280" s="154">
        <f t="shared" ref="BP280:BQ280" si="6907">BP279</f>
        <v>5</v>
      </c>
      <c r="BQ280" s="173">
        <f t="shared" si="6907"/>
        <v>1168</v>
      </c>
      <c r="BR280" s="156" t="str">
        <f t="shared" si="6467"/>
        <v>1</v>
      </c>
      <c r="BS280" s="157">
        <f t="shared" si="142"/>
        <v>4</v>
      </c>
      <c r="BT280" s="158">
        <f t="shared" si="143"/>
        <v>0</v>
      </c>
      <c r="BU280" s="159"/>
      <c r="BV280" s="159"/>
      <c r="BW280" s="159"/>
      <c r="BX280" s="78"/>
      <c r="BY280" s="79"/>
      <c r="BZ280" s="77" t="str">
        <f t="shared" si="144"/>
        <v>0</v>
      </c>
      <c r="CA280" s="81">
        <f t="shared" si="6468"/>
        <v>0</v>
      </c>
      <c r="CB280" s="160">
        <f t="shared" si="6469"/>
        <v>0</v>
      </c>
      <c r="CC280" s="160">
        <f t="shared" si="6470"/>
        <v>0</v>
      </c>
      <c r="CD280" s="160">
        <f t="shared" si="6471"/>
        <v>0</v>
      </c>
      <c r="CE280" s="160">
        <f t="shared" si="6472"/>
        <v>0</v>
      </c>
      <c r="CF280" s="161">
        <f t="shared" ref="CF280:CG280" si="6908">CF279</f>
        <v>6</v>
      </c>
      <c r="CG280" s="175">
        <f t="shared" si="6908"/>
        <v>1169</v>
      </c>
      <c r="CH280" s="163" t="str">
        <f t="shared" si="6474"/>
        <v>1</v>
      </c>
      <c r="CI280" s="164">
        <f t="shared" si="152"/>
        <v>2</v>
      </c>
      <c r="CJ280" s="165">
        <f t="shared" si="153"/>
        <v>0</v>
      </c>
      <c r="CK280" s="166"/>
      <c r="CL280" s="166"/>
      <c r="CM280" s="166"/>
      <c r="CN280" s="84"/>
      <c r="CO280" s="85"/>
      <c r="CP280" s="83" t="str">
        <f t="shared" si="154"/>
        <v>0</v>
      </c>
      <c r="CQ280" s="167">
        <f t="shared" si="6475"/>
        <v>0</v>
      </c>
      <c r="CR280" s="168">
        <f t="shared" si="6476"/>
        <v>0</v>
      </c>
      <c r="CS280" s="168">
        <f t="shared" si="6477"/>
        <v>0</v>
      </c>
      <c r="CT280" s="168">
        <f t="shared" si="6478"/>
        <v>0</v>
      </c>
      <c r="CU280" s="168">
        <f t="shared" si="6479"/>
        <v>0</v>
      </c>
      <c r="CV280" s="154">
        <f t="shared" ref="CV280:CW280" si="6909">CV279</f>
        <v>7</v>
      </c>
      <c r="CW280" s="173">
        <f t="shared" si="6909"/>
        <v>1170</v>
      </c>
      <c r="CX280" s="156" t="str">
        <f t="shared" si="6481"/>
        <v>1</v>
      </c>
      <c r="CY280" s="157">
        <f t="shared" si="162"/>
        <v>2</v>
      </c>
      <c r="CZ280" s="158">
        <f t="shared" si="163"/>
        <v>0</v>
      </c>
      <c r="DA280" s="159"/>
      <c r="DB280" s="159"/>
      <c r="DC280" s="159"/>
      <c r="DD280" s="78"/>
      <c r="DE280" s="79"/>
      <c r="DF280" s="77" t="str">
        <f t="shared" si="164"/>
        <v>0</v>
      </c>
      <c r="DG280" s="81">
        <f t="shared" si="6482"/>
        <v>0</v>
      </c>
      <c r="DH280" s="160">
        <f t="shared" si="6483"/>
        <v>0</v>
      </c>
      <c r="DI280" s="160">
        <f t="shared" si="6484"/>
        <v>0</v>
      </c>
      <c r="DJ280" s="160">
        <f t="shared" si="6485"/>
        <v>0</v>
      </c>
      <c r="DK280" s="160">
        <f t="shared" si="6486"/>
        <v>0</v>
      </c>
      <c r="DL280" s="161">
        <f t="shared" ref="DL280:DM280" si="6910">DL279</f>
        <v>8</v>
      </c>
      <c r="DM280" s="175">
        <f t="shared" si="6910"/>
        <v>1171</v>
      </c>
      <c r="DN280" s="163" t="str">
        <f t="shared" si="6488"/>
        <v>1</v>
      </c>
      <c r="DO280" s="164">
        <f t="shared" si="172"/>
        <v>2</v>
      </c>
      <c r="DP280" s="165">
        <f t="shared" si="173"/>
        <v>0</v>
      </c>
      <c r="DQ280" s="166"/>
      <c r="DR280" s="166"/>
      <c r="DS280" s="166"/>
      <c r="DT280" s="84"/>
      <c r="DU280" s="85"/>
      <c r="DV280" s="83" t="str">
        <f t="shared" si="174"/>
        <v>0</v>
      </c>
      <c r="DW280" s="167">
        <f t="shared" si="6489"/>
        <v>0</v>
      </c>
      <c r="DX280" s="168">
        <f t="shared" si="6490"/>
        <v>0</v>
      </c>
      <c r="DY280" s="168">
        <f t="shared" si="6491"/>
        <v>0</v>
      </c>
      <c r="DZ280" s="168">
        <f t="shared" si="6492"/>
        <v>0</v>
      </c>
      <c r="EA280" s="168">
        <f t="shared" si="6493"/>
        <v>0</v>
      </c>
      <c r="EB280" s="154">
        <f t="shared" ref="EB280:EC280" si="6911">EB279</f>
        <v>9</v>
      </c>
      <c r="EC280" s="173">
        <f t="shared" si="6911"/>
        <v>1172</v>
      </c>
      <c r="ED280" s="156" t="str">
        <f t="shared" si="6495"/>
        <v>1</v>
      </c>
      <c r="EE280" s="157">
        <f t="shared" si="182"/>
        <v>5</v>
      </c>
      <c r="EF280" s="169">
        <f t="shared" si="183"/>
        <v>0</v>
      </c>
      <c r="EG280" s="159"/>
      <c r="EH280" s="159"/>
      <c r="EI280" s="159"/>
      <c r="EJ280" s="78"/>
      <c r="EK280" s="79"/>
      <c r="EL280" s="77" t="str">
        <f t="shared" si="184"/>
        <v>0</v>
      </c>
      <c r="EM280" s="81">
        <f t="shared" si="6496"/>
        <v>0</v>
      </c>
      <c r="EN280" s="160">
        <f t="shared" si="6497"/>
        <v>0</v>
      </c>
      <c r="EO280" s="160">
        <f t="shared" si="6498"/>
        <v>0</v>
      </c>
      <c r="EP280" s="160">
        <f t="shared" si="6499"/>
        <v>0</v>
      </c>
      <c r="EQ280" s="160">
        <f t="shared" si="6500"/>
        <v>0</v>
      </c>
      <c r="ER280" s="161">
        <f t="shared" ref="ER280:ES280" si="6912">ER279</f>
        <v>10</v>
      </c>
      <c r="ES280" s="175">
        <f t="shared" si="6912"/>
        <v>1173</v>
      </c>
      <c r="ET280" s="163" t="str">
        <f t="shared" si="6502"/>
        <v>1</v>
      </c>
      <c r="EU280" s="164">
        <f t="shared" si="192"/>
        <v>19</v>
      </c>
      <c r="EV280" s="165">
        <f t="shared" si="193"/>
        <v>0</v>
      </c>
      <c r="EW280" s="166"/>
      <c r="EX280" s="166"/>
      <c r="EY280" s="166"/>
      <c r="EZ280" s="84"/>
      <c r="FA280" s="85"/>
      <c r="FB280" s="83" t="str">
        <f t="shared" si="194"/>
        <v>0</v>
      </c>
      <c r="FC280" s="167">
        <f t="shared" si="6503"/>
        <v>0</v>
      </c>
      <c r="FD280" s="168">
        <f t="shared" si="6504"/>
        <v>0</v>
      </c>
      <c r="FE280" s="168">
        <f t="shared" si="6505"/>
        <v>0</v>
      </c>
      <c r="FF280" s="168">
        <f t="shared" si="6506"/>
        <v>0</v>
      </c>
      <c r="FG280" s="168">
        <f t="shared" si="6507"/>
        <v>0</v>
      </c>
      <c r="FH280" s="154">
        <f t="shared" ref="FH280:FI280" si="6913">FH279</f>
        <v>11</v>
      </c>
      <c r="FI280" s="173">
        <f t="shared" si="6913"/>
        <v>1174</v>
      </c>
      <c r="FJ280" s="156" t="str">
        <f t="shared" si="6509"/>
        <v>1</v>
      </c>
      <c r="FK280" s="157">
        <f t="shared" si="202"/>
        <v>4</v>
      </c>
      <c r="FL280" s="158">
        <f t="shared" si="203"/>
        <v>0</v>
      </c>
      <c r="FM280" s="159"/>
      <c r="FN280" s="159"/>
      <c r="FO280" s="159"/>
      <c r="FP280" s="78"/>
      <c r="FQ280" s="79"/>
      <c r="FR280" s="77" t="str">
        <f t="shared" si="204"/>
        <v>0</v>
      </c>
      <c r="FS280" s="81">
        <f t="shared" si="6510"/>
        <v>0</v>
      </c>
      <c r="FT280" s="160">
        <f t="shared" si="6511"/>
        <v>0</v>
      </c>
      <c r="FU280" s="160">
        <f t="shared" si="6512"/>
        <v>0</v>
      </c>
      <c r="FV280" s="160">
        <f t="shared" si="6513"/>
        <v>0</v>
      </c>
      <c r="FW280" s="160">
        <f t="shared" si="6514"/>
        <v>0</v>
      </c>
      <c r="FX280" s="161">
        <f t="shared" ref="FX280:FY280" si="6914">FX279</f>
        <v>12</v>
      </c>
      <c r="FY280" s="175">
        <f t="shared" si="6914"/>
        <v>1175</v>
      </c>
      <c r="FZ280" s="163" t="str">
        <f t="shared" si="6516"/>
        <v>1</v>
      </c>
      <c r="GA280" s="164">
        <f t="shared" si="212"/>
        <v>2</v>
      </c>
      <c r="GB280" s="165">
        <f t="shared" si="213"/>
        <v>0</v>
      </c>
      <c r="GC280" s="166"/>
      <c r="GD280" s="166"/>
      <c r="GE280" s="166"/>
      <c r="GF280" s="84"/>
      <c r="GG280" s="85"/>
      <c r="GH280" s="83" t="str">
        <f t="shared" si="214"/>
        <v>0</v>
      </c>
      <c r="GI280" s="167">
        <f t="shared" si="6517"/>
        <v>0</v>
      </c>
      <c r="GJ280" s="168">
        <f t="shared" si="6518"/>
        <v>0</v>
      </c>
      <c r="GK280" s="168">
        <f t="shared" si="6519"/>
        <v>0</v>
      </c>
      <c r="GL280" s="168">
        <f t="shared" si="6520"/>
        <v>0</v>
      </c>
      <c r="GM280" s="168">
        <f t="shared" si="6521"/>
        <v>0</v>
      </c>
      <c r="GN280" s="154">
        <f t="shared" ref="GN280:GO280" si="6915">GN279</f>
        <v>13</v>
      </c>
      <c r="GO280" s="173">
        <f t="shared" si="6915"/>
        <v>1176</v>
      </c>
      <c r="GP280" s="156" t="str">
        <f t="shared" si="6523"/>
        <v>1</v>
      </c>
      <c r="GQ280" s="157">
        <f t="shared" si="222"/>
        <v>3</v>
      </c>
      <c r="GR280" s="158">
        <f t="shared" si="223"/>
        <v>0</v>
      </c>
      <c r="GS280" s="159"/>
      <c r="GT280" s="159"/>
      <c r="GU280" s="159"/>
      <c r="GV280" s="78"/>
      <c r="GW280" s="79"/>
      <c r="GX280" s="77" t="str">
        <f t="shared" si="224"/>
        <v>0</v>
      </c>
      <c r="GY280" s="81">
        <f t="shared" si="6524"/>
        <v>0</v>
      </c>
      <c r="GZ280" s="160">
        <f t="shared" si="6525"/>
        <v>0</v>
      </c>
      <c r="HA280" s="160">
        <f t="shared" si="6526"/>
        <v>0</v>
      </c>
      <c r="HB280" s="160">
        <f t="shared" si="6527"/>
        <v>0</v>
      </c>
      <c r="HC280" s="160">
        <f t="shared" si="6528"/>
        <v>0</v>
      </c>
      <c r="HD280" s="161">
        <f t="shared" ref="HD280:HE280" si="6916">HD279</f>
        <v>14</v>
      </c>
      <c r="HE280" s="175">
        <f t="shared" si="6916"/>
        <v>1177</v>
      </c>
      <c r="HF280" s="163" t="str">
        <f t="shared" si="6530"/>
        <v>1</v>
      </c>
      <c r="HG280" s="164">
        <f t="shared" si="232"/>
        <v>5</v>
      </c>
      <c r="HH280" s="165">
        <f t="shared" si="233"/>
        <v>0</v>
      </c>
      <c r="HI280" s="166"/>
      <c r="HJ280" s="166"/>
      <c r="HK280" s="166"/>
      <c r="HL280" s="84"/>
      <c r="HM280" s="85"/>
      <c r="HN280" s="83" t="str">
        <f t="shared" si="234"/>
        <v>0</v>
      </c>
      <c r="HO280" s="167">
        <f t="shared" si="6531"/>
        <v>0</v>
      </c>
      <c r="HP280" s="168">
        <f t="shared" si="6532"/>
        <v>0</v>
      </c>
      <c r="HQ280" s="168">
        <f t="shared" si="6533"/>
        <v>0</v>
      </c>
      <c r="HR280" s="168">
        <f t="shared" si="6534"/>
        <v>0</v>
      </c>
      <c r="HS280" s="168">
        <f t="shared" si="6535"/>
        <v>0</v>
      </c>
      <c r="HT280" s="154">
        <f t="shared" ref="HT280:HU280" si="6917">HT279</f>
        <v>15</v>
      </c>
      <c r="HU280" s="173">
        <f t="shared" si="6917"/>
        <v>1178</v>
      </c>
      <c r="HV280" s="156" t="str">
        <f t="shared" si="6537"/>
        <v>1</v>
      </c>
      <c r="HW280" s="157" t="str">
        <f t="shared" si="242"/>
        <v/>
      </c>
      <c r="HX280" s="169">
        <f t="shared" si="243"/>
        <v>0</v>
      </c>
      <c r="HY280" s="159"/>
      <c r="HZ280" s="159"/>
      <c r="IA280" s="159"/>
      <c r="IB280" s="160"/>
      <c r="IC280" s="160"/>
      <c r="ID280" s="160" t="str">
        <f t="shared" si="244"/>
        <v>0</v>
      </c>
      <c r="IE280" s="160">
        <f t="shared" si="6538"/>
        <v>0</v>
      </c>
      <c r="IF280" s="160">
        <f t="shared" si="6539"/>
        <v>0</v>
      </c>
      <c r="IG280" s="160">
        <f t="shared" si="6540"/>
        <v>0</v>
      </c>
      <c r="IH280" s="160">
        <f t="shared" si="6541"/>
        <v>0</v>
      </c>
      <c r="II280" s="160">
        <f t="shared" si="6542"/>
        <v>0</v>
      </c>
      <c r="IJ280" s="161">
        <f t="shared" ref="IJ280:IK280" si="6918">IJ279</f>
        <v>16</v>
      </c>
      <c r="IK280" s="175">
        <f t="shared" si="6918"/>
        <v>1179</v>
      </c>
      <c r="IL280" s="163" t="str">
        <f t="shared" si="6544"/>
        <v>1</v>
      </c>
      <c r="IM280" s="164" t="str">
        <f t="shared" si="252"/>
        <v/>
      </c>
      <c r="IN280" s="165">
        <f t="shared" si="253"/>
        <v>0</v>
      </c>
      <c r="IO280" s="166"/>
      <c r="IP280" s="166"/>
      <c r="IQ280" s="166"/>
      <c r="IR280" s="168"/>
      <c r="IS280" s="168"/>
      <c r="IT280" s="170" t="str">
        <f t="shared" si="254"/>
        <v>0</v>
      </c>
      <c r="IU280" s="170">
        <f t="shared" si="6545"/>
        <v>0</v>
      </c>
      <c r="IV280" s="168">
        <f t="shared" si="6546"/>
        <v>0</v>
      </c>
      <c r="IW280" s="168">
        <f t="shared" si="6547"/>
        <v>0</v>
      </c>
      <c r="IX280" s="168">
        <f t="shared" si="6548"/>
        <v>0</v>
      </c>
      <c r="IY280" s="168">
        <f t="shared" si="6549"/>
        <v>0</v>
      </c>
      <c r="IZ280" s="154">
        <f t="shared" ref="IZ280:JA280" si="6919">IZ279</f>
        <v>17</v>
      </c>
      <c r="JA280" s="173">
        <f t="shared" si="6919"/>
        <v>1180</v>
      </c>
      <c r="JB280" s="156" t="str">
        <f t="shared" si="6551"/>
        <v>1</v>
      </c>
      <c r="JC280" s="157" t="str">
        <f t="shared" si="262"/>
        <v/>
      </c>
      <c r="JD280" s="158">
        <f t="shared" si="263"/>
        <v>0</v>
      </c>
      <c r="JE280" s="159"/>
      <c r="JF280" s="159"/>
      <c r="JG280" s="159"/>
      <c r="JH280" s="160"/>
      <c r="JI280" s="160"/>
      <c r="JJ280" s="171" t="str">
        <f t="shared" si="264"/>
        <v>0</v>
      </c>
      <c r="JK280" s="171">
        <f t="shared" si="6552"/>
        <v>0</v>
      </c>
      <c r="JL280" s="160">
        <f t="shared" si="6553"/>
        <v>0</v>
      </c>
      <c r="JM280" s="160">
        <f t="shared" si="6554"/>
        <v>0</v>
      </c>
      <c r="JN280" s="160">
        <f t="shared" si="6555"/>
        <v>0</v>
      </c>
      <c r="JO280" s="160">
        <f t="shared" si="6556"/>
        <v>0</v>
      </c>
      <c r="JP280" s="161">
        <f t="shared" ref="JP280:JQ280" si="6920">JP279</f>
        <v>18</v>
      </c>
      <c r="JQ280" s="175">
        <f t="shared" si="6920"/>
        <v>1181</v>
      </c>
      <c r="JR280" s="163" t="str">
        <f t="shared" si="6558"/>
        <v>1</v>
      </c>
      <c r="JS280" s="164" t="str">
        <f t="shared" si="272"/>
        <v/>
      </c>
      <c r="JT280" s="165">
        <f t="shared" si="273"/>
        <v>0</v>
      </c>
      <c r="JU280" s="166"/>
      <c r="JV280" s="166"/>
      <c r="JW280" s="166"/>
      <c r="JX280" s="168"/>
      <c r="JY280" s="168"/>
      <c r="JZ280" s="170" t="str">
        <f t="shared" si="274"/>
        <v>0</v>
      </c>
      <c r="KA280" s="170">
        <f t="shared" si="6559"/>
        <v>0</v>
      </c>
      <c r="KB280" s="168">
        <f t="shared" si="6560"/>
        <v>0</v>
      </c>
      <c r="KC280" s="168">
        <f t="shared" si="6561"/>
        <v>0</v>
      </c>
      <c r="KD280" s="168">
        <f t="shared" si="6562"/>
        <v>0</v>
      </c>
      <c r="KE280" s="168">
        <f t="shared" si="6563"/>
        <v>0</v>
      </c>
      <c r="KF280" s="154">
        <f t="shared" ref="KF280:KG280" si="6921">KF279</f>
        <v>19</v>
      </c>
      <c r="KG280" s="173">
        <f t="shared" si="6921"/>
        <v>1182</v>
      </c>
      <c r="KH280" s="156" t="str">
        <f t="shared" si="6565"/>
        <v>1</v>
      </c>
      <c r="KI280" s="157" t="str">
        <f t="shared" si="282"/>
        <v/>
      </c>
      <c r="KJ280" s="158">
        <f t="shared" si="283"/>
        <v>0</v>
      </c>
      <c r="KK280" s="159"/>
      <c r="KL280" s="159"/>
      <c r="KM280" s="159"/>
      <c r="KN280" s="160"/>
      <c r="KO280" s="160"/>
      <c r="KP280" s="171" t="str">
        <f t="shared" si="284"/>
        <v>0</v>
      </c>
      <c r="KQ280" s="171">
        <f t="shared" si="6566"/>
        <v>0</v>
      </c>
      <c r="KR280" s="160">
        <f t="shared" si="6567"/>
        <v>0</v>
      </c>
      <c r="KS280" s="160">
        <f t="shared" si="6568"/>
        <v>0</v>
      </c>
      <c r="KT280" s="160">
        <f t="shared" si="6569"/>
        <v>0</v>
      </c>
      <c r="KU280" s="160">
        <f t="shared" si="6570"/>
        <v>0</v>
      </c>
      <c r="KV280" s="161">
        <f t="shared" ref="KV280:KW280" si="6922">KV279</f>
        <v>20</v>
      </c>
      <c r="KW280" s="175">
        <f t="shared" si="6922"/>
        <v>1183</v>
      </c>
      <c r="KX280" s="163" t="str">
        <f t="shared" si="6572"/>
        <v>1</v>
      </c>
      <c r="KY280" s="164" t="str">
        <f t="shared" si="292"/>
        <v/>
      </c>
      <c r="KZ280" s="165">
        <f t="shared" si="293"/>
        <v>0</v>
      </c>
      <c r="LA280" s="166"/>
      <c r="LB280" s="166"/>
      <c r="LC280" s="166"/>
      <c r="LD280" s="168"/>
      <c r="LE280" s="168"/>
      <c r="LF280" s="170" t="str">
        <f t="shared" si="294"/>
        <v>0</v>
      </c>
      <c r="LG280" s="170">
        <f t="shared" si="6573"/>
        <v>0</v>
      </c>
      <c r="LH280" s="168">
        <f t="shared" si="6574"/>
        <v>0</v>
      </c>
      <c r="LI280" s="168">
        <f t="shared" si="6575"/>
        <v>0</v>
      </c>
      <c r="LJ280" s="168">
        <f t="shared" si="6576"/>
        <v>0</v>
      </c>
      <c r="LK280" s="168">
        <f t="shared" si="6577"/>
        <v>0</v>
      </c>
      <c r="LL280" s="172"/>
      <c r="LM280" s="172"/>
      <c r="LN280" s="168" t="str">
        <f t="shared" si="6578"/>
        <v>#REF!</v>
      </c>
      <c r="LO280" s="168" t="str">
        <f t="shared" si="6579"/>
        <v>#REF!</v>
      </c>
      <c r="LP280" s="168" t="str">
        <f t="shared" si="6580"/>
        <v>#REF!</v>
      </c>
      <c r="LQ280" s="168" t="str">
        <f t="shared" si="6581"/>
        <v>#REF!</v>
      </c>
    </row>
    <row r="281" ht="15.75" customHeight="1">
      <c r="A281" s="151">
        <v>46376.0</v>
      </c>
      <c r="B281" s="152" t="s">
        <v>31</v>
      </c>
      <c r="C281" s="153">
        <f t="shared" si="99"/>
        <v>0</v>
      </c>
      <c r="D281" s="154">
        <f t="shared" ref="D281:E281" si="6923">D280</f>
        <v>1</v>
      </c>
      <c r="E281" s="173">
        <f t="shared" si="6923"/>
        <v>1164</v>
      </c>
      <c r="F281" s="156" t="str">
        <f t="shared" si="6683"/>
        <v>1</v>
      </c>
      <c r="G281" s="157">
        <f t="shared" si="102"/>
        <v>1</v>
      </c>
      <c r="H281" s="158">
        <f t="shared" si="103"/>
        <v>0</v>
      </c>
      <c r="I281" s="159"/>
      <c r="J281" s="159"/>
      <c r="K281" s="159"/>
      <c r="L281" s="78"/>
      <c r="M281" s="79"/>
      <c r="N281" s="77" t="str">
        <f t="shared" si="104"/>
        <v>0</v>
      </c>
      <c r="O281" s="81">
        <f t="shared" si="6440"/>
        <v>0</v>
      </c>
      <c r="P281" s="160">
        <f t="shared" si="6441"/>
        <v>0</v>
      </c>
      <c r="Q281" s="160">
        <f t="shared" si="6442"/>
        <v>0</v>
      </c>
      <c r="R281" s="160">
        <f t="shared" si="6443"/>
        <v>0</v>
      </c>
      <c r="S281" s="160">
        <f t="shared" si="6444"/>
        <v>0</v>
      </c>
      <c r="T281" s="161">
        <f t="shared" ref="T281:U281" si="6924">T280</f>
        <v>2</v>
      </c>
      <c r="U281" s="175">
        <f t="shared" si="6924"/>
        <v>1165</v>
      </c>
      <c r="V281" s="163" t="str">
        <f t="shared" si="6446"/>
        <v>1</v>
      </c>
      <c r="W281" s="164">
        <f t="shared" si="112"/>
        <v>1</v>
      </c>
      <c r="X281" s="165">
        <f t="shared" si="113"/>
        <v>0</v>
      </c>
      <c r="Y281" s="166"/>
      <c r="Z281" s="166"/>
      <c r="AA281" s="166"/>
      <c r="AB281" s="84"/>
      <c r="AC281" s="85"/>
      <c r="AD281" s="83" t="str">
        <f t="shared" si="114"/>
        <v>0</v>
      </c>
      <c r="AE281" s="167">
        <f t="shared" si="6447"/>
        <v>0</v>
      </c>
      <c r="AF281" s="168">
        <f t="shared" si="6448"/>
        <v>0</v>
      </c>
      <c r="AG281" s="168">
        <f t="shared" si="6449"/>
        <v>0</v>
      </c>
      <c r="AH281" s="168">
        <f t="shared" si="6450"/>
        <v>0</v>
      </c>
      <c r="AI281" s="168">
        <f t="shared" si="6451"/>
        <v>0</v>
      </c>
      <c r="AJ281" s="154">
        <f t="shared" ref="AJ281:AK281" si="6925">AJ280</f>
        <v>3</v>
      </c>
      <c r="AK281" s="173">
        <f t="shared" si="6925"/>
        <v>1166</v>
      </c>
      <c r="AL281" s="156" t="str">
        <f t="shared" si="6453"/>
        <v>1</v>
      </c>
      <c r="AM281" s="157">
        <f t="shared" si="122"/>
        <v>2</v>
      </c>
      <c r="AN281" s="158">
        <f t="shared" si="123"/>
        <v>0</v>
      </c>
      <c r="AO281" s="159"/>
      <c r="AP281" s="159"/>
      <c r="AQ281" s="159"/>
      <c r="AR281" s="78"/>
      <c r="AS281" s="79"/>
      <c r="AT281" s="77" t="str">
        <f t="shared" si="124"/>
        <v>0</v>
      </c>
      <c r="AU281" s="81">
        <f t="shared" si="6454"/>
        <v>0</v>
      </c>
      <c r="AV281" s="160">
        <f t="shared" si="6455"/>
        <v>0</v>
      </c>
      <c r="AW281" s="160">
        <f t="shared" si="6456"/>
        <v>0</v>
      </c>
      <c r="AX281" s="160">
        <f t="shared" si="6457"/>
        <v>0</v>
      </c>
      <c r="AY281" s="160">
        <f t="shared" si="6458"/>
        <v>0</v>
      </c>
      <c r="AZ281" s="161">
        <f t="shared" ref="AZ281:BA281" si="6926">AZ280</f>
        <v>4</v>
      </c>
      <c r="BA281" s="175">
        <f t="shared" si="6926"/>
        <v>1167</v>
      </c>
      <c r="BB281" s="163" t="str">
        <f t="shared" si="6460"/>
        <v>1</v>
      </c>
      <c r="BC281" s="164">
        <f t="shared" si="132"/>
        <v>4</v>
      </c>
      <c r="BD281" s="165">
        <f t="shared" si="133"/>
        <v>0</v>
      </c>
      <c r="BE281" s="166"/>
      <c r="BF281" s="166"/>
      <c r="BG281" s="166"/>
      <c r="BH281" s="84"/>
      <c r="BI281" s="85"/>
      <c r="BJ281" s="83" t="str">
        <f t="shared" si="134"/>
        <v>0</v>
      </c>
      <c r="BK281" s="167">
        <f t="shared" si="6461"/>
        <v>0</v>
      </c>
      <c r="BL281" s="168">
        <f t="shared" si="6462"/>
        <v>0</v>
      </c>
      <c r="BM281" s="168">
        <f t="shared" si="6463"/>
        <v>0</v>
      </c>
      <c r="BN281" s="168">
        <f t="shared" si="6464"/>
        <v>0</v>
      </c>
      <c r="BO281" s="168">
        <f t="shared" si="6465"/>
        <v>0</v>
      </c>
      <c r="BP281" s="154">
        <f t="shared" ref="BP281:BQ281" si="6927">BP280</f>
        <v>5</v>
      </c>
      <c r="BQ281" s="173">
        <f t="shared" si="6927"/>
        <v>1168</v>
      </c>
      <c r="BR281" s="156" t="str">
        <f t="shared" si="6467"/>
        <v>1</v>
      </c>
      <c r="BS281" s="157">
        <f t="shared" si="142"/>
        <v>4</v>
      </c>
      <c r="BT281" s="158">
        <f t="shared" si="143"/>
        <v>0</v>
      </c>
      <c r="BU281" s="159"/>
      <c r="BV281" s="159"/>
      <c r="BW281" s="159"/>
      <c r="BX281" s="78"/>
      <c r="BY281" s="79"/>
      <c r="BZ281" s="77" t="str">
        <f t="shared" si="144"/>
        <v>0</v>
      </c>
      <c r="CA281" s="81">
        <f t="shared" si="6468"/>
        <v>0</v>
      </c>
      <c r="CB281" s="160">
        <f t="shared" si="6469"/>
        <v>0</v>
      </c>
      <c r="CC281" s="160">
        <f t="shared" si="6470"/>
        <v>0</v>
      </c>
      <c r="CD281" s="160">
        <f t="shared" si="6471"/>
        <v>0</v>
      </c>
      <c r="CE281" s="160">
        <f t="shared" si="6472"/>
        <v>0</v>
      </c>
      <c r="CF281" s="161">
        <f t="shared" ref="CF281:CG281" si="6928">CF280</f>
        <v>6</v>
      </c>
      <c r="CG281" s="175">
        <f t="shared" si="6928"/>
        <v>1169</v>
      </c>
      <c r="CH281" s="163" t="str">
        <f t="shared" si="6474"/>
        <v>1</v>
      </c>
      <c r="CI281" s="164">
        <f t="shared" si="152"/>
        <v>2</v>
      </c>
      <c r="CJ281" s="165">
        <f t="shared" si="153"/>
        <v>0</v>
      </c>
      <c r="CK281" s="166"/>
      <c r="CL281" s="166"/>
      <c r="CM281" s="166"/>
      <c r="CN281" s="84"/>
      <c r="CO281" s="85"/>
      <c r="CP281" s="83" t="str">
        <f t="shared" si="154"/>
        <v>0</v>
      </c>
      <c r="CQ281" s="167">
        <f t="shared" si="6475"/>
        <v>0</v>
      </c>
      <c r="CR281" s="168">
        <f t="shared" si="6476"/>
        <v>0</v>
      </c>
      <c r="CS281" s="168">
        <f t="shared" si="6477"/>
        <v>0</v>
      </c>
      <c r="CT281" s="168">
        <f t="shared" si="6478"/>
        <v>0</v>
      </c>
      <c r="CU281" s="168">
        <f t="shared" si="6479"/>
        <v>0</v>
      </c>
      <c r="CV281" s="154">
        <f t="shared" ref="CV281:CW281" si="6929">CV280</f>
        <v>7</v>
      </c>
      <c r="CW281" s="173">
        <f t="shared" si="6929"/>
        <v>1170</v>
      </c>
      <c r="CX281" s="156" t="str">
        <f t="shared" si="6481"/>
        <v>1</v>
      </c>
      <c r="CY281" s="157">
        <f t="shared" si="162"/>
        <v>2</v>
      </c>
      <c r="CZ281" s="158">
        <f t="shared" si="163"/>
        <v>0</v>
      </c>
      <c r="DA281" s="159"/>
      <c r="DB281" s="159"/>
      <c r="DC281" s="159"/>
      <c r="DD281" s="78"/>
      <c r="DE281" s="79"/>
      <c r="DF281" s="77" t="str">
        <f t="shared" si="164"/>
        <v>0</v>
      </c>
      <c r="DG281" s="81">
        <f t="shared" si="6482"/>
        <v>0</v>
      </c>
      <c r="DH281" s="160">
        <f t="shared" si="6483"/>
        <v>0</v>
      </c>
      <c r="DI281" s="160">
        <f t="shared" si="6484"/>
        <v>0</v>
      </c>
      <c r="DJ281" s="160">
        <f t="shared" si="6485"/>
        <v>0</v>
      </c>
      <c r="DK281" s="160">
        <f t="shared" si="6486"/>
        <v>0</v>
      </c>
      <c r="DL281" s="161">
        <f t="shared" ref="DL281:DM281" si="6930">DL280</f>
        <v>8</v>
      </c>
      <c r="DM281" s="175">
        <f t="shared" si="6930"/>
        <v>1171</v>
      </c>
      <c r="DN281" s="163" t="str">
        <f t="shared" si="6488"/>
        <v>1</v>
      </c>
      <c r="DO281" s="164">
        <f t="shared" si="172"/>
        <v>2</v>
      </c>
      <c r="DP281" s="165">
        <f t="shared" si="173"/>
        <v>0</v>
      </c>
      <c r="DQ281" s="166"/>
      <c r="DR281" s="166"/>
      <c r="DS281" s="166"/>
      <c r="DT281" s="84"/>
      <c r="DU281" s="85"/>
      <c r="DV281" s="83" t="str">
        <f t="shared" si="174"/>
        <v>0</v>
      </c>
      <c r="DW281" s="167">
        <f t="shared" si="6489"/>
        <v>0</v>
      </c>
      <c r="DX281" s="168">
        <f t="shared" si="6490"/>
        <v>0</v>
      </c>
      <c r="DY281" s="168">
        <f t="shared" si="6491"/>
        <v>0</v>
      </c>
      <c r="DZ281" s="168">
        <f t="shared" si="6492"/>
        <v>0</v>
      </c>
      <c r="EA281" s="168">
        <f t="shared" si="6493"/>
        <v>0</v>
      </c>
      <c r="EB281" s="154">
        <f t="shared" ref="EB281:EC281" si="6931">EB280</f>
        <v>9</v>
      </c>
      <c r="EC281" s="173">
        <f t="shared" si="6931"/>
        <v>1172</v>
      </c>
      <c r="ED281" s="156" t="str">
        <f t="shared" si="6495"/>
        <v>1</v>
      </c>
      <c r="EE281" s="157">
        <f t="shared" si="182"/>
        <v>5</v>
      </c>
      <c r="EF281" s="169">
        <f t="shared" si="183"/>
        <v>0</v>
      </c>
      <c r="EG281" s="159"/>
      <c r="EH281" s="159"/>
      <c r="EI281" s="159"/>
      <c r="EJ281" s="78"/>
      <c r="EK281" s="79"/>
      <c r="EL281" s="77" t="str">
        <f t="shared" si="184"/>
        <v>0</v>
      </c>
      <c r="EM281" s="81">
        <f t="shared" si="6496"/>
        <v>0</v>
      </c>
      <c r="EN281" s="160">
        <f t="shared" si="6497"/>
        <v>0</v>
      </c>
      <c r="EO281" s="160">
        <f t="shared" si="6498"/>
        <v>0</v>
      </c>
      <c r="EP281" s="160">
        <f t="shared" si="6499"/>
        <v>0</v>
      </c>
      <c r="EQ281" s="160">
        <f t="shared" si="6500"/>
        <v>0</v>
      </c>
      <c r="ER281" s="161">
        <f t="shared" ref="ER281:ES281" si="6932">ER280</f>
        <v>10</v>
      </c>
      <c r="ES281" s="175">
        <f t="shared" si="6932"/>
        <v>1173</v>
      </c>
      <c r="ET281" s="163" t="str">
        <f t="shared" si="6502"/>
        <v>1</v>
      </c>
      <c r="EU281" s="164">
        <f t="shared" si="192"/>
        <v>19</v>
      </c>
      <c r="EV281" s="165">
        <f t="shared" si="193"/>
        <v>0</v>
      </c>
      <c r="EW281" s="166"/>
      <c r="EX281" s="166"/>
      <c r="EY281" s="166"/>
      <c r="EZ281" s="84"/>
      <c r="FA281" s="85"/>
      <c r="FB281" s="83" t="str">
        <f t="shared" si="194"/>
        <v>0</v>
      </c>
      <c r="FC281" s="167">
        <f t="shared" si="6503"/>
        <v>0</v>
      </c>
      <c r="FD281" s="168">
        <f t="shared" si="6504"/>
        <v>0</v>
      </c>
      <c r="FE281" s="168">
        <f t="shared" si="6505"/>
        <v>0</v>
      </c>
      <c r="FF281" s="168">
        <f t="shared" si="6506"/>
        <v>0</v>
      </c>
      <c r="FG281" s="168">
        <f t="shared" si="6507"/>
        <v>0</v>
      </c>
      <c r="FH281" s="154">
        <f t="shared" ref="FH281:FI281" si="6933">FH280</f>
        <v>11</v>
      </c>
      <c r="FI281" s="173">
        <f t="shared" si="6933"/>
        <v>1174</v>
      </c>
      <c r="FJ281" s="156" t="str">
        <f t="shared" si="6509"/>
        <v>1</v>
      </c>
      <c r="FK281" s="157">
        <f t="shared" si="202"/>
        <v>4</v>
      </c>
      <c r="FL281" s="158">
        <f t="shared" si="203"/>
        <v>0</v>
      </c>
      <c r="FM281" s="159"/>
      <c r="FN281" s="159"/>
      <c r="FO281" s="159"/>
      <c r="FP281" s="78"/>
      <c r="FQ281" s="79"/>
      <c r="FR281" s="77" t="str">
        <f t="shared" si="204"/>
        <v>0</v>
      </c>
      <c r="FS281" s="81">
        <f t="shared" si="6510"/>
        <v>0</v>
      </c>
      <c r="FT281" s="160">
        <f t="shared" si="6511"/>
        <v>0</v>
      </c>
      <c r="FU281" s="160">
        <f t="shared" si="6512"/>
        <v>0</v>
      </c>
      <c r="FV281" s="160">
        <f t="shared" si="6513"/>
        <v>0</v>
      </c>
      <c r="FW281" s="160">
        <f t="shared" si="6514"/>
        <v>0</v>
      </c>
      <c r="FX281" s="161">
        <f t="shared" ref="FX281:FY281" si="6934">FX280</f>
        <v>12</v>
      </c>
      <c r="FY281" s="175">
        <f t="shared" si="6934"/>
        <v>1175</v>
      </c>
      <c r="FZ281" s="163" t="str">
        <f t="shared" si="6516"/>
        <v>1</v>
      </c>
      <c r="GA281" s="164">
        <f t="shared" si="212"/>
        <v>2</v>
      </c>
      <c r="GB281" s="165">
        <f t="shared" si="213"/>
        <v>0</v>
      </c>
      <c r="GC281" s="166"/>
      <c r="GD281" s="166"/>
      <c r="GE281" s="166"/>
      <c r="GF281" s="84"/>
      <c r="GG281" s="85"/>
      <c r="GH281" s="83" t="str">
        <f t="shared" si="214"/>
        <v>0</v>
      </c>
      <c r="GI281" s="167">
        <f t="shared" si="6517"/>
        <v>0</v>
      </c>
      <c r="GJ281" s="168">
        <f t="shared" si="6518"/>
        <v>0</v>
      </c>
      <c r="GK281" s="168">
        <f t="shared" si="6519"/>
        <v>0</v>
      </c>
      <c r="GL281" s="168">
        <f t="shared" si="6520"/>
        <v>0</v>
      </c>
      <c r="GM281" s="168">
        <f t="shared" si="6521"/>
        <v>0</v>
      </c>
      <c r="GN281" s="154">
        <f t="shared" ref="GN281:GO281" si="6935">GN280</f>
        <v>13</v>
      </c>
      <c r="GO281" s="173">
        <f t="shared" si="6935"/>
        <v>1176</v>
      </c>
      <c r="GP281" s="156" t="str">
        <f t="shared" si="6523"/>
        <v>1</v>
      </c>
      <c r="GQ281" s="157">
        <f t="shared" si="222"/>
        <v>3</v>
      </c>
      <c r="GR281" s="158">
        <f t="shared" si="223"/>
        <v>0</v>
      </c>
      <c r="GS281" s="159"/>
      <c r="GT281" s="159"/>
      <c r="GU281" s="159"/>
      <c r="GV281" s="78"/>
      <c r="GW281" s="79"/>
      <c r="GX281" s="77" t="str">
        <f t="shared" si="224"/>
        <v>0</v>
      </c>
      <c r="GY281" s="81">
        <f t="shared" si="6524"/>
        <v>0</v>
      </c>
      <c r="GZ281" s="160">
        <f t="shared" si="6525"/>
        <v>0</v>
      </c>
      <c r="HA281" s="160">
        <f t="shared" si="6526"/>
        <v>0</v>
      </c>
      <c r="HB281" s="160">
        <f t="shared" si="6527"/>
        <v>0</v>
      </c>
      <c r="HC281" s="160">
        <f t="shared" si="6528"/>
        <v>0</v>
      </c>
      <c r="HD281" s="161">
        <f t="shared" ref="HD281:HE281" si="6936">HD280</f>
        <v>14</v>
      </c>
      <c r="HE281" s="175">
        <f t="shared" si="6936"/>
        <v>1177</v>
      </c>
      <c r="HF281" s="163" t="str">
        <f t="shared" si="6530"/>
        <v>1</v>
      </c>
      <c r="HG281" s="164">
        <f t="shared" si="232"/>
        <v>5</v>
      </c>
      <c r="HH281" s="165">
        <f t="shared" si="233"/>
        <v>0</v>
      </c>
      <c r="HI281" s="166"/>
      <c r="HJ281" s="166"/>
      <c r="HK281" s="166"/>
      <c r="HL281" s="84"/>
      <c r="HM281" s="85"/>
      <c r="HN281" s="83" t="str">
        <f t="shared" si="234"/>
        <v>0</v>
      </c>
      <c r="HO281" s="167">
        <f t="shared" si="6531"/>
        <v>0</v>
      </c>
      <c r="HP281" s="168">
        <f t="shared" si="6532"/>
        <v>0</v>
      </c>
      <c r="HQ281" s="168">
        <f t="shared" si="6533"/>
        <v>0</v>
      </c>
      <c r="HR281" s="168">
        <f t="shared" si="6534"/>
        <v>0</v>
      </c>
      <c r="HS281" s="168">
        <f t="shared" si="6535"/>
        <v>0</v>
      </c>
      <c r="HT281" s="154">
        <f t="shared" ref="HT281:HU281" si="6937">HT280</f>
        <v>15</v>
      </c>
      <c r="HU281" s="173">
        <f t="shared" si="6937"/>
        <v>1178</v>
      </c>
      <c r="HV281" s="156" t="str">
        <f t="shared" si="6537"/>
        <v>1</v>
      </c>
      <c r="HW281" s="157" t="str">
        <f t="shared" si="242"/>
        <v/>
      </c>
      <c r="HX281" s="169">
        <f t="shared" si="243"/>
        <v>0</v>
      </c>
      <c r="HY281" s="159"/>
      <c r="HZ281" s="159"/>
      <c r="IA281" s="159"/>
      <c r="IB281" s="160"/>
      <c r="IC281" s="160"/>
      <c r="ID281" s="160" t="str">
        <f t="shared" si="244"/>
        <v>0</v>
      </c>
      <c r="IE281" s="160">
        <f t="shared" si="6538"/>
        <v>0</v>
      </c>
      <c r="IF281" s="160">
        <f t="shared" si="6539"/>
        <v>0</v>
      </c>
      <c r="IG281" s="160">
        <f t="shared" si="6540"/>
        <v>0</v>
      </c>
      <c r="IH281" s="160">
        <f t="shared" si="6541"/>
        <v>0</v>
      </c>
      <c r="II281" s="160">
        <f t="shared" si="6542"/>
        <v>0</v>
      </c>
      <c r="IJ281" s="161">
        <f t="shared" ref="IJ281:IK281" si="6938">IJ280</f>
        <v>16</v>
      </c>
      <c r="IK281" s="175">
        <f t="shared" si="6938"/>
        <v>1179</v>
      </c>
      <c r="IL281" s="163" t="str">
        <f t="shared" si="6544"/>
        <v>1</v>
      </c>
      <c r="IM281" s="164" t="str">
        <f t="shared" si="252"/>
        <v/>
      </c>
      <c r="IN281" s="165">
        <f t="shared" si="253"/>
        <v>0</v>
      </c>
      <c r="IO281" s="166"/>
      <c r="IP281" s="166"/>
      <c r="IQ281" s="166"/>
      <c r="IR281" s="168"/>
      <c r="IS281" s="168"/>
      <c r="IT281" s="170" t="str">
        <f t="shared" si="254"/>
        <v>0</v>
      </c>
      <c r="IU281" s="170">
        <f t="shared" si="6545"/>
        <v>0</v>
      </c>
      <c r="IV281" s="168">
        <f t="shared" si="6546"/>
        <v>0</v>
      </c>
      <c r="IW281" s="168">
        <f t="shared" si="6547"/>
        <v>0</v>
      </c>
      <c r="IX281" s="168">
        <f t="shared" si="6548"/>
        <v>0</v>
      </c>
      <c r="IY281" s="168">
        <f t="shared" si="6549"/>
        <v>0</v>
      </c>
      <c r="IZ281" s="154">
        <f t="shared" ref="IZ281:JA281" si="6939">IZ280</f>
        <v>17</v>
      </c>
      <c r="JA281" s="173">
        <f t="shared" si="6939"/>
        <v>1180</v>
      </c>
      <c r="JB281" s="156" t="str">
        <f t="shared" si="6551"/>
        <v>1</v>
      </c>
      <c r="JC281" s="157" t="str">
        <f t="shared" si="262"/>
        <v/>
      </c>
      <c r="JD281" s="158">
        <f t="shared" si="263"/>
        <v>0</v>
      </c>
      <c r="JE281" s="159"/>
      <c r="JF281" s="159"/>
      <c r="JG281" s="159"/>
      <c r="JH281" s="160"/>
      <c r="JI281" s="160"/>
      <c r="JJ281" s="171" t="str">
        <f t="shared" si="264"/>
        <v>0</v>
      </c>
      <c r="JK281" s="171">
        <f t="shared" si="6552"/>
        <v>0</v>
      </c>
      <c r="JL281" s="160">
        <f t="shared" si="6553"/>
        <v>0</v>
      </c>
      <c r="JM281" s="160">
        <f t="shared" si="6554"/>
        <v>0</v>
      </c>
      <c r="JN281" s="160">
        <f t="shared" si="6555"/>
        <v>0</v>
      </c>
      <c r="JO281" s="160">
        <f t="shared" si="6556"/>
        <v>0</v>
      </c>
      <c r="JP281" s="161">
        <f t="shared" ref="JP281:JQ281" si="6940">JP280</f>
        <v>18</v>
      </c>
      <c r="JQ281" s="175">
        <f t="shared" si="6940"/>
        <v>1181</v>
      </c>
      <c r="JR281" s="163" t="str">
        <f t="shared" si="6558"/>
        <v>1</v>
      </c>
      <c r="JS281" s="164" t="str">
        <f t="shared" si="272"/>
        <v/>
      </c>
      <c r="JT281" s="165">
        <f t="shared" si="273"/>
        <v>0</v>
      </c>
      <c r="JU281" s="166"/>
      <c r="JV281" s="166"/>
      <c r="JW281" s="166"/>
      <c r="JX281" s="168"/>
      <c r="JY281" s="168"/>
      <c r="JZ281" s="170" t="str">
        <f t="shared" si="274"/>
        <v>0</v>
      </c>
      <c r="KA281" s="170">
        <f t="shared" si="6559"/>
        <v>0</v>
      </c>
      <c r="KB281" s="168">
        <f t="shared" si="6560"/>
        <v>0</v>
      </c>
      <c r="KC281" s="168">
        <f t="shared" si="6561"/>
        <v>0</v>
      </c>
      <c r="KD281" s="168">
        <f t="shared" si="6562"/>
        <v>0</v>
      </c>
      <c r="KE281" s="168">
        <f t="shared" si="6563"/>
        <v>0</v>
      </c>
      <c r="KF281" s="154">
        <f t="shared" ref="KF281:KG281" si="6941">KF280</f>
        <v>19</v>
      </c>
      <c r="KG281" s="173">
        <f t="shared" si="6941"/>
        <v>1182</v>
      </c>
      <c r="KH281" s="156" t="str">
        <f t="shared" si="6565"/>
        <v>1</v>
      </c>
      <c r="KI281" s="157" t="str">
        <f t="shared" si="282"/>
        <v/>
      </c>
      <c r="KJ281" s="158">
        <f t="shared" si="283"/>
        <v>0</v>
      </c>
      <c r="KK281" s="159"/>
      <c r="KL281" s="159"/>
      <c r="KM281" s="159"/>
      <c r="KN281" s="160"/>
      <c r="KO281" s="160"/>
      <c r="KP281" s="171" t="str">
        <f t="shared" si="284"/>
        <v>0</v>
      </c>
      <c r="KQ281" s="171">
        <f t="shared" si="6566"/>
        <v>0</v>
      </c>
      <c r="KR281" s="160">
        <f t="shared" si="6567"/>
        <v>0</v>
      </c>
      <c r="KS281" s="160">
        <f t="shared" si="6568"/>
        <v>0</v>
      </c>
      <c r="KT281" s="160">
        <f t="shared" si="6569"/>
        <v>0</v>
      </c>
      <c r="KU281" s="160">
        <f t="shared" si="6570"/>
        <v>0</v>
      </c>
      <c r="KV281" s="161">
        <f t="shared" ref="KV281:KW281" si="6942">KV280</f>
        <v>20</v>
      </c>
      <c r="KW281" s="175">
        <f t="shared" si="6942"/>
        <v>1183</v>
      </c>
      <c r="KX281" s="163" t="str">
        <f t="shared" si="6572"/>
        <v>1</v>
      </c>
      <c r="KY281" s="164" t="str">
        <f t="shared" si="292"/>
        <v/>
      </c>
      <c r="KZ281" s="165">
        <f t="shared" si="293"/>
        <v>0</v>
      </c>
      <c r="LA281" s="166"/>
      <c r="LB281" s="166"/>
      <c r="LC281" s="166"/>
      <c r="LD281" s="168"/>
      <c r="LE281" s="168"/>
      <c r="LF281" s="170" t="str">
        <f t="shared" si="294"/>
        <v>0</v>
      </c>
      <c r="LG281" s="170">
        <f t="shared" si="6573"/>
        <v>0</v>
      </c>
      <c r="LH281" s="168">
        <f t="shared" si="6574"/>
        <v>0</v>
      </c>
      <c r="LI281" s="168">
        <f t="shared" si="6575"/>
        <v>0</v>
      </c>
      <c r="LJ281" s="168">
        <f t="shared" si="6576"/>
        <v>0</v>
      </c>
      <c r="LK281" s="168">
        <f t="shared" si="6577"/>
        <v>0</v>
      </c>
      <c r="LL281" s="172"/>
      <c r="LM281" s="172"/>
      <c r="LN281" s="168" t="str">
        <f t="shared" si="6578"/>
        <v>#REF!</v>
      </c>
      <c r="LO281" s="168" t="str">
        <f t="shared" si="6579"/>
        <v>#REF!</v>
      </c>
      <c r="LP281" s="168" t="str">
        <f t="shared" si="6580"/>
        <v>#REF!</v>
      </c>
      <c r="LQ281" s="168" t="str">
        <f t="shared" si="6581"/>
        <v>#REF!</v>
      </c>
    </row>
    <row r="282" ht="15.75" customHeight="1">
      <c r="A282" s="151">
        <v>46377.0</v>
      </c>
      <c r="B282" s="152" t="s">
        <v>32</v>
      </c>
      <c r="C282" s="153">
        <f t="shared" si="99"/>
        <v>0</v>
      </c>
      <c r="D282" s="154">
        <f t="shared" ref="D282:E282" si="6943">D281</f>
        <v>1</v>
      </c>
      <c r="E282" s="173">
        <f t="shared" si="6943"/>
        <v>1164</v>
      </c>
      <c r="F282" s="156" t="str">
        <f t="shared" si="6683"/>
        <v>1</v>
      </c>
      <c r="G282" s="157">
        <f t="shared" si="102"/>
        <v>1</v>
      </c>
      <c r="H282" s="158">
        <f t="shared" si="103"/>
        <v>0</v>
      </c>
      <c r="I282" s="159"/>
      <c r="J282" s="159"/>
      <c r="K282" s="159"/>
      <c r="L282" s="78"/>
      <c r="M282" s="79"/>
      <c r="N282" s="77" t="str">
        <f t="shared" si="104"/>
        <v>0</v>
      </c>
      <c r="O282" s="81">
        <f t="shared" si="6440"/>
        <v>0</v>
      </c>
      <c r="P282" s="160">
        <f t="shared" si="6441"/>
        <v>0</v>
      </c>
      <c r="Q282" s="160">
        <f t="shared" si="6442"/>
        <v>0</v>
      </c>
      <c r="R282" s="160">
        <f t="shared" si="6443"/>
        <v>0</v>
      </c>
      <c r="S282" s="160">
        <f t="shared" si="6444"/>
        <v>0</v>
      </c>
      <c r="T282" s="161">
        <f t="shared" ref="T282:U282" si="6944">T281</f>
        <v>2</v>
      </c>
      <c r="U282" s="175">
        <f t="shared" si="6944"/>
        <v>1165</v>
      </c>
      <c r="V282" s="163" t="str">
        <f t="shared" si="6446"/>
        <v>1</v>
      </c>
      <c r="W282" s="164">
        <f t="shared" si="112"/>
        <v>1</v>
      </c>
      <c r="X282" s="165">
        <f t="shared" si="113"/>
        <v>0</v>
      </c>
      <c r="Y282" s="166"/>
      <c r="Z282" s="166"/>
      <c r="AA282" s="166"/>
      <c r="AB282" s="84"/>
      <c r="AC282" s="85"/>
      <c r="AD282" s="83" t="str">
        <f t="shared" si="114"/>
        <v>0</v>
      </c>
      <c r="AE282" s="167">
        <f t="shared" si="6447"/>
        <v>0</v>
      </c>
      <c r="AF282" s="168">
        <f t="shared" si="6448"/>
        <v>0</v>
      </c>
      <c r="AG282" s="168">
        <f t="shared" si="6449"/>
        <v>0</v>
      </c>
      <c r="AH282" s="168">
        <f t="shared" si="6450"/>
        <v>0</v>
      </c>
      <c r="AI282" s="168">
        <f t="shared" si="6451"/>
        <v>0</v>
      </c>
      <c r="AJ282" s="154">
        <f t="shared" ref="AJ282:AK282" si="6945">AJ281</f>
        <v>3</v>
      </c>
      <c r="AK282" s="173">
        <f t="shared" si="6945"/>
        <v>1166</v>
      </c>
      <c r="AL282" s="156" t="str">
        <f t="shared" si="6453"/>
        <v>1</v>
      </c>
      <c r="AM282" s="157">
        <f t="shared" si="122"/>
        <v>2</v>
      </c>
      <c r="AN282" s="158">
        <f t="shared" si="123"/>
        <v>0</v>
      </c>
      <c r="AO282" s="159"/>
      <c r="AP282" s="159"/>
      <c r="AQ282" s="159"/>
      <c r="AR282" s="78"/>
      <c r="AS282" s="79"/>
      <c r="AT282" s="77" t="str">
        <f t="shared" si="124"/>
        <v>0</v>
      </c>
      <c r="AU282" s="81">
        <f t="shared" si="6454"/>
        <v>0</v>
      </c>
      <c r="AV282" s="160">
        <f t="shared" si="6455"/>
        <v>0</v>
      </c>
      <c r="AW282" s="160">
        <f t="shared" si="6456"/>
        <v>0</v>
      </c>
      <c r="AX282" s="160">
        <f t="shared" si="6457"/>
        <v>0</v>
      </c>
      <c r="AY282" s="160">
        <f t="shared" si="6458"/>
        <v>0</v>
      </c>
      <c r="AZ282" s="161">
        <f t="shared" ref="AZ282:BA282" si="6946">AZ281</f>
        <v>4</v>
      </c>
      <c r="BA282" s="175">
        <f t="shared" si="6946"/>
        <v>1167</v>
      </c>
      <c r="BB282" s="163" t="str">
        <f t="shared" si="6460"/>
        <v>1</v>
      </c>
      <c r="BC282" s="164">
        <f t="shared" si="132"/>
        <v>4</v>
      </c>
      <c r="BD282" s="165">
        <f t="shared" si="133"/>
        <v>0</v>
      </c>
      <c r="BE282" s="166"/>
      <c r="BF282" s="166"/>
      <c r="BG282" s="166"/>
      <c r="BH282" s="84"/>
      <c r="BI282" s="85"/>
      <c r="BJ282" s="83" t="str">
        <f t="shared" si="134"/>
        <v>0</v>
      </c>
      <c r="BK282" s="167">
        <f t="shared" si="6461"/>
        <v>0</v>
      </c>
      <c r="BL282" s="168">
        <f t="shared" si="6462"/>
        <v>0</v>
      </c>
      <c r="BM282" s="168">
        <f t="shared" si="6463"/>
        <v>0</v>
      </c>
      <c r="BN282" s="168">
        <f t="shared" si="6464"/>
        <v>0</v>
      </c>
      <c r="BO282" s="168">
        <f t="shared" si="6465"/>
        <v>0</v>
      </c>
      <c r="BP282" s="154">
        <f t="shared" ref="BP282:BQ282" si="6947">BP281</f>
        <v>5</v>
      </c>
      <c r="BQ282" s="173">
        <f t="shared" si="6947"/>
        <v>1168</v>
      </c>
      <c r="BR282" s="156" t="str">
        <f t="shared" si="6467"/>
        <v>1</v>
      </c>
      <c r="BS282" s="157">
        <f t="shared" si="142"/>
        <v>4</v>
      </c>
      <c r="BT282" s="158">
        <f t="shared" si="143"/>
        <v>0</v>
      </c>
      <c r="BU282" s="159"/>
      <c r="BV282" s="159"/>
      <c r="BW282" s="159"/>
      <c r="BX282" s="78"/>
      <c r="BY282" s="79"/>
      <c r="BZ282" s="77" t="str">
        <f t="shared" si="144"/>
        <v>0</v>
      </c>
      <c r="CA282" s="81">
        <f t="shared" si="6468"/>
        <v>0</v>
      </c>
      <c r="CB282" s="160">
        <f t="shared" si="6469"/>
        <v>0</v>
      </c>
      <c r="CC282" s="160">
        <f t="shared" si="6470"/>
        <v>0</v>
      </c>
      <c r="CD282" s="160">
        <f t="shared" si="6471"/>
        <v>0</v>
      </c>
      <c r="CE282" s="160">
        <f t="shared" si="6472"/>
        <v>0</v>
      </c>
      <c r="CF282" s="161">
        <f t="shared" ref="CF282:CG282" si="6948">CF281</f>
        <v>6</v>
      </c>
      <c r="CG282" s="175">
        <f t="shared" si="6948"/>
        <v>1169</v>
      </c>
      <c r="CH282" s="163" t="str">
        <f t="shared" si="6474"/>
        <v>1</v>
      </c>
      <c r="CI282" s="164">
        <f t="shared" si="152"/>
        <v>2</v>
      </c>
      <c r="CJ282" s="165">
        <f t="shared" si="153"/>
        <v>0</v>
      </c>
      <c r="CK282" s="166"/>
      <c r="CL282" s="166"/>
      <c r="CM282" s="166"/>
      <c r="CN282" s="84"/>
      <c r="CO282" s="85"/>
      <c r="CP282" s="83" t="str">
        <f t="shared" si="154"/>
        <v>0</v>
      </c>
      <c r="CQ282" s="167">
        <f t="shared" si="6475"/>
        <v>0</v>
      </c>
      <c r="CR282" s="168">
        <f t="shared" si="6476"/>
        <v>0</v>
      </c>
      <c r="CS282" s="168">
        <f t="shared" si="6477"/>
        <v>0</v>
      </c>
      <c r="CT282" s="168">
        <f t="shared" si="6478"/>
        <v>0</v>
      </c>
      <c r="CU282" s="168">
        <f t="shared" si="6479"/>
        <v>0</v>
      </c>
      <c r="CV282" s="154">
        <f t="shared" ref="CV282:CW282" si="6949">CV281</f>
        <v>7</v>
      </c>
      <c r="CW282" s="173">
        <f t="shared" si="6949"/>
        <v>1170</v>
      </c>
      <c r="CX282" s="156" t="str">
        <f t="shared" si="6481"/>
        <v>1</v>
      </c>
      <c r="CY282" s="157">
        <f t="shared" si="162"/>
        <v>2</v>
      </c>
      <c r="CZ282" s="158">
        <f t="shared" si="163"/>
        <v>0</v>
      </c>
      <c r="DA282" s="159"/>
      <c r="DB282" s="159"/>
      <c r="DC282" s="159"/>
      <c r="DD282" s="78"/>
      <c r="DE282" s="79"/>
      <c r="DF282" s="77" t="str">
        <f t="shared" si="164"/>
        <v>0</v>
      </c>
      <c r="DG282" s="81">
        <f t="shared" si="6482"/>
        <v>0</v>
      </c>
      <c r="DH282" s="160">
        <f t="shared" si="6483"/>
        <v>0</v>
      </c>
      <c r="DI282" s="160">
        <f t="shared" si="6484"/>
        <v>0</v>
      </c>
      <c r="DJ282" s="160">
        <f t="shared" si="6485"/>
        <v>0</v>
      </c>
      <c r="DK282" s="160">
        <f t="shared" si="6486"/>
        <v>0</v>
      </c>
      <c r="DL282" s="161">
        <f t="shared" ref="DL282:DM282" si="6950">DL281</f>
        <v>8</v>
      </c>
      <c r="DM282" s="175">
        <f t="shared" si="6950"/>
        <v>1171</v>
      </c>
      <c r="DN282" s="163" t="str">
        <f t="shared" si="6488"/>
        <v>1</v>
      </c>
      <c r="DO282" s="164">
        <f t="shared" si="172"/>
        <v>2</v>
      </c>
      <c r="DP282" s="165">
        <f t="shared" si="173"/>
        <v>0</v>
      </c>
      <c r="DQ282" s="166"/>
      <c r="DR282" s="166"/>
      <c r="DS282" s="166"/>
      <c r="DT282" s="84"/>
      <c r="DU282" s="85"/>
      <c r="DV282" s="83" t="str">
        <f t="shared" si="174"/>
        <v>0</v>
      </c>
      <c r="DW282" s="167">
        <f t="shared" si="6489"/>
        <v>0</v>
      </c>
      <c r="DX282" s="168">
        <f t="shared" si="6490"/>
        <v>0</v>
      </c>
      <c r="DY282" s="168">
        <f t="shared" si="6491"/>
        <v>0</v>
      </c>
      <c r="DZ282" s="168">
        <f t="shared" si="6492"/>
        <v>0</v>
      </c>
      <c r="EA282" s="168">
        <f t="shared" si="6493"/>
        <v>0</v>
      </c>
      <c r="EB282" s="154">
        <f t="shared" ref="EB282:EC282" si="6951">EB281</f>
        <v>9</v>
      </c>
      <c r="EC282" s="173">
        <f t="shared" si="6951"/>
        <v>1172</v>
      </c>
      <c r="ED282" s="156" t="str">
        <f t="shared" si="6495"/>
        <v>1</v>
      </c>
      <c r="EE282" s="157">
        <f t="shared" si="182"/>
        <v>5</v>
      </c>
      <c r="EF282" s="169">
        <f t="shared" si="183"/>
        <v>0</v>
      </c>
      <c r="EG282" s="159"/>
      <c r="EH282" s="159"/>
      <c r="EI282" s="159"/>
      <c r="EJ282" s="78"/>
      <c r="EK282" s="79"/>
      <c r="EL282" s="77" t="str">
        <f t="shared" si="184"/>
        <v>0</v>
      </c>
      <c r="EM282" s="81">
        <f t="shared" si="6496"/>
        <v>0</v>
      </c>
      <c r="EN282" s="160">
        <f t="shared" si="6497"/>
        <v>0</v>
      </c>
      <c r="EO282" s="160">
        <f t="shared" si="6498"/>
        <v>0</v>
      </c>
      <c r="EP282" s="160">
        <f t="shared" si="6499"/>
        <v>0</v>
      </c>
      <c r="EQ282" s="160">
        <f t="shared" si="6500"/>
        <v>0</v>
      </c>
      <c r="ER282" s="161">
        <f t="shared" ref="ER282:ES282" si="6952">ER281</f>
        <v>10</v>
      </c>
      <c r="ES282" s="175">
        <f t="shared" si="6952"/>
        <v>1173</v>
      </c>
      <c r="ET282" s="163" t="str">
        <f t="shared" si="6502"/>
        <v>1</v>
      </c>
      <c r="EU282" s="164">
        <f t="shared" si="192"/>
        <v>19</v>
      </c>
      <c r="EV282" s="165">
        <f t="shared" si="193"/>
        <v>0</v>
      </c>
      <c r="EW282" s="166"/>
      <c r="EX282" s="166"/>
      <c r="EY282" s="166"/>
      <c r="EZ282" s="84"/>
      <c r="FA282" s="85"/>
      <c r="FB282" s="83" t="str">
        <f t="shared" si="194"/>
        <v>0</v>
      </c>
      <c r="FC282" s="167">
        <f t="shared" si="6503"/>
        <v>0</v>
      </c>
      <c r="FD282" s="168">
        <f t="shared" si="6504"/>
        <v>0</v>
      </c>
      <c r="FE282" s="168">
        <f t="shared" si="6505"/>
        <v>0</v>
      </c>
      <c r="FF282" s="168">
        <f t="shared" si="6506"/>
        <v>0</v>
      </c>
      <c r="FG282" s="168">
        <f t="shared" si="6507"/>
        <v>0</v>
      </c>
      <c r="FH282" s="154">
        <f t="shared" ref="FH282:FI282" si="6953">FH281</f>
        <v>11</v>
      </c>
      <c r="FI282" s="173">
        <f t="shared" si="6953"/>
        <v>1174</v>
      </c>
      <c r="FJ282" s="156" t="str">
        <f t="shared" si="6509"/>
        <v>1</v>
      </c>
      <c r="FK282" s="157">
        <f t="shared" si="202"/>
        <v>4</v>
      </c>
      <c r="FL282" s="158">
        <f t="shared" si="203"/>
        <v>0</v>
      </c>
      <c r="FM282" s="159"/>
      <c r="FN282" s="159"/>
      <c r="FO282" s="159"/>
      <c r="FP282" s="78"/>
      <c r="FQ282" s="79"/>
      <c r="FR282" s="77" t="str">
        <f t="shared" si="204"/>
        <v>0</v>
      </c>
      <c r="FS282" s="81">
        <f t="shared" si="6510"/>
        <v>0</v>
      </c>
      <c r="FT282" s="160">
        <f t="shared" si="6511"/>
        <v>0</v>
      </c>
      <c r="FU282" s="160">
        <f t="shared" si="6512"/>
        <v>0</v>
      </c>
      <c r="FV282" s="160">
        <f t="shared" si="6513"/>
        <v>0</v>
      </c>
      <c r="FW282" s="160">
        <f t="shared" si="6514"/>
        <v>0</v>
      </c>
      <c r="FX282" s="161">
        <f t="shared" ref="FX282:FY282" si="6954">FX281</f>
        <v>12</v>
      </c>
      <c r="FY282" s="175">
        <f t="shared" si="6954"/>
        <v>1175</v>
      </c>
      <c r="FZ282" s="163" t="str">
        <f t="shared" si="6516"/>
        <v>1</v>
      </c>
      <c r="GA282" s="164">
        <f t="shared" si="212"/>
        <v>2</v>
      </c>
      <c r="GB282" s="165">
        <f t="shared" si="213"/>
        <v>0</v>
      </c>
      <c r="GC282" s="166"/>
      <c r="GD282" s="166"/>
      <c r="GE282" s="166"/>
      <c r="GF282" s="84"/>
      <c r="GG282" s="85"/>
      <c r="GH282" s="83" t="str">
        <f t="shared" si="214"/>
        <v>0</v>
      </c>
      <c r="GI282" s="167">
        <f t="shared" si="6517"/>
        <v>0</v>
      </c>
      <c r="GJ282" s="168">
        <f t="shared" si="6518"/>
        <v>0</v>
      </c>
      <c r="GK282" s="168">
        <f t="shared" si="6519"/>
        <v>0</v>
      </c>
      <c r="GL282" s="168">
        <f t="shared" si="6520"/>
        <v>0</v>
      </c>
      <c r="GM282" s="168">
        <f t="shared" si="6521"/>
        <v>0</v>
      </c>
      <c r="GN282" s="154">
        <f t="shared" ref="GN282:GO282" si="6955">GN281</f>
        <v>13</v>
      </c>
      <c r="GO282" s="173">
        <f t="shared" si="6955"/>
        <v>1176</v>
      </c>
      <c r="GP282" s="156" t="str">
        <f t="shared" si="6523"/>
        <v>1</v>
      </c>
      <c r="GQ282" s="157">
        <f t="shared" si="222"/>
        <v>3</v>
      </c>
      <c r="GR282" s="158">
        <f t="shared" si="223"/>
        <v>0</v>
      </c>
      <c r="GS282" s="159"/>
      <c r="GT282" s="159"/>
      <c r="GU282" s="159"/>
      <c r="GV282" s="78"/>
      <c r="GW282" s="79"/>
      <c r="GX282" s="77" t="str">
        <f t="shared" si="224"/>
        <v>0</v>
      </c>
      <c r="GY282" s="81">
        <f t="shared" si="6524"/>
        <v>0</v>
      </c>
      <c r="GZ282" s="160">
        <f t="shared" si="6525"/>
        <v>0</v>
      </c>
      <c r="HA282" s="160">
        <f t="shared" si="6526"/>
        <v>0</v>
      </c>
      <c r="HB282" s="160">
        <f t="shared" si="6527"/>
        <v>0</v>
      </c>
      <c r="HC282" s="160">
        <f t="shared" si="6528"/>
        <v>0</v>
      </c>
      <c r="HD282" s="161">
        <f t="shared" ref="HD282:HE282" si="6956">HD281</f>
        <v>14</v>
      </c>
      <c r="HE282" s="175">
        <f t="shared" si="6956"/>
        <v>1177</v>
      </c>
      <c r="HF282" s="163" t="str">
        <f t="shared" si="6530"/>
        <v>1</v>
      </c>
      <c r="HG282" s="164">
        <f t="shared" si="232"/>
        <v>5</v>
      </c>
      <c r="HH282" s="165">
        <f t="shared" si="233"/>
        <v>0</v>
      </c>
      <c r="HI282" s="166"/>
      <c r="HJ282" s="166"/>
      <c r="HK282" s="166"/>
      <c r="HL282" s="84"/>
      <c r="HM282" s="85"/>
      <c r="HN282" s="83" t="str">
        <f t="shared" si="234"/>
        <v>0</v>
      </c>
      <c r="HO282" s="167">
        <f t="shared" si="6531"/>
        <v>0</v>
      </c>
      <c r="HP282" s="168">
        <f t="shared" si="6532"/>
        <v>0</v>
      </c>
      <c r="HQ282" s="168">
        <f t="shared" si="6533"/>
        <v>0</v>
      </c>
      <c r="HR282" s="168">
        <f t="shared" si="6534"/>
        <v>0</v>
      </c>
      <c r="HS282" s="168">
        <f t="shared" si="6535"/>
        <v>0</v>
      </c>
      <c r="HT282" s="154">
        <f t="shared" ref="HT282:HU282" si="6957">HT281</f>
        <v>15</v>
      </c>
      <c r="HU282" s="173">
        <f t="shared" si="6957"/>
        <v>1178</v>
      </c>
      <c r="HV282" s="156" t="str">
        <f t="shared" si="6537"/>
        <v>1</v>
      </c>
      <c r="HW282" s="157" t="str">
        <f t="shared" si="242"/>
        <v/>
      </c>
      <c r="HX282" s="169">
        <f t="shared" si="243"/>
        <v>0</v>
      </c>
      <c r="HY282" s="159"/>
      <c r="HZ282" s="159"/>
      <c r="IA282" s="159"/>
      <c r="IB282" s="160"/>
      <c r="IC282" s="160"/>
      <c r="ID282" s="160" t="str">
        <f t="shared" si="244"/>
        <v>0</v>
      </c>
      <c r="IE282" s="160">
        <f t="shared" si="6538"/>
        <v>0</v>
      </c>
      <c r="IF282" s="160">
        <f t="shared" si="6539"/>
        <v>0</v>
      </c>
      <c r="IG282" s="160">
        <f t="shared" si="6540"/>
        <v>0</v>
      </c>
      <c r="IH282" s="160">
        <f t="shared" si="6541"/>
        <v>0</v>
      </c>
      <c r="II282" s="160">
        <f t="shared" si="6542"/>
        <v>0</v>
      </c>
      <c r="IJ282" s="161">
        <f t="shared" ref="IJ282:IK282" si="6958">IJ281</f>
        <v>16</v>
      </c>
      <c r="IK282" s="175">
        <f t="shared" si="6958"/>
        <v>1179</v>
      </c>
      <c r="IL282" s="163" t="str">
        <f t="shared" si="6544"/>
        <v>1</v>
      </c>
      <c r="IM282" s="164" t="str">
        <f t="shared" si="252"/>
        <v/>
      </c>
      <c r="IN282" s="165">
        <f t="shared" si="253"/>
        <v>0</v>
      </c>
      <c r="IO282" s="166"/>
      <c r="IP282" s="166"/>
      <c r="IQ282" s="166"/>
      <c r="IR282" s="168"/>
      <c r="IS282" s="168"/>
      <c r="IT282" s="170" t="str">
        <f t="shared" si="254"/>
        <v>0</v>
      </c>
      <c r="IU282" s="170">
        <f t="shared" si="6545"/>
        <v>0</v>
      </c>
      <c r="IV282" s="168">
        <f t="shared" si="6546"/>
        <v>0</v>
      </c>
      <c r="IW282" s="168">
        <f t="shared" si="6547"/>
        <v>0</v>
      </c>
      <c r="IX282" s="168">
        <f t="shared" si="6548"/>
        <v>0</v>
      </c>
      <c r="IY282" s="168">
        <f t="shared" si="6549"/>
        <v>0</v>
      </c>
      <c r="IZ282" s="154">
        <f t="shared" ref="IZ282:JA282" si="6959">IZ281</f>
        <v>17</v>
      </c>
      <c r="JA282" s="173">
        <f t="shared" si="6959"/>
        <v>1180</v>
      </c>
      <c r="JB282" s="156" t="str">
        <f t="shared" si="6551"/>
        <v>1</v>
      </c>
      <c r="JC282" s="157" t="str">
        <f t="shared" si="262"/>
        <v/>
      </c>
      <c r="JD282" s="158">
        <f t="shared" si="263"/>
        <v>0</v>
      </c>
      <c r="JE282" s="159"/>
      <c r="JF282" s="159"/>
      <c r="JG282" s="159"/>
      <c r="JH282" s="160"/>
      <c r="JI282" s="160"/>
      <c r="JJ282" s="171" t="str">
        <f t="shared" si="264"/>
        <v>0</v>
      </c>
      <c r="JK282" s="171">
        <f t="shared" si="6552"/>
        <v>0</v>
      </c>
      <c r="JL282" s="160">
        <f t="shared" si="6553"/>
        <v>0</v>
      </c>
      <c r="JM282" s="160">
        <f t="shared" si="6554"/>
        <v>0</v>
      </c>
      <c r="JN282" s="160">
        <f t="shared" si="6555"/>
        <v>0</v>
      </c>
      <c r="JO282" s="160">
        <f t="shared" si="6556"/>
        <v>0</v>
      </c>
      <c r="JP282" s="161">
        <f t="shared" ref="JP282:JQ282" si="6960">JP281</f>
        <v>18</v>
      </c>
      <c r="JQ282" s="175">
        <f t="shared" si="6960"/>
        <v>1181</v>
      </c>
      <c r="JR282" s="163" t="str">
        <f t="shared" si="6558"/>
        <v>1</v>
      </c>
      <c r="JS282" s="164" t="str">
        <f t="shared" si="272"/>
        <v/>
      </c>
      <c r="JT282" s="165">
        <f t="shared" si="273"/>
        <v>0</v>
      </c>
      <c r="JU282" s="166"/>
      <c r="JV282" s="166"/>
      <c r="JW282" s="166"/>
      <c r="JX282" s="168"/>
      <c r="JY282" s="168"/>
      <c r="JZ282" s="170" t="str">
        <f t="shared" si="274"/>
        <v>0</v>
      </c>
      <c r="KA282" s="170">
        <f t="shared" si="6559"/>
        <v>0</v>
      </c>
      <c r="KB282" s="168">
        <f t="shared" si="6560"/>
        <v>0</v>
      </c>
      <c r="KC282" s="168">
        <f t="shared" si="6561"/>
        <v>0</v>
      </c>
      <c r="KD282" s="168">
        <f t="shared" si="6562"/>
        <v>0</v>
      </c>
      <c r="KE282" s="168">
        <f t="shared" si="6563"/>
        <v>0</v>
      </c>
      <c r="KF282" s="154">
        <f t="shared" ref="KF282:KG282" si="6961">KF281</f>
        <v>19</v>
      </c>
      <c r="KG282" s="173">
        <f t="shared" si="6961"/>
        <v>1182</v>
      </c>
      <c r="KH282" s="156" t="str">
        <f t="shared" si="6565"/>
        <v>1</v>
      </c>
      <c r="KI282" s="157" t="str">
        <f t="shared" si="282"/>
        <v/>
      </c>
      <c r="KJ282" s="158">
        <f t="shared" si="283"/>
        <v>0</v>
      </c>
      <c r="KK282" s="159"/>
      <c r="KL282" s="159"/>
      <c r="KM282" s="159"/>
      <c r="KN282" s="160"/>
      <c r="KO282" s="160"/>
      <c r="KP282" s="171" t="str">
        <f t="shared" si="284"/>
        <v>0</v>
      </c>
      <c r="KQ282" s="171">
        <f t="shared" si="6566"/>
        <v>0</v>
      </c>
      <c r="KR282" s="160">
        <f t="shared" si="6567"/>
        <v>0</v>
      </c>
      <c r="KS282" s="160">
        <f t="shared" si="6568"/>
        <v>0</v>
      </c>
      <c r="KT282" s="160">
        <f t="shared" si="6569"/>
        <v>0</v>
      </c>
      <c r="KU282" s="160">
        <f t="shared" si="6570"/>
        <v>0</v>
      </c>
      <c r="KV282" s="161">
        <f t="shared" ref="KV282:KW282" si="6962">KV281</f>
        <v>20</v>
      </c>
      <c r="KW282" s="175">
        <f t="shared" si="6962"/>
        <v>1183</v>
      </c>
      <c r="KX282" s="163" t="str">
        <f t="shared" si="6572"/>
        <v>1</v>
      </c>
      <c r="KY282" s="164" t="str">
        <f t="shared" si="292"/>
        <v/>
      </c>
      <c r="KZ282" s="165">
        <f t="shared" si="293"/>
        <v>0</v>
      </c>
      <c r="LA282" s="166"/>
      <c r="LB282" s="166"/>
      <c r="LC282" s="166"/>
      <c r="LD282" s="168"/>
      <c r="LE282" s="168"/>
      <c r="LF282" s="170" t="str">
        <f t="shared" si="294"/>
        <v>0</v>
      </c>
      <c r="LG282" s="170">
        <f t="shared" si="6573"/>
        <v>0</v>
      </c>
      <c r="LH282" s="168">
        <f t="shared" si="6574"/>
        <v>0</v>
      </c>
      <c r="LI282" s="168">
        <f t="shared" si="6575"/>
        <v>0</v>
      </c>
      <c r="LJ282" s="168">
        <f t="shared" si="6576"/>
        <v>0</v>
      </c>
      <c r="LK282" s="168">
        <f t="shared" si="6577"/>
        <v>0</v>
      </c>
      <c r="LL282" s="172"/>
      <c r="LM282" s="172"/>
      <c r="LN282" s="168" t="str">
        <f t="shared" si="6578"/>
        <v>#REF!</v>
      </c>
      <c r="LO282" s="168" t="str">
        <f t="shared" si="6579"/>
        <v>#REF!</v>
      </c>
      <c r="LP282" s="168" t="str">
        <f t="shared" si="6580"/>
        <v>#REF!</v>
      </c>
      <c r="LQ282" s="168" t="str">
        <f t="shared" si="6581"/>
        <v>#REF!</v>
      </c>
    </row>
    <row r="283" ht="15.75" customHeight="1">
      <c r="A283" s="151">
        <v>46378.0</v>
      </c>
      <c r="B283" s="152" t="s">
        <v>33</v>
      </c>
      <c r="C283" s="153">
        <f t="shared" si="99"/>
        <v>0</v>
      </c>
      <c r="D283" s="154">
        <f t="shared" ref="D283:E283" si="6963">D282</f>
        <v>1</v>
      </c>
      <c r="E283" s="173">
        <f t="shared" si="6963"/>
        <v>1164</v>
      </c>
      <c r="F283" s="156" t="str">
        <f t="shared" si="6683"/>
        <v>1</v>
      </c>
      <c r="G283" s="157">
        <f t="shared" si="102"/>
        <v>1</v>
      </c>
      <c r="H283" s="158">
        <f t="shared" si="103"/>
        <v>0</v>
      </c>
      <c r="I283" s="159"/>
      <c r="J283" s="159"/>
      <c r="K283" s="159"/>
      <c r="L283" s="78"/>
      <c r="M283" s="79"/>
      <c r="N283" s="77" t="str">
        <f t="shared" si="104"/>
        <v>0</v>
      </c>
      <c r="O283" s="81">
        <f t="shared" si="6440"/>
        <v>0</v>
      </c>
      <c r="P283" s="160">
        <f t="shared" si="6441"/>
        <v>0</v>
      </c>
      <c r="Q283" s="160">
        <f t="shared" si="6442"/>
        <v>0</v>
      </c>
      <c r="R283" s="160">
        <f t="shared" si="6443"/>
        <v>0</v>
      </c>
      <c r="S283" s="160">
        <f t="shared" si="6444"/>
        <v>0</v>
      </c>
      <c r="T283" s="161">
        <f t="shared" ref="T283:U283" si="6964">T282</f>
        <v>2</v>
      </c>
      <c r="U283" s="175">
        <f t="shared" si="6964"/>
        <v>1165</v>
      </c>
      <c r="V283" s="163" t="str">
        <f t="shared" si="6446"/>
        <v>1</v>
      </c>
      <c r="W283" s="164">
        <f t="shared" si="112"/>
        <v>1</v>
      </c>
      <c r="X283" s="165">
        <f t="shared" si="113"/>
        <v>0</v>
      </c>
      <c r="Y283" s="166"/>
      <c r="Z283" s="166"/>
      <c r="AA283" s="166"/>
      <c r="AB283" s="84"/>
      <c r="AC283" s="85"/>
      <c r="AD283" s="83" t="str">
        <f t="shared" si="114"/>
        <v>0</v>
      </c>
      <c r="AE283" s="167">
        <f t="shared" si="6447"/>
        <v>0</v>
      </c>
      <c r="AF283" s="168">
        <f t="shared" si="6448"/>
        <v>0</v>
      </c>
      <c r="AG283" s="168">
        <f t="shared" si="6449"/>
        <v>0</v>
      </c>
      <c r="AH283" s="168">
        <f t="shared" si="6450"/>
        <v>0</v>
      </c>
      <c r="AI283" s="168">
        <f t="shared" si="6451"/>
        <v>0</v>
      </c>
      <c r="AJ283" s="154">
        <f t="shared" ref="AJ283:AK283" si="6965">AJ282</f>
        <v>3</v>
      </c>
      <c r="AK283" s="173">
        <f t="shared" si="6965"/>
        <v>1166</v>
      </c>
      <c r="AL283" s="156" t="str">
        <f t="shared" si="6453"/>
        <v>1</v>
      </c>
      <c r="AM283" s="157">
        <f t="shared" si="122"/>
        <v>2</v>
      </c>
      <c r="AN283" s="158">
        <f t="shared" si="123"/>
        <v>0</v>
      </c>
      <c r="AO283" s="159"/>
      <c r="AP283" s="159"/>
      <c r="AQ283" s="159"/>
      <c r="AR283" s="78"/>
      <c r="AS283" s="79"/>
      <c r="AT283" s="77" t="str">
        <f t="shared" si="124"/>
        <v>0</v>
      </c>
      <c r="AU283" s="81">
        <f t="shared" si="6454"/>
        <v>0</v>
      </c>
      <c r="AV283" s="160">
        <f t="shared" si="6455"/>
        <v>0</v>
      </c>
      <c r="AW283" s="160">
        <f t="shared" si="6456"/>
        <v>0</v>
      </c>
      <c r="AX283" s="160">
        <f t="shared" si="6457"/>
        <v>0</v>
      </c>
      <c r="AY283" s="160">
        <f t="shared" si="6458"/>
        <v>0</v>
      </c>
      <c r="AZ283" s="161">
        <f t="shared" ref="AZ283:BA283" si="6966">AZ282</f>
        <v>4</v>
      </c>
      <c r="BA283" s="175">
        <f t="shared" si="6966"/>
        <v>1167</v>
      </c>
      <c r="BB283" s="163" t="str">
        <f t="shared" si="6460"/>
        <v>1</v>
      </c>
      <c r="BC283" s="164">
        <f t="shared" si="132"/>
        <v>4</v>
      </c>
      <c r="BD283" s="165">
        <f t="shared" si="133"/>
        <v>0</v>
      </c>
      <c r="BE283" s="166"/>
      <c r="BF283" s="166"/>
      <c r="BG283" s="166"/>
      <c r="BH283" s="84"/>
      <c r="BI283" s="85"/>
      <c r="BJ283" s="83" t="str">
        <f t="shared" si="134"/>
        <v>0</v>
      </c>
      <c r="BK283" s="167">
        <f t="shared" si="6461"/>
        <v>0</v>
      </c>
      <c r="BL283" s="168">
        <f t="shared" si="6462"/>
        <v>0</v>
      </c>
      <c r="BM283" s="168">
        <f t="shared" si="6463"/>
        <v>0</v>
      </c>
      <c r="BN283" s="168">
        <f t="shared" si="6464"/>
        <v>0</v>
      </c>
      <c r="BO283" s="168">
        <f t="shared" si="6465"/>
        <v>0</v>
      </c>
      <c r="BP283" s="154">
        <f t="shared" ref="BP283:BQ283" si="6967">BP282</f>
        <v>5</v>
      </c>
      <c r="BQ283" s="173">
        <f t="shared" si="6967"/>
        <v>1168</v>
      </c>
      <c r="BR283" s="156" t="str">
        <f t="shared" si="6467"/>
        <v>1</v>
      </c>
      <c r="BS283" s="157">
        <f t="shared" si="142"/>
        <v>4</v>
      </c>
      <c r="BT283" s="158">
        <f t="shared" si="143"/>
        <v>0</v>
      </c>
      <c r="BU283" s="159"/>
      <c r="BV283" s="159"/>
      <c r="BW283" s="159"/>
      <c r="BX283" s="78"/>
      <c r="BY283" s="79"/>
      <c r="BZ283" s="77" t="str">
        <f t="shared" si="144"/>
        <v>0</v>
      </c>
      <c r="CA283" s="81">
        <f t="shared" si="6468"/>
        <v>0</v>
      </c>
      <c r="CB283" s="160">
        <f t="shared" si="6469"/>
        <v>0</v>
      </c>
      <c r="CC283" s="160">
        <f t="shared" si="6470"/>
        <v>0</v>
      </c>
      <c r="CD283" s="160">
        <f t="shared" si="6471"/>
        <v>0</v>
      </c>
      <c r="CE283" s="160">
        <f t="shared" si="6472"/>
        <v>0</v>
      </c>
      <c r="CF283" s="161">
        <f t="shared" ref="CF283:CG283" si="6968">CF282</f>
        <v>6</v>
      </c>
      <c r="CG283" s="175">
        <f t="shared" si="6968"/>
        <v>1169</v>
      </c>
      <c r="CH283" s="163" t="str">
        <f t="shared" si="6474"/>
        <v>1</v>
      </c>
      <c r="CI283" s="164">
        <f t="shared" si="152"/>
        <v>2</v>
      </c>
      <c r="CJ283" s="165">
        <f t="shared" si="153"/>
        <v>0</v>
      </c>
      <c r="CK283" s="166"/>
      <c r="CL283" s="166"/>
      <c r="CM283" s="166"/>
      <c r="CN283" s="84"/>
      <c r="CO283" s="85"/>
      <c r="CP283" s="83" t="str">
        <f t="shared" si="154"/>
        <v>0</v>
      </c>
      <c r="CQ283" s="167">
        <f t="shared" si="6475"/>
        <v>0</v>
      </c>
      <c r="CR283" s="168">
        <f t="shared" si="6476"/>
        <v>0</v>
      </c>
      <c r="CS283" s="168">
        <f t="shared" si="6477"/>
        <v>0</v>
      </c>
      <c r="CT283" s="168">
        <f t="shared" si="6478"/>
        <v>0</v>
      </c>
      <c r="CU283" s="168">
        <f t="shared" si="6479"/>
        <v>0</v>
      </c>
      <c r="CV283" s="154">
        <f t="shared" ref="CV283:CW283" si="6969">CV282</f>
        <v>7</v>
      </c>
      <c r="CW283" s="173">
        <f t="shared" si="6969"/>
        <v>1170</v>
      </c>
      <c r="CX283" s="156" t="str">
        <f t="shared" si="6481"/>
        <v>1</v>
      </c>
      <c r="CY283" s="157">
        <f t="shared" si="162"/>
        <v>2</v>
      </c>
      <c r="CZ283" s="158">
        <f t="shared" si="163"/>
        <v>0</v>
      </c>
      <c r="DA283" s="159"/>
      <c r="DB283" s="159"/>
      <c r="DC283" s="159"/>
      <c r="DD283" s="78"/>
      <c r="DE283" s="79"/>
      <c r="DF283" s="77" t="str">
        <f t="shared" si="164"/>
        <v>0</v>
      </c>
      <c r="DG283" s="81">
        <f t="shared" si="6482"/>
        <v>0</v>
      </c>
      <c r="DH283" s="160">
        <f t="shared" si="6483"/>
        <v>0</v>
      </c>
      <c r="DI283" s="160">
        <f t="shared" si="6484"/>
        <v>0</v>
      </c>
      <c r="DJ283" s="160">
        <f t="shared" si="6485"/>
        <v>0</v>
      </c>
      <c r="DK283" s="160">
        <f t="shared" si="6486"/>
        <v>0</v>
      </c>
      <c r="DL283" s="161">
        <f t="shared" ref="DL283:DM283" si="6970">DL282</f>
        <v>8</v>
      </c>
      <c r="DM283" s="175">
        <f t="shared" si="6970"/>
        <v>1171</v>
      </c>
      <c r="DN283" s="163" t="str">
        <f t="shared" si="6488"/>
        <v>1</v>
      </c>
      <c r="DO283" s="164">
        <f t="shared" si="172"/>
        <v>2</v>
      </c>
      <c r="DP283" s="165">
        <f t="shared" si="173"/>
        <v>0</v>
      </c>
      <c r="DQ283" s="166"/>
      <c r="DR283" s="166"/>
      <c r="DS283" s="166"/>
      <c r="DT283" s="84"/>
      <c r="DU283" s="85"/>
      <c r="DV283" s="83" t="str">
        <f t="shared" si="174"/>
        <v>0</v>
      </c>
      <c r="DW283" s="167">
        <f t="shared" si="6489"/>
        <v>0</v>
      </c>
      <c r="DX283" s="168">
        <f t="shared" si="6490"/>
        <v>0</v>
      </c>
      <c r="DY283" s="168">
        <f t="shared" si="6491"/>
        <v>0</v>
      </c>
      <c r="DZ283" s="168">
        <f t="shared" si="6492"/>
        <v>0</v>
      </c>
      <c r="EA283" s="168">
        <f t="shared" si="6493"/>
        <v>0</v>
      </c>
      <c r="EB283" s="154">
        <f t="shared" ref="EB283:EC283" si="6971">EB282</f>
        <v>9</v>
      </c>
      <c r="EC283" s="173">
        <f t="shared" si="6971"/>
        <v>1172</v>
      </c>
      <c r="ED283" s="156" t="str">
        <f t="shared" si="6495"/>
        <v>1</v>
      </c>
      <c r="EE283" s="157">
        <f t="shared" si="182"/>
        <v>5</v>
      </c>
      <c r="EF283" s="169">
        <f t="shared" si="183"/>
        <v>0</v>
      </c>
      <c r="EG283" s="159"/>
      <c r="EH283" s="159"/>
      <c r="EI283" s="159"/>
      <c r="EJ283" s="78"/>
      <c r="EK283" s="79"/>
      <c r="EL283" s="77" t="str">
        <f t="shared" si="184"/>
        <v>0</v>
      </c>
      <c r="EM283" s="81">
        <f t="shared" si="6496"/>
        <v>0</v>
      </c>
      <c r="EN283" s="160">
        <f t="shared" si="6497"/>
        <v>0</v>
      </c>
      <c r="EO283" s="160">
        <f t="shared" si="6498"/>
        <v>0</v>
      </c>
      <c r="EP283" s="160">
        <f t="shared" si="6499"/>
        <v>0</v>
      </c>
      <c r="EQ283" s="160">
        <f t="shared" si="6500"/>
        <v>0</v>
      </c>
      <c r="ER283" s="161">
        <f t="shared" ref="ER283:ES283" si="6972">ER282</f>
        <v>10</v>
      </c>
      <c r="ES283" s="175">
        <f t="shared" si="6972"/>
        <v>1173</v>
      </c>
      <c r="ET283" s="163" t="str">
        <f t="shared" si="6502"/>
        <v>1</v>
      </c>
      <c r="EU283" s="164">
        <f t="shared" si="192"/>
        <v>19</v>
      </c>
      <c r="EV283" s="165">
        <f t="shared" si="193"/>
        <v>0</v>
      </c>
      <c r="EW283" s="166"/>
      <c r="EX283" s="166"/>
      <c r="EY283" s="166"/>
      <c r="EZ283" s="84"/>
      <c r="FA283" s="85"/>
      <c r="FB283" s="83" t="str">
        <f t="shared" si="194"/>
        <v>0</v>
      </c>
      <c r="FC283" s="167">
        <f t="shared" si="6503"/>
        <v>0</v>
      </c>
      <c r="FD283" s="168">
        <f t="shared" si="6504"/>
        <v>0</v>
      </c>
      <c r="FE283" s="168">
        <f t="shared" si="6505"/>
        <v>0</v>
      </c>
      <c r="FF283" s="168">
        <f t="shared" si="6506"/>
        <v>0</v>
      </c>
      <c r="FG283" s="168">
        <f t="shared" si="6507"/>
        <v>0</v>
      </c>
      <c r="FH283" s="154">
        <f t="shared" ref="FH283:FI283" si="6973">FH282</f>
        <v>11</v>
      </c>
      <c r="FI283" s="173">
        <f t="shared" si="6973"/>
        <v>1174</v>
      </c>
      <c r="FJ283" s="156" t="str">
        <f t="shared" si="6509"/>
        <v>1</v>
      </c>
      <c r="FK283" s="157">
        <f t="shared" si="202"/>
        <v>4</v>
      </c>
      <c r="FL283" s="158">
        <f t="shared" si="203"/>
        <v>0</v>
      </c>
      <c r="FM283" s="159"/>
      <c r="FN283" s="159"/>
      <c r="FO283" s="159"/>
      <c r="FP283" s="78"/>
      <c r="FQ283" s="79"/>
      <c r="FR283" s="77" t="str">
        <f t="shared" si="204"/>
        <v>0</v>
      </c>
      <c r="FS283" s="81">
        <f t="shared" si="6510"/>
        <v>0</v>
      </c>
      <c r="FT283" s="160">
        <f t="shared" si="6511"/>
        <v>0</v>
      </c>
      <c r="FU283" s="160">
        <f t="shared" si="6512"/>
        <v>0</v>
      </c>
      <c r="FV283" s="160">
        <f t="shared" si="6513"/>
        <v>0</v>
      </c>
      <c r="FW283" s="160">
        <f t="shared" si="6514"/>
        <v>0</v>
      </c>
      <c r="FX283" s="161">
        <f t="shared" ref="FX283:FY283" si="6974">FX282</f>
        <v>12</v>
      </c>
      <c r="FY283" s="175">
        <f t="shared" si="6974"/>
        <v>1175</v>
      </c>
      <c r="FZ283" s="163" t="str">
        <f t="shared" si="6516"/>
        <v>1</v>
      </c>
      <c r="GA283" s="164">
        <f t="shared" si="212"/>
        <v>2</v>
      </c>
      <c r="GB283" s="165">
        <f t="shared" si="213"/>
        <v>0</v>
      </c>
      <c r="GC283" s="166"/>
      <c r="GD283" s="166"/>
      <c r="GE283" s="166"/>
      <c r="GF283" s="84"/>
      <c r="GG283" s="85"/>
      <c r="GH283" s="83" t="str">
        <f t="shared" si="214"/>
        <v>0</v>
      </c>
      <c r="GI283" s="167">
        <f t="shared" si="6517"/>
        <v>0</v>
      </c>
      <c r="GJ283" s="168">
        <f t="shared" si="6518"/>
        <v>0</v>
      </c>
      <c r="GK283" s="168">
        <f t="shared" si="6519"/>
        <v>0</v>
      </c>
      <c r="GL283" s="168">
        <f t="shared" si="6520"/>
        <v>0</v>
      </c>
      <c r="GM283" s="168">
        <f t="shared" si="6521"/>
        <v>0</v>
      </c>
      <c r="GN283" s="154">
        <f t="shared" ref="GN283:GO283" si="6975">GN282</f>
        <v>13</v>
      </c>
      <c r="GO283" s="173">
        <f t="shared" si="6975"/>
        <v>1176</v>
      </c>
      <c r="GP283" s="156" t="str">
        <f t="shared" si="6523"/>
        <v>1</v>
      </c>
      <c r="GQ283" s="157">
        <f t="shared" si="222"/>
        <v>3</v>
      </c>
      <c r="GR283" s="158">
        <f t="shared" si="223"/>
        <v>0</v>
      </c>
      <c r="GS283" s="159"/>
      <c r="GT283" s="159"/>
      <c r="GU283" s="159"/>
      <c r="GV283" s="78"/>
      <c r="GW283" s="79"/>
      <c r="GX283" s="77" t="str">
        <f t="shared" si="224"/>
        <v>0</v>
      </c>
      <c r="GY283" s="81">
        <f t="shared" si="6524"/>
        <v>0</v>
      </c>
      <c r="GZ283" s="160">
        <f t="shared" si="6525"/>
        <v>0</v>
      </c>
      <c r="HA283" s="160">
        <f t="shared" si="6526"/>
        <v>0</v>
      </c>
      <c r="HB283" s="160">
        <f t="shared" si="6527"/>
        <v>0</v>
      </c>
      <c r="HC283" s="160">
        <f t="shared" si="6528"/>
        <v>0</v>
      </c>
      <c r="HD283" s="161">
        <f t="shared" ref="HD283:HE283" si="6976">HD282</f>
        <v>14</v>
      </c>
      <c r="HE283" s="175">
        <f t="shared" si="6976"/>
        <v>1177</v>
      </c>
      <c r="HF283" s="163" t="str">
        <f t="shared" si="6530"/>
        <v>1</v>
      </c>
      <c r="HG283" s="164">
        <f t="shared" si="232"/>
        <v>5</v>
      </c>
      <c r="HH283" s="165">
        <f t="shared" si="233"/>
        <v>0</v>
      </c>
      <c r="HI283" s="166"/>
      <c r="HJ283" s="166"/>
      <c r="HK283" s="166"/>
      <c r="HL283" s="84"/>
      <c r="HM283" s="85"/>
      <c r="HN283" s="83" t="str">
        <f t="shared" si="234"/>
        <v>0</v>
      </c>
      <c r="HO283" s="167">
        <f t="shared" si="6531"/>
        <v>0</v>
      </c>
      <c r="HP283" s="168">
        <f t="shared" si="6532"/>
        <v>0</v>
      </c>
      <c r="HQ283" s="168">
        <f t="shared" si="6533"/>
        <v>0</v>
      </c>
      <c r="HR283" s="168">
        <f t="shared" si="6534"/>
        <v>0</v>
      </c>
      <c r="HS283" s="168">
        <f t="shared" si="6535"/>
        <v>0</v>
      </c>
      <c r="HT283" s="154">
        <f t="shared" ref="HT283:HU283" si="6977">HT282</f>
        <v>15</v>
      </c>
      <c r="HU283" s="173">
        <f t="shared" si="6977"/>
        <v>1178</v>
      </c>
      <c r="HV283" s="156" t="str">
        <f t="shared" si="6537"/>
        <v>1</v>
      </c>
      <c r="HW283" s="157" t="str">
        <f t="shared" si="242"/>
        <v/>
      </c>
      <c r="HX283" s="169">
        <f t="shared" si="243"/>
        <v>0</v>
      </c>
      <c r="HY283" s="159"/>
      <c r="HZ283" s="159"/>
      <c r="IA283" s="159"/>
      <c r="IB283" s="160"/>
      <c r="IC283" s="160"/>
      <c r="ID283" s="160" t="str">
        <f t="shared" si="244"/>
        <v>0</v>
      </c>
      <c r="IE283" s="160">
        <f t="shared" si="6538"/>
        <v>0</v>
      </c>
      <c r="IF283" s="160">
        <f t="shared" si="6539"/>
        <v>0</v>
      </c>
      <c r="IG283" s="160">
        <f t="shared" si="6540"/>
        <v>0</v>
      </c>
      <c r="IH283" s="160">
        <f t="shared" si="6541"/>
        <v>0</v>
      </c>
      <c r="II283" s="160">
        <f t="shared" si="6542"/>
        <v>0</v>
      </c>
      <c r="IJ283" s="161">
        <f t="shared" ref="IJ283:IK283" si="6978">IJ282</f>
        <v>16</v>
      </c>
      <c r="IK283" s="175">
        <f t="shared" si="6978"/>
        <v>1179</v>
      </c>
      <c r="IL283" s="163" t="str">
        <f t="shared" si="6544"/>
        <v>1</v>
      </c>
      <c r="IM283" s="164" t="str">
        <f t="shared" si="252"/>
        <v/>
      </c>
      <c r="IN283" s="165">
        <f t="shared" si="253"/>
        <v>0</v>
      </c>
      <c r="IO283" s="166"/>
      <c r="IP283" s="166"/>
      <c r="IQ283" s="166"/>
      <c r="IR283" s="168"/>
      <c r="IS283" s="168"/>
      <c r="IT283" s="170" t="str">
        <f t="shared" si="254"/>
        <v>0</v>
      </c>
      <c r="IU283" s="170">
        <f t="shared" si="6545"/>
        <v>0</v>
      </c>
      <c r="IV283" s="168">
        <f t="shared" si="6546"/>
        <v>0</v>
      </c>
      <c r="IW283" s="168">
        <f t="shared" si="6547"/>
        <v>0</v>
      </c>
      <c r="IX283" s="168">
        <f t="shared" si="6548"/>
        <v>0</v>
      </c>
      <c r="IY283" s="168">
        <f t="shared" si="6549"/>
        <v>0</v>
      </c>
      <c r="IZ283" s="154">
        <f t="shared" ref="IZ283:JA283" si="6979">IZ282</f>
        <v>17</v>
      </c>
      <c r="JA283" s="173">
        <f t="shared" si="6979"/>
        <v>1180</v>
      </c>
      <c r="JB283" s="156" t="str">
        <f t="shared" si="6551"/>
        <v>1</v>
      </c>
      <c r="JC283" s="157" t="str">
        <f t="shared" si="262"/>
        <v/>
      </c>
      <c r="JD283" s="158">
        <f t="shared" si="263"/>
        <v>0</v>
      </c>
      <c r="JE283" s="159"/>
      <c r="JF283" s="159"/>
      <c r="JG283" s="159"/>
      <c r="JH283" s="160"/>
      <c r="JI283" s="160"/>
      <c r="JJ283" s="171" t="str">
        <f t="shared" si="264"/>
        <v>0</v>
      </c>
      <c r="JK283" s="171">
        <f t="shared" si="6552"/>
        <v>0</v>
      </c>
      <c r="JL283" s="160">
        <f t="shared" si="6553"/>
        <v>0</v>
      </c>
      <c r="JM283" s="160">
        <f t="shared" si="6554"/>
        <v>0</v>
      </c>
      <c r="JN283" s="160">
        <f t="shared" si="6555"/>
        <v>0</v>
      </c>
      <c r="JO283" s="160">
        <f t="shared" si="6556"/>
        <v>0</v>
      </c>
      <c r="JP283" s="161">
        <f t="shared" ref="JP283:JQ283" si="6980">JP282</f>
        <v>18</v>
      </c>
      <c r="JQ283" s="175">
        <f t="shared" si="6980"/>
        <v>1181</v>
      </c>
      <c r="JR283" s="163" t="str">
        <f t="shared" si="6558"/>
        <v>1</v>
      </c>
      <c r="JS283" s="164" t="str">
        <f t="shared" si="272"/>
        <v/>
      </c>
      <c r="JT283" s="165">
        <f t="shared" si="273"/>
        <v>0</v>
      </c>
      <c r="JU283" s="166"/>
      <c r="JV283" s="166"/>
      <c r="JW283" s="166"/>
      <c r="JX283" s="168"/>
      <c r="JY283" s="168"/>
      <c r="JZ283" s="170" t="str">
        <f t="shared" si="274"/>
        <v>0</v>
      </c>
      <c r="KA283" s="170">
        <f t="shared" si="6559"/>
        <v>0</v>
      </c>
      <c r="KB283" s="168">
        <f t="shared" si="6560"/>
        <v>0</v>
      </c>
      <c r="KC283" s="168">
        <f t="shared" si="6561"/>
        <v>0</v>
      </c>
      <c r="KD283" s="168">
        <f t="shared" si="6562"/>
        <v>0</v>
      </c>
      <c r="KE283" s="168">
        <f t="shared" si="6563"/>
        <v>0</v>
      </c>
      <c r="KF283" s="154">
        <f t="shared" ref="KF283:KG283" si="6981">KF282</f>
        <v>19</v>
      </c>
      <c r="KG283" s="173">
        <f t="shared" si="6981"/>
        <v>1182</v>
      </c>
      <c r="KH283" s="156" t="str">
        <f t="shared" si="6565"/>
        <v>1</v>
      </c>
      <c r="KI283" s="157" t="str">
        <f t="shared" si="282"/>
        <v/>
      </c>
      <c r="KJ283" s="158">
        <f t="shared" si="283"/>
        <v>0</v>
      </c>
      <c r="KK283" s="159"/>
      <c r="KL283" s="159"/>
      <c r="KM283" s="159"/>
      <c r="KN283" s="160"/>
      <c r="KO283" s="160"/>
      <c r="KP283" s="171" t="str">
        <f t="shared" si="284"/>
        <v>0</v>
      </c>
      <c r="KQ283" s="171">
        <f t="shared" si="6566"/>
        <v>0</v>
      </c>
      <c r="KR283" s="160">
        <f t="shared" si="6567"/>
        <v>0</v>
      </c>
      <c r="KS283" s="160">
        <f t="shared" si="6568"/>
        <v>0</v>
      </c>
      <c r="KT283" s="160">
        <f t="shared" si="6569"/>
        <v>0</v>
      </c>
      <c r="KU283" s="160">
        <f t="shared" si="6570"/>
        <v>0</v>
      </c>
      <c r="KV283" s="161">
        <f t="shared" ref="KV283:KW283" si="6982">KV282</f>
        <v>20</v>
      </c>
      <c r="KW283" s="175">
        <f t="shared" si="6982"/>
        <v>1183</v>
      </c>
      <c r="KX283" s="163" t="str">
        <f t="shared" si="6572"/>
        <v>1</v>
      </c>
      <c r="KY283" s="164" t="str">
        <f t="shared" si="292"/>
        <v/>
      </c>
      <c r="KZ283" s="165">
        <f t="shared" si="293"/>
        <v>0</v>
      </c>
      <c r="LA283" s="166"/>
      <c r="LB283" s="166"/>
      <c r="LC283" s="166"/>
      <c r="LD283" s="168"/>
      <c r="LE283" s="168"/>
      <c r="LF283" s="170" t="str">
        <f t="shared" si="294"/>
        <v>0</v>
      </c>
      <c r="LG283" s="170">
        <f t="shared" si="6573"/>
        <v>0</v>
      </c>
      <c r="LH283" s="168">
        <f t="shared" si="6574"/>
        <v>0</v>
      </c>
      <c r="LI283" s="168">
        <f t="shared" si="6575"/>
        <v>0</v>
      </c>
      <c r="LJ283" s="168">
        <f t="shared" si="6576"/>
        <v>0</v>
      </c>
      <c r="LK283" s="168">
        <f t="shared" si="6577"/>
        <v>0</v>
      </c>
      <c r="LL283" s="172"/>
      <c r="LM283" s="172"/>
      <c r="LN283" s="168" t="str">
        <f t="shared" si="6578"/>
        <v>#REF!</v>
      </c>
      <c r="LO283" s="168" t="str">
        <f t="shared" si="6579"/>
        <v>#REF!</v>
      </c>
      <c r="LP283" s="168" t="str">
        <f t="shared" si="6580"/>
        <v>#REF!</v>
      </c>
      <c r="LQ283" s="168" t="str">
        <f t="shared" si="6581"/>
        <v>#REF!</v>
      </c>
    </row>
    <row r="284" ht="15.75" customHeight="1">
      <c r="A284" s="151">
        <v>46379.0</v>
      </c>
      <c r="B284" s="152" t="s">
        <v>27</v>
      </c>
      <c r="C284" s="153">
        <f t="shared" si="99"/>
        <v>0</v>
      </c>
      <c r="D284" s="154">
        <f t="shared" ref="D284:E284" si="6983">D283</f>
        <v>1</v>
      </c>
      <c r="E284" s="173">
        <f t="shared" si="6983"/>
        <v>1164</v>
      </c>
      <c r="F284" s="156" t="str">
        <f t="shared" si="6683"/>
        <v>1</v>
      </c>
      <c r="G284" s="157">
        <f t="shared" si="102"/>
        <v>1</v>
      </c>
      <c r="H284" s="158">
        <f t="shared" si="103"/>
        <v>0</v>
      </c>
      <c r="I284" s="159"/>
      <c r="J284" s="159"/>
      <c r="K284" s="159"/>
      <c r="L284" s="78"/>
      <c r="M284" s="79"/>
      <c r="N284" s="77" t="str">
        <f t="shared" si="104"/>
        <v>0</v>
      </c>
      <c r="O284" s="81">
        <f t="shared" si="6440"/>
        <v>0</v>
      </c>
      <c r="P284" s="160">
        <f t="shared" si="6441"/>
        <v>0</v>
      </c>
      <c r="Q284" s="160">
        <f t="shared" si="6442"/>
        <v>0</v>
      </c>
      <c r="R284" s="160">
        <f t="shared" si="6443"/>
        <v>0</v>
      </c>
      <c r="S284" s="160">
        <f t="shared" si="6444"/>
        <v>0</v>
      </c>
      <c r="T284" s="161">
        <f t="shared" ref="T284:U284" si="6984">T283</f>
        <v>2</v>
      </c>
      <c r="U284" s="175">
        <f t="shared" si="6984"/>
        <v>1165</v>
      </c>
      <c r="V284" s="163" t="str">
        <f t="shared" si="6446"/>
        <v>1</v>
      </c>
      <c r="W284" s="164">
        <f t="shared" si="112"/>
        <v>1</v>
      </c>
      <c r="X284" s="165">
        <f t="shared" si="113"/>
        <v>0</v>
      </c>
      <c r="Y284" s="166"/>
      <c r="Z284" s="166"/>
      <c r="AA284" s="166"/>
      <c r="AB284" s="84"/>
      <c r="AC284" s="85"/>
      <c r="AD284" s="83" t="str">
        <f t="shared" si="114"/>
        <v>0</v>
      </c>
      <c r="AE284" s="167">
        <f t="shared" si="6447"/>
        <v>0</v>
      </c>
      <c r="AF284" s="168">
        <f t="shared" si="6448"/>
        <v>0</v>
      </c>
      <c r="AG284" s="168">
        <f t="shared" si="6449"/>
        <v>0</v>
      </c>
      <c r="AH284" s="168">
        <f t="shared" si="6450"/>
        <v>0</v>
      </c>
      <c r="AI284" s="168">
        <f t="shared" si="6451"/>
        <v>0</v>
      </c>
      <c r="AJ284" s="154">
        <f t="shared" ref="AJ284:AK284" si="6985">AJ283</f>
        <v>3</v>
      </c>
      <c r="AK284" s="173">
        <f t="shared" si="6985"/>
        <v>1166</v>
      </c>
      <c r="AL284" s="156" t="str">
        <f t="shared" si="6453"/>
        <v>1</v>
      </c>
      <c r="AM284" s="157">
        <f t="shared" si="122"/>
        <v>2</v>
      </c>
      <c r="AN284" s="158">
        <f t="shared" si="123"/>
        <v>0</v>
      </c>
      <c r="AO284" s="159"/>
      <c r="AP284" s="159"/>
      <c r="AQ284" s="159"/>
      <c r="AR284" s="78"/>
      <c r="AS284" s="79"/>
      <c r="AT284" s="77" t="str">
        <f t="shared" si="124"/>
        <v>0</v>
      </c>
      <c r="AU284" s="81">
        <f t="shared" si="6454"/>
        <v>0</v>
      </c>
      <c r="AV284" s="160">
        <f t="shared" si="6455"/>
        <v>0</v>
      </c>
      <c r="AW284" s="160">
        <f t="shared" si="6456"/>
        <v>0</v>
      </c>
      <c r="AX284" s="160">
        <f t="shared" si="6457"/>
        <v>0</v>
      </c>
      <c r="AY284" s="160">
        <f t="shared" si="6458"/>
        <v>0</v>
      </c>
      <c r="AZ284" s="161">
        <f t="shared" ref="AZ284:BA284" si="6986">AZ283</f>
        <v>4</v>
      </c>
      <c r="BA284" s="175">
        <f t="shared" si="6986"/>
        <v>1167</v>
      </c>
      <c r="BB284" s="163" t="str">
        <f t="shared" si="6460"/>
        <v>1</v>
      </c>
      <c r="BC284" s="164">
        <f t="shared" si="132"/>
        <v>4</v>
      </c>
      <c r="BD284" s="165">
        <f t="shared" si="133"/>
        <v>0</v>
      </c>
      <c r="BE284" s="166"/>
      <c r="BF284" s="166"/>
      <c r="BG284" s="166"/>
      <c r="BH284" s="84"/>
      <c r="BI284" s="85"/>
      <c r="BJ284" s="83" t="str">
        <f t="shared" si="134"/>
        <v>0</v>
      </c>
      <c r="BK284" s="167">
        <f t="shared" si="6461"/>
        <v>0</v>
      </c>
      <c r="BL284" s="168">
        <f t="shared" si="6462"/>
        <v>0</v>
      </c>
      <c r="BM284" s="168">
        <f t="shared" si="6463"/>
        <v>0</v>
      </c>
      <c r="BN284" s="168">
        <f t="shared" si="6464"/>
        <v>0</v>
      </c>
      <c r="BO284" s="168">
        <f t="shared" si="6465"/>
        <v>0</v>
      </c>
      <c r="BP284" s="154">
        <f t="shared" ref="BP284:BQ284" si="6987">BP283</f>
        <v>5</v>
      </c>
      <c r="BQ284" s="173">
        <f t="shared" si="6987"/>
        <v>1168</v>
      </c>
      <c r="BR284" s="156" t="str">
        <f t="shared" si="6467"/>
        <v>1</v>
      </c>
      <c r="BS284" s="157">
        <f t="shared" si="142"/>
        <v>4</v>
      </c>
      <c r="BT284" s="158">
        <f t="shared" si="143"/>
        <v>0</v>
      </c>
      <c r="BU284" s="159"/>
      <c r="BV284" s="159"/>
      <c r="BW284" s="159"/>
      <c r="BX284" s="78"/>
      <c r="BY284" s="79"/>
      <c r="BZ284" s="77" t="str">
        <f t="shared" si="144"/>
        <v>0</v>
      </c>
      <c r="CA284" s="81">
        <f t="shared" si="6468"/>
        <v>0</v>
      </c>
      <c r="CB284" s="160">
        <f t="shared" si="6469"/>
        <v>0</v>
      </c>
      <c r="CC284" s="160">
        <f t="shared" si="6470"/>
        <v>0</v>
      </c>
      <c r="CD284" s="160">
        <f t="shared" si="6471"/>
        <v>0</v>
      </c>
      <c r="CE284" s="160">
        <f t="shared" si="6472"/>
        <v>0</v>
      </c>
      <c r="CF284" s="161">
        <f t="shared" ref="CF284:CG284" si="6988">CF283</f>
        <v>6</v>
      </c>
      <c r="CG284" s="175">
        <f t="shared" si="6988"/>
        <v>1169</v>
      </c>
      <c r="CH284" s="163" t="str">
        <f t="shared" si="6474"/>
        <v>1</v>
      </c>
      <c r="CI284" s="164">
        <f t="shared" si="152"/>
        <v>2</v>
      </c>
      <c r="CJ284" s="165">
        <f t="shared" si="153"/>
        <v>0</v>
      </c>
      <c r="CK284" s="166"/>
      <c r="CL284" s="166"/>
      <c r="CM284" s="166"/>
      <c r="CN284" s="84"/>
      <c r="CO284" s="85"/>
      <c r="CP284" s="83" t="str">
        <f t="shared" si="154"/>
        <v>0</v>
      </c>
      <c r="CQ284" s="167">
        <f t="shared" si="6475"/>
        <v>0</v>
      </c>
      <c r="CR284" s="168">
        <f t="shared" si="6476"/>
        <v>0</v>
      </c>
      <c r="CS284" s="168">
        <f t="shared" si="6477"/>
        <v>0</v>
      </c>
      <c r="CT284" s="168">
        <f t="shared" si="6478"/>
        <v>0</v>
      </c>
      <c r="CU284" s="168">
        <f t="shared" si="6479"/>
        <v>0</v>
      </c>
      <c r="CV284" s="154">
        <f t="shared" ref="CV284:CW284" si="6989">CV283</f>
        <v>7</v>
      </c>
      <c r="CW284" s="173">
        <f t="shared" si="6989"/>
        <v>1170</v>
      </c>
      <c r="CX284" s="156" t="str">
        <f t="shared" si="6481"/>
        <v>1</v>
      </c>
      <c r="CY284" s="157">
        <f t="shared" si="162"/>
        <v>2</v>
      </c>
      <c r="CZ284" s="158">
        <f t="shared" si="163"/>
        <v>0</v>
      </c>
      <c r="DA284" s="159"/>
      <c r="DB284" s="159"/>
      <c r="DC284" s="159"/>
      <c r="DD284" s="78"/>
      <c r="DE284" s="79"/>
      <c r="DF284" s="77" t="str">
        <f t="shared" si="164"/>
        <v>0</v>
      </c>
      <c r="DG284" s="81">
        <f t="shared" si="6482"/>
        <v>0</v>
      </c>
      <c r="DH284" s="160">
        <f t="shared" si="6483"/>
        <v>0</v>
      </c>
      <c r="DI284" s="160">
        <f t="shared" si="6484"/>
        <v>0</v>
      </c>
      <c r="DJ284" s="160">
        <f t="shared" si="6485"/>
        <v>0</v>
      </c>
      <c r="DK284" s="160">
        <f t="shared" si="6486"/>
        <v>0</v>
      </c>
      <c r="DL284" s="161">
        <f t="shared" ref="DL284:DM284" si="6990">DL283</f>
        <v>8</v>
      </c>
      <c r="DM284" s="175">
        <f t="shared" si="6990"/>
        <v>1171</v>
      </c>
      <c r="DN284" s="163" t="str">
        <f t="shared" si="6488"/>
        <v>1</v>
      </c>
      <c r="DO284" s="164">
        <f t="shared" si="172"/>
        <v>2</v>
      </c>
      <c r="DP284" s="165">
        <f t="shared" si="173"/>
        <v>0</v>
      </c>
      <c r="DQ284" s="166"/>
      <c r="DR284" s="166"/>
      <c r="DS284" s="166"/>
      <c r="DT284" s="84"/>
      <c r="DU284" s="85"/>
      <c r="DV284" s="83" t="str">
        <f t="shared" si="174"/>
        <v>0</v>
      </c>
      <c r="DW284" s="167">
        <f t="shared" si="6489"/>
        <v>0</v>
      </c>
      <c r="DX284" s="168">
        <f t="shared" si="6490"/>
        <v>0</v>
      </c>
      <c r="DY284" s="168">
        <f t="shared" si="6491"/>
        <v>0</v>
      </c>
      <c r="DZ284" s="168">
        <f t="shared" si="6492"/>
        <v>0</v>
      </c>
      <c r="EA284" s="168">
        <f t="shared" si="6493"/>
        <v>0</v>
      </c>
      <c r="EB284" s="154">
        <f t="shared" ref="EB284:EC284" si="6991">EB283</f>
        <v>9</v>
      </c>
      <c r="EC284" s="173">
        <f t="shared" si="6991"/>
        <v>1172</v>
      </c>
      <c r="ED284" s="156" t="str">
        <f t="shared" si="6495"/>
        <v>1</v>
      </c>
      <c r="EE284" s="157">
        <f t="shared" si="182"/>
        <v>5</v>
      </c>
      <c r="EF284" s="169">
        <f t="shared" si="183"/>
        <v>0</v>
      </c>
      <c r="EG284" s="159"/>
      <c r="EH284" s="159"/>
      <c r="EI284" s="159"/>
      <c r="EJ284" s="78"/>
      <c r="EK284" s="79"/>
      <c r="EL284" s="77" t="str">
        <f t="shared" si="184"/>
        <v>0</v>
      </c>
      <c r="EM284" s="81">
        <f t="shared" si="6496"/>
        <v>0</v>
      </c>
      <c r="EN284" s="160">
        <f t="shared" si="6497"/>
        <v>0</v>
      </c>
      <c r="EO284" s="160">
        <f t="shared" si="6498"/>
        <v>0</v>
      </c>
      <c r="EP284" s="160">
        <f t="shared" si="6499"/>
        <v>0</v>
      </c>
      <c r="EQ284" s="160">
        <f t="shared" si="6500"/>
        <v>0</v>
      </c>
      <c r="ER284" s="161">
        <f t="shared" ref="ER284:ES284" si="6992">ER283</f>
        <v>10</v>
      </c>
      <c r="ES284" s="175">
        <f t="shared" si="6992"/>
        <v>1173</v>
      </c>
      <c r="ET284" s="163" t="str">
        <f t="shared" si="6502"/>
        <v>1</v>
      </c>
      <c r="EU284" s="164">
        <f t="shared" si="192"/>
        <v>19</v>
      </c>
      <c r="EV284" s="165">
        <f t="shared" si="193"/>
        <v>0</v>
      </c>
      <c r="EW284" s="166"/>
      <c r="EX284" s="166"/>
      <c r="EY284" s="166"/>
      <c r="EZ284" s="84"/>
      <c r="FA284" s="85"/>
      <c r="FB284" s="83" t="str">
        <f t="shared" si="194"/>
        <v>0</v>
      </c>
      <c r="FC284" s="167">
        <f t="shared" si="6503"/>
        <v>0</v>
      </c>
      <c r="FD284" s="168">
        <f t="shared" si="6504"/>
        <v>0</v>
      </c>
      <c r="FE284" s="168">
        <f t="shared" si="6505"/>
        <v>0</v>
      </c>
      <c r="FF284" s="168">
        <f t="shared" si="6506"/>
        <v>0</v>
      </c>
      <c r="FG284" s="168">
        <f t="shared" si="6507"/>
        <v>0</v>
      </c>
      <c r="FH284" s="154">
        <f t="shared" ref="FH284:FI284" si="6993">FH283</f>
        <v>11</v>
      </c>
      <c r="FI284" s="173">
        <f t="shared" si="6993"/>
        <v>1174</v>
      </c>
      <c r="FJ284" s="156" t="str">
        <f t="shared" si="6509"/>
        <v>1</v>
      </c>
      <c r="FK284" s="157">
        <f t="shared" si="202"/>
        <v>4</v>
      </c>
      <c r="FL284" s="158">
        <f t="shared" si="203"/>
        <v>0</v>
      </c>
      <c r="FM284" s="159"/>
      <c r="FN284" s="159"/>
      <c r="FO284" s="159"/>
      <c r="FP284" s="78"/>
      <c r="FQ284" s="79"/>
      <c r="FR284" s="77" t="str">
        <f t="shared" si="204"/>
        <v>0</v>
      </c>
      <c r="FS284" s="81">
        <f t="shared" si="6510"/>
        <v>0</v>
      </c>
      <c r="FT284" s="160">
        <f t="shared" si="6511"/>
        <v>0</v>
      </c>
      <c r="FU284" s="160">
        <f t="shared" si="6512"/>
        <v>0</v>
      </c>
      <c r="FV284" s="160">
        <f t="shared" si="6513"/>
        <v>0</v>
      </c>
      <c r="FW284" s="160">
        <f t="shared" si="6514"/>
        <v>0</v>
      </c>
      <c r="FX284" s="161">
        <f t="shared" ref="FX284:FY284" si="6994">FX283</f>
        <v>12</v>
      </c>
      <c r="FY284" s="175">
        <f t="shared" si="6994"/>
        <v>1175</v>
      </c>
      <c r="FZ284" s="163" t="str">
        <f t="shared" si="6516"/>
        <v>1</v>
      </c>
      <c r="GA284" s="164">
        <f t="shared" si="212"/>
        <v>2</v>
      </c>
      <c r="GB284" s="165">
        <f t="shared" si="213"/>
        <v>0</v>
      </c>
      <c r="GC284" s="166"/>
      <c r="GD284" s="166"/>
      <c r="GE284" s="166"/>
      <c r="GF284" s="84"/>
      <c r="GG284" s="85"/>
      <c r="GH284" s="83" t="str">
        <f t="shared" si="214"/>
        <v>0</v>
      </c>
      <c r="GI284" s="167">
        <f t="shared" si="6517"/>
        <v>0</v>
      </c>
      <c r="GJ284" s="168">
        <f t="shared" si="6518"/>
        <v>0</v>
      </c>
      <c r="GK284" s="168">
        <f t="shared" si="6519"/>
        <v>0</v>
      </c>
      <c r="GL284" s="168">
        <f t="shared" si="6520"/>
        <v>0</v>
      </c>
      <c r="GM284" s="168">
        <f t="shared" si="6521"/>
        <v>0</v>
      </c>
      <c r="GN284" s="154">
        <f t="shared" ref="GN284:GO284" si="6995">GN283</f>
        <v>13</v>
      </c>
      <c r="GO284" s="173">
        <f t="shared" si="6995"/>
        <v>1176</v>
      </c>
      <c r="GP284" s="156" t="str">
        <f t="shared" si="6523"/>
        <v>1</v>
      </c>
      <c r="GQ284" s="157">
        <f t="shared" si="222"/>
        <v>3</v>
      </c>
      <c r="GR284" s="158">
        <f t="shared" si="223"/>
        <v>0</v>
      </c>
      <c r="GS284" s="159"/>
      <c r="GT284" s="159"/>
      <c r="GU284" s="159"/>
      <c r="GV284" s="78"/>
      <c r="GW284" s="79"/>
      <c r="GX284" s="77" t="str">
        <f t="shared" si="224"/>
        <v>0</v>
      </c>
      <c r="GY284" s="81">
        <f t="shared" si="6524"/>
        <v>0</v>
      </c>
      <c r="GZ284" s="160">
        <f t="shared" si="6525"/>
        <v>0</v>
      </c>
      <c r="HA284" s="160">
        <f t="shared" si="6526"/>
        <v>0</v>
      </c>
      <c r="HB284" s="160">
        <f t="shared" si="6527"/>
        <v>0</v>
      </c>
      <c r="HC284" s="160">
        <f t="shared" si="6528"/>
        <v>0</v>
      </c>
      <c r="HD284" s="161">
        <f t="shared" ref="HD284:HE284" si="6996">HD283</f>
        <v>14</v>
      </c>
      <c r="HE284" s="175">
        <f t="shared" si="6996"/>
        <v>1177</v>
      </c>
      <c r="HF284" s="163" t="str">
        <f t="shared" si="6530"/>
        <v>1</v>
      </c>
      <c r="HG284" s="164">
        <f t="shared" si="232"/>
        <v>5</v>
      </c>
      <c r="HH284" s="165">
        <f t="shared" si="233"/>
        <v>0</v>
      </c>
      <c r="HI284" s="166"/>
      <c r="HJ284" s="166"/>
      <c r="HK284" s="166"/>
      <c r="HL284" s="84"/>
      <c r="HM284" s="85"/>
      <c r="HN284" s="83" t="str">
        <f t="shared" si="234"/>
        <v>0</v>
      </c>
      <c r="HO284" s="167">
        <f t="shared" si="6531"/>
        <v>0</v>
      </c>
      <c r="HP284" s="168">
        <f t="shared" si="6532"/>
        <v>0</v>
      </c>
      <c r="HQ284" s="168">
        <f t="shared" si="6533"/>
        <v>0</v>
      </c>
      <c r="HR284" s="168">
        <f t="shared" si="6534"/>
        <v>0</v>
      </c>
      <c r="HS284" s="168">
        <f t="shared" si="6535"/>
        <v>0</v>
      </c>
      <c r="HT284" s="154">
        <f t="shared" ref="HT284:HU284" si="6997">HT283</f>
        <v>15</v>
      </c>
      <c r="HU284" s="173">
        <f t="shared" si="6997"/>
        <v>1178</v>
      </c>
      <c r="HV284" s="156" t="str">
        <f t="shared" si="6537"/>
        <v>1</v>
      </c>
      <c r="HW284" s="157" t="str">
        <f t="shared" si="242"/>
        <v/>
      </c>
      <c r="HX284" s="169">
        <f t="shared" si="243"/>
        <v>0</v>
      </c>
      <c r="HY284" s="159"/>
      <c r="HZ284" s="159"/>
      <c r="IA284" s="159"/>
      <c r="IB284" s="160"/>
      <c r="IC284" s="160"/>
      <c r="ID284" s="160" t="str">
        <f t="shared" si="244"/>
        <v>0</v>
      </c>
      <c r="IE284" s="160">
        <f t="shared" si="6538"/>
        <v>0</v>
      </c>
      <c r="IF284" s="160">
        <f t="shared" si="6539"/>
        <v>0</v>
      </c>
      <c r="IG284" s="160">
        <f t="shared" si="6540"/>
        <v>0</v>
      </c>
      <c r="IH284" s="160">
        <f t="shared" si="6541"/>
        <v>0</v>
      </c>
      <c r="II284" s="160">
        <f t="shared" si="6542"/>
        <v>0</v>
      </c>
      <c r="IJ284" s="161">
        <f t="shared" ref="IJ284:IK284" si="6998">IJ283</f>
        <v>16</v>
      </c>
      <c r="IK284" s="175">
        <f t="shared" si="6998"/>
        <v>1179</v>
      </c>
      <c r="IL284" s="163" t="str">
        <f t="shared" si="6544"/>
        <v>1</v>
      </c>
      <c r="IM284" s="164" t="str">
        <f t="shared" si="252"/>
        <v/>
      </c>
      <c r="IN284" s="165">
        <f t="shared" si="253"/>
        <v>0</v>
      </c>
      <c r="IO284" s="166"/>
      <c r="IP284" s="166"/>
      <c r="IQ284" s="166"/>
      <c r="IR284" s="168"/>
      <c r="IS284" s="168"/>
      <c r="IT284" s="170" t="str">
        <f t="shared" si="254"/>
        <v>0</v>
      </c>
      <c r="IU284" s="170">
        <f t="shared" si="6545"/>
        <v>0</v>
      </c>
      <c r="IV284" s="168">
        <f t="shared" si="6546"/>
        <v>0</v>
      </c>
      <c r="IW284" s="168">
        <f t="shared" si="6547"/>
        <v>0</v>
      </c>
      <c r="IX284" s="168">
        <f t="shared" si="6548"/>
        <v>0</v>
      </c>
      <c r="IY284" s="168">
        <f t="shared" si="6549"/>
        <v>0</v>
      </c>
      <c r="IZ284" s="154">
        <f t="shared" ref="IZ284:JA284" si="6999">IZ283</f>
        <v>17</v>
      </c>
      <c r="JA284" s="173">
        <f t="shared" si="6999"/>
        <v>1180</v>
      </c>
      <c r="JB284" s="156" t="str">
        <f t="shared" si="6551"/>
        <v>1</v>
      </c>
      <c r="JC284" s="157" t="str">
        <f t="shared" si="262"/>
        <v/>
      </c>
      <c r="JD284" s="158">
        <f t="shared" si="263"/>
        <v>0</v>
      </c>
      <c r="JE284" s="159"/>
      <c r="JF284" s="159"/>
      <c r="JG284" s="159"/>
      <c r="JH284" s="160"/>
      <c r="JI284" s="160"/>
      <c r="JJ284" s="171" t="str">
        <f t="shared" si="264"/>
        <v>0</v>
      </c>
      <c r="JK284" s="171">
        <f t="shared" si="6552"/>
        <v>0</v>
      </c>
      <c r="JL284" s="160">
        <f t="shared" si="6553"/>
        <v>0</v>
      </c>
      <c r="JM284" s="160">
        <f t="shared" si="6554"/>
        <v>0</v>
      </c>
      <c r="JN284" s="160">
        <f t="shared" si="6555"/>
        <v>0</v>
      </c>
      <c r="JO284" s="160">
        <f t="shared" si="6556"/>
        <v>0</v>
      </c>
      <c r="JP284" s="161">
        <f t="shared" ref="JP284:JQ284" si="7000">JP283</f>
        <v>18</v>
      </c>
      <c r="JQ284" s="175">
        <f t="shared" si="7000"/>
        <v>1181</v>
      </c>
      <c r="JR284" s="163" t="str">
        <f t="shared" si="6558"/>
        <v>1</v>
      </c>
      <c r="JS284" s="164" t="str">
        <f t="shared" si="272"/>
        <v/>
      </c>
      <c r="JT284" s="165">
        <f t="shared" si="273"/>
        <v>0</v>
      </c>
      <c r="JU284" s="166"/>
      <c r="JV284" s="166"/>
      <c r="JW284" s="166"/>
      <c r="JX284" s="168"/>
      <c r="JY284" s="168"/>
      <c r="JZ284" s="170" t="str">
        <f t="shared" si="274"/>
        <v>0</v>
      </c>
      <c r="KA284" s="170">
        <f t="shared" si="6559"/>
        <v>0</v>
      </c>
      <c r="KB284" s="168">
        <f t="shared" si="6560"/>
        <v>0</v>
      </c>
      <c r="KC284" s="168">
        <f t="shared" si="6561"/>
        <v>0</v>
      </c>
      <c r="KD284" s="168">
        <f t="shared" si="6562"/>
        <v>0</v>
      </c>
      <c r="KE284" s="168">
        <f t="shared" si="6563"/>
        <v>0</v>
      </c>
      <c r="KF284" s="154">
        <f t="shared" ref="KF284:KG284" si="7001">KF283</f>
        <v>19</v>
      </c>
      <c r="KG284" s="173">
        <f t="shared" si="7001"/>
        <v>1182</v>
      </c>
      <c r="KH284" s="156" t="str">
        <f t="shared" si="6565"/>
        <v>1</v>
      </c>
      <c r="KI284" s="157" t="str">
        <f t="shared" si="282"/>
        <v/>
      </c>
      <c r="KJ284" s="158">
        <f t="shared" si="283"/>
        <v>0</v>
      </c>
      <c r="KK284" s="159"/>
      <c r="KL284" s="159"/>
      <c r="KM284" s="159"/>
      <c r="KN284" s="160"/>
      <c r="KO284" s="160"/>
      <c r="KP284" s="171" t="str">
        <f t="shared" si="284"/>
        <v>0</v>
      </c>
      <c r="KQ284" s="171">
        <f t="shared" si="6566"/>
        <v>0</v>
      </c>
      <c r="KR284" s="160">
        <f t="shared" si="6567"/>
        <v>0</v>
      </c>
      <c r="KS284" s="160">
        <f t="shared" si="6568"/>
        <v>0</v>
      </c>
      <c r="KT284" s="160">
        <f t="shared" si="6569"/>
        <v>0</v>
      </c>
      <c r="KU284" s="160">
        <f t="shared" si="6570"/>
        <v>0</v>
      </c>
      <c r="KV284" s="161">
        <f t="shared" ref="KV284:KW284" si="7002">KV283</f>
        <v>20</v>
      </c>
      <c r="KW284" s="175">
        <f t="shared" si="7002"/>
        <v>1183</v>
      </c>
      <c r="KX284" s="163" t="str">
        <f t="shared" si="6572"/>
        <v>1</v>
      </c>
      <c r="KY284" s="164" t="str">
        <f t="shared" si="292"/>
        <v/>
      </c>
      <c r="KZ284" s="165">
        <f t="shared" si="293"/>
        <v>0</v>
      </c>
      <c r="LA284" s="166"/>
      <c r="LB284" s="166"/>
      <c r="LC284" s="166"/>
      <c r="LD284" s="168"/>
      <c r="LE284" s="168"/>
      <c r="LF284" s="170" t="str">
        <f t="shared" si="294"/>
        <v>0</v>
      </c>
      <c r="LG284" s="170">
        <f t="shared" si="6573"/>
        <v>0</v>
      </c>
      <c r="LH284" s="168">
        <f t="shared" si="6574"/>
        <v>0</v>
      </c>
      <c r="LI284" s="168">
        <f t="shared" si="6575"/>
        <v>0</v>
      </c>
      <c r="LJ284" s="168">
        <f t="shared" si="6576"/>
        <v>0</v>
      </c>
      <c r="LK284" s="168">
        <f t="shared" si="6577"/>
        <v>0</v>
      </c>
      <c r="LL284" s="172"/>
      <c r="LM284" s="172"/>
      <c r="LN284" s="168" t="str">
        <f t="shared" si="6578"/>
        <v>#REF!</v>
      </c>
      <c r="LO284" s="168" t="str">
        <f t="shared" si="6579"/>
        <v>#REF!</v>
      </c>
      <c r="LP284" s="168" t="str">
        <f t="shared" si="6580"/>
        <v>#REF!</v>
      </c>
      <c r="LQ284" s="168" t="str">
        <f t="shared" si="6581"/>
        <v>#REF!</v>
      </c>
    </row>
    <row r="285" ht="15.75" customHeight="1">
      <c r="A285" s="151">
        <v>46380.0</v>
      </c>
      <c r="B285" s="152" t="s">
        <v>28</v>
      </c>
      <c r="C285" s="153">
        <f t="shared" si="99"/>
        <v>0</v>
      </c>
      <c r="D285" s="154">
        <f t="shared" ref="D285:E285" si="7003">D284</f>
        <v>1</v>
      </c>
      <c r="E285" s="173">
        <f t="shared" si="7003"/>
        <v>1164</v>
      </c>
      <c r="F285" s="156" t="str">
        <f t="shared" ref="F285:F292" si="7024">IFERROR(IF(S285&gt;=10,"6",IF(S285&gt;=8,"5",IF(S285&gt;=6,"4",IF(S285&gt;=4,"3",IF(S285&gt;=2,"2",IF(S285&gt;=-1,"1",IF(S285&gt;=-2,"-1",IF(S285&gt;=-3,"-2","-3")))))))), F293)</f>
        <v>1</v>
      </c>
      <c r="G285" s="157">
        <f t="shared" si="102"/>
        <v>1</v>
      </c>
      <c r="H285" s="158">
        <f t="shared" si="103"/>
        <v>0</v>
      </c>
      <c r="I285" s="159"/>
      <c r="J285" s="159"/>
      <c r="K285" s="159"/>
      <c r="L285" s="78"/>
      <c r="M285" s="79"/>
      <c r="N285" s="77" t="str">
        <f t="shared" si="104"/>
        <v>0</v>
      </c>
      <c r="O285" s="81">
        <f t="shared" si="6440"/>
        <v>0</v>
      </c>
      <c r="P285" s="160">
        <f t="shared" si="6441"/>
        <v>0</v>
      </c>
      <c r="Q285" s="160">
        <f t="shared" si="6442"/>
        <v>0</v>
      </c>
      <c r="R285" s="160">
        <f t="shared" si="6443"/>
        <v>0</v>
      </c>
      <c r="S285" s="160">
        <f t="shared" si="6444"/>
        <v>0</v>
      </c>
      <c r="T285" s="161">
        <f t="shared" ref="T285:U285" si="7004">T284</f>
        <v>2</v>
      </c>
      <c r="U285" s="175">
        <f t="shared" si="7004"/>
        <v>1165</v>
      </c>
      <c r="V285" s="163" t="str">
        <f t="shared" ref="V285:V292" si="7026">IFERROR(IF(AI285&gt;=10,"6",IF(AI285&gt;=8,"5",IF(AI285&gt;=6,"4",IF(AI285&gt;=4,"3",IF(AI285&gt;=2,"2",IF(AI285&gt;=-1,"1",IF(AI285&gt;=-2,"-1",IF(AI285&gt;=-3,"-2","-3")))))))), V293)</f>
        <v>1</v>
      </c>
      <c r="W285" s="164">
        <f t="shared" si="112"/>
        <v>1</v>
      </c>
      <c r="X285" s="165">
        <f t="shared" si="113"/>
        <v>0</v>
      </c>
      <c r="Y285" s="166"/>
      <c r="Z285" s="166"/>
      <c r="AA285" s="166"/>
      <c r="AB285" s="84"/>
      <c r="AC285" s="85"/>
      <c r="AD285" s="83" t="str">
        <f t="shared" si="114"/>
        <v>0</v>
      </c>
      <c r="AE285" s="167">
        <f t="shared" si="6447"/>
        <v>0</v>
      </c>
      <c r="AF285" s="168">
        <f t="shared" si="6448"/>
        <v>0</v>
      </c>
      <c r="AG285" s="168">
        <f t="shared" si="6449"/>
        <v>0</v>
      </c>
      <c r="AH285" s="168">
        <f t="shared" si="6450"/>
        <v>0</v>
      </c>
      <c r="AI285" s="168">
        <f t="shared" si="6451"/>
        <v>0</v>
      </c>
      <c r="AJ285" s="154">
        <f t="shared" ref="AJ285:AK285" si="7005">AJ284</f>
        <v>3</v>
      </c>
      <c r="AK285" s="173">
        <f t="shared" si="7005"/>
        <v>1166</v>
      </c>
      <c r="AL285" s="156" t="str">
        <f t="shared" ref="AL285:AL292" si="7028">IFERROR(IF(AY285&gt;=10,"6",IF(AY285&gt;=8,"5",IF(AY285&gt;=6,"4",IF(AY285&gt;=4,"3",IF(AY285&gt;=2,"2",IF(AY285&gt;=-1,"1",IF(AY285&gt;=-2,"-1",IF(AY285&gt;=-3,"-2","-3")))))))), AL293)</f>
        <v>1</v>
      </c>
      <c r="AM285" s="157">
        <f t="shared" si="122"/>
        <v>2</v>
      </c>
      <c r="AN285" s="158">
        <f t="shared" si="123"/>
        <v>0</v>
      </c>
      <c r="AO285" s="159"/>
      <c r="AP285" s="159"/>
      <c r="AQ285" s="159"/>
      <c r="AR285" s="78"/>
      <c r="AS285" s="79"/>
      <c r="AT285" s="77" t="str">
        <f t="shared" si="124"/>
        <v>0</v>
      </c>
      <c r="AU285" s="81">
        <f t="shared" si="6454"/>
        <v>0</v>
      </c>
      <c r="AV285" s="160">
        <f t="shared" si="6455"/>
        <v>0</v>
      </c>
      <c r="AW285" s="160">
        <f t="shared" si="6456"/>
        <v>0</v>
      </c>
      <c r="AX285" s="160">
        <f t="shared" si="6457"/>
        <v>0</v>
      </c>
      <c r="AY285" s="160">
        <f t="shared" si="6458"/>
        <v>0</v>
      </c>
      <c r="AZ285" s="161">
        <f t="shared" ref="AZ285:BA285" si="7006">AZ284</f>
        <v>4</v>
      </c>
      <c r="BA285" s="175">
        <f t="shared" si="7006"/>
        <v>1167</v>
      </c>
      <c r="BB285" s="163" t="str">
        <f t="shared" ref="BB285:BB292" si="7030">IFERROR(IF(BO285&gt;=10,"6",IF(BO285&gt;=8,"5",IF(BO285&gt;=6,"4",IF(BO285&gt;=4,"3",IF(BO285&gt;=2,"2",IF(BO285&gt;=-1,"1",IF(BO285&gt;=-2,"-1",IF(BO285&gt;=-3,"-2","-3")))))))), BB293)</f>
        <v>1</v>
      </c>
      <c r="BC285" s="164">
        <f t="shared" si="132"/>
        <v>4</v>
      </c>
      <c r="BD285" s="165">
        <f t="shared" si="133"/>
        <v>0</v>
      </c>
      <c r="BE285" s="166"/>
      <c r="BF285" s="166"/>
      <c r="BG285" s="166"/>
      <c r="BH285" s="84"/>
      <c r="BI285" s="85"/>
      <c r="BJ285" s="83" t="str">
        <f t="shared" si="134"/>
        <v>0</v>
      </c>
      <c r="BK285" s="167">
        <f t="shared" si="6461"/>
        <v>0</v>
      </c>
      <c r="BL285" s="168">
        <f t="shared" si="6462"/>
        <v>0</v>
      </c>
      <c r="BM285" s="168">
        <f t="shared" si="6463"/>
        <v>0</v>
      </c>
      <c r="BN285" s="168">
        <f t="shared" si="6464"/>
        <v>0</v>
      </c>
      <c r="BO285" s="168">
        <f t="shared" si="6465"/>
        <v>0</v>
      </c>
      <c r="BP285" s="154">
        <f t="shared" ref="BP285:BQ285" si="7007">BP284</f>
        <v>5</v>
      </c>
      <c r="BQ285" s="173">
        <f t="shared" si="7007"/>
        <v>1168</v>
      </c>
      <c r="BR285" s="156" t="str">
        <f t="shared" ref="BR285:BR292" si="7032">IFERROR(IF(CE285&gt;=10,"6",IF(CE285&gt;=8,"5",IF(CE285&gt;=6,"4",IF(CE285&gt;=4,"3",IF(CE285&gt;=2,"2",IF(CE285&gt;=-1,"1",IF(CE285&gt;=-2,"-1",IF(CE285&gt;=-3,"-2","-3")))))))), BR293)</f>
        <v>1</v>
      </c>
      <c r="BS285" s="157">
        <f t="shared" si="142"/>
        <v>4</v>
      </c>
      <c r="BT285" s="158">
        <f t="shared" si="143"/>
        <v>0</v>
      </c>
      <c r="BU285" s="159"/>
      <c r="BV285" s="159"/>
      <c r="BW285" s="159"/>
      <c r="BX285" s="78"/>
      <c r="BY285" s="79"/>
      <c r="BZ285" s="77" t="str">
        <f t="shared" si="144"/>
        <v>0</v>
      </c>
      <c r="CA285" s="81">
        <f t="shared" si="6468"/>
        <v>0</v>
      </c>
      <c r="CB285" s="160">
        <f t="shared" si="6469"/>
        <v>0</v>
      </c>
      <c r="CC285" s="160">
        <f t="shared" si="6470"/>
        <v>0</v>
      </c>
      <c r="CD285" s="160">
        <f t="shared" si="6471"/>
        <v>0</v>
      </c>
      <c r="CE285" s="160">
        <f t="shared" si="6472"/>
        <v>0</v>
      </c>
      <c r="CF285" s="161">
        <f t="shared" ref="CF285:CG285" si="7008">CF284</f>
        <v>6</v>
      </c>
      <c r="CG285" s="175">
        <f t="shared" si="7008"/>
        <v>1169</v>
      </c>
      <c r="CH285" s="163" t="str">
        <f t="shared" ref="CH285:CH292" si="7034">IFERROR(IF(CU285&gt;=10,"6",IF(CU285&gt;=8,"5",IF(CU285&gt;=6,"4",IF(CU285&gt;=4,"3",IF(CU285&gt;=2,"2",IF(CU285&gt;=-1,"1",IF(CU285&gt;=-2,"-1",IF(CU285&gt;=-3,"-2","-3")))))))), CH293)</f>
        <v>1</v>
      </c>
      <c r="CI285" s="164">
        <f t="shared" si="152"/>
        <v>2</v>
      </c>
      <c r="CJ285" s="165">
        <f t="shared" si="153"/>
        <v>0</v>
      </c>
      <c r="CK285" s="166"/>
      <c r="CL285" s="166"/>
      <c r="CM285" s="166"/>
      <c r="CN285" s="84"/>
      <c r="CO285" s="85"/>
      <c r="CP285" s="83" t="str">
        <f t="shared" si="154"/>
        <v>0</v>
      </c>
      <c r="CQ285" s="167">
        <f t="shared" si="6475"/>
        <v>0</v>
      </c>
      <c r="CR285" s="168">
        <f t="shared" si="6476"/>
        <v>0</v>
      </c>
      <c r="CS285" s="168">
        <f t="shared" si="6477"/>
        <v>0</v>
      </c>
      <c r="CT285" s="168">
        <f t="shared" si="6478"/>
        <v>0</v>
      </c>
      <c r="CU285" s="168">
        <f t="shared" si="6479"/>
        <v>0</v>
      </c>
      <c r="CV285" s="154">
        <f t="shared" ref="CV285:CW285" si="7009">CV284</f>
        <v>7</v>
      </c>
      <c r="CW285" s="173">
        <f t="shared" si="7009"/>
        <v>1170</v>
      </c>
      <c r="CX285" s="156" t="str">
        <f t="shared" ref="CX285:CX292" si="7036">IFERROR(IF(DK285&gt;=10,"6",IF(DK285&gt;=8,"5",IF(DK285&gt;=6,"4",IF(DK285&gt;=4,"3",IF(DK285&gt;=2,"2",IF(DK285&gt;=-1,"1",IF(DK285&gt;=-2,"-1",IF(DK285&gt;=-3,"-2","-3")))))))), CX293)</f>
        <v>1</v>
      </c>
      <c r="CY285" s="157">
        <f t="shared" si="162"/>
        <v>2</v>
      </c>
      <c r="CZ285" s="158">
        <f t="shared" si="163"/>
        <v>0</v>
      </c>
      <c r="DA285" s="159"/>
      <c r="DB285" s="159"/>
      <c r="DC285" s="159"/>
      <c r="DD285" s="78"/>
      <c r="DE285" s="79"/>
      <c r="DF285" s="77" t="str">
        <f t="shared" si="164"/>
        <v>0</v>
      </c>
      <c r="DG285" s="81">
        <f t="shared" si="6482"/>
        <v>0</v>
      </c>
      <c r="DH285" s="160">
        <f t="shared" si="6483"/>
        <v>0</v>
      </c>
      <c r="DI285" s="160">
        <f t="shared" si="6484"/>
        <v>0</v>
      </c>
      <c r="DJ285" s="160">
        <f t="shared" si="6485"/>
        <v>0</v>
      </c>
      <c r="DK285" s="160">
        <f t="shared" si="6486"/>
        <v>0</v>
      </c>
      <c r="DL285" s="161">
        <f t="shared" ref="DL285:DM285" si="7010">DL284</f>
        <v>8</v>
      </c>
      <c r="DM285" s="175">
        <f t="shared" si="7010"/>
        <v>1171</v>
      </c>
      <c r="DN285" s="163" t="str">
        <f t="shared" ref="DN285:DN292" si="7038">IFERROR(IF(EA285&gt;=10,"6",IF(EA285&gt;=8,"5",IF(EA285&gt;=6,"4",IF(EA285&gt;=4,"3",IF(EA285&gt;=2,"2",IF(EA285&gt;=-1,"1",IF(EA285&gt;=-2,"-1",IF(EA285&gt;=-3,"-2","-3")))))))), DN293)</f>
        <v>1</v>
      </c>
      <c r="DO285" s="164">
        <f t="shared" si="172"/>
        <v>2</v>
      </c>
      <c r="DP285" s="165">
        <f t="shared" si="173"/>
        <v>0</v>
      </c>
      <c r="DQ285" s="166"/>
      <c r="DR285" s="166"/>
      <c r="DS285" s="166"/>
      <c r="DT285" s="84"/>
      <c r="DU285" s="85"/>
      <c r="DV285" s="83" t="str">
        <f t="shared" si="174"/>
        <v>0</v>
      </c>
      <c r="DW285" s="167">
        <f t="shared" si="6489"/>
        <v>0</v>
      </c>
      <c r="DX285" s="168">
        <f t="shared" si="6490"/>
        <v>0</v>
      </c>
      <c r="DY285" s="168">
        <f t="shared" si="6491"/>
        <v>0</v>
      </c>
      <c r="DZ285" s="168">
        <f t="shared" si="6492"/>
        <v>0</v>
      </c>
      <c r="EA285" s="168">
        <f t="shared" si="6493"/>
        <v>0</v>
      </c>
      <c r="EB285" s="154">
        <f t="shared" ref="EB285:EC285" si="7011">EB284</f>
        <v>9</v>
      </c>
      <c r="EC285" s="173">
        <f t="shared" si="7011"/>
        <v>1172</v>
      </c>
      <c r="ED285" s="156" t="str">
        <f t="shared" ref="ED285:ED292" si="7040">IFERROR(IF(EQ285&gt;=10,"6",IF(EQ285&gt;=8,"5",IF(EQ285&gt;=6,"4",IF(EQ285&gt;=4,"3",IF(EQ285&gt;=2,"2",IF(EQ285&gt;=-1,"1",IF(EQ285&gt;=-2,"-1",IF(EQ285&gt;=-3,"-2","-3")))))))), ED293)</f>
        <v>1</v>
      </c>
      <c r="EE285" s="157">
        <f t="shared" si="182"/>
        <v>5</v>
      </c>
      <c r="EF285" s="169">
        <f t="shared" si="183"/>
        <v>0</v>
      </c>
      <c r="EG285" s="159"/>
      <c r="EH285" s="159"/>
      <c r="EI285" s="159"/>
      <c r="EJ285" s="78"/>
      <c r="EK285" s="79"/>
      <c r="EL285" s="77" t="str">
        <f t="shared" si="184"/>
        <v>0</v>
      </c>
      <c r="EM285" s="81">
        <f t="shared" si="6496"/>
        <v>0</v>
      </c>
      <c r="EN285" s="160">
        <f t="shared" si="6497"/>
        <v>0</v>
      </c>
      <c r="EO285" s="160">
        <f t="shared" si="6498"/>
        <v>0</v>
      </c>
      <c r="EP285" s="160">
        <f t="shared" si="6499"/>
        <v>0</v>
      </c>
      <c r="EQ285" s="160">
        <f t="shared" si="6500"/>
        <v>0</v>
      </c>
      <c r="ER285" s="161">
        <f t="shared" ref="ER285:ES285" si="7012">ER284</f>
        <v>10</v>
      </c>
      <c r="ES285" s="175">
        <f t="shared" si="7012"/>
        <v>1173</v>
      </c>
      <c r="ET285" s="163" t="str">
        <f t="shared" ref="ET285:ET292" si="7042">IFERROR(IF(FG285&gt;=10,"6",IF(FG285&gt;=8,"5",IF(FG285&gt;=6,"4",IF(FG285&gt;=4,"3",IF(FG285&gt;=2,"2",IF(FG285&gt;=-1,"1",IF(FG285&gt;=-2,"-1",IF(FG285&gt;=-3,"-2","-3")))))))), ET293)</f>
        <v>1</v>
      </c>
      <c r="EU285" s="164">
        <f t="shared" si="192"/>
        <v>19</v>
      </c>
      <c r="EV285" s="165">
        <f t="shared" si="193"/>
        <v>0</v>
      </c>
      <c r="EW285" s="166"/>
      <c r="EX285" s="166"/>
      <c r="EY285" s="166"/>
      <c r="EZ285" s="84"/>
      <c r="FA285" s="85"/>
      <c r="FB285" s="83" t="str">
        <f t="shared" si="194"/>
        <v>0</v>
      </c>
      <c r="FC285" s="167">
        <f t="shared" si="6503"/>
        <v>0</v>
      </c>
      <c r="FD285" s="168">
        <f t="shared" si="6504"/>
        <v>0</v>
      </c>
      <c r="FE285" s="168">
        <f t="shared" si="6505"/>
        <v>0</v>
      </c>
      <c r="FF285" s="168">
        <f t="shared" si="6506"/>
        <v>0</v>
      </c>
      <c r="FG285" s="168">
        <f t="shared" si="6507"/>
        <v>0</v>
      </c>
      <c r="FH285" s="154">
        <f t="shared" ref="FH285:FI285" si="7013">FH284</f>
        <v>11</v>
      </c>
      <c r="FI285" s="173">
        <f t="shared" si="7013"/>
        <v>1174</v>
      </c>
      <c r="FJ285" s="156" t="str">
        <f t="shared" ref="FJ285:FJ292" si="7044">IFERROR(IF(FW285&gt;=10,"6",IF(FW285&gt;=8,"5",IF(FW285&gt;=6,"4",IF(FW285&gt;=4,"3",IF(FW285&gt;=2,"2",IF(FW285&gt;=-1,"1",IF(FW285&gt;=-2,"-1",IF(FW285&gt;=-3,"-2","-3")))))))), FJ293)</f>
        <v>1</v>
      </c>
      <c r="FK285" s="157">
        <f t="shared" si="202"/>
        <v>4</v>
      </c>
      <c r="FL285" s="158">
        <f t="shared" si="203"/>
        <v>0</v>
      </c>
      <c r="FM285" s="159"/>
      <c r="FN285" s="159"/>
      <c r="FO285" s="159"/>
      <c r="FP285" s="78"/>
      <c r="FQ285" s="79"/>
      <c r="FR285" s="77" t="str">
        <f t="shared" si="204"/>
        <v>0</v>
      </c>
      <c r="FS285" s="81">
        <f t="shared" si="6510"/>
        <v>0</v>
      </c>
      <c r="FT285" s="160">
        <f t="shared" si="6511"/>
        <v>0</v>
      </c>
      <c r="FU285" s="160">
        <f t="shared" si="6512"/>
        <v>0</v>
      </c>
      <c r="FV285" s="160">
        <f t="shared" si="6513"/>
        <v>0</v>
      </c>
      <c r="FW285" s="160">
        <f t="shared" si="6514"/>
        <v>0</v>
      </c>
      <c r="FX285" s="161">
        <f t="shared" ref="FX285:FY285" si="7014">FX284</f>
        <v>12</v>
      </c>
      <c r="FY285" s="175">
        <f t="shared" si="7014"/>
        <v>1175</v>
      </c>
      <c r="FZ285" s="163" t="str">
        <f t="shared" ref="FZ285:FZ292" si="7046">IFERROR(IF(GM285&gt;=10,"6",IF(GM285&gt;=8,"5",IF(GM285&gt;=6,"4",IF(GM285&gt;=4,"3",IF(GM285&gt;=2,"2",IF(GM285&gt;=-1,"1",IF(GM285&gt;=-2,"-1",IF(GM285&gt;=-3,"-2","-3")))))))), FZ293)</f>
        <v>1</v>
      </c>
      <c r="GA285" s="164">
        <f t="shared" si="212"/>
        <v>2</v>
      </c>
      <c r="GB285" s="165">
        <f t="shared" si="213"/>
        <v>0</v>
      </c>
      <c r="GC285" s="166"/>
      <c r="GD285" s="166"/>
      <c r="GE285" s="166"/>
      <c r="GF285" s="84"/>
      <c r="GG285" s="85"/>
      <c r="GH285" s="83" t="str">
        <f t="shared" si="214"/>
        <v>0</v>
      </c>
      <c r="GI285" s="167">
        <f t="shared" si="6517"/>
        <v>0</v>
      </c>
      <c r="GJ285" s="168">
        <f t="shared" si="6518"/>
        <v>0</v>
      </c>
      <c r="GK285" s="168">
        <f t="shared" si="6519"/>
        <v>0</v>
      </c>
      <c r="GL285" s="168">
        <f t="shared" si="6520"/>
        <v>0</v>
      </c>
      <c r="GM285" s="168">
        <f t="shared" si="6521"/>
        <v>0</v>
      </c>
      <c r="GN285" s="154">
        <f t="shared" ref="GN285:GO285" si="7015">GN284</f>
        <v>13</v>
      </c>
      <c r="GO285" s="173">
        <f t="shared" si="7015"/>
        <v>1176</v>
      </c>
      <c r="GP285" s="156" t="str">
        <f t="shared" ref="GP285:GP292" si="7048">IFERROR(IF(HC285&gt;=10,"6",IF(HC285&gt;=8,"5",IF(HC285&gt;=6,"4",IF(HC285&gt;=4,"3",IF(HC285&gt;=2,"2",IF(HC285&gt;=-1,"1",IF(HC285&gt;=-2,"-1",IF(HC285&gt;=-3,"-2","-3")))))))), GP293)</f>
        <v>1</v>
      </c>
      <c r="GQ285" s="157">
        <f t="shared" si="222"/>
        <v>3</v>
      </c>
      <c r="GR285" s="158">
        <f t="shared" si="223"/>
        <v>0</v>
      </c>
      <c r="GS285" s="159"/>
      <c r="GT285" s="159"/>
      <c r="GU285" s="159"/>
      <c r="GV285" s="78"/>
      <c r="GW285" s="79"/>
      <c r="GX285" s="77" t="str">
        <f t="shared" si="224"/>
        <v>0</v>
      </c>
      <c r="GY285" s="81">
        <f t="shared" si="6524"/>
        <v>0</v>
      </c>
      <c r="GZ285" s="160">
        <f t="shared" si="6525"/>
        <v>0</v>
      </c>
      <c r="HA285" s="160">
        <f t="shared" si="6526"/>
        <v>0</v>
      </c>
      <c r="HB285" s="160">
        <f t="shared" si="6527"/>
        <v>0</v>
      </c>
      <c r="HC285" s="160">
        <f t="shared" si="6528"/>
        <v>0</v>
      </c>
      <c r="HD285" s="161">
        <f t="shared" ref="HD285:HE285" si="7016">HD284</f>
        <v>14</v>
      </c>
      <c r="HE285" s="175">
        <f t="shared" si="7016"/>
        <v>1177</v>
      </c>
      <c r="HF285" s="163" t="str">
        <f t="shared" ref="HF285:HF292" si="7050">IFERROR(IF(HS285&gt;=10,"6",IF(HS285&gt;=8,"5",IF(HS285&gt;=6,"4",IF(HS285&gt;=4,"3",IF(HS285&gt;=2,"2",IF(HS285&gt;=-1,"1",IF(HS285&gt;=-2,"-1",IF(HS285&gt;=-3,"-2","-3")))))))), HF293)</f>
        <v>1</v>
      </c>
      <c r="HG285" s="164">
        <f t="shared" si="232"/>
        <v>5</v>
      </c>
      <c r="HH285" s="165">
        <f t="shared" si="233"/>
        <v>0</v>
      </c>
      <c r="HI285" s="166"/>
      <c r="HJ285" s="166"/>
      <c r="HK285" s="166"/>
      <c r="HL285" s="84"/>
      <c r="HM285" s="85"/>
      <c r="HN285" s="83" t="str">
        <f t="shared" si="234"/>
        <v>0</v>
      </c>
      <c r="HO285" s="167">
        <f t="shared" si="6531"/>
        <v>0</v>
      </c>
      <c r="HP285" s="168">
        <f t="shared" si="6532"/>
        <v>0</v>
      </c>
      <c r="HQ285" s="168">
        <f t="shared" si="6533"/>
        <v>0</v>
      </c>
      <c r="HR285" s="168">
        <f t="shared" si="6534"/>
        <v>0</v>
      </c>
      <c r="HS285" s="168">
        <f t="shared" si="6535"/>
        <v>0</v>
      </c>
      <c r="HT285" s="154">
        <f t="shared" ref="HT285:HU285" si="7017">HT284</f>
        <v>15</v>
      </c>
      <c r="HU285" s="173">
        <f t="shared" si="7017"/>
        <v>1178</v>
      </c>
      <c r="HV285" s="156" t="str">
        <f t="shared" ref="HV285:HV292" si="7052">IFERROR(IF(II285&gt;=10,"6",IF(II285&gt;=8,"5",IF(II285&gt;=6,"4",IF(II285&gt;=4,"3",IF(II285&gt;=2,"2",IF(II285&gt;=-1,"1",IF(II285&gt;=-2,"-1",IF(II285&gt;=-3,"-2","-3")))))))), HV293)</f>
        <v>1</v>
      </c>
      <c r="HW285" s="157" t="str">
        <f t="shared" si="242"/>
        <v/>
      </c>
      <c r="HX285" s="169">
        <f t="shared" si="243"/>
        <v>0</v>
      </c>
      <c r="HY285" s="159"/>
      <c r="HZ285" s="159"/>
      <c r="IA285" s="159"/>
      <c r="IB285" s="160"/>
      <c r="IC285" s="160"/>
      <c r="ID285" s="160" t="str">
        <f t="shared" si="244"/>
        <v>0</v>
      </c>
      <c r="IE285" s="160">
        <f t="shared" si="6538"/>
        <v>0</v>
      </c>
      <c r="IF285" s="160">
        <f t="shared" si="6539"/>
        <v>0</v>
      </c>
      <c r="IG285" s="160">
        <f t="shared" si="6540"/>
        <v>0</v>
      </c>
      <c r="IH285" s="160">
        <f t="shared" si="6541"/>
        <v>0</v>
      </c>
      <c r="II285" s="160">
        <f t="shared" si="6542"/>
        <v>0</v>
      </c>
      <c r="IJ285" s="161">
        <f t="shared" ref="IJ285:IK285" si="7018">IJ284</f>
        <v>16</v>
      </c>
      <c r="IK285" s="175">
        <f t="shared" si="7018"/>
        <v>1179</v>
      </c>
      <c r="IL285" s="163" t="str">
        <f t="shared" ref="IL285:IL292" si="7054">IFERROR(IF(IY285&gt;=10,"6",IF(IY285&gt;=8,"5",IF(IY285&gt;=6,"4",IF(IY285&gt;=4,"3",IF(IY285&gt;=2,"2",IF(IY285&gt;=-1,"1",IF(IY285&gt;=-2,"-1",IF(IY285&gt;=-3,"-2","-3")))))))), IL293)</f>
        <v>1</v>
      </c>
      <c r="IM285" s="164" t="str">
        <f t="shared" si="252"/>
        <v/>
      </c>
      <c r="IN285" s="165">
        <f t="shared" si="253"/>
        <v>0</v>
      </c>
      <c r="IO285" s="166"/>
      <c r="IP285" s="166"/>
      <c r="IQ285" s="166"/>
      <c r="IR285" s="168"/>
      <c r="IS285" s="168"/>
      <c r="IT285" s="170" t="str">
        <f t="shared" si="254"/>
        <v>0</v>
      </c>
      <c r="IU285" s="170">
        <f t="shared" si="6545"/>
        <v>0</v>
      </c>
      <c r="IV285" s="168">
        <f t="shared" si="6546"/>
        <v>0</v>
      </c>
      <c r="IW285" s="168">
        <f t="shared" si="6547"/>
        <v>0</v>
      </c>
      <c r="IX285" s="168">
        <f t="shared" si="6548"/>
        <v>0</v>
      </c>
      <c r="IY285" s="168">
        <f t="shared" si="6549"/>
        <v>0</v>
      </c>
      <c r="IZ285" s="154">
        <f t="shared" ref="IZ285:JA285" si="7019">IZ284</f>
        <v>17</v>
      </c>
      <c r="JA285" s="173">
        <f t="shared" si="7019"/>
        <v>1180</v>
      </c>
      <c r="JB285" s="156" t="str">
        <f t="shared" ref="JB285:JB292" si="7056">IFERROR(IF(JO285&gt;=10,"6",IF(JO285&gt;=8,"5",IF(JO285&gt;=6,"4",IF(JO285&gt;=4,"3",IF(JO285&gt;=2,"2",IF(JO285&gt;=-1,"1",IF(JO285&gt;=-2,"-1",IF(JO285&gt;=-3,"-2","-3")))))))), JB293)</f>
        <v>1</v>
      </c>
      <c r="JC285" s="157" t="str">
        <f t="shared" si="262"/>
        <v/>
      </c>
      <c r="JD285" s="158">
        <f t="shared" si="263"/>
        <v>0</v>
      </c>
      <c r="JE285" s="159"/>
      <c r="JF285" s="159"/>
      <c r="JG285" s="159"/>
      <c r="JH285" s="160"/>
      <c r="JI285" s="160"/>
      <c r="JJ285" s="171" t="str">
        <f t="shared" si="264"/>
        <v>0</v>
      </c>
      <c r="JK285" s="171">
        <f t="shared" si="6552"/>
        <v>0</v>
      </c>
      <c r="JL285" s="160">
        <f t="shared" si="6553"/>
        <v>0</v>
      </c>
      <c r="JM285" s="160">
        <f t="shared" si="6554"/>
        <v>0</v>
      </c>
      <c r="JN285" s="160">
        <f t="shared" si="6555"/>
        <v>0</v>
      </c>
      <c r="JO285" s="160">
        <f t="shared" si="6556"/>
        <v>0</v>
      </c>
      <c r="JP285" s="161">
        <f t="shared" ref="JP285:JQ285" si="7020">JP284</f>
        <v>18</v>
      </c>
      <c r="JQ285" s="175">
        <f t="shared" si="7020"/>
        <v>1181</v>
      </c>
      <c r="JR285" s="163" t="str">
        <f t="shared" ref="JR285:JR292" si="7058">IFERROR(IF(KE285&gt;=10,"6",IF(KE285&gt;=8,"5",IF(KE285&gt;=6,"4",IF(KE285&gt;=4,"3",IF(KE285&gt;=2,"2",IF(KE285&gt;=-1,"1",IF(KE285&gt;=-2,"-1",IF(KE285&gt;=-3,"-2","-3")))))))), JR293)</f>
        <v>1</v>
      </c>
      <c r="JS285" s="164" t="str">
        <f t="shared" si="272"/>
        <v/>
      </c>
      <c r="JT285" s="165">
        <f t="shared" si="273"/>
        <v>0</v>
      </c>
      <c r="JU285" s="166"/>
      <c r="JV285" s="166"/>
      <c r="JW285" s="166"/>
      <c r="JX285" s="168"/>
      <c r="JY285" s="168"/>
      <c r="JZ285" s="170" t="str">
        <f t="shared" si="274"/>
        <v>0</v>
      </c>
      <c r="KA285" s="170">
        <f t="shared" si="6559"/>
        <v>0</v>
      </c>
      <c r="KB285" s="168">
        <f t="shared" si="6560"/>
        <v>0</v>
      </c>
      <c r="KC285" s="168">
        <f t="shared" si="6561"/>
        <v>0</v>
      </c>
      <c r="KD285" s="168">
        <f t="shared" si="6562"/>
        <v>0</v>
      </c>
      <c r="KE285" s="168">
        <f t="shared" si="6563"/>
        <v>0</v>
      </c>
      <c r="KF285" s="154">
        <f t="shared" ref="KF285:KG285" si="7021">KF284</f>
        <v>19</v>
      </c>
      <c r="KG285" s="173">
        <f t="shared" si="7021"/>
        <v>1182</v>
      </c>
      <c r="KH285" s="156" t="str">
        <f t="shared" ref="KH285:KH292" si="7060">IFERROR(IF(KU285&gt;=10,"6",IF(KU285&gt;=8,"5",IF(KU285&gt;=6,"4",IF(KU285&gt;=4,"3",IF(KU285&gt;=2,"2",IF(KU285&gt;=-1,"1",IF(KU285&gt;=-2,"-1",IF(KU285&gt;=-3,"-2","-3")))))))), KH293)</f>
        <v>1</v>
      </c>
      <c r="KI285" s="157" t="str">
        <f t="shared" si="282"/>
        <v/>
      </c>
      <c r="KJ285" s="158">
        <f t="shared" si="283"/>
        <v>0</v>
      </c>
      <c r="KK285" s="159"/>
      <c r="KL285" s="159"/>
      <c r="KM285" s="159"/>
      <c r="KN285" s="160"/>
      <c r="KO285" s="160"/>
      <c r="KP285" s="171" t="str">
        <f t="shared" si="284"/>
        <v>0</v>
      </c>
      <c r="KQ285" s="171">
        <f t="shared" si="6566"/>
        <v>0</v>
      </c>
      <c r="KR285" s="160">
        <f t="shared" si="6567"/>
        <v>0</v>
      </c>
      <c r="KS285" s="160">
        <f t="shared" si="6568"/>
        <v>0</v>
      </c>
      <c r="KT285" s="160">
        <f t="shared" si="6569"/>
        <v>0</v>
      </c>
      <c r="KU285" s="160">
        <f t="shared" si="6570"/>
        <v>0</v>
      </c>
      <c r="KV285" s="161">
        <f t="shared" ref="KV285:KW285" si="7022">KV284</f>
        <v>20</v>
      </c>
      <c r="KW285" s="175">
        <f t="shared" si="7022"/>
        <v>1183</v>
      </c>
      <c r="KX285" s="163" t="str">
        <f t="shared" ref="KX285:KX292" si="7062">IFERROR(IF(LK285&gt;=10,"6",IF(LK285&gt;=8,"5",IF(LK285&gt;=6,"4",IF(LK285&gt;=4,"3",IF(LK285&gt;=2,"2",IF(LK285&gt;=-1,"1",IF(LK285&gt;=-2,"-1",IF(LK285&gt;=-3,"-2","-3")))))))), KX293)</f>
        <v>1</v>
      </c>
      <c r="KY285" s="164" t="str">
        <f t="shared" si="292"/>
        <v/>
      </c>
      <c r="KZ285" s="165">
        <f t="shared" si="293"/>
        <v>0</v>
      </c>
      <c r="LA285" s="166"/>
      <c r="LB285" s="166"/>
      <c r="LC285" s="166"/>
      <c r="LD285" s="168"/>
      <c r="LE285" s="168"/>
      <c r="LF285" s="170" t="str">
        <f t="shared" si="294"/>
        <v>0</v>
      </c>
      <c r="LG285" s="170">
        <f t="shared" si="6573"/>
        <v>0</v>
      </c>
      <c r="LH285" s="168">
        <f t="shared" si="6574"/>
        <v>0</v>
      </c>
      <c r="LI285" s="168">
        <f t="shared" si="6575"/>
        <v>0</v>
      </c>
      <c r="LJ285" s="168">
        <f t="shared" si="6576"/>
        <v>0</v>
      </c>
      <c r="LK285" s="168">
        <f t="shared" si="6577"/>
        <v>0</v>
      </c>
      <c r="LL285" s="172"/>
      <c r="LM285" s="172"/>
      <c r="LN285" s="168" t="str">
        <f t="shared" si="6578"/>
        <v>#REF!</v>
      </c>
      <c r="LO285" s="168" t="str">
        <f t="shared" si="6579"/>
        <v>#REF!</v>
      </c>
      <c r="LP285" s="168" t="str">
        <f t="shared" si="6580"/>
        <v>#REF!</v>
      </c>
      <c r="LQ285" s="168" t="str">
        <f t="shared" si="6581"/>
        <v>#REF!</v>
      </c>
    </row>
    <row r="286" ht="15.75" customHeight="1">
      <c r="A286" s="151">
        <v>46381.0</v>
      </c>
      <c r="B286" s="152" t="s">
        <v>29</v>
      </c>
      <c r="C286" s="153">
        <f t="shared" si="99"/>
        <v>0</v>
      </c>
      <c r="D286" s="154">
        <f t="shared" ref="D286:E286" si="7023">D285</f>
        <v>1</v>
      </c>
      <c r="E286" s="173">
        <f t="shared" si="7023"/>
        <v>1164</v>
      </c>
      <c r="F286" s="156" t="str">
        <f t="shared" si="7024"/>
        <v>1</v>
      </c>
      <c r="G286" s="157">
        <f t="shared" si="102"/>
        <v>1</v>
      </c>
      <c r="H286" s="158">
        <f t="shared" si="103"/>
        <v>0</v>
      </c>
      <c r="I286" s="159"/>
      <c r="J286" s="159"/>
      <c r="K286" s="159"/>
      <c r="L286" s="78"/>
      <c r="M286" s="79"/>
      <c r="N286" s="77" t="str">
        <f t="shared" si="104"/>
        <v>0</v>
      </c>
      <c r="O286" s="81">
        <f t="shared" si="6440"/>
        <v>0</v>
      </c>
      <c r="P286" s="160">
        <f t="shared" si="6441"/>
        <v>0</v>
      </c>
      <c r="Q286" s="160">
        <f t="shared" si="6442"/>
        <v>0</v>
      </c>
      <c r="R286" s="160">
        <f t="shared" si="6443"/>
        <v>0</v>
      </c>
      <c r="S286" s="160">
        <f t="shared" si="6444"/>
        <v>0</v>
      </c>
      <c r="T286" s="161">
        <f t="shared" ref="T286:U286" si="7025">T285</f>
        <v>2</v>
      </c>
      <c r="U286" s="175">
        <f t="shared" si="7025"/>
        <v>1165</v>
      </c>
      <c r="V286" s="163" t="str">
        <f t="shared" si="7026"/>
        <v>1</v>
      </c>
      <c r="W286" s="164">
        <f t="shared" si="112"/>
        <v>1</v>
      </c>
      <c r="X286" s="165">
        <f t="shared" si="113"/>
        <v>0</v>
      </c>
      <c r="Y286" s="166"/>
      <c r="Z286" s="166"/>
      <c r="AA286" s="166"/>
      <c r="AB286" s="84"/>
      <c r="AC286" s="85"/>
      <c r="AD286" s="83" t="str">
        <f t="shared" si="114"/>
        <v>0</v>
      </c>
      <c r="AE286" s="167">
        <f t="shared" si="6447"/>
        <v>0</v>
      </c>
      <c r="AF286" s="168">
        <f t="shared" si="6448"/>
        <v>0</v>
      </c>
      <c r="AG286" s="168">
        <f t="shared" si="6449"/>
        <v>0</v>
      </c>
      <c r="AH286" s="168">
        <f t="shared" si="6450"/>
        <v>0</v>
      </c>
      <c r="AI286" s="168">
        <f t="shared" si="6451"/>
        <v>0</v>
      </c>
      <c r="AJ286" s="154">
        <f t="shared" ref="AJ286:AK286" si="7027">AJ285</f>
        <v>3</v>
      </c>
      <c r="AK286" s="173">
        <f t="shared" si="7027"/>
        <v>1166</v>
      </c>
      <c r="AL286" s="156" t="str">
        <f t="shared" si="7028"/>
        <v>1</v>
      </c>
      <c r="AM286" s="157">
        <f t="shared" si="122"/>
        <v>2</v>
      </c>
      <c r="AN286" s="158">
        <f t="shared" si="123"/>
        <v>0</v>
      </c>
      <c r="AO286" s="159"/>
      <c r="AP286" s="159"/>
      <c r="AQ286" s="159"/>
      <c r="AR286" s="78"/>
      <c r="AS286" s="79"/>
      <c r="AT286" s="77" t="str">
        <f t="shared" si="124"/>
        <v>0</v>
      </c>
      <c r="AU286" s="81">
        <f t="shared" si="6454"/>
        <v>0</v>
      </c>
      <c r="AV286" s="160">
        <f t="shared" si="6455"/>
        <v>0</v>
      </c>
      <c r="AW286" s="160">
        <f t="shared" si="6456"/>
        <v>0</v>
      </c>
      <c r="AX286" s="160">
        <f t="shared" si="6457"/>
        <v>0</v>
      </c>
      <c r="AY286" s="160">
        <f t="shared" si="6458"/>
        <v>0</v>
      </c>
      <c r="AZ286" s="161">
        <f t="shared" ref="AZ286:BA286" si="7029">AZ285</f>
        <v>4</v>
      </c>
      <c r="BA286" s="175">
        <f t="shared" si="7029"/>
        <v>1167</v>
      </c>
      <c r="BB286" s="163" t="str">
        <f t="shared" si="7030"/>
        <v>1</v>
      </c>
      <c r="BC286" s="164">
        <f t="shared" si="132"/>
        <v>4</v>
      </c>
      <c r="BD286" s="165">
        <f t="shared" si="133"/>
        <v>0</v>
      </c>
      <c r="BE286" s="166"/>
      <c r="BF286" s="166"/>
      <c r="BG286" s="166"/>
      <c r="BH286" s="84"/>
      <c r="BI286" s="85"/>
      <c r="BJ286" s="83" t="str">
        <f t="shared" si="134"/>
        <v>0</v>
      </c>
      <c r="BK286" s="167">
        <f t="shared" si="6461"/>
        <v>0</v>
      </c>
      <c r="BL286" s="168">
        <f t="shared" si="6462"/>
        <v>0</v>
      </c>
      <c r="BM286" s="168">
        <f t="shared" si="6463"/>
        <v>0</v>
      </c>
      <c r="BN286" s="168">
        <f t="shared" si="6464"/>
        <v>0</v>
      </c>
      <c r="BO286" s="168">
        <f t="shared" si="6465"/>
        <v>0</v>
      </c>
      <c r="BP286" s="154">
        <f t="shared" ref="BP286:BQ286" si="7031">BP285</f>
        <v>5</v>
      </c>
      <c r="BQ286" s="173">
        <f t="shared" si="7031"/>
        <v>1168</v>
      </c>
      <c r="BR286" s="156" t="str">
        <f t="shared" si="7032"/>
        <v>1</v>
      </c>
      <c r="BS286" s="157">
        <f t="shared" si="142"/>
        <v>4</v>
      </c>
      <c r="BT286" s="158">
        <f t="shared" si="143"/>
        <v>0</v>
      </c>
      <c r="BU286" s="159"/>
      <c r="BV286" s="159"/>
      <c r="BW286" s="159"/>
      <c r="BX286" s="78"/>
      <c r="BY286" s="79"/>
      <c r="BZ286" s="77" t="str">
        <f t="shared" si="144"/>
        <v>0</v>
      </c>
      <c r="CA286" s="81">
        <f t="shared" si="6468"/>
        <v>0</v>
      </c>
      <c r="CB286" s="160">
        <f t="shared" si="6469"/>
        <v>0</v>
      </c>
      <c r="CC286" s="160">
        <f t="shared" si="6470"/>
        <v>0</v>
      </c>
      <c r="CD286" s="160">
        <f t="shared" si="6471"/>
        <v>0</v>
      </c>
      <c r="CE286" s="160">
        <f t="shared" si="6472"/>
        <v>0</v>
      </c>
      <c r="CF286" s="161">
        <f t="shared" ref="CF286:CG286" si="7033">CF285</f>
        <v>6</v>
      </c>
      <c r="CG286" s="175">
        <f t="shared" si="7033"/>
        <v>1169</v>
      </c>
      <c r="CH286" s="163" t="str">
        <f t="shared" si="7034"/>
        <v>1</v>
      </c>
      <c r="CI286" s="164">
        <f t="shared" si="152"/>
        <v>2</v>
      </c>
      <c r="CJ286" s="165">
        <f t="shared" si="153"/>
        <v>0</v>
      </c>
      <c r="CK286" s="166"/>
      <c r="CL286" s="166"/>
      <c r="CM286" s="166"/>
      <c r="CN286" s="84"/>
      <c r="CO286" s="85"/>
      <c r="CP286" s="83" t="str">
        <f t="shared" si="154"/>
        <v>0</v>
      </c>
      <c r="CQ286" s="167">
        <f t="shared" si="6475"/>
        <v>0</v>
      </c>
      <c r="CR286" s="168">
        <f t="shared" si="6476"/>
        <v>0</v>
      </c>
      <c r="CS286" s="168">
        <f t="shared" si="6477"/>
        <v>0</v>
      </c>
      <c r="CT286" s="168">
        <f t="shared" si="6478"/>
        <v>0</v>
      </c>
      <c r="CU286" s="168">
        <f t="shared" si="6479"/>
        <v>0</v>
      </c>
      <c r="CV286" s="154">
        <f t="shared" ref="CV286:CW286" si="7035">CV285</f>
        <v>7</v>
      </c>
      <c r="CW286" s="173">
        <f t="shared" si="7035"/>
        <v>1170</v>
      </c>
      <c r="CX286" s="156" t="str">
        <f t="shared" si="7036"/>
        <v>1</v>
      </c>
      <c r="CY286" s="157">
        <f t="shared" si="162"/>
        <v>2</v>
      </c>
      <c r="CZ286" s="158">
        <f t="shared" si="163"/>
        <v>0</v>
      </c>
      <c r="DA286" s="159"/>
      <c r="DB286" s="159"/>
      <c r="DC286" s="159"/>
      <c r="DD286" s="78"/>
      <c r="DE286" s="79"/>
      <c r="DF286" s="77" t="str">
        <f t="shared" si="164"/>
        <v>0</v>
      </c>
      <c r="DG286" s="81">
        <f t="shared" si="6482"/>
        <v>0</v>
      </c>
      <c r="DH286" s="160">
        <f t="shared" si="6483"/>
        <v>0</v>
      </c>
      <c r="DI286" s="160">
        <f t="shared" si="6484"/>
        <v>0</v>
      </c>
      <c r="DJ286" s="160">
        <f t="shared" si="6485"/>
        <v>0</v>
      </c>
      <c r="DK286" s="160">
        <f t="shared" si="6486"/>
        <v>0</v>
      </c>
      <c r="DL286" s="161">
        <f t="shared" ref="DL286:DM286" si="7037">DL285</f>
        <v>8</v>
      </c>
      <c r="DM286" s="175">
        <f t="shared" si="7037"/>
        <v>1171</v>
      </c>
      <c r="DN286" s="163" t="str">
        <f t="shared" si="7038"/>
        <v>1</v>
      </c>
      <c r="DO286" s="164">
        <f t="shared" si="172"/>
        <v>2</v>
      </c>
      <c r="DP286" s="165">
        <f t="shared" si="173"/>
        <v>0</v>
      </c>
      <c r="DQ286" s="166"/>
      <c r="DR286" s="166"/>
      <c r="DS286" s="166"/>
      <c r="DT286" s="84"/>
      <c r="DU286" s="85"/>
      <c r="DV286" s="83" t="str">
        <f t="shared" si="174"/>
        <v>0</v>
      </c>
      <c r="DW286" s="167">
        <f t="shared" si="6489"/>
        <v>0</v>
      </c>
      <c r="DX286" s="168">
        <f t="shared" si="6490"/>
        <v>0</v>
      </c>
      <c r="DY286" s="168">
        <f t="shared" si="6491"/>
        <v>0</v>
      </c>
      <c r="DZ286" s="168">
        <f t="shared" si="6492"/>
        <v>0</v>
      </c>
      <c r="EA286" s="168">
        <f t="shared" si="6493"/>
        <v>0</v>
      </c>
      <c r="EB286" s="154">
        <f t="shared" ref="EB286:EC286" si="7039">EB285</f>
        <v>9</v>
      </c>
      <c r="EC286" s="173">
        <f t="shared" si="7039"/>
        <v>1172</v>
      </c>
      <c r="ED286" s="156" t="str">
        <f t="shared" si="7040"/>
        <v>1</v>
      </c>
      <c r="EE286" s="157">
        <f t="shared" si="182"/>
        <v>5</v>
      </c>
      <c r="EF286" s="169">
        <f t="shared" si="183"/>
        <v>0</v>
      </c>
      <c r="EG286" s="159"/>
      <c r="EH286" s="159"/>
      <c r="EI286" s="159"/>
      <c r="EJ286" s="78"/>
      <c r="EK286" s="79"/>
      <c r="EL286" s="77" t="str">
        <f t="shared" si="184"/>
        <v>0</v>
      </c>
      <c r="EM286" s="81">
        <f t="shared" si="6496"/>
        <v>0</v>
      </c>
      <c r="EN286" s="160">
        <f t="shared" si="6497"/>
        <v>0</v>
      </c>
      <c r="EO286" s="160">
        <f t="shared" si="6498"/>
        <v>0</v>
      </c>
      <c r="EP286" s="160">
        <f t="shared" si="6499"/>
        <v>0</v>
      </c>
      <c r="EQ286" s="160">
        <f t="shared" si="6500"/>
        <v>0</v>
      </c>
      <c r="ER286" s="161">
        <f t="shared" ref="ER286:ES286" si="7041">ER285</f>
        <v>10</v>
      </c>
      <c r="ES286" s="175">
        <f t="shared" si="7041"/>
        <v>1173</v>
      </c>
      <c r="ET286" s="163" t="str">
        <f t="shared" si="7042"/>
        <v>1</v>
      </c>
      <c r="EU286" s="164">
        <f t="shared" si="192"/>
        <v>19</v>
      </c>
      <c r="EV286" s="165">
        <f t="shared" si="193"/>
        <v>0</v>
      </c>
      <c r="EW286" s="166"/>
      <c r="EX286" s="166"/>
      <c r="EY286" s="166"/>
      <c r="EZ286" s="84"/>
      <c r="FA286" s="85"/>
      <c r="FB286" s="83" t="str">
        <f t="shared" si="194"/>
        <v>0</v>
      </c>
      <c r="FC286" s="167">
        <f t="shared" si="6503"/>
        <v>0</v>
      </c>
      <c r="FD286" s="168">
        <f t="shared" si="6504"/>
        <v>0</v>
      </c>
      <c r="FE286" s="168">
        <f t="shared" si="6505"/>
        <v>0</v>
      </c>
      <c r="FF286" s="168">
        <f t="shared" si="6506"/>
        <v>0</v>
      </c>
      <c r="FG286" s="168">
        <f t="shared" si="6507"/>
        <v>0</v>
      </c>
      <c r="FH286" s="154">
        <f t="shared" ref="FH286:FI286" si="7043">FH285</f>
        <v>11</v>
      </c>
      <c r="FI286" s="173">
        <f t="shared" si="7043"/>
        <v>1174</v>
      </c>
      <c r="FJ286" s="156" t="str">
        <f t="shared" si="7044"/>
        <v>1</v>
      </c>
      <c r="FK286" s="157">
        <f t="shared" si="202"/>
        <v>4</v>
      </c>
      <c r="FL286" s="158">
        <f t="shared" si="203"/>
        <v>0</v>
      </c>
      <c r="FM286" s="159"/>
      <c r="FN286" s="159"/>
      <c r="FO286" s="159"/>
      <c r="FP286" s="78"/>
      <c r="FQ286" s="79"/>
      <c r="FR286" s="77" t="str">
        <f t="shared" si="204"/>
        <v>0</v>
      </c>
      <c r="FS286" s="81">
        <f t="shared" si="6510"/>
        <v>0</v>
      </c>
      <c r="FT286" s="160">
        <f t="shared" si="6511"/>
        <v>0</v>
      </c>
      <c r="FU286" s="160">
        <f t="shared" si="6512"/>
        <v>0</v>
      </c>
      <c r="FV286" s="160">
        <f t="shared" si="6513"/>
        <v>0</v>
      </c>
      <c r="FW286" s="160">
        <f t="shared" si="6514"/>
        <v>0</v>
      </c>
      <c r="FX286" s="161">
        <f t="shared" ref="FX286:FY286" si="7045">FX285</f>
        <v>12</v>
      </c>
      <c r="FY286" s="175">
        <f t="shared" si="7045"/>
        <v>1175</v>
      </c>
      <c r="FZ286" s="163" t="str">
        <f t="shared" si="7046"/>
        <v>1</v>
      </c>
      <c r="GA286" s="164">
        <f t="shared" si="212"/>
        <v>2</v>
      </c>
      <c r="GB286" s="165">
        <f t="shared" si="213"/>
        <v>0</v>
      </c>
      <c r="GC286" s="166"/>
      <c r="GD286" s="166"/>
      <c r="GE286" s="166"/>
      <c r="GF286" s="84"/>
      <c r="GG286" s="85"/>
      <c r="GH286" s="83" t="str">
        <f t="shared" si="214"/>
        <v>0</v>
      </c>
      <c r="GI286" s="167">
        <f t="shared" si="6517"/>
        <v>0</v>
      </c>
      <c r="GJ286" s="168">
        <f t="shared" si="6518"/>
        <v>0</v>
      </c>
      <c r="GK286" s="168">
        <f t="shared" si="6519"/>
        <v>0</v>
      </c>
      <c r="GL286" s="168">
        <f t="shared" si="6520"/>
        <v>0</v>
      </c>
      <c r="GM286" s="168">
        <f t="shared" si="6521"/>
        <v>0</v>
      </c>
      <c r="GN286" s="154">
        <f t="shared" ref="GN286:GO286" si="7047">GN285</f>
        <v>13</v>
      </c>
      <c r="GO286" s="173">
        <f t="shared" si="7047"/>
        <v>1176</v>
      </c>
      <c r="GP286" s="156" t="str">
        <f t="shared" si="7048"/>
        <v>1</v>
      </c>
      <c r="GQ286" s="157">
        <f t="shared" si="222"/>
        <v>3</v>
      </c>
      <c r="GR286" s="158">
        <f t="shared" si="223"/>
        <v>0</v>
      </c>
      <c r="GS286" s="159"/>
      <c r="GT286" s="159"/>
      <c r="GU286" s="159"/>
      <c r="GV286" s="78"/>
      <c r="GW286" s="79"/>
      <c r="GX286" s="77" t="str">
        <f t="shared" si="224"/>
        <v>0</v>
      </c>
      <c r="GY286" s="81">
        <f t="shared" si="6524"/>
        <v>0</v>
      </c>
      <c r="GZ286" s="160">
        <f t="shared" si="6525"/>
        <v>0</v>
      </c>
      <c r="HA286" s="160">
        <f t="shared" si="6526"/>
        <v>0</v>
      </c>
      <c r="HB286" s="160">
        <f t="shared" si="6527"/>
        <v>0</v>
      </c>
      <c r="HC286" s="160">
        <f t="shared" si="6528"/>
        <v>0</v>
      </c>
      <c r="HD286" s="161">
        <f t="shared" ref="HD286:HE286" si="7049">HD285</f>
        <v>14</v>
      </c>
      <c r="HE286" s="175">
        <f t="shared" si="7049"/>
        <v>1177</v>
      </c>
      <c r="HF286" s="163" t="str">
        <f t="shared" si="7050"/>
        <v>1</v>
      </c>
      <c r="HG286" s="164">
        <f t="shared" si="232"/>
        <v>5</v>
      </c>
      <c r="HH286" s="165">
        <f t="shared" si="233"/>
        <v>0</v>
      </c>
      <c r="HI286" s="166"/>
      <c r="HJ286" s="166"/>
      <c r="HK286" s="166"/>
      <c r="HL286" s="84"/>
      <c r="HM286" s="85"/>
      <c r="HN286" s="83" t="str">
        <f t="shared" si="234"/>
        <v>0</v>
      </c>
      <c r="HO286" s="167">
        <f t="shared" si="6531"/>
        <v>0</v>
      </c>
      <c r="HP286" s="168">
        <f t="shared" si="6532"/>
        <v>0</v>
      </c>
      <c r="HQ286" s="168">
        <f t="shared" si="6533"/>
        <v>0</v>
      </c>
      <c r="HR286" s="168">
        <f t="shared" si="6534"/>
        <v>0</v>
      </c>
      <c r="HS286" s="168">
        <f t="shared" si="6535"/>
        <v>0</v>
      </c>
      <c r="HT286" s="154">
        <f t="shared" ref="HT286:HU286" si="7051">HT285</f>
        <v>15</v>
      </c>
      <c r="HU286" s="173">
        <f t="shared" si="7051"/>
        <v>1178</v>
      </c>
      <c r="HV286" s="156" t="str">
        <f t="shared" si="7052"/>
        <v>1</v>
      </c>
      <c r="HW286" s="157" t="str">
        <f t="shared" si="242"/>
        <v/>
      </c>
      <c r="HX286" s="169">
        <f t="shared" si="243"/>
        <v>0</v>
      </c>
      <c r="HY286" s="159"/>
      <c r="HZ286" s="159"/>
      <c r="IA286" s="159"/>
      <c r="IB286" s="160"/>
      <c r="IC286" s="160"/>
      <c r="ID286" s="160" t="str">
        <f t="shared" si="244"/>
        <v>0</v>
      </c>
      <c r="IE286" s="160">
        <f t="shared" si="6538"/>
        <v>0</v>
      </c>
      <c r="IF286" s="160">
        <f t="shared" si="6539"/>
        <v>0</v>
      </c>
      <c r="IG286" s="160">
        <f t="shared" si="6540"/>
        <v>0</v>
      </c>
      <c r="IH286" s="160">
        <f t="shared" si="6541"/>
        <v>0</v>
      </c>
      <c r="II286" s="160">
        <f t="shared" si="6542"/>
        <v>0</v>
      </c>
      <c r="IJ286" s="161">
        <f t="shared" ref="IJ286:IK286" si="7053">IJ285</f>
        <v>16</v>
      </c>
      <c r="IK286" s="175">
        <f t="shared" si="7053"/>
        <v>1179</v>
      </c>
      <c r="IL286" s="163" t="str">
        <f t="shared" si="7054"/>
        <v>1</v>
      </c>
      <c r="IM286" s="164" t="str">
        <f t="shared" si="252"/>
        <v/>
      </c>
      <c r="IN286" s="165">
        <f t="shared" si="253"/>
        <v>0</v>
      </c>
      <c r="IO286" s="166"/>
      <c r="IP286" s="166"/>
      <c r="IQ286" s="166"/>
      <c r="IR286" s="168"/>
      <c r="IS286" s="168"/>
      <c r="IT286" s="170" t="str">
        <f t="shared" si="254"/>
        <v>0</v>
      </c>
      <c r="IU286" s="170">
        <f t="shared" si="6545"/>
        <v>0</v>
      </c>
      <c r="IV286" s="168">
        <f t="shared" si="6546"/>
        <v>0</v>
      </c>
      <c r="IW286" s="168">
        <f t="shared" si="6547"/>
        <v>0</v>
      </c>
      <c r="IX286" s="168">
        <f t="shared" si="6548"/>
        <v>0</v>
      </c>
      <c r="IY286" s="168">
        <f t="shared" si="6549"/>
        <v>0</v>
      </c>
      <c r="IZ286" s="154">
        <f t="shared" ref="IZ286:JA286" si="7055">IZ285</f>
        <v>17</v>
      </c>
      <c r="JA286" s="173">
        <f t="shared" si="7055"/>
        <v>1180</v>
      </c>
      <c r="JB286" s="156" t="str">
        <f t="shared" si="7056"/>
        <v>1</v>
      </c>
      <c r="JC286" s="157" t="str">
        <f t="shared" si="262"/>
        <v/>
      </c>
      <c r="JD286" s="158">
        <f t="shared" si="263"/>
        <v>0</v>
      </c>
      <c r="JE286" s="159"/>
      <c r="JF286" s="159"/>
      <c r="JG286" s="159"/>
      <c r="JH286" s="160"/>
      <c r="JI286" s="160"/>
      <c r="JJ286" s="171" t="str">
        <f t="shared" si="264"/>
        <v>0</v>
      </c>
      <c r="JK286" s="171">
        <f t="shared" si="6552"/>
        <v>0</v>
      </c>
      <c r="JL286" s="160">
        <f t="shared" si="6553"/>
        <v>0</v>
      </c>
      <c r="JM286" s="160">
        <f t="shared" si="6554"/>
        <v>0</v>
      </c>
      <c r="JN286" s="160">
        <f t="shared" si="6555"/>
        <v>0</v>
      </c>
      <c r="JO286" s="160">
        <f t="shared" si="6556"/>
        <v>0</v>
      </c>
      <c r="JP286" s="161">
        <f t="shared" ref="JP286:JQ286" si="7057">JP285</f>
        <v>18</v>
      </c>
      <c r="JQ286" s="175">
        <f t="shared" si="7057"/>
        <v>1181</v>
      </c>
      <c r="JR286" s="163" t="str">
        <f t="shared" si="7058"/>
        <v>1</v>
      </c>
      <c r="JS286" s="164" t="str">
        <f t="shared" si="272"/>
        <v/>
      </c>
      <c r="JT286" s="165">
        <f t="shared" si="273"/>
        <v>0</v>
      </c>
      <c r="JU286" s="166"/>
      <c r="JV286" s="166"/>
      <c r="JW286" s="166"/>
      <c r="JX286" s="168"/>
      <c r="JY286" s="168"/>
      <c r="JZ286" s="170" t="str">
        <f t="shared" si="274"/>
        <v>0</v>
      </c>
      <c r="KA286" s="170">
        <f t="shared" si="6559"/>
        <v>0</v>
      </c>
      <c r="KB286" s="168">
        <f t="shared" si="6560"/>
        <v>0</v>
      </c>
      <c r="KC286" s="168">
        <f t="shared" si="6561"/>
        <v>0</v>
      </c>
      <c r="KD286" s="168">
        <f t="shared" si="6562"/>
        <v>0</v>
      </c>
      <c r="KE286" s="168">
        <f t="shared" si="6563"/>
        <v>0</v>
      </c>
      <c r="KF286" s="154">
        <f t="shared" ref="KF286:KG286" si="7059">KF285</f>
        <v>19</v>
      </c>
      <c r="KG286" s="173">
        <f t="shared" si="7059"/>
        <v>1182</v>
      </c>
      <c r="KH286" s="156" t="str">
        <f t="shared" si="7060"/>
        <v>1</v>
      </c>
      <c r="KI286" s="157" t="str">
        <f t="shared" si="282"/>
        <v/>
      </c>
      <c r="KJ286" s="158">
        <f t="shared" si="283"/>
        <v>0</v>
      </c>
      <c r="KK286" s="159"/>
      <c r="KL286" s="159"/>
      <c r="KM286" s="159"/>
      <c r="KN286" s="160"/>
      <c r="KO286" s="160"/>
      <c r="KP286" s="171" t="str">
        <f t="shared" si="284"/>
        <v>0</v>
      </c>
      <c r="KQ286" s="171">
        <f t="shared" si="6566"/>
        <v>0</v>
      </c>
      <c r="KR286" s="160">
        <f t="shared" si="6567"/>
        <v>0</v>
      </c>
      <c r="KS286" s="160">
        <f t="shared" si="6568"/>
        <v>0</v>
      </c>
      <c r="KT286" s="160">
        <f t="shared" si="6569"/>
        <v>0</v>
      </c>
      <c r="KU286" s="160">
        <f t="shared" si="6570"/>
        <v>0</v>
      </c>
      <c r="KV286" s="161">
        <f t="shared" ref="KV286:KW286" si="7061">KV285</f>
        <v>20</v>
      </c>
      <c r="KW286" s="175">
        <f t="shared" si="7061"/>
        <v>1183</v>
      </c>
      <c r="KX286" s="163" t="str">
        <f t="shared" si="7062"/>
        <v>1</v>
      </c>
      <c r="KY286" s="164" t="str">
        <f t="shared" si="292"/>
        <v/>
      </c>
      <c r="KZ286" s="165">
        <f t="shared" si="293"/>
        <v>0</v>
      </c>
      <c r="LA286" s="166"/>
      <c r="LB286" s="166"/>
      <c r="LC286" s="166"/>
      <c r="LD286" s="168"/>
      <c r="LE286" s="168"/>
      <c r="LF286" s="170" t="str">
        <f t="shared" si="294"/>
        <v>0</v>
      </c>
      <c r="LG286" s="170">
        <f t="shared" si="6573"/>
        <v>0</v>
      </c>
      <c r="LH286" s="168">
        <f t="shared" si="6574"/>
        <v>0</v>
      </c>
      <c r="LI286" s="168">
        <f t="shared" si="6575"/>
        <v>0</v>
      </c>
      <c r="LJ286" s="168">
        <f t="shared" si="6576"/>
        <v>0</v>
      </c>
      <c r="LK286" s="168">
        <f t="shared" si="6577"/>
        <v>0</v>
      </c>
      <c r="LL286" s="172"/>
      <c r="LM286" s="172"/>
      <c r="LN286" s="168" t="str">
        <f t="shared" si="6578"/>
        <v>#REF!</v>
      </c>
      <c r="LO286" s="168" t="str">
        <f t="shared" si="6579"/>
        <v>#REF!</v>
      </c>
      <c r="LP286" s="168" t="str">
        <f t="shared" si="6580"/>
        <v>#REF!</v>
      </c>
      <c r="LQ286" s="168" t="str">
        <f t="shared" si="6581"/>
        <v>#REF!</v>
      </c>
    </row>
    <row r="287" ht="15.75" customHeight="1">
      <c r="A287" s="151">
        <v>46382.0</v>
      </c>
      <c r="B287" s="152" t="s">
        <v>30</v>
      </c>
      <c r="C287" s="153">
        <f t="shared" si="99"/>
        <v>0</v>
      </c>
      <c r="D287" s="154">
        <f t="shared" ref="D287:E287" si="7063">D286</f>
        <v>1</v>
      </c>
      <c r="E287" s="173">
        <f t="shared" si="7063"/>
        <v>1164</v>
      </c>
      <c r="F287" s="156" t="str">
        <f t="shared" si="7024"/>
        <v>1</v>
      </c>
      <c r="G287" s="157">
        <f t="shared" si="102"/>
        <v>1</v>
      </c>
      <c r="H287" s="158">
        <f t="shared" si="103"/>
        <v>0</v>
      </c>
      <c r="I287" s="159"/>
      <c r="J287" s="159"/>
      <c r="K287" s="159"/>
      <c r="L287" s="78"/>
      <c r="M287" s="79"/>
      <c r="N287" s="77" t="str">
        <f t="shared" si="104"/>
        <v>0</v>
      </c>
      <c r="O287" s="81">
        <f t="shared" si="6440"/>
        <v>0</v>
      </c>
      <c r="P287" s="160">
        <f t="shared" si="6441"/>
        <v>0</v>
      </c>
      <c r="Q287" s="160">
        <f t="shared" si="6442"/>
        <v>0</v>
      </c>
      <c r="R287" s="160">
        <f t="shared" si="6443"/>
        <v>0</v>
      </c>
      <c r="S287" s="160">
        <f t="shared" si="6444"/>
        <v>0</v>
      </c>
      <c r="T287" s="161">
        <f t="shared" ref="T287:U287" si="7064">T286</f>
        <v>2</v>
      </c>
      <c r="U287" s="175">
        <f t="shared" si="7064"/>
        <v>1165</v>
      </c>
      <c r="V287" s="163" t="str">
        <f t="shared" si="7026"/>
        <v>1</v>
      </c>
      <c r="W287" s="164">
        <f t="shared" si="112"/>
        <v>1</v>
      </c>
      <c r="X287" s="165">
        <f t="shared" si="113"/>
        <v>0</v>
      </c>
      <c r="Y287" s="166"/>
      <c r="Z287" s="166"/>
      <c r="AA287" s="166"/>
      <c r="AB287" s="84"/>
      <c r="AC287" s="85"/>
      <c r="AD287" s="83" t="str">
        <f t="shared" si="114"/>
        <v>0</v>
      </c>
      <c r="AE287" s="167">
        <f t="shared" si="6447"/>
        <v>0</v>
      </c>
      <c r="AF287" s="168">
        <f t="shared" si="6448"/>
        <v>0</v>
      </c>
      <c r="AG287" s="168">
        <f t="shared" si="6449"/>
        <v>0</v>
      </c>
      <c r="AH287" s="168">
        <f t="shared" si="6450"/>
        <v>0</v>
      </c>
      <c r="AI287" s="168">
        <f t="shared" si="6451"/>
        <v>0</v>
      </c>
      <c r="AJ287" s="154">
        <f t="shared" ref="AJ287:AK287" si="7065">AJ286</f>
        <v>3</v>
      </c>
      <c r="AK287" s="173">
        <f t="shared" si="7065"/>
        <v>1166</v>
      </c>
      <c r="AL287" s="156" t="str">
        <f t="shared" si="7028"/>
        <v>1</v>
      </c>
      <c r="AM287" s="157">
        <f t="shared" si="122"/>
        <v>2</v>
      </c>
      <c r="AN287" s="158">
        <f t="shared" si="123"/>
        <v>0</v>
      </c>
      <c r="AO287" s="159"/>
      <c r="AP287" s="159"/>
      <c r="AQ287" s="159"/>
      <c r="AR287" s="78"/>
      <c r="AS287" s="79"/>
      <c r="AT287" s="77" t="str">
        <f t="shared" si="124"/>
        <v>0</v>
      </c>
      <c r="AU287" s="81">
        <f t="shared" si="6454"/>
        <v>0</v>
      </c>
      <c r="AV287" s="160">
        <f t="shared" si="6455"/>
        <v>0</v>
      </c>
      <c r="AW287" s="160">
        <f t="shared" si="6456"/>
        <v>0</v>
      </c>
      <c r="AX287" s="160">
        <f t="shared" si="6457"/>
        <v>0</v>
      </c>
      <c r="AY287" s="160">
        <f t="shared" si="6458"/>
        <v>0</v>
      </c>
      <c r="AZ287" s="161">
        <f t="shared" ref="AZ287:BA287" si="7066">AZ286</f>
        <v>4</v>
      </c>
      <c r="BA287" s="175">
        <f t="shared" si="7066"/>
        <v>1167</v>
      </c>
      <c r="BB287" s="163" t="str">
        <f t="shared" si="7030"/>
        <v>1</v>
      </c>
      <c r="BC287" s="164">
        <f t="shared" si="132"/>
        <v>4</v>
      </c>
      <c r="BD287" s="165">
        <f t="shared" si="133"/>
        <v>0</v>
      </c>
      <c r="BE287" s="166"/>
      <c r="BF287" s="166"/>
      <c r="BG287" s="166"/>
      <c r="BH287" s="84"/>
      <c r="BI287" s="85"/>
      <c r="BJ287" s="83" t="str">
        <f t="shared" si="134"/>
        <v>0</v>
      </c>
      <c r="BK287" s="167">
        <f t="shared" si="6461"/>
        <v>0</v>
      </c>
      <c r="BL287" s="168">
        <f t="shared" si="6462"/>
        <v>0</v>
      </c>
      <c r="BM287" s="168">
        <f t="shared" si="6463"/>
        <v>0</v>
      </c>
      <c r="BN287" s="168">
        <f t="shared" si="6464"/>
        <v>0</v>
      </c>
      <c r="BO287" s="168">
        <f t="shared" si="6465"/>
        <v>0</v>
      </c>
      <c r="BP287" s="154">
        <f t="shared" ref="BP287:BQ287" si="7067">BP286</f>
        <v>5</v>
      </c>
      <c r="BQ287" s="173">
        <f t="shared" si="7067"/>
        <v>1168</v>
      </c>
      <c r="BR287" s="156" t="str">
        <f t="shared" si="7032"/>
        <v>1</v>
      </c>
      <c r="BS287" s="157">
        <f t="shared" si="142"/>
        <v>4</v>
      </c>
      <c r="BT287" s="158">
        <f t="shared" si="143"/>
        <v>0</v>
      </c>
      <c r="BU287" s="159"/>
      <c r="BV287" s="159"/>
      <c r="BW287" s="159"/>
      <c r="BX287" s="78"/>
      <c r="BY287" s="79"/>
      <c r="BZ287" s="77" t="str">
        <f t="shared" si="144"/>
        <v>0</v>
      </c>
      <c r="CA287" s="81">
        <f t="shared" si="6468"/>
        <v>0</v>
      </c>
      <c r="CB287" s="160">
        <f t="shared" si="6469"/>
        <v>0</v>
      </c>
      <c r="CC287" s="160">
        <f t="shared" si="6470"/>
        <v>0</v>
      </c>
      <c r="CD287" s="160">
        <f t="shared" si="6471"/>
        <v>0</v>
      </c>
      <c r="CE287" s="160">
        <f t="shared" si="6472"/>
        <v>0</v>
      </c>
      <c r="CF287" s="161">
        <f t="shared" ref="CF287:CG287" si="7068">CF286</f>
        <v>6</v>
      </c>
      <c r="CG287" s="175">
        <f t="shared" si="7068"/>
        <v>1169</v>
      </c>
      <c r="CH287" s="163" t="str">
        <f t="shared" si="7034"/>
        <v>1</v>
      </c>
      <c r="CI287" s="164">
        <f t="shared" si="152"/>
        <v>2</v>
      </c>
      <c r="CJ287" s="165">
        <f t="shared" si="153"/>
        <v>0</v>
      </c>
      <c r="CK287" s="166"/>
      <c r="CL287" s="166"/>
      <c r="CM287" s="166"/>
      <c r="CN287" s="84"/>
      <c r="CO287" s="85"/>
      <c r="CP287" s="83" t="str">
        <f t="shared" si="154"/>
        <v>0</v>
      </c>
      <c r="CQ287" s="167">
        <f t="shared" si="6475"/>
        <v>0</v>
      </c>
      <c r="CR287" s="168">
        <f t="shared" si="6476"/>
        <v>0</v>
      </c>
      <c r="CS287" s="168">
        <f t="shared" si="6477"/>
        <v>0</v>
      </c>
      <c r="CT287" s="168">
        <f t="shared" si="6478"/>
        <v>0</v>
      </c>
      <c r="CU287" s="168">
        <f t="shared" si="6479"/>
        <v>0</v>
      </c>
      <c r="CV287" s="154">
        <f t="shared" ref="CV287:CW287" si="7069">CV286</f>
        <v>7</v>
      </c>
      <c r="CW287" s="173">
        <f t="shared" si="7069"/>
        <v>1170</v>
      </c>
      <c r="CX287" s="156" t="str">
        <f t="shared" si="7036"/>
        <v>1</v>
      </c>
      <c r="CY287" s="157">
        <f t="shared" si="162"/>
        <v>2</v>
      </c>
      <c r="CZ287" s="158">
        <f t="shared" si="163"/>
        <v>0</v>
      </c>
      <c r="DA287" s="159"/>
      <c r="DB287" s="159"/>
      <c r="DC287" s="159"/>
      <c r="DD287" s="78"/>
      <c r="DE287" s="79"/>
      <c r="DF287" s="77" t="str">
        <f t="shared" si="164"/>
        <v>0</v>
      </c>
      <c r="DG287" s="81">
        <f t="shared" si="6482"/>
        <v>0</v>
      </c>
      <c r="DH287" s="160">
        <f t="shared" si="6483"/>
        <v>0</v>
      </c>
      <c r="DI287" s="160">
        <f t="shared" si="6484"/>
        <v>0</v>
      </c>
      <c r="DJ287" s="160">
        <f t="shared" si="6485"/>
        <v>0</v>
      </c>
      <c r="DK287" s="160">
        <f t="shared" si="6486"/>
        <v>0</v>
      </c>
      <c r="DL287" s="161">
        <f t="shared" ref="DL287:DM287" si="7070">DL286</f>
        <v>8</v>
      </c>
      <c r="DM287" s="175">
        <f t="shared" si="7070"/>
        <v>1171</v>
      </c>
      <c r="DN287" s="163" t="str">
        <f t="shared" si="7038"/>
        <v>1</v>
      </c>
      <c r="DO287" s="164">
        <f t="shared" si="172"/>
        <v>2</v>
      </c>
      <c r="DP287" s="165">
        <f t="shared" si="173"/>
        <v>0</v>
      </c>
      <c r="DQ287" s="166"/>
      <c r="DR287" s="166"/>
      <c r="DS287" s="166"/>
      <c r="DT287" s="84"/>
      <c r="DU287" s="85"/>
      <c r="DV287" s="83" t="str">
        <f t="shared" si="174"/>
        <v>0</v>
      </c>
      <c r="DW287" s="167">
        <f t="shared" si="6489"/>
        <v>0</v>
      </c>
      <c r="DX287" s="168">
        <f t="shared" si="6490"/>
        <v>0</v>
      </c>
      <c r="DY287" s="168">
        <f t="shared" si="6491"/>
        <v>0</v>
      </c>
      <c r="DZ287" s="168">
        <f t="shared" si="6492"/>
        <v>0</v>
      </c>
      <c r="EA287" s="168">
        <f t="shared" si="6493"/>
        <v>0</v>
      </c>
      <c r="EB287" s="154">
        <f t="shared" ref="EB287:EC287" si="7071">EB286</f>
        <v>9</v>
      </c>
      <c r="EC287" s="173">
        <f t="shared" si="7071"/>
        <v>1172</v>
      </c>
      <c r="ED287" s="156" t="str">
        <f t="shared" si="7040"/>
        <v>1</v>
      </c>
      <c r="EE287" s="157">
        <f t="shared" si="182"/>
        <v>5</v>
      </c>
      <c r="EF287" s="169">
        <f t="shared" si="183"/>
        <v>0</v>
      </c>
      <c r="EG287" s="159"/>
      <c r="EH287" s="159"/>
      <c r="EI287" s="159"/>
      <c r="EJ287" s="78"/>
      <c r="EK287" s="79"/>
      <c r="EL287" s="77" t="str">
        <f t="shared" si="184"/>
        <v>0</v>
      </c>
      <c r="EM287" s="81">
        <f t="shared" si="6496"/>
        <v>0</v>
      </c>
      <c r="EN287" s="160">
        <f t="shared" si="6497"/>
        <v>0</v>
      </c>
      <c r="EO287" s="160">
        <f t="shared" si="6498"/>
        <v>0</v>
      </c>
      <c r="EP287" s="160">
        <f t="shared" si="6499"/>
        <v>0</v>
      </c>
      <c r="EQ287" s="160">
        <f t="shared" si="6500"/>
        <v>0</v>
      </c>
      <c r="ER287" s="161">
        <f t="shared" ref="ER287:ES287" si="7072">ER286</f>
        <v>10</v>
      </c>
      <c r="ES287" s="175">
        <f t="shared" si="7072"/>
        <v>1173</v>
      </c>
      <c r="ET287" s="163" t="str">
        <f t="shared" si="7042"/>
        <v>1</v>
      </c>
      <c r="EU287" s="164">
        <f t="shared" si="192"/>
        <v>19</v>
      </c>
      <c r="EV287" s="165">
        <f t="shared" si="193"/>
        <v>0</v>
      </c>
      <c r="EW287" s="166"/>
      <c r="EX287" s="166"/>
      <c r="EY287" s="166"/>
      <c r="EZ287" s="84"/>
      <c r="FA287" s="85"/>
      <c r="FB287" s="83" t="str">
        <f t="shared" si="194"/>
        <v>0</v>
      </c>
      <c r="FC287" s="167">
        <f t="shared" si="6503"/>
        <v>0</v>
      </c>
      <c r="FD287" s="168">
        <f t="shared" si="6504"/>
        <v>0</v>
      </c>
      <c r="FE287" s="168">
        <f t="shared" si="6505"/>
        <v>0</v>
      </c>
      <c r="FF287" s="168">
        <f t="shared" si="6506"/>
        <v>0</v>
      </c>
      <c r="FG287" s="168">
        <f t="shared" si="6507"/>
        <v>0</v>
      </c>
      <c r="FH287" s="154">
        <f t="shared" ref="FH287:FI287" si="7073">FH286</f>
        <v>11</v>
      </c>
      <c r="FI287" s="173">
        <f t="shared" si="7073"/>
        <v>1174</v>
      </c>
      <c r="FJ287" s="156" t="str">
        <f t="shared" si="7044"/>
        <v>1</v>
      </c>
      <c r="FK287" s="157">
        <f t="shared" si="202"/>
        <v>4</v>
      </c>
      <c r="FL287" s="158">
        <f t="shared" si="203"/>
        <v>0</v>
      </c>
      <c r="FM287" s="159"/>
      <c r="FN287" s="159"/>
      <c r="FO287" s="159"/>
      <c r="FP287" s="78"/>
      <c r="FQ287" s="79"/>
      <c r="FR287" s="77" t="str">
        <f t="shared" si="204"/>
        <v>0</v>
      </c>
      <c r="FS287" s="81">
        <f t="shared" si="6510"/>
        <v>0</v>
      </c>
      <c r="FT287" s="160">
        <f t="shared" si="6511"/>
        <v>0</v>
      </c>
      <c r="FU287" s="160">
        <f t="shared" si="6512"/>
        <v>0</v>
      </c>
      <c r="FV287" s="160">
        <f t="shared" si="6513"/>
        <v>0</v>
      </c>
      <c r="FW287" s="160">
        <f t="shared" si="6514"/>
        <v>0</v>
      </c>
      <c r="FX287" s="161">
        <f t="shared" ref="FX287:FY287" si="7074">FX286</f>
        <v>12</v>
      </c>
      <c r="FY287" s="175">
        <f t="shared" si="7074"/>
        <v>1175</v>
      </c>
      <c r="FZ287" s="163" t="str">
        <f t="shared" si="7046"/>
        <v>1</v>
      </c>
      <c r="GA287" s="164">
        <f t="shared" si="212"/>
        <v>2</v>
      </c>
      <c r="GB287" s="165">
        <f t="shared" si="213"/>
        <v>0</v>
      </c>
      <c r="GC287" s="166"/>
      <c r="GD287" s="166"/>
      <c r="GE287" s="166"/>
      <c r="GF287" s="84"/>
      <c r="GG287" s="85"/>
      <c r="GH287" s="83" t="str">
        <f t="shared" si="214"/>
        <v>0</v>
      </c>
      <c r="GI287" s="167">
        <f t="shared" si="6517"/>
        <v>0</v>
      </c>
      <c r="GJ287" s="168">
        <f t="shared" si="6518"/>
        <v>0</v>
      </c>
      <c r="GK287" s="168">
        <f t="shared" si="6519"/>
        <v>0</v>
      </c>
      <c r="GL287" s="168">
        <f t="shared" si="6520"/>
        <v>0</v>
      </c>
      <c r="GM287" s="168">
        <f t="shared" si="6521"/>
        <v>0</v>
      </c>
      <c r="GN287" s="154">
        <f t="shared" ref="GN287:GO287" si="7075">GN286</f>
        <v>13</v>
      </c>
      <c r="GO287" s="173">
        <f t="shared" si="7075"/>
        <v>1176</v>
      </c>
      <c r="GP287" s="156" t="str">
        <f t="shared" si="7048"/>
        <v>1</v>
      </c>
      <c r="GQ287" s="157">
        <f t="shared" si="222"/>
        <v>3</v>
      </c>
      <c r="GR287" s="158">
        <f t="shared" si="223"/>
        <v>0</v>
      </c>
      <c r="GS287" s="159"/>
      <c r="GT287" s="159"/>
      <c r="GU287" s="159"/>
      <c r="GV287" s="78"/>
      <c r="GW287" s="79"/>
      <c r="GX287" s="77" t="str">
        <f t="shared" si="224"/>
        <v>0</v>
      </c>
      <c r="GY287" s="81">
        <f t="shared" si="6524"/>
        <v>0</v>
      </c>
      <c r="GZ287" s="160">
        <f t="shared" si="6525"/>
        <v>0</v>
      </c>
      <c r="HA287" s="160">
        <f t="shared" si="6526"/>
        <v>0</v>
      </c>
      <c r="HB287" s="160">
        <f t="shared" si="6527"/>
        <v>0</v>
      </c>
      <c r="HC287" s="160">
        <f t="shared" si="6528"/>
        <v>0</v>
      </c>
      <c r="HD287" s="161">
        <f t="shared" ref="HD287:HE287" si="7076">HD286</f>
        <v>14</v>
      </c>
      <c r="HE287" s="175">
        <f t="shared" si="7076"/>
        <v>1177</v>
      </c>
      <c r="HF287" s="163" t="str">
        <f t="shared" si="7050"/>
        <v>1</v>
      </c>
      <c r="HG287" s="164">
        <f t="shared" si="232"/>
        <v>5</v>
      </c>
      <c r="HH287" s="165">
        <f t="shared" si="233"/>
        <v>0</v>
      </c>
      <c r="HI287" s="166"/>
      <c r="HJ287" s="166"/>
      <c r="HK287" s="166"/>
      <c r="HL287" s="84"/>
      <c r="HM287" s="85"/>
      <c r="HN287" s="83" t="str">
        <f t="shared" si="234"/>
        <v>0</v>
      </c>
      <c r="HO287" s="167">
        <f t="shared" si="6531"/>
        <v>0</v>
      </c>
      <c r="HP287" s="168">
        <f t="shared" si="6532"/>
        <v>0</v>
      </c>
      <c r="HQ287" s="168">
        <f t="shared" si="6533"/>
        <v>0</v>
      </c>
      <c r="HR287" s="168">
        <f t="shared" si="6534"/>
        <v>0</v>
      </c>
      <c r="HS287" s="168">
        <f t="shared" si="6535"/>
        <v>0</v>
      </c>
      <c r="HT287" s="154">
        <f t="shared" ref="HT287:HU287" si="7077">HT286</f>
        <v>15</v>
      </c>
      <c r="HU287" s="173">
        <f t="shared" si="7077"/>
        <v>1178</v>
      </c>
      <c r="HV287" s="156" t="str">
        <f t="shared" si="7052"/>
        <v>1</v>
      </c>
      <c r="HW287" s="157" t="str">
        <f t="shared" si="242"/>
        <v/>
      </c>
      <c r="HX287" s="169">
        <f t="shared" si="243"/>
        <v>0</v>
      </c>
      <c r="HY287" s="159"/>
      <c r="HZ287" s="159"/>
      <c r="IA287" s="159"/>
      <c r="IB287" s="160"/>
      <c r="IC287" s="160"/>
      <c r="ID287" s="160" t="str">
        <f t="shared" si="244"/>
        <v>0</v>
      </c>
      <c r="IE287" s="160">
        <f t="shared" si="6538"/>
        <v>0</v>
      </c>
      <c r="IF287" s="160">
        <f t="shared" si="6539"/>
        <v>0</v>
      </c>
      <c r="IG287" s="160">
        <f t="shared" si="6540"/>
        <v>0</v>
      </c>
      <c r="IH287" s="160">
        <f t="shared" si="6541"/>
        <v>0</v>
      </c>
      <c r="II287" s="160">
        <f t="shared" si="6542"/>
        <v>0</v>
      </c>
      <c r="IJ287" s="161">
        <f t="shared" ref="IJ287:IK287" si="7078">IJ286</f>
        <v>16</v>
      </c>
      <c r="IK287" s="175">
        <f t="shared" si="7078"/>
        <v>1179</v>
      </c>
      <c r="IL287" s="163" t="str">
        <f t="shared" si="7054"/>
        <v>1</v>
      </c>
      <c r="IM287" s="164" t="str">
        <f t="shared" si="252"/>
        <v/>
      </c>
      <c r="IN287" s="165">
        <f t="shared" si="253"/>
        <v>0</v>
      </c>
      <c r="IO287" s="166"/>
      <c r="IP287" s="166"/>
      <c r="IQ287" s="166"/>
      <c r="IR287" s="168"/>
      <c r="IS287" s="168"/>
      <c r="IT287" s="170" t="str">
        <f t="shared" si="254"/>
        <v>0</v>
      </c>
      <c r="IU287" s="170">
        <f t="shared" si="6545"/>
        <v>0</v>
      </c>
      <c r="IV287" s="168">
        <f t="shared" si="6546"/>
        <v>0</v>
      </c>
      <c r="IW287" s="168">
        <f t="shared" si="6547"/>
        <v>0</v>
      </c>
      <c r="IX287" s="168">
        <f t="shared" si="6548"/>
        <v>0</v>
      </c>
      <c r="IY287" s="168">
        <f t="shared" si="6549"/>
        <v>0</v>
      </c>
      <c r="IZ287" s="154">
        <f t="shared" ref="IZ287:JA287" si="7079">IZ286</f>
        <v>17</v>
      </c>
      <c r="JA287" s="173">
        <f t="shared" si="7079"/>
        <v>1180</v>
      </c>
      <c r="JB287" s="156" t="str">
        <f t="shared" si="7056"/>
        <v>1</v>
      </c>
      <c r="JC287" s="157" t="str">
        <f t="shared" si="262"/>
        <v/>
      </c>
      <c r="JD287" s="158">
        <f t="shared" si="263"/>
        <v>0</v>
      </c>
      <c r="JE287" s="159"/>
      <c r="JF287" s="159"/>
      <c r="JG287" s="159"/>
      <c r="JH287" s="160"/>
      <c r="JI287" s="160"/>
      <c r="JJ287" s="171" t="str">
        <f t="shared" si="264"/>
        <v>0</v>
      </c>
      <c r="JK287" s="171">
        <f t="shared" si="6552"/>
        <v>0</v>
      </c>
      <c r="JL287" s="160">
        <f t="shared" si="6553"/>
        <v>0</v>
      </c>
      <c r="JM287" s="160">
        <f t="shared" si="6554"/>
        <v>0</v>
      </c>
      <c r="JN287" s="160">
        <f t="shared" si="6555"/>
        <v>0</v>
      </c>
      <c r="JO287" s="160">
        <f t="shared" si="6556"/>
        <v>0</v>
      </c>
      <c r="JP287" s="161">
        <f t="shared" ref="JP287:JQ287" si="7080">JP286</f>
        <v>18</v>
      </c>
      <c r="JQ287" s="175">
        <f t="shared" si="7080"/>
        <v>1181</v>
      </c>
      <c r="JR287" s="163" t="str">
        <f t="shared" si="7058"/>
        <v>1</v>
      </c>
      <c r="JS287" s="164" t="str">
        <f t="shared" si="272"/>
        <v/>
      </c>
      <c r="JT287" s="165">
        <f t="shared" si="273"/>
        <v>0</v>
      </c>
      <c r="JU287" s="166"/>
      <c r="JV287" s="166"/>
      <c r="JW287" s="166"/>
      <c r="JX287" s="168"/>
      <c r="JY287" s="168"/>
      <c r="JZ287" s="170" t="str">
        <f t="shared" si="274"/>
        <v>0</v>
      </c>
      <c r="KA287" s="170">
        <f t="shared" si="6559"/>
        <v>0</v>
      </c>
      <c r="KB287" s="168">
        <f t="shared" si="6560"/>
        <v>0</v>
      </c>
      <c r="KC287" s="168">
        <f t="shared" si="6561"/>
        <v>0</v>
      </c>
      <c r="KD287" s="168">
        <f t="shared" si="6562"/>
        <v>0</v>
      </c>
      <c r="KE287" s="168">
        <f t="shared" si="6563"/>
        <v>0</v>
      </c>
      <c r="KF287" s="154">
        <f t="shared" ref="KF287:KG287" si="7081">KF286</f>
        <v>19</v>
      </c>
      <c r="KG287" s="173">
        <f t="shared" si="7081"/>
        <v>1182</v>
      </c>
      <c r="KH287" s="156" t="str">
        <f t="shared" si="7060"/>
        <v>1</v>
      </c>
      <c r="KI287" s="157" t="str">
        <f t="shared" si="282"/>
        <v/>
      </c>
      <c r="KJ287" s="158">
        <f t="shared" si="283"/>
        <v>0</v>
      </c>
      <c r="KK287" s="159"/>
      <c r="KL287" s="159"/>
      <c r="KM287" s="159"/>
      <c r="KN287" s="160"/>
      <c r="KO287" s="160"/>
      <c r="KP287" s="171" t="str">
        <f t="shared" si="284"/>
        <v>0</v>
      </c>
      <c r="KQ287" s="171">
        <f t="shared" si="6566"/>
        <v>0</v>
      </c>
      <c r="KR287" s="160">
        <f t="shared" si="6567"/>
        <v>0</v>
      </c>
      <c r="KS287" s="160">
        <f t="shared" si="6568"/>
        <v>0</v>
      </c>
      <c r="KT287" s="160">
        <f t="shared" si="6569"/>
        <v>0</v>
      </c>
      <c r="KU287" s="160">
        <f t="shared" si="6570"/>
        <v>0</v>
      </c>
      <c r="KV287" s="161">
        <f t="shared" ref="KV287:KW287" si="7082">KV286</f>
        <v>20</v>
      </c>
      <c r="KW287" s="175">
        <f t="shared" si="7082"/>
        <v>1183</v>
      </c>
      <c r="KX287" s="163" t="str">
        <f t="shared" si="7062"/>
        <v>1</v>
      </c>
      <c r="KY287" s="164" t="str">
        <f t="shared" si="292"/>
        <v/>
      </c>
      <c r="KZ287" s="165">
        <f t="shared" si="293"/>
        <v>0</v>
      </c>
      <c r="LA287" s="166"/>
      <c r="LB287" s="166"/>
      <c r="LC287" s="166"/>
      <c r="LD287" s="168"/>
      <c r="LE287" s="168"/>
      <c r="LF287" s="170" t="str">
        <f t="shared" si="294"/>
        <v>0</v>
      </c>
      <c r="LG287" s="170">
        <f t="shared" si="6573"/>
        <v>0</v>
      </c>
      <c r="LH287" s="168">
        <f t="shared" si="6574"/>
        <v>0</v>
      </c>
      <c r="LI287" s="168">
        <f t="shared" si="6575"/>
        <v>0</v>
      </c>
      <c r="LJ287" s="168">
        <f t="shared" si="6576"/>
        <v>0</v>
      </c>
      <c r="LK287" s="168">
        <f t="shared" si="6577"/>
        <v>0</v>
      </c>
      <c r="LL287" s="172"/>
      <c r="LM287" s="172"/>
      <c r="LN287" s="168" t="str">
        <f t="shared" si="6578"/>
        <v>#REF!</v>
      </c>
      <c r="LO287" s="168" t="str">
        <f t="shared" si="6579"/>
        <v>#REF!</v>
      </c>
      <c r="LP287" s="168" t="str">
        <f t="shared" si="6580"/>
        <v>#REF!</v>
      </c>
      <c r="LQ287" s="168" t="str">
        <f t="shared" si="6581"/>
        <v>#REF!</v>
      </c>
    </row>
    <row r="288" ht="15.75" customHeight="1">
      <c r="A288" s="151">
        <v>46383.0</v>
      </c>
      <c r="B288" s="152" t="s">
        <v>31</v>
      </c>
      <c r="C288" s="153">
        <f t="shared" si="99"/>
        <v>0</v>
      </c>
      <c r="D288" s="154">
        <f t="shared" ref="D288:E288" si="7083">D287</f>
        <v>1</v>
      </c>
      <c r="E288" s="173">
        <f t="shared" si="7083"/>
        <v>1164</v>
      </c>
      <c r="F288" s="156" t="str">
        <f t="shared" si="7024"/>
        <v>1</v>
      </c>
      <c r="G288" s="157">
        <f t="shared" si="102"/>
        <v>1</v>
      </c>
      <c r="H288" s="158">
        <f t="shared" si="103"/>
        <v>0</v>
      </c>
      <c r="I288" s="159"/>
      <c r="J288" s="159"/>
      <c r="K288" s="159"/>
      <c r="L288" s="78"/>
      <c r="M288" s="79"/>
      <c r="N288" s="77" t="str">
        <f t="shared" si="104"/>
        <v>0</v>
      </c>
      <c r="O288" s="81">
        <f t="shared" si="6440"/>
        <v>0</v>
      </c>
      <c r="P288" s="160">
        <f t="shared" si="6441"/>
        <v>0</v>
      </c>
      <c r="Q288" s="160">
        <f t="shared" si="6442"/>
        <v>0</v>
      </c>
      <c r="R288" s="160">
        <f t="shared" si="6443"/>
        <v>0</v>
      </c>
      <c r="S288" s="160">
        <f t="shared" si="6444"/>
        <v>0</v>
      </c>
      <c r="T288" s="161">
        <f t="shared" ref="T288:U288" si="7084">T287</f>
        <v>2</v>
      </c>
      <c r="U288" s="175">
        <f t="shared" si="7084"/>
        <v>1165</v>
      </c>
      <c r="V288" s="163" t="str">
        <f t="shared" si="7026"/>
        <v>1</v>
      </c>
      <c r="W288" s="164">
        <f t="shared" si="112"/>
        <v>1</v>
      </c>
      <c r="X288" s="165">
        <f t="shared" si="113"/>
        <v>0</v>
      </c>
      <c r="Y288" s="166"/>
      <c r="Z288" s="166"/>
      <c r="AA288" s="166"/>
      <c r="AB288" s="84"/>
      <c r="AC288" s="85"/>
      <c r="AD288" s="83" t="str">
        <f t="shared" si="114"/>
        <v>0</v>
      </c>
      <c r="AE288" s="167">
        <f t="shared" si="6447"/>
        <v>0</v>
      </c>
      <c r="AF288" s="168">
        <f t="shared" si="6448"/>
        <v>0</v>
      </c>
      <c r="AG288" s="168">
        <f t="shared" si="6449"/>
        <v>0</v>
      </c>
      <c r="AH288" s="168">
        <f t="shared" si="6450"/>
        <v>0</v>
      </c>
      <c r="AI288" s="168">
        <f t="shared" si="6451"/>
        <v>0</v>
      </c>
      <c r="AJ288" s="154">
        <f t="shared" ref="AJ288:AK288" si="7085">AJ287</f>
        <v>3</v>
      </c>
      <c r="AK288" s="173">
        <f t="shared" si="7085"/>
        <v>1166</v>
      </c>
      <c r="AL288" s="156" t="str">
        <f t="shared" si="7028"/>
        <v>1</v>
      </c>
      <c r="AM288" s="157">
        <f t="shared" si="122"/>
        <v>2</v>
      </c>
      <c r="AN288" s="158">
        <f t="shared" si="123"/>
        <v>0</v>
      </c>
      <c r="AO288" s="159"/>
      <c r="AP288" s="159"/>
      <c r="AQ288" s="159"/>
      <c r="AR288" s="78"/>
      <c r="AS288" s="79"/>
      <c r="AT288" s="77" t="str">
        <f t="shared" si="124"/>
        <v>0</v>
      </c>
      <c r="AU288" s="81">
        <f t="shared" si="6454"/>
        <v>0</v>
      </c>
      <c r="AV288" s="160">
        <f t="shared" si="6455"/>
        <v>0</v>
      </c>
      <c r="AW288" s="160">
        <f t="shared" si="6456"/>
        <v>0</v>
      </c>
      <c r="AX288" s="160">
        <f t="shared" si="6457"/>
        <v>0</v>
      </c>
      <c r="AY288" s="160">
        <f t="shared" si="6458"/>
        <v>0</v>
      </c>
      <c r="AZ288" s="161">
        <f t="shared" ref="AZ288:BA288" si="7086">AZ287</f>
        <v>4</v>
      </c>
      <c r="BA288" s="175">
        <f t="shared" si="7086"/>
        <v>1167</v>
      </c>
      <c r="BB288" s="163" t="str">
        <f t="shared" si="7030"/>
        <v>1</v>
      </c>
      <c r="BC288" s="164">
        <f t="shared" si="132"/>
        <v>4</v>
      </c>
      <c r="BD288" s="165">
        <f t="shared" si="133"/>
        <v>0</v>
      </c>
      <c r="BE288" s="166"/>
      <c r="BF288" s="166"/>
      <c r="BG288" s="166"/>
      <c r="BH288" s="84"/>
      <c r="BI288" s="85"/>
      <c r="BJ288" s="83" t="str">
        <f t="shared" si="134"/>
        <v>0</v>
      </c>
      <c r="BK288" s="167">
        <f t="shared" si="6461"/>
        <v>0</v>
      </c>
      <c r="BL288" s="168">
        <f t="shared" si="6462"/>
        <v>0</v>
      </c>
      <c r="BM288" s="168">
        <f t="shared" si="6463"/>
        <v>0</v>
      </c>
      <c r="BN288" s="168">
        <f t="shared" si="6464"/>
        <v>0</v>
      </c>
      <c r="BO288" s="168">
        <f t="shared" si="6465"/>
        <v>0</v>
      </c>
      <c r="BP288" s="154">
        <f t="shared" ref="BP288:BQ288" si="7087">BP287</f>
        <v>5</v>
      </c>
      <c r="BQ288" s="173">
        <f t="shared" si="7087"/>
        <v>1168</v>
      </c>
      <c r="BR288" s="156" t="str">
        <f t="shared" si="7032"/>
        <v>1</v>
      </c>
      <c r="BS288" s="157">
        <f t="shared" si="142"/>
        <v>4</v>
      </c>
      <c r="BT288" s="158">
        <f t="shared" si="143"/>
        <v>0</v>
      </c>
      <c r="BU288" s="159"/>
      <c r="BV288" s="159"/>
      <c r="BW288" s="159"/>
      <c r="BX288" s="78"/>
      <c r="BY288" s="79"/>
      <c r="BZ288" s="77" t="str">
        <f t="shared" si="144"/>
        <v>0</v>
      </c>
      <c r="CA288" s="81">
        <f t="shared" si="6468"/>
        <v>0</v>
      </c>
      <c r="CB288" s="160">
        <f t="shared" si="6469"/>
        <v>0</v>
      </c>
      <c r="CC288" s="160">
        <f t="shared" si="6470"/>
        <v>0</v>
      </c>
      <c r="CD288" s="160">
        <f t="shared" si="6471"/>
        <v>0</v>
      </c>
      <c r="CE288" s="160">
        <f t="shared" si="6472"/>
        <v>0</v>
      </c>
      <c r="CF288" s="161">
        <f t="shared" ref="CF288:CG288" si="7088">CF287</f>
        <v>6</v>
      </c>
      <c r="CG288" s="175">
        <f t="shared" si="7088"/>
        <v>1169</v>
      </c>
      <c r="CH288" s="163" t="str">
        <f t="shared" si="7034"/>
        <v>1</v>
      </c>
      <c r="CI288" s="164">
        <f t="shared" si="152"/>
        <v>2</v>
      </c>
      <c r="CJ288" s="165">
        <f t="shared" si="153"/>
        <v>0</v>
      </c>
      <c r="CK288" s="166"/>
      <c r="CL288" s="166"/>
      <c r="CM288" s="166"/>
      <c r="CN288" s="84"/>
      <c r="CO288" s="85"/>
      <c r="CP288" s="83" t="str">
        <f t="shared" si="154"/>
        <v>0</v>
      </c>
      <c r="CQ288" s="167">
        <f t="shared" si="6475"/>
        <v>0</v>
      </c>
      <c r="CR288" s="168">
        <f t="shared" si="6476"/>
        <v>0</v>
      </c>
      <c r="CS288" s="168">
        <f t="shared" si="6477"/>
        <v>0</v>
      </c>
      <c r="CT288" s="168">
        <f t="shared" si="6478"/>
        <v>0</v>
      </c>
      <c r="CU288" s="168">
        <f t="shared" si="6479"/>
        <v>0</v>
      </c>
      <c r="CV288" s="154">
        <f t="shared" ref="CV288:CW288" si="7089">CV287</f>
        <v>7</v>
      </c>
      <c r="CW288" s="173">
        <f t="shared" si="7089"/>
        <v>1170</v>
      </c>
      <c r="CX288" s="156" t="str">
        <f t="shared" si="7036"/>
        <v>1</v>
      </c>
      <c r="CY288" s="157">
        <f t="shared" si="162"/>
        <v>2</v>
      </c>
      <c r="CZ288" s="158">
        <f t="shared" si="163"/>
        <v>0</v>
      </c>
      <c r="DA288" s="159"/>
      <c r="DB288" s="159"/>
      <c r="DC288" s="159"/>
      <c r="DD288" s="78"/>
      <c r="DE288" s="79"/>
      <c r="DF288" s="77" t="str">
        <f t="shared" si="164"/>
        <v>0</v>
      </c>
      <c r="DG288" s="81">
        <f t="shared" si="6482"/>
        <v>0</v>
      </c>
      <c r="DH288" s="160">
        <f t="shared" si="6483"/>
        <v>0</v>
      </c>
      <c r="DI288" s="160">
        <f t="shared" si="6484"/>
        <v>0</v>
      </c>
      <c r="DJ288" s="160">
        <f t="shared" si="6485"/>
        <v>0</v>
      </c>
      <c r="DK288" s="160">
        <f t="shared" si="6486"/>
        <v>0</v>
      </c>
      <c r="DL288" s="161">
        <f t="shared" ref="DL288:DM288" si="7090">DL287</f>
        <v>8</v>
      </c>
      <c r="DM288" s="175">
        <f t="shared" si="7090"/>
        <v>1171</v>
      </c>
      <c r="DN288" s="163" t="str">
        <f t="shared" si="7038"/>
        <v>1</v>
      </c>
      <c r="DO288" s="164">
        <f t="shared" si="172"/>
        <v>2</v>
      </c>
      <c r="DP288" s="165">
        <f t="shared" si="173"/>
        <v>0</v>
      </c>
      <c r="DQ288" s="166"/>
      <c r="DR288" s="166"/>
      <c r="DS288" s="166"/>
      <c r="DT288" s="84"/>
      <c r="DU288" s="85"/>
      <c r="DV288" s="83" t="str">
        <f t="shared" si="174"/>
        <v>0</v>
      </c>
      <c r="DW288" s="167">
        <f t="shared" si="6489"/>
        <v>0</v>
      </c>
      <c r="DX288" s="168">
        <f t="shared" si="6490"/>
        <v>0</v>
      </c>
      <c r="DY288" s="168">
        <f t="shared" si="6491"/>
        <v>0</v>
      </c>
      <c r="DZ288" s="168">
        <f t="shared" si="6492"/>
        <v>0</v>
      </c>
      <c r="EA288" s="168">
        <f t="shared" si="6493"/>
        <v>0</v>
      </c>
      <c r="EB288" s="154">
        <f t="shared" ref="EB288:EC288" si="7091">EB287</f>
        <v>9</v>
      </c>
      <c r="EC288" s="173">
        <f t="shared" si="7091"/>
        <v>1172</v>
      </c>
      <c r="ED288" s="156" t="str">
        <f t="shared" si="7040"/>
        <v>1</v>
      </c>
      <c r="EE288" s="157">
        <f t="shared" si="182"/>
        <v>5</v>
      </c>
      <c r="EF288" s="169">
        <f t="shared" si="183"/>
        <v>0</v>
      </c>
      <c r="EG288" s="159"/>
      <c r="EH288" s="159"/>
      <c r="EI288" s="159"/>
      <c r="EJ288" s="78"/>
      <c r="EK288" s="79"/>
      <c r="EL288" s="77" t="str">
        <f t="shared" si="184"/>
        <v>0</v>
      </c>
      <c r="EM288" s="81">
        <f t="shared" si="6496"/>
        <v>0</v>
      </c>
      <c r="EN288" s="160">
        <f t="shared" si="6497"/>
        <v>0</v>
      </c>
      <c r="EO288" s="160">
        <f t="shared" si="6498"/>
        <v>0</v>
      </c>
      <c r="EP288" s="160">
        <f t="shared" si="6499"/>
        <v>0</v>
      </c>
      <c r="EQ288" s="160">
        <f t="shared" si="6500"/>
        <v>0</v>
      </c>
      <c r="ER288" s="161">
        <f t="shared" ref="ER288:ES288" si="7092">ER287</f>
        <v>10</v>
      </c>
      <c r="ES288" s="175">
        <f t="shared" si="7092"/>
        <v>1173</v>
      </c>
      <c r="ET288" s="163" t="str">
        <f t="shared" si="7042"/>
        <v>1</v>
      </c>
      <c r="EU288" s="164">
        <f t="shared" si="192"/>
        <v>19</v>
      </c>
      <c r="EV288" s="165">
        <f t="shared" si="193"/>
        <v>0</v>
      </c>
      <c r="EW288" s="166"/>
      <c r="EX288" s="166"/>
      <c r="EY288" s="166"/>
      <c r="EZ288" s="84"/>
      <c r="FA288" s="85"/>
      <c r="FB288" s="83" t="str">
        <f t="shared" si="194"/>
        <v>0</v>
      </c>
      <c r="FC288" s="167">
        <f t="shared" si="6503"/>
        <v>0</v>
      </c>
      <c r="FD288" s="168">
        <f t="shared" si="6504"/>
        <v>0</v>
      </c>
      <c r="FE288" s="168">
        <f t="shared" si="6505"/>
        <v>0</v>
      </c>
      <c r="FF288" s="168">
        <f t="shared" si="6506"/>
        <v>0</v>
      </c>
      <c r="FG288" s="168">
        <f t="shared" si="6507"/>
        <v>0</v>
      </c>
      <c r="FH288" s="154">
        <f t="shared" ref="FH288:FI288" si="7093">FH287</f>
        <v>11</v>
      </c>
      <c r="FI288" s="173">
        <f t="shared" si="7093"/>
        <v>1174</v>
      </c>
      <c r="FJ288" s="156" t="str">
        <f t="shared" si="7044"/>
        <v>1</v>
      </c>
      <c r="FK288" s="157">
        <f t="shared" si="202"/>
        <v>4</v>
      </c>
      <c r="FL288" s="158">
        <f t="shared" si="203"/>
        <v>0</v>
      </c>
      <c r="FM288" s="159"/>
      <c r="FN288" s="159"/>
      <c r="FO288" s="159"/>
      <c r="FP288" s="78"/>
      <c r="FQ288" s="79"/>
      <c r="FR288" s="77" t="str">
        <f t="shared" si="204"/>
        <v>0</v>
      </c>
      <c r="FS288" s="81">
        <f t="shared" si="6510"/>
        <v>0</v>
      </c>
      <c r="FT288" s="160">
        <f t="shared" si="6511"/>
        <v>0</v>
      </c>
      <c r="FU288" s="160">
        <f t="shared" si="6512"/>
        <v>0</v>
      </c>
      <c r="FV288" s="160">
        <f t="shared" si="6513"/>
        <v>0</v>
      </c>
      <c r="FW288" s="160">
        <f t="shared" si="6514"/>
        <v>0</v>
      </c>
      <c r="FX288" s="161">
        <f t="shared" ref="FX288:FY288" si="7094">FX287</f>
        <v>12</v>
      </c>
      <c r="FY288" s="175">
        <f t="shared" si="7094"/>
        <v>1175</v>
      </c>
      <c r="FZ288" s="163" t="str">
        <f t="shared" si="7046"/>
        <v>1</v>
      </c>
      <c r="GA288" s="164">
        <f t="shared" si="212"/>
        <v>2</v>
      </c>
      <c r="GB288" s="165">
        <f t="shared" si="213"/>
        <v>0</v>
      </c>
      <c r="GC288" s="166"/>
      <c r="GD288" s="166"/>
      <c r="GE288" s="166"/>
      <c r="GF288" s="84"/>
      <c r="GG288" s="85"/>
      <c r="GH288" s="83" t="str">
        <f t="shared" si="214"/>
        <v>0</v>
      </c>
      <c r="GI288" s="167">
        <f t="shared" si="6517"/>
        <v>0</v>
      </c>
      <c r="GJ288" s="168">
        <f t="shared" si="6518"/>
        <v>0</v>
      </c>
      <c r="GK288" s="168">
        <f t="shared" si="6519"/>
        <v>0</v>
      </c>
      <c r="GL288" s="168">
        <f t="shared" si="6520"/>
        <v>0</v>
      </c>
      <c r="GM288" s="168">
        <f t="shared" si="6521"/>
        <v>0</v>
      </c>
      <c r="GN288" s="154">
        <f t="shared" ref="GN288:GO288" si="7095">GN287</f>
        <v>13</v>
      </c>
      <c r="GO288" s="173">
        <f t="shared" si="7095"/>
        <v>1176</v>
      </c>
      <c r="GP288" s="156" t="str">
        <f t="shared" si="7048"/>
        <v>1</v>
      </c>
      <c r="GQ288" s="157">
        <f t="shared" si="222"/>
        <v>3</v>
      </c>
      <c r="GR288" s="158">
        <f t="shared" si="223"/>
        <v>0</v>
      </c>
      <c r="GS288" s="159"/>
      <c r="GT288" s="159"/>
      <c r="GU288" s="159"/>
      <c r="GV288" s="78"/>
      <c r="GW288" s="79"/>
      <c r="GX288" s="77" t="str">
        <f t="shared" si="224"/>
        <v>0</v>
      </c>
      <c r="GY288" s="81">
        <f t="shared" si="6524"/>
        <v>0</v>
      </c>
      <c r="GZ288" s="160">
        <f t="shared" si="6525"/>
        <v>0</v>
      </c>
      <c r="HA288" s="160">
        <f t="shared" si="6526"/>
        <v>0</v>
      </c>
      <c r="HB288" s="160">
        <f t="shared" si="6527"/>
        <v>0</v>
      </c>
      <c r="HC288" s="160">
        <f t="shared" si="6528"/>
        <v>0</v>
      </c>
      <c r="HD288" s="161">
        <f t="shared" ref="HD288:HE288" si="7096">HD287</f>
        <v>14</v>
      </c>
      <c r="HE288" s="175">
        <f t="shared" si="7096"/>
        <v>1177</v>
      </c>
      <c r="HF288" s="163" t="str">
        <f t="shared" si="7050"/>
        <v>1</v>
      </c>
      <c r="HG288" s="164">
        <f t="shared" si="232"/>
        <v>5</v>
      </c>
      <c r="HH288" s="165">
        <f t="shared" si="233"/>
        <v>0</v>
      </c>
      <c r="HI288" s="166"/>
      <c r="HJ288" s="166"/>
      <c r="HK288" s="166"/>
      <c r="HL288" s="84"/>
      <c r="HM288" s="85"/>
      <c r="HN288" s="83" t="str">
        <f t="shared" si="234"/>
        <v>0</v>
      </c>
      <c r="HO288" s="167">
        <f t="shared" si="6531"/>
        <v>0</v>
      </c>
      <c r="HP288" s="168">
        <f t="shared" si="6532"/>
        <v>0</v>
      </c>
      <c r="HQ288" s="168">
        <f t="shared" si="6533"/>
        <v>0</v>
      </c>
      <c r="HR288" s="168">
        <f t="shared" si="6534"/>
        <v>0</v>
      </c>
      <c r="HS288" s="168">
        <f t="shared" si="6535"/>
        <v>0</v>
      </c>
      <c r="HT288" s="154">
        <f t="shared" ref="HT288:HU288" si="7097">HT287</f>
        <v>15</v>
      </c>
      <c r="HU288" s="173">
        <f t="shared" si="7097"/>
        <v>1178</v>
      </c>
      <c r="HV288" s="156" t="str">
        <f t="shared" si="7052"/>
        <v>1</v>
      </c>
      <c r="HW288" s="157" t="str">
        <f t="shared" si="242"/>
        <v/>
      </c>
      <c r="HX288" s="169">
        <f t="shared" si="243"/>
        <v>0</v>
      </c>
      <c r="HY288" s="159"/>
      <c r="HZ288" s="159"/>
      <c r="IA288" s="159"/>
      <c r="IB288" s="160"/>
      <c r="IC288" s="160"/>
      <c r="ID288" s="160" t="str">
        <f t="shared" si="244"/>
        <v>0</v>
      </c>
      <c r="IE288" s="160">
        <f t="shared" si="6538"/>
        <v>0</v>
      </c>
      <c r="IF288" s="160">
        <f t="shared" si="6539"/>
        <v>0</v>
      </c>
      <c r="IG288" s="160">
        <f t="shared" si="6540"/>
        <v>0</v>
      </c>
      <c r="IH288" s="160">
        <f t="shared" si="6541"/>
        <v>0</v>
      </c>
      <c r="II288" s="160">
        <f t="shared" si="6542"/>
        <v>0</v>
      </c>
      <c r="IJ288" s="161">
        <f t="shared" ref="IJ288:IK288" si="7098">IJ287</f>
        <v>16</v>
      </c>
      <c r="IK288" s="175">
        <f t="shared" si="7098"/>
        <v>1179</v>
      </c>
      <c r="IL288" s="163" t="str">
        <f t="shared" si="7054"/>
        <v>1</v>
      </c>
      <c r="IM288" s="164" t="str">
        <f t="shared" si="252"/>
        <v/>
      </c>
      <c r="IN288" s="165">
        <f t="shared" si="253"/>
        <v>0</v>
      </c>
      <c r="IO288" s="166"/>
      <c r="IP288" s="166"/>
      <c r="IQ288" s="166"/>
      <c r="IR288" s="168"/>
      <c r="IS288" s="168"/>
      <c r="IT288" s="170" t="str">
        <f t="shared" si="254"/>
        <v>0</v>
      </c>
      <c r="IU288" s="170">
        <f t="shared" si="6545"/>
        <v>0</v>
      </c>
      <c r="IV288" s="168">
        <f t="shared" si="6546"/>
        <v>0</v>
      </c>
      <c r="IW288" s="168">
        <f t="shared" si="6547"/>
        <v>0</v>
      </c>
      <c r="IX288" s="168">
        <f t="shared" si="6548"/>
        <v>0</v>
      </c>
      <c r="IY288" s="168">
        <f t="shared" si="6549"/>
        <v>0</v>
      </c>
      <c r="IZ288" s="154">
        <f t="shared" ref="IZ288:JA288" si="7099">IZ287</f>
        <v>17</v>
      </c>
      <c r="JA288" s="173">
        <f t="shared" si="7099"/>
        <v>1180</v>
      </c>
      <c r="JB288" s="156" t="str">
        <f t="shared" si="7056"/>
        <v>1</v>
      </c>
      <c r="JC288" s="157" t="str">
        <f t="shared" si="262"/>
        <v/>
      </c>
      <c r="JD288" s="158">
        <f t="shared" si="263"/>
        <v>0</v>
      </c>
      <c r="JE288" s="159"/>
      <c r="JF288" s="159"/>
      <c r="JG288" s="159"/>
      <c r="JH288" s="160"/>
      <c r="JI288" s="160"/>
      <c r="JJ288" s="171" t="str">
        <f t="shared" si="264"/>
        <v>0</v>
      </c>
      <c r="JK288" s="171">
        <f t="shared" si="6552"/>
        <v>0</v>
      </c>
      <c r="JL288" s="160">
        <f t="shared" si="6553"/>
        <v>0</v>
      </c>
      <c r="JM288" s="160">
        <f t="shared" si="6554"/>
        <v>0</v>
      </c>
      <c r="JN288" s="160">
        <f t="shared" si="6555"/>
        <v>0</v>
      </c>
      <c r="JO288" s="160">
        <f t="shared" si="6556"/>
        <v>0</v>
      </c>
      <c r="JP288" s="161">
        <f t="shared" ref="JP288:JQ288" si="7100">JP287</f>
        <v>18</v>
      </c>
      <c r="JQ288" s="175">
        <f t="shared" si="7100"/>
        <v>1181</v>
      </c>
      <c r="JR288" s="163" t="str">
        <f t="shared" si="7058"/>
        <v>1</v>
      </c>
      <c r="JS288" s="164" t="str">
        <f t="shared" si="272"/>
        <v/>
      </c>
      <c r="JT288" s="165">
        <f t="shared" si="273"/>
        <v>0</v>
      </c>
      <c r="JU288" s="166"/>
      <c r="JV288" s="166"/>
      <c r="JW288" s="166"/>
      <c r="JX288" s="168"/>
      <c r="JY288" s="168"/>
      <c r="JZ288" s="170" t="str">
        <f t="shared" si="274"/>
        <v>0</v>
      </c>
      <c r="KA288" s="170">
        <f t="shared" si="6559"/>
        <v>0</v>
      </c>
      <c r="KB288" s="168">
        <f t="shared" si="6560"/>
        <v>0</v>
      </c>
      <c r="KC288" s="168">
        <f t="shared" si="6561"/>
        <v>0</v>
      </c>
      <c r="KD288" s="168">
        <f t="shared" si="6562"/>
        <v>0</v>
      </c>
      <c r="KE288" s="168">
        <f t="shared" si="6563"/>
        <v>0</v>
      </c>
      <c r="KF288" s="154">
        <f t="shared" ref="KF288:KG288" si="7101">KF287</f>
        <v>19</v>
      </c>
      <c r="KG288" s="173">
        <f t="shared" si="7101"/>
        <v>1182</v>
      </c>
      <c r="KH288" s="156" t="str">
        <f t="shared" si="7060"/>
        <v>1</v>
      </c>
      <c r="KI288" s="157" t="str">
        <f t="shared" si="282"/>
        <v/>
      </c>
      <c r="KJ288" s="158">
        <f t="shared" si="283"/>
        <v>0</v>
      </c>
      <c r="KK288" s="159"/>
      <c r="KL288" s="159"/>
      <c r="KM288" s="159"/>
      <c r="KN288" s="160"/>
      <c r="KO288" s="160"/>
      <c r="KP288" s="171" t="str">
        <f t="shared" si="284"/>
        <v>0</v>
      </c>
      <c r="KQ288" s="171">
        <f t="shared" si="6566"/>
        <v>0</v>
      </c>
      <c r="KR288" s="160">
        <f t="shared" si="6567"/>
        <v>0</v>
      </c>
      <c r="KS288" s="160">
        <f t="shared" si="6568"/>
        <v>0</v>
      </c>
      <c r="KT288" s="160">
        <f t="shared" si="6569"/>
        <v>0</v>
      </c>
      <c r="KU288" s="160">
        <f t="shared" si="6570"/>
        <v>0</v>
      </c>
      <c r="KV288" s="161">
        <f t="shared" ref="KV288:KW288" si="7102">KV287</f>
        <v>20</v>
      </c>
      <c r="KW288" s="175">
        <f t="shared" si="7102"/>
        <v>1183</v>
      </c>
      <c r="KX288" s="163" t="str">
        <f t="shared" si="7062"/>
        <v>1</v>
      </c>
      <c r="KY288" s="164" t="str">
        <f t="shared" si="292"/>
        <v/>
      </c>
      <c r="KZ288" s="165">
        <f t="shared" si="293"/>
        <v>0</v>
      </c>
      <c r="LA288" s="166"/>
      <c r="LB288" s="166"/>
      <c r="LC288" s="166"/>
      <c r="LD288" s="168"/>
      <c r="LE288" s="168"/>
      <c r="LF288" s="170" t="str">
        <f t="shared" si="294"/>
        <v>0</v>
      </c>
      <c r="LG288" s="170">
        <f t="shared" si="6573"/>
        <v>0</v>
      </c>
      <c r="LH288" s="168">
        <f t="shared" si="6574"/>
        <v>0</v>
      </c>
      <c r="LI288" s="168">
        <f t="shared" si="6575"/>
        <v>0</v>
      </c>
      <c r="LJ288" s="168">
        <f t="shared" si="6576"/>
        <v>0</v>
      </c>
      <c r="LK288" s="168">
        <f t="shared" si="6577"/>
        <v>0</v>
      </c>
      <c r="LL288" s="172"/>
      <c r="LM288" s="172"/>
      <c r="LN288" s="168" t="str">
        <f t="shared" si="6578"/>
        <v>#REF!</v>
      </c>
      <c r="LO288" s="168" t="str">
        <f t="shared" si="6579"/>
        <v>#REF!</v>
      </c>
      <c r="LP288" s="168" t="str">
        <f t="shared" si="6580"/>
        <v>#REF!</v>
      </c>
      <c r="LQ288" s="168" t="str">
        <f t="shared" si="6581"/>
        <v>#REF!</v>
      </c>
    </row>
    <row r="289" ht="15.75" customHeight="1">
      <c r="A289" s="151">
        <v>46384.0</v>
      </c>
      <c r="B289" s="152" t="s">
        <v>32</v>
      </c>
      <c r="C289" s="153">
        <f t="shared" si="99"/>
        <v>0</v>
      </c>
      <c r="D289" s="154">
        <f t="shared" ref="D289:E289" si="7103">D288</f>
        <v>1</v>
      </c>
      <c r="E289" s="173">
        <f t="shared" si="7103"/>
        <v>1164</v>
      </c>
      <c r="F289" s="156" t="str">
        <f t="shared" si="7024"/>
        <v>1</v>
      </c>
      <c r="G289" s="157">
        <f t="shared" si="102"/>
        <v>1</v>
      </c>
      <c r="H289" s="158">
        <f t="shared" si="103"/>
        <v>0</v>
      </c>
      <c r="I289" s="159"/>
      <c r="J289" s="159"/>
      <c r="K289" s="159"/>
      <c r="L289" s="78"/>
      <c r="M289" s="79"/>
      <c r="N289" s="77" t="str">
        <f t="shared" si="104"/>
        <v>0</v>
      </c>
      <c r="O289" s="81">
        <f t="shared" si="6440"/>
        <v>0</v>
      </c>
      <c r="P289" s="160">
        <f t="shared" si="6441"/>
        <v>0</v>
      </c>
      <c r="Q289" s="160">
        <f t="shared" si="6442"/>
        <v>0</v>
      </c>
      <c r="R289" s="160">
        <f t="shared" si="6443"/>
        <v>0</v>
      </c>
      <c r="S289" s="160">
        <f t="shared" si="6444"/>
        <v>0</v>
      </c>
      <c r="T289" s="161">
        <f t="shared" ref="T289:U289" si="7104">T288</f>
        <v>2</v>
      </c>
      <c r="U289" s="175">
        <f t="shared" si="7104"/>
        <v>1165</v>
      </c>
      <c r="V289" s="163" t="str">
        <f t="shared" si="7026"/>
        <v>1</v>
      </c>
      <c r="W289" s="164">
        <f t="shared" si="112"/>
        <v>1</v>
      </c>
      <c r="X289" s="165">
        <f t="shared" si="113"/>
        <v>0</v>
      </c>
      <c r="Y289" s="166"/>
      <c r="Z289" s="166"/>
      <c r="AA289" s="166"/>
      <c r="AB289" s="84"/>
      <c r="AC289" s="85"/>
      <c r="AD289" s="83" t="str">
        <f t="shared" si="114"/>
        <v>0</v>
      </c>
      <c r="AE289" s="167">
        <f t="shared" si="6447"/>
        <v>0</v>
      </c>
      <c r="AF289" s="168">
        <f t="shared" si="6448"/>
        <v>0</v>
      </c>
      <c r="AG289" s="168">
        <f t="shared" si="6449"/>
        <v>0</v>
      </c>
      <c r="AH289" s="168">
        <f t="shared" si="6450"/>
        <v>0</v>
      </c>
      <c r="AI289" s="168">
        <f t="shared" si="6451"/>
        <v>0</v>
      </c>
      <c r="AJ289" s="154">
        <f t="shared" ref="AJ289:AK289" si="7105">AJ288</f>
        <v>3</v>
      </c>
      <c r="AK289" s="173">
        <f t="shared" si="7105"/>
        <v>1166</v>
      </c>
      <c r="AL289" s="156" t="str">
        <f t="shared" si="7028"/>
        <v>1</v>
      </c>
      <c r="AM289" s="157">
        <f t="shared" si="122"/>
        <v>2</v>
      </c>
      <c r="AN289" s="158">
        <f t="shared" si="123"/>
        <v>0</v>
      </c>
      <c r="AO289" s="159"/>
      <c r="AP289" s="159"/>
      <c r="AQ289" s="159"/>
      <c r="AR289" s="78"/>
      <c r="AS289" s="79"/>
      <c r="AT289" s="77" t="str">
        <f t="shared" si="124"/>
        <v>0</v>
      </c>
      <c r="AU289" s="81">
        <f t="shared" si="6454"/>
        <v>0</v>
      </c>
      <c r="AV289" s="160">
        <f t="shared" si="6455"/>
        <v>0</v>
      </c>
      <c r="AW289" s="160">
        <f t="shared" si="6456"/>
        <v>0</v>
      </c>
      <c r="AX289" s="160">
        <f t="shared" si="6457"/>
        <v>0</v>
      </c>
      <c r="AY289" s="160">
        <f t="shared" si="6458"/>
        <v>0</v>
      </c>
      <c r="AZ289" s="161">
        <f t="shared" ref="AZ289:BA289" si="7106">AZ288</f>
        <v>4</v>
      </c>
      <c r="BA289" s="175">
        <f t="shared" si="7106"/>
        <v>1167</v>
      </c>
      <c r="BB289" s="163" t="str">
        <f t="shared" si="7030"/>
        <v>1</v>
      </c>
      <c r="BC289" s="164">
        <f t="shared" si="132"/>
        <v>4</v>
      </c>
      <c r="BD289" s="165">
        <f t="shared" si="133"/>
        <v>0</v>
      </c>
      <c r="BE289" s="166"/>
      <c r="BF289" s="166"/>
      <c r="BG289" s="166"/>
      <c r="BH289" s="84"/>
      <c r="BI289" s="85"/>
      <c r="BJ289" s="83" t="str">
        <f t="shared" si="134"/>
        <v>0</v>
      </c>
      <c r="BK289" s="167">
        <f t="shared" si="6461"/>
        <v>0</v>
      </c>
      <c r="BL289" s="168">
        <f t="shared" si="6462"/>
        <v>0</v>
      </c>
      <c r="BM289" s="168">
        <f t="shared" si="6463"/>
        <v>0</v>
      </c>
      <c r="BN289" s="168">
        <f t="shared" si="6464"/>
        <v>0</v>
      </c>
      <c r="BO289" s="168">
        <f t="shared" si="6465"/>
        <v>0</v>
      </c>
      <c r="BP289" s="154">
        <f t="shared" ref="BP289:BQ289" si="7107">BP288</f>
        <v>5</v>
      </c>
      <c r="BQ289" s="173">
        <f t="shared" si="7107"/>
        <v>1168</v>
      </c>
      <c r="BR289" s="156" t="str">
        <f t="shared" si="7032"/>
        <v>1</v>
      </c>
      <c r="BS289" s="157">
        <f t="shared" si="142"/>
        <v>4</v>
      </c>
      <c r="BT289" s="158">
        <f t="shared" si="143"/>
        <v>0</v>
      </c>
      <c r="BU289" s="159"/>
      <c r="BV289" s="159"/>
      <c r="BW289" s="159"/>
      <c r="BX289" s="78"/>
      <c r="BY289" s="79"/>
      <c r="BZ289" s="77" t="str">
        <f t="shared" si="144"/>
        <v>0</v>
      </c>
      <c r="CA289" s="81">
        <f t="shared" si="6468"/>
        <v>0</v>
      </c>
      <c r="CB289" s="160">
        <f t="shared" si="6469"/>
        <v>0</v>
      </c>
      <c r="CC289" s="160">
        <f t="shared" si="6470"/>
        <v>0</v>
      </c>
      <c r="CD289" s="160">
        <f t="shared" si="6471"/>
        <v>0</v>
      </c>
      <c r="CE289" s="160">
        <f t="shared" si="6472"/>
        <v>0</v>
      </c>
      <c r="CF289" s="161">
        <f t="shared" ref="CF289:CG289" si="7108">CF288</f>
        <v>6</v>
      </c>
      <c r="CG289" s="175">
        <f t="shared" si="7108"/>
        <v>1169</v>
      </c>
      <c r="CH289" s="163" t="str">
        <f t="shared" si="7034"/>
        <v>1</v>
      </c>
      <c r="CI289" s="164">
        <f t="shared" si="152"/>
        <v>2</v>
      </c>
      <c r="CJ289" s="165">
        <f t="shared" si="153"/>
        <v>0</v>
      </c>
      <c r="CK289" s="166"/>
      <c r="CL289" s="166"/>
      <c r="CM289" s="166"/>
      <c r="CN289" s="84"/>
      <c r="CO289" s="85"/>
      <c r="CP289" s="83" t="str">
        <f t="shared" si="154"/>
        <v>0</v>
      </c>
      <c r="CQ289" s="167">
        <f t="shared" si="6475"/>
        <v>0</v>
      </c>
      <c r="CR289" s="168">
        <f t="shared" si="6476"/>
        <v>0</v>
      </c>
      <c r="CS289" s="168">
        <f t="shared" si="6477"/>
        <v>0</v>
      </c>
      <c r="CT289" s="168">
        <f t="shared" si="6478"/>
        <v>0</v>
      </c>
      <c r="CU289" s="168">
        <f t="shared" si="6479"/>
        <v>0</v>
      </c>
      <c r="CV289" s="154">
        <f t="shared" ref="CV289:CW289" si="7109">CV288</f>
        <v>7</v>
      </c>
      <c r="CW289" s="173">
        <f t="shared" si="7109"/>
        <v>1170</v>
      </c>
      <c r="CX289" s="156" t="str">
        <f t="shared" si="7036"/>
        <v>1</v>
      </c>
      <c r="CY289" s="157">
        <f t="shared" si="162"/>
        <v>2</v>
      </c>
      <c r="CZ289" s="158">
        <f t="shared" si="163"/>
        <v>0</v>
      </c>
      <c r="DA289" s="159"/>
      <c r="DB289" s="159"/>
      <c r="DC289" s="159"/>
      <c r="DD289" s="78"/>
      <c r="DE289" s="79"/>
      <c r="DF289" s="77" t="str">
        <f t="shared" si="164"/>
        <v>0</v>
      </c>
      <c r="DG289" s="81">
        <f t="shared" si="6482"/>
        <v>0</v>
      </c>
      <c r="DH289" s="160">
        <f t="shared" si="6483"/>
        <v>0</v>
      </c>
      <c r="DI289" s="160">
        <f t="shared" si="6484"/>
        <v>0</v>
      </c>
      <c r="DJ289" s="160">
        <f t="shared" si="6485"/>
        <v>0</v>
      </c>
      <c r="DK289" s="160">
        <f t="shared" si="6486"/>
        <v>0</v>
      </c>
      <c r="DL289" s="161">
        <f t="shared" ref="DL289:DM289" si="7110">DL288</f>
        <v>8</v>
      </c>
      <c r="DM289" s="175">
        <f t="shared" si="7110"/>
        <v>1171</v>
      </c>
      <c r="DN289" s="163" t="str">
        <f t="shared" si="7038"/>
        <v>1</v>
      </c>
      <c r="DO289" s="164">
        <f t="shared" si="172"/>
        <v>2</v>
      </c>
      <c r="DP289" s="165">
        <f t="shared" si="173"/>
        <v>0</v>
      </c>
      <c r="DQ289" s="166"/>
      <c r="DR289" s="166"/>
      <c r="DS289" s="166"/>
      <c r="DT289" s="84"/>
      <c r="DU289" s="85"/>
      <c r="DV289" s="83" t="str">
        <f t="shared" si="174"/>
        <v>0</v>
      </c>
      <c r="DW289" s="167">
        <f t="shared" si="6489"/>
        <v>0</v>
      </c>
      <c r="DX289" s="168">
        <f t="shared" si="6490"/>
        <v>0</v>
      </c>
      <c r="DY289" s="168">
        <f t="shared" si="6491"/>
        <v>0</v>
      </c>
      <c r="DZ289" s="168">
        <f t="shared" si="6492"/>
        <v>0</v>
      </c>
      <c r="EA289" s="168">
        <f t="shared" si="6493"/>
        <v>0</v>
      </c>
      <c r="EB289" s="154">
        <f t="shared" ref="EB289:EC289" si="7111">EB288</f>
        <v>9</v>
      </c>
      <c r="EC289" s="173">
        <f t="shared" si="7111"/>
        <v>1172</v>
      </c>
      <c r="ED289" s="156" t="str">
        <f t="shared" si="7040"/>
        <v>1</v>
      </c>
      <c r="EE289" s="157">
        <f t="shared" si="182"/>
        <v>5</v>
      </c>
      <c r="EF289" s="169">
        <f t="shared" si="183"/>
        <v>0</v>
      </c>
      <c r="EG289" s="159"/>
      <c r="EH289" s="159"/>
      <c r="EI289" s="159"/>
      <c r="EJ289" s="78"/>
      <c r="EK289" s="79"/>
      <c r="EL289" s="77" t="str">
        <f t="shared" si="184"/>
        <v>0</v>
      </c>
      <c r="EM289" s="81">
        <f t="shared" si="6496"/>
        <v>0</v>
      </c>
      <c r="EN289" s="160">
        <f t="shared" si="6497"/>
        <v>0</v>
      </c>
      <c r="EO289" s="160">
        <f t="shared" si="6498"/>
        <v>0</v>
      </c>
      <c r="EP289" s="160">
        <f t="shared" si="6499"/>
        <v>0</v>
      </c>
      <c r="EQ289" s="160">
        <f t="shared" si="6500"/>
        <v>0</v>
      </c>
      <c r="ER289" s="161">
        <f t="shared" ref="ER289:ES289" si="7112">ER288</f>
        <v>10</v>
      </c>
      <c r="ES289" s="175">
        <f t="shared" si="7112"/>
        <v>1173</v>
      </c>
      <c r="ET289" s="163" t="str">
        <f t="shared" si="7042"/>
        <v>1</v>
      </c>
      <c r="EU289" s="164">
        <f t="shared" si="192"/>
        <v>19</v>
      </c>
      <c r="EV289" s="165">
        <f t="shared" si="193"/>
        <v>0</v>
      </c>
      <c r="EW289" s="166"/>
      <c r="EX289" s="166"/>
      <c r="EY289" s="166"/>
      <c r="EZ289" s="84"/>
      <c r="FA289" s="85"/>
      <c r="FB289" s="83" t="str">
        <f t="shared" si="194"/>
        <v>0</v>
      </c>
      <c r="FC289" s="167">
        <f t="shared" si="6503"/>
        <v>0</v>
      </c>
      <c r="FD289" s="168">
        <f t="shared" si="6504"/>
        <v>0</v>
      </c>
      <c r="FE289" s="168">
        <f t="shared" si="6505"/>
        <v>0</v>
      </c>
      <c r="FF289" s="168">
        <f t="shared" si="6506"/>
        <v>0</v>
      </c>
      <c r="FG289" s="168">
        <f t="shared" si="6507"/>
        <v>0</v>
      </c>
      <c r="FH289" s="154">
        <f t="shared" ref="FH289:FI289" si="7113">FH288</f>
        <v>11</v>
      </c>
      <c r="FI289" s="173">
        <f t="shared" si="7113"/>
        <v>1174</v>
      </c>
      <c r="FJ289" s="156" t="str">
        <f t="shared" si="7044"/>
        <v>1</v>
      </c>
      <c r="FK289" s="157">
        <f t="shared" si="202"/>
        <v>4</v>
      </c>
      <c r="FL289" s="158">
        <f t="shared" si="203"/>
        <v>0</v>
      </c>
      <c r="FM289" s="159"/>
      <c r="FN289" s="159"/>
      <c r="FO289" s="159"/>
      <c r="FP289" s="78"/>
      <c r="FQ289" s="79"/>
      <c r="FR289" s="77" t="str">
        <f t="shared" si="204"/>
        <v>0</v>
      </c>
      <c r="FS289" s="81">
        <f t="shared" si="6510"/>
        <v>0</v>
      </c>
      <c r="FT289" s="160">
        <f t="shared" si="6511"/>
        <v>0</v>
      </c>
      <c r="FU289" s="160">
        <f t="shared" si="6512"/>
        <v>0</v>
      </c>
      <c r="FV289" s="160">
        <f t="shared" si="6513"/>
        <v>0</v>
      </c>
      <c r="FW289" s="160">
        <f t="shared" si="6514"/>
        <v>0</v>
      </c>
      <c r="FX289" s="161">
        <f t="shared" ref="FX289:FY289" si="7114">FX288</f>
        <v>12</v>
      </c>
      <c r="FY289" s="175">
        <f t="shared" si="7114"/>
        <v>1175</v>
      </c>
      <c r="FZ289" s="163" t="str">
        <f t="shared" si="7046"/>
        <v>1</v>
      </c>
      <c r="GA289" s="164">
        <f t="shared" si="212"/>
        <v>2</v>
      </c>
      <c r="GB289" s="165">
        <f t="shared" si="213"/>
        <v>0</v>
      </c>
      <c r="GC289" s="166"/>
      <c r="GD289" s="166"/>
      <c r="GE289" s="166"/>
      <c r="GF289" s="84"/>
      <c r="GG289" s="85"/>
      <c r="GH289" s="83" t="str">
        <f t="shared" si="214"/>
        <v>0</v>
      </c>
      <c r="GI289" s="167">
        <f t="shared" si="6517"/>
        <v>0</v>
      </c>
      <c r="GJ289" s="168">
        <f t="shared" si="6518"/>
        <v>0</v>
      </c>
      <c r="GK289" s="168">
        <f t="shared" si="6519"/>
        <v>0</v>
      </c>
      <c r="GL289" s="168">
        <f t="shared" si="6520"/>
        <v>0</v>
      </c>
      <c r="GM289" s="168">
        <f t="shared" si="6521"/>
        <v>0</v>
      </c>
      <c r="GN289" s="154">
        <f t="shared" ref="GN289:GO289" si="7115">GN288</f>
        <v>13</v>
      </c>
      <c r="GO289" s="173">
        <f t="shared" si="7115"/>
        <v>1176</v>
      </c>
      <c r="GP289" s="156" t="str">
        <f t="shared" si="7048"/>
        <v>1</v>
      </c>
      <c r="GQ289" s="157">
        <f t="shared" si="222"/>
        <v>3</v>
      </c>
      <c r="GR289" s="158">
        <f t="shared" si="223"/>
        <v>0</v>
      </c>
      <c r="GS289" s="159"/>
      <c r="GT289" s="159"/>
      <c r="GU289" s="159"/>
      <c r="GV289" s="78"/>
      <c r="GW289" s="79"/>
      <c r="GX289" s="77" t="str">
        <f t="shared" si="224"/>
        <v>0</v>
      </c>
      <c r="GY289" s="81">
        <f t="shared" si="6524"/>
        <v>0</v>
      </c>
      <c r="GZ289" s="160">
        <f t="shared" si="6525"/>
        <v>0</v>
      </c>
      <c r="HA289" s="160">
        <f t="shared" si="6526"/>
        <v>0</v>
      </c>
      <c r="HB289" s="160">
        <f t="shared" si="6527"/>
        <v>0</v>
      </c>
      <c r="HC289" s="160">
        <f t="shared" si="6528"/>
        <v>0</v>
      </c>
      <c r="HD289" s="161">
        <f t="shared" ref="HD289:HE289" si="7116">HD288</f>
        <v>14</v>
      </c>
      <c r="HE289" s="175">
        <f t="shared" si="7116"/>
        <v>1177</v>
      </c>
      <c r="HF289" s="163" t="str">
        <f t="shared" si="7050"/>
        <v>1</v>
      </c>
      <c r="HG289" s="164">
        <f t="shared" si="232"/>
        <v>5</v>
      </c>
      <c r="HH289" s="165">
        <f t="shared" si="233"/>
        <v>0</v>
      </c>
      <c r="HI289" s="166"/>
      <c r="HJ289" s="166"/>
      <c r="HK289" s="166"/>
      <c r="HL289" s="84"/>
      <c r="HM289" s="85"/>
      <c r="HN289" s="83" t="str">
        <f t="shared" si="234"/>
        <v>0</v>
      </c>
      <c r="HO289" s="167">
        <f t="shared" si="6531"/>
        <v>0</v>
      </c>
      <c r="HP289" s="168">
        <f t="shared" si="6532"/>
        <v>0</v>
      </c>
      <c r="HQ289" s="168">
        <f t="shared" si="6533"/>
        <v>0</v>
      </c>
      <c r="HR289" s="168">
        <f t="shared" si="6534"/>
        <v>0</v>
      </c>
      <c r="HS289" s="168">
        <f t="shared" si="6535"/>
        <v>0</v>
      </c>
      <c r="HT289" s="154">
        <f t="shared" ref="HT289:HU289" si="7117">HT288</f>
        <v>15</v>
      </c>
      <c r="HU289" s="173">
        <f t="shared" si="7117"/>
        <v>1178</v>
      </c>
      <c r="HV289" s="156" t="str">
        <f t="shared" si="7052"/>
        <v>1</v>
      </c>
      <c r="HW289" s="157" t="str">
        <f t="shared" si="242"/>
        <v/>
      </c>
      <c r="HX289" s="169">
        <f t="shared" si="243"/>
        <v>0</v>
      </c>
      <c r="HY289" s="159"/>
      <c r="HZ289" s="159"/>
      <c r="IA289" s="159"/>
      <c r="IB289" s="160"/>
      <c r="IC289" s="160"/>
      <c r="ID289" s="160" t="str">
        <f t="shared" si="244"/>
        <v>0</v>
      </c>
      <c r="IE289" s="160">
        <f t="shared" si="6538"/>
        <v>0</v>
      </c>
      <c r="IF289" s="160">
        <f t="shared" si="6539"/>
        <v>0</v>
      </c>
      <c r="IG289" s="160">
        <f t="shared" si="6540"/>
        <v>0</v>
      </c>
      <c r="IH289" s="160">
        <f t="shared" si="6541"/>
        <v>0</v>
      </c>
      <c r="II289" s="160">
        <f t="shared" si="6542"/>
        <v>0</v>
      </c>
      <c r="IJ289" s="161">
        <f t="shared" ref="IJ289:IK289" si="7118">IJ288</f>
        <v>16</v>
      </c>
      <c r="IK289" s="175">
        <f t="shared" si="7118"/>
        <v>1179</v>
      </c>
      <c r="IL289" s="163" t="str">
        <f t="shared" si="7054"/>
        <v>1</v>
      </c>
      <c r="IM289" s="164" t="str">
        <f t="shared" si="252"/>
        <v/>
      </c>
      <c r="IN289" s="165">
        <f t="shared" si="253"/>
        <v>0</v>
      </c>
      <c r="IO289" s="166"/>
      <c r="IP289" s="166"/>
      <c r="IQ289" s="166"/>
      <c r="IR289" s="168"/>
      <c r="IS289" s="168"/>
      <c r="IT289" s="170" t="str">
        <f t="shared" si="254"/>
        <v>0</v>
      </c>
      <c r="IU289" s="170">
        <f t="shared" si="6545"/>
        <v>0</v>
      </c>
      <c r="IV289" s="168">
        <f t="shared" si="6546"/>
        <v>0</v>
      </c>
      <c r="IW289" s="168">
        <f t="shared" si="6547"/>
        <v>0</v>
      </c>
      <c r="IX289" s="168">
        <f t="shared" si="6548"/>
        <v>0</v>
      </c>
      <c r="IY289" s="168">
        <f t="shared" si="6549"/>
        <v>0</v>
      </c>
      <c r="IZ289" s="154">
        <f t="shared" ref="IZ289:JA289" si="7119">IZ288</f>
        <v>17</v>
      </c>
      <c r="JA289" s="173">
        <f t="shared" si="7119"/>
        <v>1180</v>
      </c>
      <c r="JB289" s="156" t="str">
        <f t="shared" si="7056"/>
        <v>1</v>
      </c>
      <c r="JC289" s="157" t="str">
        <f t="shared" si="262"/>
        <v/>
      </c>
      <c r="JD289" s="158">
        <f t="shared" si="263"/>
        <v>0</v>
      </c>
      <c r="JE289" s="159"/>
      <c r="JF289" s="159"/>
      <c r="JG289" s="159"/>
      <c r="JH289" s="160"/>
      <c r="JI289" s="160"/>
      <c r="JJ289" s="171" t="str">
        <f t="shared" si="264"/>
        <v>0</v>
      </c>
      <c r="JK289" s="171">
        <f t="shared" si="6552"/>
        <v>0</v>
      </c>
      <c r="JL289" s="160">
        <f t="shared" si="6553"/>
        <v>0</v>
      </c>
      <c r="JM289" s="160">
        <f t="shared" si="6554"/>
        <v>0</v>
      </c>
      <c r="JN289" s="160">
        <f t="shared" si="6555"/>
        <v>0</v>
      </c>
      <c r="JO289" s="160">
        <f t="shared" si="6556"/>
        <v>0</v>
      </c>
      <c r="JP289" s="161">
        <f t="shared" ref="JP289:JQ289" si="7120">JP288</f>
        <v>18</v>
      </c>
      <c r="JQ289" s="175">
        <f t="shared" si="7120"/>
        <v>1181</v>
      </c>
      <c r="JR289" s="163" t="str">
        <f t="shared" si="7058"/>
        <v>1</v>
      </c>
      <c r="JS289" s="164" t="str">
        <f t="shared" si="272"/>
        <v/>
      </c>
      <c r="JT289" s="165">
        <f t="shared" si="273"/>
        <v>0</v>
      </c>
      <c r="JU289" s="166"/>
      <c r="JV289" s="166"/>
      <c r="JW289" s="166"/>
      <c r="JX289" s="168"/>
      <c r="JY289" s="168"/>
      <c r="JZ289" s="170" t="str">
        <f t="shared" si="274"/>
        <v>0</v>
      </c>
      <c r="KA289" s="170">
        <f t="shared" si="6559"/>
        <v>0</v>
      </c>
      <c r="KB289" s="168">
        <f t="shared" si="6560"/>
        <v>0</v>
      </c>
      <c r="KC289" s="168">
        <f t="shared" si="6561"/>
        <v>0</v>
      </c>
      <c r="KD289" s="168">
        <f t="shared" si="6562"/>
        <v>0</v>
      </c>
      <c r="KE289" s="168">
        <f t="shared" si="6563"/>
        <v>0</v>
      </c>
      <c r="KF289" s="154">
        <f t="shared" ref="KF289:KG289" si="7121">KF288</f>
        <v>19</v>
      </c>
      <c r="KG289" s="173">
        <f t="shared" si="7121"/>
        <v>1182</v>
      </c>
      <c r="KH289" s="156" t="str">
        <f t="shared" si="7060"/>
        <v>1</v>
      </c>
      <c r="KI289" s="157" t="str">
        <f t="shared" si="282"/>
        <v/>
      </c>
      <c r="KJ289" s="158">
        <f t="shared" si="283"/>
        <v>0</v>
      </c>
      <c r="KK289" s="159"/>
      <c r="KL289" s="159"/>
      <c r="KM289" s="159"/>
      <c r="KN289" s="160"/>
      <c r="KO289" s="160"/>
      <c r="KP289" s="171" t="str">
        <f t="shared" si="284"/>
        <v>0</v>
      </c>
      <c r="KQ289" s="171">
        <f t="shared" si="6566"/>
        <v>0</v>
      </c>
      <c r="KR289" s="160">
        <f t="shared" si="6567"/>
        <v>0</v>
      </c>
      <c r="KS289" s="160">
        <f t="shared" si="6568"/>
        <v>0</v>
      </c>
      <c r="KT289" s="160">
        <f t="shared" si="6569"/>
        <v>0</v>
      </c>
      <c r="KU289" s="160">
        <f t="shared" si="6570"/>
        <v>0</v>
      </c>
      <c r="KV289" s="161">
        <f t="shared" ref="KV289:KW289" si="7122">KV288</f>
        <v>20</v>
      </c>
      <c r="KW289" s="175">
        <f t="shared" si="7122"/>
        <v>1183</v>
      </c>
      <c r="KX289" s="163" t="str">
        <f t="shared" si="7062"/>
        <v>1</v>
      </c>
      <c r="KY289" s="164" t="str">
        <f t="shared" si="292"/>
        <v/>
      </c>
      <c r="KZ289" s="165">
        <f t="shared" si="293"/>
        <v>0</v>
      </c>
      <c r="LA289" s="166"/>
      <c r="LB289" s="166"/>
      <c r="LC289" s="166"/>
      <c r="LD289" s="168"/>
      <c r="LE289" s="168"/>
      <c r="LF289" s="170" t="str">
        <f t="shared" si="294"/>
        <v>0</v>
      </c>
      <c r="LG289" s="170">
        <f t="shared" si="6573"/>
        <v>0</v>
      </c>
      <c r="LH289" s="168">
        <f t="shared" si="6574"/>
        <v>0</v>
      </c>
      <c r="LI289" s="168">
        <f t="shared" si="6575"/>
        <v>0</v>
      </c>
      <c r="LJ289" s="168">
        <f t="shared" si="6576"/>
        <v>0</v>
      </c>
      <c r="LK289" s="168">
        <f t="shared" si="6577"/>
        <v>0</v>
      </c>
      <c r="LL289" s="172"/>
      <c r="LM289" s="172"/>
      <c r="LN289" s="168" t="str">
        <f t="shared" si="6578"/>
        <v>#REF!</v>
      </c>
      <c r="LO289" s="168" t="str">
        <f t="shared" si="6579"/>
        <v>#REF!</v>
      </c>
      <c r="LP289" s="168" t="str">
        <f t="shared" si="6580"/>
        <v>#REF!</v>
      </c>
      <c r="LQ289" s="168" t="str">
        <f t="shared" si="6581"/>
        <v>#REF!</v>
      </c>
    </row>
    <row r="290" ht="15.75" customHeight="1">
      <c r="A290" s="151">
        <v>46385.0</v>
      </c>
      <c r="B290" s="152" t="s">
        <v>33</v>
      </c>
      <c r="C290" s="153">
        <f t="shared" si="99"/>
        <v>0</v>
      </c>
      <c r="D290" s="154">
        <f t="shared" ref="D290:E290" si="7123">D289</f>
        <v>1</v>
      </c>
      <c r="E290" s="173">
        <f t="shared" si="7123"/>
        <v>1164</v>
      </c>
      <c r="F290" s="156" t="str">
        <f t="shared" si="7024"/>
        <v>1</v>
      </c>
      <c r="G290" s="157">
        <f t="shared" si="102"/>
        <v>1</v>
      </c>
      <c r="H290" s="158">
        <f t="shared" si="103"/>
        <v>0</v>
      </c>
      <c r="I290" s="159"/>
      <c r="J290" s="159"/>
      <c r="K290" s="159"/>
      <c r="L290" s="78"/>
      <c r="M290" s="79"/>
      <c r="N290" s="77" t="str">
        <f t="shared" si="104"/>
        <v>0</v>
      </c>
      <c r="O290" s="81">
        <f t="shared" si="6440"/>
        <v>0</v>
      </c>
      <c r="P290" s="160">
        <f t="shared" si="6441"/>
        <v>0</v>
      </c>
      <c r="Q290" s="160">
        <f t="shared" si="6442"/>
        <v>0</v>
      </c>
      <c r="R290" s="160">
        <f t="shared" si="6443"/>
        <v>0</v>
      </c>
      <c r="S290" s="160">
        <f t="shared" si="6444"/>
        <v>0</v>
      </c>
      <c r="T290" s="161">
        <f t="shared" ref="T290:U290" si="7124">T289</f>
        <v>2</v>
      </c>
      <c r="U290" s="175">
        <f t="shared" si="7124"/>
        <v>1165</v>
      </c>
      <c r="V290" s="163" t="str">
        <f t="shared" si="7026"/>
        <v>1</v>
      </c>
      <c r="W290" s="164">
        <f t="shared" si="112"/>
        <v>1</v>
      </c>
      <c r="X290" s="165">
        <f t="shared" si="113"/>
        <v>0</v>
      </c>
      <c r="Y290" s="166"/>
      <c r="Z290" s="166"/>
      <c r="AA290" s="166"/>
      <c r="AB290" s="84"/>
      <c r="AC290" s="85"/>
      <c r="AD290" s="83" t="str">
        <f t="shared" si="114"/>
        <v>0</v>
      </c>
      <c r="AE290" s="167">
        <f t="shared" si="6447"/>
        <v>0</v>
      </c>
      <c r="AF290" s="168">
        <f t="shared" si="6448"/>
        <v>0</v>
      </c>
      <c r="AG290" s="168">
        <f t="shared" si="6449"/>
        <v>0</v>
      </c>
      <c r="AH290" s="168">
        <f t="shared" si="6450"/>
        <v>0</v>
      </c>
      <c r="AI290" s="168">
        <f t="shared" si="6451"/>
        <v>0</v>
      </c>
      <c r="AJ290" s="154">
        <f t="shared" ref="AJ290:AK290" si="7125">AJ289</f>
        <v>3</v>
      </c>
      <c r="AK290" s="173">
        <f t="shared" si="7125"/>
        <v>1166</v>
      </c>
      <c r="AL290" s="156" t="str">
        <f t="shared" si="7028"/>
        <v>1</v>
      </c>
      <c r="AM290" s="157">
        <f t="shared" si="122"/>
        <v>2</v>
      </c>
      <c r="AN290" s="158">
        <f t="shared" si="123"/>
        <v>0</v>
      </c>
      <c r="AO290" s="159"/>
      <c r="AP290" s="159"/>
      <c r="AQ290" s="159"/>
      <c r="AR290" s="78"/>
      <c r="AS290" s="79"/>
      <c r="AT290" s="77" t="str">
        <f t="shared" si="124"/>
        <v>0</v>
      </c>
      <c r="AU290" s="81">
        <f t="shared" si="6454"/>
        <v>0</v>
      </c>
      <c r="AV290" s="160">
        <f t="shared" si="6455"/>
        <v>0</v>
      </c>
      <c r="AW290" s="160">
        <f t="shared" si="6456"/>
        <v>0</v>
      </c>
      <c r="AX290" s="160">
        <f t="shared" si="6457"/>
        <v>0</v>
      </c>
      <c r="AY290" s="160">
        <f t="shared" si="6458"/>
        <v>0</v>
      </c>
      <c r="AZ290" s="161">
        <f t="shared" ref="AZ290:BA290" si="7126">AZ289</f>
        <v>4</v>
      </c>
      <c r="BA290" s="175">
        <f t="shared" si="7126"/>
        <v>1167</v>
      </c>
      <c r="BB290" s="163" t="str">
        <f t="shared" si="7030"/>
        <v>1</v>
      </c>
      <c r="BC290" s="164">
        <f t="shared" si="132"/>
        <v>4</v>
      </c>
      <c r="BD290" s="165">
        <f t="shared" si="133"/>
        <v>0</v>
      </c>
      <c r="BE290" s="166"/>
      <c r="BF290" s="166"/>
      <c r="BG290" s="166"/>
      <c r="BH290" s="84"/>
      <c r="BI290" s="85"/>
      <c r="BJ290" s="83" t="str">
        <f t="shared" si="134"/>
        <v>0</v>
      </c>
      <c r="BK290" s="167">
        <f t="shared" si="6461"/>
        <v>0</v>
      </c>
      <c r="BL290" s="168">
        <f t="shared" si="6462"/>
        <v>0</v>
      </c>
      <c r="BM290" s="168">
        <f t="shared" si="6463"/>
        <v>0</v>
      </c>
      <c r="BN290" s="168">
        <f t="shared" si="6464"/>
        <v>0</v>
      </c>
      <c r="BO290" s="168">
        <f t="shared" si="6465"/>
        <v>0</v>
      </c>
      <c r="BP290" s="154">
        <f t="shared" ref="BP290:BQ290" si="7127">BP289</f>
        <v>5</v>
      </c>
      <c r="BQ290" s="173">
        <f t="shared" si="7127"/>
        <v>1168</v>
      </c>
      <c r="BR290" s="156" t="str">
        <f t="shared" si="7032"/>
        <v>1</v>
      </c>
      <c r="BS290" s="157">
        <f t="shared" si="142"/>
        <v>4</v>
      </c>
      <c r="BT290" s="158">
        <f t="shared" si="143"/>
        <v>0</v>
      </c>
      <c r="BU290" s="159"/>
      <c r="BV290" s="159"/>
      <c r="BW290" s="159"/>
      <c r="BX290" s="78"/>
      <c r="BY290" s="79"/>
      <c r="BZ290" s="77" t="str">
        <f t="shared" si="144"/>
        <v>0</v>
      </c>
      <c r="CA290" s="81">
        <f t="shared" si="6468"/>
        <v>0</v>
      </c>
      <c r="CB290" s="160">
        <f t="shared" si="6469"/>
        <v>0</v>
      </c>
      <c r="CC290" s="160">
        <f t="shared" si="6470"/>
        <v>0</v>
      </c>
      <c r="CD290" s="160">
        <f t="shared" si="6471"/>
        <v>0</v>
      </c>
      <c r="CE290" s="160">
        <f t="shared" si="6472"/>
        <v>0</v>
      </c>
      <c r="CF290" s="161">
        <f t="shared" ref="CF290:CG290" si="7128">CF289</f>
        <v>6</v>
      </c>
      <c r="CG290" s="175">
        <f t="shared" si="7128"/>
        <v>1169</v>
      </c>
      <c r="CH290" s="163" t="str">
        <f t="shared" si="7034"/>
        <v>1</v>
      </c>
      <c r="CI290" s="164">
        <f t="shared" si="152"/>
        <v>2</v>
      </c>
      <c r="CJ290" s="165">
        <f t="shared" si="153"/>
        <v>0</v>
      </c>
      <c r="CK290" s="166"/>
      <c r="CL290" s="166"/>
      <c r="CM290" s="166"/>
      <c r="CN290" s="84"/>
      <c r="CO290" s="85"/>
      <c r="CP290" s="83" t="str">
        <f t="shared" si="154"/>
        <v>0</v>
      </c>
      <c r="CQ290" s="167">
        <f t="shared" si="6475"/>
        <v>0</v>
      </c>
      <c r="CR290" s="168">
        <f t="shared" si="6476"/>
        <v>0</v>
      </c>
      <c r="CS290" s="168">
        <f t="shared" si="6477"/>
        <v>0</v>
      </c>
      <c r="CT290" s="168">
        <f t="shared" si="6478"/>
        <v>0</v>
      </c>
      <c r="CU290" s="168">
        <f t="shared" si="6479"/>
        <v>0</v>
      </c>
      <c r="CV290" s="154">
        <f t="shared" ref="CV290:CW290" si="7129">CV289</f>
        <v>7</v>
      </c>
      <c r="CW290" s="173">
        <f t="shared" si="7129"/>
        <v>1170</v>
      </c>
      <c r="CX290" s="156" t="str">
        <f t="shared" si="7036"/>
        <v>1</v>
      </c>
      <c r="CY290" s="157">
        <f t="shared" si="162"/>
        <v>2</v>
      </c>
      <c r="CZ290" s="158">
        <f t="shared" si="163"/>
        <v>0</v>
      </c>
      <c r="DA290" s="159"/>
      <c r="DB290" s="159"/>
      <c r="DC290" s="159"/>
      <c r="DD290" s="78"/>
      <c r="DE290" s="79"/>
      <c r="DF290" s="77" t="str">
        <f t="shared" si="164"/>
        <v>0</v>
      </c>
      <c r="DG290" s="81">
        <f t="shared" si="6482"/>
        <v>0</v>
      </c>
      <c r="DH290" s="160">
        <f t="shared" si="6483"/>
        <v>0</v>
      </c>
      <c r="DI290" s="160">
        <f t="shared" si="6484"/>
        <v>0</v>
      </c>
      <c r="DJ290" s="160">
        <f t="shared" si="6485"/>
        <v>0</v>
      </c>
      <c r="DK290" s="160">
        <f t="shared" si="6486"/>
        <v>0</v>
      </c>
      <c r="DL290" s="161">
        <f t="shared" ref="DL290:DM290" si="7130">DL289</f>
        <v>8</v>
      </c>
      <c r="DM290" s="175">
        <f t="shared" si="7130"/>
        <v>1171</v>
      </c>
      <c r="DN290" s="163" t="str">
        <f t="shared" si="7038"/>
        <v>1</v>
      </c>
      <c r="DO290" s="164">
        <f t="shared" si="172"/>
        <v>2</v>
      </c>
      <c r="DP290" s="165">
        <f t="shared" si="173"/>
        <v>0</v>
      </c>
      <c r="DQ290" s="166"/>
      <c r="DR290" s="166"/>
      <c r="DS290" s="166"/>
      <c r="DT290" s="84"/>
      <c r="DU290" s="85"/>
      <c r="DV290" s="83" t="str">
        <f t="shared" si="174"/>
        <v>0</v>
      </c>
      <c r="DW290" s="167">
        <f t="shared" si="6489"/>
        <v>0</v>
      </c>
      <c r="DX290" s="168">
        <f t="shared" si="6490"/>
        <v>0</v>
      </c>
      <c r="DY290" s="168">
        <f t="shared" si="6491"/>
        <v>0</v>
      </c>
      <c r="DZ290" s="168">
        <f t="shared" si="6492"/>
        <v>0</v>
      </c>
      <c r="EA290" s="168">
        <f t="shared" si="6493"/>
        <v>0</v>
      </c>
      <c r="EB290" s="154">
        <f t="shared" ref="EB290:EC290" si="7131">EB289</f>
        <v>9</v>
      </c>
      <c r="EC290" s="173">
        <f t="shared" si="7131"/>
        <v>1172</v>
      </c>
      <c r="ED290" s="156" t="str">
        <f t="shared" si="7040"/>
        <v>1</v>
      </c>
      <c r="EE290" s="157">
        <f t="shared" si="182"/>
        <v>5</v>
      </c>
      <c r="EF290" s="169">
        <f t="shared" si="183"/>
        <v>0</v>
      </c>
      <c r="EG290" s="159"/>
      <c r="EH290" s="159"/>
      <c r="EI290" s="159"/>
      <c r="EJ290" s="78"/>
      <c r="EK290" s="79"/>
      <c r="EL290" s="77" t="str">
        <f t="shared" si="184"/>
        <v>0</v>
      </c>
      <c r="EM290" s="81">
        <f t="shared" si="6496"/>
        <v>0</v>
      </c>
      <c r="EN290" s="160">
        <f t="shared" si="6497"/>
        <v>0</v>
      </c>
      <c r="EO290" s="160">
        <f t="shared" si="6498"/>
        <v>0</v>
      </c>
      <c r="EP290" s="160">
        <f t="shared" si="6499"/>
        <v>0</v>
      </c>
      <c r="EQ290" s="160">
        <f t="shared" si="6500"/>
        <v>0</v>
      </c>
      <c r="ER290" s="161">
        <f t="shared" ref="ER290:ES290" si="7132">ER289</f>
        <v>10</v>
      </c>
      <c r="ES290" s="175">
        <f t="shared" si="7132"/>
        <v>1173</v>
      </c>
      <c r="ET290" s="163" t="str">
        <f t="shared" si="7042"/>
        <v>1</v>
      </c>
      <c r="EU290" s="164">
        <f t="shared" si="192"/>
        <v>19</v>
      </c>
      <c r="EV290" s="165">
        <f t="shared" si="193"/>
        <v>0</v>
      </c>
      <c r="EW290" s="166"/>
      <c r="EX290" s="166"/>
      <c r="EY290" s="166"/>
      <c r="EZ290" s="84"/>
      <c r="FA290" s="85"/>
      <c r="FB290" s="83" t="str">
        <f t="shared" si="194"/>
        <v>0</v>
      </c>
      <c r="FC290" s="167">
        <f t="shared" si="6503"/>
        <v>0</v>
      </c>
      <c r="FD290" s="168">
        <f t="shared" si="6504"/>
        <v>0</v>
      </c>
      <c r="FE290" s="168">
        <f t="shared" si="6505"/>
        <v>0</v>
      </c>
      <c r="FF290" s="168">
        <f t="shared" si="6506"/>
        <v>0</v>
      </c>
      <c r="FG290" s="168">
        <f t="shared" si="6507"/>
        <v>0</v>
      </c>
      <c r="FH290" s="154">
        <f t="shared" ref="FH290:FI290" si="7133">FH289</f>
        <v>11</v>
      </c>
      <c r="FI290" s="173">
        <f t="shared" si="7133"/>
        <v>1174</v>
      </c>
      <c r="FJ290" s="156" t="str">
        <f t="shared" si="7044"/>
        <v>1</v>
      </c>
      <c r="FK290" s="157">
        <f t="shared" si="202"/>
        <v>4</v>
      </c>
      <c r="FL290" s="158">
        <f t="shared" si="203"/>
        <v>0</v>
      </c>
      <c r="FM290" s="159"/>
      <c r="FN290" s="159"/>
      <c r="FO290" s="159"/>
      <c r="FP290" s="78"/>
      <c r="FQ290" s="79"/>
      <c r="FR290" s="77" t="str">
        <f t="shared" si="204"/>
        <v>0</v>
      </c>
      <c r="FS290" s="81">
        <f t="shared" si="6510"/>
        <v>0</v>
      </c>
      <c r="FT290" s="160">
        <f t="shared" si="6511"/>
        <v>0</v>
      </c>
      <c r="FU290" s="160">
        <f t="shared" si="6512"/>
        <v>0</v>
      </c>
      <c r="FV290" s="160">
        <f t="shared" si="6513"/>
        <v>0</v>
      </c>
      <c r="FW290" s="160">
        <f t="shared" si="6514"/>
        <v>0</v>
      </c>
      <c r="FX290" s="161">
        <f t="shared" ref="FX290:FY290" si="7134">FX289</f>
        <v>12</v>
      </c>
      <c r="FY290" s="175">
        <f t="shared" si="7134"/>
        <v>1175</v>
      </c>
      <c r="FZ290" s="163" t="str">
        <f t="shared" si="7046"/>
        <v>1</v>
      </c>
      <c r="GA290" s="164">
        <f t="shared" si="212"/>
        <v>2</v>
      </c>
      <c r="GB290" s="165">
        <f t="shared" si="213"/>
        <v>0</v>
      </c>
      <c r="GC290" s="166"/>
      <c r="GD290" s="166"/>
      <c r="GE290" s="166"/>
      <c r="GF290" s="84"/>
      <c r="GG290" s="85"/>
      <c r="GH290" s="83" t="str">
        <f t="shared" si="214"/>
        <v>0</v>
      </c>
      <c r="GI290" s="167">
        <f t="shared" si="6517"/>
        <v>0</v>
      </c>
      <c r="GJ290" s="168">
        <f t="shared" si="6518"/>
        <v>0</v>
      </c>
      <c r="GK290" s="168">
        <f t="shared" si="6519"/>
        <v>0</v>
      </c>
      <c r="GL290" s="168">
        <f t="shared" si="6520"/>
        <v>0</v>
      </c>
      <c r="GM290" s="168">
        <f t="shared" si="6521"/>
        <v>0</v>
      </c>
      <c r="GN290" s="154">
        <f t="shared" ref="GN290:GO290" si="7135">GN289</f>
        <v>13</v>
      </c>
      <c r="GO290" s="173">
        <f t="shared" si="7135"/>
        <v>1176</v>
      </c>
      <c r="GP290" s="156" t="str">
        <f t="shared" si="7048"/>
        <v>1</v>
      </c>
      <c r="GQ290" s="157">
        <f t="shared" si="222"/>
        <v>3</v>
      </c>
      <c r="GR290" s="158">
        <f t="shared" si="223"/>
        <v>0</v>
      </c>
      <c r="GS290" s="159"/>
      <c r="GT290" s="159"/>
      <c r="GU290" s="159"/>
      <c r="GV290" s="78"/>
      <c r="GW290" s="79"/>
      <c r="GX290" s="77" t="str">
        <f t="shared" si="224"/>
        <v>0</v>
      </c>
      <c r="GY290" s="81">
        <f t="shared" si="6524"/>
        <v>0</v>
      </c>
      <c r="GZ290" s="160">
        <f t="shared" si="6525"/>
        <v>0</v>
      </c>
      <c r="HA290" s="160">
        <f t="shared" si="6526"/>
        <v>0</v>
      </c>
      <c r="HB290" s="160">
        <f t="shared" si="6527"/>
        <v>0</v>
      </c>
      <c r="HC290" s="160">
        <f t="shared" si="6528"/>
        <v>0</v>
      </c>
      <c r="HD290" s="161">
        <f t="shared" ref="HD290:HE290" si="7136">HD289</f>
        <v>14</v>
      </c>
      <c r="HE290" s="175">
        <f t="shared" si="7136"/>
        <v>1177</v>
      </c>
      <c r="HF290" s="163" t="str">
        <f t="shared" si="7050"/>
        <v>1</v>
      </c>
      <c r="HG290" s="164">
        <f t="shared" si="232"/>
        <v>5</v>
      </c>
      <c r="HH290" s="165">
        <f t="shared" si="233"/>
        <v>0</v>
      </c>
      <c r="HI290" s="166"/>
      <c r="HJ290" s="166"/>
      <c r="HK290" s="166"/>
      <c r="HL290" s="84"/>
      <c r="HM290" s="85"/>
      <c r="HN290" s="83" t="str">
        <f t="shared" si="234"/>
        <v>0</v>
      </c>
      <c r="HO290" s="167">
        <f t="shared" si="6531"/>
        <v>0</v>
      </c>
      <c r="HP290" s="168">
        <f t="shared" si="6532"/>
        <v>0</v>
      </c>
      <c r="HQ290" s="168">
        <f t="shared" si="6533"/>
        <v>0</v>
      </c>
      <c r="HR290" s="168">
        <f t="shared" si="6534"/>
        <v>0</v>
      </c>
      <c r="HS290" s="168">
        <f t="shared" si="6535"/>
        <v>0</v>
      </c>
      <c r="HT290" s="154">
        <f t="shared" ref="HT290:HU290" si="7137">HT289</f>
        <v>15</v>
      </c>
      <c r="HU290" s="173">
        <f t="shared" si="7137"/>
        <v>1178</v>
      </c>
      <c r="HV290" s="156" t="str">
        <f t="shared" si="7052"/>
        <v>1</v>
      </c>
      <c r="HW290" s="157" t="str">
        <f t="shared" si="242"/>
        <v/>
      </c>
      <c r="HX290" s="169">
        <f t="shared" si="243"/>
        <v>0</v>
      </c>
      <c r="HY290" s="159"/>
      <c r="HZ290" s="159"/>
      <c r="IA290" s="159"/>
      <c r="IB290" s="160"/>
      <c r="IC290" s="160"/>
      <c r="ID290" s="160" t="str">
        <f t="shared" si="244"/>
        <v>0</v>
      </c>
      <c r="IE290" s="160">
        <f t="shared" si="6538"/>
        <v>0</v>
      </c>
      <c r="IF290" s="160">
        <f t="shared" si="6539"/>
        <v>0</v>
      </c>
      <c r="IG290" s="160">
        <f t="shared" si="6540"/>
        <v>0</v>
      </c>
      <c r="IH290" s="160">
        <f t="shared" si="6541"/>
        <v>0</v>
      </c>
      <c r="II290" s="160">
        <f t="shared" si="6542"/>
        <v>0</v>
      </c>
      <c r="IJ290" s="161">
        <f t="shared" ref="IJ290:IK290" si="7138">IJ289</f>
        <v>16</v>
      </c>
      <c r="IK290" s="175">
        <f t="shared" si="7138"/>
        <v>1179</v>
      </c>
      <c r="IL290" s="163" t="str">
        <f t="shared" si="7054"/>
        <v>1</v>
      </c>
      <c r="IM290" s="164" t="str">
        <f t="shared" si="252"/>
        <v/>
      </c>
      <c r="IN290" s="165">
        <f t="shared" si="253"/>
        <v>0</v>
      </c>
      <c r="IO290" s="166"/>
      <c r="IP290" s="166"/>
      <c r="IQ290" s="166"/>
      <c r="IR290" s="168"/>
      <c r="IS290" s="168"/>
      <c r="IT290" s="170" t="str">
        <f t="shared" si="254"/>
        <v>0</v>
      </c>
      <c r="IU290" s="170">
        <f t="shared" si="6545"/>
        <v>0</v>
      </c>
      <c r="IV290" s="168">
        <f t="shared" si="6546"/>
        <v>0</v>
      </c>
      <c r="IW290" s="168">
        <f t="shared" si="6547"/>
        <v>0</v>
      </c>
      <c r="IX290" s="168">
        <f t="shared" si="6548"/>
        <v>0</v>
      </c>
      <c r="IY290" s="168">
        <f t="shared" si="6549"/>
        <v>0</v>
      </c>
      <c r="IZ290" s="154">
        <f t="shared" ref="IZ290:JA290" si="7139">IZ289</f>
        <v>17</v>
      </c>
      <c r="JA290" s="173">
        <f t="shared" si="7139"/>
        <v>1180</v>
      </c>
      <c r="JB290" s="156" t="str">
        <f t="shared" si="7056"/>
        <v>1</v>
      </c>
      <c r="JC290" s="157" t="str">
        <f t="shared" si="262"/>
        <v/>
      </c>
      <c r="JD290" s="158">
        <f t="shared" si="263"/>
        <v>0</v>
      </c>
      <c r="JE290" s="159"/>
      <c r="JF290" s="159"/>
      <c r="JG290" s="159"/>
      <c r="JH290" s="160"/>
      <c r="JI290" s="160"/>
      <c r="JJ290" s="171" t="str">
        <f t="shared" si="264"/>
        <v>0</v>
      </c>
      <c r="JK290" s="171">
        <f t="shared" si="6552"/>
        <v>0</v>
      </c>
      <c r="JL290" s="160">
        <f t="shared" si="6553"/>
        <v>0</v>
      </c>
      <c r="JM290" s="160">
        <f t="shared" si="6554"/>
        <v>0</v>
      </c>
      <c r="JN290" s="160">
        <f t="shared" si="6555"/>
        <v>0</v>
      </c>
      <c r="JO290" s="160">
        <f t="shared" si="6556"/>
        <v>0</v>
      </c>
      <c r="JP290" s="161">
        <f t="shared" ref="JP290:JQ290" si="7140">JP289</f>
        <v>18</v>
      </c>
      <c r="JQ290" s="175">
        <f t="shared" si="7140"/>
        <v>1181</v>
      </c>
      <c r="JR290" s="163" t="str">
        <f t="shared" si="7058"/>
        <v>1</v>
      </c>
      <c r="JS290" s="164" t="str">
        <f t="shared" si="272"/>
        <v/>
      </c>
      <c r="JT290" s="165">
        <f t="shared" si="273"/>
        <v>0</v>
      </c>
      <c r="JU290" s="166"/>
      <c r="JV290" s="166"/>
      <c r="JW290" s="166"/>
      <c r="JX290" s="168"/>
      <c r="JY290" s="168"/>
      <c r="JZ290" s="170" t="str">
        <f t="shared" si="274"/>
        <v>0</v>
      </c>
      <c r="KA290" s="170">
        <f t="shared" si="6559"/>
        <v>0</v>
      </c>
      <c r="KB290" s="168">
        <f t="shared" si="6560"/>
        <v>0</v>
      </c>
      <c r="KC290" s="168">
        <f t="shared" si="6561"/>
        <v>0</v>
      </c>
      <c r="KD290" s="168">
        <f t="shared" si="6562"/>
        <v>0</v>
      </c>
      <c r="KE290" s="168">
        <f t="shared" si="6563"/>
        <v>0</v>
      </c>
      <c r="KF290" s="154">
        <f t="shared" ref="KF290:KG290" si="7141">KF289</f>
        <v>19</v>
      </c>
      <c r="KG290" s="173">
        <f t="shared" si="7141"/>
        <v>1182</v>
      </c>
      <c r="KH290" s="156" t="str">
        <f t="shared" si="7060"/>
        <v>1</v>
      </c>
      <c r="KI290" s="157" t="str">
        <f t="shared" si="282"/>
        <v/>
      </c>
      <c r="KJ290" s="158">
        <f t="shared" si="283"/>
        <v>0</v>
      </c>
      <c r="KK290" s="159"/>
      <c r="KL290" s="159"/>
      <c r="KM290" s="159"/>
      <c r="KN290" s="160"/>
      <c r="KO290" s="160"/>
      <c r="KP290" s="171" t="str">
        <f t="shared" si="284"/>
        <v>0</v>
      </c>
      <c r="KQ290" s="171">
        <f t="shared" si="6566"/>
        <v>0</v>
      </c>
      <c r="KR290" s="160">
        <f t="shared" si="6567"/>
        <v>0</v>
      </c>
      <c r="KS290" s="160">
        <f t="shared" si="6568"/>
        <v>0</v>
      </c>
      <c r="KT290" s="160">
        <f t="shared" si="6569"/>
        <v>0</v>
      </c>
      <c r="KU290" s="160">
        <f t="shared" si="6570"/>
        <v>0</v>
      </c>
      <c r="KV290" s="161">
        <f t="shared" ref="KV290:KW290" si="7142">KV289</f>
        <v>20</v>
      </c>
      <c r="KW290" s="175">
        <f t="shared" si="7142"/>
        <v>1183</v>
      </c>
      <c r="KX290" s="163" t="str">
        <f t="shared" si="7062"/>
        <v>1</v>
      </c>
      <c r="KY290" s="164" t="str">
        <f t="shared" si="292"/>
        <v/>
      </c>
      <c r="KZ290" s="165">
        <f t="shared" si="293"/>
        <v>0</v>
      </c>
      <c r="LA290" s="166"/>
      <c r="LB290" s="166"/>
      <c r="LC290" s="166"/>
      <c r="LD290" s="168"/>
      <c r="LE290" s="168"/>
      <c r="LF290" s="170" t="str">
        <f t="shared" si="294"/>
        <v>0</v>
      </c>
      <c r="LG290" s="170">
        <f t="shared" si="6573"/>
        <v>0</v>
      </c>
      <c r="LH290" s="168">
        <f t="shared" si="6574"/>
        <v>0</v>
      </c>
      <c r="LI290" s="168">
        <f t="shared" si="6575"/>
        <v>0</v>
      </c>
      <c r="LJ290" s="168">
        <f t="shared" si="6576"/>
        <v>0</v>
      </c>
      <c r="LK290" s="168">
        <f t="shared" si="6577"/>
        <v>0</v>
      </c>
      <c r="LL290" s="172"/>
      <c r="LM290" s="172"/>
      <c r="LN290" s="168" t="str">
        <f t="shared" si="6578"/>
        <v>#REF!</v>
      </c>
      <c r="LO290" s="168" t="str">
        <f t="shared" si="6579"/>
        <v>#REF!</v>
      </c>
      <c r="LP290" s="168" t="str">
        <f t="shared" si="6580"/>
        <v>#REF!</v>
      </c>
      <c r="LQ290" s="168" t="str">
        <f t="shared" si="6581"/>
        <v>#REF!</v>
      </c>
    </row>
    <row r="291" ht="15.75" customHeight="1">
      <c r="A291" s="151">
        <v>46386.0</v>
      </c>
      <c r="B291" s="152" t="s">
        <v>27</v>
      </c>
      <c r="C291" s="153">
        <f t="shared" si="99"/>
        <v>0</v>
      </c>
      <c r="D291" s="154">
        <f t="shared" ref="D291:E291" si="7143">D290</f>
        <v>1</v>
      </c>
      <c r="E291" s="173">
        <f t="shared" si="7143"/>
        <v>1164</v>
      </c>
      <c r="F291" s="156" t="str">
        <f t="shared" si="7024"/>
        <v>1</v>
      </c>
      <c r="G291" s="157">
        <f t="shared" si="102"/>
        <v>1</v>
      </c>
      <c r="H291" s="158">
        <f t="shared" si="103"/>
        <v>0</v>
      </c>
      <c r="I291" s="159"/>
      <c r="J291" s="159"/>
      <c r="K291" s="159"/>
      <c r="L291" s="78"/>
      <c r="M291" s="79"/>
      <c r="N291" s="77" t="str">
        <f t="shared" si="104"/>
        <v>0</v>
      </c>
      <c r="O291" s="81">
        <f t="shared" si="6440"/>
        <v>0</v>
      </c>
      <c r="P291" s="160">
        <f t="shared" si="6441"/>
        <v>0</v>
      </c>
      <c r="Q291" s="160">
        <f t="shared" si="6442"/>
        <v>0</v>
      </c>
      <c r="R291" s="160">
        <f t="shared" si="6443"/>
        <v>0</v>
      </c>
      <c r="S291" s="160">
        <f t="shared" si="6444"/>
        <v>0</v>
      </c>
      <c r="T291" s="161">
        <f t="shared" ref="T291:U291" si="7144">T290</f>
        <v>2</v>
      </c>
      <c r="U291" s="175">
        <f t="shared" si="7144"/>
        <v>1165</v>
      </c>
      <c r="V291" s="163" t="str">
        <f t="shared" si="7026"/>
        <v>1</v>
      </c>
      <c r="W291" s="164">
        <f t="shared" si="112"/>
        <v>1</v>
      </c>
      <c r="X291" s="165">
        <f t="shared" si="113"/>
        <v>0</v>
      </c>
      <c r="Y291" s="166"/>
      <c r="Z291" s="166"/>
      <c r="AA291" s="166"/>
      <c r="AB291" s="84"/>
      <c r="AC291" s="85"/>
      <c r="AD291" s="83" t="str">
        <f t="shared" si="114"/>
        <v>0</v>
      </c>
      <c r="AE291" s="167">
        <f t="shared" si="6447"/>
        <v>0</v>
      </c>
      <c r="AF291" s="168">
        <f t="shared" si="6448"/>
        <v>0</v>
      </c>
      <c r="AG291" s="168">
        <f t="shared" si="6449"/>
        <v>0</v>
      </c>
      <c r="AH291" s="168">
        <f t="shared" si="6450"/>
        <v>0</v>
      </c>
      <c r="AI291" s="168">
        <f t="shared" si="6451"/>
        <v>0</v>
      </c>
      <c r="AJ291" s="154">
        <f t="shared" ref="AJ291:AK291" si="7145">AJ290</f>
        <v>3</v>
      </c>
      <c r="AK291" s="173">
        <f t="shared" si="7145"/>
        <v>1166</v>
      </c>
      <c r="AL291" s="156" t="str">
        <f t="shared" si="7028"/>
        <v>1</v>
      </c>
      <c r="AM291" s="157">
        <f t="shared" si="122"/>
        <v>2</v>
      </c>
      <c r="AN291" s="158">
        <f t="shared" si="123"/>
        <v>0</v>
      </c>
      <c r="AO291" s="159"/>
      <c r="AP291" s="159"/>
      <c r="AQ291" s="159"/>
      <c r="AR291" s="78"/>
      <c r="AS291" s="79"/>
      <c r="AT291" s="77" t="str">
        <f t="shared" si="124"/>
        <v>0</v>
      </c>
      <c r="AU291" s="81">
        <f t="shared" si="6454"/>
        <v>0</v>
      </c>
      <c r="AV291" s="160">
        <f t="shared" si="6455"/>
        <v>0</v>
      </c>
      <c r="AW291" s="160">
        <f t="shared" si="6456"/>
        <v>0</v>
      </c>
      <c r="AX291" s="160">
        <f t="shared" si="6457"/>
        <v>0</v>
      </c>
      <c r="AY291" s="160">
        <f t="shared" si="6458"/>
        <v>0</v>
      </c>
      <c r="AZ291" s="161">
        <f t="shared" ref="AZ291:BA291" si="7146">AZ290</f>
        <v>4</v>
      </c>
      <c r="BA291" s="175">
        <f t="shared" si="7146"/>
        <v>1167</v>
      </c>
      <c r="BB291" s="163" t="str">
        <f t="shared" si="7030"/>
        <v>1</v>
      </c>
      <c r="BC291" s="164">
        <f t="shared" si="132"/>
        <v>4</v>
      </c>
      <c r="BD291" s="165">
        <f t="shared" si="133"/>
        <v>0</v>
      </c>
      <c r="BE291" s="166"/>
      <c r="BF291" s="166"/>
      <c r="BG291" s="166"/>
      <c r="BH291" s="84"/>
      <c r="BI291" s="85"/>
      <c r="BJ291" s="83" t="str">
        <f t="shared" si="134"/>
        <v>0</v>
      </c>
      <c r="BK291" s="167">
        <f t="shared" si="6461"/>
        <v>0</v>
      </c>
      <c r="BL291" s="168">
        <f t="shared" si="6462"/>
        <v>0</v>
      </c>
      <c r="BM291" s="168">
        <f t="shared" si="6463"/>
        <v>0</v>
      </c>
      <c r="BN291" s="168">
        <f t="shared" si="6464"/>
        <v>0</v>
      </c>
      <c r="BO291" s="168">
        <f t="shared" si="6465"/>
        <v>0</v>
      </c>
      <c r="BP291" s="154">
        <f t="shared" ref="BP291:BQ291" si="7147">BP290</f>
        <v>5</v>
      </c>
      <c r="BQ291" s="173">
        <f t="shared" si="7147"/>
        <v>1168</v>
      </c>
      <c r="BR291" s="156" t="str">
        <f t="shared" si="7032"/>
        <v>1</v>
      </c>
      <c r="BS291" s="157">
        <f t="shared" si="142"/>
        <v>4</v>
      </c>
      <c r="BT291" s="158">
        <f t="shared" si="143"/>
        <v>0</v>
      </c>
      <c r="BU291" s="159"/>
      <c r="BV291" s="159"/>
      <c r="BW291" s="159"/>
      <c r="BX291" s="78"/>
      <c r="BY291" s="79"/>
      <c r="BZ291" s="77" t="str">
        <f t="shared" si="144"/>
        <v>0</v>
      </c>
      <c r="CA291" s="81">
        <f t="shared" si="6468"/>
        <v>0</v>
      </c>
      <c r="CB291" s="160">
        <f t="shared" si="6469"/>
        <v>0</v>
      </c>
      <c r="CC291" s="160">
        <f t="shared" si="6470"/>
        <v>0</v>
      </c>
      <c r="CD291" s="160">
        <f t="shared" si="6471"/>
        <v>0</v>
      </c>
      <c r="CE291" s="160">
        <f t="shared" si="6472"/>
        <v>0</v>
      </c>
      <c r="CF291" s="161">
        <f t="shared" ref="CF291:CG291" si="7148">CF290</f>
        <v>6</v>
      </c>
      <c r="CG291" s="175">
        <f t="shared" si="7148"/>
        <v>1169</v>
      </c>
      <c r="CH291" s="163" t="str">
        <f t="shared" si="7034"/>
        <v>1</v>
      </c>
      <c r="CI291" s="164">
        <f t="shared" si="152"/>
        <v>2</v>
      </c>
      <c r="CJ291" s="165">
        <f t="shared" si="153"/>
        <v>0</v>
      </c>
      <c r="CK291" s="166"/>
      <c r="CL291" s="166"/>
      <c r="CM291" s="166"/>
      <c r="CN291" s="84"/>
      <c r="CO291" s="85"/>
      <c r="CP291" s="83" t="str">
        <f t="shared" si="154"/>
        <v>0</v>
      </c>
      <c r="CQ291" s="167">
        <f t="shared" si="6475"/>
        <v>0</v>
      </c>
      <c r="CR291" s="168">
        <f t="shared" si="6476"/>
        <v>0</v>
      </c>
      <c r="CS291" s="168">
        <f t="shared" si="6477"/>
        <v>0</v>
      </c>
      <c r="CT291" s="168">
        <f t="shared" si="6478"/>
        <v>0</v>
      </c>
      <c r="CU291" s="168">
        <f t="shared" si="6479"/>
        <v>0</v>
      </c>
      <c r="CV291" s="154">
        <f t="shared" ref="CV291:CW291" si="7149">CV290</f>
        <v>7</v>
      </c>
      <c r="CW291" s="173">
        <f t="shared" si="7149"/>
        <v>1170</v>
      </c>
      <c r="CX291" s="156" t="str">
        <f t="shared" si="7036"/>
        <v>1</v>
      </c>
      <c r="CY291" s="157">
        <f t="shared" si="162"/>
        <v>2</v>
      </c>
      <c r="CZ291" s="158">
        <f t="shared" si="163"/>
        <v>0</v>
      </c>
      <c r="DA291" s="159"/>
      <c r="DB291" s="159"/>
      <c r="DC291" s="159"/>
      <c r="DD291" s="78"/>
      <c r="DE291" s="79"/>
      <c r="DF291" s="77" t="str">
        <f t="shared" si="164"/>
        <v>0</v>
      </c>
      <c r="DG291" s="81">
        <f t="shared" si="6482"/>
        <v>0</v>
      </c>
      <c r="DH291" s="160">
        <f t="shared" si="6483"/>
        <v>0</v>
      </c>
      <c r="DI291" s="160">
        <f t="shared" si="6484"/>
        <v>0</v>
      </c>
      <c r="DJ291" s="160">
        <f t="shared" si="6485"/>
        <v>0</v>
      </c>
      <c r="DK291" s="160">
        <f t="shared" si="6486"/>
        <v>0</v>
      </c>
      <c r="DL291" s="161">
        <f t="shared" ref="DL291:DM291" si="7150">DL290</f>
        <v>8</v>
      </c>
      <c r="DM291" s="175">
        <f t="shared" si="7150"/>
        <v>1171</v>
      </c>
      <c r="DN291" s="163" t="str">
        <f t="shared" si="7038"/>
        <v>1</v>
      </c>
      <c r="DO291" s="164">
        <f t="shared" si="172"/>
        <v>2</v>
      </c>
      <c r="DP291" s="165">
        <f t="shared" si="173"/>
        <v>0</v>
      </c>
      <c r="DQ291" s="166"/>
      <c r="DR291" s="166"/>
      <c r="DS291" s="166"/>
      <c r="DT291" s="84"/>
      <c r="DU291" s="85"/>
      <c r="DV291" s="83" t="str">
        <f t="shared" si="174"/>
        <v>0</v>
      </c>
      <c r="DW291" s="167">
        <f t="shared" si="6489"/>
        <v>0</v>
      </c>
      <c r="DX291" s="168">
        <f t="shared" si="6490"/>
        <v>0</v>
      </c>
      <c r="DY291" s="168">
        <f t="shared" si="6491"/>
        <v>0</v>
      </c>
      <c r="DZ291" s="168">
        <f t="shared" si="6492"/>
        <v>0</v>
      </c>
      <c r="EA291" s="168">
        <f t="shared" si="6493"/>
        <v>0</v>
      </c>
      <c r="EB291" s="154">
        <f t="shared" ref="EB291:EC291" si="7151">EB290</f>
        <v>9</v>
      </c>
      <c r="EC291" s="173">
        <f t="shared" si="7151"/>
        <v>1172</v>
      </c>
      <c r="ED291" s="156" t="str">
        <f t="shared" si="7040"/>
        <v>1</v>
      </c>
      <c r="EE291" s="157">
        <f t="shared" si="182"/>
        <v>5</v>
      </c>
      <c r="EF291" s="169">
        <f t="shared" si="183"/>
        <v>0</v>
      </c>
      <c r="EG291" s="159"/>
      <c r="EH291" s="159"/>
      <c r="EI291" s="159"/>
      <c r="EJ291" s="78"/>
      <c r="EK291" s="79"/>
      <c r="EL291" s="77" t="str">
        <f t="shared" si="184"/>
        <v>0</v>
      </c>
      <c r="EM291" s="81">
        <f t="shared" si="6496"/>
        <v>0</v>
      </c>
      <c r="EN291" s="160">
        <f t="shared" si="6497"/>
        <v>0</v>
      </c>
      <c r="EO291" s="160">
        <f t="shared" si="6498"/>
        <v>0</v>
      </c>
      <c r="EP291" s="160">
        <f t="shared" si="6499"/>
        <v>0</v>
      </c>
      <c r="EQ291" s="160">
        <f t="shared" si="6500"/>
        <v>0</v>
      </c>
      <c r="ER291" s="161">
        <f t="shared" ref="ER291:ES291" si="7152">ER290</f>
        <v>10</v>
      </c>
      <c r="ES291" s="175">
        <f t="shared" si="7152"/>
        <v>1173</v>
      </c>
      <c r="ET291" s="163" t="str">
        <f t="shared" si="7042"/>
        <v>1</v>
      </c>
      <c r="EU291" s="164">
        <f t="shared" si="192"/>
        <v>19</v>
      </c>
      <c r="EV291" s="165">
        <f t="shared" si="193"/>
        <v>0</v>
      </c>
      <c r="EW291" s="166"/>
      <c r="EX291" s="166"/>
      <c r="EY291" s="166"/>
      <c r="EZ291" s="84"/>
      <c r="FA291" s="85"/>
      <c r="FB291" s="83" t="str">
        <f t="shared" si="194"/>
        <v>0</v>
      </c>
      <c r="FC291" s="167">
        <f t="shared" si="6503"/>
        <v>0</v>
      </c>
      <c r="FD291" s="168">
        <f t="shared" si="6504"/>
        <v>0</v>
      </c>
      <c r="FE291" s="168">
        <f t="shared" si="6505"/>
        <v>0</v>
      </c>
      <c r="FF291" s="168">
        <f t="shared" si="6506"/>
        <v>0</v>
      </c>
      <c r="FG291" s="168">
        <f t="shared" si="6507"/>
        <v>0</v>
      </c>
      <c r="FH291" s="154">
        <f t="shared" ref="FH291:FI291" si="7153">FH290</f>
        <v>11</v>
      </c>
      <c r="FI291" s="173">
        <f t="shared" si="7153"/>
        <v>1174</v>
      </c>
      <c r="FJ291" s="156" t="str">
        <f t="shared" si="7044"/>
        <v>1</v>
      </c>
      <c r="FK291" s="157">
        <f t="shared" si="202"/>
        <v>4</v>
      </c>
      <c r="FL291" s="158">
        <f t="shared" si="203"/>
        <v>0</v>
      </c>
      <c r="FM291" s="159"/>
      <c r="FN291" s="159"/>
      <c r="FO291" s="159"/>
      <c r="FP291" s="78"/>
      <c r="FQ291" s="79"/>
      <c r="FR291" s="77" t="str">
        <f t="shared" si="204"/>
        <v>0</v>
      </c>
      <c r="FS291" s="81">
        <f t="shared" si="6510"/>
        <v>0</v>
      </c>
      <c r="FT291" s="160">
        <f t="shared" si="6511"/>
        <v>0</v>
      </c>
      <c r="FU291" s="160">
        <f t="shared" si="6512"/>
        <v>0</v>
      </c>
      <c r="FV291" s="160">
        <f t="shared" si="6513"/>
        <v>0</v>
      </c>
      <c r="FW291" s="160">
        <f t="shared" si="6514"/>
        <v>0</v>
      </c>
      <c r="FX291" s="161">
        <f t="shared" ref="FX291:FY291" si="7154">FX290</f>
        <v>12</v>
      </c>
      <c r="FY291" s="175">
        <f t="shared" si="7154"/>
        <v>1175</v>
      </c>
      <c r="FZ291" s="163" t="str">
        <f t="shared" si="7046"/>
        <v>1</v>
      </c>
      <c r="GA291" s="164">
        <f t="shared" si="212"/>
        <v>2</v>
      </c>
      <c r="GB291" s="165">
        <f t="shared" si="213"/>
        <v>0</v>
      </c>
      <c r="GC291" s="166"/>
      <c r="GD291" s="166"/>
      <c r="GE291" s="166"/>
      <c r="GF291" s="84"/>
      <c r="GG291" s="85"/>
      <c r="GH291" s="83" t="str">
        <f t="shared" si="214"/>
        <v>0</v>
      </c>
      <c r="GI291" s="167">
        <f t="shared" si="6517"/>
        <v>0</v>
      </c>
      <c r="GJ291" s="168">
        <f t="shared" si="6518"/>
        <v>0</v>
      </c>
      <c r="GK291" s="168">
        <f t="shared" si="6519"/>
        <v>0</v>
      </c>
      <c r="GL291" s="168">
        <f t="shared" si="6520"/>
        <v>0</v>
      </c>
      <c r="GM291" s="168">
        <f t="shared" si="6521"/>
        <v>0</v>
      </c>
      <c r="GN291" s="154">
        <f t="shared" ref="GN291:GO291" si="7155">GN290</f>
        <v>13</v>
      </c>
      <c r="GO291" s="173">
        <f t="shared" si="7155"/>
        <v>1176</v>
      </c>
      <c r="GP291" s="156" t="str">
        <f t="shared" si="7048"/>
        <v>1</v>
      </c>
      <c r="GQ291" s="157">
        <f t="shared" si="222"/>
        <v>3</v>
      </c>
      <c r="GR291" s="158">
        <f t="shared" si="223"/>
        <v>0</v>
      </c>
      <c r="GS291" s="159"/>
      <c r="GT291" s="159"/>
      <c r="GU291" s="159"/>
      <c r="GV291" s="78"/>
      <c r="GW291" s="79"/>
      <c r="GX291" s="77" t="str">
        <f t="shared" si="224"/>
        <v>0</v>
      </c>
      <c r="GY291" s="81">
        <f t="shared" si="6524"/>
        <v>0</v>
      </c>
      <c r="GZ291" s="160">
        <f t="shared" si="6525"/>
        <v>0</v>
      </c>
      <c r="HA291" s="160">
        <f t="shared" si="6526"/>
        <v>0</v>
      </c>
      <c r="HB291" s="160">
        <f t="shared" si="6527"/>
        <v>0</v>
      </c>
      <c r="HC291" s="160">
        <f t="shared" si="6528"/>
        <v>0</v>
      </c>
      <c r="HD291" s="161">
        <f t="shared" ref="HD291:HE291" si="7156">HD290</f>
        <v>14</v>
      </c>
      <c r="HE291" s="175">
        <f t="shared" si="7156"/>
        <v>1177</v>
      </c>
      <c r="HF291" s="163" t="str">
        <f t="shared" si="7050"/>
        <v>1</v>
      </c>
      <c r="HG291" s="164">
        <f t="shared" si="232"/>
        <v>5</v>
      </c>
      <c r="HH291" s="165">
        <f t="shared" si="233"/>
        <v>0</v>
      </c>
      <c r="HI291" s="166"/>
      <c r="HJ291" s="166"/>
      <c r="HK291" s="166"/>
      <c r="HL291" s="84"/>
      <c r="HM291" s="85"/>
      <c r="HN291" s="83" t="str">
        <f t="shared" si="234"/>
        <v>0</v>
      </c>
      <c r="HO291" s="167">
        <f t="shared" si="6531"/>
        <v>0</v>
      </c>
      <c r="HP291" s="168">
        <f t="shared" si="6532"/>
        <v>0</v>
      </c>
      <c r="HQ291" s="168">
        <f t="shared" si="6533"/>
        <v>0</v>
      </c>
      <c r="HR291" s="168">
        <f t="shared" si="6534"/>
        <v>0</v>
      </c>
      <c r="HS291" s="168">
        <f t="shared" si="6535"/>
        <v>0</v>
      </c>
      <c r="HT291" s="154">
        <f t="shared" ref="HT291:HU291" si="7157">HT290</f>
        <v>15</v>
      </c>
      <c r="HU291" s="173">
        <f t="shared" si="7157"/>
        <v>1178</v>
      </c>
      <c r="HV291" s="156" t="str">
        <f t="shared" si="7052"/>
        <v>1</v>
      </c>
      <c r="HW291" s="157" t="str">
        <f t="shared" si="242"/>
        <v/>
      </c>
      <c r="HX291" s="169">
        <f t="shared" si="243"/>
        <v>0</v>
      </c>
      <c r="HY291" s="159"/>
      <c r="HZ291" s="159"/>
      <c r="IA291" s="159"/>
      <c r="IB291" s="160"/>
      <c r="IC291" s="160"/>
      <c r="ID291" s="160" t="str">
        <f t="shared" si="244"/>
        <v>0</v>
      </c>
      <c r="IE291" s="160">
        <f t="shared" si="6538"/>
        <v>0</v>
      </c>
      <c r="IF291" s="160">
        <f t="shared" si="6539"/>
        <v>0</v>
      </c>
      <c r="IG291" s="160">
        <f t="shared" si="6540"/>
        <v>0</v>
      </c>
      <c r="IH291" s="160">
        <f t="shared" si="6541"/>
        <v>0</v>
      </c>
      <c r="II291" s="160">
        <f t="shared" si="6542"/>
        <v>0</v>
      </c>
      <c r="IJ291" s="161">
        <f t="shared" ref="IJ291:IK291" si="7158">IJ290</f>
        <v>16</v>
      </c>
      <c r="IK291" s="175">
        <f t="shared" si="7158"/>
        <v>1179</v>
      </c>
      <c r="IL291" s="163" t="str">
        <f t="shared" si="7054"/>
        <v>1</v>
      </c>
      <c r="IM291" s="164" t="str">
        <f t="shared" si="252"/>
        <v/>
      </c>
      <c r="IN291" s="165">
        <f t="shared" si="253"/>
        <v>0</v>
      </c>
      <c r="IO291" s="166"/>
      <c r="IP291" s="166"/>
      <c r="IQ291" s="166"/>
      <c r="IR291" s="168"/>
      <c r="IS291" s="168"/>
      <c r="IT291" s="170" t="str">
        <f t="shared" si="254"/>
        <v>0</v>
      </c>
      <c r="IU291" s="170">
        <f t="shared" si="6545"/>
        <v>0</v>
      </c>
      <c r="IV291" s="168">
        <f t="shared" si="6546"/>
        <v>0</v>
      </c>
      <c r="IW291" s="168">
        <f t="shared" si="6547"/>
        <v>0</v>
      </c>
      <c r="IX291" s="168">
        <f t="shared" si="6548"/>
        <v>0</v>
      </c>
      <c r="IY291" s="168">
        <f t="shared" si="6549"/>
        <v>0</v>
      </c>
      <c r="IZ291" s="154">
        <f t="shared" ref="IZ291:JA291" si="7159">IZ290</f>
        <v>17</v>
      </c>
      <c r="JA291" s="173">
        <f t="shared" si="7159"/>
        <v>1180</v>
      </c>
      <c r="JB291" s="156" t="str">
        <f t="shared" si="7056"/>
        <v>1</v>
      </c>
      <c r="JC291" s="157" t="str">
        <f t="shared" si="262"/>
        <v/>
      </c>
      <c r="JD291" s="158">
        <f t="shared" si="263"/>
        <v>0</v>
      </c>
      <c r="JE291" s="159"/>
      <c r="JF291" s="159"/>
      <c r="JG291" s="159"/>
      <c r="JH291" s="160"/>
      <c r="JI291" s="160"/>
      <c r="JJ291" s="171" t="str">
        <f t="shared" si="264"/>
        <v>0</v>
      </c>
      <c r="JK291" s="171">
        <f t="shared" si="6552"/>
        <v>0</v>
      </c>
      <c r="JL291" s="160">
        <f t="shared" si="6553"/>
        <v>0</v>
      </c>
      <c r="JM291" s="160">
        <f t="shared" si="6554"/>
        <v>0</v>
      </c>
      <c r="JN291" s="160">
        <f t="shared" si="6555"/>
        <v>0</v>
      </c>
      <c r="JO291" s="160">
        <f t="shared" si="6556"/>
        <v>0</v>
      </c>
      <c r="JP291" s="161">
        <f t="shared" ref="JP291:JQ291" si="7160">JP290</f>
        <v>18</v>
      </c>
      <c r="JQ291" s="175">
        <f t="shared" si="7160"/>
        <v>1181</v>
      </c>
      <c r="JR291" s="163" t="str">
        <f t="shared" si="7058"/>
        <v>1</v>
      </c>
      <c r="JS291" s="164" t="str">
        <f t="shared" si="272"/>
        <v/>
      </c>
      <c r="JT291" s="165">
        <f t="shared" si="273"/>
        <v>0</v>
      </c>
      <c r="JU291" s="166"/>
      <c r="JV291" s="166"/>
      <c r="JW291" s="166"/>
      <c r="JX291" s="168"/>
      <c r="JY291" s="168"/>
      <c r="JZ291" s="170" t="str">
        <f t="shared" si="274"/>
        <v>0</v>
      </c>
      <c r="KA291" s="170">
        <f t="shared" si="6559"/>
        <v>0</v>
      </c>
      <c r="KB291" s="168">
        <f t="shared" si="6560"/>
        <v>0</v>
      </c>
      <c r="KC291" s="168">
        <f t="shared" si="6561"/>
        <v>0</v>
      </c>
      <c r="KD291" s="168">
        <f t="shared" si="6562"/>
        <v>0</v>
      </c>
      <c r="KE291" s="168">
        <f t="shared" si="6563"/>
        <v>0</v>
      </c>
      <c r="KF291" s="154">
        <f t="shared" ref="KF291:KG291" si="7161">KF290</f>
        <v>19</v>
      </c>
      <c r="KG291" s="173">
        <f t="shared" si="7161"/>
        <v>1182</v>
      </c>
      <c r="KH291" s="156" t="str">
        <f t="shared" si="7060"/>
        <v>1</v>
      </c>
      <c r="KI291" s="157" t="str">
        <f t="shared" si="282"/>
        <v/>
      </c>
      <c r="KJ291" s="158">
        <f t="shared" si="283"/>
        <v>0</v>
      </c>
      <c r="KK291" s="159"/>
      <c r="KL291" s="159"/>
      <c r="KM291" s="159"/>
      <c r="KN291" s="160"/>
      <c r="KO291" s="160"/>
      <c r="KP291" s="171" t="str">
        <f t="shared" si="284"/>
        <v>0</v>
      </c>
      <c r="KQ291" s="171">
        <f t="shared" si="6566"/>
        <v>0</v>
      </c>
      <c r="KR291" s="160">
        <f t="shared" si="6567"/>
        <v>0</v>
      </c>
      <c r="KS291" s="160">
        <f t="shared" si="6568"/>
        <v>0</v>
      </c>
      <c r="KT291" s="160">
        <f t="shared" si="6569"/>
        <v>0</v>
      </c>
      <c r="KU291" s="160">
        <f t="shared" si="6570"/>
        <v>0</v>
      </c>
      <c r="KV291" s="161">
        <f t="shared" ref="KV291:KW291" si="7162">KV290</f>
        <v>20</v>
      </c>
      <c r="KW291" s="175">
        <f t="shared" si="7162"/>
        <v>1183</v>
      </c>
      <c r="KX291" s="163" t="str">
        <f t="shared" si="7062"/>
        <v>1</v>
      </c>
      <c r="KY291" s="164" t="str">
        <f t="shared" si="292"/>
        <v/>
      </c>
      <c r="KZ291" s="165">
        <f t="shared" si="293"/>
        <v>0</v>
      </c>
      <c r="LA291" s="166"/>
      <c r="LB291" s="166"/>
      <c r="LC291" s="166"/>
      <c r="LD291" s="168"/>
      <c r="LE291" s="168"/>
      <c r="LF291" s="170" t="str">
        <f t="shared" si="294"/>
        <v>0</v>
      </c>
      <c r="LG291" s="170">
        <f t="shared" si="6573"/>
        <v>0</v>
      </c>
      <c r="LH291" s="168">
        <f t="shared" si="6574"/>
        <v>0</v>
      </c>
      <c r="LI291" s="168">
        <f t="shared" si="6575"/>
        <v>0</v>
      </c>
      <c r="LJ291" s="168">
        <f t="shared" si="6576"/>
        <v>0</v>
      </c>
      <c r="LK291" s="168">
        <f t="shared" si="6577"/>
        <v>0</v>
      </c>
      <c r="LL291" s="172"/>
      <c r="LM291" s="172"/>
      <c r="LN291" s="168" t="str">
        <f t="shared" si="6578"/>
        <v>#REF!</v>
      </c>
      <c r="LO291" s="168" t="str">
        <f t="shared" si="6579"/>
        <v>#REF!</v>
      </c>
      <c r="LP291" s="168" t="str">
        <f t="shared" si="6580"/>
        <v>#REF!</v>
      </c>
      <c r="LQ291" s="168" t="str">
        <f t="shared" si="6581"/>
        <v>#REF!</v>
      </c>
    </row>
    <row r="292" ht="15.75" customHeight="1">
      <c r="A292" s="151">
        <v>46387.0</v>
      </c>
      <c r="B292" s="152" t="s">
        <v>28</v>
      </c>
      <c r="C292" s="153">
        <f t="shared" si="99"/>
        <v>0</v>
      </c>
      <c r="D292" s="154">
        <f t="shared" ref="D292:E292" si="7163">D291</f>
        <v>1</v>
      </c>
      <c r="E292" s="173">
        <f t="shared" si="7163"/>
        <v>1164</v>
      </c>
      <c r="F292" s="156" t="str">
        <f t="shared" si="7024"/>
        <v>1</v>
      </c>
      <c r="G292" s="157">
        <f t="shared" si="102"/>
        <v>1</v>
      </c>
      <c r="H292" s="158">
        <f t="shared" si="103"/>
        <v>0</v>
      </c>
      <c r="I292" s="159"/>
      <c r="J292" s="159"/>
      <c r="K292" s="159"/>
      <c r="L292" s="78"/>
      <c r="M292" s="79"/>
      <c r="N292" s="77" t="str">
        <f t="shared" si="104"/>
        <v>0</v>
      </c>
      <c r="O292" s="81">
        <f t="shared" si="6440"/>
        <v>0</v>
      </c>
      <c r="P292" s="160">
        <f t="shared" si="6441"/>
        <v>0</v>
      </c>
      <c r="Q292" s="160">
        <f t="shared" si="6442"/>
        <v>0</v>
      </c>
      <c r="R292" s="160">
        <f t="shared" si="6443"/>
        <v>0</v>
      </c>
      <c r="S292" s="160">
        <f t="shared" si="6444"/>
        <v>0</v>
      </c>
      <c r="T292" s="161">
        <f t="shared" ref="T292:U292" si="7164">T291</f>
        <v>2</v>
      </c>
      <c r="U292" s="175">
        <f t="shared" si="7164"/>
        <v>1165</v>
      </c>
      <c r="V292" s="163" t="str">
        <f t="shared" si="7026"/>
        <v>1</v>
      </c>
      <c r="W292" s="164">
        <f t="shared" si="112"/>
        <v>1</v>
      </c>
      <c r="X292" s="165">
        <f t="shared" si="113"/>
        <v>0</v>
      </c>
      <c r="Y292" s="166"/>
      <c r="Z292" s="166"/>
      <c r="AA292" s="166"/>
      <c r="AB292" s="84"/>
      <c r="AC292" s="85"/>
      <c r="AD292" s="83" t="str">
        <f t="shared" si="114"/>
        <v>0</v>
      </c>
      <c r="AE292" s="167">
        <f t="shared" si="6447"/>
        <v>0</v>
      </c>
      <c r="AF292" s="168">
        <f t="shared" si="6448"/>
        <v>0</v>
      </c>
      <c r="AG292" s="168">
        <f t="shared" si="6449"/>
        <v>0</v>
      </c>
      <c r="AH292" s="168">
        <f t="shared" si="6450"/>
        <v>0</v>
      </c>
      <c r="AI292" s="168">
        <f t="shared" si="6451"/>
        <v>0</v>
      </c>
      <c r="AJ292" s="154">
        <f t="shared" ref="AJ292:AK292" si="7165">AJ291</f>
        <v>3</v>
      </c>
      <c r="AK292" s="173">
        <f t="shared" si="7165"/>
        <v>1166</v>
      </c>
      <c r="AL292" s="156" t="str">
        <f t="shared" si="7028"/>
        <v>1</v>
      </c>
      <c r="AM292" s="157">
        <f t="shared" si="122"/>
        <v>2</v>
      </c>
      <c r="AN292" s="158">
        <f t="shared" si="123"/>
        <v>0</v>
      </c>
      <c r="AO292" s="159"/>
      <c r="AP292" s="159"/>
      <c r="AQ292" s="159"/>
      <c r="AR292" s="78"/>
      <c r="AS292" s="79"/>
      <c r="AT292" s="77" t="str">
        <f t="shared" si="124"/>
        <v>0</v>
      </c>
      <c r="AU292" s="81">
        <f t="shared" si="6454"/>
        <v>0</v>
      </c>
      <c r="AV292" s="160">
        <f t="shared" si="6455"/>
        <v>0</v>
      </c>
      <c r="AW292" s="160">
        <f t="shared" si="6456"/>
        <v>0</v>
      </c>
      <c r="AX292" s="160">
        <f t="shared" si="6457"/>
        <v>0</v>
      </c>
      <c r="AY292" s="160">
        <f t="shared" si="6458"/>
        <v>0</v>
      </c>
      <c r="AZ292" s="161">
        <f t="shared" ref="AZ292:BA292" si="7166">AZ291</f>
        <v>4</v>
      </c>
      <c r="BA292" s="175">
        <f t="shared" si="7166"/>
        <v>1167</v>
      </c>
      <c r="BB292" s="163" t="str">
        <f t="shared" si="7030"/>
        <v>1</v>
      </c>
      <c r="BC292" s="164">
        <f t="shared" si="132"/>
        <v>4</v>
      </c>
      <c r="BD292" s="165">
        <f t="shared" si="133"/>
        <v>0</v>
      </c>
      <c r="BE292" s="166"/>
      <c r="BF292" s="166"/>
      <c r="BG292" s="166"/>
      <c r="BH292" s="84"/>
      <c r="BI292" s="85"/>
      <c r="BJ292" s="83" t="str">
        <f t="shared" si="134"/>
        <v>0</v>
      </c>
      <c r="BK292" s="167">
        <f t="shared" si="6461"/>
        <v>0</v>
      </c>
      <c r="BL292" s="168">
        <f t="shared" si="6462"/>
        <v>0</v>
      </c>
      <c r="BM292" s="168">
        <f t="shared" si="6463"/>
        <v>0</v>
      </c>
      <c r="BN292" s="168">
        <f t="shared" si="6464"/>
        <v>0</v>
      </c>
      <c r="BO292" s="168">
        <f t="shared" si="6465"/>
        <v>0</v>
      </c>
      <c r="BP292" s="154">
        <f t="shared" ref="BP292:BQ292" si="7167">BP291</f>
        <v>5</v>
      </c>
      <c r="BQ292" s="173">
        <f t="shared" si="7167"/>
        <v>1168</v>
      </c>
      <c r="BR292" s="156" t="str">
        <f t="shared" si="7032"/>
        <v>1</v>
      </c>
      <c r="BS292" s="157">
        <f t="shared" si="142"/>
        <v>4</v>
      </c>
      <c r="BT292" s="158">
        <f t="shared" si="143"/>
        <v>0</v>
      </c>
      <c r="BU292" s="159"/>
      <c r="BV292" s="159"/>
      <c r="BW292" s="159"/>
      <c r="BX292" s="78"/>
      <c r="BY292" s="79"/>
      <c r="BZ292" s="77" t="str">
        <f t="shared" si="144"/>
        <v>0</v>
      </c>
      <c r="CA292" s="81">
        <f t="shared" si="6468"/>
        <v>0</v>
      </c>
      <c r="CB292" s="160">
        <f t="shared" si="6469"/>
        <v>0</v>
      </c>
      <c r="CC292" s="160">
        <f t="shared" si="6470"/>
        <v>0</v>
      </c>
      <c r="CD292" s="160">
        <f t="shared" si="6471"/>
        <v>0</v>
      </c>
      <c r="CE292" s="160">
        <f t="shared" si="6472"/>
        <v>0</v>
      </c>
      <c r="CF292" s="161">
        <f t="shared" ref="CF292:CG292" si="7168">CF291</f>
        <v>6</v>
      </c>
      <c r="CG292" s="175">
        <f t="shared" si="7168"/>
        <v>1169</v>
      </c>
      <c r="CH292" s="163" t="str">
        <f t="shared" si="7034"/>
        <v>1</v>
      </c>
      <c r="CI292" s="164">
        <f t="shared" si="152"/>
        <v>2</v>
      </c>
      <c r="CJ292" s="165">
        <f t="shared" si="153"/>
        <v>0</v>
      </c>
      <c r="CK292" s="166"/>
      <c r="CL292" s="166"/>
      <c r="CM292" s="166"/>
      <c r="CN292" s="84"/>
      <c r="CO292" s="85"/>
      <c r="CP292" s="83" t="str">
        <f t="shared" si="154"/>
        <v>0</v>
      </c>
      <c r="CQ292" s="167">
        <f t="shared" si="6475"/>
        <v>0</v>
      </c>
      <c r="CR292" s="168">
        <f t="shared" si="6476"/>
        <v>0</v>
      </c>
      <c r="CS292" s="168">
        <f t="shared" si="6477"/>
        <v>0</v>
      </c>
      <c r="CT292" s="168">
        <f t="shared" si="6478"/>
        <v>0</v>
      </c>
      <c r="CU292" s="168">
        <f t="shared" si="6479"/>
        <v>0</v>
      </c>
      <c r="CV292" s="154">
        <f t="shared" ref="CV292:CW292" si="7169">CV291</f>
        <v>7</v>
      </c>
      <c r="CW292" s="173">
        <f t="shared" si="7169"/>
        <v>1170</v>
      </c>
      <c r="CX292" s="156" t="str">
        <f t="shared" si="7036"/>
        <v>1</v>
      </c>
      <c r="CY292" s="157">
        <f t="shared" si="162"/>
        <v>2</v>
      </c>
      <c r="CZ292" s="158">
        <f t="shared" si="163"/>
        <v>0</v>
      </c>
      <c r="DA292" s="159"/>
      <c r="DB292" s="159"/>
      <c r="DC292" s="159"/>
      <c r="DD292" s="78"/>
      <c r="DE292" s="79"/>
      <c r="DF292" s="77" t="str">
        <f t="shared" si="164"/>
        <v>0</v>
      </c>
      <c r="DG292" s="81">
        <f t="shared" si="6482"/>
        <v>0</v>
      </c>
      <c r="DH292" s="160">
        <f t="shared" si="6483"/>
        <v>0</v>
      </c>
      <c r="DI292" s="160">
        <f t="shared" si="6484"/>
        <v>0</v>
      </c>
      <c r="DJ292" s="160">
        <f t="shared" si="6485"/>
        <v>0</v>
      </c>
      <c r="DK292" s="160">
        <f t="shared" si="6486"/>
        <v>0</v>
      </c>
      <c r="DL292" s="161">
        <f t="shared" ref="DL292:DM292" si="7170">DL291</f>
        <v>8</v>
      </c>
      <c r="DM292" s="175">
        <f t="shared" si="7170"/>
        <v>1171</v>
      </c>
      <c r="DN292" s="163" t="str">
        <f t="shared" si="7038"/>
        <v>1</v>
      </c>
      <c r="DO292" s="164">
        <f t="shared" si="172"/>
        <v>2</v>
      </c>
      <c r="DP292" s="165">
        <f t="shared" si="173"/>
        <v>0</v>
      </c>
      <c r="DQ292" s="166"/>
      <c r="DR292" s="166"/>
      <c r="DS292" s="166"/>
      <c r="DT292" s="84"/>
      <c r="DU292" s="85"/>
      <c r="DV292" s="83" t="str">
        <f t="shared" si="174"/>
        <v>0</v>
      </c>
      <c r="DW292" s="167">
        <f t="shared" si="6489"/>
        <v>0</v>
      </c>
      <c r="DX292" s="168">
        <f t="shared" si="6490"/>
        <v>0</v>
      </c>
      <c r="DY292" s="168">
        <f t="shared" si="6491"/>
        <v>0</v>
      </c>
      <c r="DZ292" s="168">
        <f t="shared" si="6492"/>
        <v>0</v>
      </c>
      <c r="EA292" s="168">
        <f t="shared" si="6493"/>
        <v>0</v>
      </c>
      <c r="EB292" s="154">
        <f t="shared" ref="EB292:EC292" si="7171">EB291</f>
        <v>9</v>
      </c>
      <c r="EC292" s="173">
        <f t="shared" si="7171"/>
        <v>1172</v>
      </c>
      <c r="ED292" s="156" t="str">
        <f t="shared" si="7040"/>
        <v>1</v>
      </c>
      <c r="EE292" s="157">
        <f t="shared" si="182"/>
        <v>5</v>
      </c>
      <c r="EF292" s="169">
        <f t="shared" si="183"/>
        <v>0</v>
      </c>
      <c r="EG292" s="159"/>
      <c r="EH292" s="159"/>
      <c r="EI292" s="159"/>
      <c r="EJ292" s="78"/>
      <c r="EK292" s="79"/>
      <c r="EL292" s="77" t="str">
        <f t="shared" si="184"/>
        <v>0</v>
      </c>
      <c r="EM292" s="81">
        <f t="shared" si="6496"/>
        <v>0</v>
      </c>
      <c r="EN292" s="160">
        <f t="shared" si="6497"/>
        <v>0</v>
      </c>
      <c r="EO292" s="160">
        <f t="shared" si="6498"/>
        <v>0</v>
      </c>
      <c r="EP292" s="160">
        <f t="shared" si="6499"/>
        <v>0</v>
      </c>
      <c r="EQ292" s="160">
        <f t="shared" si="6500"/>
        <v>0</v>
      </c>
      <c r="ER292" s="161">
        <f t="shared" ref="ER292:ES292" si="7172">ER291</f>
        <v>10</v>
      </c>
      <c r="ES292" s="175">
        <f t="shared" si="7172"/>
        <v>1173</v>
      </c>
      <c r="ET292" s="163" t="str">
        <f t="shared" si="7042"/>
        <v>1</v>
      </c>
      <c r="EU292" s="164">
        <f t="shared" si="192"/>
        <v>19</v>
      </c>
      <c r="EV292" s="165">
        <f t="shared" si="193"/>
        <v>0</v>
      </c>
      <c r="EW292" s="166"/>
      <c r="EX292" s="166"/>
      <c r="EY292" s="166"/>
      <c r="EZ292" s="84"/>
      <c r="FA292" s="85"/>
      <c r="FB292" s="83" t="str">
        <f t="shared" si="194"/>
        <v>0</v>
      </c>
      <c r="FC292" s="167">
        <f t="shared" si="6503"/>
        <v>0</v>
      </c>
      <c r="FD292" s="168">
        <f t="shared" si="6504"/>
        <v>0</v>
      </c>
      <c r="FE292" s="168">
        <f t="shared" si="6505"/>
        <v>0</v>
      </c>
      <c r="FF292" s="168">
        <f t="shared" si="6506"/>
        <v>0</v>
      </c>
      <c r="FG292" s="168">
        <f t="shared" si="6507"/>
        <v>0</v>
      </c>
      <c r="FH292" s="154">
        <f t="shared" ref="FH292:FI292" si="7173">FH291</f>
        <v>11</v>
      </c>
      <c r="FI292" s="173">
        <f t="shared" si="7173"/>
        <v>1174</v>
      </c>
      <c r="FJ292" s="156" t="str">
        <f t="shared" si="7044"/>
        <v>1</v>
      </c>
      <c r="FK292" s="157">
        <f t="shared" si="202"/>
        <v>4</v>
      </c>
      <c r="FL292" s="158">
        <f t="shared" si="203"/>
        <v>0</v>
      </c>
      <c r="FM292" s="159"/>
      <c r="FN292" s="159"/>
      <c r="FO292" s="159"/>
      <c r="FP292" s="78"/>
      <c r="FQ292" s="79"/>
      <c r="FR292" s="77" t="str">
        <f t="shared" si="204"/>
        <v>0</v>
      </c>
      <c r="FS292" s="81">
        <f t="shared" si="6510"/>
        <v>0</v>
      </c>
      <c r="FT292" s="160">
        <f t="shared" si="6511"/>
        <v>0</v>
      </c>
      <c r="FU292" s="160">
        <f t="shared" si="6512"/>
        <v>0</v>
      </c>
      <c r="FV292" s="160">
        <f t="shared" si="6513"/>
        <v>0</v>
      </c>
      <c r="FW292" s="160">
        <f t="shared" si="6514"/>
        <v>0</v>
      </c>
      <c r="FX292" s="161">
        <f t="shared" ref="FX292:FY292" si="7174">FX291</f>
        <v>12</v>
      </c>
      <c r="FY292" s="175">
        <f t="shared" si="7174"/>
        <v>1175</v>
      </c>
      <c r="FZ292" s="163" t="str">
        <f t="shared" si="7046"/>
        <v>1</v>
      </c>
      <c r="GA292" s="164">
        <f t="shared" si="212"/>
        <v>2</v>
      </c>
      <c r="GB292" s="165">
        <f t="shared" si="213"/>
        <v>0</v>
      </c>
      <c r="GC292" s="166"/>
      <c r="GD292" s="166"/>
      <c r="GE292" s="166"/>
      <c r="GF292" s="84"/>
      <c r="GG292" s="85"/>
      <c r="GH292" s="83" t="str">
        <f t="shared" si="214"/>
        <v>0</v>
      </c>
      <c r="GI292" s="167">
        <f t="shared" si="6517"/>
        <v>0</v>
      </c>
      <c r="GJ292" s="168">
        <f t="shared" si="6518"/>
        <v>0</v>
      </c>
      <c r="GK292" s="168">
        <f t="shared" si="6519"/>
        <v>0</v>
      </c>
      <c r="GL292" s="168">
        <f t="shared" si="6520"/>
        <v>0</v>
      </c>
      <c r="GM292" s="168">
        <f t="shared" si="6521"/>
        <v>0</v>
      </c>
      <c r="GN292" s="154">
        <f t="shared" ref="GN292:GO292" si="7175">GN291</f>
        <v>13</v>
      </c>
      <c r="GO292" s="173">
        <f t="shared" si="7175"/>
        <v>1176</v>
      </c>
      <c r="GP292" s="156" t="str">
        <f t="shared" si="7048"/>
        <v>1</v>
      </c>
      <c r="GQ292" s="157">
        <f t="shared" si="222"/>
        <v>3</v>
      </c>
      <c r="GR292" s="158">
        <f t="shared" si="223"/>
        <v>0</v>
      </c>
      <c r="GS292" s="159"/>
      <c r="GT292" s="159"/>
      <c r="GU292" s="159"/>
      <c r="GV292" s="78"/>
      <c r="GW292" s="79"/>
      <c r="GX292" s="77" t="str">
        <f t="shared" si="224"/>
        <v>0</v>
      </c>
      <c r="GY292" s="81">
        <f t="shared" si="6524"/>
        <v>0</v>
      </c>
      <c r="GZ292" s="160">
        <f t="shared" si="6525"/>
        <v>0</v>
      </c>
      <c r="HA292" s="160">
        <f t="shared" si="6526"/>
        <v>0</v>
      </c>
      <c r="HB292" s="160">
        <f t="shared" si="6527"/>
        <v>0</v>
      </c>
      <c r="HC292" s="160">
        <f t="shared" si="6528"/>
        <v>0</v>
      </c>
      <c r="HD292" s="161">
        <f t="shared" ref="HD292:HE292" si="7176">HD291</f>
        <v>14</v>
      </c>
      <c r="HE292" s="175">
        <f t="shared" si="7176"/>
        <v>1177</v>
      </c>
      <c r="HF292" s="163" t="str">
        <f t="shared" si="7050"/>
        <v>1</v>
      </c>
      <c r="HG292" s="164">
        <f t="shared" si="232"/>
        <v>5</v>
      </c>
      <c r="HH292" s="165">
        <f t="shared" si="233"/>
        <v>0</v>
      </c>
      <c r="HI292" s="166"/>
      <c r="HJ292" s="166"/>
      <c r="HK292" s="166"/>
      <c r="HL292" s="84"/>
      <c r="HM292" s="85"/>
      <c r="HN292" s="83" t="str">
        <f t="shared" si="234"/>
        <v>0</v>
      </c>
      <c r="HO292" s="167">
        <f t="shared" si="6531"/>
        <v>0</v>
      </c>
      <c r="HP292" s="168">
        <f t="shared" si="6532"/>
        <v>0</v>
      </c>
      <c r="HQ292" s="168">
        <f t="shared" si="6533"/>
        <v>0</v>
      </c>
      <c r="HR292" s="168">
        <f t="shared" si="6534"/>
        <v>0</v>
      </c>
      <c r="HS292" s="168">
        <f t="shared" si="6535"/>
        <v>0</v>
      </c>
      <c r="HT292" s="154">
        <f t="shared" ref="HT292:HU292" si="7177">HT291</f>
        <v>15</v>
      </c>
      <c r="HU292" s="173">
        <f t="shared" si="7177"/>
        <v>1178</v>
      </c>
      <c r="HV292" s="156" t="str">
        <f t="shared" si="7052"/>
        <v>1</v>
      </c>
      <c r="HW292" s="157" t="str">
        <f t="shared" si="242"/>
        <v/>
      </c>
      <c r="HX292" s="169">
        <f t="shared" si="243"/>
        <v>0</v>
      </c>
      <c r="HY292" s="159"/>
      <c r="HZ292" s="159"/>
      <c r="IA292" s="159"/>
      <c r="IB292" s="160"/>
      <c r="IC292" s="160"/>
      <c r="ID292" s="160" t="str">
        <f t="shared" si="244"/>
        <v>0</v>
      </c>
      <c r="IE292" s="160">
        <f t="shared" si="6538"/>
        <v>0</v>
      </c>
      <c r="IF292" s="160">
        <f t="shared" si="6539"/>
        <v>0</v>
      </c>
      <c r="IG292" s="160">
        <f t="shared" si="6540"/>
        <v>0</v>
      </c>
      <c r="IH292" s="160">
        <f t="shared" si="6541"/>
        <v>0</v>
      </c>
      <c r="II292" s="160">
        <f t="shared" si="6542"/>
        <v>0</v>
      </c>
      <c r="IJ292" s="161">
        <f t="shared" ref="IJ292:IK292" si="7178">IJ291</f>
        <v>16</v>
      </c>
      <c r="IK292" s="175">
        <f t="shared" si="7178"/>
        <v>1179</v>
      </c>
      <c r="IL292" s="163" t="str">
        <f t="shared" si="7054"/>
        <v>1</v>
      </c>
      <c r="IM292" s="164" t="str">
        <f t="shared" si="252"/>
        <v/>
      </c>
      <c r="IN292" s="165">
        <f t="shared" si="253"/>
        <v>0</v>
      </c>
      <c r="IO292" s="166"/>
      <c r="IP292" s="166"/>
      <c r="IQ292" s="166"/>
      <c r="IR292" s="168"/>
      <c r="IS292" s="168"/>
      <c r="IT292" s="170" t="str">
        <f t="shared" si="254"/>
        <v>0</v>
      </c>
      <c r="IU292" s="170">
        <f t="shared" si="6545"/>
        <v>0</v>
      </c>
      <c r="IV292" s="168">
        <f t="shared" si="6546"/>
        <v>0</v>
      </c>
      <c r="IW292" s="168">
        <f t="shared" si="6547"/>
        <v>0</v>
      </c>
      <c r="IX292" s="168">
        <f t="shared" si="6548"/>
        <v>0</v>
      </c>
      <c r="IY292" s="168">
        <f t="shared" si="6549"/>
        <v>0</v>
      </c>
      <c r="IZ292" s="154">
        <f t="shared" ref="IZ292:JA292" si="7179">IZ291</f>
        <v>17</v>
      </c>
      <c r="JA292" s="173">
        <f t="shared" si="7179"/>
        <v>1180</v>
      </c>
      <c r="JB292" s="156" t="str">
        <f t="shared" si="7056"/>
        <v>1</v>
      </c>
      <c r="JC292" s="157" t="str">
        <f t="shared" si="262"/>
        <v/>
      </c>
      <c r="JD292" s="158">
        <f t="shared" si="263"/>
        <v>0</v>
      </c>
      <c r="JE292" s="159"/>
      <c r="JF292" s="159"/>
      <c r="JG292" s="159"/>
      <c r="JH292" s="160"/>
      <c r="JI292" s="160"/>
      <c r="JJ292" s="171" t="str">
        <f t="shared" si="264"/>
        <v>0</v>
      </c>
      <c r="JK292" s="171">
        <f t="shared" si="6552"/>
        <v>0</v>
      </c>
      <c r="JL292" s="160">
        <f t="shared" si="6553"/>
        <v>0</v>
      </c>
      <c r="JM292" s="160">
        <f t="shared" si="6554"/>
        <v>0</v>
      </c>
      <c r="JN292" s="160">
        <f t="shared" si="6555"/>
        <v>0</v>
      </c>
      <c r="JO292" s="160">
        <f t="shared" si="6556"/>
        <v>0</v>
      </c>
      <c r="JP292" s="161">
        <f t="shared" ref="JP292:JQ292" si="7180">JP291</f>
        <v>18</v>
      </c>
      <c r="JQ292" s="175">
        <f t="shared" si="7180"/>
        <v>1181</v>
      </c>
      <c r="JR292" s="163" t="str">
        <f t="shared" si="7058"/>
        <v>1</v>
      </c>
      <c r="JS292" s="164" t="str">
        <f t="shared" si="272"/>
        <v/>
      </c>
      <c r="JT292" s="165">
        <f t="shared" si="273"/>
        <v>0</v>
      </c>
      <c r="JU292" s="166"/>
      <c r="JV292" s="166"/>
      <c r="JW292" s="166"/>
      <c r="JX292" s="168"/>
      <c r="JY292" s="168"/>
      <c r="JZ292" s="170" t="str">
        <f t="shared" si="274"/>
        <v>0</v>
      </c>
      <c r="KA292" s="170">
        <f t="shared" si="6559"/>
        <v>0</v>
      </c>
      <c r="KB292" s="168">
        <f t="shared" si="6560"/>
        <v>0</v>
      </c>
      <c r="KC292" s="168">
        <f t="shared" si="6561"/>
        <v>0</v>
      </c>
      <c r="KD292" s="168">
        <f t="shared" si="6562"/>
        <v>0</v>
      </c>
      <c r="KE292" s="168">
        <f t="shared" si="6563"/>
        <v>0</v>
      </c>
      <c r="KF292" s="154">
        <f t="shared" ref="KF292:KG292" si="7181">KF291</f>
        <v>19</v>
      </c>
      <c r="KG292" s="173">
        <f t="shared" si="7181"/>
        <v>1182</v>
      </c>
      <c r="KH292" s="156" t="str">
        <f t="shared" si="7060"/>
        <v>1</v>
      </c>
      <c r="KI292" s="157" t="str">
        <f t="shared" si="282"/>
        <v/>
      </c>
      <c r="KJ292" s="158">
        <f t="shared" si="283"/>
        <v>0</v>
      </c>
      <c r="KK292" s="159"/>
      <c r="KL292" s="159"/>
      <c r="KM292" s="159"/>
      <c r="KN292" s="160"/>
      <c r="KO292" s="160"/>
      <c r="KP292" s="171" t="str">
        <f t="shared" si="284"/>
        <v>0</v>
      </c>
      <c r="KQ292" s="171">
        <f t="shared" si="6566"/>
        <v>0</v>
      </c>
      <c r="KR292" s="160">
        <f t="shared" si="6567"/>
        <v>0</v>
      </c>
      <c r="KS292" s="160">
        <f t="shared" si="6568"/>
        <v>0</v>
      </c>
      <c r="KT292" s="160">
        <f t="shared" si="6569"/>
        <v>0</v>
      </c>
      <c r="KU292" s="160">
        <f t="shared" si="6570"/>
        <v>0</v>
      </c>
      <c r="KV292" s="161">
        <f t="shared" ref="KV292:KW292" si="7182">KV291</f>
        <v>20</v>
      </c>
      <c r="KW292" s="175">
        <f t="shared" si="7182"/>
        <v>1183</v>
      </c>
      <c r="KX292" s="163" t="str">
        <f t="shared" si="7062"/>
        <v>1</v>
      </c>
      <c r="KY292" s="164" t="str">
        <f t="shared" si="292"/>
        <v/>
      </c>
      <c r="KZ292" s="165">
        <f t="shared" si="293"/>
        <v>0</v>
      </c>
      <c r="LA292" s="166"/>
      <c r="LB292" s="166"/>
      <c r="LC292" s="166"/>
      <c r="LD292" s="168"/>
      <c r="LE292" s="168"/>
      <c r="LF292" s="170" t="str">
        <f t="shared" si="294"/>
        <v>0</v>
      </c>
      <c r="LG292" s="170">
        <f t="shared" si="6573"/>
        <v>0</v>
      </c>
      <c r="LH292" s="168">
        <f t="shared" si="6574"/>
        <v>0</v>
      </c>
      <c r="LI292" s="168">
        <f t="shared" si="6575"/>
        <v>0</v>
      </c>
      <c r="LJ292" s="168">
        <f t="shared" si="6576"/>
        <v>0</v>
      </c>
      <c r="LK292" s="168">
        <f t="shared" si="6577"/>
        <v>0</v>
      </c>
      <c r="LL292" s="172"/>
      <c r="LM292" s="172"/>
      <c r="LN292" s="168" t="str">
        <f t="shared" si="6578"/>
        <v>#REF!</v>
      </c>
      <c r="LO292" s="168" t="str">
        <f t="shared" si="6579"/>
        <v>#REF!</v>
      </c>
      <c r="LP292" s="168" t="str">
        <f t="shared" si="6580"/>
        <v>#REF!</v>
      </c>
      <c r="LQ292" s="168" t="str">
        <f t="shared" si="6581"/>
        <v>#REF!</v>
      </c>
    </row>
    <row r="293" ht="15.75" customHeight="1">
      <c r="A293" s="134"/>
      <c r="B293" s="135"/>
      <c r="C293" s="136">
        <f t="shared" si="99"/>
        <v>0</v>
      </c>
      <c r="D293" s="137">
        <f t="shared" ref="D293:E293" si="7183">D292</f>
        <v>1</v>
      </c>
      <c r="E293" s="182">
        <f t="shared" si="7183"/>
        <v>1164</v>
      </c>
      <c r="F293" s="183" t="str">
        <f>IFERROR(IF(S293&gt;=10,"6",IF(S293&gt;=8,"5",IF(S293&gt;=6,"4",IF(S293&gt;=4,"3",IF(S293&gt;=2,"2",IF(S293&gt;=-1,"1",IF(S293&gt;=-2,"-1",IF(S293&gt;=-3,"-2","-3")))))))), F300)</f>
        <v>1</v>
      </c>
      <c r="G293" s="184">
        <f t="shared" si="102"/>
        <v>1</v>
      </c>
      <c r="H293" s="185">
        <f t="shared" si="103"/>
        <v>0</v>
      </c>
      <c r="I293" s="139"/>
      <c r="J293" s="139"/>
      <c r="K293" s="136">
        <f>SUM(K262:K292)</f>
        <v>0</v>
      </c>
      <c r="L293" s="142"/>
      <c r="M293" s="143"/>
      <c r="N293" s="148" t="str">
        <f t="shared" si="104"/>
        <v>0</v>
      </c>
      <c r="O293" s="145"/>
      <c r="P293" s="139"/>
      <c r="Q293" s="139"/>
      <c r="R293" s="186"/>
      <c r="S293" s="139"/>
      <c r="T293" s="137">
        <f t="shared" ref="T293:U293" si="7184">T292</f>
        <v>2</v>
      </c>
      <c r="U293" s="182">
        <f t="shared" si="7184"/>
        <v>1165</v>
      </c>
      <c r="V293" s="139"/>
      <c r="W293" s="140">
        <f t="shared" si="112"/>
        <v>1</v>
      </c>
      <c r="X293" s="185">
        <f t="shared" si="113"/>
        <v>0</v>
      </c>
      <c r="Y293" s="139"/>
      <c r="Z293" s="139"/>
      <c r="AA293" s="136">
        <f>SUM(AA262:AA292)</f>
        <v>0</v>
      </c>
      <c r="AB293" s="142"/>
      <c r="AC293" s="143"/>
      <c r="AD293" s="148" t="str">
        <f t="shared" si="114"/>
        <v>0</v>
      </c>
      <c r="AE293" s="146"/>
      <c r="AF293" s="139"/>
      <c r="AG293" s="139"/>
      <c r="AH293" s="186"/>
      <c r="AI293" s="139"/>
      <c r="AJ293" s="137">
        <f t="shared" ref="AJ293:AK293" si="7185">AJ292</f>
        <v>3</v>
      </c>
      <c r="AK293" s="182">
        <f t="shared" si="7185"/>
        <v>1166</v>
      </c>
      <c r="AL293" s="139"/>
      <c r="AM293" s="140">
        <f t="shared" si="122"/>
        <v>2</v>
      </c>
      <c r="AN293" s="185">
        <f t="shared" si="123"/>
        <v>0</v>
      </c>
      <c r="AO293" s="139"/>
      <c r="AP293" s="139"/>
      <c r="AQ293" s="136">
        <f>SUM(AQ262:AQ292)</f>
        <v>0</v>
      </c>
      <c r="AR293" s="142"/>
      <c r="AS293" s="143"/>
      <c r="AT293" s="148" t="str">
        <f t="shared" si="124"/>
        <v>0</v>
      </c>
      <c r="AU293" s="145"/>
      <c r="AV293" s="139"/>
      <c r="AW293" s="139"/>
      <c r="AX293" s="186"/>
      <c r="AY293" s="139"/>
      <c r="AZ293" s="137">
        <f t="shared" ref="AZ293:BA293" si="7186">AZ292</f>
        <v>4</v>
      </c>
      <c r="BA293" s="182">
        <f t="shared" si="7186"/>
        <v>1167</v>
      </c>
      <c r="BB293" s="139"/>
      <c r="BC293" s="140">
        <f t="shared" si="132"/>
        <v>4</v>
      </c>
      <c r="BD293" s="185">
        <f t="shared" si="133"/>
        <v>0</v>
      </c>
      <c r="BE293" s="139"/>
      <c r="BF293" s="139"/>
      <c r="BG293" s="136">
        <f>SUM(BG262:BG292)</f>
        <v>0</v>
      </c>
      <c r="BH293" s="142"/>
      <c r="BI293" s="143"/>
      <c r="BJ293" s="148" t="str">
        <f t="shared" si="134"/>
        <v>0</v>
      </c>
      <c r="BK293" s="146"/>
      <c r="BL293" s="139"/>
      <c r="BM293" s="139"/>
      <c r="BN293" s="186"/>
      <c r="BO293" s="139"/>
      <c r="BP293" s="137">
        <f t="shared" ref="BP293:BQ293" si="7187">BP292</f>
        <v>5</v>
      </c>
      <c r="BQ293" s="182">
        <f t="shared" si="7187"/>
        <v>1168</v>
      </c>
      <c r="BR293" s="139"/>
      <c r="BS293" s="140">
        <f t="shared" si="142"/>
        <v>4</v>
      </c>
      <c r="BT293" s="185">
        <f t="shared" si="143"/>
        <v>0</v>
      </c>
      <c r="BU293" s="139"/>
      <c r="BV293" s="139"/>
      <c r="BW293" s="136">
        <f>SUM(BW262:BW292)</f>
        <v>0</v>
      </c>
      <c r="BX293" s="142"/>
      <c r="BY293" s="143"/>
      <c r="BZ293" s="148" t="str">
        <f t="shared" si="144"/>
        <v>0</v>
      </c>
      <c r="CA293" s="145"/>
      <c r="CB293" s="139"/>
      <c r="CC293" s="139"/>
      <c r="CD293" s="186"/>
      <c r="CE293" s="139"/>
      <c r="CF293" s="137">
        <f t="shared" ref="CF293:CG293" si="7188">CF292</f>
        <v>6</v>
      </c>
      <c r="CG293" s="182">
        <f t="shared" si="7188"/>
        <v>1169</v>
      </c>
      <c r="CH293" s="139"/>
      <c r="CI293" s="140">
        <f t="shared" si="152"/>
        <v>2</v>
      </c>
      <c r="CJ293" s="185">
        <f t="shared" si="153"/>
        <v>0</v>
      </c>
      <c r="CK293" s="139"/>
      <c r="CL293" s="139"/>
      <c r="CM293" s="136">
        <f>SUM(CM262:CM292)</f>
        <v>0</v>
      </c>
      <c r="CN293" s="142"/>
      <c r="CO293" s="143"/>
      <c r="CP293" s="148" t="str">
        <f t="shared" si="154"/>
        <v>0</v>
      </c>
      <c r="CQ293" s="146"/>
      <c r="CR293" s="139"/>
      <c r="CS293" s="139"/>
      <c r="CT293" s="186"/>
      <c r="CU293" s="139"/>
      <c r="CV293" s="137">
        <f t="shared" ref="CV293:CW293" si="7189">CV292</f>
        <v>7</v>
      </c>
      <c r="CW293" s="182">
        <f t="shared" si="7189"/>
        <v>1170</v>
      </c>
      <c r="CX293" s="139"/>
      <c r="CY293" s="140">
        <f t="shared" si="162"/>
        <v>2</v>
      </c>
      <c r="CZ293" s="185">
        <f t="shared" si="163"/>
        <v>0</v>
      </c>
      <c r="DA293" s="139"/>
      <c r="DB293" s="139"/>
      <c r="DC293" s="136">
        <f>SUM(DC262:DC292)</f>
        <v>0</v>
      </c>
      <c r="DD293" s="142"/>
      <c r="DE293" s="143"/>
      <c r="DF293" s="148" t="str">
        <f t="shared" si="164"/>
        <v>0</v>
      </c>
      <c r="DG293" s="145"/>
      <c r="DH293" s="139"/>
      <c r="DI293" s="139"/>
      <c r="DJ293" s="186"/>
      <c r="DK293" s="139"/>
      <c r="DL293" s="137">
        <f t="shared" ref="DL293:DM293" si="7190">DL292</f>
        <v>8</v>
      </c>
      <c r="DM293" s="182">
        <f t="shared" si="7190"/>
        <v>1171</v>
      </c>
      <c r="DN293" s="139"/>
      <c r="DO293" s="140">
        <f t="shared" si="172"/>
        <v>2</v>
      </c>
      <c r="DP293" s="185">
        <f t="shared" si="173"/>
        <v>0</v>
      </c>
      <c r="DQ293" s="139"/>
      <c r="DR293" s="139"/>
      <c r="DS293" s="136">
        <f>SUM(DS262:DS292)</f>
        <v>0</v>
      </c>
      <c r="DT293" s="142"/>
      <c r="DU293" s="143"/>
      <c r="DV293" s="148" t="str">
        <f t="shared" si="174"/>
        <v>0</v>
      </c>
      <c r="DW293" s="146"/>
      <c r="DX293" s="139"/>
      <c r="DY293" s="139"/>
      <c r="DZ293" s="186"/>
      <c r="EA293" s="139"/>
      <c r="EB293" s="137">
        <f t="shared" ref="EB293:EC293" si="7191">EB292</f>
        <v>9</v>
      </c>
      <c r="EC293" s="182">
        <f t="shared" si="7191"/>
        <v>1172</v>
      </c>
      <c r="ED293" s="139"/>
      <c r="EE293" s="140">
        <f t="shared" si="182"/>
        <v>5</v>
      </c>
      <c r="EF293" s="187">
        <f t="shared" si="183"/>
        <v>0</v>
      </c>
      <c r="EG293" s="139"/>
      <c r="EH293" s="139"/>
      <c r="EI293" s="136">
        <f>SUM(EI262:EI292)</f>
        <v>0</v>
      </c>
      <c r="EJ293" s="142"/>
      <c r="EK293" s="143"/>
      <c r="EL293" s="148" t="str">
        <f t="shared" si="184"/>
        <v>0</v>
      </c>
      <c r="EM293" s="145"/>
      <c r="EN293" s="139"/>
      <c r="EO293" s="139"/>
      <c r="EP293" s="186"/>
      <c r="EQ293" s="139"/>
      <c r="ER293" s="137">
        <f t="shared" ref="ER293:ES293" si="7192">ER292</f>
        <v>10</v>
      </c>
      <c r="ES293" s="182">
        <f t="shared" si="7192"/>
        <v>1173</v>
      </c>
      <c r="ET293" s="139"/>
      <c r="EU293" s="140">
        <f t="shared" si="192"/>
        <v>19</v>
      </c>
      <c r="EV293" s="185">
        <f t="shared" si="193"/>
        <v>0</v>
      </c>
      <c r="EW293" s="139"/>
      <c r="EX293" s="139"/>
      <c r="EY293" s="136">
        <f>SUM(EY262:EY292)</f>
        <v>0</v>
      </c>
      <c r="EZ293" s="142"/>
      <c r="FA293" s="143"/>
      <c r="FB293" s="148" t="str">
        <f t="shared" si="194"/>
        <v>0</v>
      </c>
      <c r="FC293" s="146"/>
      <c r="FD293" s="139"/>
      <c r="FE293" s="139"/>
      <c r="FF293" s="186"/>
      <c r="FG293" s="139"/>
      <c r="FH293" s="137">
        <f t="shared" ref="FH293:FI293" si="7193">FH292</f>
        <v>11</v>
      </c>
      <c r="FI293" s="182">
        <f t="shared" si="7193"/>
        <v>1174</v>
      </c>
      <c r="FJ293" s="139"/>
      <c r="FK293" s="140">
        <f t="shared" si="202"/>
        <v>4</v>
      </c>
      <c r="FL293" s="185">
        <f t="shared" si="203"/>
        <v>0</v>
      </c>
      <c r="FM293" s="139"/>
      <c r="FN293" s="139"/>
      <c r="FO293" s="136">
        <f>SUM(FO262:FO292)</f>
        <v>0</v>
      </c>
      <c r="FP293" s="142"/>
      <c r="FQ293" s="143"/>
      <c r="FR293" s="148" t="str">
        <f t="shared" si="204"/>
        <v>0</v>
      </c>
      <c r="FS293" s="145"/>
      <c r="FT293" s="139"/>
      <c r="FU293" s="139"/>
      <c r="FV293" s="186"/>
      <c r="FW293" s="139"/>
      <c r="FX293" s="137">
        <f t="shared" ref="FX293:FY293" si="7194">FX292</f>
        <v>12</v>
      </c>
      <c r="FY293" s="182">
        <f t="shared" si="7194"/>
        <v>1175</v>
      </c>
      <c r="FZ293" s="139"/>
      <c r="GA293" s="140">
        <f t="shared" si="212"/>
        <v>2</v>
      </c>
      <c r="GB293" s="185">
        <f t="shared" si="213"/>
        <v>0</v>
      </c>
      <c r="GC293" s="139"/>
      <c r="GD293" s="139"/>
      <c r="GE293" s="136">
        <f>SUM(GE262:GE292)</f>
        <v>0</v>
      </c>
      <c r="GF293" s="142"/>
      <c r="GG293" s="143"/>
      <c r="GH293" s="148" t="str">
        <f t="shared" si="214"/>
        <v>0</v>
      </c>
      <c r="GI293" s="146"/>
      <c r="GJ293" s="139"/>
      <c r="GK293" s="139"/>
      <c r="GL293" s="186"/>
      <c r="GM293" s="139"/>
      <c r="GN293" s="137">
        <f t="shared" ref="GN293:GO293" si="7195">GN292</f>
        <v>13</v>
      </c>
      <c r="GO293" s="182">
        <f t="shared" si="7195"/>
        <v>1176</v>
      </c>
      <c r="GP293" s="139"/>
      <c r="GQ293" s="140">
        <f t="shared" si="222"/>
        <v>3</v>
      </c>
      <c r="GR293" s="185">
        <f t="shared" si="223"/>
        <v>0</v>
      </c>
      <c r="GS293" s="139"/>
      <c r="GT293" s="139"/>
      <c r="GU293" s="136">
        <f>SUM(GU262:GU292)</f>
        <v>0</v>
      </c>
      <c r="GV293" s="142"/>
      <c r="GW293" s="143"/>
      <c r="GX293" s="148" t="str">
        <f t="shared" si="224"/>
        <v>0</v>
      </c>
      <c r="GY293" s="145"/>
      <c r="GZ293" s="139"/>
      <c r="HA293" s="139"/>
      <c r="HB293" s="186"/>
      <c r="HC293" s="139"/>
      <c r="HD293" s="137">
        <f t="shared" ref="HD293:HE293" si="7196">HD292</f>
        <v>14</v>
      </c>
      <c r="HE293" s="182">
        <f t="shared" si="7196"/>
        <v>1177</v>
      </c>
      <c r="HF293" s="139"/>
      <c r="HG293" s="140">
        <f t="shared" si="232"/>
        <v>5</v>
      </c>
      <c r="HH293" s="185">
        <f t="shared" si="233"/>
        <v>0</v>
      </c>
      <c r="HI293" s="139"/>
      <c r="HJ293" s="139"/>
      <c r="HK293" s="136">
        <f>SUM(HK262:HK292)</f>
        <v>0</v>
      </c>
      <c r="HL293" s="142"/>
      <c r="HM293" s="143"/>
      <c r="HN293" s="148" t="str">
        <f t="shared" si="234"/>
        <v>0</v>
      </c>
      <c r="HO293" s="146"/>
      <c r="HP293" s="139"/>
      <c r="HQ293" s="139"/>
      <c r="HR293" s="186"/>
      <c r="HS293" s="139"/>
      <c r="HT293" s="137">
        <f t="shared" ref="HT293:HU293" si="7197">HT292</f>
        <v>15</v>
      </c>
      <c r="HU293" s="182">
        <f t="shared" si="7197"/>
        <v>1178</v>
      </c>
      <c r="HV293" s="139"/>
      <c r="HW293" s="140" t="str">
        <f t="shared" si="242"/>
        <v/>
      </c>
      <c r="HX293" s="187">
        <f t="shared" si="243"/>
        <v>0</v>
      </c>
      <c r="HY293" s="139"/>
      <c r="HZ293" s="139"/>
      <c r="IA293" s="136">
        <f>SUM(IA262:IA292)</f>
        <v>0</v>
      </c>
      <c r="IB293" s="139"/>
      <c r="IC293" s="139"/>
      <c r="ID293" s="139" t="str">
        <f t="shared" si="244"/>
        <v>0</v>
      </c>
      <c r="IE293" s="139"/>
      <c r="IF293" s="139"/>
      <c r="IG293" s="139"/>
      <c r="IH293" s="186"/>
      <c r="II293" s="139"/>
      <c r="IJ293" s="137">
        <f t="shared" ref="IJ293:IK293" si="7198">IJ292</f>
        <v>16</v>
      </c>
      <c r="IK293" s="182">
        <f t="shared" si="7198"/>
        <v>1179</v>
      </c>
      <c r="IL293" s="139"/>
      <c r="IM293" s="140" t="str">
        <f t="shared" si="252"/>
        <v/>
      </c>
      <c r="IN293" s="185">
        <f t="shared" si="253"/>
        <v>0</v>
      </c>
      <c r="IO293" s="139"/>
      <c r="IP293" s="139"/>
      <c r="IQ293" s="136">
        <f>SUM(IQ262:IQ292)</f>
        <v>0</v>
      </c>
      <c r="IR293" s="139"/>
      <c r="IS293" s="139"/>
      <c r="IT293" s="140" t="str">
        <f t="shared" si="254"/>
        <v>0</v>
      </c>
      <c r="IU293" s="140"/>
      <c r="IV293" s="139"/>
      <c r="IW293" s="139"/>
      <c r="IX293" s="186"/>
      <c r="IY293" s="139"/>
      <c r="IZ293" s="137">
        <f t="shared" ref="IZ293:JA293" si="7199">IZ292</f>
        <v>17</v>
      </c>
      <c r="JA293" s="182">
        <f t="shared" si="7199"/>
        <v>1180</v>
      </c>
      <c r="JB293" s="139"/>
      <c r="JC293" s="140" t="str">
        <f t="shared" si="262"/>
        <v/>
      </c>
      <c r="JD293" s="185">
        <f t="shared" si="263"/>
        <v>0</v>
      </c>
      <c r="JE293" s="139"/>
      <c r="JF293" s="139"/>
      <c r="JG293" s="136">
        <f>SUM(JG262:JG292)</f>
        <v>0</v>
      </c>
      <c r="JH293" s="139"/>
      <c r="JI293" s="139"/>
      <c r="JJ293" s="140" t="str">
        <f t="shared" si="264"/>
        <v>0</v>
      </c>
      <c r="JK293" s="140"/>
      <c r="JL293" s="139"/>
      <c r="JM293" s="139"/>
      <c r="JN293" s="186"/>
      <c r="JO293" s="139"/>
      <c r="JP293" s="137">
        <f t="shared" ref="JP293:JQ293" si="7200">JP292</f>
        <v>18</v>
      </c>
      <c r="JQ293" s="182">
        <f t="shared" si="7200"/>
        <v>1181</v>
      </c>
      <c r="JR293" s="139"/>
      <c r="JS293" s="140" t="str">
        <f t="shared" si="272"/>
        <v/>
      </c>
      <c r="JT293" s="185">
        <f t="shared" si="273"/>
        <v>0</v>
      </c>
      <c r="JU293" s="139"/>
      <c r="JV293" s="139"/>
      <c r="JW293" s="136">
        <f>SUM(JW262:JW292)</f>
        <v>0</v>
      </c>
      <c r="JX293" s="139"/>
      <c r="JY293" s="139"/>
      <c r="JZ293" s="140" t="str">
        <f t="shared" si="274"/>
        <v>0</v>
      </c>
      <c r="KA293" s="140"/>
      <c r="KB293" s="139"/>
      <c r="KC293" s="139"/>
      <c r="KD293" s="186"/>
      <c r="KE293" s="139"/>
      <c r="KF293" s="137">
        <f t="shared" ref="KF293:KG293" si="7201">KF292</f>
        <v>19</v>
      </c>
      <c r="KG293" s="182">
        <f t="shared" si="7201"/>
        <v>1182</v>
      </c>
      <c r="KH293" s="139"/>
      <c r="KI293" s="140" t="str">
        <f t="shared" si="282"/>
        <v/>
      </c>
      <c r="KJ293" s="185">
        <f t="shared" si="283"/>
        <v>0</v>
      </c>
      <c r="KK293" s="139"/>
      <c r="KL293" s="139"/>
      <c r="KM293" s="136">
        <f>SUM(KM262:KM292)</f>
        <v>0</v>
      </c>
      <c r="KN293" s="139"/>
      <c r="KO293" s="139"/>
      <c r="KP293" s="140" t="str">
        <f t="shared" si="284"/>
        <v>0</v>
      </c>
      <c r="KQ293" s="140"/>
      <c r="KR293" s="139"/>
      <c r="KS293" s="139"/>
      <c r="KT293" s="186"/>
      <c r="KU293" s="139"/>
      <c r="KV293" s="137">
        <f t="shared" ref="KV293:KW293" si="7202">KV292</f>
        <v>20</v>
      </c>
      <c r="KW293" s="182">
        <f t="shared" si="7202"/>
        <v>1183</v>
      </c>
      <c r="KX293" s="139"/>
      <c r="KY293" s="140" t="str">
        <f t="shared" si="292"/>
        <v/>
      </c>
      <c r="KZ293" s="185">
        <f t="shared" si="293"/>
        <v>0</v>
      </c>
      <c r="LA293" s="139"/>
      <c r="LB293" s="139"/>
      <c r="LC293" s="136">
        <f>SUM(LC262:LC292)</f>
        <v>0</v>
      </c>
      <c r="LD293" s="139"/>
      <c r="LE293" s="139"/>
      <c r="LF293" s="140" t="str">
        <f t="shared" si="294"/>
        <v>0</v>
      </c>
      <c r="LG293" s="140"/>
      <c r="LH293" s="139"/>
      <c r="LI293" s="139"/>
      <c r="LJ293" s="186"/>
      <c r="LK293" s="139"/>
      <c r="LL293" s="136"/>
      <c r="LM293" s="136"/>
      <c r="LN293" s="139"/>
      <c r="LO293" s="139"/>
      <c r="LP293" s="186"/>
      <c r="LQ293" s="139"/>
    </row>
    <row r="294" ht="15.75" customHeight="1">
      <c r="A294" s="188">
        <v>46388.0</v>
      </c>
      <c r="B294" s="152" t="s">
        <v>29</v>
      </c>
      <c r="C294" s="153">
        <f t="shared" si="99"/>
        <v>0</v>
      </c>
      <c r="D294" s="154">
        <f t="shared" ref="D294:E294" si="7203">D293</f>
        <v>1</v>
      </c>
      <c r="E294" s="155">
        <f t="shared" si="7203"/>
        <v>1164</v>
      </c>
      <c r="F294" s="156" t="str">
        <f t="shared" ref="F294:F300" si="7224">IFERROR(IF(S294&gt;=10,"6",IF(S294&gt;=8,"5",IF(S294&gt;=6,"4",IF(S294&gt;=4,"3",IF(S294&gt;=2,"2",IF(S294&gt;=-1,"1",IF(S294&gt;=-2,"-1",IF(S294&gt;=-3,"-2","-3")))))))), F302)</f>
        <v>1</v>
      </c>
      <c r="G294" s="157">
        <f t="shared" si="102"/>
        <v>1</v>
      </c>
      <c r="H294" s="158">
        <f t="shared" si="103"/>
        <v>0</v>
      </c>
      <c r="I294" s="159"/>
      <c r="J294" s="159"/>
      <c r="K294" s="159"/>
      <c r="L294" s="78"/>
      <c r="M294" s="79"/>
      <c r="N294" s="77" t="str">
        <f t="shared" si="104"/>
        <v>0</v>
      </c>
      <c r="O294" s="81">
        <f t="shared" ref="O294:O324" si="7225">L294+N294</f>
        <v>0</v>
      </c>
      <c r="P294" s="160">
        <f t="shared" ref="P294:P324" si="7226">IF(I294&gt;=8000,2.5,IF(I294&gt;=6000,2,IF(I294&gt;=4000,1.5,IF(I294&gt;=2000,1,IF(I294&gt;=1000,0.5,IF(I294&gt;=0,0))))))</f>
        <v>0</v>
      </c>
      <c r="Q294" s="160">
        <f t="shared" ref="Q294:Q324" si="7227">IF(J294&gt;=10000,5,IF(J294&gt;=9000,4.5,IF(J294&gt;=8000,4,IF(J294&gt;=7000,3.5,IF(J294&gt;=6000,3,IF(J294&gt;=5000,2.5,IF(J294&gt;=4000,2,IF(J294&gt;=3000,1.5,IF(J294&gt;=2000,1,IF(J294&gt;=1000,0.5,0))))))))))</f>
        <v>0</v>
      </c>
      <c r="R294" s="160">
        <f t="shared" ref="R294:R324" si="7228">IF(K294&gt;=8000,5,IF(K294&gt;=6000,4,IF(K294&gt;=4000,3,IF(K294&gt;=2000,2,IF(K294&gt;=1000,1,IF(K294&gt;=0,0,IF(K294&gt;=-1000,-1,IF(K294&gt;=-2000,-1.5,IF(K294&gt;=-3000,-4,IF(K294&gt;=-4000,-5,-6))))))))))</f>
        <v>0</v>
      </c>
      <c r="S294" s="160">
        <f t="shared" ref="S294:S324" si="7229">IFERROR(R294+Q294+P294, R294+Q294)</f>
        <v>0</v>
      </c>
      <c r="T294" s="161">
        <f t="shared" ref="T294:U294" si="7204">T293</f>
        <v>2</v>
      </c>
      <c r="U294" s="162">
        <f t="shared" si="7204"/>
        <v>1165</v>
      </c>
      <c r="V294" s="163" t="str">
        <f t="shared" ref="V294:V316" si="7231">IFERROR(IF(AI294&gt;=10,"6",IF(AI294&gt;=8,"5",IF(AI294&gt;=6,"4",IF(AI294&gt;=4,"3",IF(AI294&gt;=2,"2",IF(AI294&gt;=-1,"1",IF(AI294&gt;=-2,"-1",IF(AI294&gt;=-3,"-2","-3")))))))), V301)</f>
        <v>1</v>
      </c>
      <c r="W294" s="164">
        <f t="shared" si="112"/>
        <v>1</v>
      </c>
      <c r="X294" s="165">
        <f t="shared" si="113"/>
        <v>0</v>
      </c>
      <c r="Y294" s="166"/>
      <c r="Z294" s="166"/>
      <c r="AA294" s="166"/>
      <c r="AB294" s="84"/>
      <c r="AC294" s="85"/>
      <c r="AD294" s="83" t="str">
        <f t="shared" si="114"/>
        <v>0</v>
      </c>
      <c r="AE294" s="167">
        <f t="shared" ref="AE294:AE324" si="7232">AB294+AD294</f>
        <v>0</v>
      </c>
      <c r="AF294" s="168">
        <f t="shared" ref="AF294:AF324" si="7233">IF(Y294&gt;=8000,2.5,IF(Y294&gt;=6000,2,IF(Y294&gt;=4000,1.5,IF(Y294&gt;=2000,1,IF(Y294&gt;=1000,0.5,IF(Y294&gt;=0,0))))))</f>
        <v>0</v>
      </c>
      <c r="AG294" s="168">
        <f t="shared" ref="AG294:AG324" si="7234">IF(Z294&gt;=10000,5,IF(Z294&gt;=9000,4.5,IF(Z294&gt;=8000,4,IF(Z294&gt;=7000,3.5,IF(Z294&gt;=6000,3,IF(Z294&gt;=5000,2.5,IF(Z294&gt;=4000,2,IF(Z294&gt;=3000,1.5,IF(Z294&gt;=2000,1,IF(Z294&gt;=1000,0.5,0))))))))))</f>
        <v>0</v>
      </c>
      <c r="AH294" s="168">
        <f t="shared" ref="AH294:AH324" si="7235">IF(AA294&gt;=8000,5,IF(AA294&gt;=6000,4,IF(AA294&gt;=4000,3,IF(AA294&gt;=2000,2,IF(AA294&gt;=1000,1,IF(AA294&gt;=0,0,IF(AA294&gt;=-1000,-1,IF(AA294&gt;=-2000,-1.5,IF(AA294&gt;=-3000,-4,IF(AA294&gt;=-4000,-5,-6))))))))))</f>
        <v>0</v>
      </c>
      <c r="AI294" s="168">
        <f t="shared" ref="AI294:AI324" si="7236">IFERROR(AH294+AG294+AF294, AH294+AG294)</f>
        <v>0</v>
      </c>
      <c r="AJ294" s="154">
        <f t="shared" ref="AJ294:AK294" si="7205">AJ293</f>
        <v>3</v>
      </c>
      <c r="AK294" s="155">
        <f t="shared" si="7205"/>
        <v>1166</v>
      </c>
      <c r="AL294" s="156" t="str">
        <f t="shared" ref="AL294:AL316" si="7238">IFERROR(IF(AY294&gt;=10,"6",IF(AY294&gt;=8,"5",IF(AY294&gt;=6,"4",IF(AY294&gt;=4,"3",IF(AY294&gt;=2,"2",IF(AY294&gt;=-1,"1",IF(AY294&gt;=-2,"-1",IF(AY294&gt;=-3,"-2","-3")))))))), AL301)</f>
        <v>1</v>
      </c>
      <c r="AM294" s="157">
        <f t="shared" si="122"/>
        <v>2</v>
      </c>
      <c r="AN294" s="158">
        <f t="shared" si="123"/>
        <v>0</v>
      </c>
      <c r="AO294" s="159"/>
      <c r="AP294" s="159"/>
      <c r="AQ294" s="159"/>
      <c r="AR294" s="78"/>
      <c r="AS294" s="79"/>
      <c r="AT294" s="77" t="str">
        <f t="shared" si="124"/>
        <v>0</v>
      </c>
      <c r="AU294" s="81">
        <f t="shared" ref="AU294:AU324" si="7239">AR294+AT294</f>
        <v>0</v>
      </c>
      <c r="AV294" s="160">
        <f t="shared" ref="AV294:AV324" si="7240">IF(AO294&gt;=8000,2.5,IF(AO294&gt;=6000,2,IF(AO294&gt;=4000,1.5,IF(AO294&gt;=2000,1,IF(AO294&gt;=1000,0.5,IF(AO294&gt;=0,0))))))</f>
        <v>0</v>
      </c>
      <c r="AW294" s="160">
        <f t="shared" ref="AW294:AW324" si="7241">IF(AP294&gt;=10000,5,IF(AP294&gt;=9000,4.5,IF(AP294&gt;=8000,4,IF(AP294&gt;=7000,3.5,IF(AP294&gt;=6000,3,IF(AP294&gt;=5000,2.5,IF(AP294&gt;=4000,2,IF(AP294&gt;=3000,1.5,IF(AP294&gt;=2000,1,IF(AP294&gt;=1000,0.5,0))))))))))</f>
        <v>0</v>
      </c>
      <c r="AX294" s="160">
        <f t="shared" ref="AX294:AX324" si="7242">IF(AQ294&gt;=8000,5,IF(AQ294&gt;=6000,4,IF(AQ294&gt;=4000,3,IF(AQ294&gt;=2000,2,IF(AQ294&gt;=1000,1,IF(AQ294&gt;=0,0,IF(AQ294&gt;=-1000,-1,IF(AQ294&gt;=-2000,-1.5,IF(AQ294&gt;=-3000,-4,IF(AQ294&gt;=-4000,-5,-6))))))))))</f>
        <v>0</v>
      </c>
      <c r="AY294" s="160">
        <f t="shared" ref="AY294:AY324" si="7243">IFERROR(AX294+AW294+AV294, AX294+AW294)</f>
        <v>0</v>
      </c>
      <c r="AZ294" s="161">
        <f t="shared" ref="AZ294:BA294" si="7206">AZ293</f>
        <v>4</v>
      </c>
      <c r="BA294" s="162">
        <f t="shared" si="7206"/>
        <v>1167</v>
      </c>
      <c r="BB294" s="163" t="str">
        <f t="shared" ref="BB294:BB316" si="7245">IFERROR(IF(BO294&gt;=10,"6",IF(BO294&gt;=8,"5",IF(BO294&gt;=6,"4",IF(BO294&gt;=4,"3",IF(BO294&gt;=2,"2",IF(BO294&gt;=-1,"1",IF(BO294&gt;=-2,"-1",IF(BO294&gt;=-3,"-2","-3")))))))), BB301)</f>
        <v>1</v>
      </c>
      <c r="BC294" s="164">
        <f t="shared" si="132"/>
        <v>4</v>
      </c>
      <c r="BD294" s="165">
        <f t="shared" si="133"/>
        <v>0</v>
      </c>
      <c r="BE294" s="166"/>
      <c r="BF294" s="166"/>
      <c r="BG294" s="166"/>
      <c r="BH294" s="84"/>
      <c r="BI294" s="85"/>
      <c r="BJ294" s="83" t="str">
        <f t="shared" si="134"/>
        <v>0</v>
      </c>
      <c r="BK294" s="167">
        <f t="shared" ref="BK294:BK324" si="7246">BH294+BJ294</f>
        <v>0</v>
      </c>
      <c r="BL294" s="168">
        <f t="shared" ref="BL294:BL324" si="7247">IF(BE294&gt;=8000,2.5,IF(BE294&gt;=6000,2,IF(BE294&gt;=4000,1.5,IF(BE294&gt;=2000,1,IF(BE294&gt;=1000,0.5,IF(BE294&gt;=0,0))))))</f>
        <v>0</v>
      </c>
      <c r="BM294" s="168">
        <f t="shared" ref="BM294:BM324" si="7248">IF(BF294&gt;=10000,5,IF(BF294&gt;=9000,4.5,IF(BF294&gt;=8000,4,IF(BF294&gt;=7000,3.5,IF(BF294&gt;=6000,3,IF(BF294&gt;=5000,2.5,IF(BF294&gt;=4000,2,IF(BF294&gt;=3000,1.5,IF(BF294&gt;=2000,1,IF(BF294&gt;=1000,0.5,0))))))))))</f>
        <v>0</v>
      </c>
      <c r="BN294" s="168">
        <f t="shared" ref="BN294:BN324" si="7249">IF(BG294&gt;=8000,5,IF(BG294&gt;=6000,4,IF(BG294&gt;=4000,3,IF(BG294&gt;=2000,2,IF(BG294&gt;=1000,1,IF(BG294&gt;=0,0,IF(BG294&gt;=-1000,-1,IF(BG294&gt;=-2000,-1.5,IF(BG294&gt;=-3000,-4,IF(BG294&gt;=-4000,-5,-6))))))))))</f>
        <v>0</v>
      </c>
      <c r="BO294" s="168">
        <f t="shared" ref="BO294:BO324" si="7250">IFERROR(BN294+BM294+BL294, BN294+BM294)</f>
        <v>0</v>
      </c>
      <c r="BP294" s="154">
        <f t="shared" ref="BP294:BQ294" si="7207">BP293</f>
        <v>5</v>
      </c>
      <c r="BQ294" s="155">
        <f t="shared" si="7207"/>
        <v>1168</v>
      </c>
      <c r="BR294" s="156" t="str">
        <f t="shared" ref="BR294:BR316" si="7252">IFERROR(IF(CE294&gt;=10,"6",IF(CE294&gt;=8,"5",IF(CE294&gt;=6,"4",IF(CE294&gt;=4,"3",IF(CE294&gt;=2,"2",IF(CE294&gt;=-1,"1",IF(CE294&gt;=-2,"-1",IF(CE294&gt;=-3,"-2","-3")))))))), BR301)</f>
        <v>1</v>
      </c>
      <c r="BS294" s="157">
        <f t="shared" si="142"/>
        <v>4</v>
      </c>
      <c r="BT294" s="158">
        <f t="shared" si="143"/>
        <v>0</v>
      </c>
      <c r="BU294" s="159"/>
      <c r="BV294" s="159"/>
      <c r="BW294" s="159"/>
      <c r="BX294" s="78"/>
      <c r="BY294" s="79"/>
      <c r="BZ294" s="77" t="str">
        <f t="shared" si="144"/>
        <v>0</v>
      </c>
      <c r="CA294" s="81">
        <f t="shared" ref="CA294:CA324" si="7253">BX294+BZ294</f>
        <v>0</v>
      </c>
      <c r="CB294" s="160">
        <f t="shared" ref="CB294:CB324" si="7254">IF(BU294&gt;=8000,2.5,IF(BU294&gt;=6000,2,IF(BU294&gt;=4000,1.5,IF(BU294&gt;=2000,1,IF(BU294&gt;=1000,0.5,IF(BU294&gt;=0,0))))))</f>
        <v>0</v>
      </c>
      <c r="CC294" s="160">
        <f t="shared" ref="CC294:CC324" si="7255">IF(BV294&gt;=10000,5,IF(BV294&gt;=9000,4.5,IF(BV294&gt;=8000,4,IF(BV294&gt;=7000,3.5,IF(BV294&gt;=6000,3,IF(BV294&gt;=5000,2.5,IF(BV294&gt;=4000,2,IF(BV294&gt;=3000,1.5,IF(BV294&gt;=2000,1,IF(BV294&gt;=1000,0.5,0))))))))))</f>
        <v>0</v>
      </c>
      <c r="CD294" s="160">
        <f t="shared" ref="CD294:CD324" si="7256">IF(BW294&gt;=8000,5,IF(BW294&gt;=6000,4,IF(BW294&gt;=4000,3,IF(BW294&gt;=2000,2,IF(BW294&gt;=1000,1,IF(BW294&gt;=0,0,IF(BW294&gt;=-1000,-1,IF(BW294&gt;=-2000,-1.5,IF(BW294&gt;=-3000,-4,IF(BW294&gt;=-4000,-5,-6))))))))))</f>
        <v>0</v>
      </c>
      <c r="CE294" s="160">
        <f t="shared" ref="CE294:CE324" si="7257">IFERROR(CD294+CC294+CB294, CD294+CC294)</f>
        <v>0</v>
      </c>
      <c r="CF294" s="161">
        <f t="shared" ref="CF294:CG294" si="7208">CF293</f>
        <v>6</v>
      </c>
      <c r="CG294" s="162">
        <f t="shared" si="7208"/>
        <v>1169</v>
      </c>
      <c r="CH294" s="163" t="str">
        <f t="shared" ref="CH294:CH316" si="7259">IFERROR(IF(CU294&gt;=10,"6",IF(CU294&gt;=8,"5",IF(CU294&gt;=6,"4",IF(CU294&gt;=4,"3",IF(CU294&gt;=2,"2",IF(CU294&gt;=-1,"1",IF(CU294&gt;=-2,"-1",IF(CU294&gt;=-3,"-2","-3")))))))), CH301)</f>
        <v>1</v>
      </c>
      <c r="CI294" s="164">
        <f t="shared" si="152"/>
        <v>2</v>
      </c>
      <c r="CJ294" s="165">
        <f t="shared" si="153"/>
        <v>0</v>
      </c>
      <c r="CK294" s="166"/>
      <c r="CL294" s="166"/>
      <c r="CM294" s="166"/>
      <c r="CN294" s="84"/>
      <c r="CO294" s="85"/>
      <c r="CP294" s="83" t="str">
        <f t="shared" si="154"/>
        <v>0</v>
      </c>
      <c r="CQ294" s="167">
        <f t="shared" ref="CQ294:CQ324" si="7260">CN294+CP294</f>
        <v>0</v>
      </c>
      <c r="CR294" s="168">
        <f t="shared" ref="CR294:CR324" si="7261">IF(CK294&gt;=8000,2.5,IF(CK294&gt;=6000,2,IF(CK294&gt;=4000,1.5,IF(CK294&gt;=2000,1,IF(CK294&gt;=1000,0.5,IF(CK294&gt;=0,0))))))</f>
        <v>0</v>
      </c>
      <c r="CS294" s="168">
        <f t="shared" ref="CS294:CS324" si="7262">IF(CL294&gt;=10000,5,IF(CL294&gt;=9000,4.5,IF(CL294&gt;=8000,4,IF(CL294&gt;=7000,3.5,IF(CL294&gt;=6000,3,IF(CL294&gt;=5000,2.5,IF(CL294&gt;=4000,2,IF(CL294&gt;=3000,1.5,IF(CL294&gt;=2000,1,IF(CL294&gt;=1000,0.5,0))))))))))</f>
        <v>0</v>
      </c>
      <c r="CT294" s="168">
        <f t="shared" ref="CT294:CT324" si="7263">IF(CM294&gt;=8000,5,IF(CM294&gt;=6000,4,IF(CM294&gt;=4000,3,IF(CM294&gt;=2000,2,IF(CM294&gt;=1000,1,IF(CM294&gt;=0,0,IF(CM294&gt;=-1000,-1,IF(CM294&gt;=-2000,-1.5,IF(CM294&gt;=-3000,-4,IF(CM294&gt;=-4000,-5,-6))))))))))</f>
        <v>0</v>
      </c>
      <c r="CU294" s="168">
        <f t="shared" ref="CU294:CU324" si="7264">IFERROR(CT294+CS294+CR294, CT294+CS294)</f>
        <v>0</v>
      </c>
      <c r="CV294" s="154">
        <f t="shared" ref="CV294:CW294" si="7209">CV293</f>
        <v>7</v>
      </c>
      <c r="CW294" s="155">
        <f t="shared" si="7209"/>
        <v>1170</v>
      </c>
      <c r="CX294" s="156" t="str">
        <f t="shared" ref="CX294:CX316" si="7266">IFERROR(IF(DK294&gt;=10,"6",IF(DK294&gt;=8,"5",IF(DK294&gt;=6,"4",IF(DK294&gt;=4,"3",IF(DK294&gt;=2,"2",IF(DK294&gt;=-1,"1",IF(DK294&gt;=-2,"-1",IF(DK294&gt;=-3,"-2","-3")))))))), CX301)</f>
        <v>1</v>
      </c>
      <c r="CY294" s="157">
        <f t="shared" si="162"/>
        <v>2</v>
      </c>
      <c r="CZ294" s="158">
        <f t="shared" si="163"/>
        <v>0</v>
      </c>
      <c r="DA294" s="159"/>
      <c r="DB294" s="159"/>
      <c r="DC294" s="159"/>
      <c r="DD294" s="78"/>
      <c r="DE294" s="79"/>
      <c r="DF294" s="77" t="str">
        <f t="shared" si="164"/>
        <v>0</v>
      </c>
      <c r="DG294" s="81">
        <f t="shared" ref="DG294:DG324" si="7267">DD294+DF294</f>
        <v>0</v>
      </c>
      <c r="DH294" s="160">
        <f t="shared" ref="DH294:DH324" si="7268">IF(DA294&gt;=8000,2.5,IF(DA294&gt;=6000,2,IF(DA294&gt;=4000,1.5,IF(DA294&gt;=2000,1,IF(DA294&gt;=1000,0.5,IF(DA294&gt;=0,0))))))</f>
        <v>0</v>
      </c>
      <c r="DI294" s="160">
        <f t="shared" ref="DI294:DI324" si="7269">IF(DB294&gt;=10000,5,IF(DB294&gt;=9000,4.5,IF(DB294&gt;=8000,4,IF(DB294&gt;=7000,3.5,IF(DB294&gt;=6000,3,IF(DB294&gt;=5000,2.5,IF(DB294&gt;=4000,2,IF(DB294&gt;=3000,1.5,IF(DB294&gt;=2000,1,IF(DB294&gt;=1000,0.5,0))))))))))</f>
        <v>0</v>
      </c>
      <c r="DJ294" s="160">
        <f t="shared" ref="DJ294:DJ324" si="7270">IF(DC294&gt;=8000,5,IF(DC294&gt;=6000,4,IF(DC294&gt;=4000,3,IF(DC294&gt;=2000,2,IF(DC294&gt;=1000,1,IF(DC294&gt;=0,0,IF(DC294&gt;=-1000,-1,IF(DC294&gt;=-2000,-1.5,IF(DC294&gt;=-3000,-4,IF(DC294&gt;=-4000,-5,-6))))))))))</f>
        <v>0</v>
      </c>
      <c r="DK294" s="160">
        <f t="shared" ref="DK294:DK324" si="7271">IFERROR(DJ294+DI294+DH294, DJ294+DI294)</f>
        <v>0</v>
      </c>
      <c r="DL294" s="161">
        <f t="shared" ref="DL294:DM294" si="7210">DL293</f>
        <v>8</v>
      </c>
      <c r="DM294" s="162">
        <f t="shared" si="7210"/>
        <v>1171</v>
      </c>
      <c r="DN294" s="163" t="str">
        <f t="shared" ref="DN294:DN316" si="7273">IFERROR(IF(EA294&gt;=10,"6",IF(EA294&gt;=8,"5",IF(EA294&gt;=6,"4",IF(EA294&gt;=4,"3",IF(EA294&gt;=2,"2",IF(EA294&gt;=-1,"1",IF(EA294&gt;=-2,"-1",IF(EA294&gt;=-3,"-2","-3")))))))), DN301)</f>
        <v>1</v>
      </c>
      <c r="DO294" s="164">
        <f t="shared" si="172"/>
        <v>2</v>
      </c>
      <c r="DP294" s="165">
        <f t="shared" si="173"/>
        <v>0</v>
      </c>
      <c r="DQ294" s="166"/>
      <c r="DR294" s="166"/>
      <c r="DS294" s="166"/>
      <c r="DT294" s="84"/>
      <c r="DU294" s="85"/>
      <c r="DV294" s="83" t="str">
        <f t="shared" si="174"/>
        <v>0</v>
      </c>
      <c r="DW294" s="167">
        <f t="shared" ref="DW294:DW324" si="7274">DT294+DV294</f>
        <v>0</v>
      </c>
      <c r="DX294" s="168">
        <f t="shared" ref="DX294:DX324" si="7275">IF(DQ294&gt;=8000,2.5,IF(DQ294&gt;=6000,2,IF(DQ294&gt;=4000,1.5,IF(DQ294&gt;=2000,1,IF(DQ294&gt;=1000,0.5,IF(DQ294&gt;=0,0))))))</f>
        <v>0</v>
      </c>
      <c r="DY294" s="168">
        <f t="shared" ref="DY294:DY324" si="7276">IF(DR294&gt;=10000,5,IF(DR294&gt;=9000,4.5,IF(DR294&gt;=8000,4,IF(DR294&gt;=7000,3.5,IF(DR294&gt;=6000,3,IF(DR294&gt;=5000,2.5,IF(DR294&gt;=4000,2,IF(DR294&gt;=3000,1.5,IF(DR294&gt;=2000,1,IF(DR294&gt;=1000,0.5,0))))))))))</f>
        <v>0</v>
      </c>
      <c r="DZ294" s="168">
        <f t="shared" ref="DZ294:DZ324" si="7277">IF(DS294&gt;=8000,5,IF(DS294&gt;=6000,4,IF(DS294&gt;=4000,3,IF(DS294&gt;=2000,2,IF(DS294&gt;=1000,1,IF(DS294&gt;=0,0,IF(DS294&gt;=-1000,-1,IF(DS294&gt;=-2000,-1.5,IF(DS294&gt;=-3000,-4,IF(DS294&gt;=-4000,-5,-6))))))))))</f>
        <v>0</v>
      </c>
      <c r="EA294" s="168">
        <f t="shared" ref="EA294:EA324" si="7278">IFERROR(DZ294+DY294+DX294, DZ294+DY294)</f>
        <v>0</v>
      </c>
      <c r="EB294" s="154">
        <f t="shared" ref="EB294:EC294" si="7211">EB293</f>
        <v>9</v>
      </c>
      <c r="EC294" s="155">
        <f t="shared" si="7211"/>
        <v>1172</v>
      </c>
      <c r="ED294" s="156" t="str">
        <f t="shared" ref="ED294:ED316" si="7280">IFERROR(IF(EQ294&gt;=10,"6",IF(EQ294&gt;=8,"5",IF(EQ294&gt;=6,"4",IF(EQ294&gt;=4,"3",IF(EQ294&gt;=2,"2",IF(EQ294&gt;=-1,"1",IF(EQ294&gt;=-2,"-1",IF(EQ294&gt;=-3,"-2","-3")))))))), ED301)</f>
        <v>1</v>
      </c>
      <c r="EE294" s="157">
        <f t="shared" si="182"/>
        <v>5</v>
      </c>
      <c r="EF294" s="169">
        <f t="shared" si="183"/>
        <v>0</v>
      </c>
      <c r="EG294" s="159"/>
      <c r="EH294" s="159"/>
      <c r="EI294" s="159"/>
      <c r="EJ294" s="78"/>
      <c r="EK294" s="79"/>
      <c r="EL294" s="77" t="str">
        <f t="shared" si="184"/>
        <v>0</v>
      </c>
      <c r="EM294" s="81">
        <f t="shared" ref="EM294:EM324" si="7281">EJ294+EL294</f>
        <v>0</v>
      </c>
      <c r="EN294" s="160">
        <f t="shared" ref="EN294:EN324" si="7282">IF(EG294&gt;=8000,2.5,IF(EG294&gt;=6000,2,IF(EG294&gt;=4000,1.5,IF(EG294&gt;=2000,1,IF(EG294&gt;=1000,0.5,IF(EG294&gt;=0,0))))))</f>
        <v>0</v>
      </c>
      <c r="EO294" s="160">
        <f t="shared" ref="EO294:EO324" si="7283">IF(EH294&gt;=10000,5,IF(EH294&gt;=9000,4.5,IF(EH294&gt;=8000,4,IF(EH294&gt;=7000,3.5,IF(EH294&gt;=6000,3,IF(EH294&gt;=5000,2.5,IF(EH294&gt;=4000,2,IF(EH294&gt;=3000,1.5,IF(EH294&gt;=2000,1,IF(EH294&gt;=1000,0.5,0))))))))))</f>
        <v>0</v>
      </c>
      <c r="EP294" s="160">
        <f t="shared" ref="EP294:EP324" si="7284">IF(EI294&gt;=8000,5,IF(EI294&gt;=6000,4,IF(EI294&gt;=4000,3,IF(EI294&gt;=2000,2,IF(EI294&gt;=1000,1,IF(EI294&gt;=0,0,IF(EI294&gt;=-1000,-1,IF(EI294&gt;=-2000,-1.5,IF(EI294&gt;=-3000,-4,IF(EI294&gt;=-4000,-5,-6))))))))))</f>
        <v>0</v>
      </c>
      <c r="EQ294" s="160">
        <f t="shared" ref="EQ294:EQ324" si="7285">IFERROR(EP294+EO294+EN294, EP294+EO294)</f>
        <v>0</v>
      </c>
      <c r="ER294" s="161">
        <f t="shared" ref="ER294:ES294" si="7212">ER293</f>
        <v>10</v>
      </c>
      <c r="ES294" s="162">
        <f t="shared" si="7212"/>
        <v>1173</v>
      </c>
      <c r="ET294" s="163" t="str">
        <f t="shared" ref="ET294:ET316" si="7287">IFERROR(IF(FG294&gt;=10,"6",IF(FG294&gt;=8,"5",IF(FG294&gt;=6,"4",IF(FG294&gt;=4,"3",IF(FG294&gt;=2,"2",IF(FG294&gt;=-1,"1",IF(FG294&gt;=-2,"-1",IF(FG294&gt;=-3,"-2","-3")))))))), ET301)</f>
        <v>1</v>
      </c>
      <c r="EU294" s="164">
        <f t="shared" si="192"/>
        <v>19</v>
      </c>
      <c r="EV294" s="165">
        <f t="shared" si="193"/>
        <v>0</v>
      </c>
      <c r="EW294" s="166"/>
      <c r="EX294" s="166"/>
      <c r="EY294" s="166"/>
      <c r="EZ294" s="84"/>
      <c r="FA294" s="85"/>
      <c r="FB294" s="83" t="str">
        <f t="shared" si="194"/>
        <v>0</v>
      </c>
      <c r="FC294" s="167">
        <f t="shared" ref="FC294:FC324" si="7288">EZ294+FB294</f>
        <v>0</v>
      </c>
      <c r="FD294" s="168">
        <f t="shared" ref="FD294:FD324" si="7289">IF(EW294&gt;=8000,2.5,IF(EW294&gt;=6000,2,IF(EW294&gt;=4000,1.5,IF(EW294&gt;=2000,1,IF(EW294&gt;=1000,0.5,IF(EW294&gt;=0,0))))))</f>
        <v>0</v>
      </c>
      <c r="FE294" s="168">
        <f t="shared" ref="FE294:FE324" si="7290">IF(EX294&gt;=10000,5,IF(EX294&gt;=9000,4.5,IF(EX294&gt;=8000,4,IF(EX294&gt;=7000,3.5,IF(EX294&gt;=6000,3,IF(EX294&gt;=5000,2.5,IF(EX294&gt;=4000,2,IF(EX294&gt;=3000,1.5,IF(EX294&gt;=2000,1,IF(EX294&gt;=1000,0.5,0))))))))))</f>
        <v>0</v>
      </c>
      <c r="FF294" s="168">
        <f t="shared" ref="FF294:FF324" si="7291">IF(EY294&gt;=8000,5,IF(EY294&gt;=6000,4,IF(EY294&gt;=4000,3,IF(EY294&gt;=2000,2,IF(EY294&gt;=1000,1,IF(EY294&gt;=0,0,IF(EY294&gt;=-1000,-1,IF(EY294&gt;=-2000,-1.5,IF(EY294&gt;=-3000,-4,IF(EY294&gt;=-4000,-5,-6))))))))))</f>
        <v>0</v>
      </c>
      <c r="FG294" s="168">
        <f t="shared" ref="FG294:FG324" si="7292">IFERROR(FF294+FE294+FD294, FF294+FE294)</f>
        <v>0</v>
      </c>
      <c r="FH294" s="154">
        <f t="shared" ref="FH294:FI294" si="7213">FH293</f>
        <v>11</v>
      </c>
      <c r="FI294" s="155">
        <f t="shared" si="7213"/>
        <v>1174</v>
      </c>
      <c r="FJ294" s="156" t="str">
        <f t="shared" ref="FJ294:FJ316" si="7294">IFERROR(IF(FW294&gt;=10,"6",IF(FW294&gt;=8,"5",IF(FW294&gt;=6,"4",IF(FW294&gt;=4,"3",IF(FW294&gt;=2,"2",IF(FW294&gt;=-1,"1",IF(FW294&gt;=-2,"-1",IF(FW294&gt;=-3,"-2","-3")))))))), FJ301)</f>
        <v>1</v>
      </c>
      <c r="FK294" s="157">
        <f t="shared" si="202"/>
        <v>4</v>
      </c>
      <c r="FL294" s="158">
        <f t="shared" si="203"/>
        <v>0</v>
      </c>
      <c r="FM294" s="159"/>
      <c r="FN294" s="159"/>
      <c r="FO294" s="159"/>
      <c r="FP294" s="78"/>
      <c r="FQ294" s="79"/>
      <c r="FR294" s="77" t="str">
        <f t="shared" si="204"/>
        <v>0</v>
      </c>
      <c r="FS294" s="81">
        <f t="shared" ref="FS294:FS324" si="7295">FP294+FR294</f>
        <v>0</v>
      </c>
      <c r="FT294" s="160">
        <f t="shared" ref="FT294:FT324" si="7296">IF(FM294&gt;=8000,2.5,IF(FM294&gt;=6000,2,IF(FM294&gt;=4000,1.5,IF(FM294&gt;=2000,1,IF(FM294&gt;=1000,0.5,IF(FM294&gt;=0,0))))))</f>
        <v>0</v>
      </c>
      <c r="FU294" s="160">
        <f t="shared" ref="FU294:FU324" si="7297">IF(FN294&gt;=10000,5,IF(FN294&gt;=9000,4.5,IF(FN294&gt;=8000,4,IF(FN294&gt;=7000,3.5,IF(FN294&gt;=6000,3,IF(FN294&gt;=5000,2.5,IF(FN294&gt;=4000,2,IF(FN294&gt;=3000,1.5,IF(FN294&gt;=2000,1,IF(FN294&gt;=1000,0.5,0))))))))))</f>
        <v>0</v>
      </c>
      <c r="FV294" s="160">
        <f t="shared" ref="FV294:FV324" si="7298">IF(FO294&gt;=8000,5,IF(FO294&gt;=6000,4,IF(FO294&gt;=4000,3,IF(FO294&gt;=2000,2,IF(FO294&gt;=1000,1,IF(FO294&gt;=0,0,IF(FO294&gt;=-1000,-1,IF(FO294&gt;=-2000,-1.5,IF(FO294&gt;=-3000,-4,IF(FO294&gt;=-4000,-5,-6))))))))))</f>
        <v>0</v>
      </c>
      <c r="FW294" s="160">
        <f t="shared" ref="FW294:FW324" si="7299">IFERROR(FV294+FU294+FT294, FV294+FU294)</f>
        <v>0</v>
      </c>
      <c r="FX294" s="161">
        <f t="shared" ref="FX294:FY294" si="7214">FX293</f>
        <v>12</v>
      </c>
      <c r="FY294" s="162">
        <f t="shared" si="7214"/>
        <v>1175</v>
      </c>
      <c r="FZ294" s="163" t="str">
        <f t="shared" ref="FZ294:FZ316" si="7301">IFERROR(IF(GM294&gt;=10,"6",IF(GM294&gt;=8,"5",IF(GM294&gt;=6,"4",IF(GM294&gt;=4,"3",IF(GM294&gt;=2,"2",IF(GM294&gt;=-1,"1",IF(GM294&gt;=-2,"-1",IF(GM294&gt;=-3,"-2","-3")))))))), FZ301)</f>
        <v>1</v>
      </c>
      <c r="GA294" s="164">
        <f t="shared" si="212"/>
        <v>2</v>
      </c>
      <c r="GB294" s="165">
        <f t="shared" si="213"/>
        <v>0</v>
      </c>
      <c r="GC294" s="166"/>
      <c r="GD294" s="166"/>
      <c r="GE294" s="166"/>
      <c r="GF294" s="84"/>
      <c r="GG294" s="85"/>
      <c r="GH294" s="83" t="str">
        <f t="shared" si="214"/>
        <v>0</v>
      </c>
      <c r="GI294" s="167">
        <f t="shared" ref="GI294:GI324" si="7302">GF294+GH294</f>
        <v>0</v>
      </c>
      <c r="GJ294" s="168">
        <f t="shared" ref="GJ294:GJ324" si="7303">IF(GC294&gt;=8000,2.5,IF(GC294&gt;=6000,2,IF(GC294&gt;=4000,1.5,IF(GC294&gt;=2000,1,IF(GC294&gt;=1000,0.5,IF(GC294&gt;=0,0))))))</f>
        <v>0</v>
      </c>
      <c r="GK294" s="168">
        <f t="shared" ref="GK294:GK324" si="7304">IF(GD294&gt;=10000,5,IF(GD294&gt;=9000,4.5,IF(GD294&gt;=8000,4,IF(GD294&gt;=7000,3.5,IF(GD294&gt;=6000,3,IF(GD294&gt;=5000,2.5,IF(GD294&gt;=4000,2,IF(GD294&gt;=3000,1.5,IF(GD294&gt;=2000,1,IF(GD294&gt;=1000,0.5,0))))))))))</f>
        <v>0</v>
      </c>
      <c r="GL294" s="168">
        <f t="shared" ref="GL294:GL324" si="7305">IF(GE294&gt;=8000,5,IF(GE294&gt;=6000,4,IF(GE294&gt;=4000,3,IF(GE294&gt;=2000,2,IF(GE294&gt;=1000,1,IF(GE294&gt;=0,0,IF(GE294&gt;=-1000,-1,IF(GE294&gt;=-2000,-1.5,IF(GE294&gt;=-3000,-4,IF(GE294&gt;=-4000,-5,-6))))))))))</f>
        <v>0</v>
      </c>
      <c r="GM294" s="168">
        <f t="shared" ref="GM294:GM324" si="7306">IFERROR(GL294+GK294+GJ294, GL294+GK294)</f>
        <v>0</v>
      </c>
      <c r="GN294" s="154">
        <f t="shared" ref="GN294:GO294" si="7215">GN293</f>
        <v>13</v>
      </c>
      <c r="GO294" s="155">
        <f t="shared" si="7215"/>
        <v>1176</v>
      </c>
      <c r="GP294" s="156" t="str">
        <f t="shared" ref="GP294:GP316" si="7308">IFERROR(IF(HC294&gt;=10,"6",IF(HC294&gt;=8,"5",IF(HC294&gt;=6,"4",IF(HC294&gt;=4,"3",IF(HC294&gt;=2,"2",IF(HC294&gt;=-1,"1",IF(HC294&gt;=-2,"-1",IF(HC294&gt;=-3,"-2","-3")))))))), GP301)</f>
        <v>1</v>
      </c>
      <c r="GQ294" s="157">
        <f t="shared" si="222"/>
        <v>3</v>
      </c>
      <c r="GR294" s="158">
        <f t="shared" si="223"/>
        <v>0</v>
      </c>
      <c r="GS294" s="159"/>
      <c r="GT294" s="159"/>
      <c r="GU294" s="159"/>
      <c r="GV294" s="78"/>
      <c r="GW294" s="79"/>
      <c r="GX294" s="77" t="str">
        <f t="shared" si="224"/>
        <v>0</v>
      </c>
      <c r="GY294" s="81">
        <f t="shared" ref="GY294:GY324" si="7309">GV294+GX294</f>
        <v>0</v>
      </c>
      <c r="GZ294" s="160">
        <f t="shared" ref="GZ294:GZ324" si="7310">IF(GS294&gt;=8000,2.5,IF(GS294&gt;=6000,2,IF(GS294&gt;=4000,1.5,IF(GS294&gt;=2000,1,IF(GS294&gt;=1000,0.5,IF(GS294&gt;=0,0))))))</f>
        <v>0</v>
      </c>
      <c r="HA294" s="160">
        <f t="shared" ref="HA294:HA324" si="7311">IF(GT294&gt;=10000,5,IF(GT294&gt;=9000,4.5,IF(GT294&gt;=8000,4,IF(GT294&gt;=7000,3.5,IF(GT294&gt;=6000,3,IF(GT294&gt;=5000,2.5,IF(GT294&gt;=4000,2,IF(GT294&gt;=3000,1.5,IF(GT294&gt;=2000,1,IF(GT294&gt;=1000,0.5,0))))))))))</f>
        <v>0</v>
      </c>
      <c r="HB294" s="160">
        <f t="shared" ref="HB294:HB324" si="7312">IF(GU294&gt;=8000,5,IF(GU294&gt;=6000,4,IF(GU294&gt;=4000,3,IF(GU294&gt;=2000,2,IF(GU294&gt;=1000,1,IF(GU294&gt;=0,0,IF(GU294&gt;=-1000,-1,IF(GU294&gt;=-2000,-1.5,IF(GU294&gt;=-3000,-4,IF(GU294&gt;=-4000,-5,-6))))))))))</f>
        <v>0</v>
      </c>
      <c r="HC294" s="160">
        <f t="shared" ref="HC294:HC324" si="7313">IFERROR(HB294+HA294+GZ294, HB294+HA294)</f>
        <v>0</v>
      </c>
      <c r="HD294" s="161">
        <f t="shared" ref="HD294:HE294" si="7216">HD293</f>
        <v>14</v>
      </c>
      <c r="HE294" s="162">
        <f t="shared" si="7216"/>
        <v>1177</v>
      </c>
      <c r="HF294" s="163" t="str">
        <f t="shared" ref="HF294:HF316" si="7315">IFERROR(IF(HS294&gt;=10,"6",IF(HS294&gt;=8,"5",IF(HS294&gt;=6,"4",IF(HS294&gt;=4,"3",IF(HS294&gt;=2,"2",IF(HS294&gt;=-1,"1",IF(HS294&gt;=-2,"-1",IF(HS294&gt;=-3,"-2","-3")))))))), HF301)</f>
        <v>1</v>
      </c>
      <c r="HG294" s="164">
        <f t="shared" si="232"/>
        <v>5</v>
      </c>
      <c r="HH294" s="165">
        <f t="shared" si="233"/>
        <v>0</v>
      </c>
      <c r="HI294" s="166"/>
      <c r="HJ294" s="166"/>
      <c r="HK294" s="166"/>
      <c r="HL294" s="84"/>
      <c r="HM294" s="85"/>
      <c r="HN294" s="83" t="str">
        <f t="shared" si="234"/>
        <v>0</v>
      </c>
      <c r="HO294" s="167">
        <f t="shared" ref="HO294:HO324" si="7316">HL294+HN294</f>
        <v>0</v>
      </c>
      <c r="HP294" s="168">
        <f t="shared" ref="HP294:HP324" si="7317">IF(HI294&gt;=8000,2.5,IF(HI294&gt;=6000,2,IF(HI294&gt;=4000,1.5,IF(HI294&gt;=2000,1,IF(HI294&gt;=1000,0.5,IF(HI294&gt;=0,0))))))</f>
        <v>0</v>
      </c>
      <c r="HQ294" s="168">
        <f t="shared" ref="HQ294:HQ324" si="7318">IF(HJ294&gt;=10000,5,IF(HJ294&gt;=9000,4.5,IF(HJ294&gt;=8000,4,IF(HJ294&gt;=7000,3.5,IF(HJ294&gt;=6000,3,IF(HJ294&gt;=5000,2.5,IF(HJ294&gt;=4000,2,IF(HJ294&gt;=3000,1.5,IF(HJ294&gt;=2000,1,IF(HJ294&gt;=1000,0.5,0))))))))))</f>
        <v>0</v>
      </c>
      <c r="HR294" s="168">
        <f t="shared" ref="HR294:HR324" si="7319">IF(HK294&gt;=8000,5,IF(HK294&gt;=6000,4,IF(HK294&gt;=4000,3,IF(HK294&gt;=2000,2,IF(HK294&gt;=1000,1,IF(HK294&gt;=0,0,IF(HK294&gt;=-1000,-1,IF(HK294&gt;=-2000,-1.5,IF(HK294&gt;=-3000,-4,IF(HK294&gt;=-4000,-5,-6))))))))))</f>
        <v>0</v>
      </c>
      <c r="HS294" s="168">
        <f t="shared" ref="HS294:HS324" si="7320">IFERROR(HR294+HQ294+HP294, HR294+HQ294)</f>
        <v>0</v>
      </c>
      <c r="HT294" s="154">
        <f t="shared" ref="HT294:HU294" si="7217">HT293</f>
        <v>15</v>
      </c>
      <c r="HU294" s="155">
        <f t="shared" si="7217"/>
        <v>1178</v>
      </c>
      <c r="HV294" s="156" t="str">
        <f t="shared" ref="HV294:HV316" si="7322">IFERROR(IF(II294&gt;=10,"6",IF(II294&gt;=8,"5",IF(II294&gt;=6,"4",IF(II294&gt;=4,"3",IF(II294&gt;=2,"2",IF(II294&gt;=-1,"1",IF(II294&gt;=-2,"-1",IF(II294&gt;=-3,"-2","-3")))))))), HV301)</f>
        <v>1</v>
      </c>
      <c r="HW294" s="157" t="str">
        <f t="shared" si="242"/>
        <v/>
      </c>
      <c r="HX294" s="169">
        <f t="shared" si="243"/>
        <v>0</v>
      </c>
      <c r="HY294" s="159"/>
      <c r="HZ294" s="159"/>
      <c r="IA294" s="159"/>
      <c r="IB294" s="160"/>
      <c r="IC294" s="160"/>
      <c r="ID294" s="160" t="str">
        <f t="shared" si="244"/>
        <v>0</v>
      </c>
      <c r="IE294" s="160">
        <f t="shared" ref="IE294:IE324" si="7323">IB294+ID294</f>
        <v>0</v>
      </c>
      <c r="IF294" s="160">
        <f t="shared" ref="IF294:IF324" si="7324">IF(HY294&gt;=8000,2.5,IF(HY294&gt;=6000,2,IF(HY294&gt;=4000,1.5,IF(HY294&gt;=2000,1,IF(HY294&gt;=1000,0.5,IF(HY294&gt;=0,0))))))</f>
        <v>0</v>
      </c>
      <c r="IG294" s="160">
        <f t="shared" ref="IG294:IG324" si="7325">IF(HZ294&gt;=10000,5,IF(HZ294&gt;=9000,4.5,IF(HZ294&gt;=8000,4,IF(HZ294&gt;=7000,3.5,IF(HZ294&gt;=6000,3,IF(HZ294&gt;=5000,2.5,IF(HZ294&gt;=4000,2,IF(HZ294&gt;=3000,1.5,IF(HZ294&gt;=2000,1,IF(HZ294&gt;=1000,0.5,0))))))))))</f>
        <v>0</v>
      </c>
      <c r="IH294" s="160">
        <f t="shared" ref="IH294:IH324" si="7326">IF(IA294&gt;=8000,5,IF(IA294&gt;=6000,4,IF(IA294&gt;=4000,3,IF(IA294&gt;=2000,2,IF(IA294&gt;=1000,1,IF(IA294&gt;=0,0,IF(IA294&gt;=-1000,-1,IF(IA294&gt;=-2000,-1.5,IF(IA294&gt;=-3000,-4,IF(IA294&gt;=-4000,-5,-6))))))))))</f>
        <v>0</v>
      </c>
      <c r="II294" s="160">
        <f t="shared" ref="II294:II324" si="7327">IFERROR(IH294+IG294+IF294, IH294+IG294)</f>
        <v>0</v>
      </c>
      <c r="IJ294" s="161">
        <f t="shared" ref="IJ294:IK294" si="7218">IJ293</f>
        <v>16</v>
      </c>
      <c r="IK294" s="162">
        <f t="shared" si="7218"/>
        <v>1179</v>
      </c>
      <c r="IL294" s="163" t="str">
        <f t="shared" ref="IL294:IL316" si="7329">IFERROR(IF(IY294&gt;=10,"6",IF(IY294&gt;=8,"5",IF(IY294&gt;=6,"4",IF(IY294&gt;=4,"3",IF(IY294&gt;=2,"2",IF(IY294&gt;=-1,"1",IF(IY294&gt;=-2,"-1",IF(IY294&gt;=-3,"-2","-3")))))))), IL301)</f>
        <v>1</v>
      </c>
      <c r="IM294" s="164" t="str">
        <f t="shared" si="252"/>
        <v/>
      </c>
      <c r="IN294" s="165">
        <f t="shared" si="253"/>
        <v>0</v>
      </c>
      <c r="IO294" s="166"/>
      <c r="IP294" s="166"/>
      <c r="IQ294" s="166"/>
      <c r="IR294" s="168"/>
      <c r="IS294" s="168"/>
      <c r="IT294" s="170" t="str">
        <f t="shared" si="254"/>
        <v>0</v>
      </c>
      <c r="IU294" s="170">
        <f t="shared" ref="IU294:IU324" si="7330">IR294+IT294</f>
        <v>0</v>
      </c>
      <c r="IV294" s="168">
        <f t="shared" ref="IV294:IV324" si="7331">IF(IO294&gt;=8000,2.5,IF(IO294&gt;=6000,2,IF(IO294&gt;=4000,1.5,IF(IO294&gt;=2000,1,IF(IO294&gt;=1000,0.5,IF(IO294&gt;=0,0))))))</f>
        <v>0</v>
      </c>
      <c r="IW294" s="168">
        <f t="shared" ref="IW294:IW324" si="7332">IF(IP294&gt;=10000,5,IF(IP294&gt;=9000,4.5,IF(IP294&gt;=8000,4,IF(IP294&gt;=7000,3.5,IF(IP294&gt;=6000,3,IF(IP294&gt;=5000,2.5,IF(IP294&gt;=4000,2,IF(IP294&gt;=3000,1.5,IF(IP294&gt;=2000,1,IF(IP294&gt;=1000,0.5,0))))))))))</f>
        <v>0</v>
      </c>
      <c r="IX294" s="168">
        <f t="shared" ref="IX294:IX324" si="7333">IF(IQ294&gt;=8000,5,IF(IQ294&gt;=6000,4,IF(IQ294&gt;=4000,3,IF(IQ294&gt;=2000,2,IF(IQ294&gt;=1000,1,IF(IQ294&gt;=0,0,IF(IQ294&gt;=-1000,-1,IF(IQ294&gt;=-2000,-1.5,IF(IQ294&gt;=-3000,-4,IF(IQ294&gt;=-4000,-5,-6))))))))))</f>
        <v>0</v>
      </c>
      <c r="IY294" s="168">
        <f t="shared" ref="IY294:IY324" si="7334">IFERROR(IX294+IW294+IV294, IX294+IW294)</f>
        <v>0</v>
      </c>
      <c r="IZ294" s="154">
        <f t="shared" ref="IZ294:JA294" si="7219">IZ293</f>
        <v>17</v>
      </c>
      <c r="JA294" s="155">
        <f t="shared" si="7219"/>
        <v>1180</v>
      </c>
      <c r="JB294" s="156" t="str">
        <f t="shared" ref="JB294:JB316" si="7336">IFERROR(IF(JO294&gt;=10,"6",IF(JO294&gt;=8,"5",IF(JO294&gt;=6,"4",IF(JO294&gt;=4,"3",IF(JO294&gt;=2,"2",IF(JO294&gt;=-1,"1",IF(JO294&gt;=-2,"-1",IF(JO294&gt;=-3,"-2","-3")))))))), JB301)</f>
        <v>1</v>
      </c>
      <c r="JC294" s="157" t="str">
        <f t="shared" si="262"/>
        <v/>
      </c>
      <c r="JD294" s="158">
        <f t="shared" si="263"/>
        <v>0</v>
      </c>
      <c r="JE294" s="159"/>
      <c r="JF294" s="159"/>
      <c r="JG294" s="159"/>
      <c r="JH294" s="160"/>
      <c r="JI294" s="160"/>
      <c r="JJ294" s="171" t="str">
        <f t="shared" si="264"/>
        <v>0</v>
      </c>
      <c r="JK294" s="171">
        <f t="shared" ref="JK294:JK324" si="7337">JH294+JJ294</f>
        <v>0</v>
      </c>
      <c r="JL294" s="160">
        <f t="shared" ref="JL294:JL324" si="7338">IF(JE294&gt;=8000,2.5,IF(JE294&gt;=6000,2,IF(JE294&gt;=4000,1.5,IF(JE294&gt;=2000,1,IF(JE294&gt;=1000,0.5,IF(JE294&gt;=0,0))))))</f>
        <v>0</v>
      </c>
      <c r="JM294" s="160">
        <f t="shared" ref="JM294:JM324" si="7339">IF(JF294&gt;=10000,5,IF(JF294&gt;=9000,4.5,IF(JF294&gt;=8000,4,IF(JF294&gt;=7000,3.5,IF(JF294&gt;=6000,3,IF(JF294&gt;=5000,2.5,IF(JF294&gt;=4000,2,IF(JF294&gt;=3000,1.5,IF(JF294&gt;=2000,1,IF(JF294&gt;=1000,0.5,0))))))))))</f>
        <v>0</v>
      </c>
      <c r="JN294" s="160">
        <f t="shared" ref="JN294:JN324" si="7340">IF(JG294&gt;=8000,5,IF(JG294&gt;=6000,4,IF(JG294&gt;=4000,3,IF(JG294&gt;=2000,2,IF(JG294&gt;=1000,1,IF(JG294&gt;=0,0,IF(JG294&gt;=-1000,-1,IF(JG294&gt;=-2000,-1.5,IF(JG294&gt;=-3000,-4,IF(JG294&gt;=-4000,-5,-6))))))))))</f>
        <v>0</v>
      </c>
      <c r="JO294" s="160">
        <f t="shared" ref="JO294:JO324" si="7341">IFERROR(JN294+JM294+JL294, JN294+JM294)</f>
        <v>0</v>
      </c>
      <c r="JP294" s="161">
        <f t="shared" ref="JP294:JQ294" si="7220">JP293</f>
        <v>18</v>
      </c>
      <c r="JQ294" s="162">
        <f t="shared" si="7220"/>
        <v>1181</v>
      </c>
      <c r="JR294" s="163" t="str">
        <f t="shared" ref="JR294:JR316" si="7343">IFERROR(IF(KE294&gt;=10,"6",IF(KE294&gt;=8,"5",IF(KE294&gt;=6,"4",IF(KE294&gt;=4,"3",IF(KE294&gt;=2,"2",IF(KE294&gt;=-1,"1",IF(KE294&gt;=-2,"-1",IF(KE294&gt;=-3,"-2","-3")))))))), JR301)</f>
        <v>1</v>
      </c>
      <c r="JS294" s="164" t="str">
        <f t="shared" si="272"/>
        <v/>
      </c>
      <c r="JT294" s="165">
        <f t="shared" si="273"/>
        <v>0</v>
      </c>
      <c r="JU294" s="166"/>
      <c r="JV294" s="166"/>
      <c r="JW294" s="166"/>
      <c r="JX294" s="168"/>
      <c r="JY294" s="168"/>
      <c r="JZ294" s="170" t="str">
        <f t="shared" si="274"/>
        <v>0</v>
      </c>
      <c r="KA294" s="170">
        <f t="shared" ref="KA294:KA324" si="7344">JX294+JZ294</f>
        <v>0</v>
      </c>
      <c r="KB294" s="168">
        <f t="shared" ref="KB294:KB324" si="7345">IF(JU294&gt;=8000,2.5,IF(JU294&gt;=6000,2,IF(JU294&gt;=4000,1.5,IF(JU294&gt;=2000,1,IF(JU294&gt;=1000,0.5,IF(JU294&gt;=0,0))))))</f>
        <v>0</v>
      </c>
      <c r="KC294" s="168">
        <f t="shared" ref="KC294:KC324" si="7346">IF(JV294&gt;=10000,5,IF(JV294&gt;=9000,4.5,IF(JV294&gt;=8000,4,IF(JV294&gt;=7000,3.5,IF(JV294&gt;=6000,3,IF(JV294&gt;=5000,2.5,IF(JV294&gt;=4000,2,IF(JV294&gt;=3000,1.5,IF(JV294&gt;=2000,1,IF(JV294&gt;=1000,0.5,0))))))))))</f>
        <v>0</v>
      </c>
      <c r="KD294" s="168">
        <f t="shared" ref="KD294:KD324" si="7347">IF(JW294&gt;=8000,5,IF(JW294&gt;=6000,4,IF(JW294&gt;=4000,3,IF(JW294&gt;=2000,2,IF(JW294&gt;=1000,1,IF(JW294&gt;=0,0,IF(JW294&gt;=-1000,-1,IF(JW294&gt;=-2000,-1.5,IF(JW294&gt;=-3000,-4,IF(JW294&gt;=-4000,-5,-6))))))))))</f>
        <v>0</v>
      </c>
      <c r="KE294" s="168">
        <f t="shared" ref="KE294:KE324" si="7348">IFERROR(KD294+KC294+KB294, KD294+KC294)</f>
        <v>0</v>
      </c>
      <c r="KF294" s="154">
        <f t="shared" ref="KF294:KG294" si="7221">KF293</f>
        <v>19</v>
      </c>
      <c r="KG294" s="155">
        <f t="shared" si="7221"/>
        <v>1182</v>
      </c>
      <c r="KH294" s="156" t="str">
        <f t="shared" ref="KH294:KH316" si="7350">IFERROR(IF(KU294&gt;=10,"6",IF(KU294&gt;=8,"5",IF(KU294&gt;=6,"4",IF(KU294&gt;=4,"3",IF(KU294&gt;=2,"2",IF(KU294&gt;=-1,"1",IF(KU294&gt;=-2,"-1",IF(KU294&gt;=-3,"-2","-3")))))))), KH301)</f>
        <v>1</v>
      </c>
      <c r="KI294" s="157" t="str">
        <f t="shared" si="282"/>
        <v/>
      </c>
      <c r="KJ294" s="158">
        <f t="shared" si="283"/>
        <v>0</v>
      </c>
      <c r="KK294" s="159"/>
      <c r="KL294" s="159"/>
      <c r="KM294" s="159"/>
      <c r="KN294" s="160"/>
      <c r="KO294" s="160"/>
      <c r="KP294" s="171" t="str">
        <f t="shared" si="284"/>
        <v>0</v>
      </c>
      <c r="KQ294" s="171">
        <f t="shared" ref="KQ294:KQ324" si="7351">KN294+KP294</f>
        <v>0</v>
      </c>
      <c r="KR294" s="160">
        <f t="shared" ref="KR294:KR324" si="7352">IF(KK294&gt;=8000,2.5,IF(KK294&gt;=6000,2,IF(KK294&gt;=4000,1.5,IF(KK294&gt;=2000,1,IF(KK294&gt;=1000,0.5,IF(KK294&gt;=0,0))))))</f>
        <v>0</v>
      </c>
      <c r="KS294" s="160">
        <f t="shared" ref="KS294:KS324" si="7353">IF(KL294&gt;=10000,5,IF(KL294&gt;=9000,4.5,IF(KL294&gt;=8000,4,IF(KL294&gt;=7000,3.5,IF(KL294&gt;=6000,3,IF(KL294&gt;=5000,2.5,IF(KL294&gt;=4000,2,IF(KL294&gt;=3000,1.5,IF(KL294&gt;=2000,1,IF(KL294&gt;=1000,0.5,0))))))))))</f>
        <v>0</v>
      </c>
      <c r="KT294" s="160">
        <f t="shared" ref="KT294:KT324" si="7354">IF(KM294&gt;=8000,5,IF(KM294&gt;=6000,4,IF(KM294&gt;=4000,3,IF(KM294&gt;=2000,2,IF(KM294&gt;=1000,1,IF(KM294&gt;=0,0,IF(KM294&gt;=-1000,-1,IF(KM294&gt;=-2000,-1.5,IF(KM294&gt;=-3000,-4,IF(KM294&gt;=-4000,-5,-6))))))))))</f>
        <v>0</v>
      </c>
      <c r="KU294" s="160">
        <f t="shared" ref="KU294:KU324" si="7355">IFERROR(KT294+KS294+KR294, KT294+KS294)</f>
        <v>0</v>
      </c>
      <c r="KV294" s="161">
        <f t="shared" ref="KV294:KW294" si="7222">KV293</f>
        <v>20</v>
      </c>
      <c r="KW294" s="162">
        <f t="shared" si="7222"/>
        <v>1183</v>
      </c>
      <c r="KX294" s="163" t="str">
        <f t="shared" ref="KX294:KX316" si="7357">IFERROR(IF(LK294&gt;=10,"6",IF(LK294&gt;=8,"5",IF(LK294&gt;=6,"4",IF(LK294&gt;=4,"3",IF(LK294&gt;=2,"2",IF(LK294&gt;=-1,"1",IF(LK294&gt;=-2,"-1",IF(LK294&gt;=-3,"-2","-3")))))))), KX301)</f>
        <v>1</v>
      </c>
      <c r="KY294" s="164" t="str">
        <f t="shared" si="292"/>
        <v/>
      </c>
      <c r="KZ294" s="165">
        <f t="shared" si="293"/>
        <v>0</v>
      </c>
      <c r="LA294" s="166"/>
      <c r="LB294" s="166"/>
      <c r="LC294" s="166"/>
      <c r="LD294" s="168"/>
      <c r="LE294" s="168"/>
      <c r="LF294" s="170" t="str">
        <f t="shared" si="294"/>
        <v>0</v>
      </c>
      <c r="LG294" s="170">
        <f t="shared" ref="LG294:LG324" si="7358">LD294+LF294</f>
        <v>0</v>
      </c>
      <c r="LH294" s="168">
        <f t="shared" ref="LH294:LH324" si="7359">IF(LA294&gt;=8000,2.5,IF(LA294&gt;=6000,2,IF(LA294&gt;=4000,1.5,IF(LA294&gt;=2000,1,IF(LA294&gt;=1000,0.5,IF(LA294&gt;=0,0))))))</f>
        <v>0</v>
      </c>
      <c r="LI294" s="168">
        <f t="shared" ref="LI294:LI324" si="7360">IF(LB294&gt;=10000,5,IF(LB294&gt;=9000,4.5,IF(LB294&gt;=8000,4,IF(LB294&gt;=7000,3.5,IF(LB294&gt;=6000,3,IF(LB294&gt;=5000,2.5,IF(LB294&gt;=4000,2,IF(LB294&gt;=3000,1.5,IF(LB294&gt;=2000,1,IF(LB294&gt;=1000,0.5,0))))))))))</f>
        <v>0</v>
      </c>
      <c r="LJ294" s="168">
        <f t="shared" ref="LJ294:LJ324" si="7361">IF(LC294&gt;=8000,5,IF(LC294&gt;=6000,4,IF(LC294&gt;=4000,3,IF(LC294&gt;=2000,2,IF(LC294&gt;=1000,1,IF(LC294&gt;=0,0,IF(LC294&gt;=-1000,-1,IF(LC294&gt;=-2000,-1.5,IF(LC294&gt;=-3000,-4,IF(LC294&gt;=-4000,-5,-6))))))))))</f>
        <v>0</v>
      </c>
      <c r="LK294" s="168">
        <f t="shared" ref="LK294:LK324" si="7362">IFERROR(LJ294+LI294+LH294, LJ294+LI294)</f>
        <v>0</v>
      </c>
      <c r="LL294" s="172"/>
      <c r="LM294" s="172"/>
      <c r="LN294" s="168" t="str">
        <f t="shared" ref="LN294:LN324" si="7363">IF(#REF!&gt;=8000,2.5,IF(#REF!&gt;=6000,2,IF(#REF!&gt;=4000,1.5,IF(#REF!&gt;=2000,1,IF(#REF!&gt;=1000,0.5,IF(#REF!&gt;=0,0))))))</f>
        <v>#REF!</v>
      </c>
      <c r="LO294" s="168" t="str">
        <f t="shared" ref="LO294:LO324" si="7364">IF(#REF!&gt;=10000,5,IF(#REF!&gt;=9000,4.5,IF(#REF!&gt;=8000,4,IF(#REF!&gt;=7000,3.5,IF(#REF!&gt;=6000,3,IF(#REF!&gt;=5000,2.5,IF(#REF!&gt;=4000,2,IF(#REF!&gt;=3000,1.5,IF(#REF!&gt;=2000,1,IF(#REF!&gt;=1000,0.5,0))))))))))</f>
        <v>#REF!</v>
      </c>
      <c r="LP294" s="168" t="str">
        <f t="shared" ref="LP294:LP324" si="7365">IF(#REF!&gt;=8000,5,IF(#REF!&gt;=6000,4,IF(#REF!&gt;=4000,3,IF(#REF!&gt;=2000,2,IF(#REF!&gt;=1000,1,IF(#REF!&gt;=0,0,IF(#REF!&gt;=-1000,-1,IF(#REF!&gt;=-2000,-1.5,IF(#REF!&gt;=-3000,-4,IF(#REF!&gt;=-4000,-5,-6))))))))))</f>
        <v>#REF!</v>
      </c>
      <c r="LQ294" s="168" t="str">
        <f t="shared" ref="LQ294:LQ324" si="7366">IFERROR(LP294+LO294+LN294, LP294+LO294)</f>
        <v>#REF!</v>
      </c>
    </row>
    <row r="295" ht="15.75" customHeight="1">
      <c r="A295" s="188">
        <v>46389.0</v>
      </c>
      <c r="B295" s="152" t="s">
        <v>30</v>
      </c>
      <c r="C295" s="153">
        <f t="shared" si="99"/>
        <v>0</v>
      </c>
      <c r="D295" s="154">
        <f t="shared" ref="D295:E295" si="7223">D294</f>
        <v>1</v>
      </c>
      <c r="E295" s="155">
        <f t="shared" si="7223"/>
        <v>1164</v>
      </c>
      <c r="F295" s="156" t="str">
        <f t="shared" si="7224"/>
        <v>1</v>
      </c>
      <c r="G295" s="157">
        <f t="shared" si="102"/>
        <v>1</v>
      </c>
      <c r="H295" s="158">
        <f t="shared" si="103"/>
        <v>0</v>
      </c>
      <c r="I295" s="159"/>
      <c r="J295" s="159"/>
      <c r="K295" s="159"/>
      <c r="L295" s="78"/>
      <c r="M295" s="79"/>
      <c r="N295" s="77" t="str">
        <f t="shared" si="104"/>
        <v>0</v>
      </c>
      <c r="O295" s="81">
        <f t="shared" si="7225"/>
        <v>0</v>
      </c>
      <c r="P295" s="160">
        <f t="shared" si="7226"/>
        <v>0</v>
      </c>
      <c r="Q295" s="160">
        <f t="shared" si="7227"/>
        <v>0</v>
      </c>
      <c r="R295" s="160">
        <f t="shared" si="7228"/>
        <v>0</v>
      </c>
      <c r="S295" s="160">
        <f t="shared" si="7229"/>
        <v>0</v>
      </c>
      <c r="T295" s="161">
        <f t="shared" ref="T295:U295" si="7230">T294</f>
        <v>2</v>
      </c>
      <c r="U295" s="162">
        <f t="shared" si="7230"/>
        <v>1165</v>
      </c>
      <c r="V295" s="163" t="str">
        <f t="shared" si="7231"/>
        <v>1</v>
      </c>
      <c r="W295" s="164">
        <f t="shared" si="112"/>
        <v>1</v>
      </c>
      <c r="X295" s="165">
        <f t="shared" si="113"/>
        <v>0</v>
      </c>
      <c r="Y295" s="166"/>
      <c r="Z295" s="166"/>
      <c r="AA295" s="166"/>
      <c r="AB295" s="84"/>
      <c r="AC295" s="85"/>
      <c r="AD295" s="83" t="str">
        <f t="shared" si="114"/>
        <v>0</v>
      </c>
      <c r="AE295" s="167">
        <f t="shared" si="7232"/>
        <v>0</v>
      </c>
      <c r="AF295" s="168">
        <f t="shared" si="7233"/>
        <v>0</v>
      </c>
      <c r="AG295" s="168">
        <f t="shared" si="7234"/>
        <v>0</v>
      </c>
      <c r="AH295" s="168">
        <f t="shared" si="7235"/>
        <v>0</v>
      </c>
      <c r="AI295" s="168">
        <f t="shared" si="7236"/>
        <v>0</v>
      </c>
      <c r="AJ295" s="154">
        <f t="shared" ref="AJ295:AK295" si="7237">AJ294</f>
        <v>3</v>
      </c>
      <c r="AK295" s="155">
        <f t="shared" si="7237"/>
        <v>1166</v>
      </c>
      <c r="AL295" s="156" t="str">
        <f t="shared" si="7238"/>
        <v>1</v>
      </c>
      <c r="AM295" s="157">
        <f t="shared" si="122"/>
        <v>2</v>
      </c>
      <c r="AN295" s="158">
        <f t="shared" si="123"/>
        <v>0</v>
      </c>
      <c r="AO295" s="159"/>
      <c r="AP295" s="159"/>
      <c r="AQ295" s="159"/>
      <c r="AR295" s="78"/>
      <c r="AS295" s="79"/>
      <c r="AT295" s="77" t="str">
        <f t="shared" si="124"/>
        <v>0</v>
      </c>
      <c r="AU295" s="81">
        <f t="shared" si="7239"/>
        <v>0</v>
      </c>
      <c r="AV295" s="160">
        <f t="shared" si="7240"/>
        <v>0</v>
      </c>
      <c r="AW295" s="160">
        <f t="shared" si="7241"/>
        <v>0</v>
      </c>
      <c r="AX295" s="160">
        <f t="shared" si="7242"/>
        <v>0</v>
      </c>
      <c r="AY295" s="160">
        <f t="shared" si="7243"/>
        <v>0</v>
      </c>
      <c r="AZ295" s="161">
        <f t="shared" ref="AZ295:BA295" si="7244">AZ294</f>
        <v>4</v>
      </c>
      <c r="BA295" s="162">
        <f t="shared" si="7244"/>
        <v>1167</v>
      </c>
      <c r="BB295" s="163" t="str">
        <f t="shared" si="7245"/>
        <v>1</v>
      </c>
      <c r="BC295" s="164">
        <f t="shared" si="132"/>
        <v>4</v>
      </c>
      <c r="BD295" s="165">
        <f t="shared" si="133"/>
        <v>0</v>
      </c>
      <c r="BE295" s="166"/>
      <c r="BF295" s="166"/>
      <c r="BG295" s="166"/>
      <c r="BH295" s="84"/>
      <c r="BI295" s="85"/>
      <c r="BJ295" s="83" t="str">
        <f t="shared" si="134"/>
        <v>0</v>
      </c>
      <c r="BK295" s="167">
        <f t="shared" si="7246"/>
        <v>0</v>
      </c>
      <c r="BL295" s="168">
        <f t="shared" si="7247"/>
        <v>0</v>
      </c>
      <c r="BM295" s="168">
        <f t="shared" si="7248"/>
        <v>0</v>
      </c>
      <c r="BN295" s="168">
        <f t="shared" si="7249"/>
        <v>0</v>
      </c>
      <c r="BO295" s="168">
        <f t="shared" si="7250"/>
        <v>0</v>
      </c>
      <c r="BP295" s="154">
        <f t="shared" ref="BP295:BQ295" si="7251">BP294</f>
        <v>5</v>
      </c>
      <c r="BQ295" s="155">
        <f t="shared" si="7251"/>
        <v>1168</v>
      </c>
      <c r="BR295" s="156" t="str">
        <f t="shared" si="7252"/>
        <v>1</v>
      </c>
      <c r="BS295" s="157">
        <f t="shared" si="142"/>
        <v>4</v>
      </c>
      <c r="BT295" s="158">
        <f t="shared" si="143"/>
        <v>0</v>
      </c>
      <c r="BU295" s="159"/>
      <c r="BV295" s="159"/>
      <c r="BW295" s="159"/>
      <c r="BX295" s="78"/>
      <c r="BY295" s="79"/>
      <c r="BZ295" s="77" t="str">
        <f t="shared" si="144"/>
        <v>0</v>
      </c>
      <c r="CA295" s="81">
        <f t="shared" si="7253"/>
        <v>0</v>
      </c>
      <c r="CB295" s="160">
        <f t="shared" si="7254"/>
        <v>0</v>
      </c>
      <c r="CC295" s="160">
        <f t="shared" si="7255"/>
        <v>0</v>
      </c>
      <c r="CD295" s="160">
        <f t="shared" si="7256"/>
        <v>0</v>
      </c>
      <c r="CE295" s="160">
        <f t="shared" si="7257"/>
        <v>0</v>
      </c>
      <c r="CF295" s="161">
        <f t="shared" ref="CF295:CG295" si="7258">CF294</f>
        <v>6</v>
      </c>
      <c r="CG295" s="162">
        <f t="shared" si="7258"/>
        <v>1169</v>
      </c>
      <c r="CH295" s="163" t="str">
        <f t="shared" si="7259"/>
        <v>1</v>
      </c>
      <c r="CI295" s="164">
        <f t="shared" si="152"/>
        <v>2</v>
      </c>
      <c r="CJ295" s="165">
        <f t="shared" si="153"/>
        <v>0</v>
      </c>
      <c r="CK295" s="166"/>
      <c r="CL295" s="166"/>
      <c r="CM295" s="166"/>
      <c r="CN295" s="84"/>
      <c r="CO295" s="85"/>
      <c r="CP295" s="83" t="str">
        <f t="shared" si="154"/>
        <v>0</v>
      </c>
      <c r="CQ295" s="167">
        <f t="shared" si="7260"/>
        <v>0</v>
      </c>
      <c r="CR295" s="168">
        <f t="shared" si="7261"/>
        <v>0</v>
      </c>
      <c r="CS295" s="168">
        <f t="shared" si="7262"/>
        <v>0</v>
      </c>
      <c r="CT295" s="168">
        <f t="shared" si="7263"/>
        <v>0</v>
      </c>
      <c r="CU295" s="168">
        <f t="shared" si="7264"/>
        <v>0</v>
      </c>
      <c r="CV295" s="154">
        <f t="shared" ref="CV295:CW295" si="7265">CV294</f>
        <v>7</v>
      </c>
      <c r="CW295" s="155">
        <f t="shared" si="7265"/>
        <v>1170</v>
      </c>
      <c r="CX295" s="156" t="str">
        <f t="shared" si="7266"/>
        <v>1</v>
      </c>
      <c r="CY295" s="157">
        <f t="shared" si="162"/>
        <v>2</v>
      </c>
      <c r="CZ295" s="158">
        <f t="shared" si="163"/>
        <v>0</v>
      </c>
      <c r="DA295" s="159"/>
      <c r="DB295" s="159"/>
      <c r="DC295" s="159"/>
      <c r="DD295" s="78"/>
      <c r="DE295" s="79"/>
      <c r="DF295" s="77" t="str">
        <f t="shared" si="164"/>
        <v>0</v>
      </c>
      <c r="DG295" s="81">
        <f t="shared" si="7267"/>
        <v>0</v>
      </c>
      <c r="DH295" s="160">
        <f t="shared" si="7268"/>
        <v>0</v>
      </c>
      <c r="DI295" s="160">
        <f t="shared" si="7269"/>
        <v>0</v>
      </c>
      <c r="DJ295" s="160">
        <f t="shared" si="7270"/>
        <v>0</v>
      </c>
      <c r="DK295" s="160">
        <f t="shared" si="7271"/>
        <v>0</v>
      </c>
      <c r="DL295" s="161">
        <f t="shared" ref="DL295:DM295" si="7272">DL294</f>
        <v>8</v>
      </c>
      <c r="DM295" s="162">
        <f t="shared" si="7272"/>
        <v>1171</v>
      </c>
      <c r="DN295" s="163" t="str">
        <f t="shared" si="7273"/>
        <v>1</v>
      </c>
      <c r="DO295" s="164">
        <f t="shared" si="172"/>
        <v>2</v>
      </c>
      <c r="DP295" s="165">
        <f t="shared" si="173"/>
        <v>0</v>
      </c>
      <c r="DQ295" s="166"/>
      <c r="DR295" s="166"/>
      <c r="DS295" s="166"/>
      <c r="DT295" s="84"/>
      <c r="DU295" s="85"/>
      <c r="DV295" s="83" t="str">
        <f t="shared" si="174"/>
        <v>0</v>
      </c>
      <c r="DW295" s="167">
        <f t="shared" si="7274"/>
        <v>0</v>
      </c>
      <c r="DX295" s="168">
        <f t="shared" si="7275"/>
        <v>0</v>
      </c>
      <c r="DY295" s="168">
        <f t="shared" si="7276"/>
        <v>0</v>
      </c>
      <c r="DZ295" s="168">
        <f t="shared" si="7277"/>
        <v>0</v>
      </c>
      <c r="EA295" s="168">
        <f t="shared" si="7278"/>
        <v>0</v>
      </c>
      <c r="EB295" s="154">
        <f t="shared" ref="EB295:EC295" si="7279">EB294</f>
        <v>9</v>
      </c>
      <c r="EC295" s="155">
        <f t="shared" si="7279"/>
        <v>1172</v>
      </c>
      <c r="ED295" s="156" t="str">
        <f t="shared" si="7280"/>
        <v>1</v>
      </c>
      <c r="EE295" s="157">
        <f t="shared" si="182"/>
        <v>5</v>
      </c>
      <c r="EF295" s="169">
        <f t="shared" si="183"/>
        <v>0</v>
      </c>
      <c r="EG295" s="159"/>
      <c r="EH295" s="159"/>
      <c r="EI295" s="159"/>
      <c r="EJ295" s="78"/>
      <c r="EK295" s="79"/>
      <c r="EL295" s="77" t="str">
        <f t="shared" si="184"/>
        <v>0</v>
      </c>
      <c r="EM295" s="81">
        <f t="shared" si="7281"/>
        <v>0</v>
      </c>
      <c r="EN295" s="160">
        <f t="shared" si="7282"/>
        <v>0</v>
      </c>
      <c r="EO295" s="160">
        <f t="shared" si="7283"/>
        <v>0</v>
      </c>
      <c r="EP295" s="160">
        <f t="shared" si="7284"/>
        <v>0</v>
      </c>
      <c r="EQ295" s="160">
        <f t="shared" si="7285"/>
        <v>0</v>
      </c>
      <c r="ER295" s="161">
        <f t="shared" ref="ER295:ES295" si="7286">ER294</f>
        <v>10</v>
      </c>
      <c r="ES295" s="162">
        <f t="shared" si="7286"/>
        <v>1173</v>
      </c>
      <c r="ET295" s="163" t="str">
        <f t="shared" si="7287"/>
        <v>1</v>
      </c>
      <c r="EU295" s="164">
        <f t="shared" si="192"/>
        <v>19</v>
      </c>
      <c r="EV295" s="165">
        <f t="shared" si="193"/>
        <v>0</v>
      </c>
      <c r="EW295" s="166"/>
      <c r="EX295" s="166"/>
      <c r="EY295" s="166"/>
      <c r="EZ295" s="84"/>
      <c r="FA295" s="85"/>
      <c r="FB295" s="83" t="str">
        <f t="shared" si="194"/>
        <v>0</v>
      </c>
      <c r="FC295" s="167">
        <f t="shared" si="7288"/>
        <v>0</v>
      </c>
      <c r="FD295" s="168">
        <f t="shared" si="7289"/>
        <v>0</v>
      </c>
      <c r="FE295" s="168">
        <f t="shared" si="7290"/>
        <v>0</v>
      </c>
      <c r="FF295" s="168">
        <f t="shared" si="7291"/>
        <v>0</v>
      </c>
      <c r="FG295" s="168">
        <f t="shared" si="7292"/>
        <v>0</v>
      </c>
      <c r="FH295" s="154">
        <f t="shared" ref="FH295:FI295" si="7293">FH294</f>
        <v>11</v>
      </c>
      <c r="FI295" s="155">
        <f t="shared" si="7293"/>
        <v>1174</v>
      </c>
      <c r="FJ295" s="156" t="str">
        <f t="shared" si="7294"/>
        <v>1</v>
      </c>
      <c r="FK295" s="157">
        <f t="shared" si="202"/>
        <v>4</v>
      </c>
      <c r="FL295" s="158">
        <f t="shared" si="203"/>
        <v>0</v>
      </c>
      <c r="FM295" s="159"/>
      <c r="FN295" s="159"/>
      <c r="FO295" s="159"/>
      <c r="FP295" s="78"/>
      <c r="FQ295" s="79"/>
      <c r="FR295" s="77" t="str">
        <f t="shared" si="204"/>
        <v>0</v>
      </c>
      <c r="FS295" s="81">
        <f t="shared" si="7295"/>
        <v>0</v>
      </c>
      <c r="FT295" s="160">
        <f t="shared" si="7296"/>
        <v>0</v>
      </c>
      <c r="FU295" s="160">
        <f t="shared" si="7297"/>
        <v>0</v>
      </c>
      <c r="FV295" s="160">
        <f t="shared" si="7298"/>
        <v>0</v>
      </c>
      <c r="FW295" s="160">
        <f t="shared" si="7299"/>
        <v>0</v>
      </c>
      <c r="FX295" s="161">
        <f t="shared" ref="FX295:FY295" si="7300">FX294</f>
        <v>12</v>
      </c>
      <c r="FY295" s="162">
        <f t="shared" si="7300"/>
        <v>1175</v>
      </c>
      <c r="FZ295" s="163" t="str">
        <f t="shared" si="7301"/>
        <v>1</v>
      </c>
      <c r="GA295" s="164">
        <f t="shared" si="212"/>
        <v>2</v>
      </c>
      <c r="GB295" s="165">
        <f t="shared" si="213"/>
        <v>0</v>
      </c>
      <c r="GC295" s="166"/>
      <c r="GD295" s="166"/>
      <c r="GE295" s="166"/>
      <c r="GF295" s="84"/>
      <c r="GG295" s="85"/>
      <c r="GH295" s="83" t="str">
        <f t="shared" si="214"/>
        <v>0</v>
      </c>
      <c r="GI295" s="167">
        <f t="shared" si="7302"/>
        <v>0</v>
      </c>
      <c r="GJ295" s="168">
        <f t="shared" si="7303"/>
        <v>0</v>
      </c>
      <c r="GK295" s="168">
        <f t="shared" si="7304"/>
        <v>0</v>
      </c>
      <c r="GL295" s="168">
        <f t="shared" si="7305"/>
        <v>0</v>
      </c>
      <c r="GM295" s="168">
        <f t="shared" si="7306"/>
        <v>0</v>
      </c>
      <c r="GN295" s="154">
        <f t="shared" ref="GN295:GO295" si="7307">GN294</f>
        <v>13</v>
      </c>
      <c r="GO295" s="155">
        <f t="shared" si="7307"/>
        <v>1176</v>
      </c>
      <c r="GP295" s="156" t="str">
        <f t="shared" si="7308"/>
        <v>1</v>
      </c>
      <c r="GQ295" s="157">
        <f t="shared" si="222"/>
        <v>3</v>
      </c>
      <c r="GR295" s="158">
        <f t="shared" si="223"/>
        <v>0</v>
      </c>
      <c r="GS295" s="159"/>
      <c r="GT295" s="159"/>
      <c r="GU295" s="159"/>
      <c r="GV295" s="78"/>
      <c r="GW295" s="79"/>
      <c r="GX295" s="77" t="str">
        <f t="shared" si="224"/>
        <v>0</v>
      </c>
      <c r="GY295" s="81">
        <f t="shared" si="7309"/>
        <v>0</v>
      </c>
      <c r="GZ295" s="160">
        <f t="shared" si="7310"/>
        <v>0</v>
      </c>
      <c r="HA295" s="160">
        <f t="shared" si="7311"/>
        <v>0</v>
      </c>
      <c r="HB295" s="160">
        <f t="shared" si="7312"/>
        <v>0</v>
      </c>
      <c r="HC295" s="160">
        <f t="shared" si="7313"/>
        <v>0</v>
      </c>
      <c r="HD295" s="161">
        <f t="shared" ref="HD295:HE295" si="7314">HD294</f>
        <v>14</v>
      </c>
      <c r="HE295" s="162">
        <f t="shared" si="7314"/>
        <v>1177</v>
      </c>
      <c r="HF295" s="163" t="str">
        <f t="shared" si="7315"/>
        <v>1</v>
      </c>
      <c r="HG295" s="164">
        <f t="shared" si="232"/>
        <v>5</v>
      </c>
      <c r="HH295" s="165">
        <f t="shared" si="233"/>
        <v>0</v>
      </c>
      <c r="HI295" s="166"/>
      <c r="HJ295" s="166"/>
      <c r="HK295" s="166"/>
      <c r="HL295" s="84"/>
      <c r="HM295" s="85"/>
      <c r="HN295" s="83" t="str">
        <f t="shared" si="234"/>
        <v>0</v>
      </c>
      <c r="HO295" s="167">
        <f t="shared" si="7316"/>
        <v>0</v>
      </c>
      <c r="HP295" s="168">
        <f t="shared" si="7317"/>
        <v>0</v>
      </c>
      <c r="HQ295" s="168">
        <f t="shared" si="7318"/>
        <v>0</v>
      </c>
      <c r="HR295" s="168">
        <f t="shared" si="7319"/>
        <v>0</v>
      </c>
      <c r="HS295" s="168">
        <f t="shared" si="7320"/>
        <v>0</v>
      </c>
      <c r="HT295" s="154">
        <f t="shared" ref="HT295:HU295" si="7321">HT294</f>
        <v>15</v>
      </c>
      <c r="HU295" s="155">
        <f t="shared" si="7321"/>
        <v>1178</v>
      </c>
      <c r="HV295" s="156" t="str">
        <f t="shared" si="7322"/>
        <v>1</v>
      </c>
      <c r="HW295" s="157" t="str">
        <f t="shared" si="242"/>
        <v/>
      </c>
      <c r="HX295" s="169">
        <f t="shared" si="243"/>
        <v>0</v>
      </c>
      <c r="HY295" s="159"/>
      <c r="HZ295" s="159"/>
      <c r="IA295" s="159"/>
      <c r="IB295" s="160"/>
      <c r="IC295" s="160"/>
      <c r="ID295" s="160" t="str">
        <f t="shared" si="244"/>
        <v>0</v>
      </c>
      <c r="IE295" s="160">
        <f t="shared" si="7323"/>
        <v>0</v>
      </c>
      <c r="IF295" s="160">
        <f t="shared" si="7324"/>
        <v>0</v>
      </c>
      <c r="IG295" s="160">
        <f t="shared" si="7325"/>
        <v>0</v>
      </c>
      <c r="IH295" s="160">
        <f t="shared" si="7326"/>
        <v>0</v>
      </c>
      <c r="II295" s="160">
        <f t="shared" si="7327"/>
        <v>0</v>
      </c>
      <c r="IJ295" s="161">
        <f t="shared" ref="IJ295:IK295" si="7328">IJ294</f>
        <v>16</v>
      </c>
      <c r="IK295" s="162">
        <f t="shared" si="7328"/>
        <v>1179</v>
      </c>
      <c r="IL295" s="163" t="str">
        <f t="shared" si="7329"/>
        <v>1</v>
      </c>
      <c r="IM295" s="164" t="str">
        <f t="shared" si="252"/>
        <v/>
      </c>
      <c r="IN295" s="165">
        <f t="shared" si="253"/>
        <v>0</v>
      </c>
      <c r="IO295" s="166"/>
      <c r="IP295" s="166"/>
      <c r="IQ295" s="166"/>
      <c r="IR295" s="168"/>
      <c r="IS295" s="168"/>
      <c r="IT295" s="170" t="str">
        <f t="shared" si="254"/>
        <v>0</v>
      </c>
      <c r="IU295" s="170">
        <f t="shared" si="7330"/>
        <v>0</v>
      </c>
      <c r="IV295" s="168">
        <f t="shared" si="7331"/>
        <v>0</v>
      </c>
      <c r="IW295" s="168">
        <f t="shared" si="7332"/>
        <v>0</v>
      </c>
      <c r="IX295" s="168">
        <f t="shared" si="7333"/>
        <v>0</v>
      </c>
      <c r="IY295" s="168">
        <f t="shared" si="7334"/>
        <v>0</v>
      </c>
      <c r="IZ295" s="154">
        <f t="shared" ref="IZ295:JA295" si="7335">IZ294</f>
        <v>17</v>
      </c>
      <c r="JA295" s="155">
        <f t="shared" si="7335"/>
        <v>1180</v>
      </c>
      <c r="JB295" s="156" t="str">
        <f t="shared" si="7336"/>
        <v>1</v>
      </c>
      <c r="JC295" s="157" t="str">
        <f t="shared" si="262"/>
        <v/>
      </c>
      <c r="JD295" s="158">
        <f t="shared" si="263"/>
        <v>0</v>
      </c>
      <c r="JE295" s="159"/>
      <c r="JF295" s="159"/>
      <c r="JG295" s="159"/>
      <c r="JH295" s="160"/>
      <c r="JI295" s="160"/>
      <c r="JJ295" s="171" t="str">
        <f t="shared" si="264"/>
        <v>0</v>
      </c>
      <c r="JK295" s="171">
        <f t="shared" si="7337"/>
        <v>0</v>
      </c>
      <c r="JL295" s="160">
        <f t="shared" si="7338"/>
        <v>0</v>
      </c>
      <c r="JM295" s="160">
        <f t="shared" si="7339"/>
        <v>0</v>
      </c>
      <c r="JN295" s="160">
        <f t="shared" si="7340"/>
        <v>0</v>
      </c>
      <c r="JO295" s="160">
        <f t="shared" si="7341"/>
        <v>0</v>
      </c>
      <c r="JP295" s="161">
        <f t="shared" ref="JP295:JQ295" si="7342">JP294</f>
        <v>18</v>
      </c>
      <c r="JQ295" s="162">
        <f t="shared" si="7342"/>
        <v>1181</v>
      </c>
      <c r="JR295" s="163" t="str">
        <f t="shared" si="7343"/>
        <v>1</v>
      </c>
      <c r="JS295" s="164" t="str">
        <f t="shared" si="272"/>
        <v/>
      </c>
      <c r="JT295" s="165">
        <f t="shared" si="273"/>
        <v>0</v>
      </c>
      <c r="JU295" s="166"/>
      <c r="JV295" s="166"/>
      <c r="JW295" s="166"/>
      <c r="JX295" s="168"/>
      <c r="JY295" s="168"/>
      <c r="JZ295" s="170" t="str">
        <f t="shared" si="274"/>
        <v>0</v>
      </c>
      <c r="KA295" s="170">
        <f t="shared" si="7344"/>
        <v>0</v>
      </c>
      <c r="KB295" s="168">
        <f t="shared" si="7345"/>
        <v>0</v>
      </c>
      <c r="KC295" s="168">
        <f t="shared" si="7346"/>
        <v>0</v>
      </c>
      <c r="KD295" s="168">
        <f t="shared" si="7347"/>
        <v>0</v>
      </c>
      <c r="KE295" s="168">
        <f t="shared" si="7348"/>
        <v>0</v>
      </c>
      <c r="KF295" s="154">
        <f t="shared" ref="KF295:KG295" si="7349">KF294</f>
        <v>19</v>
      </c>
      <c r="KG295" s="155">
        <f t="shared" si="7349"/>
        <v>1182</v>
      </c>
      <c r="KH295" s="156" t="str">
        <f t="shared" si="7350"/>
        <v>1</v>
      </c>
      <c r="KI295" s="157" t="str">
        <f t="shared" si="282"/>
        <v/>
      </c>
      <c r="KJ295" s="158">
        <f t="shared" si="283"/>
        <v>0</v>
      </c>
      <c r="KK295" s="159"/>
      <c r="KL295" s="159"/>
      <c r="KM295" s="159"/>
      <c r="KN295" s="160"/>
      <c r="KO295" s="160"/>
      <c r="KP295" s="171" t="str">
        <f t="shared" si="284"/>
        <v>0</v>
      </c>
      <c r="KQ295" s="171">
        <f t="shared" si="7351"/>
        <v>0</v>
      </c>
      <c r="KR295" s="160">
        <f t="shared" si="7352"/>
        <v>0</v>
      </c>
      <c r="KS295" s="160">
        <f t="shared" si="7353"/>
        <v>0</v>
      </c>
      <c r="KT295" s="160">
        <f t="shared" si="7354"/>
        <v>0</v>
      </c>
      <c r="KU295" s="160">
        <f t="shared" si="7355"/>
        <v>0</v>
      </c>
      <c r="KV295" s="161">
        <f t="shared" ref="KV295:KW295" si="7356">KV294</f>
        <v>20</v>
      </c>
      <c r="KW295" s="162">
        <f t="shared" si="7356"/>
        <v>1183</v>
      </c>
      <c r="KX295" s="163" t="str">
        <f t="shared" si="7357"/>
        <v>1</v>
      </c>
      <c r="KY295" s="164" t="str">
        <f t="shared" si="292"/>
        <v/>
      </c>
      <c r="KZ295" s="165">
        <f t="shared" si="293"/>
        <v>0</v>
      </c>
      <c r="LA295" s="166"/>
      <c r="LB295" s="166"/>
      <c r="LC295" s="166"/>
      <c r="LD295" s="168"/>
      <c r="LE295" s="168"/>
      <c r="LF295" s="170" t="str">
        <f t="shared" si="294"/>
        <v>0</v>
      </c>
      <c r="LG295" s="170">
        <f t="shared" si="7358"/>
        <v>0</v>
      </c>
      <c r="LH295" s="168">
        <f t="shared" si="7359"/>
        <v>0</v>
      </c>
      <c r="LI295" s="168">
        <f t="shared" si="7360"/>
        <v>0</v>
      </c>
      <c r="LJ295" s="168">
        <f t="shared" si="7361"/>
        <v>0</v>
      </c>
      <c r="LK295" s="168">
        <f t="shared" si="7362"/>
        <v>0</v>
      </c>
      <c r="LL295" s="172"/>
      <c r="LM295" s="172"/>
      <c r="LN295" s="168" t="str">
        <f t="shared" si="7363"/>
        <v>#REF!</v>
      </c>
      <c r="LO295" s="168" t="str">
        <f t="shared" si="7364"/>
        <v>#REF!</v>
      </c>
      <c r="LP295" s="168" t="str">
        <f t="shared" si="7365"/>
        <v>#REF!</v>
      </c>
      <c r="LQ295" s="168" t="str">
        <f t="shared" si="7366"/>
        <v>#REF!</v>
      </c>
    </row>
    <row r="296" ht="15.75" customHeight="1">
      <c r="A296" s="188">
        <v>46390.0</v>
      </c>
      <c r="B296" s="152" t="s">
        <v>31</v>
      </c>
      <c r="C296" s="153">
        <f t="shared" si="99"/>
        <v>0</v>
      </c>
      <c r="D296" s="154">
        <f t="shared" ref="D296:E296" si="7367">D295</f>
        <v>1</v>
      </c>
      <c r="E296" s="155">
        <f t="shared" si="7367"/>
        <v>1164</v>
      </c>
      <c r="F296" s="156" t="str">
        <f t="shared" si="7224"/>
        <v>1</v>
      </c>
      <c r="G296" s="157">
        <f t="shared" si="102"/>
        <v>1</v>
      </c>
      <c r="H296" s="158">
        <f t="shared" si="103"/>
        <v>0</v>
      </c>
      <c r="I296" s="159"/>
      <c r="J296" s="159"/>
      <c r="K296" s="159"/>
      <c r="L296" s="78"/>
      <c r="M296" s="79"/>
      <c r="N296" s="77" t="str">
        <f t="shared" si="104"/>
        <v>0</v>
      </c>
      <c r="O296" s="81">
        <f t="shared" si="7225"/>
        <v>0</v>
      </c>
      <c r="P296" s="160">
        <f t="shared" si="7226"/>
        <v>0</v>
      </c>
      <c r="Q296" s="160">
        <f t="shared" si="7227"/>
        <v>0</v>
      </c>
      <c r="R296" s="160">
        <f t="shared" si="7228"/>
        <v>0</v>
      </c>
      <c r="S296" s="160">
        <f t="shared" si="7229"/>
        <v>0</v>
      </c>
      <c r="T296" s="161">
        <f t="shared" ref="T296:U296" si="7368">T295</f>
        <v>2</v>
      </c>
      <c r="U296" s="162">
        <f t="shared" si="7368"/>
        <v>1165</v>
      </c>
      <c r="V296" s="163" t="str">
        <f t="shared" si="7231"/>
        <v>1</v>
      </c>
      <c r="W296" s="164">
        <f t="shared" si="112"/>
        <v>1</v>
      </c>
      <c r="X296" s="165">
        <f t="shared" si="113"/>
        <v>0</v>
      </c>
      <c r="Y296" s="166"/>
      <c r="Z296" s="166"/>
      <c r="AA296" s="166"/>
      <c r="AB296" s="84"/>
      <c r="AC296" s="85"/>
      <c r="AD296" s="83" t="str">
        <f t="shared" si="114"/>
        <v>0</v>
      </c>
      <c r="AE296" s="167">
        <f t="shared" si="7232"/>
        <v>0</v>
      </c>
      <c r="AF296" s="168">
        <f t="shared" si="7233"/>
        <v>0</v>
      </c>
      <c r="AG296" s="168">
        <f t="shared" si="7234"/>
        <v>0</v>
      </c>
      <c r="AH296" s="168">
        <f t="shared" si="7235"/>
        <v>0</v>
      </c>
      <c r="AI296" s="168">
        <f t="shared" si="7236"/>
        <v>0</v>
      </c>
      <c r="AJ296" s="154">
        <f t="shared" ref="AJ296:AK296" si="7369">AJ295</f>
        <v>3</v>
      </c>
      <c r="AK296" s="155">
        <f t="shared" si="7369"/>
        <v>1166</v>
      </c>
      <c r="AL296" s="156" t="str">
        <f t="shared" si="7238"/>
        <v>1</v>
      </c>
      <c r="AM296" s="157">
        <f t="shared" si="122"/>
        <v>2</v>
      </c>
      <c r="AN296" s="158">
        <f t="shared" si="123"/>
        <v>0</v>
      </c>
      <c r="AO296" s="159"/>
      <c r="AP296" s="159"/>
      <c r="AQ296" s="159"/>
      <c r="AR296" s="78"/>
      <c r="AS296" s="79"/>
      <c r="AT296" s="77" t="str">
        <f t="shared" si="124"/>
        <v>0</v>
      </c>
      <c r="AU296" s="81">
        <f t="shared" si="7239"/>
        <v>0</v>
      </c>
      <c r="AV296" s="160">
        <f t="shared" si="7240"/>
        <v>0</v>
      </c>
      <c r="AW296" s="160">
        <f t="shared" si="7241"/>
        <v>0</v>
      </c>
      <c r="AX296" s="160">
        <f t="shared" si="7242"/>
        <v>0</v>
      </c>
      <c r="AY296" s="160">
        <f t="shared" si="7243"/>
        <v>0</v>
      </c>
      <c r="AZ296" s="161">
        <f t="shared" ref="AZ296:BA296" si="7370">AZ295</f>
        <v>4</v>
      </c>
      <c r="BA296" s="162">
        <f t="shared" si="7370"/>
        <v>1167</v>
      </c>
      <c r="BB296" s="163" t="str">
        <f t="shared" si="7245"/>
        <v>1</v>
      </c>
      <c r="BC296" s="164">
        <f t="shared" si="132"/>
        <v>4</v>
      </c>
      <c r="BD296" s="165">
        <f t="shared" si="133"/>
        <v>0</v>
      </c>
      <c r="BE296" s="166"/>
      <c r="BF296" s="166"/>
      <c r="BG296" s="166"/>
      <c r="BH296" s="84"/>
      <c r="BI296" s="85"/>
      <c r="BJ296" s="83" t="str">
        <f t="shared" si="134"/>
        <v>0</v>
      </c>
      <c r="BK296" s="167">
        <f t="shared" si="7246"/>
        <v>0</v>
      </c>
      <c r="BL296" s="168">
        <f t="shared" si="7247"/>
        <v>0</v>
      </c>
      <c r="BM296" s="168">
        <f t="shared" si="7248"/>
        <v>0</v>
      </c>
      <c r="BN296" s="168">
        <f t="shared" si="7249"/>
        <v>0</v>
      </c>
      <c r="BO296" s="168">
        <f t="shared" si="7250"/>
        <v>0</v>
      </c>
      <c r="BP296" s="154">
        <f t="shared" ref="BP296:BQ296" si="7371">BP295</f>
        <v>5</v>
      </c>
      <c r="BQ296" s="155">
        <f t="shared" si="7371"/>
        <v>1168</v>
      </c>
      <c r="BR296" s="156" t="str">
        <f t="shared" si="7252"/>
        <v>1</v>
      </c>
      <c r="BS296" s="157">
        <f t="shared" si="142"/>
        <v>4</v>
      </c>
      <c r="BT296" s="158">
        <f t="shared" si="143"/>
        <v>0</v>
      </c>
      <c r="BU296" s="159"/>
      <c r="BV296" s="159"/>
      <c r="BW296" s="159"/>
      <c r="BX296" s="78"/>
      <c r="BY296" s="79"/>
      <c r="BZ296" s="77" t="str">
        <f t="shared" si="144"/>
        <v>0</v>
      </c>
      <c r="CA296" s="81">
        <f t="shared" si="7253"/>
        <v>0</v>
      </c>
      <c r="CB296" s="160">
        <f t="shared" si="7254"/>
        <v>0</v>
      </c>
      <c r="CC296" s="160">
        <f t="shared" si="7255"/>
        <v>0</v>
      </c>
      <c r="CD296" s="160">
        <f t="shared" si="7256"/>
        <v>0</v>
      </c>
      <c r="CE296" s="160">
        <f t="shared" si="7257"/>
        <v>0</v>
      </c>
      <c r="CF296" s="161">
        <f t="shared" ref="CF296:CG296" si="7372">CF295</f>
        <v>6</v>
      </c>
      <c r="CG296" s="162">
        <f t="shared" si="7372"/>
        <v>1169</v>
      </c>
      <c r="CH296" s="163" t="str">
        <f t="shared" si="7259"/>
        <v>1</v>
      </c>
      <c r="CI296" s="164">
        <f t="shared" si="152"/>
        <v>2</v>
      </c>
      <c r="CJ296" s="165">
        <f t="shared" si="153"/>
        <v>0</v>
      </c>
      <c r="CK296" s="166"/>
      <c r="CL296" s="166"/>
      <c r="CM296" s="166"/>
      <c r="CN296" s="84"/>
      <c r="CO296" s="85"/>
      <c r="CP296" s="83" t="str">
        <f t="shared" si="154"/>
        <v>0</v>
      </c>
      <c r="CQ296" s="167">
        <f t="shared" si="7260"/>
        <v>0</v>
      </c>
      <c r="CR296" s="168">
        <f t="shared" si="7261"/>
        <v>0</v>
      </c>
      <c r="CS296" s="168">
        <f t="shared" si="7262"/>
        <v>0</v>
      </c>
      <c r="CT296" s="168">
        <f t="shared" si="7263"/>
        <v>0</v>
      </c>
      <c r="CU296" s="168">
        <f t="shared" si="7264"/>
        <v>0</v>
      </c>
      <c r="CV296" s="154">
        <f t="shared" ref="CV296:CW296" si="7373">CV295</f>
        <v>7</v>
      </c>
      <c r="CW296" s="155">
        <f t="shared" si="7373"/>
        <v>1170</v>
      </c>
      <c r="CX296" s="156" t="str">
        <f t="shared" si="7266"/>
        <v>1</v>
      </c>
      <c r="CY296" s="157">
        <f t="shared" si="162"/>
        <v>2</v>
      </c>
      <c r="CZ296" s="158">
        <f t="shared" si="163"/>
        <v>0</v>
      </c>
      <c r="DA296" s="159"/>
      <c r="DB296" s="159"/>
      <c r="DC296" s="159"/>
      <c r="DD296" s="78"/>
      <c r="DE296" s="79"/>
      <c r="DF296" s="77" t="str">
        <f t="shared" si="164"/>
        <v>0</v>
      </c>
      <c r="DG296" s="81">
        <f t="shared" si="7267"/>
        <v>0</v>
      </c>
      <c r="DH296" s="160">
        <f t="shared" si="7268"/>
        <v>0</v>
      </c>
      <c r="DI296" s="160">
        <f t="shared" si="7269"/>
        <v>0</v>
      </c>
      <c r="DJ296" s="160">
        <f t="shared" si="7270"/>
        <v>0</v>
      </c>
      <c r="DK296" s="160">
        <f t="shared" si="7271"/>
        <v>0</v>
      </c>
      <c r="DL296" s="161">
        <f t="shared" ref="DL296:DM296" si="7374">DL295</f>
        <v>8</v>
      </c>
      <c r="DM296" s="162">
        <f t="shared" si="7374"/>
        <v>1171</v>
      </c>
      <c r="DN296" s="163" t="str">
        <f t="shared" si="7273"/>
        <v>1</v>
      </c>
      <c r="DO296" s="164">
        <f t="shared" si="172"/>
        <v>2</v>
      </c>
      <c r="DP296" s="165">
        <f t="shared" si="173"/>
        <v>0</v>
      </c>
      <c r="DQ296" s="166"/>
      <c r="DR296" s="166"/>
      <c r="DS296" s="166"/>
      <c r="DT296" s="84"/>
      <c r="DU296" s="85"/>
      <c r="DV296" s="83" t="str">
        <f t="shared" si="174"/>
        <v>0</v>
      </c>
      <c r="DW296" s="167">
        <f t="shared" si="7274"/>
        <v>0</v>
      </c>
      <c r="DX296" s="168">
        <f t="shared" si="7275"/>
        <v>0</v>
      </c>
      <c r="DY296" s="168">
        <f t="shared" si="7276"/>
        <v>0</v>
      </c>
      <c r="DZ296" s="168">
        <f t="shared" si="7277"/>
        <v>0</v>
      </c>
      <c r="EA296" s="168">
        <f t="shared" si="7278"/>
        <v>0</v>
      </c>
      <c r="EB296" s="154">
        <f t="shared" ref="EB296:EC296" si="7375">EB295</f>
        <v>9</v>
      </c>
      <c r="EC296" s="155">
        <f t="shared" si="7375"/>
        <v>1172</v>
      </c>
      <c r="ED296" s="156" t="str">
        <f t="shared" si="7280"/>
        <v>1</v>
      </c>
      <c r="EE296" s="157">
        <f t="shared" si="182"/>
        <v>5</v>
      </c>
      <c r="EF296" s="169">
        <f t="shared" si="183"/>
        <v>0</v>
      </c>
      <c r="EG296" s="159"/>
      <c r="EH296" s="159"/>
      <c r="EI296" s="159"/>
      <c r="EJ296" s="78"/>
      <c r="EK296" s="79"/>
      <c r="EL296" s="77" t="str">
        <f t="shared" si="184"/>
        <v>0</v>
      </c>
      <c r="EM296" s="81">
        <f t="shared" si="7281"/>
        <v>0</v>
      </c>
      <c r="EN296" s="160">
        <f t="shared" si="7282"/>
        <v>0</v>
      </c>
      <c r="EO296" s="160">
        <f t="shared" si="7283"/>
        <v>0</v>
      </c>
      <c r="EP296" s="160">
        <f t="shared" si="7284"/>
        <v>0</v>
      </c>
      <c r="EQ296" s="160">
        <f t="shared" si="7285"/>
        <v>0</v>
      </c>
      <c r="ER296" s="161">
        <f t="shared" ref="ER296:ES296" si="7376">ER295</f>
        <v>10</v>
      </c>
      <c r="ES296" s="162">
        <f t="shared" si="7376"/>
        <v>1173</v>
      </c>
      <c r="ET296" s="163" t="str">
        <f t="shared" si="7287"/>
        <v>1</v>
      </c>
      <c r="EU296" s="164">
        <f t="shared" si="192"/>
        <v>19</v>
      </c>
      <c r="EV296" s="165">
        <f t="shared" si="193"/>
        <v>0</v>
      </c>
      <c r="EW296" s="166"/>
      <c r="EX296" s="166"/>
      <c r="EY296" s="166"/>
      <c r="EZ296" s="84"/>
      <c r="FA296" s="85"/>
      <c r="FB296" s="83" t="str">
        <f t="shared" si="194"/>
        <v>0</v>
      </c>
      <c r="FC296" s="167">
        <f t="shared" si="7288"/>
        <v>0</v>
      </c>
      <c r="FD296" s="168">
        <f t="shared" si="7289"/>
        <v>0</v>
      </c>
      <c r="FE296" s="168">
        <f t="shared" si="7290"/>
        <v>0</v>
      </c>
      <c r="FF296" s="168">
        <f t="shared" si="7291"/>
        <v>0</v>
      </c>
      <c r="FG296" s="168">
        <f t="shared" si="7292"/>
        <v>0</v>
      </c>
      <c r="FH296" s="154">
        <f t="shared" ref="FH296:FI296" si="7377">FH295</f>
        <v>11</v>
      </c>
      <c r="FI296" s="155">
        <f t="shared" si="7377"/>
        <v>1174</v>
      </c>
      <c r="FJ296" s="156" t="str">
        <f t="shared" si="7294"/>
        <v>1</v>
      </c>
      <c r="FK296" s="157">
        <f t="shared" si="202"/>
        <v>4</v>
      </c>
      <c r="FL296" s="158">
        <f t="shared" si="203"/>
        <v>0</v>
      </c>
      <c r="FM296" s="159"/>
      <c r="FN296" s="159"/>
      <c r="FO296" s="159"/>
      <c r="FP296" s="78"/>
      <c r="FQ296" s="79"/>
      <c r="FR296" s="77" t="str">
        <f t="shared" si="204"/>
        <v>0</v>
      </c>
      <c r="FS296" s="81">
        <f t="shared" si="7295"/>
        <v>0</v>
      </c>
      <c r="FT296" s="160">
        <f t="shared" si="7296"/>
        <v>0</v>
      </c>
      <c r="FU296" s="160">
        <f t="shared" si="7297"/>
        <v>0</v>
      </c>
      <c r="FV296" s="160">
        <f t="shared" si="7298"/>
        <v>0</v>
      </c>
      <c r="FW296" s="160">
        <f t="shared" si="7299"/>
        <v>0</v>
      </c>
      <c r="FX296" s="161">
        <f t="shared" ref="FX296:FY296" si="7378">FX295</f>
        <v>12</v>
      </c>
      <c r="FY296" s="162">
        <f t="shared" si="7378"/>
        <v>1175</v>
      </c>
      <c r="FZ296" s="163" t="str">
        <f t="shared" si="7301"/>
        <v>1</v>
      </c>
      <c r="GA296" s="164">
        <f t="shared" si="212"/>
        <v>2</v>
      </c>
      <c r="GB296" s="165">
        <f t="shared" si="213"/>
        <v>0</v>
      </c>
      <c r="GC296" s="166"/>
      <c r="GD296" s="166"/>
      <c r="GE296" s="166"/>
      <c r="GF296" s="84"/>
      <c r="GG296" s="85"/>
      <c r="GH296" s="83" t="str">
        <f t="shared" si="214"/>
        <v>0</v>
      </c>
      <c r="GI296" s="167">
        <f t="shared" si="7302"/>
        <v>0</v>
      </c>
      <c r="GJ296" s="168">
        <f t="shared" si="7303"/>
        <v>0</v>
      </c>
      <c r="GK296" s="168">
        <f t="shared" si="7304"/>
        <v>0</v>
      </c>
      <c r="GL296" s="168">
        <f t="shared" si="7305"/>
        <v>0</v>
      </c>
      <c r="GM296" s="168">
        <f t="shared" si="7306"/>
        <v>0</v>
      </c>
      <c r="GN296" s="154">
        <f t="shared" ref="GN296:GO296" si="7379">GN295</f>
        <v>13</v>
      </c>
      <c r="GO296" s="155">
        <f t="shared" si="7379"/>
        <v>1176</v>
      </c>
      <c r="GP296" s="156" t="str">
        <f t="shared" si="7308"/>
        <v>1</v>
      </c>
      <c r="GQ296" s="157">
        <f t="shared" si="222"/>
        <v>3</v>
      </c>
      <c r="GR296" s="158">
        <f t="shared" si="223"/>
        <v>0</v>
      </c>
      <c r="GS296" s="159"/>
      <c r="GT296" s="159"/>
      <c r="GU296" s="159"/>
      <c r="GV296" s="78"/>
      <c r="GW296" s="79"/>
      <c r="GX296" s="77" t="str">
        <f t="shared" si="224"/>
        <v>0</v>
      </c>
      <c r="GY296" s="81">
        <f t="shared" si="7309"/>
        <v>0</v>
      </c>
      <c r="GZ296" s="160">
        <f t="shared" si="7310"/>
        <v>0</v>
      </c>
      <c r="HA296" s="160">
        <f t="shared" si="7311"/>
        <v>0</v>
      </c>
      <c r="HB296" s="160">
        <f t="shared" si="7312"/>
        <v>0</v>
      </c>
      <c r="HC296" s="160">
        <f t="shared" si="7313"/>
        <v>0</v>
      </c>
      <c r="HD296" s="161">
        <f t="shared" ref="HD296:HE296" si="7380">HD295</f>
        <v>14</v>
      </c>
      <c r="HE296" s="162">
        <f t="shared" si="7380"/>
        <v>1177</v>
      </c>
      <c r="HF296" s="163" t="str">
        <f t="shared" si="7315"/>
        <v>1</v>
      </c>
      <c r="HG296" s="164">
        <f t="shared" si="232"/>
        <v>5</v>
      </c>
      <c r="HH296" s="165">
        <f t="shared" si="233"/>
        <v>0</v>
      </c>
      <c r="HI296" s="166"/>
      <c r="HJ296" s="166"/>
      <c r="HK296" s="166"/>
      <c r="HL296" s="84"/>
      <c r="HM296" s="85"/>
      <c r="HN296" s="83" t="str">
        <f t="shared" si="234"/>
        <v>0</v>
      </c>
      <c r="HO296" s="167">
        <f t="shared" si="7316"/>
        <v>0</v>
      </c>
      <c r="HP296" s="168">
        <f t="shared" si="7317"/>
        <v>0</v>
      </c>
      <c r="HQ296" s="168">
        <f t="shared" si="7318"/>
        <v>0</v>
      </c>
      <c r="HR296" s="168">
        <f t="shared" si="7319"/>
        <v>0</v>
      </c>
      <c r="HS296" s="168">
        <f t="shared" si="7320"/>
        <v>0</v>
      </c>
      <c r="HT296" s="154">
        <f t="shared" ref="HT296:HU296" si="7381">HT295</f>
        <v>15</v>
      </c>
      <c r="HU296" s="155">
        <f t="shared" si="7381"/>
        <v>1178</v>
      </c>
      <c r="HV296" s="156" t="str">
        <f t="shared" si="7322"/>
        <v>1</v>
      </c>
      <c r="HW296" s="157" t="str">
        <f t="shared" si="242"/>
        <v/>
      </c>
      <c r="HX296" s="169">
        <f t="shared" si="243"/>
        <v>0</v>
      </c>
      <c r="HY296" s="159"/>
      <c r="HZ296" s="159"/>
      <c r="IA296" s="159"/>
      <c r="IB296" s="160"/>
      <c r="IC296" s="160"/>
      <c r="ID296" s="160" t="str">
        <f t="shared" si="244"/>
        <v>0</v>
      </c>
      <c r="IE296" s="160">
        <f t="shared" si="7323"/>
        <v>0</v>
      </c>
      <c r="IF296" s="160">
        <f t="shared" si="7324"/>
        <v>0</v>
      </c>
      <c r="IG296" s="160">
        <f t="shared" si="7325"/>
        <v>0</v>
      </c>
      <c r="IH296" s="160">
        <f t="shared" si="7326"/>
        <v>0</v>
      </c>
      <c r="II296" s="160">
        <f t="shared" si="7327"/>
        <v>0</v>
      </c>
      <c r="IJ296" s="161">
        <f t="shared" ref="IJ296:IK296" si="7382">IJ295</f>
        <v>16</v>
      </c>
      <c r="IK296" s="162">
        <f t="shared" si="7382"/>
        <v>1179</v>
      </c>
      <c r="IL296" s="163" t="str">
        <f t="shared" si="7329"/>
        <v>1</v>
      </c>
      <c r="IM296" s="164" t="str">
        <f t="shared" si="252"/>
        <v/>
      </c>
      <c r="IN296" s="165">
        <f t="shared" si="253"/>
        <v>0</v>
      </c>
      <c r="IO296" s="166"/>
      <c r="IP296" s="166"/>
      <c r="IQ296" s="166"/>
      <c r="IR296" s="168"/>
      <c r="IS296" s="168"/>
      <c r="IT296" s="170" t="str">
        <f t="shared" si="254"/>
        <v>0</v>
      </c>
      <c r="IU296" s="170">
        <f t="shared" si="7330"/>
        <v>0</v>
      </c>
      <c r="IV296" s="168">
        <f t="shared" si="7331"/>
        <v>0</v>
      </c>
      <c r="IW296" s="168">
        <f t="shared" si="7332"/>
        <v>0</v>
      </c>
      <c r="IX296" s="168">
        <f t="shared" si="7333"/>
        <v>0</v>
      </c>
      <c r="IY296" s="168">
        <f t="shared" si="7334"/>
        <v>0</v>
      </c>
      <c r="IZ296" s="154">
        <f t="shared" ref="IZ296:JA296" si="7383">IZ295</f>
        <v>17</v>
      </c>
      <c r="JA296" s="155">
        <f t="shared" si="7383"/>
        <v>1180</v>
      </c>
      <c r="JB296" s="156" t="str">
        <f t="shared" si="7336"/>
        <v>1</v>
      </c>
      <c r="JC296" s="157" t="str">
        <f t="shared" si="262"/>
        <v/>
      </c>
      <c r="JD296" s="158">
        <f t="shared" si="263"/>
        <v>0</v>
      </c>
      <c r="JE296" s="159"/>
      <c r="JF296" s="159"/>
      <c r="JG296" s="159"/>
      <c r="JH296" s="160"/>
      <c r="JI296" s="160"/>
      <c r="JJ296" s="171" t="str">
        <f t="shared" si="264"/>
        <v>0</v>
      </c>
      <c r="JK296" s="171">
        <f t="shared" si="7337"/>
        <v>0</v>
      </c>
      <c r="JL296" s="160">
        <f t="shared" si="7338"/>
        <v>0</v>
      </c>
      <c r="JM296" s="160">
        <f t="shared" si="7339"/>
        <v>0</v>
      </c>
      <c r="JN296" s="160">
        <f t="shared" si="7340"/>
        <v>0</v>
      </c>
      <c r="JO296" s="160">
        <f t="shared" si="7341"/>
        <v>0</v>
      </c>
      <c r="JP296" s="161">
        <f t="shared" ref="JP296:JQ296" si="7384">JP295</f>
        <v>18</v>
      </c>
      <c r="JQ296" s="162">
        <f t="shared" si="7384"/>
        <v>1181</v>
      </c>
      <c r="JR296" s="163" t="str">
        <f t="shared" si="7343"/>
        <v>1</v>
      </c>
      <c r="JS296" s="164" t="str">
        <f t="shared" si="272"/>
        <v/>
      </c>
      <c r="JT296" s="165">
        <f t="shared" si="273"/>
        <v>0</v>
      </c>
      <c r="JU296" s="166"/>
      <c r="JV296" s="166"/>
      <c r="JW296" s="166"/>
      <c r="JX296" s="168"/>
      <c r="JY296" s="168"/>
      <c r="JZ296" s="170" t="str">
        <f t="shared" si="274"/>
        <v>0</v>
      </c>
      <c r="KA296" s="170">
        <f t="shared" si="7344"/>
        <v>0</v>
      </c>
      <c r="KB296" s="168">
        <f t="shared" si="7345"/>
        <v>0</v>
      </c>
      <c r="KC296" s="168">
        <f t="shared" si="7346"/>
        <v>0</v>
      </c>
      <c r="KD296" s="168">
        <f t="shared" si="7347"/>
        <v>0</v>
      </c>
      <c r="KE296" s="168">
        <f t="shared" si="7348"/>
        <v>0</v>
      </c>
      <c r="KF296" s="154">
        <f t="shared" ref="KF296:KG296" si="7385">KF295</f>
        <v>19</v>
      </c>
      <c r="KG296" s="155">
        <f t="shared" si="7385"/>
        <v>1182</v>
      </c>
      <c r="KH296" s="156" t="str">
        <f t="shared" si="7350"/>
        <v>1</v>
      </c>
      <c r="KI296" s="157" t="str">
        <f t="shared" si="282"/>
        <v/>
      </c>
      <c r="KJ296" s="158">
        <f t="shared" si="283"/>
        <v>0</v>
      </c>
      <c r="KK296" s="159"/>
      <c r="KL296" s="159"/>
      <c r="KM296" s="159"/>
      <c r="KN296" s="160"/>
      <c r="KO296" s="160"/>
      <c r="KP296" s="171" t="str">
        <f t="shared" si="284"/>
        <v>0</v>
      </c>
      <c r="KQ296" s="171">
        <f t="shared" si="7351"/>
        <v>0</v>
      </c>
      <c r="KR296" s="160">
        <f t="shared" si="7352"/>
        <v>0</v>
      </c>
      <c r="KS296" s="160">
        <f t="shared" si="7353"/>
        <v>0</v>
      </c>
      <c r="KT296" s="160">
        <f t="shared" si="7354"/>
        <v>0</v>
      </c>
      <c r="KU296" s="160">
        <f t="shared" si="7355"/>
        <v>0</v>
      </c>
      <c r="KV296" s="161">
        <f t="shared" ref="KV296:KW296" si="7386">KV295</f>
        <v>20</v>
      </c>
      <c r="KW296" s="162">
        <f t="shared" si="7386"/>
        <v>1183</v>
      </c>
      <c r="KX296" s="163" t="str">
        <f t="shared" si="7357"/>
        <v>1</v>
      </c>
      <c r="KY296" s="164" t="str">
        <f t="shared" si="292"/>
        <v/>
      </c>
      <c r="KZ296" s="165">
        <f t="shared" si="293"/>
        <v>0</v>
      </c>
      <c r="LA296" s="166"/>
      <c r="LB296" s="166"/>
      <c r="LC296" s="166"/>
      <c r="LD296" s="168"/>
      <c r="LE296" s="168"/>
      <c r="LF296" s="170" t="str">
        <f t="shared" si="294"/>
        <v>0</v>
      </c>
      <c r="LG296" s="170">
        <f t="shared" si="7358"/>
        <v>0</v>
      </c>
      <c r="LH296" s="168">
        <f t="shared" si="7359"/>
        <v>0</v>
      </c>
      <c r="LI296" s="168">
        <f t="shared" si="7360"/>
        <v>0</v>
      </c>
      <c r="LJ296" s="168">
        <f t="shared" si="7361"/>
        <v>0</v>
      </c>
      <c r="LK296" s="168">
        <f t="shared" si="7362"/>
        <v>0</v>
      </c>
      <c r="LL296" s="172"/>
      <c r="LM296" s="172"/>
      <c r="LN296" s="168" t="str">
        <f t="shared" si="7363"/>
        <v>#REF!</v>
      </c>
      <c r="LO296" s="168" t="str">
        <f t="shared" si="7364"/>
        <v>#REF!</v>
      </c>
      <c r="LP296" s="168" t="str">
        <f t="shared" si="7365"/>
        <v>#REF!</v>
      </c>
      <c r="LQ296" s="168" t="str">
        <f t="shared" si="7366"/>
        <v>#REF!</v>
      </c>
    </row>
    <row r="297" ht="15.75" customHeight="1">
      <c r="A297" s="188">
        <v>46391.0</v>
      </c>
      <c r="B297" s="152" t="s">
        <v>32</v>
      </c>
      <c r="C297" s="153">
        <f t="shared" si="99"/>
        <v>0</v>
      </c>
      <c r="D297" s="154">
        <f t="shared" ref="D297:E297" si="7387">D296</f>
        <v>1</v>
      </c>
      <c r="E297" s="155">
        <f t="shared" si="7387"/>
        <v>1164</v>
      </c>
      <c r="F297" s="156" t="str">
        <f t="shared" si="7224"/>
        <v>1</v>
      </c>
      <c r="G297" s="157">
        <f t="shared" si="102"/>
        <v>1</v>
      </c>
      <c r="H297" s="158">
        <f t="shared" si="103"/>
        <v>0</v>
      </c>
      <c r="I297" s="159"/>
      <c r="J297" s="159"/>
      <c r="K297" s="159"/>
      <c r="L297" s="78"/>
      <c r="M297" s="79"/>
      <c r="N297" s="77" t="str">
        <f t="shared" si="104"/>
        <v>0</v>
      </c>
      <c r="O297" s="81">
        <f t="shared" si="7225"/>
        <v>0</v>
      </c>
      <c r="P297" s="160">
        <f t="shared" si="7226"/>
        <v>0</v>
      </c>
      <c r="Q297" s="160">
        <f t="shared" si="7227"/>
        <v>0</v>
      </c>
      <c r="R297" s="160">
        <f t="shared" si="7228"/>
        <v>0</v>
      </c>
      <c r="S297" s="160">
        <f t="shared" si="7229"/>
        <v>0</v>
      </c>
      <c r="T297" s="161">
        <f t="shared" ref="T297:U297" si="7388">T296</f>
        <v>2</v>
      </c>
      <c r="U297" s="162">
        <f t="shared" si="7388"/>
        <v>1165</v>
      </c>
      <c r="V297" s="163" t="str">
        <f t="shared" si="7231"/>
        <v>1</v>
      </c>
      <c r="W297" s="164">
        <f t="shared" si="112"/>
        <v>1</v>
      </c>
      <c r="X297" s="165">
        <f t="shared" si="113"/>
        <v>0</v>
      </c>
      <c r="Y297" s="166"/>
      <c r="Z297" s="166"/>
      <c r="AA297" s="166"/>
      <c r="AB297" s="84"/>
      <c r="AC297" s="85"/>
      <c r="AD297" s="83" t="str">
        <f t="shared" si="114"/>
        <v>0</v>
      </c>
      <c r="AE297" s="167">
        <f t="shared" si="7232"/>
        <v>0</v>
      </c>
      <c r="AF297" s="168">
        <f t="shared" si="7233"/>
        <v>0</v>
      </c>
      <c r="AG297" s="168">
        <f t="shared" si="7234"/>
        <v>0</v>
      </c>
      <c r="AH297" s="168">
        <f t="shared" si="7235"/>
        <v>0</v>
      </c>
      <c r="AI297" s="168">
        <f t="shared" si="7236"/>
        <v>0</v>
      </c>
      <c r="AJ297" s="154">
        <f t="shared" ref="AJ297:AK297" si="7389">AJ296</f>
        <v>3</v>
      </c>
      <c r="AK297" s="155">
        <f t="shared" si="7389"/>
        <v>1166</v>
      </c>
      <c r="AL297" s="156" t="str">
        <f t="shared" si="7238"/>
        <v>1</v>
      </c>
      <c r="AM297" s="157">
        <f t="shared" si="122"/>
        <v>2</v>
      </c>
      <c r="AN297" s="158">
        <f t="shared" si="123"/>
        <v>0</v>
      </c>
      <c r="AO297" s="159"/>
      <c r="AP297" s="159"/>
      <c r="AQ297" s="159"/>
      <c r="AR297" s="78"/>
      <c r="AS297" s="79"/>
      <c r="AT297" s="77" t="str">
        <f t="shared" si="124"/>
        <v>0</v>
      </c>
      <c r="AU297" s="81">
        <f t="shared" si="7239"/>
        <v>0</v>
      </c>
      <c r="AV297" s="160">
        <f t="shared" si="7240"/>
        <v>0</v>
      </c>
      <c r="AW297" s="160">
        <f t="shared" si="7241"/>
        <v>0</v>
      </c>
      <c r="AX297" s="160">
        <f t="shared" si="7242"/>
        <v>0</v>
      </c>
      <c r="AY297" s="160">
        <f t="shared" si="7243"/>
        <v>0</v>
      </c>
      <c r="AZ297" s="161">
        <f t="shared" ref="AZ297:BA297" si="7390">AZ296</f>
        <v>4</v>
      </c>
      <c r="BA297" s="162">
        <f t="shared" si="7390"/>
        <v>1167</v>
      </c>
      <c r="BB297" s="163" t="str">
        <f t="shared" si="7245"/>
        <v>1</v>
      </c>
      <c r="BC297" s="164">
        <f t="shared" si="132"/>
        <v>4</v>
      </c>
      <c r="BD297" s="165">
        <f t="shared" si="133"/>
        <v>0</v>
      </c>
      <c r="BE297" s="166"/>
      <c r="BF297" s="166"/>
      <c r="BG297" s="166"/>
      <c r="BH297" s="84"/>
      <c r="BI297" s="85"/>
      <c r="BJ297" s="83" t="str">
        <f t="shared" si="134"/>
        <v>0</v>
      </c>
      <c r="BK297" s="167">
        <f t="shared" si="7246"/>
        <v>0</v>
      </c>
      <c r="BL297" s="168">
        <f t="shared" si="7247"/>
        <v>0</v>
      </c>
      <c r="BM297" s="168">
        <f t="shared" si="7248"/>
        <v>0</v>
      </c>
      <c r="BN297" s="168">
        <f t="shared" si="7249"/>
        <v>0</v>
      </c>
      <c r="BO297" s="168">
        <f t="shared" si="7250"/>
        <v>0</v>
      </c>
      <c r="BP297" s="154">
        <f t="shared" ref="BP297:BQ297" si="7391">BP296</f>
        <v>5</v>
      </c>
      <c r="BQ297" s="155">
        <f t="shared" si="7391"/>
        <v>1168</v>
      </c>
      <c r="BR297" s="156" t="str">
        <f t="shared" si="7252"/>
        <v>1</v>
      </c>
      <c r="BS297" s="157">
        <f t="shared" si="142"/>
        <v>4</v>
      </c>
      <c r="BT297" s="158">
        <f t="shared" si="143"/>
        <v>0</v>
      </c>
      <c r="BU297" s="159"/>
      <c r="BV297" s="159"/>
      <c r="BW297" s="159"/>
      <c r="BX297" s="78"/>
      <c r="BY297" s="79"/>
      <c r="BZ297" s="77" t="str">
        <f t="shared" si="144"/>
        <v>0</v>
      </c>
      <c r="CA297" s="81">
        <f t="shared" si="7253"/>
        <v>0</v>
      </c>
      <c r="CB297" s="160">
        <f t="shared" si="7254"/>
        <v>0</v>
      </c>
      <c r="CC297" s="160">
        <f t="shared" si="7255"/>
        <v>0</v>
      </c>
      <c r="CD297" s="160">
        <f t="shared" si="7256"/>
        <v>0</v>
      </c>
      <c r="CE297" s="160">
        <f t="shared" si="7257"/>
        <v>0</v>
      </c>
      <c r="CF297" s="161">
        <f t="shared" ref="CF297:CG297" si="7392">CF296</f>
        <v>6</v>
      </c>
      <c r="CG297" s="162">
        <f t="shared" si="7392"/>
        <v>1169</v>
      </c>
      <c r="CH297" s="163" t="str">
        <f t="shared" si="7259"/>
        <v>1</v>
      </c>
      <c r="CI297" s="164">
        <f t="shared" si="152"/>
        <v>2</v>
      </c>
      <c r="CJ297" s="165">
        <f t="shared" si="153"/>
        <v>0</v>
      </c>
      <c r="CK297" s="166"/>
      <c r="CL297" s="166"/>
      <c r="CM297" s="166"/>
      <c r="CN297" s="84"/>
      <c r="CO297" s="85"/>
      <c r="CP297" s="83" t="str">
        <f t="shared" si="154"/>
        <v>0</v>
      </c>
      <c r="CQ297" s="167">
        <f t="shared" si="7260"/>
        <v>0</v>
      </c>
      <c r="CR297" s="168">
        <f t="shared" si="7261"/>
        <v>0</v>
      </c>
      <c r="CS297" s="168">
        <f t="shared" si="7262"/>
        <v>0</v>
      </c>
      <c r="CT297" s="168">
        <f t="shared" si="7263"/>
        <v>0</v>
      </c>
      <c r="CU297" s="168">
        <f t="shared" si="7264"/>
        <v>0</v>
      </c>
      <c r="CV297" s="154">
        <f t="shared" ref="CV297:CW297" si="7393">CV296</f>
        <v>7</v>
      </c>
      <c r="CW297" s="155">
        <f t="shared" si="7393"/>
        <v>1170</v>
      </c>
      <c r="CX297" s="156" t="str">
        <f t="shared" si="7266"/>
        <v>1</v>
      </c>
      <c r="CY297" s="157">
        <f t="shared" si="162"/>
        <v>2</v>
      </c>
      <c r="CZ297" s="158">
        <f t="shared" si="163"/>
        <v>0</v>
      </c>
      <c r="DA297" s="159"/>
      <c r="DB297" s="159"/>
      <c r="DC297" s="159"/>
      <c r="DD297" s="78"/>
      <c r="DE297" s="79"/>
      <c r="DF297" s="77" t="str">
        <f t="shared" si="164"/>
        <v>0</v>
      </c>
      <c r="DG297" s="81">
        <f t="shared" si="7267"/>
        <v>0</v>
      </c>
      <c r="DH297" s="160">
        <f t="shared" si="7268"/>
        <v>0</v>
      </c>
      <c r="DI297" s="160">
        <f t="shared" si="7269"/>
        <v>0</v>
      </c>
      <c r="DJ297" s="160">
        <f t="shared" si="7270"/>
        <v>0</v>
      </c>
      <c r="DK297" s="160">
        <f t="shared" si="7271"/>
        <v>0</v>
      </c>
      <c r="DL297" s="161">
        <f t="shared" ref="DL297:DM297" si="7394">DL296</f>
        <v>8</v>
      </c>
      <c r="DM297" s="162">
        <f t="shared" si="7394"/>
        <v>1171</v>
      </c>
      <c r="DN297" s="163" t="str">
        <f t="shared" si="7273"/>
        <v>1</v>
      </c>
      <c r="DO297" s="164">
        <f t="shared" si="172"/>
        <v>2</v>
      </c>
      <c r="DP297" s="165">
        <f t="shared" si="173"/>
        <v>0</v>
      </c>
      <c r="DQ297" s="166"/>
      <c r="DR297" s="166"/>
      <c r="DS297" s="166"/>
      <c r="DT297" s="84"/>
      <c r="DU297" s="85"/>
      <c r="DV297" s="83" t="str">
        <f t="shared" si="174"/>
        <v>0</v>
      </c>
      <c r="DW297" s="167">
        <f t="shared" si="7274"/>
        <v>0</v>
      </c>
      <c r="DX297" s="168">
        <f t="shared" si="7275"/>
        <v>0</v>
      </c>
      <c r="DY297" s="168">
        <f t="shared" si="7276"/>
        <v>0</v>
      </c>
      <c r="DZ297" s="168">
        <f t="shared" si="7277"/>
        <v>0</v>
      </c>
      <c r="EA297" s="168">
        <f t="shared" si="7278"/>
        <v>0</v>
      </c>
      <c r="EB297" s="154">
        <f t="shared" ref="EB297:EC297" si="7395">EB296</f>
        <v>9</v>
      </c>
      <c r="EC297" s="155">
        <f t="shared" si="7395"/>
        <v>1172</v>
      </c>
      <c r="ED297" s="156" t="str">
        <f t="shared" si="7280"/>
        <v>1</v>
      </c>
      <c r="EE297" s="157">
        <f t="shared" si="182"/>
        <v>5</v>
      </c>
      <c r="EF297" s="169">
        <f t="shared" si="183"/>
        <v>0</v>
      </c>
      <c r="EG297" s="159"/>
      <c r="EH297" s="159"/>
      <c r="EI297" s="159"/>
      <c r="EJ297" s="78"/>
      <c r="EK297" s="79"/>
      <c r="EL297" s="77" t="str">
        <f t="shared" si="184"/>
        <v>0</v>
      </c>
      <c r="EM297" s="81">
        <f t="shared" si="7281"/>
        <v>0</v>
      </c>
      <c r="EN297" s="160">
        <f t="shared" si="7282"/>
        <v>0</v>
      </c>
      <c r="EO297" s="160">
        <f t="shared" si="7283"/>
        <v>0</v>
      </c>
      <c r="EP297" s="160">
        <f t="shared" si="7284"/>
        <v>0</v>
      </c>
      <c r="EQ297" s="160">
        <f t="shared" si="7285"/>
        <v>0</v>
      </c>
      <c r="ER297" s="161">
        <f t="shared" ref="ER297:ES297" si="7396">ER296</f>
        <v>10</v>
      </c>
      <c r="ES297" s="162">
        <f t="shared" si="7396"/>
        <v>1173</v>
      </c>
      <c r="ET297" s="163" t="str">
        <f t="shared" si="7287"/>
        <v>1</v>
      </c>
      <c r="EU297" s="164">
        <f t="shared" si="192"/>
        <v>19</v>
      </c>
      <c r="EV297" s="165">
        <f t="shared" si="193"/>
        <v>0</v>
      </c>
      <c r="EW297" s="166"/>
      <c r="EX297" s="166"/>
      <c r="EY297" s="166"/>
      <c r="EZ297" s="84"/>
      <c r="FA297" s="85"/>
      <c r="FB297" s="83" t="str">
        <f t="shared" si="194"/>
        <v>0</v>
      </c>
      <c r="FC297" s="167">
        <f t="shared" si="7288"/>
        <v>0</v>
      </c>
      <c r="FD297" s="168">
        <f t="shared" si="7289"/>
        <v>0</v>
      </c>
      <c r="FE297" s="168">
        <f t="shared" si="7290"/>
        <v>0</v>
      </c>
      <c r="FF297" s="168">
        <f t="shared" si="7291"/>
        <v>0</v>
      </c>
      <c r="FG297" s="168">
        <f t="shared" si="7292"/>
        <v>0</v>
      </c>
      <c r="FH297" s="154">
        <f t="shared" ref="FH297:FI297" si="7397">FH296</f>
        <v>11</v>
      </c>
      <c r="FI297" s="155">
        <f t="shared" si="7397"/>
        <v>1174</v>
      </c>
      <c r="FJ297" s="156" t="str">
        <f t="shared" si="7294"/>
        <v>1</v>
      </c>
      <c r="FK297" s="157">
        <f t="shared" si="202"/>
        <v>4</v>
      </c>
      <c r="FL297" s="158">
        <f t="shared" si="203"/>
        <v>0</v>
      </c>
      <c r="FM297" s="159"/>
      <c r="FN297" s="159"/>
      <c r="FO297" s="159"/>
      <c r="FP297" s="78"/>
      <c r="FQ297" s="79"/>
      <c r="FR297" s="77" t="str">
        <f t="shared" si="204"/>
        <v>0</v>
      </c>
      <c r="FS297" s="81">
        <f t="shared" si="7295"/>
        <v>0</v>
      </c>
      <c r="FT297" s="160">
        <f t="shared" si="7296"/>
        <v>0</v>
      </c>
      <c r="FU297" s="160">
        <f t="shared" si="7297"/>
        <v>0</v>
      </c>
      <c r="FV297" s="160">
        <f t="shared" si="7298"/>
        <v>0</v>
      </c>
      <c r="FW297" s="160">
        <f t="shared" si="7299"/>
        <v>0</v>
      </c>
      <c r="FX297" s="161">
        <f t="shared" ref="FX297:FY297" si="7398">FX296</f>
        <v>12</v>
      </c>
      <c r="FY297" s="162">
        <f t="shared" si="7398"/>
        <v>1175</v>
      </c>
      <c r="FZ297" s="163" t="str">
        <f t="shared" si="7301"/>
        <v>1</v>
      </c>
      <c r="GA297" s="164">
        <f t="shared" si="212"/>
        <v>2</v>
      </c>
      <c r="GB297" s="165">
        <f t="shared" si="213"/>
        <v>0</v>
      </c>
      <c r="GC297" s="166"/>
      <c r="GD297" s="166"/>
      <c r="GE297" s="166"/>
      <c r="GF297" s="84"/>
      <c r="GG297" s="85"/>
      <c r="GH297" s="83" t="str">
        <f t="shared" si="214"/>
        <v>0</v>
      </c>
      <c r="GI297" s="167">
        <f t="shared" si="7302"/>
        <v>0</v>
      </c>
      <c r="GJ297" s="168">
        <f t="shared" si="7303"/>
        <v>0</v>
      </c>
      <c r="GK297" s="168">
        <f t="shared" si="7304"/>
        <v>0</v>
      </c>
      <c r="GL297" s="168">
        <f t="shared" si="7305"/>
        <v>0</v>
      </c>
      <c r="GM297" s="168">
        <f t="shared" si="7306"/>
        <v>0</v>
      </c>
      <c r="GN297" s="154">
        <f t="shared" ref="GN297:GO297" si="7399">GN296</f>
        <v>13</v>
      </c>
      <c r="GO297" s="155">
        <f t="shared" si="7399"/>
        <v>1176</v>
      </c>
      <c r="GP297" s="156" t="str">
        <f t="shared" si="7308"/>
        <v>1</v>
      </c>
      <c r="GQ297" s="157">
        <f t="shared" si="222"/>
        <v>3</v>
      </c>
      <c r="GR297" s="158">
        <f t="shared" si="223"/>
        <v>0</v>
      </c>
      <c r="GS297" s="159"/>
      <c r="GT297" s="159"/>
      <c r="GU297" s="159"/>
      <c r="GV297" s="78"/>
      <c r="GW297" s="79"/>
      <c r="GX297" s="77" t="str">
        <f t="shared" si="224"/>
        <v>0</v>
      </c>
      <c r="GY297" s="81">
        <f t="shared" si="7309"/>
        <v>0</v>
      </c>
      <c r="GZ297" s="160">
        <f t="shared" si="7310"/>
        <v>0</v>
      </c>
      <c r="HA297" s="160">
        <f t="shared" si="7311"/>
        <v>0</v>
      </c>
      <c r="HB297" s="160">
        <f t="shared" si="7312"/>
        <v>0</v>
      </c>
      <c r="HC297" s="160">
        <f t="shared" si="7313"/>
        <v>0</v>
      </c>
      <c r="HD297" s="161">
        <f t="shared" ref="HD297:HE297" si="7400">HD296</f>
        <v>14</v>
      </c>
      <c r="HE297" s="162">
        <f t="shared" si="7400"/>
        <v>1177</v>
      </c>
      <c r="HF297" s="163" t="str">
        <f t="shared" si="7315"/>
        <v>1</v>
      </c>
      <c r="HG297" s="164">
        <f t="shared" si="232"/>
        <v>5</v>
      </c>
      <c r="HH297" s="165">
        <f t="shared" si="233"/>
        <v>0</v>
      </c>
      <c r="HI297" s="166"/>
      <c r="HJ297" s="166"/>
      <c r="HK297" s="166"/>
      <c r="HL297" s="84"/>
      <c r="HM297" s="85"/>
      <c r="HN297" s="83" t="str">
        <f t="shared" si="234"/>
        <v>0</v>
      </c>
      <c r="HO297" s="167">
        <f t="shared" si="7316"/>
        <v>0</v>
      </c>
      <c r="HP297" s="168">
        <f t="shared" si="7317"/>
        <v>0</v>
      </c>
      <c r="HQ297" s="168">
        <f t="shared" si="7318"/>
        <v>0</v>
      </c>
      <c r="HR297" s="168">
        <f t="shared" si="7319"/>
        <v>0</v>
      </c>
      <c r="HS297" s="168">
        <f t="shared" si="7320"/>
        <v>0</v>
      </c>
      <c r="HT297" s="154">
        <f t="shared" ref="HT297:HU297" si="7401">HT296</f>
        <v>15</v>
      </c>
      <c r="HU297" s="155">
        <f t="shared" si="7401"/>
        <v>1178</v>
      </c>
      <c r="HV297" s="156" t="str">
        <f t="shared" si="7322"/>
        <v>1</v>
      </c>
      <c r="HW297" s="157" t="str">
        <f t="shared" si="242"/>
        <v/>
      </c>
      <c r="HX297" s="169">
        <f t="shared" si="243"/>
        <v>0</v>
      </c>
      <c r="HY297" s="159"/>
      <c r="HZ297" s="159"/>
      <c r="IA297" s="159"/>
      <c r="IB297" s="160"/>
      <c r="IC297" s="160"/>
      <c r="ID297" s="160" t="str">
        <f t="shared" si="244"/>
        <v>0</v>
      </c>
      <c r="IE297" s="160">
        <f t="shared" si="7323"/>
        <v>0</v>
      </c>
      <c r="IF297" s="160">
        <f t="shared" si="7324"/>
        <v>0</v>
      </c>
      <c r="IG297" s="160">
        <f t="shared" si="7325"/>
        <v>0</v>
      </c>
      <c r="IH297" s="160">
        <f t="shared" si="7326"/>
        <v>0</v>
      </c>
      <c r="II297" s="160">
        <f t="shared" si="7327"/>
        <v>0</v>
      </c>
      <c r="IJ297" s="161">
        <f t="shared" ref="IJ297:IK297" si="7402">IJ296</f>
        <v>16</v>
      </c>
      <c r="IK297" s="162">
        <f t="shared" si="7402"/>
        <v>1179</v>
      </c>
      <c r="IL297" s="163" t="str">
        <f t="shared" si="7329"/>
        <v>1</v>
      </c>
      <c r="IM297" s="164" t="str">
        <f t="shared" si="252"/>
        <v/>
      </c>
      <c r="IN297" s="165">
        <f t="shared" si="253"/>
        <v>0</v>
      </c>
      <c r="IO297" s="166"/>
      <c r="IP297" s="166"/>
      <c r="IQ297" s="166"/>
      <c r="IR297" s="168"/>
      <c r="IS297" s="168"/>
      <c r="IT297" s="170" t="str">
        <f t="shared" si="254"/>
        <v>0</v>
      </c>
      <c r="IU297" s="170">
        <f t="shared" si="7330"/>
        <v>0</v>
      </c>
      <c r="IV297" s="168">
        <f t="shared" si="7331"/>
        <v>0</v>
      </c>
      <c r="IW297" s="168">
        <f t="shared" si="7332"/>
        <v>0</v>
      </c>
      <c r="IX297" s="168">
        <f t="shared" si="7333"/>
        <v>0</v>
      </c>
      <c r="IY297" s="168">
        <f t="shared" si="7334"/>
        <v>0</v>
      </c>
      <c r="IZ297" s="154">
        <f t="shared" ref="IZ297:JA297" si="7403">IZ296</f>
        <v>17</v>
      </c>
      <c r="JA297" s="155">
        <f t="shared" si="7403"/>
        <v>1180</v>
      </c>
      <c r="JB297" s="156" t="str">
        <f t="shared" si="7336"/>
        <v>1</v>
      </c>
      <c r="JC297" s="157" t="str">
        <f t="shared" si="262"/>
        <v/>
      </c>
      <c r="JD297" s="158">
        <f t="shared" si="263"/>
        <v>0</v>
      </c>
      <c r="JE297" s="159"/>
      <c r="JF297" s="159"/>
      <c r="JG297" s="159"/>
      <c r="JH297" s="160"/>
      <c r="JI297" s="160"/>
      <c r="JJ297" s="171" t="str">
        <f t="shared" si="264"/>
        <v>0</v>
      </c>
      <c r="JK297" s="171">
        <f t="shared" si="7337"/>
        <v>0</v>
      </c>
      <c r="JL297" s="160">
        <f t="shared" si="7338"/>
        <v>0</v>
      </c>
      <c r="JM297" s="160">
        <f t="shared" si="7339"/>
        <v>0</v>
      </c>
      <c r="JN297" s="160">
        <f t="shared" si="7340"/>
        <v>0</v>
      </c>
      <c r="JO297" s="160">
        <f t="shared" si="7341"/>
        <v>0</v>
      </c>
      <c r="JP297" s="161">
        <f t="shared" ref="JP297:JQ297" si="7404">JP296</f>
        <v>18</v>
      </c>
      <c r="JQ297" s="162">
        <f t="shared" si="7404"/>
        <v>1181</v>
      </c>
      <c r="JR297" s="163" t="str">
        <f t="shared" si="7343"/>
        <v>1</v>
      </c>
      <c r="JS297" s="164" t="str">
        <f t="shared" si="272"/>
        <v/>
      </c>
      <c r="JT297" s="165">
        <f t="shared" si="273"/>
        <v>0</v>
      </c>
      <c r="JU297" s="166"/>
      <c r="JV297" s="166"/>
      <c r="JW297" s="166"/>
      <c r="JX297" s="168"/>
      <c r="JY297" s="168"/>
      <c r="JZ297" s="170" t="str">
        <f t="shared" si="274"/>
        <v>0</v>
      </c>
      <c r="KA297" s="170">
        <f t="shared" si="7344"/>
        <v>0</v>
      </c>
      <c r="KB297" s="168">
        <f t="shared" si="7345"/>
        <v>0</v>
      </c>
      <c r="KC297" s="168">
        <f t="shared" si="7346"/>
        <v>0</v>
      </c>
      <c r="KD297" s="168">
        <f t="shared" si="7347"/>
        <v>0</v>
      </c>
      <c r="KE297" s="168">
        <f t="shared" si="7348"/>
        <v>0</v>
      </c>
      <c r="KF297" s="154">
        <f t="shared" ref="KF297:KG297" si="7405">KF296</f>
        <v>19</v>
      </c>
      <c r="KG297" s="155">
        <f t="shared" si="7405"/>
        <v>1182</v>
      </c>
      <c r="KH297" s="156" t="str">
        <f t="shared" si="7350"/>
        <v>1</v>
      </c>
      <c r="KI297" s="157" t="str">
        <f t="shared" si="282"/>
        <v/>
      </c>
      <c r="KJ297" s="158">
        <f t="shared" si="283"/>
        <v>0</v>
      </c>
      <c r="KK297" s="159"/>
      <c r="KL297" s="159"/>
      <c r="KM297" s="159"/>
      <c r="KN297" s="160"/>
      <c r="KO297" s="160"/>
      <c r="KP297" s="171" t="str">
        <f t="shared" si="284"/>
        <v>0</v>
      </c>
      <c r="KQ297" s="171">
        <f t="shared" si="7351"/>
        <v>0</v>
      </c>
      <c r="KR297" s="160">
        <f t="shared" si="7352"/>
        <v>0</v>
      </c>
      <c r="KS297" s="160">
        <f t="shared" si="7353"/>
        <v>0</v>
      </c>
      <c r="KT297" s="160">
        <f t="shared" si="7354"/>
        <v>0</v>
      </c>
      <c r="KU297" s="160">
        <f t="shared" si="7355"/>
        <v>0</v>
      </c>
      <c r="KV297" s="161">
        <f t="shared" ref="KV297:KW297" si="7406">KV296</f>
        <v>20</v>
      </c>
      <c r="KW297" s="162">
        <f t="shared" si="7406"/>
        <v>1183</v>
      </c>
      <c r="KX297" s="163" t="str">
        <f t="shared" si="7357"/>
        <v>1</v>
      </c>
      <c r="KY297" s="164" t="str">
        <f t="shared" si="292"/>
        <v/>
      </c>
      <c r="KZ297" s="165">
        <f t="shared" si="293"/>
        <v>0</v>
      </c>
      <c r="LA297" s="166"/>
      <c r="LB297" s="166"/>
      <c r="LC297" s="166"/>
      <c r="LD297" s="168"/>
      <c r="LE297" s="168"/>
      <c r="LF297" s="170" t="str">
        <f t="shared" si="294"/>
        <v>0</v>
      </c>
      <c r="LG297" s="170">
        <f t="shared" si="7358"/>
        <v>0</v>
      </c>
      <c r="LH297" s="168">
        <f t="shared" si="7359"/>
        <v>0</v>
      </c>
      <c r="LI297" s="168">
        <f t="shared" si="7360"/>
        <v>0</v>
      </c>
      <c r="LJ297" s="168">
        <f t="shared" si="7361"/>
        <v>0</v>
      </c>
      <c r="LK297" s="168">
        <f t="shared" si="7362"/>
        <v>0</v>
      </c>
      <c r="LL297" s="172"/>
      <c r="LM297" s="172"/>
      <c r="LN297" s="168" t="str">
        <f t="shared" si="7363"/>
        <v>#REF!</v>
      </c>
      <c r="LO297" s="168" t="str">
        <f t="shared" si="7364"/>
        <v>#REF!</v>
      </c>
      <c r="LP297" s="168" t="str">
        <f t="shared" si="7365"/>
        <v>#REF!</v>
      </c>
      <c r="LQ297" s="168" t="str">
        <f t="shared" si="7366"/>
        <v>#REF!</v>
      </c>
    </row>
    <row r="298" ht="15.75" customHeight="1">
      <c r="A298" s="188">
        <v>46392.0</v>
      </c>
      <c r="B298" s="152" t="s">
        <v>33</v>
      </c>
      <c r="C298" s="153">
        <f t="shared" si="99"/>
        <v>0</v>
      </c>
      <c r="D298" s="154">
        <f t="shared" ref="D298:E298" si="7407">D297</f>
        <v>1</v>
      </c>
      <c r="E298" s="155">
        <f t="shared" si="7407"/>
        <v>1164</v>
      </c>
      <c r="F298" s="156" t="str">
        <f t="shared" si="7224"/>
        <v>1</v>
      </c>
      <c r="G298" s="157">
        <f t="shared" si="102"/>
        <v>1</v>
      </c>
      <c r="H298" s="158">
        <f t="shared" si="103"/>
        <v>0</v>
      </c>
      <c r="I298" s="159"/>
      <c r="J298" s="159"/>
      <c r="K298" s="159"/>
      <c r="L298" s="78"/>
      <c r="M298" s="79"/>
      <c r="N298" s="77" t="str">
        <f t="shared" si="104"/>
        <v>0</v>
      </c>
      <c r="O298" s="81">
        <f t="shared" si="7225"/>
        <v>0</v>
      </c>
      <c r="P298" s="160">
        <f t="shared" si="7226"/>
        <v>0</v>
      </c>
      <c r="Q298" s="160">
        <f t="shared" si="7227"/>
        <v>0</v>
      </c>
      <c r="R298" s="160">
        <f t="shared" si="7228"/>
        <v>0</v>
      </c>
      <c r="S298" s="160">
        <f t="shared" si="7229"/>
        <v>0</v>
      </c>
      <c r="T298" s="161">
        <f t="shared" ref="T298:U298" si="7408">T297</f>
        <v>2</v>
      </c>
      <c r="U298" s="162">
        <f t="shared" si="7408"/>
        <v>1165</v>
      </c>
      <c r="V298" s="163" t="str">
        <f t="shared" si="7231"/>
        <v>1</v>
      </c>
      <c r="W298" s="164">
        <f t="shared" si="112"/>
        <v>1</v>
      </c>
      <c r="X298" s="165">
        <f t="shared" si="113"/>
        <v>0</v>
      </c>
      <c r="Y298" s="166"/>
      <c r="Z298" s="166"/>
      <c r="AA298" s="166"/>
      <c r="AB298" s="84"/>
      <c r="AC298" s="85"/>
      <c r="AD298" s="83" t="str">
        <f t="shared" si="114"/>
        <v>0</v>
      </c>
      <c r="AE298" s="167">
        <f t="shared" si="7232"/>
        <v>0</v>
      </c>
      <c r="AF298" s="168">
        <f t="shared" si="7233"/>
        <v>0</v>
      </c>
      <c r="AG298" s="168">
        <f t="shared" si="7234"/>
        <v>0</v>
      </c>
      <c r="AH298" s="168">
        <f t="shared" si="7235"/>
        <v>0</v>
      </c>
      <c r="AI298" s="168">
        <f t="shared" si="7236"/>
        <v>0</v>
      </c>
      <c r="AJ298" s="154">
        <f t="shared" ref="AJ298:AK298" si="7409">AJ297</f>
        <v>3</v>
      </c>
      <c r="AK298" s="155">
        <f t="shared" si="7409"/>
        <v>1166</v>
      </c>
      <c r="AL298" s="156" t="str">
        <f t="shared" si="7238"/>
        <v>1</v>
      </c>
      <c r="AM298" s="157">
        <f t="shared" si="122"/>
        <v>2</v>
      </c>
      <c r="AN298" s="158">
        <f t="shared" si="123"/>
        <v>0</v>
      </c>
      <c r="AO298" s="159"/>
      <c r="AP298" s="159"/>
      <c r="AQ298" s="159"/>
      <c r="AR298" s="78"/>
      <c r="AS298" s="79"/>
      <c r="AT298" s="77" t="str">
        <f t="shared" si="124"/>
        <v>0</v>
      </c>
      <c r="AU298" s="81">
        <f t="shared" si="7239"/>
        <v>0</v>
      </c>
      <c r="AV298" s="160">
        <f t="shared" si="7240"/>
        <v>0</v>
      </c>
      <c r="AW298" s="160">
        <f t="shared" si="7241"/>
        <v>0</v>
      </c>
      <c r="AX298" s="160">
        <f t="shared" si="7242"/>
        <v>0</v>
      </c>
      <c r="AY298" s="160">
        <f t="shared" si="7243"/>
        <v>0</v>
      </c>
      <c r="AZ298" s="161">
        <f t="shared" ref="AZ298:BA298" si="7410">AZ297</f>
        <v>4</v>
      </c>
      <c r="BA298" s="162">
        <f t="shared" si="7410"/>
        <v>1167</v>
      </c>
      <c r="BB298" s="163" t="str">
        <f t="shared" si="7245"/>
        <v>1</v>
      </c>
      <c r="BC298" s="164">
        <f t="shared" si="132"/>
        <v>4</v>
      </c>
      <c r="BD298" s="165">
        <f t="shared" si="133"/>
        <v>0</v>
      </c>
      <c r="BE298" s="166"/>
      <c r="BF298" s="166"/>
      <c r="BG298" s="166"/>
      <c r="BH298" s="84"/>
      <c r="BI298" s="85"/>
      <c r="BJ298" s="83" t="str">
        <f t="shared" si="134"/>
        <v>0</v>
      </c>
      <c r="BK298" s="167">
        <f t="shared" si="7246"/>
        <v>0</v>
      </c>
      <c r="BL298" s="168">
        <f t="shared" si="7247"/>
        <v>0</v>
      </c>
      <c r="BM298" s="168">
        <f t="shared" si="7248"/>
        <v>0</v>
      </c>
      <c r="BN298" s="168">
        <f t="shared" si="7249"/>
        <v>0</v>
      </c>
      <c r="BO298" s="168">
        <f t="shared" si="7250"/>
        <v>0</v>
      </c>
      <c r="BP298" s="154">
        <f t="shared" ref="BP298:BQ298" si="7411">BP297</f>
        <v>5</v>
      </c>
      <c r="BQ298" s="155">
        <f t="shared" si="7411"/>
        <v>1168</v>
      </c>
      <c r="BR298" s="156" t="str">
        <f t="shared" si="7252"/>
        <v>1</v>
      </c>
      <c r="BS298" s="157">
        <f t="shared" si="142"/>
        <v>4</v>
      </c>
      <c r="BT298" s="158">
        <f t="shared" si="143"/>
        <v>0</v>
      </c>
      <c r="BU298" s="159"/>
      <c r="BV298" s="159"/>
      <c r="BW298" s="159"/>
      <c r="BX298" s="78"/>
      <c r="BY298" s="79"/>
      <c r="BZ298" s="77" t="str">
        <f t="shared" si="144"/>
        <v>0</v>
      </c>
      <c r="CA298" s="81">
        <f t="shared" si="7253"/>
        <v>0</v>
      </c>
      <c r="CB298" s="160">
        <f t="shared" si="7254"/>
        <v>0</v>
      </c>
      <c r="CC298" s="160">
        <f t="shared" si="7255"/>
        <v>0</v>
      </c>
      <c r="CD298" s="160">
        <f t="shared" si="7256"/>
        <v>0</v>
      </c>
      <c r="CE298" s="160">
        <f t="shared" si="7257"/>
        <v>0</v>
      </c>
      <c r="CF298" s="161">
        <f t="shared" ref="CF298:CG298" si="7412">CF297</f>
        <v>6</v>
      </c>
      <c r="CG298" s="162">
        <f t="shared" si="7412"/>
        <v>1169</v>
      </c>
      <c r="CH298" s="163" t="str">
        <f t="shared" si="7259"/>
        <v>1</v>
      </c>
      <c r="CI298" s="164">
        <f t="shared" si="152"/>
        <v>2</v>
      </c>
      <c r="CJ298" s="165">
        <f t="shared" si="153"/>
        <v>0</v>
      </c>
      <c r="CK298" s="166"/>
      <c r="CL298" s="166"/>
      <c r="CM298" s="166"/>
      <c r="CN298" s="84"/>
      <c r="CO298" s="85"/>
      <c r="CP298" s="83" t="str">
        <f t="shared" si="154"/>
        <v>0</v>
      </c>
      <c r="CQ298" s="167">
        <f t="shared" si="7260"/>
        <v>0</v>
      </c>
      <c r="CR298" s="168">
        <f t="shared" si="7261"/>
        <v>0</v>
      </c>
      <c r="CS298" s="168">
        <f t="shared" si="7262"/>
        <v>0</v>
      </c>
      <c r="CT298" s="168">
        <f t="shared" si="7263"/>
        <v>0</v>
      </c>
      <c r="CU298" s="168">
        <f t="shared" si="7264"/>
        <v>0</v>
      </c>
      <c r="CV298" s="154">
        <f t="shared" ref="CV298:CW298" si="7413">CV297</f>
        <v>7</v>
      </c>
      <c r="CW298" s="155">
        <f t="shared" si="7413"/>
        <v>1170</v>
      </c>
      <c r="CX298" s="156" t="str">
        <f t="shared" si="7266"/>
        <v>1</v>
      </c>
      <c r="CY298" s="157">
        <f t="shared" si="162"/>
        <v>2</v>
      </c>
      <c r="CZ298" s="158">
        <f t="shared" si="163"/>
        <v>0</v>
      </c>
      <c r="DA298" s="159"/>
      <c r="DB298" s="159"/>
      <c r="DC298" s="159"/>
      <c r="DD298" s="78"/>
      <c r="DE298" s="79"/>
      <c r="DF298" s="77" t="str">
        <f t="shared" si="164"/>
        <v>0</v>
      </c>
      <c r="DG298" s="81">
        <f t="shared" si="7267"/>
        <v>0</v>
      </c>
      <c r="DH298" s="160">
        <f t="shared" si="7268"/>
        <v>0</v>
      </c>
      <c r="DI298" s="160">
        <f t="shared" si="7269"/>
        <v>0</v>
      </c>
      <c r="DJ298" s="160">
        <f t="shared" si="7270"/>
        <v>0</v>
      </c>
      <c r="DK298" s="160">
        <f t="shared" si="7271"/>
        <v>0</v>
      </c>
      <c r="DL298" s="161">
        <f t="shared" ref="DL298:DM298" si="7414">DL297</f>
        <v>8</v>
      </c>
      <c r="DM298" s="162">
        <f t="shared" si="7414"/>
        <v>1171</v>
      </c>
      <c r="DN298" s="163" t="str">
        <f t="shared" si="7273"/>
        <v>1</v>
      </c>
      <c r="DO298" s="164">
        <f t="shared" si="172"/>
        <v>2</v>
      </c>
      <c r="DP298" s="165">
        <f t="shared" si="173"/>
        <v>0</v>
      </c>
      <c r="DQ298" s="166"/>
      <c r="DR298" s="166"/>
      <c r="DS298" s="166"/>
      <c r="DT298" s="84"/>
      <c r="DU298" s="85"/>
      <c r="DV298" s="83" t="str">
        <f t="shared" si="174"/>
        <v>0</v>
      </c>
      <c r="DW298" s="167">
        <f t="shared" si="7274"/>
        <v>0</v>
      </c>
      <c r="DX298" s="168">
        <f t="shared" si="7275"/>
        <v>0</v>
      </c>
      <c r="DY298" s="168">
        <f t="shared" si="7276"/>
        <v>0</v>
      </c>
      <c r="DZ298" s="168">
        <f t="shared" si="7277"/>
        <v>0</v>
      </c>
      <c r="EA298" s="168">
        <f t="shared" si="7278"/>
        <v>0</v>
      </c>
      <c r="EB298" s="154">
        <f t="shared" ref="EB298:EC298" si="7415">EB297</f>
        <v>9</v>
      </c>
      <c r="EC298" s="155">
        <f t="shared" si="7415"/>
        <v>1172</v>
      </c>
      <c r="ED298" s="156" t="str">
        <f t="shared" si="7280"/>
        <v>1</v>
      </c>
      <c r="EE298" s="157">
        <f t="shared" si="182"/>
        <v>5</v>
      </c>
      <c r="EF298" s="169">
        <f t="shared" si="183"/>
        <v>0</v>
      </c>
      <c r="EG298" s="159"/>
      <c r="EH298" s="159"/>
      <c r="EI298" s="159"/>
      <c r="EJ298" s="78"/>
      <c r="EK298" s="79"/>
      <c r="EL298" s="77" t="str">
        <f t="shared" si="184"/>
        <v>0</v>
      </c>
      <c r="EM298" s="81">
        <f t="shared" si="7281"/>
        <v>0</v>
      </c>
      <c r="EN298" s="160">
        <f t="shared" si="7282"/>
        <v>0</v>
      </c>
      <c r="EO298" s="160">
        <f t="shared" si="7283"/>
        <v>0</v>
      </c>
      <c r="EP298" s="160">
        <f t="shared" si="7284"/>
        <v>0</v>
      </c>
      <c r="EQ298" s="160">
        <f t="shared" si="7285"/>
        <v>0</v>
      </c>
      <c r="ER298" s="161">
        <f t="shared" ref="ER298:ES298" si="7416">ER297</f>
        <v>10</v>
      </c>
      <c r="ES298" s="162">
        <f t="shared" si="7416"/>
        <v>1173</v>
      </c>
      <c r="ET298" s="163" t="str">
        <f t="shared" si="7287"/>
        <v>1</v>
      </c>
      <c r="EU298" s="164">
        <f t="shared" si="192"/>
        <v>19</v>
      </c>
      <c r="EV298" s="165">
        <f t="shared" si="193"/>
        <v>0</v>
      </c>
      <c r="EW298" s="166"/>
      <c r="EX298" s="166"/>
      <c r="EY298" s="166"/>
      <c r="EZ298" s="84"/>
      <c r="FA298" s="85"/>
      <c r="FB298" s="83" t="str">
        <f t="shared" si="194"/>
        <v>0</v>
      </c>
      <c r="FC298" s="167">
        <f t="shared" si="7288"/>
        <v>0</v>
      </c>
      <c r="FD298" s="168">
        <f t="shared" si="7289"/>
        <v>0</v>
      </c>
      <c r="FE298" s="168">
        <f t="shared" si="7290"/>
        <v>0</v>
      </c>
      <c r="FF298" s="168">
        <f t="shared" si="7291"/>
        <v>0</v>
      </c>
      <c r="FG298" s="168">
        <f t="shared" si="7292"/>
        <v>0</v>
      </c>
      <c r="FH298" s="154">
        <f t="shared" ref="FH298:FI298" si="7417">FH297</f>
        <v>11</v>
      </c>
      <c r="FI298" s="155">
        <f t="shared" si="7417"/>
        <v>1174</v>
      </c>
      <c r="FJ298" s="156" t="str">
        <f t="shared" si="7294"/>
        <v>1</v>
      </c>
      <c r="FK298" s="157">
        <f t="shared" si="202"/>
        <v>4</v>
      </c>
      <c r="FL298" s="158">
        <f t="shared" si="203"/>
        <v>0</v>
      </c>
      <c r="FM298" s="159"/>
      <c r="FN298" s="159"/>
      <c r="FO298" s="159"/>
      <c r="FP298" s="78"/>
      <c r="FQ298" s="79"/>
      <c r="FR298" s="77" t="str">
        <f t="shared" si="204"/>
        <v>0</v>
      </c>
      <c r="FS298" s="81">
        <f t="shared" si="7295"/>
        <v>0</v>
      </c>
      <c r="FT298" s="160">
        <f t="shared" si="7296"/>
        <v>0</v>
      </c>
      <c r="FU298" s="160">
        <f t="shared" si="7297"/>
        <v>0</v>
      </c>
      <c r="FV298" s="160">
        <f t="shared" si="7298"/>
        <v>0</v>
      </c>
      <c r="FW298" s="160">
        <f t="shared" si="7299"/>
        <v>0</v>
      </c>
      <c r="FX298" s="161">
        <f t="shared" ref="FX298:FY298" si="7418">FX297</f>
        <v>12</v>
      </c>
      <c r="FY298" s="162">
        <f t="shared" si="7418"/>
        <v>1175</v>
      </c>
      <c r="FZ298" s="163" t="str">
        <f t="shared" si="7301"/>
        <v>1</v>
      </c>
      <c r="GA298" s="164">
        <f t="shared" si="212"/>
        <v>2</v>
      </c>
      <c r="GB298" s="165">
        <f t="shared" si="213"/>
        <v>0</v>
      </c>
      <c r="GC298" s="166"/>
      <c r="GD298" s="166"/>
      <c r="GE298" s="166"/>
      <c r="GF298" s="84"/>
      <c r="GG298" s="85"/>
      <c r="GH298" s="83" t="str">
        <f t="shared" si="214"/>
        <v>0</v>
      </c>
      <c r="GI298" s="167">
        <f t="shared" si="7302"/>
        <v>0</v>
      </c>
      <c r="GJ298" s="168">
        <f t="shared" si="7303"/>
        <v>0</v>
      </c>
      <c r="GK298" s="168">
        <f t="shared" si="7304"/>
        <v>0</v>
      </c>
      <c r="GL298" s="168">
        <f t="shared" si="7305"/>
        <v>0</v>
      </c>
      <c r="GM298" s="168">
        <f t="shared" si="7306"/>
        <v>0</v>
      </c>
      <c r="GN298" s="154">
        <f t="shared" ref="GN298:GO298" si="7419">GN297</f>
        <v>13</v>
      </c>
      <c r="GO298" s="155">
        <f t="shared" si="7419"/>
        <v>1176</v>
      </c>
      <c r="GP298" s="156" t="str">
        <f t="shared" si="7308"/>
        <v>1</v>
      </c>
      <c r="GQ298" s="157">
        <f t="shared" si="222"/>
        <v>3</v>
      </c>
      <c r="GR298" s="158">
        <f t="shared" si="223"/>
        <v>0</v>
      </c>
      <c r="GS298" s="159"/>
      <c r="GT298" s="159"/>
      <c r="GU298" s="159"/>
      <c r="GV298" s="78"/>
      <c r="GW298" s="79"/>
      <c r="GX298" s="77" t="str">
        <f t="shared" si="224"/>
        <v>0</v>
      </c>
      <c r="GY298" s="81">
        <f t="shared" si="7309"/>
        <v>0</v>
      </c>
      <c r="GZ298" s="160">
        <f t="shared" si="7310"/>
        <v>0</v>
      </c>
      <c r="HA298" s="160">
        <f t="shared" si="7311"/>
        <v>0</v>
      </c>
      <c r="HB298" s="160">
        <f t="shared" si="7312"/>
        <v>0</v>
      </c>
      <c r="HC298" s="160">
        <f t="shared" si="7313"/>
        <v>0</v>
      </c>
      <c r="HD298" s="161">
        <f t="shared" ref="HD298:HE298" si="7420">HD297</f>
        <v>14</v>
      </c>
      <c r="HE298" s="162">
        <f t="shared" si="7420"/>
        <v>1177</v>
      </c>
      <c r="HF298" s="163" t="str">
        <f t="shared" si="7315"/>
        <v>1</v>
      </c>
      <c r="HG298" s="164">
        <f t="shared" si="232"/>
        <v>5</v>
      </c>
      <c r="HH298" s="165">
        <f t="shared" si="233"/>
        <v>0</v>
      </c>
      <c r="HI298" s="166"/>
      <c r="HJ298" s="166"/>
      <c r="HK298" s="166"/>
      <c r="HL298" s="84"/>
      <c r="HM298" s="85"/>
      <c r="HN298" s="83" t="str">
        <f t="shared" si="234"/>
        <v>0</v>
      </c>
      <c r="HO298" s="167">
        <f t="shared" si="7316"/>
        <v>0</v>
      </c>
      <c r="HP298" s="168">
        <f t="shared" si="7317"/>
        <v>0</v>
      </c>
      <c r="HQ298" s="168">
        <f t="shared" si="7318"/>
        <v>0</v>
      </c>
      <c r="HR298" s="168">
        <f t="shared" si="7319"/>
        <v>0</v>
      </c>
      <c r="HS298" s="168">
        <f t="shared" si="7320"/>
        <v>0</v>
      </c>
      <c r="HT298" s="154">
        <f t="shared" ref="HT298:HU298" si="7421">HT297</f>
        <v>15</v>
      </c>
      <c r="HU298" s="155">
        <f t="shared" si="7421"/>
        <v>1178</v>
      </c>
      <c r="HV298" s="156" t="str">
        <f t="shared" si="7322"/>
        <v>1</v>
      </c>
      <c r="HW298" s="157" t="str">
        <f t="shared" si="242"/>
        <v/>
      </c>
      <c r="HX298" s="169">
        <f t="shared" si="243"/>
        <v>0</v>
      </c>
      <c r="HY298" s="159"/>
      <c r="HZ298" s="159"/>
      <c r="IA298" s="159"/>
      <c r="IB298" s="160"/>
      <c r="IC298" s="160"/>
      <c r="ID298" s="160" t="str">
        <f t="shared" si="244"/>
        <v>0</v>
      </c>
      <c r="IE298" s="160">
        <f t="shared" si="7323"/>
        <v>0</v>
      </c>
      <c r="IF298" s="160">
        <f t="shared" si="7324"/>
        <v>0</v>
      </c>
      <c r="IG298" s="160">
        <f t="shared" si="7325"/>
        <v>0</v>
      </c>
      <c r="IH298" s="160">
        <f t="shared" si="7326"/>
        <v>0</v>
      </c>
      <c r="II298" s="160">
        <f t="shared" si="7327"/>
        <v>0</v>
      </c>
      <c r="IJ298" s="161">
        <f t="shared" ref="IJ298:IK298" si="7422">IJ297</f>
        <v>16</v>
      </c>
      <c r="IK298" s="162">
        <f t="shared" si="7422"/>
        <v>1179</v>
      </c>
      <c r="IL298" s="163" t="str">
        <f t="shared" si="7329"/>
        <v>1</v>
      </c>
      <c r="IM298" s="164" t="str">
        <f t="shared" si="252"/>
        <v/>
      </c>
      <c r="IN298" s="165">
        <f t="shared" si="253"/>
        <v>0</v>
      </c>
      <c r="IO298" s="166"/>
      <c r="IP298" s="166"/>
      <c r="IQ298" s="166"/>
      <c r="IR298" s="168"/>
      <c r="IS298" s="168"/>
      <c r="IT298" s="170" t="str">
        <f t="shared" si="254"/>
        <v>0</v>
      </c>
      <c r="IU298" s="170">
        <f t="shared" si="7330"/>
        <v>0</v>
      </c>
      <c r="IV298" s="168">
        <f t="shared" si="7331"/>
        <v>0</v>
      </c>
      <c r="IW298" s="168">
        <f t="shared" si="7332"/>
        <v>0</v>
      </c>
      <c r="IX298" s="168">
        <f t="shared" si="7333"/>
        <v>0</v>
      </c>
      <c r="IY298" s="168">
        <f t="shared" si="7334"/>
        <v>0</v>
      </c>
      <c r="IZ298" s="154">
        <f t="shared" ref="IZ298:JA298" si="7423">IZ297</f>
        <v>17</v>
      </c>
      <c r="JA298" s="155">
        <f t="shared" si="7423"/>
        <v>1180</v>
      </c>
      <c r="JB298" s="156" t="str">
        <f t="shared" si="7336"/>
        <v>1</v>
      </c>
      <c r="JC298" s="157" t="str">
        <f t="shared" si="262"/>
        <v/>
      </c>
      <c r="JD298" s="158">
        <f t="shared" si="263"/>
        <v>0</v>
      </c>
      <c r="JE298" s="159"/>
      <c r="JF298" s="159"/>
      <c r="JG298" s="159"/>
      <c r="JH298" s="160"/>
      <c r="JI298" s="160"/>
      <c r="JJ298" s="171" t="str">
        <f t="shared" si="264"/>
        <v>0</v>
      </c>
      <c r="JK298" s="171">
        <f t="shared" si="7337"/>
        <v>0</v>
      </c>
      <c r="JL298" s="160">
        <f t="shared" si="7338"/>
        <v>0</v>
      </c>
      <c r="JM298" s="160">
        <f t="shared" si="7339"/>
        <v>0</v>
      </c>
      <c r="JN298" s="160">
        <f t="shared" si="7340"/>
        <v>0</v>
      </c>
      <c r="JO298" s="160">
        <f t="shared" si="7341"/>
        <v>0</v>
      </c>
      <c r="JP298" s="161">
        <f t="shared" ref="JP298:JQ298" si="7424">JP297</f>
        <v>18</v>
      </c>
      <c r="JQ298" s="162">
        <f t="shared" si="7424"/>
        <v>1181</v>
      </c>
      <c r="JR298" s="163" t="str">
        <f t="shared" si="7343"/>
        <v>1</v>
      </c>
      <c r="JS298" s="164" t="str">
        <f t="shared" si="272"/>
        <v/>
      </c>
      <c r="JT298" s="165">
        <f t="shared" si="273"/>
        <v>0</v>
      </c>
      <c r="JU298" s="166"/>
      <c r="JV298" s="166"/>
      <c r="JW298" s="166"/>
      <c r="JX298" s="168"/>
      <c r="JY298" s="168"/>
      <c r="JZ298" s="170" t="str">
        <f t="shared" si="274"/>
        <v>0</v>
      </c>
      <c r="KA298" s="170">
        <f t="shared" si="7344"/>
        <v>0</v>
      </c>
      <c r="KB298" s="168">
        <f t="shared" si="7345"/>
        <v>0</v>
      </c>
      <c r="KC298" s="168">
        <f t="shared" si="7346"/>
        <v>0</v>
      </c>
      <c r="KD298" s="168">
        <f t="shared" si="7347"/>
        <v>0</v>
      </c>
      <c r="KE298" s="168">
        <f t="shared" si="7348"/>
        <v>0</v>
      </c>
      <c r="KF298" s="154">
        <f t="shared" ref="KF298:KG298" si="7425">KF297</f>
        <v>19</v>
      </c>
      <c r="KG298" s="155">
        <f t="shared" si="7425"/>
        <v>1182</v>
      </c>
      <c r="KH298" s="156" t="str">
        <f t="shared" si="7350"/>
        <v>1</v>
      </c>
      <c r="KI298" s="157" t="str">
        <f t="shared" si="282"/>
        <v/>
      </c>
      <c r="KJ298" s="158">
        <f t="shared" si="283"/>
        <v>0</v>
      </c>
      <c r="KK298" s="159"/>
      <c r="KL298" s="159"/>
      <c r="KM298" s="159"/>
      <c r="KN298" s="160"/>
      <c r="KO298" s="160"/>
      <c r="KP298" s="171" t="str">
        <f t="shared" si="284"/>
        <v>0</v>
      </c>
      <c r="KQ298" s="171">
        <f t="shared" si="7351"/>
        <v>0</v>
      </c>
      <c r="KR298" s="160">
        <f t="shared" si="7352"/>
        <v>0</v>
      </c>
      <c r="KS298" s="160">
        <f t="shared" si="7353"/>
        <v>0</v>
      </c>
      <c r="KT298" s="160">
        <f t="shared" si="7354"/>
        <v>0</v>
      </c>
      <c r="KU298" s="160">
        <f t="shared" si="7355"/>
        <v>0</v>
      </c>
      <c r="KV298" s="161">
        <f t="shared" ref="KV298:KW298" si="7426">KV297</f>
        <v>20</v>
      </c>
      <c r="KW298" s="162">
        <f t="shared" si="7426"/>
        <v>1183</v>
      </c>
      <c r="KX298" s="163" t="str">
        <f t="shared" si="7357"/>
        <v>1</v>
      </c>
      <c r="KY298" s="164" t="str">
        <f t="shared" si="292"/>
        <v/>
      </c>
      <c r="KZ298" s="165">
        <f t="shared" si="293"/>
        <v>0</v>
      </c>
      <c r="LA298" s="166"/>
      <c r="LB298" s="166"/>
      <c r="LC298" s="166"/>
      <c r="LD298" s="168"/>
      <c r="LE298" s="168"/>
      <c r="LF298" s="170" t="str">
        <f t="shared" si="294"/>
        <v>0</v>
      </c>
      <c r="LG298" s="170">
        <f t="shared" si="7358"/>
        <v>0</v>
      </c>
      <c r="LH298" s="168">
        <f t="shared" si="7359"/>
        <v>0</v>
      </c>
      <c r="LI298" s="168">
        <f t="shared" si="7360"/>
        <v>0</v>
      </c>
      <c r="LJ298" s="168">
        <f t="shared" si="7361"/>
        <v>0</v>
      </c>
      <c r="LK298" s="168">
        <f t="shared" si="7362"/>
        <v>0</v>
      </c>
      <c r="LL298" s="172"/>
      <c r="LM298" s="172"/>
      <c r="LN298" s="168" t="str">
        <f t="shared" si="7363"/>
        <v>#REF!</v>
      </c>
      <c r="LO298" s="168" t="str">
        <f t="shared" si="7364"/>
        <v>#REF!</v>
      </c>
      <c r="LP298" s="168" t="str">
        <f t="shared" si="7365"/>
        <v>#REF!</v>
      </c>
      <c r="LQ298" s="168" t="str">
        <f t="shared" si="7366"/>
        <v>#REF!</v>
      </c>
    </row>
    <row r="299" ht="15.75" customHeight="1">
      <c r="A299" s="188">
        <v>46393.0</v>
      </c>
      <c r="B299" s="152" t="s">
        <v>27</v>
      </c>
      <c r="C299" s="153">
        <f t="shared" si="99"/>
        <v>0</v>
      </c>
      <c r="D299" s="154">
        <f t="shared" ref="D299:E299" si="7427">D298</f>
        <v>1</v>
      </c>
      <c r="E299" s="155">
        <f t="shared" si="7427"/>
        <v>1164</v>
      </c>
      <c r="F299" s="156" t="str">
        <f t="shared" si="7224"/>
        <v>1</v>
      </c>
      <c r="G299" s="157">
        <f t="shared" si="102"/>
        <v>1</v>
      </c>
      <c r="H299" s="158">
        <f t="shared" si="103"/>
        <v>0</v>
      </c>
      <c r="I299" s="159"/>
      <c r="J299" s="159"/>
      <c r="K299" s="159"/>
      <c r="L299" s="78"/>
      <c r="M299" s="79"/>
      <c r="N299" s="77" t="str">
        <f t="shared" si="104"/>
        <v>0</v>
      </c>
      <c r="O299" s="81">
        <f t="shared" si="7225"/>
        <v>0</v>
      </c>
      <c r="P299" s="160">
        <f t="shared" si="7226"/>
        <v>0</v>
      </c>
      <c r="Q299" s="160">
        <f t="shared" si="7227"/>
        <v>0</v>
      </c>
      <c r="R299" s="160">
        <f t="shared" si="7228"/>
        <v>0</v>
      </c>
      <c r="S299" s="160">
        <f t="shared" si="7229"/>
        <v>0</v>
      </c>
      <c r="T299" s="161">
        <f t="shared" ref="T299:U299" si="7428">T298</f>
        <v>2</v>
      </c>
      <c r="U299" s="162">
        <f t="shared" si="7428"/>
        <v>1165</v>
      </c>
      <c r="V299" s="163" t="str">
        <f t="shared" si="7231"/>
        <v>1</v>
      </c>
      <c r="W299" s="164">
        <f t="shared" si="112"/>
        <v>1</v>
      </c>
      <c r="X299" s="165">
        <f t="shared" si="113"/>
        <v>0</v>
      </c>
      <c r="Y299" s="166"/>
      <c r="Z299" s="166"/>
      <c r="AA299" s="166"/>
      <c r="AB299" s="84"/>
      <c r="AC299" s="85"/>
      <c r="AD299" s="83" t="str">
        <f t="shared" si="114"/>
        <v>0</v>
      </c>
      <c r="AE299" s="167">
        <f t="shared" si="7232"/>
        <v>0</v>
      </c>
      <c r="AF299" s="168">
        <f t="shared" si="7233"/>
        <v>0</v>
      </c>
      <c r="AG299" s="168">
        <f t="shared" si="7234"/>
        <v>0</v>
      </c>
      <c r="AH299" s="168">
        <f t="shared" si="7235"/>
        <v>0</v>
      </c>
      <c r="AI299" s="168">
        <f t="shared" si="7236"/>
        <v>0</v>
      </c>
      <c r="AJ299" s="154">
        <f t="shared" ref="AJ299:AK299" si="7429">AJ298</f>
        <v>3</v>
      </c>
      <c r="AK299" s="155">
        <f t="shared" si="7429"/>
        <v>1166</v>
      </c>
      <c r="AL299" s="156" t="str">
        <f t="shared" si="7238"/>
        <v>1</v>
      </c>
      <c r="AM299" s="157">
        <f t="shared" si="122"/>
        <v>2</v>
      </c>
      <c r="AN299" s="158">
        <f t="shared" si="123"/>
        <v>0</v>
      </c>
      <c r="AO299" s="159"/>
      <c r="AP299" s="159"/>
      <c r="AQ299" s="159"/>
      <c r="AR299" s="78"/>
      <c r="AS299" s="79"/>
      <c r="AT299" s="77" t="str">
        <f t="shared" si="124"/>
        <v>0</v>
      </c>
      <c r="AU299" s="81">
        <f t="shared" si="7239"/>
        <v>0</v>
      </c>
      <c r="AV299" s="160">
        <f t="shared" si="7240"/>
        <v>0</v>
      </c>
      <c r="AW299" s="160">
        <f t="shared" si="7241"/>
        <v>0</v>
      </c>
      <c r="AX299" s="160">
        <f t="shared" si="7242"/>
        <v>0</v>
      </c>
      <c r="AY299" s="160">
        <f t="shared" si="7243"/>
        <v>0</v>
      </c>
      <c r="AZ299" s="161">
        <f t="shared" ref="AZ299:BA299" si="7430">AZ298</f>
        <v>4</v>
      </c>
      <c r="BA299" s="162">
        <f t="shared" si="7430"/>
        <v>1167</v>
      </c>
      <c r="BB299" s="163" t="str">
        <f t="shared" si="7245"/>
        <v>1</v>
      </c>
      <c r="BC299" s="164">
        <f t="shared" si="132"/>
        <v>4</v>
      </c>
      <c r="BD299" s="165">
        <f t="shared" si="133"/>
        <v>0</v>
      </c>
      <c r="BE299" s="166"/>
      <c r="BF299" s="166"/>
      <c r="BG299" s="166"/>
      <c r="BH299" s="84"/>
      <c r="BI299" s="85"/>
      <c r="BJ299" s="83" t="str">
        <f t="shared" si="134"/>
        <v>0</v>
      </c>
      <c r="BK299" s="167">
        <f t="shared" si="7246"/>
        <v>0</v>
      </c>
      <c r="BL299" s="168">
        <f t="shared" si="7247"/>
        <v>0</v>
      </c>
      <c r="BM299" s="168">
        <f t="shared" si="7248"/>
        <v>0</v>
      </c>
      <c r="BN299" s="168">
        <f t="shared" si="7249"/>
        <v>0</v>
      </c>
      <c r="BO299" s="168">
        <f t="shared" si="7250"/>
        <v>0</v>
      </c>
      <c r="BP299" s="154">
        <f t="shared" ref="BP299:BQ299" si="7431">BP298</f>
        <v>5</v>
      </c>
      <c r="BQ299" s="155">
        <f t="shared" si="7431"/>
        <v>1168</v>
      </c>
      <c r="BR299" s="156" t="str">
        <f t="shared" si="7252"/>
        <v>1</v>
      </c>
      <c r="BS299" s="157">
        <f t="shared" si="142"/>
        <v>4</v>
      </c>
      <c r="BT299" s="158">
        <f t="shared" si="143"/>
        <v>0</v>
      </c>
      <c r="BU299" s="159"/>
      <c r="BV299" s="159"/>
      <c r="BW299" s="159"/>
      <c r="BX299" s="78"/>
      <c r="BY299" s="79"/>
      <c r="BZ299" s="77" t="str">
        <f t="shared" si="144"/>
        <v>0</v>
      </c>
      <c r="CA299" s="81">
        <f t="shared" si="7253"/>
        <v>0</v>
      </c>
      <c r="CB299" s="160">
        <f t="shared" si="7254"/>
        <v>0</v>
      </c>
      <c r="CC299" s="160">
        <f t="shared" si="7255"/>
        <v>0</v>
      </c>
      <c r="CD299" s="160">
        <f t="shared" si="7256"/>
        <v>0</v>
      </c>
      <c r="CE299" s="160">
        <f t="shared" si="7257"/>
        <v>0</v>
      </c>
      <c r="CF299" s="161">
        <f t="shared" ref="CF299:CG299" si="7432">CF298</f>
        <v>6</v>
      </c>
      <c r="CG299" s="162">
        <f t="shared" si="7432"/>
        <v>1169</v>
      </c>
      <c r="CH299" s="163" t="str">
        <f t="shared" si="7259"/>
        <v>1</v>
      </c>
      <c r="CI299" s="164">
        <f t="shared" si="152"/>
        <v>2</v>
      </c>
      <c r="CJ299" s="165">
        <f t="shared" si="153"/>
        <v>0</v>
      </c>
      <c r="CK299" s="166"/>
      <c r="CL299" s="166"/>
      <c r="CM299" s="166"/>
      <c r="CN299" s="84"/>
      <c r="CO299" s="85"/>
      <c r="CP299" s="83" t="str">
        <f t="shared" si="154"/>
        <v>0</v>
      </c>
      <c r="CQ299" s="167">
        <f t="shared" si="7260"/>
        <v>0</v>
      </c>
      <c r="CR299" s="168">
        <f t="shared" si="7261"/>
        <v>0</v>
      </c>
      <c r="CS299" s="168">
        <f t="shared" si="7262"/>
        <v>0</v>
      </c>
      <c r="CT299" s="168">
        <f t="shared" si="7263"/>
        <v>0</v>
      </c>
      <c r="CU299" s="168">
        <f t="shared" si="7264"/>
        <v>0</v>
      </c>
      <c r="CV299" s="154">
        <f t="shared" ref="CV299:CW299" si="7433">CV298</f>
        <v>7</v>
      </c>
      <c r="CW299" s="155">
        <f t="shared" si="7433"/>
        <v>1170</v>
      </c>
      <c r="CX299" s="156" t="str">
        <f t="shared" si="7266"/>
        <v>1</v>
      </c>
      <c r="CY299" s="157">
        <f t="shared" si="162"/>
        <v>2</v>
      </c>
      <c r="CZ299" s="158">
        <f t="shared" si="163"/>
        <v>0</v>
      </c>
      <c r="DA299" s="159"/>
      <c r="DB299" s="159"/>
      <c r="DC299" s="159"/>
      <c r="DD299" s="78"/>
      <c r="DE299" s="79"/>
      <c r="DF299" s="77" t="str">
        <f t="shared" si="164"/>
        <v>0</v>
      </c>
      <c r="DG299" s="81">
        <f t="shared" si="7267"/>
        <v>0</v>
      </c>
      <c r="DH299" s="160">
        <f t="shared" si="7268"/>
        <v>0</v>
      </c>
      <c r="DI299" s="160">
        <f t="shared" si="7269"/>
        <v>0</v>
      </c>
      <c r="DJ299" s="160">
        <f t="shared" si="7270"/>
        <v>0</v>
      </c>
      <c r="DK299" s="160">
        <f t="shared" si="7271"/>
        <v>0</v>
      </c>
      <c r="DL299" s="161">
        <f t="shared" ref="DL299:DM299" si="7434">DL298</f>
        <v>8</v>
      </c>
      <c r="DM299" s="162">
        <f t="shared" si="7434"/>
        <v>1171</v>
      </c>
      <c r="DN299" s="163" t="str">
        <f t="shared" si="7273"/>
        <v>1</v>
      </c>
      <c r="DO299" s="164">
        <f t="shared" si="172"/>
        <v>2</v>
      </c>
      <c r="DP299" s="165">
        <f t="shared" si="173"/>
        <v>0</v>
      </c>
      <c r="DQ299" s="166"/>
      <c r="DR299" s="166"/>
      <c r="DS299" s="166"/>
      <c r="DT299" s="84"/>
      <c r="DU299" s="85"/>
      <c r="DV299" s="83" t="str">
        <f t="shared" si="174"/>
        <v>0</v>
      </c>
      <c r="DW299" s="167">
        <f t="shared" si="7274"/>
        <v>0</v>
      </c>
      <c r="DX299" s="168">
        <f t="shared" si="7275"/>
        <v>0</v>
      </c>
      <c r="DY299" s="168">
        <f t="shared" si="7276"/>
        <v>0</v>
      </c>
      <c r="DZ299" s="168">
        <f t="shared" si="7277"/>
        <v>0</v>
      </c>
      <c r="EA299" s="168">
        <f t="shared" si="7278"/>
        <v>0</v>
      </c>
      <c r="EB299" s="154">
        <f t="shared" ref="EB299:EC299" si="7435">EB298</f>
        <v>9</v>
      </c>
      <c r="EC299" s="155">
        <f t="shared" si="7435"/>
        <v>1172</v>
      </c>
      <c r="ED299" s="156" t="str">
        <f t="shared" si="7280"/>
        <v>1</v>
      </c>
      <c r="EE299" s="157">
        <f t="shared" si="182"/>
        <v>5</v>
      </c>
      <c r="EF299" s="169">
        <f t="shared" si="183"/>
        <v>0</v>
      </c>
      <c r="EG299" s="159"/>
      <c r="EH299" s="159"/>
      <c r="EI299" s="159"/>
      <c r="EJ299" s="78"/>
      <c r="EK299" s="79"/>
      <c r="EL299" s="77" t="str">
        <f t="shared" si="184"/>
        <v>0</v>
      </c>
      <c r="EM299" s="81">
        <f t="shared" si="7281"/>
        <v>0</v>
      </c>
      <c r="EN299" s="160">
        <f t="shared" si="7282"/>
        <v>0</v>
      </c>
      <c r="EO299" s="160">
        <f t="shared" si="7283"/>
        <v>0</v>
      </c>
      <c r="EP299" s="160">
        <f t="shared" si="7284"/>
        <v>0</v>
      </c>
      <c r="EQ299" s="160">
        <f t="shared" si="7285"/>
        <v>0</v>
      </c>
      <c r="ER299" s="161">
        <f t="shared" ref="ER299:ES299" si="7436">ER298</f>
        <v>10</v>
      </c>
      <c r="ES299" s="162">
        <f t="shared" si="7436"/>
        <v>1173</v>
      </c>
      <c r="ET299" s="163" t="str">
        <f t="shared" si="7287"/>
        <v>1</v>
      </c>
      <c r="EU299" s="164">
        <f t="shared" si="192"/>
        <v>19</v>
      </c>
      <c r="EV299" s="165">
        <f t="shared" si="193"/>
        <v>0</v>
      </c>
      <c r="EW299" s="166"/>
      <c r="EX299" s="166"/>
      <c r="EY299" s="166"/>
      <c r="EZ299" s="84"/>
      <c r="FA299" s="85"/>
      <c r="FB299" s="83" t="str">
        <f t="shared" si="194"/>
        <v>0</v>
      </c>
      <c r="FC299" s="167">
        <f t="shared" si="7288"/>
        <v>0</v>
      </c>
      <c r="FD299" s="168">
        <f t="shared" si="7289"/>
        <v>0</v>
      </c>
      <c r="FE299" s="168">
        <f t="shared" si="7290"/>
        <v>0</v>
      </c>
      <c r="FF299" s="168">
        <f t="shared" si="7291"/>
        <v>0</v>
      </c>
      <c r="FG299" s="168">
        <f t="shared" si="7292"/>
        <v>0</v>
      </c>
      <c r="FH299" s="154">
        <f t="shared" ref="FH299:FI299" si="7437">FH298</f>
        <v>11</v>
      </c>
      <c r="FI299" s="155">
        <f t="shared" si="7437"/>
        <v>1174</v>
      </c>
      <c r="FJ299" s="156" t="str">
        <f t="shared" si="7294"/>
        <v>1</v>
      </c>
      <c r="FK299" s="157">
        <f t="shared" si="202"/>
        <v>4</v>
      </c>
      <c r="FL299" s="158">
        <f t="shared" si="203"/>
        <v>0</v>
      </c>
      <c r="FM299" s="159"/>
      <c r="FN299" s="159"/>
      <c r="FO299" s="159"/>
      <c r="FP299" s="78"/>
      <c r="FQ299" s="79"/>
      <c r="FR299" s="77" t="str">
        <f t="shared" si="204"/>
        <v>0</v>
      </c>
      <c r="FS299" s="81">
        <f t="shared" si="7295"/>
        <v>0</v>
      </c>
      <c r="FT299" s="160">
        <f t="shared" si="7296"/>
        <v>0</v>
      </c>
      <c r="FU299" s="160">
        <f t="shared" si="7297"/>
        <v>0</v>
      </c>
      <c r="FV299" s="160">
        <f t="shared" si="7298"/>
        <v>0</v>
      </c>
      <c r="FW299" s="160">
        <f t="shared" si="7299"/>
        <v>0</v>
      </c>
      <c r="FX299" s="161">
        <f t="shared" ref="FX299:FY299" si="7438">FX298</f>
        <v>12</v>
      </c>
      <c r="FY299" s="162">
        <f t="shared" si="7438"/>
        <v>1175</v>
      </c>
      <c r="FZ299" s="163" t="str">
        <f t="shared" si="7301"/>
        <v>1</v>
      </c>
      <c r="GA299" s="164">
        <f t="shared" si="212"/>
        <v>2</v>
      </c>
      <c r="GB299" s="165">
        <f t="shared" si="213"/>
        <v>0</v>
      </c>
      <c r="GC299" s="166"/>
      <c r="GD299" s="166"/>
      <c r="GE299" s="166"/>
      <c r="GF299" s="84"/>
      <c r="GG299" s="85"/>
      <c r="GH299" s="83" t="str">
        <f t="shared" si="214"/>
        <v>0</v>
      </c>
      <c r="GI299" s="167">
        <f t="shared" si="7302"/>
        <v>0</v>
      </c>
      <c r="GJ299" s="168">
        <f t="shared" si="7303"/>
        <v>0</v>
      </c>
      <c r="GK299" s="168">
        <f t="shared" si="7304"/>
        <v>0</v>
      </c>
      <c r="GL299" s="168">
        <f t="shared" si="7305"/>
        <v>0</v>
      </c>
      <c r="GM299" s="168">
        <f t="shared" si="7306"/>
        <v>0</v>
      </c>
      <c r="GN299" s="154">
        <f t="shared" ref="GN299:GO299" si="7439">GN298</f>
        <v>13</v>
      </c>
      <c r="GO299" s="155">
        <f t="shared" si="7439"/>
        <v>1176</v>
      </c>
      <c r="GP299" s="156" t="str">
        <f t="shared" si="7308"/>
        <v>1</v>
      </c>
      <c r="GQ299" s="157">
        <f t="shared" si="222"/>
        <v>3</v>
      </c>
      <c r="GR299" s="158">
        <f t="shared" si="223"/>
        <v>0</v>
      </c>
      <c r="GS299" s="159"/>
      <c r="GT299" s="159"/>
      <c r="GU299" s="159"/>
      <c r="GV299" s="78"/>
      <c r="GW299" s="79"/>
      <c r="GX299" s="77" t="str">
        <f t="shared" si="224"/>
        <v>0</v>
      </c>
      <c r="GY299" s="81">
        <f t="shared" si="7309"/>
        <v>0</v>
      </c>
      <c r="GZ299" s="160">
        <f t="shared" si="7310"/>
        <v>0</v>
      </c>
      <c r="HA299" s="160">
        <f t="shared" si="7311"/>
        <v>0</v>
      </c>
      <c r="HB299" s="160">
        <f t="shared" si="7312"/>
        <v>0</v>
      </c>
      <c r="HC299" s="160">
        <f t="shared" si="7313"/>
        <v>0</v>
      </c>
      <c r="HD299" s="161">
        <f t="shared" ref="HD299:HE299" si="7440">HD298</f>
        <v>14</v>
      </c>
      <c r="HE299" s="162">
        <f t="shared" si="7440"/>
        <v>1177</v>
      </c>
      <c r="HF299" s="163" t="str">
        <f t="shared" si="7315"/>
        <v>1</v>
      </c>
      <c r="HG299" s="164">
        <f t="shared" si="232"/>
        <v>5</v>
      </c>
      <c r="HH299" s="165">
        <f t="shared" si="233"/>
        <v>0</v>
      </c>
      <c r="HI299" s="166"/>
      <c r="HJ299" s="166"/>
      <c r="HK299" s="166"/>
      <c r="HL299" s="84"/>
      <c r="HM299" s="85"/>
      <c r="HN299" s="83" t="str">
        <f t="shared" si="234"/>
        <v>0</v>
      </c>
      <c r="HO299" s="167">
        <f t="shared" si="7316"/>
        <v>0</v>
      </c>
      <c r="HP299" s="168">
        <f t="shared" si="7317"/>
        <v>0</v>
      </c>
      <c r="HQ299" s="168">
        <f t="shared" si="7318"/>
        <v>0</v>
      </c>
      <c r="HR299" s="168">
        <f t="shared" si="7319"/>
        <v>0</v>
      </c>
      <c r="HS299" s="168">
        <f t="shared" si="7320"/>
        <v>0</v>
      </c>
      <c r="HT299" s="154">
        <f t="shared" ref="HT299:HU299" si="7441">HT298</f>
        <v>15</v>
      </c>
      <c r="HU299" s="155">
        <f t="shared" si="7441"/>
        <v>1178</v>
      </c>
      <c r="HV299" s="156" t="str">
        <f t="shared" si="7322"/>
        <v>1</v>
      </c>
      <c r="HW299" s="157" t="str">
        <f t="shared" si="242"/>
        <v/>
      </c>
      <c r="HX299" s="169">
        <f t="shared" si="243"/>
        <v>0</v>
      </c>
      <c r="HY299" s="159"/>
      <c r="HZ299" s="159"/>
      <c r="IA299" s="159"/>
      <c r="IB299" s="160"/>
      <c r="IC299" s="160"/>
      <c r="ID299" s="160" t="str">
        <f t="shared" si="244"/>
        <v>0</v>
      </c>
      <c r="IE299" s="160">
        <f t="shared" si="7323"/>
        <v>0</v>
      </c>
      <c r="IF299" s="160">
        <f t="shared" si="7324"/>
        <v>0</v>
      </c>
      <c r="IG299" s="160">
        <f t="shared" si="7325"/>
        <v>0</v>
      </c>
      <c r="IH299" s="160">
        <f t="shared" si="7326"/>
        <v>0</v>
      </c>
      <c r="II299" s="160">
        <f t="shared" si="7327"/>
        <v>0</v>
      </c>
      <c r="IJ299" s="161">
        <f t="shared" ref="IJ299:IK299" si="7442">IJ298</f>
        <v>16</v>
      </c>
      <c r="IK299" s="162">
        <f t="shared" si="7442"/>
        <v>1179</v>
      </c>
      <c r="IL299" s="163" t="str">
        <f t="shared" si="7329"/>
        <v>1</v>
      </c>
      <c r="IM299" s="164" t="str">
        <f t="shared" si="252"/>
        <v/>
      </c>
      <c r="IN299" s="165">
        <f t="shared" si="253"/>
        <v>0</v>
      </c>
      <c r="IO299" s="166"/>
      <c r="IP299" s="166"/>
      <c r="IQ299" s="166"/>
      <c r="IR299" s="168"/>
      <c r="IS299" s="168"/>
      <c r="IT299" s="170" t="str">
        <f t="shared" si="254"/>
        <v>0</v>
      </c>
      <c r="IU299" s="170">
        <f t="shared" si="7330"/>
        <v>0</v>
      </c>
      <c r="IV299" s="168">
        <f t="shared" si="7331"/>
        <v>0</v>
      </c>
      <c r="IW299" s="168">
        <f t="shared" si="7332"/>
        <v>0</v>
      </c>
      <c r="IX299" s="168">
        <f t="shared" si="7333"/>
        <v>0</v>
      </c>
      <c r="IY299" s="168">
        <f t="shared" si="7334"/>
        <v>0</v>
      </c>
      <c r="IZ299" s="154">
        <f t="shared" ref="IZ299:JA299" si="7443">IZ298</f>
        <v>17</v>
      </c>
      <c r="JA299" s="155">
        <f t="shared" si="7443"/>
        <v>1180</v>
      </c>
      <c r="JB299" s="156" t="str">
        <f t="shared" si="7336"/>
        <v>1</v>
      </c>
      <c r="JC299" s="157" t="str">
        <f t="shared" si="262"/>
        <v/>
      </c>
      <c r="JD299" s="158">
        <f t="shared" si="263"/>
        <v>0</v>
      </c>
      <c r="JE299" s="159"/>
      <c r="JF299" s="159"/>
      <c r="JG299" s="159"/>
      <c r="JH299" s="160"/>
      <c r="JI299" s="160"/>
      <c r="JJ299" s="171" t="str">
        <f t="shared" si="264"/>
        <v>0</v>
      </c>
      <c r="JK299" s="171">
        <f t="shared" si="7337"/>
        <v>0</v>
      </c>
      <c r="JL299" s="160">
        <f t="shared" si="7338"/>
        <v>0</v>
      </c>
      <c r="JM299" s="160">
        <f t="shared" si="7339"/>
        <v>0</v>
      </c>
      <c r="JN299" s="160">
        <f t="shared" si="7340"/>
        <v>0</v>
      </c>
      <c r="JO299" s="160">
        <f t="shared" si="7341"/>
        <v>0</v>
      </c>
      <c r="JP299" s="161">
        <f t="shared" ref="JP299:JQ299" si="7444">JP298</f>
        <v>18</v>
      </c>
      <c r="JQ299" s="162">
        <f t="shared" si="7444"/>
        <v>1181</v>
      </c>
      <c r="JR299" s="163" t="str">
        <f t="shared" si="7343"/>
        <v>1</v>
      </c>
      <c r="JS299" s="164" t="str">
        <f t="shared" si="272"/>
        <v/>
      </c>
      <c r="JT299" s="165">
        <f t="shared" si="273"/>
        <v>0</v>
      </c>
      <c r="JU299" s="166"/>
      <c r="JV299" s="166"/>
      <c r="JW299" s="166"/>
      <c r="JX299" s="168"/>
      <c r="JY299" s="168"/>
      <c r="JZ299" s="170" t="str">
        <f t="shared" si="274"/>
        <v>0</v>
      </c>
      <c r="KA299" s="170">
        <f t="shared" si="7344"/>
        <v>0</v>
      </c>
      <c r="KB299" s="168">
        <f t="shared" si="7345"/>
        <v>0</v>
      </c>
      <c r="KC299" s="168">
        <f t="shared" si="7346"/>
        <v>0</v>
      </c>
      <c r="KD299" s="168">
        <f t="shared" si="7347"/>
        <v>0</v>
      </c>
      <c r="KE299" s="168">
        <f t="shared" si="7348"/>
        <v>0</v>
      </c>
      <c r="KF299" s="154">
        <f t="shared" ref="KF299:KG299" si="7445">KF298</f>
        <v>19</v>
      </c>
      <c r="KG299" s="155">
        <f t="shared" si="7445"/>
        <v>1182</v>
      </c>
      <c r="KH299" s="156" t="str">
        <f t="shared" si="7350"/>
        <v>1</v>
      </c>
      <c r="KI299" s="157" t="str">
        <f t="shared" si="282"/>
        <v/>
      </c>
      <c r="KJ299" s="158">
        <f t="shared" si="283"/>
        <v>0</v>
      </c>
      <c r="KK299" s="159"/>
      <c r="KL299" s="159"/>
      <c r="KM299" s="159"/>
      <c r="KN299" s="160"/>
      <c r="KO299" s="160"/>
      <c r="KP299" s="171" t="str">
        <f t="shared" si="284"/>
        <v>0</v>
      </c>
      <c r="KQ299" s="171">
        <f t="shared" si="7351"/>
        <v>0</v>
      </c>
      <c r="KR299" s="160">
        <f t="shared" si="7352"/>
        <v>0</v>
      </c>
      <c r="KS299" s="160">
        <f t="shared" si="7353"/>
        <v>0</v>
      </c>
      <c r="KT299" s="160">
        <f t="shared" si="7354"/>
        <v>0</v>
      </c>
      <c r="KU299" s="160">
        <f t="shared" si="7355"/>
        <v>0</v>
      </c>
      <c r="KV299" s="161">
        <f t="shared" ref="KV299:KW299" si="7446">KV298</f>
        <v>20</v>
      </c>
      <c r="KW299" s="162">
        <f t="shared" si="7446"/>
        <v>1183</v>
      </c>
      <c r="KX299" s="163" t="str">
        <f t="shared" si="7357"/>
        <v>1</v>
      </c>
      <c r="KY299" s="164" t="str">
        <f t="shared" si="292"/>
        <v/>
      </c>
      <c r="KZ299" s="165">
        <f t="shared" si="293"/>
        <v>0</v>
      </c>
      <c r="LA299" s="166"/>
      <c r="LB299" s="166"/>
      <c r="LC299" s="166"/>
      <c r="LD299" s="168"/>
      <c r="LE299" s="168"/>
      <c r="LF299" s="170" t="str">
        <f t="shared" si="294"/>
        <v>0</v>
      </c>
      <c r="LG299" s="170">
        <f t="shared" si="7358"/>
        <v>0</v>
      </c>
      <c r="LH299" s="168">
        <f t="shared" si="7359"/>
        <v>0</v>
      </c>
      <c r="LI299" s="168">
        <f t="shared" si="7360"/>
        <v>0</v>
      </c>
      <c r="LJ299" s="168">
        <f t="shared" si="7361"/>
        <v>0</v>
      </c>
      <c r="LK299" s="168">
        <f t="shared" si="7362"/>
        <v>0</v>
      </c>
      <c r="LL299" s="172"/>
      <c r="LM299" s="172"/>
      <c r="LN299" s="168" t="str">
        <f t="shared" si="7363"/>
        <v>#REF!</v>
      </c>
      <c r="LO299" s="168" t="str">
        <f t="shared" si="7364"/>
        <v>#REF!</v>
      </c>
      <c r="LP299" s="168" t="str">
        <f t="shared" si="7365"/>
        <v>#REF!</v>
      </c>
      <c r="LQ299" s="168" t="str">
        <f t="shared" si="7366"/>
        <v>#REF!</v>
      </c>
    </row>
    <row r="300" ht="15.75" customHeight="1">
      <c r="A300" s="188">
        <v>46394.0</v>
      </c>
      <c r="B300" s="152" t="s">
        <v>28</v>
      </c>
      <c r="C300" s="153">
        <f t="shared" si="99"/>
        <v>0</v>
      </c>
      <c r="D300" s="154">
        <f t="shared" ref="D300:E300" si="7447">D290</f>
        <v>1</v>
      </c>
      <c r="E300" s="173">
        <f t="shared" si="7447"/>
        <v>1164</v>
      </c>
      <c r="F300" s="156" t="str">
        <f t="shared" si="7224"/>
        <v>1</v>
      </c>
      <c r="G300" s="157">
        <f t="shared" si="102"/>
        <v>1</v>
      </c>
      <c r="H300" s="158">
        <f t="shared" si="103"/>
        <v>0</v>
      </c>
      <c r="I300" s="159"/>
      <c r="J300" s="159"/>
      <c r="K300" s="159"/>
      <c r="L300" s="78"/>
      <c r="M300" s="79"/>
      <c r="N300" s="77" t="str">
        <f t="shared" si="104"/>
        <v>0</v>
      </c>
      <c r="O300" s="81">
        <f t="shared" si="7225"/>
        <v>0</v>
      </c>
      <c r="P300" s="160">
        <f t="shared" si="7226"/>
        <v>0</v>
      </c>
      <c r="Q300" s="160">
        <f t="shared" si="7227"/>
        <v>0</v>
      </c>
      <c r="R300" s="160">
        <f t="shared" si="7228"/>
        <v>0</v>
      </c>
      <c r="S300" s="160">
        <f t="shared" si="7229"/>
        <v>0</v>
      </c>
      <c r="T300" s="161">
        <f t="shared" ref="T300:U300" si="7448">T299</f>
        <v>2</v>
      </c>
      <c r="U300" s="162">
        <f t="shared" si="7448"/>
        <v>1165</v>
      </c>
      <c r="V300" s="163" t="str">
        <f t="shared" si="7231"/>
        <v>1</v>
      </c>
      <c r="W300" s="164">
        <f t="shared" si="112"/>
        <v>1</v>
      </c>
      <c r="X300" s="165">
        <f t="shared" si="113"/>
        <v>0</v>
      </c>
      <c r="Y300" s="166"/>
      <c r="Z300" s="166"/>
      <c r="AA300" s="166"/>
      <c r="AB300" s="84"/>
      <c r="AC300" s="85"/>
      <c r="AD300" s="83" t="str">
        <f t="shared" si="114"/>
        <v>0</v>
      </c>
      <c r="AE300" s="167">
        <f t="shared" si="7232"/>
        <v>0</v>
      </c>
      <c r="AF300" s="168">
        <f t="shared" si="7233"/>
        <v>0</v>
      </c>
      <c r="AG300" s="168">
        <f t="shared" si="7234"/>
        <v>0</v>
      </c>
      <c r="AH300" s="168">
        <f t="shared" si="7235"/>
        <v>0</v>
      </c>
      <c r="AI300" s="168">
        <f t="shared" si="7236"/>
        <v>0</v>
      </c>
      <c r="AJ300" s="154">
        <f t="shared" ref="AJ300:AK300" si="7449">AJ290</f>
        <v>3</v>
      </c>
      <c r="AK300" s="173">
        <f t="shared" si="7449"/>
        <v>1166</v>
      </c>
      <c r="AL300" s="156" t="str">
        <f t="shared" si="7238"/>
        <v>1</v>
      </c>
      <c r="AM300" s="157">
        <f t="shared" si="122"/>
        <v>2</v>
      </c>
      <c r="AN300" s="158">
        <f t="shared" si="123"/>
        <v>0</v>
      </c>
      <c r="AO300" s="159"/>
      <c r="AP300" s="159"/>
      <c r="AQ300" s="159"/>
      <c r="AR300" s="78"/>
      <c r="AS300" s="79"/>
      <c r="AT300" s="77" t="str">
        <f t="shared" si="124"/>
        <v>0</v>
      </c>
      <c r="AU300" s="81">
        <f t="shared" si="7239"/>
        <v>0</v>
      </c>
      <c r="AV300" s="160">
        <f t="shared" si="7240"/>
        <v>0</v>
      </c>
      <c r="AW300" s="160">
        <f t="shared" si="7241"/>
        <v>0</v>
      </c>
      <c r="AX300" s="160">
        <f t="shared" si="7242"/>
        <v>0</v>
      </c>
      <c r="AY300" s="160">
        <f t="shared" si="7243"/>
        <v>0</v>
      </c>
      <c r="AZ300" s="161">
        <f t="shared" ref="AZ300:BA300" si="7450">AZ299</f>
        <v>4</v>
      </c>
      <c r="BA300" s="162">
        <f t="shared" si="7450"/>
        <v>1167</v>
      </c>
      <c r="BB300" s="163" t="str">
        <f t="shared" si="7245"/>
        <v>1</v>
      </c>
      <c r="BC300" s="164">
        <f t="shared" si="132"/>
        <v>4</v>
      </c>
      <c r="BD300" s="165">
        <f t="shared" si="133"/>
        <v>0</v>
      </c>
      <c r="BE300" s="166"/>
      <c r="BF300" s="166"/>
      <c r="BG300" s="166"/>
      <c r="BH300" s="84"/>
      <c r="BI300" s="85"/>
      <c r="BJ300" s="83" t="str">
        <f t="shared" si="134"/>
        <v>0</v>
      </c>
      <c r="BK300" s="167">
        <f t="shared" si="7246"/>
        <v>0</v>
      </c>
      <c r="BL300" s="168">
        <f t="shared" si="7247"/>
        <v>0</v>
      </c>
      <c r="BM300" s="168">
        <f t="shared" si="7248"/>
        <v>0</v>
      </c>
      <c r="BN300" s="168">
        <f t="shared" si="7249"/>
        <v>0</v>
      </c>
      <c r="BO300" s="168">
        <f t="shared" si="7250"/>
        <v>0</v>
      </c>
      <c r="BP300" s="154">
        <f t="shared" ref="BP300:BQ300" si="7451">BP290</f>
        <v>5</v>
      </c>
      <c r="BQ300" s="173">
        <f t="shared" si="7451"/>
        <v>1168</v>
      </c>
      <c r="BR300" s="156" t="str">
        <f t="shared" si="7252"/>
        <v>1</v>
      </c>
      <c r="BS300" s="157">
        <f t="shared" si="142"/>
        <v>4</v>
      </c>
      <c r="BT300" s="158">
        <f t="shared" si="143"/>
        <v>0</v>
      </c>
      <c r="BU300" s="159"/>
      <c r="BV300" s="159"/>
      <c r="BW300" s="159"/>
      <c r="BX300" s="78"/>
      <c r="BY300" s="79"/>
      <c r="BZ300" s="77" t="str">
        <f t="shared" si="144"/>
        <v>0</v>
      </c>
      <c r="CA300" s="81">
        <f t="shared" si="7253"/>
        <v>0</v>
      </c>
      <c r="CB300" s="160">
        <f t="shared" si="7254"/>
        <v>0</v>
      </c>
      <c r="CC300" s="160">
        <f t="shared" si="7255"/>
        <v>0</v>
      </c>
      <c r="CD300" s="160">
        <f t="shared" si="7256"/>
        <v>0</v>
      </c>
      <c r="CE300" s="160">
        <f t="shared" si="7257"/>
        <v>0</v>
      </c>
      <c r="CF300" s="161">
        <f t="shared" ref="CF300:CG300" si="7452">CF299</f>
        <v>6</v>
      </c>
      <c r="CG300" s="162">
        <f t="shared" si="7452"/>
        <v>1169</v>
      </c>
      <c r="CH300" s="163" t="str">
        <f t="shared" si="7259"/>
        <v>1</v>
      </c>
      <c r="CI300" s="164">
        <f t="shared" si="152"/>
        <v>2</v>
      </c>
      <c r="CJ300" s="165">
        <f t="shared" si="153"/>
        <v>0</v>
      </c>
      <c r="CK300" s="166"/>
      <c r="CL300" s="166"/>
      <c r="CM300" s="166"/>
      <c r="CN300" s="84"/>
      <c r="CO300" s="85"/>
      <c r="CP300" s="83" t="str">
        <f t="shared" si="154"/>
        <v>0</v>
      </c>
      <c r="CQ300" s="167">
        <f t="shared" si="7260"/>
        <v>0</v>
      </c>
      <c r="CR300" s="168">
        <f t="shared" si="7261"/>
        <v>0</v>
      </c>
      <c r="CS300" s="168">
        <f t="shared" si="7262"/>
        <v>0</v>
      </c>
      <c r="CT300" s="168">
        <f t="shared" si="7263"/>
        <v>0</v>
      </c>
      <c r="CU300" s="168">
        <f t="shared" si="7264"/>
        <v>0</v>
      </c>
      <c r="CV300" s="154">
        <f t="shared" ref="CV300:CW300" si="7453">CV290</f>
        <v>7</v>
      </c>
      <c r="CW300" s="173">
        <f t="shared" si="7453"/>
        <v>1170</v>
      </c>
      <c r="CX300" s="156" t="str">
        <f t="shared" si="7266"/>
        <v>1</v>
      </c>
      <c r="CY300" s="157">
        <f t="shared" si="162"/>
        <v>2</v>
      </c>
      <c r="CZ300" s="158">
        <f t="shared" si="163"/>
        <v>0</v>
      </c>
      <c r="DA300" s="159"/>
      <c r="DB300" s="159"/>
      <c r="DC300" s="159"/>
      <c r="DD300" s="78"/>
      <c r="DE300" s="79"/>
      <c r="DF300" s="77" t="str">
        <f t="shared" si="164"/>
        <v>0</v>
      </c>
      <c r="DG300" s="81">
        <f t="shared" si="7267"/>
        <v>0</v>
      </c>
      <c r="DH300" s="160">
        <f t="shared" si="7268"/>
        <v>0</v>
      </c>
      <c r="DI300" s="160">
        <f t="shared" si="7269"/>
        <v>0</v>
      </c>
      <c r="DJ300" s="160">
        <f t="shared" si="7270"/>
        <v>0</v>
      </c>
      <c r="DK300" s="160">
        <f t="shared" si="7271"/>
        <v>0</v>
      </c>
      <c r="DL300" s="161">
        <f t="shared" ref="DL300:DM300" si="7454">DL299</f>
        <v>8</v>
      </c>
      <c r="DM300" s="162">
        <f t="shared" si="7454"/>
        <v>1171</v>
      </c>
      <c r="DN300" s="163" t="str">
        <f t="shared" si="7273"/>
        <v>1</v>
      </c>
      <c r="DO300" s="164">
        <f t="shared" si="172"/>
        <v>2</v>
      </c>
      <c r="DP300" s="165">
        <f t="shared" si="173"/>
        <v>0</v>
      </c>
      <c r="DQ300" s="166"/>
      <c r="DR300" s="166"/>
      <c r="DS300" s="166"/>
      <c r="DT300" s="84"/>
      <c r="DU300" s="85"/>
      <c r="DV300" s="83" t="str">
        <f t="shared" si="174"/>
        <v>0</v>
      </c>
      <c r="DW300" s="167">
        <f t="shared" si="7274"/>
        <v>0</v>
      </c>
      <c r="DX300" s="168">
        <f t="shared" si="7275"/>
        <v>0</v>
      </c>
      <c r="DY300" s="168">
        <f t="shared" si="7276"/>
        <v>0</v>
      </c>
      <c r="DZ300" s="168">
        <f t="shared" si="7277"/>
        <v>0</v>
      </c>
      <c r="EA300" s="168">
        <f t="shared" si="7278"/>
        <v>0</v>
      </c>
      <c r="EB300" s="154">
        <f t="shared" ref="EB300:EC300" si="7455">EB290</f>
        <v>9</v>
      </c>
      <c r="EC300" s="173">
        <f t="shared" si="7455"/>
        <v>1172</v>
      </c>
      <c r="ED300" s="156" t="str">
        <f t="shared" si="7280"/>
        <v>1</v>
      </c>
      <c r="EE300" s="157">
        <f t="shared" si="182"/>
        <v>5</v>
      </c>
      <c r="EF300" s="169">
        <f t="shared" si="183"/>
        <v>0</v>
      </c>
      <c r="EG300" s="159"/>
      <c r="EH300" s="159"/>
      <c r="EI300" s="159"/>
      <c r="EJ300" s="78"/>
      <c r="EK300" s="79"/>
      <c r="EL300" s="77" t="str">
        <f t="shared" si="184"/>
        <v>0</v>
      </c>
      <c r="EM300" s="81">
        <f t="shared" si="7281"/>
        <v>0</v>
      </c>
      <c r="EN300" s="160">
        <f t="shared" si="7282"/>
        <v>0</v>
      </c>
      <c r="EO300" s="160">
        <f t="shared" si="7283"/>
        <v>0</v>
      </c>
      <c r="EP300" s="160">
        <f t="shared" si="7284"/>
        <v>0</v>
      </c>
      <c r="EQ300" s="160">
        <f t="shared" si="7285"/>
        <v>0</v>
      </c>
      <c r="ER300" s="161">
        <f t="shared" ref="ER300:ES300" si="7456">ER299</f>
        <v>10</v>
      </c>
      <c r="ES300" s="162">
        <f t="shared" si="7456"/>
        <v>1173</v>
      </c>
      <c r="ET300" s="163" t="str">
        <f t="shared" si="7287"/>
        <v>1</v>
      </c>
      <c r="EU300" s="164">
        <f t="shared" si="192"/>
        <v>19</v>
      </c>
      <c r="EV300" s="165">
        <f t="shared" si="193"/>
        <v>0</v>
      </c>
      <c r="EW300" s="166"/>
      <c r="EX300" s="166"/>
      <c r="EY300" s="166"/>
      <c r="EZ300" s="84"/>
      <c r="FA300" s="85"/>
      <c r="FB300" s="83" t="str">
        <f t="shared" si="194"/>
        <v>0</v>
      </c>
      <c r="FC300" s="167">
        <f t="shared" si="7288"/>
        <v>0</v>
      </c>
      <c r="FD300" s="168">
        <f t="shared" si="7289"/>
        <v>0</v>
      </c>
      <c r="FE300" s="168">
        <f t="shared" si="7290"/>
        <v>0</v>
      </c>
      <c r="FF300" s="168">
        <f t="shared" si="7291"/>
        <v>0</v>
      </c>
      <c r="FG300" s="168">
        <f t="shared" si="7292"/>
        <v>0</v>
      </c>
      <c r="FH300" s="154">
        <f t="shared" ref="FH300:FI300" si="7457">FH290</f>
        <v>11</v>
      </c>
      <c r="FI300" s="173">
        <f t="shared" si="7457"/>
        <v>1174</v>
      </c>
      <c r="FJ300" s="156" t="str">
        <f t="shared" si="7294"/>
        <v>1</v>
      </c>
      <c r="FK300" s="157">
        <f t="shared" si="202"/>
        <v>4</v>
      </c>
      <c r="FL300" s="158">
        <f t="shared" si="203"/>
        <v>0</v>
      </c>
      <c r="FM300" s="159"/>
      <c r="FN300" s="159"/>
      <c r="FO300" s="159"/>
      <c r="FP300" s="78"/>
      <c r="FQ300" s="79"/>
      <c r="FR300" s="77" t="str">
        <f t="shared" si="204"/>
        <v>0</v>
      </c>
      <c r="FS300" s="81">
        <f t="shared" si="7295"/>
        <v>0</v>
      </c>
      <c r="FT300" s="160">
        <f t="shared" si="7296"/>
        <v>0</v>
      </c>
      <c r="FU300" s="160">
        <f t="shared" si="7297"/>
        <v>0</v>
      </c>
      <c r="FV300" s="160">
        <f t="shared" si="7298"/>
        <v>0</v>
      </c>
      <c r="FW300" s="160">
        <f t="shared" si="7299"/>
        <v>0</v>
      </c>
      <c r="FX300" s="161">
        <f t="shared" ref="FX300:FY300" si="7458">FX299</f>
        <v>12</v>
      </c>
      <c r="FY300" s="162">
        <f t="shared" si="7458"/>
        <v>1175</v>
      </c>
      <c r="FZ300" s="163" t="str">
        <f t="shared" si="7301"/>
        <v>1</v>
      </c>
      <c r="GA300" s="164">
        <f t="shared" si="212"/>
        <v>2</v>
      </c>
      <c r="GB300" s="165">
        <f t="shared" si="213"/>
        <v>0</v>
      </c>
      <c r="GC300" s="166"/>
      <c r="GD300" s="166"/>
      <c r="GE300" s="166"/>
      <c r="GF300" s="84"/>
      <c r="GG300" s="85"/>
      <c r="GH300" s="83" t="str">
        <f t="shared" si="214"/>
        <v>0</v>
      </c>
      <c r="GI300" s="167">
        <f t="shared" si="7302"/>
        <v>0</v>
      </c>
      <c r="GJ300" s="168">
        <f t="shared" si="7303"/>
        <v>0</v>
      </c>
      <c r="GK300" s="168">
        <f t="shared" si="7304"/>
        <v>0</v>
      </c>
      <c r="GL300" s="168">
        <f t="shared" si="7305"/>
        <v>0</v>
      </c>
      <c r="GM300" s="168">
        <f t="shared" si="7306"/>
        <v>0</v>
      </c>
      <c r="GN300" s="154">
        <f t="shared" ref="GN300:GO300" si="7459">GN290</f>
        <v>13</v>
      </c>
      <c r="GO300" s="173">
        <f t="shared" si="7459"/>
        <v>1176</v>
      </c>
      <c r="GP300" s="156" t="str">
        <f t="shared" si="7308"/>
        <v>1</v>
      </c>
      <c r="GQ300" s="157">
        <f t="shared" si="222"/>
        <v>3</v>
      </c>
      <c r="GR300" s="158">
        <f t="shared" si="223"/>
        <v>0</v>
      </c>
      <c r="GS300" s="159"/>
      <c r="GT300" s="159"/>
      <c r="GU300" s="159"/>
      <c r="GV300" s="78"/>
      <c r="GW300" s="79"/>
      <c r="GX300" s="77" t="str">
        <f t="shared" si="224"/>
        <v>0</v>
      </c>
      <c r="GY300" s="81">
        <f t="shared" si="7309"/>
        <v>0</v>
      </c>
      <c r="GZ300" s="160">
        <f t="shared" si="7310"/>
        <v>0</v>
      </c>
      <c r="HA300" s="160">
        <f t="shared" si="7311"/>
        <v>0</v>
      </c>
      <c r="HB300" s="160">
        <f t="shared" si="7312"/>
        <v>0</v>
      </c>
      <c r="HC300" s="160">
        <f t="shared" si="7313"/>
        <v>0</v>
      </c>
      <c r="HD300" s="161">
        <f t="shared" ref="HD300:HE300" si="7460">HD299</f>
        <v>14</v>
      </c>
      <c r="HE300" s="162">
        <f t="shared" si="7460"/>
        <v>1177</v>
      </c>
      <c r="HF300" s="163" t="str">
        <f t="shared" si="7315"/>
        <v>1</v>
      </c>
      <c r="HG300" s="164">
        <f t="shared" si="232"/>
        <v>5</v>
      </c>
      <c r="HH300" s="165">
        <f t="shared" si="233"/>
        <v>0</v>
      </c>
      <c r="HI300" s="166"/>
      <c r="HJ300" s="166"/>
      <c r="HK300" s="166"/>
      <c r="HL300" s="84"/>
      <c r="HM300" s="85"/>
      <c r="HN300" s="83" t="str">
        <f t="shared" si="234"/>
        <v>0</v>
      </c>
      <c r="HO300" s="167">
        <f t="shared" si="7316"/>
        <v>0</v>
      </c>
      <c r="HP300" s="168">
        <f t="shared" si="7317"/>
        <v>0</v>
      </c>
      <c r="HQ300" s="168">
        <f t="shared" si="7318"/>
        <v>0</v>
      </c>
      <c r="HR300" s="168">
        <f t="shared" si="7319"/>
        <v>0</v>
      </c>
      <c r="HS300" s="168">
        <f t="shared" si="7320"/>
        <v>0</v>
      </c>
      <c r="HT300" s="154">
        <f t="shared" ref="HT300:HU300" si="7461">HT290</f>
        <v>15</v>
      </c>
      <c r="HU300" s="173">
        <f t="shared" si="7461"/>
        <v>1178</v>
      </c>
      <c r="HV300" s="156" t="str">
        <f t="shared" si="7322"/>
        <v>1</v>
      </c>
      <c r="HW300" s="157" t="str">
        <f t="shared" si="242"/>
        <v/>
      </c>
      <c r="HX300" s="169">
        <f t="shared" si="243"/>
        <v>0</v>
      </c>
      <c r="HY300" s="159"/>
      <c r="HZ300" s="159"/>
      <c r="IA300" s="159"/>
      <c r="IB300" s="160"/>
      <c r="IC300" s="160"/>
      <c r="ID300" s="160" t="str">
        <f t="shared" si="244"/>
        <v>0</v>
      </c>
      <c r="IE300" s="160">
        <f t="shared" si="7323"/>
        <v>0</v>
      </c>
      <c r="IF300" s="160">
        <f t="shared" si="7324"/>
        <v>0</v>
      </c>
      <c r="IG300" s="160">
        <f t="shared" si="7325"/>
        <v>0</v>
      </c>
      <c r="IH300" s="160">
        <f t="shared" si="7326"/>
        <v>0</v>
      </c>
      <c r="II300" s="160">
        <f t="shared" si="7327"/>
        <v>0</v>
      </c>
      <c r="IJ300" s="161">
        <f t="shared" ref="IJ300:IK300" si="7462">IJ299</f>
        <v>16</v>
      </c>
      <c r="IK300" s="162">
        <f t="shared" si="7462"/>
        <v>1179</v>
      </c>
      <c r="IL300" s="163" t="str">
        <f t="shared" si="7329"/>
        <v>1</v>
      </c>
      <c r="IM300" s="164" t="str">
        <f t="shared" si="252"/>
        <v/>
      </c>
      <c r="IN300" s="165">
        <f t="shared" si="253"/>
        <v>0</v>
      </c>
      <c r="IO300" s="166"/>
      <c r="IP300" s="166"/>
      <c r="IQ300" s="166"/>
      <c r="IR300" s="168"/>
      <c r="IS300" s="168"/>
      <c r="IT300" s="170" t="str">
        <f t="shared" si="254"/>
        <v>0</v>
      </c>
      <c r="IU300" s="170">
        <f t="shared" si="7330"/>
        <v>0</v>
      </c>
      <c r="IV300" s="168">
        <f t="shared" si="7331"/>
        <v>0</v>
      </c>
      <c r="IW300" s="168">
        <f t="shared" si="7332"/>
        <v>0</v>
      </c>
      <c r="IX300" s="168">
        <f t="shared" si="7333"/>
        <v>0</v>
      </c>
      <c r="IY300" s="168">
        <f t="shared" si="7334"/>
        <v>0</v>
      </c>
      <c r="IZ300" s="154">
        <f t="shared" ref="IZ300:JA300" si="7463">IZ290</f>
        <v>17</v>
      </c>
      <c r="JA300" s="173">
        <f t="shared" si="7463"/>
        <v>1180</v>
      </c>
      <c r="JB300" s="156" t="str">
        <f t="shared" si="7336"/>
        <v>1</v>
      </c>
      <c r="JC300" s="157" t="str">
        <f t="shared" si="262"/>
        <v/>
      </c>
      <c r="JD300" s="158">
        <f t="shared" si="263"/>
        <v>0</v>
      </c>
      <c r="JE300" s="159"/>
      <c r="JF300" s="159"/>
      <c r="JG300" s="159"/>
      <c r="JH300" s="160"/>
      <c r="JI300" s="160"/>
      <c r="JJ300" s="171" t="str">
        <f t="shared" si="264"/>
        <v>0</v>
      </c>
      <c r="JK300" s="171">
        <f t="shared" si="7337"/>
        <v>0</v>
      </c>
      <c r="JL300" s="160">
        <f t="shared" si="7338"/>
        <v>0</v>
      </c>
      <c r="JM300" s="160">
        <f t="shared" si="7339"/>
        <v>0</v>
      </c>
      <c r="JN300" s="160">
        <f t="shared" si="7340"/>
        <v>0</v>
      </c>
      <c r="JO300" s="160">
        <f t="shared" si="7341"/>
        <v>0</v>
      </c>
      <c r="JP300" s="161">
        <f t="shared" ref="JP300:JQ300" si="7464">JP299</f>
        <v>18</v>
      </c>
      <c r="JQ300" s="162">
        <f t="shared" si="7464"/>
        <v>1181</v>
      </c>
      <c r="JR300" s="163" t="str">
        <f t="shared" si="7343"/>
        <v>1</v>
      </c>
      <c r="JS300" s="164" t="str">
        <f t="shared" si="272"/>
        <v/>
      </c>
      <c r="JT300" s="165">
        <f t="shared" si="273"/>
        <v>0</v>
      </c>
      <c r="JU300" s="166"/>
      <c r="JV300" s="166"/>
      <c r="JW300" s="166"/>
      <c r="JX300" s="168"/>
      <c r="JY300" s="168"/>
      <c r="JZ300" s="170" t="str">
        <f t="shared" si="274"/>
        <v>0</v>
      </c>
      <c r="KA300" s="170">
        <f t="shared" si="7344"/>
        <v>0</v>
      </c>
      <c r="KB300" s="168">
        <f t="shared" si="7345"/>
        <v>0</v>
      </c>
      <c r="KC300" s="168">
        <f t="shared" si="7346"/>
        <v>0</v>
      </c>
      <c r="KD300" s="168">
        <f t="shared" si="7347"/>
        <v>0</v>
      </c>
      <c r="KE300" s="168">
        <f t="shared" si="7348"/>
        <v>0</v>
      </c>
      <c r="KF300" s="154">
        <f t="shared" ref="KF300:KG300" si="7465">KF290</f>
        <v>19</v>
      </c>
      <c r="KG300" s="173">
        <f t="shared" si="7465"/>
        <v>1182</v>
      </c>
      <c r="KH300" s="156" t="str">
        <f t="shared" si="7350"/>
        <v>1</v>
      </c>
      <c r="KI300" s="157" t="str">
        <f t="shared" si="282"/>
        <v/>
      </c>
      <c r="KJ300" s="158">
        <f t="shared" si="283"/>
        <v>0</v>
      </c>
      <c r="KK300" s="159"/>
      <c r="KL300" s="159"/>
      <c r="KM300" s="159"/>
      <c r="KN300" s="160"/>
      <c r="KO300" s="160"/>
      <c r="KP300" s="171" t="str">
        <f t="shared" si="284"/>
        <v>0</v>
      </c>
      <c r="KQ300" s="171">
        <f t="shared" si="7351"/>
        <v>0</v>
      </c>
      <c r="KR300" s="160">
        <f t="shared" si="7352"/>
        <v>0</v>
      </c>
      <c r="KS300" s="160">
        <f t="shared" si="7353"/>
        <v>0</v>
      </c>
      <c r="KT300" s="160">
        <f t="shared" si="7354"/>
        <v>0</v>
      </c>
      <c r="KU300" s="160">
        <f t="shared" si="7355"/>
        <v>0</v>
      </c>
      <c r="KV300" s="161">
        <f t="shared" ref="KV300:KW300" si="7466">KV299</f>
        <v>20</v>
      </c>
      <c r="KW300" s="162">
        <f t="shared" si="7466"/>
        <v>1183</v>
      </c>
      <c r="KX300" s="163" t="str">
        <f t="shared" si="7357"/>
        <v>1</v>
      </c>
      <c r="KY300" s="164" t="str">
        <f t="shared" si="292"/>
        <v/>
      </c>
      <c r="KZ300" s="165">
        <f t="shared" si="293"/>
        <v>0</v>
      </c>
      <c r="LA300" s="166"/>
      <c r="LB300" s="166"/>
      <c r="LC300" s="166"/>
      <c r="LD300" s="168"/>
      <c r="LE300" s="168"/>
      <c r="LF300" s="170" t="str">
        <f t="shared" si="294"/>
        <v>0</v>
      </c>
      <c r="LG300" s="170">
        <f t="shared" si="7358"/>
        <v>0</v>
      </c>
      <c r="LH300" s="168">
        <f t="shared" si="7359"/>
        <v>0</v>
      </c>
      <c r="LI300" s="168">
        <f t="shared" si="7360"/>
        <v>0</v>
      </c>
      <c r="LJ300" s="168">
        <f t="shared" si="7361"/>
        <v>0</v>
      </c>
      <c r="LK300" s="168">
        <f t="shared" si="7362"/>
        <v>0</v>
      </c>
      <c r="LL300" s="172"/>
      <c r="LM300" s="172"/>
      <c r="LN300" s="168" t="str">
        <f t="shared" si="7363"/>
        <v>#REF!</v>
      </c>
      <c r="LO300" s="168" t="str">
        <f t="shared" si="7364"/>
        <v>#REF!</v>
      </c>
      <c r="LP300" s="168" t="str">
        <f t="shared" si="7365"/>
        <v>#REF!</v>
      </c>
      <c r="LQ300" s="168" t="str">
        <f t="shared" si="7366"/>
        <v>#REF!</v>
      </c>
    </row>
    <row r="301" ht="15.75" customHeight="1">
      <c r="A301" s="188">
        <v>46395.0</v>
      </c>
      <c r="B301" s="152" t="s">
        <v>29</v>
      </c>
      <c r="C301" s="153">
        <f t="shared" si="99"/>
        <v>0</v>
      </c>
      <c r="D301" s="154">
        <f t="shared" ref="D301:E301" si="7467">D300</f>
        <v>1</v>
      </c>
      <c r="E301" s="173">
        <f t="shared" si="7467"/>
        <v>1164</v>
      </c>
      <c r="F301" s="156" t="str">
        <f t="shared" ref="F301:F316" si="7488">IFERROR(IF(S301&gt;=10,"6",IF(S301&gt;=8,"5",IF(S301&gt;=6,"4",IF(S301&gt;=4,"3",IF(S301&gt;=2,"2",IF(S301&gt;=-1,"1",IF(S301&gt;=-2,"-1",IF(S301&gt;=-3,"-2","-3")))))))), F308)</f>
        <v>1</v>
      </c>
      <c r="G301" s="157">
        <f t="shared" si="102"/>
        <v>1</v>
      </c>
      <c r="H301" s="158">
        <f t="shared" si="103"/>
        <v>0</v>
      </c>
      <c r="I301" s="159"/>
      <c r="J301" s="159"/>
      <c r="K301" s="159"/>
      <c r="L301" s="78"/>
      <c r="M301" s="79"/>
      <c r="N301" s="77" t="str">
        <f t="shared" si="104"/>
        <v>0</v>
      </c>
      <c r="O301" s="81">
        <f t="shared" si="7225"/>
        <v>0</v>
      </c>
      <c r="P301" s="160">
        <f t="shared" si="7226"/>
        <v>0</v>
      </c>
      <c r="Q301" s="160">
        <f t="shared" si="7227"/>
        <v>0</v>
      </c>
      <c r="R301" s="160">
        <f t="shared" si="7228"/>
        <v>0</v>
      </c>
      <c r="S301" s="160">
        <f t="shared" si="7229"/>
        <v>0</v>
      </c>
      <c r="T301" s="161">
        <f t="shared" ref="T301:U301" si="7468">T300</f>
        <v>2</v>
      </c>
      <c r="U301" s="175">
        <f t="shared" si="7468"/>
        <v>1165</v>
      </c>
      <c r="V301" s="163" t="str">
        <f t="shared" si="7231"/>
        <v>1</v>
      </c>
      <c r="W301" s="164">
        <f t="shared" si="112"/>
        <v>1</v>
      </c>
      <c r="X301" s="165">
        <f t="shared" si="113"/>
        <v>0</v>
      </c>
      <c r="Y301" s="166"/>
      <c r="Z301" s="166"/>
      <c r="AA301" s="166"/>
      <c r="AB301" s="84"/>
      <c r="AC301" s="85"/>
      <c r="AD301" s="83" t="str">
        <f t="shared" si="114"/>
        <v>0</v>
      </c>
      <c r="AE301" s="167">
        <f t="shared" si="7232"/>
        <v>0</v>
      </c>
      <c r="AF301" s="168">
        <f t="shared" si="7233"/>
        <v>0</v>
      </c>
      <c r="AG301" s="168">
        <f t="shared" si="7234"/>
        <v>0</v>
      </c>
      <c r="AH301" s="168">
        <f t="shared" si="7235"/>
        <v>0</v>
      </c>
      <c r="AI301" s="168">
        <f t="shared" si="7236"/>
        <v>0</v>
      </c>
      <c r="AJ301" s="154">
        <f t="shared" ref="AJ301:AK301" si="7469">AJ300</f>
        <v>3</v>
      </c>
      <c r="AK301" s="173">
        <f t="shared" si="7469"/>
        <v>1166</v>
      </c>
      <c r="AL301" s="156" t="str">
        <f t="shared" si="7238"/>
        <v>1</v>
      </c>
      <c r="AM301" s="157">
        <f t="shared" si="122"/>
        <v>2</v>
      </c>
      <c r="AN301" s="158">
        <f t="shared" si="123"/>
        <v>0</v>
      </c>
      <c r="AO301" s="159"/>
      <c r="AP301" s="159"/>
      <c r="AQ301" s="159"/>
      <c r="AR301" s="78"/>
      <c r="AS301" s="79"/>
      <c r="AT301" s="77" t="str">
        <f t="shared" si="124"/>
        <v>0</v>
      </c>
      <c r="AU301" s="81">
        <f t="shared" si="7239"/>
        <v>0</v>
      </c>
      <c r="AV301" s="160">
        <f t="shared" si="7240"/>
        <v>0</v>
      </c>
      <c r="AW301" s="160">
        <f t="shared" si="7241"/>
        <v>0</v>
      </c>
      <c r="AX301" s="160">
        <f t="shared" si="7242"/>
        <v>0</v>
      </c>
      <c r="AY301" s="160">
        <f t="shared" si="7243"/>
        <v>0</v>
      </c>
      <c r="AZ301" s="161">
        <f t="shared" ref="AZ301:BA301" si="7470">AZ300</f>
        <v>4</v>
      </c>
      <c r="BA301" s="175">
        <f t="shared" si="7470"/>
        <v>1167</v>
      </c>
      <c r="BB301" s="163" t="str">
        <f t="shared" si="7245"/>
        <v>1</v>
      </c>
      <c r="BC301" s="164">
        <f t="shared" si="132"/>
        <v>4</v>
      </c>
      <c r="BD301" s="165">
        <f t="shared" si="133"/>
        <v>0</v>
      </c>
      <c r="BE301" s="166"/>
      <c r="BF301" s="166"/>
      <c r="BG301" s="166"/>
      <c r="BH301" s="84"/>
      <c r="BI301" s="85"/>
      <c r="BJ301" s="83" t="str">
        <f t="shared" si="134"/>
        <v>0</v>
      </c>
      <c r="BK301" s="167">
        <f t="shared" si="7246"/>
        <v>0</v>
      </c>
      <c r="BL301" s="168">
        <f t="shared" si="7247"/>
        <v>0</v>
      </c>
      <c r="BM301" s="168">
        <f t="shared" si="7248"/>
        <v>0</v>
      </c>
      <c r="BN301" s="168">
        <f t="shared" si="7249"/>
        <v>0</v>
      </c>
      <c r="BO301" s="168">
        <f t="shared" si="7250"/>
        <v>0</v>
      </c>
      <c r="BP301" s="154">
        <f t="shared" ref="BP301:BQ301" si="7471">BP300</f>
        <v>5</v>
      </c>
      <c r="BQ301" s="173">
        <f t="shared" si="7471"/>
        <v>1168</v>
      </c>
      <c r="BR301" s="156" t="str">
        <f t="shared" si="7252"/>
        <v>1</v>
      </c>
      <c r="BS301" s="157">
        <f t="shared" si="142"/>
        <v>4</v>
      </c>
      <c r="BT301" s="158">
        <f t="shared" si="143"/>
        <v>0</v>
      </c>
      <c r="BU301" s="159"/>
      <c r="BV301" s="159"/>
      <c r="BW301" s="159"/>
      <c r="BX301" s="78"/>
      <c r="BY301" s="79"/>
      <c r="BZ301" s="77" t="str">
        <f t="shared" si="144"/>
        <v>0</v>
      </c>
      <c r="CA301" s="81">
        <f t="shared" si="7253"/>
        <v>0</v>
      </c>
      <c r="CB301" s="160">
        <f t="shared" si="7254"/>
        <v>0</v>
      </c>
      <c r="CC301" s="160">
        <f t="shared" si="7255"/>
        <v>0</v>
      </c>
      <c r="CD301" s="160">
        <f t="shared" si="7256"/>
        <v>0</v>
      </c>
      <c r="CE301" s="160">
        <f t="shared" si="7257"/>
        <v>0</v>
      </c>
      <c r="CF301" s="161">
        <f t="shared" ref="CF301:CG301" si="7472">CF300</f>
        <v>6</v>
      </c>
      <c r="CG301" s="175">
        <f t="shared" si="7472"/>
        <v>1169</v>
      </c>
      <c r="CH301" s="163" t="str">
        <f t="shared" si="7259"/>
        <v>1</v>
      </c>
      <c r="CI301" s="164">
        <f t="shared" si="152"/>
        <v>2</v>
      </c>
      <c r="CJ301" s="165">
        <f t="shared" si="153"/>
        <v>0</v>
      </c>
      <c r="CK301" s="166"/>
      <c r="CL301" s="166"/>
      <c r="CM301" s="166"/>
      <c r="CN301" s="84"/>
      <c r="CO301" s="85"/>
      <c r="CP301" s="83" t="str">
        <f t="shared" si="154"/>
        <v>0</v>
      </c>
      <c r="CQ301" s="167">
        <f t="shared" si="7260"/>
        <v>0</v>
      </c>
      <c r="CR301" s="168">
        <f t="shared" si="7261"/>
        <v>0</v>
      </c>
      <c r="CS301" s="168">
        <f t="shared" si="7262"/>
        <v>0</v>
      </c>
      <c r="CT301" s="168">
        <f t="shared" si="7263"/>
        <v>0</v>
      </c>
      <c r="CU301" s="168">
        <f t="shared" si="7264"/>
        <v>0</v>
      </c>
      <c r="CV301" s="154">
        <f t="shared" ref="CV301:CW301" si="7473">CV300</f>
        <v>7</v>
      </c>
      <c r="CW301" s="173">
        <f t="shared" si="7473"/>
        <v>1170</v>
      </c>
      <c r="CX301" s="156" t="str">
        <f t="shared" si="7266"/>
        <v>1</v>
      </c>
      <c r="CY301" s="157">
        <f t="shared" si="162"/>
        <v>2</v>
      </c>
      <c r="CZ301" s="158">
        <f t="shared" si="163"/>
        <v>0</v>
      </c>
      <c r="DA301" s="159"/>
      <c r="DB301" s="159"/>
      <c r="DC301" s="159"/>
      <c r="DD301" s="78"/>
      <c r="DE301" s="79"/>
      <c r="DF301" s="77" t="str">
        <f t="shared" si="164"/>
        <v>0</v>
      </c>
      <c r="DG301" s="81">
        <f t="shared" si="7267"/>
        <v>0</v>
      </c>
      <c r="DH301" s="160">
        <f t="shared" si="7268"/>
        <v>0</v>
      </c>
      <c r="DI301" s="160">
        <f t="shared" si="7269"/>
        <v>0</v>
      </c>
      <c r="DJ301" s="160">
        <f t="shared" si="7270"/>
        <v>0</v>
      </c>
      <c r="DK301" s="160">
        <f t="shared" si="7271"/>
        <v>0</v>
      </c>
      <c r="DL301" s="161">
        <f t="shared" ref="DL301:DM301" si="7474">DL300</f>
        <v>8</v>
      </c>
      <c r="DM301" s="175">
        <f t="shared" si="7474"/>
        <v>1171</v>
      </c>
      <c r="DN301" s="163" t="str">
        <f t="shared" si="7273"/>
        <v>1</v>
      </c>
      <c r="DO301" s="164">
        <f t="shared" si="172"/>
        <v>2</v>
      </c>
      <c r="DP301" s="165">
        <f t="shared" si="173"/>
        <v>0</v>
      </c>
      <c r="DQ301" s="166"/>
      <c r="DR301" s="166"/>
      <c r="DS301" s="166"/>
      <c r="DT301" s="84"/>
      <c r="DU301" s="85"/>
      <c r="DV301" s="83" t="str">
        <f t="shared" si="174"/>
        <v>0</v>
      </c>
      <c r="DW301" s="167">
        <f t="shared" si="7274"/>
        <v>0</v>
      </c>
      <c r="DX301" s="168">
        <f t="shared" si="7275"/>
        <v>0</v>
      </c>
      <c r="DY301" s="168">
        <f t="shared" si="7276"/>
        <v>0</v>
      </c>
      <c r="DZ301" s="168">
        <f t="shared" si="7277"/>
        <v>0</v>
      </c>
      <c r="EA301" s="168">
        <f t="shared" si="7278"/>
        <v>0</v>
      </c>
      <c r="EB301" s="154">
        <f t="shared" ref="EB301:EC301" si="7475">EB300</f>
        <v>9</v>
      </c>
      <c r="EC301" s="173">
        <f t="shared" si="7475"/>
        <v>1172</v>
      </c>
      <c r="ED301" s="156" t="str">
        <f t="shared" si="7280"/>
        <v>1</v>
      </c>
      <c r="EE301" s="157">
        <f t="shared" si="182"/>
        <v>5</v>
      </c>
      <c r="EF301" s="169">
        <f t="shared" si="183"/>
        <v>0</v>
      </c>
      <c r="EG301" s="159"/>
      <c r="EH301" s="159"/>
      <c r="EI301" s="159"/>
      <c r="EJ301" s="78"/>
      <c r="EK301" s="79"/>
      <c r="EL301" s="77" t="str">
        <f t="shared" si="184"/>
        <v>0</v>
      </c>
      <c r="EM301" s="81">
        <f t="shared" si="7281"/>
        <v>0</v>
      </c>
      <c r="EN301" s="160">
        <f t="shared" si="7282"/>
        <v>0</v>
      </c>
      <c r="EO301" s="160">
        <f t="shared" si="7283"/>
        <v>0</v>
      </c>
      <c r="EP301" s="160">
        <f t="shared" si="7284"/>
        <v>0</v>
      </c>
      <c r="EQ301" s="160">
        <f t="shared" si="7285"/>
        <v>0</v>
      </c>
      <c r="ER301" s="161">
        <f t="shared" ref="ER301:ES301" si="7476">ER300</f>
        <v>10</v>
      </c>
      <c r="ES301" s="175">
        <f t="shared" si="7476"/>
        <v>1173</v>
      </c>
      <c r="ET301" s="163" t="str">
        <f t="shared" si="7287"/>
        <v>1</v>
      </c>
      <c r="EU301" s="164">
        <f t="shared" si="192"/>
        <v>19</v>
      </c>
      <c r="EV301" s="165">
        <f t="shared" si="193"/>
        <v>0</v>
      </c>
      <c r="EW301" s="166"/>
      <c r="EX301" s="166"/>
      <c r="EY301" s="166"/>
      <c r="EZ301" s="84"/>
      <c r="FA301" s="85"/>
      <c r="FB301" s="83" t="str">
        <f t="shared" si="194"/>
        <v>0</v>
      </c>
      <c r="FC301" s="167">
        <f t="shared" si="7288"/>
        <v>0</v>
      </c>
      <c r="FD301" s="168">
        <f t="shared" si="7289"/>
        <v>0</v>
      </c>
      <c r="FE301" s="168">
        <f t="shared" si="7290"/>
        <v>0</v>
      </c>
      <c r="FF301" s="168">
        <f t="shared" si="7291"/>
        <v>0</v>
      </c>
      <c r="FG301" s="168">
        <f t="shared" si="7292"/>
        <v>0</v>
      </c>
      <c r="FH301" s="154">
        <f t="shared" ref="FH301:FI301" si="7477">FH300</f>
        <v>11</v>
      </c>
      <c r="FI301" s="173">
        <f t="shared" si="7477"/>
        <v>1174</v>
      </c>
      <c r="FJ301" s="156" t="str">
        <f t="shared" si="7294"/>
        <v>1</v>
      </c>
      <c r="FK301" s="157">
        <f t="shared" si="202"/>
        <v>4</v>
      </c>
      <c r="FL301" s="158">
        <f t="shared" si="203"/>
        <v>0</v>
      </c>
      <c r="FM301" s="159"/>
      <c r="FN301" s="159"/>
      <c r="FO301" s="159"/>
      <c r="FP301" s="78"/>
      <c r="FQ301" s="79"/>
      <c r="FR301" s="77" t="str">
        <f t="shared" si="204"/>
        <v>0</v>
      </c>
      <c r="FS301" s="81">
        <f t="shared" si="7295"/>
        <v>0</v>
      </c>
      <c r="FT301" s="160">
        <f t="shared" si="7296"/>
        <v>0</v>
      </c>
      <c r="FU301" s="160">
        <f t="shared" si="7297"/>
        <v>0</v>
      </c>
      <c r="FV301" s="160">
        <f t="shared" si="7298"/>
        <v>0</v>
      </c>
      <c r="FW301" s="160">
        <f t="shared" si="7299"/>
        <v>0</v>
      </c>
      <c r="FX301" s="161">
        <f t="shared" ref="FX301:FY301" si="7478">FX300</f>
        <v>12</v>
      </c>
      <c r="FY301" s="175">
        <f t="shared" si="7478"/>
        <v>1175</v>
      </c>
      <c r="FZ301" s="163" t="str">
        <f t="shared" si="7301"/>
        <v>1</v>
      </c>
      <c r="GA301" s="164">
        <f t="shared" si="212"/>
        <v>2</v>
      </c>
      <c r="GB301" s="165">
        <f t="shared" si="213"/>
        <v>0</v>
      </c>
      <c r="GC301" s="166"/>
      <c r="GD301" s="166"/>
      <c r="GE301" s="166"/>
      <c r="GF301" s="84"/>
      <c r="GG301" s="85"/>
      <c r="GH301" s="83" t="str">
        <f t="shared" si="214"/>
        <v>0</v>
      </c>
      <c r="GI301" s="167">
        <f t="shared" si="7302"/>
        <v>0</v>
      </c>
      <c r="GJ301" s="168">
        <f t="shared" si="7303"/>
        <v>0</v>
      </c>
      <c r="GK301" s="168">
        <f t="shared" si="7304"/>
        <v>0</v>
      </c>
      <c r="GL301" s="168">
        <f t="shared" si="7305"/>
        <v>0</v>
      </c>
      <c r="GM301" s="168">
        <f t="shared" si="7306"/>
        <v>0</v>
      </c>
      <c r="GN301" s="154">
        <f t="shared" ref="GN301:GO301" si="7479">GN300</f>
        <v>13</v>
      </c>
      <c r="GO301" s="173">
        <f t="shared" si="7479"/>
        <v>1176</v>
      </c>
      <c r="GP301" s="156" t="str">
        <f t="shared" si="7308"/>
        <v>1</v>
      </c>
      <c r="GQ301" s="157">
        <f t="shared" si="222"/>
        <v>3</v>
      </c>
      <c r="GR301" s="158">
        <f t="shared" si="223"/>
        <v>0</v>
      </c>
      <c r="GS301" s="159"/>
      <c r="GT301" s="159"/>
      <c r="GU301" s="159"/>
      <c r="GV301" s="78"/>
      <c r="GW301" s="79"/>
      <c r="GX301" s="77" t="str">
        <f t="shared" si="224"/>
        <v>0</v>
      </c>
      <c r="GY301" s="81">
        <f t="shared" si="7309"/>
        <v>0</v>
      </c>
      <c r="GZ301" s="160">
        <f t="shared" si="7310"/>
        <v>0</v>
      </c>
      <c r="HA301" s="160">
        <f t="shared" si="7311"/>
        <v>0</v>
      </c>
      <c r="HB301" s="160">
        <f t="shared" si="7312"/>
        <v>0</v>
      </c>
      <c r="HC301" s="160">
        <f t="shared" si="7313"/>
        <v>0</v>
      </c>
      <c r="HD301" s="161">
        <f t="shared" ref="HD301:HE301" si="7480">HD300</f>
        <v>14</v>
      </c>
      <c r="HE301" s="175">
        <f t="shared" si="7480"/>
        <v>1177</v>
      </c>
      <c r="HF301" s="163" t="str">
        <f t="shared" si="7315"/>
        <v>1</v>
      </c>
      <c r="HG301" s="164">
        <f t="shared" si="232"/>
        <v>5</v>
      </c>
      <c r="HH301" s="165">
        <f t="shared" si="233"/>
        <v>0</v>
      </c>
      <c r="HI301" s="166"/>
      <c r="HJ301" s="166"/>
      <c r="HK301" s="166"/>
      <c r="HL301" s="84"/>
      <c r="HM301" s="85"/>
      <c r="HN301" s="83" t="str">
        <f t="shared" si="234"/>
        <v>0</v>
      </c>
      <c r="HO301" s="167">
        <f t="shared" si="7316"/>
        <v>0</v>
      </c>
      <c r="HP301" s="168">
        <f t="shared" si="7317"/>
        <v>0</v>
      </c>
      <c r="HQ301" s="168">
        <f t="shared" si="7318"/>
        <v>0</v>
      </c>
      <c r="HR301" s="168">
        <f t="shared" si="7319"/>
        <v>0</v>
      </c>
      <c r="HS301" s="168">
        <f t="shared" si="7320"/>
        <v>0</v>
      </c>
      <c r="HT301" s="154">
        <f t="shared" ref="HT301:HU301" si="7481">HT300</f>
        <v>15</v>
      </c>
      <c r="HU301" s="173">
        <f t="shared" si="7481"/>
        <v>1178</v>
      </c>
      <c r="HV301" s="156" t="str">
        <f t="shared" si="7322"/>
        <v>1</v>
      </c>
      <c r="HW301" s="157" t="str">
        <f t="shared" si="242"/>
        <v/>
      </c>
      <c r="HX301" s="169">
        <f t="shared" si="243"/>
        <v>0</v>
      </c>
      <c r="HY301" s="159"/>
      <c r="HZ301" s="159"/>
      <c r="IA301" s="159"/>
      <c r="IB301" s="160"/>
      <c r="IC301" s="160"/>
      <c r="ID301" s="160" t="str">
        <f t="shared" si="244"/>
        <v>0</v>
      </c>
      <c r="IE301" s="160">
        <f t="shared" si="7323"/>
        <v>0</v>
      </c>
      <c r="IF301" s="160">
        <f t="shared" si="7324"/>
        <v>0</v>
      </c>
      <c r="IG301" s="160">
        <f t="shared" si="7325"/>
        <v>0</v>
      </c>
      <c r="IH301" s="160">
        <f t="shared" si="7326"/>
        <v>0</v>
      </c>
      <c r="II301" s="160">
        <f t="shared" si="7327"/>
        <v>0</v>
      </c>
      <c r="IJ301" s="161">
        <f t="shared" ref="IJ301:IK301" si="7482">IJ300</f>
        <v>16</v>
      </c>
      <c r="IK301" s="175">
        <f t="shared" si="7482"/>
        <v>1179</v>
      </c>
      <c r="IL301" s="163" t="str">
        <f t="shared" si="7329"/>
        <v>1</v>
      </c>
      <c r="IM301" s="164" t="str">
        <f t="shared" si="252"/>
        <v/>
      </c>
      <c r="IN301" s="165">
        <f t="shared" si="253"/>
        <v>0</v>
      </c>
      <c r="IO301" s="166"/>
      <c r="IP301" s="166"/>
      <c r="IQ301" s="166"/>
      <c r="IR301" s="168"/>
      <c r="IS301" s="168"/>
      <c r="IT301" s="170" t="str">
        <f t="shared" si="254"/>
        <v>0</v>
      </c>
      <c r="IU301" s="170">
        <f t="shared" si="7330"/>
        <v>0</v>
      </c>
      <c r="IV301" s="168">
        <f t="shared" si="7331"/>
        <v>0</v>
      </c>
      <c r="IW301" s="168">
        <f t="shared" si="7332"/>
        <v>0</v>
      </c>
      <c r="IX301" s="168">
        <f t="shared" si="7333"/>
        <v>0</v>
      </c>
      <c r="IY301" s="168">
        <f t="shared" si="7334"/>
        <v>0</v>
      </c>
      <c r="IZ301" s="154">
        <f t="shared" ref="IZ301:JA301" si="7483">IZ300</f>
        <v>17</v>
      </c>
      <c r="JA301" s="173">
        <f t="shared" si="7483"/>
        <v>1180</v>
      </c>
      <c r="JB301" s="156" t="str">
        <f t="shared" si="7336"/>
        <v>1</v>
      </c>
      <c r="JC301" s="157" t="str">
        <f t="shared" si="262"/>
        <v/>
      </c>
      <c r="JD301" s="158">
        <f t="shared" si="263"/>
        <v>0</v>
      </c>
      <c r="JE301" s="159"/>
      <c r="JF301" s="159"/>
      <c r="JG301" s="159"/>
      <c r="JH301" s="160"/>
      <c r="JI301" s="160"/>
      <c r="JJ301" s="171" t="str">
        <f t="shared" si="264"/>
        <v>0</v>
      </c>
      <c r="JK301" s="171">
        <f t="shared" si="7337"/>
        <v>0</v>
      </c>
      <c r="JL301" s="160">
        <f t="shared" si="7338"/>
        <v>0</v>
      </c>
      <c r="JM301" s="160">
        <f t="shared" si="7339"/>
        <v>0</v>
      </c>
      <c r="JN301" s="160">
        <f t="shared" si="7340"/>
        <v>0</v>
      </c>
      <c r="JO301" s="160">
        <f t="shared" si="7341"/>
        <v>0</v>
      </c>
      <c r="JP301" s="161">
        <f t="shared" ref="JP301:JQ301" si="7484">JP300</f>
        <v>18</v>
      </c>
      <c r="JQ301" s="175">
        <f t="shared" si="7484"/>
        <v>1181</v>
      </c>
      <c r="JR301" s="163" t="str">
        <f t="shared" si="7343"/>
        <v>1</v>
      </c>
      <c r="JS301" s="164" t="str">
        <f t="shared" si="272"/>
        <v/>
      </c>
      <c r="JT301" s="165">
        <f t="shared" si="273"/>
        <v>0</v>
      </c>
      <c r="JU301" s="166"/>
      <c r="JV301" s="166"/>
      <c r="JW301" s="166"/>
      <c r="JX301" s="168"/>
      <c r="JY301" s="168"/>
      <c r="JZ301" s="170" t="str">
        <f t="shared" si="274"/>
        <v>0</v>
      </c>
      <c r="KA301" s="170">
        <f t="shared" si="7344"/>
        <v>0</v>
      </c>
      <c r="KB301" s="168">
        <f t="shared" si="7345"/>
        <v>0</v>
      </c>
      <c r="KC301" s="168">
        <f t="shared" si="7346"/>
        <v>0</v>
      </c>
      <c r="KD301" s="168">
        <f t="shared" si="7347"/>
        <v>0</v>
      </c>
      <c r="KE301" s="168">
        <f t="shared" si="7348"/>
        <v>0</v>
      </c>
      <c r="KF301" s="154">
        <f t="shared" ref="KF301:KG301" si="7485">KF300</f>
        <v>19</v>
      </c>
      <c r="KG301" s="173">
        <f t="shared" si="7485"/>
        <v>1182</v>
      </c>
      <c r="KH301" s="156" t="str">
        <f t="shared" si="7350"/>
        <v>1</v>
      </c>
      <c r="KI301" s="157" t="str">
        <f t="shared" si="282"/>
        <v/>
      </c>
      <c r="KJ301" s="158">
        <f t="shared" si="283"/>
        <v>0</v>
      </c>
      <c r="KK301" s="159"/>
      <c r="KL301" s="159"/>
      <c r="KM301" s="159"/>
      <c r="KN301" s="160"/>
      <c r="KO301" s="160"/>
      <c r="KP301" s="171" t="str">
        <f t="shared" si="284"/>
        <v>0</v>
      </c>
      <c r="KQ301" s="171">
        <f t="shared" si="7351"/>
        <v>0</v>
      </c>
      <c r="KR301" s="160">
        <f t="shared" si="7352"/>
        <v>0</v>
      </c>
      <c r="KS301" s="160">
        <f t="shared" si="7353"/>
        <v>0</v>
      </c>
      <c r="KT301" s="160">
        <f t="shared" si="7354"/>
        <v>0</v>
      </c>
      <c r="KU301" s="160">
        <f t="shared" si="7355"/>
        <v>0</v>
      </c>
      <c r="KV301" s="161">
        <f t="shared" ref="KV301:KW301" si="7486">KV300</f>
        <v>20</v>
      </c>
      <c r="KW301" s="175">
        <f t="shared" si="7486"/>
        <v>1183</v>
      </c>
      <c r="KX301" s="163" t="str">
        <f t="shared" si="7357"/>
        <v>1</v>
      </c>
      <c r="KY301" s="164" t="str">
        <f t="shared" si="292"/>
        <v/>
      </c>
      <c r="KZ301" s="165">
        <f t="shared" si="293"/>
        <v>0</v>
      </c>
      <c r="LA301" s="166"/>
      <c r="LB301" s="166"/>
      <c r="LC301" s="166"/>
      <c r="LD301" s="168"/>
      <c r="LE301" s="168"/>
      <c r="LF301" s="170" t="str">
        <f t="shared" si="294"/>
        <v>0</v>
      </c>
      <c r="LG301" s="170">
        <f t="shared" si="7358"/>
        <v>0</v>
      </c>
      <c r="LH301" s="168">
        <f t="shared" si="7359"/>
        <v>0</v>
      </c>
      <c r="LI301" s="168">
        <f t="shared" si="7360"/>
        <v>0</v>
      </c>
      <c r="LJ301" s="168">
        <f t="shared" si="7361"/>
        <v>0</v>
      </c>
      <c r="LK301" s="168">
        <f t="shared" si="7362"/>
        <v>0</v>
      </c>
      <c r="LL301" s="172"/>
      <c r="LM301" s="172"/>
      <c r="LN301" s="168" t="str">
        <f t="shared" si="7363"/>
        <v>#REF!</v>
      </c>
      <c r="LO301" s="168" t="str">
        <f t="shared" si="7364"/>
        <v>#REF!</v>
      </c>
      <c r="LP301" s="168" t="str">
        <f t="shared" si="7365"/>
        <v>#REF!</v>
      </c>
      <c r="LQ301" s="168" t="str">
        <f t="shared" si="7366"/>
        <v>#REF!</v>
      </c>
    </row>
    <row r="302" ht="15.75" customHeight="1">
      <c r="A302" s="188">
        <v>46396.0</v>
      </c>
      <c r="B302" s="152" t="s">
        <v>30</v>
      </c>
      <c r="C302" s="153">
        <f t="shared" si="99"/>
        <v>0</v>
      </c>
      <c r="D302" s="154">
        <f t="shared" ref="D302:E302" si="7487">D301</f>
        <v>1</v>
      </c>
      <c r="E302" s="173">
        <f t="shared" si="7487"/>
        <v>1164</v>
      </c>
      <c r="F302" s="156" t="str">
        <f t="shared" si="7488"/>
        <v>1</v>
      </c>
      <c r="G302" s="157">
        <f t="shared" si="102"/>
        <v>1</v>
      </c>
      <c r="H302" s="158">
        <f t="shared" si="103"/>
        <v>0</v>
      </c>
      <c r="I302" s="159"/>
      <c r="J302" s="159"/>
      <c r="K302" s="159"/>
      <c r="L302" s="78"/>
      <c r="M302" s="79"/>
      <c r="N302" s="77" t="str">
        <f t="shared" si="104"/>
        <v>0</v>
      </c>
      <c r="O302" s="81">
        <f t="shared" si="7225"/>
        <v>0</v>
      </c>
      <c r="P302" s="160">
        <f t="shared" si="7226"/>
        <v>0</v>
      </c>
      <c r="Q302" s="160">
        <f t="shared" si="7227"/>
        <v>0</v>
      </c>
      <c r="R302" s="160">
        <f t="shared" si="7228"/>
        <v>0</v>
      </c>
      <c r="S302" s="160">
        <f t="shared" si="7229"/>
        <v>0</v>
      </c>
      <c r="T302" s="161">
        <f t="shared" ref="T302:U302" si="7489">T301</f>
        <v>2</v>
      </c>
      <c r="U302" s="175">
        <f t="shared" si="7489"/>
        <v>1165</v>
      </c>
      <c r="V302" s="163" t="str">
        <f t="shared" si="7231"/>
        <v>1</v>
      </c>
      <c r="W302" s="164">
        <f t="shared" si="112"/>
        <v>1</v>
      </c>
      <c r="X302" s="165">
        <f t="shared" si="113"/>
        <v>0</v>
      </c>
      <c r="Y302" s="166"/>
      <c r="Z302" s="166"/>
      <c r="AA302" s="166"/>
      <c r="AB302" s="84"/>
      <c r="AC302" s="85"/>
      <c r="AD302" s="83" t="str">
        <f t="shared" si="114"/>
        <v>0</v>
      </c>
      <c r="AE302" s="167">
        <f t="shared" si="7232"/>
        <v>0</v>
      </c>
      <c r="AF302" s="168">
        <f t="shared" si="7233"/>
        <v>0</v>
      </c>
      <c r="AG302" s="168">
        <f t="shared" si="7234"/>
        <v>0</v>
      </c>
      <c r="AH302" s="168">
        <f t="shared" si="7235"/>
        <v>0</v>
      </c>
      <c r="AI302" s="168">
        <f t="shared" si="7236"/>
        <v>0</v>
      </c>
      <c r="AJ302" s="154">
        <f t="shared" ref="AJ302:AK302" si="7490">AJ301</f>
        <v>3</v>
      </c>
      <c r="AK302" s="173">
        <f t="shared" si="7490"/>
        <v>1166</v>
      </c>
      <c r="AL302" s="156" t="str">
        <f t="shared" si="7238"/>
        <v>1</v>
      </c>
      <c r="AM302" s="157">
        <f t="shared" si="122"/>
        <v>2</v>
      </c>
      <c r="AN302" s="158">
        <f t="shared" si="123"/>
        <v>0</v>
      </c>
      <c r="AO302" s="159"/>
      <c r="AP302" s="159"/>
      <c r="AQ302" s="159"/>
      <c r="AR302" s="78"/>
      <c r="AS302" s="79"/>
      <c r="AT302" s="77" t="str">
        <f t="shared" si="124"/>
        <v>0</v>
      </c>
      <c r="AU302" s="81">
        <f t="shared" si="7239"/>
        <v>0</v>
      </c>
      <c r="AV302" s="160">
        <f t="shared" si="7240"/>
        <v>0</v>
      </c>
      <c r="AW302" s="160">
        <f t="shared" si="7241"/>
        <v>0</v>
      </c>
      <c r="AX302" s="160">
        <f t="shared" si="7242"/>
        <v>0</v>
      </c>
      <c r="AY302" s="160">
        <f t="shared" si="7243"/>
        <v>0</v>
      </c>
      <c r="AZ302" s="161">
        <f t="shared" ref="AZ302:BA302" si="7491">AZ301</f>
        <v>4</v>
      </c>
      <c r="BA302" s="175">
        <f t="shared" si="7491"/>
        <v>1167</v>
      </c>
      <c r="BB302" s="163" t="str">
        <f t="shared" si="7245"/>
        <v>1</v>
      </c>
      <c r="BC302" s="164">
        <f t="shared" si="132"/>
        <v>4</v>
      </c>
      <c r="BD302" s="165">
        <f t="shared" si="133"/>
        <v>0</v>
      </c>
      <c r="BE302" s="166"/>
      <c r="BF302" s="166"/>
      <c r="BG302" s="166"/>
      <c r="BH302" s="84"/>
      <c r="BI302" s="85"/>
      <c r="BJ302" s="83" t="str">
        <f t="shared" si="134"/>
        <v>0</v>
      </c>
      <c r="BK302" s="167">
        <f t="shared" si="7246"/>
        <v>0</v>
      </c>
      <c r="BL302" s="168">
        <f t="shared" si="7247"/>
        <v>0</v>
      </c>
      <c r="BM302" s="168">
        <f t="shared" si="7248"/>
        <v>0</v>
      </c>
      <c r="BN302" s="168">
        <f t="shared" si="7249"/>
        <v>0</v>
      </c>
      <c r="BO302" s="168">
        <f t="shared" si="7250"/>
        <v>0</v>
      </c>
      <c r="BP302" s="154">
        <f t="shared" ref="BP302:BQ302" si="7492">BP301</f>
        <v>5</v>
      </c>
      <c r="BQ302" s="173">
        <f t="shared" si="7492"/>
        <v>1168</v>
      </c>
      <c r="BR302" s="156" t="str">
        <f t="shared" si="7252"/>
        <v>1</v>
      </c>
      <c r="BS302" s="157">
        <f t="shared" si="142"/>
        <v>4</v>
      </c>
      <c r="BT302" s="158">
        <f t="shared" si="143"/>
        <v>0</v>
      </c>
      <c r="BU302" s="159"/>
      <c r="BV302" s="159"/>
      <c r="BW302" s="159"/>
      <c r="BX302" s="78"/>
      <c r="BY302" s="79"/>
      <c r="BZ302" s="77" t="str">
        <f t="shared" si="144"/>
        <v>0</v>
      </c>
      <c r="CA302" s="81">
        <f t="shared" si="7253"/>
        <v>0</v>
      </c>
      <c r="CB302" s="160">
        <f t="shared" si="7254"/>
        <v>0</v>
      </c>
      <c r="CC302" s="160">
        <f t="shared" si="7255"/>
        <v>0</v>
      </c>
      <c r="CD302" s="160">
        <f t="shared" si="7256"/>
        <v>0</v>
      </c>
      <c r="CE302" s="160">
        <f t="shared" si="7257"/>
        <v>0</v>
      </c>
      <c r="CF302" s="161">
        <f t="shared" ref="CF302:CG302" si="7493">CF301</f>
        <v>6</v>
      </c>
      <c r="CG302" s="175">
        <f t="shared" si="7493"/>
        <v>1169</v>
      </c>
      <c r="CH302" s="163" t="str">
        <f t="shared" si="7259"/>
        <v>1</v>
      </c>
      <c r="CI302" s="164">
        <f t="shared" si="152"/>
        <v>2</v>
      </c>
      <c r="CJ302" s="165">
        <f t="shared" si="153"/>
        <v>0</v>
      </c>
      <c r="CK302" s="166"/>
      <c r="CL302" s="166"/>
      <c r="CM302" s="166"/>
      <c r="CN302" s="84"/>
      <c r="CO302" s="85"/>
      <c r="CP302" s="83" t="str">
        <f t="shared" si="154"/>
        <v>0</v>
      </c>
      <c r="CQ302" s="167">
        <f t="shared" si="7260"/>
        <v>0</v>
      </c>
      <c r="CR302" s="168">
        <f t="shared" si="7261"/>
        <v>0</v>
      </c>
      <c r="CS302" s="168">
        <f t="shared" si="7262"/>
        <v>0</v>
      </c>
      <c r="CT302" s="168">
        <f t="shared" si="7263"/>
        <v>0</v>
      </c>
      <c r="CU302" s="168">
        <f t="shared" si="7264"/>
        <v>0</v>
      </c>
      <c r="CV302" s="154">
        <f t="shared" ref="CV302:CW302" si="7494">CV301</f>
        <v>7</v>
      </c>
      <c r="CW302" s="173">
        <f t="shared" si="7494"/>
        <v>1170</v>
      </c>
      <c r="CX302" s="156" t="str">
        <f t="shared" si="7266"/>
        <v>1</v>
      </c>
      <c r="CY302" s="157">
        <f t="shared" si="162"/>
        <v>2</v>
      </c>
      <c r="CZ302" s="158">
        <f t="shared" si="163"/>
        <v>0</v>
      </c>
      <c r="DA302" s="159"/>
      <c r="DB302" s="159"/>
      <c r="DC302" s="159"/>
      <c r="DD302" s="78"/>
      <c r="DE302" s="79"/>
      <c r="DF302" s="77" t="str">
        <f t="shared" si="164"/>
        <v>0</v>
      </c>
      <c r="DG302" s="81">
        <f t="shared" si="7267"/>
        <v>0</v>
      </c>
      <c r="DH302" s="160">
        <f t="shared" si="7268"/>
        <v>0</v>
      </c>
      <c r="DI302" s="160">
        <f t="shared" si="7269"/>
        <v>0</v>
      </c>
      <c r="DJ302" s="160">
        <f t="shared" si="7270"/>
        <v>0</v>
      </c>
      <c r="DK302" s="160">
        <f t="shared" si="7271"/>
        <v>0</v>
      </c>
      <c r="DL302" s="161">
        <f t="shared" ref="DL302:DM302" si="7495">DL301</f>
        <v>8</v>
      </c>
      <c r="DM302" s="175">
        <f t="shared" si="7495"/>
        <v>1171</v>
      </c>
      <c r="DN302" s="163" t="str">
        <f t="shared" si="7273"/>
        <v>1</v>
      </c>
      <c r="DO302" s="164">
        <f t="shared" si="172"/>
        <v>2</v>
      </c>
      <c r="DP302" s="165">
        <f t="shared" si="173"/>
        <v>0</v>
      </c>
      <c r="DQ302" s="166"/>
      <c r="DR302" s="166"/>
      <c r="DS302" s="166"/>
      <c r="DT302" s="84"/>
      <c r="DU302" s="85"/>
      <c r="DV302" s="83" t="str">
        <f t="shared" si="174"/>
        <v>0</v>
      </c>
      <c r="DW302" s="167">
        <f t="shared" si="7274"/>
        <v>0</v>
      </c>
      <c r="DX302" s="168">
        <f t="shared" si="7275"/>
        <v>0</v>
      </c>
      <c r="DY302" s="168">
        <f t="shared" si="7276"/>
        <v>0</v>
      </c>
      <c r="DZ302" s="168">
        <f t="shared" si="7277"/>
        <v>0</v>
      </c>
      <c r="EA302" s="168">
        <f t="shared" si="7278"/>
        <v>0</v>
      </c>
      <c r="EB302" s="154">
        <f t="shared" ref="EB302:EC302" si="7496">EB301</f>
        <v>9</v>
      </c>
      <c r="EC302" s="173">
        <f t="shared" si="7496"/>
        <v>1172</v>
      </c>
      <c r="ED302" s="156" t="str">
        <f t="shared" si="7280"/>
        <v>1</v>
      </c>
      <c r="EE302" s="157">
        <f t="shared" si="182"/>
        <v>5</v>
      </c>
      <c r="EF302" s="169">
        <f t="shared" si="183"/>
        <v>0</v>
      </c>
      <c r="EG302" s="159"/>
      <c r="EH302" s="159"/>
      <c r="EI302" s="159"/>
      <c r="EJ302" s="78"/>
      <c r="EK302" s="79"/>
      <c r="EL302" s="77" t="str">
        <f t="shared" si="184"/>
        <v>0</v>
      </c>
      <c r="EM302" s="81">
        <f t="shared" si="7281"/>
        <v>0</v>
      </c>
      <c r="EN302" s="160">
        <f t="shared" si="7282"/>
        <v>0</v>
      </c>
      <c r="EO302" s="160">
        <f t="shared" si="7283"/>
        <v>0</v>
      </c>
      <c r="EP302" s="160">
        <f t="shared" si="7284"/>
        <v>0</v>
      </c>
      <c r="EQ302" s="160">
        <f t="shared" si="7285"/>
        <v>0</v>
      </c>
      <c r="ER302" s="161">
        <f t="shared" ref="ER302:ES302" si="7497">ER301</f>
        <v>10</v>
      </c>
      <c r="ES302" s="175">
        <f t="shared" si="7497"/>
        <v>1173</v>
      </c>
      <c r="ET302" s="163" t="str">
        <f t="shared" si="7287"/>
        <v>1</v>
      </c>
      <c r="EU302" s="164">
        <f t="shared" si="192"/>
        <v>19</v>
      </c>
      <c r="EV302" s="165">
        <f t="shared" si="193"/>
        <v>0</v>
      </c>
      <c r="EW302" s="166"/>
      <c r="EX302" s="166"/>
      <c r="EY302" s="166"/>
      <c r="EZ302" s="84"/>
      <c r="FA302" s="85"/>
      <c r="FB302" s="83" t="str">
        <f t="shared" si="194"/>
        <v>0</v>
      </c>
      <c r="FC302" s="167">
        <f t="shared" si="7288"/>
        <v>0</v>
      </c>
      <c r="FD302" s="168">
        <f t="shared" si="7289"/>
        <v>0</v>
      </c>
      <c r="FE302" s="168">
        <f t="shared" si="7290"/>
        <v>0</v>
      </c>
      <c r="FF302" s="168">
        <f t="shared" si="7291"/>
        <v>0</v>
      </c>
      <c r="FG302" s="168">
        <f t="shared" si="7292"/>
        <v>0</v>
      </c>
      <c r="FH302" s="154">
        <f t="shared" ref="FH302:FI302" si="7498">FH301</f>
        <v>11</v>
      </c>
      <c r="FI302" s="173">
        <f t="shared" si="7498"/>
        <v>1174</v>
      </c>
      <c r="FJ302" s="156" t="str">
        <f t="shared" si="7294"/>
        <v>1</v>
      </c>
      <c r="FK302" s="157">
        <f t="shared" si="202"/>
        <v>4</v>
      </c>
      <c r="FL302" s="158">
        <f t="shared" si="203"/>
        <v>0</v>
      </c>
      <c r="FM302" s="159"/>
      <c r="FN302" s="159"/>
      <c r="FO302" s="159"/>
      <c r="FP302" s="78"/>
      <c r="FQ302" s="79"/>
      <c r="FR302" s="77" t="str">
        <f t="shared" si="204"/>
        <v>0</v>
      </c>
      <c r="FS302" s="81">
        <f t="shared" si="7295"/>
        <v>0</v>
      </c>
      <c r="FT302" s="160">
        <f t="shared" si="7296"/>
        <v>0</v>
      </c>
      <c r="FU302" s="160">
        <f t="shared" si="7297"/>
        <v>0</v>
      </c>
      <c r="FV302" s="160">
        <f t="shared" si="7298"/>
        <v>0</v>
      </c>
      <c r="FW302" s="160">
        <f t="shared" si="7299"/>
        <v>0</v>
      </c>
      <c r="FX302" s="161">
        <f t="shared" ref="FX302:FY302" si="7499">FX301</f>
        <v>12</v>
      </c>
      <c r="FY302" s="175">
        <f t="shared" si="7499"/>
        <v>1175</v>
      </c>
      <c r="FZ302" s="163" t="str">
        <f t="shared" si="7301"/>
        <v>1</v>
      </c>
      <c r="GA302" s="164">
        <f t="shared" si="212"/>
        <v>2</v>
      </c>
      <c r="GB302" s="165">
        <f t="shared" si="213"/>
        <v>0</v>
      </c>
      <c r="GC302" s="166"/>
      <c r="GD302" s="166"/>
      <c r="GE302" s="166"/>
      <c r="GF302" s="84"/>
      <c r="GG302" s="85"/>
      <c r="GH302" s="83" t="str">
        <f t="shared" si="214"/>
        <v>0</v>
      </c>
      <c r="GI302" s="167">
        <f t="shared" si="7302"/>
        <v>0</v>
      </c>
      <c r="GJ302" s="168">
        <f t="shared" si="7303"/>
        <v>0</v>
      </c>
      <c r="GK302" s="168">
        <f t="shared" si="7304"/>
        <v>0</v>
      </c>
      <c r="GL302" s="168">
        <f t="shared" si="7305"/>
        <v>0</v>
      </c>
      <c r="GM302" s="168">
        <f t="shared" si="7306"/>
        <v>0</v>
      </c>
      <c r="GN302" s="154">
        <f t="shared" ref="GN302:GO302" si="7500">GN301</f>
        <v>13</v>
      </c>
      <c r="GO302" s="173">
        <f t="shared" si="7500"/>
        <v>1176</v>
      </c>
      <c r="GP302" s="156" t="str">
        <f t="shared" si="7308"/>
        <v>1</v>
      </c>
      <c r="GQ302" s="157">
        <f t="shared" si="222"/>
        <v>3</v>
      </c>
      <c r="GR302" s="158">
        <f t="shared" si="223"/>
        <v>0</v>
      </c>
      <c r="GS302" s="159"/>
      <c r="GT302" s="159"/>
      <c r="GU302" s="159"/>
      <c r="GV302" s="78"/>
      <c r="GW302" s="79"/>
      <c r="GX302" s="77" t="str">
        <f t="shared" si="224"/>
        <v>0</v>
      </c>
      <c r="GY302" s="81">
        <f t="shared" si="7309"/>
        <v>0</v>
      </c>
      <c r="GZ302" s="160">
        <f t="shared" si="7310"/>
        <v>0</v>
      </c>
      <c r="HA302" s="160">
        <f t="shared" si="7311"/>
        <v>0</v>
      </c>
      <c r="HB302" s="160">
        <f t="shared" si="7312"/>
        <v>0</v>
      </c>
      <c r="HC302" s="160">
        <f t="shared" si="7313"/>
        <v>0</v>
      </c>
      <c r="HD302" s="161">
        <f t="shared" ref="HD302:HE302" si="7501">HD301</f>
        <v>14</v>
      </c>
      <c r="HE302" s="175">
        <f t="shared" si="7501"/>
        <v>1177</v>
      </c>
      <c r="HF302" s="163" t="str">
        <f t="shared" si="7315"/>
        <v>1</v>
      </c>
      <c r="HG302" s="164">
        <f t="shared" si="232"/>
        <v>5</v>
      </c>
      <c r="HH302" s="165">
        <f t="shared" si="233"/>
        <v>0</v>
      </c>
      <c r="HI302" s="166"/>
      <c r="HJ302" s="166"/>
      <c r="HK302" s="166"/>
      <c r="HL302" s="84"/>
      <c r="HM302" s="85"/>
      <c r="HN302" s="83" t="str">
        <f t="shared" si="234"/>
        <v>0</v>
      </c>
      <c r="HO302" s="167">
        <f t="shared" si="7316"/>
        <v>0</v>
      </c>
      <c r="HP302" s="168">
        <f t="shared" si="7317"/>
        <v>0</v>
      </c>
      <c r="HQ302" s="168">
        <f t="shared" si="7318"/>
        <v>0</v>
      </c>
      <c r="HR302" s="168">
        <f t="shared" si="7319"/>
        <v>0</v>
      </c>
      <c r="HS302" s="168">
        <f t="shared" si="7320"/>
        <v>0</v>
      </c>
      <c r="HT302" s="154">
        <f t="shared" ref="HT302:HU302" si="7502">HT301</f>
        <v>15</v>
      </c>
      <c r="HU302" s="173">
        <f t="shared" si="7502"/>
        <v>1178</v>
      </c>
      <c r="HV302" s="156" t="str">
        <f t="shared" si="7322"/>
        <v>1</v>
      </c>
      <c r="HW302" s="157" t="str">
        <f t="shared" si="242"/>
        <v/>
      </c>
      <c r="HX302" s="169">
        <f t="shared" si="243"/>
        <v>0</v>
      </c>
      <c r="HY302" s="159"/>
      <c r="HZ302" s="159"/>
      <c r="IA302" s="159"/>
      <c r="IB302" s="160"/>
      <c r="IC302" s="160"/>
      <c r="ID302" s="160" t="str">
        <f t="shared" si="244"/>
        <v>0</v>
      </c>
      <c r="IE302" s="160">
        <f t="shared" si="7323"/>
        <v>0</v>
      </c>
      <c r="IF302" s="160">
        <f t="shared" si="7324"/>
        <v>0</v>
      </c>
      <c r="IG302" s="160">
        <f t="shared" si="7325"/>
        <v>0</v>
      </c>
      <c r="IH302" s="160">
        <f t="shared" si="7326"/>
        <v>0</v>
      </c>
      <c r="II302" s="160">
        <f t="shared" si="7327"/>
        <v>0</v>
      </c>
      <c r="IJ302" s="161">
        <f t="shared" ref="IJ302:IK302" si="7503">IJ301</f>
        <v>16</v>
      </c>
      <c r="IK302" s="175">
        <f t="shared" si="7503"/>
        <v>1179</v>
      </c>
      <c r="IL302" s="163" t="str">
        <f t="shared" si="7329"/>
        <v>1</v>
      </c>
      <c r="IM302" s="164" t="str">
        <f t="shared" si="252"/>
        <v/>
      </c>
      <c r="IN302" s="165">
        <f t="shared" si="253"/>
        <v>0</v>
      </c>
      <c r="IO302" s="166"/>
      <c r="IP302" s="166"/>
      <c r="IQ302" s="166"/>
      <c r="IR302" s="168"/>
      <c r="IS302" s="168"/>
      <c r="IT302" s="170" t="str">
        <f t="shared" si="254"/>
        <v>0</v>
      </c>
      <c r="IU302" s="170">
        <f t="shared" si="7330"/>
        <v>0</v>
      </c>
      <c r="IV302" s="168">
        <f t="shared" si="7331"/>
        <v>0</v>
      </c>
      <c r="IW302" s="168">
        <f t="shared" si="7332"/>
        <v>0</v>
      </c>
      <c r="IX302" s="168">
        <f t="shared" si="7333"/>
        <v>0</v>
      </c>
      <c r="IY302" s="168">
        <f t="shared" si="7334"/>
        <v>0</v>
      </c>
      <c r="IZ302" s="154">
        <f t="shared" ref="IZ302:JA302" si="7504">IZ301</f>
        <v>17</v>
      </c>
      <c r="JA302" s="173">
        <f t="shared" si="7504"/>
        <v>1180</v>
      </c>
      <c r="JB302" s="156" t="str">
        <f t="shared" si="7336"/>
        <v>1</v>
      </c>
      <c r="JC302" s="157" t="str">
        <f t="shared" si="262"/>
        <v/>
      </c>
      <c r="JD302" s="158">
        <f t="shared" si="263"/>
        <v>0</v>
      </c>
      <c r="JE302" s="159"/>
      <c r="JF302" s="159"/>
      <c r="JG302" s="159"/>
      <c r="JH302" s="160"/>
      <c r="JI302" s="160"/>
      <c r="JJ302" s="171" t="str">
        <f t="shared" si="264"/>
        <v>0</v>
      </c>
      <c r="JK302" s="171">
        <f t="shared" si="7337"/>
        <v>0</v>
      </c>
      <c r="JL302" s="160">
        <f t="shared" si="7338"/>
        <v>0</v>
      </c>
      <c r="JM302" s="160">
        <f t="shared" si="7339"/>
        <v>0</v>
      </c>
      <c r="JN302" s="160">
        <f t="shared" si="7340"/>
        <v>0</v>
      </c>
      <c r="JO302" s="160">
        <f t="shared" si="7341"/>
        <v>0</v>
      </c>
      <c r="JP302" s="161">
        <f t="shared" ref="JP302:JQ302" si="7505">JP301</f>
        <v>18</v>
      </c>
      <c r="JQ302" s="175">
        <f t="shared" si="7505"/>
        <v>1181</v>
      </c>
      <c r="JR302" s="163" t="str">
        <f t="shared" si="7343"/>
        <v>1</v>
      </c>
      <c r="JS302" s="164" t="str">
        <f t="shared" si="272"/>
        <v/>
      </c>
      <c r="JT302" s="165">
        <f t="shared" si="273"/>
        <v>0</v>
      </c>
      <c r="JU302" s="166"/>
      <c r="JV302" s="166"/>
      <c r="JW302" s="166"/>
      <c r="JX302" s="168"/>
      <c r="JY302" s="168"/>
      <c r="JZ302" s="170" t="str">
        <f t="shared" si="274"/>
        <v>0</v>
      </c>
      <c r="KA302" s="170">
        <f t="shared" si="7344"/>
        <v>0</v>
      </c>
      <c r="KB302" s="168">
        <f t="shared" si="7345"/>
        <v>0</v>
      </c>
      <c r="KC302" s="168">
        <f t="shared" si="7346"/>
        <v>0</v>
      </c>
      <c r="KD302" s="168">
        <f t="shared" si="7347"/>
        <v>0</v>
      </c>
      <c r="KE302" s="168">
        <f t="shared" si="7348"/>
        <v>0</v>
      </c>
      <c r="KF302" s="154">
        <f t="shared" ref="KF302:KG302" si="7506">KF301</f>
        <v>19</v>
      </c>
      <c r="KG302" s="173">
        <f t="shared" si="7506"/>
        <v>1182</v>
      </c>
      <c r="KH302" s="156" t="str">
        <f t="shared" si="7350"/>
        <v>1</v>
      </c>
      <c r="KI302" s="157" t="str">
        <f t="shared" si="282"/>
        <v/>
      </c>
      <c r="KJ302" s="158">
        <f t="shared" si="283"/>
        <v>0</v>
      </c>
      <c r="KK302" s="159"/>
      <c r="KL302" s="159"/>
      <c r="KM302" s="159"/>
      <c r="KN302" s="160"/>
      <c r="KO302" s="160"/>
      <c r="KP302" s="171" t="str">
        <f t="shared" si="284"/>
        <v>0</v>
      </c>
      <c r="KQ302" s="171">
        <f t="shared" si="7351"/>
        <v>0</v>
      </c>
      <c r="KR302" s="160">
        <f t="shared" si="7352"/>
        <v>0</v>
      </c>
      <c r="KS302" s="160">
        <f t="shared" si="7353"/>
        <v>0</v>
      </c>
      <c r="KT302" s="160">
        <f t="shared" si="7354"/>
        <v>0</v>
      </c>
      <c r="KU302" s="160">
        <f t="shared" si="7355"/>
        <v>0</v>
      </c>
      <c r="KV302" s="161">
        <f t="shared" ref="KV302:KW302" si="7507">KV301</f>
        <v>20</v>
      </c>
      <c r="KW302" s="175">
        <f t="shared" si="7507"/>
        <v>1183</v>
      </c>
      <c r="KX302" s="163" t="str">
        <f t="shared" si="7357"/>
        <v>1</v>
      </c>
      <c r="KY302" s="164" t="str">
        <f t="shared" si="292"/>
        <v/>
      </c>
      <c r="KZ302" s="165">
        <f t="shared" si="293"/>
        <v>0</v>
      </c>
      <c r="LA302" s="166"/>
      <c r="LB302" s="166"/>
      <c r="LC302" s="166"/>
      <c r="LD302" s="168"/>
      <c r="LE302" s="168"/>
      <c r="LF302" s="170" t="str">
        <f t="shared" si="294"/>
        <v>0</v>
      </c>
      <c r="LG302" s="170">
        <f t="shared" si="7358"/>
        <v>0</v>
      </c>
      <c r="LH302" s="168">
        <f t="shared" si="7359"/>
        <v>0</v>
      </c>
      <c r="LI302" s="168">
        <f t="shared" si="7360"/>
        <v>0</v>
      </c>
      <c r="LJ302" s="168">
        <f t="shared" si="7361"/>
        <v>0</v>
      </c>
      <c r="LK302" s="168">
        <f t="shared" si="7362"/>
        <v>0</v>
      </c>
      <c r="LL302" s="172"/>
      <c r="LM302" s="172"/>
      <c r="LN302" s="168" t="str">
        <f t="shared" si="7363"/>
        <v>#REF!</v>
      </c>
      <c r="LO302" s="168" t="str">
        <f t="shared" si="7364"/>
        <v>#REF!</v>
      </c>
      <c r="LP302" s="168" t="str">
        <f t="shared" si="7365"/>
        <v>#REF!</v>
      </c>
      <c r="LQ302" s="168" t="str">
        <f t="shared" si="7366"/>
        <v>#REF!</v>
      </c>
    </row>
    <row r="303" ht="15.75" customHeight="1">
      <c r="A303" s="188">
        <v>46397.0</v>
      </c>
      <c r="B303" s="152" t="s">
        <v>31</v>
      </c>
      <c r="C303" s="153">
        <f t="shared" si="99"/>
        <v>0</v>
      </c>
      <c r="D303" s="154">
        <f t="shared" ref="D303:E303" si="7508">D302</f>
        <v>1</v>
      </c>
      <c r="E303" s="173">
        <f t="shared" si="7508"/>
        <v>1164</v>
      </c>
      <c r="F303" s="156" t="str">
        <f t="shared" si="7488"/>
        <v>1</v>
      </c>
      <c r="G303" s="157">
        <f t="shared" si="102"/>
        <v>1</v>
      </c>
      <c r="H303" s="158">
        <f t="shared" si="103"/>
        <v>0</v>
      </c>
      <c r="I303" s="159"/>
      <c r="J303" s="159"/>
      <c r="K303" s="159"/>
      <c r="L303" s="78"/>
      <c r="M303" s="79"/>
      <c r="N303" s="77" t="str">
        <f t="shared" si="104"/>
        <v>0</v>
      </c>
      <c r="O303" s="81">
        <f t="shared" si="7225"/>
        <v>0</v>
      </c>
      <c r="P303" s="160">
        <f t="shared" si="7226"/>
        <v>0</v>
      </c>
      <c r="Q303" s="160">
        <f t="shared" si="7227"/>
        <v>0</v>
      </c>
      <c r="R303" s="160">
        <f t="shared" si="7228"/>
        <v>0</v>
      </c>
      <c r="S303" s="160">
        <f t="shared" si="7229"/>
        <v>0</v>
      </c>
      <c r="T303" s="161">
        <f t="shared" ref="T303:U303" si="7509">T302</f>
        <v>2</v>
      </c>
      <c r="U303" s="175">
        <f t="shared" si="7509"/>
        <v>1165</v>
      </c>
      <c r="V303" s="163" t="str">
        <f t="shared" si="7231"/>
        <v>1</v>
      </c>
      <c r="W303" s="164">
        <f t="shared" si="112"/>
        <v>1</v>
      </c>
      <c r="X303" s="165">
        <f t="shared" si="113"/>
        <v>0</v>
      </c>
      <c r="Y303" s="166"/>
      <c r="Z303" s="166"/>
      <c r="AA303" s="166"/>
      <c r="AB303" s="84"/>
      <c r="AC303" s="85"/>
      <c r="AD303" s="83" t="str">
        <f t="shared" si="114"/>
        <v>0</v>
      </c>
      <c r="AE303" s="167">
        <f t="shared" si="7232"/>
        <v>0</v>
      </c>
      <c r="AF303" s="168">
        <f t="shared" si="7233"/>
        <v>0</v>
      </c>
      <c r="AG303" s="168">
        <f t="shared" si="7234"/>
        <v>0</v>
      </c>
      <c r="AH303" s="168">
        <f t="shared" si="7235"/>
        <v>0</v>
      </c>
      <c r="AI303" s="168">
        <f t="shared" si="7236"/>
        <v>0</v>
      </c>
      <c r="AJ303" s="154">
        <f t="shared" ref="AJ303:AK303" si="7510">AJ302</f>
        <v>3</v>
      </c>
      <c r="AK303" s="173">
        <f t="shared" si="7510"/>
        <v>1166</v>
      </c>
      <c r="AL303" s="156" t="str">
        <f t="shared" si="7238"/>
        <v>1</v>
      </c>
      <c r="AM303" s="157">
        <f t="shared" si="122"/>
        <v>2</v>
      </c>
      <c r="AN303" s="158">
        <f t="shared" si="123"/>
        <v>0</v>
      </c>
      <c r="AO303" s="159"/>
      <c r="AP303" s="159"/>
      <c r="AQ303" s="159"/>
      <c r="AR303" s="78"/>
      <c r="AS303" s="79"/>
      <c r="AT303" s="77" t="str">
        <f t="shared" si="124"/>
        <v>0</v>
      </c>
      <c r="AU303" s="81">
        <f t="shared" si="7239"/>
        <v>0</v>
      </c>
      <c r="AV303" s="160">
        <f t="shared" si="7240"/>
        <v>0</v>
      </c>
      <c r="AW303" s="160">
        <f t="shared" si="7241"/>
        <v>0</v>
      </c>
      <c r="AX303" s="160">
        <f t="shared" si="7242"/>
        <v>0</v>
      </c>
      <c r="AY303" s="160">
        <f t="shared" si="7243"/>
        <v>0</v>
      </c>
      <c r="AZ303" s="161">
        <f t="shared" ref="AZ303:BA303" si="7511">AZ302</f>
        <v>4</v>
      </c>
      <c r="BA303" s="175">
        <f t="shared" si="7511"/>
        <v>1167</v>
      </c>
      <c r="BB303" s="163" t="str">
        <f t="shared" si="7245"/>
        <v>1</v>
      </c>
      <c r="BC303" s="164">
        <f t="shared" si="132"/>
        <v>4</v>
      </c>
      <c r="BD303" s="165">
        <f t="shared" si="133"/>
        <v>0</v>
      </c>
      <c r="BE303" s="166"/>
      <c r="BF303" s="166"/>
      <c r="BG303" s="166"/>
      <c r="BH303" s="84"/>
      <c r="BI303" s="85"/>
      <c r="BJ303" s="83" t="str">
        <f t="shared" si="134"/>
        <v>0</v>
      </c>
      <c r="BK303" s="167">
        <f t="shared" si="7246"/>
        <v>0</v>
      </c>
      <c r="BL303" s="168">
        <f t="shared" si="7247"/>
        <v>0</v>
      </c>
      <c r="BM303" s="168">
        <f t="shared" si="7248"/>
        <v>0</v>
      </c>
      <c r="BN303" s="168">
        <f t="shared" si="7249"/>
        <v>0</v>
      </c>
      <c r="BO303" s="168">
        <f t="shared" si="7250"/>
        <v>0</v>
      </c>
      <c r="BP303" s="154">
        <f t="shared" ref="BP303:BQ303" si="7512">BP302</f>
        <v>5</v>
      </c>
      <c r="BQ303" s="173">
        <f t="shared" si="7512"/>
        <v>1168</v>
      </c>
      <c r="BR303" s="156" t="str">
        <f t="shared" si="7252"/>
        <v>1</v>
      </c>
      <c r="BS303" s="157">
        <f t="shared" si="142"/>
        <v>4</v>
      </c>
      <c r="BT303" s="158">
        <f t="shared" si="143"/>
        <v>0</v>
      </c>
      <c r="BU303" s="159"/>
      <c r="BV303" s="159"/>
      <c r="BW303" s="159"/>
      <c r="BX303" s="78"/>
      <c r="BY303" s="79"/>
      <c r="BZ303" s="77" t="str">
        <f t="shared" si="144"/>
        <v>0</v>
      </c>
      <c r="CA303" s="81">
        <f t="shared" si="7253"/>
        <v>0</v>
      </c>
      <c r="CB303" s="160">
        <f t="shared" si="7254"/>
        <v>0</v>
      </c>
      <c r="CC303" s="160">
        <f t="shared" si="7255"/>
        <v>0</v>
      </c>
      <c r="CD303" s="160">
        <f t="shared" si="7256"/>
        <v>0</v>
      </c>
      <c r="CE303" s="160">
        <f t="shared" si="7257"/>
        <v>0</v>
      </c>
      <c r="CF303" s="161">
        <f t="shared" ref="CF303:CG303" si="7513">CF302</f>
        <v>6</v>
      </c>
      <c r="CG303" s="175">
        <f t="shared" si="7513"/>
        <v>1169</v>
      </c>
      <c r="CH303" s="163" t="str">
        <f t="shared" si="7259"/>
        <v>1</v>
      </c>
      <c r="CI303" s="164">
        <f t="shared" si="152"/>
        <v>2</v>
      </c>
      <c r="CJ303" s="165">
        <f t="shared" si="153"/>
        <v>0</v>
      </c>
      <c r="CK303" s="166"/>
      <c r="CL303" s="166"/>
      <c r="CM303" s="166"/>
      <c r="CN303" s="84"/>
      <c r="CO303" s="85"/>
      <c r="CP303" s="83" t="str">
        <f t="shared" si="154"/>
        <v>0</v>
      </c>
      <c r="CQ303" s="167">
        <f t="shared" si="7260"/>
        <v>0</v>
      </c>
      <c r="CR303" s="168">
        <f t="shared" si="7261"/>
        <v>0</v>
      </c>
      <c r="CS303" s="168">
        <f t="shared" si="7262"/>
        <v>0</v>
      </c>
      <c r="CT303" s="168">
        <f t="shared" si="7263"/>
        <v>0</v>
      </c>
      <c r="CU303" s="168">
        <f t="shared" si="7264"/>
        <v>0</v>
      </c>
      <c r="CV303" s="154">
        <f t="shared" ref="CV303:CW303" si="7514">CV302</f>
        <v>7</v>
      </c>
      <c r="CW303" s="173">
        <f t="shared" si="7514"/>
        <v>1170</v>
      </c>
      <c r="CX303" s="156" t="str">
        <f t="shared" si="7266"/>
        <v>1</v>
      </c>
      <c r="CY303" s="157">
        <f t="shared" si="162"/>
        <v>2</v>
      </c>
      <c r="CZ303" s="158">
        <f t="shared" si="163"/>
        <v>0</v>
      </c>
      <c r="DA303" s="159"/>
      <c r="DB303" s="159"/>
      <c r="DC303" s="159"/>
      <c r="DD303" s="78"/>
      <c r="DE303" s="79"/>
      <c r="DF303" s="77" t="str">
        <f t="shared" si="164"/>
        <v>0</v>
      </c>
      <c r="DG303" s="81">
        <f t="shared" si="7267"/>
        <v>0</v>
      </c>
      <c r="DH303" s="160">
        <f t="shared" si="7268"/>
        <v>0</v>
      </c>
      <c r="DI303" s="160">
        <f t="shared" si="7269"/>
        <v>0</v>
      </c>
      <c r="DJ303" s="160">
        <f t="shared" si="7270"/>
        <v>0</v>
      </c>
      <c r="DK303" s="160">
        <f t="shared" si="7271"/>
        <v>0</v>
      </c>
      <c r="DL303" s="161">
        <f t="shared" ref="DL303:DM303" si="7515">DL302</f>
        <v>8</v>
      </c>
      <c r="DM303" s="175">
        <f t="shared" si="7515"/>
        <v>1171</v>
      </c>
      <c r="DN303" s="163" t="str">
        <f t="shared" si="7273"/>
        <v>1</v>
      </c>
      <c r="DO303" s="164">
        <f t="shared" si="172"/>
        <v>2</v>
      </c>
      <c r="DP303" s="165">
        <f t="shared" si="173"/>
        <v>0</v>
      </c>
      <c r="DQ303" s="166"/>
      <c r="DR303" s="166"/>
      <c r="DS303" s="166"/>
      <c r="DT303" s="84"/>
      <c r="DU303" s="85"/>
      <c r="DV303" s="83" t="str">
        <f t="shared" si="174"/>
        <v>0</v>
      </c>
      <c r="DW303" s="167">
        <f t="shared" si="7274"/>
        <v>0</v>
      </c>
      <c r="DX303" s="168">
        <f t="shared" si="7275"/>
        <v>0</v>
      </c>
      <c r="DY303" s="168">
        <f t="shared" si="7276"/>
        <v>0</v>
      </c>
      <c r="DZ303" s="168">
        <f t="shared" si="7277"/>
        <v>0</v>
      </c>
      <c r="EA303" s="168">
        <f t="shared" si="7278"/>
        <v>0</v>
      </c>
      <c r="EB303" s="154">
        <f t="shared" ref="EB303:EC303" si="7516">EB302</f>
        <v>9</v>
      </c>
      <c r="EC303" s="173">
        <f t="shared" si="7516"/>
        <v>1172</v>
      </c>
      <c r="ED303" s="156" t="str">
        <f t="shared" si="7280"/>
        <v>1</v>
      </c>
      <c r="EE303" s="157">
        <f t="shared" si="182"/>
        <v>5</v>
      </c>
      <c r="EF303" s="169">
        <f t="shared" si="183"/>
        <v>0</v>
      </c>
      <c r="EG303" s="159"/>
      <c r="EH303" s="159"/>
      <c r="EI303" s="159"/>
      <c r="EJ303" s="78"/>
      <c r="EK303" s="79"/>
      <c r="EL303" s="77" t="str">
        <f t="shared" si="184"/>
        <v>0</v>
      </c>
      <c r="EM303" s="81">
        <f t="shared" si="7281"/>
        <v>0</v>
      </c>
      <c r="EN303" s="160">
        <f t="shared" si="7282"/>
        <v>0</v>
      </c>
      <c r="EO303" s="160">
        <f t="shared" si="7283"/>
        <v>0</v>
      </c>
      <c r="EP303" s="160">
        <f t="shared" si="7284"/>
        <v>0</v>
      </c>
      <c r="EQ303" s="160">
        <f t="shared" si="7285"/>
        <v>0</v>
      </c>
      <c r="ER303" s="161">
        <f t="shared" ref="ER303:ES303" si="7517">ER302</f>
        <v>10</v>
      </c>
      <c r="ES303" s="175">
        <f t="shared" si="7517"/>
        <v>1173</v>
      </c>
      <c r="ET303" s="163" t="str">
        <f t="shared" si="7287"/>
        <v>1</v>
      </c>
      <c r="EU303" s="164">
        <f t="shared" si="192"/>
        <v>19</v>
      </c>
      <c r="EV303" s="165">
        <f t="shared" si="193"/>
        <v>0</v>
      </c>
      <c r="EW303" s="166"/>
      <c r="EX303" s="166"/>
      <c r="EY303" s="166"/>
      <c r="EZ303" s="84"/>
      <c r="FA303" s="85"/>
      <c r="FB303" s="83" t="str">
        <f t="shared" si="194"/>
        <v>0</v>
      </c>
      <c r="FC303" s="167">
        <f t="shared" si="7288"/>
        <v>0</v>
      </c>
      <c r="FD303" s="168">
        <f t="shared" si="7289"/>
        <v>0</v>
      </c>
      <c r="FE303" s="168">
        <f t="shared" si="7290"/>
        <v>0</v>
      </c>
      <c r="FF303" s="168">
        <f t="shared" si="7291"/>
        <v>0</v>
      </c>
      <c r="FG303" s="168">
        <f t="shared" si="7292"/>
        <v>0</v>
      </c>
      <c r="FH303" s="154">
        <f t="shared" ref="FH303:FI303" si="7518">FH302</f>
        <v>11</v>
      </c>
      <c r="FI303" s="173">
        <f t="shared" si="7518"/>
        <v>1174</v>
      </c>
      <c r="FJ303" s="156" t="str">
        <f t="shared" si="7294"/>
        <v>1</v>
      </c>
      <c r="FK303" s="157">
        <f t="shared" si="202"/>
        <v>4</v>
      </c>
      <c r="FL303" s="158">
        <f t="shared" si="203"/>
        <v>0</v>
      </c>
      <c r="FM303" s="159"/>
      <c r="FN303" s="159"/>
      <c r="FO303" s="159"/>
      <c r="FP303" s="78"/>
      <c r="FQ303" s="79"/>
      <c r="FR303" s="77" t="str">
        <f t="shared" si="204"/>
        <v>0</v>
      </c>
      <c r="FS303" s="81">
        <f t="shared" si="7295"/>
        <v>0</v>
      </c>
      <c r="FT303" s="160">
        <f t="shared" si="7296"/>
        <v>0</v>
      </c>
      <c r="FU303" s="160">
        <f t="shared" si="7297"/>
        <v>0</v>
      </c>
      <c r="FV303" s="160">
        <f t="shared" si="7298"/>
        <v>0</v>
      </c>
      <c r="FW303" s="160">
        <f t="shared" si="7299"/>
        <v>0</v>
      </c>
      <c r="FX303" s="161">
        <f t="shared" ref="FX303:FY303" si="7519">FX302</f>
        <v>12</v>
      </c>
      <c r="FY303" s="175">
        <f t="shared" si="7519"/>
        <v>1175</v>
      </c>
      <c r="FZ303" s="163" t="str">
        <f t="shared" si="7301"/>
        <v>1</v>
      </c>
      <c r="GA303" s="164">
        <f t="shared" si="212"/>
        <v>2</v>
      </c>
      <c r="GB303" s="165">
        <f t="shared" si="213"/>
        <v>0</v>
      </c>
      <c r="GC303" s="166"/>
      <c r="GD303" s="166"/>
      <c r="GE303" s="166"/>
      <c r="GF303" s="84"/>
      <c r="GG303" s="85"/>
      <c r="GH303" s="83" t="str">
        <f t="shared" si="214"/>
        <v>0</v>
      </c>
      <c r="GI303" s="167">
        <f t="shared" si="7302"/>
        <v>0</v>
      </c>
      <c r="GJ303" s="168">
        <f t="shared" si="7303"/>
        <v>0</v>
      </c>
      <c r="GK303" s="168">
        <f t="shared" si="7304"/>
        <v>0</v>
      </c>
      <c r="GL303" s="168">
        <f t="shared" si="7305"/>
        <v>0</v>
      </c>
      <c r="GM303" s="168">
        <f t="shared" si="7306"/>
        <v>0</v>
      </c>
      <c r="GN303" s="154">
        <f t="shared" ref="GN303:GO303" si="7520">GN302</f>
        <v>13</v>
      </c>
      <c r="GO303" s="173">
        <f t="shared" si="7520"/>
        <v>1176</v>
      </c>
      <c r="GP303" s="156" t="str">
        <f t="shared" si="7308"/>
        <v>1</v>
      </c>
      <c r="GQ303" s="157">
        <f t="shared" si="222"/>
        <v>3</v>
      </c>
      <c r="GR303" s="158">
        <f t="shared" si="223"/>
        <v>0</v>
      </c>
      <c r="GS303" s="159"/>
      <c r="GT303" s="159"/>
      <c r="GU303" s="159"/>
      <c r="GV303" s="78"/>
      <c r="GW303" s="79"/>
      <c r="GX303" s="77" t="str">
        <f t="shared" si="224"/>
        <v>0</v>
      </c>
      <c r="GY303" s="81">
        <f t="shared" si="7309"/>
        <v>0</v>
      </c>
      <c r="GZ303" s="160">
        <f t="shared" si="7310"/>
        <v>0</v>
      </c>
      <c r="HA303" s="160">
        <f t="shared" si="7311"/>
        <v>0</v>
      </c>
      <c r="HB303" s="160">
        <f t="shared" si="7312"/>
        <v>0</v>
      </c>
      <c r="HC303" s="160">
        <f t="shared" si="7313"/>
        <v>0</v>
      </c>
      <c r="HD303" s="161">
        <f t="shared" ref="HD303:HE303" si="7521">HD302</f>
        <v>14</v>
      </c>
      <c r="HE303" s="175">
        <f t="shared" si="7521"/>
        <v>1177</v>
      </c>
      <c r="HF303" s="163" t="str">
        <f t="shared" si="7315"/>
        <v>1</v>
      </c>
      <c r="HG303" s="164">
        <f t="shared" si="232"/>
        <v>5</v>
      </c>
      <c r="HH303" s="165">
        <f t="shared" si="233"/>
        <v>0</v>
      </c>
      <c r="HI303" s="166"/>
      <c r="HJ303" s="166"/>
      <c r="HK303" s="166"/>
      <c r="HL303" s="84"/>
      <c r="HM303" s="85"/>
      <c r="HN303" s="83" t="str">
        <f t="shared" si="234"/>
        <v>0</v>
      </c>
      <c r="HO303" s="167">
        <f t="shared" si="7316"/>
        <v>0</v>
      </c>
      <c r="HP303" s="168">
        <f t="shared" si="7317"/>
        <v>0</v>
      </c>
      <c r="HQ303" s="168">
        <f t="shared" si="7318"/>
        <v>0</v>
      </c>
      <c r="HR303" s="168">
        <f t="shared" si="7319"/>
        <v>0</v>
      </c>
      <c r="HS303" s="168">
        <f t="shared" si="7320"/>
        <v>0</v>
      </c>
      <c r="HT303" s="154">
        <f t="shared" ref="HT303:HU303" si="7522">HT302</f>
        <v>15</v>
      </c>
      <c r="HU303" s="173">
        <f t="shared" si="7522"/>
        <v>1178</v>
      </c>
      <c r="HV303" s="156" t="str">
        <f t="shared" si="7322"/>
        <v>1</v>
      </c>
      <c r="HW303" s="157" t="str">
        <f t="shared" si="242"/>
        <v/>
      </c>
      <c r="HX303" s="169">
        <f t="shared" si="243"/>
        <v>0</v>
      </c>
      <c r="HY303" s="159"/>
      <c r="HZ303" s="159"/>
      <c r="IA303" s="159"/>
      <c r="IB303" s="160"/>
      <c r="IC303" s="160"/>
      <c r="ID303" s="160" t="str">
        <f t="shared" si="244"/>
        <v>0</v>
      </c>
      <c r="IE303" s="160">
        <f t="shared" si="7323"/>
        <v>0</v>
      </c>
      <c r="IF303" s="160">
        <f t="shared" si="7324"/>
        <v>0</v>
      </c>
      <c r="IG303" s="160">
        <f t="shared" si="7325"/>
        <v>0</v>
      </c>
      <c r="IH303" s="160">
        <f t="shared" si="7326"/>
        <v>0</v>
      </c>
      <c r="II303" s="160">
        <f t="shared" si="7327"/>
        <v>0</v>
      </c>
      <c r="IJ303" s="161">
        <f t="shared" ref="IJ303:IK303" si="7523">IJ302</f>
        <v>16</v>
      </c>
      <c r="IK303" s="175">
        <f t="shared" si="7523"/>
        <v>1179</v>
      </c>
      <c r="IL303" s="163" t="str">
        <f t="shared" si="7329"/>
        <v>1</v>
      </c>
      <c r="IM303" s="164" t="str">
        <f t="shared" si="252"/>
        <v/>
      </c>
      <c r="IN303" s="165">
        <f t="shared" si="253"/>
        <v>0</v>
      </c>
      <c r="IO303" s="166"/>
      <c r="IP303" s="166"/>
      <c r="IQ303" s="166"/>
      <c r="IR303" s="168"/>
      <c r="IS303" s="168"/>
      <c r="IT303" s="170" t="str">
        <f t="shared" si="254"/>
        <v>0</v>
      </c>
      <c r="IU303" s="170">
        <f t="shared" si="7330"/>
        <v>0</v>
      </c>
      <c r="IV303" s="168">
        <f t="shared" si="7331"/>
        <v>0</v>
      </c>
      <c r="IW303" s="168">
        <f t="shared" si="7332"/>
        <v>0</v>
      </c>
      <c r="IX303" s="168">
        <f t="shared" si="7333"/>
        <v>0</v>
      </c>
      <c r="IY303" s="168">
        <f t="shared" si="7334"/>
        <v>0</v>
      </c>
      <c r="IZ303" s="154">
        <f t="shared" ref="IZ303:JA303" si="7524">IZ302</f>
        <v>17</v>
      </c>
      <c r="JA303" s="173">
        <f t="shared" si="7524"/>
        <v>1180</v>
      </c>
      <c r="JB303" s="156" t="str">
        <f t="shared" si="7336"/>
        <v>1</v>
      </c>
      <c r="JC303" s="157" t="str">
        <f t="shared" si="262"/>
        <v/>
      </c>
      <c r="JD303" s="158">
        <f t="shared" si="263"/>
        <v>0</v>
      </c>
      <c r="JE303" s="159"/>
      <c r="JF303" s="159"/>
      <c r="JG303" s="159"/>
      <c r="JH303" s="160"/>
      <c r="JI303" s="160"/>
      <c r="JJ303" s="171" t="str">
        <f t="shared" si="264"/>
        <v>0</v>
      </c>
      <c r="JK303" s="171">
        <f t="shared" si="7337"/>
        <v>0</v>
      </c>
      <c r="JL303" s="160">
        <f t="shared" si="7338"/>
        <v>0</v>
      </c>
      <c r="JM303" s="160">
        <f t="shared" si="7339"/>
        <v>0</v>
      </c>
      <c r="JN303" s="160">
        <f t="shared" si="7340"/>
        <v>0</v>
      </c>
      <c r="JO303" s="160">
        <f t="shared" si="7341"/>
        <v>0</v>
      </c>
      <c r="JP303" s="161">
        <f t="shared" ref="JP303:JQ303" si="7525">JP302</f>
        <v>18</v>
      </c>
      <c r="JQ303" s="175">
        <f t="shared" si="7525"/>
        <v>1181</v>
      </c>
      <c r="JR303" s="163" t="str">
        <f t="shared" si="7343"/>
        <v>1</v>
      </c>
      <c r="JS303" s="164" t="str">
        <f t="shared" si="272"/>
        <v/>
      </c>
      <c r="JT303" s="165">
        <f t="shared" si="273"/>
        <v>0</v>
      </c>
      <c r="JU303" s="166"/>
      <c r="JV303" s="166"/>
      <c r="JW303" s="166"/>
      <c r="JX303" s="168"/>
      <c r="JY303" s="168"/>
      <c r="JZ303" s="170" t="str">
        <f t="shared" si="274"/>
        <v>0</v>
      </c>
      <c r="KA303" s="170">
        <f t="shared" si="7344"/>
        <v>0</v>
      </c>
      <c r="KB303" s="168">
        <f t="shared" si="7345"/>
        <v>0</v>
      </c>
      <c r="KC303" s="168">
        <f t="shared" si="7346"/>
        <v>0</v>
      </c>
      <c r="KD303" s="168">
        <f t="shared" si="7347"/>
        <v>0</v>
      </c>
      <c r="KE303" s="168">
        <f t="shared" si="7348"/>
        <v>0</v>
      </c>
      <c r="KF303" s="154">
        <f t="shared" ref="KF303:KG303" si="7526">KF302</f>
        <v>19</v>
      </c>
      <c r="KG303" s="173">
        <f t="shared" si="7526"/>
        <v>1182</v>
      </c>
      <c r="KH303" s="156" t="str">
        <f t="shared" si="7350"/>
        <v>1</v>
      </c>
      <c r="KI303" s="157" t="str">
        <f t="shared" si="282"/>
        <v/>
      </c>
      <c r="KJ303" s="158">
        <f t="shared" si="283"/>
        <v>0</v>
      </c>
      <c r="KK303" s="159"/>
      <c r="KL303" s="159"/>
      <c r="KM303" s="159"/>
      <c r="KN303" s="160"/>
      <c r="KO303" s="160"/>
      <c r="KP303" s="171" t="str">
        <f t="shared" si="284"/>
        <v>0</v>
      </c>
      <c r="KQ303" s="171">
        <f t="shared" si="7351"/>
        <v>0</v>
      </c>
      <c r="KR303" s="160">
        <f t="shared" si="7352"/>
        <v>0</v>
      </c>
      <c r="KS303" s="160">
        <f t="shared" si="7353"/>
        <v>0</v>
      </c>
      <c r="KT303" s="160">
        <f t="shared" si="7354"/>
        <v>0</v>
      </c>
      <c r="KU303" s="160">
        <f t="shared" si="7355"/>
        <v>0</v>
      </c>
      <c r="KV303" s="161">
        <f t="shared" ref="KV303:KW303" si="7527">KV302</f>
        <v>20</v>
      </c>
      <c r="KW303" s="175">
        <f t="shared" si="7527"/>
        <v>1183</v>
      </c>
      <c r="KX303" s="163" t="str">
        <f t="shared" si="7357"/>
        <v>1</v>
      </c>
      <c r="KY303" s="164" t="str">
        <f t="shared" si="292"/>
        <v/>
      </c>
      <c r="KZ303" s="165">
        <f t="shared" si="293"/>
        <v>0</v>
      </c>
      <c r="LA303" s="166"/>
      <c r="LB303" s="166"/>
      <c r="LC303" s="166"/>
      <c r="LD303" s="168"/>
      <c r="LE303" s="168"/>
      <c r="LF303" s="170" t="str">
        <f t="shared" si="294"/>
        <v>0</v>
      </c>
      <c r="LG303" s="170">
        <f t="shared" si="7358"/>
        <v>0</v>
      </c>
      <c r="LH303" s="168">
        <f t="shared" si="7359"/>
        <v>0</v>
      </c>
      <c r="LI303" s="168">
        <f t="shared" si="7360"/>
        <v>0</v>
      </c>
      <c r="LJ303" s="168">
        <f t="shared" si="7361"/>
        <v>0</v>
      </c>
      <c r="LK303" s="168">
        <f t="shared" si="7362"/>
        <v>0</v>
      </c>
      <c r="LL303" s="172"/>
      <c r="LM303" s="172"/>
      <c r="LN303" s="168" t="str">
        <f t="shared" si="7363"/>
        <v>#REF!</v>
      </c>
      <c r="LO303" s="168" t="str">
        <f t="shared" si="7364"/>
        <v>#REF!</v>
      </c>
      <c r="LP303" s="168" t="str">
        <f t="shared" si="7365"/>
        <v>#REF!</v>
      </c>
      <c r="LQ303" s="168" t="str">
        <f t="shared" si="7366"/>
        <v>#REF!</v>
      </c>
    </row>
    <row r="304" ht="15.75" customHeight="1">
      <c r="A304" s="188">
        <v>46398.0</v>
      </c>
      <c r="B304" s="152" t="s">
        <v>32</v>
      </c>
      <c r="C304" s="153">
        <f t="shared" si="99"/>
        <v>0</v>
      </c>
      <c r="D304" s="154">
        <f t="shared" ref="D304:E304" si="7528">D303</f>
        <v>1</v>
      </c>
      <c r="E304" s="173">
        <f t="shared" si="7528"/>
        <v>1164</v>
      </c>
      <c r="F304" s="156" t="str">
        <f t="shared" si="7488"/>
        <v>1</v>
      </c>
      <c r="G304" s="157">
        <f t="shared" si="102"/>
        <v>1</v>
      </c>
      <c r="H304" s="158">
        <f t="shared" si="103"/>
        <v>0</v>
      </c>
      <c r="I304" s="159"/>
      <c r="J304" s="159"/>
      <c r="K304" s="159"/>
      <c r="L304" s="78"/>
      <c r="M304" s="79"/>
      <c r="N304" s="77" t="str">
        <f t="shared" si="104"/>
        <v>0</v>
      </c>
      <c r="O304" s="81">
        <f t="shared" si="7225"/>
        <v>0</v>
      </c>
      <c r="P304" s="160">
        <f t="shared" si="7226"/>
        <v>0</v>
      </c>
      <c r="Q304" s="160">
        <f t="shared" si="7227"/>
        <v>0</v>
      </c>
      <c r="R304" s="160">
        <f t="shared" si="7228"/>
        <v>0</v>
      </c>
      <c r="S304" s="160">
        <f t="shared" si="7229"/>
        <v>0</v>
      </c>
      <c r="T304" s="161">
        <f t="shared" ref="T304:U304" si="7529">T303</f>
        <v>2</v>
      </c>
      <c r="U304" s="175">
        <f t="shared" si="7529"/>
        <v>1165</v>
      </c>
      <c r="V304" s="163" t="str">
        <f t="shared" si="7231"/>
        <v>1</v>
      </c>
      <c r="W304" s="164">
        <f t="shared" si="112"/>
        <v>1</v>
      </c>
      <c r="X304" s="165">
        <f t="shared" si="113"/>
        <v>0</v>
      </c>
      <c r="Y304" s="166"/>
      <c r="Z304" s="166"/>
      <c r="AA304" s="166"/>
      <c r="AB304" s="84"/>
      <c r="AC304" s="85"/>
      <c r="AD304" s="83" t="str">
        <f t="shared" si="114"/>
        <v>0</v>
      </c>
      <c r="AE304" s="167">
        <f t="shared" si="7232"/>
        <v>0</v>
      </c>
      <c r="AF304" s="168">
        <f t="shared" si="7233"/>
        <v>0</v>
      </c>
      <c r="AG304" s="168">
        <f t="shared" si="7234"/>
        <v>0</v>
      </c>
      <c r="AH304" s="168">
        <f t="shared" si="7235"/>
        <v>0</v>
      </c>
      <c r="AI304" s="168">
        <f t="shared" si="7236"/>
        <v>0</v>
      </c>
      <c r="AJ304" s="154">
        <f t="shared" ref="AJ304:AK304" si="7530">AJ303</f>
        <v>3</v>
      </c>
      <c r="AK304" s="173">
        <f t="shared" si="7530"/>
        <v>1166</v>
      </c>
      <c r="AL304" s="156" t="str">
        <f t="shared" si="7238"/>
        <v>1</v>
      </c>
      <c r="AM304" s="157">
        <f t="shared" si="122"/>
        <v>2</v>
      </c>
      <c r="AN304" s="158">
        <f t="shared" si="123"/>
        <v>0</v>
      </c>
      <c r="AO304" s="159"/>
      <c r="AP304" s="159"/>
      <c r="AQ304" s="159"/>
      <c r="AR304" s="78"/>
      <c r="AS304" s="79"/>
      <c r="AT304" s="77" t="str">
        <f t="shared" si="124"/>
        <v>0</v>
      </c>
      <c r="AU304" s="81">
        <f t="shared" si="7239"/>
        <v>0</v>
      </c>
      <c r="AV304" s="160">
        <f t="shared" si="7240"/>
        <v>0</v>
      </c>
      <c r="AW304" s="160">
        <f t="shared" si="7241"/>
        <v>0</v>
      </c>
      <c r="AX304" s="160">
        <f t="shared" si="7242"/>
        <v>0</v>
      </c>
      <c r="AY304" s="160">
        <f t="shared" si="7243"/>
        <v>0</v>
      </c>
      <c r="AZ304" s="161">
        <f t="shared" ref="AZ304:BA304" si="7531">AZ303</f>
        <v>4</v>
      </c>
      <c r="BA304" s="175">
        <f t="shared" si="7531"/>
        <v>1167</v>
      </c>
      <c r="BB304" s="163" t="str">
        <f t="shared" si="7245"/>
        <v>1</v>
      </c>
      <c r="BC304" s="164">
        <f t="shared" si="132"/>
        <v>4</v>
      </c>
      <c r="BD304" s="165">
        <f t="shared" si="133"/>
        <v>0</v>
      </c>
      <c r="BE304" s="166"/>
      <c r="BF304" s="166"/>
      <c r="BG304" s="166"/>
      <c r="BH304" s="84"/>
      <c r="BI304" s="85"/>
      <c r="BJ304" s="83" t="str">
        <f t="shared" si="134"/>
        <v>0</v>
      </c>
      <c r="BK304" s="167">
        <f t="shared" si="7246"/>
        <v>0</v>
      </c>
      <c r="BL304" s="168">
        <f t="shared" si="7247"/>
        <v>0</v>
      </c>
      <c r="BM304" s="168">
        <f t="shared" si="7248"/>
        <v>0</v>
      </c>
      <c r="BN304" s="168">
        <f t="shared" si="7249"/>
        <v>0</v>
      </c>
      <c r="BO304" s="168">
        <f t="shared" si="7250"/>
        <v>0</v>
      </c>
      <c r="BP304" s="154">
        <f t="shared" ref="BP304:BQ304" si="7532">BP303</f>
        <v>5</v>
      </c>
      <c r="BQ304" s="173">
        <f t="shared" si="7532"/>
        <v>1168</v>
      </c>
      <c r="BR304" s="156" t="str">
        <f t="shared" si="7252"/>
        <v>1</v>
      </c>
      <c r="BS304" s="157">
        <f t="shared" si="142"/>
        <v>4</v>
      </c>
      <c r="BT304" s="158">
        <f t="shared" si="143"/>
        <v>0</v>
      </c>
      <c r="BU304" s="159"/>
      <c r="BV304" s="159"/>
      <c r="BW304" s="159"/>
      <c r="BX304" s="78"/>
      <c r="BY304" s="79"/>
      <c r="BZ304" s="77" t="str">
        <f t="shared" si="144"/>
        <v>0</v>
      </c>
      <c r="CA304" s="81">
        <f t="shared" si="7253"/>
        <v>0</v>
      </c>
      <c r="CB304" s="160">
        <f t="shared" si="7254"/>
        <v>0</v>
      </c>
      <c r="CC304" s="160">
        <f t="shared" si="7255"/>
        <v>0</v>
      </c>
      <c r="CD304" s="160">
        <f t="shared" si="7256"/>
        <v>0</v>
      </c>
      <c r="CE304" s="160">
        <f t="shared" si="7257"/>
        <v>0</v>
      </c>
      <c r="CF304" s="161">
        <f t="shared" ref="CF304:CG304" si="7533">CF303</f>
        <v>6</v>
      </c>
      <c r="CG304" s="175">
        <f t="shared" si="7533"/>
        <v>1169</v>
      </c>
      <c r="CH304" s="163" t="str">
        <f t="shared" si="7259"/>
        <v>1</v>
      </c>
      <c r="CI304" s="164">
        <f t="shared" si="152"/>
        <v>2</v>
      </c>
      <c r="CJ304" s="165">
        <f t="shared" si="153"/>
        <v>0</v>
      </c>
      <c r="CK304" s="166"/>
      <c r="CL304" s="166"/>
      <c r="CM304" s="166"/>
      <c r="CN304" s="84"/>
      <c r="CO304" s="85"/>
      <c r="CP304" s="83" t="str">
        <f t="shared" si="154"/>
        <v>0</v>
      </c>
      <c r="CQ304" s="167">
        <f t="shared" si="7260"/>
        <v>0</v>
      </c>
      <c r="CR304" s="168">
        <f t="shared" si="7261"/>
        <v>0</v>
      </c>
      <c r="CS304" s="168">
        <f t="shared" si="7262"/>
        <v>0</v>
      </c>
      <c r="CT304" s="168">
        <f t="shared" si="7263"/>
        <v>0</v>
      </c>
      <c r="CU304" s="168">
        <f t="shared" si="7264"/>
        <v>0</v>
      </c>
      <c r="CV304" s="154">
        <f t="shared" ref="CV304:CW304" si="7534">CV303</f>
        <v>7</v>
      </c>
      <c r="CW304" s="173">
        <f t="shared" si="7534"/>
        <v>1170</v>
      </c>
      <c r="CX304" s="156" t="str">
        <f t="shared" si="7266"/>
        <v>1</v>
      </c>
      <c r="CY304" s="157">
        <f t="shared" si="162"/>
        <v>2</v>
      </c>
      <c r="CZ304" s="158">
        <f t="shared" si="163"/>
        <v>0</v>
      </c>
      <c r="DA304" s="159"/>
      <c r="DB304" s="159"/>
      <c r="DC304" s="159"/>
      <c r="DD304" s="78"/>
      <c r="DE304" s="79"/>
      <c r="DF304" s="77" t="str">
        <f t="shared" si="164"/>
        <v>0</v>
      </c>
      <c r="DG304" s="81">
        <f t="shared" si="7267"/>
        <v>0</v>
      </c>
      <c r="DH304" s="160">
        <f t="shared" si="7268"/>
        <v>0</v>
      </c>
      <c r="DI304" s="160">
        <f t="shared" si="7269"/>
        <v>0</v>
      </c>
      <c r="DJ304" s="160">
        <f t="shared" si="7270"/>
        <v>0</v>
      </c>
      <c r="DK304" s="160">
        <f t="shared" si="7271"/>
        <v>0</v>
      </c>
      <c r="DL304" s="161">
        <f t="shared" ref="DL304:DM304" si="7535">DL303</f>
        <v>8</v>
      </c>
      <c r="DM304" s="175">
        <f t="shared" si="7535"/>
        <v>1171</v>
      </c>
      <c r="DN304" s="163" t="str">
        <f t="shared" si="7273"/>
        <v>1</v>
      </c>
      <c r="DO304" s="164">
        <f t="shared" si="172"/>
        <v>2</v>
      </c>
      <c r="DP304" s="165">
        <f t="shared" si="173"/>
        <v>0</v>
      </c>
      <c r="DQ304" s="166"/>
      <c r="DR304" s="166"/>
      <c r="DS304" s="166"/>
      <c r="DT304" s="84"/>
      <c r="DU304" s="85"/>
      <c r="DV304" s="83" t="str">
        <f t="shared" si="174"/>
        <v>0</v>
      </c>
      <c r="DW304" s="167">
        <f t="shared" si="7274"/>
        <v>0</v>
      </c>
      <c r="DX304" s="168">
        <f t="shared" si="7275"/>
        <v>0</v>
      </c>
      <c r="DY304" s="168">
        <f t="shared" si="7276"/>
        <v>0</v>
      </c>
      <c r="DZ304" s="168">
        <f t="shared" si="7277"/>
        <v>0</v>
      </c>
      <c r="EA304" s="168">
        <f t="shared" si="7278"/>
        <v>0</v>
      </c>
      <c r="EB304" s="154">
        <f t="shared" ref="EB304:EC304" si="7536">EB303</f>
        <v>9</v>
      </c>
      <c r="EC304" s="173">
        <f t="shared" si="7536"/>
        <v>1172</v>
      </c>
      <c r="ED304" s="156" t="str">
        <f t="shared" si="7280"/>
        <v>1</v>
      </c>
      <c r="EE304" s="157">
        <f t="shared" si="182"/>
        <v>5</v>
      </c>
      <c r="EF304" s="169">
        <f t="shared" si="183"/>
        <v>0</v>
      </c>
      <c r="EG304" s="159"/>
      <c r="EH304" s="159"/>
      <c r="EI304" s="159"/>
      <c r="EJ304" s="78"/>
      <c r="EK304" s="79"/>
      <c r="EL304" s="77" t="str">
        <f t="shared" si="184"/>
        <v>0</v>
      </c>
      <c r="EM304" s="81">
        <f t="shared" si="7281"/>
        <v>0</v>
      </c>
      <c r="EN304" s="160">
        <f t="shared" si="7282"/>
        <v>0</v>
      </c>
      <c r="EO304" s="160">
        <f t="shared" si="7283"/>
        <v>0</v>
      </c>
      <c r="EP304" s="160">
        <f t="shared" si="7284"/>
        <v>0</v>
      </c>
      <c r="EQ304" s="160">
        <f t="shared" si="7285"/>
        <v>0</v>
      </c>
      <c r="ER304" s="161">
        <f t="shared" ref="ER304:ES304" si="7537">ER303</f>
        <v>10</v>
      </c>
      <c r="ES304" s="175">
        <f t="shared" si="7537"/>
        <v>1173</v>
      </c>
      <c r="ET304" s="163" t="str">
        <f t="shared" si="7287"/>
        <v>1</v>
      </c>
      <c r="EU304" s="164">
        <f t="shared" si="192"/>
        <v>19</v>
      </c>
      <c r="EV304" s="165">
        <f t="shared" si="193"/>
        <v>0</v>
      </c>
      <c r="EW304" s="166"/>
      <c r="EX304" s="166"/>
      <c r="EY304" s="166"/>
      <c r="EZ304" s="84"/>
      <c r="FA304" s="85"/>
      <c r="FB304" s="83" t="str">
        <f t="shared" si="194"/>
        <v>0</v>
      </c>
      <c r="FC304" s="167">
        <f t="shared" si="7288"/>
        <v>0</v>
      </c>
      <c r="FD304" s="168">
        <f t="shared" si="7289"/>
        <v>0</v>
      </c>
      <c r="FE304" s="168">
        <f t="shared" si="7290"/>
        <v>0</v>
      </c>
      <c r="FF304" s="168">
        <f t="shared" si="7291"/>
        <v>0</v>
      </c>
      <c r="FG304" s="168">
        <f t="shared" si="7292"/>
        <v>0</v>
      </c>
      <c r="FH304" s="154">
        <f t="shared" ref="FH304:FI304" si="7538">FH303</f>
        <v>11</v>
      </c>
      <c r="FI304" s="173">
        <f t="shared" si="7538"/>
        <v>1174</v>
      </c>
      <c r="FJ304" s="156" t="str">
        <f t="shared" si="7294"/>
        <v>1</v>
      </c>
      <c r="FK304" s="157">
        <f t="shared" si="202"/>
        <v>4</v>
      </c>
      <c r="FL304" s="158">
        <f t="shared" si="203"/>
        <v>0</v>
      </c>
      <c r="FM304" s="159"/>
      <c r="FN304" s="159"/>
      <c r="FO304" s="159"/>
      <c r="FP304" s="78"/>
      <c r="FQ304" s="79"/>
      <c r="FR304" s="77" t="str">
        <f t="shared" si="204"/>
        <v>0</v>
      </c>
      <c r="FS304" s="81">
        <f t="shared" si="7295"/>
        <v>0</v>
      </c>
      <c r="FT304" s="160">
        <f t="shared" si="7296"/>
        <v>0</v>
      </c>
      <c r="FU304" s="160">
        <f t="shared" si="7297"/>
        <v>0</v>
      </c>
      <c r="FV304" s="160">
        <f t="shared" si="7298"/>
        <v>0</v>
      </c>
      <c r="FW304" s="160">
        <f t="shared" si="7299"/>
        <v>0</v>
      </c>
      <c r="FX304" s="161">
        <f t="shared" ref="FX304:FY304" si="7539">FX303</f>
        <v>12</v>
      </c>
      <c r="FY304" s="175">
        <f t="shared" si="7539"/>
        <v>1175</v>
      </c>
      <c r="FZ304" s="163" t="str">
        <f t="shared" si="7301"/>
        <v>1</v>
      </c>
      <c r="GA304" s="164">
        <f t="shared" si="212"/>
        <v>2</v>
      </c>
      <c r="GB304" s="165">
        <f t="shared" si="213"/>
        <v>0</v>
      </c>
      <c r="GC304" s="166"/>
      <c r="GD304" s="166"/>
      <c r="GE304" s="166"/>
      <c r="GF304" s="84"/>
      <c r="GG304" s="85"/>
      <c r="GH304" s="83" t="str">
        <f t="shared" si="214"/>
        <v>0</v>
      </c>
      <c r="GI304" s="167">
        <f t="shared" si="7302"/>
        <v>0</v>
      </c>
      <c r="GJ304" s="168">
        <f t="shared" si="7303"/>
        <v>0</v>
      </c>
      <c r="GK304" s="168">
        <f t="shared" si="7304"/>
        <v>0</v>
      </c>
      <c r="GL304" s="168">
        <f t="shared" si="7305"/>
        <v>0</v>
      </c>
      <c r="GM304" s="168">
        <f t="shared" si="7306"/>
        <v>0</v>
      </c>
      <c r="GN304" s="154">
        <f t="shared" ref="GN304:GO304" si="7540">GN303</f>
        <v>13</v>
      </c>
      <c r="GO304" s="173">
        <f t="shared" si="7540"/>
        <v>1176</v>
      </c>
      <c r="GP304" s="156" t="str">
        <f t="shared" si="7308"/>
        <v>1</v>
      </c>
      <c r="GQ304" s="157">
        <f t="shared" si="222"/>
        <v>3</v>
      </c>
      <c r="GR304" s="158">
        <f t="shared" si="223"/>
        <v>0</v>
      </c>
      <c r="GS304" s="159"/>
      <c r="GT304" s="159"/>
      <c r="GU304" s="159"/>
      <c r="GV304" s="78"/>
      <c r="GW304" s="79"/>
      <c r="GX304" s="77" t="str">
        <f t="shared" si="224"/>
        <v>0</v>
      </c>
      <c r="GY304" s="81">
        <f t="shared" si="7309"/>
        <v>0</v>
      </c>
      <c r="GZ304" s="160">
        <f t="shared" si="7310"/>
        <v>0</v>
      </c>
      <c r="HA304" s="160">
        <f t="shared" si="7311"/>
        <v>0</v>
      </c>
      <c r="HB304" s="160">
        <f t="shared" si="7312"/>
        <v>0</v>
      </c>
      <c r="HC304" s="160">
        <f t="shared" si="7313"/>
        <v>0</v>
      </c>
      <c r="HD304" s="161">
        <f t="shared" ref="HD304:HE304" si="7541">HD303</f>
        <v>14</v>
      </c>
      <c r="HE304" s="175">
        <f t="shared" si="7541"/>
        <v>1177</v>
      </c>
      <c r="HF304" s="163" t="str">
        <f t="shared" si="7315"/>
        <v>1</v>
      </c>
      <c r="HG304" s="164">
        <f t="shared" si="232"/>
        <v>5</v>
      </c>
      <c r="HH304" s="165">
        <f t="shared" si="233"/>
        <v>0</v>
      </c>
      <c r="HI304" s="166"/>
      <c r="HJ304" s="166"/>
      <c r="HK304" s="166"/>
      <c r="HL304" s="84"/>
      <c r="HM304" s="85"/>
      <c r="HN304" s="83" t="str">
        <f t="shared" si="234"/>
        <v>0</v>
      </c>
      <c r="HO304" s="167">
        <f t="shared" si="7316"/>
        <v>0</v>
      </c>
      <c r="HP304" s="168">
        <f t="shared" si="7317"/>
        <v>0</v>
      </c>
      <c r="HQ304" s="168">
        <f t="shared" si="7318"/>
        <v>0</v>
      </c>
      <c r="HR304" s="168">
        <f t="shared" si="7319"/>
        <v>0</v>
      </c>
      <c r="HS304" s="168">
        <f t="shared" si="7320"/>
        <v>0</v>
      </c>
      <c r="HT304" s="154">
        <f t="shared" ref="HT304:HU304" si="7542">HT303</f>
        <v>15</v>
      </c>
      <c r="HU304" s="173">
        <f t="shared" si="7542"/>
        <v>1178</v>
      </c>
      <c r="HV304" s="156" t="str">
        <f t="shared" si="7322"/>
        <v>1</v>
      </c>
      <c r="HW304" s="157" t="str">
        <f t="shared" si="242"/>
        <v/>
      </c>
      <c r="HX304" s="169">
        <f t="shared" si="243"/>
        <v>0</v>
      </c>
      <c r="HY304" s="159"/>
      <c r="HZ304" s="159"/>
      <c r="IA304" s="159"/>
      <c r="IB304" s="160"/>
      <c r="IC304" s="160"/>
      <c r="ID304" s="160" t="str">
        <f t="shared" si="244"/>
        <v>0</v>
      </c>
      <c r="IE304" s="160">
        <f t="shared" si="7323"/>
        <v>0</v>
      </c>
      <c r="IF304" s="160">
        <f t="shared" si="7324"/>
        <v>0</v>
      </c>
      <c r="IG304" s="160">
        <f t="shared" si="7325"/>
        <v>0</v>
      </c>
      <c r="IH304" s="160">
        <f t="shared" si="7326"/>
        <v>0</v>
      </c>
      <c r="II304" s="160">
        <f t="shared" si="7327"/>
        <v>0</v>
      </c>
      <c r="IJ304" s="161">
        <f t="shared" ref="IJ304:IK304" si="7543">IJ303</f>
        <v>16</v>
      </c>
      <c r="IK304" s="175">
        <f t="shared" si="7543"/>
        <v>1179</v>
      </c>
      <c r="IL304" s="163" t="str">
        <f t="shared" si="7329"/>
        <v>1</v>
      </c>
      <c r="IM304" s="164" t="str">
        <f t="shared" si="252"/>
        <v/>
      </c>
      <c r="IN304" s="165">
        <f t="shared" si="253"/>
        <v>0</v>
      </c>
      <c r="IO304" s="166"/>
      <c r="IP304" s="166"/>
      <c r="IQ304" s="166"/>
      <c r="IR304" s="168"/>
      <c r="IS304" s="168"/>
      <c r="IT304" s="170" t="str">
        <f t="shared" si="254"/>
        <v>0</v>
      </c>
      <c r="IU304" s="170">
        <f t="shared" si="7330"/>
        <v>0</v>
      </c>
      <c r="IV304" s="168">
        <f t="shared" si="7331"/>
        <v>0</v>
      </c>
      <c r="IW304" s="168">
        <f t="shared" si="7332"/>
        <v>0</v>
      </c>
      <c r="IX304" s="168">
        <f t="shared" si="7333"/>
        <v>0</v>
      </c>
      <c r="IY304" s="168">
        <f t="shared" si="7334"/>
        <v>0</v>
      </c>
      <c r="IZ304" s="154">
        <f t="shared" ref="IZ304:JA304" si="7544">IZ303</f>
        <v>17</v>
      </c>
      <c r="JA304" s="173">
        <f t="shared" si="7544"/>
        <v>1180</v>
      </c>
      <c r="JB304" s="156" t="str">
        <f t="shared" si="7336"/>
        <v>1</v>
      </c>
      <c r="JC304" s="157" t="str">
        <f t="shared" si="262"/>
        <v/>
      </c>
      <c r="JD304" s="158">
        <f t="shared" si="263"/>
        <v>0</v>
      </c>
      <c r="JE304" s="159"/>
      <c r="JF304" s="159"/>
      <c r="JG304" s="159"/>
      <c r="JH304" s="160"/>
      <c r="JI304" s="160"/>
      <c r="JJ304" s="171" t="str">
        <f t="shared" si="264"/>
        <v>0</v>
      </c>
      <c r="JK304" s="171">
        <f t="shared" si="7337"/>
        <v>0</v>
      </c>
      <c r="JL304" s="160">
        <f t="shared" si="7338"/>
        <v>0</v>
      </c>
      <c r="JM304" s="160">
        <f t="shared" si="7339"/>
        <v>0</v>
      </c>
      <c r="JN304" s="160">
        <f t="shared" si="7340"/>
        <v>0</v>
      </c>
      <c r="JO304" s="160">
        <f t="shared" si="7341"/>
        <v>0</v>
      </c>
      <c r="JP304" s="161">
        <f t="shared" ref="JP304:JQ304" si="7545">JP303</f>
        <v>18</v>
      </c>
      <c r="JQ304" s="175">
        <f t="shared" si="7545"/>
        <v>1181</v>
      </c>
      <c r="JR304" s="163" t="str">
        <f t="shared" si="7343"/>
        <v>1</v>
      </c>
      <c r="JS304" s="164" t="str">
        <f t="shared" si="272"/>
        <v/>
      </c>
      <c r="JT304" s="165">
        <f t="shared" si="273"/>
        <v>0</v>
      </c>
      <c r="JU304" s="166"/>
      <c r="JV304" s="166"/>
      <c r="JW304" s="166"/>
      <c r="JX304" s="168"/>
      <c r="JY304" s="168"/>
      <c r="JZ304" s="170" t="str">
        <f t="shared" si="274"/>
        <v>0</v>
      </c>
      <c r="KA304" s="170">
        <f t="shared" si="7344"/>
        <v>0</v>
      </c>
      <c r="KB304" s="168">
        <f t="shared" si="7345"/>
        <v>0</v>
      </c>
      <c r="KC304" s="168">
        <f t="shared" si="7346"/>
        <v>0</v>
      </c>
      <c r="KD304" s="168">
        <f t="shared" si="7347"/>
        <v>0</v>
      </c>
      <c r="KE304" s="168">
        <f t="shared" si="7348"/>
        <v>0</v>
      </c>
      <c r="KF304" s="154">
        <f t="shared" ref="KF304:KG304" si="7546">KF303</f>
        <v>19</v>
      </c>
      <c r="KG304" s="173">
        <f t="shared" si="7546"/>
        <v>1182</v>
      </c>
      <c r="KH304" s="156" t="str">
        <f t="shared" si="7350"/>
        <v>1</v>
      </c>
      <c r="KI304" s="157" t="str">
        <f t="shared" si="282"/>
        <v/>
      </c>
      <c r="KJ304" s="158">
        <f t="shared" si="283"/>
        <v>0</v>
      </c>
      <c r="KK304" s="159"/>
      <c r="KL304" s="159"/>
      <c r="KM304" s="159"/>
      <c r="KN304" s="160"/>
      <c r="KO304" s="160"/>
      <c r="KP304" s="171" t="str">
        <f t="shared" si="284"/>
        <v>0</v>
      </c>
      <c r="KQ304" s="171">
        <f t="shared" si="7351"/>
        <v>0</v>
      </c>
      <c r="KR304" s="160">
        <f t="shared" si="7352"/>
        <v>0</v>
      </c>
      <c r="KS304" s="160">
        <f t="shared" si="7353"/>
        <v>0</v>
      </c>
      <c r="KT304" s="160">
        <f t="shared" si="7354"/>
        <v>0</v>
      </c>
      <c r="KU304" s="160">
        <f t="shared" si="7355"/>
        <v>0</v>
      </c>
      <c r="KV304" s="161">
        <f t="shared" ref="KV304:KW304" si="7547">KV303</f>
        <v>20</v>
      </c>
      <c r="KW304" s="175">
        <f t="shared" si="7547"/>
        <v>1183</v>
      </c>
      <c r="KX304" s="163" t="str">
        <f t="shared" si="7357"/>
        <v>1</v>
      </c>
      <c r="KY304" s="164" t="str">
        <f t="shared" si="292"/>
        <v/>
      </c>
      <c r="KZ304" s="165">
        <f t="shared" si="293"/>
        <v>0</v>
      </c>
      <c r="LA304" s="166"/>
      <c r="LB304" s="166"/>
      <c r="LC304" s="166"/>
      <c r="LD304" s="168"/>
      <c r="LE304" s="168"/>
      <c r="LF304" s="170" t="str">
        <f t="shared" si="294"/>
        <v>0</v>
      </c>
      <c r="LG304" s="170">
        <f t="shared" si="7358"/>
        <v>0</v>
      </c>
      <c r="LH304" s="168">
        <f t="shared" si="7359"/>
        <v>0</v>
      </c>
      <c r="LI304" s="168">
        <f t="shared" si="7360"/>
        <v>0</v>
      </c>
      <c r="LJ304" s="168">
        <f t="shared" si="7361"/>
        <v>0</v>
      </c>
      <c r="LK304" s="168">
        <f t="shared" si="7362"/>
        <v>0</v>
      </c>
      <c r="LL304" s="172"/>
      <c r="LM304" s="172"/>
      <c r="LN304" s="168" t="str">
        <f t="shared" si="7363"/>
        <v>#REF!</v>
      </c>
      <c r="LO304" s="168" t="str">
        <f t="shared" si="7364"/>
        <v>#REF!</v>
      </c>
      <c r="LP304" s="168" t="str">
        <f t="shared" si="7365"/>
        <v>#REF!</v>
      </c>
      <c r="LQ304" s="168" t="str">
        <f t="shared" si="7366"/>
        <v>#REF!</v>
      </c>
    </row>
    <row r="305" ht="15.75" customHeight="1">
      <c r="A305" s="188">
        <v>46399.0</v>
      </c>
      <c r="B305" s="152" t="s">
        <v>33</v>
      </c>
      <c r="C305" s="153">
        <f t="shared" si="99"/>
        <v>0</v>
      </c>
      <c r="D305" s="154">
        <f t="shared" ref="D305:E305" si="7548">D304</f>
        <v>1</v>
      </c>
      <c r="E305" s="173">
        <f t="shared" si="7548"/>
        <v>1164</v>
      </c>
      <c r="F305" s="156" t="str">
        <f t="shared" si="7488"/>
        <v>1</v>
      </c>
      <c r="G305" s="157">
        <f t="shared" si="102"/>
        <v>1</v>
      </c>
      <c r="H305" s="158">
        <f t="shared" si="103"/>
        <v>0</v>
      </c>
      <c r="I305" s="159"/>
      <c r="J305" s="159"/>
      <c r="K305" s="159"/>
      <c r="L305" s="78"/>
      <c r="M305" s="79"/>
      <c r="N305" s="77" t="str">
        <f t="shared" si="104"/>
        <v>0</v>
      </c>
      <c r="O305" s="81">
        <f t="shared" si="7225"/>
        <v>0</v>
      </c>
      <c r="P305" s="160">
        <f t="shared" si="7226"/>
        <v>0</v>
      </c>
      <c r="Q305" s="160">
        <f t="shared" si="7227"/>
        <v>0</v>
      </c>
      <c r="R305" s="160">
        <f t="shared" si="7228"/>
        <v>0</v>
      </c>
      <c r="S305" s="160">
        <f t="shared" si="7229"/>
        <v>0</v>
      </c>
      <c r="T305" s="161">
        <f t="shared" ref="T305:U305" si="7549">T304</f>
        <v>2</v>
      </c>
      <c r="U305" s="175">
        <f t="shared" si="7549"/>
        <v>1165</v>
      </c>
      <c r="V305" s="163" t="str">
        <f t="shared" si="7231"/>
        <v>1</v>
      </c>
      <c r="W305" s="164">
        <f t="shared" si="112"/>
        <v>1</v>
      </c>
      <c r="X305" s="165">
        <f t="shared" si="113"/>
        <v>0</v>
      </c>
      <c r="Y305" s="166"/>
      <c r="Z305" s="166"/>
      <c r="AA305" s="166"/>
      <c r="AB305" s="84"/>
      <c r="AC305" s="85"/>
      <c r="AD305" s="83" t="str">
        <f t="shared" si="114"/>
        <v>0</v>
      </c>
      <c r="AE305" s="167">
        <f t="shared" si="7232"/>
        <v>0</v>
      </c>
      <c r="AF305" s="168">
        <f t="shared" si="7233"/>
        <v>0</v>
      </c>
      <c r="AG305" s="168">
        <f t="shared" si="7234"/>
        <v>0</v>
      </c>
      <c r="AH305" s="168">
        <f t="shared" si="7235"/>
        <v>0</v>
      </c>
      <c r="AI305" s="168">
        <f t="shared" si="7236"/>
        <v>0</v>
      </c>
      <c r="AJ305" s="154">
        <f t="shared" ref="AJ305:AK305" si="7550">AJ304</f>
        <v>3</v>
      </c>
      <c r="AK305" s="173">
        <f t="shared" si="7550"/>
        <v>1166</v>
      </c>
      <c r="AL305" s="156" t="str">
        <f t="shared" si="7238"/>
        <v>1</v>
      </c>
      <c r="AM305" s="157">
        <f t="shared" si="122"/>
        <v>2</v>
      </c>
      <c r="AN305" s="158">
        <f t="shared" si="123"/>
        <v>0</v>
      </c>
      <c r="AO305" s="159"/>
      <c r="AP305" s="159"/>
      <c r="AQ305" s="159"/>
      <c r="AR305" s="78"/>
      <c r="AS305" s="79"/>
      <c r="AT305" s="77" t="str">
        <f t="shared" si="124"/>
        <v>0</v>
      </c>
      <c r="AU305" s="81">
        <f t="shared" si="7239"/>
        <v>0</v>
      </c>
      <c r="AV305" s="160">
        <f t="shared" si="7240"/>
        <v>0</v>
      </c>
      <c r="AW305" s="160">
        <f t="shared" si="7241"/>
        <v>0</v>
      </c>
      <c r="AX305" s="160">
        <f t="shared" si="7242"/>
        <v>0</v>
      </c>
      <c r="AY305" s="160">
        <f t="shared" si="7243"/>
        <v>0</v>
      </c>
      <c r="AZ305" s="161">
        <f t="shared" ref="AZ305:BA305" si="7551">AZ304</f>
        <v>4</v>
      </c>
      <c r="BA305" s="175">
        <f t="shared" si="7551"/>
        <v>1167</v>
      </c>
      <c r="BB305" s="163" t="str">
        <f t="shared" si="7245"/>
        <v>1</v>
      </c>
      <c r="BC305" s="164">
        <f t="shared" si="132"/>
        <v>4</v>
      </c>
      <c r="BD305" s="165">
        <f t="shared" si="133"/>
        <v>0</v>
      </c>
      <c r="BE305" s="166"/>
      <c r="BF305" s="166"/>
      <c r="BG305" s="166"/>
      <c r="BH305" s="84"/>
      <c r="BI305" s="85"/>
      <c r="BJ305" s="83" t="str">
        <f t="shared" si="134"/>
        <v>0</v>
      </c>
      <c r="BK305" s="167">
        <f t="shared" si="7246"/>
        <v>0</v>
      </c>
      <c r="BL305" s="168">
        <f t="shared" si="7247"/>
        <v>0</v>
      </c>
      <c r="BM305" s="168">
        <f t="shared" si="7248"/>
        <v>0</v>
      </c>
      <c r="BN305" s="168">
        <f t="shared" si="7249"/>
        <v>0</v>
      </c>
      <c r="BO305" s="168">
        <f t="shared" si="7250"/>
        <v>0</v>
      </c>
      <c r="BP305" s="154">
        <f t="shared" ref="BP305:BQ305" si="7552">BP304</f>
        <v>5</v>
      </c>
      <c r="BQ305" s="173">
        <f t="shared" si="7552"/>
        <v>1168</v>
      </c>
      <c r="BR305" s="156" t="str">
        <f t="shared" si="7252"/>
        <v>1</v>
      </c>
      <c r="BS305" s="157">
        <f t="shared" si="142"/>
        <v>4</v>
      </c>
      <c r="BT305" s="158">
        <f t="shared" si="143"/>
        <v>0</v>
      </c>
      <c r="BU305" s="159"/>
      <c r="BV305" s="159"/>
      <c r="BW305" s="159"/>
      <c r="BX305" s="78"/>
      <c r="BY305" s="79"/>
      <c r="BZ305" s="77" t="str">
        <f t="shared" si="144"/>
        <v>0</v>
      </c>
      <c r="CA305" s="81">
        <f t="shared" si="7253"/>
        <v>0</v>
      </c>
      <c r="CB305" s="160">
        <f t="shared" si="7254"/>
        <v>0</v>
      </c>
      <c r="CC305" s="160">
        <f t="shared" si="7255"/>
        <v>0</v>
      </c>
      <c r="CD305" s="160">
        <f t="shared" si="7256"/>
        <v>0</v>
      </c>
      <c r="CE305" s="160">
        <f t="shared" si="7257"/>
        <v>0</v>
      </c>
      <c r="CF305" s="161">
        <f t="shared" ref="CF305:CG305" si="7553">CF304</f>
        <v>6</v>
      </c>
      <c r="CG305" s="175">
        <f t="shared" si="7553"/>
        <v>1169</v>
      </c>
      <c r="CH305" s="163" t="str">
        <f t="shared" si="7259"/>
        <v>1</v>
      </c>
      <c r="CI305" s="164">
        <f t="shared" si="152"/>
        <v>2</v>
      </c>
      <c r="CJ305" s="165">
        <f t="shared" si="153"/>
        <v>0</v>
      </c>
      <c r="CK305" s="166"/>
      <c r="CL305" s="166"/>
      <c r="CM305" s="166"/>
      <c r="CN305" s="84"/>
      <c r="CO305" s="85"/>
      <c r="CP305" s="83" t="str">
        <f t="shared" si="154"/>
        <v>0</v>
      </c>
      <c r="CQ305" s="167">
        <f t="shared" si="7260"/>
        <v>0</v>
      </c>
      <c r="CR305" s="168">
        <f t="shared" si="7261"/>
        <v>0</v>
      </c>
      <c r="CS305" s="168">
        <f t="shared" si="7262"/>
        <v>0</v>
      </c>
      <c r="CT305" s="168">
        <f t="shared" si="7263"/>
        <v>0</v>
      </c>
      <c r="CU305" s="168">
        <f t="shared" si="7264"/>
        <v>0</v>
      </c>
      <c r="CV305" s="154">
        <f t="shared" ref="CV305:CW305" si="7554">CV304</f>
        <v>7</v>
      </c>
      <c r="CW305" s="173">
        <f t="shared" si="7554"/>
        <v>1170</v>
      </c>
      <c r="CX305" s="156" t="str">
        <f t="shared" si="7266"/>
        <v>1</v>
      </c>
      <c r="CY305" s="157">
        <f t="shared" si="162"/>
        <v>2</v>
      </c>
      <c r="CZ305" s="158">
        <f t="shared" si="163"/>
        <v>0</v>
      </c>
      <c r="DA305" s="159"/>
      <c r="DB305" s="159"/>
      <c r="DC305" s="159"/>
      <c r="DD305" s="78"/>
      <c r="DE305" s="79"/>
      <c r="DF305" s="77" t="str">
        <f t="shared" si="164"/>
        <v>0</v>
      </c>
      <c r="DG305" s="81">
        <f t="shared" si="7267"/>
        <v>0</v>
      </c>
      <c r="DH305" s="160">
        <f t="shared" si="7268"/>
        <v>0</v>
      </c>
      <c r="DI305" s="160">
        <f t="shared" si="7269"/>
        <v>0</v>
      </c>
      <c r="DJ305" s="160">
        <f t="shared" si="7270"/>
        <v>0</v>
      </c>
      <c r="DK305" s="160">
        <f t="shared" si="7271"/>
        <v>0</v>
      </c>
      <c r="DL305" s="161">
        <f t="shared" ref="DL305:DM305" si="7555">DL304</f>
        <v>8</v>
      </c>
      <c r="DM305" s="175">
        <f t="shared" si="7555"/>
        <v>1171</v>
      </c>
      <c r="DN305" s="163" t="str">
        <f t="shared" si="7273"/>
        <v>1</v>
      </c>
      <c r="DO305" s="164">
        <f t="shared" si="172"/>
        <v>2</v>
      </c>
      <c r="DP305" s="165">
        <f t="shared" si="173"/>
        <v>0</v>
      </c>
      <c r="DQ305" s="166"/>
      <c r="DR305" s="166"/>
      <c r="DS305" s="166"/>
      <c r="DT305" s="84"/>
      <c r="DU305" s="85"/>
      <c r="DV305" s="83" t="str">
        <f t="shared" si="174"/>
        <v>0</v>
      </c>
      <c r="DW305" s="167">
        <f t="shared" si="7274"/>
        <v>0</v>
      </c>
      <c r="DX305" s="168">
        <f t="shared" si="7275"/>
        <v>0</v>
      </c>
      <c r="DY305" s="168">
        <f t="shared" si="7276"/>
        <v>0</v>
      </c>
      <c r="DZ305" s="168">
        <f t="shared" si="7277"/>
        <v>0</v>
      </c>
      <c r="EA305" s="168">
        <f t="shared" si="7278"/>
        <v>0</v>
      </c>
      <c r="EB305" s="154">
        <f t="shared" ref="EB305:EC305" si="7556">EB304</f>
        <v>9</v>
      </c>
      <c r="EC305" s="173">
        <f t="shared" si="7556"/>
        <v>1172</v>
      </c>
      <c r="ED305" s="156" t="str">
        <f t="shared" si="7280"/>
        <v>1</v>
      </c>
      <c r="EE305" s="157">
        <f t="shared" si="182"/>
        <v>5</v>
      </c>
      <c r="EF305" s="169">
        <f t="shared" si="183"/>
        <v>0</v>
      </c>
      <c r="EG305" s="159"/>
      <c r="EH305" s="159"/>
      <c r="EI305" s="159"/>
      <c r="EJ305" s="78"/>
      <c r="EK305" s="79"/>
      <c r="EL305" s="77" t="str">
        <f t="shared" si="184"/>
        <v>0</v>
      </c>
      <c r="EM305" s="81">
        <f t="shared" si="7281"/>
        <v>0</v>
      </c>
      <c r="EN305" s="160">
        <f t="shared" si="7282"/>
        <v>0</v>
      </c>
      <c r="EO305" s="160">
        <f t="shared" si="7283"/>
        <v>0</v>
      </c>
      <c r="EP305" s="160">
        <f t="shared" si="7284"/>
        <v>0</v>
      </c>
      <c r="EQ305" s="160">
        <f t="shared" si="7285"/>
        <v>0</v>
      </c>
      <c r="ER305" s="161">
        <f t="shared" ref="ER305:ES305" si="7557">ER304</f>
        <v>10</v>
      </c>
      <c r="ES305" s="175">
        <f t="shared" si="7557"/>
        <v>1173</v>
      </c>
      <c r="ET305" s="163" t="str">
        <f t="shared" si="7287"/>
        <v>1</v>
      </c>
      <c r="EU305" s="164">
        <f t="shared" si="192"/>
        <v>19</v>
      </c>
      <c r="EV305" s="165">
        <f t="shared" si="193"/>
        <v>0</v>
      </c>
      <c r="EW305" s="166"/>
      <c r="EX305" s="166"/>
      <c r="EY305" s="166"/>
      <c r="EZ305" s="84"/>
      <c r="FA305" s="85"/>
      <c r="FB305" s="83" t="str">
        <f t="shared" si="194"/>
        <v>0</v>
      </c>
      <c r="FC305" s="167">
        <f t="shared" si="7288"/>
        <v>0</v>
      </c>
      <c r="FD305" s="168">
        <f t="shared" si="7289"/>
        <v>0</v>
      </c>
      <c r="FE305" s="168">
        <f t="shared" si="7290"/>
        <v>0</v>
      </c>
      <c r="FF305" s="168">
        <f t="shared" si="7291"/>
        <v>0</v>
      </c>
      <c r="FG305" s="168">
        <f t="shared" si="7292"/>
        <v>0</v>
      </c>
      <c r="FH305" s="154">
        <f t="shared" ref="FH305:FI305" si="7558">FH304</f>
        <v>11</v>
      </c>
      <c r="FI305" s="173">
        <f t="shared" si="7558"/>
        <v>1174</v>
      </c>
      <c r="FJ305" s="156" t="str">
        <f t="shared" si="7294"/>
        <v>1</v>
      </c>
      <c r="FK305" s="157">
        <f t="shared" si="202"/>
        <v>4</v>
      </c>
      <c r="FL305" s="158">
        <f t="shared" si="203"/>
        <v>0</v>
      </c>
      <c r="FM305" s="159"/>
      <c r="FN305" s="159"/>
      <c r="FO305" s="159"/>
      <c r="FP305" s="78"/>
      <c r="FQ305" s="79"/>
      <c r="FR305" s="77" t="str">
        <f t="shared" si="204"/>
        <v>0</v>
      </c>
      <c r="FS305" s="81">
        <f t="shared" si="7295"/>
        <v>0</v>
      </c>
      <c r="FT305" s="160">
        <f t="shared" si="7296"/>
        <v>0</v>
      </c>
      <c r="FU305" s="160">
        <f t="shared" si="7297"/>
        <v>0</v>
      </c>
      <c r="FV305" s="160">
        <f t="shared" si="7298"/>
        <v>0</v>
      </c>
      <c r="FW305" s="160">
        <f t="shared" si="7299"/>
        <v>0</v>
      </c>
      <c r="FX305" s="161">
        <f t="shared" ref="FX305:FY305" si="7559">FX304</f>
        <v>12</v>
      </c>
      <c r="FY305" s="175">
        <f t="shared" si="7559"/>
        <v>1175</v>
      </c>
      <c r="FZ305" s="163" t="str">
        <f t="shared" si="7301"/>
        <v>1</v>
      </c>
      <c r="GA305" s="164">
        <f t="shared" si="212"/>
        <v>2</v>
      </c>
      <c r="GB305" s="165">
        <f t="shared" si="213"/>
        <v>0</v>
      </c>
      <c r="GC305" s="166"/>
      <c r="GD305" s="166"/>
      <c r="GE305" s="166"/>
      <c r="GF305" s="84"/>
      <c r="GG305" s="85"/>
      <c r="GH305" s="83" t="str">
        <f t="shared" si="214"/>
        <v>0</v>
      </c>
      <c r="GI305" s="167">
        <f t="shared" si="7302"/>
        <v>0</v>
      </c>
      <c r="GJ305" s="168">
        <f t="shared" si="7303"/>
        <v>0</v>
      </c>
      <c r="GK305" s="168">
        <f t="shared" si="7304"/>
        <v>0</v>
      </c>
      <c r="GL305" s="168">
        <f t="shared" si="7305"/>
        <v>0</v>
      </c>
      <c r="GM305" s="168">
        <f t="shared" si="7306"/>
        <v>0</v>
      </c>
      <c r="GN305" s="154">
        <f t="shared" ref="GN305:GO305" si="7560">GN304</f>
        <v>13</v>
      </c>
      <c r="GO305" s="173">
        <f t="shared" si="7560"/>
        <v>1176</v>
      </c>
      <c r="GP305" s="156" t="str">
        <f t="shared" si="7308"/>
        <v>1</v>
      </c>
      <c r="GQ305" s="157">
        <f t="shared" si="222"/>
        <v>3</v>
      </c>
      <c r="GR305" s="158">
        <f t="shared" si="223"/>
        <v>0</v>
      </c>
      <c r="GS305" s="159"/>
      <c r="GT305" s="159"/>
      <c r="GU305" s="159"/>
      <c r="GV305" s="78"/>
      <c r="GW305" s="79"/>
      <c r="GX305" s="77" t="str">
        <f t="shared" si="224"/>
        <v>0</v>
      </c>
      <c r="GY305" s="81">
        <f t="shared" si="7309"/>
        <v>0</v>
      </c>
      <c r="GZ305" s="160">
        <f t="shared" si="7310"/>
        <v>0</v>
      </c>
      <c r="HA305" s="160">
        <f t="shared" si="7311"/>
        <v>0</v>
      </c>
      <c r="HB305" s="160">
        <f t="shared" si="7312"/>
        <v>0</v>
      </c>
      <c r="HC305" s="160">
        <f t="shared" si="7313"/>
        <v>0</v>
      </c>
      <c r="HD305" s="161">
        <f t="shared" ref="HD305:HE305" si="7561">HD304</f>
        <v>14</v>
      </c>
      <c r="HE305" s="175">
        <f t="shared" si="7561"/>
        <v>1177</v>
      </c>
      <c r="HF305" s="163" t="str">
        <f t="shared" si="7315"/>
        <v>1</v>
      </c>
      <c r="HG305" s="164">
        <f t="shared" si="232"/>
        <v>5</v>
      </c>
      <c r="HH305" s="165">
        <f t="shared" si="233"/>
        <v>0</v>
      </c>
      <c r="HI305" s="166"/>
      <c r="HJ305" s="166"/>
      <c r="HK305" s="166"/>
      <c r="HL305" s="84"/>
      <c r="HM305" s="85"/>
      <c r="HN305" s="83" t="str">
        <f t="shared" si="234"/>
        <v>0</v>
      </c>
      <c r="HO305" s="167">
        <f t="shared" si="7316"/>
        <v>0</v>
      </c>
      <c r="HP305" s="168">
        <f t="shared" si="7317"/>
        <v>0</v>
      </c>
      <c r="HQ305" s="168">
        <f t="shared" si="7318"/>
        <v>0</v>
      </c>
      <c r="HR305" s="168">
        <f t="shared" si="7319"/>
        <v>0</v>
      </c>
      <c r="HS305" s="168">
        <f t="shared" si="7320"/>
        <v>0</v>
      </c>
      <c r="HT305" s="154">
        <f t="shared" ref="HT305:HU305" si="7562">HT304</f>
        <v>15</v>
      </c>
      <c r="HU305" s="173">
        <f t="shared" si="7562"/>
        <v>1178</v>
      </c>
      <c r="HV305" s="156" t="str">
        <f t="shared" si="7322"/>
        <v>1</v>
      </c>
      <c r="HW305" s="157" t="str">
        <f t="shared" si="242"/>
        <v/>
      </c>
      <c r="HX305" s="169">
        <f t="shared" si="243"/>
        <v>0</v>
      </c>
      <c r="HY305" s="159"/>
      <c r="HZ305" s="159"/>
      <c r="IA305" s="159"/>
      <c r="IB305" s="160"/>
      <c r="IC305" s="160"/>
      <c r="ID305" s="160" t="str">
        <f t="shared" si="244"/>
        <v>0</v>
      </c>
      <c r="IE305" s="160">
        <f t="shared" si="7323"/>
        <v>0</v>
      </c>
      <c r="IF305" s="160">
        <f t="shared" si="7324"/>
        <v>0</v>
      </c>
      <c r="IG305" s="160">
        <f t="shared" si="7325"/>
        <v>0</v>
      </c>
      <c r="IH305" s="160">
        <f t="shared" si="7326"/>
        <v>0</v>
      </c>
      <c r="II305" s="160">
        <f t="shared" si="7327"/>
        <v>0</v>
      </c>
      <c r="IJ305" s="161">
        <f t="shared" ref="IJ305:IK305" si="7563">IJ304</f>
        <v>16</v>
      </c>
      <c r="IK305" s="175">
        <f t="shared" si="7563"/>
        <v>1179</v>
      </c>
      <c r="IL305" s="163" t="str">
        <f t="shared" si="7329"/>
        <v>1</v>
      </c>
      <c r="IM305" s="164" t="str">
        <f t="shared" si="252"/>
        <v/>
      </c>
      <c r="IN305" s="165">
        <f t="shared" si="253"/>
        <v>0</v>
      </c>
      <c r="IO305" s="166"/>
      <c r="IP305" s="166"/>
      <c r="IQ305" s="166"/>
      <c r="IR305" s="168"/>
      <c r="IS305" s="168"/>
      <c r="IT305" s="170" t="str">
        <f t="shared" si="254"/>
        <v>0</v>
      </c>
      <c r="IU305" s="170">
        <f t="shared" si="7330"/>
        <v>0</v>
      </c>
      <c r="IV305" s="168">
        <f t="shared" si="7331"/>
        <v>0</v>
      </c>
      <c r="IW305" s="168">
        <f t="shared" si="7332"/>
        <v>0</v>
      </c>
      <c r="IX305" s="168">
        <f t="shared" si="7333"/>
        <v>0</v>
      </c>
      <c r="IY305" s="168">
        <f t="shared" si="7334"/>
        <v>0</v>
      </c>
      <c r="IZ305" s="154">
        <f t="shared" ref="IZ305:JA305" si="7564">IZ304</f>
        <v>17</v>
      </c>
      <c r="JA305" s="173">
        <f t="shared" si="7564"/>
        <v>1180</v>
      </c>
      <c r="JB305" s="156" t="str">
        <f t="shared" si="7336"/>
        <v>1</v>
      </c>
      <c r="JC305" s="157" t="str">
        <f t="shared" si="262"/>
        <v/>
      </c>
      <c r="JD305" s="158">
        <f t="shared" si="263"/>
        <v>0</v>
      </c>
      <c r="JE305" s="159"/>
      <c r="JF305" s="159"/>
      <c r="JG305" s="159"/>
      <c r="JH305" s="160"/>
      <c r="JI305" s="160"/>
      <c r="JJ305" s="171" t="str">
        <f t="shared" si="264"/>
        <v>0</v>
      </c>
      <c r="JK305" s="171">
        <f t="shared" si="7337"/>
        <v>0</v>
      </c>
      <c r="JL305" s="160">
        <f t="shared" si="7338"/>
        <v>0</v>
      </c>
      <c r="JM305" s="160">
        <f t="shared" si="7339"/>
        <v>0</v>
      </c>
      <c r="JN305" s="160">
        <f t="shared" si="7340"/>
        <v>0</v>
      </c>
      <c r="JO305" s="160">
        <f t="shared" si="7341"/>
        <v>0</v>
      </c>
      <c r="JP305" s="161">
        <f t="shared" ref="JP305:JQ305" si="7565">JP304</f>
        <v>18</v>
      </c>
      <c r="JQ305" s="175">
        <f t="shared" si="7565"/>
        <v>1181</v>
      </c>
      <c r="JR305" s="163" t="str">
        <f t="shared" si="7343"/>
        <v>1</v>
      </c>
      <c r="JS305" s="164" t="str">
        <f t="shared" si="272"/>
        <v/>
      </c>
      <c r="JT305" s="165">
        <f t="shared" si="273"/>
        <v>0</v>
      </c>
      <c r="JU305" s="166"/>
      <c r="JV305" s="166"/>
      <c r="JW305" s="166"/>
      <c r="JX305" s="168"/>
      <c r="JY305" s="168"/>
      <c r="JZ305" s="170" t="str">
        <f t="shared" si="274"/>
        <v>0</v>
      </c>
      <c r="KA305" s="170">
        <f t="shared" si="7344"/>
        <v>0</v>
      </c>
      <c r="KB305" s="168">
        <f t="shared" si="7345"/>
        <v>0</v>
      </c>
      <c r="KC305" s="168">
        <f t="shared" si="7346"/>
        <v>0</v>
      </c>
      <c r="KD305" s="168">
        <f t="shared" si="7347"/>
        <v>0</v>
      </c>
      <c r="KE305" s="168">
        <f t="shared" si="7348"/>
        <v>0</v>
      </c>
      <c r="KF305" s="154">
        <f t="shared" ref="KF305:KG305" si="7566">KF304</f>
        <v>19</v>
      </c>
      <c r="KG305" s="173">
        <f t="shared" si="7566"/>
        <v>1182</v>
      </c>
      <c r="KH305" s="156" t="str">
        <f t="shared" si="7350"/>
        <v>1</v>
      </c>
      <c r="KI305" s="157" t="str">
        <f t="shared" si="282"/>
        <v/>
      </c>
      <c r="KJ305" s="158">
        <f t="shared" si="283"/>
        <v>0</v>
      </c>
      <c r="KK305" s="159"/>
      <c r="KL305" s="159"/>
      <c r="KM305" s="159"/>
      <c r="KN305" s="160"/>
      <c r="KO305" s="160"/>
      <c r="KP305" s="171" t="str">
        <f t="shared" si="284"/>
        <v>0</v>
      </c>
      <c r="KQ305" s="171">
        <f t="shared" si="7351"/>
        <v>0</v>
      </c>
      <c r="KR305" s="160">
        <f t="shared" si="7352"/>
        <v>0</v>
      </c>
      <c r="KS305" s="160">
        <f t="shared" si="7353"/>
        <v>0</v>
      </c>
      <c r="KT305" s="160">
        <f t="shared" si="7354"/>
        <v>0</v>
      </c>
      <c r="KU305" s="160">
        <f t="shared" si="7355"/>
        <v>0</v>
      </c>
      <c r="KV305" s="161">
        <f t="shared" ref="KV305:KW305" si="7567">KV304</f>
        <v>20</v>
      </c>
      <c r="KW305" s="175">
        <f t="shared" si="7567"/>
        <v>1183</v>
      </c>
      <c r="KX305" s="163" t="str">
        <f t="shared" si="7357"/>
        <v>1</v>
      </c>
      <c r="KY305" s="164" t="str">
        <f t="shared" si="292"/>
        <v/>
      </c>
      <c r="KZ305" s="165">
        <f t="shared" si="293"/>
        <v>0</v>
      </c>
      <c r="LA305" s="166"/>
      <c r="LB305" s="166"/>
      <c r="LC305" s="166"/>
      <c r="LD305" s="168"/>
      <c r="LE305" s="168"/>
      <c r="LF305" s="170" t="str">
        <f t="shared" si="294"/>
        <v>0</v>
      </c>
      <c r="LG305" s="170">
        <f t="shared" si="7358"/>
        <v>0</v>
      </c>
      <c r="LH305" s="168">
        <f t="shared" si="7359"/>
        <v>0</v>
      </c>
      <c r="LI305" s="168">
        <f t="shared" si="7360"/>
        <v>0</v>
      </c>
      <c r="LJ305" s="168">
        <f t="shared" si="7361"/>
        <v>0</v>
      </c>
      <c r="LK305" s="168">
        <f t="shared" si="7362"/>
        <v>0</v>
      </c>
      <c r="LL305" s="172"/>
      <c r="LM305" s="172"/>
      <c r="LN305" s="168" t="str">
        <f t="shared" si="7363"/>
        <v>#REF!</v>
      </c>
      <c r="LO305" s="168" t="str">
        <f t="shared" si="7364"/>
        <v>#REF!</v>
      </c>
      <c r="LP305" s="168" t="str">
        <f t="shared" si="7365"/>
        <v>#REF!</v>
      </c>
      <c r="LQ305" s="168" t="str">
        <f t="shared" si="7366"/>
        <v>#REF!</v>
      </c>
    </row>
    <row r="306" ht="15.75" customHeight="1">
      <c r="A306" s="188">
        <v>46400.0</v>
      </c>
      <c r="B306" s="152" t="s">
        <v>27</v>
      </c>
      <c r="C306" s="153">
        <f t="shared" si="99"/>
        <v>0</v>
      </c>
      <c r="D306" s="154">
        <f t="shared" ref="D306:E306" si="7568">D305</f>
        <v>1</v>
      </c>
      <c r="E306" s="173">
        <f t="shared" si="7568"/>
        <v>1164</v>
      </c>
      <c r="F306" s="156" t="str">
        <f t="shared" si="7488"/>
        <v>1</v>
      </c>
      <c r="G306" s="157">
        <f t="shared" si="102"/>
        <v>1</v>
      </c>
      <c r="H306" s="158">
        <f t="shared" si="103"/>
        <v>0</v>
      </c>
      <c r="I306" s="159"/>
      <c r="J306" s="159"/>
      <c r="K306" s="159"/>
      <c r="L306" s="78"/>
      <c r="M306" s="79"/>
      <c r="N306" s="77" t="str">
        <f t="shared" si="104"/>
        <v>0</v>
      </c>
      <c r="O306" s="81">
        <f t="shared" si="7225"/>
        <v>0</v>
      </c>
      <c r="P306" s="160">
        <f t="shared" si="7226"/>
        <v>0</v>
      </c>
      <c r="Q306" s="160">
        <f t="shared" si="7227"/>
        <v>0</v>
      </c>
      <c r="R306" s="160">
        <f t="shared" si="7228"/>
        <v>0</v>
      </c>
      <c r="S306" s="160">
        <f t="shared" si="7229"/>
        <v>0</v>
      </c>
      <c r="T306" s="161">
        <f t="shared" ref="T306:U306" si="7569">T305</f>
        <v>2</v>
      </c>
      <c r="U306" s="175">
        <f t="shared" si="7569"/>
        <v>1165</v>
      </c>
      <c r="V306" s="163" t="str">
        <f t="shared" si="7231"/>
        <v>1</v>
      </c>
      <c r="W306" s="164">
        <f t="shared" si="112"/>
        <v>1</v>
      </c>
      <c r="X306" s="165">
        <f t="shared" si="113"/>
        <v>0</v>
      </c>
      <c r="Y306" s="166"/>
      <c r="Z306" s="166"/>
      <c r="AA306" s="166"/>
      <c r="AB306" s="84"/>
      <c r="AC306" s="85"/>
      <c r="AD306" s="83" t="str">
        <f t="shared" si="114"/>
        <v>0</v>
      </c>
      <c r="AE306" s="167">
        <f t="shared" si="7232"/>
        <v>0</v>
      </c>
      <c r="AF306" s="168">
        <f t="shared" si="7233"/>
        <v>0</v>
      </c>
      <c r="AG306" s="168">
        <f t="shared" si="7234"/>
        <v>0</v>
      </c>
      <c r="AH306" s="168">
        <f t="shared" si="7235"/>
        <v>0</v>
      </c>
      <c r="AI306" s="168">
        <f t="shared" si="7236"/>
        <v>0</v>
      </c>
      <c r="AJ306" s="154">
        <f t="shared" ref="AJ306:AK306" si="7570">AJ305</f>
        <v>3</v>
      </c>
      <c r="AK306" s="173">
        <f t="shared" si="7570"/>
        <v>1166</v>
      </c>
      <c r="AL306" s="156" t="str">
        <f t="shared" si="7238"/>
        <v>1</v>
      </c>
      <c r="AM306" s="157">
        <f t="shared" si="122"/>
        <v>2</v>
      </c>
      <c r="AN306" s="158">
        <f t="shared" si="123"/>
        <v>0</v>
      </c>
      <c r="AO306" s="159"/>
      <c r="AP306" s="159"/>
      <c r="AQ306" s="159"/>
      <c r="AR306" s="78"/>
      <c r="AS306" s="79"/>
      <c r="AT306" s="77" t="str">
        <f t="shared" si="124"/>
        <v>0</v>
      </c>
      <c r="AU306" s="81">
        <f t="shared" si="7239"/>
        <v>0</v>
      </c>
      <c r="AV306" s="160">
        <f t="shared" si="7240"/>
        <v>0</v>
      </c>
      <c r="AW306" s="160">
        <f t="shared" si="7241"/>
        <v>0</v>
      </c>
      <c r="AX306" s="160">
        <f t="shared" si="7242"/>
        <v>0</v>
      </c>
      <c r="AY306" s="160">
        <f t="shared" si="7243"/>
        <v>0</v>
      </c>
      <c r="AZ306" s="161">
        <f t="shared" ref="AZ306:BA306" si="7571">AZ305</f>
        <v>4</v>
      </c>
      <c r="BA306" s="175">
        <f t="shared" si="7571"/>
        <v>1167</v>
      </c>
      <c r="BB306" s="163" t="str">
        <f t="shared" si="7245"/>
        <v>1</v>
      </c>
      <c r="BC306" s="164">
        <f t="shared" si="132"/>
        <v>4</v>
      </c>
      <c r="BD306" s="165">
        <f t="shared" si="133"/>
        <v>0</v>
      </c>
      <c r="BE306" s="166"/>
      <c r="BF306" s="166"/>
      <c r="BG306" s="166"/>
      <c r="BH306" s="84"/>
      <c r="BI306" s="85"/>
      <c r="BJ306" s="83" t="str">
        <f t="shared" si="134"/>
        <v>0</v>
      </c>
      <c r="BK306" s="167">
        <f t="shared" si="7246"/>
        <v>0</v>
      </c>
      <c r="BL306" s="168">
        <f t="shared" si="7247"/>
        <v>0</v>
      </c>
      <c r="BM306" s="168">
        <f t="shared" si="7248"/>
        <v>0</v>
      </c>
      <c r="BN306" s="168">
        <f t="shared" si="7249"/>
        <v>0</v>
      </c>
      <c r="BO306" s="168">
        <f t="shared" si="7250"/>
        <v>0</v>
      </c>
      <c r="BP306" s="154">
        <f t="shared" ref="BP306:BQ306" si="7572">BP305</f>
        <v>5</v>
      </c>
      <c r="BQ306" s="173">
        <f t="shared" si="7572"/>
        <v>1168</v>
      </c>
      <c r="BR306" s="156" t="str">
        <f t="shared" si="7252"/>
        <v>1</v>
      </c>
      <c r="BS306" s="157">
        <f t="shared" si="142"/>
        <v>4</v>
      </c>
      <c r="BT306" s="158">
        <f t="shared" si="143"/>
        <v>0</v>
      </c>
      <c r="BU306" s="159"/>
      <c r="BV306" s="159"/>
      <c r="BW306" s="159"/>
      <c r="BX306" s="78"/>
      <c r="BY306" s="79"/>
      <c r="BZ306" s="77" t="str">
        <f t="shared" si="144"/>
        <v>0</v>
      </c>
      <c r="CA306" s="81">
        <f t="shared" si="7253"/>
        <v>0</v>
      </c>
      <c r="CB306" s="160">
        <f t="shared" si="7254"/>
        <v>0</v>
      </c>
      <c r="CC306" s="160">
        <f t="shared" si="7255"/>
        <v>0</v>
      </c>
      <c r="CD306" s="160">
        <f t="shared" si="7256"/>
        <v>0</v>
      </c>
      <c r="CE306" s="160">
        <f t="shared" si="7257"/>
        <v>0</v>
      </c>
      <c r="CF306" s="161">
        <f t="shared" ref="CF306:CG306" si="7573">CF305</f>
        <v>6</v>
      </c>
      <c r="CG306" s="175">
        <f t="shared" si="7573"/>
        <v>1169</v>
      </c>
      <c r="CH306" s="163" t="str">
        <f t="shared" si="7259"/>
        <v>1</v>
      </c>
      <c r="CI306" s="164">
        <f t="shared" si="152"/>
        <v>2</v>
      </c>
      <c r="CJ306" s="165">
        <f t="shared" si="153"/>
        <v>0</v>
      </c>
      <c r="CK306" s="166"/>
      <c r="CL306" s="166"/>
      <c r="CM306" s="166"/>
      <c r="CN306" s="84"/>
      <c r="CO306" s="85"/>
      <c r="CP306" s="83" t="str">
        <f t="shared" si="154"/>
        <v>0</v>
      </c>
      <c r="CQ306" s="167">
        <f t="shared" si="7260"/>
        <v>0</v>
      </c>
      <c r="CR306" s="168">
        <f t="shared" si="7261"/>
        <v>0</v>
      </c>
      <c r="CS306" s="168">
        <f t="shared" si="7262"/>
        <v>0</v>
      </c>
      <c r="CT306" s="168">
        <f t="shared" si="7263"/>
        <v>0</v>
      </c>
      <c r="CU306" s="168">
        <f t="shared" si="7264"/>
        <v>0</v>
      </c>
      <c r="CV306" s="154">
        <f t="shared" ref="CV306:CW306" si="7574">CV305</f>
        <v>7</v>
      </c>
      <c r="CW306" s="173">
        <f t="shared" si="7574"/>
        <v>1170</v>
      </c>
      <c r="CX306" s="156" t="str">
        <f t="shared" si="7266"/>
        <v>1</v>
      </c>
      <c r="CY306" s="157">
        <f t="shared" si="162"/>
        <v>2</v>
      </c>
      <c r="CZ306" s="158">
        <f t="shared" si="163"/>
        <v>0</v>
      </c>
      <c r="DA306" s="159"/>
      <c r="DB306" s="159"/>
      <c r="DC306" s="159"/>
      <c r="DD306" s="78"/>
      <c r="DE306" s="79"/>
      <c r="DF306" s="77" t="str">
        <f t="shared" si="164"/>
        <v>0</v>
      </c>
      <c r="DG306" s="81">
        <f t="shared" si="7267"/>
        <v>0</v>
      </c>
      <c r="DH306" s="160">
        <f t="shared" si="7268"/>
        <v>0</v>
      </c>
      <c r="DI306" s="160">
        <f t="shared" si="7269"/>
        <v>0</v>
      </c>
      <c r="DJ306" s="160">
        <f t="shared" si="7270"/>
        <v>0</v>
      </c>
      <c r="DK306" s="160">
        <f t="shared" si="7271"/>
        <v>0</v>
      </c>
      <c r="DL306" s="161">
        <f t="shared" ref="DL306:DM306" si="7575">DL305</f>
        <v>8</v>
      </c>
      <c r="DM306" s="175">
        <f t="shared" si="7575"/>
        <v>1171</v>
      </c>
      <c r="DN306" s="163" t="str">
        <f t="shared" si="7273"/>
        <v>1</v>
      </c>
      <c r="DO306" s="164">
        <f t="shared" si="172"/>
        <v>2</v>
      </c>
      <c r="DP306" s="165">
        <f t="shared" si="173"/>
        <v>0</v>
      </c>
      <c r="DQ306" s="166"/>
      <c r="DR306" s="166"/>
      <c r="DS306" s="166"/>
      <c r="DT306" s="84"/>
      <c r="DU306" s="85"/>
      <c r="DV306" s="83" t="str">
        <f t="shared" si="174"/>
        <v>0</v>
      </c>
      <c r="DW306" s="167">
        <f t="shared" si="7274"/>
        <v>0</v>
      </c>
      <c r="DX306" s="168">
        <f t="shared" si="7275"/>
        <v>0</v>
      </c>
      <c r="DY306" s="168">
        <f t="shared" si="7276"/>
        <v>0</v>
      </c>
      <c r="DZ306" s="168">
        <f t="shared" si="7277"/>
        <v>0</v>
      </c>
      <c r="EA306" s="168">
        <f t="shared" si="7278"/>
        <v>0</v>
      </c>
      <c r="EB306" s="154">
        <f t="shared" ref="EB306:EC306" si="7576">EB305</f>
        <v>9</v>
      </c>
      <c r="EC306" s="173">
        <f t="shared" si="7576"/>
        <v>1172</v>
      </c>
      <c r="ED306" s="156" t="str">
        <f t="shared" si="7280"/>
        <v>1</v>
      </c>
      <c r="EE306" s="157">
        <f t="shared" si="182"/>
        <v>5</v>
      </c>
      <c r="EF306" s="169">
        <f t="shared" si="183"/>
        <v>0</v>
      </c>
      <c r="EG306" s="159"/>
      <c r="EH306" s="159"/>
      <c r="EI306" s="159"/>
      <c r="EJ306" s="78"/>
      <c r="EK306" s="79"/>
      <c r="EL306" s="77" t="str">
        <f t="shared" si="184"/>
        <v>0</v>
      </c>
      <c r="EM306" s="81">
        <f t="shared" si="7281"/>
        <v>0</v>
      </c>
      <c r="EN306" s="160">
        <f t="shared" si="7282"/>
        <v>0</v>
      </c>
      <c r="EO306" s="160">
        <f t="shared" si="7283"/>
        <v>0</v>
      </c>
      <c r="EP306" s="160">
        <f t="shared" si="7284"/>
        <v>0</v>
      </c>
      <c r="EQ306" s="160">
        <f t="shared" si="7285"/>
        <v>0</v>
      </c>
      <c r="ER306" s="161">
        <f t="shared" ref="ER306:ES306" si="7577">ER305</f>
        <v>10</v>
      </c>
      <c r="ES306" s="175">
        <f t="shared" si="7577"/>
        <v>1173</v>
      </c>
      <c r="ET306" s="163" t="str">
        <f t="shared" si="7287"/>
        <v>1</v>
      </c>
      <c r="EU306" s="164">
        <f t="shared" si="192"/>
        <v>19</v>
      </c>
      <c r="EV306" s="165">
        <f t="shared" si="193"/>
        <v>0</v>
      </c>
      <c r="EW306" s="166"/>
      <c r="EX306" s="166"/>
      <c r="EY306" s="166"/>
      <c r="EZ306" s="84"/>
      <c r="FA306" s="85"/>
      <c r="FB306" s="83" t="str">
        <f t="shared" si="194"/>
        <v>0</v>
      </c>
      <c r="FC306" s="167">
        <f t="shared" si="7288"/>
        <v>0</v>
      </c>
      <c r="FD306" s="168">
        <f t="shared" si="7289"/>
        <v>0</v>
      </c>
      <c r="FE306" s="168">
        <f t="shared" si="7290"/>
        <v>0</v>
      </c>
      <c r="FF306" s="168">
        <f t="shared" si="7291"/>
        <v>0</v>
      </c>
      <c r="FG306" s="168">
        <f t="shared" si="7292"/>
        <v>0</v>
      </c>
      <c r="FH306" s="154">
        <f t="shared" ref="FH306:FI306" si="7578">FH305</f>
        <v>11</v>
      </c>
      <c r="FI306" s="173">
        <f t="shared" si="7578"/>
        <v>1174</v>
      </c>
      <c r="FJ306" s="156" t="str">
        <f t="shared" si="7294"/>
        <v>1</v>
      </c>
      <c r="FK306" s="157">
        <f t="shared" si="202"/>
        <v>4</v>
      </c>
      <c r="FL306" s="158">
        <f t="shared" si="203"/>
        <v>0</v>
      </c>
      <c r="FM306" s="159"/>
      <c r="FN306" s="159"/>
      <c r="FO306" s="159"/>
      <c r="FP306" s="78"/>
      <c r="FQ306" s="79"/>
      <c r="FR306" s="77" t="str">
        <f t="shared" si="204"/>
        <v>0</v>
      </c>
      <c r="FS306" s="81">
        <f t="shared" si="7295"/>
        <v>0</v>
      </c>
      <c r="FT306" s="160">
        <f t="shared" si="7296"/>
        <v>0</v>
      </c>
      <c r="FU306" s="160">
        <f t="shared" si="7297"/>
        <v>0</v>
      </c>
      <c r="FV306" s="160">
        <f t="shared" si="7298"/>
        <v>0</v>
      </c>
      <c r="FW306" s="160">
        <f t="shared" si="7299"/>
        <v>0</v>
      </c>
      <c r="FX306" s="161">
        <f t="shared" ref="FX306:FY306" si="7579">FX305</f>
        <v>12</v>
      </c>
      <c r="FY306" s="175">
        <f t="shared" si="7579"/>
        <v>1175</v>
      </c>
      <c r="FZ306" s="163" t="str">
        <f t="shared" si="7301"/>
        <v>1</v>
      </c>
      <c r="GA306" s="164">
        <f t="shared" si="212"/>
        <v>2</v>
      </c>
      <c r="GB306" s="165">
        <f t="shared" si="213"/>
        <v>0</v>
      </c>
      <c r="GC306" s="166"/>
      <c r="GD306" s="166"/>
      <c r="GE306" s="166"/>
      <c r="GF306" s="84"/>
      <c r="GG306" s="85"/>
      <c r="GH306" s="83" t="str">
        <f t="shared" si="214"/>
        <v>0</v>
      </c>
      <c r="GI306" s="167">
        <f t="shared" si="7302"/>
        <v>0</v>
      </c>
      <c r="GJ306" s="168">
        <f t="shared" si="7303"/>
        <v>0</v>
      </c>
      <c r="GK306" s="168">
        <f t="shared" si="7304"/>
        <v>0</v>
      </c>
      <c r="GL306" s="168">
        <f t="shared" si="7305"/>
        <v>0</v>
      </c>
      <c r="GM306" s="168">
        <f t="shared" si="7306"/>
        <v>0</v>
      </c>
      <c r="GN306" s="154">
        <f t="shared" ref="GN306:GO306" si="7580">GN305</f>
        <v>13</v>
      </c>
      <c r="GO306" s="173">
        <f t="shared" si="7580"/>
        <v>1176</v>
      </c>
      <c r="GP306" s="156" t="str">
        <f t="shared" si="7308"/>
        <v>1</v>
      </c>
      <c r="GQ306" s="157">
        <f t="shared" si="222"/>
        <v>3</v>
      </c>
      <c r="GR306" s="158">
        <f t="shared" si="223"/>
        <v>0</v>
      </c>
      <c r="GS306" s="159"/>
      <c r="GT306" s="159"/>
      <c r="GU306" s="159"/>
      <c r="GV306" s="78"/>
      <c r="GW306" s="79"/>
      <c r="GX306" s="77" t="str">
        <f t="shared" si="224"/>
        <v>0</v>
      </c>
      <c r="GY306" s="81">
        <f t="shared" si="7309"/>
        <v>0</v>
      </c>
      <c r="GZ306" s="160">
        <f t="shared" si="7310"/>
        <v>0</v>
      </c>
      <c r="HA306" s="160">
        <f t="shared" si="7311"/>
        <v>0</v>
      </c>
      <c r="HB306" s="160">
        <f t="shared" si="7312"/>
        <v>0</v>
      </c>
      <c r="HC306" s="160">
        <f t="shared" si="7313"/>
        <v>0</v>
      </c>
      <c r="HD306" s="161">
        <f t="shared" ref="HD306:HE306" si="7581">HD305</f>
        <v>14</v>
      </c>
      <c r="HE306" s="175">
        <f t="shared" si="7581"/>
        <v>1177</v>
      </c>
      <c r="HF306" s="163" t="str">
        <f t="shared" si="7315"/>
        <v>1</v>
      </c>
      <c r="HG306" s="164">
        <f t="shared" si="232"/>
        <v>5</v>
      </c>
      <c r="HH306" s="165">
        <f t="shared" si="233"/>
        <v>0</v>
      </c>
      <c r="HI306" s="166"/>
      <c r="HJ306" s="166"/>
      <c r="HK306" s="166"/>
      <c r="HL306" s="84"/>
      <c r="HM306" s="85"/>
      <c r="HN306" s="83" t="str">
        <f t="shared" si="234"/>
        <v>0</v>
      </c>
      <c r="HO306" s="167">
        <f t="shared" si="7316"/>
        <v>0</v>
      </c>
      <c r="HP306" s="168">
        <f t="shared" si="7317"/>
        <v>0</v>
      </c>
      <c r="HQ306" s="168">
        <f t="shared" si="7318"/>
        <v>0</v>
      </c>
      <c r="HR306" s="168">
        <f t="shared" si="7319"/>
        <v>0</v>
      </c>
      <c r="HS306" s="168">
        <f t="shared" si="7320"/>
        <v>0</v>
      </c>
      <c r="HT306" s="154">
        <f t="shared" ref="HT306:HU306" si="7582">HT305</f>
        <v>15</v>
      </c>
      <c r="HU306" s="173">
        <f t="shared" si="7582"/>
        <v>1178</v>
      </c>
      <c r="HV306" s="156" t="str">
        <f t="shared" si="7322"/>
        <v>1</v>
      </c>
      <c r="HW306" s="157" t="str">
        <f t="shared" si="242"/>
        <v/>
      </c>
      <c r="HX306" s="169">
        <f t="shared" si="243"/>
        <v>0</v>
      </c>
      <c r="HY306" s="159"/>
      <c r="HZ306" s="159"/>
      <c r="IA306" s="159"/>
      <c r="IB306" s="160"/>
      <c r="IC306" s="160"/>
      <c r="ID306" s="160" t="str">
        <f t="shared" si="244"/>
        <v>0</v>
      </c>
      <c r="IE306" s="160">
        <f t="shared" si="7323"/>
        <v>0</v>
      </c>
      <c r="IF306" s="160">
        <f t="shared" si="7324"/>
        <v>0</v>
      </c>
      <c r="IG306" s="160">
        <f t="shared" si="7325"/>
        <v>0</v>
      </c>
      <c r="IH306" s="160">
        <f t="shared" si="7326"/>
        <v>0</v>
      </c>
      <c r="II306" s="160">
        <f t="shared" si="7327"/>
        <v>0</v>
      </c>
      <c r="IJ306" s="161">
        <f t="shared" ref="IJ306:IK306" si="7583">IJ305</f>
        <v>16</v>
      </c>
      <c r="IK306" s="175">
        <f t="shared" si="7583"/>
        <v>1179</v>
      </c>
      <c r="IL306" s="163" t="str">
        <f t="shared" si="7329"/>
        <v>1</v>
      </c>
      <c r="IM306" s="164" t="str">
        <f t="shared" si="252"/>
        <v/>
      </c>
      <c r="IN306" s="165">
        <f t="shared" si="253"/>
        <v>0</v>
      </c>
      <c r="IO306" s="166"/>
      <c r="IP306" s="166"/>
      <c r="IQ306" s="166"/>
      <c r="IR306" s="168"/>
      <c r="IS306" s="168"/>
      <c r="IT306" s="170" t="str">
        <f t="shared" si="254"/>
        <v>0</v>
      </c>
      <c r="IU306" s="170">
        <f t="shared" si="7330"/>
        <v>0</v>
      </c>
      <c r="IV306" s="168">
        <f t="shared" si="7331"/>
        <v>0</v>
      </c>
      <c r="IW306" s="168">
        <f t="shared" si="7332"/>
        <v>0</v>
      </c>
      <c r="IX306" s="168">
        <f t="shared" si="7333"/>
        <v>0</v>
      </c>
      <c r="IY306" s="168">
        <f t="shared" si="7334"/>
        <v>0</v>
      </c>
      <c r="IZ306" s="154">
        <f t="shared" ref="IZ306:JA306" si="7584">IZ305</f>
        <v>17</v>
      </c>
      <c r="JA306" s="173">
        <f t="shared" si="7584"/>
        <v>1180</v>
      </c>
      <c r="JB306" s="156" t="str">
        <f t="shared" si="7336"/>
        <v>1</v>
      </c>
      <c r="JC306" s="157" t="str">
        <f t="shared" si="262"/>
        <v/>
      </c>
      <c r="JD306" s="158">
        <f t="shared" si="263"/>
        <v>0</v>
      </c>
      <c r="JE306" s="159"/>
      <c r="JF306" s="159"/>
      <c r="JG306" s="159"/>
      <c r="JH306" s="160"/>
      <c r="JI306" s="160"/>
      <c r="JJ306" s="171" t="str">
        <f t="shared" si="264"/>
        <v>0</v>
      </c>
      <c r="JK306" s="171">
        <f t="shared" si="7337"/>
        <v>0</v>
      </c>
      <c r="JL306" s="160">
        <f t="shared" si="7338"/>
        <v>0</v>
      </c>
      <c r="JM306" s="160">
        <f t="shared" si="7339"/>
        <v>0</v>
      </c>
      <c r="JN306" s="160">
        <f t="shared" si="7340"/>
        <v>0</v>
      </c>
      <c r="JO306" s="160">
        <f t="shared" si="7341"/>
        <v>0</v>
      </c>
      <c r="JP306" s="161">
        <f t="shared" ref="JP306:JQ306" si="7585">JP305</f>
        <v>18</v>
      </c>
      <c r="JQ306" s="175">
        <f t="shared" si="7585"/>
        <v>1181</v>
      </c>
      <c r="JR306" s="163" t="str">
        <f t="shared" si="7343"/>
        <v>1</v>
      </c>
      <c r="JS306" s="164" t="str">
        <f t="shared" si="272"/>
        <v/>
      </c>
      <c r="JT306" s="165">
        <f t="shared" si="273"/>
        <v>0</v>
      </c>
      <c r="JU306" s="166"/>
      <c r="JV306" s="166"/>
      <c r="JW306" s="166"/>
      <c r="JX306" s="168"/>
      <c r="JY306" s="168"/>
      <c r="JZ306" s="170" t="str">
        <f t="shared" si="274"/>
        <v>0</v>
      </c>
      <c r="KA306" s="170">
        <f t="shared" si="7344"/>
        <v>0</v>
      </c>
      <c r="KB306" s="168">
        <f t="shared" si="7345"/>
        <v>0</v>
      </c>
      <c r="KC306" s="168">
        <f t="shared" si="7346"/>
        <v>0</v>
      </c>
      <c r="KD306" s="168">
        <f t="shared" si="7347"/>
        <v>0</v>
      </c>
      <c r="KE306" s="168">
        <f t="shared" si="7348"/>
        <v>0</v>
      </c>
      <c r="KF306" s="154">
        <f t="shared" ref="KF306:KG306" si="7586">KF305</f>
        <v>19</v>
      </c>
      <c r="KG306" s="173">
        <f t="shared" si="7586"/>
        <v>1182</v>
      </c>
      <c r="KH306" s="156" t="str">
        <f t="shared" si="7350"/>
        <v>1</v>
      </c>
      <c r="KI306" s="157" t="str">
        <f t="shared" si="282"/>
        <v/>
      </c>
      <c r="KJ306" s="158">
        <f t="shared" si="283"/>
        <v>0</v>
      </c>
      <c r="KK306" s="159"/>
      <c r="KL306" s="159"/>
      <c r="KM306" s="159"/>
      <c r="KN306" s="160"/>
      <c r="KO306" s="160"/>
      <c r="KP306" s="171" t="str">
        <f t="shared" si="284"/>
        <v>0</v>
      </c>
      <c r="KQ306" s="171">
        <f t="shared" si="7351"/>
        <v>0</v>
      </c>
      <c r="KR306" s="160">
        <f t="shared" si="7352"/>
        <v>0</v>
      </c>
      <c r="KS306" s="160">
        <f t="shared" si="7353"/>
        <v>0</v>
      </c>
      <c r="KT306" s="160">
        <f t="shared" si="7354"/>
        <v>0</v>
      </c>
      <c r="KU306" s="160">
        <f t="shared" si="7355"/>
        <v>0</v>
      </c>
      <c r="KV306" s="161">
        <f t="shared" ref="KV306:KW306" si="7587">KV305</f>
        <v>20</v>
      </c>
      <c r="KW306" s="175">
        <f t="shared" si="7587"/>
        <v>1183</v>
      </c>
      <c r="KX306" s="163" t="str">
        <f t="shared" si="7357"/>
        <v>1</v>
      </c>
      <c r="KY306" s="164" t="str">
        <f t="shared" si="292"/>
        <v/>
      </c>
      <c r="KZ306" s="165">
        <f t="shared" si="293"/>
        <v>0</v>
      </c>
      <c r="LA306" s="166"/>
      <c r="LB306" s="166"/>
      <c r="LC306" s="166"/>
      <c r="LD306" s="168"/>
      <c r="LE306" s="168"/>
      <c r="LF306" s="170" t="str">
        <f t="shared" si="294"/>
        <v>0</v>
      </c>
      <c r="LG306" s="170">
        <f t="shared" si="7358"/>
        <v>0</v>
      </c>
      <c r="LH306" s="168">
        <f t="shared" si="7359"/>
        <v>0</v>
      </c>
      <c r="LI306" s="168">
        <f t="shared" si="7360"/>
        <v>0</v>
      </c>
      <c r="LJ306" s="168">
        <f t="shared" si="7361"/>
        <v>0</v>
      </c>
      <c r="LK306" s="168">
        <f t="shared" si="7362"/>
        <v>0</v>
      </c>
      <c r="LL306" s="172"/>
      <c r="LM306" s="172"/>
      <c r="LN306" s="168" t="str">
        <f t="shared" si="7363"/>
        <v>#REF!</v>
      </c>
      <c r="LO306" s="168" t="str">
        <f t="shared" si="7364"/>
        <v>#REF!</v>
      </c>
      <c r="LP306" s="168" t="str">
        <f t="shared" si="7365"/>
        <v>#REF!</v>
      </c>
      <c r="LQ306" s="168" t="str">
        <f t="shared" si="7366"/>
        <v>#REF!</v>
      </c>
    </row>
    <row r="307" ht="15.75" customHeight="1">
      <c r="A307" s="188">
        <v>46401.0</v>
      </c>
      <c r="B307" s="152" t="s">
        <v>28</v>
      </c>
      <c r="C307" s="153">
        <f t="shared" si="99"/>
        <v>0</v>
      </c>
      <c r="D307" s="154">
        <f t="shared" ref="D307:E307" si="7588">D306</f>
        <v>1</v>
      </c>
      <c r="E307" s="173">
        <f t="shared" si="7588"/>
        <v>1164</v>
      </c>
      <c r="F307" s="156" t="str">
        <f t="shared" si="7488"/>
        <v>1</v>
      </c>
      <c r="G307" s="157">
        <f t="shared" si="102"/>
        <v>1</v>
      </c>
      <c r="H307" s="158">
        <f t="shared" si="103"/>
        <v>0</v>
      </c>
      <c r="I307" s="159"/>
      <c r="J307" s="159"/>
      <c r="K307" s="159"/>
      <c r="L307" s="78"/>
      <c r="M307" s="79"/>
      <c r="N307" s="77" t="str">
        <f t="shared" si="104"/>
        <v>0</v>
      </c>
      <c r="O307" s="81">
        <f t="shared" si="7225"/>
        <v>0</v>
      </c>
      <c r="P307" s="160">
        <f t="shared" si="7226"/>
        <v>0</v>
      </c>
      <c r="Q307" s="160">
        <f t="shared" si="7227"/>
        <v>0</v>
      </c>
      <c r="R307" s="160">
        <f t="shared" si="7228"/>
        <v>0</v>
      </c>
      <c r="S307" s="160">
        <f t="shared" si="7229"/>
        <v>0</v>
      </c>
      <c r="T307" s="161">
        <f t="shared" ref="T307:U307" si="7589">T306</f>
        <v>2</v>
      </c>
      <c r="U307" s="175">
        <f t="shared" si="7589"/>
        <v>1165</v>
      </c>
      <c r="V307" s="163" t="str">
        <f t="shared" si="7231"/>
        <v>1</v>
      </c>
      <c r="W307" s="164">
        <f t="shared" si="112"/>
        <v>1</v>
      </c>
      <c r="X307" s="165">
        <f t="shared" si="113"/>
        <v>0</v>
      </c>
      <c r="Y307" s="166"/>
      <c r="Z307" s="166"/>
      <c r="AA307" s="166"/>
      <c r="AB307" s="84"/>
      <c r="AC307" s="85"/>
      <c r="AD307" s="83" t="str">
        <f t="shared" si="114"/>
        <v>0</v>
      </c>
      <c r="AE307" s="167">
        <f t="shared" si="7232"/>
        <v>0</v>
      </c>
      <c r="AF307" s="168">
        <f t="shared" si="7233"/>
        <v>0</v>
      </c>
      <c r="AG307" s="168">
        <f t="shared" si="7234"/>
        <v>0</v>
      </c>
      <c r="AH307" s="168">
        <f t="shared" si="7235"/>
        <v>0</v>
      </c>
      <c r="AI307" s="168">
        <f t="shared" si="7236"/>
        <v>0</v>
      </c>
      <c r="AJ307" s="154">
        <f t="shared" ref="AJ307:AK307" si="7590">AJ306</f>
        <v>3</v>
      </c>
      <c r="AK307" s="173">
        <f t="shared" si="7590"/>
        <v>1166</v>
      </c>
      <c r="AL307" s="156" t="str">
        <f t="shared" si="7238"/>
        <v>1</v>
      </c>
      <c r="AM307" s="157">
        <f t="shared" si="122"/>
        <v>2</v>
      </c>
      <c r="AN307" s="158">
        <f t="shared" si="123"/>
        <v>0</v>
      </c>
      <c r="AO307" s="159"/>
      <c r="AP307" s="159"/>
      <c r="AQ307" s="159"/>
      <c r="AR307" s="78"/>
      <c r="AS307" s="79"/>
      <c r="AT307" s="77" t="str">
        <f t="shared" si="124"/>
        <v>0</v>
      </c>
      <c r="AU307" s="81">
        <f t="shared" si="7239"/>
        <v>0</v>
      </c>
      <c r="AV307" s="160">
        <f t="shared" si="7240"/>
        <v>0</v>
      </c>
      <c r="AW307" s="160">
        <f t="shared" si="7241"/>
        <v>0</v>
      </c>
      <c r="AX307" s="160">
        <f t="shared" si="7242"/>
        <v>0</v>
      </c>
      <c r="AY307" s="160">
        <f t="shared" si="7243"/>
        <v>0</v>
      </c>
      <c r="AZ307" s="161">
        <f t="shared" ref="AZ307:BA307" si="7591">AZ306</f>
        <v>4</v>
      </c>
      <c r="BA307" s="175">
        <f t="shared" si="7591"/>
        <v>1167</v>
      </c>
      <c r="BB307" s="163" t="str">
        <f t="shared" si="7245"/>
        <v>1</v>
      </c>
      <c r="BC307" s="164">
        <f t="shared" si="132"/>
        <v>4</v>
      </c>
      <c r="BD307" s="165">
        <f t="shared" si="133"/>
        <v>0</v>
      </c>
      <c r="BE307" s="166"/>
      <c r="BF307" s="166"/>
      <c r="BG307" s="166"/>
      <c r="BH307" s="84"/>
      <c r="BI307" s="85"/>
      <c r="BJ307" s="83" t="str">
        <f t="shared" si="134"/>
        <v>0</v>
      </c>
      <c r="BK307" s="167">
        <f t="shared" si="7246"/>
        <v>0</v>
      </c>
      <c r="BL307" s="168">
        <f t="shared" si="7247"/>
        <v>0</v>
      </c>
      <c r="BM307" s="168">
        <f t="shared" si="7248"/>
        <v>0</v>
      </c>
      <c r="BN307" s="168">
        <f t="shared" si="7249"/>
        <v>0</v>
      </c>
      <c r="BO307" s="168">
        <f t="shared" si="7250"/>
        <v>0</v>
      </c>
      <c r="BP307" s="154">
        <f t="shared" ref="BP307:BQ307" si="7592">BP306</f>
        <v>5</v>
      </c>
      <c r="BQ307" s="173">
        <f t="shared" si="7592"/>
        <v>1168</v>
      </c>
      <c r="BR307" s="156" t="str">
        <f t="shared" si="7252"/>
        <v>1</v>
      </c>
      <c r="BS307" s="157">
        <f t="shared" si="142"/>
        <v>4</v>
      </c>
      <c r="BT307" s="158">
        <f t="shared" si="143"/>
        <v>0</v>
      </c>
      <c r="BU307" s="159"/>
      <c r="BV307" s="159"/>
      <c r="BW307" s="159"/>
      <c r="BX307" s="78"/>
      <c r="BY307" s="79"/>
      <c r="BZ307" s="77" t="str">
        <f t="shared" si="144"/>
        <v>0</v>
      </c>
      <c r="CA307" s="81">
        <f t="shared" si="7253"/>
        <v>0</v>
      </c>
      <c r="CB307" s="160">
        <f t="shared" si="7254"/>
        <v>0</v>
      </c>
      <c r="CC307" s="160">
        <f t="shared" si="7255"/>
        <v>0</v>
      </c>
      <c r="CD307" s="160">
        <f t="shared" si="7256"/>
        <v>0</v>
      </c>
      <c r="CE307" s="160">
        <f t="shared" si="7257"/>
        <v>0</v>
      </c>
      <c r="CF307" s="161">
        <f t="shared" ref="CF307:CG307" si="7593">CF306</f>
        <v>6</v>
      </c>
      <c r="CG307" s="175">
        <f t="shared" si="7593"/>
        <v>1169</v>
      </c>
      <c r="CH307" s="163" t="str">
        <f t="shared" si="7259"/>
        <v>1</v>
      </c>
      <c r="CI307" s="164">
        <f t="shared" si="152"/>
        <v>2</v>
      </c>
      <c r="CJ307" s="165">
        <f t="shared" si="153"/>
        <v>0</v>
      </c>
      <c r="CK307" s="166"/>
      <c r="CL307" s="166"/>
      <c r="CM307" s="166"/>
      <c r="CN307" s="84"/>
      <c r="CO307" s="85"/>
      <c r="CP307" s="83" t="str">
        <f t="shared" si="154"/>
        <v>0</v>
      </c>
      <c r="CQ307" s="167">
        <f t="shared" si="7260"/>
        <v>0</v>
      </c>
      <c r="CR307" s="168">
        <f t="shared" si="7261"/>
        <v>0</v>
      </c>
      <c r="CS307" s="168">
        <f t="shared" si="7262"/>
        <v>0</v>
      </c>
      <c r="CT307" s="168">
        <f t="shared" si="7263"/>
        <v>0</v>
      </c>
      <c r="CU307" s="168">
        <f t="shared" si="7264"/>
        <v>0</v>
      </c>
      <c r="CV307" s="154">
        <f t="shared" ref="CV307:CW307" si="7594">CV306</f>
        <v>7</v>
      </c>
      <c r="CW307" s="173">
        <f t="shared" si="7594"/>
        <v>1170</v>
      </c>
      <c r="CX307" s="156" t="str">
        <f t="shared" si="7266"/>
        <v>1</v>
      </c>
      <c r="CY307" s="157">
        <f t="shared" si="162"/>
        <v>2</v>
      </c>
      <c r="CZ307" s="158">
        <f t="shared" si="163"/>
        <v>0</v>
      </c>
      <c r="DA307" s="159"/>
      <c r="DB307" s="159"/>
      <c r="DC307" s="159"/>
      <c r="DD307" s="78"/>
      <c r="DE307" s="79"/>
      <c r="DF307" s="77" t="str">
        <f t="shared" si="164"/>
        <v>0</v>
      </c>
      <c r="DG307" s="81">
        <f t="shared" si="7267"/>
        <v>0</v>
      </c>
      <c r="DH307" s="160">
        <f t="shared" si="7268"/>
        <v>0</v>
      </c>
      <c r="DI307" s="160">
        <f t="shared" si="7269"/>
        <v>0</v>
      </c>
      <c r="DJ307" s="160">
        <f t="shared" si="7270"/>
        <v>0</v>
      </c>
      <c r="DK307" s="160">
        <f t="shared" si="7271"/>
        <v>0</v>
      </c>
      <c r="DL307" s="161">
        <f t="shared" ref="DL307:DM307" si="7595">DL306</f>
        <v>8</v>
      </c>
      <c r="DM307" s="175">
        <f t="shared" si="7595"/>
        <v>1171</v>
      </c>
      <c r="DN307" s="163" t="str">
        <f t="shared" si="7273"/>
        <v>1</v>
      </c>
      <c r="DO307" s="164">
        <f t="shared" si="172"/>
        <v>2</v>
      </c>
      <c r="DP307" s="165">
        <f t="shared" si="173"/>
        <v>0</v>
      </c>
      <c r="DQ307" s="166"/>
      <c r="DR307" s="166"/>
      <c r="DS307" s="166"/>
      <c r="DT307" s="84"/>
      <c r="DU307" s="85"/>
      <c r="DV307" s="83" t="str">
        <f t="shared" si="174"/>
        <v>0</v>
      </c>
      <c r="DW307" s="167">
        <f t="shared" si="7274"/>
        <v>0</v>
      </c>
      <c r="DX307" s="168">
        <f t="shared" si="7275"/>
        <v>0</v>
      </c>
      <c r="DY307" s="168">
        <f t="shared" si="7276"/>
        <v>0</v>
      </c>
      <c r="DZ307" s="168">
        <f t="shared" si="7277"/>
        <v>0</v>
      </c>
      <c r="EA307" s="168">
        <f t="shared" si="7278"/>
        <v>0</v>
      </c>
      <c r="EB307" s="154">
        <f t="shared" ref="EB307:EC307" si="7596">EB306</f>
        <v>9</v>
      </c>
      <c r="EC307" s="173">
        <f t="shared" si="7596"/>
        <v>1172</v>
      </c>
      <c r="ED307" s="156" t="str">
        <f t="shared" si="7280"/>
        <v>1</v>
      </c>
      <c r="EE307" s="157">
        <f t="shared" si="182"/>
        <v>5</v>
      </c>
      <c r="EF307" s="169">
        <f t="shared" si="183"/>
        <v>0</v>
      </c>
      <c r="EG307" s="159"/>
      <c r="EH307" s="159"/>
      <c r="EI307" s="159"/>
      <c r="EJ307" s="78"/>
      <c r="EK307" s="79"/>
      <c r="EL307" s="77" t="str">
        <f t="shared" si="184"/>
        <v>0</v>
      </c>
      <c r="EM307" s="81">
        <f t="shared" si="7281"/>
        <v>0</v>
      </c>
      <c r="EN307" s="160">
        <f t="shared" si="7282"/>
        <v>0</v>
      </c>
      <c r="EO307" s="160">
        <f t="shared" si="7283"/>
        <v>0</v>
      </c>
      <c r="EP307" s="160">
        <f t="shared" si="7284"/>
        <v>0</v>
      </c>
      <c r="EQ307" s="160">
        <f t="shared" si="7285"/>
        <v>0</v>
      </c>
      <c r="ER307" s="161">
        <f t="shared" ref="ER307:ES307" si="7597">ER306</f>
        <v>10</v>
      </c>
      <c r="ES307" s="175">
        <f t="shared" si="7597"/>
        <v>1173</v>
      </c>
      <c r="ET307" s="163" t="str">
        <f t="shared" si="7287"/>
        <v>1</v>
      </c>
      <c r="EU307" s="164">
        <f t="shared" si="192"/>
        <v>19</v>
      </c>
      <c r="EV307" s="165">
        <f t="shared" si="193"/>
        <v>0</v>
      </c>
      <c r="EW307" s="166"/>
      <c r="EX307" s="166"/>
      <c r="EY307" s="166"/>
      <c r="EZ307" s="84"/>
      <c r="FA307" s="85"/>
      <c r="FB307" s="83" t="str">
        <f t="shared" si="194"/>
        <v>0</v>
      </c>
      <c r="FC307" s="167">
        <f t="shared" si="7288"/>
        <v>0</v>
      </c>
      <c r="FD307" s="168">
        <f t="shared" si="7289"/>
        <v>0</v>
      </c>
      <c r="FE307" s="168">
        <f t="shared" si="7290"/>
        <v>0</v>
      </c>
      <c r="FF307" s="168">
        <f t="shared" si="7291"/>
        <v>0</v>
      </c>
      <c r="FG307" s="168">
        <f t="shared" si="7292"/>
        <v>0</v>
      </c>
      <c r="FH307" s="154">
        <f t="shared" ref="FH307:FI307" si="7598">FH306</f>
        <v>11</v>
      </c>
      <c r="FI307" s="173">
        <f t="shared" si="7598"/>
        <v>1174</v>
      </c>
      <c r="FJ307" s="156" t="str">
        <f t="shared" si="7294"/>
        <v>1</v>
      </c>
      <c r="FK307" s="157">
        <f t="shared" si="202"/>
        <v>4</v>
      </c>
      <c r="FL307" s="158">
        <f t="shared" si="203"/>
        <v>0</v>
      </c>
      <c r="FM307" s="159"/>
      <c r="FN307" s="159"/>
      <c r="FO307" s="159"/>
      <c r="FP307" s="78"/>
      <c r="FQ307" s="79"/>
      <c r="FR307" s="77" t="str">
        <f t="shared" si="204"/>
        <v>0</v>
      </c>
      <c r="FS307" s="81">
        <f t="shared" si="7295"/>
        <v>0</v>
      </c>
      <c r="FT307" s="160">
        <f t="shared" si="7296"/>
        <v>0</v>
      </c>
      <c r="FU307" s="160">
        <f t="shared" si="7297"/>
        <v>0</v>
      </c>
      <c r="FV307" s="160">
        <f t="shared" si="7298"/>
        <v>0</v>
      </c>
      <c r="FW307" s="160">
        <f t="shared" si="7299"/>
        <v>0</v>
      </c>
      <c r="FX307" s="161">
        <f t="shared" ref="FX307:FY307" si="7599">FX306</f>
        <v>12</v>
      </c>
      <c r="FY307" s="175">
        <f t="shared" si="7599"/>
        <v>1175</v>
      </c>
      <c r="FZ307" s="163" t="str">
        <f t="shared" si="7301"/>
        <v>1</v>
      </c>
      <c r="GA307" s="164">
        <f t="shared" si="212"/>
        <v>2</v>
      </c>
      <c r="GB307" s="165">
        <f t="shared" si="213"/>
        <v>0</v>
      </c>
      <c r="GC307" s="166"/>
      <c r="GD307" s="166"/>
      <c r="GE307" s="166"/>
      <c r="GF307" s="84"/>
      <c r="GG307" s="85"/>
      <c r="GH307" s="83" t="str">
        <f t="shared" si="214"/>
        <v>0</v>
      </c>
      <c r="GI307" s="167">
        <f t="shared" si="7302"/>
        <v>0</v>
      </c>
      <c r="GJ307" s="168">
        <f t="shared" si="7303"/>
        <v>0</v>
      </c>
      <c r="GK307" s="168">
        <f t="shared" si="7304"/>
        <v>0</v>
      </c>
      <c r="GL307" s="168">
        <f t="shared" si="7305"/>
        <v>0</v>
      </c>
      <c r="GM307" s="168">
        <f t="shared" si="7306"/>
        <v>0</v>
      </c>
      <c r="GN307" s="154">
        <f t="shared" ref="GN307:GO307" si="7600">GN306</f>
        <v>13</v>
      </c>
      <c r="GO307" s="173">
        <f t="shared" si="7600"/>
        <v>1176</v>
      </c>
      <c r="GP307" s="156" t="str">
        <f t="shared" si="7308"/>
        <v>1</v>
      </c>
      <c r="GQ307" s="157">
        <f t="shared" si="222"/>
        <v>3</v>
      </c>
      <c r="GR307" s="158">
        <f t="shared" si="223"/>
        <v>0</v>
      </c>
      <c r="GS307" s="159"/>
      <c r="GT307" s="159"/>
      <c r="GU307" s="159"/>
      <c r="GV307" s="78"/>
      <c r="GW307" s="79"/>
      <c r="GX307" s="77" t="str">
        <f t="shared" si="224"/>
        <v>0</v>
      </c>
      <c r="GY307" s="81">
        <f t="shared" si="7309"/>
        <v>0</v>
      </c>
      <c r="GZ307" s="160">
        <f t="shared" si="7310"/>
        <v>0</v>
      </c>
      <c r="HA307" s="160">
        <f t="shared" si="7311"/>
        <v>0</v>
      </c>
      <c r="HB307" s="160">
        <f t="shared" si="7312"/>
        <v>0</v>
      </c>
      <c r="HC307" s="160">
        <f t="shared" si="7313"/>
        <v>0</v>
      </c>
      <c r="HD307" s="161">
        <f t="shared" ref="HD307:HE307" si="7601">HD306</f>
        <v>14</v>
      </c>
      <c r="HE307" s="175">
        <f t="shared" si="7601"/>
        <v>1177</v>
      </c>
      <c r="HF307" s="163" t="str">
        <f t="shared" si="7315"/>
        <v>1</v>
      </c>
      <c r="HG307" s="164">
        <f t="shared" si="232"/>
        <v>5</v>
      </c>
      <c r="HH307" s="165">
        <f t="shared" si="233"/>
        <v>0</v>
      </c>
      <c r="HI307" s="166"/>
      <c r="HJ307" s="166"/>
      <c r="HK307" s="166"/>
      <c r="HL307" s="84"/>
      <c r="HM307" s="85"/>
      <c r="HN307" s="83" t="str">
        <f t="shared" si="234"/>
        <v>0</v>
      </c>
      <c r="HO307" s="167">
        <f t="shared" si="7316"/>
        <v>0</v>
      </c>
      <c r="HP307" s="168">
        <f t="shared" si="7317"/>
        <v>0</v>
      </c>
      <c r="HQ307" s="168">
        <f t="shared" si="7318"/>
        <v>0</v>
      </c>
      <c r="HR307" s="168">
        <f t="shared" si="7319"/>
        <v>0</v>
      </c>
      <c r="HS307" s="168">
        <f t="shared" si="7320"/>
        <v>0</v>
      </c>
      <c r="HT307" s="154">
        <f t="shared" ref="HT307:HU307" si="7602">HT306</f>
        <v>15</v>
      </c>
      <c r="HU307" s="173">
        <f t="shared" si="7602"/>
        <v>1178</v>
      </c>
      <c r="HV307" s="156" t="str">
        <f t="shared" si="7322"/>
        <v>1</v>
      </c>
      <c r="HW307" s="157" t="str">
        <f t="shared" si="242"/>
        <v/>
      </c>
      <c r="HX307" s="169">
        <f t="shared" si="243"/>
        <v>0</v>
      </c>
      <c r="HY307" s="159"/>
      <c r="HZ307" s="159"/>
      <c r="IA307" s="159"/>
      <c r="IB307" s="160"/>
      <c r="IC307" s="160"/>
      <c r="ID307" s="160" t="str">
        <f t="shared" si="244"/>
        <v>0</v>
      </c>
      <c r="IE307" s="160">
        <f t="shared" si="7323"/>
        <v>0</v>
      </c>
      <c r="IF307" s="160">
        <f t="shared" si="7324"/>
        <v>0</v>
      </c>
      <c r="IG307" s="160">
        <f t="shared" si="7325"/>
        <v>0</v>
      </c>
      <c r="IH307" s="160">
        <f t="shared" si="7326"/>
        <v>0</v>
      </c>
      <c r="II307" s="160">
        <f t="shared" si="7327"/>
        <v>0</v>
      </c>
      <c r="IJ307" s="161">
        <f t="shared" ref="IJ307:IK307" si="7603">IJ306</f>
        <v>16</v>
      </c>
      <c r="IK307" s="175">
        <f t="shared" si="7603"/>
        <v>1179</v>
      </c>
      <c r="IL307" s="163" t="str">
        <f t="shared" si="7329"/>
        <v>1</v>
      </c>
      <c r="IM307" s="164" t="str">
        <f t="shared" si="252"/>
        <v/>
      </c>
      <c r="IN307" s="165">
        <f t="shared" si="253"/>
        <v>0</v>
      </c>
      <c r="IO307" s="166"/>
      <c r="IP307" s="166"/>
      <c r="IQ307" s="166"/>
      <c r="IR307" s="168"/>
      <c r="IS307" s="168"/>
      <c r="IT307" s="170" t="str">
        <f t="shared" si="254"/>
        <v>0</v>
      </c>
      <c r="IU307" s="170">
        <f t="shared" si="7330"/>
        <v>0</v>
      </c>
      <c r="IV307" s="168">
        <f t="shared" si="7331"/>
        <v>0</v>
      </c>
      <c r="IW307" s="168">
        <f t="shared" si="7332"/>
        <v>0</v>
      </c>
      <c r="IX307" s="168">
        <f t="shared" si="7333"/>
        <v>0</v>
      </c>
      <c r="IY307" s="168">
        <f t="shared" si="7334"/>
        <v>0</v>
      </c>
      <c r="IZ307" s="154">
        <f t="shared" ref="IZ307:JA307" si="7604">IZ306</f>
        <v>17</v>
      </c>
      <c r="JA307" s="173">
        <f t="shared" si="7604"/>
        <v>1180</v>
      </c>
      <c r="JB307" s="156" t="str">
        <f t="shared" si="7336"/>
        <v>1</v>
      </c>
      <c r="JC307" s="157" t="str">
        <f t="shared" si="262"/>
        <v/>
      </c>
      <c r="JD307" s="158">
        <f t="shared" si="263"/>
        <v>0</v>
      </c>
      <c r="JE307" s="159"/>
      <c r="JF307" s="159"/>
      <c r="JG307" s="159"/>
      <c r="JH307" s="160"/>
      <c r="JI307" s="160"/>
      <c r="JJ307" s="171" t="str">
        <f t="shared" si="264"/>
        <v>0</v>
      </c>
      <c r="JK307" s="171">
        <f t="shared" si="7337"/>
        <v>0</v>
      </c>
      <c r="JL307" s="160">
        <f t="shared" si="7338"/>
        <v>0</v>
      </c>
      <c r="JM307" s="160">
        <f t="shared" si="7339"/>
        <v>0</v>
      </c>
      <c r="JN307" s="160">
        <f t="shared" si="7340"/>
        <v>0</v>
      </c>
      <c r="JO307" s="160">
        <f t="shared" si="7341"/>
        <v>0</v>
      </c>
      <c r="JP307" s="161">
        <f t="shared" ref="JP307:JQ307" si="7605">JP306</f>
        <v>18</v>
      </c>
      <c r="JQ307" s="175">
        <f t="shared" si="7605"/>
        <v>1181</v>
      </c>
      <c r="JR307" s="163" t="str">
        <f t="shared" si="7343"/>
        <v>1</v>
      </c>
      <c r="JS307" s="164" t="str">
        <f t="shared" si="272"/>
        <v/>
      </c>
      <c r="JT307" s="165">
        <f t="shared" si="273"/>
        <v>0</v>
      </c>
      <c r="JU307" s="166"/>
      <c r="JV307" s="166"/>
      <c r="JW307" s="166"/>
      <c r="JX307" s="168"/>
      <c r="JY307" s="168"/>
      <c r="JZ307" s="170" t="str">
        <f t="shared" si="274"/>
        <v>0</v>
      </c>
      <c r="KA307" s="170">
        <f t="shared" si="7344"/>
        <v>0</v>
      </c>
      <c r="KB307" s="168">
        <f t="shared" si="7345"/>
        <v>0</v>
      </c>
      <c r="KC307" s="168">
        <f t="shared" si="7346"/>
        <v>0</v>
      </c>
      <c r="KD307" s="168">
        <f t="shared" si="7347"/>
        <v>0</v>
      </c>
      <c r="KE307" s="168">
        <f t="shared" si="7348"/>
        <v>0</v>
      </c>
      <c r="KF307" s="154">
        <f t="shared" ref="KF307:KG307" si="7606">KF306</f>
        <v>19</v>
      </c>
      <c r="KG307" s="173">
        <f t="shared" si="7606"/>
        <v>1182</v>
      </c>
      <c r="KH307" s="156" t="str">
        <f t="shared" si="7350"/>
        <v>1</v>
      </c>
      <c r="KI307" s="157" t="str">
        <f t="shared" si="282"/>
        <v/>
      </c>
      <c r="KJ307" s="158">
        <f t="shared" si="283"/>
        <v>0</v>
      </c>
      <c r="KK307" s="159"/>
      <c r="KL307" s="159"/>
      <c r="KM307" s="159"/>
      <c r="KN307" s="160"/>
      <c r="KO307" s="160"/>
      <c r="KP307" s="171" t="str">
        <f t="shared" si="284"/>
        <v>0</v>
      </c>
      <c r="KQ307" s="171">
        <f t="shared" si="7351"/>
        <v>0</v>
      </c>
      <c r="KR307" s="160">
        <f t="shared" si="7352"/>
        <v>0</v>
      </c>
      <c r="KS307" s="160">
        <f t="shared" si="7353"/>
        <v>0</v>
      </c>
      <c r="KT307" s="160">
        <f t="shared" si="7354"/>
        <v>0</v>
      </c>
      <c r="KU307" s="160">
        <f t="shared" si="7355"/>
        <v>0</v>
      </c>
      <c r="KV307" s="161">
        <f t="shared" ref="KV307:KW307" si="7607">KV306</f>
        <v>20</v>
      </c>
      <c r="KW307" s="175">
        <f t="shared" si="7607"/>
        <v>1183</v>
      </c>
      <c r="KX307" s="163" t="str">
        <f t="shared" si="7357"/>
        <v>1</v>
      </c>
      <c r="KY307" s="164" t="str">
        <f t="shared" si="292"/>
        <v/>
      </c>
      <c r="KZ307" s="165">
        <f t="shared" si="293"/>
        <v>0</v>
      </c>
      <c r="LA307" s="166"/>
      <c r="LB307" s="166"/>
      <c r="LC307" s="166"/>
      <c r="LD307" s="168"/>
      <c r="LE307" s="168"/>
      <c r="LF307" s="170" t="str">
        <f t="shared" si="294"/>
        <v>0</v>
      </c>
      <c r="LG307" s="170">
        <f t="shared" si="7358"/>
        <v>0</v>
      </c>
      <c r="LH307" s="168">
        <f t="shared" si="7359"/>
        <v>0</v>
      </c>
      <c r="LI307" s="168">
        <f t="shared" si="7360"/>
        <v>0</v>
      </c>
      <c r="LJ307" s="168">
        <f t="shared" si="7361"/>
        <v>0</v>
      </c>
      <c r="LK307" s="168">
        <f t="shared" si="7362"/>
        <v>0</v>
      </c>
      <c r="LL307" s="172"/>
      <c r="LM307" s="172"/>
      <c r="LN307" s="168" t="str">
        <f t="shared" si="7363"/>
        <v>#REF!</v>
      </c>
      <c r="LO307" s="168" t="str">
        <f t="shared" si="7364"/>
        <v>#REF!</v>
      </c>
      <c r="LP307" s="168" t="str">
        <f t="shared" si="7365"/>
        <v>#REF!</v>
      </c>
      <c r="LQ307" s="168" t="str">
        <f t="shared" si="7366"/>
        <v>#REF!</v>
      </c>
    </row>
    <row r="308" ht="15.75" customHeight="1">
      <c r="A308" s="188">
        <v>46402.0</v>
      </c>
      <c r="B308" s="152" t="s">
        <v>29</v>
      </c>
      <c r="C308" s="153">
        <f t="shared" si="99"/>
        <v>0</v>
      </c>
      <c r="D308" s="154">
        <f t="shared" ref="D308:E308" si="7608">D307</f>
        <v>1</v>
      </c>
      <c r="E308" s="173">
        <f t="shared" si="7608"/>
        <v>1164</v>
      </c>
      <c r="F308" s="156" t="str">
        <f t="shared" si="7488"/>
        <v>1</v>
      </c>
      <c r="G308" s="157">
        <f t="shared" si="102"/>
        <v>1</v>
      </c>
      <c r="H308" s="158">
        <f t="shared" si="103"/>
        <v>0</v>
      </c>
      <c r="I308" s="159"/>
      <c r="J308" s="159"/>
      <c r="K308" s="159"/>
      <c r="L308" s="78"/>
      <c r="M308" s="79"/>
      <c r="N308" s="77" t="str">
        <f t="shared" si="104"/>
        <v>0</v>
      </c>
      <c r="O308" s="81">
        <f t="shared" si="7225"/>
        <v>0</v>
      </c>
      <c r="P308" s="160">
        <f t="shared" si="7226"/>
        <v>0</v>
      </c>
      <c r="Q308" s="160">
        <f t="shared" si="7227"/>
        <v>0</v>
      </c>
      <c r="R308" s="160">
        <f t="shared" si="7228"/>
        <v>0</v>
      </c>
      <c r="S308" s="160">
        <f t="shared" si="7229"/>
        <v>0</v>
      </c>
      <c r="T308" s="161">
        <f t="shared" ref="T308:U308" si="7609">T307</f>
        <v>2</v>
      </c>
      <c r="U308" s="175">
        <f t="shared" si="7609"/>
        <v>1165</v>
      </c>
      <c r="V308" s="163" t="str">
        <f t="shared" si="7231"/>
        <v>1</v>
      </c>
      <c r="W308" s="164">
        <f t="shared" si="112"/>
        <v>1</v>
      </c>
      <c r="X308" s="165">
        <f t="shared" si="113"/>
        <v>0</v>
      </c>
      <c r="Y308" s="166"/>
      <c r="Z308" s="166"/>
      <c r="AA308" s="166"/>
      <c r="AB308" s="84"/>
      <c r="AC308" s="85"/>
      <c r="AD308" s="83" t="str">
        <f t="shared" si="114"/>
        <v>0</v>
      </c>
      <c r="AE308" s="167">
        <f t="shared" si="7232"/>
        <v>0</v>
      </c>
      <c r="AF308" s="168">
        <f t="shared" si="7233"/>
        <v>0</v>
      </c>
      <c r="AG308" s="168">
        <f t="shared" si="7234"/>
        <v>0</v>
      </c>
      <c r="AH308" s="168">
        <f t="shared" si="7235"/>
        <v>0</v>
      </c>
      <c r="AI308" s="168">
        <f t="shared" si="7236"/>
        <v>0</v>
      </c>
      <c r="AJ308" s="154">
        <f t="shared" ref="AJ308:AK308" si="7610">AJ307</f>
        <v>3</v>
      </c>
      <c r="AK308" s="173">
        <f t="shared" si="7610"/>
        <v>1166</v>
      </c>
      <c r="AL308" s="156" t="str">
        <f t="shared" si="7238"/>
        <v>1</v>
      </c>
      <c r="AM308" s="157">
        <f t="shared" si="122"/>
        <v>2</v>
      </c>
      <c r="AN308" s="158">
        <f t="shared" si="123"/>
        <v>0</v>
      </c>
      <c r="AO308" s="159"/>
      <c r="AP308" s="159"/>
      <c r="AQ308" s="159"/>
      <c r="AR308" s="78"/>
      <c r="AS308" s="79"/>
      <c r="AT308" s="77" t="str">
        <f t="shared" si="124"/>
        <v>0</v>
      </c>
      <c r="AU308" s="81">
        <f t="shared" si="7239"/>
        <v>0</v>
      </c>
      <c r="AV308" s="160">
        <f t="shared" si="7240"/>
        <v>0</v>
      </c>
      <c r="AW308" s="160">
        <f t="shared" si="7241"/>
        <v>0</v>
      </c>
      <c r="AX308" s="160">
        <f t="shared" si="7242"/>
        <v>0</v>
      </c>
      <c r="AY308" s="160">
        <f t="shared" si="7243"/>
        <v>0</v>
      </c>
      <c r="AZ308" s="161">
        <f t="shared" ref="AZ308:BA308" si="7611">AZ307</f>
        <v>4</v>
      </c>
      <c r="BA308" s="175">
        <f t="shared" si="7611"/>
        <v>1167</v>
      </c>
      <c r="BB308" s="163" t="str">
        <f t="shared" si="7245"/>
        <v>1</v>
      </c>
      <c r="BC308" s="164">
        <f t="shared" si="132"/>
        <v>4</v>
      </c>
      <c r="BD308" s="165">
        <f t="shared" si="133"/>
        <v>0</v>
      </c>
      <c r="BE308" s="166"/>
      <c r="BF308" s="166"/>
      <c r="BG308" s="166"/>
      <c r="BH308" s="84"/>
      <c r="BI308" s="85"/>
      <c r="BJ308" s="83" t="str">
        <f t="shared" si="134"/>
        <v>0</v>
      </c>
      <c r="BK308" s="167">
        <f t="shared" si="7246"/>
        <v>0</v>
      </c>
      <c r="BL308" s="168">
        <f t="shared" si="7247"/>
        <v>0</v>
      </c>
      <c r="BM308" s="168">
        <f t="shared" si="7248"/>
        <v>0</v>
      </c>
      <c r="BN308" s="168">
        <f t="shared" si="7249"/>
        <v>0</v>
      </c>
      <c r="BO308" s="168">
        <f t="shared" si="7250"/>
        <v>0</v>
      </c>
      <c r="BP308" s="154">
        <f t="shared" ref="BP308:BQ308" si="7612">BP307</f>
        <v>5</v>
      </c>
      <c r="BQ308" s="173">
        <f t="shared" si="7612"/>
        <v>1168</v>
      </c>
      <c r="BR308" s="156" t="str">
        <f t="shared" si="7252"/>
        <v>1</v>
      </c>
      <c r="BS308" s="157">
        <f t="shared" si="142"/>
        <v>4</v>
      </c>
      <c r="BT308" s="158">
        <f t="shared" si="143"/>
        <v>0</v>
      </c>
      <c r="BU308" s="159"/>
      <c r="BV308" s="159"/>
      <c r="BW308" s="159"/>
      <c r="BX308" s="78"/>
      <c r="BY308" s="79"/>
      <c r="BZ308" s="77" t="str">
        <f t="shared" si="144"/>
        <v>0</v>
      </c>
      <c r="CA308" s="81">
        <f t="shared" si="7253"/>
        <v>0</v>
      </c>
      <c r="CB308" s="160">
        <f t="shared" si="7254"/>
        <v>0</v>
      </c>
      <c r="CC308" s="160">
        <f t="shared" si="7255"/>
        <v>0</v>
      </c>
      <c r="CD308" s="160">
        <f t="shared" si="7256"/>
        <v>0</v>
      </c>
      <c r="CE308" s="160">
        <f t="shared" si="7257"/>
        <v>0</v>
      </c>
      <c r="CF308" s="161">
        <f t="shared" ref="CF308:CG308" si="7613">CF307</f>
        <v>6</v>
      </c>
      <c r="CG308" s="175">
        <f t="shared" si="7613"/>
        <v>1169</v>
      </c>
      <c r="CH308" s="163" t="str">
        <f t="shared" si="7259"/>
        <v>1</v>
      </c>
      <c r="CI308" s="164">
        <f t="shared" si="152"/>
        <v>2</v>
      </c>
      <c r="CJ308" s="165">
        <f t="shared" si="153"/>
        <v>0</v>
      </c>
      <c r="CK308" s="166"/>
      <c r="CL308" s="166"/>
      <c r="CM308" s="166"/>
      <c r="CN308" s="84"/>
      <c r="CO308" s="85"/>
      <c r="CP308" s="83" t="str">
        <f t="shared" si="154"/>
        <v>0</v>
      </c>
      <c r="CQ308" s="167">
        <f t="shared" si="7260"/>
        <v>0</v>
      </c>
      <c r="CR308" s="168">
        <f t="shared" si="7261"/>
        <v>0</v>
      </c>
      <c r="CS308" s="168">
        <f t="shared" si="7262"/>
        <v>0</v>
      </c>
      <c r="CT308" s="168">
        <f t="shared" si="7263"/>
        <v>0</v>
      </c>
      <c r="CU308" s="168">
        <f t="shared" si="7264"/>
        <v>0</v>
      </c>
      <c r="CV308" s="154">
        <f t="shared" ref="CV308:CW308" si="7614">CV307</f>
        <v>7</v>
      </c>
      <c r="CW308" s="173">
        <f t="shared" si="7614"/>
        <v>1170</v>
      </c>
      <c r="CX308" s="156" t="str">
        <f t="shared" si="7266"/>
        <v>1</v>
      </c>
      <c r="CY308" s="157">
        <f t="shared" si="162"/>
        <v>2</v>
      </c>
      <c r="CZ308" s="158">
        <f t="shared" si="163"/>
        <v>0</v>
      </c>
      <c r="DA308" s="159"/>
      <c r="DB308" s="159"/>
      <c r="DC308" s="159"/>
      <c r="DD308" s="78"/>
      <c r="DE308" s="79"/>
      <c r="DF308" s="77" t="str">
        <f t="shared" si="164"/>
        <v>0</v>
      </c>
      <c r="DG308" s="81">
        <f t="shared" si="7267"/>
        <v>0</v>
      </c>
      <c r="DH308" s="160">
        <f t="shared" si="7268"/>
        <v>0</v>
      </c>
      <c r="DI308" s="160">
        <f t="shared" si="7269"/>
        <v>0</v>
      </c>
      <c r="DJ308" s="160">
        <f t="shared" si="7270"/>
        <v>0</v>
      </c>
      <c r="DK308" s="160">
        <f t="shared" si="7271"/>
        <v>0</v>
      </c>
      <c r="DL308" s="161">
        <f t="shared" ref="DL308:DM308" si="7615">DL307</f>
        <v>8</v>
      </c>
      <c r="DM308" s="175">
        <f t="shared" si="7615"/>
        <v>1171</v>
      </c>
      <c r="DN308" s="163" t="str">
        <f t="shared" si="7273"/>
        <v>1</v>
      </c>
      <c r="DO308" s="164">
        <f t="shared" si="172"/>
        <v>2</v>
      </c>
      <c r="DP308" s="165">
        <f t="shared" si="173"/>
        <v>0</v>
      </c>
      <c r="DQ308" s="166"/>
      <c r="DR308" s="166"/>
      <c r="DS308" s="166"/>
      <c r="DT308" s="84"/>
      <c r="DU308" s="85"/>
      <c r="DV308" s="83" t="str">
        <f t="shared" si="174"/>
        <v>0</v>
      </c>
      <c r="DW308" s="167">
        <f t="shared" si="7274"/>
        <v>0</v>
      </c>
      <c r="DX308" s="168">
        <f t="shared" si="7275"/>
        <v>0</v>
      </c>
      <c r="DY308" s="168">
        <f t="shared" si="7276"/>
        <v>0</v>
      </c>
      <c r="DZ308" s="168">
        <f t="shared" si="7277"/>
        <v>0</v>
      </c>
      <c r="EA308" s="168">
        <f t="shared" si="7278"/>
        <v>0</v>
      </c>
      <c r="EB308" s="154">
        <f t="shared" ref="EB308:EC308" si="7616">EB307</f>
        <v>9</v>
      </c>
      <c r="EC308" s="173">
        <f t="shared" si="7616"/>
        <v>1172</v>
      </c>
      <c r="ED308" s="156" t="str">
        <f t="shared" si="7280"/>
        <v>1</v>
      </c>
      <c r="EE308" s="157">
        <f t="shared" si="182"/>
        <v>5</v>
      </c>
      <c r="EF308" s="169">
        <f t="shared" si="183"/>
        <v>0</v>
      </c>
      <c r="EG308" s="159"/>
      <c r="EH308" s="159"/>
      <c r="EI308" s="159"/>
      <c r="EJ308" s="78"/>
      <c r="EK308" s="79"/>
      <c r="EL308" s="77" t="str">
        <f t="shared" si="184"/>
        <v>0</v>
      </c>
      <c r="EM308" s="81">
        <f t="shared" si="7281"/>
        <v>0</v>
      </c>
      <c r="EN308" s="160">
        <f t="shared" si="7282"/>
        <v>0</v>
      </c>
      <c r="EO308" s="160">
        <f t="shared" si="7283"/>
        <v>0</v>
      </c>
      <c r="EP308" s="160">
        <f t="shared" si="7284"/>
        <v>0</v>
      </c>
      <c r="EQ308" s="160">
        <f t="shared" si="7285"/>
        <v>0</v>
      </c>
      <c r="ER308" s="161">
        <f t="shared" ref="ER308:ES308" si="7617">ER307</f>
        <v>10</v>
      </c>
      <c r="ES308" s="175">
        <f t="shared" si="7617"/>
        <v>1173</v>
      </c>
      <c r="ET308" s="163" t="str">
        <f t="shared" si="7287"/>
        <v>1</v>
      </c>
      <c r="EU308" s="164">
        <f t="shared" si="192"/>
        <v>19</v>
      </c>
      <c r="EV308" s="165">
        <f t="shared" si="193"/>
        <v>0</v>
      </c>
      <c r="EW308" s="166"/>
      <c r="EX308" s="166"/>
      <c r="EY308" s="166"/>
      <c r="EZ308" s="84"/>
      <c r="FA308" s="85"/>
      <c r="FB308" s="83" t="str">
        <f t="shared" si="194"/>
        <v>0</v>
      </c>
      <c r="FC308" s="167">
        <f t="shared" si="7288"/>
        <v>0</v>
      </c>
      <c r="FD308" s="168">
        <f t="shared" si="7289"/>
        <v>0</v>
      </c>
      <c r="FE308" s="168">
        <f t="shared" si="7290"/>
        <v>0</v>
      </c>
      <c r="FF308" s="168">
        <f t="shared" si="7291"/>
        <v>0</v>
      </c>
      <c r="FG308" s="168">
        <f t="shared" si="7292"/>
        <v>0</v>
      </c>
      <c r="FH308" s="154">
        <f t="shared" ref="FH308:FI308" si="7618">FH307</f>
        <v>11</v>
      </c>
      <c r="FI308" s="173">
        <f t="shared" si="7618"/>
        <v>1174</v>
      </c>
      <c r="FJ308" s="156" t="str">
        <f t="shared" si="7294"/>
        <v>1</v>
      </c>
      <c r="FK308" s="157">
        <f t="shared" si="202"/>
        <v>4</v>
      </c>
      <c r="FL308" s="158">
        <f t="shared" si="203"/>
        <v>0</v>
      </c>
      <c r="FM308" s="159"/>
      <c r="FN308" s="159"/>
      <c r="FO308" s="159"/>
      <c r="FP308" s="78"/>
      <c r="FQ308" s="79"/>
      <c r="FR308" s="77" t="str">
        <f t="shared" si="204"/>
        <v>0</v>
      </c>
      <c r="FS308" s="81">
        <f t="shared" si="7295"/>
        <v>0</v>
      </c>
      <c r="FT308" s="160">
        <f t="shared" si="7296"/>
        <v>0</v>
      </c>
      <c r="FU308" s="160">
        <f t="shared" si="7297"/>
        <v>0</v>
      </c>
      <c r="FV308" s="160">
        <f t="shared" si="7298"/>
        <v>0</v>
      </c>
      <c r="FW308" s="160">
        <f t="shared" si="7299"/>
        <v>0</v>
      </c>
      <c r="FX308" s="161">
        <f t="shared" ref="FX308:FY308" si="7619">FX307</f>
        <v>12</v>
      </c>
      <c r="FY308" s="175">
        <f t="shared" si="7619"/>
        <v>1175</v>
      </c>
      <c r="FZ308" s="163" t="str">
        <f t="shared" si="7301"/>
        <v>1</v>
      </c>
      <c r="GA308" s="164">
        <f t="shared" si="212"/>
        <v>2</v>
      </c>
      <c r="GB308" s="165">
        <f t="shared" si="213"/>
        <v>0</v>
      </c>
      <c r="GC308" s="166"/>
      <c r="GD308" s="166"/>
      <c r="GE308" s="166"/>
      <c r="GF308" s="84"/>
      <c r="GG308" s="85"/>
      <c r="GH308" s="83" t="str">
        <f t="shared" si="214"/>
        <v>0</v>
      </c>
      <c r="GI308" s="167">
        <f t="shared" si="7302"/>
        <v>0</v>
      </c>
      <c r="GJ308" s="168">
        <f t="shared" si="7303"/>
        <v>0</v>
      </c>
      <c r="GK308" s="168">
        <f t="shared" si="7304"/>
        <v>0</v>
      </c>
      <c r="GL308" s="168">
        <f t="shared" si="7305"/>
        <v>0</v>
      </c>
      <c r="GM308" s="168">
        <f t="shared" si="7306"/>
        <v>0</v>
      </c>
      <c r="GN308" s="154">
        <f t="shared" ref="GN308:GO308" si="7620">GN307</f>
        <v>13</v>
      </c>
      <c r="GO308" s="173">
        <f t="shared" si="7620"/>
        <v>1176</v>
      </c>
      <c r="GP308" s="156" t="str">
        <f t="shared" si="7308"/>
        <v>1</v>
      </c>
      <c r="GQ308" s="157">
        <f t="shared" si="222"/>
        <v>3</v>
      </c>
      <c r="GR308" s="158">
        <f t="shared" si="223"/>
        <v>0</v>
      </c>
      <c r="GS308" s="159"/>
      <c r="GT308" s="159"/>
      <c r="GU308" s="159"/>
      <c r="GV308" s="78"/>
      <c r="GW308" s="79"/>
      <c r="GX308" s="77" t="str">
        <f t="shared" si="224"/>
        <v>0</v>
      </c>
      <c r="GY308" s="81">
        <f t="shared" si="7309"/>
        <v>0</v>
      </c>
      <c r="GZ308" s="160">
        <f t="shared" si="7310"/>
        <v>0</v>
      </c>
      <c r="HA308" s="160">
        <f t="shared" si="7311"/>
        <v>0</v>
      </c>
      <c r="HB308" s="160">
        <f t="shared" si="7312"/>
        <v>0</v>
      </c>
      <c r="HC308" s="160">
        <f t="shared" si="7313"/>
        <v>0</v>
      </c>
      <c r="HD308" s="161">
        <f t="shared" ref="HD308:HE308" si="7621">HD307</f>
        <v>14</v>
      </c>
      <c r="HE308" s="175">
        <f t="shared" si="7621"/>
        <v>1177</v>
      </c>
      <c r="HF308" s="163" t="str">
        <f t="shared" si="7315"/>
        <v>1</v>
      </c>
      <c r="HG308" s="164">
        <f t="shared" si="232"/>
        <v>5</v>
      </c>
      <c r="HH308" s="165">
        <f t="shared" si="233"/>
        <v>0</v>
      </c>
      <c r="HI308" s="166"/>
      <c r="HJ308" s="166"/>
      <c r="HK308" s="166"/>
      <c r="HL308" s="84"/>
      <c r="HM308" s="85"/>
      <c r="HN308" s="83" t="str">
        <f t="shared" si="234"/>
        <v>0</v>
      </c>
      <c r="HO308" s="167">
        <f t="shared" si="7316"/>
        <v>0</v>
      </c>
      <c r="HP308" s="168">
        <f t="shared" si="7317"/>
        <v>0</v>
      </c>
      <c r="HQ308" s="168">
        <f t="shared" si="7318"/>
        <v>0</v>
      </c>
      <c r="HR308" s="168">
        <f t="shared" si="7319"/>
        <v>0</v>
      </c>
      <c r="HS308" s="168">
        <f t="shared" si="7320"/>
        <v>0</v>
      </c>
      <c r="HT308" s="154">
        <f t="shared" ref="HT308:HU308" si="7622">HT307</f>
        <v>15</v>
      </c>
      <c r="HU308" s="173">
        <f t="shared" si="7622"/>
        <v>1178</v>
      </c>
      <c r="HV308" s="156" t="str">
        <f t="shared" si="7322"/>
        <v>1</v>
      </c>
      <c r="HW308" s="157" t="str">
        <f t="shared" si="242"/>
        <v/>
      </c>
      <c r="HX308" s="169">
        <f t="shared" si="243"/>
        <v>0</v>
      </c>
      <c r="HY308" s="159"/>
      <c r="HZ308" s="159"/>
      <c r="IA308" s="159"/>
      <c r="IB308" s="160"/>
      <c r="IC308" s="160"/>
      <c r="ID308" s="160" t="str">
        <f t="shared" si="244"/>
        <v>0</v>
      </c>
      <c r="IE308" s="160">
        <f t="shared" si="7323"/>
        <v>0</v>
      </c>
      <c r="IF308" s="160">
        <f t="shared" si="7324"/>
        <v>0</v>
      </c>
      <c r="IG308" s="160">
        <f t="shared" si="7325"/>
        <v>0</v>
      </c>
      <c r="IH308" s="160">
        <f t="shared" si="7326"/>
        <v>0</v>
      </c>
      <c r="II308" s="160">
        <f t="shared" si="7327"/>
        <v>0</v>
      </c>
      <c r="IJ308" s="161">
        <f t="shared" ref="IJ308:IK308" si="7623">IJ307</f>
        <v>16</v>
      </c>
      <c r="IK308" s="175">
        <f t="shared" si="7623"/>
        <v>1179</v>
      </c>
      <c r="IL308" s="163" t="str">
        <f t="shared" si="7329"/>
        <v>1</v>
      </c>
      <c r="IM308" s="164" t="str">
        <f t="shared" si="252"/>
        <v/>
      </c>
      <c r="IN308" s="165">
        <f t="shared" si="253"/>
        <v>0</v>
      </c>
      <c r="IO308" s="166"/>
      <c r="IP308" s="166"/>
      <c r="IQ308" s="166"/>
      <c r="IR308" s="168"/>
      <c r="IS308" s="168"/>
      <c r="IT308" s="170" t="str">
        <f t="shared" si="254"/>
        <v>0</v>
      </c>
      <c r="IU308" s="170">
        <f t="shared" si="7330"/>
        <v>0</v>
      </c>
      <c r="IV308" s="168">
        <f t="shared" si="7331"/>
        <v>0</v>
      </c>
      <c r="IW308" s="168">
        <f t="shared" si="7332"/>
        <v>0</v>
      </c>
      <c r="IX308" s="168">
        <f t="shared" si="7333"/>
        <v>0</v>
      </c>
      <c r="IY308" s="168">
        <f t="shared" si="7334"/>
        <v>0</v>
      </c>
      <c r="IZ308" s="154">
        <f t="shared" ref="IZ308:JA308" si="7624">IZ307</f>
        <v>17</v>
      </c>
      <c r="JA308" s="173">
        <f t="shared" si="7624"/>
        <v>1180</v>
      </c>
      <c r="JB308" s="156" t="str">
        <f t="shared" si="7336"/>
        <v>1</v>
      </c>
      <c r="JC308" s="157" t="str">
        <f t="shared" si="262"/>
        <v/>
      </c>
      <c r="JD308" s="158">
        <f t="shared" si="263"/>
        <v>0</v>
      </c>
      <c r="JE308" s="159"/>
      <c r="JF308" s="159"/>
      <c r="JG308" s="159"/>
      <c r="JH308" s="160"/>
      <c r="JI308" s="160"/>
      <c r="JJ308" s="171" t="str">
        <f t="shared" si="264"/>
        <v>0</v>
      </c>
      <c r="JK308" s="171">
        <f t="shared" si="7337"/>
        <v>0</v>
      </c>
      <c r="JL308" s="160">
        <f t="shared" si="7338"/>
        <v>0</v>
      </c>
      <c r="JM308" s="160">
        <f t="shared" si="7339"/>
        <v>0</v>
      </c>
      <c r="JN308" s="160">
        <f t="shared" si="7340"/>
        <v>0</v>
      </c>
      <c r="JO308" s="160">
        <f t="shared" si="7341"/>
        <v>0</v>
      </c>
      <c r="JP308" s="161">
        <f t="shared" ref="JP308:JQ308" si="7625">JP307</f>
        <v>18</v>
      </c>
      <c r="JQ308" s="175">
        <f t="shared" si="7625"/>
        <v>1181</v>
      </c>
      <c r="JR308" s="163" t="str">
        <f t="shared" si="7343"/>
        <v>1</v>
      </c>
      <c r="JS308" s="164" t="str">
        <f t="shared" si="272"/>
        <v/>
      </c>
      <c r="JT308" s="165">
        <f t="shared" si="273"/>
        <v>0</v>
      </c>
      <c r="JU308" s="166"/>
      <c r="JV308" s="166"/>
      <c r="JW308" s="166"/>
      <c r="JX308" s="168"/>
      <c r="JY308" s="168"/>
      <c r="JZ308" s="170" t="str">
        <f t="shared" si="274"/>
        <v>0</v>
      </c>
      <c r="KA308" s="170">
        <f t="shared" si="7344"/>
        <v>0</v>
      </c>
      <c r="KB308" s="168">
        <f t="shared" si="7345"/>
        <v>0</v>
      </c>
      <c r="KC308" s="168">
        <f t="shared" si="7346"/>
        <v>0</v>
      </c>
      <c r="KD308" s="168">
        <f t="shared" si="7347"/>
        <v>0</v>
      </c>
      <c r="KE308" s="168">
        <f t="shared" si="7348"/>
        <v>0</v>
      </c>
      <c r="KF308" s="154">
        <f t="shared" ref="KF308:KG308" si="7626">KF307</f>
        <v>19</v>
      </c>
      <c r="KG308" s="173">
        <f t="shared" si="7626"/>
        <v>1182</v>
      </c>
      <c r="KH308" s="156" t="str">
        <f t="shared" si="7350"/>
        <v>1</v>
      </c>
      <c r="KI308" s="157" t="str">
        <f t="shared" si="282"/>
        <v/>
      </c>
      <c r="KJ308" s="158">
        <f t="shared" si="283"/>
        <v>0</v>
      </c>
      <c r="KK308" s="159"/>
      <c r="KL308" s="159"/>
      <c r="KM308" s="159"/>
      <c r="KN308" s="160"/>
      <c r="KO308" s="160"/>
      <c r="KP308" s="171" t="str">
        <f t="shared" si="284"/>
        <v>0</v>
      </c>
      <c r="KQ308" s="171">
        <f t="shared" si="7351"/>
        <v>0</v>
      </c>
      <c r="KR308" s="160">
        <f t="shared" si="7352"/>
        <v>0</v>
      </c>
      <c r="KS308" s="160">
        <f t="shared" si="7353"/>
        <v>0</v>
      </c>
      <c r="KT308" s="160">
        <f t="shared" si="7354"/>
        <v>0</v>
      </c>
      <c r="KU308" s="160">
        <f t="shared" si="7355"/>
        <v>0</v>
      </c>
      <c r="KV308" s="161">
        <f t="shared" ref="KV308:KW308" si="7627">KV307</f>
        <v>20</v>
      </c>
      <c r="KW308" s="175">
        <f t="shared" si="7627"/>
        <v>1183</v>
      </c>
      <c r="KX308" s="163" t="str">
        <f t="shared" si="7357"/>
        <v>1</v>
      </c>
      <c r="KY308" s="164" t="str">
        <f t="shared" si="292"/>
        <v/>
      </c>
      <c r="KZ308" s="165">
        <f t="shared" si="293"/>
        <v>0</v>
      </c>
      <c r="LA308" s="166"/>
      <c r="LB308" s="166"/>
      <c r="LC308" s="166"/>
      <c r="LD308" s="168"/>
      <c r="LE308" s="168"/>
      <c r="LF308" s="170" t="str">
        <f t="shared" si="294"/>
        <v>0</v>
      </c>
      <c r="LG308" s="170">
        <f t="shared" si="7358"/>
        <v>0</v>
      </c>
      <c r="LH308" s="168">
        <f t="shared" si="7359"/>
        <v>0</v>
      </c>
      <c r="LI308" s="168">
        <f t="shared" si="7360"/>
        <v>0</v>
      </c>
      <c r="LJ308" s="168">
        <f t="shared" si="7361"/>
        <v>0</v>
      </c>
      <c r="LK308" s="168">
        <f t="shared" si="7362"/>
        <v>0</v>
      </c>
      <c r="LL308" s="172"/>
      <c r="LM308" s="172"/>
      <c r="LN308" s="168" t="str">
        <f t="shared" si="7363"/>
        <v>#REF!</v>
      </c>
      <c r="LO308" s="168" t="str">
        <f t="shared" si="7364"/>
        <v>#REF!</v>
      </c>
      <c r="LP308" s="168" t="str">
        <f t="shared" si="7365"/>
        <v>#REF!</v>
      </c>
      <c r="LQ308" s="168" t="str">
        <f t="shared" si="7366"/>
        <v>#REF!</v>
      </c>
    </row>
    <row r="309" ht="15.75" customHeight="1">
      <c r="A309" s="188">
        <v>46403.0</v>
      </c>
      <c r="B309" s="152" t="s">
        <v>30</v>
      </c>
      <c r="C309" s="153">
        <f t="shared" si="99"/>
        <v>0</v>
      </c>
      <c r="D309" s="154">
        <f t="shared" ref="D309:E309" si="7628">D308</f>
        <v>1</v>
      </c>
      <c r="E309" s="173">
        <f t="shared" si="7628"/>
        <v>1164</v>
      </c>
      <c r="F309" s="156" t="str">
        <f t="shared" si="7488"/>
        <v>1</v>
      </c>
      <c r="G309" s="157">
        <f t="shared" si="102"/>
        <v>1</v>
      </c>
      <c r="H309" s="158">
        <f t="shared" si="103"/>
        <v>0</v>
      </c>
      <c r="I309" s="159"/>
      <c r="J309" s="159"/>
      <c r="K309" s="159"/>
      <c r="L309" s="78"/>
      <c r="M309" s="79"/>
      <c r="N309" s="77" t="str">
        <f t="shared" si="104"/>
        <v>0</v>
      </c>
      <c r="O309" s="81">
        <f t="shared" si="7225"/>
        <v>0</v>
      </c>
      <c r="P309" s="160">
        <f t="shared" si="7226"/>
        <v>0</v>
      </c>
      <c r="Q309" s="160">
        <f t="shared" si="7227"/>
        <v>0</v>
      </c>
      <c r="R309" s="160">
        <f t="shared" si="7228"/>
        <v>0</v>
      </c>
      <c r="S309" s="160">
        <f t="shared" si="7229"/>
        <v>0</v>
      </c>
      <c r="T309" s="161">
        <f t="shared" ref="T309:U309" si="7629">T308</f>
        <v>2</v>
      </c>
      <c r="U309" s="175">
        <f t="shared" si="7629"/>
        <v>1165</v>
      </c>
      <c r="V309" s="163" t="str">
        <f t="shared" si="7231"/>
        <v>1</v>
      </c>
      <c r="W309" s="164">
        <f t="shared" si="112"/>
        <v>1</v>
      </c>
      <c r="X309" s="165">
        <f t="shared" si="113"/>
        <v>0</v>
      </c>
      <c r="Y309" s="166"/>
      <c r="Z309" s="166"/>
      <c r="AA309" s="166"/>
      <c r="AB309" s="84"/>
      <c r="AC309" s="85"/>
      <c r="AD309" s="83" t="str">
        <f t="shared" si="114"/>
        <v>0</v>
      </c>
      <c r="AE309" s="167">
        <f t="shared" si="7232"/>
        <v>0</v>
      </c>
      <c r="AF309" s="168">
        <f t="shared" si="7233"/>
        <v>0</v>
      </c>
      <c r="AG309" s="168">
        <f t="shared" si="7234"/>
        <v>0</v>
      </c>
      <c r="AH309" s="168">
        <f t="shared" si="7235"/>
        <v>0</v>
      </c>
      <c r="AI309" s="168">
        <f t="shared" si="7236"/>
        <v>0</v>
      </c>
      <c r="AJ309" s="154">
        <f t="shared" ref="AJ309:AK309" si="7630">AJ308</f>
        <v>3</v>
      </c>
      <c r="AK309" s="173">
        <f t="shared" si="7630"/>
        <v>1166</v>
      </c>
      <c r="AL309" s="156" t="str">
        <f t="shared" si="7238"/>
        <v>1</v>
      </c>
      <c r="AM309" s="157">
        <f t="shared" si="122"/>
        <v>2</v>
      </c>
      <c r="AN309" s="158">
        <f t="shared" si="123"/>
        <v>0</v>
      </c>
      <c r="AO309" s="159"/>
      <c r="AP309" s="159"/>
      <c r="AQ309" s="159"/>
      <c r="AR309" s="78"/>
      <c r="AS309" s="79"/>
      <c r="AT309" s="77" t="str">
        <f t="shared" si="124"/>
        <v>0</v>
      </c>
      <c r="AU309" s="81">
        <f t="shared" si="7239"/>
        <v>0</v>
      </c>
      <c r="AV309" s="160">
        <f t="shared" si="7240"/>
        <v>0</v>
      </c>
      <c r="AW309" s="160">
        <f t="shared" si="7241"/>
        <v>0</v>
      </c>
      <c r="AX309" s="160">
        <f t="shared" si="7242"/>
        <v>0</v>
      </c>
      <c r="AY309" s="160">
        <f t="shared" si="7243"/>
        <v>0</v>
      </c>
      <c r="AZ309" s="161">
        <f t="shared" ref="AZ309:BA309" si="7631">AZ308</f>
        <v>4</v>
      </c>
      <c r="BA309" s="175">
        <f t="shared" si="7631"/>
        <v>1167</v>
      </c>
      <c r="BB309" s="163" t="str">
        <f t="shared" si="7245"/>
        <v>1</v>
      </c>
      <c r="BC309" s="164">
        <f t="shared" si="132"/>
        <v>4</v>
      </c>
      <c r="BD309" s="165">
        <f t="shared" si="133"/>
        <v>0</v>
      </c>
      <c r="BE309" s="166"/>
      <c r="BF309" s="166"/>
      <c r="BG309" s="166"/>
      <c r="BH309" s="84"/>
      <c r="BI309" s="85"/>
      <c r="BJ309" s="83" t="str">
        <f t="shared" si="134"/>
        <v>0</v>
      </c>
      <c r="BK309" s="167">
        <f t="shared" si="7246"/>
        <v>0</v>
      </c>
      <c r="BL309" s="168">
        <f t="shared" si="7247"/>
        <v>0</v>
      </c>
      <c r="BM309" s="168">
        <f t="shared" si="7248"/>
        <v>0</v>
      </c>
      <c r="BN309" s="168">
        <f t="shared" si="7249"/>
        <v>0</v>
      </c>
      <c r="BO309" s="168">
        <f t="shared" si="7250"/>
        <v>0</v>
      </c>
      <c r="BP309" s="154">
        <f t="shared" ref="BP309:BQ309" si="7632">BP308</f>
        <v>5</v>
      </c>
      <c r="BQ309" s="173">
        <f t="shared" si="7632"/>
        <v>1168</v>
      </c>
      <c r="BR309" s="156" t="str">
        <f t="shared" si="7252"/>
        <v>1</v>
      </c>
      <c r="BS309" s="157">
        <f t="shared" si="142"/>
        <v>4</v>
      </c>
      <c r="BT309" s="158">
        <f t="shared" si="143"/>
        <v>0</v>
      </c>
      <c r="BU309" s="159"/>
      <c r="BV309" s="159"/>
      <c r="BW309" s="159"/>
      <c r="BX309" s="78"/>
      <c r="BY309" s="79"/>
      <c r="BZ309" s="77" t="str">
        <f t="shared" si="144"/>
        <v>0</v>
      </c>
      <c r="CA309" s="81">
        <f t="shared" si="7253"/>
        <v>0</v>
      </c>
      <c r="CB309" s="160">
        <f t="shared" si="7254"/>
        <v>0</v>
      </c>
      <c r="CC309" s="160">
        <f t="shared" si="7255"/>
        <v>0</v>
      </c>
      <c r="CD309" s="160">
        <f t="shared" si="7256"/>
        <v>0</v>
      </c>
      <c r="CE309" s="160">
        <f t="shared" si="7257"/>
        <v>0</v>
      </c>
      <c r="CF309" s="161">
        <f t="shared" ref="CF309:CG309" si="7633">CF308</f>
        <v>6</v>
      </c>
      <c r="CG309" s="175">
        <f t="shared" si="7633"/>
        <v>1169</v>
      </c>
      <c r="CH309" s="163" t="str">
        <f t="shared" si="7259"/>
        <v>1</v>
      </c>
      <c r="CI309" s="164">
        <f t="shared" si="152"/>
        <v>2</v>
      </c>
      <c r="CJ309" s="165">
        <f t="shared" si="153"/>
        <v>0</v>
      </c>
      <c r="CK309" s="166"/>
      <c r="CL309" s="166"/>
      <c r="CM309" s="166"/>
      <c r="CN309" s="84"/>
      <c r="CO309" s="85"/>
      <c r="CP309" s="83" t="str">
        <f t="shared" si="154"/>
        <v>0</v>
      </c>
      <c r="CQ309" s="167">
        <f t="shared" si="7260"/>
        <v>0</v>
      </c>
      <c r="CR309" s="168">
        <f t="shared" si="7261"/>
        <v>0</v>
      </c>
      <c r="CS309" s="168">
        <f t="shared" si="7262"/>
        <v>0</v>
      </c>
      <c r="CT309" s="168">
        <f t="shared" si="7263"/>
        <v>0</v>
      </c>
      <c r="CU309" s="168">
        <f t="shared" si="7264"/>
        <v>0</v>
      </c>
      <c r="CV309" s="154">
        <f t="shared" ref="CV309:CW309" si="7634">CV308</f>
        <v>7</v>
      </c>
      <c r="CW309" s="173">
        <f t="shared" si="7634"/>
        <v>1170</v>
      </c>
      <c r="CX309" s="156" t="str">
        <f t="shared" si="7266"/>
        <v>1</v>
      </c>
      <c r="CY309" s="157">
        <f t="shared" si="162"/>
        <v>2</v>
      </c>
      <c r="CZ309" s="158">
        <f t="shared" si="163"/>
        <v>0</v>
      </c>
      <c r="DA309" s="159"/>
      <c r="DB309" s="159"/>
      <c r="DC309" s="159"/>
      <c r="DD309" s="78"/>
      <c r="DE309" s="79"/>
      <c r="DF309" s="77" t="str">
        <f t="shared" si="164"/>
        <v>0</v>
      </c>
      <c r="DG309" s="81">
        <f t="shared" si="7267"/>
        <v>0</v>
      </c>
      <c r="DH309" s="160">
        <f t="shared" si="7268"/>
        <v>0</v>
      </c>
      <c r="DI309" s="160">
        <f t="shared" si="7269"/>
        <v>0</v>
      </c>
      <c r="DJ309" s="160">
        <f t="shared" si="7270"/>
        <v>0</v>
      </c>
      <c r="DK309" s="160">
        <f t="shared" si="7271"/>
        <v>0</v>
      </c>
      <c r="DL309" s="161">
        <f t="shared" ref="DL309:DM309" si="7635">DL308</f>
        <v>8</v>
      </c>
      <c r="DM309" s="175">
        <f t="shared" si="7635"/>
        <v>1171</v>
      </c>
      <c r="DN309" s="163" t="str">
        <f t="shared" si="7273"/>
        <v>1</v>
      </c>
      <c r="DO309" s="164">
        <f t="shared" si="172"/>
        <v>2</v>
      </c>
      <c r="DP309" s="165">
        <f t="shared" si="173"/>
        <v>0</v>
      </c>
      <c r="DQ309" s="166"/>
      <c r="DR309" s="166"/>
      <c r="DS309" s="166"/>
      <c r="DT309" s="84"/>
      <c r="DU309" s="85"/>
      <c r="DV309" s="83" t="str">
        <f t="shared" si="174"/>
        <v>0</v>
      </c>
      <c r="DW309" s="167">
        <f t="shared" si="7274"/>
        <v>0</v>
      </c>
      <c r="DX309" s="168">
        <f t="shared" si="7275"/>
        <v>0</v>
      </c>
      <c r="DY309" s="168">
        <f t="shared" si="7276"/>
        <v>0</v>
      </c>
      <c r="DZ309" s="168">
        <f t="shared" si="7277"/>
        <v>0</v>
      </c>
      <c r="EA309" s="168">
        <f t="shared" si="7278"/>
        <v>0</v>
      </c>
      <c r="EB309" s="154">
        <f t="shared" ref="EB309:EC309" si="7636">EB308</f>
        <v>9</v>
      </c>
      <c r="EC309" s="173">
        <f t="shared" si="7636"/>
        <v>1172</v>
      </c>
      <c r="ED309" s="156" t="str">
        <f t="shared" si="7280"/>
        <v>1</v>
      </c>
      <c r="EE309" s="157">
        <f t="shared" si="182"/>
        <v>5</v>
      </c>
      <c r="EF309" s="169">
        <f t="shared" si="183"/>
        <v>0</v>
      </c>
      <c r="EG309" s="159"/>
      <c r="EH309" s="159"/>
      <c r="EI309" s="159"/>
      <c r="EJ309" s="78"/>
      <c r="EK309" s="79"/>
      <c r="EL309" s="77" t="str">
        <f t="shared" si="184"/>
        <v>0</v>
      </c>
      <c r="EM309" s="81">
        <f t="shared" si="7281"/>
        <v>0</v>
      </c>
      <c r="EN309" s="160">
        <f t="shared" si="7282"/>
        <v>0</v>
      </c>
      <c r="EO309" s="160">
        <f t="shared" si="7283"/>
        <v>0</v>
      </c>
      <c r="EP309" s="160">
        <f t="shared" si="7284"/>
        <v>0</v>
      </c>
      <c r="EQ309" s="160">
        <f t="shared" si="7285"/>
        <v>0</v>
      </c>
      <c r="ER309" s="161">
        <f t="shared" ref="ER309:ES309" si="7637">ER308</f>
        <v>10</v>
      </c>
      <c r="ES309" s="175">
        <f t="shared" si="7637"/>
        <v>1173</v>
      </c>
      <c r="ET309" s="163" t="str">
        <f t="shared" si="7287"/>
        <v>1</v>
      </c>
      <c r="EU309" s="164">
        <f t="shared" si="192"/>
        <v>19</v>
      </c>
      <c r="EV309" s="165">
        <f t="shared" si="193"/>
        <v>0</v>
      </c>
      <c r="EW309" s="166"/>
      <c r="EX309" s="166"/>
      <c r="EY309" s="166"/>
      <c r="EZ309" s="84"/>
      <c r="FA309" s="85"/>
      <c r="FB309" s="83" t="str">
        <f t="shared" si="194"/>
        <v>0</v>
      </c>
      <c r="FC309" s="167">
        <f t="shared" si="7288"/>
        <v>0</v>
      </c>
      <c r="FD309" s="168">
        <f t="shared" si="7289"/>
        <v>0</v>
      </c>
      <c r="FE309" s="168">
        <f t="shared" si="7290"/>
        <v>0</v>
      </c>
      <c r="FF309" s="168">
        <f t="shared" si="7291"/>
        <v>0</v>
      </c>
      <c r="FG309" s="168">
        <f t="shared" si="7292"/>
        <v>0</v>
      </c>
      <c r="FH309" s="154">
        <f t="shared" ref="FH309:FI309" si="7638">FH308</f>
        <v>11</v>
      </c>
      <c r="FI309" s="173">
        <f t="shared" si="7638"/>
        <v>1174</v>
      </c>
      <c r="FJ309" s="156" t="str">
        <f t="shared" si="7294"/>
        <v>1</v>
      </c>
      <c r="FK309" s="157">
        <f t="shared" si="202"/>
        <v>4</v>
      </c>
      <c r="FL309" s="158">
        <f t="shared" si="203"/>
        <v>0</v>
      </c>
      <c r="FM309" s="159"/>
      <c r="FN309" s="159"/>
      <c r="FO309" s="159"/>
      <c r="FP309" s="78"/>
      <c r="FQ309" s="79"/>
      <c r="FR309" s="77" t="str">
        <f t="shared" si="204"/>
        <v>0</v>
      </c>
      <c r="FS309" s="81">
        <f t="shared" si="7295"/>
        <v>0</v>
      </c>
      <c r="FT309" s="160">
        <f t="shared" si="7296"/>
        <v>0</v>
      </c>
      <c r="FU309" s="160">
        <f t="shared" si="7297"/>
        <v>0</v>
      </c>
      <c r="FV309" s="160">
        <f t="shared" si="7298"/>
        <v>0</v>
      </c>
      <c r="FW309" s="160">
        <f t="shared" si="7299"/>
        <v>0</v>
      </c>
      <c r="FX309" s="161">
        <f t="shared" ref="FX309:FY309" si="7639">FX308</f>
        <v>12</v>
      </c>
      <c r="FY309" s="175">
        <f t="shared" si="7639"/>
        <v>1175</v>
      </c>
      <c r="FZ309" s="163" t="str">
        <f t="shared" si="7301"/>
        <v>1</v>
      </c>
      <c r="GA309" s="164">
        <f t="shared" si="212"/>
        <v>2</v>
      </c>
      <c r="GB309" s="165">
        <f t="shared" si="213"/>
        <v>0</v>
      </c>
      <c r="GC309" s="166"/>
      <c r="GD309" s="166"/>
      <c r="GE309" s="166"/>
      <c r="GF309" s="84"/>
      <c r="GG309" s="85"/>
      <c r="GH309" s="83" t="str">
        <f t="shared" si="214"/>
        <v>0</v>
      </c>
      <c r="GI309" s="167">
        <f t="shared" si="7302"/>
        <v>0</v>
      </c>
      <c r="GJ309" s="168">
        <f t="shared" si="7303"/>
        <v>0</v>
      </c>
      <c r="GK309" s="168">
        <f t="shared" si="7304"/>
        <v>0</v>
      </c>
      <c r="GL309" s="168">
        <f t="shared" si="7305"/>
        <v>0</v>
      </c>
      <c r="GM309" s="168">
        <f t="shared" si="7306"/>
        <v>0</v>
      </c>
      <c r="GN309" s="154">
        <f t="shared" ref="GN309:GO309" si="7640">GN308</f>
        <v>13</v>
      </c>
      <c r="GO309" s="173">
        <f t="shared" si="7640"/>
        <v>1176</v>
      </c>
      <c r="GP309" s="156" t="str">
        <f t="shared" si="7308"/>
        <v>1</v>
      </c>
      <c r="GQ309" s="157">
        <f t="shared" si="222"/>
        <v>3</v>
      </c>
      <c r="GR309" s="158">
        <f t="shared" si="223"/>
        <v>0</v>
      </c>
      <c r="GS309" s="159"/>
      <c r="GT309" s="159"/>
      <c r="GU309" s="159"/>
      <c r="GV309" s="78"/>
      <c r="GW309" s="79"/>
      <c r="GX309" s="77" t="str">
        <f t="shared" si="224"/>
        <v>0</v>
      </c>
      <c r="GY309" s="81">
        <f t="shared" si="7309"/>
        <v>0</v>
      </c>
      <c r="GZ309" s="160">
        <f t="shared" si="7310"/>
        <v>0</v>
      </c>
      <c r="HA309" s="160">
        <f t="shared" si="7311"/>
        <v>0</v>
      </c>
      <c r="HB309" s="160">
        <f t="shared" si="7312"/>
        <v>0</v>
      </c>
      <c r="HC309" s="160">
        <f t="shared" si="7313"/>
        <v>0</v>
      </c>
      <c r="HD309" s="161">
        <f t="shared" ref="HD309:HE309" si="7641">HD308</f>
        <v>14</v>
      </c>
      <c r="HE309" s="175">
        <f t="shared" si="7641"/>
        <v>1177</v>
      </c>
      <c r="HF309" s="163" t="str">
        <f t="shared" si="7315"/>
        <v>1</v>
      </c>
      <c r="HG309" s="164">
        <f t="shared" si="232"/>
        <v>5</v>
      </c>
      <c r="HH309" s="165">
        <f t="shared" si="233"/>
        <v>0</v>
      </c>
      <c r="HI309" s="166"/>
      <c r="HJ309" s="166"/>
      <c r="HK309" s="166"/>
      <c r="HL309" s="84"/>
      <c r="HM309" s="85"/>
      <c r="HN309" s="83" t="str">
        <f t="shared" si="234"/>
        <v>0</v>
      </c>
      <c r="HO309" s="167">
        <f t="shared" si="7316"/>
        <v>0</v>
      </c>
      <c r="HP309" s="168">
        <f t="shared" si="7317"/>
        <v>0</v>
      </c>
      <c r="HQ309" s="168">
        <f t="shared" si="7318"/>
        <v>0</v>
      </c>
      <c r="HR309" s="168">
        <f t="shared" si="7319"/>
        <v>0</v>
      </c>
      <c r="HS309" s="168">
        <f t="shared" si="7320"/>
        <v>0</v>
      </c>
      <c r="HT309" s="154">
        <f t="shared" ref="HT309:HU309" si="7642">HT308</f>
        <v>15</v>
      </c>
      <c r="HU309" s="173">
        <f t="shared" si="7642"/>
        <v>1178</v>
      </c>
      <c r="HV309" s="156" t="str">
        <f t="shared" si="7322"/>
        <v>1</v>
      </c>
      <c r="HW309" s="157" t="str">
        <f t="shared" si="242"/>
        <v/>
      </c>
      <c r="HX309" s="169">
        <f t="shared" si="243"/>
        <v>0</v>
      </c>
      <c r="HY309" s="159"/>
      <c r="HZ309" s="159"/>
      <c r="IA309" s="159"/>
      <c r="IB309" s="160"/>
      <c r="IC309" s="160"/>
      <c r="ID309" s="160" t="str">
        <f t="shared" si="244"/>
        <v>0</v>
      </c>
      <c r="IE309" s="160">
        <f t="shared" si="7323"/>
        <v>0</v>
      </c>
      <c r="IF309" s="160">
        <f t="shared" si="7324"/>
        <v>0</v>
      </c>
      <c r="IG309" s="160">
        <f t="shared" si="7325"/>
        <v>0</v>
      </c>
      <c r="IH309" s="160">
        <f t="shared" si="7326"/>
        <v>0</v>
      </c>
      <c r="II309" s="160">
        <f t="shared" si="7327"/>
        <v>0</v>
      </c>
      <c r="IJ309" s="161">
        <f t="shared" ref="IJ309:IK309" si="7643">IJ308</f>
        <v>16</v>
      </c>
      <c r="IK309" s="175">
        <f t="shared" si="7643"/>
        <v>1179</v>
      </c>
      <c r="IL309" s="163" t="str">
        <f t="shared" si="7329"/>
        <v>1</v>
      </c>
      <c r="IM309" s="164" t="str">
        <f t="shared" si="252"/>
        <v/>
      </c>
      <c r="IN309" s="165">
        <f t="shared" si="253"/>
        <v>0</v>
      </c>
      <c r="IO309" s="166"/>
      <c r="IP309" s="166"/>
      <c r="IQ309" s="166"/>
      <c r="IR309" s="168"/>
      <c r="IS309" s="168"/>
      <c r="IT309" s="170" t="str">
        <f t="shared" si="254"/>
        <v>0</v>
      </c>
      <c r="IU309" s="170">
        <f t="shared" si="7330"/>
        <v>0</v>
      </c>
      <c r="IV309" s="168">
        <f t="shared" si="7331"/>
        <v>0</v>
      </c>
      <c r="IW309" s="168">
        <f t="shared" si="7332"/>
        <v>0</v>
      </c>
      <c r="IX309" s="168">
        <f t="shared" si="7333"/>
        <v>0</v>
      </c>
      <c r="IY309" s="168">
        <f t="shared" si="7334"/>
        <v>0</v>
      </c>
      <c r="IZ309" s="154">
        <f t="shared" ref="IZ309:JA309" si="7644">IZ308</f>
        <v>17</v>
      </c>
      <c r="JA309" s="173">
        <f t="shared" si="7644"/>
        <v>1180</v>
      </c>
      <c r="JB309" s="156" t="str">
        <f t="shared" si="7336"/>
        <v>1</v>
      </c>
      <c r="JC309" s="157" t="str">
        <f t="shared" si="262"/>
        <v/>
      </c>
      <c r="JD309" s="158">
        <f t="shared" si="263"/>
        <v>0</v>
      </c>
      <c r="JE309" s="159"/>
      <c r="JF309" s="159"/>
      <c r="JG309" s="159"/>
      <c r="JH309" s="160"/>
      <c r="JI309" s="160"/>
      <c r="JJ309" s="171" t="str">
        <f t="shared" si="264"/>
        <v>0</v>
      </c>
      <c r="JK309" s="171">
        <f t="shared" si="7337"/>
        <v>0</v>
      </c>
      <c r="JL309" s="160">
        <f t="shared" si="7338"/>
        <v>0</v>
      </c>
      <c r="JM309" s="160">
        <f t="shared" si="7339"/>
        <v>0</v>
      </c>
      <c r="JN309" s="160">
        <f t="shared" si="7340"/>
        <v>0</v>
      </c>
      <c r="JO309" s="160">
        <f t="shared" si="7341"/>
        <v>0</v>
      </c>
      <c r="JP309" s="161">
        <f t="shared" ref="JP309:JQ309" si="7645">JP308</f>
        <v>18</v>
      </c>
      <c r="JQ309" s="175">
        <f t="shared" si="7645"/>
        <v>1181</v>
      </c>
      <c r="JR309" s="163" t="str">
        <f t="shared" si="7343"/>
        <v>1</v>
      </c>
      <c r="JS309" s="164" t="str">
        <f t="shared" si="272"/>
        <v/>
      </c>
      <c r="JT309" s="165">
        <f t="shared" si="273"/>
        <v>0</v>
      </c>
      <c r="JU309" s="166"/>
      <c r="JV309" s="166"/>
      <c r="JW309" s="166"/>
      <c r="JX309" s="168"/>
      <c r="JY309" s="168"/>
      <c r="JZ309" s="170" t="str">
        <f t="shared" si="274"/>
        <v>0</v>
      </c>
      <c r="KA309" s="170">
        <f t="shared" si="7344"/>
        <v>0</v>
      </c>
      <c r="KB309" s="168">
        <f t="shared" si="7345"/>
        <v>0</v>
      </c>
      <c r="KC309" s="168">
        <f t="shared" si="7346"/>
        <v>0</v>
      </c>
      <c r="KD309" s="168">
        <f t="shared" si="7347"/>
        <v>0</v>
      </c>
      <c r="KE309" s="168">
        <f t="shared" si="7348"/>
        <v>0</v>
      </c>
      <c r="KF309" s="154">
        <f t="shared" ref="KF309:KG309" si="7646">KF308</f>
        <v>19</v>
      </c>
      <c r="KG309" s="173">
        <f t="shared" si="7646"/>
        <v>1182</v>
      </c>
      <c r="KH309" s="156" t="str">
        <f t="shared" si="7350"/>
        <v>1</v>
      </c>
      <c r="KI309" s="157" t="str">
        <f t="shared" si="282"/>
        <v/>
      </c>
      <c r="KJ309" s="158">
        <f t="shared" si="283"/>
        <v>0</v>
      </c>
      <c r="KK309" s="159"/>
      <c r="KL309" s="159"/>
      <c r="KM309" s="159"/>
      <c r="KN309" s="160"/>
      <c r="KO309" s="160"/>
      <c r="KP309" s="171" t="str">
        <f t="shared" si="284"/>
        <v>0</v>
      </c>
      <c r="KQ309" s="171">
        <f t="shared" si="7351"/>
        <v>0</v>
      </c>
      <c r="KR309" s="160">
        <f t="shared" si="7352"/>
        <v>0</v>
      </c>
      <c r="KS309" s="160">
        <f t="shared" si="7353"/>
        <v>0</v>
      </c>
      <c r="KT309" s="160">
        <f t="shared" si="7354"/>
        <v>0</v>
      </c>
      <c r="KU309" s="160">
        <f t="shared" si="7355"/>
        <v>0</v>
      </c>
      <c r="KV309" s="161">
        <f t="shared" ref="KV309:KW309" si="7647">KV308</f>
        <v>20</v>
      </c>
      <c r="KW309" s="175">
        <f t="shared" si="7647"/>
        <v>1183</v>
      </c>
      <c r="KX309" s="163" t="str">
        <f t="shared" si="7357"/>
        <v>1</v>
      </c>
      <c r="KY309" s="164" t="str">
        <f t="shared" si="292"/>
        <v/>
      </c>
      <c r="KZ309" s="165">
        <f t="shared" si="293"/>
        <v>0</v>
      </c>
      <c r="LA309" s="166"/>
      <c r="LB309" s="166"/>
      <c r="LC309" s="166"/>
      <c r="LD309" s="168"/>
      <c r="LE309" s="168"/>
      <c r="LF309" s="170" t="str">
        <f t="shared" si="294"/>
        <v>0</v>
      </c>
      <c r="LG309" s="170">
        <f t="shared" si="7358"/>
        <v>0</v>
      </c>
      <c r="LH309" s="168">
        <f t="shared" si="7359"/>
        <v>0</v>
      </c>
      <c r="LI309" s="168">
        <f t="shared" si="7360"/>
        <v>0</v>
      </c>
      <c r="LJ309" s="168">
        <f t="shared" si="7361"/>
        <v>0</v>
      </c>
      <c r="LK309" s="168">
        <f t="shared" si="7362"/>
        <v>0</v>
      </c>
      <c r="LL309" s="172"/>
      <c r="LM309" s="172"/>
      <c r="LN309" s="168" t="str">
        <f t="shared" si="7363"/>
        <v>#REF!</v>
      </c>
      <c r="LO309" s="168" t="str">
        <f t="shared" si="7364"/>
        <v>#REF!</v>
      </c>
      <c r="LP309" s="168" t="str">
        <f t="shared" si="7365"/>
        <v>#REF!</v>
      </c>
      <c r="LQ309" s="168" t="str">
        <f t="shared" si="7366"/>
        <v>#REF!</v>
      </c>
    </row>
    <row r="310" ht="15.75" customHeight="1">
      <c r="A310" s="188">
        <v>46404.0</v>
      </c>
      <c r="B310" s="152" t="s">
        <v>31</v>
      </c>
      <c r="C310" s="153">
        <f t="shared" si="99"/>
        <v>0</v>
      </c>
      <c r="D310" s="154">
        <f t="shared" ref="D310:E310" si="7648">D309</f>
        <v>1</v>
      </c>
      <c r="E310" s="173">
        <f t="shared" si="7648"/>
        <v>1164</v>
      </c>
      <c r="F310" s="156" t="str">
        <f t="shared" si="7488"/>
        <v>1</v>
      </c>
      <c r="G310" s="157">
        <f t="shared" si="102"/>
        <v>1</v>
      </c>
      <c r="H310" s="158">
        <f t="shared" si="103"/>
        <v>0</v>
      </c>
      <c r="I310" s="159"/>
      <c r="J310" s="159"/>
      <c r="K310" s="159"/>
      <c r="L310" s="78"/>
      <c r="M310" s="79"/>
      <c r="N310" s="77" t="str">
        <f t="shared" si="104"/>
        <v>0</v>
      </c>
      <c r="O310" s="81">
        <f t="shared" si="7225"/>
        <v>0</v>
      </c>
      <c r="P310" s="160">
        <f t="shared" si="7226"/>
        <v>0</v>
      </c>
      <c r="Q310" s="160">
        <f t="shared" si="7227"/>
        <v>0</v>
      </c>
      <c r="R310" s="160">
        <f t="shared" si="7228"/>
        <v>0</v>
      </c>
      <c r="S310" s="160">
        <f t="shared" si="7229"/>
        <v>0</v>
      </c>
      <c r="T310" s="161">
        <f t="shared" ref="T310:U310" si="7649">T309</f>
        <v>2</v>
      </c>
      <c r="U310" s="175">
        <f t="shared" si="7649"/>
        <v>1165</v>
      </c>
      <c r="V310" s="163" t="str">
        <f t="shared" si="7231"/>
        <v>1</v>
      </c>
      <c r="W310" s="164">
        <f t="shared" si="112"/>
        <v>1</v>
      </c>
      <c r="X310" s="165">
        <f t="shared" si="113"/>
        <v>0</v>
      </c>
      <c r="Y310" s="166"/>
      <c r="Z310" s="166"/>
      <c r="AA310" s="166"/>
      <c r="AB310" s="84"/>
      <c r="AC310" s="85"/>
      <c r="AD310" s="83" t="str">
        <f t="shared" si="114"/>
        <v>0</v>
      </c>
      <c r="AE310" s="167">
        <f t="shared" si="7232"/>
        <v>0</v>
      </c>
      <c r="AF310" s="168">
        <f t="shared" si="7233"/>
        <v>0</v>
      </c>
      <c r="AG310" s="168">
        <f t="shared" si="7234"/>
        <v>0</v>
      </c>
      <c r="AH310" s="168">
        <f t="shared" si="7235"/>
        <v>0</v>
      </c>
      <c r="AI310" s="168">
        <f t="shared" si="7236"/>
        <v>0</v>
      </c>
      <c r="AJ310" s="154">
        <f t="shared" ref="AJ310:AK310" si="7650">AJ309</f>
        <v>3</v>
      </c>
      <c r="AK310" s="173">
        <f t="shared" si="7650"/>
        <v>1166</v>
      </c>
      <c r="AL310" s="156" t="str">
        <f t="shared" si="7238"/>
        <v>1</v>
      </c>
      <c r="AM310" s="157">
        <f t="shared" si="122"/>
        <v>2</v>
      </c>
      <c r="AN310" s="158">
        <f t="shared" si="123"/>
        <v>0</v>
      </c>
      <c r="AO310" s="159"/>
      <c r="AP310" s="159"/>
      <c r="AQ310" s="159"/>
      <c r="AR310" s="78"/>
      <c r="AS310" s="79"/>
      <c r="AT310" s="77" t="str">
        <f t="shared" si="124"/>
        <v>0</v>
      </c>
      <c r="AU310" s="81">
        <f t="shared" si="7239"/>
        <v>0</v>
      </c>
      <c r="AV310" s="160">
        <f t="shared" si="7240"/>
        <v>0</v>
      </c>
      <c r="AW310" s="160">
        <f t="shared" si="7241"/>
        <v>0</v>
      </c>
      <c r="AX310" s="160">
        <f t="shared" si="7242"/>
        <v>0</v>
      </c>
      <c r="AY310" s="160">
        <f t="shared" si="7243"/>
        <v>0</v>
      </c>
      <c r="AZ310" s="161">
        <f t="shared" ref="AZ310:BA310" si="7651">AZ309</f>
        <v>4</v>
      </c>
      <c r="BA310" s="175">
        <f t="shared" si="7651"/>
        <v>1167</v>
      </c>
      <c r="BB310" s="163" t="str">
        <f t="shared" si="7245"/>
        <v>1</v>
      </c>
      <c r="BC310" s="164">
        <f t="shared" si="132"/>
        <v>4</v>
      </c>
      <c r="BD310" s="165">
        <f t="shared" si="133"/>
        <v>0</v>
      </c>
      <c r="BE310" s="166"/>
      <c r="BF310" s="166"/>
      <c r="BG310" s="166"/>
      <c r="BH310" s="84"/>
      <c r="BI310" s="85"/>
      <c r="BJ310" s="83" t="str">
        <f t="shared" si="134"/>
        <v>0</v>
      </c>
      <c r="BK310" s="167">
        <f t="shared" si="7246"/>
        <v>0</v>
      </c>
      <c r="BL310" s="168">
        <f t="shared" si="7247"/>
        <v>0</v>
      </c>
      <c r="BM310" s="168">
        <f t="shared" si="7248"/>
        <v>0</v>
      </c>
      <c r="BN310" s="168">
        <f t="shared" si="7249"/>
        <v>0</v>
      </c>
      <c r="BO310" s="168">
        <f t="shared" si="7250"/>
        <v>0</v>
      </c>
      <c r="BP310" s="154">
        <f t="shared" ref="BP310:BQ310" si="7652">BP309</f>
        <v>5</v>
      </c>
      <c r="BQ310" s="173">
        <f t="shared" si="7652"/>
        <v>1168</v>
      </c>
      <c r="BR310" s="156" t="str">
        <f t="shared" si="7252"/>
        <v>1</v>
      </c>
      <c r="BS310" s="157">
        <f t="shared" si="142"/>
        <v>4</v>
      </c>
      <c r="BT310" s="158">
        <f t="shared" si="143"/>
        <v>0</v>
      </c>
      <c r="BU310" s="159"/>
      <c r="BV310" s="159"/>
      <c r="BW310" s="159"/>
      <c r="BX310" s="78"/>
      <c r="BY310" s="79"/>
      <c r="BZ310" s="77" t="str">
        <f t="shared" si="144"/>
        <v>0</v>
      </c>
      <c r="CA310" s="81">
        <f t="shared" si="7253"/>
        <v>0</v>
      </c>
      <c r="CB310" s="160">
        <f t="shared" si="7254"/>
        <v>0</v>
      </c>
      <c r="CC310" s="160">
        <f t="shared" si="7255"/>
        <v>0</v>
      </c>
      <c r="CD310" s="160">
        <f t="shared" si="7256"/>
        <v>0</v>
      </c>
      <c r="CE310" s="160">
        <f t="shared" si="7257"/>
        <v>0</v>
      </c>
      <c r="CF310" s="161">
        <f t="shared" ref="CF310:CG310" si="7653">CF309</f>
        <v>6</v>
      </c>
      <c r="CG310" s="175">
        <f t="shared" si="7653"/>
        <v>1169</v>
      </c>
      <c r="CH310" s="163" t="str">
        <f t="shared" si="7259"/>
        <v>1</v>
      </c>
      <c r="CI310" s="164">
        <f t="shared" si="152"/>
        <v>2</v>
      </c>
      <c r="CJ310" s="165">
        <f t="shared" si="153"/>
        <v>0</v>
      </c>
      <c r="CK310" s="166"/>
      <c r="CL310" s="166"/>
      <c r="CM310" s="166"/>
      <c r="CN310" s="84"/>
      <c r="CO310" s="85"/>
      <c r="CP310" s="83" t="str">
        <f t="shared" si="154"/>
        <v>0</v>
      </c>
      <c r="CQ310" s="167">
        <f t="shared" si="7260"/>
        <v>0</v>
      </c>
      <c r="CR310" s="168">
        <f t="shared" si="7261"/>
        <v>0</v>
      </c>
      <c r="CS310" s="168">
        <f t="shared" si="7262"/>
        <v>0</v>
      </c>
      <c r="CT310" s="168">
        <f t="shared" si="7263"/>
        <v>0</v>
      </c>
      <c r="CU310" s="168">
        <f t="shared" si="7264"/>
        <v>0</v>
      </c>
      <c r="CV310" s="154">
        <f t="shared" ref="CV310:CW310" si="7654">CV309</f>
        <v>7</v>
      </c>
      <c r="CW310" s="173">
        <f t="shared" si="7654"/>
        <v>1170</v>
      </c>
      <c r="CX310" s="156" t="str">
        <f t="shared" si="7266"/>
        <v>1</v>
      </c>
      <c r="CY310" s="157">
        <f t="shared" si="162"/>
        <v>2</v>
      </c>
      <c r="CZ310" s="158">
        <f t="shared" si="163"/>
        <v>0</v>
      </c>
      <c r="DA310" s="159"/>
      <c r="DB310" s="159"/>
      <c r="DC310" s="159"/>
      <c r="DD310" s="78"/>
      <c r="DE310" s="79"/>
      <c r="DF310" s="77" t="str">
        <f t="shared" si="164"/>
        <v>0</v>
      </c>
      <c r="DG310" s="81">
        <f t="shared" si="7267"/>
        <v>0</v>
      </c>
      <c r="DH310" s="160">
        <f t="shared" si="7268"/>
        <v>0</v>
      </c>
      <c r="DI310" s="160">
        <f t="shared" si="7269"/>
        <v>0</v>
      </c>
      <c r="DJ310" s="160">
        <f t="shared" si="7270"/>
        <v>0</v>
      </c>
      <c r="DK310" s="160">
        <f t="shared" si="7271"/>
        <v>0</v>
      </c>
      <c r="DL310" s="161">
        <f t="shared" ref="DL310:DM310" si="7655">DL309</f>
        <v>8</v>
      </c>
      <c r="DM310" s="175">
        <f t="shared" si="7655"/>
        <v>1171</v>
      </c>
      <c r="DN310" s="163" t="str">
        <f t="shared" si="7273"/>
        <v>1</v>
      </c>
      <c r="DO310" s="164">
        <f t="shared" si="172"/>
        <v>2</v>
      </c>
      <c r="DP310" s="165">
        <f t="shared" si="173"/>
        <v>0</v>
      </c>
      <c r="DQ310" s="166"/>
      <c r="DR310" s="166"/>
      <c r="DS310" s="166"/>
      <c r="DT310" s="84"/>
      <c r="DU310" s="85"/>
      <c r="DV310" s="83" t="str">
        <f t="shared" si="174"/>
        <v>0</v>
      </c>
      <c r="DW310" s="167">
        <f t="shared" si="7274"/>
        <v>0</v>
      </c>
      <c r="DX310" s="168">
        <f t="shared" si="7275"/>
        <v>0</v>
      </c>
      <c r="DY310" s="168">
        <f t="shared" si="7276"/>
        <v>0</v>
      </c>
      <c r="DZ310" s="168">
        <f t="shared" si="7277"/>
        <v>0</v>
      </c>
      <c r="EA310" s="168">
        <f t="shared" si="7278"/>
        <v>0</v>
      </c>
      <c r="EB310" s="154">
        <f t="shared" ref="EB310:EC310" si="7656">EB309</f>
        <v>9</v>
      </c>
      <c r="EC310" s="173">
        <f t="shared" si="7656"/>
        <v>1172</v>
      </c>
      <c r="ED310" s="156" t="str">
        <f t="shared" si="7280"/>
        <v>1</v>
      </c>
      <c r="EE310" s="157">
        <f t="shared" si="182"/>
        <v>5</v>
      </c>
      <c r="EF310" s="169">
        <f t="shared" si="183"/>
        <v>0</v>
      </c>
      <c r="EG310" s="159"/>
      <c r="EH310" s="159"/>
      <c r="EI310" s="159"/>
      <c r="EJ310" s="78"/>
      <c r="EK310" s="79"/>
      <c r="EL310" s="77" t="str">
        <f t="shared" si="184"/>
        <v>0</v>
      </c>
      <c r="EM310" s="81">
        <f t="shared" si="7281"/>
        <v>0</v>
      </c>
      <c r="EN310" s="160">
        <f t="shared" si="7282"/>
        <v>0</v>
      </c>
      <c r="EO310" s="160">
        <f t="shared" si="7283"/>
        <v>0</v>
      </c>
      <c r="EP310" s="160">
        <f t="shared" si="7284"/>
        <v>0</v>
      </c>
      <c r="EQ310" s="160">
        <f t="shared" si="7285"/>
        <v>0</v>
      </c>
      <c r="ER310" s="161">
        <f t="shared" ref="ER310:ES310" si="7657">ER309</f>
        <v>10</v>
      </c>
      <c r="ES310" s="175">
        <f t="shared" si="7657"/>
        <v>1173</v>
      </c>
      <c r="ET310" s="163" t="str">
        <f t="shared" si="7287"/>
        <v>1</v>
      </c>
      <c r="EU310" s="164">
        <f t="shared" si="192"/>
        <v>19</v>
      </c>
      <c r="EV310" s="165">
        <f t="shared" si="193"/>
        <v>0</v>
      </c>
      <c r="EW310" s="166"/>
      <c r="EX310" s="166"/>
      <c r="EY310" s="166"/>
      <c r="EZ310" s="84"/>
      <c r="FA310" s="85"/>
      <c r="FB310" s="83" t="str">
        <f t="shared" si="194"/>
        <v>0</v>
      </c>
      <c r="FC310" s="167">
        <f t="shared" si="7288"/>
        <v>0</v>
      </c>
      <c r="FD310" s="168">
        <f t="shared" si="7289"/>
        <v>0</v>
      </c>
      <c r="FE310" s="168">
        <f t="shared" si="7290"/>
        <v>0</v>
      </c>
      <c r="FF310" s="168">
        <f t="shared" si="7291"/>
        <v>0</v>
      </c>
      <c r="FG310" s="168">
        <f t="shared" si="7292"/>
        <v>0</v>
      </c>
      <c r="FH310" s="154">
        <f t="shared" ref="FH310:FI310" si="7658">FH309</f>
        <v>11</v>
      </c>
      <c r="FI310" s="173">
        <f t="shared" si="7658"/>
        <v>1174</v>
      </c>
      <c r="FJ310" s="156" t="str">
        <f t="shared" si="7294"/>
        <v>1</v>
      </c>
      <c r="FK310" s="157">
        <f t="shared" si="202"/>
        <v>4</v>
      </c>
      <c r="FL310" s="158">
        <f t="shared" si="203"/>
        <v>0</v>
      </c>
      <c r="FM310" s="159"/>
      <c r="FN310" s="159"/>
      <c r="FO310" s="159"/>
      <c r="FP310" s="78"/>
      <c r="FQ310" s="79"/>
      <c r="FR310" s="77" t="str">
        <f t="shared" si="204"/>
        <v>0</v>
      </c>
      <c r="FS310" s="81">
        <f t="shared" si="7295"/>
        <v>0</v>
      </c>
      <c r="FT310" s="160">
        <f t="shared" si="7296"/>
        <v>0</v>
      </c>
      <c r="FU310" s="160">
        <f t="shared" si="7297"/>
        <v>0</v>
      </c>
      <c r="FV310" s="160">
        <f t="shared" si="7298"/>
        <v>0</v>
      </c>
      <c r="FW310" s="160">
        <f t="shared" si="7299"/>
        <v>0</v>
      </c>
      <c r="FX310" s="161">
        <f t="shared" ref="FX310:FY310" si="7659">FX309</f>
        <v>12</v>
      </c>
      <c r="FY310" s="175">
        <f t="shared" si="7659"/>
        <v>1175</v>
      </c>
      <c r="FZ310" s="163" t="str">
        <f t="shared" si="7301"/>
        <v>1</v>
      </c>
      <c r="GA310" s="164">
        <f t="shared" si="212"/>
        <v>2</v>
      </c>
      <c r="GB310" s="165">
        <f t="shared" si="213"/>
        <v>0</v>
      </c>
      <c r="GC310" s="166"/>
      <c r="GD310" s="166"/>
      <c r="GE310" s="166"/>
      <c r="GF310" s="84"/>
      <c r="GG310" s="85"/>
      <c r="GH310" s="83" t="str">
        <f t="shared" si="214"/>
        <v>0</v>
      </c>
      <c r="GI310" s="167">
        <f t="shared" si="7302"/>
        <v>0</v>
      </c>
      <c r="GJ310" s="168">
        <f t="shared" si="7303"/>
        <v>0</v>
      </c>
      <c r="GK310" s="168">
        <f t="shared" si="7304"/>
        <v>0</v>
      </c>
      <c r="GL310" s="168">
        <f t="shared" si="7305"/>
        <v>0</v>
      </c>
      <c r="GM310" s="168">
        <f t="shared" si="7306"/>
        <v>0</v>
      </c>
      <c r="GN310" s="154">
        <f t="shared" ref="GN310:GO310" si="7660">GN309</f>
        <v>13</v>
      </c>
      <c r="GO310" s="173">
        <f t="shared" si="7660"/>
        <v>1176</v>
      </c>
      <c r="GP310" s="156" t="str">
        <f t="shared" si="7308"/>
        <v>1</v>
      </c>
      <c r="GQ310" s="157">
        <f t="shared" si="222"/>
        <v>3</v>
      </c>
      <c r="GR310" s="158">
        <f t="shared" si="223"/>
        <v>0</v>
      </c>
      <c r="GS310" s="159"/>
      <c r="GT310" s="159"/>
      <c r="GU310" s="159"/>
      <c r="GV310" s="78"/>
      <c r="GW310" s="79"/>
      <c r="GX310" s="77" t="str">
        <f t="shared" si="224"/>
        <v>0</v>
      </c>
      <c r="GY310" s="81">
        <f t="shared" si="7309"/>
        <v>0</v>
      </c>
      <c r="GZ310" s="160">
        <f t="shared" si="7310"/>
        <v>0</v>
      </c>
      <c r="HA310" s="160">
        <f t="shared" si="7311"/>
        <v>0</v>
      </c>
      <c r="HB310" s="160">
        <f t="shared" si="7312"/>
        <v>0</v>
      </c>
      <c r="HC310" s="160">
        <f t="shared" si="7313"/>
        <v>0</v>
      </c>
      <c r="HD310" s="161">
        <f t="shared" ref="HD310:HE310" si="7661">HD309</f>
        <v>14</v>
      </c>
      <c r="HE310" s="175">
        <f t="shared" si="7661"/>
        <v>1177</v>
      </c>
      <c r="HF310" s="163" t="str">
        <f t="shared" si="7315"/>
        <v>1</v>
      </c>
      <c r="HG310" s="164">
        <f t="shared" si="232"/>
        <v>5</v>
      </c>
      <c r="HH310" s="165">
        <f t="shared" si="233"/>
        <v>0</v>
      </c>
      <c r="HI310" s="166"/>
      <c r="HJ310" s="166"/>
      <c r="HK310" s="166"/>
      <c r="HL310" s="84"/>
      <c r="HM310" s="85"/>
      <c r="HN310" s="83" t="str">
        <f t="shared" si="234"/>
        <v>0</v>
      </c>
      <c r="HO310" s="167">
        <f t="shared" si="7316"/>
        <v>0</v>
      </c>
      <c r="HP310" s="168">
        <f t="shared" si="7317"/>
        <v>0</v>
      </c>
      <c r="HQ310" s="168">
        <f t="shared" si="7318"/>
        <v>0</v>
      </c>
      <c r="HR310" s="168">
        <f t="shared" si="7319"/>
        <v>0</v>
      </c>
      <c r="HS310" s="168">
        <f t="shared" si="7320"/>
        <v>0</v>
      </c>
      <c r="HT310" s="154">
        <f t="shared" ref="HT310:HU310" si="7662">HT309</f>
        <v>15</v>
      </c>
      <c r="HU310" s="173">
        <f t="shared" si="7662"/>
        <v>1178</v>
      </c>
      <c r="HV310" s="156" t="str">
        <f t="shared" si="7322"/>
        <v>1</v>
      </c>
      <c r="HW310" s="157" t="str">
        <f t="shared" si="242"/>
        <v/>
      </c>
      <c r="HX310" s="169">
        <f t="shared" si="243"/>
        <v>0</v>
      </c>
      <c r="HY310" s="159"/>
      <c r="HZ310" s="159"/>
      <c r="IA310" s="159"/>
      <c r="IB310" s="160"/>
      <c r="IC310" s="160"/>
      <c r="ID310" s="160" t="str">
        <f t="shared" si="244"/>
        <v>0</v>
      </c>
      <c r="IE310" s="160">
        <f t="shared" si="7323"/>
        <v>0</v>
      </c>
      <c r="IF310" s="160">
        <f t="shared" si="7324"/>
        <v>0</v>
      </c>
      <c r="IG310" s="160">
        <f t="shared" si="7325"/>
        <v>0</v>
      </c>
      <c r="IH310" s="160">
        <f t="shared" si="7326"/>
        <v>0</v>
      </c>
      <c r="II310" s="160">
        <f t="shared" si="7327"/>
        <v>0</v>
      </c>
      <c r="IJ310" s="161">
        <f t="shared" ref="IJ310:IK310" si="7663">IJ309</f>
        <v>16</v>
      </c>
      <c r="IK310" s="175">
        <f t="shared" si="7663"/>
        <v>1179</v>
      </c>
      <c r="IL310" s="163" t="str">
        <f t="shared" si="7329"/>
        <v>1</v>
      </c>
      <c r="IM310" s="164" t="str">
        <f t="shared" si="252"/>
        <v/>
      </c>
      <c r="IN310" s="165">
        <f t="shared" si="253"/>
        <v>0</v>
      </c>
      <c r="IO310" s="166"/>
      <c r="IP310" s="166"/>
      <c r="IQ310" s="166"/>
      <c r="IR310" s="168"/>
      <c r="IS310" s="168"/>
      <c r="IT310" s="170" t="str">
        <f t="shared" si="254"/>
        <v>0</v>
      </c>
      <c r="IU310" s="170">
        <f t="shared" si="7330"/>
        <v>0</v>
      </c>
      <c r="IV310" s="168">
        <f t="shared" si="7331"/>
        <v>0</v>
      </c>
      <c r="IW310" s="168">
        <f t="shared" si="7332"/>
        <v>0</v>
      </c>
      <c r="IX310" s="168">
        <f t="shared" si="7333"/>
        <v>0</v>
      </c>
      <c r="IY310" s="168">
        <f t="shared" si="7334"/>
        <v>0</v>
      </c>
      <c r="IZ310" s="154">
        <f t="shared" ref="IZ310:JA310" si="7664">IZ309</f>
        <v>17</v>
      </c>
      <c r="JA310" s="173">
        <f t="shared" si="7664"/>
        <v>1180</v>
      </c>
      <c r="JB310" s="156" t="str">
        <f t="shared" si="7336"/>
        <v>1</v>
      </c>
      <c r="JC310" s="157" t="str">
        <f t="shared" si="262"/>
        <v/>
      </c>
      <c r="JD310" s="158">
        <f t="shared" si="263"/>
        <v>0</v>
      </c>
      <c r="JE310" s="159"/>
      <c r="JF310" s="159"/>
      <c r="JG310" s="159"/>
      <c r="JH310" s="160"/>
      <c r="JI310" s="160"/>
      <c r="JJ310" s="171" t="str">
        <f t="shared" si="264"/>
        <v>0</v>
      </c>
      <c r="JK310" s="171">
        <f t="shared" si="7337"/>
        <v>0</v>
      </c>
      <c r="JL310" s="160">
        <f t="shared" si="7338"/>
        <v>0</v>
      </c>
      <c r="JM310" s="160">
        <f t="shared" si="7339"/>
        <v>0</v>
      </c>
      <c r="JN310" s="160">
        <f t="shared" si="7340"/>
        <v>0</v>
      </c>
      <c r="JO310" s="160">
        <f t="shared" si="7341"/>
        <v>0</v>
      </c>
      <c r="JP310" s="161">
        <f t="shared" ref="JP310:JQ310" si="7665">JP309</f>
        <v>18</v>
      </c>
      <c r="JQ310" s="175">
        <f t="shared" si="7665"/>
        <v>1181</v>
      </c>
      <c r="JR310" s="163" t="str">
        <f t="shared" si="7343"/>
        <v>1</v>
      </c>
      <c r="JS310" s="164" t="str">
        <f t="shared" si="272"/>
        <v/>
      </c>
      <c r="JT310" s="165">
        <f t="shared" si="273"/>
        <v>0</v>
      </c>
      <c r="JU310" s="166"/>
      <c r="JV310" s="166"/>
      <c r="JW310" s="166"/>
      <c r="JX310" s="168"/>
      <c r="JY310" s="168"/>
      <c r="JZ310" s="170" t="str">
        <f t="shared" si="274"/>
        <v>0</v>
      </c>
      <c r="KA310" s="170">
        <f t="shared" si="7344"/>
        <v>0</v>
      </c>
      <c r="KB310" s="168">
        <f t="shared" si="7345"/>
        <v>0</v>
      </c>
      <c r="KC310" s="168">
        <f t="shared" si="7346"/>
        <v>0</v>
      </c>
      <c r="KD310" s="168">
        <f t="shared" si="7347"/>
        <v>0</v>
      </c>
      <c r="KE310" s="168">
        <f t="shared" si="7348"/>
        <v>0</v>
      </c>
      <c r="KF310" s="154">
        <f t="shared" ref="KF310:KG310" si="7666">KF309</f>
        <v>19</v>
      </c>
      <c r="KG310" s="173">
        <f t="shared" si="7666"/>
        <v>1182</v>
      </c>
      <c r="KH310" s="156" t="str">
        <f t="shared" si="7350"/>
        <v>1</v>
      </c>
      <c r="KI310" s="157" t="str">
        <f t="shared" si="282"/>
        <v/>
      </c>
      <c r="KJ310" s="158">
        <f t="shared" si="283"/>
        <v>0</v>
      </c>
      <c r="KK310" s="159"/>
      <c r="KL310" s="159"/>
      <c r="KM310" s="159"/>
      <c r="KN310" s="160"/>
      <c r="KO310" s="160"/>
      <c r="KP310" s="171" t="str">
        <f t="shared" si="284"/>
        <v>0</v>
      </c>
      <c r="KQ310" s="171">
        <f t="shared" si="7351"/>
        <v>0</v>
      </c>
      <c r="KR310" s="160">
        <f t="shared" si="7352"/>
        <v>0</v>
      </c>
      <c r="KS310" s="160">
        <f t="shared" si="7353"/>
        <v>0</v>
      </c>
      <c r="KT310" s="160">
        <f t="shared" si="7354"/>
        <v>0</v>
      </c>
      <c r="KU310" s="160">
        <f t="shared" si="7355"/>
        <v>0</v>
      </c>
      <c r="KV310" s="161">
        <f t="shared" ref="KV310:KW310" si="7667">KV309</f>
        <v>20</v>
      </c>
      <c r="KW310" s="175">
        <f t="shared" si="7667"/>
        <v>1183</v>
      </c>
      <c r="KX310" s="163" t="str">
        <f t="shared" si="7357"/>
        <v>1</v>
      </c>
      <c r="KY310" s="164" t="str">
        <f t="shared" si="292"/>
        <v/>
      </c>
      <c r="KZ310" s="165">
        <f t="shared" si="293"/>
        <v>0</v>
      </c>
      <c r="LA310" s="166"/>
      <c r="LB310" s="166"/>
      <c r="LC310" s="166"/>
      <c r="LD310" s="168"/>
      <c r="LE310" s="168"/>
      <c r="LF310" s="170" t="str">
        <f t="shared" si="294"/>
        <v>0</v>
      </c>
      <c r="LG310" s="170">
        <f t="shared" si="7358"/>
        <v>0</v>
      </c>
      <c r="LH310" s="168">
        <f t="shared" si="7359"/>
        <v>0</v>
      </c>
      <c r="LI310" s="168">
        <f t="shared" si="7360"/>
        <v>0</v>
      </c>
      <c r="LJ310" s="168">
        <f t="shared" si="7361"/>
        <v>0</v>
      </c>
      <c r="LK310" s="168">
        <f t="shared" si="7362"/>
        <v>0</v>
      </c>
      <c r="LL310" s="172"/>
      <c r="LM310" s="172"/>
      <c r="LN310" s="168" t="str">
        <f t="shared" si="7363"/>
        <v>#REF!</v>
      </c>
      <c r="LO310" s="168" t="str">
        <f t="shared" si="7364"/>
        <v>#REF!</v>
      </c>
      <c r="LP310" s="168" t="str">
        <f t="shared" si="7365"/>
        <v>#REF!</v>
      </c>
      <c r="LQ310" s="168" t="str">
        <f t="shared" si="7366"/>
        <v>#REF!</v>
      </c>
    </row>
    <row r="311" ht="15.75" customHeight="1">
      <c r="A311" s="188">
        <v>46405.0</v>
      </c>
      <c r="B311" s="152" t="s">
        <v>32</v>
      </c>
      <c r="C311" s="153">
        <f t="shared" si="99"/>
        <v>0</v>
      </c>
      <c r="D311" s="154">
        <f t="shared" ref="D311:E311" si="7668">D310</f>
        <v>1</v>
      </c>
      <c r="E311" s="173">
        <f t="shared" si="7668"/>
        <v>1164</v>
      </c>
      <c r="F311" s="156" t="str">
        <f t="shared" si="7488"/>
        <v>1</v>
      </c>
      <c r="G311" s="157">
        <f t="shared" si="102"/>
        <v>1</v>
      </c>
      <c r="H311" s="158">
        <f t="shared" si="103"/>
        <v>0</v>
      </c>
      <c r="I311" s="159"/>
      <c r="J311" s="159"/>
      <c r="K311" s="159"/>
      <c r="L311" s="78"/>
      <c r="M311" s="79"/>
      <c r="N311" s="77" t="str">
        <f t="shared" si="104"/>
        <v>0</v>
      </c>
      <c r="O311" s="81">
        <f t="shared" si="7225"/>
        <v>0</v>
      </c>
      <c r="P311" s="160">
        <f t="shared" si="7226"/>
        <v>0</v>
      </c>
      <c r="Q311" s="160">
        <f t="shared" si="7227"/>
        <v>0</v>
      </c>
      <c r="R311" s="160">
        <f t="shared" si="7228"/>
        <v>0</v>
      </c>
      <c r="S311" s="160">
        <f t="shared" si="7229"/>
        <v>0</v>
      </c>
      <c r="T311" s="161">
        <f t="shared" ref="T311:U311" si="7669">T310</f>
        <v>2</v>
      </c>
      <c r="U311" s="175">
        <f t="shared" si="7669"/>
        <v>1165</v>
      </c>
      <c r="V311" s="163" t="str">
        <f t="shared" si="7231"/>
        <v>1</v>
      </c>
      <c r="W311" s="164">
        <f t="shared" si="112"/>
        <v>1</v>
      </c>
      <c r="X311" s="165">
        <f t="shared" si="113"/>
        <v>0</v>
      </c>
      <c r="Y311" s="166"/>
      <c r="Z311" s="166"/>
      <c r="AA311" s="166"/>
      <c r="AB311" s="84"/>
      <c r="AC311" s="85"/>
      <c r="AD311" s="83" t="str">
        <f t="shared" si="114"/>
        <v>0</v>
      </c>
      <c r="AE311" s="167">
        <f t="shared" si="7232"/>
        <v>0</v>
      </c>
      <c r="AF311" s="168">
        <f t="shared" si="7233"/>
        <v>0</v>
      </c>
      <c r="AG311" s="168">
        <f t="shared" si="7234"/>
        <v>0</v>
      </c>
      <c r="AH311" s="168">
        <f t="shared" si="7235"/>
        <v>0</v>
      </c>
      <c r="AI311" s="168">
        <f t="shared" si="7236"/>
        <v>0</v>
      </c>
      <c r="AJ311" s="154">
        <f t="shared" ref="AJ311:AK311" si="7670">AJ310</f>
        <v>3</v>
      </c>
      <c r="AK311" s="173">
        <f t="shared" si="7670"/>
        <v>1166</v>
      </c>
      <c r="AL311" s="156" t="str">
        <f t="shared" si="7238"/>
        <v>1</v>
      </c>
      <c r="AM311" s="157">
        <f t="shared" si="122"/>
        <v>2</v>
      </c>
      <c r="AN311" s="158">
        <f t="shared" si="123"/>
        <v>0</v>
      </c>
      <c r="AO311" s="159"/>
      <c r="AP311" s="159"/>
      <c r="AQ311" s="159"/>
      <c r="AR311" s="78"/>
      <c r="AS311" s="79"/>
      <c r="AT311" s="77" t="str">
        <f t="shared" si="124"/>
        <v>0</v>
      </c>
      <c r="AU311" s="81">
        <f t="shared" si="7239"/>
        <v>0</v>
      </c>
      <c r="AV311" s="160">
        <f t="shared" si="7240"/>
        <v>0</v>
      </c>
      <c r="AW311" s="160">
        <f t="shared" si="7241"/>
        <v>0</v>
      </c>
      <c r="AX311" s="160">
        <f t="shared" si="7242"/>
        <v>0</v>
      </c>
      <c r="AY311" s="160">
        <f t="shared" si="7243"/>
        <v>0</v>
      </c>
      <c r="AZ311" s="161">
        <f t="shared" ref="AZ311:BA311" si="7671">AZ310</f>
        <v>4</v>
      </c>
      <c r="BA311" s="175">
        <f t="shared" si="7671"/>
        <v>1167</v>
      </c>
      <c r="BB311" s="163" t="str">
        <f t="shared" si="7245"/>
        <v>1</v>
      </c>
      <c r="BC311" s="164">
        <f t="shared" si="132"/>
        <v>4</v>
      </c>
      <c r="BD311" s="165">
        <f t="shared" si="133"/>
        <v>0</v>
      </c>
      <c r="BE311" s="166"/>
      <c r="BF311" s="166"/>
      <c r="BG311" s="166"/>
      <c r="BH311" s="84"/>
      <c r="BI311" s="85"/>
      <c r="BJ311" s="83" t="str">
        <f t="shared" si="134"/>
        <v>0</v>
      </c>
      <c r="BK311" s="167">
        <f t="shared" si="7246"/>
        <v>0</v>
      </c>
      <c r="BL311" s="168">
        <f t="shared" si="7247"/>
        <v>0</v>
      </c>
      <c r="BM311" s="168">
        <f t="shared" si="7248"/>
        <v>0</v>
      </c>
      <c r="BN311" s="168">
        <f t="shared" si="7249"/>
        <v>0</v>
      </c>
      <c r="BO311" s="168">
        <f t="shared" si="7250"/>
        <v>0</v>
      </c>
      <c r="BP311" s="154">
        <f t="shared" ref="BP311:BQ311" si="7672">BP310</f>
        <v>5</v>
      </c>
      <c r="BQ311" s="173">
        <f t="shared" si="7672"/>
        <v>1168</v>
      </c>
      <c r="BR311" s="156" t="str">
        <f t="shared" si="7252"/>
        <v>1</v>
      </c>
      <c r="BS311" s="157">
        <f t="shared" si="142"/>
        <v>4</v>
      </c>
      <c r="BT311" s="158">
        <f t="shared" si="143"/>
        <v>0</v>
      </c>
      <c r="BU311" s="159"/>
      <c r="BV311" s="159"/>
      <c r="BW311" s="159"/>
      <c r="BX311" s="78"/>
      <c r="BY311" s="79"/>
      <c r="BZ311" s="77" t="str">
        <f t="shared" si="144"/>
        <v>0</v>
      </c>
      <c r="CA311" s="81">
        <f t="shared" si="7253"/>
        <v>0</v>
      </c>
      <c r="CB311" s="160">
        <f t="shared" si="7254"/>
        <v>0</v>
      </c>
      <c r="CC311" s="160">
        <f t="shared" si="7255"/>
        <v>0</v>
      </c>
      <c r="CD311" s="160">
        <f t="shared" si="7256"/>
        <v>0</v>
      </c>
      <c r="CE311" s="160">
        <f t="shared" si="7257"/>
        <v>0</v>
      </c>
      <c r="CF311" s="161">
        <f t="shared" ref="CF311:CG311" si="7673">CF310</f>
        <v>6</v>
      </c>
      <c r="CG311" s="175">
        <f t="shared" si="7673"/>
        <v>1169</v>
      </c>
      <c r="CH311" s="163" t="str">
        <f t="shared" si="7259"/>
        <v>1</v>
      </c>
      <c r="CI311" s="164">
        <f t="shared" si="152"/>
        <v>2</v>
      </c>
      <c r="CJ311" s="165">
        <f t="shared" si="153"/>
        <v>0</v>
      </c>
      <c r="CK311" s="166"/>
      <c r="CL311" s="166"/>
      <c r="CM311" s="166"/>
      <c r="CN311" s="84"/>
      <c r="CO311" s="85"/>
      <c r="CP311" s="83" t="str">
        <f t="shared" si="154"/>
        <v>0</v>
      </c>
      <c r="CQ311" s="167">
        <f t="shared" si="7260"/>
        <v>0</v>
      </c>
      <c r="CR311" s="168">
        <f t="shared" si="7261"/>
        <v>0</v>
      </c>
      <c r="CS311" s="168">
        <f t="shared" si="7262"/>
        <v>0</v>
      </c>
      <c r="CT311" s="168">
        <f t="shared" si="7263"/>
        <v>0</v>
      </c>
      <c r="CU311" s="168">
        <f t="shared" si="7264"/>
        <v>0</v>
      </c>
      <c r="CV311" s="154">
        <f t="shared" ref="CV311:CW311" si="7674">CV310</f>
        <v>7</v>
      </c>
      <c r="CW311" s="173">
        <f t="shared" si="7674"/>
        <v>1170</v>
      </c>
      <c r="CX311" s="156" t="str">
        <f t="shared" si="7266"/>
        <v>1</v>
      </c>
      <c r="CY311" s="157">
        <f t="shared" si="162"/>
        <v>2</v>
      </c>
      <c r="CZ311" s="158">
        <f t="shared" si="163"/>
        <v>0</v>
      </c>
      <c r="DA311" s="159"/>
      <c r="DB311" s="159"/>
      <c r="DC311" s="159"/>
      <c r="DD311" s="78"/>
      <c r="DE311" s="79"/>
      <c r="DF311" s="77" t="str">
        <f t="shared" si="164"/>
        <v>0</v>
      </c>
      <c r="DG311" s="81">
        <f t="shared" si="7267"/>
        <v>0</v>
      </c>
      <c r="DH311" s="160">
        <f t="shared" si="7268"/>
        <v>0</v>
      </c>
      <c r="DI311" s="160">
        <f t="shared" si="7269"/>
        <v>0</v>
      </c>
      <c r="DJ311" s="160">
        <f t="shared" si="7270"/>
        <v>0</v>
      </c>
      <c r="DK311" s="160">
        <f t="shared" si="7271"/>
        <v>0</v>
      </c>
      <c r="DL311" s="161">
        <f t="shared" ref="DL311:DM311" si="7675">DL310</f>
        <v>8</v>
      </c>
      <c r="DM311" s="175">
        <f t="shared" si="7675"/>
        <v>1171</v>
      </c>
      <c r="DN311" s="163" t="str">
        <f t="shared" si="7273"/>
        <v>1</v>
      </c>
      <c r="DO311" s="164">
        <f t="shared" si="172"/>
        <v>2</v>
      </c>
      <c r="DP311" s="165">
        <f t="shared" si="173"/>
        <v>0</v>
      </c>
      <c r="DQ311" s="166"/>
      <c r="DR311" s="166"/>
      <c r="DS311" s="166"/>
      <c r="DT311" s="84"/>
      <c r="DU311" s="85"/>
      <c r="DV311" s="83" t="str">
        <f t="shared" si="174"/>
        <v>0</v>
      </c>
      <c r="DW311" s="167">
        <f t="shared" si="7274"/>
        <v>0</v>
      </c>
      <c r="DX311" s="168">
        <f t="shared" si="7275"/>
        <v>0</v>
      </c>
      <c r="DY311" s="168">
        <f t="shared" si="7276"/>
        <v>0</v>
      </c>
      <c r="DZ311" s="168">
        <f t="shared" si="7277"/>
        <v>0</v>
      </c>
      <c r="EA311" s="168">
        <f t="shared" si="7278"/>
        <v>0</v>
      </c>
      <c r="EB311" s="154">
        <f t="shared" ref="EB311:EC311" si="7676">EB310</f>
        <v>9</v>
      </c>
      <c r="EC311" s="173">
        <f t="shared" si="7676"/>
        <v>1172</v>
      </c>
      <c r="ED311" s="156" t="str">
        <f t="shared" si="7280"/>
        <v>1</v>
      </c>
      <c r="EE311" s="157">
        <f t="shared" si="182"/>
        <v>5</v>
      </c>
      <c r="EF311" s="169">
        <f t="shared" si="183"/>
        <v>0</v>
      </c>
      <c r="EG311" s="159"/>
      <c r="EH311" s="159"/>
      <c r="EI311" s="159"/>
      <c r="EJ311" s="78"/>
      <c r="EK311" s="79"/>
      <c r="EL311" s="77" t="str">
        <f t="shared" si="184"/>
        <v>0</v>
      </c>
      <c r="EM311" s="81">
        <f t="shared" si="7281"/>
        <v>0</v>
      </c>
      <c r="EN311" s="160">
        <f t="shared" si="7282"/>
        <v>0</v>
      </c>
      <c r="EO311" s="160">
        <f t="shared" si="7283"/>
        <v>0</v>
      </c>
      <c r="EP311" s="160">
        <f t="shared" si="7284"/>
        <v>0</v>
      </c>
      <c r="EQ311" s="160">
        <f t="shared" si="7285"/>
        <v>0</v>
      </c>
      <c r="ER311" s="161">
        <f t="shared" ref="ER311:ES311" si="7677">ER310</f>
        <v>10</v>
      </c>
      <c r="ES311" s="175">
        <f t="shared" si="7677"/>
        <v>1173</v>
      </c>
      <c r="ET311" s="163" t="str">
        <f t="shared" si="7287"/>
        <v>1</v>
      </c>
      <c r="EU311" s="164">
        <f t="shared" si="192"/>
        <v>19</v>
      </c>
      <c r="EV311" s="165">
        <f t="shared" si="193"/>
        <v>0</v>
      </c>
      <c r="EW311" s="166"/>
      <c r="EX311" s="166"/>
      <c r="EY311" s="166"/>
      <c r="EZ311" s="84"/>
      <c r="FA311" s="85"/>
      <c r="FB311" s="83" t="str">
        <f t="shared" si="194"/>
        <v>0</v>
      </c>
      <c r="FC311" s="167">
        <f t="shared" si="7288"/>
        <v>0</v>
      </c>
      <c r="FD311" s="168">
        <f t="shared" si="7289"/>
        <v>0</v>
      </c>
      <c r="FE311" s="168">
        <f t="shared" si="7290"/>
        <v>0</v>
      </c>
      <c r="FF311" s="168">
        <f t="shared" si="7291"/>
        <v>0</v>
      </c>
      <c r="FG311" s="168">
        <f t="shared" si="7292"/>
        <v>0</v>
      </c>
      <c r="FH311" s="154">
        <f t="shared" ref="FH311:FI311" si="7678">FH310</f>
        <v>11</v>
      </c>
      <c r="FI311" s="173">
        <f t="shared" si="7678"/>
        <v>1174</v>
      </c>
      <c r="FJ311" s="156" t="str">
        <f t="shared" si="7294"/>
        <v>1</v>
      </c>
      <c r="FK311" s="157">
        <f t="shared" si="202"/>
        <v>4</v>
      </c>
      <c r="FL311" s="158">
        <f t="shared" si="203"/>
        <v>0</v>
      </c>
      <c r="FM311" s="159"/>
      <c r="FN311" s="159"/>
      <c r="FO311" s="159"/>
      <c r="FP311" s="78"/>
      <c r="FQ311" s="79"/>
      <c r="FR311" s="77" t="str">
        <f t="shared" si="204"/>
        <v>0</v>
      </c>
      <c r="FS311" s="81">
        <f t="shared" si="7295"/>
        <v>0</v>
      </c>
      <c r="FT311" s="160">
        <f t="shared" si="7296"/>
        <v>0</v>
      </c>
      <c r="FU311" s="160">
        <f t="shared" si="7297"/>
        <v>0</v>
      </c>
      <c r="FV311" s="160">
        <f t="shared" si="7298"/>
        <v>0</v>
      </c>
      <c r="FW311" s="160">
        <f t="shared" si="7299"/>
        <v>0</v>
      </c>
      <c r="FX311" s="161">
        <f t="shared" ref="FX311:FY311" si="7679">FX310</f>
        <v>12</v>
      </c>
      <c r="FY311" s="175">
        <f t="shared" si="7679"/>
        <v>1175</v>
      </c>
      <c r="FZ311" s="163" t="str">
        <f t="shared" si="7301"/>
        <v>1</v>
      </c>
      <c r="GA311" s="164">
        <f t="shared" si="212"/>
        <v>2</v>
      </c>
      <c r="GB311" s="165">
        <f t="shared" si="213"/>
        <v>0</v>
      </c>
      <c r="GC311" s="166"/>
      <c r="GD311" s="166"/>
      <c r="GE311" s="166"/>
      <c r="GF311" s="84"/>
      <c r="GG311" s="85"/>
      <c r="GH311" s="83" t="str">
        <f t="shared" si="214"/>
        <v>0</v>
      </c>
      <c r="GI311" s="167">
        <f t="shared" si="7302"/>
        <v>0</v>
      </c>
      <c r="GJ311" s="168">
        <f t="shared" si="7303"/>
        <v>0</v>
      </c>
      <c r="GK311" s="168">
        <f t="shared" si="7304"/>
        <v>0</v>
      </c>
      <c r="GL311" s="168">
        <f t="shared" si="7305"/>
        <v>0</v>
      </c>
      <c r="GM311" s="168">
        <f t="shared" si="7306"/>
        <v>0</v>
      </c>
      <c r="GN311" s="154">
        <f t="shared" ref="GN311:GO311" si="7680">GN310</f>
        <v>13</v>
      </c>
      <c r="GO311" s="173">
        <f t="shared" si="7680"/>
        <v>1176</v>
      </c>
      <c r="GP311" s="156" t="str">
        <f t="shared" si="7308"/>
        <v>1</v>
      </c>
      <c r="GQ311" s="157">
        <f t="shared" si="222"/>
        <v>3</v>
      </c>
      <c r="GR311" s="158">
        <f t="shared" si="223"/>
        <v>0</v>
      </c>
      <c r="GS311" s="159"/>
      <c r="GT311" s="159"/>
      <c r="GU311" s="159"/>
      <c r="GV311" s="78"/>
      <c r="GW311" s="79"/>
      <c r="GX311" s="77" t="str">
        <f t="shared" si="224"/>
        <v>0</v>
      </c>
      <c r="GY311" s="81">
        <f t="shared" si="7309"/>
        <v>0</v>
      </c>
      <c r="GZ311" s="160">
        <f t="shared" si="7310"/>
        <v>0</v>
      </c>
      <c r="HA311" s="160">
        <f t="shared" si="7311"/>
        <v>0</v>
      </c>
      <c r="HB311" s="160">
        <f t="shared" si="7312"/>
        <v>0</v>
      </c>
      <c r="HC311" s="160">
        <f t="shared" si="7313"/>
        <v>0</v>
      </c>
      <c r="HD311" s="161">
        <f t="shared" ref="HD311:HE311" si="7681">HD310</f>
        <v>14</v>
      </c>
      <c r="HE311" s="175">
        <f t="shared" si="7681"/>
        <v>1177</v>
      </c>
      <c r="HF311" s="163" t="str">
        <f t="shared" si="7315"/>
        <v>1</v>
      </c>
      <c r="HG311" s="164">
        <f t="shared" si="232"/>
        <v>5</v>
      </c>
      <c r="HH311" s="165">
        <f t="shared" si="233"/>
        <v>0</v>
      </c>
      <c r="HI311" s="166"/>
      <c r="HJ311" s="166"/>
      <c r="HK311" s="166"/>
      <c r="HL311" s="84"/>
      <c r="HM311" s="85"/>
      <c r="HN311" s="83" t="str">
        <f t="shared" si="234"/>
        <v>0</v>
      </c>
      <c r="HO311" s="167">
        <f t="shared" si="7316"/>
        <v>0</v>
      </c>
      <c r="HP311" s="168">
        <f t="shared" si="7317"/>
        <v>0</v>
      </c>
      <c r="HQ311" s="168">
        <f t="shared" si="7318"/>
        <v>0</v>
      </c>
      <c r="HR311" s="168">
        <f t="shared" si="7319"/>
        <v>0</v>
      </c>
      <c r="HS311" s="168">
        <f t="shared" si="7320"/>
        <v>0</v>
      </c>
      <c r="HT311" s="154">
        <f t="shared" ref="HT311:HU311" si="7682">HT310</f>
        <v>15</v>
      </c>
      <c r="HU311" s="173">
        <f t="shared" si="7682"/>
        <v>1178</v>
      </c>
      <c r="HV311" s="156" t="str">
        <f t="shared" si="7322"/>
        <v>1</v>
      </c>
      <c r="HW311" s="157" t="str">
        <f t="shared" si="242"/>
        <v/>
      </c>
      <c r="HX311" s="169">
        <f t="shared" si="243"/>
        <v>0</v>
      </c>
      <c r="HY311" s="159"/>
      <c r="HZ311" s="159"/>
      <c r="IA311" s="159"/>
      <c r="IB311" s="160"/>
      <c r="IC311" s="160"/>
      <c r="ID311" s="160" t="str">
        <f t="shared" si="244"/>
        <v>0</v>
      </c>
      <c r="IE311" s="160">
        <f t="shared" si="7323"/>
        <v>0</v>
      </c>
      <c r="IF311" s="160">
        <f t="shared" si="7324"/>
        <v>0</v>
      </c>
      <c r="IG311" s="160">
        <f t="shared" si="7325"/>
        <v>0</v>
      </c>
      <c r="IH311" s="160">
        <f t="shared" si="7326"/>
        <v>0</v>
      </c>
      <c r="II311" s="160">
        <f t="shared" si="7327"/>
        <v>0</v>
      </c>
      <c r="IJ311" s="161">
        <f t="shared" ref="IJ311:IK311" si="7683">IJ310</f>
        <v>16</v>
      </c>
      <c r="IK311" s="175">
        <f t="shared" si="7683"/>
        <v>1179</v>
      </c>
      <c r="IL311" s="163" t="str">
        <f t="shared" si="7329"/>
        <v>1</v>
      </c>
      <c r="IM311" s="164" t="str">
        <f t="shared" si="252"/>
        <v/>
      </c>
      <c r="IN311" s="165">
        <f t="shared" si="253"/>
        <v>0</v>
      </c>
      <c r="IO311" s="166"/>
      <c r="IP311" s="166"/>
      <c r="IQ311" s="166"/>
      <c r="IR311" s="168"/>
      <c r="IS311" s="168"/>
      <c r="IT311" s="170" t="str">
        <f t="shared" si="254"/>
        <v>0</v>
      </c>
      <c r="IU311" s="170">
        <f t="shared" si="7330"/>
        <v>0</v>
      </c>
      <c r="IV311" s="168">
        <f t="shared" si="7331"/>
        <v>0</v>
      </c>
      <c r="IW311" s="168">
        <f t="shared" si="7332"/>
        <v>0</v>
      </c>
      <c r="IX311" s="168">
        <f t="shared" si="7333"/>
        <v>0</v>
      </c>
      <c r="IY311" s="168">
        <f t="shared" si="7334"/>
        <v>0</v>
      </c>
      <c r="IZ311" s="154">
        <f t="shared" ref="IZ311:JA311" si="7684">IZ310</f>
        <v>17</v>
      </c>
      <c r="JA311" s="173">
        <f t="shared" si="7684"/>
        <v>1180</v>
      </c>
      <c r="JB311" s="156" t="str">
        <f t="shared" si="7336"/>
        <v>1</v>
      </c>
      <c r="JC311" s="157" t="str">
        <f t="shared" si="262"/>
        <v/>
      </c>
      <c r="JD311" s="158">
        <f t="shared" si="263"/>
        <v>0</v>
      </c>
      <c r="JE311" s="159"/>
      <c r="JF311" s="159"/>
      <c r="JG311" s="159"/>
      <c r="JH311" s="160"/>
      <c r="JI311" s="160"/>
      <c r="JJ311" s="171" t="str">
        <f t="shared" si="264"/>
        <v>0</v>
      </c>
      <c r="JK311" s="171">
        <f t="shared" si="7337"/>
        <v>0</v>
      </c>
      <c r="JL311" s="160">
        <f t="shared" si="7338"/>
        <v>0</v>
      </c>
      <c r="JM311" s="160">
        <f t="shared" si="7339"/>
        <v>0</v>
      </c>
      <c r="JN311" s="160">
        <f t="shared" si="7340"/>
        <v>0</v>
      </c>
      <c r="JO311" s="160">
        <f t="shared" si="7341"/>
        <v>0</v>
      </c>
      <c r="JP311" s="161">
        <f t="shared" ref="JP311:JQ311" si="7685">JP310</f>
        <v>18</v>
      </c>
      <c r="JQ311" s="175">
        <f t="shared" si="7685"/>
        <v>1181</v>
      </c>
      <c r="JR311" s="163" t="str">
        <f t="shared" si="7343"/>
        <v>1</v>
      </c>
      <c r="JS311" s="164" t="str">
        <f t="shared" si="272"/>
        <v/>
      </c>
      <c r="JT311" s="165">
        <f t="shared" si="273"/>
        <v>0</v>
      </c>
      <c r="JU311" s="166"/>
      <c r="JV311" s="166"/>
      <c r="JW311" s="166"/>
      <c r="JX311" s="168"/>
      <c r="JY311" s="168"/>
      <c r="JZ311" s="170" t="str">
        <f t="shared" si="274"/>
        <v>0</v>
      </c>
      <c r="KA311" s="170">
        <f t="shared" si="7344"/>
        <v>0</v>
      </c>
      <c r="KB311" s="168">
        <f t="shared" si="7345"/>
        <v>0</v>
      </c>
      <c r="KC311" s="168">
        <f t="shared" si="7346"/>
        <v>0</v>
      </c>
      <c r="KD311" s="168">
        <f t="shared" si="7347"/>
        <v>0</v>
      </c>
      <c r="KE311" s="168">
        <f t="shared" si="7348"/>
        <v>0</v>
      </c>
      <c r="KF311" s="154">
        <f t="shared" ref="KF311:KG311" si="7686">KF310</f>
        <v>19</v>
      </c>
      <c r="KG311" s="173">
        <f t="shared" si="7686"/>
        <v>1182</v>
      </c>
      <c r="KH311" s="156" t="str">
        <f t="shared" si="7350"/>
        <v>1</v>
      </c>
      <c r="KI311" s="157" t="str">
        <f t="shared" si="282"/>
        <v/>
      </c>
      <c r="KJ311" s="158">
        <f t="shared" si="283"/>
        <v>0</v>
      </c>
      <c r="KK311" s="159"/>
      <c r="KL311" s="159"/>
      <c r="KM311" s="159"/>
      <c r="KN311" s="160"/>
      <c r="KO311" s="160"/>
      <c r="KP311" s="171" t="str">
        <f t="shared" si="284"/>
        <v>0</v>
      </c>
      <c r="KQ311" s="171">
        <f t="shared" si="7351"/>
        <v>0</v>
      </c>
      <c r="KR311" s="160">
        <f t="shared" si="7352"/>
        <v>0</v>
      </c>
      <c r="KS311" s="160">
        <f t="shared" si="7353"/>
        <v>0</v>
      </c>
      <c r="KT311" s="160">
        <f t="shared" si="7354"/>
        <v>0</v>
      </c>
      <c r="KU311" s="160">
        <f t="shared" si="7355"/>
        <v>0</v>
      </c>
      <c r="KV311" s="161">
        <f t="shared" ref="KV311:KW311" si="7687">KV310</f>
        <v>20</v>
      </c>
      <c r="KW311" s="175">
        <f t="shared" si="7687"/>
        <v>1183</v>
      </c>
      <c r="KX311" s="163" t="str">
        <f t="shared" si="7357"/>
        <v>1</v>
      </c>
      <c r="KY311" s="164" t="str">
        <f t="shared" si="292"/>
        <v/>
      </c>
      <c r="KZ311" s="165">
        <f t="shared" si="293"/>
        <v>0</v>
      </c>
      <c r="LA311" s="166"/>
      <c r="LB311" s="166"/>
      <c r="LC311" s="166"/>
      <c r="LD311" s="168"/>
      <c r="LE311" s="168"/>
      <c r="LF311" s="170" t="str">
        <f t="shared" si="294"/>
        <v>0</v>
      </c>
      <c r="LG311" s="170">
        <f t="shared" si="7358"/>
        <v>0</v>
      </c>
      <c r="LH311" s="168">
        <f t="shared" si="7359"/>
        <v>0</v>
      </c>
      <c r="LI311" s="168">
        <f t="shared" si="7360"/>
        <v>0</v>
      </c>
      <c r="LJ311" s="168">
        <f t="shared" si="7361"/>
        <v>0</v>
      </c>
      <c r="LK311" s="168">
        <f t="shared" si="7362"/>
        <v>0</v>
      </c>
      <c r="LL311" s="172"/>
      <c r="LM311" s="172"/>
      <c r="LN311" s="168" t="str">
        <f t="shared" si="7363"/>
        <v>#REF!</v>
      </c>
      <c r="LO311" s="168" t="str">
        <f t="shared" si="7364"/>
        <v>#REF!</v>
      </c>
      <c r="LP311" s="168" t="str">
        <f t="shared" si="7365"/>
        <v>#REF!</v>
      </c>
      <c r="LQ311" s="168" t="str">
        <f t="shared" si="7366"/>
        <v>#REF!</v>
      </c>
    </row>
    <row r="312" ht="15.75" customHeight="1">
      <c r="A312" s="188">
        <v>46406.0</v>
      </c>
      <c r="B312" s="152" t="s">
        <v>33</v>
      </c>
      <c r="C312" s="153">
        <f t="shared" si="99"/>
        <v>0</v>
      </c>
      <c r="D312" s="154">
        <f t="shared" ref="D312:E312" si="7688">D311</f>
        <v>1</v>
      </c>
      <c r="E312" s="173">
        <f t="shared" si="7688"/>
        <v>1164</v>
      </c>
      <c r="F312" s="156" t="str">
        <f t="shared" si="7488"/>
        <v>1</v>
      </c>
      <c r="G312" s="157">
        <f t="shared" si="102"/>
        <v>1</v>
      </c>
      <c r="H312" s="158">
        <f t="shared" si="103"/>
        <v>0</v>
      </c>
      <c r="I312" s="159"/>
      <c r="J312" s="159"/>
      <c r="K312" s="159"/>
      <c r="L312" s="78"/>
      <c r="M312" s="79"/>
      <c r="N312" s="77" t="str">
        <f t="shared" si="104"/>
        <v>0</v>
      </c>
      <c r="O312" s="81">
        <f t="shared" si="7225"/>
        <v>0</v>
      </c>
      <c r="P312" s="160">
        <f t="shared" si="7226"/>
        <v>0</v>
      </c>
      <c r="Q312" s="160">
        <f t="shared" si="7227"/>
        <v>0</v>
      </c>
      <c r="R312" s="160">
        <f t="shared" si="7228"/>
        <v>0</v>
      </c>
      <c r="S312" s="160">
        <f t="shared" si="7229"/>
        <v>0</v>
      </c>
      <c r="T312" s="161">
        <f t="shared" ref="T312:U312" si="7689">T311</f>
        <v>2</v>
      </c>
      <c r="U312" s="175">
        <f t="shared" si="7689"/>
        <v>1165</v>
      </c>
      <c r="V312" s="163" t="str">
        <f t="shared" si="7231"/>
        <v>1</v>
      </c>
      <c r="W312" s="164">
        <f t="shared" si="112"/>
        <v>1</v>
      </c>
      <c r="X312" s="165">
        <f t="shared" si="113"/>
        <v>0</v>
      </c>
      <c r="Y312" s="166"/>
      <c r="Z312" s="166"/>
      <c r="AA312" s="166"/>
      <c r="AB312" s="84"/>
      <c r="AC312" s="85"/>
      <c r="AD312" s="83" t="str">
        <f t="shared" si="114"/>
        <v>0</v>
      </c>
      <c r="AE312" s="167">
        <f t="shared" si="7232"/>
        <v>0</v>
      </c>
      <c r="AF312" s="168">
        <f t="shared" si="7233"/>
        <v>0</v>
      </c>
      <c r="AG312" s="168">
        <f t="shared" si="7234"/>
        <v>0</v>
      </c>
      <c r="AH312" s="168">
        <f t="shared" si="7235"/>
        <v>0</v>
      </c>
      <c r="AI312" s="168">
        <f t="shared" si="7236"/>
        <v>0</v>
      </c>
      <c r="AJ312" s="154">
        <f t="shared" ref="AJ312:AK312" si="7690">AJ311</f>
        <v>3</v>
      </c>
      <c r="AK312" s="173">
        <f t="shared" si="7690"/>
        <v>1166</v>
      </c>
      <c r="AL312" s="156" t="str">
        <f t="shared" si="7238"/>
        <v>1</v>
      </c>
      <c r="AM312" s="157">
        <f t="shared" si="122"/>
        <v>2</v>
      </c>
      <c r="AN312" s="158">
        <f t="shared" si="123"/>
        <v>0</v>
      </c>
      <c r="AO312" s="159"/>
      <c r="AP312" s="159"/>
      <c r="AQ312" s="159"/>
      <c r="AR312" s="78"/>
      <c r="AS312" s="79"/>
      <c r="AT312" s="77" t="str">
        <f t="shared" si="124"/>
        <v>0</v>
      </c>
      <c r="AU312" s="81">
        <f t="shared" si="7239"/>
        <v>0</v>
      </c>
      <c r="AV312" s="160">
        <f t="shared" si="7240"/>
        <v>0</v>
      </c>
      <c r="AW312" s="160">
        <f t="shared" si="7241"/>
        <v>0</v>
      </c>
      <c r="AX312" s="160">
        <f t="shared" si="7242"/>
        <v>0</v>
      </c>
      <c r="AY312" s="160">
        <f t="shared" si="7243"/>
        <v>0</v>
      </c>
      <c r="AZ312" s="161">
        <f t="shared" ref="AZ312:BA312" si="7691">AZ311</f>
        <v>4</v>
      </c>
      <c r="BA312" s="175">
        <f t="shared" si="7691"/>
        <v>1167</v>
      </c>
      <c r="BB312" s="163" t="str">
        <f t="shared" si="7245"/>
        <v>1</v>
      </c>
      <c r="BC312" s="164">
        <f t="shared" si="132"/>
        <v>4</v>
      </c>
      <c r="BD312" s="165">
        <f t="shared" si="133"/>
        <v>0</v>
      </c>
      <c r="BE312" s="166"/>
      <c r="BF312" s="166"/>
      <c r="BG312" s="166"/>
      <c r="BH312" s="84"/>
      <c r="BI312" s="85"/>
      <c r="BJ312" s="83" t="str">
        <f t="shared" si="134"/>
        <v>0</v>
      </c>
      <c r="BK312" s="167">
        <f t="shared" si="7246"/>
        <v>0</v>
      </c>
      <c r="BL312" s="168">
        <f t="shared" si="7247"/>
        <v>0</v>
      </c>
      <c r="BM312" s="168">
        <f t="shared" si="7248"/>
        <v>0</v>
      </c>
      <c r="BN312" s="168">
        <f t="shared" si="7249"/>
        <v>0</v>
      </c>
      <c r="BO312" s="168">
        <f t="shared" si="7250"/>
        <v>0</v>
      </c>
      <c r="BP312" s="154">
        <f t="shared" ref="BP312:BQ312" si="7692">BP311</f>
        <v>5</v>
      </c>
      <c r="BQ312" s="173">
        <f t="shared" si="7692"/>
        <v>1168</v>
      </c>
      <c r="BR312" s="156" t="str">
        <f t="shared" si="7252"/>
        <v>1</v>
      </c>
      <c r="BS312" s="157">
        <f t="shared" si="142"/>
        <v>4</v>
      </c>
      <c r="BT312" s="158">
        <f t="shared" si="143"/>
        <v>0</v>
      </c>
      <c r="BU312" s="159"/>
      <c r="BV312" s="159"/>
      <c r="BW312" s="159"/>
      <c r="BX312" s="78"/>
      <c r="BY312" s="79"/>
      <c r="BZ312" s="77" t="str">
        <f t="shared" si="144"/>
        <v>0</v>
      </c>
      <c r="CA312" s="81">
        <f t="shared" si="7253"/>
        <v>0</v>
      </c>
      <c r="CB312" s="160">
        <f t="shared" si="7254"/>
        <v>0</v>
      </c>
      <c r="CC312" s="160">
        <f t="shared" si="7255"/>
        <v>0</v>
      </c>
      <c r="CD312" s="160">
        <f t="shared" si="7256"/>
        <v>0</v>
      </c>
      <c r="CE312" s="160">
        <f t="shared" si="7257"/>
        <v>0</v>
      </c>
      <c r="CF312" s="161">
        <f t="shared" ref="CF312:CG312" si="7693">CF311</f>
        <v>6</v>
      </c>
      <c r="CG312" s="175">
        <f t="shared" si="7693"/>
        <v>1169</v>
      </c>
      <c r="CH312" s="163" t="str">
        <f t="shared" si="7259"/>
        <v>1</v>
      </c>
      <c r="CI312" s="164">
        <f t="shared" si="152"/>
        <v>2</v>
      </c>
      <c r="CJ312" s="165">
        <f t="shared" si="153"/>
        <v>0</v>
      </c>
      <c r="CK312" s="166"/>
      <c r="CL312" s="166"/>
      <c r="CM312" s="166"/>
      <c r="CN312" s="84"/>
      <c r="CO312" s="85"/>
      <c r="CP312" s="83" t="str">
        <f t="shared" si="154"/>
        <v>0</v>
      </c>
      <c r="CQ312" s="167">
        <f t="shared" si="7260"/>
        <v>0</v>
      </c>
      <c r="CR312" s="168">
        <f t="shared" si="7261"/>
        <v>0</v>
      </c>
      <c r="CS312" s="168">
        <f t="shared" si="7262"/>
        <v>0</v>
      </c>
      <c r="CT312" s="168">
        <f t="shared" si="7263"/>
        <v>0</v>
      </c>
      <c r="CU312" s="168">
        <f t="shared" si="7264"/>
        <v>0</v>
      </c>
      <c r="CV312" s="154">
        <f t="shared" ref="CV312:CW312" si="7694">CV311</f>
        <v>7</v>
      </c>
      <c r="CW312" s="173">
        <f t="shared" si="7694"/>
        <v>1170</v>
      </c>
      <c r="CX312" s="156" t="str">
        <f t="shared" si="7266"/>
        <v>1</v>
      </c>
      <c r="CY312" s="157">
        <f t="shared" si="162"/>
        <v>2</v>
      </c>
      <c r="CZ312" s="158">
        <f t="shared" si="163"/>
        <v>0</v>
      </c>
      <c r="DA312" s="159"/>
      <c r="DB312" s="159"/>
      <c r="DC312" s="159"/>
      <c r="DD312" s="78"/>
      <c r="DE312" s="79"/>
      <c r="DF312" s="77" t="str">
        <f t="shared" si="164"/>
        <v>0</v>
      </c>
      <c r="DG312" s="81">
        <f t="shared" si="7267"/>
        <v>0</v>
      </c>
      <c r="DH312" s="160">
        <f t="shared" si="7268"/>
        <v>0</v>
      </c>
      <c r="DI312" s="160">
        <f t="shared" si="7269"/>
        <v>0</v>
      </c>
      <c r="DJ312" s="160">
        <f t="shared" si="7270"/>
        <v>0</v>
      </c>
      <c r="DK312" s="160">
        <f t="shared" si="7271"/>
        <v>0</v>
      </c>
      <c r="DL312" s="161">
        <f t="shared" ref="DL312:DM312" si="7695">DL311</f>
        <v>8</v>
      </c>
      <c r="DM312" s="175">
        <f t="shared" si="7695"/>
        <v>1171</v>
      </c>
      <c r="DN312" s="163" t="str">
        <f t="shared" si="7273"/>
        <v>1</v>
      </c>
      <c r="DO312" s="164">
        <f t="shared" si="172"/>
        <v>2</v>
      </c>
      <c r="DP312" s="165">
        <f t="shared" si="173"/>
        <v>0</v>
      </c>
      <c r="DQ312" s="166"/>
      <c r="DR312" s="166"/>
      <c r="DS312" s="166"/>
      <c r="DT312" s="84"/>
      <c r="DU312" s="85"/>
      <c r="DV312" s="83" t="str">
        <f t="shared" si="174"/>
        <v>0</v>
      </c>
      <c r="DW312" s="167">
        <f t="shared" si="7274"/>
        <v>0</v>
      </c>
      <c r="DX312" s="168">
        <f t="shared" si="7275"/>
        <v>0</v>
      </c>
      <c r="DY312" s="168">
        <f t="shared" si="7276"/>
        <v>0</v>
      </c>
      <c r="DZ312" s="168">
        <f t="shared" si="7277"/>
        <v>0</v>
      </c>
      <c r="EA312" s="168">
        <f t="shared" si="7278"/>
        <v>0</v>
      </c>
      <c r="EB312" s="154">
        <f t="shared" ref="EB312:EC312" si="7696">EB311</f>
        <v>9</v>
      </c>
      <c r="EC312" s="173">
        <f t="shared" si="7696"/>
        <v>1172</v>
      </c>
      <c r="ED312" s="156" t="str">
        <f t="shared" si="7280"/>
        <v>1</v>
      </c>
      <c r="EE312" s="157">
        <f t="shared" si="182"/>
        <v>5</v>
      </c>
      <c r="EF312" s="169">
        <f t="shared" si="183"/>
        <v>0</v>
      </c>
      <c r="EG312" s="159"/>
      <c r="EH312" s="159"/>
      <c r="EI312" s="159"/>
      <c r="EJ312" s="78"/>
      <c r="EK312" s="79"/>
      <c r="EL312" s="77" t="str">
        <f t="shared" si="184"/>
        <v>0</v>
      </c>
      <c r="EM312" s="81">
        <f t="shared" si="7281"/>
        <v>0</v>
      </c>
      <c r="EN312" s="160">
        <f t="shared" si="7282"/>
        <v>0</v>
      </c>
      <c r="EO312" s="160">
        <f t="shared" si="7283"/>
        <v>0</v>
      </c>
      <c r="EP312" s="160">
        <f t="shared" si="7284"/>
        <v>0</v>
      </c>
      <c r="EQ312" s="160">
        <f t="shared" si="7285"/>
        <v>0</v>
      </c>
      <c r="ER312" s="161">
        <f t="shared" ref="ER312:ES312" si="7697">ER311</f>
        <v>10</v>
      </c>
      <c r="ES312" s="175">
        <f t="shared" si="7697"/>
        <v>1173</v>
      </c>
      <c r="ET312" s="163" t="str">
        <f t="shared" si="7287"/>
        <v>1</v>
      </c>
      <c r="EU312" s="164">
        <f t="shared" si="192"/>
        <v>19</v>
      </c>
      <c r="EV312" s="165">
        <f t="shared" si="193"/>
        <v>0</v>
      </c>
      <c r="EW312" s="166"/>
      <c r="EX312" s="166"/>
      <c r="EY312" s="166"/>
      <c r="EZ312" s="84"/>
      <c r="FA312" s="85"/>
      <c r="FB312" s="83" t="str">
        <f t="shared" si="194"/>
        <v>0</v>
      </c>
      <c r="FC312" s="167">
        <f t="shared" si="7288"/>
        <v>0</v>
      </c>
      <c r="FD312" s="168">
        <f t="shared" si="7289"/>
        <v>0</v>
      </c>
      <c r="FE312" s="168">
        <f t="shared" si="7290"/>
        <v>0</v>
      </c>
      <c r="FF312" s="168">
        <f t="shared" si="7291"/>
        <v>0</v>
      </c>
      <c r="FG312" s="168">
        <f t="shared" si="7292"/>
        <v>0</v>
      </c>
      <c r="FH312" s="154">
        <f t="shared" ref="FH312:FI312" si="7698">FH311</f>
        <v>11</v>
      </c>
      <c r="FI312" s="173">
        <f t="shared" si="7698"/>
        <v>1174</v>
      </c>
      <c r="FJ312" s="156" t="str">
        <f t="shared" si="7294"/>
        <v>1</v>
      </c>
      <c r="FK312" s="157">
        <f t="shared" si="202"/>
        <v>4</v>
      </c>
      <c r="FL312" s="158">
        <f t="shared" si="203"/>
        <v>0</v>
      </c>
      <c r="FM312" s="159"/>
      <c r="FN312" s="159"/>
      <c r="FO312" s="159"/>
      <c r="FP312" s="78"/>
      <c r="FQ312" s="79"/>
      <c r="FR312" s="77" t="str">
        <f t="shared" si="204"/>
        <v>0</v>
      </c>
      <c r="FS312" s="81">
        <f t="shared" si="7295"/>
        <v>0</v>
      </c>
      <c r="FT312" s="160">
        <f t="shared" si="7296"/>
        <v>0</v>
      </c>
      <c r="FU312" s="160">
        <f t="shared" si="7297"/>
        <v>0</v>
      </c>
      <c r="FV312" s="160">
        <f t="shared" si="7298"/>
        <v>0</v>
      </c>
      <c r="FW312" s="160">
        <f t="shared" si="7299"/>
        <v>0</v>
      </c>
      <c r="FX312" s="161">
        <f t="shared" ref="FX312:FY312" si="7699">FX311</f>
        <v>12</v>
      </c>
      <c r="FY312" s="175">
        <f t="shared" si="7699"/>
        <v>1175</v>
      </c>
      <c r="FZ312" s="163" t="str">
        <f t="shared" si="7301"/>
        <v>1</v>
      </c>
      <c r="GA312" s="164">
        <f t="shared" si="212"/>
        <v>2</v>
      </c>
      <c r="GB312" s="165">
        <f t="shared" si="213"/>
        <v>0</v>
      </c>
      <c r="GC312" s="166"/>
      <c r="GD312" s="166"/>
      <c r="GE312" s="166"/>
      <c r="GF312" s="84"/>
      <c r="GG312" s="85"/>
      <c r="GH312" s="83" t="str">
        <f t="shared" si="214"/>
        <v>0</v>
      </c>
      <c r="GI312" s="167">
        <f t="shared" si="7302"/>
        <v>0</v>
      </c>
      <c r="GJ312" s="168">
        <f t="shared" si="7303"/>
        <v>0</v>
      </c>
      <c r="GK312" s="168">
        <f t="shared" si="7304"/>
        <v>0</v>
      </c>
      <c r="GL312" s="168">
        <f t="shared" si="7305"/>
        <v>0</v>
      </c>
      <c r="GM312" s="168">
        <f t="shared" si="7306"/>
        <v>0</v>
      </c>
      <c r="GN312" s="154">
        <f t="shared" ref="GN312:GO312" si="7700">GN311</f>
        <v>13</v>
      </c>
      <c r="GO312" s="173">
        <f t="shared" si="7700"/>
        <v>1176</v>
      </c>
      <c r="GP312" s="156" t="str">
        <f t="shared" si="7308"/>
        <v>1</v>
      </c>
      <c r="GQ312" s="157">
        <f t="shared" si="222"/>
        <v>3</v>
      </c>
      <c r="GR312" s="158">
        <f t="shared" si="223"/>
        <v>0</v>
      </c>
      <c r="GS312" s="159"/>
      <c r="GT312" s="159"/>
      <c r="GU312" s="159"/>
      <c r="GV312" s="78"/>
      <c r="GW312" s="79"/>
      <c r="GX312" s="77" t="str">
        <f t="shared" si="224"/>
        <v>0</v>
      </c>
      <c r="GY312" s="81">
        <f t="shared" si="7309"/>
        <v>0</v>
      </c>
      <c r="GZ312" s="160">
        <f t="shared" si="7310"/>
        <v>0</v>
      </c>
      <c r="HA312" s="160">
        <f t="shared" si="7311"/>
        <v>0</v>
      </c>
      <c r="HB312" s="160">
        <f t="shared" si="7312"/>
        <v>0</v>
      </c>
      <c r="HC312" s="160">
        <f t="shared" si="7313"/>
        <v>0</v>
      </c>
      <c r="HD312" s="161">
        <f t="shared" ref="HD312:HE312" si="7701">HD311</f>
        <v>14</v>
      </c>
      <c r="HE312" s="175">
        <f t="shared" si="7701"/>
        <v>1177</v>
      </c>
      <c r="HF312" s="163" t="str">
        <f t="shared" si="7315"/>
        <v>1</v>
      </c>
      <c r="HG312" s="164">
        <f t="shared" si="232"/>
        <v>5</v>
      </c>
      <c r="HH312" s="165">
        <f t="shared" si="233"/>
        <v>0</v>
      </c>
      <c r="HI312" s="166"/>
      <c r="HJ312" s="166"/>
      <c r="HK312" s="166"/>
      <c r="HL312" s="84"/>
      <c r="HM312" s="85"/>
      <c r="HN312" s="83" t="str">
        <f t="shared" si="234"/>
        <v>0</v>
      </c>
      <c r="HO312" s="167">
        <f t="shared" si="7316"/>
        <v>0</v>
      </c>
      <c r="HP312" s="168">
        <f t="shared" si="7317"/>
        <v>0</v>
      </c>
      <c r="HQ312" s="168">
        <f t="shared" si="7318"/>
        <v>0</v>
      </c>
      <c r="HR312" s="168">
        <f t="shared" si="7319"/>
        <v>0</v>
      </c>
      <c r="HS312" s="168">
        <f t="shared" si="7320"/>
        <v>0</v>
      </c>
      <c r="HT312" s="154">
        <f t="shared" ref="HT312:HU312" si="7702">HT311</f>
        <v>15</v>
      </c>
      <c r="HU312" s="173">
        <f t="shared" si="7702"/>
        <v>1178</v>
      </c>
      <c r="HV312" s="156" t="str">
        <f t="shared" si="7322"/>
        <v>1</v>
      </c>
      <c r="HW312" s="157" t="str">
        <f t="shared" si="242"/>
        <v/>
      </c>
      <c r="HX312" s="169">
        <f t="shared" si="243"/>
        <v>0</v>
      </c>
      <c r="HY312" s="159"/>
      <c r="HZ312" s="159"/>
      <c r="IA312" s="159"/>
      <c r="IB312" s="160"/>
      <c r="IC312" s="160"/>
      <c r="ID312" s="160" t="str">
        <f t="shared" si="244"/>
        <v>0</v>
      </c>
      <c r="IE312" s="160">
        <f t="shared" si="7323"/>
        <v>0</v>
      </c>
      <c r="IF312" s="160">
        <f t="shared" si="7324"/>
        <v>0</v>
      </c>
      <c r="IG312" s="160">
        <f t="shared" si="7325"/>
        <v>0</v>
      </c>
      <c r="IH312" s="160">
        <f t="shared" si="7326"/>
        <v>0</v>
      </c>
      <c r="II312" s="160">
        <f t="shared" si="7327"/>
        <v>0</v>
      </c>
      <c r="IJ312" s="161">
        <f t="shared" ref="IJ312:IK312" si="7703">IJ311</f>
        <v>16</v>
      </c>
      <c r="IK312" s="175">
        <f t="shared" si="7703"/>
        <v>1179</v>
      </c>
      <c r="IL312" s="163" t="str">
        <f t="shared" si="7329"/>
        <v>1</v>
      </c>
      <c r="IM312" s="164" t="str">
        <f t="shared" si="252"/>
        <v/>
      </c>
      <c r="IN312" s="165">
        <f t="shared" si="253"/>
        <v>0</v>
      </c>
      <c r="IO312" s="166"/>
      <c r="IP312" s="166"/>
      <c r="IQ312" s="166"/>
      <c r="IR312" s="168"/>
      <c r="IS312" s="168"/>
      <c r="IT312" s="170" t="str">
        <f t="shared" si="254"/>
        <v>0</v>
      </c>
      <c r="IU312" s="170">
        <f t="shared" si="7330"/>
        <v>0</v>
      </c>
      <c r="IV312" s="168">
        <f t="shared" si="7331"/>
        <v>0</v>
      </c>
      <c r="IW312" s="168">
        <f t="shared" si="7332"/>
        <v>0</v>
      </c>
      <c r="IX312" s="168">
        <f t="shared" si="7333"/>
        <v>0</v>
      </c>
      <c r="IY312" s="168">
        <f t="shared" si="7334"/>
        <v>0</v>
      </c>
      <c r="IZ312" s="154">
        <f t="shared" ref="IZ312:JA312" si="7704">IZ311</f>
        <v>17</v>
      </c>
      <c r="JA312" s="173">
        <f t="shared" si="7704"/>
        <v>1180</v>
      </c>
      <c r="JB312" s="156" t="str">
        <f t="shared" si="7336"/>
        <v>1</v>
      </c>
      <c r="JC312" s="157" t="str">
        <f t="shared" si="262"/>
        <v/>
      </c>
      <c r="JD312" s="158">
        <f t="shared" si="263"/>
        <v>0</v>
      </c>
      <c r="JE312" s="159"/>
      <c r="JF312" s="159"/>
      <c r="JG312" s="159"/>
      <c r="JH312" s="160"/>
      <c r="JI312" s="160"/>
      <c r="JJ312" s="171" t="str">
        <f t="shared" si="264"/>
        <v>0</v>
      </c>
      <c r="JK312" s="171">
        <f t="shared" si="7337"/>
        <v>0</v>
      </c>
      <c r="JL312" s="160">
        <f t="shared" si="7338"/>
        <v>0</v>
      </c>
      <c r="JM312" s="160">
        <f t="shared" si="7339"/>
        <v>0</v>
      </c>
      <c r="JN312" s="160">
        <f t="shared" si="7340"/>
        <v>0</v>
      </c>
      <c r="JO312" s="160">
        <f t="shared" si="7341"/>
        <v>0</v>
      </c>
      <c r="JP312" s="161">
        <f t="shared" ref="JP312:JQ312" si="7705">JP311</f>
        <v>18</v>
      </c>
      <c r="JQ312" s="175">
        <f t="shared" si="7705"/>
        <v>1181</v>
      </c>
      <c r="JR312" s="163" t="str">
        <f t="shared" si="7343"/>
        <v>1</v>
      </c>
      <c r="JS312" s="164" t="str">
        <f t="shared" si="272"/>
        <v/>
      </c>
      <c r="JT312" s="165">
        <f t="shared" si="273"/>
        <v>0</v>
      </c>
      <c r="JU312" s="166"/>
      <c r="JV312" s="166"/>
      <c r="JW312" s="166"/>
      <c r="JX312" s="168"/>
      <c r="JY312" s="168"/>
      <c r="JZ312" s="170" t="str">
        <f t="shared" si="274"/>
        <v>0</v>
      </c>
      <c r="KA312" s="170">
        <f t="shared" si="7344"/>
        <v>0</v>
      </c>
      <c r="KB312" s="168">
        <f t="shared" si="7345"/>
        <v>0</v>
      </c>
      <c r="KC312" s="168">
        <f t="shared" si="7346"/>
        <v>0</v>
      </c>
      <c r="KD312" s="168">
        <f t="shared" si="7347"/>
        <v>0</v>
      </c>
      <c r="KE312" s="168">
        <f t="shared" si="7348"/>
        <v>0</v>
      </c>
      <c r="KF312" s="154">
        <f t="shared" ref="KF312:KG312" si="7706">KF311</f>
        <v>19</v>
      </c>
      <c r="KG312" s="173">
        <f t="shared" si="7706"/>
        <v>1182</v>
      </c>
      <c r="KH312" s="156" t="str">
        <f t="shared" si="7350"/>
        <v>1</v>
      </c>
      <c r="KI312" s="157" t="str">
        <f t="shared" si="282"/>
        <v/>
      </c>
      <c r="KJ312" s="158">
        <f t="shared" si="283"/>
        <v>0</v>
      </c>
      <c r="KK312" s="159"/>
      <c r="KL312" s="159"/>
      <c r="KM312" s="159"/>
      <c r="KN312" s="160"/>
      <c r="KO312" s="160"/>
      <c r="KP312" s="171" t="str">
        <f t="shared" si="284"/>
        <v>0</v>
      </c>
      <c r="KQ312" s="171">
        <f t="shared" si="7351"/>
        <v>0</v>
      </c>
      <c r="KR312" s="160">
        <f t="shared" si="7352"/>
        <v>0</v>
      </c>
      <c r="KS312" s="160">
        <f t="shared" si="7353"/>
        <v>0</v>
      </c>
      <c r="KT312" s="160">
        <f t="shared" si="7354"/>
        <v>0</v>
      </c>
      <c r="KU312" s="160">
        <f t="shared" si="7355"/>
        <v>0</v>
      </c>
      <c r="KV312" s="161">
        <f t="shared" ref="KV312:KW312" si="7707">KV311</f>
        <v>20</v>
      </c>
      <c r="KW312" s="175">
        <f t="shared" si="7707"/>
        <v>1183</v>
      </c>
      <c r="KX312" s="163" t="str">
        <f t="shared" si="7357"/>
        <v>1</v>
      </c>
      <c r="KY312" s="164" t="str">
        <f t="shared" si="292"/>
        <v/>
      </c>
      <c r="KZ312" s="165">
        <f t="shared" si="293"/>
        <v>0</v>
      </c>
      <c r="LA312" s="166"/>
      <c r="LB312" s="166"/>
      <c r="LC312" s="166"/>
      <c r="LD312" s="168"/>
      <c r="LE312" s="168"/>
      <c r="LF312" s="170" t="str">
        <f t="shared" si="294"/>
        <v>0</v>
      </c>
      <c r="LG312" s="170">
        <f t="shared" si="7358"/>
        <v>0</v>
      </c>
      <c r="LH312" s="168">
        <f t="shared" si="7359"/>
        <v>0</v>
      </c>
      <c r="LI312" s="168">
        <f t="shared" si="7360"/>
        <v>0</v>
      </c>
      <c r="LJ312" s="168">
        <f t="shared" si="7361"/>
        <v>0</v>
      </c>
      <c r="LK312" s="168">
        <f t="shared" si="7362"/>
        <v>0</v>
      </c>
      <c r="LL312" s="172"/>
      <c r="LM312" s="172"/>
      <c r="LN312" s="168" t="str">
        <f t="shared" si="7363"/>
        <v>#REF!</v>
      </c>
      <c r="LO312" s="168" t="str">
        <f t="shared" si="7364"/>
        <v>#REF!</v>
      </c>
      <c r="LP312" s="168" t="str">
        <f t="shared" si="7365"/>
        <v>#REF!</v>
      </c>
      <c r="LQ312" s="168" t="str">
        <f t="shared" si="7366"/>
        <v>#REF!</v>
      </c>
    </row>
    <row r="313" ht="15.75" customHeight="1">
      <c r="A313" s="188">
        <v>46407.0</v>
      </c>
      <c r="B313" s="152" t="s">
        <v>27</v>
      </c>
      <c r="C313" s="153">
        <f t="shared" si="99"/>
        <v>0</v>
      </c>
      <c r="D313" s="154">
        <f t="shared" ref="D313:E313" si="7708">D312</f>
        <v>1</v>
      </c>
      <c r="E313" s="173">
        <f t="shared" si="7708"/>
        <v>1164</v>
      </c>
      <c r="F313" s="156" t="str">
        <f t="shared" si="7488"/>
        <v>1</v>
      </c>
      <c r="G313" s="157">
        <f t="shared" si="102"/>
        <v>1</v>
      </c>
      <c r="H313" s="158">
        <f t="shared" si="103"/>
        <v>0</v>
      </c>
      <c r="I313" s="159"/>
      <c r="J313" s="159"/>
      <c r="K313" s="159"/>
      <c r="L313" s="78"/>
      <c r="M313" s="79"/>
      <c r="N313" s="77" t="str">
        <f t="shared" si="104"/>
        <v>0</v>
      </c>
      <c r="O313" s="81">
        <f t="shared" si="7225"/>
        <v>0</v>
      </c>
      <c r="P313" s="160">
        <f t="shared" si="7226"/>
        <v>0</v>
      </c>
      <c r="Q313" s="160">
        <f t="shared" si="7227"/>
        <v>0</v>
      </c>
      <c r="R313" s="160">
        <f t="shared" si="7228"/>
        <v>0</v>
      </c>
      <c r="S313" s="160">
        <f t="shared" si="7229"/>
        <v>0</v>
      </c>
      <c r="T313" s="161">
        <f t="shared" ref="T313:U313" si="7709">T312</f>
        <v>2</v>
      </c>
      <c r="U313" s="175">
        <f t="shared" si="7709"/>
        <v>1165</v>
      </c>
      <c r="V313" s="163" t="str">
        <f t="shared" si="7231"/>
        <v>1</v>
      </c>
      <c r="W313" s="164">
        <f t="shared" si="112"/>
        <v>1</v>
      </c>
      <c r="X313" s="165">
        <f t="shared" si="113"/>
        <v>0</v>
      </c>
      <c r="Y313" s="166"/>
      <c r="Z313" s="166"/>
      <c r="AA313" s="166"/>
      <c r="AB313" s="84"/>
      <c r="AC313" s="85"/>
      <c r="AD313" s="83" t="str">
        <f t="shared" si="114"/>
        <v>0</v>
      </c>
      <c r="AE313" s="167">
        <f t="shared" si="7232"/>
        <v>0</v>
      </c>
      <c r="AF313" s="168">
        <f t="shared" si="7233"/>
        <v>0</v>
      </c>
      <c r="AG313" s="168">
        <f t="shared" si="7234"/>
        <v>0</v>
      </c>
      <c r="AH313" s="168">
        <f t="shared" si="7235"/>
        <v>0</v>
      </c>
      <c r="AI313" s="168">
        <f t="shared" si="7236"/>
        <v>0</v>
      </c>
      <c r="AJ313" s="154">
        <f t="shared" ref="AJ313:AK313" si="7710">AJ312</f>
        <v>3</v>
      </c>
      <c r="AK313" s="173">
        <f t="shared" si="7710"/>
        <v>1166</v>
      </c>
      <c r="AL313" s="156" t="str">
        <f t="shared" si="7238"/>
        <v>1</v>
      </c>
      <c r="AM313" s="157">
        <f t="shared" si="122"/>
        <v>2</v>
      </c>
      <c r="AN313" s="158">
        <f t="shared" si="123"/>
        <v>0</v>
      </c>
      <c r="AO313" s="159"/>
      <c r="AP313" s="159"/>
      <c r="AQ313" s="159"/>
      <c r="AR313" s="78"/>
      <c r="AS313" s="79"/>
      <c r="AT313" s="77" t="str">
        <f t="shared" si="124"/>
        <v>0</v>
      </c>
      <c r="AU313" s="81">
        <f t="shared" si="7239"/>
        <v>0</v>
      </c>
      <c r="AV313" s="160">
        <f t="shared" si="7240"/>
        <v>0</v>
      </c>
      <c r="AW313" s="160">
        <f t="shared" si="7241"/>
        <v>0</v>
      </c>
      <c r="AX313" s="160">
        <f t="shared" si="7242"/>
        <v>0</v>
      </c>
      <c r="AY313" s="160">
        <f t="shared" si="7243"/>
        <v>0</v>
      </c>
      <c r="AZ313" s="161">
        <f t="shared" ref="AZ313:BA313" si="7711">AZ312</f>
        <v>4</v>
      </c>
      <c r="BA313" s="175">
        <f t="shared" si="7711"/>
        <v>1167</v>
      </c>
      <c r="BB313" s="163" t="str">
        <f t="shared" si="7245"/>
        <v>1</v>
      </c>
      <c r="BC313" s="164">
        <f t="shared" si="132"/>
        <v>4</v>
      </c>
      <c r="BD313" s="165">
        <f t="shared" si="133"/>
        <v>0</v>
      </c>
      <c r="BE313" s="166"/>
      <c r="BF313" s="166"/>
      <c r="BG313" s="166"/>
      <c r="BH313" s="84"/>
      <c r="BI313" s="85"/>
      <c r="BJ313" s="83" t="str">
        <f t="shared" si="134"/>
        <v>0</v>
      </c>
      <c r="BK313" s="167">
        <f t="shared" si="7246"/>
        <v>0</v>
      </c>
      <c r="BL313" s="168">
        <f t="shared" si="7247"/>
        <v>0</v>
      </c>
      <c r="BM313" s="168">
        <f t="shared" si="7248"/>
        <v>0</v>
      </c>
      <c r="BN313" s="168">
        <f t="shared" si="7249"/>
        <v>0</v>
      </c>
      <c r="BO313" s="168">
        <f t="shared" si="7250"/>
        <v>0</v>
      </c>
      <c r="BP313" s="154">
        <f t="shared" ref="BP313:BQ313" si="7712">BP312</f>
        <v>5</v>
      </c>
      <c r="BQ313" s="173">
        <f t="shared" si="7712"/>
        <v>1168</v>
      </c>
      <c r="BR313" s="156" t="str">
        <f t="shared" si="7252"/>
        <v>1</v>
      </c>
      <c r="BS313" s="157">
        <f t="shared" si="142"/>
        <v>4</v>
      </c>
      <c r="BT313" s="158">
        <f t="shared" si="143"/>
        <v>0</v>
      </c>
      <c r="BU313" s="159"/>
      <c r="BV313" s="159"/>
      <c r="BW313" s="159"/>
      <c r="BX313" s="78"/>
      <c r="BY313" s="79"/>
      <c r="BZ313" s="77" t="str">
        <f t="shared" si="144"/>
        <v>0</v>
      </c>
      <c r="CA313" s="81">
        <f t="shared" si="7253"/>
        <v>0</v>
      </c>
      <c r="CB313" s="160">
        <f t="shared" si="7254"/>
        <v>0</v>
      </c>
      <c r="CC313" s="160">
        <f t="shared" si="7255"/>
        <v>0</v>
      </c>
      <c r="CD313" s="160">
        <f t="shared" si="7256"/>
        <v>0</v>
      </c>
      <c r="CE313" s="160">
        <f t="shared" si="7257"/>
        <v>0</v>
      </c>
      <c r="CF313" s="161">
        <f t="shared" ref="CF313:CG313" si="7713">CF312</f>
        <v>6</v>
      </c>
      <c r="CG313" s="175">
        <f t="shared" si="7713"/>
        <v>1169</v>
      </c>
      <c r="CH313" s="163" t="str">
        <f t="shared" si="7259"/>
        <v>1</v>
      </c>
      <c r="CI313" s="164">
        <f t="shared" si="152"/>
        <v>2</v>
      </c>
      <c r="CJ313" s="165">
        <f t="shared" si="153"/>
        <v>0</v>
      </c>
      <c r="CK313" s="166"/>
      <c r="CL313" s="166"/>
      <c r="CM313" s="166"/>
      <c r="CN313" s="84"/>
      <c r="CO313" s="85"/>
      <c r="CP313" s="83" t="str">
        <f t="shared" si="154"/>
        <v>0</v>
      </c>
      <c r="CQ313" s="167">
        <f t="shared" si="7260"/>
        <v>0</v>
      </c>
      <c r="CR313" s="168">
        <f t="shared" si="7261"/>
        <v>0</v>
      </c>
      <c r="CS313" s="168">
        <f t="shared" si="7262"/>
        <v>0</v>
      </c>
      <c r="CT313" s="168">
        <f t="shared" si="7263"/>
        <v>0</v>
      </c>
      <c r="CU313" s="168">
        <f t="shared" si="7264"/>
        <v>0</v>
      </c>
      <c r="CV313" s="154">
        <f t="shared" ref="CV313:CW313" si="7714">CV312</f>
        <v>7</v>
      </c>
      <c r="CW313" s="173">
        <f t="shared" si="7714"/>
        <v>1170</v>
      </c>
      <c r="CX313" s="156" t="str">
        <f t="shared" si="7266"/>
        <v>1</v>
      </c>
      <c r="CY313" s="157">
        <f t="shared" si="162"/>
        <v>2</v>
      </c>
      <c r="CZ313" s="158">
        <f t="shared" si="163"/>
        <v>0</v>
      </c>
      <c r="DA313" s="159"/>
      <c r="DB313" s="159"/>
      <c r="DC313" s="159"/>
      <c r="DD313" s="78"/>
      <c r="DE313" s="79"/>
      <c r="DF313" s="77" t="str">
        <f t="shared" si="164"/>
        <v>0</v>
      </c>
      <c r="DG313" s="81">
        <f t="shared" si="7267"/>
        <v>0</v>
      </c>
      <c r="DH313" s="160">
        <f t="shared" si="7268"/>
        <v>0</v>
      </c>
      <c r="DI313" s="160">
        <f t="shared" si="7269"/>
        <v>0</v>
      </c>
      <c r="DJ313" s="160">
        <f t="shared" si="7270"/>
        <v>0</v>
      </c>
      <c r="DK313" s="160">
        <f t="shared" si="7271"/>
        <v>0</v>
      </c>
      <c r="DL313" s="161">
        <f t="shared" ref="DL313:DM313" si="7715">DL312</f>
        <v>8</v>
      </c>
      <c r="DM313" s="175">
        <f t="shared" si="7715"/>
        <v>1171</v>
      </c>
      <c r="DN313" s="163" t="str">
        <f t="shared" si="7273"/>
        <v>1</v>
      </c>
      <c r="DO313" s="164">
        <f t="shared" si="172"/>
        <v>2</v>
      </c>
      <c r="DP313" s="165">
        <f t="shared" si="173"/>
        <v>0</v>
      </c>
      <c r="DQ313" s="166"/>
      <c r="DR313" s="166"/>
      <c r="DS313" s="166"/>
      <c r="DT313" s="84"/>
      <c r="DU313" s="85"/>
      <c r="DV313" s="83" t="str">
        <f t="shared" si="174"/>
        <v>0</v>
      </c>
      <c r="DW313" s="167">
        <f t="shared" si="7274"/>
        <v>0</v>
      </c>
      <c r="DX313" s="168">
        <f t="shared" si="7275"/>
        <v>0</v>
      </c>
      <c r="DY313" s="168">
        <f t="shared" si="7276"/>
        <v>0</v>
      </c>
      <c r="DZ313" s="168">
        <f t="shared" si="7277"/>
        <v>0</v>
      </c>
      <c r="EA313" s="168">
        <f t="shared" si="7278"/>
        <v>0</v>
      </c>
      <c r="EB313" s="154">
        <f t="shared" ref="EB313:EC313" si="7716">EB312</f>
        <v>9</v>
      </c>
      <c r="EC313" s="173">
        <f t="shared" si="7716"/>
        <v>1172</v>
      </c>
      <c r="ED313" s="156" t="str">
        <f t="shared" si="7280"/>
        <v>1</v>
      </c>
      <c r="EE313" s="157">
        <f t="shared" si="182"/>
        <v>5</v>
      </c>
      <c r="EF313" s="169">
        <f t="shared" si="183"/>
        <v>0</v>
      </c>
      <c r="EG313" s="159"/>
      <c r="EH313" s="159"/>
      <c r="EI313" s="159"/>
      <c r="EJ313" s="78"/>
      <c r="EK313" s="79"/>
      <c r="EL313" s="77" t="str">
        <f t="shared" si="184"/>
        <v>0</v>
      </c>
      <c r="EM313" s="81">
        <f t="shared" si="7281"/>
        <v>0</v>
      </c>
      <c r="EN313" s="160">
        <f t="shared" si="7282"/>
        <v>0</v>
      </c>
      <c r="EO313" s="160">
        <f t="shared" si="7283"/>
        <v>0</v>
      </c>
      <c r="EP313" s="160">
        <f t="shared" si="7284"/>
        <v>0</v>
      </c>
      <c r="EQ313" s="160">
        <f t="shared" si="7285"/>
        <v>0</v>
      </c>
      <c r="ER313" s="161">
        <f t="shared" ref="ER313:ES313" si="7717">ER312</f>
        <v>10</v>
      </c>
      <c r="ES313" s="175">
        <f t="shared" si="7717"/>
        <v>1173</v>
      </c>
      <c r="ET313" s="163" t="str">
        <f t="shared" si="7287"/>
        <v>1</v>
      </c>
      <c r="EU313" s="164">
        <f t="shared" si="192"/>
        <v>19</v>
      </c>
      <c r="EV313" s="165">
        <f t="shared" si="193"/>
        <v>0</v>
      </c>
      <c r="EW313" s="166"/>
      <c r="EX313" s="166"/>
      <c r="EY313" s="166"/>
      <c r="EZ313" s="84"/>
      <c r="FA313" s="85"/>
      <c r="FB313" s="83" t="str">
        <f t="shared" si="194"/>
        <v>0</v>
      </c>
      <c r="FC313" s="167">
        <f t="shared" si="7288"/>
        <v>0</v>
      </c>
      <c r="FD313" s="168">
        <f t="shared" si="7289"/>
        <v>0</v>
      </c>
      <c r="FE313" s="168">
        <f t="shared" si="7290"/>
        <v>0</v>
      </c>
      <c r="FF313" s="168">
        <f t="shared" si="7291"/>
        <v>0</v>
      </c>
      <c r="FG313" s="168">
        <f t="shared" si="7292"/>
        <v>0</v>
      </c>
      <c r="FH313" s="154">
        <f t="shared" ref="FH313:FI313" si="7718">FH312</f>
        <v>11</v>
      </c>
      <c r="FI313" s="173">
        <f t="shared" si="7718"/>
        <v>1174</v>
      </c>
      <c r="FJ313" s="156" t="str">
        <f t="shared" si="7294"/>
        <v>1</v>
      </c>
      <c r="FK313" s="157">
        <f t="shared" si="202"/>
        <v>4</v>
      </c>
      <c r="FL313" s="158">
        <f t="shared" si="203"/>
        <v>0</v>
      </c>
      <c r="FM313" s="159"/>
      <c r="FN313" s="159"/>
      <c r="FO313" s="159"/>
      <c r="FP313" s="78"/>
      <c r="FQ313" s="79"/>
      <c r="FR313" s="77" t="str">
        <f t="shared" si="204"/>
        <v>0</v>
      </c>
      <c r="FS313" s="81">
        <f t="shared" si="7295"/>
        <v>0</v>
      </c>
      <c r="FT313" s="160">
        <f t="shared" si="7296"/>
        <v>0</v>
      </c>
      <c r="FU313" s="160">
        <f t="shared" si="7297"/>
        <v>0</v>
      </c>
      <c r="FV313" s="160">
        <f t="shared" si="7298"/>
        <v>0</v>
      </c>
      <c r="FW313" s="160">
        <f t="shared" si="7299"/>
        <v>0</v>
      </c>
      <c r="FX313" s="161">
        <f t="shared" ref="FX313:FY313" si="7719">FX312</f>
        <v>12</v>
      </c>
      <c r="FY313" s="175">
        <f t="shared" si="7719"/>
        <v>1175</v>
      </c>
      <c r="FZ313" s="163" t="str">
        <f t="shared" si="7301"/>
        <v>1</v>
      </c>
      <c r="GA313" s="164">
        <f t="shared" si="212"/>
        <v>2</v>
      </c>
      <c r="GB313" s="165">
        <f t="shared" si="213"/>
        <v>0</v>
      </c>
      <c r="GC313" s="166"/>
      <c r="GD313" s="166"/>
      <c r="GE313" s="166"/>
      <c r="GF313" s="84"/>
      <c r="GG313" s="85"/>
      <c r="GH313" s="83" t="str">
        <f t="shared" si="214"/>
        <v>0</v>
      </c>
      <c r="GI313" s="167">
        <f t="shared" si="7302"/>
        <v>0</v>
      </c>
      <c r="GJ313" s="168">
        <f t="shared" si="7303"/>
        <v>0</v>
      </c>
      <c r="GK313" s="168">
        <f t="shared" si="7304"/>
        <v>0</v>
      </c>
      <c r="GL313" s="168">
        <f t="shared" si="7305"/>
        <v>0</v>
      </c>
      <c r="GM313" s="168">
        <f t="shared" si="7306"/>
        <v>0</v>
      </c>
      <c r="GN313" s="154">
        <f t="shared" ref="GN313:GO313" si="7720">GN312</f>
        <v>13</v>
      </c>
      <c r="GO313" s="173">
        <f t="shared" si="7720"/>
        <v>1176</v>
      </c>
      <c r="GP313" s="156" t="str">
        <f t="shared" si="7308"/>
        <v>1</v>
      </c>
      <c r="GQ313" s="157">
        <f t="shared" si="222"/>
        <v>3</v>
      </c>
      <c r="GR313" s="158">
        <f t="shared" si="223"/>
        <v>0</v>
      </c>
      <c r="GS313" s="159"/>
      <c r="GT313" s="159"/>
      <c r="GU313" s="159"/>
      <c r="GV313" s="78"/>
      <c r="GW313" s="79"/>
      <c r="GX313" s="77" t="str">
        <f t="shared" si="224"/>
        <v>0</v>
      </c>
      <c r="GY313" s="81">
        <f t="shared" si="7309"/>
        <v>0</v>
      </c>
      <c r="GZ313" s="160">
        <f t="shared" si="7310"/>
        <v>0</v>
      </c>
      <c r="HA313" s="160">
        <f t="shared" si="7311"/>
        <v>0</v>
      </c>
      <c r="HB313" s="160">
        <f t="shared" si="7312"/>
        <v>0</v>
      </c>
      <c r="HC313" s="160">
        <f t="shared" si="7313"/>
        <v>0</v>
      </c>
      <c r="HD313" s="161">
        <f t="shared" ref="HD313:HE313" si="7721">HD312</f>
        <v>14</v>
      </c>
      <c r="HE313" s="175">
        <f t="shared" si="7721"/>
        <v>1177</v>
      </c>
      <c r="HF313" s="163" t="str">
        <f t="shared" si="7315"/>
        <v>1</v>
      </c>
      <c r="HG313" s="164">
        <f t="shared" si="232"/>
        <v>5</v>
      </c>
      <c r="HH313" s="165">
        <f t="shared" si="233"/>
        <v>0</v>
      </c>
      <c r="HI313" s="166"/>
      <c r="HJ313" s="166"/>
      <c r="HK313" s="166"/>
      <c r="HL313" s="84"/>
      <c r="HM313" s="85"/>
      <c r="HN313" s="83" t="str">
        <f t="shared" si="234"/>
        <v>0</v>
      </c>
      <c r="HO313" s="167">
        <f t="shared" si="7316"/>
        <v>0</v>
      </c>
      <c r="HP313" s="168">
        <f t="shared" si="7317"/>
        <v>0</v>
      </c>
      <c r="HQ313" s="168">
        <f t="shared" si="7318"/>
        <v>0</v>
      </c>
      <c r="HR313" s="168">
        <f t="shared" si="7319"/>
        <v>0</v>
      </c>
      <c r="HS313" s="168">
        <f t="shared" si="7320"/>
        <v>0</v>
      </c>
      <c r="HT313" s="154">
        <f t="shared" ref="HT313:HU313" si="7722">HT312</f>
        <v>15</v>
      </c>
      <c r="HU313" s="173">
        <f t="shared" si="7722"/>
        <v>1178</v>
      </c>
      <c r="HV313" s="156" t="str">
        <f t="shared" si="7322"/>
        <v>1</v>
      </c>
      <c r="HW313" s="157" t="str">
        <f t="shared" si="242"/>
        <v/>
      </c>
      <c r="HX313" s="169">
        <f t="shared" si="243"/>
        <v>0</v>
      </c>
      <c r="HY313" s="159"/>
      <c r="HZ313" s="159"/>
      <c r="IA313" s="159"/>
      <c r="IB313" s="160"/>
      <c r="IC313" s="160"/>
      <c r="ID313" s="160" t="str">
        <f t="shared" si="244"/>
        <v>0</v>
      </c>
      <c r="IE313" s="160">
        <f t="shared" si="7323"/>
        <v>0</v>
      </c>
      <c r="IF313" s="160">
        <f t="shared" si="7324"/>
        <v>0</v>
      </c>
      <c r="IG313" s="160">
        <f t="shared" si="7325"/>
        <v>0</v>
      </c>
      <c r="IH313" s="160">
        <f t="shared" si="7326"/>
        <v>0</v>
      </c>
      <c r="II313" s="160">
        <f t="shared" si="7327"/>
        <v>0</v>
      </c>
      <c r="IJ313" s="161">
        <f t="shared" ref="IJ313:IK313" si="7723">IJ312</f>
        <v>16</v>
      </c>
      <c r="IK313" s="175">
        <f t="shared" si="7723"/>
        <v>1179</v>
      </c>
      <c r="IL313" s="163" t="str">
        <f t="shared" si="7329"/>
        <v>1</v>
      </c>
      <c r="IM313" s="164" t="str">
        <f t="shared" si="252"/>
        <v/>
      </c>
      <c r="IN313" s="165">
        <f t="shared" si="253"/>
        <v>0</v>
      </c>
      <c r="IO313" s="166"/>
      <c r="IP313" s="166"/>
      <c r="IQ313" s="166"/>
      <c r="IR313" s="168"/>
      <c r="IS313" s="168"/>
      <c r="IT313" s="170" t="str">
        <f t="shared" si="254"/>
        <v>0</v>
      </c>
      <c r="IU313" s="170">
        <f t="shared" si="7330"/>
        <v>0</v>
      </c>
      <c r="IV313" s="168">
        <f t="shared" si="7331"/>
        <v>0</v>
      </c>
      <c r="IW313" s="168">
        <f t="shared" si="7332"/>
        <v>0</v>
      </c>
      <c r="IX313" s="168">
        <f t="shared" si="7333"/>
        <v>0</v>
      </c>
      <c r="IY313" s="168">
        <f t="shared" si="7334"/>
        <v>0</v>
      </c>
      <c r="IZ313" s="154">
        <f t="shared" ref="IZ313:JA313" si="7724">IZ312</f>
        <v>17</v>
      </c>
      <c r="JA313" s="173">
        <f t="shared" si="7724"/>
        <v>1180</v>
      </c>
      <c r="JB313" s="156" t="str">
        <f t="shared" si="7336"/>
        <v>1</v>
      </c>
      <c r="JC313" s="157" t="str">
        <f t="shared" si="262"/>
        <v/>
      </c>
      <c r="JD313" s="158">
        <f t="shared" si="263"/>
        <v>0</v>
      </c>
      <c r="JE313" s="159"/>
      <c r="JF313" s="159"/>
      <c r="JG313" s="159"/>
      <c r="JH313" s="160"/>
      <c r="JI313" s="160"/>
      <c r="JJ313" s="171" t="str">
        <f t="shared" si="264"/>
        <v>0</v>
      </c>
      <c r="JK313" s="171">
        <f t="shared" si="7337"/>
        <v>0</v>
      </c>
      <c r="JL313" s="160">
        <f t="shared" si="7338"/>
        <v>0</v>
      </c>
      <c r="JM313" s="160">
        <f t="shared" si="7339"/>
        <v>0</v>
      </c>
      <c r="JN313" s="160">
        <f t="shared" si="7340"/>
        <v>0</v>
      </c>
      <c r="JO313" s="160">
        <f t="shared" si="7341"/>
        <v>0</v>
      </c>
      <c r="JP313" s="161">
        <f t="shared" ref="JP313:JQ313" si="7725">JP312</f>
        <v>18</v>
      </c>
      <c r="JQ313" s="175">
        <f t="shared" si="7725"/>
        <v>1181</v>
      </c>
      <c r="JR313" s="163" t="str">
        <f t="shared" si="7343"/>
        <v>1</v>
      </c>
      <c r="JS313" s="164" t="str">
        <f t="shared" si="272"/>
        <v/>
      </c>
      <c r="JT313" s="165">
        <f t="shared" si="273"/>
        <v>0</v>
      </c>
      <c r="JU313" s="166"/>
      <c r="JV313" s="166"/>
      <c r="JW313" s="166"/>
      <c r="JX313" s="168"/>
      <c r="JY313" s="168"/>
      <c r="JZ313" s="170" t="str">
        <f t="shared" si="274"/>
        <v>0</v>
      </c>
      <c r="KA313" s="170">
        <f t="shared" si="7344"/>
        <v>0</v>
      </c>
      <c r="KB313" s="168">
        <f t="shared" si="7345"/>
        <v>0</v>
      </c>
      <c r="KC313" s="168">
        <f t="shared" si="7346"/>
        <v>0</v>
      </c>
      <c r="KD313" s="168">
        <f t="shared" si="7347"/>
        <v>0</v>
      </c>
      <c r="KE313" s="168">
        <f t="shared" si="7348"/>
        <v>0</v>
      </c>
      <c r="KF313" s="154">
        <f t="shared" ref="KF313:KG313" si="7726">KF312</f>
        <v>19</v>
      </c>
      <c r="KG313" s="173">
        <f t="shared" si="7726"/>
        <v>1182</v>
      </c>
      <c r="KH313" s="156" t="str">
        <f t="shared" si="7350"/>
        <v>1</v>
      </c>
      <c r="KI313" s="157" t="str">
        <f t="shared" si="282"/>
        <v/>
      </c>
      <c r="KJ313" s="158">
        <f t="shared" si="283"/>
        <v>0</v>
      </c>
      <c r="KK313" s="159"/>
      <c r="KL313" s="159"/>
      <c r="KM313" s="159"/>
      <c r="KN313" s="160"/>
      <c r="KO313" s="160"/>
      <c r="KP313" s="171" t="str">
        <f t="shared" si="284"/>
        <v>0</v>
      </c>
      <c r="KQ313" s="171">
        <f t="shared" si="7351"/>
        <v>0</v>
      </c>
      <c r="KR313" s="160">
        <f t="shared" si="7352"/>
        <v>0</v>
      </c>
      <c r="KS313" s="160">
        <f t="shared" si="7353"/>
        <v>0</v>
      </c>
      <c r="KT313" s="160">
        <f t="shared" si="7354"/>
        <v>0</v>
      </c>
      <c r="KU313" s="160">
        <f t="shared" si="7355"/>
        <v>0</v>
      </c>
      <c r="KV313" s="161">
        <f t="shared" ref="KV313:KW313" si="7727">KV312</f>
        <v>20</v>
      </c>
      <c r="KW313" s="175">
        <f t="shared" si="7727"/>
        <v>1183</v>
      </c>
      <c r="KX313" s="163" t="str">
        <f t="shared" si="7357"/>
        <v>1</v>
      </c>
      <c r="KY313" s="164" t="str">
        <f t="shared" si="292"/>
        <v/>
      </c>
      <c r="KZ313" s="165">
        <f t="shared" si="293"/>
        <v>0</v>
      </c>
      <c r="LA313" s="166"/>
      <c r="LB313" s="166"/>
      <c r="LC313" s="166"/>
      <c r="LD313" s="168"/>
      <c r="LE313" s="168"/>
      <c r="LF313" s="170" t="str">
        <f t="shared" si="294"/>
        <v>0</v>
      </c>
      <c r="LG313" s="170">
        <f t="shared" si="7358"/>
        <v>0</v>
      </c>
      <c r="LH313" s="168">
        <f t="shared" si="7359"/>
        <v>0</v>
      </c>
      <c r="LI313" s="168">
        <f t="shared" si="7360"/>
        <v>0</v>
      </c>
      <c r="LJ313" s="168">
        <f t="shared" si="7361"/>
        <v>0</v>
      </c>
      <c r="LK313" s="168">
        <f t="shared" si="7362"/>
        <v>0</v>
      </c>
      <c r="LL313" s="172"/>
      <c r="LM313" s="172"/>
      <c r="LN313" s="168" t="str">
        <f t="shared" si="7363"/>
        <v>#REF!</v>
      </c>
      <c r="LO313" s="168" t="str">
        <f t="shared" si="7364"/>
        <v>#REF!</v>
      </c>
      <c r="LP313" s="168" t="str">
        <f t="shared" si="7365"/>
        <v>#REF!</v>
      </c>
      <c r="LQ313" s="168" t="str">
        <f t="shared" si="7366"/>
        <v>#REF!</v>
      </c>
    </row>
    <row r="314" ht="15.75" customHeight="1">
      <c r="A314" s="188">
        <v>46408.0</v>
      </c>
      <c r="B314" s="152" t="s">
        <v>28</v>
      </c>
      <c r="C314" s="153">
        <f t="shared" si="99"/>
        <v>0</v>
      </c>
      <c r="D314" s="154">
        <f t="shared" ref="D314:E314" si="7728">D313</f>
        <v>1</v>
      </c>
      <c r="E314" s="173">
        <f t="shared" si="7728"/>
        <v>1164</v>
      </c>
      <c r="F314" s="156" t="str">
        <f t="shared" si="7488"/>
        <v>1</v>
      </c>
      <c r="G314" s="157">
        <f t="shared" si="102"/>
        <v>1</v>
      </c>
      <c r="H314" s="158">
        <f t="shared" si="103"/>
        <v>0</v>
      </c>
      <c r="I314" s="159"/>
      <c r="J314" s="159"/>
      <c r="K314" s="159"/>
      <c r="L314" s="78"/>
      <c r="M314" s="79"/>
      <c r="N314" s="77" t="str">
        <f t="shared" si="104"/>
        <v>0</v>
      </c>
      <c r="O314" s="81">
        <f t="shared" si="7225"/>
        <v>0</v>
      </c>
      <c r="P314" s="160">
        <f t="shared" si="7226"/>
        <v>0</v>
      </c>
      <c r="Q314" s="160">
        <f t="shared" si="7227"/>
        <v>0</v>
      </c>
      <c r="R314" s="160">
        <f t="shared" si="7228"/>
        <v>0</v>
      </c>
      <c r="S314" s="160">
        <f t="shared" si="7229"/>
        <v>0</v>
      </c>
      <c r="T314" s="161">
        <f t="shared" ref="T314:U314" si="7729">T313</f>
        <v>2</v>
      </c>
      <c r="U314" s="175">
        <f t="shared" si="7729"/>
        <v>1165</v>
      </c>
      <c r="V314" s="163" t="str">
        <f t="shared" si="7231"/>
        <v>1</v>
      </c>
      <c r="W314" s="164">
        <f t="shared" si="112"/>
        <v>1</v>
      </c>
      <c r="X314" s="165">
        <f t="shared" si="113"/>
        <v>0</v>
      </c>
      <c r="Y314" s="166"/>
      <c r="Z314" s="166"/>
      <c r="AA314" s="166"/>
      <c r="AB314" s="84"/>
      <c r="AC314" s="85"/>
      <c r="AD314" s="83" t="str">
        <f t="shared" si="114"/>
        <v>0</v>
      </c>
      <c r="AE314" s="167">
        <f t="shared" si="7232"/>
        <v>0</v>
      </c>
      <c r="AF314" s="168">
        <f t="shared" si="7233"/>
        <v>0</v>
      </c>
      <c r="AG314" s="168">
        <f t="shared" si="7234"/>
        <v>0</v>
      </c>
      <c r="AH314" s="168">
        <f t="shared" si="7235"/>
        <v>0</v>
      </c>
      <c r="AI314" s="168">
        <f t="shared" si="7236"/>
        <v>0</v>
      </c>
      <c r="AJ314" s="154">
        <f t="shared" ref="AJ314:AK314" si="7730">AJ313</f>
        <v>3</v>
      </c>
      <c r="AK314" s="173">
        <f t="shared" si="7730"/>
        <v>1166</v>
      </c>
      <c r="AL314" s="156" t="str">
        <f t="shared" si="7238"/>
        <v>1</v>
      </c>
      <c r="AM314" s="157">
        <f t="shared" si="122"/>
        <v>2</v>
      </c>
      <c r="AN314" s="158">
        <f t="shared" si="123"/>
        <v>0</v>
      </c>
      <c r="AO314" s="159"/>
      <c r="AP314" s="159"/>
      <c r="AQ314" s="159"/>
      <c r="AR314" s="78"/>
      <c r="AS314" s="79"/>
      <c r="AT314" s="77" t="str">
        <f t="shared" si="124"/>
        <v>0</v>
      </c>
      <c r="AU314" s="81">
        <f t="shared" si="7239"/>
        <v>0</v>
      </c>
      <c r="AV314" s="160">
        <f t="shared" si="7240"/>
        <v>0</v>
      </c>
      <c r="AW314" s="160">
        <f t="shared" si="7241"/>
        <v>0</v>
      </c>
      <c r="AX314" s="160">
        <f t="shared" si="7242"/>
        <v>0</v>
      </c>
      <c r="AY314" s="160">
        <f t="shared" si="7243"/>
        <v>0</v>
      </c>
      <c r="AZ314" s="161">
        <f t="shared" ref="AZ314:BA314" si="7731">AZ313</f>
        <v>4</v>
      </c>
      <c r="BA314" s="175">
        <f t="shared" si="7731"/>
        <v>1167</v>
      </c>
      <c r="BB314" s="163" t="str">
        <f t="shared" si="7245"/>
        <v>1</v>
      </c>
      <c r="BC314" s="164">
        <f t="shared" si="132"/>
        <v>4</v>
      </c>
      <c r="BD314" s="165">
        <f t="shared" si="133"/>
        <v>0</v>
      </c>
      <c r="BE314" s="166"/>
      <c r="BF314" s="166"/>
      <c r="BG314" s="166"/>
      <c r="BH314" s="84"/>
      <c r="BI314" s="85"/>
      <c r="BJ314" s="83" t="str">
        <f t="shared" si="134"/>
        <v>0</v>
      </c>
      <c r="BK314" s="167">
        <f t="shared" si="7246"/>
        <v>0</v>
      </c>
      <c r="BL314" s="168">
        <f t="shared" si="7247"/>
        <v>0</v>
      </c>
      <c r="BM314" s="168">
        <f t="shared" si="7248"/>
        <v>0</v>
      </c>
      <c r="BN314" s="168">
        <f t="shared" si="7249"/>
        <v>0</v>
      </c>
      <c r="BO314" s="168">
        <f t="shared" si="7250"/>
        <v>0</v>
      </c>
      <c r="BP314" s="154">
        <f t="shared" ref="BP314:BQ314" si="7732">BP313</f>
        <v>5</v>
      </c>
      <c r="BQ314" s="173">
        <f t="shared" si="7732"/>
        <v>1168</v>
      </c>
      <c r="BR314" s="156" t="str">
        <f t="shared" si="7252"/>
        <v>1</v>
      </c>
      <c r="BS314" s="157">
        <f t="shared" si="142"/>
        <v>4</v>
      </c>
      <c r="BT314" s="158">
        <f t="shared" si="143"/>
        <v>0</v>
      </c>
      <c r="BU314" s="159"/>
      <c r="BV314" s="159"/>
      <c r="BW314" s="159"/>
      <c r="BX314" s="78"/>
      <c r="BY314" s="79"/>
      <c r="BZ314" s="77" t="str">
        <f t="shared" si="144"/>
        <v>0</v>
      </c>
      <c r="CA314" s="81">
        <f t="shared" si="7253"/>
        <v>0</v>
      </c>
      <c r="CB314" s="160">
        <f t="shared" si="7254"/>
        <v>0</v>
      </c>
      <c r="CC314" s="160">
        <f t="shared" si="7255"/>
        <v>0</v>
      </c>
      <c r="CD314" s="160">
        <f t="shared" si="7256"/>
        <v>0</v>
      </c>
      <c r="CE314" s="160">
        <f t="shared" si="7257"/>
        <v>0</v>
      </c>
      <c r="CF314" s="161">
        <f t="shared" ref="CF314:CG314" si="7733">CF313</f>
        <v>6</v>
      </c>
      <c r="CG314" s="175">
        <f t="shared" si="7733"/>
        <v>1169</v>
      </c>
      <c r="CH314" s="163" t="str">
        <f t="shared" si="7259"/>
        <v>1</v>
      </c>
      <c r="CI314" s="164">
        <f t="shared" si="152"/>
        <v>2</v>
      </c>
      <c r="CJ314" s="165">
        <f t="shared" si="153"/>
        <v>0</v>
      </c>
      <c r="CK314" s="166"/>
      <c r="CL314" s="166"/>
      <c r="CM314" s="166"/>
      <c r="CN314" s="84"/>
      <c r="CO314" s="85"/>
      <c r="CP314" s="83" t="str">
        <f t="shared" si="154"/>
        <v>0</v>
      </c>
      <c r="CQ314" s="167">
        <f t="shared" si="7260"/>
        <v>0</v>
      </c>
      <c r="CR314" s="168">
        <f t="shared" si="7261"/>
        <v>0</v>
      </c>
      <c r="CS314" s="168">
        <f t="shared" si="7262"/>
        <v>0</v>
      </c>
      <c r="CT314" s="168">
        <f t="shared" si="7263"/>
        <v>0</v>
      </c>
      <c r="CU314" s="168">
        <f t="shared" si="7264"/>
        <v>0</v>
      </c>
      <c r="CV314" s="154">
        <f t="shared" ref="CV314:CW314" si="7734">CV313</f>
        <v>7</v>
      </c>
      <c r="CW314" s="173">
        <f t="shared" si="7734"/>
        <v>1170</v>
      </c>
      <c r="CX314" s="156" t="str">
        <f t="shared" si="7266"/>
        <v>1</v>
      </c>
      <c r="CY314" s="157">
        <f t="shared" si="162"/>
        <v>2</v>
      </c>
      <c r="CZ314" s="158">
        <f t="shared" si="163"/>
        <v>0</v>
      </c>
      <c r="DA314" s="159"/>
      <c r="DB314" s="159"/>
      <c r="DC314" s="159"/>
      <c r="DD314" s="78"/>
      <c r="DE314" s="79"/>
      <c r="DF314" s="77" t="str">
        <f t="shared" si="164"/>
        <v>0</v>
      </c>
      <c r="DG314" s="81">
        <f t="shared" si="7267"/>
        <v>0</v>
      </c>
      <c r="DH314" s="160">
        <f t="shared" si="7268"/>
        <v>0</v>
      </c>
      <c r="DI314" s="160">
        <f t="shared" si="7269"/>
        <v>0</v>
      </c>
      <c r="DJ314" s="160">
        <f t="shared" si="7270"/>
        <v>0</v>
      </c>
      <c r="DK314" s="160">
        <f t="shared" si="7271"/>
        <v>0</v>
      </c>
      <c r="DL314" s="161">
        <f t="shared" ref="DL314:DM314" si="7735">DL313</f>
        <v>8</v>
      </c>
      <c r="DM314" s="175">
        <f t="shared" si="7735"/>
        <v>1171</v>
      </c>
      <c r="DN314" s="163" t="str">
        <f t="shared" si="7273"/>
        <v>1</v>
      </c>
      <c r="DO314" s="164">
        <f t="shared" si="172"/>
        <v>2</v>
      </c>
      <c r="DP314" s="165">
        <f t="shared" si="173"/>
        <v>0</v>
      </c>
      <c r="DQ314" s="166"/>
      <c r="DR314" s="166"/>
      <c r="DS314" s="166"/>
      <c r="DT314" s="84"/>
      <c r="DU314" s="85"/>
      <c r="DV314" s="83" t="str">
        <f t="shared" si="174"/>
        <v>0</v>
      </c>
      <c r="DW314" s="167">
        <f t="shared" si="7274"/>
        <v>0</v>
      </c>
      <c r="DX314" s="168">
        <f t="shared" si="7275"/>
        <v>0</v>
      </c>
      <c r="DY314" s="168">
        <f t="shared" si="7276"/>
        <v>0</v>
      </c>
      <c r="DZ314" s="168">
        <f t="shared" si="7277"/>
        <v>0</v>
      </c>
      <c r="EA314" s="168">
        <f t="shared" si="7278"/>
        <v>0</v>
      </c>
      <c r="EB314" s="154">
        <f t="shared" ref="EB314:EC314" si="7736">EB313</f>
        <v>9</v>
      </c>
      <c r="EC314" s="173">
        <f t="shared" si="7736"/>
        <v>1172</v>
      </c>
      <c r="ED314" s="156" t="str">
        <f t="shared" si="7280"/>
        <v>1</v>
      </c>
      <c r="EE314" s="157">
        <f t="shared" si="182"/>
        <v>5</v>
      </c>
      <c r="EF314" s="169">
        <f t="shared" si="183"/>
        <v>0</v>
      </c>
      <c r="EG314" s="159"/>
      <c r="EH314" s="159"/>
      <c r="EI314" s="159"/>
      <c r="EJ314" s="78"/>
      <c r="EK314" s="79"/>
      <c r="EL314" s="77" t="str">
        <f t="shared" si="184"/>
        <v>0</v>
      </c>
      <c r="EM314" s="81">
        <f t="shared" si="7281"/>
        <v>0</v>
      </c>
      <c r="EN314" s="160">
        <f t="shared" si="7282"/>
        <v>0</v>
      </c>
      <c r="EO314" s="160">
        <f t="shared" si="7283"/>
        <v>0</v>
      </c>
      <c r="EP314" s="160">
        <f t="shared" si="7284"/>
        <v>0</v>
      </c>
      <c r="EQ314" s="160">
        <f t="shared" si="7285"/>
        <v>0</v>
      </c>
      <c r="ER314" s="161">
        <f t="shared" ref="ER314:ES314" si="7737">ER313</f>
        <v>10</v>
      </c>
      <c r="ES314" s="175">
        <f t="shared" si="7737"/>
        <v>1173</v>
      </c>
      <c r="ET314" s="163" t="str">
        <f t="shared" si="7287"/>
        <v>1</v>
      </c>
      <c r="EU314" s="164">
        <f t="shared" si="192"/>
        <v>19</v>
      </c>
      <c r="EV314" s="165">
        <f t="shared" si="193"/>
        <v>0</v>
      </c>
      <c r="EW314" s="166"/>
      <c r="EX314" s="166"/>
      <c r="EY314" s="166"/>
      <c r="EZ314" s="84"/>
      <c r="FA314" s="85"/>
      <c r="FB314" s="83" t="str">
        <f t="shared" si="194"/>
        <v>0</v>
      </c>
      <c r="FC314" s="167">
        <f t="shared" si="7288"/>
        <v>0</v>
      </c>
      <c r="FD314" s="168">
        <f t="shared" si="7289"/>
        <v>0</v>
      </c>
      <c r="FE314" s="168">
        <f t="shared" si="7290"/>
        <v>0</v>
      </c>
      <c r="FF314" s="168">
        <f t="shared" si="7291"/>
        <v>0</v>
      </c>
      <c r="FG314" s="168">
        <f t="shared" si="7292"/>
        <v>0</v>
      </c>
      <c r="FH314" s="154">
        <f t="shared" ref="FH314:FI314" si="7738">FH313</f>
        <v>11</v>
      </c>
      <c r="FI314" s="173">
        <f t="shared" si="7738"/>
        <v>1174</v>
      </c>
      <c r="FJ314" s="156" t="str">
        <f t="shared" si="7294"/>
        <v>1</v>
      </c>
      <c r="FK314" s="157">
        <f t="shared" si="202"/>
        <v>4</v>
      </c>
      <c r="FL314" s="158">
        <f t="shared" si="203"/>
        <v>0</v>
      </c>
      <c r="FM314" s="159"/>
      <c r="FN314" s="159"/>
      <c r="FO314" s="159"/>
      <c r="FP314" s="78"/>
      <c r="FQ314" s="79"/>
      <c r="FR314" s="77" t="str">
        <f t="shared" si="204"/>
        <v>0</v>
      </c>
      <c r="FS314" s="81">
        <f t="shared" si="7295"/>
        <v>0</v>
      </c>
      <c r="FT314" s="160">
        <f t="shared" si="7296"/>
        <v>0</v>
      </c>
      <c r="FU314" s="160">
        <f t="shared" si="7297"/>
        <v>0</v>
      </c>
      <c r="FV314" s="160">
        <f t="shared" si="7298"/>
        <v>0</v>
      </c>
      <c r="FW314" s="160">
        <f t="shared" si="7299"/>
        <v>0</v>
      </c>
      <c r="FX314" s="161">
        <f t="shared" ref="FX314:FY314" si="7739">FX313</f>
        <v>12</v>
      </c>
      <c r="FY314" s="175">
        <f t="shared" si="7739"/>
        <v>1175</v>
      </c>
      <c r="FZ314" s="163" t="str">
        <f t="shared" si="7301"/>
        <v>1</v>
      </c>
      <c r="GA314" s="164">
        <f t="shared" si="212"/>
        <v>2</v>
      </c>
      <c r="GB314" s="165">
        <f t="shared" si="213"/>
        <v>0</v>
      </c>
      <c r="GC314" s="166"/>
      <c r="GD314" s="166"/>
      <c r="GE314" s="166"/>
      <c r="GF314" s="84"/>
      <c r="GG314" s="85"/>
      <c r="GH314" s="83" t="str">
        <f t="shared" si="214"/>
        <v>0</v>
      </c>
      <c r="GI314" s="167">
        <f t="shared" si="7302"/>
        <v>0</v>
      </c>
      <c r="GJ314" s="168">
        <f t="shared" si="7303"/>
        <v>0</v>
      </c>
      <c r="GK314" s="168">
        <f t="shared" si="7304"/>
        <v>0</v>
      </c>
      <c r="GL314" s="168">
        <f t="shared" si="7305"/>
        <v>0</v>
      </c>
      <c r="GM314" s="168">
        <f t="shared" si="7306"/>
        <v>0</v>
      </c>
      <c r="GN314" s="154">
        <f t="shared" ref="GN314:GO314" si="7740">GN313</f>
        <v>13</v>
      </c>
      <c r="GO314" s="173">
        <f t="shared" si="7740"/>
        <v>1176</v>
      </c>
      <c r="GP314" s="156" t="str">
        <f t="shared" si="7308"/>
        <v>1</v>
      </c>
      <c r="GQ314" s="157">
        <f t="shared" si="222"/>
        <v>3</v>
      </c>
      <c r="GR314" s="158">
        <f t="shared" si="223"/>
        <v>0</v>
      </c>
      <c r="GS314" s="159"/>
      <c r="GT314" s="159"/>
      <c r="GU314" s="159"/>
      <c r="GV314" s="78"/>
      <c r="GW314" s="79"/>
      <c r="GX314" s="77" t="str">
        <f t="shared" si="224"/>
        <v>0</v>
      </c>
      <c r="GY314" s="81">
        <f t="shared" si="7309"/>
        <v>0</v>
      </c>
      <c r="GZ314" s="160">
        <f t="shared" si="7310"/>
        <v>0</v>
      </c>
      <c r="HA314" s="160">
        <f t="shared" si="7311"/>
        <v>0</v>
      </c>
      <c r="HB314" s="160">
        <f t="shared" si="7312"/>
        <v>0</v>
      </c>
      <c r="HC314" s="160">
        <f t="shared" si="7313"/>
        <v>0</v>
      </c>
      <c r="HD314" s="161">
        <f t="shared" ref="HD314:HE314" si="7741">HD313</f>
        <v>14</v>
      </c>
      <c r="HE314" s="175">
        <f t="shared" si="7741"/>
        <v>1177</v>
      </c>
      <c r="HF314" s="163" t="str">
        <f t="shared" si="7315"/>
        <v>1</v>
      </c>
      <c r="HG314" s="164">
        <f t="shared" si="232"/>
        <v>5</v>
      </c>
      <c r="HH314" s="165">
        <f t="shared" si="233"/>
        <v>0</v>
      </c>
      <c r="HI314" s="166"/>
      <c r="HJ314" s="166"/>
      <c r="HK314" s="166"/>
      <c r="HL314" s="84"/>
      <c r="HM314" s="85"/>
      <c r="HN314" s="83" t="str">
        <f t="shared" si="234"/>
        <v>0</v>
      </c>
      <c r="HO314" s="167">
        <f t="shared" si="7316"/>
        <v>0</v>
      </c>
      <c r="HP314" s="168">
        <f t="shared" si="7317"/>
        <v>0</v>
      </c>
      <c r="HQ314" s="168">
        <f t="shared" si="7318"/>
        <v>0</v>
      </c>
      <c r="HR314" s="168">
        <f t="shared" si="7319"/>
        <v>0</v>
      </c>
      <c r="HS314" s="168">
        <f t="shared" si="7320"/>
        <v>0</v>
      </c>
      <c r="HT314" s="154">
        <f t="shared" ref="HT314:HU314" si="7742">HT313</f>
        <v>15</v>
      </c>
      <c r="HU314" s="173">
        <f t="shared" si="7742"/>
        <v>1178</v>
      </c>
      <c r="HV314" s="156" t="str">
        <f t="shared" si="7322"/>
        <v>1</v>
      </c>
      <c r="HW314" s="157" t="str">
        <f t="shared" si="242"/>
        <v/>
      </c>
      <c r="HX314" s="169">
        <f t="shared" si="243"/>
        <v>0</v>
      </c>
      <c r="HY314" s="159"/>
      <c r="HZ314" s="159"/>
      <c r="IA314" s="159"/>
      <c r="IB314" s="160"/>
      <c r="IC314" s="160"/>
      <c r="ID314" s="160" t="str">
        <f t="shared" si="244"/>
        <v>0</v>
      </c>
      <c r="IE314" s="160">
        <f t="shared" si="7323"/>
        <v>0</v>
      </c>
      <c r="IF314" s="160">
        <f t="shared" si="7324"/>
        <v>0</v>
      </c>
      <c r="IG314" s="160">
        <f t="shared" si="7325"/>
        <v>0</v>
      </c>
      <c r="IH314" s="160">
        <f t="shared" si="7326"/>
        <v>0</v>
      </c>
      <c r="II314" s="160">
        <f t="shared" si="7327"/>
        <v>0</v>
      </c>
      <c r="IJ314" s="161">
        <f t="shared" ref="IJ314:IK314" si="7743">IJ313</f>
        <v>16</v>
      </c>
      <c r="IK314" s="175">
        <f t="shared" si="7743"/>
        <v>1179</v>
      </c>
      <c r="IL314" s="163" t="str">
        <f t="shared" si="7329"/>
        <v>1</v>
      </c>
      <c r="IM314" s="164" t="str">
        <f t="shared" si="252"/>
        <v/>
      </c>
      <c r="IN314" s="165">
        <f t="shared" si="253"/>
        <v>0</v>
      </c>
      <c r="IO314" s="166"/>
      <c r="IP314" s="166"/>
      <c r="IQ314" s="166"/>
      <c r="IR314" s="168"/>
      <c r="IS314" s="168"/>
      <c r="IT314" s="170" t="str">
        <f t="shared" si="254"/>
        <v>0</v>
      </c>
      <c r="IU314" s="170">
        <f t="shared" si="7330"/>
        <v>0</v>
      </c>
      <c r="IV314" s="168">
        <f t="shared" si="7331"/>
        <v>0</v>
      </c>
      <c r="IW314" s="168">
        <f t="shared" si="7332"/>
        <v>0</v>
      </c>
      <c r="IX314" s="168">
        <f t="shared" si="7333"/>
        <v>0</v>
      </c>
      <c r="IY314" s="168">
        <f t="shared" si="7334"/>
        <v>0</v>
      </c>
      <c r="IZ314" s="154">
        <f t="shared" ref="IZ314:JA314" si="7744">IZ313</f>
        <v>17</v>
      </c>
      <c r="JA314" s="173">
        <f t="shared" si="7744"/>
        <v>1180</v>
      </c>
      <c r="JB314" s="156" t="str">
        <f t="shared" si="7336"/>
        <v>1</v>
      </c>
      <c r="JC314" s="157" t="str">
        <f t="shared" si="262"/>
        <v/>
      </c>
      <c r="JD314" s="158">
        <f t="shared" si="263"/>
        <v>0</v>
      </c>
      <c r="JE314" s="159"/>
      <c r="JF314" s="159"/>
      <c r="JG314" s="159"/>
      <c r="JH314" s="160"/>
      <c r="JI314" s="160"/>
      <c r="JJ314" s="171" t="str">
        <f t="shared" si="264"/>
        <v>0</v>
      </c>
      <c r="JK314" s="171">
        <f t="shared" si="7337"/>
        <v>0</v>
      </c>
      <c r="JL314" s="160">
        <f t="shared" si="7338"/>
        <v>0</v>
      </c>
      <c r="JM314" s="160">
        <f t="shared" si="7339"/>
        <v>0</v>
      </c>
      <c r="JN314" s="160">
        <f t="shared" si="7340"/>
        <v>0</v>
      </c>
      <c r="JO314" s="160">
        <f t="shared" si="7341"/>
        <v>0</v>
      </c>
      <c r="JP314" s="161">
        <f t="shared" ref="JP314:JQ314" si="7745">JP313</f>
        <v>18</v>
      </c>
      <c r="JQ314" s="175">
        <f t="shared" si="7745"/>
        <v>1181</v>
      </c>
      <c r="JR314" s="163" t="str">
        <f t="shared" si="7343"/>
        <v>1</v>
      </c>
      <c r="JS314" s="164" t="str">
        <f t="shared" si="272"/>
        <v/>
      </c>
      <c r="JT314" s="165">
        <f t="shared" si="273"/>
        <v>0</v>
      </c>
      <c r="JU314" s="166"/>
      <c r="JV314" s="166"/>
      <c r="JW314" s="166"/>
      <c r="JX314" s="168"/>
      <c r="JY314" s="168"/>
      <c r="JZ314" s="170" t="str">
        <f t="shared" si="274"/>
        <v>0</v>
      </c>
      <c r="KA314" s="170">
        <f t="shared" si="7344"/>
        <v>0</v>
      </c>
      <c r="KB314" s="168">
        <f t="shared" si="7345"/>
        <v>0</v>
      </c>
      <c r="KC314" s="168">
        <f t="shared" si="7346"/>
        <v>0</v>
      </c>
      <c r="KD314" s="168">
        <f t="shared" si="7347"/>
        <v>0</v>
      </c>
      <c r="KE314" s="168">
        <f t="shared" si="7348"/>
        <v>0</v>
      </c>
      <c r="KF314" s="154">
        <f t="shared" ref="KF314:KG314" si="7746">KF313</f>
        <v>19</v>
      </c>
      <c r="KG314" s="173">
        <f t="shared" si="7746"/>
        <v>1182</v>
      </c>
      <c r="KH314" s="156" t="str">
        <f t="shared" si="7350"/>
        <v>1</v>
      </c>
      <c r="KI314" s="157" t="str">
        <f t="shared" si="282"/>
        <v/>
      </c>
      <c r="KJ314" s="158">
        <f t="shared" si="283"/>
        <v>0</v>
      </c>
      <c r="KK314" s="159"/>
      <c r="KL314" s="159"/>
      <c r="KM314" s="159"/>
      <c r="KN314" s="160"/>
      <c r="KO314" s="160"/>
      <c r="KP314" s="171" t="str">
        <f t="shared" si="284"/>
        <v>0</v>
      </c>
      <c r="KQ314" s="171">
        <f t="shared" si="7351"/>
        <v>0</v>
      </c>
      <c r="KR314" s="160">
        <f t="shared" si="7352"/>
        <v>0</v>
      </c>
      <c r="KS314" s="160">
        <f t="shared" si="7353"/>
        <v>0</v>
      </c>
      <c r="KT314" s="160">
        <f t="shared" si="7354"/>
        <v>0</v>
      </c>
      <c r="KU314" s="160">
        <f t="shared" si="7355"/>
        <v>0</v>
      </c>
      <c r="KV314" s="161">
        <f t="shared" ref="KV314:KW314" si="7747">KV313</f>
        <v>20</v>
      </c>
      <c r="KW314" s="175">
        <f t="shared" si="7747"/>
        <v>1183</v>
      </c>
      <c r="KX314" s="163" t="str">
        <f t="shared" si="7357"/>
        <v>1</v>
      </c>
      <c r="KY314" s="164" t="str">
        <f t="shared" si="292"/>
        <v/>
      </c>
      <c r="KZ314" s="165">
        <f t="shared" si="293"/>
        <v>0</v>
      </c>
      <c r="LA314" s="166"/>
      <c r="LB314" s="166"/>
      <c r="LC314" s="166"/>
      <c r="LD314" s="168"/>
      <c r="LE314" s="168"/>
      <c r="LF314" s="170" t="str">
        <f t="shared" si="294"/>
        <v>0</v>
      </c>
      <c r="LG314" s="170">
        <f t="shared" si="7358"/>
        <v>0</v>
      </c>
      <c r="LH314" s="168">
        <f t="shared" si="7359"/>
        <v>0</v>
      </c>
      <c r="LI314" s="168">
        <f t="shared" si="7360"/>
        <v>0</v>
      </c>
      <c r="LJ314" s="168">
        <f t="shared" si="7361"/>
        <v>0</v>
      </c>
      <c r="LK314" s="168">
        <f t="shared" si="7362"/>
        <v>0</v>
      </c>
      <c r="LL314" s="172"/>
      <c r="LM314" s="172"/>
      <c r="LN314" s="168" t="str">
        <f t="shared" si="7363"/>
        <v>#REF!</v>
      </c>
      <c r="LO314" s="168" t="str">
        <f t="shared" si="7364"/>
        <v>#REF!</v>
      </c>
      <c r="LP314" s="168" t="str">
        <f t="shared" si="7365"/>
        <v>#REF!</v>
      </c>
      <c r="LQ314" s="168" t="str">
        <f t="shared" si="7366"/>
        <v>#REF!</v>
      </c>
    </row>
    <row r="315" ht="15.75" customHeight="1">
      <c r="A315" s="188">
        <v>46409.0</v>
      </c>
      <c r="B315" s="152" t="s">
        <v>29</v>
      </c>
      <c r="C315" s="153">
        <f t="shared" si="99"/>
        <v>0</v>
      </c>
      <c r="D315" s="154">
        <f t="shared" ref="D315:E315" si="7748">D314</f>
        <v>1</v>
      </c>
      <c r="E315" s="173">
        <f t="shared" si="7748"/>
        <v>1164</v>
      </c>
      <c r="F315" s="156" t="str">
        <f t="shared" si="7488"/>
        <v>1</v>
      </c>
      <c r="G315" s="157">
        <f t="shared" si="102"/>
        <v>1</v>
      </c>
      <c r="H315" s="158">
        <f t="shared" si="103"/>
        <v>0</v>
      </c>
      <c r="I315" s="159"/>
      <c r="J315" s="159"/>
      <c r="K315" s="159"/>
      <c r="L315" s="78"/>
      <c r="M315" s="79"/>
      <c r="N315" s="77" t="str">
        <f t="shared" si="104"/>
        <v>0</v>
      </c>
      <c r="O315" s="81">
        <f t="shared" si="7225"/>
        <v>0</v>
      </c>
      <c r="P315" s="160">
        <f t="shared" si="7226"/>
        <v>0</v>
      </c>
      <c r="Q315" s="160">
        <f t="shared" si="7227"/>
        <v>0</v>
      </c>
      <c r="R315" s="160">
        <f t="shared" si="7228"/>
        <v>0</v>
      </c>
      <c r="S315" s="160">
        <f t="shared" si="7229"/>
        <v>0</v>
      </c>
      <c r="T315" s="161">
        <f t="shared" ref="T315:U315" si="7749">T314</f>
        <v>2</v>
      </c>
      <c r="U315" s="175">
        <f t="shared" si="7749"/>
        <v>1165</v>
      </c>
      <c r="V315" s="163" t="str">
        <f t="shared" si="7231"/>
        <v>1</v>
      </c>
      <c r="W315" s="164">
        <f t="shared" si="112"/>
        <v>1</v>
      </c>
      <c r="X315" s="165">
        <f t="shared" si="113"/>
        <v>0</v>
      </c>
      <c r="Y315" s="166"/>
      <c r="Z315" s="166"/>
      <c r="AA315" s="166"/>
      <c r="AB315" s="84"/>
      <c r="AC315" s="85"/>
      <c r="AD315" s="83" t="str">
        <f t="shared" si="114"/>
        <v>0</v>
      </c>
      <c r="AE315" s="167">
        <f t="shared" si="7232"/>
        <v>0</v>
      </c>
      <c r="AF315" s="168">
        <f t="shared" si="7233"/>
        <v>0</v>
      </c>
      <c r="AG315" s="168">
        <f t="shared" si="7234"/>
        <v>0</v>
      </c>
      <c r="AH315" s="168">
        <f t="shared" si="7235"/>
        <v>0</v>
      </c>
      <c r="AI315" s="168">
        <f t="shared" si="7236"/>
        <v>0</v>
      </c>
      <c r="AJ315" s="154">
        <f t="shared" ref="AJ315:AK315" si="7750">AJ314</f>
        <v>3</v>
      </c>
      <c r="AK315" s="173">
        <f t="shared" si="7750"/>
        <v>1166</v>
      </c>
      <c r="AL315" s="156" t="str">
        <f t="shared" si="7238"/>
        <v>1</v>
      </c>
      <c r="AM315" s="157">
        <f t="shared" si="122"/>
        <v>2</v>
      </c>
      <c r="AN315" s="158">
        <f t="shared" si="123"/>
        <v>0</v>
      </c>
      <c r="AO315" s="159"/>
      <c r="AP315" s="159"/>
      <c r="AQ315" s="159"/>
      <c r="AR315" s="78"/>
      <c r="AS315" s="79"/>
      <c r="AT315" s="77" t="str">
        <f t="shared" si="124"/>
        <v>0</v>
      </c>
      <c r="AU315" s="81">
        <f t="shared" si="7239"/>
        <v>0</v>
      </c>
      <c r="AV315" s="160">
        <f t="shared" si="7240"/>
        <v>0</v>
      </c>
      <c r="AW315" s="160">
        <f t="shared" si="7241"/>
        <v>0</v>
      </c>
      <c r="AX315" s="160">
        <f t="shared" si="7242"/>
        <v>0</v>
      </c>
      <c r="AY315" s="160">
        <f t="shared" si="7243"/>
        <v>0</v>
      </c>
      <c r="AZ315" s="161">
        <f t="shared" ref="AZ315:BA315" si="7751">AZ314</f>
        <v>4</v>
      </c>
      <c r="BA315" s="175">
        <f t="shared" si="7751"/>
        <v>1167</v>
      </c>
      <c r="BB315" s="163" t="str">
        <f t="shared" si="7245"/>
        <v>1</v>
      </c>
      <c r="BC315" s="164">
        <f t="shared" si="132"/>
        <v>4</v>
      </c>
      <c r="BD315" s="165">
        <f t="shared" si="133"/>
        <v>0</v>
      </c>
      <c r="BE315" s="166"/>
      <c r="BF315" s="166"/>
      <c r="BG315" s="166"/>
      <c r="BH315" s="84"/>
      <c r="BI315" s="85"/>
      <c r="BJ315" s="83" t="str">
        <f t="shared" si="134"/>
        <v>0</v>
      </c>
      <c r="BK315" s="167">
        <f t="shared" si="7246"/>
        <v>0</v>
      </c>
      <c r="BL315" s="168">
        <f t="shared" si="7247"/>
        <v>0</v>
      </c>
      <c r="BM315" s="168">
        <f t="shared" si="7248"/>
        <v>0</v>
      </c>
      <c r="BN315" s="168">
        <f t="shared" si="7249"/>
        <v>0</v>
      </c>
      <c r="BO315" s="168">
        <f t="shared" si="7250"/>
        <v>0</v>
      </c>
      <c r="BP315" s="154">
        <f t="shared" ref="BP315:BQ315" si="7752">BP314</f>
        <v>5</v>
      </c>
      <c r="BQ315" s="173">
        <f t="shared" si="7752"/>
        <v>1168</v>
      </c>
      <c r="BR315" s="156" t="str">
        <f t="shared" si="7252"/>
        <v>1</v>
      </c>
      <c r="BS315" s="157">
        <f t="shared" si="142"/>
        <v>4</v>
      </c>
      <c r="BT315" s="158">
        <f t="shared" si="143"/>
        <v>0</v>
      </c>
      <c r="BU315" s="159"/>
      <c r="BV315" s="159"/>
      <c r="BW315" s="159"/>
      <c r="BX315" s="78"/>
      <c r="BY315" s="79"/>
      <c r="BZ315" s="77" t="str">
        <f t="shared" si="144"/>
        <v>0</v>
      </c>
      <c r="CA315" s="81">
        <f t="shared" si="7253"/>
        <v>0</v>
      </c>
      <c r="CB315" s="160">
        <f t="shared" si="7254"/>
        <v>0</v>
      </c>
      <c r="CC315" s="160">
        <f t="shared" si="7255"/>
        <v>0</v>
      </c>
      <c r="CD315" s="160">
        <f t="shared" si="7256"/>
        <v>0</v>
      </c>
      <c r="CE315" s="160">
        <f t="shared" si="7257"/>
        <v>0</v>
      </c>
      <c r="CF315" s="161">
        <f t="shared" ref="CF315:CG315" si="7753">CF314</f>
        <v>6</v>
      </c>
      <c r="CG315" s="175">
        <f t="shared" si="7753"/>
        <v>1169</v>
      </c>
      <c r="CH315" s="163" t="str">
        <f t="shared" si="7259"/>
        <v>1</v>
      </c>
      <c r="CI315" s="164">
        <f t="shared" si="152"/>
        <v>2</v>
      </c>
      <c r="CJ315" s="165">
        <f t="shared" si="153"/>
        <v>0</v>
      </c>
      <c r="CK315" s="166"/>
      <c r="CL315" s="166"/>
      <c r="CM315" s="166"/>
      <c r="CN315" s="84"/>
      <c r="CO315" s="85"/>
      <c r="CP315" s="83" t="str">
        <f t="shared" si="154"/>
        <v>0</v>
      </c>
      <c r="CQ315" s="167">
        <f t="shared" si="7260"/>
        <v>0</v>
      </c>
      <c r="CR315" s="168">
        <f t="shared" si="7261"/>
        <v>0</v>
      </c>
      <c r="CS315" s="168">
        <f t="shared" si="7262"/>
        <v>0</v>
      </c>
      <c r="CT315" s="168">
        <f t="shared" si="7263"/>
        <v>0</v>
      </c>
      <c r="CU315" s="168">
        <f t="shared" si="7264"/>
        <v>0</v>
      </c>
      <c r="CV315" s="154">
        <f t="shared" ref="CV315:CW315" si="7754">CV314</f>
        <v>7</v>
      </c>
      <c r="CW315" s="173">
        <f t="shared" si="7754"/>
        <v>1170</v>
      </c>
      <c r="CX315" s="156" t="str">
        <f t="shared" si="7266"/>
        <v>1</v>
      </c>
      <c r="CY315" s="157">
        <f t="shared" si="162"/>
        <v>2</v>
      </c>
      <c r="CZ315" s="158">
        <f t="shared" si="163"/>
        <v>0</v>
      </c>
      <c r="DA315" s="159"/>
      <c r="DB315" s="159"/>
      <c r="DC315" s="159"/>
      <c r="DD315" s="78"/>
      <c r="DE315" s="79"/>
      <c r="DF315" s="77" t="str">
        <f t="shared" si="164"/>
        <v>0</v>
      </c>
      <c r="DG315" s="81">
        <f t="shared" si="7267"/>
        <v>0</v>
      </c>
      <c r="DH315" s="160">
        <f t="shared" si="7268"/>
        <v>0</v>
      </c>
      <c r="DI315" s="160">
        <f t="shared" si="7269"/>
        <v>0</v>
      </c>
      <c r="DJ315" s="160">
        <f t="shared" si="7270"/>
        <v>0</v>
      </c>
      <c r="DK315" s="160">
        <f t="shared" si="7271"/>
        <v>0</v>
      </c>
      <c r="DL315" s="161">
        <f t="shared" ref="DL315:DM315" si="7755">DL314</f>
        <v>8</v>
      </c>
      <c r="DM315" s="175">
        <f t="shared" si="7755"/>
        <v>1171</v>
      </c>
      <c r="DN315" s="163" t="str">
        <f t="shared" si="7273"/>
        <v>1</v>
      </c>
      <c r="DO315" s="164">
        <f t="shared" si="172"/>
        <v>2</v>
      </c>
      <c r="DP315" s="165">
        <f t="shared" si="173"/>
        <v>0</v>
      </c>
      <c r="DQ315" s="166"/>
      <c r="DR315" s="166"/>
      <c r="DS315" s="166"/>
      <c r="DT315" s="84"/>
      <c r="DU315" s="85"/>
      <c r="DV315" s="83" t="str">
        <f t="shared" si="174"/>
        <v>0</v>
      </c>
      <c r="DW315" s="167">
        <f t="shared" si="7274"/>
        <v>0</v>
      </c>
      <c r="DX315" s="168">
        <f t="shared" si="7275"/>
        <v>0</v>
      </c>
      <c r="DY315" s="168">
        <f t="shared" si="7276"/>
        <v>0</v>
      </c>
      <c r="DZ315" s="168">
        <f t="shared" si="7277"/>
        <v>0</v>
      </c>
      <c r="EA315" s="168">
        <f t="shared" si="7278"/>
        <v>0</v>
      </c>
      <c r="EB315" s="154">
        <f t="shared" ref="EB315:EC315" si="7756">EB314</f>
        <v>9</v>
      </c>
      <c r="EC315" s="173">
        <f t="shared" si="7756"/>
        <v>1172</v>
      </c>
      <c r="ED315" s="156" t="str">
        <f t="shared" si="7280"/>
        <v>1</v>
      </c>
      <c r="EE315" s="157">
        <f t="shared" si="182"/>
        <v>5</v>
      </c>
      <c r="EF315" s="169">
        <f t="shared" si="183"/>
        <v>0</v>
      </c>
      <c r="EG315" s="159"/>
      <c r="EH315" s="159"/>
      <c r="EI315" s="159"/>
      <c r="EJ315" s="78"/>
      <c r="EK315" s="79"/>
      <c r="EL315" s="77" t="str">
        <f t="shared" si="184"/>
        <v>0</v>
      </c>
      <c r="EM315" s="81">
        <f t="shared" si="7281"/>
        <v>0</v>
      </c>
      <c r="EN315" s="160">
        <f t="shared" si="7282"/>
        <v>0</v>
      </c>
      <c r="EO315" s="160">
        <f t="shared" si="7283"/>
        <v>0</v>
      </c>
      <c r="EP315" s="160">
        <f t="shared" si="7284"/>
        <v>0</v>
      </c>
      <c r="EQ315" s="160">
        <f t="shared" si="7285"/>
        <v>0</v>
      </c>
      <c r="ER315" s="161">
        <f t="shared" ref="ER315:ES315" si="7757">ER314</f>
        <v>10</v>
      </c>
      <c r="ES315" s="175">
        <f t="shared" si="7757"/>
        <v>1173</v>
      </c>
      <c r="ET315" s="163" t="str">
        <f t="shared" si="7287"/>
        <v>1</v>
      </c>
      <c r="EU315" s="164">
        <f t="shared" si="192"/>
        <v>19</v>
      </c>
      <c r="EV315" s="165">
        <f t="shared" si="193"/>
        <v>0</v>
      </c>
      <c r="EW315" s="166"/>
      <c r="EX315" s="166"/>
      <c r="EY315" s="166"/>
      <c r="EZ315" s="84"/>
      <c r="FA315" s="85"/>
      <c r="FB315" s="83" t="str">
        <f t="shared" si="194"/>
        <v>0</v>
      </c>
      <c r="FC315" s="167">
        <f t="shared" si="7288"/>
        <v>0</v>
      </c>
      <c r="FD315" s="168">
        <f t="shared" si="7289"/>
        <v>0</v>
      </c>
      <c r="FE315" s="168">
        <f t="shared" si="7290"/>
        <v>0</v>
      </c>
      <c r="FF315" s="168">
        <f t="shared" si="7291"/>
        <v>0</v>
      </c>
      <c r="FG315" s="168">
        <f t="shared" si="7292"/>
        <v>0</v>
      </c>
      <c r="FH315" s="154">
        <f t="shared" ref="FH315:FI315" si="7758">FH314</f>
        <v>11</v>
      </c>
      <c r="FI315" s="173">
        <f t="shared" si="7758"/>
        <v>1174</v>
      </c>
      <c r="FJ315" s="156" t="str">
        <f t="shared" si="7294"/>
        <v>1</v>
      </c>
      <c r="FK315" s="157">
        <f t="shared" si="202"/>
        <v>4</v>
      </c>
      <c r="FL315" s="158">
        <f t="shared" si="203"/>
        <v>0</v>
      </c>
      <c r="FM315" s="159"/>
      <c r="FN315" s="159"/>
      <c r="FO315" s="159"/>
      <c r="FP315" s="78"/>
      <c r="FQ315" s="79"/>
      <c r="FR315" s="77" t="str">
        <f t="shared" si="204"/>
        <v>0</v>
      </c>
      <c r="FS315" s="81">
        <f t="shared" si="7295"/>
        <v>0</v>
      </c>
      <c r="FT315" s="160">
        <f t="shared" si="7296"/>
        <v>0</v>
      </c>
      <c r="FU315" s="160">
        <f t="shared" si="7297"/>
        <v>0</v>
      </c>
      <c r="FV315" s="160">
        <f t="shared" si="7298"/>
        <v>0</v>
      </c>
      <c r="FW315" s="160">
        <f t="shared" si="7299"/>
        <v>0</v>
      </c>
      <c r="FX315" s="161">
        <f t="shared" ref="FX315:FY315" si="7759">FX314</f>
        <v>12</v>
      </c>
      <c r="FY315" s="175">
        <f t="shared" si="7759"/>
        <v>1175</v>
      </c>
      <c r="FZ315" s="163" t="str">
        <f t="shared" si="7301"/>
        <v>1</v>
      </c>
      <c r="GA315" s="164">
        <f t="shared" si="212"/>
        <v>2</v>
      </c>
      <c r="GB315" s="165">
        <f t="shared" si="213"/>
        <v>0</v>
      </c>
      <c r="GC315" s="166"/>
      <c r="GD315" s="166"/>
      <c r="GE315" s="166"/>
      <c r="GF315" s="84"/>
      <c r="GG315" s="85"/>
      <c r="GH315" s="83" t="str">
        <f t="shared" si="214"/>
        <v>0</v>
      </c>
      <c r="GI315" s="167">
        <f t="shared" si="7302"/>
        <v>0</v>
      </c>
      <c r="GJ315" s="168">
        <f t="shared" si="7303"/>
        <v>0</v>
      </c>
      <c r="GK315" s="168">
        <f t="shared" si="7304"/>
        <v>0</v>
      </c>
      <c r="GL315" s="168">
        <f t="shared" si="7305"/>
        <v>0</v>
      </c>
      <c r="GM315" s="168">
        <f t="shared" si="7306"/>
        <v>0</v>
      </c>
      <c r="GN315" s="154">
        <f t="shared" ref="GN315:GO315" si="7760">GN314</f>
        <v>13</v>
      </c>
      <c r="GO315" s="173">
        <f t="shared" si="7760"/>
        <v>1176</v>
      </c>
      <c r="GP315" s="156" t="str">
        <f t="shared" si="7308"/>
        <v>1</v>
      </c>
      <c r="GQ315" s="157">
        <f t="shared" si="222"/>
        <v>3</v>
      </c>
      <c r="GR315" s="158">
        <f t="shared" si="223"/>
        <v>0</v>
      </c>
      <c r="GS315" s="159"/>
      <c r="GT315" s="159"/>
      <c r="GU315" s="159"/>
      <c r="GV315" s="78"/>
      <c r="GW315" s="79"/>
      <c r="GX315" s="77" t="str">
        <f t="shared" si="224"/>
        <v>0</v>
      </c>
      <c r="GY315" s="81">
        <f t="shared" si="7309"/>
        <v>0</v>
      </c>
      <c r="GZ315" s="160">
        <f t="shared" si="7310"/>
        <v>0</v>
      </c>
      <c r="HA315" s="160">
        <f t="shared" si="7311"/>
        <v>0</v>
      </c>
      <c r="HB315" s="160">
        <f t="shared" si="7312"/>
        <v>0</v>
      </c>
      <c r="HC315" s="160">
        <f t="shared" si="7313"/>
        <v>0</v>
      </c>
      <c r="HD315" s="161">
        <f t="shared" ref="HD315:HE315" si="7761">HD314</f>
        <v>14</v>
      </c>
      <c r="HE315" s="175">
        <f t="shared" si="7761"/>
        <v>1177</v>
      </c>
      <c r="HF315" s="163" t="str">
        <f t="shared" si="7315"/>
        <v>1</v>
      </c>
      <c r="HG315" s="164">
        <f t="shared" si="232"/>
        <v>5</v>
      </c>
      <c r="HH315" s="165">
        <f t="shared" si="233"/>
        <v>0</v>
      </c>
      <c r="HI315" s="166"/>
      <c r="HJ315" s="166"/>
      <c r="HK315" s="166"/>
      <c r="HL315" s="84"/>
      <c r="HM315" s="85"/>
      <c r="HN315" s="83" t="str">
        <f t="shared" si="234"/>
        <v>0</v>
      </c>
      <c r="HO315" s="167">
        <f t="shared" si="7316"/>
        <v>0</v>
      </c>
      <c r="HP315" s="168">
        <f t="shared" si="7317"/>
        <v>0</v>
      </c>
      <c r="HQ315" s="168">
        <f t="shared" si="7318"/>
        <v>0</v>
      </c>
      <c r="HR315" s="168">
        <f t="shared" si="7319"/>
        <v>0</v>
      </c>
      <c r="HS315" s="168">
        <f t="shared" si="7320"/>
        <v>0</v>
      </c>
      <c r="HT315" s="154">
        <f t="shared" ref="HT315:HU315" si="7762">HT314</f>
        <v>15</v>
      </c>
      <c r="HU315" s="173">
        <f t="shared" si="7762"/>
        <v>1178</v>
      </c>
      <c r="HV315" s="156" t="str">
        <f t="shared" si="7322"/>
        <v>1</v>
      </c>
      <c r="HW315" s="157" t="str">
        <f t="shared" si="242"/>
        <v/>
      </c>
      <c r="HX315" s="169">
        <f t="shared" si="243"/>
        <v>0</v>
      </c>
      <c r="HY315" s="159"/>
      <c r="HZ315" s="159"/>
      <c r="IA315" s="159"/>
      <c r="IB315" s="160"/>
      <c r="IC315" s="160"/>
      <c r="ID315" s="160" t="str">
        <f t="shared" si="244"/>
        <v>0</v>
      </c>
      <c r="IE315" s="160">
        <f t="shared" si="7323"/>
        <v>0</v>
      </c>
      <c r="IF315" s="160">
        <f t="shared" si="7324"/>
        <v>0</v>
      </c>
      <c r="IG315" s="160">
        <f t="shared" si="7325"/>
        <v>0</v>
      </c>
      <c r="IH315" s="160">
        <f t="shared" si="7326"/>
        <v>0</v>
      </c>
      <c r="II315" s="160">
        <f t="shared" si="7327"/>
        <v>0</v>
      </c>
      <c r="IJ315" s="161">
        <f t="shared" ref="IJ315:IK315" si="7763">IJ314</f>
        <v>16</v>
      </c>
      <c r="IK315" s="175">
        <f t="shared" si="7763"/>
        <v>1179</v>
      </c>
      <c r="IL315" s="163" t="str">
        <f t="shared" si="7329"/>
        <v>1</v>
      </c>
      <c r="IM315" s="164" t="str">
        <f t="shared" si="252"/>
        <v/>
      </c>
      <c r="IN315" s="165">
        <f t="shared" si="253"/>
        <v>0</v>
      </c>
      <c r="IO315" s="166"/>
      <c r="IP315" s="166"/>
      <c r="IQ315" s="166"/>
      <c r="IR315" s="168"/>
      <c r="IS315" s="168"/>
      <c r="IT315" s="170" t="str">
        <f t="shared" si="254"/>
        <v>0</v>
      </c>
      <c r="IU315" s="170">
        <f t="shared" si="7330"/>
        <v>0</v>
      </c>
      <c r="IV315" s="168">
        <f t="shared" si="7331"/>
        <v>0</v>
      </c>
      <c r="IW315" s="168">
        <f t="shared" si="7332"/>
        <v>0</v>
      </c>
      <c r="IX315" s="168">
        <f t="shared" si="7333"/>
        <v>0</v>
      </c>
      <c r="IY315" s="168">
        <f t="shared" si="7334"/>
        <v>0</v>
      </c>
      <c r="IZ315" s="154">
        <f t="shared" ref="IZ315:JA315" si="7764">IZ314</f>
        <v>17</v>
      </c>
      <c r="JA315" s="173">
        <f t="shared" si="7764"/>
        <v>1180</v>
      </c>
      <c r="JB315" s="156" t="str">
        <f t="shared" si="7336"/>
        <v>1</v>
      </c>
      <c r="JC315" s="157" t="str">
        <f t="shared" si="262"/>
        <v/>
      </c>
      <c r="JD315" s="158">
        <f t="shared" si="263"/>
        <v>0</v>
      </c>
      <c r="JE315" s="159"/>
      <c r="JF315" s="159"/>
      <c r="JG315" s="159"/>
      <c r="JH315" s="160"/>
      <c r="JI315" s="160"/>
      <c r="JJ315" s="171" t="str">
        <f t="shared" si="264"/>
        <v>0</v>
      </c>
      <c r="JK315" s="171">
        <f t="shared" si="7337"/>
        <v>0</v>
      </c>
      <c r="JL315" s="160">
        <f t="shared" si="7338"/>
        <v>0</v>
      </c>
      <c r="JM315" s="160">
        <f t="shared" si="7339"/>
        <v>0</v>
      </c>
      <c r="JN315" s="160">
        <f t="shared" si="7340"/>
        <v>0</v>
      </c>
      <c r="JO315" s="160">
        <f t="shared" si="7341"/>
        <v>0</v>
      </c>
      <c r="JP315" s="161">
        <f t="shared" ref="JP315:JQ315" si="7765">JP314</f>
        <v>18</v>
      </c>
      <c r="JQ315" s="175">
        <f t="shared" si="7765"/>
        <v>1181</v>
      </c>
      <c r="JR315" s="163" t="str">
        <f t="shared" si="7343"/>
        <v>1</v>
      </c>
      <c r="JS315" s="164" t="str">
        <f t="shared" si="272"/>
        <v/>
      </c>
      <c r="JT315" s="165">
        <f t="shared" si="273"/>
        <v>0</v>
      </c>
      <c r="JU315" s="166"/>
      <c r="JV315" s="166"/>
      <c r="JW315" s="166"/>
      <c r="JX315" s="168"/>
      <c r="JY315" s="168"/>
      <c r="JZ315" s="170" t="str">
        <f t="shared" si="274"/>
        <v>0</v>
      </c>
      <c r="KA315" s="170">
        <f t="shared" si="7344"/>
        <v>0</v>
      </c>
      <c r="KB315" s="168">
        <f t="shared" si="7345"/>
        <v>0</v>
      </c>
      <c r="KC315" s="168">
        <f t="shared" si="7346"/>
        <v>0</v>
      </c>
      <c r="KD315" s="168">
        <f t="shared" si="7347"/>
        <v>0</v>
      </c>
      <c r="KE315" s="168">
        <f t="shared" si="7348"/>
        <v>0</v>
      </c>
      <c r="KF315" s="154">
        <f t="shared" ref="KF315:KG315" si="7766">KF314</f>
        <v>19</v>
      </c>
      <c r="KG315" s="173">
        <f t="shared" si="7766"/>
        <v>1182</v>
      </c>
      <c r="KH315" s="156" t="str">
        <f t="shared" si="7350"/>
        <v>1</v>
      </c>
      <c r="KI315" s="157" t="str">
        <f t="shared" si="282"/>
        <v/>
      </c>
      <c r="KJ315" s="158">
        <f t="shared" si="283"/>
        <v>0</v>
      </c>
      <c r="KK315" s="159"/>
      <c r="KL315" s="159"/>
      <c r="KM315" s="159"/>
      <c r="KN315" s="160"/>
      <c r="KO315" s="160"/>
      <c r="KP315" s="171" t="str">
        <f t="shared" si="284"/>
        <v>0</v>
      </c>
      <c r="KQ315" s="171">
        <f t="shared" si="7351"/>
        <v>0</v>
      </c>
      <c r="KR315" s="160">
        <f t="shared" si="7352"/>
        <v>0</v>
      </c>
      <c r="KS315" s="160">
        <f t="shared" si="7353"/>
        <v>0</v>
      </c>
      <c r="KT315" s="160">
        <f t="shared" si="7354"/>
        <v>0</v>
      </c>
      <c r="KU315" s="160">
        <f t="shared" si="7355"/>
        <v>0</v>
      </c>
      <c r="KV315" s="161">
        <f t="shared" ref="KV315:KW315" si="7767">KV314</f>
        <v>20</v>
      </c>
      <c r="KW315" s="175">
        <f t="shared" si="7767"/>
        <v>1183</v>
      </c>
      <c r="KX315" s="163" t="str">
        <f t="shared" si="7357"/>
        <v>1</v>
      </c>
      <c r="KY315" s="164" t="str">
        <f t="shared" si="292"/>
        <v/>
      </c>
      <c r="KZ315" s="165">
        <f t="shared" si="293"/>
        <v>0</v>
      </c>
      <c r="LA315" s="166"/>
      <c r="LB315" s="166"/>
      <c r="LC315" s="166"/>
      <c r="LD315" s="168"/>
      <c r="LE315" s="168"/>
      <c r="LF315" s="170" t="str">
        <f t="shared" si="294"/>
        <v>0</v>
      </c>
      <c r="LG315" s="170">
        <f t="shared" si="7358"/>
        <v>0</v>
      </c>
      <c r="LH315" s="168">
        <f t="shared" si="7359"/>
        <v>0</v>
      </c>
      <c r="LI315" s="168">
        <f t="shared" si="7360"/>
        <v>0</v>
      </c>
      <c r="LJ315" s="168">
        <f t="shared" si="7361"/>
        <v>0</v>
      </c>
      <c r="LK315" s="168">
        <f t="shared" si="7362"/>
        <v>0</v>
      </c>
      <c r="LL315" s="172"/>
      <c r="LM315" s="172"/>
      <c r="LN315" s="168" t="str">
        <f t="shared" si="7363"/>
        <v>#REF!</v>
      </c>
      <c r="LO315" s="168" t="str">
        <f t="shared" si="7364"/>
        <v>#REF!</v>
      </c>
      <c r="LP315" s="168" t="str">
        <f t="shared" si="7365"/>
        <v>#REF!</v>
      </c>
      <c r="LQ315" s="168" t="str">
        <f t="shared" si="7366"/>
        <v>#REF!</v>
      </c>
    </row>
    <row r="316" ht="15.75" customHeight="1">
      <c r="A316" s="188">
        <v>46410.0</v>
      </c>
      <c r="B316" s="152" t="s">
        <v>30</v>
      </c>
      <c r="C316" s="153">
        <f t="shared" si="99"/>
        <v>0</v>
      </c>
      <c r="D316" s="154">
        <f t="shared" ref="D316:E316" si="7768">D315</f>
        <v>1</v>
      </c>
      <c r="E316" s="173">
        <f t="shared" si="7768"/>
        <v>1164</v>
      </c>
      <c r="F316" s="156" t="str">
        <f t="shared" si="7488"/>
        <v>1</v>
      </c>
      <c r="G316" s="157">
        <f t="shared" si="102"/>
        <v>1</v>
      </c>
      <c r="H316" s="158">
        <f t="shared" si="103"/>
        <v>0</v>
      </c>
      <c r="I316" s="159"/>
      <c r="J316" s="159"/>
      <c r="K316" s="159"/>
      <c r="L316" s="78"/>
      <c r="M316" s="79"/>
      <c r="N316" s="77" t="str">
        <f t="shared" si="104"/>
        <v>0</v>
      </c>
      <c r="O316" s="81">
        <f t="shared" si="7225"/>
        <v>0</v>
      </c>
      <c r="P316" s="160">
        <f t="shared" si="7226"/>
        <v>0</v>
      </c>
      <c r="Q316" s="160">
        <f t="shared" si="7227"/>
        <v>0</v>
      </c>
      <c r="R316" s="160">
        <f t="shared" si="7228"/>
        <v>0</v>
      </c>
      <c r="S316" s="160">
        <f t="shared" si="7229"/>
        <v>0</v>
      </c>
      <c r="T316" s="161">
        <f t="shared" ref="T316:U316" si="7769">T315</f>
        <v>2</v>
      </c>
      <c r="U316" s="175">
        <f t="shared" si="7769"/>
        <v>1165</v>
      </c>
      <c r="V316" s="163" t="str">
        <f t="shared" si="7231"/>
        <v>1</v>
      </c>
      <c r="W316" s="164">
        <f t="shared" si="112"/>
        <v>1</v>
      </c>
      <c r="X316" s="165">
        <f t="shared" si="113"/>
        <v>0</v>
      </c>
      <c r="Y316" s="166"/>
      <c r="Z316" s="166"/>
      <c r="AA316" s="166"/>
      <c r="AB316" s="84"/>
      <c r="AC316" s="85"/>
      <c r="AD316" s="83" t="str">
        <f t="shared" si="114"/>
        <v>0</v>
      </c>
      <c r="AE316" s="167">
        <f t="shared" si="7232"/>
        <v>0</v>
      </c>
      <c r="AF316" s="168">
        <f t="shared" si="7233"/>
        <v>0</v>
      </c>
      <c r="AG316" s="168">
        <f t="shared" si="7234"/>
        <v>0</v>
      </c>
      <c r="AH316" s="168">
        <f t="shared" si="7235"/>
        <v>0</v>
      </c>
      <c r="AI316" s="168">
        <f t="shared" si="7236"/>
        <v>0</v>
      </c>
      <c r="AJ316" s="154">
        <f t="shared" ref="AJ316:AK316" si="7770">AJ315</f>
        <v>3</v>
      </c>
      <c r="AK316" s="173">
        <f t="shared" si="7770"/>
        <v>1166</v>
      </c>
      <c r="AL316" s="156" t="str">
        <f t="shared" si="7238"/>
        <v>1</v>
      </c>
      <c r="AM316" s="157">
        <f t="shared" si="122"/>
        <v>2</v>
      </c>
      <c r="AN316" s="158">
        <f t="shared" si="123"/>
        <v>0</v>
      </c>
      <c r="AO316" s="159"/>
      <c r="AP316" s="159"/>
      <c r="AQ316" s="159"/>
      <c r="AR316" s="78"/>
      <c r="AS316" s="79"/>
      <c r="AT316" s="77" t="str">
        <f t="shared" si="124"/>
        <v>0</v>
      </c>
      <c r="AU316" s="81">
        <f t="shared" si="7239"/>
        <v>0</v>
      </c>
      <c r="AV316" s="160">
        <f t="shared" si="7240"/>
        <v>0</v>
      </c>
      <c r="AW316" s="160">
        <f t="shared" si="7241"/>
        <v>0</v>
      </c>
      <c r="AX316" s="160">
        <f t="shared" si="7242"/>
        <v>0</v>
      </c>
      <c r="AY316" s="160">
        <f t="shared" si="7243"/>
        <v>0</v>
      </c>
      <c r="AZ316" s="161">
        <f t="shared" ref="AZ316:BA316" si="7771">AZ315</f>
        <v>4</v>
      </c>
      <c r="BA316" s="175">
        <f t="shared" si="7771"/>
        <v>1167</v>
      </c>
      <c r="BB316" s="163" t="str">
        <f t="shared" si="7245"/>
        <v>1</v>
      </c>
      <c r="BC316" s="164">
        <f t="shared" si="132"/>
        <v>4</v>
      </c>
      <c r="BD316" s="165">
        <f t="shared" si="133"/>
        <v>0</v>
      </c>
      <c r="BE316" s="166"/>
      <c r="BF316" s="166"/>
      <c r="BG316" s="166"/>
      <c r="BH316" s="84"/>
      <c r="BI316" s="85"/>
      <c r="BJ316" s="83" t="str">
        <f t="shared" si="134"/>
        <v>0</v>
      </c>
      <c r="BK316" s="167">
        <f t="shared" si="7246"/>
        <v>0</v>
      </c>
      <c r="BL316" s="168">
        <f t="shared" si="7247"/>
        <v>0</v>
      </c>
      <c r="BM316" s="168">
        <f t="shared" si="7248"/>
        <v>0</v>
      </c>
      <c r="BN316" s="168">
        <f t="shared" si="7249"/>
        <v>0</v>
      </c>
      <c r="BO316" s="168">
        <f t="shared" si="7250"/>
        <v>0</v>
      </c>
      <c r="BP316" s="154">
        <f t="shared" ref="BP316:BQ316" si="7772">BP315</f>
        <v>5</v>
      </c>
      <c r="BQ316" s="173">
        <f t="shared" si="7772"/>
        <v>1168</v>
      </c>
      <c r="BR316" s="156" t="str">
        <f t="shared" si="7252"/>
        <v>1</v>
      </c>
      <c r="BS316" s="157">
        <f t="shared" si="142"/>
        <v>4</v>
      </c>
      <c r="BT316" s="158">
        <f t="shared" si="143"/>
        <v>0</v>
      </c>
      <c r="BU316" s="159"/>
      <c r="BV316" s="159"/>
      <c r="BW316" s="159"/>
      <c r="BX316" s="78"/>
      <c r="BY316" s="79"/>
      <c r="BZ316" s="77" t="str">
        <f t="shared" si="144"/>
        <v>0</v>
      </c>
      <c r="CA316" s="81">
        <f t="shared" si="7253"/>
        <v>0</v>
      </c>
      <c r="CB316" s="160">
        <f t="shared" si="7254"/>
        <v>0</v>
      </c>
      <c r="CC316" s="160">
        <f t="shared" si="7255"/>
        <v>0</v>
      </c>
      <c r="CD316" s="160">
        <f t="shared" si="7256"/>
        <v>0</v>
      </c>
      <c r="CE316" s="160">
        <f t="shared" si="7257"/>
        <v>0</v>
      </c>
      <c r="CF316" s="161">
        <f t="shared" ref="CF316:CG316" si="7773">CF315</f>
        <v>6</v>
      </c>
      <c r="CG316" s="175">
        <f t="shared" si="7773"/>
        <v>1169</v>
      </c>
      <c r="CH316" s="163" t="str">
        <f t="shared" si="7259"/>
        <v>1</v>
      </c>
      <c r="CI316" s="164">
        <f t="shared" si="152"/>
        <v>2</v>
      </c>
      <c r="CJ316" s="165">
        <f t="shared" si="153"/>
        <v>0</v>
      </c>
      <c r="CK316" s="166"/>
      <c r="CL316" s="166"/>
      <c r="CM316" s="166"/>
      <c r="CN316" s="84"/>
      <c r="CO316" s="85"/>
      <c r="CP316" s="83" t="str">
        <f t="shared" si="154"/>
        <v>0</v>
      </c>
      <c r="CQ316" s="167">
        <f t="shared" si="7260"/>
        <v>0</v>
      </c>
      <c r="CR316" s="168">
        <f t="shared" si="7261"/>
        <v>0</v>
      </c>
      <c r="CS316" s="168">
        <f t="shared" si="7262"/>
        <v>0</v>
      </c>
      <c r="CT316" s="168">
        <f t="shared" si="7263"/>
        <v>0</v>
      </c>
      <c r="CU316" s="168">
        <f t="shared" si="7264"/>
        <v>0</v>
      </c>
      <c r="CV316" s="154">
        <f t="shared" ref="CV316:CW316" si="7774">CV315</f>
        <v>7</v>
      </c>
      <c r="CW316" s="173">
        <f t="shared" si="7774"/>
        <v>1170</v>
      </c>
      <c r="CX316" s="156" t="str">
        <f t="shared" si="7266"/>
        <v>1</v>
      </c>
      <c r="CY316" s="157">
        <f t="shared" si="162"/>
        <v>2</v>
      </c>
      <c r="CZ316" s="158">
        <f t="shared" si="163"/>
        <v>0</v>
      </c>
      <c r="DA316" s="159"/>
      <c r="DB316" s="159"/>
      <c r="DC316" s="159"/>
      <c r="DD316" s="78"/>
      <c r="DE316" s="79"/>
      <c r="DF316" s="77" t="str">
        <f t="shared" si="164"/>
        <v>0</v>
      </c>
      <c r="DG316" s="81">
        <f t="shared" si="7267"/>
        <v>0</v>
      </c>
      <c r="DH316" s="160">
        <f t="shared" si="7268"/>
        <v>0</v>
      </c>
      <c r="DI316" s="160">
        <f t="shared" si="7269"/>
        <v>0</v>
      </c>
      <c r="DJ316" s="160">
        <f t="shared" si="7270"/>
        <v>0</v>
      </c>
      <c r="DK316" s="160">
        <f t="shared" si="7271"/>
        <v>0</v>
      </c>
      <c r="DL316" s="161">
        <f t="shared" ref="DL316:DM316" si="7775">DL315</f>
        <v>8</v>
      </c>
      <c r="DM316" s="175">
        <f t="shared" si="7775"/>
        <v>1171</v>
      </c>
      <c r="DN316" s="163" t="str">
        <f t="shared" si="7273"/>
        <v>1</v>
      </c>
      <c r="DO316" s="164">
        <f t="shared" si="172"/>
        <v>2</v>
      </c>
      <c r="DP316" s="165">
        <f t="shared" si="173"/>
        <v>0</v>
      </c>
      <c r="DQ316" s="166"/>
      <c r="DR316" s="166"/>
      <c r="DS316" s="166"/>
      <c r="DT316" s="84"/>
      <c r="DU316" s="85"/>
      <c r="DV316" s="83" t="str">
        <f t="shared" si="174"/>
        <v>0</v>
      </c>
      <c r="DW316" s="167">
        <f t="shared" si="7274"/>
        <v>0</v>
      </c>
      <c r="DX316" s="168">
        <f t="shared" si="7275"/>
        <v>0</v>
      </c>
      <c r="DY316" s="168">
        <f t="shared" si="7276"/>
        <v>0</v>
      </c>
      <c r="DZ316" s="168">
        <f t="shared" si="7277"/>
        <v>0</v>
      </c>
      <c r="EA316" s="168">
        <f t="shared" si="7278"/>
        <v>0</v>
      </c>
      <c r="EB316" s="154">
        <f t="shared" ref="EB316:EC316" si="7776">EB315</f>
        <v>9</v>
      </c>
      <c r="EC316" s="173">
        <f t="shared" si="7776"/>
        <v>1172</v>
      </c>
      <c r="ED316" s="156" t="str">
        <f t="shared" si="7280"/>
        <v>1</v>
      </c>
      <c r="EE316" s="157">
        <f t="shared" si="182"/>
        <v>5</v>
      </c>
      <c r="EF316" s="169">
        <f t="shared" si="183"/>
        <v>0</v>
      </c>
      <c r="EG316" s="159"/>
      <c r="EH316" s="159"/>
      <c r="EI316" s="159"/>
      <c r="EJ316" s="78"/>
      <c r="EK316" s="79"/>
      <c r="EL316" s="77" t="str">
        <f t="shared" si="184"/>
        <v>0</v>
      </c>
      <c r="EM316" s="81">
        <f t="shared" si="7281"/>
        <v>0</v>
      </c>
      <c r="EN316" s="160">
        <f t="shared" si="7282"/>
        <v>0</v>
      </c>
      <c r="EO316" s="160">
        <f t="shared" si="7283"/>
        <v>0</v>
      </c>
      <c r="EP316" s="160">
        <f t="shared" si="7284"/>
        <v>0</v>
      </c>
      <c r="EQ316" s="160">
        <f t="shared" si="7285"/>
        <v>0</v>
      </c>
      <c r="ER316" s="161">
        <f t="shared" ref="ER316:ES316" si="7777">ER315</f>
        <v>10</v>
      </c>
      <c r="ES316" s="175">
        <f t="shared" si="7777"/>
        <v>1173</v>
      </c>
      <c r="ET316" s="163" t="str">
        <f t="shared" si="7287"/>
        <v>1</v>
      </c>
      <c r="EU316" s="164">
        <f t="shared" si="192"/>
        <v>19</v>
      </c>
      <c r="EV316" s="165">
        <f t="shared" si="193"/>
        <v>0</v>
      </c>
      <c r="EW316" s="166"/>
      <c r="EX316" s="166"/>
      <c r="EY316" s="166"/>
      <c r="EZ316" s="84"/>
      <c r="FA316" s="85"/>
      <c r="FB316" s="83" t="str">
        <f t="shared" si="194"/>
        <v>0</v>
      </c>
      <c r="FC316" s="167">
        <f t="shared" si="7288"/>
        <v>0</v>
      </c>
      <c r="FD316" s="168">
        <f t="shared" si="7289"/>
        <v>0</v>
      </c>
      <c r="FE316" s="168">
        <f t="shared" si="7290"/>
        <v>0</v>
      </c>
      <c r="FF316" s="168">
        <f t="shared" si="7291"/>
        <v>0</v>
      </c>
      <c r="FG316" s="168">
        <f t="shared" si="7292"/>
        <v>0</v>
      </c>
      <c r="FH316" s="154">
        <f t="shared" ref="FH316:FI316" si="7778">FH315</f>
        <v>11</v>
      </c>
      <c r="FI316" s="173">
        <f t="shared" si="7778"/>
        <v>1174</v>
      </c>
      <c r="FJ316" s="156" t="str">
        <f t="shared" si="7294"/>
        <v>1</v>
      </c>
      <c r="FK316" s="157">
        <f t="shared" si="202"/>
        <v>4</v>
      </c>
      <c r="FL316" s="158">
        <f t="shared" si="203"/>
        <v>0</v>
      </c>
      <c r="FM316" s="159"/>
      <c r="FN316" s="159"/>
      <c r="FO316" s="159"/>
      <c r="FP316" s="78"/>
      <c r="FQ316" s="79"/>
      <c r="FR316" s="77" t="str">
        <f t="shared" si="204"/>
        <v>0</v>
      </c>
      <c r="FS316" s="81">
        <f t="shared" si="7295"/>
        <v>0</v>
      </c>
      <c r="FT316" s="160">
        <f t="shared" si="7296"/>
        <v>0</v>
      </c>
      <c r="FU316" s="160">
        <f t="shared" si="7297"/>
        <v>0</v>
      </c>
      <c r="FV316" s="160">
        <f t="shared" si="7298"/>
        <v>0</v>
      </c>
      <c r="FW316" s="160">
        <f t="shared" si="7299"/>
        <v>0</v>
      </c>
      <c r="FX316" s="161">
        <f t="shared" ref="FX316:FY316" si="7779">FX315</f>
        <v>12</v>
      </c>
      <c r="FY316" s="175">
        <f t="shared" si="7779"/>
        <v>1175</v>
      </c>
      <c r="FZ316" s="163" t="str">
        <f t="shared" si="7301"/>
        <v>1</v>
      </c>
      <c r="GA316" s="164">
        <f t="shared" si="212"/>
        <v>2</v>
      </c>
      <c r="GB316" s="165">
        <f t="shared" si="213"/>
        <v>0</v>
      </c>
      <c r="GC316" s="166"/>
      <c r="GD316" s="166"/>
      <c r="GE316" s="166"/>
      <c r="GF316" s="84"/>
      <c r="GG316" s="85"/>
      <c r="GH316" s="83" t="str">
        <f t="shared" si="214"/>
        <v>0</v>
      </c>
      <c r="GI316" s="167">
        <f t="shared" si="7302"/>
        <v>0</v>
      </c>
      <c r="GJ316" s="168">
        <f t="shared" si="7303"/>
        <v>0</v>
      </c>
      <c r="GK316" s="168">
        <f t="shared" si="7304"/>
        <v>0</v>
      </c>
      <c r="GL316" s="168">
        <f t="shared" si="7305"/>
        <v>0</v>
      </c>
      <c r="GM316" s="168">
        <f t="shared" si="7306"/>
        <v>0</v>
      </c>
      <c r="GN316" s="154">
        <f t="shared" ref="GN316:GO316" si="7780">GN315</f>
        <v>13</v>
      </c>
      <c r="GO316" s="173">
        <f t="shared" si="7780"/>
        <v>1176</v>
      </c>
      <c r="GP316" s="156" t="str">
        <f t="shared" si="7308"/>
        <v>1</v>
      </c>
      <c r="GQ316" s="157">
        <f t="shared" si="222"/>
        <v>3</v>
      </c>
      <c r="GR316" s="158">
        <f t="shared" si="223"/>
        <v>0</v>
      </c>
      <c r="GS316" s="159"/>
      <c r="GT316" s="159"/>
      <c r="GU316" s="159"/>
      <c r="GV316" s="78"/>
      <c r="GW316" s="79"/>
      <c r="GX316" s="77" t="str">
        <f t="shared" si="224"/>
        <v>0</v>
      </c>
      <c r="GY316" s="81">
        <f t="shared" si="7309"/>
        <v>0</v>
      </c>
      <c r="GZ316" s="160">
        <f t="shared" si="7310"/>
        <v>0</v>
      </c>
      <c r="HA316" s="160">
        <f t="shared" si="7311"/>
        <v>0</v>
      </c>
      <c r="HB316" s="160">
        <f t="shared" si="7312"/>
        <v>0</v>
      </c>
      <c r="HC316" s="160">
        <f t="shared" si="7313"/>
        <v>0</v>
      </c>
      <c r="HD316" s="161">
        <f t="shared" ref="HD316:HE316" si="7781">HD315</f>
        <v>14</v>
      </c>
      <c r="HE316" s="175">
        <f t="shared" si="7781"/>
        <v>1177</v>
      </c>
      <c r="HF316" s="163" t="str">
        <f t="shared" si="7315"/>
        <v>1</v>
      </c>
      <c r="HG316" s="164">
        <f t="shared" si="232"/>
        <v>5</v>
      </c>
      <c r="HH316" s="165">
        <f t="shared" si="233"/>
        <v>0</v>
      </c>
      <c r="HI316" s="166"/>
      <c r="HJ316" s="166"/>
      <c r="HK316" s="166"/>
      <c r="HL316" s="84"/>
      <c r="HM316" s="85"/>
      <c r="HN316" s="83" t="str">
        <f t="shared" si="234"/>
        <v>0</v>
      </c>
      <c r="HO316" s="167">
        <f t="shared" si="7316"/>
        <v>0</v>
      </c>
      <c r="HP316" s="168">
        <f t="shared" si="7317"/>
        <v>0</v>
      </c>
      <c r="HQ316" s="168">
        <f t="shared" si="7318"/>
        <v>0</v>
      </c>
      <c r="HR316" s="168">
        <f t="shared" si="7319"/>
        <v>0</v>
      </c>
      <c r="HS316" s="168">
        <f t="shared" si="7320"/>
        <v>0</v>
      </c>
      <c r="HT316" s="154">
        <f t="shared" ref="HT316:HU316" si="7782">HT315</f>
        <v>15</v>
      </c>
      <c r="HU316" s="173">
        <f t="shared" si="7782"/>
        <v>1178</v>
      </c>
      <c r="HV316" s="156" t="str">
        <f t="shared" si="7322"/>
        <v>1</v>
      </c>
      <c r="HW316" s="157" t="str">
        <f t="shared" si="242"/>
        <v/>
      </c>
      <c r="HX316" s="169">
        <f t="shared" si="243"/>
        <v>0</v>
      </c>
      <c r="HY316" s="159"/>
      <c r="HZ316" s="159"/>
      <c r="IA316" s="159"/>
      <c r="IB316" s="160"/>
      <c r="IC316" s="160"/>
      <c r="ID316" s="160" t="str">
        <f t="shared" si="244"/>
        <v>0</v>
      </c>
      <c r="IE316" s="160">
        <f t="shared" si="7323"/>
        <v>0</v>
      </c>
      <c r="IF316" s="160">
        <f t="shared" si="7324"/>
        <v>0</v>
      </c>
      <c r="IG316" s="160">
        <f t="shared" si="7325"/>
        <v>0</v>
      </c>
      <c r="IH316" s="160">
        <f t="shared" si="7326"/>
        <v>0</v>
      </c>
      <c r="II316" s="160">
        <f t="shared" si="7327"/>
        <v>0</v>
      </c>
      <c r="IJ316" s="161">
        <f t="shared" ref="IJ316:IK316" si="7783">IJ315</f>
        <v>16</v>
      </c>
      <c r="IK316" s="175">
        <f t="shared" si="7783"/>
        <v>1179</v>
      </c>
      <c r="IL316" s="163" t="str">
        <f t="shared" si="7329"/>
        <v>1</v>
      </c>
      <c r="IM316" s="164" t="str">
        <f t="shared" si="252"/>
        <v/>
      </c>
      <c r="IN316" s="165">
        <f t="shared" si="253"/>
        <v>0</v>
      </c>
      <c r="IO316" s="166"/>
      <c r="IP316" s="166"/>
      <c r="IQ316" s="166"/>
      <c r="IR316" s="168"/>
      <c r="IS316" s="168"/>
      <c r="IT316" s="170" t="str">
        <f t="shared" si="254"/>
        <v>0</v>
      </c>
      <c r="IU316" s="170">
        <f t="shared" si="7330"/>
        <v>0</v>
      </c>
      <c r="IV316" s="168">
        <f t="shared" si="7331"/>
        <v>0</v>
      </c>
      <c r="IW316" s="168">
        <f t="shared" si="7332"/>
        <v>0</v>
      </c>
      <c r="IX316" s="168">
        <f t="shared" si="7333"/>
        <v>0</v>
      </c>
      <c r="IY316" s="168">
        <f t="shared" si="7334"/>
        <v>0</v>
      </c>
      <c r="IZ316" s="154">
        <f t="shared" ref="IZ316:JA316" si="7784">IZ315</f>
        <v>17</v>
      </c>
      <c r="JA316" s="173">
        <f t="shared" si="7784"/>
        <v>1180</v>
      </c>
      <c r="JB316" s="156" t="str">
        <f t="shared" si="7336"/>
        <v>1</v>
      </c>
      <c r="JC316" s="157" t="str">
        <f t="shared" si="262"/>
        <v/>
      </c>
      <c r="JD316" s="158">
        <f t="shared" si="263"/>
        <v>0</v>
      </c>
      <c r="JE316" s="159"/>
      <c r="JF316" s="159"/>
      <c r="JG316" s="159"/>
      <c r="JH316" s="160"/>
      <c r="JI316" s="160"/>
      <c r="JJ316" s="171" t="str">
        <f t="shared" si="264"/>
        <v>0</v>
      </c>
      <c r="JK316" s="171">
        <f t="shared" si="7337"/>
        <v>0</v>
      </c>
      <c r="JL316" s="160">
        <f t="shared" si="7338"/>
        <v>0</v>
      </c>
      <c r="JM316" s="160">
        <f t="shared" si="7339"/>
        <v>0</v>
      </c>
      <c r="JN316" s="160">
        <f t="shared" si="7340"/>
        <v>0</v>
      </c>
      <c r="JO316" s="160">
        <f t="shared" si="7341"/>
        <v>0</v>
      </c>
      <c r="JP316" s="161">
        <f t="shared" ref="JP316:JQ316" si="7785">JP315</f>
        <v>18</v>
      </c>
      <c r="JQ316" s="175">
        <f t="shared" si="7785"/>
        <v>1181</v>
      </c>
      <c r="JR316" s="163" t="str">
        <f t="shared" si="7343"/>
        <v>1</v>
      </c>
      <c r="JS316" s="164" t="str">
        <f t="shared" si="272"/>
        <v/>
      </c>
      <c r="JT316" s="165">
        <f t="shared" si="273"/>
        <v>0</v>
      </c>
      <c r="JU316" s="166"/>
      <c r="JV316" s="166"/>
      <c r="JW316" s="166"/>
      <c r="JX316" s="168"/>
      <c r="JY316" s="168"/>
      <c r="JZ316" s="170" t="str">
        <f t="shared" si="274"/>
        <v>0</v>
      </c>
      <c r="KA316" s="170">
        <f t="shared" si="7344"/>
        <v>0</v>
      </c>
      <c r="KB316" s="168">
        <f t="shared" si="7345"/>
        <v>0</v>
      </c>
      <c r="KC316" s="168">
        <f t="shared" si="7346"/>
        <v>0</v>
      </c>
      <c r="KD316" s="168">
        <f t="shared" si="7347"/>
        <v>0</v>
      </c>
      <c r="KE316" s="168">
        <f t="shared" si="7348"/>
        <v>0</v>
      </c>
      <c r="KF316" s="154">
        <f t="shared" ref="KF316:KG316" si="7786">KF315</f>
        <v>19</v>
      </c>
      <c r="KG316" s="173">
        <f t="shared" si="7786"/>
        <v>1182</v>
      </c>
      <c r="KH316" s="156" t="str">
        <f t="shared" si="7350"/>
        <v>1</v>
      </c>
      <c r="KI316" s="157" t="str">
        <f t="shared" si="282"/>
        <v/>
      </c>
      <c r="KJ316" s="158">
        <f t="shared" si="283"/>
        <v>0</v>
      </c>
      <c r="KK316" s="159"/>
      <c r="KL316" s="159"/>
      <c r="KM316" s="159"/>
      <c r="KN316" s="160"/>
      <c r="KO316" s="160"/>
      <c r="KP316" s="171" t="str">
        <f t="shared" si="284"/>
        <v>0</v>
      </c>
      <c r="KQ316" s="171">
        <f t="shared" si="7351"/>
        <v>0</v>
      </c>
      <c r="KR316" s="160">
        <f t="shared" si="7352"/>
        <v>0</v>
      </c>
      <c r="KS316" s="160">
        <f t="shared" si="7353"/>
        <v>0</v>
      </c>
      <c r="KT316" s="160">
        <f t="shared" si="7354"/>
        <v>0</v>
      </c>
      <c r="KU316" s="160">
        <f t="shared" si="7355"/>
        <v>0</v>
      </c>
      <c r="KV316" s="161">
        <f t="shared" ref="KV316:KW316" si="7787">KV315</f>
        <v>20</v>
      </c>
      <c r="KW316" s="175">
        <f t="shared" si="7787"/>
        <v>1183</v>
      </c>
      <c r="KX316" s="163" t="str">
        <f t="shared" si="7357"/>
        <v>1</v>
      </c>
      <c r="KY316" s="164" t="str">
        <f t="shared" si="292"/>
        <v/>
      </c>
      <c r="KZ316" s="165">
        <f t="shared" si="293"/>
        <v>0</v>
      </c>
      <c r="LA316" s="166"/>
      <c r="LB316" s="166"/>
      <c r="LC316" s="166"/>
      <c r="LD316" s="168"/>
      <c r="LE316" s="168"/>
      <c r="LF316" s="170" t="str">
        <f t="shared" si="294"/>
        <v>0</v>
      </c>
      <c r="LG316" s="170">
        <f t="shared" si="7358"/>
        <v>0</v>
      </c>
      <c r="LH316" s="168">
        <f t="shared" si="7359"/>
        <v>0</v>
      </c>
      <c r="LI316" s="168">
        <f t="shared" si="7360"/>
        <v>0</v>
      </c>
      <c r="LJ316" s="168">
        <f t="shared" si="7361"/>
        <v>0</v>
      </c>
      <c r="LK316" s="168">
        <f t="shared" si="7362"/>
        <v>0</v>
      </c>
      <c r="LL316" s="172"/>
      <c r="LM316" s="172"/>
      <c r="LN316" s="168" t="str">
        <f t="shared" si="7363"/>
        <v>#REF!</v>
      </c>
      <c r="LO316" s="168" t="str">
        <f t="shared" si="7364"/>
        <v>#REF!</v>
      </c>
      <c r="LP316" s="168" t="str">
        <f t="shared" si="7365"/>
        <v>#REF!</v>
      </c>
      <c r="LQ316" s="168" t="str">
        <f t="shared" si="7366"/>
        <v>#REF!</v>
      </c>
    </row>
    <row r="317" ht="15.75" customHeight="1">
      <c r="A317" s="188">
        <v>46411.0</v>
      </c>
      <c r="B317" s="152" t="s">
        <v>31</v>
      </c>
      <c r="C317" s="153">
        <f t="shared" si="99"/>
        <v>0</v>
      </c>
      <c r="D317" s="154">
        <f t="shared" ref="D317:E317" si="7788">D316</f>
        <v>1</v>
      </c>
      <c r="E317" s="173">
        <f t="shared" si="7788"/>
        <v>1164</v>
      </c>
      <c r="F317" s="156" t="str">
        <f t="shared" ref="F317:F324" si="7809">IFERROR(IF(S317&gt;=10,"6",IF(S317&gt;=8,"5",IF(S317&gt;=6,"4",IF(S317&gt;=4,"3",IF(S317&gt;=2,"2",IF(S317&gt;=-1,"1",IF(S317&gt;=-2,"-1",IF(S317&gt;=-3,"-2","-3")))))))), F325)</f>
        <v>1</v>
      </c>
      <c r="G317" s="157">
        <f t="shared" si="102"/>
        <v>1</v>
      </c>
      <c r="H317" s="158">
        <f t="shared" si="103"/>
        <v>0</v>
      </c>
      <c r="I317" s="159"/>
      <c r="J317" s="159"/>
      <c r="K317" s="159"/>
      <c r="L317" s="78"/>
      <c r="M317" s="79"/>
      <c r="N317" s="77" t="str">
        <f t="shared" si="104"/>
        <v>0</v>
      </c>
      <c r="O317" s="81">
        <f t="shared" si="7225"/>
        <v>0</v>
      </c>
      <c r="P317" s="160">
        <f t="shared" si="7226"/>
        <v>0</v>
      </c>
      <c r="Q317" s="160">
        <f t="shared" si="7227"/>
        <v>0</v>
      </c>
      <c r="R317" s="160">
        <f t="shared" si="7228"/>
        <v>0</v>
      </c>
      <c r="S317" s="160">
        <f t="shared" si="7229"/>
        <v>0</v>
      </c>
      <c r="T317" s="161">
        <f t="shared" ref="T317:U317" si="7789">T316</f>
        <v>2</v>
      </c>
      <c r="U317" s="175">
        <f t="shared" si="7789"/>
        <v>1165</v>
      </c>
      <c r="V317" s="163" t="str">
        <f t="shared" ref="V317:V324" si="7811">IFERROR(IF(AI317&gt;=10,"6",IF(AI317&gt;=8,"5",IF(AI317&gt;=6,"4",IF(AI317&gt;=4,"3",IF(AI317&gt;=2,"2",IF(AI317&gt;=-1,"1",IF(AI317&gt;=-2,"-1",IF(AI317&gt;=-3,"-2","-3")))))))), V325)</f>
        <v>1</v>
      </c>
      <c r="W317" s="164">
        <f t="shared" si="112"/>
        <v>1</v>
      </c>
      <c r="X317" s="165">
        <f t="shared" si="113"/>
        <v>0</v>
      </c>
      <c r="Y317" s="166"/>
      <c r="Z317" s="166"/>
      <c r="AA317" s="166"/>
      <c r="AB317" s="84"/>
      <c r="AC317" s="85"/>
      <c r="AD317" s="83" t="str">
        <f t="shared" si="114"/>
        <v>0</v>
      </c>
      <c r="AE317" s="167">
        <f t="shared" si="7232"/>
        <v>0</v>
      </c>
      <c r="AF317" s="168">
        <f t="shared" si="7233"/>
        <v>0</v>
      </c>
      <c r="AG317" s="168">
        <f t="shared" si="7234"/>
        <v>0</v>
      </c>
      <c r="AH317" s="168">
        <f t="shared" si="7235"/>
        <v>0</v>
      </c>
      <c r="AI317" s="168">
        <f t="shared" si="7236"/>
        <v>0</v>
      </c>
      <c r="AJ317" s="154">
        <f t="shared" ref="AJ317:AK317" si="7790">AJ316</f>
        <v>3</v>
      </c>
      <c r="AK317" s="173">
        <f t="shared" si="7790"/>
        <v>1166</v>
      </c>
      <c r="AL317" s="156" t="str">
        <f t="shared" ref="AL317:AL324" si="7813">IFERROR(IF(AY317&gt;=10,"6",IF(AY317&gt;=8,"5",IF(AY317&gt;=6,"4",IF(AY317&gt;=4,"3",IF(AY317&gt;=2,"2",IF(AY317&gt;=-1,"1",IF(AY317&gt;=-2,"-1",IF(AY317&gt;=-3,"-2","-3")))))))), AL325)</f>
        <v>1</v>
      </c>
      <c r="AM317" s="157">
        <f t="shared" si="122"/>
        <v>2</v>
      </c>
      <c r="AN317" s="158">
        <f t="shared" si="123"/>
        <v>0</v>
      </c>
      <c r="AO317" s="159"/>
      <c r="AP317" s="159"/>
      <c r="AQ317" s="159"/>
      <c r="AR317" s="78"/>
      <c r="AS317" s="79"/>
      <c r="AT317" s="77" t="str">
        <f t="shared" si="124"/>
        <v>0</v>
      </c>
      <c r="AU317" s="81">
        <f t="shared" si="7239"/>
        <v>0</v>
      </c>
      <c r="AV317" s="160">
        <f t="shared" si="7240"/>
        <v>0</v>
      </c>
      <c r="AW317" s="160">
        <f t="shared" si="7241"/>
        <v>0</v>
      </c>
      <c r="AX317" s="160">
        <f t="shared" si="7242"/>
        <v>0</v>
      </c>
      <c r="AY317" s="160">
        <f t="shared" si="7243"/>
        <v>0</v>
      </c>
      <c r="AZ317" s="161">
        <f t="shared" ref="AZ317:BA317" si="7791">AZ316</f>
        <v>4</v>
      </c>
      <c r="BA317" s="175">
        <f t="shared" si="7791"/>
        <v>1167</v>
      </c>
      <c r="BB317" s="163" t="str">
        <f t="shared" ref="BB317:BB324" si="7815">IFERROR(IF(BO317&gt;=10,"6",IF(BO317&gt;=8,"5",IF(BO317&gt;=6,"4",IF(BO317&gt;=4,"3",IF(BO317&gt;=2,"2",IF(BO317&gt;=-1,"1",IF(BO317&gt;=-2,"-1",IF(BO317&gt;=-3,"-2","-3")))))))), BB325)</f>
        <v>1</v>
      </c>
      <c r="BC317" s="164">
        <f t="shared" si="132"/>
        <v>4</v>
      </c>
      <c r="BD317" s="165">
        <f t="shared" si="133"/>
        <v>0</v>
      </c>
      <c r="BE317" s="166"/>
      <c r="BF317" s="166"/>
      <c r="BG317" s="166"/>
      <c r="BH317" s="84"/>
      <c r="BI317" s="85"/>
      <c r="BJ317" s="83" t="str">
        <f t="shared" si="134"/>
        <v>0</v>
      </c>
      <c r="BK317" s="167">
        <f t="shared" si="7246"/>
        <v>0</v>
      </c>
      <c r="BL317" s="168">
        <f t="shared" si="7247"/>
        <v>0</v>
      </c>
      <c r="BM317" s="168">
        <f t="shared" si="7248"/>
        <v>0</v>
      </c>
      <c r="BN317" s="168">
        <f t="shared" si="7249"/>
        <v>0</v>
      </c>
      <c r="BO317" s="168">
        <f t="shared" si="7250"/>
        <v>0</v>
      </c>
      <c r="BP317" s="154">
        <f t="shared" ref="BP317:BQ317" si="7792">BP316</f>
        <v>5</v>
      </c>
      <c r="BQ317" s="173">
        <f t="shared" si="7792"/>
        <v>1168</v>
      </c>
      <c r="BR317" s="156" t="str">
        <f t="shared" ref="BR317:BR324" si="7817">IFERROR(IF(CE317&gt;=10,"6",IF(CE317&gt;=8,"5",IF(CE317&gt;=6,"4",IF(CE317&gt;=4,"3",IF(CE317&gt;=2,"2",IF(CE317&gt;=-1,"1",IF(CE317&gt;=-2,"-1",IF(CE317&gt;=-3,"-2","-3")))))))), BR325)</f>
        <v>1</v>
      </c>
      <c r="BS317" s="157">
        <f t="shared" si="142"/>
        <v>4</v>
      </c>
      <c r="BT317" s="158">
        <f t="shared" si="143"/>
        <v>0</v>
      </c>
      <c r="BU317" s="159"/>
      <c r="BV317" s="159"/>
      <c r="BW317" s="159"/>
      <c r="BX317" s="78"/>
      <c r="BY317" s="79"/>
      <c r="BZ317" s="77" t="str">
        <f t="shared" si="144"/>
        <v>0</v>
      </c>
      <c r="CA317" s="81">
        <f t="shared" si="7253"/>
        <v>0</v>
      </c>
      <c r="CB317" s="160">
        <f t="shared" si="7254"/>
        <v>0</v>
      </c>
      <c r="CC317" s="160">
        <f t="shared" si="7255"/>
        <v>0</v>
      </c>
      <c r="CD317" s="160">
        <f t="shared" si="7256"/>
        <v>0</v>
      </c>
      <c r="CE317" s="160">
        <f t="shared" si="7257"/>
        <v>0</v>
      </c>
      <c r="CF317" s="161">
        <f t="shared" ref="CF317:CG317" si="7793">CF316</f>
        <v>6</v>
      </c>
      <c r="CG317" s="175">
        <f t="shared" si="7793"/>
        <v>1169</v>
      </c>
      <c r="CH317" s="163" t="str">
        <f t="shared" ref="CH317:CH324" si="7819">IFERROR(IF(CU317&gt;=10,"6",IF(CU317&gt;=8,"5",IF(CU317&gt;=6,"4",IF(CU317&gt;=4,"3",IF(CU317&gt;=2,"2",IF(CU317&gt;=-1,"1",IF(CU317&gt;=-2,"-1",IF(CU317&gt;=-3,"-2","-3")))))))), CH325)</f>
        <v>1</v>
      </c>
      <c r="CI317" s="164">
        <f t="shared" si="152"/>
        <v>2</v>
      </c>
      <c r="CJ317" s="165">
        <f t="shared" si="153"/>
        <v>0</v>
      </c>
      <c r="CK317" s="166"/>
      <c r="CL317" s="166"/>
      <c r="CM317" s="166"/>
      <c r="CN317" s="84"/>
      <c r="CO317" s="85"/>
      <c r="CP317" s="83" t="str">
        <f t="shared" si="154"/>
        <v>0</v>
      </c>
      <c r="CQ317" s="167">
        <f t="shared" si="7260"/>
        <v>0</v>
      </c>
      <c r="CR317" s="168">
        <f t="shared" si="7261"/>
        <v>0</v>
      </c>
      <c r="CS317" s="168">
        <f t="shared" si="7262"/>
        <v>0</v>
      </c>
      <c r="CT317" s="168">
        <f t="shared" si="7263"/>
        <v>0</v>
      </c>
      <c r="CU317" s="168">
        <f t="shared" si="7264"/>
        <v>0</v>
      </c>
      <c r="CV317" s="154">
        <f t="shared" ref="CV317:CW317" si="7794">CV316</f>
        <v>7</v>
      </c>
      <c r="CW317" s="173">
        <f t="shared" si="7794"/>
        <v>1170</v>
      </c>
      <c r="CX317" s="156" t="str">
        <f t="shared" ref="CX317:CX324" si="7821">IFERROR(IF(DK317&gt;=10,"6",IF(DK317&gt;=8,"5",IF(DK317&gt;=6,"4",IF(DK317&gt;=4,"3",IF(DK317&gt;=2,"2",IF(DK317&gt;=-1,"1",IF(DK317&gt;=-2,"-1",IF(DK317&gt;=-3,"-2","-3")))))))), CX325)</f>
        <v>1</v>
      </c>
      <c r="CY317" s="157">
        <f t="shared" si="162"/>
        <v>2</v>
      </c>
      <c r="CZ317" s="158">
        <f t="shared" si="163"/>
        <v>0</v>
      </c>
      <c r="DA317" s="159"/>
      <c r="DB317" s="159"/>
      <c r="DC317" s="159"/>
      <c r="DD317" s="78"/>
      <c r="DE317" s="79"/>
      <c r="DF317" s="77" t="str">
        <f t="shared" si="164"/>
        <v>0</v>
      </c>
      <c r="DG317" s="81">
        <f t="shared" si="7267"/>
        <v>0</v>
      </c>
      <c r="DH317" s="160">
        <f t="shared" si="7268"/>
        <v>0</v>
      </c>
      <c r="DI317" s="160">
        <f t="shared" si="7269"/>
        <v>0</v>
      </c>
      <c r="DJ317" s="160">
        <f t="shared" si="7270"/>
        <v>0</v>
      </c>
      <c r="DK317" s="160">
        <f t="shared" si="7271"/>
        <v>0</v>
      </c>
      <c r="DL317" s="161">
        <f t="shared" ref="DL317:DM317" si="7795">DL316</f>
        <v>8</v>
      </c>
      <c r="DM317" s="175">
        <f t="shared" si="7795"/>
        <v>1171</v>
      </c>
      <c r="DN317" s="163" t="str">
        <f t="shared" ref="DN317:DN324" si="7823">IFERROR(IF(EA317&gt;=10,"6",IF(EA317&gt;=8,"5",IF(EA317&gt;=6,"4",IF(EA317&gt;=4,"3",IF(EA317&gt;=2,"2",IF(EA317&gt;=-1,"1",IF(EA317&gt;=-2,"-1",IF(EA317&gt;=-3,"-2","-3")))))))), DN325)</f>
        <v>1</v>
      </c>
      <c r="DO317" s="164">
        <f t="shared" si="172"/>
        <v>2</v>
      </c>
      <c r="DP317" s="165">
        <f t="shared" si="173"/>
        <v>0</v>
      </c>
      <c r="DQ317" s="166"/>
      <c r="DR317" s="166"/>
      <c r="DS317" s="166"/>
      <c r="DT317" s="84"/>
      <c r="DU317" s="85"/>
      <c r="DV317" s="83" t="str">
        <f t="shared" si="174"/>
        <v>0</v>
      </c>
      <c r="DW317" s="167">
        <f t="shared" si="7274"/>
        <v>0</v>
      </c>
      <c r="DX317" s="168">
        <f t="shared" si="7275"/>
        <v>0</v>
      </c>
      <c r="DY317" s="168">
        <f t="shared" si="7276"/>
        <v>0</v>
      </c>
      <c r="DZ317" s="168">
        <f t="shared" si="7277"/>
        <v>0</v>
      </c>
      <c r="EA317" s="168">
        <f t="shared" si="7278"/>
        <v>0</v>
      </c>
      <c r="EB317" s="154">
        <f t="shared" ref="EB317:EC317" si="7796">EB316</f>
        <v>9</v>
      </c>
      <c r="EC317" s="173">
        <f t="shared" si="7796"/>
        <v>1172</v>
      </c>
      <c r="ED317" s="156" t="str">
        <f t="shared" ref="ED317:ED324" si="7825">IFERROR(IF(EQ317&gt;=10,"6",IF(EQ317&gt;=8,"5",IF(EQ317&gt;=6,"4",IF(EQ317&gt;=4,"3",IF(EQ317&gt;=2,"2",IF(EQ317&gt;=-1,"1",IF(EQ317&gt;=-2,"-1",IF(EQ317&gt;=-3,"-2","-3")))))))), ED325)</f>
        <v>1</v>
      </c>
      <c r="EE317" s="157">
        <f t="shared" si="182"/>
        <v>5</v>
      </c>
      <c r="EF317" s="169">
        <f t="shared" si="183"/>
        <v>0</v>
      </c>
      <c r="EG317" s="159"/>
      <c r="EH317" s="159"/>
      <c r="EI317" s="159"/>
      <c r="EJ317" s="78"/>
      <c r="EK317" s="79"/>
      <c r="EL317" s="77" t="str">
        <f t="shared" si="184"/>
        <v>0</v>
      </c>
      <c r="EM317" s="81">
        <f t="shared" si="7281"/>
        <v>0</v>
      </c>
      <c r="EN317" s="160">
        <f t="shared" si="7282"/>
        <v>0</v>
      </c>
      <c r="EO317" s="160">
        <f t="shared" si="7283"/>
        <v>0</v>
      </c>
      <c r="EP317" s="160">
        <f t="shared" si="7284"/>
        <v>0</v>
      </c>
      <c r="EQ317" s="160">
        <f t="shared" si="7285"/>
        <v>0</v>
      </c>
      <c r="ER317" s="161">
        <f t="shared" ref="ER317:ES317" si="7797">ER316</f>
        <v>10</v>
      </c>
      <c r="ES317" s="175">
        <f t="shared" si="7797"/>
        <v>1173</v>
      </c>
      <c r="ET317" s="163" t="str">
        <f t="shared" ref="ET317:ET324" si="7827">IFERROR(IF(FG317&gt;=10,"6",IF(FG317&gt;=8,"5",IF(FG317&gt;=6,"4",IF(FG317&gt;=4,"3",IF(FG317&gt;=2,"2",IF(FG317&gt;=-1,"1",IF(FG317&gt;=-2,"-1",IF(FG317&gt;=-3,"-2","-3")))))))), ET325)</f>
        <v>1</v>
      </c>
      <c r="EU317" s="164">
        <f t="shared" si="192"/>
        <v>19</v>
      </c>
      <c r="EV317" s="165">
        <f t="shared" si="193"/>
        <v>0</v>
      </c>
      <c r="EW317" s="166"/>
      <c r="EX317" s="166"/>
      <c r="EY317" s="166"/>
      <c r="EZ317" s="84"/>
      <c r="FA317" s="85"/>
      <c r="FB317" s="83" t="str">
        <f t="shared" si="194"/>
        <v>0</v>
      </c>
      <c r="FC317" s="167">
        <f t="shared" si="7288"/>
        <v>0</v>
      </c>
      <c r="FD317" s="168">
        <f t="shared" si="7289"/>
        <v>0</v>
      </c>
      <c r="FE317" s="168">
        <f t="shared" si="7290"/>
        <v>0</v>
      </c>
      <c r="FF317" s="168">
        <f t="shared" si="7291"/>
        <v>0</v>
      </c>
      <c r="FG317" s="168">
        <f t="shared" si="7292"/>
        <v>0</v>
      </c>
      <c r="FH317" s="154">
        <f t="shared" ref="FH317:FI317" si="7798">FH316</f>
        <v>11</v>
      </c>
      <c r="FI317" s="173">
        <f t="shared" si="7798"/>
        <v>1174</v>
      </c>
      <c r="FJ317" s="156" t="str">
        <f t="shared" ref="FJ317:FJ324" si="7829">IFERROR(IF(FW317&gt;=10,"6",IF(FW317&gt;=8,"5",IF(FW317&gt;=6,"4",IF(FW317&gt;=4,"3",IF(FW317&gt;=2,"2",IF(FW317&gt;=-1,"1",IF(FW317&gt;=-2,"-1",IF(FW317&gt;=-3,"-2","-3")))))))), FJ325)</f>
        <v>1</v>
      </c>
      <c r="FK317" s="157">
        <f t="shared" si="202"/>
        <v>4</v>
      </c>
      <c r="FL317" s="158">
        <f t="shared" si="203"/>
        <v>0</v>
      </c>
      <c r="FM317" s="159"/>
      <c r="FN317" s="159"/>
      <c r="FO317" s="159"/>
      <c r="FP317" s="78"/>
      <c r="FQ317" s="79"/>
      <c r="FR317" s="77" t="str">
        <f t="shared" si="204"/>
        <v>0</v>
      </c>
      <c r="FS317" s="81">
        <f t="shared" si="7295"/>
        <v>0</v>
      </c>
      <c r="FT317" s="160">
        <f t="shared" si="7296"/>
        <v>0</v>
      </c>
      <c r="FU317" s="160">
        <f t="shared" si="7297"/>
        <v>0</v>
      </c>
      <c r="FV317" s="160">
        <f t="shared" si="7298"/>
        <v>0</v>
      </c>
      <c r="FW317" s="160">
        <f t="shared" si="7299"/>
        <v>0</v>
      </c>
      <c r="FX317" s="161">
        <f t="shared" ref="FX317:FY317" si="7799">FX316</f>
        <v>12</v>
      </c>
      <c r="FY317" s="175">
        <f t="shared" si="7799"/>
        <v>1175</v>
      </c>
      <c r="FZ317" s="163" t="str">
        <f t="shared" ref="FZ317:FZ324" si="7831">IFERROR(IF(GM317&gt;=10,"6",IF(GM317&gt;=8,"5",IF(GM317&gt;=6,"4",IF(GM317&gt;=4,"3",IF(GM317&gt;=2,"2",IF(GM317&gt;=-1,"1",IF(GM317&gt;=-2,"-1",IF(GM317&gt;=-3,"-2","-3")))))))), FZ325)</f>
        <v>1</v>
      </c>
      <c r="GA317" s="164">
        <f t="shared" si="212"/>
        <v>2</v>
      </c>
      <c r="GB317" s="165">
        <f t="shared" si="213"/>
        <v>0</v>
      </c>
      <c r="GC317" s="166"/>
      <c r="GD317" s="166"/>
      <c r="GE317" s="166"/>
      <c r="GF317" s="84"/>
      <c r="GG317" s="85"/>
      <c r="GH317" s="83" t="str">
        <f t="shared" si="214"/>
        <v>0</v>
      </c>
      <c r="GI317" s="167">
        <f t="shared" si="7302"/>
        <v>0</v>
      </c>
      <c r="GJ317" s="168">
        <f t="shared" si="7303"/>
        <v>0</v>
      </c>
      <c r="GK317" s="168">
        <f t="shared" si="7304"/>
        <v>0</v>
      </c>
      <c r="GL317" s="168">
        <f t="shared" si="7305"/>
        <v>0</v>
      </c>
      <c r="GM317" s="168">
        <f t="shared" si="7306"/>
        <v>0</v>
      </c>
      <c r="GN317" s="154">
        <f t="shared" ref="GN317:GO317" si="7800">GN316</f>
        <v>13</v>
      </c>
      <c r="GO317" s="173">
        <f t="shared" si="7800"/>
        <v>1176</v>
      </c>
      <c r="GP317" s="156" t="str">
        <f t="shared" ref="GP317:GP324" si="7833">IFERROR(IF(HC317&gt;=10,"6",IF(HC317&gt;=8,"5",IF(HC317&gt;=6,"4",IF(HC317&gt;=4,"3",IF(HC317&gt;=2,"2",IF(HC317&gt;=-1,"1",IF(HC317&gt;=-2,"-1",IF(HC317&gt;=-3,"-2","-3")))))))), GP325)</f>
        <v>1</v>
      </c>
      <c r="GQ317" s="157">
        <f t="shared" si="222"/>
        <v>3</v>
      </c>
      <c r="GR317" s="158">
        <f t="shared" si="223"/>
        <v>0</v>
      </c>
      <c r="GS317" s="159"/>
      <c r="GT317" s="159"/>
      <c r="GU317" s="159"/>
      <c r="GV317" s="78"/>
      <c r="GW317" s="79"/>
      <c r="GX317" s="77" t="str">
        <f t="shared" si="224"/>
        <v>0</v>
      </c>
      <c r="GY317" s="81">
        <f t="shared" si="7309"/>
        <v>0</v>
      </c>
      <c r="GZ317" s="160">
        <f t="shared" si="7310"/>
        <v>0</v>
      </c>
      <c r="HA317" s="160">
        <f t="shared" si="7311"/>
        <v>0</v>
      </c>
      <c r="HB317" s="160">
        <f t="shared" si="7312"/>
        <v>0</v>
      </c>
      <c r="HC317" s="160">
        <f t="shared" si="7313"/>
        <v>0</v>
      </c>
      <c r="HD317" s="161">
        <f t="shared" ref="HD317:HE317" si="7801">HD316</f>
        <v>14</v>
      </c>
      <c r="HE317" s="175">
        <f t="shared" si="7801"/>
        <v>1177</v>
      </c>
      <c r="HF317" s="163" t="str">
        <f t="shared" ref="HF317:HF324" si="7835">IFERROR(IF(HS317&gt;=10,"6",IF(HS317&gt;=8,"5",IF(HS317&gt;=6,"4",IF(HS317&gt;=4,"3",IF(HS317&gt;=2,"2",IF(HS317&gt;=-1,"1",IF(HS317&gt;=-2,"-1",IF(HS317&gt;=-3,"-2","-3")))))))), HF325)</f>
        <v>1</v>
      </c>
      <c r="HG317" s="164">
        <f t="shared" si="232"/>
        <v>5</v>
      </c>
      <c r="HH317" s="165">
        <f t="shared" si="233"/>
        <v>0</v>
      </c>
      <c r="HI317" s="166"/>
      <c r="HJ317" s="166"/>
      <c r="HK317" s="166"/>
      <c r="HL317" s="84"/>
      <c r="HM317" s="85"/>
      <c r="HN317" s="83" t="str">
        <f t="shared" si="234"/>
        <v>0</v>
      </c>
      <c r="HO317" s="167">
        <f t="shared" si="7316"/>
        <v>0</v>
      </c>
      <c r="HP317" s="168">
        <f t="shared" si="7317"/>
        <v>0</v>
      </c>
      <c r="HQ317" s="168">
        <f t="shared" si="7318"/>
        <v>0</v>
      </c>
      <c r="HR317" s="168">
        <f t="shared" si="7319"/>
        <v>0</v>
      </c>
      <c r="HS317" s="168">
        <f t="shared" si="7320"/>
        <v>0</v>
      </c>
      <c r="HT317" s="154">
        <f t="shared" ref="HT317:HU317" si="7802">HT316</f>
        <v>15</v>
      </c>
      <c r="HU317" s="173">
        <f t="shared" si="7802"/>
        <v>1178</v>
      </c>
      <c r="HV317" s="156" t="str">
        <f t="shared" ref="HV317:HV324" si="7837">IFERROR(IF(II317&gt;=10,"6",IF(II317&gt;=8,"5",IF(II317&gt;=6,"4",IF(II317&gt;=4,"3",IF(II317&gt;=2,"2",IF(II317&gt;=-1,"1",IF(II317&gt;=-2,"-1",IF(II317&gt;=-3,"-2","-3")))))))), HV325)</f>
        <v>1</v>
      </c>
      <c r="HW317" s="157" t="str">
        <f t="shared" si="242"/>
        <v/>
      </c>
      <c r="HX317" s="169">
        <f t="shared" si="243"/>
        <v>0</v>
      </c>
      <c r="HY317" s="159"/>
      <c r="HZ317" s="159"/>
      <c r="IA317" s="159"/>
      <c r="IB317" s="160"/>
      <c r="IC317" s="160"/>
      <c r="ID317" s="160" t="str">
        <f t="shared" si="244"/>
        <v>0</v>
      </c>
      <c r="IE317" s="160">
        <f t="shared" si="7323"/>
        <v>0</v>
      </c>
      <c r="IF317" s="160">
        <f t="shared" si="7324"/>
        <v>0</v>
      </c>
      <c r="IG317" s="160">
        <f t="shared" si="7325"/>
        <v>0</v>
      </c>
      <c r="IH317" s="160">
        <f t="shared" si="7326"/>
        <v>0</v>
      </c>
      <c r="II317" s="160">
        <f t="shared" si="7327"/>
        <v>0</v>
      </c>
      <c r="IJ317" s="161">
        <f t="shared" ref="IJ317:IK317" si="7803">IJ316</f>
        <v>16</v>
      </c>
      <c r="IK317" s="175">
        <f t="shared" si="7803"/>
        <v>1179</v>
      </c>
      <c r="IL317" s="163" t="str">
        <f t="shared" ref="IL317:IL324" si="7839">IFERROR(IF(IY317&gt;=10,"6",IF(IY317&gt;=8,"5",IF(IY317&gt;=6,"4",IF(IY317&gt;=4,"3",IF(IY317&gt;=2,"2",IF(IY317&gt;=-1,"1",IF(IY317&gt;=-2,"-1",IF(IY317&gt;=-3,"-2","-3")))))))), IL325)</f>
        <v>1</v>
      </c>
      <c r="IM317" s="164" t="str">
        <f t="shared" si="252"/>
        <v/>
      </c>
      <c r="IN317" s="165">
        <f t="shared" si="253"/>
        <v>0</v>
      </c>
      <c r="IO317" s="166"/>
      <c r="IP317" s="166"/>
      <c r="IQ317" s="166"/>
      <c r="IR317" s="168"/>
      <c r="IS317" s="168"/>
      <c r="IT317" s="170" t="str">
        <f t="shared" si="254"/>
        <v>0</v>
      </c>
      <c r="IU317" s="170">
        <f t="shared" si="7330"/>
        <v>0</v>
      </c>
      <c r="IV317" s="168">
        <f t="shared" si="7331"/>
        <v>0</v>
      </c>
      <c r="IW317" s="168">
        <f t="shared" si="7332"/>
        <v>0</v>
      </c>
      <c r="IX317" s="168">
        <f t="shared" si="7333"/>
        <v>0</v>
      </c>
      <c r="IY317" s="168">
        <f t="shared" si="7334"/>
        <v>0</v>
      </c>
      <c r="IZ317" s="154">
        <f t="shared" ref="IZ317:JA317" si="7804">IZ316</f>
        <v>17</v>
      </c>
      <c r="JA317" s="173">
        <f t="shared" si="7804"/>
        <v>1180</v>
      </c>
      <c r="JB317" s="156" t="str">
        <f t="shared" ref="JB317:JB324" si="7841">IFERROR(IF(JO317&gt;=10,"6",IF(JO317&gt;=8,"5",IF(JO317&gt;=6,"4",IF(JO317&gt;=4,"3",IF(JO317&gt;=2,"2",IF(JO317&gt;=-1,"1",IF(JO317&gt;=-2,"-1",IF(JO317&gt;=-3,"-2","-3")))))))), JB325)</f>
        <v>1</v>
      </c>
      <c r="JC317" s="157" t="str">
        <f t="shared" si="262"/>
        <v/>
      </c>
      <c r="JD317" s="158">
        <f t="shared" si="263"/>
        <v>0</v>
      </c>
      <c r="JE317" s="159"/>
      <c r="JF317" s="159"/>
      <c r="JG317" s="159"/>
      <c r="JH317" s="160"/>
      <c r="JI317" s="160"/>
      <c r="JJ317" s="171" t="str">
        <f t="shared" si="264"/>
        <v>0</v>
      </c>
      <c r="JK317" s="171">
        <f t="shared" si="7337"/>
        <v>0</v>
      </c>
      <c r="JL317" s="160">
        <f t="shared" si="7338"/>
        <v>0</v>
      </c>
      <c r="JM317" s="160">
        <f t="shared" si="7339"/>
        <v>0</v>
      </c>
      <c r="JN317" s="160">
        <f t="shared" si="7340"/>
        <v>0</v>
      </c>
      <c r="JO317" s="160">
        <f t="shared" si="7341"/>
        <v>0</v>
      </c>
      <c r="JP317" s="161">
        <f t="shared" ref="JP317:JQ317" si="7805">JP316</f>
        <v>18</v>
      </c>
      <c r="JQ317" s="175">
        <f t="shared" si="7805"/>
        <v>1181</v>
      </c>
      <c r="JR317" s="163" t="str">
        <f t="shared" ref="JR317:JR324" si="7843">IFERROR(IF(KE317&gt;=10,"6",IF(KE317&gt;=8,"5",IF(KE317&gt;=6,"4",IF(KE317&gt;=4,"3",IF(KE317&gt;=2,"2",IF(KE317&gt;=-1,"1",IF(KE317&gt;=-2,"-1",IF(KE317&gt;=-3,"-2","-3")))))))), JR325)</f>
        <v>1</v>
      </c>
      <c r="JS317" s="164" t="str">
        <f t="shared" si="272"/>
        <v/>
      </c>
      <c r="JT317" s="165">
        <f t="shared" si="273"/>
        <v>0</v>
      </c>
      <c r="JU317" s="166"/>
      <c r="JV317" s="166"/>
      <c r="JW317" s="166"/>
      <c r="JX317" s="168"/>
      <c r="JY317" s="168"/>
      <c r="JZ317" s="170" t="str">
        <f t="shared" si="274"/>
        <v>0</v>
      </c>
      <c r="KA317" s="170">
        <f t="shared" si="7344"/>
        <v>0</v>
      </c>
      <c r="KB317" s="168">
        <f t="shared" si="7345"/>
        <v>0</v>
      </c>
      <c r="KC317" s="168">
        <f t="shared" si="7346"/>
        <v>0</v>
      </c>
      <c r="KD317" s="168">
        <f t="shared" si="7347"/>
        <v>0</v>
      </c>
      <c r="KE317" s="168">
        <f t="shared" si="7348"/>
        <v>0</v>
      </c>
      <c r="KF317" s="154">
        <f t="shared" ref="KF317:KG317" si="7806">KF316</f>
        <v>19</v>
      </c>
      <c r="KG317" s="173">
        <f t="shared" si="7806"/>
        <v>1182</v>
      </c>
      <c r="KH317" s="156" t="str">
        <f t="shared" ref="KH317:KH324" si="7845">IFERROR(IF(KU317&gt;=10,"6",IF(KU317&gt;=8,"5",IF(KU317&gt;=6,"4",IF(KU317&gt;=4,"3",IF(KU317&gt;=2,"2",IF(KU317&gt;=-1,"1",IF(KU317&gt;=-2,"-1",IF(KU317&gt;=-3,"-2","-3")))))))), KH325)</f>
        <v>1</v>
      </c>
      <c r="KI317" s="157" t="str">
        <f t="shared" si="282"/>
        <v/>
      </c>
      <c r="KJ317" s="158">
        <f t="shared" si="283"/>
        <v>0</v>
      </c>
      <c r="KK317" s="159"/>
      <c r="KL317" s="159"/>
      <c r="KM317" s="159"/>
      <c r="KN317" s="160"/>
      <c r="KO317" s="160"/>
      <c r="KP317" s="171" t="str">
        <f t="shared" si="284"/>
        <v>0</v>
      </c>
      <c r="KQ317" s="171">
        <f t="shared" si="7351"/>
        <v>0</v>
      </c>
      <c r="KR317" s="160">
        <f t="shared" si="7352"/>
        <v>0</v>
      </c>
      <c r="KS317" s="160">
        <f t="shared" si="7353"/>
        <v>0</v>
      </c>
      <c r="KT317" s="160">
        <f t="shared" si="7354"/>
        <v>0</v>
      </c>
      <c r="KU317" s="160">
        <f t="shared" si="7355"/>
        <v>0</v>
      </c>
      <c r="KV317" s="161">
        <f t="shared" ref="KV317:KW317" si="7807">KV316</f>
        <v>20</v>
      </c>
      <c r="KW317" s="175">
        <f t="shared" si="7807"/>
        <v>1183</v>
      </c>
      <c r="KX317" s="163" t="str">
        <f t="shared" ref="KX317:KX324" si="7847">IFERROR(IF(LK317&gt;=10,"6",IF(LK317&gt;=8,"5",IF(LK317&gt;=6,"4",IF(LK317&gt;=4,"3",IF(LK317&gt;=2,"2",IF(LK317&gt;=-1,"1",IF(LK317&gt;=-2,"-1",IF(LK317&gt;=-3,"-2","-3")))))))), KX325)</f>
        <v>1</v>
      </c>
      <c r="KY317" s="164" t="str">
        <f t="shared" si="292"/>
        <v/>
      </c>
      <c r="KZ317" s="165">
        <f t="shared" si="293"/>
        <v>0</v>
      </c>
      <c r="LA317" s="166"/>
      <c r="LB317" s="166"/>
      <c r="LC317" s="166"/>
      <c r="LD317" s="168"/>
      <c r="LE317" s="168"/>
      <c r="LF317" s="170" t="str">
        <f t="shared" si="294"/>
        <v>0</v>
      </c>
      <c r="LG317" s="170">
        <f t="shared" si="7358"/>
        <v>0</v>
      </c>
      <c r="LH317" s="168">
        <f t="shared" si="7359"/>
        <v>0</v>
      </c>
      <c r="LI317" s="168">
        <f t="shared" si="7360"/>
        <v>0</v>
      </c>
      <c r="LJ317" s="168">
        <f t="shared" si="7361"/>
        <v>0</v>
      </c>
      <c r="LK317" s="168">
        <f t="shared" si="7362"/>
        <v>0</v>
      </c>
      <c r="LL317" s="172"/>
      <c r="LM317" s="172"/>
      <c r="LN317" s="168" t="str">
        <f t="shared" si="7363"/>
        <v>#REF!</v>
      </c>
      <c r="LO317" s="168" t="str">
        <f t="shared" si="7364"/>
        <v>#REF!</v>
      </c>
      <c r="LP317" s="168" t="str">
        <f t="shared" si="7365"/>
        <v>#REF!</v>
      </c>
      <c r="LQ317" s="168" t="str">
        <f t="shared" si="7366"/>
        <v>#REF!</v>
      </c>
    </row>
    <row r="318" ht="15.75" customHeight="1">
      <c r="A318" s="188">
        <v>46412.0</v>
      </c>
      <c r="B318" s="152" t="s">
        <v>32</v>
      </c>
      <c r="C318" s="153">
        <f t="shared" si="99"/>
        <v>0</v>
      </c>
      <c r="D318" s="154">
        <f t="shared" ref="D318:E318" si="7808">D317</f>
        <v>1</v>
      </c>
      <c r="E318" s="173">
        <f t="shared" si="7808"/>
        <v>1164</v>
      </c>
      <c r="F318" s="156" t="str">
        <f t="shared" si="7809"/>
        <v>1</v>
      </c>
      <c r="G318" s="157">
        <f t="shared" si="102"/>
        <v>1</v>
      </c>
      <c r="H318" s="158">
        <f t="shared" si="103"/>
        <v>0</v>
      </c>
      <c r="I318" s="159"/>
      <c r="J318" s="159"/>
      <c r="K318" s="159"/>
      <c r="L318" s="78"/>
      <c r="M318" s="79"/>
      <c r="N318" s="77" t="str">
        <f t="shared" si="104"/>
        <v>0</v>
      </c>
      <c r="O318" s="81">
        <f t="shared" si="7225"/>
        <v>0</v>
      </c>
      <c r="P318" s="160">
        <f t="shared" si="7226"/>
        <v>0</v>
      </c>
      <c r="Q318" s="160">
        <f t="shared" si="7227"/>
        <v>0</v>
      </c>
      <c r="R318" s="160">
        <f t="shared" si="7228"/>
        <v>0</v>
      </c>
      <c r="S318" s="160">
        <f t="shared" si="7229"/>
        <v>0</v>
      </c>
      <c r="T318" s="161">
        <f t="shared" ref="T318:U318" si="7810">T317</f>
        <v>2</v>
      </c>
      <c r="U318" s="175">
        <f t="shared" si="7810"/>
        <v>1165</v>
      </c>
      <c r="V318" s="163" t="str">
        <f t="shared" si="7811"/>
        <v>1</v>
      </c>
      <c r="W318" s="164">
        <f t="shared" si="112"/>
        <v>1</v>
      </c>
      <c r="X318" s="165">
        <f t="shared" si="113"/>
        <v>0</v>
      </c>
      <c r="Y318" s="166"/>
      <c r="Z318" s="166"/>
      <c r="AA318" s="166"/>
      <c r="AB318" s="84"/>
      <c r="AC318" s="85"/>
      <c r="AD318" s="83" t="str">
        <f t="shared" si="114"/>
        <v>0</v>
      </c>
      <c r="AE318" s="167">
        <f t="shared" si="7232"/>
        <v>0</v>
      </c>
      <c r="AF318" s="168">
        <f t="shared" si="7233"/>
        <v>0</v>
      </c>
      <c r="AG318" s="168">
        <f t="shared" si="7234"/>
        <v>0</v>
      </c>
      <c r="AH318" s="168">
        <f t="shared" si="7235"/>
        <v>0</v>
      </c>
      <c r="AI318" s="168">
        <f t="shared" si="7236"/>
        <v>0</v>
      </c>
      <c r="AJ318" s="154">
        <f t="shared" ref="AJ318:AK318" si="7812">AJ317</f>
        <v>3</v>
      </c>
      <c r="AK318" s="173">
        <f t="shared" si="7812"/>
        <v>1166</v>
      </c>
      <c r="AL318" s="156" t="str">
        <f t="shared" si="7813"/>
        <v>1</v>
      </c>
      <c r="AM318" s="157">
        <f t="shared" si="122"/>
        <v>2</v>
      </c>
      <c r="AN318" s="158">
        <f t="shared" si="123"/>
        <v>0</v>
      </c>
      <c r="AO318" s="159"/>
      <c r="AP318" s="159"/>
      <c r="AQ318" s="159"/>
      <c r="AR318" s="78"/>
      <c r="AS318" s="79"/>
      <c r="AT318" s="77" t="str">
        <f t="shared" si="124"/>
        <v>0</v>
      </c>
      <c r="AU318" s="81">
        <f t="shared" si="7239"/>
        <v>0</v>
      </c>
      <c r="AV318" s="160">
        <f t="shared" si="7240"/>
        <v>0</v>
      </c>
      <c r="AW318" s="160">
        <f t="shared" si="7241"/>
        <v>0</v>
      </c>
      <c r="AX318" s="160">
        <f t="shared" si="7242"/>
        <v>0</v>
      </c>
      <c r="AY318" s="160">
        <f t="shared" si="7243"/>
        <v>0</v>
      </c>
      <c r="AZ318" s="161">
        <f t="shared" ref="AZ318:BA318" si="7814">AZ317</f>
        <v>4</v>
      </c>
      <c r="BA318" s="175">
        <f t="shared" si="7814"/>
        <v>1167</v>
      </c>
      <c r="BB318" s="163" t="str">
        <f t="shared" si="7815"/>
        <v>1</v>
      </c>
      <c r="BC318" s="164">
        <f t="shared" si="132"/>
        <v>4</v>
      </c>
      <c r="BD318" s="165">
        <f t="shared" si="133"/>
        <v>0</v>
      </c>
      <c r="BE318" s="166"/>
      <c r="BF318" s="166"/>
      <c r="BG318" s="166"/>
      <c r="BH318" s="84"/>
      <c r="BI318" s="85"/>
      <c r="BJ318" s="83" t="str">
        <f t="shared" si="134"/>
        <v>0</v>
      </c>
      <c r="BK318" s="167">
        <f t="shared" si="7246"/>
        <v>0</v>
      </c>
      <c r="BL318" s="168">
        <f t="shared" si="7247"/>
        <v>0</v>
      </c>
      <c r="BM318" s="168">
        <f t="shared" si="7248"/>
        <v>0</v>
      </c>
      <c r="BN318" s="168">
        <f t="shared" si="7249"/>
        <v>0</v>
      </c>
      <c r="BO318" s="168">
        <f t="shared" si="7250"/>
        <v>0</v>
      </c>
      <c r="BP318" s="154">
        <f t="shared" ref="BP318:BQ318" si="7816">BP317</f>
        <v>5</v>
      </c>
      <c r="BQ318" s="173">
        <f t="shared" si="7816"/>
        <v>1168</v>
      </c>
      <c r="BR318" s="156" t="str">
        <f t="shared" si="7817"/>
        <v>1</v>
      </c>
      <c r="BS318" s="157">
        <f t="shared" si="142"/>
        <v>4</v>
      </c>
      <c r="BT318" s="158">
        <f t="shared" si="143"/>
        <v>0</v>
      </c>
      <c r="BU318" s="159"/>
      <c r="BV318" s="159"/>
      <c r="BW318" s="159"/>
      <c r="BX318" s="78"/>
      <c r="BY318" s="79"/>
      <c r="BZ318" s="77" t="str">
        <f t="shared" si="144"/>
        <v>0</v>
      </c>
      <c r="CA318" s="81">
        <f t="shared" si="7253"/>
        <v>0</v>
      </c>
      <c r="CB318" s="160">
        <f t="shared" si="7254"/>
        <v>0</v>
      </c>
      <c r="CC318" s="160">
        <f t="shared" si="7255"/>
        <v>0</v>
      </c>
      <c r="CD318" s="160">
        <f t="shared" si="7256"/>
        <v>0</v>
      </c>
      <c r="CE318" s="160">
        <f t="shared" si="7257"/>
        <v>0</v>
      </c>
      <c r="CF318" s="161">
        <f t="shared" ref="CF318:CG318" si="7818">CF317</f>
        <v>6</v>
      </c>
      <c r="CG318" s="175">
        <f t="shared" si="7818"/>
        <v>1169</v>
      </c>
      <c r="CH318" s="163" t="str">
        <f t="shared" si="7819"/>
        <v>1</v>
      </c>
      <c r="CI318" s="164">
        <f t="shared" si="152"/>
        <v>2</v>
      </c>
      <c r="CJ318" s="165">
        <f t="shared" si="153"/>
        <v>0</v>
      </c>
      <c r="CK318" s="166"/>
      <c r="CL318" s="166"/>
      <c r="CM318" s="166"/>
      <c r="CN318" s="84"/>
      <c r="CO318" s="85"/>
      <c r="CP318" s="83" t="str">
        <f t="shared" si="154"/>
        <v>0</v>
      </c>
      <c r="CQ318" s="167">
        <f t="shared" si="7260"/>
        <v>0</v>
      </c>
      <c r="CR318" s="168">
        <f t="shared" si="7261"/>
        <v>0</v>
      </c>
      <c r="CS318" s="168">
        <f t="shared" si="7262"/>
        <v>0</v>
      </c>
      <c r="CT318" s="168">
        <f t="shared" si="7263"/>
        <v>0</v>
      </c>
      <c r="CU318" s="168">
        <f t="shared" si="7264"/>
        <v>0</v>
      </c>
      <c r="CV318" s="154">
        <f t="shared" ref="CV318:CW318" si="7820">CV317</f>
        <v>7</v>
      </c>
      <c r="CW318" s="173">
        <f t="shared" si="7820"/>
        <v>1170</v>
      </c>
      <c r="CX318" s="156" t="str">
        <f t="shared" si="7821"/>
        <v>1</v>
      </c>
      <c r="CY318" s="157">
        <f t="shared" si="162"/>
        <v>2</v>
      </c>
      <c r="CZ318" s="158">
        <f t="shared" si="163"/>
        <v>0</v>
      </c>
      <c r="DA318" s="159"/>
      <c r="DB318" s="159"/>
      <c r="DC318" s="159"/>
      <c r="DD318" s="78"/>
      <c r="DE318" s="79"/>
      <c r="DF318" s="77" t="str">
        <f t="shared" si="164"/>
        <v>0</v>
      </c>
      <c r="DG318" s="81">
        <f t="shared" si="7267"/>
        <v>0</v>
      </c>
      <c r="DH318" s="160">
        <f t="shared" si="7268"/>
        <v>0</v>
      </c>
      <c r="DI318" s="160">
        <f t="shared" si="7269"/>
        <v>0</v>
      </c>
      <c r="DJ318" s="160">
        <f t="shared" si="7270"/>
        <v>0</v>
      </c>
      <c r="DK318" s="160">
        <f t="shared" si="7271"/>
        <v>0</v>
      </c>
      <c r="DL318" s="161">
        <f t="shared" ref="DL318:DM318" si="7822">DL317</f>
        <v>8</v>
      </c>
      <c r="DM318" s="175">
        <f t="shared" si="7822"/>
        <v>1171</v>
      </c>
      <c r="DN318" s="163" t="str">
        <f t="shared" si="7823"/>
        <v>1</v>
      </c>
      <c r="DO318" s="164">
        <f t="shared" si="172"/>
        <v>2</v>
      </c>
      <c r="DP318" s="165">
        <f t="shared" si="173"/>
        <v>0</v>
      </c>
      <c r="DQ318" s="166"/>
      <c r="DR318" s="166"/>
      <c r="DS318" s="166"/>
      <c r="DT318" s="84"/>
      <c r="DU318" s="85"/>
      <c r="DV318" s="83" t="str">
        <f t="shared" si="174"/>
        <v>0</v>
      </c>
      <c r="DW318" s="167">
        <f t="shared" si="7274"/>
        <v>0</v>
      </c>
      <c r="DX318" s="168">
        <f t="shared" si="7275"/>
        <v>0</v>
      </c>
      <c r="DY318" s="168">
        <f t="shared" si="7276"/>
        <v>0</v>
      </c>
      <c r="DZ318" s="168">
        <f t="shared" si="7277"/>
        <v>0</v>
      </c>
      <c r="EA318" s="168">
        <f t="shared" si="7278"/>
        <v>0</v>
      </c>
      <c r="EB318" s="154">
        <f t="shared" ref="EB318:EC318" si="7824">EB317</f>
        <v>9</v>
      </c>
      <c r="EC318" s="173">
        <f t="shared" si="7824"/>
        <v>1172</v>
      </c>
      <c r="ED318" s="156" t="str">
        <f t="shared" si="7825"/>
        <v>1</v>
      </c>
      <c r="EE318" s="157">
        <f t="shared" si="182"/>
        <v>5</v>
      </c>
      <c r="EF318" s="169">
        <f t="shared" si="183"/>
        <v>0</v>
      </c>
      <c r="EG318" s="159"/>
      <c r="EH318" s="159"/>
      <c r="EI318" s="159"/>
      <c r="EJ318" s="78"/>
      <c r="EK318" s="79"/>
      <c r="EL318" s="77" t="str">
        <f t="shared" si="184"/>
        <v>0</v>
      </c>
      <c r="EM318" s="81">
        <f t="shared" si="7281"/>
        <v>0</v>
      </c>
      <c r="EN318" s="160">
        <f t="shared" si="7282"/>
        <v>0</v>
      </c>
      <c r="EO318" s="160">
        <f t="shared" si="7283"/>
        <v>0</v>
      </c>
      <c r="EP318" s="160">
        <f t="shared" si="7284"/>
        <v>0</v>
      </c>
      <c r="EQ318" s="160">
        <f t="shared" si="7285"/>
        <v>0</v>
      </c>
      <c r="ER318" s="161">
        <f t="shared" ref="ER318:ES318" si="7826">ER317</f>
        <v>10</v>
      </c>
      <c r="ES318" s="175">
        <f t="shared" si="7826"/>
        <v>1173</v>
      </c>
      <c r="ET318" s="163" t="str">
        <f t="shared" si="7827"/>
        <v>1</v>
      </c>
      <c r="EU318" s="164">
        <f t="shared" si="192"/>
        <v>19</v>
      </c>
      <c r="EV318" s="165">
        <f t="shared" si="193"/>
        <v>0</v>
      </c>
      <c r="EW318" s="166"/>
      <c r="EX318" s="166"/>
      <c r="EY318" s="166"/>
      <c r="EZ318" s="84"/>
      <c r="FA318" s="85"/>
      <c r="FB318" s="83" t="str">
        <f t="shared" si="194"/>
        <v>0</v>
      </c>
      <c r="FC318" s="167">
        <f t="shared" si="7288"/>
        <v>0</v>
      </c>
      <c r="FD318" s="168">
        <f t="shared" si="7289"/>
        <v>0</v>
      </c>
      <c r="FE318" s="168">
        <f t="shared" si="7290"/>
        <v>0</v>
      </c>
      <c r="FF318" s="168">
        <f t="shared" si="7291"/>
        <v>0</v>
      </c>
      <c r="FG318" s="168">
        <f t="shared" si="7292"/>
        <v>0</v>
      </c>
      <c r="FH318" s="154">
        <f t="shared" ref="FH318:FI318" si="7828">FH317</f>
        <v>11</v>
      </c>
      <c r="FI318" s="173">
        <f t="shared" si="7828"/>
        <v>1174</v>
      </c>
      <c r="FJ318" s="156" t="str">
        <f t="shared" si="7829"/>
        <v>1</v>
      </c>
      <c r="FK318" s="157">
        <f t="shared" si="202"/>
        <v>4</v>
      </c>
      <c r="FL318" s="158">
        <f t="shared" si="203"/>
        <v>0</v>
      </c>
      <c r="FM318" s="159"/>
      <c r="FN318" s="159"/>
      <c r="FO318" s="159"/>
      <c r="FP318" s="78"/>
      <c r="FQ318" s="79"/>
      <c r="FR318" s="77" t="str">
        <f t="shared" si="204"/>
        <v>0</v>
      </c>
      <c r="FS318" s="81">
        <f t="shared" si="7295"/>
        <v>0</v>
      </c>
      <c r="FT318" s="160">
        <f t="shared" si="7296"/>
        <v>0</v>
      </c>
      <c r="FU318" s="160">
        <f t="shared" si="7297"/>
        <v>0</v>
      </c>
      <c r="FV318" s="160">
        <f t="shared" si="7298"/>
        <v>0</v>
      </c>
      <c r="FW318" s="160">
        <f t="shared" si="7299"/>
        <v>0</v>
      </c>
      <c r="FX318" s="161">
        <f t="shared" ref="FX318:FY318" si="7830">FX317</f>
        <v>12</v>
      </c>
      <c r="FY318" s="175">
        <f t="shared" si="7830"/>
        <v>1175</v>
      </c>
      <c r="FZ318" s="163" t="str">
        <f t="shared" si="7831"/>
        <v>1</v>
      </c>
      <c r="GA318" s="164">
        <f t="shared" si="212"/>
        <v>2</v>
      </c>
      <c r="GB318" s="165">
        <f t="shared" si="213"/>
        <v>0</v>
      </c>
      <c r="GC318" s="166"/>
      <c r="GD318" s="166"/>
      <c r="GE318" s="166"/>
      <c r="GF318" s="84"/>
      <c r="GG318" s="85"/>
      <c r="GH318" s="83" t="str">
        <f t="shared" si="214"/>
        <v>0</v>
      </c>
      <c r="GI318" s="167">
        <f t="shared" si="7302"/>
        <v>0</v>
      </c>
      <c r="GJ318" s="168">
        <f t="shared" si="7303"/>
        <v>0</v>
      </c>
      <c r="GK318" s="168">
        <f t="shared" si="7304"/>
        <v>0</v>
      </c>
      <c r="GL318" s="168">
        <f t="shared" si="7305"/>
        <v>0</v>
      </c>
      <c r="GM318" s="168">
        <f t="shared" si="7306"/>
        <v>0</v>
      </c>
      <c r="GN318" s="154">
        <f t="shared" ref="GN318:GO318" si="7832">GN317</f>
        <v>13</v>
      </c>
      <c r="GO318" s="173">
        <f t="shared" si="7832"/>
        <v>1176</v>
      </c>
      <c r="GP318" s="156" t="str">
        <f t="shared" si="7833"/>
        <v>1</v>
      </c>
      <c r="GQ318" s="157">
        <f t="shared" si="222"/>
        <v>3</v>
      </c>
      <c r="GR318" s="158">
        <f t="shared" si="223"/>
        <v>0</v>
      </c>
      <c r="GS318" s="159"/>
      <c r="GT318" s="159"/>
      <c r="GU318" s="159"/>
      <c r="GV318" s="78"/>
      <c r="GW318" s="79"/>
      <c r="GX318" s="77" t="str">
        <f t="shared" si="224"/>
        <v>0</v>
      </c>
      <c r="GY318" s="81">
        <f t="shared" si="7309"/>
        <v>0</v>
      </c>
      <c r="GZ318" s="160">
        <f t="shared" si="7310"/>
        <v>0</v>
      </c>
      <c r="HA318" s="160">
        <f t="shared" si="7311"/>
        <v>0</v>
      </c>
      <c r="HB318" s="160">
        <f t="shared" si="7312"/>
        <v>0</v>
      </c>
      <c r="HC318" s="160">
        <f t="shared" si="7313"/>
        <v>0</v>
      </c>
      <c r="HD318" s="161">
        <f t="shared" ref="HD318:HE318" si="7834">HD317</f>
        <v>14</v>
      </c>
      <c r="HE318" s="175">
        <f t="shared" si="7834"/>
        <v>1177</v>
      </c>
      <c r="HF318" s="163" t="str">
        <f t="shared" si="7835"/>
        <v>1</v>
      </c>
      <c r="HG318" s="164">
        <f t="shared" si="232"/>
        <v>5</v>
      </c>
      <c r="HH318" s="165">
        <f t="shared" si="233"/>
        <v>0</v>
      </c>
      <c r="HI318" s="166"/>
      <c r="HJ318" s="166"/>
      <c r="HK318" s="166"/>
      <c r="HL318" s="84"/>
      <c r="HM318" s="85"/>
      <c r="HN318" s="83" t="str">
        <f t="shared" si="234"/>
        <v>0</v>
      </c>
      <c r="HO318" s="167">
        <f t="shared" si="7316"/>
        <v>0</v>
      </c>
      <c r="HP318" s="168">
        <f t="shared" si="7317"/>
        <v>0</v>
      </c>
      <c r="HQ318" s="168">
        <f t="shared" si="7318"/>
        <v>0</v>
      </c>
      <c r="HR318" s="168">
        <f t="shared" si="7319"/>
        <v>0</v>
      </c>
      <c r="HS318" s="168">
        <f t="shared" si="7320"/>
        <v>0</v>
      </c>
      <c r="HT318" s="154">
        <f t="shared" ref="HT318:HU318" si="7836">HT317</f>
        <v>15</v>
      </c>
      <c r="HU318" s="173">
        <f t="shared" si="7836"/>
        <v>1178</v>
      </c>
      <c r="HV318" s="156" t="str">
        <f t="shared" si="7837"/>
        <v>1</v>
      </c>
      <c r="HW318" s="157" t="str">
        <f t="shared" si="242"/>
        <v/>
      </c>
      <c r="HX318" s="169">
        <f t="shared" si="243"/>
        <v>0</v>
      </c>
      <c r="HY318" s="159"/>
      <c r="HZ318" s="159"/>
      <c r="IA318" s="159"/>
      <c r="IB318" s="160"/>
      <c r="IC318" s="160"/>
      <c r="ID318" s="160" t="str">
        <f t="shared" si="244"/>
        <v>0</v>
      </c>
      <c r="IE318" s="160">
        <f t="shared" si="7323"/>
        <v>0</v>
      </c>
      <c r="IF318" s="160">
        <f t="shared" si="7324"/>
        <v>0</v>
      </c>
      <c r="IG318" s="160">
        <f t="shared" si="7325"/>
        <v>0</v>
      </c>
      <c r="IH318" s="160">
        <f t="shared" si="7326"/>
        <v>0</v>
      </c>
      <c r="II318" s="160">
        <f t="shared" si="7327"/>
        <v>0</v>
      </c>
      <c r="IJ318" s="161">
        <f t="shared" ref="IJ318:IK318" si="7838">IJ317</f>
        <v>16</v>
      </c>
      <c r="IK318" s="175">
        <f t="shared" si="7838"/>
        <v>1179</v>
      </c>
      <c r="IL318" s="163" t="str">
        <f t="shared" si="7839"/>
        <v>1</v>
      </c>
      <c r="IM318" s="164" t="str">
        <f t="shared" si="252"/>
        <v/>
      </c>
      <c r="IN318" s="165">
        <f t="shared" si="253"/>
        <v>0</v>
      </c>
      <c r="IO318" s="166"/>
      <c r="IP318" s="166"/>
      <c r="IQ318" s="166"/>
      <c r="IR318" s="168"/>
      <c r="IS318" s="168"/>
      <c r="IT318" s="170" t="str">
        <f t="shared" si="254"/>
        <v>0</v>
      </c>
      <c r="IU318" s="170">
        <f t="shared" si="7330"/>
        <v>0</v>
      </c>
      <c r="IV318" s="168">
        <f t="shared" si="7331"/>
        <v>0</v>
      </c>
      <c r="IW318" s="168">
        <f t="shared" si="7332"/>
        <v>0</v>
      </c>
      <c r="IX318" s="168">
        <f t="shared" si="7333"/>
        <v>0</v>
      </c>
      <c r="IY318" s="168">
        <f t="shared" si="7334"/>
        <v>0</v>
      </c>
      <c r="IZ318" s="154">
        <f t="shared" ref="IZ318:JA318" si="7840">IZ317</f>
        <v>17</v>
      </c>
      <c r="JA318" s="173">
        <f t="shared" si="7840"/>
        <v>1180</v>
      </c>
      <c r="JB318" s="156" t="str">
        <f t="shared" si="7841"/>
        <v>1</v>
      </c>
      <c r="JC318" s="157" t="str">
        <f t="shared" si="262"/>
        <v/>
      </c>
      <c r="JD318" s="158">
        <f t="shared" si="263"/>
        <v>0</v>
      </c>
      <c r="JE318" s="159"/>
      <c r="JF318" s="159"/>
      <c r="JG318" s="159"/>
      <c r="JH318" s="160"/>
      <c r="JI318" s="160"/>
      <c r="JJ318" s="171" t="str">
        <f t="shared" si="264"/>
        <v>0</v>
      </c>
      <c r="JK318" s="171">
        <f t="shared" si="7337"/>
        <v>0</v>
      </c>
      <c r="JL318" s="160">
        <f t="shared" si="7338"/>
        <v>0</v>
      </c>
      <c r="JM318" s="160">
        <f t="shared" si="7339"/>
        <v>0</v>
      </c>
      <c r="JN318" s="160">
        <f t="shared" si="7340"/>
        <v>0</v>
      </c>
      <c r="JO318" s="160">
        <f t="shared" si="7341"/>
        <v>0</v>
      </c>
      <c r="JP318" s="161">
        <f t="shared" ref="JP318:JQ318" si="7842">JP317</f>
        <v>18</v>
      </c>
      <c r="JQ318" s="175">
        <f t="shared" si="7842"/>
        <v>1181</v>
      </c>
      <c r="JR318" s="163" t="str">
        <f t="shared" si="7843"/>
        <v>1</v>
      </c>
      <c r="JS318" s="164" t="str">
        <f t="shared" si="272"/>
        <v/>
      </c>
      <c r="JT318" s="165">
        <f t="shared" si="273"/>
        <v>0</v>
      </c>
      <c r="JU318" s="166"/>
      <c r="JV318" s="166"/>
      <c r="JW318" s="166"/>
      <c r="JX318" s="168"/>
      <c r="JY318" s="168"/>
      <c r="JZ318" s="170" t="str">
        <f t="shared" si="274"/>
        <v>0</v>
      </c>
      <c r="KA318" s="170">
        <f t="shared" si="7344"/>
        <v>0</v>
      </c>
      <c r="KB318" s="168">
        <f t="shared" si="7345"/>
        <v>0</v>
      </c>
      <c r="KC318" s="168">
        <f t="shared" si="7346"/>
        <v>0</v>
      </c>
      <c r="KD318" s="168">
        <f t="shared" si="7347"/>
        <v>0</v>
      </c>
      <c r="KE318" s="168">
        <f t="shared" si="7348"/>
        <v>0</v>
      </c>
      <c r="KF318" s="154">
        <f t="shared" ref="KF318:KG318" si="7844">KF317</f>
        <v>19</v>
      </c>
      <c r="KG318" s="173">
        <f t="shared" si="7844"/>
        <v>1182</v>
      </c>
      <c r="KH318" s="156" t="str">
        <f t="shared" si="7845"/>
        <v>1</v>
      </c>
      <c r="KI318" s="157" t="str">
        <f t="shared" si="282"/>
        <v/>
      </c>
      <c r="KJ318" s="158">
        <f t="shared" si="283"/>
        <v>0</v>
      </c>
      <c r="KK318" s="159"/>
      <c r="KL318" s="159"/>
      <c r="KM318" s="159"/>
      <c r="KN318" s="160"/>
      <c r="KO318" s="160"/>
      <c r="KP318" s="171" t="str">
        <f t="shared" si="284"/>
        <v>0</v>
      </c>
      <c r="KQ318" s="171">
        <f t="shared" si="7351"/>
        <v>0</v>
      </c>
      <c r="KR318" s="160">
        <f t="shared" si="7352"/>
        <v>0</v>
      </c>
      <c r="KS318" s="160">
        <f t="shared" si="7353"/>
        <v>0</v>
      </c>
      <c r="KT318" s="160">
        <f t="shared" si="7354"/>
        <v>0</v>
      </c>
      <c r="KU318" s="160">
        <f t="shared" si="7355"/>
        <v>0</v>
      </c>
      <c r="KV318" s="161">
        <f t="shared" ref="KV318:KW318" si="7846">KV317</f>
        <v>20</v>
      </c>
      <c r="KW318" s="175">
        <f t="shared" si="7846"/>
        <v>1183</v>
      </c>
      <c r="KX318" s="163" t="str">
        <f t="shared" si="7847"/>
        <v>1</v>
      </c>
      <c r="KY318" s="164" t="str">
        <f t="shared" si="292"/>
        <v/>
      </c>
      <c r="KZ318" s="165">
        <f t="shared" si="293"/>
        <v>0</v>
      </c>
      <c r="LA318" s="166"/>
      <c r="LB318" s="166"/>
      <c r="LC318" s="166"/>
      <c r="LD318" s="168"/>
      <c r="LE318" s="168"/>
      <c r="LF318" s="170" t="str">
        <f t="shared" si="294"/>
        <v>0</v>
      </c>
      <c r="LG318" s="170">
        <f t="shared" si="7358"/>
        <v>0</v>
      </c>
      <c r="LH318" s="168">
        <f t="shared" si="7359"/>
        <v>0</v>
      </c>
      <c r="LI318" s="168">
        <f t="shared" si="7360"/>
        <v>0</v>
      </c>
      <c r="LJ318" s="168">
        <f t="shared" si="7361"/>
        <v>0</v>
      </c>
      <c r="LK318" s="168">
        <f t="shared" si="7362"/>
        <v>0</v>
      </c>
      <c r="LL318" s="172"/>
      <c r="LM318" s="172"/>
      <c r="LN318" s="168" t="str">
        <f t="shared" si="7363"/>
        <v>#REF!</v>
      </c>
      <c r="LO318" s="168" t="str">
        <f t="shared" si="7364"/>
        <v>#REF!</v>
      </c>
      <c r="LP318" s="168" t="str">
        <f t="shared" si="7365"/>
        <v>#REF!</v>
      </c>
      <c r="LQ318" s="168" t="str">
        <f t="shared" si="7366"/>
        <v>#REF!</v>
      </c>
    </row>
    <row r="319" ht="15.75" customHeight="1">
      <c r="A319" s="188">
        <v>46413.0</v>
      </c>
      <c r="B319" s="152" t="s">
        <v>33</v>
      </c>
      <c r="C319" s="153">
        <f t="shared" si="99"/>
        <v>0</v>
      </c>
      <c r="D319" s="154">
        <f t="shared" ref="D319:E319" si="7848">D318</f>
        <v>1</v>
      </c>
      <c r="E319" s="173">
        <f t="shared" si="7848"/>
        <v>1164</v>
      </c>
      <c r="F319" s="156" t="str">
        <f t="shared" si="7809"/>
        <v>1</v>
      </c>
      <c r="G319" s="157">
        <f t="shared" si="102"/>
        <v>1</v>
      </c>
      <c r="H319" s="158">
        <f t="shared" si="103"/>
        <v>0</v>
      </c>
      <c r="I319" s="159"/>
      <c r="J319" s="159"/>
      <c r="K319" s="159"/>
      <c r="L319" s="78"/>
      <c r="M319" s="79"/>
      <c r="N319" s="77" t="str">
        <f t="shared" si="104"/>
        <v>0</v>
      </c>
      <c r="O319" s="81">
        <f t="shared" si="7225"/>
        <v>0</v>
      </c>
      <c r="P319" s="160">
        <f t="shared" si="7226"/>
        <v>0</v>
      </c>
      <c r="Q319" s="160">
        <f t="shared" si="7227"/>
        <v>0</v>
      </c>
      <c r="R319" s="160">
        <f t="shared" si="7228"/>
        <v>0</v>
      </c>
      <c r="S319" s="160">
        <f t="shared" si="7229"/>
        <v>0</v>
      </c>
      <c r="T319" s="161">
        <f t="shared" ref="T319:U319" si="7849">T318</f>
        <v>2</v>
      </c>
      <c r="U319" s="175">
        <f t="shared" si="7849"/>
        <v>1165</v>
      </c>
      <c r="V319" s="163" t="str">
        <f t="shared" si="7811"/>
        <v>1</v>
      </c>
      <c r="W319" s="164">
        <f t="shared" si="112"/>
        <v>1</v>
      </c>
      <c r="X319" s="165">
        <f t="shared" si="113"/>
        <v>0</v>
      </c>
      <c r="Y319" s="166"/>
      <c r="Z319" s="166"/>
      <c r="AA319" s="166"/>
      <c r="AB319" s="84"/>
      <c r="AC319" s="85"/>
      <c r="AD319" s="83" t="str">
        <f t="shared" si="114"/>
        <v>0</v>
      </c>
      <c r="AE319" s="167">
        <f t="shared" si="7232"/>
        <v>0</v>
      </c>
      <c r="AF319" s="168">
        <f t="shared" si="7233"/>
        <v>0</v>
      </c>
      <c r="AG319" s="168">
        <f t="shared" si="7234"/>
        <v>0</v>
      </c>
      <c r="AH319" s="168">
        <f t="shared" si="7235"/>
        <v>0</v>
      </c>
      <c r="AI319" s="168">
        <f t="shared" si="7236"/>
        <v>0</v>
      </c>
      <c r="AJ319" s="154">
        <f t="shared" ref="AJ319:AK319" si="7850">AJ318</f>
        <v>3</v>
      </c>
      <c r="AK319" s="173">
        <f t="shared" si="7850"/>
        <v>1166</v>
      </c>
      <c r="AL319" s="156" t="str">
        <f t="shared" si="7813"/>
        <v>1</v>
      </c>
      <c r="AM319" s="157">
        <f t="shared" si="122"/>
        <v>2</v>
      </c>
      <c r="AN319" s="158">
        <f t="shared" si="123"/>
        <v>0</v>
      </c>
      <c r="AO319" s="159"/>
      <c r="AP319" s="159"/>
      <c r="AQ319" s="159"/>
      <c r="AR319" s="78"/>
      <c r="AS319" s="79"/>
      <c r="AT319" s="77" t="str">
        <f t="shared" si="124"/>
        <v>0</v>
      </c>
      <c r="AU319" s="81">
        <f t="shared" si="7239"/>
        <v>0</v>
      </c>
      <c r="AV319" s="160">
        <f t="shared" si="7240"/>
        <v>0</v>
      </c>
      <c r="AW319" s="160">
        <f t="shared" si="7241"/>
        <v>0</v>
      </c>
      <c r="AX319" s="160">
        <f t="shared" si="7242"/>
        <v>0</v>
      </c>
      <c r="AY319" s="160">
        <f t="shared" si="7243"/>
        <v>0</v>
      </c>
      <c r="AZ319" s="161">
        <f t="shared" ref="AZ319:BA319" si="7851">AZ318</f>
        <v>4</v>
      </c>
      <c r="BA319" s="175">
        <f t="shared" si="7851"/>
        <v>1167</v>
      </c>
      <c r="BB319" s="163" t="str">
        <f t="shared" si="7815"/>
        <v>1</v>
      </c>
      <c r="BC319" s="164">
        <f t="shared" si="132"/>
        <v>4</v>
      </c>
      <c r="BD319" s="165">
        <f t="shared" si="133"/>
        <v>0</v>
      </c>
      <c r="BE319" s="166"/>
      <c r="BF319" s="166"/>
      <c r="BG319" s="166"/>
      <c r="BH319" s="84"/>
      <c r="BI319" s="85"/>
      <c r="BJ319" s="83" t="str">
        <f t="shared" si="134"/>
        <v>0</v>
      </c>
      <c r="BK319" s="167">
        <f t="shared" si="7246"/>
        <v>0</v>
      </c>
      <c r="BL319" s="168">
        <f t="shared" si="7247"/>
        <v>0</v>
      </c>
      <c r="BM319" s="168">
        <f t="shared" si="7248"/>
        <v>0</v>
      </c>
      <c r="BN319" s="168">
        <f t="shared" si="7249"/>
        <v>0</v>
      </c>
      <c r="BO319" s="168">
        <f t="shared" si="7250"/>
        <v>0</v>
      </c>
      <c r="BP319" s="154">
        <f t="shared" ref="BP319:BQ319" si="7852">BP318</f>
        <v>5</v>
      </c>
      <c r="BQ319" s="173">
        <f t="shared" si="7852"/>
        <v>1168</v>
      </c>
      <c r="BR319" s="156" t="str">
        <f t="shared" si="7817"/>
        <v>1</v>
      </c>
      <c r="BS319" s="157">
        <f t="shared" si="142"/>
        <v>4</v>
      </c>
      <c r="BT319" s="158">
        <f t="shared" si="143"/>
        <v>0</v>
      </c>
      <c r="BU319" s="159"/>
      <c r="BV319" s="159"/>
      <c r="BW319" s="159"/>
      <c r="BX319" s="78"/>
      <c r="BY319" s="79"/>
      <c r="BZ319" s="77" t="str">
        <f t="shared" si="144"/>
        <v>0</v>
      </c>
      <c r="CA319" s="81">
        <f t="shared" si="7253"/>
        <v>0</v>
      </c>
      <c r="CB319" s="160">
        <f t="shared" si="7254"/>
        <v>0</v>
      </c>
      <c r="CC319" s="160">
        <f t="shared" si="7255"/>
        <v>0</v>
      </c>
      <c r="CD319" s="160">
        <f t="shared" si="7256"/>
        <v>0</v>
      </c>
      <c r="CE319" s="160">
        <f t="shared" si="7257"/>
        <v>0</v>
      </c>
      <c r="CF319" s="161">
        <f t="shared" ref="CF319:CG319" si="7853">CF318</f>
        <v>6</v>
      </c>
      <c r="CG319" s="175">
        <f t="shared" si="7853"/>
        <v>1169</v>
      </c>
      <c r="CH319" s="163" t="str">
        <f t="shared" si="7819"/>
        <v>1</v>
      </c>
      <c r="CI319" s="164">
        <f t="shared" si="152"/>
        <v>2</v>
      </c>
      <c r="CJ319" s="165">
        <f t="shared" si="153"/>
        <v>0</v>
      </c>
      <c r="CK319" s="166"/>
      <c r="CL319" s="166"/>
      <c r="CM319" s="166"/>
      <c r="CN319" s="84"/>
      <c r="CO319" s="85"/>
      <c r="CP319" s="83" t="str">
        <f t="shared" si="154"/>
        <v>0</v>
      </c>
      <c r="CQ319" s="167">
        <f t="shared" si="7260"/>
        <v>0</v>
      </c>
      <c r="CR319" s="168">
        <f t="shared" si="7261"/>
        <v>0</v>
      </c>
      <c r="CS319" s="168">
        <f t="shared" si="7262"/>
        <v>0</v>
      </c>
      <c r="CT319" s="168">
        <f t="shared" si="7263"/>
        <v>0</v>
      </c>
      <c r="CU319" s="168">
        <f t="shared" si="7264"/>
        <v>0</v>
      </c>
      <c r="CV319" s="154">
        <f t="shared" ref="CV319:CW319" si="7854">CV318</f>
        <v>7</v>
      </c>
      <c r="CW319" s="173">
        <f t="shared" si="7854"/>
        <v>1170</v>
      </c>
      <c r="CX319" s="156" t="str">
        <f t="shared" si="7821"/>
        <v>1</v>
      </c>
      <c r="CY319" s="157">
        <f t="shared" si="162"/>
        <v>2</v>
      </c>
      <c r="CZ319" s="158">
        <f t="shared" si="163"/>
        <v>0</v>
      </c>
      <c r="DA319" s="159"/>
      <c r="DB319" s="159"/>
      <c r="DC319" s="159"/>
      <c r="DD319" s="78"/>
      <c r="DE319" s="79"/>
      <c r="DF319" s="77" t="str">
        <f t="shared" si="164"/>
        <v>0</v>
      </c>
      <c r="DG319" s="81">
        <f t="shared" si="7267"/>
        <v>0</v>
      </c>
      <c r="DH319" s="160">
        <f t="shared" si="7268"/>
        <v>0</v>
      </c>
      <c r="DI319" s="160">
        <f t="shared" si="7269"/>
        <v>0</v>
      </c>
      <c r="DJ319" s="160">
        <f t="shared" si="7270"/>
        <v>0</v>
      </c>
      <c r="DK319" s="160">
        <f t="shared" si="7271"/>
        <v>0</v>
      </c>
      <c r="DL319" s="161">
        <f t="shared" ref="DL319:DM319" si="7855">DL318</f>
        <v>8</v>
      </c>
      <c r="DM319" s="175">
        <f t="shared" si="7855"/>
        <v>1171</v>
      </c>
      <c r="DN319" s="163" t="str">
        <f t="shared" si="7823"/>
        <v>1</v>
      </c>
      <c r="DO319" s="164">
        <f t="shared" si="172"/>
        <v>2</v>
      </c>
      <c r="DP319" s="165">
        <f t="shared" si="173"/>
        <v>0</v>
      </c>
      <c r="DQ319" s="166"/>
      <c r="DR319" s="166"/>
      <c r="DS319" s="166"/>
      <c r="DT319" s="84"/>
      <c r="DU319" s="85"/>
      <c r="DV319" s="83" t="str">
        <f t="shared" si="174"/>
        <v>0</v>
      </c>
      <c r="DW319" s="167">
        <f t="shared" si="7274"/>
        <v>0</v>
      </c>
      <c r="DX319" s="168">
        <f t="shared" si="7275"/>
        <v>0</v>
      </c>
      <c r="DY319" s="168">
        <f t="shared" si="7276"/>
        <v>0</v>
      </c>
      <c r="DZ319" s="168">
        <f t="shared" si="7277"/>
        <v>0</v>
      </c>
      <c r="EA319" s="168">
        <f t="shared" si="7278"/>
        <v>0</v>
      </c>
      <c r="EB319" s="154">
        <f t="shared" ref="EB319:EC319" si="7856">EB318</f>
        <v>9</v>
      </c>
      <c r="EC319" s="173">
        <f t="shared" si="7856"/>
        <v>1172</v>
      </c>
      <c r="ED319" s="156" t="str">
        <f t="shared" si="7825"/>
        <v>1</v>
      </c>
      <c r="EE319" s="157">
        <f t="shared" si="182"/>
        <v>5</v>
      </c>
      <c r="EF319" s="169">
        <f t="shared" si="183"/>
        <v>0</v>
      </c>
      <c r="EG319" s="159"/>
      <c r="EH319" s="159"/>
      <c r="EI319" s="159"/>
      <c r="EJ319" s="78"/>
      <c r="EK319" s="79"/>
      <c r="EL319" s="77" t="str">
        <f t="shared" si="184"/>
        <v>0</v>
      </c>
      <c r="EM319" s="81">
        <f t="shared" si="7281"/>
        <v>0</v>
      </c>
      <c r="EN319" s="160">
        <f t="shared" si="7282"/>
        <v>0</v>
      </c>
      <c r="EO319" s="160">
        <f t="shared" si="7283"/>
        <v>0</v>
      </c>
      <c r="EP319" s="160">
        <f t="shared" si="7284"/>
        <v>0</v>
      </c>
      <c r="EQ319" s="160">
        <f t="shared" si="7285"/>
        <v>0</v>
      </c>
      <c r="ER319" s="161">
        <f t="shared" ref="ER319:ES319" si="7857">ER318</f>
        <v>10</v>
      </c>
      <c r="ES319" s="175">
        <f t="shared" si="7857"/>
        <v>1173</v>
      </c>
      <c r="ET319" s="163" t="str">
        <f t="shared" si="7827"/>
        <v>1</v>
      </c>
      <c r="EU319" s="164">
        <f t="shared" si="192"/>
        <v>19</v>
      </c>
      <c r="EV319" s="165">
        <f t="shared" si="193"/>
        <v>0</v>
      </c>
      <c r="EW319" s="166"/>
      <c r="EX319" s="166"/>
      <c r="EY319" s="166"/>
      <c r="EZ319" s="84"/>
      <c r="FA319" s="85"/>
      <c r="FB319" s="83" t="str">
        <f t="shared" si="194"/>
        <v>0</v>
      </c>
      <c r="FC319" s="167">
        <f t="shared" si="7288"/>
        <v>0</v>
      </c>
      <c r="FD319" s="168">
        <f t="shared" si="7289"/>
        <v>0</v>
      </c>
      <c r="FE319" s="168">
        <f t="shared" si="7290"/>
        <v>0</v>
      </c>
      <c r="FF319" s="168">
        <f t="shared" si="7291"/>
        <v>0</v>
      </c>
      <c r="FG319" s="168">
        <f t="shared" si="7292"/>
        <v>0</v>
      </c>
      <c r="FH319" s="154">
        <f t="shared" ref="FH319:FI319" si="7858">FH318</f>
        <v>11</v>
      </c>
      <c r="FI319" s="173">
        <f t="shared" si="7858"/>
        <v>1174</v>
      </c>
      <c r="FJ319" s="156" t="str">
        <f t="shared" si="7829"/>
        <v>1</v>
      </c>
      <c r="FK319" s="157">
        <f t="shared" si="202"/>
        <v>4</v>
      </c>
      <c r="FL319" s="158">
        <f t="shared" si="203"/>
        <v>0</v>
      </c>
      <c r="FM319" s="159"/>
      <c r="FN319" s="159"/>
      <c r="FO319" s="159"/>
      <c r="FP319" s="78"/>
      <c r="FQ319" s="79"/>
      <c r="FR319" s="77" t="str">
        <f t="shared" si="204"/>
        <v>0</v>
      </c>
      <c r="FS319" s="81">
        <f t="shared" si="7295"/>
        <v>0</v>
      </c>
      <c r="FT319" s="160">
        <f t="shared" si="7296"/>
        <v>0</v>
      </c>
      <c r="FU319" s="160">
        <f t="shared" si="7297"/>
        <v>0</v>
      </c>
      <c r="FV319" s="160">
        <f t="shared" si="7298"/>
        <v>0</v>
      </c>
      <c r="FW319" s="160">
        <f t="shared" si="7299"/>
        <v>0</v>
      </c>
      <c r="FX319" s="161">
        <f t="shared" ref="FX319:FY319" si="7859">FX318</f>
        <v>12</v>
      </c>
      <c r="FY319" s="175">
        <f t="shared" si="7859"/>
        <v>1175</v>
      </c>
      <c r="FZ319" s="163" t="str">
        <f t="shared" si="7831"/>
        <v>1</v>
      </c>
      <c r="GA319" s="164">
        <f t="shared" si="212"/>
        <v>2</v>
      </c>
      <c r="GB319" s="165">
        <f t="shared" si="213"/>
        <v>0</v>
      </c>
      <c r="GC319" s="166"/>
      <c r="GD319" s="166"/>
      <c r="GE319" s="166"/>
      <c r="GF319" s="84"/>
      <c r="GG319" s="85"/>
      <c r="GH319" s="83" t="str">
        <f t="shared" si="214"/>
        <v>0</v>
      </c>
      <c r="GI319" s="167">
        <f t="shared" si="7302"/>
        <v>0</v>
      </c>
      <c r="GJ319" s="168">
        <f t="shared" si="7303"/>
        <v>0</v>
      </c>
      <c r="GK319" s="168">
        <f t="shared" si="7304"/>
        <v>0</v>
      </c>
      <c r="GL319" s="168">
        <f t="shared" si="7305"/>
        <v>0</v>
      </c>
      <c r="GM319" s="168">
        <f t="shared" si="7306"/>
        <v>0</v>
      </c>
      <c r="GN319" s="154">
        <f t="shared" ref="GN319:GO319" si="7860">GN318</f>
        <v>13</v>
      </c>
      <c r="GO319" s="173">
        <f t="shared" si="7860"/>
        <v>1176</v>
      </c>
      <c r="GP319" s="156" t="str">
        <f t="shared" si="7833"/>
        <v>1</v>
      </c>
      <c r="GQ319" s="157">
        <f t="shared" si="222"/>
        <v>3</v>
      </c>
      <c r="GR319" s="158">
        <f t="shared" si="223"/>
        <v>0</v>
      </c>
      <c r="GS319" s="159"/>
      <c r="GT319" s="159"/>
      <c r="GU319" s="159"/>
      <c r="GV319" s="78"/>
      <c r="GW319" s="79"/>
      <c r="GX319" s="77" t="str">
        <f t="shared" si="224"/>
        <v>0</v>
      </c>
      <c r="GY319" s="81">
        <f t="shared" si="7309"/>
        <v>0</v>
      </c>
      <c r="GZ319" s="160">
        <f t="shared" si="7310"/>
        <v>0</v>
      </c>
      <c r="HA319" s="160">
        <f t="shared" si="7311"/>
        <v>0</v>
      </c>
      <c r="HB319" s="160">
        <f t="shared" si="7312"/>
        <v>0</v>
      </c>
      <c r="HC319" s="160">
        <f t="shared" si="7313"/>
        <v>0</v>
      </c>
      <c r="HD319" s="161">
        <f t="shared" ref="HD319:HE319" si="7861">HD318</f>
        <v>14</v>
      </c>
      <c r="HE319" s="175">
        <f t="shared" si="7861"/>
        <v>1177</v>
      </c>
      <c r="HF319" s="163" t="str">
        <f t="shared" si="7835"/>
        <v>1</v>
      </c>
      <c r="HG319" s="164">
        <f t="shared" si="232"/>
        <v>5</v>
      </c>
      <c r="HH319" s="165">
        <f t="shared" si="233"/>
        <v>0</v>
      </c>
      <c r="HI319" s="166"/>
      <c r="HJ319" s="166"/>
      <c r="HK319" s="166"/>
      <c r="HL319" s="84"/>
      <c r="HM319" s="85"/>
      <c r="HN319" s="83" t="str">
        <f t="shared" si="234"/>
        <v>0</v>
      </c>
      <c r="HO319" s="167">
        <f t="shared" si="7316"/>
        <v>0</v>
      </c>
      <c r="HP319" s="168">
        <f t="shared" si="7317"/>
        <v>0</v>
      </c>
      <c r="HQ319" s="168">
        <f t="shared" si="7318"/>
        <v>0</v>
      </c>
      <c r="HR319" s="168">
        <f t="shared" si="7319"/>
        <v>0</v>
      </c>
      <c r="HS319" s="168">
        <f t="shared" si="7320"/>
        <v>0</v>
      </c>
      <c r="HT319" s="154">
        <f t="shared" ref="HT319:HU319" si="7862">HT318</f>
        <v>15</v>
      </c>
      <c r="HU319" s="173">
        <f t="shared" si="7862"/>
        <v>1178</v>
      </c>
      <c r="HV319" s="156" t="str">
        <f t="shared" si="7837"/>
        <v>1</v>
      </c>
      <c r="HW319" s="157" t="str">
        <f t="shared" si="242"/>
        <v/>
      </c>
      <c r="HX319" s="169">
        <f t="shared" si="243"/>
        <v>0</v>
      </c>
      <c r="HY319" s="159"/>
      <c r="HZ319" s="159"/>
      <c r="IA319" s="159"/>
      <c r="IB319" s="160"/>
      <c r="IC319" s="160"/>
      <c r="ID319" s="160" t="str">
        <f t="shared" si="244"/>
        <v>0</v>
      </c>
      <c r="IE319" s="160">
        <f t="shared" si="7323"/>
        <v>0</v>
      </c>
      <c r="IF319" s="160">
        <f t="shared" si="7324"/>
        <v>0</v>
      </c>
      <c r="IG319" s="160">
        <f t="shared" si="7325"/>
        <v>0</v>
      </c>
      <c r="IH319" s="160">
        <f t="shared" si="7326"/>
        <v>0</v>
      </c>
      <c r="II319" s="160">
        <f t="shared" si="7327"/>
        <v>0</v>
      </c>
      <c r="IJ319" s="161">
        <f t="shared" ref="IJ319:IK319" si="7863">IJ318</f>
        <v>16</v>
      </c>
      <c r="IK319" s="175">
        <f t="shared" si="7863"/>
        <v>1179</v>
      </c>
      <c r="IL319" s="163" t="str">
        <f t="shared" si="7839"/>
        <v>1</v>
      </c>
      <c r="IM319" s="164" t="str">
        <f t="shared" si="252"/>
        <v/>
      </c>
      <c r="IN319" s="165">
        <f t="shared" si="253"/>
        <v>0</v>
      </c>
      <c r="IO319" s="166"/>
      <c r="IP319" s="166"/>
      <c r="IQ319" s="166"/>
      <c r="IR319" s="168"/>
      <c r="IS319" s="168"/>
      <c r="IT319" s="170" t="str">
        <f t="shared" si="254"/>
        <v>0</v>
      </c>
      <c r="IU319" s="170">
        <f t="shared" si="7330"/>
        <v>0</v>
      </c>
      <c r="IV319" s="168">
        <f t="shared" si="7331"/>
        <v>0</v>
      </c>
      <c r="IW319" s="168">
        <f t="shared" si="7332"/>
        <v>0</v>
      </c>
      <c r="IX319" s="168">
        <f t="shared" si="7333"/>
        <v>0</v>
      </c>
      <c r="IY319" s="168">
        <f t="shared" si="7334"/>
        <v>0</v>
      </c>
      <c r="IZ319" s="154">
        <f t="shared" ref="IZ319:JA319" si="7864">IZ318</f>
        <v>17</v>
      </c>
      <c r="JA319" s="173">
        <f t="shared" si="7864"/>
        <v>1180</v>
      </c>
      <c r="JB319" s="156" t="str">
        <f t="shared" si="7841"/>
        <v>1</v>
      </c>
      <c r="JC319" s="157" t="str">
        <f t="shared" si="262"/>
        <v/>
      </c>
      <c r="JD319" s="158">
        <f t="shared" si="263"/>
        <v>0</v>
      </c>
      <c r="JE319" s="159"/>
      <c r="JF319" s="159"/>
      <c r="JG319" s="159"/>
      <c r="JH319" s="160"/>
      <c r="JI319" s="160"/>
      <c r="JJ319" s="171" t="str">
        <f t="shared" si="264"/>
        <v>0</v>
      </c>
      <c r="JK319" s="171">
        <f t="shared" si="7337"/>
        <v>0</v>
      </c>
      <c r="JL319" s="160">
        <f t="shared" si="7338"/>
        <v>0</v>
      </c>
      <c r="JM319" s="160">
        <f t="shared" si="7339"/>
        <v>0</v>
      </c>
      <c r="JN319" s="160">
        <f t="shared" si="7340"/>
        <v>0</v>
      </c>
      <c r="JO319" s="160">
        <f t="shared" si="7341"/>
        <v>0</v>
      </c>
      <c r="JP319" s="161">
        <f t="shared" ref="JP319:JQ319" si="7865">JP318</f>
        <v>18</v>
      </c>
      <c r="JQ319" s="175">
        <f t="shared" si="7865"/>
        <v>1181</v>
      </c>
      <c r="JR319" s="163" t="str">
        <f t="shared" si="7843"/>
        <v>1</v>
      </c>
      <c r="JS319" s="164" t="str">
        <f t="shared" si="272"/>
        <v/>
      </c>
      <c r="JT319" s="165">
        <f t="shared" si="273"/>
        <v>0</v>
      </c>
      <c r="JU319" s="166"/>
      <c r="JV319" s="166"/>
      <c r="JW319" s="166"/>
      <c r="JX319" s="168"/>
      <c r="JY319" s="168"/>
      <c r="JZ319" s="170" t="str">
        <f t="shared" si="274"/>
        <v>0</v>
      </c>
      <c r="KA319" s="170">
        <f t="shared" si="7344"/>
        <v>0</v>
      </c>
      <c r="KB319" s="168">
        <f t="shared" si="7345"/>
        <v>0</v>
      </c>
      <c r="KC319" s="168">
        <f t="shared" si="7346"/>
        <v>0</v>
      </c>
      <c r="KD319" s="168">
        <f t="shared" si="7347"/>
        <v>0</v>
      </c>
      <c r="KE319" s="168">
        <f t="shared" si="7348"/>
        <v>0</v>
      </c>
      <c r="KF319" s="154">
        <f t="shared" ref="KF319:KG319" si="7866">KF318</f>
        <v>19</v>
      </c>
      <c r="KG319" s="173">
        <f t="shared" si="7866"/>
        <v>1182</v>
      </c>
      <c r="KH319" s="156" t="str">
        <f t="shared" si="7845"/>
        <v>1</v>
      </c>
      <c r="KI319" s="157" t="str">
        <f t="shared" si="282"/>
        <v/>
      </c>
      <c r="KJ319" s="158">
        <f t="shared" si="283"/>
        <v>0</v>
      </c>
      <c r="KK319" s="159"/>
      <c r="KL319" s="159"/>
      <c r="KM319" s="159"/>
      <c r="KN319" s="160"/>
      <c r="KO319" s="160"/>
      <c r="KP319" s="171" t="str">
        <f t="shared" si="284"/>
        <v>0</v>
      </c>
      <c r="KQ319" s="171">
        <f t="shared" si="7351"/>
        <v>0</v>
      </c>
      <c r="KR319" s="160">
        <f t="shared" si="7352"/>
        <v>0</v>
      </c>
      <c r="KS319" s="160">
        <f t="shared" si="7353"/>
        <v>0</v>
      </c>
      <c r="KT319" s="160">
        <f t="shared" si="7354"/>
        <v>0</v>
      </c>
      <c r="KU319" s="160">
        <f t="shared" si="7355"/>
        <v>0</v>
      </c>
      <c r="KV319" s="161">
        <f t="shared" ref="KV319:KW319" si="7867">KV318</f>
        <v>20</v>
      </c>
      <c r="KW319" s="175">
        <f t="shared" si="7867"/>
        <v>1183</v>
      </c>
      <c r="KX319" s="163" t="str">
        <f t="shared" si="7847"/>
        <v>1</v>
      </c>
      <c r="KY319" s="164" t="str">
        <f t="shared" si="292"/>
        <v/>
      </c>
      <c r="KZ319" s="165">
        <f t="shared" si="293"/>
        <v>0</v>
      </c>
      <c r="LA319" s="166"/>
      <c r="LB319" s="166"/>
      <c r="LC319" s="166"/>
      <c r="LD319" s="168"/>
      <c r="LE319" s="168"/>
      <c r="LF319" s="170" t="str">
        <f t="shared" si="294"/>
        <v>0</v>
      </c>
      <c r="LG319" s="170">
        <f t="shared" si="7358"/>
        <v>0</v>
      </c>
      <c r="LH319" s="168">
        <f t="shared" si="7359"/>
        <v>0</v>
      </c>
      <c r="LI319" s="168">
        <f t="shared" si="7360"/>
        <v>0</v>
      </c>
      <c r="LJ319" s="168">
        <f t="shared" si="7361"/>
        <v>0</v>
      </c>
      <c r="LK319" s="168">
        <f t="shared" si="7362"/>
        <v>0</v>
      </c>
      <c r="LL319" s="172"/>
      <c r="LM319" s="172"/>
      <c r="LN319" s="168" t="str">
        <f t="shared" si="7363"/>
        <v>#REF!</v>
      </c>
      <c r="LO319" s="168" t="str">
        <f t="shared" si="7364"/>
        <v>#REF!</v>
      </c>
      <c r="LP319" s="168" t="str">
        <f t="shared" si="7365"/>
        <v>#REF!</v>
      </c>
      <c r="LQ319" s="168" t="str">
        <f t="shared" si="7366"/>
        <v>#REF!</v>
      </c>
    </row>
    <row r="320" ht="15.75" customHeight="1">
      <c r="A320" s="188">
        <v>46414.0</v>
      </c>
      <c r="B320" s="152" t="s">
        <v>27</v>
      </c>
      <c r="C320" s="153">
        <f t="shared" si="99"/>
        <v>0</v>
      </c>
      <c r="D320" s="154">
        <f t="shared" ref="D320:E320" si="7868">D319</f>
        <v>1</v>
      </c>
      <c r="E320" s="173">
        <f t="shared" si="7868"/>
        <v>1164</v>
      </c>
      <c r="F320" s="156" t="str">
        <f t="shared" si="7809"/>
        <v>1</v>
      </c>
      <c r="G320" s="157">
        <f t="shared" si="102"/>
        <v>1</v>
      </c>
      <c r="H320" s="158">
        <f t="shared" si="103"/>
        <v>0</v>
      </c>
      <c r="I320" s="159"/>
      <c r="J320" s="159"/>
      <c r="K320" s="159"/>
      <c r="L320" s="78"/>
      <c r="M320" s="79"/>
      <c r="N320" s="77" t="str">
        <f t="shared" si="104"/>
        <v>0</v>
      </c>
      <c r="O320" s="81">
        <f t="shared" si="7225"/>
        <v>0</v>
      </c>
      <c r="P320" s="160">
        <f t="shared" si="7226"/>
        <v>0</v>
      </c>
      <c r="Q320" s="160">
        <f t="shared" si="7227"/>
        <v>0</v>
      </c>
      <c r="R320" s="160">
        <f t="shared" si="7228"/>
        <v>0</v>
      </c>
      <c r="S320" s="160">
        <f t="shared" si="7229"/>
        <v>0</v>
      </c>
      <c r="T320" s="161">
        <f t="shared" ref="T320:U320" si="7869">T319</f>
        <v>2</v>
      </c>
      <c r="U320" s="175">
        <f t="shared" si="7869"/>
        <v>1165</v>
      </c>
      <c r="V320" s="163" t="str">
        <f t="shared" si="7811"/>
        <v>1</v>
      </c>
      <c r="W320" s="164">
        <f t="shared" si="112"/>
        <v>1</v>
      </c>
      <c r="X320" s="165">
        <f t="shared" si="113"/>
        <v>0</v>
      </c>
      <c r="Y320" s="166"/>
      <c r="Z320" s="166"/>
      <c r="AA320" s="166"/>
      <c r="AB320" s="84"/>
      <c r="AC320" s="85"/>
      <c r="AD320" s="83" t="str">
        <f t="shared" si="114"/>
        <v>0</v>
      </c>
      <c r="AE320" s="167">
        <f t="shared" si="7232"/>
        <v>0</v>
      </c>
      <c r="AF320" s="168">
        <f t="shared" si="7233"/>
        <v>0</v>
      </c>
      <c r="AG320" s="168">
        <f t="shared" si="7234"/>
        <v>0</v>
      </c>
      <c r="AH320" s="168">
        <f t="shared" si="7235"/>
        <v>0</v>
      </c>
      <c r="AI320" s="168">
        <f t="shared" si="7236"/>
        <v>0</v>
      </c>
      <c r="AJ320" s="154">
        <f t="shared" ref="AJ320:AK320" si="7870">AJ319</f>
        <v>3</v>
      </c>
      <c r="AK320" s="173">
        <f t="shared" si="7870"/>
        <v>1166</v>
      </c>
      <c r="AL320" s="156" t="str">
        <f t="shared" si="7813"/>
        <v>1</v>
      </c>
      <c r="AM320" s="157">
        <f t="shared" si="122"/>
        <v>2</v>
      </c>
      <c r="AN320" s="158">
        <f t="shared" si="123"/>
        <v>0</v>
      </c>
      <c r="AO320" s="159"/>
      <c r="AP320" s="159"/>
      <c r="AQ320" s="159"/>
      <c r="AR320" s="78"/>
      <c r="AS320" s="79"/>
      <c r="AT320" s="77" t="str">
        <f t="shared" si="124"/>
        <v>0</v>
      </c>
      <c r="AU320" s="81">
        <f t="shared" si="7239"/>
        <v>0</v>
      </c>
      <c r="AV320" s="160">
        <f t="shared" si="7240"/>
        <v>0</v>
      </c>
      <c r="AW320" s="160">
        <f t="shared" si="7241"/>
        <v>0</v>
      </c>
      <c r="AX320" s="160">
        <f t="shared" si="7242"/>
        <v>0</v>
      </c>
      <c r="AY320" s="160">
        <f t="shared" si="7243"/>
        <v>0</v>
      </c>
      <c r="AZ320" s="161">
        <f t="shared" ref="AZ320:BA320" si="7871">AZ319</f>
        <v>4</v>
      </c>
      <c r="BA320" s="175">
        <f t="shared" si="7871"/>
        <v>1167</v>
      </c>
      <c r="BB320" s="163" t="str">
        <f t="shared" si="7815"/>
        <v>1</v>
      </c>
      <c r="BC320" s="164">
        <f t="shared" si="132"/>
        <v>4</v>
      </c>
      <c r="BD320" s="165">
        <f t="shared" si="133"/>
        <v>0</v>
      </c>
      <c r="BE320" s="166"/>
      <c r="BF320" s="166"/>
      <c r="BG320" s="166"/>
      <c r="BH320" s="84"/>
      <c r="BI320" s="85"/>
      <c r="BJ320" s="83" t="str">
        <f t="shared" si="134"/>
        <v>0</v>
      </c>
      <c r="BK320" s="167">
        <f t="shared" si="7246"/>
        <v>0</v>
      </c>
      <c r="BL320" s="168">
        <f t="shared" si="7247"/>
        <v>0</v>
      </c>
      <c r="BM320" s="168">
        <f t="shared" si="7248"/>
        <v>0</v>
      </c>
      <c r="BN320" s="168">
        <f t="shared" si="7249"/>
        <v>0</v>
      </c>
      <c r="BO320" s="168">
        <f t="shared" si="7250"/>
        <v>0</v>
      </c>
      <c r="BP320" s="154">
        <f t="shared" ref="BP320:BQ320" si="7872">BP319</f>
        <v>5</v>
      </c>
      <c r="BQ320" s="173">
        <f t="shared" si="7872"/>
        <v>1168</v>
      </c>
      <c r="BR320" s="156" t="str">
        <f t="shared" si="7817"/>
        <v>1</v>
      </c>
      <c r="BS320" s="157">
        <f t="shared" si="142"/>
        <v>4</v>
      </c>
      <c r="BT320" s="158">
        <f t="shared" si="143"/>
        <v>0</v>
      </c>
      <c r="BU320" s="159"/>
      <c r="BV320" s="159"/>
      <c r="BW320" s="159"/>
      <c r="BX320" s="78"/>
      <c r="BY320" s="79"/>
      <c r="BZ320" s="77" t="str">
        <f t="shared" si="144"/>
        <v>0</v>
      </c>
      <c r="CA320" s="81">
        <f t="shared" si="7253"/>
        <v>0</v>
      </c>
      <c r="CB320" s="160">
        <f t="shared" si="7254"/>
        <v>0</v>
      </c>
      <c r="CC320" s="160">
        <f t="shared" si="7255"/>
        <v>0</v>
      </c>
      <c r="CD320" s="160">
        <f t="shared" si="7256"/>
        <v>0</v>
      </c>
      <c r="CE320" s="160">
        <f t="shared" si="7257"/>
        <v>0</v>
      </c>
      <c r="CF320" s="161">
        <f t="shared" ref="CF320:CG320" si="7873">CF319</f>
        <v>6</v>
      </c>
      <c r="CG320" s="175">
        <f t="shared" si="7873"/>
        <v>1169</v>
      </c>
      <c r="CH320" s="163" t="str">
        <f t="shared" si="7819"/>
        <v>1</v>
      </c>
      <c r="CI320" s="164">
        <f t="shared" si="152"/>
        <v>2</v>
      </c>
      <c r="CJ320" s="165">
        <f t="shared" si="153"/>
        <v>0</v>
      </c>
      <c r="CK320" s="166"/>
      <c r="CL320" s="166"/>
      <c r="CM320" s="166"/>
      <c r="CN320" s="84"/>
      <c r="CO320" s="85"/>
      <c r="CP320" s="83" t="str">
        <f t="shared" si="154"/>
        <v>0</v>
      </c>
      <c r="CQ320" s="167">
        <f t="shared" si="7260"/>
        <v>0</v>
      </c>
      <c r="CR320" s="168">
        <f t="shared" si="7261"/>
        <v>0</v>
      </c>
      <c r="CS320" s="168">
        <f t="shared" si="7262"/>
        <v>0</v>
      </c>
      <c r="CT320" s="168">
        <f t="shared" si="7263"/>
        <v>0</v>
      </c>
      <c r="CU320" s="168">
        <f t="shared" si="7264"/>
        <v>0</v>
      </c>
      <c r="CV320" s="154">
        <f t="shared" ref="CV320:CW320" si="7874">CV319</f>
        <v>7</v>
      </c>
      <c r="CW320" s="173">
        <f t="shared" si="7874"/>
        <v>1170</v>
      </c>
      <c r="CX320" s="156" t="str">
        <f t="shared" si="7821"/>
        <v>1</v>
      </c>
      <c r="CY320" s="157">
        <f t="shared" si="162"/>
        <v>2</v>
      </c>
      <c r="CZ320" s="158">
        <f t="shared" si="163"/>
        <v>0</v>
      </c>
      <c r="DA320" s="159"/>
      <c r="DB320" s="159"/>
      <c r="DC320" s="159"/>
      <c r="DD320" s="78"/>
      <c r="DE320" s="79"/>
      <c r="DF320" s="77" t="str">
        <f t="shared" si="164"/>
        <v>0</v>
      </c>
      <c r="DG320" s="81">
        <f t="shared" si="7267"/>
        <v>0</v>
      </c>
      <c r="DH320" s="160">
        <f t="shared" si="7268"/>
        <v>0</v>
      </c>
      <c r="DI320" s="160">
        <f t="shared" si="7269"/>
        <v>0</v>
      </c>
      <c r="DJ320" s="160">
        <f t="shared" si="7270"/>
        <v>0</v>
      </c>
      <c r="DK320" s="160">
        <f t="shared" si="7271"/>
        <v>0</v>
      </c>
      <c r="DL320" s="161">
        <f t="shared" ref="DL320:DM320" si="7875">DL319</f>
        <v>8</v>
      </c>
      <c r="DM320" s="175">
        <f t="shared" si="7875"/>
        <v>1171</v>
      </c>
      <c r="DN320" s="163" t="str">
        <f t="shared" si="7823"/>
        <v>1</v>
      </c>
      <c r="DO320" s="164">
        <f t="shared" si="172"/>
        <v>2</v>
      </c>
      <c r="DP320" s="165">
        <f t="shared" si="173"/>
        <v>0</v>
      </c>
      <c r="DQ320" s="166"/>
      <c r="DR320" s="166"/>
      <c r="DS320" s="166"/>
      <c r="DT320" s="84"/>
      <c r="DU320" s="85"/>
      <c r="DV320" s="83" t="str">
        <f t="shared" si="174"/>
        <v>0</v>
      </c>
      <c r="DW320" s="167">
        <f t="shared" si="7274"/>
        <v>0</v>
      </c>
      <c r="DX320" s="168">
        <f t="shared" si="7275"/>
        <v>0</v>
      </c>
      <c r="DY320" s="168">
        <f t="shared" si="7276"/>
        <v>0</v>
      </c>
      <c r="DZ320" s="168">
        <f t="shared" si="7277"/>
        <v>0</v>
      </c>
      <c r="EA320" s="168">
        <f t="shared" si="7278"/>
        <v>0</v>
      </c>
      <c r="EB320" s="154">
        <f t="shared" ref="EB320:EC320" si="7876">EB319</f>
        <v>9</v>
      </c>
      <c r="EC320" s="173">
        <f t="shared" si="7876"/>
        <v>1172</v>
      </c>
      <c r="ED320" s="156" t="str">
        <f t="shared" si="7825"/>
        <v>1</v>
      </c>
      <c r="EE320" s="157">
        <f t="shared" si="182"/>
        <v>5</v>
      </c>
      <c r="EF320" s="169">
        <f t="shared" si="183"/>
        <v>0</v>
      </c>
      <c r="EG320" s="159"/>
      <c r="EH320" s="159"/>
      <c r="EI320" s="159"/>
      <c r="EJ320" s="78"/>
      <c r="EK320" s="79"/>
      <c r="EL320" s="77" t="str">
        <f t="shared" si="184"/>
        <v>0</v>
      </c>
      <c r="EM320" s="81">
        <f t="shared" si="7281"/>
        <v>0</v>
      </c>
      <c r="EN320" s="160">
        <f t="shared" si="7282"/>
        <v>0</v>
      </c>
      <c r="EO320" s="160">
        <f t="shared" si="7283"/>
        <v>0</v>
      </c>
      <c r="EP320" s="160">
        <f t="shared" si="7284"/>
        <v>0</v>
      </c>
      <c r="EQ320" s="160">
        <f t="shared" si="7285"/>
        <v>0</v>
      </c>
      <c r="ER320" s="161">
        <f t="shared" ref="ER320:ES320" si="7877">ER319</f>
        <v>10</v>
      </c>
      <c r="ES320" s="175">
        <f t="shared" si="7877"/>
        <v>1173</v>
      </c>
      <c r="ET320" s="163" t="str">
        <f t="shared" si="7827"/>
        <v>1</v>
      </c>
      <c r="EU320" s="164">
        <f t="shared" si="192"/>
        <v>19</v>
      </c>
      <c r="EV320" s="165">
        <f t="shared" si="193"/>
        <v>0</v>
      </c>
      <c r="EW320" s="166"/>
      <c r="EX320" s="166"/>
      <c r="EY320" s="166"/>
      <c r="EZ320" s="84"/>
      <c r="FA320" s="85"/>
      <c r="FB320" s="83" t="str">
        <f t="shared" si="194"/>
        <v>0</v>
      </c>
      <c r="FC320" s="167">
        <f t="shared" si="7288"/>
        <v>0</v>
      </c>
      <c r="FD320" s="168">
        <f t="shared" si="7289"/>
        <v>0</v>
      </c>
      <c r="FE320" s="168">
        <f t="shared" si="7290"/>
        <v>0</v>
      </c>
      <c r="FF320" s="168">
        <f t="shared" si="7291"/>
        <v>0</v>
      </c>
      <c r="FG320" s="168">
        <f t="shared" si="7292"/>
        <v>0</v>
      </c>
      <c r="FH320" s="154">
        <f t="shared" ref="FH320:FI320" si="7878">FH319</f>
        <v>11</v>
      </c>
      <c r="FI320" s="173">
        <f t="shared" si="7878"/>
        <v>1174</v>
      </c>
      <c r="FJ320" s="156" t="str">
        <f t="shared" si="7829"/>
        <v>1</v>
      </c>
      <c r="FK320" s="157">
        <f t="shared" si="202"/>
        <v>4</v>
      </c>
      <c r="FL320" s="158">
        <f t="shared" si="203"/>
        <v>0</v>
      </c>
      <c r="FM320" s="159"/>
      <c r="FN320" s="159"/>
      <c r="FO320" s="159"/>
      <c r="FP320" s="78"/>
      <c r="FQ320" s="79"/>
      <c r="FR320" s="77" t="str">
        <f t="shared" si="204"/>
        <v>0</v>
      </c>
      <c r="FS320" s="81">
        <f t="shared" si="7295"/>
        <v>0</v>
      </c>
      <c r="FT320" s="160">
        <f t="shared" si="7296"/>
        <v>0</v>
      </c>
      <c r="FU320" s="160">
        <f t="shared" si="7297"/>
        <v>0</v>
      </c>
      <c r="FV320" s="160">
        <f t="shared" si="7298"/>
        <v>0</v>
      </c>
      <c r="FW320" s="160">
        <f t="shared" si="7299"/>
        <v>0</v>
      </c>
      <c r="FX320" s="161">
        <f t="shared" ref="FX320:FY320" si="7879">FX319</f>
        <v>12</v>
      </c>
      <c r="FY320" s="175">
        <f t="shared" si="7879"/>
        <v>1175</v>
      </c>
      <c r="FZ320" s="163" t="str">
        <f t="shared" si="7831"/>
        <v>1</v>
      </c>
      <c r="GA320" s="164">
        <f t="shared" si="212"/>
        <v>2</v>
      </c>
      <c r="GB320" s="165">
        <f t="shared" si="213"/>
        <v>0</v>
      </c>
      <c r="GC320" s="166"/>
      <c r="GD320" s="166"/>
      <c r="GE320" s="166"/>
      <c r="GF320" s="84"/>
      <c r="GG320" s="85"/>
      <c r="GH320" s="83" t="str">
        <f t="shared" si="214"/>
        <v>0</v>
      </c>
      <c r="GI320" s="167">
        <f t="shared" si="7302"/>
        <v>0</v>
      </c>
      <c r="GJ320" s="168">
        <f t="shared" si="7303"/>
        <v>0</v>
      </c>
      <c r="GK320" s="168">
        <f t="shared" si="7304"/>
        <v>0</v>
      </c>
      <c r="GL320" s="168">
        <f t="shared" si="7305"/>
        <v>0</v>
      </c>
      <c r="GM320" s="168">
        <f t="shared" si="7306"/>
        <v>0</v>
      </c>
      <c r="GN320" s="154">
        <f t="shared" ref="GN320:GO320" si="7880">GN319</f>
        <v>13</v>
      </c>
      <c r="GO320" s="173">
        <f t="shared" si="7880"/>
        <v>1176</v>
      </c>
      <c r="GP320" s="156" t="str">
        <f t="shared" si="7833"/>
        <v>1</v>
      </c>
      <c r="GQ320" s="157">
        <f t="shared" si="222"/>
        <v>3</v>
      </c>
      <c r="GR320" s="158">
        <f t="shared" si="223"/>
        <v>0</v>
      </c>
      <c r="GS320" s="159"/>
      <c r="GT320" s="159"/>
      <c r="GU320" s="159"/>
      <c r="GV320" s="78"/>
      <c r="GW320" s="79"/>
      <c r="GX320" s="77" t="str">
        <f t="shared" si="224"/>
        <v>0</v>
      </c>
      <c r="GY320" s="81">
        <f t="shared" si="7309"/>
        <v>0</v>
      </c>
      <c r="GZ320" s="160">
        <f t="shared" si="7310"/>
        <v>0</v>
      </c>
      <c r="HA320" s="160">
        <f t="shared" si="7311"/>
        <v>0</v>
      </c>
      <c r="HB320" s="160">
        <f t="shared" si="7312"/>
        <v>0</v>
      </c>
      <c r="HC320" s="160">
        <f t="shared" si="7313"/>
        <v>0</v>
      </c>
      <c r="HD320" s="161">
        <f t="shared" ref="HD320:HE320" si="7881">HD319</f>
        <v>14</v>
      </c>
      <c r="HE320" s="175">
        <f t="shared" si="7881"/>
        <v>1177</v>
      </c>
      <c r="HF320" s="163" t="str">
        <f t="shared" si="7835"/>
        <v>1</v>
      </c>
      <c r="HG320" s="164">
        <f t="shared" si="232"/>
        <v>5</v>
      </c>
      <c r="HH320" s="165">
        <f t="shared" si="233"/>
        <v>0</v>
      </c>
      <c r="HI320" s="166"/>
      <c r="HJ320" s="166"/>
      <c r="HK320" s="166"/>
      <c r="HL320" s="84"/>
      <c r="HM320" s="85"/>
      <c r="HN320" s="83" t="str">
        <f t="shared" si="234"/>
        <v>0</v>
      </c>
      <c r="HO320" s="167">
        <f t="shared" si="7316"/>
        <v>0</v>
      </c>
      <c r="HP320" s="168">
        <f t="shared" si="7317"/>
        <v>0</v>
      </c>
      <c r="HQ320" s="168">
        <f t="shared" si="7318"/>
        <v>0</v>
      </c>
      <c r="HR320" s="168">
        <f t="shared" si="7319"/>
        <v>0</v>
      </c>
      <c r="HS320" s="168">
        <f t="shared" si="7320"/>
        <v>0</v>
      </c>
      <c r="HT320" s="154">
        <f t="shared" ref="HT320:HU320" si="7882">HT319</f>
        <v>15</v>
      </c>
      <c r="HU320" s="173">
        <f t="shared" si="7882"/>
        <v>1178</v>
      </c>
      <c r="HV320" s="156" t="str">
        <f t="shared" si="7837"/>
        <v>1</v>
      </c>
      <c r="HW320" s="157" t="str">
        <f t="shared" si="242"/>
        <v/>
      </c>
      <c r="HX320" s="169">
        <f t="shared" si="243"/>
        <v>0</v>
      </c>
      <c r="HY320" s="159"/>
      <c r="HZ320" s="159"/>
      <c r="IA320" s="159"/>
      <c r="IB320" s="160"/>
      <c r="IC320" s="160"/>
      <c r="ID320" s="160" t="str">
        <f t="shared" si="244"/>
        <v>0</v>
      </c>
      <c r="IE320" s="160">
        <f t="shared" si="7323"/>
        <v>0</v>
      </c>
      <c r="IF320" s="160">
        <f t="shared" si="7324"/>
        <v>0</v>
      </c>
      <c r="IG320" s="160">
        <f t="shared" si="7325"/>
        <v>0</v>
      </c>
      <c r="IH320" s="160">
        <f t="shared" si="7326"/>
        <v>0</v>
      </c>
      <c r="II320" s="160">
        <f t="shared" si="7327"/>
        <v>0</v>
      </c>
      <c r="IJ320" s="161">
        <f t="shared" ref="IJ320:IK320" si="7883">IJ319</f>
        <v>16</v>
      </c>
      <c r="IK320" s="175">
        <f t="shared" si="7883"/>
        <v>1179</v>
      </c>
      <c r="IL320" s="163" t="str">
        <f t="shared" si="7839"/>
        <v>1</v>
      </c>
      <c r="IM320" s="164" t="str">
        <f t="shared" si="252"/>
        <v/>
      </c>
      <c r="IN320" s="165">
        <f t="shared" si="253"/>
        <v>0</v>
      </c>
      <c r="IO320" s="166"/>
      <c r="IP320" s="166"/>
      <c r="IQ320" s="166"/>
      <c r="IR320" s="168"/>
      <c r="IS320" s="168"/>
      <c r="IT320" s="170" t="str">
        <f t="shared" si="254"/>
        <v>0</v>
      </c>
      <c r="IU320" s="170">
        <f t="shared" si="7330"/>
        <v>0</v>
      </c>
      <c r="IV320" s="168">
        <f t="shared" si="7331"/>
        <v>0</v>
      </c>
      <c r="IW320" s="168">
        <f t="shared" si="7332"/>
        <v>0</v>
      </c>
      <c r="IX320" s="168">
        <f t="shared" si="7333"/>
        <v>0</v>
      </c>
      <c r="IY320" s="168">
        <f t="shared" si="7334"/>
        <v>0</v>
      </c>
      <c r="IZ320" s="154">
        <f t="shared" ref="IZ320:JA320" si="7884">IZ319</f>
        <v>17</v>
      </c>
      <c r="JA320" s="173">
        <f t="shared" si="7884"/>
        <v>1180</v>
      </c>
      <c r="JB320" s="156" t="str">
        <f t="shared" si="7841"/>
        <v>1</v>
      </c>
      <c r="JC320" s="157" t="str">
        <f t="shared" si="262"/>
        <v/>
      </c>
      <c r="JD320" s="158">
        <f t="shared" si="263"/>
        <v>0</v>
      </c>
      <c r="JE320" s="159"/>
      <c r="JF320" s="159"/>
      <c r="JG320" s="159"/>
      <c r="JH320" s="160"/>
      <c r="JI320" s="160"/>
      <c r="JJ320" s="171" t="str">
        <f t="shared" si="264"/>
        <v>0</v>
      </c>
      <c r="JK320" s="171">
        <f t="shared" si="7337"/>
        <v>0</v>
      </c>
      <c r="JL320" s="160">
        <f t="shared" si="7338"/>
        <v>0</v>
      </c>
      <c r="JM320" s="160">
        <f t="shared" si="7339"/>
        <v>0</v>
      </c>
      <c r="JN320" s="160">
        <f t="shared" si="7340"/>
        <v>0</v>
      </c>
      <c r="JO320" s="160">
        <f t="shared" si="7341"/>
        <v>0</v>
      </c>
      <c r="JP320" s="161">
        <f t="shared" ref="JP320:JQ320" si="7885">JP319</f>
        <v>18</v>
      </c>
      <c r="JQ320" s="175">
        <f t="shared" si="7885"/>
        <v>1181</v>
      </c>
      <c r="JR320" s="163" t="str">
        <f t="shared" si="7843"/>
        <v>1</v>
      </c>
      <c r="JS320" s="164" t="str">
        <f t="shared" si="272"/>
        <v/>
      </c>
      <c r="JT320" s="165">
        <f t="shared" si="273"/>
        <v>0</v>
      </c>
      <c r="JU320" s="166"/>
      <c r="JV320" s="166"/>
      <c r="JW320" s="166"/>
      <c r="JX320" s="168"/>
      <c r="JY320" s="168"/>
      <c r="JZ320" s="170" t="str">
        <f t="shared" si="274"/>
        <v>0</v>
      </c>
      <c r="KA320" s="170">
        <f t="shared" si="7344"/>
        <v>0</v>
      </c>
      <c r="KB320" s="168">
        <f t="shared" si="7345"/>
        <v>0</v>
      </c>
      <c r="KC320" s="168">
        <f t="shared" si="7346"/>
        <v>0</v>
      </c>
      <c r="KD320" s="168">
        <f t="shared" si="7347"/>
        <v>0</v>
      </c>
      <c r="KE320" s="168">
        <f t="shared" si="7348"/>
        <v>0</v>
      </c>
      <c r="KF320" s="154">
        <f t="shared" ref="KF320:KG320" si="7886">KF319</f>
        <v>19</v>
      </c>
      <c r="KG320" s="173">
        <f t="shared" si="7886"/>
        <v>1182</v>
      </c>
      <c r="KH320" s="156" t="str">
        <f t="shared" si="7845"/>
        <v>1</v>
      </c>
      <c r="KI320" s="157" t="str">
        <f t="shared" si="282"/>
        <v/>
      </c>
      <c r="KJ320" s="158">
        <f t="shared" si="283"/>
        <v>0</v>
      </c>
      <c r="KK320" s="159"/>
      <c r="KL320" s="159"/>
      <c r="KM320" s="159"/>
      <c r="KN320" s="160"/>
      <c r="KO320" s="160"/>
      <c r="KP320" s="171" t="str">
        <f t="shared" si="284"/>
        <v>0</v>
      </c>
      <c r="KQ320" s="171">
        <f t="shared" si="7351"/>
        <v>0</v>
      </c>
      <c r="KR320" s="160">
        <f t="shared" si="7352"/>
        <v>0</v>
      </c>
      <c r="KS320" s="160">
        <f t="shared" si="7353"/>
        <v>0</v>
      </c>
      <c r="KT320" s="160">
        <f t="shared" si="7354"/>
        <v>0</v>
      </c>
      <c r="KU320" s="160">
        <f t="shared" si="7355"/>
        <v>0</v>
      </c>
      <c r="KV320" s="161">
        <f t="shared" ref="KV320:KW320" si="7887">KV319</f>
        <v>20</v>
      </c>
      <c r="KW320" s="175">
        <f t="shared" si="7887"/>
        <v>1183</v>
      </c>
      <c r="KX320" s="163" t="str">
        <f t="shared" si="7847"/>
        <v>1</v>
      </c>
      <c r="KY320" s="164" t="str">
        <f t="shared" si="292"/>
        <v/>
      </c>
      <c r="KZ320" s="165">
        <f t="shared" si="293"/>
        <v>0</v>
      </c>
      <c r="LA320" s="166"/>
      <c r="LB320" s="166"/>
      <c r="LC320" s="166"/>
      <c r="LD320" s="168"/>
      <c r="LE320" s="168"/>
      <c r="LF320" s="170" t="str">
        <f t="shared" si="294"/>
        <v>0</v>
      </c>
      <c r="LG320" s="170">
        <f t="shared" si="7358"/>
        <v>0</v>
      </c>
      <c r="LH320" s="168">
        <f t="shared" si="7359"/>
        <v>0</v>
      </c>
      <c r="LI320" s="168">
        <f t="shared" si="7360"/>
        <v>0</v>
      </c>
      <c r="LJ320" s="168">
        <f t="shared" si="7361"/>
        <v>0</v>
      </c>
      <c r="LK320" s="168">
        <f t="shared" si="7362"/>
        <v>0</v>
      </c>
      <c r="LL320" s="172"/>
      <c r="LM320" s="172"/>
      <c r="LN320" s="168" t="str">
        <f t="shared" si="7363"/>
        <v>#REF!</v>
      </c>
      <c r="LO320" s="168" t="str">
        <f t="shared" si="7364"/>
        <v>#REF!</v>
      </c>
      <c r="LP320" s="168" t="str">
        <f t="shared" si="7365"/>
        <v>#REF!</v>
      </c>
      <c r="LQ320" s="168" t="str">
        <f t="shared" si="7366"/>
        <v>#REF!</v>
      </c>
    </row>
    <row r="321" ht="15.75" customHeight="1">
      <c r="A321" s="188">
        <v>46415.0</v>
      </c>
      <c r="B321" s="152" t="s">
        <v>28</v>
      </c>
      <c r="C321" s="153">
        <f t="shared" si="99"/>
        <v>0</v>
      </c>
      <c r="D321" s="154">
        <f t="shared" ref="D321:E321" si="7888">D320</f>
        <v>1</v>
      </c>
      <c r="E321" s="173">
        <f t="shared" si="7888"/>
        <v>1164</v>
      </c>
      <c r="F321" s="156" t="str">
        <f t="shared" si="7809"/>
        <v>1</v>
      </c>
      <c r="G321" s="157">
        <f t="shared" si="102"/>
        <v>1</v>
      </c>
      <c r="H321" s="158">
        <f t="shared" si="103"/>
        <v>0</v>
      </c>
      <c r="I321" s="159"/>
      <c r="J321" s="159"/>
      <c r="K321" s="159"/>
      <c r="L321" s="78"/>
      <c r="M321" s="79"/>
      <c r="N321" s="77" t="str">
        <f t="shared" si="104"/>
        <v>0</v>
      </c>
      <c r="O321" s="81">
        <f t="shared" si="7225"/>
        <v>0</v>
      </c>
      <c r="P321" s="160">
        <f t="shared" si="7226"/>
        <v>0</v>
      </c>
      <c r="Q321" s="160">
        <f t="shared" si="7227"/>
        <v>0</v>
      </c>
      <c r="R321" s="160">
        <f t="shared" si="7228"/>
        <v>0</v>
      </c>
      <c r="S321" s="160">
        <f t="shared" si="7229"/>
        <v>0</v>
      </c>
      <c r="T321" s="161">
        <f t="shared" ref="T321:U321" si="7889">T320</f>
        <v>2</v>
      </c>
      <c r="U321" s="175">
        <f t="shared" si="7889"/>
        <v>1165</v>
      </c>
      <c r="V321" s="163" t="str">
        <f t="shared" si="7811"/>
        <v>1</v>
      </c>
      <c r="W321" s="164">
        <f t="shared" si="112"/>
        <v>1</v>
      </c>
      <c r="X321" s="165">
        <f t="shared" si="113"/>
        <v>0</v>
      </c>
      <c r="Y321" s="166"/>
      <c r="Z321" s="166"/>
      <c r="AA321" s="166"/>
      <c r="AB321" s="84"/>
      <c r="AC321" s="85"/>
      <c r="AD321" s="83" t="str">
        <f t="shared" si="114"/>
        <v>0</v>
      </c>
      <c r="AE321" s="167">
        <f t="shared" si="7232"/>
        <v>0</v>
      </c>
      <c r="AF321" s="168">
        <f t="shared" si="7233"/>
        <v>0</v>
      </c>
      <c r="AG321" s="168">
        <f t="shared" si="7234"/>
        <v>0</v>
      </c>
      <c r="AH321" s="168">
        <f t="shared" si="7235"/>
        <v>0</v>
      </c>
      <c r="AI321" s="168">
        <f t="shared" si="7236"/>
        <v>0</v>
      </c>
      <c r="AJ321" s="154">
        <f t="shared" ref="AJ321:AK321" si="7890">AJ320</f>
        <v>3</v>
      </c>
      <c r="AK321" s="173">
        <f t="shared" si="7890"/>
        <v>1166</v>
      </c>
      <c r="AL321" s="156" t="str">
        <f t="shared" si="7813"/>
        <v>1</v>
      </c>
      <c r="AM321" s="157">
        <f t="shared" si="122"/>
        <v>2</v>
      </c>
      <c r="AN321" s="158">
        <f t="shared" si="123"/>
        <v>0</v>
      </c>
      <c r="AO321" s="159"/>
      <c r="AP321" s="159"/>
      <c r="AQ321" s="159"/>
      <c r="AR321" s="78"/>
      <c r="AS321" s="79"/>
      <c r="AT321" s="77" t="str">
        <f t="shared" si="124"/>
        <v>0</v>
      </c>
      <c r="AU321" s="81">
        <f t="shared" si="7239"/>
        <v>0</v>
      </c>
      <c r="AV321" s="160">
        <f t="shared" si="7240"/>
        <v>0</v>
      </c>
      <c r="AW321" s="160">
        <f t="shared" si="7241"/>
        <v>0</v>
      </c>
      <c r="AX321" s="160">
        <f t="shared" si="7242"/>
        <v>0</v>
      </c>
      <c r="AY321" s="160">
        <f t="shared" si="7243"/>
        <v>0</v>
      </c>
      <c r="AZ321" s="161">
        <f t="shared" ref="AZ321:BA321" si="7891">AZ320</f>
        <v>4</v>
      </c>
      <c r="BA321" s="175">
        <f t="shared" si="7891"/>
        <v>1167</v>
      </c>
      <c r="BB321" s="163" t="str">
        <f t="shared" si="7815"/>
        <v>1</v>
      </c>
      <c r="BC321" s="164">
        <f t="shared" si="132"/>
        <v>4</v>
      </c>
      <c r="BD321" s="165">
        <f t="shared" si="133"/>
        <v>0</v>
      </c>
      <c r="BE321" s="166"/>
      <c r="BF321" s="166"/>
      <c r="BG321" s="166"/>
      <c r="BH321" s="84"/>
      <c r="BI321" s="85"/>
      <c r="BJ321" s="83" t="str">
        <f t="shared" si="134"/>
        <v>0</v>
      </c>
      <c r="BK321" s="167">
        <f t="shared" si="7246"/>
        <v>0</v>
      </c>
      <c r="BL321" s="168">
        <f t="shared" si="7247"/>
        <v>0</v>
      </c>
      <c r="BM321" s="168">
        <f t="shared" si="7248"/>
        <v>0</v>
      </c>
      <c r="BN321" s="168">
        <f t="shared" si="7249"/>
        <v>0</v>
      </c>
      <c r="BO321" s="168">
        <f t="shared" si="7250"/>
        <v>0</v>
      </c>
      <c r="BP321" s="154">
        <f t="shared" ref="BP321:BQ321" si="7892">BP320</f>
        <v>5</v>
      </c>
      <c r="BQ321" s="173">
        <f t="shared" si="7892"/>
        <v>1168</v>
      </c>
      <c r="BR321" s="156" t="str">
        <f t="shared" si="7817"/>
        <v>1</v>
      </c>
      <c r="BS321" s="157">
        <f t="shared" si="142"/>
        <v>4</v>
      </c>
      <c r="BT321" s="158">
        <f t="shared" si="143"/>
        <v>0</v>
      </c>
      <c r="BU321" s="159"/>
      <c r="BV321" s="159"/>
      <c r="BW321" s="159"/>
      <c r="BX321" s="78"/>
      <c r="BY321" s="79"/>
      <c r="BZ321" s="77" t="str">
        <f t="shared" si="144"/>
        <v>0</v>
      </c>
      <c r="CA321" s="81">
        <f t="shared" si="7253"/>
        <v>0</v>
      </c>
      <c r="CB321" s="160">
        <f t="shared" si="7254"/>
        <v>0</v>
      </c>
      <c r="CC321" s="160">
        <f t="shared" si="7255"/>
        <v>0</v>
      </c>
      <c r="CD321" s="160">
        <f t="shared" si="7256"/>
        <v>0</v>
      </c>
      <c r="CE321" s="160">
        <f t="shared" si="7257"/>
        <v>0</v>
      </c>
      <c r="CF321" s="161">
        <f t="shared" ref="CF321:CG321" si="7893">CF320</f>
        <v>6</v>
      </c>
      <c r="CG321" s="175">
        <f t="shared" si="7893"/>
        <v>1169</v>
      </c>
      <c r="CH321" s="163" t="str">
        <f t="shared" si="7819"/>
        <v>1</v>
      </c>
      <c r="CI321" s="164">
        <f t="shared" si="152"/>
        <v>2</v>
      </c>
      <c r="CJ321" s="165">
        <f t="shared" si="153"/>
        <v>0</v>
      </c>
      <c r="CK321" s="166"/>
      <c r="CL321" s="166"/>
      <c r="CM321" s="166"/>
      <c r="CN321" s="84"/>
      <c r="CO321" s="85"/>
      <c r="CP321" s="83" t="str">
        <f t="shared" si="154"/>
        <v>0</v>
      </c>
      <c r="CQ321" s="167">
        <f t="shared" si="7260"/>
        <v>0</v>
      </c>
      <c r="CR321" s="168">
        <f t="shared" si="7261"/>
        <v>0</v>
      </c>
      <c r="CS321" s="168">
        <f t="shared" si="7262"/>
        <v>0</v>
      </c>
      <c r="CT321" s="168">
        <f t="shared" si="7263"/>
        <v>0</v>
      </c>
      <c r="CU321" s="168">
        <f t="shared" si="7264"/>
        <v>0</v>
      </c>
      <c r="CV321" s="154">
        <f t="shared" ref="CV321:CW321" si="7894">CV320</f>
        <v>7</v>
      </c>
      <c r="CW321" s="173">
        <f t="shared" si="7894"/>
        <v>1170</v>
      </c>
      <c r="CX321" s="156" t="str">
        <f t="shared" si="7821"/>
        <v>1</v>
      </c>
      <c r="CY321" s="157">
        <f t="shared" si="162"/>
        <v>2</v>
      </c>
      <c r="CZ321" s="158">
        <f t="shared" si="163"/>
        <v>0</v>
      </c>
      <c r="DA321" s="159"/>
      <c r="DB321" s="159"/>
      <c r="DC321" s="159"/>
      <c r="DD321" s="78"/>
      <c r="DE321" s="79"/>
      <c r="DF321" s="77" t="str">
        <f t="shared" si="164"/>
        <v>0</v>
      </c>
      <c r="DG321" s="81">
        <f t="shared" si="7267"/>
        <v>0</v>
      </c>
      <c r="DH321" s="160">
        <f t="shared" si="7268"/>
        <v>0</v>
      </c>
      <c r="DI321" s="160">
        <f t="shared" si="7269"/>
        <v>0</v>
      </c>
      <c r="DJ321" s="160">
        <f t="shared" si="7270"/>
        <v>0</v>
      </c>
      <c r="DK321" s="160">
        <f t="shared" si="7271"/>
        <v>0</v>
      </c>
      <c r="DL321" s="161">
        <f t="shared" ref="DL321:DM321" si="7895">DL320</f>
        <v>8</v>
      </c>
      <c r="DM321" s="175">
        <f t="shared" si="7895"/>
        <v>1171</v>
      </c>
      <c r="DN321" s="163" t="str">
        <f t="shared" si="7823"/>
        <v>1</v>
      </c>
      <c r="DO321" s="164">
        <f t="shared" si="172"/>
        <v>2</v>
      </c>
      <c r="DP321" s="165">
        <f t="shared" si="173"/>
        <v>0</v>
      </c>
      <c r="DQ321" s="166"/>
      <c r="DR321" s="166"/>
      <c r="DS321" s="166"/>
      <c r="DT321" s="84"/>
      <c r="DU321" s="85"/>
      <c r="DV321" s="83" t="str">
        <f t="shared" si="174"/>
        <v>0</v>
      </c>
      <c r="DW321" s="167">
        <f t="shared" si="7274"/>
        <v>0</v>
      </c>
      <c r="DX321" s="168">
        <f t="shared" si="7275"/>
        <v>0</v>
      </c>
      <c r="DY321" s="168">
        <f t="shared" si="7276"/>
        <v>0</v>
      </c>
      <c r="DZ321" s="168">
        <f t="shared" si="7277"/>
        <v>0</v>
      </c>
      <c r="EA321" s="168">
        <f t="shared" si="7278"/>
        <v>0</v>
      </c>
      <c r="EB321" s="154">
        <f t="shared" ref="EB321:EC321" si="7896">EB320</f>
        <v>9</v>
      </c>
      <c r="EC321" s="173">
        <f t="shared" si="7896"/>
        <v>1172</v>
      </c>
      <c r="ED321" s="156" t="str">
        <f t="shared" si="7825"/>
        <v>1</v>
      </c>
      <c r="EE321" s="157">
        <f t="shared" si="182"/>
        <v>5</v>
      </c>
      <c r="EF321" s="169">
        <f t="shared" si="183"/>
        <v>0</v>
      </c>
      <c r="EG321" s="159"/>
      <c r="EH321" s="159"/>
      <c r="EI321" s="159"/>
      <c r="EJ321" s="78"/>
      <c r="EK321" s="79"/>
      <c r="EL321" s="77" t="str">
        <f t="shared" si="184"/>
        <v>0</v>
      </c>
      <c r="EM321" s="81">
        <f t="shared" si="7281"/>
        <v>0</v>
      </c>
      <c r="EN321" s="160">
        <f t="shared" si="7282"/>
        <v>0</v>
      </c>
      <c r="EO321" s="160">
        <f t="shared" si="7283"/>
        <v>0</v>
      </c>
      <c r="EP321" s="160">
        <f t="shared" si="7284"/>
        <v>0</v>
      </c>
      <c r="EQ321" s="160">
        <f t="shared" si="7285"/>
        <v>0</v>
      </c>
      <c r="ER321" s="161">
        <f t="shared" ref="ER321:ES321" si="7897">ER320</f>
        <v>10</v>
      </c>
      <c r="ES321" s="175">
        <f t="shared" si="7897"/>
        <v>1173</v>
      </c>
      <c r="ET321" s="163" t="str">
        <f t="shared" si="7827"/>
        <v>1</v>
      </c>
      <c r="EU321" s="164">
        <f t="shared" si="192"/>
        <v>19</v>
      </c>
      <c r="EV321" s="165">
        <f t="shared" si="193"/>
        <v>0</v>
      </c>
      <c r="EW321" s="166"/>
      <c r="EX321" s="166"/>
      <c r="EY321" s="166"/>
      <c r="EZ321" s="84"/>
      <c r="FA321" s="85"/>
      <c r="FB321" s="83" t="str">
        <f t="shared" si="194"/>
        <v>0</v>
      </c>
      <c r="FC321" s="167">
        <f t="shared" si="7288"/>
        <v>0</v>
      </c>
      <c r="FD321" s="168">
        <f t="shared" si="7289"/>
        <v>0</v>
      </c>
      <c r="FE321" s="168">
        <f t="shared" si="7290"/>
        <v>0</v>
      </c>
      <c r="FF321" s="168">
        <f t="shared" si="7291"/>
        <v>0</v>
      </c>
      <c r="FG321" s="168">
        <f t="shared" si="7292"/>
        <v>0</v>
      </c>
      <c r="FH321" s="154">
        <f t="shared" ref="FH321:FI321" si="7898">FH320</f>
        <v>11</v>
      </c>
      <c r="FI321" s="173">
        <f t="shared" si="7898"/>
        <v>1174</v>
      </c>
      <c r="FJ321" s="156" t="str">
        <f t="shared" si="7829"/>
        <v>1</v>
      </c>
      <c r="FK321" s="157">
        <f t="shared" si="202"/>
        <v>4</v>
      </c>
      <c r="FL321" s="158">
        <f t="shared" si="203"/>
        <v>0</v>
      </c>
      <c r="FM321" s="159"/>
      <c r="FN321" s="159"/>
      <c r="FO321" s="159"/>
      <c r="FP321" s="78"/>
      <c r="FQ321" s="79"/>
      <c r="FR321" s="77" t="str">
        <f t="shared" si="204"/>
        <v>0</v>
      </c>
      <c r="FS321" s="81">
        <f t="shared" si="7295"/>
        <v>0</v>
      </c>
      <c r="FT321" s="160">
        <f t="shared" si="7296"/>
        <v>0</v>
      </c>
      <c r="FU321" s="160">
        <f t="shared" si="7297"/>
        <v>0</v>
      </c>
      <c r="FV321" s="160">
        <f t="shared" si="7298"/>
        <v>0</v>
      </c>
      <c r="FW321" s="160">
        <f t="shared" si="7299"/>
        <v>0</v>
      </c>
      <c r="FX321" s="161">
        <f t="shared" ref="FX321:FY321" si="7899">FX320</f>
        <v>12</v>
      </c>
      <c r="FY321" s="175">
        <f t="shared" si="7899"/>
        <v>1175</v>
      </c>
      <c r="FZ321" s="163" t="str">
        <f t="shared" si="7831"/>
        <v>1</v>
      </c>
      <c r="GA321" s="164">
        <f t="shared" si="212"/>
        <v>2</v>
      </c>
      <c r="GB321" s="165">
        <f t="shared" si="213"/>
        <v>0</v>
      </c>
      <c r="GC321" s="166"/>
      <c r="GD321" s="166"/>
      <c r="GE321" s="166"/>
      <c r="GF321" s="84"/>
      <c r="GG321" s="85"/>
      <c r="GH321" s="83" t="str">
        <f t="shared" si="214"/>
        <v>0</v>
      </c>
      <c r="GI321" s="167">
        <f t="shared" si="7302"/>
        <v>0</v>
      </c>
      <c r="GJ321" s="168">
        <f t="shared" si="7303"/>
        <v>0</v>
      </c>
      <c r="GK321" s="168">
        <f t="shared" si="7304"/>
        <v>0</v>
      </c>
      <c r="GL321" s="168">
        <f t="shared" si="7305"/>
        <v>0</v>
      </c>
      <c r="GM321" s="168">
        <f t="shared" si="7306"/>
        <v>0</v>
      </c>
      <c r="GN321" s="154">
        <f t="shared" ref="GN321:GO321" si="7900">GN320</f>
        <v>13</v>
      </c>
      <c r="GO321" s="173">
        <f t="shared" si="7900"/>
        <v>1176</v>
      </c>
      <c r="GP321" s="156" t="str">
        <f t="shared" si="7833"/>
        <v>1</v>
      </c>
      <c r="GQ321" s="157">
        <f t="shared" si="222"/>
        <v>3</v>
      </c>
      <c r="GR321" s="158">
        <f t="shared" si="223"/>
        <v>0</v>
      </c>
      <c r="GS321" s="159"/>
      <c r="GT321" s="159"/>
      <c r="GU321" s="159"/>
      <c r="GV321" s="78"/>
      <c r="GW321" s="79"/>
      <c r="GX321" s="77" t="str">
        <f t="shared" si="224"/>
        <v>0</v>
      </c>
      <c r="GY321" s="81">
        <f t="shared" si="7309"/>
        <v>0</v>
      </c>
      <c r="GZ321" s="160">
        <f t="shared" si="7310"/>
        <v>0</v>
      </c>
      <c r="HA321" s="160">
        <f t="shared" si="7311"/>
        <v>0</v>
      </c>
      <c r="HB321" s="160">
        <f t="shared" si="7312"/>
        <v>0</v>
      </c>
      <c r="HC321" s="160">
        <f t="shared" si="7313"/>
        <v>0</v>
      </c>
      <c r="HD321" s="161">
        <f t="shared" ref="HD321:HE321" si="7901">HD320</f>
        <v>14</v>
      </c>
      <c r="HE321" s="175">
        <f t="shared" si="7901"/>
        <v>1177</v>
      </c>
      <c r="HF321" s="163" t="str">
        <f t="shared" si="7835"/>
        <v>1</v>
      </c>
      <c r="HG321" s="164">
        <f t="shared" si="232"/>
        <v>5</v>
      </c>
      <c r="HH321" s="165">
        <f t="shared" si="233"/>
        <v>0</v>
      </c>
      <c r="HI321" s="166"/>
      <c r="HJ321" s="166"/>
      <c r="HK321" s="166"/>
      <c r="HL321" s="84"/>
      <c r="HM321" s="85"/>
      <c r="HN321" s="83" t="str">
        <f t="shared" si="234"/>
        <v>0</v>
      </c>
      <c r="HO321" s="167">
        <f t="shared" si="7316"/>
        <v>0</v>
      </c>
      <c r="HP321" s="168">
        <f t="shared" si="7317"/>
        <v>0</v>
      </c>
      <c r="HQ321" s="168">
        <f t="shared" si="7318"/>
        <v>0</v>
      </c>
      <c r="HR321" s="168">
        <f t="shared" si="7319"/>
        <v>0</v>
      </c>
      <c r="HS321" s="168">
        <f t="shared" si="7320"/>
        <v>0</v>
      </c>
      <c r="HT321" s="154">
        <f t="shared" ref="HT321:HU321" si="7902">HT320</f>
        <v>15</v>
      </c>
      <c r="HU321" s="173">
        <f t="shared" si="7902"/>
        <v>1178</v>
      </c>
      <c r="HV321" s="156" t="str">
        <f t="shared" si="7837"/>
        <v>1</v>
      </c>
      <c r="HW321" s="157" t="str">
        <f t="shared" si="242"/>
        <v/>
      </c>
      <c r="HX321" s="169">
        <f t="shared" si="243"/>
        <v>0</v>
      </c>
      <c r="HY321" s="159"/>
      <c r="HZ321" s="159"/>
      <c r="IA321" s="159"/>
      <c r="IB321" s="160"/>
      <c r="IC321" s="160"/>
      <c r="ID321" s="160" t="str">
        <f t="shared" si="244"/>
        <v>0</v>
      </c>
      <c r="IE321" s="160">
        <f t="shared" si="7323"/>
        <v>0</v>
      </c>
      <c r="IF321" s="160">
        <f t="shared" si="7324"/>
        <v>0</v>
      </c>
      <c r="IG321" s="160">
        <f t="shared" si="7325"/>
        <v>0</v>
      </c>
      <c r="IH321" s="160">
        <f t="shared" si="7326"/>
        <v>0</v>
      </c>
      <c r="II321" s="160">
        <f t="shared" si="7327"/>
        <v>0</v>
      </c>
      <c r="IJ321" s="161">
        <f t="shared" ref="IJ321:IK321" si="7903">IJ320</f>
        <v>16</v>
      </c>
      <c r="IK321" s="175">
        <f t="shared" si="7903"/>
        <v>1179</v>
      </c>
      <c r="IL321" s="163" t="str">
        <f t="shared" si="7839"/>
        <v>1</v>
      </c>
      <c r="IM321" s="164" t="str">
        <f t="shared" si="252"/>
        <v/>
      </c>
      <c r="IN321" s="165">
        <f t="shared" si="253"/>
        <v>0</v>
      </c>
      <c r="IO321" s="166"/>
      <c r="IP321" s="166"/>
      <c r="IQ321" s="166"/>
      <c r="IR321" s="168"/>
      <c r="IS321" s="168"/>
      <c r="IT321" s="170" t="str">
        <f t="shared" si="254"/>
        <v>0</v>
      </c>
      <c r="IU321" s="170">
        <f t="shared" si="7330"/>
        <v>0</v>
      </c>
      <c r="IV321" s="168">
        <f t="shared" si="7331"/>
        <v>0</v>
      </c>
      <c r="IW321" s="168">
        <f t="shared" si="7332"/>
        <v>0</v>
      </c>
      <c r="IX321" s="168">
        <f t="shared" si="7333"/>
        <v>0</v>
      </c>
      <c r="IY321" s="168">
        <f t="shared" si="7334"/>
        <v>0</v>
      </c>
      <c r="IZ321" s="154">
        <f t="shared" ref="IZ321:JA321" si="7904">IZ320</f>
        <v>17</v>
      </c>
      <c r="JA321" s="173">
        <f t="shared" si="7904"/>
        <v>1180</v>
      </c>
      <c r="JB321" s="156" t="str">
        <f t="shared" si="7841"/>
        <v>1</v>
      </c>
      <c r="JC321" s="157" t="str">
        <f t="shared" si="262"/>
        <v/>
      </c>
      <c r="JD321" s="158">
        <f t="shared" si="263"/>
        <v>0</v>
      </c>
      <c r="JE321" s="159"/>
      <c r="JF321" s="159"/>
      <c r="JG321" s="159"/>
      <c r="JH321" s="160"/>
      <c r="JI321" s="160"/>
      <c r="JJ321" s="171" t="str">
        <f t="shared" si="264"/>
        <v>0</v>
      </c>
      <c r="JK321" s="171">
        <f t="shared" si="7337"/>
        <v>0</v>
      </c>
      <c r="JL321" s="160">
        <f t="shared" si="7338"/>
        <v>0</v>
      </c>
      <c r="JM321" s="160">
        <f t="shared" si="7339"/>
        <v>0</v>
      </c>
      <c r="JN321" s="160">
        <f t="shared" si="7340"/>
        <v>0</v>
      </c>
      <c r="JO321" s="160">
        <f t="shared" si="7341"/>
        <v>0</v>
      </c>
      <c r="JP321" s="161">
        <f t="shared" ref="JP321:JQ321" si="7905">JP320</f>
        <v>18</v>
      </c>
      <c r="JQ321" s="175">
        <f t="shared" si="7905"/>
        <v>1181</v>
      </c>
      <c r="JR321" s="163" t="str">
        <f t="shared" si="7843"/>
        <v>1</v>
      </c>
      <c r="JS321" s="164" t="str">
        <f t="shared" si="272"/>
        <v/>
      </c>
      <c r="JT321" s="165">
        <f t="shared" si="273"/>
        <v>0</v>
      </c>
      <c r="JU321" s="166"/>
      <c r="JV321" s="166"/>
      <c r="JW321" s="166"/>
      <c r="JX321" s="168"/>
      <c r="JY321" s="168"/>
      <c r="JZ321" s="170" t="str">
        <f t="shared" si="274"/>
        <v>0</v>
      </c>
      <c r="KA321" s="170">
        <f t="shared" si="7344"/>
        <v>0</v>
      </c>
      <c r="KB321" s="168">
        <f t="shared" si="7345"/>
        <v>0</v>
      </c>
      <c r="KC321" s="168">
        <f t="shared" si="7346"/>
        <v>0</v>
      </c>
      <c r="KD321" s="168">
        <f t="shared" si="7347"/>
        <v>0</v>
      </c>
      <c r="KE321" s="168">
        <f t="shared" si="7348"/>
        <v>0</v>
      </c>
      <c r="KF321" s="154">
        <f t="shared" ref="KF321:KG321" si="7906">KF320</f>
        <v>19</v>
      </c>
      <c r="KG321" s="173">
        <f t="shared" si="7906"/>
        <v>1182</v>
      </c>
      <c r="KH321" s="156" t="str">
        <f t="shared" si="7845"/>
        <v>1</v>
      </c>
      <c r="KI321" s="157" t="str">
        <f t="shared" si="282"/>
        <v/>
      </c>
      <c r="KJ321" s="158">
        <f t="shared" si="283"/>
        <v>0</v>
      </c>
      <c r="KK321" s="159"/>
      <c r="KL321" s="159"/>
      <c r="KM321" s="159"/>
      <c r="KN321" s="160"/>
      <c r="KO321" s="160"/>
      <c r="KP321" s="171" t="str">
        <f t="shared" si="284"/>
        <v>0</v>
      </c>
      <c r="KQ321" s="171">
        <f t="shared" si="7351"/>
        <v>0</v>
      </c>
      <c r="KR321" s="160">
        <f t="shared" si="7352"/>
        <v>0</v>
      </c>
      <c r="KS321" s="160">
        <f t="shared" si="7353"/>
        <v>0</v>
      </c>
      <c r="KT321" s="160">
        <f t="shared" si="7354"/>
        <v>0</v>
      </c>
      <c r="KU321" s="160">
        <f t="shared" si="7355"/>
        <v>0</v>
      </c>
      <c r="KV321" s="161">
        <f t="shared" ref="KV321:KW321" si="7907">KV320</f>
        <v>20</v>
      </c>
      <c r="KW321" s="175">
        <f t="shared" si="7907"/>
        <v>1183</v>
      </c>
      <c r="KX321" s="163" t="str">
        <f t="shared" si="7847"/>
        <v>1</v>
      </c>
      <c r="KY321" s="164" t="str">
        <f t="shared" si="292"/>
        <v/>
      </c>
      <c r="KZ321" s="165">
        <f t="shared" si="293"/>
        <v>0</v>
      </c>
      <c r="LA321" s="166"/>
      <c r="LB321" s="166"/>
      <c r="LC321" s="166"/>
      <c r="LD321" s="168"/>
      <c r="LE321" s="168"/>
      <c r="LF321" s="170" t="str">
        <f t="shared" si="294"/>
        <v>0</v>
      </c>
      <c r="LG321" s="170">
        <f t="shared" si="7358"/>
        <v>0</v>
      </c>
      <c r="LH321" s="168">
        <f t="shared" si="7359"/>
        <v>0</v>
      </c>
      <c r="LI321" s="168">
        <f t="shared" si="7360"/>
        <v>0</v>
      </c>
      <c r="LJ321" s="168">
        <f t="shared" si="7361"/>
        <v>0</v>
      </c>
      <c r="LK321" s="168">
        <f t="shared" si="7362"/>
        <v>0</v>
      </c>
      <c r="LL321" s="172"/>
      <c r="LM321" s="172"/>
      <c r="LN321" s="168" t="str">
        <f t="shared" si="7363"/>
        <v>#REF!</v>
      </c>
      <c r="LO321" s="168" t="str">
        <f t="shared" si="7364"/>
        <v>#REF!</v>
      </c>
      <c r="LP321" s="168" t="str">
        <f t="shared" si="7365"/>
        <v>#REF!</v>
      </c>
      <c r="LQ321" s="168" t="str">
        <f t="shared" si="7366"/>
        <v>#REF!</v>
      </c>
    </row>
    <row r="322" ht="15.75" customHeight="1">
      <c r="A322" s="188">
        <v>46416.0</v>
      </c>
      <c r="B322" s="152" t="s">
        <v>29</v>
      </c>
      <c r="C322" s="153">
        <f t="shared" si="99"/>
        <v>0</v>
      </c>
      <c r="D322" s="154">
        <f t="shared" ref="D322:E322" si="7908">D321</f>
        <v>1</v>
      </c>
      <c r="E322" s="173">
        <f t="shared" si="7908"/>
        <v>1164</v>
      </c>
      <c r="F322" s="156" t="str">
        <f t="shared" si="7809"/>
        <v>1</v>
      </c>
      <c r="G322" s="157">
        <f t="shared" si="102"/>
        <v>1</v>
      </c>
      <c r="H322" s="158">
        <f t="shared" si="103"/>
        <v>0</v>
      </c>
      <c r="I322" s="159"/>
      <c r="J322" s="159"/>
      <c r="K322" s="159"/>
      <c r="L322" s="78"/>
      <c r="M322" s="79"/>
      <c r="N322" s="77" t="str">
        <f t="shared" si="104"/>
        <v>0</v>
      </c>
      <c r="O322" s="81">
        <f t="shared" si="7225"/>
        <v>0</v>
      </c>
      <c r="P322" s="160">
        <f t="shared" si="7226"/>
        <v>0</v>
      </c>
      <c r="Q322" s="160">
        <f t="shared" si="7227"/>
        <v>0</v>
      </c>
      <c r="R322" s="160">
        <f t="shared" si="7228"/>
        <v>0</v>
      </c>
      <c r="S322" s="160">
        <f t="shared" si="7229"/>
        <v>0</v>
      </c>
      <c r="T322" s="161">
        <f t="shared" ref="T322:U322" si="7909">T321</f>
        <v>2</v>
      </c>
      <c r="U322" s="175">
        <f t="shared" si="7909"/>
        <v>1165</v>
      </c>
      <c r="V322" s="163" t="str">
        <f t="shared" si="7811"/>
        <v>1</v>
      </c>
      <c r="W322" s="164">
        <f t="shared" si="112"/>
        <v>1</v>
      </c>
      <c r="X322" s="165">
        <f t="shared" si="113"/>
        <v>0</v>
      </c>
      <c r="Y322" s="166"/>
      <c r="Z322" s="166"/>
      <c r="AA322" s="166"/>
      <c r="AB322" s="84"/>
      <c r="AC322" s="85"/>
      <c r="AD322" s="83" t="str">
        <f t="shared" si="114"/>
        <v>0</v>
      </c>
      <c r="AE322" s="167">
        <f t="shared" si="7232"/>
        <v>0</v>
      </c>
      <c r="AF322" s="168">
        <f t="shared" si="7233"/>
        <v>0</v>
      </c>
      <c r="AG322" s="168">
        <f t="shared" si="7234"/>
        <v>0</v>
      </c>
      <c r="AH322" s="168">
        <f t="shared" si="7235"/>
        <v>0</v>
      </c>
      <c r="AI322" s="168">
        <f t="shared" si="7236"/>
        <v>0</v>
      </c>
      <c r="AJ322" s="154">
        <f t="shared" ref="AJ322:AK322" si="7910">AJ321</f>
        <v>3</v>
      </c>
      <c r="AK322" s="173">
        <f t="shared" si="7910"/>
        <v>1166</v>
      </c>
      <c r="AL322" s="156" t="str">
        <f t="shared" si="7813"/>
        <v>1</v>
      </c>
      <c r="AM322" s="157">
        <f t="shared" si="122"/>
        <v>2</v>
      </c>
      <c r="AN322" s="158">
        <f t="shared" si="123"/>
        <v>0</v>
      </c>
      <c r="AO322" s="159"/>
      <c r="AP322" s="159"/>
      <c r="AQ322" s="159"/>
      <c r="AR322" s="78"/>
      <c r="AS322" s="79"/>
      <c r="AT322" s="77" t="str">
        <f t="shared" si="124"/>
        <v>0</v>
      </c>
      <c r="AU322" s="81">
        <f t="shared" si="7239"/>
        <v>0</v>
      </c>
      <c r="AV322" s="160">
        <f t="shared" si="7240"/>
        <v>0</v>
      </c>
      <c r="AW322" s="160">
        <f t="shared" si="7241"/>
        <v>0</v>
      </c>
      <c r="AX322" s="160">
        <f t="shared" si="7242"/>
        <v>0</v>
      </c>
      <c r="AY322" s="160">
        <f t="shared" si="7243"/>
        <v>0</v>
      </c>
      <c r="AZ322" s="161">
        <f t="shared" ref="AZ322:BA322" si="7911">AZ321</f>
        <v>4</v>
      </c>
      <c r="BA322" s="175">
        <f t="shared" si="7911"/>
        <v>1167</v>
      </c>
      <c r="BB322" s="163" t="str">
        <f t="shared" si="7815"/>
        <v>1</v>
      </c>
      <c r="BC322" s="164">
        <f t="shared" si="132"/>
        <v>4</v>
      </c>
      <c r="BD322" s="165">
        <f t="shared" si="133"/>
        <v>0</v>
      </c>
      <c r="BE322" s="166"/>
      <c r="BF322" s="166"/>
      <c r="BG322" s="166"/>
      <c r="BH322" s="84"/>
      <c r="BI322" s="85"/>
      <c r="BJ322" s="83" t="str">
        <f t="shared" si="134"/>
        <v>0</v>
      </c>
      <c r="BK322" s="167">
        <f t="shared" si="7246"/>
        <v>0</v>
      </c>
      <c r="BL322" s="168">
        <f t="shared" si="7247"/>
        <v>0</v>
      </c>
      <c r="BM322" s="168">
        <f t="shared" si="7248"/>
        <v>0</v>
      </c>
      <c r="BN322" s="168">
        <f t="shared" si="7249"/>
        <v>0</v>
      </c>
      <c r="BO322" s="168">
        <f t="shared" si="7250"/>
        <v>0</v>
      </c>
      <c r="BP322" s="154">
        <f t="shared" ref="BP322:BQ322" si="7912">BP321</f>
        <v>5</v>
      </c>
      <c r="BQ322" s="173">
        <f t="shared" si="7912"/>
        <v>1168</v>
      </c>
      <c r="BR322" s="156" t="str">
        <f t="shared" si="7817"/>
        <v>1</v>
      </c>
      <c r="BS322" s="157">
        <f t="shared" si="142"/>
        <v>4</v>
      </c>
      <c r="BT322" s="158">
        <f t="shared" si="143"/>
        <v>0</v>
      </c>
      <c r="BU322" s="159"/>
      <c r="BV322" s="159"/>
      <c r="BW322" s="159"/>
      <c r="BX322" s="78"/>
      <c r="BY322" s="79"/>
      <c r="BZ322" s="77" t="str">
        <f t="shared" si="144"/>
        <v>0</v>
      </c>
      <c r="CA322" s="81">
        <f t="shared" si="7253"/>
        <v>0</v>
      </c>
      <c r="CB322" s="160">
        <f t="shared" si="7254"/>
        <v>0</v>
      </c>
      <c r="CC322" s="160">
        <f t="shared" si="7255"/>
        <v>0</v>
      </c>
      <c r="CD322" s="160">
        <f t="shared" si="7256"/>
        <v>0</v>
      </c>
      <c r="CE322" s="160">
        <f t="shared" si="7257"/>
        <v>0</v>
      </c>
      <c r="CF322" s="161">
        <f t="shared" ref="CF322:CG322" si="7913">CF321</f>
        <v>6</v>
      </c>
      <c r="CG322" s="175">
        <f t="shared" si="7913"/>
        <v>1169</v>
      </c>
      <c r="CH322" s="163" t="str">
        <f t="shared" si="7819"/>
        <v>1</v>
      </c>
      <c r="CI322" s="164">
        <f t="shared" si="152"/>
        <v>2</v>
      </c>
      <c r="CJ322" s="165">
        <f t="shared" si="153"/>
        <v>0</v>
      </c>
      <c r="CK322" s="166"/>
      <c r="CL322" s="166"/>
      <c r="CM322" s="166"/>
      <c r="CN322" s="84"/>
      <c r="CO322" s="85"/>
      <c r="CP322" s="83" t="str">
        <f t="shared" si="154"/>
        <v>0</v>
      </c>
      <c r="CQ322" s="167">
        <f t="shared" si="7260"/>
        <v>0</v>
      </c>
      <c r="CR322" s="168">
        <f t="shared" si="7261"/>
        <v>0</v>
      </c>
      <c r="CS322" s="168">
        <f t="shared" si="7262"/>
        <v>0</v>
      </c>
      <c r="CT322" s="168">
        <f t="shared" si="7263"/>
        <v>0</v>
      </c>
      <c r="CU322" s="168">
        <f t="shared" si="7264"/>
        <v>0</v>
      </c>
      <c r="CV322" s="154">
        <f t="shared" ref="CV322:CW322" si="7914">CV321</f>
        <v>7</v>
      </c>
      <c r="CW322" s="173">
        <f t="shared" si="7914"/>
        <v>1170</v>
      </c>
      <c r="CX322" s="156" t="str">
        <f t="shared" si="7821"/>
        <v>1</v>
      </c>
      <c r="CY322" s="157">
        <f t="shared" si="162"/>
        <v>2</v>
      </c>
      <c r="CZ322" s="158">
        <f t="shared" si="163"/>
        <v>0</v>
      </c>
      <c r="DA322" s="159"/>
      <c r="DB322" s="159"/>
      <c r="DC322" s="159"/>
      <c r="DD322" s="78"/>
      <c r="DE322" s="79"/>
      <c r="DF322" s="77" t="str">
        <f t="shared" si="164"/>
        <v>0</v>
      </c>
      <c r="DG322" s="81">
        <f t="shared" si="7267"/>
        <v>0</v>
      </c>
      <c r="DH322" s="160">
        <f t="shared" si="7268"/>
        <v>0</v>
      </c>
      <c r="DI322" s="160">
        <f t="shared" si="7269"/>
        <v>0</v>
      </c>
      <c r="DJ322" s="160">
        <f t="shared" si="7270"/>
        <v>0</v>
      </c>
      <c r="DK322" s="160">
        <f t="shared" si="7271"/>
        <v>0</v>
      </c>
      <c r="DL322" s="161">
        <f t="shared" ref="DL322:DM322" si="7915">DL321</f>
        <v>8</v>
      </c>
      <c r="DM322" s="175">
        <f t="shared" si="7915"/>
        <v>1171</v>
      </c>
      <c r="DN322" s="163" t="str">
        <f t="shared" si="7823"/>
        <v>1</v>
      </c>
      <c r="DO322" s="164">
        <f t="shared" si="172"/>
        <v>2</v>
      </c>
      <c r="DP322" s="165">
        <f t="shared" si="173"/>
        <v>0</v>
      </c>
      <c r="DQ322" s="166"/>
      <c r="DR322" s="166"/>
      <c r="DS322" s="166"/>
      <c r="DT322" s="84"/>
      <c r="DU322" s="85"/>
      <c r="DV322" s="83" t="str">
        <f t="shared" si="174"/>
        <v>0</v>
      </c>
      <c r="DW322" s="167">
        <f t="shared" si="7274"/>
        <v>0</v>
      </c>
      <c r="DX322" s="168">
        <f t="shared" si="7275"/>
        <v>0</v>
      </c>
      <c r="DY322" s="168">
        <f t="shared" si="7276"/>
        <v>0</v>
      </c>
      <c r="DZ322" s="168">
        <f t="shared" si="7277"/>
        <v>0</v>
      </c>
      <c r="EA322" s="168">
        <f t="shared" si="7278"/>
        <v>0</v>
      </c>
      <c r="EB322" s="154">
        <f t="shared" ref="EB322:EC322" si="7916">EB321</f>
        <v>9</v>
      </c>
      <c r="EC322" s="173">
        <f t="shared" si="7916"/>
        <v>1172</v>
      </c>
      <c r="ED322" s="156" t="str">
        <f t="shared" si="7825"/>
        <v>1</v>
      </c>
      <c r="EE322" s="157">
        <f t="shared" si="182"/>
        <v>5</v>
      </c>
      <c r="EF322" s="169">
        <f t="shared" si="183"/>
        <v>0</v>
      </c>
      <c r="EG322" s="159"/>
      <c r="EH322" s="159"/>
      <c r="EI322" s="159"/>
      <c r="EJ322" s="78"/>
      <c r="EK322" s="79"/>
      <c r="EL322" s="77" t="str">
        <f t="shared" si="184"/>
        <v>0</v>
      </c>
      <c r="EM322" s="81">
        <f t="shared" si="7281"/>
        <v>0</v>
      </c>
      <c r="EN322" s="160">
        <f t="shared" si="7282"/>
        <v>0</v>
      </c>
      <c r="EO322" s="160">
        <f t="shared" si="7283"/>
        <v>0</v>
      </c>
      <c r="EP322" s="160">
        <f t="shared" si="7284"/>
        <v>0</v>
      </c>
      <c r="EQ322" s="160">
        <f t="shared" si="7285"/>
        <v>0</v>
      </c>
      <c r="ER322" s="161">
        <f t="shared" ref="ER322:ES322" si="7917">ER321</f>
        <v>10</v>
      </c>
      <c r="ES322" s="175">
        <f t="shared" si="7917"/>
        <v>1173</v>
      </c>
      <c r="ET322" s="163" t="str">
        <f t="shared" si="7827"/>
        <v>1</v>
      </c>
      <c r="EU322" s="164">
        <f t="shared" si="192"/>
        <v>19</v>
      </c>
      <c r="EV322" s="165">
        <f t="shared" si="193"/>
        <v>0</v>
      </c>
      <c r="EW322" s="166"/>
      <c r="EX322" s="166"/>
      <c r="EY322" s="166"/>
      <c r="EZ322" s="84"/>
      <c r="FA322" s="85"/>
      <c r="FB322" s="83" t="str">
        <f t="shared" si="194"/>
        <v>0</v>
      </c>
      <c r="FC322" s="167">
        <f t="shared" si="7288"/>
        <v>0</v>
      </c>
      <c r="FD322" s="168">
        <f t="shared" si="7289"/>
        <v>0</v>
      </c>
      <c r="FE322" s="168">
        <f t="shared" si="7290"/>
        <v>0</v>
      </c>
      <c r="FF322" s="168">
        <f t="shared" si="7291"/>
        <v>0</v>
      </c>
      <c r="FG322" s="168">
        <f t="shared" si="7292"/>
        <v>0</v>
      </c>
      <c r="FH322" s="154">
        <f t="shared" ref="FH322:FI322" si="7918">FH321</f>
        <v>11</v>
      </c>
      <c r="FI322" s="173">
        <f t="shared" si="7918"/>
        <v>1174</v>
      </c>
      <c r="FJ322" s="156" t="str">
        <f t="shared" si="7829"/>
        <v>1</v>
      </c>
      <c r="FK322" s="157">
        <f t="shared" si="202"/>
        <v>4</v>
      </c>
      <c r="FL322" s="158">
        <f t="shared" si="203"/>
        <v>0</v>
      </c>
      <c r="FM322" s="159"/>
      <c r="FN322" s="159"/>
      <c r="FO322" s="159"/>
      <c r="FP322" s="78"/>
      <c r="FQ322" s="79"/>
      <c r="FR322" s="77" t="str">
        <f t="shared" si="204"/>
        <v>0</v>
      </c>
      <c r="FS322" s="81">
        <f t="shared" si="7295"/>
        <v>0</v>
      </c>
      <c r="FT322" s="160">
        <f t="shared" si="7296"/>
        <v>0</v>
      </c>
      <c r="FU322" s="160">
        <f t="shared" si="7297"/>
        <v>0</v>
      </c>
      <c r="FV322" s="160">
        <f t="shared" si="7298"/>
        <v>0</v>
      </c>
      <c r="FW322" s="160">
        <f t="shared" si="7299"/>
        <v>0</v>
      </c>
      <c r="FX322" s="161">
        <f t="shared" ref="FX322:FY322" si="7919">FX321</f>
        <v>12</v>
      </c>
      <c r="FY322" s="175">
        <f t="shared" si="7919"/>
        <v>1175</v>
      </c>
      <c r="FZ322" s="163" t="str">
        <f t="shared" si="7831"/>
        <v>1</v>
      </c>
      <c r="GA322" s="164">
        <f t="shared" si="212"/>
        <v>2</v>
      </c>
      <c r="GB322" s="165">
        <f t="shared" si="213"/>
        <v>0</v>
      </c>
      <c r="GC322" s="166"/>
      <c r="GD322" s="166"/>
      <c r="GE322" s="166"/>
      <c r="GF322" s="84"/>
      <c r="GG322" s="85"/>
      <c r="GH322" s="83" t="str">
        <f t="shared" si="214"/>
        <v>0</v>
      </c>
      <c r="GI322" s="167">
        <f t="shared" si="7302"/>
        <v>0</v>
      </c>
      <c r="GJ322" s="168">
        <f t="shared" si="7303"/>
        <v>0</v>
      </c>
      <c r="GK322" s="168">
        <f t="shared" si="7304"/>
        <v>0</v>
      </c>
      <c r="GL322" s="168">
        <f t="shared" si="7305"/>
        <v>0</v>
      </c>
      <c r="GM322" s="168">
        <f t="shared" si="7306"/>
        <v>0</v>
      </c>
      <c r="GN322" s="154">
        <f t="shared" ref="GN322:GO322" si="7920">GN321</f>
        <v>13</v>
      </c>
      <c r="GO322" s="173">
        <f t="shared" si="7920"/>
        <v>1176</v>
      </c>
      <c r="GP322" s="156" t="str">
        <f t="shared" si="7833"/>
        <v>1</v>
      </c>
      <c r="GQ322" s="157">
        <f t="shared" si="222"/>
        <v>3</v>
      </c>
      <c r="GR322" s="158">
        <f t="shared" si="223"/>
        <v>0</v>
      </c>
      <c r="GS322" s="159"/>
      <c r="GT322" s="159"/>
      <c r="GU322" s="159"/>
      <c r="GV322" s="78"/>
      <c r="GW322" s="79"/>
      <c r="GX322" s="77" t="str">
        <f t="shared" si="224"/>
        <v>0</v>
      </c>
      <c r="GY322" s="81">
        <f t="shared" si="7309"/>
        <v>0</v>
      </c>
      <c r="GZ322" s="160">
        <f t="shared" si="7310"/>
        <v>0</v>
      </c>
      <c r="HA322" s="160">
        <f t="shared" si="7311"/>
        <v>0</v>
      </c>
      <c r="HB322" s="160">
        <f t="shared" si="7312"/>
        <v>0</v>
      </c>
      <c r="HC322" s="160">
        <f t="shared" si="7313"/>
        <v>0</v>
      </c>
      <c r="HD322" s="161">
        <f t="shared" ref="HD322:HE322" si="7921">HD321</f>
        <v>14</v>
      </c>
      <c r="HE322" s="175">
        <f t="shared" si="7921"/>
        <v>1177</v>
      </c>
      <c r="HF322" s="163" t="str">
        <f t="shared" si="7835"/>
        <v>1</v>
      </c>
      <c r="HG322" s="164">
        <f t="shared" si="232"/>
        <v>5</v>
      </c>
      <c r="HH322" s="165">
        <f t="shared" si="233"/>
        <v>0</v>
      </c>
      <c r="HI322" s="166"/>
      <c r="HJ322" s="166"/>
      <c r="HK322" s="166"/>
      <c r="HL322" s="84"/>
      <c r="HM322" s="85"/>
      <c r="HN322" s="83" t="str">
        <f t="shared" si="234"/>
        <v>0</v>
      </c>
      <c r="HO322" s="167">
        <f t="shared" si="7316"/>
        <v>0</v>
      </c>
      <c r="HP322" s="168">
        <f t="shared" si="7317"/>
        <v>0</v>
      </c>
      <c r="HQ322" s="168">
        <f t="shared" si="7318"/>
        <v>0</v>
      </c>
      <c r="HR322" s="168">
        <f t="shared" si="7319"/>
        <v>0</v>
      </c>
      <c r="HS322" s="168">
        <f t="shared" si="7320"/>
        <v>0</v>
      </c>
      <c r="HT322" s="154">
        <f t="shared" ref="HT322:HU322" si="7922">HT321</f>
        <v>15</v>
      </c>
      <c r="HU322" s="173">
        <f t="shared" si="7922"/>
        <v>1178</v>
      </c>
      <c r="HV322" s="156" t="str">
        <f t="shared" si="7837"/>
        <v>1</v>
      </c>
      <c r="HW322" s="157" t="str">
        <f t="shared" si="242"/>
        <v/>
      </c>
      <c r="HX322" s="169">
        <f t="shared" si="243"/>
        <v>0</v>
      </c>
      <c r="HY322" s="159"/>
      <c r="HZ322" s="159"/>
      <c r="IA322" s="159"/>
      <c r="IB322" s="160"/>
      <c r="IC322" s="160"/>
      <c r="ID322" s="160" t="str">
        <f t="shared" si="244"/>
        <v>0</v>
      </c>
      <c r="IE322" s="160">
        <f t="shared" si="7323"/>
        <v>0</v>
      </c>
      <c r="IF322" s="160">
        <f t="shared" si="7324"/>
        <v>0</v>
      </c>
      <c r="IG322" s="160">
        <f t="shared" si="7325"/>
        <v>0</v>
      </c>
      <c r="IH322" s="160">
        <f t="shared" si="7326"/>
        <v>0</v>
      </c>
      <c r="II322" s="160">
        <f t="shared" si="7327"/>
        <v>0</v>
      </c>
      <c r="IJ322" s="161">
        <f t="shared" ref="IJ322:IK322" si="7923">IJ321</f>
        <v>16</v>
      </c>
      <c r="IK322" s="175">
        <f t="shared" si="7923"/>
        <v>1179</v>
      </c>
      <c r="IL322" s="163" t="str">
        <f t="shared" si="7839"/>
        <v>1</v>
      </c>
      <c r="IM322" s="164" t="str">
        <f t="shared" si="252"/>
        <v/>
      </c>
      <c r="IN322" s="165">
        <f t="shared" si="253"/>
        <v>0</v>
      </c>
      <c r="IO322" s="166"/>
      <c r="IP322" s="166"/>
      <c r="IQ322" s="166"/>
      <c r="IR322" s="168"/>
      <c r="IS322" s="168"/>
      <c r="IT322" s="170" t="str">
        <f t="shared" si="254"/>
        <v>0</v>
      </c>
      <c r="IU322" s="170">
        <f t="shared" si="7330"/>
        <v>0</v>
      </c>
      <c r="IV322" s="168">
        <f t="shared" si="7331"/>
        <v>0</v>
      </c>
      <c r="IW322" s="168">
        <f t="shared" si="7332"/>
        <v>0</v>
      </c>
      <c r="IX322" s="168">
        <f t="shared" si="7333"/>
        <v>0</v>
      </c>
      <c r="IY322" s="168">
        <f t="shared" si="7334"/>
        <v>0</v>
      </c>
      <c r="IZ322" s="154">
        <f t="shared" ref="IZ322:JA322" si="7924">IZ321</f>
        <v>17</v>
      </c>
      <c r="JA322" s="173">
        <f t="shared" si="7924"/>
        <v>1180</v>
      </c>
      <c r="JB322" s="156" t="str">
        <f t="shared" si="7841"/>
        <v>1</v>
      </c>
      <c r="JC322" s="157" t="str">
        <f t="shared" si="262"/>
        <v/>
      </c>
      <c r="JD322" s="158">
        <f t="shared" si="263"/>
        <v>0</v>
      </c>
      <c r="JE322" s="159"/>
      <c r="JF322" s="159"/>
      <c r="JG322" s="159"/>
      <c r="JH322" s="160"/>
      <c r="JI322" s="160"/>
      <c r="JJ322" s="171" t="str">
        <f t="shared" si="264"/>
        <v>0</v>
      </c>
      <c r="JK322" s="171">
        <f t="shared" si="7337"/>
        <v>0</v>
      </c>
      <c r="JL322" s="160">
        <f t="shared" si="7338"/>
        <v>0</v>
      </c>
      <c r="JM322" s="160">
        <f t="shared" si="7339"/>
        <v>0</v>
      </c>
      <c r="JN322" s="160">
        <f t="shared" si="7340"/>
        <v>0</v>
      </c>
      <c r="JO322" s="160">
        <f t="shared" si="7341"/>
        <v>0</v>
      </c>
      <c r="JP322" s="161">
        <f t="shared" ref="JP322:JQ322" si="7925">JP321</f>
        <v>18</v>
      </c>
      <c r="JQ322" s="175">
        <f t="shared" si="7925"/>
        <v>1181</v>
      </c>
      <c r="JR322" s="163" t="str">
        <f t="shared" si="7843"/>
        <v>1</v>
      </c>
      <c r="JS322" s="164" t="str">
        <f t="shared" si="272"/>
        <v/>
      </c>
      <c r="JT322" s="165">
        <f t="shared" si="273"/>
        <v>0</v>
      </c>
      <c r="JU322" s="166"/>
      <c r="JV322" s="166"/>
      <c r="JW322" s="166"/>
      <c r="JX322" s="168"/>
      <c r="JY322" s="168"/>
      <c r="JZ322" s="170" t="str">
        <f t="shared" si="274"/>
        <v>0</v>
      </c>
      <c r="KA322" s="170">
        <f t="shared" si="7344"/>
        <v>0</v>
      </c>
      <c r="KB322" s="168">
        <f t="shared" si="7345"/>
        <v>0</v>
      </c>
      <c r="KC322" s="168">
        <f t="shared" si="7346"/>
        <v>0</v>
      </c>
      <c r="KD322" s="168">
        <f t="shared" si="7347"/>
        <v>0</v>
      </c>
      <c r="KE322" s="168">
        <f t="shared" si="7348"/>
        <v>0</v>
      </c>
      <c r="KF322" s="154">
        <f t="shared" ref="KF322:KG322" si="7926">KF321</f>
        <v>19</v>
      </c>
      <c r="KG322" s="173">
        <f t="shared" si="7926"/>
        <v>1182</v>
      </c>
      <c r="KH322" s="156" t="str">
        <f t="shared" si="7845"/>
        <v>1</v>
      </c>
      <c r="KI322" s="157" t="str">
        <f t="shared" si="282"/>
        <v/>
      </c>
      <c r="KJ322" s="158">
        <f t="shared" si="283"/>
        <v>0</v>
      </c>
      <c r="KK322" s="159"/>
      <c r="KL322" s="159"/>
      <c r="KM322" s="159"/>
      <c r="KN322" s="160"/>
      <c r="KO322" s="160"/>
      <c r="KP322" s="171" t="str">
        <f t="shared" si="284"/>
        <v>0</v>
      </c>
      <c r="KQ322" s="171">
        <f t="shared" si="7351"/>
        <v>0</v>
      </c>
      <c r="KR322" s="160">
        <f t="shared" si="7352"/>
        <v>0</v>
      </c>
      <c r="KS322" s="160">
        <f t="shared" si="7353"/>
        <v>0</v>
      </c>
      <c r="KT322" s="160">
        <f t="shared" si="7354"/>
        <v>0</v>
      </c>
      <c r="KU322" s="160">
        <f t="shared" si="7355"/>
        <v>0</v>
      </c>
      <c r="KV322" s="161">
        <f t="shared" ref="KV322:KW322" si="7927">KV321</f>
        <v>20</v>
      </c>
      <c r="KW322" s="175">
        <f t="shared" si="7927"/>
        <v>1183</v>
      </c>
      <c r="KX322" s="163" t="str">
        <f t="shared" si="7847"/>
        <v>1</v>
      </c>
      <c r="KY322" s="164" t="str">
        <f t="shared" si="292"/>
        <v/>
      </c>
      <c r="KZ322" s="165">
        <f t="shared" si="293"/>
        <v>0</v>
      </c>
      <c r="LA322" s="166"/>
      <c r="LB322" s="166"/>
      <c r="LC322" s="166"/>
      <c r="LD322" s="168"/>
      <c r="LE322" s="168"/>
      <c r="LF322" s="170" t="str">
        <f t="shared" si="294"/>
        <v>0</v>
      </c>
      <c r="LG322" s="170">
        <f t="shared" si="7358"/>
        <v>0</v>
      </c>
      <c r="LH322" s="168">
        <f t="shared" si="7359"/>
        <v>0</v>
      </c>
      <c r="LI322" s="168">
        <f t="shared" si="7360"/>
        <v>0</v>
      </c>
      <c r="LJ322" s="168">
        <f t="shared" si="7361"/>
        <v>0</v>
      </c>
      <c r="LK322" s="168">
        <f t="shared" si="7362"/>
        <v>0</v>
      </c>
      <c r="LL322" s="172"/>
      <c r="LM322" s="172"/>
      <c r="LN322" s="168" t="str">
        <f t="shared" si="7363"/>
        <v>#REF!</v>
      </c>
      <c r="LO322" s="168" t="str">
        <f t="shared" si="7364"/>
        <v>#REF!</v>
      </c>
      <c r="LP322" s="168" t="str">
        <f t="shared" si="7365"/>
        <v>#REF!</v>
      </c>
      <c r="LQ322" s="168" t="str">
        <f t="shared" si="7366"/>
        <v>#REF!</v>
      </c>
    </row>
    <row r="323" ht="15.75" customHeight="1">
      <c r="A323" s="188">
        <v>46417.0</v>
      </c>
      <c r="B323" s="152" t="s">
        <v>30</v>
      </c>
      <c r="C323" s="153">
        <f t="shared" si="99"/>
        <v>0</v>
      </c>
      <c r="D323" s="154">
        <f t="shared" ref="D323:E323" si="7928">D322</f>
        <v>1</v>
      </c>
      <c r="E323" s="173">
        <f t="shared" si="7928"/>
        <v>1164</v>
      </c>
      <c r="F323" s="156" t="str">
        <f t="shared" si="7809"/>
        <v>1</v>
      </c>
      <c r="G323" s="157">
        <f t="shared" si="102"/>
        <v>1</v>
      </c>
      <c r="H323" s="158">
        <f t="shared" si="103"/>
        <v>0</v>
      </c>
      <c r="I323" s="159"/>
      <c r="J323" s="159"/>
      <c r="K323" s="159"/>
      <c r="L323" s="78"/>
      <c r="M323" s="79"/>
      <c r="N323" s="77" t="str">
        <f t="shared" si="104"/>
        <v>0</v>
      </c>
      <c r="O323" s="81">
        <f t="shared" si="7225"/>
        <v>0</v>
      </c>
      <c r="P323" s="160">
        <f t="shared" si="7226"/>
        <v>0</v>
      </c>
      <c r="Q323" s="160">
        <f t="shared" si="7227"/>
        <v>0</v>
      </c>
      <c r="R323" s="160">
        <f t="shared" si="7228"/>
        <v>0</v>
      </c>
      <c r="S323" s="160">
        <f t="shared" si="7229"/>
        <v>0</v>
      </c>
      <c r="T323" s="161">
        <f t="shared" ref="T323:U323" si="7929">T322</f>
        <v>2</v>
      </c>
      <c r="U323" s="175">
        <f t="shared" si="7929"/>
        <v>1165</v>
      </c>
      <c r="V323" s="163" t="str">
        <f t="shared" si="7811"/>
        <v>1</v>
      </c>
      <c r="W323" s="164">
        <f t="shared" si="112"/>
        <v>1</v>
      </c>
      <c r="X323" s="165">
        <f t="shared" si="113"/>
        <v>0</v>
      </c>
      <c r="Y323" s="166"/>
      <c r="Z323" s="166"/>
      <c r="AA323" s="166"/>
      <c r="AB323" s="84"/>
      <c r="AC323" s="85"/>
      <c r="AD323" s="83" t="str">
        <f t="shared" si="114"/>
        <v>0</v>
      </c>
      <c r="AE323" s="167">
        <f t="shared" si="7232"/>
        <v>0</v>
      </c>
      <c r="AF323" s="168">
        <f t="shared" si="7233"/>
        <v>0</v>
      </c>
      <c r="AG323" s="168">
        <f t="shared" si="7234"/>
        <v>0</v>
      </c>
      <c r="AH323" s="168">
        <f t="shared" si="7235"/>
        <v>0</v>
      </c>
      <c r="AI323" s="168">
        <f t="shared" si="7236"/>
        <v>0</v>
      </c>
      <c r="AJ323" s="154">
        <f t="shared" ref="AJ323:AK323" si="7930">AJ322</f>
        <v>3</v>
      </c>
      <c r="AK323" s="173">
        <f t="shared" si="7930"/>
        <v>1166</v>
      </c>
      <c r="AL323" s="156" t="str">
        <f t="shared" si="7813"/>
        <v>1</v>
      </c>
      <c r="AM323" s="157">
        <f t="shared" si="122"/>
        <v>2</v>
      </c>
      <c r="AN323" s="158">
        <f t="shared" si="123"/>
        <v>0</v>
      </c>
      <c r="AO323" s="159"/>
      <c r="AP323" s="159"/>
      <c r="AQ323" s="159"/>
      <c r="AR323" s="78"/>
      <c r="AS323" s="79"/>
      <c r="AT323" s="77" t="str">
        <f t="shared" si="124"/>
        <v>0</v>
      </c>
      <c r="AU323" s="81">
        <f t="shared" si="7239"/>
        <v>0</v>
      </c>
      <c r="AV323" s="160">
        <f t="shared" si="7240"/>
        <v>0</v>
      </c>
      <c r="AW323" s="160">
        <f t="shared" si="7241"/>
        <v>0</v>
      </c>
      <c r="AX323" s="160">
        <f t="shared" si="7242"/>
        <v>0</v>
      </c>
      <c r="AY323" s="160">
        <f t="shared" si="7243"/>
        <v>0</v>
      </c>
      <c r="AZ323" s="161">
        <f t="shared" ref="AZ323:BA323" si="7931">AZ322</f>
        <v>4</v>
      </c>
      <c r="BA323" s="175">
        <f t="shared" si="7931"/>
        <v>1167</v>
      </c>
      <c r="BB323" s="163" t="str">
        <f t="shared" si="7815"/>
        <v>1</v>
      </c>
      <c r="BC323" s="164">
        <f t="shared" si="132"/>
        <v>4</v>
      </c>
      <c r="BD323" s="165">
        <f t="shared" si="133"/>
        <v>0</v>
      </c>
      <c r="BE323" s="166"/>
      <c r="BF323" s="166"/>
      <c r="BG323" s="166"/>
      <c r="BH323" s="84"/>
      <c r="BI323" s="85"/>
      <c r="BJ323" s="83" t="str">
        <f t="shared" si="134"/>
        <v>0</v>
      </c>
      <c r="BK323" s="167">
        <f t="shared" si="7246"/>
        <v>0</v>
      </c>
      <c r="BL323" s="168">
        <f t="shared" si="7247"/>
        <v>0</v>
      </c>
      <c r="BM323" s="168">
        <f t="shared" si="7248"/>
        <v>0</v>
      </c>
      <c r="BN323" s="168">
        <f t="shared" si="7249"/>
        <v>0</v>
      </c>
      <c r="BO323" s="168">
        <f t="shared" si="7250"/>
        <v>0</v>
      </c>
      <c r="BP323" s="154">
        <f t="shared" ref="BP323:BQ323" si="7932">BP322</f>
        <v>5</v>
      </c>
      <c r="BQ323" s="173">
        <f t="shared" si="7932"/>
        <v>1168</v>
      </c>
      <c r="BR323" s="156" t="str">
        <f t="shared" si="7817"/>
        <v>1</v>
      </c>
      <c r="BS323" s="157">
        <f t="shared" si="142"/>
        <v>4</v>
      </c>
      <c r="BT323" s="158">
        <f t="shared" si="143"/>
        <v>0</v>
      </c>
      <c r="BU323" s="159"/>
      <c r="BV323" s="159"/>
      <c r="BW323" s="159"/>
      <c r="BX323" s="78"/>
      <c r="BY323" s="79"/>
      <c r="BZ323" s="77" t="str">
        <f t="shared" si="144"/>
        <v>0</v>
      </c>
      <c r="CA323" s="81">
        <f t="shared" si="7253"/>
        <v>0</v>
      </c>
      <c r="CB323" s="160">
        <f t="shared" si="7254"/>
        <v>0</v>
      </c>
      <c r="CC323" s="160">
        <f t="shared" si="7255"/>
        <v>0</v>
      </c>
      <c r="CD323" s="160">
        <f t="shared" si="7256"/>
        <v>0</v>
      </c>
      <c r="CE323" s="160">
        <f t="shared" si="7257"/>
        <v>0</v>
      </c>
      <c r="CF323" s="161">
        <f t="shared" ref="CF323:CG323" si="7933">CF322</f>
        <v>6</v>
      </c>
      <c r="CG323" s="175">
        <f t="shared" si="7933"/>
        <v>1169</v>
      </c>
      <c r="CH323" s="163" t="str">
        <f t="shared" si="7819"/>
        <v>1</v>
      </c>
      <c r="CI323" s="164">
        <f t="shared" si="152"/>
        <v>2</v>
      </c>
      <c r="CJ323" s="165">
        <f t="shared" si="153"/>
        <v>0</v>
      </c>
      <c r="CK323" s="166"/>
      <c r="CL323" s="166"/>
      <c r="CM323" s="166"/>
      <c r="CN323" s="84"/>
      <c r="CO323" s="85"/>
      <c r="CP323" s="83" t="str">
        <f t="shared" si="154"/>
        <v>0</v>
      </c>
      <c r="CQ323" s="167">
        <f t="shared" si="7260"/>
        <v>0</v>
      </c>
      <c r="CR323" s="168">
        <f t="shared" si="7261"/>
        <v>0</v>
      </c>
      <c r="CS323" s="168">
        <f t="shared" si="7262"/>
        <v>0</v>
      </c>
      <c r="CT323" s="168">
        <f t="shared" si="7263"/>
        <v>0</v>
      </c>
      <c r="CU323" s="168">
        <f t="shared" si="7264"/>
        <v>0</v>
      </c>
      <c r="CV323" s="154">
        <f t="shared" ref="CV323:CW323" si="7934">CV322</f>
        <v>7</v>
      </c>
      <c r="CW323" s="173">
        <f t="shared" si="7934"/>
        <v>1170</v>
      </c>
      <c r="CX323" s="156" t="str">
        <f t="shared" si="7821"/>
        <v>1</v>
      </c>
      <c r="CY323" s="157">
        <f t="shared" si="162"/>
        <v>2</v>
      </c>
      <c r="CZ323" s="158">
        <f t="shared" si="163"/>
        <v>0</v>
      </c>
      <c r="DA323" s="159"/>
      <c r="DB323" s="159"/>
      <c r="DC323" s="159"/>
      <c r="DD323" s="78"/>
      <c r="DE323" s="79"/>
      <c r="DF323" s="77" t="str">
        <f t="shared" si="164"/>
        <v>0</v>
      </c>
      <c r="DG323" s="81">
        <f t="shared" si="7267"/>
        <v>0</v>
      </c>
      <c r="DH323" s="160">
        <f t="shared" si="7268"/>
        <v>0</v>
      </c>
      <c r="DI323" s="160">
        <f t="shared" si="7269"/>
        <v>0</v>
      </c>
      <c r="DJ323" s="160">
        <f t="shared" si="7270"/>
        <v>0</v>
      </c>
      <c r="DK323" s="160">
        <f t="shared" si="7271"/>
        <v>0</v>
      </c>
      <c r="DL323" s="161">
        <f t="shared" ref="DL323:DM323" si="7935">DL322</f>
        <v>8</v>
      </c>
      <c r="DM323" s="175">
        <f t="shared" si="7935"/>
        <v>1171</v>
      </c>
      <c r="DN323" s="163" t="str">
        <f t="shared" si="7823"/>
        <v>1</v>
      </c>
      <c r="DO323" s="164">
        <f t="shared" si="172"/>
        <v>2</v>
      </c>
      <c r="DP323" s="165">
        <f t="shared" si="173"/>
        <v>0</v>
      </c>
      <c r="DQ323" s="166"/>
      <c r="DR323" s="166"/>
      <c r="DS323" s="166"/>
      <c r="DT323" s="84"/>
      <c r="DU323" s="85"/>
      <c r="DV323" s="83" t="str">
        <f t="shared" si="174"/>
        <v>0</v>
      </c>
      <c r="DW323" s="167">
        <f t="shared" si="7274"/>
        <v>0</v>
      </c>
      <c r="DX323" s="168">
        <f t="shared" si="7275"/>
        <v>0</v>
      </c>
      <c r="DY323" s="168">
        <f t="shared" si="7276"/>
        <v>0</v>
      </c>
      <c r="DZ323" s="168">
        <f t="shared" si="7277"/>
        <v>0</v>
      </c>
      <c r="EA323" s="168">
        <f t="shared" si="7278"/>
        <v>0</v>
      </c>
      <c r="EB323" s="154">
        <f t="shared" ref="EB323:EC323" si="7936">EB322</f>
        <v>9</v>
      </c>
      <c r="EC323" s="173">
        <f t="shared" si="7936"/>
        <v>1172</v>
      </c>
      <c r="ED323" s="156" t="str">
        <f t="shared" si="7825"/>
        <v>1</v>
      </c>
      <c r="EE323" s="157">
        <f t="shared" si="182"/>
        <v>5</v>
      </c>
      <c r="EF323" s="169">
        <f t="shared" si="183"/>
        <v>0</v>
      </c>
      <c r="EG323" s="159"/>
      <c r="EH323" s="159"/>
      <c r="EI323" s="159"/>
      <c r="EJ323" s="78"/>
      <c r="EK323" s="79"/>
      <c r="EL323" s="77" t="str">
        <f t="shared" si="184"/>
        <v>0</v>
      </c>
      <c r="EM323" s="81">
        <f t="shared" si="7281"/>
        <v>0</v>
      </c>
      <c r="EN323" s="160">
        <f t="shared" si="7282"/>
        <v>0</v>
      </c>
      <c r="EO323" s="160">
        <f t="shared" si="7283"/>
        <v>0</v>
      </c>
      <c r="EP323" s="160">
        <f t="shared" si="7284"/>
        <v>0</v>
      </c>
      <c r="EQ323" s="160">
        <f t="shared" si="7285"/>
        <v>0</v>
      </c>
      <c r="ER323" s="161">
        <f t="shared" ref="ER323:ES323" si="7937">ER322</f>
        <v>10</v>
      </c>
      <c r="ES323" s="175">
        <f t="shared" si="7937"/>
        <v>1173</v>
      </c>
      <c r="ET323" s="163" t="str">
        <f t="shared" si="7827"/>
        <v>1</v>
      </c>
      <c r="EU323" s="164">
        <f t="shared" si="192"/>
        <v>19</v>
      </c>
      <c r="EV323" s="165">
        <f t="shared" si="193"/>
        <v>0</v>
      </c>
      <c r="EW323" s="166"/>
      <c r="EX323" s="166"/>
      <c r="EY323" s="166"/>
      <c r="EZ323" s="84"/>
      <c r="FA323" s="85"/>
      <c r="FB323" s="83" t="str">
        <f t="shared" si="194"/>
        <v>0</v>
      </c>
      <c r="FC323" s="167">
        <f t="shared" si="7288"/>
        <v>0</v>
      </c>
      <c r="FD323" s="168">
        <f t="shared" si="7289"/>
        <v>0</v>
      </c>
      <c r="FE323" s="168">
        <f t="shared" si="7290"/>
        <v>0</v>
      </c>
      <c r="FF323" s="168">
        <f t="shared" si="7291"/>
        <v>0</v>
      </c>
      <c r="FG323" s="168">
        <f t="shared" si="7292"/>
        <v>0</v>
      </c>
      <c r="FH323" s="154">
        <f t="shared" ref="FH323:FI323" si="7938">FH322</f>
        <v>11</v>
      </c>
      <c r="FI323" s="173">
        <f t="shared" si="7938"/>
        <v>1174</v>
      </c>
      <c r="FJ323" s="156" t="str">
        <f t="shared" si="7829"/>
        <v>1</v>
      </c>
      <c r="FK323" s="157">
        <f t="shared" si="202"/>
        <v>4</v>
      </c>
      <c r="FL323" s="158">
        <f t="shared" si="203"/>
        <v>0</v>
      </c>
      <c r="FM323" s="159"/>
      <c r="FN323" s="159"/>
      <c r="FO323" s="159"/>
      <c r="FP323" s="78"/>
      <c r="FQ323" s="79"/>
      <c r="FR323" s="77" t="str">
        <f t="shared" si="204"/>
        <v>0</v>
      </c>
      <c r="FS323" s="81">
        <f t="shared" si="7295"/>
        <v>0</v>
      </c>
      <c r="FT323" s="160">
        <f t="shared" si="7296"/>
        <v>0</v>
      </c>
      <c r="FU323" s="160">
        <f t="shared" si="7297"/>
        <v>0</v>
      </c>
      <c r="FV323" s="160">
        <f t="shared" si="7298"/>
        <v>0</v>
      </c>
      <c r="FW323" s="160">
        <f t="shared" si="7299"/>
        <v>0</v>
      </c>
      <c r="FX323" s="161">
        <f t="shared" ref="FX323:FY323" si="7939">FX322</f>
        <v>12</v>
      </c>
      <c r="FY323" s="175">
        <f t="shared" si="7939"/>
        <v>1175</v>
      </c>
      <c r="FZ323" s="163" t="str">
        <f t="shared" si="7831"/>
        <v>1</v>
      </c>
      <c r="GA323" s="164">
        <f t="shared" si="212"/>
        <v>2</v>
      </c>
      <c r="GB323" s="165">
        <f t="shared" si="213"/>
        <v>0</v>
      </c>
      <c r="GC323" s="166"/>
      <c r="GD323" s="166"/>
      <c r="GE323" s="166"/>
      <c r="GF323" s="84"/>
      <c r="GG323" s="85"/>
      <c r="GH323" s="83" t="str">
        <f t="shared" si="214"/>
        <v>0</v>
      </c>
      <c r="GI323" s="167">
        <f t="shared" si="7302"/>
        <v>0</v>
      </c>
      <c r="GJ323" s="168">
        <f t="shared" si="7303"/>
        <v>0</v>
      </c>
      <c r="GK323" s="168">
        <f t="shared" si="7304"/>
        <v>0</v>
      </c>
      <c r="GL323" s="168">
        <f t="shared" si="7305"/>
        <v>0</v>
      </c>
      <c r="GM323" s="168">
        <f t="shared" si="7306"/>
        <v>0</v>
      </c>
      <c r="GN323" s="154">
        <f t="shared" ref="GN323:GO323" si="7940">GN322</f>
        <v>13</v>
      </c>
      <c r="GO323" s="173">
        <f t="shared" si="7940"/>
        <v>1176</v>
      </c>
      <c r="GP323" s="156" t="str">
        <f t="shared" si="7833"/>
        <v>1</v>
      </c>
      <c r="GQ323" s="157">
        <f t="shared" si="222"/>
        <v>3</v>
      </c>
      <c r="GR323" s="158">
        <f t="shared" si="223"/>
        <v>0</v>
      </c>
      <c r="GS323" s="159"/>
      <c r="GT323" s="159"/>
      <c r="GU323" s="159"/>
      <c r="GV323" s="78"/>
      <c r="GW323" s="79"/>
      <c r="GX323" s="77" t="str">
        <f t="shared" si="224"/>
        <v>0</v>
      </c>
      <c r="GY323" s="81">
        <f t="shared" si="7309"/>
        <v>0</v>
      </c>
      <c r="GZ323" s="160">
        <f t="shared" si="7310"/>
        <v>0</v>
      </c>
      <c r="HA323" s="160">
        <f t="shared" si="7311"/>
        <v>0</v>
      </c>
      <c r="HB323" s="160">
        <f t="shared" si="7312"/>
        <v>0</v>
      </c>
      <c r="HC323" s="160">
        <f t="shared" si="7313"/>
        <v>0</v>
      </c>
      <c r="HD323" s="161">
        <f t="shared" ref="HD323:HE323" si="7941">HD322</f>
        <v>14</v>
      </c>
      <c r="HE323" s="175">
        <f t="shared" si="7941"/>
        <v>1177</v>
      </c>
      <c r="HF323" s="163" t="str">
        <f t="shared" si="7835"/>
        <v>1</v>
      </c>
      <c r="HG323" s="164">
        <f t="shared" si="232"/>
        <v>5</v>
      </c>
      <c r="HH323" s="165">
        <f t="shared" si="233"/>
        <v>0</v>
      </c>
      <c r="HI323" s="166"/>
      <c r="HJ323" s="166"/>
      <c r="HK323" s="166"/>
      <c r="HL323" s="84"/>
      <c r="HM323" s="85"/>
      <c r="HN323" s="83" t="str">
        <f t="shared" si="234"/>
        <v>0</v>
      </c>
      <c r="HO323" s="167">
        <f t="shared" si="7316"/>
        <v>0</v>
      </c>
      <c r="HP323" s="168">
        <f t="shared" si="7317"/>
        <v>0</v>
      </c>
      <c r="HQ323" s="168">
        <f t="shared" si="7318"/>
        <v>0</v>
      </c>
      <c r="HR323" s="168">
        <f t="shared" si="7319"/>
        <v>0</v>
      </c>
      <c r="HS323" s="168">
        <f t="shared" si="7320"/>
        <v>0</v>
      </c>
      <c r="HT323" s="154">
        <f t="shared" ref="HT323:HU323" si="7942">HT322</f>
        <v>15</v>
      </c>
      <c r="HU323" s="173">
        <f t="shared" si="7942"/>
        <v>1178</v>
      </c>
      <c r="HV323" s="156" t="str">
        <f t="shared" si="7837"/>
        <v>1</v>
      </c>
      <c r="HW323" s="157" t="str">
        <f t="shared" si="242"/>
        <v/>
      </c>
      <c r="HX323" s="169">
        <f t="shared" si="243"/>
        <v>0</v>
      </c>
      <c r="HY323" s="159"/>
      <c r="HZ323" s="159"/>
      <c r="IA323" s="159"/>
      <c r="IB323" s="160"/>
      <c r="IC323" s="160"/>
      <c r="ID323" s="160" t="str">
        <f t="shared" si="244"/>
        <v>0</v>
      </c>
      <c r="IE323" s="160">
        <f t="shared" si="7323"/>
        <v>0</v>
      </c>
      <c r="IF323" s="160">
        <f t="shared" si="7324"/>
        <v>0</v>
      </c>
      <c r="IG323" s="160">
        <f t="shared" si="7325"/>
        <v>0</v>
      </c>
      <c r="IH323" s="160">
        <f t="shared" si="7326"/>
        <v>0</v>
      </c>
      <c r="II323" s="160">
        <f t="shared" si="7327"/>
        <v>0</v>
      </c>
      <c r="IJ323" s="161">
        <f t="shared" ref="IJ323:IK323" si="7943">IJ322</f>
        <v>16</v>
      </c>
      <c r="IK323" s="175">
        <f t="shared" si="7943"/>
        <v>1179</v>
      </c>
      <c r="IL323" s="163" t="str">
        <f t="shared" si="7839"/>
        <v>1</v>
      </c>
      <c r="IM323" s="164" t="str">
        <f t="shared" si="252"/>
        <v/>
      </c>
      <c r="IN323" s="165">
        <f t="shared" si="253"/>
        <v>0</v>
      </c>
      <c r="IO323" s="166"/>
      <c r="IP323" s="166"/>
      <c r="IQ323" s="166"/>
      <c r="IR323" s="168"/>
      <c r="IS323" s="168"/>
      <c r="IT323" s="170" t="str">
        <f t="shared" si="254"/>
        <v>0</v>
      </c>
      <c r="IU323" s="170">
        <f t="shared" si="7330"/>
        <v>0</v>
      </c>
      <c r="IV323" s="168">
        <f t="shared" si="7331"/>
        <v>0</v>
      </c>
      <c r="IW323" s="168">
        <f t="shared" si="7332"/>
        <v>0</v>
      </c>
      <c r="IX323" s="168">
        <f t="shared" si="7333"/>
        <v>0</v>
      </c>
      <c r="IY323" s="168">
        <f t="shared" si="7334"/>
        <v>0</v>
      </c>
      <c r="IZ323" s="154">
        <f t="shared" ref="IZ323:JA323" si="7944">IZ322</f>
        <v>17</v>
      </c>
      <c r="JA323" s="173">
        <f t="shared" si="7944"/>
        <v>1180</v>
      </c>
      <c r="JB323" s="156" t="str">
        <f t="shared" si="7841"/>
        <v>1</v>
      </c>
      <c r="JC323" s="157" t="str">
        <f t="shared" si="262"/>
        <v/>
      </c>
      <c r="JD323" s="158">
        <f t="shared" si="263"/>
        <v>0</v>
      </c>
      <c r="JE323" s="159"/>
      <c r="JF323" s="159"/>
      <c r="JG323" s="159"/>
      <c r="JH323" s="160"/>
      <c r="JI323" s="160"/>
      <c r="JJ323" s="171" t="str">
        <f t="shared" si="264"/>
        <v>0</v>
      </c>
      <c r="JK323" s="171">
        <f t="shared" si="7337"/>
        <v>0</v>
      </c>
      <c r="JL323" s="160">
        <f t="shared" si="7338"/>
        <v>0</v>
      </c>
      <c r="JM323" s="160">
        <f t="shared" si="7339"/>
        <v>0</v>
      </c>
      <c r="JN323" s="160">
        <f t="shared" si="7340"/>
        <v>0</v>
      </c>
      <c r="JO323" s="160">
        <f t="shared" si="7341"/>
        <v>0</v>
      </c>
      <c r="JP323" s="161">
        <f t="shared" ref="JP323:JQ323" si="7945">JP322</f>
        <v>18</v>
      </c>
      <c r="JQ323" s="175">
        <f t="shared" si="7945"/>
        <v>1181</v>
      </c>
      <c r="JR323" s="163" t="str">
        <f t="shared" si="7843"/>
        <v>1</v>
      </c>
      <c r="JS323" s="164" t="str">
        <f t="shared" si="272"/>
        <v/>
      </c>
      <c r="JT323" s="165">
        <f t="shared" si="273"/>
        <v>0</v>
      </c>
      <c r="JU323" s="166"/>
      <c r="JV323" s="166"/>
      <c r="JW323" s="166"/>
      <c r="JX323" s="168"/>
      <c r="JY323" s="168"/>
      <c r="JZ323" s="170" t="str">
        <f t="shared" si="274"/>
        <v>0</v>
      </c>
      <c r="KA323" s="170">
        <f t="shared" si="7344"/>
        <v>0</v>
      </c>
      <c r="KB323" s="168">
        <f t="shared" si="7345"/>
        <v>0</v>
      </c>
      <c r="KC323" s="168">
        <f t="shared" si="7346"/>
        <v>0</v>
      </c>
      <c r="KD323" s="168">
        <f t="shared" si="7347"/>
        <v>0</v>
      </c>
      <c r="KE323" s="168">
        <f t="shared" si="7348"/>
        <v>0</v>
      </c>
      <c r="KF323" s="154">
        <f t="shared" ref="KF323:KG323" si="7946">KF322</f>
        <v>19</v>
      </c>
      <c r="KG323" s="173">
        <f t="shared" si="7946"/>
        <v>1182</v>
      </c>
      <c r="KH323" s="156" t="str">
        <f t="shared" si="7845"/>
        <v>1</v>
      </c>
      <c r="KI323" s="157" t="str">
        <f t="shared" si="282"/>
        <v/>
      </c>
      <c r="KJ323" s="158">
        <f t="shared" si="283"/>
        <v>0</v>
      </c>
      <c r="KK323" s="159"/>
      <c r="KL323" s="159"/>
      <c r="KM323" s="159"/>
      <c r="KN323" s="160"/>
      <c r="KO323" s="160"/>
      <c r="KP323" s="171" t="str">
        <f t="shared" si="284"/>
        <v>0</v>
      </c>
      <c r="KQ323" s="171">
        <f t="shared" si="7351"/>
        <v>0</v>
      </c>
      <c r="KR323" s="160">
        <f t="shared" si="7352"/>
        <v>0</v>
      </c>
      <c r="KS323" s="160">
        <f t="shared" si="7353"/>
        <v>0</v>
      </c>
      <c r="KT323" s="160">
        <f t="shared" si="7354"/>
        <v>0</v>
      </c>
      <c r="KU323" s="160">
        <f t="shared" si="7355"/>
        <v>0</v>
      </c>
      <c r="KV323" s="161">
        <f t="shared" ref="KV323:KW323" si="7947">KV322</f>
        <v>20</v>
      </c>
      <c r="KW323" s="175">
        <f t="shared" si="7947"/>
        <v>1183</v>
      </c>
      <c r="KX323" s="163" t="str">
        <f t="shared" si="7847"/>
        <v>1</v>
      </c>
      <c r="KY323" s="164" t="str">
        <f t="shared" si="292"/>
        <v/>
      </c>
      <c r="KZ323" s="165">
        <f t="shared" si="293"/>
        <v>0</v>
      </c>
      <c r="LA323" s="166"/>
      <c r="LB323" s="166"/>
      <c r="LC323" s="166"/>
      <c r="LD323" s="168"/>
      <c r="LE323" s="168"/>
      <c r="LF323" s="170" t="str">
        <f t="shared" si="294"/>
        <v>0</v>
      </c>
      <c r="LG323" s="170">
        <f t="shared" si="7358"/>
        <v>0</v>
      </c>
      <c r="LH323" s="168">
        <f t="shared" si="7359"/>
        <v>0</v>
      </c>
      <c r="LI323" s="168">
        <f t="shared" si="7360"/>
        <v>0</v>
      </c>
      <c r="LJ323" s="168">
        <f t="shared" si="7361"/>
        <v>0</v>
      </c>
      <c r="LK323" s="168">
        <f t="shared" si="7362"/>
        <v>0</v>
      </c>
      <c r="LL323" s="172"/>
      <c r="LM323" s="172"/>
      <c r="LN323" s="168" t="str">
        <f t="shared" si="7363"/>
        <v>#REF!</v>
      </c>
      <c r="LO323" s="168" t="str">
        <f t="shared" si="7364"/>
        <v>#REF!</v>
      </c>
      <c r="LP323" s="168" t="str">
        <f t="shared" si="7365"/>
        <v>#REF!</v>
      </c>
      <c r="LQ323" s="168" t="str">
        <f t="shared" si="7366"/>
        <v>#REF!</v>
      </c>
    </row>
    <row r="324" ht="15.75" customHeight="1">
      <c r="A324" s="188">
        <v>46418.0</v>
      </c>
      <c r="B324" s="152" t="s">
        <v>31</v>
      </c>
      <c r="C324" s="153">
        <f t="shared" si="99"/>
        <v>0</v>
      </c>
      <c r="D324" s="154">
        <f t="shared" ref="D324:E324" si="7948">D323</f>
        <v>1</v>
      </c>
      <c r="E324" s="173">
        <f t="shared" si="7948"/>
        <v>1164</v>
      </c>
      <c r="F324" s="156" t="str">
        <f t="shared" si="7809"/>
        <v>1</v>
      </c>
      <c r="G324" s="157">
        <f t="shared" si="102"/>
        <v>1</v>
      </c>
      <c r="H324" s="158">
        <f t="shared" si="103"/>
        <v>0</v>
      </c>
      <c r="I324" s="159"/>
      <c r="J324" s="159"/>
      <c r="K324" s="159"/>
      <c r="L324" s="78"/>
      <c r="M324" s="79"/>
      <c r="N324" s="77" t="str">
        <f t="shared" si="104"/>
        <v>0</v>
      </c>
      <c r="O324" s="81">
        <f t="shared" si="7225"/>
        <v>0</v>
      </c>
      <c r="P324" s="160">
        <f t="shared" si="7226"/>
        <v>0</v>
      </c>
      <c r="Q324" s="160">
        <f t="shared" si="7227"/>
        <v>0</v>
      </c>
      <c r="R324" s="160">
        <f t="shared" si="7228"/>
        <v>0</v>
      </c>
      <c r="S324" s="160">
        <f t="shared" si="7229"/>
        <v>0</v>
      </c>
      <c r="T324" s="161">
        <f t="shared" ref="T324:U324" si="7949">T323</f>
        <v>2</v>
      </c>
      <c r="U324" s="175">
        <f t="shared" si="7949"/>
        <v>1165</v>
      </c>
      <c r="V324" s="163" t="str">
        <f t="shared" si="7811"/>
        <v>1</v>
      </c>
      <c r="W324" s="164">
        <f t="shared" si="112"/>
        <v>1</v>
      </c>
      <c r="X324" s="165">
        <f t="shared" si="113"/>
        <v>0</v>
      </c>
      <c r="Y324" s="166"/>
      <c r="Z324" s="166"/>
      <c r="AA324" s="166"/>
      <c r="AB324" s="84"/>
      <c r="AC324" s="85"/>
      <c r="AD324" s="83" t="str">
        <f t="shared" si="114"/>
        <v>0</v>
      </c>
      <c r="AE324" s="167">
        <f t="shared" si="7232"/>
        <v>0</v>
      </c>
      <c r="AF324" s="168">
        <f t="shared" si="7233"/>
        <v>0</v>
      </c>
      <c r="AG324" s="168">
        <f t="shared" si="7234"/>
        <v>0</v>
      </c>
      <c r="AH324" s="168">
        <f t="shared" si="7235"/>
        <v>0</v>
      </c>
      <c r="AI324" s="168">
        <f t="shared" si="7236"/>
        <v>0</v>
      </c>
      <c r="AJ324" s="154">
        <f t="shared" ref="AJ324:AK324" si="7950">AJ323</f>
        <v>3</v>
      </c>
      <c r="AK324" s="173">
        <f t="shared" si="7950"/>
        <v>1166</v>
      </c>
      <c r="AL324" s="156" t="str">
        <f t="shared" si="7813"/>
        <v>1</v>
      </c>
      <c r="AM324" s="157">
        <f t="shared" si="122"/>
        <v>2</v>
      </c>
      <c r="AN324" s="158">
        <f t="shared" si="123"/>
        <v>0</v>
      </c>
      <c r="AO324" s="159"/>
      <c r="AP324" s="159"/>
      <c r="AQ324" s="159"/>
      <c r="AR324" s="78"/>
      <c r="AS324" s="79"/>
      <c r="AT324" s="77" t="str">
        <f t="shared" si="124"/>
        <v>0</v>
      </c>
      <c r="AU324" s="81">
        <f t="shared" si="7239"/>
        <v>0</v>
      </c>
      <c r="AV324" s="160">
        <f t="shared" si="7240"/>
        <v>0</v>
      </c>
      <c r="AW324" s="160">
        <f t="shared" si="7241"/>
        <v>0</v>
      </c>
      <c r="AX324" s="160">
        <f t="shared" si="7242"/>
        <v>0</v>
      </c>
      <c r="AY324" s="160">
        <f t="shared" si="7243"/>
        <v>0</v>
      </c>
      <c r="AZ324" s="161">
        <f t="shared" ref="AZ324:BA324" si="7951">AZ323</f>
        <v>4</v>
      </c>
      <c r="BA324" s="175">
        <f t="shared" si="7951"/>
        <v>1167</v>
      </c>
      <c r="BB324" s="163" t="str">
        <f t="shared" si="7815"/>
        <v>1</v>
      </c>
      <c r="BC324" s="164">
        <f t="shared" si="132"/>
        <v>4</v>
      </c>
      <c r="BD324" s="165">
        <f t="shared" si="133"/>
        <v>0</v>
      </c>
      <c r="BE324" s="166"/>
      <c r="BF324" s="166"/>
      <c r="BG324" s="166"/>
      <c r="BH324" s="84"/>
      <c r="BI324" s="85"/>
      <c r="BJ324" s="83" t="str">
        <f t="shared" si="134"/>
        <v>0</v>
      </c>
      <c r="BK324" s="167">
        <f t="shared" si="7246"/>
        <v>0</v>
      </c>
      <c r="BL324" s="168">
        <f t="shared" si="7247"/>
        <v>0</v>
      </c>
      <c r="BM324" s="168">
        <f t="shared" si="7248"/>
        <v>0</v>
      </c>
      <c r="BN324" s="168">
        <f t="shared" si="7249"/>
        <v>0</v>
      </c>
      <c r="BO324" s="168">
        <f t="shared" si="7250"/>
        <v>0</v>
      </c>
      <c r="BP324" s="154">
        <f t="shared" ref="BP324:BQ324" si="7952">BP323</f>
        <v>5</v>
      </c>
      <c r="BQ324" s="173">
        <f t="shared" si="7952"/>
        <v>1168</v>
      </c>
      <c r="BR324" s="156" t="str">
        <f t="shared" si="7817"/>
        <v>1</v>
      </c>
      <c r="BS324" s="157">
        <f t="shared" si="142"/>
        <v>4</v>
      </c>
      <c r="BT324" s="158">
        <f t="shared" si="143"/>
        <v>0</v>
      </c>
      <c r="BU324" s="159"/>
      <c r="BV324" s="159"/>
      <c r="BW324" s="159"/>
      <c r="BX324" s="78"/>
      <c r="BY324" s="79"/>
      <c r="BZ324" s="77" t="str">
        <f t="shared" si="144"/>
        <v>0</v>
      </c>
      <c r="CA324" s="81">
        <f t="shared" si="7253"/>
        <v>0</v>
      </c>
      <c r="CB324" s="160">
        <f t="shared" si="7254"/>
        <v>0</v>
      </c>
      <c r="CC324" s="160">
        <f t="shared" si="7255"/>
        <v>0</v>
      </c>
      <c r="CD324" s="160">
        <f t="shared" si="7256"/>
        <v>0</v>
      </c>
      <c r="CE324" s="160">
        <f t="shared" si="7257"/>
        <v>0</v>
      </c>
      <c r="CF324" s="161">
        <f t="shared" ref="CF324:CG324" si="7953">CF323</f>
        <v>6</v>
      </c>
      <c r="CG324" s="175">
        <f t="shared" si="7953"/>
        <v>1169</v>
      </c>
      <c r="CH324" s="163" t="str">
        <f t="shared" si="7819"/>
        <v>1</v>
      </c>
      <c r="CI324" s="164">
        <f t="shared" si="152"/>
        <v>2</v>
      </c>
      <c r="CJ324" s="165">
        <f t="shared" si="153"/>
        <v>0</v>
      </c>
      <c r="CK324" s="166"/>
      <c r="CL324" s="166"/>
      <c r="CM324" s="166"/>
      <c r="CN324" s="84"/>
      <c r="CO324" s="85"/>
      <c r="CP324" s="83" t="str">
        <f t="shared" si="154"/>
        <v>0</v>
      </c>
      <c r="CQ324" s="167">
        <f t="shared" si="7260"/>
        <v>0</v>
      </c>
      <c r="CR324" s="168">
        <f t="shared" si="7261"/>
        <v>0</v>
      </c>
      <c r="CS324" s="168">
        <f t="shared" si="7262"/>
        <v>0</v>
      </c>
      <c r="CT324" s="168">
        <f t="shared" si="7263"/>
        <v>0</v>
      </c>
      <c r="CU324" s="168">
        <f t="shared" si="7264"/>
        <v>0</v>
      </c>
      <c r="CV324" s="154">
        <f t="shared" ref="CV324:CW324" si="7954">CV323</f>
        <v>7</v>
      </c>
      <c r="CW324" s="173">
        <f t="shared" si="7954"/>
        <v>1170</v>
      </c>
      <c r="CX324" s="156" t="str">
        <f t="shared" si="7821"/>
        <v>1</v>
      </c>
      <c r="CY324" s="157">
        <f t="shared" si="162"/>
        <v>2</v>
      </c>
      <c r="CZ324" s="158">
        <f t="shared" si="163"/>
        <v>0</v>
      </c>
      <c r="DA324" s="159"/>
      <c r="DB324" s="159"/>
      <c r="DC324" s="159"/>
      <c r="DD324" s="78"/>
      <c r="DE324" s="79"/>
      <c r="DF324" s="77" t="str">
        <f t="shared" si="164"/>
        <v>0</v>
      </c>
      <c r="DG324" s="81">
        <f t="shared" si="7267"/>
        <v>0</v>
      </c>
      <c r="DH324" s="160">
        <f t="shared" si="7268"/>
        <v>0</v>
      </c>
      <c r="DI324" s="160">
        <f t="shared" si="7269"/>
        <v>0</v>
      </c>
      <c r="DJ324" s="160">
        <f t="shared" si="7270"/>
        <v>0</v>
      </c>
      <c r="DK324" s="160">
        <f t="shared" si="7271"/>
        <v>0</v>
      </c>
      <c r="DL324" s="161">
        <f t="shared" ref="DL324:DM324" si="7955">DL323</f>
        <v>8</v>
      </c>
      <c r="DM324" s="175">
        <f t="shared" si="7955"/>
        <v>1171</v>
      </c>
      <c r="DN324" s="163" t="str">
        <f t="shared" si="7823"/>
        <v>1</v>
      </c>
      <c r="DO324" s="164">
        <f t="shared" si="172"/>
        <v>2</v>
      </c>
      <c r="DP324" s="165">
        <f t="shared" si="173"/>
        <v>0</v>
      </c>
      <c r="DQ324" s="166"/>
      <c r="DR324" s="166"/>
      <c r="DS324" s="166"/>
      <c r="DT324" s="84"/>
      <c r="DU324" s="85"/>
      <c r="DV324" s="83" t="str">
        <f t="shared" si="174"/>
        <v>0</v>
      </c>
      <c r="DW324" s="167">
        <f t="shared" si="7274"/>
        <v>0</v>
      </c>
      <c r="DX324" s="168">
        <f t="shared" si="7275"/>
        <v>0</v>
      </c>
      <c r="DY324" s="168">
        <f t="shared" si="7276"/>
        <v>0</v>
      </c>
      <c r="DZ324" s="168">
        <f t="shared" si="7277"/>
        <v>0</v>
      </c>
      <c r="EA324" s="168">
        <f t="shared" si="7278"/>
        <v>0</v>
      </c>
      <c r="EB324" s="154">
        <f t="shared" ref="EB324:EC324" si="7956">EB323</f>
        <v>9</v>
      </c>
      <c r="EC324" s="173">
        <f t="shared" si="7956"/>
        <v>1172</v>
      </c>
      <c r="ED324" s="156" t="str">
        <f t="shared" si="7825"/>
        <v>1</v>
      </c>
      <c r="EE324" s="157">
        <f t="shared" si="182"/>
        <v>5</v>
      </c>
      <c r="EF324" s="169">
        <f t="shared" si="183"/>
        <v>0</v>
      </c>
      <c r="EG324" s="159"/>
      <c r="EH324" s="159"/>
      <c r="EI324" s="159"/>
      <c r="EJ324" s="78"/>
      <c r="EK324" s="79"/>
      <c r="EL324" s="77" t="str">
        <f t="shared" si="184"/>
        <v>0</v>
      </c>
      <c r="EM324" s="81">
        <f t="shared" si="7281"/>
        <v>0</v>
      </c>
      <c r="EN324" s="160">
        <f t="shared" si="7282"/>
        <v>0</v>
      </c>
      <c r="EO324" s="160">
        <f t="shared" si="7283"/>
        <v>0</v>
      </c>
      <c r="EP324" s="160">
        <f t="shared" si="7284"/>
        <v>0</v>
      </c>
      <c r="EQ324" s="160">
        <f t="shared" si="7285"/>
        <v>0</v>
      </c>
      <c r="ER324" s="161">
        <f t="shared" ref="ER324:ES324" si="7957">ER323</f>
        <v>10</v>
      </c>
      <c r="ES324" s="175">
        <f t="shared" si="7957"/>
        <v>1173</v>
      </c>
      <c r="ET324" s="163" t="str">
        <f t="shared" si="7827"/>
        <v>1</v>
      </c>
      <c r="EU324" s="164">
        <f t="shared" si="192"/>
        <v>19</v>
      </c>
      <c r="EV324" s="165">
        <f t="shared" si="193"/>
        <v>0</v>
      </c>
      <c r="EW324" s="166"/>
      <c r="EX324" s="166"/>
      <c r="EY324" s="166"/>
      <c r="EZ324" s="84"/>
      <c r="FA324" s="85"/>
      <c r="FB324" s="83" t="str">
        <f t="shared" si="194"/>
        <v>0</v>
      </c>
      <c r="FC324" s="167">
        <f t="shared" si="7288"/>
        <v>0</v>
      </c>
      <c r="FD324" s="168">
        <f t="shared" si="7289"/>
        <v>0</v>
      </c>
      <c r="FE324" s="168">
        <f t="shared" si="7290"/>
        <v>0</v>
      </c>
      <c r="FF324" s="168">
        <f t="shared" si="7291"/>
        <v>0</v>
      </c>
      <c r="FG324" s="168">
        <f t="shared" si="7292"/>
        <v>0</v>
      </c>
      <c r="FH324" s="154">
        <f t="shared" ref="FH324:FI324" si="7958">FH323</f>
        <v>11</v>
      </c>
      <c r="FI324" s="173">
        <f t="shared" si="7958"/>
        <v>1174</v>
      </c>
      <c r="FJ324" s="156" t="str">
        <f t="shared" si="7829"/>
        <v>1</v>
      </c>
      <c r="FK324" s="157">
        <f t="shared" si="202"/>
        <v>4</v>
      </c>
      <c r="FL324" s="158">
        <f t="shared" si="203"/>
        <v>0</v>
      </c>
      <c r="FM324" s="159"/>
      <c r="FN324" s="159"/>
      <c r="FO324" s="159"/>
      <c r="FP324" s="78"/>
      <c r="FQ324" s="79"/>
      <c r="FR324" s="77" t="str">
        <f t="shared" si="204"/>
        <v>0</v>
      </c>
      <c r="FS324" s="81">
        <f t="shared" si="7295"/>
        <v>0</v>
      </c>
      <c r="FT324" s="160">
        <f t="shared" si="7296"/>
        <v>0</v>
      </c>
      <c r="FU324" s="160">
        <f t="shared" si="7297"/>
        <v>0</v>
      </c>
      <c r="FV324" s="160">
        <f t="shared" si="7298"/>
        <v>0</v>
      </c>
      <c r="FW324" s="160">
        <f t="shared" si="7299"/>
        <v>0</v>
      </c>
      <c r="FX324" s="161">
        <f t="shared" ref="FX324:FY324" si="7959">FX323</f>
        <v>12</v>
      </c>
      <c r="FY324" s="175">
        <f t="shared" si="7959"/>
        <v>1175</v>
      </c>
      <c r="FZ324" s="163" t="str">
        <f t="shared" si="7831"/>
        <v>1</v>
      </c>
      <c r="GA324" s="164">
        <f t="shared" si="212"/>
        <v>2</v>
      </c>
      <c r="GB324" s="165">
        <f t="shared" si="213"/>
        <v>0</v>
      </c>
      <c r="GC324" s="166"/>
      <c r="GD324" s="166"/>
      <c r="GE324" s="166"/>
      <c r="GF324" s="84"/>
      <c r="GG324" s="85"/>
      <c r="GH324" s="83" t="str">
        <f t="shared" si="214"/>
        <v>0</v>
      </c>
      <c r="GI324" s="167">
        <f t="shared" si="7302"/>
        <v>0</v>
      </c>
      <c r="GJ324" s="168">
        <f t="shared" si="7303"/>
        <v>0</v>
      </c>
      <c r="GK324" s="168">
        <f t="shared" si="7304"/>
        <v>0</v>
      </c>
      <c r="GL324" s="168">
        <f t="shared" si="7305"/>
        <v>0</v>
      </c>
      <c r="GM324" s="168">
        <f t="shared" si="7306"/>
        <v>0</v>
      </c>
      <c r="GN324" s="154">
        <f t="shared" ref="GN324:GO324" si="7960">GN323</f>
        <v>13</v>
      </c>
      <c r="GO324" s="173">
        <f t="shared" si="7960"/>
        <v>1176</v>
      </c>
      <c r="GP324" s="156" t="str">
        <f t="shared" si="7833"/>
        <v>1</v>
      </c>
      <c r="GQ324" s="157">
        <f t="shared" si="222"/>
        <v>3</v>
      </c>
      <c r="GR324" s="158">
        <f t="shared" si="223"/>
        <v>0</v>
      </c>
      <c r="GS324" s="159"/>
      <c r="GT324" s="159"/>
      <c r="GU324" s="159"/>
      <c r="GV324" s="78"/>
      <c r="GW324" s="79"/>
      <c r="GX324" s="77" t="str">
        <f t="shared" si="224"/>
        <v>0</v>
      </c>
      <c r="GY324" s="81">
        <f t="shared" si="7309"/>
        <v>0</v>
      </c>
      <c r="GZ324" s="160">
        <f t="shared" si="7310"/>
        <v>0</v>
      </c>
      <c r="HA324" s="160">
        <f t="shared" si="7311"/>
        <v>0</v>
      </c>
      <c r="HB324" s="160">
        <f t="shared" si="7312"/>
        <v>0</v>
      </c>
      <c r="HC324" s="160">
        <f t="shared" si="7313"/>
        <v>0</v>
      </c>
      <c r="HD324" s="161">
        <f t="shared" ref="HD324:HE324" si="7961">HD323</f>
        <v>14</v>
      </c>
      <c r="HE324" s="175">
        <f t="shared" si="7961"/>
        <v>1177</v>
      </c>
      <c r="HF324" s="163" t="str">
        <f t="shared" si="7835"/>
        <v>1</v>
      </c>
      <c r="HG324" s="164">
        <f t="shared" si="232"/>
        <v>5</v>
      </c>
      <c r="HH324" s="165">
        <f t="shared" si="233"/>
        <v>0</v>
      </c>
      <c r="HI324" s="166"/>
      <c r="HJ324" s="166"/>
      <c r="HK324" s="166"/>
      <c r="HL324" s="84"/>
      <c r="HM324" s="85"/>
      <c r="HN324" s="83" t="str">
        <f t="shared" si="234"/>
        <v>0</v>
      </c>
      <c r="HO324" s="167">
        <f t="shared" si="7316"/>
        <v>0</v>
      </c>
      <c r="HP324" s="168">
        <f t="shared" si="7317"/>
        <v>0</v>
      </c>
      <c r="HQ324" s="168">
        <f t="shared" si="7318"/>
        <v>0</v>
      </c>
      <c r="HR324" s="168">
        <f t="shared" si="7319"/>
        <v>0</v>
      </c>
      <c r="HS324" s="168">
        <f t="shared" si="7320"/>
        <v>0</v>
      </c>
      <c r="HT324" s="154">
        <f t="shared" ref="HT324:HU324" si="7962">HT323</f>
        <v>15</v>
      </c>
      <c r="HU324" s="173">
        <f t="shared" si="7962"/>
        <v>1178</v>
      </c>
      <c r="HV324" s="156" t="str">
        <f t="shared" si="7837"/>
        <v>1</v>
      </c>
      <c r="HW324" s="157" t="str">
        <f t="shared" si="242"/>
        <v/>
      </c>
      <c r="HX324" s="169">
        <f t="shared" si="243"/>
        <v>0</v>
      </c>
      <c r="HY324" s="159"/>
      <c r="HZ324" s="159"/>
      <c r="IA324" s="159"/>
      <c r="IB324" s="160"/>
      <c r="IC324" s="160"/>
      <c r="ID324" s="160" t="str">
        <f t="shared" si="244"/>
        <v>0</v>
      </c>
      <c r="IE324" s="160">
        <f t="shared" si="7323"/>
        <v>0</v>
      </c>
      <c r="IF324" s="160">
        <f t="shared" si="7324"/>
        <v>0</v>
      </c>
      <c r="IG324" s="160">
        <f t="shared" si="7325"/>
        <v>0</v>
      </c>
      <c r="IH324" s="160">
        <f t="shared" si="7326"/>
        <v>0</v>
      </c>
      <c r="II324" s="160">
        <f t="shared" si="7327"/>
        <v>0</v>
      </c>
      <c r="IJ324" s="161">
        <f t="shared" ref="IJ324:IK324" si="7963">IJ323</f>
        <v>16</v>
      </c>
      <c r="IK324" s="175">
        <f t="shared" si="7963"/>
        <v>1179</v>
      </c>
      <c r="IL324" s="163" t="str">
        <f t="shared" si="7839"/>
        <v>1</v>
      </c>
      <c r="IM324" s="164" t="str">
        <f t="shared" si="252"/>
        <v/>
      </c>
      <c r="IN324" s="165">
        <f t="shared" si="253"/>
        <v>0</v>
      </c>
      <c r="IO324" s="166"/>
      <c r="IP324" s="166"/>
      <c r="IQ324" s="166"/>
      <c r="IR324" s="168"/>
      <c r="IS324" s="168"/>
      <c r="IT324" s="170" t="str">
        <f t="shared" si="254"/>
        <v>0</v>
      </c>
      <c r="IU324" s="170">
        <f t="shared" si="7330"/>
        <v>0</v>
      </c>
      <c r="IV324" s="168">
        <f t="shared" si="7331"/>
        <v>0</v>
      </c>
      <c r="IW324" s="168">
        <f t="shared" si="7332"/>
        <v>0</v>
      </c>
      <c r="IX324" s="168">
        <f t="shared" si="7333"/>
        <v>0</v>
      </c>
      <c r="IY324" s="168">
        <f t="shared" si="7334"/>
        <v>0</v>
      </c>
      <c r="IZ324" s="154">
        <f t="shared" ref="IZ324:JA324" si="7964">IZ323</f>
        <v>17</v>
      </c>
      <c r="JA324" s="173">
        <f t="shared" si="7964"/>
        <v>1180</v>
      </c>
      <c r="JB324" s="156" t="str">
        <f t="shared" si="7841"/>
        <v>1</v>
      </c>
      <c r="JC324" s="157" t="str">
        <f t="shared" si="262"/>
        <v/>
      </c>
      <c r="JD324" s="158">
        <f t="shared" si="263"/>
        <v>0</v>
      </c>
      <c r="JE324" s="159"/>
      <c r="JF324" s="159"/>
      <c r="JG324" s="159"/>
      <c r="JH324" s="160"/>
      <c r="JI324" s="160"/>
      <c r="JJ324" s="171" t="str">
        <f t="shared" si="264"/>
        <v>0</v>
      </c>
      <c r="JK324" s="171">
        <f t="shared" si="7337"/>
        <v>0</v>
      </c>
      <c r="JL324" s="160">
        <f t="shared" si="7338"/>
        <v>0</v>
      </c>
      <c r="JM324" s="160">
        <f t="shared" si="7339"/>
        <v>0</v>
      </c>
      <c r="JN324" s="160">
        <f t="shared" si="7340"/>
        <v>0</v>
      </c>
      <c r="JO324" s="160">
        <f t="shared" si="7341"/>
        <v>0</v>
      </c>
      <c r="JP324" s="161">
        <f t="shared" ref="JP324:JQ324" si="7965">JP323</f>
        <v>18</v>
      </c>
      <c r="JQ324" s="175">
        <f t="shared" si="7965"/>
        <v>1181</v>
      </c>
      <c r="JR324" s="163" t="str">
        <f t="shared" si="7843"/>
        <v>1</v>
      </c>
      <c r="JS324" s="164" t="str">
        <f t="shared" si="272"/>
        <v/>
      </c>
      <c r="JT324" s="165">
        <f t="shared" si="273"/>
        <v>0</v>
      </c>
      <c r="JU324" s="166"/>
      <c r="JV324" s="166"/>
      <c r="JW324" s="166"/>
      <c r="JX324" s="168"/>
      <c r="JY324" s="168"/>
      <c r="JZ324" s="170" t="str">
        <f t="shared" si="274"/>
        <v>0</v>
      </c>
      <c r="KA324" s="170">
        <f t="shared" si="7344"/>
        <v>0</v>
      </c>
      <c r="KB324" s="168">
        <f t="shared" si="7345"/>
        <v>0</v>
      </c>
      <c r="KC324" s="168">
        <f t="shared" si="7346"/>
        <v>0</v>
      </c>
      <c r="KD324" s="168">
        <f t="shared" si="7347"/>
        <v>0</v>
      </c>
      <c r="KE324" s="168">
        <f t="shared" si="7348"/>
        <v>0</v>
      </c>
      <c r="KF324" s="154">
        <f t="shared" ref="KF324:KG324" si="7966">KF323</f>
        <v>19</v>
      </c>
      <c r="KG324" s="173">
        <f t="shared" si="7966"/>
        <v>1182</v>
      </c>
      <c r="KH324" s="156" t="str">
        <f t="shared" si="7845"/>
        <v>1</v>
      </c>
      <c r="KI324" s="157" t="str">
        <f t="shared" si="282"/>
        <v/>
      </c>
      <c r="KJ324" s="158">
        <f t="shared" si="283"/>
        <v>0</v>
      </c>
      <c r="KK324" s="159"/>
      <c r="KL324" s="159"/>
      <c r="KM324" s="159"/>
      <c r="KN324" s="160"/>
      <c r="KO324" s="160"/>
      <c r="KP324" s="171" t="str">
        <f t="shared" si="284"/>
        <v>0</v>
      </c>
      <c r="KQ324" s="171">
        <f t="shared" si="7351"/>
        <v>0</v>
      </c>
      <c r="KR324" s="160">
        <f t="shared" si="7352"/>
        <v>0</v>
      </c>
      <c r="KS324" s="160">
        <f t="shared" si="7353"/>
        <v>0</v>
      </c>
      <c r="KT324" s="160">
        <f t="shared" si="7354"/>
        <v>0</v>
      </c>
      <c r="KU324" s="160">
        <f t="shared" si="7355"/>
        <v>0</v>
      </c>
      <c r="KV324" s="161">
        <f t="shared" ref="KV324:KW324" si="7967">KV323</f>
        <v>20</v>
      </c>
      <c r="KW324" s="175">
        <f t="shared" si="7967"/>
        <v>1183</v>
      </c>
      <c r="KX324" s="163" t="str">
        <f t="shared" si="7847"/>
        <v>1</v>
      </c>
      <c r="KY324" s="164" t="str">
        <f t="shared" si="292"/>
        <v/>
      </c>
      <c r="KZ324" s="165">
        <f t="shared" si="293"/>
        <v>0</v>
      </c>
      <c r="LA324" s="166"/>
      <c r="LB324" s="166"/>
      <c r="LC324" s="166"/>
      <c r="LD324" s="168"/>
      <c r="LE324" s="168"/>
      <c r="LF324" s="170" t="str">
        <f t="shared" si="294"/>
        <v>0</v>
      </c>
      <c r="LG324" s="170">
        <f t="shared" si="7358"/>
        <v>0</v>
      </c>
      <c r="LH324" s="168">
        <f t="shared" si="7359"/>
        <v>0</v>
      </c>
      <c r="LI324" s="168">
        <f t="shared" si="7360"/>
        <v>0</v>
      </c>
      <c r="LJ324" s="168">
        <f t="shared" si="7361"/>
        <v>0</v>
      </c>
      <c r="LK324" s="168">
        <f t="shared" si="7362"/>
        <v>0</v>
      </c>
      <c r="LL324" s="172"/>
      <c r="LM324" s="172"/>
      <c r="LN324" s="168" t="str">
        <f t="shared" si="7363"/>
        <v>#REF!</v>
      </c>
      <c r="LO324" s="168" t="str">
        <f t="shared" si="7364"/>
        <v>#REF!</v>
      </c>
      <c r="LP324" s="168" t="str">
        <f t="shared" si="7365"/>
        <v>#REF!</v>
      </c>
      <c r="LQ324" s="168" t="str">
        <f t="shared" si="7366"/>
        <v>#REF!</v>
      </c>
    </row>
    <row r="325" ht="15.75" customHeight="1">
      <c r="A325" s="134"/>
      <c r="B325" s="135"/>
      <c r="C325" s="136">
        <f t="shared" si="99"/>
        <v>0</v>
      </c>
      <c r="D325" s="137">
        <f t="shared" ref="D325:E325" si="7968">D324</f>
        <v>1</v>
      </c>
      <c r="E325" s="182">
        <f t="shared" si="7968"/>
        <v>1164</v>
      </c>
      <c r="F325" s="183" t="str">
        <f>IFERROR(IF(S325&gt;=10,"6",IF(S325&gt;=8,"5",IF(S325&gt;=6,"4",IF(S325&gt;=4,"3",IF(S325&gt;=2,"2",IF(S325&gt;=-1,"1",IF(S325&gt;=-2,"-1",IF(S325&gt;=-3,"-2","-3")))))))), F332)</f>
        <v>1</v>
      </c>
      <c r="G325" s="184">
        <f t="shared" si="102"/>
        <v>1</v>
      </c>
      <c r="H325" s="185">
        <f t="shared" si="103"/>
        <v>0</v>
      </c>
      <c r="I325" s="139"/>
      <c r="J325" s="139"/>
      <c r="K325" s="136">
        <f>SUM(K294:K324)</f>
        <v>0</v>
      </c>
      <c r="L325" s="142"/>
      <c r="M325" s="143"/>
      <c r="N325" s="148" t="str">
        <f t="shared" si="104"/>
        <v>0</v>
      </c>
      <c r="O325" s="145"/>
      <c r="P325" s="139"/>
      <c r="Q325" s="139"/>
      <c r="R325" s="186"/>
      <c r="S325" s="139"/>
      <c r="T325" s="137">
        <f t="shared" ref="T325:U325" si="7969">T324</f>
        <v>2</v>
      </c>
      <c r="U325" s="182">
        <f t="shared" si="7969"/>
        <v>1165</v>
      </c>
      <c r="V325" s="139"/>
      <c r="W325" s="140">
        <f t="shared" si="112"/>
        <v>1</v>
      </c>
      <c r="X325" s="185">
        <f t="shared" si="113"/>
        <v>0</v>
      </c>
      <c r="Y325" s="139"/>
      <c r="Z325" s="139"/>
      <c r="AA325" s="136">
        <f>SUM(AA294:AA324)</f>
        <v>0</v>
      </c>
      <c r="AB325" s="142"/>
      <c r="AC325" s="143"/>
      <c r="AD325" s="148" t="str">
        <f t="shared" si="114"/>
        <v>0</v>
      </c>
      <c r="AE325" s="146"/>
      <c r="AF325" s="139"/>
      <c r="AG325" s="139"/>
      <c r="AH325" s="186"/>
      <c r="AI325" s="139"/>
      <c r="AJ325" s="137">
        <f t="shared" ref="AJ325:AK325" si="7970">AJ324</f>
        <v>3</v>
      </c>
      <c r="AK325" s="182">
        <f t="shared" si="7970"/>
        <v>1166</v>
      </c>
      <c r="AL325" s="139"/>
      <c r="AM325" s="140">
        <f t="shared" si="122"/>
        <v>2</v>
      </c>
      <c r="AN325" s="185">
        <f t="shared" si="123"/>
        <v>0</v>
      </c>
      <c r="AO325" s="139"/>
      <c r="AP325" s="139"/>
      <c r="AQ325" s="136">
        <f>SUM(AQ294:AQ324)</f>
        <v>0</v>
      </c>
      <c r="AR325" s="142"/>
      <c r="AS325" s="143"/>
      <c r="AT325" s="148" t="str">
        <f t="shared" si="124"/>
        <v>0</v>
      </c>
      <c r="AU325" s="145"/>
      <c r="AV325" s="139"/>
      <c r="AW325" s="139"/>
      <c r="AX325" s="186"/>
      <c r="AY325" s="139"/>
      <c r="AZ325" s="137">
        <f t="shared" ref="AZ325:BA325" si="7971">AZ324</f>
        <v>4</v>
      </c>
      <c r="BA325" s="182">
        <f t="shared" si="7971"/>
        <v>1167</v>
      </c>
      <c r="BB325" s="139"/>
      <c r="BC325" s="140">
        <f t="shared" si="132"/>
        <v>4</v>
      </c>
      <c r="BD325" s="185">
        <f t="shared" si="133"/>
        <v>0</v>
      </c>
      <c r="BE325" s="139"/>
      <c r="BF325" s="139"/>
      <c r="BG325" s="136">
        <f>SUM(BG294:BG324)</f>
        <v>0</v>
      </c>
      <c r="BH325" s="142"/>
      <c r="BI325" s="143"/>
      <c r="BJ325" s="148" t="str">
        <f t="shared" si="134"/>
        <v>0</v>
      </c>
      <c r="BK325" s="146"/>
      <c r="BL325" s="139"/>
      <c r="BM325" s="139"/>
      <c r="BN325" s="186"/>
      <c r="BO325" s="139"/>
      <c r="BP325" s="137">
        <f t="shared" ref="BP325:BQ325" si="7972">BP324</f>
        <v>5</v>
      </c>
      <c r="BQ325" s="182">
        <f t="shared" si="7972"/>
        <v>1168</v>
      </c>
      <c r="BR325" s="139"/>
      <c r="BS325" s="140">
        <f t="shared" si="142"/>
        <v>4</v>
      </c>
      <c r="BT325" s="185">
        <f t="shared" si="143"/>
        <v>0</v>
      </c>
      <c r="BU325" s="139"/>
      <c r="BV325" s="139"/>
      <c r="BW325" s="136">
        <f>SUM(BW294:BW324)</f>
        <v>0</v>
      </c>
      <c r="BX325" s="142"/>
      <c r="BY325" s="143"/>
      <c r="BZ325" s="148" t="str">
        <f t="shared" si="144"/>
        <v>0</v>
      </c>
      <c r="CA325" s="145"/>
      <c r="CB325" s="139"/>
      <c r="CC325" s="139"/>
      <c r="CD325" s="186"/>
      <c r="CE325" s="139"/>
      <c r="CF325" s="137">
        <f t="shared" ref="CF325:CG325" si="7973">CF324</f>
        <v>6</v>
      </c>
      <c r="CG325" s="182">
        <f t="shared" si="7973"/>
        <v>1169</v>
      </c>
      <c r="CH325" s="139"/>
      <c r="CI325" s="140">
        <f t="shared" si="152"/>
        <v>2</v>
      </c>
      <c r="CJ325" s="185">
        <f t="shared" si="153"/>
        <v>0</v>
      </c>
      <c r="CK325" s="139"/>
      <c r="CL325" s="139"/>
      <c r="CM325" s="136">
        <f>SUM(CM294:CM324)</f>
        <v>0</v>
      </c>
      <c r="CN325" s="142"/>
      <c r="CO325" s="143"/>
      <c r="CP325" s="148" t="str">
        <f t="shared" si="154"/>
        <v>0</v>
      </c>
      <c r="CQ325" s="146"/>
      <c r="CR325" s="139"/>
      <c r="CS325" s="139"/>
      <c r="CT325" s="186"/>
      <c r="CU325" s="139"/>
      <c r="CV325" s="137">
        <f t="shared" ref="CV325:CW325" si="7974">CV324</f>
        <v>7</v>
      </c>
      <c r="CW325" s="182">
        <f t="shared" si="7974"/>
        <v>1170</v>
      </c>
      <c r="CX325" s="139"/>
      <c r="CY325" s="140">
        <f t="shared" si="162"/>
        <v>2</v>
      </c>
      <c r="CZ325" s="185">
        <f t="shared" si="163"/>
        <v>0</v>
      </c>
      <c r="DA325" s="139"/>
      <c r="DB325" s="139"/>
      <c r="DC325" s="136">
        <f>SUM(DC294:DC324)</f>
        <v>0</v>
      </c>
      <c r="DD325" s="142"/>
      <c r="DE325" s="143"/>
      <c r="DF325" s="148" t="str">
        <f t="shared" si="164"/>
        <v>0</v>
      </c>
      <c r="DG325" s="145"/>
      <c r="DH325" s="139"/>
      <c r="DI325" s="139"/>
      <c r="DJ325" s="186"/>
      <c r="DK325" s="139"/>
      <c r="DL325" s="137">
        <f t="shared" ref="DL325:DM325" si="7975">DL324</f>
        <v>8</v>
      </c>
      <c r="DM325" s="182">
        <f t="shared" si="7975"/>
        <v>1171</v>
      </c>
      <c r="DN325" s="139"/>
      <c r="DO325" s="140">
        <f t="shared" si="172"/>
        <v>2</v>
      </c>
      <c r="DP325" s="185">
        <f t="shared" si="173"/>
        <v>0</v>
      </c>
      <c r="DQ325" s="139"/>
      <c r="DR325" s="139"/>
      <c r="DS325" s="136">
        <f>SUM(DS294:DS324)</f>
        <v>0</v>
      </c>
      <c r="DT325" s="142"/>
      <c r="DU325" s="143"/>
      <c r="DV325" s="148" t="str">
        <f t="shared" si="174"/>
        <v>0</v>
      </c>
      <c r="DW325" s="146"/>
      <c r="DX325" s="139"/>
      <c r="DY325" s="139"/>
      <c r="DZ325" s="186"/>
      <c r="EA325" s="139"/>
      <c r="EB325" s="137">
        <f t="shared" ref="EB325:EC325" si="7976">EB324</f>
        <v>9</v>
      </c>
      <c r="EC325" s="182">
        <f t="shared" si="7976"/>
        <v>1172</v>
      </c>
      <c r="ED325" s="139"/>
      <c r="EE325" s="140">
        <f t="shared" si="182"/>
        <v>5</v>
      </c>
      <c r="EF325" s="187">
        <f t="shared" si="183"/>
        <v>0</v>
      </c>
      <c r="EG325" s="139"/>
      <c r="EH325" s="139"/>
      <c r="EI325" s="136">
        <f>SUM(EI294:EI324)</f>
        <v>0</v>
      </c>
      <c r="EJ325" s="142"/>
      <c r="EK325" s="143"/>
      <c r="EL325" s="148" t="str">
        <f t="shared" si="184"/>
        <v>0</v>
      </c>
      <c r="EM325" s="145"/>
      <c r="EN325" s="139"/>
      <c r="EO325" s="139"/>
      <c r="EP325" s="186"/>
      <c r="EQ325" s="139"/>
      <c r="ER325" s="137">
        <f t="shared" ref="ER325:ES325" si="7977">ER324</f>
        <v>10</v>
      </c>
      <c r="ES325" s="182">
        <f t="shared" si="7977"/>
        <v>1173</v>
      </c>
      <c r="ET325" s="139"/>
      <c r="EU325" s="140">
        <f t="shared" si="192"/>
        <v>19</v>
      </c>
      <c r="EV325" s="185">
        <f t="shared" si="193"/>
        <v>0</v>
      </c>
      <c r="EW325" s="139"/>
      <c r="EX325" s="139"/>
      <c r="EY325" s="136">
        <f>SUM(EY294:EY324)</f>
        <v>0</v>
      </c>
      <c r="EZ325" s="142"/>
      <c r="FA325" s="143"/>
      <c r="FB325" s="148" t="str">
        <f t="shared" si="194"/>
        <v>0</v>
      </c>
      <c r="FC325" s="146"/>
      <c r="FD325" s="139"/>
      <c r="FE325" s="139"/>
      <c r="FF325" s="186"/>
      <c r="FG325" s="139"/>
      <c r="FH325" s="137">
        <f t="shared" ref="FH325:FI325" si="7978">FH324</f>
        <v>11</v>
      </c>
      <c r="FI325" s="182">
        <f t="shared" si="7978"/>
        <v>1174</v>
      </c>
      <c r="FJ325" s="139"/>
      <c r="FK325" s="140">
        <f t="shared" si="202"/>
        <v>4</v>
      </c>
      <c r="FL325" s="185">
        <f t="shared" si="203"/>
        <v>0</v>
      </c>
      <c r="FM325" s="139"/>
      <c r="FN325" s="139"/>
      <c r="FO325" s="136">
        <f>SUM(FO294:FO324)</f>
        <v>0</v>
      </c>
      <c r="FP325" s="142"/>
      <c r="FQ325" s="143"/>
      <c r="FR325" s="148" t="str">
        <f t="shared" si="204"/>
        <v>0</v>
      </c>
      <c r="FS325" s="145"/>
      <c r="FT325" s="139"/>
      <c r="FU325" s="139"/>
      <c r="FV325" s="186"/>
      <c r="FW325" s="139"/>
      <c r="FX325" s="137">
        <f t="shared" ref="FX325:FY325" si="7979">FX324</f>
        <v>12</v>
      </c>
      <c r="FY325" s="182">
        <f t="shared" si="7979"/>
        <v>1175</v>
      </c>
      <c r="FZ325" s="139"/>
      <c r="GA325" s="140">
        <f t="shared" si="212"/>
        <v>2</v>
      </c>
      <c r="GB325" s="185">
        <f t="shared" si="213"/>
        <v>0</v>
      </c>
      <c r="GC325" s="139"/>
      <c r="GD325" s="139"/>
      <c r="GE325" s="136">
        <f>SUM(GE294:GE324)</f>
        <v>0</v>
      </c>
      <c r="GF325" s="142"/>
      <c r="GG325" s="143"/>
      <c r="GH325" s="148" t="str">
        <f t="shared" si="214"/>
        <v>0</v>
      </c>
      <c r="GI325" s="146"/>
      <c r="GJ325" s="139"/>
      <c r="GK325" s="139"/>
      <c r="GL325" s="186"/>
      <c r="GM325" s="139"/>
      <c r="GN325" s="137">
        <f t="shared" ref="GN325:GO325" si="7980">GN324</f>
        <v>13</v>
      </c>
      <c r="GO325" s="182">
        <f t="shared" si="7980"/>
        <v>1176</v>
      </c>
      <c r="GP325" s="139"/>
      <c r="GQ325" s="140">
        <f t="shared" si="222"/>
        <v>3</v>
      </c>
      <c r="GR325" s="185">
        <f t="shared" si="223"/>
        <v>0</v>
      </c>
      <c r="GS325" s="139"/>
      <c r="GT325" s="139"/>
      <c r="GU325" s="136">
        <f>SUM(GU294:GU324)</f>
        <v>0</v>
      </c>
      <c r="GV325" s="142"/>
      <c r="GW325" s="143"/>
      <c r="GX325" s="148" t="str">
        <f t="shared" si="224"/>
        <v>0</v>
      </c>
      <c r="GY325" s="145"/>
      <c r="GZ325" s="139"/>
      <c r="HA325" s="139"/>
      <c r="HB325" s="186"/>
      <c r="HC325" s="139"/>
      <c r="HD325" s="137">
        <f t="shared" ref="HD325:HE325" si="7981">HD324</f>
        <v>14</v>
      </c>
      <c r="HE325" s="182">
        <f t="shared" si="7981"/>
        <v>1177</v>
      </c>
      <c r="HF325" s="139"/>
      <c r="HG325" s="140">
        <f t="shared" si="232"/>
        <v>5</v>
      </c>
      <c r="HH325" s="185">
        <f t="shared" si="233"/>
        <v>0</v>
      </c>
      <c r="HI325" s="139"/>
      <c r="HJ325" s="139"/>
      <c r="HK325" s="136">
        <f>SUM(HK294:HK324)</f>
        <v>0</v>
      </c>
      <c r="HL325" s="142"/>
      <c r="HM325" s="143"/>
      <c r="HN325" s="148" t="str">
        <f t="shared" si="234"/>
        <v>0</v>
      </c>
      <c r="HO325" s="146"/>
      <c r="HP325" s="139"/>
      <c r="HQ325" s="139"/>
      <c r="HR325" s="186"/>
      <c r="HS325" s="139"/>
      <c r="HT325" s="137">
        <f t="shared" ref="HT325:HU325" si="7982">HT324</f>
        <v>15</v>
      </c>
      <c r="HU325" s="182">
        <f t="shared" si="7982"/>
        <v>1178</v>
      </c>
      <c r="HV325" s="139"/>
      <c r="HW325" s="140" t="str">
        <f t="shared" si="242"/>
        <v/>
      </c>
      <c r="HX325" s="187">
        <f t="shared" si="243"/>
        <v>0</v>
      </c>
      <c r="HY325" s="139"/>
      <c r="HZ325" s="139"/>
      <c r="IA325" s="136">
        <f>SUM(IA294:IA324)</f>
        <v>0</v>
      </c>
      <c r="IB325" s="139"/>
      <c r="IC325" s="139"/>
      <c r="ID325" s="139" t="str">
        <f t="shared" si="244"/>
        <v>0</v>
      </c>
      <c r="IE325" s="139"/>
      <c r="IF325" s="139"/>
      <c r="IG325" s="139"/>
      <c r="IH325" s="186"/>
      <c r="II325" s="139"/>
      <c r="IJ325" s="137">
        <f t="shared" ref="IJ325:IK325" si="7983">IJ324</f>
        <v>16</v>
      </c>
      <c r="IK325" s="182">
        <f t="shared" si="7983"/>
        <v>1179</v>
      </c>
      <c r="IL325" s="139"/>
      <c r="IM325" s="140" t="str">
        <f t="shared" si="252"/>
        <v/>
      </c>
      <c r="IN325" s="185">
        <f t="shared" si="253"/>
        <v>0</v>
      </c>
      <c r="IO325" s="139"/>
      <c r="IP325" s="139"/>
      <c r="IQ325" s="136">
        <f>SUM(IQ294:IQ324)</f>
        <v>0</v>
      </c>
      <c r="IR325" s="139"/>
      <c r="IS325" s="139"/>
      <c r="IT325" s="140" t="str">
        <f t="shared" si="254"/>
        <v>0</v>
      </c>
      <c r="IU325" s="140"/>
      <c r="IV325" s="139"/>
      <c r="IW325" s="139"/>
      <c r="IX325" s="186"/>
      <c r="IY325" s="139"/>
      <c r="IZ325" s="137">
        <f t="shared" ref="IZ325:JA325" si="7984">IZ324</f>
        <v>17</v>
      </c>
      <c r="JA325" s="182">
        <f t="shared" si="7984"/>
        <v>1180</v>
      </c>
      <c r="JB325" s="139"/>
      <c r="JC325" s="140" t="str">
        <f t="shared" si="262"/>
        <v/>
      </c>
      <c r="JD325" s="185">
        <f t="shared" si="263"/>
        <v>0</v>
      </c>
      <c r="JE325" s="139"/>
      <c r="JF325" s="139"/>
      <c r="JG325" s="136">
        <f>SUM(JG294:JG324)</f>
        <v>0</v>
      </c>
      <c r="JH325" s="139"/>
      <c r="JI325" s="139"/>
      <c r="JJ325" s="140" t="str">
        <f t="shared" si="264"/>
        <v>0</v>
      </c>
      <c r="JK325" s="140"/>
      <c r="JL325" s="139"/>
      <c r="JM325" s="139"/>
      <c r="JN325" s="186"/>
      <c r="JO325" s="139"/>
      <c r="JP325" s="137">
        <f t="shared" ref="JP325:JQ325" si="7985">JP324</f>
        <v>18</v>
      </c>
      <c r="JQ325" s="182">
        <f t="shared" si="7985"/>
        <v>1181</v>
      </c>
      <c r="JR325" s="139"/>
      <c r="JS325" s="140" t="str">
        <f t="shared" si="272"/>
        <v/>
      </c>
      <c r="JT325" s="185">
        <f t="shared" si="273"/>
        <v>0</v>
      </c>
      <c r="JU325" s="139"/>
      <c r="JV325" s="139"/>
      <c r="JW325" s="136">
        <f>SUM(JW294:JW324)</f>
        <v>0</v>
      </c>
      <c r="JX325" s="139"/>
      <c r="JY325" s="139"/>
      <c r="JZ325" s="140" t="str">
        <f t="shared" si="274"/>
        <v>0</v>
      </c>
      <c r="KA325" s="140"/>
      <c r="KB325" s="139"/>
      <c r="KC325" s="139"/>
      <c r="KD325" s="186"/>
      <c r="KE325" s="139"/>
      <c r="KF325" s="137">
        <f t="shared" ref="KF325:KG325" si="7986">KF324</f>
        <v>19</v>
      </c>
      <c r="KG325" s="182">
        <f t="shared" si="7986"/>
        <v>1182</v>
      </c>
      <c r="KH325" s="139"/>
      <c r="KI325" s="140" t="str">
        <f t="shared" si="282"/>
        <v/>
      </c>
      <c r="KJ325" s="185">
        <f t="shared" si="283"/>
        <v>0</v>
      </c>
      <c r="KK325" s="139"/>
      <c r="KL325" s="139"/>
      <c r="KM325" s="136">
        <f>SUM(KM294:KM324)</f>
        <v>0</v>
      </c>
      <c r="KN325" s="139"/>
      <c r="KO325" s="139"/>
      <c r="KP325" s="140" t="str">
        <f t="shared" si="284"/>
        <v>0</v>
      </c>
      <c r="KQ325" s="140"/>
      <c r="KR325" s="139"/>
      <c r="KS325" s="139"/>
      <c r="KT325" s="186"/>
      <c r="KU325" s="139"/>
      <c r="KV325" s="137">
        <f t="shared" ref="KV325:KW325" si="7987">KV324</f>
        <v>20</v>
      </c>
      <c r="KW325" s="182">
        <f t="shared" si="7987"/>
        <v>1183</v>
      </c>
      <c r="KX325" s="139"/>
      <c r="KY325" s="140" t="str">
        <f t="shared" si="292"/>
        <v/>
      </c>
      <c r="KZ325" s="185">
        <f t="shared" si="293"/>
        <v>0</v>
      </c>
      <c r="LA325" s="139"/>
      <c r="LB325" s="139"/>
      <c r="LC325" s="136">
        <f>SUM(LC294:LC324)</f>
        <v>0</v>
      </c>
      <c r="LD325" s="139"/>
      <c r="LE325" s="139"/>
      <c r="LF325" s="140" t="str">
        <f t="shared" si="294"/>
        <v>0</v>
      </c>
      <c r="LG325" s="140"/>
      <c r="LH325" s="139"/>
      <c r="LI325" s="139"/>
      <c r="LJ325" s="186"/>
      <c r="LK325" s="139"/>
      <c r="LL325" s="136"/>
      <c r="LM325" s="136"/>
      <c r="LN325" s="139"/>
      <c r="LO325" s="139"/>
      <c r="LP325" s="186"/>
      <c r="LQ325" s="139"/>
    </row>
    <row r="326" ht="15.75" customHeight="1">
      <c r="A326" s="188">
        <v>46419.0</v>
      </c>
      <c r="B326" s="152" t="s">
        <v>32</v>
      </c>
      <c r="C326" s="153">
        <f t="shared" si="99"/>
        <v>0</v>
      </c>
      <c r="D326" s="154">
        <f t="shared" ref="D326:E326" si="7988">D325</f>
        <v>1</v>
      </c>
      <c r="E326" s="155">
        <f t="shared" si="7988"/>
        <v>1164</v>
      </c>
      <c r="F326" s="156" t="str">
        <f t="shared" ref="F326:F331" si="8009">IFERROR(IF(S326&gt;=10,"6",IF(S326&gt;=8,"5",IF(S326&gt;=6,"4",IF(S326&gt;=4,"3",IF(S326&gt;=2,"2",IF(S326&gt;=-1,"1",IF(S326&gt;=-2,"-1",IF(S326&gt;=-3,"-2","-3")))))))), F334)</f>
        <v>1</v>
      </c>
      <c r="G326" s="157">
        <f t="shared" si="102"/>
        <v>1</v>
      </c>
      <c r="H326" s="158">
        <f t="shared" si="103"/>
        <v>0</v>
      </c>
      <c r="I326" s="159"/>
      <c r="J326" s="159"/>
      <c r="K326" s="159"/>
      <c r="L326" s="78"/>
      <c r="M326" s="79"/>
      <c r="N326" s="77" t="str">
        <f t="shared" si="104"/>
        <v>0</v>
      </c>
      <c r="O326" s="81">
        <f t="shared" ref="O326:O356" si="8010">L326+N326</f>
        <v>0</v>
      </c>
      <c r="P326" s="160">
        <f t="shared" ref="P326:P356" si="8011">IF(I326&gt;=8000,2.5,IF(I326&gt;=6000,2,IF(I326&gt;=4000,1.5,IF(I326&gt;=2000,1,IF(I326&gt;=1000,0.5,IF(I326&gt;=0,0))))))</f>
        <v>0</v>
      </c>
      <c r="Q326" s="160">
        <f t="shared" ref="Q326:Q356" si="8012">IF(J326&gt;=10000,5,IF(J326&gt;=9000,4.5,IF(J326&gt;=8000,4,IF(J326&gt;=7000,3.5,IF(J326&gt;=6000,3,IF(J326&gt;=5000,2.5,IF(J326&gt;=4000,2,IF(J326&gt;=3000,1.5,IF(J326&gt;=2000,1,IF(J326&gt;=1000,0.5,0))))))))))</f>
        <v>0</v>
      </c>
      <c r="R326" s="160">
        <f t="shared" ref="R326:R356" si="8013">IF(K326&gt;=8000,5,IF(K326&gt;=6000,4,IF(K326&gt;=4000,3,IF(K326&gt;=2000,2,IF(K326&gt;=1000,1,IF(K326&gt;=0,0,IF(K326&gt;=-1000,-1,IF(K326&gt;=-2000,-1.5,IF(K326&gt;=-3000,-4,IF(K326&gt;=-4000,-5,-6))))))))))</f>
        <v>0</v>
      </c>
      <c r="S326" s="160">
        <f t="shared" ref="S326:S356" si="8014">IFERROR(R326+Q326+P326, R326+Q326)</f>
        <v>0</v>
      </c>
      <c r="T326" s="161">
        <f t="shared" ref="T326:U326" si="7989">T325</f>
        <v>2</v>
      </c>
      <c r="U326" s="162">
        <f t="shared" si="7989"/>
        <v>1165</v>
      </c>
      <c r="V326" s="163" t="str">
        <f t="shared" ref="V326:V348" si="8016">IFERROR(IF(AI326&gt;=10,"6",IF(AI326&gt;=8,"5",IF(AI326&gt;=6,"4",IF(AI326&gt;=4,"3",IF(AI326&gt;=2,"2",IF(AI326&gt;=-1,"1",IF(AI326&gt;=-2,"-1",IF(AI326&gt;=-3,"-2","-3")))))))), V333)</f>
        <v>1</v>
      </c>
      <c r="W326" s="164">
        <f t="shared" si="112"/>
        <v>1</v>
      </c>
      <c r="X326" s="165">
        <f t="shared" si="113"/>
        <v>0</v>
      </c>
      <c r="Y326" s="166"/>
      <c r="Z326" s="166"/>
      <c r="AA326" s="166"/>
      <c r="AB326" s="84"/>
      <c r="AC326" s="85"/>
      <c r="AD326" s="83" t="str">
        <f t="shared" si="114"/>
        <v>0</v>
      </c>
      <c r="AE326" s="167">
        <f t="shared" ref="AE326:AE356" si="8017">AB326+AD326</f>
        <v>0</v>
      </c>
      <c r="AF326" s="168">
        <f t="shared" ref="AF326:AF356" si="8018">IF(Y326&gt;=8000,2.5,IF(Y326&gt;=6000,2,IF(Y326&gt;=4000,1.5,IF(Y326&gt;=2000,1,IF(Y326&gt;=1000,0.5,IF(Y326&gt;=0,0))))))</f>
        <v>0</v>
      </c>
      <c r="AG326" s="168">
        <f t="shared" ref="AG326:AG356" si="8019">IF(Z326&gt;=10000,5,IF(Z326&gt;=9000,4.5,IF(Z326&gt;=8000,4,IF(Z326&gt;=7000,3.5,IF(Z326&gt;=6000,3,IF(Z326&gt;=5000,2.5,IF(Z326&gt;=4000,2,IF(Z326&gt;=3000,1.5,IF(Z326&gt;=2000,1,IF(Z326&gt;=1000,0.5,0))))))))))</f>
        <v>0</v>
      </c>
      <c r="AH326" s="168">
        <f t="shared" ref="AH326:AH356" si="8020">IF(AA326&gt;=8000,5,IF(AA326&gt;=6000,4,IF(AA326&gt;=4000,3,IF(AA326&gt;=2000,2,IF(AA326&gt;=1000,1,IF(AA326&gt;=0,0,IF(AA326&gt;=-1000,-1,IF(AA326&gt;=-2000,-1.5,IF(AA326&gt;=-3000,-4,IF(AA326&gt;=-4000,-5,-6))))))))))</f>
        <v>0</v>
      </c>
      <c r="AI326" s="168">
        <f t="shared" ref="AI326:AI356" si="8021">IFERROR(AH326+AG326+AF326, AH326+AG326)</f>
        <v>0</v>
      </c>
      <c r="AJ326" s="154">
        <f t="shared" ref="AJ326:AK326" si="7990">AJ325</f>
        <v>3</v>
      </c>
      <c r="AK326" s="155">
        <f t="shared" si="7990"/>
        <v>1166</v>
      </c>
      <c r="AL326" s="156" t="str">
        <f t="shared" ref="AL326:AL348" si="8023">IFERROR(IF(AY326&gt;=10,"6",IF(AY326&gt;=8,"5",IF(AY326&gt;=6,"4",IF(AY326&gt;=4,"3",IF(AY326&gt;=2,"2",IF(AY326&gt;=-1,"1",IF(AY326&gt;=-2,"-1",IF(AY326&gt;=-3,"-2","-3")))))))), AL333)</f>
        <v>1</v>
      </c>
      <c r="AM326" s="157">
        <f t="shared" si="122"/>
        <v>2</v>
      </c>
      <c r="AN326" s="158">
        <f t="shared" si="123"/>
        <v>0</v>
      </c>
      <c r="AO326" s="159"/>
      <c r="AP326" s="159"/>
      <c r="AQ326" s="159"/>
      <c r="AR326" s="78"/>
      <c r="AS326" s="79"/>
      <c r="AT326" s="77" t="str">
        <f t="shared" si="124"/>
        <v>0</v>
      </c>
      <c r="AU326" s="81">
        <f t="shared" ref="AU326:AU356" si="8024">AR326+AT326</f>
        <v>0</v>
      </c>
      <c r="AV326" s="160">
        <f t="shared" ref="AV326:AV356" si="8025">IF(AO326&gt;=8000,2.5,IF(AO326&gt;=6000,2,IF(AO326&gt;=4000,1.5,IF(AO326&gt;=2000,1,IF(AO326&gt;=1000,0.5,IF(AO326&gt;=0,0))))))</f>
        <v>0</v>
      </c>
      <c r="AW326" s="160">
        <f t="shared" ref="AW326:AW356" si="8026">IF(AP326&gt;=10000,5,IF(AP326&gt;=9000,4.5,IF(AP326&gt;=8000,4,IF(AP326&gt;=7000,3.5,IF(AP326&gt;=6000,3,IF(AP326&gt;=5000,2.5,IF(AP326&gt;=4000,2,IF(AP326&gt;=3000,1.5,IF(AP326&gt;=2000,1,IF(AP326&gt;=1000,0.5,0))))))))))</f>
        <v>0</v>
      </c>
      <c r="AX326" s="160">
        <f t="shared" ref="AX326:AX356" si="8027">IF(AQ326&gt;=8000,5,IF(AQ326&gt;=6000,4,IF(AQ326&gt;=4000,3,IF(AQ326&gt;=2000,2,IF(AQ326&gt;=1000,1,IF(AQ326&gt;=0,0,IF(AQ326&gt;=-1000,-1,IF(AQ326&gt;=-2000,-1.5,IF(AQ326&gt;=-3000,-4,IF(AQ326&gt;=-4000,-5,-6))))))))))</f>
        <v>0</v>
      </c>
      <c r="AY326" s="160">
        <f t="shared" ref="AY326:AY356" si="8028">IFERROR(AX326+AW326+AV326, AX326+AW326)</f>
        <v>0</v>
      </c>
      <c r="AZ326" s="161">
        <f t="shared" ref="AZ326:BA326" si="7991">AZ325</f>
        <v>4</v>
      </c>
      <c r="BA326" s="162">
        <f t="shared" si="7991"/>
        <v>1167</v>
      </c>
      <c r="BB326" s="163" t="str">
        <f t="shared" ref="BB326:BB348" si="8030">IFERROR(IF(BO326&gt;=10,"6",IF(BO326&gt;=8,"5",IF(BO326&gt;=6,"4",IF(BO326&gt;=4,"3",IF(BO326&gt;=2,"2",IF(BO326&gt;=-1,"1",IF(BO326&gt;=-2,"-1",IF(BO326&gt;=-3,"-2","-3")))))))), BB333)</f>
        <v>1</v>
      </c>
      <c r="BC326" s="164">
        <f t="shared" si="132"/>
        <v>4</v>
      </c>
      <c r="BD326" s="165">
        <f t="shared" si="133"/>
        <v>0</v>
      </c>
      <c r="BE326" s="166"/>
      <c r="BF326" s="166"/>
      <c r="BG326" s="166"/>
      <c r="BH326" s="84"/>
      <c r="BI326" s="85"/>
      <c r="BJ326" s="83" t="str">
        <f t="shared" si="134"/>
        <v>0</v>
      </c>
      <c r="BK326" s="167">
        <f t="shared" ref="BK326:BK356" si="8031">BH326+BJ326</f>
        <v>0</v>
      </c>
      <c r="BL326" s="168">
        <f t="shared" ref="BL326:BL356" si="8032">IF(BE326&gt;=8000,2.5,IF(BE326&gt;=6000,2,IF(BE326&gt;=4000,1.5,IF(BE326&gt;=2000,1,IF(BE326&gt;=1000,0.5,IF(BE326&gt;=0,0))))))</f>
        <v>0</v>
      </c>
      <c r="BM326" s="168">
        <f t="shared" ref="BM326:BM356" si="8033">IF(BF326&gt;=10000,5,IF(BF326&gt;=9000,4.5,IF(BF326&gt;=8000,4,IF(BF326&gt;=7000,3.5,IF(BF326&gt;=6000,3,IF(BF326&gt;=5000,2.5,IF(BF326&gt;=4000,2,IF(BF326&gt;=3000,1.5,IF(BF326&gt;=2000,1,IF(BF326&gt;=1000,0.5,0))))))))))</f>
        <v>0</v>
      </c>
      <c r="BN326" s="168">
        <f t="shared" ref="BN326:BN356" si="8034">IF(BG326&gt;=8000,5,IF(BG326&gt;=6000,4,IF(BG326&gt;=4000,3,IF(BG326&gt;=2000,2,IF(BG326&gt;=1000,1,IF(BG326&gt;=0,0,IF(BG326&gt;=-1000,-1,IF(BG326&gt;=-2000,-1.5,IF(BG326&gt;=-3000,-4,IF(BG326&gt;=-4000,-5,-6))))))))))</f>
        <v>0</v>
      </c>
      <c r="BO326" s="168">
        <f t="shared" ref="BO326:BO356" si="8035">IFERROR(BN326+BM326+BL326, BN326+BM326)</f>
        <v>0</v>
      </c>
      <c r="BP326" s="154">
        <f t="shared" ref="BP326:BQ326" si="7992">BP325</f>
        <v>5</v>
      </c>
      <c r="BQ326" s="155">
        <f t="shared" si="7992"/>
        <v>1168</v>
      </c>
      <c r="BR326" s="156" t="str">
        <f t="shared" ref="BR326:BR348" si="8037">IFERROR(IF(CE326&gt;=10,"6",IF(CE326&gt;=8,"5",IF(CE326&gt;=6,"4",IF(CE326&gt;=4,"3",IF(CE326&gt;=2,"2",IF(CE326&gt;=-1,"1",IF(CE326&gt;=-2,"-1",IF(CE326&gt;=-3,"-2","-3")))))))), BR333)</f>
        <v>1</v>
      </c>
      <c r="BS326" s="157">
        <f t="shared" si="142"/>
        <v>4</v>
      </c>
      <c r="BT326" s="158">
        <f t="shared" si="143"/>
        <v>0</v>
      </c>
      <c r="BU326" s="159"/>
      <c r="BV326" s="159"/>
      <c r="BW326" s="159"/>
      <c r="BX326" s="78"/>
      <c r="BY326" s="79"/>
      <c r="BZ326" s="77" t="str">
        <f t="shared" si="144"/>
        <v>0</v>
      </c>
      <c r="CA326" s="81">
        <f t="shared" ref="CA326:CA356" si="8038">BX326+BZ326</f>
        <v>0</v>
      </c>
      <c r="CB326" s="160">
        <f t="shared" ref="CB326:CB356" si="8039">IF(BU326&gt;=8000,2.5,IF(BU326&gt;=6000,2,IF(BU326&gt;=4000,1.5,IF(BU326&gt;=2000,1,IF(BU326&gt;=1000,0.5,IF(BU326&gt;=0,0))))))</f>
        <v>0</v>
      </c>
      <c r="CC326" s="160">
        <f t="shared" ref="CC326:CC356" si="8040">IF(BV326&gt;=10000,5,IF(BV326&gt;=9000,4.5,IF(BV326&gt;=8000,4,IF(BV326&gt;=7000,3.5,IF(BV326&gt;=6000,3,IF(BV326&gt;=5000,2.5,IF(BV326&gt;=4000,2,IF(BV326&gt;=3000,1.5,IF(BV326&gt;=2000,1,IF(BV326&gt;=1000,0.5,0))))))))))</f>
        <v>0</v>
      </c>
      <c r="CD326" s="160">
        <f t="shared" ref="CD326:CD356" si="8041">IF(BW326&gt;=8000,5,IF(BW326&gt;=6000,4,IF(BW326&gt;=4000,3,IF(BW326&gt;=2000,2,IF(BW326&gt;=1000,1,IF(BW326&gt;=0,0,IF(BW326&gt;=-1000,-1,IF(BW326&gt;=-2000,-1.5,IF(BW326&gt;=-3000,-4,IF(BW326&gt;=-4000,-5,-6))))))))))</f>
        <v>0</v>
      </c>
      <c r="CE326" s="160">
        <f t="shared" ref="CE326:CE356" si="8042">IFERROR(CD326+CC326+CB326, CD326+CC326)</f>
        <v>0</v>
      </c>
      <c r="CF326" s="161">
        <f t="shared" ref="CF326:CG326" si="7993">CF325</f>
        <v>6</v>
      </c>
      <c r="CG326" s="162">
        <f t="shared" si="7993"/>
        <v>1169</v>
      </c>
      <c r="CH326" s="163" t="str">
        <f t="shared" ref="CH326:CH348" si="8044">IFERROR(IF(CU326&gt;=10,"6",IF(CU326&gt;=8,"5",IF(CU326&gt;=6,"4",IF(CU326&gt;=4,"3",IF(CU326&gt;=2,"2",IF(CU326&gt;=-1,"1",IF(CU326&gt;=-2,"-1",IF(CU326&gt;=-3,"-2","-3")))))))), CH333)</f>
        <v>1</v>
      </c>
      <c r="CI326" s="164">
        <f t="shared" si="152"/>
        <v>2</v>
      </c>
      <c r="CJ326" s="165">
        <f t="shared" si="153"/>
        <v>0</v>
      </c>
      <c r="CK326" s="166"/>
      <c r="CL326" s="166"/>
      <c r="CM326" s="166"/>
      <c r="CN326" s="84"/>
      <c r="CO326" s="85"/>
      <c r="CP326" s="83" t="str">
        <f t="shared" si="154"/>
        <v>0</v>
      </c>
      <c r="CQ326" s="167">
        <f t="shared" ref="CQ326:CQ356" si="8045">CN326+CP326</f>
        <v>0</v>
      </c>
      <c r="CR326" s="168">
        <f t="shared" ref="CR326:CR356" si="8046">IF(CK326&gt;=8000,2.5,IF(CK326&gt;=6000,2,IF(CK326&gt;=4000,1.5,IF(CK326&gt;=2000,1,IF(CK326&gt;=1000,0.5,IF(CK326&gt;=0,0))))))</f>
        <v>0</v>
      </c>
      <c r="CS326" s="168">
        <f t="shared" ref="CS326:CS356" si="8047">IF(CL326&gt;=10000,5,IF(CL326&gt;=9000,4.5,IF(CL326&gt;=8000,4,IF(CL326&gt;=7000,3.5,IF(CL326&gt;=6000,3,IF(CL326&gt;=5000,2.5,IF(CL326&gt;=4000,2,IF(CL326&gt;=3000,1.5,IF(CL326&gt;=2000,1,IF(CL326&gt;=1000,0.5,0))))))))))</f>
        <v>0</v>
      </c>
      <c r="CT326" s="168">
        <f t="shared" ref="CT326:CT356" si="8048">IF(CM326&gt;=8000,5,IF(CM326&gt;=6000,4,IF(CM326&gt;=4000,3,IF(CM326&gt;=2000,2,IF(CM326&gt;=1000,1,IF(CM326&gt;=0,0,IF(CM326&gt;=-1000,-1,IF(CM326&gt;=-2000,-1.5,IF(CM326&gt;=-3000,-4,IF(CM326&gt;=-4000,-5,-6))))))))))</f>
        <v>0</v>
      </c>
      <c r="CU326" s="168">
        <f t="shared" ref="CU326:CU356" si="8049">IFERROR(CT326+CS326+CR326, CT326+CS326)</f>
        <v>0</v>
      </c>
      <c r="CV326" s="154">
        <f t="shared" ref="CV326:CW326" si="7994">CV325</f>
        <v>7</v>
      </c>
      <c r="CW326" s="155">
        <f t="shared" si="7994"/>
        <v>1170</v>
      </c>
      <c r="CX326" s="156" t="str">
        <f t="shared" ref="CX326:CX348" si="8051">IFERROR(IF(DK326&gt;=10,"6",IF(DK326&gt;=8,"5",IF(DK326&gt;=6,"4",IF(DK326&gt;=4,"3",IF(DK326&gt;=2,"2",IF(DK326&gt;=-1,"1",IF(DK326&gt;=-2,"-1",IF(DK326&gt;=-3,"-2","-3")))))))), CX333)</f>
        <v>1</v>
      </c>
      <c r="CY326" s="157">
        <f t="shared" si="162"/>
        <v>2</v>
      </c>
      <c r="CZ326" s="158">
        <f t="shared" si="163"/>
        <v>0</v>
      </c>
      <c r="DA326" s="159"/>
      <c r="DB326" s="159"/>
      <c r="DC326" s="159"/>
      <c r="DD326" s="78"/>
      <c r="DE326" s="79"/>
      <c r="DF326" s="77" t="str">
        <f t="shared" si="164"/>
        <v>0</v>
      </c>
      <c r="DG326" s="81">
        <f t="shared" ref="DG326:DG356" si="8052">DD326+DF326</f>
        <v>0</v>
      </c>
      <c r="DH326" s="160">
        <f t="shared" ref="DH326:DH356" si="8053">IF(DA326&gt;=8000,2.5,IF(DA326&gt;=6000,2,IF(DA326&gt;=4000,1.5,IF(DA326&gt;=2000,1,IF(DA326&gt;=1000,0.5,IF(DA326&gt;=0,0))))))</f>
        <v>0</v>
      </c>
      <c r="DI326" s="160">
        <f t="shared" ref="DI326:DI356" si="8054">IF(DB326&gt;=10000,5,IF(DB326&gt;=9000,4.5,IF(DB326&gt;=8000,4,IF(DB326&gt;=7000,3.5,IF(DB326&gt;=6000,3,IF(DB326&gt;=5000,2.5,IF(DB326&gt;=4000,2,IF(DB326&gt;=3000,1.5,IF(DB326&gt;=2000,1,IF(DB326&gt;=1000,0.5,0))))))))))</f>
        <v>0</v>
      </c>
      <c r="DJ326" s="160">
        <f t="shared" ref="DJ326:DJ356" si="8055">IF(DC326&gt;=8000,5,IF(DC326&gt;=6000,4,IF(DC326&gt;=4000,3,IF(DC326&gt;=2000,2,IF(DC326&gt;=1000,1,IF(DC326&gt;=0,0,IF(DC326&gt;=-1000,-1,IF(DC326&gt;=-2000,-1.5,IF(DC326&gt;=-3000,-4,IF(DC326&gt;=-4000,-5,-6))))))))))</f>
        <v>0</v>
      </c>
      <c r="DK326" s="160">
        <f t="shared" ref="DK326:DK356" si="8056">IFERROR(DJ326+DI326+DH326, DJ326+DI326)</f>
        <v>0</v>
      </c>
      <c r="DL326" s="161">
        <f t="shared" ref="DL326:DM326" si="7995">DL325</f>
        <v>8</v>
      </c>
      <c r="DM326" s="162">
        <f t="shared" si="7995"/>
        <v>1171</v>
      </c>
      <c r="DN326" s="163" t="str">
        <f t="shared" ref="DN326:DN348" si="8058">IFERROR(IF(EA326&gt;=10,"6",IF(EA326&gt;=8,"5",IF(EA326&gt;=6,"4",IF(EA326&gt;=4,"3",IF(EA326&gt;=2,"2",IF(EA326&gt;=-1,"1",IF(EA326&gt;=-2,"-1",IF(EA326&gt;=-3,"-2","-3")))))))), DN333)</f>
        <v>1</v>
      </c>
      <c r="DO326" s="164">
        <f t="shared" si="172"/>
        <v>2</v>
      </c>
      <c r="DP326" s="165">
        <f t="shared" si="173"/>
        <v>0</v>
      </c>
      <c r="DQ326" s="166"/>
      <c r="DR326" s="166"/>
      <c r="DS326" s="166"/>
      <c r="DT326" s="84"/>
      <c r="DU326" s="85"/>
      <c r="DV326" s="83" t="str">
        <f t="shared" si="174"/>
        <v>0</v>
      </c>
      <c r="DW326" s="167">
        <f t="shared" ref="DW326:DW356" si="8059">DT326+DV326</f>
        <v>0</v>
      </c>
      <c r="DX326" s="168">
        <f t="shared" ref="DX326:DX356" si="8060">IF(DQ326&gt;=8000,2.5,IF(DQ326&gt;=6000,2,IF(DQ326&gt;=4000,1.5,IF(DQ326&gt;=2000,1,IF(DQ326&gt;=1000,0.5,IF(DQ326&gt;=0,0))))))</f>
        <v>0</v>
      </c>
      <c r="DY326" s="168">
        <f t="shared" ref="DY326:DY356" si="8061">IF(DR326&gt;=10000,5,IF(DR326&gt;=9000,4.5,IF(DR326&gt;=8000,4,IF(DR326&gt;=7000,3.5,IF(DR326&gt;=6000,3,IF(DR326&gt;=5000,2.5,IF(DR326&gt;=4000,2,IF(DR326&gt;=3000,1.5,IF(DR326&gt;=2000,1,IF(DR326&gt;=1000,0.5,0))))))))))</f>
        <v>0</v>
      </c>
      <c r="DZ326" s="168">
        <f t="shared" ref="DZ326:DZ356" si="8062">IF(DS326&gt;=8000,5,IF(DS326&gt;=6000,4,IF(DS326&gt;=4000,3,IF(DS326&gt;=2000,2,IF(DS326&gt;=1000,1,IF(DS326&gt;=0,0,IF(DS326&gt;=-1000,-1,IF(DS326&gt;=-2000,-1.5,IF(DS326&gt;=-3000,-4,IF(DS326&gt;=-4000,-5,-6))))))))))</f>
        <v>0</v>
      </c>
      <c r="EA326" s="168">
        <f t="shared" ref="EA326:EA356" si="8063">IFERROR(DZ326+DY326+DX326, DZ326+DY326)</f>
        <v>0</v>
      </c>
      <c r="EB326" s="154">
        <f t="shared" ref="EB326:EC326" si="7996">EB325</f>
        <v>9</v>
      </c>
      <c r="EC326" s="155">
        <f t="shared" si="7996"/>
        <v>1172</v>
      </c>
      <c r="ED326" s="156" t="str">
        <f t="shared" ref="ED326:ED348" si="8065">IFERROR(IF(EQ326&gt;=10,"6",IF(EQ326&gt;=8,"5",IF(EQ326&gt;=6,"4",IF(EQ326&gt;=4,"3",IF(EQ326&gt;=2,"2",IF(EQ326&gt;=-1,"1",IF(EQ326&gt;=-2,"-1",IF(EQ326&gt;=-3,"-2","-3")))))))), ED333)</f>
        <v>1</v>
      </c>
      <c r="EE326" s="157">
        <f t="shared" si="182"/>
        <v>5</v>
      </c>
      <c r="EF326" s="169">
        <f t="shared" si="183"/>
        <v>0</v>
      </c>
      <c r="EG326" s="159"/>
      <c r="EH326" s="159"/>
      <c r="EI326" s="159"/>
      <c r="EJ326" s="78"/>
      <c r="EK326" s="79"/>
      <c r="EL326" s="77" t="str">
        <f t="shared" si="184"/>
        <v>0</v>
      </c>
      <c r="EM326" s="81">
        <f t="shared" ref="EM326:EM356" si="8066">EJ326+EL326</f>
        <v>0</v>
      </c>
      <c r="EN326" s="160">
        <f t="shared" ref="EN326:EN356" si="8067">IF(EG326&gt;=8000,2.5,IF(EG326&gt;=6000,2,IF(EG326&gt;=4000,1.5,IF(EG326&gt;=2000,1,IF(EG326&gt;=1000,0.5,IF(EG326&gt;=0,0))))))</f>
        <v>0</v>
      </c>
      <c r="EO326" s="160">
        <f t="shared" ref="EO326:EO356" si="8068">IF(EH326&gt;=10000,5,IF(EH326&gt;=9000,4.5,IF(EH326&gt;=8000,4,IF(EH326&gt;=7000,3.5,IF(EH326&gt;=6000,3,IF(EH326&gt;=5000,2.5,IF(EH326&gt;=4000,2,IF(EH326&gt;=3000,1.5,IF(EH326&gt;=2000,1,IF(EH326&gt;=1000,0.5,0))))))))))</f>
        <v>0</v>
      </c>
      <c r="EP326" s="160">
        <f t="shared" ref="EP326:EP356" si="8069">IF(EI326&gt;=8000,5,IF(EI326&gt;=6000,4,IF(EI326&gt;=4000,3,IF(EI326&gt;=2000,2,IF(EI326&gt;=1000,1,IF(EI326&gt;=0,0,IF(EI326&gt;=-1000,-1,IF(EI326&gt;=-2000,-1.5,IF(EI326&gt;=-3000,-4,IF(EI326&gt;=-4000,-5,-6))))))))))</f>
        <v>0</v>
      </c>
      <c r="EQ326" s="160">
        <f t="shared" ref="EQ326:EQ356" si="8070">IFERROR(EP326+EO326+EN326, EP326+EO326)</f>
        <v>0</v>
      </c>
      <c r="ER326" s="161">
        <f t="shared" ref="ER326:ES326" si="7997">ER325</f>
        <v>10</v>
      </c>
      <c r="ES326" s="162">
        <f t="shared" si="7997"/>
        <v>1173</v>
      </c>
      <c r="ET326" s="163" t="str">
        <f t="shared" ref="ET326:ET348" si="8072">IFERROR(IF(FG326&gt;=10,"6",IF(FG326&gt;=8,"5",IF(FG326&gt;=6,"4",IF(FG326&gt;=4,"3",IF(FG326&gt;=2,"2",IF(FG326&gt;=-1,"1",IF(FG326&gt;=-2,"-1",IF(FG326&gt;=-3,"-2","-3")))))))), ET333)</f>
        <v>1</v>
      </c>
      <c r="EU326" s="164">
        <f t="shared" si="192"/>
        <v>19</v>
      </c>
      <c r="EV326" s="165">
        <f t="shared" si="193"/>
        <v>0</v>
      </c>
      <c r="EW326" s="166"/>
      <c r="EX326" s="166"/>
      <c r="EY326" s="166"/>
      <c r="EZ326" s="84"/>
      <c r="FA326" s="85"/>
      <c r="FB326" s="83" t="str">
        <f t="shared" si="194"/>
        <v>0</v>
      </c>
      <c r="FC326" s="167">
        <f t="shared" ref="FC326:FC356" si="8073">EZ326+FB326</f>
        <v>0</v>
      </c>
      <c r="FD326" s="168">
        <f t="shared" ref="FD326:FD356" si="8074">IF(EW326&gt;=8000,2.5,IF(EW326&gt;=6000,2,IF(EW326&gt;=4000,1.5,IF(EW326&gt;=2000,1,IF(EW326&gt;=1000,0.5,IF(EW326&gt;=0,0))))))</f>
        <v>0</v>
      </c>
      <c r="FE326" s="168">
        <f t="shared" ref="FE326:FE356" si="8075">IF(EX326&gt;=10000,5,IF(EX326&gt;=9000,4.5,IF(EX326&gt;=8000,4,IF(EX326&gt;=7000,3.5,IF(EX326&gt;=6000,3,IF(EX326&gt;=5000,2.5,IF(EX326&gt;=4000,2,IF(EX326&gt;=3000,1.5,IF(EX326&gt;=2000,1,IF(EX326&gt;=1000,0.5,0))))))))))</f>
        <v>0</v>
      </c>
      <c r="FF326" s="168">
        <f t="shared" ref="FF326:FF356" si="8076">IF(EY326&gt;=8000,5,IF(EY326&gt;=6000,4,IF(EY326&gt;=4000,3,IF(EY326&gt;=2000,2,IF(EY326&gt;=1000,1,IF(EY326&gt;=0,0,IF(EY326&gt;=-1000,-1,IF(EY326&gt;=-2000,-1.5,IF(EY326&gt;=-3000,-4,IF(EY326&gt;=-4000,-5,-6))))))))))</f>
        <v>0</v>
      </c>
      <c r="FG326" s="168">
        <f t="shared" ref="FG326:FG356" si="8077">IFERROR(FF326+FE326+FD326, FF326+FE326)</f>
        <v>0</v>
      </c>
      <c r="FH326" s="154">
        <f t="shared" ref="FH326:FI326" si="7998">FH325</f>
        <v>11</v>
      </c>
      <c r="FI326" s="155">
        <f t="shared" si="7998"/>
        <v>1174</v>
      </c>
      <c r="FJ326" s="156" t="str">
        <f t="shared" ref="FJ326:FJ348" si="8079">IFERROR(IF(FW326&gt;=10,"6",IF(FW326&gt;=8,"5",IF(FW326&gt;=6,"4",IF(FW326&gt;=4,"3",IF(FW326&gt;=2,"2",IF(FW326&gt;=-1,"1",IF(FW326&gt;=-2,"-1",IF(FW326&gt;=-3,"-2","-3")))))))), FJ333)</f>
        <v>1</v>
      </c>
      <c r="FK326" s="157">
        <f t="shared" si="202"/>
        <v>4</v>
      </c>
      <c r="FL326" s="158">
        <f t="shared" si="203"/>
        <v>0</v>
      </c>
      <c r="FM326" s="159"/>
      <c r="FN326" s="159"/>
      <c r="FO326" s="159"/>
      <c r="FP326" s="78"/>
      <c r="FQ326" s="79"/>
      <c r="FR326" s="77" t="str">
        <f t="shared" si="204"/>
        <v>0</v>
      </c>
      <c r="FS326" s="81">
        <f t="shared" ref="FS326:FS356" si="8080">FP326+FR326</f>
        <v>0</v>
      </c>
      <c r="FT326" s="160">
        <f t="shared" ref="FT326:FT356" si="8081">IF(FM326&gt;=8000,2.5,IF(FM326&gt;=6000,2,IF(FM326&gt;=4000,1.5,IF(FM326&gt;=2000,1,IF(FM326&gt;=1000,0.5,IF(FM326&gt;=0,0))))))</f>
        <v>0</v>
      </c>
      <c r="FU326" s="160">
        <f t="shared" ref="FU326:FU356" si="8082">IF(FN326&gt;=10000,5,IF(FN326&gt;=9000,4.5,IF(FN326&gt;=8000,4,IF(FN326&gt;=7000,3.5,IF(FN326&gt;=6000,3,IF(FN326&gt;=5000,2.5,IF(FN326&gt;=4000,2,IF(FN326&gt;=3000,1.5,IF(FN326&gt;=2000,1,IF(FN326&gt;=1000,0.5,0))))))))))</f>
        <v>0</v>
      </c>
      <c r="FV326" s="160">
        <f t="shared" ref="FV326:FV356" si="8083">IF(FO326&gt;=8000,5,IF(FO326&gt;=6000,4,IF(FO326&gt;=4000,3,IF(FO326&gt;=2000,2,IF(FO326&gt;=1000,1,IF(FO326&gt;=0,0,IF(FO326&gt;=-1000,-1,IF(FO326&gt;=-2000,-1.5,IF(FO326&gt;=-3000,-4,IF(FO326&gt;=-4000,-5,-6))))))))))</f>
        <v>0</v>
      </c>
      <c r="FW326" s="160">
        <f t="shared" ref="FW326:FW356" si="8084">IFERROR(FV326+FU326+FT326, FV326+FU326)</f>
        <v>0</v>
      </c>
      <c r="FX326" s="161">
        <f t="shared" ref="FX326:FY326" si="7999">FX325</f>
        <v>12</v>
      </c>
      <c r="FY326" s="162">
        <f t="shared" si="7999"/>
        <v>1175</v>
      </c>
      <c r="FZ326" s="163" t="str">
        <f t="shared" ref="FZ326:FZ348" si="8086">IFERROR(IF(GM326&gt;=10,"6",IF(GM326&gt;=8,"5",IF(GM326&gt;=6,"4",IF(GM326&gt;=4,"3",IF(GM326&gt;=2,"2",IF(GM326&gt;=-1,"1",IF(GM326&gt;=-2,"-1",IF(GM326&gt;=-3,"-2","-3")))))))), FZ333)</f>
        <v>1</v>
      </c>
      <c r="GA326" s="164">
        <f t="shared" si="212"/>
        <v>2</v>
      </c>
      <c r="GB326" s="165">
        <f t="shared" si="213"/>
        <v>0</v>
      </c>
      <c r="GC326" s="166"/>
      <c r="GD326" s="166"/>
      <c r="GE326" s="166"/>
      <c r="GF326" s="84"/>
      <c r="GG326" s="85"/>
      <c r="GH326" s="83" t="str">
        <f t="shared" si="214"/>
        <v>0</v>
      </c>
      <c r="GI326" s="167">
        <f t="shared" ref="GI326:GI356" si="8087">GF326+GH326</f>
        <v>0</v>
      </c>
      <c r="GJ326" s="168">
        <f t="shared" ref="GJ326:GJ356" si="8088">IF(GC326&gt;=8000,2.5,IF(GC326&gt;=6000,2,IF(GC326&gt;=4000,1.5,IF(GC326&gt;=2000,1,IF(GC326&gt;=1000,0.5,IF(GC326&gt;=0,0))))))</f>
        <v>0</v>
      </c>
      <c r="GK326" s="168">
        <f t="shared" ref="GK326:GK356" si="8089">IF(GD326&gt;=10000,5,IF(GD326&gt;=9000,4.5,IF(GD326&gt;=8000,4,IF(GD326&gt;=7000,3.5,IF(GD326&gt;=6000,3,IF(GD326&gt;=5000,2.5,IF(GD326&gt;=4000,2,IF(GD326&gt;=3000,1.5,IF(GD326&gt;=2000,1,IF(GD326&gt;=1000,0.5,0))))))))))</f>
        <v>0</v>
      </c>
      <c r="GL326" s="168">
        <f t="shared" ref="GL326:GL356" si="8090">IF(GE326&gt;=8000,5,IF(GE326&gt;=6000,4,IF(GE326&gt;=4000,3,IF(GE326&gt;=2000,2,IF(GE326&gt;=1000,1,IF(GE326&gt;=0,0,IF(GE326&gt;=-1000,-1,IF(GE326&gt;=-2000,-1.5,IF(GE326&gt;=-3000,-4,IF(GE326&gt;=-4000,-5,-6))))))))))</f>
        <v>0</v>
      </c>
      <c r="GM326" s="168">
        <f t="shared" ref="GM326:GM356" si="8091">IFERROR(GL326+GK326+GJ326, GL326+GK326)</f>
        <v>0</v>
      </c>
      <c r="GN326" s="154">
        <f t="shared" ref="GN326:GO326" si="8000">GN325</f>
        <v>13</v>
      </c>
      <c r="GO326" s="155">
        <f t="shared" si="8000"/>
        <v>1176</v>
      </c>
      <c r="GP326" s="156" t="str">
        <f t="shared" ref="GP326:GP348" si="8093">IFERROR(IF(HC326&gt;=10,"6",IF(HC326&gt;=8,"5",IF(HC326&gt;=6,"4",IF(HC326&gt;=4,"3",IF(HC326&gt;=2,"2",IF(HC326&gt;=-1,"1",IF(HC326&gt;=-2,"-1",IF(HC326&gt;=-3,"-2","-3")))))))), GP333)</f>
        <v>1</v>
      </c>
      <c r="GQ326" s="157">
        <f t="shared" si="222"/>
        <v>3</v>
      </c>
      <c r="GR326" s="158">
        <f t="shared" si="223"/>
        <v>0</v>
      </c>
      <c r="GS326" s="159"/>
      <c r="GT326" s="159"/>
      <c r="GU326" s="159"/>
      <c r="GV326" s="78"/>
      <c r="GW326" s="79"/>
      <c r="GX326" s="77" t="str">
        <f t="shared" si="224"/>
        <v>0</v>
      </c>
      <c r="GY326" s="81">
        <f t="shared" ref="GY326:GY356" si="8094">GV326+GX326</f>
        <v>0</v>
      </c>
      <c r="GZ326" s="160">
        <f t="shared" ref="GZ326:GZ356" si="8095">IF(GS326&gt;=8000,2.5,IF(GS326&gt;=6000,2,IF(GS326&gt;=4000,1.5,IF(GS326&gt;=2000,1,IF(GS326&gt;=1000,0.5,IF(GS326&gt;=0,0))))))</f>
        <v>0</v>
      </c>
      <c r="HA326" s="160">
        <f t="shared" ref="HA326:HA356" si="8096">IF(GT326&gt;=10000,5,IF(GT326&gt;=9000,4.5,IF(GT326&gt;=8000,4,IF(GT326&gt;=7000,3.5,IF(GT326&gt;=6000,3,IF(GT326&gt;=5000,2.5,IF(GT326&gt;=4000,2,IF(GT326&gt;=3000,1.5,IF(GT326&gt;=2000,1,IF(GT326&gt;=1000,0.5,0))))))))))</f>
        <v>0</v>
      </c>
      <c r="HB326" s="160">
        <f t="shared" ref="HB326:HB356" si="8097">IF(GU326&gt;=8000,5,IF(GU326&gt;=6000,4,IF(GU326&gt;=4000,3,IF(GU326&gt;=2000,2,IF(GU326&gt;=1000,1,IF(GU326&gt;=0,0,IF(GU326&gt;=-1000,-1,IF(GU326&gt;=-2000,-1.5,IF(GU326&gt;=-3000,-4,IF(GU326&gt;=-4000,-5,-6))))))))))</f>
        <v>0</v>
      </c>
      <c r="HC326" s="160">
        <f t="shared" ref="HC326:HC356" si="8098">IFERROR(HB326+HA326+GZ326, HB326+HA326)</f>
        <v>0</v>
      </c>
      <c r="HD326" s="161">
        <f t="shared" ref="HD326:HE326" si="8001">HD325</f>
        <v>14</v>
      </c>
      <c r="HE326" s="162">
        <f t="shared" si="8001"/>
        <v>1177</v>
      </c>
      <c r="HF326" s="163" t="str">
        <f t="shared" ref="HF326:HF348" si="8100">IFERROR(IF(HS326&gt;=10,"6",IF(HS326&gt;=8,"5",IF(HS326&gt;=6,"4",IF(HS326&gt;=4,"3",IF(HS326&gt;=2,"2",IF(HS326&gt;=-1,"1",IF(HS326&gt;=-2,"-1",IF(HS326&gt;=-3,"-2","-3")))))))), HF333)</f>
        <v>1</v>
      </c>
      <c r="HG326" s="164">
        <f t="shared" si="232"/>
        <v>5</v>
      </c>
      <c r="HH326" s="165">
        <f t="shared" si="233"/>
        <v>0</v>
      </c>
      <c r="HI326" s="166"/>
      <c r="HJ326" s="166"/>
      <c r="HK326" s="166"/>
      <c r="HL326" s="84"/>
      <c r="HM326" s="85"/>
      <c r="HN326" s="83" t="str">
        <f t="shared" si="234"/>
        <v>0</v>
      </c>
      <c r="HO326" s="167">
        <f t="shared" ref="HO326:HO356" si="8101">HL326+HN326</f>
        <v>0</v>
      </c>
      <c r="HP326" s="168">
        <f t="shared" ref="HP326:HP356" si="8102">IF(HI326&gt;=8000,2.5,IF(HI326&gt;=6000,2,IF(HI326&gt;=4000,1.5,IF(HI326&gt;=2000,1,IF(HI326&gt;=1000,0.5,IF(HI326&gt;=0,0))))))</f>
        <v>0</v>
      </c>
      <c r="HQ326" s="168">
        <f t="shared" ref="HQ326:HQ356" si="8103">IF(HJ326&gt;=10000,5,IF(HJ326&gt;=9000,4.5,IF(HJ326&gt;=8000,4,IF(HJ326&gt;=7000,3.5,IF(HJ326&gt;=6000,3,IF(HJ326&gt;=5000,2.5,IF(HJ326&gt;=4000,2,IF(HJ326&gt;=3000,1.5,IF(HJ326&gt;=2000,1,IF(HJ326&gt;=1000,0.5,0))))))))))</f>
        <v>0</v>
      </c>
      <c r="HR326" s="168">
        <f t="shared" ref="HR326:HR356" si="8104">IF(HK326&gt;=8000,5,IF(HK326&gt;=6000,4,IF(HK326&gt;=4000,3,IF(HK326&gt;=2000,2,IF(HK326&gt;=1000,1,IF(HK326&gt;=0,0,IF(HK326&gt;=-1000,-1,IF(HK326&gt;=-2000,-1.5,IF(HK326&gt;=-3000,-4,IF(HK326&gt;=-4000,-5,-6))))))))))</f>
        <v>0</v>
      </c>
      <c r="HS326" s="168">
        <f t="shared" ref="HS326:HS356" si="8105">IFERROR(HR326+HQ326+HP326, HR326+HQ326)</f>
        <v>0</v>
      </c>
      <c r="HT326" s="154">
        <f t="shared" ref="HT326:HU326" si="8002">HT325</f>
        <v>15</v>
      </c>
      <c r="HU326" s="155">
        <f t="shared" si="8002"/>
        <v>1178</v>
      </c>
      <c r="HV326" s="156" t="str">
        <f t="shared" ref="HV326:HV348" si="8107">IFERROR(IF(II326&gt;=10,"6",IF(II326&gt;=8,"5",IF(II326&gt;=6,"4",IF(II326&gt;=4,"3",IF(II326&gt;=2,"2",IF(II326&gt;=-1,"1",IF(II326&gt;=-2,"-1",IF(II326&gt;=-3,"-2","-3")))))))), HV333)</f>
        <v>1</v>
      </c>
      <c r="HW326" s="157" t="str">
        <f t="shared" si="242"/>
        <v/>
      </c>
      <c r="HX326" s="169">
        <f t="shared" si="243"/>
        <v>0</v>
      </c>
      <c r="HY326" s="159"/>
      <c r="HZ326" s="159"/>
      <c r="IA326" s="159"/>
      <c r="IB326" s="160"/>
      <c r="IC326" s="160"/>
      <c r="ID326" s="160" t="str">
        <f t="shared" si="244"/>
        <v>0</v>
      </c>
      <c r="IE326" s="160">
        <f t="shared" ref="IE326:IE356" si="8108">IB326+ID326</f>
        <v>0</v>
      </c>
      <c r="IF326" s="160">
        <f t="shared" ref="IF326:IF356" si="8109">IF(HY326&gt;=8000,2.5,IF(HY326&gt;=6000,2,IF(HY326&gt;=4000,1.5,IF(HY326&gt;=2000,1,IF(HY326&gt;=1000,0.5,IF(HY326&gt;=0,0))))))</f>
        <v>0</v>
      </c>
      <c r="IG326" s="160">
        <f t="shared" ref="IG326:IG356" si="8110">IF(HZ326&gt;=10000,5,IF(HZ326&gt;=9000,4.5,IF(HZ326&gt;=8000,4,IF(HZ326&gt;=7000,3.5,IF(HZ326&gt;=6000,3,IF(HZ326&gt;=5000,2.5,IF(HZ326&gt;=4000,2,IF(HZ326&gt;=3000,1.5,IF(HZ326&gt;=2000,1,IF(HZ326&gt;=1000,0.5,0))))))))))</f>
        <v>0</v>
      </c>
      <c r="IH326" s="160">
        <f t="shared" ref="IH326:IH356" si="8111">IF(IA326&gt;=8000,5,IF(IA326&gt;=6000,4,IF(IA326&gt;=4000,3,IF(IA326&gt;=2000,2,IF(IA326&gt;=1000,1,IF(IA326&gt;=0,0,IF(IA326&gt;=-1000,-1,IF(IA326&gt;=-2000,-1.5,IF(IA326&gt;=-3000,-4,IF(IA326&gt;=-4000,-5,-6))))))))))</f>
        <v>0</v>
      </c>
      <c r="II326" s="160">
        <f t="shared" ref="II326:II356" si="8112">IFERROR(IH326+IG326+IF326, IH326+IG326)</f>
        <v>0</v>
      </c>
      <c r="IJ326" s="161">
        <f t="shared" ref="IJ326:IK326" si="8003">IJ325</f>
        <v>16</v>
      </c>
      <c r="IK326" s="162">
        <f t="shared" si="8003"/>
        <v>1179</v>
      </c>
      <c r="IL326" s="163" t="str">
        <f t="shared" ref="IL326:IL348" si="8114">IFERROR(IF(IY326&gt;=10,"6",IF(IY326&gt;=8,"5",IF(IY326&gt;=6,"4",IF(IY326&gt;=4,"3",IF(IY326&gt;=2,"2",IF(IY326&gt;=-1,"1",IF(IY326&gt;=-2,"-1",IF(IY326&gt;=-3,"-2","-3")))))))), IL333)</f>
        <v>1</v>
      </c>
      <c r="IM326" s="164" t="str">
        <f t="shared" si="252"/>
        <v/>
      </c>
      <c r="IN326" s="165">
        <f t="shared" si="253"/>
        <v>0</v>
      </c>
      <c r="IO326" s="166"/>
      <c r="IP326" s="166"/>
      <c r="IQ326" s="166"/>
      <c r="IR326" s="168"/>
      <c r="IS326" s="168"/>
      <c r="IT326" s="170" t="str">
        <f t="shared" si="254"/>
        <v>0</v>
      </c>
      <c r="IU326" s="170">
        <f t="shared" ref="IU326:IU356" si="8115">IR326+IT326</f>
        <v>0</v>
      </c>
      <c r="IV326" s="168">
        <f t="shared" ref="IV326:IV356" si="8116">IF(IO326&gt;=8000,2.5,IF(IO326&gt;=6000,2,IF(IO326&gt;=4000,1.5,IF(IO326&gt;=2000,1,IF(IO326&gt;=1000,0.5,IF(IO326&gt;=0,0))))))</f>
        <v>0</v>
      </c>
      <c r="IW326" s="168">
        <f t="shared" ref="IW326:IW356" si="8117">IF(IP326&gt;=10000,5,IF(IP326&gt;=9000,4.5,IF(IP326&gt;=8000,4,IF(IP326&gt;=7000,3.5,IF(IP326&gt;=6000,3,IF(IP326&gt;=5000,2.5,IF(IP326&gt;=4000,2,IF(IP326&gt;=3000,1.5,IF(IP326&gt;=2000,1,IF(IP326&gt;=1000,0.5,0))))))))))</f>
        <v>0</v>
      </c>
      <c r="IX326" s="168">
        <f t="shared" ref="IX326:IX356" si="8118">IF(IQ326&gt;=8000,5,IF(IQ326&gt;=6000,4,IF(IQ326&gt;=4000,3,IF(IQ326&gt;=2000,2,IF(IQ326&gt;=1000,1,IF(IQ326&gt;=0,0,IF(IQ326&gt;=-1000,-1,IF(IQ326&gt;=-2000,-1.5,IF(IQ326&gt;=-3000,-4,IF(IQ326&gt;=-4000,-5,-6))))))))))</f>
        <v>0</v>
      </c>
      <c r="IY326" s="168">
        <f t="shared" ref="IY326:IY356" si="8119">IFERROR(IX326+IW326+IV326, IX326+IW326)</f>
        <v>0</v>
      </c>
      <c r="IZ326" s="154">
        <f t="shared" ref="IZ326:JA326" si="8004">IZ325</f>
        <v>17</v>
      </c>
      <c r="JA326" s="155">
        <f t="shared" si="8004"/>
        <v>1180</v>
      </c>
      <c r="JB326" s="156" t="str">
        <f t="shared" ref="JB326:JB348" si="8121">IFERROR(IF(JO326&gt;=10,"6",IF(JO326&gt;=8,"5",IF(JO326&gt;=6,"4",IF(JO326&gt;=4,"3",IF(JO326&gt;=2,"2",IF(JO326&gt;=-1,"1",IF(JO326&gt;=-2,"-1",IF(JO326&gt;=-3,"-2","-3")))))))), JB333)</f>
        <v>1</v>
      </c>
      <c r="JC326" s="157" t="str">
        <f t="shared" si="262"/>
        <v/>
      </c>
      <c r="JD326" s="158">
        <f t="shared" si="263"/>
        <v>0</v>
      </c>
      <c r="JE326" s="159"/>
      <c r="JF326" s="159"/>
      <c r="JG326" s="159"/>
      <c r="JH326" s="160"/>
      <c r="JI326" s="160"/>
      <c r="JJ326" s="171" t="str">
        <f t="shared" si="264"/>
        <v>0</v>
      </c>
      <c r="JK326" s="171">
        <f t="shared" ref="JK326:JK356" si="8122">JH326+JJ326</f>
        <v>0</v>
      </c>
      <c r="JL326" s="160">
        <f t="shared" ref="JL326:JL356" si="8123">IF(JE326&gt;=8000,2.5,IF(JE326&gt;=6000,2,IF(JE326&gt;=4000,1.5,IF(JE326&gt;=2000,1,IF(JE326&gt;=1000,0.5,IF(JE326&gt;=0,0))))))</f>
        <v>0</v>
      </c>
      <c r="JM326" s="160">
        <f t="shared" ref="JM326:JM356" si="8124">IF(JF326&gt;=10000,5,IF(JF326&gt;=9000,4.5,IF(JF326&gt;=8000,4,IF(JF326&gt;=7000,3.5,IF(JF326&gt;=6000,3,IF(JF326&gt;=5000,2.5,IF(JF326&gt;=4000,2,IF(JF326&gt;=3000,1.5,IF(JF326&gt;=2000,1,IF(JF326&gt;=1000,0.5,0))))))))))</f>
        <v>0</v>
      </c>
      <c r="JN326" s="160">
        <f t="shared" ref="JN326:JN356" si="8125">IF(JG326&gt;=8000,5,IF(JG326&gt;=6000,4,IF(JG326&gt;=4000,3,IF(JG326&gt;=2000,2,IF(JG326&gt;=1000,1,IF(JG326&gt;=0,0,IF(JG326&gt;=-1000,-1,IF(JG326&gt;=-2000,-1.5,IF(JG326&gt;=-3000,-4,IF(JG326&gt;=-4000,-5,-6))))))))))</f>
        <v>0</v>
      </c>
      <c r="JO326" s="160">
        <f t="shared" ref="JO326:JO356" si="8126">IFERROR(JN326+JM326+JL326, JN326+JM326)</f>
        <v>0</v>
      </c>
      <c r="JP326" s="161">
        <f t="shared" ref="JP326:JQ326" si="8005">JP325</f>
        <v>18</v>
      </c>
      <c r="JQ326" s="162">
        <f t="shared" si="8005"/>
        <v>1181</v>
      </c>
      <c r="JR326" s="163" t="str">
        <f t="shared" ref="JR326:JR348" si="8128">IFERROR(IF(KE326&gt;=10,"6",IF(KE326&gt;=8,"5",IF(KE326&gt;=6,"4",IF(KE326&gt;=4,"3",IF(KE326&gt;=2,"2",IF(KE326&gt;=-1,"1",IF(KE326&gt;=-2,"-1",IF(KE326&gt;=-3,"-2","-3")))))))), JR333)</f>
        <v>1</v>
      </c>
      <c r="JS326" s="164" t="str">
        <f t="shared" si="272"/>
        <v/>
      </c>
      <c r="JT326" s="165">
        <f t="shared" si="273"/>
        <v>0</v>
      </c>
      <c r="JU326" s="166"/>
      <c r="JV326" s="166"/>
      <c r="JW326" s="166"/>
      <c r="JX326" s="168"/>
      <c r="JY326" s="168"/>
      <c r="JZ326" s="170" t="str">
        <f t="shared" si="274"/>
        <v>0</v>
      </c>
      <c r="KA326" s="170">
        <f t="shared" ref="KA326:KA356" si="8129">JX326+JZ326</f>
        <v>0</v>
      </c>
      <c r="KB326" s="168">
        <f t="shared" ref="KB326:KB356" si="8130">IF(JU326&gt;=8000,2.5,IF(JU326&gt;=6000,2,IF(JU326&gt;=4000,1.5,IF(JU326&gt;=2000,1,IF(JU326&gt;=1000,0.5,IF(JU326&gt;=0,0))))))</f>
        <v>0</v>
      </c>
      <c r="KC326" s="168">
        <f t="shared" ref="KC326:KC356" si="8131">IF(JV326&gt;=10000,5,IF(JV326&gt;=9000,4.5,IF(JV326&gt;=8000,4,IF(JV326&gt;=7000,3.5,IF(JV326&gt;=6000,3,IF(JV326&gt;=5000,2.5,IF(JV326&gt;=4000,2,IF(JV326&gt;=3000,1.5,IF(JV326&gt;=2000,1,IF(JV326&gt;=1000,0.5,0))))))))))</f>
        <v>0</v>
      </c>
      <c r="KD326" s="168">
        <f t="shared" ref="KD326:KD356" si="8132">IF(JW326&gt;=8000,5,IF(JW326&gt;=6000,4,IF(JW326&gt;=4000,3,IF(JW326&gt;=2000,2,IF(JW326&gt;=1000,1,IF(JW326&gt;=0,0,IF(JW326&gt;=-1000,-1,IF(JW326&gt;=-2000,-1.5,IF(JW326&gt;=-3000,-4,IF(JW326&gt;=-4000,-5,-6))))))))))</f>
        <v>0</v>
      </c>
      <c r="KE326" s="168">
        <f t="shared" ref="KE326:KE356" si="8133">IFERROR(KD326+KC326+KB326, KD326+KC326)</f>
        <v>0</v>
      </c>
      <c r="KF326" s="154">
        <f t="shared" ref="KF326:KG326" si="8006">KF325</f>
        <v>19</v>
      </c>
      <c r="KG326" s="155">
        <f t="shared" si="8006"/>
        <v>1182</v>
      </c>
      <c r="KH326" s="156" t="str">
        <f t="shared" ref="KH326:KH348" si="8135">IFERROR(IF(KU326&gt;=10,"6",IF(KU326&gt;=8,"5",IF(KU326&gt;=6,"4",IF(KU326&gt;=4,"3",IF(KU326&gt;=2,"2",IF(KU326&gt;=-1,"1",IF(KU326&gt;=-2,"-1",IF(KU326&gt;=-3,"-2","-3")))))))), KH333)</f>
        <v>1</v>
      </c>
      <c r="KI326" s="157" t="str">
        <f t="shared" si="282"/>
        <v/>
      </c>
      <c r="KJ326" s="158">
        <f t="shared" si="283"/>
        <v>0</v>
      </c>
      <c r="KK326" s="159"/>
      <c r="KL326" s="159"/>
      <c r="KM326" s="159"/>
      <c r="KN326" s="160"/>
      <c r="KO326" s="160"/>
      <c r="KP326" s="171" t="str">
        <f t="shared" si="284"/>
        <v>0</v>
      </c>
      <c r="KQ326" s="171">
        <f t="shared" ref="KQ326:KQ356" si="8136">KN326+KP326</f>
        <v>0</v>
      </c>
      <c r="KR326" s="160">
        <f t="shared" ref="KR326:KR356" si="8137">IF(KK326&gt;=8000,2.5,IF(KK326&gt;=6000,2,IF(KK326&gt;=4000,1.5,IF(KK326&gt;=2000,1,IF(KK326&gt;=1000,0.5,IF(KK326&gt;=0,0))))))</f>
        <v>0</v>
      </c>
      <c r="KS326" s="160">
        <f t="shared" ref="KS326:KS356" si="8138">IF(KL326&gt;=10000,5,IF(KL326&gt;=9000,4.5,IF(KL326&gt;=8000,4,IF(KL326&gt;=7000,3.5,IF(KL326&gt;=6000,3,IF(KL326&gt;=5000,2.5,IF(KL326&gt;=4000,2,IF(KL326&gt;=3000,1.5,IF(KL326&gt;=2000,1,IF(KL326&gt;=1000,0.5,0))))))))))</f>
        <v>0</v>
      </c>
      <c r="KT326" s="160">
        <f t="shared" ref="KT326:KT356" si="8139">IF(KM326&gt;=8000,5,IF(KM326&gt;=6000,4,IF(KM326&gt;=4000,3,IF(KM326&gt;=2000,2,IF(KM326&gt;=1000,1,IF(KM326&gt;=0,0,IF(KM326&gt;=-1000,-1,IF(KM326&gt;=-2000,-1.5,IF(KM326&gt;=-3000,-4,IF(KM326&gt;=-4000,-5,-6))))))))))</f>
        <v>0</v>
      </c>
      <c r="KU326" s="160">
        <f t="shared" ref="KU326:KU356" si="8140">IFERROR(KT326+KS326+KR326, KT326+KS326)</f>
        <v>0</v>
      </c>
      <c r="KV326" s="161">
        <f t="shared" ref="KV326:KW326" si="8007">KV325</f>
        <v>20</v>
      </c>
      <c r="KW326" s="162">
        <f t="shared" si="8007"/>
        <v>1183</v>
      </c>
      <c r="KX326" s="163" t="str">
        <f t="shared" ref="KX326:KX348" si="8142">IFERROR(IF(LK326&gt;=10,"6",IF(LK326&gt;=8,"5",IF(LK326&gt;=6,"4",IF(LK326&gt;=4,"3",IF(LK326&gt;=2,"2",IF(LK326&gt;=-1,"1",IF(LK326&gt;=-2,"-1",IF(LK326&gt;=-3,"-2","-3")))))))), KX333)</f>
        <v>1</v>
      </c>
      <c r="KY326" s="164" t="str">
        <f t="shared" si="292"/>
        <v/>
      </c>
      <c r="KZ326" s="165">
        <f t="shared" si="293"/>
        <v>0</v>
      </c>
      <c r="LA326" s="166"/>
      <c r="LB326" s="166"/>
      <c r="LC326" s="166"/>
      <c r="LD326" s="168"/>
      <c r="LE326" s="168"/>
      <c r="LF326" s="170" t="str">
        <f t="shared" si="294"/>
        <v>0</v>
      </c>
      <c r="LG326" s="170">
        <f t="shared" ref="LG326:LG356" si="8143">LD326+LF326</f>
        <v>0</v>
      </c>
      <c r="LH326" s="168">
        <f t="shared" ref="LH326:LH356" si="8144">IF(LA326&gt;=8000,2.5,IF(LA326&gt;=6000,2,IF(LA326&gt;=4000,1.5,IF(LA326&gt;=2000,1,IF(LA326&gt;=1000,0.5,IF(LA326&gt;=0,0))))))</f>
        <v>0</v>
      </c>
      <c r="LI326" s="168">
        <f t="shared" ref="LI326:LI356" si="8145">IF(LB326&gt;=10000,5,IF(LB326&gt;=9000,4.5,IF(LB326&gt;=8000,4,IF(LB326&gt;=7000,3.5,IF(LB326&gt;=6000,3,IF(LB326&gt;=5000,2.5,IF(LB326&gt;=4000,2,IF(LB326&gt;=3000,1.5,IF(LB326&gt;=2000,1,IF(LB326&gt;=1000,0.5,0))))))))))</f>
        <v>0</v>
      </c>
      <c r="LJ326" s="168">
        <f t="shared" ref="LJ326:LJ356" si="8146">IF(LC326&gt;=8000,5,IF(LC326&gt;=6000,4,IF(LC326&gt;=4000,3,IF(LC326&gt;=2000,2,IF(LC326&gt;=1000,1,IF(LC326&gt;=0,0,IF(LC326&gt;=-1000,-1,IF(LC326&gt;=-2000,-1.5,IF(LC326&gt;=-3000,-4,IF(LC326&gt;=-4000,-5,-6))))))))))</f>
        <v>0</v>
      </c>
      <c r="LK326" s="168">
        <f t="shared" ref="LK326:LK356" si="8147">IFERROR(LJ326+LI326+LH326, LJ326+LI326)</f>
        <v>0</v>
      </c>
      <c r="LL326" s="172"/>
      <c r="LM326" s="172"/>
      <c r="LN326" s="168" t="str">
        <f t="shared" ref="LN326:LN356" si="8148">IF(#REF!&gt;=8000,2.5,IF(#REF!&gt;=6000,2,IF(#REF!&gt;=4000,1.5,IF(#REF!&gt;=2000,1,IF(#REF!&gt;=1000,0.5,IF(#REF!&gt;=0,0))))))</f>
        <v>#REF!</v>
      </c>
      <c r="LO326" s="168" t="str">
        <f t="shared" ref="LO326:LO356" si="8149">IF(#REF!&gt;=10000,5,IF(#REF!&gt;=9000,4.5,IF(#REF!&gt;=8000,4,IF(#REF!&gt;=7000,3.5,IF(#REF!&gt;=6000,3,IF(#REF!&gt;=5000,2.5,IF(#REF!&gt;=4000,2,IF(#REF!&gt;=3000,1.5,IF(#REF!&gt;=2000,1,IF(#REF!&gt;=1000,0.5,0))))))))))</f>
        <v>#REF!</v>
      </c>
      <c r="LP326" s="168" t="str">
        <f t="shared" ref="LP326:LP356" si="8150">IF(#REF!&gt;=8000,5,IF(#REF!&gt;=6000,4,IF(#REF!&gt;=4000,3,IF(#REF!&gt;=2000,2,IF(#REF!&gt;=1000,1,IF(#REF!&gt;=0,0,IF(#REF!&gt;=-1000,-1,IF(#REF!&gt;=-2000,-1.5,IF(#REF!&gt;=-3000,-4,IF(#REF!&gt;=-4000,-5,-6))))))))))</f>
        <v>#REF!</v>
      </c>
      <c r="LQ326" s="168" t="str">
        <f t="shared" ref="LQ326:LQ356" si="8151">IFERROR(LP326+LO326+LN326, LP326+LO326)</f>
        <v>#REF!</v>
      </c>
    </row>
    <row r="327" ht="15.75" customHeight="1">
      <c r="A327" s="188">
        <v>46420.0</v>
      </c>
      <c r="B327" s="152" t="s">
        <v>33</v>
      </c>
      <c r="C327" s="153">
        <f t="shared" si="99"/>
        <v>0</v>
      </c>
      <c r="D327" s="154">
        <f t="shared" ref="D327:E327" si="8008">D326</f>
        <v>1</v>
      </c>
      <c r="E327" s="155">
        <f t="shared" si="8008"/>
        <v>1164</v>
      </c>
      <c r="F327" s="156" t="str">
        <f t="shared" si="8009"/>
        <v>1</v>
      </c>
      <c r="G327" s="157">
        <f t="shared" si="102"/>
        <v>1</v>
      </c>
      <c r="H327" s="158">
        <f t="shared" si="103"/>
        <v>0</v>
      </c>
      <c r="I327" s="159"/>
      <c r="J327" s="159"/>
      <c r="K327" s="159"/>
      <c r="L327" s="78"/>
      <c r="M327" s="79"/>
      <c r="N327" s="77" t="str">
        <f t="shared" si="104"/>
        <v>0</v>
      </c>
      <c r="O327" s="81">
        <f t="shared" si="8010"/>
        <v>0</v>
      </c>
      <c r="P327" s="160">
        <f t="shared" si="8011"/>
        <v>0</v>
      </c>
      <c r="Q327" s="160">
        <f t="shared" si="8012"/>
        <v>0</v>
      </c>
      <c r="R327" s="160">
        <f t="shared" si="8013"/>
        <v>0</v>
      </c>
      <c r="S327" s="160">
        <f t="shared" si="8014"/>
        <v>0</v>
      </c>
      <c r="T327" s="161">
        <f t="shared" ref="T327:U327" si="8015">T326</f>
        <v>2</v>
      </c>
      <c r="U327" s="162">
        <f t="shared" si="8015"/>
        <v>1165</v>
      </c>
      <c r="V327" s="163" t="str">
        <f t="shared" si="8016"/>
        <v>1</v>
      </c>
      <c r="W327" s="164">
        <f t="shared" si="112"/>
        <v>1</v>
      </c>
      <c r="X327" s="165">
        <f t="shared" si="113"/>
        <v>0</v>
      </c>
      <c r="Y327" s="166"/>
      <c r="Z327" s="166"/>
      <c r="AA327" s="166"/>
      <c r="AB327" s="84"/>
      <c r="AC327" s="85"/>
      <c r="AD327" s="83" t="str">
        <f t="shared" si="114"/>
        <v>0</v>
      </c>
      <c r="AE327" s="167">
        <f t="shared" si="8017"/>
        <v>0</v>
      </c>
      <c r="AF327" s="168">
        <f t="shared" si="8018"/>
        <v>0</v>
      </c>
      <c r="AG327" s="168">
        <f t="shared" si="8019"/>
        <v>0</v>
      </c>
      <c r="AH327" s="168">
        <f t="shared" si="8020"/>
        <v>0</v>
      </c>
      <c r="AI327" s="168">
        <f t="shared" si="8021"/>
        <v>0</v>
      </c>
      <c r="AJ327" s="154">
        <f t="shared" ref="AJ327:AK327" si="8022">AJ326</f>
        <v>3</v>
      </c>
      <c r="AK327" s="155">
        <f t="shared" si="8022"/>
        <v>1166</v>
      </c>
      <c r="AL327" s="156" t="str">
        <f t="shared" si="8023"/>
        <v>1</v>
      </c>
      <c r="AM327" s="157">
        <f t="shared" si="122"/>
        <v>2</v>
      </c>
      <c r="AN327" s="158">
        <f t="shared" si="123"/>
        <v>0</v>
      </c>
      <c r="AO327" s="159"/>
      <c r="AP327" s="159"/>
      <c r="AQ327" s="159"/>
      <c r="AR327" s="78"/>
      <c r="AS327" s="79"/>
      <c r="AT327" s="77" t="str">
        <f t="shared" si="124"/>
        <v>0</v>
      </c>
      <c r="AU327" s="81">
        <f t="shared" si="8024"/>
        <v>0</v>
      </c>
      <c r="AV327" s="160">
        <f t="shared" si="8025"/>
        <v>0</v>
      </c>
      <c r="AW327" s="160">
        <f t="shared" si="8026"/>
        <v>0</v>
      </c>
      <c r="AX327" s="160">
        <f t="shared" si="8027"/>
        <v>0</v>
      </c>
      <c r="AY327" s="160">
        <f t="shared" si="8028"/>
        <v>0</v>
      </c>
      <c r="AZ327" s="161">
        <f t="shared" ref="AZ327:BA327" si="8029">AZ326</f>
        <v>4</v>
      </c>
      <c r="BA327" s="162">
        <f t="shared" si="8029"/>
        <v>1167</v>
      </c>
      <c r="BB327" s="163" t="str">
        <f t="shared" si="8030"/>
        <v>1</v>
      </c>
      <c r="BC327" s="164">
        <f t="shared" si="132"/>
        <v>4</v>
      </c>
      <c r="BD327" s="165">
        <f t="shared" si="133"/>
        <v>0</v>
      </c>
      <c r="BE327" s="166"/>
      <c r="BF327" s="166"/>
      <c r="BG327" s="166"/>
      <c r="BH327" s="84"/>
      <c r="BI327" s="85"/>
      <c r="BJ327" s="83" t="str">
        <f t="shared" si="134"/>
        <v>0</v>
      </c>
      <c r="BK327" s="167">
        <f t="shared" si="8031"/>
        <v>0</v>
      </c>
      <c r="BL327" s="168">
        <f t="shared" si="8032"/>
        <v>0</v>
      </c>
      <c r="BM327" s="168">
        <f t="shared" si="8033"/>
        <v>0</v>
      </c>
      <c r="BN327" s="168">
        <f t="shared" si="8034"/>
        <v>0</v>
      </c>
      <c r="BO327" s="168">
        <f t="shared" si="8035"/>
        <v>0</v>
      </c>
      <c r="BP327" s="154">
        <f t="shared" ref="BP327:BQ327" si="8036">BP326</f>
        <v>5</v>
      </c>
      <c r="BQ327" s="155">
        <f t="shared" si="8036"/>
        <v>1168</v>
      </c>
      <c r="BR327" s="156" t="str">
        <f t="shared" si="8037"/>
        <v>1</v>
      </c>
      <c r="BS327" s="157">
        <f t="shared" si="142"/>
        <v>4</v>
      </c>
      <c r="BT327" s="158">
        <f t="shared" si="143"/>
        <v>0</v>
      </c>
      <c r="BU327" s="159"/>
      <c r="BV327" s="159"/>
      <c r="BW327" s="159"/>
      <c r="BX327" s="78"/>
      <c r="BY327" s="79"/>
      <c r="BZ327" s="77" t="str">
        <f t="shared" si="144"/>
        <v>0</v>
      </c>
      <c r="CA327" s="81">
        <f t="shared" si="8038"/>
        <v>0</v>
      </c>
      <c r="CB327" s="160">
        <f t="shared" si="8039"/>
        <v>0</v>
      </c>
      <c r="CC327" s="160">
        <f t="shared" si="8040"/>
        <v>0</v>
      </c>
      <c r="CD327" s="160">
        <f t="shared" si="8041"/>
        <v>0</v>
      </c>
      <c r="CE327" s="160">
        <f t="shared" si="8042"/>
        <v>0</v>
      </c>
      <c r="CF327" s="161">
        <f t="shared" ref="CF327:CG327" si="8043">CF326</f>
        <v>6</v>
      </c>
      <c r="CG327" s="162">
        <f t="shared" si="8043"/>
        <v>1169</v>
      </c>
      <c r="CH327" s="163" t="str">
        <f t="shared" si="8044"/>
        <v>1</v>
      </c>
      <c r="CI327" s="164">
        <f t="shared" si="152"/>
        <v>2</v>
      </c>
      <c r="CJ327" s="165">
        <f t="shared" si="153"/>
        <v>0</v>
      </c>
      <c r="CK327" s="166"/>
      <c r="CL327" s="166"/>
      <c r="CM327" s="166"/>
      <c r="CN327" s="84"/>
      <c r="CO327" s="85"/>
      <c r="CP327" s="83" t="str">
        <f t="shared" si="154"/>
        <v>0</v>
      </c>
      <c r="CQ327" s="167">
        <f t="shared" si="8045"/>
        <v>0</v>
      </c>
      <c r="CR327" s="168">
        <f t="shared" si="8046"/>
        <v>0</v>
      </c>
      <c r="CS327" s="168">
        <f t="shared" si="8047"/>
        <v>0</v>
      </c>
      <c r="CT327" s="168">
        <f t="shared" si="8048"/>
        <v>0</v>
      </c>
      <c r="CU327" s="168">
        <f t="shared" si="8049"/>
        <v>0</v>
      </c>
      <c r="CV327" s="154">
        <f t="shared" ref="CV327:CW327" si="8050">CV326</f>
        <v>7</v>
      </c>
      <c r="CW327" s="155">
        <f t="shared" si="8050"/>
        <v>1170</v>
      </c>
      <c r="CX327" s="156" t="str">
        <f t="shared" si="8051"/>
        <v>1</v>
      </c>
      <c r="CY327" s="157">
        <f t="shared" si="162"/>
        <v>2</v>
      </c>
      <c r="CZ327" s="158">
        <f t="shared" si="163"/>
        <v>0</v>
      </c>
      <c r="DA327" s="159"/>
      <c r="DB327" s="159"/>
      <c r="DC327" s="159"/>
      <c r="DD327" s="78"/>
      <c r="DE327" s="79"/>
      <c r="DF327" s="77" t="str">
        <f t="shared" si="164"/>
        <v>0</v>
      </c>
      <c r="DG327" s="81">
        <f t="shared" si="8052"/>
        <v>0</v>
      </c>
      <c r="DH327" s="160">
        <f t="shared" si="8053"/>
        <v>0</v>
      </c>
      <c r="DI327" s="160">
        <f t="shared" si="8054"/>
        <v>0</v>
      </c>
      <c r="DJ327" s="160">
        <f t="shared" si="8055"/>
        <v>0</v>
      </c>
      <c r="DK327" s="160">
        <f t="shared" si="8056"/>
        <v>0</v>
      </c>
      <c r="DL327" s="161">
        <f t="shared" ref="DL327:DM327" si="8057">DL326</f>
        <v>8</v>
      </c>
      <c r="DM327" s="162">
        <f t="shared" si="8057"/>
        <v>1171</v>
      </c>
      <c r="DN327" s="163" t="str">
        <f t="shared" si="8058"/>
        <v>1</v>
      </c>
      <c r="DO327" s="164">
        <f t="shared" si="172"/>
        <v>2</v>
      </c>
      <c r="DP327" s="165">
        <f t="shared" si="173"/>
        <v>0</v>
      </c>
      <c r="DQ327" s="166"/>
      <c r="DR327" s="166"/>
      <c r="DS327" s="166"/>
      <c r="DT327" s="84"/>
      <c r="DU327" s="85"/>
      <c r="DV327" s="83" t="str">
        <f t="shared" si="174"/>
        <v>0</v>
      </c>
      <c r="DW327" s="167">
        <f t="shared" si="8059"/>
        <v>0</v>
      </c>
      <c r="DX327" s="168">
        <f t="shared" si="8060"/>
        <v>0</v>
      </c>
      <c r="DY327" s="168">
        <f t="shared" si="8061"/>
        <v>0</v>
      </c>
      <c r="DZ327" s="168">
        <f t="shared" si="8062"/>
        <v>0</v>
      </c>
      <c r="EA327" s="168">
        <f t="shared" si="8063"/>
        <v>0</v>
      </c>
      <c r="EB327" s="154">
        <f t="shared" ref="EB327:EC327" si="8064">EB326</f>
        <v>9</v>
      </c>
      <c r="EC327" s="155">
        <f t="shared" si="8064"/>
        <v>1172</v>
      </c>
      <c r="ED327" s="156" t="str">
        <f t="shared" si="8065"/>
        <v>1</v>
      </c>
      <c r="EE327" s="157">
        <f t="shared" si="182"/>
        <v>5</v>
      </c>
      <c r="EF327" s="169">
        <f t="shared" si="183"/>
        <v>0</v>
      </c>
      <c r="EG327" s="159"/>
      <c r="EH327" s="159"/>
      <c r="EI327" s="159"/>
      <c r="EJ327" s="78"/>
      <c r="EK327" s="79"/>
      <c r="EL327" s="77" t="str">
        <f t="shared" si="184"/>
        <v>0</v>
      </c>
      <c r="EM327" s="81">
        <f t="shared" si="8066"/>
        <v>0</v>
      </c>
      <c r="EN327" s="160">
        <f t="shared" si="8067"/>
        <v>0</v>
      </c>
      <c r="EO327" s="160">
        <f t="shared" si="8068"/>
        <v>0</v>
      </c>
      <c r="EP327" s="160">
        <f t="shared" si="8069"/>
        <v>0</v>
      </c>
      <c r="EQ327" s="160">
        <f t="shared" si="8070"/>
        <v>0</v>
      </c>
      <c r="ER327" s="161">
        <f t="shared" ref="ER327:ES327" si="8071">ER326</f>
        <v>10</v>
      </c>
      <c r="ES327" s="162">
        <f t="shared" si="8071"/>
        <v>1173</v>
      </c>
      <c r="ET327" s="163" t="str">
        <f t="shared" si="8072"/>
        <v>1</v>
      </c>
      <c r="EU327" s="164">
        <f t="shared" si="192"/>
        <v>19</v>
      </c>
      <c r="EV327" s="165">
        <f t="shared" si="193"/>
        <v>0</v>
      </c>
      <c r="EW327" s="166"/>
      <c r="EX327" s="166"/>
      <c r="EY327" s="166"/>
      <c r="EZ327" s="84"/>
      <c r="FA327" s="85"/>
      <c r="FB327" s="83" t="str">
        <f t="shared" si="194"/>
        <v>0</v>
      </c>
      <c r="FC327" s="167">
        <f t="shared" si="8073"/>
        <v>0</v>
      </c>
      <c r="FD327" s="168">
        <f t="shared" si="8074"/>
        <v>0</v>
      </c>
      <c r="FE327" s="168">
        <f t="shared" si="8075"/>
        <v>0</v>
      </c>
      <c r="FF327" s="168">
        <f t="shared" si="8076"/>
        <v>0</v>
      </c>
      <c r="FG327" s="168">
        <f t="shared" si="8077"/>
        <v>0</v>
      </c>
      <c r="FH327" s="154">
        <f t="shared" ref="FH327:FI327" si="8078">FH326</f>
        <v>11</v>
      </c>
      <c r="FI327" s="155">
        <f t="shared" si="8078"/>
        <v>1174</v>
      </c>
      <c r="FJ327" s="156" t="str">
        <f t="shared" si="8079"/>
        <v>1</v>
      </c>
      <c r="FK327" s="157">
        <f t="shared" si="202"/>
        <v>4</v>
      </c>
      <c r="FL327" s="158">
        <f t="shared" si="203"/>
        <v>0</v>
      </c>
      <c r="FM327" s="159"/>
      <c r="FN327" s="159"/>
      <c r="FO327" s="159"/>
      <c r="FP327" s="78"/>
      <c r="FQ327" s="79"/>
      <c r="FR327" s="77" t="str">
        <f t="shared" si="204"/>
        <v>0</v>
      </c>
      <c r="FS327" s="81">
        <f t="shared" si="8080"/>
        <v>0</v>
      </c>
      <c r="FT327" s="160">
        <f t="shared" si="8081"/>
        <v>0</v>
      </c>
      <c r="FU327" s="160">
        <f t="shared" si="8082"/>
        <v>0</v>
      </c>
      <c r="FV327" s="160">
        <f t="shared" si="8083"/>
        <v>0</v>
      </c>
      <c r="FW327" s="160">
        <f t="shared" si="8084"/>
        <v>0</v>
      </c>
      <c r="FX327" s="161">
        <f t="shared" ref="FX327:FY327" si="8085">FX326</f>
        <v>12</v>
      </c>
      <c r="FY327" s="162">
        <f t="shared" si="8085"/>
        <v>1175</v>
      </c>
      <c r="FZ327" s="163" t="str">
        <f t="shared" si="8086"/>
        <v>1</v>
      </c>
      <c r="GA327" s="164">
        <f t="shared" si="212"/>
        <v>2</v>
      </c>
      <c r="GB327" s="165">
        <f t="shared" si="213"/>
        <v>0</v>
      </c>
      <c r="GC327" s="166"/>
      <c r="GD327" s="166"/>
      <c r="GE327" s="166"/>
      <c r="GF327" s="84"/>
      <c r="GG327" s="85"/>
      <c r="GH327" s="83" t="str">
        <f t="shared" si="214"/>
        <v>0</v>
      </c>
      <c r="GI327" s="167">
        <f t="shared" si="8087"/>
        <v>0</v>
      </c>
      <c r="GJ327" s="168">
        <f t="shared" si="8088"/>
        <v>0</v>
      </c>
      <c r="GK327" s="168">
        <f t="shared" si="8089"/>
        <v>0</v>
      </c>
      <c r="GL327" s="168">
        <f t="shared" si="8090"/>
        <v>0</v>
      </c>
      <c r="GM327" s="168">
        <f t="shared" si="8091"/>
        <v>0</v>
      </c>
      <c r="GN327" s="154">
        <f t="shared" ref="GN327:GO327" si="8092">GN326</f>
        <v>13</v>
      </c>
      <c r="GO327" s="155">
        <f t="shared" si="8092"/>
        <v>1176</v>
      </c>
      <c r="GP327" s="156" t="str">
        <f t="shared" si="8093"/>
        <v>1</v>
      </c>
      <c r="GQ327" s="157">
        <f t="shared" si="222"/>
        <v>3</v>
      </c>
      <c r="GR327" s="158">
        <f t="shared" si="223"/>
        <v>0</v>
      </c>
      <c r="GS327" s="159"/>
      <c r="GT327" s="159"/>
      <c r="GU327" s="159"/>
      <c r="GV327" s="78"/>
      <c r="GW327" s="79"/>
      <c r="GX327" s="77" t="str">
        <f t="shared" si="224"/>
        <v>0</v>
      </c>
      <c r="GY327" s="81">
        <f t="shared" si="8094"/>
        <v>0</v>
      </c>
      <c r="GZ327" s="160">
        <f t="shared" si="8095"/>
        <v>0</v>
      </c>
      <c r="HA327" s="160">
        <f t="shared" si="8096"/>
        <v>0</v>
      </c>
      <c r="HB327" s="160">
        <f t="shared" si="8097"/>
        <v>0</v>
      </c>
      <c r="HC327" s="160">
        <f t="shared" si="8098"/>
        <v>0</v>
      </c>
      <c r="HD327" s="161">
        <f t="shared" ref="HD327:HE327" si="8099">HD326</f>
        <v>14</v>
      </c>
      <c r="HE327" s="162">
        <f t="shared" si="8099"/>
        <v>1177</v>
      </c>
      <c r="HF327" s="163" t="str">
        <f t="shared" si="8100"/>
        <v>1</v>
      </c>
      <c r="HG327" s="164">
        <f t="shared" si="232"/>
        <v>5</v>
      </c>
      <c r="HH327" s="165">
        <f t="shared" si="233"/>
        <v>0</v>
      </c>
      <c r="HI327" s="166"/>
      <c r="HJ327" s="166"/>
      <c r="HK327" s="166"/>
      <c r="HL327" s="84"/>
      <c r="HM327" s="85"/>
      <c r="HN327" s="83" t="str">
        <f t="shared" si="234"/>
        <v>0</v>
      </c>
      <c r="HO327" s="167">
        <f t="shared" si="8101"/>
        <v>0</v>
      </c>
      <c r="HP327" s="168">
        <f t="shared" si="8102"/>
        <v>0</v>
      </c>
      <c r="HQ327" s="168">
        <f t="shared" si="8103"/>
        <v>0</v>
      </c>
      <c r="HR327" s="168">
        <f t="shared" si="8104"/>
        <v>0</v>
      </c>
      <c r="HS327" s="168">
        <f t="shared" si="8105"/>
        <v>0</v>
      </c>
      <c r="HT327" s="154">
        <f t="shared" ref="HT327:HU327" si="8106">HT326</f>
        <v>15</v>
      </c>
      <c r="HU327" s="155">
        <f t="shared" si="8106"/>
        <v>1178</v>
      </c>
      <c r="HV327" s="156" t="str">
        <f t="shared" si="8107"/>
        <v>1</v>
      </c>
      <c r="HW327" s="157" t="str">
        <f t="shared" si="242"/>
        <v/>
      </c>
      <c r="HX327" s="169">
        <f t="shared" si="243"/>
        <v>0</v>
      </c>
      <c r="HY327" s="159"/>
      <c r="HZ327" s="159"/>
      <c r="IA327" s="159"/>
      <c r="IB327" s="160"/>
      <c r="IC327" s="160"/>
      <c r="ID327" s="160" t="str">
        <f t="shared" si="244"/>
        <v>0</v>
      </c>
      <c r="IE327" s="160">
        <f t="shared" si="8108"/>
        <v>0</v>
      </c>
      <c r="IF327" s="160">
        <f t="shared" si="8109"/>
        <v>0</v>
      </c>
      <c r="IG327" s="160">
        <f t="shared" si="8110"/>
        <v>0</v>
      </c>
      <c r="IH327" s="160">
        <f t="shared" si="8111"/>
        <v>0</v>
      </c>
      <c r="II327" s="160">
        <f t="shared" si="8112"/>
        <v>0</v>
      </c>
      <c r="IJ327" s="161">
        <f t="shared" ref="IJ327:IK327" si="8113">IJ326</f>
        <v>16</v>
      </c>
      <c r="IK327" s="162">
        <f t="shared" si="8113"/>
        <v>1179</v>
      </c>
      <c r="IL327" s="163" t="str">
        <f t="shared" si="8114"/>
        <v>1</v>
      </c>
      <c r="IM327" s="164" t="str">
        <f t="shared" si="252"/>
        <v/>
      </c>
      <c r="IN327" s="165">
        <f t="shared" si="253"/>
        <v>0</v>
      </c>
      <c r="IO327" s="166"/>
      <c r="IP327" s="166"/>
      <c r="IQ327" s="166"/>
      <c r="IR327" s="168"/>
      <c r="IS327" s="168"/>
      <c r="IT327" s="170" t="str">
        <f t="shared" si="254"/>
        <v>0</v>
      </c>
      <c r="IU327" s="170">
        <f t="shared" si="8115"/>
        <v>0</v>
      </c>
      <c r="IV327" s="168">
        <f t="shared" si="8116"/>
        <v>0</v>
      </c>
      <c r="IW327" s="168">
        <f t="shared" si="8117"/>
        <v>0</v>
      </c>
      <c r="IX327" s="168">
        <f t="shared" si="8118"/>
        <v>0</v>
      </c>
      <c r="IY327" s="168">
        <f t="shared" si="8119"/>
        <v>0</v>
      </c>
      <c r="IZ327" s="154">
        <f t="shared" ref="IZ327:JA327" si="8120">IZ326</f>
        <v>17</v>
      </c>
      <c r="JA327" s="155">
        <f t="shared" si="8120"/>
        <v>1180</v>
      </c>
      <c r="JB327" s="156" t="str">
        <f t="shared" si="8121"/>
        <v>1</v>
      </c>
      <c r="JC327" s="157" t="str">
        <f t="shared" si="262"/>
        <v/>
      </c>
      <c r="JD327" s="158">
        <f t="shared" si="263"/>
        <v>0</v>
      </c>
      <c r="JE327" s="159"/>
      <c r="JF327" s="159"/>
      <c r="JG327" s="159"/>
      <c r="JH327" s="160"/>
      <c r="JI327" s="160"/>
      <c r="JJ327" s="171" t="str">
        <f t="shared" si="264"/>
        <v>0</v>
      </c>
      <c r="JK327" s="171">
        <f t="shared" si="8122"/>
        <v>0</v>
      </c>
      <c r="JL327" s="160">
        <f t="shared" si="8123"/>
        <v>0</v>
      </c>
      <c r="JM327" s="160">
        <f t="shared" si="8124"/>
        <v>0</v>
      </c>
      <c r="JN327" s="160">
        <f t="shared" si="8125"/>
        <v>0</v>
      </c>
      <c r="JO327" s="160">
        <f t="shared" si="8126"/>
        <v>0</v>
      </c>
      <c r="JP327" s="161">
        <f t="shared" ref="JP327:JQ327" si="8127">JP326</f>
        <v>18</v>
      </c>
      <c r="JQ327" s="162">
        <f t="shared" si="8127"/>
        <v>1181</v>
      </c>
      <c r="JR327" s="163" t="str">
        <f t="shared" si="8128"/>
        <v>1</v>
      </c>
      <c r="JS327" s="164" t="str">
        <f t="shared" si="272"/>
        <v/>
      </c>
      <c r="JT327" s="165">
        <f t="shared" si="273"/>
        <v>0</v>
      </c>
      <c r="JU327" s="166"/>
      <c r="JV327" s="166"/>
      <c r="JW327" s="166"/>
      <c r="JX327" s="168"/>
      <c r="JY327" s="168"/>
      <c r="JZ327" s="170" t="str">
        <f t="shared" si="274"/>
        <v>0</v>
      </c>
      <c r="KA327" s="170">
        <f t="shared" si="8129"/>
        <v>0</v>
      </c>
      <c r="KB327" s="168">
        <f t="shared" si="8130"/>
        <v>0</v>
      </c>
      <c r="KC327" s="168">
        <f t="shared" si="8131"/>
        <v>0</v>
      </c>
      <c r="KD327" s="168">
        <f t="shared" si="8132"/>
        <v>0</v>
      </c>
      <c r="KE327" s="168">
        <f t="shared" si="8133"/>
        <v>0</v>
      </c>
      <c r="KF327" s="154">
        <f t="shared" ref="KF327:KG327" si="8134">KF326</f>
        <v>19</v>
      </c>
      <c r="KG327" s="155">
        <f t="shared" si="8134"/>
        <v>1182</v>
      </c>
      <c r="KH327" s="156" t="str">
        <f t="shared" si="8135"/>
        <v>1</v>
      </c>
      <c r="KI327" s="157" t="str">
        <f t="shared" si="282"/>
        <v/>
      </c>
      <c r="KJ327" s="158">
        <f t="shared" si="283"/>
        <v>0</v>
      </c>
      <c r="KK327" s="159"/>
      <c r="KL327" s="159"/>
      <c r="KM327" s="159"/>
      <c r="KN327" s="160"/>
      <c r="KO327" s="160"/>
      <c r="KP327" s="171" t="str">
        <f t="shared" si="284"/>
        <v>0</v>
      </c>
      <c r="KQ327" s="171">
        <f t="shared" si="8136"/>
        <v>0</v>
      </c>
      <c r="KR327" s="160">
        <f t="shared" si="8137"/>
        <v>0</v>
      </c>
      <c r="KS327" s="160">
        <f t="shared" si="8138"/>
        <v>0</v>
      </c>
      <c r="KT327" s="160">
        <f t="shared" si="8139"/>
        <v>0</v>
      </c>
      <c r="KU327" s="160">
        <f t="shared" si="8140"/>
        <v>0</v>
      </c>
      <c r="KV327" s="161">
        <f t="shared" ref="KV327:KW327" si="8141">KV326</f>
        <v>20</v>
      </c>
      <c r="KW327" s="162">
        <f t="shared" si="8141"/>
        <v>1183</v>
      </c>
      <c r="KX327" s="163" t="str">
        <f t="shared" si="8142"/>
        <v>1</v>
      </c>
      <c r="KY327" s="164" t="str">
        <f t="shared" si="292"/>
        <v/>
      </c>
      <c r="KZ327" s="165">
        <f t="shared" si="293"/>
        <v>0</v>
      </c>
      <c r="LA327" s="166"/>
      <c r="LB327" s="166"/>
      <c r="LC327" s="166"/>
      <c r="LD327" s="168"/>
      <c r="LE327" s="168"/>
      <c r="LF327" s="170" t="str">
        <f t="shared" si="294"/>
        <v>0</v>
      </c>
      <c r="LG327" s="170">
        <f t="shared" si="8143"/>
        <v>0</v>
      </c>
      <c r="LH327" s="168">
        <f t="shared" si="8144"/>
        <v>0</v>
      </c>
      <c r="LI327" s="168">
        <f t="shared" si="8145"/>
        <v>0</v>
      </c>
      <c r="LJ327" s="168">
        <f t="shared" si="8146"/>
        <v>0</v>
      </c>
      <c r="LK327" s="168">
        <f t="shared" si="8147"/>
        <v>0</v>
      </c>
      <c r="LL327" s="172"/>
      <c r="LM327" s="172"/>
      <c r="LN327" s="168" t="str">
        <f t="shared" si="8148"/>
        <v>#REF!</v>
      </c>
      <c r="LO327" s="168" t="str">
        <f t="shared" si="8149"/>
        <v>#REF!</v>
      </c>
      <c r="LP327" s="168" t="str">
        <f t="shared" si="8150"/>
        <v>#REF!</v>
      </c>
      <c r="LQ327" s="168" t="str">
        <f t="shared" si="8151"/>
        <v>#REF!</v>
      </c>
    </row>
    <row r="328" ht="15.75" customHeight="1">
      <c r="A328" s="188">
        <v>46421.0</v>
      </c>
      <c r="B328" s="152" t="s">
        <v>27</v>
      </c>
      <c r="C328" s="153">
        <f t="shared" si="99"/>
        <v>0</v>
      </c>
      <c r="D328" s="154">
        <f t="shared" ref="D328:E328" si="8152">D327</f>
        <v>1</v>
      </c>
      <c r="E328" s="155">
        <f t="shared" si="8152"/>
        <v>1164</v>
      </c>
      <c r="F328" s="156" t="str">
        <f t="shared" si="8009"/>
        <v>1</v>
      </c>
      <c r="G328" s="157">
        <f t="shared" si="102"/>
        <v>1</v>
      </c>
      <c r="H328" s="158">
        <f t="shared" si="103"/>
        <v>0</v>
      </c>
      <c r="I328" s="159"/>
      <c r="J328" s="159"/>
      <c r="K328" s="159"/>
      <c r="L328" s="78"/>
      <c r="M328" s="79"/>
      <c r="N328" s="77" t="str">
        <f t="shared" si="104"/>
        <v>0</v>
      </c>
      <c r="O328" s="81">
        <f t="shared" si="8010"/>
        <v>0</v>
      </c>
      <c r="P328" s="160">
        <f t="shared" si="8011"/>
        <v>0</v>
      </c>
      <c r="Q328" s="160">
        <f t="shared" si="8012"/>
        <v>0</v>
      </c>
      <c r="R328" s="160">
        <f t="shared" si="8013"/>
        <v>0</v>
      </c>
      <c r="S328" s="160">
        <f t="shared" si="8014"/>
        <v>0</v>
      </c>
      <c r="T328" s="161">
        <f t="shared" ref="T328:U328" si="8153">T327</f>
        <v>2</v>
      </c>
      <c r="U328" s="162">
        <f t="shared" si="8153"/>
        <v>1165</v>
      </c>
      <c r="V328" s="163" t="str">
        <f t="shared" si="8016"/>
        <v>1</v>
      </c>
      <c r="W328" s="164">
        <f t="shared" si="112"/>
        <v>1</v>
      </c>
      <c r="X328" s="165">
        <f t="shared" si="113"/>
        <v>0</v>
      </c>
      <c r="Y328" s="166"/>
      <c r="Z328" s="166"/>
      <c r="AA328" s="166"/>
      <c r="AB328" s="84"/>
      <c r="AC328" s="85"/>
      <c r="AD328" s="83" t="str">
        <f t="shared" si="114"/>
        <v>0</v>
      </c>
      <c r="AE328" s="167">
        <f t="shared" si="8017"/>
        <v>0</v>
      </c>
      <c r="AF328" s="168">
        <f t="shared" si="8018"/>
        <v>0</v>
      </c>
      <c r="AG328" s="168">
        <f t="shared" si="8019"/>
        <v>0</v>
      </c>
      <c r="AH328" s="168">
        <f t="shared" si="8020"/>
        <v>0</v>
      </c>
      <c r="AI328" s="168">
        <f t="shared" si="8021"/>
        <v>0</v>
      </c>
      <c r="AJ328" s="154">
        <f t="shared" ref="AJ328:AK328" si="8154">AJ327</f>
        <v>3</v>
      </c>
      <c r="AK328" s="155">
        <f t="shared" si="8154"/>
        <v>1166</v>
      </c>
      <c r="AL328" s="156" t="str">
        <f t="shared" si="8023"/>
        <v>1</v>
      </c>
      <c r="AM328" s="157">
        <f t="shared" si="122"/>
        <v>2</v>
      </c>
      <c r="AN328" s="158">
        <f t="shared" si="123"/>
        <v>0</v>
      </c>
      <c r="AO328" s="159"/>
      <c r="AP328" s="159"/>
      <c r="AQ328" s="159"/>
      <c r="AR328" s="78"/>
      <c r="AS328" s="79"/>
      <c r="AT328" s="77" t="str">
        <f t="shared" si="124"/>
        <v>0</v>
      </c>
      <c r="AU328" s="81">
        <f t="shared" si="8024"/>
        <v>0</v>
      </c>
      <c r="AV328" s="160">
        <f t="shared" si="8025"/>
        <v>0</v>
      </c>
      <c r="AW328" s="160">
        <f t="shared" si="8026"/>
        <v>0</v>
      </c>
      <c r="AX328" s="160">
        <f t="shared" si="8027"/>
        <v>0</v>
      </c>
      <c r="AY328" s="160">
        <f t="shared" si="8028"/>
        <v>0</v>
      </c>
      <c r="AZ328" s="161">
        <f t="shared" ref="AZ328:BA328" si="8155">AZ327</f>
        <v>4</v>
      </c>
      <c r="BA328" s="162">
        <f t="shared" si="8155"/>
        <v>1167</v>
      </c>
      <c r="BB328" s="163" t="str">
        <f t="shared" si="8030"/>
        <v>1</v>
      </c>
      <c r="BC328" s="164">
        <f t="shared" si="132"/>
        <v>4</v>
      </c>
      <c r="BD328" s="165">
        <f t="shared" si="133"/>
        <v>0</v>
      </c>
      <c r="BE328" s="166"/>
      <c r="BF328" s="166"/>
      <c r="BG328" s="166"/>
      <c r="BH328" s="84"/>
      <c r="BI328" s="85"/>
      <c r="BJ328" s="83" t="str">
        <f t="shared" si="134"/>
        <v>0</v>
      </c>
      <c r="BK328" s="167">
        <f t="shared" si="8031"/>
        <v>0</v>
      </c>
      <c r="BL328" s="168">
        <f t="shared" si="8032"/>
        <v>0</v>
      </c>
      <c r="BM328" s="168">
        <f t="shared" si="8033"/>
        <v>0</v>
      </c>
      <c r="BN328" s="168">
        <f t="shared" si="8034"/>
        <v>0</v>
      </c>
      <c r="BO328" s="168">
        <f t="shared" si="8035"/>
        <v>0</v>
      </c>
      <c r="BP328" s="154">
        <f t="shared" ref="BP328:BQ328" si="8156">BP327</f>
        <v>5</v>
      </c>
      <c r="BQ328" s="155">
        <f t="shared" si="8156"/>
        <v>1168</v>
      </c>
      <c r="BR328" s="156" t="str">
        <f t="shared" si="8037"/>
        <v>1</v>
      </c>
      <c r="BS328" s="157">
        <f t="shared" si="142"/>
        <v>4</v>
      </c>
      <c r="BT328" s="158">
        <f t="shared" si="143"/>
        <v>0</v>
      </c>
      <c r="BU328" s="159"/>
      <c r="BV328" s="159"/>
      <c r="BW328" s="159"/>
      <c r="BX328" s="78"/>
      <c r="BY328" s="79"/>
      <c r="BZ328" s="77" t="str">
        <f t="shared" si="144"/>
        <v>0</v>
      </c>
      <c r="CA328" s="81">
        <f t="shared" si="8038"/>
        <v>0</v>
      </c>
      <c r="CB328" s="160">
        <f t="shared" si="8039"/>
        <v>0</v>
      </c>
      <c r="CC328" s="160">
        <f t="shared" si="8040"/>
        <v>0</v>
      </c>
      <c r="CD328" s="160">
        <f t="shared" si="8041"/>
        <v>0</v>
      </c>
      <c r="CE328" s="160">
        <f t="shared" si="8042"/>
        <v>0</v>
      </c>
      <c r="CF328" s="161">
        <f t="shared" ref="CF328:CG328" si="8157">CF327</f>
        <v>6</v>
      </c>
      <c r="CG328" s="162">
        <f t="shared" si="8157"/>
        <v>1169</v>
      </c>
      <c r="CH328" s="163" t="str">
        <f t="shared" si="8044"/>
        <v>1</v>
      </c>
      <c r="CI328" s="164">
        <f t="shared" si="152"/>
        <v>2</v>
      </c>
      <c r="CJ328" s="165">
        <f t="shared" si="153"/>
        <v>0</v>
      </c>
      <c r="CK328" s="166"/>
      <c r="CL328" s="166"/>
      <c r="CM328" s="166"/>
      <c r="CN328" s="84"/>
      <c r="CO328" s="85"/>
      <c r="CP328" s="83" t="str">
        <f t="shared" si="154"/>
        <v>0</v>
      </c>
      <c r="CQ328" s="167">
        <f t="shared" si="8045"/>
        <v>0</v>
      </c>
      <c r="CR328" s="168">
        <f t="shared" si="8046"/>
        <v>0</v>
      </c>
      <c r="CS328" s="168">
        <f t="shared" si="8047"/>
        <v>0</v>
      </c>
      <c r="CT328" s="168">
        <f t="shared" si="8048"/>
        <v>0</v>
      </c>
      <c r="CU328" s="168">
        <f t="shared" si="8049"/>
        <v>0</v>
      </c>
      <c r="CV328" s="154">
        <f t="shared" ref="CV328:CW328" si="8158">CV327</f>
        <v>7</v>
      </c>
      <c r="CW328" s="155">
        <f t="shared" si="8158"/>
        <v>1170</v>
      </c>
      <c r="CX328" s="156" t="str">
        <f t="shared" si="8051"/>
        <v>1</v>
      </c>
      <c r="CY328" s="157">
        <f t="shared" si="162"/>
        <v>2</v>
      </c>
      <c r="CZ328" s="158">
        <f t="shared" si="163"/>
        <v>0</v>
      </c>
      <c r="DA328" s="159"/>
      <c r="DB328" s="159"/>
      <c r="DC328" s="159"/>
      <c r="DD328" s="78"/>
      <c r="DE328" s="79"/>
      <c r="DF328" s="77" t="str">
        <f t="shared" si="164"/>
        <v>0</v>
      </c>
      <c r="DG328" s="81">
        <f t="shared" si="8052"/>
        <v>0</v>
      </c>
      <c r="DH328" s="160">
        <f t="shared" si="8053"/>
        <v>0</v>
      </c>
      <c r="DI328" s="160">
        <f t="shared" si="8054"/>
        <v>0</v>
      </c>
      <c r="DJ328" s="160">
        <f t="shared" si="8055"/>
        <v>0</v>
      </c>
      <c r="DK328" s="160">
        <f t="shared" si="8056"/>
        <v>0</v>
      </c>
      <c r="DL328" s="161">
        <f t="shared" ref="DL328:DM328" si="8159">DL327</f>
        <v>8</v>
      </c>
      <c r="DM328" s="162">
        <f t="shared" si="8159"/>
        <v>1171</v>
      </c>
      <c r="DN328" s="163" t="str">
        <f t="shared" si="8058"/>
        <v>1</v>
      </c>
      <c r="DO328" s="164">
        <f t="shared" si="172"/>
        <v>2</v>
      </c>
      <c r="DP328" s="165">
        <f t="shared" si="173"/>
        <v>0</v>
      </c>
      <c r="DQ328" s="166"/>
      <c r="DR328" s="166"/>
      <c r="DS328" s="166"/>
      <c r="DT328" s="84"/>
      <c r="DU328" s="85"/>
      <c r="DV328" s="83" t="str">
        <f t="shared" si="174"/>
        <v>0</v>
      </c>
      <c r="DW328" s="167">
        <f t="shared" si="8059"/>
        <v>0</v>
      </c>
      <c r="DX328" s="168">
        <f t="shared" si="8060"/>
        <v>0</v>
      </c>
      <c r="DY328" s="168">
        <f t="shared" si="8061"/>
        <v>0</v>
      </c>
      <c r="DZ328" s="168">
        <f t="shared" si="8062"/>
        <v>0</v>
      </c>
      <c r="EA328" s="168">
        <f t="shared" si="8063"/>
        <v>0</v>
      </c>
      <c r="EB328" s="154">
        <f t="shared" ref="EB328:EC328" si="8160">EB327</f>
        <v>9</v>
      </c>
      <c r="EC328" s="155">
        <f t="shared" si="8160"/>
        <v>1172</v>
      </c>
      <c r="ED328" s="156" t="str">
        <f t="shared" si="8065"/>
        <v>1</v>
      </c>
      <c r="EE328" s="157">
        <f t="shared" si="182"/>
        <v>5</v>
      </c>
      <c r="EF328" s="169">
        <f t="shared" si="183"/>
        <v>0</v>
      </c>
      <c r="EG328" s="159"/>
      <c r="EH328" s="159"/>
      <c r="EI328" s="159"/>
      <c r="EJ328" s="78"/>
      <c r="EK328" s="79"/>
      <c r="EL328" s="77" t="str">
        <f t="shared" si="184"/>
        <v>0</v>
      </c>
      <c r="EM328" s="81">
        <f t="shared" si="8066"/>
        <v>0</v>
      </c>
      <c r="EN328" s="160">
        <f t="shared" si="8067"/>
        <v>0</v>
      </c>
      <c r="EO328" s="160">
        <f t="shared" si="8068"/>
        <v>0</v>
      </c>
      <c r="EP328" s="160">
        <f t="shared" si="8069"/>
        <v>0</v>
      </c>
      <c r="EQ328" s="160">
        <f t="shared" si="8070"/>
        <v>0</v>
      </c>
      <c r="ER328" s="161">
        <f t="shared" ref="ER328:ES328" si="8161">ER327</f>
        <v>10</v>
      </c>
      <c r="ES328" s="162">
        <f t="shared" si="8161"/>
        <v>1173</v>
      </c>
      <c r="ET328" s="163" t="str">
        <f t="shared" si="8072"/>
        <v>1</v>
      </c>
      <c r="EU328" s="164">
        <f t="shared" si="192"/>
        <v>19</v>
      </c>
      <c r="EV328" s="165">
        <f t="shared" si="193"/>
        <v>0</v>
      </c>
      <c r="EW328" s="166"/>
      <c r="EX328" s="166"/>
      <c r="EY328" s="166"/>
      <c r="EZ328" s="84"/>
      <c r="FA328" s="85"/>
      <c r="FB328" s="83" t="str">
        <f t="shared" si="194"/>
        <v>0</v>
      </c>
      <c r="FC328" s="167">
        <f t="shared" si="8073"/>
        <v>0</v>
      </c>
      <c r="FD328" s="168">
        <f t="shared" si="8074"/>
        <v>0</v>
      </c>
      <c r="FE328" s="168">
        <f t="shared" si="8075"/>
        <v>0</v>
      </c>
      <c r="FF328" s="168">
        <f t="shared" si="8076"/>
        <v>0</v>
      </c>
      <c r="FG328" s="168">
        <f t="shared" si="8077"/>
        <v>0</v>
      </c>
      <c r="FH328" s="154">
        <f t="shared" ref="FH328:FI328" si="8162">FH327</f>
        <v>11</v>
      </c>
      <c r="FI328" s="155">
        <f t="shared" si="8162"/>
        <v>1174</v>
      </c>
      <c r="FJ328" s="156" t="str">
        <f t="shared" si="8079"/>
        <v>1</v>
      </c>
      <c r="FK328" s="157">
        <f t="shared" si="202"/>
        <v>4</v>
      </c>
      <c r="FL328" s="158">
        <f t="shared" si="203"/>
        <v>0</v>
      </c>
      <c r="FM328" s="159"/>
      <c r="FN328" s="159"/>
      <c r="FO328" s="159"/>
      <c r="FP328" s="78"/>
      <c r="FQ328" s="79"/>
      <c r="FR328" s="77" t="str">
        <f t="shared" si="204"/>
        <v>0</v>
      </c>
      <c r="FS328" s="81">
        <f t="shared" si="8080"/>
        <v>0</v>
      </c>
      <c r="FT328" s="160">
        <f t="shared" si="8081"/>
        <v>0</v>
      </c>
      <c r="FU328" s="160">
        <f t="shared" si="8082"/>
        <v>0</v>
      </c>
      <c r="FV328" s="160">
        <f t="shared" si="8083"/>
        <v>0</v>
      </c>
      <c r="FW328" s="160">
        <f t="shared" si="8084"/>
        <v>0</v>
      </c>
      <c r="FX328" s="161">
        <f t="shared" ref="FX328:FY328" si="8163">FX327</f>
        <v>12</v>
      </c>
      <c r="FY328" s="162">
        <f t="shared" si="8163"/>
        <v>1175</v>
      </c>
      <c r="FZ328" s="163" t="str">
        <f t="shared" si="8086"/>
        <v>1</v>
      </c>
      <c r="GA328" s="164">
        <f t="shared" si="212"/>
        <v>2</v>
      </c>
      <c r="GB328" s="165">
        <f t="shared" si="213"/>
        <v>0</v>
      </c>
      <c r="GC328" s="166"/>
      <c r="GD328" s="166"/>
      <c r="GE328" s="166"/>
      <c r="GF328" s="84"/>
      <c r="GG328" s="85"/>
      <c r="GH328" s="83" t="str">
        <f t="shared" si="214"/>
        <v>0</v>
      </c>
      <c r="GI328" s="167">
        <f t="shared" si="8087"/>
        <v>0</v>
      </c>
      <c r="GJ328" s="168">
        <f t="shared" si="8088"/>
        <v>0</v>
      </c>
      <c r="GK328" s="168">
        <f t="shared" si="8089"/>
        <v>0</v>
      </c>
      <c r="GL328" s="168">
        <f t="shared" si="8090"/>
        <v>0</v>
      </c>
      <c r="GM328" s="168">
        <f t="shared" si="8091"/>
        <v>0</v>
      </c>
      <c r="GN328" s="154">
        <f t="shared" ref="GN328:GO328" si="8164">GN327</f>
        <v>13</v>
      </c>
      <c r="GO328" s="155">
        <f t="shared" si="8164"/>
        <v>1176</v>
      </c>
      <c r="GP328" s="156" t="str">
        <f t="shared" si="8093"/>
        <v>1</v>
      </c>
      <c r="GQ328" s="157">
        <f t="shared" si="222"/>
        <v>3</v>
      </c>
      <c r="GR328" s="158">
        <f t="shared" si="223"/>
        <v>0</v>
      </c>
      <c r="GS328" s="159"/>
      <c r="GT328" s="159"/>
      <c r="GU328" s="159"/>
      <c r="GV328" s="78"/>
      <c r="GW328" s="79"/>
      <c r="GX328" s="77" t="str">
        <f t="shared" si="224"/>
        <v>0</v>
      </c>
      <c r="GY328" s="81">
        <f t="shared" si="8094"/>
        <v>0</v>
      </c>
      <c r="GZ328" s="160">
        <f t="shared" si="8095"/>
        <v>0</v>
      </c>
      <c r="HA328" s="160">
        <f t="shared" si="8096"/>
        <v>0</v>
      </c>
      <c r="HB328" s="160">
        <f t="shared" si="8097"/>
        <v>0</v>
      </c>
      <c r="HC328" s="160">
        <f t="shared" si="8098"/>
        <v>0</v>
      </c>
      <c r="HD328" s="161">
        <f t="shared" ref="HD328:HE328" si="8165">HD327</f>
        <v>14</v>
      </c>
      <c r="HE328" s="162">
        <f t="shared" si="8165"/>
        <v>1177</v>
      </c>
      <c r="HF328" s="163" t="str">
        <f t="shared" si="8100"/>
        <v>1</v>
      </c>
      <c r="HG328" s="164">
        <f t="shared" si="232"/>
        <v>5</v>
      </c>
      <c r="HH328" s="165">
        <f t="shared" si="233"/>
        <v>0</v>
      </c>
      <c r="HI328" s="166"/>
      <c r="HJ328" s="166"/>
      <c r="HK328" s="166"/>
      <c r="HL328" s="84"/>
      <c r="HM328" s="85"/>
      <c r="HN328" s="83" t="str">
        <f t="shared" si="234"/>
        <v>0</v>
      </c>
      <c r="HO328" s="167">
        <f t="shared" si="8101"/>
        <v>0</v>
      </c>
      <c r="HP328" s="168">
        <f t="shared" si="8102"/>
        <v>0</v>
      </c>
      <c r="HQ328" s="168">
        <f t="shared" si="8103"/>
        <v>0</v>
      </c>
      <c r="HR328" s="168">
        <f t="shared" si="8104"/>
        <v>0</v>
      </c>
      <c r="HS328" s="168">
        <f t="shared" si="8105"/>
        <v>0</v>
      </c>
      <c r="HT328" s="154">
        <f t="shared" ref="HT328:HU328" si="8166">HT327</f>
        <v>15</v>
      </c>
      <c r="HU328" s="155">
        <f t="shared" si="8166"/>
        <v>1178</v>
      </c>
      <c r="HV328" s="156" t="str">
        <f t="shared" si="8107"/>
        <v>1</v>
      </c>
      <c r="HW328" s="157" t="str">
        <f t="shared" si="242"/>
        <v/>
      </c>
      <c r="HX328" s="169">
        <f t="shared" si="243"/>
        <v>0</v>
      </c>
      <c r="HY328" s="159"/>
      <c r="HZ328" s="159"/>
      <c r="IA328" s="159"/>
      <c r="IB328" s="160"/>
      <c r="IC328" s="160"/>
      <c r="ID328" s="160" t="str">
        <f t="shared" si="244"/>
        <v>0</v>
      </c>
      <c r="IE328" s="160">
        <f t="shared" si="8108"/>
        <v>0</v>
      </c>
      <c r="IF328" s="160">
        <f t="shared" si="8109"/>
        <v>0</v>
      </c>
      <c r="IG328" s="160">
        <f t="shared" si="8110"/>
        <v>0</v>
      </c>
      <c r="IH328" s="160">
        <f t="shared" si="8111"/>
        <v>0</v>
      </c>
      <c r="II328" s="160">
        <f t="shared" si="8112"/>
        <v>0</v>
      </c>
      <c r="IJ328" s="161">
        <f t="shared" ref="IJ328:IK328" si="8167">IJ327</f>
        <v>16</v>
      </c>
      <c r="IK328" s="162">
        <f t="shared" si="8167"/>
        <v>1179</v>
      </c>
      <c r="IL328" s="163" t="str">
        <f t="shared" si="8114"/>
        <v>1</v>
      </c>
      <c r="IM328" s="164" t="str">
        <f t="shared" si="252"/>
        <v/>
      </c>
      <c r="IN328" s="165">
        <f t="shared" si="253"/>
        <v>0</v>
      </c>
      <c r="IO328" s="166"/>
      <c r="IP328" s="166"/>
      <c r="IQ328" s="166"/>
      <c r="IR328" s="168"/>
      <c r="IS328" s="168"/>
      <c r="IT328" s="170" t="str">
        <f t="shared" si="254"/>
        <v>0</v>
      </c>
      <c r="IU328" s="170">
        <f t="shared" si="8115"/>
        <v>0</v>
      </c>
      <c r="IV328" s="168">
        <f t="shared" si="8116"/>
        <v>0</v>
      </c>
      <c r="IW328" s="168">
        <f t="shared" si="8117"/>
        <v>0</v>
      </c>
      <c r="IX328" s="168">
        <f t="shared" si="8118"/>
        <v>0</v>
      </c>
      <c r="IY328" s="168">
        <f t="shared" si="8119"/>
        <v>0</v>
      </c>
      <c r="IZ328" s="154">
        <f t="shared" ref="IZ328:JA328" si="8168">IZ327</f>
        <v>17</v>
      </c>
      <c r="JA328" s="155">
        <f t="shared" si="8168"/>
        <v>1180</v>
      </c>
      <c r="JB328" s="156" t="str">
        <f t="shared" si="8121"/>
        <v>1</v>
      </c>
      <c r="JC328" s="157" t="str">
        <f t="shared" si="262"/>
        <v/>
      </c>
      <c r="JD328" s="158">
        <f t="shared" si="263"/>
        <v>0</v>
      </c>
      <c r="JE328" s="159"/>
      <c r="JF328" s="159"/>
      <c r="JG328" s="159"/>
      <c r="JH328" s="160"/>
      <c r="JI328" s="160"/>
      <c r="JJ328" s="171" t="str">
        <f t="shared" si="264"/>
        <v>0</v>
      </c>
      <c r="JK328" s="171">
        <f t="shared" si="8122"/>
        <v>0</v>
      </c>
      <c r="JL328" s="160">
        <f t="shared" si="8123"/>
        <v>0</v>
      </c>
      <c r="JM328" s="160">
        <f t="shared" si="8124"/>
        <v>0</v>
      </c>
      <c r="JN328" s="160">
        <f t="shared" si="8125"/>
        <v>0</v>
      </c>
      <c r="JO328" s="160">
        <f t="shared" si="8126"/>
        <v>0</v>
      </c>
      <c r="JP328" s="161">
        <f t="shared" ref="JP328:JQ328" si="8169">JP327</f>
        <v>18</v>
      </c>
      <c r="JQ328" s="162">
        <f t="shared" si="8169"/>
        <v>1181</v>
      </c>
      <c r="JR328" s="163" t="str">
        <f t="shared" si="8128"/>
        <v>1</v>
      </c>
      <c r="JS328" s="164" t="str">
        <f t="shared" si="272"/>
        <v/>
      </c>
      <c r="JT328" s="165">
        <f t="shared" si="273"/>
        <v>0</v>
      </c>
      <c r="JU328" s="166"/>
      <c r="JV328" s="166"/>
      <c r="JW328" s="166"/>
      <c r="JX328" s="168"/>
      <c r="JY328" s="168"/>
      <c r="JZ328" s="170" t="str">
        <f t="shared" si="274"/>
        <v>0</v>
      </c>
      <c r="KA328" s="170">
        <f t="shared" si="8129"/>
        <v>0</v>
      </c>
      <c r="KB328" s="168">
        <f t="shared" si="8130"/>
        <v>0</v>
      </c>
      <c r="KC328" s="168">
        <f t="shared" si="8131"/>
        <v>0</v>
      </c>
      <c r="KD328" s="168">
        <f t="shared" si="8132"/>
        <v>0</v>
      </c>
      <c r="KE328" s="168">
        <f t="shared" si="8133"/>
        <v>0</v>
      </c>
      <c r="KF328" s="154">
        <f t="shared" ref="KF328:KG328" si="8170">KF327</f>
        <v>19</v>
      </c>
      <c r="KG328" s="155">
        <f t="shared" si="8170"/>
        <v>1182</v>
      </c>
      <c r="KH328" s="156" t="str">
        <f t="shared" si="8135"/>
        <v>1</v>
      </c>
      <c r="KI328" s="157" t="str">
        <f t="shared" si="282"/>
        <v/>
      </c>
      <c r="KJ328" s="158">
        <f t="shared" si="283"/>
        <v>0</v>
      </c>
      <c r="KK328" s="159"/>
      <c r="KL328" s="159"/>
      <c r="KM328" s="159"/>
      <c r="KN328" s="160"/>
      <c r="KO328" s="160"/>
      <c r="KP328" s="171" t="str">
        <f t="shared" si="284"/>
        <v>0</v>
      </c>
      <c r="KQ328" s="171">
        <f t="shared" si="8136"/>
        <v>0</v>
      </c>
      <c r="KR328" s="160">
        <f t="shared" si="8137"/>
        <v>0</v>
      </c>
      <c r="KS328" s="160">
        <f t="shared" si="8138"/>
        <v>0</v>
      </c>
      <c r="KT328" s="160">
        <f t="shared" si="8139"/>
        <v>0</v>
      </c>
      <c r="KU328" s="160">
        <f t="shared" si="8140"/>
        <v>0</v>
      </c>
      <c r="KV328" s="161">
        <f t="shared" ref="KV328:KW328" si="8171">KV327</f>
        <v>20</v>
      </c>
      <c r="KW328" s="162">
        <f t="shared" si="8171"/>
        <v>1183</v>
      </c>
      <c r="KX328" s="163" t="str">
        <f t="shared" si="8142"/>
        <v>1</v>
      </c>
      <c r="KY328" s="164" t="str">
        <f t="shared" si="292"/>
        <v/>
      </c>
      <c r="KZ328" s="165">
        <f t="shared" si="293"/>
        <v>0</v>
      </c>
      <c r="LA328" s="166"/>
      <c r="LB328" s="166"/>
      <c r="LC328" s="166"/>
      <c r="LD328" s="168"/>
      <c r="LE328" s="168"/>
      <c r="LF328" s="170" t="str">
        <f t="shared" si="294"/>
        <v>0</v>
      </c>
      <c r="LG328" s="170">
        <f t="shared" si="8143"/>
        <v>0</v>
      </c>
      <c r="LH328" s="168">
        <f t="shared" si="8144"/>
        <v>0</v>
      </c>
      <c r="LI328" s="168">
        <f t="shared" si="8145"/>
        <v>0</v>
      </c>
      <c r="LJ328" s="168">
        <f t="shared" si="8146"/>
        <v>0</v>
      </c>
      <c r="LK328" s="168">
        <f t="shared" si="8147"/>
        <v>0</v>
      </c>
      <c r="LL328" s="172"/>
      <c r="LM328" s="172"/>
      <c r="LN328" s="168" t="str">
        <f t="shared" si="8148"/>
        <v>#REF!</v>
      </c>
      <c r="LO328" s="168" t="str">
        <f t="shared" si="8149"/>
        <v>#REF!</v>
      </c>
      <c r="LP328" s="168" t="str">
        <f t="shared" si="8150"/>
        <v>#REF!</v>
      </c>
      <c r="LQ328" s="168" t="str">
        <f t="shared" si="8151"/>
        <v>#REF!</v>
      </c>
    </row>
    <row r="329" ht="15.75" customHeight="1">
      <c r="A329" s="188">
        <v>46422.0</v>
      </c>
      <c r="B329" s="152" t="s">
        <v>28</v>
      </c>
      <c r="C329" s="153">
        <f t="shared" si="99"/>
        <v>0</v>
      </c>
      <c r="D329" s="154">
        <f t="shared" ref="D329:E329" si="8172">D328</f>
        <v>1</v>
      </c>
      <c r="E329" s="155">
        <f t="shared" si="8172"/>
        <v>1164</v>
      </c>
      <c r="F329" s="156" t="str">
        <f t="shared" si="8009"/>
        <v>1</v>
      </c>
      <c r="G329" s="157">
        <f t="shared" si="102"/>
        <v>1</v>
      </c>
      <c r="H329" s="158">
        <f t="shared" si="103"/>
        <v>0</v>
      </c>
      <c r="I329" s="159"/>
      <c r="J329" s="159"/>
      <c r="K329" s="159"/>
      <c r="L329" s="78"/>
      <c r="M329" s="79"/>
      <c r="N329" s="77" t="str">
        <f t="shared" si="104"/>
        <v>0</v>
      </c>
      <c r="O329" s="81">
        <f t="shared" si="8010"/>
        <v>0</v>
      </c>
      <c r="P329" s="160">
        <f t="shared" si="8011"/>
        <v>0</v>
      </c>
      <c r="Q329" s="160">
        <f t="shared" si="8012"/>
        <v>0</v>
      </c>
      <c r="R329" s="160">
        <f t="shared" si="8013"/>
        <v>0</v>
      </c>
      <c r="S329" s="160">
        <f t="shared" si="8014"/>
        <v>0</v>
      </c>
      <c r="T329" s="161">
        <f t="shared" ref="T329:U329" si="8173">T328</f>
        <v>2</v>
      </c>
      <c r="U329" s="162">
        <f t="shared" si="8173"/>
        <v>1165</v>
      </c>
      <c r="V329" s="163" t="str">
        <f t="shared" si="8016"/>
        <v>1</v>
      </c>
      <c r="W329" s="164">
        <f t="shared" si="112"/>
        <v>1</v>
      </c>
      <c r="X329" s="165">
        <f t="shared" si="113"/>
        <v>0</v>
      </c>
      <c r="Y329" s="166"/>
      <c r="Z329" s="166"/>
      <c r="AA329" s="166"/>
      <c r="AB329" s="84"/>
      <c r="AC329" s="85"/>
      <c r="AD329" s="83" t="str">
        <f t="shared" si="114"/>
        <v>0</v>
      </c>
      <c r="AE329" s="167">
        <f t="shared" si="8017"/>
        <v>0</v>
      </c>
      <c r="AF329" s="168">
        <f t="shared" si="8018"/>
        <v>0</v>
      </c>
      <c r="AG329" s="168">
        <f t="shared" si="8019"/>
        <v>0</v>
      </c>
      <c r="AH329" s="168">
        <f t="shared" si="8020"/>
        <v>0</v>
      </c>
      <c r="AI329" s="168">
        <f t="shared" si="8021"/>
        <v>0</v>
      </c>
      <c r="AJ329" s="154">
        <f t="shared" ref="AJ329:AK329" si="8174">AJ328</f>
        <v>3</v>
      </c>
      <c r="AK329" s="155">
        <f t="shared" si="8174"/>
        <v>1166</v>
      </c>
      <c r="AL329" s="156" t="str">
        <f t="shared" si="8023"/>
        <v>1</v>
      </c>
      <c r="AM329" s="157">
        <f t="shared" si="122"/>
        <v>2</v>
      </c>
      <c r="AN329" s="158">
        <f t="shared" si="123"/>
        <v>0</v>
      </c>
      <c r="AO329" s="159"/>
      <c r="AP329" s="159"/>
      <c r="AQ329" s="159"/>
      <c r="AR329" s="78"/>
      <c r="AS329" s="79"/>
      <c r="AT329" s="77" t="str">
        <f t="shared" si="124"/>
        <v>0</v>
      </c>
      <c r="AU329" s="81">
        <f t="shared" si="8024"/>
        <v>0</v>
      </c>
      <c r="AV329" s="160">
        <f t="shared" si="8025"/>
        <v>0</v>
      </c>
      <c r="AW329" s="160">
        <f t="shared" si="8026"/>
        <v>0</v>
      </c>
      <c r="AX329" s="160">
        <f t="shared" si="8027"/>
        <v>0</v>
      </c>
      <c r="AY329" s="160">
        <f t="shared" si="8028"/>
        <v>0</v>
      </c>
      <c r="AZ329" s="161">
        <f t="shared" ref="AZ329:BA329" si="8175">AZ328</f>
        <v>4</v>
      </c>
      <c r="BA329" s="162">
        <f t="shared" si="8175"/>
        <v>1167</v>
      </c>
      <c r="BB329" s="163" t="str">
        <f t="shared" si="8030"/>
        <v>1</v>
      </c>
      <c r="BC329" s="164">
        <f t="shared" si="132"/>
        <v>4</v>
      </c>
      <c r="BD329" s="165">
        <f t="shared" si="133"/>
        <v>0</v>
      </c>
      <c r="BE329" s="166"/>
      <c r="BF329" s="166"/>
      <c r="BG329" s="166"/>
      <c r="BH329" s="84"/>
      <c r="BI329" s="85"/>
      <c r="BJ329" s="83" t="str">
        <f t="shared" si="134"/>
        <v>0</v>
      </c>
      <c r="BK329" s="167">
        <f t="shared" si="8031"/>
        <v>0</v>
      </c>
      <c r="BL329" s="168">
        <f t="shared" si="8032"/>
        <v>0</v>
      </c>
      <c r="BM329" s="168">
        <f t="shared" si="8033"/>
        <v>0</v>
      </c>
      <c r="BN329" s="168">
        <f t="shared" si="8034"/>
        <v>0</v>
      </c>
      <c r="BO329" s="168">
        <f t="shared" si="8035"/>
        <v>0</v>
      </c>
      <c r="BP329" s="154">
        <f t="shared" ref="BP329:BQ329" si="8176">BP328</f>
        <v>5</v>
      </c>
      <c r="BQ329" s="155">
        <f t="shared" si="8176"/>
        <v>1168</v>
      </c>
      <c r="BR329" s="156" t="str">
        <f t="shared" si="8037"/>
        <v>1</v>
      </c>
      <c r="BS329" s="157">
        <f t="shared" si="142"/>
        <v>4</v>
      </c>
      <c r="BT329" s="158">
        <f t="shared" si="143"/>
        <v>0</v>
      </c>
      <c r="BU329" s="159"/>
      <c r="BV329" s="159"/>
      <c r="BW329" s="159"/>
      <c r="BX329" s="78"/>
      <c r="BY329" s="79"/>
      <c r="BZ329" s="77" t="str">
        <f t="shared" si="144"/>
        <v>0</v>
      </c>
      <c r="CA329" s="81">
        <f t="shared" si="8038"/>
        <v>0</v>
      </c>
      <c r="CB329" s="160">
        <f t="shared" si="8039"/>
        <v>0</v>
      </c>
      <c r="CC329" s="160">
        <f t="shared" si="8040"/>
        <v>0</v>
      </c>
      <c r="CD329" s="160">
        <f t="shared" si="8041"/>
        <v>0</v>
      </c>
      <c r="CE329" s="160">
        <f t="shared" si="8042"/>
        <v>0</v>
      </c>
      <c r="CF329" s="161">
        <f t="shared" ref="CF329:CG329" si="8177">CF328</f>
        <v>6</v>
      </c>
      <c r="CG329" s="162">
        <f t="shared" si="8177"/>
        <v>1169</v>
      </c>
      <c r="CH329" s="163" t="str">
        <f t="shared" si="8044"/>
        <v>1</v>
      </c>
      <c r="CI329" s="164">
        <f t="shared" si="152"/>
        <v>2</v>
      </c>
      <c r="CJ329" s="165">
        <f t="shared" si="153"/>
        <v>0</v>
      </c>
      <c r="CK329" s="166"/>
      <c r="CL329" s="166"/>
      <c r="CM329" s="166"/>
      <c r="CN329" s="84"/>
      <c r="CO329" s="85"/>
      <c r="CP329" s="83" t="str">
        <f t="shared" si="154"/>
        <v>0</v>
      </c>
      <c r="CQ329" s="167">
        <f t="shared" si="8045"/>
        <v>0</v>
      </c>
      <c r="CR329" s="168">
        <f t="shared" si="8046"/>
        <v>0</v>
      </c>
      <c r="CS329" s="168">
        <f t="shared" si="8047"/>
        <v>0</v>
      </c>
      <c r="CT329" s="168">
        <f t="shared" si="8048"/>
        <v>0</v>
      </c>
      <c r="CU329" s="168">
        <f t="shared" si="8049"/>
        <v>0</v>
      </c>
      <c r="CV329" s="154">
        <f t="shared" ref="CV329:CW329" si="8178">CV328</f>
        <v>7</v>
      </c>
      <c r="CW329" s="155">
        <f t="shared" si="8178"/>
        <v>1170</v>
      </c>
      <c r="CX329" s="156" t="str">
        <f t="shared" si="8051"/>
        <v>1</v>
      </c>
      <c r="CY329" s="157">
        <f t="shared" si="162"/>
        <v>2</v>
      </c>
      <c r="CZ329" s="158">
        <f t="shared" si="163"/>
        <v>0</v>
      </c>
      <c r="DA329" s="159"/>
      <c r="DB329" s="159"/>
      <c r="DC329" s="159"/>
      <c r="DD329" s="78"/>
      <c r="DE329" s="79"/>
      <c r="DF329" s="77" t="str">
        <f t="shared" si="164"/>
        <v>0</v>
      </c>
      <c r="DG329" s="81">
        <f t="shared" si="8052"/>
        <v>0</v>
      </c>
      <c r="DH329" s="160">
        <f t="shared" si="8053"/>
        <v>0</v>
      </c>
      <c r="DI329" s="160">
        <f t="shared" si="8054"/>
        <v>0</v>
      </c>
      <c r="DJ329" s="160">
        <f t="shared" si="8055"/>
        <v>0</v>
      </c>
      <c r="DK329" s="160">
        <f t="shared" si="8056"/>
        <v>0</v>
      </c>
      <c r="DL329" s="161">
        <f t="shared" ref="DL329:DM329" si="8179">DL328</f>
        <v>8</v>
      </c>
      <c r="DM329" s="162">
        <f t="shared" si="8179"/>
        <v>1171</v>
      </c>
      <c r="DN329" s="163" t="str">
        <f t="shared" si="8058"/>
        <v>1</v>
      </c>
      <c r="DO329" s="164">
        <f t="shared" si="172"/>
        <v>2</v>
      </c>
      <c r="DP329" s="165">
        <f t="shared" si="173"/>
        <v>0</v>
      </c>
      <c r="DQ329" s="166"/>
      <c r="DR329" s="166"/>
      <c r="DS329" s="166"/>
      <c r="DT329" s="84"/>
      <c r="DU329" s="85"/>
      <c r="DV329" s="83" t="str">
        <f t="shared" si="174"/>
        <v>0</v>
      </c>
      <c r="DW329" s="167">
        <f t="shared" si="8059"/>
        <v>0</v>
      </c>
      <c r="DX329" s="168">
        <f t="shared" si="8060"/>
        <v>0</v>
      </c>
      <c r="DY329" s="168">
        <f t="shared" si="8061"/>
        <v>0</v>
      </c>
      <c r="DZ329" s="168">
        <f t="shared" si="8062"/>
        <v>0</v>
      </c>
      <c r="EA329" s="168">
        <f t="shared" si="8063"/>
        <v>0</v>
      </c>
      <c r="EB329" s="154">
        <f t="shared" ref="EB329:EC329" si="8180">EB328</f>
        <v>9</v>
      </c>
      <c r="EC329" s="155">
        <f t="shared" si="8180"/>
        <v>1172</v>
      </c>
      <c r="ED329" s="156" t="str">
        <f t="shared" si="8065"/>
        <v>1</v>
      </c>
      <c r="EE329" s="157">
        <f t="shared" si="182"/>
        <v>5</v>
      </c>
      <c r="EF329" s="169">
        <f t="shared" si="183"/>
        <v>0</v>
      </c>
      <c r="EG329" s="159"/>
      <c r="EH329" s="159"/>
      <c r="EI329" s="159"/>
      <c r="EJ329" s="78"/>
      <c r="EK329" s="79"/>
      <c r="EL329" s="77" t="str">
        <f t="shared" si="184"/>
        <v>0</v>
      </c>
      <c r="EM329" s="81">
        <f t="shared" si="8066"/>
        <v>0</v>
      </c>
      <c r="EN329" s="160">
        <f t="shared" si="8067"/>
        <v>0</v>
      </c>
      <c r="EO329" s="160">
        <f t="shared" si="8068"/>
        <v>0</v>
      </c>
      <c r="EP329" s="160">
        <f t="shared" si="8069"/>
        <v>0</v>
      </c>
      <c r="EQ329" s="160">
        <f t="shared" si="8070"/>
        <v>0</v>
      </c>
      <c r="ER329" s="161">
        <f t="shared" ref="ER329:ES329" si="8181">ER328</f>
        <v>10</v>
      </c>
      <c r="ES329" s="162">
        <f t="shared" si="8181"/>
        <v>1173</v>
      </c>
      <c r="ET329" s="163" t="str">
        <f t="shared" si="8072"/>
        <v>1</v>
      </c>
      <c r="EU329" s="164">
        <f t="shared" si="192"/>
        <v>19</v>
      </c>
      <c r="EV329" s="165">
        <f t="shared" si="193"/>
        <v>0</v>
      </c>
      <c r="EW329" s="166"/>
      <c r="EX329" s="166"/>
      <c r="EY329" s="166"/>
      <c r="EZ329" s="84"/>
      <c r="FA329" s="85"/>
      <c r="FB329" s="83" t="str">
        <f t="shared" si="194"/>
        <v>0</v>
      </c>
      <c r="FC329" s="167">
        <f t="shared" si="8073"/>
        <v>0</v>
      </c>
      <c r="FD329" s="168">
        <f t="shared" si="8074"/>
        <v>0</v>
      </c>
      <c r="FE329" s="168">
        <f t="shared" si="8075"/>
        <v>0</v>
      </c>
      <c r="FF329" s="168">
        <f t="shared" si="8076"/>
        <v>0</v>
      </c>
      <c r="FG329" s="168">
        <f t="shared" si="8077"/>
        <v>0</v>
      </c>
      <c r="FH329" s="154">
        <f t="shared" ref="FH329:FI329" si="8182">FH328</f>
        <v>11</v>
      </c>
      <c r="FI329" s="155">
        <f t="shared" si="8182"/>
        <v>1174</v>
      </c>
      <c r="FJ329" s="156" t="str">
        <f t="shared" si="8079"/>
        <v>1</v>
      </c>
      <c r="FK329" s="157">
        <f t="shared" si="202"/>
        <v>4</v>
      </c>
      <c r="FL329" s="158">
        <f t="shared" si="203"/>
        <v>0</v>
      </c>
      <c r="FM329" s="159"/>
      <c r="FN329" s="159"/>
      <c r="FO329" s="159"/>
      <c r="FP329" s="78"/>
      <c r="FQ329" s="79"/>
      <c r="FR329" s="77" t="str">
        <f t="shared" si="204"/>
        <v>0</v>
      </c>
      <c r="FS329" s="81">
        <f t="shared" si="8080"/>
        <v>0</v>
      </c>
      <c r="FT329" s="160">
        <f t="shared" si="8081"/>
        <v>0</v>
      </c>
      <c r="FU329" s="160">
        <f t="shared" si="8082"/>
        <v>0</v>
      </c>
      <c r="FV329" s="160">
        <f t="shared" si="8083"/>
        <v>0</v>
      </c>
      <c r="FW329" s="160">
        <f t="shared" si="8084"/>
        <v>0</v>
      </c>
      <c r="FX329" s="161">
        <f t="shared" ref="FX329:FY329" si="8183">FX328</f>
        <v>12</v>
      </c>
      <c r="FY329" s="162">
        <f t="shared" si="8183"/>
        <v>1175</v>
      </c>
      <c r="FZ329" s="163" t="str">
        <f t="shared" si="8086"/>
        <v>1</v>
      </c>
      <c r="GA329" s="164">
        <f t="shared" si="212"/>
        <v>2</v>
      </c>
      <c r="GB329" s="165">
        <f t="shared" si="213"/>
        <v>0</v>
      </c>
      <c r="GC329" s="166"/>
      <c r="GD329" s="166"/>
      <c r="GE329" s="166"/>
      <c r="GF329" s="84"/>
      <c r="GG329" s="85"/>
      <c r="GH329" s="83" t="str">
        <f t="shared" si="214"/>
        <v>0</v>
      </c>
      <c r="GI329" s="167">
        <f t="shared" si="8087"/>
        <v>0</v>
      </c>
      <c r="GJ329" s="168">
        <f t="shared" si="8088"/>
        <v>0</v>
      </c>
      <c r="GK329" s="168">
        <f t="shared" si="8089"/>
        <v>0</v>
      </c>
      <c r="GL329" s="168">
        <f t="shared" si="8090"/>
        <v>0</v>
      </c>
      <c r="GM329" s="168">
        <f t="shared" si="8091"/>
        <v>0</v>
      </c>
      <c r="GN329" s="154">
        <f t="shared" ref="GN329:GO329" si="8184">GN328</f>
        <v>13</v>
      </c>
      <c r="GO329" s="155">
        <f t="shared" si="8184"/>
        <v>1176</v>
      </c>
      <c r="GP329" s="156" t="str">
        <f t="shared" si="8093"/>
        <v>1</v>
      </c>
      <c r="GQ329" s="157">
        <f t="shared" si="222"/>
        <v>3</v>
      </c>
      <c r="GR329" s="158">
        <f t="shared" si="223"/>
        <v>0</v>
      </c>
      <c r="GS329" s="159"/>
      <c r="GT329" s="159"/>
      <c r="GU329" s="159"/>
      <c r="GV329" s="78"/>
      <c r="GW329" s="79"/>
      <c r="GX329" s="77" t="str">
        <f t="shared" si="224"/>
        <v>0</v>
      </c>
      <c r="GY329" s="81">
        <f t="shared" si="8094"/>
        <v>0</v>
      </c>
      <c r="GZ329" s="160">
        <f t="shared" si="8095"/>
        <v>0</v>
      </c>
      <c r="HA329" s="160">
        <f t="shared" si="8096"/>
        <v>0</v>
      </c>
      <c r="HB329" s="160">
        <f t="shared" si="8097"/>
        <v>0</v>
      </c>
      <c r="HC329" s="160">
        <f t="shared" si="8098"/>
        <v>0</v>
      </c>
      <c r="HD329" s="161">
        <f t="shared" ref="HD329:HE329" si="8185">HD328</f>
        <v>14</v>
      </c>
      <c r="HE329" s="162">
        <f t="shared" si="8185"/>
        <v>1177</v>
      </c>
      <c r="HF329" s="163" t="str">
        <f t="shared" si="8100"/>
        <v>1</v>
      </c>
      <c r="HG329" s="164">
        <f t="shared" si="232"/>
        <v>5</v>
      </c>
      <c r="HH329" s="165">
        <f t="shared" si="233"/>
        <v>0</v>
      </c>
      <c r="HI329" s="166"/>
      <c r="HJ329" s="166"/>
      <c r="HK329" s="166"/>
      <c r="HL329" s="84"/>
      <c r="HM329" s="85"/>
      <c r="HN329" s="83" t="str">
        <f t="shared" si="234"/>
        <v>0</v>
      </c>
      <c r="HO329" s="167">
        <f t="shared" si="8101"/>
        <v>0</v>
      </c>
      <c r="HP329" s="168">
        <f t="shared" si="8102"/>
        <v>0</v>
      </c>
      <c r="HQ329" s="168">
        <f t="shared" si="8103"/>
        <v>0</v>
      </c>
      <c r="HR329" s="168">
        <f t="shared" si="8104"/>
        <v>0</v>
      </c>
      <c r="HS329" s="168">
        <f t="shared" si="8105"/>
        <v>0</v>
      </c>
      <c r="HT329" s="154">
        <f t="shared" ref="HT329:HU329" si="8186">HT328</f>
        <v>15</v>
      </c>
      <c r="HU329" s="155">
        <f t="shared" si="8186"/>
        <v>1178</v>
      </c>
      <c r="HV329" s="156" t="str">
        <f t="shared" si="8107"/>
        <v>1</v>
      </c>
      <c r="HW329" s="157" t="str">
        <f t="shared" si="242"/>
        <v/>
      </c>
      <c r="HX329" s="169">
        <f t="shared" si="243"/>
        <v>0</v>
      </c>
      <c r="HY329" s="159"/>
      <c r="HZ329" s="159"/>
      <c r="IA329" s="159"/>
      <c r="IB329" s="160"/>
      <c r="IC329" s="160"/>
      <c r="ID329" s="160" t="str">
        <f t="shared" si="244"/>
        <v>0</v>
      </c>
      <c r="IE329" s="160">
        <f t="shared" si="8108"/>
        <v>0</v>
      </c>
      <c r="IF329" s="160">
        <f t="shared" si="8109"/>
        <v>0</v>
      </c>
      <c r="IG329" s="160">
        <f t="shared" si="8110"/>
        <v>0</v>
      </c>
      <c r="IH329" s="160">
        <f t="shared" si="8111"/>
        <v>0</v>
      </c>
      <c r="II329" s="160">
        <f t="shared" si="8112"/>
        <v>0</v>
      </c>
      <c r="IJ329" s="161">
        <f t="shared" ref="IJ329:IK329" si="8187">IJ328</f>
        <v>16</v>
      </c>
      <c r="IK329" s="162">
        <f t="shared" si="8187"/>
        <v>1179</v>
      </c>
      <c r="IL329" s="163" t="str">
        <f t="shared" si="8114"/>
        <v>1</v>
      </c>
      <c r="IM329" s="164" t="str">
        <f t="shared" si="252"/>
        <v/>
      </c>
      <c r="IN329" s="165">
        <f t="shared" si="253"/>
        <v>0</v>
      </c>
      <c r="IO329" s="166"/>
      <c r="IP329" s="166"/>
      <c r="IQ329" s="166"/>
      <c r="IR329" s="168"/>
      <c r="IS329" s="168"/>
      <c r="IT329" s="170" t="str">
        <f t="shared" si="254"/>
        <v>0</v>
      </c>
      <c r="IU329" s="170">
        <f t="shared" si="8115"/>
        <v>0</v>
      </c>
      <c r="IV329" s="168">
        <f t="shared" si="8116"/>
        <v>0</v>
      </c>
      <c r="IW329" s="168">
        <f t="shared" si="8117"/>
        <v>0</v>
      </c>
      <c r="IX329" s="168">
        <f t="shared" si="8118"/>
        <v>0</v>
      </c>
      <c r="IY329" s="168">
        <f t="shared" si="8119"/>
        <v>0</v>
      </c>
      <c r="IZ329" s="154">
        <f t="shared" ref="IZ329:JA329" si="8188">IZ328</f>
        <v>17</v>
      </c>
      <c r="JA329" s="155">
        <f t="shared" si="8188"/>
        <v>1180</v>
      </c>
      <c r="JB329" s="156" t="str">
        <f t="shared" si="8121"/>
        <v>1</v>
      </c>
      <c r="JC329" s="157" t="str">
        <f t="shared" si="262"/>
        <v/>
      </c>
      <c r="JD329" s="158">
        <f t="shared" si="263"/>
        <v>0</v>
      </c>
      <c r="JE329" s="159"/>
      <c r="JF329" s="159"/>
      <c r="JG329" s="159"/>
      <c r="JH329" s="160"/>
      <c r="JI329" s="160"/>
      <c r="JJ329" s="171" t="str">
        <f t="shared" si="264"/>
        <v>0</v>
      </c>
      <c r="JK329" s="171">
        <f t="shared" si="8122"/>
        <v>0</v>
      </c>
      <c r="JL329" s="160">
        <f t="shared" si="8123"/>
        <v>0</v>
      </c>
      <c r="JM329" s="160">
        <f t="shared" si="8124"/>
        <v>0</v>
      </c>
      <c r="JN329" s="160">
        <f t="shared" si="8125"/>
        <v>0</v>
      </c>
      <c r="JO329" s="160">
        <f t="shared" si="8126"/>
        <v>0</v>
      </c>
      <c r="JP329" s="161">
        <f t="shared" ref="JP329:JQ329" si="8189">JP328</f>
        <v>18</v>
      </c>
      <c r="JQ329" s="162">
        <f t="shared" si="8189"/>
        <v>1181</v>
      </c>
      <c r="JR329" s="163" t="str">
        <f t="shared" si="8128"/>
        <v>1</v>
      </c>
      <c r="JS329" s="164" t="str">
        <f t="shared" si="272"/>
        <v/>
      </c>
      <c r="JT329" s="165">
        <f t="shared" si="273"/>
        <v>0</v>
      </c>
      <c r="JU329" s="166"/>
      <c r="JV329" s="166"/>
      <c r="JW329" s="166"/>
      <c r="JX329" s="168"/>
      <c r="JY329" s="168"/>
      <c r="JZ329" s="170" t="str">
        <f t="shared" si="274"/>
        <v>0</v>
      </c>
      <c r="KA329" s="170">
        <f t="shared" si="8129"/>
        <v>0</v>
      </c>
      <c r="KB329" s="168">
        <f t="shared" si="8130"/>
        <v>0</v>
      </c>
      <c r="KC329" s="168">
        <f t="shared" si="8131"/>
        <v>0</v>
      </c>
      <c r="KD329" s="168">
        <f t="shared" si="8132"/>
        <v>0</v>
      </c>
      <c r="KE329" s="168">
        <f t="shared" si="8133"/>
        <v>0</v>
      </c>
      <c r="KF329" s="154">
        <f t="shared" ref="KF329:KG329" si="8190">KF328</f>
        <v>19</v>
      </c>
      <c r="KG329" s="155">
        <f t="shared" si="8190"/>
        <v>1182</v>
      </c>
      <c r="KH329" s="156" t="str">
        <f t="shared" si="8135"/>
        <v>1</v>
      </c>
      <c r="KI329" s="157" t="str">
        <f t="shared" si="282"/>
        <v/>
      </c>
      <c r="KJ329" s="158">
        <f t="shared" si="283"/>
        <v>0</v>
      </c>
      <c r="KK329" s="159"/>
      <c r="KL329" s="159"/>
      <c r="KM329" s="159"/>
      <c r="KN329" s="160"/>
      <c r="KO329" s="160"/>
      <c r="KP329" s="171" t="str">
        <f t="shared" si="284"/>
        <v>0</v>
      </c>
      <c r="KQ329" s="171">
        <f t="shared" si="8136"/>
        <v>0</v>
      </c>
      <c r="KR329" s="160">
        <f t="shared" si="8137"/>
        <v>0</v>
      </c>
      <c r="KS329" s="160">
        <f t="shared" si="8138"/>
        <v>0</v>
      </c>
      <c r="KT329" s="160">
        <f t="shared" si="8139"/>
        <v>0</v>
      </c>
      <c r="KU329" s="160">
        <f t="shared" si="8140"/>
        <v>0</v>
      </c>
      <c r="KV329" s="161">
        <f t="shared" ref="KV329:KW329" si="8191">KV328</f>
        <v>20</v>
      </c>
      <c r="KW329" s="162">
        <f t="shared" si="8191"/>
        <v>1183</v>
      </c>
      <c r="KX329" s="163" t="str">
        <f t="shared" si="8142"/>
        <v>1</v>
      </c>
      <c r="KY329" s="164" t="str">
        <f t="shared" si="292"/>
        <v/>
      </c>
      <c r="KZ329" s="165">
        <f t="shared" si="293"/>
        <v>0</v>
      </c>
      <c r="LA329" s="166"/>
      <c r="LB329" s="166"/>
      <c r="LC329" s="166"/>
      <c r="LD329" s="168"/>
      <c r="LE329" s="168"/>
      <c r="LF329" s="170" t="str">
        <f t="shared" si="294"/>
        <v>0</v>
      </c>
      <c r="LG329" s="170">
        <f t="shared" si="8143"/>
        <v>0</v>
      </c>
      <c r="LH329" s="168">
        <f t="shared" si="8144"/>
        <v>0</v>
      </c>
      <c r="LI329" s="168">
        <f t="shared" si="8145"/>
        <v>0</v>
      </c>
      <c r="LJ329" s="168">
        <f t="shared" si="8146"/>
        <v>0</v>
      </c>
      <c r="LK329" s="168">
        <f t="shared" si="8147"/>
        <v>0</v>
      </c>
      <c r="LL329" s="172"/>
      <c r="LM329" s="172"/>
      <c r="LN329" s="168" t="str">
        <f t="shared" si="8148"/>
        <v>#REF!</v>
      </c>
      <c r="LO329" s="168" t="str">
        <f t="shared" si="8149"/>
        <v>#REF!</v>
      </c>
      <c r="LP329" s="168" t="str">
        <f t="shared" si="8150"/>
        <v>#REF!</v>
      </c>
      <c r="LQ329" s="168" t="str">
        <f t="shared" si="8151"/>
        <v>#REF!</v>
      </c>
    </row>
    <row r="330" ht="15.75" customHeight="1">
      <c r="A330" s="188">
        <v>46423.0</v>
      </c>
      <c r="B330" s="152" t="s">
        <v>29</v>
      </c>
      <c r="C330" s="153">
        <f t="shared" si="99"/>
        <v>0</v>
      </c>
      <c r="D330" s="154">
        <f t="shared" ref="D330:E330" si="8192">D329</f>
        <v>1</v>
      </c>
      <c r="E330" s="155">
        <f t="shared" si="8192"/>
        <v>1164</v>
      </c>
      <c r="F330" s="156" t="str">
        <f t="shared" si="8009"/>
        <v>1</v>
      </c>
      <c r="G330" s="157">
        <f t="shared" si="102"/>
        <v>1</v>
      </c>
      <c r="H330" s="158">
        <f t="shared" si="103"/>
        <v>0</v>
      </c>
      <c r="I330" s="159"/>
      <c r="J330" s="159"/>
      <c r="K330" s="159"/>
      <c r="L330" s="78"/>
      <c r="M330" s="79"/>
      <c r="N330" s="77" t="str">
        <f t="shared" si="104"/>
        <v>0</v>
      </c>
      <c r="O330" s="81">
        <f t="shared" si="8010"/>
        <v>0</v>
      </c>
      <c r="P330" s="160">
        <f t="shared" si="8011"/>
        <v>0</v>
      </c>
      <c r="Q330" s="160">
        <f t="shared" si="8012"/>
        <v>0</v>
      </c>
      <c r="R330" s="160">
        <f t="shared" si="8013"/>
        <v>0</v>
      </c>
      <c r="S330" s="160">
        <f t="shared" si="8014"/>
        <v>0</v>
      </c>
      <c r="T330" s="161">
        <f t="shared" ref="T330:U330" si="8193">T329</f>
        <v>2</v>
      </c>
      <c r="U330" s="162">
        <f t="shared" si="8193"/>
        <v>1165</v>
      </c>
      <c r="V330" s="163" t="str">
        <f t="shared" si="8016"/>
        <v>1</v>
      </c>
      <c r="W330" s="164">
        <f t="shared" si="112"/>
        <v>1</v>
      </c>
      <c r="X330" s="165">
        <f t="shared" si="113"/>
        <v>0</v>
      </c>
      <c r="Y330" s="166"/>
      <c r="Z330" s="166"/>
      <c r="AA330" s="166"/>
      <c r="AB330" s="84"/>
      <c r="AC330" s="85"/>
      <c r="AD330" s="83" t="str">
        <f t="shared" si="114"/>
        <v>0</v>
      </c>
      <c r="AE330" s="167">
        <f t="shared" si="8017"/>
        <v>0</v>
      </c>
      <c r="AF330" s="168">
        <f t="shared" si="8018"/>
        <v>0</v>
      </c>
      <c r="AG330" s="168">
        <f t="shared" si="8019"/>
        <v>0</v>
      </c>
      <c r="AH330" s="168">
        <f t="shared" si="8020"/>
        <v>0</v>
      </c>
      <c r="AI330" s="168">
        <f t="shared" si="8021"/>
        <v>0</v>
      </c>
      <c r="AJ330" s="154">
        <f t="shared" ref="AJ330:AK330" si="8194">AJ329</f>
        <v>3</v>
      </c>
      <c r="AK330" s="155">
        <f t="shared" si="8194"/>
        <v>1166</v>
      </c>
      <c r="AL330" s="156" t="str">
        <f t="shared" si="8023"/>
        <v>1</v>
      </c>
      <c r="AM330" s="157">
        <f t="shared" si="122"/>
        <v>2</v>
      </c>
      <c r="AN330" s="158">
        <f t="shared" si="123"/>
        <v>0</v>
      </c>
      <c r="AO330" s="159"/>
      <c r="AP330" s="159"/>
      <c r="AQ330" s="159"/>
      <c r="AR330" s="78"/>
      <c r="AS330" s="79"/>
      <c r="AT330" s="77" t="str">
        <f t="shared" si="124"/>
        <v>0</v>
      </c>
      <c r="AU330" s="81">
        <f t="shared" si="8024"/>
        <v>0</v>
      </c>
      <c r="AV330" s="160">
        <f t="shared" si="8025"/>
        <v>0</v>
      </c>
      <c r="AW330" s="160">
        <f t="shared" si="8026"/>
        <v>0</v>
      </c>
      <c r="AX330" s="160">
        <f t="shared" si="8027"/>
        <v>0</v>
      </c>
      <c r="AY330" s="160">
        <f t="shared" si="8028"/>
        <v>0</v>
      </c>
      <c r="AZ330" s="161">
        <f t="shared" ref="AZ330:BA330" si="8195">AZ329</f>
        <v>4</v>
      </c>
      <c r="BA330" s="162">
        <f t="shared" si="8195"/>
        <v>1167</v>
      </c>
      <c r="BB330" s="163" t="str">
        <f t="shared" si="8030"/>
        <v>1</v>
      </c>
      <c r="BC330" s="164">
        <f t="shared" si="132"/>
        <v>4</v>
      </c>
      <c r="BD330" s="165">
        <f t="shared" si="133"/>
        <v>0</v>
      </c>
      <c r="BE330" s="166"/>
      <c r="BF330" s="166"/>
      <c r="BG330" s="166"/>
      <c r="BH330" s="84"/>
      <c r="BI330" s="85"/>
      <c r="BJ330" s="83" t="str">
        <f t="shared" si="134"/>
        <v>0</v>
      </c>
      <c r="BK330" s="167">
        <f t="shared" si="8031"/>
        <v>0</v>
      </c>
      <c r="BL330" s="168">
        <f t="shared" si="8032"/>
        <v>0</v>
      </c>
      <c r="BM330" s="168">
        <f t="shared" si="8033"/>
        <v>0</v>
      </c>
      <c r="BN330" s="168">
        <f t="shared" si="8034"/>
        <v>0</v>
      </c>
      <c r="BO330" s="168">
        <f t="shared" si="8035"/>
        <v>0</v>
      </c>
      <c r="BP330" s="154">
        <f t="shared" ref="BP330:BQ330" si="8196">BP329</f>
        <v>5</v>
      </c>
      <c r="BQ330" s="155">
        <f t="shared" si="8196"/>
        <v>1168</v>
      </c>
      <c r="BR330" s="156" t="str">
        <f t="shared" si="8037"/>
        <v>1</v>
      </c>
      <c r="BS330" s="157">
        <f t="shared" si="142"/>
        <v>4</v>
      </c>
      <c r="BT330" s="158">
        <f t="shared" si="143"/>
        <v>0</v>
      </c>
      <c r="BU330" s="159"/>
      <c r="BV330" s="159"/>
      <c r="BW330" s="159"/>
      <c r="BX330" s="78"/>
      <c r="BY330" s="79"/>
      <c r="BZ330" s="77" t="str">
        <f t="shared" si="144"/>
        <v>0</v>
      </c>
      <c r="CA330" s="81">
        <f t="shared" si="8038"/>
        <v>0</v>
      </c>
      <c r="CB330" s="160">
        <f t="shared" si="8039"/>
        <v>0</v>
      </c>
      <c r="CC330" s="160">
        <f t="shared" si="8040"/>
        <v>0</v>
      </c>
      <c r="CD330" s="160">
        <f t="shared" si="8041"/>
        <v>0</v>
      </c>
      <c r="CE330" s="160">
        <f t="shared" si="8042"/>
        <v>0</v>
      </c>
      <c r="CF330" s="161">
        <f t="shared" ref="CF330:CG330" si="8197">CF329</f>
        <v>6</v>
      </c>
      <c r="CG330" s="162">
        <f t="shared" si="8197"/>
        <v>1169</v>
      </c>
      <c r="CH330" s="163" t="str">
        <f t="shared" si="8044"/>
        <v>1</v>
      </c>
      <c r="CI330" s="164">
        <f t="shared" si="152"/>
        <v>2</v>
      </c>
      <c r="CJ330" s="165">
        <f t="shared" si="153"/>
        <v>0</v>
      </c>
      <c r="CK330" s="166"/>
      <c r="CL330" s="166"/>
      <c r="CM330" s="166"/>
      <c r="CN330" s="84"/>
      <c r="CO330" s="85"/>
      <c r="CP330" s="83" t="str">
        <f t="shared" si="154"/>
        <v>0</v>
      </c>
      <c r="CQ330" s="167">
        <f t="shared" si="8045"/>
        <v>0</v>
      </c>
      <c r="CR330" s="168">
        <f t="shared" si="8046"/>
        <v>0</v>
      </c>
      <c r="CS330" s="168">
        <f t="shared" si="8047"/>
        <v>0</v>
      </c>
      <c r="CT330" s="168">
        <f t="shared" si="8048"/>
        <v>0</v>
      </c>
      <c r="CU330" s="168">
        <f t="shared" si="8049"/>
        <v>0</v>
      </c>
      <c r="CV330" s="154">
        <f t="shared" ref="CV330:CW330" si="8198">CV329</f>
        <v>7</v>
      </c>
      <c r="CW330" s="155">
        <f t="shared" si="8198"/>
        <v>1170</v>
      </c>
      <c r="CX330" s="156" t="str">
        <f t="shared" si="8051"/>
        <v>1</v>
      </c>
      <c r="CY330" s="157">
        <f t="shared" si="162"/>
        <v>2</v>
      </c>
      <c r="CZ330" s="158">
        <f t="shared" si="163"/>
        <v>0</v>
      </c>
      <c r="DA330" s="159"/>
      <c r="DB330" s="159"/>
      <c r="DC330" s="159"/>
      <c r="DD330" s="78"/>
      <c r="DE330" s="79"/>
      <c r="DF330" s="77" t="str">
        <f t="shared" si="164"/>
        <v>0</v>
      </c>
      <c r="DG330" s="81">
        <f t="shared" si="8052"/>
        <v>0</v>
      </c>
      <c r="DH330" s="160">
        <f t="shared" si="8053"/>
        <v>0</v>
      </c>
      <c r="DI330" s="160">
        <f t="shared" si="8054"/>
        <v>0</v>
      </c>
      <c r="DJ330" s="160">
        <f t="shared" si="8055"/>
        <v>0</v>
      </c>
      <c r="DK330" s="160">
        <f t="shared" si="8056"/>
        <v>0</v>
      </c>
      <c r="DL330" s="161">
        <f t="shared" ref="DL330:DM330" si="8199">DL329</f>
        <v>8</v>
      </c>
      <c r="DM330" s="162">
        <f t="shared" si="8199"/>
        <v>1171</v>
      </c>
      <c r="DN330" s="163" t="str">
        <f t="shared" si="8058"/>
        <v>1</v>
      </c>
      <c r="DO330" s="164">
        <f t="shared" si="172"/>
        <v>2</v>
      </c>
      <c r="DP330" s="165">
        <f t="shared" si="173"/>
        <v>0</v>
      </c>
      <c r="DQ330" s="166"/>
      <c r="DR330" s="166"/>
      <c r="DS330" s="166"/>
      <c r="DT330" s="84"/>
      <c r="DU330" s="85"/>
      <c r="DV330" s="83" t="str">
        <f t="shared" si="174"/>
        <v>0</v>
      </c>
      <c r="DW330" s="167">
        <f t="shared" si="8059"/>
        <v>0</v>
      </c>
      <c r="DX330" s="168">
        <f t="shared" si="8060"/>
        <v>0</v>
      </c>
      <c r="DY330" s="168">
        <f t="shared" si="8061"/>
        <v>0</v>
      </c>
      <c r="DZ330" s="168">
        <f t="shared" si="8062"/>
        <v>0</v>
      </c>
      <c r="EA330" s="168">
        <f t="shared" si="8063"/>
        <v>0</v>
      </c>
      <c r="EB330" s="154">
        <f t="shared" ref="EB330:EC330" si="8200">EB329</f>
        <v>9</v>
      </c>
      <c r="EC330" s="155">
        <f t="shared" si="8200"/>
        <v>1172</v>
      </c>
      <c r="ED330" s="156" t="str">
        <f t="shared" si="8065"/>
        <v>1</v>
      </c>
      <c r="EE330" s="157">
        <f t="shared" si="182"/>
        <v>5</v>
      </c>
      <c r="EF330" s="169">
        <f t="shared" si="183"/>
        <v>0</v>
      </c>
      <c r="EG330" s="159"/>
      <c r="EH330" s="159"/>
      <c r="EI330" s="159"/>
      <c r="EJ330" s="78"/>
      <c r="EK330" s="79"/>
      <c r="EL330" s="77" t="str">
        <f t="shared" si="184"/>
        <v>0</v>
      </c>
      <c r="EM330" s="81">
        <f t="shared" si="8066"/>
        <v>0</v>
      </c>
      <c r="EN330" s="160">
        <f t="shared" si="8067"/>
        <v>0</v>
      </c>
      <c r="EO330" s="160">
        <f t="shared" si="8068"/>
        <v>0</v>
      </c>
      <c r="EP330" s="160">
        <f t="shared" si="8069"/>
        <v>0</v>
      </c>
      <c r="EQ330" s="160">
        <f t="shared" si="8070"/>
        <v>0</v>
      </c>
      <c r="ER330" s="161">
        <f t="shared" ref="ER330:ES330" si="8201">ER329</f>
        <v>10</v>
      </c>
      <c r="ES330" s="162">
        <f t="shared" si="8201"/>
        <v>1173</v>
      </c>
      <c r="ET330" s="163" t="str">
        <f t="shared" si="8072"/>
        <v>1</v>
      </c>
      <c r="EU330" s="164">
        <f t="shared" si="192"/>
        <v>19</v>
      </c>
      <c r="EV330" s="165">
        <f t="shared" si="193"/>
        <v>0</v>
      </c>
      <c r="EW330" s="166"/>
      <c r="EX330" s="166"/>
      <c r="EY330" s="166"/>
      <c r="EZ330" s="84"/>
      <c r="FA330" s="85"/>
      <c r="FB330" s="83" t="str">
        <f t="shared" si="194"/>
        <v>0</v>
      </c>
      <c r="FC330" s="167">
        <f t="shared" si="8073"/>
        <v>0</v>
      </c>
      <c r="FD330" s="168">
        <f t="shared" si="8074"/>
        <v>0</v>
      </c>
      <c r="FE330" s="168">
        <f t="shared" si="8075"/>
        <v>0</v>
      </c>
      <c r="FF330" s="168">
        <f t="shared" si="8076"/>
        <v>0</v>
      </c>
      <c r="FG330" s="168">
        <f t="shared" si="8077"/>
        <v>0</v>
      </c>
      <c r="FH330" s="154">
        <f t="shared" ref="FH330:FI330" si="8202">FH329</f>
        <v>11</v>
      </c>
      <c r="FI330" s="155">
        <f t="shared" si="8202"/>
        <v>1174</v>
      </c>
      <c r="FJ330" s="156" t="str">
        <f t="shared" si="8079"/>
        <v>1</v>
      </c>
      <c r="FK330" s="157">
        <f t="shared" si="202"/>
        <v>4</v>
      </c>
      <c r="FL330" s="158">
        <f t="shared" si="203"/>
        <v>0</v>
      </c>
      <c r="FM330" s="159"/>
      <c r="FN330" s="159"/>
      <c r="FO330" s="159"/>
      <c r="FP330" s="78"/>
      <c r="FQ330" s="79"/>
      <c r="FR330" s="77" t="str">
        <f t="shared" si="204"/>
        <v>0</v>
      </c>
      <c r="FS330" s="81">
        <f t="shared" si="8080"/>
        <v>0</v>
      </c>
      <c r="FT330" s="160">
        <f t="shared" si="8081"/>
        <v>0</v>
      </c>
      <c r="FU330" s="160">
        <f t="shared" si="8082"/>
        <v>0</v>
      </c>
      <c r="FV330" s="160">
        <f t="shared" si="8083"/>
        <v>0</v>
      </c>
      <c r="FW330" s="160">
        <f t="shared" si="8084"/>
        <v>0</v>
      </c>
      <c r="FX330" s="161">
        <f t="shared" ref="FX330:FY330" si="8203">FX329</f>
        <v>12</v>
      </c>
      <c r="FY330" s="162">
        <f t="shared" si="8203"/>
        <v>1175</v>
      </c>
      <c r="FZ330" s="163" t="str">
        <f t="shared" si="8086"/>
        <v>1</v>
      </c>
      <c r="GA330" s="164">
        <f t="shared" si="212"/>
        <v>2</v>
      </c>
      <c r="GB330" s="165">
        <f t="shared" si="213"/>
        <v>0</v>
      </c>
      <c r="GC330" s="166"/>
      <c r="GD330" s="166"/>
      <c r="GE330" s="166"/>
      <c r="GF330" s="84"/>
      <c r="GG330" s="85"/>
      <c r="GH330" s="83" t="str">
        <f t="shared" si="214"/>
        <v>0</v>
      </c>
      <c r="GI330" s="167">
        <f t="shared" si="8087"/>
        <v>0</v>
      </c>
      <c r="GJ330" s="168">
        <f t="shared" si="8088"/>
        <v>0</v>
      </c>
      <c r="GK330" s="168">
        <f t="shared" si="8089"/>
        <v>0</v>
      </c>
      <c r="GL330" s="168">
        <f t="shared" si="8090"/>
        <v>0</v>
      </c>
      <c r="GM330" s="168">
        <f t="shared" si="8091"/>
        <v>0</v>
      </c>
      <c r="GN330" s="154">
        <f t="shared" ref="GN330:GO330" si="8204">GN329</f>
        <v>13</v>
      </c>
      <c r="GO330" s="155">
        <f t="shared" si="8204"/>
        <v>1176</v>
      </c>
      <c r="GP330" s="156" t="str">
        <f t="shared" si="8093"/>
        <v>1</v>
      </c>
      <c r="GQ330" s="157">
        <f t="shared" si="222"/>
        <v>3</v>
      </c>
      <c r="GR330" s="158">
        <f t="shared" si="223"/>
        <v>0</v>
      </c>
      <c r="GS330" s="159"/>
      <c r="GT330" s="159"/>
      <c r="GU330" s="159"/>
      <c r="GV330" s="78"/>
      <c r="GW330" s="79"/>
      <c r="GX330" s="77" t="str">
        <f t="shared" si="224"/>
        <v>0</v>
      </c>
      <c r="GY330" s="81">
        <f t="shared" si="8094"/>
        <v>0</v>
      </c>
      <c r="GZ330" s="160">
        <f t="shared" si="8095"/>
        <v>0</v>
      </c>
      <c r="HA330" s="160">
        <f t="shared" si="8096"/>
        <v>0</v>
      </c>
      <c r="HB330" s="160">
        <f t="shared" si="8097"/>
        <v>0</v>
      </c>
      <c r="HC330" s="160">
        <f t="shared" si="8098"/>
        <v>0</v>
      </c>
      <c r="HD330" s="161">
        <f t="shared" ref="HD330:HE330" si="8205">HD329</f>
        <v>14</v>
      </c>
      <c r="HE330" s="162">
        <f t="shared" si="8205"/>
        <v>1177</v>
      </c>
      <c r="HF330" s="163" t="str">
        <f t="shared" si="8100"/>
        <v>1</v>
      </c>
      <c r="HG330" s="164">
        <f t="shared" si="232"/>
        <v>5</v>
      </c>
      <c r="HH330" s="165">
        <f t="shared" si="233"/>
        <v>0</v>
      </c>
      <c r="HI330" s="166"/>
      <c r="HJ330" s="166"/>
      <c r="HK330" s="166"/>
      <c r="HL330" s="84"/>
      <c r="HM330" s="85"/>
      <c r="HN330" s="83" t="str">
        <f t="shared" si="234"/>
        <v>0</v>
      </c>
      <c r="HO330" s="167">
        <f t="shared" si="8101"/>
        <v>0</v>
      </c>
      <c r="HP330" s="168">
        <f t="shared" si="8102"/>
        <v>0</v>
      </c>
      <c r="HQ330" s="168">
        <f t="shared" si="8103"/>
        <v>0</v>
      </c>
      <c r="HR330" s="168">
        <f t="shared" si="8104"/>
        <v>0</v>
      </c>
      <c r="HS330" s="168">
        <f t="shared" si="8105"/>
        <v>0</v>
      </c>
      <c r="HT330" s="154">
        <f t="shared" ref="HT330:HU330" si="8206">HT329</f>
        <v>15</v>
      </c>
      <c r="HU330" s="155">
        <f t="shared" si="8206"/>
        <v>1178</v>
      </c>
      <c r="HV330" s="156" t="str">
        <f t="shared" si="8107"/>
        <v>1</v>
      </c>
      <c r="HW330" s="157" t="str">
        <f t="shared" si="242"/>
        <v/>
      </c>
      <c r="HX330" s="169">
        <f t="shared" si="243"/>
        <v>0</v>
      </c>
      <c r="HY330" s="159"/>
      <c r="HZ330" s="159"/>
      <c r="IA330" s="159"/>
      <c r="IB330" s="160"/>
      <c r="IC330" s="160"/>
      <c r="ID330" s="160" t="str">
        <f t="shared" si="244"/>
        <v>0</v>
      </c>
      <c r="IE330" s="160">
        <f t="shared" si="8108"/>
        <v>0</v>
      </c>
      <c r="IF330" s="160">
        <f t="shared" si="8109"/>
        <v>0</v>
      </c>
      <c r="IG330" s="160">
        <f t="shared" si="8110"/>
        <v>0</v>
      </c>
      <c r="IH330" s="160">
        <f t="shared" si="8111"/>
        <v>0</v>
      </c>
      <c r="II330" s="160">
        <f t="shared" si="8112"/>
        <v>0</v>
      </c>
      <c r="IJ330" s="161">
        <f t="shared" ref="IJ330:IK330" si="8207">IJ329</f>
        <v>16</v>
      </c>
      <c r="IK330" s="162">
        <f t="shared" si="8207"/>
        <v>1179</v>
      </c>
      <c r="IL330" s="163" t="str">
        <f t="shared" si="8114"/>
        <v>1</v>
      </c>
      <c r="IM330" s="164" t="str">
        <f t="shared" si="252"/>
        <v/>
      </c>
      <c r="IN330" s="165">
        <f t="shared" si="253"/>
        <v>0</v>
      </c>
      <c r="IO330" s="166"/>
      <c r="IP330" s="166"/>
      <c r="IQ330" s="166"/>
      <c r="IR330" s="168"/>
      <c r="IS330" s="168"/>
      <c r="IT330" s="170" t="str">
        <f t="shared" si="254"/>
        <v>0</v>
      </c>
      <c r="IU330" s="170">
        <f t="shared" si="8115"/>
        <v>0</v>
      </c>
      <c r="IV330" s="168">
        <f t="shared" si="8116"/>
        <v>0</v>
      </c>
      <c r="IW330" s="168">
        <f t="shared" si="8117"/>
        <v>0</v>
      </c>
      <c r="IX330" s="168">
        <f t="shared" si="8118"/>
        <v>0</v>
      </c>
      <c r="IY330" s="168">
        <f t="shared" si="8119"/>
        <v>0</v>
      </c>
      <c r="IZ330" s="154">
        <f t="shared" ref="IZ330:JA330" si="8208">IZ329</f>
        <v>17</v>
      </c>
      <c r="JA330" s="155">
        <f t="shared" si="8208"/>
        <v>1180</v>
      </c>
      <c r="JB330" s="156" t="str">
        <f t="shared" si="8121"/>
        <v>1</v>
      </c>
      <c r="JC330" s="157" t="str">
        <f t="shared" si="262"/>
        <v/>
      </c>
      <c r="JD330" s="158">
        <f t="shared" si="263"/>
        <v>0</v>
      </c>
      <c r="JE330" s="159"/>
      <c r="JF330" s="159"/>
      <c r="JG330" s="159"/>
      <c r="JH330" s="160"/>
      <c r="JI330" s="160"/>
      <c r="JJ330" s="171" t="str">
        <f t="shared" si="264"/>
        <v>0</v>
      </c>
      <c r="JK330" s="171">
        <f t="shared" si="8122"/>
        <v>0</v>
      </c>
      <c r="JL330" s="160">
        <f t="shared" si="8123"/>
        <v>0</v>
      </c>
      <c r="JM330" s="160">
        <f t="shared" si="8124"/>
        <v>0</v>
      </c>
      <c r="JN330" s="160">
        <f t="shared" si="8125"/>
        <v>0</v>
      </c>
      <c r="JO330" s="160">
        <f t="shared" si="8126"/>
        <v>0</v>
      </c>
      <c r="JP330" s="161">
        <f t="shared" ref="JP330:JQ330" si="8209">JP329</f>
        <v>18</v>
      </c>
      <c r="JQ330" s="162">
        <f t="shared" si="8209"/>
        <v>1181</v>
      </c>
      <c r="JR330" s="163" t="str">
        <f t="shared" si="8128"/>
        <v>1</v>
      </c>
      <c r="JS330" s="164" t="str">
        <f t="shared" si="272"/>
        <v/>
      </c>
      <c r="JT330" s="165">
        <f t="shared" si="273"/>
        <v>0</v>
      </c>
      <c r="JU330" s="166"/>
      <c r="JV330" s="166"/>
      <c r="JW330" s="166"/>
      <c r="JX330" s="168"/>
      <c r="JY330" s="168"/>
      <c r="JZ330" s="170" t="str">
        <f t="shared" si="274"/>
        <v>0</v>
      </c>
      <c r="KA330" s="170">
        <f t="shared" si="8129"/>
        <v>0</v>
      </c>
      <c r="KB330" s="168">
        <f t="shared" si="8130"/>
        <v>0</v>
      </c>
      <c r="KC330" s="168">
        <f t="shared" si="8131"/>
        <v>0</v>
      </c>
      <c r="KD330" s="168">
        <f t="shared" si="8132"/>
        <v>0</v>
      </c>
      <c r="KE330" s="168">
        <f t="shared" si="8133"/>
        <v>0</v>
      </c>
      <c r="KF330" s="154">
        <f t="shared" ref="KF330:KG330" si="8210">KF329</f>
        <v>19</v>
      </c>
      <c r="KG330" s="155">
        <f t="shared" si="8210"/>
        <v>1182</v>
      </c>
      <c r="KH330" s="156" t="str">
        <f t="shared" si="8135"/>
        <v>1</v>
      </c>
      <c r="KI330" s="157" t="str">
        <f t="shared" si="282"/>
        <v/>
      </c>
      <c r="KJ330" s="158">
        <f t="shared" si="283"/>
        <v>0</v>
      </c>
      <c r="KK330" s="159"/>
      <c r="KL330" s="159"/>
      <c r="KM330" s="159"/>
      <c r="KN330" s="160"/>
      <c r="KO330" s="160"/>
      <c r="KP330" s="171" t="str">
        <f t="shared" si="284"/>
        <v>0</v>
      </c>
      <c r="KQ330" s="171">
        <f t="shared" si="8136"/>
        <v>0</v>
      </c>
      <c r="KR330" s="160">
        <f t="shared" si="8137"/>
        <v>0</v>
      </c>
      <c r="KS330" s="160">
        <f t="shared" si="8138"/>
        <v>0</v>
      </c>
      <c r="KT330" s="160">
        <f t="shared" si="8139"/>
        <v>0</v>
      </c>
      <c r="KU330" s="160">
        <f t="shared" si="8140"/>
        <v>0</v>
      </c>
      <c r="KV330" s="161">
        <f t="shared" ref="KV330:KW330" si="8211">KV329</f>
        <v>20</v>
      </c>
      <c r="KW330" s="162">
        <f t="shared" si="8211"/>
        <v>1183</v>
      </c>
      <c r="KX330" s="163" t="str">
        <f t="shared" si="8142"/>
        <v>1</v>
      </c>
      <c r="KY330" s="164" t="str">
        <f t="shared" si="292"/>
        <v/>
      </c>
      <c r="KZ330" s="165">
        <f t="shared" si="293"/>
        <v>0</v>
      </c>
      <c r="LA330" s="166"/>
      <c r="LB330" s="166"/>
      <c r="LC330" s="166"/>
      <c r="LD330" s="168"/>
      <c r="LE330" s="168"/>
      <c r="LF330" s="170" t="str">
        <f t="shared" si="294"/>
        <v>0</v>
      </c>
      <c r="LG330" s="170">
        <f t="shared" si="8143"/>
        <v>0</v>
      </c>
      <c r="LH330" s="168">
        <f t="shared" si="8144"/>
        <v>0</v>
      </c>
      <c r="LI330" s="168">
        <f t="shared" si="8145"/>
        <v>0</v>
      </c>
      <c r="LJ330" s="168">
        <f t="shared" si="8146"/>
        <v>0</v>
      </c>
      <c r="LK330" s="168">
        <f t="shared" si="8147"/>
        <v>0</v>
      </c>
      <c r="LL330" s="172"/>
      <c r="LM330" s="172"/>
      <c r="LN330" s="168" t="str">
        <f t="shared" si="8148"/>
        <v>#REF!</v>
      </c>
      <c r="LO330" s="168" t="str">
        <f t="shared" si="8149"/>
        <v>#REF!</v>
      </c>
      <c r="LP330" s="168" t="str">
        <f t="shared" si="8150"/>
        <v>#REF!</v>
      </c>
      <c r="LQ330" s="168" t="str">
        <f t="shared" si="8151"/>
        <v>#REF!</v>
      </c>
    </row>
    <row r="331" ht="15.75" customHeight="1">
      <c r="A331" s="188">
        <v>46424.0</v>
      </c>
      <c r="B331" s="152" t="s">
        <v>30</v>
      </c>
      <c r="C331" s="153">
        <f t="shared" si="99"/>
        <v>0</v>
      </c>
      <c r="D331" s="154">
        <f t="shared" ref="D331:E331" si="8212">D330</f>
        <v>1</v>
      </c>
      <c r="E331" s="155">
        <f t="shared" si="8212"/>
        <v>1164</v>
      </c>
      <c r="F331" s="156" t="str">
        <f t="shared" si="8009"/>
        <v>1</v>
      </c>
      <c r="G331" s="157">
        <f t="shared" si="102"/>
        <v>1</v>
      </c>
      <c r="H331" s="158">
        <f t="shared" si="103"/>
        <v>0</v>
      </c>
      <c r="I331" s="159"/>
      <c r="J331" s="159"/>
      <c r="K331" s="159"/>
      <c r="L331" s="78"/>
      <c r="M331" s="79"/>
      <c r="N331" s="77" t="str">
        <f t="shared" si="104"/>
        <v>0</v>
      </c>
      <c r="O331" s="81">
        <f t="shared" si="8010"/>
        <v>0</v>
      </c>
      <c r="P331" s="160">
        <f t="shared" si="8011"/>
        <v>0</v>
      </c>
      <c r="Q331" s="160">
        <f t="shared" si="8012"/>
        <v>0</v>
      </c>
      <c r="R331" s="160">
        <f t="shared" si="8013"/>
        <v>0</v>
      </c>
      <c r="S331" s="160">
        <f t="shared" si="8014"/>
        <v>0</v>
      </c>
      <c r="T331" s="161">
        <f t="shared" ref="T331:U331" si="8213">T330</f>
        <v>2</v>
      </c>
      <c r="U331" s="162">
        <f t="shared" si="8213"/>
        <v>1165</v>
      </c>
      <c r="V331" s="163" t="str">
        <f t="shared" si="8016"/>
        <v>1</v>
      </c>
      <c r="W331" s="164">
        <f t="shared" si="112"/>
        <v>1</v>
      </c>
      <c r="X331" s="165">
        <f t="shared" si="113"/>
        <v>0</v>
      </c>
      <c r="Y331" s="166"/>
      <c r="Z331" s="166"/>
      <c r="AA331" s="166"/>
      <c r="AB331" s="84"/>
      <c r="AC331" s="85"/>
      <c r="AD331" s="83" t="str">
        <f t="shared" si="114"/>
        <v>0</v>
      </c>
      <c r="AE331" s="167">
        <f t="shared" si="8017"/>
        <v>0</v>
      </c>
      <c r="AF331" s="168">
        <f t="shared" si="8018"/>
        <v>0</v>
      </c>
      <c r="AG331" s="168">
        <f t="shared" si="8019"/>
        <v>0</v>
      </c>
      <c r="AH331" s="168">
        <f t="shared" si="8020"/>
        <v>0</v>
      </c>
      <c r="AI331" s="168">
        <f t="shared" si="8021"/>
        <v>0</v>
      </c>
      <c r="AJ331" s="154">
        <f t="shared" ref="AJ331:AK331" si="8214">AJ330</f>
        <v>3</v>
      </c>
      <c r="AK331" s="155">
        <f t="shared" si="8214"/>
        <v>1166</v>
      </c>
      <c r="AL331" s="156" t="str">
        <f t="shared" si="8023"/>
        <v>1</v>
      </c>
      <c r="AM331" s="157">
        <f t="shared" si="122"/>
        <v>2</v>
      </c>
      <c r="AN331" s="158">
        <f t="shared" si="123"/>
        <v>0</v>
      </c>
      <c r="AO331" s="159"/>
      <c r="AP331" s="159"/>
      <c r="AQ331" s="159"/>
      <c r="AR331" s="78"/>
      <c r="AS331" s="79"/>
      <c r="AT331" s="77" t="str">
        <f t="shared" si="124"/>
        <v>0</v>
      </c>
      <c r="AU331" s="81">
        <f t="shared" si="8024"/>
        <v>0</v>
      </c>
      <c r="AV331" s="160">
        <f t="shared" si="8025"/>
        <v>0</v>
      </c>
      <c r="AW331" s="160">
        <f t="shared" si="8026"/>
        <v>0</v>
      </c>
      <c r="AX331" s="160">
        <f t="shared" si="8027"/>
        <v>0</v>
      </c>
      <c r="AY331" s="160">
        <f t="shared" si="8028"/>
        <v>0</v>
      </c>
      <c r="AZ331" s="161">
        <f t="shared" ref="AZ331:BA331" si="8215">AZ330</f>
        <v>4</v>
      </c>
      <c r="BA331" s="162">
        <f t="shared" si="8215"/>
        <v>1167</v>
      </c>
      <c r="BB331" s="163" t="str">
        <f t="shared" si="8030"/>
        <v>1</v>
      </c>
      <c r="BC331" s="164">
        <f t="shared" si="132"/>
        <v>4</v>
      </c>
      <c r="BD331" s="165">
        <f t="shared" si="133"/>
        <v>0</v>
      </c>
      <c r="BE331" s="166"/>
      <c r="BF331" s="166"/>
      <c r="BG331" s="166"/>
      <c r="BH331" s="84"/>
      <c r="BI331" s="85"/>
      <c r="BJ331" s="83" t="str">
        <f t="shared" si="134"/>
        <v>0</v>
      </c>
      <c r="BK331" s="167">
        <f t="shared" si="8031"/>
        <v>0</v>
      </c>
      <c r="BL331" s="168">
        <f t="shared" si="8032"/>
        <v>0</v>
      </c>
      <c r="BM331" s="168">
        <f t="shared" si="8033"/>
        <v>0</v>
      </c>
      <c r="BN331" s="168">
        <f t="shared" si="8034"/>
        <v>0</v>
      </c>
      <c r="BO331" s="168">
        <f t="shared" si="8035"/>
        <v>0</v>
      </c>
      <c r="BP331" s="154">
        <f t="shared" ref="BP331:BQ331" si="8216">BP330</f>
        <v>5</v>
      </c>
      <c r="BQ331" s="155">
        <f t="shared" si="8216"/>
        <v>1168</v>
      </c>
      <c r="BR331" s="156" t="str">
        <f t="shared" si="8037"/>
        <v>1</v>
      </c>
      <c r="BS331" s="157">
        <f t="shared" si="142"/>
        <v>4</v>
      </c>
      <c r="BT331" s="158">
        <f t="shared" si="143"/>
        <v>0</v>
      </c>
      <c r="BU331" s="159"/>
      <c r="BV331" s="159"/>
      <c r="BW331" s="159"/>
      <c r="BX331" s="78"/>
      <c r="BY331" s="79"/>
      <c r="BZ331" s="77" t="str">
        <f t="shared" si="144"/>
        <v>0</v>
      </c>
      <c r="CA331" s="81">
        <f t="shared" si="8038"/>
        <v>0</v>
      </c>
      <c r="CB331" s="160">
        <f t="shared" si="8039"/>
        <v>0</v>
      </c>
      <c r="CC331" s="160">
        <f t="shared" si="8040"/>
        <v>0</v>
      </c>
      <c r="CD331" s="160">
        <f t="shared" si="8041"/>
        <v>0</v>
      </c>
      <c r="CE331" s="160">
        <f t="shared" si="8042"/>
        <v>0</v>
      </c>
      <c r="CF331" s="161">
        <f t="shared" ref="CF331:CG331" si="8217">CF330</f>
        <v>6</v>
      </c>
      <c r="CG331" s="162">
        <f t="shared" si="8217"/>
        <v>1169</v>
      </c>
      <c r="CH331" s="163" t="str">
        <f t="shared" si="8044"/>
        <v>1</v>
      </c>
      <c r="CI331" s="164">
        <f t="shared" si="152"/>
        <v>2</v>
      </c>
      <c r="CJ331" s="165">
        <f t="shared" si="153"/>
        <v>0</v>
      </c>
      <c r="CK331" s="166"/>
      <c r="CL331" s="166"/>
      <c r="CM331" s="166"/>
      <c r="CN331" s="84"/>
      <c r="CO331" s="85"/>
      <c r="CP331" s="83" t="str">
        <f t="shared" si="154"/>
        <v>0</v>
      </c>
      <c r="CQ331" s="167">
        <f t="shared" si="8045"/>
        <v>0</v>
      </c>
      <c r="CR331" s="168">
        <f t="shared" si="8046"/>
        <v>0</v>
      </c>
      <c r="CS331" s="168">
        <f t="shared" si="8047"/>
        <v>0</v>
      </c>
      <c r="CT331" s="168">
        <f t="shared" si="8048"/>
        <v>0</v>
      </c>
      <c r="CU331" s="168">
        <f t="shared" si="8049"/>
        <v>0</v>
      </c>
      <c r="CV331" s="154">
        <f t="shared" ref="CV331:CW331" si="8218">CV330</f>
        <v>7</v>
      </c>
      <c r="CW331" s="155">
        <f t="shared" si="8218"/>
        <v>1170</v>
      </c>
      <c r="CX331" s="156" t="str">
        <f t="shared" si="8051"/>
        <v>1</v>
      </c>
      <c r="CY331" s="157">
        <f t="shared" si="162"/>
        <v>2</v>
      </c>
      <c r="CZ331" s="158">
        <f t="shared" si="163"/>
        <v>0</v>
      </c>
      <c r="DA331" s="159"/>
      <c r="DB331" s="159"/>
      <c r="DC331" s="159"/>
      <c r="DD331" s="78"/>
      <c r="DE331" s="79"/>
      <c r="DF331" s="77" t="str">
        <f t="shared" si="164"/>
        <v>0</v>
      </c>
      <c r="DG331" s="81">
        <f t="shared" si="8052"/>
        <v>0</v>
      </c>
      <c r="DH331" s="160">
        <f t="shared" si="8053"/>
        <v>0</v>
      </c>
      <c r="DI331" s="160">
        <f t="shared" si="8054"/>
        <v>0</v>
      </c>
      <c r="DJ331" s="160">
        <f t="shared" si="8055"/>
        <v>0</v>
      </c>
      <c r="DK331" s="160">
        <f t="shared" si="8056"/>
        <v>0</v>
      </c>
      <c r="DL331" s="161">
        <f t="shared" ref="DL331:DM331" si="8219">DL330</f>
        <v>8</v>
      </c>
      <c r="DM331" s="162">
        <f t="shared" si="8219"/>
        <v>1171</v>
      </c>
      <c r="DN331" s="163" t="str">
        <f t="shared" si="8058"/>
        <v>1</v>
      </c>
      <c r="DO331" s="164">
        <f t="shared" si="172"/>
        <v>2</v>
      </c>
      <c r="DP331" s="165">
        <f t="shared" si="173"/>
        <v>0</v>
      </c>
      <c r="DQ331" s="166"/>
      <c r="DR331" s="166"/>
      <c r="DS331" s="166"/>
      <c r="DT331" s="84"/>
      <c r="DU331" s="85"/>
      <c r="DV331" s="83" t="str">
        <f t="shared" si="174"/>
        <v>0</v>
      </c>
      <c r="DW331" s="167">
        <f t="shared" si="8059"/>
        <v>0</v>
      </c>
      <c r="DX331" s="168">
        <f t="shared" si="8060"/>
        <v>0</v>
      </c>
      <c r="DY331" s="168">
        <f t="shared" si="8061"/>
        <v>0</v>
      </c>
      <c r="DZ331" s="168">
        <f t="shared" si="8062"/>
        <v>0</v>
      </c>
      <c r="EA331" s="168">
        <f t="shared" si="8063"/>
        <v>0</v>
      </c>
      <c r="EB331" s="154">
        <f t="shared" ref="EB331:EC331" si="8220">EB330</f>
        <v>9</v>
      </c>
      <c r="EC331" s="155">
        <f t="shared" si="8220"/>
        <v>1172</v>
      </c>
      <c r="ED331" s="156" t="str">
        <f t="shared" si="8065"/>
        <v>1</v>
      </c>
      <c r="EE331" s="157">
        <f t="shared" si="182"/>
        <v>5</v>
      </c>
      <c r="EF331" s="169">
        <f t="shared" si="183"/>
        <v>0</v>
      </c>
      <c r="EG331" s="159"/>
      <c r="EH331" s="159"/>
      <c r="EI331" s="159"/>
      <c r="EJ331" s="78"/>
      <c r="EK331" s="79"/>
      <c r="EL331" s="77" t="str">
        <f t="shared" si="184"/>
        <v>0</v>
      </c>
      <c r="EM331" s="81">
        <f t="shared" si="8066"/>
        <v>0</v>
      </c>
      <c r="EN331" s="160">
        <f t="shared" si="8067"/>
        <v>0</v>
      </c>
      <c r="EO331" s="160">
        <f t="shared" si="8068"/>
        <v>0</v>
      </c>
      <c r="EP331" s="160">
        <f t="shared" si="8069"/>
        <v>0</v>
      </c>
      <c r="EQ331" s="160">
        <f t="shared" si="8070"/>
        <v>0</v>
      </c>
      <c r="ER331" s="161">
        <f t="shared" ref="ER331:ES331" si="8221">ER330</f>
        <v>10</v>
      </c>
      <c r="ES331" s="162">
        <f t="shared" si="8221"/>
        <v>1173</v>
      </c>
      <c r="ET331" s="163" t="str">
        <f t="shared" si="8072"/>
        <v>1</v>
      </c>
      <c r="EU331" s="164">
        <f t="shared" si="192"/>
        <v>19</v>
      </c>
      <c r="EV331" s="165">
        <f t="shared" si="193"/>
        <v>0</v>
      </c>
      <c r="EW331" s="166"/>
      <c r="EX331" s="166"/>
      <c r="EY331" s="166"/>
      <c r="EZ331" s="84"/>
      <c r="FA331" s="85"/>
      <c r="FB331" s="83" t="str">
        <f t="shared" si="194"/>
        <v>0</v>
      </c>
      <c r="FC331" s="167">
        <f t="shared" si="8073"/>
        <v>0</v>
      </c>
      <c r="FD331" s="168">
        <f t="shared" si="8074"/>
        <v>0</v>
      </c>
      <c r="FE331" s="168">
        <f t="shared" si="8075"/>
        <v>0</v>
      </c>
      <c r="FF331" s="168">
        <f t="shared" si="8076"/>
        <v>0</v>
      </c>
      <c r="FG331" s="168">
        <f t="shared" si="8077"/>
        <v>0</v>
      </c>
      <c r="FH331" s="154">
        <f t="shared" ref="FH331:FI331" si="8222">FH330</f>
        <v>11</v>
      </c>
      <c r="FI331" s="155">
        <f t="shared" si="8222"/>
        <v>1174</v>
      </c>
      <c r="FJ331" s="156" t="str">
        <f t="shared" si="8079"/>
        <v>1</v>
      </c>
      <c r="FK331" s="157">
        <f t="shared" si="202"/>
        <v>4</v>
      </c>
      <c r="FL331" s="158">
        <f t="shared" si="203"/>
        <v>0</v>
      </c>
      <c r="FM331" s="159"/>
      <c r="FN331" s="159"/>
      <c r="FO331" s="159"/>
      <c r="FP331" s="78"/>
      <c r="FQ331" s="79"/>
      <c r="FR331" s="77" t="str">
        <f t="shared" si="204"/>
        <v>0</v>
      </c>
      <c r="FS331" s="81">
        <f t="shared" si="8080"/>
        <v>0</v>
      </c>
      <c r="FT331" s="160">
        <f t="shared" si="8081"/>
        <v>0</v>
      </c>
      <c r="FU331" s="160">
        <f t="shared" si="8082"/>
        <v>0</v>
      </c>
      <c r="FV331" s="160">
        <f t="shared" si="8083"/>
        <v>0</v>
      </c>
      <c r="FW331" s="160">
        <f t="shared" si="8084"/>
        <v>0</v>
      </c>
      <c r="FX331" s="161">
        <f t="shared" ref="FX331:FY331" si="8223">FX330</f>
        <v>12</v>
      </c>
      <c r="FY331" s="162">
        <f t="shared" si="8223"/>
        <v>1175</v>
      </c>
      <c r="FZ331" s="163" t="str">
        <f t="shared" si="8086"/>
        <v>1</v>
      </c>
      <c r="GA331" s="164">
        <f t="shared" si="212"/>
        <v>2</v>
      </c>
      <c r="GB331" s="165">
        <f t="shared" si="213"/>
        <v>0</v>
      </c>
      <c r="GC331" s="166"/>
      <c r="GD331" s="166"/>
      <c r="GE331" s="166"/>
      <c r="GF331" s="84"/>
      <c r="GG331" s="85"/>
      <c r="GH331" s="83" t="str">
        <f t="shared" si="214"/>
        <v>0</v>
      </c>
      <c r="GI331" s="167">
        <f t="shared" si="8087"/>
        <v>0</v>
      </c>
      <c r="GJ331" s="168">
        <f t="shared" si="8088"/>
        <v>0</v>
      </c>
      <c r="GK331" s="168">
        <f t="shared" si="8089"/>
        <v>0</v>
      </c>
      <c r="GL331" s="168">
        <f t="shared" si="8090"/>
        <v>0</v>
      </c>
      <c r="GM331" s="168">
        <f t="shared" si="8091"/>
        <v>0</v>
      </c>
      <c r="GN331" s="154">
        <f t="shared" ref="GN331:GO331" si="8224">GN330</f>
        <v>13</v>
      </c>
      <c r="GO331" s="155">
        <f t="shared" si="8224"/>
        <v>1176</v>
      </c>
      <c r="GP331" s="156" t="str">
        <f t="shared" si="8093"/>
        <v>1</v>
      </c>
      <c r="GQ331" s="157">
        <f t="shared" si="222"/>
        <v>3</v>
      </c>
      <c r="GR331" s="158">
        <f t="shared" si="223"/>
        <v>0</v>
      </c>
      <c r="GS331" s="159"/>
      <c r="GT331" s="159"/>
      <c r="GU331" s="159"/>
      <c r="GV331" s="78"/>
      <c r="GW331" s="79"/>
      <c r="GX331" s="77" t="str">
        <f t="shared" si="224"/>
        <v>0</v>
      </c>
      <c r="GY331" s="81">
        <f t="shared" si="8094"/>
        <v>0</v>
      </c>
      <c r="GZ331" s="160">
        <f t="shared" si="8095"/>
        <v>0</v>
      </c>
      <c r="HA331" s="160">
        <f t="shared" si="8096"/>
        <v>0</v>
      </c>
      <c r="HB331" s="160">
        <f t="shared" si="8097"/>
        <v>0</v>
      </c>
      <c r="HC331" s="160">
        <f t="shared" si="8098"/>
        <v>0</v>
      </c>
      <c r="HD331" s="161">
        <f t="shared" ref="HD331:HE331" si="8225">HD330</f>
        <v>14</v>
      </c>
      <c r="HE331" s="162">
        <f t="shared" si="8225"/>
        <v>1177</v>
      </c>
      <c r="HF331" s="163" t="str">
        <f t="shared" si="8100"/>
        <v>1</v>
      </c>
      <c r="HG331" s="164">
        <f t="shared" si="232"/>
        <v>5</v>
      </c>
      <c r="HH331" s="165">
        <f t="shared" si="233"/>
        <v>0</v>
      </c>
      <c r="HI331" s="166"/>
      <c r="HJ331" s="166"/>
      <c r="HK331" s="166"/>
      <c r="HL331" s="84"/>
      <c r="HM331" s="85"/>
      <c r="HN331" s="83" t="str">
        <f t="shared" si="234"/>
        <v>0</v>
      </c>
      <c r="HO331" s="167">
        <f t="shared" si="8101"/>
        <v>0</v>
      </c>
      <c r="HP331" s="168">
        <f t="shared" si="8102"/>
        <v>0</v>
      </c>
      <c r="HQ331" s="168">
        <f t="shared" si="8103"/>
        <v>0</v>
      </c>
      <c r="HR331" s="168">
        <f t="shared" si="8104"/>
        <v>0</v>
      </c>
      <c r="HS331" s="168">
        <f t="shared" si="8105"/>
        <v>0</v>
      </c>
      <c r="HT331" s="154">
        <f t="shared" ref="HT331:HU331" si="8226">HT330</f>
        <v>15</v>
      </c>
      <c r="HU331" s="155">
        <f t="shared" si="8226"/>
        <v>1178</v>
      </c>
      <c r="HV331" s="156" t="str">
        <f t="shared" si="8107"/>
        <v>1</v>
      </c>
      <c r="HW331" s="157" t="str">
        <f t="shared" si="242"/>
        <v/>
      </c>
      <c r="HX331" s="169">
        <f t="shared" si="243"/>
        <v>0</v>
      </c>
      <c r="HY331" s="159"/>
      <c r="HZ331" s="159"/>
      <c r="IA331" s="159"/>
      <c r="IB331" s="160"/>
      <c r="IC331" s="160"/>
      <c r="ID331" s="160" t="str">
        <f t="shared" si="244"/>
        <v>0</v>
      </c>
      <c r="IE331" s="160">
        <f t="shared" si="8108"/>
        <v>0</v>
      </c>
      <c r="IF331" s="160">
        <f t="shared" si="8109"/>
        <v>0</v>
      </c>
      <c r="IG331" s="160">
        <f t="shared" si="8110"/>
        <v>0</v>
      </c>
      <c r="IH331" s="160">
        <f t="shared" si="8111"/>
        <v>0</v>
      </c>
      <c r="II331" s="160">
        <f t="shared" si="8112"/>
        <v>0</v>
      </c>
      <c r="IJ331" s="161">
        <f t="shared" ref="IJ331:IK331" si="8227">IJ330</f>
        <v>16</v>
      </c>
      <c r="IK331" s="162">
        <f t="shared" si="8227"/>
        <v>1179</v>
      </c>
      <c r="IL331" s="163" t="str">
        <f t="shared" si="8114"/>
        <v>1</v>
      </c>
      <c r="IM331" s="164" t="str">
        <f t="shared" si="252"/>
        <v/>
      </c>
      <c r="IN331" s="165">
        <f t="shared" si="253"/>
        <v>0</v>
      </c>
      <c r="IO331" s="166"/>
      <c r="IP331" s="166"/>
      <c r="IQ331" s="166"/>
      <c r="IR331" s="168"/>
      <c r="IS331" s="168"/>
      <c r="IT331" s="170" t="str">
        <f t="shared" si="254"/>
        <v>0</v>
      </c>
      <c r="IU331" s="170">
        <f t="shared" si="8115"/>
        <v>0</v>
      </c>
      <c r="IV331" s="168">
        <f t="shared" si="8116"/>
        <v>0</v>
      </c>
      <c r="IW331" s="168">
        <f t="shared" si="8117"/>
        <v>0</v>
      </c>
      <c r="IX331" s="168">
        <f t="shared" si="8118"/>
        <v>0</v>
      </c>
      <c r="IY331" s="168">
        <f t="shared" si="8119"/>
        <v>0</v>
      </c>
      <c r="IZ331" s="154">
        <f t="shared" ref="IZ331:JA331" si="8228">IZ330</f>
        <v>17</v>
      </c>
      <c r="JA331" s="155">
        <f t="shared" si="8228"/>
        <v>1180</v>
      </c>
      <c r="JB331" s="156" t="str">
        <f t="shared" si="8121"/>
        <v>1</v>
      </c>
      <c r="JC331" s="157" t="str">
        <f t="shared" si="262"/>
        <v/>
      </c>
      <c r="JD331" s="158">
        <f t="shared" si="263"/>
        <v>0</v>
      </c>
      <c r="JE331" s="159"/>
      <c r="JF331" s="159"/>
      <c r="JG331" s="159"/>
      <c r="JH331" s="160"/>
      <c r="JI331" s="160"/>
      <c r="JJ331" s="171" t="str">
        <f t="shared" si="264"/>
        <v>0</v>
      </c>
      <c r="JK331" s="171">
        <f t="shared" si="8122"/>
        <v>0</v>
      </c>
      <c r="JL331" s="160">
        <f t="shared" si="8123"/>
        <v>0</v>
      </c>
      <c r="JM331" s="160">
        <f t="shared" si="8124"/>
        <v>0</v>
      </c>
      <c r="JN331" s="160">
        <f t="shared" si="8125"/>
        <v>0</v>
      </c>
      <c r="JO331" s="160">
        <f t="shared" si="8126"/>
        <v>0</v>
      </c>
      <c r="JP331" s="161">
        <f t="shared" ref="JP331:JQ331" si="8229">JP330</f>
        <v>18</v>
      </c>
      <c r="JQ331" s="162">
        <f t="shared" si="8229"/>
        <v>1181</v>
      </c>
      <c r="JR331" s="163" t="str">
        <f t="shared" si="8128"/>
        <v>1</v>
      </c>
      <c r="JS331" s="164" t="str">
        <f t="shared" si="272"/>
        <v/>
      </c>
      <c r="JT331" s="165">
        <f t="shared" si="273"/>
        <v>0</v>
      </c>
      <c r="JU331" s="166"/>
      <c r="JV331" s="166"/>
      <c r="JW331" s="166"/>
      <c r="JX331" s="168"/>
      <c r="JY331" s="168"/>
      <c r="JZ331" s="170" t="str">
        <f t="shared" si="274"/>
        <v>0</v>
      </c>
      <c r="KA331" s="170">
        <f t="shared" si="8129"/>
        <v>0</v>
      </c>
      <c r="KB331" s="168">
        <f t="shared" si="8130"/>
        <v>0</v>
      </c>
      <c r="KC331" s="168">
        <f t="shared" si="8131"/>
        <v>0</v>
      </c>
      <c r="KD331" s="168">
        <f t="shared" si="8132"/>
        <v>0</v>
      </c>
      <c r="KE331" s="168">
        <f t="shared" si="8133"/>
        <v>0</v>
      </c>
      <c r="KF331" s="154">
        <f t="shared" ref="KF331:KG331" si="8230">KF330</f>
        <v>19</v>
      </c>
      <c r="KG331" s="155">
        <f t="shared" si="8230"/>
        <v>1182</v>
      </c>
      <c r="KH331" s="156" t="str">
        <f t="shared" si="8135"/>
        <v>1</v>
      </c>
      <c r="KI331" s="157" t="str">
        <f t="shared" si="282"/>
        <v/>
      </c>
      <c r="KJ331" s="158">
        <f t="shared" si="283"/>
        <v>0</v>
      </c>
      <c r="KK331" s="159"/>
      <c r="KL331" s="159"/>
      <c r="KM331" s="159"/>
      <c r="KN331" s="160"/>
      <c r="KO331" s="160"/>
      <c r="KP331" s="171" t="str">
        <f t="shared" si="284"/>
        <v>0</v>
      </c>
      <c r="KQ331" s="171">
        <f t="shared" si="8136"/>
        <v>0</v>
      </c>
      <c r="KR331" s="160">
        <f t="shared" si="8137"/>
        <v>0</v>
      </c>
      <c r="KS331" s="160">
        <f t="shared" si="8138"/>
        <v>0</v>
      </c>
      <c r="KT331" s="160">
        <f t="shared" si="8139"/>
        <v>0</v>
      </c>
      <c r="KU331" s="160">
        <f t="shared" si="8140"/>
        <v>0</v>
      </c>
      <c r="KV331" s="161">
        <f t="shared" ref="KV331:KW331" si="8231">KV330</f>
        <v>20</v>
      </c>
      <c r="KW331" s="162">
        <f t="shared" si="8231"/>
        <v>1183</v>
      </c>
      <c r="KX331" s="163" t="str">
        <f t="shared" si="8142"/>
        <v>1</v>
      </c>
      <c r="KY331" s="164" t="str">
        <f t="shared" si="292"/>
        <v/>
      </c>
      <c r="KZ331" s="165">
        <f t="shared" si="293"/>
        <v>0</v>
      </c>
      <c r="LA331" s="166"/>
      <c r="LB331" s="166"/>
      <c r="LC331" s="166"/>
      <c r="LD331" s="168"/>
      <c r="LE331" s="168"/>
      <c r="LF331" s="170" t="str">
        <f t="shared" si="294"/>
        <v>0</v>
      </c>
      <c r="LG331" s="170">
        <f t="shared" si="8143"/>
        <v>0</v>
      </c>
      <c r="LH331" s="168">
        <f t="shared" si="8144"/>
        <v>0</v>
      </c>
      <c r="LI331" s="168">
        <f t="shared" si="8145"/>
        <v>0</v>
      </c>
      <c r="LJ331" s="168">
        <f t="shared" si="8146"/>
        <v>0</v>
      </c>
      <c r="LK331" s="168">
        <f t="shared" si="8147"/>
        <v>0</v>
      </c>
      <c r="LL331" s="172"/>
      <c r="LM331" s="172"/>
      <c r="LN331" s="168" t="str">
        <f t="shared" si="8148"/>
        <v>#REF!</v>
      </c>
      <c r="LO331" s="168" t="str">
        <f t="shared" si="8149"/>
        <v>#REF!</v>
      </c>
      <c r="LP331" s="168" t="str">
        <f t="shared" si="8150"/>
        <v>#REF!</v>
      </c>
      <c r="LQ331" s="168" t="str">
        <f t="shared" si="8151"/>
        <v>#REF!</v>
      </c>
    </row>
    <row r="332" ht="15.75" customHeight="1">
      <c r="A332" s="188">
        <v>46425.0</v>
      </c>
      <c r="B332" s="152" t="s">
        <v>31</v>
      </c>
      <c r="C332" s="153">
        <f t="shared" si="99"/>
        <v>0</v>
      </c>
      <c r="D332" s="154">
        <f t="shared" ref="D332:E332" si="8232">D322</f>
        <v>1</v>
      </c>
      <c r="E332" s="173">
        <f t="shared" si="8232"/>
        <v>1164</v>
      </c>
      <c r="F332" s="156" t="str">
        <f t="shared" ref="F332:F348" si="8253">IFERROR(IF(S332&gt;=10,"6",IF(S332&gt;=8,"5",IF(S332&gt;=6,"4",IF(S332&gt;=4,"3",IF(S332&gt;=2,"2",IF(S332&gt;=-1,"1",IF(S332&gt;=-2,"-1",IF(S332&gt;=-3,"-2","-3")))))))), F339)</f>
        <v>1</v>
      </c>
      <c r="G332" s="157">
        <f t="shared" si="102"/>
        <v>1</v>
      </c>
      <c r="H332" s="158">
        <f t="shared" si="103"/>
        <v>0</v>
      </c>
      <c r="I332" s="159"/>
      <c r="J332" s="159"/>
      <c r="K332" s="159"/>
      <c r="L332" s="78"/>
      <c r="M332" s="79"/>
      <c r="N332" s="77" t="str">
        <f t="shared" si="104"/>
        <v>0</v>
      </c>
      <c r="O332" s="81">
        <f t="shared" si="8010"/>
        <v>0</v>
      </c>
      <c r="P332" s="160">
        <f t="shared" si="8011"/>
        <v>0</v>
      </c>
      <c r="Q332" s="160">
        <f t="shared" si="8012"/>
        <v>0</v>
      </c>
      <c r="R332" s="160">
        <f t="shared" si="8013"/>
        <v>0</v>
      </c>
      <c r="S332" s="160">
        <f t="shared" si="8014"/>
        <v>0</v>
      </c>
      <c r="T332" s="161">
        <f t="shared" ref="T332:U332" si="8233">T331</f>
        <v>2</v>
      </c>
      <c r="U332" s="162">
        <f t="shared" si="8233"/>
        <v>1165</v>
      </c>
      <c r="V332" s="163" t="str">
        <f t="shared" si="8016"/>
        <v>1</v>
      </c>
      <c r="W332" s="164">
        <f t="shared" si="112"/>
        <v>1</v>
      </c>
      <c r="X332" s="165">
        <f t="shared" si="113"/>
        <v>0</v>
      </c>
      <c r="Y332" s="166"/>
      <c r="Z332" s="166"/>
      <c r="AA332" s="166"/>
      <c r="AB332" s="84"/>
      <c r="AC332" s="85"/>
      <c r="AD332" s="83" t="str">
        <f t="shared" si="114"/>
        <v>0</v>
      </c>
      <c r="AE332" s="167">
        <f t="shared" si="8017"/>
        <v>0</v>
      </c>
      <c r="AF332" s="168">
        <f t="shared" si="8018"/>
        <v>0</v>
      </c>
      <c r="AG332" s="168">
        <f t="shared" si="8019"/>
        <v>0</v>
      </c>
      <c r="AH332" s="168">
        <f t="shared" si="8020"/>
        <v>0</v>
      </c>
      <c r="AI332" s="168">
        <f t="shared" si="8021"/>
        <v>0</v>
      </c>
      <c r="AJ332" s="154">
        <f t="shared" ref="AJ332:AK332" si="8234">AJ322</f>
        <v>3</v>
      </c>
      <c r="AK332" s="173">
        <f t="shared" si="8234"/>
        <v>1166</v>
      </c>
      <c r="AL332" s="156" t="str">
        <f t="shared" si="8023"/>
        <v>1</v>
      </c>
      <c r="AM332" s="157">
        <f t="shared" si="122"/>
        <v>2</v>
      </c>
      <c r="AN332" s="158">
        <f t="shared" si="123"/>
        <v>0</v>
      </c>
      <c r="AO332" s="159"/>
      <c r="AP332" s="159"/>
      <c r="AQ332" s="159"/>
      <c r="AR332" s="78"/>
      <c r="AS332" s="79"/>
      <c r="AT332" s="77" t="str">
        <f t="shared" si="124"/>
        <v>0</v>
      </c>
      <c r="AU332" s="81">
        <f t="shared" si="8024"/>
        <v>0</v>
      </c>
      <c r="AV332" s="160">
        <f t="shared" si="8025"/>
        <v>0</v>
      </c>
      <c r="AW332" s="160">
        <f t="shared" si="8026"/>
        <v>0</v>
      </c>
      <c r="AX332" s="160">
        <f t="shared" si="8027"/>
        <v>0</v>
      </c>
      <c r="AY332" s="160">
        <f t="shared" si="8028"/>
        <v>0</v>
      </c>
      <c r="AZ332" s="161">
        <f t="shared" ref="AZ332:BA332" si="8235">AZ331</f>
        <v>4</v>
      </c>
      <c r="BA332" s="162">
        <f t="shared" si="8235"/>
        <v>1167</v>
      </c>
      <c r="BB332" s="163" t="str">
        <f t="shared" si="8030"/>
        <v>1</v>
      </c>
      <c r="BC332" s="164">
        <f t="shared" si="132"/>
        <v>4</v>
      </c>
      <c r="BD332" s="165">
        <f t="shared" si="133"/>
        <v>0</v>
      </c>
      <c r="BE332" s="166"/>
      <c r="BF332" s="166"/>
      <c r="BG332" s="166"/>
      <c r="BH332" s="84"/>
      <c r="BI332" s="85"/>
      <c r="BJ332" s="83" t="str">
        <f t="shared" si="134"/>
        <v>0</v>
      </c>
      <c r="BK332" s="167">
        <f t="shared" si="8031"/>
        <v>0</v>
      </c>
      <c r="BL332" s="168">
        <f t="shared" si="8032"/>
        <v>0</v>
      </c>
      <c r="BM332" s="168">
        <f t="shared" si="8033"/>
        <v>0</v>
      </c>
      <c r="BN332" s="168">
        <f t="shared" si="8034"/>
        <v>0</v>
      </c>
      <c r="BO332" s="168">
        <f t="shared" si="8035"/>
        <v>0</v>
      </c>
      <c r="BP332" s="154">
        <f t="shared" ref="BP332:BQ332" si="8236">BP322</f>
        <v>5</v>
      </c>
      <c r="BQ332" s="173">
        <f t="shared" si="8236"/>
        <v>1168</v>
      </c>
      <c r="BR332" s="156" t="str">
        <f t="shared" si="8037"/>
        <v>1</v>
      </c>
      <c r="BS332" s="157">
        <f t="shared" si="142"/>
        <v>4</v>
      </c>
      <c r="BT332" s="158">
        <f t="shared" si="143"/>
        <v>0</v>
      </c>
      <c r="BU332" s="159"/>
      <c r="BV332" s="159"/>
      <c r="BW332" s="159"/>
      <c r="BX332" s="78"/>
      <c r="BY332" s="79"/>
      <c r="BZ332" s="77" t="str">
        <f t="shared" si="144"/>
        <v>0</v>
      </c>
      <c r="CA332" s="81">
        <f t="shared" si="8038"/>
        <v>0</v>
      </c>
      <c r="CB332" s="160">
        <f t="shared" si="8039"/>
        <v>0</v>
      </c>
      <c r="CC332" s="160">
        <f t="shared" si="8040"/>
        <v>0</v>
      </c>
      <c r="CD332" s="160">
        <f t="shared" si="8041"/>
        <v>0</v>
      </c>
      <c r="CE332" s="160">
        <f t="shared" si="8042"/>
        <v>0</v>
      </c>
      <c r="CF332" s="161">
        <f t="shared" ref="CF332:CG332" si="8237">CF331</f>
        <v>6</v>
      </c>
      <c r="CG332" s="162">
        <f t="shared" si="8237"/>
        <v>1169</v>
      </c>
      <c r="CH332" s="163" t="str">
        <f t="shared" si="8044"/>
        <v>1</v>
      </c>
      <c r="CI332" s="164">
        <f t="shared" si="152"/>
        <v>2</v>
      </c>
      <c r="CJ332" s="165">
        <f t="shared" si="153"/>
        <v>0</v>
      </c>
      <c r="CK332" s="166"/>
      <c r="CL332" s="166"/>
      <c r="CM332" s="166"/>
      <c r="CN332" s="84"/>
      <c r="CO332" s="85"/>
      <c r="CP332" s="83" t="str">
        <f t="shared" si="154"/>
        <v>0</v>
      </c>
      <c r="CQ332" s="167">
        <f t="shared" si="8045"/>
        <v>0</v>
      </c>
      <c r="CR332" s="168">
        <f t="shared" si="8046"/>
        <v>0</v>
      </c>
      <c r="CS332" s="168">
        <f t="shared" si="8047"/>
        <v>0</v>
      </c>
      <c r="CT332" s="168">
        <f t="shared" si="8048"/>
        <v>0</v>
      </c>
      <c r="CU332" s="168">
        <f t="shared" si="8049"/>
        <v>0</v>
      </c>
      <c r="CV332" s="154">
        <f t="shared" ref="CV332:CW332" si="8238">CV322</f>
        <v>7</v>
      </c>
      <c r="CW332" s="173">
        <f t="shared" si="8238"/>
        <v>1170</v>
      </c>
      <c r="CX332" s="156" t="str">
        <f t="shared" si="8051"/>
        <v>1</v>
      </c>
      <c r="CY332" s="157">
        <f t="shared" si="162"/>
        <v>2</v>
      </c>
      <c r="CZ332" s="158">
        <f t="shared" si="163"/>
        <v>0</v>
      </c>
      <c r="DA332" s="159"/>
      <c r="DB332" s="159"/>
      <c r="DC332" s="159"/>
      <c r="DD332" s="78"/>
      <c r="DE332" s="79"/>
      <c r="DF332" s="77" t="str">
        <f t="shared" si="164"/>
        <v>0</v>
      </c>
      <c r="DG332" s="81">
        <f t="shared" si="8052"/>
        <v>0</v>
      </c>
      <c r="DH332" s="160">
        <f t="shared" si="8053"/>
        <v>0</v>
      </c>
      <c r="DI332" s="160">
        <f t="shared" si="8054"/>
        <v>0</v>
      </c>
      <c r="DJ332" s="160">
        <f t="shared" si="8055"/>
        <v>0</v>
      </c>
      <c r="DK332" s="160">
        <f t="shared" si="8056"/>
        <v>0</v>
      </c>
      <c r="DL332" s="161">
        <f t="shared" ref="DL332:DM332" si="8239">DL331</f>
        <v>8</v>
      </c>
      <c r="DM332" s="162">
        <f t="shared" si="8239"/>
        <v>1171</v>
      </c>
      <c r="DN332" s="163" t="str">
        <f t="shared" si="8058"/>
        <v>1</v>
      </c>
      <c r="DO332" s="164">
        <f t="shared" si="172"/>
        <v>2</v>
      </c>
      <c r="DP332" s="165">
        <f t="shared" si="173"/>
        <v>0</v>
      </c>
      <c r="DQ332" s="166"/>
      <c r="DR332" s="166"/>
      <c r="DS332" s="166"/>
      <c r="DT332" s="84"/>
      <c r="DU332" s="85"/>
      <c r="DV332" s="83" t="str">
        <f t="shared" si="174"/>
        <v>0</v>
      </c>
      <c r="DW332" s="167">
        <f t="shared" si="8059"/>
        <v>0</v>
      </c>
      <c r="DX332" s="168">
        <f t="shared" si="8060"/>
        <v>0</v>
      </c>
      <c r="DY332" s="168">
        <f t="shared" si="8061"/>
        <v>0</v>
      </c>
      <c r="DZ332" s="168">
        <f t="shared" si="8062"/>
        <v>0</v>
      </c>
      <c r="EA332" s="168">
        <f t="shared" si="8063"/>
        <v>0</v>
      </c>
      <c r="EB332" s="154">
        <f t="shared" ref="EB332:EC332" si="8240">EB322</f>
        <v>9</v>
      </c>
      <c r="EC332" s="173">
        <f t="shared" si="8240"/>
        <v>1172</v>
      </c>
      <c r="ED332" s="156" t="str">
        <f t="shared" si="8065"/>
        <v>1</v>
      </c>
      <c r="EE332" s="157">
        <f t="shared" si="182"/>
        <v>5</v>
      </c>
      <c r="EF332" s="169">
        <f t="shared" si="183"/>
        <v>0</v>
      </c>
      <c r="EG332" s="159"/>
      <c r="EH332" s="159"/>
      <c r="EI332" s="159"/>
      <c r="EJ332" s="78"/>
      <c r="EK332" s="79"/>
      <c r="EL332" s="77" t="str">
        <f t="shared" si="184"/>
        <v>0</v>
      </c>
      <c r="EM332" s="81">
        <f t="shared" si="8066"/>
        <v>0</v>
      </c>
      <c r="EN332" s="160">
        <f t="shared" si="8067"/>
        <v>0</v>
      </c>
      <c r="EO332" s="160">
        <f t="shared" si="8068"/>
        <v>0</v>
      </c>
      <c r="EP332" s="160">
        <f t="shared" si="8069"/>
        <v>0</v>
      </c>
      <c r="EQ332" s="160">
        <f t="shared" si="8070"/>
        <v>0</v>
      </c>
      <c r="ER332" s="161">
        <f t="shared" ref="ER332:ES332" si="8241">ER331</f>
        <v>10</v>
      </c>
      <c r="ES332" s="162">
        <f t="shared" si="8241"/>
        <v>1173</v>
      </c>
      <c r="ET332" s="163" t="str">
        <f t="shared" si="8072"/>
        <v>1</v>
      </c>
      <c r="EU332" s="164">
        <f t="shared" si="192"/>
        <v>19</v>
      </c>
      <c r="EV332" s="165">
        <f t="shared" si="193"/>
        <v>0</v>
      </c>
      <c r="EW332" s="166"/>
      <c r="EX332" s="166"/>
      <c r="EY332" s="166"/>
      <c r="EZ332" s="84"/>
      <c r="FA332" s="85"/>
      <c r="FB332" s="83" t="str">
        <f t="shared" si="194"/>
        <v>0</v>
      </c>
      <c r="FC332" s="167">
        <f t="shared" si="8073"/>
        <v>0</v>
      </c>
      <c r="FD332" s="168">
        <f t="shared" si="8074"/>
        <v>0</v>
      </c>
      <c r="FE332" s="168">
        <f t="shared" si="8075"/>
        <v>0</v>
      </c>
      <c r="FF332" s="168">
        <f t="shared" si="8076"/>
        <v>0</v>
      </c>
      <c r="FG332" s="168">
        <f t="shared" si="8077"/>
        <v>0</v>
      </c>
      <c r="FH332" s="154">
        <f t="shared" ref="FH332:FI332" si="8242">FH322</f>
        <v>11</v>
      </c>
      <c r="FI332" s="173">
        <f t="shared" si="8242"/>
        <v>1174</v>
      </c>
      <c r="FJ332" s="156" t="str">
        <f t="shared" si="8079"/>
        <v>1</v>
      </c>
      <c r="FK332" s="157">
        <f t="shared" si="202"/>
        <v>4</v>
      </c>
      <c r="FL332" s="158">
        <f t="shared" si="203"/>
        <v>0</v>
      </c>
      <c r="FM332" s="159"/>
      <c r="FN332" s="159"/>
      <c r="FO332" s="159"/>
      <c r="FP332" s="78"/>
      <c r="FQ332" s="79"/>
      <c r="FR332" s="77" t="str">
        <f t="shared" si="204"/>
        <v>0</v>
      </c>
      <c r="FS332" s="81">
        <f t="shared" si="8080"/>
        <v>0</v>
      </c>
      <c r="FT332" s="160">
        <f t="shared" si="8081"/>
        <v>0</v>
      </c>
      <c r="FU332" s="160">
        <f t="shared" si="8082"/>
        <v>0</v>
      </c>
      <c r="FV332" s="160">
        <f t="shared" si="8083"/>
        <v>0</v>
      </c>
      <c r="FW332" s="160">
        <f t="shared" si="8084"/>
        <v>0</v>
      </c>
      <c r="FX332" s="161">
        <f t="shared" ref="FX332:FY332" si="8243">FX331</f>
        <v>12</v>
      </c>
      <c r="FY332" s="162">
        <f t="shared" si="8243"/>
        <v>1175</v>
      </c>
      <c r="FZ332" s="163" t="str">
        <f t="shared" si="8086"/>
        <v>1</v>
      </c>
      <c r="GA332" s="164">
        <f t="shared" si="212"/>
        <v>2</v>
      </c>
      <c r="GB332" s="165">
        <f t="shared" si="213"/>
        <v>0</v>
      </c>
      <c r="GC332" s="166"/>
      <c r="GD332" s="166"/>
      <c r="GE332" s="166"/>
      <c r="GF332" s="84"/>
      <c r="GG332" s="85"/>
      <c r="GH332" s="83" t="str">
        <f t="shared" si="214"/>
        <v>0</v>
      </c>
      <c r="GI332" s="167">
        <f t="shared" si="8087"/>
        <v>0</v>
      </c>
      <c r="GJ332" s="168">
        <f t="shared" si="8088"/>
        <v>0</v>
      </c>
      <c r="GK332" s="168">
        <f t="shared" si="8089"/>
        <v>0</v>
      </c>
      <c r="GL332" s="168">
        <f t="shared" si="8090"/>
        <v>0</v>
      </c>
      <c r="GM332" s="168">
        <f t="shared" si="8091"/>
        <v>0</v>
      </c>
      <c r="GN332" s="154">
        <f t="shared" ref="GN332:GO332" si="8244">GN322</f>
        <v>13</v>
      </c>
      <c r="GO332" s="173">
        <f t="shared" si="8244"/>
        <v>1176</v>
      </c>
      <c r="GP332" s="156" t="str">
        <f t="shared" si="8093"/>
        <v>1</v>
      </c>
      <c r="GQ332" s="157">
        <f t="shared" si="222"/>
        <v>3</v>
      </c>
      <c r="GR332" s="158">
        <f t="shared" si="223"/>
        <v>0</v>
      </c>
      <c r="GS332" s="159"/>
      <c r="GT332" s="159"/>
      <c r="GU332" s="159"/>
      <c r="GV332" s="78"/>
      <c r="GW332" s="79"/>
      <c r="GX332" s="77" t="str">
        <f t="shared" si="224"/>
        <v>0</v>
      </c>
      <c r="GY332" s="81">
        <f t="shared" si="8094"/>
        <v>0</v>
      </c>
      <c r="GZ332" s="160">
        <f t="shared" si="8095"/>
        <v>0</v>
      </c>
      <c r="HA332" s="160">
        <f t="shared" si="8096"/>
        <v>0</v>
      </c>
      <c r="HB332" s="160">
        <f t="shared" si="8097"/>
        <v>0</v>
      </c>
      <c r="HC332" s="160">
        <f t="shared" si="8098"/>
        <v>0</v>
      </c>
      <c r="HD332" s="161">
        <f t="shared" ref="HD332:HE332" si="8245">HD331</f>
        <v>14</v>
      </c>
      <c r="HE332" s="162">
        <f t="shared" si="8245"/>
        <v>1177</v>
      </c>
      <c r="HF332" s="163" t="str">
        <f t="shared" si="8100"/>
        <v>1</v>
      </c>
      <c r="HG332" s="164">
        <f t="shared" si="232"/>
        <v>5</v>
      </c>
      <c r="HH332" s="165">
        <f t="shared" si="233"/>
        <v>0</v>
      </c>
      <c r="HI332" s="166"/>
      <c r="HJ332" s="166"/>
      <c r="HK332" s="166"/>
      <c r="HL332" s="84"/>
      <c r="HM332" s="85"/>
      <c r="HN332" s="83" t="str">
        <f t="shared" si="234"/>
        <v>0</v>
      </c>
      <c r="HO332" s="167">
        <f t="shared" si="8101"/>
        <v>0</v>
      </c>
      <c r="HP332" s="168">
        <f t="shared" si="8102"/>
        <v>0</v>
      </c>
      <c r="HQ332" s="168">
        <f t="shared" si="8103"/>
        <v>0</v>
      </c>
      <c r="HR332" s="168">
        <f t="shared" si="8104"/>
        <v>0</v>
      </c>
      <c r="HS332" s="168">
        <f t="shared" si="8105"/>
        <v>0</v>
      </c>
      <c r="HT332" s="154">
        <f t="shared" ref="HT332:HU332" si="8246">HT322</f>
        <v>15</v>
      </c>
      <c r="HU332" s="173">
        <f t="shared" si="8246"/>
        <v>1178</v>
      </c>
      <c r="HV332" s="156" t="str">
        <f t="shared" si="8107"/>
        <v>1</v>
      </c>
      <c r="HW332" s="157" t="str">
        <f t="shared" si="242"/>
        <v/>
      </c>
      <c r="HX332" s="169">
        <f t="shared" si="243"/>
        <v>0</v>
      </c>
      <c r="HY332" s="159"/>
      <c r="HZ332" s="159"/>
      <c r="IA332" s="159"/>
      <c r="IB332" s="160"/>
      <c r="IC332" s="160"/>
      <c r="ID332" s="160" t="str">
        <f t="shared" si="244"/>
        <v>0</v>
      </c>
      <c r="IE332" s="160">
        <f t="shared" si="8108"/>
        <v>0</v>
      </c>
      <c r="IF332" s="160">
        <f t="shared" si="8109"/>
        <v>0</v>
      </c>
      <c r="IG332" s="160">
        <f t="shared" si="8110"/>
        <v>0</v>
      </c>
      <c r="IH332" s="160">
        <f t="shared" si="8111"/>
        <v>0</v>
      </c>
      <c r="II332" s="160">
        <f t="shared" si="8112"/>
        <v>0</v>
      </c>
      <c r="IJ332" s="161">
        <f t="shared" ref="IJ332:IK332" si="8247">IJ331</f>
        <v>16</v>
      </c>
      <c r="IK332" s="162">
        <f t="shared" si="8247"/>
        <v>1179</v>
      </c>
      <c r="IL332" s="163" t="str">
        <f t="shared" si="8114"/>
        <v>1</v>
      </c>
      <c r="IM332" s="164" t="str">
        <f t="shared" si="252"/>
        <v/>
      </c>
      <c r="IN332" s="165">
        <f t="shared" si="253"/>
        <v>0</v>
      </c>
      <c r="IO332" s="166"/>
      <c r="IP332" s="166"/>
      <c r="IQ332" s="166"/>
      <c r="IR332" s="168"/>
      <c r="IS332" s="168"/>
      <c r="IT332" s="170" t="str">
        <f t="shared" si="254"/>
        <v>0</v>
      </c>
      <c r="IU332" s="170">
        <f t="shared" si="8115"/>
        <v>0</v>
      </c>
      <c r="IV332" s="168">
        <f t="shared" si="8116"/>
        <v>0</v>
      </c>
      <c r="IW332" s="168">
        <f t="shared" si="8117"/>
        <v>0</v>
      </c>
      <c r="IX332" s="168">
        <f t="shared" si="8118"/>
        <v>0</v>
      </c>
      <c r="IY332" s="168">
        <f t="shared" si="8119"/>
        <v>0</v>
      </c>
      <c r="IZ332" s="154">
        <f t="shared" ref="IZ332:JA332" si="8248">IZ322</f>
        <v>17</v>
      </c>
      <c r="JA332" s="173">
        <f t="shared" si="8248"/>
        <v>1180</v>
      </c>
      <c r="JB332" s="156" t="str">
        <f t="shared" si="8121"/>
        <v>1</v>
      </c>
      <c r="JC332" s="157" t="str">
        <f t="shared" si="262"/>
        <v/>
      </c>
      <c r="JD332" s="158">
        <f t="shared" si="263"/>
        <v>0</v>
      </c>
      <c r="JE332" s="159"/>
      <c r="JF332" s="159"/>
      <c r="JG332" s="159"/>
      <c r="JH332" s="160"/>
      <c r="JI332" s="160"/>
      <c r="JJ332" s="171" t="str">
        <f t="shared" si="264"/>
        <v>0</v>
      </c>
      <c r="JK332" s="171">
        <f t="shared" si="8122"/>
        <v>0</v>
      </c>
      <c r="JL332" s="160">
        <f t="shared" si="8123"/>
        <v>0</v>
      </c>
      <c r="JM332" s="160">
        <f t="shared" si="8124"/>
        <v>0</v>
      </c>
      <c r="JN332" s="160">
        <f t="shared" si="8125"/>
        <v>0</v>
      </c>
      <c r="JO332" s="160">
        <f t="shared" si="8126"/>
        <v>0</v>
      </c>
      <c r="JP332" s="161">
        <f t="shared" ref="JP332:JQ332" si="8249">JP331</f>
        <v>18</v>
      </c>
      <c r="JQ332" s="162">
        <f t="shared" si="8249"/>
        <v>1181</v>
      </c>
      <c r="JR332" s="163" t="str">
        <f t="shared" si="8128"/>
        <v>1</v>
      </c>
      <c r="JS332" s="164" t="str">
        <f t="shared" si="272"/>
        <v/>
      </c>
      <c r="JT332" s="165">
        <f t="shared" si="273"/>
        <v>0</v>
      </c>
      <c r="JU332" s="166"/>
      <c r="JV332" s="166"/>
      <c r="JW332" s="166"/>
      <c r="JX332" s="168"/>
      <c r="JY332" s="168"/>
      <c r="JZ332" s="170" t="str">
        <f t="shared" si="274"/>
        <v>0</v>
      </c>
      <c r="KA332" s="170">
        <f t="shared" si="8129"/>
        <v>0</v>
      </c>
      <c r="KB332" s="168">
        <f t="shared" si="8130"/>
        <v>0</v>
      </c>
      <c r="KC332" s="168">
        <f t="shared" si="8131"/>
        <v>0</v>
      </c>
      <c r="KD332" s="168">
        <f t="shared" si="8132"/>
        <v>0</v>
      </c>
      <c r="KE332" s="168">
        <f t="shared" si="8133"/>
        <v>0</v>
      </c>
      <c r="KF332" s="154">
        <f t="shared" ref="KF332:KG332" si="8250">KF322</f>
        <v>19</v>
      </c>
      <c r="KG332" s="173">
        <f t="shared" si="8250"/>
        <v>1182</v>
      </c>
      <c r="KH332" s="156" t="str">
        <f t="shared" si="8135"/>
        <v>1</v>
      </c>
      <c r="KI332" s="157" t="str">
        <f t="shared" si="282"/>
        <v/>
      </c>
      <c r="KJ332" s="158">
        <f t="shared" si="283"/>
        <v>0</v>
      </c>
      <c r="KK332" s="159"/>
      <c r="KL332" s="159"/>
      <c r="KM332" s="159"/>
      <c r="KN332" s="160"/>
      <c r="KO332" s="160"/>
      <c r="KP332" s="171" t="str">
        <f t="shared" si="284"/>
        <v>0</v>
      </c>
      <c r="KQ332" s="171">
        <f t="shared" si="8136"/>
        <v>0</v>
      </c>
      <c r="KR332" s="160">
        <f t="shared" si="8137"/>
        <v>0</v>
      </c>
      <c r="KS332" s="160">
        <f t="shared" si="8138"/>
        <v>0</v>
      </c>
      <c r="KT332" s="160">
        <f t="shared" si="8139"/>
        <v>0</v>
      </c>
      <c r="KU332" s="160">
        <f t="shared" si="8140"/>
        <v>0</v>
      </c>
      <c r="KV332" s="161">
        <f t="shared" ref="KV332:KW332" si="8251">KV331</f>
        <v>20</v>
      </c>
      <c r="KW332" s="162">
        <f t="shared" si="8251"/>
        <v>1183</v>
      </c>
      <c r="KX332" s="163" t="str">
        <f t="shared" si="8142"/>
        <v>1</v>
      </c>
      <c r="KY332" s="164" t="str">
        <f t="shared" si="292"/>
        <v/>
      </c>
      <c r="KZ332" s="165">
        <f t="shared" si="293"/>
        <v>0</v>
      </c>
      <c r="LA332" s="166"/>
      <c r="LB332" s="166"/>
      <c r="LC332" s="166"/>
      <c r="LD332" s="168"/>
      <c r="LE332" s="168"/>
      <c r="LF332" s="170" t="str">
        <f t="shared" si="294"/>
        <v>0</v>
      </c>
      <c r="LG332" s="170">
        <f t="shared" si="8143"/>
        <v>0</v>
      </c>
      <c r="LH332" s="168">
        <f t="shared" si="8144"/>
        <v>0</v>
      </c>
      <c r="LI332" s="168">
        <f t="shared" si="8145"/>
        <v>0</v>
      </c>
      <c r="LJ332" s="168">
        <f t="shared" si="8146"/>
        <v>0</v>
      </c>
      <c r="LK332" s="168">
        <f t="shared" si="8147"/>
        <v>0</v>
      </c>
      <c r="LL332" s="172"/>
      <c r="LM332" s="172"/>
      <c r="LN332" s="168" t="str">
        <f t="shared" si="8148"/>
        <v>#REF!</v>
      </c>
      <c r="LO332" s="168" t="str">
        <f t="shared" si="8149"/>
        <v>#REF!</v>
      </c>
      <c r="LP332" s="168" t="str">
        <f t="shared" si="8150"/>
        <v>#REF!</v>
      </c>
      <c r="LQ332" s="168" t="str">
        <f t="shared" si="8151"/>
        <v>#REF!</v>
      </c>
    </row>
    <row r="333" ht="15.75" customHeight="1">
      <c r="A333" s="188">
        <v>46426.0</v>
      </c>
      <c r="B333" s="152" t="s">
        <v>32</v>
      </c>
      <c r="C333" s="153">
        <f t="shared" si="99"/>
        <v>0</v>
      </c>
      <c r="D333" s="154">
        <f t="shared" ref="D333:E333" si="8252">D332</f>
        <v>1</v>
      </c>
      <c r="E333" s="173">
        <f t="shared" si="8252"/>
        <v>1164</v>
      </c>
      <c r="F333" s="156" t="str">
        <f t="shared" si="8253"/>
        <v>1</v>
      </c>
      <c r="G333" s="157">
        <f t="shared" si="102"/>
        <v>1</v>
      </c>
      <c r="H333" s="158">
        <f t="shared" si="103"/>
        <v>0</v>
      </c>
      <c r="I333" s="159"/>
      <c r="J333" s="159"/>
      <c r="K333" s="159"/>
      <c r="L333" s="78"/>
      <c r="M333" s="79"/>
      <c r="N333" s="77" t="str">
        <f t="shared" si="104"/>
        <v>0</v>
      </c>
      <c r="O333" s="81">
        <f t="shared" si="8010"/>
        <v>0</v>
      </c>
      <c r="P333" s="160">
        <f t="shared" si="8011"/>
        <v>0</v>
      </c>
      <c r="Q333" s="160">
        <f t="shared" si="8012"/>
        <v>0</v>
      </c>
      <c r="R333" s="160">
        <f t="shared" si="8013"/>
        <v>0</v>
      </c>
      <c r="S333" s="160">
        <f t="shared" si="8014"/>
        <v>0</v>
      </c>
      <c r="T333" s="161">
        <f t="shared" ref="T333:U333" si="8254">T332</f>
        <v>2</v>
      </c>
      <c r="U333" s="175">
        <f t="shared" si="8254"/>
        <v>1165</v>
      </c>
      <c r="V333" s="163" t="str">
        <f t="shared" si="8016"/>
        <v>1</v>
      </c>
      <c r="W333" s="164">
        <f t="shared" si="112"/>
        <v>1</v>
      </c>
      <c r="X333" s="165">
        <f t="shared" si="113"/>
        <v>0</v>
      </c>
      <c r="Y333" s="166"/>
      <c r="Z333" s="166"/>
      <c r="AA333" s="166"/>
      <c r="AB333" s="84"/>
      <c r="AC333" s="85"/>
      <c r="AD333" s="83" t="str">
        <f t="shared" si="114"/>
        <v>0</v>
      </c>
      <c r="AE333" s="167">
        <f t="shared" si="8017"/>
        <v>0</v>
      </c>
      <c r="AF333" s="168">
        <f t="shared" si="8018"/>
        <v>0</v>
      </c>
      <c r="AG333" s="168">
        <f t="shared" si="8019"/>
        <v>0</v>
      </c>
      <c r="AH333" s="168">
        <f t="shared" si="8020"/>
        <v>0</v>
      </c>
      <c r="AI333" s="168">
        <f t="shared" si="8021"/>
        <v>0</v>
      </c>
      <c r="AJ333" s="154">
        <f t="shared" ref="AJ333:AK333" si="8255">AJ332</f>
        <v>3</v>
      </c>
      <c r="AK333" s="173">
        <f t="shared" si="8255"/>
        <v>1166</v>
      </c>
      <c r="AL333" s="156" t="str">
        <f t="shared" si="8023"/>
        <v>1</v>
      </c>
      <c r="AM333" s="157">
        <f t="shared" si="122"/>
        <v>2</v>
      </c>
      <c r="AN333" s="158">
        <f t="shared" si="123"/>
        <v>0</v>
      </c>
      <c r="AO333" s="159"/>
      <c r="AP333" s="159"/>
      <c r="AQ333" s="159"/>
      <c r="AR333" s="78"/>
      <c r="AS333" s="79"/>
      <c r="AT333" s="77" t="str">
        <f t="shared" si="124"/>
        <v>0</v>
      </c>
      <c r="AU333" s="81">
        <f t="shared" si="8024"/>
        <v>0</v>
      </c>
      <c r="AV333" s="160">
        <f t="shared" si="8025"/>
        <v>0</v>
      </c>
      <c r="AW333" s="160">
        <f t="shared" si="8026"/>
        <v>0</v>
      </c>
      <c r="AX333" s="160">
        <f t="shared" si="8027"/>
        <v>0</v>
      </c>
      <c r="AY333" s="160">
        <f t="shared" si="8028"/>
        <v>0</v>
      </c>
      <c r="AZ333" s="161">
        <f t="shared" ref="AZ333:BA333" si="8256">AZ332</f>
        <v>4</v>
      </c>
      <c r="BA333" s="175">
        <f t="shared" si="8256"/>
        <v>1167</v>
      </c>
      <c r="BB333" s="163" t="str">
        <f t="shared" si="8030"/>
        <v>1</v>
      </c>
      <c r="BC333" s="164">
        <f t="shared" si="132"/>
        <v>4</v>
      </c>
      <c r="BD333" s="165">
        <f t="shared" si="133"/>
        <v>0</v>
      </c>
      <c r="BE333" s="166"/>
      <c r="BF333" s="166"/>
      <c r="BG333" s="166"/>
      <c r="BH333" s="84"/>
      <c r="BI333" s="85"/>
      <c r="BJ333" s="83" t="str">
        <f t="shared" si="134"/>
        <v>0</v>
      </c>
      <c r="BK333" s="167">
        <f t="shared" si="8031"/>
        <v>0</v>
      </c>
      <c r="BL333" s="168">
        <f t="shared" si="8032"/>
        <v>0</v>
      </c>
      <c r="BM333" s="168">
        <f t="shared" si="8033"/>
        <v>0</v>
      </c>
      <c r="BN333" s="168">
        <f t="shared" si="8034"/>
        <v>0</v>
      </c>
      <c r="BO333" s="168">
        <f t="shared" si="8035"/>
        <v>0</v>
      </c>
      <c r="BP333" s="154">
        <f t="shared" ref="BP333:BQ333" si="8257">BP332</f>
        <v>5</v>
      </c>
      <c r="BQ333" s="173">
        <f t="shared" si="8257"/>
        <v>1168</v>
      </c>
      <c r="BR333" s="156" t="str">
        <f t="shared" si="8037"/>
        <v>1</v>
      </c>
      <c r="BS333" s="157">
        <f t="shared" si="142"/>
        <v>4</v>
      </c>
      <c r="BT333" s="158">
        <f t="shared" si="143"/>
        <v>0</v>
      </c>
      <c r="BU333" s="159"/>
      <c r="BV333" s="159"/>
      <c r="BW333" s="159"/>
      <c r="BX333" s="78"/>
      <c r="BY333" s="79"/>
      <c r="BZ333" s="77" t="str">
        <f t="shared" si="144"/>
        <v>0</v>
      </c>
      <c r="CA333" s="81">
        <f t="shared" si="8038"/>
        <v>0</v>
      </c>
      <c r="CB333" s="160">
        <f t="shared" si="8039"/>
        <v>0</v>
      </c>
      <c r="CC333" s="160">
        <f t="shared" si="8040"/>
        <v>0</v>
      </c>
      <c r="CD333" s="160">
        <f t="shared" si="8041"/>
        <v>0</v>
      </c>
      <c r="CE333" s="160">
        <f t="shared" si="8042"/>
        <v>0</v>
      </c>
      <c r="CF333" s="161">
        <f t="shared" ref="CF333:CG333" si="8258">CF332</f>
        <v>6</v>
      </c>
      <c r="CG333" s="175">
        <f t="shared" si="8258"/>
        <v>1169</v>
      </c>
      <c r="CH333" s="163" t="str">
        <f t="shared" si="8044"/>
        <v>1</v>
      </c>
      <c r="CI333" s="164">
        <f t="shared" si="152"/>
        <v>2</v>
      </c>
      <c r="CJ333" s="165">
        <f t="shared" si="153"/>
        <v>0</v>
      </c>
      <c r="CK333" s="166"/>
      <c r="CL333" s="166"/>
      <c r="CM333" s="166"/>
      <c r="CN333" s="84"/>
      <c r="CO333" s="85"/>
      <c r="CP333" s="83" t="str">
        <f t="shared" si="154"/>
        <v>0</v>
      </c>
      <c r="CQ333" s="167">
        <f t="shared" si="8045"/>
        <v>0</v>
      </c>
      <c r="CR333" s="168">
        <f t="shared" si="8046"/>
        <v>0</v>
      </c>
      <c r="CS333" s="168">
        <f t="shared" si="8047"/>
        <v>0</v>
      </c>
      <c r="CT333" s="168">
        <f t="shared" si="8048"/>
        <v>0</v>
      </c>
      <c r="CU333" s="168">
        <f t="shared" si="8049"/>
        <v>0</v>
      </c>
      <c r="CV333" s="154">
        <f t="shared" ref="CV333:CW333" si="8259">CV332</f>
        <v>7</v>
      </c>
      <c r="CW333" s="173">
        <f t="shared" si="8259"/>
        <v>1170</v>
      </c>
      <c r="CX333" s="156" t="str">
        <f t="shared" si="8051"/>
        <v>1</v>
      </c>
      <c r="CY333" s="157">
        <f t="shared" si="162"/>
        <v>2</v>
      </c>
      <c r="CZ333" s="158">
        <f t="shared" si="163"/>
        <v>0</v>
      </c>
      <c r="DA333" s="159"/>
      <c r="DB333" s="159"/>
      <c r="DC333" s="159"/>
      <c r="DD333" s="78"/>
      <c r="DE333" s="79"/>
      <c r="DF333" s="77" t="str">
        <f t="shared" si="164"/>
        <v>0</v>
      </c>
      <c r="DG333" s="81">
        <f t="shared" si="8052"/>
        <v>0</v>
      </c>
      <c r="DH333" s="160">
        <f t="shared" si="8053"/>
        <v>0</v>
      </c>
      <c r="DI333" s="160">
        <f t="shared" si="8054"/>
        <v>0</v>
      </c>
      <c r="DJ333" s="160">
        <f t="shared" si="8055"/>
        <v>0</v>
      </c>
      <c r="DK333" s="160">
        <f t="shared" si="8056"/>
        <v>0</v>
      </c>
      <c r="DL333" s="161">
        <f t="shared" ref="DL333:DM333" si="8260">DL332</f>
        <v>8</v>
      </c>
      <c r="DM333" s="175">
        <f t="shared" si="8260"/>
        <v>1171</v>
      </c>
      <c r="DN333" s="163" t="str">
        <f t="shared" si="8058"/>
        <v>1</v>
      </c>
      <c r="DO333" s="164">
        <f t="shared" si="172"/>
        <v>2</v>
      </c>
      <c r="DP333" s="165">
        <f t="shared" si="173"/>
        <v>0</v>
      </c>
      <c r="DQ333" s="166"/>
      <c r="DR333" s="166"/>
      <c r="DS333" s="166"/>
      <c r="DT333" s="84"/>
      <c r="DU333" s="85"/>
      <c r="DV333" s="83" t="str">
        <f t="shared" si="174"/>
        <v>0</v>
      </c>
      <c r="DW333" s="167">
        <f t="shared" si="8059"/>
        <v>0</v>
      </c>
      <c r="DX333" s="168">
        <f t="shared" si="8060"/>
        <v>0</v>
      </c>
      <c r="DY333" s="168">
        <f t="shared" si="8061"/>
        <v>0</v>
      </c>
      <c r="DZ333" s="168">
        <f t="shared" si="8062"/>
        <v>0</v>
      </c>
      <c r="EA333" s="168">
        <f t="shared" si="8063"/>
        <v>0</v>
      </c>
      <c r="EB333" s="154">
        <f t="shared" ref="EB333:EC333" si="8261">EB332</f>
        <v>9</v>
      </c>
      <c r="EC333" s="173">
        <f t="shared" si="8261"/>
        <v>1172</v>
      </c>
      <c r="ED333" s="156" t="str">
        <f t="shared" si="8065"/>
        <v>1</v>
      </c>
      <c r="EE333" s="157">
        <f t="shared" si="182"/>
        <v>5</v>
      </c>
      <c r="EF333" s="169">
        <f t="shared" si="183"/>
        <v>0</v>
      </c>
      <c r="EG333" s="159"/>
      <c r="EH333" s="159"/>
      <c r="EI333" s="159"/>
      <c r="EJ333" s="78"/>
      <c r="EK333" s="79"/>
      <c r="EL333" s="77" t="str">
        <f t="shared" si="184"/>
        <v>0</v>
      </c>
      <c r="EM333" s="81">
        <f t="shared" si="8066"/>
        <v>0</v>
      </c>
      <c r="EN333" s="160">
        <f t="shared" si="8067"/>
        <v>0</v>
      </c>
      <c r="EO333" s="160">
        <f t="shared" si="8068"/>
        <v>0</v>
      </c>
      <c r="EP333" s="160">
        <f t="shared" si="8069"/>
        <v>0</v>
      </c>
      <c r="EQ333" s="160">
        <f t="shared" si="8070"/>
        <v>0</v>
      </c>
      <c r="ER333" s="161">
        <f t="shared" ref="ER333:ES333" si="8262">ER332</f>
        <v>10</v>
      </c>
      <c r="ES333" s="175">
        <f t="shared" si="8262"/>
        <v>1173</v>
      </c>
      <c r="ET333" s="163" t="str">
        <f t="shared" si="8072"/>
        <v>1</v>
      </c>
      <c r="EU333" s="164">
        <f t="shared" si="192"/>
        <v>19</v>
      </c>
      <c r="EV333" s="165">
        <f t="shared" si="193"/>
        <v>0</v>
      </c>
      <c r="EW333" s="166"/>
      <c r="EX333" s="166"/>
      <c r="EY333" s="166"/>
      <c r="EZ333" s="84"/>
      <c r="FA333" s="85"/>
      <c r="FB333" s="83" t="str">
        <f t="shared" si="194"/>
        <v>0</v>
      </c>
      <c r="FC333" s="167">
        <f t="shared" si="8073"/>
        <v>0</v>
      </c>
      <c r="FD333" s="168">
        <f t="shared" si="8074"/>
        <v>0</v>
      </c>
      <c r="FE333" s="168">
        <f t="shared" si="8075"/>
        <v>0</v>
      </c>
      <c r="FF333" s="168">
        <f t="shared" si="8076"/>
        <v>0</v>
      </c>
      <c r="FG333" s="168">
        <f t="shared" si="8077"/>
        <v>0</v>
      </c>
      <c r="FH333" s="154">
        <f t="shared" ref="FH333:FI333" si="8263">FH332</f>
        <v>11</v>
      </c>
      <c r="FI333" s="173">
        <f t="shared" si="8263"/>
        <v>1174</v>
      </c>
      <c r="FJ333" s="156" t="str">
        <f t="shared" si="8079"/>
        <v>1</v>
      </c>
      <c r="FK333" s="157">
        <f t="shared" si="202"/>
        <v>4</v>
      </c>
      <c r="FL333" s="158">
        <f t="shared" si="203"/>
        <v>0</v>
      </c>
      <c r="FM333" s="159"/>
      <c r="FN333" s="159"/>
      <c r="FO333" s="159"/>
      <c r="FP333" s="78"/>
      <c r="FQ333" s="79"/>
      <c r="FR333" s="77" t="str">
        <f t="shared" si="204"/>
        <v>0</v>
      </c>
      <c r="FS333" s="81">
        <f t="shared" si="8080"/>
        <v>0</v>
      </c>
      <c r="FT333" s="160">
        <f t="shared" si="8081"/>
        <v>0</v>
      </c>
      <c r="FU333" s="160">
        <f t="shared" si="8082"/>
        <v>0</v>
      </c>
      <c r="FV333" s="160">
        <f t="shared" si="8083"/>
        <v>0</v>
      </c>
      <c r="FW333" s="160">
        <f t="shared" si="8084"/>
        <v>0</v>
      </c>
      <c r="FX333" s="161">
        <f t="shared" ref="FX333:FY333" si="8264">FX332</f>
        <v>12</v>
      </c>
      <c r="FY333" s="175">
        <f t="shared" si="8264"/>
        <v>1175</v>
      </c>
      <c r="FZ333" s="163" t="str">
        <f t="shared" si="8086"/>
        <v>1</v>
      </c>
      <c r="GA333" s="164">
        <f t="shared" si="212"/>
        <v>2</v>
      </c>
      <c r="GB333" s="165">
        <f t="shared" si="213"/>
        <v>0</v>
      </c>
      <c r="GC333" s="166"/>
      <c r="GD333" s="166"/>
      <c r="GE333" s="166"/>
      <c r="GF333" s="84"/>
      <c r="GG333" s="85"/>
      <c r="GH333" s="83" t="str">
        <f t="shared" si="214"/>
        <v>0</v>
      </c>
      <c r="GI333" s="167">
        <f t="shared" si="8087"/>
        <v>0</v>
      </c>
      <c r="GJ333" s="168">
        <f t="shared" si="8088"/>
        <v>0</v>
      </c>
      <c r="GK333" s="168">
        <f t="shared" si="8089"/>
        <v>0</v>
      </c>
      <c r="GL333" s="168">
        <f t="shared" si="8090"/>
        <v>0</v>
      </c>
      <c r="GM333" s="168">
        <f t="shared" si="8091"/>
        <v>0</v>
      </c>
      <c r="GN333" s="154">
        <f t="shared" ref="GN333:GO333" si="8265">GN332</f>
        <v>13</v>
      </c>
      <c r="GO333" s="173">
        <f t="shared" si="8265"/>
        <v>1176</v>
      </c>
      <c r="GP333" s="156" t="str">
        <f t="shared" si="8093"/>
        <v>1</v>
      </c>
      <c r="GQ333" s="157">
        <f t="shared" si="222"/>
        <v>3</v>
      </c>
      <c r="GR333" s="158">
        <f t="shared" si="223"/>
        <v>0</v>
      </c>
      <c r="GS333" s="159"/>
      <c r="GT333" s="159"/>
      <c r="GU333" s="159"/>
      <c r="GV333" s="78"/>
      <c r="GW333" s="79"/>
      <c r="GX333" s="77" t="str">
        <f t="shared" si="224"/>
        <v>0</v>
      </c>
      <c r="GY333" s="81">
        <f t="shared" si="8094"/>
        <v>0</v>
      </c>
      <c r="GZ333" s="160">
        <f t="shared" si="8095"/>
        <v>0</v>
      </c>
      <c r="HA333" s="160">
        <f t="shared" si="8096"/>
        <v>0</v>
      </c>
      <c r="HB333" s="160">
        <f t="shared" si="8097"/>
        <v>0</v>
      </c>
      <c r="HC333" s="160">
        <f t="shared" si="8098"/>
        <v>0</v>
      </c>
      <c r="HD333" s="161">
        <f t="shared" ref="HD333:HE333" si="8266">HD332</f>
        <v>14</v>
      </c>
      <c r="HE333" s="175">
        <f t="shared" si="8266"/>
        <v>1177</v>
      </c>
      <c r="HF333" s="163" t="str">
        <f t="shared" si="8100"/>
        <v>1</v>
      </c>
      <c r="HG333" s="164">
        <f t="shared" si="232"/>
        <v>5</v>
      </c>
      <c r="HH333" s="165">
        <f t="shared" si="233"/>
        <v>0</v>
      </c>
      <c r="HI333" s="166"/>
      <c r="HJ333" s="166"/>
      <c r="HK333" s="166"/>
      <c r="HL333" s="84"/>
      <c r="HM333" s="85"/>
      <c r="HN333" s="83" t="str">
        <f t="shared" si="234"/>
        <v>0</v>
      </c>
      <c r="HO333" s="167">
        <f t="shared" si="8101"/>
        <v>0</v>
      </c>
      <c r="HP333" s="168">
        <f t="shared" si="8102"/>
        <v>0</v>
      </c>
      <c r="HQ333" s="168">
        <f t="shared" si="8103"/>
        <v>0</v>
      </c>
      <c r="HR333" s="168">
        <f t="shared" si="8104"/>
        <v>0</v>
      </c>
      <c r="HS333" s="168">
        <f t="shared" si="8105"/>
        <v>0</v>
      </c>
      <c r="HT333" s="154">
        <f t="shared" ref="HT333:HU333" si="8267">HT332</f>
        <v>15</v>
      </c>
      <c r="HU333" s="173">
        <f t="shared" si="8267"/>
        <v>1178</v>
      </c>
      <c r="HV333" s="156" t="str">
        <f t="shared" si="8107"/>
        <v>1</v>
      </c>
      <c r="HW333" s="157" t="str">
        <f t="shared" si="242"/>
        <v/>
      </c>
      <c r="HX333" s="169">
        <f t="shared" si="243"/>
        <v>0</v>
      </c>
      <c r="HY333" s="159"/>
      <c r="HZ333" s="159"/>
      <c r="IA333" s="159"/>
      <c r="IB333" s="160"/>
      <c r="IC333" s="160"/>
      <c r="ID333" s="160" t="str">
        <f t="shared" si="244"/>
        <v>0</v>
      </c>
      <c r="IE333" s="160">
        <f t="shared" si="8108"/>
        <v>0</v>
      </c>
      <c r="IF333" s="160">
        <f t="shared" si="8109"/>
        <v>0</v>
      </c>
      <c r="IG333" s="160">
        <f t="shared" si="8110"/>
        <v>0</v>
      </c>
      <c r="IH333" s="160">
        <f t="shared" si="8111"/>
        <v>0</v>
      </c>
      <c r="II333" s="160">
        <f t="shared" si="8112"/>
        <v>0</v>
      </c>
      <c r="IJ333" s="161">
        <f t="shared" ref="IJ333:IK333" si="8268">IJ332</f>
        <v>16</v>
      </c>
      <c r="IK333" s="175">
        <f t="shared" si="8268"/>
        <v>1179</v>
      </c>
      <c r="IL333" s="163" t="str">
        <f t="shared" si="8114"/>
        <v>1</v>
      </c>
      <c r="IM333" s="164" t="str">
        <f t="shared" si="252"/>
        <v/>
      </c>
      <c r="IN333" s="165">
        <f t="shared" si="253"/>
        <v>0</v>
      </c>
      <c r="IO333" s="166"/>
      <c r="IP333" s="166"/>
      <c r="IQ333" s="166"/>
      <c r="IR333" s="168"/>
      <c r="IS333" s="168"/>
      <c r="IT333" s="170" t="str">
        <f t="shared" si="254"/>
        <v>0</v>
      </c>
      <c r="IU333" s="170">
        <f t="shared" si="8115"/>
        <v>0</v>
      </c>
      <c r="IV333" s="168">
        <f t="shared" si="8116"/>
        <v>0</v>
      </c>
      <c r="IW333" s="168">
        <f t="shared" si="8117"/>
        <v>0</v>
      </c>
      <c r="IX333" s="168">
        <f t="shared" si="8118"/>
        <v>0</v>
      </c>
      <c r="IY333" s="168">
        <f t="shared" si="8119"/>
        <v>0</v>
      </c>
      <c r="IZ333" s="154">
        <f t="shared" ref="IZ333:JA333" si="8269">IZ332</f>
        <v>17</v>
      </c>
      <c r="JA333" s="173">
        <f t="shared" si="8269"/>
        <v>1180</v>
      </c>
      <c r="JB333" s="156" t="str">
        <f t="shared" si="8121"/>
        <v>1</v>
      </c>
      <c r="JC333" s="157" t="str">
        <f t="shared" si="262"/>
        <v/>
      </c>
      <c r="JD333" s="158">
        <f t="shared" si="263"/>
        <v>0</v>
      </c>
      <c r="JE333" s="159"/>
      <c r="JF333" s="159"/>
      <c r="JG333" s="159"/>
      <c r="JH333" s="160"/>
      <c r="JI333" s="160"/>
      <c r="JJ333" s="171" t="str">
        <f t="shared" si="264"/>
        <v>0</v>
      </c>
      <c r="JK333" s="171">
        <f t="shared" si="8122"/>
        <v>0</v>
      </c>
      <c r="JL333" s="160">
        <f t="shared" si="8123"/>
        <v>0</v>
      </c>
      <c r="JM333" s="160">
        <f t="shared" si="8124"/>
        <v>0</v>
      </c>
      <c r="JN333" s="160">
        <f t="shared" si="8125"/>
        <v>0</v>
      </c>
      <c r="JO333" s="160">
        <f t="shared" si="8126"/>
        <v>0</v>
      </c>
      <c r="JP333" s="161">
        <f t="shared" ref="JP333:JQ333" si="8270">JP332</f>
        <v>18</v>
      </c>
      <c r="JQ333" s="175">
        <f t="shared" si="8270"/>
        <v>1181</v>
      </c>
      <c r="JR333" s="163" t="str">
        <f t="shared" si="8128"/>
        <v>1</v>
      </c>
      <c r="JS333" s="164" t="str">
        <f t="shared" si="272"/>
        <v/>
      </c>
      <c r="JT333" s="165">
        <f t="shared" si="273"/>
        <v>0</v>
      </c>
      <c r="JU333" s="166"/>
      <c r="JV333" s="166"/>
      <c r="JW333" s="166"/>
      <c r="JX333" s="168"/>
      <c r="JY333" s="168"/>
      <c r="JZ333" s="170" t="str">
        <f t="shared" si="274"/>
        <v>0</v>
      </c>
      <c r="KA333" s="170">
        <f t="shared" si="8129"/>
        <v>0</v>
      </c>
      <c r="KB333" s="168">
        <f t="shared" si="8130"/>
        <v>0</v>
      </c>
      <c r="KC333" s="168">
        <f t="shared" si="8131"/>
        <v>0</v>
      </c>
      <c r="KD333" s="168">
        <f t="shared" si="8132"/>
        <v>0</v>
      </c>
      <c r="KE333" s="168">
        <f t="shared" si="8133"/>
        <v>0</v>
      </c>
      <c r="KF333" s="154">
        <f t="shared" ref="KF333:KG333" si="8271">KF332</f>
        <v>19</v>
      </c>
      <c r="KG333" s="173">
        <f t="shared" si="8271"/>
        <v>1182</v>
      </c>
      <c r="KH333" s="156" t="str">
        <f t="shared" si="8135"/>
        <v>1</v>
      </c>
      <c r="KI333" s="157" t="str">
        <f t="shared" si="282"/>
        <v/>
      </c>
      <c r="KJ333" s="158">
        <f t="shared" si="283"/>
        <v>0</v>
      </c>
      <c r="KK333" s="159"/>
      <c r="KL333" s="159"/>
      <c r="KM333" s="159"/>
      <c r="KN333" s="160"/>
      <c r="KO333" s="160"/>
      <c r="KP333" s="171" t="str">
        <f t="shared" si="284"/>
        <v>0</v>
      </c>
      <c r="KQ333" s="171">
        <f t="shared" si="8136"/>
        <v>0</v>
      </c>
      <c r="KR333" s="160">
        <f t="shared" si="8137"/>
        <v>0</v>
      </c>
      <c r="KS333" s="160">
        <f t="shared" si="8138"/>
        <v>0</v>
      </c>
      <c r="KT333" s="160">
        <f t="shared" si="8139"/>
        <v>0</v>
      </c>
      <c r="KU333" s="160">
        <f t="shared" si="8140"/>
        <v>0</v>
      </c>
      <c r="KV333" s="161">
        <f t="shared" ref="KV333:KW333" si="8272">KV332</f>
        <v>20</v>
      </c>
      <c r="KW333" s="175">
        <f t="shared" si="8272"/>
        <v>1183</v>
      </c>
      <c r="KX333" s="163" t="str">
        <f t="shared" si="8142"/>
        <v>1</v>
      </c>
      <c r="KY333" s="164" t="str">
        <f t="shared" si="292"/>
        <v/>
      </c>
      <c r="KZ333" s="165">
        <f t="shared" si="293"/>
        <v>0</v>
      </c>
      <c r="LA333" s="166"/>
      <c r="LB333" s="166"/>
      <c r="LC333" s="166"/>
      <c r="LD333" s="168"/>
      <c r="LE333" s="168"/>
      <c r="LF333" s="170" t="str">
        <f t="shared" si="294"/>
        <v>0</v>
      </c>
      <c r="LG333" s="170">
        <f t="shared" si="8143"/>
        <v>0</v>
      </c>
      <c r="LH333" s="168">
        <f t="shared" si="8144"/>
        <v>0</v>
      </c>
      <c r="LI333" s="168">
        <f t="shared" si="8145"/>
        <v>0</v>
      </c>
      <c r="LJ333" s="168">
        <f t="shared" si="8146"/>
        <v>0</v>
      </c>
      <c r="LK333" s="168">
        <f t="shared" si="8147"/>
        <v>0</v>
      </c>
      <c r="LL333" s="172"/>
      <c r="LM333" s="172"/>
      <c r="LN333" s="168" t="str">
        <f t="shared" si="8148"/>
        <v>#REF!</v>
      </c>
      <c r="LO333" s="168" t="str">
        <f t="shared" si="8149"/>
        <v>#REF!</v>
      </c>
      <c r="LP333" s="168" t="str">
        <f t="shared" si="8150"/>
        <v>#REF!</v>
      </c>
      <c r="LQ333" s="168" t="str">
        <f t="shared" si="8151"/>
        <v>#REF!</v>
      </c>
    </row>
    <row r="334" ht="15.75" customHeight="1">
      <c r="A334" s="188">
        <v>46427.0</v>
      </c>
      <c r="B334" s="152" t="s">
        <v>33</v>
      </c>
      <c r="C334" s="153">
        <f t="shared" si="99"/>
        <v>0</v>
      </c>
      <c r="D334" s="154">
        <f t="shared" ref="D334:E334" si="8273">D333</f>
        <v>1</v>
      </c>
      <c r="E334" s="173">
        <f t="shared" si="8273"/>
        <v>1164</v>
      </c>
      <c r="F334" s="156" t="str">
        <f t="shared" si="8253"/>
        <v>1</v>
      </c>
      <c r="G334" s="157">
        <f t="shared" si="102"/>
        <v>1</v>
      </c>
      <c r="H334" s="158">
        <f t="shared" si="103"/>
        <v>0</v>
      </c>
      <c r="I334" s="159"/>
      <c r="J334" s="159"/>
      <c r="K334" s="159"/>
      <c r="L334" s="78"/>
      <c r="M334" s="79"/>
      <c r="N334" s="77" t="str">
        <f t="shared" si="104"/>
        <v>0</v>
      </c>
      <c r="O334" s="81">
        <f t="shared" si="8010"/>
        <v>0</v>
      </c>
      <c r="P334" s="160">
        <f t="shared" si="8011"/>
        <v>0</v>
      </c>
      <c r="Q334" s="160">
        <f t="shared" si="8012"/>
        <v>0</v>
      </c>
      <c r="R334" s="160">
        <f t="shared" si="8013"/>
        <v>0</v>
      </c>
      <c r="S334" s="160">
        <f t="shared" si="8014"/>
        <v>0</v>
      </c>
      <c r="T334" s="161">
        <f t="shared" ref="T334:U334" si="8274">T333</f>
        <v>2</v>
      </c>
      <c r="U334" s="175">
        <f t="shared" si="8274"/>
        <v>1165</v>
      </c>
      <c r="V334" s="163" t="str">
        <f t="shared" si="8016"/>
        <v>1</v>
      </c>
      <c r="W334" s="164">
        <f t="shared" si="112"/>
        <v>1</v>
      </c>
      <c r="X334" s="165">
        <f t="shared" si="113"/>
        <v>0</v>
      </c>
      <c r="Y334" s="166"/>
      <c r="Z334" s="166"/>
      <c r="AA334" s="166"/>
      <c r="AB334" s="84"/>
      <c r="AC334" s="85"/>
      <c r="AD334" s="83" t="str">
        <f t="shared" si="114"/>
        <v>0</v>
      </c>
      <c r="AE334" s="167">
        <f t="shared" si="8017"/>
        <v>0</v>
      </c>
      <c r="AF334" s="168">
        <f t="shared" si="8018"/>
        <v>0</v>
      </c>
      <c r="AG334" s="168">
        <f t="shared" si="8019"/>
        <v>0</v>
      </c>
      <c r="AH334" s="168">
        <f t="shared" si="8020"/>
        <v>0</v>
      </c>
      <c r="AI334" s="168">
        <f t="shared" si="8021"/>
        <v>0</v>
      </c>
      <c r="AJ334" s="154">
        <f t="shared" ref="AJ334:AK334" si="8275">AJ333</f>
        <v>3</v>
      </c>
      <c r="AK334" s="173">
        <f t="shared" si="8275"/>
        <v>1166</v>
      </c>
      <c r="AL334" s="156" t="str">
        <f t="shared" si="8023"/>
        <v>1</v>
      </c>
      <c r="AM334" s="157">
        <f t="shared" si="122"/>
        <v>2</v>
      </c>
      <c r="AN334" s="158">
        <f t="shared" si="123"/>
        <v>0</v>
      </c>
      <c r="AO334" s="159"/>
      <c r="AP334" s="159"/>
      <c r="AQ334" s="159"/>
      <c r="AR334" s="78"/>
      <c r="AS334" s="79"/>
      <c r="AT334" s="77" t="str">
        <f t="shared" si="124"/>
        <v>0</v>
      </c>
      <c r="AU334" s="81">
        <f t="shared" si="8024"/>
        <v>0</v>
      </c>
      <c r="AV334" s="160">
        <f t="shared" si="8025"/>
        <v>0</v>
      </c>
      <c r="AW334" s="160">
        <f t="shared" si="8026"/>
        <v>0</v>
      </c>
      <c r="AX334" s="160">
        <f t="shared" si="8027"/>
        <v>0</v>
      </c>
      <c r="AY334" s="160">
        <f t="shared" si="8028"/>
        <v>0</v>
      </c>
      <c r="AZ334" s="161">
        <f t="shared" ref="AZ334:BA334" si="8276">AZ333</f>
        <v>4</v>
      </c>
      <c r="BA334" s="175">
        <f t="shared" si="8276"/>
        <v>1167</v>
      </c>
      <c r="BB334" s="163" t="str">
        <f t="shared" si="8030"/>
        <v>1</v>
      </c>
      <c r="BC334" s="164">
        <f t="shared" si="132"/>
        <v>4</v>
      </c>
      <c r="BD334" s="165">
        <f t="shared" si="133"/>
        <v>0</v>
      </c>
      <c r="BE334" s="166"/>
      <c r="BF334" s="166"/>
      <c r="BG334" s="166"/>
      <c r="BH334" s="84"/>
      <c r="BI334" s="85"/>
      <c r="BJ334" s="83" t="str">
        <f t="shared" si="134"/>
        <v>0</v>
      </c>
      <c r="BK334" s="167">
        <f t="shared" si="8031"/>
        <v>0</v>
      </c>
      <c r="BL334" s="168">
        <f t="shared" si="8032"/>
        <v>0</v>
      </c>
      <c r="BM334" s="168">
        <f t="shared" si="8033"/>
        <v>0</v>
      </c>
      <c r="BN334" s="168">
        <f t="shared" si="8034"/>
        <v>0</v>
      </c>
      <c r="BO334" s="168">
        <f t="shared" si="8035"/>
        <v>0</v>
      </c>
      <c r="BP334" s="154">
        <f t="shared" ref="BP334:BQ334" si="8277">BP333</f>
        <v>5</v>
      </c>
      <c r="BQ334" s="173">
        <f t="shared" si="8277"/>
        <v>1168</v>
      </c>
      <c r="BR334" s="156" t="str">
        <f t="shared" si="8037"/>
        <v>1</v>
      </c>
      <c r="BS334" s="157">
        <f t="shared" si="142"/>
        <v>4</v>
      </c>
      <c r="BT334" s="158">
        <f t="shared" si="143"/>
        <v>0</v>
      </c>
      <c r="BU334" s="159"/>
      <c r="BV334" s="159"/>
      <c r="BW334" s="159"/>
      <c r="BX334" s="78"/>
      <c r="BY334" s="79"/>
      <c r="BZ334" s="77" t="str">
        <f t="shared" si="144"/>
        <v>0</v>
      </c>
      <c r="CA334" s="81">
        <f t="shared" si="8038"/>
        <v>0</v>
      </c>
      <c r="CB334" s="160">
        <f t="shared" si="8039"/>
        <v>0</v>
      </c>
      <c r="CC334" s="160">
        <f t="shared" si="8040"/>
        <v>0</v>
      </c>
      <c r="CD334" s="160">
        <f t="shared" si="8041"/>
        <v>0</v>
      </c>
      <c r="CE334" s="160">
        <f t="shared" si="8042"/>
        <v>0</v>
      </c>
      <c r="CF334" s="161">
        <f t="shared" ref="CF334:CG334" si="8278">CF333</f>
        <v>6</v>
      </c>
      <c r="CG334" s="175">
        <f t="shared" si="8278"/>
        <v>1169</v>
      </c>
      <c r="CH334" s="163" t="str">
        <f t="shared" si="8044"/>
        <v>1</v>
      </c>
      <c r="CI334" s="164">
        <f t="shared" si="152"/>
        <v>2</v>
      </c>
      <c r="CJ334" s="165">
        <f t="shared" si="153"/>
        <v>0</v>
      </c>
      <c r="CK334" s="166"/>
      <c r="CL334" s="166"/>
      <c r="CM334" s="166"/>
      <c r="CN334" s="84"/>
      <c r="CO334" s="85"/>
      <c r="CP334" s="83" t="str">
        <f t="shared" si="154"/>
        <v>0</v>
      </c>
      <c r="CQ334" s="167">
        <f t="shared" si="8045"/>
        <v>0</v>
      </c>
      <c r="CR334" s="168">
        <f t="shared" si="8046"/>
        <v>0</v>
      </c>
      <c r="CS334" s="168">
        <f t="shared" si="8047"/>
        <v>0</v>
      </c>
      <c r="CT334" s="168">
        <f t="shared" si="8048"/>
        <v>0</v>
      </c>
      <c r="CU334" s="168">
        <f t="shared" si="8049"/>
        <v>0</v>
      </c>
      <c r="CV334" s="154">
        <f t="shared" ref="CV334:CW334" si="8279">CV333</f>
        <v>7</v>
      </c>
      <c r="CW334" s="173">
        <f t="shared" si="8279"/>
        <v>1170</v>
      </c>
      <c r="CX334" s="156" t="str">
        <f t="shared" si="8051"/>
        <v>1</v>
      </c>
      <c r="CY334" s="157">
        <f t="shared" si="162"/>
        <v>2</v>
      </c>
      <c r="CZ334" s="158">
        <f t="shared" si="163"/>
        <v>0</v>
      </c>
      <c r="DA334" s="159"/>
      <c r="DB334" s="159"/>
      <c r="DC334" s="159"/>
      <c r="DD334" s="78"/>
      <c r="DE334" s="79"/>
      <c r="DF334" s="77" t="str">
        <f t="shared" si="164"/>
        <v>0</v>
      </c>
      <c r="DG334" s="81">
        <f t="shared" si="8052"/>
        <v>0</v>
      </c>
      <c r="DH334" s="160">
        <f t="shared" si="8053"/>
        <v>0</v>
      </c>
      <c r="DI334" s="160">
        <f t="shared" si="8054"/>
        <v>0</v>
      </c>
      <c r="DJ334" s="160">
        <f t="shared" si="8055"/>
        <v>0</v>
      </c>
      <c r="DK334" s="160">
        <f t="shared" si="8056"/>
        <v>0</v>
      </c>
      <c r="DL334" s="161">
        <f t="shared" ref="DL334:DM334" si="8280">DL333</f>
        <v>8</v>
      </c>
      <c r="DM334" s="175">
        <f t="shared" si="8280"/>
        <v>1171</v>
      </c>
      <c r="DN334" s="163" t="str">
        <f t="shared" si="8058"/>
        <v>1</v>
      </c>
      <c r="DO334" s="164">
        <f t="shared" si="172"/>
        <v>2</v>
      </c>
      <c r="DP334" s="165">
        <f t="shared" si="173"/>
        <v>0</v>
      </c>
      <c r="DQ334" s="166"/>
      <c r="DR334" s="166"/>
      <c r="DS334" s="166"/>
      <c r="DT334" s="84"/>
      <c r="DU334" s="85"/>
      <c r="DV334" s="83" t="str">
        <f t="shared" si="174"/>
        <v>0</v>
      </c>
      <c r="DW334" s="167">
        <f t="shared" si="8059"/>
        <v>0</v>
      </c>
      <c r="DX334" s="168">
        <f t="shared" si="8060"/>
        <v>0</v>
      </c>
      <c r="DY334" s="168">
        <f t="shared" si="8061"/>
        <v>0</v>
      </c>
      <c r="DZ334" s="168">
        <f t="shared" si="8062"/>
        <v>0</v>
      </c>
      <c r="EA334" s="168">
        <f t="shared" si="8063"/>
        <v>0</v>
      </c>
      <c r="EB334" s="154">
        <f t="shared" ref="EB334:EC334" si="8281">EB333</f>
        <v>9</v>
      </c>
      <c r="EC334" s="173">
        <f t="shared" si="8281"/>
        <v>1172</v>
      </c>
      <c r="ED334" s="156" t="str">
        <f t="shared" si="8065"/>
        <v>1</v>
      </c>
      <c r="EE334" s="157">
        <f t="shared" si="182"/>
        <v>5</v>
      </c>
      <c r="EF334" s="169">
        <f t="shared" si="183"/>
        <v>0</v>
      </c>
      <c r="EG334" s="159"/>
      <c r="EH334" s="159"/>
      <c r="EI334" s="159"/>
      <c r="EJ334" s="78"/>
      <c r="EK334" s="79"/>
      <c r="EL334" s="77" t="str">
        <f t="shared" si="184"/>
        <v>0</v>
      </c>
      <c r="EM334" s="81">
        <f t="shared" si="8066"/>
        <v>0</v>
      </c>
      <c r="EN334" s="160">
        <f t="shared" si="8067"/>
        <v>0</v>
      </c>
      <c r="EO334" s="160">
        <f t="shared" si="8068"/>
        <v>0</v>
      </c>
      <c r="EP334" s="160">
        <f t="shared" si="8069"/>
        <v>0</v>
      </c>
      <c r="EQ334" s="160">
        <f t="shared" si="8070"/>
        <v>0</v>
      </c>
      <c r="ER334" s="161">
        <f t="shared" ref="ER334:ES334" si="8282">ER333</f>
        <v>10</v>
      </c>
      <c r="ES334" s="175">
        <f t="shared" si="8282"/>
        <v>1173</v>
      </c>
      <c r="ET334" s="163" t="str">
        <f t="shared" si="8072"/>
        <v>1</v>
      </c>
      <c r="EU334" s="164">
        <f t="shared" si="192"/>
        <v>19</v>
      </c>
      <c r="EV334" s="165">
        <f t="shared" si="193"/>
        <v>0</v>
      </c>
      <c r="EW334" s="166"/>
      <c r="EX334" s="166"/>
      <c r="EY334" s="166"/>
      <c r="EZ334" s="84"/>
      <c r="FA334" s="85"/>
      <c r="FB334" s="83" t="str">
        <f t="shared" si="194"/>
        <v>0</v>
      </c>
      <c r="FC334" s="167">
        <f t="shared" si="8073"/>
        <v>0</v>
      </c>
      <c r="FD334" s="168">
        <f t="shared" si="8074"/>
        <v>0</v>
      </c>
      <c r="FE334" s="168">
        <f t="shared" si="8075"/>
        <v>0</v>
      </c>
      <c r="FF334" s="168">
        <f t="shared" si="8076"/>
        <v>0</v>
      </c>
      <c r="FG334" s="168">
        <f t="shared" si="8077"/>
        <v>0</v>
      </c>
      <c r="FH334" s="154">
        <f t="shared" ref="FH334:FI334" si="8283">FH333</f>
        <v>11</v>
      </c>
      <c r="FI334" s="173">
        <f t="shared" si="8283"/>
        <v>1174</v>
      </c>
      <c r="FJ334" s="156" t="str">
        <f t="shared" si="8079"/>
        <v>1</v>
      </c>
      <c r="FK334" s="157">
        <f t="shared" si="202"/>
        <v>4</v>
      </c>
      <c r="FL334" s="158">
        <f t="shared" si="203"/>
        <v>0</v>
      </c>
      <c r="FM334" s="159"/>
      <c r="FN334" s="159"/>
      <c r="FO334" s="159"/>
      <c r="FP334" s="78"/>
      <c r="FQ334" s="79"/>
      <c r="FR334" s="77" t="str">
        <f t="shared" si="204"/>
        <v>0</v>
      </c>
      <c r="FS334" s="81">
        <f t="shared" si="8080"/>
        <v>0</v>
      </c>
      <c r="FT334" s="160">
        <f t="shared" si="8081"/>
        <v>0</v>
      </c>
      <c r="FU334" s="160">
        <f t="shared" si="8082"/>
        <v>0</v>
      </c>
      <c r="FV334" s="160">
        <f t="shared" si="8083"/>
        <v>0</v>
      </c>
      <c r="FW334" s="160">
        <f t="shared" si="8084"/>
        <v>0</v>
      </c>
      <c r="FX334" s="161">
        <f t="shared" ref="FX334:FY334" si="8284">FX333</f>
        <v>12</v>
      </c>
      <c r="FY334" s="175">
        <f t="shared" si="8284"/>
        <v>1175</v>
      </c>
      <c r="FZ334" s="163" t="str">
        <f t="shared" si="8086"/>
        <v>1</v>
      </c>
      <c r="GA334" s="164">
        <f t="shared" si="212"/>
        <v>2</v>
      </c>
      <c r="GB334" s="165">
        <f t="shared" si="213"/>
        <v>0</v>
      </c>
      <c r="GC334" s="166"/>
      <c r="GD334" s="166"/>
      <c r="GE334" s="166"/>
      <c r="GF334" s="84"/>
      <c r="GG334" s="85"/>
      <c r="GH334" s="83" t="str">
        <f t="shared" si="214"/>
        <v>0</v>
      </c>
      <c r="GI334" s="167">
        <f t="shared" si="8087"/>
        <v>0</v>
      </c>
      <c r="GJ334" s="168">
        <f t="shared" si="8088"/>
        <v>0</v>
      </c>
      <c r="GK334" s="168">
        <f t="shared" si="8089"/>
        <v>0</v>
      </c>
      <c r="GL334" s="168">
        <f t="shared" si="8090"/>
        <v>0</v>
      </c>
      <c r="GM334" s="168">
        <f t="shared" si="8091"/>
        <v>0</v>
      </c>
      <c r="GN334" s="154">
        <f t="shared" ref="GN334:GO334" si="8285">GN333</f>
        <v>13</v>
      </c>
      <c r="GO334" s="173">
        <f t="shared" si="8285"/>
        <v>1176</v>
      </c>
      <c r="GP334" s="156" t="str">
        <f t="shared" si="8093"/>
        <v>1</v>
      </c>
      <c r="GQ334" s="157">
        <f t="shared" si="222"/>
        <v>3</v>
      </c>
      <c r="GR334" s="158">
        <f t="shared" si="223"/>
        <v>0</v>
      </c>
      <c r="GS334" s="159"/>
      <c r="GT334" s="159"/>
      <c r="GU334" s="159"/>
      <c r="GV334" s="78"/>
      <c r="GW334" s="79"/>
      <c r="GX334" s="77" t="str">
        <f t="shared" si="224"/>
        <v>0</v>
      </c>
      <c r="GY334" s="81">
        <f t="shared" si="8094"/>
        <v>0</v>
      </c>
      <c r="GZ334" s="160">
        <f t="shared" si="8095"/>
        <v>0</v>
      </c>
      <c r="HA334" s="160">
        <f t="shared" si="8096"/>
        <v>0</v>
      </c>
      <c r="HB334" s="160">
        <f t="shared" si="8097"/>
        <v>0</v>
      </c>
      <c r="HC334" s="160">
        <f t="shared" si="8098"/>
        <v>0</v>
      </c>
      <c r="HD334" s="161">
        <f t="shared" ref="HD334:HE334" si="8286">HD333</f>
        <v>14</v>
      </c>
      <c r="HE334" s="175">
        <f t="shared" si="8286"/>
        <v>1177</v>
      </c>
      <c r="HF334" s="163" t="str">
        <f t="shared" si="8100"/>
        <v>1</v>
      </c>
      <c r="HG334" s="164">
        <f t="shared" si="232"/>
        <v>5</v>
      </c>
      <c r="HH334" s="165">
        <f t="shared" si="233"/>
        <v>0</v>
      </c>
      <c r="HI334" s="166"/>
      <c r="HJ334" s="166"/>
      <c r="HK334" s="166"/>
      <c r="HL334" s="84"/>
      <c r="HM334" s="85"/>
      <c r="HN334" s="83" t="str">
        <f t="shared" si="234"/>
        <v>0</v>
      </c>
      <c r="HO334" s="167">
        <f t="shared" si="8101"/>
        <v>0</v>
      </c>
      <c r="HP334" s="168">
        <f t="shared" si="8102"/>
        <v>0</v>
      </c>
      <c r="HQ334" s="168">
        <f t="shared" si="8103"/>
        <v>0</v>
      </c>
      <c r="HR334" s="168">
        <f t="shared" si="8104"/>
        <v>0</v>
      </c>
      <c r="HS334" s="168">
        <f t="shared" si="8105"/>
        <v>0</v>
      </c>
      <c r="HT334" s="154">
        <f t="shared" ref="HT334:HU334" si="8287">HT333</f>
        <v>15</v>
      </c>
      <c r="HU334" s="173">
        <f t="shared" si="8287"/>
        <v>1178</v>
      </c>
      <c r="HV334" s="156" t="str">
        <f t="shared" si="8107"/>
        <v>1</v>
      </c>
      <c r="HW334" s="157" t="str">
        <f t="shared" si="242"/>
        <v/>
      </c>
      <c r="HX334" s="169">
        <f t="shared" si="243"/>
        <v>0</v>
      </c>
      <c r="HY334" s="159"/>
      <c r="HZ334" s="159"/>
      <c r="IA334" s="159"/>
      <c r="IB334" s="160"/>
      <c r="IC334" s="160"/>
      <c r="ID334" s="160" t="str">
        <f t="shared" si="244"/>
        <v>0</v>
      </c>
      <c r="IE334" s="160">
        <f t="shared" si="8108"/>
        <v>0</v>
      </c>
      <c r="IF334" s="160">
        <f t="shared" si="8109"/>
        <v>0</v>
      </c>
      <c r="IG334" s="160">
        <f t="shared" si="8110"/>
        <v>0</v>
      </c>
      <c r="IH334" s="160">
        <f t="shared" si="8111"/>
        <v>0</v>
      </c>
      <c r="II334" s="160">
        <f t="shared" si="8112"/>
        <v>0</v>
      </c>
      <c r="IJ334" s="161">
        <f t="shared" ref="IJ334:IK334" si="8288">IJ333</f>
        <v>16</v>
      </c>
      <c r="IK334" s="175">
        <f t="shared" si="8288"/>
        <v>1179</v>
      </c>
      <c r="IL334" s="163" t="str">
        <f t="shared" si="8114"/>
        <v>1</v>
      </c>
      <c r="IM334" s="164" t="str">
        <f t="shared" si="252"/>
        <v/>
      </c>
      <c r="IN334" s="165">
        <f t="shared" si="253"/>
        <v>0</v>
      </c>
      <c r="IO334" s="166"/>
      <c r="IP334" s="166"/>
      <c r="IQ334" s="166"/>
      <c r="IR334" s="168"/>
      <c r="IS334" s="168"/>
      <c r="IT334" s="170" t="str">
        <f t="shared" si="254"/>
        <v>0</v>
      </c>
      <c r="IU334" s="170">
        <f t="shared" si="8115"/>
        <v>0</v>
      </c>
      <c r="IV334" s="168">
        <f t="shared" si="8116"/>
        <v>0</v>
      </c>
      <c r="IW334" s="168">
        <f t="shared" si="8117"/>
        <v>0</v>
      </c>
      <c r="IX334" s="168">
        <f t="shared" si="8118"/>
        <v>0</v>
      </c>
      <c r="IY334" s="168">
        <f t="shared" si="8119"/>
        <v>0</v>
      </c>
      <c r="IZ334" s="154">
        <f t="shared" ref="IZ334:JA334" si="8289">IZ333</f>
        <v>17</v>
      </c>
      <c r="JA334" s="173">
        <f t="shared" si="8289"/>
        <v>1180</v>
      </c>
      <c r="JB334" s="156" t="str">
        <f t="shared" si="8121"/>
        <v>1</v>
      </c>
      <c r="JC334" s="157" t="str">
        <f t="shared" si="262"/>
        <v/>
      </c>
      <c r="JD334" s="158">
        <f t="shared" si="263"/>
        <v>0</v>
      </c>
      <c r="JE334" s="159"/>
      <c r="JF334" s="159"/>
      <c r="JG334" s="159"/>
      <c r="JH334" s="160"/>
      <c r="JI334" s="160"/>
      <c r="JJ334" s="171" t="str">
        <f t="shared" si="264"/>
        <v>0</v>
      </c>
      <c r="JK334" s="171">
        <f t="shared" si="8122"/>
        <v>0</v>
      </c>
      <c r="JL334" s="160">
        <f t="shared" si="8123"/>
        <v>0</v>
      </c>
      <c r="JM334" s="160">
        <f t="shared" si="8124"/>
        <v>0</v>
      </c>
      <c r="JN334" s="160">
        <f t="shared" si="8125"/>
        <v>0</v>
      </c>
      <c r="JO334" s="160">
        <f t="shared" si="8126"/>
        <v>0</v>
      </c>
      <c r="JP334" s="161">
        <f t="shared" ref="JP334:JQ334" si="8290">JP333</f>
        <v>18</v>
      </c>
      <c r="JQ334" s="175">
        <f t="shared" si="8290"/>
        <v>1181</v>
      </c>
      <c r="JR334" s="163" t="str">
        <f t="shared" si="8128"/>
        <v>1</v>
      </c>
      <c r="JS334" s="164" t="str">
        <f t="shared" si="272"/>
        <v/>
      </c>
      <c r="JT334" s="165">
        <f t="shared" si="273"/>
        <v>0</v>
      </c>
      <c r="JU334" s="166"/>
      <c r="JV334" s="166"/>
      <c r="JW334" s="166"/>
      <c r="JX334" s="168"/>
      <c r="JY334" s="168"/>
      <c r="JZ334" s="170" t="str">
        <f t="shared" si="274"/>
        <v>0</v>
      </c>
      <c r="KA334" s="170">
        <f t="shared" si="8129"/>
        <v>0</v>
      </c>
      <c r="KB334" s="168">
        <f t="shared" si="8130"/>
        <v>0</v>
      </c>
      <c r="KC334" s="168">
        <f t="shared" si="8131"/>
        <v>0</v>
      </c>
      <c r="KD334" s="168">
        <f t="shared" si="8132"/>
        <v>0</v>
      </c>
      <c r="KE334" s="168">
        <f t="shared" si="8133"/>
        <v>0</v>
      </c>
      <c r="KF334" s="154">
        <f t="shared" ref="KF334:KG334" si="8291">KF333</f>
        <v>19</v>
      </c>
      <c r="KG334" s="173">
        <f t="shared" si="8291"/>
        <v>1182</v>
      </c>
      <c r="KH334" s="156" t="str">
        <f t="shared" si="8135"/>
        <v>1</v>
      </c>
      <c r="KI334" s="157" t="str">
        <f t="shared" si="282"/>
        <v/>
      </c>
      <c r="KJ334" s="158">
        <f t="shared" si="283"/>
        <v>0</v>
      </c>
      <c r="KK334" s="159"/>
      <c r="KL334" s="159"/>
      <c r="KM334" s="159"/>
      <c r="KN334" s="160"/>
      <c r="KO334" s="160"/>
      <c r="KP334" s="171" t="str">
        <f t="shared" si="284"/>
        <v>0</v>
      </c>
      <c r="KQ334" s="171">
        <f t="shared" si="8136"/>
        <v>0</v>
      </c>
      <c r="KR334" s="160">
        <f t="shared" si="8137"/>
        <v>0</v>
      </c>
      <c r="KS334" s="160">
        <f t="shared" si="8138"/>
        <v>0</v>
      </c>
      <c r="KT334" s="160">
        <f t="shared" si="8139"/>
        <v>0</v>
      </c>
      <c r="KU334" s="160">
        <f t="shared" si="8140"/>
        <v>0</v>
      </c>
      <c r="KV334" s="161">
        <f t="shared" ref="KV334:KW334" si="8292">KV333</f>
        <v>20</v>
      </c>
      <c r="KW334" s="175">
        <f t="shared" si="8292"/>
        <v>1183</v>
      </c>
      <c r="KX334" s="163" t="str">
        <f t="shared" si="8142"/>
        <v>1</v>
      </c>
      <c r="KY334" s="164" t="str">
        <f t="shared" si="292"/>
        <v/>
      </c>
      <c r="KZ334" s="165">
        <f t="shared" si="293"/>
        <v>0</v>
      </c>
      <c r="LA334" s="166"/>
      <c r="LB334" s="166"/>
      <c r="LC334" s="166"/>
      <c r="LD334" s="168"/>
      <c r="LE334" s="168"/>
      <c r="LF334" s="170" t="str">
        <f t="shared" si="294"/>
        <v>0</v>
      </c>
      <c r="LG334" s="170">
        <f t="shared" si="8143"/>
        <v>0</v>
      </c>
      <c r="LH334" s="168">
        <f t="shared" si="8144"/>
        <v>0</v>
      </c>
      <c r="LI334" s="168">
        <f t="shared" si="8145"/>
        <v>0</v>
      </c>
      <c r="LJ334" s="168">
        <f t="shared" si="8146"/>
        <v>0</v>
      </c>
      <c r="LK334" s="168">
        <f t="shared" si="8147"/>
        <v>0</v>
      </c>
      <c r="LL334" s="172"/>
      <c r="LM334" s="172"/>
      <c r="LN334" s="168" t="str">
        <f t="shared" si="8148"/>
        <v>#REF!</v>
      </c>
      <c r="LO334" s="168" t="str">
        <f t="shared" si="8149"/>
        <v>#REF!</v>
      </c>
      <c r="LP334" s="168" t="str">
        <f t="shared" si="8150"/>
        <v>#REF!</v>
      </c>
      <c r="LQ334" s="168" t="str">
        <f t="shared" si="8151"/>
        <v>#REF!</v>
      </c>
    </row>
    <row r="335" ht="15.75" customHeight="1">
      <c r="A335" s="188">
        <v>46428.0</v>
      </c>
      <c r="B335" s="152" t="s">
        <v>27</v>
      </c>
      <c r="C335" s="153">
        <f t="shared" si="99"/>
        <v>0</v>
      </c>
      <c r="D335" s="154">
        <f t="shared" ref="D335:E335" si="8293">D334</f>
        <v>1</v>
      </c>
      <c r="E335" s="173">
        <f t="shared" si="8293"/>
        <v>1164</v>
      </c>
      <c r="F335" s="156" t="str">
        <f t="shared" si="8253"/>
        <v>1</v>
      </c>
      <c r="G335" s="157">
        <f t="shared" si="102"/>
        <v>1</v>
      </c>
      <c r="H335" s="158">
        <f t="shared" si="103"/>
        <v>0</v>
      </c>
      <c r="I335" s="159"/>
      <c r="J335" s="159"/>
      <c r="K335" s="159"/>
      <c r="L335" s="78"/>
      <c r="M335" s="79"/>
      <c r="N335" s="77" t="str">
        <f t="shared" si="104"/>
        <v>0</v>
      </c>
      <c r="O335" s="81">
        <f t="shared" si="8010"/>
        <v>0</v>
      </c>
      <c r="P335" s="160">
        <f t="shared" si="8011"/>
        <v>0</v>
      </c>
      <c r="Q335" s="160">
        <f t="shared" si="8012"/>
        <v>0</v>
      </c>
      <c r="R335" s="160">
        <f t="shared" si="8013"/>
        <v>0</v>
      </c>
      <c r="S335" s="160">
        <f t="shared" si="8014"/>
        <v>0</v>
      </c>
      <c r="T335" s="161">
        <f t="shared" ref="T335:U335" si="8294">T334</f>
        <v>2</v>
      </c>
      <c r="U335" s="175">
        <f t="shared" si="8294"/>
        <v>1165</v>
      </c>
      <c r="V335" s="163" t="str">
        <f t="shared" si="8016"/>
        <v>1</v>
      </c>
      <c r="W335" s="164">
        <f t="shared" si="112"/>
        <v>1</v>
      </c>
      <c r="X335" s="165">
        <f t="shared" si="113"/>
        <v>0</v>
      </c>
      <c r="Y335" s="166"/>
      <c r="Z335" s="166"/>
      <c r="AA335" s="166"/>
      <c r="AB335" s="84"/>
      <c r="AC335" s="85"/>
      <c r="AD335" s="83" t="str">
        <f t="shared" si="114"/>
        <v>0</v>
      </c>
      <c r="AE335" s="167">
        <f t="shared" si="8017"/>
        <v>0</v>
      </c>
      <c r="AF335" s="168">
        <f t="shared" si="8018"/>
        <v>0</v>
      </c>
      <c r="AG335" s="168">
        <f t="shared" si="8019"/>
        <v>0</v>
      </c>
      <c r="AH335" s="168">
        <f t="shared" si="8020"/>
        <v>0</v>
      </c>
      <c r="AI335" s="168">
        <f t="shared" si="8021"/>
        <v>0</v>
      </c>
      <c r="AJ335" s="154">
        <f t="shared" ref="AJ335:AK335" si="8295">AJ334</f>
        <v>3</v>
      </c>
      <c r="AK335" s="173">
        <f t="shared" si="8295"/>
        <v>1166</v>
      </c>
      <c r="AL335" s="156" t="str">
        <f t="shared" si="8023"/>
        <v>1</v>
      </c>
      <c r="AM335" s="157">
        <f t="shared" si="122"/>
        <v>2</v>
      </c>
      <c r="AN335" s="158">
        <f t="shared" si="123"/>
        <v>0</v>
      </c>
      <c r="AO335" s="159"/>
      <c r="AP335" s="159"/>
      <c r="AQ335" s="159"/>
      <c r="AR335" s="78"/>
      <c r="AS335" s="79"/>
      <c r="AT335" s="77" t="str">
        <f t="shared" si="124"/>
        <v>0</v>
      </c>
      <c r="AU335" s="81">
        <f t="shared" si="8024"/>
        <v>0</v>
      </c>
      <c r="AV335" s="160">
        <f t="shared" si="8025"/>
        <v>0</v>
      </c>
      <c r="AW335" s="160">
        <f t="shared" si="8026"/>
        <v>0</v>
      </c>
      <c r="AX335" s="160">
        <f t="shared" si="8027"/>
        <v>0</v>
      </c>
      <c r="AY335" s="160">
        <f t="shared" si="8028"/>
        <v>0</v>
      </c>
      <c r="AZ335" s="161">
        <f t="shared" ref="AZ335:BA335" si="8296">AZ334</f>
        <v>4</v>
      </c>
      <c r="BA335" s="175">
        <f t="shared" si="8296"/>
        <v>1167</v>
      </c>
      <c r="BB335" s="163" t="str">
        <f t="shared" si="8030"/>
        <v>1</v>
      </c>
      <c r="BC335" s="164">
        <f t="shared" si="132"/>
        <v>4</v>
      </c>
      <c r="BD335" s="165">
        <f t="shared" si="133"/>
        <v>0</v>
      </c>
      <c r="BE335" s="166"/>
      <c r="BF335" s="166"/>
      <c r="BG335" s="166"/>
      <c r="BH335" s="84"/>
      <c r="BI335" s="85"/>
      <c r="BJ335" s="83" t="str">
        <f t="shared" si="134"/>
        <v>0</v>
      </c>
      <c r="BK335" s="167">
        <f t="shared" si="8031"/>
        <v>0</v>
      </c>
      <c r="BL335" s="168">
        <f t="shared" si="8032"/>
        <v>0</v>
      </c>
      <c r="BM335" s="168">
        <f t="shared" si="8033"/>
        <v>0</v>
      </c>
      <c r="BN335" s="168">
        <f t="shared" si="8034"/>
        <v>0</v>
      </c>
      <c r="BO335" s="168">
        <f t="shared" si="8035"/>
        <v>0</v>
      </c>
      <c r="BP335" s="154">
        <f t="shared" ref="BP335:BQ335" si="8297">BP334</f>
        <v>5</v>
      </c>
      <c r="BQ335" s="173">
        <f t="shared" si="8297"/>
        <v>1168</v>
      </c>
      <c r="BR335" s="156" t="str">
        <f t="shared" si="8037"/>
        <v>1</v>
      </c>
      <c r="BS335" s="157">
        <f t="shared" si="142"/>
        <v>4</v>
      </c>
      <c r="BT335" s="158">
        <f t="shared" si="143"/>
        <v>0</v>
      </c>
      <c r="BU335" s="159"/>
      <c r="BV335" s="159"/>
      <c r="BW335" s="159"/>
      <c r="BX335" s="78"/>
      <c r="BY335" s="79"/>
      <c r="BZ335" s="77" t="str">
        <f t="shared" si="144"/>
        <v>0</v>
      </c>
      <c r="CA335" s="81">
        <f t="shared" si="8038"/>
        <v>0</v>
      </c>
      <c r="CB335" s="160">
        <f t="shared" si="8039"/>
        <v>0</v>
      </c>
      <c r="CC335" s="160">
        <f t="shared" si="8040"/>
        <v>0</v>
      </c>
      <c r="CD335" s="160">
        <f t="shared" si="8041"/>
        <v>0</v>
      </c>
      <c r="CE335" s="160">
        <f t="shared" si="8042"/>
        <v>0</v>
      </c>
      <c r="CF335" s="161">
        <f t="shared" ref="CF335:CG335" si="8298">CF334</f>
        <v>6</v>
      </c>
      <c r="CG335" s="175">
        <f t="shared" si="8298"/>
        <v>1169</v>
      </c>
      <c r="CH335" s="163" t="str">
        <f t="shared" si="8044"/>
        <v>1</v>
      </c>
      <c r="CI335" s="164">
        <f t="shared" si="152"/>
        <v>2</v>
      </c>
      <c r="CJ335" s="165">
        <f t="shared" si="153"/>
        <v>0</v>
      </c>
      <c r="CK335" s="166"/>
      <c r="CL335" s="166"/>
      <c r="CM335" s="166"/>
      <c r="CN335" s="84"/>
      <c r="CO335" s="85"/>
      <c r="CP335" s="83" t="str">
        <f t="shared" si="154"/>
        <v>0</v>
      </c>
      <c r="CQ335" s="167">
        <f t="shared" si="8045"/>
        <v>0</v>
      </c>
      <c r="CR335" s="168">
        <f t="shared" si="8046"/>
        <v>0</v>
      </c>
      <c r="CS335" s="168">
        <f t="shared" si="8047"/>
        <v>0</v>
      </c>
      <c r="CT335" s="168">
        <f t="shared" si="8048"/>
        <v>0</v>
      </c>
      <c r="CU335" s="168">
        <f t="shared" si="8049"/>
        <v>0</v>
      </c>
      <c r="CV335" s="154">
        <f t="shared" ref="CV335:CW335" si="8299">CV334</f>
        <v>7</v>
      </c>
      <c r="CW335" s="173">
        <f t="shared" si="8299"/>
        <v>1170</v>
      </c>
      <c r="CX335" s="156" t="str">
        <f t="shared" si="8051"/>
        <v>1</v>
      </c>
      <c r="CY335" s="157">
        <f t="shared" si="162"/>
        <v>2</v>
      </c>
      <c r="CZ335" s="158">
        <f t="shared" si="163"/>
        <v>0</v>
      </c>
      <c r="DA335" s="159"/>
      <c r="DB335" s="159"/>
      <c r="DC335" s="159"/>
      <c r="DD335" s="78"/>
      <c r="DE335" s="79"/>
      <c r="DF335" s="77" t="str">
        <f t="shared" si="164"/>
        <v>0</v>
      </c>
      <c r="DG335" s="81">
        <f t="shared" si="8052"/>
        <v>0</v>
      </c>
      <c r="DH335" s="160">
        <f t="shared" si="8053"/>
        <v>0</v>
      </c>
      <c r="DI335" s="160">
        <f t="shared" si="8054"/>
        <v>0</v>
      </c>
      <c r="DJ335" s="160">
        <f t="shared" si="8055"/>
        <v>0</v>
      </c>
      <c r="DK335" s="160">
        <f t="shared" si="8056"/>
        <v>0</v>
      </c>
      <c r="DL335" s="161">
        <f t="shared" ref="DL335:DM335" si="8300">DL334</f>
        <v>8</v>
      </c>
      <c r="DM335" s="175">
        <f t="shared" si="8300"/>
        <v>1171</v>
      </c>
      <c r="DN335" s="163" t="str">
        <f t="shared" si="8058"/>
        <v>1</v>
      </c>
      <c r="DO335" s="164">
        <f t="shared" si="172"/>
        <v>2</v>
      </c>
      <c r="DP335" s="165">
        <f t="shared" si="173"/>
        <v>0</v>
      </c>
      <c r="DQ335" s="166"/>
      <c r="DR335" s="166"/>
      <c r="DS335" s="166"/>
      <c r="DT335" s="84"/>
      <c r="DU335" s="85"/>
      <c r="DV335" s="83" t="str">
        <f t="shared" si="174"/>
        <v>0</v>
      </c>
      <c r="DW335" s="167">
        <f t="shared" si="8059"/>
        <v>0</v>
      </c>
      <c r="DX335" s="168">
        <f t="shared" si="8060"/>
        <v>0</v>
      </c>
      <c r="DY335" s="168">
        <f t="shared" si="8061"/>
        <v>0</v>
      </c>
      <c r="DZ335" s="168">
        <f t="shared" si="8062"/>
        <v>0</v>
      </c>
      <c r="EA335" s="168">
        <f t="shared" si="8063"/>
        <v>0</v>
      </c>
      <c r="EB335" s="154">
        <f t="shared" ref="EB335:EC335" si="8301">EB334</f>
        <v>9</v>
      </c>
      <c r="EC335" s="173">
        <f t="shared" si="8301"/>
        <v>1172</v>
      </c>
      <c r="ED335" s="156" t="str">
        <f t="shared" si="8065"/>
        <v>1</v>
      </c>
      <c r="EE335" s="157">
        <f t="shared" si="182"/>
        <v>5</v>
      </c>
      <c r="EF335" s="169">
        <f t="shared" si="183"/>
        <v>0</v>
      </c>
      <c r="EG335" s="159"/>
      <c r="EH335" s="159"/>
      <c r="EI335" s="159"/>
      <c r="EJ335" s="78"/>
      <c r="EK335" s="79"/>
      <c r="EL335" s="77" t="str">
        <f t="shared" si="184"/>
        <v>0</v>
      </c>
      <c r="EM335" s="81">
        <f t="shared" si="8066"/>
        <v>0</v>
      </c>
      <c r="EN335" s="160">
        <f t="shared" si="8067"/>
        <v>0</v>
      </c>
      <c r="EO335" s="160">
        <f t="shared" si="8068"/>
        <v>0</v>
      </c>
      <c r="EP335" s="160">
        <f t="shared" si="8069"/>
        <v>0</v>
      </c>
      <c r="EQ335" s="160">
        <f t="shared" si="8070"/>
        <v>0</v>
      </c>
      <c r="ER335" s="161">
        <f t="shared" ref="ER335:ES335" si="8302">ER334</f>
        <v>10</v>
      </c>
      <c r="ES335" s="175">
        <f t="shared" si="8302"/>
        <v>1173</v>
      </c>
      <c r="ET335" s="163" t="str">
        <f t="shared" si="8072"/>
        <v>1</v>
      </c>
      <c r="EU335" s="164">
        <f t="shared" si="192"/>
        <v>19</v>
      </c>
      <c r="EV335" s="165">
        <f t="shared" si="193"/>
        <v>0</v>
      </c>
      <c r="EW335" s="166"/>
      <c r="EX335" s="166"/>
      <c r="EY335" s="166"/>
      <c r="EZ335" s="84"/>
      <c r="FA335" s="85"/>
      <c r="FB335" s="83" t="str">
        <f t="shared" si="194"/>
        <v>0</v>
      </c>
      <c r="FC335" s="167">
        <f t="shared" si="8073"/>
        <v>0</v>
      </c>
      <c r="FD335" s="168">
        <f t="shared" si="8074"/>
        <v>0</v>
      </c>
      <c r="FE335" s="168">
        <f t="shared" si="8075"/>
        <v>0</v>
      </c>
      <c r="FF335" s="168">
        <f t="shared" si="8076"/>
        <v>0</v>
      </c>
      <c r="FG335" s="168">
        <f t="shared" si="8077"/>
        <v>0</v>
      </c>
      <c r="FH335" s="154">
        <f t="shared" ref="FH335:FI335" si="8303">FH334</f>
        <v>11</v>
      </c>
      <c r="FI335" s="173">
        <f t="shared" si="8303"/>
        <v>1174</v>
      </c>
      <c r="FJ335" s="156" t="str">
        <f t="shared" si="8079"/>
        <v>1</v>
      </c>
      <c r="FK335" s="157">
        <f t="shared" si="202"/>
        <v>4</v>
      </c>
      <c r="FL335" s="158">
        <f t="shared" si="203"/>
        <v>0</v>
      </c>
      <c r="FM335" s="159"/>
      <c r="FN335" s="159"/>
      <c r="FO335" s="159"/>
      <c r="FP335" s="78"/>
      <c r="FQ335" s="79"/>
      <c r="FR335" s="77" t="str">
        <f t="shared" si="204"/>
        <v>0</v>
      </c>
      <c r="FS335" s="81">
        <f t="shared" si="8080"/>
        <v>0</v>
      </c>
      <c r="FT335" s="160">
        <f t="shared" si="8081"/>
        <v>0</v>
      </c>
      <c r="FU335" s="160">
        <f t="shared" si="8082"/>
        <v>0</v>
      </c>
      <c r="FV335" s="160">
        <f t="shared" si="8083"/>
        <v>0</v>
      </c>
      <c r="FW335" s="160">
        <f t="shared" si="8084"/>
        <v>0</v>
      </c>
      <c r="FX335" s="161">
        <f t="shared" ref="FX335:FY335" si="8304">FX334</f>
        <v>12</v>
      </c>
      <c r="FY335" s="175">
        <f t="shared" si="8304"/>
        <v>1175</v>
      </c>
      <c r="FZ335" s="163" t="str">
        <f t="shared" si="8086"/>
        <v>1</v>
      </c>
      <c r="GA335" s="164">
        <f t="shared" si="212"/>
        <v>2</v>
      </c>
      <c r="GB335" s="165">
        <f t="shared" si="213"/>
        <v>0</v>
      </c>
      <c r="GC335" s="166"/>
      <c r="GD335" s="166"/>
      <c r="GE335" s="166"/>
      <c r="GF335" s="84"/>
      <c r="GG335" s="85"/>
      <c r="GH335" s="83" t="str">
        <f t="shared" si="214"/>
        <v>0</v>
      </c>
      <c r="GI335" s="167">
        <f t="shared" si="8087"/>
        <v>0</v>
      </c>
      <c r="GJ335" s="168">
        <f t="shared" si="8088"/>
        <v>0</v>
      </c>
      <c r="GK335" s="168">
        <f t="shared" si="8089"/>
        <v>0</v>
      </c>
      <c r="GL335" s="168">
        <f t="shared" si="8090"/>
        <v>0</v>
      </c>
      <c r="GM335" s="168">
        <f t="shared" si="8091"/>
        <v>0</v>
      </c>
      <c r="GN335" s="154">
        <f t="shared" ref="GN335:GO335" si="8305">GN334</f>
        <v>13</v>
      </c>
      <c r="GO335" s="173">
        <f t="shared" si="8305"/>
        <v>1176</v>
      </c>
      <c r="GP335" s="156" t="str">
        <f t="shared" si="8093"/>
        <v>1</v>
      </c>
      <c r="GQ335" s="157">
        <f t="shared" si="222"/>
        <v>3</v>
      </c>
      <c r="GR335" s="158">
        <f t="shared" si="223"/>
        <v>0</v>
      </c>
      <c r="GS335" s="159"/>
      <c r="GT335" s="159"/>
      <c r="GU335" s="159"/>
      <c r="GV335" s="78"/>
      <c r="GW335" s="79"/>
      <c r="GX335" s="77" t="str">
        <f t="shared" si="224"/>
        <v>0</v>
      </c>
      <c r="GY335" s="81">
        <f t="shared" si="8094"/>
        <v>0</v>
      </c>
      <c r="GZ335" s="160">
        <f t="shared" si="8095"/>
        <v>0</v>
      </c>
      <c r="HA335" s="160">
        <f t="shared" si="8096"/>
        <v>0</v>
      </c>
      <c r="HB335" s="160">
        <f t="shared" si="8097"/>
        <v>0</v>
      </c>
      <c r="HC335" s="160">
        <f t="shared" si="8098"/>
        <v>0</v>
      </c>
      <c r="HD335" s="161">
        <f t="shared" ref="HD335:HE335" si="8306">HD334</f>
        <v>14</v>
      </c>
      <c r="HE335" s="175">
        <f t="shared" si="8306"/>
        <v>1177</v>
      </c>
      <c r="HF335" s="163" t="str">
        <f t="shared" si="8100"/>
        <v>1</v>
      </c>
      <c r="HG335" s="164">
        <f t="shared" si="232"/>
        <v>5</v>
      </c>
      <c r="HH335" s="165">
        <f t="shared" si="233"/>
        <v>0</v>
      </c>
      <c r="HI335" s="166"/>
      <c r="HJ335" s="166"/>
      <c r="HK335" s="166"/>
      <c r="HL335" s="84"/>
      <c r="HM335" s="85"/>
      <c r="HN335" s="83" t="str">
        <f t="shared" si="234"/>
        <v>0</v>
      </c>
      <c r="HO335" s="167">
        <f t="shared" si="8101"/>
        <v>0</v>
      </c>
      <c r="HP335" s="168">
        <f t="shared" si="8102"/>
        <v>0</v>
      </c>
      <c r="HQ335" s="168">
        <f t="shared" si="8103"/>
        <v>0</v>
      </c>
      <c r="HR335" s="168">
        <f t="shared" si="8104"/>
        <v>0</v>
      </c>
      <c r="HS335" s="168">
        <f t="shared" si="8105"/>
        <v>0</v>
      </c>
      <c r="HT335" s="154">
        <f t="shared" ref="HT335:HU335" si="8307">HT334</f>
        <v>15</v>
      </c>
      <c r="HU335" s="173">
        <f t="shared" si="8307"/>
        <v>1178</v>
      </c>
      <c r="HV335" s="156" t="str">
        <f t="shared" si="8107"/>
        <v>1</v>
      </c>
      <c r="HW335" s="157" t="str">
        <f t="shared" si="242"/>
        <v/>
      </c>
      <c r="HX335" s="169">
        <f t="shared" si="243"/>
        <v>0</v>
      </c>
      <c r="HY335" s="159"/>
      <c r="HZ335" s="159"/>
      <c r="IA335" s="159"/>
      <c r="IB335" s="160"/>
      <c r="IC335" s="160"/>
      <c r="ID335" s="160" t="str">
        <f t="shared" si="244"/>
        <v>0</v>
      </c>
      <c r="IE335" s="160">
        <f t="shared" si="8108"/>
        <v>0</v>
      </c>
      <c r="IF335" s="160">
        <f t="shared" si="8109"/>
        <v>0</v>
      </c>
      <c r="IG335" s="160">
        <f t="shared" si="8110"/>
        <v>0</v>
      </c>
      <c r="IH335" s="160">
        <f t="shared" si="8111"/>
        <v>0</v>
      </c>
      <c r="II335" s="160">
        <f t="shared" si="8112"/>
        <v>0</v>
      </c>
      <c r="IJ335" s="161">
        <f t="shared" ref="IJ335:IK335" si="8308">IJ334</f>
        <v>16</v>
      </c>
      <c r="IK335" s="175">
        <f t="shared" si="8308"/>
        <v>1179</v>
      </c>
      <c r="IL335" s="163" t="str">
        <f t="shared" si="8114"/>
        <v>1</v>
      </c>
      <c r="IM335" s="164" t="str">
        <f t="shared" si="252"/>
        <v/>
      </c>
      <c r="IN335" s="165">
        <f t="shared" si="253"/>
        <v>0</v>
      </c>
      <c r="IO335" s="166"/>
      <c r="IP335" s="166"/>
      <c r="IQ335" s="166"/>
      <c r="IR335" s="168"/>
      <c r="IS335" s="168"/>
      <c r="IT335" s="170" t="str">
        <f t="shared" si="254"/>
        <v>0</v>
      </c>
      <c r="IU335" s="170">
        <f t="shared" si="8115"/>
        <v>0</v>
      </c>
      <c r="IV335" s="168">
        <f t="shared" si="8116"/>
        <v>0</v>
      </c>
      <c r="IW335" s="168">
        <f t="shared" si="8117"/>
        <v>0</v>
      </c>
      <c r="IX335" s="168">
        <f t="shared" si="8118"/>
        <v>0</v>
      </c>
      <c r="IY335" s="168">
        <f t="shared" si="8119"/>
        <v>0</v>
      </c>
      <c r="IZ335" s="154">
        <f t="shared" ref="IZ335:JA335" si="8309">IZ334</f>
        <v>17</v>
      </c>
      <c r="JA335" s="173">
        <f t="shared" si="8309"/>
        <v>1180</v>
      </c>
      <c r="JB335" s="156" t="str">
        <f t="shared" si="8121"/>
        <v>1</v>
      </c>
      <c r="JC335" s="157" t="str">
        <f t="shared" si="262"/>
        <v/>
      </c>
      <c r="JD335" s="158">
        <f t="shared" si="263"/>
        <v>0</v>
      </c>
      <c r="JE335" s="159"/>
      <c r="JF335" s="159"/>
      <c r="JG335" s="159"/>
      <c r="JH335" s="160"/>
      <c r="JI335" s="160"/>
      <c r="JJ335" s="171" t="str">
        <f t="shared" si="264"/>
        <v>0</v>
      </c>
      <c r="JK335" s="171">
        <f t="shared" si="8122"/>
        <v>0</v>
      </c>
      <c r="JL335" s="160">
        <f t="shared" si="8123"/>
        <v>0</v>
      </c>
      <c r="JM335" s="160">
        <f t="shared" si="8124"/>
        <v>0</v>
      </c>
      <c r="JN335" s="160">
        <f t="shared" si="8125"/>
        <v>0</v>
      </c>
      <c r="JO335" s="160">
        <f t="shared" si="8126"/>
        <v>0</v>
      </c>
      <c r="JP335" s="161">
        <f t="shared" ref="JP335:JQ335" si="8310">JP334</f>
        <v>18</v>
      </c>
      <c r="JQ335" s="175">
        <f t="shared" si="8310"/>
        <v>1181</v>
      </c>
      <c r="JR335" s="163" t="str">
        <f t="shared" si="8128"/>
        <v>1</v>
      </c>
      <c r="JS335" s="164" t="str">
        <f t="shared" si="272"/>
        <v/>
      </c>
      <c r="JT335" s="165">
        <f t="shared" si="273"/>
        <v>0</v>
      </c>
      <c r="JU335" s="166"/>
      <c r="JV335" s="166"/>
      <c r="JW335" s="166"/>
      <c r="JX335" s="168"/>
      <c r="JY335" s="168"/>
      <c r="JZ335" s="170" t="str">
        <f t="shared" si="274"/>
        <v>0</v>
      </c>
      <c r="KA335" s="170">
        <f t="shared" si="8129"/>
        <v>0</v>
      </c>
      <c r="KB335" s="168">
        <f t="shared" si="8130"/>
        <v>0</v>
      </c>
      <c r="KC335" s="168">
        <f t="shared" si="8131"/>
        <v>0</v>
      </c>
      <c r="KD335" s="168">
        <f t="shared" si="8132"/>
        <v>0</v>
      </c>
      <c r="KE335" s="168">
        <f t="shared" si="8133"/>
        <v>0</v>
      </c>
      <c r="KF335" s="154">
        <f t="shared" ref="KF335:KG335" si="8311">KF334</f>
        <v>19</v>
      </c>
      <c r="KG335" s="173">
        <f t="shared" si="8311"/>
        <v>1182</v>
      </c>
      <c r="KH335" s="156" t="str">
        <f t="shared" si="8135"/>
        <v>1</v>
      </c>
      <c r="KI335" s="157" t="str">
        <f t="shared" si="282"/>
        <v/>
      </c>
      <c r="KJ335" s="158">
        <f t="shared" si="283"/>
        <v>0</v>
      </c>
      <c r="KK335" s="159"/>
      <c r="KL335" s="159"/>
      <c r="KM335" s="159"/>
      <c r="KN335" s="160"/>
      <c r="KO335" s="160"/>
      <c r="KP335" s="171" t="str">
        <f t="shared" si="284"/>
        <v>0</v>
      </c>
      <c r="KQ335" s="171">
        <f t="shared" si="8136"/>
        <v>0</v>
      </c>
      <c r="KR335" s="160">
        <f t="shared" si="8137"/>
        <v>0</v>
      </c>
      <c r="KS335" s="160">
        <f t="shared" si="8138"/>
        <v>0</v>
      </c>
      <c r="KT335" s="160">
        <f t="shared" si="8139"/>
        <v>0</v>
      </c>
      <c r="KU335" s="160">
        <f t="shared" si="8140"/>
        <v>0</v>
      </c>
      <c r="KV335" s="161">
        <f t="shared" ref="KV335:KW335" si="8312">KV334</f>
        <v>20</v>
      </c>
      <c r="KW335" s="175">
        <f t="shared" si="8312"/>
        <v>1183</v>
      </c>
      <c r="KX335" s="163" t="str">
        <f t="shared" si="8142"/>
        <v>1</v>
      </c>
      <c r="KY335" s="164" t="str">
        <f t="shared" si="292"/>
        <v/>
      </c>
      <c r="KZ335" s="165">
        <f t="shared" si="293"/>
        <v>0</v>
      </c>
      <c r="LA335" s="166"/>
      <c r="LB335" s="166"/>
      <c r="LC335" s="166"/>
      <c r="LD335" s="168"/>
      <c r="LE335" s="168"/>
      <c r="LF335" s="170" t="str">
        <f t="shared" si="294"/>
        <v>0</v>
      </c>
      <c r="LG335" s="170">
        <f t="shared" si="8143"/>
        <v>0</v>
      </c>
      <c r="LH335" s="168">
        <f t="shared" si="8144"/>
        <v>0</v>
      </c>
      <c r="LI335" s="168">
        <f t="shared" si="8145"/>
        <v>0</v>
      </c>
      <c r="LJ335" s="168">
        <f t="shared" si="8146"/>
        <v>0</v>
      </c>
      <c r="LK335" s="168">
        <f t="shared" si="8147"/>
        <v>0</v>
      </c>
      <c r="LL335" s="172"/>
      <c r="LM335" s="172"/>
      <c r="LN335" s="168" t="str">
        <f t="shared" si="8148"/>
        <v>#REF!</v>
      </c>
      <c r="LO335" s="168" t="str">
        <f t="shared" si="8149"/>
        <v>#REF!</v>
      </c>
      <c r="LP335" s="168" t="str">
        <f t="shared" si="8150"/>
        <v>#REF!</v>
      </c>
      <c r="LQ335" s="168" t="str">
        <f t="shared" si="8151"/>
        <v>#REF!</v>
      </c>
    </row>
    <row r="336" ht="15.75" customHeight="1">
      <c r="A336" s="188">
        <v>46429.0</v>
      </c>
      <c r="B336" s="152" t="s">
        <v>28</v>
      </c>
      <c r="C336" s="153">
        <f t="shared" si="99"/>
        <v>0</v>
      </c>
      <c r="D336" s="154">
        <f t="shared" ref="D336:E336" si="8313">D335</f>
        <v>1</v>
      </c>
      <c r="E336" s="173">
        <f t="shared" si="8313"/>
        <v>1164</v>
      </c>
      <c r="F336" s="156" t="str">
        <f t="shared" si="8253"/>
        <v>1</v>
      </c>
      <c r="G336" s="157">
        <f t="shared" si="102"/>
        <v>1</v>
      </c>
      <c r="H336" s="158">
        <f t="shared" si="103"/>
        <v>0</v>
      </c>
      <c r="I336" s="159"/>
      <c r="J336" s="159"/>
      <c r="K336" s="159"/>
      <c r="L336" s="78"/>
      <c r="M336" s="79"/>
      <c r="N336" s="77" t="str">
        <f t="shared" si="104"/>
        <v>0</v>
      </c>
      <c r="O336" s="81">
        <f t="shared" si="8010"/>
        <v>0</v>
      </c>
      <c r="P336" s="160">
        <f t="shared" si="8011"/>
        <v>0</v>
      </c>
      <c r="Q336" s="160">
        <f t="shared" si="8012"/>
        <v>0</v>
      </c>
      <c r="R336" s="160">
        <f t="shared" si="8013"/>
        <v>0</v>
      </c>
      <c r="S336" s="160">
        <f t="shared" si="8014"/>
        <v>0</v>
      </c>
      <c r="T336" s="161">
        <f t="shared" ref="T336:U336" si="8314">T335</f>
        <v>2</v>
      </c>
      <c r="U336" s="175">
        <f t="shared" si="8314"/>
        <v>1165</v>
      </c>
      <c r="V336" s="163" t="str">
        <f t="shared" si="8016"/>
        <v>1</v>
      </c>
      <c r="W336" s="164">
        <f t="shared" si="112"/>
        <v>1</v>
      </c>
      <c r="X336" s="165">
        <f t="shared" si="113"/>
        <v>0</v>
      </c>
      <c r="Y336" s="166"/>
      <c r="Z336" s="166"/>
      <c r="AA336" s="166"/>
      <c r="AB336" s="84"/>
      <c r="AC336" s="85"/>
      <c r="AD336" s="83" t="str">
        <f t="shared" si="114"/>
        <v>0</v>
      </c>
      <c r="AE336" s="167">
        <f t="shared" si="8017"/>
        <v>0</v>
      </c>
      <c r="AF336" s="168">
        <f t="shared" si="8018"/>
        <v>0</v>
      </c>
      <c r="AG336" s="168">
        <f t="shared" si="8019"/>
        <v>0</v>
      </c>
      <c r="AH336" s="168">
        <f t="shared" si="8020"/>
        <v>0</v>
      </c>
      <c r="AI336" s="168">
        <f t="shared" si="8021"/>
        <v>0</v>
      </c>
      <c r="AJ336" s="154">
        <f t="shared" ref="AJ336:AK336" si="8315">AJ335</f>
        <v>3</v>
      </c>
      <c r="AK336" s="173">
        <f t="shared" si="8315"/>
        <v>1166</v>
      </c>
      <c r="AL336" s="156" t="str">
        <f t="shared" si="8023"/>
        <v>1</v>
      </c>
      <c r="AM336" s="157">
        <f t="shared" si="122"/>
        <v>2</v>
      </c>
      <c r="AN336" s="158">
        <f t="shared" si="123"/>
        <v>0</v>
      </c>
      <c r="AO336" s="159"/>
      <c r="AP336" s="159"/>
      <c r="AQ336" s="159"/>
      <c r="AR336" s="78"/>
      <c r="AS336" s="79"/>
      <c r="AT336" s="77" t="str">
        <f t="shared" si="124"/>
        <v>0</v>
      </c>
      <c r="AU336" s="81">
        <f t="shared" si="8024"/>
        <v>0</v>
      </c>
      <c r="AV336" s="160">
        <f t="shared" si="8025"/>
        <v>0</v>
      </c>
      <c r="AW336" s="160">
        <f t="shared" si="8026"/>
        <v>0</v>
      </c>
      <c r="AX336" s="160">
        <f t="shared" si="8027"/>
        <v>0</v>
      </c>
      <c r="AY336" s="160">
        <f t="shared" si="8028"/>
        <v>0</v>
      </c>
      <c r="AZ336" s="161">
        <f t="shared" ref="AZ336:BA336" si="8316">AZ335</f>
        <v>4</v>
      </c>
      <c r="BA336" s="175">
        <f t="shared" si="8316"/>
        <v>1167</v>
      </c>
      <c r="BB336" s="163" t="str">
        <f t="shared" si="8030"/>
        <v>1</v>
      </c>
      <c r="BC336" s="164">
        <f t="shared" si="132"/>
        <v>4</v>
      </c>
      <c r="BD336" s="165">
        <f t="shared" si="133"/>
        <v>0</v>
      </c>
      <c r="BE336" s="166"/>
      <c r="BF336" s="166"/>
      <c r="BG336" s="166"/>
      <c r="BH336" s="84"/>
      <c r="BI336" s="85"/>
      <c r="BJ336" s="83" t="str">
        <f t="shared" si="134"/>
        <v>0</v>
      </c>
      <c r="BK336" s="167">
        <f t="shared" si="8031"/>
        <v>0</v>
      </c>
      <c r="BL336" s="168">
        <f t="shared" si="8032"/>
        <v>0</v>
      </c>
      <c r="BM336" s="168">
        <f t="shared" si="8033"/>
        <v>0</v>
      </c>
      <c r="BN336" s="168">
        <f t="shared" si="8034"/>
        <v>0</v>
      </c>
      <c r="BO336" s="168">
        <f t="shared" si="8035"/>
        <v>0</v>
      </c>
      <c r="BP336" s="154">
        <f t="shared" ref="BP336:BQ336" si="8317">BP335</f>
        <v>5</v>
      </c>
      <c r="BQ336" s="173">
        <f t="shared" si="8317"/>
        <v>1168</v>
      </c>
      <c r="BR336" s="156" t="str">
        <f t="shared" si="8037"/>
        <v>1</v>
      </c>
      <c r="BS336" s="157">
        <f t="shared" si="142"/>
        <v>4</v>
      </c>
      <c r="BT336" s="158">
        <f t="shared" si="143"/>
        <v>0</v>
      </c>
      <c r="BU336" s="159"/>
      <c r="BV336" s="159"/>
      <c r="BW336" s="159"/>
      <c r="BX336" s="78"/>
      <c r="BY336" s="79"/>
      <c r="BZ336" s="77" t="str">
        <f t="shared" si="144"/>
        <v>0</v>
      </c>
      <c r="CA336" s="81">
        <f t="shared" si="8038"/>
        <v>0</v>
      </c>
      <c r="CB336" s="160">
        <f t="shared" si="8039"/>
        <v>0</v>
      </c>
      <c r="CC336" s="160">
        <f t="shared" si="8040"/>
        <v>0</v>
      </c>
      <c r="CD336" s="160">
        <f t="shared" si="8041"/>
        <v>0</v>
      </c>
      <c r="CE336" s="160">
        <f t="shared" si="8042"/>
        <v>0</v>
      </c>
      <c r="CF336" s="161">
        <f t="shared" ref="CF336:CG336" si="8318">CF335</f>
        <v>6</v>
      </c>
      <c r="CG336" s="175">
        <f t="shared" si="8318"/>
        <v>1169</v>
      </c>
      <c r="CH336" s="163" t="str">
        <f t="shared" si="8044"/>
        <v>1</v>
      </c>
      <c r="CI336" s="164">
        <f t="shared" si="152"/>
        <v>2</v>
      </c>
      <c r="CJ336" s="165">
        <f t="shared" si="153"/>
        <v>0</v>
      </c>
      <c r="CK336" s="166"/>
      <c r="CL336" s="166"/>
      <c r="CM336" s="166"/>
      <c r="CN336" s="84"/>
      <c r="CO336" s="85"/>
      <c r="CP336" s="83" t="str">
        <f t="shared" si="154"/>
        <v>0</v>
      </c>
      <c r="CQ336" s="167">
        <f t="shared" si="8045"/>
        <v>0</v>
      </c>
      <c r="CR336" s="168">
        <f t="shared" si="8046"/>
        <v>0</v>
      </c>
      <c r="CS336" s="168">
        <f t="shared" si="8047"/>
        <v>0</v>
      </c>
      <c r="CT336" s="168">
        <f t="shared" si="8048"/>
        <v>0</v>
      </c>
      <c r="CU336" s="168">
        <f t="shared" si="8049"/>
        <v>0</v>
      </c>
      <c r="CV336" s="154">
        <f t="shared" ref="CV336:CW336" si="8319">CV335</f>
        <v>7</v>
      </c>
      <c r="CW336" s="173">
        <f t="shared" si="8319"/>
        <v>1170</v>
      </c>
      <c r="CX336" s="156" t="str">
        <f t="shared" si="8051"/>
        <v>1</v>
      </c>
      <c r="CY336" s="157">
        <f t="shared" si="162"/>
        <v>2</v>
      </c>
      <c r="CZ336" s="158">
        <f t="shared" si="163"/>
        <v>0</v>
      </c>
      <c r="DA336" s="159"/>
      <c r="DB336" s="159"/>
      <c r="DC336" s="159"/>
      <c r="DD336" s="78"/>
      <c r="DE336" s="79"/>
      <c r="DF336" s="77" t="str">
        <f t="shared" si="164"/>
        <v>0</v>
      </c>
      <c r="DG336" s="81">
        <f t="shared" si="8052"/>
        <v>0</v>
      </c>
      <c r="DH336" s="160">
        <f t="shared" si="8053"/>
        <v>0</v>
      </c>
      <c r="DI336" s="160">
        <f t="shared" si="8054"/>
        <v>0</v>
      </c>
      <c r="DJ336" s="160">
        <f t="shared" si="8055"/>
        <v>0</v>
      </c>
      <c r="DK336" s="160">
        <f t="shared" si="8056"/>
        <v>0</v>
      </c>
      <c r="DL336" s="161">
        <f t="shared" ref="DL336:DM336" si="8320">DL335</f>
        <v>8</v>
      </c>
      <c r="DM336" s="175">
        <f t="shared" si="8320"/>
        <v>1171</v>
      </c>
      <c r="DN336" s="163" t="str">
        <f t="shared" si="8058"/>
        <v>1</v>
      </c>
      <c r="DO336" s="164">
        <f t="shared" si="172"/>
        <v>2</v>
      </c>
      <c r="DP336" s="165">
        <f t="shared" si="173"/>
        <v>0</v>
      </c>
      <c r="DQ336" s="166"/>
      <c r="DR336" s="166"/>
      <c r="DS336" s="166"/>
      <c r="DT336" s="84"/>
      <c r="DU336" s="85"/>
      <c r="DV336" s="83" t="str">
        <f t="shared" si="174"/>
        <v>0</v>
      </c>
      <c r="DW336" s="167">
        <f t="shared" si="8059"/>
        <v>0</v>
      </c>
      <c r="DX336" s="168">
        <f t="shared" si="8060"/>
        <v>0</v>
      </c>
      <c r="DY336" s="168">
        <f t="shared" si="8061"/>
        <v>0</v>
      </c>
      <c r="DZ336" s="168">
        <f t="shared" si="8062"/>
        <v>0</v>
      </c>
      <c r="EA336" s="168">
        <f t="shared" si="8063"/>
        <v>0</v>
      </c>
      <c r="EB336" s="154">
        <f t="shared" ref="EB336:EC336" si="8321">EB335</f>
        <v>9</v>
      </c>
      <c r="EC336" s="173">
        <f t="shared" si="8321"/>
        <v>1172</v>
      </c>
      <c r="ED336" s="156" t="str">
        <f t="shared" si="8065"/>
        <v>1</v>
      </c>
      <c r="EE336" s="157">
        <f t="shared" si="182"/>
        <v>5</v>
      </c>
      <c r="EF336" s="169">
        <f t="shared" si="183"/>
        <v>0</v>
      </c>
      <c r="EG336" s="159"/>
      <c r="EH336" s="159"/>
      <c r="EI336" s="159"/>
      <c r="EJ336" s="78"/>
      <c r="EK336" s="79"/>
      <c r="EL336" s="77" t="str">
        <f t="shared" si="184"/>
        <v>0</v>
      </c>
      <c r="EM336" s="81">
        <f t="shared" si="8066"/>
        <v>0</v>
      </c>
      <c r="EN336" s="160">
        <f t="shared" si="8067"/>
        <v>0</v>
      </c>
      <c r="EO336" s="160">
        <f t="shared" si="8068"/>
        <v>0</v>
      </c>
      <c r="EP336" s="160">
        <f t="shared" si="8069"/>
        <v>0</v>
      </c>
      <c r="EQ336" s="160">
        <f t="shared" si="8070"/>
        <v>0</v>
      </c>
      <c r="ER336" s="161">
        <f t="shared" ref="ER336:ES336" si="8322">ER335</f>
        <v>10</v>
      </c>
      <c r="ES336" s="175">
        <f t="shared" si="8322"/>
        <v>1173</v>
      </c>
      <c r="ET336" s="163" t="str">
        <f t="shared" si="8072"/>
        <v>1</v>
      </c>
      <c r="EU336" s="164">
        <f t="shared" si="192"/>
        <v>19</v>
      </c>
      <c r="EV336" s="165">
        <f t="shared" si="193"/>
        <v>0</v>
      </c>
      <c r="EW336" s="166"/>
      <c r="EX336" s="166"/>
      <c r="EY336" s="166"/>
      <c r="EZ336" s="84"/>
      <c r="FA336" s="85"/>
      <c r="FB336" s="83" t="str">
        <f t="shared" si="194"/>
        <v>0</v>
      </c>
      <c r="FC336" s="167">
        <f t="shared" si="8073"/>
        <v>0</v>
      </c>
      <c r="FD336" s="168">
        <f t="shared" si="8074"/>
        <v>0</v>
      </c>
      <c r="FE336" s="168">
        <f t="shared" si="8075"/>
        <v>0</v>
      </c>
      <c r="FF336" s="168">
        <f t="shared" si="8076"/>
        <v>0</v>
      </c>
      <c r="FG336" s="168">
        <f t="shared" si="8077"/>
        <v>0</v>
      </c>
      <c r="FH336" s="154">
        <f t="shared" ref="FH336:FI336" si="8323">FH335</f>
        <v>11</v>
      </c>
      <c r="FI336" s="173">
        <f t="shared" si="8323"/>
        <v>1174</v>
      </c>
      <c r="FJ336" s="156" t="str">
        <f t="shared" si="8079"/>
        <v>1</v>
      </c>
      <c r="FK336" s="157">
        <f t="shared" si="202"/>
        <v>4</v>
      </c>
      <c r="FL336" s="158">
        <f t="shared" si="203"/>
        <v>0</v>
      </c>
      <c r="FM336" s="159"/>
      <c r="FN336" s="159"/>
      <c r="FO336" s="159"/>
      <c r="FP336" s="78"/>
      <c r="FQ336" s="79"/>
      <c r="FR336" s="77" t="str">
        <f t="shared" si="204"/>
        <v>0</v>
      </c>
      <c r="FS336" s="81">
        <f t="shared" si="8080"/>
        <v>0</v>
      </c>
      <c r="FT336" s="160">
        <f t="shared" si="8081"/>
        <v>0</v>
      </c>
      <c r="FU336" s="160">
        <f t="shared" si="8082"/>
        <v>0</v>
      </c>
      <c r="FV336" s="160">
        <f t="shared" si="8083"/>
        <v>0</v>
      </c>
      <c r="FW336" s="160">
        <f t="shared" si="8084"/>
        <v>0</v>
      </c>
      <c r="FX336" s="161">
        <f t="shared" ref="FX336:FY336" si="8324">FX335</f>
        <v>12</v>
      </c>
      <c r="FY336" s="175">
        <f t="shared" si="8324"/>
        <v>1175</v>
      </c>
      <c r="FZ336" s="163" t="str">
        <f t="shared" si="8086"/>
        <v>1</v>
      </c>
      <c r="GA336" s="164">
        <f t="shared" si="212"/>
        <v>2</v>
      </c>
      <c r="GB336" s="165">
        <f t="shared" si="213"/>
        <v>0</v>
      </c>
      <c r="GC336" s="166"/>
      <c r="GD336" s="166"/>
      <c r="GE336" s="166"/>
      <c r="GF336" s="84"/>
      <c r="GG336" s="85"/>
      <c r="GH336" s="83" t="str">
        <f t="shared" si="214"/>
        <v>0</v>
      </c>
      <c r="GI336" s="167">
        <f t="shared" si="8087"/>
        <v>0</v>
      </c>
      <c r="GJ336" s="168">
        <f t="shared" si="8088"/>
        <v>0</v>
      </c>
      <c r="GK336" s="168">
        <f t="shared" si="8089"/>
        <v>0</v>
      </c>
      <c r="GL336" s="168">
        <f t="shared" si="8090"/>
        <v>0</v>
      </c>
      <c r="GM336" s="168">
        <f t="shared" si="8091"/>
        <v>0</v>
      </c>
      <c r="GN336" s="154">
        <f t="shared" ref="GN336:GO336" si="8325">GN335</f>
        <v>13</v>
      </c>
      <c r="GO336" s="173">
        <f t="shared" si="8325"/>
        <v>1176</v>
      </c>
      <c r="GP336" s="156" t="str">
        <f t="shared" si="8093"/>
        <v>1</v>
      </c>
      <c r="GQ336" s="157">
        <f t="shared" si="222"/>
        <v>3</v>
      </c>
      <c r="GR336" s="158">
        <f t="shared" si="223"/>
        <v>0</v>
      </c>
      <c r="GS336" s="159"/>
      <c r="GT336" s="159"/>
      <c r="GU336" s="159"/>
      <c r="GV336" s="78"/>
      <c r="GW336" s="79"/>
      <c r="GX336" s="77" t="str">
        <f t="shared" si="224"/>
        <v>0</v>
      </c>
      <c r="GY336" s="81">
        <f t="shared" si="8094"/>
        <v>0</v>
      </c>
      <c r="GZ336" s="160">
        <f t="shared" si="8095"/>
        <v>0</v>
      </c>
      <c r="HA336" s="160">
        <f t="shared" si="8096"/>
        <v>0</v>
      </c>
      <c r="HB336" s="160">
        <f t="shared" si="8097"/>
        <v>0</v>
      </c>
      <c r="HC336" s="160">
        <f t="shared" si="8098"/>
        <v>0</v>
      </c>
      <c r="HD336" s="161">
        <f t="shared" ref="HD336:HE336" si="8326">HD335</f>
        <v>14</v>
      </c>
      <c r="HE336" s="175">
        <f t="shared" si="8326"/>
        <v>1177</v>
      </c>
      <c r="HF336" s="163" t="str">
        <f t="shared" si="8100"/>
        <v>1</v>
      </c>
      <c r="HG336" s="164">
        <f t="shared" si="232"/>
        <v>5</v>
      </c>
      <c r="HH336" s="165">
        <f t="shared" si="233"/>
        <v>0</v>
      </c>
      <c r="HI336" s="166"/>
      <c r="HJ336" s="166"/>
      <c r="HK336" s="166"/>
      <c r="HL336" s="84"/>
      <c r="HM336" s="85"/>
      <c r="HN336" s="83" t="str">
        <f t="shared" si="234"/>
        <v>0</v>
      </c>
      <c r="HO336" s="167">
        <f t="shared" si="8101"/>
        <v>0</v>
      </c>
      <c r="HP336" s="168">
        <f t="shared" si="8102"/>
        <v>0</v>
      </c>
      <c r="HQ336" s="168">
        <f t="shared" si="8103"/>
        <v>0</v>
      </c>
      <c r="HR336" s="168">
        <f t="shared" si="8104"/>
        <v>0</v>
      </c>
      <c r="HS336" s="168">
        <f t="shared" si="8105"/>
        <v>0</v>
      </c>
      <c r="HT336" s="154">
        <f t="shared" ref="HT336:HU336" si="8327">HT335</f>
        <v>15</v>
      </c>
      <c r="HU336" s="173">
        <f t="shared" si="8327"/>
        <v>1178</v>
      </c>
      <c r="HV336" s="156" t="str">
        <f t="shared" si="8107"/>
        <v>1</v>
      </c>
      <c r="HW336" s="157" t="str">
        <f t="shared" si="242"/>
        <v/>
      </c>
      <c r="HX336" s="169">
        <f t="shared" si="243"/>
        <v>0</v>
      </c>
      <c r="HY336" s="159"/>
      <c r="HZ336" s="159"/>
      <c r="IA336" s="159"/>
      <c r="IB336" s="160"/>
      <c r="IC336" s="160"/>
      <c r="ID336" s="160" t="str">
        <f t="shared" si="244"/>
        <v>0</v>
      </c>
      <c r="IE336" s="160">
        <f t="shared" si="8108"/>
        <v>0</v>
      </c>
      <c r="IF336" s="160">
        <f t="shared" si="8109"/>
        <v>0</v>
      </c>
      <c r="IG336" s="160">
        <f t="shared" si="8110"/>
        <v>0</v>
      </c>
      <c r="IH336" s="160">
        <f t="shared" si="8111"/>
        <v>0</v>
      </c>
      <c r="II336" s="160">
        <f t="shared" si="8112"/>
        <v>0</v>
      </c>
      <c r="IJ336" s="161">
        <f t="shared" ref="IJ336:IK336" si="8328">IJ335</f>
        <v>16</v>
      </c>
      <c r="IK336" s="175">
        <f t="shared" si="8328"/>
        <v>1179</v>
      </c>
      <c r="IL336" s="163" t="str">
        <f t="shared" si="8114"/>
        <v>1</v>
      </c>
      <c r="IM336" s="164" t="str">
        <f t="shared" si="252"/>
        <v/>
      </c>
      <c r="IN336" s="165">
        <f t="shared" si="253"/>
        <v>0</v>
      </c>
      <c r="IO336" s="166"/>
      <c r="IP336" s="166"/>
      <c r="IQ336" s="166"/>
      <c r="IR336" s="168"/>
      <c r="IS336" s="168"/>
      <c r="IT336" s="170" t="str">
        <f t="shared" si="254"/>
        <v>0</v>
      </c>
      <c r="IU336" s="170">
        <f t="shared" si="8115"/>
        <v>0</v>
      </c>
      <c r="IV336" s="168">
        <f t="shared" si="8116"/>
        <v>0</v>
      </c>
      <c r="IW336" s="168">
        <f t="shared" si="8117"/>
        <v>0</v>
      </c>
      <c r="IX336" s="168">
        <f t="shared" si="8118"/>
        <v>0</v>
      </c>
      <c r="IY336" s="168">
        <f t="shared" si="8119"/>
        <v>0</v>
      </c>
      <c r="IZ336" s="154">
        <f t="shared" ref="IZ336:JA336" si="8329">IZ335</f>
        <v>17</v>
      </c>
      <c r="JA336" s="173">
        <f t="shared" si="8329"/>
        <v>1180</v>
      </c>
      <c r="JB336" s="156" t="str">
        <f t="shared" si="8121"/>
        <v>1</v>
      </c>
      <c r="JC336" s="157" t="str">
        <f t="shared" si="262"/>
        <v/>
      </c>
      <c r="JD336" s="158">
        <f t="shared" si="263"/>
        <v>0</v>
      </c>
      <c r="JE336" s="159"/>
      <c r="JF336" s="159"/>
      <c r="JG336" s="159"/>
      <c r="JH336" s="160"/>
      <c r="JI336" s="160"/>
      <c r="JJ336" s="171" t="str">
        <f t="shared" si="264"/>
        <v>0</v>
      </c>
      <c r="JK336" s="171">
        <f t="shared" si="8122"/>
        <v>0</v>
      </c>
      <c r="JL336" s="160">
        <f t="shared" si="8123"/>
        <v>0</v>
      </c>
      <c r="JM336" s="160">
        <f t="shared" si="8124"/>
        <v>0</v>
      </c>
      <c r="JN336" s="160">
        <f t="shared" si="8125"/>
        <v>0</v>
      </c>
      <c r="JO336" s="160">
        <f t="shared" si="8126"/>
        <v>0</v>
      </c>
      <c r="JP336" s="161">
        <f t="shared" ref="JP336:JQ336" si="8330">JP335</f>
        <v>18</v>
      </c>
      <c r="JQ336" s="175">
        <f t="shared" si="8330"/>
        <v>1181</v>
      </c>
      <c r="JR336" s="163" t="str">
        <f t="shared" si="8128"/>
        <v>1</v>
      </c>
      <c r="JS336" s="164" t="str">
        <f t="shared" si="272"/>
        <v/>
      </c>
      <c r="JT336" s="165">
        <f t="shared" si="273"/>
        <v>0</v>
      </c>
      <c r="JU336" s="166"/>
      <c r="JV336" s="166"/>
      <c r="JW336" s="166"/>
      <c r="JX336" s="168"/>
      <c r="JY336" s="168"/>
      <c r="JZ336" s="170" t="str">
        <f t="shared" si="274"/>
        <v>0</v>
      </c>
      <c r="KA336" s="170">
        <f t="shared" si="8129"/>
        <v>0</v>
      </c>
      <c r="KB336" s="168">
        <f t="shared" si="8130"/>
        <v>0</v>
      </c>
      <c r="KC336" s="168">
        <f t="shared" si="8131"/>
        <v>0</v>
      </c>
      <c r="KD336" s="168">
        <f t="shared" si="8132"/>
        <v>0</v>
      </c>
      <c r="KE336" s="168">
        <f t="shared" si="8133"/>
        <v>0</v>
      </c>
      <c r="KF336" s="154">
        <f t="shared" ref="KF336:KG336" si="8331">KF335</f>
        <v>19</v>
      </c>
      <c r="KG336" s="173">
        <f t="shared" si="8331"/>
        <v>1182</v>
      </c>
      <c r="KH336" s="156" t="str">
        <f t="shared" si="8135"/>
        <v>1</v>
      </c>
      <c r="KI336" s="157" t="str">
        <f t="shared" si="282"/>
        <v/>
      </c>
      <c r="KJ336" s="158">
        <f t="shared" si="283"/>
        <v>0</v>
      </c>
      <c r="KK336" s="159"/>
      <c r="KL336" s="159"/>
      <c r="KM336" s="159"/>
      <c r="KN336" s="160"/>
      <c r="KO336" s="160"/>
      <c r="KP336" s="171" t="str">
        <f t="shared" si="284"/>
        <v>0</v>
      </c>
      <c r="KQ336" s="171">
        <f t="shared" si="8136"/>
        <v>0</v>
      </c>
      <c r="KR336" s="160">
        <f t="shared" si="8137"/>
        <v>0</v>
      </c>
      <c r="KS336" s="160">
        <f t="shared" si="8138"/>
        <v>0</v>
      </c>
      <c r="KT336" s="160">
        <f t="shared" si="8139"/>
        <v>0</v>
      </c>
      <c r="KU336" s="160">
        <f t="shared" si="8140"/>
        <v>0</v>
      </c>
      <c r="KV336" s="161">
        <f t="shared" ref="KV336:KW336" si="8332">KV335</f>
        <v>20</v>
      </c>
      <c r="KW336" s="175">
        <f t="shared" si="8332"/>
        <v>1183</v>
      </c>
      <c r="KX336" s="163" t="str">
        <f t="shared" si="8142"/>
        <v>1</v>
      </c>
      <c r="KY336" s="164" t="str">
        <f t="shared" si="292"/>
        <v/>
      </c>
      <c r="KZ336" s="165">
        <f t="shared" si="293"/>
        <v>0</v>
      </c>
      <c r="LA336" s="166"/>
      <c r="LB336" s="166"/>
      <c r="LC336" s="166"/>
      <c r="LD336" s="168"/>
      <c r="LE336" s="168"/>
      <c r="LF336" s="170" t="str">
        <f t="shared" si="294"/>
        <v>0</v>
      </c>
      <c r="LG336" s="170">
        <f t="shared" si="8143"/>
        <v>0</v>
      </c>
      <c r="LH336" s="168">
        <f t="shared" si="8144"/>
        <v>0</v>
      </c>
      <c r="LI336" s="168">
        <f t="shared" si="8145"/>
        <v>0</v>
      </c>
      <c r="LJ336" s="168">
        <f t="shared" si="8146"/>
        <v>0</v>
      </c>
      <c r="LK336" s="168">
        <f t="shared" si="8147"/>
        <v>0</v>
      </c>
      <c r="LL336" s="172"/>
      <c r="LM336" s="172"/>
      <c r="LN336" s="168" t="str">
        <f t="shared" si="8148"/>
        <v>#REF!</v>
      </c>
      <c r="LO336" s="168" t="str">
        <f t="shared" si="8149"/>
        <v>#REF!</v>
      </c>
      <c r="LP336" s="168" t="str">
        <f t="shared" si="8150"/>
        <v>#REF!</v>
      </c>
      <c r="LQ336" s="168" t="str">
        <f t="shared" si="8151"/>
        <v>#REF!</v>
      </c>
    </row>
    <row r="337" ht="15.75" customHeight="1">
      <c r="A337" s="188">
        <v>46430.0</v>
      </c>
      <c r="B337" s="152" t="s">
        <v>29</v>
      </c>
      <c r="C337" s="153">
        <f t="shared" si="99"/>
        <v>0</v>
      </c>
      <c r="D337" s="154">
        <f t="shared" ref="D337:E337" si="8333">D336</f>
        <v>1</v>
      </c>
      <c r="E337" s="173">
        <f t="shared" si="8333"/>
        <v>1164</v>
      </c>
      <c r="F337" s="156" t="str">
        <f t="shared" si="8253"/>
        <v>1</v>
      </c>
      <c r="G337" s="157">
        <f t="shared" si="102"/>
        <v>1</v>
      </c>
      <c r="H337" s="158">
        <f t="shared" si="103"/>
        <v>0</v>
      </c>
      <c r="I337" s="159"/>
      <c r="J337" s="159"/>
      <c r="K337" s="159"/>
      <c r="L337" s="78"/>
      <c r="M337" s="79"/>
      <c r="N337" s="77" t="str">
        <f t="shared" si="104"/>
        <v>0</v>
      </c>
      <c r="O337" s="81">
        <f t="shared" si="8010"/>
        <v>0</v>
      </c>
      <c r="P337" s="160">
        <f t="shared" si="8011"/>
        <v>0</v>
      </c>
      <c r="Q337" s="160">
        <f t="shared" si="8012"/>
        <v>0</v>
      </c>
      <c r="R337" s="160">
        <f t="shared" si="8013"/>
        <v>0</v>
      </c>
      <c r="S337" s="160">
        <f t="shared" si="8014"/>
        <v>0</v>
      </c>
      <c r="T337" s="161">
        <f t="shared" ref="T337:U337" si="8334">T336</f>
        <v>2</v>
      </c>
      <c r="U337" s="175">
        <f t="shared" si="8334"/>
        <v>1165</v>
      </c>
      <c r="V337" s="163" t="str">
        <f t="shared" si="8016"/>
        <v>1</v>
      </c>
      <c r="W337" s="164">
        <f t="shared" si="112"/>
        <v>1</v>
      </c>
      <c r="X337" s="165">
        <f t="shared" si="113"/>
        <v>0</v>
      </c>
      <c r="Y337" s="166"/>
      <c r="Z337" s="166"/>
      <c r="AA337" s="166"/>
      <c r="AB337" s="84"/>
      <c r="AC337" s="85"/>
      <c r="AD337" s="83" t="str">
        <f t="shared" si="114"/>
        <v>0</v>
      </c>
      <c r="AE337" s="167">
        <f t="shared" si="8017"/>
        <v>0</v>
      </c>
      <c r="AF337" s="168">
        <f t="shared" si="8018"/>
        <v>0</v>
      </c>
      <c r="AG337" s="168">
        <f t="shared" si="8019"/>
        <v>0</v>
      </c>
      <c r="AH337" s="168">
        <f t="shared" si="8020"/>
        <v>0</v>
      </c>
      <c r="AI337" s="168">
        <f t="shared" si="8021"/>
        <v>0</v>
      </c>
      <c r="AJ337" s="154">
        <f t="shared" ref="AJ337:AK337" si="8335">AJ336</f>
        <v>3</v>
      </c>
      <c r="AK337" s="173">
        <f t="shared" si="8335"/>
        <v>1166</v>
      </c>
      <c r="AL337" s="156" t="str">
        <f t="shared" si="8023"/>
        <v>1</v>
      </c>
      <c r="AM337" s="157">
        <f t="shared" si="122"/>
        <v>2</v>
      </c>
      <c r="AN337" s="158">
        <f t="shared" si="123"/>
        <v>0</v>
      </c>
      <c r="AO337" s="159"/>
      <c r="AP337" s="159"/>
      <c r="AQ337" s="159"/>
      <c r="AR337" s="78"/>
      <c r="AS337" s="79"/>
      <c r="AT337" s="77" t="str">
        <f t="shared" si="124"/>
        <v>0</v>
      </c>
      <c r="AU337" s="81">
        <f t="shared" si="8024"/>
        <v>0</v>
      </c>
      <c r="AV337" s="160">
        <f t="shared" si="8025"/>
        <v>0</v>
      </c>
      <c r="AW337" s="160">
        <f t="shared" si="8026"/>
        <v>0</v>
      </c>
      <c r="AX337" s="160">
        <f t="shared" si="8027"/>
        <v>0</v>
      </c>
      <c r="AY337" s="160">
        <f t="shared" si="8028"/>
        <v>0</v>
      </c>
      <c r="AZ337" s="161">
        <f t="shared" ref="AZ337:BA337" si="8336">AZ336</f>
        <v>4</v>
      </c>
      <c r="BA337" s="175">
        <f t="shared" si="8336"/>
        <v>1167</v>
      </c>
      <c r="BB337" s="163" t="str">
        <f t="shared" si="8030"/>
        <v>1</v>
      </c>
      <c r="BC337" s="164">
        <f t="shared" si="132"/>
        <v>4</v>
      </c>
      <c r="BD337" s="165">
        <f t="shared" si="133"/>
        <v>0</v>
      </c>
      <c r="BE337" s="166"/>
      <c r="BF337" s="166"/>
      <c r="BG337" s="166"/>
      <c r="BH337" s="84"/>
      <c r="BI337" s="85"/>
      <c r="BJ337" s="83" t="str">
        <f t="shared" si="134"/>
        <v>0</v>
      </c>
      <c r="BK337" s="167">
        <f t="shared" si="8031"/>
        <v>0</v>
      </c>
      <c r="BL337" s="168">
        <f t="shared" si="8032"/>
        <v>0</v>
      </c>
      <c r="BM337" s="168">
        <f t="shared" si="8033"/>
        <v>0</v>
      </c>
      <c r="BN337" s="168">
        <f t="shared" si="8034"/>
        <v>0</v>
      </c>
      <c r="BO337" s="168">
        <f t="shared" si="8035"/>
        <v>0</v>
      </c>
      <c r="BP337" s="154">
        <f t="shared" ref="BP337:BQ337" si="8337">BP336</f>
        <v>5</v>
      </c>
      <c r="BQ337" s="173">
        <f t="shared" si="8337"/>
        <v>1168</v>
      </c>
      <c r="BR337" s="156" t="str">
        <f t="shared" si="8037"/>
        <v>1</v>
      </c>
      <c r="BS337" s="157">
        <f t="shared" si="142"/>
        <v>4</v>
      </c>
      <c r="BT337" s="158">
        <f t="shared" si="143"/>
        <v>0</v>
      </c>
      <c r="BU337" s="159"/>
      <c r="BV337" s="159"/>
      <c r="BW337" s="159"/>
      <c r="BX337" s="78"/>
      <c r="BY337" s="79"/>
      <c r="BZ337" s="77" t="str">
        <f t="shared" si="144"/>
        <v>0</v>
      </c>
      <c r="CA337" s="81">
        <f t="shared" si="8038"/>
        <v>0</v>
      </c>
      <c r="CB337" s="160">
        <f t="shared" si="8039"/>
        <v>0</v>
      </c>
      <c r="CC337" s="160">
        <f t="shared" si="8040"/>
        <v>0</v>
      </c>
      <c r="CD337" s="160">
        <f t="shared" si="8041"/>
        <v>0</v>
      </c>
      <c r="CE337" s="160">
        <f t="shared" si="8042"/>
        <v>0</v>
      </c>
      <c r="CF337" s="161">
        <f t="shared" ref="CF337:CG337" si="8338">CF336</f>
        <v>6</v>
      </c>
      <c r="CG337" s="175">
        <f t="shared" si="8338"/>
        <v>1169</v>
      </c>
      <c r="CH337" s="163" t="str">
        <f t="shared" si="8044"/>
        <v>1</v>
      </c>
      <c r="CI337" s="164">
        <f t="shared" si="152"/>
        <v>2</v>
      </c>
      <c r="CJ337" s="165">
        <f t="shared" si="153"/>
        <v>0</v>
      </c>
      <c r="CK337" s="166"/>
      <c r="CL337" s="166"/>
      <c r="CM337" s="166"/>
      <c r="CN337" s="84"/>
      <c r="CO337" s="85"/>
      <c r="CP337" s="83" t="str">
        <f t="shared" si="154"/>
        <v>0</v>
      </c>
      <c r="CQ337" s="167">
        <f t="shared" si="8045"/>
        <v>0</v>
      </c>
      <c r="CR337" s="168">
        <f t="shared" si="8046"/>
        <v>0</v>
      </c>
      <c r="CS337" s="168">
        <f t="shared" si="8047"/>
        <v>0</v>
      </c>
      <c r="CT337" s="168">
        <f t="shared" si="8048"/>
        <v>0</v>
      </c>
      <c r="CU337" s="168">
        <f t="shared" si="8049"/>
        <v>0</v>
      </c>
      <c r="CV337" s="154">
        <f t="shared" ref="CV337:CW337" si="8339">CV336</f>
        <v>7</v>
      </c>
      <c r="CW337" s="173">
        <f t="shared" si="8339"/>
        <v>1170</v>
      </c>
      <c r="CX337" s="156" t="str">
        <f t="shared" si="8051"/>
        <v>1</v>
      </c>
      <c r="CY337" s="157">
        <f t="shared" si="162"/>
        <v>2</v>
      </c>
      <c r="CZ337" s="158">
        <f t="shared" si="163"/>
        <v>0</v>
      </c>
      <c r="DA337" s="159"/>
      <c r="DB337" s="159"/>
      <c r="DC337" s="159"/>
      <c r="DD337" s="78"/>
      <c r="DE337" s="79"/>
      <c r="DF337" s="77" t="str">
        <f t="shared" si="164"/>
        <v>0</v>
      </c>
      <c r="DG337" s="81">
        <f t="shared" si="8052"/>
        <v>0</v>
      </c>
      <c r="DH337" s="160">
        <f t="shared" si="8053"/>
        <v>0</v>
      </c>
      <c r="DI337" s="160">
        <f t="shared" si="8054"/>
        <v>0</v>
      </c>
      <c r="DJ337" s="160">
        <f t="shared" si="8055"/>
        <v>0</v>
      </c>
      <c r="DK337" s="160">
        <f t="shared" si="8056"/>
        <v>0</v>
      </c>
      <c r="DL337" s="161">
        <f t="shared" ref="DL337:DM337" si="8340">DL336</f>
        <v>8</v>
      </c>
      <c r="DM337" s="175">
        <f t="shared" si="8340"/>
        <v>1171</v>
      </c>
      <c r="DN337" s="163" t="str">
        <f t="shared" si="8058"/>
        <v>1</v>
      </c>
      <c r="DO337" s="164">
        <f t="shared" si="172"/>
        <v>2</v>
      </c>
      <c r="DP337" s="165">
        <f t="shared" si="173"/>
        <v>0</v>
      </c>
      <c r="DQ337" s="166"/>
      <c r="DR337" s="166"/>
      <c r="DS337" s="166"/>
      <c r="DT337" s="84"/>
      <c r="DU337" s="85"/>
      <c r="DV337" s="83" t="str">
        <f t="shared" si="174"/>
        <v>0</v>
      </c>
      <c r="DW337" s="167">
        <f t="shared" si="8059"/>
        <v>0</v>
      </c>
      <c r="DX337" s="168">
        <f t="shared" si="8060"/>
        <v>0</v>
      </c>
      <c r="DY337" s="168">
        <f t="shared" si="8061"/>
        <v>0</v>
      </c>
      <c r="DZ337" s="168">
        <f t="shared" si="8062"/>
        <v>0</v>
      </c>
      <c r="EA337" s="168">
        <f t="shared" si="8063"/>
        <v>0</v>
      </c>
      <c r="EB337" s="154">
        <f t="shared" ref="EB337:EC337" si="8341">EB336</f>
        <v>9</v>
      </c>
      <c r="EC337" s="173">
        <f t="shared" si="8341"/>
        <v>1172</v>
      </c>
      <c r="ED337" s="156" t="str">
        <f t="shared" si="8065"/>
        <v>1</v>
      </c>
      <c r="EE337" s="157">
        <f t="shared" si="182"/>
        <v>5</v>
      </c>
      <c r="EF337" s="169">
        <f t="shared" si="183"/>
        <v>0</v>
      </c>
      <c r="EG337" s="159"/>
      <c r="EH337" s="159"/>
      <c r="EI337" s="159"/>
      <c r="EJ337" s="78"/>
      <c r="EK337" s="79"/>
      <c r="EL337" s="77" t="str">
        <f t="shared" si="184"/>
        <v>0</v>
      </c>
      <c r="EM337" s="81">
        <f t="shared" si="8066"/>
        <v>0</v>
      </c>
      <c r="EN337" s="160">
        <f t="shared" si="8067"/>
        <v>0</v>
      </c>
      <c r="EO337" s="160">
        <f t="shared" si="8068"/>
        <v>0</v>
      </c>
      <c r="EP337" s="160">
        <f t="shared" si="8069"/>
        <v>0</v>
      </c>
      <c r="EQ337" s="160">
        <f t="shared" si="8070"/>
        <v>0</v>
      </c>
      <c r="ER337" s="161">
        <f t="shared" ref="ER337:ES337" si="8342">ER336</f>
        <v>10</v>
      </c>
      <c r="ES337" s="175">
        <f t="shared" si="8342"/>
        <v>1173</v>
      </c>
      <c r="ET337" s="163" t="str">
        <f t="shared" si="8072"/>
        <v>1</v>
      </c>
      <c r="EU337" s="164">
        <f t="shared" si="192"/>
        <v>19</v>
      </c>
      <c r="EV337" s="165">
        <f t="shared" si="193"/>
        <v>0</v>
      </c>
      <c r="EW337" s="166"/>
      <c r="EX337" s="166"/>
      <c r="EY337" s="166"/>
      <c r="EZ337" s="84"/>
      <c r="FA337" s="85"/>
      <c r="FB337" s="83" t="str">
        <f t="shared" si="194"/>
        <v>0</v>
      </c>
      <c r="FC337" s="167">
        <f t="shared" si="8073"/>
        <v>0</v>
      </c>
      <c r="FD337" s="168">
        <f t="shared" si="8074"/>
        <v>0</v>
      </c>
      <c r="FE337" s="168">
        <f t="shared" si="8075"/>
        <v>0</v>
      </c>
      <c r="FF337" s="168">
        <f t="shared" si="8076"/>
        <v>0</v>
      </c>
      <c r="FG337" s="168">
        <f t="shared" si="8077"/>
        <v>0</v>
      </c>
      <c r="FH337" s="154">
        <f t="shared" ref="FH337:FI337" si="8343">FH336</f>
        <v>11</v>
      </c>
      <c r="FI337" s="173">
        <f t="shared" si="8343"/>
        <v>1174</v>
      </c>
      <c r="FJ337" s="156" t="str">
        <f t="shared" si="8079"/>
        <v>1</v>
      </c>
      <c r="FK337" s="157">
        <f t="shared" si="202"/>
        <v>4</v>
      </c>
      <c r="FL337" s="158">
        <f t="shared" si="203"/>
        <v>0</v>
      </c>
      <c r="FM337" s="159"/>
      <c r="FN337" s="159"/>
      <c r="FO337" s="159"/>
      <c r="FP337" s="78"/>
      <c r="FQ337" s="79"/>
      <c r="FR337" s="77" t="str">
        <f t="shared" si="204"/>
        <v>0</v>
      </c>
      <c r="FS337" s="81">
        <f t="shared" si="8080"/>
        <v>0</v>
      </c>
      <c r="FT337" s="160">
        <f t="shared" si="8081"/>
        <v>0</v>
      </c>
      <c r="FU337" s="160">
        <f t="shared" si="8082"/>
        <v>0</v>
      </c>
      <c r="FV337" s="160">
        <f t="shared" si="8083"/>
        <v>0</v>
      </c>
      <c r="FW337" s="160">
        <f t="shared" si="8084"/>
        <v>0</v>
      </c>
      <c r="FX337" s="161">
        <f t="shared" ref="FX337:FY337" si="8344">FX336</f>
        <v>12</v>
      </c>
      <c r="FY337" s="175">
        <f t="shared" si="8344"/>
        <v>1175</v>
      </c>
      <c r="FZ337" s="163" t="str">
        <f t="shared" si="8086"/>
        <v>1</v>
      </c>
      <c r="GA337" s="164">
        <f t="shared" si="212"/>
        <v>2</v>
      </c>
      <c r="GB337" s="165">
        <f t="shared" si="213"/>
        <v>0</v>
      </c>
      <c r="GC337" s="166"/>
      <c r="GD337" s="166"/>
      <c r="GE337" s="166"/>
      <c r="GF337" s="84"/>
      <c r="GG337" s="85"/>
      <c r="GH337" s="83" t="str">
        <f t="shared" si="214"/>
        <v>0</v>
      </c>
      <c r="GI337" s="167">
        <f t="shared" si="8087"/>
        <v>0</v>
      </c>
      <c r="GJ337" s="168">
        <f t="shared" si="8088"/>
        <v>0</v>
      </c>
      <c r="GK337" s="168">
        <f t="shared" si="8089"/>
        <v>0</v>
      </c>
      <c r="GL337" s="168">
        <f t="shared" si="8090"/>
        <v>0</v>
      </c>
      <c r="GM337" s="168">
        <f t="shared" si="8091"/>
        <v>0</v>
      </c>
      <c r="GN337" s="154">
        <f t="shared" ref="GN337:GO337" si="8345">GN336</f>
        <v>13</v>
      </c>
      <c r="GO337" s="173">
        <f t="shared" si="8345"/>
        <v>1176</v>
      </c>
      <c r="GP337" s="156" t="str">
        <f t="shared" si="8093"/>
        <v>1</v>
      </c>
      <c r="GQ337" s="157">
        <f t="shared" si="222"/>
        <v>3</v>
      </c>
      <c r="GR337" s="158">
        <f t="shared" si="223"/>
        <v>0</v>
      </c>
      <c r="GS337" s="159"/>
      <c r="GT337" s="159"/>
      <c r="GU337" s="159"/>
      <c r="GV337" s="78"/>
      <c r="GW337" s="79"/>
      <c r="GX337" s="77" t="str">
        <f t="shared" si="224"/>
        <v>0</v>
      </c>
      <c r="GY337" s="81">
        <f t="shared" si="8094"/>
        <v>0</v>
      </c>
      <c r="GZ337" s="160">
        <f t="shared" si="8095"/>
        <v>0</v>
      </c>
      <c r="HA337" s="160">
        <f t="shared" si="8096"/>
        <v>0</v>
      </c>
      <c r="HB337" s="160">
        <f t="shared" si="8097"/>
        <v>0</v>
      </c>
      <c r="HC337" s="160">
        <f t="shared" si="8098"/>
        <v>0</v>
      </c>
      <c r="HD337" s="161">
        <f t="shared" ref="HD337:HE337" si="8346">HD336</f>
        <v>14</v>
      </c>
      <c r="HE337" s="175">
        <f t="shared" si="8346"/>
        <v>1177</v>
      </c>
      <c r="HF337" s="163" t="str">
        <f t="shared" si="8100"/>
        <v>1</v>
      </c>
      <c r="HG337" s="164">
        <f t="shared" si="232"/>
        <v>5</v>
      </c>
      <c r="HH337" s="165">
        <f t="shared" si="233"/>
        <v>0</v>
      </c>
      <c r="HI337" s="166"/>
      <c r="HJ337" s="166"/>
      <c r="HK337" s="166"/>
      <c r="HL337" s="84"/>
      <c r="HM337" s="85"/>
      <c r="HN337" s="83" t="str">
        <f t="shared" si="234"/>
        <v>0</v>
      </c>
      <c r="HO337" s="167">
        <f t="shared" si="8101"/>
        <v>0</v>
      </c>
      <c r="HP337" s="168">
        <f t="shared" si="8102"/>
        <v>0</v>
      </c>
      <c r="HQ337" s="168">
        <f t="shared" si="8103"/>
        <v>0</v>
      </c>
      <c r="HR337" s="168">
        <f t="shared" si="8104"/>
        <v>0</v>
      </c>
      <c r="HS337" s="168">
        <f t="shared" si="8105"/>
        <v>0</v>
      </c>
      <c r="HT337" s="154">
        <f t="shared" ref="HT337:HU337" si="8347">HT336</f>
        <v>15</v>
      </c>
      <c r="HU337" s="173">
        <f t="shared" si="8347"/>
        <v>1178</v>
      </c>
      <c r="HV337" s="156" t="str">
        <f t="shared" si="8107"/>
        <v>1</v>
      </c>
      <c r="HW337" s="157" t="str">
        <f t="shared" si="242"/>
        <v/>
      </c>
      <c r="HX337" s="169">
        <f t="shared" si="243"/>
        <v>0</v>
      </c>
      <c r="HY337" s="159"/>
      <c r="HZ337" s="159"/>
      <c r="IA337" s="159"/>
      <c r="IB337" s="160"/>
      <c r="IC337" s="160"/>
      <c r="ID337" s="160" t="str">
        <f t="shared" si="244"/>
        <v>0</v>
      </c>
      <c r="IE337" s="160">
        <f t="shared" si="8108"/>
        <v>0</v>
      </c>
      <c r="IF337" s="160">
        <f t="shared" si="8109"/>
        <v>0</v>
      </c>
      <c r="IG337" s="160">
        <f t="shared" si="8110"/>
        <v>0</v>
      </c>
      <c r="IH337" s="160">
        <f t="shared" si="8111"/>
        <v>0</v>
      </c>
      <c r="II337" s="160">
        <f t="shared" si="8112"/>
        <v>0</v>
      </c>
      <c r="IJ337" s="161">
        <f t="shared" ref="IJ337:IK337" si="8348">IJ336</f>
        <v>16</v>
      </c>
      <c r="IK337" s="175">
        <f t="shared" si="8348"/>
        <v>1179</v>
      </c>
      <c r="IL337" s="163" t="str">
        <f t="shared" si="8114"/>
        <v>1</v>
      </c>
      <c r="IM337" s="164" t="str">
        <f t="shared" si="252"/>
        <v/>
      </c>
      <c r="IN337" s="165">
        <f t="shared" si="253"/>
        <v>0</v>
      </c>
      <c r="IO337" s="166"/>
      <c r="IP337" s="166"/>
      <c r="IQ337" s="166"/>
      <c r="IR337" s="168"/>
      <c r="IS337" s="168"/>
      <c r="IT337" s="170" t="str">
        <f t="shared" si="254"/>
        <v>0</v>
      </c>
      <c r="IU337" s="170">
        <f t="shared" si="8115"/>
        <v>0</v>
      </c>
      <c r="IV337" s="168">
        <f t="shared" si="8116"/>
        <v>0</v>
      </c>
      <c r="IW337" s="168">
        <f t="shared" si="8117"/>
        <v>0</v>
      </c>
      <c r="IX337" s="168">
        <f t="shared" si="8118"/>
        <v>0</v>
      </c>
      <c r="IY337" s="168">
        <f t="shared" si="8119"/>
        <v>0</v>
      </c>
      <c r="IZ337" s="154">
        <f t="shared" ref="IZ337:JA337" si="8349">IZ336</f>
        <v>17</v>
      </c>
      <c r="JA337" s="173">
        <f t="shared" si="8349"/>
        <v>1180</v>
      </c>
      <c r="JB337" s="156" t="str">
        <f t="shared" si="8121"/>
        <v>1</v>
      </c>
      <c r="JC337" s="157" t="str">
        <f t="shared" si="262"/>
        <v/>
      </c>
      <c r="JD337" s="158">
        <f t="shared" si="263"/>
        <v>0</v>
      </c>
      <c r="JE337" s="159"/>
      <c r="JF337" s="159"/>
      <c r="JG337" s="159"/>
      <c r="JH337" s="160"/>
      <c r="JI337" s="160"/>
      <c r="JJ337" s="171" t="str">
        <f t="shared" si="264"/>
        <v>0</v>
      </c>
      <c r="JK337" s="171">
        <f t="shared" si="8122"/>
        <v>0</v>
      </c>
      <c r="JL337" s="160">
        <f t="shared" si="8123"/>
        <v>0</v>
      </c>
      <c r="JM337" s="160">
        <f t="shared" si="8124"/>
        <v>0</v>
      </c>
      <c r="JN337" s="160">
        <f t="shared" si="8125"/>
        <v>0</v>
      </c>
      <c r="JO337" s="160">
        <f t="shared" si="8126"/>
        <v>0</v>
      </c>
      <c r="JP337" s="161">
        <f t="shared" ref="JP337:JQ337" si="8350">JP336</f>
        <v>18</v>
      </c>
      <c r="JQ337" s="175">
        <f t="shared" si="8350"/>
        <v>1181</v>
      </c>
      <c r="JR337" s="163" t="str">
        <f t="shared" si="8128"/>
        <v>1</v>
      </c>
      <c r="JS337" s="164" t="str">
        <f t="shared" si="272"/>
        <v/>
      </c>
      <c r="JT337" s="165">
        <f t="shared" si="273"/>
        <v>0</v>
      </c>
      <c r="JU337" s="166"/>
      <c r="JV337" s="166"/>
      <c r="JW337" s="166"/>
      <c r="JX337" s="168"/>
      <c r="JY337" s="168"/>
      <c r="JZ337" s="170" t="str">
        <f t="shared" si="274"/>
        <v>0</v>
      </c>
      <c r="KA337" s="170">
        <f t="shared" si="8129"/>
        <v>0</v>
      </c>
      <c r="KB337" s="168">
        <f t="shared" si="8130"/>
        <v>0</v>
      </c>
      <c r="KC337" s="168">
        <f t="shared" si="8131"/>
        <v>0</v>
      </c>
      <c r="KD337" s="168">
        <f t="shared" si="8132"/>
        <v>0</v>
      </c>
      <c r="KE337" s="168">
        <f t="shared" si="8133"/>
        <v>0</v>
      </c>
      <c r="KF337" s="154">
        <f t="shared" ref="KF337:KG337" si="8351">KF336</f>
        <v>19</v>
      </c>
      <c r="KG337" s="173">
        <f t="shared" si="8351"/>
        <v>1182</v>
      </c>
      <c r="KH337" s="156" t="str">
        <f t="shared" si="8135"/>
        <v>1</v>
      </c>
      <c r="KI337" s="157" t="str">
        <f t="shared" si="282"/>
        <v/>
      </c>
      <c r="KJ337" s="158">
        <f t="shared" si="283"/>
        <v>0</v>
      </c>
      <c r="KK337" s="159"/>
      <c r="KL337" s="159"/>
      <c r="KM337" s="159"/>
      <c r="KN337" s="160"/>
      <c r="KO337" s="160"/>
      <c r="KP337" s="171" t="str">
        <f t="shared" si="284"/>
        <v>0</v>
      </c>
      <c r="KQ337" s="171">
        <f t="shared" si="8136"/>
        <v>0</v>
      </c>
      <c r="KR337" s="160">
        <f t="shared" si="8137"/>
        <v>0</v>
      </c>
      <c r="KS337" s="160">
        <f t="shared" si="8138"/>
        <v>0</v>
      </c>
      <c r="KT337" s="160">
        <f t="shared" si="8139"/>
        <v>0</v>
      </c>
      <c r="KU337" s="160">
        <f t="shared" si="8140"/>
        <v>0</v>
      </c>
      <c r="KV337" s="161">
        <f t="shared" ref="KV337:KW337" si="8352">KV336</f>
        <v>20</v>
      </c>
      <c r="KW337" s="175">
        <f t="shared" si="8352"/>
        <v>1183</v>
      </c>
      <c r="KX337" s="163" t="str">
        <f t="shared" si="8142"/>
        <v>1</v>
      </c>
      <c r="KY337" s="164" t="str">
        <f t="shared" si="292"/>
        <v/>
      </c>
      <c r="KZ337" s="165">
        <f t="shared" si="293"/>
        <v>0</v>
      </c>
      <c r="LA337" s="166"/>
      <c r="LB337" s="166"/>
      <c r="LC337" s="166"/>
      <c r="LD337" s="168"/>
      <c r="LE337" s="168"/>
      <c r="LF337" s="170" t="str">
        <f t="shared" si="294"/>
        <v>0</v>
      </c>
      <c r="LG337" s="170">
        <f t="shared" si="8143"/>
        <v>0</v>
      </c>
      <c r="LH337" s="168">
        <f t="shared" si="8144"/>
        <v>0</v>
      </c>
      <c r="LI337" s="168">
        <f t="shared" si="8145"/>
        <v>0</v>
      </c>
      <c r="LJ337" s="168">
        <f t="shared" si="8146"/>
        <v>0</v>
      </c>
      <c r="LK337" s="168">
        <f t="shared" si="8147"/>
        <v>0</v>
      </c>
      <c r="LL337" s="172"/>
      <c r="LM337" s="172"/>
      <c r="LN337" s="168" t="str">
        <f t="shared" si="8148"/>
        <v>#REF!</v>
      </c>
      <c r="LO337" s="168" t="str">
        <f t="shared" si="8149"/>
        <v>#REF!</v>
      </c>
      <c r="LP337" s="168" t="str">
        <f t="shared" si="8150"/>
        <v>#REF!</v>
      </c>
      <c r="LQ337" s="168" t="str">
        <f t="shared" si="8151"/>
        <v>#REF!</v>
      </c>
    </row>
    <row r="338" ht="15.75" customHeight="1">
      <c r="A338" s="188">
        <v>46431.0</v>
      </c>
      <c r="B338" s="152" t="s">
        <v>30</v>
      </c>
      <c r="C338" s="153">
        <f t="shared" si="99"/>
        <v>0</v>
      </c>
      <c r="D338" s="154">
        <f t="shared" ref="D338:E338" si="8353">D337</f>
        <v>1</v>
      </c>
      <c r="E338" s="173">
        <f t="shared" si="8353"/>
        <v>1164</v>
      </c>
      <c r="F338" s="156" t="str">
        <f t="shared" si="8253"/>
        <v>1</v>
      </c>
      <c r="G338" s="157">
        <f t="shared" si="102"/>
        <v>1</v>
      </c>
      <c r="H338" s="158">
        <f t="shared" si="103"/>
        <v>0</v>
      </c>
      <c r="I338" s="159"/>
      <c r="J338" s="159"/>
      <c r="K338" s="159"/>
      <c r="L338" s="78"/>
      <c r="M338" s="79"/>
      <c r="N338" s="77" t="str">
        <f t="shared" si="104"/>
        <v>0</v>
      </c>
      <c r="O338" s="81">
        <f t="shared" si="8010"/>
        <v>0</v>
      </c>
      <c r="P338" s="160">
        <f t="shared" si="8011"/>
        <v>0</v>
      </c>
      <c r="Q338" s="160">
        <f t="shared" si="8012"/>
        <v>0</v>
      </c>
      <c r="R338" s="160">
        <f t="shared" si="8013"/>
        <v>0</v>
      </c>
      <c r="S338" s="160">
        <f t="shared" si="8014"/>
        <v>0</v>
      </c>
      <c r="T338" s="161">
        <f t="shared" ref="T338:U338" si="8354">T337</f>
        <v>2</v>
      </c>
      <c r="U338" s="175">
        <f t="shared" si="8354"/>
        <v>1165</v>
      </c>
      <c r="V338" s="163" t="str">
        <f t="shared" si="8016"/>
        <v>1</v>
      </c>
      <c r="W338" s="164">
        <f t="shared" si="112"/>
        <v>1</v>
      </c>
      <c r="X338" s="165">
        <f t="shared" si="113"/>
        <v>0</v>
      </c>
      <c r="Y338" s="166"/>
      <c r="Z338" s="166"/>
      <c r="AA338" s="166"/>
      <c r="AB338" s="84"/>
      <c r="AC338" s="85"/>
      <c r="AD338" s="83" t="str">
        <f t="shared" si="114"/>
        <v>0</v>
      </c>
      <c r="AE338" s="167">
        <f t="shared" si="8017"/>
        <v>0</v>
      </c>
      <c r="AF338" s="168">
        <f t="shared" si="8018"/>
        <v>0</v>
      </c>
      <c r="AG338" s="168">
        <f t="shared" si="8019"/>
        <v>0</v>
      </c>
      <c r="AH338" s="168">
        <f t="shared" si="8020"/>
        <v>0</v>
      </c>
      <c r="AI338" s="168">
        <f t="shared" si="8021"/>
        <v>0</v>
      </c>
      <c r="AJ338" s="154">
        <f t="shared" ref="AJ338:AK338" si="8355">AJ337</f>
        <v>3</v>
      </c>
      <c r="AK338" s="173">
        <f t="shared" si="8355"/>
        <v>1166</v>
      </c>
      <c r="AL338" s="156" t="str">
        <f t="shared" si="8023"/>
        <v>1</v>
      </c>
      <c r="AM338" s="157">
        <f t="shared" si="122"/>
        <v>2</v>
      </c>
      <c r="AN338" s="158">
        <f t="shared" si="123"/>
        <v>0</v>
      </c>
      <c r="AO338" s="159"/>
      <c r="AP338" s="159"/>
      <c r="AQ338" s="159"/>
      <c r="AR338" s="78"/>
      <c r="AS338" s="79"/>
      <c r="AT338" s="77" t="str">
        <f t="shared" si="124"/>
        <v>0</v>
      </c>
      <c r="AU338" s="81">
        <f t="shared" si="8024"/>
        <v>0</v>
      </c>
      <c r="AV338" s="160">
        <f t="shared" si="8025"/>
        <v>0</v>
      </c>
      <c r="AW338" s="160">
        <f t="shared" si="8026"/>
        <v>0</v>
      </c>
      <c r="AX338" s="160">
        <f t="shared" si="8027"/>
        <v>0</v>
      </c>
      <c r="AY338" s="160">
        <f t="shared" si="8028"/>
        <v>0</v>
      </c>
      <c r="AZ338" s="161">
        <f t="shared" ref="AZ338:BA338" si="8356">AZ337</f>
        <v>4</v>
      </c>
      <c r="BA338" s="175">
        <f t="shared" si="8356"/>
        <v>1167</v>
      </c>
      <c r="BB338" s="163" t="str">
        <f t="shared" si="8030"/>
        <v>1</v>
      </c>
      <c r="BC338" s="164">
        <f t="shared" si="132"/>
        <v>4</v>
      </c>
      <c r="BD338" s="165">
        <f t="shared" si="133"/>
        <v>0</v>
      </c>
      <c r="BE338" s="166"/>
      <c r="BF338" s="166"/>
      <c r="BG338" s="166"/>
      <c r="BH338" s="84"/>
      <c r="BI338" s="85"/>
      <c r="BJ338" s="83" t="str">
        <f t="shared" si="134"/>
        <v>0</v>
      </c>
      <c r="BK338" s="167">
        <f t="shared" si="8031"/>
        <v>0</v>
      </c>
      <c r="BL338" s="168">
        <f t="shared" si="8032"/>
        <v>0</v>
      </c>
      <c r="BM338" s="168">
        <f t="shared" si="8033"/>
        <v>0</v>
      </c>
      <c r="BN338" s="168">
        <f t="shared" si="8034"/>
        <v>0</v>
      </c>
      <c r="BO338" s="168">
        <f t="shared" si="8035"/>
        <v>0</v>
      </c>
      <c r="BP338" s="154">
        <f t="shared" ref="BP338:BQ338" si="8357">BP337</f>
        <v>5</v>
      </c>
      <c r="BQ338" s="173">
        <f t="shared" si="8357"/>
        <v>1168</v>
      </c>
      <c r="BR338" s="156" t="str">
        <f t="shared" si="8037"/>
        <v>1</v>
      </c>
      <c r="BS338" s="157">
        <f t="shared" si="142"/>
        <v>4</v>
      </c>
      <c r="BT338" s="158">
        <f t="shared" si="143"/>
        <v>0</v>
      </c>
      <c r="BU338" s="159"/>
      <c r="BV338" s="159"/>
      <c r="BW338" s="159"/>
      <c r="BX338" s="78"/>
      <c r="BY338" s="79"/>
      <c r="BZ338" s="77" t="str">
        <f t="shared" si="144"/>
        <v>0</v>
      </c>
      <c r="CA338" s="81">
        <f t="shared" si="8038"/>
        <v>0</v>
      </c>
      <c r="CB338" s="160">
        <f t="shared" si="8039"/>
        <v>0</v>
      </c>
      <c r="CC338" s="160">
        <f t="shared" si="8040"/>
        <v>0</v>
      </c>
      <c r="CD338" s="160">
        <f t="shared" si="8041"/>
        <v>0</v>
      </c>
      <c r="CE338" s="160">
        <f t="shared" si="8042"/>
        <v>0</v>
      </c>
      <c r="CF338" s="161">
        <f t="shared" ref="CF338:CG338" si="8358">CF337</f>
        <v>6</v>
      </c>
      <c r="CG338" s="175">
        <f t="shared" si="8358"/>
        <v>1169</v>
      </c>
      <c r="CH338" s="163" t="str">
        <f t="shared" si="8044"/>
        <v>1</v>
      </c>
      <c r="CI338" s="164">
        <f t="shared" si="152"/>
        <v>2</v>
      </c>
      <c r="CJ338" s="165">
        <f t="shared" si="153"/>
        <v>0</v>
      </c>
      <c r="CK338" s="166"/>
      <c r="CL338" s="166"/>
      <c r="CM338" s="166"/>
      <c r="CN338" s="84"/>
      <c r="CO338" s="85"/>
      <c r="CP338" s="83" t="str">
        <f t="shared" si="154"/>
        <v>0</v>
      </c>
      <c r="CQ338" s="167">
        <f t="shared" si="8045"/>
        <v>0</v>
      </c>
      <c r="CR338" s="168">
        <f t="shared" si="8046"/>
        <v>0</v>
      </c>
      <c r="CS338" s="168">
        <f t="shared" si="8047"/>
        <v>0</v>
      </c>
      <c r="CT338" s="168">
        <f t="shared" si="8048"/>
        <v>0</v>
      </c>
      <c r="CU338" s="168">
        <f t="shared" si="8049"/>
        <v>0</v>
      </c>
      <c r="CV338" s="154">
        <f t="shared" ref="CV338:CW338" si="8359">CV337</f>
        <v>7</v>
      </c>
      <c r="CW338" s="173">
        <f t="shared" si="8359"/>
        <v>1170</v>
      </c>
      <c r="CX338" s="156" t="str">
        <f t="shared" si="8051"/>
        <v>1</v>
      </c>
      <c r="CY338" s="157">
        <f t="shared" si="162"/>
        <v>2</v>
      </c>
      <c r="CZ338" s="158">
        <f t="shared" si="163"/>
        <v>0</v>
      </c>
      <c r="DA338" s="159"/>
      <c r="DB338" s="159"/>
      <c r="DC338" s="159"/>
      <c r="DD338" s="78"/>
      <c r="DE338" s="79"/>
      <c r="DF338" s="77" t="str">
        <f t="shared" si="164"/>
        <v>0</v>
      </c>
      <c r="DG338" s="81">
        <f t="shared" si="8052"/>
        <v>0</v>
      </c>
      <c r="DH338" s="160">
        <f t="shared" si="8053"/>
        <v>0</v>
      </c>
      <c r="DI338" s="160">
        <f t="shared" si="8054"/>
        <v>0</v>
      </c>
      <c r="DJ338" s="160">
        <f t="shared" si="8055"/>
        <v>0</v>
      </c>
      <c r="DK338" s="160">
        <f t="shared" si="8056"/>
        <v>0</v>
      </c>
      <c r="DL338" s="161">
        <f t="shared" ref="DL338:DM338" si="8360">DL337</f>
        <v>8</v>
      </c>
      <c r="DM338" s="175">
        <f t="shared" si="8360"/>
        <v>1171</v>
      </c>
      <c r="DN338" s="163" t="str">
        <f t="shared" si="8058"/>
        <v>1</v>
      </c>
      <c r="DO338" s="164">
        <f t="shared" si="172"/>
        <v>2</v>
      </c>
      <c r="DP338" s="165">
        <f t="shared" si="173"/>
        <v>0</v>
      </c>
      <c r="DQ338" s="166"/>
      <c r="DR338" s="166"/>
      <c r="DS338" s="166"/>
      <c r="DT338" s="84"/>
      <c r="DU338" s="85"/>
      <c r="DV338" s="83" t="str">
        <f t="shared" si="174"/>
        <v>0</v>
      </c>
      <c r="DW338" s="167">
        <f t="shared" si="8059"/>
        <v>0</v>
      </c>
      <c r="DX338" s="168">
        <f t="shared" si="8060"/>
        <v>0</v>
      </c>
      <c r="DY338" s="168">
        <f t="shared" si="8061"/>
        <v>0</v>
      </c>
      <c r="DZ338" s="168">
        <f t="shared" si="8062"/>
        <v>0</v>
      </c>
      <c r="EA338" s="168">
        <f t="shared" si="8063"/>
        <v>0</v>
      </c>
      <c r="EB338" s="154">
        <f t="shared" ref="EB338:EC338" si="8361">EB337</f>
        <v>9</v>
      </c>
      <c r="EC338" s="173">
        <f t="shared" si="8361"/>
        <v>1172</v>
      </c>
      <c r="ED338" s="156" t="str">
        <f t="shared" si="8065"/>
        <v>1</v>
      </c>
      <c r="EE338" s="157">
        <f t="shared" si="182"/>
        <v>5</v>
      </c>
      <c r="EF338" s="169">
        <f t="shared" si="183"/>
        <v>0</v>
      </c>
      <c r="EG338" s="159"/>
      <c r="EH338" s="159"/>
      <c r="EI338" s="159"/>
      <c r="EJ338" s="78"/>
      <c r="EK338" s="79"/>
      <c r="EL338" s="77" t="str">
        <f t="shared" si="184"/>
        <v>0</v>
      </c>
      <c r="EM338" s="81">
        <f t="shared" si="8066"/>
        <v>0</v>
      </c>
      <c r="EN338" s="160">
        <f t="shared" si="8067"/>
        <v>0</v>
      </c>
      <c r="EO338" s="160">
        <f t="shared" si="8068"/>
        <v>0</v>
      </c>
      <c r="EP338" s="160">
        <f t="shared" si="8069"/>
        <v>0</v>
      </c>
      <c r="EQ338" s="160">
        <f t="shared" si="8070"/>
        <v>0</v>
      </c>
      <c r="ER338" s="161">
        <f t="shared" ref="ER338:ES338" si="8362">ER337</f>
        <v>10</v>
      </c>
      <c r="ES338" s="175">
        <f t="shared" si="8362"/>
        <v>1173</v>
      </c>
      <c r="ET338" s="163" t="str">
        <f t="shared" si="8072"/>
        <v>1</v>
      </c>
      <c r="EU338" s="164">
        <f t="shared" si="192"/>
        <v>19</v>
      </c>
      <c r="EV338" s="165">
        <f t="shared" si="193"/>
        <v>0</v>
      </c>
      <c r="EW338" s="166"/>
      <c r="EX338" s="166"/>
      <c r="EY338" s="166"/>
      <c r="EZ338" s="84"/>
      <c r="FA338" s="85"/>
      <c r="FB338" s="83" t="str">
        <f t="shared" si="194"/>
        <v>0</v>
      </c>
      <c r="FC338" s="167">
        <f t="shared" si="8073"/>
        <v>0</v>
      </c>
      <c r="FD338" s="168">
        <f t="shared" si="8074"/>
        <v>0</v>
      </c>
      <c r="FE338" s="168">
        <f t="shared" si="8075"/>
        <v>0</v>
      </c>
      <c r="FF338" s="168">
        <f t="shared" si="8076"/>
        <v>0</v>
      </c>
      <c r="FG338" s="168">
        <f t="shared" si="8077"/>
        <v>0</v>
      </c>
      <c r="FH338" s="154">
        <f t="shared" ref="FH338:FI338" si="8363">FH337</f>
        <v>11</v>
      </c>
      <c r="FI338" s="173">
        <f t="shared" si="8363"/>
        <v>1174</v>
      </c>
      <c r="FJ338" s="156" t="str">
        <f t="shared" si="8079"/>
        <v>1</v>
      </c>
      <c r="FK338" s="157">
        <f t="shared" si="202"/>
        <v>4</v>
      </c>
      <c r="FL338" s="158">
        <f t="shared" si="203"/>
        <v>0</v>
      </c>
      <c r="FM338" s="159"/>
      <c r="FN338" s="159"/>
      <c r="FO338" s="159"/>
      <c r="FP338" s="78"/>
      <c r="FQ338" s="79"/>
      <c r="FR338" s="77" t="str">
        <f t="shared" si="204"/>
        <v>0</v>
      </c>
      <c r="FS338" s="81">
        <f t="shared" si="8080"/>
        <v>0</v>
      </c>
      <c r="FT338" s="160">
        <f t="shared" si="8081"/>
        <v>0</v>
      </c>
      <c r="FU338" s="160">
        <f t="shared" si="8082"/>
        <v>0</v>
      </c>
      <c r="FV338" s="160">
        <f t="shared" si="8083"/>
        <v>0</v>
      </c>
      <c r="FW338" s="160">
        <f t="shared" si="8084"/>
        <v>0</v>
      </c>
      <c r="FX338" s="161">
        <f t="shared" ref="FX338:FY338" si="8364">FX337</f>
        <v>12</v>
      </c>
      <c r="FY338" s="175">
        <f t="shared" si="8364"/>
        <v>1175</v>
      </c>
      <c r="FZ338" s="163" t="str">
        <f t="shared" si="8086"/>
        <v>1</v>
      </c>
      <c r="GA338" s="164">
        <f t="shared" si="212"/>
        <v>2</v>
      </c>
      <c r="GB338" s="165">
        <f t="shared" si="213"/>
        <v>0</v>
      </c>
      <c r="GC338" s="166"/>
      <c r="GD338" s="166"/>
      <c r="GE338" s="166"/>
      <c r="GF338" s="84"/>
      <c r="GG338" s="85"/>
      <c r="GH338" s="83" t="str">
        <f t="shared" si="214"/>
        <v>0</v>
      </c>
      <c r="GI338" s="167">
        <f t="shared" si="8087"/>
        <v>0</v>
      </c>
      <c r="GJ338" s="168">
        <f t="shared" si="8088"/>
        <v>0</v>
      </c>
      <c r="GK338" s="168">
        <f t="shared" si="8089"/>
        <v>0</v>
      </c>
      <c r="GL338" s="168">
        <f t="shared" si="8090"/>
        <v>0</v>
      </c>
      <c r="GM338" s="168">
        <f t="shared" si="8091"/>
        <v>0</v>
      </c>
      <c r="GN338" s="154">
        <f t="shared" ref="GN338:GO338" si="8365">GN337</f>
        <v>13</v>
      </c>
      <c r="GO338" s="173">
        <f t="shared" si="8365"/>
        <v>1176</v>
      </c>
      <c r="GP338" s="156" t="str">
        <f t="shared" si="8093"/>
        <v>1</v>
      </c>
      <c r="GQ338" s="157">
        <f t="shared" si="222"/>
        <v>3</v>
      </c>
      <c r="GR338" s="158">
        <f t="shared" si="223"/>
        <v>0</v>
      </c>
      <c r="GS338" s="159"/>
      <c r="GT338" s="159"/>
      <c r="GU338" s="159"/>
      <c r="GV338" s="78"/>
      <c r="GW338" s="79"/>
      <c r="GX338" s="77" t="str">
        <f t="shared" si="224"/>
        <v>0</v>
      </c>
      <c r="GY338" s="81">
        <f t="shared" si="8094"/>
        <v>0</v>
      </c>
      <c r="GZ338" s="160">
        <f t="shared" si="8095"/>
        <v>0</v>
      </c>
      <c r="HA338" s="160">
        <f t="shared" si="8096"/>
        <v>0</v>
      </c>
      <c r="HB338" s="160">
        <f t="shared" si="8097"/>
        <v>0</v>
      </c>
      <c r="HC338" s="160">
        <f t="shared" si="8098"/>
        <v>0</v>
      </c>
      <c r="HD338" s="161">
        <f t="shared" ref="HD338:HE338" si="8366">HD337</f>
        <v>14</v>
      </c>
      <c r="HE338" s="175">
        <f t="shared" si="8366"/>
        <v>1177</v>
      </c>
      <c r="HF338" s="163" t="str">
        <f t="shared" si="8100"/>
        <v>1</v>
      </c>
      <c r="HG338" s="164">
        <f t="shared" si="232"/>
        <v>5</v>
      </c>
      <c r="HH338" s="165">
        <f t="shared" si="233"/>
        <v>0</v>
      </c>
      <c r="HI338" s="166"/>
      <c r="HJ338" s="166"/>
      <c r="HK338" s="166"/>
      <c r="HL338" s="84"/>
      <c r="HM338" s="85"/>
      <c r="HN338" s="83" t="str">
        <f t="shared" si="234"/>
        <v>0</v>
      </c>
      <c r="HO338" s="167">
        <f t="shared" si="8101"/>
        <v>0</v>
      </c>
      <c r="HP338" s="168">
        <f t="shared" si="8102"/>
        <v>0</v>
      </c>
      <c r="HQ338" s="168">
        <f t="shared" si="8103"/>
        <v>0</v>
      </c>
      <c r="HR338" s="168">
        <f t="shared" si="8104"/>
        <v>0</v>
      </c>
      <c r="HS338" s="168">
        <f t="shared" si="8105"/>
        <v>0</v>
      </c>
      <c r="HT338" s="154">
        <f t="shared" ref="HT338:HU338" si="8367">HT337</f>
        <v>15</v>
      </c>
      <c r="HU338" s="173">
        <f t="shared" si="8367"/>
        <v>1178</v>
      </c>
      <c r="HV338" s="156" t="str">
        <f t="shared" si="8107"/>
        <v>1</v>
      </c>
      <c r="HW338" s="157" t="str">
        <f t="shared" si="242"/>
        <v/>
      </c>
      <c r="HX338" s="169">
        <f t="shared" si="243"/>
        <v>0</v>
      </c>
      <c r="HY338" s="159"/>
      <c r="HZ338" s="159"/>
      <c r="IA338" s="159"/>
      <c r="IB338" s="160"/>
      <c r="IC338" s="160"/>
      <c r="ID338" s="160" t="str">
        <f t="shared" si="244"/>
        <v>0</v>
      </c>
      <c r="IE338" s="160">
        <f t="shared" si="8108"/>
        <v>0</v>
      </c>
      <c r="IF338" s="160">
        <f t="shared" si="8109"/>
        <v>0</v>
      </c>
      <c r="IG338" s="160">
        <f t="shared" si="8110"/>
        <v>0</v>
      </c>
      <c r="IH338" s="160">
        <f t="shared" si="8111"/>
        <v>0</v>
      </c>
      <c r="II338" s="160">
        <f t="shared" si="8112"/>
        <v>0</v>
      </c>
      <c r="IJ338" s="161">
        <f t="shared" ref="IJ338:IK338" si="8368">IJ337</f>
        <v>16</v>
      </c>
      <c r="IK338" s="175">
        <f t="shared" si="8368"/>
        <v>1179</v>
      </c>
      <c r="IL338" s="163" t="str">
        <f t="shared" si="8114"/>
        <v>1</v>
      </c>
      <c r="IM338" s="164" t="str">
        <f t="shared" si="252"/>
        <v/>
      </c>
      <c r="IN338" s="165">
        <f t="shared" si="253"/>
        <v>0</v>
      </c>
      <c r="IO338" s="166"/>
      <c r="IP338" s="166"/>
      <c r="IQ338" s="166"/>
      <c r="IR338" s="168"/>
      <c r="IS338" s="168"/>
      <c r="IT338" s="170" t="str">
        <f t="shared" si="254"/>
        <v>0</v>
      </c>
      <c r="IU338" s="170">
        <f t="shared" si="8115"/>
        <v>0</v>
      </c>
      <c r="IV338" s="168">
        <f t="shared" si="8116"/>
        <v>0</v>
      </c>
      <c r="IW338" s="168">
        <f t="shared" si="8117"/>
        <v>0</v>
      </c>
      <c r="IX338" s="168">
        <f t="shared" si="8118"/>
        <v>0</v>
      </c>
      <c r="IY338" s="168">
        <f t="shared" si="8119"/>
        <v>0</v>
      </c>
      <c r="IZ338" s="154">
        <f t="shared" ref="IZ338:JA338" si="8369">IZ337</f>
        <v>17</v>
      </c>
      <c r="JA338" s="173">
        <f t="shared" si="8369"/>
        <v>1180</v>
      </c>
      <c r="JB338" s="156" t="str">
        <f t="shared" si="8121"/>
        <v>1</v>
      </c>
      <c r="JC338" s="157" t="str">
        <f t="shared" si="262"/>
        <v/>
      </c>
      <c r="JD338" s="158">
        <f t="shared" si="263"/>
        <v>0</v>
      </c>
      <c r="JE338" s="159"/>
      <c r="JF338" s="159"/>
      <c r="JG338" s="159"/>
      <c r="JH338" s="160"/>
      <c r="JI338" s="160"/>
      <c r="JJ338" s="171" t="str">
        <f t="shared" si="264"/>
        <v>0</v>
      </c>
      <c r="JK338" s="171">
        <f t="shared" si="8122"/>
        <v>0</v>
      </c>
      <c r="JL338" s="160">
        <f t="shared" si="8123"/>
        <v>0</v>
      </c>
      <c r="JM338" s="160">
        <f t="shared" si="8124"/>
        <v>0</v>
      </c>
      <c r="JN338" s="160">
        <f t="shared" si="8125"/>
        <v>0</v>
      </c>
      <c r="JO338" s="160">
        <f t="shared" si="8126"/>
        <v>0</v>
      </c>
      <c r="JP338" s="161">
        <f t="shared" ref="JP338:JQ338" si="8370">JP337</f>
        <v>18</v>
      </c>
      <c r="JQ338" s="175">
        <f t="shared" si="8370"/>
        <v>1181</v>
      </c>
      <c r="JR338" s="163" t="str">
        <f t="shared" si="8128"/>
        <v>1</v>
      </c>
      <c r="JS338" s="164" t="str">
        <f t="shared" si="272"/>
        <v/>
      </c>
      <c r="JT338" s="165">
        <f t="shared" si="273"/>
        <v>0</v>
      </c>
      <c r="JU338" s="166"/>
      <c r="JV338" s="166"/>
      <c r="JW338" s="166"/>
      <c r="JX338" s="168"/>
      <c r="JY338" s="168"/>
      <c r="JZ338" s="170" t="str">
        <f t="shared" si="274"/>
        <v>0</v>
      </c>
      <c r="KA338" s="170">
        <f t="shared" si="8129"/>
        <v>0</v>
      </c>
      <c r="KB338" s="168">
        <f t="shared" si="8130"/>
        <v>0</v>
      </c>
      <c r="KC338" s="168">
        <f t="shared" si="8131"/>
        <v>0</v>
      </c>
      <c r="KD338" s="168">
        <f t="shared" si="8132"/>
        <v>0</v>
      </c>
      <c r="KE338" s="168">
        <f t="shared" si="8133"/>
        <v>0</v>
      </c>
      <c r="KF338" s="154">
        <f t="shared" ref="KF338:KG338" si="8371">KF337</f>
        <v>19</v>
      </c>
      <c r="KG338" s="173">
        <f t="shared" si="8371"/>
        <v>1182</v>
      </c>
      <c r="KH338" s="156" t="str">
        <f t="shared" si="8135"/>
        <v>1</v>
      </c>
      <c r="KI338" s="157" t="str">
        <f t="shared" si="282"/>
        <v/>
      </c>
      <c r="KJ338" s="158">
        <f t="shared" si="283"/>
        <v>0</v>
      </c>
      <c r="KK338" s="159"/>
      <c r="KL338" s="159"/>
      <c r="KM338" s="159"/>
      <c r="KN338" s="160"/>
      <c r="KO338" s="160"/>
      <c r="KP338" s="171" t="str">
        <f t="shared" si="284"/>
        <v>0</v>
      </c>
      <c r="KQ338" s="171">
        <f t="shared" si="8136"/>
        <v>0</v>
      </c>
      <c r="KR338" s="160">
        <f t="shared" si="8137"/>
        <v>0</v>
      </c>
      <c r="KS338" s="160">
        <f t="shared" si="8138"/>
        <v>0</v>
      </c>
      <c r="KT338" s="160">
        <f t="shared" si="8139"/>
        <v>0</v>
      </c>
      <c r="KU338" s="160">
        <f t="shared" si="8140"/>
        <v>0</v>
      </c>
      <c r="KV338" s="161">
        <f t="shared" ref="KV338:KW338" si="8372">KV337</f>
        <v>20</v>
      </c>
      <c r="KW338" s="175">
        <f t="shared" si="8372"/>
        <v>1183</v>
      </c>
      <c r="KX338" s="163" t="str">
        <f t="shared" si="8142"/>
        <v>1</v>
      </c>
      <c r="KY338" s="164" t="str">
        <f t="shared" si="292"/>
        <v/>
      </c>
      <c r="KZ338" s="165">
        <f t="shared" si="293"/>
        <v>0</v>
      </c>
      <c r="LA338" s="166"/>
      <c r="LB338" s="166"/>
      <c r="LC338" s="166"/>
      <c r="LD338" s="168"/>
      <c r="LE338" s="168"/>
      <c r="LF338" s="170" t="str">
        <f t="shared" si="294"/>
        <v>0</v>
      </c>
      <c r="LG338" s="170">
        <f t="shared" si="8143"/>
        <v>0</v>
      </c>
      <c r="LH338" s="168">
        <f t="shared" si="8144"/>
        <v>0</v>
      </c>
      <c r="LI338" s="168">
        <f t="shared" si="8145"/>
        <v>0</v>
      </c>
      <c r="LJ338" s="168">
        <f t="shared" si="8146"/>
        <v>0</v>
      </c>
      <c r="LK338" s="168">
        <f t="shared" si="8147"/>
        <v>0</v>
      </c>
      <c r="LL338" s="172"/>
      <c r="LM338" s="172"/>
      <c r="LN338" s="168" t="str">
        <f t="shared" si="8148"/>
        <v>#REF!</v>
      </c>
      <c r="LO338" s="168" t="str">
        <f t="shared" si="8149"/>
        <v>#REF!</v>
      </c>
      <c r="LP338" s="168" t="str">
        <f t="shared" si="8150"/>
        <v>#REF!</v>
      </c>
      <c r="LQ338" s="168" t="str">
        <f t="shared" si="8151"/>
        <v>#REF!</v>
      </c>
    </row>
    <row r="339" ht="15.75" customHeight="1">
      <c r="A339" s="188">
        <v>46432.0</v>
      </c>
      <c r="B339" s="152" t="s">
        <v>31</v>
      </c>
      <c r="C339" s="153">
        <f t="shared" si="99"/>
        <v>0</v>
      </c>
      <c r="D339" s="154">
        <f t="shared" ref="D339:E339" si="8373">D338</f>
        <v>1</v>
      </c>
      <c r="E339" s="173">
        <f t="shared" si="8373"/>
        <v>1164</v>
      </c>
      <c r="F339" s="156" t="str">
        <f t="shared" si="8253"/>
        <v>1</v>
      </c>
      <c r="G339" s="157">
        <f t="shared" si="102"/>
        <v>1</v>
      </c>
      <c r="H339" s="158">
        <f t="shared" si="103"/>
        <v>0</v>
      </c>
      <c r="I339" s="159"/>
      <c r="J339" s="159"/>
      <c r="K339" s="159"/>
      <c r="L339" s="78"/>
      <c r="M339" s="79"/>
      <c r="N339" s="77" t="str">
        <f t="shared" si="104"/>
        <v>0</v>
      </c>
      <c r="O339" s="81">
        <f t="shared" si="8010"/>
        <v>0</v>
      </c>
      <c r="P339" s="160">
        <f t="shared" si="8011"/>
        <v>0</v>
      </c>
      <c r="Q339" s="160">
        <f t="shared" si="8012"/>
        <v>0</v>
      </c>
      <c r="R339" s="160">
        <f t="shared" si="8013"/>
        <v>0</v>
      </c>
      <c r="S339" s="160">
        <f t="shared" si="8014"/>
        <v>0</v>
      </c>
      <c r="T339" s="161">
        <f t="shared" ref="T339:U339" si="8374">T338</f>
        <v>2</v>
      </c>
      <c r="U339" s="175">
        <f t="shared" si="8374"/>
        <v>1165</v>
      </c>
      <c r="V339" s="163" t="str">
        <f t="shared" si="8016"/>
        <v>1</v>
      </c>
      <c r="W339" s="164">
        <f t="shared" si="112"/>
        <v>1</v>
      </c>
      <c r="X339" s="165">
        <f t="shared" si="113"/>
        <v>0</v>
      </c>
      <c r="Y339" s="166"/>
      <c r="Z339" s="166"/>
      <c r="AA339" s="166"/>
      <c r="AB339" s="84"/>
      <c r="AC339" s="85"/>
      <c r="AD339" s="83" t="str">
        <f t="shared" si="114"/>
        <v>0</v>
      </c>
      <c r="AE339" s="167">
        <f t="shared" si="8017"/>
        <v>0</v>
      </c>
      <c r="AF339" s="168">
        <f t="shared" si="8018"/>
        <v>0</v>
      </c>
      <c r="AG339" s="168">
        <f t="shared" si="8019"/>
        <v>0</v>
      </c>
      <c r="AH339" s="168">
        <f t="shared" si="8020"/>
        <v>0</v>
      </c>
      <c r="AI339" s="168">
        <f t="shared" si="8021"/>
        <v>0</v>
      </c>
      <c r="AJ339" s="154">
        <f t="shared" ref="AJ339:AK339" si="8375">AJ338</f>
        <v>3</v>
      </c>
      <c r="AK339" s="173">
        <f t="shared" si="8375"/>
        <v>1166</v>
      </c>
      <c r="AL339" s="156" t="str">
        <f t="shared" si="8023"/>
        <v>1</v>
      </c>
      <c r="AM339" s="157">
        <f t="shared" si="122"/>
        <v>2</v>
      </c>
      <c r="AN339" s="158">
        <f t="shared" si="123"/>
        <v>0</v>
      </c>
      <c r="AO339" s="159"/>
      <c r="AP339" s="159"/>
      <c r="AQ339" s="159"/>
      <c r="AR339" s="78"/>
      <c r="AS339" s="79"/>
      <c r="AT339" s="77" t="str">
        <f t="shared" si="124"/>
        <v>0</v>
      </c>
      <c r="AU339" s="81">
        <f t="shared" si="8024"/>
        <v>0</v>
      </c>
      <c r="AV339" s="160">
        <f t="shared" si="8025"/>
        <v>0</v>
      </c>
      <c r="AW339" s="160">
        <f t="shared" si="8026"/>
        <v>0</v>
      </c>
      <c r="AX339" s="160">
        <f t="shared" si="8027"/>
        <v>0</v>
      </c>
      <c r="AY339" s="160">
        <f t="shared" si="8028"/>
        <v>0</v>
      </c>
      <c r="AZ339" s="161">
        <f t="shared" ref="AZ339:BA339" si="8376">AZ338</f>
        <v>4</v>
      </c>
      <c r="BA339" s="175">
        <f t="shared" si="8376"/>
        <v>1167</v>
      </c>
      <c r="BB339" s="163" t="str">
        <f t="shared" si="8030"/>
        <v>1</v>
      </c>
      <c r="BC339" s="164">
        <f t="shared" si="132"/>
        <v>4</v>
      </c>
      <c r="BD339" s="165">
        <f t="shared" si="133"/>
        <v>0</v>
      </c>
      <c r="BE339" s="166"/>
      <c r="BF339" s="166"/>
      <c r="BG339" s="166"/>
      <c r="BH339" s="84"/>
      <c r="BI339" s="85"/>
      <c r="BJ339" s="83" t="str">
        <f t="shared" si="134"/>
        <v>0</v>
      </c>
      <c r="BK339" s="167">
        <f t="shared" si="8031"/>
        <v>0</v>
      </c>
      <c r="BL339" s="168">
        <f t="shared" si="8032"/>
        <v>0</v>
      </c>
      <c r="BM339" s="168">
        <f t="shared" si="8033"/>
        <v>0</v>
      </c>
      <c r="BN339" s="168">
        <f t="shared" si="8034"/>
        <v>0</v>
      </c>
      <c r="BO339" s="168">
        <f t="shared" si="8035"/>
        <v>0</v>
      </c>
      <c r="BP339" s="154">
        <f t="shared" ref="BP339:BQ339" si="8377">BP338</f>
        <v>5</v>
      </c>
      <c r="BQ339" s="173">
        <f t="shared" si="8377"/>
        <v>1168</v>
      </c>
      <c r="BR339" s="156" t="str">
        <f t="shared" si="8037"/>
        <v>1</v>
      </c>
      <c r="BS339" s="157">
        <f t="shared" si="142"/>
        <v>4</v>
      </c>
      <c r="BT339" s="158">
        <f t="shared" si="143"/>
        <v>0</v>
      </c>
      <c r="BU339" s="159"/>
      <c r="BV339" s="159"/>
      <c r="BW339" s="159"/>
      <c r="BX339" s="78"/>
      <c r="BY339" s="79"/>
      <c r="BZ339" s="77" t="str">
        <f t="shared" si="144"/>
        <v>0</v>
      </c>
      <c r="CA339" s="81">
        <f t="shared" si="8038"/>
        <v>0</v>
      </c>
      <c r="CB339" s="160">
        <f t="shared" si="8039"/>
        <v>0</v>
      </c>
      <c r="CC339" s="160">
        <f t="shared" si="8040"/>
        <v>0</v>
      </c>
      <c r="CD339" s="160">
        <f t="shared" si="8041"/>
        <v>0</v>
      </c>
      <c r="CE339" s="160">
        <f t="shared" si="8042"/>
        <v>0</v>
      </c>
      <c r="CF339" s="161">
        <f t="shared" ref="CF339:CG339" si="8378">CF338</f>
        <v>6</v>
      </c>
      <c r="CG339" s="175">
        <f t="shared" si="8378"/>
        <v>1169</v>
      </c>
      <c r="CH339" s="163" t="str">
        <f t="shared" si="8044"/>
        <v>1</v>
      </c>
      <c r="CI339" s="164">
        <f t="shared" si="152"/>
        <v>2</v>
      </c>
      <c r="CJ339" s="165">
        <f t="shared" si="153"/>
        <v>0</v>
      </c>
      <c r="CK339" s="166"/>
      <c r="CL339" s="166"/>
      <c r="CM339" s="166"/>
      <c r="CN339" s="84"/>
      <c r="CO339" s="85"/>
      <c r="CP339" s="83" t="str">
        <f t="shared" si="154"/>
        <v>0</v>
      </c>
      <c r="CQ339" s="167">
        <f t="shared" si="8045"/>
        <v>0</v>
      </c>
      <c r="CR339" s="168">
        <f t="shared" si="8046"/>
        <v>0</v>
      </c>
      <c r="CS339" s="168">
        <f t="shared" si="8047"/>
        <v>0</v>
      </c>
      <c r="CT339" s="168">
        <f t="shared" si="8048"/>
        <v>0</v>
      </c>
      <c r="CU339" s="168">
        <f t="shared" si="8049"/>
        <v>0</v>
      </c>
      <c r="CV339" s="154">
        <f t="shared" ref="CV339:CW339" si="8379">CV338</f>
        <v>7</v>
      </c>
      <c r="CW339" s="173">
        <f t="shared" si="8379"/>
        <v>1170</v>
      </c>
      <c r="CX339" s="156" t="str">
        <f t="shared" si="8051"/>
        <v>1</v>
      </c>
      <c r="CY339" s="157">
        <f t="shared" si="162"/>
        <v>2</v>
      </c>
      <c r="CZ339" s="158">
        <f t="shared" si="163"/>
        <v>0</v>
      </c>
      <c r="DA339" s="159"/>
      <c r="DB339" s="159"/>
      <c r="DC339" s="159"/>
      <c r="DD339" s="78"/>
      <c r="DE339" s="79"/>
      <c r="DF339" s="77" t="str">
        <f t="shared" si="164"/>
        <v>0</v>
      </c>
      <c r="DG339" s="81">
        <f t="shared" si="8052"/>
        <v>0</v>
      </c>
      <c r="DH339" s="160">
        <f t="shared" si="8053"/>
        <v>0</v>
      </c>
      <c r="DI339" s="160">
        <f t="shared" si="8054"/>
        <v>0</v>
      </c>
      <c r="DJ339" s="160">
        <f t="shared" si="8055"/>
        <v>0</v>
      </c>
      <c r="DK339" s="160">
        <f t="shared" si="8056"/>
        <v>0</v>
      </c>
      <c r="DL339" s="161">
        <f t="shared" ref="DL339:DM339" si="8380">DL338</f>
        <v>8</v>
      </c>
      <c r="DM339" s="175">
        <f t="shared" si="8380"/>
        <v>1171</v>
      </c>
      <c r="DN339" s="163" t="str">
        <f t="shared" si="8058"/>
        <v>1</v>
      </c>
      <c r="DO339" s="164">
        <f t="shared" si="172"/>
        <v>2</v>
      </c>
      <c r="DP339" s="165">
        <f t="shared" si="173"/>
        <v>0</v>
      </c>
      <c r="DQ339" s="166"/>
      <c r="DR339" s="166"/>
      <c r="DS339" s="166"/>
      <c r="DT339" s="84"/>
      <c r="DU339" s="85"/>
      <c r="DV339" s="83" t="str">
        <f t="shared" si="174"/>
        <v>0</v>
      </c>
      <c r="DW339" s="167">
        <f t="shared" si="8059"/>
        <v>0</v>
      </c>
      <c r="DX339" s="168">
        <f t="shared" si="8060"/>
        <v>0</v>
      </c>
      <c r="DY339" s="168">
        <f t="shared" si="8061"/>
        <v>0</v>
      </c>
      <c r="DZ339" s="168">
        <f t="shared" si="8062"/>
        <v>0</v>
      </c>
      <c r="EA339" s="168">
        <f t="shared" si="8063"/>
        <v>0</v>
      </c>
      <c r="EB339" s="154">
        <f t="shared" ref="EB339:EC339" si="8381">EB338</f>
        <v>9</v>
      </c>
      <c r="EC339" s="173">
        <f t="shared" si="8381"/>
        <v>1172</v>
      </c>
      <c r="ED339" s="156" t="str">
        <f t="shared" si="8065"/>
        <v>1</v>
      </c>
      <c r="EE339" s="157">
        <f t="shared" si="182"/>
        <v>5</v>
      </c>
      <c r="EF339" s="169">
        <f t="shared" si="183"/>
        <v>0</v>
      </c>
      <c r="EG339" s="159"/>
      <c r="EH339" s="159"/>
      <c r="EI339" s="159"/>
      <c r="EJ339" s="78"/>
      <c r="EK339" s="79"/>
      <c r="EL339" s="77" t="str">
        <f t="shared" si="184"/>
        <v>0</v>
      </c>
      <c r="EM339" s="81">
        <f t="shared" si="8066"/>
        <v>0</v>
      </c>
      <c r="EN339" s="160">
        <f t="shared" si="8067"/>
        <v>0</v>
      </c>
      <c r="EO339" s="160">
        <f t="shared" si="8068"/>
        <v>0</v>
      </c>
      <c r="EP339" s="160">
        <f t="shared" si="8069"/>
        <v>0</v>
      </c>
      <c r="EQ339" s="160">
        <f t="shared" si="8070"/>
        <v>0</v>
      </c>
      <c r="ER339" s="161">
        <f t="shared" ref="ER339:ES339" si="8382">ER338</f>
        <v>10</v>
      </c>
      <c r="ES339" s="175">
        <f t="shared" si="8382"/>
        <v>1173</v>
      </c>
      <c r="ET339" s="163" t="str">
        <f t="shared" si="8072"/>
        <v>1</v>
      </c>
      <c r="EU339" s="164">
        <f t="shared" si="192"/>
        <v>19</v>
      </c>
      <c r="EV339" s="165">
        <f t="shared" si="193"/>
        <v>0</v>
      </c>
      <c r="EW339" s="166"/>
      <c r="EX339" s="166"/>
      <c r="EY339" s="166"/>
      <c r="EZ339" s="84"/>
      <c r="FA339" s="85"/>
      <c r="FB339" s="83" t="str">
        <f t="shared" si="194"/>
        <v>0</v>
      </c>
      <c r="FC339" s="167">
        <f t="shared" si="8073"/>
        <v>0</v>
      </c>
      <c r="FD339" s="168">
        <f t="shared" si="8074"/>
        <v>0</v>
      </c>
      <c r="FE339" s="168">
        <f t="shared" si="8075"/>
        <v>0</v>
      </c>
      <c r="FF339" s="168">
        <f t="shared" si="8076"/>
        <v>0</v>
      </c>
      <c r="FG339" s="168">
        <f t="shared" si="8077"/>
        <v>0</v>
      </c>
      <c r="FH339" s="154">
        <f t="shared" ref="FH339:FI339" si="8383">FH338</f>
        <v>11</v>
      </c>
      <c r="FI339" s="173">
        <f t="shared" si="8383"/>
        <v>1174</v>
      </c>
      <c r="FJ339" s="156" t="str">
        <f t="shared" si="8079"/>
        <v>1</v>
      </c>
      <c r="FK339" s="157">
        <f t="shared" si="202"/>
        <v>4</v>
      </c>
      <c r="FL339" s="158">
        <f t="shared" si="203"/>
        <v>0</v>
      </c>
      <c r="FM339" s="159"/>
      <c r="FN339" s="159"/>
      <c r="FO339" s="159"/>
      <c r="FP339" s="78"/>
      <c r="FQ339" s="79"/>
      <c r="FR339" s="77" t="str">
        <f t="shared" si="204"/>
        <v>0</v>
      </c>
      <c r="FS339" s="81">
        <f t="shared" si="8080"/>
        <v>0</v>
      </c>
      <c r="FT339" s="160">
        <f t="shared" si="8081"/>
        <v>0</v>
      </c>
      <c r="FU339" s="160">
        <f t="shared" si="8082"/>
        <v>0</v>
      </c>
      <c r="FV339" s="160">
        <f t="shared" si="8083"/>
        <v>0</v>
      </c>
      <c r="FW339" s="160">
        <f t="shared" si="8084"/>
        <v>0</v>
      </c>
      <c r="FX339" s="161">
        <f t="shared" ref="FX339:FY339" si="8384">FX338</f>
        <v>12</v>
      </c>
      <c r="FY339" s="175">
        <f t="shared" si="8384"/>
        <v>1175</v>
      </c>
      <c r="FZ339" s="163" t="str">
        <f t="shared" si="8086"/>
        <v>1</v>
      </c>
      <c r="GA339" s="164">
        <f t="shared" si="212"/>
        <v>2</v>
      </c>
      <c r="GB339" s="165">
        <f t="shared" si="213"/>
        <v>0</v>
      </c>
      <c r="GC339" s="166"/>
      <c r="GD339" s="166"/>
      <c r="GE339" s="166"/>
      <c r="GF339" s="84"/>
      <c r="GG339" s="85"/>
      <c r="GH339" s="83" t="str">
        <f t="shared" si="214"/>
        <v>0</v>
      </c>
      <c r="GI339" s="167">
        <f t="shared" si="8087"/>
        <v>0</v>
      </c>
      <c r="GJ339" s="168">
        <f t="shared" si="8088"/>
        <v>0</v>
      </c>
      <c r="GK339" s="168">
        <f t="shared" si="8089"/>
        <v>0</v>
      </c>
      <c r="GL339" s="168">
        <f t="shared" si="8090"/>
        <v>0</v>
      </c>
      <c r="GM339" s="168">
        <f t="shared" si="8091"/>
        <v>0</v>
      </c>
      <c r="GN339" s="154">
        <f t="shared" ref="GN339:GO339" si="8385">GN338</f>
        <v>13</v>
      </c>
      <c r="GO339" s="173">
        <f t="shared" si="8385"/>
        <v>1176</v>
      </c>
      <c r="GP339" s="156" t="str">
        <f t="shared" si="8093"/>
        <v>1</v>
      </c>
      <c r="GQ339" s="157">
        <f t="shared" si="222"/>
        <v>3</v>
      </c>
      <c r="GR339" s="158">
        <f t="shared" si="223"/>
        <v>0</v>
      </c>
      <c r="GS339" s="159"/>
      <c r="GT339" s="159"/>
      <c r="GU339" s="159"/>
      <c r="GV339" s="78"/>
      <c r="GW339" s="79"/>
      <c r="GX339" s="77" t="str">
        <f t="shared" si="224"/>
        <v>0</v>
      </c>
      <c r="GY339" s="81">
        <f t="shared" si="8094"/>
        <v>0</v>
      </c>
      <c r="GZ339" s="160">
        <f t="shared" si="8095"/>
        <v>0</v>
      </c>
      <c r="HA339" s="160">
        <f t="shared" si="8096"/>
        <v>0</v>
      </c>
      <c r="HB339" s="160">
        <f t="shared" si="8097"/>
        <v>0</v>
      </c>
      <c r="HC339" s="160">
        <f t="shared" si="8098"/>
        <v>0</v>
      </c>
      <c r="HD339" s="161">
        <f t="shared" ref="HD339:HE339" si="8386">HD338</f>
        <v>14</v>
      </c>
      <c r="HE339" s="175">
        <f t="shared" si="8386"/>
        <v>1177</v>
      </c>
      <c r="HF339" s="163" t="str">
        <f t="shared" si="8100"/>
        <v>1</v>
      </c>
      <c r="HG339" s="164">
        <f t="shared" si="232"/>
        <v>5</v>
      </c>
      <c r="HH339" s="165">
        <f t="shared" si="233"/>
        <v>0</v>
      </c>
      <c r="HI339" s="166"/>
      <c r="HJ339" s="166"/>
      <c r="HK339" s="166"/>
      <c r="HL339" s="84"/>
      <c r="HM339" s="85"/>
      <c r="HN339" s="83" t="str">
        <f t="shared" si="234"/>
        <v>0</v>
      </c>
      <c r="HO339" s="167">
        <f t="shared" si="8101"/>
        <v>0</v>
      </c>
      <c r="HP339" s="168">
        <f t="shared" si="8102"/>
        <v>0</v>
      </c>
      <c r="HQ339" s="168">
        <f t="shared" si="8103"/>
        <v>0</v>
      </c>
      <c r="HR339" s="168">
        <f t="shared" si="8104"/>
        <v>0</v>
      </c>
      <c r="HS339" s="168">
        <f t="shared" si="8105"/>
        <v>0</v>
      </c>
      <c r="HT339" s="154">
        <f t="shared" ref="HT339:HU339" si="8387">HT338</f>
        <v>15</v>
      </c>
      <c r="HU339" s="173">
        <f t="shared" si="8387"/>
        <v>1178</v>
      </c>
      <c r="HV339" s="156" t="str">
        <f t="shared" si="8107"/>
        <v>1</v>
      </c>
      <c r="HW339" s="157" t="str">
        <f t="shared" si="242"/>
        <v/>
      </c>
      <c r="HX339" s="169">
        <f t="shared" si="243"/>
        <v>0</v>
      </c>
      <c r="HY339" s="159"/>
      <c r="HZ339" s="159"/>
      <c r="IA339" s="159"/>
      <c r="IB339" s="160"/>
      <c r="IC339" s="160"/>
      <c r="ID339" s="160" t="str">
        <f t="shared" si="244"/>
        <v>0</v>
      </c>
      <c r="IE339" s="160">
        <f t="shared" si="8108"/>
        <v>0</v>
      </c>
      <c r="IF339" s="160">
        <f t="shared" si="8109"/>
        <v>0</v>
      </c>
      <c r="IG339" s="160">
        <f t="shared" si="8110"/>
        <v>0</v>
      </c>
      <c r="IH339" s="160">
        <f t="shared" si="8111"/>
        <v>0</v>
      </c>
      <c r="II339" s="160">
        <f t="shared" si="8112"/>
        <v>0</v>
      </c>
      <c r="IJ339" s="161">
        <f t="shared" ref="IJ339:IK339" si="8388">IJ338</f>
        <v>16</v>
      </c>
      <c r="IK339" s="175">
        <f t="shared" si="8388"/>
        <v>1179</v>
      </c>
      <c r="IL339" s="163" t="str">
        <f t="shared" si="8114"/>
        <v>1</v>
      </c>
      <c r="IM339" s="164" t="str">
        <f t="shared" si="252"/>
        <v/>
      </c>
      <c r="IN339" s="165">
        <f t="shared" si="253"/>
        <v>0</v>
      </c>
      <c r="IO339" s="166"/>
      <c r="IP339" s="166"/>
      <c r="IQ339" s="166"/>
      <c r="IR339" s="168"/>
      <c r="IS339" s="168"/>
      <c r="IT339" s="170" t="str">
        <f t="shared" si="254"/>
        <v>0</v>
      </c>
      <c r="IU339" s="170">
        <f t="shared" si="8115"/>
        <v>0</v>
      </c>
      <c r="IV339" s="168">
        <f t="shared" si="8116"/>
        <v>0</v>
      </c>
      <c r="IW339" s="168">
        <f t="shared" si="8117"/>
        <v>0</v>
      </c>
      <c r="IX339" s="168">
        <f t="shared" si="8118"/>
        <v>0</v>
      </c>
      <c r="IY339" s="168">
        <f t="shared" si="8119"/>
        <v>0</v>
      </c>
      <c r="IZ339" s="154">
        <f t="shared" ref="IZ339:JA339" si="8389">IZ338</f>
        <v>17</v>
      </c>
      <c r="JA339" s="173">
        <f t="shared" si="8389"/>
        <v>1180</v>
      </c>
      <c r="JB339" s="156" t="str">
        <f t="shared" si="8121"/>
        <v>1</v>
      </c>
      <c r="JC339" s="157" t="str">
        <f t="shared" si="262"/>
        <v/>
      </c>
      <c r="JD339" s="158">
        <f t="shared" si="263"/>
        <v>0</v>
      </c>
      <c r="JE339" s="159"/>
      <c r="JF339" s="159"/>
      <c r="JG339" s="159"/>
      <c r="JH339" s="160"/>
      <c r="JI339" s="160"/>
      <c r="JJ339" s="171" t="str">
        <f t="shared" si="264"/>
        <v>0</v>
      </c>
      <c r="JK339" s="171">
        <f t="shared" si="8122"/>
        <v>0</v>
      </c>
      <c r="JL339" s="160">
        <f t="shared" si="8123"/>
        <v>0</v>
      </c>
      <c r="JM339" s="160">
        <f t="shared" si="8124"/>
        <v>0</v>
      </c>
      <c r="JN339" s="160">
        <f t="shared" si="8125"/>
        <v>0</v>
      </c>
      <c r="JO339" s="160">
        <f t="shared" si="8126"/>
        <v>0</v>
      </c>
      <c r="JP339" s="161">
        <f t="shared" ref="JP339:JQ339" si="8390">JP338</f>
        <v>18</v>
      </c>
      <c r="JQ339" s="175">
        <f t="shared" si="8390"/>
        <v>1181</v>
      </c>
      <c r="JR339" s="163" t="str">
        <f t="shared" si="8128"/>
        <v>1</v>
      </c>
      <c r="JS339" s="164" t="str">
        <f t="shared" si="272"/>
        <v/>
      </c>
      <c r="JT339" s="165">
        <f t="shared" si="273"/>
        <v>0</v>
      </c>
      <c r="JU339" s="166"/>
      <c r="JV339" s="166"/>
      <c r="JW339" s="166"/>
      <c r="JX339" s="168"/>
      <c r="JY339" s="168"/>
      <c r="JZ339" s="170" t="str">
        <f t="shared" si="274"/>
        <v>0</v>
      </c>
      <c r="KA339" s="170">
        <f t="shared" si="8129"/>
        <v>0</v>
      </c>
      <c r="KB339" s="168">
        <f t="shared" si="8130"/>
        <v>0</v>
      </c>
      <c r="KC339" s="168">
        <f t="shared" si="8131"/>
        <v>0</v>
      </c>
      <c r="KD339" s="168">
        <f t="shared" si="8132"/>
        <v>0</v>
      </c>
      <c r="KE339" s="168">
        <f t="shared" si="8133"/>
        <v>0</v>
      </c>
      <c r="KF339" s="154">
        <f t="shared" ref="KF339:KG339" si="8391">KF338</f>
        <v>19</v>
      </c>
      <c r="KG339" s="173">
        <f t="shared" si="8391"/>
        <v>1182</v>
      </c>
      <c r="KH339" s="156" t="str">
        <f t="shared" si="8135"/>
        <v>1</v>
      </c>
      <c r="KI339" s="157" t="str">
        <f t="shared" si="282"/>
        <v/>
      </c>
      <c r="KJ339" s="158">
        <f t="shared" si="283"/>
        <v>0</v>
      </c>
      <c r="KK339" s="159"/>
      <c r="KL339" s="159"/>
      <c r="KM339" s="159"/>
      <c r="KN339" s="160"/>
      <c r="KO339" s="160"/>
      <c r="KP339" s="171" t="str">
        <f t="shared" si="284"/>
        <v>0</v>
      </c>
      <c r="KQ339" s="171">
        <f t="shared" si="8136"/>
        <v>0</v>
      </c>
      <c r="KR339" s="160">
        <f t="shared" si="8137"/>
        <v>0</v>
      </c>
      <c r="KS339" s="160">
        <f t="shared" si="8138"/>
        <v>0</v>
      </c>
      <c r="KT339" s="160">
        <f t="shared" si="8139"/>
        <v>0</v>
      </c>
      <c r="KU339" s="160">
        <f t="shared" si="8140"/>
        <v>0</v>
      </c>
      <c r="KV339" s="161">
        <f t="shared" ref="KV339:KW339" si="8392">KV338</f>
        <v>20</v>
      </c>
      <c r="KW339" s="175">
        <f t="shared" si="8392"/>
        <v>1183</v>
      </c>
      <c r="KX339" s="163" t="str">
        <f t="shared" si="8142"/>
        <v>1</v>
      </c>
      <c r="KY339" s="164" t="str">
        <f t="shared" si="292"/>
        <v/>
      </c>
      <c r="KZ339" s="165">
        <f t="shared" si="293"/>
        <v>0</v>
      </c>
      <c r="LA339" s="166"/>
      <c r="LB339" s="166"/>
      <c r="LC339" s="166"/>
      <c r="LD339" s="168"/>
      <c r="LE339" s="168"/>
      <c r="LF339" s="170" t="str">
        <f t="shared" si="294"/>
        <v>0</v>
      </c>
      <c r="LG339" s="170">
        <f t="shared" si="8143"/>
        <v>0</v>
      </c>
      <c r="LH339" s="168">
        <f t="shared" si="8144"/>
        <v>0</v>
      </c>
      <c r="LI339" s="168">
        <f t="shared" si="8145"/>
        <v>0</v>
      </c>
      <c r="LJ339" s="168">
        <f t="shared" si="8146"/>
        <v>0</v>
      </c>
      <c r="LK339" s="168">
        <f t="shared" si="8147"/>
        <v>0</v>
      </c>
      <c r="LL339" s="172"/>
      <c r="LM339" s="172"/>
      <c r="LN339" s="168" t="str">
        <f t="shared" si="8148"/>
        <v>#REF!</v>
      </c>
      <c r="LO339" s="168" t="str">
        <f t="shared" si="8149"/>
        <v>#REF!</v>
      </c>
      <c r="LP339" s="168" t="str">
        <f t="shared" si="8150"/>
        <v>#REF!</v>
      </c>
      <c r="LQ339" s="168" t="str">
        <f t="shared" si="8151"/>
        <v>#REF!</v>
      </c>
    </row>
    <row r="340" ht="15.75" customHeight="1">
      <c r="A340" s="188">
        <v>46433.0</v>
      </c>
      <c r="B340" s="152" t="s">
        <v>32</v>
      </c>
      <c r="C340" s="153">
        <f t="shared" si="99"/>
        <v>0</v>
      </c>
      <c r="D340" s="154">
        <f t="shared" ref="D340:E340" si="8393">D339</f>
        <v>1</v>
      </c>
      <c r="E340" s="173">
        <f t="shared" si="8393"/>
        <v>1164</v>
      </c>
      <c r="F340" s="156" t="str">
        <f t="shared" si="8253"/>
        <v>1</v>
      </c>
      <c r="G340" s="157">
        <f t="shared" si="102"/>
        <v>1</v>
      </c>
      <c r="H340" s="158">
        <f t="shared" si="103"/>
        <v>0</v>
      </c>
      <c r="I340" s="159"/>
      <c r="J340" s="159"/>
      <c r="K340" s="159"/>
      <c r="L340" s="78"/>
      <c r="M340" s="79"/>
      <c r="N340" s="77" t="str">
        <f t="shared" si="104"/>
        <v>0</v>
      </c>
      <c r="O340" s="81">
        <f t="shared" si="8010"/>
        <v>0</v>
      </c>
      <c r="P340" s="160">
        <f t="shared" si="8011"/>
        <v>0</v>
      </c>
      <c r="Q340" s="160">
        <f t="shared" si="8012"/>
        <v>0</v>
      </c>
      <c r="R340" s="160">
        <f t="shared" si="8013"/>
        <v>0</v>
      </c>
      <c r="S340" s="160">
        <f t="shared" si="8014"/>
        <v>0</v>
      </c>
      <c r="T340" s="161">
        <f t="shared" ref="T340:U340" si="8394">T339</f>
        <v>2</v>
      </c>
      <c r="U340" s="175">
        <f t="shared" si="8394"/>
        <v>1165</v>
      </c>
      <c r="V340" s="163" t="str">
        <f t="shared" si="8016"/>
        <v>1</v>
      </c>
      <c r="W340" s="164">
        <f t="shared" si="112"/>
        <v>1</v>
      </c>
      <c r="X340" s="165">
        <f t="shared" si="113"/>
        <v>0</v>
      </c>
      <c r="Y340" s="166"/>
      <c r="Z340" s="166"/>
      <c r="AA340" s="166"/>
      <c r="AB340" s="84"/>
      <c r="AC340" s="85"/>
      <c r="AD340" s="83" t="str">
        <f t="shared" si="114"/>
        <v>0</v>
      </c>
      <c r="AE340" s="167">
        <f t="shared" si="8017"/>
        <v>0</v>
      </c>
      <c r="AF340" s="168">
        <f t="shared" si="8018"/>
        <v>0</v>
      </c>
      <c r="AG340" s="168">
        <f t="shared" si="8019"/>
        <v>0</v>
      </c>
      <c r="AH340" s="168">
        <f t="shared" si="8020"/>
        <v>0</v>
      </c>
      <c r="AI340" s="168">
        <f t="shared" si="8021"/>
        <v>0</v>
      </c>
      <c r="AJ340" s="154">
        <f t="shared" ref="AJ340:AK340" si="8395">AJ339</f>
        <v>3</v>
      </c>
      <c r="AK340" s="173">
        <f t="shared" si="8395"/>
        <v>1166</v>
      </c>
      <c r="AL340" s="156" t="str">
        <f t="shared" si="8023"/>
        <v>1</v>
      </c>
      <c r="AM340" s="157">
        <f t="shared" si="122"/>
        <v>2</v>
      </c>
      <c r="AN340" s="158">
        <f t="shared" si="123"/>
        <v>0</v>
      </c>
      <c r="AO340" s="159"/>
      <c r="AP340" s="159"/>
      <c r="AQ340" s="159"/>
      <c r="AR340" s="78"/>
      <c r="AS340" s="79"/>
      <c r="AT340" s="77" t="str">
        <f t="shared" si="124"/>
        <v>0</v>
      </c>
      <c r="AU340" s="81">
        <f t="shared" si="8024"/>
        <v>0</v>
      </c>
      <c r="AV340" s="160">
        <f t="shared" si="8025"/>
        <v>0</v>
      </c>
      <c r="AW340" s="160">
        <f t="shared" si="8026"/>
        <v>0</v>
      </c>
      <c r="AX340" s="160">
        <f t="shared" si="8027"/>
        <v>0</v>
      </c>
      <c r="AY340" s="160">
        <f t="shared" si="8028"/>
        <v>0</v>
      </c>
      <c r="AZ340" s="161">
        <f t="shared" ref="AZ340:BA340" si="8396">AZ339</f>
        <v>4</v>
      </c>
      <c r="BA340" s="175">
        <f t="shared" si="8396"/>
        <v>1167</v>
      </c>
      <c r="BB340" s="163" t="str">
        <f t="shared" si="8030"/>
        <v>1</v>
      </c>
      <c r="BC340" s="164">
        <f t="shared" si="132"/>
        <v>4</v>
      </c>
      <c r="BD340" s="165">
        <f t="shared" si="133"/>
        <v>0</v>
      </c>
      <c r="BE340" s="166"/>
      <c r="BF340" s="166"/>
      <c r="BG340" s="166"/>
      <c r="BH340" s="84"/>
      <c r="BI340" s="85"/>
      <c r="BJ340" s="83" t="str">
        <f t="shared" si="134"/>
        <v>0</v>
      </c>
      <c r="BK340" s="167">
        <f t="shared" si="8031"/>
        <v>0</v>
      </c>
      <c r="BL340" s="168">
        <f t="shared" si="8032"/>
        <v>0</v>
      </c>
      <c r="BM340" s="168">
        <f t="shared" si="8033"/>
        <v>0</v>
      </c>
      <c r="BN340" s="168">
        <f t="shared" si="8034"/>
        <v>0</v>
      </c>
      <c r="BO340" s="168">
        <f t="shared" si="8035"/>
        <v>0</v>
      </c>
      <c r="BP340" s="154">
        <f t="shared" ref="BP340:BQ340" si="8397">BP339</f>
        <v>5</v>
      </c>
      <c r="BQ340" s="173">
        <f t="shared" si="8397"/>
        <v>1168</v>
      </c>
      <c r="BR340" s="156" t="str">
        <f t="shared" si="8037"/>
        <v>1</v>
      </c>
      <c r="BS340" s="157">
        <f t="shared" si="142"/>
        <v>4</v>
      </c>
      <c r="BT340" s="158">
        <f t="shared" si="143"/>
        <v>0</v>
      </c>
      <c r="BU340" s="159"/>
      <c r="BV340" s="159"/>
      <c r="BW340" s="159"/>
      <c r="BX340" s="78"/>
      <c r="BY340" s="79"/>
      <c r="BZ340" s="77" t="str">
        <f t="shared" si="144"/>
        <v>0</v>
      </c>
      <c r="CA340" s="81">
        <f t="shared" si="8038"/>
        <v>0</v>
      </c>
      <c r="CB340" s="160">
        <f t="shared" si="8039"/>
        <v>0</v>
      </c>
      <c r="CC340" s="160">
        <f t="shared" si="8040"/>
        <v>0</v>
      </c>
      <c r="CD340" s="160">
        <f t="shared" si="8041"/>
        <v>0</v>
      </c>
      <c r="CE340" s="160">
        <f t="shared" si="8042"/>
        <v>0</v>
      </c>
      <c r="CF340" s="161">
        <f t="shared" ref="CF340:CG340" si="8398">CF339</f>
        <v>6</v>
      </c>
      <c r="CG340" s="175">
        <f t="shared" si="8398"/>
        <v>1169</v>
      </c>
      <c r="CH340" s="163" t="str">
        <f t="shared" si="8044"/>
        <v>1</v>
      </c>
      <c r="CI340" s="164">
        <f t="shared" si="152"/>
        <v>2</v>
      </c>
      <c r="CJ340" s="165">
        <f t="shared" si="153"/>
        <v>0</v>
      </c>
      <c r="CK340" s="166"/>
      <c r="CL340" s="166"/>
      <c r="CM340" s="166"/>
      <c r="CN340" s="84"/>
      <c r="CO340" s="85"/>
      <c r="CP340" s="83" t="str">
        <f t="shared" si="154"/>
        <v>0</v>
      </c>
      <c r="CQ340" s="167">
        <f t="shared" si="8045"/>
        <v>0</v>
      </c>
      <c r="CR340" s="168">
        <f t="shared" si="8046"/>
        <v>0</v>
      </c>
      <c r="CS340" s="168">
        <f t="shared" si="8047"/>
        <v>0</v>
      </c>
      <c r="CT340" s="168">
        <f t="shared" si="8048"/>
        <v>0</v>
      </c>
      <c r="CU340" s="168">
        <f t="shared" si="8049"/>
        <v>0</v>
      </c>
      <c r="CV340" s="154">
        <f t="shared" ref="CV340:CW340" si="8399">CV339</f>
        <v>7</v>
      </c>
      <c r="CW340" s="173">
        <f t="shared" si="8399"/>
        <v>1170</v>
      </c>
      <c r="CX340" s="156" t="str">
        <f t="shared" si="8051"/>
        <v>1</v>
      </c>
      <c r="CY340" s="157">
        <f t="shared" si="162"/>
        <v>2</v>
      </c>
      <c r="CZ340" s="158">
        <f t="shared" si="163"/>
        <v>0</v>
      </c>
      <c r="DA340" s="159"/>
      <c r="DB340" s="159"/>
      <c r="DC340" s="159"/>
      <c r="DD340" s="78"/>
      <c r="DE340" s="79"/>
      <c r="DF340" s="77" t="str">
        <f t="shared" si="164"/>
        <v>0</v>
      </c>
      <c r="DG340" s="81">
        <f t="shared" si="8052"/>
        <v>0</v>
      </c>
      <c r="DH340" s="160">
        <f t="shared" si="8053"/>
        <v>0</v>
      </c>
      <c r="DI340" s="160">
        <f t="shared" si="8054"/>
        <v>0</v>
      </c>
      <c r="DJ340" s="160">
        <f t="shared" si="8055"/>
        <v>0</v>
      </c>
      <c r="DK340" s="160">
        <f t="shared" si="8056"/>
        <v>0</v>
      </c>
      <c r="DL340" s="161">
        <f t="shared" ref="DL340:DM340" si="8400">DL339</f>
        <v>8</v>
      </c>
      <c r="DM340" s="175">
        <f t="shared" si="8400"/>
        <v>1171</v>
      </c>
      <c r="DN340" s="163" t="str">
        <f t="shared" si="8058"/>
        <v>1</v>
      </c>
      <c r="DO340" s="164">
        <f t="shared" si="172"/>
        <v>2</v>
      </c>
      <c r="DP340" s="165">
        <f t="shared" si="173"/>
        <v>0</v>
      </c>
      <c r="DQ340" s="166"/>
      <c r="DR340" s="166"/>
      <c r="DS340" s="166"/>
      <c r="DT340" s="84"/>
      <c r="DU340" s="85"/>
      <c r="DV340" s="83" t="str">
        <f t="shared" si="174"/>
        <v>0</v>
      </c>
      <c r="DW340" s="167">
        <f t="shared" si="8059"/>
        <v>0</v>
      </c>
      <c r="DX340" s="168">
        <f t="shared" si="8060"/>
        <v>0</v>
      </c>
      <c r="DY340" s="168">
        <f t="shared" si="8061"/>
        <v>0</v>
      </c>
      <c r="DZ340" s="168">
        <f t="shared" si="8062"/>
        <v>0</v>
      </c>
      <c r="EA340" s="168">
        <f t="shared" si="8063"/>
        <v>0</v>
      </c>
      <c r="EB340" s="154">
        <f t="shared" ref="EB340:EC340" si="8401">EB339</f>
        <v>9</v>
      </c>
      <c r="EC340" s="173">
        <f t="shared" si="8401"/>
        <v>1172</v>
      </c>
      <c r="ED340" s="156" t="str">
        <f t="shared" si="8065"/>
        <v>1</v>
      </c>
      <c r="EE340" s="157">
        <f t="shared" si="182"/>
        <v>5</v>
      </c>
      <c r="EF340" s="169">
        <f t="shared" si="183"/>
        <v>0</v>
      </c>
      <c r="EG340" s="159"/>
      <c r="EH340" s="159"/>
      <c r="EI340" s="159"/>
      <c r="EJ340" s="78"/>
      <c r="EK340" s="79"/>
      <c r="EL340" s="77" t="str">
        <f t="shared" si="184"/>
        <v>0</v>
      </c>
      <c r="EM340" s="81">
        <f t="shared" si="8066"/>
        <v>0</v>
      </c>
      <c r="EN340" s="160">
        <f t="shared" si="8067"/>
        <v>0</v>
      </c>
      <c r="EO340" s="160">
        <f t="shared" si="8068"/>
        <v>0</v>
      </c>
      <c r="EP340" s="160">
        <f t="shared" si="8069"/>
        <v>0</v>
      </c>
      <c r="EQ340" s="160">
        <f t="shared" si="8070"/>
        <v>0</v>
      </c>
      <c r="ER340" s="161">
        <f t="shared" ref="ER340:ES340" si="8402">ER339</f>
        <v>10</v>
      </c>
      <c r="ES340" s="175">
        <f t="shared" si="8402"/>
        <v>1173</v>
      </c>
      <c r="ET340" s="163" t="str">
        <f t="shared" si="8072"/>
        <v>1</v>
      </c>
      <c r="EU340" s="164">
        <f t="shared" si="192"/>
        <v>19</v>
      </c>
      <c r="EV340" s="165">
        <f t="shared" si="193"/>
        <v>0</v>
      </c>
      <c r="EW340" s="166"/>
      <c r="EX340" s="166"/>
      <c r="EY340" s="166"/>
      <c r="EZ340" s="84"/>
      <c r="FA340" s="85"/>
      <c r="FB340" s="83" t="str">
        <f t="shared" si="194"/>
        <v>0</v>
      </c>
      <c r="FC340" s="167">
        <f t="shared" si="8073"/>
        <v>0</v>
      </c>
      <c r="FD340" s="168">
        <f t="shared" si="8074"/>
        <v>0</v>
      </c>
      <c r="FE340" s="168">
        <f t="shared" si="8075"/>
        <v>0</v>
      </c>
      <c r="FF340" s="168">
        <f t="shared" si="8076"/>
        <v>0</v>
      </c>
      <c r="FG340" s="168">
        <f t="shared" si="8077"/>
        <v>0</v>
      </c>
      <c r="FH340" s="154">
        <f t="shared" ref="FH340:FI340" si="8403">FH339</f>
        <v>11</v>
      </c>
      <c r="FI340" s="173">
        <f t="shared" si="8403"/>
        <v>1174</v>
      </c>
      <c r="FJ340" s="156" t="str">
        <f t="shared" si="8079"/>
        <v>1</v>
      </c>
      <c r="FK340" s="157">
        <f t="shared" si="202"/>
        <v>4</v>
      </c>
      <c r="FL340" s="158">
        <f t="shared" si="203"/>
        <v>0</v>
      </c>
      <c r="FM340" s="159"/>
      <c r="FN340" s="159"/>
      <c r="FO340" s="159"/>
      <c r="FP340" s="78"/>
      <c r="FQ340" s="79"/>
      <c r="FR340" s="77" t="str">
        <f t="shared" si="204"/>
        <v>0</v>
      </c>
      <c r="FS340" s="81">
        <f t="shared" si="8080"/>
        <v>0</v>
      </c>
      <c r="FT340" s="160">
        <f t="shared" si="8081"/>
        <v>0</v>
      </c>
      <c r="FU340" s="160">
        <f t="shared" si="8082"/>
        <v>0</v>
      </c>
      <c r="FV340" s="160">
        <f t="shared" si="8083"/>
        <v>0</v>
      </c>
      <c r="FW340" s="160">
        <f t="shared" si="8084"/>
        <v>0</v>
      </c>
      <c r="FX340" s="161">
        <f t="shared" ref="FX340:FY340" si="8404">FX339</f>
        <v>12</v>
      </c>
      <c r="FY340" s="175">
        <f t="shared" si="8404"/>
        <v>1175</v>
      </c>
      <c r="FZ340" s="163" t="str">
        <f t="shared" si="8086"/>
        <v>1</v>
      </c>
      <c r="GA340" s="164">
        <f t="shared" si="212"/>
        <v>2</v>
      </c>
      <c r="GB340" s="165">
        <f t="shared" si="213"/>
        <v>0</v>
      </c>
      <c r="GC340" s="166"/>
      <c r="GD340" s="166"/>
      <c r="GE340" s="166"/>
      <c r="GF340" s="84"/>
      <c r="GG340" s="85"/>
      <c r="GH340" s="83" t="str">
        <f t="shared" si="214"/>
        <v>0</v>
      </c>
      <c r="GI340" s="167">
        <f t="shared" si="8087"/>
        <v>0</v>
      </c>
      <c r="GJ340" s="168">
        <f t="shared" si="8088"/>
        <v>0</v>
      </c>
      <c r="GK340" s="168">
        <f t="shared" si="8089"/>
        <v>0</v>
      </c>
      <c r="GL340" s="168">
        <f t="shared" si="8090"/>
        <v>0</v>
      </c>
      <c r="GM340" s="168">
        <f t="shared" si="8091"/>
        <v>0</v>
      </c>
      <c r="GN340" s="154">
        <f t="shared" ref="GN340:GO340" si="8405">GN339</f>
        <v>13</v>
      </c>
      <c r="GO340" s="173">
        <f t="shared" si="8405"/>
        <v>1176</v>
      </c>
      <c r="GP340" s="156" t="str">
        <f t="shared" si="8093"/>
        <v>1</v>
      </c>
      <c r="GQ340" s="157">
        <f t="shared" si="222"/>
        <v>3</v>
      </c>
      <c r="GR340" s="158">
        <f t="shared" si="223"/>
        <v>0</v>
      </c>
      <c r="GS340" s="159"/>
      <c r="GT340" s="159"/>
      <c r="GU340" s="159"/>
      <c r="GV340" s="78"/>
      <c r="GW340" s="79"/>
      <c r="GX340" s="77" t="str">
        <f t="shared" si="224"/>
        <v>0</v>
      </c>
      <c r="GY340" s="81">
        <f t="shared" si="8094"/>
        <v>0</v>
      </c>
      <c r="GZ340" s="160">
        <f t="shared" si="8095"/>
        <v>0</v>
      </c>
      <c r="HA340" s="160">
        <f t="shared" si="8096"/>
        <v>0</v>
      </c>
      <c r="HB340" s="160">
        <f t="shared" si="8097"/>
        <v>0</v>
      </c>
      <c r="HC340" s="160">
        <f t="shared" si="8098"/>
        <v>0</v>
      </c>
      <c r="HD340" s="161">
        <f t="shared" ref="HD340:HE340" si="8406">HD339</f>
        <v>14</v>
      </c>
      <c r="HE340" s="175">
        <f t="shared" si="8406"/>
        <v>1177</v>
      </c>
      <c r="HF340" s="163" t="str">
        <f t="shared" si="8100"/>
        <v>1</v>
      </c>
      <c r="HG340" s="164">
        <f t="shared" si="232"/>
        <v>5</v>
      </c>
      <c r="HH340" s="165">
        <f t="shared" si="233"/>
        <v>0</v>
      </c>
      <c r="HI340" s="166"/>
      <c r="HJ340" s="166"/>
      <c r="HK340" s="166"/>
      <c r="HL340" s="84"/>
      <c r="HM340" s="85"/>
      <c r="HN340" s="83" t="str">
        <f t="shared" si="234"/>
        <v>0</v>
      </c>
      <c r="HO340" s="167">
        <f t="shared" si="8101"/>
        <v>0</v>
      </c>
      <c r="HP340" s="168">
        <f t="shared" si="8102"/>
        <v>0</v>
      </c>
      <c r="HQ340" s="168">
        <f t="shared" si="8103"/>
        <v>0</v>
      </c>
      <c r="HR340" s="168">
        <f t="shared" si="8104"/>
        <v>0</v>
      </c>
      <c r="HS340" s="168">
        <f t="shared" si="8105"/>
        <v>0</v>
      </c>
      <c r="HT340" s="154">
        <f t="shared" ref="HT340:HU340" si="8407">HT339</f>
        <v>15</v>
      </c>
      <c r="HU340" s="173">
        <f t="shared" si="8407"/>
        <v>1178</v>
      </c>
      <c r="HV340" s="156" t="str">
        <f t="shared" si="8107"/>
        <v>1</v>
      </c>
      <c r="HW340" s="157" t="str">
        <f t="shared" si="242"/>
        <v/>
      </c>
      <c r="HX340" s="169">
        <f t="shared" si="243"/>
        <v>0</v>
      </c>
      <c r="HY340" s="159"/>
      <c r="HZ340" s="159"/>
      <c r="IA340" s="159"/>
      <c r="IB340" s="160"/>
      <c r="IC340" s="160"/>
      <c r="ID340" s="160" t="str">
        <f t="shared" si="244"/>
        <v>0</v>
      </c>
      <c r="IE340" s="160">
        <f t="shared" si="8108"/>
        <v>0</v>
      </c>
      <c r="IF340" s="160">
        <f t="shared" si="8109"/>
        <v>0</v>
      </c>
      <c r="IG340" s="160">
        <f t="shared" si="8110"/>
        <v>0</v>
      </c>
      <c r="IH340" s="160">
        <f t="shared" si="8111"/>
        <v>0</v>
      </c>
      <c r="II340" s="160">
        <f t="shared" si="8112"/>
        <v>0</v>
      </c>
      <c r="IJ340" s="161">
        <f t="shared" ref="IJ340:IK340" si="8408">IJ339</f>
        <v>16</v>
      </c>
      <c r="IK340" s="175">
        <f t="shared" si="8408"/>
        <v>1179</v>
      </c>
      <c r="IL340" s="163" t="str">
        <f t="shared" si="8114"/>
        <v>1</v>
      </c>
      <c r="IM340" s="164" t="str">
        <f t="shared" si="252"/>
        <v/>
      </c>
      <c r="IN340" s="165">
        <f t="shared" si="253"/>
        <v>0</v>
      </c>
      <c r="IO340" s="166"/>
      <c r="IP340" s="166"/>
      <c r="IQ340" s="166"/>
      <c r="IR340" s="168"/>
      <c r="IS340" s="168"/>
      <c r="IT340" s="170" t="str">
        <f t="shared" si="254"/>
        <v>0</v>
      </c>
      <c r="IU340" s="170">
        <f t="shared" si="8115"/>
        <v>0</v>
      </c>
      <c r="IV340" s="168">
        <f t="shared" si="8116"/>
        <v>0</v>
      </c>
      <c r="IW340" s="168">
        <f t="shared" si="8117"/>
        <v>0</v>
      </c>
      <c r="IX340" s="168">
        <f t="shared" si="8118"/>
        <v>0</v>
      </c>
      <c r="IY340" s="168">
        <f t="shared" si="8119"/>
        <v>0</v>
      </c>
      <c r="IZ340" s="154">
        <f t="shared" ref="IZ340:JA340" si="8409">IZ339</f>
        <v>17</v>
      </c>
      <c r="JA340" s="173">
        <f t="shared" si="8409"/>
        <v>1180</v>
      </c>
      <c r="JB340" s="156" t="str">
        <f t="shared" si="8121"/>
        <v>1</v>
      </c>
      <c r="JC340" s="157" t="str">
        <f t="shared" si="262"/>
        <v/>
      </c>
      <c r="JD340" s="158">
        <f t="shared" si="263"/>
        <v>0</v>
      </c>
      <c r="JE340" s="159"/>
      <c r="JF340" s="159"/>
      <c r="JG340" s="159"/>
      <c r="JH340" s="160"/>
      <c r="JI340" s="160"/>
      <c r="JJ340" s="171" t="str">
        <f t="shared" si="264"/>
        <v>0</v>
      </c>
      <c r="JK340" s="171">
        <f t="shared" si="8122"/>
        <v>0</v>
      </c>
      <c r="JL340" s="160">
        <f t="shared" si="8123"/>
        <v>0</v>
      </c>
      <c r="JM340" s="160">
        <f t="shared" si="8124"/>
        <v>0</v>
      </c>
      <c r="JN340" s="160">
        <f t="shared" si="8125"/>
        <v>0</v>
      </c>
      <c r="JO340" s="160">
        <f t="shared" si="8126"/>
        <v>0</v>
      </c>
      <c r="JP340" s="161">
        <f t="shared" ref="JP340:JQ340" si="8410">JP339</f>
        <v>18</v>
      </c>
      <c r="JQ340" s="175">
        <f t="shared" si="8410"/>
        <v>1181</v>
      </c>
      <c r="JR340" s="163" t="str">
        <f t="shared" si="8128"/>
        <v>1</v>
      </c>
      <c r="JS340" s="164" t="str">
        <f t="shared" si="272"/>
        <v/>
      </c>
      <c r="JT340" s="165">
        <f t="shared" si="273"/>
        <v>0</v>
      </c>
      <c r="JU340" s="166"/>
      <c r="JV340" s="166"/>
      <c r="JW340" s="166"/>
      <c r="JX340" s="168"/>
      <c r="JY340" s="168"/>
      <c r="JZ340" s="170" t="str">
        <f t="shared" si="274"/>
        <v>0</v>
      </c>
      <c r="KA340" s="170">
        <f t="shared" si="8129"/>
        <v>0</v>
      </c>
      <c r="KB340" s="168">
        <f t="shared" si="8130"/>
        <v>0</v>
      </c>
      <c r="KC340" s="168">
        <f t="shared" si="8131"/>
        <v>0</v>
      </c>
      <c r="KD340" s="168">
        <f t="shared" si="8132"/>
        <v>0</v>
      </c>
      <c r="KE340" s="168">
        <f t="shared" si="8133"/>
        <v>0</v>
      </c>
      <c r="KF340" s="154">
        <f t="shared" ref="KF340:KG340" si="8411">KF339</f>
        <v>19</v>
      </c>
      <c r="KG340" s="173">
        <f t="shared" si="8411"/>
        <v>1182</v>
      </c>
      <c r="KH340" s="156" t="str">
        <f t="shared" si="8135"/>
        <v>1</v>
      </c>
      <c r="KI340" s="157" t="str">
        <f t="shared" si="282"/>
        <v/>
      </c>
      <c r="KJ340" s="158">
        <f t="shared" si="283"/>
        <v>0</v>
      </c>
      <c r="KK340" s="159"/>
      <c r="KL340" s="159"/>
      <c r="KM340" s="159"/>
      <c r="KN340" s="160"/>
      <c r="KO340" s="160"/>
      <c r="KP340" s="171" t="str">
        <f t="shared" si="284"/>
        <v>0</v>
      </c>
      <c r="KQ340" s="171">
        <f t="shared" si="8136"/>
        <v>0</v>
      </c>
      <c r="KR340" s="160">
        <f t="shared" si="8137"/>
        <v>0</v>
      </c>
      <c r="KS340" s="160">
        <f t="shared" si="8138"/>
        <v>0</v>
      </c>
      <c r="KT340" s="160">
        <f t="shared" si="8139"/>
        <v>0</v>
      </c>
      <c r="KU340" s="160">
        <f t="shared" si="8140"/>
        <v>0</v>
      </c>
      <c r="KV340" s="161">
        <f t="shared" ref="KV340:KW340" si="8412">KV339</f>
        <v>20</v>
      </c>
      <c r="KW340" s="175">
        <f t="shared" si="8412"/>
        <v>1183</v>
      </c>
      <c r="KX340" s="163" t="str">
        <f t="shared" si="8142"/>
        <v>1</v>
      </c>
      <c r="KY340" s="164" t="str">
        <f t="shared" si="292"/>
        <v/>
      </c>
      <c r="KZ340" s="165">
        <f t="shared" si="293"/>
        <v>0</v>
      </c>
      <c r="LA340" s="166"/>
      <c r="LB340" s="166"/>
      <c r="LC340" s="166"/>
      <c r="LD340" s="168"/>
      <c r="LE340" s="168"/>
      <c r="LF340" s="170" t="str">
        <f t="shared" si="294"/>
        <v>0</v>
      </c>
      <c r="LG340" s="170">
        <f t="shared" si="8143"/>
        <v>0</v>
      </c>
      <c r="LH340" s="168">
        <f t="shared" si="8144"/>
        <v>0</v>
      </c>
      <c r="LI340" s="168">
        <f t="shared" si="8145"/>
        <v>0</v>
      </c>
      <c r="LJ340" s="168">
        <f t="shared" si="8146"/>
        <v>0</v>
      </c>
      <c r="LK340" s="168">
        <f t="shared" si="8147"/>
        <v>0</v>
      </c>
      <c r="LL340" s="172"/>
      <c r="LM340" s="172"/>
      <c r="LN340" s="168" t="str">
        <f t="shared" si="8148"/>
        <v>#REF!</v>
      </c>
      <c r="LO340" s="168" t="str">
        <f t="shared" si="8149"/>
        <v>#REF!</v>
      </c>
      <c r="LP340" s="168" t="str">
        <f t="shared" si="8150"/>
        <v>#REF!</v>
      </c>
      <c r="LQ340" s="168" t="str">
        <f t="shared" si="8151"/>
        <v>#REF!</v>
      </c>
    </row>
    <row r="341" ht="15.75" customHeight="1">
      <c r="A341" s="188">
        <v>46434.0</v>
      </c>
      <c r="B341" s="152" t="s">
        <v>33</v>
      </c>
      <c r="C341" s="153">
        <f t="shared" si="99"/>
        <v>0</v>
      </c>
      <c r="D341" s="154">
        <f t="shared" ref="D341:E341" si="8413">D340</f>
        <v>1</v>
      </c>
      <c r="E341" s="173">
        <f t="shared" si="8413"/>
        <v>1164</v>
      </c>
      <c r="F341" s="156" t="str">
        <f t="shared" si="8253"/>
        <v>1</v>
      </c>
      <c r="G341" s="157">
        <f t="shared" si="102"/>
        <v>1</v>
      </c>
      <c r="H341" s="158">
        <f t="shared" si="103"/>
        <v>0</v>
      </c>
      <c r="I341" s="159"/>
      <c r="J341" s="159"/>
      <c r="K341" s="159"/>
      <c r="L341" s="78"/>
      <c r="M341" s="79"/>
      <c r="N341" s="77" t="str">
        <f t="shared" si="104"/>
        <v>0</v>
      </c>
      <c r="O341" s="81">
        <f t="shared" si="8010"/>
        <v>0</v>
      </c>
      <c r="P341" s="160">
        <f t="shared" si="8011"/>
        <v>0</v>
      </c>
      <c r="Q341" s="160">
        <f t="shared" si="8012"/>
        <v>0</v>
      </c>
      <c r="R341" s="160">
        <f t="shared" si="8013"/>
        <v>0</v>
      </c>
      <c r="S341" s="160">
        <f t="shared" si="8014"/>
        <v>0</v>
      </c>
      <c r="T341" s="161">
        <f t="shared" ref="T341:U341" si="8414">T340</f>
        <v>2</v>
      </c>
      <c r="U341" s="175">
        <f t="shared" si="8414"/>
        <v>1165</v>
      </c>
      <c r="V341" s="163" t="str">
        <f t="shared" si="8016"/>
        <v>1</v>
      </c>
      <c r="W341" s="164">
        <f t="shared" si="112"/>
        <v>1</v>
      </c>
      <c r="X341" s="165">
        <f t="shared" si="113"/>
        <v>0</v>
      </c>
      <c r="Y341" s="166"/>
      <c r="Z341" s="166"/>
      <c r="AA341" s="166"/>
      <c r="AB341" s="84"/>
      <c r="AC341" s="85"/>
      <c r="AD341" s="83" t="str">
        <f t="shared" si="114"/>
        <v>0</v>
      </c>
      <c r="AE341" s="167">
        <f t="shared" si="8017"/>
        <v>0</v>
      </c>
      <c r="AF341" s="168">
        <f t="shared" si="8018"/>
        <v>0</v>
      </c>
      <c r="AG341" s="168">
        <f t="shared" si="8019"/>
        <v>0</v>
      </c>
      <c r="AH341" s="168">
        <f t="shared" si="8020"/>
        <v>0</v>
      </c>
      <c r="AI341" s="168">
        <f t="shared" si="8021"/>
        <v>0</v>
      </c>
      <c r="AJ341" s="154">
        <f t="shared" ref="AJ341:AK341" si="8415">AJ340</f>
        <v>3</v>
      </c>
      <c r="AK341" s="173">
        <f t="shared" si="8415"/>
        <v>1166</v>
      </c>
      <c r="AL341" s="156" t="str">
        <f t="shared" si="8023"/>
        <v>1</v>
      </c>
      <c r="AM341" s="157">
        <f t="shared" si="122"/>
        <v>2</v>
      </c>
      <c r="AN341" s="158">
        <f t="shared" si="123"/>
        <v>0</v>
      </c>
      <c r="AO341" s="159"/>
      <c r="AP341" s="159"/>
      <c r="AQ341" s="159"/>
      <c r="AR341" s="78"/>
      <c r="AS341" s="79"/>
      <c r="AT341" s="77" t="str">
        <f t="shared" si="124"/>
        <v>0</v>
      </c>
      <c r="AU341" s="81">
        <f t="shared" si="8024"/>
        <v>0</v>
      </c>
      <c r="AV341" s="160">
        <f t="shared" si="8025"/>
        <v>0</v>
      </c>
      <c r="AW341" s="160">
        <f t="shared" si="8026"/>
        <v>0</v>
      </c>
      <c r="AX341" s="160">
        <f t="shared" si="8027"/>
        <v>0</v>
      </c>
      <c r="AY341" s="160">
        <f t="shared" si="8028"/>
        <v>0</v>
      </c>
      <c r="AZ341" s="161">
        <f t="shared" ref="AZ341:BA341" si="8416">AZ340</f>
        <v>4</v>
      </c>
      <c r="BA341" s="175">
        <f t="shared" si="8416"/>
        <v>1167</v>
      </c>
      <c r="BB341" s="163" t="str">
        <f t="shared" si="8030"/>
        <v>1</v>
      </c>
      <c r="BC341" s="164">
        <f t="shared" si="132"/>
        <v>4</v>
      </c>
      <c r="BD341" s="165">
        <f t="shared" si="133"/>
        <v>0</v>
      </c>
      <c r="BE341" s="166"/>
      <c r="BF341" s="166"/>
      <c r="BG341" s="166"/>
      <c r="BH341" s="84"/>
      <c r="BI341" s="85"/>
      <c r="BJ341" s="83" t="str">
        <f t="shared" si="134"/>
        <v>0</v>
      </c>
      <c r="BK341" s="167">
        <f t="shared" si="8031"/>
        <v>0</v>
      </c>
      <c r="BL341" s="168">
        <f t="shared" si="8032"/>
        <v>0</v>
      </c>
      <c r="BM341" s="168">
        <f t="shared" si="8033"/>
        <v>0</v>
      </c>
      <c r="BN341" s="168">
        <f t="shared" si="8034"/>
        <v>0</v>
      </c>
      <c r="BO341" s="168">
        <f t="shared" si="8035"/>
        <v>0</v>
      </c>
      <c r="BP341" s="154">
        <f t="shared" ref="BP341:BQ341" si="8417">BP340</f>
        <v>5</v>
      </c>
      <c r="BQ341" s="173">
        <f t="shared" si="8417"/>
        <v>1168</v>
      </c>
      <c r="BR341" s="156" t="str">
        <f t="shared" si="8037"/>
        <v>1</v>
      </c>
      <c r="BS341" s="157">
        <f t="shared" si="142"/>
        <v>4</v>
      </c>
      <c r="BT341" s="158">
        <f t="shared" si="143"/>
        <v>0</v>
      </c>
      <c r="BU341" s="159"/>
      <c r="BV341" s="159"/>
      <c r="BW341" s="159"/>
      <c r="BX341" s="78"/>
      <c r="BY341" s="79"/>
      <c r="BZ341" s="77" t="str">
        <f t="shared" si="144"/>
        <v>0</v>
      </c>
      <c r="CA341" s="81">
        <f t="shared" si="8038"/>
        <v>0</v>
      </c>
      <c r="CB341" s="160">
        <f t="shared" si="8039"/>
        <v>0</v>
      </c>
      <c r="CC341" s="160">
        <f t="shared" si="8040"/>
        <v>0</v>
      </c>
      <c r="CD341" s="160">
        <f t="shared" si="8041"/>
        <v>0</v>
      </c>
      <c r="CE341" s="160">
        <f t="shared" si="8042"/>
        <v>0</v>
      </c>
      <c r="CF341" s="161">
        <f t="shared" ref="CF341:CG341" si="8418">CF340</f>
        <v>6</v>
      </c>
      <c r="CG341" s="175">
        <f t="shared" si="8418"/>
        <v>1169</v>
      </c>
      <c r="CH341" s="163" t="str">
        <f t="shared" si="8044"/>
        <v>1</v>
      </c>
      <c r="CI341" s="164">
        <f t="shared" si="152"/>
        <v>2</v>
      </c>
      <c r="CJ341" s="165">
        <f t="shared" si="153"/>
        <v>0</v>
      </c>
      <c r="CK341" s="166"/>
      <c r="CL341" s="166"/>
      <c r="CM341" s="166"/>
      <c r="CN341" s="84"/>
      <c r="CO341" s="85"/>
      <c r="CP341" s="83" t="str">
        <f t="shared" si="154"/>
        <v>0</v>
      </c>
      <c r="CQ341" s="167">
        <f t="shared" si="8045"/>
        <v>0</v>
      </c>
      <c r="CR341" s="168">
        <f t="shared" si="8046"/>
        <v>0</v>
      </c>
      <c r="CS341" s="168">
        <f t="shared" si="8047"/>
        <v>0</v>
      </c>
      <c r="CT341" s="168">
        <f t="shared" si="8048"/>
        <v>0</v>
      </c>
      <c r="CU341" s="168">
        <f t="shared" si="8049"/>
        <v>0</v>
      </c>
      <c r="CV341" s="154">
        <f t="shared" ref="CV341:CW341" si="8419">CV340</f>
        <v>7</v>
      </c>
      <c r="CW341" s="173">
        <f t="shared" si="8419"/>
        <v>1170</v>
      </c>
      <c r="CX341" s="156" t="str">
        <f t="shared" si="8051"/>
        <v>1</v>
      </c>
      <c r="CY341" s="157">
        <f t="shared" si="162"/>
        <v>2</v>
      </c>
      <c r="CZ341" s="158">
        <f t="shared" si="163"/>
        <v>0</v>
      </c>
      <c r="DA341" s="159"/>
      <c r="DB341" s="159"/>
      <c r="DC341" s="159"/>
      <c r="DD341" s="78"/>
      <c r="DE341" s="79"/>
      <c r="DF341" s="77" t="str">
        <f t="shared" si="164"/>
        <v>0</v>
      </c>
      <c r="DG341" s="81">
        <f t="shared" si="8052"/>
        <v>0</v>
      </c>
      <c r="DH341" s="160">
        <f t="shared" si="8053"/>
        <v>0</v>
      </c>
      <c r="DI341" s="160">
        <f t="shared" si="8054"/>
        <v>0</v>
      </c>
      <c r="DJ341" s="160">
        <f t="shared" si="8055"/>
        <v>0</v>
      </c>
      <c r="DK341" s="160">
        <f t="shared" si="8056"/>
        <v>0</v>
      </c>
      <c r="DL341" s="161">
        <f t="shared" ref="DL341:DM341" si="8420">DL340</f>
        <v>8</v>
      </c>
      <c r="DM341" s="175">
        <f t="shared" si="8420"/>
        <v>1171</v>
      </c>
      <c r="DN341" s="163" t="str">
        <f t="shared" si="8058"/>
        <v>1</v>
      </c>
      <c r="DO341" s="164">
        <f t="shared" si="172"/>
        <v>2</v>
      </c>
      <c r="DP341" s="165">
        <f t="shared" si="173"/>
        <v>0</v>
      </c>
      <c r="DQ341" s="166"/>
      <c r="DR341" s="166"/>
      <c r="DS341" s="166"/>
      <c r="DT341" s="84"/>
      <c r="DU341" s="85"/>
      <c r="DV341" s="83" t="str">
        <f t="shared" si="174"/>
        <v>0</v>
      </c>
      <c r="DW341" s="167">
        <f t="shared" si="8059"/>
        <v>0</v>
      </c>
      <c r="DX341" s="168">
        <f t="shared" si="8060"/>
        <v>0</v>
      </c>
      <c r="DY341" s="168">
        <f t="shared" si="8061"/>
        <v>0</v>
      </c>
      <c r="DZ341" s="168">
        <f t="shared" si="8062"/>
        <v>0</v>
      </c>
      <c r="EA341" s="168">
        <f t="shared" si="8063"/>
        <v>0</v>
      </c>
      <c r="EB341" s="154">
        <f t="shared" ref="EB341:EC341" si="8421">EB340</f>
        <v>9</v>
      </c>
      <c r="EC341" s="173">
        <f t="shared" si="8421"/>
        <v>1172</v>
      </c>
      <c r="ED341" s="156" t="str">
        <f t="shared" si="8065"/>
        <v>1</v>
      </c>
      <c r="EE341" s="157">
        <f t="shared" si="182"/>
        <v>5</v>
      </c>
      <c r="EF341" s="169">
        <f t="shared" si="183"/>
        <v>0</v>
      </c>
      <c r="EG341" s="159"/>
      <c r="EH341" s="159"/>
      <c r="EI341" s="159"/>
      <c r="EJ341" s="78"/>
      <c r="EK341" s="79"/>
      <c r="EL341" s="77" t="str">
        <f t="shared" si="184"/>
        <v>0</v>
      </c>
      <c r="EM341" s="81">
        <f t="shared" si="8066"/>
        <v>0</v>
      </c>
      <c r="EN341" s="160">
        <f t="shared" si="8067"/>
        <v>0</v>
      </c>
      <c r="EO341" s="160">
        <f t="shared" si="8068"/>
        <v>0</v>
      </c>
      <c r="EP341" s="160">
        <f t="shared" si="8069"/>
        <v>0</v>
      </c>
      <c r="EQ341" s="160">
        <f t="shared" si="8070"/>
        <v>0</v>
      </c>
      <c r="ER341" s="161">
        <f t="shared" ref="ER341:ES341" si="8422">ER340</f>
        <v>10</v>
      </c>
      <c r="ES341" s="175">
        <f t="shared" si="8422"/>
        <v>1173</v>
      </c>
      <c r="ET341" s="163" t="str">
        <f t="shared" si="8072"/>
        <v>1</v>
      </c>
      <c r="EU341" s="164">
        <f t="shared" si="192"/>
        <v>19</v>
      </c>
      <c r="EV341" s="165">
        <f t="shared" si="193"/>
        <v>0</v>
      </c>
      <c r="EW341" s="166"/>
      <c r="EX341" s="166"/>
      <c r="EY341" s="166"/>
      <c r="EZ341" s="84"/>
      <c r="FA341" s="85"/>
      <c r="FB341" s="83" t="str">
        <f t="shared" si="194"/>
        <v>0</v>
      </c>
      <c r="FC341" s="167">
        <f t="shared" si="8073"/>
        <v>0</v>
      </c>
      <c r="FD341" s="168">
        <f t="shared" si="8074"/>
        <v>0</v>
      </c>
      <c r="FE341" s="168">
        <f t="shared" si="8075"/>
        <v>0</v>
      </c>
      <c r="FF341" s="168">
        <f t="shared" si="8076"/>
        <v>0</v>
      </c>
      <c r="FG341" s="168">
        <f t="shared" si="8077"/>
        <v>0</v>
      </c>
      <c r="FH341" s="154">
        <f t="shared" ref="FH341:FI341" si="8423">FH340</f>
        <v>11</v>
      </c>
      <c r="FI341" s="173">
        <f t="shared" si="8423"/>
        <v>1174</v>
      </c>
      <c r="FJ341" s="156" t="str">
        <f t="shared" si="8079"/>
        <v>1</v>
      </c>
      <c r="FK341" s="157">
        <f t="shared" si="202"/>
        <v>4</v>
      </c>
      <c r="FL341" s="158">
        <f t="shared" si="203"/>
        <v>0</v>
      </c>
      <c r="FM341" s="159"/>
      <c r="FN341" s="159"/>
      <c r="FO341" s="159"/>
      <c r="FP341" s="78"/>
      <c r="FQ341" s="79"/>
      <c r="FR341" s="77" t="str">
        <f t="shared" si="204"/>
        <v>0</v>
      </c>
      <c r="FS341" s="81">
        <f t="shared" si="8080"/>
        <v>0</v>
      </c>
      <c r="FT341" s="160">
        <f t="shared" si="8081"/>
        <v>0</v>
      </c>
      <c r="FU341" s="160">
        <f t="shared" si="8082"/>
        <v>0</v>
      </c>
      <c r="FV341" s="160">
        <f t="shared" si="8083"/>
        <v>0</v>
      </c>
      <c r="FW341" s="160">
        <f t="shared" si="8084"/>
        <v>0</v>
      </c>
      <c r="FX341" s="161">
        <f t="shared" ref="FX341:FY341" si="8424">FX340</f>
        <v>12</v>
      </c>
      <c r="FY341" s="175">
        <f t="shared" si="8424"/>
        <v>1175</v>
      </c>
      <c r="FZ341" s="163" t="str">
        <f t="shared" si="8086"/>
        <v>1</v>
      </c>
      <c r="GA341" s="164">
        <f t="shared" si="212"/>
        <v>2</v>
      </c>
      <c r="GB341" s="165">
        <f t="shared" si="213"/>
        <v>0</v>
      </c>
      <c r="GC341" s="166"/>
      <c r="GD341" s="166"/>
      <c r="GE341" s="166"/>
      <c r="GF341" s="84"/>
      <c r="GG341" s="85"/>
      <c r="GH341" s="83" t="str">
        <f t="shared" si="214"/>
        <v>0</v>
      </c>
      <c r="GI341" s="167">
        <f t="shared" si="8087"/>
        <v>0</v>
      </c>
      <c r="GJ341" s="168">
        <f t="shared" si="8088"/>
        <v>0</v>
      </c>
      <c r="GK341" s="168">
        <f t="shared" si="8089"/>
        <v>0</v>
      </c>
      <c r="GL341" s="168">
        <f t="shared" si="8090"/>
        <v>0</v>
      </c>
      <c r="GM341" s="168">
        <f t="shared" si="8091"/>
        <v>0</v>
      </c>
      <c r="GN341" s="154">
        <f t="shared" ref="GN341:GO341" si="8425">GN340</f>
        <v>13</v>
      </c>
      <c r="GO341" s="173">
        <f t="shared" si="8425"/>
        <v>1176</v>
      </c>
      <c r="GP341" s="156" t="str">
        <f t="shared" si="8093"/>
        <v>1</v>
      </c>
      <c r="GQ341" s="157">
        <f t="shared" si="222"/>
        <v>3</v>
      </c>
      <c r="GR341" s="158">
        <f t="shared" si="223"/>
        <v>0</v>
      </c>
      <c r="GS341" s="159"/>
      <c r="GT341" s="159"/>
      <c r="GU341" s="159"/>
      <c r="GV341" s="78"/>
      <c r="GW341" s="79"/>
      <c r="GX341" s="77" t="str">
        <f t="shared" si="224"/>
        <v>0</v>
      </c>
      <c r="GY341" s="81">
        <f t="shared" si="8094"/>
        <v>0</v>
      </c>
      <c r="GZ341" s="160">
        <f t="shared" si="8095"/>
        <v>0</v>
      </c>
      <c r="HA341" s="160">
        <f t="shared" si="8096"/>
        <v>0</v>
      </c>
      <c r="HB341" s="160">
        <f t="shared" si="8097"/>
        <v>0</v>
      </c>
      <c r="HC341" s="160">
        <f t="shared" si="8098"/>
        <v>0</v>
      </c>
      <c r="HD341" s="161">
        <f t="shared" ref="HD341:HE341" si="8426">HD340</f>
        <v>14</v>
      </c>
      <c r="HE341" s="175">
        <f t="shared" si="8426"/>
        <v>1177</v>
      </c>
      <c r="HF341" s="163" t="str">
        <f t="shared" si="8100"/>
        <v>1</v>
      </c>
      <c r="HG341" s="164">
        <f t="shared" si="232"/>
        <v>5</v>
      </c>
      <c r="HH341" s="165">
        <f t="shared" si="233"/>
        <v>0</v>
      </c>
      <c r="HI341" s="166"/>
      <c r="HJ341" s="166"/>
      <c r="HK341" s="166"/>
      <c r="HL341" s="84"/>
      <c r="HM341" s="85"/>
      <c r="HN341" s="83" t="str">
        <f t="shared" si="234"/>
        <v>0</v>
      </c>
      <c r="HO341" s="167">
        <f t="shared" si="8101"/>
        <v>0</v>
      </c>
      <c r="HP341" s="168">
        <f t="shared" si="8102"/>
        <v>0</v>
      </c>
      <c r="HQ341" s="168">
        <f t="shared" si="8103"/>
        <v>0</v>
      </c>
      <c r="HR341" s="168">
        <f t="shared" si="8104"/>
        <v>0</v>
      </c>
      <c r="HS341" s="168">
        <f t="shared" si="8105"/>
        <v>0</v>
      </c>
      <c r="HT341" s="154">
        <f t="shared" ref="HT341:HU341" si="8427">HT340</f>
        <v>15</v>
      </c>
      <c r="HU341" s="173">
        <f t="shared" si="8427"/>
        <v>1178</v>
      </c>
      <c r="HV341" s="156" t="str">
        <f t="shared" si="8107"/>
        <v>1</v>
      </c>
      <c r="HW341" s="157" t="str">
        <f t="shared" si="242"/>
        <v/>
      </c>
      <c r="HX341" s="169">
        <f t="shared" si="243"/>
        <v>0</v>
      </c>
      <c r="HY341" s="159"/>
      <c r="HZ341" s="159"/>
      <c r="IA341" s="159"/>
      <c r="IB341" s="160"/>
      <c r="IC341" s="160"/>
      <c r="ID341" s="160" t="str">
        <f t="shared" si="244"/>
        <v>0</v>
      </c>
      <c r="IE341" s="160">
        <f t="shared" si="8108"/>
        <v>0</v>
      </c>
      <c r="IF341" s="160">
        <f t="shared" si="8109"/>
        <v>0</v>
      </c>
      <c r="IG341" s="160">
        <f t="shared" si="8110"/>
        <v>0</v>
      </c>
      <c r="IH341" s="160">
        <f t="shared" si="8111"/>
        <v>0</v>
      </c>
      <c r="II341" s="160">
        <f t="shared" si="8112"/>
        <v>0</v>
      </c>
      <c r="IJ341" s="161">
        <f t="shared" ref="IJ341:IK341" si="8428">IJ340</f>
        <v>16</v>
      </c>
      <c r="IK341" s="175">
        <f t="shared" si="8428"/>
        <v>1179</v>
      </c>
      <c r="IL341" s="163" t="str">
        <f t="shared" si="8114"/>
        <v>1</v>
      </c>
      <c r="IM341" s="164" t="str">
        <f t="shared" si="252"/>
        <v/>
      </c>
      <c r="IN341" s="165">
        <f t="shared" si="253"/>
        <v>0</v>
      </c>
      <c r="IO341" s="166"/>
      <c r="IP341" s="166"/>
      <c r="IQ341" s="166"/>
      <c r="IR341" s="168"/>
      <c r="IS341" s="168"/>
      <c r="IT341" s="170" t="str">
        <f t="shared" si="254"/>
        <v>0</v>
      </c>
      <c r="IU341" s="170">
        <f t="shared" si="8115"/>
        <v>0</v>
      </c>
      <c r="IV341" s="168">
        <f t="shared" si="8116"/>
        <v>0</v>
      </c>
      <c r="IW341" s="168">
        <f t="shared" si="8117"/>
        <v>0</v>
      </c>
      <c r="IX341" s="168">
        <f t="shared" si="8118"/>
        <v>0</v>
      </c>
      <c r="IY341" s="168">
        <f t="shared" si="8119"/>
        <v>0</v>
      </c>
      <c r="IZ341" s="154">
        <f t="shared" ref="IZ341:JA341" si="8429">IZ340</f>
        <v>17</v>
      </c>
      <c r="JA341" s="173">
        <f t="shared" si="8429"/>
        <v>1180</v>
      </c>
      <c r="JB341" s="156" t="str">
        <f t="shared" si="8121"/>
        <v>1</v>
      </c>
      <c r="JC341" s="157" t="str">
        <f t="shared" si="262"/>
        <v/>
      </c>
      <c r="JD341" s="158">
        <f t="shared" si="263"/>
        <v>0</v>
      </c>
      <c r="JE341" s="159"/>
      <c r="JF341" s="159"/>
      <c r="JG341" s="159"/>
      <c r="JH341" s="160"/>
      <c r="JI341" s="160"/>
      <c r="JJ341" s="171" t="str">
        <f t="shared" si="264"/>
        <v>0</v>
      </c>
      <c r="JK341" s="171">
        <f t="shared" si="8122"/>
        <v>0</v>
      </c>
      <c r="JL341" s="160">
        <f t="shared" si="8123"/>
        <v>0</v>
      </c>
      <c r="JM341" s="160">
        <f t="shared" si="8124"/>
        <v>0</v>
      </c>
      <c r="JN341" s="160">
        <f t="shared" si="8125"/>
        <v>0</v>
      </c>
      <c r="JO341" s="160">
        <f t="shared" si="8126"/>
        <v>0</v>
      </c>
      <c r="JP341" s="161">
        <f t="shared" ref="JP341:JQ341" si="8430">JP340</f>
        <v>18</v>
      </c>
      <c r="JQ341" s="175">
        <f t="shared" si="8430"/>
        <v>1181</v>
      </c>
      <c r="JR341" s="163" t="str">
        <f t="shared" si="8128"/>
        <v>1</v>
      </c>
      <c r="JS341" s="164" t="str">
        <f t="shared" si="272"/>
        <v/>
      </c>
      <c r="JT341" s="165">
        <f t="shared" si="273"/>
        <v>0</v>
      </c>
      <c r="JU341" s="166"/>
      <c r="JV341" s="166"/>
      <c r="JW341" s="166"/>
      <c r="JX341" s="168"/>
      <c r="JY341" s="168"/>
      <c r="JZ341" s="170" t="str">
        <f t="shared" si="274"/>
        <v>0</v>
      </c>
      <c r="KA341" s="170">
        <f t="shared" si="8129"/>
        <v>0</v>
      </c>
      <c r="KB341" s="168">
        <f t="shared" si="8130"/>
        <v>0</v>
      </c>
      <c r="KC341" s="168">
        <f t="shared" si="8131"/>
        <v>0</v>
      </c>
      <c r="KD341" s="168">
        <f t="shared" si="8132"/>
        <v>0</v>
      </c>
      <c r="KE341" s="168">
        <f t="shared" si="8133"/>
        <v>0</v>
      </c>
      <c r="KF341" s="154">
        <f t="shared" ref="KF341:KG341" si="8431">KF340</f>
        <v>19</v>
      </c>
      <c r="KG341" s="173">
        <f t="shared" si="8431"/>
        <v>1182</v>
      </c>
      <c r="KH341" s="156" t="str">
        <f t="shared" si="8135"/>
        <v>1</v>
      </c>
      <c r="KI341" s="157" t="str">
        <f t="shared" si="282"/>
        <v/>
      </c>
      <c r="KJ341" s="158">
        <f t="shared" si="283"/>
        <v>0</v>
      </c>
      <c r="KK341" s="159"/>
      <c r="KL341" s="159"/>
      <c r="KM341" s="159"/>
      <c r="KN341" s="160"/>
      <c r="KO341" s="160"/>
      <c r="KP341" s="171" t="str">
        <f t="shared" si="284"/>
        <v>0</v>
      </c>
      <c r="KQ341" s="171">
        <f t="shared" si="8136"/>
        <v>0</v>
      </c>
      <c r="KR341" s="160">
        <f t="shared" si="8137"/>
        <v>0</v>
      </c>
      <c r="KS341" s="160">
        <f t="shared" si="8138"/>
        <v>0</v>
      </c>
      <c r="KT341" s="160">
        <f t="shared" si="8139"/>
        <v>0</v>
      </c>
      <c r="KU341" s="160">
        <f t="shared" si="8140"/>
        <v>0</v>
      </c>
      <c r="KV341" s="161">
        <f t="shared" ref="KV341:KW341" si="8432">KV340</f>
        <v>20</v>
      </c>
      <c r="KW341" s="175">
        <f t="shared" si="8432"/>
        <v>1183</v>
      </c>
      <c r="KX341" s="163" t="str">
        <f t="shared" si="8142"/>
        <v>1</v>
      </c>
      <c r="KY341" s="164" t="str">
        <f t="shared" si="292"/>
        <v/>
      </c>
      <c r="KZ341" s="165">
        <f t="shared" si="293"/>
        <v>0</v>
      </c>
      <c r="LA341" s="166"/>
      <c r="LB341" s="166"/>
      <c r="LC341" s="166"/>
      <c r="LD341" s="168"/>
      <c r="LE341" s="168"/>
      <c r="LF341" s="170" t="str">
        <f t="shared" si="294"/>
        <v>0</v>
      </c>
      <c r="LG341" s="170">
        <f t="shared" si="8143"/>
        <v>0</v>
      </c>
      <c r="LH341" s="168">
        <f t="shared" si="8144"/>
        <v>0</v>
      </c>
      <c r="LI341" s="168">
        <f t="shared" si="8145"/>
        <v>0</v>
      </c>
      <c r="LJ341" s="168">
        <f t="shared" si="8146"/>
        <v>0</v>
      </c>
      <c r="LK341" s="168">
        <f t="shared" si="8147"/>
        <v>0</v>
      </c>
      <c r="LL341" s="172"/>
      <c r="LM341" s="172"/>
      <c r="LN341" s="168" t="str">
        <f t="shared" si="8148"/>
        <v>#REF!</v>
      </c>
      <c r="LO341" s="168" t="str">
        <f t="shared" si="8149"/>
        <v>#REF!</v>
      </c>
      <c r="LP341" s="168" t="str">
        <f t="shared" si="8150"/>
        <v>#REF!</v>
      </c>
      <c r="LQ341" s="168" t="str">
        <f t="shared" si="8151"/>
        <v>#REF!</v>
      </c>
    </row>
    <row r="342" ht="15.75" customHeight="1">
      <c r="A342" s="188">
        <v>46435.0</v>
      </c>
      <c r="B342" s="152" t="s">
        <v>27</v>
      </c>
      <c r="C342" s="153">
        <f t="shared" si="99"/>
        <v>0</v>
      </c>
      <c r="D342" s="154">
        <f t="shared" ref="D342:E342" si="8433">D341</f>
        <v>1</v>
      </c>
      <c r="E342" s="173">
        <f t="shared" si="8433"/>
        <v>1164</v>
      </c>
      <c r="F342" s="156" t="str">
        <f t="shared" si="8253"/>
        <v>1</v>
      </c>
      <c r="G342" s="157">
        <f t="shared" si="102"/>
        <v>1</v>
      </c>
      <c r="H342" s="158">
        <f t="shared" si="103"/>
        <v>0</v>
      </c>
      <c r="I342" s="159"/>
      <c r="J342" s="159"/>
      <c r="K342" s="159"/>
      <c r="L342" s="78"/>
      <c r="M342" s="79"/>
      <c r="N342" s="77" t="str">
        <f t="shared" si="104"/>
        <v>0</v>
      </c>
      <c r="O342" s="81">
        <f t="shared" si="8010"/>
        <v>0</v>
      </c>
      <c r="P342" s="160">
        <f t="shared" si="8011"/>
        <v>0</v>
      </c>
      <c r="Q342" s="160">
        <f t="shared" si="8012"/>
        <v>0</v>
      </c>
      <c r="R342" s="160">
        <f t="shared" si="8013"/>
        <v>0</v>
      </c>
      <c r="S342" s="160">
        <f t="shared" si="8014"/>
        <v>0</v>
      </c>
      <c r="T342" s="161">
        <f t="shared" ref="T342:U342" si="8434">T341</f>
        <v>2</v>
      </c>
      <c r="U342" s="175">
        <f t="shared" si="8434"/>
        <v>1165</v>
      </c>
      <c r="V342" s="163" t="str">
        <f t="shared" si="8016"/>
        <v>1</v>
      </c>
      <c r="W342" s="164">
        <f t="shared" si="112"/>
        <v>1</v>
      </c>
      <c r="X342" s="165">
        <f t="shared" si="113"/>
        <v>0</v>
      </c>
      <c r="Y342" s="166"/>
      <c r="Z342" s="166"/>
      <c r="AA342" s="166"/>
      <c r="AB342" s="84"/>
      <c r="AC342" s="85"/>
      <c r="AD342" s="83" t="str">
        <f t="shared" si="114"/>
        <v>0</v>
      </c>
      <c r="AE342" s="167">
        <f t="shared" si="8017"/>
        <v>0</v>
      </c>
      <c r="AF342" s="168">
        <f t="shared" si="8018"/>
        <v>0</v>
      </c>
      <c r="AG342" s="168">
        <f t="shared" si="8019"/>
        <v>0</v>
      </c>
      <c r="AH342" s="168">
        <f t="shared" si="8020"/>
        <v>0</v>
      </c>
      <c r="AI342" s="168">
        <f t="shared" si="8021"/>
        <v>0</v>
      </c>
      <c r="AJ342" s="154">
        <f t="shared" ref="AJ342:AK342" si="8435">AJ341</f>
        <v>3</v>
      </c>
      <c r="AK342" s="173">
        <f t="shared" si="8435"/>
        <v>1166</v>
      </c>
      <c r="AL342" s="156" t="str">
        <f t="shared" si="8023"/>
        <v>1</v>
      </c>
      <c r="AM342" s="157">
        <f t="shared" si="122"/>
        <v>2</v>
      </c>
      <c r="AN342" s="158">
        <f t="shared" si="123"/>
        <v>0</v>
      </c>
      <c r="AO342" s="159"/>
      <c r="AP342" s="159"/>
      <c r="AQ342" s="159"/>
      <c r="AR342" s="78"/>
      <c r="AS342" s="79"/>
      <c r="AT342" s="77" t="str">
        <f t="shared" si="124"/>
        <v>0</v>
      </c>
      <c r="AU342" s="81">
        <f t="shared" si="8024"/>
        <v>0</v>
      </c>
      <c r="AV342" s="160">
        <f t="shared" si="8025"/>
        <v>0</v>
      </c>
      <c r="AW342" s="160">
        <f t="shared" si="8026"/>
        <v>0</v>
      </c>
      <c r="AX342" s="160">
        <f t="shared" si="8027"/>
        <v>0</v>
      </c>
      <c r="AY342" s="160">
        <f t="shared" si="8028"/>
        <v>0</v>
      </c>
      <c r="AZ342" s="161">
        <f t="shared" ref="AZ342:BA342" si="8436">AZ341</f>
        <v>4</v>
      </c>
      <c r="BA342" s="175">
        <f t="shared" si="8436"/>
        <v>1167</v>
      </c>
      <c r="BB342" s="163" t="str">
        <f t="shared" si="8030"/>
        <v>1</v>
      </c>
      <c r="BC342" s="164">
        <f t="shared" si="132"/>
        <v>4</v>
      </c>
      <c r="BD342" s="165">
        <f t="shared" si="133"/>
        <v>0</v>
      </c>
      <c r="BE342" s="166"/>
      <c r="BF342" s="166"/>
      <c r="BG342" s="166"/>
      <c r="BH342" s="84"/>
      <c r="BI342" s="85"/>
      <c r="BJ342" s="83" t="str">
        <f t="shared" si="134"/>
        <v>0</v>
      </c>
      <c r="BK342" s="167">
        <f t="shared" si="8031"/>
        <v>0</v>
      </c>
      <c r="BL342" s="168">
        <f t="shared" si="8032"/>
        <v>0</v>
      </c>
      <c r="BM342" s="168">
        <f t="shared" si="8033"/>
        <v>0</v>
      </c>
      <c r="BN342" s="168">
        <f t="shared" si="8034"/>
        <v>0</v>
      </c>
      <c r="BO342" s="168">
        <f t="shared" si="8035"/>
        <v>0</v>
      </c>
      <c r="BP342" s="154">
        <f t="shared" ref="BP342:BQ342" si="8437">BP341</f>
        <v>5</v>
      </c>
      <c r="BQ342" s="173">
        <f t="shared" si="8437"/>
        <v>1168</v>
      </c>
      <c r="BR342" s="156" t="str">
        <f t="shared" si="8037"/>
        <v>1</v>
      </c>
      <c r="BS342" s="157">
        <f t="shared" si="142"/>
        <v>4</v>
      </c>
      <c r="BT342" s="158">
        <f t="shared" si="143"/>
        <v>0</v>
      </c>
      <c r="BU342" s="159"/>
      <c r="BV342" s="159"/>
      <c r="BW342" s="159"/>
      <c r="BX342" s="78"/>
      <c r="BY342" s="79"/>
      <c r="BZ342" s="77" t="str">
        <f t="shared" si="144"/>
        <v>0</v>
      </c>
      <c r="CA342" s="81">
        <f t="shared" si="8038"/>
        <v>0</v>
      </c>
      <c r="CB342" s="160">
        <f t="shared" si="8039"/>
        <v>0</v>
      </c>
      <c r="CC342" s="160">
        <f t="shared" si="8040"/>
        <v>0</v>
      </c>
      <c r="CD342" s="160">
        <f t="shared" si="8041"/>
        <v>0</v>
      </c>
      <c r="CE342" s="160">
        <f t="shared" si="8042"/>
        <v>0</v>
      </c>
      <c r="CF342" s="161">
        <f t="shared" ref="CF342:CG342" si="8438">CF341</f>
        <v>6</v>
      </c>
      <c r="CG342" s="175">
        <f t="shared" si="8438"/>
        <v>1169</v>
      </c>
      <c r="CH342" s="163" t="str">
        <f t="shared" si="8044"/>
        <v>1</v>
      </c>
      <c r="CI342" s="164">
        <f t="shared" si="152"/>
        <v>2</v>
      </c>
      <c r="CJ342" s="165">
        <f t="shared" si="153"/>
        <v>0</v>
      </c>
      <c r="CK342" s="166"/>
      <c r="CL342" s="166"/>
      <c r="CM342" s="166"/>
      <c r="CN342" s="84"/>
      <c r="CO342" s="85"/>
      <c r="CP342" s="83" t="str">
        <f t="shared" si="154"/>
        <v>0</v>
      </c>
      <c r="CQ342" s="167">
        <f t="shared" si="8045"/>
        <v>0</v>
      </c>
      <c r="CR342" s="168">
        <f t="shared" si="8046"/>
        <v>0</v>
      </c>
      <c r="CS342" s="168">
        <f t="shared" si="8047"/>
        <v>0</v>
      </c>
      <c r="CT342" s="168">
        <f t="shared" si="8048"/>
        <v>0</v>
      </c>
      <c r="CU342" s="168">
        <f t="shared" si="8049"/>
        <v>0</v>
      </c>
      <c r="CV342" s="154">
        <f t="shared" ref="CV342:CW342" si="8439">CV341</f>
        <v>7</v>
      </c>
      <c r="CW342" s="173">
        <f t="shared" si="8439"/>
        <v>1170</v>
      </c>
      <c r="CX342" s="156" t="str">
        <f t="shared" si="8051"/>
        <v>1</v>
      </c>
      <c r="CY342" s="157">
        <f t="shared" si="162"/>
        <v>2</v>
      </c>
      <c r="CZ342" s="158">
        <f t="shared" si="163"/>
        <v>0</v>
      </c>
      <c r="DA342" s="159"/>
      <c r="DB342" s="159"/>
      <c r="DC342" s="159"/>
      <c r="DD342" s="78"/>
      <c r="DE342" s="79"/>
      <c r="DF342" s="77" t="str">
        <f t="shared" si="164"/>
        <v>0</v>
      </c>
      <c r="DG342" s="81">
        <f t="shared" si="8052"/>
        <v>0</v>
      </c>
      <c r="DH342" s="160">
        <f t="shared" si="8053"/>
        <v>0</v>
      </c>
      <c r="DI342" s="160">
        <f t="shared" si="8054"/>
        <v>0</v>
      </c>
      <c r="DJ342" s="160">
        <f t="shared" si="8055"/>
        <v>0</v>
      </c>
      <c r="DK342" s="160">
        <f t="shared" si="8056"/>
        <v>0</v>
      </c>
      <c r="DL342" s="161">
        <f t="shared" ref="DL342:DM342" si="8440">DL341</f>
        <v>8</v>
      </c>
      <c r="DM342" s="175">
        <f t="shared" si="8440"/>
        <v>1171</v>
      </c>
      <c r="DN342" s="163" t="str">
        <f t="shared" si="8058"/>
        <v>1</v>
      </c>
      <c r="DO342" s="164">
        <f t="shared" si="172"/>
        <v>2</v>
      </c>
      <c r="DP342" s="165">
        <f t="shared" si="173"/>
        <v>0</v>
      </c>
      <c r="DQ342" s="166"/>
      <c r="DR342" s="166"/>
      <c r="DS342" s="166"/>
      <c r="DT342" s="84"/>
      <c r="DU342" s="85"/>
      <c r="DV342" s="83" t="str">
        <f t="shared" si="174"/>
        <v>0</v>
      </c>
      <c r="DW342" s="167">
        <f t="shared" si="8059"/>
        <v>0</v>
      </c>
      <c r="DX342" s="168">
        <f t="shared" si="8060"/>
        <v>0</v>
      </c>
      <c r="DY342" s="168">
        <f t="shared" si="8061"/>
        <v>0</v>
      </c>
      <c r="DZ342" s="168">
        <f t="shared" si="8062"/>
        <v>0</v>
      </c>
      <c r="EA342" s="168">
        <f t="shared" si="8063"/>
        <v>0</v>
      </c>
      <c r="EB342" s="154">
        <f t="shared" ref="EB342:EC342" si="8441">EB341</f>
        <v>9</v>
      </c>
      <c r="EC342" s="173">
        <f t="shared" si="8441"/>
        <v>1172</v>
      </c>
      <c r="ED342" s="156" t="str">
        <f t="shared" si="8065"/>
        <v>1</v>
      </c>
      <c r="EE342" s="157">
        <f t="shared" si="182"/>
        <v>5</v>
      </c>
      <c r="EF342" s="169">
        <f t="shared" si="183"/>
        <v>0</v>
      </c>
      <c r="EG342" s="159"/>
      <c r="EH342" s="159"/>
      <c r="EI342" s="159"/>
      <c r="EJ342" s="78"/>
      <c r="EK342" s="79"/>
      <c r="EL342" s="77" t="str">
        <f t="shared" si="184"/>
        <v>0</v>
      </c>
      <c r="EM342" s="81">
        <f t="shared" si="8066"/>
        <v>0</v>
      </c>
      <c r="EN342" s="160">
        <f t="shared" si="8067"/>
        <v>0</v>
      </c>
      <c r="EO342" s="160">
        <f t="shared" si="8068"/>
        <v>0</v>
      </c>
      <c r="EP342" s="160">
        <f t="shared" si="8069"/>
        <v>0</v>
      </c>
      <c r="EQ342" s="160">
        <f t="shared" si="8070"/>
        <v>0</v>
      </c>
      <c r="ER342" s="161">
        <f t="shared" ref="ER342:ES342" si="8442">ER341</f>
        <v>10</v>
      </c>
      <c r="ES342" s="175">
        <f t="shared" si="8442"/>
        <v>1173</v>
      </c>
      <c r="ET342" s="163" t="str">
        <f t="shared" si="8072"/>
        <v>1</v>
      </c>
      <c r="EU342" s="164">
        <f t="shared" si="192"/>
        <v>19</v>
      </c>
      <c r="EV342" s="165">
        <f t="shared" si="193"/>
        <v>0</v>
      </c>
      <c r="EW342" s="166"/>
      <c r="EX342" s="166"/>
      <c r="EY342" s="166"/>
      <c r="EZ342" s="84"/>
      <c r="FA342" s="85"/>
      <c r="FB342" s="83" t="str">
        <f t="shared" si="194"/>
        <v>0</v>
      </c>
      <c r="FC342" s="167">
        <f t="shared" si="8073"/>
        <v>0</v>
      </c>
      <c r="FD342" s="168">
        <f t="shared" si="8074"/>
        <v>0</v>
      </c>
      <c r="FE342" s="168">
        <f t="shared" si="8075"/>
        <v>0</v>
      </c>
      <c r="FF342" s="168">
        <f t="shared" si="8076"/>
        <v>0</v>
      </c>
      <c r="FG342" s="168">
        <f t="shared" si="8077"/>
        <v>0</v>
      </c>
      <c r="FH342" s="154">
        <f t="shared" ref="FH342:FI342" si="8443">FH341</f>
        <v>11</v>
      </c>
      <c r="FI342" s="173">
        <f t="shared" si="8443"/>
        <v>1174</v>
      </c>
      <c r="FJ342" s="156" t="str">
        <f t="shared" si="8079"/>
        <v>1</v>
      </c>
      <c r="FK342" s="157">
        <f t="shared" si="202"/>
        <v>4</v>
      </c>
      <c r="FL342" s="158">
        <f t="shared" si="203"/>
        <v>0</v>
      </c>
      <c r="FM342" s="159"/>
      <c r="FN342" s="159"/>
      <c r="FO342" s="159"/>
      <c r="FP342" s="78"/>
      <c r="FQ342" s="79"/>
      <c r="FR342" s="77" t="str">
        <f t="shared" si="204"/>
        <v>0</v>
      </c>
      <c r="FS342" s="81">
        <f t="shared" si="8080"/>
        <v>0</v>
      </c>
      <c r="FT342" s="160">
        <f t="shared" si="8081"/>
        <v>0</v>
      </c>
      <c r="FU342" s="160">
        <f t="shared" si="8082"/>
        <v>0</v>
      </c>
      <c r="FV342" s="160">
        <f t="shared" si="8083"/>
        <v>0</v>
      </c>
      <c r="FW342" s="160">
        <f t="shared" si="8084"/>
        <v>0</v>
      </c>
      <c r="FX342" s="161">
        <f t="shared" ref="FX342:FY342" si="8444">FX341</f>
        <v>12</v>
      </c>
      <c r="FY342" s="175">
        <f t="shared" si="8444"/>
        <v>1175</v>
      </c>
      <c r="FZ342" s="163" t="str">
        <f t="shared" si="8086"/>
        <v>1</v>
      </c>
      <c r="GA342" s="164">
        <f t="shared" si="212"/>
        <v>2</v>
      </c>
      <c r="GB342" s="165">
        <f t="shared" si="213"/>
        <v>0</v>
      </c>
      <c r="GC342" s="166"/>
      <c r="GD342" s="166"/>
      <c r="GE342" s="166"/>
      <c r="GF342" s="84"/>
      <c r="GG342" s="85"/>
      <c r="GH342" s="83" t="str">
        <f t="shared" si="214"/>
        <v>0</v>
      </c>
      <c r="GI342" s="167">
        <f t="shared" si="8087"/>
        <v>0</v>
      </c>
      <c r="GJ342" s="168">
        <f t="shared" si="8088"/>
        <v>0</v>
      </c>
      <c r="GK342" s="168">
        <f t="shared" si="8089"/>
        <v>0</v>
      </c>
      <c r="GL342" s="168">
        <f t="shared" si="8090"/>
        <v>0</v>
      </c>
      <c r="GM342" s="168">
        <f t="shared" si="8091"/>
        <v>0</v>
      </c>
      <c r="GN342" s="154">
        <f t="shared" ref="GN342:GO342" si="8445">GN341</f>
        <v>13</v>
      </c>
      <c r="GO342" s="173">
        <f t="shared" si="8445"/>
        <v>1176</v>
      </c>
      <c r="GP342" s="156" t="str">
        <f t="shared" si="8093"/>
        <v>1</v>
      </c>
      <c r="GQ342" s="157">
        <f t="shared" si="222"/>
        <v>3</v>
      </c>
      <c r="GR342" s="158">
        <f t="shared" si="223"/>
        <v>0</v>
      </c>
      <c r="GS342" s="159"/>
      <c r="GT342" s="159"/>
      <c r="GU342" s="159"/>
      <c r="GV342" s="78"/>
      <c r="GW342" s="79"/>
      <c r="GX342" s="77" t="str">
        <f t="shared" si="224"/>
        <v>0</v>
      </c>
      <c r="GY342" s="81">
        <f t="shared" si="8094"/>
        <v>0</v>
      </c>
      <c r="GZ342" s="160">
        <f t="shared" si="8095"/>
        <v>0</v>
      </c>
      <c r="HA342" s="160">
        <f t="shared" si="8096"/>
        <v>0</v>
      </c>
      <c r="HB342" s="160">
        <f t="shared" si="8097"/>
        <v>0</v>
      </c>
      <c r="HC342" s="160">
        <f t="shared" si="8098"/>
        <v>0</v>
      </c>
      <c r="HD342" s="161">
        <f t="shared" ref="HD342:HE342" si="8446">HD341</f>
        <v>14</v>
      </c>
      <c r="HE342" s="175">
        <f t="shared" si="8446"/>
        <v>1177</v>
      </c>
      <c r="HF342" s="163" t="str">
        <f t="shared" si="8100"/>
        <v>1</v>
      </c>
      <c r="HG342" s="164">
        <f t="shared" si="232"/>
        <v>5</v>
      </c>
      <c r="HH342" s="165">
        <f t="shared" si="233"/>
        <v>0</v>
      </c>
      <c r="HI342" s="166"/>
      <c r="HJ342" s="166"/>
      <c r="HK342" s="166"/>
      <c r="HL342" s="84"/>
      <c r="HM342" s="85"/>
      <c r="HN342" s="83" t="str">
        <f t="shared" si="234"/>
        <v>0</v>
      </c>
      <c r="HO342" s="167">
        <f t="shared" si="8101"/>
        <v>0</v>
      </c>
      <c r="HP342" s="168">
        <f t="shared" si="8102"/>
        <v>0</v>
      </c>
      <c r="HQ342" s="168">
        <f t="shared" si="8103"/>
        <v>0</v>
      </c>
      <c r="HR342" s="168">
        <f t="shared" si="8104"/>
        <v>0</v>
      </c>
      <c r="HS342" s="168">
        <f t="shared" si="8105"/>
        <v>0</v>
      </c>
      <c r="HT342" s="154">
        <f t="shared" ref="HT342:HU342" si="8447">HT341</f>
        <v>15</v>
      </c>
      <c r="HU342" s="173">
        <f t="shared" si="8447"/>
        <v>1178</v>
      </c>
      <c r="HV342" s="156" t="str">
        <f t="shared" si="8107"/>
        <v>1</v>
      </c>
      <c r="HW342" s="157" t="str">
        <f t="shared" si="242"/>
        <v/>
      </c>
      <c r="HX342" s="169">
        <f t="shared" si="243"/>
        <v>0</v>
      </c>
      <c r="HY342" s="159"/>
      <c r="HZ342" s="159"/>
      <c r="IA342" s="159"/>
      <c r="IB342" s="160"/>
      <c r="IC342" s="160"/>
      <c r="ID342" s="160" t="str">
        <f t="shared" si="244"/>
        <v>0</v>
      </c>
      <c r="IE342" s="160">
        <f t="shared" si="8108"/>
        <v>0</v>
      </c>
      <c r="IF342" s="160">
        <f t="shared" si="8109"/>
        <v>0</v>
      </c>
      <c r="IG342" s="160">
        <f t="shared" si="8110"/>
        <v>0</v>
      </c>
      <c r="IH342" s="160">
        <f t="shared" si="8111"/>
        <v>0</v>
      </c>
      <c r="II342" s="160">
        <f t="shared" si="8112"/>
        <v>0</v>
      </c>
      <c r="IJ342" s="161">
        <f t="shared" ref="IJ342:IK342" si="8448">IJ341</f>
        <v>16</v>
      </c>
      <c r="IK342" s="175">
        <f t="shared" si="8448"/>
        <v>1179</v>
      </c>
      <c r="IL342" s="163" t="str">
        <f t="shared" si="8114"/>
        <v>1</v>
      </c>
      <c r="IM342" s="164" t="str">
        <f t="shared" si="252"/>
        <v/>
      </c>
      <c r="IN342" s="165">
        <f t="shared" si="253"/>
        <v>0</v>
      </c>
      <c r="IO342" s="166"/>
      <c r="IP342" s="166"/>
      <c r="IQ342" s="166"/>
      <c r="IR342" s="168"/>
      <c r="IS342" s="168"/>
      <c r="IT342" s="170" t="str">
        <f t="shared" si="254"/>
        <v>0</v>
      </c>
      <c r="IU342" s="170">
        <f t="shared" si="8115"/>
        <v>0</v>
      </c>
      <c r="IV342" s="168">
        <f t="shared" si="8116"/>
        <v>0</v>
      </c>
      <c r="IW342" s="168">
        <f t="shared" si="8117"/>
        <v>0</v>
      </c>
      <c r="IX342" s="168">
        <f t="shared" si="8118"/>
        <v>0</v>
      </c>
      <c r="IY342" s="168">
        <f t="shared" si="8119"/>
        <v>0</v>
      </c>
      <c r="IZ342" s="154">
        <f t="shared" ref="IZ342:JA342" si="8449">IZ341</f>
        <v>17</v>
      </c>
      <c r="JA342" s="173">
        <f t="shared" si="8449"/>
        <v>1180</v>
      </c>
      <c r="JB342" s="156" t="str">
        <f t="shared" si="8121"/>
        <v>1</v>
      </c>
      <c r="JC342" s="157" t="str">
        <f t="shared" si="262"/>
        <v/>
      </c>
      <c r="JD342" s="158">
        <f t="shared" si="263"/>
        <v>0</v>
      </c>
      <c r="JE342" s="159"/>
      <c r="JF342" s="159"/>
      <c r="JG342" s="159"/>
      <c r="JH342" s="160"/>
      <c r="JI342" s="160"/>
      <c r="JJ342" s="171" t="str">
        <f t="shared" si="264"/>
        <v>0</v>
      </c>
      <c r="JK342" s="171">
        <f t="shared" si="8122"/>
        <v>0</v>
      </c>
      <c r="JL342" s="160">
        <f t="shared" si="8123"/>
        <v>0</v>
      </c>
      <c r="JM342" s="160">
        <f t="shared" si="8124"/>
        <v>0</v>
      </c>
      <c r="JN342" s="160">
        <f t="shared" si="8125"/>
        <v>0</v>
      </c>
      <c r="JO342" s="160">
        <f t="shared" si="8126"/>
        <v>0</v>
      </c>
      <c r="JP342" s="161">
        <f t="shared" ref="JP342:JQ342" si="8450">JP341</f>
        <v>18</v>
      </c>
      <c r="JQ342" s="175">
        <f t="shared" si="8450"/>
        <v>1181</v>
      </c>
      <c r="JR342" s="163" t="str">
        <f t="shared" si="8128"/>
        <v>1</v>
      </c>
      <c r="JS342" s="164" t="str">
        <f t="shared" si="272"/>
        <v/>
      </c>
      <c r="JT342" s="165">
        <f t="shared" si="273"/>
        <v>0</v>
      </c>
      <c r="JU342" s="166"/>
      <c r="JV342" s="166"/>
      <c r="JW342" s="166"/>
      <c r="JX342" s="168"/>
      <c r="JY342" s="168"/>
      <c r="JZ342" s="170" t="str">
        <f t="shared" si="274"/>
        <v>0</v>
      </c>
      <c r="KA342" s="170">
        <f t="shared" si="8129"/>
        <v>0</v>
      </c>
      <c r="KB342" s="168">
        <f t="shared" si="8130"/>
        <v>0</v>
      </c>
      <c r="KC342" s="168">
        <f t="shared" si="8131"/>
        <v>0</v>
      </c>
      <c r="KD342" s="168">
        <f t="shared" si="8132"/>
        <v>0</v>
      </c>
      <c r="KE342" s="168">
        <f t="shared" si="8133"/>
        <v>0</v>
      </c>
      <c r="KF342" s="154">
        <f t="shared" ref="KF342:KG342" si="8451">KF341</f>
        <v>19</v>
      </c>
      <c r="KG342" s="173">
        <f t="shared" si="8451"/>
        <v>1182</v>
      </c>
      <c r="KH342" s="156" t="str">
        <f t="shared" si="8135"/>
        <v>1</v>
      </c>
      <c r="KI342" s="157" t="str">
        <f t="shared" si="282"/>
        <v/>
      </c>
      <c r="KJ342" s="158">
        <f t="shared" si="283"/>
        <v>0</v>
      </c>
      <c r="KK342" s="159"/>
      <c r="KL342" s="159"/>
      <c r="KM342" s="159"/>
      <c r="KN342" s="160"/>
      <c r="KO342" s="160"/>
      <c r="KP342" s="171" t="str">
        <f t="shared" si="284"/>
        <v>0</v>
      </c>
      <c r="KQ342" s="171">
        <f t="shared" si="8136"/>
        <v>0</v>
      </c>
      <c r="KR342" s="160">
        <f t="shared" si="8137"/>
        <v>0</v>
      </c>
      <c r="KS342" s="160">
        <f t="shared" si="8138"/>
        <v>0</v>
      </c>
      <c r="KT342" s="160">
        <f t="shared" si="8139"/>
        <v>0</v>
      </c>
      <c r="KU342" s="160">
        <f t="shared" si="8140"/>
        <v>0</v>
      </c>
      <c r="KV342" s="161">
        <f t="shared" ref="KV342:KW342" si="8452">KV341</f>
        <v>20</v>
      </c>
      <c r="KW342" s="175">
        <f t="shared" si="8452"/>
        <v>1183</v>
      </c>
      <c r="KX342" s="163" t="str">
        <f t="shared" si="8142"/>
        <v>1</v>
      </c>
      <c r="KY342" s="164" t="str">
        <f t="shared" si="292"/>
        <v/>
      </c>
      <c r="KZ342" s="165">
        <f t="shared" si="293"/>
        <v>0</v>
      </c>
      <c r="LA342" s="166"/>
      <c r="LB342" s="166"/>
      <c r="LC342" s="166"/>
      <c r="LD342" s="168"/>
      <c r="LE342" s="168"/>
      <c r="LF342" s="170" t="str">
        <f t="shared" si="294"/>
        <v>0</v>
      </c>
      <c r="LG342" s="170">
        <f t="shared" si="8143"/>
        <v>0</v>
      </c>
      <c r="LH342" s="168">
        <f t="shared" si="8144"/>
        <v>0</v>
      </c>
      <c r="LI342" s="168">
        <f t="shared" si="8145"/>
        <v>0</v>
      </c>
      <c r="LJ342" s="168">
        <f t="shared" si="8146"/>
        <v>0</v>
      </c>
      <c r="LK342" s="168">
        <f t="shared" si="8147"/>
        <v>0</v>
      </c>
      <c r="LL342" s="172"/>
      <c r="LM342" s="172"/>
      <c r="LN342" s="168" t="str">
        <f t="shared" si="8148"/>
        <v>#REF!</v>
      </c>
      <c r="LO342" s="168" t="str">
        <f t="shared" si="8149"/>
        <v>#REF!</v>
      </c>
      <c r="LP342" s="168" t="str">
        <f t="shared" si="8150"/>
        <v>#REF!</v>
      </c>
      <c r="LQ342" s="168" t="str">
        <f t="shared" si="8151"/>
        <v>#REF!</v>
      </c>
    </row>
    <row r="343" ht="15.75" customHeight="1">
      <c r="A343" s="188">
        <v>46436.0</v>
      </c>
      <c r="B343" s="152" t="s">
        <v>28</v>
      </c>
      <c r="C343" s="153">
        <f t="shared" si="99"/>
        <v>0</v>
      </c>
      <c r="D343" s="154">
        <f t="shared" ref="D343:E343" si="8453">D342</f>
        <v>1</v>
      </c>
      <c r="E343" s="173">
        <f t="shared" si="8453"/>
        <v>1164</v>
      </c>
      <c r="F343" s="156" t="str">
        <f t="shared" si="8253"/>
        <v>1</v>
      </c>
      <c r="G343" s="157">
        <f t="shared" si="102"/>
        <v>1</v>
      </c>
      <c r="H343" s="158">
        <f t="shared" si="103"/>
        <v>0</v>
      </c>
      <c r="I343" s="159"/>
      <c r="J343" s="159"/>
      <c r="K343" s="159"/>
      <c r="L343" s="78"/>
      <c r="M343" s="79"/>
      <c r="N343" s="77" t="str">
        <f t="shared" si="104"/>
        <v>0</v>
      </c>
      <c r="O343" s="81">
        <f t="shared" si="8010"/>
        <v>0</v>
      </c>
      <c r="P343" s="160">
        <f t="shared" si="8011"/>
        <v>0</v>
      </c>
      <c r="Q343" s="160">
        <f t="shared" si="8012"/>
        <v>0</v>
      </c>
      <c r="R343" s="160">
        <f t="shared" si="8013"/>
        <v>0</v>
      </c>
      <c r="S343" s="160">
        <f t="shared" si="8014"/>
        <v>0</v>
      </c>
      <c r="T343" s="161">
        <f t="shared" ref="T343:U343" si="8454">T342</f>
        <v>2</v>
      </c>
      <c r="U343" s="175">
        <f t="shared" si="8454"/>
        <v>1165</v>
      </c>
      <c r="V343" s="163" t="str">
        <f t="shared" si="8016"/>
        <v>1</v>
      </c>
      <c r="W343" s="164">
        <f t="shared" si="112"/>
        <v>1</v>
      </c>
      <c r="X343" s="165">
        <f t="shared" si="113"/>
        <v>0</v>
      </c>
      <c r="Y343" s="166"/>
      <c r="Z343" s="166"/>
      <c r="AA343" s="166"/>
      <c r="AB343" s="84"/>
      <c r="AC343" s="85"/>
      <c r="AD343" s="83" t="str">
        <f t="shared" si="114"/>
        <v>0</v>
      </c>
      <c r="AE343" s="167">
        <f t="shared" si="8017"/>
        <v>0</v>
      </c>
      <c r="AF343" s="168">
        <f t="shared" si="8018"/>
        <v>0</v>
      </c>
      <c r="AG343" s="168">
        <f t="shared" si="8019"/>
        <v>0</v>
      </c>
      <c r="AH343" s="168">
        <f t="shared" si="8020"/>
        <v>0</v>
      </c>
      <c r="AI343" s="168">
        <f t="shared" si="8021"/>
        <v>0</v>
      </c>
      <c r="AJ343" s="154">
        <f t="shared" ref="AJ343:AK343" si="8455">AJ342</f>
        <v>3</v>
      </c>
      <c r="AK343" s="173">
        <f t="shared" si="8455"/>
        <v>1166</v>
      </c>
      <c r="AL343" s="156" t="str">
        <f t="shared" si="8023"/>
        <v>1</v>
      </c>
      <c r="AM343" s="157">
        <f t="shared" si="122"/>
        <v>2</v>
      </c>
      <c r="AN343" s="158">
        <f t="shared" si="123"/>
        <v>0</v>
      </c>
      <c r="AO343" s="159"/>
      <c r="AP343" s="159"/>
      <c r="AQ343" s="159"/>
      <c r="AR343" s="78"/>
      <c r="AS343" s="79"/>
      <c r="AT343" s="77" t="str">
        <f t="shared" si="124"/>
        <v>0</v>
      </c>
      <c r="AU343" s="81">
        <f t="shared" si="8024"/>
        <v>0</v>
      </c>
      <c r="AV343" s="160">
        <f t="shared" si="8025"/>
        <v>0</v>
      </c>
      <c r="AW343" s="160">
        <f t="shared" si="8026"/>
        <v>0</v>
      </c>
      <c r="AX343" s="160">
        <f t="shared" si="8027"/>
        <v>0</v>
      </c>
      <c r="AY343" s="160">
        <f t="shared" si="8028"/>
        <v>0</v>
      </c>
      <c r="AZ343" s="161">
        <f t="shared" ref="AZ343:BA343" si="8456">AZ342</f>
        <v>4</v>
      </c>
      <c r="BA343" s="175">
        <f t="shared" si="8456"/>
        <v>1167</v>
      </c>
      <c r="BB343" s="163" t="str">
        <f t="shared" si="8030"/>
        <v>1</v>
      </c>
      <c r="BC343" s="164">
        <f t="shared" si="132"/>
        <v>4</v>
      </c>
      <c r="BD343" s="165">
        <f t="shared" si="133"/>
        <v>0</v>
      </c>
      <c r="BE343" s="166"/>
      <c r="BF343" s="166"/>
      <c r="BG343" s="166"/>
      <c r="BH343" s="84"/>
      <c r="BI343" s="85"/>
      <c r="BJ343" s="83" t="str">
        <f t="shared" si="134"/>
        <v>0</v>
      </c>
      <c r="BK343" s="167">
        <f t="shared" si="8031"/>
        <v>0</v>
      </c>
      <c r="BL343" s="168">
        <f t="shared" si="8032"/>
        <v>0</v>
      </c>
      <c r="BM343" s="168">
        <f t="shared" si="8033"/>
        <v>0</v>
      </c>
      <c r="BN343" s="168">
        <f t="shared" si="8034"/>
        <v>0</v>
      </c>
      <c r="BO343" s="168">
        <f t="shared" si="8035"/>
        <v>0</v>
      </c>
      <c r="BP343" s="154">
        <f t="shared" ref="BP343:BQ343" si="8457">BP342</f>
        <v>5</v>
      </c>
      <c r="BQ343" s="173">
        <f t="shared" si="8457"/>
        <v>1168</v>
      </c>
      <c r="BR343" s="156" t="str">
        <f t="shared" si="8037"/>
        <v>1</v>
      </c>
      <c r="BS343" s="157">
        <f t="shared" si="142"/>
        <v>4</v>
      </c>
      <c r="BT343" s="158">
        <f t="shared" si="143"/>
        <v>0</v>
      </c>
      <c r="BU343" s="159"/>
      <c r="BV343" s="159"/>
      <c r="BW343" s="159"/>
      <c r="BX343" s="78"/>
      <c r="BY343" s="79"/>
      <c r="BZ343" s="77" t="str">
        <f t="shared" si="144"/>
        <v>0</v>
      </c>
      <c r="CA343" s="81">
        <f t="shared" si="8038"/>
        <v>0</v>
      </c>
      <c r="CB343" s="160">
        <f t="shared" si="8039"/>
        <v>0</v>
      </c>
      <c r="CC343" s="160">
        <f t="shared" si="8040"/>
        <v>0</v>
      </c>
      <c r="CD343" s="160">
        <f t="shared" si="8041"/>
        <v>0</v>
      </c>
      <c r="CE343" s="160">
        <f t="shared" si="8042"/>
        <v>0</v>
      </c>
      <c r="CF343" s="161">
        <f t="shared" ref="CF343:CG343" si="8458">CF342</f>
        <v>6</v>
      </c>
      <c r="CG343" s="175">
        <f t="shared" si="8458"/>
        <v>1169</v>
      </c>
      <c r="CH343" s="163" t="str">
        <f t="shared" si="8044"/>
        <v>1</v>
      </c>
      <c r="CI343" s="164">
        <f t="shared" si="152"/>
        <v>2</v>
      </c>
      <c r="CJ343" s="165">
        <f t="shared" si="153"/>
        <v>0</v>
      </c>
      <c r="CK343" s="166"/>
      <c r="CL343" s="166"/>
      <c r="CM343" s="166"/>
      <c r="CN343" s="84"/>
      <c r="CO343" s="85"/>
      <c r="CP343" s="83" t="str">
        <f t="shared" si="154"/>
        <v>0</v>
      </c>
      <c r="CQ343" s="167">
        <f t="shared" si="8045"/>
        <v>0</v>
      </c>
      <c r="CR343" s="168">
        <f t="shared" si="8046"/>
        <v>0</v>
      </c>
      <c r="CS343" s="168">
        <f t="shared" si="8047"/>
        <v>0</v>
      </c>
      <c r="CT343" s="168">
        <f t="shared" si="8048"/>
        <v>0</v>
      </c>
      <c r="CU343" s="168">
        <f t="shared" si="8049"/>
        <v>0</v>
      </c>
      <c r="CV343" s="154">
        <f t="shared" ref="CV343:CW343" si="8459">CV342</f>
        <v>7</v>
      </c>
      <c r="CW343" s="173">
        <f t="shared" si="8459"/>
        <v>1170</v>
      </c>
      <c r="CX343" s="156" t="str">
        <f t="shared" si="8051"/>
        <v>1</v>
      </c>
      <c r="CY343" s="157">
        <f t="shared" si="162"/>
        <v>2</v>
      </c>
      <c r="CZ343" s="158">
        <f t="shared" si="163"/>
        <v>0</v>
      </c>
      <c r="DA343" s="159"/>
      <c r="DB343" s="159"/>
      <c r="DC343" s="159"/>
      <c r="DD343" s="78"/>
      <c r="DE343" s="79"/>
      <c r="DF343" s="77" t="str">
        <f t="shared" si="164"/>
        <v>0</v>
      </c>
      <c r="DG343" s="81">
        <f t="shared" si="8052"/>
        <v>0</v>
      </c>
      <c r="DH343" s="160">
        <f t="shared" si="8053"/>
        <v>0</v>
      </c>
      <c r="DI343" s="160">
        <f t="shared" si="8054"/>
        <v>0</v>
      </c>
      <c r="DJ343" s="160">
        <f t="shared" si="8055"/>
        <v>0</v>
      </c>
      <c r="DK343" s="160">
        <f t="shared" si="8056"/>
        <v>0</v>
      </c>
      <c r="DL343" s="161">
        <f t="shared" ref="DL343:DM343" si="8460">DL342</f>
        <v>8</v>
      </c>
      <c r="DM343" s="175">
        <f t="shared" si="8460"/>
        <v>1171</v>
      </c>
      <c r="DN343" s="163" t="str">
        <f t="shared" si="8058"/>
        <v>1</v>
      </c>
      <c r="DO343" s="164">
        <f t="shared" si="172"/>
        <v>2</v>
      </c>
      <c r="DP343" s="165">
        <f t="shared" si="173"/>
        <v>0</v>
      </c>
      <c r="DQ343" s="166"/>
      <c r="DR343" s="166"/>
      <c r="DS343" s="166"/>
      <c r="DT343" s="84"/>
      <c r="DU343" s="85"/>
      <c r="DV343" s="83" t="str">
        <f t="shared" si="174"/>
        <v>0</v>
      </c>
      <c r="DW343" s="167">
        <f t="shared" si="8059"/>
        <v>0</v>
      </c>
      <c r="DX343" s="168">
        <f t="shared" si="8060"/>
        <v>0</v>
      </c>
      <c r="DY343" s="168">
        <f t="shared" si="8061"/>
        <v>0</v>
      </c>
      <c r="DZ343" s="168">
        <f t="shared" si="8062"/>
        <v>0</v>
      </c>
      <c r="EA343" s="168">
        <f t="shared" si="8063"/>
        <v>0</v>
      </c>
      <c r="EB343" s="154">
        <f t="shared" ref="EB343:EC343" si="8461">EB342</f>
        <v>9</v>
      </c>
      <c r="EC343" s="173">
        <f t="shared" si="8461"/>
        <v>1172</v>
      </c>
      <c r="ED343" s="156" t="str">
        <f t="shared" si="8065"/>
        <v>1</v>
      </c>
      <c r="EE343" s="157">
        <f t="shared" si="182"/>
        <v>5</v>
      </c>
      <c r="EF343" s="169">
        <f t="shared" si="183"/>
        <v>0</v>
      </c>
      <c r="EG343" s="159"/>
      <c r="EH343" s="159"/>
      <c r="EI343" s="159"/>
      <c r="EJ343" s="78"/>
      <c r="EK343" s="79"/>
      <c r="EL343" s="77" t="str">
        <f t="shared" si="184"/>
        <v>0</v>
      </c>
      <c r="EM343" s="81">
        <f t="shared" si="8066"/>
        <v>0</v>
      </c>
      <c r="EN343" s="160">
        <f t="shared" si="8067"/>
        <v>0</v>
      </c>
      <c r="EO343" s="160">
        <f t="shared" si="8068"/>
        <v>0</v>
      </c>
      <c r="EP343" s="160">
        <f t="shared" si="8069"/>
        <v>0</v>
      </c>
      <c r="EQ343" s="160">
        <f t="shared" si="8070"/>
        <v>0</v>
      </c>
      <c r="ER343" s="161">
        <f t="shared" ref="ER343:ES343" si="8462">ER342</f>
        <v>10</v>
      </c>
      <c r="ES343" s="175">
        <f t="shared" si="8462"/>
        <v>1173</v>
      </c>
      <c r="ET343" s="163" t="str">
        <f t="shared" si="8072"/>
        <v>1</v>
      </c>
      <c r="EU343" s="164">
        <f t="shared" si="192"/>
        <v>19</v>
      </c>
      <c r="EV343" s="165">
        <f t="shared" si="193"/>
        <v>0</v>
      </c>
      <c r="EW343" s="166"/>
      <c r="EX343" s="166"/>
      <c r="EY343" s="166"/>
      <c r="EZ343" s="84"/>
      <c r="FA343" s="85"/>
      <c r="FB343" s="83" t="str">
        <f t="shared" si="194"/>
        <v>0</v>
      </c>
      <c r="FC343" s="167">
        <f t="shared" si="8073"/>
        <v>0</v>
      </c>
      <c r="FD343" s="168">
        <f t="shared" si="8074"/>
        <v>0</v>
      </c>
      <c r="FE343" s="168">
        <f t="shared" si="8075"/>
        <v>0</v>
      </c>
      <c r="FF343" s="168">
        <f t="shared" si="8076"/>
        <v>0</v>
      </c>
      <c r="FG343" s="168">
        <f t="shared" si="8077"/>
        <v>0</v>
      </c>
      <c r="FH343" s="154">
        <f t="shared" ref="FH343:FI343" si="8463">FH342</f>
        <v>11</v>
      </c>
      <c r="FI343" s="173">
        <f t="shared" si="8463"/>
        <v>1174</v>
      </c>
      <c r="FJ343" s="156" t="str">
        <f t="shared" si="8079"/>
        <v>1</v>
      </c>
      <c r="FK343" s="157">
        <f t="shared" si="202"/>
        <v>4</v>
      </c>
      <c r="FL343" s="158">
        <f t="shared" si="203"/>
        <v>0</v>
      </c>
      <c r="FM343" s="159"/>
      <c r="FN343" s="159"/>
      <c r="FO343" s="159"/>
      <c r="FP343" s="78"/>
      <c r="FQ343" s="79"/>
      <c r="FR343" s="77" t="str">
        <f t="shared" si="204"/>
        <v>0</v>
      </c>
      <c r="FS343" s="81">
        <f t="shared" si="8080"/>
        <v>0</v>
      </c>
      <c r="FT343" s="160">
        <f t="shared" si="8081"/>
        <v>0</v>
      </c>
      <c r="FU343" s="160">
        <f t="shared" si="8082"/>
        <v>0</v>
      </c>
      <c r="FV343" s="160">
        <f t="shared" si="8083"/>
        <v>0</v>
      </c>
      <c r="FW343" s="160">
        <f t="shared" si="8084"/>
        <v>0</v>
      </c>
      <c r="FX343" s="161">
        <f t="shared" ref="FX343:FY343" si="8464">FX342</f>
        <v>12</v>
      </c>
      <c r="FY343" s="175">
        <f t="shared" si="8464"/>
        <v>1175</v>
      </c>
      <c r="FZ343" s="163" t="str">
        <f t="shared" si="8086"/>
        <v>1</v>
      </c>
      <c r="GA343" s="164">
        <f t="shared" si="212"/>
        <v>2</v>
      </c>
      <c r="GB343" s="165">
        <f t="shared" si="213"/>
        <v>0</v>
      </c>
      <c r="GC343" s="166"/>
      <c r="GD343" s="166"/>
      <c r="GE343" s="166"/>
      <c r="GF343" s="84"/>
      <c r="GG343" s="85"/>
      <c r="GH343" s="83" t="str">
        <f t="shared" si="214"/>
        <v>0</v>
      </c>
      <c r="GI343" s="167">
        <f t="shared" si="8087"/>
        <v>0</v>
      </c>
      <c r="GJ343" s="168">
        <f t="shared" si="8088"/>
        <v>0</v>
      </c>
      <c r="GK343" s="168">
        <f t="shared" si="8089"/>
        <v>0</v>
      </c>
      <c r="GL343" s="168">
        <f t="shared" si="8090"/>
        <v>0</v>
      </c>
      <c r="GM343" s="168">
        <f t="shared" si="8091"/>
        <v>0</v>
      </c>
      <c r="GN343" s="154">
        <f t="shared" ref="GN343:GO343" si="8465">GN342</f>
        <v>13</v>
      </c>
      <c r="GO343" s="173">
        <f t="shared" si="8465"/>
        <v>1176</v>
      </c>
      <c r="GP343" s="156" t="str">
        <f t="shared" si="8093"/>
        <v>1</v>
      </c>
      <c r="GQ343" s="157">
        <f t="shared" si="222"/>
        <v>3</v>
      </c>
      <c r="GR343" s="158">
        <f t="shared" si="223"/>
        <v>0</v>
      </c>
      <c r="GS343" s="159"/>
      <c r="GT343" s="159"/>
      <c r="GU343" s="159"/>
      <c r="GV343" s="78"/>
      <c r="GW343" s="79"/>
      <c r="GX343" s="77" t="str">
        <f t="shared" si="224"/>
        <v>0</v>
      </c>
      <c r="GY343" s="81">
        <f t="shared" si="8094"/>
        <v>0</v>
      </c>
      <c r="GZ343" s="160">
        <f t="shared" si="8095"/>
        <v>0</v>
      </c>
      <c r="HA343" s="160">
        <f t="shared" si="8096"/>
        <v>0</v>
      </c>
      <c r="HB343" s="160">
        <f t="shared" si="8097"/>
        <v>0</v>
      </c>
      <c r="HC343" s="160">
        <f t="shared" si="8098"/>
        <v>0</v>
      </c>
      <c r="HD343" s="161">
        <f t="shared" ref="HD343:HE343" si="8466">HD342</f>
        <v>14</v>
      </c>
      <c r="HE343" s="175">
        <f t="shared" si="8466"/>
        <v>1177</v>
      </c>
      <c r="HF343" s="163" t="str">
        <f t="shared" si="8100"/>
        <v>1</v>
      </c>
      <c r="HG343" s="164">
        <f t="shared" si="232"/>
        <v>5</v>
      </c>
      <c r="HH343" s="165">
        <f t="shared" si="233"/>
        <v>0</v>
      </c>
      <c r="HI343" s="166"/>
      <c r="HJ343" s="166"/>
      <c r="HK343" s="166"/>
      <c r="HL343" s="84"/>
      <c r="HM343" s="85"/>
      <c r="HN343" s="83" t="str">
        <f t="shared" si="234"/>
        <v>0</v>
      </c>
      <c r="HO343" s="167">
        <f t="shared" si="8101"/>
        <v>0</v>
      </c>
      <c r="HP343" s="168">
        <f t="shared" si="8102"/>
        <v>0</v>
      </c>
      <c r="HQ343" s="168">
        <f t="shared" si="8103"/>
        <v>0</v>
      </c>
      <c r="HR343" s="168">
        <f t="shared" si="8104"/>
        <v>0</v>
      </c>
      <c r="HS343" s="168">
        <f t="shared" si="8105"/>
        <v>0</v>
      </c>
      <c r="HT343" s="154">
        <f t="shared" ref="HT343:HU343" si="8467">HT342</f>
        <v>15</v>
      </c>
      <c r="HU343" s="173">
        <f t="shared" si="8467"/>
        <v>1178</v>
      </c>
      <c r="HV343" s="156" t="str">
        <f t="shared" si="8107"/>
        <v>1</v>
      </c>
      <c r="HW343" s="157" t="str">
        <f t="shared" si="242"/>
        <v/>
      </c>
      <c r="HX343" s="169">
        <f t="shared" si="243"/>
        <v>0</v>
      </c>
      <c r="HY343" s="159"/>
      <c r="HZ343" s="159"/>
      <c r="IA343" s="159"/>
      <c r="IB343" s="160"/>
      <c r="IC343" s="160"/>
      <c r="ID343" s="160" t="str">
        <f t="shared" si="244"/>
        <v>0</v>
      </c>
      <c r="IE343" s="160">
        <f t="shared" si="8108"/>
        <v>0</v>
      </c>
      <c r="IF343" s="160">
        <f t="shared" si="8109"/>
        <v>0</v>
      </c>
      <c r="IG343" s="160">
        <f t="shared" si="8110"/>
        <v>0</v>
      </c>
      <c r="IH343" s="160">
        <f t="shared" si="8111"/>
        <v>0</v>
      </c>
      <c r="II343" s="160">
        <f t="shared" si="8112"/>
        <v>0</v>
      </c>
      <c r="IJ343" s="161">
        <f t="shared" ref="IJ343:IK343" si="8468">IJ342</f>
        <v>16</v>
      </c>
      <c r="IK343" s="175">
        <f t="shared" si="8468"/>
        <v>1179</v>
      </c>
      <c r="IL343" s="163" t="str">
        <f t="shared" si="8114"/>
        <v>1</v>
      </c>
      <c r="IM343" s="164" t="str">
        <f t="shared" si="252"/>
        <v/>
      </c>
      <c r="IN343" s="165">
        <f t="shared" si="253"/>
        <v>0</v>
      </c>
      <c r="IO343" s="166"/>
      <c r="IP343" s="166"/>
      <c r="IQ343" s="166"/>
      <c r="IR343" s="168"/>
      <c r="IS343" s="168"/>
      <c r="IT343" s="170" t="str">
        <f t="shared" si="254"/>
        <v>0</v>
      </c>
      <c r="IU343" s="170">
        <f t="shared" si="8115"/>
        <v>0</v>
      </c>
      <c r="IV343" s="168">
        <f t="shared" si="8116"/>
        <v>0</v>
      </c>
      <c r="IW343" s="168">
        <f t="shared" si="8117"/>
        <v>0</v>
      </c>
      <c r="IX343" s="168">
        <f t="shared" si="8118"/>
        <v>0</v>
      </c>
      <c r="IY343" s="168">
        <f t="shared" si="8119"/>
        <v>0</v>
      </c>
      <c r="IZ343" s="154">
        <f t="shared" ref="IZ343:JA343" si="8469">IZ342</f>
        <v>17</v>
      </c>
      <c r="JA343" s="173">
        <f t="shared" si="8469"/>
        <v>1180</v>
      </c>
      <c r="JB343" s="156" t="str">
        <f t="shared" si="8121"/>
        <v>1</v>
      </c>
      <c r="JC343" s="157" t="str">
        <f t="shared" si="262"/>
        <v/>
      </c>
      <c r="JD343" s="158">
        <f t="shared" si="263"/>
        <v>0</v>
      </c>
      <c r="JE343" s="159"/>
      <c r="JF343" s="159"/>
      <c r="JG343" s="159"/>
      <c r="JH343" s="160"/>
      <c r="JI343" s="160"/>
      <c r="JJ343" s="171" t="str">
        <f t="shared" si="264"/>
        <v>0</v>
      </c>
      <c r="JK343" s="171">
        <f t="shared" si="8122"/>
        <v>0</v>
      </c>
      <c r="JL343" s="160">
        <f t="shared" si="8123"/>
        <v>0</v>
      </c>
      <c r="JM343" s="160">
        <f t="shared" si="8124"/>
        <v>0</v>
      </c>
      <c r="JN343" s="160">
        <f t="shared" si="8125"/>
        <v>0</v>
      </c>
      <c r="JO343" s="160">
        <f t="shared" si="8126"/>
        <v>0</v>
      </c>
      <c r="JP343" s="161">
        <f t="shared" ref="JP343:JQ343" si="8470">JP342</f>
        <v>18</v>
      </c>
      <c r="JQ343" s="175">
        <f t="shared" si="8470"/>
        <v>1181</v>
      </c>
      <c r="JR343" s="163" t="str">
        <f t="shared" si="8128"/>
        <v>1</v>
      </c>
      <c r="JS343" s="164" t="str">
        <f t="shared" si="272"/>
        <v/>
      </c>
      <c r="JT343" s="165">
        <f t="shared" si="273"/>
        <v>0</v>
      </c>
      <c r="JU343" s="166"/>
      <c r="JV343" s="166"/>
      <c r="JW343" s="166"/>
      <c r="JX343" s="168"/>
      <c r="JY343" s="168"/>
      <c r="JZ343" s="170" t="str">
        <f t="shared" si="274"/>
        <v>0</v>
      </c>
      <c r="KA343" s="170">
        <f t="shared" si="8129"/>
        <v>0</v>
      </c>
      <c r="KB343" s="168">
        <f t="shared" si="8130"/>
        <v>0</v>
      </c>
      <c r="KC343" s="168">
        <f t="shared" si="8131"/>
        <v>0</v>
      </c>
      <c r="KD343" s="168">
        <f t="shared" si="8132"/>
        <v>0</v>
      </c>
      <c r="KE343" s="168">
        <f t="shared" si="8133"/>
        <v>0</v>
      </c>
      <c r="KF343" s="154">
        <f t="shared" ref="KF343:KG343" si="8471">KF342</f>
        <v>19</v>
      </c>
      <c r="KG343" s="173">
        <f t="shared" si="8471"/>
        <v>1182</v>
      </c>
      <c r="KH343" s="156" t="str">
        <f t="shared" si="8135"/>
        <v>1</v>
      </c>
      <c r="KI343" s="157" t="str">
        <f t="shared" si="282"/>
        <v/>
      </c>
      <c r="KJ343" s="158">
        <f t="shared" si="283"/>
        <v>0</v>
      </c>
      <c r="KK343" s="159"/>
      <c r="KL343" s="159"/>
      <c r="KM343" s="159"/>
      <c r="KN343" s="160"/>
      <c r="KO343" s="160"/>
      <c r="KP343" s="171" t="str">
        <f t="shared" si="284"/>
        <v>0</v>
      </c>
      <c r="KQ343" s="171">
        <f t="shared" si="8136"/>
        <v>0</v>
      </c>
      <c r="KR343" s="160">
        <f t="shared" si="8137"/>
        <v>0</v>
      </c>
      <c r="KS343" s="160">
        <f t="shared" si="8138"/>
        <v>0</v>
      </c>
      <c r="KT343" s="160">
        <f t="shared" si="8139"/>
        <v>0</v>
      </c>
      <c r="KU343" s="160">
        <f t="shared" si="8140"/>
        <v>0</v>
      </c>
      <c r="KV343" s="161">
        <f t="shared" ref="KV343:KW343" si="8472">KV342</f>
        <v>20</v>
      </c>
      <c r="KW343" s="175">
        <f t="shared" si="8472"/>
        <v>1183</v>
      </c>
      <c r="KX343" s="163" t="str">
        <f t="shared" si="8142"/>
        <v>1</v>
      </c>
      <c r="KY343" s="164" t="str">
        <f t="shared" si="292"/>
        <v/>
      </c>
      <c r="KZ343" s="165">
        <f t="shared" si="293"/>
        <v>0</v>
      </c>
      <c r="LA343" s="166"/>
      <c r="LB343" s="166"/>
      <c r="LC343" s="166"/>
      <c r="LD343" s="168"/>
      <c r="LE343" s="168"/>
      <c r="LF343" s="170" t="str">
        <f t="shared" si="294"/>
        <v>0</v>
      </c>
      <c r="LG343" s="170">
        <f t="shared" si="8143"/>
        <v>0</v>
      </c>
      <c r="LH343" s="168">
        <f t="shared" si="8144"/>
        <v>0</v>
      </c>
      <c r="LI343" s="168">
        <f t="shared" si="8145"/>
        <v>0</v>
      </c>
      <c r="LJ343" s="168">
        <f t="shared" si="8146"/>
        <v>0</v>
      </c>
      <c r="LK343" s="168">
        <f t="shared" si="8147"/>
        <v>0</v>
      </c>
      <c r="LL343" s="172"/>
      <c r="LM343" s="172"/>
      <c r="LN343" s="168" t="str">
        <f t="shared" si="8148"/>
        <v>#REF!</v>
      </c>
      <c r="LO343" s="168" t="str">
        <f t="shared" si="8149"/>
        <v>#REF!</v>
      </c>
      <c r="LP343" s="168" t="str">
        <f t="shared" si="8150"/>
        <v>#REF!</v>
      </c>
      <c r="LQ343" s="168" t="str">
        <f t="shared" si="8151"/>
        <v>#REF!</v>
      </c>
    </row>
    <row r="344" ht="15.75" customHeight="1">
      <c r="A344" s="188">
        <v>46437.0</v>
      </c>
      <c r="B344" s="152" t="s">
        <v>29</v>
      </c>
      <c r="C344" s="153">
        <f t="shared" si="99"/>
        <v>0</v>
      </c>
      <c r="D344" s="154">
        <f t="shared" ref="D344:E344" si="8473">D343</f>
        <v>1</v>
      </c>
      <c r="E344" s="173">
        <f t="shared" si="8473"/>
        <v>1164</v>
      </c>
      <c r="F344" s="156" t="str">
        <f t="shared" si="8253"/>
        <v>1</v>
      </c>
      <c r="G344" s="157">
        <f t="shared" si="102"/>
        <v>1</v>
      </c>
      <c r="H344" s="158">
        <f t="shared" si="103"/>
        <v>0</v>
      </c>
      <c r="I344" s="159"/>
      <c r="J344" s="159"/>
      <c r="K344" s="159"/>
      <c r="L344" s="78"/>
      <c r="M344" s="79"/>
      <c r="N344" s="77" t="str">
        <f t="shared" si="104"/>
        <v>0</v>
      </c>
      <c r="O344" s="81">
        <f t="shared" si="8010"/>
        <v>0</v>
      </c>
      <c r="P344" s="160">
        <f t="shared" si="8011"/>
        <v>0</v>
      </c>
      <c r="Q344" s="160">
        <f t="shared" si="8012"/>
        <v>0</v>
      </c>
      <c r="R344" s="160">
        <f t="shared" si="8013"/>
        <v>0</v>
      </c>
      <c r="S344" s="160">
        <f t="shared" si="8014"/>
        <v>0</v>
      </c>
      <c r="T344" s="161">
        <f t="shared" ref="T344:U344" si="8474">T343</f>
        <v>2</v>
      </c>
      <c r="U344" s="175">
        <f t="shared" si="8474"/>
        <v>1165</v>
      </c>
      <c r="V344" s="163" t="str">
        <f t="shared" si="8016"/>
        <v>1</v>
      </c>
      <c r="W344" s="164">
        <f t="shared" si="112"/>
        <v>1</v>
      </c>
      <c r="X344" s="165">
        <f t="shared" si="113"/>
        <v>0</v>
      </c>
      <c r="Y344" s="166"/>
      <c r="Z344" s="166"/>
      <c r="AA344" s="166"/>
      <c r="AB344" s="84"/>
      <c r="AC344" s="85"/>
      <c r="AD344" s="83" t="str">
        <f t="shared" si="114"/>
        <v>0</v>
      </c>
      <c r="AE344" s="167">
        <f t="shared" si="8017"/>
        <v>0</v>
      </c>
      <c r="AF344" s="168">
        <f t="shared" si="8018"/>
        <v>0</v>
      </c>
      <c r="AG344" s="168">
        <f t="shared" si="8019"/>
        <v>0</v>
      </c>
      <c r="AH344" s="168">
        <f t="shared" si="8020"/>
        <v>0</v>
      </c>
      <c r="AI344" s="168">
        <f t="shared" si="8021"/>
        <v>0</v>
      </c>
      <c r="AJ344" s="154">
        <f t="shared" ref="AJ344:AK344" si="8475">AJ343</f>
        <v>3</v>
      </c>
      <c r="AK344" s="173">
        <f t="shared" si="8475"/>
        <v>1166</v>
      </c>
      <c r="AL344" s="156" t="str">
        <f t="shared" si="8023"/>
        <v>1</v>
      </c>
      <c r="AM344" s="157">
        <f t="shared" si="122"/>
        <v>2</v>
      </c>
      <c r="AN344" s="158">
        <f t="shared" si="123"/>
        <v>0</v>
      </c>
      <c r="AO344" s="159"/>
      <c r="AP344" s="159"/>
      <c r="AQ344" s="159"/>
      <c r="AR344" s="78"/>
      <c r="AS344" s="79"/>
      <c r="AT344" s="77" t="str">
        <f t="shared" si="124"/>
        <v>0</v>
      </c>
      <c r="AU344" s="81">
        <f t="shared" si="8024"/>
        <v>0</v>
      </c>
      <c r="AV344" s="160">
        <f t="shared" si="8025"/>
        <v>0</v>
      </c>
      <c r="AW344" s="160">
        <f t="shared" si="8026"/>
        <v>0</v>
      </c>
      <c r="AX344" s="160">
        <f t="shared" si="8027"/>
        <v>0</v>
      </c>
      <c r="AY344" s="160">
        <f t="shared" si="8028"/>
        <v>0</v>
      </c>
      <c r="AZ344" s="161">
        <f t="shared" ref="AZ344:BA344" si="8476">AZ343</f>
        <v>4</v>
      </c>
      <c r="BA344" s="175">
        <f t="shared" si="8476"/>
        <v>1167</v>
      </c>
      <c r="BB344" s="163" t="str">
        <f t="shared" si="8030"/>
        <v>1</v>
      </c>
      <c r="BC344" s="164">
        <f t="shared" si="132"/>
        <v>4</v>
      </c>
      <c r="BD344" s="165">
        <f t="shared" si="133"/>
        <v>0</v>
      </c>
      <c r="BE344" s="166"/>
      <c r="BF344" s="166"/>
      <c r="BG344" s="166"/>
      <c r="BH344" s="84"/>
      <c r="BI344" s="85"/>
      <c r="BJ344" s="83" t="str">
        <f t="shared" si="134"/>
        <v>0</v>
      </c>
      <c r="BK344" s="167">
        <f t="shared" si="8031"/>
        <v>0</v>
      </c>
      <c r="BL344" s="168">
        <f t="shared" si="8032"/>
        <v>0</v>
      </c>
      <c r="BM344" s="168">
        <f t="shared" si="8033"/>
        <v>0</v>
      </c>
      <c r="BN344" s="168">
        <f t="shared" si="8034"/>
        <v>0</v>
      </c>
      <c r="BO344" s="168">
        <f t="shared" si="8035"/>
        <v>0</v>
      </c>
      <c r="BP344" s="154">
        <f t="shared" ref="BP344:BQ344" si="8477">BP343</f>
        <v>5</v>
      </c>
      <c r="BQ344" s="173">
        <f t="shared" si="8477"/>
        <v>1168</v>
      </c>
      <c r="BR344" s="156" t="str">
        <f t="shared" si="8037"/>
        <v>1</v>
      </c>
      <c r="BS344" s="157">
        <f t="shared" si="142"/>
        <v>4</v>
      </c>
      <c r="BT344" s="158">
        <f t="shared" si="143"/>
        <v>0</v>
      </c>
      <c r="BU344" s="159"/>
      <c r="BV344" s="159"/>
      <c r="BW344" s="159"/>
      <c r="BX344" s="78"/>
      <c r="BY344" s="79"/>
      <c r="BZ344" s="77" t="str">
        <f t="shared" si="144"/>
        <v>0</v>
      </c>
      <c r="CA344" s="81">
        <f t="shared" si="8038"/>
        <v>0</v>
      </c>
      <c r="CB344" s="160">
        <f t="shared" si="8039"/>
        <v>0</v>
      </c>
      <c r="CC344" s="160">
        <f t="shared" si="8040"/>
        <v>0</v>
      </c>
      <c r="CD344" s="160">
        <f t="shared" si="8041"/>
        <v>0</v>
      </c>
      <c r="CE344" s="160">
        <f t="shared" si="8042"/>
        <v>0</v>
      </c>
      <c r="CF344" s="161">
        <f t="shared" ref="CF344:CG344" si="8478">CF343</f>
        <v>6</v>
      </c>
      <c r="CG344" s="175">
        <f t="shared" si="8478"/>
        <v>1169</v>
      </c>
      <c r="CH344" s="163" t="str">
        <f t="shared" si="8044"/>
        <v>1</v>
      </c>
      <c r="CI344" s="164">
        <f t="shared" si="152"/>
        <v>2</v>
      </c>
      <c r="CJ344" s="165">
        <f t="shared" si="153"/>
        <v>0</v>
      </c>
      <c r="CK344" s="166"/>
      <c r="CL344" s="166"/>
      <c r="CM344" s="166"/>
      <c r="CN344" s="84"/>
      <c r="CO344" s="85"/>
      <c r="CP344" s="83" t="str">
        <f t="shared" si="154"/>
        <v>0</v>
      </c>
      <c r="CQ344" s="167">
        <f t="shared" si="8045"/>
        <v>0</v>
      </c>
      <c r="CR344" s="168">
        <f t="shared" si="8046"/>
        <v>0</v>
      </c>
      <c r="CS344" s="168">
        <f t="shared" si="8047"/>
        <v>0</v>
      </c>
      <c r="CT344" s="168">
        <f t="shared" si="8048"/>
        <v>0</v>
      </c>
      <c r="CU344" s="168">
        <f t="shared" si="8049"/>
        <v>0</v>
      </c>
      <c r="CV344" s="154">
        <f t="shared" ref="CV344:CW344" si="8479">CV343</f>
        <v>7</v>
      </c>
      <c r="CW344" s="173">
        <f t="shared" si="8479"/>
        <v>1170</v>
      </c>
      <c r="CX344" s="156" t="str">
        <f t="shared" si="8051"/>
        <v>1</v>
      </c>
      <c r="CY344" s="157">
        <f t="shared" si="162"/>
        <v>2</v>
      </c>
      <c r="CZ344" s="158">
        <f t="shared" si="163"/>
        <v>0</v>
      </c>
      <c r="DA344" s="159"/>
      <c r="DB344" s="159"/>
      <c r="DC344" s="159"/>
      <c r="DD344" s="78"/>
      <c r="DE344" s="79"/>
      <c r="DF344" s="77" t="str">
        <f t="shared" si="164"/>
        <v>0</v>
      </c>
      <c r="DG344" s="81">
        <f t="shared" si="8052"/>
        <v>0</v>
      </c>
      <c r="DH344" s="160">
        <f t="shared" si="8053"/>
        <v>0</v>
      </c>
      <c r="DI344" s="160">
        <f t="shared" si="8054"/>
        <v>0</v>
      </c>
      <c r="DJ344" s="160">
        <f t="shared" si="8055"/>
        <v>0</v>
      </c>
      <c r="DK344" s="160">
        <f t="shared" si="8056"/>
        <v>0</v>
      </c>
      <c r="DL344" s="161">
        <f t="shared" ref="DL344:DM344" si="8480">DL343</f>
        <v>8</v>
      </c>
      <c r="DM344" s="175">
        <f t="shared" si="8480"/>
        <v>1171</v>
      </c>
      <c r="DN344" s="163" t="str">
        <f t="shared" si="8058"/>
        <v>1</v>
      </c>
      <c r="DO344" s="164">
        <f t="shared" si="172"/>
        <v>2</v>
      </c>
      <c r="DP344" s="165">
        <f t="shared" si="173"/>
        <v>0</v>
      </c>
      <c r="DQ344" s="166"/>
      <c r="DR344" s="166"/>
      <c r="DS344" s="166"/>
      <c r="DT344" s="84"/>
      <c r="DU344" s="85"/>
      <c r="DV344" s="83" t="str">
        <f t="shared" si="174"/>
        <v>0</v>
      </c>
      <c r="DW344" s="167">
        <f t="shared" si="8059"/>
        <v>0</v>
      </c>
      <c r="DX344" s="168">
        <f t="shared" si="8060"/>
        <v>0</v>
      </c>
      <c r="DY344" s="168">
        <f t="shared" si="8061"/>
        <v>0</v>
      </c>
      <c r="DZ344" s="168">
        <f t="shared" si="8062"/>
        <v>0</v>
      </c>
      <c r="EA344" s="168">
        <f t="shared" si="8063"/>
        <v>0</v>
      </c>
      <c r="EB344" s="154">
        <f t="shared" ref="EB344:EC344" si="8481">EB343</f>
        <v>9</v>
      </c>
      <c r="EC344" s="173">
        <f t="shared" si="8481"/>
        <v>1172</v>
      </c>
      <c r="ED344" s="156" t="str">
        <f t="shared" si="8065"/>
        <v>1</v>
      </c>
      <c r="EE344" s="157">
        <f t="shared" si="182"/>
        <v>5</v>
      </c>
      <c r="EF344" s="169">
        <f t="shared" si="183"/>
        <v>0</v>
      </c>
      <c r="EG344" s="159"/>
      <c r="EH344" s="159"/>
      <c r="EI344" s="159"/>
      <c r="EJ344" s="78"/>
      <c r="EK344" s="79"/>
      <c r="EL344" s="77" t="str">
        <f t="shared" si="184"/>
        <v>0</v>
      </c>
      <c r="EM344" s="81">
        <f t="shared" si="8066"/>
        <v>0</v>
      </c>
      <c r="EN344" s="160">
        <f t="shared" si="8067"/>
        <v>0</v>
      </c>
      <c r="EO344" s="160">
        <f t="shared" si="8068"/>
        <v>0</v>
      </c>
      <c r="EP344" s="160">
        <f t="shared" si="8069"/>
        <v>0</v>
      </c>
      <c r="EQ344" s="160">
        <f t="shared" si="8070"/>
        <v>0</v>
      </c>
      <c r="ER344" s="161">
        <f t="shared" ref="ER344:ES344" si="8482">ER343</f>
        <v>10</v>
      </c>
      <c r="ES344" s="175">
        <f t="shared" si="8482"/>
        <v>1173</v>
      </c>
      <c r="ET344" s="163" t="str">
        <f t="shared" si="8072"/>
        <v>1</v>
      </c>
      <c r="EU344" s="164">
        <f t="shared" si="192"/>
        <v>19</v>
      </c>
      <c r="EV344" s="165">
        <f t="shared" si="193"/>
        <v>0</v>
      </c>
      <c r="EW344" s="166"/>
      <c r="EX344" s="166"/>
      <c r="EY344" s="166"/>
      <c r="EZ344" s="84"/>
      <c r="FA344" s="85"/>
      <c r="FB344" s="83" t="str">
        <f t="shared" si="194"/>
        <v>0</v>
      </c>
      <c r="FC344" s="167">
        <f t="shared" si="8073"/>
        <v>0</v>
      </c>
      <c r="FD344" s="168">
        <f t="shared" si="8074"/>
        <v>0</v>
      </c>
      <c r="FE344" s="168">
        <f t="shared" si="8075"/>
        <v>0</v>
      </c>
      <c r="FF344" s="168">
        <f t="shared" si="8076"/>
        <v>0</v>
      </c>
      <c r="FG344" s="168">
        <f t="shared" si="8077"/>
        <v>0</v>
      </c>
      <c r="FH344" s="154">
        <f t="shared" ref="FH344:FI344" si="8483">FH343</f>
        <v>11</v>
      </c>
      <c r="FI344" s="173">
        <f t="shared" si="8483"/>
        <v>1174</v>
      </c>
      <c r="FJ344" s="156" t="str">
        <f t="shared" si="8079"/>
        <v>1</v>
      </c>
      <c r="FK344" s="157">
        <f t="shared" si="202"/>
        <v>4</v>
      </c>
      <c r="FL344" s="158">
        <f t="shared" si="203"/>
        <v>0</v>
      </c>
      <c r="FM344" s="159"/>
      <c r="FN344" s="159"/>
      <c r="FO344" s="159"/>
      <c r="FP344" s="78"/>
      <c r="FQ344" s="79"/>
      <c r="FR344" s="77" t="str">
        <f t="shared" si="204"/>
        <v>0</v>
      </c>
      <c r="FS344" s="81">
        <f t="shared" si="8080"/>
        <v>0</v>
      </c>
      <c r="FT344" s="160">
        <f t="shared" si="8081"/>
        <v>0</v>
      </c>
      <c r="FU344" s="160">
        <f t="shared" si="8082"/>
        <v>0</v>
      </c>
      <c r="FV344" s="160">
        <f t="shared" si="8083"/>
        <v>0</v>
      </c>
      <c r="FW344" s="160">
        <f t="shared" si="8084"/>
        <v>0</v>
      </c>
      <c r="FX344" s="161">
        <f t="shared" ref="FX344:FY344" si="8484">FX343</f>
        <v>12</v>
      </c>
      <c r="FY344" s="175">
        <f t="shared" si="8484"/>
        <v>1175</v>
      </c>
      <c r="FZ344" s="163" t="str">
        <f t="shared" si="8086"/>
        <v>1</v>
      </c>
      <c r="GA344" s="164">
        <f t="shared" si="212"/>
        <v>2</v>
      </c>
      <c r="GB344" s="165">
        <f t="shared" si="213"/>
        <v>0</v>
      </c>
      <c r="GC344" s="166"/>
      <c r="GD344" s="166"/>
      <c r="GE344" s="166"/>
      <c r="GF344" s="84"/>
      <c r="GG344" s="85"/>
      <c r="GH344" s="83" t="str">
        <f t="shared" si="214"/>
        <v>0</v>
      </c>
      <c r="GI344" s="167">
        <f t="shared" si="8087"/>
        <v>0</v>
      </c>
      <c r="GJ344" s="168">
        <f t="shared" si="8088"/>
        <v>0</v>
      </c>
      <c r="GK344" s="168">
        <f t="shared" si="8089"/>
        <v>0</v>
      </c>
      <c r="GL344" s="168">
        <f t="shared" si="8090"/>
        <v>0</v>
      </c>
      <c r="GM344" s="168">
        <f t="shared" si="8091"/>
        <v>0</v>
      </c>
      <c r="GN344" s="154">
        <f t="shared" ref="GN344:GO344" si="8485">GN343</f>
        <v>13</v>
      </c>
      <c r="GO344" s="173">
        <f t="shared" si="8485"/>
        <v>1176</v>
      </c>
      <c r="GP344" s="156" t="str">
        <f t="shared" si="8093"/>
        <v>1</v>
      </c>
      <c r="GQ344" s="157">
        <f t="shared" si="222"/>
        <v>3</v>
      </c>
      <c r="GR344" s="158">
        <f t="shared" si="223"/>
        <v>0</v>
      </c>
      <c r="GS344" s="159"/>
      <c r="GT344" s="159"/>
      <c r="GU344" s="159"/>
      <c r="GV344" s="78"/>
      <c r="GW344" s="79"/>
      <c r="GX344" s="77" t="str">
        <f t="shared" si="224"/>
        <v>0</v>
      </c>
      <c r="GY344" s="81">
        <f t="shared" si="8094"/>
        <v>0</v>
      </c>
      <c r="GZ344" s="160">
        <f t="shared" si="8095"/>
        <v>0</v>
      </c>
      <c r="HA344" s="160">
        <f t="shared" si="8096"/>
        <v>0</v>
      </c>
      <c r="HB344" s="160">
        <f t="shared" si="8097"/>
        <v>0</v>
      </c>
      <c r="HC344" s="160">
        <f t="shared" si="8098"/>
        <v>0</v>
      </c>
      <c r="HD344" s="161">
        <f t="shared" ref="HD344:HE344" si="8486">HD343</f>
        <v>14</v>
      </c>
      <c r="HE344" s="175">
        <f t="shared" si="8486"/>
        <v>1177</v>
      </c>
      <c r="HF344" s="163" t="str">
        <f t="shared" si="8100"/>
        <v>1</v>
      </c>
      <c r="HG344" s="164">
        <f t="shared" si="232"/>
        <v>5</v>
      </c>
      <c r="HH344" s="165">
        <f t="shared" si="233"/>
        <v>0</v>
      </c>
      <c r="HI344" s="166"/>
      <c r="HJ344" s="166"/>
      <c r="HK344" s="166"/>
      <c r="HL344" s="84"/>
      <c r="HM344" s="85"/>
      <c r="HN344" s="83" t="str">
        <f t="shared" si="234"/>
        <v>0</v>
      </c>
      <c r="HO344" s="167">
        <f t="shared" si="8101"/>
        <v>0</v>
      </c>
      <c r="HP344" s="168">
        <f t="shared" si="8102"/>
        <v>0</v>
      </c>
      <c r="HQ344" s="168">
        <f t="shared" si="8103"/>
        <v>0</v>
      </c>
      <c r="HR344" s="168">
        <f t="shared" si="8104"/>
        <v>0</v>
      </c>
      <c r="HS344" s="168">
        <f t="shared" si="8105"/>
        <v>0</v>
      </c>
      <c r="HT344" s="154">
        <f t="shared" ref="HT344:HU344" si="8487">HT343</f>
        <v>15</v>
      </c>
      <c r="HU344" s="173">
        <f t="shared" si="8487"/>
        <v>1178</v>
      </c>
      <c r="HV344" s="156" t="str">
        <f t="shared" si="8107"/>
        <v>1</v>
      </c>
      <c r="HW344" s="157" t="str">
        <f t="shared" si="242"/>
        <v/>
      </c>
      <c r="HX344" s="169">
        <f t="shared" si="243"/>
        <v>0</v>
      </c>
      <c r="HY344" s="159"/>
      <c r="HZ344" s="159"/>
      <c r="IA344" s="159"/>
      <c r="IB344" s="160"/>
      <c r="IC344" s="160"/>
      <c r="ID344" s="160" t="str">
        <f t="shared" si="244"/>
        <v>0</v>
      </c>
      <c r="IE344" s="160">
        <f t="shared" si="8108"/>
        <v>0</v>
      </c>
      <c r="IF344" s="160">
        <f t="shared" si="8109"/>
        <v>0</v>
      </c>
      <c r="IG344" s="160">
        <f t="shared" si="8110"/>
        <v>0</v>
      </c>
      <c r="IH344" s="160">
        <f t="shared" si="8111"/>
        <v>0</v>
      </c>
      <c r="II344" s="160">
        <f t="shared" si="8112"/>
        <v>0</v>
      </c>
      <c r="IJ344" s="161">
        <f t="shared" ref="IJ344:IK344" si="8488">IJ343</f>
        <v>16</v>
      </c>
      <c r="IK344" s="175">
        <f t="shared" si="8488"/>
        <v>1179</v>
      </c>
      <c r="IL344" s="163" t="str">
        <f t="shared" si="8114"/>
        <v>1</v>
      </c>
      <c r="IM344" s="164" t="str">
        <f t="shared" si="252"/>
        <v/>
      </c>
      <c r="IN344" s="165">
        <f t="shared" si="253"/>
        <v>0</v>
      </c>
      <c r="IO344" s="166"/>
      <c r="IP344" s="166"/>
      <c r="IQ344" s="166"/>
      <c r="IR344" s="168"/>
      <c r="IS344" s="168"/>
      <c r="IT344" s="170" t="str">
        <f t="shared" si="254"/>
        <v>0</v>
      </c>
      <c r="IU344" s="170">
        <f t="shared" si="8115"/>
        <v>0</v>
      </c>
      <c r="IV344" s="168">
        <f t="shared" si="8116"/>
        <v>0</v>
      </c>
      <c r="IW344" s="168">
        <f t="shared" si="8117"/>
        <v>0</v>
      </c>
      <c r="IX344" s="168">
        <f t="shared" si="8118"/>
        <v>0</v>
      </c>
      <c r="IY344" s="168">
        <f t="shared" si="8119"/>
        <v>0</v>
      </c>
      <c r="IZ344" s="154">
        <f t="shared" ref="IZ344:JA344" si="8489">IZ343</f>
        <v>17</v>
      </c>
      <c r="JA344" s="173">
        <f t="shared" si="8489"/>
        <v>1180</v>
      </c>
      <c r="JB344" s="156" t="str">
        <f t="shared" si="8121"/>
        <v>1</v>
      </c>
      <c r="JC344" s="157" t="str">
        <f t="shared" si="262"/>
        <v/>
      </c>
      <c r="JD344" s="158">
        <f t="shared" si="263"/>
        <v>0</v>
      </c>
      <c r="JE344" s="159"/>
      <c r="JF344" s="159"/>
      <c r="JG344" s="159"/>
      <c r="JH344" s="160"/>
      <c r="JI344" s="160"/>
      <c r="JJ344" s="171" t="str">
        <f t="shared" si="264"/>
        <v>0</v>
      </c>
      <c r="JK344" s="171">
        <f t="shared" si="8122"/>
        <v>0</v>
      </c>
      <c r="JL344" s="160">
        <f t="shared" si="8123"/>
        <v>0</v>
      </c>
      <c r="JM344" s="160">
        <f t="shared" si="8124"/>
        <v>0</v>
      </c>
      <c r="JN344" s="160">
        <f t="shared" si="8125"/>
        <v>0</v>
      </c>
      <c r="JO344" s="160">
        <f t="shared" si="8126"/>
        <v>0</v>
      </c>
      <c r="JP344" s="161">
        <f t="shared" ref="JP344:JQ344" si="8490">JP343</f>
        <v>18</v>
      </c>
      <c r="JQ344" s="175">
        <f t="shared" si="8490"/>
        <v>1181</v>
      </c>
      <c r="JR344" s="163" t="str">
        <f t="shared" si="8128"/>
        <v>1</v>
      </c>
      <c r="JS344" s="164" t="str">
        <f t="shared" si="272"/>
        <v/>
      </c>
      <c r="JT344" s="165">
        <f t="shared" si="273"/>
        <v>0</v>
      </c>
      <c r="JU344" s="166"/>
      <c r="JV344" s="166"/>
      <c r="JW344" s="166"/>
      <c r="JX344" s="168"/>
      <c r="JY344" s="168"/>
      <c r="JZ344" s="170" t="str">
        <f t="shared" si="274"/>
        <v>0</v>
      </c>
      <c r="KA344" s="170">
        <f t="shared" si="8129"/>
        <v>0</v>
      </c>
      <c r="KB344" s="168">
        <f t="shared" si="8130"/>
        <v>0</v>
      </c>
      <c r="KC344" s="168">
        <f t="shared" si="8131"/>
        <v>0</v>
      </c>
      <c r="KD344" s="168">
        <f t="shared" si="8132"/>
        <v>0</v>
      </c>
      <c r="KE344" s="168">
        <f t="shared" si="8133"/>
        <v>0</v>
      </c>
      <c r="KF344" s="154">
        <f t="shared" ref="KF344:KG344" si="8491">KF343</f>
        <v>19</v>
      </c>
      <c r="KG344" s="173">
        <f t="shared" si="8491"/>
        <v>1182</v>
      </c>
      <c r="KH344" s="156" t="str">
        <f t="shared" si="8135"/>
        <v>1</v>
      </c>
      <c r="KI344" s="157" t="str">
        <f t="shared" si="282"/>
        <v/>
      </c>
      <c r="KJ344" s="158">
        <f t="shared" si="283"/>
        <v>0</v>
      </c>
      <c r="KK344" s="159"/>
      <c r="KL344" s="159"/>
      <c r="KM344" s="159"/>
      <c r="KN344" s="160"/>
      <c r="KO344" s="160"/>
      <c r="KP344" s="171" t="str">
        <f t="shared" si="284"/>
        <v>0</v>
      </c>
      <c r="KQ344" s="171">
        <f t="shared" si="8136"/>
        <v>0</v>
      </c>
      <c r="KR344" s="160">
        <f t="shared" si="8137"/>
        <v>0</v>
      </c>
      <c r="KS344" s="160">
        <f t="shared" si="8138"/>
        <v>0</v>
      </c>
      <c r="KT344" s="160">
        <f t="shared" si="8139"/>
        <v>0</v>
      </c>
      <c r="KU344" s="160">
        <f t="shared" si="8140"/>
        <v>0</v>
      </c>
      <c r="KV344" s="161">
        <f t="shared" ref="KV344:KW344" si="8492">KV343</f>
        <v>20</v>
      </c>
      <c r="KW344" s="175">
        <f t="shared" si="8492"/>
        <v>1183</v>
      </c>
      <c r="KX344" s="163" t="str">
        <f t="shared" si="8142"/>
        <v>1</v>
      </c>
      <c r="KY344" s="164" t="str">
        <f t="shared" si="292"/>
        <v/>
      </c>
      <c r="KZ344" s="165">
        <f t="shared" si="293"/>
        <v>0</v>
      </c>
      <c r="LA344" s="166"/>
      <c r="LB344" s="166"/>
      <c r="LC344" s="166"/>
      <c r="LD344" s="168"/>
      <c r="LE344" s="168"/>
      <c r="LF344" s="170" t="str">
        <f t="shared" si="294"/>
        <v>0</v>
      </c>
      <c r="LG344" s="170">
        <f t="shared" si="8143"/>
        <v>0</v>
      </c>
      <c r="LH344" s="168">
        <f t="shared" si="8144"/>
        <v>0</v>
      </c>
      <c r="LI344" s="168">
        <f t="shared" si="8145"/>
        <v>0</v>
      </c>
      <c r="LJ344" s="168">
        <f t="shared" si="8146"/>
        <v>0</v>
      </c>
      <c r="LK344" s="168">
        <f t="shared" si="8147"/>
        <v>0</v>
      </c>
      <c r="LL344" s="172"/>
      <c r="LM344" s="172"/>
      <c r="LN344" s="168" t="str">
        <f t="shared" si="8148"/>
        <v>#REF!</v>
      </c>
      <c r="LO344" s="168" t="str">
        <f t="shared" si="8149"/>
        <v>#REF!</v>
      </c>
      <c r="LP344" s="168" t="str">
        <f t="shared" si="8150"/>
        <v>#REF!</v>
      </c>
      <c r="LQ344" s="168" t="str">
        <f t="shared" si="8151"/>
        <v>#REF!</v>
      </c>
    </row>
    <row r="345" ht="15.75" customHeight="1">
      <c r="A345" s="188">
        <v>46438.0</v>
      </c>
      <c r="B345" s="152" t="s">
        <v>30</v>
      </c>
      <c r="C345" s="153">
        <f t="shared" si="99"/>
        <v>0</v>
      </c>
      <c r="D345" s="154">
        <f t="shared" ref="D345:E345" si="8493">D344</f>
        <v>1</v>
      </c>
      <c r="E345" s="173">
        <f t="shared" si="8493"/>
        <v>1164</v>
      </c>
      <c r="F345" s="156" t="str">
        <f t="shared" si="8253"/>
        <v>1</v>
      </c>
      <c r="G345" s="157">
        <f t="shared" si="102"/>
        <v>1</v>
      </c>
      <c r="H345" s="158">
        <f t="shared" si="103"/>
        <v>0</v>
      </c>
      <c r="I345" s="159"/>
      <c r="J345" s="159"/>
      <c r="K345" s="159"/>
      <c r="L345" s="78"/>
      <c r="M345" s="79"/>
      <c r="N345" s="77" t="str">
        <f t="shared" si="104"/>
        <v>0</v>
      </c>
      <c r="O345" s="81">
        <f t="shared" si="8010"/>
        <v>0</v>
      </c>
      <c r="P345" s="160">
        <f t="shared" si="8011"/>
        <v>0</v>
      </c>
      <c r="Q345" s="160">
        <f t="shared" si="8012"/>
        <v>0</v>
      </c>
      <c r="R345" s="160">
        <f t="shared" si="8013"/>
        <v>0</v>
      </c>
      <c r="S345" s="160">
        <f t="shared" si="8014"/>
        <v>0</v>
      </c>
      <c r="T345" s="161">
        <f t="shared" ref="T345:U345" si="8494">T344</f>
        <v>2</v>
      </c>
      <c r="U345" s="175">
        <f t="shared" si="8494"/>
        <v>1165</v>
      </c>
      <c r="V345" s="163" t="str">
        <f t="shared" si="8016"/>
        <v>1</v>
      </c>
      <c r="W345" s="164">
        <f t="shared" si="112"/>
        <v>1</v>
      </c>
      <c r="X345" s="165">
        <f t="shared" si="113"/>
        <v>0</v>
      </c>
      <c r="Y345" s="166"/>
      <c r="Z345" s="166"/>
      <c r="AA345" s="166"/>
      <c r="AB345" s="84"/>
      <c r="AC345" s="85"/>
      <c r="AD345" s="83" t="str">
        <f t="shared" si="114"/>
        <v>0</v>
      </c>
      <c r="AE345" s="167">
        <f t="shared" si="8017"/>
        <v>0</v>
      </c>
      <c r="AF345" s="168">
        <f t="shared" si="8018"/>
        <v>0</v>
      </c>
      <c r="AG345" s="168">
        <f t="shared" si="8019"/>
        <v>0</v>
      </c>
      <c r="AH345" s="168">
        <f t="shared" si="8020"/>
        <v>0</v>
      </c>
      <c r="AI345" s="168">
        <f t="shared" si="8021"/>
        <v>0</v>
      </c>
      <c r="AJ345" s="154">
        <f t="shared" ref="AJ345:AK345" si="8495">AJ344</f>
        <v>3</v>
      </c>
      <c r="AK345" s="173">
        <f t="shared" si="8495"/>
        <v>1166</v>
      </c>
      <c r="AL345" s="156" t="str">
        <f t="shared" si="8023"/>
        <v>1</v>
      </c>
      <c r="AM345" s="157">
        <f t="shared" si="122"/>
        <v>2</v>
      </c>
      <c r="AN345" s="158">
        <f t="shared" si="123"/>
        <v>0</v>
      </c>
      <c r="AO345" s="159"/>
      <c r="AP345" s="159"/>
      <c r="AQ345" s="159"/>
      <c r="AR345" s="78"/>
      <c r="AS345" s="79"/>
      <c r="AT345" s="77" t="str">
        <f t="shared" si="124"/>
        <v>0</v>
      </c>
      <c r="AU345" s="81">
        <f t="shared" si="8024"/>
        <v>0</v>
      </c>
      <c r="AV345" s="160">
        <f t="shared" si="8025"/>
        <v>0</v>
      </c>
      <c r="AW345" s="160">
        <f t="shared" si="8026"/>
        <v>0</v>
      </c>
      <c r="AX345" s="160">
        <f t="shared" si="8027"/>
        <v>0</v>
      </c>
      <c r="AY345" s="160">
        <f t="shared" si="8028"/>
        <v>0</v>
      </c>
      <c r="AZ345" s="161">
        <f t="shared" ref="AZ345:BA345" si="8496">AZ344</f>
        <v>4</v>
      </c>
      <c r="BA345" s="175">
        <f t="shared" si="8496"/>
        <v>1167</v>
      </c>
      <c r="BB345" s="163" t="str">
        <f t="shared" si="8030"/>
        <v>1</v>
      </c>
      <c r="BC345" s="164">
        <f t="shared" si="132"/>
        <v>4</v>
      </c>
      <c r="BD345" s="165">
        <f t="shared" si="133"/>
        <v>0</v>
      </c>
      <c r="BE345" s="166"/>
      <c r="BF345" s="166"/>
      <c r="BG345" s="166"/>
      <c r="BH345" s="84"/>
      <c r="BI345" s="85"/>
      <c r="BJ345" s="83" t="str">
        <f t="shared" si="134"/>
        <v>0</v>
      </c>
      <c r="BK345" s="167">
        <f t="shared" si="8031"/>
        <v>0</v>
      </c>
      <c r="BL345" s="168">
        <f t="shared" si="8032"/>
        <v>0</v>
      </c>
      <c r="BM345" s="168">
        <f t="shared" si="8033"/>
        <v>0</v>
      </c>
      <c r="BN345" s="168">
        <f t="shared" si="8034"/>
        <v>0</v>
      </c>
      <c r="BO345" s="168">
        <f t="shared" si="8035"/>
        <v>0</v>
      </c>
      <c r="BP345" s="154">
        <f t="shared" ref="BP345:BQ345" si="8497">BP344</f>
        <v>5</v>
      </c>
      <c r="BQ345" s="173">
        <f t="shared" si="8497"/>
        <v>1168</v>
      </c>
      <c r="BR345" s="156" t="str">
        <f t="shared" si="8037"/>
        <v>1</v>
      </c>
      <c r="BS345" s="157">
        <f t="shared" si="142"/>
        <v>4</v>
      </c>
      <c r="BT345" s="158">
        <f t="shared" si="143"/>
        <v>0</v>
      </c>
      <c r="BU345" s="159"/>
      <c r="BV345" s="159"/>
      <c r="BW345" s="159"/>
      <c r="BX345" s="78"/>
      <c r="BY345" s="79"/>
      <c r="BZ345" s="77" t="str">
        <f t="shared" si="144"/>
        <v>0</v>
      </c>
      <c r="CA345" s="81">
        <f t="shared" si="8038"/>
        <v>0</v>
      </c>
      <c r="CB345" s="160">
        <f t="shared" si="8039"/>
        <v>0</v>
      </c>
      <c r="CC345" s="160">
        <f t="shared" si="8040"/>
        <v>0</v>
      </c>
      <c r="CD345" s="160">
        <f t="shared" si="8041"/>
        <v>0</v>
      </c>
      <c r="CE345" s="160">
        <f t="shared" si="8042"/>
        <v>0</v>
      </c>
      <c r="CF345" s="161">
        <f t="shared" ref="CF345:CG345" si="8498">CF344</f>
        <v>6</v>
      </c>
      <c r="CG345" s="175">
        <f t="shared" si="8498"/>
        <v>1169</v>
      </c>
      <c r="CH345" s="163" t="str">
        <f t="shared" si="8044"/>
        <v>1</v>
      </c>
      <c r="CI345" s="164">
        <f t="shared" si="152"/>
        <v>2</v>
      </c>
      <c r="CJ345" s="165">
        <f t="shared" si="153"/>
        <v>0</v>
      </c>
      <c r="CK345" s="166"/>
      <c r="CL345" s="166"/>
      <c r="CM345" s="166"/>
      <c r="CN345" s="84"/>
      <c r="CO345" s="85"/>
      <c r="CP345" s="83" t="str">
        <f t="shared" si="154"/>
        <v>0</v>
      </c>
      <c r="CQ345" s="167">
        <f t="shared" si="8045"/>
        <v>0</v>
      </c>
      <c r="CR345" s="168">
        <f t="shared" si="8046"/>
        <v>0</v>
      </c>
      <c r="CS345" s="168">
        <f t="shared" si="8047"/>
        <v>0</v>
      </c>
      <c r="CT345" s="168">
        <f t="shared" si="8048"/>
        <v>0</v>
      </c>
      <c r="CU345" s="168">
        <f t="shared" si="8049"/>
        <v>0</v>
      </c>
      <c r="CV345" s="154">
        <f t="shared" ref="CV345:CW345" si="8499">CV344</f>
        <v>7</v>
      </c>
      <c r="CW345" s="173">
        <f t="shared" si="8499"/>
        <v>1170</v>
      </c>
      <c r="CX345" s="156" t="str">
        <f t="shared" si="8051"/>
        <v>1</v>
      </c>
      <c r="CY345" s="157">
        <f t="shared" si="162"/>
        <v>2</v>
      </c>
      <c r="CZ345" s="158">
        <f t="shared" si="163"/>
        <v>0</v>
      </c>
      <c r="DA345" s="159"/>
      <c r="DB345" s="159"/>
      <c r="DC345" s="159"/>
      <c r="DD345" s="78"/>
      <c r="DE345" s="79"/>
      <c r="DF345" s="77" t="str">
        <f t="shared" si="164"/>
        <v>0</v>
      </c>
      <c r="DG345" s="81">
        <f t="shared" si="8052"/>
        <v>0</v>
      </c>
      <c r="DH345" s="160">
        <f t="shared" si="8053"/>
        <v>0</v>
      </c>
      <c r="DI345" s="160">
        <f t="shared" si="8054"/>
        <v>0</v>
      </c>
      <c r="DJ345" s="160">
        <f t="shared" si="8055"/>
        <v>0</v>
      </c>
      <c r="DK345" s="160">
        <f t="shared" si="8056"/>
        <v>0</v>
      </c>
      <c r="DL345" s="161">
        <f t="shared" ref="DL345:DM345" si="8500">DL344</f>
        <v>8</v>
      </c>
      <c r="DM345" s="175">
        <f t="shared" si="8500"/>
        <v>1171</v>
      </c>
      <c r="DN345" s="163" t="str">
        <f t="shared" si="8058"/>
        <v>1</v>
      </c>
      <c r="DO345" s="164">
        <f t="shared" si="172"/>
        <v>2</v>
      </c>
      <c r="DP345" s="165">
        <f t="shared" si="173"/>
        <v>0</v>
      </c>
      <c r="DQ345" s="166"/>
      <c r="DR345" s="166"/>
      <c r="DS345" s="166"/>
      <c r="DT345" s="84"/>
      <c r="DU345" s="85"/>
      <c r="DV345" s="83" t="str">
        <f t="shared" si="174"/>
        <v>0</v>
      </c>
      <c r="DW345" s="167">
        <f t="shared" si="8059"/>
        <v>0</v>
      </c>
      <c r="DX345" s="168">
        <f t="shared" si="8060"/>
        <v>0</v>
      </c>
      <c r="DY345" s="168">
        <f t="shared" si="8061"/>
        <v>0</v>
      </c>
      <c r="DZ345" s="168">
        <f t="shared" si="8062"/>
        <v>0</v>
      </c>
      <c r="EA345" s="168">
        <f t="shared" si="8063"/>
        <v>0</v>
      </c>
      <c r="EB345" s="154">
        <f t="shared" ref="EB345:EC345" si="8501">EB344</f>
        <v>9</v>
      </c>
      <c r="EC345" s="173">
        <f t="shared" si="8501"/>
        <v>1172</v>
      </c>
      <c r="ED345" s="156" t="str">
        <f t="shared" si="8065"/>
        <v>1</v>
      </c>
      <c r="EE345" s="157">
        <f t="shared" si="182"/>
        <v>5</v>
      </c>
      <c r="EF345" s="169">
        <f t="shared" si="183"/>
        <v>0</v>
      </c>
      <c r="EG345" s="159"/>
      <c r="EH345" s="159"/>
      <c r="EI345" s="159"/>
      <c r="EJ345" s="78"/>
      <c r="EK345" s="79"/>
      <c r="EL345" s="77" t="str">
        <f t="shared" si="184"/>
        <v>0</v>
      </c>
      <c r="EM345" s="81">
        <f t="shared" si="8066"/>
        <v>0</v>
      </c>
      <c r="EN345" s="160">
        <f t="shared" si="8067"/>
        <v>0</v>
      </c>
      <c r="EO345" s="160">
        <f t="shared" si="8068"/>
        <v>0</v>
      </c>
      <c r="EP345" s="160">
        <f t="shared" si="8069"/>
        <v>0</v>
      </c>
      <c r="EQ345" s="160">
        <f t="shared" si="8070"/>
        <v>0</v>
      </c>
      <c r="ER345" s="161">
        <f t="shared" ref="ER345:ES345" si="8502">ER344</f>
        <v>10</v>
      </c>
      <c r="ES345" s="175">
        <f t="shared" si="8502"/>
        <v>1173</v>
      </c>
      <c r="ET345" s="163" t="str">
        <f t="shared" si="8072"/>
        <v>1</v>
      </c>
      <c r="EU345" s="164">
        <f t="shared" si="192"/>
        <v>19</v>
      </c>
      <c r="EV345" s="165">
        <f t="shared" si="193"/>
        <v>0</v>
      </c>
      <c r="EW345" s="166"/>
      <c r="EX345" s="166"/>
      <c r="EY345" s="166"/>
      <c r="EZ345" s="84"/>
      <c r="FA345" s="85"/>
      <c r="FB345" s="83" t="str">
        <f t="shared" si="194"/>
        <v>0</v>
      </c>
      <c r="FC345" s="167">
        <f t="shared" si="8073"/>
        <v>0</v>
      </c>
      <c r="FD345" s="168">
        <f t="shared" si="8074"/>
        <v>0</v>
      </c>
      <c r="FE345" s="168">
        <f t="shared" si="8075"/>
        <v>0</v>
      </c>
      <c r="FF345" s="168">
        <f t="shared" si="8076"/>
        <v>0</v>
      </c>
      <c r="FG345" s="168">
        <f t="shared" si="8077"/>
        <v>0</v>
      </c>
      <c r="FH345" s="154">
        <f t="shared" ref="FH345:FI345" si="8503">FH344</f>
        <v>11</v>
      </c>
      <c r="FI345" s="173">
        <f t="shared" si="8503"/>
        <v>1174</v>
      </c>
      <c r="FJ345" s="156" t="str">
        <f t="shared" si="8079"/>
        <v>1</v>
      </c>
      <c r="FK345" s="157">
        <f t="shared" si="202"/>
        <v>4</v>
      </c>
      <c r="FL345" s="158">
        <f t="shared" si="203"/>
        <v>0</v>
      </c>
      <c r="FM345" s="159"/>
      <c r="FN345" s="159"/>
      <c r="FO345" s="159"/>
      <c r="FP345" s="78"/>
      <c r="FQ345" s="79"/>
      <c r="FR345" s="77" t="str">
        <f t="shared" si="204"/>
        <v>0</v>
      </c>
      <c r="FS345" s="81">
        <f t="shared" si="8080"/>
        <v>0</v>
      </c>
      <c r="FT345" s="160">
        <f t="shared" si="8081"/>
        <v>0</v>
      </c>
      <c r="FU345" s="160">
        <f t="shared" si="8082"/>
        <v>0</v>
      </c>
      <c r="FV345" s="160">
        <f t="shared" si="8083"/>
        <v>0</v>
      </c>
      <c r="FW345" s="160">
        <f t="shared" si="8084"/>
        <v>0</v>
      </c>
      <c r="FX345" s="161">
        <f t="shared" ref="FX345:FY345" si="8504">FX344</f>
        <v>12</v>
      </c>
      <c r="FY345" s="175">
        <f t="shared" si="8504"/>
        <v>1175</v>
      </c>
      <c r="FZ345" s="163" t="str">
        <f t="shared" si="8086"/>
        <v>1</v>
      </c>
      <c r="GA345" s="164">
        <f t="shared" si="212"/>
        <v>2</v>
      </c>
      <c r="GB345" s="165">
        <f t="shared" si="213"/>
        <v>0</v>
      </c>
      <c r="GC345" s="166"/>
      <c r="GD345" s="166"/>
      <c r="GE345" s="166"/>
      <c r="GF345" s="84"/>
      <c r="GG345" s="85"/>
      <c r="GH345" s="83" t="str">
        <f t="shared" si="214"/>
        <v>0</v>
      </c>
      <c r="GI345" s="167">
        <f t="shared" si="8087"/>
        <v>0</v>
      </c>
      <c r="GJ345" s="168">
        <f t="shared" si="8088"/>
        <v>0</v>
      </c>
      <c r="GK345" s="168">
        <f t="shared" si="8089"/>
        <v>0</v>
      </c>
      <c r="GL345" s="168">
        <f t="shared" si="8090"/>
        <v>0</v>
      </c>
      <c r="GM345" s="168">
        <f t="shared" si="8091"/>
        <v>0</v>
      </c>
      <c r="GN345" s="154">
        <f t="shared" ref="GN345:GO345" si="8505">GN344</f>
        <v>13</v>
      </c>
      <c r="GO345" s="173">
        <f t="shared" si="8505"/>
        <v>1176</v>
      </c>
      <c r="GP345" s="156" t="str">
        <f t="shared" si="8093"/>
        <v>1</v>
      </c>
      <c r="GQ345" s="157">
        <f t="shared" si="222"/>
        <v>3</v>
      </c>
      <c r="GR345" s="158">
        <f t="shared" si="223"/>
        <v>0</v>
      </c>
      <c r="GS345" s="159"/>
      <c r="GT345" s="159"/>
      <c r="GU345" s="159"/>
      <c r="GV345" s="78"/>
      <c r="GW345" s="79"/>
      <c r="GX345" s="77" t="str">
        <f t="shared" si="224"/>
        <v>0</v>
      </c>
      <c r="GY345" s="81">
        <f t="shared" si="8094"/>
        <v>0</v>
      </c>
      <c r="GZ345" s="160">
        <f t="shared" si="8095"/>
        <v>0</v>
      </c>
      <c r="HA345" s="160">
        <f t="shared" si="8096"/>
        <v>0</v>
      </c>
      <c r="HB345" s="160">
        <f t="shared" si="8097"/>
        <v>0</v>
      </c>
      <c r="HC345" s="160">
        <f t="shared" si="8098"/>
        <v>0</v>
      </c>
      <c r="HD345" s="161">
        <f t="shared" ref="HD345:HE345" si="8506">HD344</f>
        <v>14</v>
      </c>
      <c r="HE345" s="175">
        <f t="shared" si="8506"/>
        <v>1177</v>
      </c>
      <c r="HF345" s="163" t="str">
        <f t="shared" si="8100"/>
        <v>1</v>
      </c>
      <c r="HG345" s="164">
        <f t="shared" si="232"/>
        <v>5</v>
      </c>
      <c r="HH345" s="165">
        <f t="shared" si="233"/>
        <v>0</v>
      </c>
      <c r="HI345" s="166"/>
      <c r="HJ345" s="166"/>
      <c r="HK345" s="166"/>
      <c r="HL345" s="84"/>
      <c r="HM345" s="85"/>
      <c r="HN345" s="83" t="str">
        <f t="shared" si="234"/>
        <v>0</v>
      </c>
      <c r="HO345" s="167">
        <f t="shared" si="8101"/>
        <v>0</v>
      </c>
      <c r="HP345" s="168">
        <f t="shared" si="8102"/>
        <v>0</v>
      </c>
      <c r="HQ345" s="168">
        <f t="shared" si="8103"/>
        <v>0</v>
      </c>
      <c r="HR345" s="168">
        <f t="shared" si="8104"/>
        <v>0</v>
      </c>
      <c r="HS345" s="168">
        <f t="shared" si="8105"/>
        <v>0</v>
      </c>
      <c r="HT345" s="154">
        <f t="shared" ref="HT345:HU345" si="8507">HT344</f>
        <v>15</v>
      </c>
      <c r="HU345" s="173">
        <f t="shared" si="8507"/>
        <v>1178</v>
      </c>
      <c r="HV345" s="156" t="str">
        <f t="shared" si="8107"/>
        <v>1</v>
      </c>
      <c r="HW345" s="157" t="str">
        <f t="shared" si="242"/>
        <v/>
      </c>
      <c r="HX345" s="169">
        <f t="shared" si="243"/>
        <v>0</v>
      </c>
      <c r="HY345" s="159"/>
      <c r="HZ345" s="159"/>
      <c r="IA345" s="159"/>
      <c r="IB345" s="160"/>
      <c r="IC345" s="160"/>
      <c r="ID345" s="160" t="str">
        <f t="shared" si="244"/>
        <v>0</v>
      </c>
      <c r="IE345" s="160">
        <f t="shared" si="8108"/>
        <v>0</v>
      </c>
      <c r="IF345" s="160">
        <f t="shared" si="8109"/>
        <v>0</v>
      </c>
      <c r="IG345" s="160">
        <f t="shared" si="8110"/>
        <v>0</v>
      </c>
      <c r="IH345" s="160">
        <f t="shared" si="8111"/>
        <v>0</v>
      </c>
      <c r="II345" s="160">
        <f t="shared" si="8112"/>
        <v>0</v>
      </c>
      <c r="IJ345" s="161">
        <f t="shared" ref="IJ345:IK345" si="8508">IJ344</f>
        <v>16</v>
      </c>
      <c r="IK345" s="175">
        <f t="shared" si="8508"/>
        <v>1179</v>
      </c>
      <c r="IL345" s="163" t="str">
        <f t="shared" si="8114"/>
        <v>1</v>
      </c>
      <c r="IM345" s="164" t="str">
        <f t="shared" si="252"/>
        <v/>
      </c>
      <c r="IN345" s="165">
        <f t="shared" si="253"/>
        <v>0</v>
      </c>
      <c r="IO345" s="166"/>
      <c r="IP345" s="166"/>
      <c r="IQ345" s="166"/>
      <c r="IR345" s="168"/>
      <c r="IS345" s="168"/>
      <c r="IT345" s="170" t="str">
        <f t="shared" si="254"/>
        <v>0</v>
      </c>
      <c r="IU345" s="170">
        <f t="shared" si="8115"/>
        <v>0</v>
      </c>
      <c r="IV345" s="168">
        <f t="shared" si="8116"/>
        <v>0</v>
      </c>
      <c r="IW345" s="168">
        <f t="shared" si="8117"/>
        <v>0</v>
      </c>
      <c r="IX345" s="168">
        <f t="shared" si="8118"/>
        <v>0</v>
      </c>
      <c r="IY345" s="168">
        <f t="shared" si="8119"/>
        <v>0</v>
      </c>
      <c r="IZ345" s="154">
        <f t="shared" ref="IZ345:JA345" si="8509">IZ344</f>
        <v>17</v>
      </c>
      <c r="JA345" s="173">
        <f t="shared" si="8509"/>
        <v>1180</v>
      </c>
      <c r="JB345" s="156" t="str">
        <f t="shared" si="8121"/>
        <v>1</v>
      </c>
      <c r="JC345" s="157" t="str">
        <f t="shared" si="262"/>
        <v/>
      </c>
      <c r="JD345" s="158">
        <f t="shared" si="263"/>
        <v>0</v>
      </c>
      <c r="JE345" s="159"/>
      <c r="JF345" s="159"/>
      <c r="JG345" s="159"/>
      <c r="JH345" s="160"/>
      <c r="JI345" s="160"/>
      <c r="JJ345" s="171" t="str">
        <f t="shared" si="264"/>
        <v>0</v>
      </c>
      <c r="JK345" s="171">
        <f t="shared" si="8122"/>
        <v>0</v>
      </c>
      <c r="JL345" s="160">
        <f t="shared" si="8123"/>
        <v>0</v>
      </c>
      <c r="JM345" s="160">
        <f t="shared" si="8124"/>
        <v>0</v>
      </c>
      <c r="JN345" s="160">
        <f t="shared" si="8125"/>
        <v>0</v>
      </c>
      <c r="JO345" s="160">
        <f t="shared" si="8126"/>
        <v>0</v>
      </c>
      <c r="JP345" s="161">
        <f t="shared" ref="JP345:JQ345" si="8510">JP344</f>
        <v>18</v>
      </c>
      <c r="JQ345" s="175">
        <f t="shared" si="8510"/>
        <v>1181</v>
      </c>
      <c r="JR345" s="163" t="str">
        <f t="shared" si="8128"/>
        <v>1</v>
      </c>
      <c r="JS345" s="164" t="str">
        <f t="shared" si="272"/>
        <v/>
      </c>
      <c r="JT345" s="165">
        <f t="shared" si="273"/>
        <v>0</v>
      </c>
      <c r="JU345" s="166"/>
      <c r="JV345" s="166"/>
      <c r="JW345" s="166"/>
      <c r="JX345" s="168"/>
      <c r="JY345" s="168"/>
      <c r="JZ345" s="170" t="str">
        <f t="shared" si="274"/>
        <v>0</v>
      </c>
      <c r="KA345" s="170">
        <f t="shared" si="8129"/>
        <v>0</v>
      </c>
      <c r="KB345" s="168">
        <f t="shared" si="8130"/>
        <v>0</v>
      </c>
      <c r="KC345" s="168">
        <f t="shared" si="8131"/>
        <v>0</v>
      </c>
      <c r="KD345" s="168">
        <f t="shared" si="8132"/>
        <v>0</v>
      </c>
      <c r="KE345" s="168">
        <f t="shared" si="8133"/>
        <v>0</v>
      </c>
      <c r="KF345" s="154">
        <f t="shared" ref="KF345:KG345" si="8511">KF344</f>
        <v>19</v>
      </c>
      <c r="KG345" s="173">
        <f t="shared" si="8511"/>
        <v>1182</v>
      </c>
      <c r="KH345" s="156" t="str">
        <f t="shared" si="8135"/>
        <v>1</v>
      </c>
      <c r="KI345" s="157" t="str">
        <f t="shared" si="282"/>
        <v/>
      </c>
      <c r="KJ345" s="158">
        <f t="shared" si="283"/>
        <v>0</v>
      </c>
      <c r="KK345" s="159"/>
      <c r="KL345" s="159"/>
      <c r="KM345" s="159"/>
      <c r="KN345" s="160"/>
      <c r="KO345" s="160"/>
      <c r="KP345" s="171" t="str">
        <f t="shared" si="284"/>
        <v>0</v>
      </c>
      <c r="KQ345" s="171">
        <f t="shared" si="8136"/>
        <v>0</v>
      </c>
      <c r="KR345" s="160">
        <f t="shared" si="8137"/>
        <v>0</v>
      </c>
      <c r="KS345" s="160">
        <f t="shared" si="8138"/>
        <v>0</v>
      </c>
      <c r="KT345" s="160">
        <f t="shared" si="8139"/>
        <v>0</v>
      </c>
      <c r="KU345" s="160">
        <f t="shared" si="8140"/>
        <v>0</v>
      </c>
      <c r="KV345" s="161">
        <f t="shared" ref="KV345:KW345" si="8512">KV344</f>
        <v>20</v>
      </c>
      <c r="KW345" s="175">
        <f t="shared" si="8512"/>
        <v>1183</v>
      </c>
      <c r="KX345" s="163" t="str">
        <f t="shared" si="8142"/>
        <v>1</v>
      </c>
      <c r="KY345" s="164" t="str">
        <f t="shared" si="292"/>
        <v/>
      </c>
      <c r="KZ345" s="165">
        <f t="shared" si="293"/>
        <v>0</v>
      </c>
      <c r="LA345" s="166"/>
      <c r="LB345" s="166"/>
      <c r="LC345" s="166"/>
      <c r="LD345" s="168"/>
      <c r="LE345" s="168"/>
      <c r="LF345" s="170" t="str">
        <f t="shared" si="294"/>
        <v>0</v>
      </c>
      <c r="LG345" s="170">
        <f t="shared" si="8143"/>
        <v>0</v>
      </c>
      <c r="LH345" s="168">
        <f t="shared" si="8144"/>
        <v>0</v>
      </c>
      <c r="LI345" s="168">
        <f t="shared" si="8145"/>
        <v>0</v>
      </c>
      <c r="LJ345" s="168">
        <f t="shared" si="8146"/>
        <v>0</v>
      </c>
      <c r="LK345" s="168">
        <f t="shared" si="8147"/>
        <v>0</v>
      </c>
      <c r="LL345" s="172"/>
      <c r="LM345" s="172"/>
      <c r="LN345" s="168" t="str">
        <f t="shared" si="8148"/>
        <v>#REF!</v>
      </c>
      <c r="LO345" s="168" t="str">
        <f t="shared" si="8149"/>
        <v>#REF!</v>
      </c>
      <c r="LP345" s="168" t="str">
        <f t="shared" si="8150"/>
        <v>#REF!</v>
      </c>
      <c r="LQ345" s="168" t="str">
        <f t="shared" si="8151"/>
        <v>#REF!</v>
      </c>
    </row>
    <row r="346" ht="15.75" customHeight="1">
      <c r="A346" s="188">
        <v>46439.0</v>
      </c>
      <c r="B346" s="152" t="s">
        <v>31</v>
      </c>
      <c r="C346" s="153">
        <f t="shared" si="99"/>
        <v>0</v>
      </c>
      <c r="D346" s="154">
        <f t="shared" ref="D346:E346" si="8513">D345</f>
        <v>1</v>
      </c>
      <c r="E346" s="173">
        <f t="shared" si="8513"/>
        <v>1164</v>
      </c>
      <c r="F346" s="156" t="str">
        <f t="shared" si="8253"/>
        <v>1</v>
      </c>
      <c r="G346" s="157">
        <f t="shared" si="102"/>
        <v>1</v>
      </c>
      <c r="H346" s="158">
        <f t="shared" si="103"/>
        <v>0</v>
      </c>
      <c r="I346" s="159"/>
      <c r="J346" s="159"/>
      <c r="K346" s="159"/>
      <c r="L346" s="78"/>
      <c r="M346" s="79"/>
      <c r="N346" s="77" t="str">
        <f t="shared" si="104"/>
        <v>0</v>
      </c>
      <c r="O346" s="81">
        <f t="shared" si="8010"/>
        <v>0</v>
      </c>
      <c r="P346" s="160">
        <f t="shared" si="8011"/>
        <v>0</v>
      </c>
      <c r="Q346" s="160">
        <f t="shared" si="8012"/>
        <v>0</v>
      </c>
      <c r="R346" s="160">
        <f t="shared" si="8013"/>
        <v>0</v>
      </c>
      <c r="S346" s="160">
        <f t="shared" si="8014"/>
        <v>0</v>
      </c>
      <c r="T346" s="161">
        <f t="shared" ref="T346:U346" si="8514">T345</f>
        <v>2</v>
      </c>
      <c r="U346" s="175">
        <f t="shared" si="8514"/>
        <v>1165</v>
      </c>
      <c r="V346" s="163" t="str">
        <f t="shared" si="8016"/>
        <v>1</v>
      </c>
      <c r="W346" s="164">
        <f t="shared" si="112"/>
        <v>1</v>
      </c>
      <c r="X346" s="165">
        <f t="shared" si="113"/>
        <v>0</v>
      </c>
      <c r="Y346" s="166"/>
      <c r="Z346" s="166"/>
      <c r="AA346" s="166"/>
      <c r="AB346" s="84"/>
      <c r="AC346" s="85"/>
      <c r="AD346" s="83" t="str">
        <f t="shared" si="114"/>
        <v>0</v>
      </c>
      <c r="AE346" s="167">
        <f t="shared" si="8017"/>
        <v>0</v>
      </c>
      <c r="AF346" s="168">
        <f t="shared" si="8018"/>
        <v>0</v>
      </c>
      <c r="AG346" s="168">
        <f t="shared" si="8019"/>
        <v>0</v>
      </c>
      <c r="AH346" s="168">
        <f t="shared" si="8020"/>
        <v>0</v>
      </c>
      <c r="AI346" s="168">
        <f t="shared" si="8021"/>
        <v>0</v>
      </c>
      <c r="AJ346" s="154">
        <f t="shared" ref="AJ346:AK346" si="8515">AJ345</f>
        <v>3</v>
      </c>
      <c r="AK346" s="173">
        <f t="shared" si="8515"/>
        <v>1166</v>
      </c>
      <c r="AL346" s="156" t="str">
        <f t="shared" si="8023"/>
        <v>1</v>
      </c>
      <c r="AM346" s="157">
        <f t="shared" si="122"/>
        <v>2</v>
      </c>
      <c r="AN346" s="158">
        <f t="shared" si="123"/>
        <v>0</v>
      </c>
      <c r="AO346" s="159"/>
      <c r="AP346" s="159"/>
      <c r="AQ346" s="159"/>
      <c r="AR346" s="78"/>
      <c r="AS346" s="79"/>
      <c r="AT346" s="77" t="str">
        <f t="shared" si="124"/>
        <v>0</v>
      </c>
      <c r="AU346" s="81">
        <f t="shared" si="8024"/>
        <v>0</v>
      </c>
      <c r="AV346" s="160">
        <f t="shared" si="8025"/>
        <v>0</v>
      </c>
      <c r="AW346" s="160">
        <f t="shared" si="8026"/>
        <v>0</v>
      </c>
      <c r="AX346" s="160">
        <f t="shared" si="8027"/>
        <v>0</v>
      </c>
      <c r="AY346" s="160">
        <f t="shared" si="8028"/>
        <v>0</v>
      </c>
      <c r="AZ346" s="161">
        <f t="shared" ref="AZ346:BA346" si="8516">AZ345</f>
        <v>4</v>
      </c>
      <c r="BA346" s="175">
        <f t="shared" si="8516"/>
        <v>1167</v>
      </c>
      <c r="BB346" s="163" t="str">
        <f t="shared" si="8030"/>
        <v>1</v>
      </c>
      <c r="BC346" s="164">
        <f t="shared" si="132"/>
        <v>4</v>
      </c>
      <c r="BD346" s="165">
        <f t="shared" si="133"/>
        <v>0</v>
      </c>
      <c r="BE346" s="166"/>
      <c r="BF346" s="166"/>
      <c r="BG346" s="166"/>
      <c r="BH346" s="84"/>
      <c r="BI346" s="85"/>
      <c r="BJ346" s="83" t="str">
        <f t="shared" si="134"/>
        <v>0</v>
      </c>
      <c r="BK346" s="167">
        <f t="shared" si="8031"/>
        <v>0</v>
      </c>
      <c r="BL346" s="168">
        <f t="shared" si="8032"/>
        <v>0</v>
      </c>
      <c r="BM346" s="168">
        <f t="shared" si="8033"/>
        <v>0</v>
      </c>
      <c r="BN346" s="168">
        <f t="shared" si="8034"/>
        <v>0</v>
      </c>
      <c r="BO346" s="168">
        <f t="shared" si="8035"/>
        <v>0</v>
      </c>
      <c r="BP346" s="154">
        <f t="shared" ref="BP346:BQ346" si="8517">BP345</f>
        <v>5</v>
      </c>
      <c r="BQ346" s="173">
        <f t="shared" si="8517"/>
        <v>1168</v>
      </c>
      <c r="BR346" s="156" t="str">
        <f t="shared" si="8037"/>
        <v>1</v>
      </c>
      <c r="BS346" s="157">
        <f t="shared" si="142"/>
        <v>4</v>
      </c>
      <c r="BT346" s="158">
        <f t="shared" si="143"/>
        <v>0</v>
      </c>
      <c r="BU346" s="159"/>
      <c r="BV346" s="159"/>
      <c r="BW346" s="159"/>
      <c r="BX346" s="78"/>
      <c r="BY346" s="79"/>
      <c r="BZ346" s="77" t="str">
        <f t="shared" si="144"/>
        <v>0</v>
      </c>
      <c r="CA346" s="81">
        <f t="shared" si="8038"/>
        <v>0</v>
      </c>
      <c r="CB346" s="160">
        <f t="shared" si="8039"/>
        <v>0</v>
      </c>
      <c r="CC346" s="160">
        <f t="shared" si="8040"/>
        <v>0</v>
      </c>
      <c r="CD346" s="160">
        <f t="shared" si="8041"/>
        <v>0</v>
      </c>
      <c r="CE346" s="160">
        <f t="shared" si="8042"/>
        <v>0</v>
      </c>
      <c r="CF346" s="161">
        <f t="shared" ref="CF346:CG346" si="8518">CF345</f>
        <v>6</v>
      </c>
      <c r="CG346" s="175">
        <f t="shared" si="8518"/>
        <v>1169</v>
      </c>
      <c r="CH346" s="163" t="str">
        <f t="shared" si="8044"/>
        <v>1</v>
      </c>
      <c r="CI346" s="164">
        <f t="shared" si="152"/>
        <v>2</v>
      </c>
      <c r="CJ346" s="165">
        <f t="shared" si="153"/>
        <v>0</v>
      </c>
      <c r="CK346" s="166"/>
      <c r="CL346" s="166"/>
      <c r="CM346" s="166"/>
      <c r="CN346" s="84"/>
      <c r="CO346" s="85"/>
      <c r="CP346" s="83" t="str">
        <f t="shared" si="154"/>
        <v>0</v>
      </c>
      <c r="CQ346" s="167">
        <f t="shared" si="8045"/>
        <v>0</v>
      </c>
      <c r="CR346" s="168">
        <f t="shared" si="8046"/>
        <v>0</v>
      </c>
      <c r="CS346" s="168">
        <f t="shared" si="8047"/>
        <v>0</v>
      </c>
      <c r="CT346" s="168">
        <f t="shared" si="8048"/>
        <v>0</v>
      </c>
      <c r="CU346" s="168">
        <f t="shared" si="8049"/>
        <v>0</v>
      </c>
      <c r="CV346" s="154">
        <f t="shared" ref="CV346:CW346" si="8519">CV345</f>
        <v>7</v>
      </c>
      <c r="CW346" s="173">
        <f t="shared" si="8519"/>
        <v>1170</v>
      </c>
      <c r="CX346" s="156" t="str">
        <f t="shared" si="8051"/>
        <v>1</v>
      </c>
      <c r="CY346" s="157">
        <f t="shared" si="162"/>
        <v>2</v>
      </c>
      <c r="CZ346" s="158">
        <f t="shared" si="163"/>
        <v>0</v>
      </c>
      <c r="DA346" s="159"/>
      <c r="DB346" s="159"/>
      <c r="DC346" s="159"/>
      <c r="DD346" s="78"/>
      <c r="DE346" s="79"/>
      <c r="DF346" s="77" t="str">
        <f t="shared" si="164"/>
        <v>0</v>
      </c>
      <c r="DG346" s="81">
        <f t="shared" si="8052"/>
        <v>0</v>
      </c>
      <c r="DH346" s="160">
        <f t="shared" si="8053"/>
        <v>0</v>
      </c>
      <c r="DI346" s="160">
        <f t="shared" si="8054"/>
        <v>0</v>
      </c>
      <c r="DJ346" s="160">
        <f t="shared" si="8055"/>
        <v>0</v>
      </c>
      <c r="DK346" s="160">
        <f t="shared" si="8056"/>
        <v>0</v>
      </c>
      <c r="DL346" s="161">
        <f t="shared" ref="DL346:DM346" si="8520">DL345</f>
        <v>8</v>
      </c>
      <c r="DM346" s="175">
        <f t="shared" si="8520"/>
        <v>1171</v>
      </c>
      <c r="DN346" s="163" t="str">
        <f t="shared" si="8058"/>
        <v>1</v>
      </c>
      <c r="DO346" s="164">
        <f t="shared" si="172"/>
        <v>2</v>
      </c>
      <c r="DP346" s="165">
        <f t="shared" si="173"/>
        <v>0</v>
      </c>
      <c r="DQ346" s="166"/>
      <c r="DR346" s="166"/>
      <c r="DS346" s="166"/>
      <c r="DT346" s="84"/>
      <c r="DU346" s="85"/>
      <c r="DV346" s="83" t="str">
        <f t="shared" si="174"/>
        <v>0</v>
      </c>
      <c r="DW346" s="167">
        <f t="shared" si="8059"/>
        <v>0</v>
      </c>
      <c r="DX346" s="168">
        <f t="shared" si="8060"/>
        <v>0</v>
      </c>
      <c r="DY346" s="168">
        <f t="shared" si="8061"/>
        <v>0</v>
      </c>
      <c r="DZ346" s="168">
        <f t="shared" si="8062"/>
        <v>0</v>
      </c>
      <c r="EA346" s="168">
        <f t="shared" si="8063"/>
        <v>0</v>
      </c>
      <c r="EB346" s="154">
        <f t="shared" ref="EB346:EC346" si="8521">EB345</f>
        <v>9</v>
      </c>
      <c r="EC346" s="173">
        <f t="shared" si="8521"/>
        <v>1172</v>
      </c>
      <c r="ED346" s="156" t="str">
        <f t="shared" si="8065"/>
        <v>1</v>
      </c>
      <c r="EE346" s="157">
        <f t="shared" si="182"/>
        <v>5</v>
      </c>
      <c r="EF346" s="169">
        <f t="shared" si="183"/>
        <v>0</v>
      </c>
      <c r="EG346" s="159"/>
      <c r="EH346" s="159"/>
      <c r="EI346" s="159"/>
      <c r="EJ346" s="78"/>
      <c r="EK346" s="79"/>
      <c r="EL346" s="77" t="str">
        <f t="shared" si="184"/>
        <v>0</v>
      </c>
      <c r="EM346" s="81">
        <f t="shared" si="8066"/>
        <v>0</v>
      </c>
      <c r="EN346" s="160">
        <f t="shared" si="8067"/>
        <v>0</v>
      </c>
      <c r="EO346" s="160">
        <f t="shared" si="8068"/>
        <v>0</v>
      </c>
      <c r="EP346" s="160">
        <f t="shared" si="8069"/>
        <v>0</v>
      </c>
      <c r="EQ346" s="160">
        <f t="shared" si="8070"/>
        <v>0</v>
      </c>
      <c r="ER346" s="161">
        <f t="shared" ref="ER346:ES346" si="8522">ER345</f>
        <v>10</v>
      </c>
      <c r="ES346" s="175">
        <f t="shared" si="8522"/>
        <v>1173</v>
      </c>
      <c r="ET346" s="163" t="str">
        <f t="shared" si="8072"/>
        <v>1</v>
      </c>
      <c r="EU346" s="164">
        <f t="shared" si="192"/>
        <v>19</v>
      </c>
      <c r="EV346" s="165">
        <f t="shared" si="193"/>
        <v>0</v>
      </c>
      <c r="EW346" s="166"/>
      <c r="EX346" s="166"/>
      <c r="EY346" s="166"/>
      <c r="EZ346" s="84"/>
      <c r="FA346" s="85"/>
      <c r="FB346" s="83" t="str">
        <f t="shared" si="194"/>
        <v>0</v>
      </c>
      <c r="FC346" s="167">
        <f t="shared" si="8073"/>
        <v>0</v>
      </c>
      <c r="FD346" s="168">
        <f t="shared" si="8074"/>
        <v>0</v>
      </c>
      <c r="FE346" s="168">
        <f t="shared" si="8075"/>
        <v>0</v>
      </c>
      <c r="FF346" s="168">
        <f t="shared" si="8076"/>
        <v>0</v>
      </c>
      <c r="FG346" s="168">
        <f t="shared" si="8077"/>
        <v>0</v>
      </c>
      <c r="FH346" s="154">
        <f t="shared" ref="FH346:FI346" si="8523">FH345</f>
        <v>11</v>
      </c>
      <c r="FI346" s="173">
        <f t="shared" si="8523"/>
        <v>1174</v>
      </c>
      <c r="FJ346" s="156" t="str">
        <f t="shared" si="8079"/>
        <v>1</v>
      </c>
      <c r="FK346" s="157">
        <f t="shared" si="202"/>
        <v>4</v>
      </c>
      <c r="FL346" s="158">
        <f t="shared" si="203"/>
        <v>0</v>
      </c>
      <c r="FM346" s="159"/>
      <c r="FN346" s="159"/>
      <c r="FO346" s="159"/>
      <c r="FP346" s="78"/>
      <c r="FQ346" s="79"/>
      <c r="FR346" s="77" t="str">
        <f t="shared" si="204"/>
        <v>0</v>
      </c>
      <c r="FS346" s="81">
        <f t="shared" si="8080"/>
        <v>0</v>
      </c>
      <c r="FT346" s="160">
        <f t="shared" si="8081"/>
        <v>0</v>
      </c>
      <c r="FU346" s="160">
        <f t="shared" si="8082"/>
        <v>0</v>
      </c>
      <c r="FV346" s="160">
        <f t="shared" si="8083"/>
        <v>0</v>
      </c>
      <c r="FW346" s="160">
        <f t="shared" si="8084"/>
        <v>0</v>
      </c>
      <c r="FX346" s="161">
        <f t="shared" ref="FX346:FY346" si="8524">FX345</f>
        <v>12</v>
      </c>
      <c r="FY346" s="175">
        <f t="shared" si="8524"/>
        <v>1175</v>
      </c>
      <c r="FZ346" s="163" t="str">
        <f t="shared" si="8086"/>
        <v>1</v>
      </c>
      <c r="GA346" s="164">
        <f t="shared" si="212"/>
        <v>2</v>
      </c>
      <c r="GB346" s="165">
        <f t="shared" si="213"/>
        <v>0</v>
      </c>
      <c r="GC346" s="166"/>
      <c r="GD346" s="166"/>
      <c r="GE346" s="166"/>
      <c r="GF346" s="84"/>
      <c r="GG346" s="85"/>
      <c r="GH346" s="83" t="str">
        <f t="shared" si="214"/>
        <v>0</v>
      </c>
      <c r="GI346" s="167">
        <f t="shared" si="8087"/>
        <v>0</v>
      </c>
      <c r="GJ346" s="168">
        <f t="shared" si="8088"/>
        <v>0</v>
      </c>
      <c r="GK346" s="168">
        <f t="shared" si="8089"/>
        <v>0</v>
      </c>
      <c r="GL346" s="168">
        <f t="shared" si="8090"/>
        <v>0</v>
      </c>
      <c r="GM346" s="168">
        <f t="shared" si="8091"/>
        <v>0</v>
      </c>
      <c r="GN346" s="154">
        <f t="shared" ref="GN346:GO346" si="8525">GN345</f>
        <v>13</v>
      </c>
      <c r="GO346" s="173">
        <f t="shared" si="8525"/>
        <v>1176</v>
      </c>
      <c r="GP346" s="156" t="str">
        <f t="shared" si="8093"/>
        <v>1</v>
      </c>
      <c r="GQ346" s="157">
        <f t="shared" si="222"/>
        <v>3</v>
      </c>
      <c r="GR346" s="158">
        <f t="shared" si="223"/>
        <v>0</v>
      </c>
      <c r="GS346" s="159"/>
      <c r="GT346" s="159"/>
      <c r="GU346" s="159"/>
      <c r="GV346" s="78"/>
      <c r="GW346" s="79"/>
      <c r="GX346" s="77" t="str">
        <f t="shared" si="224"/>
        <v>0</v>
      </c>
      <c r="GY346" s="81">
        <f t="shared" si="8094"/>
        <v>0</v>
      </c>
      <c r="GZ346" s="160">
        <f t="shared" si="8095"/>
        <v>0</v>
      </c>
      <c r="HA346" s="160">
        <f t="shared" si="8096"/>
        <v>0</v>
      </c>
      <c r="HB346" s="160">
        <f t="shared" si="8097"/>
        <v>0</v>
      </c>
      <c r="HC346" s="160">
        <f t="shared" si="8098"/>
        <v>0</v>
      </c>
      <c r="HD346" s="161">
        <f t="shared" ref="HD346:HE346" si="8526">HD345</f>
        <v>14</v>
      </c>
      <c r="HE346" s="175">
        <f t="shared" si="8526"/>
        <v>1177</v>
      </c>
      <c r="HF346" s="163" t="str">
        <f t="shared" si="8100"/>
        <v>1</v>
      </c>
      <c r="HG346" s="164">
        <f t="shared" si="232"/>
        <v>5</v>
      </c>
      <c r="HH346" s="165">
        <f t="shared" si="233"/>
        <v>0</v>
      </c>
      <c r="HI346" s="166"/>
      <c r="HJ346" s="166"/>
      <c r="HK346" s="166"/>
      <c r="HL346" s="84"/>
      <c r="HM346" s="85"/>
      <c r="HN346" s="83" t="str">
        <f t="shared" si="234"/>
        <v>0</v>
      </c>
      <c r="HO346" s="167">
        <f t="shared" si="8101"/>
        <v>0</v>
      </c>
      <c r="HP346" s="168">
        <f t="shared" si="8102"/>
        <v>0</v>
      </c>
      <c r="HQ346" s="168">
        <f t="shared" si="8103"/>
        <v>0</v>
      </c>
      <c r="HR346" s="168">
        <f t="shared" si="8104"/>
        <v>0</v>
      </c>
      <c r="HS346" s="168">
        <f t="shared" si="8105"/>
        <v>0</v>
      </c>
      <c r="HT346" s="154">
        <f t="shared" ref="HT346:HU346" si="8527">HT345</f>
        <v>15</v>
      </c>
      <c r="HU346" s="173">
        <f t="shared" si="8527"/>
        <v>1178</v>
      </c>
      <c r="HV346" s="156" t="str">
        <f t="shared" si="8107"/>
        <v>1</v>
      </c>
      <c r="HW346" s="157" t="str">
        <f t="shared" si="242"/>
        <v/>
      </c>
      <c r="HX346" s="169">
        <f t="shared" si="243"/>
        <v>0</v>
      </c>
      <c r="HY346" s="159"/>
      <c r="HZ346" s="159"/>
      <c r="IA346" s="159"/>
      <c r="IB346" s="160"/>
      <c r="IC346" s="160"/>
      <c r="ID346" s="160" t="str">
        <f t="shared" si="244"/>
        <v>0</v>
      </c>
      <c r="IE346" s="160">
        <f t="shared" si="8108"/>
        <v>0</v>
      </c>
      <c r="IF346" s="160">
        <f t="shared" si="8109"/>
        <v>0</v>
      </c>
      <c r="IG346" s="160">
        <f t="shared" si="8110"/>
        <v>0</v>
      </c>
      <c r="IH346" s="160">
        <f t="shared" si="8111"/>
        <v>0</v>
      </c>
      <c r="II346" s="160">
        <f t="shared" si="8112"/>
        <v>0</v>
      </c>
      <c r="IJ346" s="161">
        <f t="shared" ref="IJ346:IK346" si="8528">IJ345</f>
        <v>16</v>
      </c>
      <c r="IK346" s="175">
        <f t="shared" si="8528"/>
        <v>1179</v>
      </c>
      <c r="IL346" s="163" t="str">
        <f t="shared" si="8114"/>
        <v>1</v>
      </c>
      <c r="IM346" s="164" t="str">
        <f t="shared" si="252"/>
        <v/>
      </c>
      <c r="IN346" s="165">
        <f t="shared" si="253"/>
        <v>0</v>
      </c>
      <c r="IO346" s="166"/>
      <c r="IP346" s="166"/>
      <c r="IQ346" s="166"/>
      <c r="IR346" s="168"/>
      <c r="IS346" s="168"/>
      <c r="IT346" s="170" t="str">
        <f t="shared" si="254"/>
        <v>0</v>
      </c>
      <c r="IU346" s="170">
        <f t="shared" si="8115"/>
        <v>0</v>
      </c>
      <c r="IV346" s="168">
        <f t="shared" si="8116"/>
        <v>0</v>
      </c>
      <c r="IW346" s="168">
        <f t="shared" si="8117"/>
        <v>0</v>
      </c>
      <c r="IX346" s="168">
        <f t="shared" si="8118"/>
        <v>0</v>
      </c>
      <c r="IY346" s="168">
        <f t="shared" si="8119"/>
        <v>0</v>
      </c>
      <c r="IZ346" s="154">
        <f t="shared" ref="IZ346:JA346" si="8529">IZ345</f>
        <v>17</v>
      </c>
      <c r="JA346" s="173">
        <f t="shared" si="8529"/>
        <v>1180</v>
      </c>
      <c r="JB346" s="156" t="str">
        <f t="shared" si="8121"/>
        <v>1</v>
      </c>
      <c r="JC346" s="157" t="str">
        <f t="shared" si="262"/>
        <v/>
      </c>
      <c r="JD346" s="158">
        <f t="shared" si="263"/>
        <v>0</v>
      </c>
      <c r="JE346" s="159"/>
      <c r="JF346" s="159"/>
      <c r="JG346" s="159"/>
      <c r="JH346" s="160"/>
      <c r="JI346" s="160"/>
      <c r="JJ346" s="171" t="str">
        <f t="shared" si="264"/>
        <v>0</v>
      </c>
      <c r="JK346" s="171">
        <f t="shared" si="8122"/>
        <v>0</v>
      </c>
      <c r="JL346" s="160">
        <f t="shared" si="8123"/>
        <v>0</v>
      </c>
      <c r="JM346" s="160">
        <f t="shared" si="8124"/>
        <v>0</v>
      </c>
      <c r="JN346" s="160">
        <f t="shared" si="8125"/>
        <v>0</v>
      </c>
      <c r="JO346" s="160">
        <f t="shared" si="8126"/>
        <v>0</v>
      </c>
      <c r="JP346" s="161">
        <f t="shared" ref="JP346:JQ346" si="8530">JP345</f>
        <v>18</v>
      </c>
      <c r="JQ346" s="175">
        <f t="shared" si="8530"/>
        <v>1181</v>
      </c>
      <c r="JR346" s="163" t="str">
        <f t="shared" si="8128"/>
        <v>1</v>
      </c>
      <c r="JS346" s="164" t="str">
        <f t="shared" si="272"/>
        <v/>
      </c>
      <c r="JT346" s="165">
        <f t="shared" si="273"/>
        <v>0</v>
      </c>
      <c r="JU346" s="166"/>
      <c r="JV346" s="166"/>
      <c r="JW346" s="166"/>
      <c r="JX346" s="168"/>
      <c r="JY346" s="168"/>
      <c r="JZ346" s="170" t="str">
        <f t="shared" si="274"/>
        <v>0</v>
      </c>
      <c r="KA346" s="170">
        <f t="shared" si="8129"/>
        <v>0</v>
      </c>
      <c r="KB346" s="168">
        <f t="shared" si="8130"/>
        <v>0</v>
      </c>
      <c r="KC346" s="168">
        <f t="shared" si="8131"/>
        <v>0</v>
      </c>
      <c r="KD346" s="168">
        <f t="shared" si="8132"/>
        <v>0</v>
      </c>
      <c r="KE346" s="168">
        <f t="shared" si="8133"/>
        <v>0</v>
      </c>
      <c r="KF346" s="154">
        <f t="shared" ref="KF346:KG346" si="8531">KF345</f>
        <v>19</v>
      </c>
      <c r="KG346" s="173">
        <f t="shared" si="8531"/>
        <v>1182</v>
      </c>
      <c r="KH346" s="156" t="str">
        <f t="shared" si="8135"/>
        <v>1</v>
      </c>
      <c r="KI346" s="157" t="str">
        <f t="shared" si="282"/>
        <v/>
      </c>
      <c r="KJ346" s="158">
        <f t="shared" si="283"/>
        <v>0</v>
      </c>
      <c r="KK346" s="159"/>
      <c r="KL346" s="159"/>
      <c r="KM346" s="159"/>
      <c r="KN346" s="160"/>
      <c r="KO346" s="160"/>
      <c r="KP346" s="171" t="str">
        <f t="shared" si="284"/>
        <v>0</v>
      </c>
      <c r="KQ346" s="171">
        <f t="shared" si="8136"/>
        <v>0</v>
      </c>
      <c r="KR346" s="160">
        <f t="shared" si="8137"/>
        <v>0</v>
      </c>
      <c r="KS346" s="160">
        <f t="shared" si="8138"/>
        <v>0</v>
      </c>
      <c r="KT346" s="160">
        <f t="shared" si="8139"/>
        <v>0</v>
      </c>
      <c r="KU346" s="160">
        <f t="shared" si="8140"/>
        <v>0</v>
      </c>
      <c r="KV346" s="161">
        <f t="shared" ref="KV346:KW346" si="8532">KV345</f>
        <v>20</v>
      </c>
      <c r="KW346" s="175">
        <f t="shared" si="8532"/>
        <v>1183</v>
      </c>
      <c r="KX346" s="163" t="str">
        <f t="shared" si="8142"/>
        <v>1</v>
      </c>
      <c r="KY346" s="164" t="str">
        <f t="shared" si="292"/>
        <v/>
      </c>
      <c r="KZ346" s="165">
        <f t="shared" si="293"/>
        <v>0</v>
      </c>
      <c r="LA346" s="166"/>
      <c r="LB346" s="166"/>
      <c r="LC346" s="166"/>
      <c r="LD346" s="168"/>
      <c r="LE346" s="168"/>
      <c r="LF346" s="170" t="str">
        <f t="shared" si="294"/>
        <v>0</v>
      </c>
      <c r="LG346" s="170">
        <f t="shared" si="8143"/>
        <v>0</v>
      </c>
      <c r="LH346" s="168">
        <f t="shared" si="8144"/>
        <v>0</v>
      </c>
      <c r="LI346" s="168">
        <f t="shared" si="8145"/>
        <v>0</v>
      </c>
      <c r="LJ346" s="168">
        <f t="shared" si="8146"/>
        <v>0</v>
      </c>
      <c r="LK346" s="168">
        <f t="shared" si="8147"/>
        <v>0</v>
      </c>
      <c r="LL346" s="172"/>
      <c r="LM346" s="172"/>
      <c r="LN346" s="168" t="str">
        <f t="shared" si="8148"/>
        <v>#REF!</v>
      </c>
      <c r="LO346" s="168" t="str">
        <f t="shared" si="8149"/>
        <v>#REF!</v>
      </c>
      <c r="LP346" s="168" t="str">
        <f t="shared" si="8150"/>
        <v>#REF!</v>
      </c>
      <c r="LQ346" s="168" t="str">
        <f t="shared" si="8151"/>
        <v>#REF!</v>
      </c>
    </row>
    <row r="347" ht="15.75" customHeight="1">
      <c r="A347" s="188">
        <v>46440.0</v>
      </c>
      <c r="B347" s="152" t="s">
        <v>32</v>
      </c>
      <c r="C347" s="153">
        <f t="shared" si="99"/>
        <v>0</v>
      </c>
      <c r="D347" s="154">
        <f t="shared" ref="D347:E347" si="8533">D346</f>
        <v>1</v>
      </c>
      <c r="E347" s="173">
        <f t="shared" si="8533"/>
        <v>1164</v>
      </c>
      <c r="F347" s="156" t="str">
        <f t="shared" si="8253"/>
        <v>1</v>
      </c>
      <c r="G347" s="157">
        <f t="shared" si="102"/>
        <v>1</v>
      </c>
      <c r="H347" s="158">
        <f t="shared" si="103"/>
        <v>0</v>
      </c>
      <c r="I347" s="159"/>
      <c r="J347" s="159"/>
      <c r="K347" s="159"/>
      <c r="L347" s="78"/>
      <c r="M347" s="79"/>
      <c r="N347" s="77" t="str">
        <f t="shared" si="104"/>
        <v>0</v>
      </c>
      <c r="O347" s="81">
        <f t="shared" si="8010"/>
        <v>0</v>
      </c>
      <c r="P347" s="160">
        <f t="shared" si="8011"/>
        <v>0</v>
      </c>
      <c r="Q347" s="160">
        <f t="shared" si="8012"/>
        <v>0</v>
      </c>
      <c r="R347" s="160">
        <f t="shared" si="8013"/>
        <v>0</v>
      </c>
      <c r="S347" s="160">
        <f t="shared" si="8014"/>
        <v>0</v>
      </c>
      <c r="T347" s="161">
        <f t="shared" ref="T347:U347" si="8534">T346</f>
        <v>2</v>
      </c>
      <c r="U347" s="175">
        <f t="shared" si="8534"/>
        <v>1165</v>
      </c>
      <c r="V347" s="163" t="str">
        <f t="shared" si="8016"/>
        <v>1</v>
      </c>
      <c r="W347" s="164">
        <f t="shared" si="112"/>
        <v>1</v>
      </c>
      <c r="X347" s="165">
        <f t="shared" si="113"/>
        <v>0</v>
      </c>
      <c r="Y347" s="166"/>
      <c r="Z347" s="166"/>
      <c r="AA347" s="166"/>
      <c r="AB347" s="84"/>
      <c r="AC347" s="85"/>
      <c r="AD347" s="83" t="str">
        <f t="shared" si="114"/>
        <v>0</v>
      </c>
      <c r="AE347" s="167">
        <f t="shared" si="8017"/>
        <v>0</v>
      </c>
      <c r="AF347" s="168">
        <f t="shared" si="8018"/>
        <v>0</v>
      </c>
      <c r="AG347" s="168">
        <f t="shared" si="8019"/>
        <v>0</v>
      </c>
      <c r="AH347" s="168">
        <f t="shared" si="8020"/>
        <v>0</v>
      </c>
      <c r="AI347" s="168">
        <f t="shared" si="8021"/>
        <v>0</v>
      </c>
      <c r="AJ347" s="154">
        <f t="shared" ref="AJ347:AK347" si="8535">AJ346</f>
        <v>3</v>
      </c>
      <c r="AK347" s="173">
        <f t="shared" si="8535"/>
        <v>1166</v>
      </c>
      <c r="AL347" s="156" t="str">
        <f t="shared" si="8023"/>
        <v>1</v>
      </c>
      <c r="AM347" s="157">
        <f t="shared" si="122"/>
        <v>2</v>
      </c>
      <c r="AN347" s="158">
        <f t="shared" si="123"/>
        <v>0</v>
      </c>
      <c r="AO347" s="159"/>
      <c r="AP347" s="159"/>
      <c r="AQ347" s="159"/>
      <c r="AR347" s="78"/>
      <c r="AS347" s="79"/>
      <c r="AT347" s="77" t="str">
        <f t="shared" si="124"/>
        <v>0</v>
      </c>
      <c r="AU347" s="81">
        <f t="shared" si="8024"/>
        <v>0</v>
      </c>
      <c r="AV347" s="160">
        <f t="shared" si="8025"/>
        <v>0</v>
      </c>
      <c r="AW347" s="160">
        <f t="shared" si="8026"/>
        <v>0</v>
      </c>
      <c r="AX347" s="160">
        <f t="shared" si="8027"/>
        <v>0</v>
      </c>
      <c r="AY347" s="160">
        <f t="shared" si="8028"/>
        <v>0</v>
      </c>
      <c r="AZ347" s="161">
        <f t="shared" ref="AZ347:BA347" si="8536">AZ346</f>
        <v>4</v>
      </c>
      <c r="BA347" s="175">
        <f t="shared" si="8536"/>
        <v>1167</v>
      </c>
      <c r="BB347" s="163" t="str">
        <f t="shared" si="8030"/>
        <v>1</v>
      </c>
      <c r="BC347" s="164">
        <f t="shared" si="132"/>
        <v>4</v>
      </c>
      <c r="BD347" s="165">
        <f t="shared" si="133"/>
        <v>0</v>
      </c>
      <c r="BE347" s="166"/>
      <c r="BF347" s="166"/>
      <c r="BG347" s="166"/>
      <c r="BH347" s="84"/>
      <c r="BI347" s="85"/>
      <c r="BJ347" s="83" t="str">
        <f t="shared" si="134"/>
        <v>0</v>
      </c>
      <c r="BK347" s="167">
        <f t="shared" si="8031"/>
        <v>0</v>
      </c>
      <c r="BL347" s="168">
        <f t="shared" si="8032"/>
        <v>0</v>
      </c>
      <c r="BM347" s="168">
        <f t="shared" si="8033"/>
        <v>0</v>
      </c>
      <c r="BN347" s="168">
        <f t="shared" si="8034"/>
        <v>0</v>
      </c>
      <c r="BO347" s="168">
        <f t="shared" si="8035"/>
        <v>0</v>
      </c>
      <c r="BP347" s="154">
        <f t="shared" ref="BP347:BQ347" si="8537">BP346</f>
        <v>5</v>
      </c>
      <c r="BQ347" s="173">
        <f t="shared" si="8537"/>
        <v>1168</v>
      </c>
      <c r="BR347" s="156" t="str">
        <f t="shared" si="8037"/>
        <v>1</v>
      </c>
      <c r="BS347" s="157">
        <f t="shared" si="142"/>
        <v>4</v>
      </c>
      <c r="BT347" s="158">
        <f t="shared" si="143"/>
        <v>0</v>
      </c>
      <c r="BU347" s="159"/>
      <c r="BV347" s="159"/>
      <c r="BW347" s="159"/>
      <c r="BX347" s="78"/>
      <c r="BY347" s="79"/>
      <c r="BZ347" s="77" t="str">
        <f t="shared" si="144"/>
        <v>0</v>
      </c>
      <c r="CA347" s="81">
        <f t="shared" si="8038"/>
        <v>0</v>
      </c>
      <c r="CB347" s="160">
        <f t="shared" si="8039"/>
        <v>0</v>
      </c>
      <c r="CC347" s="160">
        <f t="shared" si="8040"/>
        <v>0</v>
      </c>
      <c r="CD347" s="160">
        <f t="shared" si="8041"/>
        <v>0</v>
      </c>
      <c r="CE347" s="160">
        <f t="shared" si="8042"/>
        <v>0</v>
      </c>
      <c r="CF347" s="161">
        <f t="shared" ref="CF347:CG347" si="8538">CF346</f>
        <v>6</v>
      </c>
      <c r="CG347" s="175">
        <f t="shared" si="8538"/>
        <v>1169</v>
      </c>
      <c r="CH347" s="163" t="str">
        <f t="shared" si="8044"/>
        <v>1</v>
      </c>
      <c r="CI347" s="164">
        <f t="shared" si="152"/>
        <v>2</v>
      </c>
      <c r="CJ347" s="165">
        <f t="shared" si="153"/>
        <v>0</v>
      </c>
      <c r="CK347" s="166"/>
      <c r="CL347" s="166"/>
      <c r="CM347" s="166"/>
      <c r="CN347" s="84"/>
      <c r="CO347" s="85"/>
      <c r="CP347" s="83" t="str">
        <f t="shared" si="154"/>
        <v>0</v>
      </c>
      <c r="CQ347" s="167">
        <f t="shared" si="8045"/>
        <v>0</v>
      </c>
      <c r="CR347" s="168">
        <f t="shared" si="8046"/>
        <v>0</v>
      </c>
      <c r="CS347" s="168">
        <f t="shared" si="8047"/>
        <v>0</v>
      </c>
      <c r="CT347" s="168">
        <f t="shared" si="8048"/>
        <v>0</v>
      </c>
      <c r="CU347" s="168">
        <f t="shared" si="8049"/>
        <v>0</v>
      </c>
      <c r="CV347" s="154">
        <f t="shared" ref="CV347:CW347" si="8539">CV346</f>
        <v>7</v>
      </c>
      <c r="CW347" s="173">
        <f t="shared" si="8539"/>
        <v>1170</v>
      </c>
      <c r="CX347" s="156" t="str">
        <f t="shared" si="8051"/>
        <v>1</v>
      </c>
      <c r="CY347" s="157">
        <f t="shared" si="162"/>
        <v>2</v>
      </c>
      <c r="CZ347" s="158">
        <f t="shared" si="163"/>
        <v>0</v>
      </c>
      <c r="DA347" s="159"/>
      <c r="DB347" s="159"/>
      <c r="DC347" s="159"/>
      <c r="DD347" s="78"/>
      <c r="DE347" s="79"/>
      <c r="DF347" s="77" t="str">
        <f t="shared" si="164"/>
        <v>0</v>
      </c>
      <c r="DG347" s="81">
        <f t="shared" si="8052"/>
        <v>0</v>
      </c>
      <c r="DH347" s="160">
        <f t="shared" si="8053"/>
        <v>0</v>
      </c>
      <c r="DI347" s="160">
        <f t="shared" si="8054"/>
        <v>0</v>
      </c>
      <c r="DJ347" s="160">
        <f t="shared" si="8055"/>
        <v>0</v>
      </c>
      <c r="DK347" s="160">
        <f t="shared" si="8056"/>
        <v>0</v>
      </c>
      <c r="DL347" s="161">
        <f t="shared" ref="DL347:DM347" si="8540">DL346</f>
        <v>8</v>
      </c>
      <c r="DM347" s="175">
        <f t="shared" si="8540"/>
        <v>1171</v>
      </c>
      <c r="DN347" s="163" t="str">
        <f t="shared" si="8058"/>
        <v>1</v>
      </c>
      <c r="DO347" s="164">
        <f t="shared" si="172"/>
        <v>2</v>
      </c>
      <c r="DP347" s="165">
        <f t="shared" si="173"/>
        <v>0</v>
      </c>
      <c r="DQ347" s="166"/>
      <c r="DR347" s="166"/>
      <c r="DS347" s="166"/>
      <c r="DT347" s="84"/>
      <c r="DU347" s="85"/>
      <c r="DV347" s="83" t="str">
        <f t="shared" si="174"/>
        <v>0</v>
      </c>
      <c r="DW347" s="167">
        <f t="shared" si="8059"/>
        <v>0</v>
      </c>
      <c r="DX347" s="168">
        <f t="shared" si="8060"/>
        <v>0</v>
      </c>
      <c r="DY347" s="168">
        <f t="shared" si="8061"/>
        <v>0</v>
      </c>
      <c r="DZ347" s="168">
        <f t="shared" si="8062"/>
        <v>0</v>
      </c>
      <c r="EA347" s="168">
        <f t="shared" si="8063"/>
        <v>0</v>
      </c>
      <c r="EB347" s="154">
        <f t="shared" ref="EB347:EC347" si="8541">EB346</f>
        <v>9</v>
      </c>
      <c r="EC347" s="173">
        <f t="shared" si="8541"/>
        <v>1172</v>
      </c>
      <c r="ED347" s="156" t="str">
        <f t="shared" si="8065"/>
        <v>1</v>
      </c>
      <c r="EE347" s="157">
        <f t="shared" si="182"/>
        <v>5</v>
      </c>
      <c r="EF347" s="169">
        <f t="shared" si="183"/>
        <v>0</v>
      </c>
      <c r="EG347" s="159"/>
      <c r="EH347" s="159"/>
      <c r="EI347" s="159"/>
      <c r="EJ347" s="78"/>
      <c r="EK347" s="79"/>
      <c r="EL347" s="77" t="str">
        <f t="shared" si="184"/>
        <v>0</v>
      </c>
      <c r="EM347" s="81">
        <f t="shared" si="8066"/>
        <v>0</v>
      </c>
      <c r="EN347" s="160">
        <f t="shared" si="8067"/>
        <v>0</v>
      </c>
      <c r="EO347" s="160">
        <f t="shared" si="8068"/>
        <v>0</v>
      </c>
      <c r="EP347" s="160">
        <f t="shared" si="8069"/>
        <v>0</v>
      </c>
      <c r="EQ347" s="160">
        <f t="shared" si="8070"/>
        <v>0</v>
      </c>
      <c r="ER347" s="161">
        <f t="shared" ref="ER347:ES347" si="8542">ER346</f>
        <v>10</v>
      </c>
      <c r="ES347" s="175">
        <f t="shared" si="8542"/>
        <v>1173</v>
      </c>
      <c r="ET347" s="163" t="str">
        <f t="shared" si="8072"/>
        <v>1</v>
      </c>
      <c r="EU347" s="164">
        <f t="shared" si="192"/>
        <v>19</v>
      </c>
      <c r="EV347" s="165">
        <f t="shared" si="193"/>
        <v>0</v>
      </c>
      <c r="EW347" s="166"/>
      <c r="EX347" s="166"/>
      <c r="EY347" s="166"/>
      <c r="EZ347" s="84"/>
      <c r="FA347" s="85"/>
      <c r="FB347" s="83" t="str">
        <f t="shared" si="194"/>
        <v>0</v>
      </c>
      <c r="FC347" s="167">
        <f t="shared" si="8073"/>
        <v>0</v>
      </c>
      <c r="FD347" s="168">
        <f t="shared" si="8074"/>
        <v>0</v>
      </c>
      <c r="FE347" s="168">
        <f t="shared" si="8075"/>
        <v>0</v>
      </c>
      <c r="FF347" s="168">
        <f t="shared" si="8076"/>
        <v>0</v>
      </c>
      <c r="FG347" s="168">
        <f t="shared" si="8077"/>
        <v>0</v>
      </c>
      <c r="FH347" s="154">
        <f t="shared" ref="FH347:FI347" si="8543">FH346</f>
        <v>11</v>
      </c>
      <c r="FI347" s="173">
        <f t="shared" si="8543"/>
        <v>1174</v>
      </c>
      <c r="FJ347" s="156" t="str">
        <f t="shared" si="8079"/>
        <v>1</v>
      </c>
      <c r="FK347" s="157">
        <f t="shared" si="202"/>
        <v>4</v>
      </c>
      <c r="FL347" s="158">
        <f t="shared" si="203"/>
        <v>0</v>
      </c>
      <c r="FM347" s="159"/>
      <c r="FN347" s="159"/>
      <c r="FO347" s="159"/>
      <c r="FP347" s="78"/>
      <c r="FQ347" s="79"/>
      <c r="FR347" s="77" t="str">
        <f t="shared" si="204"/>
        <v>0</v>
      </c>
      <c r="FS347" s="81">
        <f t="shared" si="8080"/>
        <v>0</v>
      </c>
      <c r="FT347" s="160">
        <f t="shared" si="8081"/>
        <v>0</v>
      </c>
      <c r="FU347" s="160">
        <f t="shared" si="8082"/>
        <v>0</v>
      </c>
      <c r="FV347" s="160">
        <f t="shared" si="8083"/>
        <v>0</v>
      </c>
      <c r="FW347" s="160">
        <f t="shared" si="8084"/>
        <v>0</v>
      </c>
      <c r="FX347" s="161">
        <f t="shared" ref="FX347:FY347" si="8544">FX346</f>
        <v>12</v>
      </c>
      <c r="FY347" s="175">
        <f t="shared" si="8544"/>
        <v>1175</v>
      </c>
      <c r="FZ347" s="163" t="str">
        <f t="shared" si="8086"/>
        <v>1</v>
      </c>
      <c r="GA347" s="164">
        <f t="shared" si="212"/>
        <v>2</v>
      </c>
      <c r="GB347" s="165">
        <f t="shared" si="213"/>
        <v>0</v>
      </c>
      <c r="GC347" s="166"/>
      <c r="GD347" s="166"/>
      <c r="GE347" s="166"/>
      <c r="GF347" s="84"/>
      <c r="GG347" s="85"/>
      <c r="GH347" s="83" t="str">
        <f t="shared" si="214"/>
        <v>0</v>
      </c>
      <c r="GI347" s="167">
        <f t="shared" si="8087"/>
        <v>0</v>
      </c>
      <c r="GJ347" s="168">
        <f t="shared" si="8088"/>
        <v>0</v>
      </c>
      <c r="GK347" s="168">
        <f t="shared" si="8089"/>
        <v>0</v>
      </c>
      <c r="GL347" s="168">
        <f t="shared" si="8090"/>
        <v>0</v>
      </c>
      <c r="GM347" s="168">
        <f t="shared" si="8091"/>
        <v>0</v>
      </c>
      <c r="GN347" s="154">
        <f t="shared" ref="GN347:GO347" si="8545">GN346</f>
        <v>13</v>
      </c>
      <c r="GO347" s="173">
        <f t="shared" si="8545"/>
        <v>1176</v>
      </c>
      <c r="GP347" s="156" t="str">
        <f t="shared" si="8093"/>
        <v>1</v>
      </c>
      <c r="GQ347" s="157">
        <f t="shared" si="222"/>
        <v>3</v>
      </c>
      <c r="GR347" s="158">
        <f t="shared" si="223"/>
        <v>0</v>
      </c>
      <c r="GS347" s="159"/>
      <c r="GT347" s="159"/>
      <c r="GU347" s="159"/>
      <c r="GV347" s="78"/>
      <c r="GW347" s="79"/>
      <c r="GX347" s="77" t="str">
        <f t="shared" si="224"/>
        <v>0</v>
      </c>
      <c r="GY347" s="81">
        <f t="shared" si="8094"/>
        <v>0</v>
      </c>
      <c r="GZ347" s="160">
        <f t="shared" si="8095"/>
        <v>0</v>
      </c>
      <c r="HA347" s="160">
        <f t="shared" si="8096"/>
        <v>0</v>
      </c>
      <c r="HB347" s="160">
        <f t="shared" si="8097"/>
        <v>0</v>
      </c>
      <c r="HC347" s="160">
        <f t="shared" si="8098"/>
        <v>0</v>
      </c>
      <c r="HD347" s="161">
        <f t="shared" ref="HD347:HE347" si="8546">HD346</f>
        <v>14</v>
      </c>
      <c r="HE347" s="175">
        <f t="shared" si="8546"/>
        <v>1177</v>
      </c>
      <c r="HF347" s="163" t="str">
        <f t="shared" si="8100"/>
        <v>1</v>
      </c>
      <c r="HG347" s="164">
        <f t="shared" si="232"/>
        <v>5</v>
      </c>
      <c r="HH347" s="165">
        <f t="shared" si="233"/>
        <v>0</v>
      </c>
      <c r="HI347" s="166"/>
      <c r="HJ347" s="166"/>
      <c r="HK347" s="166"/>
      <c r="HL347" s="84"/>
      <c r="HM347" s="85"/>
      <c r="HN347" s="83" t="str">
        <f t="shared" si="234"/>
        <v>0</v>
      </c>
      <c r="HO347" s="167">
        <f t="shared" si="8101"/>
        <v>0</v>
      </c>
      <c r="HP347" s="168">
        <f t="shared" si="8102"/>
        <v>0</v>
      </c>
      <c r="HQ347" s="168">
        <f t="shared" si="8103"/>
        <v>0</v>
      </c>
      <c r="HR347" s="168">
        <f t="shared" si="8104"/>
        <v>0</v>
      </c>
      <c r="HS347" s="168">
        <f t="shared" si="8105"/>
        <v>0</v>
      </c>
      <c r="HT347" s="154">
        <f t="shared" ref="HT347:HU347" si="8547">HT346</f>
        <v>15</v>
      </c>
      <c r="HU347" s="173">
        <f t="shared" si="8547"/>
        <v>1178</v>
      </c>
      <c r="HV347" s="156" t="str">
        <f t="shared" si="8107"/>
        <v>1</v>
      </c>
      <c r="HW347" s="157" t="str">
        <f t="shared" si="242"/>
        <v/>
      </c>
      <c r="HX347" s="169">
        <f t="shared" si="243"/>
        <v>0</v>
      </c>
      <c r="HY347" s="159"/>
      <c r="HZ347" s="159"/>
      <c r="IA347" s="159"/>
      <c r="IB347" s="160"/>
      <c r="IC347" s="160"/>
      <c r="ID347" s="160" t="str">
        <f t="shared" si="244"/>
        <v>0</v>
      </c>
      <c r="IE347" s="160">
        <f t="shared" si="8108"/>
        <v>0</v>
      </c>
      <c r="IF347" s="160">
        <f t="shared" si="8109"/>
        <v>0</v>
      </c>
      <c r="IG347" s="160">
        <f t="shared" si="8110"/>
        <v>0</v>
      </c>
      <c r="IH347" s="160">
        <f t="shared" si="8111"/>
        <v>0</v>
      </c>
      <c r="II347" s="160">
        <f t="shared" si="8112"/>
        <v>0</v>
      </c>
      <c r="IJ347" s="161">
        <f t="shared" ref="IJ347:IK347" si="8548">IJ346</f>
        <v>16</v>
      </c>
      <c r="IK347" s="175">
        <f t="shared" si="8548"/>
        <v>1179</v>
      </c>
      <c r="IL347" s="163" t="str">
        <f t="shared" si="8114"/>
        <v>1</v>
      </c>
      <c r="IM347" s="164" t="str">
        <f t="shared" si="252"/>
        <v/>
      </c>
      <c r="IN347" s="165">
        <f t="shared" si="253"/>
        <v>0</v>
      </c>
      <c r="IO347" s="166"/>
      <c r="IP347" s="166"/>
      <c r="IQ347" s="166"/>
      <c r="IR347" s="168"/>
      <c r="IS347" s="168"/>
      <c r="IT347" s="170" t="str">
        <f t="shared" si="254"/>
        <v>0</v>
      </c>
      <c r="IU347" s="170">
        <f t="shared" si="8115"/>
        <v>0</v>
      </c>
      <c r="IV347" s="168">
        <f t="shared" si="8116"/>
        <v>0</v>
      </c>
      <c r="IW347" s="168">
        <f t="shared" si="8117"/>
        <v>0</v>
      </c>
      <c r="IX347" s="168">
        <f t="shared" si="8118"/>
        <v>0</v>
      </c>
      <c r="IY347" s="168">
        <f t="shared" si="8119"/>
        <v>0</v>
      </c>
      <c r="IZ347" s="154">
        <f t="shared" ref="IZ347:JA347" si="8549">IZ346</f>
        <v>17</v>
      </c>
      <c r="JA347" s="173">
        <f t="shared" si="8549"/>
        <v>1180</v>
      </c>
      <c r="JB347" s="156" t="str">
        <f t="shared" si="8121"/>
        <v>1</v>
      </c>
      <c r="JC347" s="157" t="str">
        <f t="shared" si="262"/>
        <v/>
      </c>
      <c r="JD347" s="158">
        <f t="shared" si="263"/>
        <v>0</v>
      </c>
      <c r="JE347" s="159"/>
      <c r="JF347" s="159"/>
      <c r="JG347" s="159"/>
      <c r="JH347" s="160"/>
      <c r="JI347" s="160"/>
      <c r="JJ347" s="171" t="str">
        <f t="shared" si="264"/>
        <v>0</v>
      </c>
      <c r="JK347" s="171">
        <f t="shared" si="8122"/>
        <v>0</v>
      </c>
      <c r="JL347" s="160">
        <f t="shared" si="8123"/>
        <v>0</v>
      </c>
      <c r="JM347" s="160">
        <f t="shared" si="8124"/>
        <v>0</v>
      </c>
      <c r="JN347" s="160">
        <f t="shared" si="8125"/>
        <v>0</v>
      </c>
      <c r="JO347" s="160">
        <f t="shared" si="8126"/>
        <v>0</v>
      </c>
      <c r="JP347" s="161">
        <f t="shared" ref="JP347:JQ347" si="8550">JP346</f>
        <v>18</v>
      </c>
      <c r="JQ347" s="175">
        <f t="shared" si="8550"/>
        <v>1181</v>
      </c>
      <c r="JR347" s="163" t="str">
        <f t="shared" si="8128"/>
        <v>1</v>
      </c>
      <c r="JS347" s="164" t="str">
        <f t="shared" si="272"/>
        <v/>
      </c>
      <c r="JT347" s="165">
        <f t="shared" si="273"/>
        <v>0</v>
      </c>
      <c r="JU347" s="166"/>
      <c r="JV347" s="166"/>
      <c r="JW347" s="166"/>
      <c r="JX347" s="168"/>
      <c r="JY347" s="168"/>
      <c r="JZ347" s="170" t="str">
        <f t="shared" si="274"/>
        <v>0</v>
      </c>
      <c r="KA347" s="170">
        <f t="shared" si="8129"/>
        <v>0</v>
      </c>
      <c r="KB347" s="168">
        <f t="shared" si="8130"/>
        <v>0</v>
      </c>
      <c r="KC347" s="168">
        <f t="shared" si="8131"/>
        <v>0</v>
      </c>
      <c r="KD347" s="168">
        <f t="shared" si="8132"/>
        <v>0</v>
      </c>
      <c r="KE347" s="168">
        <f t="shared" si="8133"/>
        <v>0</v>
      </c>
      <c r="KF347" s="154">
        <f t="shared" ref="KF347:KG347" si="8551">KF346</f>
        <v>19</v>
      </c>
      <c r="KG347" s="173">
        <f t="shared" si="8551"/>
        <v>1182</v>
      </c>
      <c r="KH347" s="156" t="str">
        <f t="shared" si="8135"/>
        <v>1</v>
      </c>
      <c r="KI347" s="157" t="str">
        <f t="shared" si="282"/>
        <v/>
      </c>
      <c r="KJ347" s="158">
        <f t="shared" si="283"/>
        <v>0</v>
      </c>
      <c r="KK347" s="159"/>
      <c r="KL347" s="159"/>
      <c r="KM347" s="159"/>
      <c r="KN347" s="160"/>
      <c r="KO347" s="160"/>
      <c r="KP347" s="171" t="str">
        <f t="shared" si="284"/>
        <v>0</v>
      </c>
      <c r="KQ347" s="171">
        <f t="shared" si="8136"/>
        <v>0</v>
      </c>
      <c r="KR347" s="160">
        <f t="shared" si="8137"/>
        <v>0</v>
      </c>
      <c r="KS347" s="160">
        <f t="shared" si="8138"/>
        <v>0</v>
      </c>
      <c r="KT347" s="160">
        <f t="shared" si="8139"/>
        <v>0</v>
      </c>
      <c r="KU347" s="160">
        <f t="shared" si="8140"/>
        <v>0</v>
      </c>
      <c r="KV347" s="161">
        <f t="shared" ref="KV347:KW347" si="8552">KV346</f>
        <v>20</v>
      </c>
      <c r="KW347" s="175">
        <f t="shared" si="8552"/>
        <v>1183</v>
      </c>
      <c r="KX347" s="163" t="str">
        <f t="shared" si="8142"/>
        <v>1</v>
      </c>
      <c r="KY347" s="164" t="str">
        <f t="shared" si="292"/>
        <v/>
      </c>
      <c r="KZ347" s="165">
        <f t="shared" si="293"/>
        <v>0</v>
      </c>
      <c r="LA347" s="166"/>
      <c r="LB347" s="166"/>
      <c r="LC347" s="166"/>
      <c r="LD347" s="168"/>
      <c r="LE347" s="168"/>
      <c r="LF347" s="170" t="str">
        <f t="shared" si="294"/>
        <v>0</v>
      </c>
      <c r="LG347" s="170">
        <f t="shared" si="8143"/>
        <v>0</v>
      </c>
      <c r="LH347" s="168">
        <f t="shared" si="8144"/>
        <v>0</v>
      </c>
      <c r="LI347" s="168">
        <f t="shared" si="8145"/>
        <v>0</v>
      </c>
      <c r="LJ347" s="168">
        <f t="shared" si="8146"/>
        <v>0</v>
      </c>
      <c r="LK347" s="168">
        <f t="shared" si="8147"/>
        <v>0</v>
      </c>
      <c r="LL347" s="172"/>
      <c r="LM347" s="172"/>
      <c r="LN347" s="168" t="str">
        <f t="shared" si="8148"/>
        <v>#REF!</v>
      </c>
      <c r="LO347" s="168" t="str">
        <f t="shared" si="8149"/>
        <v>#REF!</v>
      </c>
      <c r="LP347" s="168" t="str">
        <f t="shared" si="8150"/>
        <v>#REF!</v>
      </c>
      <c r="LQ347" s="168" t="str">
        <f t="shared" si="8151"/>
        <v>#REF!</v>
      </c>
    </row>
    <row r="348" ht="15.75" customHeight="1">
      <c r="A348" s="188">
        <v>46441.0</v>
      </c>
      <c r="B348" s="152" t="s">
        <v>33</v>
      </c>
      <c r="C348" s="153">
        <f t="shared" si="99"/>
        <v>0</v>
      </c>
      <c r="D348" s="154">
        <f t="shared" ref="D348:E348" si="8553">D347</f>
        <v>1</v>
      </c>
      <c r="E348" s="173">
        <f t="shared" si="8553"/>
        <v>1164</v>
      </c>
      <c r="F348" s="156" t="str">
        <f t="shared" si="8253"/>
        <v>1</v>
      </c>
      <c r="G348" s="157">
        <f t="shared" si="102"/>
        <v>1</v>
      </c>
      <c r="H348" s="158">
        <f t="shared" si="103"/>
        <v>0</v>
      </c>
      <c r="I348" s="159"/>
      <c r="J348" s="159"/>
      <c r="K348" s="159"/>
      <c r="L348" s="78"/>
      <c r="M348" s="79"/>
      <c r="N348" s="77" t="str">
        <f t="shared" si="104"/>
        <v>0</v>
      </c>
      <c r="O348" s="81">
        <f t="shared" si="8010"/>
        <v>0</v>
      </c>
      <c r="P348" s="160">
        <f t="shared" si="8011"/>
        <v>0</v>
      </c>
      <c r="Q348" s="160">
        <f t="shared" si="8012"/>
        <v>0</v>
      </c>
      <c r="R348" s="160">
        <f t="shared" si="8013"/>
        <v>0</v>
      </c>
      <c r="S348" s="160">
        <f t="shared" si="8014"/>
        <v>0</v>
      </c>
      <c r="T348" s="161">
        <f t="shared" ref="T348:U348" si="8554">T347</f>
        <v>2</v>
      </c>
      <c r="U348" s="175">
        <f t="shared" si="8554"/>
        <v>1165</v>
      </c>
      <c r="V348" s="163" t="str">
        <f t="shared" si="8016"/>
        <v>1</v>
      </c>
      <c r="W348" s="164">
        <f t="shared" si="112"/>
        <v>1</v>
      </c>
      <c r="X348" s="165">
        <f t="shared" si="113"/>
        <v>0</v>
      </c>
      <c r="Y348" s="166"/>
      <c r="Z348" s="166"/>
      <c r="AA348" s="166"/>
      <c r="AB348" s="84"/>
      <c r="AC348" s="85"/>
      <c r="AD348" s="83" t="str">
        <f t="shared" si="114"/>
        <v>0</v>
      </c>
      <c r="AE348" s="167">
        <f t="shared" si="8017"/>
        <v>0</v>
      </c>
      <c r="AF348" s="168">
        <f t="shared" si="8018"/>
        <v>0</v>
      </c>
      <c r="AG348" s="168">
        <f t="shared" si="8019"/>
        <v>0</v>
      </c>
      <c r="AH348" s="168">
        <f t="shared" si="8020"/>
        <v>0</v>
      </c>
      <c r="AI348" s="168">
        <f t="shared" si="8021"/>
        <v>0</v>
      </c>
      <c r="AJ348" s="154">
        <f t="shared" ref="AJ348:AK348" si="8555">AJ347</f>
        <v>3</v>
      </c>
      <c r="AK348" s="173">
        <f t="shared" si="8555"/>
        <v>1166</v>
      </c>
      <c r="AL348" s="156" t="str">
        <f t="shared" si="8023"/>
        <v>1</v>
      </c>
      <c r="AM348" s="157">
        <f t="shared" si="122"/>
        <v>2</v>
      </c>
      <c r="AN348" s="158">
        <f t="shared" si="123"/>
        <v>0</v>
      </c>
      <c r="AO348" s="159"/>
      <c r="AP348" s="159"/>
      <c r="AQ348" s="159"/>
      <c r="AR348" s="78"/>
      <c r="AS348" s="79"/>
      <c r="AT348" s="77" t="str">
        <f t="shared" si="124"/>
        <v>0</v>
      </c>
      <c r="AU348" s="81">
        <f t="shared" si="8024"/>
        <v>0</v>
      </c>
      <c r="AV348" s="160">
        <f t="shared" si="8025"/>
        <v>0</v>
      </c>
      <c r="AW348" s="160">
        <f t="shared" si="8026"/>
        <v>0</v>
      </c>
      <c r="AX348" s="160">
        <f t="shared" si="8027"/>
        <v>0</v>
      </c>
      <c r="AY348" s="160">
        <f t="shared" si="8028"/>
        <v>0</v>
      </c>
      <c r="AZ348" s="161">
        <f t="shared" ref="AZ348:BA348" si="8556">AZ347</f>
        <v>4</v>
      </c>
      <c r="BA348" s="175">
        <f t="shared" si="8556"/>
        <v>1167</v>
      </c>
      <c r="BB348" s="163" t="str">
        <f t="shared" si="8030"/>
        <v>1</v>
      </c>
      <c r="BC348" s="164">
        <f t="shared" si="132"/>
        <v>4</v>
      </c>
      <c r="BD348" s="165">
        <f t="shared" si="133"/>
        <v>0</v>
      </c>
      <c r="BE348" s="166"/>
      <c r="BF348" s="166"/>
      <c r="BG348" s="166"/>
      <c r="BH348" s="84"/>
      <c r="BI348" s="85"/>
      <c r="BJ348" s="83" t="str">
        <f t="shared" si="134"/>
        <v>0</v>
      </c>
      <c r="BK348" s="167">
        <f t="shared" si="8031"/>
        <v>0</v>
      </c>
      <c r="BL348" s="168">
        <f t="shared" si="8032"/>
        <v>0</v>
      </c>
      <c r="BM348" s="168">
        <f t="shared" si="8033"/>
        <v>0</v>
      </c>
      <c r="BN348" s="168">
        <f t="shared" si="8034"/>
        <v>0</v>
      </c>
      <c r="BO348" s="168">
        <f t="shared" si="8035"/>
        <v>0</v>
      </c>
      <c r="BP348" s="154">
        <f t="shared" ref="BP348:BQ348" si="8557">BP347</f>
        <v>5</v>
      </c>
      <c r="BQ348" s="173">
        <f t="shared" si="8557"/>
        <v>1168</v>
      </c>
      <c r="BR348" s="156" t="str">
        <f t="shared" si="8037"/>
        <v>1</v>
      </c>
      <c r="BS348" s="157">
        <f t="shared" si="142"/>
        <v>4</v>
      </c>
      <c r="BT348" s="158">
        <f t="shared" si="143"/>
        <v>0</v>
      </c>
      <c r="BU348" s="159"/>
      <c r="BV348" s="159"/>
      <c r="BW348" s="159"/>
      <c r="BX348" s="78"/>
      <c r="BY348" s="79"/>
      <c r="BZ348" s="77" t="str">
        <f t="shared" si="144"/>
        <v>0</v>
      </c>
      <c r="CA348" s="81">
        <f t="shared" si="8038"/>
        <v>0</v>
      </c>
      <c r="CB348" s="160">
        <f t="shared" si="8039"/>
        <v>0</v>
      </c>
      <c r="CC348" s="160">
        <f t="shared" si="8040"/>
        <v>0</v>
      </c>
      <c r="CD348" s="160">
        <f t="shared" si="8041"/>
        <v>0</v>
      </c>
      <c r="CE348" s="160">
        <f t="shared" si="8042"/>
        <v>0</v>
      </c>
      <c r="CF348" s="161">
        <f t="shared" ref="CF348:CG348" si="8558">CF347</f>
        <v>6</v>
      </c>
      <c r="CG348" s="175">
        <f t="shared" si="8558"/>
        <v>1169</v>
      </c>
      <c r="CH348" s="163" t="str">
        <f t="shared" si="8044"/>
        <v>1</v>
      </c>
      <c r="CI348" s="164">
        <f t="shared" si="152"/>
        <v>2</v>
      </c>
      <c r="CJ348" s="165">
        <f t="shared" si="153"/>
        <v>0</v>
      </c>
      <c r="CK348" s="166"/>
      <c r="CL348" s="166"/>
      <c r="CM348" s="166"/>
      <c r="CN348" s="84"/>
      <c r="CO348" s="85"/>
      <c r="CP348" s="83" t="str">
        <f t="shared" si="154"/>
        <v>0</v>
      </c>
      <c r="CQ348" s="167">
        <f t="shared" si="8045"/>
        <v>0</v>
      </c>
      <c r="CR348" s="168">
        <f t="shared" si="8046"/>
        <v>0</v>
      </c>
      <c r="CS348" s="168">
        <f t="shared" si="8047"/>
        <v>0</v>
      </c>
      <c r="CT348" s="168">
        <f t="shared" si="8048"/>
        <v>0</v>
      </c>
      <c r="CU348" s="168">
        <f t="shared" si="8049"/>
        <v>0</v>
      </c>
      <c r="CV348" s="154">
        <f t="shared" ref="CV348:CW348" si="8559">CV347</f>
        <v>7</v>
      </c>
      <c r="CW348" s="173">
        <f t="shared" si="8559"/>
        <v>1170</v>
      </c>
      <c r="CX348" s="156" t="str">
        <f t="shared" si="8051"/>
        <v>1</v>
      </c>
      <c r="CY348" s="157">
        <f t="shared" si="162"/>
        <v>2</v>
      </c>
      <c r="CZ348" s="158">
        <f t="shared" si="163"/>
        <v>0</v>
      </c>
      <c r="DA348" s="159"/>
      <c r="DB348" s="159"/>
      <c r="DC348" s="159"/>
      <c r="DD348" s="78"/>
      <c r="DE348" s="79"/>
      <c r="DF348" s="77" t="str">
        <f t="shared" si="164"/>
        <v>0</v>
      </c>
      <c r="DG348" s="81">
        <f t="shared" si="8052"/>
        <v>0</v>
      </c>
      <c r="DH348" s="160">
        <f t="shared" si="8053"/>
        <v>0</v>
      </c>
      <c r="DI348" s="160">
        <f t="shared" si="8054"/>
        <v>0</v>
      </c>
      <c r="DJ348" s="160">
        <f t="shared" si="8055"/>
        <v>0</v>
      </c>
      <c r="DK348" s="160">
        <f t="shared" si="8056"/>
        <v>0</v>
      </c>
      <c r="DL348" s="161">
        <f t="shared" ref="DL348:DM348" si="8560">DL347</f>
        <v>8</v>
      </c>
      <c r="DM348" s="175">
        <f t="shared" si="8560"/>
        <v>1171</v>
      </c>
      <c r="DN348" s="163" t="str">
        <f t="shared" si="8058"/>
        <v>1</v>
      </c>
      <c r="DO348" s="164">
        <f t="shared" si="172"/>
        <v>2</v>
      </c>
      <c r="DP348" s="165">
        <f t="shared" si="173"/>
        <v>0</v>
      </c>
      <c r="DQ348" s="166"/>
      <c r="DR348" s="166"/>
      <c r="DS348" s="166"/>
      <c r="DT348" s="84"/>
      <c r="DU348" s="85"/>
      <c r="DV348" s="83" t="str">
        <f t="shared" si="174"/>
        <v>0</v>
      </c>
      <c r="DW348" s="167">
        <f t="shared" si="8059"/>
        <v>0</v>
      </c>
      <c r="DX348" s="168">
        <f t="shared" si="8060"/>
        <v>0</v>
      </c>
      <c r="DY348" s="168">
        <f t="shared" si="8061"/>
        <v>0</v>
      </c>
      <c r="DZ348" s="168">
        <f t="shared" si="8062"/>
        <v>0</v>
      </c>
      <c r="EA348" s="168">
        <f t="shared" si="8063"/>
        <v>0</v>
      </c>
      <c r="EB348" s="154">
        <f t="shared" ref="EB348:EC348" si="8561">EB347</f>
        <v>9</v>
      </c>
      <c r="EC348" s="173">
        <f t="shared" si="8561"/>
        <v>1172</v>
      </c>
      <c r="ED348" s="156" t="str">
        <f t="shared" si="8065"/>
        <v>1</v>
      </c>
      <c r="EE348" s="157">
        <f t="shared" si="182"/>
        <v>5</v>
      </c>
      <c r="EF348" s="169">
        <f t="shared" si="183"/>
        <v>0</v>
      </c>
      <c r="EG348" s="159"/>
      <c r="EH348" s="159"/>
      <c r="EI348" s="159"/>
      <c r="EJ348" s="78"/>
      <c r="EK348" s="79"/>
      <c r="EL348" s="77" t="str">
        <f t="shared" si="184"/>
        <v>0</v>
      </c>
      <c r="EM348" s="81">
        <f t="shared" si="8066"/>
        <v>0</v>
      </c>
      <c r="EN348" s="160">
        <f t="shared" si="8067"/>
        <v>0</v>
      </c>
      <c r="EO348" s="160">
        <f t="shared" si="8068"/>
        <v>0</v>
      </c>
      <c r="EP348" s="160">
        <f t="shared" si="8069"/>
        <v>0</v>
      </c>
      <c r="EQ348" s="160">
        <f t="shared" si="8070"/>
        <v>0</v>
      </c>
      <c r="ER348" s="161">
        <f t="shared" ref="ER348:ES348" si="8562">ER347</f>
        <v>10</v>
      </c>
      <c r="ES348" s="175">
        <f t="shared" si="8562"/>
        <v>1173</v>
      </c>
      <c r="ET348" s="163" t="str">
        <f t="shared" si="8072"/>
        <v>1</v>
      </c>
      <c r="EU348" s="164">
        <f t="shared" si="192"/>
        <v>19</v>
      </c>
      <c r="EV348" s="165">
        <f t="shared" si="193"/>
        <v>0</v>
      </c>
      <c r="EW348" s="166"/>
      <c r="EX348" s="166"/>
      <c r="EY348" s="166"/>
      <c r="EZ348" s="84"/>
      <c r="FA348" s="85"/>
      <c r="FB348" s="83" t="str">
        <f t="shared" si="194"/>
        <v>0</v>
      </c>
      <c r="FC348" s="167">
        <f t="shared" si="8073"/>
        <v>0</v>
      </c>
      <c r="FD348" s="168">
        <f t="shared" si="8074"/>
        <v>0</v>
      </c>
      <c r="FE348" s="168">
        <f t="shared" si="8075"/>
        <v>0</v>
      </c>
      <c r="FF348" s="168">
        <f t="shared" si="8076"/>
        <v>0</v>
      </c>
      <c r="FG348" s="168">
        <f t="shared" si="8077"/>
        <v>0</v>
      </c>
      <c r="FH348" s="154">
        <f t="shared" ref="FH348:FI348" si="8563">FH347</f>
        <v>11</v>
      </c>
      <c r="FI348" s="173">
        <f t="shared" si="8563"/>
        <v>1174</v>
      </c>
      <c r="FJ348" s="156" t="str">
        <f t="shared" si="8079"/>
        <v>1</v>
      </c>
      <c r="FK348" s="157">
        <f t="shared" si="202"/>
        <v>4</v>
      </c>
      <c r="FL348" s="158">
        <f t="shared" si="203"/>
        <v>0</v>
      </c>
      <c r="FM348" s="159"/>
      <c r="FN348" s="159"/>
      <c r="FO348" s="159"/>
      <c r="FP348" s="78"/>
      <c r="FQ348" s="79"/>
      <c r="FR348" s="77" t="str">
        <f t="shared" si="204"/>
        <v>0</v>
      </c>
      <c r="FS348" s="81">
        <f t="shared" si="8080"/>
        <v>0</v>
      </c>
      <c r="FT348" s="160">
        <f t="shared" si="8081"/>
        <v>0</v>
      </c>
      <c r="FU348" s="160">
        <f t="shared" si="8082"/>
        <v>0</v>
      </c>
      <c r="FV348" s="160">
        <f t="shared" si="8083"/>
        <v>0</v>
      </c>
      <c r="FW348" s="160">
        <f t="shared" si="8084"/>
        <v>0</v>
      </c>
      <c r="FX348" s="161">
        <f t="shared" ref="FX348:FY348" si="8564">FX347</f>
        <v>12</v>
      </c>
      <c r="FY348" s="175">
        <f t="shared" si="8564"/>
        <v>1175</v>
      </c>
      <c r="FZ348" s="163" t="str">
        <f t="shared" si="8086"/>
        <v>1</v>
      </c>
      <c r="GA348" s="164">
        <f t="shared" si="212"/>
        <v>2</v>
      </c>
      <c r="GB348" s="165">
        <f t="shared" si="213"/>
        <v>0</v>
      </c>
      <c r="GC348" s="166"/>
      <c r="GD348" s="166"/>
      <c r="GE348" s="166"/>
      <c r="GF348" s="84"/>
      <c r="GG348" s="85"/>
      <c r="GH348" s="83" t="str">
        <f t="shared" si="214"/>
        <v>0</v>
      </c>
      <c r="GI348" s="167">
        <f t="shared" si="8087"/>
        <v>0</v>
      </c>
      <c r="GJ348" s="168">
        <f t="shared" si="8088"/>
        <v>0</v>
      </c>
      <c r="GK348" s="168">
        <f t="shared" si="8089"/>
        <v>0</v>
      </c>
      <c r="GL348" s="168">
        <f t="shared" si="8090"/>
        <v>0</v>
      </c>
      <c r="GM348" s="168">
        <f t="shared" si="8091"/>
        <v>0</v>
      </c>
      <c r="GN348" s="154">
        <f t="shared" ref="GN348:GO348" si="8565">GN347</f>
        <v>13</v>
      </c>
      <c r="GO348" s="173">
        <f t="shared" si="8565"/>
        <v>1176</v>
      </c>
      <c r="GP348" s="156" t="str">
        <f t="shared" si="8093"/>
        <v>1</v>
      </c>
      <c r="GQ348" s="157">
        <f t="shared" si="222"/>
        <v>3</v>
      </c>
      <c r="GR348" s="158">
        <f t="shared" si="223"/>
        <v>0</v>
      </c>
      <c r="GS348" s="159"/>
      <c r="GT348" s="159"/>
      <c r="GU348" s="159"/>
      <c r="GV348" s="78"/>
      <c r="GW348" s="79"/>
      <c r="GX348" s="77" t="str">
        <f t="shared" si="224"/>
        <v>0</v>
      </c>
      <c r="GY348" s="81">
        <f t="shared" si="8094"/>
        <v>0</v>
      </c>
      <c r="GZ348" s="160">
        <f t="shared" si="8095"/>
        <v>0</v>
      </c>
      <c r="HA348" s="160">
        <f t="shared" si="8096"/>
        <v>0</v>
      </c>
      <c r="HB348" s="160">
        <f t="shared" si="8097"/>
        <v>0</v>
      </c>
      <c r="HC348" s="160">
        <f t="shared" si="8098"/>
        <v>0</v>
      </c>
      <c r="HD348" s="161">
        <f t="shared" ref="HD348:HE348" si="8566">HD347</f>
        <v>14</v>
      </c>
      <c r="HE348" s="175">
        <f t="shared" si="8566"/>
        <v>1177</v>
      </c>
      <c r="HF348" s="163" t="str">
        <f t="shared" si="8100"/>
        <v>1</v>
      </c>
      <c r="HG348" s="164">
        <f t="shared" si="232"/>
        <v>5</v>
      </c>
      <c r="HH348" s="165">
        <f t="shared" si="233"/>
        <v>0</v>
      </c>
      <c r="HI348" s="166"/>
      <c r="HJ348" s="166"/>
      <c r="HK348" s="166"/>
      <c r="HL348" s="84"/>
      <c r="HM348" s="85"/>
      <c r="HN348" s="83" t="str">
        <f t="shared" si="234"/>
        <v>0</v>
      </c>
      <c r="HO348" s="167">
        <f t="shared" si="8101"/>
        <v>0</v>
      </c>
      <c r="HP348" s="168">
        <f t="shared" si="8102"/>
        <v>0</v>
      </c>
      <c r="HQ348" s="168">
        <f t="shared" si="8103"/>
        <v>0</v>
      </c>
      <c r="HR348" s="168">
        <f t="shared" si="8104"/>
        <v>0</v>
      </c>
      <c r="HS348" s="168">
        <f t="shared" si="8105"/>
        <v>0</v>
      </c>
      <c r="HT348" s="154">
        <f t="shared" ref="HT348:HU348" si="8567">HT347</f>
        <v>15</v>
      </c>
      <c r="HU348" s="173">
        <f t="shared" si="8567"/>
        <v>1178</v>
      </c>
      <c r="HV348" s="156" t="str">
        <f t="shared" si="8107"/>
        <v>1</v>
      </c>
      <c r="HW348" s="157" t="str">
        <f t="shared" si="242"/>
        <v/>
      </c>
      <c r="HX348" s="169">
        <f t="shared" si="243"/>
        <v>0</v>
      </c>
      <c r="HY348" s="159"/>
      <c r="HZ348" s="159"/>
      <c r="IA348" s="159"/>
      <c r="IB348" s="160"/>
      <c r="IC348" s="160"/>
      <c r="ID348" s="160" t="str">
        <f t="shared" si="244"/>
        <v>0</v>
      </c>
      <c r="IE348" s="160">
        <f t="shared" si="8108"/>
        <v>0</v>
      </c>
      <c r="IF348" s="160">
        <f t="shared" si="8109"/>
        <v>0</v>
      </c>
      <c r="IG348" s="160">
        <f t="shared" si="8110"/>
        <v>0</v>
      </c>
      <c r="IH348" s="160">
        <f t="shared" si="8111"/>
        <v>0</v>
      </c>
      <c r="II348" s="160">
        <f t="shared" si="8112"/>
        <v>0</v>
      </c>
      <c r="IJ348" s="161">
        <f t="shared" ref="IJ348:IK348" si="8568">IJ347</f>
        <v>16</v>
      </c>
      <c r="IK348" s="175">
        <f t="shared" si="8568"/>
        <v>1179</v>
      </c>
      <c r="IL348" s="163" t="str">
        <f t="shared" si="8114"/>
        <v>1</v>
      </c>
      <c r="IM348" s="164" t="str">
        <f t="shared" si="252"/>
        <v/>
      </c>
      <c r="IN348" s="165">
        <f t="shared" si="253"/>
        <v>0</v>
      </c>
      <c r="IO348" s="166"/>
      <c r="IP348" s="166"/>
      <c r="IQ348" s="166"/>
      <c r="IR348" s="168"/>
      <c r="IS348" s="168"/>
      <c r="IT348" s="170" t="str">
        <f t="shared" si="254"/>
        <v>0</v>
      </c>
      <c r="IU348" s="170">
        <f t="shared" si="8115"/>
        <v>0</v>
      </c>
      <c r="IV348" s="168">
        <f t="shared" si="8116"/>
        <v>0</v>
      </c>
      <c r="IW348" s="168">
        <f t="shared" si="8117"/>
        <v>0</v>
      </c>
      <c r="IX348" s="168">
        <f t="shared" si="8118"/>
        <v>0</v>
      </c>
      <c r="IY348" s="168">
        <f t="shared" si="8119"/>
        <v>0</v>
      </c>
      <c r="IZ348" s="154">
        <f t="shared" ref="IZ348:JA348" si="8569">IZ347</f>
        <v>17</v>
      </c>
      <c r="JA348" s="173">
        <f t="shared" si="8569"/>
        <v>1180</v>
      </c>
      <c r="JB348" s="156" t="str">
        <f t="shared" si="8121"/>
        <v>1</v>
      </c>
      <c r="JC348" s="157" t="str">
        <f t="shared" si="262"/>
        <v/>
      </c>
      <c r="JD348" s="158">
        <f t="shared" si="263"/>
        <v>0</v>
      </c>
      <c r="JE348" s="159"/>
      <c r="JF348" s="159"/>
      <c r="JG348" s="159"/>
      <c r="JH348" s="160"/>
      <c r="JI348" s="160"/>
      <c r="JJ348" s="171" t="str">
        <f t="shared" si="264"/>
        <v>0</v>
      </c>
      <c r="JK348" s="171">
        <f t="shared" si="8122"/>
        <v>0</v>
      </c>
      <c r="JL348" s="160">
        <f t="shared" si="8123"/>
        <v>0</v>
      </c>
      <c r="JM348" s="160">
        <f t="shared" si="8124"/>
        <v>0</v>
      </c>
      <c r="JN348" s="160">
        <f t="shared" si="8125"/>
        <v>0</v>
      </c>
      <c r="JO348" s="160">
        <f t="shared" si="8126"/>
        <v>0</v>
      </c>
      <c r="JP348" s="161">
        <f t="shared" ref="JP348:JQ348" si="8570">JP347</f>
        <v>18</v>
      </c>
      <c r="JQ348" s="175">
        <f t="shared" si="8570"/>
        <v>1181</v>
      </c>
      <c r="JR348" s="163" t="str">
        <f t="shared" si="8128"/>
        <v>1</v>
      </c>
      <c r="JS348" s="164" t="str">
        <f t="shared" si="272"/>
        <v/>
      </c>
      <c r="JT348" s="165">
        <f t="shared" si="273"/>
        <v>0</v>
      </c>
      <c r="JU348" s="166"/>
      <c r="JV348" s="166"/>
      <c r="JW348" s="166"/>
      <c r="JX348" s="168"/>
      <c r="JY348" s="168"/>
      <c r="JZ348" s="170" t="str">
        <f t="shared" si="274"/>
        <v>0</v>
      </c>
      <c r="KA348" s="170">
        <f t="shared" si="8129"/>
        <v>0</v>
      </c>
      <c r="KB348" s="168">
        <f t="shared" si="8130"/>
        <v>0</v>
      </c>
      <c r="KC348" s="168">
        <f t="shared" si="8131"/>
        <v>0</v>
      </c>
      <c r="KD348" s="168">
        <f t="shared" si="8132"/>
        <v>0</v>
      </c>
      <c r="KE348" s="168">
        <f t="shared" si="8133"/>
        <v>0</v>
      </c>
      <c r="KF348" s="154">
        <f t="shared" ref="KF348:KG348" si="8571">KF347</f>
        <v>19</v>
      </c>
      <c r="KG348" s="173">
        <f t="shared" si="8571"/>
        <v>1182</v>
      </c>
      <c r="KH348" s="156" t="str">
        <f t="shared" si="8135"/>
        <v>1</v>
      </c>
      <c r="KI348" s="157" t="str">
        <f t="shared" si="282"/>
        <v/>
      </c>
      <c r="KJ348" s="158">
        <f t="shared" si="283"/>
        <v>0</v>
      </c>
      <c r="KK348" s="159"/>
      <c r="KL348" s="159"/>
      <c r="KM348" s="159"/>
      <c r="KN348" s="160"/>
      <c r="KO348" s="160"/>
      <c r="KP348" s="171" t="str">
        <f t="shared" si="284"/>
        <v>0</v>
      </c>
      <c r="KQ348" s="171">
        <f t="shared" si="8136"/>
        <v>0</v>
      </c>
      <c r="KR348" s="160">
        <f t="shared" si="8137"/>
        <v>0</v>
      </c>
      <c r="KS348" s="160">
        <f t="shared" si="8138"/>
        <v>0</v>
      </c>
      <c r="KT348" s="160">
        <f t="shared" si="8139"/>
        <v>0</v>
      </c>
      <c r="KU348" s="160">
        <f t="shared" si="8140"/>
        <v>0</v>
      </c>
      <c r="KV348" s="161">
        <f t="shared" ref="KV348:KW348" si="8572">KV347</f>
        <v>20</v>
      </c>
      <c r="KW348" s="175">
        <f t="shared" si="8572"/>
        <v>1183</v>
      </c>
      <c r="KX348" s="163" t="str">
        <f t="shared" si="8142"/>
        <v>1</v>
      </c>
      <c r="KY348" s="164" t="str">
        <f t="shared" si="292"/>
        <v/>
      </c>
      <c r="KZ348" s="165">
        <f t="shared" si="293"/>
        <v>0</v>
      </c>
      <c r="LA348" s="166"/>
      <c r="LB348" s="166"/>
      <c r="LC348" s="166"/>
      <c r="LD348" s="168"/>
      <c r="LE348" s="168"/>
      <c r="LF348" s="170" t="str">
        <f t="shared" si="294"/>
        <v>0</v>
      </c>
      <c r="LG348" s="170">
        <f t="shared" si="8143"/>
        <v>0</v>
      </c>
      <c r="LH348" s="168">
        <f t="shared" si="8144"/>
        <v>0</v>
      </c>
      <c r="LI348" s="168">
        <f t="shared" si="8145"/>
        <v>0</v>
      </c>
      <c r="LJ348" s="168">
        <f t="shared" si="8146"/>
        <v>0</v>
      </c>
      <c r="LK348" s="168">
        <f t="shared" si="8147"/>
        <v>0</v>
      </c>
      <c r="LL348" s="172"/>
      <c r="LM348" s="172"/>
      <c r="LN348" s="168" t="str">
        <f t="shared" si="8148"/>
        <v>#REF!</v>
      </c>
      <c r="LO348" s="168" t="str">
        <f t="shared" si="8149"/>
        <v>#REF!</v>
      </c>
      <c r="LP348" s="168" t="str">
        <f t="shared" si="8150"/>
        <v>#REF!</v>
      </c>
      <c r="LQ348" s="168" t="str">
        <f t="shared" si="8151"/>
        <v>#REF!</v>
      </c>
    </row>
    <row r="349" ht="15.75" customHeight="1">
      <c r="A349" s="188">
        <v>46442.0</v>
      </c>
      <c r="B349" s="152" t="s">
        <v>27</v>
      </c>
      <c r="C349" s="153">
        <f t="shared" si="99"/>
        <v>0</v>
      </c>
      <c r="D349" s="154">
        <f t="shared" ref="D349:E349" si="8573">D348</f>
        <v>1</v>
      </c>
      <c r="E349" s="173">
        <f t="shared" si="8573"/>
        <v>1164</v>
      </c>
      <c r="F349" s="156" t="str">
        <f t="shared" ref="F349:F356" si="8594">IFERROR(IF(S349&gt;=10,"6",IF(S349&gt;=8,"5",IF(S349&gt;=6,"4",IF(S349&gt;=4,"3",IF(S349&gt;=2,"2",IF(S349&gt;=-1,"1",IF(S349&gt;=-2,"-1",IF(S349&gt;=-3,"-2","-3")))))))), F357)</f>
        <v>1</v>
      </c>
      <c r="G349" s="157">
        <f t="shared" si="102"/>
        <v>1</v>
      </c>
      <c r="H349" s="158">
        <f t="shared" si="103"/>
        <v>0</v>
      </c>
      <c r="I349" s="159"/>
      <c r="J349" s="159"/>
      <c r="K349" s="159"/>
      <c r="L349" s="78"/>
      <c r="M349" s="79"/>
      <c r="N349" s="77" t="str">
        <f t="shared" si="104"/>
        <v>0</v>
      </c>
      <c r="O349" s="81">
        <f t="shared" si="8010"/>
        <v>0</v>
      </c>
      <c r="P349" s="160">
        <f t="shared" si="8011"/>
        <v>0</v>
      </c>
      <c r="Q349" s="160">
        <f t="shared" si="8012"/>
        <v>0</v>
      </c>
      <c r="R349" s="160">
        <f t="shared" si="8013"/>
        <v>0</v>
      </c>
      <c r="S349" s="160">
        <f t="shared" si="8014"/>
        <v>0</v>
      </c>
      <c r="T349" s="161">
        <f t="shared" ref="T349:U349" si="8574">T348</f>
        <v>2</v>
      </c>
      <c r="U349" s="175">
        <f t="shared" si="8574"/>
        <v>1165</v>
      </c>
      <c r="V349" s="163" t="str">
        <f t="shared" ref="V349:V356" si="8596">IFERROR(IF(AI349&gt;=10,"6",IF(AI349&gt;=8,"5",IF(AI349&gt;=6,"4",IF(AI349&gt;=4,"3",IF(AI349&gt;=2,"2",IF(AI349&gt;=-1,"1",IF(AI349&gt;=-2,"-1",IF(AI349&gt;=-3,"-2","-3")))))))), V357)</f>
        <v>1</v>
      </c>
      <c r="W349" s="164">
        <f t="shared" si="112"/>
        <v>1</v>
      </c>
      <c r="X349" s="165">
        <f t="shared" si="113"/>
        <v>0</v>
      </c>
      <c r="Y349" s="166"/>
      <c r="Z349" s="166"/>
      <c r="AA349" s="166"/>
      <c r="AB349" s="84"/>
      <c r="AC349" s="85"/>
      <c r="AD349" s="83" t="str">
        <f t="shared" si="114"/>
        <v>0</v>
      </c>
      <c r="AE349" s="167">
        <f t="shared" si="8017"/>
        <v>0</v>
      </c>
      <c r="AF349" s="168">
        <f t="shared" si="8018"/>
        <v>0</v>
      </c>
      <c r="AG349" s="168">
        <f t="shared" si="8019"/>
        <v>0</v>
      </c>
      <c r="AH349" s="168">
        <f t="shared" si="8020"/>
        <v>0</v>
      </c>
      <c r="AI349" s="168">
        <f t="shared" si="8021"/>
        <v>0</v>
      </c>
      <c r="AJ349" s="154">
        <f t="shared" ref="AJ349:AK349" si="8575">AJ348</f>
        <v>3</v>
      </c>
      <c r="AK349" s="173">
        <f t="shared" si="8575"/>
        <v>1166</v>
      </c>
      <c r="AL349" s="156" t="str">
        <f t="shared" ref="AL349:AL356" si="8598">IFERROR(IF(AY349&gt;=10,"6",IF(AY349&gt;=8,"5",IF(AY349&gt;=6,"4",IF(AY349&gt;=4,"3",IF(AY349&gt;=2,"2",IF(AY349&gt;=-1,"1",IF(AY349&gt;=-2,"-1",IF(AY349&gt;=-3,"-2","-3")))))))), AL357)</f>
        <v>1</v>
      </c>
      <c r="AM349" s="157">
        <f t="shared" si="122"/>
        <v>2</v>
      </c>
      <c r="AN349" s="158">
        <f t="shared" si="123"/>
        <v>0</v>
      </c>
      <c r="AO349" s="159"/>
      <c r="AP349" s="159"/>
      <c r="AQ349" s="159"/>
      <c r="AR349" s="78"/>
      <c r="AS349" s="79"/>
      <c r="AT349" s="77" t="str">
        <f t="shared" si="124"/>
        <v>0</v>
      </c>
      <c r="AU349" s="81">
        <f t="shared" si="8024"/>
        <v>0</v>
      </c>
      <c r="AV349" s="160">
        <f t="shared" si="8025"/>
        <v>0</v>
      </c>
      <c r="AW349" s="160">
        <f t="shared" si="8026"/>
        <v>0</v>
      </c>
      <c r="AX349" s="160">
        <f t="shared" si="8027"/>
        <v>0</v>
      </c>
      <c r="AY349" s="160">
        <f t="shared" si="8028"/>
        <v>0</v>
      </c>
      <c r="AZ349" s="161">
        <f t="shared" ref="AZ349:BA349" si="8576">AZ348</f>
        <v>4</v>
      </c>
      <c r="BA349" s="175">
        <f t="shared" si="8576"/>
        <v>1167</v>
      </c>
      <c r="BB349" s="163" t="str">
        <f t="shared" ref="BB349:BB356" si="8600">IFERROR(IF(BO349&gt;=10,"6",IF(BO349&gt;=8,"5",IF(BO349&gt;=6,"4",IF(BO349&gt;=4,"3",IF(BO349&gt;=2,"2",IF(BO349&gt;=-1,"1",IF(BO349&gt;=-2,"-1",IF(BO349&gt;=-3,"-2","-3")))))))), BB357)</f>
        <v>1</v>
      </c>
      <c r="BC349" s="164">
        <f t="shared" si="132"/>
        <v>4</v>
      </c>
      <c r="BD349" s="165">
        <f t="shared" si="133"/>
        <v>0</v>
      </c>
      <c r="BE349" s="166"/>
      <c r="BF349" s="166"/>
      <c r="BG349" s="166"/>
      <c r="BH349" s="84"/>
      <c r="BI349" s="85"/>
      <c r="BJ349" s="83" t="str">
        <f t="shared" si="134"/>
        <v>0</v>
      </c>
      <c r="BK349" s="167">
        <f t="shared" si="8031"/>
        <v>0</v>
      </c>
      <c r="BL349" s="168">
        <f t="shared" si="8032"/>
        <v>0</v>
      </c>
      <c r="BM349" s="168">
        <f t="shared" si="8033"/>
        <v>0</v>
      </c>
      <c r="BN349" s="168">
        <f t="shared" si="8034"/>
        <v>0</v>
      </c>
      <c r="BO349" s="168">
        <f t="shared" si="8035"/>
        <v>0</v>
      </c>
      <c r="BP349" s="154">
        <f t="shared" ref="BP349:BQ349" si="8577">BP348</f>
        <v>5</v>
      </c>
      <c r="BQ349" s="173">
        <f t="shared" si="8577"/>
        <v>1168</v>
      </c>
      <c r="BR349" s="156" t="str">
        <f t="shared" ref="BR349:BR356" si="8602">IFERROR(IF(CE349&gt;=10,"6",IF(CE349&gt;=8,"5",IF(CE349&gt;=6,"4",IF(CE349&gt;=4,"3",IF(CE349&gt;=2,"2",IF(CE349&gt;=-1,"1",IF(CE349&gt;=-2,"-1",IF(CE349&gt;=-3,"-2","-3")))))))), BR357)</f>
        <v>1</v>
      </c>
      <c r="BS349" s="157">
        <f t="shared" si="142"/>
        <v>4</v>
      </c>
      <c r="BT349" s="158">
        <f t="shared" si="143"/>
        <v>0</v>
      </c>
      <c r="BU349" s="159"/>
      <c r="BV349" s="159"/>
      <c r="BW349" s="159"/>
      <c r="BX349" s="78"/>
      <c r="BY349" s="79"/>
      <c r="BZ349" s="77" t="str">
        <f t="shared" si="144"/>
        <v>0</v>
      </c>
      <c r="CA349" s="81">
        <f t="shared" si="8038"/>
        <v>0</v>
      </c>
      <c r="CB349" s="160">
        <f t="shared" si="8039"/>
        <v>0</v>
      </c>
      <c r="CC349" s="160">
        <f t="shared" si="8040"/>
        <v>0</v>
      </c>
      <c r="CD349" s="160">
        <f t="shared" si="8041"/>
        <v>0</v>
      </c>
      <c r="CE349" s="160">
        <f t="shared" si="8042"/>
        <v>0</v>
      </c>
      <c r="CF349" s="161">
        <f t="shared" ref="CF349:CG349" si="8578">CF348</f>
        <v>6</v>
      </c>
      <c r="CG349" s="175">
        <f t="shared" si="8578"/>
        <v>1169</v>
      </c>
      <c r="CH349" s="163" t="str">
        <f t="shared" ref="CH349:CH356" si="8604">IFERROR(IF(CU349&gt;=10,"6",IF(CU349&gt;=8,"5",IF(CU349&gt;=6,"4",IF(CU349&gt;=4,"3",IF(CU349&gt;=2,"2",IF(CU349&gt;=-1,"1",IF(CU349&gt;=-2,"-1",IF(CU349&gt;=-3,"-2","-3")))))))), CH357)</f>
        <v>1</v>
      </c>
      <c r="CI349" s="164">
        <f t="shared" si="152"/>
        <v>2</v>
      </c>
      <c r="CJ349" s="165">
        <f t="shared" si="153"/>
        <v>0</v>
      </c>
      <c r="CK349" s="166"/>
      <c r="CL349" s="166"/>
      <c r="CM349" s="166"/>
      <c r="CN349" s="84"/>
      <c r="CO349" s="85"/>
      <c r="CP349" s="83" t="str">
        <f t="shared" si="154"/>
        <v>0</v>
      </c>
      <c r="CQ349" s="167">
        <f t="shared" si="8045"/>
        <v>0</v>
      </c>
      <c r="CR349" s="168">
        <f t="shared" si="8046"/>
        <v>0</v>
      </c>
      <c r="CS349" s="168">
        <f t="shared" si="8047"/>
        <v>0</v>
      </c>
      <c r="CT349" s="168">
        <f t="shared" si="8048"/>
        <v>0</v>
      </c>
      <c r="CU349" s="168">
        <f t="shared" si="8049"/>
        <v>0</v>
      </c>
      <c r="CV349" s="154">
        <f t="shared" ref="CV349:CW349" si="8579">CV348</f>
        <v>7</v>
      </c>
      <c r="CW349" s="173">
        <f t="shared" si="8579"/>
        <v>1170</v>
      </c>
      <c r="CX349" s="156" t="str">
        <f t="shared" ref="CX349:CX356" si="8606">IFERROR(IF(DK349&gt;=10,"6",IF(DK349&gt;=8,"5",IF(DK349&gt;=6,"4",IF(DK349&gt;=4,"3",IF(DK349&gt;=2,"2",IF(DK349&gt;=-1,"1",IF(DK349&gt;=-2,"-1",IF(DK349&gt;=-3,"-2","-3")))))))), CX357)</f>
        <v>1</v>
      </c>
      <c r="CY349" s="157">
        <f t="shared" si="162"/>
        <v>2</v>
      </c>
      <c r="CZ349" s="158">
        <f t="shared" si="163"/>
        <v>0</v>
      </c>
      <c r="DA349" s="159"/>
      <c r="DB349" s="159"/>
      <c r="DC349" s="159"/>
      <c r="DD349" s="78"/>
      <c r="DE349" s="79"/>
      <c r="DF349" s="77" t="str">
        <f t="shared" si="164"/>
        <v>0</v>
      </c>
      <c r="DG349" s="81">
        <f t="shared" si="8052"/>
        <v>0</v>
      </c>
      <c r="DH349" s="160">
        <f t="shared" si="8053"/>
        <v>0</v>
      </c>
      <c r="DI349" s="160">
        <f t="shared" si="8054"/>
        <v>0</v>
      </c>
      <c r="DJ349" s="160">
        <f t="shared" si="8055"/>
        <v>0</v>
      </c>
      <c r="DK349" s="160">
        <f t="shared" si="8056"/>
        <v>0</v>
      </c>
      <c r="DL349" s="161">
        <f t="shared" ref="DL349:DM349" si="8580">DL348</f>
        <v>8</v>
      </c>
      <c r="DM349" s="175">
        <f t="shared" si="8580"/>
        <v>1171</v>
      </c>
      <c r="DN349" s="163" t="str">
        <f t="shared" ref="DN349:DN356" si="8608">IFERROR(IF(EA349&gt;=10,"6",IF(EA349&gt;=8,"5",IF(EA349&gt;=6,"4",IF(EA349&gt;=4,"3",IF(EA349&gt;=2,"2",IF(EA349&gt;=-1,"1",IF(EA349&gt;=-2,"-1",IF(EA349&gt;=-3,"-2","-3")))))))), DN357)</f>
        <v>1</v>
      </c>
      <c r="DO349" s="164">
        <f t="shared" si="172"/>
        <v>2</v>
      </c>
      <c r="DP349" s="165">
        <f t="shared" si="173"/>
        <v>0</v>
      </c>
      <c r="DQ349" s="166"/>
      <c r="DR349" s="166"/>
      <c r="DS349" s="166"/>
      <c r="DT349" s="84"/>
      <c r="DU349" s="85"/>
      <c r="DV349" s="83" t="str">
        <f t="shared" si="174"/>
        <v>0</v>
      </c>
      <c r="DW349" s="167">
        <f t="shared" si="8059"/>
        <v>0</v>
      </c>
      <c r="DX349" s="168">
        <f t="shared" si="8060"/>
        <v>0</v>
      </c>
      <c r="DY349" s="168">
        <f t="shared" si="8061"/>
        <v>0</v>
      </c>
      <c r="DZ349" s="168">
        <f t="shared" si="8062"/>
        <v>0</v>
      </c>
      <c r="EA349" s="168">
        <f t="shared" si="8063"/>
        <v>0</v>
      </c>
      <c r="EB349" s="154">
        <f t="shared" ref="EB349:EC349" si="8581">EB348</f>
        <v>9</v>
      </c>
      <c r="EC349" s="173">
        <f t="shared" si="8581"/>
        <v>1172</v>
      </c>
      <c r="ED349" s="156" t="str">
        <f t="shared" ref="ED349:ED356" si="8610">IFERROR(IF(EQ349&gt;=10,"6",IF(EQ349&gt;=8,"5",IF(EQ349&gt;=6,"4",IF(EQ349&gt;=4,"3",IF(EQ349&gt;=2,"2",IF(EQ349&gt;=-1,"1",IF(EQ349&gt;=-2,"-1",IF(EQ349&gt;=-3,"-2","-3")))))))), ED357)</f>
        <v>1</v>
      </c>
      <c r="EE349" s="157">
        <f t="shared" si="182"/>
        <v>5</v>
      </c>
      <c r="EF349" s="169">
        <f t="shared" si="183"/>
        <v>0</v>
      </c>
      <c r="EG349" s="159"/>
      <c r="EH349" s="159"/>
      <c r="EI349" s="159"/>
      <c r="EJ349" s="78"/>
      <c r="EK349" s="79"/>
      <c r="EL349" s="77" t="str">
        <f t="shared" si="184"/>
        <v>0</v>
      </c>
      <c r="EM349" s="81">
        <f t="shared" si="8066"/>
        <v>0</v>
      </c>
      <c r="EN349" s="160">
        <f t="shared" si="8067"/>
        <v>0</v>
      </c>
      <c r="EO349" s="160">
        <f t="shared" si="8068"/>
        <v>0</v>
      </c>
      <c r="EP349" s="160">
        <f t="shared" si="8069"/>
        <v>0</v>
      </c>
      <c r="EQ349" s="160">
        <f t="shared" si="8070"/>
        <v>0</v>
      </c>
      <c r="ER349" s="161">
        <f t="shared" ref="ER349:ES349" si="8582">ER348</f>
        <v>10</v>
      </c>
      <c r="ES349" s="175">
        <f t="shared" si="8582"/>
        <v>1173</v>
      </c>
      <c r="ET349" s="163" t="str">
        <f t="shared" ref="ET349:ET356" si="8612">IFERROR(IF(FG349&gt;=10,"6",IF(FG349&gt;=8,"5",IF(FG349&gt;=6,"4",IF(FG349&gt;=4,"3",IF(FG349&gt;=2,"2",IF(FG349&gt;=-1,"1",IF(FG349&gt;=-2,"-1",IF(FG349&gt;=-3,"-2","-3")))))))), ET357)</f>
        <v>1</v>
      </c>
      <c r="EU349" s="164">
        <f t="shared" si="192"/>
        <v>19</v>
      </c>
      <c r="EV349" s="165">
        <f t="shared" si="193"/>
        <v>0</v>
      </c>
      <c r="EW349" s="166"/>
      <c r="EX349" s="166"/>
      <c r="EY349" s="166"/>
      <c r="EZ349" s="84"/>
      <c r="FA349" s="85"/>
      <c r="FB349" s="83" t="str">
        <f t="shared" si="194"/>
        <v>0</v>
      </c>
      <c r="FC349" s="167">
        <f t="shared" si="8073"/>
        <v>0</v>
      </c>
      <c r="FD349" s="168">
        <f t="shared" si="8074"/>
        <v>0</v>
      </c>
      <c r="FE349" s="168">
        <f t="shared" si="8075"/>
        <v>0</v>
      </c>
      <c r="FF349" s="168">
        <f t="shared" si="8076"/>
        <v>0</v>
      </c>
      <c r="FG349" s="168">
        <f t="shared" si="8077"/>
        <v>0</v>
      </c>
      <c r="FH349" s="154">
        <f t="shared" ref="FH349:FI349" si="8583">FH348</f>
        <v>11</v>
      </c>
      <c r="FI349" s="173">
        <f t="shared" si="8583"/>
        <v>1174</v>
      </c>
      <c r="FJ349" s="156" t="str">
        <f t="shared" ref="FJ349:FJ356" si="8614">IFERROR(IF(FW349&gt;=10,"6",IF(FW349&gt;=8,"5",IF(FW349&gt;=6,"4",IF(FW349&gt;=4,"3",IF(FW349&gt;=2,"2",IF(FW349&gt;=-1,"1",IF(FW349&gt;=-2,"-1",IF(FW349&gt;=-3,"-2","-3")))))))), FJ357)</f>
        <v>1</v>
      </c>
      <c r="FK349" s="157">
        <f t="shared" si="202"/>
        <v>4</v>
      </c>
      <c r="FL349" s="158">
        <f t="shared" si="203"/>
        <v>0</v>
      </c>
      <c r="FM349" s="159"/>
      <c r="FN349" s="159"/>
      <c r="FO349" s="159"/>
      <c r="FP349" s="78"/>
      <c r="FQ349" s="79"/>
      <c r="FR349" s="77" t="str">
        <f t="shared" si="204"/>
        <v>0</v>
      </c>
      <c r="FS349" s="81">
        <f t="shared" si="8080"/>
        <v>0</v>
      </c>
      <c r="FT349" s="160">
        <f t="shared" si="8081"/>
        <v>0</v>
      </c>
      <c r="FU349" s="160">
        <f t="shared" si="8082"/>
        <v>0</v>
      </c>
      <c r="FV349" s="160">
        <f t="shared" si="8083"/>
        <v>0</v>
      </c>
      <c r="FW349" s="160">
        <f t="shared" si="8084"/>
        <v>0</v>
      </c>
      <c r="FX349" s="161">
        <f t="shared" ref="FX349:FY349" si="8584">FX348</f>
        <v>12</v>
      </c>
      <c r="FY349" s="175">
        <f t="shared" si="8584"/>
        <v>1175</v>
      </c>
      <c r="FZ349" s="163" t="str">
        <f t="shared" ref="FZ349:FZ356" si="8616">IFERROR(IF(GM349&gt;=10,"6",IF(GM349&gt;=8,"5",IF(GM349&gt;=6,"4",IF(GM349&gt;=4,"3",IF(GM349&gt;=2,"2",IF(GM349&gt;=-1,"1",IF(GM349&gt;=-2,"-1",IF(GM349&gt;=-3,"-2","-3")))))))), FZ357)</f>
        <v>1</v>
      </c>
      <c r="GA349" s="164">
        <f t="shared" si="212"/>
        <v>2</v>
      </c>
      <c r="GB349" s="165">
        <f t="shared" si="213"/>
        <v>0</v>
      </c>
      <c r="GC349" s="166"/>
      <c r="GD349" s="166"/>
      <c r="GE349" s="166"/>
      <c r="GF349" s="84"/>
      <c r="GG349" s="85"/>
      <c r="GH349" s="83" t="str">
        <f t="shared" si="214"/>
        <v>0</v>
      </c>
      <c r="GI349" s="167">
        <f t="shared" si="8087"/>
        <v>0</v>
      </c>
      <c r="GJ349" s="168">
        <f t="shared" si="8088"/>
        <v>0</v>
      </c>
      <c r="GK349" s="168">
        <f t="shared" si="8089"/>
        <v>0</v>
      </c>
      <c r="GL349" s="168">
        <f t="shared" si="8090"/>
        <v>0</v>
      </c>
      <c r="GM349" s="168">
        <f t="shared" si="8091"/>
        <v>0</v>
      </c>
      <c r="GN349" s="154">
        <f t="shared" ref="GN349:GO349" si="8585">GN348</f>
        <v>13</v>
      </c>
      <c r="GO349" s="173">
        <f t="shared" si="8585"/>
        <v>1176</v>
      </c>
      <c r="GP349" s="156" t="str">
        <f t="shared" ref="GP349:GP356" si="8618">IFERROR(IF(HC349&gt;=10,"6",IF(HC349&gt;=8,"5",IF(HC349&gt;=6,"4",IF(HC349&gt;=4,"3",IF(HC349&gt;=2,"2",IF(HC349&gt;=-1,"1",IF(HC349&gt;=-2,"-1",IF(HC349&gt;=-3,"-2","-3")))))))), GP357)</f>
        <v>1</v>
      </c>
      <c r="GQ349" s="157">
        <f t="shared" si="222"/>
        <v>3</v>
      </c>
      <c r="GR349" s="158">
        <f t="shared" si="223"/>
        <v>0</v>
      </c>
      <c r="GS349" s="159"/>
      <c r="GT349" s="159"/>
      <c r="GU349" s="159"/>
      <c r="GV349" s="78"/>
      <c r="GW349" s="79"/>
      <c r="GX349" s="77" t="str">
        <f t="shared" si="224"/>
        <v>0</v>
      </c>
      <c r="GY349" s="81">
        <f t="shared" si="8094"/>
        <v>0</v>
      </c>
      <c r="GZ349" s="160">
        <f t="shared" si="8095"/>
        <v>0</v>
      </c>
      <c r="HA349" s="160">
        <f t="shared" si="8096"/>
        <v>0</v>
      </c>
      <c r="HB349" s="160">
        <f t="shared" si="8097"/>
        <v>0</v>
      </c>
      <c r="HC349" s="160">
        <f t="shared" si="8098"/>
        <v>0</v>
      </c>
      <c r="HD349" s="161">
        <f t="shared" ref="HD349:HE349" si="8586">HD348</f>
        <v>14</v>
      </c>
      <c r="HE349" s="175">
        <f t="shared" si="8586"/>
        <v>1177</v>
      </c>
      <c r="HF349" s="163" t="str">
        <f t="shared" ref="HF349:HF356" si="8620">IFERROR(IF(HS349&gt;=10,"6",IF(HS349&gt;=8,"5",IF(HS349&gt;=6,"4",IF(HS349&gt;=4,"3",IF(HS349&gt;=2,"2",IF(HS349&gt;=-1,"1",IF(HS349&gt;=-2,"-1",IF(HS349&gt;=-3,"-2","-3")))))))), HF357)</f>
        <v>1</v>
      </c>
      <c r="HG349" s="164">
        <f t="shared" si="232"/>
        <v>5</v>
      </c>
      <c r="HH349" s="165">
        <f t="shared" si="233"/>
        <v>0</v>
      </c>
      <c r="HI349" s="166"/>
      <c r="HJ349" s="166"/>
      <c r="HK349" s="166"/>
      <c r="HL349" s="84"/>
      <c r="HM349" s="85"/>
      <c r="HN349" s="83" t="str">
        <f t="shared" si="234"/>
        <v>0</v>
      </c>
      <c r="HO349" s="167">
        <f t="shared" si="8101"/>
        <v>0</v>
      </c>
      <c r="HP349" s="168">
        <f t="shared" si="8102"/>
        <v>0</v>
      </c>
      <c r="HQ349" s="168">
        <f t="shared" si="8103"/>
        <v>0</v>
      </c>
      <c r="HR349" s="168">
        <f t="shared" si="8104"/>
        <v>0</v>
      </c>
      <c r="HS349" s="168">
        <f t="shared" si="8105"/>
        <v>0</v>
      </c>
      <c r="HT349" s="154">
        <f t="shared" ref="HT349:HU349" si="8587">HT348</f>
        <v>15</v>
      </c>
      <c r="HU349" s="173">
        <f t="shared" si="8587"/>
        <v>1178</v>
      </c>
      <c r="HV349" s="156" t="str">
        <f t="shared" ref="HV349:HV356" si="8622">IFERROR(IF(II349&gt;=10,"6",IF(II349&gt;=8,"5",IF(II349&gt;=6,"4",IF(II349&gt;=4,"3",IF(II349&gt;=2,"2",IF(II349&gt;=-1,"1",IF(II349&gt;=-2,"-1",IF(II349&gt;=-3,"-2","-3")))))))), HV357)</f>
        <v>1</v>
      </c>
      <c r="HW349" s="157" t="str">
        <f t="shared" si="242"/>
        <v/>
      </c>
      <c r="HX349" s="169">
        <f t="shared" si="243"/>
        <v>0</v>
      </c>
      <c r="HY349" s="159"/>
      <c r="HZ349" s="159"/>
      <c r="IA349" s="159"/>
      <c r="IB349" s="160"/>
      <c r="IC349" s="160"/>
      <c r="ID349" s="160" t="str">
        <f t="shared" si="244"/>
        <v>0</v>
      </c>
      <c r="IE349" s="160">
        <f t="shared" si="8108"/>
        <v>0</v>
      </c>
      <c r="IF349" s="160">
        <f t="shared" si="8109"/>
        <v>0</v>
      </c>
      <c r="IG349" s="160">
        <f t="shared" si="8110"/>
        <v>0</v>
      </c>
      <c r="IH349" s="160">
        <f t="shared" si="8111"/>
        <v>0</v>
      </c>
      <c r="II349" s="160">
        <f t="shared" si="8112"/>
        <v>0</v>
      </c>
      <c r="IJ349" s="161">
        <f t="shared" ref="IJ349:IK349" si="8588">IJ348</f>
        <v>16</v>
      </c>
      <c r="IK349" s="175">
        <f t="shared" si="8588"/>
        <v>1179</v>
      </c>
      <c r="IL349" s="163" t="str">
        <f t="shared" ref="IL349:IL356" si="8624">IFERROR(IF(IY349&gt;=10,"6",IF(IY349&gt;=8,"5",IF(IY349&gt;=6,"4",IF(IY349&gt;=4,"3",IF(IY349&gt;=2,"2",IF(IY349&gt;=-1,"1",IF(IY349&gt;=-2,"-1",IF(IY349&gt;=-3,"-2","-3")))))))), IL357)</f>
        <v>1</v>
      </c>
      <c r="IM349" s="164" t="str">
        <f t="shared" si="252"/>
        <v/>
      </c>
      <c r="IN349" s="165">
        <f t="shared" si="253"/>
        <v>0</v>
      </c>
      <c r="IO349" s="166"/>
      <c r="IP349" s="166"/>
      <c r="IQ349" s="166"/>
      <c r="IR349" s="168"/>
      <c r="IS349" s="168"/>
      <c r="IT349" s="170" t="str">
        <f t="shared" si="254"/>
        <v>0</v>
      </c>
      <c r="IU349" s="170">
        <f t="shared" si="8115"/>
        <v>0</v>
      </c>
      <c r="IV349" s="168">
        <f t="shared" si="8116"/>
        <v>0</v>
      </c>
      <c r="IW349" s="168">
        <f t="shared" si="8117"/>
        <v>0</v>
      </c>
      <c r="IX349" s="168">
        <f t="shared" si="8118"/>
        <v>0</v>
      </c>
      <c r="IY349" s="168">
        <f t="shared" si="8119"/>
        <v>0</v>
      </c>
      <c r="IZ349" s="154">
        <f t="shared" ref="IZ349:JA349" si="8589">IZ348</f>
        <v>17</v>
      </c>
      <c r="JA349" s="173">
        <f t="shared" si="8589"/>
        <v>1180</v>
      </c>
      <c r="JB349" s="156" t="str">
        <f t="shared" ref="JB349:JB356" si="8626">IFERROR(IF(JO349&gt;=10,"6",IF(JO349&gt;=8,"5",IF(JO349&gt;=6,"4",IF(JO349&gt;=4,"3",IF(JO349&gt;=2,"2",IF(JO349&gt;=-1,"1",IF(JO349&gt;=-2,"-1",IF(JO349&gt;=-3,"-2","-3")))))))), JB357)</f>
        <v>1</v>
      </c>
      <c r="JC349" s="157" t="str">
        <f t="shared" si="262"/>
        <v/>
      </c>
      <c r="JD349" s="158">
        <f t="shared" si="263"/>
        <v>0</v>
      </c>
      <c r="JE349" s="159"/>
      <c r="JF349" s="159"/>
      <c r="JG349" s="159"/>
      <c r="JH349" s="160"/>
      <c r="JI349" s="160"/>
      <c r="JJ349" s="171" t="str">
        <f t="shared" si="264"/>
        <v>0</v>
      </c>
      <c r="JK349" s="171">
        <f t="shared" si="8122"/>
        <v>0</v>
      </c>
      <c r="JL349" s="160">
        <f t="shared" si="8123"/>
        <v>0</v>
      </c>
      <c r="JM349" s="160">
        <f t="shared" si="8124"/>
        <v>0</v>
      </c>
      <c r="JN349" s="160">
        <f t="shared" si="8125"/>
        <v>0</v>
      </c>
      <c r="JO349" s="160">
        <f t="shared" si="8126"/>
        <v>0</v>
      </c>
      <c r="JP349" s="161">
        <f t="shared" ref="JP349:JQ349" si="8590">JP348</f>
        <v>18</v>
      </c>
      <c r="JQ349" s="175">
        <f t="shared" si="8590"/>
        <v>1181</v>
      </c>
      <c r="JR349" s="163" t="str">
        <f t="shared" ref="JR349:JR356" si="8628">IFERROR(IF(KE349&gt;=10,"6",IF(KE349&gt;=8,"5",IF(KE349&gt;=6,"4",IF(KE349&gt;=4,"3",IF(KE349&gt;=2,"2",IF(KE349&gt;=-1,"1",IF(KE349&gt;=-2,"-1",IF(KE349&gt;=-3,"-2","-3")))))))), JR357)</f>
        <v>1</v>
      </c>
      <c r="JS349" s="164" t="str">
        <f t="shared" si="272"/>
        <v/>
      </c>
      <c r="JT349" s="165">
        <f t="shared" si="273"/>
        <v>0</v>
      </c>
      <c r="JU349" s="166"/>
      <c r="JV349" s="166"/>
      <c r="JW349" s="166"/>
      <c r="JX349" s="168"/>
      <c r="JY349" s="168"/>
      <c r="JZ349" s="170" t="str">
        <f t="shared" si="274"/>
        <v>0</v>
      </c>
      <c r="KA349" s="170">
        <f t="shared" si="8129"/>
        <v>0</v>
      </c>
      <c r="KB349" s="168">
        <f t="shared" si="8130"/>
        <v>0</v>
      </c>
      <c r="KC349" s="168">
        <f t="shared" si="8131"/>
        <v>0</v>
      </c>
      <c r="KD349" s="168">
        <f t="shared" si="8132"/>
        <v>0</v>
      </c>
      <c r="KE349" s="168">
        <f t="shared" si="8133"/>
        <v>0</v>
      </c>
      <c r="KF349" s="154">
        <f t="shared" ref="KF349:KG349" si="8591">KF348</f>
        <v>19</v>
      </c>
      <c r="KG349" s="173">
        <f t="shared" si="8591"/>
        <v>1182</v>
      </c>
      <c r="KH349" s="156" t="str">
        <f t="shared" ref="KH349:KH356" si="8630">IFERROR(IF(KU349&gt;=10,"6",IF(KU349&gt;=8,"5",IF(KU349&gt;=6,"4",IF(KU349&gt;=4,"3",IF(KU349&gt;=2,"2",IF(KU349&gt;=-1,"1",IF(KU349&gt;=-2,"-1",IF(KU349&gt;=-3,"-2","-3")))))))), KH357)</f>
        <v>1</v>
      </c>
      <c r="KI349" s="157" t="str">
        <f t="shared" si="282"/>
        <v/>
      </c>
      <c r="KJ349" s="158">
        <f t="shared" si="283"/>
        <v>0</v>
      </c>
      <c r="KK349" s="159"/>
      <c r="KL349" s="159"/>
      <c r="KM349" s="159"/>
      <c r="KN349" s="160"/>
      <c r="KO349" s="160"/>
      <c r="KP349" s="171" t="str">
        <f t="shared" si="284"/>
        <v>0</v>
      </c>
      <c r="KQ349" s="171">
        <f t="shared" si="8136"/>
        <v>0</v>
      </c>
      <c r="KR349" s="160">
        <f t="shared" si="8137"/>
        <v>0</v>
      </c>
      <c r="KS349" s="160">
        <f t="shared" si="8138"/>
        <v>0</v>
      </c>
      <c r="KT349" s="160">
        <f t="shared" si="8139"/>
        <v>0</v>
      </c>
      <c r="KU349" s="160">
        <f t="shared" si="8140"/>
        <v>0</v>
      </c>
      <c r="KV349" s="161">
        <f t="shared" ref="KV349:KW349" si="8592">KV348</f>
        <v>20</v>
      </c>
      <c r="KW349" s="175">
        <f t="shared" si="8592"/>
        <v>1183</v>
      </c>
      <c r="KX349" s="163" t="str">
        <f t="shared" ref="KX349:KX356" si="8632">IFERROR(IF(LK349&gt;=10,"6",IF(LK349&gt;=8,"5",IF(LK349&gt;=6,"4",IF(LK349&gt;=4,"3",IF(LK349&gt;=2,"2",IF(LK349&gt;=-1,"1",IF(LK349&gt;=-2,"-1",IF(LK349&gt;=-3,"-2","-3")))))))), KX357)</f>
        <v>1</v>
      </c>
      <c r="KY349" s="164" t="str">
        <f t="shared" si="292"/>
        <v/>
      </c>
      <c r="KZ349" s="165">
        <f t="shared" si="293"/>
        <v>0</v>
      </c>
      <c r="LA349" s="166"/>
      <c r="LB349" s="166"/>
      <c r="LC349" s="166"/>
      <c r="LD349" s="168"/>
      <c r="LE349" s="168"/>
      <c r="LF349" s="170" t="str">
        <f t="shared" si="294"/>
        <v>0</v>
      </c>
      <c r="LG349" s="170">
        <f t="shared" si="8143"/>
        <v>0</v>
      </c>
      <c r="LH349" s="168">
        <f t="shared" si="8144"/>
        <v>0</v>
      </c>
      <c r="LI349" s="168">
        <f t="shared" si="8145"/>
        <v>0</v>
      </c>
      <c r="LJ349" s="168">
        <f t="shared" si="8146"/>
        <v>0</v>
      </c>
      <c r="LK349" s="168">
        <f t="shared" si="8147"/>
        <v>0</v>
      </c>
      <c r="LL349" s="172"/>
      <c r="LM349" s="172"/>
      <c r="LN349" s="168" t="str">
        <f t="shared" si="8148"/>
        <v>#REF!</v>
      </c>
      <c r="LO349" s="168" t="str">
        <f t="shared" si="8149"/>
        <v>#REF!</v>
      </c>
      <c r="LP349" s="168" t="str">
        <f t="shared" si="8150"/>
        <v>#REF!</v>
      </c>
      <c r="LQ349" s="168" t="str">
        <f t="shared" si="8151"/>
        <v>#REF!</v>
      </c>
    </row>
    <row r="350" ht="15.75" customHeight="1">
      <c r="A350" s="188">
        <v>46443.0</v>
      </c>
      <c r="B350" s="152" t="s">
        <v>28</v>
      </c>
      <c r="C350" s="153">
        <f t="shared" si="99"/>
        <v>0</v>
      </c>
      <c r="D350" s="154">
        <f t="shared" ref="D350:E350" si="8593">D349</f>
        <v>1</v>
      </c>
      <c r="E350" s="173">
        <f t="shared" si="8593"/>
        <v>1164</v>
      </c>
      <c r="F350" s="156" t="str">
        <f t="shared" si="8594"/>
        <v>1</v>
      </c>
      <c r="G350" s="157">
        <f t="shared" si="102"/>
        <v>1</v>
      </c>
      <c r="H350" s="158">
        <f t="shared" si="103"/>
        <v>0</v>
      </c>
      <c r="I350" s="159"/>
      <c r="J350" s="159"/>
      <c r="K350" s="159"/>
      <c r="L350" s="78"/>
      <c r="M350" s="79"/>
      <c r="N350" s="77" t="str">
        <f t="shared" si="104"/>
        <v>0</v>
      </c>
      <c r="O350" s="81">
        <f t="shared" si="8010"/>
        <v>0</v>
      </c>
      <c r="P350" s="160">
        <f t="shared" si="8011"/>
        <v>0</v>
      </c>
      <c r="Q350" s="160">
        <f t="shared" si="8012"/>
        <v>0</v>
      </c>
      <c r="R350" s="160">
        <f t="shared" si="8013"/>
        <v>0</v>
      </c>
      <c r="S350" s="160">
        <f t="shared" si="8014"/>
        <v>0</v>
      </c>
      <c r="T350" s="161">
        <f t="shared" ref="T350:U350" si="8595">T349</f>
        <v>2</v>
      </c>
      <c r="U350" s="175">
        <f t="shared" si="8595"/>
        <v>1165</v>
      </c>
      <c r="V350" s="163" t="str">
        <f t="shared" si="8596"/>
        <v>1</v>
      </c>
      <c r="W350" s="164">
        <f t="shared" si="112"/>
        <v>1</v>
      </c>
      <c r="X350" s="165">
        <f t="shared" si="113"/>
        <v>0</v>
      </c>
      <c r="Y350" s="166"/>
      <c r="Z350" s="166"/>
      <c r="AA350" s="166"/>
      <c r="AB350" s="84"/>
      <c r="AC350" s="85"/>
      <c r="AD350" s="83" t="str">
        <f t="shared" si="114"/>
        <v>0</v>
      </c>
      <c r="AE350" s="167">
        <f t="shared" si="8017"/>
        <v>0</v>
      </c>
      <c r="AF350" s="168">
        <f t="shared" si="8018"/>
        <v>0</v>
      </c>
      <c r="AG350" s="168">
        <f t="shared" si="8019"/>
        <v>0</v>
      </c>
      <c r="AH350" s="168">
        <f t="shared" si="8020"/>
        <v>0</v>
      </c>
      <c r="AI350" s="168">
        <f t="shared" si="8021"/>
        <v>0</v>
      </c>
      <c r="AJ350" s="154">
        <f t="shared" ref="AJ350:AK350" si="8597">AJ349</f>
        <v>3</v>
      </c>
      <c r="AK350" s="173">
        <f t="shared" si="8597"/>
        <v>1166</v>
      </c>
      <c r="AL350" s="156" t="str">
        <f t="shared" si="8598"/>
        <v>1</v>
      </c>
      <c r="AM350" s="157">
        <f t="shared" si="122"/>
        <v>2</v>
      </c>
      <c r="AN350" s="158">
        <f t="shared" si="123"/>
        <v>0</v>
      </c>
      <c r="AO350" s="159"/>
      <c r="AP350" s="159"/>
      <c r="AQ350" s="159"/>
      <c r="AR350" s="78"/>
      <c r="AS350" s="79"/>
      <c r="AT350" s="77" t="str">
        <f t="shared" si="124"/>
        <v>0</v>
      </c>
      <c r="AU350" s="81">
        <f t="shared" si="8024"/>
        <v>0</v>
      </c>
      <c r="AV350" s="160">
        <f t="shared" si="8025"/>
        <v>0</v>
      </c>
      <c r="AW350" s="160">
        <f t="shared" si="8026"/>
        <v>0</v>
      </c>
      <c r="AX350" s="160">
        <f t="shared" si="8027"/>
        <v>0</v>
      </c>
      <c r="AY350" s="160">
        <f t="shared" si="8028"/>
        <v>0</v>
      </c>
      <c r="AZ350" s="161">
        <f t="shared" ref="AZ350:BA350" si="8599">AZ349</f>
        <v>4</v>
      </c>
      <c r="BA350" s="175">
        <f t="shared" si="8599"/>
        <v>1167</v>
      </c>
      <c r="BB350" s="163" t="str">
        <f t="shared" si="8600"/>
        <v>1</v>
      </c>
      <c r="BC350" s="164">
        <f t="shared" si="132"/>
        <v>4</v>
      </c>
      <c r="BD350" s="165">
        <f t="shared" si="133"/>
        <v>0</v>
      </c>
      <c r="BE350" s="166"/>
      <c r="BF350" s="166"/>
      <c r="BG350" s="166"/>
      <c r="BH350" s="84"/>
      <c r="BI350" s="85"/>
      <c r="BJ350" s="83" t="str">
        <f t="shared" si="134"/>
        <v>0</v>
      </c>
      <c r="BK350" s="167">
        <f t="shared" si="8031"/>
        <v>0</v>
      </c>
      <c r="BL350" s="168">
        <f t="shared" si="8032"/>
        <v>0</v>
      </c>
      <c r="BM350" s="168">
        <f t="shared" si="8033"/>
        <v>0</v>
      </c>
      <c r="BN350" s="168">
        <f t="shared" si="8034"/>
        <v>0</v>
      </c>
      <c r="BO350" s="168">
        <f t="shared" si="8035"/>
        <v>0</v>
      </c>
      <c r="BP350" s="154">
        <f t="shared" ref="BP350:BQ350" si="8601">BP349</f>
        <v>5</v>
      </c>
      <c r="BQ350" s="173">
        <f t="shared" si="8601"/>
        <v>1168</v>
      </c>
      <c r="BR350" s="156" t="str">
        <f t="shared" si="8602"/>
        <v>1</v>
      </c>
      <c r="BS350" s="157">
        <f t="shared" si="142"/>
        <v>4</v>
      </c>
      <c r="BT350" s="158">
        <f t="shared" si="143"/>
        <v>0</v>
      </c>
      <c r="BU350" s="159"/>
      <c r="BV350" s="159"/>
      <c r="BW350" s="159"/>
      <c r="BX350" s="78"/>
      <c r="BY350" s="79"/>
      <c r="BZ350" s="77" t="str">
        <f t="shared" si="144"/>
        <v>0</v>
      </c>
      <c r="CA350" s="81">
        <f t="shared" si="8038"/>
        <v>0</v>
      </c>
      <c r="CB350" s="160">
        <f t="shared" si="8039"/>
        <v>0</v>
      </c>
      <c r="CC350" s="160">
        <f t="shared" si="8040"/>
        <v>0</v>
      </c>
      <c r="CD350" s="160">
        <f t="shared" si="8041"/>
        <v>0</v>
      </c>
      <c r="CE350" s="160">
        <f t="shared" si="8042"/>
        <v>0</v>
      </c>
      <c r="CF350" s="161">
        <f t="shared" ref="CF350:CG350" si="8603">CF349</f>
        <v>6</v>
      </c>
      <c r="CG350" s="175">
        <f t="shared" si="8603"/>
        <v>1169</v>
      </c>
      <c r="CH350" s="163" t="str">
        <f t="shared" si="8604"/>
        <v>1</v>
      </c>
      <c r="CI350" s="164">
        <f t="shared" si="152"/>
        <v>2</v>
      </c>
      <c r="CJ350" s="165">
        <f t="shared" si="153"/>
        <v>0</v>
      </c>
      <c r="CK350" s="166"/>
      <c r="CL350" s="166"/>
      <c r="CM350" s="166"/>
      <c r="CN350" s="84"/>
      <c r="CO350" s="85"/>
      <c r="CP350" s="83" t="str">
        <f t="shared" si="154"/>
        <v>0</v>
      </c>
      <c r="CQ350" s="167">
        <f t="shared" si="8045"/>
        <v>0</v>
      </c>
      <c r="CR350" s="168">
        <f t="shared" si="8046"/>
        <v>0</v>
      </c>
      <c r="CS350" s="168">
        <f t="shared" si="8047"/>
        <v>0</v>
      </c>
      <c r="CT350" s="168">
        <f t="shared" si="8048"/>
        <v>0</v>
      </c>
      <c r="CU350" s="168">
        <f t="shared" si="8049"/>
        <v>0</v>
      </c>
      <c r="CV350" s="154">
        <f t="shared" ref="CV350:CW350" si="8605">CV349</f>
        <v>7</v>
      </c>
      <c r="CW350" s="173">
        <f t="shared" si="8605"/>
        <v>1170</v>
      </c>
      <c r="CX350" s="156" t="str">
        <f t="shared" si="8606"/>
        <v>1</v>
      </c>
      <c r="CY350" s="157">
        <f t="shared" si="162"/>
        <v>2</v>
      </c>
      <c r="CZ350" s="158">
        <f t="shared" si="163"/>
        <v>0</v>
      </c>
      <c r="DA350" s="159"/>
      <c r="DB350" s="159"/>
      <c r="DC350" s="159"/>
      <c r="DD350" s="78"/>
      <c r="DE350" s="79"/>
      <c r="DF350" s="77" t="str">
        <f t="shared" si="164"/>
        <v>0</v>
      </c>
      <c r="DG350" s="81">
        <f t="shared" si="8052"/>
        <v>0</v>
      </c>
      <c r="DH350" s="160">
        <f t="shared" si="8053"/>
        <v>0</v>
      </c>
      <c r="DI350" s="160">
        <f t="shared" si="8054"/>
        <v>0</v>
      </c>
      <c r="DJ350" s="160">
        <f t="shared" si="8055"/>
        <v>0</v>
      </c>
      <c r="DK350" s="160">
        <f t="shared" si="8056"/>
        <v>0</v>
      </c>
      <c r="DL350" s="161">
        <f t="shared" ref="DL350:DM350" si="8607">DL349</f>
        <v>8</v>
      </c>
      <c r="DM350" s="175">
        <f t="shared" si="8607"/>
        <v>1171</v>
      </c>
      <c r="DN350" s="163" t="str">
        <f t="shared" si="8608"/>
        <v>1</v>
      </c>
      <c r="DO350" s="164">
        <f t="shared" si="172"/>
        <v>2</v>
      </c>
      <c r="DP350" s="165">
        <f t="shared" si="173"/>
        <v>0</v>
      </c>
      <c r="DQ350" s="166"/>
      <c r="DR350" s="166"/>
      <c r="DS350" s="166"/>
      <c r="DT350" s="84"/>
      <c r="DU350" s="85"/>
      <c r="DV350" s="83" t="str">
        <f t="shared" si="174"/>
        <v>0</v>
      </c>
      <c r="DW350" s="167">
        <f t="shared" si="8059"/>
        <v>0</v>
      </c>
      <c r="DX350" s="168">
        <f t="shared" si="8060"/>
        <v>0</v>
      </c>
      <c r="DY350" s="168">
        <f t="shared" si="8061"/>
        <v>0</v>
      </c>
      <c r="DZ350" s="168">
        <f t="shared" si="8062"/>
        <v>0</v>
      </c>
      <c r="EA350" s="168">
        <f t="shared" si="8063"/>
        <v>0</v>
      </c>
      <c r="EB350" s="154">
        <f t="shared" ref="EB350:EC350" si="8609">EB349</f>
        <v>9</v>
      </c>
      <c r="EC350" s="173">
        <f t="shared" si="8609"/>
        <v>1172</v>
      </c>
      <c r="ED350" s="156" t="str">
        <f t="shared" si="8610"/>
        <v>1</v>
      </c>
      <c r="EE350" s="157">
        <f t="shared" si="182"/>
        <v>5</v>
      </c>
      <c r="EF350" s="169">
        <f t="shared" si="183"/>
        <v>0</v>
      </c>
      <c r="EG350" s="159"/>
      <c r="EH350" s="159"/>
      <c r="EI350" s="159"/>
      <c r="EJ350" s="78"/>
      <c r="EK350" s="79"/>
      <c r="EL350" s="77" t="str">
        <f t="shared" si="184"/>
        <v>0</v>
      </c>
      <c r="EM350" s="81">
        <f t="shared" si="8066"/>
        <v>0</v>
      </c>
      <c r="EN350" s="160">
        <f t="shared" si="8067"/>
        <v>0</v>
      </c>
      <c r="EO350" s="160">
        <f t="shared" si="8068"/>
        <v>0</v>
      </c>
      <c r="EP350" s="160">
        <f t="shared" si="8069"/>
        <v>0</v>
      </c>
      <c r="EQ350" s="160">
        <f t="shared" si="8070"/>
        <v>0</v>
      </c>
      <c r="ER350" s="161">
        <f t="shared" ref="ER350:ES350" si="8611">ER349</f>
        <v>10</v>
      </c>
      <c r="ES350" s="175">
        <f t="shared" si="8611"/>
        <v>1173</v>
      </c>
      <c r="ET350" s="163" t="str">
        <f t="shared" si="8612"/>
        <v>1</v>
      </c>
      <c r="EU350" s="164">
        <f t="shared" si="192"/>
        <v>19</v>
      </c>
      <c r="EV350" s="165">
        <f t="shared" si="193"/>
        <v>0</v>
      </c>
      <c r="EW350" s="166"/>
      <c r="EX350" s="166"/>
      <c r="EY350" s="166"/>
      <c r="EZ350" s="84"/>
      <c r="FA350" s="85"/>
      <c r="FB350" s="83" t="str">
        <f t="shared" si="194"/>
        <v>0</v>
      </c>
      <c r="FC350" s="167">
        <f t="shared" si="8073"/>
        <v>0</v>
      </c>
      <c r="FD350" s="168">
        <f t="shared" si="8074"/>
        <v>0</v>
      </c>
      <c r="FE350" s="168">
        <f t="shared" si="8075"/>
        <v>0</v>
      </c>
      <c r="FF350" s="168">
        <f t="shared" si="8076"/>
        <v>0</v>
      </c>
      <c r="FG350" s="168">
        <f t="shared" si="8077"/>
        <v>0</v>
      </c>
      <c r="FH350" s="154">
        <f t="shared" ref="FH350:FI350" si="8613">FH349</f>
        <v>11</v>
      </c>
      <c r="FI350" s="173">
        <f t="shared" si="8613"/>
        <v>1174</v>
      </c>
      <c r="FJ350" s="156" t="str">
        <f t="shared" si="8614"/>
        <v>1</v>
      </c>
      <c r="FK350" s="157">
        <f t="shared" si="202"/>
        <v>4</v>
      </c>
      <c r="FL350" s="158">
        <f t="shared" si="203"/>
        <v>0</v>
      </c>
      <c r="FM350" s="159"/>
      <c r="FN350" s="159"/>
      <c r="FO350" s="159"/>
      <c r="FP350" s="78"/>
      <c r="FQ350" s="79"/>
      <c r="FR350" s="77" t="str">
        <f t="shared" si="204"/>
        <v>0</v>
      </c>
      <c r="FS350" s="81">
        <f t="shared" si="8080"/>
        <v>0</v>
      </c>
      <c r="FT350" s="160">
        <f t="shared" si="8081"/>
        <v>0</v>
      </c>
      <c r="FU350" s="160">
        <f t="shared" si="8082"/>
        <v>0</v>
      </c>
      <c r="FV350" s="160">
        <f t="shared" si="8083"/>
        <v>0</v>
      </c>
      <c r="FW350" s="160">
        <f t="shared" si="8084"/>
        <v>0</v>
      </c>
      <c r="FX350" s="161">
        <f t="shared" ref="FX350:FY350" si="8615">FX349</f>
        <v>12</v>
      </c>
      <c r="FY350" s="175">
        <f t="shared" si="8615"/>
        <v>1175</v>
      </c>
      <c r="FZ350" s="163" t="str">
        <f t="shared" si="8616"/>
        <v>1</v>
      </c>
      <c r="GA350" s="164">
        <f t="shared" si="212"/>
        <v>2</v>
      </c>
      <c r="GB350" s="165">
        <f t="shared" si="213"/>
        <v>0</v>
      </c>
      <c r="GC350" s="166"/>
      <c r="GD350" s="166"/>
      <c r="GE350" s="166"/>
      <c r="GF350" s="84"/>
      <c r="GG350" s="85"/>
      <c r="GH350" s="83" t="str">
        <f t="shared" si="214"/>
        <v>0</v>
      </c>
      <c r="GI350" s="167">
        <f t="shared" si="8087"/>
        <v>0</v>
      </c>
      <c r="GJ350" s="168">
        <f t="shared" si="8088"/>
        <v>0</v>
      </c>
      <c r="GK350" s="168">
        <f t="shared" si="8089"/>
        <v>0</v>
      </c>
      <c r="GL350" s="168">
        <f t="shared" si="8090"/>
        <v>0</v>
      </c>
      <c r="GM350" s="168">
        <f t="shared" si="8091"/>
        <v>0</v>
      </c>
      <c r="GN350" s="154">
        <f t="shared" ref="GN350:GO350" si="8617">GN349</f>
        <v>13</v>
      </c>
      <c r="GO350" s="173">
        <f t="shared" si="8617"/>
        <v>1176</v>
      </c>
      <c r="GP350" s="156" t="str">
        <f t="shared" si="8618"/>
        <v>1</v>
      </c>
      <c r="GQ350" s="157">
        <f t="shared" si="222"/>
        <v>3</v>
      </c>
      <c r="GR350" s="158">
        <f t="shared" si="223"/>
        <v>0</v>
      </c>
      <c r="GS350" s="159"/>
      <c r="GT350" s="159"/>
      <c r="GU350" s="159"/>
      <c r="GV350" s="78"/>
      <c r="GW350" s="79"/>
      <c r="GX350" s="77" t="str">
        <f t="shared" si="224"/>
        <v>0</v>
      </c>
      <c r="GY350" s="81">
        <f t="shared" si="8094"/>
        <v>0</v>
      </c>
      <c r="GZ350" s="160">
        <f t="shared" si="8095"/>
        <v>0</v>
      </c>
      <c r="HA350" s="160">
        <f t="shared" si="8096"/>
        <v>0</v>
      </c>
      <c r="HB350" s="160">
        <f t="shared" si="8097"/>
        <v>0</v>
      </c>
      <c r="HC350" s="160">
        <f t="shared" si="8098"/>
        <v>0</v>
      </c>
      <c r="HD350" s="161">
        <f t="shared" ref="HD350:HE350" si="8619">HD349</f>
        <v>14</v>
      </c>
      <c r="HE350" s="175">
        <f t="shared" si="8619"/>
        <v>1177</v>
      </c>
      <c r="HF350" s="163" t="str">
        <f t="shared" si="8620"/>
        <v>1</v>
      </c>
      <c r="HG350" s="164">
        <f t="shared" si="232"/>
        <v>5</v>
      </c>
      <c r="HH350" s="165">
        <f t="shared" si="233"/>
        <v>0</v>
      </c>
      <c r="HI350" s="166"/>
      <c r="HJ350" s="166"/>
      <c r="HK350" s="166"/>
      <c r="HL350" s="84"/>
      <c r="HM350" s="85"/>
      <c r="HN350" s="83" t="str">
        <f t="shared" si="234"/>
        <v>0</v>
      </c>
      <c r="HO350" s="167">
        <f t="shared" si="8101"/>
        <v>0</v>
      </c>
      <c r="HP350" s="168">
        <f t="shared" si="8102"/>
        <v>0</v>
      </c>
      <c r="HQ350" s="168">
        <f t="shared" si="8103"/>
        <v>0</v>
      </c>
      <c r="HR350" s="168">
        <f t="shared" si="8104"/>
        <v>0</v>
      </c>
      <c r="HS350" s="168">
        <f t="shared" si="8105"/>
        <v>0</v>
      </c>
      <c r="HT350" s="154">
        <f t="shared" ref="HT350:HU350" si="8621">HT349</f>
        <v>15</v>
      </c>
      <c r="HU350" s="173">
        <f t="shared" si="8621"/>
        <v>1178</v>
      </c>
      <c r="HV350" s="156" t="str">
        <f t="shared" si="8622"/>
        <v>1</v>
      </c>
      <c r="HW350" s="157" t="str">
        <f t="shared" si="242"/>
        <v/>
      </c>
      <c r="HX350" s="169">
        <f t="shared" si="243"/>
        <v>0</v>
      </c>
      <c r="HY350" s="159"/>
      <c r="HZ350" s="159"/>
      <c r="IA350" s="159"/>
      <c r="IB350" s="160"/>
      <c r="IC350" s="160"/>
      <c r="ID350" s="160" t="str">
        <f t="shared" si="244"/>
        <v>0</v>
      </c>
      <c r="IE350" s="160">
        <f t="shared" si="8108"/>
        <v>0</v>
      </c>
      <c r="IF350" s="160">
        <f t="shared" si="8109"/>
        <v>0</v>
      </c>
      <c r="IG350" s="160">
        <f t="shared" si="8110"/>
        <v>0</v>
      </c>
      <c r="IH350" s="160">
        <f t="shared" si="8111"/>
        <v>0</v>
      </c>
      <c r="II350" s="160">
        <f t="shared" si="8112"/>
        <v>0</v>
      </c>
      <c r="IJ350" s="161">
        <f t="shared" ref="IJ350:IK350" si="8623">IJ349</f>
        <v>16</v>
      </c>
      <c r="IK350" s="175">
        <f t="shared" si="8623"/>
        <v>1179</v>
      </c>
      <c r="IL350" s="163" t="str">
        <f t="shared" si="8624"/>
        <v>1</v>
      </c>
      <c r="IM350" s="164" t="str">
        <f t="shared" si="252"/>
        <v/>
      </c>
      <c r="IN350" s="165">
        <f t="shared" si="253"/>
        <v>0</v>
      </c>
      <c r="IO350" s="166"/>
      <c r="IP350" s="166"/>
      <c r="IQ350" s="166"/>
      <c r="IR350" s="168"/>
      <c r="IS350" s="168"/>
      <c r="IT350" s="170" t="str">
        <f t="shared" si="254"/>
        <v>0</v>
      </c>
      <c r="IU350" s="170">
        <f t="shared" si="8115"/>
        <v>0</v>
      </c>
      <c r="IV350" s="168">
        <f t="shared" si="8116"/>
        <v>0</v>
      </c>
      <c r="IW350" s="168">
        <f t="shared" si="8117"/>
        <v>0</v>
      </c>
      <c r="IX350" s="168">
        <f t="shared" si="8118"/>
        <v>0</v>
      </c>
      <c r="IY350" s="168">
        <f t="shared" si="8119"/>
        <v>0</v>
      </c>
      <c r="IZ350" s="154">
        <f t="shared" ref="IZ350:JA350" si="8625">IZ349</f>
        <v>17</v>
      </c>
      <c r="JA350" s="173">
        <f t="shared" si="8625"/>
        <v>1180</v>
      </c>
      <c r="JB350" s="156" t="str">
        <f t="shared" si="8626"/>
        <v>1</v>
      </c>
      <c r="JC350" s="157" t="str">
        <f t="shared" si="262"/>
        <v/>
      </c>
      <c r="JD350" s="158">
        <f t="shared" si="263"/>
        <v>0</v>
      </c>
      <c r="JE350" s="159"/>
      <c r="JF350" s="159"/>
      <c r="JG350" s="159"/>
      <c r="JH350" s="160"/>
      <c r="JI350" s="160"/>
      <c r="JJ350" s="171" t="str">
        <f t="shared" si="264"/>
        <v>0</v>
      </c>
      <c r="JK350" s="171">
        <f t="shared" si="8122"/>
        <v>0</v>
      </c>
      <c r="JL350" s="160">
        <f t="shared" si="8123"/>
        <v>0</v>
      </c>
      <c r="JM350" s="160">
        <f t="shared" si="8124"/>
        <v>0</v>
      </c>
      <c r="JN350" s="160">
        <f t="shared" si="8125"/>
        <v>0</v>
      </c>
      <c r="JO350" s="160">
        <f t="shared" si="8126"/>
        <v>0</v>
      </c>
      <c r="JP350" s="161">
        <f t="shared" ref="JP350:JQ350" si="8627">JP349</f>
        <v>18</v>
      </c>
      <c r="JQ350" s="175">
        <f t="shared" si="8627"/>
        <v>1181</v>
      </c>
      <c r="JR350" s="163" t="str">
        <f t="shared" si="8628"/>
        <v>1</v>
      </c>
      <c r="JS350" s="164" t="str">
        <f t="shared" si="272"/>
        <v/>
      </c>
      <c r="JT350" s="165">
        <f t="shared" si="273"/>
        <v>0</v>
      </c>
      <c r="JU350" s="166"/>
      <c r="JV350" s="166"/>
      <c r="JW350" s="166"/>
      <c r="JX350" s="168"/>
      <c r="JY350" s="168"/>
      <c r="JZ350" s="170" t="str">
        <f t="shared" si="274"/>
        <v>0</v>
      </c>
      <c r="KA350" s="170">
        <f t="shared" si="8129"/>
        <v>0</v>
      </c>
      <c r="KB350" s="168">
        <f t="shared" si="8130"/>
        <v>0</v>
      </c>
      <c r="KC350" s="168">
        <f t="shared" si="8131"/>
        <v>0</v>
      </c>
      <c r="KD350" s="168">
        <f t="shared" si="8132"/>
        <v>0</v>
      </c>
      <c r="KE350" s="168">
        <f t="shared" si="8133"/>
        <v>0</v>
      </c>
      <c r="KF350" s="154">
        <f t="shared" ref="KF350:KG350" si="8629">KF349</f>
        <v>19</v>
      </c>
      <c r="KG350" s="173">
        <f t="shared" si="8629"/>
        <v>1182</v>
      </c>
      <c r="KH350" s="156" t="str">
        <f t="shared" si="8630"/>
        <v>1</v>
      </c>
      <c r="KI350" s="157" t="str">
        <f t="shared" si="282"/>
        <v/>
      </c>
      <c r="KJ350" s="158">
        <f t="shared" si="283"/>
        <v>0</v>
      </c>
      <c r="KK350" s="159"/>
      <c r="KL350" s="159"/>
      <c r="KM350" s="159"/>
      <c r="KN350" s="160"/>
      <c r="KO350" s="160"/>
      <c r="KP350" s="171" t="str">
        <f t="shared" si="284"/>
        <v>0</v>
      </c>
      <c r="KQ350" s="171">
        <f t="shared" si="8136"/>
        <v>0</v>
      </c>
      <c r="KR350" s="160">
        <f t="shared" si="8137"/>
        <v>0</v>
      </c>
      <c r="KS350" s="160">
        <f t="shared" si="8138"/>
        <v>0</v>
      </c>
      <c r="KT350" s="160">
        <f t="shared" si="8139"/>
        <v>0</v>
      </c>
      <c r="KU350" s="160">
        <f t="shared" si="8140"/>
        <v>0</v>
      </c>
      <c r="KV350" s="161">
        <f t="shared" ref="KV350:KW350" si="8631">KV349</f>
        <v>20</v>
      </c>
      <c r="KW350" s="175">
        <f t="shared" si="8631"/>
        <v>1183</v>
      </c>
      <c r="KX350" s="163" t="str">
        <f t="shared" si="8632"/>
        <v>1</v>
      </c>
      <c r="KY350" s="164" t="str">
        <f t="shared" si="292"/>
        <v/>
      </c>
      <c r="KZ350" s="165">
        <f t="shared" si="293"/>
        <v>0</v>
      </c>
      <c r="LA350" s="166"/>
      <c r="LB350" s="166"/>
      <c r="LC350" s="166"/>
      <c r="LD350" s="168"/>
      <c r="LE350" s="168"/>
      <c r="LF350" s="170" t="str">
        <f t="shared" si="294"/>
        <v>0</v>
      </c>
      <c r="LG350" s="170">
        <f t="shared" si="8143"/>
        <v>0</v>
      </c>
      <c r="LH350" s="168">
        <f t="shared" si="8144"/>
        <v>0</v>
      </c>
      <c r="LI350" s="168">
        <f t="shared" si="8145"/>
        <v>0</v>
      </c>
      <c r="LJ350" s="168">
        <f t="shared" si="8146"/>
        <v>0</v>
      </c>
      <c r="LK350" s="168">
        <f t="shared" si="8147"/>
        <v>0</v>
      </c>
      <c r="LL350" s="172"/>
      <c r="LM350" s="172"/>
      <c r="LN350" s="168" t="str">
        <f t="shared" si="8148"/>
        <v>#REF!</v>
      </c>
      <c r="LO350" s="168" t="str">
        <f t="shared" si="8149"/>
        <v>#REF!</v>
      </c>
      <c r="LP350" s="168" t="str">
        <f t="shared" si="8150"/>
        <v>#REF!</v>
      </c>
      <c r="LQ350" s="168" t="str">
        <f t="shared" si="8151"/>
        <v>#REF!</v>
      </c>
    </row>
    <row r="351" ht="15.75" customHeight="1">
      <c r="A351" s="188">
        <v>46444.0</v>
      </c>
      <c r="B351" s="152" t="s">
        <v>29</v>
      </c>
      <c r="C351" s="153">
        <f t="shared" si="99"/>
        <v>0</v>
      </c>
      <c r="D351" s="154">
        <f t="shared" ref="D351:E351" si="8633">D350</f>
        <v>1</v>
      </c>
      <c r="E351" s="173">
        <f t="shared" si="8633"/>
        <v>1164</v>
      </c>
      <c r="F351" s="156" t="str">
        <f t="shared" si="8594"/>
        <v>1</v>
      </c>
      <c r="G351" s="157">
        <f t="shared" si="102"/>
        <v>1</v>
      </c>
      <c r="H351" s="158">
        <f t="shared" si="103"/>
        <v>0</v>
      </c>
      <c r="I351" s="159"/>
      <c r="J351" s="159"/>
      <c r="K351" s="159"/>
      <c r="L351" s="78"/>
      <c r="M351" s="79"/>
      <c r="N351" s="77" t="str">
        <f t="shared" si="104"/>
        <v>0</v>
      </c>
      <c r="O351" s="81">
        <f t="shared" si="8010"/>
        <v>0</v>
      </c>
      <c r="P351" s="160">
        <f t="shared" si="8011"/>
        <v>0</v>
      </c>
      <c r="Q351" s="160">
        <f t="shared" si="8012"/>
        <v>0</v>
      </c>
      <c r="R351" s="160">
        <f t="shared" si="8013"/>
        <v>0</v>
      </c>
      <c r="S351" s="160">
        <f t="shared" si="8014"/>
        <v>0</v>
      </c>
      <c r="T351" s="161">
        <f t="shared" ref="T351:U351" si="8634">T350</f>
        <v>2</v>
      </c>
      <c r="U351" s="175">
        <f t="shared" si="8634"/>
        <v>1165</v>
      </c>
      <c r="V351" s="163" t="str">
        <f t="shared" si="8596"/>
        <v>1</v>
      </c>
      <c r="W351" s="164">
        <f t="shared" si="112"/>
        <v>1</v>
      </c>
      <c r="X351" s="165">
        <f t="shared" si="113"/>
        <v>0</v>
      </c>
      <c r="Y351" s="166"/>
      <c r="Z351" s="166"/>
      <c r="AA351" s="166"/>
      <c r="AB351" s="84"/>
      <c r="AC351" s="85"/>
      <c r="AD351" s="83" t="str">
        <f t="shared" si="114"/>
        <v>0</v>
      </c>
      <c r="AE351" s="167">
        <f t="shared" si="8017"/>
        <v>0</v>
      </c>
      <c r="AF351" s="168">
        <f t="shared" si="8018"/>
        <v>0</v>
      </c>
      <c r="AG351" s="168">
        <f t="shared" si="8019"/>
        <v>0</v>
      </c>
      <c r="AH351" s="168">
        <f t="shared" si="8020"/>
        <v>0</v>
      </c>
      <c r="AI351" s="168">
        <f t="shared" si="8021"/>
        <v>0</v>
      </c>
      <c r="AJ351" s="154">
        <f t="shared" ref="AJ351:AK351" si="8635">AJ350</f>
        <v>3</v>
      </c>
      <c r="AK351" s="173">
        <f t="shared" si="8635"/>
        <v>1166</v>
      </c>
      <c r="AL351" s="156" t="str">
        <f t="shared" si="8598"/>
        <v>1</v>
      </c>
      <c r="AM351" s="157">
        <f t="shared" si="122"/>
        <v>2</v>
      </c>
      <c r="AN351" s="158">
        <f t="shared" si="123"/>
        <v>0</v>
      </c>
      <c r="AO351" s="159"/>
      <c r="AP351" s="159"/>
      <c r="AQ351" s="159"/>
      <c r="AR351" s="78"/>
      <c r="AS351" s="79"/>
      <c r="AT351" s="77" t="str">
        <f t="shared" si="124"/>
        <v>0</v>
      </c>
      <c r="AU351" s="81">
        <f t="shared" si="8024"/>
        <v>0</v>
      </c>
      <c r="AV351" s="160">
        <f t="shared" si="8025"/>
        <v>0</v>
      </c>
      <c r="AW351" s="160">
        <f t="shared" si="8026"/>
        <v>0</v>
      </c>
      <c r="AX351" s="160">
        <f t="shared" si="8027"/>
        <v>0</v>
      </c>
      <c r="AY351" s="160">
        <f t="shared" si="8028"/>
        <v>0</v>
      </c>
      <c r="AZ351" s="161">
        <f t="shared" ref="AZ351:BA351" si="8636">AZ350</f>
        <v>4</v>
      </c>
      <c r="BA351" s="175">
        <f t="shared" si="8636"/>
        <v>1167</v>
      </c>
      <c r="BB351" s="163" t="str">
        <f t="shared" si="8600"/>
        <v>1</v>
      </c>
      <c r="BC351" s="164">
        <f t="shared" si="132"/>
        <v>4</v>
      </c>
      <c r="BD351" s="165">
        <f t="shared" si="133"/>
        <v>0</v>
      </c>
      <c r="BE351" s="166"/>
      <c r="BF351" s="166"/>
      <c r="BG351" s="166"/>
      <c r="BH351" s="84"/>
      <c r="BI351" s="85"/>
      <c r="BJ351" s="83" t="str">
        <f t="shared" si="134"/>
        <v>0</v>
      </c>
      <c r="BK351" s="167">
        <f t="shared" si="8031"/>
        <v>0</v>
      </c>
      <c r="BL351" s="168">
        <f t="shared" si="8032"/>
        <v>0</v>
      </c>
      <c r="BM351" s="168">
        <f t="shared" si="8033"/>
        <v>0</v>
      </c>
      <c r="BN351" s="168">
        <f t="shared" si="8034"/>
        <v>0</v>
      </c>
      <c r="BO351" s="168">
        <f t="shared" si="8035"/>
        <v>0</v>
      </c>
      <c r="BP351" s="154">
        <f t="shared" ref="BP351:BQ351" si="8637">BP350</f>
        <v>5</v>
      </c>
      <c r="BQ351" s="173">
        <f t="shared" si="8637"/>
        <v>1168</v>
      </c>
      <c r="BR351" s="156" t="str">
        <f t="shared" si="8602"/>
        <v>1</v>
      </c>
      <c r="BS351" s="157">
        <f t="shared" si="142"/>
        <v>4</v>
      </c>
      <c r="BT351" s="158">
        <f t="shared" si="143"/>
        <v>0</v>
      </c>
      <c r="BU351" s="159"/>
      <c r="BV351" s="159"/>
      <c r="BW351" s="159"/>
      <c r="BX351" s="78"/>
      <c r="BY351" s="79"/>
      <c r="BZ351" s="77" t="str">
        <f t="shared" si="144"/>
        <v>0</v>
      </c>
      <c r="CA351" s="81">
        <f t="shared" si="8038"/>
        <v>0</v>
      </c>
      <c r="CB351" s="160">
        <f t="shared" si="8039"/>
        <v>0</v>
      </c>
      <c r="CC351" s="160">
        <f t="shared" si="8040"/>
        <v>0</v>
      </c>
      <c r="CD351" s="160">
        <f t="shared" si="8041"/>
        <v>0</v>
      </c>
      <c r="CE351" s="160">
        <f t="shared" si="8042"/>
        <v>0</v>
      </c>
      <c r="CF351" s="161">
        <f t="shared" ref="CF351:CG351" si="8638">CF350</f>
        <v>6</v>
      </c>
      <c r="CG351" s="175">
        <f t="shared" si="8638"/>
        <v>1169</v>
      </c>
      <c r="CH351" s="163" t="str">
        <f t="shared" si="8604"/>
        <v>1</v>
      </c>
      <c r="CI351" s="164">
        <f t="shared" si="152"/>
        <v>2</v>
      </c>
      <c r="CJ351" s="165">
        <f t="shared" si="153"/>
        <v>0</v>
      </c>
      <c r="CK351" s="166"/>
      <c r="CL351" s="166"/>
      <c r="CM351" s="166"/>
      <c r="CN351" s="84"/>
      <c r="CO351" s="85"/>
      <c r="CP351" s="83" t="str">
        <f t="shared" si="154"/>
        <v>0</v>
      </c>
      <c r="CQ351" s="167">
        <f t="shared" si="8045"/>
        <v>0</v>
      </c>
      <c r="CR351" s="168">
        <f t="shared" si="8046"/>
        <v>0</v>
      </c>
      <c r="CS351" s="168">
        <f t="shared" si="8047"/>
        <v>0</v>
      </c>
      <c r="CT351" s="168">
        <f t="shared" si="8048"/>
        <v>0</v>
      </c>
      <c r="CU351" s="168">
        <f t="shared" si="8049"/>
        <v>0</v>
      </c>
      <c r="CV351" s="154">
        <f t="shared" ref="CV351:CW351" si="8639">CV350</f>
        <v>7</v>
      </c>
      <c r="CW351" s="173">
        <f t="shared" si="8639"/>
        <v>1170</v>
      </c>
      <c r="CX351" s="156" t="str">
        <f t="shared" si="8606"/>
        <v>1</v>
      </c>
      <c r="CY351" s="157">
        <f t="shared" si="162"/>
        <v>2</v>
      </c>
      <c r="CZ351" s="158">
        <f t="shared" si="163"/>
        <v>0</v>
      </c>
      <c r="DA351" s="159"/>
      <c r="DB351" s="159"/>
      <c r="DC351" s="159"/>
      <c r="DD351" s="78"/>
      <c r="DE351" s="79"/>
      <c r="DF351" s="77" t="str">
        <f t="shared" si="164"/>
        <v>0</v>
      </c>
      <c r="DG351" s="81">
        <f t="shared" si="8052"/>
        <v>0</v>
      </c>
      <c r="DH351" s="160">
        <f t="shared" si="8053"/>
        <v>0</v>
      </c>
      <c r="DI351" s="160">
        <f t="shared" si="8054"/>
        <v>0</v>
      </c>
      <c r="DJ351" s="160">
        <f t="shared" si="8055"/>
        <v>0</v>
      </c>
      <c r="DK351" s="160">
        <f t="shared" si="8056"/>
        <v>0</v>
      </c>
      <c r="DL351" s="161">
        <f t="shared" ref="DL351:DM351" si="8640">DL350</f>
        <v>8</v>
      </c>
      <c r="DM351" s="175">
        <f t="shared" si="8640"/>
        <v>1171</v>
      </c>
      <c r="DN351" s="163" t="str">
        <f t="shared" si="8608"/>
        <v>1</v>
      </c>
      <c r="DO351" s="164">
        <f t="shared" si="172"/>
        <v>2</v>
      </c>
      <c r="DP351" s="165">
        <f t="shared" si="173"/>
        <v>0</v>
      </c>
      <c r="DQ351" s="166"/>
      <c r="DR351" s="166"/>
      <c r="DS351" s="166"/>
      <c r="DT351" s="84"/>
      <c r="DU351" s="85"/>
      <c r="DV351" s="83" t="str">
        <f t="shared" si="174"/>
        <v>0</v>
      </c>
      <c r="DW351" s="167">
        <f t="shared" si="8059"/>
        <v>0</v>
      </c>
      <c r="DX351" s="168">
        <f t="shared" si="8060"/>
        <v>0</v>
      </c>
      <c r="DY351" s="168">
        <f t="shared" si="8061"/>
        <v>0</v>
      </c>
      <c r="DZ351" s="168">
        <f t="shared" si="8062"/>
        <v>0</v>
      </c>
      <c r="EA351" s="168">
        <f t="shared" si="8063"/>
        <v>0</v>
      </c>
      <c r="EB351" s="154">
        <f t="shared" ref="EB351:EC351" si="8641">EB350</f>
        <v>9</v>
      </c>
      <c r="EC351" s="173">
        <f t="shared" si="8641"/>
        <v>1172</v>
      </c>
      <c r="ED351" s="156" t="str">
        <f t="shared" si="8610"/>
        <v>1</v>
      </c>
      <c r="EE351" s="157">
        <f t="shared" si="182"/>
        <v>5</v>
      </c>
      <c r="EF351" s="169">
        <f t="shared" si="183"/>
        <v>0</v>
      </c>
      <c r="EG351" s="159"/>
      <c r="EH351" s="159"/>
      <c r="EI351" s="159"/>
      <c r="EJ351" s="78"/>
      <c r="EK351" s="79"/>
      <c r="EL351" s="77" t="str">
        <f t="shared" si="184"/>
        <v>0</v>
      </c>
      <c r="EM351" s="81">
        <f t="shared" si="8066"/>
        <v>0</v>
      </c>
      <c r="EN351" s="160">
        <f t="shared" si="8067"/>
        <v>0</v>
      </c>
      <c r="EO351" s="160">
        <f t="shared" si="8068"/>
        <v>0</v>
      </c>
      <c r="EP351" s="160">
        <f t="shared" si="8069"/>
        <v>0</v>
      </c>
      <c r="EQ351" s="160">
        <f t="shared" si="8070"/>
        <v>0</v>
      </c>
      <c r="ER351" s="161">
        <f t="shared" ref="ER351:ES351" si="8642">ER350</f>
        <v>10</v>
      </c>
      <c r="ES351" s="175">
        <f t="shared" si="8642"/>
        <v>1173</v>
      </c>
      <c r="ET351" s="163" t="str">
        <f t="shared" si="8612"/>
        <v>1</v>
      </c>
      <c r="EU351" s="164">
        <f t="shared" si="192"/>
        <v>19</v>
      </c>
      <c r="EV351" s="165">
        <f t="shared" si="193"/>
        <v>0</v>
      </c>
      <c r="EW351" s="166"/>
      <c r="EX351" s="166"/>
      <c r="EY351" s="166"/>
      <c r="EZ351" s="84"/>
      <c r="FA351" s="85"/>
      <c r="FB351" s="83" t="str">
        <f t="shared" si="194"/>
        <v>0</v>
      </c>
      <c r="FC351" s="167">
        <f t="shared" si="8073"/>
        <v>0</v>
      </c>
      <c r="FD351" s="168">
        <f t="shared" si="8074"/>
        <v>0</v>
      </c>
      <c r="FE351" s="168">
        <f t="shared" si="8075"/>
        <v>0</v>
      </c>
      <c r="FF351" s="168">
        <f t="shared" si="8076"/>
        <v>0</v>
      </c>
      <c r="FG351" s="168">
        <f t="shared" si="8077"/>
        <v>0</v>
      </c>
      <c r="FH351" s="154">
        <f t="shared" ref="FH351:FI351" si="8643">FH350</f>
        <v>11</v>
      </c>
      <c r="FI351" s="173">
        <f t="shared" si="8643"/>
        <v>1174</v>
      </c>
      <c r="FJ351" s="156" t="str">
        <f t="shared" si="8614"/>
        <v>1</v>
      </c>
      <c r="FK351" s="157">
        <f t="shared" si="202"/>
        <v>4</v>
      </c>
      <c r="FL351" s="158">
        <f t="shared" si="203"/>
        <v>0</v>
      </c>
      <c r="FM351" s="159"/>
      <c r="FN351" s="159"/>
      <c r="FO351" s="159"/>
      <c r="FP351" s="78"/>
      <c r="FQ351" s="79"/>
      <c r="FR351" s="77" t="str">
        <f t="shared" si="204"/>
        <v>0</v>
      </c>
      <c r="FS351" s="81">
        <f t="shared" si="8080"/>
        <v>0</v>
      </c>
      <c r="FT351" s="160">
        <f t="shared" si="8081"/>
        <v>0</v>
      </c>
      <c r="FU351" s="160">
        <f t="shared" si="8082"/>
        <v>0</v>
      </c>
      <c r="FV351" s="160">
        <f t="shared" si="8083"/>
        <v>0</v>
      </c>
      <c r="FW351" s="160">
        <f t="shared" si="8084"/>
        <v>0</v>
      </c>
      <c r="FX351" s="161">
        <f t="shared" ref="FX351:FY351" si="8644">FX350</f>
        <v>12</v>
      </c>
      <c r="FY351" s="175">
        <f t="shared" si="8644"/>
        <v>1175</v>
      </c>
      <c r="FZ351" s="163" t="str">
        <f t="shared" si="8616"/>
        <v>1</v>
      </c>
      <c r="GA351" s="164">
        <f t="shared" si="212"/>
        <v>2</v>
      </c>
      <c r="GB351" s="165">
        <f t="shared" si="213"/>
        <v>0</v>
      </c>
      <c r="GC351" s="166"/>
      <c r="GD351" s="166"/>
      <c r="GE351" s="166"/>
      <c r="GF351" s="84"/>
      <c r="GG351" s="85"/>
      <c r="GH351" s="83" t="str">
        <f t="shared" si="214"/>
        <v>0</v>
      </c>
      <c r="GI351" s="167">
        <f t="shared" si="8087"/>
        <v>0</v>
      </c>
      <c r="GJ351" s="168">
        <f t="shared" si="8088"/>
        <v>0</v>
      </c>
      <c r="GK351" s="168">
        <f t="shared" si="8089"/>
        <v>0</v>
      </c>
      <c r="GL351" s="168">
        <f t="shared" si="8090"/>
        <v>0</v>
      </c>
      <c r="GM351" s="168">
        <f t="shared" si="8091"/>
        <v>0</v>
      </c>
      <c r="GN351" s="154">
        <f t="shared" ref="GN351:GO351" si="8645">GN350</f>
        <v>13</v>
      </c>
      <c r="GO351" s="173">
        <f t="shared" si="8645"/>
        <v>1176</v>
      </c>
      <c r="GP351" s="156" t="str">
        <f t="shared" si="8618"/>
        <v>1</v>
      </c>
      <c r="GQ351" s="157">
        <f t="shared" si="222"/>
        <v>3</v>
      </c>
      <c r="GR351" s="158">
        <f t="shared" si="223"/>
        <v>0</v>
      </c>
      <c r="GS351" s="159"/>
      <c r="GT351" s="159"/>
      <c r="GU351" s="159"/>
      <c r="GV351" s="78"/>
      <c r="GW351" s="79"/>
      <c r="GX351" s="77" t="str">
        <f t="shared" si="224"/>
        <v>0</v>
      </c>
      <c r="GY351" s="81">
        <f t="shared" si="8094"/>
        <v>0</v>
      </c>
      <c r="GZ351" s="160">
        <f t="shared" si="8095"/>
        <v>0</v>
      </c>
      <c r="HA351" s="160">
        <f t="shared" si="8096"/>
        <v>0</v>
      </c>
      <c r="HB351" s="160">
        <f t="shared" si="8097"/>
        <v>0</v>
      </c>
      <c r="HC351" s="160">
        <f t="shared" si="8098"/>
        <v>0</v>
      </c>
      <c r="HD351" s="161">
        <f t="shared" ref="HD351:HE351" si="8646">HD350</f>
        <v>14</v>
      </c>
      <c r="HE351" s="175">
        <f t="shared" si="8646"/>
        <v>1177</v>
      </c>
      <c r="HF351" s="163" t="str">
        <f t="shared" si="8620"/>
        <v>1</v>
      </c>
      <c r="HG351" s="164">
        <f t="shared" si="232"/>
        <v>5</v>
      </c>
      <c r="HH351" s="165">
        <f t="shared" si="233"/>
        <v>0</v>
      </c>
      <c r="HI351" s="166"/>
      <c r="HJ351" s="166"/>
      <c r="HK351" s="166"/>
      <c r="HL351" s="84"/>
      <c r="HM351" s="85"/>
      <c r="HN351" s="83" t="str">
        <f t="shared" si="234"/>
        <v>0</v>
      </c>
      <c r="HO351" s="167">
        <f t="shared" si="8101"/>
        <v>0</v>
      </c>
      <c r="HP351" s="168">
        <f t="shared" si="8102"/>
        <v>0</v>
      </c>
      <c r="HQ351" s="168">
        <f t="shared" si="8103"/>
        <v>0</v>
      </c>
      <c r="HR351" s="168">
        <f t="shared" si="8104"/>
        <v>0</v>
      </c>
      <c r="HS351" s="168">
        <f t="shared" si="8105"/>
        <v>0</v>
      </c>
      <c r="HT351" s="154">
        <f t="shared" ref="HT351:HU351" si="8647">HT350</f>
        <v>15</v>
      </c>
      <c r="HU351" s="173">
        <f t="shared" si="8647"/>
        <v>1178</v>
      </c>
      <c r="HV351" s="156" t="str">
        <f t="shared" si="8622"/>
        <v>1</v>
      </c>
      <c r="HW351" s="157" t="str">
        <f t="shared" si="242"/>
        <v/>
      </c>
      <c r="HX351" s="169">
        <f t="shared" si="243"/>
        <v>0</v>
      </c>
      <c r="HY351" s="159"/>
      <c r="HZ351" s="159"/>
      <c r="IA351" s="159"/>
      <c r="IB351" s="160"/>
      <c r="IC351" s="160"/>
      <c r="ID351" s="160" t="str">
        <f t="shared" si="244"/>
        <v>0</v>
      </c>
      <c r="IE351" s="160">
        <f t="shared" si="8108"/>
        <v>0</v>
      </c>
      <c r="IF351" s="160">
        <f t="shared" si="8109"/>
        <v>0</v>
      </c>
      <c r="IG351" s="160">
        <f t="shared" si="8110"/>
        <v>0</v>
      </c>
      <c r="IH351" s="160">
        <f t="shared" si="8111"/>
        <v>0</v>
      </c>
      <c r="II351" s="160">
        <f t="shared" si="8112"/>
        <v>0</v>
      </c>
      <c r="IJ351" s="161">
        <f t="shared" ref="IJ351:IK351" si="8648">IJ350</f>
        <v>16</v>
      </c>
      <c r="IK351" s="175">
        <f t="shared" si="8648"/>
        <v>1179</v>
      </c>
      <c r="IL351" s="163" t="str">
        <f t="shared" si="8624"/>
        <v>1</v>
      </c>
      <c r="IM351" s="164" t="str">
        <f t="shared" si="252"/>
        <v/>
      </c>
      <c r="IN351" s="165">
        <f t="shared" si="253"/>
        <v>0</v>
      </c>
      <c r="IO351" s="166"/>
      <c r="IP351" s="166"/>
      <c r="IQ351" s="166"/>
      <c r="IR351" s="168"/>
      <c r="IS351" s="168"/>
      <c r="IT351" s="170" t="str">
        <f t="shared" si="254"/>
        <v>0</v>
      </c>
      <c r="IU351" s="170">
        <f t="shared" si="8115"/>
        <v>0</v>
      </c>
      <c r="IV351" s="168">
        <f t="shared" si="8116"/>
        <v>0</v>
      </c>
      <c r="IW351" s="168">
        <f t="shared" si="8117"/>
        <v>0</v>
      </c>
      <c r="IX351" s="168">
        <f t="shared" si="8118"/>
        <v>0</v>
      </c>
      <c r="IY351" s="168">
        <f t="shared" si="8119"/>
        <v>0</v>
      </c>
      <c r="IZ351" s="154">
        <f t="shared" ref="IZ351:JA351" si="8649">IZ350</f>
        <v>17</v>
      </c>
      <c r="JA351" s="173">
        <f t="shared" si="8649"/>
        <v>1180</v>
      </c>
      <c r="JB351" s="156" t="str">
        <f t="shared" si="8626"/>
        <v>1</v>
      </c>
      <c r="JC351" s="157" t="str">
        <f t="shared" si="262"/>
        <v/>
      </c>
      <c r="JD351" s="158">
        <f t="shared" si="263"/>
        <v>0</v>
      </c>
      <c r="JE351" s="159"/>
      <c r="JF351" s="159"/>
      <c r="JG351" s="159"/>
      <c r="JH351" s="160"/>
      <c r="JI351" s="160"/>
      <c r="JJ351" s="171" t="str">
        <f t="shared" si="264"/>
        <v>0</v>
      </c>
      <c r="JK351" s="171">
        <f t="shared" si="8122"/>
        <v>0</v>
      </c>
      <c r="JL351" s="160">
        <f t="shared" si="8123"/>
        <v>0</v>
      </c>
      <c r="JM351" s="160">
        <f t="shared" si="8124"/>
        <v>0</v>
      </c>
      <c r="JN351" s="160">
        <f t="shared" si="8125"/>
        <v>0</v>
      </c>
      <c r="JO351" s="160">
        <f t="shared" si="8126"/>
        <v>0</v>
      </c>
      <c r="JP351" s="161">
        <f t="shared" ref="JP351:JQ351" si="8650">JP350</f>
        <v>18</v>
      </c>
      <c r="JQ351" s="175">
        <f t="shared" si="8650"/>
        <v>1181</v>
      </c>
      <c r="JR351" s="163" t="str">
        <f t="shared" si="8628"/>
        <v>1</v>
      </c>
      <c r="JS351" s="164" t="str">
        <f t="shared" si="272"/>
        <v/>
      </c>
      <c r="JT351" s="165">
        <f t="shared" si="273"/>
        <v>0</v>
      </c>
      <c r="JU351" s="166"/>
      <c r="JV351" s="166"/>
      <c r="JW351" s="166"/>
      <c r="JX351" s="168"/>
      <c r="JY351" s="168"/>
      <c r="JZ351" s="170" t="str">
        <f t="shared" si="274"/>
        <v>0</v>
      </c>
      <c r="KA351" s="170">
        <f t="shared" si="8129"/>
        <v>0</v>
      </c>
      <c r="KB351" s="168">
        <f t="shared" si="8130"/>
        <v>0</v>
      </c>
      <c r="KC351" s="168">
        <f t="shared" si="8131"/>
        <v>0</v>
      </c>
      <c r="KD351" s="168">
        <f t="shared" si="8132"/>
        <v>0</v>
      </c>
      <c r="KE351" s="168">
        <f t="shared" si="8133"/>
        <v>0</v>
      </c>
      <c r="KF351" s="154">
        <f t="shared" ref="KF351:KG351" si="8651">KF350</f>
        <v>19</v>
      </c>
      <c r="KG351" s="173">
        <f t="shared" si="8651"/>
        <v>1182</v>
      </c>
      <c r="KH351" s="156" t="str">
        <f t="shared" si="8630"/>
        <v>1</v>
      </c>
      <c r="KI351" s="157" t="str">
        <f t="shared" si="282"/>
        <v/>
      </c>
      <c r="KJ351" s="158">
        <f t="shared" si="283"/>
        <v>0</v>
      </c>
      <c r="KK351" s="159"/>
      <c r="KL351" s="159"/>
      <c r="KM351" s="159"/>
      <c r="KN351" s="160"/>
      <c r="KO351" s="160"/>
      <c r="KP351" s="171" t="str">
        <f t="shared" si="284"/>
        <v>0</v>
      </c>
      <c r="KQ351" s="171">
        <f t="shared" si="8136"/>
        <v>0</v>
      </c>
      <c r="KR351" s="160">
        <f t="shared" si="8137"/>
        <v>0</v>
      </c>
      <c r="KS351" s="160">
        <f t="shared" si="8138"/>
        <v>0</v>
      </c>
      <c r="KT351" s="160">
        <f t="shared" si="8139"/>
        <v>0</v>
      </c>
      <c r="KU351" s="160">
        <f t="shared" si="8140"/>
        <v>0</v>
      </c>
      <c r="KV351" s="161">
        <f t="shared" ref="KV351:KW351" si="8652">KV350</f>
        <v>20</v>
      </c>
      <c r="KW351" s="175">
        <f t="shared" si="8652"/>
        <v>1183</v>
      </c>
      <c r="KX351" s="163" t="str">
        <f t="shared" si="8632"/>
        <v>1</v>
      </c>
      <c r="KY351" s="164" t="str">
        <f t="shared" si="292"/>
        <v/>
      </c>
      <c r="KZ351" s="165">
        <f t="shared" si="293"/>
        <v>0</v>
      </c>
      <c r="LA351" s="166"/>
      <c r="LB351" s="166"/>
      <c r="LC351" s="166"/>
      <c r="LD351" s="168"/>
      <c r="LE351" s="168"/>
      <c r="LF351" s="170" t="str">
        <f t="shared" si="294"/>
        <v>0</v>
      </c>
      <c r="LG351" s="170">
        <f t="shared" si="8143"/>
        <v>0</v>
      </c>
      <c r="LH351" s="168">
        <f t="shared" si="8144"/>
        <v>0</v>
      </c>
      <c r="LI351" s="168">
        <f t="shared" si="8145"/>
        <v>0</v>
      </c>
      <c r="LJ351" s="168">
        <f t="shared" si="8146"/>
        <v>0</v>
      </c>
      <c r="LK351" s="168">
        <f t="shared" si="8147"/>
        <v>0</v>
      </c>
      <c r="LL351" s="172"/>
      <c r="LM351" s="172"/>
      <c r="LN351" s="168" t="str">
        <f t="shared" si="8148"/>
        <v>#REF!</v>
      </c>
      <c r="LO351" s="168" t="str">
        <f t="shared" si="8149"/>
        <v>#REF!</v>
      </c>
      <c r="LP351" s="168" t="str">
        <f t="shared" si="8150"/>
        <v>#REF!</v>
      </c>
      <c r="LQ351" s="168" t="str">
        <f t="shared" si="8151"/>
        <v>#REF!</v>
      </c>
    </row>
    <row r="352" ht="15.75" customHeight="1">
      <c r="A352" s="188">
        <v>46445.0</v>
      </c>
      <c r="B352" s="152" t="s">
        <v>30</v>
      </c>
      <c r="C352" s="153">
        <f t="shared" si="99"/>
        <v>0</v>
      </c>
      <c r="D352" s="154">
        <f t="shared" ref="D352:E352" si="8653">D351</f>
        <v>1</v>
      </c>
      <c r="E352" s="173">
        <f t="shared" si="8653"/>
        <v>1164</v>
      </c>
      <c r="F352" s="156" t="str">
        <f t="shared" si="8594"/>
        <v>1</v>
      </c>
      <c r="G352" s="157">
        <f t="shared" si="102"/>
        <v>1</v>
      </c>
      <c r="H352" s="158">
        <f t="shared" si="103"/>
        <v>0</v>
      </c>
      <c r="I352" s="159"/>
      <c r="J352" s="159"/>
      <c r="K352" s="159"/>
      <c r="L352" s="78"/>
      <c r="M352" s="79"/>
      <c r="N352" s="77" t="str">
        <f t="shared" si="104"/>
        <v>0</v>
      </c>
      <c r="O352" s="81">
        <f t="shared" si="8010"/>
        <v>0</v>
      </c>
      <c r="P352" s="160">
        <f t="shared" si="8011"/>
        <v>0</v>
      </c>
      <c r="Q352" s="160">
        <f t="shared" si="8012"/>
        <v>0</v>
      </c>
      <c r="R352" s="160">
        <f t="shared" si="8013"/>
        <v>0</v>
      </c>
      <c r="S352" s="160">
        <f t="shared" si="8014"/>
        <v>0</v>
      </c>
      <c r="T352" s="161">
        <f t="shared" ref="T352:U352" si="8654">T351</f>
        <v>2</v>
      </c>
      <c r="U352" s="175">
        <f t="shared" si="8654"/>
        <v>1165</v>
      </c>
      <c r="V352" s="163" t="str">
        <f t="shared" si="8596"/>
        <v>1</v>
      </c>
      <c r="W352" s="164">
        <f t="shared" si="112"/>
        <v>1</v>
      </c>
      <c r="X352" s="165">
        <f t="shared" si="113"/>
        <v>0</v>
      </c>
      <c r="Y352" s="166"/>
      <c r="Z352" s="166"/>
      <c r="AA352" s="166"/>
      <c r="AB352" s="84"/>
      <c r="AC352" s="85"/>
      <c r="AD352" s="83" t="str">
        <f t="shared" si="114"/>
        <v>0</v>
      </c>
      <c r="AE352" s="167">
        <f t="shared" si="8017"/>
        <v>0</v>
      </c>
      <c r="AF352" s="168">
        <f t="shared" si="8018"/>
        <v>0</v>
      </c>
      <c r="AG352" s="168">
        <f t="shared" si="8019"/>
        <v>0</v>
      </c>
      <c r="AH352" s="168">
        <f t="shared" si="8020"/>
        <v>0</v>
      </c>
      <c r="AI352" s="168">
        <f t="shared" si="8021"/>
        <v>0</v>
      </c>
      <c r="AJ352" s="154">
        <f t="shared" ref="AJ352:AK352" si="8655">AJ351</f>
        <v>3</v>
      </c>
      <c r="AK352" s="173">
        <f t="shared" si="8655"/>
        <v>1166</v>
      </c>
      <c r="AL352" s="156" t="str">
        <f t="shared" si="8598"/>
        <v>1</v>
      </c>
      <c r="AM352" s="157">
        <f t="shared" si="122"/>
        <v>2</v>
      </c>
      <c r="AN352" s="158">
        <f t="shared" si="123"/>
        <v>0</v>
      </c>
      <c r="AO352" s="159"/>
      <c r="AP352" s="159"/>
      <c r="AQ352" s="159"/>
      <c r="AR352" s="78"/>
      <c r="AS352" s="79"/>
      <c r="AT352" s="77" t="str">
        <f t="shared" si="124"/>
        <v>0</v>
      </c>
      <c r="AU352" s="81">
        <f t="shared" si="8024"/>
        <v>0</v>
      </c>
      <c r="AV352" s="160">
        <f t="shared" si="8025"/>
        <v>0</v>
      </c>
      <c r="AW352" s="160">
        <f t="shared" si="8026"/>
        <v>0</v>
      </c>
      <c r="AX352" s="160">
        <f t="shared" si="8027"/>
        <v>0</v>
      </c>
      <c r="AY352" s="160">
        <f t="shared" si="8028"/>
        <v>0</v>
      </c>
      <c r="AZ352" s="161">
        <f t="shared" ref="AZ352:BA352" si="8656">AZ351</f>
        <v>4</v>
      </c>
      <c r="BA352" s="175">
        <f t="shared" si="8656"/>
        <v>1167</v>
      </c>
      <c r="BB352" s="163" t="str">
        <f t="shared" si="8600"/>
        <v>1</v>
      </c>
      <c r="BC352" s="164">
        <f t="shared" si="132"/>
        <v>4</v>
      </c>
      <c r="BD352" s="165">
        <f t="shared" si="133"/>
        <v>0</v>
      </c>
      <c r="BE352" s="166"/>
      <c r="BF352" s="166"/>
      <c r="BG352" s="166"/>
      <c r="BH352" s="84"/>
      <c r="BI352" s="85"/>
      <c r="BJ352" s="83" t="str">
        <f t="shared" si="134"/>
        <v>0</v>
      </c>
      <c r="BK352" s="167">
        <f t="shared" si="8031"/>
        <v>0</v>
      </c>
      <c r="BL352" s="168">
        <f t="shared" si="8032"/>
        <v>0</v>
      </c>
      <c r="BM352" s="168">
        <f t="shared" si="8033"/>
        <v>0</v>
      </c>
      <c r="BN352" s="168">
        <f t="shared" si="8034"/>
        <v>0</v>
      </c>
      <c r="BO352" s="168">
        <f t="shared" si="8035"/>
        <v>0</v>
      </c>
      <c r="BP352" s="154">
        <f t="shared" ref="BP352:BQ352" si="8657">BP351</f>
        <v>5</v>
      </c>
      <c r="BQ352" s="173">
        <f t="shared" si="8657"/>
        <v>1168</v>
      </c>
      <c r="BR352" s="156" t="str">
        <f t="shared" si="8602"/>
        <v>1</v>
      </c>
      <c r="BS352" s="157">
        <f t="shared" si="142"/>
        <v>4</v>
      </c>
      <c r="BT352" s="158">
        <f t="shared" si="143"/>
        <v>0</v>
      </c>
      <c r="BU352" s="159"/>
      <c r="BV352" s="159"/>
      <c r="BW352" s="159"/>
      <c r="BX352" s="78"/>
      <c r="BY352" s="79"/>
      <c r="BZ352" s="77" t="str">
        <f t="shared" si="144"/>
        <v>0</v>
      </c>
      <c r="CA352" s="81">
        <f t="shared" si="8038"/>
        <v>0</v>
      </c>
      <c r="CB352" s="160">
        <f t="shared" si="8039"/>
        <v>0</v>
      </c>
      <c r="CC352" s="160">
        <f t="shared" si="8040"/>
        <v>0</v>
      </c>
      <c r="CD352" s="160">
        <f t="shared" si="8041"/>
        <v>0</v>
      </c>
      <c r="CE352" s="160">
        <f t="shared" si="8042"/>
        <v>0</v>
      </c>
      <c r="CF352" s="161">
        <f t="shared" ref="CF352:CG352" si="8658">CF351</f>
        <v>6</v>
      </c>
      <c r="CG352" s="175">
        <f t="shared" si="8658"/>
        <v>1169</v>
      </c>
      <c r="CH352" s="163" t="str">
        <f t="shared" si="8604"/>
        <v>1</v>
      </c>
      <c r="CI352" s="164">
        <f t="shared" si="152"/>
        <v>2</v>
      </c>
      <c r="CJ352" s="165">
        <f t="shared" si="153"/>
        <v>0</v>
      </c>
      <c r="CK352" s="166"/>
      <c r="CL352" s="166"/>
      <c r="CM352" s="166"/>
      <c r="CN352" s="84"/>
      <c r="CO352" s="85"/>
      <c r="CP352" s="83" t="str">
        <f t="shared" si="154"/>
        <v>0</v>
      </c>
      <c r="CQ352" s="167">
        <f t="shared" si="8045"/>
        <v>0</v>
      </c>
      <c r="CR352" s="168">
        <f t="shared" si="8046"/>
        <v>0</v>
      </c>
      <c r="CS352" s="168">
        <f t="shared" si="8047"/>
        <v>0</v>
      </c>
      <c r="CT352" s="168">
        <f t="shared" si="8048"/>
        <v>0</v>
      </c>
      <c r="CU352" s="168">
        <f t="shared" si="8049"/>
        <v>0</v>
      </c>
      <c r="CV352" s="154">
        <f t="shared" ref="CV352:CW352" si="8659">CV351</f>
        <v>7</v>
      </c>
      <c r="CW352" s="173">
        <f t="shared" si="8659"/>
        <v>1170</v>
      </c>
      <c r="CX352" s="156" t="str">
        <f t="shared" si="8606"/>
        <v>1</v>
      </c>
      <c r="CY352" s="157">
        <f t="shared" si="162"/>
        <v>2</v>
      </c>
      <c r="CZ352" s="158">
        <f t="shared" si="163"/>
        <v>0</v>
      </c>
      <c r="DA352" s="159"/>
      <c r="DB352" s="159"/>
      <c r="DC352" s="159"/>
      <c r="DD352" s="78"/>
      <c r="DE352" s="79"/>
      <c r="DF352" s="77" t="str">
        <f t="shared" si="164"/>
        <v>0</v>
      </c>
      <c r="DG352" s="81">
        <f t="shared" si="8052"/>
        <v>0</v>
      </c>
      <c r="DH352" s="160">
        <f t="shared" si="8053"/>
        <v>0</v>
      </c>
      <c r="DI352" s="160">
        <f t="shared" si="8054"/>
        <v>0</v>
      </c>
      <c r="DJ352" s="160">
        <f t="shared" si="8055"/>
        <v>0</v>
      </c>
      <c r="DK352" s="160">
        <f t="shared" si="8056"/>
        <v>0</v>
      </c>
      <c r="DL352" s="161">
        <f t="shared" ref="DL352:DM352" si="8660">DL351</f>
        <v>8</v>
      </c>
      <c r="DM352" s="175">
        <f t="shared" si="8660"/>
        <v>1171</v>
      </c>
      <c r="DN352" s="163" t="str">
        <f t="shared" si="8608"/>
        <v>1</v>
      </c>
      <c r="DO352" s="164">
        <f t="shared" si="172"/>
        <v>2</v>
      </c>
      <c r="DP352" s="165">
        <f t="shared" si="173"/>
        <v>0</v>
      </c>
      <c r="DQ352" s="166"/>
      <c r="DR352" s="166"/>
      <c r="DS352" s="166"/>
      <c r="DT352" s="84"/>
      <c r="DU352" s="85"/>
      <c r="DV352" s="83" t="str">
        <f t="shared" si="174"/>
        <v>0</v>
      </c>
      <c r="DW352" s="167">
        <f t="shared" si="8059"/>
        <v>0</v>
      </c>
      <c r="DX352" s="168">
        <f t="shared" si="8060"/>
        <v>0</v>
      </c>
      <c r="DY352" s="168">
        <f t="shared" si="8061"/>
        <v>0</v>
      </c>
      <c r="DZ352" s="168">
        <f t="shared" si="8062"/>
        <v>0</v>
      </c>
      <c r="EA352" s="168">
        <f t="shared" si="8063"/>
        <v>0</v>
      </c>
      <c r="EB352" s="154">
        <f t="shared" ref="EB352:EC352" si="8661">EB351</f>
        <v>9</v>
      </c>
      <c r="EC352" s="173">
        <f t="shared" si="8661"/>
        <v>1172</v>
      </c>
      <c r="ED352" s="156" t="str">
        <f t="shared" si="8610"/>
        <v>1</v>
      </c>
      <c r="EE352" s="157">
        <f t="shared" si="182"/>
        <v>5</v>
      </c>
      <c r="EF352" s="169">
        <f t="shared" si="183"/>
        <v>0</v>
      </c>
      <c r="EG352" s="159"/>
      <c r="EH352" s="159"/>
      <c r="EI352" s="159"/>
      <c r="EJ352" s="78"/>
      <c r="EK352" s="79"/>
      <c r="EL352" s="77" t="str">
        <f t="shared" si="184"/>
        <v>0</v>
      </c>
      <c r="EM352" s="81">
        <f t="shared" si="8066"/>
        <v>0</v>
      </c>
      <c r="EN352" s="160">
        <f t="shared" si="8067"/>
        <v>0</v>
      </c>
      <c r="EO352" s="160">
        <f t="shared" si="8068"/>
        <v>0</v>
      </c>
      <c r="EP352" s="160">
        <f t="shared" si="8069"/>
        <v>0</v>
      </c>
      <c r="EQ352" s="160">
        <f t="shared" si="8070"/>
        <v>0</v>
      </c>
      <c r="ER352" s="161">
        <f t="shared" ref="ER352:ES352" si="8662">ER351</f>
        <v>10</v>
      </c>
      <c r="ES352" s="175">
        <f t="shared" si="8662"/>
        <v>1173</v>
      </c>
      <c r="ET352" s="163" t="str">
        <f t="shared" si="8612"/>
        <v>1</v>
      </c>
      <c r="EU352" s="164">
        <f t="shared" si="192"/>
        <v>19</v>
      </c>
      <c r="EV352" s="165">
        <f t="shared" si="193"/>
        <v>0</v>
      </c>
      <c r="EW352" s="166"/>
      <c r="EX352" s="166"/>
      <c r="EY352" s="166"/>
      <c r="EZ352" s="84"/>
      <c r="FA352" s="85"/>
      <c r="FB352" s="83" t="str">
        <f t="shared" si="194"/>
        <v>0</v>
      </c>
      <c r="FC352" s="167">
        <f t="shared" si="8073"/>
        <v>0</v>
      </c>
      <c r="FD352" s="168">
        <f t="shared" si="8074"/>
        <v>0</v>
      </c>
      <c r="FE352" s="168">
        <f t="shared" si="8075"/>
        <v>0</v>
      </c>
      <c r="FF352" s="168">
        <f t="shared" si="8076"/>
        <v>0</v>
      </c>
      <c r="FG352" s="168">
        <f t="shared" si="8077"/>
        <v>0</v>
      </c>
      <c r="FH352" s="154">
        <f t="shared" ref="FH352:FI352" si="8663">FH351</f>
        <v>11</v>
      </c>
      <c r="FI352" s="173">
        <f t="shared" si="8663"/>
        <v>1174</v>
      </c>
      <c r="FJ352" s="156" t="str">
        <f t="shared" si="8614"/>
        <v>1</v>
      </c>
      <c r="FK352" s="157">
        <f t="shared" si="202"/>
        <v>4</v>
      </c>
      <c r="FL352" s="158">
        <f t="shared" si="203"/>
        <v>0</v>
      </c>
      <c r="FM352" s="159"/>
      <c r="FN352" s="159"/>
      <c r="FO352" s="159"/>
      <c r="FP352" s="78"/>
      <c r="FQ352" s="79"/>
      <c r="FR352" s="77" t="str">
        <f t="shared" si="204"/>
        <v>0</v>
      </c>
      <c r="FS352" s="81">
        <f t="shared" si="8080"/>
        <v>0</v>
      </c>
      <c r="FT352" s="160">
        <f t="shared" si="8081"/>
        <v>0</v>
      </c>
      <c r="FU352" s="160">
        <f t="shared" si="8082"/>
        <v>0</v>
      </c>
      <c r="FV352" s="160">
        <f t="shared" si="8083"/>
        <v>0</v>
      </c>
      <c r="FW352" s="160">
        <f t="shared" si="8084"/>
        <v>0</v>
      </c>
      <c r="FX352" s="161">
        <f t="shared" ref="FX352:FY352" si="8664">FX351</f>
        <v>12</v>
      </c>
      <c r="FY352" s="175">
        <f t="shared" si="8664"/>
        <v>1175</v>
      </c>
      <c r="FZ352" s="163" t="str">
        <f t="shared" si="8616"/>
        <v>1</v>
      </c>
      <c r="GA352" s="164">
        <f t="shared" si="212"/>
        <v>2</v>
      </c>
      <c r="GB352" s="165">
        <f t="shared" si="213"/>
        <v>0</v>
      </c>
      <c r="GC352" s="166"/>
      <c r="GD352" s="166"/>
      <c r="GE352" s="166"/>
      <c r="GF352" s="84"/>
      <c r="GG352" s="85"/>
      <c r="GH352" s="83" t="str">
        <f t="shared" si="214"/>
        <v>0</v>
      </c>
      <c r="GI352" s="167">
        <f t="shared" si="8087"/>
        <v>0</v>
      </c>
      <c r="GJ352" s="168">
        <f t="shared" si="8088"/>
        <v>0</v>
      </c>
      <c r="GK352" s="168">
        <f t="shared" si="8089"/>
        <v>0</v>
      </c>
      <c r="GL352" s="168">
        <f t="shared" si="8090"/>
        <v>0</v>
      </c>
      <c r="GM352" s="168">
        <f t="shared" si="8091"/>
        <v>0</v>
      </c>
      <c r="GN352" s="154">
        <f t="shared" ref="GN352:GO352" si="8665">GN351</f>
        <v>13</v>
      </c>
      <c r="GO352" s="173">
        <f t="shared" si="8665"/>
        <v>1176</v>
      </c>
      <c r="GP352" s="156" t="str">
        <f t="shared" si="8618"/>
        <v>1</v>
      </c>
      <c r="GQ352" s="157">
        <f t="shared" si="222"/>
        <v>3</v>
      </c>
      <c r="GR352" s="158">
        <f t="shared" si="223"/>
        <v>0</v>
      </c>
      <c r="GS352" s="159"/>
      <c r="GT352" s="159"/>
      <c r="GU352" s="159"/>
      <c r="GV352" s="78"/>
      <c r="GW352" s="79"/>
      <c r="GX352" s="77" t="str">
        <f t="shared" si="224"/>
        <v>0</v>
      </c>
      <c r="GY352" s="81">
        <f t="shared" si="8094"/>
        <v>0</v>
      </c>
      <c r="GZ352" s="160">
        <f t="shared" si="8095"/>
        <v>0</v>
      </c>
      <c r="HA352" s="160">
        <f t="shared" si="8096"/>
        <v>0</v>
      </c>
      <c r="HB352" s="160">
        <f t="shared" si="8097"/>
        <v>0</v>
      </c>
      <c r="HC352" s="160">
        <f t="shared" si="8098"/>
        <v>0</v>
      </c>
      <c r="HD352" s="161">
        <f t="shared" ref="HD352:HE352" si="8666">HD351</f>
        <v>14</v>
      </c>
      <c r="HE352" s="175">
        <f t="shared" si="8666"/>
        <v>1177</v>
      </c>
      <c r="HF352" s="163" t="str">
        <f t="shared" si="8620"/>
        <v>1</v>
      </c>
      <c r="HG352" s="164">
        <f t="shared" si="232"/>
        <v>5</v>
      </c>
      <c r="HH352" s="165">
        <f t="shared" si="233"/>
        <v>0</v>
      </c>
      <c r="HI352" s="166"/>
      <c r="HJ352" s="166"/>
      <c r="HK352" s="166"/>
      <c r="HL352" s="84"/>
      <c r="HM352" s="85"/>
      <c r="HN352" s="83" t="str">
        <f t="shared" si="234"/>
        <v>0</v>
      </c>
      <c r="HO352" s="167">
        <f t="shared" si="8101"/>
        <v>0</v>
      </c>
      <c r="HP352" s="168">
        <f t="shared" si="8102"/>
        <v>0</v>
      </c>
      <c r="HQ352" s="168">
        <f t="shared" si="8103"/>
        <v>0</v>
      </c>
      <c r="HR352" s="168">
        <f t="shared" si="8104"/>
        <v>0</v>
      </c>
      <c r="HS352" s="168">
        <f t="shared" si="8105"/>
        <v>0</v>
      </c>
      <c r="HT352" s="154">
        <f t="shared" ref="HT352:HU352" si="8667">HT351</f>
        <v>15</v>
      </c>
      <c r="HU352" s="173">
        <f t="shared" si="8667"/>
        <v>1178</v>
      </c>
      <c r="HV352" s="156" t="str">
        <f t="shared" si="8622"/>
        <v>1</v>
      </c>
      <c r="HW352" s="157" t="str">
        <f t="shared" si="242"/>
        <v/>
      </c>
      <c r="HX352" s="169">
        <f t="shared" si="243"/>
        <v>0</v>
      </c>
      <c r="HY352" s="159"/>
      <c r="HZ352" s="159"/>
      <c r="IA352" s="159"/>
      <c r="IB352" s="160"/>
      <c r="IC352" s="160"/>
      <c r="ID352" s="160" t="str">
        <f t="shared" si="244"/>
        <v>0</v>
      </c>
      <c r="IE352" s="160">
        <f t="shared" si="8108"/>
        <v>0</v>
      </c>
      <c r="IF352" s="160">
        <f t="shared" si="8109"/>
        <v>0</v>
      </c>
      <c r="IG352" s="160">
        <f t="shared" si="8110"/>
        <v>0</v>
      </c>
      <c r="IH352" s="160">
        <f t="shared" si="8111"/>
        <v>0</v>
      </c>
      <c r="II352" s="160">
        <f t="shared" si="8112"/>
        <v>0</v>
      </c>
      <c r="IJ352" s="161">
        <f t="shared" ref="IJ352:IK352" si="8668">IJ351</f>
        <v>16</v>
      </c>
      <c r="IK352" s="175">
        <f t="shared" si="8668"/>
        <v>1179</v>
      </c>
      <c r="IL352" s="163" t="str">
        <f t="shared" si="8624"/>
        <v>1</v>
      </c>
      <c r="IM352" s="164" t="str">
        <f t="shared" si="252"/>
        <v/>
      </c>
      <c r="IN352" s="165">
        <f t="shared" si="253"/>
        <v>0</v>
      </c>
      <c r="IO352" s="166"/>
      <c r="IP352" s="166"/>
      <c r="IQ352" s="166"/>
      <c r="IR352" s="168"/>
      <c r="IS352" s="168"/>
      <c r="IT352" s="170" t="str">
        <f t="shared" si="254"/>
        <v>0</v>
      </c>
      <c r="IU352" s="170">
        <f t="shared" si="8115"/>
        <v>0</v>
      </c>
      <c r="IV352" s="168">
        <f t="shared" si="8116"/>
        <v>0</v>
      </c>
      <c r="IW352" s="168">
        <f t="shared" si="8117"/>
        <v>0</v>
      </c>
      <c r="IX352" s="168">
        <f t="shared" si="8118"/>
        <v>0</v>
      </c>
      <c r="IY352" s="168">
        <f t="shared" si="8119"/>
        <v>0</v>
      </c>
      <c r="IZ352" s="154">
        <f t="shared" ref="IZ352:JA352" si="8669">IZ351</f>
        <v>17</v>
      </c>
      <c r="JA352" s="173">
        <f t="shared" si="8669"/>
        <v>1180</v>
      </c>
      <c r="JB352" s="156" t="str">
        <f t="shared" si="8626"/>
        <v>1</v>
      </c>
      <c r="JC352" s="157" t="str">
        <f t="shared" si="262"/>
        <v/>
      </c>
      <c r="JD352" s="158">
        <f t="shared" si="263"/>
        <v>0</v>
      </c>
      <c r="JE352" s="159"/>
      <c r="JF352" s="159"/>
      <c r="JG352" s="159"/>
      <c r="JH352" s="160"/>
      <c r="JI352" s="160"/>
      <c r="JJ352" s="171" t="str">
        <f t="shared" si="264"/>
        <v>0</v>
      </c>
      <c r="JK352" s="171">
        <f t="shared" si="8122"/>
        <v>0</v>
      </c>
      <c r="JL352" s="160">
        <f t="shared" si="8123"/>
        <v>0</v>
      </c>
      <c r="JM352" s="160">
        <f t="shared" si="8124"/>
        <v>0</v>
      </c>
      <c r="JN352" s="160">
        <f t="shared" si="8125"/>
        <v>0</v>
      </c>
      <c r="JO352" s="160">
        <f t="shared" si="8126"/>
        <v>0</v>
      </c>
      <c r="JP352" s="161">
        <f t="shared" ref="JP352:JQ352" si="8670">JP351</f>
        <v>18</v>
      </c>
      <c r="JQ352" s="175">
        <f t="shared" si="8670"/>
        <v>1181</v>
      </c>
      <c r="JR352" s="163" t="str">
        <f t="shared" si="8628"/>
        <v>1</v>
      </c>
      <c r="JS352" s="164" t="str">
        <f t="shared" si="272"/>
        <v/>
      </c>
      <c r="JT352" s="165">
        <f t="shared" si="273"/>
        <v>0</v>
      </c>
      <c r="JU352" s="166"/>
      <c r="JV352" s="166"/>
      <c r="JW352" s="166"/>
      <c r="JX352" s="168"/>
      <c r="JY352" s="168"/>
      <c r="JZ352" s="170" t="str">
        <f t="shared" si="274"/>
        <v>0</v>
      </c>
      <c r="KA352" s="170">
        <f t="shared" si="8129"/>
        <v>0</v>
      </c>
      <c r="KB352" s="168">
        <f t="shared" si="8130"/>
        <v>0</v>
      </c>
      <c r="KC352" s="168">
        <f t="shared" si="8131"/>
        <v>0</v>
      </c>
      <c r="KD352" s="168">
        <f t="shared" si="8132"/>
        <v>0</v>
      </c>
      <c r="KE352" s="168">
        <f t="shared" si="8133"/>
        <v>0</v>
      </c>
      <c r="KF352" s="154">
        <f t="shared" ref="KF352:KG352" si="8671">KF351</f>
        <v>19</v>
      </c>
      <c r="KG352" s="173">
        <f t="shared" si="8671"/>
        <v>1182</v>
      </c>
      <c r="KH352" s="156" t="str">
        <f t="shared" si="8630"/>
        <v>1</v>
      </c>
      <c r="KI352" s="157" t="str">
        <f t="shared" si="282"/>
        <v/>
      </c>
      <c r="KJ352" s="158">
        <f t="shared" si="283"/>
        <v>0</v>
      </c>
      <c r="KK352" s="159"/>
      <c r="KL352" s="159"/>
      <c r="KM352" s="159"/>
      <c r="KN352" s="160"/>
      <c r="KO352" s="160"/>
      <c r="KP352" s="171" t="str">
        <f t="shared" si="284"/>
        <v>0</v>
      </c>
      <c r="KQ352" s="171">
        <f t="shared" si="8136"/>
        <v>0</v>
      </c>
      <c r="KR352" s="160">
        <f t="shared" si="8137"/>
        <v>0</v>
      </c>
      <c r="KS352" s="160">
        <f t="shared" si="8138"/>
        <v>0</v>
      </c>
      <c r="KT352" s="160">
        <f t="shared" si="8139"/>
        <v>0</v>
      </c>
      <c r="KU352" s="160">
        <f t="shared" si="8140"/>
        <v>0</v>
      </c>
      <c r="KV352" s="161">
        <f t="shared" ref="KV352:KW352" si="8672">KV351</f>
        <v>20</v>
      </c>
      <c r="KW352" s="175">
        <f t="shared" si="8672"/>
        <v>1183</v>
      </c>
      <c r="KX352" s="163" t="str">
        <f t="shared" si="8632"/>
        <v>1</v>
      </c>
      <c r="KY352" s="164" t="str">
        <f t="shared" si="292"/>
        <v/>
      </c>
      <c r="KZ352" s="165">
        <f t="shared" si="293"/>
        <v>0</v>
      </c>
      <c r="LA352" s="166"/>
      <c r="LB352" s="166"/>
      <c r="LC352" s="166"/>
      <c r="LD352" s="168"/>
      <c r="LE352" s="168"/>
      <c r="LF352" s="170" t="str">
        <f t="shared" si="294"/>
        <v>0</v>
      </c>
      <c r="LG352" s="170">
        <f t="shared" si="8143"/>
        <v>0</v>
      </c>
      <c r="LH352" s="168">
        <f t="shared" si="8144"/>
        <v>0</v>
      </c>
      <c r="LI352" s="168">
        <f t="shared" si="8145"/>
        <v>0</v>
      </c>
      <c r="LJ352" s="168">
        <f t="shared" si="8146"/>
        <v>0</v>
      </c>
      <c r="LK352" s="168">
        <f t="shared" si="8147"/>
        <v>0</v>
      </c>
      <c r="LL352" s="172"/>
      <c r="LM352" s="172"/>
      <c r="LN352" s="168" t="str">
        <f t="shared" si="8148"/>
        <v>#REF!</v>
      </c>
      <c r="LO352" s="168" t="str">
        <f t="shared" si="8149"/>
        <v>#REF!</v>
      </c>
      <c r="LP352" s="168" t="str">
        <f t="shared" si="8150"/>
        <v>#REF!</v>
      </c>
      <c r="LQ352" s="168" t="str">
        <f t="shared" si="8151"/>
        <v>#REF!</v>
      </c>
    </row>
    <row r="353" ht="15.75" customHeight="1">
      <c r="A353" s="188">
        <v>46446.0</v>
      </c>
      <c r="B353" s="152" t="s">
        <v>31</v>
      </c>
      <c r="C353" s="153">
        <f t="shared" si="99"/>
        <v>0</v>
      </c>
      <c r="D353" s="154">
        <f t="shared" ref="D353:E353" si="8673">D352</f>
        <v>1</v>
      </c>
      <c r="E353" s="173">
        <f t="shared" si="8673"/>
        <v>1164</v>
      </c>
      <c r="F353" s="156" t="str">
        <f t="shared" si="8594"/>
        <v>1</v>
      </c>
      <c r="G353" s="157">
        <f t="shared" si="102"/>
        <v>1</v>
      </c>
      <c r="H353" s="158">
        <f t="shared" si="103"/>
        <v>0</v>
      </c>
      <c r="I353" s="159"/>
      <c r="J353" s="159"/>
      <c r="K353" s="159"/>
      <c r="L353" s="78"/>
      <c r="M353" s="79"/>
      <c r="N353" s="77" t="str">
        <f t="shared" si="104"/>
        <v>0</v>
      </c>
      <c r="O353" s="81">
        <f t="shared" si="8010"/>
        <v>0</v>
      </c>
      <c r="P353" s="160">
        <f t="shared" si="8011"/>
        <v>0</v>
      </c>
      <c r="Q353" s="160">
        <f t="shared" si="8012"/>
        <v>0</v>
      </c>
      <c r="R353" s="160">
        <f t="shared" si="8013"/>
        <v>0</v>
      </c>
      <c r="S353" s="160">
        <f t="shared" si="8014"/>
        <v>0</v>
      </c>
      <c r="T353" s="161">
        <f t="shared" ref="T353:U353" si="8674">T352</f>
        <v>2</v>
      </c>
      <c r="U353" s="175">
        <f t="shared" si="8674"/>
        <v>1165</v>
      </c>
      <c r="V353" s="163" t="str">
        <f t="shared" si="8596"/>
        <v>1</v>
      </c>
      <c r="W353" s="164">
        <f t="shared" si="112"/>
        <v>1</v>
      </c>
      <c r="X353" s="165">
        <f t="shared" si="113"/>
        <v>0</v>
      </c>
      <c r="Y353" s="166"/>
      <c r="Z353" s="166"/>
      <c r="AA353" s="166"/>
      <c r="AB353" s="84"/>
      <c r="AC353" s="85"/>
      <c r="AD353" s="83" t="str">
        <f t="shared" si="114"/>
        <v>0</v>
      </c>
      <c r="AE353" s="167">
        <f t="shared" si="8017"/>
        <v>0</v>
      </c>
      <c r="AF353" s="168">
        <f t="shared" si="8018"/>
        <v>0</v>
      </c>
      <c r="AG353" s="168">
        <f t="shared" si="8019"/>
        <v>0</v>
      </c>
      <c r="AH353" s="168">
        <f t="shared" si="8020"/>
        <v>0</v>
      </c>
      <c r="AI353" s="168">
        <f t="shared" si="8021"/>
        <v>0</v>
      </c>
      <c r="AJ353" s="154">
        <f t="shared" ref="AJ353:AK353" si="8675">AJ352</f>
        <v>3</v>
      </c>
      <c r="AK353" s="173">
        <f t="shared" si="8675"/>
        <v>1166</v>
      </c>
      <c r="AL353" s="156" t="str">
        <f t="shared" si="8598"/>
        <v>1</v>
      </c>
      <c r="AM353" s="157">
        <f t="shared" si="122"/>
        <v>2</v>
      </c>
      <c r="AN353" s="158">
        <f t="shared" si="123"/>
        <v>0</v>
      </c>
      <c r="AO353" s="159"/>
      <c r="AP353" s="159"/>
      <c r="AQ353" s="159"/>
      <c r="AR353" s="78"/>
      <c r="AS353" s="79"/>
      <c r="AT353" s="77" t="str">
        <f t="shared" si="124"/>
        <v>0</v>
      </c>
      <c r="AU353" s="81">
        <f t="shared" si="8024"/>
        <v>0</v>
      </c>
      <c r="AV353" s="160">
        <f t="shared" si="8025"/>
        <v>0</v>
      </c>
      <c r="AW353" s="160">
        <f t="shared" si="8026"/>
        <v>0</v>
      </c>
      <c r="AX353" s="160">
        <f t="shared" si="8027"/>
        <v>0</v>
      </c>
      <c r="AY353" s="160">
        <f t="shared" si="8028"/>
        <v>0</v>
      </c>
      <c r="AZ353" s="161">
        <f t="shared" ref="AZ353:BA353" si="8676">AZ352</f>
        <v>4</v>
      </c>
      <c r="BA353" s="175">
        <f t="shared" si="8676"/>
        <v>1167</v>
      </c>
      <c r="BB353" s="163" t="str">
        <f t="shared" si="8600"/>
        <v>1</v>
      </c>
      <c r="BC353" s="164">
        <f t="shared" si="132"/>
        <v>4</v>
      </c>
      <c r="BD353" s="165">
        <f t="shared" si="133"/>
        <v>0</v>
      </c>
      <c r="BE353" s="166"/>
      <c r="BF353" s="166"/>
      <c r="BG353" s="166"/>
      <c r="BH353" s="84"/>
      <c r="BI353" s="85"/>
      <c r="BJ353" s="83" t="str">
        <f t="shared" si="134"/>
        <v>0</v>
      </c>
      <c r="BK353" s="167">
        <f t="shared" si="8031"/>
        <v>0</v>
      </c>
      <c r="BL353" s="168">
        <f t="shared" si="8032"/>
        <v>0</v>
      </c>
      <c r="BM353" s="168">
        <f t="shared" si="8033"/>
        <v>0</v>
      </c>
      <c r="BN353" s="168">
        <f t="shared" si="8034"/>
        <v>0</v>
      </c>
      <c r="BO353" s="168">
        <f t="shared" si="8035"/>
        <v>0</v>
      </c>
      <c r="BP353" s="154">
        <f t="shared" ref="BP353:BQ353" si="8677">BP352</f>
        <v>5</v>
      </c>
      <c r="BQ353" s="173">
        <f t="shared" si="8677"/>
        <v>1168</v>
      </c>
      <c r="BR353" s="156" t="str">
        <f t="shared" si="8602"/>
        <v>1</v>
      </c>
      <c r="BS353" s="157">
        <f t="shared" si="142"/>
        <v>4</v>
      </c>
      <c r="BT353" s="158">
        <f t="shared" si="143"/>
        <v>0</v>
      </c>
      <c r="BU353" s="159"/>
      <c r="BV353" s="159"/>
      <c r="BW353" s="159"/>
      <c r="BX353" s="78"/>
      <c r="BY353" s="79"/>
      <c r="BZ353" s="77" t="str">
        <f t="shared" si="144"/>
        <v>0</v>
      </c>
      <c r="CA353" s="81">
        <f t="shared" si="8038"/>
        <v>0</v>
      </c>
      <c r="CB353" s="160">
        <f t="shared" si="8039"/>
        <v>0</v>
      </c>
      <c r="CC353" s="160">
        <f t="shared" si="8040"/>
        <v>0</v>
      </c>
      <c r="CD353" s="160">
        <f t="shared" si="8041"/>
        <v>0</v>
      </c>
      <c r="CE353" s="160">
        <f t="shared" si="8042"/>
        <v>0</v>
      </c>
      <c r="CF353" s="161">
        <f t="shared" ref="CF353:CG353" si="8678">CF352</f>
        <v>6</v>
      </c>
      <c r="CG353" s="175">
        <f t="shared" si="8678"/>
        <v>1169</v>
      </c>
      <c r="CH353" s="163" t="str">
        <f t="shared" si="8604"/>
        <v>1</v>
      </c>
      <c r="CI353" s="164">
        <f t="shared" si="152"/>
        <v>2</v>
      </c>
      <c r="CJ353" s="165">
        <f t="shared" si="153"/>
        <v>0</v>
      </c>
      <c r="CK353" s="166"/>
      <c r="CL353" s="166"/>
      <c r="CM353" s="166"/>
      <c r="CN353" s="84"/>
      <c r="CO353" s="85"/>
      <c r="CP353" s="83" t="str">
        <f t="shared" si="154"/>
        <v>0</v>
      </c>
      <c r="CQ353" s="167">
        <f t="shared" si="8045"/>
        <v>0</v>
      </c>
      <c r="CR353" s="168">
        <f t="shared" si="8046"/>
        <v>0</v>
      </c>
      <c r="CS353" s="168">
        <f t="shared" si="8047"/>
        <v>0</v>
      </c>
      <c r="CT353" s="168">
        <f t="shared" si="8048"/>
        <v>0</v>
      </c>
      <c r="CU353" s="168">
        <f t="shared" si="8049"/>
        <v>0</v>
      </c>
      <c r="CV353" s="154">
        <f t="shared" ref="CV353:CW353" si="8679">CV352</f>
        <v>7</v>
      </c>
      <c r="CW353" s="173">
        <f t="shared" si="8679"/>
        <v>1170</v>
      </c>
      <c r="CX353" s="156" t="str">
        <f t="shared" si="8606"/>
        <v>1</v>
      </c>
      <c r="CY353" s="157">
        <f t="shared" si="162"/>
        <v>2</v>
      </c>
      <c r="CZ353" s="158">
        <f t="shared" si="163"/>
        <v>0</v>
      </c>
      <c r="DA353" s="159"/>
      <c r="DB353" s="159"/>
      <c r="DC353" s="159"/>
      <c r="DD353" s="78"/>
      <c r="DE353" s="79"/>
      <c r="DF353" s="77" t="str">
        <f t="shared" si="164"/>
        <v>0</v>
      </c>
      <c r="DG353" s="81">
        <f t="shared" si="8052"/>
        <v>0</v>
      </c>
      <c r="DH353" s="160">
        <f t="shared" si="8053"/>
        <v>0</v>
      </c>
      <c r="DI353" s="160">
        <f t="shared" si="8054"/>
        <v>0</v>
      </c>
      <c r="DJ353" s="160">
        <f t="shared" si="8055"/>
        <v>0</v>
      </c>
      <c r="DK353" s="160">
        <f t="shared" si="8056"/>
        <v>0</v>
      </c>
      <c r="DL353" s="161">
        <f t="shared" ref="DL353:DM353" si="8680">DL352</f>
        <v>8</v>
      </c>
      <c r="DM353" s="175">
        <f t="shared" si="8680"/>
        <v>1171</v>
      </c>
      <c r="DN353" s="163" t="str">
        <f t="shared" si="8608"/>
        <v>1</v>
      </c>
      <c r="DO353" s="164">
        <f t="shared" si="172"/>
        <v>2</v>
      </c>
      <c r="DP353" s="165">
        <f t="shared" si="173"/>
        <v>0</v>
      </c>
      <c r="DQ353" s="166"/>
      <c r="DR353" s="166"/>
      <c r="DS353" s="166"/>
      <c r="DT353" s="84"/>
      <c r="DU353" s="85"/>
      <c r="DV353" s="83" t="str">
        <f t="shared" si="174"/>
        <v>0</v>
      </c>
      <c r="DW353" s="167">
        <f t="shared" si="8059"/>
        <v>0</v>
      </c>
      <c r="DX353" s="168">
        <f t="shared" si="8060"/>
        <v>0</v>
      </c>
      <c r="DY353" s="168">
        <f t="shared" si="8061"/>
        <v>0</v>
      </c>
      <c r="DZ353" s="168">
        <f t="shared" si="8062"/>
        <v>0</v>
      </c>
      <c r="EA353" s="168">
        <f t="shared" si="8063"/>
        <v>0</v>
      </c>
      <c r="EB353" s="154">
        <f t="shared" ref="EB353:EC353" si="8681">EB352</f>
        <v>9</v>
      </c>
      <c r="EC353" s="173">
        <f t="shared" si="8681"/>
        <v>1172</v>
      </c>
      <c r="ED353" s="156" t="str">
        <f t="shared" si="8610"/>
        <v>1</v>
      </c>
      <c r="EE353" s="157">
        <f t="shared" si="182"/>
        <v>5</v>
      </c>
      <c r="EF353" s="169">
        <f t="shared" si="183"/>
        <v>0</v>
      </c>
      <c r="EG353" s="159"/>
      <c r="EH353" s="159"/>
      <c r="EI353" s="159"/>
      <c r="EJ353" s="78"/>
      <c r="EK353" s="79"/>
      <c r="EL353" s="77" t="str">
        <f t="shared" si="184"/>
        <v>0</v>
      </c>
      <c r="EM353" s="81">
        <f t="shared" si="8066"/>
        <v>0</v>
      </c>
      <c r="EN353" s="160">
        <f t="shared" si="8067"/>
        <v>0</v>
      </c>
      <c r="EO353" s="160">
        <f t="shared" si="8068"/>
        <v>0</v>
      </c>
      <c r="EP353" s="160">
        <f t="shared" si="8069"/>
        <v>0</v>
      </c>
      <c r="EQ353" s="160">
        <f t="shared" si="8070"/>
        <v>0</v>
      </c>
      <c r="ER353" s="161">
        <f t="shared" ref="ER353:ES353" si="8682">ER352</f>
        <v>10</v>
      </c>
      <c r="ES353" s="175">
        <f t="shared" si="8682"/>
        <v>1173</v>
      </c>
      <c r="ET353" s="163" t="str">
        <f t="shared" si="8612"/>
        <v>1</v>
      </c>
      <c r="EU353" s="164">
        <f t="shared" si="192"/>
        <v>19</v>
      </c>
      <c r="EV353" s="165">
        <f t="shared" si="193"/>
        <v>0</v>
      </c>
      <c r="EW353" s="166"/>
      <c r="EX353" s="166"/>
      <c r="EY353" s="166"/>
      <c r="EZ353" s="84"/>
      <c r="FA353" s="85"/>
      <c r="FB353" s="83" t="str">
        <f t="shared" si="194"/>
        <v>0</v>
      </c>
      <c r="FC353" s="167">
        <f t="shared" si="8073"/>
        <v>0</v>
      </c>
      <c r="FD353" s="168">
        <f t="shared" si="8074"/>
        <v>0</v>
      </c>
      <c r="FE353" s="168">
        <f t="shared" si="8075"/>
        <v>0</v>
      </c>
      <c r="FF353" s="168">
        <f t="shared" si="8076"/>
        <v>0</v>
      </c>
      <c r="FG353" s="168">
        <f t="shared" si="8077"/>
        <v>0</v>
      </c>
      <c r="FH353" s="154">
        <f t="shared" ref="FH353:FI353" si="8683">FH352</f>
        <v>11</v>
      </c>
      <c r="FI353" s="173">
        <f t="shared" si="8683"/>
        <v>1174</v>
      </c>
      <c r="FJ353" s="156" t="str">
        <f t="shared" si="8614"/>
        <v>1</v>
      </c>
      <c r="FK353" s="157">
        <f t="shared" si="202"/>
        <v>4</v>
      </c>
      <c r="FL353" s="158">
        <f t="shared" si="203"/>
        <v>0</v>
      </c>
      <c r="FM353" s="159"/>
      <c r="FN353" s="159"/>
      <c r="FO353" s="159"/>
      <c r="FP353" s="78"/>
      <c r="FQ353" s="79"/>
      <c r="FR353" s="77" t="str">
        <f t="shared" si="204"/>
        <v>0</v>
      </c>
      <c r="FS353" s="81">
        <f t="shared" si="8080"/>
        <v>0</v>
      </c>
      <c r="FT353" s="160">
        <f t="shared" si="8081"/>
        <v>0</v>
      </c>
      <c r="FU353" s="160">
        <f t="shared" si="8082"/>
        <v>0</v>
      </c>
      <c r="FV353" s="160">
        <f t="shared" si="8083"/>
        <v>0</v>
      </c>
      <c r="FW353" s="160">
        <f t="shared" si="8084"/>
        <v>0</v>
      </c>
      <c r="FX353" s="161">
        <f t="shared" ref="FX353:FY353" si="8684">FX352</f>
        <v>12</v>
      </c>
      <c r="FY353" s="175">
        <f t="shared" si="8684"/>
        <v>1175</v>
      </c>
      <c r="FZ353" s="163" t="str">
        <f t="shared" si="8616"/>
        <v>1</v>
      </c>
      <c r="GA353" s="164">
        <f t="shared" si="212"/>
        <v>2</v>
      </c>
      <c r="GB353" s="165">
        <f t="shared" si="213"/>
        <v>0</v>
      </c>
      <c r="GC353" s="166"/>
      <c r="GD353" s="166"/>
      <c r="GE353" s="166"/>
      <c r="GF353" s="84"/>
      <c r="GG353" s="85"/>
      <c r="GH353" s="83" t="str">
        <f t="shared" si="214"/>
        <v>0</v>
      </c>
      <c r="GI353" s="167">
        <f t="shared" si="8087"/>
        <v>0</v>
      </c>
      <c r="GJ353" s="168">
        <f t="shared" si="8088"/>
        <v>0</v>
      </c>
      <c r="GK353" s="168">
        <f t="shared" si="8089"/>
        <v>0</v>
      </c>
      <c r="GL353" s="168">
        <f t="shared" si="8090"/>
        <v>0</v>
      </c>
      <c r="GM353" s="168">
        <f t="shared" si="8091"/>
        <v>0</v>
      </c>
      <c r="GN353" s="154">
        <f t="shared" ref="GN353:GO353" si="8685">GN352</f>
        <v>13</v>
      </c>
      <c r="GO353" s="173">
        <f t="shared" si="8685"/>
        <v>1176</v>
      </c>
      <c r="GP353" s="156" t="str">
        <f t="shared" si="8618"/>
        <v>1</v>
      </c>
      <c r="GQ353" s="157">
        <f t="shared" si="222"/>
        <v>3</v>
      </c>
      <c r="GR353" s="158">
        <f t="shared" si="223"/>
        <v>0</v>
      </c>
      <c r="GS353" s="159"/>
      <c r="GT353" s="159"/>
      <c r="GU353" s="159"/>
      <c r="GV353" s="78"/>
      <c r="GW353" s="79"/>
      <c r="GX353" s="77" t="str">
        <f t="shared" si="224"/>
        <v>0</v>
      </c>
      <c r="GY353" s="81">
        <f t="shared" si="8094"/>
        <v>0</v>
      </c>
      <c r="GZ353" s="160">
        <f t="shared" si="8095"/>
        <v>0</v>
      </c>
      <c r="HA353" s="160">
        <f t="shared" si="8096"/>
        <v>0</v>
      </c>
      <c r="HB353" s="160">
        <f t="shared" si="8097"/>
        <v>0</v>
      </c>
      <c r="HC353" s="160">
        <f t="shared" si="8098"/>
        <v>0</v>
      </c>
      <c r="HD353" s="161">
        <f t="shared" ref="HD353:HE353" si="8686">HD352</f>
        <v>14</v>
      </c>
      <c r="HE353" s="175">
        <f t="shared" si="8686"/>
        <v>1177</v>
      </c>
      <c r="HF353" s="163" t="str">
        <f t="shared" si="8620"/>
        <v>1</v>
      </c>
      <c r="HG353" s="164">
        <f t="shared" si="232"/>
        <v>5</v>
      </c>
      <c r="HH353" s="165">
        <f t="shared" si="233"/>
        <v>0</v>
      </c>
      <c r="HI353" s="166"/>
      <c r="HJ353" s="166"/>
      <c r="HK353" s="166"/>
      <c r="HL353" s="84"/>
      <c r="HM353" s="85"/>
      <c r="HN353" s="83" t="str">
        <f t="shared" si="234"/>
        <v>0</v>
      </c>
      <c r="HO353" s="167">
        <f t="shared" si="8101"/>
        <v>0</v>
      </c>
      <c r="HP353" s="168">
        <f t="shared" si="8102"/>
        <v>0</v>
      </c>
      <c r="HQ353" s="168">
        <f t="shared" si="8103"/>
        <v>0</v>
      </c>
      <c r="HR353" s="168">
        <f t="shared" si="8104"/>
        <v>0</v>
      </c>
      <c r="HS353" s="168">
        <f t="shared" si="8105"/>
        <v>0</v>
      </c>
      <c r="HT353" s="154">
        <f t="shared" ref="HT353:HU353" si="8687">HT352</f>
        <v>15</v>
      </c>
      <c r="HU353" s="173">
        <f t="shared" si="8687"/>
        <v>1178</v>
      </c>
      <c r="HV353" s="156" t="str">
        <f t="shared" si="8622"/>
        <v>1</v>
      </c>
      <c r="HW353" s="157" t="str">
        <f t="shared" si="242"/>
        <v/>
      </c>
      <c r="HX353" s="169">
        <f t="shared" si="243"/>
        <v>0</v>
      </c>
      <c r="HY353" s="159"/>
      <c r="HZ353" s="159"/>
      <c r="IA353" s="159"/>
      <c r="IB353" s="160"/>
      <c r="IC353" s="160"/>
      <c r="ID353" s="160" t="str">
        <f t="shared" si="244"/>
        <v>0</v>
      </c>
      <c r="IE353" s="160">
        <f t="shared" si="8108"/>
        <v>0</v>
      </c>
      <c r="IF353" s="160">
        <f t="shared" si="8109"/>
        <v>0</v>
      </c>
      <c r="IG353" s="160">
        <f t="shared" si="8110"/>
        <v>0</v>
      </c>
      <c r="IH353" s="160">
        <f t="shared" si="8111"/>
        <v>0</v>
      </c>
      <c r="II353" s="160">
        <f t="shared" si="8112"/>
        <v>0</v>
      </c>
      <c r="IJ353" s="161">
        <f t="shared" ref="IJ353:IK353" si="8688">IJ352</f>
        <v>16</v>
      </c>
      <c r="IK353" s="175">
        <f t="shared" si="8688"/>
        <v>1179</v>
      </c>
      <c r="IL353" s="163" t="str">
        <f t="shared" si="8624"/>
        <v>1</v>
      </c>
      <c r="IM353" s="164" t="str">
        <f t="shared" si="252"/>
        <v/>
      </c>
      <c r="IN353" s="165">
        <f t="shared" si="253"/>
        <v>0</v>
      </c>
      <c r="IO353" s="166"/>
      <c r="IP353" s="166"/>
      <c r="IQ353" s="166"/>
      <c r="IR353" s="168"/>
      <c r="IS353" s="168"/>
      <c r="IT353" s="170" t="str">
        <f t="shared" si="254"/>
        <v>0</v>
      </c>
      <c r="IU353" s="170">
        <f t="shared" si="8115"/>
        <v>0</v>
      </c>
      <c r="IV353" s="168">
        <f t="shared" si="8116"/>
        <v>0</v>
      </c>
      <c r="IW353" s="168">
        <f t="shared" si="8117"/>
        <v>0</v>
      </c>
      <c r="IX353" s="168">
        <f t="shared" si="8118"/>
        <v>0</v>
      </c>
      <c r="IY353" s="168">
        <f t="shared" si="8119"/>
        <v>0</v>
      </c>
      <c r="IZ353" s="154">
        <f t="shared" ref="IZ353:JA353" si="8689">IZ352</f>
        <v>17</v>
      </c>
      <c r="JA353" s="173">
        <f t="shared" si="8689"/>
        <v>1180</v>
      </c>
      <c r="JB353" s="156" t="str">
        <f t="shared" si="8626"/>
        <v>1</v>
      </c>
      <c r="JC353" s="157" t="str">
        <f t="shared" si="262"/>
        <v/>
      </c>
      <c r="JD353" s="158">
        <f t="shared" si="263"/>
        <v>0</v>
      </c>
      <c r="JE353" s="159"/>
      <c r="JF353" s="159"/>
      <c r="JG353" s="159"/>
      <c r="JH353" s="160"/>
      <c r="JI353" s="160"/>
      <c r="JJ353" s="171" t="str">
        <f t="shared" si="264"/>
        <v>0</v>
      </c>
      <c r="JK353" s="171">
        <f t="shared" si="8122"/>
        <v>0</v>
      </c>
      <c r="JL353" s="160">
        <f t="shared" si="8123"/>
        <v>0</v>
      </c>
      <c r="JM353" s="160">
        <f t="shared" si="8124"/>
        <v>0</v>
      </c>
      <c r="JN353" s="160">
        <f t="shared" si="8125"/>
        <v>0</v>
      </c>
      <c r="JO353" s="160">
        <f t="shared" si="8126"/>
        <v>0</v>
      </c>
      <c r="JP353" s="161">
        <f t="shared" ref="JP353:JQ353" si="8690">JP352</f>
        <v>18</v>
      </c>
      <c r="JQ353" s="175">
        <f t="shared" si="8690"/>
        <v>1181</v>
      </c>
      <c r="JR353" s="163" t="str">
        <f t="shared" si="8628"/>
        <v>1</v>
      </c>
      <c r="JS353" s="164" t="str">
        <f t="shared" si="272"/>
        <v/>
      </c>
      <c r="JT353" s="165">
        <f t="shared" si="273"/>
        <v>0</v>
      </c>
      <c r="JU353" s="166"/>
      <c r="JV353" s="166"/>
      <c r="JW353" s="166"/>
      <c r="JX353" s="168"/>
      <c r="JY353" s="168"/>
      <c r="JZ353" s="170" t="str">
        <f t="shared" si="274"/>
        <v>0</v>
      </c>
      <c r="KA353" s="170">
        <f t="shared" si="8129"/>
        <v>0</v>
      </c>
      <c r="KB353" s="168">
        <f t="shared" si="8130"/>
        <v>0</v>
      </c>
      <c r="KC353" s="168">
        <f t="shared" si="8131"/>
        <v>0</v>
      </c>
      <c r="KD353" s="168">
        <f t="shared" si="8132"/>
        <v>0</v>
      </c>
      <c r="KE353" s="168">
        <f t="shared" si="8133"/>
        <v>0</v>
      </c>
      <c r="KF353" s="154">
        <f t="shared" ref="KF353:KG353" si="8691">KF352</f>
        <v>19</v>
      </c>
      <c r="KG353" s="173">
        <f t="shared" si="8691"/>
        <v>1182</v>
      </c>
      <c r="KH353" s="156" t="str">
        <f t="shared" si="8630"/>
        <v>1</v>
      </c>
      <c r="KI353" s="157" t="str">
        <f t="shared" si="282"/>
        <v/>
      </c>
      <c r="KJ353" s="158">
        <f t="shared" si="283"/>
        <v>0</v>
      </c>
      <c r="KK353" s="159"/>
      <c r="KL353" s="159"/>
      <c r="KM353" s="159"/>
      <c r="KN353" s="160"/>
      <c r="KO353" s="160"/>
      <c r="KP353" s="171" t="str">
        <f t="shared" si="284"/>
        <v>0</v>
      </c>
      <c r="KQ353" s="171">
        <f t="shared" si="8136"/>
        <v>0</v>
      </c>
      <c r="KR353" s="160">
        <f t="shared" si="8137"/>
        <v>0</v>
      </c>
      <c r="KS353" s="160">
        <f t="shared" si="8138"/>
        <v>0</v>
      </c>
      <c r="KT353" s="160">
        <f t="shared" si="8139"/>
        <v>0</v>
      </c>
      <c r="KU353" s="160">
        <f t="shared" si="8140"/>
        <v>0</v>
      </c>
      <c r="KV353" s="161">
        <f t="shared" ref="KV353:KW353" si="8692">KV352</f>
        <v>20</v>
      </c>
      <c r="KW353" s="175">
        <f t="shared" si="8692"/>
        <v>1183</v>
      </c>
      <c r="KX353" s="163" t="str">
        <f t="shared" si="8632"/>
        <v>1</v>
      </c>
      <c r="KY353" s="164" t="str">
        <f t="shared" si="292"/>
        <v/>
      </c>
      <c r="KZ353" s="165">
        <f t="shared" si="293"/>
        <v>0</v>
      </c>
      <c r="LA353" s="166"/>
      <c r="LB353" s="166"/>
      <c r="LC353" s="166"/>
      <c r="LD353" s="168"/>
      <c r="LE353" s="168"/>
      <c r="LF353" s="170" t="str">
        <f t="shared" si="294"/>
        <v>0</v>
      </c>
      <c r="LG353" s="170">
        <f t="shared" si="8143"/>
        <v>0</v>
      </c>
      <c r="LH353" s="168">
        <f t="shared" si="8144"/>
        <v>0</v>
      </c>
      <c r="LI353" s="168">
        <f t="shared" si="8145"/>
        <v>0</v>
      </c>
      <c r="LJ353" s="168">
        <f t="shared" si="8146"/>
        <v>0</v>
      </c>
      <c r="LK353" s="168">
        <f t="shared" si="8147"/>
        <v>0</v>
      </c>
      <c r="LL353" s="172"/>
      <c r="LM353" s="172"/>
      <c r="LN353" s="168" t="str">
        <f t="shared" si="8148"/>
        <v>#REF!</v>
      </c>
      <c r="LO353" s="168" t="str">
        <f t="shared" si="8149"/>
        <v>#REF!</v>
      </c>
      <c r="LP353" s="168" t="str">
        <f t="shared" si="8150"/>
        <v>#REF!</v>
      </c>
      <c r="LQ353" s="168" t="str">
        <f t="shared" si="8151"/>
        <v>#REF!</v>
      </c>
    </row>
    <row r="354" ht="15.75" customHeight="1">
      <c r="A354" s="188"/>
      <c r="B354" s="152"/>
      <c r="C354" s="153">
        <f t="shared" si="99"/>
        <v>0</v>
      </c>
      <c r="D354" s="154">
        <f t="shared" ref="D354:E354" si="8693">D353</f>
        <v>1</v>
      </c>
      <c r="E354" s="173">
        <f t="shared" si="8693"/>
        <v>1164</v>
      </c>
      <c r="F354" s="156" t="str">
        <f t="shared" si="8594"/>
        <v>1</v>
      </c>
      <c r="G354" s="157">
        <f t="shared" si="102"/>
        <v>1</v>
      </c>
      <c r="H354" s="158">
        <f t="shared" si="103"/>
        <v>0</v>
      </c>
      <c r="I354" s="159"/>
      <c r="J354" s="159"/>
      <c r="K354" s="159"/>
      <c r="L354" s="78"/>
      <c r="M354" s="79"/>
      <c r="N354" s="77" t="str">
        <f t="shared" si="104"/>
        <v>0</v>
      </c>
      <c r="O354" s="81">
        <f t="shared" si="8010"/>
        <v>0</v>
      </c>
      <c r="P354" s="160">
        <f t="shared" si="8011"/>
        <v>0</v>
      </c>
      <c r="Q354" s="160">
        <f t="shared" si="8012"/>
        <v>0</v>
      </c>
      <c r="R354" s="160">
        <f t="shared" si="8013"/>
        <v>0</v>
      </c>
      <c r="S354" s="160">
        <f t="shared" si="8014"/>
        <v>0</v>
      </c>
      <c r="T354" s="161">
        <f t="shared" ref="T354:U354" si="8694">T353</f>
        <v>2</v>
      </c>
      <c r="U354" s="175">
        <f t="shared" si="8694"/>
        <v>1165</v>
      </c>
      <c r="V354" s="163" t="str">
        <f t="shared" si="8596"/>
        <v>1</v>
      </c>
      <c r="W354" s="164">
        <f t="shared" si="112"/>
        <v>1</v>
      </c>
      <c r="X354" s="165">
        <f t="shared" si="113"/>
        <v>0</v>
      </c>
      <c r="Y354" s="166"/>
      <c r="Z354" s="166"/>
      <c r="AA354" s="166"/>
      <c r="AB354" s="84"/>
      <c r="AC354" s="85"/>
      <c r="AD354" s="83" t="str">
        <f t="shared" si="114"/>
        <v>0</v>
      </c>
      <c r="AE354" s="167">
        <f t="shared" si="8017"/>
        <v>0</v>
      </c>
      <c r="AF354" s="168">
        <f t="shared" si="8018"/>
        <v>0</v>
      </c>
      <c r="AG354" s="168">
        <f t="shared" si="8019"/>
        <v>0</v>
      </c>
      <c r="AH354" s="168">
        <f t="shared" si="8020"/>
        <v>0</v>
      </c>
      <c r="AI354" s="168">
        <f t="shared" si="8021"/>
        <v>0</v>
      </c>
      <c r="AJ354" s="154">
        <f t="shared" ref="AJ354:AK354" si="8695">AJ353</f>
        <v>3</v>
      </c>
      <c r="AK354" s="173">
        <f t="shared" si="8695"/>
        <v>1166</v>
      </c>
      <c r="AL354" s="156" t="str">
        <f t="shared" si="8598"/>
        <v>1</v>
      </c>
      <c r="AM354" s="157">
        <f t="shared" si="122"/>
        <v>2</v>
      </c>
      <c r="AN354" s="158">
        <f t="shared" si="123"/>
        <v>0</v>
      </c>
      <c r="AO354" s="159"/>
      <c r="AP354" s="159"/>
      <c r="AQ354" s="159"/>
      <c r="AR354" s="78"/>
      <c r="AS354" s="79"/>
      <c r="AT354" s="77" t="str">
        <f t="shared" si="124"/>
        <v>0</v>
      </c>
      <c r="AU354" s="81">
        <f t="shared" si="8024"/>
        <v>0</v>
      </c>
      <c r="AV354" s="160">
        <f t="shared" si="8025"/>
        <v>0</v>
      </c>
      <c r="AW354" s="160">
        <f t="shared" si="8026"/>
        <v>0</v>
      </c>
      <c r="AX354" s="160">
        <f t="shared" si="8027"/>
        <v>0</v>
      </c>
      <c r="AY354" s="160">
        <f t="shared" si="8028"/>
        <v>0</v>
      </c>
      <c r="AZ354" s="161">
        <f t="shared" ref="AZ354:BA354" si="8696">AZ353</f>
        <v>4</v>
      </c>
      <c r="BA354" s="175">
        <f t="shared" si="8696"/>
        <v>1167</v>
      </c>
      <c r="BB354" s="163" t="str">
        <f t="shared" si="8600"/>
        <v>1</v>
      </c>
      <c r="BC354" s="164">
        <f t="shared" si="132"/>
        <v>4</v>
      </c>
      <c r="BD354" s="165">
        <f t="shared" si="133"/>
        <v>0</v>
      </c>
      <c r="BE354" s="166"/>
      <c r="BF354" s="166"/>
      <c r="BG354" s="166"/>
      <c r="BH354" s="84"/>
      <c r="BI354" s="85"/>
      <c r="BJ354" s="83" t="str">
        <f t="shared" si="134"/>
        <v>0</v>
      </c>
      <c r="BK354" s="167">
        <f t="shared" si="8031"/>
        <v>0</v>
      </c>
      <c r="BL354" s="168">
        <f t="shared" si="8032"/>
        <v>0</v>
      </c>
      <c r="BM354" s="168">
        <f t="shared" si="8033"/>
        <v>0</v>
      </c>
      <c r="BN354" s="168">
        <f t="shared" si="8034"/>
        <v>0</v>
      </c>
      <c r="BO354" s="168">
        <f t="shared" si="8035"/>
        <v>0</v>
      </c>
      <c r="BP354" s="154">
        <f t="shared" ref="BP354:BQ354" si="8697">BP353</f>
        <v>5</v>
      </c>
      <c r="BQ354" s="173">
        <f t="shared" si="8697"/>
        <v>1168</v>
      </c>
      <c r="BR354" s="156" t="str">
        <f t="shared" si="8602"/>
        <v>1</v>
      </c>
      <c r="BS354" s="157">
        <f t="shared" si="142"/>
        <v>4</v>
      </c>
      <c r="BT354" s="158">
        <f t="shared" si="143"/>
        <v>0</v>
      </c>
      <c r="BU354" s="159"/>
      <c r="BV354" s="159"/>
      <c r="BW354" s="159"/>
      <c r="BX354" s="78"/>
      <c r="BY354" s="79"/>
      <c r="BZ354" s="77" t="str">
        <f t="shared" si="144"/>
        <v>0</v>
      </c>
      <c r="CA354" s="81">
        <f t="shared" si="8038"/>
        <v>0</v>
      </c>
      <c r="CB354" s="160">
        <f t="shared" si="8039"/>
        <v>0</v>
      </c>
      <c r="CC354" s="160">
        <f t="shared" si="8040"/>
        <v>0</v>
      </c>
      <c r="CD354" s="160">
        <f t="shared" si="8041"/>
        <v>0</v>
      </c>
      <c r="CE354" s="160">
        <f t="shared" si="8042"/>
        <v>0</v>
      </c>
      <c r="CF354" s="161">
        <f t="shared" ref="CF354:CG354" si="8698">CF353</f>
        <v>6</v>
      </c>
      <c r="CG354" s="175">
        <f t="shared" si="8698"/>
        <v>1169</v>
      </c>
      <c r="CH354" s="163" t="str">
        <f t="shared" si="8604"/>
        <v>1</v>
      </c>
      <c r="CI354" s="164">
        <f t="shared" si="152"/>
        <v>2</v>
      </c>
      <c r="CJ354" s="165">
        <f t="shared" si="153"/>
        <v>0</v>
      </c>
      <c r="CK354" s="166"/>
      <c r="CL354" s="166"/>
      <c r="CM354" s="166"/>
      <c r="CN354" s="84"/>
      <c r="CO354" s="85"/>
      <c r="CP354" s="83" t="str">
        <f t="shared" si="154"/>
        <v>0</v>
      </c>
      <c r="CQ354" s="167">
        <f t="shared" si="8045"/>
        <v>0</v>
      </c>
      <c r="CR354" s="168">
        <f t="shared" si="8046"/>
        <v>0</v>
      </c>
      <c r="CS354" s="168">
        <f t="shared" si="8047"/>
        <v>0</v>
      </c>
      <c r="CT354" s="168">
        <f t="shared" si="8048"/>
        <v>0</v>
      </c>
      <c r="CU354" s="168">
        <f t="shared" si="8049"/>
        <v>0</v>
      </c>
      <c r="CV354" s="154">
        <f t="shared" ref="CV354:CW354" si="8699">CV353</f>
        <v>7</v>
      </c>
      <c r="CW354" s="173">
        <f t="shared" si="8699"/>
        <v>1170</v>
      </c>
      <c r="CX354" s="156" t="str">
        <f t="shared" si="8606"/>
        <v>1</v>
      </c>
      <c r="CY354" s="157">
        <f t="shared" si="162"/>
        <v>2</v>
      </c>
      <c r="CZ354" s="158">
        <f t="shared" si="163"/>
        <v>0</v>
      </c>
      <c r="DA354" s="159"/>
      <c r="DB354" s="159"/>
      <c r="DC354" s="159"/>
      <c r="DD354" s="78"/>
      <c r="DE354" s="79"/>
      <c r="DF354" s="77" t="str">
        <f t="shared" si="164"/>
        <v>0</v>
      </c>
      <c r="DG354" s="81">
        <f t="shared" si="8052"/>
        <v>0</v>
      </c>
      <c r="DH354" s="160">
        <f t="shared" si="8053"/>
        <v>0</v>
      </c>
      <c r="DI354" s="160">
        <f t="shared" si="8054"/>
        <v>0</v>
      </c>
      <c r="DJ354" s="160">
        <f t="shared" si="8055"/>
        <v>0</v>
      </c>
      <c r="DK354" s="160">
        <f t="shared" si="8056"/>
        <v>0</v>
      </c>
      <c r="DL354" s="161">
        <f t="shared" ref="DL354:DM354" si="8700">DL353</f>
        <v>8</v>
      </c>
      <c r="DM354" s="175">
        <f t="shared" si="8700"/>
        <v>1171</v>
      </c>
      <c r="DN354" s="163" t="str">
        <f t="shared" si="8608"/>
        <v>1</v>
      </c>
      <c r="DO354" s="164">
        <f t="shared" si="172"/>
        <v>2</v>
      </c>
      <c r="DP354" s="165">
        <f t="shared" si="173"/>
        <v>0</v>
      </c>
      <c r="DQ354" s="166"/>
      <c r="DR354" s="166"/>
      <c r="DS354" s="166"/>
      <c r="DT354" s="84"/>
      <c r="DU354" s="85"/>
      <c r="DV354" s="83" t="str">
        <f t="shared" si="174"/>
        <v>0</v>
      </c>
      <c r="DW354" s="167">
        <f t="shared" si="8059"/>
        <v>0</v>
      </c>
      <c r="DX354" s="168">
        <f t="shared" si="8060"/>
        <v>0</v>
      </c>
      <c r="DY354" s="168">
        <f t="shared" si="8061"/>
        <v>0</v>
      </c>
      <c r="DZ354" s="168">
        <f t="shared" si="8062"/>
        <v>0</v>
      </c>
      <c r="EA354" s="168">
        <f t="shared" si="8063"/>
        <v>0</v>
      </c>
      <c r="EB354" s="154">
        <f t="shared" ref="EB354:EC354" si="8701">EB353</f>
        <v>9</v>
      </c>
      <c r="EC354" s="173">
        <f t="shared" si="8701"/>
        <v>1172</v>
      </c>
      <c r="ED354" s="156" t="str">
        <f t="shared" si="8610"/>
        <v>1</v>
      </c>
      <c r="EE354" s="157">
        <f t="shared" si="182"/>
        <v>5</v>
      </c>
      <c r="EF354" s="169">
        <f t="shared" si="183"/>
        <v>0</v>
      </c>
      <c r="EG354" s="159"/>
      <c r="EH354" s="159"/>
      <c r="EI354" s="159"/>
      <c r="EJ354" s="78"/>
      <c r="EK354" s="79"/>
      <c r="EL354" s="77" t="str">
        <f t="shared" si="184"/>
        <v>0</v>
      </c>
      <c r="EM354" s="81">
        <f t="shared" si="8066"/>
        <v>0</v>
      </c>
      <c r="EN354" s="160">
        <f t="shared" si="8067"/>
        <v>0</v>
      </c>
      <c r="EO354" s="160">
        <f t="shared" si="8068"/>
        <v>0</v>
      </c>
      <c r="EP354" s="160">
        <f t="shared" si="8069"/>
        <v>0</v>
      </c>
      <c r="EQ354" s="160">
        <f t="shared" si="8070"/>
        <v>0</v>
      </c>
      <c r="ER354" s="161">
        <f t="shared" ref="ER354:ES354" si="8702">ER353</f>
        <v>10</v>
      </c>
      <c r="ES354" s="175">
        <f t="shared" si="8702"/>
        <v>1173</v>
      </c>
      <c r="ET354" s="163" t="str">
        <f t="shared" si="8612"/>
        <v>1</v>
      </c>
      <c r="EU354" s="164">
        <f t="shared" si="192"/>
        <v>19</v>
      </c>
      <c r="EV354" s="165">
        <f t="shared" si="193"/>
        <v>0</v>
      </c>
      <c r="EW354" s="166"/>
      <c r="EX354" s="166"/>
      <c r="EY354" s="166"/>
      <c r="EZ354" s="84"/>
      <c r="FA354" s="85"/>
      <c r="FB354" s="83" t="str">
        <f t="shared" si="194"/>
        <v>0</v>
      </c>
      <c r="FC354" s="167">
        <f t="shared" si="8073"/>
        <v>0</v>
      </c>
      <c r="FD354" s="168">
        <f t="shared" si="8074"/>
        <v>0</v>
      </c>
      <c r="FE354" s="168">
        <f t="shared" si="8075"/>
        <v>0</v>
      </c>
      <c r="FF354" s="168">
        <f t="shared" si="8076"/>
        <v>0</v>
      </c>
      <c r="FG354" s="168">
        <f t="shared" si="8077"/>
        <v>0</v>
      </c>
      <c r="FH354" s="154">
        <f t="shared" ref="FH354:FI354" si="8703">FH353</f>
        <v>11</v>
      </c>
      <c r="FI354" s="173">
        <f t="shared" si="8703"/>
        <v>1174</v>
      </c>
      <c r="FJ354" s="156" t="str">
        <f t="shared" si="8614"/>
        <v>1</v>
      </c>
      <c r="FK354" s="157">
        <f t="shared" si="202"/>
        <v>4</v>
      </c>
      <c r="FL354" s="158">
        <f t="shared" si="203"/>
        <v>0</v>
      </c>
      <c r="FM354" s="159"/>
      <c r="FN354" s="159"/>
      <c r="FO354" s="159"/>
      <c r="FP354" s="78"/>
      <c r="FQ354" s="79"/>
      <c r="FR354" s="77" t="str">
        <f t="shared" si="204"/>
        <v>0</v>
      </c>
      <c r="FS354" s="81">
        <f t="shared" si="8080"/>
        <v>0</v>
      </c>
      <c r="FT354" s="160">
        <f t="shared" si="8081"/>
        <v>0</v>
      </c>
      <c r="FU354" s="160">
        <f t="shared" si="8082"/>
        <v>0</v>
      </c>
      <c r="FV354" s="160">
        <f t="shared" si="8083"/>
        <v>0</v>
      </c>
      <c r="FW354" s="160">
        <f t="shared" si="8084"/>
        <v>0</v>
      </c>
      <c r="FX354" s="161">
        <f t="shared" ref="FX354:FY354" si="8704">FX353</f>
        <v>12</v>
      </c>
      <c r="FY354" s="175">
        <f t="shared" si="8704"/>
        <v>1175</v>
      </c>
      <c r="FZ354" s="163" t="str">
        <f t="shared" si="8616"/>
        <v>1</v>
      </c>
      <c r="GA354" s="164">
        <f t="shared" si="212"/>
        <v>2</v>
      </c>
      <c r="GB354" s="165">
        <f t="shared" si="213"/>
        <v>0</v>
      </c>
      <c r="GC354" s="166"/>
      <c r="GD354" s="166"/>
      <c r="GE354" s="166"/>
      <c r="GF354" s="84"/>
      <c r="GG354" s="85"/>
      <c r="GH354" s="83" t="str">
        <f t="shared" si="214"/>
        <v>0</v>
      </c>
      <c r="GI354" s="167">
        <f t="shared" si="8087"/>
        <v>0</v>
      </c>
      <c r="GJ354" s="168">
        <f t="shared" si="8088"/>
        <v>0</v>
      </c>
      <c r="GK354" s="168">
        <f t="shared" si="8089"/>
        <v>0</v>
      </c>
      <c r="GL354" s="168">
        <f t="shared" si="8090"/>
        <v>0</v>
      </c>
      <c r="GM354" s="168">
        <f t="shared" si="8091"/>
        <v>0</v>
      </c>
      <c r="GN354" s="154">
        <f t="shared" ref="GN354:GO354" si="8705">GN353</f>
        <v>13</v>
      </c>
      <c r="GO354" s="173">
        <f t="shared" si="8705"/>
        <v>1176</v>
      </c>
      <c r="GP354" s="156" t="str">
        <f t="shared" si="8618"/>
        <v>1</v>
      </c>
      <c r="GQ354" s="157">
        <f t="shared" si="222"/>
        <v>3</v>
      </c>
      <c r="GR354" s="158">
        <f t="shared" si="223"/>
        <v>0</v>
      </c>
      <c r="GS354" s="159"/>
      <c r="GT354" s="159"/>
      <c r="GU354" s="159"/>
      <c r="GV354" s="78"/>
      <c r="GW354" s="79"/>
      <c r="GX354" s="77" t="str">
        <f t="shared" si="224"/>
        <v>0</v>
      </c>
      <c r="GY354" s="81">
        <f t="shared" si="8094"/>
        <v>0</v>
      </c>
      <c r="GZ354" s="160">
        <f t="shared" si="8095"/>
        <v>0</v>
      </c>
      <c r="HA354" s="160">
        <f t="shared" si="8096"/>
        <v>0</v>
      </c>
      <c r="HB354" s="160">
        <f t="shared" si="8097"/>
        <v>0</v>
      </c>
      <c r="HC354" s="160">
        <f t="shared" si="8098"/>
        <v>0</v>
      </c>
      <c r="HD354" s="161">
        <f t="shared" ref="HD354:HE354" si="8706">HD353</f>
        <v>14</v>
      </c>
      <c r="HE354" s="175">
        <f t="shared" si="8706"/>
        <v>1177</v>
      </c>
      <c r="HF354" s="163" t="str">
        <f t="shared" si="8620"/>
        <v>1</v>
      </c>
      <c r="HG354" s="164">
        <f t="shared" si="232"/>
        <v>5</v>
      </c>
      <c r="HH354" s="165">
        <f t="shared" si="233"/>
        <v>0</v>
      </c>
      <c r="HI354" s="166"/>
      <c r="HJ354" s="166"/>
      <c r="HK354" s="166"/>
      <c r="HL354" s="84"/>
      <c r="HM354" s="85"/>
      <c r="HN354" s="83" t="str">
        <f t="shared" si="234"/>
        <v>0</v>
      </c>
      <c r="HO354" s="167">
        <f t="shared" si="8101"/>
        <v>0</v>
      </c>
      <c r="HP354" s="168">
        <f t="shared" si="8102"/>
        <v>0</v>
      </c>
      <c r="HQ354" s="168">
        <f t="shared" si="8103"/>
        <v>0</v>
      </c>
      <c r="HR354" s="168">
        <f t="shared" si="8104"/>
        <v>0</v>
      </c>
      <c r="HS354" s="168">
        <f t="shared" si="8105"/>
        <v>0</v>
      </c>
      <c r="HT354" s="154">
        <f t="shared" ref="HT354:HU354" si="8707">HT353</f>
        <v>15</v>
      </c>
      <c r="HU354" s="173">
        <f t="shared" si="8707"/>
        <v>1178</v>
      </c>
      <c r="HV354" s="156" t="str">
        <f t="shared" si="8622"/>
        <v>1</v>
      </c>
      <c r="HW354" s="157" t="str">
        <f t="shared" si="242"/>
        <v/>
      </c>
      <c r="HX354" s="169">
        <f t="shared" si="243"/>
        <v>0</v>
      </c>
      <c r="HY354" s="159"/>
      <c r="HZ354" s="159"/>
      <c r="IA354" s="159"/>
      <c r="IB354" s="160"/>
      <c r="IC354" s="160"/>
      <c r="ID354" s="160" t="str">
        <f t="shared" si="244"/>
        <v>0</v>
      </c>
      <c r="IE354" s="160">
        <f t="shared" si="8108"/>
        <v>0</v>
      </c>
      <c r="IF354" s="160">
        <f t="shared" si="8109"/>
        <v>0</v>
      </c>
      <c r="IG354" s="160">
        <f t="shared" si="8110"/>
        <v>0</v>
      </c>
      <c r="IH354" s="160">
        <f t="shared" si="8111"/>
        <v>0</v>
      </c>
      <c r="II354" s="160">
        <f t="shared" si="8112"/>
        <v>0</v>
      </c>
      <c r="IJ354" s="161">
        <f t="shared" ref="IJ354:IK354" si="8708">IJ353</f>
        <v>16</v>
      </c>
      <c r="IK354" s="175">
        <f t="shared" si="8708"/>
        <v>1179</v>
      </c>
      <c r="IL354" s="163" t="str">
        <f t="shared" si="8624"/>
        <v>1</v>
      </c>
      <c r="IM354" s="164" t="str">
        <f t="shared" si="252"/>
        <v/>
      </c>
      <c r="IN354" s="165">
        <f t="shared" si="253"/>
        <v>0</v>
      </c>
      <c r="IO354" s="166"/>
      <c r="IP354" s="166"/>
      <c r="IQ354" s="166"/>
      <c r="IR354" s="168"/>
      <c r="IS354" s="168"/>
      <c r="IT354" s="170" t="str">
        <f t="shared" si="254"/>
        <v>0</v>
      </c>
      <c r="IU354" s="170">
        <f t="shared" si="8115"/>
        <v>0</v>
      </c>
      <c r="IV354" s="168">
        <f t="shared" si="8116"/>
        <v>0</v>
      </c>
      <c r="IW354" s="168">
        <f t="shared" si="8117"/>
        <v>0</v>
      </c>
      <c r="IX354" s="168">
        <f t="shared" si="8118"/>
        <v>0</v>
      </c>
      <c r="IY354" s="168">
        <f t="shared" si="8119"/>
        <v>0</v>
      </c>
      <c r="IZ354" s="154">
        <f t="shared" ref="IZ354:JA354" si="8709">IZ353</f>
        <v>17</v>
      </c>
      <c r="JA354" s="173">
        <f t="shared" si="8709"/>
        <v>1180</v>
      </c>
      <c r="JB354" s="156" t="str">
        <f t="shared" si="8626"/>
        <v>1</v>
      </c>
      <c r="JC354" s="157" t="str">
        <f t="shared" si="262"/>
        <v/>
      </c>
      <c r="JD354" s="158">
        <f t="shared" si="263"/>
        <v>0</v>
      </c>
      <c r="JE354" s="159"/>
      <c r="JF354" s="159"/>
      <c r="JG354" s="159"/>
      <c r="JH354" s="160"/>
      <c r="JI354" s="160"/>
      <c r="JJ354" s="171" t="str">
        <f t="shared" si="264"/>
        <v>0</v>
      </c>
      <c r="JK354" s="171">
        <f t="shared" si="8122"/>
        <v>0</v>
      </c>
      <c r="JL354" s="160">
        <f t="shared" si="8123"/>
        <v>0</v>
      </c>
      <c r="JM354" s="160">
        <f t="shared" si="8124"/>
        <v>0</v>
      </c>
      <c r="JN354" s="160">
        <f t="shared" si="8125"/>
        <v>0</v>
      </c>
      <c r="JO354" s="160">
        <f t="shared" si="8126"/>
        <v>0</v>
      </c>
      <c r="JP354" s="161">
        <f t="shared" ref="JP354:JQ354" si="8710">JP353</f>
        <v>18</v>
      </c>
      <c r="JQ354" s="175">
        <f t="shared" si="8710"/>
        <v>1181</v>
      </c>
      <c r="JR354" s="163" t="str">
        <f t="shared" si="8628"/>
        <v>1</v>
      </c>
      <c r="JS354" s="164" t="str">
        <f t="shared" si="272"/>
        <v/>
      </c>
      <c r="JT354" s="165">
        <f t="shared" si="273"/>
        <v>0</v>
      </c>
      <c r="JU354" s="166"/>
      <c r="JV354" s="166"/>
      <c r="JW354" s="166"/>
      <c r="JX354" s="168"/>
      <c r="JY354" s="168"/>
      <c r="JZ354" s="170" t="str">
        <f t="shared" si="274"/>
        <v>0</v>
      </c>
      <c r="KA354" s="170">
        <f t="shared" si="8129"/>
        <v>0</v>
      </c>
      <c r="KB354" s="168">
        <f t="shared" si="8130"/>
        <v>0</v>
      </c>
      <c r="KC354" s="168">
        <f t="shared" si="8131"/>
        <v>0</v>
      </c>
      <c r="KD354" s="168">
        <f t="shared" si="8132"/>
        <v>0</v>
      </c>
      <c r="KE354" s="168">
        <f t="shared" si="8133"/>
        <v>0</v>
      </c>
      <c r="KF354" s="154">
        <f t="shared" ref="KF354:KG354" si="8711">KF353</f>
        <v>19</v>
      </c>
      <c r="KG354" s="173">
        <f t="shared" si="8711"/>
        <v>1182</v>
      </c>
      <c r="KH354" s="156" t="str">
        <f t="shared" si="8630"/>
        <v>1</v>
      </c>
      <c r="KI354" s="157" t="str">
        <f t="shared" si="282"/>
        <v/>
      </c>
      <c r="KJ354" s="158">
        <f t="shared" si="283"/>
        <v>0</v>
      </c>
      <c r="KK354" s="159"/>
      <c r="KL354" s="159"/>
      <c r="KM354" s="159"/>
      <c r="KN354" s="160"/>
      <c r="KO354" s="160"/>
      <c r="KP354" s="171" t="str">
        <f t="shared" si="284"/>
        <v>0</v>
      </c>
      <c r="KQ354" s="171">
        <f t="shared" si="8136"/>
        <v>0</v>
      </c>
      <c r="KR354" s="160">
        <f t="shared" si="8137"/>
        <v>0</v>
      </c>
      <c r="KS354" s="160">
        <f t="shared" si="8138"/>
        <v>0</v>
      </c>
      <c r="KT354" s="160">
        <f t="shared" si="8139"/>
        <v>0</v>
      </c>
      <c r="KU354" s="160">
        <f t="shared" si="8140"/>
        <v>0</v>
      </c>
      <c r="KV354" s="161">
        <f t="shared" ref="KV354:KW354" si="8712">KV353</f>
        <v>20</v>
      </c>
      <c r="KW354" s="175">
        <f t="shared" si="8712"/>
        <v>1183</v>
      </c>
      <c r="KX354" s="163" t="str">
        <f t="shared" si="8632"/>
        <v>1</v>
      </c>
      <c r="KY354" s="164" t="str">
        <f t="shared" si="292"/>
        <v/>
      </c>
      <c r="KZ354" s="165">
        <f t="shared" si="293"/>
        <v>0</v>
      </c>
      <c r="LA354" s="166"/>
      <c r="LB354" s="166"/>
      <c r="LC354" s="166"/>
      <c r="LD354" s="168"/>
      <c r="LE354" s="168"/>
      <c r="LF354" s="170" t="str">
        <f t="shared" si="294"/>
        <v>0</v>
      </c>
      <c r="LG354" s="170">
        <f t="shared" si="8143"/>
        <v>0</v>
      </c>
      <c r="LH354" s="168">
        <f t="shared" si="8144"/>
        <v>0</v>
      </c>
      <c r="LI354" s="168">
        <f t="shared" si="8145"/>
        <v>0</v>
      </c>
      <c r="LJ354" s="168">
        <f t="shared" si="8146"/>
        <v>0</v>
      </c>
      <c r="LK354" s="168">
        <f t="shared" si="8147"/>
        <v>0</v>
      </c>
      <c r="LL354" s="172"/>
      <c r="LM354" s="172"/>
      <c r="LN354" s="168" t="str">
        <f t="shared" si="8148"/>
        <v>#REF!</v>
      </c>
      <c r="LO354" s="168" t="str">
        <f t="shared" si="8149"/>
        <v>#REF!</v>
      </c>
      <c r="LP354" s="168" t="str">
        <f t="shared" si="8150"/>
        <v>#REF!</v>
      </c>
      <c r="LQ354" s="168" t="str">
        <f t="shared" si="8151"/>
        <v>#REF!</v>
      </c>
    </row>
    <row r="355" ht="15.75" customHeight="1">
      <c r="A355" s="188"/>
      <c r="B355" s="152"/>
      <c r="C355" s="153">
        <f t="shared" si="99"/>
        <v>0</v>
      </c>
      <c r="D355" s="154">
        <f t="shared" ref="D355:E355" si="8713">D354</f>
        <v>1</v>
      </c>
      <c r="E355" s="173">
        <f t="shared" si="8713"/>
        <v>1164</v>
      </c>
      <c r="F355" s="156" t="str">
        <f t="shared" si="8594"/>
        <v>1</v>
      </c>
      <c r="G355" s="157">
        <f t="shared" si="102"/>
        <v>1</v>
      </c>
      <c r="H355" s="158">
        <f t="shared" si="103"/>
        <v>0</v>
      </c>
      <c r="I355" s="159"/>
      <c r="J355" s="159"/>
      <c r="K355" s="159"/>
      <c r="L355" s="78"/>
      <c r="M355" s="79"/>
      <c r="N355" s="77" t="str">
        <f t="shared" si="104"/>
        <v>0</v>
      </c>
      <c r="O355" s="81">
        <f t="shared" si="8010"/>
        <v>0</v>
      </c>
      <c r="P355" s="160">
        <f t="shared" si="8011"/>
        <v>0</v>
      </c>
      <c r="Q355" s="160">
        <f t="shared" si="8012"/>
        <v>0</v>
      </c>
      <c r="R355" s="160">
        <f t="shared" si="8013"/>
        <v>0</v>
      </c>
      <c r="S355" s="160">
        <f t="shared" si="8014"/>
        <v>0</v>
      </c>
      <c r="T355" s="161">
        <f t="shared" ref="T355:U355" si="8714">T354</f>
        <v>2</v>
      </c>
      <c r="U355" s="175">
        <f t="shared" si="8714"/>
        <v>1165</v>
      </c>
      <c r="V355" s="163" t="str">
        <f t="shared" si="8596"/>
        <v>1</v>
      </c>
      <c r="W355" s="164">
        <f t="shared" si="112"/>
        <v>1</v>
      </c>
      <c r="X355" s="165">
        <f t="shared" si="113"/>
        <v>0</v>
      </c>
      <c r="Y355" s="166"/>
      <c r="Z355" s="166"/>
      <c r="AA355" s="166"/>
      <c r="AB355" s="84"/>
      <c r="AC355" s="85"/>
      <c r="AD355" s="83" t="str">
        <f t="shared" si="114"/>
        <v>0</v>
      </c>
      <c r="AE355" s="167">
        <f t="shared" si="8017"/>
        <v>0</v>
      </c>
      <c r="AF355" s="168">
        <f t="shared" si="8018"/>
        <v>0</v>
      </c>
      <c r="AG355" s="168">
        <f t="shared" si="8019"/>
        <v>0</v>
      </c>
      <c r="AH355" s="168">
        <f t="shared" si="8020"/>
        <v>0</v>
      </c>
      <c r="AI355" s="168">
        <f t="shared" si="8021"/>
        <v>0</v>
      </c>
      <c r="AJ355" s="154">
        <f t="shared" ref="AJ355:AK355" si="8715">AJ354</f>
        <v>3</v>
      </c>
      <c r="AK355" s="173">
        <f t="shared" si="8715"/>
        <v>1166</v>
      </c>
      <c r="AL355" s="156" t="str">
        <f t="shared" si="8598"/>
        <v>1</v>
      </c>
      <c r="AM355" s="157">
        <f t="shared" si="122"/>
        <v>2</v>
      </c>
      <c r="AN355" s="158">
        <f t="shared" si="123"/>
        <v>0</v>
      </c>
      <c r="AO355" s="159"/>
      <c r="AP355" s="159"/>
      <c r="AQ355" s="159"/>
      <c r="AR355" s="78"/>
      <c r="AS355" s="79"/>
      <c r="AT355" s="77" t="str">
        <f t="shared" si="124"/>
        <v>0</v>
      </c>
      <c r="AU355" s="81">
        <f t="shared" si="8024"/>
        <v>0</v>
      </c>
      <c r="AV355" s="160">
        <f t="shared" si="8025"/>
        <v>0</v>
      </c>
      <c r="AW355" s="160">
        <f t="shared" si="8026"/>
        <v>0</v>
      </c>
      <c r="AX355" s="160">
        <f t="shared" si="8027"/>
        <v>0</v>
      </c>
      <c r="AY355" s="160">
        <f t="shared" si="8028"/>
        <v>0</v>
      </c>
      <c r="AZ355" s="161">
        <f t="shared" ref="AZ355:BA355" si="8716">AZ354</f>
        <v>4</v>
      </c>
      <c r="BA355" s="175">
        <f t="shared" si="8716"/>
        <v>1167</v>
      </c>
      <c r="BB355" s="163" t="str">
        <f t="shared" si="8600"/>
        <v>1</v>
      </c>
      <c r="BC355" s="164">
        <f t="shared" si="132"/>
        <v>4</v>
      </c>
      <c r="BD355" s="165">
        <f t="shared" si="133"/>
        <v>0</v>
      </c>
      <c r="BE355" s="166"/>
      <c r="BF355" s="166"/>
      <c r="BG355" s="166"/>
      <c r="BH355" s="84"/>
      <c r="BI355" s="85"/>
      <c r="BJ355" s="83" t="str">
        <f t="shared" si="134"/>
        <v>0</v>
      </c>
      <c r="BK355" s="167">
        <f t="shared" si="8031"/>
        <v>0</v>
      </c>
      <c r="BL355" s="168">
        <f t="shared" si="8032"/>
        <v>0</v>
      </c>
      <c r="BM355" s="168">
        <f t="shared" si="8033"/>
        <v>0</v>
      </c>
      <c r="BN355" s="168">
        <f t="shared" si="8034"/>
        <v>0</v>
      </c>
      <c r="BO355" s="168">
        <f t="shared" si="8035"/>
        <v>0</v>
      </c>
      <c r="BP355" s="154">
        <f t="shared" ref="BP355:BQ355" si="8717">BP354</f>
        <v>5</v>
      </c>
      <c r="BQ355" s="173">
        <f t="shared" si="8717"/>
        <v>1168</v>
      </c>
      <c r="BR355" s="156" t="str">
        <f t="shared" si="8602"/>
        <v>1</v>
      </c>
      <c r="BS355" s="157">
        <f t="shared" si="142"/>
        <v>4</v>
      </c>
      <c r="BT355" s="158">
        <f t="shared" si="143"/>
        <v>0</v>
      </c>
      <c r="BU355" s="159"/>
      <c r="BV355" s="159"/>
      <c r="BW355" s="159"/>
      <c r="BX355" s="78"/>
      <c r="BY355" s="79"/>
      <c r="BZ355" s="77" t="str">
        <f t="shared" si="144"/>
        <v>0</v>
      </c>
      <c r="CA355" s="81">
        <f t="shared" si="8038"/>
        <v>0</v>
      </c>
      <c r="CB355" s="160">
        <f t="shared" si="8039"/>
        <v>0</v>
      </c>
      <c r="CC355" s="160">
        <f t="shared" si="8040"/>
        <v>0</v>
      </c>
      <c r="CD355" s="160">
        <f t="shared" si="8041"/>
        <v>0</v>
      </c>
      <c r="CE355" s="160">
        <f t="shared" si="8042"/>
        <v>0</v>
      </c>
      <c r="CF355" s="161">
        <f t="shared" ref="CF355:CG355" si="8718">CF354</f>
        <v>6</v>
      </c>
      <c r="CG355" s="175">
        <f t="shared" si="8718"/>
        <v>1169</v>
      </c>
      <c r="CH355" s="163" t="str">
        <f t="shared" si="8604"/>
        <v>1</v>
      </c>
      <c r="CI355" s="164">
        <f t="shared" si="152"/>
        <v>2</v>
      </c>
      <c r="CJ355" s="165">
        <f t="shared" si="153"/>
        <v>0</v>
      </c>
      <c r="CK355" s="166"/>
      <c r="CL355" s="166"/>
      <c r="CM355" s="166"/>
      <c r="CN355" s="84"/>
      <c r="CO355" s="85"/>
      <c r="CP355" s="83" t="str">
        <f t="shared" si="154"/>
        <v>0</v>
      </c>
      <c r="CQ355" s="167">
        <f t="shared" si="8045"/>
        <v>0</v>
      </c>
      <c r="CR355" s="168">
        <f t="shared" si="8046"/>
        <v>0</v>
      </c>
      <c r="CS355" s="168">
        <f t="shared" si="8047"/>
        <v>0</v>
      </c>
      <c r="CT355" s="168">
        <f t="shared" si="8048"/>
        <v>0</v>
      </c>
      <c r="CU355" s="168">
        <f t="shared" si="8049"/>
        <v>0</v>
      </c>
      <c r="CV355" s="154">
        <f t="shared" ref="CV355:CW355" si="8719">CV354</f>
        <v>7</v>
      </c>
      <c r="CW355" s="173">
        <f t="shared" si="8719"/>
        <v>1170</v>
      </c>
      <c r="CX355" s="156" t="str">
        <f t="shared" si="8606"/>
        <v>1</v>
      </c>
      <c r="CY355" s="157">
        <f t="shared" si="162"/>
        <v>2</v>
      </c>
      <c r="CZ355" s="158">
        <f t="shared" si="163"/>
        <v>0</v>
      </c>
      <c r="DA355" s="159"/>
      <c r="DB355" s="159"/>
      <c r="DC355" s="159"/>
      <c r="DD355" s="78"/>
      <c r="DE355" s="79"/>
      <c r="DF355" s="77" t="str">
        <f t="shared" si="164"/>
        <v>0</v>
      </c>
      <c r="DG355" s="81">
        <f t="shared" si="8052"/>
        <v>0</v>
      </c>
      <c r="DH355" s="160">
        <f t="shared" si="8053"/>
        <v>0</v>
      </c>
      <c r="DI355" s="160">
        <f t="shared" si="8054"/>
        <v>0</v>
      </c>
      <c r="DJ355" s="160">
        <f t="shared" si="8055"/>
        <v>0</v>
      </c>
      <c r="DK355" s="160">
        <f t="shared" si="8056"/>
        <v>0</v>
      </c>
      <c r="DL355" s="161">
        <f t="shared" ref="DL355:DM355" si="8720">DL354</f>
        <v>8</v>
      </c>
      <c r="DM355" s="175">
        <f t="shared" si="8720"/>
        <v>1171</v>
      </c>
      <c r="DN355" s="163" t="str">
        <f t="shared" si="8608"/>
        <v>1</v>
      </c>
      <c r="DO355" s="164">
        <f t="shared" si="172"/>
        <v>2</v>
      </c>
      <c r="DP355" s="165">
        <f t="shared" si="173"/>
        <v>0</v>
      </c>
      <c r="DQ355" s="166"/>
      <c r="DR355" s="166"/>
      <c r="DS355" s="166"/>
      <c r="DT355" s="84"/>
      <c r="DU355" s="85"/>
      <c r="DV355" s="83" t="str">
        <f t="shared" si="174"/>
        <v>0</v>
      </c>
      <c r="DW355" s="167">
        <f t="shared" si="8059"/>
        <v>0</v>
      </c>
      <c r="DX355" s="168">
        <f t="shared" si="8060"/>
        <v>0</v>
      </c>
      <c r="DY355" s="168">
        <f t="shared" si="8061"/>
        <v>0</v>
      </c>
      <c r="DZ355" s="168">
        <f t="shared" si="8062"/>
        <v>0</v>
      </c>
      <c r="EA355" s="168">
        <f t="shared" si="8063"/>
        <v>0</v>
      </c>
      <c r="EB355" s="154">
        <f t="shared" ref="EB355:EC355" si="8721">EB354</f>
        <v>9</v>
      </c>
      <c r="EC355" s="173">
        <f t="shared" si="8721"/>
        <v>1172</v>
      </c>
      <c r="ED355" s="156" t="str">
        <f t="shared" si="8610"/>
        <v>1</v>
      </c>
      <c r="EE355" s="157">
        <f t="shared" si="182"/>
        <v>5</v>
      </c>
      <c r="EF355" s="169">
        <f t="shared" si="183"/>
        <v>0</v>
      </c>
      <c r="EG355" s="159"/>
      <c r="EH355" s="159"/>
      <c r="EI355" s="159"/>
      <c r="EJ355" s="78"/>
      <c r="EK355" s="79"/>
      <c r="EL355" s="77" t="str">
        <f t="shared" si="184"/>
        <v>0</v>
      </c>
      <c r="EM355" s="81">
        <f t="shared" si="8066"/>
        <v>0</v>
      </c>
      <c r="EN355" s="160">
        <f t="shared" si="8067"/>
        <v>0</v>
      </c>
      <c r="EO355" s="160">
        <f t="shared" si="8068"/>
        <v>0</v>
      </c>
      <c r="EP355" s="160">
        <f t="shared" si="8069"/>
        <v>0</v>
      </c>
      <c r="EQ355" s="160">
        <f t="shared" si="8070"/>
        <v>0</v>
      </c>
      <c r="ER355" s="161">
        <f t="shared" ref="ER355:ES355" si="8722">ER354</f>
        <v>10</v>
      </c>
      <c r="ES355" s="175">
        <f t="shared" si="8722"/>
        <v>1173</v>
      </c>
      <c r="ET355" s="163" t="str">
        <f t="shared" si="8612"/>
        <v>1</v>
      </c>
      <c r="EU355" s="164">
        <f t="shared" si="192"/>
        <v>19</v>
      </c>
      <c r="EV355" s="165">
        <f t="shared" si="193"/>
        <v>0</v>
      </c>
      <c r="EW355" s="166"/>
      <c r="EX355" s="166"/>
      <c r="EY355" s="166"/>
      <c r="EZ355" s="84"/>
      <c r="FA355" s="85"/>
      <c r="FB355" s="83" t="str">
        <f t="shared" si="194"/>
        <v>0</v>
      </c>
      <c r="FC355" s="167">
        <f t="shared" si="8073"/>
        <v>0</v>
      </c>
      <c r="FD355" s="168">
        <f t="shared" si="8074"/>
        <v>0</v>
      </c>
      <c r="FE355" s="168">
        <f t="shared" si="8075"/>
        <v>0</v>
      </c>
      <c r="FF355" s="168">
        <f t="shared" si="8076"/>
        <v>0</v>
      </c>
      <c r="FG355" s="168">
        <f t="shared" si="8077"/>
        <v>0</v>
      </c>
      <c r="FH355" s="154">
        <f t="shared" ref="FH355:FI355" si="8723">FH354</f>
        <v>11</v>
      </c>
      <c r="FI355" s="173">
        <f t="shared" si="8723"/>
        <v>1174</v>
      </c>
      <c r="FJ355" s="156" t="str">
        <f t="shared" si="8614"/>
        <v>1</v>
      </c>
      <c r="FK355" s="157">
        <f t="shared" si="202"/>
        <v>4</v>
      </c>
      <c r="FL355" s="158">
        <f t="shared" si="203"/>
        <v>0</v>
      </c>
      <c r="FM355" s="159"/>
      <c r="FN355" s="159"/>
      <c r="FO355" s="159"/>
      <c r="FP355" s="78"/>
      <c r="FQ355" s="79"/>
      <c r="FR355" s="77" t="str">
        <f t="shared" si="204"/>
        <v>0</v>
      </c>
      <c r="FS355" s="81">
        <f t="shared" si="8080"/>
        <v>0</v>
      </c>
      <c r="FT355" s="160">
        <f t="shared" si="8081"/>
        <v>0</v>
      </c>
      <c r="FU355" s="160">
        <f t="shared" si="8082"/>
        <v>0</v>
      </c>
      <c r="FV355" s="160">
        <f t="shared" si="8083"/>
        <v>0</v>
      </c>
      <c r="FW355" s="160">
        <f t="shared" si="8084"/>
        <v>0</v>
      </c>
      <c r="FX355" s="161">
        <f t="shared" ref="FX355:FY355" si="8724">FX354</f>
        <v>12</v>
      </c>
      <c r="FY355" s="175">
        <f t="shared" si="8724"/>
        <v>1175</v>
      </c>
      <c r="FZ355" s="163" t="str">
        <f t="shared" si="8616"/>
        <v>1</v>
      </c>
      <c r="GA355" s="164">
        <f t="shared" si="212"/>
        <v>2</v>
      </c>
      <c r="GB355" s="165">
        <f t="shared" si="213"/>
        <v>0</v>
      </c>
      <c r="GC355" s="166"/>
      <c r="GD355" s="166"/>
      <c r="GE355" s="166"/>
      <c r="GF355" s="84"/>
      <c r="GG355" s="85"/>
      <c r="GH355" s="83" t="str">
        <f t="shared" si="214"/>
        <v>0</v>
      </c>
      <c r="GI355" s="167">
        <f t="shared" si="8087"/>
        <v>0</v>
      </c>
      <c r="GJ355" s="168">
        <f t="shared" si="8088"/>
        <v>0</v>
      </c>
      <c r="GK355" s="168">
        <f t="shared" si="8089"/>
        <v>0</v>
      </c>
      <c r="GL355" s="168">
        <f t="shared" si="8090"/>
        <v>0</v>
      </c>
      <c r="GM355" s="168">
        <f t="shared" si="8091"/>
        <v>0</v>
      </c>
      <c r="GN355" s="154">
        <f t="shared" ref="GN355:GO355" si="8725">GN354</f>
        <v>13</v>
      </c>
      <c r="GO355" s="173">
        <f t="shared" si="8725"/>
        <v>1176</v>
      </c>
      <c r="GP355" s="156" t="str">
        <f t="shared" si="8618"/>
        <v>1</v>
      </c>
      <c r="GQ355" s="157">
        <f t="shared" si="222"/>
        <v>3</v>
      </c>
      <c r="GR355" s="158">
        <f t="shared" si="223"/>
        <v>0</v>
      </c>
      <c r="GS355" s="159"/>
      <c r="GT355" s="159"/>
      <c r="GU355" s="159"/>
      <c r="GV355" s="78"/>
      <c r="GW355" s="79"/>
      <c r="GX355" s="77" t="str">
        <f t="shared" si="224"/>
        <v>0</v>
      </c>
      <c r="GY355" s="81">
        <f t="shared" si="8094"/>
        <v>0</v>
      </c>
      <c r="GZ355" s="160">
        <f t="shared" si="8095"/>
        <v>0</v>
      </c>
      <c r="HA355" s="160">
        <f t="shared" si="8096"/>
        <v>0</v>
      </c>
      <c r="HB355" s="160">
        <f t="shared" si="8097"/>
        <v>0</v>
      </c>
      <c r="HC355" s="160">
        <f t="shared" si="8098"/>
        <v>0</v>
      </c>
      <c r="HD355" s="161">
        <f t="shared" ref="HD355:HE355" si="8726">HD354</f>
        <v>14</v>
      </c>
      <c r="HE355" s="175">
        <f t="shared" si="8726"/>
        <v>1177</v>
      </c>
      <c r="HF355" s="163" t="str">
        <f t="shared" si="8620"/>
        <v>1</v>
      </c>
      <c r="HG355" s="164">
        <f t="shared" si="232"/>
        <v>5</v>
      </c>
      <c r="HH355" s="165">
        <f t="shared" si="233"/>
        <v>0</v>
      </c>
      <c r="HI355" s="166"/>
      <c r="HJ355" s="166"/>
      <c r="HK355" s="166"/>
      <c r="HL355" s="84"/>
      <c r="HM355" s="85"/>
      <c r="HN355" s="83" t="str">
        <f t="shared" si="234"/>
        <v>0</v>
      </c>
      <c r="HO355" s="167">
        <f t="shared" si="8101"/>
        <v>0</v>
      </c>
      <c r="HP355" s="168">
        <f t="shared" si="8102"/>
        <v>0</v>
      </c>
      <c r="HQ355" s="168">
        <f t="shared" si="8103"/>
        <v>0</v>
      </c>
      <c r="HR355" s="168">
        <f t="shared" si="8104"/>
        <v>0</v>
      </c>
      <c r="HS355" s="168">
        <f t="shared" si="8105"/>
        <v>0</v>
      </c>
      <c r="HT355" s="154">
        <f t="shared" ref="HT355:HU355" si="8727">HT354</f>
        <v>15</v>
      </c>
      <c r="HU355" s="173">
        <f t="shared" si="8727"/>
        <v>1178</v>
      </c>
      <c r="HV355" s="156" t="str">
        <f t="shared" si="8622"/>
        <v>1</v>
      </c>
      <c r="HW355" s="157" t="str">
        <f t="shared" si="242"/>
        <v/>
      </c>
      <c r="HX355" s="169">
        <f t="shared" si="243"/>
        <v>0</v>
      </c>
      <c r="HY355" s="159"/>
      <c r="HZ355" s="159"/>
      <c r="IA355" s="159"/>
      <c r="IB355" s="160"/>
      <c r="IC355" s="160"/>
      <c r="ID355" s="160" t="str">
        <f t="shared" si="244"/>
        <v>0</v>
      </c>
      <c r="IE355" s="160">
        <f t="shared" si="8108"/>
        <v>0</v>
      </c>
      <c r="IF355" s="160">
        <f t="shared" si="8109"/>
        <v>0</v>
      </c>
      <c r="IG355" s="160">
        <f t="shared" si="8110"/>
        <v>0</v>
      </c>
      <c r="IH355" s="160">
        <f t="shared" si="8111"/>
        <v>0</v>
      </c>
      <c r="II355" s="160">
        <f t="shared" si="8112"/>
        <v>0</v>
      </c>
      <c r="IJ355" s="161">
        <f t="shared" ref="IJ355:IK355" si="8728">IJ354</f>
        <v>16</v>
      </c>
      <c r="IK355" s="175">
        <f t="shared" si="8728"/>
        <v>1179</v>
      </c>
      <c r="IL355" s="163" t="str">
        <f t="shared" si="8624"/>
        <v>1</v>
      </c>
      <c r="IM355" s="164" t="str">
        <f t="shared" si="252"/>
        <v/>
      </c>
      <c r="IN355" s="165">
        <f t="shared" si="253"/>
        <v>0</v>
      </c>
      <c r="IO355" s="166"/>
      <c r="IP355" s="166"/>
      <c r="IQ355" s="166"/>
      <c r="IR355" s="168"/>
      <c r="IS355" s="168"/>
      <c r="IT355" s="170" t="str">
        <f t="shared" si="254"/>
        <v>0</v>
      </c>
      <c r="IU355" s="170">
        <f t="shared" si="8115"/>
        <v>0</v>
      </c>
      <c r="IV355" s="168">
        <f t="shared" si="8116"/>
        <v>0</v>
      </c>
      <c r="IW355" s="168">
        <f t="shared" si="8117"/>
        <v>0</v>
      </c>
      <c r="IX355" s="168">
        <f t="shared" si="8118"/>
        <v>0</v>
      </c>
      <c r="IY355" s="168">
        <f t="shared" si="8119"/>
        <v>0</v>
      </c>
      <c r="IZ355" s="154">
        <f t="shared" ref="IZ355:JA355" si="8729">IZ354</f>
        <v>17</v>
      </c>
      <c r="JA355" s="173">
        <f t="shared" si="8729"/>
        <v>1180</v>
      </c>
      <c r="JB355" s="156" t="str">
        <f t="shared" si="8626"/>
        <v>1</v>
      </c>
      <c r="JC355" s="157" t="str">
        <f t="shared" si="262"/>
        <v/>
      </c>
      <c r="JD355" s="158">
        <f t="shared" si="263"/>
        <v>0</v>
      </c>
      <c r="JE355" s="159"/>
      <c r="JF355" s="159"/>
      <c r="JG355" s="159"/>
      <c r="JH355" s="160"/>
      <c r="JI355" s="160"/>
      <c r="JJ355" s="171" t="str">
        <f t="shared" si="264"/>
        <v>0</v>
      </c>
      <c r="JK355" s="171">
        <f t="shared" si="8122"/>
        <v>0</v>
      </c>
      <c r="JL355" s="160">
        <f t="shared" si="8123"/>
        <v>0</v>
      </c>
      <c r="JM355" s="160">
        <f t="shared" si="8124"/>
        <v>0</v>
      </c>
      <c r="JN355" s="160">
        <f t="shared" si="8125"/>
        <v>0</v>
      </c>
      <c r="JO355" s="160">
        <f t="shared" si="8126"/>
        <v>0</v>
      </c>
      <c r="JP355" s="161">
        <f t="shared" ref="JP355:JQ355" si="8730">JP354</f>
        <v>18</v>
      </c>
      <c r="JQ355" s="175">
        <f t="shared" si="8730"/>
        <v>1181</v>
      </c>
      <c r="JR355" s="163" t="str">
        <f t="shared" si="8628"/>
        <v>1</v>
      </c>
      <c r="JS355" s="164" t="str">
        <f t="shared" si="272"/>
        <v/>
      </c>
      <c r="JT355" s="165">
        <f t="shared" si="273"/>
        <v>0</v>
      </c>
      <c r="JU355" s="166"/>
      <c r="JV355" s="166"/>
      <c r="JW355" s="166"/>
      <c r="JX355" s="168"/>
      <c r="JY355" s="168"/>
      <c r="JZ355" s="170" t="str">
        <f t="shared" si="274"/>
        <v>0</v>
      </c>
      <c r="KA355" s="170">
        <f t="shared" si="8129"/>
        <v>0</v>
      </c>
      <c r="KB355" s="168">
        <f t="shared" si="8130"/>
        <v>0</v>
      </c>
      <c r="KC355" s="168">
        <f t="shared" si="8131"/>
        <v>0</v>
      </c>
      <c r="KD355" s="168">
        <f t="shared" si="8132"/>
        <v>0</v>
      </c>
      <c r="KE355" s="168">
        <f t="shared" si="8133"/>
        <v>0</v>
      </c>
      <c r="KF355" s="154">
        <f t="shared" ref="KF355:KG355" si="8731">KF354</f>
        <v>19</v>
      </c>
      <c r="KG355" s="173">
        <f t="shared" si="8731"/>
        <v>1182</v>
      </c>
      <c r="KH355" s="156" t="str">
        <f t="shared" si="8630"/>
        <v>1</v>
      </c>
      <c r="KI355" s="157" t="str">
        <f t="shared" si="282"/>
        <v/>
      </c>
      <c r="KJ355" s="158">
        <f t="shared" si="283"/>
        <v>0</v>
      </c>
      <c r="KK355" s="159"/>
      <c r="KL355" s="159"/>
      <c r="KM355" s="159"/>
      <c r="KN355" s="160"/>
      <c r="KO355" s="160"/>
      <c r="KP355" s="171" t="str">
        <f t="shared" si="284"/>
        <v>0</v>
      </c>
      <c r="KQ355" s="171">
        <f t="shared" si="8136"/>
        <v>0</v>
      </c>
      <c r="KR355" s="160">
        <f t="shared" si="8137"/>
        <v>0</v>
      </c>
      <c r="KS355" s="160">
        <f t="shared" si="8138"/>
        <v>0</v>
      </c>
      <c r="KT355" s="160">
        <f t="shared" si="8139"/>
        <v>0</v>
      </c>
      <c r="KU355" s="160">
        <f t="shared" si="8140"/>
        <v>0</v>
      </c>
      <c r="KV355" s="161">
        <f t="shared" ref="KV355:KW355" si="8732">KV354</f>
        <v>20</v>
      </c>
      <c r="KW355" s="175">
        <f t="shared" si="8732"/>
        <v>1183</v>
      </c>
      <c r="KX355" s="163" t="str">
        <f t="shared" si="8632"/>
        <v>1</v>
      </c>
      <c r="KY355" s="164" t="str">
        <f t="shared" si="292"/>
        <v/>
      </c>
      <c r="KZ355" s="165">
        <f t="shared" si="293"/>
        <v>0</v>
      </c>
      <c r="LA355" s="166"/>
      <c r="LB355" s="166"/>
      <c r="LC355" s="166"/>
      <c r="LD355" s="168"/>
      <c r="LE355" s="168"/>
      <c r="LF355" s="170" t="str">
        <f t="shared" si="294"/>
        <v>0</v>
      </c>
      <c r="LG355" s="170">
        <f t="shared" si="8143"/>
        <v>0</v>
      </c>
      <c r="LH355" s="168">
        <f t="shared" si="8144"/>
        <v>0</v>
      </c>
      <c r="LI355" s="168">
        <f t="shared" si="8145"/>
        <v>0</v>
      </c>
      <c r="LJ355" s="168">
        <f t="shared" si="8146"/>
        <v>0</v>
      </c>
      <c r="LK355" s="168">
        <f t="shared" si="8147"/>
        <v>0</v>
      </c>
      <c r="LL355" s="172"/>
      <c r="LM355" s="172"/>
      <c r="LN355" s="168" t="str">
        <f t="shared" si="8148"/>
        <v>#REF!</v>
      </c>
      <c r="LO355" s="168" t="str">
        <f t="shared" si="8149"/>
        <v>#REF!</v>
      </c>
      <c r="LP355" s="168" t="str">
        <f t="shared" si="8150"/>
        <v>#REF!</v>
      </c>
      <c r="LQ355" s="168" t="str">
        <f t="shared" si="8151"/>
        <v>#REF!</v>
      </c>
    </row>
    <row r="356" ht="15.75" customHeight="1">
      <c r="A356" s="188"/>
      <c r="B356" s="152"/>
      <c r="C356" s="153">
        <f t="shared" si="99"/>
        <v>0</v>
      </c>
      <c r="D356" s="154">
        <f t="shared" ref="D356:E356" si="8733">D355</f>
        <v>1</v>
      </c>
      <c r="E356" s="173">
        <f t="shared" si="8733"/>
        <v>1164</v>
      </c>
      <c r="F356" s="156" t="str">
        <f t="shared" si="8594"/>
        <v>1</v>
      </c>
      <c r="G356" s="157">
        <f t="shared" si="102"/>
        <v>1</v>
      </c>
      <c r="H356" s="158">
        <f t="shared" si="103"/>
        <v>0</v>
      </c>
      <c r="I356" s="159"/>
      <c r="J356" s="159"/>
      <c r="K356" s="159"/>
      <c r="L356" s="78"/>
      <c r="M356" s="79"/>
      <c r="N356" s="77" t="str">
        <f t="shared" si="104"/>
        <v>0</v>
      </c>
      <c r="O356" s="81">
        <f t="shared" si="8010"/>
        <v>0</v>
      </c>
      <c r="P356" s="160">
        <f t="shared" si="8011"/>
        <v>0</v>
      </c>
      <c r="Q356" s="160">
        <f t="shared" si="8012"/>
        <v>0</v>
      </c>
      <c r="R356" s="160">
        <f t="shared" si="8013"/>
        <v>0</v>
      </c>
      <c r="S356" s="160">
        <f t="shared" si="8014"/>
        <v>0</v>
      </c>
      <c r="T356" s="161">
        <f t="shared" ref="T356:U356" si="8734">T355</f>
        <v>2</v>
      </c>
      <c r="U356" s="175">
        <f t="shared" si="8734"/>
        <v>1165</v>
      </c>
      <c r="V356" s="163" t="str">
        <f t="shared" si="8596"/>
        <v>1</v>
      </c>
      <c r="W356" s="164">
        <f t="shared" si="112"/>
        <v>1</v>
      </c>
      <c r="X356" s="165">
        <f t="shared" si="113"/>
        <v>0</v>
      </c>
      <c r="Y356" s="166"/>
      <c r="Z356" s="166"/>
      <c r="AA356" s="166"/>
      <c r="AB356" s="84"/>
      <c r="AC356" s="85"/>
      <c r="AD356" s="83" t="str">
        <f t="shared" si="114"/>
        <v>0</v>
      </c>
      <c r="AE356" s="167">
        <f t="shared" si="8017"/>
        <v>0</v>
      </c>
      <c r="AF356" s="168">
        <f t="shared" si="8018"/>
        <v>0</v>
      </c>
      <c r="AG356" s="168">
        <f t="shared" si="8019"/>
        <v>0</v>
      </c>
      <c r="AH356" s="168">
        <f t="shared" si="8020"/>
        <v>0</v>
      </c>
      <c r="AI356" s="168">
        <f t="shared" si="8021"/>
        <v>0</v>
      </c>
      <c r="AJ356" s="154">
        <f t="shared" ref="AJ356:AK356" si="8735">AJ355</f>
        <v>3</v>
      </c>
      <c r="AK356" s="173">
        <f t="shared" si="8735"/>
        <v>1166</v>
      </c>
      <c r="AL356" s="156" t="str">
        <f t="shared" si="8598"/>
        <v>1</v>
      </c>
      <c r="AM356" s="157">
        <f t="shared" si="122"/>
        <v>2</v>
      </c>
      <c r="AN356" s="158">
        <f t="shared" si="123"/>
        <v>0</v>
      </c>
      <c r="AO356" s="159"/>
      <c r="AP356" s="159"/>
      <c r="AQ356" s="159"/>
      <c r="AR356" s="78"/>
      <c r="AS356" s="79"/>
      <c r="AT356" s="77" t="str">
        <f t="shared" si="124"/>
        <v>0</v>
      </c>
      <c r="AU356" s="81">
        <f t="shared" si="8024"/>
        <v>0</v>
      </c>
      <c r="AV356" s="160">
        <f t="shared" si="8025"/>
        <v>0</v>
      </c>
      <c r="AW356" s="160">
        <f t="shared" si="8026"/>
        <v>0</v>
      </c>
      <c r="AX356" s="160">
        <f t="shared" si="8027"/>
        <v>0</v>
      </c>
      <c r="AY356" s="160">
        <f t="shared" si="8028"/>
        <v>0</v>
      </c>
      <c r="AZ356" s="161">
        <f t="shared" ref="AZ356:BA356" si="8736">AZ355</f>
        <v>4</v>
      </c>
      <c r="BA356" s="175">
        <f t="shared" si="8736"/>
        <v>1167</v>
      </c>
      <c r="BB356" s="163" t="str">
        <f t="shared" si="8600"/>
        <v>1</v>
      </c>
      <c r="BC356" s="164">
        <f t="shared" si="132"/>
        <v>4</v>
      </c>
      <c r="BD356" s="165">
        <f t="shared" si="133"/>
        <v>0</v>
      </c>
      <c r="BE356" s="166"/>
      <c r="BF356" s="166"/>
      <c r="BG356" s="166"/>
      <c r="BH356" s="84"/>
      <c r="BI356" s="85"/>
      <c r="BJ356" s="83" t="str">
        <f t="shared" si="134"/>
        <v>0</v>
      </c>
      <c r="BK356" s="167">
        <f t="shared" si="8031"/>
        <v>0</v>
      </c>
      <c r="BL356" s="168">
        <f t="shared" si="8032"/>
        <v>0</v>
      </c>
      <c r="BM356" s="168">
        <f t="shared" si="8033"/>
        <v>0</v>
      </c>
      <c r="BN356" s="168">
        <f t="shared" si="8034"/>
        <v>0</v>
      </c>
      <c r="BO356" s="168">
        <f t="shared" si="8035"/>
        <v>0</v>
      </c>
      <c r="BP356" s="154">
        <f t="shared" ref="BP356:BQ356" si="8737">BP355</f>
        <v>5</v>
      </c>
      <c r="BQ356" s="173">
        <f t="shared" si="8737"/>
        <v>1168</v>
      </c>
      <c r="BR356" s="156" t="str">
        <f t="shared" si="8602"/>
        <v>1</v>
      </c>
      <c r="BS356" s="157">
        <f t="shared" si="142"/>
        <v>4</v>
      </c>
      <c r="BT356" s="158">
        <f t="shared" si="143"/>
        <v>0</v>
      </c>
      <c r="BU356" s="159"/>
      <c r="BV356" s="159"/>
      <c r="BW356" s="159"/>
      <c r="BX356" s="78"/>
      <c r="BY356" s="79"/>
      <c r="BZ356" s="77" t="str">
        <f t="shared" si="144"/>
        <v>0</v>
      </c>
      <c r="CA356" s="81">
        <f t="shared" si="8038"/>
        <v>0</v>
      </c>
      <c r="CB356" s="160">
        <f t="shared" si="8039"/>
        <v>0</v>
      </c>
      <c r="CC356" s="160">
        <f t="shared" si="8040"/>
        <v>0</v>
      </c>
      <c r="CD356" s="160">
        <f t="shared" si="8041"/>
        <v>0</v>
      </c>
      <c r="CE356" s="160">
        <f t="shared" si="8042"/>
        <v>0</v>
      </c>
      <c r="CF356" s="161">
        <f t="shared" ref="CF356:CG356" si="8738">CF355</f>
        <v>6</v>
      </c>
      <c r="CG356" s="175">
        <f t="shared" si="8738"/>
        <v>1169</v>
      </c>
      <c r="CH356" s="163" t="str">
        <f t="shared" si="8604"/>
        <v>1</v>
      </c>
      <c r="CI356" s="164">
        <f t="shared" si="152"/>
        <v>2</v>
      </c>
      <c r="CJ356" s="165">
        <f t="shared" si="153"/>
        <v>0</v>
      </c>
      <c r="CK356" s="166"/>
      <c r="CL356" s="166"/>
      <c r="CM356" s="166"/>
      <c r="CN356" s="84"/>
      <c r="CO356" s="85"/>
      <c r="CP356" s="83" t="str">
        <f t="shared" si="154"/>
        <v>0</v>
      </c>
      <c r="CQ356" s="167">
        <f t="shared" si="8045"/>
        <v>0</v>
      </c>
      <c r="CR356" s="168">
        <f t="shared" si="8046"/>
        <v>0</v>
      </c>
      <c r="CS356" s="168">
        <f t="shared" si="8047"/>
        <v>0</v>
      </c>
      <c r="CT356" s="168">
        <f t="shared" si="8048"/>
        <v>0</v>
      </c>
      <c r="CU356" s="168">
        <f t="shared" si="8049"/>
        <v>0</v>
      </c>
      <c r="CV356" s="154">
        <f t="shared" ref="CV356:CW356" si="8739">CV355</f>
        <v>7</v>
      </c>
      <c r="CW356" s="173">
        <f t="shared" si="8739"/>
        <v>1170</v>
      </c>
      <c r="CX356" s="156" t="str">
        <f t="shared" si="8606"/>
        <v>1</v>
      </c>
      <c r="CY356" s="157">
        <f t="shared" si="162"/>
        <v>2</v>
      </c>
      <c r="CZ356" s="158">
        <f t="shared" si="163"/>
        <v>0</v>
      </c>
      <c r="DA356" s="159"/>
      <c r="DB356" s="159"/>
      <c r="DC356" s="159"/>
      <c r="DD356" s="78"/>
      <c r="DE356" s="79"/>
      <c r="DF356" s="77" t="str">
        <f t="shared" si="164"/>
        <v>0</v>
      </c>
      <c r="DG356" s="81">
        <f t="shared" si="8052"/>
        <v>0</v>
      </c>
      <c r="DH356" s="160">
        <f t="shared" si="8053"/>
        <v>0</v>
      </c>
      <c r="DI356" s="160">
        <f t="shared" si="8054"/>
        <v>0</v>
      </c>
      <c r="DJ356" s="160">
        <f t="shared" si="8055"/>
        <v>0</v>
      </c>
      <c r="DK356" s="160">
        <f t="shared" si="8056"/>
        <v>0</v>
      </c>
      <c r="DL356" s="161">
        <f t="shared" ref="DL356:DM356" si="8740">DL355</f>
        <v>8</v>
      </c>
      <c r="DM356" s="175">
        <f t="shared" si="8740"/>
        <v>1171</v>
      </c>
      <c r="DN356" s="163" t="str">
        <f t="shared" si="8608"/>
        <v>1</v>
      </c>
      <c r="DO356" s="164">
        <f t="shared" si="172"/>
        <v>2</v>
      </c>
      <c r="DP356" s="165">
        <f t="shared" si="173"/>
        <v>0</v>
      </c>
      <c r="DQ356" s="166"/>
      <c r="DR356" s="166"/>
      <c r="DS356" s="166"/>
      <c r="DT356" s="84"/>
      <c r="DU356" s="85"/>
      <c r="DV356" s="83" t="str">
        <f t="shared" si="174"/>
        <v>0</v>
      </c>
      <c r="DW356" s="167">
        <f t="shared" si="8059"/>
        <v>0</v>
      </c>
      <c r="DX356" s="168">
        <f t="shared" si="8060"/>
        <v>0</v>
      </c>
      <c r="DY356" s="168">
        <f t="shared" si="8061"/>
        <v>0</v>
      </c>
      <c r="DZ356" s="168">
        <f t="shared" si="8062"/>
        <v>0</v>
      </c>
      <c r="EA356" s="168">
        <f t="shared" si="8063"/>
        <v>0</v>
      </c>
      <c r="EB356" s="154">
        <f t="shared" ref="EB356:EC356" si="8741">EB355</f>
        <v>9</v>
      </c>
      <c r="EC356" s="173">
        <f t="shared" si="8741"/>
        <v>1172</v>
      </c>
      <c r="ED356" s="156" t="str">
        <f t="shared" si="8610"/>
        <v>1</v>
      </c>
      <c r="EE356" s="157">
        <f t="shared" si="182"/>
        <v>5</v>
      </c>
      <c r="EF356" s="169">
        <f t="shared" si="183"/>
        <v>0</v>
      </c>
      <c r="EG356" s="159"/>
      <c r="EH356" s="159"/>
      <c r="EI356" s="159"/>
      <c r="EJ356" s="78"/>
      <c r="EK356" s="79"/>
      <c r="EL356" s="77" t="str">
        <f t="shared" si="184"/>
        <v>0</v>
      </c>
      <c r="EM356" s="81">
        <f t="shared" si="8066"/>
        <v>0</v>
      </c>
      <c r="EN356" s="160">
        <f t="shared" si="8067"/>
        <v>0</v>
      </c>
      <c r="EO356" s="160">
        <f t="shared" si="8068"/>
        <v>0</v>
      </c>
      <c r="EP356" s="160">
        <f t="shared" si="8069"/>
        <v>0</v>
      </c>
      <c r="EQ356" s="160">
        <f t="shared" si="8070"/>
        <v>0</v>
      </c>
      <c r="ER356" s="161">
        <f t="shared" ref="ER356:ES356" si="8742">ER355</f>
        <v>10</v>
      </c>
      <c r="ES356" s="175">
        <f t="shared" si="8742"/>
        <v>1173</v>
      </c>
      <c r="ET356" s="163" t="str">
        <f t="shared" si="8612"/>
        <v>1</v>
      </c>
      <c r="EU356" s="164">
        <f t="shared" si="192"/>
        <v>19</v>
      </c>
      <c r="EV356" s="165">
        <f t="shared" si="193"/>
        <v>0</v>
      </c>
      <c r="EW356" s="166"/>
      <c r="EX356" s="166"/>
      <c r="EY356" s="166"/>
      <c r="EZ356" s="84"/>
      <c r="FA356" s="85"/>
      <c r="FB356" s="83" t="str">
        <f t="shared" si="194"/>
        <v>0</v>
      </c>
      <c r="FC356" s="167">
        <f t="shared" si="8073"/>
        <v>0</v>
      </c>
      <c r="FD356" s="168">
        <f t="shared" si="8074"/>
        <v>0</v>
      </c>
      <c r="FE356" s="168">
        <f t="shared" si="8075"/>
        <v>0</v>
      </c>
      <c r="FF356" s="168">
        <f t="shared" si="8076"/>
        <v>0</v>
      </c>
      <c r="FG356" s="168">
        <f t="shared" si="8077"/>
        <v>0</v>
      </c>
      <c r="FH356" s="154">
        <f t="shared" ref="FH356:FI356" si="8743">FH355</f>
        <v>11</v>
      </c>
      <c r="FI356" s="173">
        <f t="shared" si="8743"/>
        <v>1174</v>
      </c>
      <c r="FJ356" s="156" t="str">
        <f t="shared" si="8614"/>
        <v>1</v>
      </c>
      <c r="FK356" s="157">
        <f t="shared" si="202"/>
        <v>4</v>
      </c>
      <c r="FL356" s="158">
        <f t="shared" si="203"/>
        <v>0</v>
      </c>
      <c r="FM356" s="159"/>
      <c r="FN356" s="159"/>
      <c r="FO356" s="159"/>
      <c r="FP356" s="78"/>
      <c r="FQ356" s="79"/>
      <c r="FR356" s="77" t="str">
        <f t="shared" si="204"/>
        <v>0</v>
      </c>
      <c r="FS356" s="81">
        <f t="shared" si="8080"/>
        <v>0</v>
      </c>
      <c r="FT356" s="160">
        <f t="shared" si="8081"/>
        <v>0</v>
      </c>
      <c r="FU356" s="160">
        <f t="shared" si="8082"/>
        <v>0</v>
      </c>
      <c r="FV356" s="160">
        <f t="shared" si="8083"/>
        <v>0</v>
      </c>
      <c r="FW356" s="160">
        <f t="shared" si="8084"/>
        <v>0</v>
      </c>
      <c r="FX356" s="161">
        <f t="shared" ref="FX356:FY356" si="8744">FX355</f>
        <v>12</v>
      </c>
      <c r="FY356" s="175">
        <f t="shared" si="8744"/>
        <v>1175</v>
      </c>
      <c r="FZ356" s="163" t="str">
        <f t="shared" si="8616"/>
        <v>1</v>
      </c>
      <c r="GA356" s="164">
        <f t="shared" si="212"/>
        <v>2</v>
      </c>
      <c r="GB356" s="165">
        <f t="shared" si="213"/>
        <v>0</v>
      </c>
      <c r="GC356" s="166"/>
      <c r="GD356" s="166"/>
      <c r="GE356" s="166"/>
      <c r="GF356" s="84"/>
      <c r="GG356" s="85"/>
      <c r="GH356" s="83" t="str">
        <f t="shared" si="214"/>
        <v>0</v>
      </c>
      <c r="GI356" s="167">
        <f t="shared" si="8087"/>
        <v>0</v>
      </c>
      <c r="GJ356" s="168">
        <f t="shared" si="8088"/>
        <v>0</v>
      </c>
      <c r="GK356" s="168">
        <f t="shared" si="8089"/>
        <v>0</v>
      </c>
      <c r="GL356" s="168">
        <f t="shared" si="8090"/>
        <v>0</v>
      </c>
      <c r="GM356" s="168">
        <f t="shared" si="8091"/>
        <v>0</v>
      </c>
      <c r="GN356" s="154">
        <f t="shared" ref="GN356:GO356" si="8745">GN355</f>
        <v>13</v>
      </c>
      <c r="GO356" s="173">
        <f t="shared" si="8745"/>
        <v>1176</v>
      </c>
      <c r="GP356" s="156" t="str">
        <f t="shared" si="8618"/>
        <v>1</v>
      </c>
      <c r="GQ356" s="157">
        <f t="shared" si="222"/>
        <v>3</v>
      </c>
      <c r="GR356" s="158">
        <f t="shared" si="223"/>
        <v>0</v>
      </c>
      <c r="GS356" s="159"/>
      <c r="GT356" s="159"/>
      <c r="GU356" s="159"/>
      <c r="GV356" s="78"/>
      <c r="GW356" s="79"/>
      <c r="GX356" s="77" t="str">
        <f t="shared" si="224"/>
        <v>0</v>
      </c>
      <c r="GY356" s="81">
        <f t="shared" si="8094"/>
        <v>0</v>
      </c>
      <c r="GZ356" s="160">
        <f t="shared" si="8095"/>
        <v>0</v>
      </c>
      <c r="HA356" s="160">
        <f t="shared" si="8096"/>
        <v>0</v>
      </c>
      <c r="HB356" s="160">
        <f t="shared" si="8097"/>
        <v>0</v>
      </c>
      <c r="HC356" s="160">
        <f t="shared" si="8098"/>
        <v>0</v>
      </c>
      <c r="HD356" s="161">
        <f t="shared" ref="HD356:HE356" si="8746">HD355</f>
        <v>14</v>
      </c>
      <c r="HE356" s="175">
        <f t="shared" si="8746"/>
        <v>1177</v>
      </c>
      <c r="HF356" s="163" t="str">
        <f t="shared" si="8620"/>
        <v>1</v>
      </c>
      <c r="HG356" s="164">
        <f t="shared" si="232"/>
        <v>5</v>
      </c>
      <c r="HH356" s="165">
        <f t="shared" si="233"/>
        <v>0</v>
      </c>
      <c r="HI356" s="166"/>
      <c r="HJ356" s="166"/>
      <c r="HK356" s="166"/>
      <c r="HL356" s="84"/>
      <c r="HM356" s="85"/>
      <c r="HN356" s="83" t="str">
        <f t="shared" si="234"/>
        <v>0</v>
      </c>
      <c r="HO356" s="167">
        <f t="shared" si="8101"/>
        <v>0</v>
      </c>
      <c r="HP356" s="168">
        <f t="shared" si="8102"/>
        <v>0</v>
      </c>
      <c r="HQ356" s="168">
        <f t="shared" si="8103"/>
        <v>0</v>
      </c>
      <c r="HR356" s="168">
        <f t="shared" si="8104"/>
        <v>0</v>
      </c>
      <c r="HS356" s="168">
        <f t="shared" si="8105"/>
        <v>0</v>
      </c>
      <c r="HT356" s="154">
        <f t="shared" ref="HT356:HU356" si="8747">HT355</f>
        <v>15</v>
      </c>
      <c r="HU356" s="173">
        <f t="shared" si="8747"/>
        <v>1178</v>
      </c>
      <c r="HV356" s="156" t="str">
        <f t="shared" si="8622"/>
        <v>1</v>
      </c>
      <c r="HW356" s="157" t="str">
        <f t="shared" si="242"/>
        <v/>
      </c>
      <c r="HX356" s="169">
        <f t="shared" si="243"/>
        <v>0</v>
      </c>
      <c r="HY356" s="159"/>
      <c r="HZ356" s="159"/>
      <c r="IA356" s="159"/>
      <c r="IB356" s="160"/>
      <c r="IC356" s="160"/>
      <c r="ID356" s="160" t="str">
        <f t="shared" si="244"/>
        <v>0</v>
      </c>
      <c r="IE356" s="160">
        <f t="shared" si="8108"/>
        <v>0</v>
      </c>
      <c r="IF356" s="160">
        <f t="shared" si="8109"/>
        <v>0</v>
      </c>
      <c r="IG356" s="160">
        <f t="shared" si="8110"/>
        <v>0</v>
      </c>
      <c r="IH356" s="160">
        <f t="shared" si="8111"/>
        <v>0</v>
      </c>
      <c r="II356" s="160">
        <f t="shared" si="8112"/>
        <v>0</v>
      </c>
      <c r="IJ356" s="161">
        <f t="shared" ref="IJ356:IK356" si="8748">IJ355</f>
        <v>16</v>
      </c>
      <c r="IK356" s="175">
        <f t="shared" si="8748"/>
        <v>1179</v>
      </c>
      <c r="IL356" s="163" t="str">
        <f t="shared" si="8624"/>
        <v>1</v>
      </c>
      <c r="IM356" s="164" t="str">
        <f t="shared" si="252"/>
        <v/>
      </c>
      <c r="IN356" s="165">
        <f t="shared" si="253"/>
        <v>0</v>
      </c>
      <c r="IO356" s="166"/>
      <c r="IP356" s="166"/>
      <c r="IQ356" s="166"/>
      <c r="IR356" s="168"/>
      <c r="IS356" s="168"/>
      <c r="IT356" s="170" t="str">
        <f t="shared" si="254"/>
        <v>0</v>
      </c>
      <c r="IU356" s="170">
        <f t="shared" si="8115"/>
        <v>0</v>
      </c>
      <c r="IV356" s="168">
        <f t="shared" si="8116"/>
        <v>0</v>
      </c>
      <c r="IW356" s="168">
        <f t="shared" si="8117"/>
        <v>0</v>
      </c>
      <c r="IX356" s="168">
        <f t="shared" si="8118"/>
        <v>0</v>
      </c>
      <c r="IY356" s="168">
        <f t="shared" si="8119"/>
        <v>0</v>
      </c>
      <c r="IZ356" s="154">
        <f t="shared" ref="IZ356:JA356" si="8749">IZ355</f>
        <v>17</v>
      </c>
      <c r="JA356" s="173">
        <f t="shared" si="8749"/>
        <v>1180</v>
      </c>
      <c r="JB356" s="156" t="str">
        <f t="shared" si="8626"/>
        <v>1</v>
      </c>
      <c r="JC356" s="157" t="str">
        <f t="shared" si="262"/>
        <v/>
      </c>
      <c r="JD356" s="158">
        <f t="shared" si="263"/>
        <v>0</v>
      </c>
      <c r="JE356" s="159"/>
      <c r="JF356" s="159"/>
      <c r="JG356" s="159"/>
      <c r="JH356" s="160"/>
      <c r="JI356" s="160"/>
      <c r="JJ356" s="171" t="str">
        <f t="shared" si="264"/>
        <v>0</v>
      </c>
      <c r="JK356" s="171">
        <f t="shared" si="8122"/>
        <v>0</v>
      </c>
      <c r="JL356" s="160">
        <f t="shared" si="8123"/>
        <v>0</v>
      </c>
      <c r="JM356" s="160">
        <f t="shared" si="8124"/>
        <v>0</v>
      </c>
      <c r="JN356" s="160">
        <f t="shared" si="8125"/>
        <v>0</v>
      </c>
      <c r="JO356" s="160">
        <f t="shared" si="8126"/>
        <v>0</v>
      </c>
      <c r="JP356" s="161">
        <f t="shared" ref="JP356:JQ356" si="8750">JP355</f>
        <v>18</v>
      </c>
      <c r="JQ356" s="175">
        <f t="shared" si="8750"/>
        <v>1181</v>
      </c>
      <c r="JR356" s="163" t="str">
        <f t="shared" si="8628"/>
        <v>1</v>
      </c>
      <c r="JS356" s="164" t="str">
        <f t="shared" si="272"/>
        <v/>
      </c>
      <c r="JT356" s="165">
        <f t="shared" si="273"/>
        <v>0</v>
      </c>
      <c r="JU356" s="166"/>
      <c r="JV356" s="166"/>
      <c r="JW356" s="166"/>
      <c r="JX356" s="168"/>
      <c r="JY356" s="168"/>
      <c r="JZ356" s="170" t="str">
        <f t="shared" si="274"/>
        <v>0</v>
      </c>
      <c r="KA356" s="170">
        <f t="shared" si="8129"/>
        <v>0</v>
      </c>
      <c r="KB356" s="168">
        <f t="shared" si="8130"/>
        <v>0</v>
      </c>
      <c r="KC356" s="168">
        <f t="shared" si="8131"/>
        <v>0</v>
      </c>
      <c r="KD356" s="168">
        <f t="shared" si="8132"/>
        <v>0</v>
      </c>
      <c r="KE356" s="168">
        <f t="shared" si="8133"/>
        <v>0</v>
      </c>
      <c r="KF356" s="154">
        <f t="shared" ref="KF356:KG356" si="8751">KF355</f>
        <v>19</v>
      </c>
      <c r="KG356" s="173">
        <f t="shared" si="8751"/>
        <v>1182</v>
      </c>
      <c r="KH356" s="156" t="str">
        <f t="shared" si="8630"/>
        <v>1</v>
      </c>
      <c r="KI356" s="157" t="str">
        <f t="shared" si="282"/>
        <v/>
      </c>
      <c r="KJ356" s="158">
        <f t="shared" si="283"/>
        <v>0</v>
      </c>
      <c r="KK356" s="159"/>
      <c r="KL356" s="159"/>
      <c r="KM356" s="159"/>
      <c r="KN356" s="160"/>
      <c r="KO356" s="160"/>
      <c r="KP356" s="171" t="str">
        <f t="shared" si="284"/>
        <v>0</v>
      </c>
      <c r="KQ356" s="171">
        <f t="shared" si="8136"/>
        <v>0</v>
      </c>
      <c r="KR356" s="160">
        <f t="shared" si="8137"/>
        <v>0</v>
      </c>
      <c r="KS356" s="160">
        <f t="shared" si="8138"/>
        <v>0</v>
      </c>
      <c r="KT356" s="160">
        <f t="shared" si="8139"/>
        <v>0</v>
      </c>
      <c r="KU356" s="160">
        <f t="shared" si="8140"/>
        <v>0</v>
      </c>
      <c r="KV356" s="161">
        <f t="shared" ref="KV356:KW356" si="8752">KV355</f>
        <v>20</v>
      </c>
      <c r="KW356" s="175">
        <f t="shared" si="8752"/>
        <v>1183</v>
      </c>
      <c r="KX356" s="163" t="str">
        <f t="shared" si="8632"/>
        <v>1</v>
      </c>
      <c r="KY356" s="164" t="str">
        <f t="shared" si="292"/>
        <v/>
      </c>
      <c r="KZ356" s="165">
        <f t="shared" si="293"/>
        <v>0</v>
      </c>
      <c r="LA356" s="166"/>
      <c r="LB356" s="166"/>
      <c r="LC356" s="166"/>
      <c r="LD356" s="168"/>
      <c r="LE356" s="168"/>
      <c r="LF356" s="170" t="str">
        <f t="shared" si="294"/>
        <v>0</v>
      </c>
      <c r="LG356" s="170">
        <f t="shared" si="8143"/>
        <v>0</v>
      </c>
      <c r="LH356" s="168">
        <f t="shared" si="8144"/>
        <v>0</v>
      </c>
      <c r="LI356" s="168">
        <f t="shared" si="8145"/>
        <v>0</v>
      </c>
      <c r="LJ356" s="168">
        <f t="shared" si="8146"/>
        <v>0</v>
      </c>
      <c r="LK356" s="168">
        <f t="shared" si="8147"/>
        <v>0</v>
      </c>
      <c r="LL356" s="172"/>
      <c r="LM356" s="172"/>
      <c r="LN356" s="168" t="str">
        <f t="shared" si="8148"/>
        <v>#REF!</v>
      </c>
      <c r="LO356" s="168" t="str">
        <f t="shared" si="8149"/>
        <v>#REF!</v>
      </c>
      <c r="LP356" s="168" t="str">
        <f t="shared" si="8150"/>
        <v>#REF!</v>
      </c>
      <c r="LQ356" s="168" t="str">
        <f t="shared" si="8151"/>
        <v>#REF!</v>
      </c>
    </row>
    <row r="357" ht="15.75" customHeight="1">
      <c r="A357" s="134"/>
      <c r="B357" s="135"/>
      <c r="C357" s="136">
        <f t="shared" si="99"/>
        <v>0</v>
      </c>
      <c r="D357" s="137">
        <f t="shared" ref="D357:E357" si="8753">D356</f>
        <v>1</v>
      </c>
      <c r="E357" s="182">
        <f t="shared" si="8753"/>
        <v>1164</v>
      </c>
      <c r="F357" s="183" t="str">
        <f>IFERROR(IF(S357&gt;=10,"6",IF(S357&gt;=8,"5",IF(S357&gt;=6,"4",IF(S357&gt;=4,"3",IF(S357&gt;=2,"2",IF(S357&gt;=-1,"1",IF(S357&gt;=-2,"-1",IF(S357&gt;=-3,"-2","-3")))))))), F364)</f>
        <v>1</v>
      </c>
      <c r="G357" s="184">
        <f t="shared" si="102"/>
        <v>1</v>
      </c>
      <c r="H357" s="185">
        <f t="shared" si="103"/>
        <v>0</v>
      </c>
      <c r="I357" s="139"/>
      <c r="J357" s="139"/>
      <c r="K357" s="136">
        <f>SUM(K326:K356)</f>
        <v>0</v>
      </c>
      <c r="L357" s="142"/>
      <c r="M357" s="143"/>
      <c r="N357" s="148" t="str">
        <f t="shared" si="104"/>
        <v>0</v>
      </c>
      <c r="O357" s="145"/>
      <c r="P357" s="139"/>
      <c r="Q357" s="139"/>
      <c r="R357" s="186"/>
      <c r="S357" s="139"/>
      <c r="T357" s="137">
        <f t="shared" ref="T357:U357" si="8754">T356</f>
        <v>2</v>
      </c>
      <c r="U357" s="182">
        <f t="shared" si="8754"/>
        <v>1165</v>
      </c>
      <c r="V357" s="139"/>
      <c r="W357" s="140">
        <f t="shared" si="112"/>
        <v>1</v>
      </c>
      <c r="X357" s="185">
        <f t="shared" si="113"/>
        <v>0</v>
      </c>
      <c r="Y357" s="139"/>
      <c r="Z357" s="139"/>
      <c r="AA357" s="136">
        <f>SUM(AA326:AA356)</f>
        <v>0</v>
      </c>
      <c r="AB357" s="142"/>
      <c r="AC357" s="143"/>
      <c r="AD357" s="148" t="str">
        <f t="shared" si="114"/>
        <v>0</v>
      </c>
      <c r="AE357" s="146"/>
      <c r="AF357" s="139"/>
      <c r="AG357" s="139"/>
      <c r="AH357" s="186"/>
      <c r="AI357" s="139"/>
      <c r="AJ357" s="137">
        <f t="shared" ref="AJ357:AK357" si="8755">AJ356</f>
        <v>3</v>
      </c>
      <c r="AK357" s="182">
        <f t="shared" si="8755"/>
        <v>1166</v>
      </c>
      <c r="AL357" s="139"/>
      <c r="AM357" s="140">
        <f t="shared" si="122"/>
        <v>2</v>
      </c>
      <c r="AN357" s="185">
        <f t="shared" si="123"/>
        <v>0</v>
      </c>
      <c r="AO357" s="139"/>
      <c r="AP357" s="139"/>
      <c r="AQ357" s="136">
        <f>SUM(AQ326:AQ356)</f>
        <v>0</v>
      </c>
      <c r="AR357" s="142"/>
      <c r="AS357" s="143"/>
      <c r="AT357" s="148" t="str">
        <f t="shared" si="124"/>
        <v>0</v>
      </c>
      <c r="AU357" s="145"/>
      <c r="AV357" s="139"/>
      <c r="AW357" s="139"/>
      <c r="AX357" s="186"/>
      <c r="AY357" s="139"/>
      <c r="AZ357" s="137">
        <f t="shared" ref="AZ357:BA357" si="8756">AZ356</f>
        <v>4</v>
      </c>
      <c r="BA357" s="182">
        <f t="shared" si="8756"/>
        <v>1167</v>
      </c>
      <c r="BB357" s="139"/>
      <c r="BC357" s="140">
        <f t="shared" si="132"/>
        <v>4</v>
      </c>
      <c r="BD357" s="185">
        <f t="shared" si="133"/>
        <v>0</v>
      </c>
      <c r="BE357" s="139"/>
      <c r="BF357" s="139"/>
      <c r="BG357" s="136">
        <f>SUM(BG326:BG356)</f>
        <v>0</v>
      </c>
      <c r="BH357" s="142"/>
      <c r="BI357" s="143"/>
      <c r="BJ357" s="148" t="str">
        <f t="shared" si="134"/>
        <v>0</v>
      </c>
      <c r="BK357" s="146"/>
      <c r="BL357" s="139"/>
      <c r="BM357" s="139"/>
      <c r="BN357" s="186"/>
      <c r="BO357" s="139"/>
      <c r="BP357" s="137">
        <f t="shared" ref="BP357:BQ357" si="8757">BP356</f>
        <v>5</v>
      </c>
      <c r="BQ357" s="182">
        <f t="shared" si="8757"/>
        <v>1168</v>
      </c>
      <c r="BR357" s="139"/>
      <c r="BS357" s="140">
        <f t="shared" si="142"/>
        <v>4</v>
      </c>
      <c r="BT357" s="185">
        <f t="shared" si="143"/>
        <v>0</v>
      </c>
      <c r="BU357" s="139"/>
      <c r="BV357" s="139"/>
      <c r="BW357" s="136">
        <f>SUM(BW326:BW356)</f>
        <v>0</v>
      </c>
      <c r="BX357" s="142"/>
      <c r="BY357" s="143"/>
      <c r="BZ357" s="148" t="str">
        <f t="shared" si="144"/>
        <v>0</v>
      </c>
      <c r="CA357" s="145"/>
      <c r="CB357" s="139"/>
      <c r="CC357" s="139"/>
      <c r="CD357" s="186"/>
      <c r="CE357" s="139"/>
      <c r="CF357" s="137">
        <f t="shared" ref="CF357:CG357" si="8758">CF356</f>
        <v>6</v>
      </c>
      <c r="CG357" s="182">
        <f t="shared" si="8758"/>
        <v>1169</v>
      </c>
      <c r="CH357" s="139"/>
      <c r="CI357" s="140">
        <f t="shared" si="152"/>
        <v>2</v>
      </c>
      <c r="CJ357" s="185">
        <f t="shared" si="153"/>
        <v>0</v>
      </c>
      <c r="CK357" s="139"/>
      <c r="CL357" s="139"/>
      <c r="CM357" s="136">
        <f>SUM(CM326:CM356)</f>
        <v>0</v>
      </c>
      <c r="CN357" s="142"/>
      <c r="CO357" s="143"/>
      <c r="CP357" s="148" t="str">
        <f t="shared" si="154"/>
        <v>0</v>
      </c>
      <c r="CQ357" s="146"/>
      <c r="CR357" s="139"/>
      <c r="CS357" s="139"/>
      <c r="CT357" s="186"/>
      <c r="CU357" s="139"/>
      <c r="CV357" s="137">
        <f t="shared" ref="CV357:CW357" si="8759">CV356</f>
        <v>7</v>
      </c>
      <c r="CW357" s="182">
        <f t="shared" si="8759"/>
        <v>1170</v>
      </c>
      <c r="CX357" s="139"/>
      <c r="CY357" s="140">
        <f t="shared" si="162"/>
        <v>2</v>
      </c>
      <c r="CZ357" s="185">
        <f t="shared" si="163"/>
        <v>0</v>
      </c>
      <c r="DA357" s="139"/>
      <c r="DB357" s="139"/>
      <c r="DC357" s="136">
        <f>SUM(DC326:DC356)</f>
        <v>0</v>
      </c>
      <c r="DD357" s="142"/>
      <c r="DE357" s="143"/>
      <c r="DF357" s="148" t="str">
        <f t="shared" si="164"/>
        <v>0</v>
      </c>
      <c r="DG357" s="145"/>
      <c r="DH357" s="139"/>
      <c r="DI357" s="139"/>
      <c r="DJ357" s="186"/>
      <c r="DK357" s="139"/>
      <c r="DL357" s="137">
        <f t="shared" ref="DL357:DM357" si="8760">DL356</f>
        <v>8</v>
      </c>
      <c r="DM357" s="182">
        <f t="shared" si="8760"/>
        <v>1171</v>
      </c>
      <c r="DN357" s="139"/>
      <c r="DO357" s="140">
        <f t="shared" si="172"/>
        <v>2</v>
      </c>
      <c r="DP357" s="185">
        <f t="shared" si="173"/>
        <v>0</v>
      </c>
      <c r="DQ357" s="139"/>
      <c r="DR357" s="139"/>
      <c r="DS357" s="136">
        <f>SUM(DS326:DS356)</f>
        <v>0</v>
      </c>
      <c r="DT357" s="142"/>
      <c r="DU357" s="143"/>
      <c r="DV357" s="148" t="str">
        <f t="shared" si="174"/>
        <v>0</v>
      </c>
      <c r="DW357" s="146"/>
      <c r="DX357" s="139"/>
      <c r="DY357" s="139"/>
      <c r="DZ357" s="186"/>
      <c r="EA357" s="139"/>
      <c r="EB357" s="137">
        <f t="shared" ref="EB357:EC357" si="8761">EB356</f>
        <v>9</v>
      </c>
      <c r="EC357" s="182">
        <f t="shared" si="8761"/>
        <v>1172</v>
      </c>
      <c r="ED357" s="139"/>
      <c r="EE357" s="140">
        <f t="shared" si="182"/>
        <v>5</v>
      </c>
      <c r="EF357" s="187">
        <f t="shared" si="183"/>
        <v>0</v>
      </c>
      <c r="EG357" s="139"/>
      <c r="EH357" s="139"/>
      <c r="EI357" s="136">
        <f>SUM(EI326:EI356)</f>
        <v>0</v>
      </c>
      <c r="EJ357" s="142"/>
      <c r="EK357" s="143"/>
      <c r="EL357" s="148" t="str">
        <f t="shared" si="184"/>
        <v>0</v>
      </c>
      <c r="EM357" s="145"/>
      <c r="EN357" s="139"/>
      <c r="EO357" s="139"/>
      <c r="EP357" s="186"/>
      <c r="EQ357" s="139"/>
      <c r="ER357" s="137">
        <f t="shared" ref="ER357:ES357" si="8762">ER356</f>
        <v>10</v>
      </c>
      <c r="ES357" s="182">
        <f t="shared" si="8762"/>
        <v>1173</v>
      </c>
      <c r="ET357" s="139"/>
      <c r="EU357" s="140">
        <f t="shared" si="192"/>
        <v>19</v>
      </c>
      <c r="EV357" s="185">
        <f t="shared" si="193"/>
        <v>0</v>
      </c>
      <c r="EW357" s="139"/>
      <c r="EX357" s="139"/>
      <c r="EY357" s="136">
        <f>SUM(EY326:EY356)</f>
        <v>0</v>
      </c>
      <c r="EZ357" s="142"/>
      <c r="FA357" s="143"/>
      <c r="FB357" s="148" t="str">
        <f t="shared" si="194"/>
        <v>0</v>
      </c>
      <c r="FC357" s="146"/>
      <c r="FD357" s="139"/>
      <c r="FE357" s="139"/>
      <c r="FF357" s="186"/>
      <c r="FG357" s="139"/>
      <c r="FH357" s="137">
        <f t="shared" ref="FH357:FI357" si="8763">FH356</f>
        <v>11</v>
      </c>
      <c r="FI357" s="182">
        <f t="shared" si="8763"/>
        <v>1174</v>
      </c>
      <c r="FJ357" s="139"/>
      <c r="FK357" s="140">
        <f t="shared" si="202"/>
        <v>4</v>
      </c>
      <c r="FL357" s="185">
        <f t="shared" si="203"/>
        <v>0</v>
      </c>
      <c r="FM357" s="139"/>
      <c r="FN357" s="139"/>
      <c r="FO357" s="136">
        <f>SUM(FO326:FO356)</f>
        <v>0</v>
      </c>
      <c r="FP357" s="142"/>
      <c r="FQ357" s="143"/>
      <c r="FR357" s="148" t="str">
        <f t="shared" si="204"/>
        <v>0</v>
      </c>
      <c r="FS357" s="145"/>
      <c r="FT357" s="139"/>
      <c r="FU357" s="139"/>
      <c r="FV357" s="186"/>
      <c r="FW357" s="139"/>
      <c r="FX357" s="137">
        <f t="shared" ref="FX357:FY357" si="8764">FX356</f>
        <v>12</v>
      </c>
      <c r="FY357" s="182">
        <f t="shared" si="8764"/>
        <v>1175</v>
      </c>
      <c r="FZ357" s="139"/>
      <c r="GA357" s="140">
        <f t="shared" si="212"/>
        <v>2</v>
      </c>
      <c r="GB357" s="185">
        <f t="shared" si="213"/>
        <v>0</v>
      </c>
      <c r="GC357" s="139"/>
      <c r="GD357" s="139"/>
      <c r="GE357" s="136">
        <f>SUM(GE326:GE356)</f>
        <v>0</v>
      </c>
      <c r="GF357" s="142"/>
      <c r="GG357" s="143"/>
      <c r="GH357" s="148" t="str">
        <f t="shared" si="214"/>
        <v>0</v>
      </c>
      <c r="GI357" s="146"/>
      <c r="GJ357" s="139"/>
      <c r="GK357" s="139"/>
      <c r="GL357" s="186"/>
      <c r="GM357" s="139"/>
      <c r="GN357" s="137">
        <f t="shared" ref="GN357:GO357" si="8765">GN356</f>
        <v>13</v>
      </c>
      <c r="GO357" s="182">
        <f t="shared" si="8765"/>
        <v>1176</v>
      </c>
      <c r="GP357" s="139"/>
      <c r="GQ357" s="140">
        <f t="shared" si="222"/>
        <v>3</v>
      </c>
      <c r="GR357" s="185">
        <f t="shared" si="223"/>
        <v>0</v>
      </c>
      <c r="GS357" s="139"/>
      <c r="GT357" s="139"/>
      <c r="GU357" s="136">
        <f>SUM(GU326:GU356)</f>
        <v>0</v>
      </c>
      <c r="GV357" s="142"/>
      <c r="GW357" s="143"/>
      <c r="GX357" s="148" t="str">
        <f t="shared" si="224"/>
        <v>0</v>
      </c>
      <c r="GY357" s="145"/>
      <c r="GZ357" s="139"/>
      <c r="HA357" s="139"/>
      <c r="HB357" s="186"/>
      <c r="HC357" s="139"/>
      <c r="HD357" s="137">
        <f t="shared" ref="HD357:HE357" si="8766">HD356</f>
        <v>14</v>
      </c>
      <c r="HE357" s="182">
        <f t="shared" si="8766"/>
        <v>1177</v>
      </c>
      <c r="HF357" s="139"/>
      <c r="HG357" s="140">
        <f t="shared" si="232"/>
        <v>5</v>
      </c>
      <c r="HH357" s="185">
        <f t="shared" si="233"/>
        <v>0</v>
      </c>
      <c r="HI357" s="139"/>
      <c r="HJ357" s="139"/>
      <c r="HK357" s="136">
        <f>SUM(HK326:HK356)</f>
        <v>0</v>
      </c>
      <c r="HL357" s="142"/>
      <c r="HM357" s="143"/>
      <c r="HN357" s="148" t="str">
        <f t="shared" si="234"/>
        <v>0</v>
      </c>
      <c r="HO357" s="146"/>
      <c r="HP357" s="139"/>
      <c r="HQ357" s="139"/>
      <c r="HR357" s="186"/>
      <c r="HS357" s="139"/>
      <c r="HT357" s="137">
        <f t="shared" ref="HT357:HU357" si="8767">HT356</f>
        <v>15</v>
      </c>
      <c r="HU357" s="182">
        <f t="shared" si="8767"/>
        <v>1178</v>
      </c>
      <c r="HV357" s="139"/>
      <c r="HW357" s="140" t="str">
        <f t="shared" si="242"/>
        <v/>
      </c>
      <c r="HX357" s="187">
        <f t="shared" si="243"/>
        <v>0</v>
      </c>
      <c r="HY357" s="139"/>
      <c r="HZ357" s="139"/>
      <c r="IA357" s="136">
        <f>SUM(IA326:IA356)</f>
        <v>0</v>
      </c>
      <c r="IB357" s="139"/>
      <c r="IC357" s="139"/>
      <c r="ID357" s="139" t="str">
        <f t="shared" si="244"/>
        <v>0</v>
      </c>
      <c r="IE357" s="139"/>
      <c r="IF357" s="139"/>
      <c r="IG357" s="139"/>
      <c r="IH357" s="186"/>
      <c r="II357" s="139"/>
      <c r="IJ357" s="137">
        <f t="shared" ref="IJ357:IK357" si="8768">IJ356</f>
        <v>16</v>
      </c>
      <c r="IK357" s="182">
        <f t="shared" si="8768"/>
        <v>1179</v>
      </c>
      <c r="IL357" s="139"/>
      <c r="IM357" s="140" t="str">
        <f t="shared" si="252"/>
        <v/>
      </c>
      <c r="IN357" s="185">
        <f t="shared" si="253"/>
        <v>0</v>
      </c>
      <c r="IO357" s="139"/>
      <c r="IP357" s="139"/>
      <c r="IQ357" s="136">
        <f>SUM(IQ326:IQ356)</f>
        <v>0</v>
      </c>
      <c r="IR357" s="139"/>
      <c r="IS357" s="139"/>
      <c r="IT357" s="140" t="str">
        <f t="shared" si="254"/>
        <v>0</v>
      </c>
      <c r="IU357" s="140"/>
      <c r="IV357" s="139"/>
      <c r="IW357" s="139"/>
      <c r="IX357" s="186"/>
      <c r="IY357" s="139"/>
      <c r="IZ357" s="137">
        <f t="shared" ref="IZ357:JA357" si="8769">IZ356</f>
        <v>17</v>
      </c>
      <c r="JA357" s="182">
        <f t="shared" si="8769"/>
        <v>1180</v>
      </c>
      <c r="JB357" s="139"/>
      <c r="JC357" s="140" t="str">
        <f t="shared" si="262"/>
        <v/>
      </c>
      <c r="JD357" s="185">
        <f t="shared" si="263"/>
        <v>0</v>
      </c>
      <c r="JE357" s="139"/>
      <c r="JF357" s="139"/>
      <c r="JG357" s="136">
        <f>SUM(JG326:JG356)</f>
        <v>0</v>
      </c>
      <c r="JH357" s="139"/>
      <c r="JI357" s="139"/>
      <c r="JJ357" s="140" t="str">
        <f t="shared" si="264"/>
        <v>0</v>
      </c>
      <c r="JK357" s="140"/>
      <c r="JL357" s="139"/>
      <c r="JM357" s="139"/>
      <c r="JN357" s="186"/>
      <c r="JO357" s="139"/>
      <c r="JP357" s="137">
        <f t="shared" ref="JP357:JQ357" si="8770">JP356</f>
        <v>18</v>
      </c>
      <c r="JQ357" s="182">
        <f t="shared" si="8770"/>
        <v>1181</v>
      </c>
      <c r="JR357" s="139"/>
      <c r="JS357" s="140" t="str">
        <f t="shared" si="272"/>
        <v/>
      </c>
      <c r="JT357" s="185">
        <f t="shared" si="273"/>
        <v>0</v>
      </c>
      <c r="JU357" s="139"/>
      <c r="JV357" s="139"/>
      <c r="JW357" s="136">
        <f>SUM(JW326:JW356)</f>
        <v>0</v>
      </c>
      <c r="JX357" s="139"/>
      <c r="JY357" s="139"/>
      <c r="JZ357" s="140" t="str">
        <f t="shared" si="274"/>
        <v>0</v>
      </c>
      <c r="KA357" s="140"/>
      <c r="KB357" s="139"/>
      <c r="KC357" s="139"/>
      <c r="KD357" s="186"/>
      <c r="KE357" s="139"/>
      <c r="KF357" s="137">
        <f t="shared" ref="KF357:KG357" si="8771">KF356</f>
        <v>19</v>
      </c>
      <c r="KG357" s="182">
        <f t="shared" si="8771"/>
        <v>1182</v>
      </c>
      <c r="KH357" s="139"/>
      <c r="KI357" s="140" t="str">
        <f t="shared" si="282"/>
        <v/>
      </c>
      <c r="KJ357" s="185">
        <f t="shared" si="283"/>
        <v>0</v>
      </c>
      <c r="KK357" s="139"/>
      <c r="KL357" s="139"/>
      <c r="KM357" s="136">
        <f>SUM(KM326:KM356)</f>
        <v>0</v>
      </c>
      <c r="KN357" s="139"/>
      <c r="KO357" s="139"/>
      <c r="KP357" s="140" t="str">
        <f t="shared" si="284"/>
        <v>0</v>
      </c>
      <c r="KQ357" s="140"/>
      <c r="KR357" s="139"/>
      <c r="KS357" s="139"/>
      <c r="KT357" s="186"/>
      <c r="KU357" s="139"/>
      <c r="KV357" s="137">
        <f t="shared" ref="KV357:KW357" si="8772">KV356</f>
        <v>20</v>
      </c>
      <c r="KW357" s="182">
        <f t="shared" si="8772"/>
        <v>1183</v>
      </c>
      <c r="KX357" s="139"/>
      <c r="KY357" s="140" t="str">
        <f t="shared" si="292"/>
        <v/>
      </c>
      <c r="KZ357" s="185">
        <f t="shared" si="293"/>
        <v>0</v>
      </c>
      <c r="LA357" s="139"/>
      <c r="LB357" s="139"/>
      <c r="LC357" s="136">
        <f>SUM(LC326:LC356)</f>
        <v>0</v>
      </c>
      <c r="LD357" s="139"/>
      <c r="LE357" s="139"/>
      <c r="LF357" s="140" t="str">
        <f t="shared" si="294"/>
        <v>0</v>
      </c>
      <c r="LG357" s="140"/>
      <c r="LH357" s="139"/>
      <c r="LI357" s="139"/>
      <c r="LJ357" s="186"/>
      <c r="LK357" s="139"/>
      <c r="LL357" s="136"/>
      <c r="LM357" s="136"/>
      <c r="LN357" s="139"/>
      <c r="LO357" s="139"/>
      <c r="LP357" s="186"/>
      <c r="LQ357" s="139"/>
    </row>
    <row r="358" ht="15.75" customHeight="1">
      <c r="A358" s="188">
        <v>46447.0</v>
      </c>
      <c r="B358" s="152" t="s">
        <v>32</v>
      </c>
      <c r="C358" s="153">
        <f t="shared" si="99"/>
        <v>0</v>
      </c>
      <c r="D358" s="154">
        <f t="shared" ref="D358:E358" si="8773">D357</f>
        <v>1</v>
      </c>
      <c r="E358" s="155">
        <f t="shared" si="8773"/>
        <v>1164</v>
      </c>
      <c r="F358" s="156" t="str">
        <f t="shared" ref="F358:F363" si="8794">IFERROR(IF(S358&gt;=10,"6",IF(S358&gt;=8,"5",IF(S358&gt;=6,"4",IF(S358&gt;=4,"3",IF(S358&gt;=2,"2",IF(S358&gt;=-1,"1",IF(S358&gt;=-2,"-1",IF(S358&gt;=-3,"-2","-3")))))))), F366)</f>
        <v>1</v>
      </c>
      <c r="G358" s="157">
        <f t="shared" si="102"/>
        <v>1</v>
      </c>
      <c r="H358" s="158">
        <f t="shared" si="103"/>
        <v>0</v>
      </c>
      <c r="I358" s="159"/>
      <c r="J358" s="159"/>
      <c r="K358" s="159"/>
      <c r="L358" s="78"/>
      <c r="M358" s="79"/>
      <c r="N358" s="77" t="str">
        <f t="shared" si="104"/>
        <v>0</v>
      </c>
      <c r="O358" s="81">
        <f t="shared" ref="O358:O388" si="8795">L358+N358</f>
        <v>0</v>
      </c>
      <c r="P358" s="160">
        <f t="shared" ref="P358:P388" si="8796">IF(I358&gt;=8000,2.5,IF(I358&gt;=6000,2,IF(I358&gt;=4000,1.5,IF(I358&gt;=2000,1,IF(I358&gt;=1000,0.5,IF(I358&gt;=0,0))))))</f>
        <v>0</v>
      </c>
      <c r="Q358" s="160">
        <f t="shared" ref="Q358:Q388" si="8797">IF(J358&gt;=10000,5,IF(J358&gt;=9000,4.5,IF(J358&gt;=8000,4,IF(J358&gt;=7000,3.5,IF(J358&gt;=6000,3,IF(J358&gt;=5000,2.5,IF(J358&gt;=4000,2,IF(J358&gt;=3000,1.5,IF(J358&gt;=2000,1,IF(J358&gt;=1000,0.5,0))))))))))</f>
        <v>0</v>
      </c>
      <c r="R358" s="160">
        <f t="shared" ref="R358:R388" si="8798">IF(K358&gt;=8000,5,IF(K358&gt;=6000,4,IF(K358&gt;=4000,3,IF(K358&gt;=2000,2,IF(K358&gt;=1000,1,IF(K358&gt;=0,0,IF(K358&gt;=-1000,-1,IF(K358&gt;=-2000,-1.5,IF(K358&gt;=-3000,-4,IF(K358&gt;=-4000,-5,-6))))))))))</f>
        <v>0</v>
      </c>
      <c r="S358" s="160">
        <f t="shared" ref="S358:S388" si="8799">IFERROR(R358+Q358+P358, R358+Q358)</f>
        <v>0</v>
      </c>
      <c r="T358" s="161">
        <f t="shared" ref="T358:U358" si="8774">T357</f>
        <v>2</v>
      </c>
      <c r="U358" s="162">
        <f t="shared" si="8774"/>
        <v>1165</v>
      </c>
      <c r="V358" s="163" t="str">
        <f t="shared" ref="V358:V380" si="8801">IFERROR(IF(AI358&gt;=10,"6",IF(AI358&gt;=8,"5",IF(AI358&gt;=6,"4",IF(AI358&gt;=4,"3",IF(AI358&gt;=2,"2",IF(AI358&gt;=-1,"1",IF(AI358&gt;=-2,"-1",IF(AI358&gt;=-3,"-2","-3")))))))), V365)</f>
        <v>1</v>
      </c>
      <c r="W358" s="164">
        <f t="shared" si="112"/>
        <v>1</v>
      </c>
      <c r="X358" s="165">
        <f t="shared" si="113"/>
        <v>0</v>
      </c>
      <c r="Y358" s="166"/>
      <c r="Z358" s="166"/>
      <c r="AA358" s="166"/>
      <c r="AB358" s="84"/>
      <c r="AC358" s="85"/>
      <c r="AD358" s="83" t="str">
        <f t="shared" si="114"/>
        <v>0</v>
      </c>
      <c r="AE358" s="167">
        <f t="shared" ref="AE358:AE388" si="8802">AB358+AD358</f>
        <v>0</v>
      </c>
      <c r="AF358" s="168">
        <f t="shared" ref="AF358:AF388" si="8803">IF(Y358&gt;=8000,2.5,IF(Y358&gt;=6000,2,IF(Y358&gt;=4000,1.5,IF(Y358&gt;=2000,1,IF(Y358&gt;=1000,0.5,IF(Y358&gt;=0,0))))))</f>
        <v>0</v>
      </c>
      <c r="AG358" s="168">
        <f t="shared" ref="AG358:AG388" si="8804">IF(Z358&gt;=10000,5,IF(Z358&gt;=9000,4.5,IF(Z358&gt;=8000,4,IF(Z358&gt;=7000,3.5,IF(Z358&gt;=6000,3,IF(Z358&gt;=5000,2.5,IF(Z358&gt;=4000,2,IF(Z358&gt;=3000,1.5,IF(Z358&gt;=2000,1,IF(Z358&gt;=1000,0.5,0))))))))))</f>
        <v>0</v>
      </c>
      <c r="AH358" s="168">
        <f t="shared" ref="AH358:AH388" si="8805">IF(AA358&gt;=8000,5,IF(AA358&gt;=6000,4,IF(AA358&gt;=4000,3,IF(AA358&gt;=2000,2,IF(AA358&gt;=1000,1,IF(AA358&gt;=0,0,IF(AA358&gt;=-1000,-1,IF(AA358&gt;=-2000,-1.5,IF(AA358&gt;=-3000,-4,IF(AA358&gt;=-4000,-5,-6))))))))))</f>
        <v>0</v>
      </c>
      <c r="AI358" s="168">
        <f t="shared" ref="AI358:AI388" si="8806">IFERROR(AH358+AG358+AF358, AH358+AG358)</f>
        <v>0</v>
      </c>
      <c r="AJ358" s="154">
        <f t="shared" ref="AJ358:AK358" si="8775">AJ357</f>
        <v>3</v>
      </c>
      <c r="AK358" s="155">
        <f t="shared" si="8775"/>
        <v>1166</v>
      </c>
      <c r="AL358" s="156" t="str">
        <f t="shared" ref="AL358:AL380" si="8808">IFERROR(IF(AY358&gt;=10,"6",IF(AY358&gt;=8,"5",IF(AY358&gt;=6,"4",IF(AY358&gt;=4,"3",IF(AY358&gt;=2,"2",IF(AY358&gt;=-1,"1",IF(AY358&gt;=-2,"-1",IF(AY358&gt;=-3,"-2","-3")))))))), AL365)</f>
        <v>1</v>
      </c>
      <c r="AM358" s="157">
        <f t="shared" si="122"/>
        <v>2</v>
      </c>
      <c r="AN358" s="158">
        <f t="shared" si="123"/>
        <v>0</v>
      </c>
      <c r="AO358" s="159"/>
      <c r="AP358" s="159"/>
      <c r="AQ358" s="159"/>
      <c r="AR358" s="78"/>
      <c r="AS358" s="79"/>
      <c r="AT358" s="77" t="str">
        <f t="shared" si="124"/>
        <v>0</v>
      </c>
      <c r="AU358" s="81">
        <f t="shared" ref="AU358:AU388" si="8809">AR358+AT358</f>
        <v>0</v>
      </c>
      <c r="AV358" s="160">
        <f t="shared" ref="AV358:AV388" si="8810">IF(AO358&gt;=8000,2.5,IF(AO358&gt;=6000,2,IF(AO358&gt;=4000,1.5,IF(AO358&gt;=2000,1,IF(AO358&gt;=1000,0.5,IF(AO358&gt;=0,0))))))</f>
        <v>0</v>
      </c>
      <c r="AW358" s="160">
        <f t="shared" ref="AW358:AW388" si="8811">IF(AP358&gt;=10000,5,IF(AP358&gt;=9000,4.5,IF(AP358&gt;=8000,4,IF(AP358&gt;=7000,3.5,IF(AP358&gt;=6000,3,IF(AP358&gt;=5000,2.5,IF(AP358&gt;=4000,2,IF(AP358&gt;=3000,1.5,IF(AP358&gt;=2000,1,IF(AP358&gt;=1000,0.5,0))))))))))</f>
        <v>0</v>
      </c>
      <c r="AX358" s="160">
        <f t="shared" ref="AX358:AX388" si="8812">IF(AQ358&gt;=8000,5,IF(AQ358&gt;=6000,4,IF(AQ358&gt;=4000,3,IF(AQ358&gt;=2000,2,IF(AQ358&gt;=1000,1,IF(AQ358&gt;=0,0,IF(AQ358&gt;=-1000,-1,IF(AQ358&gt;=-2000,-1.5,IF(AQ358&gt;=-3000,-4,IF(AQ358&gt;=-4000,-5,-6))))))))))</f>
        <v>0</v>
      </c>
      <c r="AY358" s="160">
        <f t="shared" ref="AY358:AY388" si="8813">IFERROR(AX358+AW358+AV358, AX358+AW358)</f>
        <v>0</v>
      </c>
      <c r="AZ358" s="161">
        <f t="shared" ref="AZ358:BA358" si="8776">AZ357</f>
        <v>4</v>
      </c>
      <c r="BA358" s="162">
        <f t="shared" si="8776"/>
        <v>1167</v>
      </c>
      <c r="BB358" s="163" t="str">
        <f t="shared" ref="BB358:BB380" si="8815">IFERROR(IF(BO358&gt;=10,"6",IF(BO358&gt;=8,"5",IF(BO358&gt;=6,"4",IF(BO358&gt;=4,"3",IF(BO358&gt;=2,"2",IF(BO358&gt;=-1,"1",IF(BO358&gt;=-2,"-1",IF(BO358&gt;=-3,"-2","-3")))))))), BB365)</f>
        <v>1</v>
      </c>
      <c r="BC358" s="164">
        <f t="shared" si="132"/>
        <v>4</v>
      </c>
      <c r="BD358" s="165">
        <f t="shared" si="133"/>
        <v>0</v>
      </c>
      <c r="BE358" s="166"/>
      <c r="BF358" s="166"/>
      <c r="BG358" s="166"/>
      <c r="BH358" s="84"/>
      <c r="BI358" s="85"/>
      <c r="BJ358" s="83" t="str">
        <f t="shared" si="134"/>
        <v>0</v>
      </c>
      <c r="BK358" s="167">
        <f t="shared" ref="BK358:BK388" si="8816">BH358+BJ358</f>
        <v>0</v>
      </c>
      <c r="BL358" s="168">
        <f t="shared" ref="BL358:BL388" si="8817">IF(BE358&gt;=8000,2.5,IF(BE358&gt;=6000,2,IF(BE358&gt;=4000,1.5,IF(BE358&gt;=2000,1,IF(BE358&gt;=1000,0.5,IF(BE358&gt;=0,0))))))</f>
        <v>0</v>
      </c>
      <c r="BM358" s="168">
        <f t="shared" ref="BM358:BM388" si="8818">IF(BF358&gt;=10000,5,IF(BF358&gt;=9000,4.5,IF(BF358&gt;=8000,4,IF(BF358&gt;=7000,3.5,IF(BF358&gt;=6000,3,IF(BF358&gt;=5000,2.5,IF(BF358&gt;=4000,2,IF(BF358&gt;=3000,1.5,IF(BF358&gt;=2000,1,IF(BF358&gt;=1000,0.5,0))))))))))</f>
        <v>0</v>
      </c>
      <c r="BN358" s="168">
        <f t="shared" ref="BN358:BN388" si="8819">IF(BG358&gt;=8000,5,IF(BG358&gt;=6000,4,IF(BG358&gt;=4000,3,IF(BG358&gt;=2000,2,IF(BG358&gt;=1000,1,IF(BG358&gt;=0,0,IF(BG358&gt;=-1000,-1,IF(BG358&gt;=-2000,-1.5,IF(BG358&gt;=-3000,-4,IF(BG358&gt;=-4000,-5,-6))))))))))</f>
        <v>0</v>
      </c>
      <c r="BO358" s="168">
        <f t="shared" ref="BO358:BO388" si="8820">IFERROR(BN358+BM358+BL358, BN358+BM358)</f>
        <v>0</v>
      </c>
      <c r="BP358" s="154">
        <f t="shared" ref="BP358:BQ358" si="8777">BP357</f>
        <v>5</v>
      </c>
      <c r="BQ358" s="155">
        <f t="shared" si="8777"/>
        <v>1168</v>
      </c>
      <c r="BR358" s="156" t="str">
        <f t="shared" ref="BR358:BR380" si="8822">IFERROR(IF(CE358&gt;=10,"6",IF(CE358&gt;=8,"5",IF(CE358&gt;=6,"4",IF(CE358&gt;=4,"3",IF(CE358&gt;=2,"2",IF(CE358&gt;=-1,"1",IF(CE358&gt;=-2,"-1",IF(CE358&gt;=-3,"-2","-3")))))))), BR365)</f>
        <v>1</v>
      </c>
      <c r="BS358" s="157">
        <f t="shared" si="142"/>
        <v>4</v>
      </c>
      <c r="BT358" s="158">
        <f t="shared" si="143"/>
        <v>0</v>
      </c>
      <c r="BU358" s="159"/>
      <c r="BV358" s="159"/>
      <c r="BW358" s="159"/>
      <c r="BX358" s="78"/>
      <c r="BY358" s="79"/>
      <c r="BZ358" s="77" t="str">
        <f t="shared" si="144"/>
        <v>0</v>
      </c>
      <c r="CA358" s="81">
        <f t="shared" ref="CA358:CA388" si="8823">BX358+BZ358</f>
        <v>0</v>
      </c>
      <c r="CB358" s="160">
        <f t="shared" ref="CB358:CB388" si="8824">IF(BU358&gt;=8000,2.5,IF(BU358&gt;=6000,2,IF(BU358&gt;=4000,1.5,IF(BU358&gt;=2000,1,IF(BU358&gt;=1000,0.5,IF(BU358&gt;=0,0))))))</f>
        <v>0</v>
      </c>
      <c r="CC358" s="160">
        <f t="shared" ref="CC358:CC388" si="8825">IF(BV358&gt;=10000,5,IF(BV358&gt;=9000,4.5,IF(BV358&gt;=8000,4,IF(BV358&gt;=7000,3.5,IF(BV358&gt;=6000,3,IF(BV358&gt;=5000,2.5,IF(BV358&gt;=4000,2,IF(BV358&gt;=3000,1.5,IF(BV358&gt;=2000,1,IF(BV358&gt;=1000,0.5,0))))))))))</f>
        <v>0</v>
      </c>
      <c r="CD358" s="160">
        <f t="shared" ref="CD358:CD388" si="8826">IF(BW358&gt;=8000,5,IF(BW358&gt;=6000,4,IF(BW358&gt;=4000,3,IF(BW358&gt;=2000,2,IF(BW358&gt;=1000,1,IF(BW358&gt;=0,0,IF(BW358&gt;=-1000,-1,IF(BW358&gt;=-2000,-1.5,IF(BW358&gt;=-3000,-4,IF(BW358&gt;=-4000,-5,-6))))))))))</f>
        <v>0</v>
      </c>
      <c r="CE358" s="160">
        <f t="shared" ref="CE358:CE388" si="8827">IFERROR(CD358+CC358+CB358, CD358+CC358)</f>
        <v>0</v>
      </c>
      <c r="CF358" s="161">
        <f t="shared" ref="CF358:CG358" si="8778">CF357</f>
        <v>6</v>
      </c>
      <c r="CG358" s="162">
        <f t="shared" si="8778"/>
        <v>1169</v>
      </c>
      <c r="CH358" s="163" t="str">
        <f t="shared" ref="CH358:CH380" si="8829">IFERROR(IF(CU358&gt;=10,"6",IF(CU358&gt;=8,"5",IF(CU358&gt;=6,"4",IF(CU358&gt;=4,"3",IF(CU358&gt;=2,"2",IF(CU358&gt;=-1,"1",IF(CU358&gt;=-2,"-1",IF(CU358&gt;=-3,"-2","-3")))))))), CH365)</f>
        <v>1</v>
      </c>
      <c r="CI358" s="164">
        <f t="shared" si="152"/>
        <v>2</v>
      </c>
      <c r="CJ358" s="165">
        <f t="shared" si="153"/>
        <v>0</v>
      </c>
      <c r="CK358" s="166"/>
      <c r="CL358" s="166"/>
      <c r="CM358" s="166"/>
      <c r="CN358" s="84"/>
      <c r="CO358" s="85"/>
      <c r="CP358" s="83" t="str">
        <f t="shared" si="154"/>
        <v>0</v>
      </c>
      <c r="CQ358" s="167">
        <f t="shared" ref="CQ358:CQ388" si="8830">CN358+CP358</f>
        <v>0</v>
      </c>
      <c r="CR358" s="168">
        <f t="shared" ref="CR358:CR388" si="8831">IF(CK358&gt;=8000,2.5,IF(CK358&gt;=6000,2,IF(CK358&gt;=4000,1.5,IF(CK358&gt;=2000,1,IF(CK358&gt;=1000,0.5,IF(CK358&gt;=0,0))))))</f>
        <v>0</v>
      </c>
      <c r="CS358" s="168">
        <f t="shared" ref="CS358:CS388" si="8832">IF(CL358&gt;=10000,5,IF(CL358&gt;=9000,4.5,IF(CL358&gt;=8000,4,IF(CL358&gt;=7000,3.5,IF(CL358&gt;=6000,3,IF(CL358&gt;=5000,2.5,IF(CL358&gt;=4000,2,IF(CL358&gt;=3000,1.5,IF(CL358&gt;=2000,1,IF(CL358&gt;=1000,0.5,0))))))))))</f>
        <v>0</v>
      </c>
      <c r="CT358" s="168">
        <f t="shared" ref="CT358:CT388" si="8833">IF(CM358&gt;=8000,5,IF(CM358&gt;=6000,4,IF(CM358&gt;=4000,3,IF(CM358&gt;=2000,2,IF(CM358&gt;=1000,1,IF(CM358&gt;=0,0,IF(CM358&gt;=-1000,-1,IF(CM358&gt;=-2000,-1.5,IF(CM358&gt;=-3000,-4,IF(CM358&gt;=-4000,-5,-6))))))))))</f>
        <v>0</v>
      </c>
      <c r="CU358" s="168">
        <f t="shared" ref="CU358:CU388" si="8834">IFERROR(CT358+CS358+CR358, CT358+CS358)</f>
        <v>0</v>
      </c>
      <c r="CV358" s="154">
        <f t="shared" ref="CV358:CW358" si="8779">CV357</f>
        <v>7</v>
      </c>
      <c r="CW358" s="155">
        <f t="shared" si="8779"/>
        <v>1170</v>
      </c>
      <c r="CX358" s="156" t="str">
        <f t="shared" ref="CX358:CX380" si="8836">IFERROR(IF(DK358&gt;=10,"6",IF(DK358&gt;=8,"5",IF(DK358&gt;=6,"4",IF(DK358&gt;=4,"3",IF(DK358&gt;=2,"2",IF(DK358&gt;=-1,"1",IF(DK358&gt;=-2,"-1",IF(DK358&gt;=-3,"-2","-3")))))))), CX365)</f>
        <v>1</v>
      </c>
      <c r="CY358" s="157">
        <f t="shared" si="162"/>
        <v>2</v>
      </c>
      <c r="CZ358" s="158">
        <f t="shared" si="163"/>
        <v>0</v>
      </c>
      <c r="DA358" s="159"/>
      <c r="DB358" s="159"/>
      <c r="DC358" s="159"/>
      <c r="DD358" s="78"/>
      <c r="DE358" s="79"/>
      <c r="DF358" s="77" t="str">
        <f t="shared" si="164"/>
        <v>0</v>
      </c>
      <c r="DG358" s="81">
        <f t="shared" ref="DG358:DG388" si="8837">DD358+DF358</f>
        <v>0</v>
      </c>
      <c r="DH358" s="160">
        <f t="shared" ref="DH358:DH388" si="8838">IF(DA358&gt;=8000,2.5,IF(DA358&gt;=6000,2,IF(DA358&gt;=4000,1.5,IF(DA358&gt;=2000,1,IF(DA358&gt;=1000,0.5,IF(DA358&gt;=0,0))))))</f>
        <v>0</v>
      </c>
      <c r="DI358" s="160">
        <f t="shared" ref="DI358:DI388" si="8839">IF(DB358&gt;=10000,5,IF(DB358&gt;=9000,4.5,IF(DB358&gt;=8000,4,IF(DB358&gt;=7000,3.5,IF(DB358&gt;=6000,3,IF(DB358&gt;=5000,2.5,IF(DB358&gt;=4000,2,IF(DB358&gt;=3000,1.5,IF(DB358&gt;=2000,1,IF(DB358&gt;=1000,0.5,0))))))))))</f>
        <v>0</v>
      </c>
      <c r="DJ358" s="160">
        <f t="shared" ref="DJ358:DJ388" si="8840">IF(DC358&gt;=8000,5,IF(DC358&gt;=6000,4,IF(DC358&gt;=4000,3,IF(DC358&gt;=2000,2,IF(DC358&gt;=1000,1,IF(DC358&gt;=0,0,IF(DC358&gt;=-1000,-1,IF(DC358&gt;=-2000,-1.5,IF(DC358&gt;=-3000,-4,IF(DC358&gt;=-4000,-5,-6))))))))))</f>
        <v>0</v>
      </c>
      <c r="DK358" s="160">
        <f t="shared" ref="DK358:DK388" si="8841">IFERROR(DJ358+DI358+DH358, DJ358+DI358)</f>
        <v>0</v>
      </c>
      <c r="DL358" s="161">
        <f t="shared" ref="DL358:DM358" si="8780">DL357</f>
        <v>8</v>
      </c>
      <c r="DM358" s="162">
        <f t="shared" si="8780"/>
        <v>1171</v>
      </c>
      <c r="DN358" s="163" t="str">
        <f t="shared" ref="DN358:DN380" si="8843">IFERROR(IF(EA358&gt;=10,"6",IF(EA358&gt;=8,"5",IF(EA358&gt;=6,"4",IF(EA358&gt;=4,"3",IF(EA358&gt;=2,"2",IF(EA358&gt;=-1,"1",IF(EA358&gt;=-2,"-1",IF(EA358&gt;=-3,"-2","-3")))))))), DN365)</f>
        <v>1</v>
      </c>
      <c r="DO358" s="164">
        <f t="shared" si="172"/>
        <v>2</v>
      </c>
      <c r="DP358" s="165">
        <f t="shared" si="173"/>
        <v>0</v>
      </c>
      <c r="DQ358" s="166"/>
      <c r="DR358" s="166"/>
      <c r="DS358" s="166"/>
      <c r="DT358" s="84"/>
      <c r="DU358" s="85"/>
      <c r="DV358" s="83" t="str">
        <f t="shared" si="174"/>
        <v>0</v>
      </c>
      <c r="DW358" s="167">
        <f t="shared" ref="DW358:DW388" si="8844">DT358+DV358</f>
        <v>0</v>
      </c>
      <c r="DX358" s="168">
        <f t="shared" ref="DX358:DX388" si="8845">IF(DQ358&gt;=8000,2.5,IF(DQ358&gt;=6000,2,IF(DQ358&gt;=4000,1.5,IF(DQ358&gt;=2000,1,IF(DQ358&gt;=1000,0.5,IF(DQ358&gt;=0,0))))))</f>
        <v>0</v>
      </c>
      <c r="DY358" s="168">
        <f t="shared" ref="DY358:DY388" si="8846">IF(DR358&gt;=10000,5,IF(DR358&gt;=9000,4.5,IF(DR358&gt;=8000,4,IF(DR358&gt;=7000,3.5,IF(DR358&gt;=6000,3,IF(DR358&gt;=5000,2.5,IF(DR358&gt;=4000,2,IF(DR358&gt;=3000,1.5,IF(DR358&gt;=2000,1,IF(DR358&gt;=1000,0.5,0))))))))))</f>
        <v>0</v>
      </c>
      <c r="DZ358" s="168">
        <f t="shared" ref="DZ358:DZ388" si="8847">IF(DS358&gt;=8000,5,IF(DS358&gt;=6000,4,IF(DS358&gt;=4000,3,IF(DS358&gt;=2000,2,IF(DS358&gt;=1000,1,IF(DS358&gt;=0,0,IF(DS358&gt;=-1000,-1,IF(DS358&gt;=-2000,-1.5,IF(DS358&gt;=-3000,-4,IF(DS358&gt;=-4000,-5,-6))))))))))</f>
        <v>0</v>
      </c>
      <c r="EA358" s="168">
        <f t="shared" ref="EA358:EA388" si="8848">IFERROR(DZ358+DY358+DX358, DZ358+DY358)</f>
        <v>0</v>
      </c>
      <c r="EB358" s="154">
        <f t="shared" ref="EB358:EC358" si="8781">EB357</f>
        <v>9</v>
      </c>
      <c r="EC358" s="155">
        <f t="shared" si="8781"/>
        <v>1172</v>
      </c>
      <c r="ED358" s="156" t="str">
        <f t="shared" ref="ED358:ED380" si="8850">IFERROR(IF(EQ358&gt;=10,"6",IF(EQ358&gt;=8,"5",IF(EQ358&gt;=6,"4",IF(EQ358&gt;=4,"3",IF(EQ358&gt;=2,"2",IF(EQ358&gt;=-1,"1",IF(EQ358&gt;=-2,"-1",IF(EQ358&gt;=-3,"-2","-3")))))))), ED365)</f>
        <v>1</v>
      </c>
      <c r="EE358" s="157">
        <f t="shared" si="182"/>
        <v>5</v>
      </c>
      <c r="EF358" s="169">
        <f t="shared" si="183"/>
        <v>0</v>
      </c>
      <c r="EG358" s="159"/>
      <c r="EH358" s="159"/>
      <c r="EI358" s="159"/>
      <c r="EJ358" s="78"/>
      <c r="EK358" s="79"/>
      <c r="EL358" s="77" t="str">
        <f t="shared" si="184"/>
        <v>0</v>
      </c>
      <c r="EM358" s="81">
        <f t="shared" ref="EM358:EM388" si="8851">EJ358+EL358</f>
        <v>0</v>
      </c>
      <c r="EN358" s="160">
        <f t="shared" ref="EN358:EN388" si="8852">IF(EG358&gt;=8000,2.5,IF(EG358&gt;=6000,2,IF(EG358&gt;=4000,1.5,IF(EG358&gt;=2000,1,IF(EG358&gt;=1000,0.5,IF(EG358&gt;=0,0))))))</f>
        <v>0</v>
      </c>
      <c r="EO358" s="160">
        <f t="shared" ref="EO358:EO388" si="8853">IF(EH358&gt;=10000,5,IF(EH358&gt;=9000,4.5,IF(EH358&gt;=8000,4,IF(EH358&gt;=7000,3.5,IF(EH358&gt;=6000,3,IF(EH358&gt;=5000,2.5,IF(EH358&gt;=4000,2,IF(EH358&gt;=3000,1.5,IF(EH358&gt;=2000,1,IF(EH358&gt;=1000,0.5,0))))))))))</f>
        <v>0</v>
      </c>
      <c r="EP358" s="160">
        <f t="shared" ref="EP358:EP388" si="8854">IF(EI358&gt;=8000,5,IF(EI358&gt;=6000,4,IF(EI358&gt;=4000,3,IF(EI358&gt;=2000,2,IF(EI358&gt;=1000,1,IF(EI358&gt;=0,0,IF(EI358&gt;=-1000,-1,IF(EI358&gt;=-2000,-1.5,IF(EI358&gt;=-3000,-4,IF(EI358&gt;=-4000,-5,-6))))))))))</f>
        <v>0</v>
      </c>
      <c r="EQ358" s="160">
        <f t="shared" ref="EQ358:EQ388" si="8855">IFERROR(EP358+EO358+EN358, EP358+EO358)</f>
        <v>0</v>
      </c>
      <c r="ER358" s="161">
        <f t="shared" ref="ER358:ES358" si="8782">ER357</f>
        <v>10</v>
      </c>
      <c r="ES358" s="162">
        <f t="shared" si="8782"/>
        <v>1173</v>
      </c>
      <c r="ET358" s="163" t="str">
        <f t="shared" ref="ET358:ET380" si="8857">IFERROR(IF(FG358&gt;=10,"6",IF(FG358&gt;=8,"5",IF(FG358&gt;=6,"4",IF(FG358&gt;=4,"3",IF(FG358&gt;=2,"2",IF(FG358&gt;=-1,"1",IF(FG358&gt;=-2,"-1",IF(FG358&gt;=-3,"-2","-3")))))))), ET365)</f>
        <v>1</v>
      </c>
      <c r="EU358" s="164">
        <f t="shared" si="192"/>
        <v>19</v>
      </c>
      <c r="EV358" s="165">
        <f t="shared" si="193"/>
        <v>0</v>
      </c>
      <c r="EW358" s="166"/>
      <c r="EX358" s="166"/>
      <c r="EY358" s="166"/>
      <c r="EZ358" s="84"/>
      <c r="FA358" s="85"/>
      <c r="FB358" s="83" t="str">
        <f t="shared" si="194"/>
        <v>0</v>
      </c>
      <c r="FC358" s="167">
        <f t="shared" ref="FC358:FC388" si="8858">EZ358+FB358</f>
        <v>0</v>
      </c>
      <c r="FD358" s="168">
        <f t="shared" ref="FD358:FD388" si="8859">IF(EW358&gt;=8000,2.5,IF(EW358&gt;=6000,2,IF(EW358&gt;=4000,1.5,IF(EW358&gt;=2000,1,IF(EW358&gt;=1000,0.5,IF(EW358&gt;=0,0))))))</f>
        <v>0</v>
      </c>
      <c r="FE358" s="168">
        <f t="shared" ref="FE358:FE388" si="8860">IF(EX358&gt;=10000,5,IF(EX358&gt;=9000,4.5,IF(EX358&gt;=8000,4,IF(EX358&gt;=7000,3.5,IF(EX358&gt;=6000,3,IF(EX358&gt;=5000,2.5,IF(EX358&gt;=4000,2,IF(EX358&gt;=3000,1.5,IF(EX358&gt;=2000,1,IF(EX358&gt;=1000,0.5,0))))))))))</f>
        <v>0</v>
      </c>
      <c r="FF358" s="168">
        <f t="shared" ref="FF358:FF388" si="8861">IF(EY358&gt;=8000,5,IF(EY358&gt;=6000,4,IF(EY358&gt;=4000,3,IF(EY358&gt;=2000,2,IF(EY358&gt;=1000,1,IF(EY358&gt;=0,0,IF(EY358&gt;=-1000,-1,IF(EY358&gt;=-2000,-1.5,IF(EY358&gt;=-3000,-4,IF(EY358&gt;=-4000,-5,-6))))))))))</f>
        <v>0</v>
      </c>
      <c r="FG358" s="168">
        <f t="shared" ref="FG358:FG388" si="8862">IFERROR(FF358+FE358+FD358, FF358+FE358)</f>
        <v>0</v>
      </c>
      <c r="FH358" s="154">
        <f t="shared" ref="FH358:FI358" si="8783">FH357</f>
        <v>11</v>
      </c>
      <c r="FI358" s="155">
        <f t="shared" si="8783"/>
        <v>1174</v>
      </c>
      <c r="FJ358" s="156" t="str">
        <f t="shared" ref="FJ358:FJ380" si="8864">IFERROR(IF(FW358&gt;=10,"6",IF(FW358&gt;=8,"5",IF(FW358&gt;=6,"4",IF(FW358&gt;=4,"3",IF(FW358&gt;=2,"2",IF(FW358&gt;=-1,"1",IF(FW358&gt;=-2,"-1",IF(FW358&gt;=-3,"-2","-3")))))))), FJ365)</f>
        <v>1</v>
      </c>
      <c r="FK358" s="157">
        <f t="shared" si="202"/>
        <v>4</v>
      </c>
      <c r="FL358" s="158">
        <f t="shared" si="203"/>
        <v>0</v>
      </c>
      <c r="FM358" s="159"/>
      <c r="FN358" s="159"/>
      <c r="FO358" s="159"/>
      <c r="FP358" s="78"/>
      <c r="FQ358" s="79"/>
      <c r="FR358" s="77" t="str">
        <f t="shared" si="204"/>
        <v>0</v>
      </c>
      <c r="FS358" s="81">
        <f t="shared" ref="FS358:FS388" si="8865">FP358+FR358</f>
        <v>0</v>
      </c>
      <c r="FT358" s="160">
        <f t="shared" ref="FT358:FT388" si="8866">IF(FM358&gt;=8000,2.5,IF(FM358&gt;=6000,2,IF(FM358&gt;=4000,1.5,IF(FM358&gt;=2000,1,IF(FM358&gt;=1000,0.5,IF(FM358&gt;=0,0))))))</f>
        <v>0</v>
      </c>
      <c r="FU358" s="160">
        <f t="shared" ref="FU358:FU388" si="8867">IF(FN358&gt;=10000,5,IF(FN358&gt;=9000,4.5,IF(FN358&gt;=8000,4,IF(FN358&gt;=7000,3.5,IF(FN358&gt;=6000,3,IF(FN358&gt;=5000,2.5,IF(FN358&gt;=4000,2,IF(FN358&gt;=3000,1.5,IF(FN358&gt;=2000,1,IF(FN358&gt;=1000,0.5,0))))))))))</f>
        <v>0</v>
      </c>
      <c r="FV358" s="160">
        <f t="shared" ref="FV358:FV388" si="8868">IF(FO358&gt;=8000,5,IF(FO358&gt;=6000,4,IF(FO358&gt;=4000,3,IF(FO358&gt;=2000,2,IF(FO358&gt;=1000,1,IF(FO358&gt;=0,0,IF(FO358&gt;=-1000,-1,IF(FO358&gt;=-2000,-1.5,IF(FO358&gt;=-3000,-4,IF(FO358&gt;=-4000,-5,-6))))))))))</f>
        <v>0</v>
      </c>
      <c r="FW358" s="160">
        <f t="shared" ref="FW358:FW388" si="8869">IFERROR(FV358+FU358+FT358, FV358+FU358)</f>
        <v>0</v>
      </c>
      <c r="FX358" s="161">
        <f t="shared" ref="FX358:FY358" si="8784">FX357</f>
        <v>12</v>
      </c>
      <c r="FY358" s="162">
        <f t="shared" si="8784"/>
        <v>1175</v>
      </c>
      <c r="FZ358" s="163" t="str">
        <f t="shared" ref="FZ358:FZ380" si="8871">IFERROR(IF(GM358&gt;=10,"6",IF(GM358&gt;=8,"5",IF(GM358&gt;=6,"4",IF(GM358&gt;=4,"3",IF(GM358&gt;=2,"2",IF(GM358&gt;=-1,"1",IF(GM358&gt;=-2,"-1",IF(GM358&gt;=-3,"-2","-3")))))))), FZ365)</f>
        <v>1</v>
      </c>
      <c r="GA358" s="164">
        <f t="shared" si="212"/>
        <v>2</v>
      </c>
      <c r="GB358" s="165">
        <f t="shared" si="213"/>
        <v>0</v>
      </c>
      <c r="GC358" s="166"/>
      <c r="GD358" s="166"/>
      <c r="GE358" s="166"/>
      <c r="GF358" s="84"/>
      <c r="GG358" s="85"/>
      <c r="GH358" s="83" t="str">
        <f t="shared" si="214"/>
        <v>0</v>
      </c>
      <c r="GI358" s="167">
        <f t="shared" ref="GI358:GI388" si="8872">GF358+GH358</f>
        <v>0</v>
      </c>
      <c r="GJ358" s="168">
        <f t="shared" ref="GJ358:GJ388" si="8873">IF(GC358&gt;=8000,2.5,IF(GC358&gt;=6000,2,IF(GC358&gt;=4000,1.5,IF(GC358&gt;=2000,1,IF(GC358&gt;=1000,0.5,IF(GC358&gt;=0,0))))))</f>
        <v>0</v>
      </c>
      <c r="GK358" s="168">
        <f t="shared" ref="GK358:GK388" si="8874">IF(GD358&gt;=10000,5,IF(GD358&gt;=9000,4.5,IF(GD358&gt;=8000,4,IF(GD358&gt;=7000,3.5,IF(GD358&gt;=6000,3,IF(GD358&gt;=5000,2.5,IF(GD358&gt;=4000,2,IF(GD358&gt;=3000,1.5,IF(GD358&gt;=2000,1,IF(GD358&gt;=1000,0.5,0))))))))))</f>
        <v>0</v>
      </c>
      <c r="GL358" s="168">
        <f t="shared" ref="GL358:GL388" si="8875">IF(GE358&gt;=8000,5,IF(GE358&gt;=6000,4,IF(GE358&gt;=4000,3,IF(GE358&gt;=2000,2,IF(GE358&gt;=1000,1,IF(GE358&gt;=0,0,IF(GE358&gt;=-1000,-1,IF(GE358&gt;=-2000,-1.5,IF(GE358&gt;=-3000,-4,IF(GE358&gt;=-4000,-5,-6))))))))))</f>
        <v>0</v>
      </c>
      <c r="GM358" s="168">
        <f t="shared" ref="GM358:GM388" si="8876">IFERROR(GL358+GK358+GJ358, GL358+GK358)</f>
        <v>0</v>
      </c>
      <c r="GN358" s="154">
        <f t="shared" ref="GN358:GO358" si="8785">GN357</f>
        <v>13</v>
      </c>
      <c r="GO358" s="155">
        <f t="shared" si="8785"/>
        <v>1176</v>
      </c>
      <c r="GP358" s="156" t="str">
        <f t="shared" ref="GP358:GP380" si="8878">IFERROR(IF(HC358&gt;=10,"6",IF(HC358&gt;=8,"5",IF(HC358&gt;=6,"4",IF(HC358&gt;=4,"3",IF(HC358&gt;=2,"2",IF(HC358&gt;=-1,"1",IF(HC358&gt;=-2,"-1",IF(HC358&gt;=-3,"-2","-3")))))))), GP365)</f>
        <v>1</v>
      </c>
      <c r="GQ358" s="157">
        <f t="shared" si="222"/>
        <v>3</v>
      </c>
      <c r="GR358" s="158">
        <f t="shared" si="223"/>
        <v>0</v>
      </c>
      <c r="GS358" s="159"/>
      <c r="GT358" s="159"/>
      <c r="GU358" s="159"/>
      <c r="GV358" s="78"/>
      <c r="GW358" s="79"/>
      <c r="GX358" s="77" t="str">
        <f t="shared" si="224"/>
        <v>0</v>
      </c>
      <c r="GY358" s="81">
        <f t="shared" ref="GY358:GY388" si="8879">GV358+GX358</f>
        <v>0</v>
      </c>
      <c r="GZ358" s="160">
        <f t="shared" ref="GZ358:GZ388" si="8880">IF(GS358&gt;=8000,2.5,IF(GS358&gt;=6000,2,IF(GS358&gt;=4000,1.5,IF(GS358&gt;=2000,1,IF(GS358&gt;=1000,0.5,IF(GS358&gt;=0,0))))))</f>
        <v>0</v>
      </c>
      <c r="HA358" s="160">
        <f t="shared" ref="HA358:HA388" si="8881">IF(GT358&gt;=10000,5,IF(GT358&gt;=9000,4.5,IF(GT358&gt;=8000,4,IF(GT358&gt;=7000,3.5,IF(GT358&gt;=6000,3,IF(GT358&gt;=5000,2.5,IF(GT358&gt;=4000,2,IF(GT358&gt;=3000,1.5,IF(GT358&gt;=2000,1,IF(GT358&gt;=1000,0.5,0))))))))))</f>
        <v>0</v>
      </c>
      <c r="HB358" s="160">
        <f t="shared" ref="HB358:HB388" si="8882">IF(GU358&gt;=8000,5,IF(GU358&gt;=6000,4,IF(GU358&gt;=4000,3,IF(GU358&gt;=2000,2,IF(GU358&gt;=1000,1,IF(GU358&gt;=0,0,IF(GU358&gt;=-1000,-1,IF(GU358&gt;=-2000,-1.5,IF(GU358&gt;=-3000,-4,IF(GU358&gt;=-4000,-5,-6))))))))))</f>
        <v>0</v>
      </c>
      <c r="HC358" s="160">
        <f t="shared" ref="HC358:HC388" si="8883">IFERROR(HB358+HA358+GZ358, HB358+HA358)</f>
        <v>0</v>
      </c>
      <c r="HD358" s="161">
        <f t="shared" ref="HD358:HE358" si="8786">HD357</f>
        <v>14</v>
      </c>
      <c r="HE358" s="162">
        <f t="shared" si="8786"/>
        <v>1177</v>
      </c>
      <c r="HF358" s="163" t="str">
        <f t="shared" ref="HF358:HF380" si="8885">IFERROR(IF(HS358&gt;=10,"6",IF(HS358&gt;=8,"5",IF(HS358&gt;=6,"4",IF(HS358&gt;=4,"3",IF(HS358&gt;=2,"2",IF(HS358&gt;=-1,"1",IF(HS358&gt;=-2,"-1",IF(HS358&gt;=-3,"-2","-3")))))))), HF365)</f>
        <v>1</v>
      </c>
      <c r="HG358" s="164">
        <f t="shared" si="232"/>
        <v>5</v>
      </c>
      <c r="HH358" s="165">
        <f t="shared" si="233"/>
        <v>0</v>
      </c>
      <c r="HI358" s="166"/>
      <c r="HJ358" s="166"/>
      <c r="HK358" s="166"/>
      <c r="HL358" s="84"/>
      <c r="HM358" s="85"/>
      <c r="HN358" s="83" t="str">
        <f t="shared" si="234"/>
        <v>0</v>
      </c>
      <c r="HO358" s="167">
        <f t="shared" ref="HO358:HO388" si="8886">HL358+HN358</f>
        <v>0</v>
      </c>
      <c r="HP358" s="168">
        <f t="shared" ref="HP358:HP388" si="8887">IF(HI358&gt;=8000,2.5,IF(HI358&gt;=6000,2,IF(HI358&gt;=4000,1.5,IF(HI358&gt;=2000,1,IF(HI358&gt;=1000,0.5,IF(HI358&gt;=0,0))))))</f>
        <v>0</v>
      </c>
      <c r="HQ358" s="168">
        <f t="shared" ref="HQ358:HQ388" si="8888">IF(HJ358&gt;=10000,5,IF(HJ358&gt;=9000,4.5,IF(HJ358&gt;=8000,4,IF(HJ358&gt;=7000,3.5,IF(HJ358&gt;=6000,3,IF(HJ358&gt;=5000,2.5,IF(HJ358&gt;=4000,2,IF(HJ358&gt;=3000,1.5,IF(HJ358&gt;=2000,1,IF(HJ358&gt;=1000,0.5,0))))))))))</f>
        <v>0</v>
      </c>
      <c r="HR358" s="168">
        <f t="shared" ref="HR358:HR388" si="8889">IF(HK358&gt;=8000,5,IF(HK358&gt;=6000,4,IF(HK358&gt;=4000,3,IF(HK358&gt;=2000,2,IF(HK358&gt;=1000,1,IF(HK358&gt;=0,0,IF(HK358&gt;=-1000,-1,IF(HK358&gt;=-2000,-1.5,IF(HK358&gt;=-3000,-4,IF(HK358&gt;=-4000,-5,-6))))))))))</f>
        <v>0</v>
      </c>
      <c r="HS358" s="168">
        <f t="shared" ref="HS358:HS388" si="8890">IFERROR(HR358+HQ358+HP358, HR358+HQ358)</f>
        <v>0</v>
      </c>
      <c r="HT358" s="154">
        <f t="shared" ref="HT358:HU358" si="8787">HT357</f>
        <v>15</v>
      </c>
      <c r="HU358" s="155">
        <f t="shared" si="8787"/>
        <v>1178</v>
      </c>
      <c r="HV358" s="156" t="str">
        <f t="shared" ref="HV358:HV380" si="8892">IFERROR(IF(II358&gt;=10,"6",IF(II358&gt;=8,"5",IF(II358&gt;=6,"4",IF(II358&gt;=4,"3",IF(II358&gt;=2,"2",IF(II358&gt;=-1,"1",IF(II358&gt;=-2,"-1",IF(II358&gt;=-3,"-2","-3")))))))), HV365)</f>
        <v>1</v>
      </c>
      <c r="HW358" s="157" t="str">
        <f t="shared" si="242"/>
        <v/>
      </c>
      <c r="HX358" s="169">
        <f t="shared" si="243"/>
        <v>0</v>
      </c>
      <c r="HY358" s="159"/>
      <c r="HZ358" s="159"/>
      <c r="IA358" s="159"/>
      <c r="IB358" s="160"/>
      <c r="IC358" s="160"/>
      <c r="ID358" s="160" t="str">
        <f t="shared" si="244"/>
        <v>0</v>
      </c>
      <c r="IE358" s="160">
        <f t="shared" ref="IE358:IE388" si="8893">IB358+ID358</f>
        <v>0</v>
      </c>
      <c r="IF358" s="160">
        <f t="shared" ref="IF358:IF388" si="8894">IF(HY358&gt;=8000,2.5,IF(HY358&gt;=6000,2,IF(HY358&gt;=4000,1.5,IF(HY358&gt;=2000,1,IF(HY358&gt;=1000,0.5,IF(HY358&gt;=0,0))))))</f>
        <v>0</v>
      </c>
      <c r="IG358" s="160">
        <f t="shared" ref="IG358:IG388" si="8895">IF(HZ358&gt;=10000,5,IF(HZ358&gt;=9000,4.5,IF(HZ358&gt;=8000,4,IF(HZ358&gt;=7000,3.5,IF(HZ358&gt;=6000,3,IF(HZ358&gt;=5000,2.5,IF(HZ358&gt;=4000,2,IF(HZ358&gt;=3000,1.5,IF(HZ358&gt;=2000,1,IF(HZ358&gt;=1000,0.5,0))))))))))</f>
        <v>0</v>
      </c>
      <c r="IH358" s="160">
        <f t="shared" ref="IH358:IH388" si="8896">IF(IA358&gt;=8000,5,IF(IA358&gt;=6000,4,IF(IA358&gt;=4000,3,IF(IA358&gt;=2000,2,IF(IA358&gt;=1000,1,IF(IA358&gt;=0,0,IF(IA358&gt;=-1000,-1,IF(IA358&gt;=-2000,-1.5,IF(IA358&gt;=-3000,-4,IF(IA358&gt;=-4000,-5,-6))))))))))</f>
        <v>0</v>
      </c>
      <c r="II358" s="160">
        <f t="shared" ref="II358:II388" si="8897">IFERROR(IH358+IG358+IF358, IH358+IG358)</f>
        <v>0</v>
      </c>
      <c r="IJ358" s="161">
        <f t="shared" ref="IJ358:IK358" si="8788">IJ357</f>
        <v>16</v>
      </c>
      <c r="IK358" s="162">
        <f t="shared" si="8788"/>
        <v>1179</v>
      </c>
      <c r="IL358" s="163" t="str">
        <f t="shared" ref="IL358:IL380" si="8899">IFERROR(IF(IY358&gt;=10,"6",IF(IY358&gt;=8,"5",IF(IY358&gt;=6,"4",IF(IY358&gt;=4,"3",IF(IY358&gt;=2,"2",IF(IY358&gt;=-1,"1",IF(IY358&gt;=-2,"-1",IF(IY358&gt;=-3,"-2","-3")))))))), IL365)</f>
        <v>1</v>
      </c>
      <c r="IM358" s="164" t="str">
        <f t="shared" si="252"/>
        <v/>
      </c>
      <c r="IN358" s="165">
        <f t="shared" si="253"/>
        <v>0</v>
      </c>
      <c r="IO358" s="166"/>
      <c r="IP358" s="166"/>
      <c r="IQ358" s="166"/>
      <c r="IR358" s="168"/>
      <c r="IS358" s="168"/>
      <c r="IT358" s="170" t="str">
        <f t="shared" si="254"/>
        <v>0</v>
      </c>
      <c r="IU358" s="170">
        <f t="shared" ref="IU358:IU388" si="8900">IR358+IT358</f>
        <v>0</v>
      </c>
      <c r="IV358" s="168">
        <f t="shared" ref="IV358:IV388" si="8901">IF(IO358&gt;=8000,2.5,IF(IO358&gt;=6000,2,IF(IO358&gt;=4000,1.5,IF(IO358&gt;=2000,1,IF(IO358&gt;=1000,0.5,IF(IO358&gt;=0,0))))))</f>
        <v>0</v>
      </c>
      <c r="IW358" s="168">
        <f t="shared" ref="IW358:IW388" si="8902">IF(IP358&gt;=10000,5,IF(IP358&gt;=9000,4.5,IF(IP358&gt;=8000,4,IF(IP358&gt;=7000,3.5,IF(IP358&gt;=6000,3,IF(IP358&gt;=5000,2.5,IF(IP358&gt;=4000,2,IF(IP358&gt;=3000,1.5,IF(IP358&gt;=2000,1,IF(IP358&gt;=1000,0.5,0))))))))))</f>
        <v>0</v>
      </c>
      <c r="IX358" s="168">
        <f t="shared" ref="IX358:IX388" si="8903">IF(IQ358&gt;=8000,5,IF(IQ358&gt;=6000,4,IF(IQ358&gt;=4000,3,IF(IQ358&gt;=2000,2,IF(IQ358&gt;=1000,1,IF(IQ358&gt;=0,0,IF(IQ358&gt;=-1000,-1,IF(IQ358&gt;=-2000,-1.5,IF(IQ358&gt;=-3000,-4,IF(IQ358&gt;=-4000,-5,-6))))))))))</f>
        <v>0</v>
      </c>
      <c r="IY358" s="168">
        <f t="shared" ref="IY358:IY388" si="8904">IFERROR(IX358+IW358+IV358, IX358+IW358)</f>
        <v>0</v>
      </c>
      <c r="IZ358" s="154">
        <f t="shared" ref="IZ358:JA358" si="8789">IZ357</f>
        <v>17</v>
      </c>
      <c r="JA358" s="155">
        <f t="shared" si="8789"/>
        <v>1180</v>
      </c>
      <c r="JB358" s="156" t="str">
        <f t="shared" ref="JB358:JB380" si="8906">IFERROR(IF(JO358&gt;=10,"6",IF(JO358&gt;=8,"5",IF(JO358&gt;=6,"4",IF(JO358&gt;=4,"3",IF(JO358&gt;=2,"2",IF(JO358&gt;=-1,"1",IF(JO358&gt;=-2,"-1",IF(JO358&gt;=-3,"-2","-3")))))))), JB365)</f>
        <v>1</v>
      </c>
      <c r="JC358" s="157" t="str">
        <f t="shared" si="262"/>
        <v/>
      </c>
      <c r="JD358" s="158">
        <f t="shared" si="263"/>
        <v>0</v>
      </c>
      <c r="JE358" s="159"/>
      <c r="JF358" s="159"/>
      <c r="JG358" s="159"/>
      <c r="JH358" s="160"/>
      <c r="JI358" s="160"/>
      <c r="JJ358" s="171" t="str">
        <f t="shared" si="264"/>
        <v>0</v>
      </c>
      <c r="JK358" s="171">
        <f t="shared" ref="JK358:JK388" si="8907">JH358+JJ358</f>
        <v>0</v>
      </c>
      <c r="JL358" s="160">
        <f t="shared" ref="JL358:JL388" si="8908">IF(JE358&gt;=8000,2.5,IF(JE358&gt;=6000,2,IF(JE358&gt;=4000,1.5,IF(JE358&gt;=2000,1,IF(JE358&gt;=1000,0.5,IF(JE358&gt;=0,0))))))</f>
        <v>0</v>
      </c>
      <c r="JM358" s="160">
        <f t="shared" ref="JM358:JM388" si="8909">IF(JF358&gt;=10000,5,IF(JF358&gt;=9000,4.5,IF(JF358&gt;=8000,4,IF(JF358&gt;=7000,3.5,IF(JF358&gt;=6000,3,IF(JF358&gt;=5000,2.5,IF(JF358&gt;=4000,2,IF(JF358&gt;=3000,1.5,IF(JF358&gt;=2000,1,IF(JF358&gt;=1000,0.5,0))))))))))</f>
        <v>0</v>
      </c>
      <c r="JN358" s="160">
        <f t="shared" ref="JN358:JN388" si="8910">IF(JG358&gt;=8000,5,IF(JG358&gt;=6000,4,IF(JG358&gt;=4000,3,IF(JG358&gt;=2000,2,IF(JG358&gt;=1000,1,IF(JG358&gt;=0,0,IF(JG358&gt;=-1000,-1,IF(JG358&gt;=-2000,-1.5,IF(JG358&gt;=-3000,-4,IF(JG358&gt;=-4000,-5,-6))))))))))</f>
        <v>0</v>
      </c>
      <c r="JO358" s="160">
        <f t="shared" ref="JO358:JO388" si="8911">IFERROR(JN358+JM358+JL358, JN358+JM358)</f>
        <v>0</v>
      </c>
      <c r="JP358" s="161">
        <f t="shared" ref="JP358:JQ358" si="8790">JP357</f>
        <v>18</v>
      </c>
      <c r="JQ358" s="162">
        <f t="shared" si="8790"/>
        <v>1181</v>
      </c>
      <c r="JR358" s="163" t="str">
        <f t="shared" ref="JR358:JR380" si="8913">IFERROR(IF(KE358&gt;=10,"6",IF(KE358&gt;=8,"5",IF(KE358&gt;=6,"4",IF(KE358&gt;=4,"3",IF(KE358&gt;=2,"2",IF(KE358&gt;=-1,"1",IF(KE358&gt;=-2,"-1",IF(KE358&gt;=-3,"-2","-3")))))))), JR365)</f>
        <v>1</v>
      </c>
      <c r="JS358" s="164" t="str">
        <f t="shared" si="272"/>
        <v/>
      </c>
      <c r="JT358" s="165">
        <f t="shared" si="273"/>
        <v>0</v>
      </c>
      <c r="JU358" s="166"/>
      <c r="JV358" s="166"/>
      <c r="JW358" s="166"/>
      <c r="JX358" s="168"/>
      <c r="JY358" s="168"/>
      <c r="JZ358" s="170" t="str">
        <f t="shared" si="274"/>
        <v>0</v>
      </c>
      <c r="KA358" s="170">
        <f t="shared" ref="KA358:KA388" si="8914">JX358+JZ358</f>
        <v>0</v>
      </c>
      <c r="KB358" s="168">
        <f t="shared" ref="KB358:KB388" si="8915">IF(JU358&gt;=8000,2.5,IF(JU358&gt;=6000,2,IF(JU358&gt;=4000,1.5,IF(JU358&gt;=2000,1,IF(JU358&gt;=1000,0.5,IF(JU358&gt;=0,0))))))</f>
        <v>0</v>
      </c>
      <c r="KC358" s="168">
        <f t="shared" ref="KC358:KC388" si="8916">IF(JV358&gt;=10000,5,IF(JV358&gt;=9000,4.5,IF(JV358&gt;=8000,4,IF(JV358&gt;=7000,3.5,IF(JV358&gt;=6000,3,IF(JV358&gt;=5000,2.5,IF(JV358&gt;=4000,2,IF(JV358&gt;=3000,1.5,IF(JV358&gt;=2000,1,IF(JV358&gt;=1000,0.5,0))))))))))</f>
        <v>0</v>
      </c>
      <c r="KD358" s="168">
        <f t="shared" ref="KD358:KD388" si="8917">IF(JW358&gt;=8000,5,IF(JW358&gt;=6000,4,IF(JW358&gt;=4000,3,IF(JW358&gt;=2000,2,IF(JW358&gt;=1000,1,IF(JW358&gt;=0,0,IF(JW358&gt;=-1000,-1,IF(JW358&gt;=-2000,-1.5,IF(JW358&gt;=-3000,-4,IF(JW358&gt;=-4000,-5,-6))))))))))</f>
        <v>0</v>
      </c>
      <c r="KE358" s="168">
        <f t="shared" ref="KE358:KE388" si="8918">IFERROR(KD358+KC358+KB358, KD358+KC358)</f>
        <v>0</v>
      </c>
      <c r="KF358" s="154">
        <f t="shared" ref="KF358:KG358" si="8791">KF357</f>
        <v>19</v>
      </c>
      <c r="KG358" s="155">
        <f t="shared" si="8791"/>
        <v>1182</v>
      </c>
      <c r="KH358" s="156" t="str">
        <f t="shared" ref="KH358:KH380" si="8920">IFERROR(IF(KU358&gt;=10,"6",IF(KU358&gt;=8,"5",IF(KU358&gt;=6,"4",IF(KU358&gt;=4,"3",IF(KU358&gt;=2,"2",IF(KU358&gt;=-1,"1",IF(KU358&gt;=-2,"-1",IF(KU358&gt;=-3,"-2","-3")))))))), KH365)</f>
        <v>1</v>
      </c>
      <c r="KI358" s="157" t="str">
        <f t="shared" si="282"/>
        <v/>
      </c>
      <c r="KJ358" s="158">
        <f t="shared" si="283"/>
        <v>0</v>
      </c>
      <c r="KK358" s="159"/>
      <c r="KL358" s="159"/>
      <c r="KM358" s="159"/>
      <c r="KN358" s="160"/>
      <c r="KO358" s="160"/>
      <c r="KP358" s="171" t="str">
        <f t="shared" si="284"/>
        <v>0</v>
      </c>
      <c r="KQ358" s="171">
        <f t="shared" ref="KQ358:KQ388" si="8921">KN358+KP358</f>
        <v>0</v>
      </c>
      <c r="KR358" s="160">
        <f t="shared" ref="KR358:KR388" si="8922">IF(KK358&gt;=8000,2.5,IF(KK358&gt;=6000,2,IF(KK358&gt;=4000,1.5,IF(KK358&gt;=2000,1,IF(KK358&gt;=1000,0.5,IF(KK358&gt;=0,0))))))</f>
        <v>0</v>
      </c>
      <c r="KS358" s="160">
        <f t="shared" ref="KS358:KS388" si="8923">IF(KL358&gt;=10000,5,IF(KL358&gt;=9000,4.5,IF(KL358&gt;=8000,4,IF(KL358&gt;=7000,3.5,IF(KL358&gt;=6000,3,IF(KL358&gt;=5000,2.5,IF(KL358&gt;=4000,2,IF(KL358&gt;=3000,1.5,IF(KL358&gt;=2000,1,IF(KL358&gt;=1000,0.5,0))))))))))</f>
        <v>0</v>
      </c>
      <c r="KT358" s="160">
        <f t="shared" ref="KT358:KT388" si="8924">IF(KM358&gt;=8000,5,IF(KM358&gt;=6000,4,IF(KM358&gt;=4000,3,IF(KM358&gt;=2000,2,IF(KM358&gt;=1000,1,IF(KM358&gt;=0,0,IF(KM358&gt;=-1000,-1,IF(KM358&gt;=-2000,-1.5,IF(KM358&gt;=-3000,-4,IF(KM358&gt;=-4000,-5,-6))))))))))</f>
        <v>0</v>
      </c>
      <c r="KU358" s="160">
        <f t="shared" ref="KU358:KU388" si="8925">IFERROR(KT358+KS358+KR358, KT358+KS358)</f>
        <v>0</v>
      </c>
      <c r="KV358" s="161">
        <f t="shared" ref="KV358:KW358" si="8792">KV357</f>
        <v>20</v>
      </c>
      <c r="KW358" s="162">
        <f t="shared" si="8792"/>
        <v>1183</v>
      </c>
      <c r="KX358" s="163" t="str">
        <f t="shared" ref="KX358:KX380" si="8927">IFERROR(IF(LK358&gt;=10,"6",IF(LK358&gt;=8,"5",IF(LK358&gt;=6,"4",IF(LK358&gt;=4,"3",IF(LK358&gt;=2,"2",IF(LK358&gt;=-1,"1",IF(LK358&gt;=-2,"-1",IF(LK358&gt;=-3,"-2","-3")))))))), KX365)</f>
        <v>1</v>
      </c>
      <c r="KY358" s="164" t="str">
        <f t="shared" si="292"/>
        <v/>
      </c>
      <c r="KZ358" s="165">
        <f t="shared" si="293"/>
        <v>0</v>
      </c>
      <c r="LA358" s="166"/>
      <c r="LB358" s="166"/>
      <c r="LC358" s="166"/>
      <c r="LD358" s="168"/>
      <c r="LE358" s="168"/>
      <c r="LF358" s="170" t="str">
        <f t="shared" si="294"/>
        <v>0</v>
      </c>
      <c r="LG358" s="170">
        <f t="shared" ref="LG358:LG388" si="8928">LD358+LF358</f>
        <v>0</v>
      </c>
      <c r="LH358" s="168">
        <f t="shared" ref="LH358:LH388" si="8929">IF(LA358&gt;=8000,2.5,IF(LA358&gt;=6000,2,IF(LA358&gt;=4000,1.5,IF(LA358&gt;=2000,1,IF(LA358&gt;=1000,0.5,IF(LA358&gt;=0,0))))))</f>
        <v>0</v>
      </c>
      <c r="LI358" s="168">
        <f t="shared" ref="LI358:LI388" si="8930">IF(LB358&gt;=10000,5,IF(LB358&gt;=9000,4.5,IF(LB358&gt;=8000,4,IF(LB358&gt;=7000,3.5,IF(LB358&gt;=6000,3,IF(LB358&gt;=5000,2.5,IF(LB358&gt;=4000,2,IF(LB358&gt;=3000,1.5,IF(LB358&gt;=2000,1,IF(LB358&gt;=1000,0.5,0))))))))))</f>
        <v>0</v>
      </c>
      <c r="LJ358" s="168">
        <f t="shared" ref="LJ358:LJ388" si="8931">IF(LC358&gt;=8000,5,IF(LC358&gt;=6000,4,IF(LC358&gt;=4000,3,IF(LC358&gt;=2000,2,IF(LC358&gt;=1000,1,IF(LC358&gt;=0,0,IF(LC358&gt;=-1000,-1,IF(LC358&gt;=-2000,-1.5,IF(LC358&gt;=-3000,-4,IF(LC358&gt;=-4000,-5,-6))))))))))</f>
        <v>0</v>
      </c>
      <c r="LK358" s="168">
        <f t="shared" ref="LK358:LK388" si="8932">IFERROR(LJ358+LI358+LH358, LJ358+LI358)</f>
        <v>0</v>
      </c>
      <c r="LL358" s="172"/>
      <c r="LM358" s="172"/>
      <c r="LN358" s="168" t="str">
        <f t="shared" ref="LN358:LN388" si="8933">IF(#REF!&gt;=8000,2.5,IF(#REF!&gt;=6000,2,IF(#REF!&gt;=4000,1.5,IF(#REF!&gt;=2000,1,IF(#REF!&gt;=1000,0.5,IF(#REF!&gt;=0,0))))))</f>
        <v>#REF!</v>
      </c>
      <c r="LO358" s="168" t="str">
        <f t="shared" ref="LO358:LO388" si="8934">IF(#REF!&gt;=10000,5,IF(#REF!&gt;=9000,4.5,IF(#REF!&gt;=8000,4,IF(#REF!&gt;=7000,3.5,IF(#REF!&gt;=6000,3,IF(#REF!&gt;=5000,2.5,IF(#REF!&gt;=4000,2,IF(#REF!&gt;=3000,1.5,IF(#REF!&gt;=2000,1,IF(#REF!&gt;=1000,0.5,0))))))))))</f>
        <v>#REF!</v>
      </c>
      <c r="LP358" s="168" t="str">
        <f t="shared" ref="LP358:LP388" si="8935">IF(#REF!&gt;=8000,5,IF(#REF!&gt;=6000,4,IF(#REF!&gt;=4000,3,IF(#REF!&gt;=2000,2,IF(#REF!&gt;=1000,1,IF(#REF!&gt;=0,0,IF(#REF!&gt;=-1000,-1,IF(#REF!&gt;=-2000,-1.5,IF(#REF!&gt;=-3000,-4,IF(#REF!&gt;=-4000,-5,-6))))))))))</f>
        <v>#REF!</v>
      </c>
      <c r="LQ358" s="168" t="str">
        <f t="shared" ref="LQ358:LQ388" si="8936">IFERROR(LP358+LO358+LN358, LP358+LO358)</f>
        <v>#REF!</v>
      </c>
    </row>
    <row r="359" ht="15.75" customHeight="1">
      <c r="A359" s="188">
        <v>46448.0</v>
      </c>
      <c r="B359" s="152" t="s">
        <v>33</v>
      </c>
      <c r="C359" s="153">
        <f t="shared" si="99"/>
        <v>0</v>
      </c>
      <c r="D359" s="154">
        <f t="shared" ref="D359:E359" si="8793">D358</f>
        <v>1</v>
      </c>
      <c r="E359" s="155">
        <f t="shared" si="8793"/>
        <v>1164</v>
      </c>
      <c r="F359" s="156" t="str">
        <f t="shared" si="8794"/>
        <v>1</v>
      </c>
      <c r="G359" s="157">
        <f t="shared" si="102"/>
        <v>1</v>
      </c>
      <c r="H359" s="158">
        <f t="shared" si="103"/>
        <v>0</v>
      </c>
      <c r="I359" s="159"/>
      <c r="J359" s="159"/>
      <c r="K359" s="159"/>
      <c r="L359" s="78"/>
      <c r="M359" s="79"/>
      <c r="N359" s="77" t="str">
        <f t="shared" si="104"/>
        <v>0</v>
      </c>
      <c r="O359" s="81">
        <f t="shared" si="8795"/>
        <v>0</v>
      </c>
      <c r="P359" s="160">
        <f t="shared" si="8796"/>
        <v>0</v>
      </c>
      <c r="Q359" s="160">
        <f t="shared" si="8797"/>
        <v>0</v>
      </c>
      <c r="R359" s="160">
        <f t="shared" si="8798"/>
        <v>0</v>
      </c>
      <c r="S359" s="160">
        <f t="shared" si="8799"/>
        <v>0</v>
      </c>
      <c r="T359" s="161">
        <f t="shared" ref="T359:U359" si="8800">T358</f>
        <v>2</v>
      </c>
      <c r="U359" s="162">
        <f t="shared" si="8800"/>
        <v>1165</v>
      </c>
      <c r="V359" s="163" t="str">
        <f t="shared" si="8801"/>
        <v>1</v>
      </c>
      <c r="W359" s="164">
        <f t="shared" si="112"/>
        <v>1</v>
      </c>
      <c r="X359" s="165">
        <f t="shared" si="113"/>
        <v>0</v>
      </c>
      <c r="Y359" s="166"/>
      <c r="Z359" s="166"/>
      <c r="AA359" s="166"/>
      <c r="AB359" s="84"/>
      <c r="AC359" s="85"/>
      <c r="AD359" s="83" t="str">
        <f t="shared" si="114"/>
        <v>0</v>
      </c>
      <c r="AE359" s="167">
        <f t="shared" si="8802"/>
        <v>0</v>
      </c>
      <c r="AF359" s="168">
        <f t="shared" si="8803"/>
        <v>0</v>
      </c>
      <c r="AG359" s="168">
        <f t="shared" si="8804"/>
        <v>0</v>
      </c>
      <c r="AH359" s="168">
        <f t="shared" si="8805"/>
        <v>0</v>
      </c>
      <c r="AI359" s="168">
        <f t="shared" si="8806"/>
        <v>0</v>
      </c>
      <c r="AJ359" s="154">
        <f t="shared" ref="AJ359:AK359" si="8807">AJ358</f>
        <v>3</v>
      </c>
      <c r="AK359" s="155">
        <f t="shared" si="8807"/>
        <v>1166</v>
      </c>
      <c r="AL359" s="156" t="str">
        <f t="shared" si="8808"/>
        <v>1</v>
      </c>
      <c r="AM359" s="157">
        <f t="shared" si="122"/>
        <v>2</v>
      </c>
      <c r="AN359" s="158">
        <f t="shared" si="123"/>
        <v>0</v>
      </c>
      <c r="AO359" s="159"/>
      <c r="AP359" s="159"/>
      <c r="AQ359" s="159"/>
      <c r="AR359" s="78"/>
      <c r="AS359" s="79"/>
      <c r="AT359" s="77" t="str">
        <f t="shared" si="124"/>
        <v>0</v>
      </c>
      <c r="AU359" s="81">
        <f t="shared" si="8809"/>
        <v>0</v>
      </c>
      <c r="AV359" s="160">
        <f t="shared" si="8810"/>
        <v>0</v>
      </c>
      <c r="AW359" s="160">
        <f t="shared" si="8811"/>
        <v>0</v>
      </c>
      <c r="AX359" s="160">
        <f t="shared" si="8812"/>
        <v>0</v>
      </c>
      <c r="AY359" s="160">
        <f t="shared" si="8813"/>
        <v>0</v>
      </c>
      <c r="AZ359" s="161">
        <f t="shared" ref="AZ359:BA359" si="8814">AZ358</f>
        <v>4</v>
      </c>
      <c r="BA359" s="162">
        <f t="shared" si="8814"/>
        <v>1167</v>
      </c>
      <c r="BB359" s="163" t="str">
        <f t="shared" si="8815"/>
        <v>1</v>
      </c>
      <c r="BC359" s="164">
        <f t="shared" si="132"/>
        <v>4</v>
      </c>
      <c r="BD359" s="165">
        <f t="shared" si="133"/>
        <v>0</v>
      </c>
      <c r="BE359" s="166"/>
      <c r="BF359" s="166"/>
      <c r="BG359" s="166"/>
      <c r="BH359" s="84"/>
      <c r="BI359" s="85"/>
      <c r="BJ359" s="83" t="str">
        <f t="shared" si="134"/>
        <v>0</v>
      </c>
      <c r="BK359" s="167">
        <f t="shared" si="8816"/>
        <v>0</v>
      </c>
      <c r="BL359" s="168">
        <f t="shared" si="8817"/>
        <v>0</v>
      </c>
      <c r="BM359" s="168">
        <f t="shared" si="8818"/>
        <v>0</v>
      </c>
      <c r="BN359" s="168">
        <f t="shared" si="8819"/>
        <v>0</v>
      </c>
      <c r="BO359" s="168">
        <f t="shared" si="8820"/>
        <v>0</v>
      </c>
      <c r="BP359" s="154">
        <f t="shared" ref="BP359:BQ359" si="8821">BP358</f>
        <v>5</v>
      </c>
      <c r="BQ359" s="155">
        <f t="shared" si="8821"/>
        <v>1168</v>
      </c>
      <c r="BR359" s="156" t="str">
        <f t="shared" si="8822"/>
        <v>1</v>
      </c>
      <c r="BS359" s="157">
        <f t="shared" si="142"/>
        <v>4</v>
      </c>
      <c r="BT359" s="158">
        <f t="shared" si="143"/>
        <v>0</v>
      </c>
      <c r="BU359" s="159"/>
      <c r="BV359" s="159"/>
      <c r="BW359" s="159"/>
      <c r="BX359" s="78"/>
      <c r="BY359" s="79"/>
      <c r="BZ359" s="77" t="str">
        <f t="shared" si="144"/>
        <v>0</v>
      </c>
      <c r="CA359" s="81">
        <f t="shared" si="8823"/>
        <v>0</v>
      </c>
      <c r="CB359" s="160">
        <f t="shared" si="8824"/>
        <v>0</v>
      </c>
      <c r="CC359" s="160">
        <f t="shared" si="8825"/>
        <v>0</v>
      </c>
      <c r="CD359" s="160">
        <f t="shared" si="8826"/>
        <v>0</v>
      </c>
      <c r="CE359" s="160">
        <f t="shared" si="8827"/>
        <v>0</v>
      </c>
      <c r="CF359" s="161">
        <f t="shared" ref="CF359:CG359" si="8828">CF358</f>
        <v>6</v>
      </c>
      <c r="CG359" s="162">
        <f t="shared" si="8828"/>
        <v>1169</v>
      </c>
      <c r="CH359" s="163" t="str">
        <f t="shared" si="8829"/>
        <v>1</v>
      </c>
      <c r="CI359" s="164">
        <f t="shared" si="152"/>
        <v>2</v>
      </c>
      <c r="CJ359" s="165">
        <f t="shared" si="153"/>
        <v>0</v>
      </c>
      <c r="CK359" s="166"/>
      <c r="CL359" s="166"/>
      <c r="CM359" s="166"/>
      <c r="CN359" s="84"/>
      <c r="CO359" s="85"/>
      <c r="CP359" s="83" t="str">
        <f t="shared" si="154"/>
        <v>0</v>
      </c>
      <c r="CQ359" s="167">
        <f t="shared" si="8830"/>
        <v>0</v>
      </c>
      <c r="CR359" s="168">
        <f t="shared" si="8831"/>
        <v>0</v>
      </c>
      <c r="CS359" s="168">
        <f t="shared" si="8832"/>
        <v>0</v>
      </c>
      <c r="CT359" s="168">
        <f t="shared" si="8833"/>
        <v>0</v>
      </c>
      <c r="CU359" s="168">
        <f t="shared" si="8834"/>
        <v>0</v>
      </c>
      <c r="CV359" s="154">
        <f t="shared" ref="CV359:CW359" si="8835">CV358</f>
        <v>7</v>
      </c>
      <c r="CW359" s="155">
        <f t="shared" si="8835"/>
        <v>1170</v>
      </c>
      <c r="CX359" s="156" t="str">
        <f t="shared" si="8836"/>
        <v>1</v>
      </c>
      <c r="CY359" s="157">
        <f t="shared" si="162"/>
        <v>2</v>
      </c>
      <c r="CZ359" s="158">
        <f t="shared" si="163"/>
        <v>0</v>
      </c>
      <c r="DA359" s="159"/>
      <c r="DB359" s="159"/>
      <c r="DC359" s="159"/>
      <c r="DD359" s="78"/>
      <c r="DE359" s="79"/>
      <c r="DF359" s="77" t="str">
        <f t="shared" si="164"/>
        <v>0</v>
      </c>
      <c r="DG359" s="81">
        <f t="shared" si="8837"/>
        <v>0</v>
      </c>
      <c r="DH359" s="160">
        <f t="shared" si="8838"/>
        <v>0</v>
      </c>
      <c r="DI359" s="160">
        <f t="shared" si="8839"/>
        <v>0</v>
      </c>
      <c r="DJ359" s="160">
        <f t="shared" si="8840"/>
        <v>0</v>
      </c>
      <c r="DK359" s="160">
        <f t="shared" si="8841"/>
        <v>0</v>
      </c>
      <c r="DL359" s="161">
        <f t="shared" ref="DL359:DM359" si="8842">DL358</f>
        <v>8</v>
      </c>
      <c r="DM359" s="162">
        <f t="shared" si="8842"/>
        <v>1171</v>
      </c>
      <c r="DN359" s="163" t="str">
        <f t="shared" si="8843"/>
        <v>1</v>
      </c>
      <c r="DO359" s="164">
        <f t="shared" si="172"/>
        <v>2</v>
      </c>
      <c r="DP359" s="165">
        <f t="shared" si="173"/>
        <v>0</v>
      </c>
      <c r="DQ359" s="166"/>
      <c r="DR359" s="166"/>
      <c r="DS359" s="166"/>
      <c r="DT359" s="84"/>
      <c r="DU359" s="85"/>
      <c r="DV359" s="83" t="str">
        <f t="shared" si="174"/>
        <v>0</v>
      </c>
      <c r="DW359" s="167">
        <f t="shared" si="8844"/>
        <v>0</v>
      </c>
      <c r="DX359" s="168">
        <f t="shared" si="8845"/>
        <v>0</v>
      </c>
      <c r="DY359" s="168">
        <f t="shared" si="8846"/>
        <v>0</v>
      </c>
      <c r="DZ359" s="168">
        <f t="shared" si="8847"/>
        <v>0</v>
      </c>
      <c r="EA359" s="168">
        <f t="shared" si="8848"/>
        <v>0</v>
      </c>
      <c r="EB359" s="154">
        <f t="shared" ref="EB359:EC359" si="8849">EB358</f>
        <v>9</v>
      </c>
      <c r="EC359" s="155">
        <f t="shared" si="8849"/>
        <v>1172</v>
      </c>
      <c r="ED359" s="156" t="str">
        <f t="shared" si="8850"/>
        <v>1</v>
      </c>
      <c r="EE359" s="157">
        <f t="shared" si="182"/>
        <v>5</v>
      </c>
      <c r="EF359" s="169">
        <f t="shared" si="183"/>
        <v>0</v>
      </c>
      <c r="EG359" s="159"/>
      <c r="EH359" s="159"/>
      <c r="EI359" s="159"/>
      <c r="EJ359" s="78"/>
      <c r="EK359" s="79"/>
      <c r="EL359" s="77" t="str">
        <f t="shared" si="184"/>
        <v>0</v>
      </c>
      <c r="EM359" s="81">
        <f t="shared" si="8851"/>
        <v>0</v>
      </c>
      <c r="EN359" s="160">
        <f t="shared" si="8852"/>
        <v>0</v>
      </c>
      <c r="EO359" s="160">
        <f t="shared" si="8853"/>
        <v>0</v>
      </c>
      <c r="EP359" s="160">
        <f t="shared" si="8854"/>
        <v>0</v>
      </c>
      <c r="EQ359" s="160">
        <f t="shared" si="8855"/>
        <v>0</v>
      </c>
      <c r="ER359" s="161">
        <f t="shared" ref="ER359:ES359" si="8856">ER358</f>
        <v>10</v>
      </c>
      <c r="ES359" s="162">
        <f t="shared" si="8856"/>
        <v>1173</v>
      </c>
      <c r="ET359" s="163" t="str">
        <f t="shared" si="8857"/>
        <v>1</v>
      </c>
      <c r="EU359" s="164">
        <f t="shared" si="192"/>
        <v>19</v>
      </c>
      <c r="EV359" s="165">
        <f t="shared" si="193"/>
        <v>0</v>
      </c>
      <c r="EW359" s="166"/>
      <c r="EX359" s="166"/>
      <c r="EY359" s="166"/>
      <c r="EZ359" s="84"/>
      <c r="FA359" s="85"/>
      <c r="FB359" s="83" t="str">
        <f t="shared" si="194"/>
        <v>0</v>
      </c>
      <c r="FC359" s="167">
        <f t="shared" si="8858"/>
        <v>0</v>
      </c>
      <c r="FD359" s="168">
        <f t="shared" si="8859"/>
        <v>0</v>
      </c>
      <c r="FE359" s="168">
        <f t="shared" si="8860"/>
        <v>0</v>
      </c>
      <c r="FF359" s="168">
        <f t="shared" si="8861"/>
        <v>0</v>
      </c>
      <c r="FG359" s="168">
        <f t="shared" si="8862"/>
        <v>0</v>
      </c>
      <c r="FH359" s="154">
        <f t="shared" ref="FH359:FI359" si="8863">FH358</f>
        <v>11</v>
      </c>
      <c r="FI359" s="155">
        <f t="shared" si="8863"/>
        <v>1174</v>
      </c>
      <c r="FJ359" s="156" t="str">
        <f t="shared" si="8864"/>
        <v>1</v>
      </c>
      <c r="FK359" s="157">
        <f t="shared" si="202"/>
        <v>4</v>
      </c>
      <c r="FL359" s="158">
        <f t="shared" si="203"/>
        <v>0</v>
      </c>
      <c r="FM359" s="159"/>
      <c r="FN359" s="159"/>
      <c r="FO359" s="159"/>
      <c r="FP359" s="78"/>
      <c r="FQ359" s="79"/>
      <c r="FR359" s="77" t="str">
        <f t="shared" si="204"/>
        <v>0</v>
      </c>
      <c r="FS359" s="81">
        <f t="shared" si="8865"/>
        <v>0</v>
      </c>
      <c r="FT359" s="160">
        <f t="shared" si="8866"/>
        <v>0</v>
      </c>
      <c r="FU359" s="160">
        <f t="shared" si="8867"/>
        <v>0</v>
      </c>
      <c r="FV359" s="160">
        <f t="shared" si="8868"/>
        <v>0</v>
      </c>
      <c r="FW359" s="160">
        <f t="shared" si="8869"/>
        <v>0</v>
      </c>
      <c r="FX359" s="161">
        <f t="shared" ref="FX359:FY359" si="8870">FX358</f>
        <v>12</v>
      </c>
      <c r="FY359" s="162">
        <f t="shared" si="8870"/>
        <v>1175</v>
      </c>
      <c r="FZ359" s="163" t="str">
        <f t="shared" si="8871"/>
        <v>1</v>
      </c>
      <c r="GA359" s="164">
        <f t="shared" si="212"/>
        <v>2</v>
      </c>
      <c r="GB359" s="165">
        <f t="shared" si="213"/>
        <v>0</v>
      </c>
      <c r="GC359" s="166"/>
      <c r="GD359" s="166"/>
      <c r="GE359" s="166"/>
      <c r="GF359" s="84"/>
      <c r="GG359" s="85"/>
      <c r="GH359" s="83" t="str">
        <f t="shared" si="214"/>
        <v>0</v>
      </c>
      <c r="GI359" s="167">
        <f t="shared" si="8872"/>
        <v>0</v>
      </c>
      <c r="GJ359" s="168">
        <f t="shared" si="8873"/>
        <v>0</v>
      </c>
      <c r="GK359" s="168">
        <f t="shared" si="8874"/>
        <v>0</v>
      </c>
      <c r="GL359" s="168">
        <f t="shared" si="8875"/>
        <v>0</v>
      </c>
      <c r="GM359" s="168">
        <f t="shared" si="8876"/>
        <v>0</v>
      </c>
      <c r="GN359" s="154">
        <f t="shared" ref="GN359:GO359" si="8877">GN358</f>
        <v>13</v>
      </c>
      <c r="GO359" s="155">
        <f t="shared" si="8877"/>
        <v>1176</v>
      </c>
      <c r="GP359" s="156" t="str">
        <f t="shared" si="8878"/>
        <v>1</v>
      </c>
      <c r="GQ359" s="157">
        <f t="shared" si="222"/>
        <v>3</v>
      </c>
      <c r="GR359" s="158">
        <f t="shared" si="223"/>
        <v>0</v>
      </c>
      <c r="GS359" s="159"/>
      <c r="GT359" s="159"/>
      <c r="GU359" s="159"/>
      <c r="GV359" s="78"/>
      <c r="GW359" s="79"/>
      <c r="GX359" s="77" t="str">
        <f t="shared" si="224"/>
        <v>0</v>
      </c>
      <c r="GY359" s="81">
        <f t="shared" si="8879"/>
        <v>0</v>
      </c>
      <c r="GZ359" s="160">
        <f t="shared" si="8880"/>
        <v>0</v>
      </c>
      <c r="HA359" s="160">
        <f t="shared" si="8881"/>
        <v>0</v>
      </c>
      <c r="HB359" s="160">
        <f t="shared" si="8882"/>
        <v>0</v>
      </c>
      <c r="HC359" s="160">
        <f t="shared" si="8883"/>
        <v>0</v>
      </c>
      <c r="HD359" s="161">
        <f t="shared" ref="HD359:HE359" si="8884">HD358</f>
        <v>14</v>
      </c>
      <c r="HE359" s="162">
        <f t="shared" si="8884"/>
        <v>1177</v>
      </c>
      <c r="HF359" s="163" t="str">
        <f t="shared" si="8885"/>
        <v>1</v>
      </c>
      <c r="HG359" s="164">
        <f t="shared" si="232"/>
        <v>5</v>
      </c>
      <c r="HH359" s="165">
        <f t="shared" si="233"/>
        <v>0</v>
      </c>
      <c r="HI359" s="166"/>
      <c r="HJ359" s="166"/>
      <c r="HK359" s="166"/>
      <c r="HL359" s="84"/>
      <c r="HM359" s="85"/>
      <c r="HN359" s="83" t="str">
        <f t="shared" si="234"/>
        <v>0</v>
      </c>
      <c r="HO359" s="167">
        <f t="shared" si="8886"/>
        <v>0</v>
      </c>
      <c r="HP359" s="168">
        <f t="shared" si="8887"/>
        <v>0</v>
      </c>
      <c r="HQ359" s="168">
        <f t="shared" si="8888"/>
        <v>0</v>
      </c>
      <c r="HR359" s="168">
        <f t="shared" si="8889"/>
        <v>0</v>
      </c>
      <c r="HS359" s="168">
        <f t="shared" si="8890"/>
        <v>0</v>
      </c>
      <c r="HT359" s="154">
        <f t="shared" ref="HT359:HU359" si="8891">HT358</f>
        <v>15</v>
      </c>
      <c r="HU359" s="155">
        <f t="shared" si="8891"/>
        <v>1178</v>
      </c>
      <c r="HV359" s="156" t="str">
        <f t="shared" si="8892"/>
        <v>1</v>
      </c>
      <c r="HW359" s="157" t="str">
        <f t="shared" si="242"/>
        <v/>
      </c>
      <c r="HX359" s="169">
        <f t="shared" si="243"/>
        <v>0</v>
      </c>
      <c r="HY359" s="159"/>
      <c r="HZ359" s="159"/>
      <c r="IA359" s="159"/>
      <c r="IB359" s="160"/>
      <c r="IC359" s="160"/>
      <c r="ID359" s="160" t="str">
        <f t="shared" si="244"/>
        <v>0</v>
      </c>
      <c r="IE359" s="160">
        <f t="shared" si="8893"/>
        <v>0</v>
      </c>
      <c r="IF359" s="160">
        <f t="shared" si="8894"/>
        <v>0</v>
      </c>
      <c r="IG359" s="160">
        <f t="shared" si="8895"/>
        <v>0</v>
      </c>
      <c r="IH359" s="160">
        <f t="shared" si="8896"/>
        <v>0</v>
      </c>
      <c r="II359" s="160">
        <f t="shared" si="8897"/>
        <v>0</v>
      </c>
      <c r="IJ359" s="161">
        <f t="shared" ref="IJ359:IK359" si="8898">IJ358</f>
        <v>16</v>
      </c>
      <c r="IK359" s="162">
        <f t="shared" si="8898"/>
        <v>1179</v>
      </c>
      <c r="IL359" s="163" t="str">
        <f t="shared" si="8899"/>
        <v>1</v>
      </c>
      <c r="IM359" s="164" t="str">
        <f t="shared" si="252"/>
        <v/>
      </c>
      <c r="IN359" s="165">
        <f t="shared" si="253"/>
        <v>0</v>
      </c>
      <c r="IO359" s="166"/>
      <c r="IP359" s="166"/>
      <c r="IQ359" s="166"/>
      <c r="IR359" s="168"/>
      <c r="IS359" s="168"/>
      <c r="IT359" s="170" t="str">
        <f t="shared" si="254"/>
        <v>0</v>
      </c>
      <c r="IU359" s="170">
        <f t="shared" si="8900"/>
        <v>0</v>
      </c>
      <c r="IV359" s="168">
        <f t="shared" si="8901"/>
        <v>0</v>
      </c>
      <c r="IW359" s="168">
        <f t="shared" si="8902"/>
        <v>0</v>
      </c>
      <c r="IX359" s="168">
        <f t="shared" si="8903"/>
        <v>0</v>
      </c>
      <c r="IY359" s="168">
        <f t="shared" si="8904"/>
        <v>0</v>
      </c>
      <c r="IZ359" s="154">
        <f t="shared" ref="IZ359:JA359" si="8905">IZ358</f>
        <v>17</v>
      </c>
      <c r="JA359" s="155">
        <f t="shared" si="8905"/>
        <v>1180</v>
      </c>
      <c r="JB359" s="156" t="str">
        <f t="shared" si="8906"/>
        <v>1</v>
      </c>
      <c r="JC359" s="157" t="str">
        <f t="shared" si="262"/>
        <v/>
      </c>
      <c r="JD359" s="158">
        <f t="shared" si="263"/>
        <v>0</v>
      </c>
      <c r="JE359" s="159"/>
      <c r="JF359" s="159"/>
      <c r="JG359" s="159"/>
      <c r="JH359" s="160"/>
      <c r="JI359" s="160"/>
      <c r="JJ359" s="171" t="str">
        <f t="shared" si="264"/>
        <v>0</v>
      </c>
      <c r="JK359" s="171">
        <f t="shared" si="8907"/>
        <v>0</v>
      </c>
      <c r="JL359" s="160">
        <f t="shared" si="8908"/>
        <v>0</v>
      </c>
      <c r="JM359" s="160">
        <f t="shared" si="8909"/>
        <v>0</v>
      </c>
      <c r="JN359" s="160">
        <f t="shared" si="8910"/>
        <v>0</v>
      </c>
      <c r="JO359" s="160">
        <f t="shared" si="8911"/>
        <v>0</v>
      </c>
      <c r="JP359" s="161">
        <f t="shared" ref="JP359:JQ359" si="8912">JP358</f>
        <v>18</v>
      </c>
      <c r="JQ359" s="162">
        <f t="shared" si="8912"/>
        <v>1181</v>
      </c>
      <c r="JR359" s="163" t="str">
        <f t="shared" si="8913"/>
        <v>1</v>
      </c>
      <c r="JS359" s="164" t="str">
        <f t="shared" si="272"/>
        <v/>
      </c>
      <c r="JT359" s="165">
        <f t="shared" si="273"/>
        <v>0</v>
      </c>
      <c r="JU359" s="166"/>
      <c r="JV359" s="166"/>
      <c r="JW359" s="166"/>
      <c r="JX359" s="168"/>
      <c r="JY359" s="168"/>
      <c r="JZ359" s="170" t="str">
        <f t="shared" si="274"/>
        <v>0</v>
      </c>
      <c r="KA359" s="170">
        <f t="shared" si="8914"/>
        <v>0</v>
      </c>
      <c r="KB359" s="168">
        <f t="shared" si="8915"/>
        <v>0</v>
      </c>
      <c r="KC359" s="168">
        <f t="shared" si="8916"/>
        <v>0</v>
      </c>
      <c r="KD359" s="168">
        <f t="shared" si="8917"/>
        <v>0</v>
      </c>
      <c r="KE359" s="168">
        <f t="shared" si="8918"/>
        <v>0</v>
      </c>
      <c r="KF359" s="154">
        <f t="shared" ref="KF359:KG359" si="8919">KF358</f>
        <v>19</v>
      </c>
      <c r="KG359" s="155">
        <f t="shared" si="8919"/>
        <v>1182</v>
      </c>
      <c r="KH359" s="156" t="str">
        <f t="shared" si="8920"/>
        <v>1</v>
      </c>
      <c r="KI359" s="157" t="str">
        <f t="shared" si="282"/>
        <v/>
      </c>
      <c r="KJ359" s="158">
        <f t="shared" si="283"/>
        <v>0</v>
      </c>
      <c r="KK359" s="159"/>
      <c r="KL359" s="159"/>
      <c r="KM359" s="159"/>
      <c r="KN359" s="160"/>
      <c r="KO359" s="160"/>
      <c r="KP359" s="171" t="str">
        <f t="shared" si="284"/>
        <v>0</v>
      </c>
      <c r="KQ359" s="171">
        <f t="shared" si="8921"/>
        <v>0</v>
      </c>
      <c r="KR359" s="160">
        <f t="shared" si="8922"/>
        <v>0</v>
      </c>
      <c r="KS359" s="160">
        <f t="shared" si="8923"/>
        <v>0</v>
      </c>
      <c r="KT359" s="160">
        <f t="shared" si="8924"/>
        <v>0</v>
      </c>
      <c r="KU359" s="160">
        <f t="shared" si="8925"/>
        <v>0</v>
      </c>
      <c r="KV359" s="161">
        <f t="shared" ref="KV359:KW359" si="8926">KV358</f>
        <v>20</v>
      </c>
      <c r="KW359" s="162">
        <f t="shared" si="8926"/>
        <v>1183</v>
      </c>
      <c r="KX359" s="163" t="str">
        <f t="shared" si="8927"/>
        <v>1</v>
      </c>
      <c r="KY359" s="164" t="str">
        <f t="shared" si="292"/>
        <v/>
      </c>
      <c r="KZ359" s="165">
        <f t="shared" si="293"/>
        <v>0</v>
      </c>
      <c r="LA359" s="166"/>
      <c r="LB359" s="166"/>
      <c r="LC359" s="166"/>
      <c r="LD359" s="168"/>
      <c r="LE359" s="168"/>
      <c r="LF359" s="170" t="str">
        <f t="shared" si="294"/>
        <v>0</v>
      </c>
      <c r="LG359" s="170">
        <f t="shared" si="8928"/>
        <v>0</v>
      </c>
      <c r="LH359" s="168">
        <f t="shared" si="8929"/>
        <v>0</v>
      </c>
      <c r="LI359" s="168">
        <f t="shared" si="8930"/>
        <v>0</v>
      </c>
      <c r="LJ359" s="168">
        <f t="shared" si="8931"/>
        <v>0</v>
      </c>
      <c r="LK359" s="168">
        <f t="shared" si="8932"/>
        <v>0</v>
      </c>
      <c r="LL359" s="172"/>
      <c r="LM359" s="172"/>
      <c r="LN359" s="168" t="str">
        <f t="shared" si="8933"/>
        <v>#REF!</v>
      </c>
      <c r="LO359" s="168" t="str">
        <f t="shared" si="8934"/>
        <v>#REF!</v>
      </c>
      <c r="LP359" s="168" t="str">
        <f t="shared" si="8935"/>
        <v>#REF!</v>
      </c>
      <c r="LQ359" s="168" t="str">
        <f t="shared" si="8936"/>
        <v>#REF!</v>
      </c>
    </row>
    <row r="360" ht="15.75" customHeight="1">
      <c r="A360" s="188">
        <v>46449.0</v>
      </c>
      <c r="B360" s="152" t="s">
        <v>27</v>
      </c>
      <c r="C360" s="153">
        <f t="shared" si="99"/>
        <v>0</v>
      </c>
      <c r="D360" s="154">
        <f t="shared" ref="D360:E360" si="8937">D359</f>
        <v>1</v>
      </c>
      <c r="E360" s="155">
        <f t="shared" si="8937"/>
        <v>1164</v>
      </c>
      <c r="F360" s="156" t="str">
        <f t="shared" si="8794"/>
        <v>1</v>
      </c>
      <c r="G360" s="157">
        <f t="shared" si="102"/>
        <v>1</v>
      </c>
      <c r="H360" s="158">
        <f t="shared" si="103"/>
        <v>0</v>
      </c>
      <c r="I360" s="159"/>
      <c r="J360" s="159"/>
      <c r="K360" s="159"/>
      <c r="L360" s="78"/>
      <c r="M360" s="79"/>
      <c r="N360" s="77" t="str">
        <f t="shared" si="104"/>
        <v>0</v>
      </c>
      <c r="O360" s="81">
        <f t="shared" si="8795"/>
        <v>0</v>
      </c>
      <c r="P360" s="160">
        <f t="shared" si="8796"/>
        <v>0</v>
      </c>
      <c r="Q360" s="160">
        <f t="shared" si="8797"/>
        <v>0</v>
      </c>
      <c r="R360" s="160">
        <f t="shared" si="8798"/>
        <v>0</v>
      </c>
      <c r="S360" s="160">
        <f t="shared" si="8799"/>
        <v>0</v>
      </c>
      <c r="T360" s="161">
        <f t="shared" ref="T360:U360" si="8938">T359</f>
        <v>2</v>
      </c>
      <c r="U360" s="162">
        <f t="shared" si="8938"/>
        <v>1165</v>
      </c>
      <c r="V360" s="163" t="str">
        <f t="shared" si="8801"/>
        <v>1</v>
      </c>
      <c r="W360" s="164">
        <f t="shared" si="112"/>
        <v>1</v>
      </c>
      <c r="X360" s="165">
        <f t="shared" si="113"/>
        <v>0</v>
      </c>
      <c r="Y360" s="166"/>
      <c r="Z360" s="166"/>
      <c r="AA360" s="166"/>
      <c r="AB360" s="84"/>
      <c r="AC360" s="85"/>
      <c r="AD360" s="83" t="str">
        <f t="shared" si="114"/>
        <v>0</v>
      </c>
      <c r="AE360" s="167">
        <f t="shared" si="8802"/>
        <v>0</v>
      </c>
      <c r="AF360" s="168">
        <f t="shared" si="8803"/>
        <v>0</v>
      </c>
      <c r="AG360" s="168">
        <f t="shared" si="8804"/>
        <v>0</v>
      </c>
      <c r="AH360" s="168">
        <f t="shared" si="8805"/>
        <v>0</v>
      </c>
      <c r="AI360" s="168">
        <f t="shared" si="8806"/>
        <v>0</v>
      </c>
      <c r="AJ360" s="154">
        <f t="shared" ref="AJ360:AK360" si="8939">AJ359</f>
        <v>3</v>
      </c>
      <c r="AK360" s="155">
        <f t="shared" si="8939"/>
        <v>1166</v>
      </c>
      <c r="AL360" s="156" t="str">
        <f t="shared" si="8808"/>
        <v>1</v>
      </c>
      <c r="AM360" s="157">
        <f t="shared" si="122"/>
        <v>2</v>
      </c>
      <c r="AN360" s="158">
        <f t="shared" si="123"/>
        <v>0</v>
      </c>
      <c r="AO360" s="159"/>
      <c r="AP360" s="159"/>
      <c r="AQ360" s="159"/>
      <c r="AR360" s="78"/>
      <c r="AS360" s="79"/>
      <c r="AT360" s="77" t="str">
        <f t="shared" si="124"/>
        <v>0</v>
      </c>
      <c r="AU360" s="81">
        <f t="shared" si="8809"/>
        <v>0</v>
      </c>
      <c r="AV360" s="160">
        <f t="shared" si="8810"/>
        <v>0</v>
      </c>
      <c r="AW360" s="160">
        <f t="shared" si="8811"/>
        <v>0</v>
      </c>
      <c r="AX360" s="160">
        <f t="shared" si="8812"/>
        <v>0</v>
      </c>
      <c r="AY360" s="160">
        <f t="shared" si="8813"/>
        <v>0</v>
      </c>
      <c r="AZ360" s="161">
        <f t="shared" ref="AZ360:BA360" si="8940">AZ359</f>
        <v>4</v>
      </c>
      <c r="BA360" s="162">
        <f t="shared" si="8940"/>
        <v>1167</v>
      </c>
      <c r="BB360" s="163" t="str">
        <f t="shared" si="8815"/>
        <v>1</v>
      </c>
      <c r="BC360" s="164">
        <f t="shared" si="132"/>
        <v>4</v>
      </c>
      <c r="BD360" s="165">
        <f t="shared" si="133"/>
        <v>0</v>
      </c>
      <c r="BE360" s="166"/>
      <c r="BF360" s="166"/>
      <c r="BG360" s="166"/>
      <c r="BH360" s="84"/>
      <c r="BI360" s="85"/>
      <c r="BJ360" s="83" t="str">
        <f t="shared" si="134"/>
        <v>0</v>
      </c>
      <c r="BK360" s="167">
        <f t="shared" si="8816"/>
        <v>0</v>
      </c>
      <c r="BL360" s="168">
        <f t="shared" si="8817"/>
        <v>0</v>
      </c>
      <c r="BM360" s="168">
        <f t="shared" si="8818"/>
        <v>0</v>
      </c>
      <c r="BN360" s="168">
        <f t="shared" si="8819"/>
        <v>0</v>
      </c>
      <c r="BO360" s="168">
        <f t="shared" si="8820"/>
        <v>0</v>
      </c>
      <c r="BP360" s="154">
        <f t="shared" ref="BP360:BQ360" si="8941">BP359</f>
        <v>5</v>
      </c>
      <c r="BQ360" s="155">
        <f t="shared" si="8941"/>
        <v>1168</v>
      </c>
      <c r="BR360" s="156" t="str">
        <f t="shared" si="8822"/>
        <v>1</v>
      </c>
      <c r="BS360" s="157">
        <f t="shared" si="142"/>
        <v>4</v>
      </c>
      <c r="BT360" s="158">
        <f t="shared" si="143"/>
        <v>0</v>
      </c>
      <c r="BU360" s="159"/>
      <c r="BV360" s="159"/>
      <c r="BW360" s="159"/>
      <c r="BX360" s="78"/>
      <c r="BY360" s="79"/>
      <c r="BZ360" s="77" t="str">
        <f t="shared" si="144"/>
        <v>0</v>
      </c>
      <c r="CA360" s="81">
        <f t="shared" si="8823"/>
        <v>0</v>
      </c>
      <c r="CB360" s="160">
        <f t="shared" si="8824"/>
        <v>0</v>
      </c>
      <c r="CC360" s="160">
        <f t="shared" si="8825"/>
        <v>0</v>
      </c>
      <c r="CD360" s="160">
        <f t="shared" si="8826"/>
        <v>0</v>
      </c>
      <c r="CE360" s="160">
        <f t="shared" si="8827"/>
        <v>0</v>
      </c>
      <c r="CF360" s="161">
        <f t="shared" ref="CF360:CG360" si="8942">CF359</f>
        <v>6</v>
      </c>
      <c r="CG360" s="162">
        <f t="shared" si="8942"/>
        <v>1169</v>
      </c>
      <c r="CH360" s="163" t="str">
        <f t="shared" si="8829"/>
        <v>1</v>
      </c>
      <c r="CI360" s="164">
        <f t="shared" si="152"/>
        <v>2</v>
      </c>
      <c r="CJ360" s="165">
        <f t="shared" si="153"/>
        <v>0</v>
      </c>
      <c r="CK360" s="166"/>
      <c r="CL360" s="166"/>
      <c r="CM360" s="166"/>
      <c r="CN360" s="84"/>
      <c r="CO360" s="85"/>
      <c r="CP360" s="83" t="str">
        <f t="shared" si="154"/>
        <v>0</v>
      </c>
      <c r="CQ360" s="167">
        <f t="shared" si="8830"/>
        <v>0</v>
      </c>
      <c r="CR360" s="168">
        <f t="shared" si="8831"/>
        <v>0</v>
      </c>
      <c r="CS360" s="168">
        <f t="shared" si="8832"/>
        <v>0</v>
      </c>
      <c r="CT360" s="168">
        <f t="shared" si="8833"/>
        <v>0</v>
      </c>
      <c r="CU360" s="168">
        <f t="shared" si="8834"/>
        <v>0</v>
      </c>
      <c r="CV360" s="154">
        <f t="shared" ref="CV360:CW360" si="8943">CV359</f>
        <v>7</v>
      </c>
      <c r="CW360" s="155">
        <f t="shared" si="8943"/>
        <v>1170</v>
      </c>
      <c r="CX360" s="156" t="str">
        <f t="shared" si="8836"/>
        <v>1</v>
      </c>
      <c r="CY360" s="157">
        <f t="shared" si="162"/>
        <v>2</v>
      </c>
      <c r="CZ360" s="158">
        <f t="shared" si="163"/>
        <v>0</v>
      </c>
      <c r="DA360" s="159"/>
      <c r="DB360" s="159"/>
      <c r="DC360" s="159"/>
      <c r="DD360" s="78"/>
      <c r="DE360" s="79"/>
      <c r="DF360" s="77" t="str">
        <f t="shared" si="164"/>
        <v>0</v>
      </c>
      <c r="DG360" s="81">
        <f t="shared" si="8837"/>
        <v>0</v>
      </c>
      <c r="DH360" s="160">
        <f t="shared" si="8838"/>
        <v>0</v>
      </c>
      <c r="DI360" s="160">
        <f t="shared" si="8839"/>
        <v>0</v>
      </c>
      <c r="DJ360" s="160">
        <f t="shared" si="8840"/>
        <v>0</v>
      </c>
      <c r="DK360" s="160">
        <f t="shared" si="8841"/>
        <v>0</v>
      </c>
      <c r="DL360" s="161">
        <f t="shared" ref="DL360:DM360" si="8944">DL359</f>
        <v>8</v>
      </c>
      <c r="DM360" s="162">
        <f t="shared" si="8944"/>
        <v>1171</v>
      </c>
      <c r="DN360" s="163" t="str">
        <f t="shared" si="8843"/>
        <v>1</v>
      </c>
      <c r="DO360" s="164">
        <f t="shared" si="172"/>
        <v>2</v>
      </c>
      <c r="DP360" s="165">
        <f t="shared" si="173"/>
        <v>0</v>
      </c>
      <c r="DQ360" s="166"/>
      <c r="DR360" s="166"/>
      <c r="DS360" s="166"/>
      <c r="DT360" s="84"/>
      <c r="DU360" s="85"/>
      <c r="DV360" s="83" t="str">
        <f t="shared" si="174"/>
        <v>0</v>
      </c>
      <c r="DW360" s="167">
        <f t="shared" si="8844"/>
        <v>0</v>
      </c>
      <c r="DX360" s="168">
        <f t="shared" si="8845"/>
        <v>0</v>
      </c>
      <c r="DY360" s="168">
        <f t="shared" si="8846"/>
        <v>0</v>
      </c>
      <c r="DZ360" s="168">
        <f t="shared" si="8847"/>
        <v>0</v>
      </c>
      <c r="EA360" s="168">
        <f t="shared" si="8848"/>
        <v>0</v>
      </c>
      <c r="EB360" s="154">
        <f t="shared" ref="EB360:EC360" si="8945">EB359</f>
        <v>9</v>
      </c>
      <c r="EC360" s="155">
        <f t="shared" si="8945"/>
        <v>1172</v>
      </c>
      <c r="ED360" s="156" t="str">
        <f t="shared" si="8850"/>
        <v>1</v>
      </c>
      <c r="EE360" s="157">
        <f t="shared" si="182"/>
        <v>5</v>
      </c>
      <c r="EF360" s="169">
        <f t="shared" si="183"/>
        <v>0</v>
      </c>
      <c r="EG360" s="159"/>
      <c r="EH360" s="159"/>
      <c r="EI360" s="159"/>
      <c r="EJ360" s="78"/>
      <c r="EK360" s="79"/>
      <c r="EL360" s="77" t="str">
        <f t="shared" si="184"/>
        <v>0</v>
      </c>
      <c r="EM360" s="81">
        <f t="shared" si="8851"/>
        <v>0</v>
      </c>
      <c r="EN360" s="160">
        <f t="shared" si="8852"/>
        <v>0</v>
      </c>
      <c r="EO360" s="160">
        <f t="shared" si="8853"/>
        <v>0</v>
      </c>
      <c r="EP360" s="160">
        <f t="shared" si="8854"/>
        <v>0</v>
      </c>
      <c r="EQ360" s="160">
        <f t="shared" si="8855"/>
        <v>0</v>
      </c>
      <c r="ER360" s="161">
        <f t="shared" ref="ER360:ES360" si="8946">ER359</f>
        <v>10</v>
      </c>
      <c r="ES360" s="162">
        <f t="shared" si="8946"/>
        <v>1173</v>
      </c>
      <c r="ET360" s="163" t="str">
        <f t="shared" si="8857"/>
        <v>1</v>
      </c>
      <c r="EU360" s="164">
        <f t="shared" si="192"/>
        <v>19</v>
      </c>
      <c r="EV360" s="165">
        <f t="shared" si="193"/>
        <v>0</v>
      </c>
      <c r="EW360" s="166"/>
      <c r="EX360" s="166"/>
      <c r="EY360" s="166"/>
      <c r="EZ360" s="84"/>
      <c r="FA360" s="85"/>
      <c r="FB360" s="83" t="str">
        <f t="shared" si="194"/>
        <v>0</v>
      </c>
      <c r="FC360" s="167">
        <f t="shared" si="8858"/>
        <v>0</v>
      </c>
      <c r="FD360" s="168">
        <f t="shared" si="8859"/>
        <v>0</v>
      </c>
      <c r="FE360" s="168">
        <f t="shared" si="8860"/>
        <v>0</v>
      </c>
      <c r="FF360" s="168">
        <f t="shared" si="8861"/>
        <v>0</v>
      </c>
      <c r="FG360" s="168">
        <f t="shared" si="8862"/>
        <v>0</v>
      </c>
      <c r="FH360" s="154">
        <f t="shared" ref="FH360:FI360" si="8947">FH359</f>
        <v>11</v>
      </c>
      <c r="FI360" s="155">
        <f t="shared" si="8947"/>
        <v>1174</v>
      </c>
      <c r="FJ360" s="156" t="str">
        <f t="shared" si="8864"/>
        <v>1</v>
      </c>
      <c r="FK360" s="157">
        <f t="shared" si="202"/>
        <v>4</v>
      </c>
      <c r="FL360" s="158">
        <f t="shared" si="203"/>
        <v>0</v>
      </c>
      <c r="FM360" s="159"/>
      <c r="FN360" s="159"/>
      <c r="FO360" s="159"/>
      <c r="FP360" s="78"/>
      <c r="FQ360" s="79"/>
      <c r="FR360" s="77" t="str">
        <f t="shared" si="204"/>
        <v>0</v>
      </c>
      <c r="FS360" s="81">
        <f t="shared" si="8865"/>
        <v>0</v>
      </c>
      <c r="FT360" s="160">
        <f t="shared" si="8866"/>
        <v>0</v>
      </c>
      <c r="FU360" s="160">
        <f t="shared" si="8867"/>
        <v>0</v>
      </c>
      <c r="FV360" s="160">
        <f t="shared" si="8868"/>
        <v>0</v>
      </c>
      <c r="FW360" s="160">
        <f t="shared" si="8869"/>
        <v>0</v>
      </c>
      <c r="FX360" s="161">
        <f t="shared" ref="FX360:FY360" si="8948">FX359</f>
        <v>12</v>
      </c>
      <c r="FY360" s="162">
        <f t="shared" si="8948"/>
        <v>1175</v>
      </c>
      <c r="FZ360" s="163" t="str">
        <f t="shared" si="8871"/>
        <v>1</v>
      </c>
      <c r="GA360" s="164">
        <f t="shared" si="212"/>
        <v>2</v>
      </c>
      <c r="GB360" s="165">
        <f t="shared" si="213"/>
        <v>0</v>
      </c>
      <c r="GC360" s="166"/>
      <c r="GD360" s="166"/>
      <c r="GE360" s="166"/>
      <c r="GF360" s="84"/>
      <c r="GG360" s="85"/>
      <c r="GH360" s="83" t="str">
        <f t="shared" si="214"/>
        <v>0</v>
      </c>
      <c r="GI360" s="167">
        <f t="shared" si="8872"/>
        <v>0</v>
      </c>
      <c r="GJ360" s="168">
        <f t="shared" si="8873"/>
        <v>0</v>
      </c>
      <c r="GK360" s="168">
        <f t="shared" si="8874"/>
        <v>0</v>
      </c>
      <c r="GL360" s="168">
        <f t="shared" si="8875"/>
        <v>0</v>
      </c>
      <c r="GM360" s="168">
        <f t="shared" si="8876"/>
        <v>0</v>
      </c>
      <c r="GN360" s="154">
        <f t="shared" ref="GN360:GO360" si="8949">GN359</f>
        <v>13</v>
      </c>
      <c r="GO360" s="155">
        <f t="shared" si="8949"/>
        <v>1176</v>
      </c>
      <c r="GP360" s="156" t="str">
        <f t="shared" si="8878"/>
        <v>1</v>
      </c>
      <c r="GQ360" s="157">
        <f t="shared" si="222"/>
        <v>3</v>
      </c>
      <c r="GR360" s="158">
        <f t="shared" si="223"/>
        <v>0</v>
      </c>
      <c r="GS360" s="159"/>
      <c r="GT360" s="159"/>
      <c r="GU360" s="159"/>
      <c r="GV360" s="78"/>
      <c r="GW360" s="79"/>
      <c r="GX360" s="77" t="str">
        <f t="shared" si="224"/>
        <v>0</v>
      </c>
      <c r="GY360" s="81">
        <f t="shared" si="8879"/>
        <v>0</v>
      </c>
      <c r="GZ360" s="160">
        <f t="shared" si="8880"/>
        <v>0</v>
      </c>
      <c r="HA360" s="160">
        <f t="shared" si="8881"/>
        <v>0</v>
      </c>
      <c r="HB360" s="160">
        <f t="shared" si="8882"/>
        <v>0</v>
      </c>
      <c r="HC360" s="160">
        <f t="shared" si="8883"/>
        <v>0</v>
      </c>
      <c r="HD360" s="161">
        <f t="shared" ref="HD360:HE360" si="8950">HD359</f>
        <v>14</v>
      </c>
      <c r="HE360" s="162">
        <f t="shared" si="8950"/>
        <v>1177</v>
      </c>
      <c r="HF360" s="163" t="str">
        <f t="shared" si="8885"/>
        <v>1</v>
      </c>
      <c r="HG360" s="164">
        <f t="shared" si="232"/>
        <v>5</v>
      </c>
      <c r="HH360" s="165">
        <f t="shared" si="233"/>
        <v>0</v>
      </c>
      <c r="HI360" s="166"/>
      <c r="HJ360" s="166"/>
      <c r="HK360" s="166"/>
      <c r="HL360" s="84"/>
      <c r="HM360" s="85"/>
      <c r="HN360" s="83" t="str">
        <f t="shared" si="234"/>
        <v>0</v>
      </c>
      <c r="HO360" s="167">
        <f t="shared" si="8886"/>
        <v>0</v>
      </c>
      <c r="HP360" s="168">
        <f t="shared" si="8887"/>
        <v>0</v>
      </c>
      <c r="HQ360" s="168">
        <f t="shared" si="8888"/>
        <v>0</v>
      </c>
      <c r="HR360" s="168">
        <f t="shared" si="8889"/>
        <v>0</v>
      </c>
      <c r="HS360" s="168">
        <f t="shared" si="8890"/>
        <v>0</v>
      </c>
      <c r="HT360" s="154">
        <f t="shared" ref="HT360:HU360" si="8951">HT359</f>
        <v>15</v>
      </c>
      <c r="HU360" s="155">
        <f t="shared" si="8951"/>
        <v>1178</v>
      </c>
      <c r="HV360" s="156" t="str">
        <f t="shared" si="8892"/>
        <v>1</v>
      </c>
      <c r="HW360" s="157" t="str">
        <f t="shared" si="242"/>
        <v/>
      </c>
      <c r="HX360" s="169">
        <f t="shared" si="243"/>
        <v>0</v>
      </c>
      <c r="HY360" s="159"/>
      <c r="HZ360" s="159"/>
      <c r="IA360" s="159"/>
      <c r="IB360" s="160"/>
      <c r="IC360" s="160"/>
      <c r="ID360" s="160" t="str">
        <f t="shared" si="244"/>
        <v>0</v>
      </c>
      <c r="IE360" s="160">
        <f t="shared" si="8893"/>
        <v>0</v>
      </c>
      <c r="IF360" s="160">
        <f t="shared" si="8894"/>
        <v>0</v>
      </c>
      <c r="IG360" s="160">
        <f t="shared" si="8895"/>
        <v>0</v>
      </c>
      <c r="IH360" s="160">
        <f t="shared" si="8896"/>
        <v>0</v>
      </c>
      <c r="II360" s="160">
        <f t="shared" si="8897"/>
        <v>0</v>
      </c>
      <c r="IJ360" s="161">
        <f t="shared" ref="IJ360:IK360" si="8952">IJ359</f>
        <v>16</v>
      </c>
      <c r="IK360" s="162">
        <f t="shared" si="8952"/>
        <v>1179</v>
      </c>
      <c r="IL360" s="163" t="str">
        <f t="shared" si="8899"/>
        <v>1</v>
      </c>
      <c r="IM360" s="164" t="str">
        <f t="shared" si="252"/>
        <v/>
      </c>
      <c r="IN360" s="165">
        <f t="shared" si="253"/>
        <v>0</v>
      </c>
      <c r="IO360" s="166"/>
      <c r="IP360" s="166"/>
      <c r="IQ360" s="166"/>
      <c r="IR360" s="168"/>
      <c r="IS360" s="168"/>
      <c r="IT360" s="170" t="str">
        <f t="shared" si="254"/>
        <v>0</v>
      </c>
      <c r="IU360" s="170">
        <f t="shared" si="8900"/>
        <v>0</v>
      </c>
      <c r="IV360" s="168">
        <f t="shared" si="8901"/>
        <v>0</v>
      </c>
      <c r="IW360" s="168">
        <f t="shared" si="8902"/>
        <v>0</v>
      </c>
      <c r="IX360" s="168">
        <f t="shared" si="8903"/>
        <v>0</v>
      </c>
      <c r="IY360" s="168">
        <f t="shared" si="8904"/>
        <v>0</v>
      </c>
      <c r="IZ360" s="154">
        <f t="shared" ref="IZ360:JA360" si="8953">IZ359</f>
        <v>17</v>
      </c>
      <c r="JA360" s="155">
        <f t="shared" si="8953"/>
        <v>1180</v>
      </c>
      <c r="JB360" s="156" t="str">
        <f t="shared" si="8906"/>
        <v>1</v>
      </c>
      <c r="JC360" s="157" t="str">
        <f t="shared" si="262"/>
        <v/>
      </c>
      <c r="JD360" s="158">
        <f t="shared" si="263"/>
        <v>0</v>
      </c>
      <c r="JE360" s="159"/>
      <c r="JF360" s="159"/>
      <c r="JG360" s="159"/>
      <c r="JH360" s="160"/>
      <c r="JI360" s="160"/>
      <c r="JJ360" s="171" t="str">
        <f t="shared" si="264"/>
        <v>0</v>
      </c>
      <c r="JK360" s="171">
        <f t="shared" si="8907"/>
        <v>0</v>
      </c>
      <c r="JL360" s="160">
        <f t="shared" si="8908"/>
        <v>0</v>
      </c>
      <c r="JM360" s="160">
        <f t="shared" si="8909"/>
        <v>0</v>
      </c>
      <c r="JN360" s="160">
        <f t="shared" si="8910"/>
        <v>0</v>
      </c>
      <c r="JO360" s="160">
        <f t="shared" si="8911"/>
        <v>0</v>
      </c>
      <c r="JP360" s="161">
        <f t="shared" ref="JP360:JQ360" si="8954">JP359</f>
        <v>18</v>
      </c>
      <c r="JQ360" s="162">
        <f t="shared" si="8954"/>
        <v>1181</v>
      </c>
      <c r="JR360" s="163" t="str">
        <f t="shared" si="8913"/>
        <v>1</v>
      </c>
      <c r="JS360" s="164" t="str">
        <f t="shared" si="272"/>
        <v/>
      </c>
      <c r="JT360" s="165">
        <f t="shared" si="273"/>
        <v>0</v>
      </c>
      <c r="JU360" s="166"/>
      <c r="JV360" s="166"/>
      <c r="JW360" s="166"/>
      <c r="JX360" s="168"/>
      <c r="JY360" s="168"/>
      <c r="JZ360" s="170" t="str">
        <f t="shared" si="274"/>
        <v>0</v>
      </c>
      <c r="KA360" s="170">
        <f t="shared" si="8914"/>
        <v>0</v>
      </c>
      <c r="KB360" s="168">
        <f t="shared" si="8915"/>
        <v>0</v>
      </c>
      <c r="KC360" s="168">
        <f t="shared" si="8916"/>
        <v>0</v>
      </c>
      <c r="KD360" s="168">
        <f t="shared" si="8917"/>
        <v>0</v>
      </c>
      <c r="KE360" s="168">
        <f t="shared" si="8918"/>
        <v>0</v>
      </c>
      <c r="KF360" s="154">
        <f t="shared" ref="KF360:KG360" si="8955">KF359</f>
        <v>19</v>
      </c>
      <c r="KG360" s="155">
        <f t="shared" si="8955"/>
        <v>1182</v>
      </c>
      <c r="KH360" s="156" t="str">
        <f t="shared" si="8920"/>
        <v>1</v>
      </c>
      <c r="KI360" s="157" t="str">
        <f t="shared" si="282"/>
        <v/>
      </c>
      <c r="KJ360" s="158">
        <f t="shared" si="283"/>
        <v>0</v>
      </c>
      <c r="KK360" s="159"/>
      <c r="KL360" s="159"/>
      <c r="KM360" s="159"/>
      <c r="KN360" s="160"/>
      <c r="KO360" s="160"/>
      <c r="KP360" s="171" t="str">
        <f t="shared" si="284"/>
        <v>0</v>
      </c>
      <c r="KQ360" s="171">
        <f t="shared" si="8921"/>
        <v>0</v>
      </c>
      <c r="KR360" s="160">
        <f t="shared" si="8922"/>
        <v>0</v>
      </c>
      <c r="KS360" s="160">
        <f t="shared" si="8923"/>
        <v>0</v>
      </c>
      <c r="KT360" s="160">
        <f t="shared" si="8924"/>
        <v>0</v>
      </c>
      <c r="KU360" s="160">
        <f t="shared" si="8925"/>
        <v>0</v>
      </c>
      <c r="KV360" s="161">
        <f t="shared" ref="KV360:KW360" si="8956">KV359</f>
        <v>20</v>
      </c>
      <c r="KW360" s="162">
        <f t="shared" si="8956"/>
        <v>1183</v>
      </c>
      <c r="KX360" s="163" t="str">
        <f t="shared" si="8927"/>
        <v>1</v>
      </c>
      <c r="KY360" s="164" t="str">
        <f t="shared" si="292"/>
        <v/>
      </c>
      <c r="KZ360" s="165">
        <f t="shared" si="293"/>
        <v>0</v>
      </c>
      <c r="LA360" s="166"/>
      <c r="LB360" s="166"/>
      <c r="LC360" s="166"/>
      <c r="LD360" s="168"/>
      <c r="LE360" s="168"/>
      <c r="LF360" s="170" t="str">
        <f t="shared" si="294"/>
        <v>0</v>
      </c>
      <c r="LG360" s="170">
        <f t="shared" si="8928"/>
        <v>0</v>
      </c>
      <c r="LH360" s="168">
        <f t="shared" si="8929"/>
        <v>0</v>
      </c>
      <c r="LI360" s="168">
        <f t="shared" si="8930"/>
        <v>0</v>
      </c>
      <c r="LJ360" s="168">
        <f t="shared" si="8931"/>
        <v>0</v>
      </c>
      <c r="LK360" s="168">
        <f t="shared" si="8932"/>
        <v>0</v>
      </c>
      <c r="LL360" s="172"/>
      <c r="LM360" s="172"/>
      <c r="LN360" s="168" t="str">
        <f t="shared" si="8933"/>
        <v>#REF!</v>
      </c>
      <c r="LO360" s="168" t="str">
        <f t="shared" si="8934"/>
        <v>#REF!</v>
      </c>
      <c r="LP360" s="168" t="str">
        <f t="shared" si="8935"/>
        <v>#REF!</v>
      </c>
      <c r="LQ360" s="168" t="str">
        <f t="shared" si="8936"/>
        <v>#REF!</v>
      </c>
    </row>
    <row r="361" ht="15.75" customHeight="1">
      <c r="A361" s="188">
        <v>46450.0</v>
      </c>
      <c r="B361" s="152" t="s">
        <v>28</v>
      </c>
      <c r="C361" s="153">
        <f t="shared" si="99"/>
        <v>0</v>
      </c>
      <c r="D361" s="154">
        <f t="shared" ref="D361:E361" si="8957">D360</f>
        <v>1</v>
      </c>
      <c r="E361" s="155">
        <f t="shared" si="8957"/>
        <v>1164</v>
      </c>
      <c r="F361" s="156" t="str">
        <f t="shared" si="8794"/>
        <v>1</v>
      </c>
      <c r="G361" s="157">
        <f t="shared" si="102"/>
        <v>1</v>
      </c>
      <c r="H361" s="158">
        <f t="shared" si="103"/>
        <v>0</v>
      </c>
      <c r="I361" s="159"/>
      <c r="J361" s="159"/>
      <c r="K361" s="159"/>
      <c r="L361" s="78"/>
      <c r="M361" s="79"/>
      <c r="N361" s="77" t="str">
        <f t="shared" si="104"/>
        <v>0</v>
      </c>
      <c r="O361" s="81">
        <f t="shared" si="8795"/>
        <v>0</v>
      </c>
      <c r="P361" s="160">
        <f t="shared" si="8796"/>
        <v>0</v>
      </c>
      <c r="Q361" s="160">
        <f t="shared" si="8797"/>
        <v>0</v>
      </c>
      <c r="R361" s="160">
        <f t="shared" si="8798"/>
        <v>0</v>
      </c>
      <c r="S361" s="160">
        <f t="shared" si="8799"/>
        <v>0</v>
      </c>
      <c r="T361" s="161">
        <f t="shared" ref="T361:U361" si="8958">T360</f>
        <v>2</v>
      </c>
      <c r="U361" s="162">
        <f t="shared" si="8958"/>
        <v>1165</v>
      </c>
      <c r="V361" s="163" t="str">
        <f t="shared" si="8801"/>
        <v>1</v>
      </c>
      <c r="W361" s="164">
        <f t="shared" si="112"/>
        <v>1</v>
      </c>
      <c r="X361" s="165">
        <f t="shared" si="113"/>
        <v>0</v>
      </c>
      <c r="Y361" s="166"/>
      <c r="Z361" s="166"/>
      <c r="AA361" s="166"/>
      <c r="AB361" s="84"/>
      <c r="AC361" s="85"/>
      <c r="AD361" s="83" t="str">
        <f t="shared" si="114"/>
        <v>0</v>
      </c>
      <c r="AE361" s="167">
        <f t="shared" si="8802"/>
        <v>0</v>
      </c>
      <c r="AF361" s="168">
        <f t="shared" si="8803"/>
        <v>0</v>
      </c>
      <c r="AG361" s="168">
        <f t="shared" si="8804"/>
        <v>0</v>
      </c>
      <c r="AH361" s="168">
        <f t="shared" si="8805"/>
        <v>0</v>
      </c>
      <c r="AI361" s="168">
        <f t="shared" si="8806"/>
        <v>0</v>
      </c>
      <c r="AJ361" s="154">
        <f t="shared" ref="AJ361:AK361" si="8959">AJ360</f>
        <v>3</v>
      </c>
      <c r="AK361" s="155">
        <f t="shared" si="8959"/>
        <v>1166</v>
      </c>
      <c r="AL361" s="156" t="str">
        <f t="shared" si="8808"/>
        <v>1</v>
      </c>
      <c r="AM361" s="157">
        <f t="shared" si="122"/>
        <v>2</v>
      </c>
      <c r="AN361" s="158">
        <f t="shared" si="123"/>
        <v>0</v>
      </c>
      <c r="AO361" s="159"/>
      <c r="AP361" s="159"/>
      <c r="AQ361" s="159"/>
      <c r="AR361" s="78"/>
      <c r="AS361" s="79"/>
      <c r="AT361" s="77" t="str">
        <f t="shared" si="124"/>
        <v>0</v>
      </c>
      <c r="AU361" s="81">
        <f t="shared" si="8809"/>
        <v>0</v>
      </c>
      <c r="AV361" s="160">
        <f t="shared" si="8810"/>
        <v>0</v>
      </c>
      <c r="AW361" s="160">
        <f t="shared" si="8811"/>
        <v>0</v>
      </c>
      <c r="AX361" s="160">
        <f t="shared" si="8812"/>
        <v>0</v>
      </c>
      <c r="AY361" s="160">
        <f t="shared" si="8813"/>
        <v>0</v>
      </c>
      <c r="AZ361" s="161">
        <f t="shared" ref="AZ361:BA361" si="8960">AZ360</f>
        <v>4</v>
      </c>
      <c r="BA361" s="162">
        <f t="shared" si="8960"/>
        <v>1167</v>
      </c>
      <c r="BB361" s="163" t="str">
        <f t="shared" si="8815"/>
        <v>1</v>
      </c>
      <c r="BC361" s="164">
        <f t="shared" si="132"/>
        <v>4</v>
      </c>
      <c r="BD361" s="165">
        <f t="shared" si="133"/>
        <v>0</v>
      </c>
      <c r="BE361" s="166"/>
      <c r="BF361" s="166"/>
      <c r="BG361" s="166"/>
      <c r="BH361" s="84"/>
      <c r="BI361" s="85"/>
      <c r="BJ361" s="83" t="str">
        <f t="shared" si="134"/>
        <v>0</v>
      </c>
      <c r="BK361" s="167">
        <f t="shared" si="8816"/>
        <v>0</v>
      </c>
      <c r="BL361" s="168">
        <f t="shared" si="8817"/>
        <v>0</v>
      </c>
      <c r="BM361" s="168">
        <f t="shared" si="8818"/>
        <v>0</v>
      </c>
      <c r="BN361" s="168">
        <f t="shared" si="8819"/>
        <v>0</v>
      </c>
      <c r="BO361" s="168">
        <f t="shared" si="8820"/>
        <v>0</v>
      </c>
      <c r="BP361" s="154">
        <f t="shared" ref="BP361:BQ361" si="8961">BP360</f>
        <v>5</v>
      </c>
      <c r="BQ361" s="155">
        <f t="shared" si="8961"/>
        <v>1168</v>
      </c>
      <c r="BR361" s="156" t="str">
        <f t="shared" si="8822"/>
        <v>1</v>
      </c>
      <c r="BS361" s="157">
        <f t="shared" si="142"/>
        <v>4</v>
      </c>
      <c r="BT361" s="158">
        <f t="shared" si="143"/>
        <v>0</v>
      </c>
      <c r="BU361" s="159"/>
      <c r="BV361" s="159"/>
      <c r="BW361" s="159"/>
      <c r="BX361" s="78"/>
      <c r="BY361" s="79"/>
      <c r="BZ361" s="77" t="str">
        <f t="shared" si="144"/>
        <v>0</v>
      </c>
      <c r="CA361" s="81">
        <f t="shared" si="8823"/>
        <v>0</v>
      </c>
      <c r="CB361" s="160">
        <f t="shared" si="8824"/>
        <v>0</v>
      </c>
      <c r="CC361" s="160">
        <f t="shared" si="8825"/>
        <v>0</v>
      </c>
      <c r="CD361" s="160">
        <f t="shared" si="8826"/>
        <v>0</v>
      </c>
      <c r="CE361" s="160">
        <f t="shared" si="8827"/>
        <v>0</v>
      </c>
      <c r="CF361" s="161">
        <f t="shared" ref="CF361:CG361" si="8962">CF360</f>
        <v>6</v>
      </c>
      <c r="CG361" s="162">
        <f t="shared" si="8962"/>
        <v>1169</v>
      </c>
      <c r="CH361" s="163" t="str">
        <f t="shared" si="8829"/>
        <v>1</v>
      </c>
      <c r="CI361" s="164">
        <f t="shared" si="152"/>
        <v>2</v>
      </c>
      <c r="CJ361" s="165">
        <f t="shared" si="153"/>
        <v>0</v>
      </c>
      <c r="CK361" s="166"/>
      <c r="CL361" s="166"/>
      <c r="CM361" s="166"/>
      <c r="CN361" s="84"/>
      <c r="CO361" s="85"/>
      <c r="CP361" s="83" t="str">
        <f t="shared" si="154"/>
        <v>0</v>
      </c>
      <c r="CQ361" s="167">
        <f t="shared" si="8830"/>
        <v>0</v>
      </c>
      <c r="CR361" s="168">
        <f t="shared" si="8831"/>
        <v>0</v>
      </c>
      <c r="CS361" s="168">
        <f t="shared" si="8832"/>
        <v>0</v>
      </c>
      <c r="CT361" s="168">
        <f t="shared" si="8833"/>
        <v>0</v>
      </c>
      <c r="CU361" s="168">
        <f t="shared" si="8834"/>
        <v>0</v>
      </c>
      <c r="CV361" s="154">
        <f t="shared" ref="CV361:CW361" si="8963">CV360</f>
        <v>7</v>
      </c>
      <c r="CW361" s="155">
        <f t="shared" si="8963"/>
        <v>1170</v>
      </c>
      <c r="CX361" s="156" t="str">
        <f t="shared" si="8836"/>
        <v>1</v>
      </c>
      <c r="CY361" s="157">
        <f t="shared" si="162"/>
        <v>2</v>
      </c>
      <c r="CZ361" s="158">
        <f t="shared" si="163"/>
        <v>0</v>
      </c>
      <c r="DA361" s="159"/>
      <c r="DB361" s="159"/>
      <c r="DC361" s="159"/>
      <c r="DD361" s="78"/>
      <c r="DE361" s="79"/>
      <c r="DF361" s="77" t="str">
        <f t="shared" si="164"/>
        <v>0</v>
      </c>
      <c r="DG361" s="81">
        <f t="shared" si="8837"/>
        <v>0</v>
      </c>
      <c r="DH361" s="160">
        <f t="shared" si="8838"/>
        <v>0</v>
      </c>
      <c r="DI361" s="160">
        <f t="shared" si="8839"/>
        <v>0</v>
      </c>
      <c r="DJ361" s="160">
        <f t="shared" si="8840"/>
        <v>0</v>
      </c>
      <c r="DK361" s="160">
        <f t="shared" si="8841"/>
        <v>0</v>
      </c>
      <c r="DL361" s="161">
        <f t="shared" ref="DL361:DM361" si="8964">DL360</f>
        <v>8</v>
      </c>
      <c r="DM361" s="162">
        <f t="shared" si="8964"/>
        <v>1171</v>
      </c>
      <c r="DN361" s="163" t="str">
        <f t="shared" si="8843"/>
        <v>1</v>
      </c>
      <c r="DO361" s="164">
        <f t="shared" si="172"/>
        <v>2</v>
      </c>
      <c r="DP361" s="165">
        <f t="shared" si="173"/>
        <v>0</v>
      </c>
      <c r="DQ361" s="166"/>
      <c r="DR361" s="166"/>
      <c r="DS361" s="166"/>
      <c r="DT361" s="84"/>
      <c r="DU361" s="85"/>
      <c r="DV361" s="83" t="str">
        <f t="shared" si="174"/>
        <v>0</v>
      </c>
      <c r="DW361" s="167">
        <f t="shared" si="8844"/>
        <v>0</v>
      </c>
      <c r="DX361" s="168">
        <f t="shared" si="8845"/>
        <v>0</v>
      </c>
      <c r="DY361" s="168">
        <f t="shared" si="8846"/>
        <v>0</v>
      </c>
      <c r="DZ361" s="168">
        <f t="shared" si="8847"/>
        <v>0</v>
      </c>
      <c r="EA361" s="168">
        <f t="shared" si="8848"/>
        <v>0</v>
      </c>
      <c r="EB361" s="154">
        <f t="shared" ref="EB361:EC361" si="8965">EB360</f>
        <v>9</v>
      </c>
      <c r="EC361" s="155">
        <f t="shared" si="8965"/>
        <v>1172</v>
      </c>
      <c r="ED361" s="156" t="str">
        <f t="shared" si="8850"/>
        <v>1</v>
      </c>
      <c r="EE361" s="157">
        <f t="shared" si="182"/>
        <v>5</v>
      </c>
      <c r="EF361" s="169">
        <f t="shared" si="183"/>
        <v>0</v>
      </c>
      <c r="EG361" s="159"/>
      <c r="EH361" s="159"/>
      <c r="EI361" s="159"/>
      <c r="EJ361" s="78"/>
      <c r="EK361" s="79"/>
      <c r="EL361" s="77" t="str">
        <f t="shared" si="184"/>
        <v>0</v>
      </c>
      <c r="EM361" s="81">
        <f t="shared" si="8851"/>
        <v>0</v>
      </c>
      <c r="EN361" s="160">
        <f t="shared" si="8852"/>
        <v>0</v>
      </c>
      <c r="EO361" s="160">
        <f t="shared" si="8853"/>
        <v>0</v>
      </c>
      <c r="EP361" s="160">
        <f t="shared" si="8854"/>
        <v>0</v>
      </c>
      <c r="EQ361" s="160">
        <f t="shared" si="8855"/>
        <v>0</v>
      </c>
      <c r="ER361" s="161">
        <f t="shared" ref="ER361:ES361" si="8966">ER360</f>
        <v>10</v>
      </c>
      <c r="ES361" s="162">
        <f t="shared" si="8966"/>
        <v>1173</v>
      </c>
      <c r="ET361" s="163" t="str">
        <f t="shared" si="8857"/>
        <v>1</v>
      </c>
      <c r="EU361" s="164">
        <f t="shared" si="192"/>
        <v>19</v>
      </c>
      <c r="EV361" s="165">
        <f t="shared" si="193"/>
        <v>0</v>
      </c>
      <c r="EW361" s="166"/>
      <c r="EX361" s="166"/>
      <c r="EY361" s="166"/>
      <c r="EZ361" s="84"/>
      <c r="FA361" s="85"/>
      <c r="FB361" s="83" t="str">
        <f t="shared" si="194"/>
        <v>0</v>
      </c>
      <c r="FC361" s="167">
        <f t="shared" si="8858"/>
        <v>0</v>
      </c>
      <c r="FD361" s="168">
        <f t="shared" si="8859"/>
        <v>0</v>
      </c>
      <c r="FE361" s="168">
        <f t="shared" si="8860"/>
        <v>0</v>
      </c>
      <c r="FF361" s="168">
        <f t="shared" si="8861"/>
        <v>0</v>
      </c>
      <c r="FG361" s="168">
        <f t="shared" si="8862"/>
        <v>0</v>
      </c>
      <c r="FH361" s="154">
        <f t="shared" ref="FH361:FI361" si="8967">FH360</f>
        <v>11</v>
      </c>
      <c r="FI361" s="155">
        <f t="shared" si="8967"/>
        <v>1174</v>
      </c>
      <c r="FJ361" s="156" t="str">
        <f t="shared" si="8864"/>
        <v>1</v>
      </c>
      <c r="FK361" s="157">
        <f t="shared" si="202"/>
        <v>4</v>
      </c>
      <c r="FL361" s="158">
        <f t="shared" si="203"/>
        <v>0</v>
      </c>
      <c r="FM361" s="159"/>
      <c r="FN361" s="159"/>
      <c r="FO361" s="159"/>
      <c r="FP361" s="78"/>
      <c r="FQ361" s="79"/>
      <c r="FR361" s="77" t="str">
        <f t="shared" si="204"/>
        <v>0</v>
      </c>
      <c r="FS361" s="81">
        <f t="shared" si="8865"/>
        <v>0</v>
      </c>
      <c r="FT361" s="160">
        <f t="shared" si="8866"/>
        <v>0</v>
      </c>
      <c r="FU361" s="160">
        <f t="shared" si="8867"/>
        <v>0</v>
      </c>
      <c r="FV361" s="160">
        <f t="shared" si="8868"/>
        <v>0</v>
      </c>
      <c r="FW361" s="160">
        <f t="shared" si="8869"/>
        <v>0</v>
      </c>
      <c r="FX361" s="161">
        <f t="shared" ref="FX361:FY361" si="8968">FX360</f>
        <v>12</v>
      </c>
      <c r="FY361" s="162">
        <f t="shared" si="8968"/>
        <v>1175</v>
      </c>
      <c r="FZ361" s="163" t="str">
        <f t="shared" si="8871"/>
        <v>1</v>
      </c>
      <c r="GA361" s="164">
        <f t="shared" si="212"/>
        <v>2</v>
      </c>
      <c r="GB361" s="165">
        <f t="shared" si="213"/>
        <v>0</v>
      </c>
      <c r="GC361" s="166"/>
      <c r="GD361" s="166"/>
      <c r="GE361" s="166"/>
      <c r="GF361" s="84"/>
      <c r="GG361" s="85"/>
      <c r="GH361" s="83" t="str">
        <f t="shared" si="214"/>
        <v>0</v>
      </c>
      <c r="GI361" s="167">
        <f t="shared" si="8872"/>
        <v>0</v>
      </c>
      <c r="GJ361" s="168">
        <f t="shared" si="8873"/>
        <v>0</v>
      </c>
      <c r="GK361" s="168">
        <f t="shared" si="8874"/>
        <v>0</v>
      </c>
      <c r="GL361" s="168">
        <f t="shared" si="8875"/>
        <v>0</v>
      </c>
      <c r="GM361" s="168">
        <f t="shared" si="8876"/>
        <v>0</v>
      </c>
      <c r="GN361" s="154">
        <f t="shared" ref="GN361:GO361" si="8969">GN360</f>
        <v>13</v>
      </c>
      <c r="GO361" s="155">
        <f t="shared" si="8969"/>
        <v>1176</v>
      </c>
      <c r="GP361" s="156" t="str">
        <f t="shared" si="8878"/>
        <v>1</v>
      </c>
      <c r="GQ361" s="157">
        <f t="shared" si="222"/>
        <v>3</v>
      </c>
      <c r="GR361" s="158">
        <f t="shared" si="223"/>
        <v>0</v>
      </c>
      <c r="GS361" s="159"/>
      <c r="GT361" s="159"/>
      <c r="GU361" s="159"/>
      <c r="GV361" s="78"/>
      <c r="GW361" s="79"/>
      <c r="GX361" s="77" t="str">
        <f t="shared" si="224"/>
        <v>0</v>
      </c>
      <c r="GY361" s="81">
        <f t="shared" si="8879"/>
        <v>0</v>
      </c>
      <c r="GZ361" s="160">
        <f t="shared" si="8880"/>
        <v>0</v>
      </c>
      <c r="HA361" s="160">
        <f t="shared" si="8881"/>
        <v>0</v>
      </c>
      <c r="HB361" s="160">
        <f t="shared" si="8882"/>
        <v>0</v>
      </c>
      <c r="HC361" s="160">
        <f t="shared" si="8883"/>
        <v>0</v>
      </c>
      <c r="HD361" s="161">
        <f t="shared" ref="HD361:HE361" si="8970">HD360</f>
        <v>14</v>
      </c>
      <c r="HE361" s="162">
        <f t="shared" si="8970"/>
        <v>1177</v>
      </c>
      <c r="HF361" s="163" t="str">
        <f t="shared" si="8885"/>
        <v>1</v>
      </c>
      <c r="HG361" s="164">
        <f t="shared" si="232"/>
        <v>5</v>
      </c>
      <c r="HH361" s="165">
        <f t="shared" si="233"/>
        <v>0</v>
      </c>
      <c r="HI361" s="166"/>
      <c r="HJ361" s="166"/>
      <c r="HK361" s="166"/>
      <c r="HL361" s="84"/>
      <c r="HM361" s="85"/>
      <c r="HN361" s="83" t="str">
        <f t="shared" si="234"/>
        <v>0</v>
      </c>
      <c r="HO361" s="167">
        <f t="shared" si="8886"/>
        <v>0</v>
      </c>
      <c r="HP361" s="168">
        <f t="shared" si="8887"/>
        <v>0</v>
      </c>
      <c r="HQ361" s="168">
        <f t="shared" si="8888"/>
        <v>0</v>
      </c>
      <c r="HR361" s="168">
        <f t="shared" si="8889"/>
        <v>0</v>
      </c>
      <c r="HS361" s="168">
        <f t="shared" si="8890"/>
        <v>0</v>
      </c>
      <c r="HT361" s="154">
        <f t="shared" ref="HT361:HU361" si="8971">HT360</f>
        <v>15</v>
      </c>
      <c r="HU361" s="155">
        <f t="shared" si="8971"/>
        <v>1178</v>
      </c>
      <c r="HV361" s="156" t="str">
        <f t="shared" si="8892"/>
        <v>1</v>
      </c>
      <c r="HW361" s="157" t="str">
        <f t="shared" si="242"/>
        <v/>
      </c>
      <c r="HX361" s="169">
        <f t="shared" si="243"/>
        <v>0</v>
      </c>
      <c r="HY361" s="159"/>
      <c r="HZ361" s="159"/>
      <c r="IA361" s="159"/>
      <c r="IB361" s="160"/>
      <c r="IC361" s="160"/>
      <c r="ID361" s="160" t="str">
        <f t="shared" si="244"/>
        <v>0</v>
      </c>
      <c r="IE361" s="160">
        <f t="shared" si="8893"/>
        <v>0</v>
      </c>
      <c r="IF361" s="160">
        <f t="shared" si="8894"/>
        <v>0</v>
      </c>
      <c r="IG361" s="160">
        <f t="shared" si="8895"/>
        <v>0</v>
      </c>
      <c r="IH361" s="160">
        <f t="shared" si="8896"/>
        <v>0</v>
      </c>
      <c r="II361" s="160">
        <f t="shared" si="8897"/>
        <v>0</v>
      </c>
      <c r="IJ361" s="161">
        <f t="shared" ref="IJ361:IK361" si="8972">IJ360</f>
        <v>16</v>
      </c>
      <c r="IK361" s="162">
        <f t="shared" si="8972"/>
        <v>1179</v>
      </c>
      <c r="IL361" s="163" t="str">
        <f t="shared" si="8899"/>
        <v>1</v>
      </c>
      <c r="IM361" s="164" t="str">
        <f t="shared" si="252"/>
        <v/>
      </c>
      <c r="IN361" s="165">
        <f t="shared" si="253"/>
        <v>0</v>
      </c>
      <c r="IO361" s="166"/>
      <c r="IP361" s="166"/>
      <c r="IQ361" s="166"/>
      <c r="IR361" s="168"/>
      <c r="IS361" s="168"/>
      <c r="IT361" s="170" t="str">
        <f t="shared" si="254"/>
        <v>0</v>
      </c>
      <c r="IU361" s="170">
        <f t="shared" si="8900"/>
        <v>0</v>
      </c>
      <c r="IV361" s="168">
        <f t="shared" si="8901"/>
        <v>0</v>
      </c>
      <c r="IW361" s="168">
        <f t="shared" si="8902"/>
        <v>0</v>
      </c>
      <c r="IX361" s="168">
        <f t="shared" si="8903"/>
        <v>0</v>
      </c>
      <c r="IY361" s="168">
        <f t="shared" si="8904"/>
        <v>0</v>
      </c>
      <c r="IZ361" s="154">
        <f t="shared" ref="IZ361:JA361" si="8973">IZ360</f>
        <v>17</v>
      </c>
      <c r="JA361" s="155">
        <f t="shared" si="8973"/>
        <v>1180</v>
      </c>
      <c r="JB361" s="156" t="str">
        <f t="shared" si="8906"/>
        <v>1</v>
      </c>
      <c r="JC361" s="157" t="str">
        <f t="shared" si="262"/>
        <v/>
      </c>
      <c r="JD361" s="158">
        <f t="shared" si="263"/>
        <v>0</v>
      </c>
      <c r="JE361" s="159"/>
      <c r="JF361" s="159"/>
      <c r="JG361" s="159"/>
      <c r="JH361" s="160"/>
      <c r="JI361" s="160"/>
      <c r="JJ361" s="171" t="str">
        <f t="shared" si="264"/>
        <v>0</v>
      </c>
      <c r="JK361" s="171">
        <f t="shared" si="8907"/>
        <v>0</v>
      </c>
      <c r="JL361" s="160">
        <f t="shared" si="8908"/>
        <v>0</v>
      </c>
      <c r="JM361" s="160">
        <f t="shared" si="8909"/>
        <v>0</v>
      </c>
      <c r="JN361" s="160">
        <f t="shared" si="8910"/>
        <v>0</v>
      </c>
      <c r="JO361" s="160">
        <f t="shared" si="8911"/>
        <v>0</v>
      </c>
      <c r="JP361" s="161">
        <f t="shared" ref="JP361:JQ361" si="8974">JP360</f>
        <v>18</v>
      </c>
      <c r="JQ361" s="162">
        <f t="shared" si="8974"/>
        <v>1181</v>
      </c>
      <c r="JR361" s="163" t="str">
        <f t="shared" si="8913"/>
        <v>1</v>
      </c>
      <c r="JS361" s="164" t="str">
        <f t="shared" si="272"/>
        <v/>
      </c>
      <c r="JT361" s="165">
        <f t="shared" si="273"/>
        <v>0</v>
      </c>
      <c r="JU361" s="166"/>
      <c r="JV361" s="166"/>
      <c r="JW361" s="166"/>
      <c r="JX361" s="168"/>
      <c r="JY361" s="168"/>
      <c r="JZ361" s="170" t="str">
        <f t="shared" si="274"/>
        <v>0</v>
      </c>
      <c r="KA361" s="170">
        <f t="shared" si="8914"/>
        <v>0</v>
      </c>
      <c r="KB361" s="168">
        <f t="shared" si="8915"/>
        <v>0</v>
      </c>
      <c r="KC361" s="168">
        <f t="shared" si="8916"/>
        <v>0</v>
      </c>
      <c r="KD361" s="168">
        <f t="shared" si="8917"/>
        <v>0</v>
      </c>
      <c r="KE361" s="168">
        <f t="shared" si="8918"/>
        <v>0</v>
      </c>
      <c r="KF361" s="154">
        <f t="shared" ref="KF361:KG361" si="8975">KF360</f>
        <v>19</v>
      </c>
      <c r="KG361" s="155">
        <f t="shared" si="8975"/>
        <v>1182</v>
      </c>
      <c r="KH361" s="156" t="str">
        <f t="shared" si="8920"/>
        <v>1</v>
      </c>
      <c r="KI361" s="157" t="str">
        <f t="shared" si="282"/>
        <v/>
      </c>
      <c r="KJ361" s="158">
        <f t="shared" si="283"/>
        <v>0</v>
      </c>
      <c r="KK361" s="159"/>
      <c r="KL361" s="159"/>
      <c r="KM361" s="159"/>
      <c r="KN361" s="160"/>
      <c r="KO361" s="160"/>
      <c r="KP361" s="171" t="str">
        <f t="shared" si="284"/>
        <v>0</v>
      </c>
      <c r="KQ361" s="171">
        <f t="shared" si="8921"/>
        <v>0</v>
      </c>
      <c r="KR361" s="160">
        <f t="shared" si="8922"/>
        <v>0</v>
      </c>
      <c r="KS361" s="160">
        <f t="shared" si="8923"/>
        <v>0</v>
      </c>
      <c r="KT361" s="160">
        <f t="shared" si="8924"/>
        <v>0</v>
      </c>
      <c r="KU361" s="160">
        <f t="shared" si="8925"/>
        <v>0</v>
      </c>
      <c r="KV361" s="161">
        <f t="shared" ref="KV361:KW361" si="8976">KV360</f>
        <v>20</v>
      </c>
      <c r="KW361" s="162">
        <f t="shared" si="8976"/>
        <v>1183</v>
      </c>
      <c r="KX361" s="163" t="str">
        <f t="shared" si="8927"/>
        <v>1</v>
      </c>
      <c r="KY361" s="164" t="str">
        <f t="shared" si="292"/>
        <v/>
      </c>
      <c r="KZ361" s="165">
        <f t="shared" si="293"/>
        <v>0</v>
      </c>
      <c r="LA361" s="166"/>
      <c r="LB361" s="166"/>
      <c r="LC361" s="166"/>
      <c r="LD361" s="168"/>
      <c r="LE361" s="168"/>
      <c r="LF361" s="170" t="str">
        <f t="shared" si="294"/>
        <v>0</v>
      </c>
      <c r="LG361" s="170">
        <f t="shared" si="8928"/>
        <v>0</v>
      </c>
      <c r="LH361" s="168">
        <f t="shared" si="8929"/>
        <v>0</v>
      </c>
      <c r="LI361" s="168">
        <f t="shared" si="8930"/>
        <v>0</v>
      </c>
      <c r="LJ361" s="168">
        <f t="shared" si="8931"/>
        <v>0</v>
      </c>
      <c r="LK361" s="168">
        <f t="shared" si="8932"/>
        <v>0</v>
      </c>
      <c r="LL361" s="172"/>
      <c r="LM361" s="172"/>
      <c r="LN361" s="168" t="str">
        <f t="shared" si="8933"/>
        <v>#REF!</v>
      </c>
      <c r="LO361" s="168" t="str">
        <f t="shared" si="8934"/>
        <v>#REF!</v>
      </c>
      <c r="LP361" s="168" t="str">
        <f t="shared" si="8935"/>
        <v>#REF!</v>
      </c>
      <c r="LQ361" s="168" t="str">
        <f t="shared" si="8936"/>
        <v>#REF!</v>
      </c>
    </row>
    <row r="362" ht="15.75" customHeight="1">
      <c r="A362" s="188">
        <v>46451.0</v>
      </c>
      <c r="B362" s="152" t="s">
        <v>29</v>
      </c>
      <c r="C362" s="153">
        <f t="shared" si="99"/>
        <v>0</v>
      </c>
      <c r="D362" s="154">
        <f t="shared" ref="D362:E362" si="8977">D361</f>
        <v>1</v>
      </c>
      <c r="E362" s="155">
        <f t="shared" si="8977"/>
        <v>1164</v>
      </c>
      <c r="F362" s="156" t="str">
        <f t="shared" si="8794"/>
        <v>1</v>
      </c>
      <c r="G362" s="157">
        <f t="shared" si="102"/>
        <v>1</v>
      </c>
      <c r="H362" s="158">
        <f t="shared" si="103"/>
        <v>0</v>
      </c>
      <c r="I362" s="159"/>
      <c r="J362" s="159"/>
      <c r="K362" s="159"/>
      <c r="L362" s="78"/>
      <c r="M362" s="79"/>
      <c r="N362" s="77" t="str">
        <f t="shared" si="104"/>
        <v>0</v>
      </c>
      <c r="O362" s="81">
        <f t="shared" si="8795"/>
        <v>0</v>
      </c>
      <c r="P362" s="160">
        <f t="shared" si="8796"/>
        <v>0</v>
      </c>
      <c r="Q362" s="160">
        <f t="shared" si="8797"/>
        <v>0</v>
      </c>
      <c r="R362" s="160">
        <f t="shared" si="8798"/>
        <v>0</v>
      </c>
      <c r="S362" s="160">
        <f t="shared" si="8799"/>
        <v>0</v>
      </c>
      <c r="T362" s="161">
        <f t="shared" ref="T362:U362" si="8978">T361</f>
        <v>2</v>
      </c>
      <c r="U362" s="162">
        <f t="shared" si="8978"/>
        <v>1165</v>
      </c>
      <c r="V362" s="163" t="str">
        <f t="shared" si="8801"/>
        <v>1</v>
      </c>
      <c r="W362" s="164">
        <f t="shared" si="112"/>
        <v>1</v>
      </c>
      <c r="X362" s="165">
        <f t="shared" si="113"/>
        <v>0</v>
      </c>
      <c r="Y362" s="166"/>
      <c r="Z362" s="166"/>
      <c r="AA362" s="166"/>
      <c r="AB362" s="84"/>
      <c r="AC362" s="85"/>
      <c r="AD362" s="83" t="str">
        <f t="shared" si="114"/>
        <v>0</v>
      </c>
      <c r="AE362" s="167">
        <f t="shared" si="8802"/>
        <v>0</v>
      </c>
      <c r="AF362" s="168">
        <f t="shared" si="8803"/>
        <v>0</v>
      </c>
      <c r="AG362" s="168">
        <f t="shared" si="8804"/>
        <v>0</v>
      </c>
      <c r="AH362" s="168">
        <f t="shared" si="8805"/>
        <v>0</v>
      </c>
      <c r="AI362" s="168">
        <f t="shared" si="8806"/>
        <v>0</v>
      </c>
      <c r="AJ362" s="154">
        <f t="shared" ref="AJ362:AK362" si="8979">AJ361</f>
        <v>3</v>
      </c>
      <c r="AK362" s="155">
        <f t="shared" si="8979"/>
        <v>1166</v>
      </c>
      <c r="AL362" s="156" t="str">
        <f t="shared" si="8808"/>
        <v>1</v>
      </c>
      <c r="AM362" s="157">
        <f t="shared" si="122"/>
        <v>2</v>
      </c>
      <c r="AN362" s="158">
        <f t="shared" si="123"/>
        <v>0</v>
      </c>
      <c r="AO362" s="159"/>
      <c r="AP362" s="159"/>
      <c r="AQ362" s="159"/>
      <c r="AR362" s="78"/>
      <c r="AS362" s="79"/>
      <c r="AT362" s="77" t="str">
        <f t="shared" si="124"/>
        <v>0</v>
      </c>
      <c r="AU362" s="81">
        <f t="shared" si="8809"/>
        <v>0</v>
      </c>
      <c r="AV362" s="160">
        <f t="shared" si="8810"/>
        <v>0</v>
      </c>
      <c r="AW362" s="160">
        <f t="shared" si="8811"/>
        <v>0</v>
      </c>
      <c r="AX362" s="160">
        <f t="shared" si="8812"/>
        <v>0</v>
      </c>
      <c r="AY362" s="160">
        <f t="shared" si="8813"/>
        <v>0</v>
      </c>
      <c r="AZ362" s="161">
        <f t="shared" ref="AZ362:BA362" si="8980">AZ361</f>
        <v>4</v>
      </c>
      <c r="BA362" s="162">
        <f t="shared" si="8980"/>
        <v>1167</v>
      </c>
      <c r="BB362" s="163" t="str">
        <f t="shared" si="8815"/>
        <v>1</v>
      </c>
      <c r="BC362" s="164">
        <f t="shared" si="132"/>
        <v>4</v>
      </c>
      <c r="BD362" s="165">
        <f t="shared" si="133"/>
        <v>0</v>
      </c>
      <c r="BE362" s="166"/>
      <c r="BF362" s="166"/>
      <c r="BG362" s="166"/>
      <c r="BH362" s="84"/>
      <c r="BI362" s="85"/>
      <c r="BJ362" s="83" t="str">
        <f t="shared" si="134"/>
        <v>0</v>
      </c>
      <c r="BK362" s="167">
        <f t="shared" si="8816"/>
        <v>0</v>
      </c>
      <c r="BL362" s="168">
        <f t="shared" si="8817"/>
        <v>0</v>
      </c>
      <c r="BM362" s="168">
        <f t="shared" si="8818"/>
        <v>0</v>
      </c>
      <c r="BN362" s="168">
        <f t="shared" si="8819"/>
        <v>0</v>
      </c>
      <c r="BO362" s="168">
        <f t="shared" si="8820"/>
        <v>0</v>
      </c>
      <c r="BP362" s="154">
        <f t="shared" ref="BP362:BQ362" si="8981">BP361</f>
        <v>5</v>
      </c>
      <c r="BQ362" s="155">
        <f t="shared" si="8981"/>
        <v>1168</v>
      </c>
      <c r="BR362" s="156" t="str">
        <f t="shared" si="8822"/>
        <v>1</v>
      </c>
      <c r="BS362" s="157">
        <f t="shared" si="142"/>
        <v>4</v>
      </c>
      <c r="BT362" s="158">
        <f t="shared" si="143"/>
        <v>0</v>
      </c>
      <c r="BU362" s="159"/>
      <c r="BV362" s="159"/>
      <c r="BW362" s="159"/>
      <c r="BX362" s="78"/>
      <c r="BY362" s="79"/>
      <c r="BZ362" s="77" t="str">
        <f t="shared" si="144"/>
        <v>0</v>
      </c>
      <c r="CA362" s="81">
        <f t="shared" si="8823"/>
        <v>0</v>
      </c>
      <c r="CB362" s="160">
        <f t="shared" si="8824"/>
        <v>0</v>
      </c>
      <c r="CC362" s="160">
        <f t="shared" si="8825"/>
        <v>0</v>
      </c>
      <c r="CD362" s="160">
        <f t="shared" si="8826"/>
        <v>0</v>
      </c>
      <c r="CE362" s="160">
        <f t="shared" si="8827"/>
        <v>0</v>
      </c>
      <c r="CF362" s="161">
        <f t="shared" ref="CF362:CG362" si="8982">CF361</f>
        <v>6</v>
      </c>
      <c r="CG362" s="162">
        <f t="shared" si="8982"/>
        <v>1169</v>
      </c>
      <c r="CH362" s="163" t="str">
        <f t="shared" si="8829"/>
        <v>1</v>
      </c>
      <c r="CI362" s="164">
        <f t="shared" si="152"/>
        <v>2</v>
      </c>
      <c r="CJ362" s="165">
        <f t="shared" si="153"/>
        <v>0</v>
      </c>
      <c r="CK362" s="166"/>
      <c r="CL362" s="166"/>
      <c r="CM362" s="166"/>
      <c r="CN362" s="84"/>
      <c r="CO362" s="85"/>
      <c r="CP362" s="83" t="str">
        <f t="shared" si="154"/>
        <v>0</v>
      </c>
      <c r="CQ362" s="167">
        <f t="shared" si="8830"/>
        <v>0</v>
      </c>
      <c r="CR362" s="168">
        <f t="shared" si="8831"/>
        <v>0</v>
      </c>
      <c r="CS362" s="168">
        <f t="shared" si="8832"/>
        <v>0</v>
      </c>
      <c r="CT362" s="168">
        <f t="shared" si="8833"/>
        <v>0</v>
      </c>
      <c r="CU362" s="168">
        <f t="shared" si="8834"/>
        <v>0</v>
      </c>
      <c r="CV362" s="154">
        <f t="shared" ref="CV362:CW362" si="8983">CV361</f>
        <v>7</v>
      </c>
      <c r="CW362" s="155">
        <f t="shared" si="8983"/>
        <v>1170</v>
      </c>
      <c r="CX362" s="156" t="str">
        <f t="shared" si="8836"/>
        <v>1</v>
      </c>
      <c r="CY362" s="157">
        <f t="shared" si="162"/>
        <v>2</v>
      </c>
      <c r="CZ362" s="158">
        <f t="shared" si="163"/>
        <v>0</v>
      </c>
      <c r="DA362" s="159"/>
      <c r="DB362" s="159"/>
      <c r="DC362" s="159"/>
      <c r="DD362" s="78"/>
      <c r="DE362" s="79"/>
      <c r="DF362" s="77" t="str">
        <f t="shared" si="164"/>
        <v>0</v>
      </c>
      <c r="DG362" s="81">
        <f t="shared" si="8837"/>
        <v>0</v>
      </c>
      <c r="DH362" s="160">
        <f t="shared" si="8838"/>
        <v>0</v>
      </c>
      <c r="DI362" s="160">
        <f t="shared" si="8839"/>
        <v>0</v>
      </c>
      <c r="DJ362" s="160">
        <f t="shared" si="8840"/>
        <v>0</v>
      </c>
      <c r="DK362" s="160">
        <f t="shared" si="8841"/>
        <v>0</v>
      </c>
      <c r="DL362" s="161">
        <f t="shared" ref="DL362:DM362" si="8984">DL361</f>
        <v>8</v>
      </c>
      <c r="DM362" s="162">
        <f t="shared" si="8984"/>
        <v>1171</v>
      </c>
      <c r="DN362" s="163" t="str">
        <f t="shared" si="8843"/>
        <v>1</v>
      </c>
      <c r="DO362" s="164">
        <f t="shared" si="172"/>
        <v>2</v>
      </c>
      <c r="DP362" s="165">
        <f t="shared" si="173"/>
        <v>0</v>
      </c>
      <c r="DQ362" s="166"/>
      <c r="DR362" s="166"/>
      <c r="DS362" s="166"/>
      <c r="DT362" s="84"/>
      <c r="DU362" s="85"/>
      <c r="DV362" s="83" t="str">
        <f t="shared" si="174"/>
        <v>0</v>
      </c>
      <c r="DW362" s="167">
        <f t="shared" si="8844"/>
        <v>0</v>
      </c>
      <c r="DX362" s="168">
        <f t="shared" si="8845"/>
        <v>0</v>
      </c>
      <c r="DY362" s="168">
        <f t="shared" si="8846"/>
        <v>0</v>
      </c>
      <c r="DZ362" s="168">
        <f t="shared" si="8847"/>
        <v>0</v>
      </c>
      <c r="EA362" s="168">
        <f t="shared" si="8848"/>
        <v>0</v>
      </c>
      <c r="EB362" s="154">
        <f t="shared" ref="EB362:EC362" si="8985">EB361</f>
        <v>9</v>
      </c>
      <c r="EC362" s="155">
        <f t="shared" si="8985"/>
        <v>1172</v>
      </c>
      <c r="ED362" s="156" t="str">
        <f t="shared" si="8850"/>
        <v>1</v>
      </c>
      <c r="EE362" s="157">
        <f t="shared" si="182"/>
        <v>5</v>
      </c>
      <c r="EF362" s="169">
        <f t="shared" si="183"/>
        <v>0</v>
      </c>
      <c r="EG362" s="159"/>
      <c r="EH362" s="159"/>
      <c r="EI362" s="159"/>
      <c r="EJ362" s="78"/>
      <c r="EK362" s="79"/>
      <c r="EL362" s="77" t="str">
        <f t="shared" si="184"/>
        <v>0</v>
      </c>
      <c r="EM362" s="81">
        <f t="shared" si="8851"/>
        <v>0</v>
      </c>
      <c r="EN362" s="160">
        <f t="shared" si="8852"/>
        <v>0</v>
      </c>
      <c r="EO362" s="160">
        <f t="shared" si="8853"/>
        <v>0</v>
      </c>
      <c r="EP362" s="160">
        <f t="shared" si="8854"/>
        <v>0</v>
      </c>
      <c r="EQ362" s="160">
        <f t="shared" si="8855"/>
        <v>0</v>
      </c>
      <c r="ER362" s="161">
        <f t="shared" ref="ER362:ES362" si="8986">ER361</f>
        <v>10</v>
      </c>
      <c r="ES362" s="162">
        <f t="shared" si="8986"/>
        <v>1173</v>
      </c>
      <c r="ET362" s="163" t="str">
        <f t="shared" si="8857"/>
        <v>1</v>
      </c>
      <c r="EU362" s="164">
        <f t="shared" si="192"/>
        <v>19</v>
      </c>
      <c r="EV362" s="165">
        <f t="shared" si="193"/>
        <v>0</v>
      </c>
      <c r="EW362" s="166"/>
      <c r="EX362" s="166"/>
      <c r="EY362" s="166"/>
      <c r="EZ362" s="84"/>
      <c r="FA362" s="85"/>
      <c r="FB362" s="83" t="str">
        <f t="shared" si="194"/>
        <v>0</v>
      </c>
      <c r="FC362" s="167">
        <f t="shared" si="8858"/>
        <v>0</v>
      </c>
      <c r="FD362" s="168">
        <f t="shared" si="8859"/>
        <v>0</v>
      </c>
      <c r="FE362" s="168">
        <f t="shared" si="8860"/>
        <v>0</v>
      </c>
      <c r="FF362" s="168">
        <f t="shared" si="8861"/>
        <v>0</v>
      </c>
      <c r="FG362" s="168">
        <f t="shared" si="8862"/>
        <v>0</v>
      </c>
      <c r="FH362" s="154">
        <f t="shared" ref="FH362:FI362" si="8987">FH361</f>
        <v>11</v>
      </c>
      <c r="FI362" s="155">
        <f t="shared" si="8987"/>
        <v>1174</v>
      </c>
      <c r="FJ362" s="156" t="str">
        <f t="shared" si="8864"/>
        <v>1</v>
      </c>
      <c r="FK362" s="157">
        <f t="shared" si="202"/>
        <v>4</v>
      </c>
      <c r="FL362" s="158">
        <f t="shared" si="203"/>
        <v>0</v>
      </c>
      <c r="FM362" s="159"/>
      <c r="FN362" s="159"/>
      <c r="FO362" s="159"/>
      <c r="FP362" s="78"/>
      <c r="FQ362" s="79"/>
      <c r="FR362" s="77" t="str">
        <f t="shared" si="204"/>
        <v>0</v>
      </c>
      <c r="FS362" s="81">
        <f t="shared" si="8865"/>
        <v>0</v>
      </c>
      <c r="FT362" s="160">
        <f t="shared" si="8866"/>
        <v>0</v>
      </c>
      <c r="FU362" s="160">
        <f t="shared" si="8867"/>
        <v>0</v>
      </c>
      <c r="FV362" s="160">
        <f t="shared" si="8868"/>
        <v>0</v>
      </c>
      <c r="FW362" s="160">
        <f t="shared" si="8869"/>
        <v>0</v>
      </c>
      <c r="FX362" s="161">
        <f t="shared" ref="FX362:FY362" si="8988">FX361</f>
        <v>12</v>
      </c>
      <c r="FY362" s="162">
        <f t="shared" si="8988"/>
        <v>1175</v>
      </c>
      <c r="FZ362" s="163" t="str">
        <f t="shared" si="8871"/>
        <v>1</v>
      </c>
      <c r="GA362" s="164">
        <f t="shared" si="212"/>
        <v>2</v>
      </c>
      <c r="GB362" s="165">
        <f t="shared" si="213"/>
        <v>0</v>
      </c>
      <c r="GC362" s="166"/>
      <c r="GD362" s="166"/>
      <c r="GE362" s="166"/>
      <c r="GF362" s="84"/>
      <c r="GG362" s="85"/>
      <c r="GH362" s="83" t="str">
        <f t="shared" si="214"/>
        <v>0</v>
      </c>
      <c r="GI362" s="167">
        <f t="shared" si="8872"/>
        <v>0</v>
      </c>
      <c r="GJ362" s="168">
        <f t="shared" si="8873"/>
        <v>0</v>
      </c>
      <c r="GK362" s="168">
        <f t="shared" si="8874"/>
        <v>0</v>
      </c>
      <c r="GL362" s="168">
        <f t="shared" si="8875"/>
        <v>0</v>
      </c>
      <c r="GM362" s="168">
        <f t="shared" si="8876"/>
        <v>0</v>
      </c>
      <c r="GN362" s="154">
        <f t="shared" ref="GN362:GO362" si="8989">GN361</f>
        <v>13</v>
      </c>
      <c r="GO362" s="155">
        <f t="shared" si="8989"/>
        <v>1176</v>
      </c>
      <c r="GP362" s="156" t="str">
        <f t="shared" si="8878"/>
        <v>1</v>
      </c>
      <c r="GQ362" s="157">
        <f t="shared" si="222"/>
        <v>3</v>
      </c>
      <c r="GR362" s="158">
        <f t="shared" si="223"/>
        <v>0</v>
      </c>
      <c r="GS362" s="159"/>
      <c r="GT362" s="159"/>
      <c r="GU362" s="159"/>
      <c r="GV362" s="78"/>
      <c r="GW362" s="79"/>
      <c r="GX362" s="77" t="str">
        <f t="shared" si="224"/>
        <v>0</v>
      </c>
      <c r="GY362" s="81">
        <f t="shared" si="8879"/>
        <v>0</v>
      </c>
      <c r="GZ362" s="160">
        <f t="shared" si="8880"/>
        <v>0</v>
      </c>
      <c r="HA362" s="160">
        <f t="shared" si="8881"/>
        <v>0</v>
      </c>
      <c r="HB362" s="160">
        <f t="shared" si="8882"/>
        <v>0</v>
      </c>
      <c r="HC362" s="160">
        <f t="shared" si="8883"/>
        <v>0</v>
      </c>
      <c r="HD362" s="161">
        <f t="shared" ref="HD362:HE362" si="8990">HD361</f>
        <v>14</v>
      </c>
      <c r="HE362" s="162">
        <f t="shared" si="8990"/>
        <v>1177</v>
      </c>
      <c r="HF362" s="163" t="str">
        <f t="shared" si="8885"/>
        <v>1</v>
      </c>
      <c r="HG362" s="164">
        <f t="shared" si="232"/>
        <v>5</v>
      </c>
      <c r="HH362" s="165">
        <f t="shared" si="233"/>
        <v>0</v>
      </c>
      <c r="HI362" s="166"/>
      <c r="HJ362" s="166"/>
      <c r="HK362" s="166"/>
      <c r="HL362" s="84"/>
      <c r="HM362" s="85"/>
      <c r="HN362" s="83" t="str">
        <f t="shared" si="234"/>
        <v>0</v>
      </c>
      <c r="HO362" s="167">
        <f t="shared" si="8886"/>
        <v>0</v>
      </c>
      <c r="HP362" s="168">
        <f t="shared" si="8887"/>
        <v>0</v>
      </c>
      <c r="HQ362" s="168">
        <f t="shared" si="8888"/>
        <v>0</v>
      </c>
      <c r="HR362" s="168">
        <f t="shared" si="8889"/>
        <v>0</v>
      </c>
      <c r="HS362" s="168">
        <f t="shared" si="8890"/>
        <v>0</v>
      </c>
      <c r="HT362" s="154">
        <f t="shared" ref="HT362:HU362" si="8991">HT361</f>
        <v>15</v>
      </c>
      <c r="HU362" s="155">
        <f t="shared" si="8991"/>
        <v>1178</v>
      </c>
      <c r="HV362" s="156" t="str">
        <f t="shared" si="8892"/>
        <v>1</v>
      </c>
      <c r="HW362" s="157" t="str">
        <f t="shared" si="242"/>
        <v/>
      </c>
      <c r="HX362" s="169">
        <f t="shared" si="243"/>
        <v>0</v>
      </c>
      <c r="HY362" s="159"/>
      <c r="HZ362" s="159"/>
      <c r="IA362" s="159"/>
      <c r="IB362" s="160"/>
      <c r="IC362" s="160"/>
      <c r="ID362" s="160" t="str">
        <f t="shared" si="244"/>
        <v>0</v>
      </c>
      <c r="IE362" s="160">
        <f t="shared" si="8893"/>
        <v>0</v>
      </c>
      <c r="IF362" s="160">
        <f t="shared" si="8894"/>
        <v>0</v>
      </c>
      <c r="IG362" s="160">
        <f t="shared" si="8895"/>
        <v>0</v>
      </c>
      <c r="IH362" s="160">
        <f t="shared" si="8896"/>
        <v>0</v>
      </c>
      <c r="II362" s="160">
        <f t="shared" si="8897"/>
        <v>0</v>
      </c>
      <c r="IJ362" s="161">
        <f t="shared" ref="IJ362:IK362" si="8992">IJ361</f>
        <v>16</v>
      </c>
      <c r="IK362" s="162">
        <f t="shared" si="8992"/>
        <v>1179</v>
      </c>
      <c r="IL362" s="163" t="str">
        <f t="shared" si="8899"/>
        <v>1</v>
      </c>
      <c r="IM362" s="164" t="str">
        <f t="shared" si="252"/>
        <v/>
      </c>
      <c r="IN362" s="165">
        <f t="shared" si="253"/>
        <v>0</v>
      </c>
      <c r="IO362" s="166"/>
      <c r="IP362" s="166"/>
      <c r="IQ362" s="166"/>
      <c r="IR362" s="168"/>
      <c r="IS362" s="168"/>
      <c r="IT362" s="170" t="str">
        <f t="shared" si="254"/>
        <v>0</v>
      </c>
      <c r="IU362" s="170">
        <f t="shared" si="8900"/>
        <v>0</v>
      </c>
      <c r="IV362" s="168">
        <f t="shared" si="8901"/>
        <v>0</v>
      </c>
      <c r="IW362" s="168">
        <f t="shared" si="8902"/>
        <v>0</v>
      </c>
      <c r="IX362" s="168">
        <f t="shared" si="8903"/>
        <v>0</v>
      </c>
      <c r="IY362" s="168">
        <f t="shared" si="8904"/>
        <v>0</v>
      </c>
      <c r="IZ362" s="154">
        <f t="shared" ref="IZ362:JA362" si="8993">IZ361</f>
        <v>17</v>
      </c>
      <c r="JA362" s="155">
        <f t="shared" si="8993"/>
        <v>1180</v>
      </c>
      <c r="JB362" s="156" t="str">
        <f t="shared" si="8906"/>
        <v>1</v>
      </c>
      <c r="JC362" s="157" t="str">
        <f t="shared" si="262"/>
        <v/>
      </c>
      <c r="JD362" s="158">
        <f t="shared" si="263"/>
        <v>0</v>
      </c>
      <c r="JE362" s="159"/>
      <c r="JF362" s="159"/>
      <c r="JG362" s="159"/>
      <c r="JH362" s="160"/>
      <c r="JI362" s="160"/>
      <c r="JJ362" s="171" t="str">
        <f t="shared" si="264"/>
        <v>0</v>
      </c>
      <c r="JK362" s="171">
        <f t="shared" si="8907"/>
        <v>0</v>
      </c>
      <c r="JL362" s="160">
        <f t="shared" si="8908"/>
        <v>0</v>
      </c>
      <c r="JM362" s="160">
        <f t="shared" si="8909"/>
        <v>0</v>
      </c>
      <c r="JN362" s="160">
        <f t="shared" si="8910"/>
        <v>0</v>
      </c>
      <c r="JO362" s="160">
        <f t="shared" si="8911"/>
        <v>0</v>
      </c>
      <c r="JP362" s="161">
        <f t="shared" ref="JP362:JQ362" si="8994">JP361</f>
        <v>18</v>
      </c>
      <c r="JQ362" s="162">
        <f t="shared" si="8994"/>
        <v>1181</v>
      </c>
      <c r="JR362" s="163" t="str">
        <f t="shared" si="8913"/>
        <v>1</v>
      </c>
      <c r="JS362" s="164" t="str">
        <f t="shared" si="272"/>
        <v/>
      </c>
      <c r="JT362" s="165">
        <f t="shared" si="273"/>
        <v>0</v>
      </c>
      <c r="JU362" s="166"/>
      <c r="JV362" s="166"/>
      <c r="JW362" s="166"/>
      <c r="JX362" s="168"/>
      <c r="JY362" s="168"/>
      <c r="JZ362" s="170" t="str">
        <f t="shared" si="274"/>
        <v>0</v>
      </c>
      <c r="KA362" s="170">
        <f t="shared" si="8914"/>
        <v>0</v>
      </c>
      <c r="KB362" s="168">
        <f t="shared" si="8915"/>
        <v>0</v>
      </c>
      <c r="KC362" s="168">
        <f t="shared" si="8916"/>
        <v>0</v>
      </c>
      <c r="KD362" s="168">
        <f t="shared" si="8917"/>
        <v>0</v>
      </c>
      <c r="KE362" s="168">
        <f t="shared" si="8918"/>
        <v>0</v>
      </c>
      <c r="KF362" s="154">
        <f t="shared" ref="KF362:KG362" si="8995">KF361</f>
        <v>19</v>
      </c>
      <c r="KG362" s="155">
        <f t="shared" si="8995"/>
        <v>1182</v>
      </c>
      <c r="KH362" s="156" t="str">
        <f t="shared" si="8920"/>
        <v>1</v>
      </c>
      <c r="KI362" s="157" t="str">
        <f t="shared" si="282"/>
        <v/>
      </c>
      <c r="KJ362" s="158">
        <f t="shared" si="283"/>
        <v>0</v>
      </c>
      <c r="KK362" s="159"/>
      <c r="KL362" s="159"/>
      <c r="KM362" s="159"/>
      <c r="KN362" s="160"/>
      <c r="KO362" s="160"/>
      <c r="KP362" s="171" t="str">
        <f t="shared" si="284"/>
        <v>0</v>
      </c>
      <c r="KQ362" s="171">
        <f t="shared" si="8921"/>
        <v>0</v>
      </c>
      <c r="KR362" s="160">
        <f t="shared" si="8922"/>
        <v>0</v>
      </c>
      <c r="KS362" s="160">
        <f t="shared" si="8923"/>
        <v>0</v>
      </c>
      <c r="KT362" s="160">
        <f t="shared" si="8924"/>
        <v>0</v>
      </c>
      <c r="KU362" s="160">
        <f t="shared" si="8925"/>
        <v>0</v>
      </c>
      <c r="KV362" s="161">
        <f t="shared" ref="KV362:KW362" si="8996">KV361</f>
        <v>20</v>
      </c>
      <c r="KW362" s="162">
        <f t="shared" si="8996"/>
        <v>1183</v>
      </c>
      <c r="KX362" s="163" t="str">
        <f t="shared" si="8927"/>
        <v>1</v>
      </c>
      <c r="KY362" s="164" t="str">
        <f t="shared" si="292"/>
        <v/>
      </c>
      <c r="KZ362" s="165">
        <f t="shared" si="293"/>
        <v>0</v>
      </c>
      <c r="LA362" s="166"/>
      <c r="LB362" s="166"/>
      <c r="LC362" s="166"/>
      <c r="LD362" s="168"/>
      <c r="LE362" s="168"/>
      <c r="LF362" s="170" t="str">
        <f t="shared" si="294"/>
        <v>0</v>
      </c>
      <c r="LG362" s="170">
        <f t="shared" si="8928"/>
        <v>0</v>
      </c>
      <c r="LH362" s="168">
        <f t="shared" si="8929"/>
        <v>0</v>
      </c>
      <c r="LI362" s="168">
        <f t="shared" si="8930"/>
        <v>0</v>
      </c>
      <c r="LJ362" s="168">
        <f t="shared" si="8931"/>
        <v>0</v>
      </c>
      <c r="LK362" s="168">
        <f t="shared" si="8932"/>
        <v>0</v>
      </c>
      <c r="LL362" s="172"/>
      <c r="LM362" s="172"/>
      <c r="LN362" s="168" t="str">
        <f t="shared" si="8933"/>
        <v>#REF!</v>
      </c>
      <c r="LO362" s="168" t="str">
        <f t="shared" si="8934"/>
        <v>#REF!</v>
      </c>
      <c r="LP362" s="168" t="str">
        <f t="shared" si="8935"/>
        <v>#REF!</v>
      </c>
      <c r="LQ362" s="168" t="str">
        <f t="shared" si="8936"/>
        <v>#REF!</v>
      </c>
    </row>
    <row r="363" ht="15.75" customHeight="1">
      <c r="A363" s="188">
        <v>46452.0</v>
      </c>
      <c r="B363" s="152" t="s">
        <v>30</v>
      </c>
      <c r="C363" s="153">
        <f t="shared" si="99"/>
        <v>0</v>
      </c>
      <c r="D363" s="154">
        <f t="shared" ref="D363:E363" si="8997">D362</f>
        <v>1</v>
      </c>
      <c r="E363" s="155">
        <f t="shared" si="8997"/>
        <v>1164</v>
      </c>
      <c r="F363" s="156" t="str">
        <f t="shared" si="8794"/>
        <v>1</v>
      </c>
      <c r="G363" s="157">
        <f t="shared" si="102"/>
        <v>1</v>
      </c>
      <c r="H363" s="158">
        <f t="shared" si="103"/>
        <v>0</v>
      </c>
      <c r="I363" s="159"/>
      <c r="J363" s="159"/>
      <c r="K363" s="159"/>
      <c r="L363" s="78"/>
      <c r="M363" s="79"/>
      <c r="N363" s="77" t="str">
        <f t="shared" si="104"/>
        <v>0</v>
      </c>
      <c r="O363" s="81">
        <f t="shared" si="8795"/>
        <v>0</v>
      </c>
      <c r="P363" s="160">
        <f t="shared" si="8796"/>
        <v>0</v>
      </c>
      <c r="Q363" s="160">
        <f t="shared" si="8797"/>
        <v>0</v>
      </c>
      <c r="R363" s="160">
        <f t="shared" si="8798"/>
        <v>0</v>
      </c>
      <c r="S363" s="160">
        <f t="shared" si="8799"/>
        <v>0</v>
      </c>
      <c r="T363" s="161">
        <f t="shared" ref="T363:U363" si="8998">T362</f>
        <v>2</v>
      </c>
      <c r="U363" s="162">
        <f t="shared" si="8998"/>
        <v>1165</v>
      </c>
      <c r="V363" s="163" t="str">
        <f t="shared" si="8801"/>
        <v>1</v>
      </c>
      <c r="W363" s="164">
        <f t="shared" si="112"/>
        <v>1</v>
      </c>
      <c r="X363" s="165">
        <f t="shared" si="113"/>
        <v>0</v>
      </c>
      <c r="Y363" s="166"/>
      <c r="Z363" s="166"/>
      <c r="AA363" s="166"/>
      <c r="AB363" s="84"/>
      <c r="AC363" s="85"/>
      <c r="AD363" s="83" t="str">
        <f t="shared" si="114"/>
        <v>0</v>
      </c>
      <c r="AE363" s="167">
        <f t="shared" si="8802"/>
        <v>0</v>
      </c>
      <c r="AF363" s="168">
        <f t="shared" si="8803"/>
        <v>0</v>
      </c>
      <c r="AG363" s="168">
        <f t="shared" si="8804"/>
        <v>0</v>
      </c>
      <c r="AH363" s="168">
        <f t="shared" si="8805"/>
        <v>0</v>
      </c>
      <c r="AI363" s="168">
        <f t="shared" si="8806"/>
        <v>0</v>
      </c>
      <c r="AJ363" s="154">
        <f t="shared" ref="AJ363:AK363" si="8999">AJ362</f>
        <v>3</v>
      </c>
      <c r="AK363" s="155">
        <f t="shared" si="8999"/>
        <v>1166</v>
      </c>
      <c r="AL363" s="156" t="str">
        <f t="shared" si="8808"/>
        <v>1</v>
      </c>
      <c r="AM363" s="157">
        <f t="shared" si="122"/>
        <v>2</v>
      </c>
      <c r="AN363" s="158">
        <f t="shared" si="123"/>
        <v>0</v>
      </c>
      <c r="AO363" s="159"/>
      <c r="AP363" s="159"/>
      <c r="AQ363" s="159"/>
      <c r="AR363" s="78"/>
      <c r="AS363" s="79"/>
      <c r="AT363" s="77" t="str">
        <f t="shared" si="124"/>
        <v>0</v>
      </c>
      <c r="AU363" s="81">
        <f t="shared" si="8809"/>
        <v>0</v>
      </c>
      <c r="AV363" s="160">
        <f t="shared" si="8810"/>
        <v>0</v>
      </c>
      <c r="AW363" s="160">
        <f t="shared" si="8811"/>
        <v>0</v>
      </c>
      <c r="AX363" s="160">
        <f t="shared" si="8812"/>
        <v>0</v>
      </c>
      <c r="AY363" s="160">
        <f t="shared" si="8813"/>
        <v>0</v>
      </c>
      <c r="AZ363" s="161">
        <f t="shared" ref="AZ363:BA363" si="9000">AZ362</f>
        <v>4</v>
      </c>
      <c r="BA363" s="162">
        <f t="shared" si="9000"/>
        <v>1167</v>
      </c>
      <c r="BB363" s="163" t="str">
        <f t="shared" si="8815"/>
        <v>1</v>
      </c>
      <c r="BC363" s="164">
        <f t="shared" si="132"/>
        <v>4</v>
      </c>
      <c r="BD363" s="165">
        <f t="shared" si="133"/>
        <v>0</v>
      </c>
      <c r="BE363" s="166"/>
      <c r="BF363" s="166"/>
      <c r="BG363" s="166"/>
      <c r="BH363" s="84"/>
      <c r="BI363" s="85"/>
      <c r="BJ363" s="83" t="str">
        <f t="shared" si="134"/>
        <v>0</v>
      </c>
      <c r="BK363" s="167">
        <f t="shared" si="8816"/>
        <v>0</v>
      </c>
      <c r="BL363" s="168">
        <f t="shared" si="8817"/>
        <v>0</v>
      </c>
      <c r="BM363" s="168">
        <f t="shared" si="8818"/>
        <v>0</v>
      </c>
      <c r="BN363" s="168">
        <f t="shared" si="8819"/>
        <v>0</v>
      </c>
      <c r="BO363" s="168">
        <f t="shared" si="8820"/>
        <v>0</v>
      </c>
      <c r="BP363" s="154">
        <f t="shared" ref="BP363:BQ363" si="9001">BP362</f>
        <v>5</v>
      </c>
      <c r="BQ363" s="155">
        <f t="shared" si="9001"/>
        <v>1168</v>
      </c>
      <c r="BR363" s="156" t="str">
        <f t="shared" si="8822"/>
        <v>1</v>
      </c>
      <c r="BS363" s="157">
        <f t="shared" si="142"/>
        <v>4</v>
      </c>
      <c r="BT363" s="158">
        <f t="shared" si="143"/>
        <v>0</v>
      </c>
      <c r="BU363" s="159"/>
      <c r="BV363" s="159"/>
      <c r="BW363" s="159"/>
      <c r="BX363" s="78"/>
      <c r="BY363" s="79"/>
      <c r="BZ363" s="77" t="str">
        <f t="shared" si="144"/>
        <v>0</v>
      </c>
      <c r="CA363" s="81">
        <f t="shared" si="8823"/>
        <v>0</v>
      </c>
      <c r="CB363" s="160">
        <f t="shared" si="8824"/>
        <v>0</v>
      </c>
      <c r="CC363" s="160">
        <f t="shared" si="8825"/>
        <v>0</v>
      </c>
      <c r="CD363" s="160">
        <f t="shared" si="8826"/>
        <v>0</v>
      </c>
      <c r="CE363" s="160">
        <f t="shared" si="8827"/>
        <v>0</v>
      </c>
      <c r="CF363" s="161">
        <f t="shared" ref="CF363:CG363" si="9002">CF362</f>
        <v>6</v>
      </c>
      <c r="CG363" s="162">
        <f t="shared" si="9002"/>
        <v>1169</v>
      </c>
      <c r="CH363" s="163" t="str">
        <f t="shared" si="8829"/>
        <v>1</v>
      </c>
      <c r="CI363" s="164">
        <f t="shared" si="152"/>
        <v>2</v>
      </c>
      <c r="CJ363" s="165">
        <f t="shared" si="153"/>
        <v>0</v>
      </c>
      <c r="CK363" s="166"/>
      <c r="CL363" s="166"/>
      <c r="CM363" s="166"/>
      <c r="CN363" s="84"/>
      <c r="CO363" s="85"/>
      <c r="CP363" s="83" t="str">
        <f t="shared" si="154"/>
        <v>0</v>
      </c>
      <c r="CQ363" s="167">
        <f t="shared" si="8830"/>
        <v>0</v>
      </c>
      <c r="CR363" s="168">
        <f t="shared" si="8831"/>
        <v>0</v>
      </c>
      <c r="CS363" s="168">
        <f t="shared" si="8832"/>
        <v>0</v>
      </c>
      <c r="CT363" s="168">
        <f t="shared" si="8833"/>
        <v>0</v>
      </c>
      <c r="CU363" s="168">
        <f t="shared" si="8834"/>
        <v>0</v>
      </c>
      <c r="CV363" s="154">
        <f t="shared" ref="CV363:CW363" si="9003">CV362</f>
        <v>7</v>
      </c>
      <c r="CW363" s="155">
        <f t="shared" si="9003"/>
        <v>1170</v>
      </c>
      <c r="CX363" s="156" t="str">
        <f t="shared" si="8836"/>
        <v>1</v>
      </c>
      <c r="CY363" s="157">
        <f t="shared" si="162"/>
        <v>2</v>
      </c>
      <c r="CZ363" s="158">
        <f t="shared" si="163"/>
        <v>0</v>
      </c>
      <c r="DA363" s="159"/>
      <c r="DB363" s="159"/>
      <c r="DC363" s="159"/>
      <c r="DD363" s="78"/>
      <c r="DE363" s="79"/>
      <c r="DF363" s="77" t="str">
        <f t="shared" si="164"/>
        <v>0</v>
      </c>
      <c r="DG363" s="81">
        <f t="shared" si="8837"/>
        <v>0</v>
      </c>
      <c r="DH363" s="160">
        <f t="shared" si="8838"/>
        <v>0</v>
      </c>
      <c r="DI363" s="160">
        <f t="shared" si="8839"/>
        <v>0</v>
      </c>
      <c r="DJ363" s="160">
        <f t="shared" si="8840"/>
        <v>0</v>
      </c>
      <c r="DK363" s="160">
        <f t="shared" si="8841"/>
        <v>0</v>
      </c>
      <c r="DL363" s="161">
        <f t="shared" ref="DL363:DM363" si="9004">DL362</f>
        <v>8</v>
      </c>
      <c r="DM363" s="162">
        <f t="shared" si="9004"/>
        <v>1171</v>
      </c>
      <c r="DN363" s="163" t="str">
        <f t="shared" si="8843"/>
        <v>1</v>
      </c>
      <c r="DO363" s="164">
        <f t="shared" si="172"/>
        <v>2</v>
      </c>
      <c r="DP363" s="165">
        <f t="shared" si="173"/>
        <v>0</v>
      </c>
      <c r="DQ363" s="166"/>
      <c r="DR363" s="166"/>
      <c r="DS363" s="166"/>
      <c r="DT363" s="84"/>
      <c r="DU363" s="85"/>
      <c r="DV363" s="83" t="str">
        <f t="shared" si="174"/>
        <v>0</v>
      </c>
      <c r="DW363" s="167">
        <f t="shared" si="8844"/>
        <v>0</v>
      </c>
      <c r="DX363" s="168">
        <f t="shared" si="8845"/>
        <v>0</v>
      </c>
      <c r="DY363" s="168">
        <f t="shared" si="8846"/>
        <v>0</v>
      </c>
      <c r="DZ363" s="168">
        <f t="shared" si="8847"/>
        <v>0</v>
      </c>
      <c r="EA363" s="168">
        <f t="shared" si="8848"/>
        <v>0</v>
      </c>
      <c r="EB363" s="154">
        <f t="shared" ref="EB363:EC363" si="9005">EB362</f>
        <v>9</v>
      </c>
      <c r="EC363" s="155">
        <f t="shared" si="9005"/>
        <v>1172</v>
      </c>
      <c r="ED363" s="156" t="str">
        <f t="shared" si="8850"/>
        <v>1</v>
      </c>
      <c r="EE363" s="157">
        <f t="shared" si="182"/>
        <v>5</v>
      </c>
      <c r="EF363" s="169">
        <f t="shared" si="183"/>
        <v>0</v>
      </c>
      <c r="EG363" s="159"/>
      <c r="EH363" s="159"/>
      <c r="EI363" s="159"/>
      <c r="EJ363" s="78"/>
      <c r="EK363" s="79"/>
      <c r="EL363" s="77" t="str">
        <f t="shared" si="184"/>
        <v>0</v>
      </c>
      <c r="EM363" s="81">
        <f t="shared" si="8851"/>
        <v>0</v>
      </c>
      <c r="EN363" s="160">
        <f t="shared" si="8852"/>
        <v>0</v>
      </c>
      <c r="EO363" s="160">
        <f t="shared" si="8853"/>
        <v>0</v>
      </c>
      <c r="EP363" s="160">
        <f t="shared" si="8854"/>
        <v>0</v>
      </c>
      <c r="EQ363" s="160">
        <f t="shared" si="8855"/>
        <v>0</v>
      </c>
      <c r="ER363" s="161">
        <f t="shared" ref="ER363:ES363" si="9006">ER362</f>
        <v>10</v>
      </c>
      <c r="ES363" s="162">
        <f t="shared" si="9006"/>
        <v>1173</v>
      </c>
      <c r="ET363" s="163" t="str">
        <f t="shared" si="8857"/>
        <v>1</v>
      </c>
      <c r="EU363" s="164">
        <f t="shared" si="192"/>
        <v>19</v>
      </c>
      <c r="EV363" s="165">
        <f t="shared" si="193"/>
        <v>0</v>
      </c>
      <c r="EW363" s="166"/>
      <c r="EX363" s="166"/>
      <c r="EY363" s="166"/>
      <c r="EZ363" s="84"/>
      <c r="FA363" s="85"/>
      <c r="FB363" s="83" t="str">
        <f t="shared" si="194"/>
        <v>0</v>
      </c>
      <c r="FC363" s="167">
        <f t="shared" si="8858"/>
        <v>0</v>
      </c>
      <c r="FD363" s="168">
        <f t="shared" si="8859"/>
        <v>0</v>
      </c>
      <c r="FE363" s="168">
        <f t="shared" si="8860"/>
        <v>0</v>
      </c>
      <c r="FF363" s="168">
        <f t="shared" si="8861"/>
        <v>0</v>
      </c>
      <c r="FG363" s="168">
        <f t="shared" si="8862"/>
        <v>0</v>
      </c>
      <c r="FH363" s="154">
        <f t="shared" ref="FH363:FI363" si="9007">FH362</f>
        <v>11</v>
      </c>
      <c r="FI363" s="155">
        <f t="shared" si="9007"/>
        <v>1174</v>
      </c>
      <c r="FJ363" s="156" t="str">
        <f t="shared" si="8864"/>
        <v>1</v>
      </c>
      <c r="FK363" s="157">
        <f t="shared" si="202"/>
        <v>4</v>
      </c>
      <c r="FL363" s="158">
        <f t="shared" si="203"/>
        <v>0</v>
      </c>
      <c r="FM363" s="159"/>
      <c r="FN363" s="159"/>
      <c r="FO363" s="159"/>
      <c r="FP363" s="78"/>
      <c r="FQ363" s="79"/>
      <c r="FR363" s="77" t="str">
        <f t="shared" si="204"/>
        <v>0</v>
      </c>
      <c r="FS363" s="81">
        <f t="shared" si="8865"/>
        <v>0</v>
      </c>
      <c r="FT363" s="160">
        <f t="shared" si="8866"/>
        <v>0</v>
      </c>
      <c r="FU363" s="160">
        <f t="shared" si="8867"/>
        <v>0</v>
      </c>
      <c r="FV363" s="160">
        <f t="shared" si="8868"/>
        <v>0</v>
      </c>
      <c r="FW363" s="160">
        <f t="shared" si="8869"/>
        <v>0</v>
      </c>
      <c r="FX363" s="161">
        <f t="shared" ref="FX363:FY363" si="9008">FX362</f>
        <v>12</v>
      </c>
      <c r="FY363" s="162">
        <f t="shared" si="9008"/>
        <v>1175</v>
      </c>
      <c r="FZ363" s="163" t="str">
        <f t="shared" si="8871"/>
        <v>1</v>
      </c>
      <c r="GA363" s="164">
        <f t="shared" si="212"/>
        <v>2</v>
      </c>
      <c r="GB363" s="165">
        <f t="shared" si="213"/>
        <v>0</v>
      </c>
      <c r="GC363" s="166"/>
      <c r="GD363" s="166"/>
      <c r="GE363" s="166"/>
      <c r="GF363" s="84"/>
      <c r="GG363" s="85"/>
      <c r="GH363" s="83" t="str">
        <f t="shared" si="214"/>
        <v>0</v>
      </c>
      <c r="GI363" s="167">
        <f t="shared" si="8872"/>
        <v>0</v>
      </c>
      <c r="GJ363" s="168">
        <f t="shared" si="8873"/>
        <v>0</v>
      </c>
      <c r="GK363" s="168">
        <f t="shared" si="8874"/>
        <v>0</v>
      </c>
      <c r="GL363" s="168">
        <f t="shared" si="8875"/>
        <v>0</v>
      </c>
      <c r="GM363" s="168">
        <f t="shared" si="8876"/>
        <v>0</v>
      </c>
      <c r="GN363" s="154">
        <f t="shared" ref="GN363:GO363" si="9009">GN362</f>
        <v>13</v>
      </c>
      <c r="GO363" s="155">
        <f t="shared" si="9009"/>
        <v>1176</v>
      </c>
      <c r="GP363" s="156" t="str">
        <f t="shared" si="8878"/>
        <v>1</v>
      </c>
      <c r="GQ363" s="157">
        <f t="shared" si="222"/>
        <v>3</v>
      </c>
      <c r="GR363" s="158">
        <f t="shared" si="223"/>
        <v>0</v>
      </c>
      <c r="GS363" s="159"/>
      <c r="GT363" s="159"/>
      <c r="GU363" s="159"/>
      <c r="GV363" s="78"/>
      <c r="GW363" s="79"/>
      <c r="GX363" s="77" t="str">
        <f t="shared" si="224"/>
        <v>0</v>
      </c>
      <c r="GY363" s="81">
        <f t="shared" si="8879"/>
        <v>0</v>
      </c>
      <c r="GZ363" s="160">
        <f t="shared" si="8880"/>
        <v>0</v>
      </c>
      <c r="HA363" s="160">
        <f t="shared" si="8881"/>
        <v>0</v>
      </c>
      <c r="HB363" s="160">
        <f t="shared" si="8882"/>
        <v>0</v>
      </c>
      <c r="HC363" s="160">
        <f t="shared" si="8883"/>
        <v>0</v>
      </c>
      <c r="HD363" s="161">
        <f t="shared" ref="HD363:HE363" si="9010">HD362</f>
        <v>14</v>
      </c>
      <c r="HE363" s="162">
        <f t="shared" si="9010"/>
        <v>1177</v>
      </c>
      <c r="HF363" s="163" t="str">
        <f t="shared" si="8885"/>
        <v>1</v>
      </c>
      <c r="HG363" s="164">
        <f t="shared" si="232"/>
        <v>5</v>
      </c>
      <c r="HH363" s="165">
        <f t="shared" si="233"/>
        <v>0</v>
      </c>
      <c r="HI363" s="166"/>
      <c r="HJ363" s="166"/>
      <c r="HK363" s="166"/>
      <c r="HL363" s="84"/>
      <c r="HM363" s="85"/>
      <c r="HN363" s="83" t="str">
        <f t="shared" si="234"/>
        <v>0</v>
      </c>
      <c r="HO363" s="167">
        <f t="shared" si="8886"/>
        <v>0</v>
      </c>
      <c r="HP363" s="168">
        <f t="shared" si="8887"/>
        <v>0</v>
      </c>
      <c r="HQ363" s="168">
        <f t="shared" si="8888"/>
        <v>0</v>
      </c>
      <c r="HR363" s="168">
        <f t="shared" si="8889"/>
        <v>0</v>
      </c>
      <c r="HS363" s="168">
        <f t="shared" si="8890"/>
        <v>0</v>
      </c>
      <c r="HT363" s="154">
        <f t="shared" ref="HT363:HU363" si="9011">HT362</f>
        <v>15</v>
      </c>
      <c r="HU363" s="155">
        <f t="shared" si="9011"/>
        <v>1178</v>
      </c>
      <c r="HV363" s="156" t="str">
        <f t="shared" si="8892"/>
        <v>1</v>
      </c>
      <c r="HW363" s="157" t="str">
        <f t="shared" si="242"/>
        <v/>
      </c>
      <c r="HX363" s="169">
        <f t="shared" si="243"/>
        <v>0</v>
      </c>
      <c r="HY363" s="159"/>
      <c r="HZ363" s="159"/>
      <c r="IA363" s="159"/>
      <c r="IB363" s="160"/>
      <c r="IC363" s="160"/>
      <c r="ID363" s="160" t="str">
        <f t="shared" si="244"/>
        <v>0</v>
      </c>
      <c r="IE363" s="160">
        <f t="shared" si="8893"/>
        <v>0</v>
      </c>
      <c r="IF363" s="160">
        <f t="shared" si="8894"/>
        <v>0</v>
      </c>
      <c r="IG363" s="160">
        <f t="shared" si="8895"/>
        <v>0</v>
      </c>
      <c r="IH363" s="160">
        <f t="shared" si="8896"/>
        <v>0</v>
      </c>
      <c r="II363" s="160">
        <f t="shared" si="8897"/>
        <v>0</v>
      </c>
      <c r="IJ363" s="161">
        <f t="shared" ref="IJ363:IK363" si="9012">IJ362</f>
        <v>16</v>
      </c>
      <c r="IK363" s="162">
        <f t="shared" si="9012"/>
        <v>1179</v>
      </c>
      <c r="IL363" s="163" t="str">
        <f t="shared" si="8899"/>
        <v>1</v>
      </c>
      <c r="IM363" s="164" t="str">
        <f t="shared" si="252"/>
        <v/>
      </c>
      <c r="IN363" s="165">
        <f t="shared" si="253"/>
        <v>0</v>
      </c>
      <c r="IO363" s="166"/>
      <c r="IP363" s="166"/>
      <c r="IQ363" s="166"/>
      <c r="IR363" s="168"/>
      <c r="IS363" s="168"/>
      <c r="IT363" s="170" t="str">
        <f t="shared" si="254"/>
        <v>0</v>
      </c>
      <c r="IU363" s="170">
        <f t="shared" si="8900"/>
        <v>0</v>
      </c>
      <c r="IV363" s="168">
        <f t="shared" si="8901"/>
        <v>0</v>
      </c>
      <c r="IW363" s="168">
        <f t="shared" si="8902"/>
        <v>0</v>
      </c>
      <c r="IX363" s="168">
        <f t="shared" si="8903"/>
        <v>0</v>
      </c>
      <c r="IY363" s="168">
        <f t="shared" si="8904"/>
        <v>0</v>
      </c>
      <c r="IZ363" s="154">
        <f t="shared" ref="IZ363:JA363" si="9013">IZ362</f>
        <v>17</v>
      </c>
      <c r="JA363" s="155">
        <f t="shared" si="9013"/>
        <v>1180</v>
      </c>
      <c r="JB363" s="156" t="str">
        <f t="shared" si="8906"/>
        <v>1</v>
      </c>
      <c r="JC363" s="157" t="str">
        <f t="shared" si="262"/>
        <v/>
      </c>
      <c r="JD363" s="158">
        <f t="shared" si="263"/>
        <v>0</v>
      </c>
      <c r="JE363" s="159"/>
      <c r="JF363" s="159"/>
      <c r="JG363" s="159"/>
      <c r="JH363" s="160"/>
      <c r="JI363" s="160"/>
      <c r="JJ363" s="171" t="str">
        <f t="shared" si="264"/>
        <v>0</v>
      </c>
      <c r="JK363" s="171">
        <f t="shared" si="8907"/>
        <v>0</v>
      </c>
      <c r="JL363" s="160">
        <f t="shared" si="8908"/>
        <v>0</v>
      </c>
      <c r="JM363" s="160">
        <f t="shared" si="8909"/>
        <v>0</v>
      </c>
      <c r="JN363" s="160">
        <f t="shared" si="8910"/>
        <v>0</v>
      </c>
      <c r="JO363" s="160">
        <f t="shared" si="8911"/>
        <v>0</v>
      </c>
      <c r="JP363" s="161">
        <f t="shared" ref="JP363:JQ363" si="9014">JP362</f>
        <v>18</v>
      </c>
      <c r="JQ363" s="162">
        <f t="shared" si="9014"/>
        <v>1181</v>
      </c>
      <c r="JR363" s="163" t="str">
        <f t="shared" si="8913"/>
        <v>1</v>
      </c>
      <c r="JS363" s="164" t="str">
        <f t="shared" si="272"/>
        <v/>
      </c>
      <c r="JT363" s="165">
        <f t="shared" si="273"/>
        <v>0</v>
      </c>
      <c r="JU363" s="166"/>
      <c r="JV363" s="166"/>
      <c r="JW363" s="166"/>
      <c r="JX363" s="168"/>
      <c r="JY363" s="168"/>
      <c r="JZ363" s="170" t="str">
        <f t="shared" si="274"/>
        <v>0</v>
      </c>
      <c r="KA363" s="170">
        <f t="shared" si="8914"/>
        <v>0</v>
      </c>
      <c r="KB363" s="168">
        <f t="shared" si="8915"/>
        <v>0</v>
      </c>
      <c r="KC363" s="168">
        <f t="shared" si="8916"/>
        <v>0</v>
      </c>
      <c r="KD363" s="168">
        <f t="shared" si="8917"/>
        <v>0</v>
      </c>
      <c r="KE363" s="168">
        <f t="shared" si="8918"/>
        <v>0</v>
      </c>
      <c r="KF363" s="154">
        <f t="shared" ref="KF363:KG363" si="9015">KF362</f>
        <v>19</v>
      </c>
      <c r="KG363" s="155">
        <f t="shared" si="9015"/>
        <v>1182</v>
      </c>
      <c r="KH363" s="156" t="str">
        <f t="shared" si="8920"/>
        <v>1</v>
      </c>
      <c r="KI363" s="157" t="str">
        <f t="shared" si="282"/>
        <v/>
      </c>
      <c r="KJ363" s="158">
        <f t="shared" si="283"/>
        <v>0</v>
      </c>
      <c r="KK363" s="159"/>
      <c r="KL363" s="159"/>
      <c r="KM363" s="159"/>
      <c r="KN363" s="160"/>
      <c r="KO363" s="160"/>
      <c r="KP363" s="171" t="str">
        <f t="shared" si="284"/>
        <v>0</v>
      </c>
      <c r="KQ363" s="171">
        <f t="shared" si="8921"/>
        <v>0</v>
      </c>
      <c r="KR363" s="160">
        <f t="shared" si="8922"/>
        <v>0</v>
      </c>
      <c r="KS363" s="160">
        <f t="shared" si="8923"/>
        <v>0</v>
      </c>
      <c r="KT363" s="160">
        <f t="shared" si="8924"/>
        <v>0</v>
      </c>
      <c r="KU363" s="160">
        <f t="shared" si="8925"/>
        <v>0</v>
      </c>
      <c r="KV363" s="161">
        <f t="shared" ref="KV363:KW363" si="9016">KV362</f>
        <v>20</v>
      </c>
      <c r="KW363" s="162">
        <f t="shared" si="9016"/>
        <v>1183</v>
      </c>
      <c r="KX363" s="163" t="str">
        <f t="shared" si="8927"/>
        <v>1</v>
      </c>
      <c r="KY363" s="164" t="str">
        <f t="shared" si="292"/>
        <v/>
      </c>
      <c r="KZ363" s="165">
        <f t="shared" si="293"/>
        <v>0</v>
      </c>
      <c r="LA363" s="166"/>
      <c r="LB363" s="166"/>
      <c r="LC363" s="166"/>
      <c r="LD363" s="168"/>
      <c r="LE363" s="168"/>
      <c r="LF363" s="170" t="str">
        <f t="shared" si="294"/>
        <v>0</v>
      </c>
      <c r="LG363" s="170">
        <f t="shared" si="8928"/>
        <v>0</v>
      </c>
      <c r="LH363" s="168">
        <f t="shared" si="8929"/>
        <v>0</v>
      </c>
      <c r="LI363" s="168">
        <f t="shared" si="8930"/>
        <v>0</v>
      </c>
      <c r="LJ363" s="168">
        <f t="shared" si="8931"/>
        <v>0</v>
      </c>
      <c r="LK363" s="168">
        <f t="shared" si="8932"/>
        <v>0</v>
      </c>
      <c r="LL363" s="172"/>
      <c r="LM363" s="172"/>
      <c r="LN363" s="168" t="str">
        <f t="shared" si="8933"/>
        <v>#REF!</v>
      </c>
      <c r="LO363" s="168" t="str">
        <f t="shared" si="8934"/>
        <v>#REF!</v>
      </c>
      <c r="LP363" s="168" t="str">
        <f t="shared" si="8935"/>
        <v>#REF!</v>
      </c>
      <c r="LQ363" s="168" t="str">
        <f t="shared" si="8936"/>
        <v>#REF!</v>
      </c>
    </row>
    <row r="364" ht="15.75" customHeight="1">
      <c r="A364" s="188">
        <v>46453.0</v>
      </c>
      <c r="B364" s="152" t="s">
        <v>31</v>
      </c>
      <c r="C364" s="153">
        <f t="shared" si="99"/>
        <v>0</v>
      </c>
      <c r="D364" s="154">
        <f t="shared" ref="D364:E364" si="9017">D354</f>
        <v>1</v>
      </c>
      <c r="E364" s="173">
        <f t="shared" si="9017"/>
        <v>1164</v>
      </c>
      <c r="F364" s="156" t="str">
        <f t="shared" ref="F364:F380" si="9038">IFERROR(IF(S364&gt;=10,"6",IF(S364&gt;=8,"5",IF(S364&gt;=6,"4",IF(S364&gt;=4,"3",IF(S364&gt;=2,"2",IF(S364&gt;=-1,"1",IF(S364&gt;=-2,"-1",IF(S364&gt;=-3,"-2","-3")))))))), F371)</f>
        <v>1</v>
      </c>
      <c r="G364" s="157">
        <f t="shared" si="102"/>
        <v>1</v>
      </c>
      <c r="H364" s="158">
        <f t="shared" si="103"/>
        <v>0</v>
      </c>
      <c r="I364" s="159"/>
      <c r="J364" s="159"/>
      <c r="K364" s="159"/>
      <c r="L364" s="78"/>
      <c r="M364" s="79"/>
      <c r="N364" s="77" t="str">
        <f t="shared" si="104"/>
        <v>0</v>
      </c>
      <c r="O364" s="81">
        <f t="shared" si="8795"/>
        <v>0</v>
      </c>
      <c r="P364" s="160">
        <f t="shared" si="8796"/>
        <v>0</v>
      </c>
      <c r="Q364" s="160">
        <f t="shared" si="8797"/>
        <v>0</v>
      </c>
      <c r="R364" s="160">
        <f t="shared" si="8798"/>
        <v>0</v>
      </c>
      <c r="S364" s="160">
        <f t="shared" si="8799"/>
        <v>0</v>
      </c>
      <c r="T364" s="161">
        <f t="shared" ref="T364:U364" si="9018">T363</f>
        <v>2</v>
      </c>
      <c r="U364" s="162">
        <f t="shared" si="9018"/>
        <v>1165</v>
      </c>
      <c r="V364" s="163" t="str">
        <f t="shared" si="8801"/>
        <v>1</v>
      </c>
      <c r="W364" s="164">
        <f t="shared" si="112"/>
        <v>1</v>
      </c>
      <c r="X364" s="165">
        <f t="shared" si="113"/>
        <v>0</v>
      </c>
      <c r="Y364" s="166"/>
      <c r="Z364" s="166"/>
      <c r="AA364" s="166"/>
      <c r="AB364" s="84"/>
      <c r="AC364" s="85"/>
      <c r="AD364" s="83" t="str">
        <f t="shared" si="114"/>
        <v>0</v>
      </c>
      <c r="AE364" s="167">
        <f t="shared" si="8802"/>
        <v>0</v>
      </c>
      <c r="AF364" s="168">
        <f t="shared" si="8803"/>
        <v>0</v>
      </c>
      <c r="AG364" s="168">
        <f t="shared" si="8804"/>
        <v>0</v>
      </c>
      <c r="AH364" s="168">
        <f t="shared" si="8805"/>
        <v>0</v>
      </c>
      <c r="AI364" s="168">
        <f t="shared" si="8806"/>
        <v>0</v>
      </c>
      <c r="AJ364" s="154">
        <f t="shared" ref="AJ364:AK364" si="9019">AJ354</f>
        <v>3</v>
      </c>
      <c r="AK364" s="173">
        <f t="shared" si="9019"/>
        <v>1166</v>
      </c>
      <c r="AL364" s="156" t="str">
        <f t="shared" si="8808"/>
        <v>1</v>
      </c>
      <c r="AM364" s="157">
        <f t="shared" si="122"/>
        <v>2</v>
      </c>
      <c r="AN364" s="158">
        <f t="shared" si="123"/>
        <v>0</v>
      </c>
      <c r="AO364" s="159"/>
      <c r="AP364" s="159"/>
      <c r="AQ364" s="159"/>
      <c r="AR364" s="78"/>
      <c r="AS364" s="79"/>
      <c r="AT364" s="77" t="str">
        <f t="shared" si="124"/>
        <v>0</v>
      </c>
      <c r="AU364" s="81">
        <f t="shared" si="8809"/>
        <v>0</v>
      </c>
      <c r="AV364" s="160">
        <f t="shared" si="8810"/>
        <v>0</v>
      </c>
      <c r="AW364" s="160">
        <f t="shared" si="8811"/>
        <v>0</v>
      </c>
      <c r="AX364" s="160">
        <f t="shared" si="8812"/>
        <v>0</v>
      </c>
      <c r="AY364" s="160">
        <f t="shared" si="8813"/>
        <v>0</v>
      </c>
      <c r="AZ364" s="161">
        <f t="shared" ref="AZ364:BA364" si="9020">AZ363</f>
        <v>4</v>
      </c>
      <c r="BA364" s="162">
        <f t="shared" si="9020"/>
        <v>1167</v>
      </c>
      <c r="BB364" s="163" t="str">
        <f t="shared" si="8815"/>
        <v>1</v>
      </c>
      <c r="BC364" s="164">
        <f t="shared" si="132"/>
        <v>4</v>
      </c>
      <c r="BD364" s="165">
        <f t="shared" si="133"/>
        <v>0</v>
      </c>
      <c r="BE364" s="166"/>
      <c r="BF364" s="166"/>
      <c r="BG364" s="166"/>
      <c r="BH364" s="84"/>
      <c r="BI364" s="85"/>
      <c r="BJ364" s="83" t="str">
        <f t="shared" si="134"/>
        <v>0</v>
      </c>
      <c r="BK364" s="167">
        <f t="shared" si="8816"/>
        <v>0</v>
      </c>
      <c r="BL364" s="168">
        <f t="shared" si="8817"/>
        <v>0</v>
      </c>
      <c r="BM364" s="168">
        <f t="shared" si="8818"/>
        <v>0</v>
      </c>
      <c r="BN364" s="168">
        <f t="shared" si="8819"/>
        <v>0</v>
      </c>
      <c r="BO364" s="168">
        <f t="shared" si="8820"/>
        <v>0</v>
      </c>
      <c r="BP364" s="154">
        <f t="shared" ref="BP364:BQ364" si="9021">BP354</f>
        <v>5</v>
      </c>
      <c r="BQ364" s="173">
        <f t="shared" si="9021"/>
        <v>1168</v>
      </c>
      <c r="BR364" s="156" t="str">
        <f t="shared" si="8822"/>
        <v>1</v>
      </c>
      <c r="BS364" s="157">
        <f t="shared" si="142"/>
        <v>4</v>
      </c>
      <c r="BT364" s="158">
        <f t="shared" si="143"/>
        <v>0</v>
      </c>
      <c r="BU364" s="159"/>
      <c r="BV364" s="159"/>
      <c r="BW364" s="159"/>
      <c r="BX364" s="78"/>
      <c r="BY364" s="79"/>
      <c r="BZ364" s="77" t="str">
        <f t="shared" si="144"/>
        <v>0</v>
      </c>
      <c r="CA364" s="81">
        <f t="shared" si="8823"/>
        <v>0</v>
      </c>
      <c r="CB364" s="160">
        <f t="shared" si="8824"/>
        <v>0</v>
      </c>
      <c r="CC364" s="160">
        <f t="shared" si="8825"/>
        <v>0</v>
      </c>
      <c r="CD364" s="160">
        <f t="shared" si="8826"/>
        <v>0</v>
      </c>
      <c r="CE364" s="160">
        <f t="shared" si="8827"/>
        <v>0</v>
      </c>
      <c r="CF364" s="161">
        <f t="shared" ref="CF364:CG364" si="9022">CF363</f>
        <v>6</v>
      </c>
      <c r="CG364" s="162">
        <f t="shared" si="9022"/>
        <v>1169</v>
      </c>
      <c r="CH364" s="163" t="str">
        <f t="shared" si="8829"/>
        <v>1</v>
      </c>
      <c r="CI364" s="164">
        <f t="shared" si="152"/>
        <v>2</v>
      </c>
      <c r="CJ364" s="165">
        <f t="shared" si="153"/>
        <v>0</v>
      </c>
      <c r="CK364" s="166"/>
      <c r="CL364" s="166"/>
      <c r="CM364" s="166"/>
      <c r="CN364" s="84"/>
      <c r="CO364" s="85"/>
      <c r="CP364" s="83" t="str">
        <f t="shared" si="154"/>
        <v>0</v>
      </c>
      <c r="CQ364" s="167">
        <f t="shared" si="8830"/>
        <v>0</v>
      </c>
      <c r="CR364" s="168">
        <f t="shared" si="8831"/>
        <v>0</v>
      </c>
      <c r="CS364" s="168">
        <f t="shared" si="8832"/>
        <v>0</v>
      </c>
      <c r="CT364" s="168">
        <f t="shared" si="8833"/>
        <v>0</v>
      </c>
      <c r="CU364" s="168">
        <f t="shared" si="8834"/>
        <v>0</v>
      </c>
      <c r="CV364" s="154">
        <f t="shared" ref="CV364:CW364" si="9023">CV354</f>
        <v>7</v>
      </c>
      <c r="CW364" s="173">
        <f t="shared" si="9023"/>
        <v>1170</v>
      </c>
      <c r="CX364" s="156" t="str">
        <f t="shared" si="8836"/>
        <v>1</v>
      </c>
      <c r="CY364" s="157">
        <f t="shared" si="162"/>
        <v>2</v>
      </c>
      <c r="CZ364" s="158">
        <f t="shared" si="163"/>
        <v>0</v>
      </c>
      <c r="DA364" s="159"/>
      <c r="DB364" s="159"/>
      <c r="DC364" s="159"/>
      <c r="DD364" s="78"/>
      <c r="DE364" s="79"/>
      <c r="DF364" s="77" t="str">
        <f t="shared" si="164"/>
        <v>0</v>
      </c>
      <c r="DG364" s="81">
        <f t="shared" si="8837"/>
        <v>0</v>
      </c>
      <c r="DH364" s="160">
        <f t="shared" si="8838"/>
        <v>0</v>
      </c>
      <c r="DI364" s="160">
        <f t="shared" si="8839"/>
        <v>0</v>
      </c>
      <c r="DJ364" s="160">
        <f t="shared" si="8840"/>
        <v>0</v>
      </c>
      <c r="DK364" s="160">
        <f t="shared" si="8841"/>
        <v>0</v>
      </c>
      <c r="DL364" s="161">
        <f t="shared" ref="DL364:DM364" si="9024">DL363</f>
        <v>8</v>
      </c>
      <c r="DM364" s="162">
        <f t="shared" si="9024"/>
        <v>1171</v>
      </c>
      <c r="DN364" s="163" t="str">
        <f t="shared" si="8843"/>
        <v>1</v>
      </c>
      <c r="DO364" s="164">
        <f t="shared" si="172"/>
        <v>2</v>
      </c>
      <c r="DP364" s="165">
        <f t="shared" si="173"/>
        <v>0</v>
      </c>
      <c r="DQ364" s="166"/>
      <c r="DR364" s="166"/>
      <c r="DS364" s="166"/>
      <c r="DT364" s="84"/>
      <c r="DU364" s="85"/>
      <c r="DV364" s="83" t="str">
        <f t="shared" si="174"/>
        <v>0</v>
      </c>
      <c r="DW364" s="167">
        <f t="shared" si="8844"/>
        <v>0</v>
      </c>
      <c r="DX364" s="168">
        <f t="shared" si="8845"/>
        <v>0</v>
      </c>
      <c r="DY364" s="168">
        <f t="shared" si="8846"/>
        <v>0</v>
      </c>
      <c r="DZ364" s="168">
        <f t="shared" si="8847"/>
        <v>0</v>
      </c>
      <c r="EA364" s="168">
        <f t="shared" si="8848"/>
        <v>0</v>
      </c>
      <c r="EB364" s="154">
        <f t="shared" ref="EB364:EC364" si="9025">EB354</f>
        <v>9</v>
      </c>
      <c r="EC364" s="173">
        <f t="shared" si="9025"/>
        <v>1172</v>
      </c>
      <c r="ED364" s="156" t="str">
        <f t="shared" si="8850"/>
        <v>1</v>
      </c>
      <c r="EE364" s="157">
        <f t="shared" si="182"/>
        <v>5</v>
      </c>
      <c r="EF364" s="169">
        <f t="shared" si="183"/>
        <v>0</v>
      </c>
      <c r="EG364" s="159"/>
      <c r="EH364" s="159"/>
      <c r="EI364" s="159"/>
      <c r="EJ364" s="78"/>
      <c r="EK364" s="79"/>
      <c r="EL364" s="77" t="str">
        <f t="shared" si="184"/>
        <v>0</v>
      </c>
      <c r="EM364" s="81">
        <f t="shared" si="8851"/>
        <v>0</v>
      </c>
      <c r="EN364" s="160">
        <f t="shared" si="8852"/>
        <v>0</v>
      </c>
      <c r="EO364" s="160">
        <f t="shared" si="8853"/>
        <v>0</v>
      </c>
      <c r="EP364" s="160">
        <f t="shared" si="8854"/>
        <v>0</v>
      </c>
      <c r="EQ364" s="160">
        <f t="shared" si="8855"/>
        <v>0</v>
      </c>
      <c r="ER364" s="161">
        <f t="shared" ref="ER364:ES364" si="9026">ER363</f>
        <v>10</v>
      </c>
      <c r="ES364" s="162">
        <f t="shared" si="9026"/>
        <v>1173</v>
      </c>
      <c r="ET364" s="163" t="str">
        <f t="shared" si="8857"/>
        <v>1</v>
      </c>
      <c r="EU364" s="164">
        <f t="shared" si="192"/>
        <v>19</v>
      </c>
      <c r="EV364" s="165">
        <f t="shared" si="193"/>
        <v>0</v>
      </c>
      <c r="EW364" s="166"/>
      <c r="EX364" s="166"/>
      <c r="EY364" s="166"/>
      <c r="EZ364" s="84"/>
      <c r="FA364" s="85"/>
      <c r="FB364" s="83" t="str">
        <f t="shared" si="194"/>
        <v>0</v>
      </c>
      <c r="FC364" s="167">
        <f t="shared" si="8858"/>
        <v>0</v>
      </c>
      <c r="FD364" s="168">
        <f t="shared" si="8859"/>
        <v>0</v>
      </c>
      <c r="FE364" s="168">
        <f t="shared" si="8860"/>
        <v>0</v>
      </c>
      <c r="FF364" s="168">
        <f t="shared" si="8861"/>
        <v>0</v>
      </c>
      <c r="FG364" s="168">
        <f t="shared" si="8862"/>
        <v>0</v>
      </c>
      <c r="FH364" s="154">
        <f t="shared" ref="FH364:FI364" si="9027">FH354</f>
        <v>11</v>
      </c>
      <c r="FI364" s="173">
        <f t="shared" si="9027"/>
        <v>1174</v>
      </c>
      <c r="FJ364" s="156" t="str">
        <f t="shared" si="8864"/>
        <v>1</v>
      </c>
      <c r="FK364" s="157">
        <f t="shared" si="202"/>
        <v>4</v>
      </c>
      <c r="FL364" s="158">
        <f t="shared" si="203"/>
        <v>0</v>
      </c>
      <c r="FM364" s="159"/>
      <c r="FN364" s="159"/>
      <c r="FO364" s="159"/>
      <c r="FP364" s="78"/>
      <c r="FQ364" s="79"/>
      <c r="FR364" s="77" t="str">
        <f t="shared" si="204"/>
        <v>0</v>
      </c>
      <c r="FS364" s="81">
        <f t="shared" si="8865"/>
        <v>0</v>
      </c>
      <c r="FT364" s="160">
        <f t="shared" si="8866"/>
        <v>0</v>
      </c>
      <c r="FU364" s="160">
        <f t="shared" si="8867"/>
        <v>0</v>
      </c>
      <c r="FV364" s="160">
        <f t="shared" si="8868"/>
        <v>0</v>
      </c>
      <c r="FW364" s="160">
        <f t="shared" si="8869"/>
        <v>0</v>
      </c>
      <c r="FX364" s="161">
        <f t="shared" ref="FX364:FY364" si="9028">FX363</f>
        <v>12</v>
      </c>
      <c r="FY364" s="162">
        <f t="shared" si="9028"/>
        <v>1175</v>
      </c>
      <c r="FZ364" s="163" t="str">
        <f t="shared" si="8871"/>
        <v>1</v>
      </c>
      <c r="GA364" s="164">
        <f t="shared" si="212"/>
        <v>2</v>
      </c>
      <c r="GB364" s="165">
        <f t="shared" si="213"/>
        <v>0</v>
      </c>
      <c r="GC364" s="166"/>
      <c r="GD364" s="166"/>
      <c r="GE364" s="166"/>
      <c r="GF364" s="84"/>
      <c r="GG364" s="85"/>
      <c r="GH364" s="83" t="str">
        <f t="shared" si="214"/>
        <v>0</v>
      </c>
      <c r="GI364" s="167">
        <f t="shared" si="8872"/>
        <v>0</v>
      </c>
      <c r="GJ364" s="168">
        <f t="shared" si="8873"/>
        <v>0</v>
      </c>
      <c r="GK364" s="168">
        <f t="shared" si="8874"/>
        <v>0</v>
      </c>
      <c r="GL364" s="168">
        <f t="shared" si="8875"/>
        <v>0</v>
      </c>
      <c r="GM364" s="168">
        <f t="shared" si="8876"/>
        <v>0</v>
      </c>
      <c r="GN364" s="154">
        <f t="shared" ref="GN364:GO364" si="9029">GN354</f>
        <v>13</v>
      </c>
      <c r="GO364" s="173">
        <f t="shared" si="9029"/>
        <v>1176</v>
      </c>
      <c r="GP364" s="156" t="str">
        <f t="shared" si="8878"/>
        <v>1</v>
      </c>
      <c r="GQ364" s="157">
        <f t="shared" si="222"/>
        <v>3</v>
      </c>
      <c r="GR364" s="158">
        <f t="shared" si="223"/>
        <v>0</v>
      </c>
      <c r="GS364" s="159"/>
      <c r="GT364" s="159"/>
      <c r="GU364" s="159"/>
      <c r="GV364" s="78"/>
      <c r="GW364" s="79"/>
      <c r="GX364" s="77" t="str">
        <f t="shared" si="224"/>
        <v>0</v>
      </c>
      <c r="GY364" s="81">
        <f t="shared" si="8879"/>
        <v>0</v>
      </c>
      <c r="GZ364" s="160">
        <f t="shared" si="8880"/>
        <v>0</v>
      </c>
      <c r="HA364" s="160">
        <f t="shared" si="8881"/>
        <v>0</v>
      </c>
      <c r="HB364" s="160">
        <f t="shared" si="8882"/>
        <v>0</v>
      </c>
      <c r="HC364" s="160">
        <f t="shared" si="8883"/>
        <v>0</v>
      </c>
      <c r="HD364" s="161">
        <f t="shared" ref="HD364:HE364" si="9030">HD363</f>
        <v>14</v>
      </c>
      <c r="HE364" s="162">
        <f t="shared" si="9030"/>
        <v>1177</v>
      </c>
      <c r="HF364" s="163" t="str">
        <f t="shared" si="8885"/>
        <v>1</v>
      </c>
      <c r="HG364" s="164">
        <f t="shared" si="232"/>
        <v>5</v>
      </c>
      <c r="HH364" s="165">
        <f t="shared" si="233"/>
        <v>0</v>
      </c>
      <c r="HI364" s="166"/>
      <c r="HJ364" s="166"/>
      <c r="HK364" s="166"/>
      <c r="HL364" s="84"/>
      <c r="HM364" s="85"/>
      <c r="HN364" s="83" t="str">
        <f t="shared" si="234"/>
        <v>0</v>
      </c>
      <c r="HO364" s="167">
        <f t="shared" si="8886"/>
        <v>0</v>
      </c>
      <c r="HP364" s="168">
        <f t="shared" si="8887"/>
        <v>0</v>
      </c>
      <c r="HQ364" s="168">
        <f t="shared" si="8888"/>
        <v>0</v>
      </c>
      <c r="HR364" s="168">
        <f t="shared" si="8889"/>
        <v>0</v>
      </c>
      <c r="HS364" s="168">
        <f t="shared" si="8890"/>
        <v>0</v>
      </c>
      <c r="HT364" s="154">
        <f t="shared" ref="HT364:HU364" si="9031">HT354</f>
        <v>15</v>
      </c>
      <c r="HU364" s="173">
        <f t="shared" si="9031"/>
        <v>1178</v>
      </c>
      <c r="HV364" s="156" t="str">
        <f t="shared" si="8892"/>
        <v>1</v>
      </c>
      <c r="HW364" s="157" t="str">
        <f t="shared" si="242"/>
        <v/>
      </c>
      <c r="HX364" s="169">
        <f t="shared" si="243"/>
        <v>0</v>
      </c>
      <c r="HY364" s="159"/>
      <c r="HZ364" s="159"/>
      <c r="IA364" s="159"/>
      <c r="IB364" s="160"/>
      <c r="IC364" s="160"/>
      <c r="ID364" s="160" t="str">
        <f t="shared" si="244"/>
        <v>0</v>
      </c>
      <c r="IE364" s="160">
        <f t="shared" si="8893"/>
        <v>0</v>
      </c>
      <c r="IF364" s="160">
        <f t="shared" si="8894"/>
        <v>0</v>
      </c>
      <c r="IG364" s="160">
        <f t="shared" si="8895"/>
        <v>0</v>
      </c>
      <c r="IH364" s="160">
        <f t="shared" si="8896"/>
        <v>0</v>
      </c>
      <c r="II364" s="160">
        <f t="shared" si="8897"/>
        <v>0</v>
      </c>
      <c r="IJ364" s="161">
        <f t="shared" ref="IJ364:IK364" si="9032">IJ363</f>
        <v>16</v>
      </c>
      <c r="IK364" s="162">
        <f t="shared" si="9032"/>
        <v>1179</v>
      </c>
      <c r="IL364" s="163" t="str">
        <f t="shared" si="8899"/>
        <v>1</v>
      </c>
      <c r="IM364" s="164" t="str">
        <f t="shared" si="252"/>
        <v/>
      </c>
      <c r="IN364" s="165">
        <f t="shared" si="253"/>
        <v>0</v>
      </c>
      <c r="IO364" s="166"/>
      <c r="IP364" s="166"/>
      <c r="IQ364" s="166"/>
      <c r="IR364" s="168"/>
      <c r="IS364" s="168"/>
      <c r="IT364" s="170" t="str">
        <f t="shared" si="254"/>
        <v>0</v>
      </c>
      <c r="IU364" s="170">
        <f t="shared" si="8900"/>
        <v>0</v>
      </c>
      <c r="IV364" s="168">
        <f t="shared" si="8901"/>
        <v>0</v>
      </c>
      <c r="IW364" s="168">
        <f t="shared" si="8902"/>
        <v>0</v>
      </c>
      <c r="IX364" s="168">
        <f t="shared" si="8903"/>
        <v>0</v>
      </c>
      <c r="IY364" s="168">
        <f t="shared" si="8904"/>
        <v>0</v>
      </c>
      <c r="IZ364" s="154">
        <f t="shared" ref="IZ364:JA364" si="9033">IZ354</f>
        <v>17</v>
      </c>
      <c r="JA364" s="173">
        <f t="shared" si="9033"/>
        <v>1180</v>
      </c>
      <c r="JB364" s="156" t="str">
        <f t="shared" si="8906"/>
        <v>1</v>
      </c>
      <c r="JC364" s="157" t="str">
        <f t="shared" si="262"/>
        <v/>
      </c>
      <c r="JD364" s="158">
        <f t="shared" si="263"/>
        <v>0</v>
      </c>
      <c r="JE364" s="159"/>
      <c r="JF364" s="159"/>
      <c r="JG364" s="159"/>
      <c r="JH364" s="160"/>
      <c r="JI364" s="160"/>
      <c r="JJ364" s="171" t="str">
        <f t="shared" si="264"/>
        <v>0</v>
      </c>
      <c r="JK364" s="171">
        <f t="shared" si="8907"/>
        <v>0</v>
      </c>
      <c r="JL364" s="160">
        <f t="shared" si="8908"/>
        <v>0</v>
      </c>
      <c r="JM364" s="160">
        <f t="shared" si="8909"/>
        <v>0</v>
      </c>
      <c r="JN364" s="160">
        <f t="shared" si="8910"/>
        <v>0</v>
      </c>
      <c r="JO364" s="160">
        <f t="shared" si="8911"/>
        <v>0</v>
      </c>
      <c r="JP364" s="161">
        <f t="shared" ref="JP364:JQ364" si="9034">JP363</f>
        <v>18</v>
      </c>
      <c r="JQ364" s="162">
        <f t="shared" si="9034"/>
        <v>1181</v>
      </c>
      <c r="JR364" s="163" t="str">
        <f t="shared" si="8913"/>
        <v>1</v>
      </c>
      <c r="JS364" s="164" t="str">
        <f t="shared" si="272"/>
        <v/>
      </c>
      <c r="JT364" s="165">
        <f t="shared" si="273"/>
        <v>0</v>
      </c>
      <c r="JU364" s="166"/>
      <c r="JV364" s="166"/>
      <c r="JW364" s="166"/>
      <c r="JX364" s="168"/>
      <c r="JY364" s="168"/>
      <c r="JZ364" s="170" t="str">
        <f t="shared" si="274"/>
        <v>0</v>
      </c>
      <c r="KA364" s="170">
        <f t="shared" si="8914"/>
        <v>0</v>
      </c>
      <c r="KB364" s="168">
        <f t="shared" si="8915"/>
        <v>0</v>
      </c>
      <c r="KC364" s="168">
        <f t="shared" si="8916"/>
        <v>0</v>
      </c>
      <c r="KD364" s="168">
        <f t="shared" si="8917"/>
        <v>0</v>
      </c>
      <c r="KE364" s="168">
        <f t="shared" si="8918"/>
        <v>0</v>
      </c>
      <c r="KF364" s="154">
        <f t="shared" ref="KF364:KG364" si="9035">KF354</f>
        <v>19</v>
      </c>
      <c r="KG364" s="173">
        <f t="shared" si="9035"/>
        <v>1182</v>
      </c>
      <c r="KH364" s="156" t="str">
        <f t="shared" si="8920"/>
        <v>1</v>
      </c>
      <c r="KI364" s="157" t="str">
        <f t="shared" si="282"/>
        <v/>
      </c>
      <c r="KJ364" s="158">
        <f t="shared" si="283"/>
        <v>0</v>
      </c>
      <c r="KK364" s="159"/>
      <c r="KL364" s="159"/>
      <c r="KM364" s="159"/>
      <c r="KN364" s="160"/>
      <c r="KO364" s="160"/>
      <c r="KP364" s="171" t="str">
        <f t="shared" si="284"/>
        <v>0</v>
      </c>
      <c r="KQ364" s="171">
        <f t="shared" si="8921"/>
        <v>0</v>
      </c>
      <c r="KR364" s="160">
        <f t="shared" si="8922"/>
        <v>0</v>
      </c>
      <c r="KS364" s="160">
        <f t="shared" si="8923"/>
        <v>0</v>
      </c>
      <c r="KT364" s="160">
        <f t="shared" si="8924"/>
        <v>0</v>
      </c>
      <c r="KU364" s="160">
        <f t="shared" si="8925"/>
        <v>0</v>
      </c>
      <c r="KV364" s="161">
        <f t="shared" ref="KV364:KW364" si="9036">KV363</f>
        <v>20</v>
      </c>
      <c r="KW364" s="162">
        <f t="shared" si="9036"/>
        <v>1183</v>
      </c>
      <c r="KX364" s="163" t="str">
        <f t="shared" si="8927"/>
        <v>1</v>
      </c>
      <c r="KY364" s="164" t="str">
        <f t="shared" si="292"/>
        <v/>
      </c>
      <c r="KZ364" s="165">
        <f t="shared" si="293"/>
        <v>0</v>
      </c>
      <c r="LA364" s="166"/>
      <c r="LB364" s="166"/>
      <c r="LC364" s="166"/>
      <c r="LD364" s="168"/>
      <c r="LE364" s="168"/>
      <c r="LF364" s="170" t="str">
        <f t="shared" si="294"/>
        <v>0</v>
      </c>
      <c r="LG364" s="170">
        <f t="shared" si="8928"/>
        <v>0</v>
      </c>
      <c r="LH364" s="168">
        <f t="shared" si="8929"/>
        <v>0</v>
      </c>
      <c r="LI364" s="168">
        <f t="shared" si="8930"/>
        <v>0</v>
      </c>
      <c r="LJ364" s="168">
        <f t="shared" si="8931"/>
        <v>0</v>
      </c>
      <c r="LK364" s="168">
        <f t="shared" si="8932"/>
        <v>0</v>
      </c>
      <c r="LL364" s="172"/>
      <c r="LM364" s="172"/>
      <c r="LN364" s="168" t="str">
        <f t="shared" si="8933"/>
        <v>#REF!</v>
      </c>
      <c r="LO364" s="168" t="str">
        <f t="shared" si="8934"/>
        <v>#REF!</v>
      </c>
      <c r="LP364" s="168" t="str">
        <f t="shared" si="8935"/>
        <v>#REF!</v>
      </c>
      <c r="LQ364" s="168" t="str">
        <f t="shared" si="8936"/>
        <v>#REF!</v>
      </c>
    </row>
    <row r="365" ht="15.75" customHeight="1">
      <c r="A365" s="188">
        <v>46454.0</v>
      </c>
      <c r="B365" s="152" t="s">
        <v>32</v>
      </c>
      <c r="C365" s="153">
        <f t="shared" si="99"/>
        <v>0</v>
      </c>
      <c r="D365" s="154">
        <f t="shared" ref="D365:E365" si="9037">D364</f>
        <v>1</v>
      </c>
      <c r="E365" s="173">
        <f t="shared" si="9037"/>
        <v>1164</v>
      </c>
      <c r="F365" s="156" t="str">
        <f t="shared" si="9038"/>
        <v>1</v>
      </c>
      <c r="G365" s="157">
        <f t="shared" si="102"/>
        <v>1</v>
      </c>
      <c r="H365" s="158">
        <f t="shared" si="103"/>
        <v>0</v>
      </c>
      <c r="I365" s="159"/>
      <c r="J365" s="159"/>
      <c r="K365" s="159"/>
      <c r="L365" s="78"/>
      <c r="M365" s="79"/>
      <c r="N365" s="77" t="str">
        <f t="shared" si="104"/>
        <v>0</v>
      </c>
      <c r="O365" s="81">
        <f t="shared" si="8795"/>
        <v>0</v>
      </c>
      <c r="P365" s="160">
        <f t="shared" si="8796"/>
        <v>0</v>
      </c>
      <c r="Q365" s="160">
        <f t="shared" si="8797"/>
        <v>0</v>
      </c>
      <c r="R365" s="160">
        <f t="shared" si="8798"/>
        <v>0</v>
      </c>
      <c r="S365" s="160">
        <f t="shared" si="8799"/>
        <v>0</v>
      </c>
      <c r="T365" s="161">
        <f t="shared" ref="T365:U365" si="9039">T364</f>
        <v>2</v>
      </c>
      <c r="U365" s="175">
        <f t="shared" si="9039"/>
        <v>1165</v>
      </c>
      <c r="V365" s="163" t="str">
        <f t="shared" si="8801"/>
        <v>1</v>
      </c>
      <c r="W365" s="164">
        <f t="shared" si="112"/>
        <v>1</v>
      </c>
      <c r="X365" s="165">
        <f t="shared" si="113"/>
        <v>0</v>
      </c>
      <c r="Y365" s="166"/>
      <c r="Z365" s="166"/>
      <c r="AA365" s="166"/>
      <c r="AB365" s="84"/>
      <c r="AC365" s="85"/>
      <c r="AD365" s="83" t="str">
        <f t="shared" si="114"/>
        <v>0</v>
      </c>
      <c r="AE365" s="167">
        <f t="shared" si="8802"/>
        <v>0</v>
      </c>
      <c r="AF365" s="168">
        <f t="shared" si="8803"/>
        <v>0</v>
      </c>
      <c r="AG365" s="168">
        <f t="shared" si="8804"/>
        <v>0</v>
      </c>
      <c r="AH365" s="168">
        <f t="shared" si="8805"/>
        <v>0</v>
      </c>
      <c r="AI365" s="168">
        <f t="shared" si="8806"/>
        <v>0</v>
      </c>
      <c r="AJ365" s="154">
        <f t="shared" ref="AJ365:AK365" si="9040">AJ364</f>
        <v>3</v>
      </c>
      <c r="AK365" s="173">
        <f t="shared" si="9040"/>
        <v>1166</v>
      </c>
      <c r="AL365" s="156" t="str">
        <f t="shared" si="8808"/>
        <v>1</v>
      </c>
      <c r="AM365" s="157">
        <f t="shared" si="122"/>
        <v>2</v>
      </c>
      <c r="AN365" s="158">
        <f t="shared" si="123"/>
        <v>0</v>
      </c>
      <c r="AO365" s="159"/>
      <c r="AP365" s="159"/>
      <c r="AQ365" s="159"/>
      <c r="AR365" s="78"/>
      <c r="AS365" s="79"/>
      <c r="AT365" s="77" t="str">
        <f t="shared" si="124"/>
        <v>0</v>
      </c>
      <c r="AU365" s="81">
        <f t="shared" si="8809"/>
        <v>0</v>
      </c>
      <c r="AV365" s="160">
        <f t="shared" si="8810"/>
        <v>0</v>
      </c>
      <c r="AW365" s="160">
        <f t="shared" si="8811"/>
        <v>0</v>
      </c>
      <c r="AX365" s="160">
        <f t="shared" si="8812"/>
        <v>0</v>
      </c>
      <c r="AY365" s="160">
        <f t="shared" si="8813"/>
        <v>0</v>
      </c>
      <c r="AZ365" s="161">
        <f t="shared" ref="AZ365:BA365" si="9041">AZ364</f>
        <v>4</v>
      </c>
      <c r="BA365" s="175">
        <f t="shared" si="9041"/>
        <v>1167</v>
      </c>
      <c r="BB365" s="163" t="str">
        <f t="shared" si="8815"/>
        <v>1</v>
      </c>
      <c r="BC365" s="164">
        <f t="shared" si="132"/>
        <v>4</v>
      </c>
      <c r="BD365" s="165">
        <f t="shared" si="133"/>
        <v>0</v>
      </c>
      <c r="BE365" s="166"/>
      <c r="BF365" s="166"/>
      <c r="BG365" s="166"/>
      <c r="BH365" s="84"/>
      <c r="BI365" s="85"/>
      <c r="BJ365" s="83" t="str">
        <f t="shared" si="134"/>
        <v>0</v>
      </c>
      <c r="BK365" s="167">
        <f t="shared" si="8816"/>
        <v>0</v>
      </c>
      <c r="BL365" s="168">
        <f t="shared" si="8817"/>
        <v>0</v>
      </c>
      <c r="BM365" s="168">
        <f t="shared" si="8818"/>
        <v>0</v>
      </c>
      <c r="BN365" s="168">
        <f t="shared" si="8819"/>
        <v>0</v>
      </c>
      <c r="BO365" s="168">
        <f t="shared" si="8820"/>
        <v>0</v>
      </c>
      <c r="BP365" s="154">
        <f t="shared" ref="BP365:BQ365" si="9042">BP364</f>
        <v>5</v>
      </c>
      <c r="BQ365" s="173">
        <f t="shared" si="9042"/>
        <v>1168</v>
      </c>
      <c r="BR365" s="156" t="str">
        <f t="shared" si="8822"/>
        <v>1</v>
      </c>
      <c r="BS365" s="157">
        <f t="shared" si="142"/>
        <v>4</v>
      </c>
      <c r="BT365" s="158">
        <f t="shared" si="143"/>
        <v>0</v>
      </c>
      <c r="BU365" s="159"/>
      <c r="BV365" s="159"/>
      <c r="BW365" s="159"/>
      <c r="BX365" s="78"/>
      <c r="BY365" s="79"/>
      <c r="BZ365" s="77" t="str">
        <f t="shared" si="144"/>
        <v>0</v>
      </c>
      <c r="CA365" s="81">
        <f t="shared" si="8823"/>
        <v>0</v>
      </c>
      <c r="CB365" s="160">
        <f t="shared" si="8824"/>
        <v>0</v>
      </c>
      <c r="CC365" s="160">
        <f t="shared" si="8825"/>
        <v>0</v>
      </c>
      <c r="CD365" s="160">
        <f t="shared" si="8826"/>
        <v>0</v>
      </c>
      <c r="CE365" s="160">
        <f t="shared" si="8827"/>
        <v>0</v>
      </c>
      <c r="CF365" s="161">
        <f t="shared" ref="CF365:CG365" si="9043">CF364</f>
        <v>6</v>
      </c>
      <c r="CG365" s="175">
        <f t="shared" si="9043"/>
        <v>1169</v>
      </c>
      <c r="CH365" s="163" t="str">
        <f t="shared" si="8829"/>
        <v>1</v>
      </c>
      <c r="CI365" s="164">
        <f t="shared" si="152"/>
        <v>2</v>
      </c>
      <c r="CJ365" s="165">
        <f t="shared" si="153"/>
        <v>0</v>
      </c>
      <c r="CK365" s="166"/>
      <c r="CL365" s="166"/>
      <c r="CM365" s="166"/>
      <c r="CN365" s="84"/>
      <c r="CO365" s="85"/>
      <c r="CP365" s="83" t="str">
        <f t="shared" si="154"/>
        <v>0</v>
      </c>
      <c r="CQ365" s="167">
        <f t="shared" si="8830"/>
        <v>0</v>
      </c>
      <c r="CR365" s="168">
        <f t="shared" si="8831"/>
        <v>0</v>
      </c>
      <c r="CS365" s="168">
        <f t="shared" si="8832"/>
        <v>0</v>
      </c>
      <c r="CT365" s="168">
        <f t="shared" si="8833"/>
        <v>0</v>
      </c>
      <c r="CU365" s="168">
        <f t="shared" si="8834"/>
        <v>0</v>
      </c>
      <c r="CV365" s="154">
        <f t="shared" ref="CV365:CW365" si="9044">CV364</f>
        <v>7</v>
      </c>
      <c r="CW365" s="173">
        <f t="shared" si="9044"/>
        <v>1170</v>
      </c>
      <c r="CX365" s="156" t="str">
        <f t="shared" si="8836"/>
        <v>1</v>
      </c>
      <c r="CY365" s="157">
        <f t="shared" si="162"/>
        <v>2</v>
      </c>
      <c r="CZ365" s="158">
        <f t="shared" si="163"/>
        <v>0</v>
      </c>
      <c r="DA365" s="159"/>
      <c r="DB365" s="159"/>
      <c r="DC365" s="159"/>
      <c r="DD365" s="78"/>
      <c r="DE365" s="79"/>
      <c r="DF365" s="77" t="str">
        <f t="shared" si="164"/>
        <v>0</v>
      </c>
      <c r="DG365" s="81">
        <f t="shared" si="8837"/>
        <v>0</v>
      </c>
      <c r="DH365" s="160">
        <f t="shared" si="8838"/>
        <v>0</v>
      </c>
      <c r="DI365" s="160">
        <f t="shared" si="8839"/>
        <v>0</v>
      </c>
      <c r="DJ365" s="160">
        <f t="shared" si="8840"/>
        <v>0</v>
      </c>
      <c r="DK365" s="160">
        <f t="shared" si="8841"/>
        <v>0</v>
      </c>
      <c r="DL365" s="161">
        <f t="shared" ref="DL365:DM365" si="9045">DL364</f>
        <v>8</v>
      </c>
      <c r="DM365" s="175">
        <f t="shared" si="9045"/>
        <v>1171</v>
      </c>
      <c r="DN365" s="163" t="str">
        <f t="shared" si="8843"/>
        <v>1</v>
      </c>
      <c r="DO365" s="164">
        <f t="shared" si="172"/>
        <v>2</v>
      </c>
      <c r="DP365" s="165">
        <f t="shared" si="173"/>
        <v>0</v>
      </c>
      <c r="DQ365" s="166"/>
      <c r="DR365" s="166"/>
      <c r="DS365" s="166"/>
      <c r="DT365" s="84"/>
      <c r="DU365" s="85"/>
      <c r="DV365" s="83" t="str">
        <f t="shared" si="174"/>
        <v>0</v>
      </c>
      <c r="DW365" s="167">
        <f t="shared" si="8844"/>
        <v>0</v>
      </c>
      <c r="DX365" s="168">
        <f t="shared" si="8845"/>
        <v>0</v>
      </c>
      <c r="DY365" s="168">
        <f t="shared" si="8846"/>
        <v>0</v>
      </c>
      <c r="DZ365" s="168">
        <f t="shared" si="8847"/>
        <v>0</v>
      </c>
      <c r="EA365" s="168">
        <f t="shared" si="8848"/>
        <v>0</v>
      </c>
      <c r="EB365" s="154">
        <f t="shared" ref="EB365:EC365" si="9046">EB364</f>
        <v>9</v>
      </c>
      <c r="EC365" s="173">
        <f t="shared" si="9046"/>
        <v>1172</v>
      </c>
      <c r="ED365" s="156" t="str">
        <f t="shared" si="8850"/>
        <v>1</v>
      </c>
      <c r="EE365" s="157">
        <f t="shared" si="182"/>
        <v>5</v>
      </c>
      <c r="EF365" s="169">
        <f t="shared" si="183"/>
        <v>0</v>
      </c>
      <c r="EG365" s="159"/>
      <c r="EH365" s="159"/>
      <c r="EI365" s="159"/>
      <c r="EJ365" s="78"/>
      <c r="EK365" s="79"/>
      <c r="EL365" s="77" t="str">
        <f t="shared" si="184"/>
        <v>0</v>
      </c>
      <c r="EM365" s="81">
        <f t="shared" si="8851"/>
        <v>0</v>
      </c>
      <c r="EN365" s="160">
        <f t="shared" si="8852"/>
        <v>0</v>
      </c>
      <c r="EO365" s="160">
        <f t="shared" si="8853"/>
        <v>0</v>
      </c>
      <c r="EP365" s="160">
        <f t="shared" si="8854"/>
        <v>0</v>
      </c>
      <c r="EQ365" s="160">
        <f t="shared" si="8855"/>
        <v>0</v>
      </c>
      <c r="ER365" s="161">
        <f t="shared" ref="ER365:ES365" si="9047">ER364</f>
        <v>10</v>
      </c>
      <c r="ES365" s="175">
        <f t="shared" si="9047"/>
        <v>1173</v>
      </c>
      <c r="ET365" s="163" t="str">
        <f t="shared" si="8857"/>
        <v>1</v>
      </c>
      <c r="EU365" s="164">
        <f t="shared" si="192"/>
        <v>19</v>
      </c>
      <c r="EV365" s="165">
        <f t="shared" si="193"/>
        <v>0</v>
      </c>
      <c r="EW365" s="166"/>
      <c r="EX365" s="166"/>
      <c r="EY365" s="166"/>
      <c r="EZ365" s="84"/>
      <c r="FA365" s="85"/>
      <c r="FB365" s="83" t="str">
        <f t="shared" si="194"/>
        <v>0</v>
      </c>
      <c r="FC365" s="167">
        <f t="shared" si="8858"/>
        <v>0</v>
      </c>
      <c r="FD365" s="168">
        <f t="shared" si="8859"/>
        <v>0</v>
      </c>
      <c r="FE365" s="168">
        <f t="shared" si="8860"/>
        <v>0</v>
      </c>
      <c r="FF365" s="168">
        <f t="shared" si="8861"/>
        <v>0</v>
      </c>
      <c r="FG365" s="168">
        <f t="shared" si="8862"/>
        <v>0</v>
      </c>
      <c r="FH365" s="154">
        <f t="shared" ref="FH365:FI365" si="9048">FH364</f>
        <v>11</v>
      </c>
      <c r="FI365" s="173">
        <f t="shared" si="9048"/>
        <v>1174</v>
      </c>
      <c r="FJ365" s="156" t="str">
        <f t="shared" si="8864"/>
        <v>1</v>
      </c>
      <c r="FK365" s="157">
        <f t="shared" si="202"/>
        <v>4</v>
      </c>
      <c r="FL365" s="158">
        <f t="shared" si="203"/>
        <v>0</v>
      </c>
      <c r="FM365" s="159"/>
      <c r="FN365" s="159"/>
      <c r="FO365" s="159"/>
      <c r="FP365" s="78"/>
      <c r="FQ365" s="79"/>
      <c r="FR365" s="77" t="str">
        <f t="shared" si="204"/>
        <v>0</v>
      </c>
      <c r="FS365" s="81">
        <f t="shared" si="8865"/>
        <v>0</v>
      </c>
      <c r="FT365" s="160">
        <f t="shared" si="8866"/>
        <v>0</v>
      </c>
      <c r="FU365" s="160">
        <f t="shared" si="8867"/>
        <v>0</v>
      </c>
      <c r="FV365" s="160">
        <f t="shared" si="8868"/>
        <v>0</v>
      </c>
      <c r="FW365" s="160">
        <f t="shared" si="8869"/>
        <v>0</v>
      </c>
      <c r="FX365" s="161">
        <f t="shared" ref="FX365:FY365" si="9049">FX364</f>
        <v>12</v>
      </c>
      <c r="FY365" s="175">
        <f t="shared" si="9049"/>
        <v>1175</v>
      </c>
      <c r="FZ365" s="163" t="str">
        <f t="shared" si="8871"/>
        <v>1</v>
      </c>
      <c r="GA365" s="164">
        <f t="shared" si="212"/>
        <v>2</v>
      </c>
      <c r="GB365" s="165">
        <f t="shared" si="213"/>
        <v>0</v>
      </c>
      <c r="GC365" s="166"/>
      <c r="GD365" s="166"/>
      <c r="GE365" s="166"/>
      <c r="GF365" s="84"/>
      <c r="GG365" s="85"/>
      <c r="GH365" s="83" t="str">
        <f t="shared" si="214"/>
        <v>0</v>
      </c>
      <c r="GI365" s="167">
        <f t="shared" si="8872"/>
        <v>0</v>
      </c>
      <c r="GJ365" s="168">
        <f t="shared" si="8873"/>
        <v>0</v>
      </c>
      <c r="GK365" s="168">
        <f t="shared" si="8874"/>
        <v>0</v>
      </c>
      <c r="GL365" s="168">
        <f t="shared" si="8875"/>
        <v>0</v>
      </c>
      <c r="GM365" s="168">
        <f t="shared" si="8876"/>
        <v>0</v>
      </c>
      <c r="GN365" s="154">
        <f t="shared" ref="GN365:GO365" si="9050">GN364</f>
        <v>13</v>
      </c>
      <c r="GO365" s="173">
        <f t="shared" si="9050"/>
        <v>1176</v>
      </c>
      <c r="GP365" s="156" t="str">
        <f t="shared" si="8878"/>
        <v>1</v>
      </c>
      <c r="GQ365" s="157">
        <f t="shared" si="222"/>
        <v>3</v>
      </c>
      <c r="GR365" s="158">
        <f t="shared" si="223"/>
        <v>0</v>
      </c>
      <c r="GS365" s="159"/>
      <c r="GT365" s="159"/>
      <c r="GU365" s="159"/>
      <c r="GV365" s="78"/>
      <c r="GW365" s="79"/>
      <c r="GX365" s="77" t="str">
        <f t="shared" si="224"/>
        <v>0</v>
      </c>
      <c r="GY365" s="81">
        <f t="shared" si="8879"/>
        <v>0</v>
      </c>
      <c r="GZ365" s="160">
        <f t="shared" si="8880"/>
        <v>0</v>
      </c>
      <c r="HA365" s="160">
        <f t="shared" si="8881"/>
        <v>0</v>
      </c>
      <c r="HB365" s="160">
        <f t="shared" si="8882"/>
        <v>0</v>
      </c>
      <c r="HC365" s="160">
        <f t="shared" si="8883"/>
        <v>0</v>
      </c>
      <c r="HD365" s="161">
        <f t="shared" ref="HD365:HE365" si="9051">HD364</f>
        <v>14</v>
      </c>
      <c r="HE365" s="175">
        <f t="shared" si="9051"/>
        <v>1177</v>
      </c>
      <c r="HF365" s="163" t="str">
        <f t="shared" si="8885"/>
        <v>1</v>
      </c>
      <c r="HG365" s="164">
        <f t="shared" si="232"/>
        <v>5</v>
      </c>
      <c r="HH365" s="165">
        <f t="shared" si="233"/>
        <v>0</v>
      </c>
      <c r="HI365" s="166"/>
      <c r="HJ365" s="166"/>
      <c r="HK365" s="166"/>
      <c r="HL365" s="84"/>
      <c r="HM365" s="85"/>
      <c r="HN365" s="83" t="str">
        <f t="shared" si="234"/>
        <v>0</v>
      </c>
      <c r="HO365" s="167">
        <f t="shared" si="8886"/>
        <v>0</v>
      </c>
      <c r="HP365" s="168">
        <f t="shared" si="8887"/>
        <v>0</v>
      </c>
      <c r="HQ365" s="168">
        <f t="shared" si="8888"/>
        <v>0</v>
      </c>
      <c r="HR365" s="168">
        <f t="shared" si="8889"/>
        <v>0</v>
      </c>
      <c r="HS365" s="168">
        <f t="shared" si="8890"/>
        <v>0</v>
      </c>
      <c r="HT365" s="154">
        <f t="shared" ref="HT365:HU365" si="9052">HT364</f>
        <v>15</v>
      </c>
      <c r="HU365" s="173">
        <f t="shared" si="9052"/>
        <v>1178</v>
      </c>
      <c r="HV365" s="156" t="str">
        <f t="shared" si="8892"/>
        <v>1</v>
      </c>
      <c r="HW365" s="157" t="str">
        <f t="shared" si="242"/>
        <v/>
      </c>
      <c r="HX365" s="169">
        <f t="shared" si="243"/>
        <v>0</v>
      </c>
      <c r="HY365" s="159"/>
      <c r="HZ365" s="159"/>
      <c r="IA365" s="159"/>
      <c r="IB365" s="160"/>
      <c r="IC365" s="160"/>
      <c r="ID365" s="160" t="str">
        <f t="shared" si="244"/>
        <v>0</v>
      </c>
      <c r="IE365" s="160">
        <f t="shared" si="8893"/>
        <v>0</v>
      </c>
      <c r="IF365" s="160">
        <f t="shared" si="8894"/>
        <v>0</v>
      </c>
      <c r="IG365" s="160">
        <f t="shared" si="8895"/>
        <v>0</v>
      </c>
      <c r="IH365" s="160">
        <f t="shared" si="8896"/>
        <v>0</v>
      </c>
      <c r="II365" s="160">
        <f t="shared" si="8897"/>
        <v>0</v>
      </c>
      <c r="IJ365" s="161">
        <f t="shared" ref="IJ365:IK365" si="9053">IJ364</f>
        <v>16</v>
      </c>
      <c r="IK365" s="175">
        <f t="shared" si="9053"/>
        <v>1179</v>
      </c>
      <c r="IL365" s="163" t="str">
        <f t="shared" si="8899"/>
        <v>1</v>
      </c>
      <c r="IM365" s="164" t="str">
        <f t="shared" si="252"/>
        <v/>
      </c>
      <c r="IN365" s="165">
        <f t="shared" si="253"/>
        <v>0</v>
      </c>
      <c r="IO365" s="166"/>
      <c r="IP365" s="166"/>
      <c r="IQ365" s="166"/>
      <c r="IR365" s="168"/>
      <c r="IS365" s="168"/>
      <c r="IT365" s="170" t="str">
        <f t="shared" si="254"/>
        <v>0</v>
      </c>
      <c r="IU365" s="170">
        <f t="shared" si="8900"/>
        <v>0</v>
      </c>
      <c r="IV365" s="168">
        <f t="shared" si="8901"/>
        <v>0</v>
      </c>
      <c r="IW365" s="168">
        <f t="shared" si="8902"/>
        <v>0</v>
      </c>
      <c r="IX365" s="168">
        <f t="shared" si="8903"/>
        <v>0</v>
      </c>
      <c r="IY365" s="168">
        <f t="shared" si="8904"/>
        <v>0</v>
      </c>
      <c r="IZ365" s="154">
        <f t="shared" ref="IZ365:JA365" si="9054">IZ364</f>
        <v>17</v>
      </c>
      <c r="JA365" s="173">
        <f t="shared" si="9054"/>
        <v>1180</v>
      </c>
      <c r="JB365" s="156" t="str">
        <f t="shared" si="8906"/>
        <v>1</v>
      </c>
      <c r="JC365" s="157" t="str">
        <f t="shared" si="262"/>
        <v/>
      </c>
      <c r="JD365" s="158">
        <f t="shared" si="263"/>
        <v>0</v>
      </c>
      <c r="JE365" s="159"/>
      <c r="JF365" s="159"/>
      <c r="JG365" s="159"/>
      <c r="JH365" s="160"/>
      <c r="JI365" s="160"/>
      <c r="JJ365" s="171" t="str">
        <f t="shared" si="264"/>
        <v>0</v>
      </c>
      <c r="JK365" s="171">
        <f t="shared" si="8907"/>
        <v>0</v>
      </c>
      <c r="JL365" s="160">
        <f t="shared" si="8908"/>
        <v>0</v>
      </c>
      <c r="JM365" s="160">
        <f t="shared" si="8909"/>
        <v>0</v>
      </c>
      <c r="JN365" s="160">
        <f t="shared" si="8910"/>
        <v>0</v>
      </c>
      <c r="JO365" s="160">
        <f t="shared" si="8911"/>
        <v>0</v>
      </c>
      <c r="JP365" s="161">
        <f t="shared" ref="JP365:JQ365" si="9055">JP364</f>
        <v>18</v>
      </c>
      <c r="JQ365" s="175">
        <f t="shared" si="9055"/>
        <v>1181</v>
      </c>
      <c r="JR365" s="163" t="str">
        <f t="shared" si="8913"/>
        <v>1</v>
      </c>
      <c r="JS365" s="164" t="str">
        <f t="shared" si="272"/>
        <v/>
      </c>
      <c r="JT365" s="165">
        <f t="shared" si="273"/>
        <v>0</v>
      </c>
      <c r="JU365" s="166"/>
      <c r="JV365" s="166"/>
      <c r="JW365" s="166"/>
      <c r="JX365" s="168"/>
      <c r="JY365" s="168"/>
      <c r="JZ365" s="170" t="str">
        <f t="shared" si="274"/>
        <v>0</v>
      </c>
      <c r="KA365" s="170">
        <f t="shared" si="8914"/>
        <v>0</v>
      </c>
      <c r="KB365" s="168">
        <f t="shared" si="8915"/>
        <v>0</v>
      </c>
      <c r="KC365" s="168">
        <f t="shared" si="8916"/>
        <v>0</v>
      </c>
      <c r="KD365" s="168">
        <f t="shared" si="8917"/>
        <v>0</v>
      </c>
      <c r="KE365" s="168">
        <f t="shared" si="8918"/>
        <v>0</v>
      </c>
      <c r="KF365" s="154">
        <f t="shared" ref="KF365:KG365" si="9056">KF364</f>
        <v>19</v>
      </c>
      <c r="KG365" s="173">
        <f t="shared" si="9056"/>
        <v>1182</v>
      </c>
      <c r="KH365" s="156" t="str">
        <f t="shared" si="8920"/>
        <v>1</v>
      </c>
      <c r="KI365" s="157" t="str">
        <f t="shared" si="282"/>
        <v/>
      </c>
      <c r="KJ365" s="158">
        <f t="shared" si="283"/>
        <v>0</v>
      </c>
      <c r="KK365" s="159"/>
      <c r="KL365" s="159"/>
      <c r="KM365" s="159"/>
      <c r="KN365" s="160"/>
      <c r="KO365" s="160"/>
      <c r="KP365" s="171" t="str">
        <f t="shared" si="284"/>
        <v>0</v>
      </c>
      <c r="KQ365" s="171">
        <f t="shared" si="8921"/>
        <v>0</v>
      </c>
      <c r="KR365" s="160">
        <f t="shared" si="8922"/>
        <v>0</v>
      </c>
      <c r="KS365" s="160">
        <f t="shared" si="8923"/>
        <v>0</v>
      </c>
      <c r="KT365" s="160">
        <f t="shared" si="8924"/>
        <v>0</v>
      </c>
      <c r="KU365" s="160">
        <f t="shared" si="8925"/>
        <v>0</v>
      </c>
      <c r="KV365" s="161">
        <f t="shared" ref="KV365:KW365" si="9057">KV364</f>
        <v>20</v>
      </c>
      <c r="KW365" s="175">
        <f t="shared" si="9057"/>
        <v>1183</v>
      </c>
      <c r="KX365" s="163" t="str">
        <f t="shared" si="8927"/>
        <v>1</v>
      </c>
      <c r="KY365" s="164" t="str">
        <f t="shared" si="292"/>
        <v/>
      </c>
      <c r="KZ365" s="165">
        <f t="shared" si="293"/>
        <v>0</v>
      </c>
      <c r="LA365" s="166"/>
      <c r="LB365" s="166"/>
      <c r="LC365" s="166"/>
      <c r="LD365" s="168"/>
      <c r="LE365" s="168"/>
      <c r="LF365" s="170" t="str">
        <f t="shared" si="294"/>
        <v>0</v>
      </c>
      <c r="LG365" s="170">
        <f t="shared" si="8928"/>
        <v>0</v>
      </c>
      <c r="LH365" s="168">
        <f t="shared" si="8929"/>
        <v>0</v>
      </c>
      <c r="LI365" s="168">
        <f t="shared" si="8930"/>
        <v>0</v>
      </c>
      <c r="LJ365" s="168">
        <f t="shared" si="8931"/>
        <v>0</v>
      </c>
      <c r="LK365" s="168">
        <f t="shared" si="8932"/>
        <v>0</v>
      </c>
      <c r="LL365" s="172"/>
      <c r="LM365" s="172"/>
      <c r="LN365" s="168" t="str">
        <f t="shared" si="8933"/>
        <v>#REF!</v>
      </c>
      <c r="LO365" s="168" t="str">
        <f t="shared" si="8934"/>
        <v>#REF!</v>
      </c>
      <c r="LP365" s="168" t="str">
        <f t="shared" si="8935"/>
        <v>#REF!</v>
      </c>
      <c r="LQ365" s="168" t="str">
        <f t="shared" si="8936"/>
        <v>#REF!</v>
      </c>
    </row>
    <row r="366" ht="15.75" customHeight="1">
      <c r="A366" s="188">
        <v>46455.0</v>
      </c>
      <c r="B366" s="152" t="s">
        <v>33</v>
      </c>
      <c r="C366" s="153">
        <f t="shared" si="99"/>
        <v>0</v>
      </c>
      <c r="D366" s="154">
        <f t="shared" ref="D366:E366" si="9058">D365</f>
        <v>1</v>
      </c>
      <c r="E366" s="173">
        <f t="shared" si="9058"/>
        <v>1164</v>
      </c>
      <c r="F366" s="156" t="str">
        <f t="shared" si="9038"/>
        <v>1</v>
      </c>
      <c r="G366" s="157">
        <f t="shared" si="102"/>
        <v>1</v>
      </c>
      <c r="H366" s="158">
        <f t="shared" si="103"/>
        <v>0</v>
      </c>
      <c r="I366" s="159"/>
      <c r="J366" s="159"/>
      <c r="K366" s="159"/>
      <c r="L366" s="78"/>
      <c r="M366" s="79"/>
      <c r="N366" s="77" t="str">
        <f t="shared" si="104"/>
        <v>0</v>
      </c>
      <c r="O366" s="81">
        <f t="shared" si="8795"/>
        <v>0</v>
      </c>
      <c r="P366" s="160">
        <f t="shared" si="8796"/>
        <v>0</v>
      </c>
      <c r="Q366" s="160">
        <f t="shared" si="8797"/>
        <v>0</v>
      </c>
      <c r="R366" s="160">
        <f t="shared" si="8798"/>
        <v>0</v>
      </c>
      <c r="S366" s="160">
        <f t="shared" si="8799"/>
        <v>0</v>
      </c>
      <c r="T366" s="161">
        <f t="shared" ref="T366:U366" si="9059">T365</f>
        <v>2</v>
      </c>
      <c r="U366" s="175">
        <f t="shared" si="9059"/>
        <v>1165</v>
      </c>
      <c r="V366" s="163" t="str">
        <f t="shared" si="8801"/>
        <v>1</v>
      </c>
      <c r="W366" s="164">
        <f t="shared" si="112"/>
        <v>1</v>
      </c>
      <c r="X366" s="165">
        <f t="shared" si="113"/>
        <v>0</v>
      </c>
      <c r="Y366" s="166"/>
      <c r="Z366" s="166"/>
      <c r="AA366" s="166"/>
      <c r="AB366" s="84"/>
      <c r="AC366" s="85"/>
      <c r="AD366" s="83" t="str">
        <f t="shared" si="114"/>
        <v>0</v>
      </c>
      <c r="AE366" s="167">
        <f t="shared" si="8802"/>
        <v>0</v>
      </c>
      <c r="AF366" s="168">
        <f t="shared" si="8803"/>
        <v>0</v>
      </c>
      <c r="AG366" s="168">
        <f t="shared" si="8804"/>
        <v>0</v>
      </c>
      <c r="AH366" s="168">
        <f t="shared" si="8805"/>
        <v>0</v>
      </c>
      <c r="AI366" s="168">
        <f t="shared" si="8806"/>
        <v>0</v>
      </c>
      <c r="AJ366" s="154">
        <f t="shared" ref="AJ366:AK366" si="9060">AJ365</f>
        <v>3</v>
      </c>
      <c r="AK366" s="173">
        <f t="shared" si="9060"/>
        <v>1166</v>
      </c>
      <c r="AL366" s="156" t="str">
        <f t="shared" si="8808"/>
        <v>1</v>
      </c>
      <c r="AM366" s="157">
        <f t="shared" si="122"/>
        <v>2</v>
      </c>
      <c r="AN366" s="158">
        <f t="shared" si="123"/>
        <v>0</v>
      </c>
      <c r="AO366" s="159"/>
      <c r="AP366" s="159"/>
      <c r="AQ366" s="159"/>
      <c r="AR366" s="78"/>
      <c r="AS366" s="79"/>
      <c r="AT366" s="77" t="str">
        <f t="shared" si="124"/>
        <v>0</v>
      </c>
      <c r="AU366" s="81">
        <f t="shared" si="8809"/>
        <v>0</v>
      </c>
      <c r="AV366" s="160">
        <f t="shared" si="8810"/>
        <v>0</v>
      </c>
      <c r="AW366" s="160">
        <f t="shared" si="8811"/>
        <v>0</v>
      </c>
      <c r="AX366" s="160">
        <f t="shared" si="8812"/>
        <v>0</v>
      </c>
      <c r="AY366" s="160">
        <f t="shared" si="8813"/>
        <v>0</v>
      </c>
      <c r="AZ366" s="161">
        <f t="shared" ref="AZ366:BA366" si="9061">AZ365</f>
        <v>4</v>
      </c>
      <c r="BA366" s="175">
        <f t="shared" si="9061"/>
        <v>1167</v>
      </c>
      <c r="BB366" s="163" t="str">
        <f t="shared" si="8815"/>
        <v>1</v>
      </c>
      <c r="BC366" s="164">
        <f t="shared" si="132"/>
        <v>4</v>
      </c>
      <c r="BD366" s="165">
        <f t="shared" si="133"/>
        <v>0</v>
      </c>
      <c r="BE366" s="166"/>
      <c r="BF366" s="166"/>
      <c r="BG366" s="166"/>
      <c r="BH366" s="84"/>
      <c r="BI366" s="85"/>
      <c r="BJ366" s="83" t="str">
        <f t="shared" si="134"/>
        <v>0</v>
      </c>
      <c r="BK366" s="167">
        <f t="shared" si="8816"/>
        <v>0</v>
      </c>
      <c r="BL366" s="168">
        <f t="shared" si="8817"/>
        <v>0</v>
      </c>
      <c r="BM366" s="168">
        <f t="shared" si="8818"/>
        <v>0</v>
      </c>
      <c r="BN366" s="168">
        <f t="shared" si="8819"/>
        <v>0</v>
      </c>
      <c r="BO366" s="168">
        <f t="shared" si="8820"/>
        <v>0</v>
      </c>
      <c r="BP366" s="154">
        <f t="shared" ref="BP366:BQ366" si="9062">BP365</f>
        <v>5</v>
      </c>
      <c r="BQ366" s="173">
        <f t="shared" si="9062"/>
        <v>1168</v>
      </c>
      <c r="BR366" s="156" t="str">
        <f t="shared" si="8822"/>
        <v>1</v>
      </c>
      <c r="BS366" s="157">
        <f t="shared" si="142"/>
        <v>4</v>
      </c>
      <c r="BT366" s="158">
        <f t="shared" si="143"/>
        <v>0</v>
      </c>
      <c r="BU366" s="159"/>
      <c r="BV366" s="159"/>
      <c r="BW366" s="159"/>
      <c r="BX366" s="78"/>
      <c r="BY366" s="79"/>
      <c r="BZ366" s="77" t="str">
        <f t="shared" si="144"/>
        <v>0</v>
      </c>
      <c r="CA366" s="81">
        <f t="shared" si="8823"/>
        <v>0</v>
      </c>
      <c r="CB366" s="160">
        <f t="shared" si="8824"/>
        <v>0</v>
      </c>
      <c r="CC366" s="160">
        <f t="shared" si="8825"/>
        <v>0</v>
      </c>
      <c r="CD366" s="160">
        <f t="shared" si="8826"/>
        <v>0</v>
      </c>
      <c r="CE366" s="160">
        <f t="shared" si="8827"/>
        <v>0</v>
      </c>
      <c r="CF366" s="161">
        <f t="shared" ref="CF366:CG366" si="9063">CF365</f>
        <v>6</v>
      </c>
      <c r="CG366" s="175">
        <f t="shared" si="9063"/>
        <v>1169</v>
      </c>
      <c r="CH366" s="163" t="str">
        <f t="shared" si="8829"/>
        <v>1</v>
      </c>
      <c r="CI366" s="164">
        <f t="shared" si="152"/>
        <v>2</v>
      </c>
      <c r="CJ366" s="165">
        <f t="shared" si="153"/>
        <v>0</v>
      </c>
      <c r="CK366" s="166"/>
      <c r="CL366" s="166"/>
      <c r="CM366" s="166"/>
      <c r="CN366" s="84"/>
      <c r="CO366" s="85"/>
      <c r="CP366" s="83" t="str">
        <f t="shared" si="154"/>
        <v>0</v>
      </c>
      <c r="CQ366" s="167">
        <f t="shared" si="8830"/>
        <v>0</v>
      </c>
      <c r="CR366" s="168">
        <f t="shared" si="8831"/>
        <v>0</v>
      </c>
      <c r="CS366" s="168">
        <f t="shared" si="8832"/>
        <v>0</v>
      </c>
      <c r="CT366" s="168">
        <f t="shared" si="8833"/>
        <v>0</v>
      </c>
      <c r="CU366" s="168">
        <f t="shared" si="8834"/>
        <v>0</v>
      </c>
      <c r="CV366" s="154">
        <f t="shared" ref="CV366:CW366" si="9064">CV365</f>
        <v>7</v>
      </c>
      <c r="CW366" s="173">
        <f t="shared" si="9064"/>
        <v>1170</v>
      </c>
      <c r="CX366" s="156" t="str">
        <f t="shared" si="8836"/>
        <v>1</v>
      </c>
      <c r="CY366" s="157">
        <f t="shared" si="162"/>
        <v>2</v>
      </c>
      <c r="CZ366" s="158">
        <f t="shared" si="163"/>
        <v>0</v>
      </c>
      <c r="DA366" s="159"/>
      <c r="DB366" s="159"/>
      <c r="DC366" s="159"/>
      <c r="DD366" s="78"/>
      <c r="DE366" s="79"/>
      <c r="DF366" s="77" t="str">
        <f t="shared" si="164"/>
        <v>0</v>
      </c>
      <c r="DG366" s="81">
        <f t="shared" si="8837"/>
        <v>0</v>
      </c>
      <c r="DH366" s="160">
        <f t="shared" si="8838"/>
        <v>0</v>
      </c>
      <c r="DI366" s="160">
        <f t="shared" si="8839"/>
        <v>0</v>
      </c>
      <c r="DJ366" s="160">
        <f t="shared" si="8840"/>
        <v>0</v>
      </c>
      <c r="DK366" s="160">
        <f t="shared" si="8841"/>
        <v>0</v>
      </c>
      <c r="DL366" s="161">
        <f t="shared" ref="DL366:DM366" si="9065">DL365</f>
        <v>8</v>
      </c>
      <c r="DM366" s="175">
        <f t="shared" si="9065"/>
        <v>1171</v>
      </c>
      <c r="DN366" s="163" t="str">
        <f t="shared" si="8843"/>
        <v>1</v>
      </c>
      <c r="DO366" s="164">
        <f t="shared" si="172"/>
        <v>2</v>
      </c>
      <c r="DP366" s="165">
        <f t="shared" si="173"/>
        <v>0</v>
      </c>
      <c r="DQ366" s="166"/>
      <c r="DR366" s="166"/>
      <c r="DS366" s="166"/>
      <c r="DT366" s="84"/>
      <c r="DU366" s="85"/>
      <c r="DV366" s="83" t="str">
        <f t="shared" si="174"/>
        <v>0</v>
      </c>
      <c r="DW366" s="167">
        <f t="shared" si="8844"/>
        <v>0</v>
      </c>
      <c r="DX366" s="168">
        <f t="shared" si="8845"/>
        <v>0</v>
      </c>
      <c r="DY366" s="168">
        <f t="shared" si="8846"/>
        <v>0</v>
      </c>
      <c r="DZ366" s="168">
        <f t="shared" si="8847"/>
        <v>0</v>
      </c>
      <c r="EA366" s="168">
        <f t="shared" si="8848"/>
        <v>0</v>
      </c>
      <c r="EB366" s="154">
        <f t="shared" ref="EB366:EC366" si="9066">EB365</f>
        <v>9</v>
      </c>
      <c r="EC366" s="173">
        <f t="shared" si="9066"/>
        <v>1172</v>
      </c>
      <c r="ED366" s="156" t="str">
        <f t="shared" si="8850"/>
        <v>1</v>
      </c>
      <c r="EE366" s="157">
        <f t="shared" si="182"/>
        <v>5</v>
      </c>
      <c r="EF366" s="169">
        <f t="shared" si="183"/>
        <v>0</v>
      </c>
      <c r="EG366" s="159"/>
      <c r="EH366" s="159"/>
      <c r="EI366" s="159"/>
      <c r="EJ366" s="78"/>
      <c r="EK366" s="79"/>
      <c r="EL366" s="77" t="str">
        <f t="shared" si="184"/>
        <v>0</v>
      </c>
      <c r="EM366" s="81">
        <f t="shared" si="8851"/>
        <v>0</v>
      </c>
      <c r="EN366" s="160">
        <f t="shared" si="8852"/>
        <v>0</v>
      </c>
      <c r="EO366" s="160">
        <f t="shared" si="8853"/>
        <v>0</v>
      </c>
      <c r="EP366" s="160">
        <f t="shared" si="8854"/>
        <v>0</v>
      </c>
      <c r="EQ366" s="160">
        <f t="shared" si="8855"/>
        <v>0</v>
      </c>
      <c r="ER366" s="161">
        <f t="shared" ref="ER366:ES366" si="9067">ER365</f>
        <v>10</v>
      </c>
      <c r="ES366" s="175">
        <f t="shared" si="9067"/>
        <v>1173</v>
      </c>
      <c r="ET366" s="163" t="str">
        <f t="shared" si="8857"/>
        <v>1</v>
      </c>
      <c r="EU366" s="164">
        <f t="shared" si="192"/>
        <v>19</v>
      </c>
      <c r="EV366" s="165">
        <f t="shared" si="193"/>
        <v>0</v>
      </c>
      <c r="EW366" s="166"/>
      <c r="EX366" s="166"/>
      <c r="EY366" s="166"/>
      <c r="EZ366" s="84"/>
      <c r="FA366" s="85"/>
      <c r="FB366" s="83" t="str">
        <f t="shared" si="194"/>
        <v>0</v>
      </c>
      <c r="FC366" s="167">
        <f t="shared" si="8858"/>
        <v>0</v>
      </c>
      <c r="FD366" s="168">
        <f t="shared" si="8859"/>
        <v>0</v>
      </c>
      <c r="FE366" s="168">
        <f t="shared" si="8860"/>
        <v>0</v>
      </c>
      <c r="FF366" s="168">
        <f t="shared" si="8861"/>
        <v>0</v>
      </c>
      <c r="FG366" s="168">
        <f t="shared" si="8862"/>
        <v>0</v>
      </c>
      <c r="FH366" s="154">
        <f t="shared" ref="FH366:FI366" si="9068">FH365</f>
        <v>11</v>
      </c>
      <c r="FI366" s="173">
        <f t="shared" si="9068"/>
        <v>1174</v>
      </c>
      <c r="FJ366" s="156" t="str">
        <f t="shared" si="8864"/>
        <v>1</v>
      </c>
      <c r="FK366" s="157">
        <f t="shared" si="202"/>
        <v>4</v>
      </c>
      <c r="FL366" s="158">
        <f t="shared" si="203"/>
        <v>0</v>
      </c>
      <c r="FM366" s="159"/>
      <c r="FN366" s="159"/>
      <c r="FO366" s="159"/>
      <c r="FP366" s="78"/>
      <c r="FQ366" s="79"/>
      <c r="FR366" s="77" t="str">
        <f t="shared" si="204"/>
        <v>0</v>
      </c>
      <c r="FS366" s="81">
        <f t="shared" si="8865"/>
        <v>0</v>
      </c>
      <c r="FT366" s="160">
        <f t="shared" si="8866"/>
        <v>0</v>
      </c>
      <c r="FU366" s="160">
        <f t="shared" si="8867"/>
        <v>0</v>
      </c>
      <c r="FV366" s="160">
        <f t="shared" si="8868"/>
        <v>0</v>
      </c>
      <c r="FW366" s="160">
        <f t="shared" si="8869"/>
        <v>0</v>
      </c>
      <c r="FX366" s="161">
        <f t="shared" ref="FX366:FY366" si="9069">FX365</f>
        <v>12</v>
      </c>
      <c r="FY366" s="175">
        <f t="shared" si="9069"/>
        <v>1175</v>
      </c>
      <c r="FZ366" s="163" t="str">
        <f t="shared" si="8871"/>
        <v>1</v>
      </c>
      <c r="GA366" s="164">
        <f t="shared" si="212"/>
        <v>2</v>
      </c>
      <c r="GB366" s="165">
        <f t="shared" si="213"/>
        <v>0</v>
      </c>
      <c r="GC366" s="166"/>
      <c r="GD366" s="166"/>
      <c r="GE366" s="166"/>
      <c r="GF366" s="84"/>
      <c r="GG366" s="85"/>
      <c r="GH366" s="83" t="str">
        <f t="shared" si="214"/>
        <v>0</v>
      </c>
      <c r="GI366" s="167">
        <f t="shared" si="8872"/>
        <v>0</v>
      </c>
      <c r="GJ366" s="168">
        <f t="shared" si="8873"/>
        <v>0</v>
      </c>
      <c r="GK366" s="168">
        <f t="shared" si="8874"/>
        <v>0</v>
      </c>
      <c r="GL366" s="168">
        <f t="shared" si="8875"/>
        <v>0</v>
      </c>
      <c r="GM366" s="168">
        <f t="shared" si="8876"/>
        <v>0</v>
      </c>
      <c r="GN366" s="154">
        <f t="shared" ref="GN366:GO366" si="9070">GN365</f>
        <v>13</v>
      </c>
      <c r="GO366" s="173">
        <f t="shared" si="9070"/>
        <v>1176</v>
      </c>
      <c r="GP366" s="156" t="str">
        <f t="shared" si="8878"/>
        <v>1</v>
      </c>
      <c r="GQ366" s="157">
        <f t="shared" si="222"/>
        <v>3</v>
      </c>
      <c r="GR366" s="158">
        <f t="shared" si="223"/>
        <v>0</v>
      </c>
      <c r="GS366" s="159"/>
      <c r="GT366" s="159"/>
      <c r="GU366" s="159"/>
      <c r="GV366" s="78"/>
      <c r="GW366" s="79"/>
      <c r="GX366" s="77" t="str">
        <f t="shared" si="224"/>
        <v>0</v>
      </c>
      <c r="GY366" s="81">
        <f t="shared" si="8879"/>
        <v>0</v>
      </c>
      <c r="GZ366" s="160">
        <f t="shared" si="8880"/>
        <v>0</v>
      </c>
      <c r="HA366" s="160">
        <f t="shared" si="8881"/>
        <v>0</v>
      </c>
      <c r="HB366" s="160">
        <f t="shared" si="8882"/>
        <v>0</v>
      </c>
      <c r="HC366" s="160">
        <f t="shared" si="8883"/>
        <v>0</v>
      </c>
      <c r="HD366" s="161">
        <f t="shared" ref="HD366:HE366" si="9071">HD365</f>
        <v>14</v>
      </c>
      <c r="HE366" s="175">
        <f t="shared" si="9071"/>
        <v>1177</v>
      </c>
      <c r="HF366" s="163" t="str">
        <f t="shared" si="8885"/>
        <v>1</v>
      </c>
      <c r="HG366" s="164">
        <f t="shared" si="232"/>
        <v>5</v>
      </c>
      <c r="HH366" s="165">
        <f t="shared" si="233"/>
        <v>0</v>
      </c>
      <c r="HI366" s="166"/>
      <c r="HJ366" s="166"/>
      <c r="HK366" s="166"/>
      <c r="HL366" s="84"/>
      <c r="HM366" s="85"/>
      <c r="HN366" s="83" t="str">
        <f t="shared" si="234"/>
        <v>0</v>
      </c>
      <c r="HO366" s="167">
        <f t="shared" si="8886"/>
        <v>0</v>
      </c>
      <c r="HP366" s="168">
        <f t="shared" si="8887"/>
        <v>0</v>
      </c>
      <c r="HQ366" s="168">
        <f t="shared" si="8888"/>
        <v>0</v>
      </c>
      <c r="HR366" s="168">
        <f t="shared" si="8889"/>
        <v>0</v>
      </c>
      <c r="HS366" s="168">
        <f t="shared" si="8890"/>
        <v>0</v>
      </c>
      <c r="HT366" s="154">
        <f t="shared" ref="HT366:HU366" si="9072">HT365</f>
        <v>15</v>
      </c>
      <c r="HU366" s="173">
        <f t="shared" si="9072"/>
        <v>1178</v>
      </c>
      <c r="HV366" s="156" t="str">
        <f t="shared" si="8892"/>
        <v>1</v>
      </c>
      <c r="HW366" s="157" t="str">
        <f t="shared" si="242"/>
        <v/>
      </c>
      <c r="HX366" s="169">
        <f t="shared" si="243"/>
        <v>0</v>
      </c>
      <c r="HY366" s="159"/>
      <c r="HZ366" s="159"/>
      <c r="IA366" s="159"/>
      <c r="IB366" s="160"/>
      <c r="IC366" s="160"/>
      <c r="ID366" s="160" t="str">
        <f t="shared" si="244"/>
        <v>0</v>
      </c>
      <c r="IE366" s="160">
        <f t="shared" si="8893"/>
        <v>0</v>
      </c>
      <c r="IF366" s="160">
        <f t="shared" si="8894"/>
        <v>0</v>
      </c>
      <c r="IG366" s="160">
        <f t="shared" si="8895"/>
        <v>0</v>
      </c>
      <c r="IH366" s="160">
        <f t="shared" si="8896"/>
        <v>0</v>
      </c>
      <c r="II366" s="160">
        <f t="shared" si="8897"/>
        <v>0</v>
      </c>
      <c r="IJ366" s="161">
        <f t="shared" ref="IJ366:IK366" si="9073">IJ365</f>
        <v>16</v>
      </c>
      <c r="IK366" s="175">
        <f t="shared" si="9073"/>
        <v>1179</v>
      </c>
      <c r="IL366" s="163" t="str">
        <f t="shared" si="8899"/>
        <v>1</v>
      </c>
      <c r="IM366" s="164" t="str">
        <f t="shared" si="252"/>
        <v/>
      </c>
      <c r="IN366" s="165">
        <f t="shared" si="253"/>
        <v>0</v>
      </c>
      <c r="IO366" s="166"/>
      <c r="IP366" s="166"/>
      <c r="IQ366" s="166"/>
      <c r="IR366" s="168"/>
      <c r="IS366" s="168"/>
      <c r="IT366" s="170" t="str">
        <f t="shared" si="254"/>
        <v>0</v>
      </c>
      <c r="IU366" s="170">
        <f t="shared" si="8900"/>
        <v>0</v>
      </c>
      <c r="IV366" s="168">
        <f t="shared" si="8901"/>
        <v>0</v>
      </c>
      <c r="IW366" s="168">
        <f t="shared" si="8902"/>
        <v>0</v>
      </c>
      <c r="IX366" s="168">
        <f t="shared" si="8903"/>
        <v>0</v>
      </c>
      <c r="IY366" s="168">
        <f t="shared" si="8904"/>
        <v>0</v>
      </c>
      <c r="IZ366" s="154">
        <f t="shared" ref="IZ366:JA366" si="9074">IZ365</f>
        <v>17</v>
      </c>
      <c r="JA366" s="173">
        <f t="shared" si="9074"/>
        <v>1180</v>
      </c>
      <c r="JB366" s="156" t="str">
        <f t="shared" si="8906"/>
        <v>1</v>
      </c>
      <c r="JC366" s="157" t="str">
        <f t="shared" si="262"/>
        <v/>
      </c>
      <c r="JD366" s="158">
        <f t="shared" si="263"/>
        <v>0</v>
      </c>
      <c r="JE366" s="159"/>
      <c r="JF366" s="159"/>
      <c r="JG366" s="159"/>
      <c r="JH366" s="160"/>
      <c r="JI366" s="160"/>
      <c r="JJ366" s="171" t="str">
        <f t="shared" si="264"/>
        <v>0</v>
      </c>
      <c r="JK366" s="171">
        <f t="shared" si="8907"/>
        <v>0</v>
      </c>
      <c r="JL366" s="160">
        <f t="shared" si="8908"/>
        <v>0</v>
      </c>
      <c r="JM366" s="160">
        <f t="shared" si="8909"/>
        <v>0</v>
      </c>
      <c r="JN366" s="160">
        <f t="shared" si="8910"/>
        <v>0</v>
      </c>
      <c r="JO366" s="160">
        <f t="shared" si="8911"/>
        <v>0</v>
      </c>
      <c r="JP366" s="161">
        <f t="shared" ref="JP366:JQ366" si="9075">JP365</f>
        <v>18</v>
      </c>
      <c r="JQ366" s="175">
        <f t="shared" si="9075"/>
        <v>1181</v>
      </c>
      <c r="JR366" s="163" t="str">
        <f t="shared" si="8913"/>
        <v>1</v>
      </c>
      <c r="JS366" s="164" t="str">
        <f t="shared" si="272"/>
        <v/>
      </c>
      <c r="JT366" s="165">
        <f t="shared" si="273"/>
        <v>0</v>
      </c>
      <c r="JU366" s="166"/>
      <c r="JV366" s="166"/>
      <c r="JW366" s="166"/>
      <c r="JX366" s="168"/>
      <c r="JY366" s="168"/>
      <c r="JZ366" s="170" t="str">
        <f t="shared" si="274"/>
        <v>0</v>
      </c>
      <c r="KA366" s="170">
        <f t="shared" si="8914"/>
        <v>0</v>
      </c>
      <c r="KB366" s="168">
        <f t="shared" si="8915"/>
        <v>0</v>
      </c>
      <c r="KC366" s="168">
        <f t="shared" si="8916"/>
        <v>0</v>
      </c>
      <c r="KD366" s="168">
        <f t="shared" si="8917"/>
        <v>0</v>
      </c>
      <c r="KE366" s="168">
        <f t="shared" si="8918"/>
        <v>0</v>
      </c>
      <c r="KF366" s="154">
        <f t="shared" ref="KF366:KG366" si="9076">KF365</f>
        <v>19</v>
      </c>
      <c r="KG366" s="173">
        <f t="shared" si="9076"/>
        <v>1182</v>
      </c>
      <c r="KH366" s="156" t="str">
        <f t="shared" si="8920"/>
        <v>1</v>
      </c>
      <c r="KI366" s="157" t="str">
        <f t="shared" si="282"/>
        <v/>
      </c>
      <c r="KJ366" s="158">
        <f t="shared" si="283"/>
        <v>0</v>
      </c>
      <c r="KK366" s="159"/>
      <c r="KL366" s="159"/>
      <c r="KM366" s="159"/>
      <c r="KN366" s="160"/>
      <c r="KO366" s="160"/>
      <c r="KP366" s="171" t="str">
        <f t="shared" si="284"/>
        <v>0</v>
      </c>
      <c r="KQ366" s="171">
        <f t="shared" si="8921"/>
        <v>0</v>
      </c>
      <c r="KR366" s="160">
        <f t="shared" si="8922"/>
        <v>0</v>
      </c>
      <c r="KS366" s="160">
        <f t="shared" si="8923"/>
        <v>0</v>
      </c>
      <c r="KT366" s="160">
        <f t="shared" si="8924"/>
        <v>0</v>
      </c>
      <c r="KU366" s="160">
        <f t="shared" si="8925"/>
        <v>0</v>
      </c>
      <c r="KV366" s="161">
        <f t="shared" ref="KV366:KW366" si="9077">KV365</f>
        <v>20</v>
      </c>
      <c r="KW366" s="175">
        <f t="shared" si="9077"/>
        <v>1183</v>
      </c>
      <c r="KX366" s="163" t="str">
        <f t="shared" si="8927"/>
        <v>1</v>
      </c>
      <c r="KY366" s="164" t="str">
        <f t="shared" si="292"/>
        <v/>
      </c>
      <c r="KZ366" s="165">
        <f t="shared" si="293"/>
        <v>0</v>
      </c>
      <c r="LA366" s="166"/>
      <c r="LB366" s="166"/>
      <c r="LC366" s="166"/>
      <c r="LD366" s="168"/>
      <c r="LE366" s="168"/>
      <c r="LF366" s="170" t="str">
        <f t="shared" si="294"/>
        <v>0</v>
      </c>
      <c r="LG366" s="170">
        <f t="shared" si="8928"/>
        <v>0</v>
      </c>
      <c r="LH366" s="168">
        <f t="shared" si="8929"/>
        <v>0</v>
      </c>
      <c r="LI366" s="168">
        <f t="shared" si="8930"/>
        <v>0</v>
      </c>
      <c r="LJ366" s="168">
        <f t="shared" si="8931"/>
        <v>0</v>
      </c>
      <c r="LK366" s="168">
        <f t="shared" si="8932"/>
        <v>0</v>
      </c>
      <c r="LL366" s="172"/>
      <c r="LM366" s="172"/>
      <c r="LN366" s="168" t="str">
        <f t="shared" si="8933"/>
        <v>#REF!</v>
      </c>
      <c r="LO366" s="168" t="str">
        <f t="shared" si="8934"/>
        <v>#REF!</v>
      </c>
      <c r="LP366" s="168" t="str">
        <f t="shared" si="8935"/>
        <v>#REF!</v>
      </c>
      <c r="LQ366" s="168" t="str">
        <f t="shared" si="8936"/>
        <v>#REF!</v>
      </c>
    </row>
    <row r="367" ht="15.75" customHeight="1">
      <c r="A367" s="188">
        <v>46456.0</v>
      </c>
      <c r="B367" s="152" t="s">
        <v>27</v>
      </c>
      <c r="C367" s="153">
        <f t="shared" si="99"/>
        <v>0</v>
      </c>
      <c r="D367" s="154">
        <f t="shared" ref="D367:E367" si="9078">D366</f>
        <v>1</v>
      </c>
      <c r="E367" s="173">
        <f t="shared" si="9078"/>
        <v>1164</v>
      </c>
      <c r="F367" s="156" t="str">
        <f t="shared" si="9038"/>
        <v>1</v>
      </c>
      <c r="G367" s="157">
        <f t="shared" si="102"/>
        <v>1</v>
      </c>
      <c r="H367" s="158">
        <f t="shared" si="103"/>
        <v>0</v>
      </c>
      <c r="I367" s="159"/>
      <c r="J367" s="159"/>
      <c r="K367" s="159"/>
      <c r="L367" s="78"/>
      <c r="M367" s="79"/>
      <c r="N367" s="77" t="str">
        <f t="shared" si="104"/>
        <v>0</v>
      </c>
      <c r="O367" s="81">
        <f t="shared" si="8795"/>
        <v>0</v>
      </c>
      <c r="P367" s="160">
        <f t="shared" si="8796"/>
        <v>0</v>
      </c>
      <c r="Q367" s="160">
        <f t="shared" si="8797"/>
        <v>0</v>
      </c>
      <c r="R367" s="160">
        <f t="shared" si="8798"/>
        <v>0</v>
      </c>
      <c r="S367" s="160">
        <f t="shared" si="8799"/>
        <v>0</v>
      </c>
      <c r="T367" s="161">
        <f t="shared" ref="T367:U367" si="9079">T366</f>
        <v>2</v>
      </c>
      <c r="U367" s="175">
        <f t="shared" si="9079"/>
        <v>1165</v>
      </c>
      <c r="V367" s="163" t="str">
        <f t="shared" si="8801"/>
        <v>1</v>
      </c>
      <c r="W367" s="164">
        <f t="shared" si="112"/>
        <v>1</v>
      </c>
      <c r="X367" s="165">
        <f t="shared" si="113"/>
        <v>0</v>
      </c>
      <c r="Y367" s="166"/>
      <c r="Z367" s="166"/>
      <c r="AA367" s="166"/>
      <c r="AB367" s="84"/>
      <c r="AC367" s="85"/>
      <c r="AD367" s="83" t="str">
        <f t="shared" si="114"/>
        <v>0</v>
      </c>
      <c r="AE367" s="167">
        <f t="shared" si="8802"/>
        <v>0</v>
      </c>
      <c r="AF367" s="168">
        <f t="shared" si="8803"/>
        <v>0</v>
      </c>
      <c r="AG367" s="168">
        <f t="shared" si="8804"/>
        <v>0</v>
      </c>
      <c r="AH367" s="168">
        <f t="shared" si="8805"/>
        <v>0</v>
      </c>
      <c r="AI367" s="168">
        <f t="shared" si="8806"/>
        <v>0</v>
      </c>
      <c r="AJ367" s="154">
        <f t="shared" ref="AJ367:AK367" si="9080">AJ366</f>
        <v>3</v>
      </c>
      <c r="AK367" s="173">
        <f t="shared" si="9080"/>
        <v>1166</v>
      </c>
      <c r="AL367" s="156" t="str">
        <f t="shared" si="8808"/>
        <v>1</v>
      </c>
      <c r="AM367" s="157">
        <f t="shared" si="122"/>
        <v>2</v>
      </c>
      <c r="AN367" s="158">
        <f t="shared" si="123"/>
        <v>0</v>
      </c>
      <c r="AO367" s="159"/>
      <c r="AP367" s="159"/>
      <c r="AQ367" s="159"/>
      <c r="AR367" s="78"/>
      <c r="AS367" s="79"/>
      <c r="AT367" s="77" t="str">
        <f t="shared" si="124"/>
        <v>0</v>
      </c>
      <c r="AU367" s="81">
        <f t="shared" si="8809"/>
        <v>0</v>
      </c>
      <c r="AV367" s="160">
        <f t="shared" si="8810"/>
        <v>0</v>
      </c>
      <c r="AW367" s="160">
        <f t="shared" si="8811"/>
        <v>0</v>
      </c>
      <c r="AX367" s="160">
        <f t="shared" si="8812"/>
        <v>0</v>
      </c>
      <c r="AY367" s="160">
        <f t="shared" si="8813"/>
        <v>0</v>
      </c>
      <c r="AZ367" s="161">
        <f t="shared" ref="AZ367:BA367" si="9081">AZ366</f>
        <v>4</v>
      </c>
      <c r="BA367" s="175">
        <f t="shared" si="9081"/>
        <v>1167</v>
      </c>
      <c r="BB367" s="163" t="str">
        <f t="shared" si="8815"/>
        <v>1</v>
      </c>
      <c r="BC367" s="164">
        <f t="shared" si="132"/>
        <v>4</v>
      </c>
      <c r="BD367" s="165">
        <f t="shared" si="133"/>
        <v>0</v>
      </c>
      <c r="BE367" s="166"/>
      <c r="BF367" s="166"/>
      <c r="BG367" s="166"/>
      <c r="BH367" s="84"/>
      <c r="BI367" s="85"/>
      <c r="BJ367" s="83" t="str">
        <f t="shared" si="134"/>
        <v>0</v>
      </c>
      <c r="BK367" s="167">
        <f t="shared" si="8816"/>
        <v>0</v>
      </c>
      <c r="BL367" s="168">
        <f t="shared" si="8817"/>
        <v>0</v>
      </c>
      <c r="BM367" s="168">
        <f t="shared" si="8818"/>
        <v>0</v>
      </c>
      <c r="BN367" s="168">
        <f t="shared" si="8819"/>
        <v>0</v>
      </c>
      <c r="BO367" s="168">
        <f t="shared" si="8820"/>
        <v>0</v>
      </c>
      <c r="BP367" s="154">
        <f t="shared" ref="BP367:BQ367" si="9082">BP366</f>
        <v>5</v>
      </c>
      <c r="BQ367" s="173">
        <f t="shared" si="9082"/>
        <v>1168</v>
      </c>
      <c r="BR367" s="156" t="str">
        <f t="shared" si="8822"/>
        <v>1</v>
      </c>
      <c r="BS367" s="157">
        <f t="shared" si="142"/>
        <v>4</v>
      </c>
      <c r="BT367" s="158">
        <f t="shared" si="143"/>
        <v>0</v>
      </c>
      <c r="BU367" s="159"/>
      <c r="BV367" s="159"/>
      <c r="BW367" s="159"/>
      <c r="BX367" s="78"/>
      <c r="BY367" s="79"/>
      <c r="BZ367" s="77" t="str">
        <f t="shared" si="144"/>
        <v>0</v>
      </c>
      <c r="CA367" s="81">
        <f t="shared" si="8823"/>
        <v>0</v>
      </c>
      <c r="CB367" s="160">
        <f t="shared" si="8824"/>
        <v>0</v>
      </c>
      <c r="CC367" s="160">
        <f t="shared" si="8825"/>
        <v>0</v>
      </c>
      <c r="CD367" s="160">
        <f t="shared" si="8826"/>
        <v>0</v>
      </c>
      <c r="CE367" s="160">
        <f t="shared" si="8827"/>
        <v>0</v>
      </c>
      <c r="CF367" s="161">
        <f t="shared" ref="CF367:CG367" si="9083">CF366</f>
        <v>6</v>
      </c>
      <c r="CG367" s="175">
        <f t="shared" si="9083"/>
        <v>1169</v>
      </c>
      <c r="CH367" s="163" t="str">
        <f t="shared" si="8829"/>
        <v>1</v>
      </c>
      <c r="CI367" s="164">
        <f t="shared" si="152"/>
        <v>2</v>
      </c>
      <c r="CJ367" s="165">
        <f t="shared" si="153"/>
        <v>0</v>
      </c>
      <c r="CK367" s="166"/>
      <c r="CL367" s="166"/>
      <c r="CM367" s="166"/>
      <c r="CN367" s="84"/>
      <c r="CO367" s="85"/>
      <c r="CP367" s="83" t="str">
        <f t="shared" si="154"/>
        <v>0</v>
      </c>
      <c r="CQ367" s="167">
        <f t="shared" si="8830"/>
        <v>0</v>
      </c>
      <c r="CR367" s="168">
        <f t="shared" si="8831"/>
        <v>0</v>
      </c>
      <c r="CS367" s="168">
        <f t="shared" si="8832"/>
        <v>0</v>
      </c>
      <c r="CT367" s="168">
        <f t="shared" si="8833"/>
        <v>0</v>
      </c>
      <c r="CU367" s="168">
        <f t="shared" si="8834"/>
        <v>0</v>
      </c>
      <c r="CV367" s="154">
        <f t="shared" ref="CV367:CW367" si="9084">CV366</f>
        <v>7</v>
      </c>
      <c r="CW367" s="173">
        <f t="shared" si="9084"/>
        <v>1170</v>
      </c>
      <c r="CX367" s="156" t="str">
        <f t="shared" si="8836"/>
        <v>1</v>
      </c>
      <c r="CY367" s="157">
        <f t="shared" si="162"/>
        <v>2</v>
      </c>
      <c r="CZ367" s="158">
        <f t="shared" si="163"/>
        <v>0</v>
      </c>
      <c r="DA367" s="159"/>
      <c r="DB367" s="159"/>
      <c r="DC367" s="159"/>
      <c r="DD367" s="78"/>
      <c r="DE367" s="79"/>
      <c r="DF367" s="77" t="str">
        <f t="shared" si="164"/>
        <v>0</v>
      </c>
      <c r="DG367" s="81">
        <f t="shared" si="8837"/>
        <v>0</v>
      </c>
      <c r="DH367" s="160">
        <f t="shared" si="8838"/>
        <v>0</v>
      </c>
      <c r="DI367" s="160">
        <f t="shared" si="8839"/>
        <v>0</v>
      </c>
      <c r="DJ367" s="160">
        <f t="shared" si="8840"/>
        <v>0</v>
      </c>
      <c r="DK367" s="160">
        <f t="shared" si="8841"/>
        <v>0</v>
      </c>
      <c r="DL367" s="161">
        <f t="shared" ref="DL367:DM367" si="9085">DL366</f>
        <v>8</v>
      </c>
      <c r="DM367" s="175">
        <f t="shared" si="9085"/>
        <v>1171</v>
      </c>
      <c r="DN367" s="163" t="str">
        <f t="shared" si="8843"/>
        <v>1</v>
      </c>
      <c r="DO367" s="164">
        <f t="shared" si="172"/>
        <v>2</v>
      </c>
      <c r="DP367" s="165">
        <f t="shared" si="173"/>
        <v>0</v>
      </c>
      <c r="DQ367" s="166"/>
      <c r="DR367" s="166"/>
      <c r="DS367" s="166"/>
      <c r="DT367" s="84"/>
      <c r="DU367" s="85"/>
      <c r="DV367" s="83" t="str">
        <f t="shared" si="174"/>
        <v>0</v>
      </c>
      <c r="DW367" s="167">
        <f t="shared" si="8844"/>
        <v>0</v>
      </c>
      <c r="DX367" s="168">
        <f t="shared" si="8845"/>
        <v>0</v>
      </c>
      <c r="DY367" s="168">
        <f t="shared" si="8846"/>
        <v>0</v>
      </c>
      <c r="DZ367" s="168">
        <f t="shared" si="8847"/>
        <v>0</v>
      </c>
      <c r="EA367" s="168">
        <f t="shared" si="8848"/>
        <v>0</v>
      </c>
      <c r="EB367" s="154">
        <f t="shared" ref="EB367:EC367" si="9086">EB366</f>
        <v>9</v>
      </c>
      <c r="EC367" s="173">
        <f t="shared" si="9086"/>
        <v>1172</v>
      </c>
      <c r="ED367" s="156" t="str">
        <f t="shared" si="8850"/>
        <v>1</v>
      </c>
      <c r="EE367" s="157">
        <f t="shared" si="182"/>
        <v>5</v>
      </c>
      <c r="EF367" s="169">
        <f t="shared" si="183"/>
        <v>0</v>
      </c>
      <c r="EG367" s="159"/>
      <c r="EH367" s="159"/>
      <c r="EI367" s="159"/>
      <c r="EJ367" s="78"/>
      <c r="EK367" s="79"/>
      <c r="EL367" s="77" t="str">
        <f t="shared" si="184"/>
        <v>0</v>
      </c>
      <c r="EM367" s="81">
        <f t="shared" si="8851"/>
        <v>0</v>
      </c>
      <c r="EN367" s="160">
        <f t="shared" si="8852"/>
        <v>0</v>
      </c>
      <c r="EO367" s="160">
        <f t="shared" si="8853"/>
        <v>0</v>
      </c>
      <c r="EP367" s="160">
        <f t="shared" si="8854"/>
        <v>0</v>
      </c>
      <c r="EQ367" s="160">
        <f t="shared" si="8855"/>
        <v>0</v>
      </c>
      <c r="ER367" s="161">
        <f t="shared" ref="ER367:ES367" si="9087">ER366</f>
        <v>10</v>
      </c>
      <c r="ES367" s="175">
        <f t="shared" si="9087"/>
        <v>1173</v>
      </c>
      <c r="ET367" s="163" t="str">
        <f t="shared" si="8857"/>
        <v>1</v>
      </c>
      <c r="EU367" s="164">
        <f t="shared" si="192"/>
        <v>19</v>
      </c>
      <c r="EV367" s="165">
        <f t="shared" si="193"/>
        <v>0</v>
      </c>
      <c r="EW367" s="166"/>
      <c r="EX367" s="166"/>
      <c r="EY367" s="166"/>
      <c r="EZ367" s="84"/>
      <c r="FA367" s="85"/>
      <c r="FB367" s="83" t="str">
        <f t="shared" si="194"/>
        <v>0</v>
      </c>
      <c r="FC367" s="167">
        <f t="shared" si="8858"/>
        <v>0</v>
      </c>
      <c r="FD367" s="168">
        <f t="shared" si="8859"/>
        <v>0</v>
      </c>
      <c r="FE367" s="168">
        <f t="shared" si="8860"/>
        <v>0</v>
      </c>
      <c r="FF367" s="168">
        <f t="shared" si="8861"/>
        <v>0</v>
      </c>
      <c r="FG367" s="168">
        <f t="shared" si="8862"/>
        <v>0</v>
      </c>
      <c r="FH367" s="154">
        <f t="shared" ref="FH367:FI367" si="9088">FH366</f>
        <v>11</v>
      </c>
      <c r="FI367" s="173">
        <f t="shared" si="9088"/>
        <v>1174</v>
      </c>
      <c r="FJ367" s="156" t="str">
        <f t="shared" si="8864"/>
        <v>1</v>
      </c>
      <c r="FK367" s="157">
        <f t="shared" si="202"/>
        <v>4</v>
      </c>
      <c r="FL367" s="158">
        <f t="shared" si="203"/>
        <v>0</v>
      </c>
      <c r="FM367" s="159"/>
      <c r="FN367" s="159"/>
      <c r="FO367" s="159"/>
      <c r="FP367" s="78"/>
      <c r="FQ367" s="79"/>
      <c r="FR367" s="77" t="str">
        <f t="shared" si="204"/>
        <v>0</v>
      </c>
      <c r="FS367" s="81">
        <f t="shared" si="8865"/>
        <v>0</v>
      </c>
      <c r="FT367" s="160">
        <f t="shared" si="8866"/>
        <v>0</v>
      </c>
      <c r="FU367" s="160">
        <f t="shared" si="8867"/>
        <v>0</v>
      </c>
      <c r="FV367" s="160">
        <f t="shared" si="8868"/>
        <v>0</v>
      </c>
      <c r="FW367" s="160">
        <f t="shared" si="8869"/>
        <v>0</v>
      </c>
      <c r="FX367" s="161">
        <f t="shared" ref="FX367:FY367" si="9089">FX366</f>
        <v>12</v>
      </c>
      <c r="FY367" s="175">
        <f t="shared" si="9089"/>
        <v>1175</v>
      </c>
      <c r="FZ367" s="163" t="str">
        <f t="shared" si="8871"/>
        <v>1</v>
      </c>
      <c r="GA367" s="164">
        <f t="shared" si="212"/>
        <v>2</v>
      </c>
      <c r="GB367" s="165">
        <f t="shared" si="213"/>
        <v>0</v>
      </c>
      <c r="GC367" s="166"/>
      <c r="GD367" s="166"/>
      <c r="GE367" s="166"/>
      <c r="GF367" s="84"/>
      <c r="GG367" s="85"/>
      <c r="GH367" s="83" t="str">
        <f t="shared" si="214"/>
        <v>0</v>
      </c>
      <c r="GI367" s="167">
        <f t="shared" si="8872"/>
        <v>0</v>
      </c>
      <c r="GJ367" s="168">
        <f t="shared" si="8873"/>
        <v>0</v>
      </c>
      <c r="GK367" s="168">
        <f t="shared" si="8874"/>
        <v>0</v>
      </c>
      <c r="GL367" s="168">
        <f t="shared" si="8875"/>
        <v>0</v>
      </c>
      <c r="GM367" s="168">
        <f t="shared" si="8876"/>
        <v>0</v>
      </c>
      <c r="GN367" s="154">
        <f t="shared" ref="GN367:GO367" si="9090">GN366</f>
        <v>13</v>
      </c>
      <c r="GO367" s="173">
        <f t="shared" si="9090"/>
        <v>1176</v>
      </c>
      <c r="GP367" s="156" t="str">
        <f t="shared" si="8878"/>
        <v>1</v>
      </c>
      <c r="GQ367" s="157">
        <f t="shared" si="222"/>
        <v>3</v>
      </c>
      <c r="GR367" s="158">
        <f t="shared" si="223"/>
        <v>0</v>
      </c>
      <c r="GS367" s="159"/>
      <c r="GT367" s="159"/>
      <c r="GU367" s="159"/>
      <c r="GV367" s="78"/>
      <c r="GW367" s="79"/>
      <c r="GX367" s="77" t="str">
        <f t="shared" si="224"/>
        <v>0</v>
      </c>
      <c r="GY367" s="81">
        <f t="shared" si="8879"/>
        <v>0</v>
      </c>
      <c r="GZ367" s="160">
        <f t="shared" si="8880"/>
        <v>0</v>
      </c>
      <c r="HA367" s="160">
        <f t="shared" si="8881"/>
        <v>0</v>
      </c>
      <c r="HB367" s="160">
        <f t="shared" si="8882"/>
        <v>0</v>
      </c>
      <c r="HC367" s="160">
        <f t="shared" si="8883"/>
        <v>0</v>
      </c>
      <c r="HD367" s="161">
        <f t="shared" ref="HD367:HE367" si="9091">HD366</f>
        <v>14</v>
      </c>
      <c r="HE367" s="175">
        <f t="shared" si="9091"/>
        <v>1177</v>
      </c>
      <c r="HF367" s="163" t="str">
        <f t="shared" si="8885"/>
        <v>1</v>
      </c>
      <c r="HG367" s="164">
        <f t="shared" si="232"/>
        <v>5</v>
      </c>
      <c r="HH367" s="165">
        <f t="shared" si="233"/>
        <v>0</v>
      </c>
      <c r="HI367" s="166"/>
      <c r="HJ367" s="166"/>
      <c r="HK367" s="166"/>
      <c r="HL367" s="84"/>
      <c r="HM367" s="85"/>
      <c r="HN367" s="83" t="str">
        <f t="shared" si="234"/>
        <v>0</v>
      </c>
      <c r="HO367" s="167">
        <f t="shared" si="8886"/>
        <v>0</v>
      </c>
      <c r="HP367" s="168">
        <f t="shared" si="8887"/>
        <v>0</v>
      </c>
      <c r="HQ367" s="168">
        <f t="shared" si="8888"/>
        <v>0</v>
      </c>
      <c r="HR367" s="168">
        <f t="shared" si="8889"/>
        <v>0</v>
      </c>
      <c r="HS367" s="168">
        <f t="shared" si="8890"/>
        <v>0</v>
      </c>
      <c r="HT367" s="154">
        <f t="shared" ref="HT367:HU367" si="9092">HT366</f>
        <v>15</v>
      </c>
      <c r="HU367" s="173">
        <f t="shared" si="9092"/>
        <v>1178</v>
      </c>
      <c r="HV367" s="156" t="str">
        <f t="shared" si="8892"/>
        <v>1</v>
      </c>
      <c r="HW367" s="157" t="str">
        <f t="shared" si="242"/>
        <v/>
      </c>
      <c r="HX367" s="169">
        <f t="shared" si="243"/>
        <v>0</v>
      </c>
      <c r="HY367" s="159"/>
      <c r="HZ367" s="159"/>
      <c r="IA367" s="159"/>
      <c r="IB367" s="160"/>
      <c r="IC367" s="160"/>
      <c r="ID367" s="160" t="str">
        <f t="shared" si="244"/>
        <v>0</v>
      </c>
      <c r="IE367" s="160">
        <f t="shared" si="8893"/>
        <v>0</v>
      </c>
      <c r="IF367" s="160">
        <f t="shared" si="8894"/>
        <v>0</v>
      </c>
      <c r="IG367" s="160">
        <f t="shared" si="8895"/>
        <v>0</v>
      </c>
      <c r="IH367" s="160">
        <f t="shared" si="8896"/>
        <v>0</v>
      </c>
      <c r="II367" s="160">
        <f t="shared" si="8897"/>
        <v>0</v>
      </c>
      <c r="IJ367" s="161">
        <f t="shared" ref="IJ367:IK367" si="9093">IJ366</f>
        <v>16</v>
      </c>
      <c r="IK367" s="175">
        <f t="shared" si="9093"/>
        <v>1179</v>
      </c>
      <c r="IL367" s="163" t="str">
        <f t="shared" si="8899"/>
        <v>1</v>
      </c>
      <c r="IM367" s="164" t="str">
        <f t="shared" si="252"/>
        <v/>
      </c>
      <c r="IN367" s="165">
        <f t="shared" si="253"/>
        <v>0</v>
      </c>
      <c r="IO367" s="166"/>
      <c r="IP367" s="166"/>
      <c r="IQ367" s="166"/>
      <c r="IR367" s="168"/>
      <c r="IS367" s="168"/>
      <c r="IT367" s="170" t="str">
        <f t="shared" si="254"/>
        <v>0</v>
      </c>
      <c r="IU367" s="170">
        <f t="shared" si="8900"/>
        <v>0</v>
      </c>
      <c r="IV367" s="168">
        <f t="shared" si="8901"/>
        <v>0</v>
      </c>
      <c r="IW367" s="168">
        <f t="shared" si="8902"/>
        <v>0</v>
      </c>
      <c r="IX367" s="168">
        <f t="shared" si="8903"/>
        <v>0</v>
      </c>
      <c r="IY367" s="168">
        <f t="shared" si="8904"/>
        <v>0</v>
      </c>
      <c r="IZ367" s="154">
        <f t="shared" ref="IZ367:JA367" si="9094">IZ366</f>
        <v>17</v>
      </c>
      <c r="JA367" s="173">
        <f t="shared" si="9094"/>
        <v>1180</v>
      </c>
      <c r="JB367" s="156" t="str">
        <f t="shared" si="8906"/>
        <v>1</v>
      </c>
      <c r="JC367" s="157" t="str">
        <f t="shared" si="262"/>
        <v/>
      </c>
      <c r="JD367" s="158">
        <f t="shared" si="263"/>
        <v>0</v>
      </c>
      <c r="JE367" s="159"/>
      <c r="JF367" s="159"/>
      <c r="JG367" s="159"/>
      <c r="JH367" s="160"/>
      <c r="JI367" s="160"/>
      <c r="JJ367" s="171" t="str">
        <f t="shared" si="264"/>
        <v>0</v>
      </c>
      <c r="JK367" s="171">
        <f t="shared" si="8907"/>
        <v>0</v>
      </c>
      <c r="JL367" s="160">
        <f t="shared" si="8908"/>
        <v>0</v>
      </c>
      <c r="JM367" s="160">
        <f t="shared" si="8909"/>
        <v>0</v>
      </c>
      <c r="JN367" s="160">
        <f t="shared" si="8910"/>
        <v>0</v>
      </c>
      <c r="JO367" s="160">
        <f t="shared" si="8911"/>
        <v>0</v>
      </c>
      <c r="JP367" s="161">
        <f t="shared" ref="JP367:JQ367" si="9095">JP366</f>
        <v>18</v>
      </c>
      <c r="JQ367" s="175">
        <f t="shared" si="9095"/>
        <v>1181</v>
      </c>
      <c r="JR367" s="163" t="str">
        <f t="shared" si="8913"/>
        <v>1</v>
      </c>
      <c r="JS367" s="164" t="str">
        <f t="shared" si="272"/>
        <v/>
      </c>
      <c r="JT367" s="165">
        <f t="shared" si="273"/>
        <v>0</v>
      </c>
      <c r="JU367" s="166"/>
      <c r="JV367" s="166"/>
      <c r="JW367" s="166"/>
      <c r="JX367" s="168"/>
      <c r="JY367" s="168"/>
      <c r="JZ367" s="170" t="str">
        <f t="shared" si="274"/>
        <v>0</v>
      </c>
      <c r="KA367" s="170">
        <f t="shared" si="8914"/>
        <v>0</v>
      </c>
      <c r="KB367" s="168">
        <f t="shared" si="8915"/>
        <v>0</v>
      </c>
      <c r="KC367" s="168">
        <f t="shared" si="8916"/>
        <v>0</v>
      </c>
      <c r="KD367" s="168">
        <f t="shared" si="8917"/>
        <v>0</v>
      </c>
      <c r="KE367" s="168">
        <f t="shared" si="8918"/>
        <v>0</v>
      </c>
      <c r="KF367" s="154">
        <f t="shared" ref="KF367:KG367" si="9096">KF366</f>
        <v>19</v>
      </c>
      <c r="KG367" s="173">
        <f t="shared" si="9096"/>
        <v>1182</v>
      </c>
      <c r="KH367" s="156" t="str">
        <f t="shared" si="8920"/>
        <v>1</v>
      </c>
      <c r="KI367" s="157" t="str">
        <f t="shared" si="282"/>
        <v/>
      </c>
      <c r="KJ367" s="158">
        <f t="shared" si="283"/>
        <v>0</v>
      </c>
      <c r="KK367" s="159"/>
      <c r="KL367" s="159"/>
      <c r="KM367" s="159"/>
      <c r="KN367" s="160"/>
      <c r="KO367" s="160"/>
      <c r="KP367" s="171" t="str">
        <f t="shared" si="284"/>
        <v>0</v>
      </c>
      <c r="KQ367" s="171">
        <f t="shared" si="8921"/>
        <v>0</v>
      </c>
      <c r="KR367" s="160">
        <f t="shared" si="8922"/>
        <v>0</v>
      </c>
      <c r="KS367" s="160">
        <f t="shared" si="8923"/>
        <v>0</v>
      </c>
      <c r="KT367" s="160">
        <f t="shared" si="8924"/>
        <v>0</v>
      </c>
      <c r="KU367" s="160">
        <f t="shared" si="8925"/>
        <v>0</v>
      </c>
      <c r="KV367" s="161">
        <f t="shared" ref="KV367:KW367" si="9097">KV366</f>
        <v>20</v>
      </c>
      <c r="KW367" s="175">
        <f t="shared" si="9097"/>
        <v>1183</v>
      </c>
      <c r="KX367" s="163" t="str">
        <f t="shared" si="8927"/>
        <v>1</v>
      </c>
      <c r="KY367" s="164" t="str">
        <f t="shared" si="292"/>
        <v/>
      </c>
      <c r="KZ367" s="165">
        <f t="shared" si="293"/>
        <v>0</v>
      </c>
      <c r="LA367" s="166"/>
      <c r="LB367" s="166"/>
      <c r="LC367" s="166"/>
      <c r="LD367" s="168"/>
      <c r="LE367" s="168"/>
      <c r="LF367" s="170" t="str">
        <f t="shared" si="294"/>
        <v>0</v>
      </c>
      <c r="LG367" s="170">
        <f t="shared" si="8928"/>
        <v>0</v>
      </c>
      <c r="LH367" s="168">
        <f t="shared" si="8929"/>
        <v>0</v>
      </c>
      <c r="LI367" s="168">
        <f t="shared" si="8930"/>
        <v>0</v>
      </c>
      <c r="LJ367" s="168">
        <f t="shared" si="8931"/>
        <v>0</v>
      </c>
      <c r="LK367" s="168">
        <f t="shared" si="8932"/>
        <v>0</v>
      </c>
      <c r="LL367" s="172"/>
      <c r="LM367" s="172"/>
      <c r="LN367" s="168" t="str">
        <f t="shared" si="8933"/>
        <v>#REF!</v>
      </c>
      <c r="LO367" s="168" t="str">
        <f t="shared" si="8934"/>
        <v>#REF!</v>
      </c>
      <c r="LP367" s="168" t="str">
        <f t="shared" si="8935"/>
        <v>#REF!</v>
      </c>
      <c r="LQ367" s="168" t="str">
        <f t="shared" si="8936"/>
        <v>#REF!</v>
      </c>
    </row>
    <row r="368" ht="15.75" customHeight="1">
      <c r="A368" s="188">
        <v>46457.0</v>
      </c>
      <c r="B368" s="152" t="s">
        <v>28</v>
      </c>
      <c r="C368" s="153">
        <f t="shared" si="99"/>
        <v>0</v>
      </c>
      <c r="D368" s="154">
        <f t="shared" ref="D368:E368" si="9098">D367</f>
        <v>1</v>
      </c>
      <c r="E368" s="173">
        <f t="shared" si="9098"/>
        <v>1164</v>
      </c>
      <c r="F368" s="156" t="str">
        <f t="shared" si="9038"/>
        <v>1</v>
      </c>
      <c r="G368" s="157">
        <f t="shared" si="102"/>
        <v>1</v>
      </c>
      <c r="H368" s="158">
        <f t="shared" si="103"/>
        <v>0</v>
      </c>
      <c r="I368" s="159"/>
      <c r="J368" s="159"/>
      <c r="K368" s="159"/>
      <c r="L368" s="78"/>
      <c r="M368" s="79"/>
      <c r="N368" s="77" t="str">
        <f t="shared" si="104"/>
        <v>0</v>
      </c>
      <c r="O368" s="81">
        <f t="shared" si="8795"/>
        <v>0</v>
      </c>
      <c r="P368" s="160">
        <f t="shared" si="8796"/>
        <v>0</v>
      </c>
      <c r="Q368" s="160">
        <f t="shared" si="8797"/>
        <v>0</v>
      </c>
      <c r="R368" s="160">
        <f t="shared" si="8798"/>
        <v>0</v>
      </c>
      <c r="S368" s="160">
        <f t="shared" si="8799"/>
        <v>0</v>
      </c>
      <c r="T368" s="161">
        <f t="shared" ref="T368:U368" si="9099">T367</f>
        <v>2</v>
      </c>
      <c r="U368" s="175">
        <f t="shared" si="9099"/>
        <v>1165</v>
      </c>
      <c r="V368" s="163" t="str">
        <f t="shared" si="8801"/>
        <v>1</v>
      </c>
      <c r="W368" s="164">
        <f t="shared" si="112"/>
        <v>1</v>
      </c>
      <c r="X368" s="165">
        <f t="shared" si="113"/>
        <v>0</v>
      </c>
      <c r="Y368" s="166"/>
      <c r="Z368" s="166"/>
      <c r="AA368" s="166"/>
      <c r="AB368" s="84"/>
      <c r="AC368" s="85"/>
      <c r="AD368" s="83" t="str">
        <f t="shared" si="114"/>
        <v>0</v>
      </c>
      <c r="AE368" s="167">
        <f t="shared" si="8802"/>
        <v>0</v>
      </c>
      <c r="AF368" s="168">
        <f t="shared" si="8803"/>
        <v>0</v>
      </c>
      <c r="AG368" s="168">
        <f t="shared" si="8804"/>
        <v>0</v>
      </c>
      <c r="AH368" s="168">
        <f t="shared" si="8805"/>
        <v>0</v>
      </c>
      <c r="AI368" s="168">
        <f t="shared" si="8806"/>
        <v>0</v>
      </c>
      <c r="AJ368" s="154">
        <f t="shared" ref="AJ368:AK368" si="9100">AJ367</f>
        <v>3</v>
      </c>
      <c r="AK368" s="173">
        <f t="shared" si="9100"/>
        <v>1166</v>
      </c>
      <c r="AL368" s="156" t="str">
        <f t="shared" si="8808"/>
        <v>1</v>
      </c>
      <c r="AM368" s="157">
        <f t="shared" si="122"/>
        <v>2</v>
      </c>
      <c r="AN368" s="158">
        <f t="shared" si="123"/>
        <v>0</v>
      </c>
      <c r="AO368" s="159"/>
      <c r="AP368" s="159"/>
      <c r="AQ368" s="159"/>
      <c r="AR368" s="78"/>
      <c r="AS368" s="79"/>
      <c r="AT368" s="77" t="str">
        <f t="shared" si="124"/>
        <v>0</v>
      </c>
      <c r="AU368" s="81">
        <f t="shared" si="8809"/>
        <v>0</v>
      </c>
      <c r="AV368" s="160">
        <f t="shared" si="8810"/>
        <v>0</v>
      </c>
      <c r="AW368" s="160">
        <f t="shared" si="8811"/>
        <v>0</v>
      </c>
      <c r="AX368" s="160">
        <f t="shared" si="8812"/>
        <v>0</v>
      </c>
      <c r="AY368" s="160">
        <f t="shared" si="8813"/>
        <v>0</v>
      </c>
      <c r="AZ368" s="161">
        <f t="shared" ref="AZ368:BA368" si="9101">AZ367</f>
        <v>4</v>
      </c>
      <c r="BA368" s="175">
        <f t="shared" si="9101"/>
        <v>1167</v>
      </c>
      <c r="BB368" s="163" t="str">
        <f t="shared" si="8815"/>
        <v>1</v>
      </c>
      <c r="BC368" s="164">
        <f t="shared" si="132"/>
        <v>4</v>
      </c>
      <c r="BD368" s="165">
        <f t="shared" si="133"/>
        <v>0</v>
      </c>
      <c r="BE368" s="166"/>
      <c r="BF368" s="166"/>
      <c r="BG368" s="166"/>
      <c r="BH368" s="84"/>
      <c r="BI368" s="85"/>
      <c r="BJ368" s="83" t="str">
        <f t="shared" si="134"/>
        <v>0</v>
      </c>
      <c r="BK368" s="167">
        <f t="shared" si="8816"/>
        <v>0</v>
      </c>
      <c r="BL368" s="168">
        <f t="shared" si="8817"/>
        <v>0</v>
      </c>
      <c r="BM368" s="168">
        <f t="shared" si="8818"/>
        <v>0</v>
      </c>
      <c r="BN368" s="168">
        <f t="shared" si="8819"/>
        <v>0</v>
      </c>
      <c r="BO368" s="168">
        <f t="shared" si="8820"/>
        <v>0</v>
      </c>
      <c r="BP368" s="154">
        <f t="shared" ref="BP368:BQ368" si="9102">BP367</f>
        <v>5</v>
      </c>
      <c r="BQ368" s="173">
        <f t="shared" si="9102"/>
        <v>1168</v>
      </c>
      <c r="BR368" s="156" t="str">
        <f t="shared" si="8822"/>
        <v>1</v>
      </c>
      <c r="BS368" s="157">
        <f t="shared" si="142"/>
        <v>4</v>
      </c>
      <c r="BT368" s="158">
        <f t="shared" si="143"/>
        <v>0</v>
      </c>
      <c r="BU368" s="159"/>
      <c r="BV368" s="159"/>
      <c r="BW368" s="159"/>
      <c r="BX368" s="78"/>
      <c r="BY368" s="79"/>
      <c r="BZ368" s="77" t="str">
        <f t="shared" si="144"/>
        <v>0</v>
      </c>
      <c r="CA368" s="81">
        <f t="shared" si="8823"/>
        <v>0</v>
      </c>
      <c r="CB368" s="160">
        <f t="shared" si="8824"/>
        <v>0</v>
      </c>
      <c r="CC368" s="160">
        <f t="shared" si="8825"/>
        <v>0</v>
      </c>
      <c r="CD368" s="160">
        <f t="shared" si="8826"/>
        <v>0</v>
      </c>
      <c r="CE368" s="160">
        <f t="shared" si="8827"/>
        <v>0</v>
      </c>
      <c r="CF368" s="161">
        <f t="shared" ref="CF368:CG368" si="9103">CF367</f>
        <v>6</v>
      </c>
      <c r="CG368" s="175">
        <f t="shared" si="9103"/>
        <v>1169</v>
      </c>
      <c r="CH368" s="163" t="str">
        <f t="shared" si="8829"/>
        <v>1</v>
      </c>
      <c r="CI368" s="164">
        <f t="shared" si="152"/>
        <v>2</v>
      </c>
      <c r="CJ368" s="165">
        <f t="shared" si="153"/>
        <v>0</v>
      </c>
      <c r="CK368" s="166"/>
      <c r="CL368" s="166"/>
      <c r="CM368" s="166"/>
      <c r="CN368" s="84"/>
      <c r="CO368" s="85"/>
      <c r="CP368" s="83" t="str">
        <f t="shared" si="154"/>
        <v>0</v>
      </c>
      <c r="CQ368" s="167">
        <f t="shared" si="8830"/>
        <v>0</v>
      </c>
      <c r="CR368" s="168">
        <f t="shared" si="8831"/>
        <v>0</v>
      </c>
      <c r="CS368" s="168">
        <f t="shared" si="8832"/>
        <v>0</v>
      </c>
      <c r="CT368" s="168">
        <f t="shared" si="8833"/>
        <v>0</v>
      </c>
      <c r="CU368" s="168">
        <f t="shared" si="8834"/>
        <v>0</v>
      </c>
      <c r="CV368" s="154">
        <f t="shared" ref="CV368:CW368" si="9104">CV367</f>
        <v>7</v>
      </c>
      <c r="CW368" s="173">
        <f t="shared" si="9104"/>
        <v>1170</v>
      </c>
      <c r="CX368" s="156" t="str">
        <f t="shared" si="8836"/>
        <v>1</v>
      </c>
      <c r="CY368" s="157">
        <f t="shared" si="162"/>
        <v>2</v>
      </c>
      <c r="CZ368" s="158">
        <f t="shared" si="163"/>
        <v>0</v>
      </c>
      <c r="DA368" s="159"/>
      <c r="DB368" s="159"/>
      <c r="DC368" s="159"/>
      <c r="DD368" s="78"/>
      <c r="DE368" s="79"/>
      <c r="DF368" s="77" t="str">
        <f t="shared" si="164"/>
        <v>0</v>
      </c>
      <c r="DG368" s="81">
        <f t="shared" si="8837"/>
        <v>0</v>
      </c>
      <c r="DH368" s="160">
        <f t="shared" si="8838"/>
        <v>0</v>
      </c>
      <c r="DI368" s="160">
        <f t="shared" si="8839"/>
        <v>0</v>
      </c>
      <c r="DJ368" s="160">
        <f t="shared" si="8840"/>
        <v>0</v>
      </c>
      <c r="DK368" s="160">
        <f t="shared" si="8841"/>
        <v>0</v>
      </c>
      <c r="DL368" s="161">
        <f t="shared" ref="DL368:DM368" si="9105">DL367</f>
        <v>8</v>
      </c>
      <c r="DM368" s="175">
        <f t="shared" si="9105"/>
        <v>1171</v>
      </c>
      <c r="DN368" s="163" t="str">
        <f t="shared" si="8843"/>
        <v>1</v>
      </c>
      <c r="DO368" s="164">
        <f t="shared" si="172"/>
        <v>2</v>
      </c>
      <c r="DP368" s="165">
        <f t="shared" si="173"/>
        <v>0</v>
      </c>
      <c r="DQ368" s="166"/>
      <c r="DR368" s="166"/>
      <c r="DS368" s="166"/>
      <c r="DT368" s="84"/>
      <c r="DU368" s="85"/>
      <c r="DV368" s="83" t="str">
        <f t="shared" si="174"/>
        <v>0</v>
      </c>
      <c r="DW368" s="167">
        <f t="shared" si="8844"/>
        <v>0</v>
      </c>
      <c r="DX368" s="168">
        <f t="shared" si="8845"/>
        <v>0</v>
      </c>
      <c r="DY368" s="168">
        <f t="shared" si="8846"/>
        <v>0</v>
      </c>
      <c r="DZ368" s="168">
        <f t="shared" si="8847"/>
        <v>0</v>
      </c>
      <c r="EA368" s="168">
        <f t="shared" si="8848"/>
        <v>0</v>
      </c>
      <c r="EB368" s="154">
        <f t="shared" ref="EB368:EC368" si="9106">EB367</f>
        <v>9</v>
      </c>
      <c r="EC368" s="173">
        <f t="shared" si="9106"/>
        <v>1172</v>
      </c>
      <c r="ED368" s="156" t="str">
        <f t="shared" si="8850"/>
        <v>1</v>
      </c>
      <c r="EE368" s="157">
        <f t="shared" si="182"/>
        <v>5</v>
      </c>
      <c r="EF368" s="169">
        <f t="shared" si="183"/>
        <v>0</v>
      </c>
      <c r="EG368" s="159"/>
      <c r="EH368" s="159"/>
      <c r="EI368" s="159"/>
      <c r="EJ368" s="78"/>
      <c r="EK368" s="79"/>
      <c r="EL368" s="77" t="str">
        <f t="shared" si="184"/>
        <v>0</v>
      </c>
      <c r="EM368" s="81">
        <f t="shared" si="8851"/>
        <v>0</v>
      </c>
      <c r="EN368" s="160">
        <f t="shared" si="8852"/>
        <v>0</v>
      </c>
      <c r="EO368" s="160">
        <f t="shared" si="8853"/>
        <v>0</v>
      </c>
      <c r="EP368" s="160">
        <f t="shared" si="8854"/>
        <v>0</v>
      </c>
      <c r="EQ368" s="160">
        <f t="shared" si="8855"/>
        <v>0</v>
      </c>
      <c r="ER368" s="161">
        <f t="shared" ref="ER368:ES368" si="9107">ER367</f>
        <v>10</v>
      </c>
      <c r="ES368" s="175">
        <f t="shared" si="9107"/>
        <v>1173</v>
      </c>
      <c r="ET368" s="163" t="str">
        <f t="shared" si="8857"/>
        <v>1</v>
      </c>
      <c r="EU368" s="164">
        <f t="shared" si="192"/>
        <v>19</v>
      </c>
      <c r="EV368" s="165">
        <f t="shared" si="193"/>
        <v>0</v>
      </c>
      <c r="EW368" s="166"/>
      <c r="EX368" s="166"/>
      <c r="EY368" s="166"/>
      <c r="EZ368" s="84"/>
      <c r="FA368" s="85"/>
      <c r="FB368" s="83" t="str">
        <f t="shared" si="194"/>
        <v>0</v>
      </c>
      <c r="FC368" s="167">
        <f t="shared" si="8858"/>
        <v>0</v>
      </c>
      <c r="FD368" s="168">
        <f t="shared" si="8859"/>
        <v>0</v>
      </c>
      <c r="FE368" s="168">
        <f t="shared" si="8860"/>
        <v>0</v>
      </c>
      <c r="FF368" s="168">
        <f t="shared" si="8861"/>
        <v>0</v>
      </c>
      <c r="FG368" s="168">
        <f t="shared" si="8862"/>
        <v>0</v>
      </c>
      <c r="FH368" s="154">
        <f t="shared" ref="FH368:FI368" si="9108">FH367</f>
        <v>11</v>
      </c>
      <c r="FI368" s="173">
        <f t="shared" si="9108"/>
        <v>1174</v>
      </c>
      <c r="FJ368" s="156" t="str">
        <f t="shared" si="8864"/>
        <v>1</v>
      </c>
      <c r="FK368" s="157">
        <f t="shared" si="202"/>
        <v>4</v>
      </c>
      <c r="FL368" s="158">
        <f t="shared" si="203"/>
        <v>0</v>
      </c>
      <c r="FM368" s="159"/>
      <c r="FN368" s="159"/>
      <c r="FO368" s="159"/>
      <c r="FP368" s="78"/>
      <c r="FQ368" s="79"/>
      <c r="FR368" s="77" t="str">
        <f t="shared" si="204"/>
        <v>0</v>
      </c>
      <c r="FS368" s="81">
        <f t="shared" si="8865"/>
        <v>0</v>
      </c>
      <c r="FT368" s="160">
        <f t="shared" si="8866"/>
        <v>0</v>
      </c>
      <c r="FU368" s="160">
        <f t="shared" si="8867"/>
        <v>0</v>
      </c>
      <c r="FV368" s="160">
        <f t="shared" si="8868"/>
        <v>0</v>
      </c>
      <c r="FW368" s="160">
        <f t="shared" si="8869"/>
        <v>0</v>
      </c>
      <c r="FX368" s="161">
        <f t="shared" ref="FX368:FY368" si="9109">FX367</f>
        <v>12</v>
      </c>
      <c r="FY368" s="175">
        <f t="shared" si="9109"/>
        <v>1175</v>
      </c>
      <c r="FZ368" s="163" t="str">
        <f t="shared" si="8871"/>
        <v>1</v>
      </c>
      <c r="GA368" s="164">
        <f t="shared" si="212"/>
        <v>2</v>
      </c>
      <c r="GB368" s="165">
        <f t="shared" si="213"/>
        <v>0</v>
      </c>
      <c r="GC368" s="166"/>
      <c r="GD368" s="166"/>
      <c r="GE368" s="166"/>
      <c r="GF368" s="84"/>
      <c r="GG368" s="85"/>
      <c r="GH368" s="83" t="str">
        <f t="shared" si="214"/>
        <v>0</v>
      </c>
      <c r="GI368" s="167">
        <f t="shared" si="8872"/>
        <v>0</v>
      </c>
      <c r="GJ368" s="168">
        <f t="shared" si="8873"/>
        <v>0</v>
      </c>
      <c r="GK368" s="168">
        <f t="shared" si="8874"/>
        <v>0</v>
      </c>
      <c r="GL368" s="168">
        <f t="shared" si="8875"/>
        <v>0</v>
      </c>
      <c r="GM368" s="168">
        <f t="shared" si="8876"/>
        <v>0</v>
      </c>
      <c r="GN368" s="154">
        <f t="shared" ref="GN368:GO368" si="9110">GN367</f>
        <v>13</v>
      </c>
      <c r="GO368" s="173">
        <f t="shared" si="9110"/>
        <v>1176</v>
      </c>
      <c r="GP368" s="156" t="str">
        <f t="shared" si="8878"/>
        <v>1</v>
      </c>
      <c r="GQ368" s="157">
        <f t="shared" si="222"/>
        <v>3</v>
      </c>
      <c r="GR368" s="158">
        <f t="shared" si="223"/>
        <v>0</v>
      </c>
      <c r="GS368" s="159"/>
      <c r="GT368" s="159"/>
      <c r="GU368" s="159"/>
      <c r="GV368" s="78"/>
      <c r="GW368" s="79"/>
      <c r="GX368" s="77" t="str">
        <f t="shared" si="224"/>
        <v>0</v>
      </c>
      <c r="GY368" s="81">
        <f t="shared" si="8879"/>
        <v>0</v>
      </c>
      <c r="GZ368" s="160">
        <f t="shared" si="8880"/>
        <v>0</v>
      </c>
      <c r="HA368" s="160">
        <f t="shared" si="8881"/>
        <v>0</v>
      </c>
      <c r="HB368" s="160">
        <f t="shared" si="8882"/>
        <v>0</v>
      </c>
      <c r="HC368" s="160">
        <f t="shared" si="8883"/>
        <v>0</v>
      </c>
      <c r="HD368" s="161">
        <f t="shared" ref="HD368:HE368" si="9111">HD367</f>
        <v>14</v>
      </c>
      <c r="HE368" s="175">
        <f t="shared" si="9111"/>
        <v>1177</v>
      </c>
      <c r="HF368" s="163" t="str">
        <f t="shared" si="8885"/>
        <v>1</v>
      </c>
      <c r="HG368" s="164">
        <f t="shared" si="232"/>
        <v>5</v>
      </c>
      <c r="HH368" s="165">
        <f t="shared" si="233"/>
        <v>0</v>
      </c>
      <c r="HI368" s="166"/>
      <c r="HJ368" s="166"/>
      <c r="HK368" s="166"/>
      <c r="HL368" s="84"/>
      <c r="HM368" s="85"/>
      <c r="HN368" s="83" t="str">
        <f t="shared" si="234"/>
        <v>0</v>
      </c>
      <c r="HO368" s="167">
        <f t="shared" si="8886"/>
        <v>0</v>
      </c>
      <c r="HP368" s="168">
        <f t="shared" si="8887"/>
        <v>0</v>
      </c>
      <c r="HQ368" s="168">
        <f t="shared" si="8888"/>
        <v>0</v>
      </c>
      <c r="HR368" s="168">
        <f t="shared" si="8889"/>
        <v>0</v>
      </c>
      <c r="HS368" s="168">
        <f t="shared" si="8890"/>
        <v>0</v>
      </c>
      <c r="HT368" s="154">
        <f t="shared" ref="HT368:HU368" si="9112">HT367</f>
        <v>15</v>
      </c>
      <c r="HU368" s="173">
        <f t="shared" si="9112"/>
        <v>1178</v>
      </c>
      <c r="HV368" s="156" t="str">
        <f t="shared" si="8892"/>
        <v>1</v>
      </c>
      <c r="HW368" s="157" t="str">
        <f t="shared" si="242"/>
        <v/>
      </c>
      <c r="HX368" s="169">
        <f t="shared" si="243"/>
        <v>0</v>
      </c>
      <c r="HY368" s="159"/>
      <c r="HZ368" s="159"/>
      <c r="IA368" s="159"/>
      <c r="IB368" s="160"/>
      <c r="IC368" s="160"/>
      <c r="ID368" s="160" t="str">
        <f t="shared" si="244"/>
        <v>0</v>
      </c>
      <c r="IE368" s="160">
        <f t="shared" si="8893"/>
        <v>0</v>
      </c>
      <c r="IF368" s="160">
        <f t="shared" si="8894"/>
        <v>0</v>
      </c>
      <c r="IG368" s="160">
        <f t="shared" si="8895"/>
        <v>0</v>
      </c>
      <c r="IH368" s="160">
        <f t="shared" si="8896"/>
        <v>0</v>
      </c>
      <c r="II368" s="160">
        <f t="shared" si="8897"/>
        <v>0</v>
      </c>
      <c r="IJ368" s="161">
        <f t="shared" ref="IJ368:IK368" si="9113">IJ367</f>
        <v>16</v>
      </c>
      <c r="IK368" s="175">
        <f t="shared" si="9113"/>
        <v>1179</v>
      </c>
      <c r="IL368" s="163" t="str">
        <f t="shared" si="8899"/>
        <v>1</v>
      </c>
      <c r="IM368" s="164" t="str">
        <f t="shared" si="252"/>
        <v/>
      </c>
      <c r="IN368" s="165">
        <f t="shared" si="253"/>
        <v>0</v>
      </c>
      <c r="IO368" s="166"/>
      <c r="IP368" s="166"/>
      <c r="IQ368" s="166"/>
      <c r="IR368" s="168"/>
      <c r="IS368" s="168"/>
      <c r="IT368" s="170" t="str">
        <f t="shared" si="254"/>
        <v>0</v>
      </c>
      <c r="IU368" s="170">
        <f t="shared" si="8900"/>
        <v>0</v>
      </c>
      <c r="IV368" s="168">
        <f t="shared" si="8901"/>
        <v>0</v>
      </c>
      <c r="IW368" s="168">
        <f t="shared" si="8902"/>
        <v>0</v>
      </c>
      <c r="IX368" s="168">
        <f t="shared" si="8903"/>
        <v>0</v>
      </c>
      <c r="IY368" s="168">
        <f t="shared" si="8904"/>
        <v>0</v>
      </c>
      <c r="IZ368" s="154">
        <f t="shared" ref="IZ368:JA368" si="9114">IZ367</f>
        <v>17</v>
      </c>
      <c r="JA368" s="173">
        <f t="shared" si="9114"/>
        <v>1180</v>
      </c>
      <c r="JB368" s="156" t="str">
        <f t="shared" si="8906"/>
        <v>1</v>
      </c>
      <c r="JC368" s="157" t="str">
        <f t="shared" si="262"/>
        <v/>
      </c>
      <c r="JD368" s="158">
        <f t="shared" si="263"/>
        <v>0</v>
      </c>
      <c r="JE368" s="159"/>
      <c r="JF368" s="159"/>
      <c r="JG368" s="159"/>
      <c r="JH368" s="160"/>
      <c r="JI368" s="160"/>
      <c r="JJ368" s="171" t="str">
        <f t="shared" si="264"/>
        <v>0</v>
      </c>
      <c r="JK368" s="171">
        <f t="shared" si="8907"/>
        <v>0</v>
      </c>
      <c r="JL368" s="160">
        <f t="shared" si="8908"/>
        <v>0</v>
      </c>
      <c r="JM368" s="160">
        <f t="shared" si="8909"/>
        <v>0</v>
      </c>
      <c r="JN368" s="160">
        <f t="shared" si="8910"/>
        <v>0</v>
      </c>
      <c r="JO368" s="160">
        <f t="shared" si="8911"/>
        <v>0</v>
      </c>
      <c r="JP368" s="161">
        <f t="shared" ref="JP368:JQ368" si="9115">JP367</f>
        <v>18</v>
      </c>
      <c r="JQ368" s="175">
        <f t="shared" si="9115"/>
        <v>1181</v>
      </c>
      <c r="JR368" s="163" t="str">
        <f t="shared" si="8913"/>
        <v>1</v>
      </c>
      <c r="JS368" s="164" t="str">
        <f t="shared" si="272"/>
        <v/>
      </c>
      <c r="JT368" s="165">
        <f t="shared" si="273"/>
        <v>0</v>
      </c>
      <c r="JU368" s="166"/>
      <c r="JV368" s="166"/>
      <c r="JW368" s="166"/>
      <c r="JX368" s="168"/>
      <c r="JY368" s="168"/>
      <c r="JZ368" s="170" t="str">
        <f t="shared" si="274"/>
        <v>0</v>
      </c>
      <c r="KA368" s="170">
        <f t="shared" si="8914"/>
        <v>0</v>
      </c>
      <c r="KB368" s="168">
        <f t="shared" si="8915"/>
        <v>0</v>
      </c>
      <c r="KC368" s="168">
        <f t="shared" si="8916"/>
        <v>0</v>
      </c>
      <c r="KD368" s="168">
        <f t="shared" si="8917"/>
        <v>0</v>
      </c>
      <c r="KE368" s="168">
        <f t="shared" si="8918"/>
        <v>0</v>
      </c>
      <c r="KF368" s="154">
        <f t="shared" ref="KF368:KG368" si="9116">KF367</f>
        <v>19</v>
      </c>
      <c r="KG368" s="173">
        <f t="shared" si="9116"/>
        <v>1182</v>
      </c>
      <c r="KH368" s="156" t="str">
        <f t="shared" si="8920"/>
        <v>1</v>
      </c>
      <c r="KI368" s="157" t="str">
        <f t="shared" si="282"/>
        <v/>
      </c>
      <c r="KJ368" s="158">
        <f t="shared" si="283"/>
        <v>0</v>
      </c>
      <c r="KK368" s="159"/>
      <c r="KL368" s="159"/>
      <c r="KM368" s="159"/>
      <c r="KN368" s="160"/>
      <c r="KO368" s="160"/>
      <c r="KP368" s="171" t="str">
        <f t="shared" si="284"/>
        <v>0</v>
      </c>
      <c r="KQ368" s="171">
        <f t="shared" si="8921"/>
        <v>0</v>
      </c>
      <c r="KR368" s="160">
        <f t="shared" si="8922"/>
        <v>0</v>
      </c>
      <c r="KS368" s="160">
        <f t="shared" si="8923"/>
        <v>0</v>
      </c>
      <c r="KT368" s="160">
        <f t="shared" si="8924"/>
        <v>0</v>
      </c>
      <c r="KU368" s="160">
        <f t="shared" si="8925"/>
        <v>0</v>
      </c>
      <c r="KV368" s="161">
        <f t="shared" ref="KV368:KW368" si="9117">KV367</f>
        <v>20</v>
      </c>
      <c r="KW368" s="175">
        <f t="shared" si="9117"/>
        <v>1183</v>
      </c>
      <c r="KX368" s="163" t="str">
        <f t="shared" si="8927"/>
        <v>1</v>
      </c>
      <c r="KY368" s="164" t="str">
        <f t="shared" si="292"/>
        <v/>
      </c>
      <c r="KZ368" s="165">
        <f t="shared" si="293"/>
        <v>0</v>
      </c>
      <c r="LA368" s="166"/>
      <c r="LB368" s="166"/>
      <c r="LC368" s="166"/>
      <c r="LD368" s="168"/>
      <c r="LE368" s="168"/>
      <c r="LF368" s="170" t="str">
        <f t="shared" si="294"/>
        <v>0</v>
      </c>
      <c r="LG368" s="170">
        <f t="shared" si="8928"/>
        <v>0</v>
      </c>
      <c r="LH368" s="168">
        <f t="shared" si="8929"/>
        <v>0</v>
      </c>
      <c r="LI368" s="168">
        <f t="shared" si="8930"/>
        <v>0</v>
      </c>
      <c r="LJ368" s="168">
        <f t="shared" si="8931"/>
        <v>0</v>
      </c>
      <c r="LK368" s="168">
        <f t="shared" si="8932"/>
        <v>0</v>
      </c>
      <c r="LL368" s="172"/>
      <c r="LM368" s="172"/>
      <c r="LN368" s="168" t="str">
        <f t="shared" si="8933"/>
        <v>#REF!</v>
      </c>
      <c r="LO368" s="168" t="str">
        <f t="shared" si="8934"/>
        <v>#REF!</v>
      </c>
      <c r="LP368" s="168" t="str">
        <f t="shared" si="8935"/>
        <v>#REF!</v>
      </c>
      <c r="LQ368" s="168" t="str">
        <f t="shared" si="8936"/>
        <v>#REF!</v>
      </c>
    </row>
    <row r="369" ht="15.75" customHeight="1">
      <c r="A369" s="188">
        <v>46458.0</v>
      </c>
      <c r="B369" s="152" t="s">
        <v>29</v>
      </c>
      <c r="C369" s="153">
        <f t="shared" si="99"/>
        <v>0</v>
      </c>
      <c r="D369" s="154">
        <f t="shared" ref="D369:E369" si="9118">D368</f>
        <v>1</v>
      </c>
      <c r="E369" s="173">
        <f t="shared" si="9118"/>
        <v>1164</v>
      </c>
      <c r="F369" s="156" t="str">
        <f t="shared" si="9038"/>
        <v>1</v>
      </c>
      <c r="G369" s="157">
        <f t="shared" si="102"/>
        <v>1</v>
      </c>
      <c r="H369" s="158">
        <f t="shared" si="103"/>
        <v>0</v>
      </c>
      <c r="I369" s="159"/>
      <c r="J369" s="159"/>
      <c r="K369" s="159"/>
      <c r="L369" s="78"/>
      <c r="M369" s="79"/>
      <c r="N369" s="77" t="str">
        <f t="shared" si="104"/>
        <v>0</v>
      </c>
      <c r="O369" s="81">
        <f t="shared" si="8795"/>
        <v>0</v>
      </c>
      <c r="P369" s="160">
        <f t="shared" si="8796"/>
        <v>0</v>
      </c>
      <c r="Q369" s="160">
        <f t="shared" si="8797"/>
        <v>0</v>
      </c>
      <c r="R369" s="160">
        <f t="shared" si="8798"/>
        <v>0</v>
      </c>
      <c r="S369" s="160">
        <f t="shared" si="8799"/>
        <v>0</v>
      </c>
      <c r="T369" s="161">
        <f t="shared" ref="T369:U369" si="9119">T368</f>
        <v>2</v>
      </c>
      <c r="U369" s="175">
        <f t="shared" si="9119"/>
        <v>1165</v>
      </c>
      <c r="V369" s="163" t="str">
        <f t="shared" si="8801"/>
        <v>1</v>
      </c>
      <c r="W369" s="164">
        <f t="shared" si="112"/>
        <v>1</v>
      </c>
      <c r="X369" s="165">
        <f t="shared" si="113"/>
        <v>0</v>
      </c>
      <c r="Y369" s="166"/>
      <c r="Z369" s="166"/>
      <c r="AA369" s="166"/>
      <c r="AB369" s="84"/>
      <c r="AC369" s="85"/>
      <c r="AD369" s="83" t="str">
        <f t="shared" si="114"/>
        <v>0</v>
      </c>
      <c r="AE369" s="167">
        <f t="shared" si="8802"/>
        <v>0</v>
      </c>
      <c r="AF369" s="168">
        <f t="shared" si="8803"/>
        <v>0</v>
      </c>
      <c r="AG369" s="168">
        <f t="shared" si="8804"/>
        <v>0</v>
      </c>
      <c r="AH369" s="168">
        <f t="shared" si="8805"/>
        <v>0</v>
      </c>
      <c r="AI369" s="168">
        <f t="shared" si="8806"/>
        <v>0</v>
      </c>
      <c r="AJ369" s="154">
        <f t="shared" ref="AJ369:AK369" si="9120">AJ368</f>
        <v>3</v>
      </c>
      <c r="AK369" s="173">
        <f t="shared" si="9120"/>
        <v>1166</v>
      </c>
      <c r="AL369" s="156" t="str">
        <f t="shared" si="8808"/>
        <v>1</v>
      </c>
      <c r="AM369" s="157">
        <f t="shared" si="122"/>
        <v>2</v>
      </c>
      <c r="AN369" s="158">
        <f t="shared" si="123"/>
        <v>0</v>
      </c>
      <c r="AO369" s="159"/>
      <c r="AP369" s="159"/>
      <c r="AQ369" s="159"/>
      <c r="AR369" s="78"/>
      <c r="AS369" s="79"/>
      <c r="AT369" s="77" t="str">
        <f t="shared" si="124"/>
        <v>0</v>
      </c>
      <c r="AU369" s="81">
        <f t="shared" si="8809"/>
        <v>0</v>
      </c>
      <c r="AV369" s="160">
        <f t="shared" si="8810"/>
        <v>0</v>
      </c>
      <c r="AW369" s="160">
        <f t="shared" si="8811"/>
        <v>0</v>
      </c>
      <c r="AX369" s="160">
        <f t="shared" si="8812"/>
        <v>0</v>
      </c>
      <c r="AY369" s="160">
        <f t="shared" si="8813"/>
        <v>0</v>
      </c>
      <c r="AZ369" s="161">
        <f t="shared" ref="AZ369:BA369" si="9121">AZ368</f>
        <v>4</v>
      </c>
      <c r="BA369" s="175">
        <f t="shared" si="9121"/>
        <v>1167</v>
      </c>
      <c r="BB369" s="163" t="str">
        <f t="shared" si="8815"/>
        <v>1</v>
      </c>
      <c r="BC369" s="164">
        <f t="shared" si="132"/>
        <v>4</v>
      </c>
      <c r="BD369" s="165">
        <f t="shared" si="133"/>
        <v>0</v>
      </c>
      <c r="BE369" s="166"/>
      <c r="BF369" s="166"/>
      <c r="BG369" s="166"/>
      <c r="BH369" s="84"/>
      <c r="BI369" s="85"/>
      <c r="BJ369" s="83" t="str">
        <f t="shared" si="134"/>
        <v>0</v>
      </c>
      <c r="BK369" s="167">
        <f t="shared" si="8816"/>
        <v>0</v>
      </c>
      <c r="BL369" s="168">
        <f t="shared" si="8817"/>
        <v>0</v>
      </c>
      <c r="BM369" s="168">
        <f t="shared" si="8818"/>
        <v>0</v>
      </c>
      <c r="BN369" s="168">
        <f t="shared" si="8819"/>
        <v>0</v>
      </c>
      <c r="BO369" s="168">
        <f t="shared" si="8820"/>
        <v>0</v>
      </c>
      <c r="BP369" s="154">
        <f t="shared" ref="BP369:BQ369" si="9122">BP368</f>
        <v>5</v>
      </c>
      <c r="BQ369" s="173">
        <f t="shared" si="9122"/>
        <v>1168</v>
      </c>
      <c r="BR369" s="156" t="str">
        <f t="shared" si="8822"/>
        <v>1</v>
      </c>
      <c r="BS369" s="157">
        <f t="shared" si="142"/>
        <v>4</v>
      </c>
      <c r="BT369" s="158">
        <f t="shared" si="143"/>
        <v>0</v>
      </c>
      <c r="BU369" s="159"/>
      <c r="BV369" s="159"/>
      <c r="BW369" s="159"/>
      <c r="BX369" s="78"/>
      <c r="BY369" s="79"/>
      <c r="BZ369" s="77" t="str">
        <f t="shared" si="144"/>
        <v>0</v>
      </c>
      <c r="CA369" s="81">
        <f t="shared" si="8823"/>
        <v>0</v>
      </c>
      <c r="CB369" s="160">
        <f t="shared" si="8824"/>
        <v>0</v>
      </c>
      <c r="CC369" s="160">
        <f t="shared" si="8825"/>
        <v>0</v>
      </c>
      <c r="CD369" s="160">
        <f t="shared" si="8826"/>
        <v>0</v>
      </c>
      <c r="CE369" s="160">
        <f t="shared" si="8827"/>
        <v>0</v>
      </c>
      <c r="CF369" s="161">
        <f t="shared" ref="CF369:CG369" si="9123">CF368</f>
        <v>6</v>
      </c>
      <c r="CG369" s="175">
        <f t="shared" si="9123"/>
        <v>1169</v>
      </c>
      <c r="CH369" s="163" t="str">
        <f t="shared" si="8829"/>
        <v>1</v>
      </c>
      <c r="CI369" s="164">
        <f t="shared" si="152"/>
        <v>2</v>
      </c>
      <c r="CJ369" s="165">
        <f t="shared" si="153"/>
        <v>0</v>
      </c>
      <c r="CK369" s="166"/>
      <c r="CL369" s="166"/>
      <c r="CM369" s="166"/>
      <c r="CN369" s="84"/>
      <c r="CO369" s="85"/>
      <c r="CP369" s="83" t="str">
        <f t="shared" si="154"/>
        <v>0</v>
      </c>
      <c r="CQ369" s="167">
        <f t="shared" si="8830"/>
        <v>0</v>
      </c>
      <c r="CR369" s="168">
        <f t="shared" si="8831"/>
        <v>0</v>
      </c>
      <c r="CS369" s="168">
        <f t="shared" si="8832"/>
        <v>0</v>
      </c>
      <c r="CT369" s="168">
        <f t="shared" si="8833"/>
        <v>0</v>
      </c>
      <c r="CU369" s="168">
        <f t="shared" si="8834"/>
        <v>0</v>
      </c>
      <c r="CV369" s="154">
        <f t="shared" ref="CV369:CW369" si="9124">CV368</f>
        <v>7</v>
      </c>
      <c r="CW369" s="173">
        <f t="shared" si="9124"/>
        <v>1170</v>
      </c>
      <c r="CX369" s="156" t="str">
        <f t="shared" si="8836"/>
        <v>1</v>
      </c>
      <c r="CY369" s="157">
        <f t="shared" si="162"/>
        <v>2</v>
      </c>
      <c r="CZ369" s="158">
        <f t="shared" si="163"/>
        <v>0</v>
      </c>
      <c r="DA369" s="159"/>
      <c r="DB369" s="159"/>
      <c r="DC369" s="159"/>
      <c r="DD369" s="78"/>
      <c r="DE369" s="79"/>
      <c r="DF369" s="77" t="str">
        <f t="shared" si="164"/>
        <v>0</v>
      </c>
      <c r="DG369" s="81">
        <f t="shared" si="8837"/>
        <v>0</v>
      </c>
      <c r="DH369" s="160">
        <f t="shared" si="8838"/>
        <v>0</v>
      </c>
      <c r="DI369" s="160">
        <f t="shared" si="8839"/>
        <v>0</v>
      </c>
      <c r="DJ369" s="160">
        <f t="shared" si="8840"/>
        <v>0</v>
      </c>
      <c r="DK369" s="160">
        <f t="shared" si="8841"/>
        <v>0</v>
      </c>
      <c r="DL369" s="161">
        <f t="shared" ref="DL369:DM369" si="9125">DL368</f>
        <v>8</v>
      </c>
      <c r="DM369" s="175">
        <f t="shared" si="9125"/>
        <v>1171</v>
      </c>
      <c r="DN369" s="163" t="str">
        <f t="shared" si="8843"/>
        <v>1</v>
      </c>
      <c r="DO369" s="164">
        <f t="shared" si="172"/>
        <v>2</v>
      </c>
      <c r="DP369" s="165">
        <f t="shared" si="173"/>
        <v>0</v>
      </c>
      <c r="DQ369" s="166"/>
      <c r="DR369" s="166"/>
      <c r="DS369" s="166"/>
      <c r="DT369" s="84"/>
      <c r="DU369" s="85"/>
      <c r="DV369" s="83" t="str">
        <f t="shared" si="174"/>
        <v>0</v>
      </c>
      <c r="DW369" s="167">
        <f t="shared" si="8844"/>
        <v>0</v>
      </c>
      <c r="DX369" s="168">
        <f t="shared" si="8845"/>
        <v>0</v>
      </c>
      <c r="DY369" s="168">
        <f t="shared" si="8846"/>
        <v>0</v>
      </c>
      <c r="DZ369" s="168">
        <f t="shared" si="8847"/>
        <v>0</v>
      </c>
      <c r="EA369" s="168">
        <f t="shared" si="8848"/>
        <v>0</v>
      </c>
      <c r="EB369" s="154">
        <f t="shared" ref="EB369:EC369" si="9126">EB368</f>
        <v>9</v>
      </c>
      <c r="EC369" s="173">
        <f t="shared" si="9126"/>
        <v>1172</v>
      </c>
      <c r="ED369" s="156" t="str">
        <f t="shared" si="8850"/>
        <v>1</v>
      </c>
      <c r="EE369" s="157">
        <f t="shared" si="182"/>
        <v>5</v>
      </c>
      <c r="EF369" s="169">
        <f t="shared" si="183"/>
        <v>0</v>
      </c>
      <c r="EG369" s="159"/>
      <c r="EH369" s="159"/>
      <c r="EI369" s="159"/>
      <c r="EJ369" s="78"/>
      <c r="EK369" s="79"/>
      <c r="EL369" s="77" t="str">
        <f t="shared" si="184"/>
        <v>0</v>
      </c>
      <c r="EM369" s="81">
        <f t="shared" si="8851"/>
        <v>0</v>
      </c>
      <c r="EN369" s="160">
        <f t="shared" si="8852"/>
        <v>0</v>
      </c>
      <c r="EO369" s="160">
        <f t="shared" si="8853"/>
        <v>0</v>
      </c>
      <c r="EP369" s="160">
        <f t="shared" si="8854"/>
        <v>0</v>
      </c>
      <c r="EQ369" s="160">
        <f t="shared" si="8855"/>
        <v>0</v>
      </c>
      <c r="ER369" s="161">
        <f t="shared" ref="ER369:ES369" si="9127">ER368</f>
        <v>10</v>
      </c>
      <c r="ES369" s="175">
        <f t="shared" si="9127"/>
        <v>1173</v>
      </c>
      <c r="ET369" s="163" t="str">
        <f t="shared" si="8857"/>
        <v>1</v>
      </c>
      <c r="EU369" s="164">
        <f t="shared" si="192"/>
        <v>19</v>
      </c>
      <c r="EV369" s="165">
        <f t="shared" si="193"/>
        <v>0</v>
      </c>
      <c r="EW369" s="166"/>
      <c r="EX369" s="166"/>
      <c r="EY369" s="166"/>
      <c r="EZ369" s="84"/>
      <c r="FA369" s="85"/>
      <c r="FB369" s="83" t="str">
        <f t="shared" si="194"/>
        <v>0</v>
      </c>
      <c r="FC369" s="167">
        <f t="shared" si="8858"/>
        <v>0</v>
      </c>
      <c r="FD369" s="168">
        <f t="shared" si="8859"/>
        <v>0</v>
      </c>
      <c r="FE369" s="168">
        <f t="shared" si="8860"/>
        <v>0</v>
      </c>
      <c r="FF369" s="168">
        <f t="shared" si="8861"/>
        <v>0</v>
      </c>
      <c r="FG369" s="168">
        <f t="shared" si="8862"/>
        <v>0</v>
      </c>
      <c r="FH369" s="154">
        <f t="shared" ref="FH369:FI369" si="9128">FH368</f>
        <v>11</v>
      </c>
      <c r="FI369" s="173">
        <f t="shared" si="9128"/>
        <v>1174</v>
      </c>
      <c r="FJ369" s="156" t="str">
        <f t="shared" si="8864"/>
        <v>1</v>
      </c>
      <c r="FK369" s="157">
        <f t="shared" si="202"/>
        <v>4</v>
      </c>
      <c r="FL369" s="158">
        <f t="shared" si="203"/>
        <v>0</v>
      </c>
      <c r="FM369" s="159"/>
      <c r="FN369" s="159"/>
      <c r="FO369" s="159"/>
      <c r="FP369" s="78"/>
      <c r="FQ369" s="79"/>
      <c r="FR369" s="77" t="str">
        <f t="shared" si="204"/>
        <v>0</v>
      </c>
      <c r="FS369" s="81">
        <f t="shared" si="8865"/>
        <v>0</v>
      </c>
      <c r="FT369" s="160">
        <f t="shared" si="8866"/>
        <v>0</v>
      </c>
      <c r="FU369" s="160">
        <f t="shared" si="8867"/>
        <v>0</v>
      </c>
      <c r="FV369" s="160">
        <f t="shared" si="8868"/>
        <v>0</v>
      </c>
      <c r="FW369" s="160">
        <f t="shared" si="8869"/>
        <v>0</v>
      </c>
      <c r="FX369" s="161">
        <f t="shared" ref="FX369:FY369" si="9129">FX368</f>
        <v>12</v>
      </c>
      <c r="FY369" s="175">
        <f t="shared" si="9129"/>
        <v>1175</v>
      </c>
      <c r="FZ369" s="163" t="str">
        <f t="shared" si="8871"/>
        <v>1</v>
      </c>
      <c r="GA369" s="164">
        <f t="shared" si="212"/>
        <v>2</v>
      </c>
      <c r="GB369" s="165">
        <f t="shared" si="213"/>
        <v>0</v>
      </c>
      <c r="GC369" s="166"/>
      <c r="GD369" s="166"/>
      <c r="GE369" s="166"/>
      <c r="GF369" s="84"/>
      <c r="GG369" s="85"/>
      <c r="GH369" s="83" t="str">
        <f t="shared" si="214"/>
        <v>0</v>
      </c>
      <c r="GI369" s="167">
        <f t="shared" si="8872"/>
        <v>0</v>
      </c>
      <c r="GJ369" s="168">
        <f t="shared" si="8873"/>
        <v>0</v>
      </c>
      <c r="GK369" s="168">
        <f t="shared" si="8874"/>
        <v>0</v>
      </c>
      <c r="GL369" s="168">
        <f t="shared" si="8875"/>
        <v>0</v>
      </c>
      <c r="GM369" s="168">
        <f t="shared" si="8876"/>
        <v>0</v>
      </c>
      <c r="GN369" s="154">
        <f t="shared" ref="GN369:GO369" si="9130">GN368</f>
        <v>13</v>
      </c>
      <c r="GO369" s="173">
        <f t="shared" si="9130"/>
        <v>1176</v>
      </c>
      <c r="GP369" s="156" t="str">
        <f t="shared" si="8878"/>
        <v>1</v>
      </c>
      <c r="GQ369" s="157">
        <f t="shared" si="222"/>
        <v>3</v>
      </c>
      <c r="GR369" s="158">
        <f t="shared" si="223"/>
        <v>0</v>
      </c>
      <c r="GS369" s="159"/>
      <c r="GT369" s="159"/>
      <c r="GU369" s="159"/>
      <c r="GV369" s="78"/>
      <c r="GW369" s="79"/>
      <c r="GX369" s="77" t="str">
        <f t="shared" si="224"/>
        <v>0</v>
      </c>
      <c r="GY369" s="81">
        <f t="shared" si="8879"/>
        <v>0</v>
      </c>
      <c r="GZ369" s="160">
        <f t="shared" si="8880"/>
        <v>0</v>
      </c>
      <c r="HA369" s="160">
        <f t="shared" si="8881"/>
        <v>0</v>
      </c>
      <c r="HB369" s="160">
        <f t="shared" si="8882"/>
        <v>0</v>
      </c>
      <c r="HC369" s="160">
        <f t="shared" si="8883"/>
        <v>0</v>
      </c>
      <c r="HD369" s="161">
        <f t="shared" ref="HD369:HE369" si="9131">HD368</f>
        <v>14</v>
      </c>
      <c r="HE369" s="175">
        <f t="shared" si="9131"/>
        <v>1177</v>
      </c>
      <c r="HF369" s="163" t="str">
        <f t="shared" si="8885"/>
        <v>1</v>
      </c>
      <c r="HG369" s="164">
        <f t="shared" si="232"/>
        <v>5</v>
      </c>
      <c r="HH369" s="165">
        <f t="shared" si="233"/>
        <v>0</v>
      </c>
      <c r="HI369" s="166"/>
      <c r="HJ369" s="166"/>
      <c r="HK369" s="166"/>
      <c r="HL369" s="84"/>
      <c r="HM369" s="85"/>
      <c r="HN369" s="83" t="str">
        <f t="shared" si="234"/>
        <v>0</v>
      </c>
      <c r="HO369" s="167">
        <f t="shared" si="8886"/>
        <v>0</v>
      </c>
      <c r="HP369" s="168">
        <f t="shared" si="8887"/>
        <v>0</v>
      </c>
      <c r="HQ369" s="168">
        <f t="shared" si="8888"/>
        <v>0</v>
      </c>
      <c r="HR369" s="168">
        <f t="shared" si="8889"/>
        <v>0</v>
      </c>
      <c r="HS369" s="168">
        <f t="shared" si="8890"/>
        <v>0</v>
      </c>
      <c r="HT369" s="154">
        <f t="shared" ref="HT369:HU369" si="9132">HT368</f>
        <v>15</v>
      </c>
      <c r="HU369" s="173">
        <f t="shared" si="9132"/>
        <v>1178</v>
      </c>
      <c r="HV369" s="156" t="str">
        <f t="shared" si="8892"/>
        <v>1</v>
      </c>
      <c r="HW369" s="157" t="str">
        <f t="shared" si="242"/>
        <v/>
      </c>
      <c r="HX369" s="169">
        <f t="shared" si="243"/>
        <v>0</v>
      </c>
      <c r="HY369" s="159"/>
      <c r="HZ369" s="159"/>
      <c r="IA369" s="159"/>
      <c r="IB369" s="160"/>
      <c r="IC369" s="160"/>
      <c r="ID369" s="160" t="str">
        <f t="shared" si="244"/>
        <v>0</v>
      </c>
      <c r="IE369" s="160">
        <f t="shared" si="8893"/>
        <v>0</v>
      </c>
      <c r="IF369" s="160">
        <f t="shared" si="8894"/>
        <v>0</v>
      </c>
      <c r="IG369" s="160">
        <f t="shared" si="8895"/>
        <v>0</v>
      </c>
      <c r="IH369" s="160">
        <f t="shared" si="8896"/>
        <v>0</v>
      </c>
      <c r="II369" s="160">
        <f t="shared" si="8897"/>
        <v>0</v>
      </c>
      <c r="IJ369" s="161">
        <f t="shared" ref="IJ369:IK369" si="9133">IJ368</f>
        <v>16</v>
      </c>
      <c r="IK369" s="175">
        <f t="shared" si="9133"/>
        <v>1179</v>
      </c>
      <c r="IL369" s="163" t="str">
        <f t="shared" si="8899"/>
        <v>1</v>
      </c>
      <c r="IM369" s="164" t="str">
        <f t="shared" si="252"/>
        <v/>
      </c>
      <c r="IN369" s="165">
        <f t="shared" si="253"/>
        <v>0</v>
      </c>
      <c r="IO369" s="166"/>
      <c r="IP369" s="166"/>
      <c r="IQ369" s="166"/>
      <c r="IR369" s="168"/>
      <c r="IS369" s="168"/>
      <c r="IT369" s="170" t="str">
        <f t="shared" si="254"/>
        <v>0</v>
      </c>
      <c r="IU369" s="170">
        <f t="shared" si="8900"/>
        <v>0</v>
      </c>
      <c r="IV369" s="168">
        <f t="shared" si="8901"/>
        <v>0</v>
      </c>
      <c r="IW369" s="168">
        <f t="shared" si="8902"/>
        <v>0</v>
      </c>
      <c r="IX369" s="168">
        <f t="shared" si="8903"/>
        <v>0</v>
      </c>
      <c r="IY369" s="168">
        <f t="shared" si="8904"/>
        <v>0</v>
      </c>
      <c r="IZ369" s="154">
        <f t="shared" ref="IZ369:JA369" si="9134">IZ368</f>
        <v>17</v>
      </c>
      <c r="JA369" s="173">
        <f t="shared" si="9134"/>
        <v>1180</v>
      </c>
      <c r="JB369" s="156" t="str">
        <f t="shared" si="8906"/>
        <v>1</v>
      </c>
      <c r="JC369" s="157" t="str">
        <f t="shared" si="262"/>
        <v/>
      </c>
      <c r="JD369" s="158">
        <f t="shared" si="263"/>
        <v>0</v>
      </c>
      <c r="JE369" s="159"/>
      <c r="JF369" s="159"/>
      <c r="JG369" s="159"/>
      <c r="JH369" s="160"/>
      <c r="JI369" s="160"/>
      <c r="JJ369" s="171" t="str">
        <f t="shared" si="264"/>
        <v>0</v>
      </c>
      <c r="JK369" s="171">
        <f t="shared" si="8907"/>
        <v>0</v>
      </c>
      <c r="JL369" s="160">
        <f t="shared" si="8908"/>
        <v>0</v>
      </c>
      <c r="JM369" s="160">
        <f t="shared" si="8909"/>
        <v>0</v>
      </c>
      <c r="JN369" s="160">
        <f t="shared" si="8910"/>
        <v>0</v>
      </c>
      <c r="JO369" s="160">
        <f t="shared" si="8911"/>
        <v>0</v>
      </c>
      <c r="JP369" s="161">
        <f t="shared" ref="JP369:JQ369" si="9135">JP368</f>
        <v>18</v>
      </c>
      <c r="JQ369" s="175">
        <f t="shared" si="9135"/>
        <v>1181</v>
      </c>
      <c r="JR369" s="163" t="str">
        <f t="shared" si="8913"/>
        <v>1</v>
      </c>
      <c r="JS369" s="164" t="str">
        <f t="shared" si="272"/>
        <v/>
      </c>
      <c r="JT369" s="165">
        <f t="shared" si="273"/>
        <v>0</v>
      </c>
      <c r="JU369" s="166"/>
      <c r="JV369" s="166"/>
      <c r="JW369" s="166"/>
      <c r="JX369" s="168"/>
      <c r="JY369" s="168"/>
      <c r="JZ369" s="170" t="str">
        <f t="shared" si="274"/>
        <v>0</v>
      </c>
      <c r="KA369" s="170">
        <f t="shared" si="8914"/>
        <v>0</v>
      </c>
      <c r="KB369" s="168">
        <f t="shared" si="8915"/>
        <v>0</v>
      </c>
      <c r="KC369" s="168">
        <f t="shared" si="8916"/>
        <v>0</v>
      </c>
      <c r="KD369" s="168">
        <f t="shared" si="8917"/>
        <v>0</v>
      </c>
      <c r="KE369" s="168">
        <f t="shared" si="8918"/>
        <v>0</v>
      </c>
      <c r="KF369" s="154">
        <f t="shared" ref="KF369:KG369" si="9136">KF368</f>
        <v>19</v>
      </c>
      <c r="KG369" s="173">
        <f t="shared" si="9136"/>
        <v>1182</v>
      </c>
      <c r="KH369" s="156" t="str">
        <f t="shared" si="8920"/>
        <v>1</v>
      </c>
      <c r="KI369" s="157" t="str">
        <f t="shared" si="282"/>
        <v/>
      </c>
      <c r="KJ369" s="158">
        <f t="shared" si="283"/>
        <v>0</v>
      </c>
      <c r="KK369" s="159"/>
      <c r="KL369" s="159"/>
      <c r="KM369" s="159"/>
      <c r="KN369" s="160"/>
      <c r="KO369" s="160"/>
      <c r="KP369" s="171" t="str">
        <f t="shared" si="284"/>
        <v>0</v>
      </c>
      <c r="KQ369" s="171">
        <f t="shared" si="8921"/>
        <v>0</v>
      </c>
      <c r="KR369" s="160">
        <f t="shared" si="8922"/>
        <v>0</v>
      </c>
      <c r="KS369" s="160">
        <f t="shared" si="8923"/>
        <v>0</v>
      </c>
      <c r="KT369" s="160">
        <f t="shared" si="8924"/>
        <v>0</v>
      </c>
      <c r="KU369" s="160">
        <f t="shared" si="8925"/>
        <v>0</v>
      </c>
      <c r="KV369" s="161">
        <f t="shared" ref="KV369:KW369" si="9137">KV368</f>
        <v>20</v>
      </c>
      <c r="KW369" s="175">
        <f t="shared" si="9137"/>
        <v>1183</v>
      </c>
      <c r="KX369" s="163" t="str">
        <f t="shared" si="8927"/>
        <v>1</v>
      </c>
      <c r="KY369" s="164" t="str">
        <f t="shared" si="292"/>
        <v/>
      </c>
      <c r="KZ369" s="165">
        <f t="shared" si="293"/>
        <v>0</v>
      </c>
      <c r="LA369" s="166"/>
      <c r="LB369" s="166"/>
      <c r="LC369" s="166"/>
      <c r="LD369" s="168"/>
      <c r="LE369" s="168"/>
      <c r="LF369" s="170" t="str">
        <f t="shared" si="294"/>
        <v>0</v>
      </c>
      <c r="LG369" s="170">
        <f t="shared" si="8928"/>
        <v>0</v>
      </c>
      <c r="LH369" s="168">
        <f t="shared" si="8929"/>
        <v>0</v>
      </c>
      <c r="LI369" s="168">
        <f t="shared" si="8930"/>
        <v>0</v>
      </c>
      <c r="LJ369" s="168">
        <f t="shared" si="8931"/>
        <v>0</v>
      </c>
      <c r="LK369" s="168">
        <f t="shared" si="8932"/>
        <v>0</v>
      </c>
      <c r="LL369" s="172"/>
      <c r="LM369" s="172"/>
      <c r="LN369" s="168" t="str">
        <f t="shared" si="8933"/>
        <v>#REF!</v>
      </c>
      <c r="LO369" s="168" t="str">
        <f t="shared" si="8934"/>
        <v>#REF!</v>
      </c>
      <c r="LP369" s="168" t="str">
        <f t="shared" si="8935"/>
        <v>#REF!</v>
      </c>
      <c r="LQ369" s="168" t="str">
        <f t="shared" si="8936"/>
        <v>#REF!</v>
      </c>
    </row>
    <row r="370" ht="15.75" customHeight="1">
      <c r="A370" s="188">
        <v>46459.0</v>
      </c>
      <c r="B370" s="152" t="s">
        <v>30</v>
      </c>
      <c r="C370" s="153">
        <f t="shared" si="99"/>
        <v>0</v>
      </c>
      <c r="D370" s="154">
        <f t="shared" ref="D370:E370" si="9138">D369</f>
        <v>1</v>
      </c>
      <c r="E370" s="173">
        <f t="shared" si="9138"/>
        <v>1164</v>
      </c>
      <c r="F370" s="156" t="str">
        <f t="shared" si="9038"/>
        <v>1</v>
      </c>
      <c r="G370" s="157">
        <f t="shared" si="102"/>
        <v>1</v>
      </c>
      <c r="H370" s="158">
        <f t="shared" si="103"/>
        <v>0</v>
      </c>
      <c r="I370" s="159"/>
      <c r="J370" s="159"/>
      <c r="K370" s="159"/>
      <c r="L370" s="78"/>
      <c r="M370" s="79"/>
      <c r="N370" s="77" t="str">
        <f t="shared" si="104"/>
        <v>0</v>
      </c>
      <c r="O370" s="81">
        <f t="shared" si="8795"/>
        <v>0</v>
      </c>
      <c r="P370" s="160">
        <f t="shared" si="8796"/>
        <v>0</v>
      </c>
      <c r="Q370" s="160">
        <f t="shared" si="8797"/>
        <v>0</v>
      </c>
      <c r="R370" s="160">
        <f t="shared" si="8798"/>
        <v>0</v>
      </c>
      <c r="S370" s="160">
        <f t="shared" si="8799"/>
        <v>0</v>
      </c>
      <c r="T370" s="161">
        <f t="shared" ref="T370:U370" si="9139">T369</f>
        <v>2</v>
      </c>
      <c r="U370" s="175">
        <f t="shared" si="9139"/>
        <v>1165</v>
      </c>
      <c r="V370" s="163" t="str">
        <f t="shared" si="8801"/>
        <v>1</v>
      </c>
      <c r="W370" s="164">
        <f t="shared" si="112"/>
        <v>1</v>
      </c>
      <c r="X370" s="165">
        <f t="shared" si="113"/>
        <v>0</v>
      </c>
      <c r="Y370" s="166"/>
      <c r="Z370" s="166"/>
      <c r="AA370" s="166"/>
      <c r="AB370" s="84"/>
      <c r="AC370" s="85"/>
      <c r="AD370" s="83" t="str">
        <f t="shared" si="114"/>
        <v>0</v>
      </c>
      <c r="AE370" s="167">
        <f t="shared" si="8802"/>
        <v>0</v>
      </c>
      <c r="AF370" s="168">
        <f t="shared" si="8803"/>
        <v>0</v>
      </c>
      <c r="AG370" s="168">
        <f t="shared" si="8804"/>
        <v>0</v>
      </c>
      <c r="AH370" s="168">
        <f t="shared" si="8805"/>
        <v>0</v>
      </c>
      <c r="AI370" s="168">
        <f t="shared" si="8806"/>
        <v>0</v>
      </c>
      <c r="AJ370" s="154">
        <f t="shared" ref="AJ370:AK370" si="9140">AJ369</f>
        <v>3</v>
      </c>
      <c r="AK370" s="173">
        <f t="shared" si="9140"/>
        <v>1166</v>
      </c>
      <c r="AL370" s="156" t="str">
        <f t="shared" si="8808"/>
        <v>1</v>
      </c>
      <c r="AM370" s="157">
        <f t="shared" si="122"/>
        <v>2</v>
      </c>
      <c r="AN370" s="158">
        <f t="shared" si="123"/>
        <v>0</v>
      </c>
      <c r="AO370" s="159"/>
      <c r="AP370" s="159"/>
      <c r="AQ370" s="159"/>
      <c r="AR370" s="78"/>
      <c r="AS370" s="79"/>
      <c r="AT370" s="77" t="str">
        <f t="shared" si="124"/>
        <v>0</v>
      </c>
      <c r="AU370" s="81">
        <f t="shared" si="8809"/>
        <v>0</v>
      </c>
      <c r="AV370" s="160">
        <f t="shared" si="8810"/>
        <v>0</v>
      </c>
      <c r="AW370" s="160">
        <f t="shared" si="8811"/>
        <v>0</v>
      </c>
      <c r="AX370" s="160">
        <f t="shared" si="8812"/>
        <v>0</v>
      </c>
      <c r="AY370" s="160">
        <f t="shared" si="8813"/>
        <v>0</v>
      </c>
      <c r="AZ370" s="161">
        <f t="shared" ref="AZ370:BA370" si="9141">AZ369</f>
        <v>4</v>
      </c>
      <c r="BA370" s="175">
        <f t="shared" si="9141"/>
        <v>1167</v>
      </c>
      <c r="BB370" s="163" t="str">
        <f t="shared" si="8815"/>
        <v>1</v>
      </c>
      <c r="BC370" s="164">
        <f t="shared" si="132"/>
        <v>4</v>
      </c>
      <c r="BD370" s="165">
        <f t="shared" si="133"/>
        <v>0</v>
      </c>
      <c r="BE370" s="166"/>
      <c r="BF370" s="166"/>
      <c r="BG370" s="166"/>
      <c r="BH370" s="84"/>
      <c r="BI370" s="85"/>
      <c r="BJ370" s="83" t="str">
        <f t="shared" si="134"/>
        <v>0</v>
      </c>
      <c r="BK370" s="167">
        <f t="shared" si="8816"/>
        <v>0</v>
      </c>
      <c r="BL370" s="168">
        <f t="shared" si="8817"/>
        <v>0</v>
      </c>
      <c r="BM370" s="168">
        <f t="shared" si="8818"/>
        <v>0</v>
      </c>
      <c r="BN370" s="168">
        <f t="shared" si="8819"/>
        <v>0</v>
      </c>
      <c r="BO370" s="168">
        <f t="shared" si="8820"/>
        <v>0</v>
      </c>
      <c r="BP370" s="154">
        <f t="shared" ref="BP370:BQ370" si="9142">BP369</f>
        <v>5</v>
      </c>
      <c r="BQ370" s="173">
        <f t="shared" si="9142"/>
        <v>1168</v>
      </c>
      <c r="BR370" s="156" t="str">
        <f t="shared" si="8822"/>
        <v>1</v>
      </c>
      <c r="BS370" s="157">
        <f t="shared" si="142"/>
        <v>4</v>
      </c>
      <c r="BT370" s="158">
        <f t="shared" si="143"/>
        <v>0</v>
      </c>
      <c r="BU370" s="159"/>
      <c r="BV370" s="159"/>
      <c r="BW370" s="159"/>
      <c r="BX370" s="78"/>
      <c r="BY370" s="79"/>
      <c r="BZ370" s="77" t="str">
        <f t="shared" si="144"/>
        <v>0</v>
      </c>
      <c r="CA370" s="81">
        <f t="shared" si="8823"/>
        <v>0</v>
      </c>
      <c r="CB370" s="160">
        <f t="shared" si="8824"/>
        <v>0</v>
      </c>
      <c r="CC370" s="160">
        <f t="shared" si="8825"/>
        <v>0</v>
      </c>
      <c r="CD370" s="160">
        <f t="shared" si="8826"/>
        <v>0</v>
      </c>
      <c r="CE370" s="160">
        <f t="shared" si="8827"/>
        <v>0</v>
      </c>
      <c r="CF370" s="161">
        <f t="shared" ref="CF370:CG370" si="9143">CF369</f>
        <v>6</v>
      </c>
      <c r="CG370" s="175">
        <f t="shared" si="9143"/>
        <v>1169</v>
      </c>
      <c r="CH370" s="163" t="str">
        <f t="shared" si="8829"/>
        <v>1</v>
      </c>
      <c r="CI370" s="164">
        <f t="shared" si="152"/>
        <v>2</v>
      </c>
      <c r="CJ370" s="165">
        <f t="shared" si="153"/>
        <v>0</v>
      </c>
      <c r="CK370" s="166"/>
      <c r="CL370" s="166"/>
      <c r="CM370" s="166"/>
      <c r="CN370" s="84"/>
      <c r="CO370" s="85"/>
      <c r="CP370" s="83" t="str">
        <f t="shared" si="154"/>
        <v>0</v>
      </c>
      <c r="CQ370" s="167">
        <f t="shared" si="8830"/>
        <v>0</v>
      </c>
      <c r="CR370" s="168">
        <f t="shared" si="8831"/>
        <v>0</v>
      </c>
      <c r="CS370" s="168">
        <f t="shared" si="8832"/>
        <v>0</v>
      </c>
      <c r="CT370" s="168">
        <f t="shared" si="8833"/>
        <v>0</v>
      </c>
      <c r="CU370" s="168">
        <f t="shared" si="8834"/>
        <v>0</v>
      </c>
      <c r="CV370" s="154">
        <f t="shared" ref="CV370:CW370" si="9144">CV369</f>
        <v>7</v>
      </c>
      <c r="CW370" s="173">
        <f t="shared" si="9144"/>
        <v>1170</v>
      </c>
      <c r="CX370" s="156" t="str">
        <f t="shared" si="8836"/>
        <v>1</v>
      </c>
      <c r="CY370" s="157">
        <f t="shared" si="162"/>
        <v>2</v>
      </c>
      <c r="CZ370" s="158">
        <f t="shared" si="163"/>
        <v>0</v>
      </c>
      <c r="DA370" s="159"/>
      <c r="DB370" s="159"/>
      <c r="DC370" s="159"/>
      <c r="DD370" s="78"/>
      <c r="DE370" s="79"/>
      <c r="DF370" s="77" t="str">
        <f t="shared" si="164"/>
        <v>0</v>
      </c>
      <c r="DG370" s="81">
        <f t="shared" si="8837"/>
        <v>0</v>
      </c>
      <c r="DH370" s="160">
        <f t="shared" si="8838"/>
        <v>0</v>
      </c>
      <c r="DI370" s="160">
        <f t="shared" si="8839"/>
        <v>0</v>
      </c>
      <c r="DJ370" s="160">
        <f t="shared" si="8840"/>
        <v>0</v>
      </c>
      <c r="DK370" s="160">
        <f t="shared" si="8841"/>
        <v>0</v>
      </c>
      <c r="DL370" s="161">
        <f t="shared" ref="DL370:DM370" si="9145">DL369</f>
        <v>8</v>
      </c>
      <c r="DM370" s="175">
        <f t="shared" si="9145"/>
        <v>1171</v>
      </c>
      <c r="DN370" s="163" t="str">
        <f t="shared" si="8843"/>
        <v>1</v>
      </c>
      <c r="DO370" s="164">
        <f t="shared" si="172"/>
        <v>2</v>
      </c>
      <c r="DP370" s="165">
        <f t="shared" si="173"/>
        <v>0</v>
      </c>
      <c r="DQ370" s="166"/>
      <c r="DR370" s="166"/>
      <c r="DS370" s="166"/>
      <c r="DT370" s="84"/>
      <c r="DU370" s="85"/>
      <c r="DV370" s="83" t="str">
        <f t="shared" si="174"/>
        <v>0</v>
      </c>
      <c r="DW370" s="167">
        <f t="shared" si="8844"/>
        <v>0</v>
      </c>
      <c r="DX370" s="168">
        <f t="shared" si="8845"/>
        <v>0</v>
      </c>
      <c r="DY370" s="168">
        <f t="shared" si="8846"/>
        <v>0</v>
      </c>
      <c r="DZ370" s="168">
        <f t="shared" si="8847"/>
        <v>0</v>
      </c>
      <c r="EA370" s="168">
        <f t="shared" si="8848"/>
        <v>0</v>
      </c>
      <c r="EB370" s="154">
        <f t="shared" ref="EB370:EC370" si="9146">EB369</f>
        <v>9</v>
      </c>
      <c r="EC370" s="173">
        <f t="shared" si="9146"/>
        <v>1172</v>
      </c>
      <c r="ED370" s="156" t="str">
        <f t="shared" si="8850"/>
        <v>1</v>
      </c>
      <c r="EE370" s="157">
        <f t="shared" si="182"/>
        <v>5</v>
      </c>
      <c r="EF370" s="169">
        <f t="shared" si="183"/>
        <v>0</v>
      </c>
      <c r="EG370" s="159"/>
      <c r="EH370" s="159"/>
      <c r="EI370" s="159"/>
      <c r="EJ370" s="78"/>
      <c r="EK370" s="79"/>
      <c r="EL370" s="77" t="str">
        <f t="shared" si="184"/>
        <v>0</v>
      </c>
      <c r="EM370" s="81">
        <f t="shared" si="8851"/>
        <v>0</v>
      </c>
      <c r="EN370" s="160">
        <f t="shared" si="8852"/>
        <v>0</v>
      </c>
      <c r="EO370" s="160">
        <f t="shared" si="8853"/>
        <v>0</v>
      </c>
      <c r="EP370" s="160">
        <f t="shared" si="8854"/>
        <v>0</v>
      </c>
      <c r="EQ370" s="160">
        <f t="shared" si="8855"/>
        <v>0</v>
      </c>
      <c r="ER370" s="161">
        <f t="shared" ref="ER370:ES370" si="9147">ER369</f>
        <v>10</v>
      </c>
      <c r="ES370" s="175">
        <f t="shared" si="9147"/>
        <v>1173</v>
      </c>
      <c r="ET370" s="163" t="str">
        <f t="shared" si="8857"/>
        <v>1</v>
      </c>
      <c r="EU370" s="164">
        <f t="shared" si="192"/>
        <v>19</v>
      </c>
      <c r="EV370" s="165">
        <f t="shared" si="193"/>
        <v>0</v>
      </c>
      <c r="EW370" s="166"/>
      <c r="EX370" s="166"/>
      <c r="EY370" s="166"/>
      <c r="EZ370" s="84"/>
      <c r="FA370" s="85"/>
      <c r="FB370" s="83" t="str">
        <f t="shared" si="194"/>
        <v>0</v>
      </c>
      <c r="FC370" s="167">
        <f t="shared" si="8858"/>
        <v>0</v>
      </c>
      <c r="FD370" s="168">
        <f t="shared" si="8859"/>
        <v>0</v>
      </c>
      <c r="FE370" s="168">
        <f t="shared" si="8860"/>
        <v>0</v>
      </c>
      <c r="FF370" s="168">
        <f t="shared" si="8861"/>
        <v>0</v>
      </c>
      <c r="FG370" s="168">
        <f t="shared" si="8862"/>
        <v>0</v>
      </c>
      <c r="FH370" s="154">
        <f t="shared" ref="FH370:FI370" si="9148">FH369</f>
        <v>11</v>
      </c>
      <c r="FI370" s="173">
        <f t="shared" si="9148"/>
        <v>1174</v>
      </c>
      <c r="FJ370" s="156" t="str">
        <f t="shared" si="8864"/>
        <v>1</v>
      </c>
      <c r="FK370" s="157">
        <f t="shared" si="202"/>
        <v>4</v>
      </c>
      <c r="FL370" s="158">
        <f t="shared" si="203"/>
        <v>0</v>
      </c>
      <c r="FM370" s="159"/>
      <c r="FN370" s="159"/>
      <c r="FO370" s="159"/>
      <c r="FP370" s="78"/>
      <c r="FQ370" s="79"/>
      <c r="FR370" s="77" t="str">
        <f t="shared" si="204"/>
        <v>0</v>
      </c>
      <c r="FS370" s="81">
        <f t="shared" si="8865"/>
        <v>0</v>
      </c>
      <c r="FT370" s="160">
        <f t="shared" si="8866"/>
        <v>0</v>
      </c>
      <c r="FU370" s="160">
        <f t="shared" si="8867"/>
        <v>0</v>
      </c>
      <c r="FV370" s="160">
        <f t="shared" si="8868"/>
        <v>0</v>
      </c>
      <c r="FW370" s="160">
        <f t="shared" si="8869"/>
        <v>0</v>
      </c>
      <c r="FX370" s="161">
        <f t="shared" ref="FX370:FY370" si="9149">FX369</f>
        <v>12</v>
      </c>
      <c r="FY370" s="175">
        <f t="shared" si="9149"/>
        <v>1175</v>
      </c>
      <c r="FZ370" s="163" t="str">
        <f t="shared" si="8871"/>
        <v>1</v>
      </c>
      <c r="GA370" s="164">
        <f t="shared" si="212"/>
        <v>2</v>
      </c>
      <c r="GB370" s="165">
        <f t="shared" si="213"/>
        <v>0</v>
      </c>
      <c r="GC370" s="166"/>
      <c r="GD370" s="166"/>
      <c r="GE370" s="166"/>
      <c r="GF370" s="84"/>
      <c r="GG370" s="85"/>
      <c r="GH370" s="83" t="str">
        <f t="shared" si="214"/>
        <v>0</v>
      </c>
      <c r="GI370" s="167">
        <f t="shared" si="8872"/>
        <v>0</v>
      </c>
      <c r="GJ370" s="168">
        <f t="shared" si="8873"/>
        <v>0</v>
      </c>
      <c r="GK370" s="168">
        <f t="shared" si="8874"/>
        <v>0</v>
      </c>
      <c r="GL370" s="168">
        <f t="shared" si="8875"/>
        <v>0</v>
      </c>
      <c r="GM370" s="168">
        <f t="shared" si="8876"/>
        <v>0</v>
      </c>
      <c r="GN370" s="154">
        <f t="shared" ref="GN370:GO370" si="9150">GN369</f>
        <v>13</v>
      </c>
      <c r="GO370" s="173">
        <f t="shared" si="9150"/>
        <v>1176</v>
      </c>
      <c r="GP370" s="156" t="str">
        <f t="shared" si="8878"/>
        <v>1</v>
      </c>
      <c r="GQ370" s="157">
        <f t="shared" si="222"/>
        <v>3</v>
      </c>
      <c r="GR370" s="158">
        <f t="shared" si="223"/>
        <v>0</v>
      </c>
      <c r="GS370" s="159"/>
      <c r="GT370" s="159"/>
      <c r="GU370" s="159"/>
      <c r="GV370" s="78"/>
      <c r="GW370" s="79"/>
      <c r="GX370" s="77" t="str">
        <f t="shared" si="224"/>
        <v>0</v>
      </c>
      <c r="GY370" s="81">
        <f t="shared" si="8879"/>
        <v>0</v>
      </c>
      <c r="GZ370" s="160">
        <f t="shared" si="8880"/>
        <v>0</v>
      </c>
      <c r="HA370" s="160">
        <f t="shared" si="8881"/>
        <v>0</v>
      </c>
      <c r="HB370" s="160">
        <f t="shared" si="8882"/>
        <v>0</v>
      </c>
      <c r="HC370" s="160">
        <f t="shared" si="8883"/>
        <v>0</v>
      </c>
      <c r="HD370" s="161">
        <f t="shared" ref="HD370:HE370" si="9151">HD369</f>
        <v>14</v>
      </c>
      <c r="HE370" s="175">
        <f t="shared" si="9151"/>
        <v>1177</v>
      </c>
      <c r="HF370" s="163" t="str">
        <f t="shared" si="8885"/>
        <v>1</v>
      </c>
      <c r="HG370" s="164">
        <f t="shared" si="232"/>
        <v>5</v>
      </c>
      <c r="HH370" s="165">
        <f t="shared" si="233"/>
        <v>0</v>
      </c>
      <c r="HI370" s="166"/>
      <c r="HJ370" s="166"/>
      <c r="HK370" s="166"/>
      <c r="HL370" s="84"/>
      <c r="HM370" s="85"/>
      <c r="HN370" s="83" t="str">
        <f t="shared" si="234"/>
        <v>0</v>
      </c>
      <c r="HO370" s="167">
        <f t="shared" si="8886"/>
        <v>0</v>
      </c>
      <c r="HP370" s="168">
        <f t="shared" si="8887"/>
        <v>0</v>
      </c>
      <c r="HQ370" s="168">
        <f t="shared" si="8888"/>
        <v>0</v>
      </c>
      <c r="HR370" s="168">
        <f t="shared" si="8889"/>
        <v>0</v>
      </c>
      <c r="HS370" s="168">
        <f t="shared" si="8890"/>
        <v>0</v>
      </c>
      <c r="HT370" s="154">
        <f t="shared" ref="HT370:HU370" si="9152">HT369</f>
        <v>15</v>
      </c>
      <c r="HU370" s="173">
        <f t="shared" si="9152"/>
        <v>1178</v>
      </c>
      <c r="HV370" s="156" t="str">
        <f t="shared" si="8892"/>
        <v>1</v>
      </c>
      <c r="HW370" s="157" t="str">
        <f t="shared" si="242"/>
        <v/>
      </c>
      <c r="HX370" s="169">
        <f t="shared" si="243"/>
        <v>0</v>
      </c>
      <c r="HY370" s="159"/>
      <c r="HZ370" s="159"/>
      <c r="IA370" s="159"/>
      <c r="IB370" s="160"/>
      <c r="IC370" s="160"/>
      <c r="ID370" s="160" t="str">
        <f t="shared" si="244"/>
        <v>0</v>
      </c>
      <c r="IE370" s="160">
        <f t="shared" si="8893"/>
        <v>0</v>
      </c>
      <c r="IF370" s="160">
        <f t="shared" si="8894"/>
        <v>0</v>
      </c>
      <c r="IG370" s="160">
        <f t="shared" si="8895"/>
        <v>0</v>
      </c>
      <c r="IH370" s="160">
        <f t="shared" si="8896"/>
        <v>0</v>
      </c>
      <c r="II370" s="160">
        <f t="shared" si="8897"/>
        <v>0</v>
      </c>
      <c r="IJ370" s="161">
        <f t="shared" ref="IJ370:IK370" si="9153">IJ369</f>
        <v>16</v>
      </c>
      <c r="IK370" s="175">
        <f t="shared" si="9153"/>
        <v>1179</v>
      </c>
      <c r="IL370" s="163" t="str">
        <f t="shared" si="8899"/>
        <v>1</v>
      </c>
      <c r="IM370" s="164" t="str">
        <f t="shared" si="252"/>
        <v/>
      </c>
      <c r="IN370" s="165">
        <f t="shared" si="253"/>
        <v>0</v>
      </c>
      <c r="IO370" s="166"/>
      <c r="IP370" s="166"/>
      <c r="IQ370" s="166"/>
      <c r="IR370" s="168"/>
      <c r="IS370" s="168"/>
      <c r="IT370" s="170" t="str">
        <f t="shared" si="254"/>
        <v>0</v>
      </c>
      <c r="IU370" s="170">
        <f t="shared" si="8900"/>
        <v>0</v>
      </c>
      <c r="IV370" s="168">
        <f t="shared" si="8901"/>
        <v>0</v>
      </c>
      <c r="IW370" s="168">
        <f t="shared" si="8902"/>
        <v>0</v>
      </c>
      <c r="IX370" s="168">
        <f t="shared" si="8903"/>
        <v>0</v>
      </c>
      <c r="IY370" s="168">
        <f t="shared" si="8904"/>
        <v>0</v>
      </c>
      <c r="IZ370" s="154">
        <f t="shared" ref="IZ370:JA370" si="9154">IZ369</f>
        <v>17</v>
      </c>
      <c r="JA370" s="173">
        <f t="shared" si="9154"/>
        <v>1180</v>
      </c>
      <c r="JB370" s="156" t="str">
        <f t="shared" si="8906"/>
        <v>1</v>
      </c>
      <c r="JC370" s="157" t="str">
        <f t="shared" si="262"/>
        <v/>
      </c>
      <c r="JD370" s="158">
        <f t="shared" si="263"/>
        <v>0</v>
      </c>
      <c r="JE370" s="159"/>
      <c r="JF370" s="159"/>
      <c r="JG370" s="159"/>
      <c r="JH370" s="160"/>
      <c r="JI370" s="160"/>
      <c r="JJ370" s="171" t="str">
        <f t="shared" si="264"/>
        <v>0</v>
      </c>
      <c r="JK370" s="171">
        <f t="shared" si="8907"/>
        <v>0</v>
      </c>
      <c r="JL370" s="160">
        <f t="shared" si="8908"/>
        <v>0</v>
      </c>
      <c r="JM370" s="160">
        <f t="shared" si="8909"/>
        <v>0</v>
      </c>
      <c r="JN370" s="160">
        <f t="shared" si="8910"/>
        <v>0</v>
      </c>
      <c r="JO370" s="160">
        <f t="shared" si="8911"/>
        <v>0</v>
      </c>
      <c r="JP370" s="161">
        <f t="shared" ref="JP370:JQ370" si="9155">JP369</f>
        <v>18</v>
      </c>
      <c r="JQ370" s="175">
        <f t="shared" si="9155"/>
        <v>1181</v>
      </c>
      <c r="JR370" s="163" t="str">
        <f t="shared" si="8913"/>
        <v>1</v>
      </c>
      <c r="JS370" s="164" t="str">
        <f t="shared" si="272"/>
        <v/>
      </c>
      <c r="JT370" s="165">
        <f t="shared" si="273"/>
        <v>0</v>
      </c>
      <c r="JU370" s="166"/>
      <c r="JV370" s="166"/>
      <c r="JW370" s="166"/>
      <c r="JX370" s="168"/>
      <c r="JY370" s="168"/>
      <c r="JZ370" s="170" t="str">
        <f t="shared" si="274"/>
        <v>0</v>
      </c>
      <c r="KA370" s="170">
        <f t="shared" si="8914"/>
        <v>0</v>
      </c>
      <c r="KB370" s="168">
        <f t="shared" si="8915"/>
        <v>0</v>
      </c>
      <c r="KC370" s="168">
        <f t="shared" si="8916"/>
        <v>0</v>
      </c>
      <c r="KD370" s="168">
        <f t="shared" si="8917"/>
        <v>0</v>
      </c>
      <c r="KE370" s="168">
        <f t="shared" si="8918"/>
        <v>0</v>
      </c>
      <c r="KF370" s="154">
        <f t="shared" ref="KF370:KG370" si="9156">KF369</f>
        <v>19</v>
      </c>
      <c r="KG370" s="173">
        <f t="shared" si="9156"/>
        <v>1182</v>
      </c>
      <c r="KH370" s="156" t="str">
        <f t="shared" si="8920"/>
        <v>1</v>
      </c>
      <c r="KI370" s="157" t="str">
        <f t="shared" si="282"/>
        <v/>
      </c>
      <c r="KJ370" s="158">
        <f t="shared" si="283"/>
        <v>0</v>
      </c>
      <c r="KK370" s="159"/>
      <c r="KL370" s="159"/>
      <c r="KM370" s="159"/>
      <c r="KN370" s="160"/>
      <c r="KO370" s="160"/>
      <c r="KP370" s="171" t="str">
        <f t="shared" si="284"/>
        <v>0</v>
      </c>
      <c r="KQ370" s="171">
        <f t="shared" si="8921"/>
        <v>0</v>
      </c>
      <c r="KR370" s="160">
        <f t="shared" si="8922"/>
        <v>0</v>
      </c>
      <c r="KS370" s="160">
        <f t="shared" si="8923"/>
        <v>0</v>
      </c>
      <c r="KT370" s="160">
        <f t="shared" si="8924"/>
        <v>0</v>
      </c>
      <c r="KU370" s="160">
        <f t="shared" si="8925"/>
        <v>0</v>
      </c>
      <c r="KV370" s="161">
        <f t="shared" ref="KV370:KW370" si="9157">KV369</f>
        <v>20</v>
      </c>
      <c r="KW370" s="175">
        <f t="shared" si="9157"/>
        <v>1183</v>
      </c>
      <c r="KX370" s="163" t="str">
        <f t="shared" si="8927"/>
        <v>1</v>
      </c>
      <c r="KY370" s="164" t="str">
        <f t="shared" si="292"/>
        <v/>
      </c>
      <c r="KZ370" s="165">
        <f t="shared" si="293"/>
        <v>0</v>
      </c>
      <c r="LA370" s="166"/>
      <c r="LB370" s="166"/>
      <c r="LC370" s="166"/>
      <c r="LD370" s="168"/>
      <c r="LE370" s="168"/>
      <c r="LF370" s="170" t="str">
        <f t="shared" si="294"/>
        <v>0</v>
      </c>
      <c r="LG370" s="170">
        <f t="shared" si="8928"/>
        <v>0</v>
      </c>
      <c r="LH370" s="168">
        <f t="shared" si="8929"/>
        <v>0</v>
      </c>
      <c r="LI370" s="168">
        <f t="shared" si="8930"/>
        <v>0</v>
      </c>
      <c r="LJ370" s="168">
        <f t="shared" si="8931"/>
        <v>0</v>
      </c>
      <c r="LK370" s="168">
        <f t="shared" si="8932"/>
        <v>0</v>
      </c>
      <c r="LL370" s="172"/>
      <c r="LM370" s="172"/>
      <c r="LN370" s="168" t="str">
        <f t="shared" si="8933"/>
        <v>#REF!</v>
      </c>
      <c r="LO370" s="168" t="str">
        <f t="shared" si="8934"/>
        <v>#REF!</v>
      </c>
      <c r="LP370" s="168" t="str">
        <f t="shared" si="8935"/>
        <v>#REF!</v>
      </c>
      <c r="LQ370" s="168" t="str">
        <f t="shared" si="8936"/>
        <v>#REF!</v>
      </c>
    </row>
    <row r="371" ht="15.75" customHeight="1">
      <c r="A371" s="188">
        <v>46460.0</v>
      </c>
      <c r="B371" s="152" t="s">
        <v>31</v>
      </c>
      <c r="C371" s="153">
        <f t="shared" si="99"/>
        <v>0</v>
      </c>
      <c r="D371" s="154">
        <f t="shared" ref="D371:E371" si="9158">D370</f>
        <v>1</v>
      </c>
      <c r="E371" s="173">
        <f t="shared" si="9158"/>
        <v>1164</v>
      </c>
      <c r="F371" s="156" t="str">
        <f t="shared" si="9038"/>
        <v>1</v>
      </c>
      <c r="G371" s="157">
        <f t="shared" si="102"/>
        <v>1</v>
      </c>
      <c r="H371" s="158">
        <f t="shared" si="103"/>
        <v>0</v>
      </c>
      <c r="I371" s="159"/>
      <c r="J371" s="159"/>
      <c r="K371" s="159"/>
      <c r="L371" s="78"/>
      <c r="M371" s="79"/>
      <c r="N371" s="77" t="str">
        <f t="shared" si="104"/>
        <v>0</v>
      </c>
      <c r="O371" s="81">
        <f t="shared" si="8795"/>
        <v>0</v>
      </c>
      <c r="P371" s="160">
        <f t="shared" si="8796"/>
        <v>0</v>
      </c>
      <c r="Q371" s="160">
        <f t="shared" si="8797"/>
        <v>0</v>
      </c>
      <c r="R371" s="160">
        <f t="shared" si="8798"/>
        <v>0</v>
      </c>
      <c r="S371" s="160">
        <f t="shared" si="8799"/>
        <v>0</v>
      </c>
      <c r="T371" s="161">
        <f t="shared" ref="T371:U371" si="9159">T370</f>
        <v>2</v>
      </c>
      <c r="U371" s="175">
        <f t="shared" si="9159"/>
        <v>1165</v>
      </c>
      <c r="V371" s="163" t="str">
        <f t="shared" si="8801"/>
        <v>1</v>
      </c>
      <c r="W371" s="164">
        <f t="shared" si="112"/>
        <v>1</v>
      </c>
      <c r="X371" s="165">
        <f t="shared" si="113"/>
        <v>0</v>
      </c>
      <c r="Y371" s="166"/>
      <c r="Z371" s="166"/>
      <c r="AA371" s="166"/>
      <c r="AB371" s="84"/>
      <c r="AC371" s="85"/>
      <c r="AD371" s="83" t="str">
        <f t="shared" si="114"/>
        <v>0</v>
      </c>
      <c r="AE371" s="167">
        <f t="shared" si="8802"/>
        <v>0</v>
      </c>
      <c r="AF371" s="168">
        <f t="shared" si="8803"/>
        <v>0</v>
      </c>
      <c r="AG371" s="168">
        <f t="shared" si="8804"/>
        <v>0</v>
      </c>
      <c r="AH371" s="168">
        <f t="shared" si="8805"/>
        <v>0</v>
      </c>
      <c r="AI371" s="168">
        <f t="shared" si="8806"/>
        <v>0</v>
      </c>
      <c r="AJ371" s="154">
        <f t="shared" ref="AJ371:AK371" si="9160">AJ370</f>
        <v>3</v>
      </c>
      <c r="AK371" s="173">
        <f t="shared" si="9160"/>
        <v>1166</v>
      </c>
      <c r="AL371" s="156" t="str">
        <f t="shared" si="8808"/>
        <v>1</v>
      </c>
      <c r="AM371" s="157">
        <f t="shared" si="122"/>
        <v>2</v>
      </c>
      <c r="AN371" s="158">
        <f t="shared" si="123"/>
        <v>0</v>
      </c>
      <c r="AO371" s="159"/>
      <c r="AP371" s="159"/>
      <c r="AQ371" s="159"/>
      <c r="AR371" s="78"/>
      <c r="AS371" s="79"/>
      <c r="AT371" s="77" t="str">
        <f t="shared" si="124"/>
        <v>0</v>
      </c>
      <c r="AU371" s="81">
        <f t="shared" si="8809"/>
        <v>0</v>
      </c>
      <c r="AV371" s="160">
        <f t="shared" si="8810"/>
        <v>0</v>
      </c>
      <c r="AW371" s="160">
        <f t="shared" si="8811"/>
        <v>0</v>
      </c>
      <c r="AX371" s="160">
        <f t="shared" si="8812"/>
        <v>0</v>
      </c>
      <c r="AY371" s="160">
        <f t="shared" si="8813"/>
        <v>0</v>
      </c>
      <c r="AZ371" s="161">
        <f t="shared" ref="AZ371:BA371" si="9161">AZ370</f>
        <v>4</v>
      </c>
      <c r="BA371" s="175">
        <f t="shared" si="9161"/>
        <v>1167</v>
      </c>
      <c r="BB371" s="163" t="str">
        <f t="shared" si="8815"/>
        <v>1</v>
      </c>
      <c r="BC371" s="164">
        <f t="shared" si="132"/>
        <v>4</v>
      </c>
      <c r="BD371" s="165">
        <f t="shared" si="133"/>
        <v>0</v>
      </c>
      <c r="BE371" s="166"/>
      <c r="BF371" s="166"/>
      <c r="BG371" s="166"/>
      <c r="BH371" s="84"/>
      <c r="BI371" s="85"/>
      <c r="BJ371" s="83" t="str">
        <f t="shared" si="134"/>
        <v>0</v>
      </c>
      <c r="BK371" s="167">
        <f t="shared" si="8816"/>
        <v>0</v>
      </c>
      <c r="BL371" s="168">
        <f t="shared" si="8817"/>
        <v>0</v>
      </c>
      <c r="BM371" s="168">
        <f t="shared" si="8818"/>
        <v>0</v>
      </c>
      <c r="BN371" s="168">
        <f t="shared" si="8819"/>
        <v>0</v>
      </c>
      <c r="BO371" s="168">
        <f t="shared" si="8820"/>
        <v>0</v>
      </c>
      <c r="BP371" s="154">
        <f t="shared" ref="BP371:BQ371" si="9162">BP370</f>
        <v>5</v>
      </c>
      <c r="BQ371" s="173">
        <f t="shared" si="9162"/>
        <v>1168</v>
      </c>
      <c r="BR371" s="156" t="str">
        <f t="shared" si="8822"/>
        <v>1</v>
      </c>
      <c r="BS371" s="157">
        <f t="shared" si="142"/>
        <v>4</v>
      </c>
      <c r="BT371" s="158">
        <f t="shared" si="143"/>
        <v>0</v>
      </c>
      <c r="BU371" s="159"/>
      <c r="BV371" s="159"/>
      <c r="BW371" s="159"/>
      <c r="BX371" s="78"/>
      <c r="BY371" s="79"/>
      <c r="BZ371" s="77" t="str">
        <f t="shared" si="144"/>
        <v>0</v>
      </c>
      <c r="CA371" s="81">
        <f t="shared" si="8823"/>
        <v>0</v>
      </c>
      <c r="CB371" s="160">
        <f t="shared" si="8824"/>
        <v>0</v>
      </c>
      <c r="CC371" s="160">
        <f t="shared" si="8825"/>
        <v>0</v>
      </c>
      <c r="CD371" s="160">
        <f t="shared" si="8826"/>
        <v>0</v>
      </c>
      <c r="CE371" s="160">
        <f t="shared" si="8827"/>
        <v>0</v>
      </c>
      <c r="CF371" s="161">
        <f t="shared" ref="CF371:CG371" si="9163">CF370</f>
        <v>6</v>
      </c>
      <c r="CG371" s="175">
        <f t="shared" si="9163"/>
        <v>1169</v>
      </c>
      <c r="CH371" s="163" t="str">
        <f t="shared" si="8829"/>
        <v>1</v>
      </c>
      <c r="CI371" s="164">
        <f t="shared" si="152"/>
        <v>2</v>
      </c>
      <c r="CJ371" s="165">
        <f t="shared" si="153"/>
        <v>0</v>
      </c>
      <c r="CK371" s="166"/>
      <c r="CL371" s="166"/>
      <c r="CM371" s="166"/>
      <c r="CN371" s="84"/>
      <c r="CO371" s="85"/>
      <c r="CP371" s="83" t="str">
        <f t="shared" si="154"/>
        <v>0</v>
      </c>
      <c r="CQ371" s="167">
        <f t="shared" si="8830"/>
        <v>0</v>
      </c>
      <c r="CR371" s="168">
        <f t="shared" si="8831"/>
        <v>0</v>
      </c>
      <c r="CS371" s="168">
        <f t="shared" si="8832"/>
        <v>0</v>
      </c>
      <c r="CT371" s="168">
        <f t="shared" si="8833"/>
        <v>0</v>
      </c>
      <c r="CU371" s="168">
        <f t="shared" si="8834"/>
        <v>0</v>
      </c>
      <c r="CV371" s="154">
        <f t="shared" ref="CV371:CW371" si="9164">CV370</f>
        <v>7</v>
      </c>
      <c r="CW371" s="173">
        <f t="shared" si="9164"/>
        <v>1170</v>
      </c>
      <c r="CX371" s="156" t="str">
        <f t="shared" si="8836"/>
        <v>1</v>
      </c>
      <c r="CY371" s="157">
        <f t="shared" si="162"/>
        <v>2</v>
      </c>
      <c r="CZ371" s="158">
        <f t="shared" si="163"/>
        <v>0</v>
      </c>
      <c r="DA371" s="159"/>
      <c r="DB371" s="159"/>
      <c r="DC371" s="159"/>
      <c r="DD371" s="78"/>
      <c r="DE371" s="79"/>
      <c r="DF371" s="77" t="str">
        <f t="shared" si="164"/>
        <v>0</v>
      </c>
      <c r="DG371" s="81">
        <f t="shared" si="8837"/>
        <v>0</v>
      </c>
      <c r="DH371" s="160">
        <f t="shared" si="8838"/>
        <v>0</v>
      </c>
      <c r="DI371" s="160">
        <f t="shared" si="8839"/>
        <v>0</v>
      </c>
      <c r="DJ371" s="160">
        <f t="shared" si="8840"/>
        <v>0</v>
      </c>
      <c r="DK371" s="160">
        <f t="shared" si="8841"/>
        <v>0</v>
      </c>
      <c r="DL371" s="161">
        <f t="shared" ref="DL371:DM371" si="9165">DL370</f>
        <v>8</v>
      </c>
      <c r="DM371" s="175">
        <f t="shared" si="9165"/>
        <v>1171</v>
      </c>
      <c r="DN371" s="163" t="str">
        <f t="shared" si="8843"/>
        <v>1</v>
      </c>
      <c r="DO371" s="164">
        <f t="shared" si="172"/>
        <v>2</v>
      </c>
      <c r="DP371" s="165">
        <f t="shared" si="173"/>
        <v>0</v>
      </c>
      <c r="DQ371" s="166"/>
      <c r="DR371" s="166"/>
      <c r="DS371" s="166"/>
      <c r="DT371" s="84"/>
      <c r="DU371" s="85"/>
      <c r="DV371" s="83" t="str">
        <f t="shared" si="174"/>
        <v>0</v>
      </c>
      <c r="DW371" s="167">
        <f t="shared" si="8844"/>
        <v>0</v>
      </c>
      <c r="DX371" s="168">
        <f t="shared" si="8845"/>
        <v>0</v>
      </c>
      <c r="DY371" s="168">
        <f t="shared" si="8846"/>
        <v>0</v>
      </c>
      <c r="DZ371" s="168">
        <f t="shared" si="8847"/>
        <v>0</v>
      </c>
      <c r="EA371" s="168">
        <f t="shared" si="8848"/>
        <v>0</v>
      </c>
      <c r="EB371" s="154">
        <f t="shared" ref="EB371:EC371" si="9166">EB370</f>
        <v>9</v>
      </c>
      <c r="EC371" s="173">
        <f t="shared" si="9166"/>
        <v>1172</v>
      </c>
      <c r="ED371" s="156" t="str">
        <f t="shared" si="8850"/>
        <v>1</v>
      </c>
      <c r="EE371" s="157">
        <f t="shared" si="182"/>
        <v>5</v>
      </c>
      <c r="EF371" s="169">
        <f t="shared" si="183"/>
        <v>0</v>
      </c>
      <c r="EG371" s="159"/>
      <c r="EH371" s="159"/>
      <c r="EI371" s="159"/>
      <c r="EJ371" s="78"/>
      <c r="EK371" s="79"/>
      <c r="EL371" s="77" t="str">
        <f t="shared" si="184"/>
        <v>0</v>
      </c>
      <c r="EM371" s="81">
        <f t="shared" si="8851"/>
        <v>0</v>
      </c>
      <c r="EN371" s="160">
        <f t="shared" si="8852"/>
        <v>0</v>
      </c>
      <c r="EO371" s="160">
        <f t="shared" si="8853"/>
        <v>0</v>
      </c>
      <c r="EP371" s="160">
        <f t="shared" si="8854"/>
        <v>0</v>
      </c>
      <c r="EQ371" s="160">
        <f t="shared" si="8855"/>
        <v>0</v>
      </c>
      <c r="ER371" s="161">
        <f t="shared" ref="ER371:ES371" si="9167">ER370</f>
        <v>10</v>
      </c>
      <c r="ES371" s="175">
        <f t="shared" si="9167"/>
        <v>1173</v>
      </c>
      <c r="ET371" s="163" t="str">
        <f t="shared" si="8857"/>
        <v>1</v>
      </c>
      <c r="EU371" s="164">
        <f t="shared" si="192"/>
        <v>19</v>
      </c>
      <c r="EV371" s="165">
        <f t="shared" si="193"/>
        <v>0</v>
      </c>
      <c r="EW371" s="166"/>
      <c r="EX371" s="166"/>
      <c r="EY371" s="166"/>
      <c r="EZ371" s="84"/>
      <c r="FA371" s="85"/>
      <c r="FB371" s="83" t="str">
        <f t="shared" si="194"/>
        <v>0</v>
      </c>
      <c r="FC371" s="167">
        <f t="shared" si="8858"/>
        <v>0</v>
      </c>
      <c r="FD371" s="168">
        <f t="shared" si="8859"/>
        <v>0</v>
      </c>
      <c r="FE371" s="168">
        <f t="shared" si="8860"/>
        <v>0</v>
      </c>
      <c r="FF371" s="168">
        <f t="shared" si="8861"/>
        <v>0</v>
      </c>
      <c r="FG371" s="168">
        <f t="shared" si="8862"/>
        <v>0</v>
      </c>
      <c r="FH371" s="154">
        <f t="shared" ref="FH371:FI371" si="9168">FH370</f>
        <v>11</v>
      </c>
      <c r="FI371" s="173">
        <f t="shared" si="9168"/>
        <v>1174</v>
      </c>
      <c r="FJ371" s="156" t="str">
        <f t="shared" si="8864"/>
        <v>1</v>
      </c>
      <c r="FK371" s="157">
        <f t="shared" si="202"/>
        <v>4</v>
      </c>
      <c r="FL371" s="158">
        <f t="shared" si="203"/>
        <v>0</v>
      </c>
      <c r="FM371" s="159"/>
      <c r="FN371" s="159"/>
      <c r="FO371" s="159"/>
      <c r="FP371" s="78"/>
      <c r="FQ371" s="79"/>
      <c r="FR371" s="77" t="str">
        <f t="shared" si="204"/>
        <v>0</v>
      </c>
      <c r="FS371" s="81">
        <f t="shared" si="8865"/>
        <v>0</v>
      </c>
      <c r="FT371" s="160">
        <f t="shared" si="8866"/>
        <v>0</v>
      </c>
      <c r="FU371" s="160">
        <f t="shared" si="8867"/>
        <v>0</v>
      </c>
      <c r="FV371" s="160">
        <f t="shared" si="8868"/>
        <v>0</v>
      </c>
      <c r="FW371" s="160">
        <f t="shared" si="8869"/>
        <v>0</v>
      </c>
      <c r="FX371" s="161">
        <f t="shared" ref="FX371:FY371" si="9169">FX370</f>
        <v>12</v>
      </c>
      <c r="FY371" s="175">
        <f t="shared" si="9169"/>
        <v>1175</v>
      </c>
      <c r="FZ371" s="163" t="str">
        <f t="shared" si="8871"/>
        <v>1</v>
      </c>
      <c r="GA371" s="164">
        <f t="shared" si="212"/>
        <v>2</v>
      </c>
      <c r="GB371" s="165">
        <f t="shared" si="213"/>
        <v>0</v>
      </c>
      <c r="GC371" s="166"/>
      <c r="GD371" s="166"/>
      <c r="GE371" s="166"/>
      <c r="GF371" s="84"/>
      <c r="GG371" s="85"/>
      <c r="GH371" s="83" t="str">
        <f t="shared" si="214"/>
        <v>0</v>
      </c>
      <c r="GI371" s="167">
        <f t="shared" si="8872"/>
        <v>0</v>
      </c>
      <c r="GJ371" s="168">
        <f t="shared" si="8873"/>
        <v>0</v>
      </c>
      <c r="GK371" s="168">
        <f t="shared" si="8874"/>
        <v>0</v>
      </c>
      <c r="GL371" s="168">
        <f t="shared" si="8875"/>
        <v>0</v>
      </c>
      <c r="GM371" s="168">
        <f t="shared" si="8876"/>
        <v>0</v>
      </c>
      <c r="GN371" s="154">
        <f t="shared" ref="GN371:GO371" si="9170">GN370</f>
        <v>13</v>
      </c>
      <c r="GO371" s="173">
        <f t="shared" si="9170"/>
        <v>1176</v>
      </c>
      <c r="GP371" s="156" t="str">
        <f t="shared" si="8878"/>
        <v>1</v>
      </c>
      <c r="GQ371" s="157">
        <f t="shared" si="222"/>
        <v>3</v>
      </c>
      <c r="GR371" s="158">
        <f t="shared" si="223"/>
        <v>0</v>
      </c>
      <c r="GS371" s="159"/>
      <c r="GT371" s="159"/>
      <c r="GU371" s="159"/>
      <c r="GV371" s="78"/>
      <c r="GW371" s="79"/>
      <c r="GX371" s="77" t="str">
        <f t="shared" si="224"/>
        <v>0</v>
      </c>
      <c r="GY371" s="81">
        <f t="shared" si="8879"/>
        <v>0</v>
      </c>
      <c r="GZ371" s="160">
        <f t="shared" si="8880"/>
        <v>0</v>
      </c>
      <c r="HA371" s="160">
        <f t="shared" si="8881"/>
        <v>0</v>
      </c>
      <c r="HB371" s="160">
        <f t="shared" si="8882"/>
        <v>0</v>
      </c>
      <c r="HC371" s="160">
        <f t="shared" si="8883"/>
        <v>0</v>
      </c>
      <c r="HD371" s="161">
        <f t="shared" ref="HD371:HE371" si="9171">HD370</f>
        <v>14</v>
      </c>
      <c r="HE371" s="175">
        <f t="shared" si="9171"/>
        <v>1177</v>
      </c>
      <c r="HF371" s="163" t="str">
        <f t="shared" si="8885"/>
        <v>1</v>
      </c>
      <c r="HG371" s="164">
        <f t="shared" si="232"/>
        <v>5</v>
      </c>
      <c r="HH371" s="165">
        <f t="shared" si="233"/>
        <v>0</v>
      </c>
      <c r="HI371" s="166"/>
      <c r="HJ371" s="166"/>
      <c r="HK371" s="166"/>
      <c r="HL371" s="84"/>
      <c r="HM371" s="85"/>
      <c r="HN371" s="83" t="str">
        <f t="shared" si="234"/>
        <v>0</v>
      </c>
      <c r="HO371" s="167">
        <f t="shared" si="8886"/>
        <v>0</v>
      </c>
      <c r="HP371" s="168">
        <f t="shared" si="8887"/>
        <v>0</v>
      </c>
      <c r="HQ371" s="168">
        <f t="shared" si="8888"/>
        <v>0</v>
      </c>
      <c r="HR371" s="168">
        <f t="shared" si="8889"/>
        <v>0</v>
      </c>
      <c r="HS371" s="168">
        <f t="shared" si="8890"/>
        <v>0</v>
      </c>
      <c r="HT371" s="154">
        <f t="shared" ref="HT371:HU371" si="9172">HT370</f>
        <v>15</v>
      </c>
      <c r="HU371" s="173">
        <f t="shared" si="9172"/>
        <v>1178</v>
      </c>
      <c r="HV371" s="156" t="str">
        <f t="shared" si="8892"/>
        <v>1</v>
      </c>
      <c r="HW371" s="157" t="str">
        <f t="shared" si="242"/>
        <v/>
      </c>
      <c r="HX371" s="169">
        <f t="shared" si="243"/>
        <v>0</v>
      </c>
      <c r="HY371" s="159"/>
      <c r="HZ371" s="159"/>
      <c r="IA371" s="159"/>
      <c r="IB371" s="160"/>
      <c r="IC371" s="160"/>
      <c r="ID371" s="160" t="str">
        <f t="shared" si="244"/>
        <v>0</v>
      </c>
      <c r="IE371" s="160">
        <f t="shared" si="8893"/>
        <v>0</v>
      </c>
      <c r="IF371" s="160">
        <f t="shared" si="8894"/>
        <v>0</v>
      </c>
      <c r="IG371" s="160">
        <f t="shared" si="8895"/>
        <v>0</v>
      </c>
      <c r="IH371" s="160">
        <f t="shared" si="8896"/>
        <v>0</v>
      </c>
      <c r="II371" s="160">
        <f t="shared" si="8897"/>
        <v>0</v>
      </c>
      <c r="IJ371" s="161">
        <f t="shared" ref="IJ371:IK371" si="9173">IJ370</f>
        <v>16</v>
      </c>
      <c r="IK371" s="175">
        <f t="shared" si="9173"/>
        <v>1179</v>
      </c>
      <c r="IL371" s="163" t="str">
        <f t="shared" si="8899"/>
        <v>1</v>
      </c>
      <c r="IM371" s="164" t="str">
        <f t="shared" si="252"/>
        <v/>
      </c>
      <c r="IN371" s="165">
        <f t="shared" si="253"/>
        <v>0</v>
      </c>
      <c r="IO371" s="166"/>
      <c r="IP371" s="166"/>
      <c r="IQ371" s="166"/>
      <c r="IR371" s="168"/>
      <c r="IS371" s="168"/>
      <c r="IT371" s="170" t="str">
        <f t="shared" si="254"/>
        <v>0</v>
      </c>
      <c r="IU371" s="170">
        <f t="shared" si="8900"/>
        <v>0</v>
      </c>
      <c r="IV371" s="168">
        <f t="shared" si="8901"/>
        <v>0</v>
      </c>
      <c r="IW371" s="168">
        <f t="shared" si="8902"/>
        <v>0</v>
      </c>
      <c r="IX371" s="168">
        <f t="shared" si="8903"/>
        <v>0</v>
      </c>
      <c r="IY371" s="168">
        <f t="shared" si="8904"/>
        <v>0</v>
      </c>
      <c r="IZ371" s="154">
        <f t="shared" ref="IZ371:JA371" si="9174">IZ370</f>
        <v>17</v>
      </c>
      <c r="JA371" s="173">
        <f t="shared" si="9174"/>
        <v>1180</v>
      </c>
      <c r="JB371" s="156" t="str">
        <f t="shared" si="8906"/>
        <v>1</v>
      </c>
      <c r="JC371" s="157" t="str">
        <f t="shared" si="262"/>
        <v/>
      </c>
      <c r="JD371" s="158">
        <f t="shared" si="263"/>
        <v>0</v>
      </c>
      <c r="JE371" s="159"/>
      <c r="JF371" s="159"/>
      <c r="JG371" s="159"/>
      <c r="JH371" s="160"/>
      <c r="JI371" s="160"/>
      <c r="JJ371" s="171" t="str">
        <f t="shared" si="264"/>
        <v>0</v>
      </c>
      <c r="JK371" s="171">
        <f t="shared" si="8907"/>
        <v>0</v>
      </c>
      <c r="JL371" s="160">
        <f t="shared" si="8908"/>
        <v>0</v>
      </c>
      <c r="JM371" s="160">
        <f t="shared" si="8909"/>
        <v>0</v>
      </c>
      <c r="JN371" s="160">
        <f t="shared" si="8910"/>
        <v>0</v>
      </c>
      <c r="JO371" s="160">
        <f t="shared" si="8911"/>
        <v>0</v>
      </c>
      <c r="JP371" s="161">
        <f t="shared" ref="JP371:JQ371" si="9175">JP370</f>
        <v>18</v>
      </c>
      <c r="JQ371" s="175">
        <f t="shared" si="9175"/>
        <v>1181</v>
      </c>
      <c r="JR371" s="163" t="str">
        <f t="shared" si="8913"/>
        <v>1</v>
      </c>
      <c r="JS371" s="164" t="str">
        <f t="shared" si="272"/>
        <v/>
      </c>
      <c r="JT371" s="165">
        <f t="shared" si="273"/>
        <v>0</v>
      </c>
      <c r="JU371" s="166"/>
      <c r="JV371" s="166"/>
      <c r="JW371" s="166"/>
      <c r="JX371" s="168"/>
      <c r="JY371" s="168"/>
      <c r="JZ371" s="170" t="str">
        <f t="shared" si="274"/>
        <v>0</v>
      </c>
      <c r="KA371" s="170">
        <f t="shared" si="8914"/>
        <v>0</v>
      </c>
      <c r="KB371" s="168">
        <f t="shared" si="8915"/>
        <v>0</v>
      </c>
      <c r="KC371" s="168">
        <f t="shared" si="8916"/>
        <v>0</v>
      </c>
      <c r="KD371" s="168">
        <f t="shared" si="8917"/>
        <v>0</v>
      </c>
      <c r="KE371" s="168">
        <f t="shared" si="8918"/>
        <v>0</v>
      </c>
      <c r="KF371" s="154">
        <f t="shared" ref="KF371:KG371" si="9176">KF370</f>
        <v>19</v>
      </c>
      <c r="KG371" s="173">
        <f t="shared" si="9176"/>
        <v>1182</v>
      </c>
      <c r="KH371" s="156" t="str">
        <f t="shared" si="8920"/>
        <v>1</v>
      </c>
      <c r="KI371" s="157" t="str">
        <f t="shared" si="282"/>
        <v/>
      </c>
      <c r="KJ371" s="158">
        <f t="shared" si="283"/>
        <v>0</v>
      </c>
      <c r="KK371" s="159"/>
      <c r="KL371" s="159"/>
      <c r="KM371" s="159"/>
      <c r="KN371" s="160"/>
      <c r="KO371" s="160"/>
      <c r="KP371" s="171" t="str">
        <f t="shared" si="284"/>
        <v>0</v>
      </c>
      <c r="KQ371" s="171">
        <f t="shared" si="8921"/>
        <v>0</v>
      </c>
      <c r="KR371" s="160">
        <f t="shared" si="8922"/>
        <v>0</v>
      </c>
      <c r="KS371" s="160">
        <f t="shared" si="8923"/>
        <v>0</v>
      </c>
      <c r="KT371" s="160">
        <f t="shared" si="8924"/>
        <v>0</v>
      </c>
      <c r="KU371" s="160">
        <f t="shared" si="8925"/>
        <v>0</v>
      </c>
      <c r="KV371" s="161">
        <f t="shared" ref="KV371:KW371" si="9177">KV370</f>
        <v>20</v>
      </c>
      <c r="KW371" s="175">
        <f t="shared" si="9177"/>
        <v>1183</v>
      </c>
      <c r="KX371" s="163" t="str">
        <f t="shared" si="8927"/>
        <v>1</v>
      </c>
      <c r="KY371" s="164" t="str">
        <f t="shared" si="292"/>
        <v/>
      </c>
      <c r="KZ371" s="165">
        <f t="shared" si="293"/>
        <v>0</v>
      </c>
      <c r="LA371" s="166"/>
      <c r="LB371" s="166"/>
      <c r="LC371" s="166"/>
      <c r="LD371" s="168"/>
      <c r="LE371" s="168"/>
      <c r="LF371" s="170" t="str">
        <f t="shared" si="294"/>
        <v>0</v>
      </c>
      <c r="LG371" s="170">
        <f t="shared" si="8928"/>
        <v>0</v>
      </c>
      <c r="LH371" s="168">
        <f t="shared" si="8929"/>
        <v>0</v>
      </c>
      <c r="LI371" s="168">
        <f t="shared" si="8930"/>
        <v>0</v>
      </c>
      <c r="LJ371" s="168">
        <f t="shared" si="8931"/>
        <v>0</v>
      </c>
      <c r="LK371" s="168">
        <f t="shared" si="8932"/>
        <v>0</v>
      </c>
      <c r="LL371" s="172"/>
      <c r="LM371" s="172"/>
      <c r="LN371" s="168" t="str">
        <f t="shared" si="8933"/>
        <v>#REF!</v>
      </c>
      <c r="LO371" s="168" t="str">
        <f t="shared" si="8934"/>
        <v>#REF!</v>
      </c>
      <c r="LP371" s="168" t="str">
        <f t="shared" si="8935"/>
        <v>#REF!</v>
      </c>
      <c r="LQ371" s="168" t="str">
        <f t="shared" si="8936"/>
        <v>#REF!</v>
      </c>
    </row>
    <row r="372" ht="15.75" customHeight="1">
      <c r="A372" s="188">
        <v>46461.0</v>
      </c>
      <c r="B372" s="152" t="s">
        <v>32</v>
      </c>
      <c r="C372" s="153">
        <f t="shared" si="99"/>
        <v>0</v>
      </c>
      <c r="D372" s="154">
        <f t="shared" ref="D372:E372" si="9178">D371</f>
        <v>1</v>
      </c>
      <c r="E372" s="173">
        <f t="shared" si="9178"/>
        <v>1164</v>
      </c>
      <c r="F372" s="156" t="str">
        <f t="shared" si="9038"/>
        <v>1</v>
      </c>
      <c r="G372" s="157">
        <f t="shared" si="102"/>
        <v>1</v>
      </c>
      <c r="H372" s="158">
        <f t="shared" si="103"/>
        <v>0</v>
      </c>
      <c r="I372" s="159"/>
      <c r="J372" s="159"/>
      <c r="K372" s="159"/>
      <c r="L372" s="78"/>
      <c r="M372" s="79"/>
      <c r="N372" s="77" t="str">
        <f t="shared" si="104"/>
        <v>0</v>
      </c>
      <c r="O372" s="81">
        <f t="shared" si="8795"/>
        <v>0</v>
      </c>
      <c r="P372" s="160">
        <f t="shared" si="8796"/>
        <v>0</v>
      </c>
      <c r="Q372" s="160">
        <f t="shared" si="8797"/>
        <v>0</v>
      </c>
      <c r="R372" s="160">
        <f t="shared" si="8798"/>
        <v>0</v>
      </c>
      <c r="S372" s="160">
        <f t="shared" si="8799"/>
        <v>0</v>
      </c>
      <c r="T372" s="161">
        <f t="shared" ref="T372:U372" si="9179">T371</f>
        <v>2</v>
      </c>
      <c r="U372" s="175">
        <f t="shared" si="9179"/>
        <v>1165</v>
      </c>
      <c r="V372" s="163" t="str">
        <f t="shared" si="8801"/>
        <v>1</v>
      </c>
      <c r="W372" s="164">
        <f t="shared" si="112"/>
        <v>1</v>
      </c>
      <c r="X372" s="165">
        <f t="shared" si="113"/>
        <v>0</v>
      </c>
      <c r="Y372" s="166"/>
      <c r="Z372" s="166"/>
      <c r="AA372" s="166"/>
      <c r="AB372" s="84"/>
      <c r="AC372" s="85"/>
      <c r="AD372" s="83" t="str">
        <f t="shared" si="114"/>
        <v>0</v>
      </c>
      <c r="AE372" s="167">
        <f t="shared" si="8802"/>
        <v>0</v>
      </c>
      <c r="AF372" s="168">
        <f t="shared" si="8803"/>
        <v>0</v>
      </c>
      <c r="AG372" s="168">
        <f t="shared" si="8804"/>
        <v>0</v>
      </c>
      <c r="AH372" s="168">
        <f t="shared" si="8805"/>
        <v>0</v>
      </c>
      <c r="AI372" s="168">
        <f t="shared" si="8806"/>
        <v>0</v>
      </c>
      <c r="AJ372" s="154">
        <f t="shared" ref="AJ372:AK372" si="9180">AJ371</f>
        <v>3</v>
      </c>
      <c r="AK372" s="173">
        <f t="shared" si="9180"/>
        <v>1166</v>
      </c>
      <c r="AL372" s="156" t="str">
        <f t="shared" si="8808"/>
        <v>1</v>
      </c>
      <c r="AM372" s="157">
        <f t="shared" si="122"/>
        <v>2</v>
      </c>
      <c r="AN372" s="158">
        <f t="shared" si="123"/>
        <v>0</v>
      </c>
      <c r="AO372" s="159"/>
      <c r="AP372" s="159"/>
      <c r="AQ372" s="159"/>
      <c r="AR372" s="78"/>
      <c r="AS372" s="79"/>
      <c r="AT372" s="77" t="str">
        <f t="shared" si="124"/>
        <v>0</v>
      </c>
      <c r="AU372" s="81">
        <f t="shared" si="8809"/>
        <v>0</v>
      </c>
      <c r="AV372" s="160">
        <f t="shared" si="8810"/>
        <v>0</v>
      </c>
      <c r="AW372" s="160">
        <f t="shared" si="8811"/>
        <v>0</v>
      </c>
      <c r="AX372" s="160">
        <f t="shared" si="8812"/>
        <v>0</v>
      </c>
      <c r="AY372" s="160">
        <f t="shared" si="8813"/>
        <v>0</v>
      </c>
      <c r="AZ372" s="161">
        <f t="shared" ref="AZ372:BA372" si="9181">AZ371</f>
        <v>4</v>
      </c>
      <c r="BA372" s="175">
        <f t="shared" si="9181"/>
        <v>1167</v>
      </c>
      <c r="BB372" s="163" t="str">
        <f t="shared" si="8815"/>
        <v>1</v>
      </c>
      <c r="BC372" s="164">
        <f t="shared" si="132"/>
        <v>4</v>
      </c>
      <c r="BD372" s="165">
        <f t="shared" si="133"/>
        <v>0</v>
      </c>
      <c r="BE372" s="166"/>
      <c r="BF372" s="166"/>
      <c r="BG372" s="166"/>
      <c r="BH372" s="84"/>
      <c r="BI372" s="85"/>
      <c r="BJ372" s="83" t="str">
        <f t="shared" si="134"/>
        <v>0</v>
      </c>
      <c r="BK372" s="167">
        <f t="shared" si="8816"/>
        <v>0</v>
      </c>
      <c r="BL372" s="168">
        <f t="shared" si="8817"/>
        <v>0</v>
      </c>
      <c r="BM372" s="168">
        <f t="shared" si="8818"/>
        <v>0</v>
      </c>
      <c r="BN372" s="168">
        <f t="shared" si="8819"/>
        <v>0</v>
      </c>
      <c r="BO372" s="168">
        <f t="shared" si="8820"/>
        <v>0</v>
      </c>
      <c r="BP372" s="154">
        <f t="shared" ref="BP372:BQ372" si="9182">BP371</f>
        <v>5</v>
      </c>
      <c r="BQ372" s="173">
        <f t="shared" si="9182"/>
        <v>1168</v>
      </c>
      <c r="BR372" s="156" t="str">
        <f t="shared" si="8822"/>
        <v>1</v>
      </c>
      <c r="BS372" s="157">
        <f t="shared" si="142"/>
        <v>4</v>
      </c>
      <c r="BT372" s="158">
        <f t="shared" si="143"/>
        <v>0</v>
      </c>
      <c r="BU372" s="159"/>
      <c r="BV372" s="159"/>
      <c r="BW372" s="159"/>
      <c r="BX372" s="78"/>
      <c r="BY372" s="79"/>
      <c r="BZ372" s="77" t="str">
        <f t="shared" si="144"/>
        <v>0</v>
      </c>
      <c r="CA372" s="81">
        <f t="shared" si="8823"/>
        <v>0</v>
      </c>
      <c r="CB372" s="160">
        <f t="shared" si="8824"/>
        <v>0</v>
      </c>
      <c r="CC372" s="160">
        <f t="shared" si="8825"/>
        <v>0</v>
      </c>
      <c r="CD372" s="160">
        <f t="shared" si="8826"/>
        <v>0</v>
      </c>
      <c r="CE372" s="160">
        <f t="shared" si="8827"/>
        <v>0</v>
      </c>
      <c r="CF372" s="161">
        <f t="shared" ref="CF372:CG372" si="9183">CF371</f>
        <v>6</v>
      </c>
      <c r="CG372" s="175">
        <f t="shared" si="9183"/>
        <v>1169</v>
      </c>
      <c r="CH372" s="163" t="str">
        <f t="shared" si="8829"/>
        <v>1</v>
      </c>
      <c r="CI372" s="164">
        <f t="shared" si="152"/>
        <v>2</v>
      </c>
      <c r="CJ372" s="165">
        <f t="shared" si="153"/>
        <v>0</v>
      </c>
      <c r="CK372" s="166"/>
      <c r="CL372" s="166"/>
      <c r="CM372" s="166"/>
      <c r="CN372" s="84"/>
      <c r="CO372" s="85"/>
      <c r="CP372" s="83" t="str">
        <f t="shared" si="154"/>
        <v>0</v>
      </c>
      <c r="CQ372" s="167">
        <f t="shared" si="8830"/>
        <v>0</v>
      </c>
      <c r="CR372" s="168">
        <f t="shared" si="8831"/>
        <v>0</v>
      </c>
      <c r="CS372" s="168">
        <f t="shared" si="8832"/>
        <v>0</v>
      </c>
      <c r="CT372" s="168">
        <f t="shared" si="8833"/>
        <v>0</v>
      </c>
      <c r="CU372" s="168">
        <f t="shared" si="8834"/>
        <v>0</v>
      </c>
      <c r="CV372" s="154">
        <f t="shared" ref="CV372:CW372" si="9184">CV371</f>
        <v>7</v>
      </c>
      <c r="CW372" s="173">
        <f t="shared" si="9184"/>
        <v>1170</v>
      </c>
      <c r="CX372" s="156" t="str">
        <f t="shared" si="8836"/>
        <v>1</v>
      </c>
      <c r="CY372" s="157">
        <f t="shared" si="162"/>
        <v>2</v>
      </c>
      <c r="CZ372" s="158">
        <f t="shared" si="163"/>
        <v>0</v>
      </c>
      <c r="DA372" s="159"/>
      <c r="DB372" s="159"/>
      <c r="DC372" s="159"/>
      <c r="DD372" s="78"/>
      <c r="DE372" s="79"/>
      <c r="DF372" s="77" t="str">
        <f t="shared" si="164"/>
        <v>0</v>
      </c>
      <c r="DG372" s="81">
        <f t="shared" si="8837"/>
        <v>0</v>
      </c>
      <c r="DH372" s="160">
        <f t="shared" si="8838"/>
        <v>0</v>
      </c>
      <c r="DI372" s="160">
        <f t="shared" si="8839"/>
        <v>0</v>
      </c>
      <c r="DJ372" s="160">
        <f t="shared" si="8840"/>
        <v>0</v>
      </c>
      <c r="DK372" s="160">
        <f t="shared" si="8841"/>
        <v>0</v>
      </c>
      <c r="DL372" s="161">
        <f t="shared" ref="DL372:DM372" si="9185">DL371</f>
        <v>8</v>
      </c>
      <c r="DM372" s="175">
        <f t="shared" si="9185"/>
        <v>1171</v>
      </c>
      <c r="DN372" s="163" t="str">
        <f t="shared" si="8843"/>
        <v>1</v>
      </c>
      <c r="DO372" s="164">
        <f t="shared" si="172"/>
        <v>2</v>
      </c>
      <c r="DP372" s="165">
        <f t="shared" si="173"/>
        <v>0</v>
      </c>
      <c r="DQ372" s="166"/>
      <c r="DR372" s="166"/>
      <c r="DS372" s="166"/>
      <c r="DT372" s="84"/>
      <c r="DU372" s="85"/>
      <c r="DV372" s="83" t="str">
        <f t="shared" si="174"/>
        <v>0</v>
      </c>
      <c r="DW372" s="167">
        <f t="shared" si="8844"/>
        <v>0</v>
      </c>
      <c r="DX372" s="168">
        <f t="shared" si="8845"/>
        <v>0</v>
      </c>
      <c r="DY372" s="168">
        <f t="shared" si="8846"/>
        <v>0</v>
      </c>
      <c r="DZ372" s="168">
        <f t="shared" si="8847"/>
        <v>0</v>
      </c>
      <c r="EA372" s="168">
        <f t="shared" si="8848"/>
        <v>0</v>
      </c>
      <c r="EB372" s="154">
        <f t="shared" ref="EB372:EC372" si="9186">EB371</f>
        <v>9</v>
      </c>
      <c r="EC372" s="173">
        <f t="shared" si="9186"/>
        <v>1172</v>
      </c>
      <c r="ED372" s="156" t="str">
        <f t="shared" si="8850"/>
        <v>1</v>
      </c>
      <c r="EE372" s="157">
        <f t="shared" si="182"/>
        <v>5</v>
      </c>
      <c r="EF372" s="169">
        <f t="shared" si="183"/>
        <v>0</v>
      </c>
      <c r="EG372" s="159"/>
      <c r="EH372" s="159"/>
      <c r="EI372" s="159"/>
      <c r="EJ372" s="78"/>
      <c r="EK372" s="79"/>
      <c r="EL372" s="77" t="str">
        <f t="shared" si="184"/>
        <v>0</v>
      </c>
      <c r="EM372" s="81">
        <f t="shared" si="8851"/>
        <v>0</v>
      </c>
      <c r="EN372" s="160">
        <f t="shared" si="8852"/>
        <v>0</v>
      </c>
      <c r="EO372" s="160">
        <f t="shared" si="8853"/>
        <v>0</v>
      </c>
      <c r="EP372" s="160">
        <f t="shared" si="8854"/>
        <v>0</v>
      </c>
      <c r="EQ372" s="160">
        <f t="shared" si="8855"/>
        <v>0</v>
      </c>
      <c r="ER372" s="161">
        <f t="shared" ref="ER372:ES372" si="9187">ER371</f>
        <v>10</v>
      </c>
      <c r="ES372" s="175">
        <f t="shared" si="9187"/>
        <v>1173</v>
      </c>
      <c r="ET372" s="163" t="str">
        <f t="shared" si="8857"/>
        <v>1</v>
      </c>
      <c r="EU372" s="164">
        <f t="shared" si="192"/>
        <v>19</v>
      </c>
      <c r="EV372" s="165">
        <f t="shared" si="193"/>
        <v>0</v>
      </c>
      <c r="EW372" s="166"/>
      <c r="EX372" s="166"/>
      <c r="EY372" s="166"/>
      <c r="EZ372" s="84"/>
      <c r="FA372" s="85"/>
      <c r="FB372" s="83" t="str">
        <f t="shared" si="194"/>
        <v>0</v>
      </c>
      <c r="FC372" s="167">
        <f t="shared" si="8858"/>
        <v>0</v>
      </c>
      <c r="FD372" s="168">
        <f t="shared" si="8859"/>
        <v>0</v>
      </c>
      <c r="FE372" s="168">
        <f t="shared" si="8860"/>
        <v>0</v>
      </c>
      <c r="FF372" s="168">
        <f t="shared" si="8861"/>
        <v>0</v>
      </c>
      <c r="FG372" s="168">
        <f t="shared" si="8862"/>
        <v>0</v>
      </c>
      <c r="FH372" s="154">
        <f t="shared" ref="FH372:FI372" si="9188">FH371</f>
        <v>11</v>
      </c>
      <c r="FI372" s="173">
        <f t="shared" si="9188"/>
        <v>1174</v>
      </c>
      <c r="FJ372" s="156" t="str">
        <f t="shared" si="8864"/>
        <v>1</v>
      </c>
      <c r="FK372" s="157">
        <f t="shared" si="202"/>
        <v>4</v>
      </c>
      <c r="FL372" s="158">
        <f t="shared" si="203"/>
        <v>0</v>
      </c>
      <c r="FM372" s="159"/>
      <c r="FN372" s="159"/>
      <c r="FO372" s="159"/>
      <c r="FP372" s="78"/>
      <c r="FQ372" s="79"/>
      <c r="FR372" s="77" t="str">
        <f t="shared" si="204"/>
        <v>0</v>
      </c>
      <c r="FS372" s="81">
        <f t="shared" si="8865"/>
        <v>0</v>
      </c>
      <c r="FT372" s="160">
        <f t="shared" si="8866"/>
        <v>0</v>
      </c>
      <c r="FU372" s="160">
        <f t="shared" si="8867"/>
        <v>0</v>
      </c>
      <c r="FV372" s="160">
        <f t="shared" si="8868"/>
        <v>0</v>
      </c>
      <c r="FW372" s="160">
        <f t="shared" si="8869"/>
        <v>0</v>
      </c>
      <c r="FX372" s="161">
        <f t="shared" ref="FX372:FY372" si="9189">FX371</f>
        <v>12</v>
      </c>
      <c r="FY372" s="175">
        <f t="shared" si="9189"/>
        <v>1175</v>
      </c>
      <c r="FZ372" s="163" t="str">
        <f t="shared" si="8871"/>
        <v>1</v>
      </c>
      <c r="GA372" s="164">
        <f t="shared" si="212"/>
        <v>2</v>
      </c>
      <c r="GB372" s="165">
        <f t="shared" si="213"/>
        <v>0</v>
      </c>
      <c r="GC372" s="166"/>
      <c r="GD372" s="166"/>
      <c r="GE372" s="166"/>
      <c r="GF372" s="84"/>
      <c r="GG372" s="85"/>
      <c r="GH372" s="83" t="str">
        <f t="shared" si="214"/>
        <v>0</v>
      </c>
      <c r="GI372" s="167">
        <f t="shared" si="8872"/>
        <v>0</v>
      </c>
      <c r="GJ372" s="168">
        <f t="shared" si="8873"/>
        <v>0</v>
      </c>
      <c r="GK372" s="168">
        <f t="shared" si="8874"/>
        <v>0</v>
      </c>
      <c r="GL372" s="168">
        <f t="shared" si="8875"/>
        <v>0</v>
      </c>
      <c r="GM372" s="168">
        <f t="shared" si="8876"/>
        <v>0</v>
      </c>
      <c r="GN372" s="154">
        <f t="shared" ref="GN372:GO372" si="9190">GN371</f>
        <v>13</v>
      </c>
      <c r="GO372" s="173">
        <f t="shared" si="9190"/>
        <v>1176</v>
      </c>
      <c r="GP372" s="156" t="str">
        <f t="shared" si="8878"/>
        <v>1</v>
      </c>
      <c r="GQ372" s="157">
        <f t="shared" si="222"/>
        <v>3</v>
      </c>
      <c r="GR372" s="158">
        <f t="shared" si="223"/>
        <v>0</v>
      </c>
      <c r="GS372" s="159"/>
      <c r="GT372" s="159"/>
      <c r="GU372" s="159"/>
      <c r="GV372" s="78"/>
      <c r="GW372" s="79"/>
      <c r="GX372" s="77" t="str">
        <f t="shared" si="224"/>
        <v>0</v>
      </c>
      <c r="GY372" s="81">
        <f t="shared" si="8879"/>
        <v>0</v>
      </c>
      <c r="GZ372" s="160">
        <f t="shared" si="8880"/>
        <v>0</v>
      </c>
      <c r="HA372" s="160">
        <f t="shared" si="8881"/>
        <v>0</v>
      </c>
      <c r="HB372" s="160">
        <f t="shared" si="8882"/>
        <v>0</v>
      </c>
      <c r="HC372" s="160">
        <f t="shared" si="8883"/>
        <v>0</v>
      </c>
      <c r="HD372" s="161">
        <f t="shared" ref="HD372:HE372" si="9191">HD371</f>
        <v>14</v>
      </c>
      <c r="HE372" s="175">
        <f t="shared" si="9191"/>
        <v>1177</v>
      </c>
      <c r="HF372" s="163" t="str">
        <f t="shared" si="8885"/>
        <v>1</v>
      </c>
      <c r="HG372" s="164">
        <f t="shared" si="232"/>
        <v>5</v>
      </c>
      <c r="HH372" s="165">
        <f t="shared" si="233"/>
        <v>0</v>
      </c>
      <c r="HI372" s="166"/>
      <c r="HJ372" s="166"/>
      <c r="HK372" s="166"/>
      <c r="HL372" s="84"/>
      <c r="HM372" s="85"/>
      <c r="HN372" s="83" t="str">
        <f t="shared" si="234"/>
        <v>0</v>
      </c>
      <c r="HO372" s="167">
        <f t="shared" si="8886"/>
        <v>0</v>
      </c>
      <c r="HP372" s="168">
        <f t="shared" si="8887"/>
        <v>0</v>
      </c>
      <c r="HQ372" s="168">
        <f t="shared" si="8888"/>
        <v>0</v>
      </c>
      <c r="HR372" s="168">
        <f t="shared" si="8889"/>
        <v>0</v>
      </c>
      <c r="HS372" s="168">
        <f t="shared" si="8890"/>
        <v>0</v>
      </c>
      <c r="HT372" s="154">
        <f t="shared" ref="HT372:HU372" si="9192">HT371</f>
        <v>15</v>
      </c>
      <c r="HU372" s="173">
        <f t="shared" si="9192"/>
        <v>1178</v>
      </c>
      <c r="HV372" s="156" t="str">
        <f t="shared" si="8892"/>
        <v>1</v>
      </c>
      <c r="HW372" s="157" t="str">
        <f t="shared" si="242"/>
        <v/>
      </c>
      <c r="HX372" s="169">
        <f t="shared" si="243"/>
        <v>0</v>
      </c>
      <c r="HY372" s="159"/>
      <c r="HZ372" s="159"/>
      <c r="IA372" s="159"/>
      <c r="IB372" s="160"/>
      <c r="IC372" s="160"/>
      <c r="ID372" s="160" t="str">
        <f t="shared" si="244"/>
        <v>0</v>
      </c>
      <c r="IE372" s="160">
        <f t="shared" si="8893"/>
        <v>0</v>
      </c>
      <c r="IF372" s="160">
        <f t="shared" si="8894"/>
        <v>0</v>
      </c>
      <c r="IG372" s="160">
        <f t="shared" si="8895"/>
        <v>0</v>
      </c>
      <c r="IH372" s="160">
        <f t="shared" si="8896"/>
        <v>0</v>
      </c>
      <c r="II372" s="160">
        <f t="shared" si="8897"/>
        <v>0</v>
      </c>
      <c r="IJ372" s="161">
        <f t="shared" ref="IJ372:IK372" si="9193">IJ371</f>
        <v>16</v>
      </c>
      <c r="IK372" s="175">
        <f t="shared" si="9193"/>
        <v>1179</v>
      </c>
      <c r="IL372" s="163" t="str">
        <f t="shared" si="8899"/>
        <v>1</v>
      </c>
      <c r="IM372" s="164" t="str">
        <f t="shared" si="252"/>
        <v/>
      </c>
      <c r="IN372" s="165">
        <f t="shared" si="253"/>
        <v>0</v>
      </c>
      <c r="IO372" s="166"/>
      <c r="IP372" s="166"/>
      <c r="IQ372" s="166"/>
      <c r="IR372" s="168"/>
      <c r="IS372" s="168"/>
      <c r="IT372" s="170" t="str">
        <f t="shared" si="254"/>
        <v>0</v>
      </c>
      <c r="IU372" s="170">
        <f t="shared" si="8900"/>
        <v>0</v>
      </c>
      <c r="IV372" s="168">
        <f t="shared" si="8901"/>
        <v>0</v>
      </c>
      <c r="IW372" s="168">
        <f t="shared" si="8902"/>
        <v>0</v>
      </c>
      <c r="IX372" s="168">
        <f t="shared" si="8903"/>
        <v>0</v>
      </c>
      <c r="IY372" s="168">
        <f t="shared" si="8904"/>
        <v>0</v>
      </c>
      <c r="IZ372" s="154">
        <f t="shared" ref="IZ372:JA372" si="9194">IZ371</f>
        <v>17</v>
      </c>
      <c r="JA372" s="173">
        <f t="shared" si="9194"/>
        <v>1180</v>
      </c>
      <c r="JB372" s="156" t="str">
        <f t="shared" si="8906"/>
        <v>1</v>
      </c>
      <c r="JC372" s="157" t="str">
        <f t="shared" si="262"/>
        <v/>
      </c>
      <c r="JD372" s="158">
        <f t="shared" si="263"/>
        <v>0</v>
      </c>
      <c r="JE372" s="159"/>
      <c r="JF372" s="159"/>
      <c r="JG372" s="159"/>
      <c r="JH372" s="160"/>
      <c r="JI372" s="160"/>
      <c r="JJ372" s="171" t="str">
        <f t="shared" si="264"/>
        <v>0</v>
      </c>
      <c r="JK372" s="171">
        <f t="shared" si="8907"/>
        <v>0</v>
      </c>
      <c r="JL372" s="160">
        <f t="shared" si="8908"/>
        <v>0</v>
      </c>
      <c r="JM372" s="160">
        <f t="shared" si="8909"/>
        <v>0</v>
      </c>
      <c r="JN372" s="160">
        <f t="shared" si="8910"/>
        <v>0</v>
      </c>
      <c r="JO372" s="160">
        <f t="shared" si="8911"/>
        <v>0</v>
      </c>
      <c r="JP372" s="161">
        <f t="shared" ref="JP372:JQ372" si="9195">JP371</f>
        <v>18</v>
      </c>
      <c r="JQ372" s="175">
        <f t="shared" si="9195"/>
        <v>1181</v>
      </c>
      <c r="JR372" s="163" t="str">
        <f t="shared" si="8913"/>
        <v>1</v>
      </c>
      <c r="JS372" s="164" t="str">
        <f t="shared" si="272"/>
        <v/>
      </c>
      <c r="JT372" s="165">
        <f t="shared" si="273"/>
        <v>0</v>
      </c>
      <c r="JU372" s="166"/>
      <c r="JV372" s="166"/>
      <c r="JW372" s="166"/>
      <c r="JX372" s="168"/>
      <c r="JY372" s="168"/>
      <c r="JZ372" s="170" t="str">
        <f t="shared" si="274"/>
        <v>0</v>
      </c>
      <c r="KA372" s="170">
        <f t="shared" si="8914"/>
        <v>0</v>
      </c>
      <c r="KB372" s="168">
        <f t="shared" si="8915"/>
        <v>0</v>
      </c>
      <c r="KC372" s="168">
        <f t="shared" si="8916"/>
        <v>0</v>
      </c>
      <c r="KD372" s="168">
        <f t="shared" si="8917"/>
        <v>0</v>
      </c>
      <c r="KE372" s="168">
        <f t="shared" si="8918"/>
        <v>0</v>
      </c>
      <c r="KF372" s="154">
        <f t="shared" ref="KF372:KG372" si="9196">KF371</f>
        <v>19</v>
      </c>
      <c r="KG372" s="173">
        <f t="shared" si="9196"/>
        <v>1182</v>
      </c>
      <c r="KH372" s="156" t="str">
        <f t="shared" si="8920"/>
        <v>1</v>
      </c>
      <c r="KI372" s="157" t="str">
        <f t="shared" si="282"/>
        <v/>
      </c>
      <c r="KJ372" s="158">
        <f t="shared" si="283"/>
        <v>0</v>
      </c>
      <c r="KK372" s="159"/>
      <c r="KL372" s="159"/>
      <c r="KM372" s="159"/>
      <c r="KN372" s="160"/>
      <c r="KO372" s="160"/>
      <c r="KP372" s="171" t="str">
        <f t="shared" si="284"/>
        <v>0</v>
      </c>
      <c r="KQ372" s="171">
        <f t="shared" si="8921"/>
        <v>0</v>
      </c>
      <c r="KR372" s="160">
        <f t="shared" si="8922"/>
        <v>0</v>
      </c>
      <c r="KS372" s="160">
        <f t="shared" si="8923"/>
        <v>0</v>
      </c>
      <c r="KT372" s="160">
        <f t="shared" si="8924"/>
        <v>0</v>
      </c>
      <c r="KU372" s="160">
        <f t="shared" si="8925"/>
        <v>0</v>
      </c>
      <c r="KV372" s="161">
        <f t="shared" ref="KV372:KW372" si="9197">KV371</f>
        <v>20</v>
      </c>
      <c r="KW372" s="175">
        <f t="shared" si="9197"/>
        <v>1183</v>
      </c>
      <c r="KX372" s="163" t="str">
        <f t="shared" si="8927"/>
        <v>1</v>
      </c>
      <c r="KY372" s="164" t="str">
        <f t="shared" si="292"/>
        <v/>
      </c>
      <c r="KZ372" s="165">
        <f t="shared" si="293"/>
        <v>0</v>
      </c>
      <c r="LA372" s="166"/>
      <c r="LB372" s="166"/>
      <c r="LC372" s="166"/>
      <c r="LD372" s="168"/>
      <c r="LE372" s="168"/>
      <c r="LF372" s="170" t="str">
        <f t="shared" si="294"/>
        <v>0</v>
      </c>
      <c r="LG372" s="170">
        <f t="shared" si="8928"/>
        <v>0</v>
      </c>
      <c r="LH372" s="168">
        <f t="shared" si="8929"/>
        <v>0</v>
      </c>
      <c r="LI372" s="168">
        <f t="shared" si="8930"/>
        <v>0</v>
      </c>
      <c r="LJ372" s="168">
        <f t="shared" si="8931"/>
        <v>0</v>
      </c>
      <c r="LK372" s="168">
        <f t="shared" si="8932"/>
        <v>0</v>
      </c>
      <c r="LL372" s="172"/>
      <c r="LM372" s="172"/>
      <c r="LN372" s="168" t="str">
        <f t="shared" si="8933"/>
        <v>#REF!</v>
      </c>
      <c r="LO372" s="168" t="str">
        <f t="shared" si="8934"/>
        <v>#REF!</v>
      </c>
      <c r="LP372" s="168" t="str">
        <f t="shared" si="8935"/>
        <v>#REF!</v>
      </c>
      <c r="LQ372" s="168" t="str">
        <f t="shared" si="8936"/>
        <v>#REF!</v>
      </c>
    </row>
    <row r="373" ht="15.75" customHeight="1">
      <c r="A373" s="188">
        <v>46462.0</v>
      </c>
      <c r="B373" s="152" t="s">
        <v>33</v>
      </c>
      <c r="C373" s="153">
        <f t="shared" si="99"/>
        <v>0</v>
      </c>
      <c r="D373" s="154">
        <f t="shared" ref="D373:E373" si="9198">D372</f>
        <v>1</v>
      </c>
      <c r="E373" s="173">
        <f t="shared" si="9198"/>
        <v>1164</v>
      </c>
      <c r="F373" s="156" t="str">
        <f t="shared" si="9038"/>
        <v>1</v>
      </c>
      <c r="G373" s="157">
        <f t="shared" si="102"/>
        <v>1</v>
      </c>
      <c r="H373" s="158">
        <f t="shared" si="103"/>
        <v>0</v>
      </c>
      <c r="I373" s="159"/>
      <c r="J373" s="159"/>
      <c r="K373" s="159"/>
      <c r="L373" s="78"/>
      <c r="M373" s="79"/>
      <c r="N373" s="77" t="str">
        <f t="shared" si="104"/>
        <v>0</v>
      </c>
      <c r="O373" s="81">
        <f t="shared" si="8795"/>
        <v>0</v>
      </c>
      <c r="P373" s="160">
        <f t="shared" si="8796"/>
        <v>0</v>
      </c>
      <c r="Q373" s="160">
        <f t="shared" si="8797"/>
        <v>0</v>
      </c>
      <c r="R373" s="160">
        <f t="shared" si="8798"/>
        <v>0</v>
      </c>
      <c r="S373" s="160">
        <f t="shared" si="8799"/>
        <v>0</v>
      </c>
      <c r="T373" s="161">
        <f t="shared" ref="T373:U373" si="9199">T372</f>
        <v>2</v>
      </c>
      <c r="U373" s="175">
        <f t="shared" si="9199"/>
        <v>1165</v>
      </c>
      <c r="V373" s="163" t="str">
        <f t="shared" si="8801"/>
        <v>1</v>
      </c>
      <c r="W373" s="164">
        <f t="shared" si="112"/>
        <v>1</v>
      </c>
      <c r="X373" s="165">
        <f t="shared" si="113"/>
        <v>0</v>
      </c>
      <c r="Y373" s="166"/>
      <c r="Z373" s="166"/>
      <c r="AA373" s="166"/>
      <c r="AB373" s="84"/>
      <c r="AC373" s="85"/>
      <c r="AD373" s="83" t="str">
        <f t="shared" si="114"/>
        <v>0</v>
      </c>
      <c r="AE373" s="167">
        <f t="shared" si="8802"/>
        <v>0</v>
      </c>
      <c r="AF373" s="168">
        <f t="shared" si="8803"/>
        <v>0</v>
      </c>
      <c r="AG373" s="168">
        <f t="shared" si="8804"/>
        <v>0</v>
      </c>
      <c r="AH373" s="168">
        <f t="shared" si="8805"/>
        <v>0</v>
      </c>
      <c r="AI373" s="168">
        <f t="shared" si="8806"/>
        <v>0</v>
      </c>
      <c r="AJ373" s="154">
        <f t="shared" ref="AJ373:AK373" si="9200">AJ372</f>
        <v>3</v>
      </c>
      <c r="AK373" s="173">
        <f t="shared" si="9200"/>
        <v>1166</v>
      </c>
      <c r="AL373" s="156" t="str">
        <f t="shared" si="8808"/>
        <v>1</v>
      </c>
      <c r="AM373" s="157">
        <f t="shared" si="122"/>
        <v>2</v>
      </c>
      <c r="AN373" s="158">
        <f t="shared" si="123"/>
        <v>0</v>
      </c>
      <c r="AO373" s="159"/>
      <c r="AP373" s="159"/>
      <c r="AQ373" s="159"/>
      <c r="AR373" s="78"/>
      <c r="AS373" s="79"/>
      <c r="AT373" s="77" t="str">
        <f t="shared" si="124"/>
        <v>0</v>
      </c>
      <c r="AU373" s="81">
        <f t="shared" si="8809"/>
        <v>0</v>
      </c>
      <c r="AV373" s="160">
        <f t="shared" si="8810"/>
        <v>0</v>
      </c>
      <c r="AW373" s="160">
        <f t="shared" si="8811"/>
        <v>0</v>
      </c>
      <c r="AX373" s="160">
        <f t="shared" si="8812"/>
        <v>0</v>
      </c>
      <c r="AY373" s="160">
        <f t="shared" si="8813"/>
        <v>0</v>
      </c>
      <c r="AZ373" s="161">
        <f t="shared" ref="AZ373:BA373" si="9201">AZ372</f>
        <v>4</v>
      </c>
      <c r="BA373" s="175">
        <f t="shared" si="9201"/>
        <v>1167</v>
      </c>
      <c r="BB373" s="163" t="str">
        <f t="shared" si="8815"/>
        <v>1</v>
      </c>
      <c r="BC373" s="164">
        <f t="shared" si="132"/>
        <v>4</v>
      </c>
      <c r="BD373" s="165">
        <f t="shared" si="133"/>
        <v>0</v>
      </c>
      <c r="BE373" s="166"/>
      <c r="BF373" s="166"/>
      <c r="BG373" s="166"/>
      <c r="BH373" s="84"/>
      <c r="BI373" s="85"/>
      <c r="BJ373" s="83" t="str">
        <f t="shared" si="134"/>
        <v>0</v>
      </c>
      <c r="BK373" s="167">
        <f t="shared" si="8816"/>
        <v>0</v>
      </c>
      <c r="BL373" s="168">
        <f t="shared" si="8817"/>
        <v>0</v>
      </c>
      <c r="BM373" s="168">
        <f t="shared" si="8818"/>
        <v>0</v>
      </c>
      <c r="BN373" s="168">
        <f t="shared" si="8819"/>
        <v>0</v>
      </c>
      <c r="BO373" s="168">
        <f t="shared" si="8820"/>
        <v>0</v>
      </c>
      <c r="BP373" s="154">
        <f t="shared" ref="BP373:BQ373" si="9202">BP372</f>
        <v>5</v>
      </c>
      <c r="BQ373" s="173">
        <f t="shared" si="9202"/>
        <v>1168</v>
      </c>
      <c r="BR373" s="156" t="str">
        <f t="shared" si="8822"/>
        <v>1</v>
      </c>
      <c r="BS373" s="157">
        <f t="shared" si="142"/>
        <v>4</v>
      </c>
      <c r="BT373" s="158">
        <f t="shared" si="143"/>
        <v>0</v>
      </c>
      <c r="BU373" s="159"/>
      <c r="BV373" s="159"/>
      <c r="BW373" s="159"/>
      <c r="BX373" s="78"/>
      <c r="BY373" s="79"/>
      <c r="BZ373" s="77" t="str">
        <f t="shared" si="144"/>
        <v>0</v>
      </c>
      <c r="CA373" s="81">
        <f t="shared" si="8823"/>
        <v>0</v>
      </c>
      <c r="CB373" s="160">
        <f t="shared" si="8824"/>
        <v>0</v>
      </c>
      <c r="CC373" s="160">
        <f t="shared" si="8825"/>
        <v>0</v>
      </c>
      <c r="CD373" s="160">
        <f t="shared" si="8826"/>
        <v>0</v>
      </c>
      <c r="CE373" s="160">
        <f t="shared" si="8827"/>
        <v>0</v>
      </c>
      <c r="CF373" s="161">
        <f t="shared" ref="CF373:CG373" si="9203">CF372</f>
        <v>6</v>
      </c>
      <c r="CG373" s="175">
        <f t="shared" si="9203"/>
        <v>1169</v>
      </c>
      <c r="CH373" s="163" t="str">
        <f t="shared" si="8829"/>
        <v>1</v>
      </c>
      <c r="CI373" s="164">
        <f t="shared" si="152"/>
        <v>2</v>
      </c>
      <c r="CJ373" s="165">
        <f t="shared" si="153"/>
        <v>0</v>
      </c>
      <c r="CK373" s="166"/>
      <c r="CL373" s="166"/>
      <c r="CM373" s="166"/>
      <c r="CN373" s="84"/>
      <c r="CO373" s="85"/>
      <c r="CP373" s="83" t="str">
        <f t="shared" si="154"/>
        <v>0</v>
      </c>
      <c r="CQ373" s="167">
        <f t="shared" si="8830"/>
        <v>0</v>
      </c>
      <c r="CR373" s="168">
        <f t="shared" si="8831"/>
        <v>0</v>
      </c>
      <c r="CS373" s="168">
        <f t="shared" si="8832"/>
        <v>0</v>
      </c>
      <c r="CT373" s="168">
        <f t="shared" si="8833"/>
        <v>0</v>
      </c>
      <c r="CU373" s="168">
        <f t="shared" si="8834"/>
        <v>0</v>
      </c>
      <c r="CV373" s="154">
        <f t="shared" ref="CV373:CW373" si="9204">CV372</f>
        <v>7</v>
      </c>
      <c r="CW373" s="173">
        <f t="shared" si="9204"/>
        <v>1170</v>
      </c>
      <c r="CX373" s="156" t="str">
        <f t="shared" si="8836"/>
        <v>1</v>
      </c>
      <c r="CY373" s="157">
        <f t="shared" si="162"/>
        <v>2</v>
      </c>
      <c r="CZ373" s="158">
        <f t="shared" si="163"/>
        <v>0</v>
      </c>
      <c r="DA373" s="159"/>
      <c r="DB373" s="159"/>
      <c r="DC373" s="159"/>
      <c r="DD373" s="78"/>
      <c r="DE373" s="79"/>
      <c r="DF373" s="77" t="str">
        <f t="shared" si="164"/>
        <v>0</v>
      </c>
      <c r="DG373" s="81">
        <f t="shared" si="8837"/>
        <v>0</v>
      </c>
      <c r="DH373" s="160">
        <f t="shared" si="8838"/>
        <v>0</v>
      </c>
      <c r="DI373" s="160">
        <f t="shared" si="8839"/>
        <v>0</v>
      </c>
      <c r="DJ373" s="160">
        <f t="shared" si="8840"/>
        <v>0</v>
      </c>
      <c r="DK373" s="160">
        <f t="shared" si="8841"/>
        <v>0</v>
      </c>
      <c r="DL373" s="161">
        <f t="shared" ref="DL373:DM373" si="9205">DL372</f>
        <v>8</v>
      </c>
      <c r="DM373" s="175">
        <f t="shared" si="9205"/>
        <v>1171</v>
      </c>
      <c r="DN373" s="163" t="str">
        <f t="shared" si="8843"/>
        <v>1</v>
      </c>
      <c r="DO373" s="164">
        <f t="shared" si="172"/>
        <v>2</v>
      </c>
      <c r="DP373" s="165">
        <f t="shared" si="173"/>
        <v>0</v>
      </c>
      <c r="DQ373" s="166"/>
      <c r="DR373" s="166"/>
      <c r="DS373" s="166"/>
      <c r="DT373" s="84"/>
      <c r="DU373" s="85"/>
      <c r="DV373" s="83" t="str">
        <f t="shared" si="174"/>
        <v>0</v>
      </c>
      <c r="DW373" s="167">
        <f t="shared" si="8844"/>
        <v>0</v>
      </c>
      <c r="DX373" s="168">
        <f t="shared" si="8845"/>
        <v>0</v>
      </c>
      <c r="DY373" s="168">
        <f t="shared" si="8846"/>
        <v>0</v>
      </c>
      <c r="DZ373" s="168">
        <f t="shared" si="8847"/>
        <v>0</v>
      </c>
      <c r="EA373" s="168">
        <f t="shared" si="8848"/>
        <v>0</v>
      </c>
      <c r="EB373" s="154">
        <f t="shared" ref="EB373:EC373" si="9206">EB372</f>
        <v>9</v>
      </c>
      <c r="EC373" s="173">
        <f t="shared" si="9206"/>
        <v>1172</v>
      </c>
      <c r="ED373" s="156" t="str">
        <f t="shared" si="8850"/>
        <v>1</v>
      </c>
      <c r="EE373" s="157">
        <f t="shared" si="182"/>
        <v>5</v>
      </c>
      <c r="EF373" s="169">
        <f t="shared" si="183"/>
        <v>0</v>
      </c>
      <c r="EG373" s="159"/>
      <c r="EH373" s="159"/>
      <c r="EI373" s="159"/>
      <c r="EJ373" s="78"/>
      <c r="EK373" s="79"/>
      <c r="EL373" s="77" t="str">
        <f t="shared" si="184"/>
        <v>0</v>
      </c>
      <c r="EM373" s="81">
        <f t="shared" si="8851"/>
        <v>0</v>
      </c>
      <c r="EN373" s="160">
        <f t="shared" si="8852"/>
        <v>0</v>
      </c>
      <c r="EO373" s="160">
        <f t="shared" si="8853"/>
        <v>0</v>
      </c>
      <c r="EP373" s="160">
        <f t="shared" si="8854"/>
        <v>0</v>
      </c>
      <c r="EQ373" s="160">
        <f t="shared" si="8855"/>
        <v>0</v>
      </c>
      <c r="ER373" s="161">
        <f t="shared" ref="ER373:ES373" si="9207">ER372</f>
        <v>10</v>
      </c>
      <c r="ES373" s="175">
        <f t="shared" si="9207"/>
        <v>1173</v>
      </c>
      <c r="ET373" s="163" t="str">
        <f t="shared" si="8857"/>
        <v>1</v>
      </c>
      <c r="EU373" s="164">
        <f t="shared" si="192"/>
        <v>19</v>
      </c>
      <c r="EV373" s="165">
        <f t="shared" si="193"/>
        <v>0</v>
      </c>
      <c r="EW373" s="166"/>
      <c r="EX373" s="166"/>
      <c r="EY373" s="166"/>
      <c r="EZ373" s="84"/>
      <c r="FA373" s="85"/>
      <c r="FB373" s="83" t="str">
        <f t="shared" si="194"/>
        <v>0</v>
      </c>
      <c r="FC373" s="167">
        <f t="shared" si="8858"/>
        <v>0</v>
      </c>
      <c r="FD373" s="168">
        <f t="shared" si="8859"/>
        <v>0</v>
      </c>
      <c r="FE373" s="168">
        <f t="shared" si="8860"/>
        <v>0</v>
      </c>
      <c r="FF373" s="168">
        <f t="shared" si="8861"/>
        <v>0</v>
      </c>
      <c r="FG373" s="168">
        <f t="shared" si="8862"/>
        <v>0</v>
      </c>
      <c r="FH373" s="154">
        <f t="shared" ref="FH373:FI373" si="9208">FH372</f>
        <v>11</v>
      </c>
      <c r="FI373" s="173">
        <f t="shared" si="9208"/>
        <v>1174</v>
      </c>
      <c r="FJ373" s="156" t="str">
        <f t="shared" si="8864"/>
        <v>1</v>
      </c>
      <c r="FK373" s="157">
        <f t="shared" si="202"/>
        <v>4</v>
      </c>
      <c r="FL373" s="158">
        <f t="shared" si="203"/>
        <v>0</v>
      </c>
      <c r="FM373" s="159"/>
      <c r="FN373" s="159"/>
      <c r="FO373" s="159"/>
      <c r="FP373" s="78"/>
      <c r="FQ373" s="79"/>
      <c r="FR373" s="77" t="str">
        <f t="shared" si="204"/>
        <v>0</v>
      </c>
      <c r="FS373" s="81">
        <f t="shared" si="8865"/>
        <v>0</v>
      </c>
      <c r="FT373" s="160">
        <f t="shared" si="8866"/>
        <v>0</v>
      </c>
      <c r="FU373" s="160">
        <f t="shared" si="8867"/>
        <v>0</v>
      </c>
      <c r="FV373" s="160">
        <f t="shared" si="8868"/>
        <v>0</v>
      </c>
      <c r="FW373" s="160">
        <f t="shared" si="8869"/>
        <v>0</v>
      </c>
      <c r="FX373" s="161">
        <f t="shared" ref="FX373:FY373" si="9209">FX372</f>
        <v>12</v>
      </c>
      <c r="FY373" s="175">
        <f t="shared" si="9209"/>
        <v>1175</v>
      </c>
      <c r="FZ373" s="163" t="str">
        <f t="shared" si="8871"/>
        <v>1</v>
      </c>
      <c r="GA373" s="164">
        <f t="shared" si="212"/>
        <v>2</v>
      </c>
      <c r="GB373" s="165">
        <f t="shared" si="213"/>
        <v>0</v>
      </c>
      <c r="GC373" s="166"/>
      <c r="GD373" s="166"/>
      <c r="GE373" s="166"/>
      <c r="GF373" s="84"/>
      <c r="GG373" s="85"/>
      <c r="GH373" s="83" t="str">
        <f t="shared" si="214"/>
        <v>0</v>
      </c>
      <c r="GI373" s="167">
        <f t="shared" si="8872"/>
        <v>0</v>
      </c>
      <c r="GJ373" s="168">
        <f t="shared" si="8873"/>
        <v>0</v>
      </c>
      <c r="GK373" s="168">
        <f t="shared" si="8874"/>
        <v>0</v>
      </c>
      <c r="GL373" s="168">
        <f t="shared" si="8875"/>
        <v>0</v>
      </c>
      <c r="GM373" s="168">
        <f t="shared" si="8876"/>
        <v>0</v>
      </c>
      <c r="GN373" s="154">
        <f t="shared" ref="GN373:GO373" si="9210">GN372</f>
        <v>13</v>
      </c>
      <c r="GO373" s="173">
        <f t="shared" si="9210"/>
        <v>1176</v>
      </c>
      <c r="GP373" s="156" t="str">
        <f t="shared" si="8878"/>
        <v>1</v>
      </c>
      <c r="GQ373" s="157">
        <f t="shared" si="222"/>
        <v>3</v>
      </c>
      <c r="GR373" s="158">
        <f t="shared" si="223"/>
        <v>0</v>
      </c>
      <c r="GS373" s="159"/>
      <c r="GT373" s="159"/>
      <c r="GU373" s="159"/>
      <c r="GV373" s="78"/>
      <c r="GW373" s="79"/>
      <c r="GX373" s="77" t="str">
        <f t="shared" si="224"/>
        <v>0</v>
      </c>
      <c r="GY373" s="81">
        <f t="shared" si="8879"/>
        <v>0</v>
      </c>
      <c r="GZ373" s="160">
        <f t="shared" si="8880"/>
        <v>0</v>
      </c>
      <c r="HA373" s="160">
        <f t="shared" si="8881"/>
        <v>0</v>
      </c>
      <c r="HB373" s="160">
        <f t="shared" si="8882"/>
        <v>0</v>
      </c>
      <c r="HC373" s="160">
        <f t="shared" si="8883"/>
        <v>0</v>
      </c>
      <c r="HD373" s="161">
        <f t="shared" ref="HD373:HE373" si="9211">HD372</f>
        <v>14</v>
      </c>
      <c r="HE373" s="175">
        <f t="shared" si="9211"/>
        <v>1177</v>
      </c>
      <c r="HF373" s="163" t="str">
        <f t="shared" si="8885"/>
        <v>1</v>
      </c>
      <c r="HG373" s="164">
        <f t="shared" si="232"/>
        <v>5</v>
      </c>
      <c r="HH373" s="165">
        <f t="shared" si="233"/>
        <v>0</v>
      </c>
      <c r="HI373" s="166"/>
      <c r="HJ373" s="166"/>
      <c r="HK373" s="166"/>
      <c r="HL373" s="84"/>
      <c r="HM373" s="85"/>
      <c r="HN373" s="83" t="str">
        <f t="shared" si="234"/>
        <v>0</v>
      </c>
      <c r="HO373" s="167">
        <f t="shared" si="8886"/>
        <v>0</v>
      </c>
      <c r="HP373" s="168">
        <f t="shared" si="8887"/>
        <v>0</v>
      </c>
      <c r="HQ373" s="168">
        <f t="shared" si="8888"/>
        <v>0</v>
      </c>
      <c r="HR373" s="168">
        <f t="shared" si="8889"/>
        <v>0</v>
      </c>
      <c r="HS373" s="168">
        <f t="shared" si="8890"/>
        <v>0</v>
      </c>
      <c r="HT373" s="154">
        <f t="shared" ref="HT373:HU373" si="9212">HT372</f>
        <v>15</v>
      </c>
      <c r="HU373" s="173">
        <f t="shared" si="9212"/>
        <v>1178</v>
      </c>
      <c r="HV373" s="156" t="str">
        <f t="shared" si="8892"/>
        <v>1</v>
      </c>
      <c r="HW373" s="157" t="str">
        <f t="shared" si="242"/>
        <v/>
      </c>
      <c r="HX373" s="169">
        <f t="shared" si="243"/>
        <v>0</v>
      </c>
      <c r="HY373" s="159"/>
      <c r="HZ373" s="159"/>
      <c r="IA373" s="159"/>
      <c r="IB373" s="160"/>
      <c r="IC373" s="160"/>
      <c r="ID373" s="160" t="str">
        <f t="shared" si="244"/>
        <v>0</v>
      </c>
      <c r="IE373" s="160">
        <f t="shared" si="8893"/>
        <v>0</v>
      </c>
      <c r="IF373" s="160">
        <f t="shared" si="8894"/>
        <v>0</v>
      </c>
      <c r="IG373" s="160">
        <f t="shared" si="8895"/>
        <v>0</v>
      </c>
      <c r="IH373" s="160">
        <f t="shared" si="8896"/>
        <v>0</v>
      </c>
      <c r="II373" s="160">
        <f t="shared" si="8897"/>
        <v>0</v>
      </c>
      <c r="IJ373" s="161">
        <f t="shared" ref="IJ373:IK373" si="9213">IJ372</f>
        <v>16</v>
      </c>
      <c r="IK373" s="175">
        <f t="shared" si="9213"/>
        <v>1179</v>
      </c>
      <c r="IL373" s="163" t="str">
        <f t="shared" si="8899"/>
        <v>1</v>
      </c>
      <c r="IM373" s="164" t="str">
        <f t="shared" si="252"/>
        <v/>
      </c>
      <c r="IN373" s="165">
        <f t="shared" si="253"/>
        <v>0</v>
      </c>
      <c r="IO373" s="166"/>
      <c r="IP373" s="166"/>
      <c r="IQ373" s="166"/>
      <c r="IR373" s="168"/>
      <c r="IS373" s="168"/>
      <c r="IT373" s="170" t="str">
        <f t="shared" si="254"/>
        <v>0</v>
      </c>
      <c r="IU373" s="170">
        <f t="shared" si="8900"/>
        <v>0</v>
      </c>
      <c r="IV373" s="168">
        <f t="shared" si="8901"/>
        <v>0</v>
      </c>
      <c r="IW373" s="168">
        <f t="shared" si="8902"/>
        <v>0</v>
      </c>
      <c r="IX373" s="168">
        <f t="shared" si="8903"/>
        <v>0</v>
      </c>
      <c r="IY373" s="168">
        <f t="shared" si="8904"/>
        <v>0</v>
      </c>
      <c r="IZ373" s="154">
        <f t="shared" ref="IZ373:JA373" si="9214">IZ372</f>
        <v>17</v>
      </c>
      <c r="JA373" s="173">
        <f t="shared" si="9214"/>
        <v>1180</v>
      </c>
      <c r="JB373" s="156" t="str">
        <f t="shared" si="8906"/>
        <v>1</v>
      </c>
      <c r="JC373" s="157" t="str">
        <f t="shared" si="262"/>
        <v/>
      </c>
      <c r="JD373" s="158">
        <f t="shared" si="263"/>
        <v>0</v>
      </c>
      <c r="JE373" s="159"/>
      <c r="JF373" s="159"/>
      <c r="JG373" s="159"/>
      <c r="JH373" s="160"/>
      <c r="JI373" s="160"/>
      <c r="JJ373" s="171" t="str">
        <f t="shared" si="264"/>
        <v>0</v>
      </c>
      <c r="JK373" s="171">
        <f t="shared" si="8907"/>
        <v>0</v>
      </c>
      <c r="JL373" s="160">
        <f t="shared" si="8908"/>
        <v>0</v>
      </c>
      <c r="JM373" s="160">
        <f t="shared" si="8909"/>
        <v>0</v>
      </c>
      <c r="JN373" s="160">
        <f t="shared" si="8910"/>
        <v>0</v>
      </c>
      <c r="JO373" s="160">
        <f t="shared" si="8911"/>
        <v>0</v>
      </c>
      <c r="JP373" s="161">
        <f t="shared" ref="JP373:JQ373" si="9215">JP372</f>
        <v>18</v>
      </c>
      <c r="JQ373" s="175">
        <f t="shared" si="9215"/>
        <v>1181</v>
      </c>
      <c r="JR373" s="163" t="str">
        <f t="shared" si="8913"/>
        <v>1</v>
      </c>
      <c r="JS373" s="164" t="str">
        <f t="shared" si="272"/>
        <v/>
      </c>
      <c r="JT373" s="165">
        <f t="shared" si="273"/>
        <v>0</v>
      </c>
      <c r="JU373" s="166"/>
      <c r="JV373" s="166"/>
      <c r="JW373" s="166"/>
      <c r="JX373" s="168"/>
      <c r="JY373" s="168"/>
      <c r="JZ373" s="170" t="str">
        <f t="shared" si="274"/>
        <v>0</v>
      </c>
      <c r="KA373" s="170">
        <f t="shared" si="8914"/>
        <v>0</v>
      </c>
      <c r="KB373" s="168">
        <f t="shared" si="8915"/>
        <v>0</v>
      </c>
      <c r="KC373" s="168">
        <f t="shared" si="8916"/>
        <v>0</v>
      </c>
      <c r="KD373" s="168">
        <f t="shared" si="8917"/>
        <v>0</v>
      </c>
      <c r="KE373" s="168">
        <f t="shared" si="8918"/>
        <v>0</v>
      </c>
      <c r="KF373" s="154">
        <f t="shared" ref="KF373:KG373" si="9216">KF372</f>
        <v>19</v>
      </c>
      <c r="KG373" s="173">
        <f t="shared" si="9216"/>
        <v>1182</v>
      </c>
      <c r="KH373" s="156" t="str">
        <f t="shared" si="8920"/>
        <v>1</v>
      </c>
      <c r="KI373" s="157" t="str">
        <f t="shared" si="282"/>
        <v/>
      </c>
      <c r="KJ373" s="158">
        <f t="shared" si="283"/>
        <v>0</v>
      </c>
      <c r="KK373" s="159"/>
      <c r="KL373" s="159"/>
      <c r="KM373" s="159"/>
      <c r="KN373" s="160"/>
      <c r="KO373" s="160"/>
      <c r="KP373" s="171" t="str">
        <f t="shared" si="284"/>
        <v>0</v>
      </c>
      <c r="KQ373" s="171">
        <f t="shared" si="8921"/>
        <v>0</v>
      </c>
      <c r="KR373" s="160">
        <f t="shared" si="8922"/>
        <v>0</v>
      </c>
      <c r="KS373" s="160">
        <f t="shared" si="8923"/>
        <v>0</v>
      </c>
      <c r="KT373" s="160">
        <f t="shared" si="8924"/>
        <v>0</v>
      </c>
      <c r="KU373" s="160">
        <f t="shared" si="8925"/>
        <v>0</v>
      </c>
      <c r="KV373" s="161">
        <f t="shared" ref="KV373:KW373" si="9217">KV372</f>
        <v>20</v>
      </c>
      <c r="KW373" s="175">
        <f t="shared" si="9217"/>
        <v>1183</v>
      </c>
      <c r="KX373" s="163" t="str">
        <f t="shared" si="8927"/>
        <v>1</v>
      </c>
      <c r="KY373" s="164" t="str">
        <f t="shared" si="292"/>
        <v/>
      </c>
      <c r="KZ373" s="165">
        <f t="shared" si="293"/>
        <v>0</v>
      </c>
      <c r="LA373" s="166"/>
      <c r="LB373" s="166"/>
      <c r="LC373" s="166"/>
      <c r="LD373" s="168"/>
      <c r="LE373" s="168"/>
      <c r="LF373" s="170" t="str">
        <f t="shared" si="294"/>
        <v>0</v>
      </c>
      <c r="LG373" s="170">
        <f t="shared" si="8928"/>
        <v>0</v>
      </c>
      <c r="LH373" s="168">
        <f t="shared" si="8929"/>
        <v>0</v>
      </c>
      <c r="LI373" s="168">
        <f t="shared" si="8930"/>
        <v>0</v>
      </c>
      <c r="LJ373" s="168">
        <f t="shared" si="8931"/>
        <v>0</v>
      </c>
      <c r="LK373" s="168">
        <f t="shared" si="8932"/>
        <v>0</v>
      </c>
      <c r="LL373" s="172"/>
      <c r="LM373" s="172"/>
      <c r="LN373" s="168" t="str">
        <f t="shared" si="8933"/>
        <v>#REF!</v>
      </c>
      <c r="LO373" s="168" t="str">
        <f t="shared" si="8934"/>
        <v>#REF!</v>
      </c>
      <c r="LP373" s="168" t="str">
        <f t="shared" si="8935"/>
        <v>#REF!</v>
      </c>
      <c r="LQ373" s="168" t="str">
        <f t="shared" si="8936"/>
        <v>#REF!</v>
      </c>
    </row>
    <row r="374" ht="15.75" customHeight="1">
      <c r="A374" s="188">
        <v>46463.0</v>
      </c>
      <c r="B374" s="152" t="s">
        <v>27</v>
      </c>
      <c r="C374" s="153">
        <f t="shared" si="99"/>
        <v>0</v>
      </c>
      <c r="D374" s="154">
        <f t="shared" ref="D374:E374" si="9218">D373</f>
        <v>1</v>
      </c>
      <c r="E374" s="173">
        <f t="shared" si="9218"/>
        <v>1164</v>
      </c>
      <c r="F374" s="156" t="str">
        <f t="shared" si="9038"/>
        <v>1</v>
      </c>
      <c r="G374" s="157">
        <f t="shared" si="102"/>
        <v>1</v>
      </c>
      <c r="H374" s="158">
        <f t="shared" si="103"/>
        <v>0</v>
      </c>
      <c r="I374" s="159"/>
      <c r="J374" s="159"/>
      <c r="K374" s="159"/>
      <c r="L374" s="78"/>
      <c r="M374" s="79"/>
      <c r="N374" s="77" t="str">
        <f t="shared" si="104"/>
        <v>0</v>
      </c>
      <c r="O374" s="81">
        <f t="shared" si="8795"/>
        <v>0</v>
      </c>
      <c r="P374" s="160">
        <f t="shared" si="8796"/>
        <v>0</v>
      </c>
      <c r="Q374" s="160">
        <f t="shared" si="8797"/>
        <v>0</v>
      </c>
      <c r="R374" s="160">
        <f t="shared" si="8798"/>
        <v>0</v>
      </c>
      <c r="S374" s="160">
        <f t="shared" si="8799"/>
        <v>0</v>
      </c>
      <c r="T374" s="161">
        <f t="shared" ref="T374:U374" si="9219">T373</f>
        <v>2</v>
      </c>
      <c r="U374" s="175">
        <f t="shared" si="9219"/>
        <v>1165</v>
      </c>
      <c r="V374" s="163" t="str">
        <f t="shared" si="8801"/>
        <v>1</v>
      </c>
      <c r="W374" s="164">
        <f t="shared" si="112"/>
        <v>1</v>
      </c>
      <c r="X374" s="165">
        <f t="shared" si="113"/>
        <v>0</v>
      </c>
      <c r="Y374" s="166"/>
      <c r="Z374" s="166"/>
      <c r="AA374" s="166"/>
      <c r="AB374" s="84"/>
      <c r="AC374" s="85"/>
      <c r="AD374" s="83" t="str">
        <f t="shared" si="114"/>
        <v>0</v>
      </c>
      <c r="AE374" s="167">
        <f t="shared" si="8802"/>
        <v>0</v>
      </c>
      <c r="AF374" s="168">
        <f t="shared" si="8803"/>
        <v>0</v>
      </c>
      <c r="AG374" s="168">
        <f t="shared" si="8804"/>
        <v>0</v>
      </c>
      <c r="AH374" s="168">
        <f t="shared" si="8805"/>
        <v>0</v>
      </c>
      <c r="AI374" s="168">
        <f t="shared" si="8806"/>
        <v>0</v>
      </c>
      <c r="AJ374" s="154">
        <f t="shared" ref="AJ374:AK374" si="9220">AJ373</f>
        <v>3</v>
      </c>
      <c r="AK374" s="173">
        <f t="shared" si="9220"/>
        <v>1166</v>
      </c>
      <c r="AL374" s="156" t="str">
        <f t="shared" si="8808"/>
        <v>1</v>
      </c>
      <c r="AM374" s="157">
        <f t="shared" si="122"/>
        <v>2</v>
      </c>
      <c r="AN374" s="158">
        <f t="shared" si="123"/>
        <v>0</v>
      </c>
      <c r="AO374" s="159"/>
      <c r="AP374" s="159"/>
      <c r="AQ374" s="159"/>
      <c r="AR374" s="78"/>
      <c r="AS374" s="79"/>
      <c r="AT374" s="77" t="str">
        <f t="shared" si="124"/>
        <v>0</v>
      </c>
      <c r="AU374" s="81">
        <f t="shared" si="8809"/>
        <v>0</v>
      </c>
      <c r="AV374" s="160">
        <f t="shared" si="8810"/>
        <v>0</v>
      </c>
      <c r="AW374" s="160">
        <f t="shared" si="8811"/>
        <v>0</v>
      </c>
      <c r="AX374" s="160">
        <f t="shared" si="8812"/>
        <v>0</v>
      </c>
      <c r="AY374" s="160">
        <f t="shared" si="8813"/>
        <v>0</v>
      </c>
      <c r="AZ374" s="161">
        <f t="shared" ref="AZ374:BA374" si="9221">AZ373</f>
        <v>4</v>
      </c>
      <c r="BA374" s="175">
        <f t="shared" si="9221"/>
        <v>1167</v>
      </c>
      <c r="BB374" s="163" t="str">
        <f t="shared" si="8815"/>
        <v>1</v>
      </c>
      <c r="BC374" s="164">
        <f t="shared" si="132"/>
        <v>4</v>
      </c>
      <c r="BD374" s="165">
        <f t="shared" si="133"/>
        <v>0</v>
      </c>
      <c r="BE374" s="166"/>
      <c r="BF374" s="166"/>
      <c r="BG374" s="166"/>
      <c r="BH374" s="84"/>
      <c r="BI374" s="85"/>
      <c r="BJ374" s="83" t="str">
        <f t="shared" si="134"/>
        <v>0</v>
      </c>
      <c r="BK374" s="167">
        <f t="shared" si="8816"/>
        <v>0</v>
      </c>
      <c r="BL374" s="168">
        <f t="shared" si="8817"/>
        <v>0</v>
      </c>
      <c r="BM374" s="168">
        <f t="shared" si="8818"/>
        <v>0</v>
      </c>
      <c r="BN374" s="168">
        <f t="shared" si="8819"/>
        <v>0</v>
      </c>
      <c r="BO374" s="168">
        <f t="shared" si="8820"/>
        <v>0</v>
      </c>
      <c r="BP374" s="154">
        <f t="shared" ref="BP374:BQ374" si="9222">BP373</f>
        <v>5</v>
      </c>
      <c r="BQ374" s="173">
        <f t="shared" si="9222"/>
        <v>1168</v>
      </c>
      <c r="BR374" s="156" t="str">
        <f t="shared" si="8822"/>
        <v>1</v>
      </c>
      <c r="BS374" s="157">
        <f t="shared" si="142"/>
        <v>4</v>
      </c>
      <c r="BT374" s="158">
        <f t="shared" si="143"/>
        <v>0</v>
      </c>
      <c r="BU374" s="159"/>
      <c r="BV374" s="159"/>
      <c r="BW374" s="159"/>
      <c r="BX374" s="78"/>
      <c r="BY374" s="79"/>
      <c r="BZ374" s="77" t="str">
        <f t="shared" si="144"/>
        <v>0</v>
      </c>
      <c r="CA374" s="81">
        <f t="shared" si="8823"/>
        <v>0</v>
      </c>
      <c r="CB374" s="160">
        <f t="shared" si="8824"/>
        <v>0</v>
      </c>
      <c r="CC374" s="160">
        <f t="shared" si="8825"/>
        <v>0</v>
      </c>
      <c r="CD374" s="160">
        <f t="shared" si="8826"/>
        <v>0</v>
      </c>
      <c r="CE374" s="160">
        <f t="shared" si="8827"/>
        <v>0</v>
      </c>
      <c r="CF374" s="161">
        <f t="shared" ref="CF374:CG374" si="9223">CF373</f>
        <v>6</v>
      </c>
      <c r="CG374" s="175">
        <f t="shared" si="9223"/>
        <v>1169</v>
      </c>
      <c r="CH374" s="163" t="str">
        <f t="shared" si="8829"/>
        <v>1</v>
      </c>
      <c r="CI374" s="164">
        <f t="shared" si="152"/>
        <v>2</v>
      </c>
      <c r="CJ374" s="165">
        <f t="shared" si="153"/>
        <v>0</v>
      </c>
      <c r="CK374" s="166"/>
      <c r="CL374" s="166"/>
      <c r="CM374" s="166"/>
      <c r="CN374" s="84"/>
      <c r="CO374" s="85"/>
      <c r="CP374" s="83" t="str">
        <f t="shared" si="154"/>
        <v>0</v>
      </c>
      <c r="CQ374" s="167">
        <f t="shared" si="8830"/>
        <v>0</v>
      </c>
      <c r="CR374" s="168">
        <f t="shared" si="8831"/>
        <v>0</v>
      </c>
      <c r="CS374" s="168">
        <f t="shared" si="8832"/>
        <v>0</v>
      </c>
      <c r="CT374" s="168">
        <f t="shared" si="8833"/>
        <v>0</v>
      </c>
      <c r="CU374" s="168">
        <f t="shared" si="8834"/>
        <v>0</v>
      </c>
      <c r="CV374" s="154">
        <f t="shared" ref="CV374:CW374" si="9224">CV373</f>
        <v>7</v>
      </c>
      <c r="CW374" s="173">
        <f t="shared" si="9224"/>
        <v>1170</v>
      </c>
      <c r="CX374" s="156" t="str">
        <f t="shared" si="8836"/>
        <v>1</v>
      </c>
      <c r="CY374" s="157">
        <f t="shared" si="162"/>
        <v>2</v>
      </c>
      <c r="CZ374" s="158">
        <f t="shared" si="163"/>
        <v>0</v>
      </c>
      <c r="DA374" s="159"/>
      <c r="DB374" s="159"/>
      <c r="DC374" s="159"/>
      <c r="DD374" s="78"/>
      <c r="DE374" s="79"/>
      <c r="DF374" s="77" t="str">
        <f t="shared" si="164"/>
        <v>0</v>
      </c>
      <c r="DG374" s="81">
        <f t="shared" si="8837"/>
        <v>0</v>
      </c>
      <c r="DH374" s="160">
        <f t="shared" si="8838"/>
        <v>0</v>
      </c>
      <c r="DI374" s="160">
        <f t="shared" si="8839"/>
        <v>0</v>
      </c>
      <c r="DJ374" s="160">
        <f t="shared" si="8840"/>
        <v>0</v>
      </c>
      <c r="DK374" s="160">
        <f t="shared" si="8841"/>
        <v>0</v>
      </c>
      <c r="DL374" s="161">
        <f t="shared" ref="DL374:DM374" si="9225">DL373</f>
        <v>8</v>
      </c>
      <c r="DM374" s="175">
        <f t="shared" si="9225"/>
        <v>1171</v>
      </c>
      <c r="DN374" s="163" t="str">
        <f t="shared" si="8843"/>
        <v>1</v>
      </c>
      <c r="DO374" s="164">
        <f t="shared" si="172"/>
        <v>2</v>
      </c>
      <c r="DP374" s="165">
        <f t="shared" si="173"/>
        <v>0</v>
      </c>
      <c r="DQ374" s="166"/>
      <c r="DR374" s="166"/>
      <c r="DS374" s="166"/>
      <c r="DT374" s="84"/>
      <c r="DU374" s="85"/>
      <c r="DV374" s="83" t="str">
        <f t="shared" si="174"/>
        <v>0</v>
      </c>
      <c r="DW374" s="167">
        <f t="shared" si="8844"/>
        <v>0</v>
      </c>
      <c r="DX374" s="168">
        <f t="shared" si="8845"/>
        <v>0</v>
      </c>
      <c r="DY374" s="168">
        <f t="shared" si="8846"/>
        <v>0</v>
      </c>
      <c r="DZ374" s="168">
        <f t="shared" si="8847"/>
        <v>0</v>
      </c>
      <c r="EA374" s="168">
        <f t="shared" si="8848"/>
        <v>0</v>
      </c>
      <c r="EB374" s="154">
        <f t="shared" ref="EB374:EC374" si="9226">EB373</f>
        <v>9</v>
      </c>
      <c r="EC374" s="173">
        <f t="shared" si="9226"/>
        <v>1172</v>
      </c>
      <c r="ED374" s="156" t="str">
        <f t="shared" si="8850"/>
        <v>1</v>
      </c>
      <c r="EE374" s="157">
        <f t="shared" si="182"/>
        <v>5</v>
      </c>
      <c r="EF374" s="169">
        <f t="shared" si="183"/>
        <v>0</v>
      </c>
      <c r="EG374" s="159"/>
      <c r="EH374" s="159"/>
      <c r="EI374" s="159"/>
      <c r="EJ374" s="78"/>
      <c r="EK374" s="79"/>
      <c r="EL374" s="77" t="str">
        <f t="shared" si="184"/>
        <v>0</v>
      </c>
      <c r="EM374" s="81">
        <f t="shared" si="8851"/>
        <v>0</v>
      </c>
      <c r="EN374" s="160">
        <f t="shared" si="8852"/>
        <v>0</v>
      </c>
      <c r="EO374" s="160">
        <f t="shared" si="8853"/>
        <v>0</v>
      </c>
      <c r="EP374" s="160">
        <f t="shared" si="8854"/>
        <v>0</v>
      </c>
      <c r="EQ374" s="160">
        <f t="shared" si="8855"/>
        <v>0</v>
      </c>
      <c r="ER374" s="161">
        <f t="shared" ref="ER374:ES374" si="9227">ER373</f>
        <v>10</v>
      </c>
      <c r="ES374" s="175">
        <f t="shared" si="9227"/>
        <v>1173</v>
      </c>
      <c r="ET374" s="163" t="str">
        <f t="shared" si="8857"/>
        <v>1</v>
      </c>
      <c r="EU374" s="164">
        <f t="shared" si="192"/>
        <v>19</v>
      </c>
      <c r="EV374" s="165">
        <f t="shared" si="193"/>
        <v>0</v>
      </c>
      <c r="EW374" s="166"/>
      <c r="EX374" s="166"/>
      <c r="EY374" s="166"/>
      <c r="EZ374" s="84"/>
      <c r="FA374" s="85"/>
      <c r="FB374" s="83" t="str">
        <f t="shared" si="194"/>
        <v>0</v>
      </c>
      <c r="FC374" s="167">
        <f t="shared" si="8858"/>
        <v>0</v>
      </c>
      <c r="FD374" s="168">
        <f t="shared" si="8859"/>
        <v>0</v>
      </c>
      <c r="FE374" s="168">
        <f t="shared" si="8860"/>
        <v>0</v>
      </c>
      <c r="FF374" s="168">
        <f t="shared" si="8861"/>
        <v>0</v>
      </c>
      <c r="FG374" s="168">
        <f t="shared" si="8862"/>
        <v>0</v>
      </c>
      <c r="FH374" s="154">
        <f t="shared" ref="FH374:FI374" si="9228">FH373</f>
        <v>11</v>
      </c>
      <c r="FI374" s="173">
        <f t="shared" si="9228"/>
        <v>1174</v>
      </c>
      <c r="FJ374" s="156" t="str">
        <f t="shared" si="8864"/>
        <v>1</v>
      </c>
      <c r="FK374" s="157">
        <f t="shared" si="202"/>
        <v>4</v>
      </c>
      <c r="FL374" s="158">
        <f t="shared" si="203"/>
        <v>0</v>
      </c>
      <c r="FM374" s="159"/>
      <c r="FN374" s="159"/>
      <c r="FO374" s="159"/>
      <c r="FP374" s="78"/>
      <c r="FQ374" s="79"/>
      <c r="FR374" s="77" t="str">
        <f t="shared" si="204"/>
        <v>0</v>
      </c>
      <c r="FS374" s="81">
        <f t="shared" si="8865"/>
        <v>0</v>
      </c>
      <c r="FT374" s="160">
        <f t="shared" si="8866"/>
        <v>0</v>
      </c>
      <c r="FU374" s="160">
        <f t="shared" si="8867"/>
        <v>0</v>
      </c>
      <c r="FV374" s="160">
        <f t="shared" si="8868"/>
        <v>0</v>
      </c>
      <c r="FW374" s="160">
        <f t="shared" si="8869"/>
        <v>0</v>
      </c>
      <c r="FX374" s="161">
        <f t="shared" ref="FX374:FY374" si="9229">FX373</f>
        <v>12</v>
      </c>
      <c r="FY374" s="175">
        <f t="shared" si="9229"/>
        <v>1175</v>
      </c>
      <c r="FZ374" s="163" t="str">
        <f t="shared" si="8871"/>
        <v>1</v>
      </c>
      <c r="GA374" s="164">
        <f t="shared" si="212"/>
        <v>2</v>
      </c>
      <c r="GB374" s="165">
        <f t="shared" si="213"/>
        <v>0</v>
      </c>
      <c r="GC374" s="166"/>
      <c r="GD374" s="166"/>
      <c r="GE374" s="166"/>
      <c r="GF374" s="84"/>
      <c r="GG374" s="85"/>
      <c r="GH374" s="83" t="str">
        <f t="shared" si="214"/>
        <v>0</v>
      </c>
      <c r="GI374" s="167">
        <f t="shared" si="8872"/>
        <v>0</v>
      </c>
      <c r="GJ374" s="168">
        <f t="shared" si="8873"/>
        <v>0</v>
      </c>
      <c r="GK374" s="168">
        <f t="shared" si="8874"/>
        <v>0</v>
      </c>
      <c r="GL374" s="168">
        <f t="shared" si="8875"/>
        <v>0</v>
      </c>
      <c r="GM374" s="168">
        <f t="shared" si="8876"/>
        <v>0</v>
      </c>
      <c r="GN374" s="154">
        <f t="shared" ref="GN374:GO374" si="9230">GN373</f>
        <v>13</v>
      </c>
      <c r="GO374" s="173">
        <f t="shared" si="9230"/>
        <v>1176</v>
      </c>
      <c r="GP374" s="156" t="str">
        <f t="shared" si="8878"/>
        <v>1</v>
      </c>
      <c r="GQ374" s="157">
        <f t="shared" si="222"/>
        <v>3</v>
      </c>
      <c r="GR374" s="158">
        <f t="shared" si="223"/>
        <v>0</v>
      </c>
      <c r="GS374" s="159"/>
      <c r="GT374" s="159"/>
      <c r="GU374" s="159"/>
      <c r="GV374" s="78"/>
      <c r="GW374" s="79"/>
      <c r="GX374" s="77" t="str">
        <f t="shared" si="224"/>
        <v>0</v>
      </c>
      <c r="GY374" s="81">
        <f t="shared" si="8879"/>
        <v>0</v>
      </c>
      <c r="GZ374" s="160">
        <f t="shared" si="8880"/>
        <v>0</v>
      </c>
      <c r="HA374" s="160">
        <f t="shared" si="8881"/>
        <v>0</v>
      </c>
      <c r="HB374" s="160">
        <f t="shared" si="8882"/>
        <v>0</v>
      </c>
      <c r="HC374" s="160">
        <f t="shared" si="8883"/>
        <v>0</v>
      </c>
      <c r="HD374" s="161">
        <f t="shared" ref="HD374:HE374" si="9231">HD373</f>
        <v>14</v>
      </c>
      <c r="HE374" s="175">
        <f t="shared" si="9231"/>
        <v>1177</v>
      </c>
      <c r="HF374" s="163" t="str">
        <f t="shared" si="8885"/>
        <v>1</v>
      </c>
      <c r="HG374" s="164">
        <f t="shared" si="232"/>
        <v>5</v>
      </c>
      <c r="HH374" s="165">
        <f t="shared" si="233"/>
        <v>0</v>
      </c>
      <c r="HI374" s="166"/>
      <c r="HJ374" s="166"/>
      <c r="HK374" s="166"/>
      <c r="HL374" s="84"/>
      <c r="HM374" s="85"/>
      <c r="HN374" s="83" t="str">
        <f t="shared" si="234"/>
        <v>0</v>
      </c>
      <c r="HO374" s="167">
        <f t="shared" si="8886"/>
        <v>0</v>
      </c>
      <c r="HP374" s="168">
        <f t="shared" si="8887"/>
        <v>0</v>
      </c>
      <c r="HQ374" s="168">
        <f t="shared" si="8888"/>
        <v>0</v>
      </c>
      <c r="HR374" s="168">
        <f t="shared" si="8889"/>
        <v>0</v>
      </c>
      <c r="HS374" s="168">
        <f t="shared" si="8890"/>
        <v>0</v>
      </c>
      <c r="HT374" s="154">
        <f t="shared" ref="HT374:HU374" si="9232">HT373</f>
        <v>15</v>
      </c>
      <c r="HU374" s="173">
        <f t="shared" si="9232"/>
        <v>1178</v>
      </c>
      <c r="HV374" s="156" t="str">
        <f t="shared" si="8892"/>
        <v>1</v>
      </c>
      <c r="HW374" s="157" t="str">
        <f t="shared" si="242"/>
        <v/>
      </c>
      <c r="HX374" s="169">
        <f t="shared" si="243"/>
        <v>0</v>
      </c>
      <c r="HY374" s="159"/>
      <c r="HZ374" s="159"/>
      <c r="IA374" s="159"/>
      <c r="IB374" s="160"/>
      <c r="IC374" s="160"/>
      <c r="ID374" s="160" t="str">
        <f t="shared" si="244"/>
        <v>0</v>
      </c>
      <c r="IE374" s="160">
        <f t="shared" si="8893"/>
        <v>0</v>
      </c>
      <c r="IF374" s="160">
        <f t="shared" si="8894"/>
        <v>0</v>
      </c>
      <c r="IG374" s="160">
        <f t="shared" si="8895"/>
        <v>0</v>
      </c>
      <c r="IH374" s="160">
        <f t="shared" si="8896"/>
        <v>0</v>
      </c>
      <c r="II374" s="160">
        <f t="shared" si="8897"/>
        <v>0</v>
      </c>
      <c r="IJ374" s="161">
        <f t="shared" ref="IJ374:IK374" si="9233">IJ373</f>
        <v>16</v>
      </c>
      <c r="IK374" s="175">
        <f t="shared" si="9233"/>
        <v>1179</v>
      </c>
      <c r="IL374" s="163" t="str">
        <f t="shared" si="8899"/>
        <v>1</v>
      </c>
      <c r="IM374" s="164" t="str">
        <f t="shared" si="252"/>
        <v/>
      </c>
      <c r="IN374" s="165">
        <f t="shared" si="253"/>
        <v>0</v>
      </c>
      <c r="IO374" s="166"/>
      <c r="IP374" s="166"/>
      <c r="IQ374" s="166"/>
      <c r="IR374" s="168"/>
      <c r="IS374" s="168"/>
      <c r="IT374" s="170" t="str">
        <f t="shared" si="254"/>
        <v>0</v>
      </c>
      <c r="IU374" s="170">
        <f t="shared" si="8900"/>
        <v>0</v>
      </c>
      <c r="IV374" s="168">
        <f t="shared" si="8901"/>
        <v>0</v>
      </c>
      <c r="IW374" s="168">
        <f t="shared" si="8902"/>
        <v>0</v>
      </c>
      <c r="IX374" s="168">
        <f t="shared" si="8903"/>
        <v>0</v>
      </c>
      <c r="IY374" s="168">
        <f t="shared" si="8904"/>
        <v>0</v>
      </c>
      <c r="IZ374" s="154">
        <f t="shared" ref="IZ374:JA374" si="9234">IZ373</f>
        <v>17</v>
      </c>
      <c r="JA374" s="173">
        <f t="shared" si="9234"/>
        <v>1180</v>
      </c>
      <c r="JB374" s="156" t="str">
        <f t="shared" si="8906"/>
        <v>1</v>
      </c>
      <c r="JC374" s="157" t="str">
        <f t="shared" si="262"/>
        <v/>
      </c>
      <c r="JD374" s="158">
        <f t="shared" si="263"/>
        <v>0</v>
      </c>
      <c r="JE374" s="159"/>
      <c r="JF374" s="159"/>
      <c r="JG374" s="159"/>
      <c r="JH374" s="160"/>
      <c r="JI374" s="160"/>
      <c r="JJ374" s="171" t="str">
        <f t="shared" si="264"/>
        <v>0</v>
      </c>
      <c r="JK374" s="171">
        <f t="shared" si="8907"/>
        <v>0</v>
      </c>
      <c r="JL374" s="160">
        <f t="shared" si="8908"/>
        <v>0</v>
      </c>
      <c r="JM374" s="160">
        <f t="shared" si="8909"/>
        <v>0</v>
      </c>
      <c r="JN374" s="160">
        <f t="shared" si="8910"/>
        <v>0</v>
      </c>
      <c r="JO374" s="160">
        <f t="shared" si="8911"/>
        <v>0</v>
      </c>
      <c r="JP374" s="161">
        <f t="shared" ref="JP374:JQ374" si="9235">JP373</f>
        <v>18</v>
      </c>
      <c r="JQ374" s="175">
        <f t="shared" si="9235"/>
        <v>1181</v>
      </c>
      <c r="JR374" s="163" t="str">
        <f t="shared" si="8913"/>
        <v>1</v>
      </c>
      <c r="JS374" s="164" t="str">
        <f t="shared" si="272"/>
        <v/>
      </c>
      <c r="JT374" s="165">
        <f t="shared" si="273"/>
        <v>0</v>
      </c>
      <c r="JU374" s="166"/>
      <c r="JV374" s="166"/>
      <c r="JW374" s="166"/>
      <c r="JX374" s="168"/>
      <c r="JY374" s="168"/>
      <c r="JZ374" s="170" t="str">
        <f t="shared" si="274"/>
        <v>0</v>
      </c>
      <c r="KA374" s="170">
        <f t="shared" si="8914"/>
        <v>0</v>
      </c>
      <c r="KB374" s="168">
        <f t="shared" si="8915"/>
        <v>0</v>
      </c>
      <c r="KC374" s="168">
        <f t="shared" si="8916"/>
        <v>0</v>
      </c>
      <c r="KD374" s="168">
        <f t="shared" si="8917"/>
        <v>0</v>
      </c>
      <c r="KE374" s="168">
        <f t="shared" si="8918"/>
        <v>0</v>
      </c>
      <c r="KF374" s="154">
        <f t="shared" ref="KF374:KG374" si="9236">KF373</f>
        <v>19</v>
      </c>
      <c r="KG374" s="173">
        <f t="shared" si="9236"/>
        <v>1182</v>
      </c>
      <c r="KH374" s="156" t="str">
        <f t="shared" si="8920"/>
        <v>1</v>
      </c>
      <c r="KI374" s="157" t="str">
        <f t="shared" si="282"/>
        <v/>
      </c>
      <c r="KJ374" s="158">
        <f t="shared" si="283"/>
        <v>0</v>
      </c>
      <c r="KK374" s="159"/>
      <c r="KL374" s="159"/>
      <c r="KM374" s="159"/>
      <c r="KN374" s="160"/>
      <c r="KO374" s="160"/>
      <c r="KP374" s="171" t="str">
        <f t="shared" si="284"/>
        <v>0</v>
      </c>
      <c r="KQ374" s="171">
        <f t="shared" si="8921"/>
        <v>0</v>
      </c>
      <c r="KR374" s="160">
        <f t="shared" si="8922"/>
        <v>0</v>
      </c>
      <c r="KS374" s="160">
        <f t="shared" si="8923"/>
        <v>0</v>
      </c>
      <c r="KT374" s="160">
        <f t="shared" si="8924"/>
        <v>0</v>
      </c>
      <c r="KU374" s="160">
        <f t="shared" si="8925"/>
        <v>0</v>
      </c>
      <c r="KV374" s="161">
        <f t="shared" ref="KV374:KW374" si="9237">KV373</f>
        <v>20</v>
      </c>
      <c r="KW374" s="175">
        <f t="shared" si="9237"/>
        <v>1183</v>
      </c>
      <c r="KX374" s="163" t="str">
        <f t="shared" si="8927"/>
        <v>1</v>
      </c>
      <c r="KY374" s="164" t="str">
        <f t="shared" si="292"/>
        <v/>
      </c>
      <c r="KZ374" s="165">
        <f t="shared" si="293"/>
        <v>0</v>
      </c>
      <c r="LA374" s="166"/>
      <c r="LB374" s="166"/>
      <c r="LC374" s="166"/>
      <c r="LD374" s="168"/>
      <c r="LE374" s="168"/>
      <c r="LF374" s="170" t="str">
        <f t="shared" si="294"/>
        <v>0</v>
      </c>
      <c r="LG374" s="170">
        <f t="shared" si="8928"/>
        <v>0</v>
      </c>
      <c r="LH374" s="168">
        <f t="shared" si="8929"/>
        <v>0</v>
      </c>
      <c r="LI374" s="168">
        <f t="shared" si="8930"/>
        <v>0</v>
      </c>
      <c r="LJ374" s="168">
        <f t="shared" si="8931"/>
        <v>0</v>
      </c>
      <c r="LK374" s="168">
        <f t="shared" si="8932"/>
        <v>0</v>
      </c>
      <c r="LL374" s="172"/>
      <c r="LM374" s="172"/>
      <c r="LN374" s="168" t="str">
        <f t="shared" si="8933"/>
        <v>#REF!</v>
      </c>
      <c r="LO374" s="168" t="str">
        <f t="shared" si="8934"/>
        <v>#REF!</v>
      </c>
      <c r="LP374" s="168" t="str">
        <f t="shared" si="8935"/>
        <v>#REF!</v>
      </c>
      <c r="LQ374" s="168" t="str">
        <f t="shared" si="8936"/>
        <v>#REF!</v>
      </c>
    </row>
    <row r="375" ht="15.75" customHeight="1">
      <c r="A375" s="188">
        <v>46464.0</v>
      </c>
      <c r="B375" s="152" t="s">
        <v>28</v>
      </c>
      <c r="C375" s="153">
        <f t="shared" si="99"/>
        <v>0</v>
      </c>
      <c r="D375" s="154">
        <f t="shared" ref="D375:E375" si="9238">D374</f>
        <v>1</v>
      </c>
      <c r="E375" s="173">
        <f t="shared" si="9238"/>
        <v>1164</v>
      </c>
      <c r="F375" s="156" t="str">
        <f t="shared" si="9038"/>
        <v>1</v>
      </c>
      <c r="G375" s="157">
        <f t="shared" si="102"/>
        <v>1</v>
      </c>
      <c r="H375" s="158">
        <f t="shared" si="103"/>
        <v>0</v>
      </c>
      <c r="I375" s="159"/>
      <c r="J375" s="159"/>
      <c r="K375" s="159"/>
      <c r="L375" s="78"/>
      <c r="M375" s="79"/>
      <c r="N375" s="77" t="str">
        <f t="shared" si="104"/>
        <v>0</v>
      </c>
      <c r="O375" s="81">
        <f t="shared" si="8795"/>
        <v>0</v>
      </c>
      <c r="P375" s="160">
        <f t="shared" si="8796"/>
        <v>0</v>
      </c>
      <c r="Q375" s="160">
        <f t="shared" si="8797"/>
        <v>0</v>
      </c>
      <c r="R375" s="160">
        <f t="shared" si="8798"/>
        <v>0</v>
      </c>
      <c r="S375" s="160">
        <f t="shared" si="8799"/>
        <v>0</v>
      </c>
      <c r="T375" s="161">
        <f t="shared" ref="T375:U375" si="9239">T374</f>
        <v>2</v>
      </c>
      <c r="U375" s="175">
        <f t="shared" si="9239"/>
        <v>1165</v>
      </c>
      <c r="V375" s="163" t="str">
        <f t="shared" si="8801"/>
        <v>1</v>
      </c>
      <c r="W375" s="164">
        <f t="shared" si="112"/>
        <v>1</v>
      </c>
      <c r="X375" s="165">
        <f t="shared" si="113"/>
        <v>0</v>
      </c>
      <c r="Y375" s="166"/>
      <c r="Z375" s="166"/>
      <c r="AA375" s="166"/>
      <c r="AB375" s="84"/>
      <c r="AC375" s="85"/>
      <c r="AD375" s="83" t="str">
        <f t="shared" si="114"/>
        <v>0</v>
      </c>
      <c r="AE375" s="167">
        <f t="shared" si="8802"/>
        <v>0</v>
      </c>
      <c r="AF375" s="168">
        <f t="shared" si="8803"/>
        <v>0</v>
      </c>
      <c r="AG375" s="168">
        <f t="shared" si="8804"/>
        <v>0</v>
      </c>
      <c r="AH375" s="168">
        <f t="shared" si="8805"/>
        <v>0</v>
      </c>
      <c r="AI375" s="168">
        <f t="shared" si="8806"/>
        <v>0</v>
      </c>
      <c r="AJ375" s="154">
        <f t="shared" ref="AJ375:AK375" si="9240">AJ374</f>
        <v>3</v>
      </c>
      <c r="AK375" s="173">
        <f t="shared" si="9240"/>
        <v>1166</v>
      </c>
      <c r="AL375" s="156" t="str">
        <f t="shared" si="8808"/>
        <v>1</v>
      </c>
      <c r="AM375" s="157">
        <f t="shared" si="122"/>
        <v>2</v>
      </c>
      <c r="AN375" s="158">
        <f t="shared" si="123"/>
        <v>0</v>
      </c>
      <c r="AO375" s="159"/>
      <c r="AP375" s="159"/>
      <c r="AQ375" s="159"/>
      <c r="AR375" s="78"/>
      <c r="AS375" s="79"/>
      <c r="AT375" s="77" t="str">
        <f t="shared" si="124"/>
        <v>0</v>
      </c>
      <c r="AU375" s="81">
        <f t="shared" si="8809"/>
        <v>0</v>
      </c>
      <c r="AV375" s="160">
        <f t="shared" si="8810"/>
        <v>0</v>
      </c>
      <c r="AW375" s="160">
        <f t="shared" si="8811"/>
        <v>0</v>
      </c>
      <c r="AX375" s="160">
        <f t="shared" si="8812"/>
        <v>0</v>
      </c>
      <c r="AY375" s="160">
        <f t="shared" si="8813"/>
        <v>0</v>
      </c>
      <c r="AZ375" s="161">
        <f t="shared" ref="AZ375:BA375" si="9241">AZ374</f>
        <v>4</v>
      </c>
      <c r="BA375" s="175">
        <f t="shared" si="9241"/>
        <v>1167</v>
      </c>
      <c r="BB375" s="163" t="str">
        <f t="shared" si="8815"/>
        <v>1</v>
      </c>
      <c r="BC375" s="164">
        <f t="shared" si="132"/>
        <v>4</v>
      </c>
      <c r="BD375" s="165">
        <f t="shared" si="133"/>
        <v>0</v>
      </c>
      <c r="BE375" s="166"/>
      <c r="BF375" s="166"/>
      <c r="BG375" s="166"/>
      <c r="BH375" s="84"/>
      <c r="BI375" s="85"/>
      <c r="BJ375" s="83" t="str">
        <f t="shared" si="134"/>
        <v>0</v>
      </c>
      <c r="BK375" s="167">
        <f t="shared" si="8816"/>
        <v>0</v>
      </c>
      <c r="BL375" s="168">
        <f t="shared" si="8817"/>
        <v>0</v>
      </c>
      <c r="BM375" s="168">
        <f t="shared" si="8818"/>
        <v>0</v>
      </c>
      <c r="BN375" s="168">
        <f t="shared" si="8819"/>
        <v>0</v>
      </c>
      <c r="BO375" s="168">
        <f t="shared" si="8820"/>
        <v>0</v>
      </c>
      <c r="BP375" s="154">
        <f t="shared" ref="BP375:BQ375" si="9242">BP374</f>
        <v>5</v>
      </c>
      <c r="BQ375" s="173">
        <f t="shared" si="9242"/>
        <v>1168</v>
      </c>
      <c r="BR375" s="156" t="str">
        <f t="shared" si="8822"/>
        <v>1</v>
      </c>
      <c r="BS375" s="157">
        <f t="shared" si="142"/>
        <v>4</v>
      </c>
      <c r="BT375" s="158">
        <f t="shared" si="143"/>
        <v>0</v>
      </c>
      <c r="BU375" s="159"/>
      <c r="BV375" s="159"/>
      <c r="BW375" s="159"/>
      <c r="BX375" s="78"/>
      <c r="BY375" s="79"/>
      <c r="BZ375" s="77" t="str">
        <f t="shared" si="144"/>
        <v>0</v>
      </c>
      <c r="CA375" s="81">
        <f t="shared" si="8823"/>
        <v>0</v>
      </c>
      <c r="CB375" s="160">
        <f t="shared" si="8824"/>
        <v>0</v>
      </c>
      <c r="CC375" s="160">
        <f t="shared" si="8825"/>
        <v>0</v>
      </c>
      <c r="CD375" s="160">
        <f t="shared" si="8826"/>
        <v>0</v>
      </c>
      <c r="CE375" s="160">
        <f t="shared" si="8827"/>
        <v>0</v>
      </c>
      <c r="CF375" s="161">
        <f t="shared" ref="CF375:CG375" si="9243">CF374</f>
        <v>6</v>
      </c>
      <c r="CG375" s="175">
        <f t="shared" si="9243"/>
        <v>1169</v>
      </c>
      <c r="CH375" s="163" t="str">
        <f t="shared" si="8829"/>
        <v>1</v>
      </c>
      <c r="CI375" s="164">
        <f t="shared" si="152"/>
        <v>2</v>
      </c>
      <c r="CJ375" s="165">
        <f t="shared" si="153"/>
        <v>0</v>
      </c>
      <c r="CK375" s="166"/>
      <c r="CL375" s="166"/>
      <c r="CM375" s="166"/>
      <c r="CN375" s="84"/>
      <c r="CO375" s="85"/>
      <c r="CP375" s="83" t="str">
        <f t="shared" si="154"/>
        <v>0</v>
      </c>
      <c r="CQ375" s="167">
        <f t="shared" si="8830"/>
        <v>0</v>
      </c>
      <c r="CR375" s="168">
        <f t="shared" si="8831"/>
        <v>0</v>
      </c>
      <c r="CS375" s="168">
        <f t="shared" si="8832"/>
        <v>0</v>
      </c>
      <c r="CT375" s="168">
        <f t="shared" si="8833"/>
        <v>0</v>
      </c>
      <c r="CU375" s="168">
        <f t="shared" si="8834"/>
        <v>0</v>
      </c>
      <c r="CV375" s="154">
        <f t="shared" ref="CV375:CW375" si="9244">CV374</f>
        <v>7</v>
      </c>
      <c r="CW375" s="173">
        <f t="shared" si="9244"/>
        <v>1170</v>
      </c>
      <c r="CX375" s="156" t="str">
        <f t="shared" si="8836"/>
        <v>1</v>
      </c>
      <c r="CY375" s="157">
        <f t="shared" si="162"/>
        <v>2</v>
      </c>
      <c r="CZ375" s="158">
        <f t="shared" si="163"/>
        <v>0</v>
      </c>
      <c r="DA375" s="159"/>
      <c r="DB375" s="159"/>
      <c r="DC375" s="159"/>
      <c r="DD375" s="78"/>
      <c r="DE375" s="79"/>
      <c r="DF375" s="77" t="str">
        <f t="shared" si="164"/>
        <v>0</v>
      </c>
      <c r="DG375" s="81">
        <f t="shared" si="8837"/>
        <v>0</v>
      </c>
      <c r="DH375" s="160">
        <f t="shared" si="8838"/>
        <v>0</v>
      </c>
      <c r="DI375" s="160">
        <f t="shared" si="8839"/>
        <v>0</v>
      </c>
      <c r="DJ375" s="160">
        <f t="shared" si="8840"/>
        <v>0</v>
      </c>
      <c r="DK375" s="160">
        <f t="shared" si="8841"/>
        <v>0</v>
      </c>
      <c r="DL375" s="161">
        <f t="shared" ref="DL375:DM375" si="9245">DL374</f>
        <v>8</v>
      </c>
      <c r="DM375" s="175">
        <f t="shared" si="9245"/>
        <v>1171</v>
      </c>
      <c r="DN375" s="163" t="str">
        <f t="shared" si="8843"/>
        <v>1</v>
      </c>
      <c r="DO375" s="164">
        <f t="shared" si="172"/>
        <v>2</v>
      </c>
      <c r="DP375" s="165">
        <f t="shared" si="173"/>
        <v>0</v>
      </c>
      <c r="DQ375" s="166"/>
      <c r="DR375" s="166"/>
      <c r="DS375" s="166"/>
      <c r="DT375" s="84"/>
      <c r="DU375" s="85"/>
      <c r="DV375" s="83" t="str">
        <f t="shared" si="174"/>
        <v>0</v>
      </c>
      <c r="DW375" s="167">
        <f t="shared" si="8844"/>
        <v>0</v>
      </c>
      <c r="DX375" s="168">
        <f t="shared" si="8845"/>
        <v>0</v>
      </c>
      <c r="DY375" s="168">
        <f t="shared" si="8846"/>
        <v>0</v>
      </c>
      <c r="DZ375" s="168">
        <f t="shared" si="8847"/>
        <v>0</v>
      </c>
      <c r="EA375" s="168">
        <f t="shared" si="8848"/>
        <v>0</v>
      </c>
      <c r="EB375" s="154">
        <f t="shared" ref="EB375:EC375" si="9246">EB374</f>
        <v>9</v>
      </c>
      <c r="EC375" s="173">
        <f t="shared" si="9246"/>
        <v>1172</v>
      </c>
      <c r="ED375" s="156" t="str">
        <f t="shared" si="8850"/>
        <v>1</v>
      </c>
      <c r="EE375" s="157">
        <f t="shared" si="182"/>
        <v>5</v>
      </c>
      <c r="EF375" s="169">
        <f t="shared" si="183"/>
        <v>0</v>
      </c>
      <c r="EG375" s="159"/>
      <c r="EH375" s="159"/>
      <c r="EI375" s="159"/>
      <c r="EJ375" s="78"/>
      <c r="EK375" s="79"/>
      <c r="EL375" s="77" t="str">
        <f t="shared" si="184"/>
        <v>0</v>
      </c>
      <c r="EM375" s="81">
        <f t="shared" si="8851"/>
        <v>0</v>
      </c>
      <c r="EN375" s="160">
        <f t="shared" si="8852"/>
        <v>0</v>
      </c>
      <c r="EO375" s="160">
        <f t="shared" si="8853"/>
        <v>0</v>
      </c>
      <c r="EP375" s="160">
        <f t="shared" si="8854"/>
        <v>0</v>
      </c>
      <c r="EQ375" s="160">
        <f t="shared" si="8855"/>
        <v>0</v>
      </c>
      <c r="ER375" s="161">
        <f t="shared" ref="ER375:ES375" si="9247">ER374</f>
        <v>10</v>
      </c>
      <c r="ES375" s="175">
        <f t="shared" si="9247"/>
        <v>1173</v>
      </c>
      <c r="ET375" s="163" t="str">
        <f t="shared" si="8857"/>
        <v>1</v>
      </c>
      <c r="EU375" s="164">
        <f t="shared" si="192"/>
        <v>19</v>
      </c>
      <c r="EV375" s="165">
        <f t="shared" si="193"/>
        <v>0</v>
      </c>
      <c r="EW375" s="166"/>
      <c r="EX375" s="166"/>
      <c r="EY375" s="166"/>
      <c r="EZ375" s="84"/>
      <c r="FA375" s="85"/>
      <c r="FB375" s="83" t="str">
        <f t="shared" si="194"/>
        <v>0</v>
      </c>
      <c r="FC375" s="167">
        <f t="shared" si="8858"/>
        <v>0</v>
      </c>
      <c r="FD375" s="168">
        <f t="shared" si="8859"/>
        <v>0</v>
      </c>
      <c r="FE375" s="168">
        <f t="shared" si="8860"/>
        <v>0</v>
      </c>
      <c r="FF375" s="168">
        <f t="shared" si="8861"/>
        <v>0</v>
      </c>
      <c r="FG375" s="168">
        <f t="shared" si="8862"/>
        <v>0</v>
      </c>
      <c r="FH375" s="154">
        <f t="shared" ref="FH375:FI375" si="9248">FH374</f>
        <v>11</v>
      </c>
      <c r="FI375" s="173">
        <f t="shared" si="9248"/>
        <v>1174</v>
      </c>
      <c r="FJ375" s="156" t="str">
        <f t="shared" si="8864"/>
        <v>1</v>
      </c>
      <c r="FK375" s="157">
        <f t="shared" si="202"/>
        <v>4</v>
      </c>
      <c r="FL375" s="158">
        <f t="shared" si="203"/>
        <v>0</v>
      </c>
      <c r="FM375" s="159"/>
      <c r="FN375" s="159"/>
      <c r="FO375" s="159"/>
      <c r="FP375" s="78"/>
      <c r="FQ375" s="79"/>
      <c r="FR375" s="77" t="str">
        <f t="shared" si="204"/>
        <v>0</v>
      </c>
      <c r="FS375" s="81">
        <f t="shared" si="8865"/>
        <v>0</v>
      </c>
      <c r="FT375" s="160">
        <f t="shared" si="8866"/>
        <v>0</v>
      </c>
      <c r="FU375" s="160">
        <f t="shared" si="8867"/>
        <v>0</v>
      </c>
      <c r="FV375" s="160">
        <f t="shared" si="8868"/>
        <v>0</v>
      </c>
      <c r="FW375" s="160">
        <f t="shared" si="8869"/>
        <v>0</v>
      </c>
      <c r="FX375" s="161">
        <f t="shared" ref="FX375:FY375" si="9249">FX374</f>
        <v>12</v>
      </c>
      <c r="FY375" s="175">
        <f t="shared" si="9249"/>
        <v>1175</v>
      </c>
      <c r="FZ375" s="163" t="str">
        <f t="shared" si="8871"/>
        <v>1</v>
      </c>
      <c r="GA375" s="164">
        <f t="shared" si="212"/>
        <v>2</v>
      </c>
      <c r="GB375" s="165">
        <f t="shared" si="213"/>
        <v>0</v>
      </c>
      <c r="GC375" s="166"/>
      <c r="GD375" s="166"/>
      <c r="GE375" s="166"/>
      <c r="GF375" s="84"/>
      <c r="GG375" s="85"/>
      <c r="GH375" s="83" t="str">
        <f t="shared" si="214"/>
        <v>0</v>
      </c>
      <c r="GI375" s="167">
        <f t="shared" si="8872"/>
        <v>0</v>
      </c>
      <c r="GJ375" s="168">
        <f t="shared" si="8873"/>
        <v>0</v>
      </c>
      <c r="GK375" s="168">
        <f t="shared" si="8874"/>
        <v>0</v>
      </c>
      <c r="GL375" s="168">
        <f t="shared" si="8875"/>
        <v>0</v>
      </c>
      <c r="GM375" s="168">
        <f t="shared" si="8876"/>
        <v>0</v>
      </c>
      <c r="GN375" s="154">
        <f t="shared" ref="GN375:GO375" si="9250">GN374</f>
        <v>13</v>
      </c>
      <c r="GO375" s="173">
        <f t="shared" si="9250"/>
        <v>1176</v>
      </c>
      <c r="GP375" s="156" t="str">
        <f t="shared" si="8878"/>
        <v>1</v>
      </c>
      <c r="GQ375" s="157">
        <f t="shared" si="222"/>
        <v>3</v>
      </c>
      <c r="GR375" s="158">
        <f t="shared" si="223"/>
        <v>0</v>
      </c>
      <c r="GS375" s="159"/>
      <c r="GT375" s="159"/>
      <c r="GU375" s="159"/>
      <c r="GV375" s="78"/>
      <c r="GW375" s="79"/>
      <c r="GX375" s="77" t="str">
        <f t="shared" si="224"/>
        <v>0</v>
      </c>
      <c r="GY375" s="81">
        <f t="shared" si="8879"/>
        <v>0</v>
      </c>
      <c r="GZ375" s="160">
        <f t="shared" si="8880"/>
        <v>0</v>
      </c>
      <c r="HA375" s="160">
        <f t="shared" si="8881"/>
        <v>0</v>
      </c>
      <c r="HB375" s="160">
        <f t="shared" si="8882"/>
        <v>0</v>
      </c>
      <c r="HC375" s="160">
        <f t="shared" si="8883"/>
        <v>0</v>
      </c>
      <c r="HD375" s="161">
        <f t="shared" ref="HD375:HE375" si="9251">HD374</f>
        <v>14</v>
      </c>
      <c r="HE375" s="175">
        <f t="shared" si="9251"/>
        <v>1177</v>
      </c>
      <c r="HF375" s="163" t="str">
        <f t="shared" si="8885"/>
        <v>1</v>
      </c>
      <c r="HG375" s="164">
        <f t="shared" si="232"/>
        <v>5</v>
      </c>
      <c r="HH375" s="165">
        <f t="shared" si="233"/>
        <v>0</v>
      </c>
      <c r="HI375" s="166"/>
      <c r="HJ375" s="166"/>
      <c r="HK375" s="166"/>
      <c r="HL375" s="84"/>
      <c r="HM375" s="85"/>
      <c r="HN375" s="83" t="str">
        <f t="shared" si="234"/>
        <v>0</v>
      </c>
      <c r="HO375" s="167">
        <f t="shared" si="8886"/>
        <v>0</v>
      </c>
      <c r="HP375" s="168">
        <f t="shared" si="8887"/>
        <v>0</v>
      </c>
      <c r="HQ375" s="168">
        <f t="shared" si="8888"/>
        <v>0</v>
      </c>
      <c r="HR375" s="168">
        <f t="shared" si="8889"/>
        <v>0</v>
      </c>
      <c r="HS375" s="168">
        <f t="shared" si="8890"/>
        <v>0</v>
      </c>
      <c r="HT375" s="154">
        <f t="shared" ref="HT375:HU375" si="9252">HT374</f>
        <v>15</v>
      </c>
      <c r="HU375" s="173">
        <f t="shared" si="9252"/>
        <v>1178</v>
      </c>
      <c r="HV375" s="156" t="str">
        <f t="shared" si="8892"/>
        <v>1</v>
      </c>
      <c r="HW375" s="157" t="str">
        <f t="shared" si="242"/>
        <v/>
      </c>
      <c r="HX375" s="169">
        <f t="shared" si="243"/>
        <v>0</v>
      </c>
      <c r="HY375" s="159"/>
      <c r="HZ375" s="159"/>
      <c r="IA375" s="159"/>
      <c r="IB375" s="160"/>
      <c r="IC375" s="160"/>
      <c r="ID375" s="160" t="str">
        <f t="shared" si="244"/>
        <v>0</v>
      </c>
      <c r="IE375" s="160">
        <f t="shared" si="8893"/>
        <v>0</v>
      </c>
      <c r="IF375" s="160">
        <f t="shared" si="8894"/>
        <v>0</v>
      </c>
      <c r="IG375" s="160">
        <f t="shared" si="8895"/>
        <v>0</v>
      </c>
      <c r="IH375" s="160">
        <f t="shared" si="8896"/>
        <v>0</v>
      </c>
      <c r="II375" s="160">
        <f t="shared" si="8897"/>
        <v>0</v>
      </c>
      <c r="IJ375" s="161">
        <f t="shared" ref="IJ375:IK375" si="9253">IJ374</f>
        <v>16</v>
      </c>
      <c r="IK375" s="175">
        <f t="shared" si="9253"/>
        <v>1179</v>
      </c>
      <c r="IL375" s="163" t="str">
        <f t="shared" si="8899"/>
        <v>1</v>
      </c>
      <c r="IM375" s="164" t="str">
        <f t="shared" si="252"/>
        <v/>
      </c>
      <c r="IN375" s="165">
        <f t="shared" si="253"/>
        <v>0</v>
      </c>
      <c r="IO375" s="166"/>
      <c r="IP375" s="166"/>
      <c r="IQ375" s="166"/>
      <c r="IR375" s="168"/>
      <c r="IS375" s="168"/>
      <c r="IT375" s="170" t="str">
        <f t="shared" si="254"/>
        <v>0</v>
      </c>
      <c r="IU375" s="170">
        <f t="shared" si="8900"/>
        <v>0</v>
      </c>
      <c r="IV375" s="168">
        <f t="shared" si="8901"/>
        <v>0</v>
      </c>
      <c r="IW375" s="168">
        <f t="shared" si="8902"/>
        <v>0</v>
      </c>
      <c r="IX375" s="168">
        <f t="shared" si="8903"/>
        <v>0</v>
      </c>
      <c r="IY375" s="168">
        <f t="shared" si="8904"/>
        <v>0</v>
      </c>
      <c r="IZ375" s="154">
        <f t="shared" ref="IZ375:JA375" si="9254">IZ374</f>
        <v>17</v>
      </c>
      <c r="JA375" s="173">
        <f t="shared" si="9254"/>
        <v>1180</v>
      </c>
      <c r="JB375" s="156" t="str">
        <f t="shared" si="8906"/>
        <v>1</v>
      </c>
      <c r="JC375" s="157" t="str">
        <f t="shared" si="262"/>
        <v/>
      </c>
      <c r="JD375" s="158">
        <f t="shared" si="263"/>
        <v>0</v>
      </c>
      <c r="JE375" s="159"/>
      <c r="JF375" s="159"/>
      <c r="JG375" s="159"/>
      <c r="JH375" s="160"/>
      <c r="JI375" s="160"/>
      <c r="JJ375" s="171" t="str">
        <f t="shared" si="264"/>
        <v>0</v>
      </c>
      <c r="JK375" s="171">
        <f t="shared" si="8907"/>
        <v>0</v>
      </c>
      <c r="JL375" s="160">
        <f t="shared" si="8908"/>
        <v>0</v>
      </c>
      <c r="JM375" s="160">
        <f t="shared" si="8909"/>
        <v>0</v>
      </c>
      <c r="JN375" s="160">
        <f t="shared" si="8910"/>
        <v>0</v>
      </c>
      <c r="JO375" s="160">
        <f t="shared" si="8911"/>
        <v>0</v>
      </c>
      <c r="JP375" s="161">
        <f t="shared" ref="JP375:JQ375" si="9255">JP374</f>
        <v>18</v>
      </c>
      <c r="JQ375" s="175">
        <f t="shared" si="9255"/>
        <v>1181</v>
      </c>
      <c r="JR375" s="163" t="str">
        <f t="shared" si="8913"/>
        <v>1</v>
      </c>
      <c r="JS375" s="164" t="str">
        <f t="shared" si="272"/>
        <v/>
      </c>
      <c r="JT375" s="165">
        <f t="shared" si="273"/>
        <v>0</v>
      </c>
      <c r="JU375" s="166"/>
      <c r="JV375" s="166"/>
      <c r="JW375" s="166"/>
      <c r="JX375" s="168"/>
      <c r="JY375" s="168"/>
      <c r="JZ375" s="170" t="str">
        <f t="shared" si="274"/>
        <v>0</v>
      </c>
      <c r="KA375" s="170">
        <f t="shared" si="8914"/>
        <v>0</v>
      </c>
      <c r="KB375" s="168">
        <f t="shared" si="8915"/>
        <v>0</v>
      </c>
      <c r="KC375" s="168">
        <f t="shared" si="8916"/>
        <v>0</v>
      </c>
      <c r="KD375" s="168">
        <f t="shared" si="8917"/>
        <v>0</v>
      </c>
      <c r="KE375" s="168">
        <f t="shared" si="8918"/>
        <v>0</v>
      </c>
      <c r="KF375" s="154">
        <f t="shared" ref="KF375:KG375" si="9256">KF374</f>
        <v>19</v>
      </c>
      <c r="KG375" s="173">
        <f t="shared" si="9256"/>
        <v>1182</v>
      </c>
      <c r="KH375" s="156" t="str">
        <f t="shared" si="8920"/>
        <v>1</v>
      </c>
      <c r="KI375" s="157" t="str">
        <f t="shared" si="282"/>
        <v/>
      </c>
      <c r="KJ375" s="158">
        <f t="shared" si="283"/>
        <v>0</v>
      </c>
      <c r="KK375" s="159"/>
      <c r="KL375" s="159"/>
      <c r="KM375" s="159"/>
      <c r="KN375" s="160"/>
      <c r="KO375" s="160"/>
      <c r="KP375" s="171" t="str">
        <f t="shared" si="284"/>
        <v>0</v>
      </c>
      <c r="KQ375" s="171">
        <f t="shared" si="8921"/>
        <v>0</v>
      </c>
      <c r="KR375" s="160">
        <f t="shared" si="8922"/>
        <v>0</v>
      </c>
      <c r="KS375" s="160">
        <f t="shared" si="8923"/>
        <v>0</v>
      </c>
      <c r="KT375" s="160">
        <f t="shared" si="8924"/>
        <v>0</v>
      </c>
      <c r="KU375" s="160">
        <f t="shared" si="8925"/>
        <v>0</v>
      </c>
      <c r="KV375" s="161">
        <f t="shared" ref="KV375:KW375" si="9257">KV374</f>
        <v>20</v>
      </c>
      <c r="KW375" s="175">
        <f t="shared" si="9257"/>
        <v>1183</v>
      </c>
      <c r="KX375" s="163" t="str">
        <f t="shared" si="8927"/>
        <v>1</v>
      </c>
      <c r="KY375" s="164" t="str">
        <f t="shared" si="292"/>
        <v/>
      </c>
      <c r="KZ375" s="165">
        <f t="shared" si="293"/>
        <v>0</v>
      </c>
      <c r="LA375" s="166"/>
      <c r="LB375" s="166"/>
      <c r="LC375" s="166"/>
      <c r="LD375" s="168"/>
      <c r="LE375" s="168"/>
      <c r="LF375" s="170" t="str">
        <f t="shared" si="294"/>
        <v>0</v>
      </c>
      <c r="LG375" s="170">
        <f t="shared" si="8928"/>
        <v>0</v>
      </c>
      <c r="LH375" s="168">
        <f t="shared" si="8929"/>
        <v>0</v>
      </c>
      <c r="LI375" s="168">
        <f t="shared" si="8930"/>
        <v>0</v>
      </c>
      <c r="LJ375" s="168">
        <f t="shared" si="8931"/>
        <v>0</v>
      </c>
      <c r="LK375" s="168">
        <f t="shared" si="8932"/>
        <v>0</v>
      </c>
      <c r="LL375" s="172"/>
      <c r="LM375" s="172"/>
      <c r="LN375" s="168" t="str">
        <f t="shared" si="8933"/>
        <v>#REF!</v>
      </c>
      <c r="LO375" s="168" t="str">
        <f t="shared" si="8934"/>
        <v>#REF!</v>
      </c>
      <c r="LP375" s="168" t="str">
        <f t="shared" si="8935"/>
        <v>#REF!</v>
      </c>
      <c r="LQ375" s="168" t="str">
        <f t="shared" si="8936"/>
        <v>#REF!</v>
      </c>
    </row>
    <row r="376" ht="15.75" customHeight="1">
      <c r="A376" s="188">
        <v>46465.0</v>
      </c>
      <c r="B376" s="152" t="s">
        <v>29</v>
      </c>
      <c r="C376" s="153">
        <f t="shared" si="99"/>
        <v>0</v>
      </c>
      <c r="D376" s="154">
        <f t="shared" ref="D376:E376" si="9258">D375</f>
        <v>1</v>
      </c>
      <c r="E376" s="173">
        <f t="shared" si="9258"/>
        <v>1164</v>
      </c>
      <c r="F376" s="156" t="str">
        <f t="shared" si="9038"/>
        <v>1</v>
      </c>
      <c r="G376" s="157">
        <f t="shared" si="102"/>
        <v>1</v>
      </c>
      <c r="H376" s="158">
        <f t="shared" si="103"/>
        <v>0</v>
      </c>
      <c r="I376" s="159"/>
      <c r="J376" s="159"/>
      <c r="K376" s="159"/>
      <c r="L376" s="78"/>
      <c r="M376" s="79"/>
      <c r="N376" s="77" t="str">
        <f t="shared" si="104"/>
        <v>0</v>
      </c>
      <c r="O376" s="81">
        <f t="shared" si="8795"/>
        <v>0</v>
      </c>
      <c r="P376" s="160">
        <f t="shared" si="8796"/>
        <v>0</v>
      </c>
      <c r="Q376" s="160">
        <f t="shared" si="8797"/>
        <v>0</v>
      </c>
      <c r="R376" s="160">
        <f t="shared" si="8798"/>
        <v>0</v>
      </c>
      <c r="S376" s="160">
        <f t="shared" si="8799"/>
        <v>0</v>
      </c>
      <c r="T376" s="161">
        <f t="shared" ref="T376:U376" si="9259">T375</f>
        <v>2</v>
      </c>
      <c r="U376" s="175">
        <f t="shared" si="9259"/>
        <v>1165</v>
      </c>
      <c r="V376" s="163" t="str">
        <f t="shared" si="8801"/>
        <v>1</v>
      </c>
      <c r="W376" s="164">
        <f t="shared" si="112"/>
        <v>1</v>
      </c>
      <c r="X376" s="165">
        <f t="shared" si="113"/>
        <v>0</v>
      </c>
      <c r="Y376" s="166"/>
      <c r="Z376" s="166"/>
      <c r="AA376" s="166"/>
      <c r="AB376" s="84"/>
      <c r="AC376" s="85"/>
      <c r="AD376" s="83" t="str">
        <f t="shared" si="114"/>
        <v>0</v>
      </c>
      <c r="AE376" s="167">
        <f t="shared" si="8802"/>
        <v>0</v>
      </c>
      <c r="AF376" s="168">
        <f t="shared" si="8803"/>
        <v>0</v>
      </c>
      <c r="AG376" s="168">
        <f t="shared" si="8804"/>
        <v>0</v>
      </c>
      <c r="AH376" s="168">
        <f t="shared" si="8805"/>
        <v>0</v>
      </c>
      <c r="AI376" s="168">
        <f t="shared" si="8806"/>
        <v>0</v>
      </c>
      <c r="AJ376" s="154">
        <f t="shared" ref="AJ376:AK376" si="9260">AJ375</f>
        <v>3</v>
      </c>
      <c r="AK376" s="173">
        <f t="shared" si="9260"/>
        <v>1166</v>
      </c>
      <c r="AL376" s="156" t="str">
        <f t="shared" si="8808"/>
        <v>1</v>
      </c>
      <c r="AM376" s="157">
        <f t="shared" si="122"/>
        <v>2</v>
      </c>
      <c r="AN376" s="158">
        <f t="shared" si="123"/>
        <v>0</v>
      </c>
      <c r="AO376" s="159"/>
      <c r="AP376" s="159"/>
      <c r="AQ376" s="159"/>
      <c r="AR376" s="78"/>
      <c r="AS376" s="79"/>
      <c r="AT376" s="77" t="str">
        <f t="shared" si="124"/>
        <v>0</v>
      </c>
      <c r="AU376" s="81">
        <f t="shared" si="8809"/>
        <v>0</v>
      </c>
      <c r="AV376" s="160">
        <f t="shared" si="8810"/>
        <v>0</v>
      </c>
      <c r="AW376" s="160">
        <f t="shared" si="8811"/>
        <v>0</v>
      </c>
      <c r="AX376" s="160">
        <f t="shared" si="8812"/>
        <v>0</v>
      </c>
      <c r="AY376" s="160">
        <f t="shared" si="8813"/>
        <v>0</v>
      </c>
      <c r="AZ376" s="161">
        <f t="shared" ref="AZ376:BA376" si="9261">AZ375</f>
        <v>4</v>
      </c>
      <c r="BA376" s="175">
        <f t="shared" si="9261"/>
        <v>1167</v>
      </c>
      <c r="BB376" s="163" t="str">
        <f t="shared" si="8815"/>
        <v>1</v>
      </c>
      <c r="BC376" s="164">
        <f t="shared" si="132"/>
        <v>4</v>
      </c>
      <c r="BD376" s="165">
        <f t="shared" si="133"/>
        <v>0</v>
      </c>
      <c r="BE376" s="166"/>
      <c r="BF376" s="166"/>
      <c r="BG376" s="166"/>
      <c r="BH376" s="84"/>
      <c r="BI376" s="85"/>
      <c r="BJ376" s="83" t="str">
        <f t="shared" si="134"/>
        <v>0</v>
      </c>
      <c r="BK376" s="167">
        <f t="shared" si="8816"/>
        <v>0</v>
      </c>
      <c r="BL376" s="168">
        <f t="shared" si="8817"/>
        <v>0</v>
      </c>
      <c r="BM376" s="168">
        <f t="shared" si="8818"/>
        <v>0</v>
      </c>
      <c r="BN376" s="168">
        <f t="shared" si="8819"/>
        <v>0</v>
      </c>
      <c r="BO376" s="168">
        <f t="shared" si="8820"/>
        <v>0</v>
      </c>
      <c r="BP376" s="154">
        <f t="shared" ref="BP376:BQ376" si="9262">BP375</f>
        <v>5</v>
      </c>
      <c r="BQ376" s="173">
        <f t="shared" si="9262"/>
        <v>1168</v>
      </c>
      <c r="BR376" s="156" t="str">
        <f t="shared" si="8822"/>
        <v>1</v>
      </c>
      <c r="BS376" s="157">
        <f t="shared" si="142"/>
        <v>4</v>
      </c>
      <c r="BT376" s="158">
        <f t="shared" si="143"/>
        <v>0</v>
      </c>
      <c r="BU376" s="159"/>
      <c r="BV376" s="159"/>
      <c r="BW376" s="159"/>
      <c r="BX376" s="78"/>
      <c r="BY376" s="79"/>
      <c r="BZ376" s="77" t="str">
        <f t="shared" si="144"/>
        <v>0</v>
      </c>
      <c r="CA376" s="81">
        <f t="shared" si="8823"/>
        <v>0</v>
      </c>
      <c r="CB376" s="160">
        <f t="shared" si="8824"/>
        <v>0</v>
      </c>
      <c r="CC376" s="160">
        <f t="shared" si="8825"/>
        <v>0</v>
      </c>
      <c r="CD376" s="160">
        <f t="shared" si="8826"/>
        <v>0</v>
      </c>
      <c r="CE376" s="160">
        <f t="shared" si="8827"/>
        <v>0</v>
      </c>
      <c r="CF376" s="161">
        <f t="shared" ref="CF376:CG376" si="9263">CF375</f>
        <v>6</v>
      </c>
      <c r="CG376" s="175">
        <f t="shared" si="9263"/>
        <v>1169</v>
      </c>
      <c r="CH376" s="163" t="str">
        <f t="shared" si="8829"/>
        <v>1</v>
      </c>
      <c r="CI376" s="164">
        <f t="shared" si="152"/>
        <v>2</v>
      </c>
      <c r="CJ376" s="165">
        <f t="shared" si="153"/>
        <v>0</v>
      </c>
      <c r="CK376" s="166"/>
      <c r="CL376" s="166"/>
      <c r="CM376" s="166"/>
      <c r="CN376" s="84"/>
      <c r="CO376" s="85"/>
      <c r="CP376" s="83" t="str">
        <f t="shared" si="154"/>
        <v>0</v>
      </c>
      <c r="CQ376" s="167">
        <f t="shared" si="8830"/>
        <v>0</v>
      </c>
      <c r="CR376" s="168">
        <f t="shared" si="8831"/>
        <v>0</v>
      </c>
      <c r="CS376" s="168">
        <f t="shared" si="8832"/>
        <v>0</v>
      </c>
      <c r="CT376" s="168">
        <f t="shared" si="8833"/>
        <v>0</v>
      </c>
      <c r="CU376" s="168">
        <f t="shared" si="8834"/>
        <v>0</v>
      </c>
      <c r="CV376" s="154">
        <f t="shared" ref="CV376:CW376" si="9264">CV375</f>
        <v>7</v>
      </c>
      <c r="CW376" s="173">
        <f t="shared" si="9264"/>
        <v>1170</v>
      </c>
      <c r="CX376" s="156" t="str">
        <f t="shared" si="8836"/>
        <v>1</v>
      </c>
      <c r="CY376" s="157">
        <f t="shared" si="162"/>
        <v>2</v>
      </c>
      <c r="CZ376" s="158">
        <f t="shared" si="163"/>
        <v>0</v>
      </c>
      <c r="DA376" s="159"/>
      <c r="DB376" s="159"/>
      <c r="DC376" s="159"/>
      <c r="DD376" s="78"/>
      <c r="DE376" s="79"/>
      <c r="DF376" s="77" t="str">
        <f t="shared" si="164"/>
        <v>0</v>
      </c>
      <c r="DG376" s="81">
        <f t="shared" si="8837"/>
        <v>0</v>
      </c>
      <c r="DH376" s="160">
        <f t="shared" si="8838"/>
        <v>0</v>
      </c>
      <c r="DI376" s="160">
        <f t="shared" si="8839"/>
        <v>0</v>
      </c>
      <c r="DJ376" s="160">
        <f t="shared" si="8840"/>
        <v>0</v>
      </c>
      <c r="DK376" s="160">
        <f t="shared" si="8841"/>
        <v>0</v>
      </c>
      <c r="DL376" s="161">
        <f t="shared" ref="DL376:DM376" si="9265">DL375</f>
        <v>8</v>
      </c>
      <c r="DM376" s="175">
        <f t="shared" si="9265"/>
        <v>1171</v>
      </c>
      <c r="DN376" s="163" t="str">
        <f t="shared" si="8843"/>
        <v>1</v>
      </c>
      <c r="DO376" s="164">
        <f t="shared" si="172"/>
        <v>2</v>
      </c>
      <c r="DP376" s="165">
        <f t="shared" si="173"/>
        <v>0</v>
      </c>
      <c r="DQ376" s="166"/>
      <c r="DR376" s="166"/>
      <c r="DS376" s="166"/>
      <c r="DT376" s="84"/>
      <c r="DU376" s="85"/>
      <c r="DV376" s="83" t="str">
        <f t="shared" si="174"/>
        <v>0</v>
      </c>
      <c r="DW376" s="167">
        <f t="shared" si="8844"/>
        <v>0</v>
      </c>
      <c r="DX376" s="168">
        <f t="shared" si="8845"/>
        <v>0</v>
      </c>
      <c r="DY376" s="168">
        <f t="shared" si="8846"/>
        <v>0</v>
      </c>
      <c r="DZ376" s="168">
        <f t="shared" si="8847"/>
        <v>0</v>
      </c>
      <c r="EA376" s="168">
        <f t="shared" si="8848"/>
        <v>0</v>
      </c>
      <c r="EB376" s="154">
        <f t="shared" ref="EB376:EC376" si="9266">EB375</f>
        <v>9</v>
      </c>
      <c r="EC376" s="173">
        <f t="shared" si="9266"/>
        <v>1172</v>
      </c>
      <c r="ED376" s="156" t="str">
        <f t="shared" si="8850"/>
        <v>1</v>
      </c>
      <c r="EE376" s="157">
        <f t="shared" si="182"/>
        <v>5</v>
      </c>
      <c r="EF376" s="169">
        <f t="shared" si="183"/>
        <v>0</v>
      </c>
      <c r="EG376" s="159"/>
      <c r="EH376" s="159"/>
      <c r="EI376" s="159"/>
      <c r="EJ376" s="78"/>
      <c r="EK376" s="79"/>
      <c r="EL376" s="77" t="str">
        <f t="shared" si="184"/>
        <v>0</v>
      </c>
      <c r="EM376" s="81">
        <f t="shared" si="8851"/>
        <v>0</v>
      </c>
      <c r="EN376" s="160">
        <f t="shared" si="8852"/>
        <v>0</v>
      </c>
      <c r="EO376" s="160">
        <f t="shared" si="8853"/>
        <v>0</v>
      </c>
      <c r="EP376" s="160">
        <f t="shared" si="8854"/>
        <v>0</v>
      </c>
      <c r="EQ376" s="160">
        <f t="shared" si="8855"/>
        <v>0</v>
      </c>
      <c r="ER376" s="161">
        <f t="shared" ref="ER376:ES376" si="9267">ER375</f>
        <v>10</v>
      </c>
      <c r="ES376" s="175">
        <f t="shared" si="9267"/>
        <v>1173</v>
      </c>
      <c r="ET376" s="163" t="str">
        <f t="shared" si="8857"/>
        <v>1</v>
      </c>
      <c r="EU376" s="164">
        <f t="shared" si="192"/>
        <v>19</v>
      </c>
      <c r="EV376" s="165">
        <f t="shared" si="193"/>
        <v>0</v>
      </c>
      <c r="EW376" s="166"/>
      <c r="EX376" s="166"/>
      <c r="EY376" s="166"/>
      <c r="EZ376" s="84"/>
      <c r="FA376" s="85"/>
      <c r="FB376" s="83" t="str">
        <f t="shared" si="194"/>
        <v>0</v>
      </c>
      <c r="FC376" s="167">
        <f t="shared" si="8858"/>
        <v>0</v>
      </c>
      <c r="FD376" s="168">
        <f t="shared" si="8859"/>
        <v>0</v>
      </c>
      <c r="FE376" s="168">
        <f t="shared" si="8860"/>
        <v>0</v>
      </c>
      <c r="FF376" s="168">
        <f t="shared" si="8861"/>
        <v>0</v>
      </c>
      <c r="FG376" s="168">
        <f t="shared" si="8862"/>
        <v>0</v>
      </c>
      <c r="FH376" s="154">
        <f t="shared" ref="FH376:FI376" si="9268">FH375</f>
        <v>11</v>
      </c>
      <c r="FI376" s="173">
        <f t="shared" si="9268"/>
        <v>1174</v>
      </c>
      <c r="FJ376" s="156" t="str">
        <f t="shared" si="8864"/>
        <v>1</v>
      </c>
      <c r="FK376" s="157">
        <f t="shared" si="202"/>
        <v>4</v>
      </c>
      <c r="FL376" s="158">
        <f t="shared" si="203"/>
        <v>0</v>
      </c>
      <c r="FM376" s="159"/>
      <c r="FN376" s="159"/>
      <c r="FO376" s="159"/>
      <c r="FP376" s="78"/>
      <c r="FQ376" s="79"/>
      <c r="FR376" s="77" t="str">
        <f t="shared" si="204"/>
        <v>0</v>
      </c>
      <c r="FS376" s="81">
        <f t="shared" si="8865"/>
        <v>0</v>
      </c>
      <c r="FT376" s="160">
        <f t="shared" si="8866"/>
        <v>0</v>
      </c>
      <c r="FU376" s="160">
        <f t="shared" si="8867"/>
        <v>0</v>
      </c>
      <c r="FV376" s="160">
        <f t="shared" si="8868"/>
        <v>0</v>
      </c>
      <c r="FW376" s="160">
        <f t="shared" si="8869"/>
        <v>0</v>
      </c>
      <c r="FX376" s="161">
        <f t="shared" ref="FX376:FY376" si="9269">FX375</f>
        <v>12</v>
      </c>
      <c r="FY376" s="175">
        <f t="shared" si="9269"/>
        <v>1175</v>
      </c>
      <c r="FZ376" s="163" t="str">
        <f t="shared" si="8871"/>
        <v>1</v>
      </c>
      <c r="GA376" s="164">
        <f t="shared" si="212"/>
        <v>2</v>
      </c>
      <c r="GB376" s="165">
        <f t="shared" si="213"/>
        <v>0</v>
      </c>
      <c r="GC376" s="166"/>
      <c r="GD376" s="166"/>
      <c r="GE376" s="166"/>
      <c r="GF376" s="84"/>
      <c r="GG376" s="85"/>
      <c r="GH376" s="83" t="str">
        <f t="shared" si="214"/>
        <v>0</v>
      </c>
      <c r="GI376" s="167">
        <f t="shared" si="8872"/>
        <v>0</v>
      </c>
      <c r="GJ376" s="168">
        <f t="shared" si="8873"/>
        <v>0</v>
      </c>
      <c r="GK376" s="168">
        <f t="shared" si="8874"/>
        <v>0</v>
      </c>
      <c r="GL376" s="168">
        <f t="shared" si="8875"/>
        <v>0</v>
      </c>
      <c r="GM376" s="168">
        <f t="shared" si="8876"/>
        <v>0</v>
      </c>
      <c r="GN376" s="154">
        <f t="shared" ref="GN376:GO376" si="9270">GN375</f>
        <v>13</v>
      </c>
      <c r="GO376" s="173">
        <f t="shared" si="9270"/>
        <v>1176</v>
      </c>
      <c r="GP376" s="156" t="str">
        <f t="shared" si="8878"/>
        <v>1</v>
      </c>
      <c r="GQ376" s="157">
        <f t="shared" si="222"/>
        <v>3</v>
      </c>
      <c r="GR376" s="158">
        <f t="shared" si="223"/>
        <v>0</v>
      </c>
      <c r="GS376" s="159"/>
      <c r="GT376" s="159"/>
      <c r="GU376" s="159"/>
      <c r="GV376" s="78"/>
      <c r="GW376" s="79"/>
      <c r="GX376" s="77" t="str">
        <f t="shared" si="224"/>
        <v>0</v>
      </c>
      <c r="GY376" s="81">
        <f t="shared" si="8879"/>
        <v>0</v>
      </c>
      <c r="GZ376" s="160">
        <f t="shared" si="8880"/>
        <v>0</v>
      </c>
      <c r="HA376" s="160">
        <f t="shared" si="8881"/>
        <v>0</v>
      </c>
      <c r="HB376" s="160">
        <f t="shared" si="8882"/>
        <v>0</v>
      </c>
      <c r="HC376" s="160">
        <f t="shared" si="8883"/>
        <v>0</v>
      </c>
      <c r="HD376" s="161">
        <f t="shared" ref="HD376:HE376" si="9271">HD375</f>
        <v>14</v>
      </c>
      <c r="HE376" s="175">
        <f t="shared" si="9271"/>
        <v>1177</v>
      </c>
      <c r="HF376" s="163" t="str">
        <f t="shared" si="8885"/>
        <v>1</v>
      </c>
      <c r="HG376" s="164">
        <f t="shared" si="232"/>
        <v>5</v>
      </c>
      <c r="HH376" s="165">
        <f t="shared" si="233"/>
        <v>0</v>
      </c>
      <c r="HI376" s="166"/>
      <c r="HJ376" s="166"/>
      <c r="HK376" s="166"/>
      <c r="HL376" s="84"/>
      <c r="HM376" s="85"/>
      <c r="HN376" s="83" t="str">
        <f t="shared" si="234"/>
        <v>0</v>
      </c>
      <c r="HO376" s="167">
        <f t="shared" si="8886"/>
        <v>0</v>
      </c>
      <c r="HP376" s="168">
        <f t="shared" si="8887"/>
        <v>0</v>
      </c>
      <c r="HQ376" s="168">
        <f t="shared" si="8888"/>
        <v>0</v>
      </c>
      <c r="HR376" s="168">
        <f t="shared" si="8889"/>
        <v>0</v>
      </c>
      <c r="HS376" s="168">
        <f t="shared" si="8890"/>
        <v>0</v>
      </c>
      <c r="HT376" s="154">
        <f t="shared" ref="HT376:HU376" si="9272">HT375</f>
        <v>15</v>
      </c>
      <c r="HU376" s="173">
        <f t="shared" si="9272"/>
        <v>1178</v>
      </c>
      <c r="HV376" s="156" t="str">
        <f t="shared" si="8892"/>
        <v>1</v>
      </c>
      <c r="HW376" s="157" t="str">
        <f t="shared" si="242"/>
        <v/>
      </c>
      <c r="HX376" s="169">
        <f t="shared" si="243"/>
        <v>0</v>
      </c>
      <c r="HY376" s="159"/>
      <c r="HZ376" s="159"/>
      <c r="IA376" s="159"/>
      <c r="IB376" s="160"/>
      <c r="IC376" s="160"/>
      <c r="ID376" s="160" t="str">
        <f t="shared" si="244"/>
        <v>0</v>
      </c>
      <c r="IE376" s="160">
        <f t="shared" si="8893"/>
        <v>0</v>
      </c>
      <c r="IF376" s="160">
        <f t="shared" si="8894"/>
        <v>0</v>
      </c>
      <c r="IG376" s="160">
        <f t="shared" si="8895"/>
        <v>0</v>
      </c>
      <c r="IH376" s="160">
        <f t="shared" si="8896"/>
        <v>0</v>
      </c>
      <c r="II376" s="160">
        <f t="shared" si="8897"/>
        <v>0</v>
      </c>
      <c r="IJ376" s="161">
        <f t="shared" ref="IJ376:IK376" si="9273">IJ375</f>
        <v>16</v>
      </c>
      <c r="IK376" s="175">
        <f t="shared" si="9273"/>
        <v>1179</v>
      </c>
      <c r="IL376" s="163" t="str">
        <f t="shared" si="8899"/>
        <v>1</v>
      </c>
      <c r="IM376" s="164" t="str">
        <f t="shared" si="252"/>
        <v/>
      </c>
      <c r="IN376" s="165">
        <f t="shared" si="253"/>
        <v>0</v>
      </c>
      <c r="IO376" s="166"/>
      <c r="IP376" s="166"/>
      <c r="IQ376" s="166"/>
      <c r="IR376" s="168"/>
      <c r="IS376" s="168"/>
      <c r="IT376" s="170" t="str">
        <f t="shared" si="254"/>
        <v>0</v>
      </c>
      <c r="IU376" s="170">
        <f t="shared" si="8900"/>
        <v>0</v>
      </c>
      <c r="IV376" s="168">
        <f t="shared" si="8901"/>
        <v>0</v>
      </c>
      <c r="IW376" s="168">
        <f t="shared" si="8902"/>
        <v>0</v>
      </c>
      <c r="IX376" s="168">
        <f t="shared" si="8903"/>
        <v>0</v>
      </c>
      <c r="IY376" s="168">
        <f t="shared" si="8904"/>
        <v>0</v>
      </c>
      <c r="IZ376" s="154">
        <f t="shared" ref="IZ376:JA376" si="9274">IZ375</f>
        <v>17</v>
      </c>
      <c r="JA376" s="173">
        <f t="shared" si="9274"/>
        <v>1180</v>
      </c>
      <c r="JB376" s="156" t="str">
        <f t="shared" si="8906"/>
        <v>1</v>
      </c>
      <c r="JC376" s="157" t="str">
        <f t="shared" si="262"/>
        <v/>
      </c>
      <c r="JD376" s="158">
        <f t="shared" si="263"/>
        <v>0</v>
      </c>
      <c r="JE376" s="159"/>
      <c r="JF376" s="159"/>
      <c r="JG376" s="159"/>
      <c r="JH376" s="160"/>
      <c r="JI376" s="160"/>
      <c r="JJ376" s="171" t="str">
        <f t="shared" si="264"/>
        <v>0</v>
      </c>
      <c r="JK376" s="171">
        <f t="shared" si="8907"/>
        <v>0</v>
      </c>
      <c r="JL376" s="160">
        <f t="shared" si="8908"/>
        <v>0</v>
      </c>
      <c r="JM376" s="160">
        <f t="shared" si="8909"/>
        <v>0</v>
      </c>
      <c r="JN376" s="160">
        <f t="shared" si="8910"/>
        <v>0</v>
      </c>
      <c r="JO376" s="160">
        <f t="shared" si="8911"/>
        <v>0</v>
      </c>
      <c r="JP376" s="161">
        <f t="shared" ref="JP376:JQ376" si="9275">JP375</f>
        <v>18</v>
      </c>
      <c r="JQ376" s="175">
        <f t="shared" si="9275"/>
        <v>1181</v>
      </c>
      <c r="JR376" s="163" t="str">
        <f t="shared" si="8913"/>
        <v>1</v>
      </c>
      <c r="JS376" s="164" t="str">
        <f t="shared" si="272"/>
        <v/>
      </c>
      <c r="JT376" s="165">
        <f t="shared" si="273"/>
        <v>0</v>
      </c>
      <c r="JU376" s="166"/>
      <c r="JV376" s="166"/>
      <c r="JW376" s="166"/>
      <c r="JX376" s="168"/>
      <c r="JY376" s="168"/>
      <c r="JZ376" s="170" t="str">
        <f t="shared" si="274"/>
        <v>0</v>
      </c>
      <c r="KA376" s="170">
        <f t="shared" si="8914"/>
        <v>0</v>
      </c>
      <c r="KB376" s="168">
        <f t="shared" si="8915"/>
        <v>0</v>
      </c>
      <c r="KC376" s="168">
        <f t="shared" si="8916"/>
        <v>0</v>
      </c>
      <c r="KD376" s="168">
        <f t="shared" si="8917"/>
        <v>0</v>
      </c>
      <c r="KE376" s="168">
        <f t="shared" si="8918"/>
        <v>0</v>
      </c>
      <c r="KF376" s="154">
        <f t="shared" ref="KF376:KG376" si="9276">KF375</f>
        <v>19</v>
      </c>
      <c r="KG376" s="173">
        <f t="shared" si="9276"/>
        <v>1182</v>
      </c>
      <c r="KH376" s="156" t="str">
        <f t="shared" si="8920"/>
        <v>1</v>
      </c>
      <c r="KI376" s="157" t="str">
        <f t="shared" si="282"/>
        <v/>
      </c>
      <c r="KJ376" s="158">
        <f t="shared" si="283"/>
        <v>0</v>
      </c>
      <c r="KK376" s="159"/>
      <c r="KL376" s="159"/>
      <c r="KM376" s="159"/>
      <c r="KN376" s="160"/>
      <c r="KO376" s="160"/>
      <c r="KP376" s="171" t="str">
        <f t="shared" si="284"/>
        <v>0</v>
      </c>
      <c r="KQ376" s="171">
        <f t="shared" si="8921"/>
        <v>0</v>
      </c>
      <c r="KR376" s="160">
        <f t="shared" si="8922"/>
        <v>0</v>
      </c>
      <c r="KS376" s="160">
        <f t="shared" si="8923"/>
        <v>0</v>
      </c>
      <c r="KT376" s="160">
        <f t="shared" si="8924"/>
        <v>0</v>
      </c>
      <c r="KU376" s="160">
        <f t="shared" si="8925"/>
        <v>0</v>
      </c>
      <c r="KV376" s="161">
        <f t="shared" ref="KV376:KW376" si="9277">KV375</f>
        <v>20</v>
      </c>
      <c r="KW376" s="175">
        <f t="shared" si="9277"/>
        <v>1183</v>
      </c>
      <c r="KX376" s="163" t="str">
        <f t="shared" si="8927"/>
        <v>1</v>
      </c>
      <c r="KY376" s="164" t="str">
        <f t="shared" si="292"/>
        <v/>
      </c>
      <c r="KZ376" s="165">
        <f t="shared" si="293"/>
        <v>0</v>
      </c>
      <c r="LA376" s="166"/>
      <c r="LB376" s="166"/>
      <c r="LC376" s="166"/>
      <c r="LD376" s="168"/>
      <c r="LE376" s="168"/>
      <c r="LF376" s="170" t="str">
        <f t="shared" si="294"/>
        <v>0</v>
      </c>
      <c r="LG376" s="170">
        <f t="shared" si="8928"/>
        <v>0</v>
      </c>
      <c r="LH376" s="168">
        <f t="shared" si="8929"/>
        <v>0</v>
      </c>
      <c r="LI376" s="168">
        <f t="shared" si="8930"/>
        <v>0</v>
      </c>
      <c r="LJ376" s="168">
        <f t="shared" si="8931"/>
        <v>0</v>
      </c>
      <c r="LK376" s="168">
        <f t="shared" si="8932"/>
        <v>0</v>
      </c>
      <c r="LL376" s="172"/>
      <c r="LM376" s="172"/>
      <c r="LN376" s="168" t="str">
        <f t="shared" si="8933"/>
        <v>#REF!</v>
      </c>
      <c r="LO376" s="168" t="str">
        <f t="shared" si="8934"/>
        <v>#REF!</v>
      </c>
      <c r="LP376" s="168" t="str">
        <f t="shared" si="8935"/>
        <v>#REF!</v>
      </c>
      <c r="LQ376" s="168" t="str">
        <f t="shared" si="8936"/>
        <v>#REF!</v>
      </c>
    </row>
    <row r="377" ht="15.75" customHeight="1">
      <c r="A377" s="188">
        <v>46466.0</v>
      </c>
      <c r="B377" s="152" t="s">
        <v>30</v>
      </c>
      <c r="C377" s="153">
        <f t="shared" si="99"/>
        <v>0</v>
      </c>
      <c r="D377" s="154">
        <f t="shared" ref="D377:E377" si="9278">D376</f>
        <v>1</v>
      </c>
      <c r="E377" s="173">
        <f t="shared" si="9278"/>
        <v>1164</v>
      </c>
      <c r="F377" s="156" t="str">
        <f t="shared" si="9038"/>
        <v>1</v>
      </c>
      <c r="G377" s="157">
        <f t="shared" si="102"/>
        <v>1</v>
      </c>
      <c r="H377" s="158">
        <f t="shared" si="103"/>
        <v>0</v>
      </c>
      <c r="I377" s="159"/>
      <c r="J377" s="159"/>
      <c r="K377" s="159"/>
      <c r="L377" s="78"/>
      <c r="M377" s="79"/>
      <c r="N377" s="77" t="str">
        <f t="shared" si="104"/>
        <v>0</v>
      </c>
      <c r="O377" s="81">
        <f t="shared" si="8795"/>
        <v>0</v>
      </c>
      <c r="P377" s="160">
        <f t="shared" si="8796"/>
        <v>0</v>
      </c>
      <c r="Q377" s="160">
        <f t="shared" si="8797"/>
        <v>0</v>
      </c>
      <c r="R377" s="160">
        <f t="shared" si="8798"/>
        <v>0</v>
      </c>
      <c r="S377" s="160">
        <f t="shared" si="8799"/>
        <v>0</v>
      </c>
      <c r="T377" s="161">
        <f t="shared" ref="T377:U377" si="9279">T376</f>
        <v>2</v>
      </c>
      <c r="U377" s="175">
        <f t="shared" si="9279"/>
        <v>1165</v>
      </c>
      <c r="V377" s="163" t="str">
        <f t="shared" si="8801"/>
        <v>1</v>
      </c>
      <c r="W377" s="164">
        <f t="shared" si="112"/>
        <v>1</v>
      </c>
      <c r="X377" s="165">
        <f t="shared" si="113"/>
        <v>0</v>
      </c>
      <c r="Y377" s="166"/>
      <c r="Z377" s="166"/>
      <c r="AA377" s="166"/>
      <c r="AB377" s="84"/>
      <c r="AC377" s="85"/>
      <c r="AD377" s="83" t="str">
        <f t="shared" si="114"/>
        <v>0</v>
      </c>
      <c r="AE377" s="167">
        <f t="shared" si="8802"/>
        <v>0</v>
      </c>
      <c r="AF377" s="168">
        <f t="shared" si="8803"/>
        <v>0</v>
      </c>
      <c r="AG377" s="168">
        <f t="shared" si="8804"/>
        <v>0</v>
      </c>
      <c r="AH377" s="168">
        <f t="shared" si="8805"/>
        <v>0</v>
      </c>
      <c r="AI377" s="168">
        <f t="shared" si="8806"/>
        <v>0</v>
      </c>
      <c r="AJ377" s="154">
        <f t="shared" ref="AJ377:AK377" si="9280">AJ376</f>
        <v>3</v>
      </c>
      <c r="AK377" s="173">
        <f t="shared" si="9280"/>
        <v>1166</v>
      </c>
      <c r="AL377" s="156" t="str">
        <f t="shared" si="8808"/>
        <v>1</v>
      </c>
      <c r="AM377" s="157">
        <f t="shared" si="122"/>
        <v>2</v>
      </c>
      <c r="AN377" s="158">
        <f t="shared" si="123"/>
        <v>0</v>
      </c>
      <c r="AO377" s="159"/>
      <c r="AP377" s="159"/>
      <c r="AQ377" s="159"/>
      <c r="AR377" s="78"/>
      <c r="AS377" s="79"/>
      <c r="AT377" s="77" t="str">
        <f t="shared" si="124"/>
        <v>0</v>
      </c>
      <c r="AU377" s="81">
        <f t="shared" si="8809"/>
        <v>0</v>
      </c>
      <c r="AV377" s="160">
        <f t="shared" si="8810"/>
        <v>0</v>
      </c>
      <c r="AW377" s="160">
        <f t="shared" si="8811"/>
        <v>0</v>
      </c>
      <c r="AX377" s="160">
        <f t="shared" si="8812"/>
        <v>0</v>
      </c>
      <c r="AY377" s="160">
        <f t="shared" si="8813"/>
        <v>0</v>
      </c>
      <c r="AZ377" s="161">
        <f t="shared" ref="AZ377:BA377" si="9281">AZ376</f>
        <v>4</v>
      </c>
      <c r="BA377" s="175">
        <f t="shared" si="9281"/>
        <v>1167</v>
      </c>
      <c r="BB377" s="163" t="str">
        <f t="shared" si="8815"/>
        <v>1</v>
      </c>
      <c r="BC377" s="164">
        <f t="shared" si="132"/>
        <v>4</v>
      </c>
      <c r="BD377" s="165">
        <f t="shared" si="133"/>
        <v>0</v>
      </c>
      <c r="BE377" s="166"/>
      <c r="BF377" s="166"/>
      <c r="BG377" s="166"/>
      <c r="BH377" s="84"/>
      <c r="BI377" s="85"/>
      <c r="BJ377" s="83" t="str">
        <f t="shared" si="134"/>
        <v>0</v>
      </c>
      <c r="BK377" s="167">
        <f t="shared" si="8816"/>
        <v>0</v>
      </c>
      <c r="BL377" s="168">
        <f t="shared" si="8817"/>
        <v>0</v>
      </c>
      <c r="BM377" s="168">
        <f t="shared" si="8818"/>
        <v>0</v>
      </c>
      <c r="BN377" s="168">
        <f t="shared" si="8819"/>
        <v>0</v>
      </c>
      <c r="BO377" s="168">
        <f t="shared" si="8820"/>
        <v>0</v>
      </c>
      <c r="BP377" s="154">
        <f t="shared" ref="BP377:BQ377" si="9282">BP376</f>
        <v>5</v>
      </c>
      <c r="BQ377" s="173">
        <f t="shared" si="9282"/>
        <v>1168</v>
      </c>
      <c r="BR377" s="156" t="str">
        <f t="shared" si="8822"/>
        <v>1</v>
      </c>
      <c r="BS377" s="157">
        <f t="shared" si="142"/>
        <v>4</v>
      </c>
      <c r="BT377" s="158">
        <f t="shared" si="143"/>
        <v>0</v>
      </c>
      <c r="BU377" s="159"/>
      <c r="BV377" s="159"/>
      <c r="BW377" s="159"/>
      <c r="BX377" s="78"/>
      <c r="BY377" s="79"/>
      <c r="BZ377" s="77" t="str">
        <f t="shared" si="144"/>
        <v>0</v>
      </c>
      <c r="CA377" s="81">
        <f t="shared" si="8823"/>
        <v>0</v>
      </c>
      <c r="CB377" s="160">
        <f t="shared" si="8824"/>
        <v>0</v>
      </c>
      <c r="CC377" s="160">
        <f t="shared" si="8825"/>
        <v>0</v>
      </c>
      <c r="CD377" s="160">
        <f t="shared" si="8826"/>
        <v>0</v>
      </c>
      <c r="CE377" s="160">
        <f t="shared" si="8827"/>
        <v>0</v>
      </c>
      <c r="CF377" s="161">
        <f t="shared" ref="CF377:CG377" si="9283">CF376</f>
        <v>6</v>
      </c>
      <c r="CG377" s="175">
        <f t="shared" si="9283"/>
        <v>1169</v>
      </c>
      <c r="CH377" s="163" t="str">
        <f t="shared" si="8829"/>
        <v>1</v>
      </c>
      <c r="CI377" s="164">
        <f t="shared" si="152"/>
        <v>2</v>
      </c>
      <c r="CJ377" s="165">
        <f t="shared" si="153"/>
        <v>0</v>
      </c>
      <c r="CK377" s="166"/>
      <c r="CL377" s="166"/>
      <c r="CM377" s="166"/>
      <c r="CN377" s="84"/>
      <c r="CO377" s="85"/>
      <c r="CP377" s="83" t="str">
        <f t="shared" si="154"/>
        <v>0</v>
      </c>
      <c r="CQ377" s="167">
        <f t="shared" si="8830"/>
        <v>0</v>
      </c>
      <c r="CR377" s="168">
        <f t="shared" si="8831"/>
        <v>0</v>
      </c>
      <c r="CS377" s="168">
        <f t="shared" si="8832"/>
        <v>0</v>
      </c>
      <c r="CT377" s="168">
        <f t="shared" si="8833"/>
        <v>0</v>
      </c>
      <c r="CU377" s="168">
        <f t="shared" si="8834"/>
        <v>0</v>
      </c>
      <c r="CV377" s="154">
        <f t="shared" ref="CV377:CW377" si="9284">CV376</f>
        <v>7</v>
      </c>
      <c r="CW377" s="173">
        <f t="shared" si="9284"/>
        <v>1170</v>
      </c>
      <c r="CX377" s="156" t="str">
        <f t="shared" si="8836"/>
        <v>1</v>
      </c>
      <c r="CY377" s="157">
        <f t="shared" si="162"/>
        <v>2</v>
      </c>
      <c r="CZ377" s="158">
        <f t="shared" si="163"/>
        <v>0</v>
      </c>
      <c r="DA377" s="159"/>
      <c r="DB377" s="159"/>
      <c r="DC377" s="159"/>
      <c r="DD377" s="78"/>
      <c r="DE377" s="79"/>
      <c r="DF377" s="77" t="str">
        <f t="shared" si="164"/>
        <v>0</v>
      </c>
      <c r="DG377" s="81">
        <f t="shared" si="8837"/>
        <v>0</v>
      </c>
      <c r="DH377" s="160">
        <f t="shared" si="8838"/>
        <v>0</v>
      </c>
      <c r="DI377" s="160">
        <f t="shared" si="8839"/>
        <v>0</v>
      </c>
      <c r="DJ377" s="160">
        <f t="shared" si="8840"/>
        <v>0</v>
      </c>
      <c r="DK377" s="160">
        <f t="shared" si="8841"/>
        <v>0</v>
      </c>
      <c r="DL377" s="161">
        <f t="shared" ref="DL377:DM377" si="9285">DL376</f>
        <v>8</v>
      </c>
      <c r="DM377" s="175">
        <f t="shared" si="9285"/>
        <v>1171</v>
      </c>
      <c r="DN377" s="163" t="str">
        <f t="shared" si="8843"/>
        <v>1</v>
      </c>
      <c r="DO377" s="164">
        <f t="shared" si="172"/>
        <v>2</v>
      </c>
      <c r="DP377" s="165">
        <f t="shared" si="173"/>
        <v>0</v>
      </c>
      <c r="DQ377" s="166"/>
      <c r="DR377" s="166"/>
      <c r="DS377" s="166"/>
      <c r="DT377" s="84"/>
      <c r="DU377" s="85"/>
      <c r="DV377" s="83" t="str">
        <f t="shared" si="174"/>
        <v>0</v>
      </c>
      <c r="DW377" s="167">
        <f t="shared" si="8844"/>
        <v>0</v>
      </c>
      <c r="DX377" s="168">
        <f t="shared" si="8845"/>
        <v>0</v>
      </c>
      <c r="DY377" s="168">
        <f t="shared" si="8846"/>
        <v>0</v>
      </c>
      <c r="DZ377" s="168">
        <f t="shared" si="8847"/>
        <v>0</v>
      </c>
      <c r="EA377" s="168">
        <f t="shared" si="8848"/>
        <v>0</v>
      </c>
      <c r="EB377" s="154">
        <f t="shared" ref="EB377:EC377" si="9286">EB376</f>
        <v>9</v>
      </c>
      <c r="EC377" s="173">
        <f t="shared" si="9286"/>
        <v>1172</v>
      </c>
      <c r="ED377" s="156" t="str">
        <f t="shared" si="8850"/>
        <v>1</v>
      </c>
      <c r="EE377" s="157">
        <f t="shared" si="182"/>
        <v>5</v>
      </c>
      <c r="EF377" s="169">
        <f t="shared" si="183"/>
        <v>0</v>
      </c>
      <c r="EG377" s="159"/>
      <c r="EH377" s="159"/>
      <c r="EI377" s="159"/>
      <c r="EJ377" s="78"/>
      <c r="EK377" s="79"/>
      <c r="EL377" s="77" t="str">
        <f t="shared" si="184"/>
        <v>0</v>
      </c>
      <c r="EM377" s="81">
        <f t="shared" si="8851"/>
        <v>0</v>
      </c>
      <c r="EN377" s="160">
        <f t="shared" si="8852"/>
        <v>0</v>
      </c>
      <c r="EO377" s="160">
        <f t="shared" si="8853"/>
        <v>0</v>
      </c>
      <c r="EP377" s="160">
        <f t="shared" si="8854"/>
        <v>0</v>
      </c>
      <c r="EQ377" s="160">
        <f t="shared" si="8855"/>
        <v>0</v>
      </c>
      <c r="ER377" s="161">
        <f t="shared" ref="ER377:ES377" si="9287">ER376</f>
        <v>10</v>
      </c>
      <c r="ES377" s="175">
        <f t="shared" si="9287"/>
        <v>1173</v>
      </c>
      <c r="ET377" s="163" t="str">
        <f t="shared" si="8857"/>
        <v>1</v>
      </c>
      <c r="EU377" s="164">
        <f t="shared" si="192"/>
        <v>19</v>
      </c>
      <c r="EV377" s="165">
        <f t="shared" si="193"/>
        <v>0</v>
      </c>
      <c r="EW377" s="166"/>
      <c r="EX377" s="166"/>
      <c r="EY377" s="166"/>
      <c r="EZ377" s="84"/>
      <c r="FA377" s="85"/>
      <c r="FB377" s="83" t="str">
        <f t="shared" si="194"/>
        <v>0</v>
      </c>
      <c r="FC377" s="167">
        <f t="shared" si="8858"/>
        <v>0</v>
      </c>
      <c r="FD377" s="168">
        <f t="shared" si="8859"/>
        <v>0</v>
      </c>
      <c r="FE377" s="168">
        <f t="shared" si="8860"/>
        <v>0</v>
      </c>
      <c r="FF377" s="168">
        <f t="shared" si="8861"/>
        <v>0</v>
      </c>
      <c r="FG377" s="168">
        <f t="shared" si="8862"/>
        <v>0</v>
      </c>
      <c r="FH377" s="154">
        <f t="shared" ref="FH377:FI377" si="9288">FH376</f>
        <v>11</v>
      </c>
      <c r="FI377" s="173">
        <f t="shared" si="9288"/>
        <v>1174</v>
      </c>
      <c r="FJ377" s="156" t="str">
        <f t="shared" si="8864"/>
        <v>1</v>
      </c>
      <c r="FK377" s="157">
        <f t="shared" si="202"/>
        <v>4</v>
      </c>
      <c r="FL377" s="158">
        <f t="shared" si="203"/>
        <v>0</v>
      </c>
      <c r="FM377" s="159"/>
      <c r="FN377" s="159"/>
      <c r="FO377" s="159"/>
      <c r="FP377" s="78"/>
      <c r="FQ377" s="79"/>
      <c r="FR377" s="77" t="str">
        <f t="shared" si="204"/>
        <v>0</v>
      </c>
      <c r="FS377" s="81">
        <f t="shared" si="8865"/>
        <v>0</v>
      </c>
      <c r="FT377" s="160">
        <f t="shared" si="8866"/>
        <v>0</v>
      </c>
      <c r="FU377" s="160">
        <f t="shared" si="8867"/>
        <v>0</v>
      </c>
      <c r="FV377" s="160">
        <f t="shared" si="8868"/>
        <v>0</v>
      </c>
      <c r="FW377" s="160">
        <f t="shared" si="8869"/>
        <v>0</v>
      </c>
      <c r="FX377" s="161">
        <f t="shared" ref="FX377:FY377" si="9289">FX376</f>
        <v>12</v>
      </c>
      <c r="FY377" s="175">
        <f t="shared" si="9289"/>
        <v>1175</v>
      </c>
      <c r="FZ377" s="163" t="str">
        <f t="shared" si="8871"/>
        <v>1</v>
      </c>
      <c r="GA377" s="164">
        <f t="shared" si="212"/>
        <v>2</v>
      </c>
      <c r="GB377" s="165">
        <f t="shared" si="213"/>
        <v>0</v>
      </c>
      <c r="GC377" s="166"/>
      <c r="GD377" s="166"/>
      <c r="GE377" s="166"/>
      <c r="GF377" s="84"/>
      <c r="GG377" s="85"/>
      <c r="GH377" s="83" t="str">
        <f t="shared" si="214"/>
        <v>0</v>
      </c>
      <c r="GI377" s="167">
        <f t="shared" si="8872"/>
        <v>0</v>
      </c>
      <c r="GJ377" s="168">
        <f t="shared" si="8873"/>
        <v>0</v>
      </c>
      <c r="GK377" s="168">
        <f t="shared" si="8874"/>
        <v>0</v>
      </c>
      <c r="GL377" s="168">
        <f t="shared" si="8875"/>
        <v>0</v>
      </c>
      <c r="GM377" s="168">
        <f t="shared" si="8876"/>
        <v>0</v>
      </c>
      <c r="GN377" s="154">
        <f t="shared" ref="GN377:GO377" si="9290">GN376</f>
        <v>13</v>
      </c>
      <c r="GO377" s="173">
        <f t="shared" si="9290"/>
        <v>1176</v>
      </c>
      <c r="GP377" s="156" t="str">
        <f t="shared" si="8878"/>
        <v>1</v>
      </c>
      <c r="GQ377" s="157">
        <f t="shared" si="222"/>
        <v>3</v>
      </c>
      <c r="GR377" s="158">
        <f t="shared" si="223"/>
        <v>0</v>
      </c>
      <c r="GS377" s="159"/>
      <c r="GT377" s="159"/>
      <c r="GU377" s="159"/>
      <c r="GV377" s="78"/>
      <c r="GW377" s="79"/>
      <c r="GX377" s="77" t="str">
        <f t="shared" si="224"/>
        <v>0</v>
      </c>
      <c r="GY377" s="81">
        <f t="shared" si="8879"/>
        <v>0</v>
      </c>
      <c r="GZ377" s="160">
        <f t="shared" si="8880"/>
        <v>0</v>
      </c>
      <c r="HA377" s="160">
        <f t="shared" si="8881"/>
        <v>0</v>
      </c>
      <c r="HB377" s="160">
        <f t="shared" si="8882"/>
        <v>0</v>
      </c>
      <c r="HC377" s="160">
        <f t="shared" si="8883"/>
        <v>0</v>
      </c>
      <c r="HD377" s="161">
        <f t="shared" ref="HD377:HE377" si="9291">HD376</f>
        <v>14</v>
      </c>
      <c r="HE377" s="175">
        <f t="shared" si="9291"/>
        <v>1177</v>
      </c>
      <c r="HF377" s="163" t="str">
        <f t="shared" si="8885"/>
        <v>1</v>
      </c>
      <c r="HG377" s="164">
        <f t="shared" si="232"/>
        <v>5</v>
      </c>
      <c r="HH377" s="165">
        <f t="shared" si="233"/>
        <v>0</v>
      </c>
      <c r="HI377" s="166"/>
      <c r="HJ377" s="166"/>
      <c r="HK377" s="166"/>
      <c r="HL377" s="84"/>
      <c r="HM377" s="85"/>
      <c r="HN377" s="83" t="str">
        <f t="shared" si="234"/>
        <v>0</v>
      </c>
      <c r="HO377" s="167">
        <f t="shared" si="8886"/>
        <v>0</v>
      </c>
      <c r="HP377" s="168">
        <f t="shared" si="8887"/>
        <v>0</v>
      </c>
      <c r="HQ377" s="168">
        <f t="shared" si="8888"/>
        <v>0</v>
      </c>
      <c r="HR377" s="168">
        <f t="shared" si="8889"/>
        <v>0</v>
      </c>
      <c r="HS377" s="168">
        <f t="shared" si="8890"/>
        <v>0</v>
      </c>
      <c r="HT377" s="154">
        <f t="shared" ref="HT377:HU377" si="9292">HT376</f>
        <v>15</v>
      </c>
      <c r="HU377" s="173">
        <f t="shared" si="9292"/>
        <v>1178</v>
      </c>
      <c r="HV377" s="156" t="str">
        <f t="shared" si="8892"/>
        <v>1</v>
      </c>
      <c r="HW377" s="157" t="str">
        <f t="shared" si="242"/>
        <v/>
      </c>
      <c r="HX377" s="169">
        <f t="shared" si="243"/>
        <v>0</v>
      </c>
      <c r="HY377" s="159"/>
      <c r="HZ377" s="159"/>
      <c r="IA377" s="159"/>
      <c r="IB377" s="160"/>
      <c r="IC377" s="160"/>
      <c r="ID377" s="160" t="str">
        <f t="shared" si="244"/>
        <v>0</v>
      </c>
      <c r="IE377" s="160">
        <f t="shared" si="8893"/>
        <v>0</v>
      </c>
      <c r="IF377" s="160">
        <f t="shared" si="8894"/>
        <v>0</v>
      </c>
      <c r="IG377" s="160">
        <f t="shared" si="8895"/>
        <v>0</v>
      </c>
      <c r="IH377" s="160">
        <f t="shared" si="8896"/>
        <v>0</v>
      </c>
      <c r="II377" s="160">
        <f t="shared" si="8897"/>
        <v>0</v>
      </c>
      <c r="IJ377" s="161">
        <f t="shared" ref="IJ377:IK377" si="9293">IJ376</f>
        <v>16</v>
      </c>
      <c r="IK377" s="175">
        <f t="shared" si="9293"/>
        <v>1179</v>
      </c>
      <c r="IL377" s="163" t="str">
        <f t="shared" si="8899"/>
        <v>1</v>
      </c>
      <c r="IM377" s="164" t="str">
        <f t="shared" si="252"/>
        <v/>
      </c>
      <c r="IN377" s="165">
        <f t="shared" si="253"/>
        <v>0</v>
      </c>
      <c r="IO377" s="166"/>
      <c r="IP377" s="166"/>
      <c r="IQ377" s="166"/>
      <c r="IR377" s="168"/>
      <c r="IS377" s="168"/>
      <c r="IT377" s="170" t="str">
        <f t="shared" si="254"/>
        <v>0</v>
      </c>
      <c r="IU377" s="170">
        <f t="shared" si="8900"/>
        <v>0</v>
      </c>
      <c r="IV377" s="168">
        <f t="shared" si="8901"/>
        <v>0</v>
      </c>
      <c r="IW377" s="168">
        <f t="shared" si="8902"/>
        <v>0</v>
      </c>
      <c r="IX377" s="168">
        <f t="shared" si="8903"/>
        <v>0</v>
      </c>
      <c r="IY377" s="168">
        <f t="shared" si="8904"/>
        <v>0</v>
      </c>
      <c r="IZ377" s="154">
        <f t="shared" ref="IZ377:JA377" si="9294">IZ376</f>
        <v>17</v>
      </c>
      <c r="JA377" s="173">
        <f t="shared" si="9294"/>
        <v>1180</v>
      </c>
      <c r="JB377" s="156" t="str">
        <f t="shared" si="8906"/>
        <v>1</v>
      </c>
      <c r="JC377" s="157" t="str">
        <f t="shared" si="262"/>
        <v/>
      </c>
      <c r="JD377" s="158">
        <f t="shared" si="263"/>
        <v>0</v>
      </c>
      <c r="JE377" s="159"/>
      <c r="JF377" s="159"/>
      <c r="JG377" s="159"/>
      <c r="JH377" s="160"/>
      <c r="JI377" s="160"/>
      <c r="JJ377" s="171" t="str">
        <f t="shared" si="264"/>
        <v>0</v>
      </c>
      <c r="JK377" s="171">
        <f t="shared" si="8907"/>
        <v>0</v>
      </c>
      <c r="JL377" s="160">
        <f t="shared" si="8908"/>
        <v>0</v>
      </c>
      <c r="JM377" s="160">
        <f t="shared" si="8909"/>
        <v>0</v>
      </c>
      <c r="JN377" s="160">
        <f t="shared" si="8910"/>
        <v>0</v>
      </c>
      <c r="JO377" s="160">
        <f t="shared" si="8911"/>
        <v>0</v>
      </c>
      <c r="JP377" s="161">
        <f t="shared" ref="JP377:JQ377" si="9295">JP376</f>
        <v>18</v>
      </c>
      <c r="JQ377" s="175">
        <f t="shared" si="9295"/>
        <v>1181</v>
      </c>
      <c r="JR377" s="163" t="str">
        <f t="shared" si="8913"/>
        <v>1</v>
      </c>
      <c r="JS377" s="164" t="str">
        <f t="shared" si="272"/>
        <v/>
      </c>
      <c r="JT377" s="165">
        <f t="shared" si="273"/>
        <v>0</v>
      </c>
      <c r="JU377" s="166"/>
      <c r="JV377" s="166"/>
      <c r="JW377" s="166"/>
      <c r="JX377" s="168"/>
      <c r="JY377" s="168"/>
      <c r="JZ377" s="170" t="str">
        <f t="shared" si="274"/>
        <v>0</v>
      </c>
      <c r="KA377" s="170">
        <f t="shared" si="8914"/>
        <v>0</v>
      </c>
      <c r="KB377" s="168">
        <f t="shared" si="8915"/>
        <v>0</v>
      </c>
      <c r="KC377" s="168">
        <f t="shared" si="8916"/>
        <v>0</v>
      </c>
      <c r="KD377" s="168">
        <f t="shared" si="8917"/>
        <v>0</v>
      </c>
      <c r="KE377" s="168">
        <f t="shared" si="8918"/>
        <v>0</v>
      </c>
      <c r="KF377" s="154">
        <f t="shared" ref="KF377:KG377" si="9296">KF376</f>
        <v>19</v>
      </c>
      <c r="KG377" s="173">
        <f t="shared" si="9296"/>
        <v>1182</v>
      </c>
      <c r="KH377" s="156" t="str">
        <f t="shared" si="8920"/>
        <v>1</v>
      </c>
      <c r="KI377" s="157" t="str">
        <f t="shared" si="282"/>
        <v/>
      </c>
      <c r="KJ377" s="158">
        <f t="shared" si="283"/>
        <v>0</v>
      </c>
      <c r="KK377" s="159"/>
      <c r="KL377" s="159"/>
      <c r="KM377" s="159"/>
      <c r="KN377" s="160"/>
      <c r="KO377" s="160"/>
      <c r="KP377" s="171" t="str">
        <f t="shared" si="284"/>
        <v>0</v>
      </c>
      <c r="KQ377" s="171">
        <f t="shared" si="8921"/>
        <v>0</v>
      </c>
      <c r="KR377" s="160">
        <f t="shared" si="8922"/>
        <v>0</v>
      </c>
      <c r="KS377" s="160">
        <f t="shared" si="8923"/>
        <v>0</v>
      </c>
      <c r="KT377" s="160">
        <f t="shared" si="8924"/>
        <v>0</v>
      </c>
      <c r="KU377" s="160">
        <f t="shared" si="8925"/>
        <v>0</v>
      </c>
      <c r="KV377" s="161">
        <f t="shared" ref="KV377:KW377" si="9297">KV376</f>
        <v>20</v>
      </c>
      <c r="KW377" s="175">
        <f t="shared" si="9297"/>
        <v>1183</v>
      </c>
      <c r="KX377" s="163" t="str">
        <f t="shared" si="8927"/>
        <v>1</v>
      </c>
      <c r="KY377" s="164" t="str">
        <f t="shared" si="292"/>
        <v/>
      </c>
      <c r="KZ377" s="165">
        <f t="shared" si="293"/>
        <v>0</v>
      </c>
      <c r="LA377" s="166"/>
      <c r="LB377" s="166"/>
      <c r="LC377" s="166"/>
      <c r="LD377" s="168"/>
      <c r="LE377" s="168"/>
      <c r="LF377" s="170" t="str">
        <f t="shared" si="294"/>
        <v>0</v>
      </c>
      <c r="LG377" s="170">
        <f t="shared" si="8928"/>
        <v>0</v>
      </c>
      <c r="LH377" s="168">
        <f t="shared" si="8929"/>
        <v>0</v>
      </c>
      <c r="LI377" s="168">
        <f t="shared" si="8930"/>
        <v>0</v>
      </c>
      <c r="LJ377" s="168">
        <f t="shared" si="8931"/>
        <v>0</v>
      </c>
      <c r="LK377" s="168">
        <f t="shared" si="8932"/>
        <v>0</v>
      </c>
      <c r="LL377" s="172"/>
      <c r="LM377" s="172"/>
      <c r="LN377" s="168" t="str">
        <f t="shared" si="8933"/>
        <v>#REF!</v>
      </c>
      <c r="LO377" s="168" t="str">
        <f t="shared" si="8934"/>
        <v>#REF!</v>
      </c>
      <c r="LP377" s="168" t="str">
        <f t="shared" si="8935"/>
        <v>#REF!</v>
      </c>
      <c r="LQ377" s="168" t="str">
        <f t="shared" si="8936"/>
        <v>#REF!</v>
      </c>
    </row>
    <row r="378" ht="15.75" customHeight="1">
      <c r="A378" s="188">
        <v>46467.0</v>
      </c>
      <c r="B378" s="152" t="s">
        <v>31</v>
      </c>
      <c r="C378" s="153">
        <f t="shared" si="99"/>
        <v>0</v>
      </c>
      <c r="D378" s="154">
        <f t="shared" ref="D378:E378" si="9298">D377</f>
        <v>1</v>
      </c>
      <c r="E378" s="173">
        <f t="shared" si="9298"/>
        <v>1164</v>
      </c>
      <c r="F378" s="156" t="str">
        <f t="shared" si="9038"/>
        <v>1</v>
      </c>
      <c r="G378" s="157">
        <f t="shared" si="102"/>
        <v>1</v>
      </c>
      <c r="H378" s="158">
        <f t="shared" si="103"/>
        <v>0</v>
      </c>
      <c r="I378" s="159"/>
      <c r="J378" s="159"/>
      <c r="K378" s="159"/>
      <c r="L378" s="78"/>
      <c r="M378" s="79"/>
      <c r="N378" s="77" t="str">
        <f t="shared" si="104"/>
        <v>0</v>
      </c>
      <c r="O378" s="81">
        <f t="shared" si="8795"/>
        <v>0</v>
      </c>
      <c r="P378" s="160">
        <f t="shared" si="8796"/>
        <v>0</v>
      </c>
      <c r="Q378" s="160">
        <f t="shared" si="8797"/>
        <v>0</v>
      </c>
      <c r="R378" s="160">
        <f t="shared" si="8798"/>
        <v>0</v>
      </c>
      <c r="S378" s="160">
        <f t="shared" si="8799"/>
        <v>0</v>
      </c>
      <c r="T378" s="161">
        <f t="shared" ref="T378:U378" si="9299">T377</f>
        <v>2</v>
      </c>
      <c r="U378" s="175">
        <f t="shared" si="9299"/>
        <v>1165</v>
      </c>
      <c r="V378" s="163" t="str">
        <f t="shared" si="8801"/>
        <v>1</v>
      </c>
      <c r="W378" s="164">
        <f t="shared" si="112"/>
        <v>1</v>
      </c>
      <c r="X378" s="165">
        <f t="shared" si="113"/>
        <v>0</v>
      </c>
      <c r="Y378" s="166"/>
      <c r="Z378" s="166"/>
      <c r="AA378" s="166"/>
      <c r="AB378" s="84"/>
      <c r="AC378" s="85"/>
      <c r="AD378" s="83" t="str">
        <f t="shared" si="114"/>
        <v>0</v>
      </c>
      <c r="AE378" s="167">
        <f t="shared" si="8802"/>
        <v>0</v>
      </c>
      <c r="AF378" s="168">
        <f t="shared" si="8803"/>
        <v>0</v>
      </c>
      <c r="AG378" s="168">
        <f t="shared" si="8804"/>
        <v>0</v>
      </c>
      <c r="AH378" s="168">
        <f t="shared" si="8805"/>
        <v>0</v>
      </c>
      <c r="AI378" s="168">
        <f t="shared" si="8806"/>
        <v>0</v>
      </c>
      <c r="AJ378" s="154">
        <f t="shared" ref="AJ378:AK378" si="9300">AJ377</f>
        <v>3</v>
      </c>
      <c r="AK378" s="173">
        <f t="shared" si="9300"/>
        <v>1166</v>
      </c>
      <c r="AL378" s="156" t="str">
        <f t="shared" si="8808"/>
        <v>1</v>
      </c>
      <c r="AM378" s="157">
        <f t="shared" si="122"/>
        <v>2</v>
      </c>
      <c r="AN378" s="158">
        <f t="shared" si="123"/>
        <v>0</v>
      </c>
      <c r="AO378" s="159"/>
      <c r="AP378" s="159"/>
      <c r="AQ378" s="159"/>
      <c r="AR378" s="78"/>
      <c r="AS378" s="79"/>
      <c r="AT378" s="77" t="str">
        <f t="shared" si="124"/>
        <v>0</v>
      </c>
      <c r="AU378" s="81">
        <f t="shared" si="8809"/>
        <v>0</v>
      </c>
      <c r="AV378" s="160">
        <f t="shared" si="8810"/>
        <v>0</v>
      </c>
      <c r="AW378" s="160">
        <f t="shared" si="8811"/>
        <v>0</v>
      </c>
      <c r="AX378" s="160">
        <f t="shared" si="8812"/>
        <v>0</v>
      </c>
      <c r="AY378" s="160">
        <f t="shared" si="8813"/>
        <v>0</v>
      </c>
      <c r="AZ378" s="161">
        <f t="shared" ref="AZ378:BA378" si="9301">AZ377</f>
        <v>4</v>
      </c>
      <c r="BA378" s="175">
        <f t="shared" si="9301"/>
        <v>1167</v>
      </c>
      <c r="BB378" s="163" t="str">
        <f t="shared" si="8815"/>
        <v>1</v>
      </c>
      <c r="BC378" s="164">
        <f t="shared" si="132"/>
        <v>4</v>
      </c>
      <c r="BD378" s="165">
        <f t="shared" si="133"/>
        <v>0</v>
      </c>
      <c r="BE378" s="166"/>
      <c r="BF378" s="166"/>
      <c r="BG378" s="166"/>
      <c r="BH378" s="84"/>
      <c r="BI378" s="85"/>
      <c r="BJ378" s="83" t="str">
        <f t="shared" si="134"/>
        <v>0</v>
      </c>
      <c r="BK378" s="167">
        <f t="shared" si="8816"/>
        <v>0</v>
      </c>
      <c r="BL378" s="168">
        <f t="shared" si="8817"/>
        <v>0</v>
      </c>
      <c r="BM378" s="168">
        <f t="shared" si="8818"/>
        <v>0</v>
      </c>
      <c r="BN378" s="168">
        <f t="shared" si="8819"/>
        <v>0</v>
      </c>
      <c r="BO378" s="168">
        <f t="shared" si="8820"/>
        <v>0</v>
      </c>
      <c r="BP378" s="154">
        <f t="shared" ref="BP378:BQ378" si="9302">BP377</f>
        <v>5</v>
      </c>
      <c r="BQ378" s="173">
        <f t="shared" si="9302"/>
        <v>1168</v>
      </c>
      <c r="BR378" s="156" t="str">
        <f t="shared" si="8822"/>
        <v>1</v>
      </c>
      <c r="BS378" s="157">
        <f t="shared" si="142"/>
        <v>4</v>
      </c>
      <c r="BT378" s="158">
        <f t="shared" si="143"/>
        <v>0</v>
      </c>
      <c r="BU378" s="159"/>
      <c r="BV378" s="159"/>
      <c r="BW378" s="159"/>
      <c r="BX378" s="78"/>
      <c r="BY378" s="79"/>
      <c r="BZ378" s="77" t="str">
        <f t="shared" si="144"/>
        <v>0</v>
      </c>
      <c r="CA378" s="81">
        <f t="shared" si="8823"/>
        <v>0</v>
      </c>
      <c r="CB378" s="160">
        <f t="shared" si="8824"/>
        <v>0</v>
      </c>
      <c r="CC378" s="160">
        <f t="shared" si="8825"/>
        <v>0</v>
      </c>
      <c r="CD378" s="160">
        <f t="shared" si="8826"/>
        <v>0</v>
      </c>
      <c r="CE378" s="160">
        <f t="shared" si="8827"/>
        <v>0</v>
      </c>
      <c r="CF378" s="161">
        <f t="shared" ref="CF378:CG378" si="9303">CF377</f>
        <v>6</v>
      </c>
      <c r="CG378" s="175">
        <f t="shared" si="9303"/>
        <v>1169</v>
      </c>
      <c r="CH378" s="163" t="str">
        <f t="shared" si="8829"/>
        <v>1</v>
      </c>
      <c r="CI378" s="164">
        <f t="shared" si="152"/>
        <v>2</v>
      </c>
      <c r="CJ378" s="165">
        <f t="shared" si="153"/>
        <v>0</v>
      </c>
      <c r="CK378" s="166"/>
      <c r="CL378" s="166"/>
      <c r="CM378" s="166"/>
      <c r="CN378" s="84"/>
      <c r="CO378" s="85"/>
      <c r="CP378" s="83" t="str">
        <f t="shared" si="154"/>
        <v>0</v>
      </c>
      <c r="CQ378" s="167">
        <f t="shared" si="8830"/>
        <v>0</v>
      </c>
      <c r="CR378" s="168">
        <f t="shared" si="8831"/>
        <v>0</v>
      </c>
      <c r="CS378" s="168">
        <f t="shared" si="8832"/>
        <v>0</v>
      </c>
      <c r="CT378" s="168">
        <f t="shared" si="8833"/>
        <v>0</v>
      </c>
      <c r="CU378" s="168">
        <f t="shared" si="8834"/>
        <v>0</v>
      </c>
      <c r="CV378" s="154">
        <f t="shared" ref="CV378:CW378" si="9304">CV377</f>
        <v>7</v>
      </c>
      <c r="CW378" s="173">
        <f t="shared" si="9304"/>
        <v>1170</v>
      </c>
      <c r="CX378" s="156" t="str">
        <f t="shared" si="8836"/>
        <v>1</v>
      </c>
      <c r="CY378" s="157">
        <f t="shared" si="162"/>
        <v>2</v>
      </c>
      <c r="CZ378" s="158">
        <f t="shared" si="163"/>
        <v>0</v>
      </c>
      <c r="DA378" s="159"/>
      <c r="DB378" s="159"/>
      <c r="DC378" s="159"/>
      <c r="DD378" s="78"/>
      <c r="DE378" s="79"/>
      <c r="DF378" s="77" t="str">
        <f t="shared" si="164"/>
        <v>0</v>
      </c>
      <c r="DG378" s="81">
        <f t="shared" si="8837"/>
        <v>0</v>
      </c>
      <c r="DH378" s="160">
        <f t="shared" si="8838"/>
        <v>0</v>
      </c>
      <c r="DI378" s="160">
        <f t="shared" si="8839"/>
        <v>0</v>
      </c>
      <c r="DJ378" s="160">
        <f t="shared" si="8840"/>
        <v>0</v>
      </c>
      <c r="DK378" s="160">
        <f t="shared" si="8841"/>
        <v>0</v>
      </c>
      <c r="DL378" s="161">
        <f t="shared" ref="DL378:DM378" si="9305">DL377</f>
        <v>8</v>
      </c>
      <c r="DM378" s="175">
        <f t="shared" si="9305"/>
        <v>1171</v>
      </c>
      <c r="DN378" s="163" t="str">
        <f t="shared" si="8843"/>
        <v>1</v>
      </c>
      <c r="DO378" s="164">
        <f t="shared" si="172"/>
        <v>2</v>
      </c>
      <c r="DP378" s="165">
        <f t="shared" si="173"/>
        <v>0</v>
      </c>
      <c r="DQ378" s="166"/>
      <c r="DR378" s="166"/>
      <c r="DS378" s="166"/>
      <c r="DT378" s="84"/>
      <c r="DU378" s="85"/>
      <c r="DV378" s="83" t="str">
        <f t="shared" si="174"/>
        <v>0</v>
      </c>
      <c r="DW378" s="167">
        <f t="shared" si="8844"/>
        <v>0</v>
      </c>
      <c r="DX378" s="168">
        <f t="shared" si="8845"/>
        <v>0</v>
      </c>
      <c r="DY378" s="168">
        <f t="shared" si="8846"/>
        <v>0</v>
      </c>
      <c r="DZ378" s="168">
        <f t="shared" si="8847"/>
        <v>0</v>
      </c>
      <c r="EA378" s="168">
        <f t="shared" si="8848"/>
        <v>0</v>
      </c>
      <c r="EB378" s="154">
        <f t="shared" ref="EB378:EC378" si="9306">EB377</f>
        <v>9</v>
      </c>
      <c r="EC378" s="173">
        <f t="shared" si="9306"/>
        <v>1172</v>
      </c>
      <c r="ED378" s="156" t="str">
        <f t="shared" si="8850"/>
        <v>1</v>
      </c>
      <c r="EE378" s="157">
        <f t="shared" si="182"/>
        <v>5</v>
      </c>
      <c r="EF378" s="169">
        <f t="shared" si="183"/>
        <v>0</v>
      </c>
      <c r="EG378" s="159"/>
      <c r="EH378" s="159"/>
      <c r="EI378" s="159"/>
      <c r="EJ378" s="78"/>
      <c r="EK378" s="79"/>
      <c r="EL378" s="77" t="str">
        <f t="shared" si="184"/>
        <v>0</v>
      </c>
      <c r="EM378" s="81">
        <f t="shared" si="8851"/>
        <v>0</v>
      </c>
      <c r="EN378" s="160">
        <f t="shared" si="8852"/>
        <v>0</v>
      </c>
      <c r="EO378" s="160">
        <f t="shared" si="8853"/>
        <v>0</v>
      </c>
      <c r="EP378" s="160">
        <f t="shared" si="8854"/>
        <v>0</v>
      </c>
      <c r="EQ378" s="160">
        <f t="shared" si="8855"/>
        <v>0</v>
      </c>
      <c r="ER378" s="161">
        <f t="shared" ref="ER378:ES378" si="9307">ER377</f>
        <v>10</v>
      </c>
      <c r="ES378" s="175">
        <f t="shared" si="9307"/>
        <v>1173</v>
      </c>
      <c r="ET378" s="163" t="str">
        <f t="shared" si="8857"/>
        <v>1</v>
      </c>
      <c r="EU378" s="164">
        <f t="shared" si="192"/>
        <v>19</v>
      </c>
      <c r="EV378" s="165">
        <f t="shared" si="193"/>
        <v>0</v>
      </c>
      <c r="EW378" s="166"/>
      <c r="EX378" s="166"/>
      <c r="EY378" s="166"/>
      <c r="EZ378" s="84"/>
      <c r="FA378" s="85"/>
      <c r="FB378" s="83" t="str">
        <f t="shared" si="194"/>
        <v>0</v>
      </c>
      <c r="FC378" s="167">
        <f t="shared" si="8858"/>
        <v>0</v>
      </c>
      <c r="FD378" s="168">
        <f t="shared" si="8859"/>
        <v>0</v>
      </c>
      <c r="FE378" s="168">
        <f t="shared" si="8860"/>
        <v>0</v>
      </c>
      <c r="FF378" s="168">
        <f t="shared" si="8861"/>
        <v>0</v>
      </c>
      <c r="FG378" s="168">
        <f t="shared" si="8862"/>
        <v>0</v>
      </c>
      <c r="FH378" s="154">
        <f t="shared" ref="FH378:FI378" si="9308">FH377</f>
        <v>11</v>
      </c>
      <c r="FI378" s="173">
        <f t="shared" si="9308"/>
        <v>1174</v>
      </c>
      <c r="FJ378" s="156" t="str">
        <f t="shared" si="8864"/>
        <v>1</v>
      </c>
      <c r="FK378" s="157">
        <f t="shared" si="202"/>
        <v>4</v>
      </c>
      <c r="FL378" s="158">
        <f t="shared" si="203"/>
        <v>0</v>
      </c>
      <c r="FM378" s="159"/>
      <c r="FN378" s="159"/>
      <c r="FO378" s="159"/>
      <c r="FP378" s="78"/>
      <c r="FQ378" s="79"/>
      <c r="FR378" s="77" t="str">
        <f t="shared" si="204"/>
        <v>0</v>
      </c>
      <c r="FS378" s="81">
        <f t="shared" si="8865"/>
        <v>0</v>
      </c>
      <c r="FT378" s="160">
        <f t="shared" si="8866"/>
        <v>0</v>
      </c>
      <c r="FU378" s="160">
        <f t="shared" si="8867"/>
        <v>0</v>
      </c>
      <c r="FV378" s="160">
        <f t="shared" si="8868"/>
        <v>0</v>
      </c>
      <c r="FW378" s="160">
        <f t="shared" si="8869"/>
        <v>0</v>
      </c>
      <c r="FX378" s="161">
        <f t="shared" ref="FX378:FY378" si="9309">FX377</f>
        <v>12</v>
      </c>
      <c r="FY378" s="175">
        <f t="shared" si="9309"/>
        <v>1175</v>
      </c>
      <c r="FZ378" s="163" t="str">
        <f t="shared" si="8871"/>
        <v>1</v>
      </c>
      <c r="GA378" s="164">
        <f t="shared" si="212"/>
        <v>2</v>
      </c>
      <c r="GB378" s="165">
        <f t="shared" si="213"/>
        <v>0</v>
      </c>
      <c r="GC378" s="166"/>
      <c r="GD378" s="166"/>
      <c r="GE378" s="166"/>
      <c r="GF378" s="84"/>
      <c r="GG378" s="85"/>
      <c r="GH378" s="83" t="str">
        <f t="shared" si="214"/>
        <v>0</v>
      </c>
      <c r="GI378" s="167">
        <f t="shared" si="8872"/>
        <v>0</v>
      </c>
      <c r="GJ378" s="168">
        <f t="shared" si="8873"/>
        <v>0</v>
      </c>
      <c r="GK378" s="168">
        <f t="shared" si="8874"/>
        <v>0</v>
      </c>
      <c r="GL378" s="168">
        <f t="shared" si="8875"/>
        <v>0</v>
      </c>
      <c r="GM378" s="168">
        <f t="shared" si="8876"/>
        <v>0</v>
      </c>
      <c r="GN378" s="154">
        <f t="shared" ref="GN378:GO378" si="9310">GN377</f>
        <v>13</v>
      </c>
      <c r="GO378" s="173">
        <f t="shared" si="9310"/>
        <v>1176</v>
      </c>
      <c r="GP378" s="156" t="str">
        <f t="shared" si="8878"/>
        <v>1</v>
      </c>
      <c r="GQ378" s="157">
        <f t="shared" si="222"/>
        <v>3</v>
      </c>
      <c r="GR378" s="158">
        <f t="shared" si="223"/>
        <v>0</v>
      </c>
      <c r="GS378" s="159"/>
      <c r="GT378" s="159"/>
      <c r="GU378" s="159"/>
      <c r="GV378" s="78"/>
      <c r="GW378" s="79"/>
      <c r="GX378" s="77" t="str">
        <f t="shared" si="224"/>
        <v>0</v>
      </c>
      <c r="GY378" s="81">
        <f t="shared" si="8879"/>
        <v>0</v>
      </c>
      <c r="GZ378" s="160">
        <f t="shared" si="8880"/>
        <v>0</v>
      </c>
      <c r="HA378" s="160">
        <f t="shared" si="8881"/>
        <v>0</v>
      </c>
      <c r="HB378" s="160">
        <f t="shared" si="8882"/>
        <v>0</v>
      </c>
      <c r="HC378" s="160">
        <f t="shared" si="8883"/>
        <v>0</v>
      </c>
      <c r="HD378" s="161">
        <f t="shared" ref="HD378:HE378" si="9311">HD377</f>
        <v>14</v>
      </c>
      <c r="HE378" s="175">
        <f t="shared" si="9311"/>
        <v>1177</v>
      </c>
      <c r="HF378" s="163" t="str">
        <f t="shared" si="8885"/>
        <v>1</v>
      </c>
      <c r="HG378" s="164">
        <f t="shared" si="232"/>
        <v>5</v>
      </c>
      <c r="HH378" s="165">
        <f t="shared" si="233"/>
        <v>0</v>
      </c>
      <c r="HI378" s="166"/>
      <c r="HJ378" s="166"/>
      <c r="HK378" s="166"/>
      <c r="HL378" s="84"/>
      <c r="HM378" s="85"/>
      <c r="HN378" s="83" t="str">
        <f t="shared" si="234"/>
        <v>0</v>
      </c>
      <c r="HO378" s="167">
        <f t="shared" si="8886"/>
        <v>0</v>
      </c>
      <c r="HP378" s="168">
        <f t="shared" si="8887"/>
        <v>0</v>
      </c>
      <c r="HQ378" s="168">
        <f t="shared" si="8888"/>
        <v>0</v>
      </c>
      <c r="HR378" s="168">
        <f t="shared" si="8889"/>
        <v>0</v>
      </c>
      <c r="HS378" s="168">
        <f t="shared" si="8890"/>
        <v>0</v>
      </c>
      <c r="HT378" s="154">
        <f t="shared" ref="HT378:HU378" si="9312">HT377</f>
        <v>15</v>
      </c>
      <c r="HU378" s="173">
        <f t="shared" si="9312"/>
        <v>1178</v>
      </c>
      <c r="HV378" s="156" t="str">
        <f t="shared" si="8892"/>
        <v>1</v>
      </c>
      <c r="HW378" s="157" t="str">
        <f t="shared" si="242"/>
        <v/>
      </c>
      <c r="HX378" s="169">
        <f t="shared" si="243"/>
        <v>0</v>
      </c>
      <c r="HY378" s="159"/>
      <c r="HZ378" s="159"/>
      <c r="IA378" s="159"/>
      <c r="IB378" s="160"/>
      <c r="IC378" s="160"/>
      <c r="ID378" s="160" t="str">
        <f t="shared" si="244"/>
        <v>0</v>
      </c>
      <c r="IE378" s="160">
        <f t="shared" si="8893"/>
        <v>0</v>
      </c>
      <c r="IF378" s="160">
        <f t="shared" si="8894"/>
        <v>0</v>
      </c>
      <c r="IG378" s="160">
        <f t="shared" si="8895"/>
        <v>0</v>
      </c>
      <c r="IH378" s="160">
        <f t="shared" si="8896"/>
        <v>0</v>
      </c>
      <c r="II378" s="160">
        <f t="shared" si="8897"/>
        <v>0</v>
      </c>
      <c r="IJ378" s="161">
        <f t="shared" ref="IJ378:IK378" si="9313">IJ377</f>
        <v>16</v>
      </c>
      <c r="IK378" s="175">
        <f t="shared" si="9313"/>
        <v>1179</v>
      </c>
      <c r="IL378" s="163" t="str">
        <f t="shared" si="8899"/>
        <v>1</v>
      </c>
      <c r="IM378" s="164" t="str">
        <f t="shared" si="252"/>
        <v/>
      </c>
      <c r="IN378" s="165">
        <f t="shared" si="253"/>
        <v>0</v>
      </c>
      <c r="IO378" s="166"/>
      <c r="IP378" s="166"/>
      <c r="IQ378" s="166"/>
      <c r="IR378" s="168"/>
      <c r="IS378" s="168"/>
      <c r="IT378" s="170" t="str">
        <f t="shared" si="254"/>
        <v>0</v>
      </c>
      <c r="IU378" s="170">
        <f t="shared" si="8900"/>
        <v>0</v>
      </c>
      <c r="IV378" s="168">
        <f t="shared" si="8901"/>
        <v>0</v>
      </c>
      <c r="IW378" s="168">
        <f t="shared" si="8902"/>
        <v>0</v>
      </c>
      <c r="IX378" s="168">
        <f t="shared" si="8903"/>
        <v>0</v>
      </c>
      <c r="IY378" s="168">
        <f t="shared" si="8904"/>
        <v>0</v>
      </c>
      <c r="IZ378" s="154">
        <f t="shared" ref="IZ378:JA378" si="9314">IZ377</f>
        <v>17</v>
      </c>
      <c r="JA378" s="173">
        <f t="shared" si="9314"/>
        <v>1180</v>
      </c>
      <c r="JB378" s="156" t="str">
        <f t="shared" si="8906"/>
        <v>1</v>
      </c>
      <c r="JC378" s="157" t="str">
        <f t="shared" si="262"/>
        <v/>
      </c>
      <c r="JD378" s="158">
        <f t="shared" si="263"/>
        <v>0</v>
      </c>
      <c r="JE378" s="159"/>
      <c r="JF378" s="159"/>
      <c r="JG378" s="159"/>
      <c r="JH378" s="160"/>
      <c r="JI378" s="160"/>
      <c r="JJ378" s="171" t="str">
        <f t="shared" si="264"/>
        <v>0</v>
      </c>
      <c r="JK378" s="171">
        <f t="shared" si="8907"/>
        <v>0</v>
      </c>
      <c r="JL378" s="160">
        <f t="shared" si="8908"/>
        <v>0</v>
      </c>
      <c r="JM378" s="160">
        <f t="shared" si="8909"/>
        <v>0</v>
      </c>
      <c r="JN378" s="160">
        <f t="shared" si="8910"/>
        <v>0</v>
      </c>
      <c r="JO378" s="160">
        <f t="shared" si="8911"/>
        <v>0</v>
      </c>
      <c r="JP378" s="161">
        <f t="shared" ref="JP378:JQ378" si="9315">JP377</f>
        <v>18</v>
      </c>
      <c r="JQ378" s="175">
        <f t="shared" si="9315"/>
        <v>1181</v>
      </c>
      <c r="JR378" s="163" t="str">
        <f t="shared" si="8913"/>
        <v>1</v>
      </c>
      <c r="JS378" s="164" t="str">
        <f t="shared" si="272"/>
        <v/>
      </c>
      <c r="JT378" s="165">
        <f t="shared" si="273"/>
        <v>0</v>
      </c>
      <c r="JU378" s="166"/>
      <c r="JV378" s="166"/>
      <c r="JW378" s="166"/>
      <c r="JX378" s="168"/>
      <c r="JY378" s="168"/>
      <c r="JZ378" s="170" t="str">
        <f t="shared" si="274"/>
        <v>0</v>
      </c>
      <c r="KA378" s="170">
        <f t="shared" si="8914"/>
        <v>0</v>
      </c>
      <c r="KB378" s="168">
        <f t="shared" si="8915"/>
        <v>0</v>
      </c>
      <c r="KC378" s="168">
        <f t="shared" si="8916"/>
        <v>0</v>
      </c>
      <c r="KD378" s="168">
        <f t="shared" si="8917"/>
        <v>0</v>
      </c>
      <c r="KE378" s="168">
        <f t="shared" si="8918"/>
        <v>0</v>
      </c>
      <c r="KF378" s="154">
        <f t="shared" ref="KF378:KG378" si="9316">KF377</f>
        <v>19</v>
      </c>
      <c r="KG378" s="173">
        <f t="shared" si="9316"/>
        <v>1182</v>
      </c>
      <c r="KH378" s="156" t="str">
        <f t="shared" si="8920"/>
        <v>1</v>
      </c>
      <c r="KI378" s="157" t="str">
        <f t="shared" si="282"/>
        <v/>
      </c>
      <c r="KJ378" s="158">
        <f t="shared" si="283"/>
        <v>0</v>
      </c>
      <c r="KK378" s="159"/>
      <c r="KL378" s="159"/>
      <c r="KM378" s="159"/>
      <c r="KN378" s="160"/>
      <c r="KO378" s="160"/>
      <c r="KP378" s="171" t="str">
        <f t="shared" si="284"/>
        <v>0</v>
      </c>
      <c r="KQ378" s="171">
        <f t="shared" si="8921"/>
        <v>0</v>
      </c>
      <c r="KR378" s="160">
        <f t="shared" si="8922"/>
        <v>0</v>
      </c>
      <c r="KS378" s="160">
        <f t="shared" si="8923"/>
        <v>0</v>
      </c>
      <c r="KT378" s="160">
        <f t="shared" si="8924"/>
        <v>0</v>
      </c>
      <c r="KU378" s="160">
        <f t="shared" si="8925"/>
        <v>0</v>
      </c>
      <c r="KV378" s="161">
        <f t="shared" ref="KV378:KW378" si="9317">KV377</f>
        <v>20</v>
      </c>
      <c r="KW378" s="175">
        <f t="shared" si="9317"/>
        <v>1183</v>
      </c>
      <c r="KX378" s="163" t="str">
        <f t="shared" si="8927"/>
        <v>1</v>
      </c>
      <c r="KY378" s="164" t="str">
        <f t="shared" si="292"/>
        <v/>
      </c>
      <c r="KZ378" s="165">
        <f t="shared" si="293"/>
        <v>0</v>
      </c>
      <c r="LA378" s="166"/>
      <c r="LB378" s="166"/>
      <c r="LC378" s="166"/>
      <c r="LD378" s="168"/>
      <c r="LE378" s="168"/>
      <c r="LF378" s="170" t="str">
        <f t="shared" si="294"/>
        <v>0</v>
      </c>
      <c r="LG378" s="170">
        <f t="shared" si="8928"/>
        <v>0</v>
      </c>
      <c r="LH378" s="168">
        <f t="shared" si="8929"/>
        <v>0</v>
      </c>
      <c r="LI378" s="168">
        <f t="shared" si="8930"/>
        <v>0</v>
      </c>
      <c r="LJ378" s="168">
        <f t="shared" si="8931"/>
        <v>0</v>
      </c>
      <c r="LK378" s="168">
        <f t="shared" si="8932"/>
        <v>0</v>
      </c>
      <c r="LL378" s="172"/>
      <c r="LM378" s="172"/>
      <c r="LN378" s="168" t="str">
        <f t="shared" si="8933"/>
        <v>#REF!</v>
      </c>
      <c r="LO378" s="168" t="str">
        <f t="shared" si="8934"/>
        <v>#REF!</v>
      </c>
      <c r="LP378" s="168" t="str">
        <f t="shared" si="8935"/>
        <v>#REF!</v>
      </c>
      <c r="LQ378" s="168" t="str">
        <f t="shared" si="8936"/>
        <v>#REF!</v>
      </c>
    </row>
    <row r="379" ht="15.75" customHeight="1">
      <c r="A379" s="188">
        <v>46468.0</v>
      </c>
      <c r="B379" s="152" t="s">
        <v>32</v>
      </c>
      <c r="C379" s="153">
        <f t="shared" si="99"/>
        <v>0</v>
      </c>
      <c r="D379" s="154">
        <f t="shared" ref="D379:E379" si="9318">D378</f>
        <v>1</v>
      </c>
      <c r="E379" s="173">
        <f t="shared" si="9318"/>
        <v>1164</v>
      </c>
      <c r="F379" s="156" t="str">
        <f t="shared" si="9038"/>
        <v>1</v>
      </c>
      <c r="G379" s="157">
        <f t="shared" si="102"/>
        <v>1</v>
      </c>
      <c r="H379" s="158">
        <f t="shared" si="103"/>
        <v>0</v>
      </c>
      <c r="I379" s="159"/>
      <c r="J379" s="159"/>
      <c r="K379" s="159"/>
      <c r="L379" s="78"/>
      <c r="M379" s="79"/>
      <c r="N379" s="77" t="str">
        <f t="shared" si="104"/>
        <v>0</v>
      </c>
      <c r="O379" s="81">
        <f t="shared" si="8795"/>
        <v>0</v>
      </c>
      <c r="P379" s="160">
        <f t="shared" si="8796"/>
        <v>0</v>
      </c>
      <c r="Q379" s="160">
        <f t="shared" si="8797"/>
        <v>0</v>
      </c>
      <c r="R379" s="160">
        <f t="shared" si="8798"/>
        <v>0</v>
      </c>
      <c r="S379" s="160">
        <f t="shared" si="8799"/>
        <v>0</v>
      </c>
      <c r="T379" s="161">
        <f t="shared" ref="T379:U379" si="9319">T378</f>
        <v>2</v>
      </c>
      <c r="U379" s="175">
        <f t="shared" si="9319"/>
        <v>1165</v>
      </c>
      <c r="V379" s="163" t="str">
        <f t="shared" si="8801"/>
        <v>1</v>
      </c>
      <c r="W379" s="164">
        <f t="shared" si="112"/>
        <v>1</v>
      </c>
      <c r="X379" s="165">
        <f t="shared" si="113"/>
        <v>0</v>
      </c>
      <c r="Y379" s="166"/>
      <c r="Z379" s="166"/>
      <c r="AA379" s="166"/>
      <c r="AB379" s="84"/>
      <c r="AC379" s="85"/>
      <c r="AD379" s="83" t="str">
        <f t="shared" si="114"/>
        <v>0</v>
      </c>
      <c r="AE379" s="167">
        <f t="shared" si="8802"/>
        <v>0</v>
      </c>
      <c r="AF379" s="168">
        <f t="shared" si="8803"/>
        <v>0</v>
      </c>
      <c r="AG379" s="168">
        <f t="shared" si="8804"/>
        <v>0</v>
      </c>
      <c r="AH379" s="168">
        <f t="shared" si="8805"/>
        <v>0</v>
      </c>
      <c r="AI379" s="168">
        <f t="shared" si="8806"/>
        <v>0</v>
      </c>
      <c r="AJ379" s="154">
        <f t="shared" ref="AJ379:AK379" si="9320">AJ378</f>
        <v>3</v>
      </c>
      <c r="AK379" s="173">
        <f t="shared" si="9320"/>
        <v>1166</v>
      </c>
      <c r="AL379" s="156" t="str">
        <f t="shared" si="8808"/>
        <v>1</v>
      </c>
      <c r="AM379" s="157">
        <f t="shared" si="122"/>
        <v>2</v>
      </c>
      <c r="AN379" s="158">
        <f t="shared" si="123"/>
        <v>0</v>
      </c>
      <c r="AO379" s="159"/>
      <c r="AP379" s="159"/>
      <c r="AQ379" s="159"/>
      <c r="AR379" s="78"/>
      <c r="AS379" s="79"/>
      <c r="AT379" s="77" t="str">
        <f t="shared" si="124"/>
        <v>0</v>
      </c>
      <c r="AU379" s="81">
        <f t="shared" si="8809"/>
        <v>0</v>
      </c>
      <c r="AV379" s="160">
        <f t="shared" si="8810"/>
        <v>0</v>
      </c>
      <c r="AW379" s="160">
        <f t="shared" si="8811"/>
        <v>0</v>
      </c>
      <c r="AX379" s="160">
        <f t="shared" si="8812"/>
        <v>0</v>
      </c>
      <c r="AY379" s="160">
        <f t="shared" si="8813"/>
        <v>0</v>
      </c>
      <c r="AZ379" s="161">
        <f t="shared" ref="AZ379:BA379" si="9321">AZ378</f>
        <v>4</v>
      </c>
      <c r="BA379" s="175">
        <f t="shared" si="9321"/>
        <v>1167</v>
      </c>
      <c r="BB379" s="163" t="str">
        <f t="shared" si="8815"/>
        <v>1</v>
      </c>
      <c r="BC379" s="164">
        <f t="shared" si="132"/>
        <v>4</v>
      </c>
      <c r="BD379" s="165">
        <f t="shared" si="133"/>
        <v>0</v>
      </c>
      <c r="BE379" s="166"/>
      <c r="BF379" s="166"/>
      <c r="BG379" s="166"/>
      <c r="BH379" s="84"/>
      <c r="BI379" s="85"/>
      <c r="BJ379" s="83" t="str">
        <f t="shared" si="134"/>
        <v>0</v>
      </c>
      <c r="BK379" s="167">
        <f t="shared" si="8816"/>
        <v>0</v>
      </c>
      <c r="BL379" s="168">
        <f t="shared" si="8817"/>
        <v>0</v>
      </c>
      <c r="BM379" s="168">
        <f t="shared" si="8818"/>
        <v>0</v>
      </c>
      <c r="BN379" s="168">
        <f t="shared" si="8819"/>
        <v>0</v>
      </c>
      <c r="BO379" s="168">
        <f t="shared" si="8820"/>
        <v>0</v>
      </c>
      <c r="BP379" s="154">
        <f t="shared" ref="BP379:BQ379" si="9322">BP378</f>
        <v>5</v>
      </c>
      <c r="BQ379" s="173">
        <f t="shared" si="9322"/>
        <v>1168</v>
      </c>
      <c r="BR379" s="156" t="str">
        <f t="shared" si="8822"/>
        <v>1</v>
      </c>
      <c r="BS379" s="157">
        <f t="shared" si="142"/>
        <v>4</v>
      </c>
      <c r="BT379" s="158">
        <f t="shared" si="143"/>
        <v>0</v>
      </c>
      <c r="BU379" s="159"/>
      <c r="BV379" s="159"/>
      <c r="BW379" s="159"/>
      <c r="BX379" s="78"/>
      <c r="BY379" s="79"/>
      <c r="BZ379" s="77" t="str">
        <f t="shared" si="144"/>
        <v>0</v>
      </c>
      <c r="CA379" s="81">
        <f t="shared" si="8823"/>
        <v>0</v>
      </c>
      <c r="CB379" s="160">
        <f t="shared" si="8824"/>
        <v>0</v>
      </c>
      <c r="CC379" s="160">
        <f t="shared" si="8825"/>
        <v>0</v>
      </c>
      <c r="CD379" s="160">
        <f t="shared" si="8826"/>
        <v>0</v>
      </c>
      <c r="CE379" s="160">
        <f t="shared" si="8827"/>
        <v>0</v>
      </c>
      <c r="CF379" s="161">
        <f t="shared" ref="CF379:CG379" si="9323">CF378</f>
        <v>6</v>
      </c>
      <c r="CG379" s="175">
        <f t="shared" si="9323"/>
        <v>1169</v>
      </c>
      <c r="CH379" s="163" t="str">
        <f t="shared" si="8829"/>
        <v>1</v>
      </c>
      <c r="CI379" s="164">
        <f t="shared" si="152"/>
        <v>2</v>
      </c>
      <c r="CJ379" s="165">
        <f t="shared" si="153"/>
        <v>0</v>
      </c>
      <c r="CK379" s="166"/>
      <c r="CL379" s="166"/>
      <c r="CM379" s="166"/>
      <c r="CN379" s="84"/>
      <c r="CO379" s="85"/>
      <c r="CP379" s="83" t="str">
        <f t="shared" si="154"/>
        <v>0</v>
      </c>
      <c r="CQ379" s="167">
        <f t="shared" si="8830"/>
        <v>0</v>
      </c>
      <c r="CR379" s="168">
        <f t="shared" si="8831"/>
        <v>0</v>
      </c>
      <c r="CS379" s="168">
        <f t="shared" si="8832"/>
        <v>0</v>
      </c>
      <c r="CT379" s="168">
        <f t="shared" si="8833"/>
        <v>0</v>
      </c>
      <c r="CU379" s="168">
        <f t="shared" si="8834"/>
        <v>0</v>
      </c>
      <c r="CV379" s="154">
        <f t="shared" ref="CV379:CW379" si="9324">CV378</f>
        <v>7</v>
      </c>
      <c r="CW379" s="173">
        <f t="shared" si="9324"/>
        <v>1170</v>
      </c>
      <c r="CX379" s="156" t="str">
        <f t="shared" si="8836"/>
        <v>1</v>
      </c>
      <c r="CY379" s="157">
        <f t="shared" si="162"/>
        <v>2</v>
      </c>
      <c r="CZ379" s="158">
        <f t="shared" si="163"/>
        <v>0</v>
      </c>
      <c r="DA379" s="159"/>
      <c r="DB379" s="159"/>
      <c r="DC379" s="159"/>
      <c r="DD379" s="78"/>
      <c r="DE379" s="79"/>
      <c r="DF379" s="77" t="str">
        <f t="shared" si="164"/>
        <v>0</v>
      </c>
      <c r="DG379" s="81">
        <f t="shared" si="8837"/>
        <v>0</v>
      </c>
      <c r="DH379" s="160">
        <f t="shared" si="8838"/>
        <v>0</v>
      </c>
      <c r="DI379" s="160">
        <f t="shared" si="8839"/>
        <v>0</v>
      </c>
      <c r="DJ379" s="160">
        <f t="shared" si="8840"/>
        <v>0</v>
      </c>
      <c r="DK379" s="160">
        <f t="shared" si="8841"/>
        <v>0</v>
      </c>
      <c r="DL379" s="161">
        <f t="shared" ref="DL379:DM379" si="9325">DL378</f>
        <v>8</v>
      </c>
      <c r="DM379" s="175">
        <f t="shared" si="9325"/>
        <v>1171</v>
      </c>
      <c r="DN379" s="163" t="str">
        <f t="shared" si="8843"/>
        <v>1</v>
      </c>
      <c r="DO379" s="164">
        <f t="shared" si="172"/>
        <v>2</v>
      </c>
      <c r="DP379" s="165">
        <f t="shared" si="173"/>
        <v>0</v>
      </c>
      <c r="DQ379" s="166"/>
      <c r="DR379" s="166"/>
      <c r="DS379" s="166"/>
      <c r="DT379" s="84"/>
      <c r="DU379" s="85"/>
      <c r="DV379" s="83" t="str">
        <f t="shared" si="174"/>
        <v>0</v>
      </c>
      <c r="DW379" s="167">
        <f t="shared" si="8844"/>
        <v>0</v>
      </c>
      <c r="DX379" s="168">
        <f t="shared" si="8845"/>
        <v>0</v>
      </c>
      <c r="DY379" s="168">
        <f t="shared" si="8846"/>
        <v>0</v>
      </c>
      <c r="DZ379" s="168">
        <f t="shared" si="8847"/>
        <v>0</v>
      </c>
      <c r="EA379" s="168">
        <f t="shared" si="8848"/>
        <v>0</v>
      </c>
      <c r="EB379" s="154">
        <f t="shared" ref="EB379:EC379" si="9326">EB378</f>
        <v>9</v>
      </c>
      <c r="EC379" s="173">
        <f t="shared" si="9326"/>
        <v>1172</v>
      </c>
      <c r="ED379" s="156" t="str">
        <f t="shared" si="8850"/>
        <v>1</v>
      </c>
      <c r="EE379" s="157">
        <f t="shared" si="182"/>
        <v>5</v>
      </c>
      <c r="EF379" s="169">
        <f t="shared" si="183"/>
        <v>0</v>
      </c>
      <c r="EG379" s="159"/>
      <c r="EH379" s="159"/>
      <c r="EI379" s="159"/>
      <c r="EJ379" s="78"/>
      <c r="EK379" s="79"/>
      <c r="EL379" s="77" t="str">
        <f t="shared" si="184"/>
        <v>0</v>
      </c>
      <c r="EM379" s="81">
        <f t="shared" si="8851"/>
        <v>0</v>
      </c>
      <c r="EN379" s="160">
        <f t="shared" si="8852"/>
        <v>0</v>
      </c>
      <c r="EO379" s="160">
        <f t="shared" si="8853"/>
        <v>0</v>
      </c>
      <c r="EP379" s="160">
        <f t="shared" si="8854"/>
        <v>0</v>
      </c>
      <c r="EQ379" s="160">
        <f t="shared" si="8855"/>
        <v>0</v>
      </c>
      <c r="ER379" s="161">
        <f t="shared" ref="ER379:ES379" si="9327">ER378</f>
        <v>10</v>
      </c>
      <c r="ES379" s="175">
        <f t="shared" si="9327"/>
        <v>1173</v>
      </c>
      <c r="ET379" s="163" t="str">
        <f t="shared" si="8857"/>
        <v>1</v>
      </c>
      <c r="EU379" s="164">
        <f t="shared" si="192"/>
        <v>19</v>
      </c>
      <c r="EV379" s="165">
        <f t="shared" si="193"/>
        <v>0</v>
      </c>
      <c r="EW379" s="166"/>
      <c r="EX379" s="166"/>
      <c r="EY379" s="166"/>
      <c r="EZ379" s="84"/>
      <c r="FA379" s="85"/>
      <c r="FB379" s="83" t="str">
        <f t="shared" si="194"/>
        <v>0</v>
      </c>
      <c r="FC379" s="167">
        <f t="shared" si="8858"/>
        <v>0</v>
      </c>
      <c r="FD379" s="168">
        <f t="shared" si="8859"/>
        <v>0</v>
      </c>
      <c r="FE379" s="168">
        <f t="shared" si="8860"/>
        <v>0</v>
      </c>
      <c r="FF379" s="168">
        <f t="shared" si="8861"/>
        <v>0</v>
      </c>
      <c r="FG379" s="168">
        <f t="shared" si="8862"/>
        <v>0</v>
      </c>
      <c r="FH379" s="154">
        <f t="shared" ref="FH379:FI379" si="9328">FH378</f>
        <v>11</v>
      </c>
      <c r="FI379" s="173">
        <f t="shared" si="9328"/>
        <v>1174</v>
      </c>
      <c r="FJ379" s="156" t="str">
        <f t="shared" si="8864"/>
        <v>1</v>
      </c>
      <c r="FK379" s="157">
        <f t="shared" si="202"/>
        <v>4</v>
      </c>
      <c r="FL379" s="158">
        <f t="shared" si="203"/>
        <v>0</v>
      </c>
      <c r="FM379" s="159"/>
      <c r="FN379" s="159"/>
      <c r="FO379" s="159"/>
      <c r="FP379" s="78"/>
      <c r="FQ379" s="79"/>
      <c r="FR379" s="77" t="str">
        <f t="shared" si="204"/>
        <v>0</v>
      </c>
      <c r="FS379" s="81">
        <f t="shared" si="8865"/>
        <v>0</v>
      </c>
      <c r="FT379" s="160">
        <f t="shared" si="8866"/>
        <v>0</v>
      </c>
      <c r="FU379" s="160">
        <f t="shared" si="8867"/>
        <v>0</v>
      </c>
      <c r="FV379" s="160">
        <f t="shared" si="8868"/>
        <v>0</v>
      </c>
      <c r="FW379" s="160">
        <f t="shared" si="8869"/>
        <v>0</v>
      </c>
      <c r="FX379" s="161">
        <f t="shared" ref="FX379:FY379" si="9329">FX378</f>
        <v>12</v>
      </c>
      <c r="FY379" s="175">
        <f t="shared" si="9329"/>
        <v>1175</v>
      </c>
      <c r="FZ379" s="163" t="str">
        <f t="shared" si="8871"/>
        <v>1</v>
      </c>
      <c r="GA379" s="164">
        <f t="shared" si="212"/>
        <v>2</v>
      </c>
      <c r="GB379" s="165">
        <f t="shared" si="213"/>
        <v>0</v>
      </c>
      <c r="GC379" s="166"/>
      <c r="GD379" s="166"/>
      <c r="GE379" s="166"/>
      <c r="GF379" s="84"/>
      <c r="GG379" s="85"/>
      <c r="GH379" s="83" t="str">
        <f t="shared" si="214"/>
        <v>0</v>
      </c>
      <c r="GI379" s="167">
        <f t="shared" si="8872"/>
        <v>0</v>
      </c>
      <c r="GJ379" s="168">
        <f t="shared" si="8873"/>
        <v>0</v>
      </c>
      <c r="GK379" s="168">
        <f t="shared" si="8874"/>
        <v>0</v>
      </c>
      <c r="GL379" s="168">
        <f t="shared" si="8875"/>
        <v>0</v>
      </c>
      <c r="GM379" s="168">
        <f t="shared" si="8876"/>
        <v>0</v>
      </c>
      <c r="GN379" s="154">
        <f t="shared" ref="GN379:GO379" si="9330">GN378</f>
        <v>13</v>
      </c>
      <c r="GO379" s="173">
        <f t="shared" si="9330"/>
        <v>1176</v>
      </c>
      <c r="GP379" s="156" t="str">
        <f t="shared" si="8878"/>
        <v>1</v>
      </c>
      <c r="GQ379" s="157">
        <f t="shared" si="222"/>
        <v>3</v>
      </c>
      <c r="GR379" s="158">
        <f t="shared" si="223"/>
        <v>0</v>
      </c>
      <c r="GS379" s="159"/>
      <c r="GT379" s="159"/>
      <c r="GU379" s="159"/>
      <c r="GV379" s="78"/>
      <c r="GW379" s="79"/>
      <c r="GX379" s="77" t="str">
        <f t="shared" si="224"/>
        <v>0</v>
      </c>
      <c r="GY379" s="81">
        <f t="shared" si="8879"/>
        <v>0</v>
      </c>
      <c r="GZ379" s="160">
        <f t="shared" si="8880"/>
        <v>0</v>
      </c>
      <c r="HA379" s="160">
        <f t="shared" si="8881"/>
        <v>0</v>
      </c>
      <c r="HB379" s="160">
        <f t="shared" si="8882"/>
        <v>0</v>
      </c>
      <c r="HC379" s="160">
        <f t="shared" si="8883"/>
        <v>0</v>
      </c>
      <c r="HD379" s="161">
        <f t="shared" ref="HD379:HE379" si="9331">HD378</f>
        <v>14</v>
      </c>
      <c r="HE379" s="175">
        <f t="shared" si="9331"/>
        <v>1177</v>
      </c>
      <c r="HF379" s="163" t="str">
        <f t="shared" si="8885"/>
        <v>1</v>
      </c>
      <c r="HG379" s="164">
        <f t="shared" si="232"/>
        <v>5</v>
      </c>
      <c r="HH379" s="165">
        <f t="shared" si="233"/>
        <v>0</v>
      </c>
      <c r="HI379" s="166"/>
      <c r="HJ379" s="166"/>
      <c r="HK379" s="166"/>
      <c r="HL379" s="84"/>
      <c r="HM379" s="85"/>
      <c r="HN379" s="83" t="str">
        <f t="shared" si="234"/>
        <v>0</v>
      </c>
      <c r="HO379" s="167">
        <f t="shared" si="8886"/>
        <v>0</v>
      </c>
      <c r="HP379" s="168">
        <f t="shared" si="8887"/>
        <v>0</v>
      </c>
      <c r="HQ379" s="168">
        <f t="shared" si="8888"/>
        <v>0</v>
      </c>
      <c r="HR379" s="168">
        <f t="shared" si="8889"/>
        <v>0</v>
      </c>
      <c r="HS379" s="168">
        <f t="shared" si="8890"/>
        <v>0</v>
      </c>
      <c r="HT379" s="154">
        <f t="shared" ref="HT379:HU379" si="9332">HT378</f>
        <v>15</v>
      </c>
      <c r="HU379" s="173">
        <f t="shared" si="9332"/>
        <v>1178</v>
      </c>
      <c r="HV379" s="156" t="str">
        <f t="shared" si="8892"/>
        <v>1</v>
      </c>
      <c r="HW379" s="157" t="str">
        <f t="shared" si="242"/>
        <v/>
      </c>
      <c r="HX379" s="169">
        <f t="shared" si="243"/>
        <v>0</v>
      </c>
      <c r="HY379" s="159"/>
      <c r="HZ379" s="159"/>
      <c r="IA379" s="159"/>
      <c r="IB379" s="160"/>
      <c r="IC379" s="160"/>
      <c r="ID379" s="160" t="str">
        <f t="shared" si="244"/>
        <v>0</v>
      </c>
      <c r="IE379" s="160">
        <f t="shared" si="8893"/>
        <v>0</v>
      </c>
      <c r="IF379" s="160">
        <f t="shared" si="8894"/>
        <v>0</v>
      </c>
      <c r="IG379" s="160">
        <f t="shared" si="8895"/>
        <v>0</v>
      </c>
      <c r="IH379" s="160">
        <f t="shared" si="8896"/>
        <v>0</v>
      </c>
      <c r="II379" s="160">
        <f t="shared" si="8897"/>
        <v>0</v>
      </c>
      <c r="IJ379" s="161">
        <f t="shared" ref="IJ379:IK379" si="9333">IJ378</f>
        <v>16</v>
      </c>
      <c r="IK379" s="175">
        <f t="shared" si="9333"/>
        <v>1179</v>
      </c>
      <c r="IL379" s="163" t="str">
        <f t="shared" si="8899"/>
        <v>1</v>
      </c>
      <c r="IM379" s="164" t="str">
        <f t="shared" si="252"/>
        <v/>
      </c>
      <c r="IN379" s="165">
        <f t="shared" si="253"/>
        <v>0</v>
      </c>
      <c r="IO379" s="166"/>
      <c r="IP379" s="166"/>
      <c r="IQ379" s="166"/>
      <c r="IR379" s="168"/>
      <c r="IS379" s="168"/>
      <c r="IT379" s="170" t="str">
        <f t="shared" si="254"/>
        <v>0</v>
      </c>
      <c r="IU379" s="170">
        <f t="shared" si="8900"/>
        <v>0</v>
      </c>
      <c r="IV379" s="168">
        <f t="shared" si="8901"/>
        <v>0</v>
      </c>
      <c r="IW379" s="168">
        <f t="shared" si="8902"/>
        <v>0</v>
      </c>
      <c r="IX379" s="168">
        <f t="shared" si="8903"/>
        <v>0</v>
      </c>
      <c r="IY379" s="168">
        <f t="shared" si="8904"/>
        <v>0</v>
      </c>
      <c r="IZ379" s="154">
        <f t="shared" ref="IZ379:JA379" si="9334">IZ378</f>
        <v>17</v>
      </c>
      <c r="JA379" s="173">
        <f t="shared" si="9334"/>
        <v>1180</v>
      </c>
      <c r="JB379" s="156" t="str">
        <f t="shared" si="8906"/>
        <v>1</v>
      </c>
      <c r="JC379" s="157" t="str">
        <f t="shared" si="262"/>
        <v/>
      </c>
      <c r="JD379" s="158">
        <f t="shared" si="263"/>
        <v>0</v>
      </c>
      <c r="JE379" s="159"/>
      <c r="JF379" s="159"/>
      <c r="JG379" s="159"/>
      <c r="JH379" s="160"/>
      <c r="JI379" s="160"/>
      <c r="JJ379" s="171" t="str">
        <f t="shared" si="264"/>
        <v>0</v>
      </c>
      <c r="JK379" s="171">
        <f t="shared" si="8907"/>
        <v>0</v>
      </c>
      <c r="JL379" s="160">
        <f t="shared" si="8908"/>
        <v>0</v>
      </c>
      <c r="JM379" s="160">
        <f t="shared" si="8909"/>
        <v>0</v>
      </c>
      <c r="JN379" s="160">
        <f t="shared" si="8910"/>
        <v>0</v>
      </c>
      <c r="JO379" s="160">
        <f t="shared" si="8911"/>
        <v>0</v>
      </c>
      <c r="JP379" s="161">
        <f t="shared" ref="JP379:JQ379" si="9335">JP378</f>
        <v>18</v>
      </c>
      <c r="JQ379" s="175">
        <f t="shared" si="9335"/>
        <v>1181</v>
      </c>
      <c r="JR379" s="163" t="str">
        <f t="shared" si="8913"/>
        <v>1</v>
      </c>
      <c r="JS379" s="164" t="str">
        <f t="shared" si="272"/>
        <v/>
      </c>
      <c r="JT379" s="165">
        <f t="shared" si="273"/>
        <v>0</v>
      </c>
      <c r="JU379" s="166"/>
      <c r="JV379" s="166"/>
      <c r="JW379" s="166"/>
      <c r="JX379" s="168"/>
      <c r="JY379" s="168"/>
      <c r="JZ379" s="170" t="str">
        <f t="shared" si="274"/>
        <v>0</v>
      </c>
      <c r="KA379" s="170">
        <f t="shared" si="8914"/>
        <v>0</v>
      </c>
      <c r="KB379" s="168">
        <f t="shared" si="8915"/>
        <v>0</v>
      </c>
      <c r="KC379" s="168">
        <f t="shared" si="8916"/>
        <v>0</v>
      </c>
      <c r="KD379" s="168">
        <f t="shared" si="8917"/>
        <v>0</v>
      </c>
      <c r="KE379" s="168">
        <f t="shared" si="8918"/>
        <v>0</v>
      </c>
      <c r="KF379" s="154">
        <f t="shared" ref="KF379:KG379" si="9336">KF378</f>
        <v>19</v>
      </c>
      <c r="KG379" s="173">
        <f t="shared" si="9336"/>
        <v>1182</v>
      </c>
      <c r="KH379" s="156" t="str">
        <f t="shared" si="8920"/>
        <v>1</v>
      </c>
      <c r="KI379" s="157" t="str">
        <f t="shared" si="282"/>
        <v/>
      </c>
      <c r="KJ379" s="158">
        <f t="shared" si="283"/>
        <v>0</v>
      </c>
      <c r="KK379" s="159"/>
      <c r="KL379" s="159"/>
      <c r="KM379" s="159"/>
      <c r="KN379" s="160"/>
      <c r="KO379" s="160"/>
      <c r="KP379" s="171" t="str">
        <f t="shared" si="284"/>
        <v>0</v>
      </c>
      <c r="KQ379" s="171">
        <f t="shared" si="8921"/>
        <v>0</v>
      </c>
      <c r="KR379" s="160">
        <f t="shared" si="8922"/>
        <v>0</v>
      </c>
      <c r="KS379" s="160">
        <f t="shared" si="8923"/>
        <v>0</v>
      </c>
      <c r="KT379" s="160">
        <f t="shared" si="8924"/>
        <v>0</v>
      </c>
      <c r="KU379" s="160">
        <f t="shared" si="8925"/>
        <v>0</v>
      </c>
      <c r="KV379" s="161">
        <f t="shared" ref="KV379:KW379" si="9337">KV378</f>
        <v>20</v>
      </c>
      <c r="KW379" s="175">
        <f t="shared" si="9337"/>
        <v>1183</v>
      </c>
      <c r="KX379" s="163" t="str">
        <f t="shared" si="8927"/>
        <v>1</v>
      </c>
      <c r="KY379" s="164" t="str">
        <f t="shared" si="292"/>
        <v/>
      </c>
      <c r="KZ379" s="165">
        <f t="shared" si="293"/>
        <v>0</v>
      </c>
      <c r="LA379" s="166"/>
      <c r="LB379" s="166"/>
      <c r="LC379" s="166"/>
      <c r="LD379" s="168"/>
      <c r="LE379" s="168"/>
      <c r="LF379" s="170" t="str">
        <f t="shared" si="294"/>
        <v>0</v>
      </c>
      <c r="LG379" s="170">
        <f t="shared" si="8928"/>
        <v>0</v>
      </c>
      <c r="LH379" s="168">
        <f t="shared" si="8929"/>
        <v>0</v>
      </c>
      <c r="LI379" s="168">
        <f t="shared" si="8930"/>
        <v>0</v>
      </c>
      <c r="LJ379" s="168">
        <f t="shared" si="8931"/>
        <v>0</v>
      </c>
      <c r="LK379" s="168">
        <f t="shared" si="8932"/>
        <v>0</v>
      </c>
      <c r="LL379" s="172"/>
      <c r="LM379" s="172"/>
      <c r="LN379" s="168" t="str">
        <f t="shared" si="8933"/>
        <v>#REF!</v>
      </c>
      <c r="LO379" s="168" t="str">
        <f t="shared" si="8934"/>
        <v>#REF!</v>
      </c>
      <c r="LP379" s="168" t="str">
        <f t="shared" si="8935"/>
        <v>#REF!</v>
      </c>
      <c r="LQ379" s="168" t="str">
        <f t="shared" si="8936"/>
        <v>#REF!</v>
      </c>
    </row>
    <row r="380" ht="15.75" customHeight="1">
      <c r="A380" s="188">
        <v>46469.0</v>
      </c>
      <c r="B380" s="152" t="s">
        <v>33</v>
      </c>
      <c r="C380" s="153">
        <f t="shared" si="99"/>
        <v>0</v>
      </c>
      <c r="D380" s="154">
        <f t="shared" ref="D380:E380" si="9338">D379</f>
        <v>1</v>
      </c>
      <c r="E380" s="173">
        <f t="shared" si="9338"/>
        <v>1164</v>
      </c>
      <c r="F380" s="156" t="str">
        <f t="shared" si="9038"/>
        <v>1</v>
      </c>
      <c r="G380" s="157">
        <f t="shared" si="102"/>
        <v>1</v>
      </c>
      <c r="H380" s="158">
        <f t="shared" si="103"/>
        <v>0</v>
      </c>
      <c r="I380" s="159"/>
      <c r="J380" s="159"/>
      <c r="K380" s="159"/>
      <c r="L380" s="78"/>
      <c r="M380" s="79"/>
      <c r="N380" s="77" t="str">
        <f t="shared" si="104"/>
        <v>0</v>
      </c>
      <c r="O380" s="81">
        <f t="shared" si="8795"/>
        <v>0</v>
      </c>
      <c r="P380" s="160">
        <f t="shared" si="8796"/>
        <v>0</v>
      </c>
      <c r="Q380" s="160">
        <f t="shared" si="8797"/>
        <v>0</v>
      </c>
      <c r="R380" s="160">
        <f t="shared" si="8798"/>
        <v>0</v>
      </c>
      <c r="S380" s="160">
        <f t="shared" si="8799"/>
        <v>0</v>
      </c>
      <c r="T380" s="161">
        <f t="shared" ref="T380:U380" si="9339">T379</f>
        <v>2</v>
      </c>
      <c r="U380" s="175">
        <f t="shared" si="9339"/>
        <v>1165</v>
      </c>
      <c r="V380" s="163" t="str">
        <f t="shared" si="8801"/>
        <v>1</v>
      </c>
      <c r="W380" s="164">
        <f t="shared" si="112"/>
        <v>1</v>
      </c>
      <c r="X380" s="165">
        <f t="shared" si="113"/>
        <v>0</v>
      </c>
      <c r="Y380" s="166"/>
      <c r="Z380" s="166"/>
      <c r="AA380" s="166"/>
      <c r="AB380" s="84"/>
      <c r="AC380" s="85"/>
      <c r="AD380" s="83" t="str">
        <f t="shared" si="114"/>
        <v>0</v>
      </c>
      <c r="AE380" s="167">
        <f t="shared" si="8802"/>
        <v>0</v>
      </c>
      <c r="AF380" s="168">
        <f t="shared" si="8803"/>
        <v>0</v>
      </c>
      <c r="AG380" s="168">
        <f t="shared" si="8804"/>
        <v>0</v>
      </c>
      <c r="AH380" s="168">
        <f t="shared" si="8805"/>
        <v>0</v>
      </c>
      <c r="AI380" s="168">
        <f t="shared" si="8806"/>
        <v>0</v>
      </c>
      <c r="AJ380" s="154">
        <f t="shared" ref="AJ380:AK380" si="9340">AJ379</f>
        <v>3</v>
      </c>
      <c r="AK380" s="173">
        <f t="shared" si="9340"/>
        <v>1166</v>
      </c>
      <c r="AL380" s="156" t="str">
        <f t="shared" si="8808"/>
        <v>1</v>
      </c>
      <c r="AM380" s="157">
        <f t="shared" si="122"/>
        <v>2</v>
      </c>
      <c r="AN380" s="158">
        <f t="shared" si="123"/>
        <v>0</v>
      </c>
      <c r="AO380" s="159"/>
      <c r="AP380" s="159"/>
      <c r="AQ380" s="159"/>
      <c r="AR380" s="78"/>
      <c r="AS380" s="79"/>
      <c r="AT380" s="77" t="str">
        <f t="shared" si="124"/>
        <v>0</v>
      </c>
      <c r="AU380" s="81">
        <f t="shared" si="8809"/>
        <v>0</v>
      </c>
      <c r="AV380" s="160">
        <f t="shared" si="8810"/>
        <v>0</v>
      </c>
      <c r="AW380" s="160">
        <f t="shared" si="8811"/>
        <v>0</v>
      </c>
      <c r="AX380" s="160">
        <f t="shared" si="8812"/>
        <v>0</v>
      </c>
      <c r="AY380" s="160">
        <f t="shared" si="8813"/>
        <v>0</v>
      </c>
      <c r="AZ380" s="161">
        <f t="shared" ref="AZ380:BA380" si="9341">AZ379</f>
        <v>4</v>
      </c>
      <c r="BA380" s="175">
        <f t="shared" si="9341"/>
        <v>1167</v>
      </c>
      <c r="BB380" s="163" t="str">
        <f t="shared" si="8815"/>
        <v>1</v>
      </c>
      <c r="BC380" s="164">
        <f t="shared" si="132"/>
        <v>4</v>
      </c>
      <c r="BD380" s="165">
        <f t="shared" si="133"/>
        <v>0</v>
      </c>
      <c r="BE380" s="166"/>
      <c r="BF380" s="166"/>
      <c r="BG380" s="166"/>
      <c r="BH380" s="84"/>
      <c r="BI380" s="85"/>
      <c r="BJ380" s="83" t="str">
        <f t="shared" si="134"/>
        <v>0</v>
      </c>
      <c r="BK380" s="167">
        <f t="shared" si="8816"/>
        <v>0</v>
      </c>
      <c r="BL380" s="168">
        <f t="shared" si="8817"/>
        <v>0</v>
      </c>
      <c r="BM380" s="168">
        <f t="shared" si="8818"/>
        <v>0</v>
      </c>
      <c r="BN380" s="168">
        <f t="shared" si="8819"/>
        <v>0</v>
      </c>
      <c r="BO380" s="168">
        <f t="shared" si="8820"/>
        <v>0</v>
      </c>
      <c r="BP380" s="154">
        <f t="shared" ref="BP380:BQ380" si="9342">BP379</f>
        <v>5</v>
      </c>
      <c r="BQ380" s="173">
        <f t="shared" si="9342"/>
        <v>1168</v>
      </c>
      <c r="BR380" s="156" t="str">
        <f t="shared" si="8822"/>
        <v>1</v>
      </c>
      <c r="BS380" s="157">
        <f t="shared" si="142"/>
        <v>4</v>
      </c>
      <c r="BT380" s="158">
        <f t="shared" si="143"/>
        <v>0</v>
      </c>
      <c r="BU380" s="159"/>
      <c r="BV380" s="159"/>
      <c r="BW380" s="159"/>
      <c r="BX380" s="78"/>
      <c r="BY380" s="79"/>
      <c r="BZ380" s="77" t="str">
        <f t="shared" si="144"/>
        <v>0</v>
      </c>
      <c r="CA380" s="81">
        <f t="shared" si="8823"/>
        <v>0</v>
      </c>
      <c r="CB380" s="160">
        <f t="shared" si="8824"/>
        <v>0</v>
      </c>
      <c r="CC380" s="160">
        <f t="shared" si="8825"/>
        <v>0</v>
      </c>
      <c r="CD380" s="160">
        <f t="shared" si="8826"/>
        <v>0</v>
      </c>
      <c r="CE380" s="160">
        <f t="shared" si="8827"/>
        <v>0</v>
      </c>
      <c r="CF380" s="161">
        <f t="shared" ref="CF380:CG380" si="9343">CF379</f>
        <v>6</v>
      </c>
      <c r="CG380" s="175">
        <f t="shared" si="9343"/>
        <v>1169</v>
      </c>
      <c r="CH380" s="163" t="str">
        <f t="shared" si="8829"/>
        <v>1</v>
      </c>
      <c r="CI380" s="164">
        <f t="shared" si="152"/>
        <v>2</v>
      </c>
      <c r="CJ380" s="165">
        <f t="shared" si="153"/>
        <v>0</v>
      </c>
      <c r="CK380" s="166"/>
      <c r="CL380" s="166"/>
      <c r="CM380" s="166"/>
      <c r="CN380" s="84"/>
      <c r="CO380" s="85"/>
      <c r="CP380" s="83" t="str">
        <f t="shared" si="154"/>
        <v>0</v>
      </c>
      <c r="CQ380" s="167">
        <f t="shared" si="8830"/>
        <v>0</v>
      </c>
      <c r="CR380" s="168">
        <f t="shared" si="8831"/>
        <v>0</v>
      </c>
      <c r="CS380" s="168">
        <f t="shared" si="8832"/>
        <v>0</v>
      </c>
      <c r="CT380" s="168">
        <f t="shared" si="8833"/>
        <v>0</v>
      </c>
      <c r="CU380" s="168">
        <f t="shared" si="8834"/>
        <v>0</v>
      </c>
      <c r="CV380" s="154">
        <f t="shared" ref="CV380:CW380" si="9344">CV379</f>
        <v>7</v>
      </c>
      <c r="CW380" s="173">
        <f t="shared" si="9344"/>
        <v>1170</v>
      </c>
      <c r="CX380" s="156" t="str">
        <f t="shared" si="8836"/>
        <v>1</v>
      </c>
      <c r="CY380" s="157">
        <f t="shared" si="162"/>
        <v>2</v>
      </c>
      <c r="CZ380" s="158">
        <f t="shared" si="163"/>
        <v>0</v>
      </c>
      <c r="DA380" s="159"/>
      <c r="DB380" s="159"/>
      <c r="DC380" s="159"/>
      <c r="DD380" s="78"/>
      <c r="DE380" s="79"/>
      <c r="DF380" s="77" t="str">
        <f t="shared" si="164"/>
        <v>0</v>
      </c>
      <c r="DG380" s="81">
        <f t="shared" si="8837"/>
        <v>0</v>
      </c>
      <c r="DH380" s="160">
        <f t="shared" si="8838"/>
        <v>0</v>
      </c>
      <c r="DI380" s="160">
        <f t="shared" si="8839"/>
        <v>0</v>
      </c>
      <c r="DJ380" s="160">
        <f t="shared" si="8840"/>
        <v>0</v>
      </c>
      <c r="DK380" s="160">
        <f t="shared" si="8841"/>
        <v>0</v>
      </c>
      <c r="DL380" s="161">
        <f t="shared" ref="DL380:DM380" si="9345">DL379</f>
        <v>8</v>
      </c>
      <c r="DM380" s="175">
        <f t="shared" si="9345"/>
        <v>1171</v>
      </c>
      <c r="DN380" s="163" t="str">
        <f t="shared" si="8843"/>
        <v>1</v>
      </c>
      <c r="DO380" s="164">
        <f t="shared" si="172"/>
        <v>2</v>
      </c>
      <c r="DP380" s="165">
        <f t="shared" si="173"/>
        <v>0</v>
      </c>
      <c r="DQ380" s="166"/>
      <c r="DR380" s="166"/>
      <c r="DS380" s="166"/>
      <c r="DT380" s="84"/>
      <c r="DU380" s="85"/>
      <c r="DV380" s="83" t="str">
        <f t="shared" si="174"/>
        <v>0</v>
      </c>
      <c r="DW380" s="167">
        <f t="shared" si="8844"/>
        <v>0</v>
      </c>
      <c r="DX380" s="168">
        <f t="shared" si="8845"/>
        <v>0</v>
      </c>
      <c r="DY380" s="168">
        <f t="shared" si="8846"/>
        <v>0</v>
      </c>
      <c r="DZ380" s="168">
        <f t="shared" si="8847"/>
        <v>0</v>
      </c>
      <c r="EA380" s="168">
        <f t="shared" si="8848"/>
        <v>0</v>
      </c>
      <c r="EB380" s="154">
        <f t="shared" ref="EB380:EC380" si="9346">EB379</f>
        <v>9</v>
      </c>
      <c r="EC380" s="173">
        <f t="shared" si="9346"/>
        <v>1172</v>
      </c>
      <c r="ED380" s="156" t="str">
        <f t="shared" si="8850"/>
        <v>1</v>
      </c>
      <c r="EE380" s="157">
        <f t="shared" si="182"/>
        <v>5</v>
      </c>
      <c r="EF380" s="169">
        <f t="shared" si="183"/>
        <v>0</v>
      </c>
      <c r="EG380" s="159"/>
      <c r="EH380" s="159"/>
      <c r="EI380" s="159"/>
      <c r="EJ380" s="78"/>
      <c r="EK380" s="79"/>
      <c r="EL380" s="77" t="str">
        <f t="shared" si="184"/>
        <v>0</v>
      </c>
      <c r="EM380" s="81">
        <f t="shared" si="8851"/>
        <v>0</v>
      </c>
      <c r="EN380" s="160">
        <f t="shared" si="8852"/>
        <v>0</v>
      </c>
      <c r="EO380" s="160">
        <f t="shared" si="8853"/>
        <v>0</v>
      </c>
      <c r="EP380" s="160">
        <f t="shared" si="8854"/>
        <v>0</v>
      </c>
      <c r="EQ380" s="160">
        <f t="shared" si="8855"/>
        <v>0</v>
      </c>
      <c r="ER380" s="161">
        <f t="shared" ref="ER380:ES380" si="9347">ER379</f>
        <v>10</v>
      </c>
      <c r="ES380" s="175">
        <f t="shared" si="9347"/>
        <v>1173</v>
      </c>
      <c r="ET380" s="163" t="str">
        <f t="shared" si="8857"/>
        <v>1</v>
      </c>
      <c r="EU380" s="164">
        <f t="shared" si="192"/>
        <v>19</v>
      </c>
      <c r="EV380" s="165">
        <f t="shared" si="193"/>
        <v>0</v>
      </c>
      <c r="EW380" s="166"/>
      <c r="EX380" s="166"/>
      <c r="EY380" s="166"/>
      <c r="EZ380" s="84"/>
      <c r="FA380" s="85"/>
      <c r="FB380" s="83" t="str">
        <f t="shared" si="194"/>
        <v>0</v>
      </c>
      <c r="FC380" s="167">
        <f t="shared" si="8858"/>
        <v>0</v>
      </c>
      <c r="FD380" s="168">
        <f t="shared" si="8859"/>
        <v>0</v>
      </c>
      <c r="FE380" s="168">
        <f t="shared" si="8860"/>
        <v>0</v>
      </c>
      <c r="FF380" s="168">
        <f t="shared" si="8861"/>
        <v>0</v>
      </c>
      <c r="FG380" s="168">
        <f t="shared" si="8862"/>
        <v>0</v>
      </c>
      <c r="FH380" s="154">
        <f t="shared" ref="FH380:FI380" si="9348">FH379</f>
        <v>11</v>
      </c>
      <c r="FI380" s="173">
        <f t="shared" si="9348"/>
        <v>1174</v>
      </c>
      <c r="FJ380" s="156" t="str">
        <f t="shared" si="8864"/>
        <v>1</v>
      </c>
      <c r="FK380" s="157">
        <f t="shared" si="202"/>
        <v>4</v>
      </c>
      <c r="FL380" s="158">
        <f t="shared" si="203"/>
        <v>0</v>
      </c>
      <c r="FM380" s="159"/>
      <c r="FN380" s="159"/>
      <c r="FO380" s="159"/>
      <c r="FP380" s="78"/>
      <c r="FQ380" s="79"/>
      <c r="FR380" s="77" t="str">
        <f t="shared" si="204"/>
        <v>0</v>
      </c>
      <c r="FS380" s="81">
        <f t="shared" si="8865"/>
        <v>0</v>
      </c>
      <c r="FT380" s="160">
        <f t="shared" si="8866"/>
        <v>0</v>
      </c>
      <c r="FU380" s="160">
        <f t="shared" si="8867"/>
        <v>0</v>
      </c>
      <c r="FV380" s="160">
        <f t="shared" si="8868"/>
        <v>0</v>
      </c>
      <c r="FW380" s="160">
        <f t="shared" si="8869"/>
        <v>0</v>
      </c>
      <c r="FX380" s="161">
        <f t="shared" ref="FX380:FY380" si="9349">FX379</f>
        <v>12</v>
      </c>
      <c r="FY380" s="175">
        <f t="shared" si="9349"/>
        <v>1175</v>
      </c>
      <c r="FZ380" s="163" t="str">
        <f t="shared" si="8871"/>
        <v>1</v>
      </c>
      <c r="GA380" s="164">
        <f t="shared" si="212"/>
        <v>2</v>
      </c>
      <c r="GB380" s="165">
        <f t="shared" si="213"/>
        <v>0</v>
      </c>
      <c r="GC380" s="166"/>
      <c r="GD380" s="166"/>
      <c r="GE380" s="166"/>
      <c r="GF380" s="84"/>
      <c r="GG380" s="85"/>
      <c r="GH380" s="83" t="str">
        <f t="shared" si="214"/>
        <v>0</v>
      </c>
      <c r="GI380" s="167">
        <f t="shared" si="8872"/>
        <v>0</v>
      </c>
      <c r="GJ380" s="168">
        <f t="shared" si="8873"/>
        <v>0</v>
      </c>
      <c r="GK380" s="168">
        <f t="shared" si="8874"/>
        <v>0</v>
      </c>
      <c r="GL380" s="168">
        <f t="shared" si="8875"/>
        <v>0</v>
      </c>
      <c r="GM380" s="168">
        <f t="shared" si="8876"/>
        <v>0</v>
      </c>
      <c r="GN380" s="154">
        <f t="shared" ref="GN380:GO380" si="9350">GN379</f>
        <v>13</v>
      </c>
      <c r="GO380" s="173">
        <f t="shared" si="9350"/>
        <v>1176</v>
      </c>
      <c r="GP380" s="156" t="str">
        <f t="shared" si="8878"/>
        <v>1</v>
      </c>
      <c r="GQ380" s="157">
        <f t="shared" si="222"/>
        <v>3</v>
      </c>
      <c r="GR380" s="158">
        <f t="shared" si="223"/>
        <v>0</v>
      </c>
      <c r="GS380" s="159"/>
      <c r="GT380" s="159"/>
      <c r="GU380" s="159"/>
      <c r="GV380" s="78"/>
      <c r="GW380" s="79"/>
      <c r="GX380" s="77" t="str">
        <f t="shared" si="224"/>
        <v>0</v>
      </c>
      <c r="GY380" s="81">
        <f t="shared" si="8879"/>
        <v>0</v>
      </c>
      <c r="GZ380" s="160">
        <f t="shared" si="8880"/>
        <v>0</v>
      </c>
      <c r="HA380" s="160">
        <f t="shared" si="8881"/>
        <v>0</v>
      </c>
      <c r="HB380" s="160">
        <f t="shared" si="8882"/>
        <v>0</v>
      </c>
      <c r="HC380" s="160">
        <f t="shared" si="8883"/>
        <v>0</v>
      </c>
      <c r="HD380" s="161">
        <f t="shared" ref="HD380:HE380" si="9351">HD379</f>
        <v>14</v>
      </c>
      <c r="HE380" s="175">
        <f t="shared" si="9351"/>
        <v>1177</v>
      </c>
      <c r="HF380" s="163" t="str">
        <f t="shared" si="8885"/>
        <v>1</v>
      </c>
      <c r="HG380" s="164">
        <f t="shared" si="232"/>
        <v>5</v>
      </c>
      <c r="HH380" s="165">
        <f t="shared" si="233"/>
        <v>0</v>
      </c>
      <c r="HI380" s="166"/>
      <c r="HJ380" s="166"/>
      <c r="HK380" s="166"/>
      <c r="HL380" s="84"/>
      <c r="HM380" s="85"/>
      <c r="HN380" s="83" t="str">
        <f t="shared" si="234"/>
        <v>0</v>
      </c>
      <c r="HO380" s="167">
        <f t="shared" si="8886"/>
        <v>0</v>
      </c>
      <c r="HP380" s="168">
        <f t="shared" si="8887"/>
        <v>0</v>
      </c>
      <c r="HQ380" s="168">
        <f t="shared" si="8888"/>
        <v>0</v>
      </c>
      <c r="HR380" s="168">
        <f t="shared" si="8889"/>
        <v>0</v>
      </c>
      <c r="HS380" s="168">
        <f t="shared" si="8890"/>
        <v>0</v>
      </c>
      <c r="HT380" s="154">
        <f t="shared" ref="HT380:HU380" si="9352">HT379</f>
        <v>15</v>
      </c>
      <c r="HU380" s="173">
        <f t="shared" si="9352"/>
        <v>1178</v>
      </c>
      <c r="HV380" s="156" t="str">
        <f t="shared" si="8892"/>
        <v>1</v>
      </c>
      <c r="HW380" s="157" t="str">
        <f t="shared" si="242"/>
        <v/>
      </c>
      <c r="HX380" s="169">
        <f t="shared" si="243"/>
        <v>0</v>
      </c>
      <c r="HY380" s="159"/>
      <c r="HZ380" s="159"/>
      <c r="IA380" s="159"/>
      <c r="IB380" s="160"/>
      <c r="IC380" s="160"/>
      <c r="ID380" s="160" t="str">
        <f t="shared" si="244"/>
        <v>0</v>
      </c>
      <c r="IE380" s="160">
        <f t="shared" si="8893"/>
        <v>0</v>
      </c>
      <c r="IF380" s="160">
        <f t="shared" si="8894"/>
        <v>0</v>
      </c>
      <c r="IG380" s="160">
        <f t="shared" si="8895"/>
        <v>0</v>
      </c>
      <c r="IH380" s="160">
        <f t="shared" si="8896"/>
        <v>0</v>
      </c>
      <c r="II380" s="160">
        <f t="shared" si="8897"/>
        <v>0</v>
      </c>
      <c r="IJ380" s="161">
        <f t="shared" ref="IJ380:IK380" si="9353">IJ379</f>
        <v>16</v>
      </c>
      <c r="IK380" s="175">
        <f t="shared" si="9353"/>
        <v>1179</v>
      </c>
      <c r="IL380" s="163" t="str">
        <f t="shared" si="8899"/>
        <v>1</v>
      </c>
      <c r="IM380" s="164" t="str">
        <f t="shared" si="252"/>
        <v/>
      </c>
      <c r="IN380" s="165">
        <f t="shared" si="253"/>
        <v>0</v>
      </c>
      <c r="IO380" s="166"/>
      <c r="IP380" s="166"/>
      <c r="IQ380" s="166"/>
      <c r="IR380" s="168"/>
      <c r="IS380" s="168"/>
      <c r="IT380" s="170" t="str">
        <f t="shared" si="254"/>
        <v>0</v>
      </c>
      <c r="IU380" s="170">
        <f t="shared" si="8900"/>
        <v>0</v>
      </c>
      <c r="IV380" s="168">
        <f t="shared" si="8901"/>
        <v>0</v>
      </c>
      <c r="IW380" s="168">
        <f t="shared" si="8902"/>
        <v>0</v>
      </c>
      <c r="IX380" s="168">
        <f t="shared" si="8903"/>
        <v>0</v>
      </c>
      <c r="IY380" s="168">
        <f t="shared" si="8904"/>
        <v>0</v>
      </c>
      <c r="IZ380" s="154">
        <f t="shared" ref="IZ380:JA380" si="9354">IZ379</f>
        <v>17</v>
      </c>
      <c r="JA380" s="173">
        <f t="shared" si="9354"/>
        <v>1180</v>
      </c>
      <c r="JB380" s="156" t="str">
        <f t="shared" si="8906"/>
        <v>1</v>
      </c>
      <c r="JC380" s="157" t="str">
        <f t="shared" si="262"/>
        <v/>
      </c>
      <c r="JD380" s="158">
        <f t="shared" si="263"/>
        <v>0</v>
      </c>
      <c r="JE380" s="159"/>
      <c r="JF380" s="159"/>
      <c r="JG380" s="159"/>
      <c r="JH380" s="160"/>
      <c r="JI380" s="160"/>
      <c r="JJ380" s="171" t="str">
        <f t="shared" si="264"/>
        <v>0</v>
      </c>
      <c r="JK380" s="171">
        <f t="shared" si="8907"/>
        <v>0</v>
      </c>
      <c r="JL380" s="160">
        <f t="shared" si="8908"/>
        <v>0</v>
      </c>
      <c r="JM380" s="160">
        <f t="shared" si="8909"/>
        <v>0</v>
      </c>
      <c r="JN380" s="160">
        <f t="shared" si="8910"/>
        <v>0</v>
      </c>
      <c r="JO380" s="160">
        <f t="shared" si="8911"/>
        <v>0</v>
      </c>
      <c r="JP380" s="161">
        <f t="shared" ref="JP380:JQ380" si="9355">JP379</f>
        <v>18</v>
      </c>
      <c r="JQ380" s="175">
        <f t="shared" si="9355"/>
        <v>1181</v>
      </c>
      <c r="JR380" s="163" t="str">
        <f t="shared" si="8913"/>
        <v>1</v>
      </c>
      <c r="JS380" s="164" t="str">
        <f t="shared" si="272"/>
        <v/>
      </c>
      <c r="JT380" s="165">
        <f t="shared" si="273"/>
        <v>0</v>
      </c>
      <c r="JU380" s="166"/>
      <c r="JV380" s="166"/>
      <c r="JW380" s="166"/>
      <c r="JX380" s="168"/>
      <c r="JY380" s="168"/>
      <c r="JZ380" s="170" t="str">
        <f t="shared" si="274"/>
        <v>0</v>
      </c>
      <c r="KA380" s="170">
        <f t="shared" si="8914"/>
        <v>0</v>
      </c>
      <c r="KB380" s="168">
        <f t="shared" si="8915"/>
        <v>0</v>
      </c>
      <c r="KC380" s="168">
        <f t="shared" si="8916"/>
        <v>0</v>
      </c>
      <c r="KD380" s="168">
        <f t="shared" si="8917"/>
        <v>0</v>
      </c>
      <c r="KE380" s="168">
        <f t="shared" si="8918"/>
        <v>0</v>
      </c>
      <c r="KF380" s="154">
        <f t="shared" ref="KF380:KG380" si="9356">KF379</f>
        <v>19</v>
      </c>
      <c r="KG380" s="173">
        <f t="shared" si="9356"/>
        <v>1182</v>
      </c>
      <c r="KH380" s="156" t="str">
        <f t="shared" si="8920"/>
        <v>1</v>
      </c>
      <c r="KI380" s="157" t="str">
        <f t="shared" si="282"/>
        <v/>
      </c>
      <c r="KJ380" s="158">
        <f t="shared" si="283"/>
        <v>0</v>
      </c>
      <c r="KK380" s="159"/>
      <c r="KL380" s="159"/>
      <c r="KM380" s="159"/>
      <c r="KN380" s="160"/>
      <c r="KO380" s="160"/>
      <c r="KP380" s="171" t="str">
        <f t="shared" si="284"/>
        <v>0</v>
      </c>
      <c r="KQ380" s="171">
        <f t="shared" si="8921"/>
        <v>0</v>
      </c>
      <c r="KR380" s="160">
        <f t="shared" si="8922"/>
        <v>0</v>
      </c>
      <c r="KS380" s="160">
        <f t="shared" si="8923"/>
        <v>0</v>
      </c>
      <c r="KT380" s="160">
        <f t="shared" si="8924"/>
        <v>0</v>
      </c>
      <c r="KU380" s="160">
        <f t="shared" si="8925"/>
        <v>0</v>
      </c>
      <c r="KV380" s="161">
        <f t="shared" ref="KV380:KW380" si="9357">KV379</f>
        <v>20</v>
      </c>
      <c r="KW380" s="175">
        <f t="shared" si="9357"/>
        <v>1183</v>
      </c>
      <c r="KX380" s="163" t="str">
        <f t="shared" si="8927"/>
        <v>1</v>
      </c>
      <c r="KY380" s="164" t="str">
        <f t="shared" si="292"/>
        <v/>
      </c>
      <c r="KZ380" s="165">
        <f t="shared" si="293"/>
        <v>0</v>
      </c>
      <c r="LA380" s="166"/>
      <c r="LB380" s="166"/>
      <c r="LC380" s="166"/>
      <c r="LD380" s="168"/>
      <c r="LE380" s="168"/>
      <c r="LF380" s="170" t="str">
        <f t="shared" si="294"/>
        <v>0</v>
      </c>
      <c r="LG380" s="170">
        <f t="shared" si="8928"/>
        <v>0</v>
      </c>
      <c r="LH380" s="168">
        <f t="shared" si="8929"/>
        <v>0</v>
      </c>
      <c r="LI380" s="168">
        <f t="shared" si="8930"/>
        <v>0</v>
      </c>
      <c r="LJ380" s="168">
        <f t="shared" si="8931"/>
        <v>0</v>
      </c>
      <c r="LK380" s="168">
        <f t="shared" si="8932"/>
        <v>0</v>
      </c>
      <c r="LL380" s="172"/>
      <c r="LM380" s="172"/>
      <c r="LN380" s="168" t="str">
        <f t="shared" si="8933"/>
        <v>#REF!</v>
      </c>
      <c r="LO380" s="168" t="str">
        <f t="shared" si="8934"/>
        <v>#REF!</v>
      </c>
      <c r="LP380" s="168" t="str">
        <f t="shared" si="8935"/>
        <v>#REF!</v>
      </c>
      <c r="LQ380" s="168" t="str">
        <f t="shared" si="8936"/>
        <v>#REF!</v>
      </c>
    </row>
    <row r="381" ht="15.75" customHeight="1">
      <c r="A381" s="188">
        <v>46470.0</v>
      </c>
      <c r="B381" s="152" t="s">
        <v>27</v>
      </c>
      <c r="C381" s="153">
        <f t="shared" si="99"/>
        <v>0</v>
      </c>
      <c r="D381" s="154">
        <f t="shared" ref="D381:E381" si="9358">D380</f>
        <v>1</v>
      </c>
      <c r="E381" s="173">
        <f t="shared" si="9358"/>
        <v>1164</v>
      </c>
      <c r="F381" s="156" t="str">
        <f t="shared" ref="F381:F388" si="9379">IFERROR(IF(S381&gt;=10,"6",IF(S381&gt;=8,"5",IF(S381&gt;=6,"4",IF(S381&gt;=4,"3",IF(S381&gt;=2,"2",IF(S381&gt;=-1,"1",IF(S381&gt;=-2,"-1",IF(S381&gt;=-3,"-2","-3")))))))), F389)</f>
        <v>1</v>
      </c>
      <c r="G381" s="157">
        <f t="shared" si="102"/>
        <v>1</v>
      </c>
      <c r="H381" s="158">
        <f t="shared" si="103"/>
        <v>0</v>
      </c>
      <c r="I381" s="159"/>
      <c r="J381" s="159"/>
      <c r="K381" s="159"/>
      <c r="L381" s="78"/>
      <c r="M381" s="79"/>
      <c r="N381" s="77" t="str">
        <f t="shared" si="104"/>
        <v>0</v>
      </c>
      <c r="O381" s="81">
        <f t="shared" si="8795"/>
        <v>0</v>
      </c>
      <c r="P381" s="160">
        <f t="shared" si="8796"/>
        <v>0</v>
      </c>
      <c r="Q381" s="160">
        <f t="shared" si="8797"/>
        <v>0</v>
      </c>
      <c r="R381" s="160">
        <f t="shared" si="8798"/>
        <v>0</v>
      </c>
      <c r="S381" s="160">
        <f t="shared" si="8799"/>
        <v>0</v>
      </c>
      <c r="T381" s="161">
        <f t="shared" ref="T381:U381" si="9359">T380</f>
        <v>2</v>
      </c>
      <c r="U381" s="175">
        <f t="shared" si="9359"/>
        <v>1165</v>
      </c>
      <c r="V381" s="163" t="str">
        <f t="shared" ref="V381:V388" si="9381">IFERROR(IF(AI381&gt;=10,"6",IF(AI381&gt;=8,"5",IF(AI381&gt;=6,"4",IF(AI381&gt;=4,"3",IF(AI381&gt;=2,"2",IF(AI381&gt;=-1,"1",IF(AI381&gt;=-2,"-1",IF(AI381&gt;=-3,"-2","-3")))))))), V389)</f>
        <v>1</v>
      </c>
      <c r="W381" s="164">
        <f t="shared" si="112"/>
        <v>1</v>
      </c>
      <c r="X381" s="165">
        <f t="shared" si="113"/>
        <v>0</v>
      </c>
      <c r="Y381" s="166"/>
      <c r="Z381" s="166"/>
      <c r="AA381" s="166"/>
      <c r="AB381" s="84"/>
      <c r="AC381" s="85"/>
      <c r="AD381" s="83" t="str">
        <f t="shared" si="114"/>
        <v>0</v>
      </c>
      <c r="AE381" s="167">
        <f t="shared" si="8802"/>
        <v>0</v>
      </c>
      <c r="AF381" s="168">
        <f t="shared" si="8803"/>
        <v>0</v>
      </c>
      <c r="AG381" s="168">
        <f t="shared" si="8804"/>
        <v>0</v>
      </c>
      <c r="AH381" s="168">
        <f t="shared" si="8805"/>
        <v>0</v>
      </c>
      <c r="AI381" s="168">
        <f t="shared" si="8806"/>
        <v>0</v>
      </c>
      <c r="AJ381" s="154">
        <f t="shared" ref="AJ381:AK381" si="9360">AJ380</f>
        <v>3</v>
      </c>
      <c r="AK381" s="173">
        <f t="shared" si="9360"/>
        <v>1166</v>
      </c>
      <c r="AL381" s="156" t="str">
        <f t="shared" ref="AL381:AL388" si="9383">IFERROR(IF(AY381&gt;=10,"6",IF(AY381&gt;=8,"5",IF(AY381&gt;=6,"4",IF(AY381&gt;=4,"3",IF(AY381&gt;=2,"2",IF(AY381&gt;=-1,"1",IF(AY381&gt;=-2,"-1",IF(AY381&gt;=-3,"-2","-3")))))))), AL389)</f>
        <v>1</v>
      </c>
      <c r="AM381" s="157">
        <f t="shared" si="122"/>
        <v>2</v>
      </c>
      <c r="AN381" s="158">
        <f t="shared" si="123"/>
        <v>0</v>
      </c>
      <c r="AO381" s="159"/>
      <c r="AP381" s="159"/>
      <c r="AQ381" s="159"/>
      <c r="AR381" s="78"/>
      <c r="AS381" s="79"/>
      <c r="AT381" s="77" t="str">
        <f t="shared" si="124"/>
        <v>0</v>
      </c>
      <c r="AU381" s="81">
        <f t="shared" si="8809"/>
        <v>0</v>
      </c>
      <c r="AV381" s="160">
        <f t="shared" si="8810"/>
        <v>0</v>
      </c>
      <c r="AW381" s="160">
        <f t="shared" si="8811"/>
        <v>0</v>
      </c>
      <c r="AX381" s="160">
        <f t="shared" si="8812"/>
        <v>0</v>
      </c>
      <c r="AY381" s="160">
        <f t="shared" si="8813"/>
        <v>0</v>
      </c>
      <c r="AZ381" s="161">
        <f t="shared" ref="AZ381:BA381" si="9361">AZ380</f>
        <v>4</v>
      </c>
      <c r="BA381" s="175">
        <f t="shared" si="9361"/>
        <v>1167</v>
      </c>
      <c r="BB381" s="163" t="str">
        <f t="shared" ref="BB381:BB388" si="9385">IFERROR(IF(BO381&gt;=10,"6",IF(BO381&gt;=8,"5",IF(BO381&gt;=6,"4",IF(BO381&gt;=4,"3",IF(BO381&gt;=2,"2",IF(BO381&gt;=-1,"1",IF(BO381&gt;=-2,"-1",IF(BO381&gt;=-3,"-2","-3")))))))), BB389)</f>
        <v>1</v>
      </c>
      <c r="BC381" s="164">
        <f t="shared" si="132"/>
        <v>4</v>
      </c>
      <c r="BD381" s="165">
        <f t="shared" si="133"/>
        <v>0</v>
      </c>
      <c r="BE381" s="166"/>
      <c r="BF381" s="166"/>
      <c r="BG381" s="166"/>
      <c r="BH381" s="84"/>
      <c r="BI381" s="85"/>
      <c r="BJ381" s="83" t="str">
        <f t="shared" si="134"/>
        <v>0</v>
      </c>
      <c r="BK381" s="167">
        <f t="shared" si="8816"/>
        <v>0</v>
      </c>
      <c r="BL381" s="168">
        <f t="shared" si="8817"/>
        <v>0</v>
      </c>
      <c r="BM381" s="168">
        <f t="shared" si="8818"/>
        <v>0</v>
      </c>
      <c r="BN381" s="168">
        <f t="shared" si="8819"/>
        <v>0</v>
      </c>
      <c r="BO381" s="168">
        <f t="shared" si="8820"/>
        <v>0</v>
      </c>
      <c r="BP381" s="154">
        <f t="shared" ref="BP381:BQ381" si="9362">BP380</f>
        <v>5</v>
      </c>
      <c r="BQ381" s="173">
        <f t="shared" si="9362"/>
        <v>1168</v>
      </c>
      <c r="BR381" s="156" t="str">
        <f t="shared" ref="BR381:BR388" si="9387">IFERROR(IF(CE381&gt;=10,"6",IF(CE381&gt;=8,"5",IF(CE381&gt;=6,"4",IF(CE381&gt;=4,"3",IF(CE381&gt;=2,"2",IF(CE381&gt;=-1,"1",IF(CE381&gt;=-2,"-1",IF(CE381&gt;=-3,"-2","-3")))))))), BR389)</f>
        <v>1</v>
      </c>
      <c r="BS381" s="157">
        <f t="shared" si="142"/>
        <v>4</v>
      </c>
      <c r="BT381" s="158">
        <f t="shared" si="143"/>
        <v>0</v>
      </c>
      <c r="BU381" s="159"/>
      <c r="BV381" s="159"/>
      <c r="BW381" s="159"/>
      <c r="BX381" s="78"/>
      <c r="BY381" s="79"/>
      <c r="BZ381" s="77" t="str">
        <f t="shared" si="144"/>
        <v>0</v>
      </c>
      <c r="CA381" s="81">
        <f t="shared" si="8823"/>
        <v>0</v>
      </c>
      <c r="CB381" s="160">
        <f t="shared" si="8824"/>
        <v>0</v>
      </c>
      <c r="CC381" s="160">
        <f t="shared" si="8825"/>
        <v>0</v>
      </c>
      <c r="CD381" s="160">
        <f t="shared" si="8826"/>
        <v>0</v>
      </c>
      <c r="CE381" s="160">
        <f t="shared" si="8827"/>
        <v>0</v>
      </c>
      <c r="CF381" s="161">
        <f t="shared" ref="CF381:CG381" si="9363">CF380</f>
        <v>6</v>
      </c>
      <c r="CG381" s="175">
        <f t="shared" si="9363"/>
        <v>1169</v>
      </c>
      <c r="CH381" s="163" t="str">
        <f t="shared" ref="CH381:CH388" si="9389">IFERROR(IF(CU381&gt;=10,"6",IF(CU381&gt;=8,"5",IF(CU381&gt;=6,"4",IF(CU381&gt;=4,"3",IF(CU381&gt;=2,"2",IF(CU381&gt;=-1,"1",IF(CU381&gt;=-2,"-1",IF(CU381&gt;=-3,"-2","-3")))))))), CH389)</f>
        <v>1</v>
      </c>
      <c r="CI381" s="164">
        <f t="shared" si="152"/>
        <v>2</v>
      </c>
      <c r="CJ381" s="165">
        <f t="shared" si="153"/>
        <v>0</v>
      </c>
      <c r="CK381" s="166"/>
      <c r="CL381" s="166"/>
      <c r="CM381" s="166"/>
      <c r="CN381" s="84"/>
      <c r="CO381" s="85"/>
      <c r="CP381" s="83" t="str">
        <f t="shared" si="154"/>
        <v>0</v>
      </c>
      <c r="CQ381" s="167">
        <f t="shared" si="8830"/>
        <v>0</v>
      </c>
      <c r="CR381" s="168">
        <f t="shared" si="8831"/>
        <v>0</v>
      </c>
      <c r="CS381" s="168">
        <f t="shared" si="8832"/>
        <v>0</v>
      </c>
      <c r="CT381" s="168">
        <f t="shared" si="8833"/>
        <v>0</v>
      </c>
      <c r="CU381" s="168">
        <f t="shared" si="8834"/>
        <v>0</v>
      </c>
      <c r="CV381" s="154">
        <f t="shared" ref="CV381:CW381" si="9364">CV380</f>
        <v>7</v>
      </c>
      <c r="CW381" s="173">
        <f t="shared" si="9364"/>
        <v>1170</v>
      </c>
      <c r="CX381" s="156" t="str">
        <f t="shared" ref="CX381:CX388" si="9391">IFERROR(IF(DK381&gt;=10,"6",IF(DK381&gt;=8,"5",IF(DK381&gt;=6,"4",IF(DK381&gt;=4,"3",IF(DK381&gt;=2,"2",IF(DK381&gt;=-1,"1",IF(DK381&gt;=-2,"-1",IF(DK381&gt;=-3,"-2","-3")))))))), CX389)</f>
        <v>1</v>
      </c>
      <c r="CY381" s="157">
        <f t="shared" si="162"/>
        <v>2</v>
      </c>
      <c r="CZ381" s="158">
        <f t="shared" si="163"/>
        <v>0</v>
      </c>
      <c r="DA381" s="159"/>
      <c r="DB381" s="159"/>
      <c r="DC381" s="159"/>
      <c r="DD381" s="78"/>
      <c r="DE381" s="79"/>
      <c r="DF381" s="77" t="str">
        <f t="shared" si="164"/>
        <v>0</v>
      </c>
      <c r="DG381" s="81">
        <f t="shared" si="8837"/>
        <v>0</v>
      </c>
      <c r="DH381" s="160">
        <f t="shared" si="8838"/>
        <v>0</v>
      </c>
      <c r="DI381" s="160">
        <f t="shared" si="8839"/>
        <v>0</v>
      </c>
      <c r="DJ381" s="160">
        <f t="shared" si="8840"/>
        <v>0</v>
      </c>
      <c r="DK381" s="160">
        <f t="shared" si="8841"/>
        <v>0</v>
      </c>
      <c r="DL381" s="161">
        <f t="shared" ref="DL381:DM381" si="9365">DL380</f>
        <v>8</v>
      </c>
      <c r="DM381" s="175">
        <f t="shared" si="9365"/>
        <v>1171</v>
      </c>
      <c r="DN381" s="163" t="str">
        <f t="shared" ref="DN381:DN388" si="9393">IFERROR(IF(EA381&gt;=10,"6",IF(EA381&gt;=8,"5",IF(EA381&gt;=6,"4",IF(EA381&gt;=4,"3",IF(EA381&gt;=2,"2",IF(EA381&gt;=-1,"1",IF(EA381&gt;=-2,"-1",IF(EA381&gt;=-3,"-2","-3")))))))), DN389)</f>
        <v>1</v>
      </c>
      <c r="DO381" s="164">
        <f t="shared" si="172"/>
        <v>2</v>
      </c>
      <c r="DP381" s="165">
        <f t="shared" si="173"/>
        <v>0</v>
      </c>
      <c r="DQ381" s="166"/>
      <c r="DR381" s="166"/>
      <c r="DS381" s="166"/>
      <c r="DT381" s="84"/>
      <c r="DU381" s="85"/>
      <c r="DV381" s="83" t="str">
        <f t="shared" si="174"/>
        <v>0</v>
      </c>
      <c r="DW381" s="167">
        <f t="shared" si="8844"/>
        <v>0</v>
      </c>
      <c r="DX381" s="168">
        <f t="shared" si="8845"/>
        <v>0</v>
      </c>
      <c r="DY381" s="168">
        <f t="shared" si="8846"/>
        <v>0</v>
      </c>
      <c r="DZ381" s="168">
        <f t="shared" si="8847"/>
        <v>0</v>
      </c>
      <c r="EA381" s="168">
        <f t="shared" si="8848"/>
        <v>0</v>
      </c>
      <c r="EB381" s="154">
        <f t="shared" ref="EB381:EC381" si="9366">EB380</f>
        <v>9</v>
      </c>
      <c r="EC381" s="173">
        <f t="shared" si="9366"/>
        <v>1172</v>
      </c>
      <c r="ED381" s="156" t="str">
        <f t="shared" ref="ED381:ED388" si="9395">IFERROR(IF(EQ381&gt;=10,"6",IF(EQ381&gt;=8,"5",IF(EQ381&gt;=6,"4",IF(EQ381&gt;=4,"3",IF(EQ381&gt;=2,"2",IF(EQ381&gt;=-1,"1",IF(EQ381&gt;=-2,"-1",IF(EQ381&gt;=-3,"-2","-3")))))))), ED389)</f>
        <v>1</v>
      </c>
      <c r="EE381" s="157">
        <f t="shared" si="182"/>
        <v>5</v>
      </c>
      <c r="EF381" s="169">
        <f t="shared" si="183"/>
        <v>0</v>
      </c>
      <c r="EG381" s="159"/>
      <c r="EH381" s="159"/>
      <c r="EI381" s="159"/>
      <c r="EJ381" s="78"/>
      <c r="EK381" s="79"/>
      <c r="EL381" s="77" t="str">
        <f t="shared" si="184"/>
        <v>0</v>
      </c>
      <c r="EM381" s="81">
        <f t="shared" si="8851"/>
        <v>0</v>
      </c>
      <c r="EN381" s="160">
        <f t="shared" si="8852"/>
        <v>0</v>
      </c>
      <c r="EO381" s="160">
        <f t="shared" si="8853"/>
        <v>0</v>
      </c>
      <c r="EP381" s="160">
        <f t="shared" si="8854"/>
        <v>0</v>
      </c>
      <c r="EQ381" s="160">
        <f t="shared" si="8855"/>
        <v>0</v>
      </c>
      <c r="ER381" s="161">
        <f t="shared" ref="ER381:ES381" si="9367">ER380</f>
        <v>10</v>
      </c>
      <c r="ES381" s="175">
        <f t="shared" si="9367"/>
        <v>1173</v>
      </c>
      <c r="ET381" s="163" t="str">
        <f t="shared" ref="ET381:ET388" si="9397">IFERROR(IF(FG381&gt;=10,"6",IF(FG381&gt;=8,"5",IF(FG381&gt;=6,"4",IF(FG381&gt;=4,"3",IF(FG381&gt;=2,"2",IF(FG381&gt;=-1,"1",IF(FG381&gt;=-2,"-1",IF(FG381&gt;=-3,"-2","-3")))))))), ET389)</f>
        <v>1</v>
      </c>
      <c r="EU381" s="164">
        <f t="shared" si="192"/>
        <v>19</v>
      </c>
      <c r="EV381" s="165">
        <f t="shared" si="193"/>
        <v>0</v>
      </c>
      <c r="EW381" s="166"/>
      <c r="EX381" s="166"/>
      <c r="EY381" s="166"/>
      <c r="EZ381" s="84"/>
      <c r="FA381" s="85"/>
      <c r="FB381" s="83" t="str">
        <f t="shared" si="194"/>
        <v>0</v>
      </c>
      <c r="FC381" s="167">
        <f t="shared" si="8858"/>
        <v>0</v>
      </c>
      <c r="FD381" s="168">
        <f t="shared" si="8859"/>
        <v>0</v>
      </c>
      <c r="FE381" s="168">
        <f t="shared" si="8860"/>
        <v>0</v>
      </c>
      <c r="FF381" s="168">
        <f t="shared" si="8861"/>
        <v>0</v>
      </c>
      <c r="FG381" s="168">
        <f t="shared" si="8862"/>
        <v>0</v>
      </c>
      <c r="FH381" s="154">
        <f t="shared" ref="FH381:FI381" si="9368">FH380</f>
        <v>11</v>
      </c>
      <c r="FI381" s="173">
        <f t="shared" si="9368"/>
        <v>1174</v>
      </c>
      <c r="FJ381" s="156" t="str">
        <f t="shared" ref="FJ381:FJ388" si="9399">IFERROR(IF(FW381&gt;=10,"6",IF(FW381&gt;=8,"5",IF(FW381&gt;=6,"4",IF(FW381&gt;=4,"3",IF(FW381&gt;=2,"2",IF(FW381&gt;=-1,"1",IF(FW381&gt;=-2,"-1",IF(FW381&gt;=-3,"-2","-3")))))))), FJ389)</f>
        <v>1</v>
      </c>
      <c r="FK381" s="157">
        <f t="shared" si="202"/>
        <v>4</v>
      </c>
      <c r="FL381" s="158">
        <f t="shared" si="203"/>
        <v>0</v>
      </c>
      <c r="FM381" s="159"/>
      <c r="FN381" s="159"/>
      <c r="FO381" s="159"/>
      <c r="FP381" s="78"/>
      <c r="FQ381" s="79"/>
      <c r="FR381" s="77" t="str">
        <f t="shared" si="204"/>
        <v>0</v>
      </c>
      <c r="FS381" s="81">
        <f t="shared" si="8865"/>
        <v>0</v>
      </c>
      <c r="FT381" s="160">
        <f t="shared" si="8866"/>
        <v>0</v>
      </c>
      <c r="FU381" s="160">
        <f t="shared" si="8867"/>
        <v>0</v>
      </c>
      <c r="FV381" s="160">
        <f t="shared" si="8868"/>
        <v>0</v>
      </c>
      <c r="FW381" s="160">
        <f t="shared" si="8869"/>
        <v>0</v>
      </c>
      <c r="FX381" s="161">
        <f t="shared" ref="FX381:FY381" si="9369">FX380</f>
        <v>12</v>
      </c>
      <c r="FY381" s="175">
        <f t="shared" si="9369"/>
        <v>1175</v>
      </c>
      <c r="FZ381" s="163" t="str">
        <f t="shared" ref="FZ381:FZ388" si="9401">IFERROR(IF(GM381&gt;=10,"6",IF(GM381&gt;=8,"5",IF(GM381&gt;=6,"4",IF(GM381&gt;=4,"3",IF(GM381&gt;=2,"2",IF(GM381&gt;=-1,"1",IF(GM381&gt;=-2,"-1",IF(GM381&gt;=-3,"-2","-3")))))))), FZ389)</f>
        <v>1</v>
      </c>
      <c r="GA381" s="164">
        <f t="shared" si="212"/>
        <v>2</v>
      </c>
      <c r="GB381" s="165">
        <f t="shared" si="213"/>
        <v>0</v>
      </c>
      <c r="GC381" s="166"/>
      <c r="GD381" s="166"/>
      <c r="GE381" s="166"/>
      <c r="GF381" s="84"/>
      <c r="GG381" s="85"/>
      <c r="GH381" s="83" t="str">
        <f t="shared" si="214"/>
        <v>0</v>
      </c>
      <c r="GI381" s="167">
        <f t="shared" si="8872"/>
        <v>0</v>
      </c>
      <c r="GJ381" s="168">
        <f t="shared" si="8873"/>
        <v>0</v>
      </c>
      <c r="GK381" s="168">
        <f t="shared" si="8874"/>
        <v>0</v>
      </c>
      <c r="GL381" s="168">
        <f t="shared" si="8875"/>
        <v>0</v>
      </c>
      <c r="GM381" s="168">
        <f t="shared" si="8876"/>
        <v>0</v>
      </c>
      <c r="GN381" s="154">
        <f t="shared" ref="GN381:GO381" si="9370">GN380</f>
        <v>13</v>
      </c>
      <c r="GO381" s="173">
        <f t="shared" si="9370"/>
        <v>1176</v>
      </c>
      <c r="GP381" s="156" t="str">
        <f t="shared" ref="GP381:GP388" si="9403">IFERROR(IF(HC381&gt;=10,"6",IF(HC381&gt;=8,"5",IF(HC381&gt;=6,"4",IF(HC381&gt;=4,"3",IF(HC381&gt;=2,"2",IF(HC381&gt;=-1,"1",IF(HC381&gt;=-2,"-1",IF(HC381&gt;=-3,"-2","-3")))))))), GP389)</f>
        <v>1</v>
      </c>
      <c r="GQ381" s="157">
        <f t="shared" si="222"/>
        <v>3</v>
      </c>
      <c r="GR381" s="158">
        <f t="shared" si="223"/>
        <v>0</v>
      </c>
      <c r="GS381" s="159"/>
      <c r="GT381" s="159"/>
      <c r="GU381" s="159"/>
      <c r="GV381" s="78"/>
      <c r="GW381" s="79"/>
      <c r="GX381" s="77" t="str">
        <f t="shared" si="224"/>
        <v>0</v>
      </c>
      <c r="GY381" s="81">
        <f t="shared" si="8879"/>
        <v>0</v>
      </c>
      <c r="GZ381" s="160">
        <f t="shared" si="8880"/>
        <v>0</v>
      </c>
      <c r="HA381" s="160">
        <f t="shared" si="8881"/>
        <v>0</v>
      </c>
      <c r="HB381" s="160">
        <f t="shared" si="8882"/>
        <v>0</v>
      </c>
      <c r="HC381" s="160">
        <f t="shared" si="8883"/>
        <v>0</v>
      </c>
      <c r="HD381" s="161">
        <f t="shared" ref="HD381:HE381" si="9371">HD380</f>
        <v>14</v>
      </c>
      <c r="HE381" s="175">
        <f t="shared" si="9371"/>
        <v>1177</v>
      </c>
      <c r="HF381" s="163" t="str">
        <f t="shared" ref="HF381:HF388" si="9405">IFERROR(IF(HS381&gt;=10,"6",IF(HS381&gt;=8,"5",IF(HS381&gt;=6,"4",IF(HS381&gt;=4,"3",IF(HS381&gt;=2,"2",IF(HS381&gt;=-1,"1",IF(HS381&gt;=-2,"-1",IF(HS381&gt;=-3,"-2","-3")))))))), HF389)</f>
        <v>1</v>
      </c>
      <c r="HG381" s="164">
        <f t="shared" si="232"/>
        <v>5</v>
      </c>
      <c r="HH381" s="165">
        <f t="shared" si="233"/>
        <v>0</v>
      </c>
      <c r="HI381" s="166"/>
      <c r="HJ381" s="166"/>
      <c r="HK381" s="166"/>
      <c r="HL381" s="84"/>
      <c r="HM381" s="85"/>
      <c r="HN381" s="83" t="str">
        <f t="shared" si="234"/>
        <v>0</v>
      </c>
      <c r="HO381" s="167">
        <f t="shared" si="8886"/>
        <v>0</v>
      </c>
      <c r="HP381" s="168">
        <f t="shared" si="8887"/>
        <v>0</v>
      </c>
      <c r="HQ381" s="168">
        <f t="shared" si="8888"/>
        <v>0</v>
      </c>
      <c r="HR381" s="168">
        <f t="shared" si="8889"/>
        <v>0</v>
      </c>
      <c r="HS381" s="168">
        <f t="shared" si="8890"/>
        <v>0</v>
      </c>
      <c r="HT381" s="154">
        <f t="shared" ref="HT381:HU381" si="9372">HT380</f>
        <v>15</v>
      </c>
      <c r="HU381" s="173">
        <f t="shared" si="9372"/>
        <v>1178</v>
      </c>
      <c r="HV381" s="156" t="str">
        <f t="shared" ref="HV381:HV388" si="9407">IFERROR(IF(II381&gt;=10,"6",IF(II381&gt;=8,"5",IF(II381&gt;=6,"4",IF(II381&gt;=4,"3",IF(II381&gt;=2,"2",IF(II381&gt;=-1,"1",IF(II381&gt;=-2,"-1",IF(II381&gt;=-3,"-2","-3")))))))), HV389)</f>
        <v>1</v>
      </c>
      <c r="HW381" s="157" t="str">
        <f t="shared" si="242"/>
        <v/>
      </c>
      <c r="HX381" s="169">
        <f t="shared" si="243"/>
        <v>0</v>
      </c>
      <c r="HY381" s="159"/>
      <c r="HZ381" s="159"/>
      <c r="IA381" s="159"/>
      <c r="IB381" s="160"/>
      <c r="IC381" s="160"/>
      <c r="ID381" s="160" t="str">
        <f t="shared" si="244"/>
        <v>0</v>
      </c>
      <c r="IE381" s="160">
        <f t="shared" si="8893"/>
        <v>0</v>
      </c>
      <c r="IF381" s="160">
        <f t="shared" si="8894"/>
        <v>0</v>
      </c>
      <c r="IG381" s="160">
        <f t="shared" si="8895"/>
        <v>0</v>
      </c>
      <c r="IH381" s="160">
        <f t="shared" si="8896"/>
        <v>0</v>
      </c>
      <c r="II381" s="160">
        <f t="shared" si="8897"/>
        <v>0</v>
      </c>
      <c r="IJ381" s="161">
        <f t="shared" ref="IJ381:IK381" si="9373">IJ380</f>
        <v>16</v>
      </c>
      <c r="IK381" s="175">
        <f t="shared" si="9373"/>
        <v>1179</v>
      </c>
      <c r="IL381" s="163" t="str">
        <f t="shared" ref="IL381:IL388" si="9409">IFERROR(IF(IY381&gt;=10,"6",IF(IY381&gt;=8,"5",IF(IY381&gt;=6,"4",IF(IY381&gt;=4,"3",IF(IY381&gt;=2,"2",IF(IY381&gt;=-1,"1",IF(IY381&gt;=-2,"-1",IF(IY381&gt;=-3,"-2","-3")))))))), IL389)</f>
        <v>1</v>
      </c>
      <c r="IM381" s="164" t="str">
        <f t="shared" si="252"/>
        <v/>
      </c>
      <c r="IN381" s="165">
        <f t="shared" si="253"/>
        <v>0</v>
      </c>
      <c r="IO381" s="166"/>
      <c r="IP381" s="166"/>
      <c r="IQ381" s="166"/>
      <c r="IR381" s="168"/>
      <c r="IS381" s="168"/>
      <c r="IT381" s="170" t="str">
        <f t="shared" si="254"/>
        <v>0</v>
      </c>
      <c r="IU381" s="170">
        <f t="shared" si="8900"/>
        <v>0</v>
      </c>
      <c r="IV381" s="168">
        <f t="shared" si="8901"/>
        <v>0</v>
      </c>
      <c r="IW381" s="168">
        <f t="shared" si="8902"/>
        <v>0</v>
      </c>
      <c r="IX381" s="168">
        <f t="shared" si="8903"/>
        <v>0</v>
      </c>
      <c r="IY381" s="168">
        <f t="shared" si="8904"/>
        <v>0</v>
      </c>
      <c r="IZ381" s="154">
        <f t="shared" ref="IZ381:JA381" si="9374">IZ380</f>
        <v>17</v>
      </c>
      <c r="JA381" s="173">
        <f t="shared" si="9374"/>
        <v>1180</v>
      </c>
      <c r="JB381" s="156" t="str">
        <f t="shared" ref="JB381:JB388" si="9411">IFERROR(IF(JO381&gt;=10,"6",IF(JO381&gt;=8,"5",IF(JO381&gt;=6,"4",IF(JO381&gt;=4,"3",IF(JO381&gt;=2,"2",IF(JO381&gt;=-1,"1",IF(JO381&gt;=-2,"-1",IF(JO381&gt;=-3,"-2","-3")))))))), JB389)</f>
        <v>1</v>
      </c>
      <c r="JC381" s="157" t="str">
        <f t="shared" si="262"/>
        <v/>
      </c>
      <c r="JD381" s="158">
        <f t="shared" si="263"/>
        <v>0</v>
      </c>
      <c r="JE381" s="159"/>
      <c r="JF381" s="159"/>
      <c r="JG381" s="159"/>
      <c r="JH381" s="160"/>
      <c r="JI381" s="160"/>
      <c r="JJ381" s="171" t="str">
        <f t="shared" si="264"/>
        <v>0</v>
      </c>
      <c r="JK381" s="171">
        <f t="shared" si="8907"/>
        <v>0</v>
      </c>
      <c r="JL381" s="160">
        <f t="shared" si="8908"/>
        <v>0</v>
      </c>
      <c r="JM381" s="160">
        <f t="shared" si="8909"/>
        <v>0</v>
      </c>
      <c r="JN381" s="160">
        <f t="shared" si="8910"/>
        <v>0</v>
      </c>
      <c r="JO381" s="160">
        <f t="shared" si="8911"/>
        <v>0</v>
      </c>
      <c r="JP381" s="161">
        <f t="shared" ref="JP381:JQ381" si="9375">JP380</f>
        <v>18</v>
      </c>
      <c r="JQ381" s="175">
        <f t="shared" si="9375"/>
        <v>1181</v>
      </c>
      <c r="JR381" s="163" t="str">
        <f t="shared" ref="JR381:JR388" si="9413">IFERROR(IF(KE381&gt;=10,"6",IF(KE381&gt;=8,"5",IF(KE381&gt;=6,"4",IF(KE381&gt;=4,"3",IF(KE381&gt;=2,"2",IF(KE381&gt;=-1,"1",IF(KE381&gt;=-2,"-1",IF(KE381&gt;=-3,"-2","-3")))))))), JR389)</f>
        <v>1</v>
      </c>
      <c r="JS381" s="164" t="str">
        <f t="shared" si="272"/>
        <v/>
      </c>
      <c r="JT381" s="165">
        <f t="shared" si="273"/>
        <v>0</v>
      </c>
      <c r="JU381" s="166"/>
      <c r="JV381" s="166"/>
      <c r="JW381" s="166"/>
      <c r="JX381" s="168"/>
      <c r="JY381" s="168"/>
      <c r="JZ381" s="170" t="str">
        <f t="shared" si="274"/>
        <v>0</v>
      </c>
      <c r="KA381" s="170">
        <f t="shared" si="8914"/>
        <v>0</v>
      </c>
      <c r="KB381" s="168">
        <f t="shared" si="8915"/>
        <v>0</v>
      </c>
      <c r="KC381" s="168">
        <f t="shared" si="8916"/>
        <v>0</v>
      </c>
      <c r="KD381" s="168">
        <f t="shared" si="8917"/>
        <v>0</v>
      </c>
      <c r="KE381" s="168">
        <f t="shared" si="8918"/>
        <v>0</v>
      </c>
      <c r="KF381" s="154">
        <f t="shared" ref="KF381:KG381" si="9376">KF380</f>
        <v>19</v>
      </c>
      <c r="KG381" s="173">
        <f t="shared" si="9376"/>
        <v>1182</v>
      </c>
      <c r="KH381" s="156" t="str">
        <f t="shared" ref="KH381:KH388" si="9415">IFERROR(IF(KU381&gt;=10,"6",IF(KU381&gt;=8,"5",IF(KU381&gt;=6,"4",IF(KU381&gt;=4,"3",IF(KU381&gt;=2,"2",IF(KU381&gt;=-1,"1",IF(KU381&gt;=-2,"-1",IF(KU381&gt;=-3,"-2","-3")))))))), KH389)</f>
        <v>1</v>
      </c>
      <c r="KI381" s="157" t="str">
        <f t="shared" si="282"/>
        <v/>
      </c>
      <c r="KJ381" s="158">
        <f t="shared" si="283"/>
        <v>0</v>
      </c>
      <c r="KK381" s="159"/>
      <c r="KL381" s="159"/>
      <c r="KM381" s="159"/>
      <c r="KN381" s="160"/>
      <c r="KO381" s="160"/>
      <c r="KP381" s="171" t="str">
        <f t="shared" si="284"/>
        <v>0</v>
      </c>
      <c r="KQ381" s="171">
        <f t="shared" si="8921"/>
        <v>0</v>
      </c>
      <c r="KR381" s="160">
        <f t="shared" si="8922"/>
        <v>0</v>
      </c>
      <c r="KS381" s="160">
        <f t="shared" si="8923"/>
        <v>0</v>
      </c>
      <c r="KT381" s="160">
        <f t="shared" si="8924"/>
        <v>0</v>
      </c>
      <c r="KU381" s="160">
        <f t="shared" si="8925"/>
        <v>0</v>
      </c>
      <c r="KV381" s="161">
        <f t="shared" ref="KV381:KW381" si="9377">KV380</f>
        <v>20</v>
      </c>
      <c r="KW381" s="175">
        <f t="shared" si="9377"/>
        <v>1183</v>
      </c>
      <c r="KX381" s="163" t="str">
        <f t="shared" ref="KX381:KX388" si="9417">IFERROR(IF(LK381&gt;=10,"6",IF(LK381&gt;=8,"5",IF(LK381&gt;=6,"4",IF(LK381&gt;=4,"3",IF(LK381&gt;=2,"2",IF(LK381&gt;=-1,"1",IF(LK381&gt;=-2,"-1",IF(LK381&gt;=-3,"-2","-3")))))))), KX389)</f>
        <v>1</v>
      </c>
      <c r="KY381" s="164" t="str">
        <f t="shared" si="292"/>
        <v/>
      </c>
      <c r="KZ381" s="165">
        <f t="shared" si="293"/>
        <v>0</v>
      </c>
      <c r="LA381" s="166"/>
      <c r="LB381" s="166"/>
      <c r="LC381" s="166"/>
      <c r="LD381" s="168"/>
      <c r="LE381" s="168"/>
      <c r="LF381" s="170" t="str">
        <f t="shared" si="294"/>
        <v>0</v>
      </c>
      <c r="LG381" s="170">
        <f t="shared" si="8928"/>
        <v>0</v>
      </c>
      <c r="LH381" s="168">
        <f t="shared" si="8929"/>
        <v>0</v>
      </c>
      <c r="LI381" s="168">
        <f t="shared" si="8930"/>
        <v>0</v>
      </c>
      <c r="LJ381" s="168">
        <f t="shared" si="8931"/>
        <v>0</v>
      </c>
      <c r="LK381" s="168">
        <f t="shared" si="8932"/>
        <v>0</v>
      </c>
      <c r="LL381" s="172"/>
      <c r="LM381" s="172"/>
      <c r="LN381" s="168" t="str">
        <f t="shared" si="8933"/>
        <v>#REF!</v>
      </c>
      <c r="LO381" s="168" t="str">
        <f t="shared" si="8934"/>
        <v>#REF!</v>
      </c>
      <c r="LP381" s="168" t="str">
        <f t="shared" si="8935"/>
        <v>#REF!</v>
      </c>
      <c r="LQ381" s="168" t="str">
        <f t="shared" si="8936"/>
        <v>#REF!</v>
      </c>
    </row>
    <row r="382" ht="15.75" customHeight="1">
      <c r="A382" s="188">
        <v>46471.0</v>
      </c>
      <c r="B382" s="152" t="s">
        <v>28</v>
      </c>
      <c r="C382" s="153">
        <f t="shared" si="99"/>
        <v>0</v>
      </c>
      <c r="D382" s="154">
        <f t="shared" ref="D382:E382" si="9378">D381</f>
        <v>1</v>
      </c>
      <c r="E382" s="173">
        <f t="shared" si="9378"/>
        <v>1164</v>
      </c>
      <c r="F382" s="156" t="str">
        <f t="shared" si="9379"/>
        <v>1</v>
      </c>
      <c r="G382" s="157">
        <f t="shared" si="102"/>
        <v>1</v>
      </c>
      <c r="H382" s="158">
        <f t="shared" si="103"/>
        <v>0</v>
      </c>
      <c r="I382" s="159"/>
      <c r="J382" s="159"/>
      <c r="K382" s="159"/>
      <c r="L382" s="78"/>
      <c r="M382" s="79"/>
      <c r="N382" s="77" t="str">
        <f t="shared" si="104"/>
        <v>0</v>
      </c>
      <c r="O382" s="81">
        <f t="shared" si="8795"/>
        <v>0</v>
      </c>
      <c r="P382" s="160">
        <f t="shared" si="8796"/>
        <v>0</v>
      </c>
      <c r="Q382" s="160">
        <f t="shared" si="8797"/>
        <v>0</v>
      </c>
      <c r="R382" s="160">
        <f t="shared" si="8798"/>
        <v>0</v>
      </c>
      <c r="S382" s="160">
        <f t="shared" si="8799"/>
        <v>0</v>
      </c>
      <c r="T382" s="161">
        <f t="shared" ref="T382:U382" si="9380">T381</f>
        <v>2</v>
      </c>
      <c r="U382" s="175">
        <f t="shared" si="9380"/>
        <v>1165</v>
      </c>
      <c r="V382" s="163" t="str">
        <f t="shared" si="9381"/>
        <v>1</v>
      </c>
      <c r="W382" s="164">
        <f t="shared" si="112"/>
        <v>1</v>
      </c>
      <c r="X382" s="165">
        <f t="shared" si="113"/>
        <v>0</v>
      </c>
      <c r="Y382" s="166"/>
      <c r="Z382" s="166"/>
      <c r="AA382" s="166"/>
      <c r="AB382" s="84"/>
      <c r="AC382" s="85"/>
      <c r="AD382" s="83" t="str">
        <f t="shared" si="114"/>
        <v>0</v>
      </c>
      <c r="AE382" s="167">
        <f t="shared" si="8802"/>
        <v>0</v>
      </c>
      <c r="AF382" s="168">
        <f t="shared" si="8803"/>
        <v>0</v>
      </c>
      <c r="AG382" s="168">
        <f t="shared" si="8804"/>
        <v>0</v>
      </c>
      <c r="AH382" s="168">
        <f t="shared" si="8805"/>
        <v>0</v>
      </c>
      <c r="AI382" s="168">
        <f t="shared" si="8806"/>
        <v>0</v>
      </c>
      <c r="AJ382" s="154">
        <f t="shared" ref="AJ382:AK382" si="9382">AJ381</f>
        <v>3</v>
      </c>
      <c r="AK382" s="173">
        <f t="shared" si="9382"/>
        <v>1166</v>
      </c>
      <c r="AL382" s="156" t="str">
        <f t="shared" si="9383"/>
        <v>1</v>
      </c>
      <c r="AM382" s="157">
        <f t="shared" si="122"/>
        <v>2</v>
      </c>
      <c r="AN382" s="158">
        <f t="shared" si="123"/>
        <v>0</v>
      </c>
      <c r="AO382" s="159"/>
      <c r="AP382" s="159"/>
      <c r="AQ382" s="159"/>
      <c r="AR382" s="78"/>
      <c r="AS382" s="79"/>
      <c r="AT382" s="77" t="str">
        <f t="shared" si="124"/>
        <v>0</v>
      </c>
      <c r="AU382" s="81">
        <f t="shared" si="8809"/>
        <v>0</v>
      </c>
      <c r="AV382" s="160">
        <f t="shared" si="8810"/>
        <v>0</v>
      </c>
      <c r="AW382" s="160">
        <f t="shared" si="8811"/>
        <v>0</v>
      </c>
      <c r="AX382" s="160">
        <f t="shared" si="8812"/>
        <v>0</v>
      </c>
      <c r="AY382" s="160">
        <f t="shared" si="8813"/>
        <v>0</v>
      </c>
      <c r="AZ382" s="161">
        <f t="shared" ref="AZ382:BA382" si="9384">AZ381</f>
        <v>4</v>
      </c>
      <c r="BA382" s="175">
        <f t="shared" si="9384"/>
        <v>1167</v>
      </c>
      <c r="BB382" s="163" t="str">
        <f t="shared" si="9385"/>
        <v>1</v>
      </c>
      <c r="BC382" s="164">
        <f t="shared" si="132"/>
        <v>4</v>
      </c>
      <c r="BD382" s="165">
        <f t="shared" si="133"/>
        <v>0</v>
      </c>
      <c r="BE382" s="166"/>
      <c r="BF382" s="166"/>
      <c r="BG382" s="166"/>
      <c r="BH382" s="84"/>
      <c r="BI382" s="85"/>
      <c r="BJ382" s="83" t="str">
        <f t="shared" si="134"/>
        <v>0</v>
      </c>
      <c r="BK382" s="167">
        <f t="shared" si="8816"/>
        <v>0</v>
      </c>
      <c r="BL382" s="168">
        <f t="shared" si="8817"/>
        <v>0</v>
      </c>
      <c r="BM382" s="168">
        <f t="shared" si="8818"/>
        <v>0</v>
      </c>
      <c r="BN382" s="168">
        <f t="shared" si="8819"/>
        <v>0</v>
      </c>
      <c r="BO382" s="168">
        <f t="shared" si="8820"/>
        <v>0</v>
      </c>
      <c r="BP382" s="154">
        <f t="shared" ref="BP382:BQ382" si="9386">BP381</f>
        <v>5</v>
      </c>
      <c r="BQ382" s="173">
        <f t="shared" si="9386"/>
        <v>1168</v>
      </c>
      <c r="BR382" s="156" t="str">
        <f t="shared" si="9387"/>
        <v>1</v>
      </c>
      <c r="BS382" s="157">
        <f t="shared" si="142"/>
        <v>4</v>
      </c>
      <c r="BT382" s="158">
        <f t="shared" si="143"/>
        <v>0</v>
      </c>
      <c r="BU382" s="159"/>
      <c r="BV382" s="159"/>
      <c r="BW382" s="159"/>
      <c r="BX382" s="78"/>
      <c r="BY382" s="79"/>
      <c r="BZ382" s="77" t="str">
        <f t="shared" si="144"/>
        <v>0</v>
      </c>
      <c r="CA382" s="81">
        <f t="shared" si="8823"/>
        <v>0</v>
      </c>
      <c r="CB382" s="160">
        <f t="shared" si="8824"/>
        <v>0</v>
      </c>
      <c r="CC382" s="160">
        <f t="shared" si="8825"/>
        <v>0</v>
      </c>
      <c r="CD382" s="160">
        <f t="shared" si="8826"/>
        <v>0</v>
      </c>
      <c r="CE382" s="160">
        <f t="shared" si="8827"/>
        <v>0</v>
      </c>
      <c r="CF382" s="161">
        <f t="shared" ref="CF382:CG382" si="9388">CF381</f>
        <v>6</v>
      </c>
      <c r="CG382" s="175">
        <f t="shared" si="9388"/>
        <v>1169</v>
      </c>
      <c r="CH382" s="163" t="str">
        <f t="shared" si="9389"/>
        <v>1</v>
      </c>
      <c r="CI382" s="164">
        <f t="shared" si="152"/>
        <v>2</v>
      </c>
      <c r="CJ382" s="165">
        <f t="shared" si="153"/>
        <v>0</v>
      </c>
      <c r="CK382" s="166"/>
      <c r="CL382" s="166"/>
      <c r="CM382" s="166"/>
      <c r="CN382" s="84"/>
      <c r="CO382" s="85"/>
      <c r="CP382" s="83" t="str">
        <f t="shared" si="154"/>
        <v>0</v>
      </c>
      <c r="CQ382" s="167">
        <f t="shared" si="8830"/>
        <v>0</v>
      </c>
      <c r="CR382" s="168">
        <f t="shared" si="8831"/>
        <v>0</v>
      </c>
      <c r="CS382" s="168">
        <f t="shared" si="8832"/>
        <v>0</v>
      </c>
      <c r="CT382" s="168">
        <f t="shared" si="8833"/>
        <v>0</v>
      </c>
      <c r="CU382" s="168">
        <f t="shared" si="8834"/>
        <v>0</v>
      </c>
      <c r="CV382" s="154">
        <f t="shared" ref="CV382:CW382" si="9390">CV381</f>
        <v>7</v>
      </c>
      <c r="CW382" s="173">
        <f t="shared" si="9390"/>
        <v>1170</v>
      </c>
      <c r="CX382" s="156" t="str">
        <f t="shared" si="9391"/>
        <v>1</v>
      </c>
      <c r="CY382" s="157">
        <f t="shared" si="162"/>
        <v>2</v>
      </c>
      <c r="CZ382" s="158">
        <f t="shared" si="163"/>
        <v>0</v>
      </c>
      <c r="DA382" s="159"/>
      <c r="DB382" s="159"/>
      <c r="DC382" s="159"/>
      <c r="DD382" s="78"/>
      <c r="DE382" s="79"/>
      <c r="DF382" s="77" t="str">
        <f t="shared" si="164"/>
        <v>0</v>
      </c>
      <c r="DG382" s="81">
        <f t="shared" si="8837"/>
        <v>0</v>
      </c>
      <c r="DH382" s="160">
        <f t="shared" si="8838"/>
        <v>0</v>
      </c>
      <c r="DI382" s="160">
        <f t="shared" si="8839"/>
        <v>0</v>
      </c>
      <c r="DJ382" s="160">
        <f t="shared" si="8840"/>
        <v>0</v>
      </c>
      <c r="DK382" s="160">
        <f t="shared" si="8841"/>
        <v>0</v>
      </c>
      <c r="DL382" s="161">
        <f t="shared" ref="DL382:DM382" si="9392">DL381</f>
        <v>8</v>
      </c>
      <c r="DM382" s="175">
        <f t="shared" si="9392"/>
        <v>1171</v>
      </c>
      <c r="DN382" s="163" t="str">
        <f t="shared" si="9393"/>
        <v>1</v>
      </c>
      <c r="DO382" s="164">
        <f t="shared" si="172"/>
        <v>2</v>
      </c>
      <c r="DP382" s="165">
        <f t="shared" si="173"/>
        <v>0</v>
      </c>
      <c r="DQ382" s="166"/>
      <c r="DR382" s="166"/>
      <c r="DS382" s="166"/>
      <c r="DT382" s="84"/>
      <c r="DU382" s="85"/>
      <c r="DV382" s="83" t="str">
        <f t="shared" si="174"/>
        <v>0</v>
      </c>
      <c r="DW382" s="167">
        <f t="shared" si="8844"/>
        <v>0</v>
      </c>
      <c r="DX382" s="168">
        <f t="shared" si="8845"/>
        <v>0</v>
      </c>
      <c r="DY382" s="168">
        <f t="shared" si="8846"/>
        <v>0</v>
      </c>
      <c r="DZ382" s="168">
        <f t="shared" si="8847"/>
        <v>0</v>
      </c>
      <c r="EA382" s="168">
        <f t="shared" si="8848"/>
        <v>0</v>
      </c>
      <c r="EB382" s="154">
        <f t="shared" ref="EB382:EC382" si="9394">EB381</f>
        <v>9</v>
      </c>
      <c r="EC382" s="173">
        <f t="shared" si="9394"/>
        <v>1172</v>
      </c>
      <c r="ED382" s="156" t="str">
        <f t="shared" si="9395"/>
        <v>1</v>
      </c>
      <c r="EE382" s="157">
        <f t="shared" si="182"/>
        <v>5</v>
      </c>
      <c r="EF382" s="169">
        <f t="shared" si="183"/>
        <v>0</v>
      </c>
      <c r="EG382" s="159"/>
      <c r="EH382" s="159"/>
      <c r="EI382" s="159"/>
      <c r="EJ382" s="78"/>
      <c r="EK382" s="79"/>
      <c r="EL382" s="77" t="str">
        <f t="shared" si="184"/>
        <v>0</v>
      </c>
      <c r="EM382" s="81">
        <f t="shared" si="8851"/>
        <v>0</v>
      </c>
      <c r="EN382" s="160">
        <f t="shared" si="8852"/>
        <v>0</v>
      </c>
      <c r="EO382" s="160">
        <f t="shared" si="8853"/>
        <v>0</v>
      </c>
      <c r="EP382" s="160">
        <f t="shared" si="8854"/>
        <v>0</v>
      </c>
      <c r="EQ382" s="160">
        <f t="shared" si="8855"/>
        <v>0</v>
      </c>
      <c r="ER382" s="161">
        <f t="shared" ref="ER382:ES382" si="9396">ER381</f>
        <v>10</v>
      </c>
      <c r="ES382" s="175">
        <f t="shared" si="9396"/>
        <v>1173</v>
      </c>
      <c r="ET382" s="163" t="str">
        <f t="shared" si="9397"/>
        <v>1</v>
      </c>
      <c r="EU382" s="164">
        <f t="shared" si="192"/>
        <v>19</v>
      </c>
      <c r="EV382" s="165">
        <f t="shared" si="193"/>
        <v>0</v>
      </c>
      <c r="EW382" s="166"/>
      <c r="EX382" s="166"/>
      <c r="EY382" s="166"/>
      <c r="EZ382" s="84"/>
      <c r="FA382" s="85"/>
      <c r="FB382" s="83" t="str">
        <f t="shared" si="194"/>
        <v>0</v>
      </c>
      <c r="FC382" s="167">
        <f t="shared" si="8858"/>
        <v>0</v>
      </c>
      <c r="FD382" s="168">
        <f t="shared" si="8859"/>
        <v>0</v>
      </c>
      <c r="FE382" s="168">
        <f t="shared" si="8860"/>
        <v>0</v>
      </c>
      <c r="FF382" s="168">
        <f t="shared" si="8861"/>
        <v>0</v>
      </c>
      <c r="FG382" s="168">
        <f t="shared" si="8862"/>
        <v>0</v>
      </c>
      <c r="FH382" s="154">
        <f t="shared" ref="FH382:FI382" si="9398">FH381</f>
        <v>11</v>
      </c>
      <c r="FI382" s="173">
        <f t="shared" si="9398"/>
        <v>1174</v>
      </c>
      <c r="FJ382" s="156" t="str">
        <f t="shared" si="9399"/>
        <v>1</v>
      </c>
      <c r="FK382" s="157">
        <f t="shared" si="202"/>
        <v>4</v>
      </c>
      <c r="FL382" s="158">
        <f t="shared" si="203"/>
        <v>0</v>
      </c>
      <c r="FM382" s="159"/>
      <c r="FN382" s="159"/>
      <c r="FO382" s="159"/>
      <c r="FP382" s="78"/>
      <c r="FQ382" s="79"/>
      <c r="FR382" s="77" t="str">
        <f t="shared" si="204"/>
        <v>0</v>
      </c>
      <c r="FS382" s="81">
        <f t="shared" si="8865"/>
        <v>0</v>
      </c>
      <c r="FT382" s="160">
        <f t="shared" si="8866"/>
        <v>0</v>
      </c>
      <c r="FU382" s="160">
        <f t="shared" si="8867"/>
        <v>0</v>
      </c>
      <c r="FV382" s="160">
        <f t="shared" si="8868"/>
        <v>0</v>
      </c>
      <c r="FW382" s="160">
        <f t="shared" si="8869"/>
        <v>0</v>
      </c>
      <c r="FX382" s="161">
        <f t="shared" ref="FX382:FY382" si="9400">FX381</f>
        <v>12</v>
      </c>
      <c r="FY382" s="175">
        <f t="shared" si="9400"/>
        <v>1175</v>
      </c>
      <c r="FZ382" s="163" t="str">
        <f t="shared" si="9401"/>
        <v>1</v>
      </c>
      <c r="GA382" s="164">
        <f t="shared" si="212"/>
        <v>2</v>
      </c>
      <c r="GB382" s="165">
        <f t="shared" si="213"/>
        <v>0</v>
      </c>
      <c r="GC382" s="166"/>
      <c r="GD382" s="166"/>
      <c r="GE382" s="166"/>
      <c r="GF382" s="84"/>
      <c r="GG382" s="85"/>
      <c r="GH382" s="83" t="str">
        <f t="shared" si="214"/>
        <v>0</v>
      </c>
      <c r="GI382" s="167">
        <f t="shared" si="8872"/>
        <v>0</v>
      </c>
      <c r="GJ382" s="168">
        <f t="shared" si="8873"/>
        <v>0</v>
      </c>
      <c r="GK382" s="168">
        <f t="shared" si="8874"/>
        <v>0</v>
      </c>
      <c r="GL382" s="168">
        <f t="shared" si="8875"/>
        <v>0</v>
      </c>
      <c r="GM382" s="168">
        <f t="shared" si="8876"/>
        <v>0</v>
      </c>
      <c r="GN382" s="154">
        <f t="shared" ref="GN382:GO382" si="9402">GN381</f>
        <v>13</v>
      </c>
      <c r="GO382" s="173">
        <f t="shared" si="9402"/>
        <v>1176</v>
      </c>
      <c r="GP382" s="156" t="str">
        <f t="shared" si="9403"/>
        <v>1</v>
      </c>
      <c r="GQ382" s="157">
        <f t="shared" si="222"/>
        <v>3</v>
      </c>
      <c r="GR382" s="158">
        <f t="shared" si="223"/>
        <v>0</v>
      </c>
      <c r="GS382" s="159"/>
      <c r="GT382" s="159"/>
      <c r="GU382" s="159"/>
      <c r="GV382" s="78"/>
      <c r="GW382" s="79"/>
      <c r="GX382" s="77" t="str">
        <f t="shared" si="224"/>
        <v>0</v>
      </c>
      <c r="GY382" s="81">
        <f t="shared" si="8879"/>
        <v>0</v>
      </c>
      <c r="GZ382" s="160">
        <f t="shared" si="8880"/>
        <v>0</v>
      </c>
      <c r="HA382" s="160">
        <f t="shared" si="8881"/>
        <v>0</v>
      </c>
      <c r="HB382" s="160">
        <f t="shared" si="8882"/>
        <v>0</v>
      </c>
      <c r="HC382" s="160">
        <f t="shared" si="8883"/>
        <v>0</v>
      </c>
      <c r="HD382" s="161">
        <f t="shared" ref="HD382:HE382" si="9404">HD381</f>
        <v>14</v>
      </c>
      <c r="HE382" s="175">
        <f t="shared" si="9404"/>
        <v>1177</v>
      </c>
      <c r="HF382" s="163" t="str">
        <f t="shared" si="9405"/>
        <v>1</v>
      </c>
      <c r="HG382" s="164">
        <f t="shared" si="232"/>
        <v>5</v>
      </c>
      <c r="HH382" s="165">
        <f t="shared" si="233"/>
        <v>0</v>
      </c>
      <c r="HI382" s="166"/>
      <c r="HJ382" s="166"/>
      <c r="HK382" s="166"/>
      <c r="HL382" s="84"/>
      <c r="HM382" s="85"/>
      <c r="HN382" s="83" t="str">
        <f t="shared" si="234"/>
        <v>0</v>
      </c>
      <c r="HO382" s="167">
        <f t="shared" si="8886"/>
        <v>0</v>
      </c>
      <c r="HP382" s="168">
        <f t="shared" si="8887"/>
        <v>0</v>
      </c>
      <c r="HQ382" s="168">
        <f t="shared" si="8888"/>
        <v>0</v>
      </c>
      <c r="HR382" s="168">
        <f t="shared" si="8889"/>
        <v>0</v>
      </c>
      <c r="HS382" s="168">
        <f t="shared" si="8890"/>
        <v>0</v>
      </c>
      <c r="HT382" s="154">
        <f t="shared" ref="HT382:HU382" si="9406">HT381</f>
        <v>15</v>
      </c>
      <c r="HU382" s="173">
        <f t="shared" si="9406"/>
        <v>1178</v>
      </c>
      <c r="HV382" s="156" t="str">
        <f t="shared" si="9407"/>
        <v>1</v>
      </c>
      <c r="HW382" s="157" t="str">
        <f t="shared" si="242"/>
        <v/>
      </c>
      <c r="HX382" s="169">
        <f t="shared" si="243"/>
        <v>0</v>
      </c>
      <c r="HY382" s="159"/>
      <c r="HZ382" s="159"/>
      <c r="IA382" s="159"/>
      <c r="IB382" s="160"/>
      <c r="IC382" s="160"/>
      <c r="ID382" s="160" t="str">
        <f t="shared" si="244"/>
        <v>0</v>
      </c>
      <c r="IE382" s="160">
        <f t="shared" si="8893"/>
        <v>0</v>
      </c>
      <c r="IF382" s="160">
        <f t="shared" si="8894"/>
        <v>0</v>
      </c>
      <c r="IG382" s="160">
        <f t="shared" si="8895"/>
        <v>0</v>
      </c>
      <c r="IH382" s="160">
        <f t="shared" si="8896"/>
        <v>0</v>
      </c>
      <c r="II382" s="160">
        <f t="shared" si="8897"/>
        <v>0</v>
      </c>
      <c r="IJ382" s="161">
        <f t="shared" ref="IJ382:IK382" si="9408">IJ381</f>
        <v>16</v>
      </c>
      <c r="IK382" s="175">
        <f t="shared" si="9408"/>
        <v>1179</v>
      </c>
      <c r="IL382" s="163" t="str">
        <f t="shared" si="9409"/>
        <v>1</v>
      </c>
      <c r="IM382" s="164" t="str">
        <f t="shared" si="252"/>
        <v/>
      </c>
      <c r="IN382" s="165">
        <f t="shared" si="253"/>
        <v>0</v>
      </c>
      <c r="IO382" s="166"/>
      <c r="IP382" s="166"/>
      <c r="IQ382" s="166"/>
      <c r="IR382" s="168"/>
      <c r="IS382" s="168"/>
      <c r="IT382" s="170" t="str">
        <f t="shared" si="254"/>
        <v>0</v>
      </c>
      <c r="IU382" s="170">
        <f t="shared" si="8900"/>
        <v>0</v>
      </c>
      <c r="IV382" s="168">
        <f t="shared" si="8901"/>
        <v>0</v>
      </c>
      <c r="IW382" s="168">
        <f t="shared" si="8902"/>
        <v>0</v>
      </c>
      <c r="IX382" s="168">
        <f t="shared" si="8903"/>
        <v>0</v>
      </c>
      <c r="IY382" s="168">
        <f t="shared" si="8904"/>
        <v>0</v>
      </c>
      <c r="IZ382" s="154">
        <f t="shared" ref="IZ382:JA382" si="9410">IZ381</f>
        <v>17</v>
      </c>
      <c r="JA382" s="173">
        <f t="shared" si="9410"/>
        <v>1180</v>
      </c>
      <c r="JB382" s="156" t="str">
        <f t="shared" si="9411"/>
        <v>1</v>
      </c>
      <c r="JC382" s="157" t="str">
        <f t="shared" si="262"/>
        <v/>
      </c>
      <c r="JD382" s="158">
        <f t="shared" si="263"/>
        <v>0</v>
      </c>
      <c r="JE382" s="159"/>
      <c r="JF382" s="159"/>
      <c r="JG382" s="159"/>
      <c r="JH382" s="160"/>
      <c r="JI382" s="160"/>
      <c r="JJ382" s="171" t="str">
        <f t="shared" si="264"/>
        <v>0</v>
      </c>
      <c r="JK382" s="171">
        <f t="shared" si="8907"/>
        <v>0</v>
      </c>
      <c r="JL382" s="160">
        <f t="shared" si="8908"/>
        <v>0</v>
      </c>
      <c r="JM382" s="160">
        <f t="shared" si="8909"/>
        <v>0</v>
      </c>
      <c r="JN382" s="160">
        <f t="shared" si="8910"/>
        <v>0</v>
      </c>
      <c r="JO382" s="160">
        <f t="shared" si="8911"/>
        <v>0</v>
      </c>
      <c r="JP382" s="161">
        <f t="shared" ref="JP382:JQ382" si="9412">JP381</f>
        <v>18</v>
      </c>
      <c r="JQ382" s="175">
        <f t="shared" si="9412"/>
        <v>1181</v>
      </c>
      <c r="JR382" s="163" t="str">
        <f t="shared" si="9413"/>
        <v>1</v>
      </c>
      <c r="JS382" s="164" t="str">
        <f t="shared" si="272"/>
        <v/>
      </c>
      <c r="JT382" s="165">
        <f t="shared" si="273"/>
        <v>0</v>
      </c>
      <c r="JU382" s="166"/>
      <c r="JV382" s="166"/>
      <c r="JW382" s="166"/>
      <c r="JX382" s="168"/>
      <c r="JY382" s="168"/>
      <c r="JZ382" s="170" t="str">
        <f t="shared" si="274"/>
        <v>0</v>
      </c>
      <c r="KA382" s="170">
        <f t="shared" si="8914"/>
        <v>0</v>
      </c>
      <c r="KB382" s="168">
        <f t="shared" si="8915"/>
        <v>0</v>
      </c>
      <c r="KC382" s="168">
        <f t="shared" si="8916"/>
        <v>0</v>
      </c>
      <c r="KD382" s="168">
        <f t="shared" si="8917"/>
        <v>0</v>
      </c>
      <c r="KE382" s="168">
        <f t="shared" si="8918"/>
        <v>0</v>
      </c>
      <c r="KF382" s="154">
        <f t="shared" ref="KF382:KG382" si="9414">KF381</f>
        <v>19</v>
      </c>
      <c r="KG382" s="173">
        <f t="shared" si="9414"/>
        <v>1182</v>
      </c>
      <c r="KH382" s="156" t="str">
        <f t="shared" si="9415"/>
        <v>1</v>
      </c>
      <c r="KI382" s="157" t="str">
        <f t="shared" si="282"/>
        <v/>
      </c>
      <c r="KJ382" s="158">
        <f t="shared" si="283"/>
        <v>0</v>
      </c>
      <c r="KK382" s="159"/>
      <c r="KL382" s="159"/>
      <c r="KM382" s="159"/>
      <c r="KN382" s="160"/>
      <c r="KO382" s="160"/>
      <c r="KP382" s="171" t="str">
        <f t="shared" si="284"/>
        <v>0</v>
      </c>
      <c r="KQ382" s="171">
        <f t="shared" si="8921"/>
        <v>0</v>
      </c>
      <c r="KR382" s="160">
        <f t="shared" si="8922"/>
        <v>0</v>
      </c>
      <c r="KS382" s="160">
        <f t="shared" si="8923"/>
        <v>0</v>
      </c>
      <c r="KT382" s="160">
        <f t="shared" si="8924"/>
        <v>0</v>
      </c>
      <c r="KU382" s="160">
        <f t="shared" si="8925"/>
        <v>0</v>
      </c>
      <c r="KV382" s="161">
        <f t="shared" ref="KV382:KW382" si="9416">KV381</f>
        <v>20</v>
      </c>
      <c r="KW382" s="175">
        <f t="shared" si="9416"/>
        <v>1183</v>
      </c>
      <c r="KX382" s="163" t="str">
        <f t="shared" si="9417"/>
        <v>1</v>
      </c>
      <c r="KY382" s="164" t="str">
        <f t="shared" si="292"/>
        <v/>
      </c>
      <c r="KZ382" s="165">
        <f t="shared" si="293"/>
        <v>0</v>
      </c>
      <c r="LA382" s="166"/>
      <c r="LB382" s="166"/>
      <c r="LC382" s="166"/>
      <c r="LD382" s="168"/>
      <c r="LE382" s="168"/>
      <c r="LF382" s="170" t="str">
        <f t="shared" si="294"/>
        <v>0</v>
      </c>
      <c r="LG382" s="170">
        <f t="shared" si="8928"/>
        <v>0</v>
      </c>
      <c r="LH382" s="168">
        <f t="shared" si="8929"/>
        <v>0</v>
      </c>
      <c r="LI382" s="168">
        <f t="shared" si="8930"/>
        <v>0</v>
      </c>
      <c r="LJ382" s="168">
        <f t="shared" si="8931"/>
        <v>0</v>
      </c>
      <c r="LK382" s="168">
        <f t="shared" si="8932"/>
        <v>0</v>
      </c>
      <c r="LL382" s="172"/>
      <c r="LM382" s="172"/>
      <c r="LN382" s="168" t="str">
        <f t="shared" si="8933"/>
        <v>#REF!</v>
      </c>
      <c r="LO382" s="168" t="str">
        <f t="shared" si="8934"/>
        <v>#REF!</v>
      </c>
      <c r="LP382" s="168" t="str">
        <f t="shared" si="8935"/>
        <v>#REF!</v>
      </c>
      <c r="LQ382" s="168" t="str">
        <f t="shared" si="8936"/>
        <v>#REF!</v>
      </c>
    </row>
    <row r="383" ht="15.75" customHeight="1">
      <c r="A383" s="188">
        <v>46472.0</v>
      </c>
      <c r="B383" s="152" t="s">
        <v>29</v>
      </c>
      <c r="C383" s="153">
        <f t="shared" si="99"/>
        <v>0</v>
      </c>
      <c r="D383" s="154">
        <f t="shared" ref="D383:E383" si="9418">D382</f>
        <v>1</v>
      </c>
      <c r="E383" s="173">
        <f t="shared" si="9418"/>
        <v>1164</v>
      </c>
      <c r="F383" s="156" t="str">
        <f t="shared" si="9379"/>
        <v>1</v>
      </c>
      <c r="G383" s="157">
        <f t="shared" si="102"/>
        <v>1</v>
      </c>
      <c r="H383" s="158">
        <f t="shared" si="103"/>
        <v>0</v>
      </c>
      <c r="I383" s="159"/>
      <c r="J383" s="159"/>
      <c r="K383" s="159"/>
      <c r="L383" s="78"/>
      <c r="M383" s="79"/>
      <c r="N383" s="77" t="str">
        <f t="shared" si="104"/>
        <v>0</v>
      </c>
      <c r="O383" s="81">
        <f t="shared" si="8795"/>
        <v>0</v>
      </c>
      <c r="P383" s="160">
        <f t="shared" si="8796"/>
        <v>0</v>
      </c>
      <c r="Q383" s="160">
        <f t="shared" si="8797"/>
        <v>0</v>
      </c>
      <c r="R383" s="160">
        <f t="shared" si="8798"/>
        <v>0</v>
      </c>
      <c r="S383" s="160">
        <f t="shared" si="8799"/>
        <v>0</v>
      </c>
      <c r="T383" s="161">
        <f t="shared" ref="T383:U383" si="9419">T382</f>
        <v>2</v>
      </c>
      <c r="U383" s="175">
        <f t="shared" si="9419"/>
        <v>1165</v>
      </c>
      <c r="V383" s="163" t="str">
        <f t="shared" si="9381"/>
        <v>1</v>
      </c>
      <c r="W383" s="164">
        <f t="shared" si="112"/>
        <v>1</v>
      </c>
      <c r="X383" s="165">
        <f t="shared" si="113"/>
        <v>0</v>
      </c>
      <c r="Y383" s="166"/>
      <c r="Z383" s="166"/>
      <c r="AA383" s="166"/>
      <c r="AB383" s="84"/>
      <c r="AC383" s="85"/>
      <c r="AD383" s="83" t="str">
        <f t="shared" si="114"/>
        <v>0</v>
      </c>
      <c r="AE383" s="167">
        <f t="shared" si="8802"/>
        <v>0</v>
      </c>
      <c r="AF383" s="168">
        <f t="shared" si="8803"/>
        <v>0</v>
      </c>
      <c r="AG383" s="168">
        <f t="shared" si="8804"/>
        <v>0</v>
      </c>
      <c r="AH383" s="168">
        <f t="shared" si="8805"/>
        <v>0</v>
      </c>
      <c r="AI383" s="168">
        <f t="shared" si="8806"/>
        <v>0</v>
      </c>
      <c r="AJ383" s="154">
        <f t="shared" ref="AJ383:AK383" si="9420">AJ382</f>
        <v>3</v>
      </c>
      <c r="AK383" s="173">
        <f t="shared" si="9420"/>
        <v>1166</v>
      </c>
      <c r="AL383" s="156" t="str">
        <f t="shared" si="9383"/>
        <v>1</v>
      </c>
      <c r="AM383" s="157">
        <f t="shared" si="122"/>
        <v>2</v>
      </c>
      <c r="AN383" s="158">
        <f t="shared" si="123"/>
        <v>0</v>
      </c>
      <c r="AO383" s="159"/>
      <c r="AP383" s="159"/>
      <c r="AQ383" s="159"/>
      <c r="AR383" s="78"/>
      <c r="AS383" s="79"/>
      <c r="AT383" s="77" t="str">
        <f t="shared" si="124"/>
        <v>0</v>
      </c>
      <c r="AU383" s="81">
        <f t="shared" si="8809"/>
        <v>0</v>
      </c>
      <c r="AV383" s="160">
        <f t="shared" si="8810"/>
        <v>0</v>
      </c>
      <c r="AW383" s="160">
        <f t="shared" si="8811"/>
        <v>0</v>
      </c>
      <c r="AX383" s="160">
        <f t="shared" si="8812"/>
        <v>0</v>
      </c>
      <c r="AY383" s="160">
        <f t="shared" si="8813"/>
        <v>0</v>
      </c>
      <c r="AZ383" s="161">
        <f t="shared" ref="AZ383:BA383" si="9421">AZ382</f>
        <v>4</v>
      </c>
      <c r="BA383" s="175">
        <f t="shared" si="9421"/>
        <v>1167</v>
      </c>
      <c r="BB383" s="163" t="str">
        <f t="shared" si="9385"/>
        <v>1</v>
      </c>
      <c r="BC383" s="164">
        <f t="shared" si="132"/>
        <v>4</v>
      </c>
      <c r="BD383" s="165">
        <f t="shared" si="133"/>
        <v>0</v>
      </c>
      <c r="BE383" s="166"/>
      <c r="BF383" s="166"/>
      <c r="BG383" s="166"/>
      <c r="BH383" s="84"/>
      <c r="BI383" s="85"/>
      <c r="BJ383" s="83" t="str">
        <f t="shared" si="134"/>
        <v>0</v>
      </c>
      <c r="BK383" s="167">
        <f t="shared" si="8816"/>
        <v>0</v>
      </c>
      <c r="BL383" s="168">
        <f t="shared" si="8817"/>
        <v>0</v>
      </c>
      <c r="BM383" s="168">
        <f t="shared" si="8818"/>
        <v>0</v>
      </c>
      <c r="BN383" s="168">
        <f t="shared" si="8819"/>
        <v>0</v>
      </c>
      <c r="BO383" s="168">
        <f t="shared" si="8820"/>
        <v>0</v>
      </c>
      <c r="BP383" s="154">
        <f t="shared" ref="BP383:BQ383" si="9422">BP382</f>
        <v>5</v>
      </c>
      <c r="BQ383" s="173">
        <f t="shared" si="9422"/>
        <v>1168</v>
      </c>
      <c r="BR383" s="156" t="str">
        <f t="shared" si="9387"/>
        <v>1</v>
      </c>
      <c r="BS383" s="157">
        <f t="shared" si="142"/>
        <v>4</v>
      </c>
      <c r="BT383" s="158">
        <f t="shared" si="143"/>
        <v>0</v>
      </c>
      <c r="BU383" s="159"/>
      <c r="BV383" s="159"/>
      <c r="BW383" s="159"/>
      <c r="BX383" s="78"/>
      <c r="BY383" s="79"/>
      <c r="BZ383" s="77" t="str">
        <f t="shared" si="144"/>
        <v>0</v>
      </c>
      <c r="CA383" s="81">
        <f t="shared" si="8823"/>
        <v>0</v>
      </c>
      <c r="CB383" s="160">
        <f t="shared" si="8824"/>
        <v>0</v>
      </c>
      <c r="CC383" s="160">
        <f t="shared" si="8825"/>
        <v>0</v>
      </c>
      <c r="CD383" s="160">
        <f t="shared" si="8826"/>
        <v>0</v>
      </c>
      <c r="CE383" s="160">
        <f t="shared" si="8827"/>
        <v>0</v>
      </c>
      <c r="CF383" s="161">
        <f t="shared" ref="CF383:CG383" si="9423">CF382</f>
        <v>6</v>
      </c>
      <c r="CG383" s="175">
        <f t="shared" si="9423"/>
        <v>1169</v>
      </c>
      <c r="CH383" s="163" t="str">
        <f t="shared" si="9389"/>
        <v>1</v>
      </c>
      <c r="CI383" s="164">
        <f t="shared" si="152"/>
        <v>2</v>
      </c>
      <c r="CJ383" s="165">
        <f t="shared" si="153"/>
        <v>0</v>
      </c>
      <c r="CK383" s="166"/>
      <c r="CL383" s="166"/>
      <c r="CM383" s="166"/>
      <c r="CN383" s="84"/>
      <c r="CO383" s="85"/>
      <c r="CP383" s="83" t="str">
        <f t="shared" si="154"/>
        <v>0</v>
      </c>
      <c r="CQ383" s="167">
        <f t="shared" si="8830"/>
        <v>0</v>
      </c>
      <c r="CR383" s="168">
        <f t="shared" si="8831"/>
        <v>0</v>
      </c>
      <c r="CS383" s="168">
        <f t="shared" si="8832"/>
        <v>0</v>
      </c>
      <c r="CT383" s="168">
        <f t="shared" si="8833"/>
        <v>0</v>
      </c>
      <c r="CU383" s="168">
        <f t="shared" si="8834"/>
        <v>0</v>
      </c>
      <c r="CV383" s="154">
        <f t="shared" ref="CV383:CW383" si="9424">CV382</f>
        <v>7</v>
      </c>
      <c r="CW383" s="173">
        <f t="shared" si="9424"/>
        <v>1170</v>
      </c>
      <c r="CX383" s="156" t="str">
        <f t="shared" si="9391"/>
        <v>1</v>
      </c>
      <c r="CY383" s="157">
        <f t="shared" si="162"/>
        <v>2</v>
      </c>
      <c r="CZ383" s="158">
        <f t="shared" si="163"/>
        <v>0</v>
      </c>
      <c r="DA383" s="159"/>
      <c r="DB383" s="159"/>
      <c r="DC383" s="159"/>
      <c r="DD383" s="78"/>
      <c r="DE383" s="79"/>
      <c r="DF383" s="77" t="str">
        <f t="shared" si="164"/>
        <v>0</v>
      </c>
      <c r="DG383" s="81">
        <f t="shared" si="8837"/>
        <v>0</v>
      </c>
      <c r="DH383" s="160">
        <f t="shared" si="8838"/>
        <v>0</v>
      </c>
      <c r="DI383" s="160">
        <f t="shared" si="8839"/>
        <v>0</v>
      </c>
      <c r="DJ383" s="160">
        <f t="shared" si="8840"/>
        <v>0</v>
      </c>
      <c r="DK383" s="160">
        <f t="shared" si="8841"/>
        <v>0</v>
      </c>
      <c r="DL383" s="161">
        <f t="shared" ref="DL383:DM383" si="9425">DL382</f>
        <v>8</v>
      </c>
      <c r="DM383" s="175">
        <f t="shared" si="9425"/>
        <v>1171</v>
      </c>
      <c r="DN383" s="163" t="str">
        <f t="shared" si="9393"/>
        <v>1</v>
      </c>
      <c r="DO383" s="164">
        <f t="shared" si="172"/>
        <v>2</v>
      </c>
      <c r="DP383" s="165">
        <f t="shared" si="173"/>
        <v>0</v>
      </c>
      <c r="DQ383" s="166"/>
      <c r="DR383" s="166"/>
      <c r="DS383" s="166"/>
      <c r="DT383" s="84"/>
      <c r="DU383" s="85"/>
      <c r="DV383" s="83" t="str">
        <f t="shared" si="174"/>
        <v>0</v>
      </c>
      <c r="DW383" s="167">
        <f t="shared" si="8844"/>
        <v>0</v>
      </c>
      <c r="DX383" s="168">
        <f t="shared" si="8845"/>
        <v>0</v>
      </c>
      <c r="DY383" s="168">
        <f t="shared" si="8846"/>
        <v>0</v>
      </c>
      <c r="DZ383" s="168">
        <f t="shared" si="8847"/>
        <v>0</v>
      </c>
      <c r="EA383" s="168">
        <f t="shared" si="8848"/>
        <v>0</v>
      </c>
      <c r="EB383" s="154">
        <f t="shared" ref="EB383:EC383" si="9426">EB382</f>
        <v>9</v>
      </c>
      <c r="EC383" s="173">
        <f t="shared" si="9426"/>
        <v>1172</v>
      </c>
      <c r="ED383" s="156" t="str">
        <f t="shared" si="9395"/>
        <v>1</v>
      </c>
      <c r="EE383" s="157">
        <f t="shared" si="182"/>
        <v>5</v>
      </c>
      <c r="EF383" s="169">
        <f t="shared" si="183"/>
        <v>0</v>
      </c>
      <c r="EG383" s="159"/>
      <c r="EH383" s="159"/>
      <c r="EI383" s="159"/>
      <c r="EJ383" s="78"/>
      <c r="EK383" s="79"/>
      <c r="EL383" s="77" t="str">
        <f t="shared" si="184"/>
        <v>0</v>
      </c>
      <c r="EM383" s="81">
        <f t="shared" si="8851"/>
        <v>0</v>
      </c>
      <c r="EN383" s="160">
        <f t="shared" si="8852"/>
        <v>0</v>
      </c>
      <c r="EO383" s="160">
        <f t="shared" si="8853"/>
        <v>0</v>
      </c>
      <c r="EP383" s="160">
        <f t="shared" si="8854"/>
        <v>0</v>
      </c>
      <c r="EQ383" s="160">
        <f t="shared" si="8855"/>
        <v>0</v>
      </c>
      <c r="ER383" s="161">
        <f t="shared" ref="ER383:ES383" si="9427">ER382</f>
        <v>10</v>
      </c>
      <c r="ES383" s="175">
        <f t="shared" si="9427"/>
        <v>1173</v>
      </c>
      <c r="ET383" s="163" t="str">
        <f t="shared" si="9397"/>
        <v>1</v>
      </c>
      <c r="EU383" s="164">
        <f t="shared" si="192"/>
        <v>19</v>
      </c>
      <c r="EV383" s="165">
        <f t="shared" si="193"/>
        <v>0</v>
      </c>
      <c r="EW383" s="166"/>
      <c r="EX383" s="166"/>
      <c r="EY383" s="166"/>
      <c r="EZ383" s="84"/>
      <c r="FA383" s="85"/>
      <c r="FB383" s="83" t="str">
        <f t="shared" si="194"/>
        <v>0</v>
      </c>
      <c r="FC383" s="167">
        <f t="shared" si="8858"/>
        <v>0</v>
      </c>
      <c r="FD383" s="168">
        <f t="shared" si="8859"/>
        <v>0</v>
      </c>
      <c r="FE383" s="168">
        <f t="shared" si="8860"/>
        <v>0</v>
      </c>
      <c r="FF383" s="168">
        <f t="shared" si="8861"/>
        <v>0</v>
      </c>
      <c r="FG383" s="168">
        <f t="shared" si="8862"/>
        <v>0</v>
      </c>
      <c r="FH383" s="154">
        <f t="shared" ref="FH383:FI383" si="9428">FH382</f>
        <v>11</v>
      </c>
      <c r="FI383" s="173">
        <f t="shared" si="9428"/>
        <v>1174</v>
      </c>
      <c r="FJ383" s="156" t="str">
        <f t="shared" si="9399"/>
        <v>1</v>
      </c>
      <c r="FK383" s="157">
        <f t="shared" si="202"/>
        <v>4</v>
      </c>
      <c r="FL383" s="158">
        <f t="shared" si="203"/>
        <v>0</v>
      </c>
      <c r="FM383" s="159"/>
      <c r="FN383" s="159"/>
      <c r="FO383" s="159"/>
      <c r="FP383" s="78"/>
      <c r="FQ383" s="79"/>
      <c r="FR383" s="77" t="str">
        <f t="shared" si="204"/>
        <v>0</v>
      </c>
      <c r="FS383" s="81">
        <f t="shared" si="8865"/>
        <v>0</v>
      </c>
      <c r="FT383" s="160">
        <f t="shared" si="8866"/>
        <v>0</v>
      </c>
      <c r="FU383" s="160">
        <f t="shared" si="8867"/>
        <v>0</v>
      </c>
      <c r="FV383" s="160">
        <f t="shared" si="8868"/>
        <v>0</v>
      </c>
      <c r="FW383" s="160">
        <f t="shared" si="8869"/>
        <v>0</v>
      </c>
      <c r="FX383" s="161">
        <f t="shared" ref="FX383:FY383" si="9429">FX382</f>
        <v>12</v>
      </c>
      <c r="FY383" s="175">
        <f t="shared" si="9429"/>
        <v>1175</v>
      </c>
      <c r="FZ383" s="163" t="str">
        <f t="shared" si="9401"/>
        <v>1</v>
      </c>
      <c r="GA383" s="164">
        <f t="shared" si="212"/>
        <v>2</v>
      </c>
      <c r="GB383" s="165">
        <f t="shared" si="213"/>
        <v>0</v>
      </c>
      <c r="GC383" s="166"/>
      <c r="GD383" s="166"/>
      <c r="GE383" s="166"/>
      <c r="GF383" s="84"/>
      <c r="GG383" s="85"/>
      <c r="GH383" s="83" t="str">
        <f t="shared" si="214"/>
        <v>0</v>
      </c>
      <c r="GI383" s="167">
        <f t="shared" si="8872"/>
        <v>0</v>
      </c>
      <c r="GJ383" s="168">
        <f t="shared" si="8873"/>
        <v>0</v>
      </c>
      <c r="GK383" s="168">
        <f t="shared" si="8874"/>
        <v>0</v>
      </c>
      <c r="GL383" s="168">
        <f t="shared" si="8875"/>
        <v>0</v>
      </c>
      <c r="GM383" s="168">
        <f t="shared" si="8876"/>
        <v>0</v>
      </c>
      <c r="GN383" s="154">
        <f t="shared" ref="GN383:GO383" si="9430">GN382</f>
        <v>13</v>
      </c>
      <c r="GO383" s="173">
        <f t="shared" si="9430"/>
        <v>1176</v>
      </c>
      <c r="GP383" s="156" t="str">
        <f t="shared" si="9403"/>
        <v>1</v>
      </c>
      <c r="GQ383" s="157">
        <f t="shared" si="222"/>
        <v>3</v>
      </c>
      <c r="GR383" s="158">
        <f t="shared" si="223"/>
        <v>0</v>
      </c>
      <c r="GS383" s="159"/>
      <c r="GT383" s="159"/>
      <c r="GU383" s="159"/>
      <c r="GV383" s="78"/>
      <c r="GW383" s="79"/>
      <c r="GX383" s="77" t="str">
        <f t="shared" si="224"/>
        <v>0</v>
      </c>
      <c r="GY383" s="81">
        <f t="shared" si="8879"/>
        <v>0</v>
      </c>
      <c r="GZ383" s="160">
        <f t="shared" si="8880"/>
        <v>0</v>
      </c>
      <c r="HA383" s="160">
        <f t="shared" si="8881"/>
        <v>0</v>
      </c>
      <c r="HB383" s="160">
        <f t="shared" si="8882"/>
        <v>0</v>
      </c>
      <c r="HC383" s="160">
        <f t="shared" si="8883"/>
        <v>0</v>
      </c>
      <c r="HD383" s="161">
        <f t="shared" ref="HD383:HE383" si="9431">HD382</f>
        <v>14</v>
      </c>
      <c r="HE383" s="175">
        <f t="shared" si="9431"/>
        <v>1177</v>
      </c>
      <c r="HF383" s="163" t="str">
        <f t="shared" si="9405"/>
        <v>1</v>
      </c>
      <c r="HG383" s="164">
        <f t="shared" si="232"/>
        <v>5</v>
      </c>
      <c r="HH383" s="165">
        <f t="shared" si="233"/>
        <v>0</v>
      </c>
      <c r="HI383" s="166"/>
      <c r="HJ383" s="166"/>
      <c r="HK383" s="166"/>
      <c r="HL383" s="84"/>
      <c r="HM383" s="85"/>
      <c r="HN383" s="83" t="str">
        <f t="shared" si="234"/>
        <v>0</v>
      </c>
      <c r="HO383" s="167">
        <f t="shared" si="8886"/>
        <v>0</v>
      </c>
      <c r="HP383" s="168">
        <f t="shared" si="8887"/>
        <v>0</v>
      </c>
      <c r="HQ383" s="168">
        <f t="shared" si="8888"/>
        <v>0</v>
      </c>
      <c r="HR383" s="168">
        <f t="shared" si="8889"/>
        <v>0</v>
      </c>
      <c r="HS383" s="168">
        <f t="shared" si="8890"/>
        <v>0</v>
      </c>
      <c r="HT383" s="154">
        <f t="shared" ref="HT383:HU383" si="9432">HT382</f>
        <v>15</v>
      </c>
      <c r="HU383" s="173">
        <f t="shared" si="9432"/>
        <v>1178</v>
      </c>
      <c r="HV383" s="156" t="str">
        <f t="shared" si="9407"/>
        <v>1</v>
      </c>
      <c r="HW383" s="157" t="str">
        <f t="shared" si="242"/>
        <v/>
      </c>
      <c r="HX383" s="169">
        <f t="shared" si="243"/>
        <v>0</v>
      </c>
      <c r="HY383" s="159"/>
      <c r="HZ383" s="159"/>
      <c r="IA383" s="159"/>
      <c r="IB383" s="160"/>
      <c r="IC383" s="160"/>
      <c r="ID383" s="160" t="str">
        <f t="shared" si="244"/>
        <v>0</v>
      </c>
      <c r="IE383" s="160">
        <f t="shared" si="8893"/>
        <v>0</v>
      </c>
      <c r="IF383" s="160">
        <f t="shared" si="8894"/>
        <v>0</v>
      </c>
      <c r="IG383" s="160">
        <f t="shared" si="8895"/>
        <v>0</v>
      </c>
      <c r="IH383" s="160">
        <f t="shared" si="8896"/>
        <v>0</v>
      </c>
      <c r="II383" s="160">
        <f t="shared" si="8897"/>
        <v>0</v>
      </c>
      <c r="IJ383" s="161">
        <f t="shared" ref="IJ383:IK383" si="9433">IJ382</f>
        <v>16</v>
      </c>
      <c r="IK383" s="175">
        <f t="shared" si="9433"/>
        <v>1179</v>
      </c>
      <c r="IL383" s="163" t="str">
        <f t="shared" si="9409"/>
        <v>1</v>
      </c>
      <c r="IM383" s="164" t="str">
        <f t="shared" si="252"/>
        <v/>
      </c>
      <c r="IN383" s="165">
        <f t="shared" si="253"/>
        <v>0</v>
      </c>
      <c r="IO383" s="166"/>
      <c r="IP383" s="166"/>
      <c r="IQ383" s="166"/>
      <c r="IR383" s="168"/>
      <c r="IS383" s="168"/>
      <c r="IT383" s="170" t="str">
        <f t="shared" si="254"/>
        <v>0</v>
      </c>
      <c r="IU383" s="170">
        <f t="shared" si="8900"/>
        <v>0</v>
      </c>
      <c r="IV383" s="168">
        <f t="shared" si="8901"/>
        <v>0</v>
      </c>
      <c r="IW383" s="168">
        <f t="shared" si="8902"/>
        <v>0</v>
      </c>
      <c r="IX383" s="168">
        <f t="shared" si="8903"/>
        <v>0</v>
      </c>
      <c r="IY383" s="168">
        <f t="shared" si="8904"/>
        <v>0</v>
      </c>
      <c r="IZ383" s="154">
        <f t="shared" ref="IZ383:JA383" si="9434">IZ382</f>
        <v>17</v>
      </c>
      <c r="JA383" s="173">
        <f t="shared" si="9434"/>
        <v>1180</v>
      </c>
      <c r="JB383" s="156" t="str">
        <f t="shared" si="9411"/>
        <v>1</v>
      </c>
      <c r="JC383" s="157" t="str">
        <f t="shared" si="262"/>
        <v/>
      </c>
      <c r="JD383" s="158">
        <f t="shared" si="263"/>
        <v>0</v>
      </c>
      <c r="JE383" s="159"/>
      <c r="JF383" s="159"/>
      <c r="JG383" s="159"/>
      <c r="JH383" s="160"/>
      <c r="JI383" s="160"/>
      <c r="JJ383" s="171" t="str">
        <f t="shared" si="264"/>
        <v>0</v>
      </c>
      <c r="JK383" s="171">
        <f t="shared" si="8907"/>
        <v>0</v>
      </c>
      <c r="JL383" s="160">
        <f t="shared" si="8908"/>
        <v>0</v>
      </c>
      <c r="JM383" s="160">
        <f t="shared" si="8909"/>
        <v>0</v>
      </c>
      <c r="JN383" s="160">
        <f t="shared" si="8910"/>
        <v>0</v>
      </c>
      <c r="JO383" s="160">
        <f t="shared" si="8911"/>
        <v>0</v>
      </c>
      <c r="JP383" s="161">
        <f t="shared" ref="JP383:JQ383" si="9435">JP382</f>
        <v>18</v>
      </c>
      <c r="JQ383" s="175">
        <f t="shared" si="9435"/>
        <v>1181</v>
      </c>
      <c r="JR383" s="163" t="str">
        <f t="shared" si="9413"/>
        <v>1</v>
      </c>
      <c r="JS383" s="164" t="str">
        <f t="shared" si="272"/>
        <v/>
      </c>
      <c r="JT383" s="165">
        <f t="shared" si="273"/>
        <v>0</v>
      </c>
      <c r="JU383" s="166"/>
      <c r="JV383" s="166"/>
      <c r="JW383" s="166"/>
      <c r="JX383" s="168"/>
      <c r="JY383" s="168"/>
      <c r="JZ383" s="170" t="str">
        <f t="shared" si="274"/>
        <v>0</v>
      </c>
      <c r="KA383" s="170">
        <f t="shared" si="8914"/>
        <v>0</v>
      </c>
      <c r="KB383" s="168">
        <f t="shared" si="8915"/>
        <v>0</v>
      </c>
      <c r="KC383" s="168">
        <f t="shared" si="8916"/>
        <v>0</v>
      </c>
      <c r="KD383" s="168">
        <f t="shared" si="8917"/>
        <v>0</v>
      </c>
      <c r="KE383" s="168">
        <f t="shared" si="8918"/>
        <v>0</v>
      </c>
      <c r="KF383" s="154">
        <f t="shared" ref="KF383:KG383" si="9436">KF382</f>
        <v>19</v>
      </c>
      <c r="KG383" s="173">
        <f t="shared" si="9436"/>
        <v>1182</v>
      </c>
      <c r="KH383" s="156" t="str">
        <f t="shared" si="9415"/>
        <v>1</v>
      </c>
      <c r="KI383" s="157" t="str">
        <f t="shared" si="282"/>
        <v/>
      </c>
      <c r="KJ383" s="158">
        <f t="shared" si="283"/>
        <v>0</v>
      </c>
      <c r="KK383" s="159"/>
      <c r="KL383" s="159"/>
      <c r="KM383" s="159"/>
      <c r="KN383" s="160"/>
      <c r="KO383" s="160"/>
      <c r="KP383" s="171" t="str">
        <f t="shared" si="284"/>
        <v>0</v>
      </c>
      <c r="KQ383" s="171">
        <f t="shared" si="8921"/>
        <v>0</v>
      </c>
      <c r="KR383" s="160">
        <f t="shared" si="8922"/>
        <v>0</v>
      </c>
      <c r="KS383" s="160">
        <f t="shared" si="8923"/>
        <v>0</v>
      </c>
      <c r="KT383" s="160">
        <f t="shared" si="8924"/>
        <v>0</v>
      </c>
      <c r="KU383" s="160">
        <f t="shared" si="8925"/>
        <v>0</v>
      </c>
      <c r="KV383" s="161">
        <f t="shared" ref="KV383:KW383" si="9437">KV382</f>
        <v>20</v>
      </c>
      <c r="KW383" s="175">
        <f t="shared" si="9437"/>
        <v>1183</v>
      </c>
      <c r="KX383" s="163" t="str">
        <f t="shared" si="9417"/>
        <v>1</v>
      </c>
      <c r="KY383" s="164" t="str">
        <f t="shared" si="292"/>
        <v/>
      </c>
      <c r="KZ383" s="165">
        <f t="shared" si="293"/>
        <v>0</v>
      </c>
      <c r="LA383" s="166"/>
      <c r="LB383" s="166"/>
      <c r="LC383" s="166"/>
      <c r="LD383" s="168"/>
      <c r="LE383" s="168"/>
      <c r="LF383" s="170" t="str">
        <f t="shared" si="294"/>
        <v>0</v>
      </c>
      <c r="LG383" s="170">
        <f t="shared" si="8928"/>
        <v>0</v>
      </c>
      <c r="LH383" s="168">
        <f t="shared" si="8929"/>
        <v>0</v>
      </c>
      <c r="LI383" s="168">
        <f t="shared" si="8930"/>
        <v>0</v>
      </c>
      <c r="LJ383" s="168">
        <f t="shared" si="8931"/>
        <v>0</v>
      </c>
      <c r="LK383" s="168">
        <f t="shared" si="8932"/>
        <v>0</v>
      </c>
      <c r="LL383" s="172"/>
      <c r="LM383" s="172"/>
      <c r="LN383" s="168" t="str">
        <f t="shared" si="8933"/>
        <v>#REF!</v>
      </c>
      <c r="LO383" s="168" t="str">
        <f t="shared" si="8934"/>
        <v>#REF!</v>
      </c>
      <c r="LP383" s="168" t="str">
        <f t="shared" si="8935"/>
        <v>#REF!</v>
      </c>
      <c r="LQ383" s="168" t="str">
        <f t="shared" si="8936"/>
        <v>#REF!</v>
      </c>
    </row>
    <row r="384" ht="15.75" customHeight="1">
      <c r="A384" s="188">
        <v>46473.0</v>
      </c>
      <c r="B384" s="152" t="s">
        <v>30</v>
      </c>
      <c r="C384" s="153">
        <f t="shared" si="99"/>
        <v>0</v>
      </c>
      <c r="D384" s="154">
        <f t="shared" ref="D384:E384" si="9438">D383</f>
        <v>1</v>
      </c>
      <c r="E384" s="173">
        <f t="shared" si="9438"/>
        <v>1164</v>
      </c>
      <c r="F384" s="156" t="str">
        <f t="shared" si="9379"/>
        <v>1</v>
      </c>
      <c r="G384" s="157">
        <f t="shared" si="102"/>
        <v>1</v>
      </c>
      <c r="H384" s="158">
        <f t="shared" si="103"/>
        <v>0</v>
      </c>
      <c r="I384" s="159"/>
      <c r="J384" s="159"/>
      <c r="K384" s="159"/>
      <c r="L384" s="78"/>
      <c r="M384" s="79"/>
      <c r="N384" s="77" t="str">
        <f t="shared" si="104"/>
        <v>0</v>
      </c>
      <c r="O384" s="81">
        <f t="shared" si="8795"/>
        <v>0</v>
      </c>
      <c r="P384" s="160">
        <f t="shared" si="8796"/>
        <v>0</v>
      </c>
      <c r="Q384" s="160">
        <f t="shared" si="8797"/>
        <v>0</v>
      </c>
      <c r="R384" s="160">
        <f t="shared" si="8798"/>
        <v>0</v>
      </c>
      <c r="S384" s="160">
        <f t="shared" si="8799"/>
        <v>0</v>
      </c>
      <c r="T384" s="161">
        <f t="shared" ref="T384:U384" si="9439">T383</f>
        <v>2</v>
      </c>
      <c r="U384" s="175">
        <f t="shared" si="9439"/>
        <v>1165</v>
      </c>
      <c r="V384" s="163" t="str">
        <f t="shared" si="9381"/>
        <v>1</v>
      </c>
      <c r="W384" s="164">
        <f t="shared" si="112"/>
        <v>1</v>
      </c>
      <c r="X384" s="165">
        <f t="shared" si="113"/>
        <v>0</v>
      </c>
      <c r="Y384" s="166"/>
      <c r="Z384" s="166"/>
      <c r="AA384" s="166"/>
      <c r="AB384" s="84"/>
      <c r="AC384" s="85"/>
      <c r="AD384" s="83" t="str">
        <f t="shared" si="114"/>
        <v>0</v>
      </c>
      <c r="AE384" s="167">
        <f t="shared" si="8802"/>
        <v>0</v>
      </c>
      <c r="AF384" s="168">
        <f t="shared" si="8803"/>
        <v>0</v>
      </c>
      <c r="AG384" s="168">
        <f t="shared" si="8804"/>
        <v>0</v>
      </c>
      <c r="AH384" s="168">
        <f t="shared" si="8805"/>
        <v>0</v>
      </c>
      <c r="AI384" s="168">
        <f t="shared" si="8806"/>
        <v>0</v>
      </c>
      <c r="AJ384" s="154">
        <f t="shared" ref="AJ384:AK384" si="9440">AJ383</f>
        <v>3</v>
      </c>
      <c r="AK384" s="173">
        <f t="shared" si="9440"/>
        <v>1166</v>
      </c>
      <c r="AL384" s="156" t="str">
        <f t="shared" si="9383"/>
        <v>1</v>
      </c>
      <c r="AM384" s="157">
        <f t="shared" si="122"/>
        <v>2</v>
      </c>
      <c r="AN384" s="158">
        <f t="shared" si="123"/>
        <v>0</v>
      </c>
      <c r="AO384" s="159"/>
      <c r="AP384" s="159"/>
      <c r="AQ384" s="159"/>
      <c r="AR384" s="78"/>
      <c r="AS384" s="79"/>
      <c r="AT384" s="77" t="str">
        <f t="shared" si="124"/>
        <v>0</v>
      </c>
      <c r="AU384" s="81">
        <f t="shared" si="8809"/>
        <v>0</v>
      </c>
      <c r="AV384" s="160">
        <f t="shared" si="8810"/>
        <v>0</v>
      </c>
      <c r="AW384" s="160">
        <f t="shared" si="8811"/>
        <v>0</v>
      </c>
      <c r="AX384" s="160">
        <f t="shared" si="8812"/>
        <v>0</v>
      </c>
      <c r="AY384" s="160">
        <f t="shared" si="8813"/>
        <v>0</v>
      </c>
      <c r="AZ384" s="161">
        <f t="shared" ref="AZ384:BA384" si="9441">AZ383</f>
        <v>4</v>
      </c>
      <c r="BA384" s="175">
        <f t="shared" si="9441"/>
        <v>1167</v>
      </c>
      <c r="BB384" s="163" t="str">
        <f t="shared" si="9385"/>
        <v>1</v>
      </c>
      <c r="BC384" s="164">
        <f t="shared" si="132"/>
        <v>4</v>
      </c>
      <c r="BD384" s="165">
        <f t="shared" si="133"/>
        <v>0</v>
      </c>
      <c r="BE384" s="166"/>
      <c r="BF384" s="166"/>
      <c r="BG384" s="166"/>
      <c r="BH384" s="84"/>
      <c r="BI384" s="85"/>
      <c r="BJ384" s="83" t="str">
        <f t="shared" si="134"/>
        <v>0</v>
      </c>
      <c r="BK384" s="167">
        <f t="shared" si="8816"/>
        <v>0</v>
      </c>
      <c r="BL384" s="168">
        <f t="shared" si="8817"/>
        <v>0</v>
      </c>
      <c r="BM384" s="168">
        <f t="shared" si="8818"/>
        <v>0</v>
      </c>
      <c r="BN384" s="168">
        <f t="shared" si="8819"/>
        <v>0</v>
      </c>
      <c r="BO384" s="168">
        <f t="shared" si="8820"/>
        <v>0</v>
      </c>
      <c r="BP384" s="154">
        <f t="shared" ref="BP384:BQ384" si="9442">BP383</f>
        <v>5</v>
      </c>
      <c r="BQ384" s="173">
        <f t="shared" si="9442"/>
        <v>1168</v>
      </c>
      <c r="BR384" s="156" t="str">
        <f t="shared" si="9387"/>
        <v>1</v>
      </c>
      <c r="BS384" s="157">
        <f t="shared" si="142"/>
        <v>4</v>
      </c>
      <c r="BT384" s="158">
        <f t="shared" si="143"/>
        <v>0</v>
      </c>
      <c r="BU384" s="159"/>
      <c r="BV384" s="159"/>
      <c r="BW384" s="159"/>
      <c r="BX384" s="78"/>
      <c r="BY384" s="79"/>
      <c r="BZ384" s="77" t="str">
        <f t="shared" si="144"/>
        <v>0</v>
      </c>
      <c r="CA384" s="81">
        <f t="shared" si="8823"/>
        <v>0</v>
      </c>
      <c r="CB384" s="160">
        <f t="shared" si="8824"/>
        <v>0</v>
      </c>
      <c r="CC384" s="160">
        <f t="shared" si="8825"/>
        <v>0</v>
      </c>
      <c r="CD384" s="160">
        <f t="shared" si="8826"/>
        <v>0</v>
      </c>
      <c r="CE384" s="160">
        <f t="shared" si="8827"/>
        <v>0</v>
      </c>
      <c r="CF384" s="161">
        <f t="shared" ref="CF384:CG384" si="9443">CF383</f>
        <v>6</v>
      </c>
      <c r="CG384" s="175">
        <f t="shared" si="9443"/>
        <v>1169</v>
      </c>
      <c r="CH384" s="163" t="str">
        <f t="shared" si="9389"/>
        <v>1</v>
      </c>
      <c r="CI384" s="164">
        <f t="shared" si="152"/>
        <v>2</v>
      </c>
      <c r="CJ384" s="165">
        <f t="shared" si="153"/>
        <v>0</v>
      </c>
      <c r="CK384" s="166"/>
      <c r="CL384" s="166"/>
      <c r="CM384" s="166"/>
      <c r="CN384" s="84"/>
      <c r="CO384" s="85"/>
      <c r="CP384" s="83" t="str">
        <f t="shared" si="154"/>
        <v>0</v>
      </c>
      <c r="CQ384" s="167">
        <f t="shared" si="8830"/>
        <v>0</v>
      </c>
      <c r="CR384" s="168">
        <f t="shared" si="8831"/>
        <v>0</v>
      </c>
      <c r="CS384" s="168">
        <f t="shared" si="8832"/>
        <v>0</v>
      </c>
      <c r="CT384" s="168">
        <f t="shared" si="8833"/>
        <v>0</v>
      </c>
      <c r="CU384" s="168">
        <f t="shared" si="8834"/>
        <v>0</v>
      </c>
      <c r="CV384" s="154">
        <f t="shared" ref="CV384:CW384" si="9444">CV383</f>
        <v>7</v>
      </c>
      <c r="CW384" s="173">
        <f t="shared" si="9444"/>
        <v>1170</v>
      </c>
      <c r="CX384" s="156" t="str">
        <f t="shared" si="9391"/>
        <v>1</v>
      </c>
      <c r="CY384" s="157">
        <f t="shared" si="162"/>
        <v>2</v>
      </c>
      <c r="CZ384" s="158">
        <f t="shared" si="163"/>
        <v>0</v>
      </c>
      <c r="DA384" s="159"/>
      <c r="DB384" s="159"/>
      <c r="DC384" s="159"/>
      <c r="DD384" s="78"/>
      <c r="DE384" s="79"/>
      <c r="DF384" s="77" t="str">
        <f t="shared" si="164"/>
        <v>0</v>
      </c>
      <c r="DG384" s="81">
        <f t="shared" si="8837"/>
        <v>0</v>
      </c>
      <c r="DH384" s="160">
        <f t="shared" si="8838"/>
        <v>0</v>
      </c>
      <c r="DI384" s="160">
        <f t="shared" si="8839"/>
        <v>0</v>
      </c>
      <c r="DJ384" s="160">
        <f t="shared" si="8840"/>
        <v>0</v>
      </c>
      <c r="DK384" s="160">
        <f t="shared" si="8841"/>
        <v>0</v>
      </c>
      <c r="DL384" s="161">
        <f t="shared" ref="DL384:DM384" si="9445">DL383</f>
        <v>8</v>
      </c>
      <c r="DM384" s="175">
        <f t="shared" si="9445"/>
        <v>1171</v>
      </c>
      <c r="DN384" s="163" t="str">
        <f t="shared" si="9393"/>
        <v>1</v>
      </c>
      <c r="DO384" s="164">
        <f t="shared" si="172"/>
        <v>2</v>
      </c>
      <c r="DP384" s="165">
        <f t="shared" si="173"/>
        <v>0</v>
      </c>
      <c r="DQ384" s="166"/>
      <c r="DR384" s="166"/>
      <c r="DS384" s="166"/>
      <c r="DT384" s="84"/>
      <c r="DU384" s="85"/>
      <c r="DV384" s="83" t="str">
        <f t="shared" si="174"/>
        <v>0</v>
      </c>
      <c r="DW384" s="167">
        <f t="shared" si="8844"/>
        <v>0</v>
      </c>
      <c r="DX384" s="168">
        <f t="shared" si="8845"/>
        <v>0</v>
      </c>
      <c r="DY384" s="168">
        <f t="shared" si="8846"/>
        <v>0</v>
      </c>
      <c r="DZ384" s="168">
        <f t="shared" si="8847"/>
        <v>0</v>
      </c>
      <c r="EA384" s="168">
        <f t="shared" si="8848"/>
        <v>0</v>
      </c>
      <c r="EB384" s="154">
        <f t="shared" ref="EB384:EC384" si="9446">EB383</f>
        <v>9</v>
      </c>
      <c r="EC384" s="173">
        <f t="shared" si="9446"/>
        <v>1172</v>
      </c>
      <c r="ED384" s="156" t="str">
        <f t="shared" si="9395"/>
        <v>1</v>
      </c>
      <c r="EE384" s="157">
        <f t="shared" si="182"/>
        <v>5</v>
      </c>
      <c r="EF384" s="169">
        <f t="shared" si="183"/>
        <v>0</v>
      </c>
      <c r="EG384" s="159"/>
      <c r="EH384" s="159"/>
      <c r="EI384" s="159"/>
      <c r="EJ384" s="78"/>
      <c r="EK384" s="79"/>
      <c r="EL384" s="77" t="str">
        <f t="shared" si="184"/>
        <v>0</v>
      </c>
      <c r="EM384" s="81">
        <f t="shared" si="8851"/>
        <v>0</v>
      </c>
      <c r="EN384" s="160">
        <f t="shared" si="8852"/>
        <v>0</v>
      </c>
      <c r="EO384" s="160">
        <f t="shared" si="8853"/>
        <v>0</v>
      </c>
      <c r="EP384" s="160">
        <f t="shared" si="8854"/>
        <v>0</v>
      </c>
      <c r="EQ384" s="160">
        <f t="shared" si="8855"/>
        <v>0</v>
      </c>
      <c r="ER384" s="161">
        <f t="shared" ref="ER384:ES384" si="9447">ER383</f>
        <v>10</v>
      </c>
      <c r="ES384" s="175">
        <f t="shared" si="9447"/>
        <v>1173</v>
      </c>
      <c r="ET384" s="163" t="str">
        <f t="shared" si="9397"/>
        <v>1</v>
      </c>
      <c r="EU384" s="164">
        <f t="shared" si="192"/>
        <v>19</v>
      </c>
      <c r="EV384" s="165">
        <f t="shared" si="193"/>
        <v>0</v>
      </c>
      <c r="EW384" s="166"/>
      <c r="EX384" s="166"/>
      <c r="EY384" s="166"/>
      <c r="EZ384" s="84"/>
      <c r="FA384" s="85"/>
      <c r="FB384" s="83" t="str">
        <f t="shared" si="194"/>
        <v>0</v>
      </c>
      <c r="FC384" s="167">
        <f t="shared" si="8858"/>
        <v>0</v>
      </c>
      <c r="FD384" s="168">
        <f t="shared" si="8859"/>
        <v>0</v>
      </c>
      <c r="FE384" s="168">
        <f t="shared" si="8860"/>
        <v>0</v>
      </c>
      <c r="FF384" s="168">
        <f t="shared" si="8861"/>
        <v>0</v>
      </c>
      <c r="FG384" s="168">
        <f t="shared" si="8862"/>
        <v>0</v>
      </c>
      <c r="FH384" s="154">
        <f t="shared" ref="FH384:FI384" si="9448">FH383</f>
        <v>11</v>
      </c>
      <c r="FI384" s="173">
        <f t="shared" si="9448"/>
        <v>1174</v>
      </c>
      <c r="FJ384" s="156" t="str">
        <f t="shared" si="9399"/>
        <v>1</v>
      </c>
      <c r="FK384" s="157">
        <f t="shared" si="202"/>
        <v>4</v>
      </c>
      <c r="FL384" s="158">
        <f t="shared" si="203"/>
        <v>0</v>
      </c>
      <c r="FM384" s="159"/>
      <c r="FN384" s="159"/>
      <c r="FO384" s="159"/>
      <c r="FP384" s="78"/>
      <c r="FQ384" s="79"/>
      <c r="FR384" s="77" t="str">
        <f t="shared" si="204"/>
        <v>0</v>
      </c>
      <c r="FS384" s="81">
        <f t="shared" si="8865"/>
        <v>0</v>
      </c>
      <c r="FT384" s="160">
        <f t="shared" si="8866"/>
        <v>0</v>
      </c>
      <c r="FU384" s="160">
        <f t="shared" si="8867"/>
        <v>0</v>
      </c>
      <c r="FV384" s="160">
        <f t="shared" si="8868"/>
        <v>0</v>
      </c>
      <c r="FW384" s="160">
        <f t="shared" si="8869"/>
        <v>0</v>
      </c>
      <c r="FX384" s="161">
        <f t="shared" ref="FX384:FY384" si="9449">FX383</f>
        <v>12</v>
      </c>
      <c r="FY384" s="175">
        <f t="shared" si="9449"/>
        <v>1175</v>
      </c>
      <c r="FZ384" s="163" t="str">
        <f t="shared" si="9401"/>
        <v>1</v>
      </c>
      <c r="GA384" s="164">
        <f t="shared" si="212"/>
        <v>2</v>
      </c>
      <c r="GB384" s="165">
        <f t="shared" si="213"/>
        <v>0</v>
      </c>
      <c r="GC384" s="166"/>
      <c r="GD384" s="166"/>
      <c r="GE384" s="166"/>
      <c r="GF384" s="84"/>
      <c r="GG384" s="85"/>
      <c r="GH384" s="83" t="str">
        <f t="shared" si="214"/>
        <v>0</v>
      </c>
      <c r="GI384" s="167">
        <f t="shared" si="8872"/>
        <v>0</v>
      </c>
      <c r="GJ384" s="168">
        <f t="shared" si="8873"/>
        <v>0</v>
      </c>
      <c r="GK384" s="168">
        <f t="shared" si="8874"/>
        <v>0</v>
      </c>
      <c r="GL384" s="168">
        <f t="shared" si="8875"/>
        <v>0</v>
      </c>
      <c r="GM384" s="168">
        <f t="shared" si="8876"/>
        <v>0</v>
      </c>
      <c r="GN384" s="154">
        <f t="shared" ref="GN384:GO384" si="9450">GN383</f>
        <v>13</v>
      </c>
      <c r="GO384" s="173">
        <f t="shared" si="9450"/>
        <v>1176</v>
      </c>
      <c r="GP384" s="156" t="str">
        <f t="shared" si="9403"/>
        <v>1</v>
      </c>
      <c r="GQ384" s="157">
        <f t="shared" si="222"/>
        <v>3</v>
      </c>
      <c r="GR384" s="158">
        <f t="shared" si="223"/>
        <v>0</v>
      </c>
      <c r="GS384" s="159"/>
      <c r="GT384" s="159"/>
      <c r="GU384" s="159"/>
      <c r="GV384" s="78"/>
      <c r="GW384" s="79"/>
      <c r="GX384" s="77" t="str">
        <f t="shared" si="224"/>
        <v>0</v>
      </c>
      <c r="GY384" s="81">
        <f t="shared" si="8879"/>
        <v>0</v>
      </c>
      <c r="GZ384" s="160">
        <f t="shared" si="8880"/>
        <v>0</v>
      </c>
      <c r="HA384" s="160">
        <f t="shared" si="8881"/>
        <v>0</v>
      </c>
      <c r="HB384" s="160">
        <f t="shared" si="8882"/>
        <v>0</v>
      </c>
      <c r="HC384" s="160">
        <f t="shared" si="8883"/>
        <v>0</v>
      </c>
      <c r="HD384" s="161">
        <f t="shared" ref="HD384:HE384" si="9451">HD383</f>
        <v>14</v>
      </c>
      <c r="HE384" s="175">
        <f t="shared" si="9451"/>
        <v>1177</v>
      </c>
      <c r="HF384" s="163" t="str">
        <f t="shared" si="9405"/>
        <v>1</v>
      </c>
      <c r="HG384" s="164">
        <f t="shared" si="232"/>
        <v>5</v>
      </c>
      <c r="HH384" s="165">
        <f t="shared" si="233"/>
        <v>0</v>
      </c>
      <c r="HI384" s="166"/>
      <c r="HJ384" s="166"/>
      <c r="HK384" s="166"/>
      <c r="HL384" s="84"/>
      <c r="HM384" s="85"/>
      <c r="HN384" s="83" t="str">
        <f t="shared" si="234"/>
        <v>0</v>
      </c>
      <c r="HO384" s="167">
        <f t="shared" si="8886"/>
        <v>0</v>
      </c>
      <c r="HP384" s="168">
        <f t="shared" si="8887"/>
        <v>0</v>
      </c>
      <c r="HQ384" s="168">
        <f t="shared" si="8888"/>
        <v>0</v>
      </c>
      <c r="HR384" s="168">
        <f t="shared" si="8889"/>
        <v>0</v>
      </c>
      <c r="HS384" s="168">
        <f t="shared" si="8890"/>
        <v>0</v>
      </c>
      <c r="HT384" s="154">
        <f t="shared" ref="HT384:HU384" si="9452">HT383</f>
        <v>15</v>
      </c>
      <c r="HU384" s="173">
        <f t="shared" si="9452"/>
        <v>1178</v>
      </c>
      <c r="HV384" s="156" t="str">
        <f t="shared" si="9407"/>
        <v>1</v>
      </c>
      <c r="HW384" s="157" t="str">
        <f t="shared" si="242"/>
        <v/>
      </c>
      <c r="HX384" s="169">
        <f t="shared" si="243"/>
        <v>0</v>
      </c>
      <c r="HY384" s="159"/>
      <c r="HZ384" s="159"/>
      <c r="IA384" s="159"/>
      <c r="IB384" s="160"/>
      <c r="IC384" s="160"/>
      <c r="ID384" s="160" t="str">
        <f t="shared" si="244"/>
        <v>0</v>
      </c>
      <c r="IE384" s="160">
        <f t="shared" si="8893"/>
        <v>0</v>
      </c>
      <c r="IF384" s="160">
        <f t="shared" si="8894"/>
        <v>0</v>
      </c>
      <c r="IG384" s="160">
        <f t="shared" si="8895"/>
        <v>0</v>
      </c>
      <c r="IH384" s="160">
        <f t="shared" si="8896"/>
        <v>0</v>
      </c>
      <c r="II384" s="160">
        <f t="shared" si="8897"/>
        <v>0</v>
      </c>
      <c r="IJ384" s="161">
        <f t="shared" ref="IJ384:IK384" si="9453">IJ383</f>
        <v>16</v>
      </c>
      <c r="IK384" s="175">
        <f t="shared" si="9453"/>
        <v>1179</v>
      </c>
      <c r="IL384" s="163" t="str">
        <f t="shared" si="9409"/>
        <v>1</v>
      </c>
      <c r="IM384" s="164" t="str">
        <f t="shared" si="252"/>
        <v/>
      </c>
      <c r="IN384" s="165">
        <f t="shared" si="253"/>
        <v>0</v>
      </c>
      <c r="IO384" s="166"/>
      <c r="IP384" s="166"/>
      <c r="IQ384" s="166"/>
      <c r="IR384" s="168"/>
      <c r="IS384" s="168"/>
      <c r="IT384" s="170" t="str">
        <f t="shared" si="254"/>
        <v>0</v>
      </c>
      <c r="IU384" s="170">
        <f t="shared" si="8900"/>
        <v>0</v>
      </c>
      <c r="IV384" s="168">
        <f t="shared" si="8901"/>
        <v>0</v>
      </c>
      <c r="IW384" s="168">
        <f t="shared" si="8902"/>
        <v>0</v>
      </c>
      <c r="IX384" s="168">
        <f t="shared" si="8903"/>
        <v>0</v>
      </c>
      <c r="IY384" s="168">
        <f t="shared" si="8904"/>
        <v>0</v>
      </c>
      <c r="IZ384" s="154">
        <f t="shared" ref="IZ384:JA384" si="9454">IZ383</f>
        <v>17</v>
      </c>
      <c r="JA384" s="173">
        <f t="shared" si="9454"/>
        <v>1180</v>
      </c>
      <c r="JB384" s="156" t="str">
        <f t="shared" si="9411"/>
        <v>1</v>
      </c>
      <c r="JC384" s="157" t="str">
        <f t="shared" si="262"/>
        <v/>
      </c>
      <c r="JD384" s="158">
        <f t="shared" si="263"/>
        <v>0</v>
      </c>
      <c r="JE384" s="159"/>
      <c r="JF384" s="159"/>
      <c r="JG384" s="159"/>
      <c r="JH384" s="160"/>
      <c r="JI384" s="160"/>
      <c r="JJ384" s="171" t="str">
        <f t="shared" si="264"/>
        <v>0</v>
      </c>
      <c r="JK384" s="171">
        <f t="shared" si="8907"/>
        <v>0</v>
      </c>
      <c r="JL384" s="160">
        <f t="shared" si="8908"/>
        <v>0</v>
      </c>
      <c r="JM384" s="160">
        <f t="shared" si="8909"/>
        <v>0</v>
      </c>
      <c r="JN384" s="160">
        <f t="shared" si="8910"/>
        <v>0</v>
      </c>
      <c r="JO384" s="160">
        <f t="shared" si="8911"/>
        <v>0</v>
      </c>
      <c r="JP384" s="161">
        <f t="shared" ref="JP384:JQ384" si="9455">JP383</f>
        <v>18</v>
      </c>
      <c r="JQ384" s="175">
        <f t="shared" si="9455"/>
        <v>1181</v>
      </c>
      <c r="JR384" s="163" t="str">
        <f t="shared" si="9413"/>
        <v>1</v>
      </c>
      <c r="JS384" s="164" t="str">
        <f t="shared" si="272"/>
        <v/>
      </c>
      <c r="JT384" s="165">
        <f t="shared" si="273"/>
        <v>0</v>
      </c>
      <c r="JU384" s="166"/>
      <c r="JV384" s="166"/>
      <c r="JW384" s="166"/>
      <c r="JX384" s="168"/>
      <c r="JY384" s="168"/>
      <c r="JZ384" s="170" t="str">
        <f t="shared" si="274"/>
        <v>0</v>
      </c>
      <c r="KA384" s="170">
        <f t="shared" si="8914"/>
        <v>0</v>
      </c>
      <c r="KB384" s="168">
        <f t="shared" si="8915"/>
        <v>0</v>
      </c>
      <c r="KC384" s="168">
        <f t="shared" si="8916"/>
        <v>0</v>
      </c>
      <c r="KD384" s="168">
        <f t="shared" si="8917"/>
        <v>0</v>
      </c>
      <c r="KE384" s="168">
        <f t="shared" si="8918"/>
        <v>0</v>
      </c>
      <c r="KF384" s="154">
        <f t="shared" ref="KF384:KG384" si="9456">KF383</f>
        <v>19</v>
      </c>
      <c r="KG384" s="173">
        <f t="shared" si="9456"/>
        <v>1182</v>
      </c>
      <c r="KH384" s="156" t="str">
        <f t="shared" si="9415"/>
        <v>1</v>
      </c>
      <c r="KI384" s="157" t="str">
        <f t="shared" si="282"/>
        <v/>
      </c>
      <c r="KJ384" s="158">
        <f t="shared" si="283"/>
        <v>0</v>
      </c>
      <c r="KK384" s="159"/>
      <c r="KL384" s="159"/>
      <c r="KM384" s="159"/>
      <c r="KN384" s="160"/>
      <c r="KO384" s="160"/>
      <c r="KP384" s="171" t="str">
        <f t="shared" si="284"/>
        <v>0</v>
      </c>
      <c r="KQ384" s="171">
        <f t="shared" si="8921"/>
        <v>0</v>
      </c>
      <c r="KR384" s="160">
        <f t="shared" si="8922"/>
        <v>0</v>
      </c>
      <c r="KS384" s="160">
        <f t="shared" si="8923"/>
        <v>0</v>
      </c>
      <c r="KT384" s="160">
        <f t="shared" si="8924"/>
        <v>0</v>
      </c>
      <c r="KU384" s="160">
        <f t="shared" si="8925"/>
        <v>0</v>
      </c>
      <c r="KV384" s="161">
        <f t="shared" ref="KV384:KW384" si="9457">KV383</f>
        <v>20</v>
      </c>
      <c r="KW384" s="175">
        <f t="shared" si="9457"/>
        <v>1183</v>
      </c>
      <c r="KX384" s="163" t="str">
        <f t="shared" si="9417"/>
        <v>1</v>
      </c>
      <c r="KY384" s="164" t="str">
        <f t="shared" si="292"/>
        <v/>
      </c>
      <c r="KZ384" s="165">
        <f t="shared" si="293"/>
        <v>0</v>
      </c>
      <c r="LA384" s="166"/>
      <c r="LB384" s="166"/>
      <c r="LC384" s="166"/>
      <c r="LD384" s="168"/>
      <c r="LE384" s="168"/>
      <c r="LF384" s="170" t="str">
        <f t="shared" si="294"/>
        <v>0</v>
      </c>
      <c r="LG384" s="170">
        <f t="shared" si="8928"/>
        <v>0</v>
      </c>
      <c r="LH384" s="168">
        <f t="shared" si="8929"/>
        <v>0</v>
      </c>
      <c r="LI384" s="168">
        <f t="shared" si="8930"/>
        <v>0</v>
      </c>
      <c r="LJ384" s="168">
        <f t="shared" si="8931"/>
        <v>0</v>
      </c>
      <c r="LK384" s="168">
        <f t="shared" si="8932"/>
        <v>0</v>
      </c>
      <c r="LL384" s="172"/>
      <c r="LM384" s="172"/>
      <c r="LN384" s="168" t="str">
        <f t="shared" si="8933"/>
        <v>#REF!</v>
      </c>
      <c r="LO384" s="168" t="str">
        <f t="shared" si="8934"/>
        <v>#REF!</v>
      </c>
      <c r="LP384" s="168" t="str">
        <f t="shared" si="8935"/>
        <v>#REF!</v>
      </c>
      <c r="LQ384" s="168" t="str">
        <f t="shared" si="8936"/>
        <v>#REF!</v>
      </c>
    </row>
    <row r="385" ht="15.75" customHeight="1">
      <c r="A385" s="188">
        <v>46474.0</v>
      </c>
      <c r="B385" s="152" t="s">
        <v>31</v>
      </c>
      <c r="C385" s="153">
        <f t="shared" si="99"/>
        <v>0</v>
      </c>
      <c r="D385" s="154">
        <f t="shared" ref="D385:E385" si="9458">D384</f>
        <v>1</v>
      </c>
      <c r="E385" s="173">
        <f t="shared" si="9458"/>
        <v>1164</v>
      </c>
      <c r="F385" s="156" t="str">
        <f t="shared" si="9379"/>
        <v>1</v>
      </c>
      <c r="G385" s="157">
        <f t="shared" si="102"/>
        <v>1</v>
      </c>
      <c r="H385" s="158">
        <f t="shared" si="103"/>
        <v>0</v>
      </c>
      <c r="I385" s="159"/>
      <c r="J385" s="159"/>
      <c r="K385" s="159"/>
      <c r="L385" s="78"/>
      <c r="M385" s="79"/>
      <c r="N385" s="77" t="str">
        <f t="shared" si="104"/>
        <v>0</v>
      </c>
      <c r="O385" s="81">
        <f t="shared" si="8795"/>
        <v>0</v>
      </c>
      <c r="P385" s="160">
        <f t="shared" si="8796"/>
        <v>0</v>
      </c>
      <c r="Q385" s="160">
        <f t="shared" si="8797"/>
        <v>0</v>
      </c>
      <c r="R385" s="160">
        <f t="shared" si="8798"/>
        <v>0</v>
      </c>
      <c r="S385" s="160">
        <f t="shared" si="8799"/>
        <v>0</v>
      </c>
      <c r="T385" s="161">
        <f t="shared" ref="T385:U385" si="9459">T384</f>
        <v>2</v>
      </c>
      <c r="U385" s="175">
        <f t="shared" si="9459"/>
        <v>1165</v>
      </c>
      <c r="V385" s="163" t="str">
        <f t="shared" si="9381"/>
        <v>1</v>
      </c>
      <c r="W385" s="164">
        <f t="shared" si="112"/>
        <v>1</v>
      </c>
      <c r="X385" s="165">
        <f t="shared" si="113"/>
        <v>0</v>
      </c>
      <c r="Y385" s="166"/>
      <c r="Z385" s="166"/>
      <c r="AA385" s="166"/>
      <c r="AB385" s="84"/>
      <c r="AC385" s="85"/>
      <c r="AD385" s="83" t="str">
        <f t="shared" si="114"/>
        <v>0</v>
      </c>
      <c r="AE385" s="167">
        <f t="shared" si="8802"/>
        <v>0</v>
      </c>
      <c r="AF385" s="168">
        <f t="shared" si="8803"/>
        <v>0</v>
      </c>
      <c r="AG385" s="168">
        <f t="shared" si="8804"/>
        <v>0</v>
      </c>
      <c r="AH385" s="168">
        <f t="shared" si="8805"/>
        <v>0</v>
      </c>
      <c r="AI385" s="168">
        <f t="shared" si="8806"/>
        <v>0</v>
      </c>
      <c r="AJ385" s="154">
        <f t="shared" ref="AJ385:AK385" si="9460">AJ384</f>
        <v>3</v>
      </c>
      <c r="AK385" s="173">
        <f t="shared" si="9460"/>
        <v>1166</v>
      </c>
      <c r="AL385" s="156" t="str">
        <f t="shared" si="9383"/>
        <v>1</v>
      </c>
      <c r="AM385" s="157">
        <f t="shared" si="122"/>
        <v>2</v>
      </c>
      <c r="AN385" s="158">
        <f t="shared" si="123"/>
        <v>0</v>
      </c>
      <c r="AO385" s="159"/>
      <c r="AP385" s="159"/>
      <c r="AQ385" s="159"/>
      <c r="AR385" s="78"/>
      <c r="AS385" s="79"/>
      <c r="AT385" s="77" t="str">
        <f t="shared" si="124"/>
        <v>0</v>
      </c>
      <c r="AU385" s="81">
        <f t="shared" si="8809"/>
        <v>0</v>
      </c>
      <c r="AV385" s="160">
        <f t="shared" si="8810"/>
        <v>0</v>
      </c>
      <c r="AW385" s="160">
        <f t="shared" si="8811"/>
        <v>0</v>
      </c>
      <c r="AX385" s="160">
        <f t="shared" si="8812"/>
        <v>0</v>
      </c>
      <c r="AY385" s="160">
        <f t="shared" si="8813"/>
        <v>0</v>
      </c>
      <c r="AZ385" s="161">
        <f t="shared" ref="AZ385:BA385" si="9461">AZ384</f>
        <v>4</v>
      </c>
      <c r="BA385" s="175">
        <f t="shared" si="9461"/>
        <v>1167</v>
      </c>
      <c r="BB385" s="163" t="str">
        <f t="shared" si="9385"/>
        <v>1</v>
      </c>
      <c r="BC385" s="164">
        <f t="shared" si="132"/>
        <v>4</v>
      </c>
      <c r="BD385" s="165">
        <f t="shared" si="133"/>
        <v>0</v>
      </c>
      <c r="BE385" s="166"/>
      <c r="BF385" s="166"/>
      <c r="BG385" s="166"/>
      <c r="BH385" s="84"/>
      <c r="BI385" s="85"/>
      <c r="BJ385" s="83" t="str">
        <f t="shared" si="134"/>
        <v>0</v>
      </c>
      <c r="BK385" s="167">
        <f t="shared" si="8816"/>
        <v>0</v>
      </c>
      <c r="BL385" s="168">
        <f t="shared" si="8817"/>
        <v>0</v>
      </c>
      <c r="BM385" s="168">
        <f t="shared" si="8818"/>
        <v>0</v>
      </c>
      <c r="BN385" s="168">
        <f t="shared" si="8819"/>
        <v>0</v>
      </c>
      <c r="BO385" s="168">
        <f t="shared" si="8820"/>
        <v>0</v>
      </c>
      <c r="BP385" s="154">
        <f t="shared" ref="BP385:BQ385" si="9462">BP384</f>
        <v>5</v>
      </c>
      <c r="BQ385" s="173">
        <f t="shared" si="9462"/>
        <v>1168</v>
      </c>
      <c r="BR385" s="156" t="str">
        <f t="shared" si="9387"/>
        <v>1</v>
      </c>
      <c r="BS385" s="157">
        <f t="shared" si="142"/>
        <v>4</v>
      </c>
      <c r="BT385" s="158">
        <f t="shared" si="143"/>
        <v>0</v>
      </c>
      <c r="BU385" s="159"/>
      <c r="BV385" s="159"/>
      <c r="BW385" s="159"/>
      <c r="BX385" s="78"/>
      <c r="BY385" s="79"/>
      <c r="BZ385" s="77" t="str">
        <f t="shared" si="144"/>
        <v>0</v>
      </c>
      <c r="CA385" s="81">
        <f t="shared" si="8823"/>
        <v>0</v>
      </c>
      <c r="CB385" s="160">
        <f t="shared" si="8824"/>
        <v>0</v>
      </c>
      <c r="CC385" s="160">
        <f t="shared" si="8825"/>
        <v>0</v>
      </c>
      <c r="CD385" s="160">
        <f t="shared" si="8826"/>
        <v>0</v>
      </c>
      <c r="CE385" s="160">
        <f t="shared" si="8827"/>
        <v>0</v>
      </c>
      <c r="CF385" s="161">
        <f t="shared" ref="CF385:CG385" si="9463">CF384</f>
        <v>6</v>
      </c>
      <c r="CG385" s="175">
        <f t="shared" si="9463"/>
        <v>1169</v>
      </c>
      <c r="CH385" s="163" t="str">
        <f t="shared" si="9389"/>
        <v>1</v>
      </c>
      <c r="CI385" s="164">
        <f t="shared" si="152"/>
        <v>2</v>
      </c>
      <c r="CJ385" s="165">
        <f t="shared" si="153"/>
        <v>0</v>
      </c>
      <c r="CK385" s="166"/>
      <c r="CL385" s="166"/>
      <c r="CM385" s="166"/>
      <c r="CN385" s="84"/>
      <c r="CO385" s="85"/>
      <c r="CP385" s="83" t="str">
        <f t="shared" si="154"/>
        <v>0</v>
      </c>
      <c r="CQ385" s="167">
        <f t="shared" si="8830"/>
        <v>0</v>
      </c>
      <c r="CR385" s="168">
        <f t="shared" si="8831"/>
        <v>0</v>
      </c>
      <c r="CS385" s="168">
        <f t="shared" si="8832"/>
        <v>0</v>
      </c>
      <c r="CT385" s="168">
        <f t="shared" si="8833"/>
        <v>0</v>
      </c>
      <c r="CU385" s="168">
        <f t="shared" si="8834"/>
        <v>0</v>
      </c>
      <c r="CV385" s="154">
        <f t="shared" ref="CV385:CW385" si="9464">CV384</f>
        <v>7</v>
      </c>
      <c r="CW385" s="173">
        <f t="shared" si="9464"/>
        <v>1170</v>
      </c>
      <c r="CX385" s="156" t="str">
        <f t="shared" si="9391"/>
        <v>1</v>
      </c>
      <c r="CY385" s="157">
        <f t="shared" si="162"/>
        <v>2</v>
      </c>
      <c r="CZ385" s="158">
        <f t="shared" si="163"/>
        <v>0</v>
      </c>
      <c r="DA385" s="159"/>
      <c r="DB385" s="159"/>
      <c r="DC385" s="159"/>
      <c r="DD385" s="78"/>
      <c r="DE385" s="79"/>
      <c r="DF385" s="77" t="str">
        <f t="shared" si="164"/>
        <v>0</v>
      </c>
      <c r="DG385" s="81">
        <f t="shared" si="8837"/>
        <v>0</v>
      </c>
      <c r="DH385" s="160">
        <f t="shared" si="8838"/>
        <v>0</v>
      </c>
      <c r="DI385" s="160">
        <f t="shared" si="8839"/>
        <v>0</v>
      </c>
      <c r="DJ385" s="160">
        <f t="shared" si="8840"/>
        <v>0</v>
      </c>
      <c r="DK385" s="160">
        <f t="shared" si="8841"/>
        <v>0</v>
      </c>
      <c r="DL385" s="161">
        <f t="shared" ref="DL385:DM385" si="9465">DL384</f>
        <v>8</v>
      </c>
      <c r="DM385" s="175">
        <f t="shared" si="9465"/>
        <v>1171</v>
      </c>
      <c r="DN385" s="163" t="str">
        <f t="shared" si="9393"/>
        <v>1</v>
      </c>
      <c r="DO385" s="164">
        <f t="shared" si="172"/>
        <v>2</v>
      </c>
      <c r="DP385" s="165">
        <f t="shared" si="173"/>
        <v>0</v>
      </c>
      <c r="DQ385" s="166"/>
      <c r="DR385" s="166"/>
      <c r="DS385" s="166"/>
      <c r="DT385" s="84"/>
      <c r="DU385" s="85"/>
      <c r="DV385" s="83" t="str">
        <f t="shared" si="174"/>
        <v>0</v>
      </c>
      <c r="DW385" s="167">
        <f t="shared" si="8844"/>
        <v>0</v>
      </c>
      <c r="DX385" s="168">
        <f t="shared" si="8845"/>
        <v>0</v>
      </c>
      <c r="DY385" s="168">
        <f t="shared" si="8846"/>
        <v>0</v>
      </c>
      <c r="DZ385" s="168">
        <f t="shared" si="8847"/>
        <v>0</v>
      </c>
      <c r="EA385" s="168">
        <f t="shared" si="8848"/>
        <v>0</v>
      </c>
      <c r="EB385" s="154">
        <f t="shared" ref="EB385:EC385" si="9466">EB384</f>
        <v>9</v>
      </c>
      <c r="EC385" s="173">
        <f t="shared" si="9466"/>
        <v>1172</v>
      </c>
      <c r="ED385" s="156" t="str">
        <f t="shared" si="9395"/>
        <v>1</v>
      </c>
      <c r="EE385" s="157">
        <f t="shared" si="182"/>
        <v>5</v>
      </c>
      <c r="EF385" s="169">
        <f t="shared" si="183"/>
        <v>0</v>
      </c>
      <c r="EG385" s="159"/>
      <c r="EH385" s="159"/>
      <c r="EI385" s="159"/>
      <c r="EJ385" s="78"/>
      <c r="EK385" s="79"/>
      <c r="EL385" s="77" t="str">
        <f t="shared" si="184"/>
        <v>0</v>
      </c>
      <c r="EM385" s="81">
        <f t="shared" si="8851"/>
        <v>0</v>
      </c>
      <c r="EN385" s="160">
        <f t="shared" si="8852"/>
        <v>0</v>
      </c>
      <c r="EO385" s="160">
        <f t="shared" si="8853"/>
        <v>0</v>
      </c>
      <c r="EP385" s="160">
        <f t="shared" si="8854"/>
        <v>0</v>
      </c>
      <c r="EQ385" s="160">
        <f t="shared" si="8855"/>
        <v>0</v>
      </c>
      <c r="ER385" s="161">
        <f t="shared" ref="ER385:ES385" si="9467">ER384</f>
        <v>10</v>
      </c>
      <c r="ES385" s="175">
        <f t="shared" si="9467"/>
        <v>1173</v>
      </c>
      <c r="ET385" s="163" t="str">
        <f t="shared" si="9397"/>
        <v>1</v>
      </c>
      <c r="EU385" s="164">
        <f t="shared" si="192"/>
        <v>19</v>
      </c>
      <c r="EV385" s="165">
        <f t="shared" si="193"/>
        <v>0</v>
      </c>
      <c r="EW385" s="166"/>
      <c r="EX385" s="166"/>
      <c r="EY385" s="166"/>
      <c r="EZ385" s="84"/>
      <c r="FA385" s="85"/>
      <c r="FB385" s="83" t="str">
        <f t="shared" si="194"/>
        <v>0</v>
      </c>
      <c r="FC385" s="167">
        <f t="shared" si="8858"/>
        <v>0</v>
      </c>
      <c r="FD385" s="168">
        <f t="shared" si="8859"/>
        <v>0</v>
      </c>
      <c r="FE385" s="168">
        <f t="shared" si="8860"/>
        <v>0</v>
      </c>
      <c r="FF385" s="168">
        <f t="shared" si="8861"/>
        <v>0</v>
      </c>
      <c r="FG385" s="168">
        <f t="shared" si="8862"/>
        <v>0</v>
      </c>
      <c r="FH385" s="154">
        <f t="shared" ref="FH385:FI385" si="9468">FH384</f>
        <v>11</v>
      </c>
      <c r="FI385" s="173">
        <f t="shared" si="9468"/>
        <v>1174</v>
      </c>
      <c r="FJ385" s="156" t="str">
        <f t="shared" si="9399"/>
        <v>1</v>
      </c>
      <c r="FK385" s="157">
        <f t="shared" si="202"/>
        <v>4</v>
      </c>
      <c r="FL385" s="158">
        <f t="shared" si="203"/>
        <v>0</v>
      </c>
      <c r="FM385" s="159"/>
      <c r="FN385" s="159"/>
      <c r="FO385" s="159"/>
      <c r="FP385" s="78"/>
      <c r="FQ385" s="79"/>
      <c r="FR385" s="77" t="str">
        <f t="shared" si="204"/>
        <v>0</v>
      </c>
      <c r="FS385" s="81">
        <f t="shared" si="8865"/>
        <v>0</v>
      </c>
      <c r="FT385" s="160">
        <f t="shared" si="8866"/>
        <v>0</v>
      </c>
      <c r="FU385" s="160">
        <f t="shared" si="8867"/>
        <v>0</v>
      </c>
      <c r="FV385" s="160">
        <f t="shared" si="8868"/>
        <v>0</v>
      </c>
      <c r="FW385" s="160">
        <f t="shared" si="8869"/>
        <v>0</v>
      </c>
      <c r="FX385" s="161">
        <f t="shared" ref="FX385:FY385" si="9469">FX384</f>
        <v>12</v>
      </c>
      <c r="FY385" s="175">
        <f t="shared" si="9469"/>
        <v>1175</v>
      </c>
      <c r="FZ385" s="163" t="str">
        <f t="shared" si="9401"/>
        <v>1</v>
      </c>
      <c r="GA385" s="164">
        <f t="shared" si="212"/>
        <v>2</v>
      </c>
      <c r="GB385" s="165">
        <f t="shared" si="213"/>
        <v>0</v>
      </c>
      <c r="GC385" s="166"/>
      <c r="GD385" s="166"/>
      <c r="GE385" s="166"/>
      <c r="GF385" s="84"/>
      <c r="GG385" s="85"/>
      <c r="GH385" s="83" t="str">
        <f t="shared" si="214"/>
        <v>0</v>
      </c>
      <c r="GI385" s="167">
        <f t="shared" si="8872"/>
        <v>0</v>
      </c>
      <c r="GJ385" s="168">
        <f t="shared" si="8873"/>
        <v>0</v>
      </c>
      <c r="GK385" s="168">
        <f t="shared" si="8874"/>
        <v>0</v>
      </c>
      <c r="GL385" s="168">
        <f t="shared" si="8875"/>
        <v>0</v>
      </c>
      <c r="GM385" s="168">
        <f t="shared" si="8876"/>
        <v>0</v>
      </c>
      <c r="GN385" s="154">
        <f t="shared" ref="GN385:GO385" si="9470">GN384</f>
        <v>13</v>
      </c>
      <c r="GO385" s="173">
        <f t="shared" si="9470"/>
        <v>1176</v>
      </c>
      <c r="GP385" s="156" t="str">
        <f t="shared" si="9403"/>
        <v>1</v>
      </c>
      <c r="GQ385" s="157">
        <f t="shared" si="222"/>
        <v>3</v>
      </c>
      <c r="GR385" s="158">
        <f t="shared" si="223"/>
        <v>0</v>
      </c>
      <c r="GS385" s="159"/>
      <c r="GT385" s="159"/>
      <c r="GU385" s="159"/>
      <c r="GV385" s="78"/>
      <c r="GW385" s="79"/>
      <c r="GX385" s="77" t="str">
        <f t="shared" si="224"/>
        <v>0</v>
      </c>
      <c r="GY385" s="81">
        <f t="shared" si="8879"/>
        <v>0</v>
      </c>
      <c r="GZ385" s="160">
        <f t="shared" si="8880"/>
        <v>0</v>
      </c>
      <c r="HA385" s="160">
        <f t="shared" si="8881"/>
        <v>0</v>
      </c>
      <c r="HB385" s="160">
        <f t="shared" si="8882"/>
        <v>0</v>
      </c>
      <c r="HC385" s="160">
        <f t="shared" si="8883"/>
        <v>0</v>
      </c>
      <c r="HD385" s="161">
        <f t="shared" ref="HD385:HE385" si="9471">HD384</f>
        <v>14</v>
      </c>
      <c r="HE385" s="175">
        <f t="shared" si="9471"/>
        <v>1177</v>
      </c>
      <c r="HF385" s="163" t="str">
        <f t="shared" si="9405"/>
        <v>1</v>
      </c>
      <c r="HG385" s="164">
        <f t="shared" si="232"/>
        <v>5</v>
      </c>
      <c r="HH385" s="165">
        <f t="shared" si="233"/>
        <v>0</v>
      </c>
      <c r="HI385" s="166"/>
      <c r="HJ385" s="166"/>
      <c r="HK385" s="166"/>
      <c r="HL385" s="84"/>
      <c r="HM385" s="85"/>
      <c r="HN385" s="83" t="str">
        <f t="shared" si="234"/>
        <v>0</v>
      </c>
      <c r="HO385" s="167">
        <f t="shared" si="8886"/>
        <v>0</v>
      </c>
      <c r="HP385" s="168">
        <f t="shared" si="8887"/>
        <v>0</v>
      </c>
      <c r="HQ385" s="168">
        <f t="shared" si="8888"/>
        <v>0</v>
      </c>
      <c r="HR385" s="168">
        <f t="shared" si="8889"/>
        <v>0</v>
      </c>
      <c r="HS385" s="168">
        <f t="shared" si="8890"/>
        <v>0</v>
      </c>
      <c r="HT385" s="154">
        <f t="shared" ref="HT385:HU385" si="9472">HT384</f>
        <v>15</v>
      </c>
      <c r="HU385" s="173">
        <f t="shared" si="9472"/>
        <v>1178</v>
      </c>
      <c r="HV385" s="156" t="str">
        <f t="shared" si="9407"/>
        <v>1</v>
      </c>
      <c r="HW385" s="157" t="str">
        <f t="shared" si="242"/>
        <v/>
      </c>
      <c r="HX385" s="169">
        <f t="shared" si="243"/>
        <v>0</v>
      </c>
      <c r="HY385" s="159"/>
      <c r="HZ385" s="159"/>
      <c r="IA385" s="159"/>
      <c r="IB385" s="160"/>
      <c r="IC385" s="160"/>
      <c r="ID385" s="160" t="str">
        <f t="shared" si="244"/>
        <v>0</v>
      </c>
      <c r="IE385" s="160">
        <f t="shared" si="8893"/>
        <v>0</v>
      </c>
      <c r="IF385" s="160">
        <f t="shared" si="8894"/>
        <v>0</v>
      </c>
      <c r="IG385" s="160">
        <f t="shared" si="8895"/>
        <v>0</v>
      </c>
      <c r="IH385" s="160">
        <f t="shared" si="8896"/>
        <v>0</v>
      </c>
      <c r="II385" s="160">
        <f t="shared" si="8897"/>
        <v>0</v>
      </c>
      <c r="IJ385" s="161">
        <f t="shared" ref="IJ385:IK385" si="9473">IJ384</f>
        <v>16</v>
      </c>
      <c r="IK385" s="175">
        <f t="shared" si="9473"/>
        <v>1179</v>
      </c>
      <c r="IL385" s="163" t="str">
        <f t="shared" si="9409"/>
        <v>1</v>
      </c>
      <c r="IM385" s="164" t="str">
        <f t="shared" si="252"/>
        <v/>
      </c>
      <c r="IN385" s="165">
        <f t="shared" si="253"/>
        <v>0</v>
      </c>
      <c r="IO385" s="166"/>
      <c r="IP385" s="166"/>
      <c r="IQ385" s="166"/>
      <c r="IR385" s="168"/>
      <c r="IS385" s="168"/>
      <c r="IT385" s="170" t="str">
        <f t="shared" si="254"/>
        <v>0</v>
      </c>
      <c r="IU385" s="170">
        <f t="shared" si="8900"/>
        <v>0</v>
      </c>
      <c r="IV385" s="168">
        <f t="shared" si="8901"/>
        <v>0</v>
      </c>
      <c r="IW385" s="168">
        <f t="shared" si="8902"/>
        <v>0</v>
      </c>
      <c r="IX385" s="168">
        <f t="shared" si="8903"/>
        <v>0</v>
      </c>
      <c r="IY385" s="168">
        <f t="shared" si="8904"/>
        <v>0</v>
      </c>
      <c r="IZ385" s="154">
        <f t="shared" ref="IZ385:JA385" si="9474">IZ384</f>
        <v>17</v>
      </c>
      <c r="JA385" s="173">
        <f t="shared" si="9474"/>
        <v>1180</v>
      </c>
      <c r="JB385" s="156" t="str">
        <f t="shared" si="9411"/>
        <v>1</v>
      </c>
      <c r="JC385" s="157" t="str">
        <f t="shared" si="262"/>
        <v/>
      </c>
      <c r="JD385" s="158">
        <f t="shared" si="263"/>
        <v>0</v>
      </c>
      <c r="JE385" s="159"/>
      <c r="JF385" s="159"/>
      <c r="JG385" s="159"/>
      <c r="JH385" s="160"/>
      <c r="JI385" s="160"/>
      <c r="JJ385" s="171" t="str">
        <f t="shared" si="264"/>
        <v>0</v>
      </c>
      <c r="JK385" s="171">
        <f t="shared" si="8907"/>
        <v>0</v>
      </c>
      <c r="JL385" s="160">
        <f t="shared" si="8908"/>
        <v>0</v>
      </c>
      <c r="JM385" s="160">
        <f t="shared" si="8909"/>
        <v>0</v>
      </c>
      <c r="JN385" s="160">
        <f t="shared" si="8910"/>
        <v>0</v>
      </c>
      <c r="JO385" s="160">
        <f t="shared" si="8911"/>
        <v>0</v>
      </c>
      <c r="JP385" s="161">
        <f t="shared" ref="JP385:JQ385" si="9475">JP384</f>
        <v>18</v>
      </c>
      <c r="JQ385" s="175">
        <f t="shared" si="9475"/>
        <v>1181</v>
      </c>
      <c r="JR385" s="163" t="str">
        <f t="shared" si="9413"/>
        <v>1</v>
      </c>
      <c r="JS385" s="164" t="str">
        <f t="shared" si="272"/>
        <v/>
      </c>
      <c r="JT385" s="165">
        <f t="shared" si="273"/>
        <v>0</v>
      </c>
      <c r="JU385" s="166"/>
      <c r="JV385" s="166"/>
      <c r="JW385" s="166"/>
      <c r="JX385" s="168"/>
      <c r="JY385" s="168"/>
      <c r="JZ385" s="170" t="str">
        <f t="shared" si="274"/>
        <v>0</v>
      </c>
      <c r="KA385" s="170">
        <f t="shared" si="8914"/>
        <v>0</v>
      </c>
      <c r="KB385" s="168">
        <f t="shared" si="8915"/>
        <v>0</v>
      </c>
      <c r="KC385" s="168">
        <f t="shared" si="8916"/>
        <v>0</v>
      </c>
      <c r="KD385" s="168">
        <f t="shared" si="8917"/>
        <v>0</v>
      </c>
      <c r="KE385" s="168">
        <f t="shared" si="8918"/>
        <v>0</v>
      </c>
      <c r="KF385" s="154">
        <f t="shared" ref="KF385:KG385" si="9476">KF384</f>
        <v>19</v>
      </c>
      <c r="KG385" s="173">
        <f t="shared" si="9476"/>
        <v>1182</v>
      </c>
      <c r="KH385" s="156" t="str">
        <f t="shared" si="9415"/>
        <v>1</v>
      </c>
      <c r="KI385" s="157" t="str">
        <f t="shared" si="282"/>
        <v/>
      </c>
      <c r="KJ385" s="158">
        <f t="shared" si="283"/>
        <v>0</v>
      </c>
      <c r="KK385" s="159"/>
      <c r="KL385" s="159"/>
      <c r="KM385" s="159"/>
      <c r="KN385" s="160"/>
      <c r="KO385" s="160"/>
      <c r="KP385" s="171" t="str">
        <f t="shared" si="284"/>
        <v>0</v>
      </c>
      <c r="KQ385" s="171">
        <f t="shared" si="8921"/>
        <v>0</v>
      </c>
      <c r="KR385" s="160">
        <f t="shared" si="8922"/>
        <v>0</v>
      </c>
      <c r="KS385" s="160">
        <f t="shared" si="8923"/>
        <v>0</v>
      </c>
      <c r="KT385" s="160">
        <f t="shared" si="8924"/>
        <v>0</v>
      </c>
      <c r="KU385" s="160">
        <f t="shared" si="8925"/>
        <v>0</v>
      </c>
      <c r="KV385" s="161">
        <f t="shared" ref="KV385:KW385" si="9477">KV384</f>
        <v>20</v>
      </c>
      <c r="KW385" s="175">
        <f t="shared" si="9477"/>
        <v>1183</v>
      </c>
      <c r="KX385" s="163" t="str">
        <f t="shared" si="9417"/>
        <v>1</v>
      </c>
      <c r="KY385" s="164" t="str">
        <f t="shared" si="292"/>
        <v/>
      </c>
      <c r="KZ385" s="165">
        <f t="shared" si="293"/>
        <v>0</v>
      </c>
      <c r="LA385" s="166"/>
      <c r="LB385" s="166"/>
      <c r="LC385" s="166"/>
      <c r="LD385" s="168"/>
      <c r="LE385" s="168"/>
      <c r="LF385" s="170" t="str">
        <f t="shared" si="294"/>
        <v>0</v>
      </c>
      <c r="LG385" s="170">
        <f t="shared" si="8928"/>
        <v>0</v>
      </c>
      <c r="LH385" s="168">
        <f t="shared" si="8929"/>
        <v>0</v>
      </c>
      <c r="LI385" s="168">
        <f t="shared" si="8930"/>
        <v>0</v>
      </c>
      <c r="LJ385" s="168">
        <f t="shared" si="8931"/>
        <v>0</v>
      </c>
      <c r="LK385" s="168">
        <f t="shared" si="8932"/>
        <v>0</v>
      </c>
      <c r="LL385" s="172"/>
      <c r="LM385" s="172"/>
      <c r="LN385" s="168" t="str">
        <f t="shared" si="8933"/>
        <v>#REF!</v>
      </c>
      <c r="LO385" s="168" t="str">
        <f t="shared" si="8934"/>
        <v>#REF!</v>
      </c>
      <c r="LP385" s="168" t="str">
        <f t="shared" si="8935"/>
        <v>#REF!</v>
      </c>
      <c r="LQ385" s="168" t="str">
        <f t="shared" si="8936"/>
        <v>#REF!</v>
      </c>
    </row>
    <row r="386" ht="15.75" customHeight="1">
      <c r="A386" s="188">
        <v>46475.0</v>
      </c>
      <c r="B386" s="152" t="s">
        <v>32</v>
      </c>
      <c r="C386" s="153">
        <f t="shared" si="99"/>
        <v>0</v>
      </c>
      <c r="D386" s="154">
        <f t="shared" ref="D386:E386" si="9478">D385</f>
        <v>1</v>
      </c>
      <c r="E386" s="173">
        <f t="shared" si="9478"/>
        <v>1164</v>
      </c>
      <c r="F386" s="156" t="str">
        <f t="shared" si="9379"/>
        <v>1</v>
      </c>
      <c r="G386" s="157">
        <f t="shared" si="102"/>
        <v>1</v>
      </c>
      <c r="H386" s="158">
        <f t="shared" si="103"/>
        <v>0</v>
      </c>
      <c r="I386" s="159"/>
      <c r="J386" s="159"/>
      <c r="K386" s="159"/>
      <c r="L386" s="78"/>
      <c r="M386" s="79"/>
      <c r="N386" s="77" t="str">
        <f t="shared" si="104"/>
        <v>0</v>
      </c>
      <c r="O386" s="81">
        <f t="shared" si="8795"/>
        <v>0</v>
      </c>
      <c r="P386" s="160">
        <f t="shared" si="8796"/>
        <v>0</v>
      </c>
      <c r="Q386" s="160">
        <f t="shared" si="8797"/>
        <v>0</v>
      </c>
      <c r="R386" s="160">
        <f t="shared" si="8798"/>
        <v>0</v>
      </c>
      <c r="S386" s="160">
        <f t="shared" si="8799"/>
        <v>0</v>
      </c>
      <c r="T386" s="161">
        <f t="shared" ref="T386:U386" si="9479">T385</f>
        <v>2</v>
      </c>
      <c r="U386" s="175">
        <f t="shared" si="9479"/>
        <v>1165</v>
      </c>
      <c r="V386" s="163" t="str">
        <f t="shared" si="9381"/>
        <v>1</v>
      </c>
      <c r="W386" s="164">
        <f t="shared" si="112"/>
        <v>1</v>
      </c>
      <c r="X386" s="165">
        <f t="shared" si="113"/>
        <v>0</v>
      </c>
      <c r="Y386" s="166"/>
      <c r="Z386" s="166"/>
      <c r="AA386" s="166"/>
      <c r="AB386" s="84"/>
      <c r="AC386" s="85"/>
      <c r="AD386" s="83" t="str">
        <f t="shared" si="114"/>
        <v>0</v>
      </c>
      <c r="AE386" s="167">
        <f t="shared" si="8802"/>
        <v>0</v>
      </c>
      <c r="AF386" s="168">
        <f t="shared" si="8803"/>
        <v>0</v>
      </c>
      <c r="AG386" s="168">
        <f t="shared" si="8804"/>
        <v>0</v>
      </c>
      <c r="AH386" s="168">
        <f t="shared" si="8805"/>
        <v>0</v>
      </c>
      <c r="AI386" s="168">
        <f t="shared" si="8806"/>
        <v>0</v>
      </c>
      <c r="AJ386" s="154">
        <f t="shared" ref="AJ386:AK386" si="9480">AJ385</f>
        <v>3</v>
      </c>
      <c r="AK386" s="173">
        <f t="shared" si="9480"/>
        <v>1166</v>
      </c>
      <c r="AL386" s="156" t="str">
        <f t="shared" si="9383"/>
        <v>1</v>
      </c>
      <c r="AM386" s="157">
        <f t="shared" si="122"/>
        <v>2</v>
      </c>
      <c r="AN386" s="158">
        <f t="shared" si="123"/>
        <v>0</v>
      </c>
      <c r="AO386" s="159"/>
      <c r="AP386" s="159"/>
      <c r="AQ386" s="159"/>
      <c r="AR386" s="78"/>
      <c r="AS386" s="79"/>
      <c r="AT386" s="77" t="str">
        <f t="shared" si="124"/>
        <v>0</v>
      </c>
      <c r="AU386" s="81">
        <f t="shared" si="8809"/>
        <v>0</v>
      </c>
      <c r="AV386" s="160">
        <f t="shared" si="8810"/>
        <v>0</v>
      </c>
      <c r="AW386" s="160">
        <f t="shared" si="8811"/>
        <v>0</v>
      </c>
      <c r="AX386" s="160">
        <f t="shared" si="8812"/>
        <v>0</v>
      </c>
      <c r="AY386" s="160">
        <f t="shared" si="8813"/>
        <v>0</v>
      </c>
      <c r="AZ386" s="161">
        <f t="shared" ref="AZ386:BA386" si="9481">AZ385</f>
        <v>4</v>
      </c>
      <c r="BA386" s="175">
        <f t="shared" si="9481"/>
        <v>1167</v>
      </c>
      <c r="BB386" s="163" t="str">
        <f t="shared" si="9385"/>
        <v>1</v>
      </c>
      <c r="BC386" s="164">
        <f t="shared" si="132"/>
        <v>4</v>
      </c>
      <c r="BD386" s="165">
        <f t="shared" si="133"/>
        <v>0</v>
      </c>
      <c r="BE386" s="166"/>
      <c r="BF386" s="166"/>
      <c r="BG386" s="166"/>
      <c r="BH386" s="84"/>
      <c r="BI386" s="85"/>
      <c r="BJ386" s="83" t="str">
        <f t="shared" si="134"/>
        <v>0</v>
      </c>
      <c r="BK386" s="167">
        <f t="shared" si="8816"/>
        <v>0</v>
      </c>
      <c r="BL386" s="168">
        <f t="shared" si="8817"/>
        <v>0</v>
      </c>
      <c r="BM386" s="168">
        <f t="shared" si="8818"/>
        <v>0</v>
      </c>
      <c r="BN386" s="168">
        <f t="shared" si="8819"/>
        <v>0</v>
      </c>
      <c r="BO386" s="168">
        <f t="shared" si="8820"/>
        <v>0</v>
      </c>
      <c r="BP386" s="154">
        <f t="shared" ref="BP386:BQ386" si="9482">BP385</f>
        <v>5</v>
      </c>
      <c r="BQ386" s="173">
        <f t="shared" si="9482"/>
        <v>1168</v>
      </c>
      <c r="BR386" s="156" t="str">
        <f t="shared" si="9387"/>
        <v>1</v>
      </c>
      <c r="BS386" s="157">
        <f t="shared" si="142"/>
        <v>4</v>
      </c>
      <c r="BT386" s="158">
        <f t="shared" si="143"/>
        <v>0</v>
      </c>
      <c r="BU386" s="159"/>
      <c r="BV386" s="159"/>
      <c r="BW386" s="159"/>
      <c r="BX386" s="78"/>
      <c r="BY386" s="79"/>
      <c r="BZ386" s="77" t="str">
        <f t="shared" si="144"/>
        <v>0</v>
      </c>
      <c r="CA386" s="81">
        <f t="shared" si="8823"/>
        <v>0</v>
      </c>
      <c r="CB386" s="160">
        <f t="shared" si="8824"/>
        <v>0</v>
      </c>
      <c r="CC386" s="160">
        <f t="shared" si="8825"/>
        <v>0</v>
      </c>
      <c r="CD386" s="160">
        <f t="shared" si="8826"/>
        <v>0</v>
      </c>
      <c r="CE386" s="160">
        <f t="shared" si="8827"/>
        <v>0</v>
      </c>
      <c r="CF386" s="161">
        <f t="shared" ref="CF386:CG386" si="9483">CF385</f>
        <v>6</v>
      </c>
      <c r="CG386" s="175">
        <f t="shared" si="9483"/>
        <v>1169</v>
      </c>
      <c r="CH386" s="163" t="str">
        <f t="shared" si="9389"/>
        <v>1</v>
      </c>
      <c r="CI386" s="164">
        <f t="shared" si="152"/>
        <v>2</v>
      </c>
      <c r="CJ386" s="165">
        <f t="shared" si="153"/>
        <v>0</v>
      </c>
      <c r="CK386" s="166"/>
      <c r="CL386" s="166"/>
      <c r="CM386" s="166"/>
      <c r="CN386" s="84"/>
      <c r="CO386" s="85"/>
      <c r="CP386" s="83" t="str">
        <f t="shared" si="154"/>
        <v>0</v>
      </c>
      <c r="CQ386" s="167">
        <f t="shared" si="8830"/>
        <v>0</v>
      </c>
      <c r="CR386" s="168">
        <f t="shared" si="8831"/>
        <v>0</v>
      </c>
      <c r="CS386" s="168">
        <f t="shared" si="8832"/>
        <v>0</v>
      </c>
      <c r="CT386" s="168">
        <f t="shared" si="8833"/>
        <v>0</v>
      </c>
      <c r="CU386" s="168">
        <f t="shared" si="8834"/>
        <v>0</v>
      </c>
      <c r="CV386" s="154">
        <f t="shared" ref="CV386:CW386" si="9484">CV385</f>
        <v>7</v>
      </c>
      <c r="CW386" s="173">
        <f t="shared" si="9484"/>
        <v>1170</v>
      </c>
      <c r="CX386" s="156" t="str">
        <f t="shared" si="9391"/>
        <v>1</v>
      </c>
      <c r="CY386" s="157">
        <f t="shared" si="162"/>
        <v>2</v>
      </c>
      <c r="CZ386" s="158">
        <f t="shared" si="163"/>
        <v>0</v>
      </c>
      <c r="DA386" s="159"/>
      <c r="DB386" s="159"/>
      <c r="DC386" s="159"/>
      <c r="DD386" s="78"/>
      <c r="DE386" s="79"/>
      <c r="DF386" s="77" t="str">
        <f t="shared" si="164"/>
        <v>0</v>
      </c>
      <c r="DG386" s="81">
        <f t="shared" si="8837"/>
        <v>0</v>
      </c>
      <c r="DH386" s="160">
        <f t="shared" si="8838"/>
        <v>0</v>
      </c>
      <c r="DI386" s="160">
        <f t="shared" si="8839"/>
        <v>0</v>
      </c>
      <c r="DJ386" s="160">
        <f t="shared" si="8840"/>
        <v>0</v>
      </c>
      <c r="DK386" s="160">
        <f t="shared" si="8841"/>
        <v>0</v>
      </c>
      <c r="DL386" s="161">
        <f t="shared" ref="DL386:DM386" si="9485">DL385</f>
        <v>8</v>
      </c>
      <c r="DM386" s="175">
        <f t="shared" si="9485"/>
        <v>1171</v>
      </c>
      <c r="DN386" s="163" t="str">
        <f t="shared" si="9393"/>
        <v>1</v>
      </c>
      <c r="DO386" s="164">
        <f t="shared" si="172"/>
        <v>2</v>
      </c>
      <c r="DP386" s="165">
        <f t="shared" si="173"/>
        <v>0</v>
      </c>
      <c r="DQ386" s="166"/>
      <c r="DR386" s="166"/>
      <c r="DS386" s="166"/>
      <c r="DT386" s="84"/>
      <c r="DU386" s="85"/>
      <c r="DV386" s="83" t="str">
        <f t="shared" si="174"/>
        <v>0</v>
      </c>
      <c r="DW386" s="167">
        <f t="shared" si="8844"/>
        <v>0</v>
      </c>
      <c r="DX386" s="168">
        <f t="shared" si="8845"/>
        <v>0</v>
      </c>
      <c r="DY386" s="168">
        <f t="shared" si="8846"/>
        <v>0</v>
      </c>
      <c r="DZ386" s="168">
        <f t="shared" si="8847"/>
        <v>0</v>
      </c>
      <c r="EA386" s="168">
        <f t="shared" si="8848"/>
        <v>0</v>
      </c>
      <c r="EB386" s="154">
        <f t="shared" ref="EB386:EC386" si="9486">EB385</f>
        <v>9</v>
      </c>
      <c r="EC386" s="173">
        <f t="shared" si="9486"/>
        <v>1172</v>
      </c>
      <c r="ED386" s="156" t="str">
        <f t="shared" si="9395"/>
        <v>1</v>
      </c>
      <c r="EE386" s="157">
        <f t="shared" si="182"/>
        <v>5</v>
      </c>
      <c r="EF386" s="169">
        <f t="shared" si="183"/>
        <v>0</v>
      </c>
      <c r="EG386" s="159"/>
      <c r="EH386" s="159"/>
      <c r="EI386" s="159"/>
      <c r="EJ386" s="78"/>
      <c r="EK386" s="79"/>
      <c r="EL386" s="77" t="str">
        <f t="shared" si="184"/>
        <v>0</v>
      </c>
      <c r="EM386" s="81">
        <f t="shared" si="8851"/>
        <v>0</v>
      </c>
      <c r="EN386" s="160">
        <f t="shared" si="8852"/>
        <v>0</v>
      </c>
      <c r="EO386" s="160">
        <f t="shared" si="8853"/>
        <v>0</v>
      </c>
      <c r="EP386" s="160">
        <f t="shared" si="8854"/>
        <v>0</v>
      </c>
      <c r="EQ386" s="160">
        <f t="shared" si="8855"/>
        <v>0</v>
      </c>
      <c r="ER386" s="161">
        <f t="shared" ref="ER386:ES386" si="9487">ER385</f>
        <v>10</v>
      </c>
      <c r="ES386" s="175">
        <f t="shared" si="9487"/>
        <v>1173</v>
      </c>
      <c r="ET386" s="163" t="str">
        <f t="shared" si="9397"/>
        <v>1</v>
      </c>
      <c r="EU386" s="164">
        <f t="shared" si="192"/>
        <v>19</v>
      </c>
      <c r="EV386" s="165">
        <f t="shared" si="193"/>
        <v>0</v>
      </c>
      <c r="EW386" s="166"/>
      <c r="EX386" s="166"/>
      <c r="EY386" s="166"/>
      <c r="EZ386" s="84"/>
      <c r="FA386" s="85"/>
      <c r="FB386" s="83" t="str">
        <f t="shared" si="194"/>
        <v>0</v>
      </c>
      <c r="FC386" s="167">
        <f t="shared" si="8858"/>
        <v>0</v>
      </c>
      <c r="FD386" s="168">
        <f t="shared" si="8859"/>
        <v>0</v>
      </c>
      <c r="FE386" s="168">
        <f t="shared" si="8860"/>
        <v>0</v>
      </c>
      <c r="FF386" s="168">
        <f t="shared" si="8861"/>
        <v>0</v>
      </c>
      <c r="FG386" s="168">
        <f t="shared" si="8862"/>
        <v>0</v>
      </c>
      <c r="FH386" s="154">
        <f t="shared" ref="FH386:FI386" si="9488">FH385</f>
        <v>11</v>
      </c>
      <c r="FI386" s="173">
        <f t="shared" si="9488"/>
        <v>1174</v>
      </c>
      <c r="FJ386" s="156" t="str">
        <f t="shared" si="9399"/>
        <v>1</v>
      </c>
      <c r="FK386" s="157">
        <f t="shared" si="202"/>
        <v>4</v>
      </c>
      <c r="FL386" s="158">
        <f t="shared" si="203"/>
        <v>0</v>
      </c>
      <c r="FM386" s="159"/>
      <c r="FN386" s="159"/>
      <c r="FO386" s="159"/>
      <c r="FP386" s="78"/>
      <c r="FQ386" s="79"/>
      <c r="FR386" s="77" t="str">
        <f t="shared" si="204"/>
        <v>0</v>
      </c>
      <c r="FS386" s="81">
        <f t="shared" si="8865"/>
        <v>0</v>
      </c>
      <c r="FT386" s="160">
        <f t="shared" si="8866"/>
        <v>0</v>
      </c>
      <c r="FU386" s="160">
        <f t="shared" si="8867"/>
        <v>0</v>
      </c>
      <c r="FV386" s="160">
        <f t="shared" si="8868"/>
        <v>0</v>
      </c>
      <c r="FW386" s="160">
        <f t="shared" si="8869"/>
        <v>0</v>
      </c>
      <c r="FX386" s="161">
        <f t="shared" ref="FX386:FY386" si="9489">FX385</f>
        <v>12</v>
      </c>
      <c r="FY386" s="175">
        <f t="shared" si="9489"/>
        <v>1175</v>
      </c>
      <c r="FZ386" s="163" t="str">
        <f t="shared" si="9401"/>
        <v>1</v>
      </c>
      <c r="GA386" s="164">
        <f t="shared" si="212"/>
        <v>2</v>
      </c>
      <c r="GB386" s="165">
        <f t="shared" si="213"/>
        <v>0</v>
      </c>
      <c r="GC386" s="166"/>
      <c r="GD386" s="166"/>
      <c r="GE386" s="166"/>
      <c r="GF386" s="84"/>
      <c r="GG386" s="85"/>
      <c r="GH386" s="83" t="str">
        <f t="shared" si="214"/>
        <v>0</v>
      </c>
      <c r="GI386" s="167">
        <f t="shared" si="8872"/>
        <v>0</v>
      </c>
      <c r="GJ386" s="168">
        <f t="shared" si="8873"/>
        <v>0</v>
      </c>
      <c r="GK386" s="168">
        <f t="shared" si="8874"/>
        <v>0</v>
      </c>
      <c r="GL386" s="168">
        <f t="shared" si="8875"/>
        <v>0</v>
      </c>
      <c r="GM386" s="168">
        <f t="shared" si="8876"/>
        <v>0</v>
      </c>
      <c r="GN386" s="154">
        <f t="shared" ref="GN386:GO386" si="9490">GN385</f>
        <v>13</v>
      </c>
      <c r="GO386" s="173">
        <f t="shared" si="9490"/>
        <v>1176</v>
      </c>
      <c r="GP386" s="156" t="str">
        <f t="shared" si="9403"/>
        <v>1</v>
      </c>
      <c r="GQ386" s="157">
        <f t="shared" si="222"/>
        <v>3</v>
      </c>
      <c r="GR386" s="158">
        <f t="shared" si="223"/>
        <v>0</v>
      </c>
      <c r="GS386" s="159"/>
      <c r="GT386" s="159"/>
      <c r="GU386" s="159"/>
      <c r="GV386" s="78"/>
      <c r="GW386" s="79"/>
      <c r="GX386" s="77" t="str">
        <f t="shared" si="224"/>
        <v>0</v>
      </c>
      <c r="GY386" s="81">
        <f t="shared" si="8879"/>
        <v>0</v>
      </c>
      <c r="GZ386" s="160">
        <f t="shared" si="8880"/>
        <v>0</v>
      </c>
      <c r="HA386" s="160">
        <f t="shared" si="8881"/>
        <v>0</v>
      </c>
      <c r="HB386" s="160">
        <f t="shared" si="8882"/>
        <v>0</v>
      </c>
      <c r="HC386" s="160">
        <f t="shared" si="8883"/>
        <v>0</v>
      </c>
      <c r="HD386" s="161">
        <f t="shared" ref="HD386:HE386" si="9491">HD385</f>
        <v>14</v>
      </c>
      <c r="HE386" s="175">
        <f t="shared" si="9491"/>
        <v>1177</v>
      </c>
      <c r="HF386" s="163" t="str">
        <f t="shared" si="9405"/>
        <v>1</v>
      </c>
      <c r="HG386" s="164">
        <f t="shared" si="232"/>
        <v>5</v>
      </c>
      <c r="HH386" s="165">
        <f t="shared" si="233"/>
        <v>0</v>
      </c>
      <c r="HI386" s="166"/>
      <c r="HJ386" s="166"/>
      <c r="HK386" s="166"/>
      <c r="HL386" s="84"/>
      <c r="HM386" s="85"/>
      <c r="HN386" s="83" t="str">
        <f t="shared" si="234"/>
        <v>0</v>
      </c>
      <c r="HO386" s="167">
        <f t="shared" si="8886"/>
        <v>0</v>
      </c>
      <c r="HP386" s="168">
        <f t="shared" si="8887"/>
        <v>0</v>
      </c>
      <c r="HQ386" s="168">
        <f t="shared" si="8888"/>
        <v>0</v>
      </c>
      <c r="HR386" s="168">
        <f t="shared" si="8889"/>
        <v>0</v>
      </c>
      <c r="HS386" s="168">
        <f t="shared" si="8890"/>
        <v>0</v>
      </c>
      <c r="HT386" s="154">
        <f t="shared" ref="HT386:HU386" si="9492">HT385</f>
        <v>15</v>
      </c>
      <c r="HU386" s="173">
        <f t="shared" si="9492"/>
        <v>1178</v>
      </c>
      <c r="HV386" s="156" t="str">
        <f t="shared" si="9407"/>
        <v>1</v>
      </c>
      <c r="HW386" s="157" t="str">
        <f t="shared" si="242"/>
        <v/>
      </c>
      <c r="HX386" s="169">
        <f t="shared" si="243"/>
        <v>0</v>
      </c>
      <c r="HY386" s="159"/>
      <c r="HZ386" s="159"/>
      <c r="IA386" s="159"/>
      <c r="IB386" s="160"/>
      <c r="IC386" s="160"/>
      <c r="ID386" s="160" t="str">
        <f t="shared" si="244"/>
        <v>0</v>
      </c>
      <c r="IE386" s="160">
        <f t="shared" si="8893"/>
        <v>0</v>
      </c>
      <c r="IF386" s="160">
        <f t="shared" si="8894"/>
        <v>0</v>
      </c>
      <c r="IG386" s="160">
        <f t="shared" si="8895"/>
        <v>0</v>
      </c>
      <c r="IH386" s="160">
        <f t="shared" si="8896"/>
        <v>0</v>
      </c>
      <c r="II386" s="160">
        <f t="shared" si="8897"/>
        <v>0</v>
      </c>
      <c r="IJ386" s="161">
        <f t="shared" ref="IJ386:IK386" si="9493">IJ385</f>
        <v>16</v>
      </c>
      <c r="IK386" s="175">
        <f t="shared" si="9493"/>
        <v>1179</v>
      </c>
      <c r="IL386" s="163" t="str">
        <f t="shared" si="9409"/>
        <v>1</v>
      </c>
      <c r="IM386" s="164" t="str">
        <f t="shared" si="252"/>
        <v/>
      </c>
      <c r="IN386" s="165">
        <f t="shared" si="253"/>
        <v>0</v>
      </c>
      <c r="IO386" s="166"/>
      <c r="IP386" s="166"/>
      <c r="IQ386" s="166"/>
      <c r="IR386" s="168"/>
      <c r="IS386" s="168"/>
      <c r="IT386" s="170" t="str">
        <f t="shared" si="254"/>
        <v>0</v>
      </c>
      <c r="IU386" s="170">
        <f t="shared" si="8900"/>
        <v>0</v>
      </c>
      <c r="IV386" s="168">
        <f t="shared" si="8901"/>
        <v>0</v>
      </c>
      <c r="IW386" s="168">
        <f t="shared" si="8902"/>
        <v>0</v>
      </c>
      <c r="IX386" s="168">
        <f t="shared" si="8903"/>
        <v>0</v>
      </c>
      <c r="IY386" s="168">
        <f t="shared" si="8904"/>
        <v>0</v>
      </c>
      <c r="IZ386" s="154">
        <f t="shared" ref="IZ386:JA386" si="9494">IZ385</f>
        <v>17</v>
      </c>
      <c r="JA386" s="173">
        <f t="shared" si="9494"/>
        <v>1180</v>
      </c>
      <c r="JB386" s="156" t="str">
        <f t="shared" si="9411"/>
        <v>1</v>
      </c>
      <c r="JC386" s="157" t="str">
        <f t="shared" si="262"/>
        <v/>
      </c>
      <c r="JD386" s="158">
        <f t="shared" si="263"/>
        <v>0</v>
      </c>
      <c r="JE386" s="159"/>
      <c r="JF386" s="159"/>
      <c r="JG386" s="159"/>
      <c r="JH386" s="160"/>
      <c r="JI386" s="160"/>
      <c r="JJ386" s="171" t="str">
        <f t="shared" si="264"/>
        <v>0</v>
      </c>
      <c r="JK386" s="171">
        <f t="shared" si="8907"/>
        <v>0</v>
      </c>
      <c r="JL386" s="160">
        <f t="shared" si="8908"/>
        <v>0</v>
      </c>
      <c r="JM386" s="160">
        <f t="shared" si="8909"/>
        <v>0</v>
      </c>
      <c r="JN386" s="160">
        <f t="shared" si="8910"/>
        <v>0</v>
      </c>
      <c r="JO386" s="160">
        <f t="shared" si="8911"/>
        <v>0</v>
      </c>
      <c r="JP386" s="161">
        <f t="shared" ref="JP386:JQ386" si="9495">JP385</f>
        <v>18</v>
      </c>
      <c r="JQ386" s="175">
        <f t="shared" si="9495"/>
        <v>1181</v>
      </c>
      <c r="JR386" s="163" t="str">
        <f t="shared" si="9413"/>
        <v>1</v>
      </c>
      <c r="JS386" s="164" t="str">
        <f t="shared" si="272"/>
        <v/>
      </c>
      <c r="JT386" s="165">
        <f t="shared" si="273"/>
        <v>0</v>
      </c>
      <c r="JU386" s="166"/>
      <c r="JV386" s="166"/>
      <c r="JW386" s="166"/>
      <c r="JX386" s="168"/>
      <c r="JY386" s="168"/>
      <c r="JZ386" s="170" t="str">
        <f t="shared" si="274"/>
        <v>0</v>
      </c>
      <c r="KA386" s="170">
        <f t="shared" si="8914"/>
        <v>0</v>
      </c>
      <c r="KB386" s="168">
        <f t="shared" si="8915"/>
        <v>0</v>
      </c>
      <c r="KC386" s="168">
        <f t="shared" si="8916"/>
        <v>0</v>
      </c>
      <c r="KD386" s="168">
        <f t="shared" si="8917"/>
        <v>0</v>
      </c>
      <c r="KE386" s="168">
        <f t="shared" si="8918"/>
        <v>0</v>
      </c>
      <c r="KF386" s="154">
        <f t="shared" ref="KF386:KG386" si="9496">KF385</f>
        <v>19</v>
      </c>
      <c r="KG386" s="173">
        <f t="shared" si="9496"/>
        <v>1182</v>
      </c>
      <c r="KH386" s="156" t="str">
        <f t="shared" si="9415"/>
        <v>1</v>
      </c>
      <c r="KI386" s="157" t="str">
        <f t="shared" si="282"/>
        <v/>
      </c>
      <c r="KJ386" s="158">
        <f t="shared" si="283"/>
        <v>0</v>
      </c>
      <c r="KK386" s="159"/>
      <c r="KL386" s="159"/>
      <c r="KM386" s="159"/>
      <c r="KN386" s="160"/>
      <c r="KO386" s="160"/>
      <c r="KP386" s="171" t="str">
        <f t="shared" si="284"/>
        <v>0</v>
      </c>
      <c r="KQ386" s="171">
        <f t="shared" si="8921"/>
        <v>0</v>
      </c>
      <c r="KR386" s="160">
        <f t="shared" si="8922"/>
        <v>0</v>
      </c>
      <c r="KS386" s="160">
        <f t="shared" si="8923"/>
        <v>0</v>
      </c>
      <c r="KT386" s="160">
        <f t="shared" si="8924"/>
        <v>0</v>
      </c>
      <c r="KU386" s="160">
        <f t="shared" si="8925"/>
        <v>0</v>
      </c>
      <c r="KV386" s="161">
        <f t="shared" ref="KV386:KW386" si="9497">KV385</f>
        <v>20</v>
      </c>
      <c r="KW386" s="175">
        <f t="shared" si="9497"/>
        <v>1183</v>
      </c>
      <c r="KX386" s="163" t="str">
        <f t="shared" si="9417"/>
        <v>1</v>
      </c>
      <c r="KY386" s="164" t="str">
        <f t="shared" si="292"/>
        <v/>
      </c>
      <c r="KZ386" s="165">
        <f t="shared" si="293"/>
        <v>0</v>
      </c>
      <c r="LA386" s="166"/>
      <c r="LB386" s="166"/>
      <c r="LC386" s="166"/>
      <c r="LD386" s="168"/>
      <c r="LE386" s="168"/>
      <c r="LF386" s="170" t="str">
        <f t="shared" si="294"/>
        <v>0</v>
      </c>
      <c r="LG386" s="170">
        <f t="shared" si="8928"/>
        <v>0</v>
      </c>
      <c r="LH386" s="168">
        <f t="shared" si="8929"/>
        <v>0</v>
      </c>
      <c r="LI386" s="168">
        <f t="shared" si="8930"/>
        <v>0</v>
      </c>
      <c r="LJ386" s="168">
        <f t="shared" si="8931"/>
        <v>0</v>
      </c>
      <c r="LK386" s="168">
        <f t="shared" si="8932"/>
        <v>0</v>
      </c>
      <c r="LL386" s="172"/>
      <c r="LM386" s="172"/>
      <c r="LN386" s="168" t="str">
        <f t="shared" si="8933"/>
        <v>#REF!</v>
      </c>
      <c r="LO386" s="168" t="str">
        <f t="shared" si="8934"/>
        <v>#REF!</v>
      </c>
      <c r="LP386" s="168" t="str">
        <f t="shared" si="8935"/>
        <v>#REF!</v>
      </c>
      <c r="LQ386" s="168" t="str">
        <f t="shared" si="8936"/>
        <v>#REF!</v>
      </c>
    </row>
    <row r="387" ht="15.75" customHeight="1">
      <c r="A387" s="188">
        <v>46476.0</v>
      </c>
      <c r="B387" s="152" t="s">
        <v>33</v>
      </c>
      <c r="C387" s="153">
        <f t="shared" si="99"/>
        <v>0</v>
      </c>
      <c r="D387" s="154">
        <f t="shared" ref="D387:E387" si="9498">D386</f>
        <v>1</v>
      </c>
      <c r="E387" s="173">
        <f t="shared" si="9498"/>
        <v>1164</v>
      </c>
      <c r="F387" s="156" t="str">
        <f t="shared" si="9379"/>
        <v>1</v>
      </c>
      <c r="G387" s="157">
        <f t="shared" si="102"/>
        <v>1</v>
      </c>
      <c r="H387" s="158">
        <f t="shared" si="103"/>
        <v>0</v>
      </c>
      <c r="I387" s="159"/>
      <c r="J387" s="159"/>
      <c r="K387" s="159"/>
      <c r="L387" s="78"/>
      <c r="M387" s="79"/>
      <c r="N387" s="77" t="str">
        <f t="shared" si="104"/>
        <v>0</v>
      </c>
      <c r="O387" s="81">
        <f t="shared" si="8795"/>
        <v>0</v>
      </c>
      <c r="P387" s="160">
        <f t="shared" si="8796"/>
        <v>0</v>
      </c>
      <c r="Q387" s="160">
        <f t="shared" si="8797"/>
        <v>0</v>
      </c>
      <c r="R387" s="160">
        <f t="shared" si="8798"/>
        <v>0</v>
      </c>
      <c r="S387" s="160">
        <f t="shared" si="8799"/>
        <v>0</v>
      </c>
      <c r="T387" s="161">
        <f t="shared" ref="T387:U387" si="9499">T386</f>
        <v>2</v>
      </c>
      <c r="U387" s="175">
        <f t="shared" si="9499"/>
        <v>1165</v>
      </c>
      <c r="V387" s="163" t="str">
        <f t="shared" si="9381"/>
        <v>1</v>
      </c>
      <c r="W387" s="164">
        <f t="shared" si="112"/>
        <v>1</v>
      </c>
      <c r="X387" s="165">
        <f t="shared" si="113"/>
        <v>0</v>
      </c>
      <c r="Y387" s="166"/>
      <c r="Z387" s="166"/>
      <c r="AA387" s="166"/>
      <c r="AB387" s="84"/>
      <c r="AC387" s="85"/>
      <c r="AD387" s="83" t="str">
        <f t="shared" si="114"/>
        <v>0</v>
      </c>
      <c r="AE387" s="167">
        <f t="shared" si="8802"/>
        <v>0</v>
      </c>
      <c r="AF387" s="168">
        <f t="shared" si="8803"/>
        <v>0</v>
      </c>
      <c r="AG387" s="168">
        <f t="shared" si="8804"/>
        <v>0</v>
      </c>
      <c r="AH387" s="168">
        <f t="shared" si="8805"/>
        <v>0</v>
      </c>
      <c r="AI387" s="168">
        <f t="shared" si="8806"/>
        <v>0</v>
      </c>
      <c r="AJ387" s="154">
        <f t="shared" ref="AJ387:AK387" si="9500">AJ386</f>
        <v>3</v>
      </c>
      <c r="AK387" s="173">
        <f t="shared" si="9500"/>
        <v>1166</v>
      </c>
      <c r="AL387" s="156" t="str">
        <f t="shared" si="9383"/>
        <v>1</v>
      </c>
      <c r="AM387" s="157">
        <f t="shared" si="122"/>
        <v>2</v>
      </c>
      <c r="AN387" s="158">
        <f t="shared" si="123"/>
        <v>0</v>
      </c>
      <c r="AO387" s="159"/>
      <c r="AP387" s="159"/>
      <c r="AQ387" s="159"/>
      <c r="AR387" s="78"/>
      <c r="AS387" s="79"/>
      <c r="AT387" s="77" t="str">
        <f t="shared" si="124"/>
        <v>0</v>
      </c>
      <c r="AU387" s="81">
        <f t="shared" si="8809"/>
        <v>0</v>
      </c>
      <c r="AV387" s="160">
        <f t="shared" si="8810"/>
        <v>0</v>
      </c>
      <c r="AW387" s="160">
        <f t="shared" si="8811"/>
        <v>0</v>
      </c>
      <c r="AX387" s="160">
        <f t="shared" si="8812"/>
        <v>0</v>
      </c>
      <c r="AY387" s="160">
        <f t="shared" si="8813"/>
        <v>0</v>
      </c>
      <c r="AZ387" s="161">
        <f t="shared" ref="AZ387:BA387" si="9501">AZ386</f>
        <v>4</v>
      </c>
      <c r="BA387" s="175">
        <f t="shared" si="9501"/>
        <v>1167</v>
      </c>
      <c r="BB387" s="163" t="str">
        <f t="shared" si="9385"/>
        <v>1</v>
      </c>
      <c r="BC387" s="164">
        <f t="shared" si="132"/>
        <v>4</v>
      </c>
      <c r="BD387" s="165">
        <f t="shared" si="133"/>
        <v>0</v>
      </c>
      <c r="BE387" s="166"/>
      <c r="BF387" s="166"/>
      <c r="BG387" s="166"/>
      <c r="BH387" s="84"/>
      <c r="BI387" s="85"/>
      <c r="BJ387" s="83" t="str">
        <f t="shared" si="134"/>
        <v>0</v>
      </c>
      <c r="BK387" s="167">
        <f t="shared" si="8816"/>
        <v>0</v>
      </c>
      <c r="BL387" s="168">
        <f t="shared" si="8817"/>
        <v>0</v>
      </c>
      <c r="BM387" s="168">
        <f t="shared" si="8818"/>
        <v>0</v>
      </c>
      <c r="BN387" s="168">
        <f t="shared" si="8819"/>
        <v>0</v>
      </c>
      <c r="BO387" s="168">
        <f t="shared" si="8820"/>
        <v>0</v>
      </c>
      <c r="BP387" s="154">
        <f t="shared" ref="BP387:BQ387" si="9502">BP386</f>
        <v>5</v>
      </c>
      <c r="BQ387" s="173">
        <f t="shared" si="9502"/>
        <v>1168</v>
      </c>
      <c r="BR387" s="156" t="str">
        <f t="shared" si="9387"/>
        <v>1</v>
      </c>
      <c r="BS387" s="157">
        <f t="shared" si="142"/>
        <v>4</v>
      </c>
      <c r="BT387" s="158">
        <f t="shared" si="143"/>
        <v>0</v>
      </c>
      <c r="BU387" s="159"/>
      <c r="BV387" s="159"/>
      <c r="BW387" s="159"/>
      <c r="BX387" s="78"/>
      <c r="BY387" s="79"/>
      <c r="BZ387" s="77" t="str">
        <f t="shared" si="144"/>
        <v>0</v>
      </c>
      <c r="CA387" s="81">
        <f t="shared" si="8823"/>
        <v>0</v>
      </c>
      <c r="CB387" s="160">
        <f t="shared" si="8824"/>
        <v>0</v>
      </c>
      <c r="CC387" s="160">
        <f t="shared" si="8825"/>
        <v>0</v>
      </c>
      <c r="CD387" s="160">
        <f t="shared" si="8826"/>
        <v>0</v>
      </c>
      <c r="CE387" s="160">
        <f t="shared" si="8827"/>
        <v>0</v>
      </c>
      <c r="CF387" s="161">
        <f t="shared" ref="CF387:CG387" si="9503">CF386</f>
        <v>6</v>
      </c>
      <c r="CG387" s="175">
        <f t="shared" si="9503"/>
        <v>1169</v>
      </c>
      <c r="CH387" s="163" t="str">
        <f t="shared" si="9389"/>
        <v>1</v>
      </c>
      <c r="CI387" s="164">
        <f t="shared" si="152"/>
        <v>2</v>
      </c>
      <c r="CJ387" s="165">
        <f t="shared" si="153"/>
        <v>0</v>
      </c>
      <c r="CK387" s="166"/>
      <c r="CL387" s="166"/>
      <c r="CM387" s="166"/>
      <c r="CN387" s="84"/>
      <c r="CO387" s="85"/>
      <c r="CP387" s="83" t="str">
        <f t="shared" si="154"/>
        <v>0</v>
      </c>
      <c r="CQ387" s="167">
        <f t="shared" si="8830"/>
        <v>0</v>
      </c>
      <c r="CR387" s="168">
        <f t="shared" si="8831"/>
        <v>0</v>
      </c>
      <c r="CS387" s="168">
        <f t="shared" si="8832"/>
        <v>0</v>
      </c>
      <c r="CT387" s="168">
        <f t="shared" si="8833"/>
        <v>0</v>
      </c>
      <c r="CU387" s="168">
        <f t="shared" si="8834"/>
        <v>0</v>
      </c>
      <c r="CV387" s="154">
        <f t="shared" ref="CV387:CW387" si="9504">CV386</f>
        <v>7</v>
      </c>
      <c r="CW387" s="173">
        <f t="shared" si="9504"/>
        <v>1170</v>
      </c>
      <c r="CX387" s="156" t="str">
        <f t="shared" si="9391"/>
        <v>1</v>
      </c>
      <c r="CY387" s="157">
        <f t="shared" si="162"/>
        <v>2</v>
      </c>
      <c r="CZ387" s="158">
        <f t="shared" si="163"/>
        <v>0</v>
      </c>
      <c r="DA387" s="159"/>
      <c r="DB387" s="159"/>
      <c r="DC387" s="159"/>
      <c r="DD387" s="78"/>
      <c r="DE387" s="79"/>
      <c r="DF387" s="77" t="str">
        <f t="shared" si="164"/>
        <v>0</v>
      </c>
      <c r="DG387" s="81">
        <f t="shared" si="8837"/>
        <v>0</v>
      </c>
      <c r="DH387" s="160">
        <f t="shared" si="8838"/>
        <v>0</v>
      </c>
      <c r="DI387" s="160">
        <f t="shared" si="8839"/>
        <v>0</v>
      </c>
      <c r="DJ387" s="160">
        <f t="shared" si="8840"/>
        <v>0</v>
      </c>
      <c r="DK387" s="160">
        <f t="shared" si="8841"/>
        <v>0</v>
      </c>
      <c r="DL387" s="161">
        <f t="shared" ref="DL387:DM387" si="9505">DL386</f>
        <v>8</v>
      </c>
      <c r="DM387" s="175">
        <f t="shared" si="9505"/>
        <v>1171</v>
      </c>
      <c r="DN387" s="163" t="str">
        <f t="shared" si="9393"/>
        <v>1</v>
      </c>
      <c r="DO387" s="164">
        <f t="shared" si="172"/>
        <v>2</v>
      </c>
      <c r="DP387" s="165">
        <f t="shared" si="173"/>
        <v>0</v>
      </c>
      <c r="DQ387" s="166"/>
      <c r="DR387" s="166"/>
      <c r="DS387" s="166"/>
      <c r="DT387" s="84"/>
      <c r="DU387" s="85"/>
      <c r="DV387" s="83" t="str">
        <f t="shared" si="174"/>
        <v>0</v>
      </c>
      <c r="DW387" s="167">
        <f t="shared" si="8844"/>
        <v>0</v>
      </c>
      <c r="DX387" s="168">
        <f t="shared" si="8845"/>
        <v>0</v>
      </c>
      <c r="DY387" s="168">
        <f t="shared" si="8846"/>
        <v>0</v>
      </c>
      <c r="DZ387" s="168">
        <f t="shared" si="8847"/>
        <v>0</v>
      </c>
      <c r="EA387" s="168">
        <f t="shared" si="8848"/>
        <v>0</v>
      </c>
      <c r="EB387" s="154">
        <f t="shared" ref="EB387:EC387" si="9506">EB386</f>
        <v>9</v>
      </c>
      <c r="EC387" s="173">
        <f t="shared" si="9506"/>
        <v>1172</v>
      </c>
      <c r="ED387" s="156" t="str">
        <f t="shared" si="9395"/>
        <v>1</v>
      </c>
      <c r="EE387" s="157">
        <f t="shared" si="182"/>
        <v>5</v>
      </c>
      <c r="EF387" s="169">
        <f t="shared" si="183"/>
        <v>0</v>
      </c>
      <c r="EG387" s="159"/>
      <c r="EH387" s="159"/>
      <c r="EI387" s="159"/>
      <c r="EJ387" s="78"/>
      <c r="EK387" s="79"/>
      <c r="EL387" s="77" t="str">
        <f t="shared" si="184"/>
        <v>0</v>
      </c>
      <c r="EM387" s="81">
        <f t="shared" si="8851"/>
        <v>0</v>
      </c>
      <c r="EN387" s="160">
        <f t="shared" si="8852"/>
        <v>0</v>
      </c>
      <c r="EO387" s="160">
        <f t="shared" si="8853"/>
        <v>0</v>
      </c>
      <c r="EP387" s="160">
        <f t="shared" si="8854"/>
        <v>0</v>
      </c>
      <c r="EQ387" s="160">
        <f t="shared" si="8855"/>
        <v>0</v>
      </c>
      <c r="ER387" s="161">
        <f t="shared" ref="ER387:ES387" si="9507">ER386</f>
        <v>10</v>
      </c>
      <c r="ES387" s="175">
        <f t="shared" si="9507"/>
        <v>1173</v>
      </c>
      <c r="ET387" s="163" t="str">
        <f t="shared" si="9397"/>
        <v>1</v>
      </c>
      <c r="EU387" s="164">
        <f t="shared" si="192"/>
        <v>19</v>
      </c>
      <c r="EV387" s="165">
        <f t="shared" si="193"/>
        <v>0</v>
      </c>
      <c r="EW387" s="166"/>
      <c r="EX387" s="166"/>
      <c r="EY387" s="166"/>
      <c r="EZ387" s="84"/>
      <c r="FA387" s="85"/>
      <c r="FB387" s="83" t="str">
        <f t="shared" si="194"/>
        <v>0</v>
      </c>
      <c r="FC387" s="167">
        <f t="shared" si="8858"/>
        <v>0</v>
      </c>
      <c r="FD387" s="168">
        <f t="shared" si="8859"/>
        <v>0</v>
      </c>
      <c r="FE387" s="168">
        <f t="shared" si="8860"/>
        <v>0</v>
      </c>
      <c r="FF387" s="168">
        <f t="shared" si="8861"/>
        <v>0</v>
      </c>
      <c r="FG387" s="168">
        <f t="shared" si="8862"/>
        <v>0</v>
      </c>
      <c r="FH387" s="154">
        <f t="shared" ref="FH387:FI387" si="9508">FH386</f>
        <v>11</v>
      </c>
      <c r="FI387" s="173">
        <f t="shared" si="9508"/>
        <v>1174</v>
      </c>
      <c r="FJ387" s="156" t="str">
        <f t="shared" si="9399"/>
        <v>1</v>
      </c>
      <c r="FK387" s="157">
        <f t="shared" si="202"/>
        <v>4</v>
      </c>
      <c r="FL387" s="158">
        <f t="shared" si="203"/>
        <v>0</v>
      </c>
      <c r="FM387" s="159"/>
      <c r="FN387" s="159"/>
      <c r="FO387" s="159"/>
      <c r="FP387" s="78"/>
      <c r="FQ387" s="79"/>
      <c r="FR387" s="77" t="str">
        <f t="shared" si="204"/>
        <v>0</v>
      </c>
      <c r="FS387" s="81">
        <f t="shared" si="8865"/>
        <v>0</v>
      </c>
      <c r="FT387" s="160">
        <f t="shared" si="8866"/>
        <v>0</v>
      </c>
      <c r="FU387" s="160">
        <f t="shared" si="8867"/>
        <v>0</v>
      </c>
      <c r="FV387" s="160">
        <f t="shared" si="8868"/>
        <v>0</v>
      </c>
      <c r="FW387" s="160">
        <f t="shared" si="8869"/>
        <v>0</v>
      </c>
      <c r="FX387" s="161">
        <f t="shared" ref="FX387:FY387" si="9509">FX386</f>
        <v>12</v>
      </c>
      <c r="FY387" s="175">
        <f t="shared" si="9509"/>
        <v>1175</v>
      </c>
      <c r="FZ387" s="163" t="str">
        <f t="shared" si="9401"/>
        <v>1</v>
      </c>
      <c r="GA387" s="164">
        <f t="shared" si="212"/>
        <v>2</v>
      </c>
      <c r="GB387" s="165">
        <f t="shared" si="213"/>
        <v>0</v>
      </c>
      <c r="GC387" s="166"/>
      <c r="GD387" s="166"/>
      <c r="GE387" s="166"/>
      <c r="GF387" s="84"/>
      <c r="GG387" s="85"/>
      <c r="GH387" s="83" t="str">
        <f t="shared" si="214"/>
        <v>0</v>
      </c>
      <c r="GI387" s="167">
        <f t="shared" si="8872"/>
        <v>0</v>
      </c>
      <c r="GJ387" s="168">
        <f t="shared" si="8873"/>
        <v>0</v>
      </c>
      <c r="GK387" s="168">
        <f t="shared" si="8874"/>
        <v>0</v>
      </c>
      <c r="GL387" s="168">
        <f t="shared" si="8875"/>
        <v>0</v>
      </c>
      <c r="GM387" s="168">
        <f t="shared" si="8876"/>
        <v>0</v>
      </c>
      <c r="GN387" s="154">
        <f t="shared" ref="GN387:GO387" si="9510">GN386</f>
        <v>13</v>
      </c>
      <c r="GO387" s="173">
        <f t="shared" si="9510"/>
        <v>1176</v>
      </c>
      <c r="GP387" s="156" t="str">
        <f t="shared" si="9403"/>
        <v>1</v>
      </c>
      <c r="GQ387" s="157">
        <f t="shared" si="222"/>
        <v>3</v>
      </c>
      <c r="GR387" s="158">
        <f t="shared" si="223"/>
        <v>0</v>
      </c>
      <c r="GS387" s="159"/>
      <c r="GT387" s="159"/>
      <c r="GU387" s="159"/>
      <c r="GV387" s="78"/>
      <c r="GW387" s="79"/>
      <c r="GX387" s="77" t="str">
        <f t="shared" si="224"/>
        <v>0</v>
      </c>
      <c r="GY387" s="81">
        <f t="shared" si="8879"/>
        <v>0</v>
      </c>
      <c r="GZ387" s="160">
        <f t="shared" si="8880"/>
        <v>0</v>
      </c>
      <c r="HA387" s="160">
        <f t="shared" si="8881"/>
        <v>0</v>
      </c>
      <c r="HB387" s="160">
        <f t="shared" si="8882"/>
        <v>0</v>
      </c>
      <c r="HC387" s="160">
        <f t="shared" si="8883"/>
        <v>0</v>
      </c>
      <c r="HD387" s="161">
        <f t="shared" ref="HD387:HE387" si="9511">HD386</f>
        <v>14</v>
      </c>
      <c r="HE387" s="175">
        <f t="shared" si="9511"/>
        <v>1177</v>
      </c>
      <c r="HF387" s="163" t="str">
        <f t="shared" si="9405"/>
        <v>1</v>
      </c>
      <c r="HG387" s="164">
        <f t="shared" si="232"/>
        <v>5</v>
      </c>
      <c r="HH387" s="165">
        <f t="shared" si="233"/>
        <v>0</v>
      </c>
      <c r="HI387" s="166"/>
      <c r="HJ387" s="166"/>
      <c r="HK387" s="166"/>
      <c r="HL387" s="84"/>
      <c r="HM387" s="85"/>
      <c r="HN387" s="83" t="str">
        <f t="shared" si="234"/>
        <v>0</v>
      </c>
      <c r="HO387" s="167">
        <f t="shared" si="8886"/>
        <v>0</v>
      </c>
      <c r="HP387" s="168">
        <f t="shared" si="8887"/>
        <v>0</v>
      </c>
      <c r="HQ387" s="168">
        <f t="shared" si="8888"/>
        <v>0</v>
      </c>
      <c r="HR387" s="168">
        <f t="shared" si="8889"/>
        <v>0</v>
      </c>
      <c r="HS387" s="168">
        <f t="shared" si="8890"/>
        <v>0</v>
      </c>
      <c r="HT387" s="154">
        <f t="shared" ref="HT387:HU387" si="9512">HT386</f>
        <v>15</v>
      </c>
      <c r="HU387" s="173">
        <f t="shared" si="9512"/>
        <v>1178</v>
      </c>
      <c r="HV387" s="156" t="str">
        <f t="shared" si="9407"/>
        <v>1</v>
      </c>
      <c r="HW387" s="157" t="str">
        <f t="shared" si="242"/>
        <v/>
      </c>
      <c r="HX387" s="169">
        <f t="shared" si="243"/>
        <v>0</v>
      </c>
      <c r="HY387" s="159"/>
      <c r="HZ387" s="159"/>
      <c r="IA387" s="159"/>
      <c r="IB387" s="160"/>
      <c r="IC387" s="160"/>
      <c r="ID387" s="160" t="str">
        <f t="shared" si="244"/>
        <v>0</v>
      </c>
      <c r="IE387" s="160">
        <f t="shared" si="8893"/>
        <v>0</v>
      </c>
      <c r="IF387" s="160">
        <f t="shared" si="8894"/>
        <v>0</v>
      </c>
      <c r="IG387" s="160">
        <f t="shared" si="8895"/>
        <v>0</v>
      </c>
      <c r="IH387" s="160">
        <f t="shared" si="8896"/>
        <v>0</v>
      </c>
      <c r="II387" s="160">
        <f t="shared" si="8897"/>
        <v>0</v>
      </c>
      <c r="IJ387" s="161">
        <f t="shared" ref="IJ387:IK387" si="9513">IJ386</f>
        <v>16</v>
      </c>
      <c r="IK387" s="175">
        <f t="shared" si="9513"/>
        <v>1179</v>
      </c>
      <c r="IL387" s="163" t="str">
        <f t="shared" si="9409"/>
        <v>1</v>
      </c>
      <c r="IM387" s="164" t="str">
        <f t="shared" si="252"/>
        <v/>
      </c>
      <c r="IN387" s="165">
        <f t="shared" si="253"/>
        <v>0</v>
      </c>
      <c r="IO387" s="166"/>
      <c r="IP387" s="166"/>
      <c r="IQ387" s="166"/>
      <c r="IR387" s="168"/>
      <c r="IS387" s="168"/>
      <c r="IT387" s="170" t="str">
        <f t="shared" si="254"/>
        <v>0</v>
      </c>
      <c r="IU387" s="170">
        <f t="shared" si="8900"/>
        <v>0</v>
      </c>
      <c r="IV387" s="168">
        <f t="shared" si="8901"/>
        <v>0</v>
      </c>
      <c r="IW387" s="168">
        <f t="shared" si="8902"/>
        <v>0</v>
      </c>
      <c r="IX387" s="168">
        <f t="shared" si="8903"/>
        <v>0</v>
      </c>
      <c r="IY387" s="168">
        <f t="shared" si="8904"/>
        <v>0</v>
      </c>
      <c r="IZ387" s="154">
        <f t="shared" ref="IZ387:JA387" si="9514">IZ386</f>
        <v>17</v>
      </c>
      <c r="JA387" s="173">
        <f t="shared" si="9514"/>
        <v>1180</v>
      </c>
      <c r="JB387" s="156" t="str">
        <f t="shared" si="9411"/>
        <v>1</v>
      </c>
      <c r="JC387" s="157" t="str">
        <f t="shared" si="262"/>
        <v/>
      </c>
      <c r="JD387" s="158">
        <f t="shared" si="263"/>
        <v>0</v>
      </c>
      <c r="JE387" s="159"/>
      <c r="JF387" s="159"/>
      <c r="JG387" s="159"/>
      <c r="JH387" s="160"/>
      <c r="JI387" s="160"/>
      <c r="JJ387" s="171" t="str">
        <f t="shared" si="264"/>
        <v>0</v>
      </c>
      <c r="JK387" s="171">
        <f t="shared" si="8907"/>
        <v>0</v>
      </c>
      <c r="JL387" s="160">
        <f t="shared" si="8908"/>
        <v>0</v>
      </c>
      <c r="JM387" s="160">
        <f t="shared" si="8909"/>
        <v>0</v>
      </c>
      <c r="JN387" s="160">
        <f t="shared" si="8910"/>
        <v>0</v>
      </c>
      <c r="JO387" s="160">
        <f t="shared" si="8911"/>
        <v>0</v>
      </c>
      <c r="JP387" s="161">
        <f t="shared" ref="JP387:JQ387" si="9515">JP386</f>
        <v>18</v>
      </c>
      <c r="JQ387" s="175">
        <f t="shared" si="9515"/>
        <v>1181</v>
      </c>
      <c r="JR387" s="163" t="str">
        <f t="shared" si="9413"/>
        <v>1</v>
      </c>
      <c r="JS387" s="164" t="str">
        <f t="shared" si="272"/>
        <v/>
      </c>
      <c r="JT387" s="165">
        <f t="shared" si="273"/>
        <v>0</v>
      </c>
      <c r="JU387" s="166"/>
      <c r="JV387" s="166"/>
      <c r="JW387" s="166"/>
      <c r="JX387" s="168"/>
      <c r="JY387" s="168"/>
      <c r="JZ387" s="170" t="str">
        <f t="shared" si="274"/>
        <v>0</v>
      </c>
      <c r="KA387" s="170">
        <f t="shared" si="8914"/>
        <v>0</v>
      </c>
      <c r="KB387" s="168">
        <f t="shared" si="8915"/>
        <v>0</v>
      </c>
      <c r="KC387" s="168">
        <f t="shared" si="8916"/>
        <v>0</v>
      </c>
      <c r="KD387" s="168">
        <f t="shared" si="8917"/>
        <v>0</v>
      </c>
      <c r="KE387" s="168">
        <f t="shared" si="8918"/>
        <v>0</v>
      </c>
      <c r="KF387" s="154">
        <f t="shared" ref="KF387:KG387" si="9516">KF386</f>
        <v>19</v>
      </c>
      <c r="KG387" s="173">
        <f t="shared" si="9516"/>
        <v>1182</v>
      </c>
      <c r="KH387" s="156" t="str">
        <f t="shared" si="9415"/>
        <v>1</v>
      </c>
      <c r="KI387" s="157" t="str">
        <f t="shared" si="282"/>
        <v/>
      </c>
      <c r="KJ387" s="158">
        <f t="shared" si="283"/>
        <v>0</v>
      </c>
      <c r="KK387" s="159"/>
      <c r="KL387" s="159"/>
      <c r="KM387" s="159"/>
      <c r="KN387" s="160"/>
      <c r="KO387" s="160"/>
      <c r="KP387" s="171" t="str">
        <f t="shared" si="284"/>
        <v>0</v>
      </c>
      <c r="KQ387" s="171">
        <f t="shared" si="8921"/>
        <v>0</v>
      </c>
      <c r="KR387" s="160">
        <f t="shared" si="8922"/>
        <v>0</v>
      </c>
      <c r="KS387" s="160">
        <f t="shared" si="8923"/>
        <v>0</v>
      </c>
      <c r="KT387" s="160">
        <f t="shared" si="8924"/>
        <v>0</v>
      </c>
      <c r="KU387" s="160">
        <f t="shared" si="8925"/>
        <v>0</v>
      </c>
      <c r="KV387" s="161">
        <f t="shared" ref="KV387:KW387" si="9517">KV386</f>
        <v>20</v>
      </c>
      <c r="KW387" s="175">
        <f t="shared" si="9517"/>
        <v>1183</v>
      </c>
      <c r="KX387" s="163" t="str">
        <f t="shared" si="9417"/>
        <v>1</v>
      </c>
      <c r="KY387" s="164" t="str">
        <f t="shared" si="292"/>
        <v/>
      </c>
      <c r="KZ387" s="165">
        <f t="shared" si="293"/>
        <v>0</v>
      </c>
      <c r="LA387" s="166"/>
      <c r="LB387" s="166"/>
      <c r="LC387" s="166"/>
      <c r="LD387" s="168"/>
      <c r="LE387" s="168"/>
      <c r="LF387" s="170" t="str">
        <f t="shared" si="294"/>
        <v>0</v>
      </c>
      <c r="LG387" s="170">
        <f t="shared" si="8928"/>
        <v>0</v>
      </c>
      <c r="LH387" s="168">
        <f t="shared" si="8929"/>
        <v>0</v>
      </c>
      <c r="LI387" s="168">
        <f t="shared" si="8930"/>
        <v>0</v>
      </c>
      <c r="LJ387" s="168">
        <f t="shared" si="8931"/>
        <v>0</v>
      </c>
      <c r="LK387" s="168">
        <f t="shared" si="8932"/>
        <v>0</v>
      </c>
      <c r="LL387" s="172"/>
      <c r="LM387" s="172"/>
      <c r="LN387" s="168" t="str">
        <f t="shared" si="8933"/>
        <v>#REF!</v>
      </c>
      <c r="LO387" s="168" t="str">
        <f t="shared" si="8934"/>
        <v>#REF!</v>
      </c>
      <c r="LP387" s="168" t="str">
        <f t="shared" si="8935"/>
        <v>#REF!</v>
      </c>
      <c r="LQ387" s="168" t="str">
        <f t="shared" si="8936"/>
        <v>#REF!</v>
      </c>
    </row>
    <row r="388" ht="15.75" customHeight="1">
      <c r="A388" s="188">
        <v>46477.0</v>
      </c>
      <c r="B388" s="152" t="s">
        <v>27</v>
      </c>
      <c r="C388" s="153">
        <f t="shared" si="99"/>
        <v>0</v>
      </c>
      <c r="D388" s="154">
        <f t="shared" ref="D388:E388" si="9518">D387</f>
        <v>1</v>
      </c>
      <c r="E388" s="173">
        <f t="shared" si="9518"/>
        <v>1164</v>
      </c>
      <c r="F388" s="156" t="str">
        <f t="shared" si="9379"/>
        <v>1</v>
      </c>
      <c r="G388" s="157">
        <f t="shared" si="102"/>
        <v>1</v>
      </c>
      <c r="H388" s="158">
        <f t="shared" si="103"/>
        <v>0</v>
      </c>
      <c r="I388" s="159"/>
      <c r="J388" s="159"/>
      <c r="K388" s="159"/>
      <c r="L388" s="78"/>
      <c r="M388" s="79"/>
      <c r="N388" s="77" t="str">
        <f t="shared" si="104"/>
        <v>0</v>
      </c>
      <c r="O388" s="81">
        <f t="shared" si="8795"/>
        <v>0</v>
      </c>
      <c r="P388" s="160">
        <f t="shared" si="8796"/>
        <v>0</v>
      </c>
      <c r="Q388" s="160">
        <f t="shared" si="8797"/>
        <v>0</v>
      </c>
      <c r="R388" s="160">
        <f t="shared" si="8798"/>
        <v>0</v>
      </c>
      <c r="S388" s="160">
        <f t="shared" si="8799"/>
        <v>0</v>
      </c>
      <c r="T388" s="161">
        <f t="shared" ref="T388:U388" si="9519">T387</f>
        <v>2</v>
      </c>
      <c r="U388" s="175">
        <f t="shared" si="9519"/>
        <v>1165</v>
      </c>
      <c r="V388" s="163" t="str">
        <f t="shared" si="9381"/>
        <v>1</v>
      </c>
      <c r="W388" s="164">
        <f t="shared" si="112"/>
        <v>1</v>
      </c>
      <c r="X388" s="165">
        <f t="shared" si="113"/>
        <v>0</v>
      </c>
      <c r="Y388" s="166"/>
      <c r="Z388" s="166"/>
      <c r="AA388" s="166"/>
      <c r="AB388" s="84"/>
      <c r="AC388" s="85"/>
      <c r="AD388" s="83" t="str">
        <f t="shared" si="114"/>
        <v>0</v>
      </c>
      <c r="AE388" s="167">
        <f t="shared" si="8802"/>
        <v>0</v>
      </c>
      <c r="AF388" s="168">
        <f t="shared" si="8803"/>
        <v>0</v>
      </c>
      <c r="AG388" s="168">
        <f t="shared" si="8804"/>
        <v>0</v>
      </c>
      <c r="AH388" s="168">
        <f t="shared" si="8805"/>
        <v>0</v>
      </c>
      <c r="AI388" s="168">
        <f t="shared" si="8806"/>
        <v>0</v>
      </c>
      <c r="AJ388" s="154">
        <f t="shared" ref="AJ388:AK388" si="9520">AJ387</f>
        <v>3</v>
      </c>
      <c r="AK388" s="173">
        <f t="shared" si="9520"/>
        <v>1166</v>
      </c>
      <c r="AL388" s="156" t="str">
        <f t="shared" si="9383"/>
        <v>1</v>
      </c>
      <c r="AM388" s="157">
        <f t="shared" si="122"/>
        <v>2</v>
      </c>
      <c r="AN388" s="158">
        <f t="shared" si="123"/>
        <v>0</v>
      </c>
      <c r="AO388" s="159"/>
      <c r="AP388" s="159"/>
      <c r="AQ388" s="159"/>
      <c r="AR388" s="78"/>
      <c r="AS388" s="79"/>
      <c r="AT388" s="77" t="str">
        <f t="shared" si="124"/>
        <v>0</v>
      </c>
      <c r="AU388" s="81">
        <f t="shared" si="8809"/>
        <v>0</v>
      </c>
      <c r="AV388" s="160">
        <f t="shared" si="8810"/>
        <v>0</v>
      </c>
      <c r="AW388" s="160">
        <f t="shared" si="8811"/>
        <v>0</v>
      </c>
      <c r="AX388" s="160">
        <f t="shared" si="8812"/>
        <v>0</v>
      </c>
      <c r="AY388" s="160">
        <f t="shared" si="8813"/>
        <v>0</v>
      </c>
      <c r="AZ388" s="161">
        <f t="shared" ref="AZ388:BA388" si="9521">AZ387</f>
        <v>4</v>
      </c>
      <c r="BA388" s="175">
        <f t="shared" si="9521"/>
        <v>1167</v>
      </c>
      <c r="BB388" s="163" t="str">
        <f t="shared" si="9385"/>
        <v>1</v>
      </c>
      <c r="BC388" s="164">
        <f t="shared" si="132"/>
        <v>4</v>
      </c>
      <c r="BD388" s="165">
        <f t="shared" si="133"/>
        <v>0</v>
      </c>
      <c r="BE388" s="166"/>
      <c r="BF388" s="166"/>
      <c r="BG388" s="166"/>
      <c r="BH388" s="84"/>
      <c r="BI388" s="85"/>
      <c r="BJ388" s="83" t="str">
        <f t="shared" si="134"/>
        <v>0</v>
      </c>
      <c r="BK388" s="167">
        <f t="shared" si="8816"/>
        <v>0</v>
      </c>
      <c r="BL388" s="168">
        <f t="shared" si="8817"/>
        <v>0</v>
      </c>
      <c r="BM388" s="168">
        <f t="shared" si="8818"/>
        <v>0</v>
      </c>
      <c r="BN388" s="168">
        <f t="shared" si="8819"/>
        <v>0</v>
      </c>
      <c r="BO388" s="168">
        <f t="shared" si="8820"/>
        <v>0</v>
      </c>
      <c r="BP388" s="154">
        <f t="shared" ref="BP388:BQ388" si="9522">BP387</f>
        <v>5</v>
      </c>
      <c r="BQ388" s="173">
        <f t="shared" si="9522"/>
        <v>1168</v>
      </c>
      <c r="BR388" s="156" t="str">
        <f t="shared" si="9387"/>
        <v>1</v>
      </c>
      <c r="BS388" s="157">
        <f t="shared" si="142"/>
        <v>4</v>
      </c>
      <c r="BT388" s="158">
        <f t="shared" si="143"/>
        <v>0</v>
      </c>
      <c r="BU388" s="159"/>
      <c r="BV388" s="159"/>
      <c r="BW388" s="159"/>
      <c r="BX388" s="78"/>
      <c r="BY388" s="79"/>
      <c r="BZ388" s="77" t="str">
        <f t="shared" si="144"/>
        <v>0</v>
      </c>
      <c r="CA388" s="81">
        <f t="shared" si="8823"/>
        <v>0</v>
      </c>
      <c r="CB388" s="160">
        <f t="shared" si="8824"/>
        <v>0</v>
      </c>
      <c r="CC388" s="160">
        <f t="shared" si="8825"/>
        <v>0</v>
      </c>
      <c r="CD388" s="160">
        <f t="shared" si="8826"/>
        <v>0</v>
      </c>
      <c r="CE388" s="160">
        <f t="shared" si="8827"/>
        <v>0</v>
      </c>
      <c r="CF388" s="161">
        <f t="shared" ref="CF388:CG388" si="9523">CF387</f>
        <v>6</v>
      </c>
      <c r="CG388" s="175">
        <f t="shared" si="9523"/>
        <v>1169</v>
      </c>
      <c r="CH388" s="163" t="str">
        <f t="shared" si="9389"/>
        <v>1</v>
      </c>
      <c r="CI388" s="164">
        <f t="shared" si="152"/>
        <v>2</v>
      </c>
      <c r="CJ388" s="165">
        <f t="shared" si="153"/>
        <v>0</v>
      </c>
      <c r="CK388" s="166"/>
      <c r="CL388" s="166"/>
      <c r="CM388" s="166"/>
      <c r="CN388" s="84"/>
      <c r="CO388" s="85"/>
      <c r="CP388" s="83" t="str">
        <f t="shared" si="154"/>
        <v>0</v>
      </c>
      <c r="CQ388" s="167">
        <f t="shared" si="8830"/>
        <v>0</v>
      </c>
      <c r="CR388" s="168">
        <f t="shared" si="8831"/>
        <v>0</v>
      </c>
      <c r="CS388" s="168">
        <f t="shared" si="8832"/>
        <v>0</v>
      </c>
      <c r="CT388" s="168">
        <f t="shared" si="8833"/>
        <v>0</v>
      </c>
      <c r="CU388" s="168">
        <f t="shared" si="8834"/>
        <v>0</v>
      </c>
      <c r="CV388" s="154">
        <f t="shared" ref="CV388:CW388" si="9524">CV387</f>
        <v>7</v>
      </c>
      <c r="CW388" s="173">
        <f t="shared" si="9524"/>
        <v>1170</v>
      </c>
      <c r="CX388" s="156" t="str">
        <f t="shared" si="9391"/>
        <v>1</v>
      </c>
      <c r="CY388" s="157">
        <f t="shared" si="162"/>
        <v>2</v>
      </c>
      <c r="CZ388" s="158">
        <f t="shared" si="163"/>
        <v>0</v>
      </c>
      <c r="DA388" s="159"/>
      <c r="DB388" s="159"/>
      <c r="DC388" s="159"/>
      <c r="DD388" s="78"/>
      <c r="DE388" s="79"/>
      <c r="DF388" s="77" t="str">
        <f t="shared" si="164"/>
        <v>0</v>
      </c>
      <c r="DG388" s="81">
        <f t="shared" si="8837"/>
        <v>0</v>
      </c>
      <c r="DH388" s="160">
        <f t="shared" si="8838"/>
        <v>0</v>
      </c>
      <c r="DI388" s="160">
        <f t="shared" si="8839"/>
        <v>0</v>
      </c>
      <c r="DJ388" s="160">
        <f t="shared" si="8840"/>
        <v>0</v>
      </c>
      <c r="DK388" s="160">
        <f t="shared" si="8841"/>
        <v>0</v>
      </c>
      <c r="DL388" s="161">
        <f t="shared" ref="DL388:DM388" si="9525">DL387</f>
        <v>8</v>
      </c>
      <c r="DM388" s="175">
        <f t="shared" si="9525"/>
        <v>1171</v>
      </c>
      <c r="DN388" s="163" t="str">
        <f t="shared" si="9393"/>
        <v>1</v>
      </c>
      <c r="DO388" s="164">
        <f t="shared" si="172"/>
        <v>2</v>
      </c>
      <c r="DP388" s="165">
        <f t="shared" si="173"/>
        <v>0</v>
      </c>
      <c r="DQ388" s="166"/>
      <c r="DR388" s="166"/>
      <c r="DS388" s="166"/>
      <c r="DT388" s="84"/>
      <c r="DU388" s="85"/>
      <c r="DV388" s="83" t="str">
        <f t="shared" si="174"/>
        <v>0</v>
      </c>
      <c r="DW388" s="167">
        <f t="shared" si="8844"/>
        <v>0</v>
      </c>
      <c r="DX388" s="168">
        <f t="shared" si="8845"/>
        <v>0</v>
      </c>
      <c r="DY388" s="168">
        <f t="shared" si="8846"/>
        <v>0</v>
      </c>
      <c r="DZ388" s="168">
        <f t="shared" si="8847"/>
        <v>0</v>
      </c>
      <c r="EA388" s="168">
        <f t="shared" si="8848"/>
        <v>0</v>
      </c>
      <c r="EB388" s="154">
        <f t="shared" ref="EB388:EC388" si="9526">EB387</f>
        <v>9</v>
      </c>
      <c r="EC388" s="173">
        <f t="shared" si="9526"/>
        <v>1172</v>
      </c>
      <c r="ED388" s="156" t="str">
        <f t="shared" si="9395"/>
        <v>1</v>
      </c>
      <c r="EE388" s="157">
        <f t="shared" si="182"/>
        <v>5</v>
      </c>
      <c r="EF388" s="169">
        <f t="shared" si="183"/>
        <v>0</v>
      </c>
      <c r="EG388" s="159"/>
      <c r="EH388" s="159"/>
      <c r="EI388" s="159"/>
      <c r="EJ388" s="78"/>
      <c r="EK388" s="79"/>
      <c r="EL388" s="77" t="str">
        <f t="shared" si="184"/>
        <v>0</v>
      </c>
      <c r="EM388" s="81">
        <f t="shared" si="8851"/>
        <v>0</v>
      </c>
      <c r="EN388" s="160">
        <f t="shared" si="8852"/>
        <v>0</v>
      </c>
      <c r="EO388" s="160">
        <f t="shared" si="8853"/>
        <v>0</v>
      </c>
      <c r="EP388" s="160">
        <f t="shared" si="8854"/>
        <v>0</v>
      </c>
      <c r="EQ388" s="160">
        <f t="shared" si="8855"/>
        <v>0</v>
      </c>
      <c r="ER388" s="161">
        <f t="shared" ref="ER388:ES388" si="9527">ER387</f>
        <v>10</v>
      </c>
      <c r="ES388" s="175">
        <f t="shared" si="9527"/>
        <v>1173</v>
      </c>
      <c r="ET388" s="163" t="str">
        <f t="shared" si="9397"/>
        <v>1</v>
      </c>
      <c r="EU388" s="164">
        <f t="shared" si="192"/>
        <v>19</v>
      </c>
      <c r="EV388" s="165">
        <f t="shared" si="193"/>
        <v>0</v>
      </c>
      <c r="EW388" s="166"/>
      <c r="EX388" s="166"/>
      <c r="EY388" s="166"/>
      <c r="EZ388" s="84"/>
      <c r="FA388" s="85"/>
      <c r="FB388" s="83" t="str">
        <f t="shared" si="194"/>
        <v>0</v>
      </c>
      <c r="FC388" s="167">
        <f t="shared" si="8858"/>
        <v>0</v>
      </c>
      <c r="FD388" s="168">
        <f t="shared" si="8859"/>
        <v>0</v>
      </c>
      <c r="FE388" s="168">
        <f t="shared" si="8860"/>
        <v>0</v>
      </c>
      <c r="FF388" s="168">
        <f t="shared" si="8861"/>
        <v>0</v>
      </c>
      <c r="FG388" s="168">
        <f t="shared" si="8862"/>
        <v>0</v>
      </c>
      <c r="FH388" s="154">
        <f t="shared" ref="FH388:FI388" si="9528">FH387</f>
        <v>11</v>
      </c>
      <c r="FI388" s="173">
        <f t="shared" si="9528"/>
        <v>1174</v>
      </c>
      <c r="FJ388" s="156" t="str">
        <f t="shared" si="9399"/>
        <v>1</v>
      </c>
      <c r="FK388" s="157">
        <f t="shared" si="202"/>
        <v>4</v>
      </c>
      <c r="FL388" s="158">
        <f t="shared" si="203"/>
        <v>0</v>
      </c>
      <c r="FM388" s="159"/>
      <c r="FN388" s="159"/>
      <c r="FO388" s="159"/>
      <c r="FP388" s="78"/>
      <c r="FQ388" s="79"/>
      <c r="FR388" s="77" t="str">
        <f t="shared" si="204"/>
        <v>0</v>
      </c>
      <c r="FS388" s="81">
        <f t="shared" si="8865"/>
        <v>0</v>
      </c>
      <c r="FT388" s="160">
        <f t="shared" si="8866"/>
        <v>0</v>
      </c>
      <c r="FU388" s="160">
        <f t="shared" si="8867"/>
        <v>0</v>
      </c>
      <c r="FV388" s="160">
        <f t="shared" si="8868"/>
        <v>0</v>
      </c>
      <c r="FW388" s="160">
        <f t="shared" si="8869"/>
        <v>0</v>
      </c>
      <c r="FX388" s="161">
        <f t="shared" ref="FX388:FY388" si="9529">FX387</f>
        <v>12</v>
      </c>
      <c r="FY388" s="175">
        <f t="shared" si="9529"/>
        <v>1175</v>
      </c>
      <c r="FZ388" s="163" t="str">
        <f t="shared" si="9401"/>
        <v>1</v>
      </c>
      <c r="GA388" s="164">
        <f t="shared" si="212"/>
        <v>2</v>
      </c>
      <c r="GB388" s="165">
        <f t="shared" si="213"/>
        <v>0</v>
      </c>
      <c r="GC388" s="166"/>
      <c r="GD388" s="166"/>
      <c r="GE388" s="166"/>
      <c r="GF388" s="84"/>
      <c r="GG388" s="85"/>
      <c r="GH388" s="83" t="str">
        <f t="shared" si="214"/>
        <v>0</v>
      </c>
      <c r="GI388" s="167">
        <f t="shared" si="8872"/>
        <v>0</v>
      </c>
      <c r="GJ388" s="168">
        <f t="shared" si="8873"/>
        <v>0</v>
      </c>
      <c r="GK388" s="168">
        <f t="shared" si="8874"/>
        <v>0</v>
      </c>
      <c r="GL388" s="168">
        <f t="shared" si="8875"/>
        <v>0</v>
      </c>
      <c r="GM388" s="168">
        <f t="shared" si="8876"/>
        <v>0</v>
      </c>
      <c r="GN388" s="154">
        <f t="shared" ref="GN388:GO388" si="9530">GN387</f>
        <v>13</v>
      </c>
      <c r="GO388" s="173">
        <f t="shared" si="9530"/>
        <v>1176</v>
      </c>
      <c r="GP388" s="156" t="str">
        <f t="shared" si="9403"/>
        <v>1</v>
      </c>
      <c r="GQ388" s="157">
        <f t="shared" si="222"/>
        <v>3</v>
      </c>
      <c r="GR388" s="158">
        <f t="shared" si="223"/>
        <v>0</v>
      </c>
      <c r="GS388" s="159"/>
      <c r="GT388" s="159"/>
      <c r="GU388" s="159"/>
      <c r="GV388" s="78"/>
      <c r="GW388" s="79"/>
      <c r="GX388" s="77" t="str">
        <f t="shared" si="224"/>
        <v>0</v>
      </c>
      <c r="GY388" s="81">
        <f t="shared" si="8879"/>
        <v>0</v>
      </c>
      <c r="GZ388" s="160">
        <f t="shared" si="8880"/>
        <v>0</v>
      </c>
      <c r="HA388" s="160">
        <f t="shared" si="8881"/>
        <v>0</v>
      </c>
      <c r="HB388" s="160">
        <f t="shared" si="8882"/>
        <v>0</v>
      </c>
      <c r="HC388" s="160">
        <f t="shared" si="8883"/>
        <v>0</v>
      </c>
      <c r="HD388" s="161">
        <f t="shared" ref="HD388:HE388" si="9531">HD387</f>
        <v>14</v>
      </c>
      <c r="HE388" s="175">
        <f t="shared" si="9531"/>
        <v>1177</v>
      </c>
      <c r="HF388" s="163" t="str">
        <f t="shared" si="9405"/>
        <v>1</v>
      </c>
      <c r="HG388" s="164">
        <f t="shared" si="232"/>
        <v>5</v>
      </c>
      <c r="HH388" s="165">
        <f t="shared" si="233"/>
        <v>0</v>
      </c>
      <c r="HI388" s="166"/>
      <c r="HJ388" s="166"/>
      <c r="HK388" s="166"/>
      <c r="HL388" s="84"/>
      <c r="HM388" s="85"/>
      <c r="HN388" s="83" t="str">
        <f t="shared" si="234"/>
        <v>0</v>
      </c>
      <c r="HO388" s="167">
        <f t="shared" si="8886"/>
        <v>0</v>
      </c>
      <c r="HP388" s="168">
        <f t="shared" si="8887"/>
        <v>0</v>
      </c>
      <c r="HQ388" s="168">
        <f t="shared" si="8888"/>
        <v>0</v>
      </c>
      <c r="HR388" s="168">
        <f t="shared" si="8889"/>
        <v>0</v>
      </c>
      <c r="HS388" s="168">
        <f t="shared" si="8890"/>
        <v>0</v>
      </c>
      <c r="HT388" s="154">
        <f t="shared" ref="HT388:HU388" si="9532">HT387</f>
        <v>15</v>
      </c>
      <c r="HU388" s="173">
        <f t="shared" si="9532"/>
        <v>1178</v>
      </c>
      <c r="HV388" s="156" t="str">
        <f t="shared" si="9407"/>
        <v>1</v>
      </c>
      <c r="HW388" s="157" t="str">
        <f t="shared" si="242"/>
        <v/>
      </c>
      <c r="HX388" s="169">
        <f t="shared" si="243"/>
        <v>0</v>
      </c>
      <c r="HY388" s="159"/>
      <c r="HZ388" s="159"/>
      <c r="IA388" s="159"/>
      <c r="IB388" s="160"/>
      <c r="IC388" s="160"/>
      <c r="ID388" s="160" t="str">
        <f t="shared" si="244"/>
        <v>0</v>
      </c>
      <c r="IE388" s="160">
        <f t="shared" si="8893"/>
        <v>0</v>
      </c>
      <c r="IF388" s="160">
        <f t="shared" si="8894"/>
        <v>0</v>
      </c>
      <c r="IG388" s="160">
        <f t="shared" si="8895"/>
        <v>0</v>
      </c>
      <c r="IH388" s="160">
        <f t="shared" si="8896"/>
        <v>0</v>
      </c>
      <c r="II388" s="160">
        <f t="shared" si="8897"/>
        <v>0</v>
      </c>
      <c r="IJ388" s="161">
        <f t="shared" ref="IJ388:IK388" si="9533">IJ387</f>
        <v>16</v>
      </c>
      <c r="IK388" s="175">
        <f t="shared" si="9533"/>
        <v>1179</v>
      </c>
      <c r="IL388" s="163" t="str">
        <f t="shared" si="9409"/>
        <v>1</v>
      </c>
      <c r="IM388" s="164" t="str">
        <f t="shared" si="252"/>
        <v/>
      </c>
      <c r="IN388" s="165">
        <f t="shared" si="253"/>
        <v>0</v>
      </c>
      <c r="IO388" s="166"/>
      <c r="IP388" s="166"/>
      <c r="IQ388" s="166"/>
      <c r="IR388" s="168"/>
      <c r="IS388" s="168"/>
      <c r="IT388" s="170" t="str">
        <f t="shared" si="254"/>
        <v>0</v>
      </c>
      <c r="IU388" s="170">
        <f t="shared" si="8900"/>
        <v>0</v>
      </c>
      <c r="IV388" s="168">
        <f t="shared" si="8901"/>
        <v>0</v>
      </c>
      <c r="IW388" s="168">
        <f t="shared" si="8902"/>
        <v>0</v>
      </c>
      <c r="IX388" s="168">
        <f t="shared" si="8903"/>
        <v>0</v>
      </c>
      <c r="IY388" s="168">
        <f t="shared" si="8904"/>
        <v>0</v>
      </c>
      <c r="IZ388" s="154">
        <f t="shared" ref="IZ388:JA388" si="9534">IZ387</f>
        <v>17</v>
      </c>
      <c r="JA388" s="173">
        <f t="shared" si="9534"/>
        <v>1180</v>
      </c>
      <c r="JB388" s="156" t="str">
        <f t="shared" si="9411"/>
        <v>1</v>
      </c>
      <c r="JC388" s="157" t="str">
        <f t="shared" si="262"/>
        <v/>
      </c>
      <c r="JD388" s="158">
        <f t="shared" si="263"/>
        <v>0</v>
      </c>
      <c r="JE388" s="159"/>
      <c r="JF388" s="159"/>
      <c r="JG388" s="159"/>
      <c r="JH388" s="160"/>
      <c r="JI388" s="160"/>
      <c r="JJ388" s="171" t="str">
        <f t="shared" si="264"/>
        <v>0</v>
      </c>
      <c r="JK388" s="171">
        <f t="shared" si="8907"/>
        <v>0</v>
      </c>
      <c r="JL388" s="160">
        <f t="shared" si="8908"/>
        <v>0</v>
      </c>
      <c r="JM388" s="160">
        <f t="shared" si="8909"/>
        <v>0</v>
      </c>
      <c r="JN388" s="160">
        <f t="shared" si="8910"/>
        <v>0</v>
      </c>
      <c r="JO388" s="160">
        <f t="shared" si="8911"/>
        <v>0</v>
      </c>
      <c r="JP388" s="161">
        <f t="shared" ref="JP388:JQ388" si="9535">JP387</f>
        <v>18</v>
      </c>
      <c r="JQ388" s="175">
        <f t="shared" si="9535"/>
        <v>1181</v>
      </c>
      <c r="JR388" s="163" t="str">
        <f t="shared" si="9413"/>
        <v>1</v>
      </c>
      <c r="JS388" s="164" t="str">
        <f t="shared" si="272"/>
        <v/>
      </c>
      <c r="JT388" s="165">
        <f t="shared" si="273"/>
        <v>0</v>
      </c>
      <c r="JU388" s="166"/>
      <c r="JV388" s="166"/>
      <c r="JW388" s="166"/>
      <c r="JX388" s="168"/>
      <c r="JY388" s="168"/>
      <c r="JZ388" s="170" t="str">
        <f t="shared" si="274"/>
        <v>0</v>
      </c>
      <c r="KA388" s="170">
        <f t="shared" si="8914"/>
        <v>0</v>
      </c>
      <c r="KB388" s="168">
        <f t="shared" si="8915"/>
        <v>0</v>
      </c>
      <c r="KC388" s="168">
        <f t="shared" si="8916"/>
        <v>0</v>
      </c>
      <c r="KD388" s="168">
        <f t="shared" si="8917"/>
        <v>0</v>
      </c>
      <c r="KE388" s="168">
        <f t="shared" si="8918"/>
        <v>0</v>
      </c>
      <c r="KF388" s="154">
        <f t="shared" ref="KF388:KG388" si="9536">KF387</f>
        <v>19</v>
      </c>
      <c r="KG388" s="173">
        <f t="shared" si="9536"/>
        <v>1182</v>
      </c>
      <c r="KH388" s="156" t="str">
        <f t="shared" si="9415"/>
        <v>1</v>
      </c>
      <c r="KI388" s="157" t="str">
        <f t="shared" si="282"/>
        <v/>
      </c>
      <c r="KJ388" s="158">
        <f t="shared" si="283"/>
        <v>0</v>
      </c>
      <c r="KK388" s="159"/>
      <c r="KL388" s="159"/>
      <c r="KM388" s="159"/>
      <c r="KN388" s="160"/>
      <c r="KO388" s="160"/>
      <c r="KP388" s="171" t="str">
        <f t="shared" si="284"/>
        <v>0</v>
      </c>
      <c r="KQ388" s="171">
        <f t="shared" si="8921"/>
        <v>0</v>
      </c>
      <c r="KR388" s="160">
        <f t="shared" si="8922"/>
        <v>0</v>
      </c>
      <c r="KS388" s="160">
        <f t="shared" si="8923"/>
        <v>0</v>
      </c>
      <c r="KT388" s="160">
        <f t="shared" si="8924"/>
        <v>0</v>
      </c>
      <c r="KU388" s="160">
        <f t="shared" si="8925"/>
        <v>0</v>
      </c>
      <c r="KV388" s="161">
        <f t="shared" ref="KV388:KW388" si="9537">KV387</f>
        <v>20</v>
      </c>
      <c r="KW388" s="175">
        <f t="shared" si="9537"/>
        <v>1183</v>
      </c>
      <c r="KX388" s="163" t="str">
        <f t="shared" si="9417"/>
        <v>1</v>
      </c>
      <c r="KY388" s="164" t="str">
        <f t="shared" si="292"/>
        <v/>
      </c>
      <c r="KZ388" s="165">
        <f t="shared" si="293"/>
        <v>0</v>
      </c>
      <c r="LA388" s="166"/>
      <c r="LB388" s="166"/>
      <c r="LC388" s="166"/>
      <c r="LD388" s="168"/>
      <c r="LE388" s="168"/>
      <c r="LF388" s="170" t="str">
        <f t="shared" si="294"/>
        <v>0</v>
      </c>
      <c r="LG388" s="170">
        <f t="shared" si="8928"/>
        <v>0</v>
      </c>
      <c r="LH388" s="168">
        <f t="shared" si="8929"/>
        <v>0</v>
      </c>
      <c r="LI388" s="168">
        <f t="shared" si="8930"/>
        <v>0</v>
      </c>
      <c r="LJ388" s="168">
        <f t="shared" si="8931"/>
        <v>0</v>
      </c>
      <c r="LK388" s="168">
        <f t="shared" si="8932"/>
        <v>0</v>
      </c>
      <c r="LL388" s="172"/>
      <c r="LM388" s="172"/>
      <c r="LN388" s="168" t="str">
        <f t="shared" si="8933"/>
        <v>#REF!</v>
      </c>
      <c r="LO388" s="168" t="str">
        <f t="shared" si="8934"/>
        <v>#REF!</v>
      </c>
      <c r="LP388" s="168" t="str">
        <f t="shared" si="8935"/>
        <v>#REF!</v>
      </c>
      <c r="LQ388" s="168" t="str">
        <f t="shared" si="8936"/>
        <v>#REF!</v>
      </c>
    </row>
    <row r="389" ht="15.75" customHeight="1">
      <c r="A389" s="134"/>
      <c r="B389" s="135"/>
      <c r="C389" s="136">
        <f t="shared" si="99"/>
        <v>0</v>
      </c>
      <c r="D389" s="137">
        <f t="shared" ref="D389:E389" si="9538">D388</f>
        <v>1</v>
      </c>
      <c r="E389" s="182">
        <f t="shared" si="9538"/>
        <v>1164</v>
      </c>
      <c r="F389" s="183" t="str">
        <f>IFERROR(IF(S389&gt;=10,"6",IF(S389&gt;=8,"5",IF(S389&gt;=6,"4",IF(S389&gt;=4,"3",IF(S389&gt;=2,"2",IF(S389&gt;=-1,"1",IF(S389&gt;=-2,"-1",IF(S389&gt;=-3,"-2","-3")))))))), F396)</f>
        <v>1</v>
      </c>
      <c r="G389" s="184">
        <f t="shared" si="102"/>
        <v>1</v>
      </c>
      <c r="H389" s="185">
        <f t="shared" si="103"/>
        <v>0</v>
      </c>
      <c r="I389" s="139"/>
      <c r="J389" s="139"/>
      <c r="K389" s="136">
        <f>SUM(K358:K388)</f>
        <v>0</v>
      </c>
      <c r="L389" s="142"/>
      <c r="M389" s="143"/>
      <c r="N389" s="148" t="str">
        <f t="shared" si="104"/>
        <v>0</v>
      </c>
      <c r="O389" s="145"/>
      <c r="P389" s="139"/>
      <c r="Q389" s="139"/>
      <c r="R389" s="186"/>
      <c r="S389" s="139"/>
      <c r="T389" s="137">
        <f t="shared" ref="T389:U389" si="9539">T388</f>
        <v>2</v>
      </c>
      <c r="U389" s="182">
        <f t="shared" si="9539"/>
        <v>1165</v>
      </c>
      <c r="V389" s="139"/>
      <c r="W389" s="140">
        <f t="shared" si="112"/>
        <v>1</v>
      </c>
      <c r="X389" s="185">
        <f t="shared" si="113"/>
        <v>0</v>
      </c>
      <c r="Y389" s="139"/>
      <c r="Z389" s="139"/>
      <c r="AA389" s="136">
        <f>SUM(AA358:AA388)</f>
        <v>0</v>
      </c>
      <c r="AB389" s="142"/>
      <c r="AC389" s="143"/>
      <c r="AD389" s="148" t="str">
        <f t="shared" si="114"/>
        <v>0</v>
      </c>
      <c r="AE389" s="146"/>
      <c r="AF389" s="139"/>
      <c r="AG389" s="139"/>
      <c r="AH389" s="186"/>
      <c r="AI389" s="139"/>
      <c r="AJ389" s="137">
        <f t="shared" ref="AJ389:AK389" si="9540">AJ388</f>
        <v>3</v>
      </c>
      <c r="AK389" s="182">
        <f t="shared" si="9540"/>
        <v>1166</v>
      </c>
      <c r="AL389" s="139"/>
      <c r="AM389" s="140">
        <f t="shared" si="122"/>
        <v>2</v>
      </c>
      <c r="AN389" s="185">
        <f t="shared" si="123"/>
        <v>0</v>
      </c>
      <c r="AO389" s="139"/>
      <c r="AP389" s="139"/>
      <c r="AQ389" s="136">
        <f>SUM(AQ358:AQ388)</f>
        <v>0</v>
      </c>
      <c r="AR389" s="142"/>
      <c r="AS389" s="143"/>
      <c r="AT389" s="148" t="str">
        <f t="shared" si="124"/>
        <v>0</v>
      </c>
      <c r="AU389" s="145"/>
      <c r="AV389" s="139"/>
      <c r="AW389" s="139"/>
      <c r="AX389" s="186"/>
      <c r="AY389" s="139"/>
      <c r="AZ389" s="137">
        <f t="shared" ref="AZ389:BA389" si="9541">AZ388</f>
        <v>4</v>
      </c>
      <c r="BA389" s="182">
        <f t="shared" si="9541"/>
        <v>1167</v>
      </c>
      <c r="BB389" s="139"/>
      <c r="BC389" s="140">
        <f t="shared" si="132"/>
        <v>4</v>
      </c>
      <c r="BD389" s="185">
        <f t="shared" si="133"/>
        <v>0</v>
      </c>
      <c r="BE389" s="139"/>
      <c r="BF389" s="139"/>
      <c r="BG389" s="136">
        <f>SUM(BG358:BG388)</f>
        <v>0</v>
      </c>
      <c r="BH389" s="142"/>
      <c r="BI389" s="143"/>
      <c r="BJ389" s="148" t="str">
        <f t="shared" si="134"/>
        <v>0</v>
      </c>
      <c r="BK389" s="146"/>
      <c r="BL389" s="139"/>
      <c r="BM389" s="139"/>
      <c r="BN389" s="186"/>
      <c r="BO389" s="139"/>
      <c r="BP389" s="137">
        <f t="shared" ref="BP389:BQ389" si="9542">BP388</f>
        <v>5</v>
      </c>
      <c r="BQ389" s="182">
        <f t="shared" si="9542"/>
        <v>1168</v>
      </c>
      <c r="BR389" s="139"/>
      <c r="BS389" s="140">
        <f t="shared" si="142"/>
        <v>4</v>
      </c>
      <c r="BT389" s="185">
        <f t="shared" si="143"/>
        <v>0</v>
      </c>
      <c r="BU389" s="139"/>
      <c r="BV389" s="139"/>
      <c r="BW389" s="136">
        <f>SUM(BW358:BW388)</f>
        <v>0</v>
      </c>
      <c r="BX389" s="142"/>
      <c r="BY389" s="143"/>
      <c r="BZ389" s="148" t="str">
        <f t="shared" si="144"/>
        <v>0</v>
      </c>
      <c r="CA389" s="145"/>
      <c r="CB389" s="139"/>
      <c r="CC389" s="139"/>
      <c r="CD389" s="186"/>
      <c r="CE389" s="139"/>
      <c r="CF389" s="137">
        <f t="shared" ref="CF389:CG389" si="9543">CF388</f>
        <v>6</v>
      </c>
      <c r="CG389" s="182">
        <f t="shared" si="9543"/>
        <v>1169</v>
      </c>
      <c r="CH389" s="139"/>
      <c r="CI389" s="140">
        <f t="shared" si="152"/>
        <v>2</v>
      </c>
      <c r="CJ389" s="185">
        <f t="shared" si="153"/>
        <v>0</v>
      </c>
      <c r="CK389" s="139"/>
      <c r="CL389" s="139"/>
      <c r="CM389" s="136">
        <f>SUM(CM358:CM388)</f>
        <v>0</v>
      </c>
      <c r="CN389" s="142"/>
      <c r="CO389" s="143"/>
      <c r="CP389" s="148" t="str">
        <f t="shared" si="154"/>
        <v>0</v>
      </c>
      <c r="CQ389" s="146"/>
      <c r="CR389" s="139"/>
      <c r="CS389" s="139"/>
      <c r="CT389" s="186"/>
      <c r="CU389" s="139"/>
      <c r="CV389" s="137">
        <f t="shared" ref="CV389:CW389" si="9544">CV388</f>
        <v>7</v>
      </c>
      <c r="CW389" s="182">
        <f t="shared" si="9544"/>
        <v>1170</v>
      </c>
      <c r="CX389" s="139"/>
      <c r="CY389" s="140">
        <f t="shared" si="162"/>
        <v>2</v>
      </c>
      <c r="CZ389" s="185">
        <f t="shared" si="163"/>
        <v>0</v>
      </c>
      <c r="DA389" s="139"/>
      <c r="DB389" s="139"/>
      <c r="DC389" s="136">
        <f>SUM(DC358:DC388)</f>
        <v>0</v>
      </c>
      <c r="DD389" s="142"/>
      <c r="DE389" s="143"/>
      <c r="DF389" s="148" t="str">
        <f t="shared" si="164"/>
        <v>0</v>
      </c>
      <c r="DG389" s="145"/>
      <c r="DH389" s="139"/>
      <c r="DI389" s="139"/>
      <c r="DJ389" s="186"/>
      <c r="DK389" s="139"/>
      <c r="DL389" s="137">
        <f t="shared" ref="DL389:DM389" si="9545">DL388</f>
        <v>8</v>
      </c>
      <c r="DM389" s="182">
        <f t="shared" si="9545"/>
        <v>1171</v>
      </c>
      <c r="DN389" s="139"/>
      <c r="DO389" s="140">
        <f t="shared" si="172"/>
        <v>2</v>
      </c>
      <c r="DP389" s="185">
        <f t="shared" si="173"/>
        <v>0</v>
      </c>
      <c r="DQ389" s="139"/>
      <c r="DR389" s="139"/>
      <c r="DS389" s="136">
        <f>SUM(DS358:DS388)</f>
        <v>0</v>
      </c>
      <c r="DT389" s="142"/>
      <c r="DU389" s="143"/>
      <c r="DV389" s="148" t="str">
        <f t="shared" si="174"/>
        <v>0</v>
      </c>
      <c r="DW389" s="146"/>
      <c r="DX389" s="139"/>
      <c r="DY389" s="139"/>
      <c r="DZ389" s="186"/>
      <c r="EA389" s="139"/>
      <c r="EB389" s="137">
        <f t="shared" ref="EB389:EC389" si="9546">EB388</f>
        <v>9</v>
      </c>
      <c r="EC389" s="182">
        <f t="shared" si="9546"/>
        <v>1172</v>
      </c>
      <c r="ED389" s="139"/>
      <c r="EE389" s="140">
        <f t="shared" si="182"/>
        <v>5</v>
      </c>
      <c r="EF389" s="187">
        <f t="shared" si="183"/>
        <v>0</v>
      </c>
      <c r="EG389" s="139"/>
      <c r="EH389" s="139"/>
      <c r="EI389" s="136">
        <f>SUM(EI358:EI388)</f>
        <v>0</v>
      </c>
      <c r="EJ389" s="142"/>
      <c r="EK389" s="143"/>
      <c r="EL389" s="148" t="str">
        <f t="shared" si="184"/>
        <v>0</v>
      </c>
      <c r="EM389" s="145"/>
      <c r="EN389" s="139"/>
      <c r="EO389" s="139"/>
      <c r="EP389" s="186"/>
      <c r="EQ389" s="139"/>
      <c r="ER389" s="137">
        <f t="shared" ref="ER389:ES389" si="9547">ER388</f>
        <v>10</v>
      </c>
      <c r="ES389" s="182">
        <f t="shared" si="9547"/>
        <v>1173</v>
      </c>
      <c r="ET389" s="139"/>
      <c r="EU389" s="140">
        <f t="shared" si="192"/>
        <v>19</v>
      </c>
      <c r="EV389" s="185">
        <f t="shared" si="193"/>
        <v>0</v>
      </c>
      <c r="EW389" s="139"/>
      <c r="EX389" s="139"/>
      <c r="EY389" s="136">
        <f>SUM(EY358:EY388)</f>
        <v>0</v>
      </c>
      <c r="EZ389" s="142"/>
      <c r="FA389" s="143"/>
      <c r="FB389" s="148" t="str">
        <f t="shared" si="194"/>
        <v>0</v>
      </c>
      <c r="FC389" s="146"/>
      <c r="FD389" s="139"/>
      <c r="FE389" s="139"/>
      <c r="FF389" s="186"/>
      <c r="FG389" s="139"/>
      <c r="FH389" s="137">
        <f t="shared" ref="FH389:FI389" si="9548">FH388</f>
        <v>11</v>
      </c>
      <c r="FI389" s="182">
        <f t="shared" si="9548"/>
        <v>1174</v>
      </c>
      <c r="FJ389" s="139"/>
      <c r="FK389" s="140">
        <f t="shared" si="202"/>
        <v>4</v>
      </c>
      <c r="FL389" s="185">
        <f t="shared" si="203"/>
        <v>0</v>
      </c>
      <c r="FM389" s="139"/>
      <c r="FN389" s="139"/>
      <c r="FO389" s="136">
        <f>SUM(FO358:FO388)</f>
        <v>0</v>
      </c>
      <c r="FP389" s="142"/>
      <c r="FQ389" s="143"/>
      <c r="FR389" s="148" t="str">
        <f t="shared" si="204"/>
        <v>0</v>
      </c>
      <c r="FS389" s="145"/>
      <c r="FT389" s="139"/>
      <c r="FU389" s="139"/>
      <c r="FV389" s="186"/>
      <c r="FW389" s="139"/>
      <c r="FX389" s="137">
        <f t="shared" ref="FX389:FY389" si="9549">FX388</f>
        <v>12</v>
      </c>
      <c r="FY389" s="182">
        <f t="shared" si="9549"/>
        <v>1175</v>
      </c>
      <c r="FZ389" s="139"/>
      <c r="GA389" s="140">
        <f t="shared" si="212"/>
        <v>2</v>
      </c>
      <c r="GB389" s="185">
        <f t="shared" si="213"/>
        <v>0</v>
      </c>
      <c r="GC389" s="139"/>
      <c r="GD389" s="139"/>
      <c r="GE389" s="136">
        <f>SUM(GE358:GE388)</f>
        <v>0</v>
      </c>
      <c r="GF389" s="142"/>
      <c r="GG389" s="143"/>
      <c r="GH389" s="148" t="str">
        <f t="shared" si="214"/>
        <v>0</v>
      </c>
      <c r="GI389" s="146"/>
      <c r="GJ389" s="139"/>
      <c r="GK389" s="139"/>
      <c r="GL389" s="186"/>
      <c r="GM389" s="139"/>
      <c r="GN389" s="137">
        <f t="shared" ref="GN389:GO389" si="9550">GN388</f>
        <v>13</v>
      </c>
      <c r="GO389" s="182">
        <f t="shared" si="9550"/>
        <v>1176</v>
      </c>
      <c r="GP389" s="139"/>
      <c r="GQ389" s="140">
        <f t="shared" si="222"/>
        <v>3</v>
      </c>
      <c r="GR389" s="185">
        <f t="shared" si="223"/>
        <v>0</v>
      </c>
      <c r="GS389" s="139"/>
      <c r="GT389" s="139"/>
      <c r="GU389" s="136">
        <f>SUM(GU358:GU388)</f>
        <v>0</v>
      </c>
      <c r="GV389" s="142"/>
      <c r="GW389" s="143"/>
      <c r="GX389" s="148" t="str">
        <f t="shared" si="224"/>
        <v>0</v>
      </c>
      <c r="GY389" s="145"/>
      <c r="GZ389" s="139"/>
      <c r="HA389" s="139"/>
      <c r="HB389" s="186"/>
      <c r="HC389" s="139"/>
      <c r="HD389" s="137">
        <f t="shared" ref="HD389:HE389" si="9551">HD388</f>
        <v>14</v>
      </c>
      <c r="HE389" s="182">
        <f t="shared" si="9551"/>
        <v>1177</v>
      </c>
      <c r="HF389" s="139"/>
      <c r="HG389" s="140">
        <f t="shared" si="232"/>
        <v>5</v>
      </c>
      <c r="HH389" s="185">
        <f t="shared" si="233"/>
        <v>0</v>
      </c>
      <c r="HI389" s="139"/>
      <c r="HJ389" s="139"/>
      <c r="HK389" s="136">
        <f>SUM(HK358:HK388)</f>
        <v>0</v>
      </c>
      <c r="HL389" s="142"/>
      <c r="HM389" s="143"/>
      <c r="HN389" s="148" t="str">
        <f t="shared" si="234"/>
        <v>0</v>
      </c>
      <c r="HO389" s="146"/>
      <c r="HP389" s="139"/>
      <c r="HQ389" s="139"/>
      <c r="HR389" s="186"/>
      <c r="HS389" s="139"/>
      <c r="HT389" s="137">
        <f t="shared" ref="HT389:HU389" si="9552">HT388</f>
        <v>15</v>
      </c>
      <c r="HU389" s="182">
        <f t="shared" si="9552"/>
        <v>1178</v>
      </c>
      <c r="HV389" s="139"/>
      <c r="HW389" s="140" t="str">
        <f t="shared" si="242"/>
        <v/>
      </c>
      <c r="HX389" s="187">
        <f t="shared" si="243"/>
        <v>0</v>
      </c>
      <c r="HY389" s="139"/>
      <c r="HZ389" s="139"/>
      <c r="IA389" s="136">
        <f>SUM(IA358:IA388)</f>
        <v>0</v>
      </c>
      <c r="IB389" s="139"/>
      <c r="IC389" s="139"/>
      <c r="ID389" s="139" t="str">
        <f t="shared" si="244"/>
        <v>0</v>
      </c>
      <c r="IE389" s="139"/>
      <c r="IF389" s="139"/>
      <c r="IG389" s="139"/>
      <c r="IH389" s="186"/>
      <c r="II389" s="139"/>
      <c r="IJ389" s="137">
        <f t="shared" ref="IJ389:IK389" si="9553">IJ388</f>
        <v>16</v>
      </c>
      <c r="IK389" s="182">
        <f t="shared" si="9553"/>
        <v>1179</v>
      </c>
      <c r="IL389" s="139"/>
      <c r="IM389" s="140" t="str">
        <f t="shared" si="252"/>
        <v/>
      </c>
      <c r="IN389" s="185">
        <f t="shared" si="253"/>
        <v>0</v>
      </c>
      <c r="IO389" s="139"/>
      <c r="IP389" s="139"/>
      <c r="IQ389" s="136">
        <f>SUM(IQ358:IQ388)</f>
        <v>0</v>
      </c>
      <c r="IR389" s="139"/>
      <c r="IS389" s="139"/>
      <c r="IT389" s="140" t="str">
        <f t="shared" si="254"/>
        <v>0</v>
      </c>
      <c r="IU389" s="140"/>
      <c r="IV389" s="139"/>
      <c r="IW389" s="139"/>
      <c r="IX389" s="186"/>
      <c r="IY389" s="139"/>
      <c r="IZ389" s="137">
        <f t="shared" ref="IZ389:JA389" si="9554">IZ388</f>
        <v>17</v>
      </c>
      <c r="JA389" s="182">
        <f t="shared" si="9554"/>
        <v>1180</v>
      </c>
      <c r="JB389" s="139"/>
      <c r="JC389" s="140" t="str">
        <f t="shared" si="262"/>
        <v/>
      </c>
      <c r="JD389" s="185">
        <f t="shared" si="263"/>
        <v>0</v>
      </c>
      <c r="JE389" s="139"/>
      <c r="JF389" s="139"/>
      <c r="JG389" s="136">
        <f>SUM(JG358:JG388)</f>
        <v>0</v>
      </c>
      <c r="JH389" s="139"/>
      <c r="JI389" s="139"/>
      <c r="JJ389" s="140" t="str">
        <f t="shared" si="264"/>
        <v>0</v>
      </c>
      <c r="JK389" s="140"/>
      <c r="JL389" s="139"/>
      <c r="JM389" s="139"/>
      <c r="JN389" s="186"/>
      <c r="JO389" s="139"/>
      <c r="JP389" s="137">
        <f t="shared" ref="JP389:JQ389" si="9555">JP388</f>
        <v>18</v>
      </c>
      <c r="JQ389" s="182">
        <f t="shared" si="9555"/>
        <v>1181</v>
      </c>
      <c r="JR389" s="139"/>
      <c r="JS389" s="140" t="str">
        <f t="shared" si="272"/>
        <v/>
      </c>
      <c r="JT389" s="185">
        <f t="shared" si="273"/>
        <v>0</v>
      </c>
      <c r="JU389" s="139"/>
      <c r="JV389" s="139"/>
      <c r="JW389" s="136">
        <f>SUM(JW358:JW388)</f>
        <v>0</v>
      </c>
      <c r="JX389" s="139"/>
      <c r="JY389" s="139"/>
      <c r="JZ389" s="140" t="str">
        <f t="shared" si="274"/>
        <v>0</v>
      </c>
      <c r="KA389" s="140"/>
      <c r="KB389" s="139"/>
      <c r="KC389" s="139"/>
      <c r="KD389" s="186"/>
      <c r="KE389" s="139"/>
      <c r="KF389" s="137">
        <f t="shared" ref="KF389:KG389" si="9556">KF388</f>
        <v>19</v>
      </c>
      <c r="KG389" s="182">
        <f t="shared" si="9556"/>
        <v>1182</v>
      </c>
      <c r="KH389" s="139"/>
      <c r="KI389" s="140" t="str">
        <f t="shared" si="282"/>
        <v/>
      </c>
      <c r="KJ389" s="185">
        <f t="shared" si="283"/>
        <v>0</v>
      </c>
      <c r="KK389" s="139"/>
      <c r="KL389" s="139"/>
      <c r="KM389" s="136">
        <f>SUM(KM358:KM388)</f>
        <v>0</v>
      </c>
      <c r="KN389" s="139"/>
      <c r="KO389" s="139"/>
      <c r="KP389" s="140" t="str">
        <f t="shared" si="284"/>
        <v>0</v>
      </c>
      <c r="KQ389" s="140"/>
      <c r="KR389" s="139"/>
      <c r="KS389" s="139"/>
      <c r="KT389" s="186"/>
      <c r="KU389" s="139"/>
      <c r="KV389" s="137">
        <f t="shared" ref="KV389:KW389" si="9557">KV388</f>
        <v>20</v>
      </c>
      <c r="KW389" s="182">
        <f t="shared" si="9557"/>
        <v>1183</v>
      </c>
      <c r="KX389" s="139"/>
      <c r="KY389" s="140" t="str">
        <f t="shared" si="292"/>
        <v/>
      </c>
      <c r="KZ389" s="185">
        <f t="shared" si="293"/>
        <v>0</v>
      </c>
      <c r="LA389" s="139"/>
      <c r="LB389" s="139"/>
      <c r="LC389" s="136">
        <f>SUM(LC358:LC388)</f>
        <v>0</v>
      </c>
      <c r="LD389" s="139"/>
      <c r="LE389" s="139"/>
      <c r="LF389" s="140" t="str">
        <f t="shared" si="294"/>
        <v>0</v>
      </c>
      <c r="LG389" s="140"/>
      <c r="LH389" s="139"/>
      <c r="LI389" s="139"/>
      <c r="LJ389" s="186"/>
      <c r="LK389" s="139"/>
      <c r="LL389" s="136"/>
      <c r="LM389" s="136"/>
      <c r="LN389" s="139"/>
      <c r="LO389" s="139"/>
      <c r="LP389" s="186"/>
      <c r="LQ389" s="139"/>
    </row>
    <row r="390" ht="15.75" customHeight="1">
      <c r="A390" s="151"/>
      <c r="B390" s="152"/>
      <c r="C390" s="153">
        <f t="shared" si="99"/>
        <v>0</v>
      </c>
      <c r="D390" s="154">
        <f t="shared" ref="D390:E390" si="9558">D389</f>
        <v>1</v>
      </c>
      <c r="E390" s="155">
        <f t="shared" si="9558"/>
        <v>1164</v>
      </c>
      <c r="F390" s="156" t="str">
        <f t="shared" ref="F390:F395" si="9579">IFERROR(IF(S390&gt;=10,"6",IF(S390&gt;=8,"5",IF(S390&gt;=6,"4",IF(S390&gt;=4,"3",IF(S390&gt;=2,"2",IF(S390&gt;=-1,"1",IF(S390&gt;=-2,"-1",IF(S390&gt;=-3,"-2","-3")))))))), F398)</f>
        <v>1</v>
      </c>
      <c r="G390" s="157">
        <f t="shared" si="102"/>
        <v>1</v>
      </c>
      <c r="H390" s="158">
        <f t="shared" si="103"/>
        <v>0</v>
      </c>
      <c r="I390" s="159"/>
      <c r="J390" s="159"/>
      <c r="K390" s="159"/>
      <c r="L390" s="78"/>
      <c r="M390" s="79"/>
      <c r="N390" s="77" t="str">
        <f t="shared" si="104"/>
        <v>0</v>
      </c>
      <c r="O390" s="81"/>
      <c r="P390" s="160">
        <f t="shared" ref="P390:P420" si="9580">IF(I390&gt;=8000,2.5,IF(I390&gt;=6000,2,IF(I390&gt;=4000,1.5,IF(I390&gt;=2000,1,IF(I390&gt;=1000,0.5,IF(I390&gt;=0,0))))))</f>
        <v>0</v>
      </c>
      <c r="Q390" s="160">
        <f t="shared" ref="Q390:Q420" si="9581">IF(J390&gt;=10000,5,IF(J390&gt;=9000,4.5,IF(J390&gt;=8000,4,IF(J390&gt;=7000,3.5,IF(J390&gt;=6000,3,IF(J390&gt;=5000,2.5,IF(J390&gt;=4000,2,IF(J390&gt;=3000,1.5,IF(J390&gt;=2000,1,IF(J390&gt;=1000,0.5,0))))))))))</f>
        <v>0</v>
      </c>
      <c r="R390" s="160">
        <f t="shared" ref="R390:R420" si="9582">IF(K390&gt;=8000,5,IF(K390&gt;=6000,4,IF(K390&gt;=4000,3,IF(K390&gt;=2000,2,IF(K390&gt;=1000,1,IF(K390&gt;=0,0,IF(K390&gt;=-1000,-1,IF(K390&gt;=-2000,-1.5,IF(K390&gt;=-3000,-4,IF(K390&gt;=-4000,-5,-6))))))))))</f>
        <v>0</v>
      </c>
      <c r="S390" s="160">
        <f t="shared" ref="S390:S420" si="9583">IFERROR(R390+Q390+P390, R390+Q390)</f>
        <v>0</v>
      </c>
      <c r="T390" s="161">
        <f t="shared" ref="T390:U390" si="9559">T389</f>
        <v>2</v>
      </c>
      <c r="U390" s="162">
        <f t="shared" si="9559"/>
        <v>1165</v>
      </c>
      <c r="V390" s="163" t="str">
        <f t="shared" ref="V390:V412" si="9585">IFERROR(IF(AI390&gt;=10,"6",IF(AI390&gt;=8,"5",IF(AI390&gt;=6,"4",IF(AI390&gt;=4,"3",IF(AI390&gt;=2,"2",IF(AI390&gt;=-1,"1",IF(AI390&gt;=-2,"-1",IF(AI390&gt;=-3,"-2","-3")))))))), V397)</f>
        <v>1</v>
      </c>
      <c r="W390" s="164">
        <f t="shared" si="112"/>
        <v>1</v>
      </c>
      <c r="X390" s="165">
        <f t="shared" si="113"/>
        <v>0</v>
      </c>
      <c r="Y390" s="166"/>
      <c r="Z390" s="166"/>
      <c r="AA390" s="166"/>
      <c r="AB390" s="84"/>
      <c r="AC390" s="85"/>
      <c r="AD390" s="83" t="str">
        <f t="shared" si="114"/>
        <v>0</v>
      </c>
      <c r="AE390" s="189"/>
      <c r="AF390" s="168">
        <f t="shared" ref="AF390:AF420" si="9586">IF(Y390&gt;=8000,2.5,IF(Y390&gt;=6000,2,IF(Y390&gt;=4000,1.5,IF(Y390&gt;=2000,1,IF(Y390&gt;=1000,0.5,IF(Y390&gt;=0,0))))))</f>
        <v>0</v>
      </c>
      <c r="AG390" s="168">
        <f t="shared" ref="AG390:AG420" si="9587">IF(Z390&gt;=10000,5,IF(Z390&gt;=9000,4.5,IF(Z390&gt;=8000,4,IF(Z390&gt;=7000,3.5,IF(Z390&gt;=6000,3,IF(Z390&gt;=5000,2.5,IF(Z390&gt;=4000,2,IF(Z390&gt;=3000,1.5,IF(Z390&gt;=2000,1,IF(Z390&gt;=1000,0.5,0))))))))))</f>
        <v>0</v>
      </c>
      <c r="AH390" s="168">
        <f t="shared" ref="AH390:AH420" si="9588">IF(AA390&gt;=8000,5,IF(AA390&gt;=6000,4,IF(AA390&gt;=4000,3,IF(AA390&gt;=2000,2,IF(AA390&gt;=1000,1,IF(AA390&gt;=0,0,IF(AA390&gt;=-1000,-1,IF(AA390&gt;=-2000,-1.5,IF(AA390&gt;=-3000,-4,IF(AA390&gt;=-4000,-5,-6))))))))))</f>
        <v>0</v>
      </c>
      <c r="AI390" s="168">
        <f t="shared" ref="AI390:AI420" si="9589">IFERROR(AH390+AG390+AF390, AH390+AG390)</f>
        <v>0</v>
      </c>
      <c r="AJ390" s="154">
        <f t="shared" ref="AJ390:AK390" si="9560">AJ389</f>
        <v>3</v>
      </c>
      <c r="AK390" s="155">
        <f t="shared" si="9560"/>
        <v>1166</v>
      </c>
      <c r="AL390" s="156" t="str">
        <f t="shared" ref="AL390:AL412" si="9591">IFERROR(IF(AY390&gt;=10,"6",IF(AY390&gt;=8,"5",IF(AY390&gt;=6,"4",IF(AY390&gt;=4,"3",IF(AY390&gt;=2,"2",IF(AY390&gt;=-1,"1",IF(AY390&gt;=-2,"-1",IF(AY390&gt;=-3,"-2","-3")))))))), AL397)</f>
        <v>1</v>
      </c>
      <c r="AM390" s="157">
        <f t="shared" si="122"/>
        <v>2</v>
      </c>
      <c r="AN390" s="158">
        <f t="shared" si="123"/>
        <v>0</v>
      </c>
      <c r="AO390" s="159"/>
      <c r="AP390" s="159"/>
      <c r="AQ390" s="159"/>
      <c r="AR390" s="78"/>
      <c r="AS390" s="79"/>
      <c r="AT390" s="77" t="str">
        <f t="shared" si="124"/>
        <v>0</v>
      </c>
      <c r="AU390" s="81"/>
      <c r="AV390" s="160">
        <f t="shared" ref="AV390:AV420" si="9592">IF(AO390&gt;=8000,2.5,IF(AO390&gt;=6000,2,IF(AO390&gt;=4000,1.5,IF(AO390&gt;=2000,1,IF(AO390&gt;=1000,0.5,IF(AO390&gt;=0,0))))))</f>
        <v>0</v>
      </c>
      <c r="AW390" s="160">
        <f t="shared" ref="AW390:AW420" si="9593">IF(AP390&gt;=10000,5,IF(AP390&gt;=9000,4.5,IF(AP390&gt;=8000,4,IF(AP390&gt;=7000,3.5,IF(AP390&gt;=6000,3,IF(AP390&gt;=5000,2.5,IF(AP390&gt;=4000,2,IF(AP390&gt;=3000,1.5,IF(AP390&gt;=2000,1,IF(AP390&gt;=1000,0.5,0))))))))))</f>
        <v>0</v>
      </c>
      <c r="AX390" s="160">
        <f t="shared" ref="AX390:AX420" si="9594">IF(AQ390&gt;=8000,5,IF(AQ390&gt;=6000,4,IF(AQ390&gt;=4000,3,IF(AQ390&gt;=2000,2,IF(AQ390&gt;=1000,1,IF(AQ390&gt;=0,0,IF(AQ390&gt;=-1000,-1,IF(AQ390&gt;=-2000,-1.5,IF(AQ390&gt;=-3000,-4,IF(AQ390&gt;=-4000,-5,-6))))))))))</f>
        <v>0</v>
      </c>
      <c r="AY390" s="160">
        <f t="shared" ref="AY390:AY420" si="9595">IFERROR(AX390+AW390+AV390, AX390+AW390)</f>
        <v>0</v>
      </c>
      <c r="AZ390" s="161">
        <f t="shared" ref="AZ390:BA390" si="9561">AZ389</f>
        <v>4</v>
      </c>
      <c r="BA390" s="162">
        <f t="shared" si="9561"/>
        <v>1167</v>
      </c>
      <c r="BB390" s="163" t="str">
        <f t="shared" ref="BB390:BB412" si="9597">IFERROR(IF(BO390&gt;=10,"6",IF(BO390&gt;=8,"5",IF(BO390&gt;=6,"4",IF(BO390&gt;=4,"3",IF(BO390&gt;=2,"2",IF(BO390&gt;=-1,"1",IF(BO390&gt;=-2,"-1",IF(BO390&gt;=-3,"-2","-3")))))))), BB397)</f>
        <v>1</v>
      </c>
      <c r="BC390" s="164">
        <f t="shared" si="132"/>
        <v>4</v>
      </c>
      <c r="BD390" s="165">
        <f t="shared" si="133"/>
        <v>0</v>
      </c>
      <c r="BE390" s="166"/>
      <c r="BF390" s="166"/>
      <c r="BG390" s="166"/>
      <c r="BH390" s="84"/>
      <c r="BI390" s="85"/>
      <c r="BJ390" s="83" t="str">
        <f t="shared" si="134"/>
        <v>0</v>
      </c>
      <c r="BK390" s="189"/>
      <c r="BL390" s="168">
        <f t="shared" ref="BL390:BL420" si="9598">IF(BE390&gt;=8000,2.5,IF(BE390&gt;=6000,2,IF(BE390&gt;=4000,1.5,IF(BE390&gt;=2000,1,IF(BE390&gt;=1000,0.5,IF(BE390&gt;=0,0))))))</f>
        <v>0</v>
      </c>
      <c r="BM390" s="168">
        <f t="shared" ref="BM390:BM420" si="9599">IF(BF390&gt;=10000,5,IF(BF390&gt;=9000,4.5,IF(BF390&gt;=8000,4,IF(BF390&gt;=7000,3.5,IF(BF390&gt;=6000,3,IF(BF390&gt;=5000,2.5,IF(BF390&gt;=4000,2,IF(BF390&gt;=3000,1.5,IF(BF390&gt;=2000,1,IF(BF390&gt;=1000,0.5,0))))))))))</f>
        <v>0</v>
      </c>
      <c r="BN390" s="168">
        <f t="shared" ref="BN390:BN420" si="9600">IF(BG390&gt;=8000,5,IF(BG390&gt;=6000,4,IF(BG390&gt;=4000,3,IF(BG390&gt;=2000,2,IF(BG390&gt;=1000,1,IF(BG390&gt;=0,0,IF(BG390&gt;=-1000,-1,IF(BG390&gt;=-2000,-1.5,IF(BG390&gt;=-3000,-4,IF(BG390&gt;=-4000,-5,-6))))))))))</f>
        <v>0</v>
      </c>
      <c r="BO390" s="168">
        <f t="shared" ref="BO390:BO420" si="9601">IFERROR(BN390+BM390+BL390, BN390+BM390)</f>
        <v>0</v>
      </c>
      <c r="BP390" s="154">
        <f t="shared" ref="BP390:BQ390" si="9562">BP389</f>
        <v>5</v>
      </c>
      <c r="BQ390" s="155">
        <f t="shared" si="9562"/>
        <v>1168</v>
      </c>
      <c r="BR390" s="156" t="str">
        <f t="shared" ref="BR390:BR412" si="9603">IFERROR(IF(CE390&gt;=10,"6",IF(CE390&gt;=8,"5",IF(CE390&gt;=6,"4",IF(CE390&gt;=4,"3",IF(CE390&gt;=2,"2",IF(CE390&gt;=-1,"1",IF(CE390&gt;=-2,"-1",IF(CE390&gt;=-3,"-2","-3")))))))), BR397)</f>
        <v>1</v>
      </c>
      <c r="BS390" s="157">
        <f t="shared" si="142"/>
        <v>4</v>
      </c>
      <c r="BT390" s="158">
        <f t="shared" si="143"/>
        <v>0</v>
      </c>
      <c r="BU390" s="159"/>
      <c r="BV390" s="159"/>
      <c r="BW390" s="159"/>
      <c r="BX390" s="78"/>
      <c r="BY390" s="79"/>
      <c r="BZ390" s="77" t="str">
        <f t="shared" si="144"/>
        <v>0</v>
      </c>
      <c r="CA390" s="81"/>
      <c r="CB390" s="160">
        <f t="shared" ref="CB390:CB420" si="9604">IF(BU390&gt;=8000,2.5,IF(BU390&gt;=6000,2,IF(BU390&gt;=4000,1.5,IF(BU390&gt;=2000,1,IF(BU390&gt;=1000,0.5,IF(BU390&gt;=0,0))))))</f>
        <v>0</v>
      </c>
      <c r="CC390" s="160">
        <f t="shared" ref="CC390:CC420" si="9605">IF(BV390&gt;=10000,5,IF(BV390&gt;=9000,4.5,IF(BV390&gt;=8000,4,IF(BV390&gt;=7000,3.5,IF(BV390&gt;=6000,3,IF(BV390&gt;=5000,2.5,IF(BV390&gt;=4000,2,IF(BV390&gt;=3000,1.5,IF(BV390&gt;=2000,1,IF(BV390&gt;=1000,0.5,0))))))))))</f>
        <v>0</v>
      </c>
      <c r="CD390" s="160">
        <f t="shared" ref="CD390:CD420" si="9606">IF(BW390&gt;=8000,5,IF(BW390&gt;=6000,4,IF(BW390&gt;=4000,3,IF(BW390&gt;=2000,2,IF(BW390&gt;=1000,1,IF(BW390&gt;=0,0,IF(BW390&gt;=-1000,-1,IF(BW390&gt;=-2000,-1.5,IF(BW390&gt;=-3000,-4,IF(BW390&gt;=-4000,-5,-6))))))))))</f>
        <v>0</v>
      </c>
      <c r="CE390" s="160">
        <f t="shared" ref="CE390:CE420" si="9607">IFERROR(CD390+CC390+CB390, CD390+CC390)</f>
        <v>0</v>
      </c>
      <c r="CF390" s="161">
        <f t="shared" ref="CF390:CG390" si="9563">CF389</f>
        <v>6</v>
      </c>
      <c r="CG390" s="162">
        <f t="shared" si="9563"/>
        <v>1169</v>
      </c>
      <c r="CH390" s="163" t="str">
        <f t="shared" ref="CH390:CH412" si="9609">IFERROR(IF(CU390&gt;=10,"6",IF(CU390&gt;=8,"5",IF(CU390&gt;=6,"4",IF(CU390&gt;=4,"3",IF(CU390&gt;=2,"2",IF(CU390&gt;=-1,"1",IF(CU390&gt;=-2,"-1",IF(CU390&gt;=-3,"-2","-3")))))))), CH397)</f>
        <v>1</v>
      </c>
      <c r="CI390" s="164">
        <f t="shared" si="152"/>
        <v>2</v>
      </c>
      <c r="CJ390" s="165">
        <f t="shared" si="153"/>
        <v>0</v>
      </c>
      <c r="CK390" s="166"/>
      <c r="CL390" s="166"/>
      <c r="CM390" s="166"/>
      <c r="CN390" s="84"/>
      <c r="CO390" s="85"/>
      <c r="CP390" s="83" t="str">
        <f t="shared" si="154"/>
        <v>0</v>
      </c>
      <c r="CQ390" s="189"/>
      <c r="CR390" s="168">
        <f t="shared" ref="CR390:CR420" si="9610">IF(CK390&gt;=8000,2.5,IF(CK390&gt;=6000,2,IF(CK390&gt;=4000,1.5,IF(CK390&gt;=2000,1,IF(CK390&gt;=1000,0.5,IF(CK390&gt;=0,0))))))</f>
        <v>0</v>
      </c>
      <c r="CS390" s="168">
        <f t="shared" ref="CS390:CS420" si="9611">IF(CL390&gt;=10000,5,IF(CL390&gt;=9000,4.5,IF(CL390&gt;=8000,4,IF(CL390&gt;=7000,3.5,IF(CL390&gt;=6000,3,IF(CL390&gt;=5000,2.5,IF(CL390&gt;=4000,2,IF(CL390&gt;=3000,1.5,IF(CL390&gt;=2000,1,IF(CL390&gt;=1000,0.5,0))))))))))</f>
        <v>0</v>
      </c>
      <c r="CT390" s="168">
        <f t="shared" ref="CT390:CT420" si="9612">IF(CM390&gt;=8000,5,IF(CM390&gt;=6000,4,IF(CM390&gt;=4000,3,IF(CM390&gt;=2000,2,IF(CM390&gt;=1000,1,IF(CM390&gt;=0,0,IF(CM390&gt;=-1000,-1,IF(CM390&gt;=-2000,-1.5,IF(CM390&gt;=-3000,-4,IF(CM390&gt;=-4000,-5,-6))))))))))</f>
        <v>0</v>
      </c>
      <c r="CU390" s="168">
        <f t="shared" ref="CU390:CU420" si="9613">IFERROR(CT390+CS390+CR390, CT390+CS390)</f>
        <v>0</v>
      </c>
      <c r="CV390" s="154">
        <f t="shared" ref="CV390:CW390" si="9564">CV389</f>
        <v>7</v>
      </c>
      <c r="CW390" s="155">
        <f t="shared" si="9564"/>
        <v>1170</v>
      </c>
      <c r="CX390" s="156" t="str">
        <f t="shared" ref="CX390:CX412" si="9615">IFERROR(IF(DK390&gt;=10,"6",IF(DK390&gt;=8,"5",IF(DK390&gt;=6,"4",IF(DK390&gt;=4,"3",IF(DK390&gt;=2,"2",IF(DK390&gt;=-1,"1",IF(DK390&gt;=-2,"-1",IF(DK390&gt;=-3,"-2","-3")))))))), CX397)</f>
        <v>1</v>
      </c>
      <c r="CY390" s="157">
        <f t="shared" si="162"/>
        <v>2</v>
      </c>
      <c r="CZ390" s="158">
        <f t="shared" si="163"/>
        <v>0</v>
      </c>
      <c r="DA390" s="159"/>
      <c r="DB390" s="159"/>
      <c r="DC390" s="159"/>
      <c r="DD390" s="78"/>
      <c r="DE390" s="79"/>
      <c r="DF390" s="77" t="str">
        <f t="shared" si="164"/>
        <v>0</v>
      </c>
      <c r="DG390" s="81"/>
      <c r="DH390" s="160">
        <f t="shared" ref="DH390:DH420" si="9616">IF(DA390&gt;=8000,2.5,IF(DA390&gt;=6000,2,IF(DA390&gt;=4000,1.5,IF(DA390&gt;=2000,1,IF(DA390&gt;=1000,0.5,IF(DA390&gt;=0,0))))))</f>
        <v>0</v>
      </c>
      <c r="DI390" s="160">
        <f t="shared" ref="DI390:DI420" si="9617">IF(DB390&gt;=10000,5,IF(DB390&gt;=9000,4.5,IF(DB390&gt;=8000,4,IF(DB390&gt;=7000,3.5,IF(DB390&gt;=6000,3,IF(DB390&gt;=5000,2.5,IF(DB390&gt;=4000,2,IF(DB390&gt;=3000,1.5,IF(DB390&gt;=2000,1,IF(DB390&gt;=1000,0.5,0))))))))))</f>
        <v>0</v>
      </c>
      <c r="DJ390" s="160">
        <f t="shared" ref="DJ390:DJ420" si="9618">IF(DC390&gt;=8000,5,IF(DC390&gt;=6000,4,IF(DC390&gt;=4000,3,IF(DC390&gt;=2000,2,IF(DC390&gt;=1000,1,IF(DC390&gt;=0,0,IF(DC390&gt;=-1000,-1,IF(DC390&gt;=-2000,-1.5,IF(DC390&gt;=-3000,-4,IF(DC390&gt;=-4000,-5,-6))))))))))</f>
        <v>0</v>
      </c>
      <c r="DK390" s="160">
        <f t="shared" ref="DK390:DK420" si="9619">IFERROR(DJ390+DI390+DH390, DJ390+DI390)</f>
        <v>0</v>
      </c>
      <c r="DL390" s="161">
        <f t="shared" ref="DL390:DM390" si="9565">DL389</f>
        <v>8</v>
      </c>
      <c r="DM390" s="162">
        <f t="shared" si="9565"/>
        <v>1171</v>
      </c>
      <c r="DN390" s="163" t="str">
        <f t="shared" ref="DN390:DN412" si="9621">IFERROR(IF(EA390&gt;=10,"6",IF(EA390&gt;=8,"5",IF(EA390&gt;=6,"4",IF(EA390&gt;=4,"3",IF(EA390&gt;=2,"2",IF(EA390&gt;=-1,"1",IF(EA390&gt;=-2,"-1",IF(EA390&gt;=-3,"-2","-3")))))))), DN397)</f>
        <v>1</v>
      </c>
      <c r="DO390" s="164">
        <f t="shared" si="172"/>
        <v>2</v>
      </c>
      <c r="DP390" s="165">
        <f t="shared" si="173"/>
        <v>0</v>
      </c>
      <c r="DQ390" s="166"/>
      <c r="DR390" s="166"/>
      <c r="DS390" s="166"/>
      <c r="DT390" s="84"/>
      <c r="DU390" s="85"/>
      <c r="DV390" s="83" t="str">
        <f t="shared" si="174"/>
        <v>0</v>
      </c>
      <c r="DW390" s="189"/>
      <c r="DX390" s="168">
        <f t="shared" ref="DX390:DX420" si="9622">IF(DQ390&gt;=8000,2.5,IF(DQ390&gt;=6000,2,IF(DQ390&gt;=4000,1.5,IF(DQ390&gt;=2000,1,IF(DQ390&gt;=1000,0.5,IF(DQ390&gt;=0,0))))))</f>
        <v>0</v>
      </c>
      <c r="DY390" s="168">
        <f t="shared" ref="DY390:DY420" si="9623">IF(DR390&gt;=10000,5,IF(DR390&gt;=9000,4.5,IF(DR390&gt;=8000,4,IF(DR390&gt;=7000,3.5,IF(DR390&gt;=6000,3,IF(DR390&gt;=5000,2.5,IF(DR390&gt;=4000,2,IF(DR390&gt;=3000,1.5,IF(DR390&gt;=2000,1,IF(DR390&gt;=1000,0.5,0))))))))))</f>
        <v>0</v>
      </c>
      <c r="DZ390" s="168">
        <f t="shared" ref="DZ390:DZ420" si="9624">IF(DS390&gt;=8000,5,IF(DS390&gt;=6000,4,IF(DS390&gt;=4000,3,IF(DS390&gt;=2000,2,IF(DS390&gt;=1000,1,IF(DS390&gt;=0,0,IF(DS390&gt;=-1000,-1,IF(DS390&gt;=-2000,-1.5,IF(DS390&gt;=-3000,-4,IF(DS390&gt;=-4000,-5,-6))))))))))</f>
        <v>0</v>
      </c>
      <c r="EA390" s="168">
        <f t="shared" ref="EA390:EA420" si="9625">IFERROR(DZ390+DY390+DX390, DZ390+DY390)</f>
        <v>0</v>
      </c>
      <c r="EB390" s="154">
        <f t="shared" ref="EB390:EC390" si="9566">EB389</f>
        <v>9</v>
      </c>
      <c r="EC390" s="155">
        <f t="shared" si="9566"/>
        <v>1172</v>
      </c>
      <c r="ED390" s="156" t="str">
        <f t="shared" ref="ED390:ED412" si="9627">IFERROR(IF(EQ390&gt;=10,"6",IF(EQ390&gt;=8,"5",IF(EQ390&gt;=6,"4",IF(EQ390&gt;=4,"3",IF(EQ390&gt;=2,"2",IF(EQ390&gt;=-1,"1",IF(EQ390&gt;=-2,"-1",IF(EQ390&gt;=-3,"-2","-3")))))))), ED397)</f>
        <v>1</v>
      </c>
      <c r="EE390" s="157">
        <f t="shared" si="182"/>
        <v>5</v>
      </c>
      <c r="EF390" s="169">
        <f t="shared" si="183"/>
        <v>0</v>
      </c>
      <c r="EG390" s="159"/>
      <c r="EH390" s="159"/>
      <c r="EI390" s="159"/>
      <c r="EJ390" s="78"/>
      <c r="EK390" s="79"/>
      <c r="EL390" s="77" t="str">
        <f t="shared" si="184"/>
        <v>0</v>
      </c>
      <c r="EM390" s="81"/>
      <c r="EN390" s="160">
        <f t="shared" ref="EN390:EN420" si="9628">IF(EG390&gt;=8000,2.5,IF(EG390&gt;=6000,2,IF(EG390&gt;=4000,1.5,IF(EG390&gt;=2000,1,IF(EG390&gt;=1000,0.5,IF(EG390&gt;=0,0))))))</f>
        <v>0</v>
      </c>
      <c r="EO390" s="160">
        <f t="shared" ref="EO390:EO420" si="9629">IF(EH390&gt;=10000,5,IF(EH390&gt;=9000,4.5,IF(EH390&gt;=8000,4,IF(EH390&gt;=7000,3.5,IF(EH390&gt;=6000,3,IF(EH390&gt;=5000,2.5,IF(EH390&gt;=4000,2,IF(EH390&gt;=3000,1.5,IF(EH390&gt;=2000,1,IF(EH390&gt;=1000,0.5,0))))))))))</f>
        <v>0</v>
      </c>
      <c r="EP390" s="160">
        <f t="shared" ref="EP390:EP420" si="9630">IF(EI390&gt;=8000,5,IF(EI390&gt;=6000,4,IF(EI390&gt;=4000,3,IF(EI390&gt;=2000,2,IF(EI390&gt;=1000,1,IF(EI390&gt;=0,0,IF(EI390&gt;=-1000,-1,IF(EI390&gt;=-2000,-1.5,IF(EI390&gt;=-3000,-4,IF(EI390&gt;=-4000,-5,-6))))))))))</f>
        <v>0</v>
      </c>
      <c r="EQ390" s="160">
        <f t="shared" ref="EQ390:EQ420" si="9631">IFERROR(EP390+EO390+EN390, EP390+EO390)</f>
        <v>0</v>
      </c>
      <c r="ER390" s="161">
        <f t="shared" ref="ER390:ES390" si="9567">ER389</f>
        <v>10</v>
      </c>
      <c r="ES390" s="162">
        <f t="shared" si="9567"/>
        <v>1173</v>
      </c>
      <c r="ET390" s="163" t="str">
        <f t="shared" ref="ET390:ET412" si="9633">IFERROR(IF(FG390&gt;=10,"6",IF(FG390&gt;=8,"5",IF(FG390&gt;=6,"4",IF(FG390&gt;=4,"3",IF(FG390&gt;=2,"2",IF(FG390&gt;=-1,"1",IF(FG390&gt;=-2,"-1",IF(FG390&gt;=-3,"-2","-3")))))))), ET397)</f>
        <v>1</v>
      </c>
      <c r="EU390" s="164">
        <f t="shared" si="192"/>
        <v>19</v>
      </c>
      <c r="EV390" s="165">
        <f t="shared" si="193"/>
        <v>0</v>
      </c>
      <c r="EW390" s="166"/>
      <c r="EX390" s="166"/>
      <c r="EY390" s="166"/>
      <c r="EZ390" s="84"/>
      <c r="FA390" s="85"/>
      <c r="FB390" s="83" t="str">
        <f t="shared" si="194"/>
        <v>0</v>
      </c>
      <c r="FC390" s="189"/>
      <c r="FD390" s="168">
        <f t="shared" ref="FD390:FD420" si="9634">IF(EW390&gt;=8000,2.5,IF(EW390&gt;=6000,2,IF(EW390&gt;=4000,1.5,IF(EW390&gt;=2000,1,IF(EW390&gt;=1000,0.5,IF(EW390&gt;=0,0))))))</f>
        <v>0</v>
      </c>
      <c r="FE390" s="168">
        <f t="shared" ref="FE390:FE420" si="9635">IF(EX390&gt;=10000,5,IF(EX390&gt;=9000,4.5,IF(EX390&gt;=8000,4,IF(EX390&gt;=7000,3.5,IF(EX390&gt;=6000,3,IF(EX390&gt;=5000,2.5,IF(EX390&gt;=4000,2,IF(EX390&gt;=3000,1.5,IF(EX390&gt;=2000,1,IF(EX390&gt;=1000,0.5,0))))))))))</f>
        <v>0</v>
      </c>
      <c r="FF390" s="168">
        <f t="shared" ref="FF390:FF420" si="9636">IF(EY390&gt;=8000,5,IF(EY390&gt;=6000,4,IF(EY390&gt;=4000,3,IF(EY390&gt;=2000,2,IF(EY390&gt;=1000,1,IF(EY390&gt;=0,0,IF(EY390&gt;=-1000,-1,IF(EY390&gt;=-2000,-1.5,IF(EY390&gt;=-3000,-4,IF(EY390&gt;=-4000,-5,-6))))))))))</f>
        <v>0</v>
      </c>
      <c r="FG390" s="168">
        <f t="shared" ref="FG390:FG420" si="9637">IFERROR(FF390+FE390+FD390, FF390+FE390)</f>
        <v>0</v>
      </c>
      <c r="FH390" s="154">
        <f t="shared" ref="FH390:FI390" si="9568">FH389</f>
        <v>11</v>
      </c>
      <c r="FI390" s="155">
        <f t="shared" si="9568"/>
        <v>1174</v>
      </c>
      <c r="FJ390" s="156" t="str">
        <f t="shared" ref="FJ390:FJ412" si="9639">IFERROR(IF(FW390&gt;=10,"6",IF(FW390&gt;=8,"5",IF(FW390&gt;=6,"4",IF(FW390&gt;=4,"3",IF(FW390&gt;=2,"2",IF(FW390&gt;=-1,"1",IF(FW390&gt;=-2,"-1",IF(FW390&gt;=-3,"-2","-3")))))))), FJ397)</f>
        <v>1</v>
      </c>
      <c r="FK390" s="157">
        <f t="shared" si="202"/>
        <v>4</v>
      </c>
      <c r="FL390" s="158">
        <f t="shared" si="203"/>
        <v>0</v>
      </c>
      <c r="FM390" s="159"/>
      <c r="FN390" s="159"/>
      <c r="FO390" s="159"/>
      <c r="FP390" s="78"/>
      <c r="FQ390" s="79"/>
      <c r="FR390" s="77" t="str">
        <f t="shared" si="204"/>
        <v>0</v>
      </c>
      <c r="FS390" s="81"/>
      <c r="FT390" s="160">
        <f t="shared" ref="FT390:FT420" si="9640">IF(FM390&gt;=8000,2.5,IF(FM390&gt;=6000,2,IF(FM390&gt;=4000,1.5,IF(FM390&gt;=2000,1,IF(FM390&gt;=1000,0.5,IF(FM390&gt;=0,0))))))</f>
        <v>0</v>
      </c>
      <c r="FU390" s="160">
        <f t="shared" ref="FU390:FU420" si="9641">IF(FN390&gt;=10000,5,IF(FN390&gt;=9000,4.5,IF(FN390&gt;=8000,4,IF(FN390&gt;=7000,3.5,IF(FN390&gt;=6000,3,IF(FN390&gt;=5000,2.5,IF(FN390&gt;=4000,2,IF(FN390&gt;=3000,1.5,IF(FN390&gt;=2000,1,IF(FN390&gt;=1000,0.5,0))))))))))</f>
        <v>0</v>
      </c>
      <c r="FV390" s="160">
        <f t="shared" ref="FV390:FV420" si="9642">IF(FO390&gt;=8000,5,IF(FO390&gt;=6000,4,IF(FO390&gt;=4000,3,IF(FO390&gt;=2000,2,IF(FO390&gt;=1000,1,IF(FO390&gt;=0,0,IF(FO390&gt;=-1000,-1,IF(FO390&gt;=-2000,-1.5,IF(FO390&gt;=-3000,-4,IF(FO390&gt;=-4000,-5,-6))))))))))</f>
        <v>0</v>
      </c>
      <c r="FW390" s="160">
        <f t="shared" ref="FW390:FW420" si="9643">IFERROR(FV390+FU390+FT390, FV390+FU390)</f>
        <v>0</v>
      </c>
      <c r="FX390" s="161">
        <f t="shared" ref="FX390:FY390" si="9569">FX389</f>
        <v>12</v>
      </c>
      <c r="FY390" s="162">
        <f t="shared" si="9569"/>
        <v>1175</v>
      </c>
      <c r="FZ390" s="163" t="str">
        <f t="shared" ref="FZ390:FZ412" si="9645">IFERROR(IF(GM390&gt;=10,"6",IF(GM390&gt;=8,"5",IF(GM390&gt;=6,"4",IF(GM390&gt;=4,"3",IF(GM390&gt;=2,"2",IF(GM390&gt;=-1,"1",IF(GM390&gt;=-2,"-1",IF(GM390&gt;=-3,"-2","-3")))))))), FZ397)</f>
        <v>1</v>
      </c>
      <c r="GA390" s="164">
        <f t="shared" si="212"/>
        <v>2</v>
      </c>
      <c r="GB390" s="165">
        <f t="shared" si="213"/>
        <v>0</v>
      </c>
      <c r="GC390" s="166"/>
      <c r="GD390" s="166"/>
      <c r="GE390" s="166"/>
      <c r="GF390" s="84"/>
      <c r="GG390" s="85"/>
      <c r="GH390" s="83" t="str">
        <f t="shared" si="214"/>
        <v>0</v>
      </c>
      <c r="GI390" s="189"/>
      <c r="GJ390" s="168">
        <f t="shared" ref="GJ390:GJ420" si="9646">IF(GC390&gt;=8000,2.5,IF(GC390&gt;=6000,2,IF(GC390&gt;=4000,1.5,IF(GC390&gt;=2000,1,IF(GC390&gt;=1000,0.5,IF(GC390&gt;=0,0))))))</f>
        <v>0</v>
      </c>
      <c r="GK390" s="168">
        <f t="shared" ref="GK390:GK420" si="9647">IF(GD390&gt;=10000,5,IF(GD390&gt;=9000,4.5,IF(GD390&gt;=8000,4,IF(GD390&gt;=7000,3.5,IF(GD390&gt;=6000,3,IF(GD390&gt;=5000,2.5,IF(GD390&gt;=4000,2,IF(GD390&gt;=3000,1.5,IF(GD390&gt;=2000,1,IF(GD390&gt;=1000,0.5,0))))))))))</f>
        <v>0</v>
      </c>
      <c r="GL390" s="168">
        <f t="shared" ref="GL390:GL420" si="9648">IF(GE390&gt;=8000,5,IF(GE390&gt;=6000,4,IF(GE390&gt;=4000,3,IF(GE390&gt;=2000,2,IF(GE390&gt;=1000,1,IF(GE390&gt;=0,0,IF(GE390&gt;=-1000,-1,IF(GE390&gt;=-2000,-1.5,IF(GE390&gt;=-3000,-4,IF(GE390&gt;=-4000,-5,-6))))))))))</f>
        <v>0</v>
      </c>
      <c r="GM390" s="168">
        <f t="shared" ref="GM390:GM420" si="9649">IFERROR(GL390+GK390+GJ390, GL390+GK390)</f>
        <v>0</v>
      </c>
      <c r="GN390" s="154">
        <f t="shared" ref="GN390:GO390" si="9570">GN389</f>
        <v>13</v>
      </c>
      <c r="GO390" s="155">
        <f t="shared" si="9570"/>
        <v>1176</v>
      </c>
      <c r="GP390" s="156" t="str">
        <f t="shared" ref="GP390:GP412" si="9651">IFERROR(IF(HC390&gt;=10,"6",IF(HC390&gt;=8,"5",IF(HC390&gt;=6,"4",IF(HC390&gt;=4,"3",IF(HC390&gt;=2,"2",IF(HC390&gt;=-1,"1",IF(HC390&gt;=-2,"-1",IF(HC390&gt;=-3,"-2","-3")))))))), GP397)</f>
        <v>1</v>
      </c>
      <c r="GQ390" s="157">
        <f t="shared" si="222"/>
        <v>3</v>
      </c>
      <c r="GR390" s="158">
        <f t="shared" si="223"/>
        <v>0</v>
      </c>
      <c r="GS390" s="159"/>
      <c r="GT390" s="159"/>
      <c r="GU390" s="159"/>
      <c r="GV390" s="78"/>
      <c r="GW390" s="79"/>
      <c r="GX390" s="77" t="str">
        <f t="shared" si="224"/>
        <v>0</v>
      </c>
      <c r="GY390" s="81"/>
      <c r="GZ390" s="160">
        <f t="shared" ref="GZ390:GZ420" si="9652">IF(GS390&gt;=8000,2.5,IF(GS390&gt;=6000,2,IF(GS390&gt;=4000,1.5,IF(GS390&gt;=2000,1,IF(GS390&gt;=1000,0.5,IF(GS390&gt;=0,0))))))</f>
        <v>0</v>
      </c>
      <c r="HA390" s="160">
        <f t="shared" ref="HA390:HA420" si="9653">IF(GT390&gt;=10000,5,IF(GT390&gt;=9000,4.5,IF(GT390&gt;=8000,4,IF(GT390&gt;=7000,3.5,IF(GT390&gt;=6000,3,IF(GT390&gt;=5000,2.5,IF(GT390&gt;=4000,2,IF(GT390&gt;=3000,1.5,IF(GT390&gt;=2000,1,IF(GT390&gt;=1000,0.5,0))))))))))</f>
        <v>0</v>
      </c>
      <c r="HB390" s="160">
        <f t="shared" ref="HB390:HB420" si="9654">IF(GU390&gt;=8000,5,IF(GU390&gt;=6000,4,IF(GU390&gt;=4000,3,IF(GU390&gt;=2000,2,IF(GU390&gt;=1000,1,IF(GU390&gt;=0,0,IF(GU390&gt;=-1000,-1,IF(GU390&gt;=-2000,-1.5,IF(GU390&gt;=-3000,-4,IF(GU390&gt;=-4000,-5,-6))))))))))</f>
        <v>0</v>
      </c>
      <c r="HC390" s="160">
        <f t="shared" ref="HC390:HC420" si="9655">IFERROR(HB390+HA390+GZ390, HB390+HA390)</f>
        <v>0</v>
      </c>
      <c r="HD390" s="161">
        <f t="shared" ref="HD390:HE390" si="9571">HD389</f>
        <v>14</v>
      </c>
      <c r="HE390" s="162">
        <f t="shared" si="9571"/>
        <v>1177</v>
      </c>
      <c r="HF390" s="163" t="str">
        <f t="shared" ref="HF390:HF412" si="9657">IFERROR(IF(HS390&gt;=10,"6",IF(HS390&gt;=8,"5",IF(HS390&gt;=6,"4",IF(HS390&gt;=4,"3",IF(HS390&gt;=2,"2",IF(HS390&gt;=-1,"1",IF(HS390&gt;=-2,"-1",IF(HS390&gt;=-3,"-2","-3")))))))), HF397)</f>
        <v>1</v>
      </c>
      <c r="HG390" s="164">
        <f t="shared" si="232"/>
        <v>5</v>
      </c>
      <c r="HH390" s="165">
        <f t="shared" si="233"/>
        <v>0</v>
      </c>
      <c r="HI390" s="166"/>
      <c r="HJ390" s="166"/>
      <c r="HK390" s="166"/>
      <c r="HL390" s="84"/>
      <c r="HM390" s="85"/>
      <c r="HN390" s="83" t="str">
        <f t="shared" si="234"/>
        <v>0</v>
      </c>
      <c r="HO390" s="189"/>
      <c r="HP390" s="168">
        <f t="shared" ref="HP390:HP420" si="9658">IF(HI390&gt;=8000,2.5,IF(HI390&gt;=6000,2,IF(HI390&gt;=4000,1.5,IF(HI390&gt;=2000,1,IF(HI390&gt;=1000,0.5,IF(HI390&gt;=0,0))))))</f>
        <v>0</v>
      </c>
      <c r="HQ390" s="168">
        <f t="shared" ref="HQ390:HQ420" si="9659">IF(HJ390&gt;=10000,5,IF(HJ390&gt;=9000,4.5,IF(HJ390&gt;=8000,4,IF(HJ390&gt;=7000,3.5,IF(HJ390&gt;=6000,3,IF(HJ390&gt;=5000,2.5,IF(HJ390&gt;=4000,2,IF(HJ390&gt;=3000,1.5,IF(HJ390&gt;=2000,1,IF(HJ390&gt;=1000,0.5,0))))))))))</f>
        <v>0</v>
      </c>
      <c r="HR390" s="168">
        <f t="shared" ref="HR390:HR420" si="9660">IF(HK390&gt;=8000,5,IF(HK390&gt;=6000,4,IF(HK390&gt;=4000,3,IF(HK390&gt;=2000,2,IF(HK390&gt;=1000,1,IF(HK390&gt;=0,0,IF(HK390&gt;=-1000,-1,IF(HK390&gt;=-2000,-1.5,IF(HK390&gt;=-3000,-4,IF(HK390&gt;=-4000,-5,-6))))))))))</f>
        <v>0</v>
      </c>
      <c r="HS390" s="168">
        <f t="shared" ref="HS390:HS420" si="9661">IFERROR(HR390+HQ390+HP390, HR390+HQ390)</f>
        <v>0</v>
      </c>
      <c r="HT390" s="154">
        <f t="shared" ref="HT390:HU390" si="9572">HT389</f>
        <v>15</v>
      </c>
      <c r="HU390" s="155">
        <f t="shared" si="9572"/>
        <v>1178</v>
      </c>
      <c r="HV390" s="156" t="str">
        <f t="shared" ref="HV390:HV412" si="9663">IFERROR(IF(II390&gt;=10,"6",IF(II390&gt;=8,"5",IF(II390&gt;=6,"4",IF(II390&gt;=4,"3",IF(II390&gt;=2,"2",IF(II390&gt;=-1,"1",IF(II390&gt;=-2,"-1",IF(II390&gt;=-3,"-2","-3")))))))), HV397)</f>
        <v>1</v>
      </c>
      <c r="HW390" s="157" t="str">
        <f t="shared" si="242"/>
        <v/>
      </c>
      <c r="HX390" s="169">
        <f t="shared" si="243"/>
        <v>0</v>
      </c>
      <c r="HY390" s="159"/>
      <c r="HZ390" s="159"/>
      <c r="IA390" s="159"/>
      <c r="IB390" s="160"/>
      <c r="IC390" s="160"/>
      <c r="ID390" s="160" t="str">
        <f t="shared" si="244"/>
        <v>0</v>
      </c>
      <c r="IE390" s="160"/>
      <c r="IF390" s="160">
        <f t="shared" ref="IF390:IF420" si="9664">IF(HY390&gt;=8000,2.5,IF(HY390&gt;=6000,2,IF(HY390&gt;=4000,1.5,IF(HY390&gt;=2000,1,IF(HY390&gt;=1000,0.5,IF(HY390&gt;=0,0))))))</f>
        <v>0</v>
      </c>
      <c r="IG390" s="160">
        <f t="shared" ref="IG390:IG420" si="9665">IF(HZ390&gt;=10000,5,IF(HZ390&gt;=9000,4.5,IF(HZ390&gt;=8000,4,IF(HZ390&gt;=7000,3.5,IF(HZ390&gt;=6000,3,IF(HZ390&gt;=5000,2.5,IF(HZ390&gt;=4000,2,IF(HZ390&gt;=3000,1.5,IF(HZ390&gt;=2000,1,IF(HZ390&gt;=1000,0.5,0))))))))))</f>
        <v>0</v>
      </c>
      <c r="IH390" s="160">
        <f t="shared" ref="IH390:IH420" si="9666">IF(IA390&gt;=8000,5,IF(IA390&gt;=6000,4,IF(IA390&gt;=4000,3,IF(IA390&gt;=2000,2,IF(IA390&gt;=1000,1,IF(IA390&gt;=0,0,IF(IA390&gt;=-1000,-1,IF(IA390&gt;=-2000,-1.5,IF(IA390&gt;=-3000,-4,IF(IA390&gt;=-4000,-5,-6))))))))))</f>
        <v>0</v>
      </c>
      <c r="II390" s="160">
        <f t="shared" ref="II390:II420" si="9667">IFERROR(IH390+IG390+IF390, IH390+IG390)</f>
        <v>0</v>
      </c>
      <c r="IJ390" s="161">
        <f t="shared" ref="IJ390:IK390" si="9573">IJ389</f>
        <v>16</v>
      </c>
      <c r="IK390" s="162">
        <f t="shared" si="9573"/>
        <v>1179</v>
      </c>
      <c r="IL390" s="163" t="str">
        <f t="shared" ref="IL390:IL412" si="9669">IFERROR(IF(IY390&gt;=10,"6",IF(IY390&gt;=8,"5",IF(IY390&gt;=6,"4",IF(IY390&gt;=4,"3",IF(IY390&gt;=2,"2",IF(IY390&gt;=-1,"1",IF(IY390&gt;=-2,"-1",IF(IY390&gt;=-3,"-2","-3")))))))), IL397)</f>
        <v>1</v>
      </c>
      <c r="IM390" s="164" t="str">
        <f t="shared" si="252"/>
        <v/>
      </c>
      <c r="IN390" s="165">
        <f t="shared" si="253"/>
        <v>0</v>
      </c>
      <c r="IO390" s="166"/>
      <c r="IP390" s="166"/>
      <c r="IQ390" s="166"/>
      <c r="IR390" s="168"/>
      <c r="IS390" s="168"/>
      <c r="IT390" s="170" t="str">
        <f t="shared" si="254"/>
        <v>0</v>
      </c>
      <c r="IU390" s="170"/>
      <c r="IV390" s="168">
        <f t="shared" ref="IV390:IV420" si="9670">IF(IO390&gt;=8000,2.5,IF(IO390&gt;=6000,2,IF(IO390&gt;=4000,1.5,IF(IO390&gt;=2000,1,IF(IO390&gt;=1000,0.5,IF(IO390&gt;=0,0))))))</f>
        <v>0</v>
      </c>
      <c r="IW390" s="168">
        <f t="shared" ref="IW390:IW420" si="9671">IF(IP390&gt;=10000,5,IF(IP390&gt;=9000,4.5,IF(IP390&gt;=8000,4,IF(IP390&gt;=7000,3.5,IF(IP390&gt;=6000,3,IF(IP390&gt;=5000,2.5,IF(IP390&gt;=4000,2,IF(IP390&gt;=3000,1.5,IF(IP390&gt;=2000,1,IF(IP390&gt;=1000,0.5,0))))))))))</f>
        <v>0</v>
      </c>
      <c r="IX390" s="168">
        <f t="shared" ref="IX390:IX420" si="9672">IF(IQ390&gt;=8000,5,IF(IQ390&gt;=6000,4,IF(IQ390&gt;=4000,3,IF(IQ390&gt;=2000,2,IF(IQ390&gt;=1000,1,IF(IQ390&gt;=0,0,IF(IQ390&gt;=-1000,-1,IF(IQ390&gt;=-2000,-1.5,IF(IQ390&gt;=-3000,-4,IF(IQ390&gt;=-4000,-5,-6))))))))))</f>
        <v>0</v>
      </c>
      <c r="IY390" s="168">
        <f t="shared" ref="IY390:IY420" si="9673">IFERROR(IX390+IW390+IV390, IX390+IW390)</f>
        <v>0</v>
      </c>
      <c r="IZ390" s="154">
        <f t="shared" ref="IZ390:JA390" si="9574">IZ389</f>
        <v>17</v>
      </c>
      <c r="JA390" s="155">
        <f t="shared" si="9574"/>
        <v>1180</v>
      </c>
      <c r="JB390" s="156" t="str">
        <f t="shared" ref="JB390:JB412" si="9675">IFERROR(IF(JO390&gt;=10,"6",IF(JO390&gt;=8,"5",IF(JO390&gt;=6,"4",IF(JO390&gt;=4,"3",IF(JO390&gt;=2,"2",IF(JO390&gt;=-1,"1",IF(JO390&gt;=-2,"-1",IF(JO390&gt;=-3,"-2","-3")))))))), JB397)</f>
        <v>1</v>
      </c>
      <c r="JC390" s="157" t="str">
        <f t="shared" si="262"/>
        <v/>
      </c>
      <c r="JD390" s="158">
        <f t="shared" si="263"/>
        <v>0</v>
      </c>
      <c r="JE390" s="159"/>
      <c r="JF390" s="159"/>
      <c r="JG390" s="159"/>
      <c r="JH390" s="160"/>
      <c r="JI390" s="160"/>
      <c r="JJ390" s="171" t="str">
        <f t="shared" si="264"/>
        <v>0</v>
      </c>
      <c r="JK390" s="171"/>
      <c r="JL390" s="160">
        <f t="shared" ref="JL390:JL420" si="9676">IF(JE390&gt;=8000,2.5,IF(JE390&gt;=6000,2,IF(JE390&gt;=4000,1.5,IF(JE390&gt;=2000,1,IF(JE390&gt;=1000,0.5,IF(JE390&gt;=0,0))))))</f>
        <v>0</v>
      </c>
      <c r="JM390" s="160">
        <f t="shared" ref="JM390:JM420" si="9677">IF(JF390&gt;=10000,5,IF(JF390&gt;=9000,4.5,IF(JF390&gt;=8000,4,IF(JF390&gt;=7000,3.5,IF(JF390&gt;=6000,3,IF(JF390&gt;=5000,2.5,IF(JF390&gt;=4000,2,IF(JF390&gt;=3000,1.5,IF(JF390&gt;=2000,1,IF(JF390&gt;=1000,0.5,0))))))))))</f>
        <v>0</v>
      </c>
      <c r="JN390" s="160">
        <f t="shared" ref="JN390:JN420" si="9678">IF(JG390&gt;=8000,5,IF(JG390&gt;=6000,4,IF(JG390&gt;=4000,3,IF(JG390&gt;=2000,2,IF(JG390&gt;=1000,1,IF(JG390&gt;=0,0,IF(JG390&gt;=-1000,-1,IF(JG390&gt;=-2000,-1.5,IF(JG390&gt;=-3000,-4,IF(JG390&gt;=-4000,-5,-6))))))))))</f>
        <v>0</v>
      </c>
      <c r="JO390" s="160">
        <f t="shared" ref="JO390:JO420" si="9679">IFERROR(JN390+JM390+JL390, JN390+JM390)</f>
        <v>0</v>
      </c>
      <c r="JP390" s="161">
        <f t="shared" ref="JP390:JQ390" si="9575">JP389</f>
        <v>18</v>
      </c>
      <c r="JQ390" s="162">
        <f t="shared" si="9575"/>
        <v>1181</v>
      </c>
      <c r="JR390" s="163" t="str">
        <f t="shared" ref="JR390:JR412" si="9681">IFERROR(IF(KE390&gt;=10,"6",IF(KE390&gt;=8,"5",IF(KE390&gt;=6,"4",IF(KE390&gt;=4,"3",IF(KE390&gt;=2,"2",IF(KE390&gt;=-1,"1",IF(KE390&gt;=-2,"-1",IF(KE390&gt;=-3,"-2","-3")))))))), JR397)</f>
        <v>1</v>
      </c>
      <c r="JS390" s="164" t="str">
        <f t="shared" si="272"/>
        <v/>
      </c>
      <c r="JT390" s="165">
        <f t="shared" si="273"/>
        <v>0</v>
      </c>
      <c r="JU390" s="166"/>
      <c r="JV390" s="166"/>
      <c r="JW390" s="166"/>
      <c r="JX390" s="168"/>
      <c r="JY390" s="168"/>
      <c r="JZ390" s="170" t="str">
        <f t="shared" si="274"/>
        <v>0</v>
      </c>
      <c r="KA390" s="170"/>
      <c r="KB390" s="168">
        <f t="shared" ref="KB390:KB420" si="9682">IF(JU390&gt;=8000,2.5,IF(JU390&gt;=6000,2,IF(JU390&gt;=4000,1.5,IF(JU390&gt;=2000,1,IF(JU390&gt;=1000,0.5,IF(JU390&gt;=0,0))))))</f>
        <v>0</v>
      </c>
      <c r="KC390" s="168">
        <f t="shared" ref="KC390:KC420" si="9683">IF(JV390&gt;=10000,5,IF(JV390&gt;=9000,4.5,IF(JV390&gt;=8000,4,IF(JV390&gt;=7000,3.5,IF(JV390&gt;=6000,3,IF(JV390&gt;=5000,2.5,IF(JV390&gt;=4000,2,IF(JV390&gt;=3000,1.5,IF(JV390&gt;=2000,1,IF(JV390&gt;=1000,0.5,0))))))))))</f>
        <v>0</v>
      </c>
      <c r="KD390" s="168">
        <f t="shared" ref="KD390:KD420" si="9684">IF(JW390&gt;=8000,5,IF(JW390&gt;=6000,4,IF(JW390&gt;=4000,3,IF(JW390&gt;=2000,2,IF(JW390&gt;=1000,1,IF(JW390&gt;=0,0,IF(JW390&gt;=-1000,-1,IF(JW390&gt;=-2000,-1.5,IF(JW390&gt;=-3000,-4,IF(JW390&gt;=-4000,-5,-6))))))))))</f>
        <v>0</v>
      </c>
      <c r="KE390" s="168">
        <f t="shared" ref="KE390:KE420" si="9685">IFERROR(KD390+KC390+KB390, KD390+KC390)</f>
        <v>0</v>
      </c>
      <c r="KF390" s="154">
        <f t="shared" ref="KF390:KG390" si="9576">KF389</f>
        <v>19</v>
      </c>
      <c r="KG390" s="155">
        <f t="shared" si="9576"/>
        <v>1182</v>
      </c>
      <c r="KH390" s="156" t="str">
        <f t="shared" ref="KH390:KH412" si="9687">IFERROR(IF(KU390&gt;=10,"6",IF(KU390&gt;=8,"5",IF(KU390&gt;=6,"4",IF(KU390&gt;=4,"3",IF(KU390&gt;=2,"2",IF(KU390&gt;=-1,"1",IF(KU390&gt;=-2,"-1",IF(KU390&gt;=-3,"-2","-3")))))))), KH397)</f>
        <v>1</v>
      </c>
      <c r="KI390" s="157" t="str">
        <f t="shared" si="282"/>
        <v/>
      </c>
      <c r="KJ390" s="158">
        <f t="shared" si="283"/>
        <v>0</v>
      </c>
      <c r="KK390" s="159"/>
      <c r="KL390" s="159"/>
      <c r="KM390" s="159"/>
      <c r="KN390" s="160"/>
      <c r="KO390" s="160"/>
      <c r="KP390" s="171" t="str">
        <f t="shared" si="284"/>
        <v>0</v>
      </c>
      <c r="KQ390" s="171"/>
      <c r="KR390" s="160">
        <f t="shared" ref="KR390:KR420" si="9688">IF(KK390&gt;=8000,2.5,IF(KK390&gt;=6000,2,IF(KK390&gt;=4000,1.5,IF(KK390&gt;=2000,1,IF(KK390&gt;=1000,0.5,IF(KK390&gt;=0,0))))))</f>
        <v>0</v>
      </c>
      <c r="KS390" s="160">
        <f t="shared" ref="KS390:KS420" si="9689">IF(KL390&gt;=10000,5,IF(KL390&gt;=9000,4.5,IF(KL390&gt;=8000,4,IF(KL390&gt;=7000,3.5,IF(KL390&gt;=6000,3,IF(KL390&gt;=5000,2.5,IF(KL390&gt;=4000,2,IF(KL390&gt;=3000,1.5,IF(KL390&gt;=2000,1,IF(KL390&gt;=1000,0.5,0))))))))))</f>
        <v>0</v>
      </c>
      <c r="KT390" s="160">
        <f t="shared" ref="KT390:KT420" si="9690">IF(KM390&gt;=8000,5,IF(KM390&gt;=6000,4,IF(KM390&gt;=4000,3,IF(KM390&gt;=2000,2,IF(KM390&gt;=1000,1,IF(KM390&gt;=0,0,IF(KM390&gt;=-1000,-1,IF(KM390&gt;=-2000,-1.5,IF(KM390&gt;=-3000,-4,IF(KM390&gt;=-4000,-5,-6))))))))))</f>
        <v>0</v>
      </c>
      <c r="KU390" s="160">
        <f t="shared" ref="KU390:KU420" si="9691">IFERROR(KT390+KS390+KR390, KT390+KS390)</f>
        <v>0</v>
      </c>
      <c r="KV390" s="161">
        <f t="shared" ref="KV390:KW390" si="9577">KV389</f>
        <v>20</v>
      </c>
      <c r="KW390" s="162">
        <f t="shared" si="9577"/>
        <v>1183</v>
      </c>
      <c r="KX390" s="163" t="str">
        <f t="shared" ref="KX390:KX412" si="9693">IFERROR(IF(LK390&gt;=10,"6",IF(LK390&gt;=8,"5",IF(LK390&gt;=6,"4",IF(LK390&gt;=4,"3",IF(LK390&gt;=2,"2",IF(LK390&gt;=-1,"1",IF(LK390&gt;=-2,"-1",IF(LK390&gt;=-3,"-2","-3")))))))), KX397)</f>
        <v>1</v>
      </c>
      <c r="KY390" s="164" t="str">
        <f t="shared" si="292"/>
        <v/>
      </c>
      <c r="KZ390" s="165">
        <f t="shared" si="293"/>
        <v>0</v>
      </c>
      <c r="LA390" s="166"/>
      <c r="LB390" s="166"/>
      <c r="LC390" s="166"/>
      <c r="LD390" s="168"/>
      <c r="LE390" s="168"/>
      <c r="LF390" s="170" t="str">
        <f t="shared" si="294"/>
        <v>0</v>
      </c>
      <c r="LG390" s="170"/>
      <c r="LH390" s="168">
        <f t="shared" ref="LH390:LH420" si="9694">IF(LA390&gt;=8000,2.5,IF(LA390&gt;=6000,2,IF(LA390&gt;=4000,1.5,IF(LA390&gt;=2000,1,IF(LA390&gt;=1000,0.5,IF(LA390&gt;=0,0))))))</f>
        <v>0</v>
      </c>
      <c r="LI390" s="168">
        <f t="shared" ref="LI390:LI420" si="9695">IF(LB390&gt;=10000,5,IF(LB390&gt;=9000,4.5,IF(LB390&gt;=8000,4,IF(LB390&gt;=7000,3.5,IF(LB390&gt;=6000,3,IF(LB390&gt;=5000,2.5,IF(LB390&gt;=4000,2,IF(LB390&gt;=3000,1.5,IF(LB390&gt;=2000,1,IF(LB390&gt;=1000,0.5,0))))))))))</f>
        <v>0</v>
      </c>
      <c r="LJ390" s="168">
        <f t="shared" ref="LJ390:LJ420" si="9696">IF(LC390&gt;=8000,5,IF(LC390&gt;=6000,4,IF(LC390&gt;=4000,3,IF(LC390&gt;=2000,2,IF(LC390&gt;=1000,1,IF(LC390&gt;=0,0,IF(LC390&gt;=-1000,-1,IF(LC390&gt;=-2000,-1.5,IF(LC390&gt;=-3000,-4,IF(LC390&gt;=-4000,-5,-6))))))))))</f>
        <v>0</v>
      </c>
      <c r="LK390" s="168">
        <f t="shared" ref="LK390:LK420" si="9697">IFERROR(LJ390+LI390+LH390, LJ390+LI390)</f>
        <v>0</v>
      </c>
      <c r="LL390" s="172"/>
      <c r="LM390" s="172"/>
      <c r="LN390" s="168" t="str">
        <f t="shared" ref="LN390:LN420" si="9698">IF(#REF!&gt;=8000,2.5,IF(#REF!&gt;=6000,2,IF(#REF!&gt;=4000,1.5,IF(#REF!&gt;=2000,1,IF(#REF!&gt;=1000,0.5,IF(#REF!&gt;=0,0))))))</f>
        <v>#REF!</v>
      </c>
      <c r="LO390" s="168" t="str">
        <f t="shared" ref="LO390:LO420" si="9699">IF(#REF!&gt;=10000,5,IF(#REF!&gt;=9000,4.5,IF(#REF!&gt;=8000,4,IF(#REF!&gt;=7000,3.5,IF(#REF!&gt;=6000,3,IF(#REF!&gt;=5000,2.5,IF(#REF!&gt;=4000,2,IF(#REF!&gt;=3000,1.5,IF(#REF!&gt;=2000,1,IF(#REF!&gt;=1000,0.5,0))))))))))</f>
        <v>#REF!</v>
      </c>
      <c r="LP390" s="168" t="str">
        <f t="shared" ref="LP390:LP420" si="9700">IF(#REF!&gt;=8000,5,IF(#REF!&gt;=6000,4,IF(#REF!&gt;=4000,3,IF(#REF!&gt;=2000,2,IF(#REF!&gt;=1000,1,IF(#REF!&gt;=0,0,IF(#REF!&gt;=-1000,-1,IF(#REF!&gt;=-2000,-1.5,IF(#REF!&gt;=-3000,-4,IF(#REF!&gt;=-4000,-5,-6))))))))))</f>
        <v>#REF!</v>
      </c>
      <c r="LQ390" s="168" t="str">
        <f t="shared" ref="LQ390:LQ420" si="9701">IFERROR(LP390+LO390+LN390, LP390+LO390)</f>
        <v>#REF!</v>
      </c>
    </row>
    <row r="391" ht="15.75" customHeight="1">
      <c r="A391" s="151"/>
      <c r="B391" s="152"/>
      <c r="C391" s="153">
        <f t="shared" si="99"/>
        <v>0</v>
      </c>
      <c r="D391" s="154">
        <f t="shared" ref="D391:E391" si="9578">D390</f>
        <v>1</v>
      </c>
      <c r="E391" s="155">
        <f t="shared" si="9578"/>
        <v>1164</v>
      </c>
      <c r="F391" s="156" t="str">
        <f t="shared" si="9579"/>
        <v>1</v>
      </c>
      <c r="G391" s="157">
        <f t="shared" si="102"/>
        <v>1</v>
      </c>
      <c r="H391" s="158">
        <f t="shared" si="103"/>
        <v>0</v>
      </c>
      <c r="I391" s="159"/>
      <c r="J391" s="159"/>
      <c r="K391" s="159"/>
      <c r="L391" s="78"/>
      <c r="M391" s="79"/>
      <c r="N391" s="77" t="str">
        <f t="shared" si="104"/>
        <v>0</v>
      </c>
      <c r="O391" s="81"/>
      <c r="P391" s="160">
        <f t="shared" si="9580"/>
        <v>0</v>
      </c>
      <c r="Q391" s="160">
        <f t="shared" si="9581"/>
        <v>0</v>
      </c>
      <c r="R391" s="160">
        <f t="shared" si="9582"/>
        <v>0</v>
      </c>
      <c r="S391" s="160">
        <f t="shared" si="9583"/>
        <v>0</v>
      </c>
      <c r="T391" s="161">
        <f t="shared" ref="T391:U391" si="9584">T390</f>
        <v>2</v>
      </c>
      <c r="U391" s="162">
        <f t="shared" si="9584"/>
        <v>1165</v>
      </c>
      <c r="V391" s="163" t="str">
        <f t="shared" si="9585"/>
        <v>1</v>
      </c>
      <c r="W391" s="164">
        <f t="shared" si="112"/>
        <v>1</v>
      </c>
      <c r="X391" s="165">
        <f t="shared" si="113"/>
        <v>0</v>
      </c>
      <c r="Y391" s="166"/>
      <c r="Z391" s="166"/>
      <c r="AA391" s="166"/>
      <c r="AB391" s="84"/>
      <c r="AC391" s="85"/>
      <c r="AD391" s="83" t="str">
        <f t="shared" si="114"/>
        <v>0</v>
      </c>
      <c r="AE391" s="189"/>
      <c r="AF391" s="168">
        <f t="shared" si="9586"/>
        <v>0</v>
      </c>
      <c r="AG391" s="168">
        <f t="shared" si="9587"/>
        <v>0</v>
      </c>
      <c r="AH391" s="168">
        <f t="shared" si="9588"/>
        <v>0</v>
      </c>
      <c r="AI391" s="168">
        <f t="shared" si="9589"/>
        <v>0</v>
      </c>
      <c r="AJ391" s="154">
        <f t="shared" ref="AJ391:AK391" si="9590">AJ390</f>
        <v>3</v>
      </c>
      <c r="AK391" s="155">
        <f t="shared" si="9590"/>
        <v>1166</v>
      </c>
      <c r="AL391" s="156" t="str">
        <f t="shared" si="9591"/>
        <v>1</v>
      </c>
      <c r="AM391" s="157">
        <f t="shared" si="122"/>
        <v>2</v>
      </c>
      <c r="AN391" s="158">
        <f t="shared" si="123"/>
        <v>0</v>
      </c>
      <c r="AO391" s="159"/>
      <c r="AP391" s="159"/>
      <c r="AQ391" s="159"/>
      <c r="AR391" s="78"/>
      <c r="AS391" s="79"/>
      <c r="AT391" s="77" t="str">
        <f t="shared" si="124"/>
        <v>0</v>
      </c>
      <c r="AU391" s="81"/>
      <c r="AV391" s="160">
        <f t="shared" si="9592"/>
        <v>0</v>
      </c>
      <c r="AW391" s="160">
        <f t="shared" si="9593"/>
        <v>0</v>
      </c>
      <c r="AX391" s="160">
        <f t="shared" si="9594"/>
        <v>0</v>
      </c>
      <c r="AY391" s="160">
        <f t="shared" si="9595"/>
        <v>0</v>
      </c>
      <c r="AZ391" s="161">
        <f t="shared" ref="AZ391:BA391" si="9596">AZ390</f>
        <v>4</v>
      </c>
      <c r="BA391" s="162">
        <f t="shared" si="9596"/>
        <v>1167</v>
      </c>
      <c r="BB391" s="163" t="str">
        <f t="shared" si="9597"/>
        <v>1</v>
      </c>
      <c r="BC391" s="164">
        <f t="shared" si="132"/>
        <v>4</v>
      </c>
      <c r="BD391" s="165">
        <f t="shared" si="133"/>
        <v>0</v>
      </c>
      <c r="BE391" s="166"/>
      <c r="BF391" s="166"/>
      <c r="BG391" s="166"/>
      <c r="BH391" s="84"/>
      <c r="BI391" s="85"/>
      <c r="BJ391" s="83" t="str">
        <f t="shared" si="134"/>
        <v>0</v>
      </c>
      <c r="BK391" s="189"/>
      <c r="BL391" s="168">
        <f t="shared" si="9598"/>
        <v>0</v>
      </c>
      <c r="BM391" s="168">
        <f t="shared" si="9599"/>
        <v>0</v>
      </c>
      <c r="BN391" s="168">
        <f t="shared" si="9600"/>
        <v>0</v>
      </c>
      <c r="BO391" s="168">
        <f t="shared" si="9601"/>
        <v>0</v>
      </c>
      <c r="BP391" s="154">
        <f t="shared" ref="BP391:BQ391" si="9602">BP390</f>
        <v>5</v>
      </c>
      <c r="BQ391" s="155">
        <f t="shared" si="9602"/>
        <v>1168</v>
      </c>
      <c r="BR391" s="156" t="str">
        <f t="shared" si="9603"/>
        <v>1</v>
      </c>
      <c r="BS391" s="157">
        <f t="shared" si="142"/>
        <v>4</v>
      </c>
      <c r="BT391" s="158">
        <f t="shared" si="143"/>
        <v>0</v>
      </c>
      <c r="BU391" s="159"/>
      <c r="BV391" s="159"/>
      <c r="BW391" s="159"/>
      <c r="BX391" s="78"/>
      <c r="BY391" s="79"/>
      <c r="BZ391" s="77" t="str">
        <f t="shared" si="144"/>
        <v>0</v>
      </c>
      <c r="CA391" s="81"/>
      <c r="CB391" s="160">
        <f t="shared" si="9604"/>
        <v>0</v>
      </c>
      <c r="CC391" s="160">
        <f t="shared" si="9605"/>
        <v>0</v>
      </c>
      <c r="CD391" s="160">
        <f t="shared" si="9606"/>
        <v>0</v>
      </c>
      <c r="CE391" s="160">
        <f t="shared" si="9607"/>
        <v>0</v>
      </c>
      <c r="CF391" s="161">
        <f t="shared" ref="CF391:CG391" si="9608">CF390</f>
        <v>6</v>
      </c>
      <c r="CG391" s="162">
        <f t="shared" si="9608"/>
        <v>1169</v>
      </c>
      <c r="CH391" s="163" t="str">
        <f t="shared" si="9609"/>
        <v>1</v>
      </c>
      <c r="CI391" s="164">
        <f t="shared" si="152"/>
        <v>2</v>
      </c>
      <c r="CJ391" s="165">
        <f t="shared" si="153"/>
        <v>0</v>
      </c>
      <c r="CK391" s="166"/>
      <c r="CL391" s="166"/>
      <c r="CM391" s="166"/>
      <c r="CN391" s="84"/>
      <c r="CO391" s="85"/>
      <c r="CP391" s="83" t="str">
        <f t="shared" si="154"/>
        <v>0</v>
      </c>
      <c r="CQ391" s="189"/>
      <c r="CR391" s="168">
        <f t="shared" si="9610"/>
        <v>0</v>
      </c>
      <c r="CS391" s="168">
        <f t="shared" si="9611"/>
        <v>0</v>
      </c>
      <c r="CT391" s="168">
        <f t="shared" si="9612"/>
        <v>0</v>
      </c>
      <c r="CU391" s="168">
        <f t="shared" si="9613"/>
        <v>0</v>
      </c>
      <c r="CV391" s="154">
        <f t="shared" ref="CV391:CW391" si="9614">CV390</f>
        <v>7</v>
      </c>
      <c r="CW391" s="155">
        <f t="shared" si="9614"/>
        <v>1170</v>
      </c>
      <c r="CX391" s="156" t="str">
        <f t="shared" si="9615"/>
        <v>1</v>
      </c>
      <c r="CY391" s="157">
        <f t="shared" si="162"/>
        <v>2</v>
      </c>
      <c r="CZ391" s="158">
        <f t="shared" si="163"/>
        <v>0</v>
      </c>
      <c r="DA391" s="159"/>
      <c r="DB391" s="159"/>
      <c r="DC391" s="159"/>
      <c r="DD391" s="78"/>
      <c r="DE391" s="79"/>
      <c r="DF391" s="77" t="str">
        <f t="shared" si="164"/>
        <v>0</v>
      </c>
      <c r="DG391" s="81"/>
      <c r="DH391" s="160">
        <f t="shared" si="9616"/>
        <v>0</v>
      </c>
      <c r="DI391" s="160">
        <f t="shared" si="9617"/>
        <v>0</v>
      </c>
      <c r="DJ391" s="160">
        <f t="shared" si="9618"/>
        <v>0</v>
      </c>
      <c r="DK391" s="160">
        <f t="shared" si="9619"/>
        <v>0</v>
      </c>
      <c r="DL391" s="161">
        <f t="shared" ref="DL391:DM391" si="9620">DL390</f>
        <v>8</v>
      </c>
      <c r="DM391" s="162">
        <f t="shared" si="9620"/>
        <v>1171</v>
      </c>
      <c r="DN391" s="163" t="str">
        <f t="shared" si="9621"/>
        <v>1</v>
      </c>
      <c r="DO391" s="164">
        <f t="shared" si="172"/>
        <v>2</v>
      </c>
      <c r="DP391" s="165">
        <f t="shared" si="173"/>
        <v>0</v>
      </c>
      <c r="DQ391" s="166"/>
      <c r="DR391" s="166"/>
      <c r="DS391" s="166"/>
      <c r="DT391" s="84"/>
      <c r="DU391" s="85"/>
      <c r="DV391" s="83" t="str">
        <f t="shared" si="174"/>
        <v>0</v>
      </c>
      <c r="DW391" s="189"/>
      <c r="DX391" s="168">
        <f t="shared" si="9622"/>
        <v>0</v>
      </c>
      <c r="DY391" s="168">
        <f t="shared" si="9623"/>
        <v>0</v>
      </c>
      <c r="DZ391" s="168">
        <f t="shared" si="9624"/>
        <v>0</v>
      </c>
      <c r="EA391" s="168">
        <f t="shared" si="9625"/>
        <v>0</v>
      </c>
      <c r="EB391" s="154">
        <f t="shared" ref="EB391:EC391" si="9626">EB390</f>
        <v>9</v>
      </c>
      <c r="EC391" s="155">
        <f t="shared" si="9626"/>
        <v>1172</v>
      </c>
      <c r="ED391" s="156" t="str">
        <f t="shared" si="9627"/>
        <v>1</v>
      </c>
      <c r="EE391" s="157">
        <f t="shared" si="182"/>
        <v>5</v>
      </c>
      <c r="EF391" s="169">
        <f t="shared" si="183"/>
        <v>0</v>
      </c>
      <c r="EG391" s="159"/>
      <c r="EH391" s="159"/>
      <c r="EI391" s="159"/>
      <c r="EJ391" s="78"/>
      <c r="EK391" s="79"/>
      <c r="EL391" s="77" t="str">
        <f t="shared" si="184"/>
        <v>0</v>
      </c>
      <c r="EM391" s="81"/>
      <c r="EN391" s="160">
        <f t="shared" si="9628"/>
        <v>0</v>
      </c>
      <c r="EO391" s="160">
        <f t="shared" si="9629"/>
        <v>0</v>
      </c>
      <c r="EP391" s="160">
        <f t="shared" si="9630"/>
        <v>0</v>
      </c>
      <c r="EQ391" s="160">
        <f t="shared" si="9631"/>
        <v>0</v>
      </c>
      <c r="ER391" s="161">
        <f t="shared" ref="ER391:ES391" si="9632">ER390</f>
        <v>10</v>
      </c>
      <c r="ES391" s="162">
        <f t="shared" si="9632"/>
        <v>1173</v>
      </c>
      <c r="ET391" s="163" t="str">
        <f t="shared" si="9633"/>
        <v>1</v>
      </c>
      <c r="EU391" s="164">
        <f t="shared" si="192"/>
        <v>19</v>
      </c>
      <c r="EV391" s="165">
        <f t="shared" si="193"/>
        <v>0</v>
      </c>
      <c r="EW391" s="166"/>
      <c r="EX391" s="166"/>
      <c r="EY391" s="166"/>
      <c r="EZ391" s="84"/>
      <c r="FA391" s="85"/>
      <c r="FB391" s="83" t="str">
        <f t="shared" si="194"/>
        <v>0</v>
      </c>
      <c r="FC391" s="189"/>
      <c r="FD391" s="168">
        <f t="shared" si="9634"/>
        <v>0</v>
      </c>
      <c r="FE391" s="168">
        <f t="shared" si="9635"/>
        <v>0</v>
      </c>
      <c r="FF391" s="168">
        <f t="shared" si="9636"/>
        <v>0</v>
      </c>
      <c r="FG391" s="168">
        <f t="shared" si="9637"/>
        <v>0</v>
      </c>
      <c r="FH391" s="154">
        <f t="shared" ref="FH391:FI391" si="9638">FH390</f>
        <v>11</v>
      </c>
      <c r="FI391" s="155">
        <f t="shared" si="9638"/>
        <v>1174</v>
      </c>
      <c r="FJ391" s="156" t="str">
        <f t="shared" si="9639"/>
        <v>1</v>
      </c>
      <c r="FK391" s="157">
        <f t="shared" si="202"/>
        <v>4</v>
      </c>
      <c r="FL391" s="158">
        <f t="shared" si="203"/>
        <v>0</v>
      </c>
      <c r="FM391" s="159"/>
      <c r="FN391" s="159"/>
      <c r="FO391" s="159"/>
      <c r="FP391" s="78"/>
      <c r="FQ391" s="79"/>
      <c r="FR391" s="77" t="str">
        <f t="shared" si="204"/>
        <v>0</v>
      </c>
      <c r="FS391" s="81"/>
      <c r="FT391" s="160">
        <f t="shared" si="9640"/>
        <v>0</v>
      </c>
      <c r="FU391" s="160">
        <f t="shared" si="9641"/>
        <v>0</v>
      </c>
      <c r="FV391" s="160">
        <f t="shared" si="9642"/>
        <v>0</v>
      </c>
      <c r="FW391" s="160">
        <f t="shared" si="9643"/>
        <v>0</v>
      </c>
      <c r="FX391" s="161">
        <f t="shared" ref="FX391:FY391" si="9644">FX390</f>
        <v>12</v>
      </c>
      <c r="FY391" s="162">
        <f t="shared" si="9644"/>
        <v>1175</v>
      </c>
      <c r="FZ391" s="163" t="str">
        <f t="shared" si="9645"/>
        <v>1</v>
      </c>
      <c r="GA391" s="164">
        <f t="shared" si="212"/>
        <v>2</v>
      </c>
      <c r="GB391" s="165">
        <f t="shared" si="213"/>
        <v>0</v>
      </c>
      <c r="GC391" s="166"/>
      <c r="GD391" s="166"/>
      <c r="GE391" s="166"/>
      <c r="GF391" s="84"/>
      <c r="GG391" s="85"/>
      <c r="GH391" s="83" t="str">
        <f t="shared" si="214"/>
        <v>0</v>
      </c>
      <c r="GI391" s="189"/>
      <c r="GJ391" s="168">
        <f t="shared" si="9646"/>
        <v>0</v>
      </c>
      <c r="GK391" s="168">
        <f t="shared" si="9647"/>
        <v>0</v>
      </c>
      <c r="GL391" s="168">
        <f t="shared" si="9648"/>
        <v>0</v>
      </c>
      <c r="GM391" s="168">
        <f t="shared" si="9649"/>
        <v>0</v>
      </c>
      <c r="GN391" s="154">
        <f t="shared" ref="GN391:GO391" si="9650">GN390</f>
        <v>13</v>
      </c>
      <c r="GO391" s="155">
        <f t="shared" si="9650"/>
        <v>1176</v>
      </c>
      <c r="GP391" s="156" t="str">
        <f t="shared" si="9651"/>
        <v>1</v>
      </c>
      <c r="GQ391" s="157">
        <f t="shared" si="222"/>
        <v>3</v>
      </c>
      <c r="GR391" s="158">
        <f t="shared" si="223"/>
        <v>0</v>
      </c>
      <c r="GS391" s="159"/>
      <c r="GT391" s="159"/>
      <c r="GU391" s="159"/>
      <c r="GV391" s="78"/>
      <c r="GW391" s="79"/>
      <c r="GX391" s="77" t="str">
        <f t="shared" si="224"/>
        <v>0</v>
      </c>
      <c r="GY391" s="81"/>
      <c r="GZ391" s="160">
        <f t="shared" si="9652"/>
        <v>0</v>
      </c>
      <c r="HA391" s="160">
        <f t="shared" si="9653"/>
        <v>0</v>
      </c>
      <c r="HB391" s="160">
        <f t="shared" si="9654"/>
        <v>0</v>
      </c>
      <c r="HC391" s="160">
        <f t="shared" si="9655"/>
        <v>0</v>
      </c>
      <c r="HD391" s="161">
        <f t="shared" ref="HD391:HE391" si="9656">HD390</f>
        <v>14</v>
      </c>
      <c r="HE391" s="162">
        <f t="shared" si="9656"/>
        <v>1177</v>
      </c>
      <c r="HF391" s="163" t="str">
        <f t="shared" si="9657"/>
        <v>1</v>
      </c>
      <c r="HG391" s="164">
        <f t="shared" si="232"/>
        <v>5</v>
      </c>
      <c r="HH391" s="165">
        <f t="shared" si="233"/>
        <v>0</v>
      </c>
      <c r="HI391" s="166"/>
      <c r="HJ391" s="166"/>
      <c r="HK391" s="166"/>
      <c r="HL391" s="84"/>
      <c r="HM391" s="85"/>
      <c r="HN391" s="83" t="str">
        <f t="shared" si="234"/>
        <v>0</v>
      </c>
      <c r="HO391" s="189"/>
      <c r="HP391" s="168">
        <f t="shared" si="9658"/>
        <v>0</v>
      </c>
      <c r="HQ391" s="168">
        <f t="shared" si="9659"/>
        <v>0</v>
      </c>
      <c r="HR391" s="168">
        <f t="shared" si="9660"/>
        <v>0</v>
      </c>
      <c r="HS391" s="168">
        <f t="shared" si="9661"/>
        <v>0</v>
      </c>
      <c r="HT391" s="154">
        <f t="shared" ref="HT391:HU391" si="9662">HT390</f>
        <v>15</v>
      </c>
      <c r="HU391" s="155">
        <f t="shared" si="9662"/>
        <v>1178</v>
      </c>
      <c r="HV391" s="156" t="str">
        <f t="shared" si="9663"/>
        <v>1</v>
      </c>
      <c r="HW391" s="157" t="str">
        <f t="shared" si="242"/>
        <v/>
      </c>
      <c r="HX391" s="169">
        <f t="shared" si="243"/>
        <v>0</v>
      </c>
      <c r="HY391" s="159"/>
      <c r="HZ391" s="159"/>
      <c r="IA391" s="159"/>
      <c r="IB391" s="160"/>
      <c r="IC391" s="160"/>
      <c r="ID391" s="160" t="str">
        <f t="shared" si="244"/>
        <v>0</v>
      </c>
      <c r="IE391" s="160"/>
      <c r="IF391" s="160">
        <f t="shared" si="9664"/>
        <v>0</v>
      </c>
      <c r="IG391" s="160">
        <f t="shared" si="9665"/>
        <v>0</v>
      </c>
      <c r="IH391" s="160">
        <f t="shared" si="9666"/>
        <v>0</v>
      </c>
      <c r="II391" s="160">
        <f t="shared" si="9667"/>
        <v>0</v>
      </c>
      <c r="IJ391" s="161">
        <f t="shared" ref="IJ391:IK391" si="9668">IJ390</f>
        <v>16</v>
      </c>
      <c r="IK391" s="162">
        <f t="shared" si="9668"/>
        <v>1179</v>
      </c>
      <c r="IL391" s="163" t="str">
        <f t="shared" si="9669"/>
        <v>1</v>
      </c>
      <c r="IM391" s="164" t="str">
        <f t="shared" si="252"/>
        <v/>
      </c>
      <c r="IN391" s="165">
        <f t="shared" si="253"/>
        <v>0</v>
      </c>
      <c r="IO391" s="166"/>
      <c r="IP391" s="166"/>
      <c r="IQ391" s="166"/>
      <c r="IR391" s="168"/>
      <c r="IS391" s="168"/>
      <c r="IT391" s="170" t="str">
        <f t="shared" si="254"/>
        <v>0</v>
      </c>
      <c r="IU391" s="170"/>
      <c r="IV391" s="168">
        <f t="shared" si="9670"/>
        <v>0</v>
      </c>
      <c r="IW391" s="168">
        <f t="shared" si="9671"/>
        <v>0</v>
      </c>
      <c r="IX391" s="168">
        <f t="shared" si="9672"/>
        <v>0</v>
      </c>
      <c r="IY391" s="168">
        <f t="shared" si="9673"/>
        <v>0</v>
      </c>
      <c r="IZ391" s="154">
        <f t="shared" ref="IZ391:JA391" si="9674">IZ390</f>
        <v>17</v>
      </c>
      <c r="JA391" s="155">
        <f t="shared" si="9674"/>
        <v>1180</v>
      </c>
      <c r="JB391" s="156" t="str">
        <f t="shared" si="9675"/>
        <v>1</v>
      </c>
      <c r="JC391" s="157" t="str">
        <f t="shared" si="262"/>
        <v/>
      </c>
      <c r="JD391" s="158">
        <f t="shared" si="263"/>
        <v>0</v>
      </c>
      <c r="JE391" s="159"/>
      <c r="JF391" s="159"/>
      <c r="JG391" s="159"/>
      <c r="JH391" s="160"/>
      <c r="JI391" s="160"/>
      <c r="JJ391" s="171" t="str">
        <f t="shared" si="264"/>
        <v>0</v>
      </c>
      <c r="JK391" s="171"/>
      <c r="JL391" s="160">
        <f t="shared" si="9676"/>
        <v>0</v>
      </c>
      <c r="JM391" s="160">
        <f t="shared" si="9677"/>
        <v>0</v>
      </c>
      <c r="JN391" s="160">
        <f t="shared" si="9678"/>
        <v>0</v>
      </c>
      <c r="JO391" s="160">
        <f t="shared" si="9679"/>
        <v>0</v>
      </c>
      <c r="JP391" s="161">
        <f t="shared" ref="JP391:JQ391" si="9680">JP390</f>
        <v>18</v>
      </c>
      <c r="JQ391" s="162">
        <f t="shared" si="9680"/>
        <v>1181</v>
      </c>
      <c r="JR391" s="163" t="str">
        <f t="shared" si="9681"/>
        <v>1</v>
      </c>
      <c r="JS391" s="164" t="str">
        <f t="shared" si="272"/>
        <v/>
      </c>
      <c r="JT391" s="165">
        <f t="shared" si="273"/>
        <v>0</v>
      </c>
      <c r="JU391" s="166"/>
      <c r="JV391" s="166"/>
      <c r="JW391" s="166"/>
      <c r="JX391" s="168"/>
      <c r="JY391" s="168"/>
      <c r="JZ391" s="170" t="str">
        <f t="shared" si="274"/>
        <v>0</v>
      </c>
      <c r="KA391" s="170"/>
      <c r="KB391" s="168">
        <f t="shared" si="9682"/>
        <v>0</v>
      </c>
      <c r="KC391" s="168">
        <f t="shared" si="9683"/>
        <v>0</v>
      </c>
      <c r="KD391" s="168">
        <f t="shared" si="9684"/>
        <v>0</v>
      </c>
      <c r="KE391" s="168">
        <f t="shared" si="9685"/>
        <v>0</v>
      </c>
      <c r="KF391" s="154">
        <f t="shared" ref="KF391:KG391" si="9686">KF390</f>
        <v>19</v>
      </c>
      <c r="KG391" s="155">
        <f t="shared" si="9686"/>
        <v>1182</v>
      </c>
      <c r="KH391" s="156" t="str">
        <f t="shared" si="9687"/>
        <v>1</v>
      </c>
      <c r="KI391" s="157" t="str">
        <f t="shared" si="282"/>
        <v/>
      </c>
      <c r="KJ391" s="158">
        <f t="shared" si="283"/>
        <v>0</v>
      </c>
      <c r="KK391" s="159"/>
      <c r="KL391" s="159"/>
      <c r="KM391" s="159"/>
      <c r="KN391" s="160"/>
      <c r="KO391" s="160"/>
      <c r="KP391" s="171" t="str">
        <f t="shared" si="284"/>
        <v>0</v>
      </c>
      <c r="KQ391" s="171"/>
      <c r="KR391" s="160">
        <f t="shared" si="9688"/>
        <v>0</v>
      </c>
      <c r="KS391" s="160">
        <f t="shared" si="9689"/>
        <v>0</v>
      </c>
      <c r="KT391" s="160">
        <f t="shared" si="9690"/>
        <v>0</v>
      </c>
      <c r="KU391" s="160">
        <f t="shared" si="9691"/>
        <v>0</v>
      </c>
      <c r="KV391" s="161">
        <f t="shared" ref="KV391:KW391" si="9692">KV390</f>
        <v>20</v>
      </c>
      <c r="KW391" s="162">
        <f t="shared" si="9692"/>
        <v>1183</v>
      </c>
      <c r="KX391" s="163" t="str">
        <f t="shared" si="9693"/>
        <v>1</v>
      </c>
      <c r="KY391" s="164" t="str">
        <f t="shared" si="292"/>
        <v/>
      </c>
      <c r="KZ391" s="165">
        <f t="shared" si="293"/>
        <v>0</v>
      </c>
      <c r="LA391" s="166"/>
      <c r="LB391" s="166"/>
      <c r="LC391" s="166"/>
      <c r="LD391" s="168"/>
      <c r="LE391" s="168"/>
      <c r="LF391" s="170" t="str">
        <f t="shared" si="294"/>
        <v>0</v>
      </c>
      <c r="LG391" s="170"/>
      <c r="LH391" s="168">
        <f t="shared" si="9694"/>
        <v>0</v>
      </c>
      <c r="LI391" s="168">
        <f t="shared" si="9695"/>
        <v>0</v>
      </c>
      <c r="LJ391" s="168">
        <f t="shared" si="9696"/>
        <v>0</v>
      </c>
      <c r="LK391" s="168">
        <f t="shared" si="9697"/>
        <v>0</v>
      </c>
      <c r="LL391" s="172"/>
      <c r="LM391" s="172"/>
      <c r="LN391" s="168" t="str">
        <f t="shared" si="9698"/>
        <v>#REF!</v>
      </c>
      <c r="LO391" s="168" t="str">
        <f t="shared" si="9699"/>
        <v>#REF!</v>
      </c>
      <c r="LP391" s="168" t="str">
        <f t="shared" si="9700"/>
        <v>#REF!</v>
      </c>
      <c r="LQ391" s="168" t="str">
        <f t="shared" si="9701"/>
        <v>#REF!</v>
      </c>
    </row>
    <row r="392" ht="15.75" customHeight="1">
      <c r="A392" s="151"/>
      <c r="B392" s="152"/>
      <c r="C392" s="153">
        <f t="shared" si="99"/>
        <v>0</v>
      </c>
      <c r="D392" s="154">
        <f t="shared" ref="D392:E392" si="9702">D391</f>
        <v>1</v>
      </c>
      <c r="E392" s="155">
        <f t="shared" si="9702"/>
        <v>1164</v>
      </c>
      <c r="F392" s="156" t="str">
        <f t="shared" si="9579"/>
        <v>1</v>
      </c>
      <c r="G392" s="157">
        <f t="shared" si="102"/>
        <v>1</v>
      </c>
      <c r="H392" s="158">
        <f t="shared" si="103"/>
        <v>0</v>
      </c>
      <c r="I392" s="159"/>
      <c r="J392" s="159"/>
      <c r="K392" s="159"/>
      <c r="L392" s="78"/>
      <c r="M392" s="79"/>
      <c r="N392" s="77" t="str">
        <f t="shared" si="104"/>
        <v>0</v>
      </c>
      <c r="O392" s="81"/>
      <c r="P392" s="160">
        <f t="shared" si="9580"/>
        <v>0</v>
      </c>
      <c r="Q392" s="160">
        <f t="shared" si="9581"/>
        <v>0</v>
      </c>
      <c r="R392" s="160">
        <f t="shared" si="9582"/>
        <v>0</v>
      </c>
      <c r="S392" s="160">
        <f t="shared" si="9583"/>
        <v>0</v>
      </c>
      <c r="T392" s="161">
        <f t="shared" ref="T392:U392" si="9703">T391</f>
        <v>2</v>
      </c>
      <c r="U392" s="162">
        <f t="shared" si="9703"/>
        <v>1165</v>
      </c>
      <c r="V392" s="163" t="str">
        <f t="shared" si="9585"/>
        <v>1</v>
      </c>
      <c r="W392" s="164">
        <f t="shared" si="112"/>
        <v>1</v>
      </c>
      <c r="X392" s="165">
        <f t="shared" si="113"/>
        <v>0</v>
      </c>
      <c r="Y392" s="166"/>
      <c r="Z392" s="166"/>
      <c r="AA392" s="166"/>
      <c r="AB392" s="84"/>
      <c r="AC392" s="85"/>
      <c r="AD392" s="83" t="str">
        <f t="shared" si="114"/>
        <v>0</v>
      </c>
      <c r="AE392" s="189"/>
      <c r="AF392" s="168">
        <f t="shared" si="9586"/>
        <v>0</v>
      </c>
      <c r="AG392" s="168">
        <f t="shared" si="9587"/>
        <v>0</v>
      </c>
      <c r="AH392" s="168">
        <f t="shared" si="9588"/>
        <v>0</v>
      </c>
      <c r="AI392" s="168">
        <f t="shared" si="9589"/>
        <v>0</v>
      </c>
      <c r="AJ392" s="154">
        <f t="shared" ref="AJ392:AK392" si="9704">AJ391</f>
        <v>3</v>
      </c>
      <c r="AK392" s="155">
        <f t="shared" si="9704"/>
        <v>1166</v>
      </c>
      <c r="AL392" s="156" t="str">
        <f t="shared" si="9591"/>
        <v>1</v>
      </c>
      <c r="AM392" s="157">
        <f t="shared" si="122"/>
        <v>2</v>
      </c>
      <c r="AN392" s="158">
        <f t="shared" si="123"/>
        <v>0</v>
      </c>
      <c r="AO392" s="159"/>
      <c r="AP392" s="159"/>
      <c r="AQ392" s="159"/>
      <c r="AR392" s="78"/>
      <c r="AS392" s="79"/>
      <c r="AT392" s="77" t="str">
        <f t="shared" si="124"/>
        <v>0</v>
      </c>
      <c r="AU392" s="81"/>
      <c r="AV392" s="160">
        <f t="shared" si="9592"/>
        <v>0</v>
      </c>
      <c r="AW392" s="160">
        <f t="shared" si="9593"/>
        <v>0</v>
      </c>
      <c r="AX392" s="160">
        <f t="shared" si="9594"/>
        <v>0</v>
      </c>
      <c r="AY392" s="160">
        <f t="shared" si="9595"/>
        <v>0</v>
      </c>
      <c r="AZ392" s="161">
        <f t="shared" ref="AZ392:BA392" si="9705">AZ391</f>
        <v>4</v>
      </c>
      <c r="BA392" s="162">
        <f t="shared" si="9705"/>
        <v>1167</v>
      </c>
      <c r="BB392" s="163" t="str">
        <f t="shared" si="9597"/>
        <v>1</v>
      </c>
      <c r="BC392" s="164">
        <f t="shared" si="132"/>
        <v>4</v>
      </c>
      <c r="BD392" s="165">
        <f t="shared" si="133"/>
        <v>0</v>
      </c>
      <c r="BE392" s="166"/>
      <c r="BF392" s="166"/>
      <c r="BG392" s="166"/>
      <c r="BH392" s="84"/>
      <c r="BI392" s="85"/>
      <c r="BJ392" s="83" t="str">
        <f t="shared" si="134"/>
        <v>0</v>
      </c>
      <c r="BK392" s="189"/>
      <c r="BL392" s="168">
        <f t="shared" si="9598"/>
        <v>0</v>
      </c>
      <c r="BM392" s="168">
        <f t="shared" si="9599"/>
        <v>0</v>
      </c>
      <c r="BN392" s="168">
        <f t="shared" si="9600"/>
        <v>0</v>
      </c>
      <c r="BO392" s="168">
        <f t="shared" si="9601"/>
        <v>0</v>
      </c>
      <c r="BP392" s="154">
        <f t="shared" ref="BP392:BQ392" si="9706">BP391</f>
        <v>5</v>
      </c>
      <c r="BQ392" s="155">
        <f t="shared" si="9706"/>
        <v>1168</v>
      </c>
      <c r="BR392" s="156" t="str">
        <f t="shared" si="9603"/>
        <v>1</v>
      </c>
      <c r="BS392" s="157">
        <f t="shared" si="142"/>
        <v>4</v>
      </c>
      <c r="BT392" s="158">
        <f t="shared" si="143"/>
        <v>0</v>
      </c>
      <c r="BU392" s="159"/>
      <c r="BV392" s="159"/>
      <c r="BW392" s="159"/>
      <c r="BX392" s="78"/>
      <c r="BY392" s="79"/>
      <c r="BZ392" s="77" t="str">
        <f t="shared" si="144"/>
        <v>0</v>
      </c>
      <c r="CA392" s="81"/>
      <c r="CB392" s="160">
        <f t="shared" si="9604"/>
        <v>0</v>
      </c>
      <c r="CC392" s="160">
        <f t="shared" si="9605"/>
        <v>0</v>
      </c>
      <c r="CD392" s="160">
        <f t="shared" si="9606"/>
        <v>0</v>
      </c>
      <c r="CE392" s="160">
        <f t="shared" si="9607"/>
        <v>0</v>
      </c>
      <c r="CF392" s="161">
        <f t="shared" ref="CF392:CG392" si="9707">CF391</f>
        <v>6</v>
      </c>
      <c r="CG392" s="162">
        <f t="shared" si="9707"/>
        <v>1169</v>
      </c>
      <c r="CH392" s="163" t="str">
        <f t="shared" si="9609"/>
        <v>1</v>
      </c>
      <c r="CI392" s="164">
        <f t="shared" si="152"/>
        <v>2</v>
      </c>
      <c r="CJ392" s="165">
        <f t="shared" si="153"/>
        <v>0</v>
      </c>
      <c r="CK392" s="166"/>
      <c r="CL392" s="166"/>
      <c r="CM392" s="166"/>
      <c r="CN392" s="84"/>
      <c r="CO392" s="85"/>
      <c r="CP392" s="83" t="str">
        <f t="shared" si="154"/>
        <v>0</v>
      </c>
      <c r="CQ392" s="189"/>
      <c r="CR392" s="168">
        <f t="shared" si="9610"/>
        <v>0</v>
      </c>
      <c r="CS392" s="168">
        <f t="shared" si="9611"/>
        <v>0</v>
      </c>
      <c r="CT392" s="168">
        <f t="shared" si="9612"/>
        <v>0</v>
      </c>
      <c r="CU392" s="168">
        <f t="shared" si="9613"/>
        <v>0</v>
      </c>
      <c r="CV392" s="154">
        <f t="shared" ref="CV392:CW392" si="9708">CV391</f>
        <v>7</v>
      </c>
      <c r="CW392" s="155">
        <f t="shared" si="9708"/>
        <v>1170</v>
      </c>
      <c r="CX392" s="156" t="str">
        <f t="shared" si="9615"/>
        <v>1</v>
      </c>
      <c r="CY392" s="157">
        <f t="shared" si="162"/>
        <v>2</v>
      </c>
      <c r="CZ392" s="158">
        <f t="shared" si="163"/>
        <v>0</v>
      </c>
      <c r="DA392" s="159"/>
      <c r="DB392" s="159"/>
      <c r="DC392" s="159"/>
      <c r="DD392" s="78"/>
      <c r="DE392" s="79"/>
      <c r="DF392" s="77" t="str">
        <f t="shared" si="164"/>
        <v>0</v>
      </c>
      <c r="DG392" s="81"/>
      <c r="DH392" s="160">
        <f t="shared" si="9616"/>
        <v>0</v>
      </c>
      <c r="DI392" s="160">
        <f t="shared" si="9617"/>
        <v>0</v>
      </c>
      <c r="DJ392" s="160">
        <f t="shared" si="9618"/>
        <v>0</v>
      </c>
      <c r="DK392" s="160">
        <f t="shared" si="9619"/>
        <v>0</v>
      </c>
      <c r="DL392" s="161">
        <f t="shared" ref="DL392:DM392" si="9709">DL391</f>
        <v>8</v>
      </c>
      <c r="DM392" s="162">
        <f t="shared" si="9709"/>
        <v>1171</v>
      </c>
      <c r="DN392" s="163" t="str">
        <f t="shared" si="9621"/>
        <v>1</v>
      </c>
      <c r="DO392" s="164">
        <f t="shared" si="172"/>
        <v>2</v>
      </c>
      <c r="DP392" s="165">
        <f t="shared" si="173"/>
        <v>0</v>
      </c>
      <c r="DQ392" s="166"/>
      <c r="DR392" s="166"/>
      <c r="DS392" s="166"/>
      <c r="DT392" s="84"/>
      <c r="DU392" s="85"/>
      <c r="DV392" s="83" t="str">
        <f t="shared" si="174"/>
        <v>0</v>
      </c>
      <c r="DW392" s="189"/>
      <c r="DX392" s="168">
        <f t="shared" si="9622"/>
        <v>0</v>
      </c>
      <c r="DY392" s="168">
        <f t="shared" si="9623"/>
        <v>0</v>
      </c>
      <c r="DZ392" s="168">
        <f t="shared" si="9624"/>
        <v>0</v>
      </c>
      <c r="EA392" s="168">
        <f t="shared" si="9625"/>
        <v>0</v>
      </c>
      <c r="EB392" s="154">
        <f t="shared" ref="EB392:EC392" si="9710">EB391</f>
        <v>9</v>
      </c>
      <c r="EC392" s="155">
        <f t="shared" si="9710"/>
        <v>1172</v>
      </c>
      <c r="ED392" s="156" t="str">
        <f t="shared" si="9627"/>
        <v>1</v>
      </c>
      <c r="EE392" s="157">
        <f t="shared" si="182"/>
        <v>5</v>
      </c>
      <c r="EF392" s="169">
        <f t="shared" si="183"/>
        <v>0</v>
      </c>
      <c r="EG392" s="159"/>
      <c r="EH392" s="159"/>
      <c r="EI392" s="159"/>
      <c r="EJ392" s="78"/>
      <c r="EK392" s="79"/>
      <c r="EL392" s="77" t="str">
        <f t="shared" si="184"/>
        <v>0</v>
      </c>
      <c r="EM392" s="81"/>
      <c r="EN392" s="160">
        <f t="shared" si="9628"/>
        <v>0</v>
      </c>
      <c r="EO392" s="160">
        <f t="shared" si="9629"/>
        <v>0</v>
      </c>
      <c r="EP392" s="160">
        <f t="shared" si="9630"/>
        <v>0</v>
      </c>
      <c r="EQ392" s="160">
        <f t="shared" si="9631"/>
        <v>0</v>
      </c>
      <c r="ER392" s="161">
        <f t="shared" ref="ER392:ES392" si="9711">ER391</f>
        <v>10</v>
      </c>
      <c r="ES392" s="162">
        <f t="shared" si="9711"/>
        <v>1173</v>
      </c>
      <c r="ET392" s="163" t="str">
        <f t="shared" si="9633"/>
        <v>1</v>
      </c>
      <c r="EU392" s="164">
        <f t="shared" si="192"/>
        <v>19</v>
      </c>
      <c r="EV392" s="165">
        <f t="shared" si="193"/>
        <v>0</v>
      </c>
      <c r="EW392" s="166"/>
      <c r="EX392" s="166"/>
      <c r="EY392" s="166"/>
      <c r="EZ392" s="84"/>
      <c r="FA392" s="85"/>
      <c r="FB392" s="83" t="str">
        <f t="shared" si="194"/>
        <v>0</v>
      </c>
      <c r="FC392" s="189"/>
      <c r="FD392" s="168">
        <f t="shared" si="9634"/>
        <v>0</v>
      </c>
      <c r="FE392" s="168">
        <f t="shared" si="9635"/>
        <v>0</v>
      </c>
      <c r="FF392" s="168">
        <f t="shared" si="9636"/>
        <v>0</v>
      </c>
      <c r="FG392" s="168">
        <f t="shared" si="9637"/>
        <v>0</v>
      </c>
      <c r="FH392" s="154">
        <f t="shared" ref="FH392:FI392" si="9712">FH391</f>
        <v>11</v>
      </c>
      <c r="FI392" s="155">
        <f t="shared" si="9712"/>
        <v>1174</v>
      </c>
      <c r="FJ392" s="156" t="str">
        <f t="shared" si="9639"/>
        <v>1</v>
      </c>
      <c r="FK392" s="157">
        <f t="shared" si="202"/>
        <v>4</v>
      </c>
      <c r="FL392" s="158">
        <f t="shared" si="203"/>
        <v>0</v>
      </c>
      <c r="FM392" s="159"/>
      <c r="FN392" s="159"/>
      <c r="FO392" s="159"/>
      <c r="FP392" s="78"/>
      <c r="FQ392" s="79"/>
      <c r="FR392" s="77" t="str">
        <f t="shared" si="204"/>
        <v>0</v>
      </c>
      <c r="FS392" s="81"/>
      <c r="FT392" s="160">
        <f t="shared" si="9640"/>
        <v>0</v>
      </c>
      <c r="FU392" s="160">
        <f t="shared" si="9641"/>
        <v>0</v>
      </c>
      <c r="FV392" s="160">
        <f t="shared" si="9642"/>
        <v>0</v>
      </c>
      <c r="FW392" s="160">
        <f t="shared" si="9643"/>
        <v>0</v>
      </c>
      <c r="FX392" s="161">
        <f t="shared" ref="FX392:FY392" si="9713">FX391</f>
        <v>12</v>
      </c>
      <c r="FY392" s="162">
        <f t="shared" si="9713"/>
        <v>1175</v>
      </c>
      <c r="FZ392" s="163" t="str">
        <f t="shared" si="9645"/>
        <v>1</v>
      </c>
      <c r="GA392" s="164">
        <f t="shared" si="212"/>
        <v>2</v>
      </c>
      <c r="GB392" s="165">
        <f t="shared" si="213"/>
        <v>0</v>
      </c>
      <c r="GC392" s="166"/>
      <c r="GD392" s="166"/>
      <c r="GE392" s="166"/>
      <c r="GF392" s="84"/>
      <c r="GG392" s="85"/>
      <c r="GH392" s="83" t="str">
        <f t="shared" si="214"/>
        <v>0</v>
      </c>
      <c r="GI392" s="189"/>
      <c r="GJ392" s="168">
        <f t="shared" si="9646"/>
        <v>0</v>
      </c>
      <c r="GK392" s="168">
        <f t="shared" si="9647"/>
        <v>0</v>
      </c>
      <c r="GL392" s="168">
        <f t="shared" si="9648"/>
        <v>0</v>
      </c>
      <c r="GM392" s="168">
        <f t="shared" si="9649"/>
        <v>0</v>
      </c>
      <c r="GN392" s="154">
        <f t="shared" ref="GN392:GO392" si="9714">GN391</f>
        <v>13</v>
      </c>
      <c r="GO392" s="155">
        <f t="shared" si="9714"/>
        <v>1176</v>
      </c>
      <c r="GP392" s="156" t="str">
        <f t="shared" si="9651"/>
        <v>1</v>
      </c>
      <c r="GQ392" s="157">
        <f t="shared" si="222"/>
        <v>3</v>
      </c>
      <c r="GR392" s="158">
        <f t="shared" si="223"/>
        <v>0</v>
      </c>
      <c r="GS392" s="159"/>
      <c r="GT392" s="159"/>
      <c r="GU392" s="159"/>
      <c r="GV392" s="78"/>
      <c r="GW392" s="79"/>
      <c r="GX392" s="77" t="str">
        <f t="shared" si="224"/>
        <v>0</v>
      </c>
      <c r="GY392" s="81"/>
      <c r="GZ392" s="160">
        <f t="shared" si="9652"/>
        <v>0</v>
      </c>
      <c r="HA392" s="160">
        <f t="shared" si="9653"/>
        <v>0</v>
      </c>
      <c r="HB392" s="160">
        <f t="shared" si="9654"/>
        <v>0</v>
      </c>
      <c r="HC392" s="160">
        <f t="shared" si="9655"/>
        <v>0</v>
      </c>
      <c r="HD392" s="161">
        <f t="shared" ref="HD392:HE392" si="9715">HD391</f>
        <v>14</v>
      </c>
      <c r="HE392" s="162">
        <f t="shared" si="9715"/>
        <v>1177</v>
      </c>
      <c r="HF392" s="163" t="str">
        <f t="shared" si="9657"/>
        <v>1</v>
      </c>
      <c r="HG392" s="164">
        <f t="shared" si="232"/>
        <v>5</v>
      </c>
      <c r="HH392" s="165">
        <f t="shared" si="233"/>
        <v>0</v>
      </c>
      <c r="HI392" s="166"/>
      <c r="HJ392" s="166"/>
      <c r="HK392" s="166"/>
      <c r="HL392" s="84"/>
      <c r="HM392" s="85"/>
      <c r="HN392" s="83" t="str">
        <f t="shared" si="234"/>
        <v>0</v>
      </c>
      <c r="HO392" s="189"/>
      <c r="HP392" s="168">
        <f t="shared" si="9658"/>
        <v>0</v>
      </c>
      <c r="HQ392" s="168">
        <f t="shared" si="9659"/>
        <v>0</v>
      </c>
      <c r="HR392" s="168">
        <f t="shared" si="9660"/>
        <v>0</v>
      </c>
      <c r="HS392" s="168">
        <f t="shared" si="9661"/>
        <v>0</v>
      </c>
      <c r="HT392" s="154">
        <f t="shared" ref="HT392:HU392" si="9716">HT391</f>
        <v>15</v>
      </c>
      <c r="HU392" s="155">
        <f t="shared" si="9716"/>
        <v>1178</v>
      </c>
      <c r="HV392" s="156" t="str">
        <f t="shared" si="9663"/>
        <v>1</v>
      </c>
      <c r="HW392" s="157" t="str">
        <f t="shared" si="242"/>
        <v/>
      </c>
      <c r="HX392" s="169">
        <f t="shared" si="243"/>
        <v>0</v>
      </c>
      <c r="HY392" s="159"/>
      <c r="HZ392" s="159"/>
      <c r="IA392" s="159"/>
      <c r="IB392" s="160"/>
      <c r="IC392" s="160"/>
      <c r="ID392" s="160" t="str">
        <f t="shared" si="244"/>
        <v>0</v>
      </c>
      <c r="IE392" s="160"/>
      <c r="IF392" s="160">
        <f t="shared" si="9664"/>
        <v>0</v>
      </c>
      <c r="IG392" s="160">
        <f t="shared" si="9665"/>
        <v>0</v>
      </c>
      <c r="IH392" s="160">
        <f t="shared" si="9666"/>
        <v>0</v>
      </c>
      <c r="II392" s="160">
        <f t="shared" si="9667"/>
        <v>0</v>
      </c>
      <c r="IJ392" s="161">
        <f t="shared" ref="IJ392:IK392" si="9717">IJ391</f>
        <v>16</v>
      </c>
      <c r="IK392" s="162">
        <f t="shared" si="9717"/>
        <v>1179</v>
      </c>
      <c r="IL392" s="163" t="str">
        <f t="shared" si="9669"/>
        <v>1</v>
      </c>
      <c r="IM392" s="164" t="str">
        <f t="shared" si="252"/>
        <v/>
      </c>
      <c r="IN392" s="165">
        <f t="shared" si="253"/>
        <v>0</v>
      </c>
      <c r="IO392" s="166"/>
      <c r="IP392" s="166"/>
      <c r="IQ392" s="166"/>
      <c r="IR392" s="168"/>
      <c r="IS392" s="168"/>
      <c r="IT392" s="170" t="str">
        <f t="shared" si="254"/>
        <v>0</v>
      </c>
      <c r="IU392" s="170"/>
      <c r="IV392" s="168">
        <f t="shared" si="9670"/>
        <v>0</v>
      </c>
      <c r="IW392" s="168">
        <f t="shared" si="9671"/>
        <v>0</v>
      </c>
      <c r="IX392" s="168">
        <f t="shared" si="9672"/>
        <v>0</v>
      </c>
      <c r="IY392" s="168">
        <f t="shared" si="9673"/>
        <v>0</v>
      </c>
      <c r="IZ392" s="154">
        <f t="shared" ref="IZ392:JA392" si="9718">IZ391</f>
        <v>17</v>
      </c>
      <c r="JA392" s="155">
        <f t="shared" si="9718"/>
        <v>1180</v>
      </c>
      <c r="JB392" s="156" t="str">
        <f t="shared" si="9675"/>
        <v>1</v>
      </c>
      <c r="JC392" s="157" t="str">
        <f t="shared" si="262"/>
        <v/>
      </c>
      <c r="JD392" s="158">
        <f t="shared" si="263"/>
        <v>0</v>
      </c>
      <c r="JE392" s="159"/>
      <c r="JF392" s="159"/>
      <c r="JG392" s="159"/>
      <c r="JH392" s="160"/>
      <c r="JI392" s="160"/>
      <c r="JJ392" s="171" t="str">
        <f t="shared" si="264"/>
        <v>0</v>
      </c>
      <c r="JK392" s="171"/>
      <c r="JL392" s="160">
        <f t="shared" si="9676"/>
        <v>0</v>
      </c>
      <c r="JM392" s="160">
        <f t="shared" si="9677"/>
        <v>0</v>
      </c>
      <c r="JN392" s="160">
        <f t="shared" si="9678"/>
        <v>0</v>
      </c>
      <c r="JO392" s="160">
        <f t="shared" si="9679"/>
        <v>0</v>
      </c>
      <c r="JP392" s="161">
        <f t="shared" ref="JP392:JQ392" si="9719">JP391</f>
        <v>18</v>
      </c>
      <c r="JQ392" s="162">
        <f t="shared" si="9719"/>
        <v>1181</v>
      </c>
      <c r="JR392" s="163" t="str">
        <f t="shared" si="9681"/>
        <v>1</v>
      </c>
      <c r="JS392" s="164" t="str">
        <f t="shared" si="272"/>
        <v/>
      </c>
      <c r="JT392" s="165">
        <f t="shared" si="273"/>
        <v>0</v>
      </c>
      <c r="JU392" s="166"/>
      <c r="JV392" s="166"/>
      <c r="JW392" s="166"/>
      <c r="JX392" s="168"/>
      <c r="JY392" s="168"/>
      <c r="JZ392" s="170" t="str">
        <f t="shared" si="274"/>
        <v>0</v>
      </c>
      <c r="KA392" s="170"/>
      <c r="KB392" s="168">
        <f t="shared" si="9682"/>
        <v>0</v>
      </c>
      <c r="KC392" s="168">
        <f t="shared" si="9683"/>
        <v>0</v>
      </c>
      <c r="KD392" s="168">
        <f t="shared" si="9684"/>
        <v>0</v>
      </c>
      <c r="KE392" s="168">
        <f t="shared" si="9685"/>
        <v>0</v>
      </c>
      <c r="KF392" s="154">
        <f t="shared" ref="KF392:KG392" si="9720">KF391</f>
        <v>19</v>
      </c>
      <c r="KG392" s="155">
        <f t="shared" si="9720"/>
        <v>1182</v>
      </c>
      <c r="KH392" s="156" t="str">
        <f t="shared" si="9687"/>
        <v>1</v>
      </c>
      <c r="KI392" s="157" t="str">
        <f t="shared" si="282"/>
        <v/>
      </c>
      <c r="KJ392" s="158">
        <f t="shared" si="283"/>
        <v>0</v>
      </c>
      <c r="KK392" s="159"/>
      <c r="KL392" s="159"/>
      <c r="KM392" s="159"/>
      <c r="KN392" s="160"/>
      <c r="KO392" s="160"/>
      <c r="KP392" s="171" t="str">
        <f t="shared" si="284"/>
        <v>0</v>
      </c>
      <c r="KQ392" s="171"/>
      <c r="KR392" s="160">
        <f t="shared" si="9688"/>
        <v>0</v>
      </c>
      <c r="KS392" s="160">
        <f t="shared" si="9689"/>
        <v>0</v>
      </c>
      <c r="KT392" s="160">
        <f t="shared" si="9690"/>
        <v>0</v>
      </c>
      <c r="KU392" s="160">
        <f t="shared" si="9691"/>
        <v>0</v>
      </c>
      <c r="KV392" s="161">
        <f t="shared" ref="KV392:KW392" si="9721">KV391</f>
        <v>20</v>
      </c>
      <c r="KW392" s="162">
        <f t="shared" si="9721"/>
        <v>1183</v>
      </c>
      <c r="KX392" s="163" t="str">
        <f t="shared" si="9693"/>
        <v>1</v>
      </c>
      <c r="KY392" s="164" t="str">
        <f t="shared" si="292"/>
        <v/>
      </c>
      <c r="KZ392" s="165">
        <f t="shared" si="293"/>
        <v>0</v>
      </c>
      <c r="LA392" s="166"/>
      <c r="LB392" s="166"/>
      <c r="LC392" s="166"/>
      <c r="LD392" s="168"/>
      <c r="LE392" s="168"/>
      <c r="LF392" s="170" t="str">
        <f t="shared" si="294"/>
        <v>0</v>
      </c>
      <c r="LG392" s="170"/>
      <c r="LH392" s="168">
        <f t="shared" si="9694"/>
        <v>0</v>
      </c>
      <c r="LI392" s="168">
        <f t="shared" si="9695"/>
        <v>0</v>
      </c>
      <c r="LJ392" s="168">
        <f t="shared" si="9696"/>
        <v>0</v>
      </c>
      <c r="LK392" s="168">
        <f t="shared" si="9697"/>
        <v>0</v>
      </c>
      <c r="LL392" s="172"/>
      <c r="LM392" s="172"/>
      <c r="LN392" s="168" t="str">
        <f t="shared" si="9698"/>
        <v>#REF!</v>
      </c>
      <c r="LO392" s="168" t="str">
        <f t="shared" si="9699"/>
        <v>#REF!</v>
      </c>
      <c r="LP392" s="168" t="str">
        <f t="shared" si="9700"/>
        <v>#REF!</v>
      </c>
      <c r="LQ392" s="168" t="str">
        <f t="shared" si="9701"/>
        <v>#REF!</v>
      </c>
    </row>
    <row r="393" ht="15.75" customHeight="1">
      <c r="A393" s="151"/>
      <c r="B393" s="152"/>
      <c r="C393" s="153">
        <f t="shared" si="99"/>
        <v>0</v>
      </c>
      <c r="D393" s="154">
        <f t="shared" ref="D393:E393" si="9722">D392</f>
        <v>1</v>
      </c>
      <c r="E393" s="155">
        <f t="shared" si="9722"/>
        <v>1164</v>
      </c>
      <c r="F393" s="156" t="str">
        <f t="shared" si="9579"/>
        <v>1</v>
      </c>
      <c r="G393" s="157">
        <f t="shared" si="102"/>
        <v>1</v>
      </c>
      <c r="H393" s="158">
        <f t="shared" si="103"/>
        <v>0</v>
      </c>
      <c r="I393" s="159"/>
      <c r="J393" s="159"/>
      <c r="K393" s="159"/>
      <c r="L393" s="78"/>
      <c r="M393" s="79"/>
      <c r="N393" s="77" t="str">
        <f t="shared" si="104"/>
        <v>0</v>
      </c>
      <c r="O393" s="81"/>
      <c r="P393" s="160">
        <f t="shared" si="9580"/>
        <v>0</v>
      </c>
      <c r="Q393" s="160">
        <f t="shared" si="9581"/>
        <v>0</v>
      </c>
      <c r="R393" s="160">
        <f t="shared" si="9582"/>
        <v>0</v>
      </c>
      <c r="S393" s="160">
        <f t="shared" si="9583"/>
        <v>0</v>
      </c>
      <c r="T393" s="161">
        <f t="shared" ref="T393:U393" si="9723">T392</f>
        <v>2</v>
      </c>
      <c r="U393" s="162">
        <f t="shared" si="9723"/>
        <v>1165</v>
      </c>
      <c r="V393" s="163" t="str">
        <f t="shared" si="9585"/>
        <v>1</v>
      </c>
      <c r="W393" s="164">
        <f t="shared" si="112"/>
        <v>1</v>
      </c>
      <c r="X393" s="165">
        <f t="shared" si="113"/>
        <v>0</v>
      </c>
      <c r="Y393" s="166"/>
      <c r="Z393" s="166"/>
      <c r="AA393" s="166"/>
      <c r="AB393" s="84"/>
      <c r="AC393" s="85"/>
      <c r="AD393" s="83" t="str">
        <f t="shared" si="114"/>
        <v>0</v>
      </c>
      <c r="AE393" s="189"/>
      <c r="AF393" s="168">
        <f t="shared" si="9586"/>
        <v>0</v>
      </c>
      <c r="AG393" s="168">
        <f t="shared" si="9587"/>
        <v>0</v>
      </c>
      <c r="AH393" s="168">
        <f t="shared" si="9588"/>
        <v>0</v>
      </c>
      <c r="AI393" s="168">
        <f t="shared" si="9589"/>
        <v>0</v>
      </c>
      <c r="AJ393" s="154">
        <f t="shared" ref="AJ393:AK393" si="9724">AJ392</f>
        <v>3</v>
      </c>
      <c r="AK393" s="155">
        <f t="shared" si="9724"/>
        <v>1166</v>
      </c>
      <c r="AL393" s="156" t="str">
        <f t="shared" si="9591"/>
        <v>1</v>
      </c>
      <c r="AM393" s="157">
        <f t="shared" si="122"/>
        <v>2</v>
      </c>
      <c r="AN393" s="158">
        <f t="shared" si="123"/>
        <v>0</v>
      </c>
      <c r="AO393" s="159"/>
      <c r="AP393" s="159"/>
      <c r="AQ393" s="159"/>
      <c r="AR393" s="78"/>
      <c r="AS393" s="79"/>
      <c r="AT393" s="77" t="str">
        <f t="shared" si="124"/>
        <v>0</v>
      </c>
      <c r="AU393" s="81"/>
      <c r="AV393" s="160">
        <f t="shared" si="9592"/>
        <v>0</v>
      </c>
      <c r="AW393" s="160">
        <f t="shared" si="9593"/>
        <v>0</v>
      </c>
      <c r="AX393" s="160">
        <f t="shared" si="9594"/>
        <v>0</v>
      </c>
      <c r="AY393" s="160">
        <f t="shared" si="9595"/>
        <v>0</v>
      </c>
      <c r="AZ393" s="161">
        <f t="shared" ref="AZ393:BA393" si="9725">AZ392</f>
        <v>4</v>
      </c>
      <c r="BA393" s="162">
        <f t="shared" si="9725"/>
        <v>1167</v>
      </c>
      <c r="BB393" s="163" t="str">
        <f t="shared" si="9597"/>
        <v>1</v>
      </c>
      <c r="BC393" s="164">
        <f t="shared" si="132"/>
        <v>4</v>
      </c>
      <c r="BD393" s="165">
        <f t="shared" si="133"/>
        <v>0</v>
      </c>
      <c r="BE393" s="166"/>
      <c r="BF393" s="166"/>
      <c r="BG393" s="166"/>
      <c r="BH393" s="84"/>
      <c r="BI393" s="85"/>
      <c r="BJ393" s="83" t="str">
        <f t="shared" si="134"/>
        <v>0</v>
      </c>
      <c r="BK393" s="189"/>
      <c r="BL393" s="168">
        <f t="shared" si="9598"/>
        <v>0</v>
      </c>
      <c r="BM393" s="168">
        <f t="shared" si="9599"/>
        <v>0</v>
      </c>
      <c r="BN393" s="168">
        <f t="shared" si="9600"/>
        <v>0</v>
      </c>
      <c r="BO393" s="168">
        <f t="shared" si="9601"/>
        <v>0</v>
      </c>
      <c r="BP393" s="154">
        <f t="shared" ref="BP393:BQ393" si="9726">BP392</f>
        <v>5</v>
      </c>
      <c r="BQ393" s="155">
        <f t="shared" si="9726"/>
        <v>1168</v>
      </c>
      <c r="BR393" s="156" t="str">
        <f t="shared" si="9603"/>
        <v>1</v>
      </c>
      <c r="BS393" s="157">
        <f t="shared" si="142"/>
        <v>4</v>
      </c>
      <c r="BT393" s="158">
        <f t="shared" si="143"/>
        <v>0</v>
      </c>
      <c r="BU393" s="159"/>
      <c r="BV393" s="159"/>
      <c r="BW393" s="159"/>
      <c r="BX393" s="78"/>
      <c r="BY393" s="79"/>
      <c r="BZ393" s="77" t="str">
        <f t="shared" si="144"/>
        <v>0</v>
      </c>
      <c r="CA393" s="81"/>
      <c r="CB393" s="160">
        <f t="shared" si="9604"/>
        <v>0</v>
      </c>
      <c r="CC393" s="160">
        <f t="shared" si="9605"/>
        <v>0</v>
      </c>
      <c r="CD393" s="160">
        <f t="shared" si="9606"/>
        <v>0</v>
      </c>
      <c r="CE393" s="160">
        <f t="shared" si="9607"/>
        <v>0</v>
      </c>
      <c r="CF393" s="161">
        <f t="shared" ref="CF393:CG393" si="9727">CF392</f>
        <v>6</v>
      </c>
      <c r="CG393" s="162">
        <f t="shared" si="9727"/>
        <v>1169</v>
      </c>
      <c r="CH393" s="163" t="str">
        <f t="shared" si="9609"/>
        <v>1</v>
      </c>
      <c r="CI393" s="164">
        <f t="shared" si="152"/>
        <v>2</v>
      </c>
      <c r="CJ393" s="165">
        <f t="shared" si="153"/>
        <v>0</v>
      </c>
      <c r="CK393" s="166"/>
      <c r="CL393" s="166"/>
      <c r="CM393" s="166"/>
      <c r="CN393" s="84"/>
      <c r="CO393" s="85"/>
      <c r="CP393" s="83" t="str">
        <f t="shared" si="154"/>
        <v>0</v>
      </c>
      <c r="CQ393" s="189"/>
      <c r="CR393" s="168">
        <f t="shared" si="9610"/>
        <v>0</v>
      </c>
      <c r="CS393" s="168">
        <f t="shared" si="9611"/>
        <v>0</v>
      </c>
      <c r="CT393" s="168">
        <f t="shared" si="9612"/>
        <v>0</v>
      </c>
      <c r="CU393" s="168">
        <f t="shared" si="9613"/>
        <v>0</v>
      </c>
      <c r="CV393" s="154">
        <f t="shared" ref="CV393:CW393" si="9728">CV392</f>
        <v>7</v>
      </c>
      <c r="CW393" s="155">
        <f t="shared" si="9728"/>
        <v>1170</v>
      </c>
      <c r="CX393" s="156" t="str">
        <f t="shared" si="9615"/>
        <v>1</v>
      </c>
      <c r="CY393" s="157">
        <f t="shared" si="162"/>
        <v>2</v>
      </c>
      <c r="CZ393" s="158">
        <f t="shared" si="163"/>
        <v>0</v>
      </c>
      <c r="DA393" s="159"/>
      <c r="DB393" s="159"/>
      <c r="DC393" s="159"/>
      <c r="DD393" s="78"/>
      <c r="DE393" s="79"/>
      <c r="DF393" s="77" t="str">
        <f t="shared" si="164"/>
        <v>0</v>
      </c>
      <c r="DG393" s="81"/>
      <c r="DH393" s="160">
        <f t="shared" si="9616"/>
        <v>0</v>
      </c>
      <c r="DI393" s="160">
        <f t="shared" si="9617"/>
        <v>0</v>
      </c>
      <c r="DJ393" s="160">
        <f t="shared" si="9618"/>
        <v>0</v>
      </c>
      <c r="DK393" s="160">
        <f t="shared" si="9619"/>
        <v>0</v>
      </c>
      <c r="DL393" s="161">
        <f t="shared" ref="DL393:DM393" si="9729">DL392</f>
        <v>8</v>
      </c>
      <c r="DM393" s="162">
        <f t="shared" si="9729"/>
        <v>1171</v>
      </c>
      <c r="DN393" s="163" t="str">
        <f t="shared" si="9621"/>
        <v>1</v>
      </c>
      <c r="DO393" s="164">
        <f t="shared" si="172"/>
        <v>2</v>
      </c>
      <c r="DP393" s="165">
        <f t="shared" si="173"/>
        <v>0</v>
      </c>
      <c r="DQ393" s="166"/>
      <c r="DR393" s="166"/>
      <c r="DS393" s="166"/>
      <c r="DT393" s="84"/>
      <c r="DU393" s="85"/>
      <c r="DV393" s="83" t="str">
        <f t="shared" si="174"/>
        <v>0</v>
      </c>
      <c r="DW393" s="189"/>
      <c r="DX393" s="168">
        <f t="shared" si="9622"/>
        <v>0</v>
      </c>
      <c r="DY393" s="168">
        <f t="shared" si="9623"/>
        <v>0</v>
      </c>
      <c r="DZ393" s="168">
        <f t="shared" si="9624"/>
        <v>0</v>
      </c>
      <c r="EA393" s="168">
        <f t="shared" si="9625"/>
        <v>0</v>
      </c>
      <c r="EB393" s="154">
        <f t="shared" ref="EB393:EC393" si="9730">EB392</f>
        <v>9</v>
      </c>
      <c r="EC393" s="155">
        <f t="shared" si="9730"/>
        <v>1172</v>
      </c>
      <c r="ED393" s="156" t="str">
        <f t="shared" si="9627"/>
        <v>1</v>
      </c>
      <c r="EE393" s="157">
        <f t="shared" si="182"/>
        <v>5</v>
      </c>
      <c r="EF393" s="169">
        <f t="shared" si="183"/>
        <v>0</v>
      </c>
      <c r="EG393" s="159"/>
      <c r="EH393" s="159"/>
      <c r="EI393" s="159"/>
      <c r="EJ393" s="78"/>
      <c r="EK393" s="79"/>
      <c r="EL393" s="77" t="str">
        <f t="shared" si="184"/>
        <v>0</v>
      </c>
      <c r="EM393" s="81"/>
      <c r="EN393" s="160">
        <f t="shared" si="9628"/>
        <v>0</v>
      </c>
      <c r="EO393" s="160">
        <f t="shared" si="9629"/>
        <v>0</v>
      </c>
      <c r="EP393" s="160">
        <f t="shared" si="9630"/>
        <v>0</v>
      </c>
      <c r="EQ393" s="160">
        <f t="shared" si="9631"/>
        <v>0</v>
      </c>
      <c r="ER393" s="161">
        <f t="shared" ref="ER393:ES393" si="9731">ER392</f>
        <v>10</v>
      </c>
      <c r="ES393" s="162">
        <f t="shared" si="9731"/>
        <v>1173</v>
      </c>
      <c r="ET393" s="163" t="str">
        <f t="shared" si="9633"/>
        <v>1</v>
      </c>
      <c r="EU393" s="164">
        <f t="shared" si="192"/>
        <v>19</v>
      </c>
      <c r="EV393" s="165">
        <f t="shared" si="193"/>
        <v>0</v>
      </c>
      <c r="EW393" s="166"/>
      <c r="EX393" s="166"/>
      <c r="EY393" s="166"/>
      <c r="EZ393" s="84"/>
      <c r="FA393" s="85"/>
      <c r="FB393" s="83" t="str">
        <f t="shared" si="194"/>
        <v>0</v>
      </c>
      <c r="FC393" s="189"/>
      <c r="FD393" s="168">
        <f t="shared" si="9634"/>
        <v>0</v>
      </c>
      <c r="FE393" s="168">
        <f t="shared" si="9635"/>
        <v>0</v>
      </c>
      <c r="FF393" s="168">
        <f t="shared" si="9636"/>
        <v>0</v>
      </c>
      <c r="FG393" s="168">
        <f t="shared" si="9637"/>
        <v>0</v>
      </c>
      <c r="FH393" s="154">
        <f t="shared" ref="FH393:FI393" si="9732">FH392</f>
        <v>11</v>
      </c>
      <c r="FI393" s="155">
        <f t="shared" si="9732"/>
        <v>1174</v>
      </c>
      <c r="FJ393" s="156" t="str">
        <f t="shared" si="9639"/>
        <v>1</v>
      </c>
      <c r="FK393" s="157">
        <f t="shared" si="202"/>
        <v>4</v>
      </c>
      <c r="FL393" s="158">
        <f t="shared" si="203"/>
        <v>0</v>
      </c>
      <c r="FM393" s="159"/>
      <c r="FN393" s="159"/>
      <c r="FO393" s="159"/>
      <c r="FP393" s="78"/>
      <c r="FQ393" s="79"/>
      <c r="FR393" s="77" t="str">
        <f t="shared" si="204"/>
        <v>0</v>
      </c>
      <c r="FS393" s="81"/>
      <c r="FT393" s="160">
        <f t="shared" si="9640"/>
        <v>0</v>
      </c>
      <c r="FU393" s="160">
        <f t="shared" si="9641"/>
        <v>0</v>
      </c>
      <c r="FV393" s="160">
        <f t="shared" si="9642"/>
        <v>0</v>
      </c>
      <c r="FW393" s="160">
        <f t="shared" si="9643"/>
        <v>0</v>
      </c>
      <c r="FX393" s="161">
        <f t="shared" ref="FX393:FY393" si="9733">FX392</f>
        <v>12</v>
      </c>
      <c r="FY393" s="162">
        <f t="shared" si="9733"/>
        <v>1175</v>
      </c>
      <c r="FZ393" s="163" t="str">
        <f t="shared" si="9645"/>
        <v>1</v>
      </c>
      <c r="GA393" s="164">
        <f t="shared" si="212"/>
        <v>2</v>
      </c>
      <c r="GB393" s="165">
        <f t="shared" si="213"/>
        <v>0</v>
      </c>
      <c r="GC393" s="166"/>
      <c r="GD393" s="166"/>
      <c r="GE393" s="166"/>
      <c r="GF393" s="84"/>
      <c r="GG393" s="85"/>
      <c r="GH393" s="83" t="str">
        <f t="shared" si="214"/>
        <v>0</v>
      </c>
      <c r="GI393" s="189"/>
      <c r="GJ393" s="168">
        <f t="shared" si="9646"/>
        <v>0</v>
      </c>
      <c r="GK393" s="168">
        <f t="shared" si="9647"/>
        <v>0</v>
      </c>
      <c r="GL393" s="168">
        <f t="shared" si="9648"/>
        <v>0</v>
      </c>
      <c r="GM393" s="168">
        <f t="shared" si="9649"/>
        <v>0</v>
      </c>
      <c r="GN393" s="154">
        <f t="shared" ref="GN393:GO393" si="9734">GN392</f>
        <v>13</v>
      </c>
      <c r="GO393" s="155">
        <f t="shared" si="9734"/>
        <v>1176</v>
      </c>
      <c r="GP393" s="156" t="str">
        <f t="shared" si="9651"/>
        <v>1</v>
      </c>
      <c r="GQ393" s="157">
        <f t="shared" si="222"/>
        <v>3</v>
      </c>
      <c r="GR393" s="158">
        <f t="shared" si="223"/>
        <v>0</v>
      </c>
      <c r="GS393" s="159"/>
      <c r="GT393" s="159"/>
      <c r="GU393" s="159"/>
      <c r="GV393" s="78"/>
      <c r="GW393" s="79"/>
      <c r="GX393" s="77" t="str">
        <f t="shared" si="224"/>
        <v>0</v>
      </c>
      <c r="GY393" s="81"/>
      <c r="GZ393" s="160">
        <f t="shared" si="9652"/>
        <v>0</v>
      </c>
      <c r="HA393" s="160">
        <f t="shared" si="9653"/>
        <v>0</v>
      </c>
      <c r="HB393" s="160">
        <f t="shared" si="9654"/>
        <v>0</v>
      </c>
      <c r="HC393" s="160">
        <f t="shared" si="9655"/>
        <v>0</v>
      </c>
      <c r="HD393" s="161">
        <f t="shared" ref="HD393:HE393" si="9735">HD392</f>
        <v>14</v>
      </c>
      <c r="HE393" s="162">
        <f t="shared" si="9735"/>
        <v>1177</v>
      </c>
      <c r="HF393" s="163" t="str">
        <f t="shared" si="9657"/>
        <v>1</v>
      </c>
      <c r="HG393" s="164">
        <f t="shared" si="232"/>
        <v>5</v>
      </c>
      <c r="HH393" s="165">
        <f t="shared" si="233"/>
        <v>0</v>
      </c>
      <c r="HI393" s="166"/>
      <c r="HJ393" s="166"/>
      <c r="HK393" s="166"/>
      <c r="HL393" s="84"/>
      <c r="HM393" s="85"/>
      <c r="HN393" s="83" t="str">
        <f t="shared" si="234"/>
        <v>0</v>
      </c>
      <c r="HO393" s="189"/>
      <c r="HP393" s="168">
        <f t="shared" si="9658"/>
        <v>0</v>
      </c>
      <c r="HQ393" s="168">
        <f t="shared" si="9659"/>
        <v>0</v>
      </c>
      <c r="HR393" s="168">
        <f t="shared" si="9660"/>
        <v>0</v>
      </c>
      <c r="HS393" s="168">
        <f t="shared" si="9661"/>
        <v>0</v>
      </c>
      <c r="HT393" s="154">
        <f t="shared" ref="HT393:HU393" si="9736">HT392</f>
        <v>15</v>
      </c>
      <c r="HU393" s="155">
        <f t="shared" si="9736"/>
        <v>1178</v>
      </c>
      <c r="HV393" s="156" t="str">
        <f t="shared" si="9663"/>
        <v>1</v>
      </c>
      <c r="HW393" s="157" t="str">
        <f t="shared" si="242"/>
        <v/>
      </c>
      <c r="HX393" s="169">
        <f t="shared" si="243"/>
        <v>0</v>
      </c>
      <c r="HY393" s="159"/>
      <c r="HZ393" s="159"/>
      <c r="IA393" s="159"/>
      <c r="IB393" s="160"/>
      <c r="IC393" s="160"/>
      <c r="ID393" s="160" t="str">
        <f t="shared" si="244"/>
        <v>0</v>
      </c>
      <c r="IE393" s="160"/>
      <c r="IF393" s="160">
        <f t="shared" si="9664"/>
        <v>0</v>
      </c>
      <c r="IG393" s="160">
        <f t="shared" si="9665"/>
        <v>0</v>
      </c>
      <c r="IH393" s="160">
        <f t="shared" si="9666"/>
        <v>0</v>
      </c>
      <c r="II393" s="160">
        <f t="shared" si="9667"/>
        <v>0</v>
      </c>
      <c r="IJ393" s="161">
        <f t="shared" ref="IJ393:IK393" si="9737">IJ392</f>
        <v>16</v>
      </c>
      <c r="IK393" s="162">
        <f t="shared" si="9737"/>
        <v>1179</v>
      </c>
      <c r="IL393" s="163" t="str">
        <f t="shared" si="9669"/>
        <v>1</v>
      </c>
      <c r="IM393" s="164" t="str">
        <f t="shared" si="252"/>
        <v/>
      </c>
      <c r="IN393" s="165">
        <f t="shared" si="253"/>
        <v>0</v>
      </c>
      <c r="IO393" s="166"/>
      <c r="IP393" s="166"/>
      <c r="IQ393" s="166"/>
      <c r="IR393" s="168"/>
      <c r="IS393" s="168"/>
      <c r="IT393" s="170" t="str">
        <f t="shared" si="254"/>
        <v>0</v>
      </c>
      <c r="IU393" s="170"/>
      <c r="IV393" s="168">
        <f t="shared" si="9670"/>
        <v>0</v>
      </c>
      <c r="IW393" s="168">
        <f t="shared" si="9671"/>
        <v>0</v>
      </c>
      <c r="IX393" s="168">
        <f t="shared" si="9672"/>
        <v>0</v>
      </c>
      <c r="IY393" s="168">
        <f t="shared" si="9673"/>
        <v>0</v>
      </c>
      <c r="IZ393" s="154">
        <f t="shared" ref="IZ393:JA393" si="9738">IZ392</f>
        <v>17</v>
      </c>
      <c r="JA393" s="155">
        <f t="shared" si="9738"/>
        <v>1180</v>
      </c>
      <c r="JB393" s="156" t="str">
        <f t="shared" si="9675"/>
        <v>1</v>
      </c>
      <c r="JC393" s="157" t="str">
        <f t="shared" si="262"/>
        <v/>
      </c>
      <c r="JD393" s="158">
        <f t="shared" si="263"/>
        <v>0</v>
      </c>
      <c r="JE393" s="159"/>
      <c r="JF393" s="159"/>
      <c r="JG393" s="159"/>
      <c r="JH393" s="160"/>
      <c r="JI393" s="160"/>
      <c r="JJ393" s="171" t="str">
        <f t="shared" si="264"/>
        <v>0</v>
      </c>
      <c r="JK393" s="171"/>
      <c r="JL393" s="160">
        <f t="shared" si="9676"/>
        <v>0</v>
      </c>
      <c r="JM393" s="160">
        <f t="shared" si="9677"/>
        <v>0</v>
      </c>
      <c r="JN393" s="160">
        <f t="shared" si="9678"/>
        <v>0</v>
      </c>
      <c r="JO393" s="160">
        <f t="shared" si="9679"/>
        <v>0</v>
      </c>
      <c r="JP393" s="161">
        <f t="shared" ref="JP393:JQ393" si="9739">JP392</f>
        <v>18</v>
      </c>
      <c r="JQ393" s="162">
        <f t="shared" si="9739"/>
        <v>1181</v>
      </c>
      <c r="JR393" s="163" t="str">
        <f t="shared" si="9681"/>
        <v>1</v>
      </c>
      <c r="JS393" s="164" t="str">
        <f t="shared" si="272"/>
        <v/>
      </c>
      <c r="JT393" s="165">
        <f t="shared" si="273"/>
        <v>0</v>
      </c>
      <c r="JU393" s="166"/>
      <c r="JV393" s="166"/>
      <c r="JW393" s="166"/>
      <c r="JX393" s="168"/>
      <c r="JY393" s="168"/>
      <c r="JZ393" s="170" t="str">
        <f t="shared" si="274"/>
        <v>0</v>
      </c>
      <c r="KA393" s="170"/>
      <c r="KB393" s="168">
        <f t="shared" si="9682"/>
        <v>0</v>
      </c>
      <c r="KC393" s="168">
        <f t="shared" si="9683"/>
        <v>0</v>
      </c>
      <c r="KD393" s="168">
        <f t="shared" si="9684"/>
        <v>0</v>
      </c>
      <c r="KE393" s="168">
        <f t="shared" si="9685"/>
        <v>0</v>
      </c>
      <c r="KF393" s="154">
        <f t="shared" ref="KF393:KG393" si="9740">KF392</f>
        <v>19</v>
      </c>
      <c r="KG393" s="155">
        <f t="shared" si="9740"/>
        <v>1182</v>
      </c>
      <c r="KH393" s="156" t="str">
        <f t="shared" si="9687"/>
        <v>1</v>
      </c>
      <c r="KI393" s="157" t="str">
        <f t="shared" si="282"/>
        <v/>
      </c>
      <c r="KJ393" s="158">
        <f t="shared" si="283"/>
        <v>0</v>
      </c>
      <c r="KK393" s="159"/>
      <c r="KL393" s="159"/>
      <c r="KM393" s="159"/>
      <c r="KN393" s="160"/>
      <c r="KO393" s="160"/>
      <c r="KP393" s="171" t="str">
        <f t="shared" si="284"/>
        <v>0</v>
      </c>
      <c r="KQ393" s="171"/>
      <c r="KR393" s="160">
        <f t="shared" si="9688"/>
        <v>0</v>
      </c>
      <c r="KS393" s="160">
        <f t="shared" si="9689"/>
        <v>0</v>
      </c>
      <c r="KT393" s="160">
        <f t="shared" si="9690"/>
        <v>0</v>
      </c>
      <c r="KU393" s="160">
        <f t="shared" si="9691"/>
        <v>0</v>
      </c>
      <c r="KV393" s="161">
        <f t="shared" ref="KV393:KW393" si="9741">KV392</f>
        <v>20</v>
      </c>
      <c r="KW393" s="162">
        <f t="shared" si="9741"/>
        <v>1183</v>
      </c>
      <c r="KX393" s="163" t="str">
        <f t="shared" si="9693"/>
        <v>1</v>
      </c>
      <c r="KY393" s="164" t="str">
        <f t="shared" si="292"/>
        <v/>
      </c>
      <c r="KZ393" s="165">
        <f t="shared" si="293"/>
        <v>0</v>
      </c>
      <c r="LA393" s="166"/>
      <c r="LB393" s="166"/>
      <c r="LC393" s="166"/>
      <c r="LD393" s="168"/>
      <c r="LE393" s="168"/>
      <c r="LF393" s="170" t="str">
        <f t="shared" si="294"/>
        <v>0</v>
      </c>
      <c r="LG393" s="170"/>
      <c r="LH393" s="168">
        <f t="shared" si="9694"/>
        <v>0</v>
      </c>
      <c r="LI393" s="168">
        <f t="shared" si="9695"/>
        <v>0</v>
      </c>
      <c r="LJ393" s="168">
        <f t="shared" si="9696"/>
        <v>0</v>
      </c>
      <c r="LK393" s="168">
        <f t="shared" si="9697"/>
        <v>0</v>
      </c>
      <c r="LL393" s="172"/>
      <c r="LM393" s="172"/>
      <c r="LN393" s="168" t="str">
        <f t="shared" si="9698"/>
        <v>#REF!</v>
      </c>
      <c r="LO393" s="168" t="str">
        <f t="shared" si="9699"/>
        <v>#REF!</v>
      </c>
      <c r="LP393" s="168" t="str">
        <f t="shared" si="9700"/>
        <v>#REF!</v>
      </c>
      <c r="LQ393" s="168" t="str">
        <f t="shared" si="9701"/>
        <v>#REF!</v>
      </c>
    </row>
    <row r="394" ht="15.75" customHeight="1">
      <c r="A394" s="151"/>
      <c r="B394" s="152"/>
      <c r="C394" s="153">
        <f t="shared" si="99"/>
        <v>0</v>
      </c>
      <c r="D394" s="154">
        <f t="shared" ref="D394:E394" si="9742">D393</f>
        <v>1</v>
      </c>
      <c r="E394" s="155">
        <f t="shared" si="9742"/>
        <v>1164</v>
      </c>
      <c r="F394" s="156" t="str">
        <f t="shared" si="9579"/>
        <v>1</v>
      </c>
      <c r="G394" s="157">
        <f t="shared" si="102"/>
        <v>1</v>
      </c>
      <c r="H394" s="158">
        <f t="shared" si="103"/>
        <v>0</v>
      </c>
      <c r="I394" s="159"/>
      <c r="J394" s="159"/>
      <c r="K394" s="159"/>
      <c r="L394" s="78"/>
      <c r="M394" s="79"/>
      <c r="N394" s="77" t="str">
        <f t="shared" si="104"/>
        <v>0</v>
      </c>
      <c r="O394" s="81"/>
      <c r="P394" s="160">
        <f t="shared" si="9580"/>
        <v>0</v>
      </c>
      <c r="Q394" s="160">
        <f t="shared" si="9581"/>
        <v>0</v>
      </c>
      <c r="R394" s="160">
        <f t="shared" si="9582"/>
        <v>0</v>
      </c>
      <c r="S394" s="160">
        <f t="shared" si="9583"/>
        <v>0</v>
      </c>
      <c r="T394" s="161">
        <f t="shared" ref="T394:U394" si="9743">T393</f>
        <v>2</v>
      </c>
      <c r="U394" s="162">
        <f t="shared" si="9743"/>
        <v>1165</v>
      </c>
      <c r="V394" s="163" t="str">
        <f t="shared" si="9585"/>
        <v>1</v>
      </c>
      <c r="W394" s="164">
        <f t="shared" si="112"/>
        <v>1</v>
      </c>
      <c r="X394" s="165">
        <f t="shared" si="113"/>
        <v>0</v>
      </c>
      <c r="Y394" s="166"/>
      <c r="Z394" s="166"/>
      <c r="AA394" s="166"/>
      <c r="AB394" s="84"/>
      <c r="AC394" s="85"/>
      <c r="AD394" s="83" t="str">
        <f t="shared" si="114"/>
        <v>0</v>
      </c>
      <c r="AE394" s="189"/>
      <c r="AF394" s="168">
        <f t="shared" si="9586"/>
        <v>0</v>
      </c>
      <c r="AG394" s="168">
        <f t="shared" si="9587"/>
        <v>0</v>
      </c>
      <c r="AH394" s="168">
        <f t="shared" si="9588"/>
        <v>0</v>
      </c>
      <c r="AI394" s="168">
        <f t="shared" si="9589"/>
        <v>0</v>
      </c>
      <c r="AJ394" s="154">
        <f t="shared" ref="AJ394:AK394" si="9744">AJ393</f>
        <v>3</v>
      </c>
      <c r="AK394" s="155">
        <f t="shared" si="9744"/>
        <v>1166</v>
      </c>
      <c r="AL394" s="156" t="str">
        <f t="shared" si="9591"/>
        <v>1</v>
      </c>
      <c r="AM394" s="157">
        <f t="shared" si="122"/>
        <v>2</v>
      </c>
      <c r="AN394" s="158">
        <f t="shared" si="123"/>
        <v>0</v>
      </c>
      <c r="AO394" s="159"/>
      <c r="AP394" s="159"/>
      <c r="AQ394" s="159"/>
      <c r="AR394" s="78"/>
      <c r="AS394" s="79"/>
      <c r="AT394" s="77" t="str">
        <f t="shared" si="124"/>
        <v>0</v>
      </c>
      <c r="AU394" s="81"/>
      <c r="AV394" s="160">
        <f t="shared" si="9592"/>
        <v>0</v>
      </c>
      <c r="AW394" s="160">
        <f t="shared" si="9593"/>
        <v>0</v>
      </c>
      <c r="AX394" s="160">
        <f t="shared" si="9594"/>
        <v>0</v>
      </c>
      <c r="AY394" s="160">
        <f t="shared" si="9595"/>
        <v>0</v>
      </c>
      <c r="AZ394" s="161">
        <f t="shared" ref="AZ394:BA394" si="9745">AZ393</f>
        <v>4</v>
      </c>
      <c r="BA394" s="162">
        <f t="shared" si="9745"/>
        <v>1167</v>
      </c>
      <c r="BB394" s="163" t="str">
        <f t="shared" si="9597"/>
        <v>1</v>
      </c>
      <c r="BC394" s="164">
        <f t="shared" si="132"/>
        <v>4</v>
      </c>
      <c r="BD394" s="165">
        <f t="shared" si="133"/>
        <v>0</v>
      </c>
      <c r="BE394" s="166"/>
      <c r="BF394" s="166"/>
      <c r="BG394" s="166"/>
      <c r="BH394" s="84"/>
      <c r="BI394" s="85"/>
      <c r="BJ394" s="83" t="str">
        <f t="shared" si="134"/>
        <v>0</v>
      </c>
      <c r="BK394" s="189"/>
      <c r="BL394" s="168">
        <f t="shared" si="9598"/>
        <v>0</v>
      </c>
      <c r="BM394" s="168">
        <f t="shared" si="9599"/>
        <v>0</v>
      </c>
      <c r="BN394" s="168">
        <f t="shared" si="9600"/>
        <v>0</v>
      </c>
      <c r="BO394" s="168">
        <f t="shared" si="9601"/>
        <v>0</v>
      </c>
      <c r="BP394" s="154">
        <f t="shared" ref="BP394:BQ394" si="9746">BP393</f>
        <v>5</v>
      </c>
      <c r="BQ394" s="155">
        <f t="shared" si="9746"/>
        <v>1168</v>
      </c>
      <c r="BR394" s="156" t="str">
        <f t="shared" si="9603"/>
        <v>1</v>
      </c>
      <c r="BS394" s="157">
        <f t="shared" si="142"/>
        <v>4</v>
      </c>
      <c r="BT394" s="158">
        <f t="shared" si="143"/>
        <v>0</v>
      </c>
      <c r="BU394" s="159"/>
      <c r="BV394" s="159"/>
      <c r="BW394" s="159"/>
      <c r="BX394" s="78"/>
      <c r="BY394" s="79"/>
      <c r="BZ394" s="77" t="str">
        <f t="shared" si="144"/>
        <v>0</v>
      </c>
      <c r="CA394" s="81"/>
      <c r="CB394" s="160">
        <f t="shared" si="9604"/>
        <v>0</v>
      </c>
      <c r="CC394" s="160">
        <f t="shared" si="9605"/>
        <v>0</v>
      </c>
      <c r="CD394" s="160">
        <f t="shared" si="9606"/>
        <v>0</v>
      </c>
      <c r="CE394" s="160">
        <f t="shared" si="9607"/>
        <v>0</v>
      </c>
      <c r="CF394" s="161">
        <f t="shared" ref="CF394:CG394" si="9747">CF393</f>
        <v>6</v>
      </c>
      <c r="CG394" s="162">
        <f t="shared" si="9747"/>
        <v>1169</v>
      </c>
      <c r="CH394" s="163" t="str">
        <f t="shared" si="9609"/>
        <v>1</v>
      </c>
      <c r="CI394" s="164">
        <f t="shared" si="152"/>
        <v>2</v>
      </c>
      <c r="CJ394" s="165">
        <f t="shared" si="153"/>
        <v>0</v>
      </c>
      <c r="CK394" s="166"/>
      <c r="CL394" s="166"/>
      <c r="CM394" s="166"/>
      <c r="CN394" s="84"/>
      <c r="CO394" s="85"/>
      <c r="CP394" s="83" t="str">
        <f t="shared" si="154"/>
        <v>0</v>
      </c>
      <c r="CQ394" s="189"/>
      <c r="CR394" s="168">
        <f t="shared" si="9610"/>
        <v>0</v>
      </c>
      <c r="CS394" s="168">
        <f t="shared" si="9611"/>
        <v>0</v>
      </c>
      <c r="CT394" s="168">
        <f t="shared" si="9612"/>
        <v>0</v>
      </c>
      <c r="CU394" s="168">
        <f t="shared" si="9613"/>
        <v>0</v>
      </c>
      <c r="CV394" s="154">
        <f t="shared" ref="CV394:CW394" si="9748">CV393</f>
        <v>7</v>
      </c>
      <c r="CW394" s="155">
        <f t="shared" si="9748"/>
        <v>1170</v>
      </c>
      <c r="CX394" s="156" t="str">
        <f t="shared" si="9615"/>
        <v>1</v>
      </c>
      <c r="CY394" s="157">
        <f t="shared" si="162"/>
        <v>2</v>
      </c>
      <c r="CZ394" s="158">
        <f t="shared" si="163"/>
        <v>0</v>
      </c>
      <c r="DA394" s="159"/>
      <c r="DB394" s="159"/>
      <c r="DC394" s="159"/>
      <c r="DD394" s="78"/>
      <c r="DE394" s="79"/>
      <c r="DF394" s="77" t="str">
        <f t="shared" si="164"/>
        <v>0</v>
      </c>
      <c r="DG394" s="81"/>
      <c r="DH394" s="160">
        <f t="shared" si="9616"/>
        <v>0</v>
      </c>
      <c r="DI394" s="160">
        <f t="shared" si="9617"/>
        <v>0</v>
      </c>
      <c r="DJ394" s="160">
        <f t="shared" si="9618"/>
        <v>0</v>
      </c>
      <c r="DK394" s="160">
        <f t="shared" si="9619"/>
        <v>0</v>
      </c>
      <c r="DL394" s="161">
        <f t="shared" ref="DL394:DM394" si="9749">DL393</f>
        <v>8</v>
      </c>
      <c r="DM394" s="162">
        <f t="shared" si="9749"/>
        <v>1171</v>
      </c>
      <c r="DN394" s="163" t="str">
        <f t="shared" si="9621"/>
        <v>1</v>
      </c>
      <c r="DO394" s="164">
        <f t="shared" si="172"/>
        <v>2</v>
      </c>
      <c r="DP394" s="165">
        <f t="shared" si="173"/>
        <v>0</v>
      </c>
      <c r="DQ394" s="166"/>
      <c r="DR394" s="166"/>
      <c r="DS394" s="166"/>
      <c r="DT394" s="84"/>
      <c r="DU394" s="85"/>
      <c r="DV394" s="83" t="str">
        <f t="shared" si="174"/>
        <v>0</v>
      </c>
      <c r="DW394" s="189"/>
      <c r="DX394" s="168">
        <f t="shared" si="9622"/>
        <v>0</v>
      </c>
      <c r="DY394" s="168">
        <f t="shared" si="9623"/>
        <v>0</v>
      </c>
      <c r="DZ394" s="168">
        <f t="shared" si="9624"/>
        <v>0</v>
      </c>
      <c r="EA394" s="168">
        <f t="shared" si="9625"/>
        <v>0</v>
      </c>
      <c r="EB394" s="154">
        <f t="shared" ref="EB394:EC394" si="9750">EB393</f>
        <v>9</v>
      </c>
      <c r="EC394" s="155">
        <f t="shared" si="9750"/>
        <v>1172</v>
      </c>
      <c r="ED394" s="156" t="str">
        <f t="shared" si="9627"/>
        <v>1</v>
      </c>
      <c r="EE394" s="157">
        <f t="shared" si="182"/>
        <v>5</v>
      </c>
      <c r="EF394" s="169">
        <f t="shared" si="183"/>
        <v>0</v>
      </c>
      <c r="EG394" s="159"/>
      <c r="EH394" s="159"/>
      <c r="EI394" s="159"/>
      <c r="EJ394" s="78"/>
      <c r="EK394" s="79"/>
      <c r="EL394" s="77" t="str">
        <f t="shared" si="184"/>
        <v>0</v>
      </c>
      <c r="EM394" s="81"/>
      <c r="EN394" s="160">
        <f t="shared" si="9628"/>
        <v>0</v>
      </c>
      <c r="EO394" s="160">
        <f t="shared" si="9629"/>
        <v>0</v>
      </c>
      <c r="EP394" s="160">
        <f t="shared" si="9630"/>
        <v>0</v>
      </c>
      <c r="EQ394" s="160">
        <f t="shared" si="9631"/>
        <v>0</v>
      </c>
      <c r="ER394" s="161">
        <f t="shared" ref="ER394:ES394" si="9751">ER393</f>
        <v>10</v>
      </c>
      <c r="ES394" s="162">
        <f t="shared" si="9751"/>
        <v>1173</v>
      </c>
      <c r="ET394" s="163" t="str">
        <f t="shared" si="9633"/>
        <v>1</v>
      </c>
      <c r="EU394" s="164">
        <f t="shared" si="192"/>
        <v>19</v>
      </c>
      <c r="EV394" s="165">
        <f t="shared" si="193"/>
        <v>0</v>
      </c>
      <c r="EW394" s="166"/>
      <c r="EX394" s="166"/>
      <c r="EY394" s="166"/>
      <c r="EZ394" s="84"/>
      <c r="FA394" s="85"/>
      <c r="FB394" s="83" t="str">
        <f t="shared" si="194"/>
        <v>0</v>
      </c>
      <c r="FC394" s="189"/>
      <c r="FD394" s="168">
        <f t="shared" si="9634"/>
        <v>0</v>
      </c>
      <c r="FE394" s="168">
        <f t="shared" si="9635"/>
        <v>0</v>
      </c>
      <c r="FF394" s="168">
        <f t="shared" si="9636"/>
        <v>0</v>
      </c>
      <c r="FG394" s="168">
        <f t="shared" si="9637"/>
        <v>0</v>
      </c>
      <c r="FH394" s="154">
        <f t="shared" ref="FH394:FI394" si="9752">FH393</f>
        <v>11</v>
      </c>
      <c r="FI394" s="155">
        <f t="shared" si="9752"/>
        <v>1174</v>
      </c>
      <c r="FJ394" s="156" t="str">
        <f t="shared" si="9639"/>
        <v>1</v>
      </c>
      <c r="FK394" s="157">
        <f t="shared" si="202"/>
        <v>4</v>
      </c>
      <c r="FL394" s="158">
        <f t="shared" si="203"/>
        <v>0</v>
      </c>
      <c r="FM394" s="159"/>
      <c r="FN394" s="159"/>
      <c r="FO394" s="159"/>
      <c r="FP394" s="78"/>
      <c r="FQ394" s="79"/>
      <c r="FR394" s="77" t="str">
        <f t="shared" si="204"/>
        <v>0</v>
      </c>
      <c r="FS394" s="81"/>
      <c r="FT394" s="160">
        <f t="shared" si="9640"/>
        <v>0</v>
      </c>
      <c r="FU394" s="160">
        <f t="shared" si="9641"/>
        <v>0</v>
      </c>
      <c r="FV394" s="160">
        <f t="shared" si="9642"/>
        <v>0</v>
      </c>
      <c r="FW394" s="160">
        <f t="shared" si="9643"/>
        <v>0</v>
      </c>
      <c r="FX394" s="161">
        <f t="shared" ref="FX394:FY394" si="9753">FX393</f>
        <v>12</v>
      </c>
      <c r="FY394" s="162">
        <f t="shared" si="9753"/>
        <v>1175</v>
      </c>
      <c r="FZ394" s="163" t="str">
        <f t="shared" si="9645"/>
        <v>1</v>
      </c>
      <c r="GA394" s="164">
        <f t="shared" si="212"/>
        <v>2</v>
      </c>
      <c r="GB394" s="165">
        <f t="shared" si="213"/>
        <v>0</v>
      </c>
      <c r="GC394" s="166"/>
      <c r="GD394" s="166"/>
      <c r="GE394" s="166"/>
      <c r="GF394" s="84"/>
      <c r="GG394" s="85"/>
      <c r="GH394" s="83" t="str">
        <f t="shared" si="214"/>
        <v>0</v>
      </c>
      <c r="GI394" s="189"/>
      <c r="GJ394" s="168">
        <f t="shared" si="9646"/>
        <v>0</v>
      </c>
      <c r="GK394" s="168">
        <f t="shared" si="9647"/>
        <v>0</v>
      </c>
      <c r="GL394" s="168">
        <f t="shared" si="9648"/>
        <v>0</v>
      </c>
      <c r="GM394" s="168">
        <f t="shared" si="9649"/>
        <v>0</v>
      </c>
      <c r="GN394" s="154">
        <f t="shared" ref="GN394:GO394" si="9754">GN393</f>
        <v>13</v>
      </c>
      <c r="GO394" s="155">
        <f t="shared" si="9754"/>
        <v>1176</v>
      </c>
      <c r="GP394" s="156" t="str">
        <f t="shared" si="9651"/>
        <v>1</v>
      </c>
      <c r="GQ394" s="157">
        <f t="shared" si="222"/>
        <v>3</v>
      </c>
      <c r="GR394" s="158">
        <f t="shared" si="223"/>
        <v>0</v>
      </c>
      <c r="GS394" s="159"/>
      <c r="GT394" s="159"/>
      <c r="GU394" s="159"/>
      <c r="GV394" s="78"/>
      <c r="GW394" s="79"/>
      <c r="GX394" s="77" t="str">
        <f t="shared" si="224"/>
        <v>0</v>
      </c>
      <c r="GY394" s="81"/>
      <c r="GZ394" s="160">
        <f t="shared" si="9652"/>
        <v>0</v>
      </c>
      <c r="HA394" s="160">
        <f t="shared" si="9653"/>
        <v>0</v>
      </c>
      <c r="HB394" s="160">
        <f t="shared" si="9654"/>
        <v>0</v>
      </c>
      <c r="HC394" s="160">
        <f t="shared" si="9655"/>
        <v>0</v>
      </c>
      <c r="HD394" s="161">
        <f t="shared" ref="HD394:HE394" si="9755">HD393</f>
        <v>14</v>
      </c>
      <c r="HE394" s="162">
        <f t="shared" si="9755"/>
        <v>1177</v>
      </c>
      <c r="HF394" s="163" t="str">
        <f t="shared" si="9657"/>
        <v>1</v>
      </c>
      <c r="HG394" s="164">
        <f t="shared" si="232"/>
        <v>5</v>
      </c>
      <c r="HH394" s="165">
        <f t="shared" si="233"/>
        <v>0</v>
      </c>
      <c r="HI394" s="166"/>
      <c r="HJ394" s="166"/>
      <c r="HK394" s="166"/>
      <c r="HL394" s="84"/>
      <c r="HM394" s="85"/>
      <c r="HN394" s="83" t="str">
        <f t="shared" si="234"/>
        <v>0</v>
      </c>
      <c r="HO394" s="189"/>
      <c r="HP394" s="168">
        <f t="shared" si="9658"/>
        <v>0</v>
      </c>
      <c r="HQ394" s="168">
        <f t="shared" si="9659"/>
        <v>0</v>
      </c>
      <c r="HR394" s="168">
        <f t="shared" si="9660"/>
        <v>0</v>
      </c>
      <c r="HS394" s="168">
        <f t="shared" si="9661"/>
        <v>0</v>
      </c>
      <c r="HT394" s="154">
        <f t="shared" ref="HT394:HU394" si="9756">HT393</f>
        <v>15</v>
      </c>
      <c r="HU394" s="155">
        <f t="shared" si="9756"/>
        <v>1178</v>
      </c>
      <c r="HV394" s="156" t="str">
        <f t="shared" si="9663"/>
        <v>1</v>
      </c>
      <c r="HW394" s="157" t="str">
        <f t="shared" si="242"/>
        <v/>
      </c>
      <c r="HX394" s="169">
        <f t="shared" si="243"/>
        <v>0</v>
      </c>
      <c r="HY394" s="159"/>
      <c r="HZ394" s="159"/>
      <c r="IA394" s="159"/>
      <c r="IB394" s="160"/>
      <c r="IC394" s="160"/>
      <c r="ID394" s="160" t="str">
        <f t="shared" si="244"/>
        <v>0</v>
      </c>
      <c r="IE394" s="160"/>
      <c r="IF394" s="160">
        <f t="shared" si="9664"/>
        <v>0</v>
      </c>
      <c r="IG394" s="160">
        <f t="shared" si="9665"/>
        <v>0</v>
      </c>
      <c r="IH394" s="160">
        <f t="shared" si="9666"/>
        <v>0</v>
      </c>
      <c r="II394" s="160">
        <f t="shared" si="9667"/>
        <v>0</v>
      </c>
      <c r="IJ394" s="161">
        <f t="shared" ref="IJ394:IK394" si="9757">IJ393</f>
        <v>16</v>
      </c>
      <c r="IK394" s="162">
        <f t="shared" si="9757"/>
        <v>1179</v>
      </c>
      <c r="IL394" s="163" t="str">
        <f t="shared" si="9669"/>
        <v>1</v>
      </c>
      <c r="IM394" s="164" t="str">
        <f t="shared" si="252"/>
        <v/>
      </c>
      <c r="IN394" s="165">
        <f t="shared" si="253"/>
        <v>0</v>
      </c>
      <c r="IO394" s="166"/>
      <c r="IP394" s="166"/>
      <c r="IQ394" s="166"/>
      <c r="IR394" s="168"/>
      <c r="IS394" s="168"/>
      <c r="IT394" s="170" t="str">
        <f t="shared" si="254"/>
        <v>0</v>
      </c>
      <c r="IU394" s="170"/>
      <c r="IV394" s="168">
        <f t="shared" si="9670"/>
        <v>0</v>
      </c>
      <c r="IW394" s="168">
        <f t="shared" si="9671"/>
        <v>0</v>
      </c>
      <c r="IX394" s="168">
        <f t="shared" si="9672"/>
        <v>0</v>
      </c>
      <c r="IY394" s="168">
        <f t="shared" si="9673"/>
        <v>0</v>
      </c>
      <c r="IZ394" s="154">
        <f t="shared" ref="IZ394:JA394" si="9758">IZ393</f>
        <v>17</v>
      </c>
      <c r="JA394" s="155">
        <f t="shared" si="9758"/>
        <v>1180</v>
      </c>
      <c r="JB394" s="156" t="str">
        <f t="shared" si="9675"/>
        <v>1</v>
      </c>
      <c r="JC394" s="157" t="str">
        <f t="shared" si="262"/>
        <v/>
      </c>
      <c r="JD394" s="158">
        <f t="shared" si="263"/>
        <v>0</v>
      </c>
      <c r="JE394" s="159"/>
      <c r="JF394" s="159"/>
      <c r="JG394" s="159"/>
      <c r="JH394" s="160"/>
      <c r="JI394" s="160"/>
      <c r="JJ394" s="171" t="str">
        <f t="shared" si="264"/>
        <v>0</v>
      </c>
      <c r="JK394" s="171"/>
      <c r="JL394" s="160">
        <f t="shared" si="9676"/>
        <v>0</v>
      </c>
      <c r="JM394" s="160">
        <f t="shared" si="9677"/>
        <v>0</v>
      </c>
      <c r="JN394" s="160">
        <f t="shared" si="9678"/>
        <v>0</v>
      </c>
      <c r="JO394" s="160">
        <f t="shared" si="9679"/>
        <v>0</v>
      </c>
      <c r="JP394" s="161">
        <f t="shared" ref="JP394:JQ394" si="9759">JP393</f>
        <v>18</v>
      </c>
      <c r="JQ394" s="162">
        <f t="shared" si="9759"/>
        <v>1181</v>
      </c>
      <c r="JR394" s="163" t="str">
        <f t="shared" si="9681"/>
        <v>1</v>
      </c>
      <c r="JS394" s="164" t="str">
        <f t="shared" si="272"/>
        <v/>
      </c>
      <c r="JT394" s="165">
        <f t="shared" si="273"/>
        <v>0</v>
      </c>
      <c r="JU394" s="166"/>
      <c r="JV394" s="166"/>
      <c r="JW394" s="166"/>
      <c r="JX394" s="168"/>
      <c r="JY394" s="168"/>
      <c r="JZ394" s="170" t="str">
        <f t="shared" si="274"/>
        <v>0</v>
      </c>
      <c r="KA394" s="170"/>
      <c r="KB394" s="168">
        <f t="shared" si="9682"/>
        <v>0</v>
      </c>
      <c r="KC394" s="168">
        <f t="shared" si="9683"/>
        <v>0</v>
      </c>
      <c r="KD394" s="168">
        <f t="shared" si="9684"/>
        <v>0</v>
      </c>
      <c r="KE394" s="168">
        <f t="shared" si="9685"/>
        <v>0</v>
      </c>
      <c r="KF394" s="154">
        <f t="shared" ref="KF394:KG394" si="9760">KF393</f>
        <v>19</v>
      </c>
      <c r="KG394" s="155">
        <f t="shared" si="9760"/>
        <v>1182</v>
      </c>
      <c r="KH394" s="156" t="str">
        <f t="shared" si="9687"/>
        <v>1</v>
      </c>
      <c r="KI394" s="157" t="str">
        <f t="shared" si="282"/>
        <v/>
      </c>
      <c r="KJ394" s="158">
        <f t="shared" si="283"/>
        <v>0</v>
      </c>
      <c r="KK394" s="159"/>
      <c r="KL394" s="159"/>
      <c r="KM394" s="159"/>
      <c r="KN394" s="160"/>
      <c r="KO394" s="160"/>
      <c r="KP394" s="171" t="str">
        <f t="shared" si="284"/>
        <v>0</v>
      </c>
      <c r="KQ394" s="171"/>
      <c r="KR394" s="160">
        <f t="shared" si="9688"/>
        <v>0</v>
      </c>
      <c r="KS394" s="160">
        <f t="shared" si="9689"/>
        <v>0</v>
      </c>
      <c r="KT394" s="160">
        <f t="shared" si="9690"/>
        <v>0</v>
      </c>
      <c r="KU394" s="160">
        <f t="shared" si="9691"/>
        <v>0</v>
      </c>
      <c r="KV394" s="161">
        <f t="shared" ref="KV394:KW394" si="9761">KV393</f>
        <v>20</v>
      </c>
      <c r="KW394" s="162">
        <f t="shared" si="9761"/>
        <v>1183</v>
      </c>
      <c r="KX394" s="163" t="str">
        <f t="shared" si="9693"/>
        <v>1</v>
      </c>
      <c r="KY394" s="164" t="str">
        <f t="shared" si="292"/>
        <v/>
      </c>
      <c r="KZ394" s="165">
        <f t="shared" si="293"/>
        <v>0</v>
      </c>
      <c r="LA394" s="166"/>
      <c r="LB394" s="166"/>
      <c r="LC394" s="166"/>
      <c r="LD394" s="168"/>
      <c r="LE394" s="168"/>
      <c r="LF394" s="170" t="str">
        <f t="shared" si="294"/>
        <v>0</v>
      </c>
      <c r="LG394" s="170"/>
      <c r="LH394" s="168">
        <f t="shared" si="9694"/>
        <v>0</v>
      </c>
      <c r="LI394" s="168">
        <f t="shared" si="9695"/>
        <v>0</v>
      </c>
      <c r="LJ394" s="168">
        <f t="shared" si="9696"/>
        <v>0</v>
      </c>
      <c r="LK394" s="168">
        <f t="shared" si="9697"/>
        <v>0</v>
      </c>
      <c r="LL394" s="172"/>
      <c r="LM394" s="172"/>
      <c r="LN394" s="168" t="str">
        <f t="shared" si="9698"/>
        <v>#REF!</v>
      </c>
      <c r="LO394" s="168" t="str">
        <f t="shared" si="9699"/>
        <v>#REF!</v>
      </c>
      <c r="LP394" s="168" t="str">
        <f t="shared" si="9700"/>
        <v>#REF!</v>
      </c>
      <c r="LQ394" s="168" t="str">
        <f t="shared" si="9701"/>
        <v>#REF!</v>
      </c>
    </row>
    <row r="395" ht="15.75" customHeight="1">
      <c r="A395" s="151"/>
      <c r="B395" s="152"/>
      <c r="C395" s="153">
        <f t="shared" si="99"/>
        <v>0</v>
      </c>
      <c r="D395" s="154">
        <f t="shared" ref="D395:E395" si="9762">D394</f>
        <v>1</v>
      </c>
      <c r="E395" s="155">
        <f t="shared" si="9762"/>
        <v>1164</v>
      </c>
      <c r="F395" s="156" t="str">
        <f t="shared" si="9579"/>
        <v>1</v>
      </c>
      <c r="G395" s="157">
        <f t="shared" si="102"/>
        <v>1</v>
      </c>
      <c r="H395" s="158">
        <f t="shared" si="103"/>
        <v>0</v>
      </c>
      <c r="I395" s="159"/>
      <c r="J395" s="159"/>
      <c r="K395" s="159"/>
      <c r="L395" s="78"/>
      <c r="M395" s="79"/>
      <c r="N395" s="77" t="str">
        <f t="shared" si="104"/>
        <v>0</v>
      </c>
      <c r="O395" s="81"/>
      <c r="P395" s="160">
        <f t="shared" si="9580"/>
        <v>0</v>
      </c>
      <c r="Q395" s="160">
        <f t="shared" si="9581"/>
        <v>0</v>
      </c>
      <c r="R395" s="160">
        <f t="shared" si="9582"/>
        <v>0</v>
      </c>
      <c r="S395" s="160">
        <f t="shared" si="9583"/>
        <v>0</v>
      </c>
      <c r="T395" s="161">
        <f t="shared" ref="T395:U395" si="9763">T394</f>
        <v>2</v>
      </c>
      <c r="U395" s="162">
        <f t="shared" si="9763"/>
        <v>1165</v>
      </c>
      <c r="V395" s="163" t="str">
        <f t="shared" si="9585"/>
        <v>1</v>
      </c>
      <c r="W395" s="164">
        <f t="shared" si="112"/>
        <v>1</v>
      </c>
      <c r="X395" s="165">
        <f t="shared" si="113"/>
        <v>0</v>
      </c>
      <c r="Y395" s="166"/>
      <c r="Z395" s="166"/>
      <c r="AA395" s="166"/>
      <c r="AB395" s="84"/>
      <c r="AC395" s="85"/>
      <c r="AD395" s="83" t="str">
        <f t="shared" si="114"/>
        <v>0</v>
      </c>
      <c r="AE395" s="189"/>
      <c r="AF395" s="168">
        <f t="shared" si="9586"/>
        <v>0</v>
      </c>
      <c r="AG395" s="168">
        <f t="shared" si="9587"/>
        <v>0</v>
      </c>
      <c r="AH395" s="168">
        <f t="shared" si="9588"/>
        <v>0</v>
      </c>
      <c r="AI395" s="168">
        <f t="shared" si="9589"/>
        <v>0</v>
      </c>
      <c r="AJ395" s="154">
        <f t="shared" ref="AJ395:AK395" si="9764">AJ394</f>
        <v>3</v>
      </c>
      <c r="AK395" s="155">
        <f t="shared" si="9764"/>
        <v>1166</v>
      </c>
      <c r="AL395" s="156" t="str">
        <f t="shared" si="9591"/>
        <v>1</v>
      </c>
      <c r="AM395" s="157">
        <f t="shared" si="122"/>
        <v>2</v>
      </c>
      <c r="AN395" s="158">
        <f t="shared" si="123"/>
        <v>0</v>
      </c>
      <c r="AO395" s="159"/>
      <c r="AP395" s="159"/>
      <c r="AQ395" s="159"/>
      <c r="AR395" s="78"/>
      <c r="AS395" s="79"/>
      <c r="AT395" s="77" t="str">
        <f t="shared" si="124"/>
        <v>0</v>
      </c>
      <c r="AU395" s="81"/>
      <c r="AV395" s="160">
        <f t="shared" si="9592"/>
        <v>0</v>
      </c>
      <c r="AW395" s="160">
        <f t="shared" si="9593"/>
        <v>0</v>
      </c>
      <c r="AX395" s="160">
        <f t="shared" si="9594"/>
        <v>0</v>
      </c>
      <c r="AY395" s="160">
        <f t="shared" si="9595"/>
        <v>0</v>
      </c>
      <c r="AZ395" s="161">
        <f t="shared" ref="AZ395:BA395" si="9765">AZ394</f>
        <v>4</v>
      </c>
      <c r="BA395" s="162">
        <f t="shared" si="9765"/>
        <v>1167</v>
      </c>
      <c r="BB395" s="163" t="str">
        <f t="shared" si="9597"/>
        <v>1</v>
      </c>
      <c r="BC395" s="164">
        <f t="shared" si="132"/>
        <v>4</v>
      </c>
      <c r="BD395" s="165">
        <f t="shared" si="133"/>
        <v>0</v>
      </c>
      <c r="BE395" s="166"/>
      <c r="BF395" s="166"/>
      <c r="BG395" s="166"/>
      <c r="BH395" s="84"/>
      <c r="BI395" s="85"/>
      <c r="BJ395" s="83" t="str">
        <f t="shared" si="134"/>
        <v>0</v>
      </c>
      <c r="BK395" s="189"/>
      <c r="BL395" s="168">
        <f t="shared" si="9598"/>
        <v>0</v>
      </c>
      <c r="BM395" s="168">
        <f t="shared" si="9599"/>
        <v>0</v>
      </c>
      <c r="BN395" s="168">
        <f t="shared" si="9600"/>
        <v>0</v>
      </c>
      <c r="BO395" s="168">
        <f t="shared" si="9601"/>
        <v>0</v>
      </c>
      <c r="BP395" s="154">
        <f t="shared" ref="BP395:BQ395" si="9766">BP394</f>
        <v>5</v>
      </c>
      <c r="BQ395" s="155">
        <f t="shared" si="9766"/>
        <v>1168</v>
      </c>
      <c r="BR395" s="156" t="str">
        <f t="shared" si="9603"/>
        <v>1</v>
      </c>
      <c r="BS395" s="157">
        <f t="shared" si="142"/>
        <v>4</v>
      </c>
      <c r="BT395" s="158">
        <f t="shared" si="143"/>
        <v>0</v>
      </c>
      <c r="BU395" s="159"/>
      <c r="BV395" s="159"/>
      <c r="BW395" s="159"/>
      <c r="BX395" s="78"/>
      <c r="BY395" s="79"/>
      <c r="BZ395" s="77" t="str">
        <f t="shared" si="144"/>
        <v>0</v>
      </c>
      <c r="CA395" s="81"/>
      <c r="CB395" s="160">
        <f t="shared" si="9604"/>
        <v>0</v>
      </c>
      <c r="CC395" s="160">
        <f t="shared" si="9605"/>
        <v>0</v>
      </c>
      <c r="CD395" s="160">
        <f t="shared" si="9606"/>
        <v>0</v>
      </c>
      <c r="CE395" s="160">
        <f t="shared" si="9607"/>
        <v>0</v>
      </c>
      <c r="CF395" s="161">
        <f t="shared" ref="CF395:CG395" si="9767">CF394</f>
        <v>6</v>
      </c>
      <c r="CG395" s="162">
        <f t="shared" si="9767"/>
        <v>1169</v>
      </c>
      <c r="CH395" s="163" t="str">
        <f t="shared" si="9609"/>
        <v>1</v>
      </c>
      <c r="CI395" s="164">
        <f t="shared" si="152"/>
        <v>2</v>
      </c>
      <c r="CJ395" s="165">
        <f t="shared" si="153"/>
        <v>0</v>
      </c>
      <c r="CK395" s="166"/>
      <c r="CL395" s="166"/>
      <c r="CM395" s="166"/>
      <c r="CN395" s="84"/>
      <c r="CO395" s="85"/>
      <c r="CP395" s="83" t="str">
        <f t="shared" si="154"/>
        <v>0</v>
      </c>
      <c r="CQ395" s="189"/>
      <c r="CR395" s="168">
        <f t="shared" si="9610"/>
        <v>0</v>
      </c>
      <c r="CS395" s="168">
        <f t="shared" si="9611"/>
        <v>0</v>
      </c>
      <c r="CT395" s="168">
        <f t="shared" si="9612"/>
        <v>0</v>
      </c>
      <c r="CU395" s="168">
        <f t="shared" si="9613"/>
        <v>0</v>
      </c>
      <c r="CV395" s="154">
        <f t="shared" ref="CV395:CW395" si="9768">CV394</f>
        <v>7</v>
      </c>
      <c r="CW395" s="155">
        <f t="shared" si="9768"/>
        <v>1170</v>
      </c>
      <c r="CX395" s="156" t="str">
        <f t="shared" si="9615"/>
        <v>1</v>
      </c>
      <c r="CY395" s="157">
        <f t="shared" si="162"/>
        <v>2</v>
      </c>
      <c r="CZ395" s="158">
        <f t="shared" si="163"/>
        <v>0</v>
      </c>
      <c r="DA395" s="159"/>
      <c r="DB395" s="159"/>
      <c r="DC395" s="159"/>
      <c r="DD395" s="78"/>
      <c r="DE395" s="79"/>
      <c r="DF395" s="77" t="str">
        <f t="shared" si="164"/>
        <v>0</v>
      </c>
      <c r="DG395" s="81"/>
      <c r="DH395" s="160">
        <f t="shared" si="9616"/>
        <v>0</v>
      </c>
      <c r="DI395" s="160">
        <f t="shared" si="9617"/>
        <v>0</v>
      </c>
      <c r="DJ395" s="160">
        <f t="shared" si="9618"/>
        <v>0</v>
      </c>
      <c r="DK395" s="160">
        <f t="shared" si="9619"/>
        <v>0</v>
      </c>
      <c r="DL395" s="161">
        <f t="shared" ref="DL395:DM395" si="9769">DL394</f>
        <v>8</v>
      </c>
      <c r="DM395" s="162">
        <f t="shared" si="9769"/>
        <v>1171</v>
      </c>
      <c r="DN395" s="163" t="str">
        <f t="shared" si="9621"/>
        <v>1</v>
      </c>
      <c r="DO395" s="164">
        <f t="shared" si="172"/>
        <v>2</v>
      </c>
      <c r="DP395" s="165">
        <f t="shared" si="173"/>
        <v>0</v>
      </c>
      <c r="DQ395" s="166"/>
      <c r="DR395" s="166"/>
      <c r="DS395" s="166"/>
      <c r="DT395" s="84"/>
      <c r="DU395" s="85"/>
      <c r="DV395" s="83" t="str">
        <f t="shared" si="174"/>
        <v>0</v>
      </c>
      <c r="DW395" s="189"/>
      <c r="DX395" s="168">
        <f t="shared" si="9622"/>
        <v>0</v>
      </c>
      <c r="DY395" s="168">
        <f t="shared" si="9623"/>
        <v>0</v>
      </c>
      <c r="DZ395" s="168">
        <f t="shared" si="9624"/>
        <v>0</v>
      </c>
      <c r="EA395" s="168">
        <f t="shared" si="9625"/>
        <v>0</v>
      </c>
      <c r="EB395" s="154">
        <f t="shared" ref="EB395:EC395" si="9770">EB394</f>
        <v>9</v>
      </c>
      <c r="EC395" s="155">
        <f t="shared" si="9770"/>
        <v>1172</v>
      </c>
      <c r="ED395" s="156" t="str">
        <f t="shared" si="9627"/>
        <v>1</v>
      </c>
      <c r="EE395" s="157">
        <f t="shared" si="182"/>
        <v>5</v>
      </c>
      <c r="EF395" s="169">
        <f t="shared" si="183"/>
        <v>0</v>
      </c>
      <c r="EG395" s="159"/>
      <c r="EH395" s="159"/>
      <c r="EI395" s="159"/>
      <c r="EJ395" s="78"/>
      <c r="EK395" s="79"/>
      <c r="EL395" s="77" t="str">
        <f t="shared" si="184"/>
        <v>0</v>
      </c>
      <c r="EM395" s="81"/>
      <c r="EN395" s="160">
        <f t="shared" si="9628"/>
        <v>0</v>
      </c>
      <c r="EO395" s="160">
        <f t="shared" si="9629"/>
        <v>0</v>
      </c>
      <c r="EP395" s="160">
        <f t="shared" si="9630"/>
        <v>0</v>
      </c>
      <c r="EQ395" s="160">
        <f t="shared" si="9631"/>
        <v>0</v>
      </c>
      <c r="ER395" s="161">
        <f t="shared" ref="ER395:ES395" si="9771">ER394</f>
        <v>10</v>
      </c>
      <c r="ES395" s="162">
        <f t="shared" si="9771"/>
        <v>1173</v>
      </c>
      <c r="ET395" s="163" t="str">
        <f t="shared" si="9633"/>
        <v>1</v>
      </c>
      <c r="EU395" s="164">
        <f t="shared" si="192"/>
        <v>19</v>
      </c>
      <c r="EV395" s="165">
        <f t="shared" si="193"/>
        <v>0</v>
      </c>
      <c r="EW395" s="166"/>
      <c r="EX395" s="166"/>
      <c r="EY395" s="166"/>
      <c r="EZ395" s="84"/>
      <c r="FA395" s="85"/>
      <c r="FB395" s="83" t="str">
        <f t="shared" si="194"/>
        <v>0</v>
      </c>
      <c r="FC395" s="189"/>
      <c r="FD395" s="168">
        <f t="shared" si="9634"/>
        <v>0</v>
      </c>
      <c r="FE395" s="168">
        <f t="shared" si="9635"/>
        <v>0</v>
      </c>
      <c r="FF395" s="168">
        <f t="shared" si="9636"/>
        <v>0</v>
      </c>
      <c r="FG395" s="168">
        <f t="shared" si="9637"/>
        <v>0</v>
      </c>
      <c r="FH395" s="154">
        <f t="shared" ref="FH395:FI395" si="9772">FH394</f>
        <v>11</v>
      </c>
      <c r="FI395" s="155">
        <f t="shared" si="9772"/>
        <v>1174</v>
      </c>
      <c r="FJ395" s="156" t="str">
        <f t="shared" si="9639"/>
        <v>1</v>
      </c>
      <c r="FK395" s="157">
        <f t="shared" si="202"/>
        <v>4</v>
      </c>
      <c r="FL395" s="158">
        <f t="shared" si="203"/>
        <v>0</v>
      </c>
      <c r="FM395" s="159"/>
      <c r="FN395" s="159"/>
      <c r="FO395" s="159"/>
      <c r="FP395" s="78"/>
      <c r="FQ395" s="79"/>
      <c r="FR395" s="77" t="str">
        <f t="shared" si="204"/>
        <v>0</v>
      </c>
      <c r="FS395" s="81"/>
      <c r="FT395" s="160">
        <f t="shared" si="9640"/>
        <v>0</v>
      </c>
      <c r="FU395" s="160">
        <f t="shared" si="9641"/>
        <v>0</v>
      </c>
      <c r="FV395" s="160">
        <f t="shared" si="9642"/>
        <v>0</v>
      </c>
      <c r="FW395" s="160">
        <f t="shared" si="9643"/>
        <v>0</v>
      </c>
      <c r="FX395" s="161">
        <f t="shared" ref="FX395:FY395" si="9773">FX394</f>
        <v>12</v>
      </c>
      <c r="FY395" s="162">
        <f t="shared" si="9773"/>
        <v>1175</v>
      </c>
      <c r="FZ395" s="163" t="str">
        <f t="shared" si="9645"/>
        <v>1</v>
      </c>
      <c r="GA395" s="164">
        <f t="shared" si="212"/>
        <v>2</v>
      </c>
      <c r="GB395" s="165">
        <f t="shared" si="213"/>
        <v>0</v>
      </c>
      <c r="GC395" s="166"/>
      <c r="GD395" s="166"/>
      <c r="GE395" s="166"/>
      <c r="GF395" s="84"/>
      <c r="GG395" s="85"/>
      <c r="GH395" s="83" t="str">
        <f t="shared" si="214"/>
        <v>0</v>
      </c>
      <c r="GI395" s="189"/>
      <c r="GJ395" s="168">
        <f t="shared" si="9646"/>
        <v>0</v>
      </c>
      <c r="GK395" s="168">
        <f t="shared" si="9647"/>
        <v>0</v>
      </c>
      <c r="GL395" s="168">
        <f t="shared" si="9648"/>
        <v>0</v>
      </c>
      <c r="GM395" s="168">
        <f t="shared" si="9649"/>
        <v>0</v>
      </c>
      <c r="GN395" s="154">
        <f t="shared" ref="GN395:GO395" si="9774">GN394</f>
        <v>13</v>
      </c>
      <c r="GO395" s="155">
        <f t="shared" si="9774"/>
        <v>1176</v>
      </c>
      <c r="GP395" s="156" t="str">
        <f t="shared" si="9651"/>
        <v>1</v>
      </c>
      <c r="GQ395" s="157">
        <f t="shared" si="222"/>
        <v>3</v>
      </c>
      <c r="GR395" s="158">
        <f t="shared" si="223"/>
        <v>0</v>
      </c>
      <c r="GS395" s="159"/>
      <c r="GT395" s="159"/>
      <c r="GU395" s="159"/>
      <c r="GV395" s="78"/>
      <c r="GW395" s="79"/>
      <c r="GX395" s="77" t="str">
        <f t="shared" si="224"/>
        <v>0</v>
      </c>
      <c r="GY395" s="81"/>
      <c r="GZ395" s="160">
        <f t="shared" si="9652"/>
        <v>0</v>
      </c>
      <c r="HA395" s="160">
        <f t="shared" si="9653"/>
        <v>0</v>
      </c>
      <c r="HB395" s="160">
        <f t="shared" si="9654"/>
        <v>0</v>
      </c>
      <c r="HC395" s="160">
        <f t="shared" si="9655"/>
        <v>0</v>
      </c>
      <c r="HD395" s="161">
        <f t="shared" ref="HD395:HE395" si="9775">HD394</f>
        <v>14</v>
      </c>
      <c r="HE395" s="162">
        <f t="shared" si="9775"/>
        <v>1177</v>
      </c>
      <c r="HF395" s="163" t="str">
        <f t="shared" si="9657"/>
        <v>1</v>
      </c>
      <c r="HG395" s="164">
        <f t="shared" si="232"/>
        <v>5</v>
      </c>
      <c r="HH395" s="165">
        <f t="shared" si="233"/>
        <v>0</v>
      </c>
      <c r="HI395" s="166"/>
      <c r="HJ395" s="166"/>
      <c r="HK395" s="166"/>
      <c r="HL395" s="84"/>
      <c r="HM395" s="85"/>
      <c r="HN395" s="83" t="str">
        <f t="shared" si="234"/>
        <v>0</v>
      </c>
      <c r="HO395" s="189"/>
      <c r="HP395" s="168">
        <f t="shared" si="9658"/>
        <v>0</v>
      </c>
      <c r="HQ395" s="168">
        <f t="shared" si="9659"/>
        <v>0</v>
      </c>
      <c r="HR395" s="168">
        <f t="shared" si="9660"/>
        <v>0</v>
      </c>
      <c r="HS395" s="168">
        <f t="shared" si="9661"/>
        <v>0</v>
      </c>
      <c r="HT395" s="154">
        <f t="shared" ref="HT395:HU395" si="9776">HT394</f>
        <v>15</v>
      </c>
      <c r="HU395" s="155">
        <f t="shared" si="9776"/>
        <v>1178</v>
      </c>
      <c r="HV395" s="156" t="str">
        <f t="shared" si="9663"/>
        <v>1</v>
      </c>
      <c r="HW395" s="157" t="str">
        <f t="shared" si="242"/>
        <v/>
      </c>
      <c r="HX395" s="169">
        <f t="shared" si="243"/>
        <v>0</v>
      </c>
      <c r="HY395" s="159"/>
      <c r="HZ395" s="159"/>
      <c r="IA395" s="159"/>
      <c r="IB395" s="160"/>
      <c r="IC395" s="160"/>
      <c r="ID395" s="160" t="str">
        <f t="shared" si="244"/>
        <v>0</v>
      </c>
      <c r="IE395" s="160"/>
      <c r="IF395" s="160">
        <f t="shared" si="9664"/>
        <v>0</v>
      </c>
      <c r="IG395" s="160">
        <f t="shared" si="9665"/>
        <v>0</v>
      </c>
      <c r="IH395" s="160">
        <f t="shared" si="9666"/>
        <v>0</v>
      </c>
      <c r="II395" s="160">
        <f t="shared" si="9667"/>
        <v>0</v>
      </c>
      <c r="IJ395" s="161">
        <f t="shared" ref="IJ395:IK395" si="9777">IJ394</f>
        <v>16</v>
      </c>
      <c r="IK395" s="162">
        <f t="shared" si="9777"/>
        <v>1179</v>
      </c>
      <c r="IL395" s="163" t="str">
        <f t="shared" si="9669"/>
        <v>1</v>
      </c>
      <c r="IM395" s="164" t="str">
        <f t="shared" si="252"/>
        <v/>
      </c>
      <c r="IN395" s="165">
        <f t="shared" si="253"/>
        <v>0</v>
      </c>
      <c r="IO395" s="166"/>
      <c r="IP395" s="166"/>
      <c r="IQ395" s="166"/>
      <c r="IR395" s="168"/>
      <c r="IS395" s="168"/>
      <c r="IT395" s="170" t="str">
        <f t="shared" si="254"/>
        <v>0</v>
      </c>
      <c r="IU395" s="170"/>
      <c r="IV395" s="168">
        <f t="shared" si="9670"/>
        <v>0</v>
      </c>
      <c r="IW395" s="168">
        <f t="shared" si="9671"/>
        <v>0</v>
      </c>
      <c r="IX395" s="168">
        <f t="shared" si="9672"/>
        <v>0</v>
      </c>
      <c r="IY395" s="168">
        <f t="shared" si="9673"/>
        <v>0</v>
      </c>
      <c r="IZ395" s="154">
        <f t="shared" ref="IZ395:JA395" si="9778">IZ394</f>
        <v>17</v>
      </c>
      <c r="JA395" s="155">
        <f t="shared" si="9778"/>
        <v>1180</v>
      </c>
      <c r="JB395" s="156" t="str">
        <f t="shared" si="9675"/>
        <v>1</v>
      </c>
      <c r="JC395" s="157" t="str">
        <f t="shared" si="262"/>
        <v/>
      </c>
      <c r="JD395" s="158">
        <f t="shared" si="263"/>
        <v>0</v>
      </c>
      <c r="JE395" s="159"/>
      <c r="JF395" s="159"/>
      <c r="JG395" s="159"/>
      <c r="JH395" s="160"/>
      <c r="JI395" s="160"/>
      <c r="JJ395" s="171" t="str">
        <f t="shared" si="264"/>
        <v>0</v>
      </c>
      <c r="JK395" s="171"/>
      <c r="JL395" s="160">
        <f t="shared" si="9676"/>
        <v>0</v>
      </c>
      <c r="JM395" s="160">
        <f t="shared" si="9677"/>
        <v>0</v>
      </c>
      <c r="JN395" s="160">
        <f t="shared" si="9678"/>
        <v>0</v>
      </c>
      <c r="JO395" s="160">
        <f t="shared" si="9679"/>
        <v>0</v>
      </c>
      <c r="JP395" s="161">
        <f t="shared" ref="JP395:JQ395" si="9779">JP394</f>
        <v>18</v>
      </c>
      <c r="JQ395" s="162">
        <f t="shared" si="9779"/>
        <v>1181</v>
      </c>
      <c r="JR395" s="163" t="str">
        <f t="shared" si="9681"/>
        <v>1</v>
      </c>
      <c r="JS395" s="164" t="str">
        <f t="shared" si="272"/>
        <v/>
      </c>
      <c r="JT395" s="165">
        <f t="shared" si="273"/>
        <v>0</v>
      </c>
      <c r="JU395" s="166"/>
      <c r="JV395" s="166"/>
      <c r="JW395" s="166"/>
      <c r="JX395" s="168"/>
      <c r="JY395" s="168"/>
      <c r="JZ395" s="170" t="str">
        <f t="shared" si="274"/>
        <v>0</v>
      </c>
      <c r="KA395" s="170"/>
      <c r="KB395" s="168">
        <f t="shared" si="9682"/>
        <v>0</v>
      </c>
      <c r="KC395" s="168">
        <f t="shared" si="9683"/>
        <v>0</v>
      </c>
      <c r="KD395" s="168">
        <f t="shared" si="9684"/>
        <v>0</v>
      </c>
      <c r="KE395" s="168">
        <f t="shared" si="9685"/>
        <v>0</v>
      </c>
      <c r="KF395" s="154">
        <f t="shared" ref="KF395:KG395" si="9780">KF394</f>
        <v>19</v>
      </c>
      <c r="KG395" s="155">
        <f t="shared" si="9780"/>
        <v>1182</v>
      </c>
      <c r="KH395" s="156" t="str">
        <f t="shared" si="9687"/>
        <v>1</v>
      </c>
      <c r="KI395" s="157" t="str">
        <f t="shared" si="282"/>
        <v/>
      </c>
      <c r="KJ395" s="158">
        <f t="shared" si="283"/>
        <v>0</v>
      </c>
      <c r="KK395" s="159"/>
      <c r="KL395" s="159"/>
      <c r="KM395" s="159"/>
      <c r="KN395" s="160"/>
      <c r="KO395" s="160"/>
      <c r="KP395" s="171" t="str">
        <f t="shared" si="284"/>
        <v>0</v>
      </c>
      <c r="KQ395" s="171"/>
      <c r="KR395" s="160">
        <f t="shared" si="9688"/>
        <v>0</v>
      </c>
      <c r="KS395" s="160">
        <f t="shared" si="9689"/>
        <v>0</v>
      </c>
      <c r="KT395" s="160">
        <f t="shared" si="9690"/>
        <v>0</v>
      </c>
      <c r="KU395" s="160">
        <f t="shared" si="9691"/>
        <v>0</v>
      </c>
      <c r="KV395" s="161">
        <f t="shared" ref="KV395:KW395" si="9781">KV394</f>
        <v>20</v>
      </c>
      <c r="KW395" s="162">
        <f t="shared" si="9781"/>
        <v>1183</v>
      </c>
      <c r="KX395" s="163" t="str">
        <f t="shared" si="9693"/>
        <v>1</v>
      </c>
      <c r="KY395" s="164" t="str">
        <f t="shared" si="292"/>
        <v/>
      </c>
      <c r="KZ395" s="165">
        <f t="shared" si="293"/>
        <v>0</v>
      </c>
      <c r="LA395" s="166"/>
      <c r="LB395" s="166"/>
      <c r="LC395" s="166"/>
      <c r="LD395" s="168"/>
      <c r="LE395" s="168"/>
      <c r="LF395" s="170" t="str">
        <f t="shared" si="294"/>
        <v>0</v>
      </c>
      <c r="LG395" s="170"/>
      <c r="LH395" s="168">
        <f t="shared" si="9694"/>
        <v>0</v>
      </c>
      <c r="LI395" s="168">
        <f t="shared" si="9695"/>
        <v>0</v>
      </c>
      <c r="LJ395" s="168">
        <f t="shared" si="9696"/>
        <v>0</v>
      </c>
      <c r="LK395" s="168">
        <f t="shared" si="9697"/>
        <v>0</v>
      </c>
      <c r="LL395" s="172"/>
      <c r="LM395" s="172"/>
      <c r="LN395" s="168" t="str">
        <f t="shared" si="9698"/>
        <v>#REF!</v>
      </c>
      <c r="LO395" s="168" t="str">
        <f t="shared" si="9699"/>
        <v>#REF!</v>
      </c>
      <c r="LP395" s="168" t="str">
        <f t="shared" si="9700"/>
        <v>#REF!</v>
      </c>
      <c r="LQ395" s="168" t="str">
        <f t="shared" si="9701"/>
        <v>#REF!</v>
      </c>
    </row>
    <row r="396" ht="15.75" customHeight="1">
      <c r="A396" s="151"/>
      <c r="B396" s="152"/>
      <c r="C396" s="153">
        <f t="shared" si="99"/>
        <v>0</v>
      </c>
      <c r="D396" s="154">
        <f t="shared" ref="D396:E396" si="9782">D386</f>
        <v>1</v>
      </c>
      <c r="E396" s="173">
        <f t="shared" si="9782"/>
        <v>1164</v>
      </c>
      <c r="F396" s="156" t="str">
        <f t="shared" ref="F396:F412" si="9803">IFERROR(IF(S396&gt;=10,"6",IF(S396&gt;=8,"5",IF(S396&gt;=6,"4",IF(S396&gt;=4,"3",IF(S396&gt;=2,"2",IF(S396&gt;=-1,"1",IF(S396&gt;=-2,"-1",IF(S396&gt;=-3,"-2","-3")))))))), F403)</f>
        <v>1</v>
      </c>
      <c r="G396" s="157">
        <f t="shared" si="102"/>
        <v>1</v>
      </c>
      <c r="H396" s="158">
        <f t="shared" si="103"/>
        <v>0</v>
      </c>
      <c r="I396" s="159"/>
      <c r="J396" s="159"/>
      <c r="K396" s="159"/>
      <c r="L396" s="78"/>
      <c r="M396" s="79"/>
      <c r="N396" s="77" t="str">
        <f t="shared" si="104"/>
        <v>0</v>
      </c>
      <c r="O396" s="81"/>
      <c r="P396" s="160">
        <f t="shared" si="9580"/>
        <v>0</v>
      </c>
      <c r="Q396" s="160">
        <f t="shared" si="9581"/>
        <v>0</v>
      </c>
      <c r="R396" s="160">
        <f t="shared" si="9582"/>
        <v>0</v>
      </c>
      <c r="S396" s="160">
        <f t="shared" si="9583"/>
        <v>0</v>
      </c>
      <c r="T396" s="161">
        <f t="shared" ref="T396:U396" si="9783">T395</f>
        <v>2</v>
      </c>
      <c r="U396" s="162">
        <f t="shared" si="9783"/>
        <v>1165</v>
      </c>
      <c r="V396" s="163" t="str">
        <f t="shared" si="9585"/>
        <v>1</v>
      </c>
      <c r="W396" s="164">
        <f t="shared" si="112"/>
        <v>1</v>
      </c>
      <c r="X396" s="165">
        <f t="shared" si="113"/>
        <v>0</v>
      </c>
      <c r="Y396" s="166"/>
      <c r="Z396" s="166"/>
      <c r="AA396" s="166"/>
      <c r="AB396" s="84"/>
      <c r="AC396" s="85"/>
      <c r="AD396" s="83" t="str">
        <f t="shared" si="114"/>
        <v>0</v>
      </c>
      <c r="AE396" s="189"/>
      <c r="AF396" s="168">
        <f t="shared" si="9586"/>
        <v>0</v>
      </c>
      <c r="AG396" s="168">
        <f t="shared" si="9587"/>
        <v>0</v>
      </c>
      <c r="AH396" s="168">
        <f t="shared" si="9588"/>
        <v>0</v>
      </c>
      <c r="AI396" s="168">
        <f t="shared" si="9589"/>
        <v>0</v>
      </c>
      <c r="AJ396" s="154">
        <f t="shared" ref="AJ396:AK396" si="9784">AJ386</f>
        <v>3</v>
      </c>
      <c r="AK396" s="173">
        <f t="shared" si="9784"/>
        <v>1166</v>
      </c>
      <c r="AL396" s="156" t="str">
        <f t="shared" si="9591"/>
        <v>1</v>
      </c>
      <c r="AM396" s="157">
        <f t="shared" si="122"/>
        <v>2</v>
      </c>
      <c r="AN396" s="158">
        <f t="shared" si="123"/>
        <v>0</v>
      </c>
      <c r="AO396" s="159"/>
      <c r="AP396" s="159"/>
      <c r="AQ396" s="159"/>
      <c r="AR396" s="78"/>
      <c r="AS396" s="79"/>
      <c r="AT396" s="77" t="str">
        <f t="shared" si="124"/>
        <v>0</v>
      </c>
      <c r="AU396" s="81"/>
      <c r="AV396" s="160">
        <f t="shared" si="9592"/>
        <v>0</v>
      </c>
      <c r="AW396" s="160">
        <f t="shared" si="9593"/>
        <v>0</v>
      </c>
      <c r="AX396" s="160">
        <f t="shared" si="9594"/>
        <v>0</v>
      </c>
      <c r="AY396" s="160">
        <f t="shared" si="9595"/>
        <v>0</v>
      </c>
      <c r="AZ396" s="161">
        <f t="shared" ref="AZ396:BA396" si="9785">AZ395</f>
        <v>4</v>
      </c>
      <c r="BA396" s="162">
        <f t="shared" si="9785"/>
        <v>1167</v>
      </c>
      <c r="BB396" s="163" t="str">
        <f t="shared" si="9597"/>
        <v>1</v>
      </c>
      <c r="BC396" s="164">
        <f t="shared" si="132"/>
        <v>4</v>
      </c>
      <c r="BD396" s="165">
        <f t="shared" si="133"/>
        <v>0</v>
      </c>
      <c r="BE396" s="166"/>
      <c r="BF396" s="166"/>
      <c r="BG396" s="166"/>
      <c r="BH396" s="84"/>
      <c r="BI396" s="85"/>
      <c r="BJ396" s="83" t="str">
        <f t="shared" si="134"/>
        <v>0</v>
      </c>
      <c r="BK396" s="189"/>
      <c r="BL396" s="168">
        <f t="shared" si="9598"/>
        <v>0</v>
      </c>
      <c r="BM396" s="168">
        <f t="shared" si="9599"/>
        <v>0</v>
      </c>
      <c r="BN396" s="168">
        <f t="shared" si="9600"/>
        <v>0</v>
      </c>
      <c r="BO396" s="168">
        <f t="shared" si="9601"/>
        <v>0</v>
      </c>
      <c r="BP396" s="154">
        <f t="shared" ref="BP396:BQ396" si="9786">BP386</f>
        <v>5</v>
      </c>
      <c r="BQ396" s="173">
        <f t="shared" si="9786"/>
        <v>1168</v>
      </c>
      <c r="BR396" s="156" t="str">
        <f t="shared" si="9603"/>
        <v>1</v>
      </c>
      <c r="BS396" s="157">
        <f t="shared" si="142"/>
        <v>4</v>
      </c>
      <c r="BT396" s="158">
        <f t="shared" si="143"/>
        <v>0</v>
      </c>
      <c r="BU396" s="159"/>
      <c r="BV396" s="159"/>
      <c r="BW396" s="159"/>
      <c r="BX396" s="78"/>
      <c r="BY396" s="79"/>
      <c r="BZ396" s="77" t="str">
        <f t="shared" si="144"/>
        <v>0</v>
      </c>
      <c r="CA396" s="81"/>
      <c r="CB396" s="160">
        <f t="shared" si="9604"/>
        <v>0</v>
      </c>
      <c r="CC396" s="160">
        <f t="shared" si="9605"/>
        <v>0</v>
      </c>
      <c r="CD396" s="160">
        <f t="shared" si="9606"/>
        <v>0</v>
      </c>
      <c r="CE396" s="160">
        <f t="shared" si="9607"/>
        <v>0</v>
      </c>
      <c r="CF396" s="161">
        <f t="shared" ref="CF396:CG396" si="9787">CF395</f>
        <v>6</v>
      </c>
      <c r="CG396" s="162">
        <f t="shared" si="9787"/>
        <v>1169</v>
      </c>
      <c r="CH396" s="163" t="str">
        <f t="shared" si="9609"/>
        <v>1</v>
      </c>
      <c r="CI396" s="164">
        <f t="shared" si="152"/>
        <v>2</v>
      </c>
      <c r="CJ396" s="165">
        <f t="shared" si="153"/>
        <v>0</v>
      </c>
      <c r="CK396" s="166"/>
      <c r="CL396" s="166"/>
      <c r="CM396" s="166"/>
      <c r="CN396" s="84"/>
      <c r="CO396" s="85"/>
      <c r="CP396" s="83" t="str">
        <f t="shared" si="154"/>
        <v>0</v>
      </c>
      <c r="CQ396" s="189"/>
      <c r="CR396" s="168">
        <f t="shared" si="9610"/>
        <v>0</v>
      </c>
      <c r="CS396" s="168">
        <f t="shared" si="9611"/>
        <v>0</v>
      </c>
      <c r="CT396" s="168">
        <f t="shared" si="9612"/>
        <v>0</v>
      </c>
      <c r="CU396" s="168">
        <f t="shared" si="9613"/>
        <v>0</v>
      </c>
      <c r="CV396" s="154">
        <f t="shared" ref="CV396:CW396" si="9788">CV386</f>
        <v>7</v>
      </c>
      <c r="CW396" s="173">
        <f t="shared" si="9788"/>
        <v>1170</v>
      </c>
      <c r="CX396" s="156" t="str">
        <f t="shared" si="9615"/>
        <v>1</v>
      </c>
      <c r="CY396" s="157">
        <f t="shared" si="162"/>
        <v>2</v>
      </c>
      <c r="CZ396" s="158">
        <f t="shared" si="163"/>
        <v>0</v>
      </c>
      <c r="DA396" s="159"/>
      <c r="DB396" s="159"/>
      <c r="DC396" s="159"/>
      <c r="DD396" s="78"/>
      <c r="DE396" s="79"/>
      <c r="DF396" s="77" t="str">
        <f t="shared" si="164"/>
        <v>0</v>
      </c>
      <c r="DG396" s="81"/>
      <c r="DH396" s="160">
        <f t="shared" si="9616"/>
        <v>0</v>
      </c>
      <c r="DI396" s="160">
        <f t="shared" si="9617"/>
        <v>0</v>
      </c>
      <c r="DJ396" s="160">
        <f t="shared" si="9618"/>
        <v>0</v>
      </c>
      <c r="DK396" s="160">
        <f t="shared" si="9619"/>
        <v>0</v>
      </c>
      <c r="DL396" s="161">
        <f t="shared" ref="DL396:DM396" si="9789">DL395</f>
        <v>8</v>
      </c>
      <c r="DM396" s="162">
        <f t="shared" si="9789"/>
        <v>1171</v>
      </c>
      <c r="DN396" s="163" t="str">
        <f t="shared" si="9621"/>
        <v>1</v>
      </c>
      <c r="DO396" s="164">
        <f t="shared" si="172"/>
        <v>2</v>
      </c>
      <c r="DP396" s="165">
        <f t="shared" si="173"/>
        <v>0</v>
      </c>
      <c r="DQ396" s="166"/>
      <c r="DR396" s="166"/>
      <c r="DS396" s="166"/>
      <c r="DT396" s="84"/>
      <c r="DU396" s="85"/>
      <c r="DV396" s="83" t="str">
        <f t="shared" si="174"/>
        <v>0</v>
      </c>
      <c r="DW396" s="189"/>
      <c r="DX396" s="168">
        <f t="shared" si="9622"/>
        <v>0</v>
      </c>
      <c r="DY396" s="168">
        <f t="shared" si="9623"/>
        <v>0</v>
      </c>
      <c r="DZ396" s="168">
        <f t="shared" si="9624"/>
        <v>0</v>
      </c>
      <c r="EA396" s="168">
        <f t="shared" si="9625"/>
        <v>0</v>
      </c>
      <c r="EB396" s="154">
        <f t="shared" ref="EB396:EC396" si="9790">EB386</f>
        <v>9</v>
      </c>
      <c r="EC396" s="173">
        <f t="shared" si="9790"/>
        <v>1172</v>
      </c>
      <c r="ED396" s="156" t="str">
        <f t="shared" si="9627"/>
        <v>1</v>
      </c>
      <c r="EE396" s="157">
        <f t="shared" si="182"/>
        <v>5</v>
      </c>
      <c r="EF396" s="169">
        <f t="shared" si="183"/>
        <v>0</v>
      </c>
      <c r="EG396" s="159"/>
      <c r="EH396" s="159"/>
      <c r="EI396" s="159"/>
      <c r="EJ396" s="78"/>
      <c r="EK396" s="79"/>
      <c r="EL396" s="77" t="str">
        <f t="shared" si="184"/>
        <v>0</v>
      </c>
      <c r="EM396" s="81"/>
      <c r="EN396" s="160">
        <f t="shared" si="9628"/>
        <v>0</v>
      </c>
      <c r="EO396" s="160">
        <f t="shared" si="9629"/>
        <v>0</v>
      </c>
      <c r="EP396" s="160">
        <f t="shared" si="9630"/>
        <v>0</v>
      </c>
      <c r="EQ396" s="160">
        <f t="shared" si="9631"/>
        <v>0</v>
      </c>
      <c r="ER396" s="161">
        <f t="shared" ref="ER396:ES396" si="9791">ER395</f>
        <v>10</v>
      </c>
      <c r="ES396" s="162">
        <f t="shared" si="9791"/>
        <v>1173</v>
      </c>
      <c r="ET396" s="163" t="str">
        <f t="shared" si="9633"/>
        <v>1</v>
      </c>
      <c r="EU396" s="164">
        <f t="shared" si="192"/>
        <v>19</v>
      </c>
      <c r="EV396" s="165">
        <f t="shared" si="193"/>
        <v>0</v>
      </c>
      <c r="EW396" s="166"/>
      <c r="EX396" s="166"/>
      <c r="EY396" s="166"/>
      <c r="EZ396" s="84"/>
      <c r="FA396" s="85"/>
      <c r="FB396" s="83" t="str">
        <f t="shared" si="194"/>
        <v>0</v>
      </c>
      <c r="FC396" s="189"/>
      <c r="FD396" s="168">
        <f t="shared" si="9634"/>
        <v>0</v>
      </c>
      <c r="FE396" s="168">
        <f t="shared" si="9635"/>
        <v>0</v>
      </c>
      <c r="FF396" s="168">
        <f t="shared" si="9636"/>
        <v>0</v>
      </c>
      <c r="FG396" s="168">
        <f t="shared" si="9637"/>
        <v>0</v>
      </c>
      <c r="FH396" s="154">
        <f t="shared" ref="FH396:FI396" si="9792">FH386</f>
        <v>11</v>
      </c>
      <c r="FI396" s="173">
        <f t="shared" si="9792"/>
        <v>1174</v>
      </c>
      <c r="FJ396" s="156" t="str">
        <f t="shared" si="9639"/>
        <v>1</v>
      </c>
      <c r="FK396" s="157">
        <f t="shared" si="202"/>
        <v>4</v>
      </c>
      <c r="FL396" s="158">
        <f t="shared" si="203"/>
        <v>0</v>
      </c>
      <c r="FM396" s="159"/>
      <c r="FN396" s="159"/>
      <c r="FO396" s="159"/>
      <c r="FP396" s="78"/>
      <c r="FQ396" s="79"/>
      <c r="FR396" s="77" t="str">
        <f t="shared" si="204"/>
        <v>0</v>
      </c>
      <c r="FS396" s="81"/>
      <c r="FT396" s="160">
        <f t="shared" si="9640"/>
        <v>0</v>
      </c>
      <c r="FU396" s="160">
        <f t="shared" si="9641"/>
        <v>0</v>
      </c>
      <c r="FV396" s="160">
        <f t="shared" si="9642"/>
        <v>0</v>
      </c>
      <c r="FW396" s="160">
        <f t="shared" si="9643"/>
        <v>0</v>
      </c>
      <c r="FX396" s="161">
        <f t="shared" ref="FX396:FY396" si="9793">FX395</f>
        <v>12</v>
      </c>
      <c r="FY396" s="162">
        <f t="shared" si="9793"/>
        <v>1175</v>
      </c>
      <c r="FZ396" s="163" t="str">
        <f t="shared" si="9645"/>
        <v>1</v>
      </c>
      <c r="GA396" s="164">
        <f t="shared" si="212"/>
        <v>2</v>
      </c>
      <c r="GB396" s="165">
        <f t="shared" si="213"/>
        <v>0</v>
      </c>
      <c r="GC396" s="166"/>
      <c r="GD396" s="166"/>
      <c r="GE396" s="166"/>
      <c r="GF396" s="84"/>
      <c r="GG396" s="85"/>
      <c r="GH396" s="83" t="str">
        <f t="shared" si="214"/>
        <v>0</v>
      </c>
      <c r="GI396" s="189"/>
      <c r="GJ396" s="168">
        <f t="shared" si="9646"/>
        <v>0</v>
      </c>
      <c r="GK396" s="168">
        <f t="shared" si="9647"/>
        <v>0</v>
      </c>
      <c r="GL396" s="168">
        <f t="shared" si="9648"/>
        <v>0</v>
      </c>
      <c r="GM396" s="168">
        <f t="shared" si="9649"/>
        <v>0</v>
      </c>
      <c r="GN396" s="154">
        <f t="shared" ref="GN396:GO396" si="9794">GN386</f>
        <v>13</v>
      </c>
      <c r="GO396" s="173">
        <f t="shared" si="9794"/>
        <v>1176</v>
      </c>
      <c r="GP396" s="156" t="str">
        <f t="shared" si="9651"/>
        <v>1</v>
      </c>
      <c r="GQ396" s="157">
        <f t="shared" si="222"/>
        <v>3</v>
      </c>
      <c r="GR396" s="158">
        <f t="shared" si="223"/>
        <v>0</v>
      </c>
      <c r="GS396" s="159"/>
      <c r="GT396" s="159"/>
      <c r="GU396" s="159"/>
      <c r="GV396" s="78"/>
      <c r="GW396" s="79"/>
      <c r="GX396" s="77" t="str">
        <f t="shared" si="224"/>
        <v>0</v>
      </c>
      <c r="GY396" s="81"/>
      <c r="GZ396" s="160">
        <f t="shared" si="9652"/>
        <v>0</v>
      </c>
      <c r="HA396" s="160">
        <f t="shared" si="9653"/>
        <v>0</v>
      </c>
      <c r="HB396" s="160">
        <f t="shared" si="9654"/>
        <v>0</v>
      </c>
      <c r="HC396" s="160">
        <f t="shared" si="9655"/>
        <v>0</v>
      </c>
      <c r="HD396" s="161">
        <f t="shared" ref="HD396:HE396" si="9795">HD395</f>
        <v>14</v>
      </c>
      <c r="HE396" s="162">
        <f t="shared" si="9795"/>
        <v>1177</v>
      </c>
      <c r="HF396" s="163" t="str">
        <f t="shared" si="9657"/>
        <v>1</v>
      </c>
      <c r="HG396" s="164">
        <f t="shared" si="232"/>
        <v>5</v>
      </c>
      <c r="HH396" s="165">
        <f t="shared" si="233"/>
        <v>0</v>
      </c>
      <c r="HI396" s="166"/>
      <c r="HJ396" s="166"/>
      <c r="HK396" s="166"/>
      <c r="HL396" s="84"/>
      <c r="HM396" s="85"/>
      <c r="HN396" s="83" t="str">
        <f t="shared" si="234"/>
        <v>0</v>
      </c>
      <c r="HO396" s="189"/>
      <c r="HP396" s="168">
        <f t="shared" si="9658"/>
        <v>0</v>
      </c>
      <c r="HQ396" s="168">
        <f t="shared" si="9659"/>
        <v>0</v>
      </c>
      <c r="HR396" s="168">
        <f t="shared" si="9660"/>
        <v>0</v>
      </c>
      <c r="HS396" s="168">
        <f t="shared" si="9661"/>
        <v>0</v>
      </c>
      <c r="HT396" s="154">
        <f t="shared" ref="HT396:HU396" si="9796">HT386</f>
        <v>15</v>
      </c>
      <c r="HU396" s="173">
        <f t="shared" si="9796"/>
        <v>1178</v>
      </c>
      <c r="HV396" s="156" t="str">
        <f t="shared" si="9663"/>
        <v>1</v>
      </c>
      <c r="HW396" s="157" t="str">
        <f t="shared" si="242"/>
        <v/>
      </c>
      <c r="HX396" s="169">
        <f t="shared" si="243"/>
        <v>0</v>
      </c>
      <c r="HY396" s="159"/>
      <c r="HZ396" s="159"/>
      <c r="IA396" s="159"/>
      <c r="IB396" s="160"/>
      <c r="IC396" s="160"/>
      <c r="ID396" s="160" t="str">
        <f t="shared" si="244"/>
        <v>0</v>
      </c>
      <c r="IE396" s="160"/>
      <c r="IF396" s="160">
        <f t="shared" si="9664"/>
        <v>0</v>
      </c>
      <c r="IG396" s="160">
        <f t="shared" si="9665"/>
        <v>0</v>
      </c>
      <c r="IH396" s="160">
        <f t="shared" si="9666"/>
        <v>0</v>
      </c>
      <c r="II396" s="160">
        <f t="shared" si="9667"/>
        <v>0</v>
      </c>
      <c r="IJ396" s="161">
        <f t="shared" ref="IJ396:IK396" si="9797">IJ395</f>
        <v>16</v>
      </c>
      <c r="IK396" s="162">
        <f t="shared" si="9797"/>
        <v>1179</v>
      </c>
      <c r="IL396" s="163" t="str">
        <f t="shared" si="9669"/>
        <v>1</v>
      </c>
      <c r="IM396" s="164" t="str">
        <f t="shared" si="252"/>
        <v/>
      </c>
      <c r="IN396" s="165">
        <f t="shared" si="253"/>
        <v>0</v>
      </c>
      <c r="IO396" s="166"/>
      <c r="IP396" s="166"/>
      <c r="IQ396" s="166"/>
      <c r="IR396" s="168"/>
      <c r="IS396" s="168"/>
      <c r="IT396" s="170" t="str">
        <f t="shared" si="254"/>
        <v>0</v>
      </c>
      <c r="IU396" s="170"/>
      <c r="IV396" s="168">
        <f t="shared" si="9670"/>
        <v>0</v>
      </c>
      <c r="IW396" s="168">
        <f t="shared" si="9671"/>
        <v>0</v>
      </c>
      <c r="IX396" s="168">
        <f t="shared" si="9672"/>
        <v>0</v>
      </c>
      <c r="IY396" s="168">
        <f t="shared" si="9673"/>
        <v>0</v>
      </c>
      <c r="IZ396" s="154">
        <f t="shared" ref="IZ396:JA396" si="9798">IZ386</f>
        <v>17</v>
      </c>
      <c r="JA396" s="173">
        <f t="shared" si="9798"/>
        <v>1180</v>
      </c>
      <c r="JB396" s="156" t="str">
        <f t="shared" si="9675"/>
        <v>1</v>
      </c>
      <c r="JC396" s="157" t="str">
        <f t="shared" si="262"/>
        <v/>
      </c>
      <c r="JD396" s="158">
        <f t="shared" si="263"/>
        <v>0</v>
      </c>
      <c r="JE396" s="159"/>
      <c r="JF396" s="159"/>
      <c r="JG396" s="159"/>
      <c r="JH396" s="160"/>
      <c r="JI396" s="160"/>
      <c r="JJ396" s="171" t="str">
        <f t="shared" si="264"/>
        <v>0</v>
      </c>
      <c r="JK396" s="171"/>
      <c r="JL396" s="160">
        <f t="shared" si="9676"/>
        <v>0</v>
      </c>
      <c r="JM396" s="160">
        <f t="shared" si="9677"/>
        <v>0</v>
      </c>
      <c r="JN396" s="160">
        <f t="shared" si="9678"/>
        <v>0</v>
      </c>
      <c r="JO396" s="160">
        <f t="shared" si="9679"/>
        <v>0</v>
      </c>
      <c r="JP396" s="161">
        <f t="shared" ref="JP396:JQ396" si="9799">JP395</f>
        <v>18</v>
      </c>
      <c r="JQ396" s="162">
        <f t="shared" si="9799"/>
        <v>1181</v>
      </c>
      <c r="JR396" s="163" t="str">
        <f t="shared" si="9681"/>
        <v>1</v>
      </c>
      <c r="JS396" s="164" t="str">
        <f t="shared" si="272"/>
        <v/>
      </c>
      <c r="JT396" s="165">
        <f t="shared" si="273"/>
        <v>0</v>
      </c>
      <c r="JU396" s="166"/>
      <c r="JV396" s="166"/>
      <c r="JW396" s="166"/>
      <c r="JX396" s="168"/>
      <c r="JY396" s="168"/>
      <c r="JZ396" s="170" t="str">
        <f t="shared" si="274"/>
        <v>0</v>
      </c>
      <c r="KA396" s="170"/>
      <c r="KB396" s="168">
        <f t="shared" si="9682"/>
        <v>0</v>
      </c>
      <c r="KC396" s="168">
        <f t="shared" si="9683"/>
        <v>0</v>
      </c>
      <c r="KD396" s="168">
        <f t="shared" si="9684"/>
        <v>0</v>
      </c>
      <c r="KE396" s="168">
        <f t="shared" si="9685"/>
        <v>0</v>
      </c>
      <c r="KF396" s="154">
        <f t="shared" ref="KF396:KG396" si="9800">KF386</f>
        <v>19</v>
      </c>
      <c r="KG396" s="173">
        <f t="shared" si="9800"/>
        <v>1182</v>
      </c>
      <c r="KH396" s="156" t="str">
        <f t="shared" si="9687"/>
        <v>1</v>
      </c>
      <c r="KI396" s="157" t="str">
        <f t="shared" si="282"/>
        <v/>
      </c>
      <c r="KJ396" s="158">
        <f t="shared" si="283"/>
        <v>0</v>
      </c>
      <c r="KK396" s="159"/>
      <c r="KL396" s="159"/>
      <c r="KM396" s="159"/>
      <c r="KN396" s="160"/>
      <c r="KO396" s="160"/>
      <c r="KP396" s="171" t="str">
        <f t="shared" si="284"/>
        <v>0</v>
      </c>
      <c r="KQ396" s="171"/>
      <c r="KR396" s="160">
        <f t="shared" si="9688"/>
        <v>0</v>
      </c>
      <c r="KS396" s="160">
        <f t="shared" si="9689"/>
        <v>0</v>
      </c>
      <c r="KT396" s="160">
        <f t="shared" si="9690"/>
        <v>0</v>
      </c>
      <c r="KU396" s="160">
        <f t="shared" si="9691"/>
        <v>0</v>
      </c>
      <c r="KV396" s="161">
        <f t="shared" ref="KV396:KW396" si="9801">KV395</f>
        <v>20</v>
      </c>
      <c r="KW396" s="162">
        <f t="shared" si="9801"/>
        <v>1183</v>
      </c>
      <c r="KX396" s="163" t="str">
        <f t="shared" si="9693"/>
        <v>1</v>
      </c>
      <c r="KY396" s="164" t="str">
        <f t="shared" si="292"/>
        <v/>
      </c>
      <c r="KZ396" s="165">
        <f t="shared" si="293"/>
        <v>0</v>
      </c>
      <c r="LA396" s="166"/>
      <c r="LB396" s="166"/>
      <c r="LC396" s="166"/>
      <c r="LD396" s="168"/>
      <c r="LE396" s="168"/>
      <c r="LF396" s="170" t="str">
        <f t="shared" si="294"/>
        <v>0</v>
      </c>
      <c r="LG396" s="170"/>
      <c r="LH396" s="168">
        <f t="shared" si="9694"/>
        <v>0</v>
      </c>
      <c r="LI396" s="168">
        <f t="shared" si="9695"/>
        <v>0</v>
      </c>
      <c r="LJ396" s="168">
        <f t="shared" si="9696"/>
        <v>0</v>
      </c>
      <c r="LK396" s="168">
        <f t="shared" si="9697"/>
        <v>0</v>
      </c>
      <c r="LL396" s="172"/>
      <c r="LM396" s="172"/>
      <c r="LN396" s="168" t="str">
        <f t="shared" si="9698"/>
        <v>#REF!</v>
      </c>
      <c r="LO396" s="168" t="str">
        <f t="shared" si="9699"/>
        <v>#REF!</v>
      </c>
      <c r="LP396" s="168" t="str">
        <f t="shared" si="9700"/>
        <v>#REF!</v>
      </c>
      <c r="LQ396" s="168" t="str">
        <f t="shared" si="9701"/>
        <v>#REF!</v>
      </c>
    </row>
    <row r="397" ht="15.75" customHeight="1">
      <c r="A397" s="151"/>
      <c r="B397" s="152"/>
      <c r="C397" s="153">
        <f t="shared" si="99"/>
        <v>0</v>
      </c>
      <c r="D397" s="154">
        <f t="shared" ref="D397:E397" si="9802">D396</f>
        <v>1</v>
      </c>
      <c r="E397" s="173">
        <f t="shared" si="9802"/>
        <v>1164</v>
      </c>
      <c r="F397" s="156" t="str">
        <f t="shared" si="9803"/>
        <v>1</v>
      </c>
      <c r="G397" s="157">
        <f t="shared" si="102"/>
        <v>1</v>
      </c>
      <c r="H397" s="158">
        <f t="shared" si="103"/>
        <v>0</v>
      </c>
      <c r="I397" s="159"/>
      <c r="J397" s="159"/>
      <c r="K397" s="159"/>
      <c r="L397" s="78"/>
      <c r="M397" s="79"/>
      <c r="N397" s="77" t="str">
        <f t="shared" si="104"/>
        <v>0</v>
      </c>
      <c r="O397" s="81"/>
      <c r="P397" s="160">
        <f t="shared" si="9580"/>
        <v>0</v>
      </c>
      <c r="Q397" s="160">
        <f t="shared" si="9581"/>
        <v>0</v>
      </c>
      <c r="R397" s="160">
        <f t="shared" si="9582"/>
        <v>0</v>
      </c>
      <c r="S397" s="160">
        <f t="shared" si="9583"/>
        <v>0</v>
      </c>
      <c r="T397" s="161">
        <f t="shared" ref="T397:U397" si="9804">T396</f>
        <v>2</v>
      </c>
      <c r="U397" s="175">
        <f t="shared" si="9804"/>
        <v>1165</v>
      </c>
      <c r="V397" s="163" t="str">
        <f t="shared" si="9585"/>
        <v>1</v>
      </c>
      <c r="W397" s="164">
        <f t="shared" si="112"/>
        <v>1</v>
      </c>
      <c r="X397" s="165">
        <f t="shared" si="113"/>
        <v>0</v>
      </c>
      <c r="Y397" s="166"/>
      <c r="Z397" s="166"/>
      <c r="AA397" s="166"/>
      <c r="AB397" s="84"/>
      <c r="AC397" s="85"/>
      <c r="AD397" s="83" t="str">
        <f t="shared" si="114"/>
        <v>0</v>
      </c>
      <c r="AE397" s="189"/>
      <c r="AF397" s="168">
        <f t="shared" si="9586"/>
        <v>0</v>
      </c>
      <c r="AG397" s="168">
        <f t="shared" si="9587"/>
        <v>0</v>
      </c>
      <c r="AH397" s="168">
        <f t="shared" si="9588"/>
        <v>0</v>
      </c>
      <c r="AI397" s="168">
        <f t="shared" si="9589"/>
        <v>0</v>
      </c>
      <c r="AJ397" s="154">
        <f t="shared" ref="AJ397:AK397" si="9805">AJ396</f>
        <v>3</v>
      </c>
      <c r="AK397" s="173">
        <f t="shared" si="9805"/>
        <v>1166</v>
      </c>
      <c r="AL397" s="156" t="str">
        <f t="shared" si="9591"/>
        <v>1</v>
      </c>
      <c r="AM397" s="157">
        <f t="shared" si="122"/>
        <v>2</v>
      </c>
      <c r="AN397" s="158">
        <f t="shared" si="123"/>
        <v>0</v>
      </c>
      <c r="AO397" s="159"/>
      <c r="AP397" s="159"/>
      <c r="AQ397" s="159"/>
      <c r="AR397" s="78"/>
      <c r="AS397" s="79"/>
      <c r="AT397" s="77" t="str">
        <f t="shared" si="124"/>
        <v>0</v>
      </c>
      <c r="AU397" s="81"/>
      <c r="AV397" s="160">
        <f t="shared" si="9592"/>
        <v>0</v>
      </c>
      <c r="AW397" s="160">
        <f t="shared" si="9593"/>
        <v>0</v>
      </c>
      <c r="AX397" s="160">
        <f t="shared" si="9594"/>
        <v>0</v>
      </c>
      <c r="AY397" s="160">
        <f t="shared" si="9595"/>
        <v>0</v>
      </c>
      <c r="AZ397" s="161">
        <f t="shared" ref="AZ397:BA397" si="9806">AZ396</f>
        <v>4</v>
      </c>
      <c r="BA397" s="175">
        <f t="shared" si="9806"/>
        <v>1167</v>
      </c>
      <c r="BB397" s="163" t="str">
        <f t="shared" si="9597"/>
        <v>1</v>
      </c>
      <c r="BC397" s="164">
        <f t="shared" si="132"/>
        <v>4</v>
      </c>
      <c r="BD397" s="165">
        <f t="shared" si="133"/>
        <v>0</v>
      </c>
      <c r="BE397" s="166"/>
      <c r="BF397" s="166"/>
      <c r="BG397" s="166"/>
      <c r="BH397" s="84"/>
      <c r="BI397" s="85"/>
      <c r="BJ397" s="83" t="str">
        <f t="shared" si="134"/>
        <v>0</v>
      </c>
      <c r="BK397" s="189"/>
      <c r="BL397" s="168">
        <f t="shared" si="9598"/>
        <v>0</v>
      </c>
      <c r="BM397" s="168">
        <f t="shared" si="9599"/>
        <v>0</v>
      </c>
      <c r="BN397" s="168">
        <f t="shared" si="9600"/>
        <v>0</v>
      </c>
      <c r="BO397" s="168">
        <f t="shared" si="9601"/>
        <v>0</v>
      </c>
      <c r="BP397" s="154">
        <f t="shared" ref="BP397:BQ397" si="9807">BP396</f>
        <v>5</v>
      </c>
      <c r="BQ397" s="173">
        <f t="shared" si="9807"/>
        <v>1168</v>
      </c>
      <c r="BR397" s="156" t="str">
        <f t="shared" si="9603"/>
        <v>1</v>
      </c>
      <c r="BS397" s="157">
        <f t="shared" si="142"/>
        <v>4</v>
      </c>
      <c r="BT397" s="158">
        <f t="shared" si="143"/>
        <v>0</v>
      </c>
      <c r="BU397" s="159"/>
      <c r="BV397" s="159"/>
      <c r="BW397" s="159"/>
      <c r="BX397" s="78"/>
      <c r="BY397" s="79"/>
      <c r="BZ397" s="77" t="str">
        <f t="shared" si="144"/>
        <v>0</v>
      </c>
      <c r="CA397" s="81"/>
      <c r="CB397" s="160">
        <f t="shared" si="9604"/>
        <v>0</v>
      </c>
      <c r="CC397" s="160">
        <f t="shared" si="9605"/>
        <v>0</v>
      </c>
      <c r="CD397" s="160">
        <f t="shared" si="9606"/>
        <v>0</v>
      </c>
      <c r="CE397" s="160">
        <f t="shared" si="9607"/>
        <v>0</v>
      </c>
      <c r="CF397" s="161">
        <f t="shared" ref="CF397:CG397" si="9808">CF396</f>
        <v>6</v>
      </c>
      <c r="CG397" s="175">
        <f t="shared" si="9808"/>
        <v>1169</v>
      </c>
      <c r="CH397" s="163" t="str">
        <f t="shared" si="9609"/>
        <v>1</v>
      </c>
      <c r="CI397" s="164">
        <f t="shared" si="152"/>
        <v>2</v>
      </c>
      <c r="CJ397" s="165">
        <f t="shared" si="153"/>
        <v>0</v>
      </c>
      <c r="CK397" s="166"/>
      <c r="CL397" s="166"/>
      <c r="CM397" s="166"/>
      <c r="CN397" s="84"/>
      <c r="CO397" s="85"/>
      <c r="CP397" s="83" t="str">
        <f t="shared" si="154"/>
        <v>0</v>
      </c>
      <c r="CQ397" s="189"/>
      <c r="CR397" s="168">
        <f t="shared" si="9610"/>
        <v>0</v>
      </c>
      <c r="CS397" s="168">
        <f t="shared" si="9611"/>
        <v>0</v>
      </c>
      <c r="CT397" s="168">
        <f t="shared" si="9612"/>
        <v>0</v>
      </c>
      <c r="CU397" s="168">
        <f t="shared" si="9613"/>
        <v>0</v>
      </c>
      <c r="CV397" s="154">
        <f t="shared" ref="CV397:CW397" si="9809">CV396</f>
        <v>7</v>
      </c>
      <c r="CW397" s="173">
        <f t="shared" si="9809"/>
        <v>1170</v>
      </c>
      <c r="CX397" s="156" t="str">
        <f t="shared" si="9615"/>
        <v>1</v>
      </c>
      <c r="CY397" s="157">
        <f t="shared" si="162"/>
        <v>2</v>
      </c>
      <c r="CZ397" s="158">
        <f t="shared" si="163"/>
        <v>0</v>
      </c>
      <c r="DA397" s="159"/>
      <c r="DB397" s="159"/>
      <c r="DC397" s="159"/>
      <c r="DD397" s="78"/>
      <c r="DE397" s="79"/>
      <c r="DF397" s="77" t="str">
        <f t="shared" si="164"/>
        <v>0</v>
      </c>
      <c r="DG397" s="81"/>
      <c r="DH397" s="160">
        <f t="shared" si="9616"/>
        <v>0</v>
      </c>
      <c r="DI397" s="160">
        <f t="shared" si="9617"/>
        <v>0</v>
      </c>
      <c r="DJ397" s="160">
        <f t="shared" si="9618"/>
        <v>0</v>
      </c>
      <c r="DK397" s="160">
        <f t="shared" si="9619"/>
        <v>0</v>
      </c>
      <c r="DL397" s="161">
        <f t="shared" ref="DL397:DM397" si="9810">DL396</f>
        <v>8</v>
      </c>
      <c r="DM397" s="175">
        <f t="shared" si="9810"/>
        <v>1171</v>
      </c>
      <c r="DN397" s="163" t="str">
        <f t="shared" si="9621"/>
        <v>1</v>
      </c>
      <c r="DO397" s="164">
        <f t="shared" si="172"/>
        <v>2</v>
      </c>
      <c r="DP397" s="165">
        <f t="shared" si="173"/>
        <v>0</v>
      </c>
      <c r="DQ397" s="166"/>
      <c r="DR397" s="166"/>
      <c r="DS397" s="166"/>
      <c r="DT397" s="84"/>
      <c r="DU397" s="85"/>
      <c r="DV397" s="83" t="str">
        <f t="shared" si="174"/>
        <v>0</v>
      </c>
      <c r="DW397" s="189"/>
      <c r="DX397" s="168">
        <f t="shared" si="9622"/>
        <v>0</v>
      </c>
      <c r="DY397" s="168">
        <f t="shared" si="9623"/>
        <v>0</v>
      </c>
      <c r="DZ397" s="168">
        <f t="shared" si="9624"/>
        <v>0</v>
      </c>
      <c r="EA397" s="168">
        <f t="shared" si="9625"/>
        <v>0</v>
      </c>
      <c r="EB397" s="154">
        <f t="shared" ref="EB397:EC397" si="9811">EB396</f>
        <v>9</v>
      </c>
      <c r="EC397" s="173">
        <f t="shared" si="9811"/>
        <v>1172</v>
      </c>
      <c r="ED397" s="156" t="str">
        <f t="shared" si="9627"/>
        <v>1</v>
      </c>
      <c r="EE397" s="157">
        <f t="shared" si="182"/>
        <v>5</v>
      </c>
      <c r="EF397" s="169">
        <f t="shared" si="183"/>
        <v>0</v>
      </c>
      <c r="EG397" s="159"/>
      <c r="EH397" s="159"/>
      <c r="EI397" s="159"/>
      <c r="EJ397" s="78"/>
      <c r="EK397" s="79"/>
      <c r="EL397" s="77" t="str">
        <f t="shared" si="184"/>
        <v>0</v>
      </c>
      <c r="EM397" s="81"/>
      <c r="EN397" s="160">
        <f t="shared" si="9628"/>
        <v>0</v>
      </c>
      <c r="EO397" s="160">
        <f t="shared" si="9629"/>
        <v>0</v>
      </c>
      <c r="EP397" s="160">
        <f t="shared" si="9630"/>
        <v>0</v>
      </c>
      <c r="EQ397" s="160">
        <f t="shared" si="9631"/>
        <v>0</v>
      </c>
      <c r="ER397" s="161">
        <f t="shared" ref="ER397:ES397" si="9812">ER396</f>
        <v>10</v>
      </c>
      <c r="ES397" s="175">
        <f t="shared" si="9812"/>
        <v>1173</v>
      </c>
      <c r="ET397" s="163" t="str">
        <f t="shared" si="9633"/>
        <v>1</v>
      </c>
      <c r="EU397" s="164">
        <f t="shared" si="192"/>
        <v>19</v>
      </c>
      <c r="EV397" s="165">
        <f t="shared" si="193"/>
        <v>0</v>
      </c>
      <c r="EW397" s="166"/>
      <c r="EX397" s="166"/>
      <c r="EY397" s="166"/>
      <c r="EZ397" s="84"/>
      <c r="FA397" s="85"/>
      <c r="FB397" s="83" t="str">
        <f t="shared" si="194"/>
        <v>0</v>
      </c>
      <c r="FC397" s="189"/>
      <c r="FD397" s="168">
        <f t="shared" si="9634"/>
        <v>0</v>
      </c>
      <c r="FE397" s="168">
        <f t="shared" si="9635"/>
        <v>0</v>
      </c>
      <c r="FF397" s="168">
        <f t="shared" si="9636"/>
        <v>0</v>
      </c>
      <c r="FG397" s="168">
        <f t="shared" si="9637"/>
        <v>0</v>
      </c>
      <c r="FH397" s="154">
        <f t="shared" ref="FH397:FI397" si="9813">FH396</f>
        <v>11</v>
      </c>
      <c r="FI397" s="173">
        <f t="shared" si="9813"/>
        <v>1174</v>
      </c>
      <c r="FJ397" s="156" t="str">
        <f t="shared" si="9639"/>
        <v>1</v>
      </c>
      <c r="FK397" s="157">
        <f t="shared" si="202"/>
        <v>4</v>
      </c>
      <c r="FL397" s="158">
        <f t="shared" si="203"/>
        <v>0</v>
      </c>
      <c r="FM397" s="159"/>
      <c r="FN397" s="159"/>
      <c r="FO397" s="159"/>
      <c r="FP397" s="78"/>
      <c r="FQ397" s="79"/>
      <c r="FR397" s="77" t="str">
        <f t="shared" si="204"/>
        <v>0</v>
      </c>
      <c r="FS397" s="81"/>
      <c r="FT397" s="160">
        <f t="shared" si="9640"/>
        <v>0</v>
      </c>
      <c r="FU397" s="160">
        <f t="shared" si="9641"/>
        <v>0</v>
      </c>
      <c r="FV397" s="160">
        <f t="shared" si="9642"/>
        <v>0</v>
      </c>
      <c r="FW397" s="160">
        <f t="shared" si="9643"/>
        <v>0</v>
      </c>
      <c r="FX397" s="161">
        <f t="shared" ref="FX397:FY397" si="9814">FX396</f>
        <v>12</v>
      </c>
      <c r="FY397" s="175">
        <f t="shared" si="9814"/>
        <v>1175</v>
      </c>
      <c r="FZ397" s="163" t="str">
        <f t="shared" si="9645"/>
        <v>1</v>
      </c>
      <c r="GA397" s="164">
        <f t="shared" si="212"/>
        <v>2</v>
      </c>
      <c r="GB397" s="165">
        <f t="shared" si="213"/>
        <v>0</v>
      </c>
      <c r="GC397" s="166"/>
      <c r="GD397" s="166"/>
      <c r="GE397" s="166"/>
      <c r="GF397" s="84"/>
      <c r="GG397" s="85"/>
      <c r="GH397" s="83" t="str">
        <f t="shared" si="214"/>
        <v>0</v>
      </c>
      <c r="GI397" s="189"/>
      <c r="GJ397" s="168">
        <f t="shared" si="9646"/>
        <v>0</v>
      </c>
      <c r="GK397" s="168">
        <f t="shared" si="9647"/>
        <v>0</v>
      </c>
      <c r="GL397" s="168">
        <f t="shared" si="9648"/>
        <v>0</v>
      </c>
      <c r="GM397" s="168">
        <f t="shared" si="9649"/>
        <v>0</v>
      </c>
      <c r="GN397" s="154">
        <f t="shared" ref="GN397:GO397" si="9815">GN396</f>
        <v>13</v>
      </c>
      <c r="GO397" s="173">
        <f t="shared" si="9815"/>
        <v>1176</v>
      </c>
      <c r="GP397" s="156" t="str">
        <f t="shared" si="9651"/>
        <v>1</v>
      </c>
      <c r="GQ397" s="157">
        <f t="shared" si="222"/>
        <v>3</v>
      </c>
      <c r="GR397" s="158">
        <f t="shared" si="223"/>
        <v>0</v>
      </c>
      <c r="GS397" s="159"/>
      <c r="GT397" s="159"/>
      <c r="GU397" s="159"/>
      <c r="GV397" s="78"/>
      <c r="GW397" s="79"/>
      <c r="GX397" s="77" t="str">
        <f t="shared" si="224"/>
        <v>0</v>
      </c>
      <c r="GY397" s="81"/>
      <c r="GZ397" s="160">
        <f t="shared" si="9652"/>
        <v>0</v>
      </c>
      <c r="HA397" s="160">
        <f t="shared" si="9653"/>
        <v>0</v>
      </c>
      <c r="HB397" s="160">
        <f t="shared" si="9654"/>
        <v>0</v>
      </c>
      <c r="HC397" s="160">
        <f t="shared" si="9655"/>
        <v>0</v>
      </c>
      <c r="HD397" s="161">
        <f t="shared" ref="HD397:HE397" si="9816">HD396</f>
        <v>14</v>
      </c>
      <c r="HE397" s="175">
        <f t="shared" si="9816"/>
        <v>1177</v>
      </c>
      <c r="HF397" s="163" t="str">
        <f t="shared" si="9657"/>
        <v>1</v>
      </c>
      <c r="HG397" s="164">
        <f t="shared" si="232"/>
        <v>5</v>
      </c>
      <c r="HH397" s="165">
        <f t="shared" si="233"/>
        <v>0</v>
      </c>
      <c r="HI397" s="166"/>
      <c r="HJ397" s="166"/>
      <c r="HK397" s="166"/>
      <c r="HL397" s="84"/>
      <c r="HM397" s="85"/>
      <c r="HN397" s="83" t="str">
        <f t="shared" si="234"/>
        <v>0</v>
      </c>
      <c r="HO397" s="189"/>
      <c r="HP397" s="168">
        <f t="shared" si="9658"/>
        <v>0</v>
      </c>
      <c r="HQ397" s="168">
        <f t="shared" si="9659"/>
        <v>0</v>
      </c>
      <c r="HR397" s="168">
        <f t="shared" si="9660"/>
        <v>0</v>
      </c>
      <c r="HS397" s="168">
        <f t="shared" si="9661"/>
        <v>0</v>
      </c>
      <c r="HT397" s="154">
        <f t="shared" ref="HT397:HU397" si="9817">HT396</f>
        <v>15</v>
      </c>
      <c r="HU397" s="173">
        <f t="shared" si="9817"/>
        <v>1178</v>
      </c>
      <c r="HV397" s="156" t="str">
        <f t="shared" si="9663"/>
        <v>1</v>
      </c>
      <c r="HW397" s="157" t="str">
        <f t="shared" si="242"/>
        <v/>
      </c>
      <c r="HX397" s="169">
        <f t="shared" si="243"/>
        <v>0</v>
      </c>
      <c r="HY397" s="159"/>
      <c r="HZ397" s="159"/>
      <c r="IA397" s="159"/>
      <c r="IB397" s="160"/>
      <c r="IC397" s="160"/>
      <c r="ID397" s="160" t="str">
        <f t="shared" si="244"/>
        <v>0</v>
      </c>
      <c r="IE397" s="160"/>
      <c r="IF397" s="160">
        <f t="shared" si="9664"/>
        <v>0</v>
      </c>
      <c r="IG397" s="160">
        <f t="shared" si="9665"/>
        <v>0</v>
      </c>
      <c r="IH397" s="160">
        <f t="shared" si="9666"/>
        <v>0</v>
      </c>
      <c r="II397" s="160">
        <f t="shared" si="9667"/>
        <v>0</v>
      </c>
      <c r="IJ397" s="161">
        <f t="shared" ref="IJ397:IK397" si="9818">IJ396</f>
        <v>16</v>
      </c>
      <c r="IK397" s="175">
        <f t="shared" si="9818"/>
        <v>1179</v>
      </c>
      <c r="IL397" s="163" t="str">
        <f t="shared" si="9669"/>
        <v>1</v>
      </c>
      <c r="IM397" s="164" t="str">
        <f t="shared" si="252"/>
        <v/>
      </c>
      <c r="IN397" s="165">
        <f t="shared" si="253"/>
        <v>0</v>
      </c>
      <c r="IO397" s="166"/>
      <c r="IP397" s="166"/>
      <c r="IQ397" s="166"/>
      <c r="IR397" s="168"/>
      <c r="IS397" s="168"/>
      <c r="IT397" s="170" t="str">
        <f t="shared" si="254"/>
        <v>0</v>
      </c>
      <c r="IU397" s="170"/>
      <c r="IV397" s="168">
        <f t="shared" si="9670"/>
        <v>0</v>
      </c>
      <c r="IW397" s="168">
        <f t="shared" si="9671"/>
        <v>0</v>
      </c>
      <c r="IX397" s="168">
        <f t="shared" si="9672"/>
        <v>0</v>
      </c>
      <c r="IY397" s="168">
        <f t="shared" si="9673"/>
        <v>0</v>
      </c>
      <c r="IZ397" s="154">
        <f t="shared" ref="IZ397:JA397" si="9819">IZ396</f>
        <v>17</v>
      </c>
      <c r="JA397" s="173">
        <f t="shared" si="9819"/>
        <v>1180</v>
      </c>
      <c r="JB397" s="156" t="str">
        <f t="shared" si="9675"/>
        <v>1</v>
      </c>
      <c r="JC397" s="157" t="str">
        <f t="shared" si="262"/>
        <v/>
      </c>
      <c r="JD397" s="158">
        <f t="shared" si="263"/>
        <v>0</v>
      </c>
      <c r="JE397" s="159"/>
      <c r="JF397" s="159"/>
      <c r="JG397" s="159"/>
      <c r="JH397" s="160"/>
      <c r="JI397" s="160"/>
      <c r="JJ397" s="171" t="str">
        <f t="shared" si="264"/>
        <v>0</v>
      </c>
      <c r="JK397" s="171"/>
      <c r="JL397" s="160">
        <f t="shared" si="9676"/>
        <v>0</v>
      </c>
      <c r="JM397" s="160">
        <f t="shared" si="9677"/>
        <v>0</v>
      </c>
      <c r="JN397" s="160">
        <f t="shared" si="9678"/>
        <v>0</v>
      </c>
      <c r="JO397" s="160">
        <f t="shared" si="9679"/>
        <v>0</v>
      </c>
      <c r="JP397" s="161">
        <f t="shared" ref="JP397:JQ397" si="9820">JP396</f>
        <v>18</v>
      </c>
      <c r="JQ397" s="175">
        <f t="shared" si="9820"/>
        <v>1181</v>
      </c>
      <c r="JR397" s="163" t="str">
        <f t="shared" si="9681"/>
        <v>1</v>
      </c>
      <c r="JS397" s="164" t="str">
        <f t="shared" si="272"/>
        <v/>
      </c>
      <c r="JT397" s="165">
        <f t="shared" si="273"/>
        <v>0</v>
      </c>
      <c r="JU397" s="166"/>
      <c r="JV397" s="166"/>
      <c r="JW397" s="166"/>
      <c r="JX397" s="168"/>
      <c r="JY397" s="168"/>
      <c r="JZ397" s="170" t="str">
        <f t="shared" si="274"/>
        <v>0</v>
      </c>
      <c r="KA397" s="170"/>
      <c r="KB397" s="168">
        <f t="shared" si="9682"/>
        <v>0</v>
      </c>
      <c r="KC397" s="168">
        <f t="shared" si="9683"/>
        <v>0</v>
      </c>
      <c r="KD397" s="168">
        <f t="shared" si="9684"/>
        <v>0</v>
      </c>
      <c r="KE397" s="168">
        <f t="shared" si="9685"/>
        <v>0</v>
      </c>
      <c r="KF397" s="154">
        <f t="shared" ref="KF397:KG397" si="9821">KF396</f>
        <v>19</v>
      </c>
      <c r="KG397" s="173">
        <f t="shared" si="9821"/>
        <v>1182</v>
      </c>
      <c r="KH397" s="156" t="str">
        <f t="shared" si="9687"/>
        <v>1</v>
      </c>
      <c r="KI397" s="157" t="str">
        <f t="shared" si="282"/>
        <v/>
      </c>
      <c r="KJ397" s="158">
        <f t="shared" si="283"/>
        <v>0</v>
      </c>
      <c r="KK397" s="159"/>
      <c r="KL397" s="159"/>
      <c r="KM397" s="159"/>
      <c r="KN397" s="160"/>
      <c r="KO397" s="160"/>
      <c r="KP397" s="171" t="str">
        <f t="shared" si="284"/>
        <v>0</v>
      </c>
      <c r="KQ397" s="171"/>
      <c r="KR397" s="160">
        <f t="shared" si="9688"/>
        <v>0</v>
      </c>
      <c r="KS397" s="160">
        <f t="shared" si="9689"/>
        <v>0</v>
      </c>
      <c r="KT397" s="160">
        <f t="shared" si="9690"/>
        <v>0</v>
      </c>
      <c r="KU397" s="160">
        <f t="shared" si="9691"/>
        <v>0</v>
      </c>
      <c r="KV397" s="161">
        <f t="shared" ref="KV397:KW397" si="9822">KV396</f>
        <v>20</v>
      </c>
      <c r="KW397" s="175">
        <f t="shared" si="9822"/>
        <v>1183</v>
      </c>
      <c r="KX397" s="163" t="str">
        <f t="shared" si="9693"/>
        <v>1</v>
      </c>
      <c r="KY397" s="164" t="str">
        <f t="shared" si="292"/>
        <v/>
      </c>
      <c r="KZ397" s="165">
        <f t="shared" si="293"/>
        <v>0</v>
      </c>
      <c r="LA397" s="166"/>
      <c r="LB397" s="166"/>
      <c r="LC397" s="166"/>
      <c r="LD397" s="168"/>
      <c r="LE397" s="168"/>
      <c r="LF397" s="170" t="str">
        <f t="shared" si="294"/>
        <v>0</v>
      </c>
      <c r="LG397" s="170"/>
      <c r="LH397" s="168">
        <f t="shared" si="9694"/>
        <v>0</v>
      </c>
      <c r="LI397" s="168">
        <f t="shared" si="9695"/>
        <v>0</v>
      </c>
      <c r="LJ397" s="168">
        <f t="shared" si="9696"/>
        <v>0</v>
      </c>
      <c r="LK397" s="168">
        <f t="shared" si="9697"/>
        <v>0</v>
      </c>
      <c r="LL397" s="172"/>
      <c r="LM397" s="172"/>
      <c r="LN397" s="168" t="str">
        <f t="shared" si="9698"/>
        <v>#REF!</v>
      </c>
      <c r="LO397" s="168" t="str">
        <f t="shared" si="9699"/>
        <v>#REF!</v>
      </c>
      <c r="LP397" s="168" t="str">
        <f t="shared" si="9700"/>
        <v>#REF!</v>
      </c>
      <c r="LQ397" s="168" t="str">
        <f t="shared" si="9701"/>
        <v>#REF!</v>
      </c>
    </row>
    <row r="398" ht="15.75" customHeight="1">
      <c r="A398" s="151"/>
      <c r="B398" s="152"/>
      <c r="C398" s="153">
        <f t="shared" si="99"/>
        <v>0</v>
      </c>
      <c r="D398" s="154">
        <f t="shared" ref="D398:E398" si="9823">D397</f>
        <v>1</v>
      </c>
      <c r="E398" s="173">
        <f t="shared" si="9823"/>
        <v>1164</v>
      </c>
      <c r="F398" s="156" t="str">
        <f t="shared" si="9803"/>
        <v>1</v>
      </c>
      <c r="G398" s="157">
        <f t="shared" si="102"/>
        <v>1</v>
      </c>
      <c r="H398" s="158">
        <f t="shared" si="103"/>
        <v>0</v>
      </c>
      <c r="I398" s="159"/>
      <c r="J398" s="159"/>
      <c r="K398" s="159"/>
      <c r="L398" s="78"/>
      <c r="M398" s="79"/>
      <c r="N398" s="77" t="str">
        <f t="shared" si="104"/>
        <v>0</v>
      </c>
      <c r="O398" s="81"/>
      <c r="P398" s="160">
        <f t="shared" si="9580"/>
        <v>0</v>
      </c>
      <c r="Q398" s="160">
        <f t="shared" si="9581"/>
        <v>0</v>
      </c>
      <c r="R398" s="160">
        <f t="shared" si="9582"/>
        <v>0</v>
      </c>
      <c r="S398" s="160">
        <f t="shared" si="9583"/>
        <v>0</v>
      </c>
      <c r="T398" s="161">
        <f t="shared" ref="T398:U398" si="9824">T397</f>
        <v>2</v>
      </c>
      <c r="U398" s="175">
        <f t="shared" si="9824"/>
        <v>1165</v>
      </c>
      <c r="V398" s="163" t="str">
        <f t="shared" si="9585"/>
        <v>1</v>
      </c>
      <c r="W398" s="164">
        <f t="shared" si="112"/>
        <v>1</v>
      </c>
      <c r="X398" s="165">
        <f t="shared" si="113"/>
        <v>0</v>
      </c>
      <c r="Y398" s="166"/>
      <c r="Z398" s="166"/>
      <c r="AA398" s="166"/>
      <c r="AB398" s="84"/>
      <c r="AC398" s="85"/>
      <c r="AD398" s="83" t="str">
        <f t="shared" si="114"/>
        <v>0</v>
      </c>
      <c r="AE398" s="189"/>
      <c r="AF398" s="168">
        <f t="shared" si="9586"/>
        <v>0</v>
      </c>
      <c r="AG398" s="168">
        <f t="shared" si="9587"/>
        <v>0</v>
      </c>
      <c r="AH398" s="168">
        <f t="shared" si="9588"/>
        <v>0</v>
      </c>
      <c r="AI398" s="168">
        <f t="shared" si="9589"/>
        <v>0</v>
      </c>
      <c r="AJ398" s="154">
        <f t="shared" ref="AJ398:AK398" si="9825">AJ397</f>
        <v>3</v>
      </c>
      <c r="AK398" s="173">
        <f t="shared" si="9825"/>
        <v>1166</v>
      </c>
      <c r="AL398" s="156" t="str">
        <f t="shared" si="9591"/>
        <v>1</v>
      </c>
      <c r="AM398" s="157">
        <f t="shared" si="122"/>
        <v>2</v>
      </c>
      <c r="AN398" s="158">
        <f t="shared" si="123"/>
        <v>0</v>
      </c>
      <c r="AO398" s="159"/>
      <c r="AP398" s="159"/>
      <c r="AQ398" s="159"/>
      <c r="AR398" s="78"/>
      <c r="AS398" s="79"/>
      <c r="AT398" s="77" t="str">
        <f t="shared" si="124"/>
        <v>0</v>
      </c>
      <c r="AU398" s="81"/>
      <c r="AV398" s="160">
        <f t="shared" si="9592"/>
        <v>0</v>
      </c>
      <c r="AW398" s="160">
        <f t="shared" si="9593"/>
        <v>0</v>
      </c>
      <c r="AX398" s="160">
        <f t="shared" si="9594"/>
        <v>0</v>
      </c>
      <c r="AY398" s="160">
        <f t="shared" si="9595"/>
        <v>0</v>
      </c>
      <c r="AZ398" s="161">
        <f t="shared" ref="AZ398:BA398" si="9826">AZ397</f>
        <v>4</v>
      </c>
      <c r="BA398" s="175">
        <f t="shared" si="9826"/>
        <v>1167</v>
      </c>
      <c r="BB398" s="163" t="str">
        <f t="shared" si="9597"/>
        <v>1</v>
      </c>
      <c r="BC398" s="164">
        <f t="shared" si="132"/>
        <v>4</v>
      </c>
      <c r="BD398" s="165">
        <f t="shared" si="133"/>
        <v>0</v>
      </c>
      <c r="BE398" s="166"/>
      <c r="BF398" s="166"/>
      <c r="BG398" s="166"/>
      <c r="BH398" s="84"/>
      <c r="BI398" s="85"/>
      <c r="BJ398" s="83" t="str">
        <f t="shared" si="134"/>
        <v>0</v>
      </c>
      <c r="BK398" s="189"/>
      <c r="BL398" s="168">
        <f t="shared" si="9598"/>
        <v>0</v>
      </c>
      <c r="BM398" s="168">
        <f t="shared" si="9599"/>
        <v>0</v>
      </c>
      <c r="BN398" s="168">
        <f t="shared" si="9600"/>
        <v>0</v>
      </c>
      <c r="BO398" s="168">
        <f t="shared" si="9601"/>
        <v>0</v>
      </c>
      <c r="BP398" s="154">
        <f t="shared" ref="BP398:BQ398" si="9827">BP397</f>
        <v>5</v>
      </c>
      <c r="BQ398" s="173">
        <f t="shared" si="9827"/>
        <v>1168</v>
      </c>
      <c r="BR398" s="156" t="str">
        <f t="shared" si="9603"/>
        <v>1</v>
      </c>
      <c r="BS398" s="157">
        <f t="shared" si="142"/>
        <v>4</v>
      </c>
      <c r="BT398" s="158">
        <f t="shared" si="143"/>
        <v>0</v>
      </c>
      <c r="BU398" s="159"/>
      <c r="BV398" s="159"/>
      <c r="BW398" s="159"/>
      <c r="BX398" s="78"/>
      <c r="BY398" s="79"/>
      <c r="BZ398" s="77" t="str">
        <f t="shared" si="144"/>
        <v>0</v>
      </c>
      <c r="CA398" s="81"/>
      <c r="CB398" s="160">
        <f t="shared" si="9604"/>
        <v>0</v>
      </c>
      <c r="CC398" s="160">
        <f t="shared" si="9605"/>
        <v>0</v>
      </c>
      <c r="CD398" s="160">
        <f t="shared" si="9606"/>
        <v>0</v>
      </c>
      <c r="CE398" s="160">
        <f t="shared" si="9607"/>
        <v>0</v>
      </c>
      <c r="CF398" s="161">
        <f t="shared" ref="CF398:CG398" si="9828">CF397</f>
        <v>6</v>
      </c>
      <c r="CG398" s="175">
        <f t="shared" si="9828"/>
        <v>1169</v>
      </c>
      <c r="CH398" s="163" t="str">
        <f t="shared" si="9609"/>
        <v>1</v>
      </c>
      <c r="CI398" s="164">
        <f t="shared" si="152"/>
        <v>2</v>
      </c>
      <c r="CJ398" s="165">
        <f t="shared" si="153"/>
        <v>0</v>
      </c>
      <c r="CK398" s="166"/>
      <c r="CL398" s="166"/>
      <c r="CM398" s="166"/>
      <c r="CN398" s="84"/>
      <c r="CO398" s="85"/>
      <c r="CP398" s="83" t="str">
        <f t="shared" si="154"/>
        <v>0</v>
      </c>
      <c r="CQ398" s="189"/>
      <c r="CR398" s="168">
        <f t="shared" si="9610"/>
        <v>0</v>
      </c>
      <c r="CS398" s="168">
        <f t="shared" si="9611"/>
        <v>0</v>
      </c>
      <c r="CT398" s="168">
        <f t="shared" si="9612"/>
        <v>0</v>
      </c>
      <c r="CU398" s="168">
        <f t="shared" si="9613"/>
        <v>0</v>
      </c>
      <c r="CV398" s="154">
        <f t="shared" ref="CV398:CW398" si="9829">CV397</f>
        <v>7</v>
      </c>
      <c r="CW398" s="173">
        <f t="shared" si="9829"/>
        <v>1170</v>
      </c>
      <c r="CX398" s="156" t="str">
        <f t="shared" si="9615"/>
        <v>1</v>
      </c>
      <c r="CY398" s="157">
        <f t="shared" si="162"/>
        <v>2</v>
      </c>
      <c r="CZ398" s="158">
        <f t="shared" si="163"/>
        <v>0</v>
      </c>
      <c r="DA398" s="159"/>
      <c r="DB398" s="159"/>
      <c r="DC398" s="159"/>
      <c r="DD398" s="78"/>
      <c r="DE398" s="79"/>
      <c r="DF398" s="77" t="str">
        <f t="shared" si="164"/>
        <v>0</v>
      </c>
      <c r="DG398" s="81"/>
      <c r="DH398" s="160">
        <f t="shared" si="9616"/>
        <v>0</v>
      </c>
      <c r="DI398" s="160">
        <f t="shared" si="9617"/>
        <v>0</v>
      </c>
      <c r="DJ398" s="160">
        <f t="shared" si="9618"/>
        <v>0</v>
      </c>
      <c r="DK398" s="160">
        <f t="shared" si="9619"/>
        <v>0</v>
      </c>
      <c r="DL398" s="161">
        <f t="shared" ref="DL398:DM398" si="9830">DL397</f>
        <v>8</v>
      </c>
      <c r="DM398" s="175">
        <f t="shared" si="9830"/>
        <v>1171</v>
      </c>
      <c r="DN398" s="163" t="str">
        <f t="shared" si="9621"/>
        <v>1</v>
      </c>
      <c r="DO398" s="164">
        <f t="shared" si="172"/>
        <v>2</v>
      </c>
      <c r="DP398" s="165">
        <f t="shared" si="173"/>
        <v>0</v>
      </c>
      <c r="DQ398" s="166"/>
      <c r="DR398" s="166"/>
      <c r="DS398" s="166"/>
      <c r="DT398" s="84"/>
      <c r="DU398" s="85"/>
      <c r="DV398" s="83" t="str">
        <f t="shared" si="174"/>
        <v>0</v>
      </c>
      <c r="DW398" s="189"/>
      <c r="DX398" s="168">
        <f t="shared" si="9622"/>
        <v>0</v>
      </c>
      <c r="DY398" s="168">
        <f t="shared" si="9623"/>
        <v>0</v>
      </c>
      <c r="DZ398" s="168">
        <f t="shared" si="9624"/>
        <v>0</v>
      </c>
      <c r="EA398" s="168">
        <f t="shared" si="9625"/>
        <v>0</v>
      </c>
      <c r="EB398" s="154">
        <f t="shared" ref="EB398:EC398" si="9831">EB397</f>
        <v>9</v>
      </c>
      <c r="EC398" s="173">
        <f t="shared" si="9831"/>
        <v>1172</v>
      </c>
      <c r="ED398" s="156" t="str">
        <f t="shared" si="9627"/>
        <v>1</v>
      </c>
      <c r="EE398" s="157">
        <f t="shared" si="182"/>
        <v>5</v>
      </c>
      <c r="EF398" s="169">
        <f t="shared" si="183"/>
        <v>0</v>
      </c>
      <c r="EG398" s="159"/>
      <c r="EH398" s="159"/>
      <c r="EI398" s="159"/>
      <c r="EJ398" s="78"/>
      <c r="EK398" s="79"/>
      <c r="EL398" s="77" t="str">
        <f t="shared" si="184"/>
        <v>0</v>
      </c>
      <c r="EM398" s="81"/>
      <c r="EN398" s="160">
        <f t="shared" si="9628"/>
        <v>0</v>
      </c>
      <c r="EO398" s="160">
        <f t="shared" si="9629"/>
        <v>0</v>
      </c>
      <c r="EP398" s="160">
        <f t="shared" si="9630"/>
        <v>0</v>
      </c>
      <c r="EQ398" s="160">
        <f t="shared" si="9631"/>
        <v>0</v>
      </c>
      <c r="ER398" s="161">
        <f t="shared" ref="ER398:ES398" si="9832">ER397</f>
        <v>10</v>
      </c>
      <c r="ES398" s="175">
        <f t="shared" si="9832"/>
        <v>1173</v>
      </c>
      <c r="ET398" s="163" t="str">
        <f t="shared" si="9633"/>
        <v>1</v>
      </c>
      <c r="EU398" s="164">
        <f t="shared" si="192"/>
        <v>19</v>
      </c>
      <c r="EV398" s="165">
        <f t="shared" si="193"/>
        <v>0</v>
      </c>
      <c r="EW398" s="166"/>
      <c r="EX398" s="166"/>
      <c r="EY398" s="166"/>
      <c r="EZ398" s="84"/>
      <c r="FA398" s="85"/>
      <c r="FB398" s="83" t="str">
        <f t="shared" si="194"/>
        <v>0</v>
      </c>
      <c r="FC398" s="189"/>
      <c r="FD398" s="168">
        <f t="shared" si="9634"/>
        <v>0</v>
      </c>
      <c r="FE398" s="168">
        <f t="shared" si="9635"/>
        <v>0</v>
      </c>
      <c r="FF398" s="168">
        <f t="shared" si="9636"/>
        <v>0</v>
      </c>
      <c r="FG398" s="168">
        <f t="shared" si="9637"/>
        <v>0</v>
      </c>
      <c r="FH398" s="154">
        <f t="shared" ref="FH398:FI398" si="9833">FH397</f>
        <v>11</v>
      </c>
      <c r="FI398" s="173">
        <f t="shared" si="9833"/>
        <v>1174</v>
      </c>
      <c r="FJ398" s="156" t="str">
        <f t="shared" si="9639"/>
        <v>1</v>
      </c>
      <c r="FK398" s="157">
        <f t="shared" si="202"/>
        <v>4</v>
      </c>
      <c r="FL398" s="158">
        <f t="shared" si="203"/>
        <v>0</v>
      </c>
      <c r="FM398" s="159"/>
      <c r="FN398" s="159"/>
      <c r="FO398" s="159"/>
      <c r="FP398" s="78"/>
      <c r="FQ398" s="79"/>
      <c r="FR398" s="77" t="str">
        <f t="shared" si="204"/>
        <v>0</v>
      </c>
      <c r="FS398" s="81"/>
      <c r="FT398" s="160">
        <f t="shared" si="9640"/>
        <v>0</v>
      </c>
      <c r="FU398" s="160">
        <f t="shared" si="9641"/>
        <v>0</v>
      </c>
      <c r="FV398" s="160">
        <f t="shared" si="9642"/>
        <v>0</v>
      </c>
      <c r="FW398" s="160">
        <f t="shared" si="9643"/>
        <v>0</v>
      </c>
      <c r="FX398" s="161">
        <f t="shared" ref="FX398:FY398" si="9834">FX397</f>
        <v>12</v>
      </c>
      <c r="FY398" s="175">
        <f t="shared" si="9834"/>
        <v>1175</v>
      </c>
      <c r="FZ398" s="163" t="str">
        <f t="shared" si="9645"/>
        <v>1</v>
      </c>
      <c r="GA398" s="164">
        <f t="shared" si="212"/>
        <v>2</v>
      </c>
      <c r="GB398" s="165">
        <f t="shared" si="213"/>
        <v>0</v>
      </c>
      <c r="GC398" s="166"/>
      <c r="GD398" s="166"/>
      <c r="GE398" s="166"/>
      <c r="GF398" s="84"/>
      <c r="GG398" s="85"/>
      <c r="GH398" s="83" t="str">
        <f t="shared" si="214"/>
        <v>0</v>
      </c>
      <c r="GI398" s="189"/>
      <c r="GJ398" s="168">
        <f t="shared" si="9646"/>
        <v>0</v>
      </c>
      <c r="GK398" s="168">
        <f t="shared" si="9647"/>
        <v>0</v>
      </c>
      <c r="GL398" s="168">
        <f t="shared" si="9648"/>
        <v>0</v>
      </c>
      <c r="GM398" s="168">
        <f t="shared" si="9649"/>
        <v>0</v>
      </c>
      <c r="GN398" s="154">
        <f t="shared" ref="GN398:GO398" si="9835">GN397</f>
        <v>13</v>
      </c>
      <c r="GO398" s="173">
        <f t="shared" si="9835"/>
        <v>1176</v>
      </c>
      <c r="GP398" s="156" t="str">
        <f t="shared" si="9651"/>
        <v>1</v>
      </c>
      <c r="GQ398" s="157">
        <f t="shared" si="222"/>
        <v>3</v>
      </c>
      <c r="GR398" s="158">
        <f t="shared" si="223"/>
        <v>0</v>
      </c>
      <c r="GS398" s="159"/>
      <c r="GT398" s="159"/>
      <c r="GU398" s="159"/>
      <c r="GV398" s="78"/>
      <c r="GW398" s="79"/>
      <c r="GX398" s="77" t="str">
        <f t="shared" si="224"/>
        <v>0</v>
      </c>
      <c r="GY398" s="81"/>
      <c r="GZ398" s="160">
        <f t="shared" si="9652"/>
        <v>0</v>
      </c>
      <c r="HA398" s="160">
        <f t="shared" si="9653"/>
        <v>0</v>
      </c>
      <c r="HB398" s="160">
        <f t="shared" si="9654"/>
        <v>0</v>
      </c>
      <c r="HC398" s="160">
        <f t="shared" si="9655"/>
        <v>0</v>
      </c>
      <c r="HD398" s="161">
        <f t="shared" ref="HD398:HE398" si="9836">HD397</f>
        <v>14</v>
      </c>
      <c r="HE398" s="175">
        <f t="shared" si="9836"/>
        <v>1177</v>
      </c>
      <c r="HF398" s="163" t="str">
        <f t="shared" si="9657"/>
        <v>1</v>
      </c>
      <c r="HG398" s="164">
        <f t="shared" si="232"/>
        <v>5</v>
      </c>
      <c r="HH398" s="165">
        <f t="shared" si="233"/>
        <v>0</v>
      </c>
      <c r="HI398" s="166"/>
      <c r="HJ398" s="166"/>
      <c r="HK398" s="166"/>
      <c r="HL398" s="84"/>
      <c r="HM398" s="85"/>
      <c r="HN398" s="83" t="str">
        <f t="shared" si="234"/>
        <v>0</v>
      </c>
      <c r="HO398" s="189"/>
      <c r="HP398" s="168">
        <f t="shared" si="9658"/>
        <v>0</v>
      </c>
      <c r="HQ398" s="168">
        <f t="shared" si="9659"/>
        <v>0</v>
      </c>
      <c r="HR398" s="168">
        <f t="shared" si="9660"/>
        <v>0</v>
      </c>
      <c r="HS398" s="168">
        <f t="shared" si="9661"/>
        <v>0</v>
      </c>
      <c r="HT398" s="154">
        <f t="shared" ref="HT398:HU398" si="9837">HT397</f>
        <v>15</v>
      </c>
      <c r="HU398" s="173">
        <f t="shared" si="9837"/>
        <v>1178</v>
      </c>
      <c r="HV398" s="156" t="str">
        <f t="shared" si="9663"/>
        <v>1</v>
      </c>
      <c r="HW398" s="157" t="str">
        <f t="shared" si="242"/>
        <v/>
      </c>
      <c r="HX398" s="169">
        <f t="shared" si="243"/>
        <v>0</v>
      </c>
      <c r="HY398" s="159"/>
      <c r="HZ398" s="159"/>
      <c r="IA398" s="159"/>
      <c r="IB398" s="160"/>
      <c r="IC398" s="160"/>
      <c r="ID398" s="160" t="str">
        <f t="shared" si="244"/>
        <v>0</v>
      </c>
      <c r="IE398" s="160"/>
      <c r="IF398" s="160">
        <f t="shared" si="9664"/>
        <v>0</v>
      </c>
      <c r="IG398" s="160">
        <f t="shared" si="9665"/>
        <v>0</v>
      </c>
      <c r="IH398" s="160">
        <f t="shared" si="9666"/>
        <v>0</v>
      </c>
      <c r="II398" s="160">
        <f t="shared" si="9667"/>
        <v>0</v>
      </c>
      <c r="IJ398" s="161">
        <f t="shared" ref="IJ398:IK398" si="9838">IJ397</f>
        <v>16</v>
      </c>
      <c r="IK398" s="175">
        <f t="shared" si="9838"/>
        <v>1179</v>
      </c>
      <c r="IL398" s="163" t="str">
        <f t="shared" si="9669"/>
        <v>1</v>
      </c>
      <c r="IM398" s="164" t="str">
        <f t="shared" si="252"/>
        <v/>
      </c>
      <c r="IN398" s="165">
        <f t="shared" si="253"/>
        <v>0</v>
      </c>
      <c r="IO398" s="166"/>
      <c r="IP398" s="166"/>
      <c r="IQ398" s="166"/>
      <c r="IR398" s="168"/>
      <c r="IS398" s="168"/>
      <c r="IT398" s="170" t="str">
        <f t="shared" si="254"/>
        <v>0</v>
      </c>
      <c r="IU398" s="170"/>
      <c r="IV398" s="168">
        <f t="shared" si="9670"/>
        <v>0</v>
      </c>
      <c r="IW398" s="168">
        <f t="shared" si="9671"/>
        <v>0</v>
      </c>
      <c r="IX398" s="168">
        <f t="shared" si="9672"/>
        <v>0</v>
      </c>
      <c r="IY398" s="168">
        <f t="shared" si="9673"/>
        <v>0</v>
      </c>
      <c r="IZ398" s="154">
        <f t="shared" ref="IZ398:JA398" si="9839">IZ397</f>
        <v>17</v>
      </c>
      <c r="JA398" s="173">
        <f t="shared" si="9839"/>
        <v>1180</v>
      </c>
      <c r="JB398" s="156" t="str">
        <f t="shared" si="9675"/>
        <v>1</v>
      </c>
      <c r="JC398" s="157" t="str">
        <f t="shared" si="262"/>
        <v/>
      </c>
      <c r="JD398" s="158">
        <f t="shared" si="263"/>
        <v>0</v>
      </c>
      <c r="JE398" s="159"/>
      <c r="JF398" s="159"/>
      <c r="JG398" s="159"/>
      <c r="JH398" s="160"/>
      <c r="JI398" s="160"/>
      <c r="JJ398" s="171" t="str">
        <f t="shared" si="264"/>
        <v>0</v>
      </c>
      <c r="JK398" s="171"/>
      <c r="JL398" s="160">
        <f t="shared" si="9676"/>
        <v>0</v>
      </c>
      <c r="JM398" s="160">
        <f t="shared" si="9677"/>
        <v>0</v>
      </c>
      <c r="JN398" s="160">
        <f t="shared" si="9678"/>
        <v>0</v>
      </c>
      <c r="JO398" s="160">
        <f t="shared" si="9679"/>
        <v>0</v>
      </c>
      <c r="JP398" s="161">
        <f t="shared" ref="JP398:JQ398" si="9840">JP397</f>
        <v>18</v>
      </c>
      <c r="JQ398" s="175">
        <f t="shared" si="9840"/>
        <v>1181</v>
      </c>
      <c r="JR398" s="163" t="str">
        <f t="shared" si="9681"/>
        <v>1</v>
      </c>
      <c r="JS398" s="164" t="str">
        <f t="shared" si="272"/>
        <v/>
      </c>
      <c r="JT398" s="165">
        <f t="shared" si="273"/>
        <v>0</v>
      </c>
      <c r="JU398" s="166"/>
      <c r="JV398" s="166"/>
      <c r="JW398" s="166"/>
      <c r="JX398" s="168"/>
      <c r="JY398" s="168"/>
      <c r="JZ398" s="170" t="str">
        <f t="shared" si="274"/>
        <v>0</v>
      </c>
      <c r="KA398" s="170"/>
      <c r="KB398" s="168">
        <f t="shared" si="9682"/>
        <v>0</v>
      </c>
      <c r="KC398" s="168">
        <f t="shared" si="9683"/>
        <v>0</v>
      </c>
      <c r="KD398" s="168">
        <f t="shared" si="9684"/>
        <v>0</v>
      </c>
      <c r="KE398" s="168">
        <f t="shared" si="9685"/>
        <v>0</v>
      </c>
      <c r="KF398" s="154">
        <f t="shared" ref="KF398:KG398" si="9841">KF397</f>
        <v>19</v>
      </c>
      <c r="KG398" s="173">
        <f t="shared" si="9841"/>
        <v>1182</v>
      </c>
      <c r="KH398" s="156" t="str">
        <f t="shared" si="9687"/>
        <v>1</v>
      </c>
      <c r="KI398" s="157" t="str">
        <f t="shared" si="282"/>
        <v/>
      </c>
      <c r="KJ398" s="158">
        <f t="shared" si="283"/>
        <v>0</v>
      </c>
      <c r="KK398" s="159"/>
      <c r="KL398" s="159"/>
      <c r="KM398" s="159"/>
      <c r="KN398" s="160"/>
      <c r="KO398" s="160"/>
      <c r="KP398" s="171" t="str">
        <f t="shared" si="284"/>
        <v>0</v>
      </c>
      <c r="KQ398" s="171"/>
      <c r="KR398" s="160">
        <f t="shared" si="9688"/>
        <v>0</v>
      </c>
      <c r="KS398" s="160">
        <f t="shared" si="9689"/>
        <v>0</v>
      </c>
      <c r="KT398" s="160">
        <f t="shared" si="9690"/>
        <v>0</v>
      </c>
      <c r="KU398" s="160">
        <f t="shared" si="9691"/>
        <v>0</v>
      </c>
      <c r="KV398" s="161">
        <f t="shared" ref="KV398:KW398" si="9842">KV397</f>
        <v>20</v>
      </c>
      <c r="KW398" s="175">
        <f t="shared" si="9842"/>
        <v>1183</v>
      </c>
      <c r="KX398" s="163" t="str">
        <f t="shared" si="9693"/>
        <v>1</v>
      </c>
      <c r="KY398" s="164" t="str">
        <f t="shared" si="292"/>
        <v/>
      </c>
      <c r="KZ398" s="165">
        <f t="shared" si="293"/>
        <v>0</v>
      </c>
      <c r="LA398" s="166"/>
      <c r="LB398" s="166"/>
      <c r="LC398" s="166"/>
      <c r="LD398" s="168"/>
      <c r="LE398" s="168"/>
      <c r="LF398" s="170" t="str">
        <f t="shared" si="294"/>
        <v>0</v>
      </c>
      <c r="LG398" s="170"/>
      <c r="LH398" s="168">
        <f t="shared" si="9694"/>
        <v>0</v>
      </c>
      <c r="LI398" s="168">
        <f t="shared" si="9695"/>
        <v>0</v>
      </c>
      <c r="LJ398" s="168">
        <f t="shared" si="9696"/>
        <v>0</v>
      </c>
      <c r="LK398" s="168">
        <f t="shared" si="9697"/>
        <v>0</v>
      </c>
      <c r="LL398" s="172"/>
      <c r="LM398" s="172"/>
      <c r="LN398" s="168" t="str">
        <f t="shared" si="9698"/>
        <v>#REF!</v>
      </c>
      <c r="LO398" s="168" t="str">
        <f t="shared" si="9699"/>
        <v>#REF!</v>
      </c>
      <c r="LP398" s="168" t="str">
        <f t="shared" si="9700"/>
        <v>#REF!</v>
      </c>
      <c r="LQ398" s="168" t="str">
        <f t="shared" si="9701"/>
        <v>#REF!</v>
      </c>
    </row>
    <row r="399" ht="15.75" customHeight="1">
      <c r="A399" s="151"/>
      <c r="B399" s="152"/>
      <c r="C399" s="153">
        <f t="shared" si="99"/>
        <v>0</v>
      </c>
      <c r="D399" s="154">
        <f t="shared" ref="D399:E399" si="9843">D398</f>
        <v>1</v>
      </c>
      <c r="E399" s="173">
        <f t="shared" si="9843"/>
        <v>1164</v>
      </c>
      <c r="F399" s="156" t="str">
        <f t="shared" si="9803"/>
        <v>1</v>
      </c>
      <c r="G399" s="157">
        <f t="shared" si="102"/>
        <v>1</v>
      </c>
      <c r="H399" s="158">
        <f t="shared" si="103"/>
        <v>0</v>
      </c>
      <c r="I399" s="159"/>
      <c r="J399" s="159"/>
      <c r="K399" s="159"/>
      <c r="L399" s="78"/>
      <c r="M399" s="79"/>
      <c r="N399" s="77" t="str">
        <f t="shared" si="104"/>
        <v>0</v>
      </c>
      <c r="O399" s="81"/>
      <c r="P399" s="160">
        <f t="shared" si="9580"/>
        <v>0</v>
      </c>
      <c r="Q399" s="160">
        <f t="shared" si="9581"/>
        <v>0</v>
      </c>
      <c r="R399" s="160">
        <f t="shared" si="9582"/>
        <v>0</v>
      </c>
      <c r="S399" s="160">
        <f t="shared" si="9583"/>
        <v>0</v>
      </c>
      <c r="T399" s="161">
        <f t="shared" ref="T399:U399" si="9844">T398</f>
        <v>2</v>
      </c>
      <c r="U399" s="175">
        <f t="shared" si="9844"/>
        <v>1165</v>
      </c>
      <c r="V399" s="163" t="str">
        <f t="shared" si="9585"/>
        <v>1</v>
      </c>
      <c r="W399" s="164">
        <f t="shared" si="112"/>
        <v>1</v>
      </c>
      <c r="X399" s="165">
        <f t="shared" si="113"/>
        <v>0</v>
      </c>
      <c r="Y399" s="166"/>
      <c r="Z399" s="166"/>
      <c r="AA399" s="166"/>
      <c r="AB399" s="84"/>
      <c r="AC399" s="85"/>
      <c r="AD399" s="83" t="str">
        <f t="shared" si="114"/>
        <v>0</v>
      </c>
      <c r="AE399" s="189"/>
      <c r="AF399" s="168">
        <f t="shared" si="9586"/>
        <v>0</v>
      </c>
      <c r="AG399" s="168">
        <f t="shared" si="9587"/>
        <v>0</v>
      </c>
      <c r="AH399" s="168">
        <f t="shared" si="9588"/>
        <v>0</v>
      </c>
      <c r="AI399" s="168">
        <f t="shared" si="9589"/>
        <v>0</v>
      </c>
      <c r="AJ399" s="154">
        <f t="shared" ref="AJ399:AK399" si="9845">AJ398</f>
        <v>3</v>
      </c>
      <c r="AK399" s="173">
        <f t="shared" si="9845"/>
        <v>1166</v>
      </c>
      <c r="AL399" s="156" t="str">
        <f t="shared" si="9591"/>
        <v>1</v>
      </c>
      <c r="AM399" s="157">
        <f t="shared" si="122"/>
        <v>2</v>
      </c>
      <c r="AN399" s="158">
        <f t="shared" si="123"/>
        <v>0</v>
      </c>
      <c r="AO399" s="159"/>
      <c r="AP399" s="159"/>
      <c r="AQ399" s="159"/>
      <c r="AR399" s="78"/>
      <c r="AS399" s="79"/>
      <c r="AT399" s="77" t="str">
        <f t="shared" si="124"/>
        <v>0</v>
      </c>
      <c r="AU399" s="81"/>
      <c r="AV399" s="160">
        <f t="shared" si="9592"/>
        <v>0</v>
      </c>
      <c r="AW399" s="160">
        <f t="shared" si="9593"/>
        <v>0</v>
      </c>
      <c r="AX399" s="160">
        <f t="shared" si="9594"/>
        <v>0</v>
      </c>
      <c r="AY399" s="160">
        <f t="shared" si="9595"/>
        <v>0</v>
      </c>
      <c r="AZ399" s="161">
        <f t="shared" ref="AZ399:BA399" si="9846">AZ398</f>
        <v>4</v>
      </c>
      <c r="BA399" s="175">
        <f t="shared" si="9846"/>
        <v>1167</v>
      </c>
      <c r="BB399" s="163" t="str">
        <f t="shared" si="9597"/>
        <v>1</v>
      </c>
      <c r="BC399" s="164">
        <f t="shared" si="132"/>
        <v>4</v>
      </c>
      <c r="BD399" s="165">
        <f t="shared" si="133"/>
        <v>0</v>
      </c>
      <c r="BE399" s="166"/>
      <c r="BF399" s="166"/>
      <c r="BG399" s="166"/>
      <c r="BH399" s="84"/>
      <c r="BI399" s="85"/>
      <c r="BJ399" s="83" t="str">
        <f t="shared" si="134"/>
        <v>0</v>
      </c>
      <c r="BK399" s="189"/>
      <c r="BL399" s="168">
        <f t="shared" si="9598"/>
        <v>0</v>
      </c>
      <c r="BM399" s="168">
        <f t="shared" si="9599"/>
        <v>0</v>
      </c>
      <c r="BN399" s="168">
        <f t="shared" si="9600"/>
        <v>0</v>
      </c>
      <c r="BO399" s="168">
        <f t="shared" si="9601"/>
        <v>0</v>
      </c>
      <c r="BP399" s="154">
        <f t="shared" ref="BP399:BQ399" si="9847">BP398</f>
        <v>5</v>
      </c>
      <c r="BQ399" s="173">
        <f t="shared" si="9847"/>
        <v>1168</v>
      </c>
      <c r="BR399" s="156" t="str">
        <f t="shared" si="9603"/>
        <v>1</v>
      </c>
      <c r="BS399" s="157">
        <f t="shared" si="142"/>
        <v>4</v>
      </c>
      <c r="BT399" s="158">
        <f t="shared" si="143"/>
        <v>0</v>
      </c>
      <c r="BU399" s="159"/>
      <c r="BV399" s="159"/>
      <c r="BW399" s="159"/>
      <c r="BX399" s="78"/>
      <c r="BY399" s="79"/>
      <c r="BZ399" s="77" t="str">
        <f t="shared" si="144"/>
        <v>0</v>
      </c>
      <c r="CA399" s="81"/>
      <c r="CB399" s="160">
        <f t="shared" si="9604"/>
        <v>0</v>
      </c>
      <c r="CC399" s="160">
        <f t="shared" si="9605"/>
        <v>0</v>
      </c>
      <c r="CD399" s="160">
        <f t="shared" si="9606"/>
        <v>0</v>
      </c>
      <c r="CE399" s="160">
        <f t="shared" si="9607"/>
        <v>0</v>
      </c>
      <c r="CF399" s="161">
        <f t="shared" ref="CF399:CG399" si="9848">CF398</f>
        <v>6</v>
      </c>
      <c r="CG399" s="175">
        <f t="shared" si="9848"/>
        <v>1169</v>
      </c>
      <c r="CH399" s="163" t="str">
        <f t="shared" si="9609"/>
        <v>1</v>
      </c>
      <c r="CI399" s="164">
        <f t="shared" si="152"/>
        <v>2</v>
      </c>
      <c r="CJ399" s="165">
        <f t="shared" si="153"/>
        <v>0</v>
      </c>
      <c r="CK399" s="166"/>
      <c r="CL399" s="166"/>
      <c r="CM399" s="166"/>
      <c r="CN399" s="84"/>
      <c r="CO399" s="85"/>
      <c r="CP399" s="83" t="str">
        <f t="shared" si="154"/>
        <v>0</v>
      </c>
      <c r="CQ399" s="189"/>
      <c r="CR399" s="168">
        <f t="shared" si="9610"/>
        <v>0</v>
      </c>
      <c r="CS399" s="168">
        <f t="shared" si="9611"/>
        <v>0</v>
      </c>
      <c r="CT399" s="168">
        <f t="shared" si="9612"/>
        <v>0</v>
      </c>
      <c r="CU399" s="168">
        <f t="shared" si="9613"/>
        <v>0</v>
      </c>
      <c r="CV399" s="154">
        <f t="shared" ref="CV399:CW399" si="9849">CV398</f>
        <v>7</v>
      </c>
      <c r="CW399" s="173">
        <f t="shared" si="9849"/>
        <v>1170</v>
      </c>
      <c r="CX399" s="156" t="str">
        <f t="shared" si="9615"/>
        <v>1</v>
      </c>
      <c r="CY399" s="157">
        <f t="shared" si="162"/>
        <v>2</v>
      </c>
      <c r="CZ399" s="158">
        <f t="shared" si="163"/>
        <v>0</v>
      </c>
      <c r="DA399" s="159"/>
      <c r="DB399" s="159"/>
      <c r="DC399" s="159"/>
      <c r="DD399" s="78"/>
      <c r="DE399" s="79"/>
      <c r="DF399" s="77" t="str">
        <f t="shared" si="164"/>
        <v>0</v>
      </c>
      <c r="DG399" s="81"/>
      <c r="DH399" s="160">
        <f t="shared" si="9616"/>
        <v>0</v>
      </c>
      <c r="DI399" s="160">
        <f t="shared" si="9617"/>
        <v>0</v>
      </c>
      <c r="DJ399" s="160">
        <f t="shared" si="9618"/>
        <v>0</v>
      </c>
      <c r="DK399" s="160">
        <f t="shared" si="9619"/>
        <v>0</v>
      </c>
      <c r="DL399" s="161">
        <f t="shared" ref="DL399:DM399" si="9850">DL398</f>
        <v>8</v>
      </c>
      <c r="DM399" s="175">
        <f t="shared" si="9850"/>
        <v>1171</v>
      </c>
      <c r="DN399" s="163" t="str">
        <f t="shared" si="9621"/>
        <v>1</v>
      </c>
      <c r="DO399" s="164">
        <f t="shared" si="172"/>
        <v>2</v>
      </c>
      <c r="DP399" s="165">
        <f t="shared" si="173"/>
        <v>0</v>
      </c>
      <c r="DQ399" s="166"/>
      <c r="DR399" s="166"/>
      <c r="DS399" s="166"/>
      <c r="DT399" s="84"/>
      <c r="DU399" s="85"/>
      <c r="DV399" s="83" t="str">
        <f t="shared" si="174"/>
        <v>0</v>
      </c>
      <c r="DW399" s="189"/>
      <c r="DX399" s="168">
        <f t="shared" si="9622"/>
        <v>0</v>
      </c>
      <c r="DY399" s="168">
        <f t="shared" si="9623"/>
        <v>0</v>
      </c>
      <c r="DZ399" s="168">
        <f t="shared" si="9624"/>
        <v>0</v>
      </c>
      <c r="EA399" s="168">
        <f t="shared" si="9625"/>
        <v>0</v>
      </c>
      <c r="EB399" s="154">
        <f t="shared" ref="EB399:EC399" si="9851">EB398</f>
        <v>9</v>
      </c>
      <c r="EC399" s="173">
        <f t="shared" si="9851"/>
        <v>1172</v>
      </c>
      <c r="ED399" s="156" t="str">
        <f t="shared" si="9627"/>
        <v>1</v>
      </c>
      <c r="EE399" s="157">
        <f t="shared" si="182"/>
        <v>5</v>
      </c>
      <c r="EF399" s="169">
        <f t="shared" si="183"/>
        <v>0</v>
      </c>
      <c r="EG399" s="159"/>
      <c r="EH399" s="159"/>
      <c r="EI399" s="159"/>
      <c r="EJ399" s="78"/>
      <c r="EK399" s="79"/>
      <c r="EL399" s="77" t="str">
        <f t="shared" si="184"/>
        <v>0</v>
      </c>
      <c r="EM399" s="81"/>
      <c r="EN399" s="160">
        <f t="shared" si="9628"/>
        <v>0</v>
      </c>
      <c r="EO399" s="160">
        <f t="shared" si="9629"/>
        <v>0</v>
      </c>
      <c r="EP399" s="160">
        <f t="shared" si="9630"/>
        <v>0</v>
      </c>
      <c r="EQ399" s="160">
        <f t="shared" si="9631"/>
        <v>0</v>
      </c>
      <c r="ER399" s="161">
        <f t="shared" ref="ER399:ES399" si="9852">ER398</f>
        <v>10</v>
      </c>
      <c r="ES399" s="175">
        <f t="shared" si="9852"/>
        <v>1173</v>
      </c>
      <c r="ET399" s="163" t="str">
        <f t="shared" si="9633"/>
        <v>1</v>
      </c>
      <c r="EU399" s="164">
        <f t="shared" si="192"/>
        <v>19</v>
      </c>
      <c r="EV399" s="165">
        <f t="shared" si="193"/>
        <v>0</v>
      </c>
      <c r="EW399" s="166"/>
      <c r="EX399" s="166"/>
      <c r="EY399" s="166"/>
      <c r="EZ399" s="84"/>
      <c r="FA399" s="85"/>
      <c r="FB399" s="83" t="str">
        <f t="shared" si="194"/>
        <v>0</v>
      </c>
      <c r="FC399" s="189"/>
      <c r="FD399" s="168">
        <f t="shared" si="9634"/>
        <v>0</v>
      </c>
      <c r="FE399" s="168">
        <f t="shared" si="9635"/>
        <v>0</v>
      </c>
      <c r="FF399" s="168">
        <f t="shared" si="9636"/>
        <v>0</v>
      </c>
      <c r="FG399" s="168">
        <f t="shared" si="9637"/>
        <v>0</v>
      </c>
      <c r="FH399" s="154">
        <f t="shared" ref="FH399:FI399" si="9853">FH398</f>
        <v>11</v>
      </c>
      <c r="FI399" s="173">
        <f t="shared" si="9853"/>
        <v>1174</v>
      </c>
      <c r="FJ399" s="156" t="str">
        <f t="shared" si="9639"/>
        <v>1</v>
      </c>
      <c r="FK399" s="157">
        <f t="shared" si="202"/>
        <v>4</v>
      </c>
      <c r="FL399" s="158">
        <f t="shared" si="203"/>
        <v>0</v>
      </c>
      <c r="FM399" s="159"/>
      <c r="FN399" s="159"/>
      <c r="FO399" s="159"/>
      <c r="FP399" s="78"/>
      <c r="FQ399" s="79"/>
      <c r="FR399" s="77" t="str">
        <f t="shared" si="204"/>
        <v>0</v>
      </c>
      <c r="FS399" s="81"/>
      <c r="FT399" s="160">
        <f t="shared" si="9640"/>
        <v>0</v>
      </c>
      <c r="FU399" s="160">
        <f t="shared" si="9641"/>
        <v>0</v>
      </c>
      <c r="FV399" s="160">
        <f t="shared" si="9642"/>
        <v>0</v>
      </c>
      <c r="FW399" s="160">
        <f t="shared" si="9643"/>
        <v>0</v>
      </c>
      <c r="FX399" s="161">
        <f t="shared" ref="FX399:FY399" si="9854">FX398</f>
        <v>12</v>
      </c>
      <c r="FY399" s="175">
        <f t="shared" si="9854"/>
        <v>1175</v>
      </c>
      <c r="FZ399" s="163" t="str">
        <f t="shared" si="9645"/>
        <v>1</v>
      </c>
      <c r="GA399" s="164">
        <f t="shared" si="212"/>
        <v>2</v>
      </c>
      <c r="GB399" s="165">
        <f t="shared" si="213"/>
        <v>0</v>
      </c>
      <c r="GC399" s="166"/>
      <c r="GD399" s="166"/>
      <c r="GE399" s="166"/>
      <c r="GF399" s="84"/>
      <c r="GG399" s="85"/>
      <c r="GH399" s="83" t="str">
        <f t="shared" si="214"/>
        <v>0</v>
      </c>
      <c r="GI399" s="189"/>
      <c r="GJ399" s="168">
        <f t="shared" si="9646"/>
        <v>0</v>
      </c>
      <c r="GK399" s="168">
        <f t="shared" si="9647"/>
        <v>0</v>
      </c>
      <c r="GL399" s="168">
        <f t="shared" si="9648"/>
        <v>0</v>
      </c>
      <c r="GM399" s="168">
        <f t="shared" si="9649"/>
        <v>0</v>
      </c>
      <c r="GN399" s="154">
        <f t="shared" ref="GN399:GO399" si="9855">GN398</f>
        <v>13</v>
      </c>
      <c r="GO399" s="173">
        <f t="shared" si="9855"/>
        <v>1176</v>
      </c>
      <c r="GP399" s="156" t="str">
        <f t="shared" si="9651"/>
        <v>1</v>
      </c>
      <c r="GQ399" s="157">
        <f t="shared" si="222"/>
        <v>3</v>
      </c>
      <c r="GR399" s="158">
        <f t="shared" si="223"/>
        <v>0</v>
      </c>
      <c r="GS399" s="159"/>
      <c r="GT399" s="159"/>
      <c r="GU399" s="159"/>
      <c r="GV399" s="78"/>
      <c r="GW399" s="79"/>
      <c r="GX399" s="77" t="str">
        <f t="shared" si="224"/>
        <v>0</v>
      </c>
      <c r="GY399" s="81"/>
      <c r="GZ399" s="160">
        <f t="shared" si="9652"/>
        <v>0</v>
      </c>
      <c r="HA399" s="160">
        <f t="shared" si="9653"/>
        <v>0</v>
      </c>
      <c r="HB399" s="160">
        <f t="shared" si="9654"/>
        <v>0</v>
      </c>
      <c r="HC399" s="160">
        <f t="shared" si="9655"/>
        <v>0</v>
      </c>
      <c r="HD399" s="161">
        <f t="shared" ref="HD399:HE399" si="9856">HD398</f>
        <v>14</v>
      </c>
      <c r="HE399" s="175">
        <f t="shared" si="9856"/>
        <v>1177</v>
      </c>
      <c r="HF399" s="163" t="str">
        <f t="shared" si="9657"/>
        <v>1</v>
      </c>
      <c r="HG399" s="164">
        <f t="shared" si="232"/>
        <v>5</v>
      </c>
      <c r="HH399" s="165">
        <f t="shared" si="233"/>
        <v>0</v>
      </c>
      <c r="HI399" s="166"/>
      <c r="HJ399" s="166"/>
      <c r="HK399" s="166"/>
      <c r="HL399" s="84"/>
      <c r="HM399" s="85"/>
      <c r="HN399" s="83" t="str">
        <f t="shared" si="234"/>
        <v>0</v>
      </c>
      <c r="HO399" s="189"/>
      <c r="HP399" s="168">
        <f t="shared" si="9658"/>
        <v>0</v>
      </c>
      <c r="HQ399" s="168">
        <f t="shared" si="9659"/>
        <v>0</v>
      </c>
      <c r="HR399" s="168">
        <f t="shared" si="9660"/>
        <v>0</v>
      </c>
      <c r="HS399" s="168">
        <f t="shared" si="9661"/>
        <v>0</v>
      </c>
      <c r="HT399" s="154">
        <f t="shared" ref="HT399:HU399" si="9857">HT398</f>
        <v>15</v>
      </c>
      <c r="HU399" s="173">
        <f t="shared" si="9857"/>
        <v>1178</v>
      </c>
      <c r="HV399" s="156" t="str">
        <f t="shared" si="9663"/>
        <v>1</v>
      </c>
      <c r="HW399" s="157" t="str">
        <f t="shared" si="242"/>
        <v/>
      </c>
      <c r="HX399" s="169">
        <f t="shared" si="243"/>
        <v>0</v>
      </c>
      <c r="HY399" s="159"/>
      <c r="HZ399" s="159"/>
      <c r="IA399" s="159"/>
      <c r="IB399" s="160"/>
      <c r="IC399" s="160"/>
      <c r="ID399" s="160" t="str">
        <f t="shared" si="244"/>
        <v>0</v>
      </c>
      <c r="IE399" s="160"/>
      <c r="IF399" s="160">
        <f t="shared" si="9664"/>
        <v>0</v>
      </c>
      <c r="IG399" s="160">
        <f t="shared" si="9665"/>
        <v>0</v>
      </c>
      <c r="IH399" s="160">
        <f t="shared" si="9666"/>
        <v>0</v>
      </c>
      <c r="II399" s="160">
        <f t="shared" si="9667"/>
        <v>0</v>
      </c>
      <c r="IJ399" s="161">
        <f t="shared" ref="IJ399:IK399" si="9858">IJ398</f>
        <v>16</v>
      </c>
      <c r="IK399" s="175">
        <f t="shared" si="9858"/>
        <v>1179</v>
      </c>
      <c r="IL399" s="163" t="str">
        <f t="shared" si="9669"/>
        <v>1</v>
      </c>
      <c r="IM399" s="164" t="str">
        <f t="shared" si="252"/>
        <v/>
      </c>
      <c r="IN399" s="165">
        <f t="shared" si="253"/>
        <v>0</v>
      </c>
      <c r="IO399" s="166"/>
      <c r="IP399" s="166"/>
      <c r="IQ399" s="166"/>
      <c r="IR399" s="168"/>
      <c r="IS399" s="168"/>
      <c r="IT399" s="170" t="str">
        <f t="shared" si="254"/>
        <v>0</v>
      </c>
      <c r="IU399" s="170"/>
      <c r="IV399" s="168">
        <f t="shared" si="9670"/>
        <v>0</v>
      </c>
      <c r="IW399" s="168">
        <f t="shared" si="9671"/>
        <v>0</v>
      </c>
      <c r="IX399" s="168">
        <f t="shared" si="9672"/>
        <v>0</v>
      </c>
      <c r="IY399" s="168">
        <f t="shared" si="9673"/>
        <v>0</v>
      </c>
      <c r="IZ399" s="154">
        <f t="shared" ref="IZ399:JA399" si="9859">IZ398</f>
        <v>17</v>
      </c>
      <c r="JA399" s="173">
        <f t="shared" si="9859"/>
        <v>1180</v>
      </c>
      <c r="JB399" s="156" t="str">
        <f t="shared" si="9675"/>
        <v>1</v>
      </c>
      <c r="JC399" s="157" t="str">
        <f t="shared" si="262"/>
        <v/>
      </c>
      <c r="JD399" s="158">
        <f t="shared" si="263"/>
        <v>0</v>
      </c>
      <c r="JE399" s="159"/>
      <c r="JF399" s="159"/>
      <c r="JG399" s="159"/>
      <c r="JH399" s="160"/>
      <c r="JI399" s="160"/>
      <c r="JJ399" s="171" t="str">
        <f t="shared" si="264"/>
        <v>0</v>
      </c>
      <c r="JK399" s="171"/>
      <c r="JL399" s="160">
        <f t="shared" si="9676"/>
        <v>0</v>
      </c>
      <c r="JM399" s="160">
        <f t="shared" si="9677"/>
        <v>0</v>
      </c>
      <c r="JN399" s="160">
        <f t="shared" si="9678"/>
        <v>0</v>
      </c>
      <c r="JO399" s="160">
        <f t="shared" si="9679"/>
        <v>0</v>
      </c>
      <c r="JP399" s="161">
        <f t="shared" ref="JP399:JQ399" si="9860">JP398</f>
        <v>18</v>
      </c>
      <c r="JQ399" s="175">
        <f t="shared" si="9860"/>
        <v>1181</v>
      </c>
      <c r="JR399" s="163" t="str">
        <f t="shared" si="9681"/>
        <v>1</v>
      </c>
      <c r="JS399" s="164" t="str">
        <f t="shared" si="272"/>
        <v/>
      </c>
      <c r="JT399" s="165">
        <f t="shared" si="273"/>
        <v>0</v>
      </c>
      <c r="JU399" s="166"/>
      <c r="JV399" s="166"/>
      <c r="JW399" s="166"/>
      <c r="JX399" s="168"/>
      <c r="JY399" s="168"/>
      <c r="JZ399" s="170" t="str">
        <f t="shared" si="274"/>
        <v>0</v>
      </c>
      <c r="KA399" s="170"/>
      <c r="KB399" s="168">
        <f t="shared" si="9682"/>
        <v>0</v>
      </c>
      <c r="KC399" s="168">
        <f t="shared" si="9683"/>
        <v>0</v>
      </c>
      <c r="KD399" s="168">
        <f t="shared" si="9684"/>
        <v>0</v>
      </c>
      <c r="KE399" s="168">
        <f t="shared" si="9685"/>
        <v>0</v>
      </c>
      <c r="KF399" s="154">
        <f t="shared" ref="KF399:KG399" si="9861">KF398</f>
        <v>19</v>
      </c>
      <c r="KG399" s="173">
        <f t="shared" si="9861"/>
        <v>1182</v>
      </c>
      <c r="KH399" s="156" t="str">
        <f t="shared" si="9687"/>
        <v>1</v>
      </c>
      <c r="KI399" s="157" t="str">
        <f t="shared" si="282"/>
        <v/>
      </c>
      <c r="KJ399" s="158">
        <f t="shared" si="283"/>
        <v>0</v>
      </c>
      <c r="KK399" s="159"/>
      <c r="KL399" s="159"/>
      <c r="KM399" s="159"/>
      <c r="KN399" s="160"/>
      <c r="KO399" s="160"/>
      <c r="KP399" s="171" t="str">
        <f t="shared" si="284"/>
        <v>0</v>
      </c>
      <c r="KQ399" s="171"/>
      <c r="KR399" s="160">
        <f t="shared" si="9688"/>
        <v>0</v>
      </c>
      <c r="KS399" s="160">
        <f t="shared" si="9689"/>
        <v>0</v>
      </c>
      <c r="KT399" s="160">
        <f t="shared" si="9690"/>
        <v>0</v>
      </c>
      <c r="KU399" s="160">
        <f t="shared" si="9691"/>
        <v>0</v>
      </c>
      <c r="KV399" s="161">
        <f t="shared" ref="KV399:KW399" si="9862">KV398</f>
        <v>20</v>
      </c>
      <c r="KW399" s="175">
        <f t="shared" si="9862"/>
        <v>1183</v>
      </c>
      <c r="KX399" s="163" t="str">
        <f t="shared" si="9693"/>
        <v>1</v>
      </c>
      <c r="KY399" s="164" t="str">
        <f t="shared" si="292"/>
        <v/>
      </c>
      <c r="KZ399" s="165">
        <f t="shared" si="293"/>
        <v>0</v>
      </c>
      <c r="LA399" s="166"/>
      <c r="LB399" s="166"/>
      <c r="LC399" s="166"/>
      <c r="LD399" s="168"/>
      <c r="LE399" s="168"/>
      <c r="LF399" s="170" t="str">
        <f t="shared" si="294"/>
        <v>0</v>
      </c>
      <c r="LG399" s="170"/>
      <c r="LH399" s="168">
        <f t="shared" si="9694"/>
        <v>0</v>
      </c>
      <c r="LI399" s="168">
        <f t="shared" si="9695"/>
        <v>0</v>
      </c>
      <c r="LJ399" s="168">
        <f t="shared" si="9696"/>
        <v>0</v>
      </c>
      <c r="LK399" s="168">
        <f t="shared" si="9697"/>
        <v>0</v>
      </c>
      <c r="LL399" s="172"/>
      <c r="LM399" s="172"/>
      <c r="LN399" s="168" t="str">
        <f t="shared" si="9698"/>
        <v>#REF!</v>
      </c>
      <c r="LO399" s="168" t="str">
        <f t="shared" si="9699"/>
        <v>#REF!</v>
      </c>
      <c r="LP399" s="168" t="str">
        <f t="shared" si="9700"/>
        <v>#REF!</v>
      </c>
      <c r="LQ399" s="168" t="str">
        <f t="shared" si="9701"/>
        <v>#REF!</v>
      </c>
    </row>
    <row r="400" ht="15.75" customHeight="1">
      <c r="A400" s="151"/>
      <c r="B400" s="152"/>
      <c r="C400" s="153">
        <f t="shared" si="99"/>
        <v>0</v>
      </c>
      <c r="D400" s="154">
        <f t="shared" ref="D400:E400" si="9863">D399</f>
        <v>1</v>
      </c>
      <c r="E400" s="173">
        <f t="shared" si="9863"/>
        <v>1164</v>
      </c>
      <c r="F400" s="156" t="str">
        <f t="shared" si="9803"/>
        <v>1</v>
      </c>
      <c r="G400" s="157">
        <f t="shared" si="102"/>
        <v>1</v>
      </c>
      <c r="H400" s="158">
        <f t="shared" si="103"/>
        <v>0</v>
      </c>
      <c r="I400" s="159"/>
      <c r="J400" s="159"/>
      <c r="K400" s="159"/>
      <c r="L400" s="78"/>
      <c r="M400" s="79"/>
      <c r="N400" s="77" t="str">
        <f t="shared" si="104"/>
        <v>0</v>
      </c>
      <c r="O400" s="81"/>
      <c r="P400" s="160">
        <f t="shared" si="9580"/>
        <v>0</v>
      </c>
      <c r="Q400" s="160">
        <f t="shared" si="9581"/>
        <v>0</v>
      </c>
      <c r="R400" s="160">
        <f t="shared" si="9582"/>
        <v>0</v>
      </c>
      <c r="S400" s="160">
        <f t="shared" si="9583"/>
        <v>0</v>
      </c>
      <c r="T400" s="161">
        <f t="shared" ref="T400:U400" si="9864">T399</f>
        <v>2</v>
      </c>
      <c r="U400" s="175">
        <f t="shared" si="9864"/>
        <v>1165</v>
      </c>
      <c r="V400" s="163" t="str">
        <f t="shared" si="9585"/>
        <v>1</v>
      </c>
      <c r="W400" s="164">
        <f t="shared" si="112"/>
        <v>1</v>
      </c>
      <c r="X400" s="165">
        <f t="shared" si="113"/>
        <v>0</v>
      </c>
      <c r="Y400" s="166"/>
      <c r="Z400" s="166"/>
      <c r="AA400" s="166"/>
      <c r="AB400" s="84"/>
      <c r="AC400" s="85"/>
      <c r="AD400" s="83" t="str">
        <f t="shared" si="114"/>
        <v>0</v>
      </c>
      <c r="AE400" s="189"/>
      <c r="AF400" s="168">
        <f t="shared" si="9586"/>
        <v>0</v>
      </c>
      <c r="AG400" s="168">
        <f t="shared" si="9587"/>
        <v>0</v>
      </c>
      <c r="AH400" s="168">
        <f t="shared" si="9588"/>
        <v>0</v>
      </c>
      <c r="AI400" s="168">
        <f t="shared" si="9589"/>
        <v>0</v>
      </c>
      <c r="AJ400" s="154">
        <f t="shared" ref="AJ400:AK400" si="9865">AJ399</f>
        <v>3</v>
      </c>
      <c r="AK400" s="173">
        <f t="shared" si="9865"/>
        <v>1166</v>
      </c>
      <c r="AL400" s="156" t="str">
        <f t="shared" si="9591"/>
        <v>1</v>
      </c>
      <c r="AM400" s="157">
        <f t="shared" si="122"/>
        <v>2</v>
      </c>
      <c r="AN400" s="158">
        <f t="shared" si="123"/>
        <v>0</v>
      </c>
      <c r="AO400" s="159"/>
      <c r="AP400" s="159"/>
      <c r="AQ400" s="159"/>
      <c r="AR400" s="78"/>
      <c r="AS400" s="79"/>
      <c r="AT400" s="77" t="str">
        <f t="shared" si="124"/>
        <v>0</v>
      </c>
      <c r="AU400" s="81"/>
      <c r="AV400" s="160">
        <f t="shared" si="9592"/>
        <v>0</v>
      </c>
      <c r="AW400" s="160">
        <f t="shared" si="9593"/>
        <v>0</v>
      </c>
      <c r="AX400" s="160">
        <f t="shared" si="9594"/>
        <v>0</v>
      </c>
      <c r="AY400" s="160">
        <f t="shared" si="9595"/>
        <v>0</v>
      </c>
      <c r="AZ400" s="161">
        <f t="shared" ref="AZ400:BA400" si="9866">AZ399</f>
        <v>4</v>
      </c>
      <c r="BA400" s="175">
        <f t="shared" si="9866"/>
        <v>1167</v>
      </c>
      <c r="BB400" s="163" t="str">
        <f t="shared" si="9597"/>
        <v>1</v>
      </c>
      <c r="BC400" s="164">
        <f t="shared" si="132"/>
        <v>4</v>
      </c>
      <c r="BD400" s="165">
        <f t="shared" si="133"/>
        <v>0</v>
      </c>
      <c r="BE400" s="166"/>
      <c r="BF400" s="166"/>
      <c r="BG400" s="166"/>
      <c r="BH400" s="84"/>
      <c r="BI400" s="85"/>
      <c r="BJ400" s="83" t="str">
        <f t="shared" si="134"/>
        <v>0</v>
      </c>
      <c r="BK400" s="189"/>
      <c r="BL400" s="168">
        <f t="shared" si="9598"/>
        <v>0</v>
      </c>
      <c r="BM400" s="168">
        <f t="shared" si="9599"/>
        <v>0</v>
      </c>
      <c r="BN400" s="168">
        <f t="shared" si="9600"/>
        <v>0</v>
      </c>
      <c r="BO400" s="168">
        <f t="shared" si="9601"/>
        <v>0</v>
      </c>
      <c r="BP400" s="154">
        <f t="shared" ref="BP400:BQ400" si="9867">BP399</f>
        <v>5</v>
      </c>
      <c r="BQ400" s="173">
        <f t="shared" si="9867"/>
        <v>1168</v>
      </c>
      <c r="BR400" s="156" t="str">
        <f t="shared" si="9603"/>
        <v>1</v>
      </c>
      <c r="BS400" s="157">
        <f t="shared" si="142"/>
        <v>4</v>
      </c>
      <c r="BT400" s="158">
        <f t="shared" si="143"/>
        <v>0</v>
      </c>
      <c r="BU400" s="159"/>
      <c r="BV400" s="159"/>
      <c r="BW400" s="159"/>
      <c r="BX400" s="78"/>
      <c r="BY400" s="79"/>
      <c r="BZ400" s="77" t="str">
        <f t="shared" si="144"/>
        <v>0</v>
      </c>
      <c r="CA400" s="81"/>
      <c r="CB400" s="160">
        <f t="shared" si="9604"/>
        <v>0</v>
      </c>
      <c r="CC400" s="160">
        <f t="shared" si="9605"/>
        <v>0</v>
      </c>
      <c r="CD400" s="160">
        <f t="shared" si="9606"/>
        <v>0</v>
      </c>
      <c r="CE400" s="160">
        <f t="shared" si="9607"/>
        <v>0</v>
      </c>
      <c r="CF400" s="161">
        <f t="shared" ref="CF400:CG400" si="9868">CF399</f>
        <v>6</v>
      </c>
      <c r="CG400" s="175">
        <f t="shared" si="9868"/>
        <v>1169</v>
      </c>
      <c r="CH400" s="163" t="str">
        <f t="shared" si="9609"/>
        <v>1</v>
      </c>
      <c r="CI400" s="164">
        <f t="shared" si="152"/>
        <v>2</v>
      </c>
      <c r="CJ400" s="165">
        <f t="shared" si="153"/>
        <v>0</v>
      </c>
      <c r="CK400" s="166"/>
      <c r="CL400" s="166"/>
      <c r="CM400" s="166"/>
      <c r="CN400" s="84"/>
      <c r="CO400" s="85"/>
      <c r="CP400" s="83" t="str">
        <f t="shared" si="154"/>
        <v>0</v>
      </c>
      <c r="CQ400" s="189"/>
      <c r="CR400" s="168">
        <f t="shared" si="9610"/>
        <v>0</v>
      </c>
      <c r="CS400" s="168">
        <f t="shared" si="9611"/>
        <v>0</v>
      </c>
      <c r="CT400" s="168">
        <f t="shared" si="9612"/>
        <v>0</v>
      </c>
      <c r="CU400" s="168">
        <f t="shared" si="9613"/>
        <v>0</v>
      </c>
      <c r="CV400" s="154">
        <f t="shared" ref="CV400:CW400" si="9869">CV399</f>
        <v>7</v>
      </c>
      <c r="CW400" s="173">
        <f t="shared" si="9869"/>
        <v>1170</v>
      </c>
      <c r="CX400" s="156" t="str">
        <f t="shared" si="9615"/>
        <v>1</v>
      </c>
      <c r="CY400" s="157">
        <f t="shared" si="162"/>
        <v>2</v>
      </c>
      <c r="CZ400" s="158">
        <f t="shared" si="163"/>
        <v>0</v>
      </c>
      <c r="DA400" s="159"/>
      <c r="DB400" s="159"/>
      <c r="DC400" s="159"/>
      <c r="DD400" s="78"/>
      <c r="DE400" s="79"/>
      <c r="DF400" s="77" t="str">
        <f t="shared" si="164"/>
        <v>0</v>
      </c>
      <c r="DG400" s="81"/>
      <c r="DH400" s="160">
        <f t="shared" si="9616"/>
        <v>0</v>
      </c>
      <c r="DI400" s="160">
        <f t="shared" si="9617"/>
        <v>0</v>
      </c>
      <c r="DJ400" s="160">
        <f t="shared" si="9618"/>
        <v>0</v>
      </c>
      <c r="DK400" s="160">
        <f t="shared" si="9619"/>
        <v>0</v>
      </c>
      <c r="DL400" s="161">
        <f t="shared" ref="DL400:DM400" si="9870">DL399</f>
        <v>8</v>
      </c>
      <c r="DM400" s="175">
        <f t="shared" si="9870"/>
        <v>1171</v>
      </c>
      <c r="DN400" s="163" t="str">
        <f t="shared" si="9621"/>
        <v>1</v>
      </c>
      <c r="DO400" s="164">
        <f t="shared" si="172"/>
        <v>2</v>
      </c>
      <c r="DP400" s="165">
        <f t="shared" si="173"/>
        <v>0</v>
      </c>
      <c r="DQ400" s="166"/>
      <c r="DR400" s="166"/>
      <c r="DS400" s="166"/>
      <c r="DT400" s="84"/>
      <c r="DU400" s="85"/>
      <c r="DV400" s="83" t="str">
        <f t="shared" si="174"/>
        <v>0</v>
      </c>
      <c r="DW400" s="189"/>
      <c r="DX400" s="168">
        <f t="shared" si="9622"/>
        <v>0</v>
      </c>
      <c r="DY400" s="168">
        <f t="shared" si="9623"/>
        <v>0</v>
      </c>
      <c r="DZ400" s="168">
        <f t="shared" si="9624"/>
        <v>0</v>
      </c>
      <c r="EA400" s="168">
        <f t="shared" si="9625"/>
        <v>0</v>
      </c>
      <c r="EB400" s="154">
        <f t="shared" ref="EB400:EC400" si="9871">EB399</f>
        <v>9</v>
      </c>
      <c r="EC400" s="173">
        <f t="shared" si="9871"/>
        <v>1172</v>
      </c>
      <c r="ED400" s="156" t="str">
        <f t="shared" si="9627"/>
        <v>1</v>
      </c>
      <c r="EE400" s="157">
        <f t="shared" si="182"/>
        <v>5</v>
      </c>
      <c r="EF400" s="169">
        <f t="shared" si="183"/>
        <v>0</v>
      </c>
      <c r="EG400" s="159"/>
      <c r="EH400" s="159"/>
      <c r="EI400" s="159"/>
      <c r="EJ400" s="78"/>
      <c r="EK400" s="79"/>
      <c r="EL400" s="77" t="str">
        <f t="shared" si="184"/>
        <v>0</v>
      </c>
      <c r="EM400" s="81"/>
      <c r="EN400" s="160">
        <f t="shared" si="9628"/>
        <v>0</v>
      </c>
      <c r="EO400" s="160">
        <f t="shared" si="9629"/>
        <v>0</v>
      </c>
      <c r="EP400" s="160">
        <f t="shared" si="9630"/>
        <v>0</v>
      </c>
      <c r="EQ400" s="160">
        <f t="shared" si="9631"/>
        <v>0</v>
      </c>
      <c r="ER400" s="161">
        <f t="shared" ref="ER400:ES400" si="9872">ER399</f>
        <v>10</v>
      </c>
      <c r="ES400" s="175">
        <f t="shared" si="9872"/>
        <v>1173</v>
      </c>
      <c r="ET400" s="163" t="str">
        <f t="shared" si="9633"/>
        <v>1</v>
      </c>
      <c r="EU400" s="164">
        <f t="shared" si="192"/>
        <v>19</v>
      </c>
      <c r="EV400" s="165">
        <f t="shared" si="193"/>
        <v>0</v>
      </c>
      <c r="EW400" s="166"/>
      <c r="EX400" s="166"/>
      <c r="EY400" s="166"/>
      <c r="EZ400" s="84"/>
      <c r="FA400" s="85"/>
      <c r="FB400" s="83" t="str">
        <f t="shared" si="194"/>
        <v>0</v>
      </c>
      <c r="FC400" s="189"/>
      <c r="FD400" s="168">
        <f t="shared" si="9634"/>
        <v>0</v>
      </c>
      <c r="FE400" s="168">
        <f t="shared" si="9635"/>
        <v>0</v>
      </c>
      <c r="FF400" s="168">
        <f t="shared" si="9636"/>
        <v>0</v>
      </c>
      <c r="FG400" s="168">
        <f t="shared" si="9637"/>
        <v>0</v>
      </c>
      <c r="FH400" s="154">
        <f t="shared" ref="FH400:FI400" si="9873">FH399</f>
        <v>11</v>
      </c>
      <c r="FI400" s="173">
        <f t="shared" si="9873"/>
        <v>1174</v>
      </c>
      <c r="FJ400" s="156" t="str">
        <f t="shared" si="9639"/>
        <v>1</v>
      </c>
      <c r="FK400" s="157">
        <f t="shared" si="202"/>
        <v>4</v>
      </c>
      <c r="FL400" s="158">
        <f t="shared" si="203"/>
        <v>0</v>
      </c>
      <c r="FM400" s="159"/>
      <c r="FN400" s="159"/>
      <c r="FO400" s="159"/>
      <c r="FP400" s="78"/>
      <c r="FQ400" s="79"/>
      <c r="FR400" s="77" t="str">
        <f t="shared" si="204"/>
        <v>0</v>
      </c>
      <c r="FS400" s="81"/>
      <c r="FT400" s="160">
        <f t="shared" si="9640"/>
        <v>0</v>
      </c>
      <c r="FU400" s="160">
        <f t="shared" si="9641"/>
        <v>0</v>
      </c>
      <c r="FV400" s="160">
        <f t="shared" si="9642"/>
        <v>0</v>
      </c>
      <c r="FW400" s="160">
        <f t="shared" si="9643"/>
        <v>0</v>
      </c>
      <c r="FX400" s="161">
        <f t="shared" ref="FX400:FY400" si="9874">FX399</f>
        <v>12</v>
      </c>
      <c r="FY400" s="175">
        <f t="shared" si="9874"/>
        <v>1175</v>
      </c>
      <c r="FZ400" s="163" t="str">
        <f t="shared" si="9645"/>
        <v>1</v>
      </c>
      <c r="GA400" s="164">
        <f t="shared" si="212"/>
        <v>2</v>
      </c>
      <c r="GB400" s="165">
        <f t="shared" si="213"/>
        <v>0</v>
      </c>
      <c r="GC400" s="166"/>
      <c r="GD400" s="166"/>
      <c r="GE400" s="166"/>
      <c r="GF400" s="84"/>
      <c r="GG400" s="85"/>
      <c r="GH400" s="83" t="str">
        <f t="shared" si="214"/>
        <v>0</v>
      </c>
      <c r="GI400" s="189"/>
      <c r="GJ400" s="168">
        <f t="shared" si="9646"/>
        <v>0</v>
      </c>
      <c r="GK400" s="168">
        <f t="shared" si="9647"/>
        <v>0</v>
      </c>
      <c r="GL400" s="168">
        <f t="shared" si="9648"/>
        <v>0</v>
      </c>
      <c r="GM400" s="168">
        <f t="shared" si="9649"/>
        <v>0</v>
      </c>
      <c r="GN400" s="154">
        <f t="shared" ref="GN400:GO400" si="9875">GN399</f>
        <v>13</v>
      </c>
      <c r="GO400" s="173">
        <f t="shared" si="9875"/>
        <v>1176</v>
      </c>
      <c r="GP400" s="156" t="str">
        <f t="shared" si="9651"/>
        <v>1</v>
      </c>
      <c r="GQ400" s="157">
        <f t="shared" si="222"/>
        <v>3</v>
      </c>
      <c r="GR400" s="158">
        <f t="shared" si="223"/>
        <v>0</v>
      </c>
      <c r="GS400" s="159"/>
      <c r="GT400" s="159"/>
      <c r="GU400" s="159"/>
      <c r="GV400" s="78"/>
      <c r="GW400" s="79"/>
      <c r="GX400" s="77" t="str">
        <f t="shared" si="224"/>
        <v>0</v>
      </c>
      <c r="GY400" s="81"/>
      <c r="GZ400" s="160">
        <f t="shared" si="9652"/>
        <v>0</v>
      </c>
      <c r="HA400" s="160">
        <f t="shared" si="9653"/>
        <v>0</v>
      </c>
      <c r="HB400" s="160">
        <f t="shared" si="9654"/>
        <v>0</v>
      </c>
      <c r="HC400" s="160">
        <f t="shared" si="9655"/>
        <v>0</v>
      </c>
      <c r="HD400" s="161">
        <f t="shared" ref="HD400:HE400" si="9876">HD399</f>
        <v>14</v>
      </c>
      <c r="HE400" s="175">
        <f t="shared" si="9876"/>
        <v>1177</v>
      </c>
      <c r="HF400" s="163" t="str">
        <f t="shared" si="9657"/>
        <v>1</v>
      </c>
      <c r="HG400" s="164">
        <f t="shared" si="232"/>
        <v>5</v>
      </c>
      <c r="HH400" s="165">
        <f t="shared" si="233"/>
        <v>0</v>
      </c>
      <c r="HI400" s="166"/>
      <c r="HJ400" s="166"/>
      <c r="HK400" s="166"/>
      <c r="HL400" s="84"/>
      <c r="HM400" s="85"/>
      <c r="HN400" s="83" t="str">
        <f t="shared" si="234"/>
        <v>0</v>
      </c>
      <c r="HO400" s="189"/>
      <c r="HP400" s="168">
        <f t="shared" si="9658"/>
        <v>0</v>
      </c>
      <c r="HQ400" s="168">
        <f t="shared" si="9659"/>
        <v>0</v>
      </c>
      <c r="HR400" s="168">
        <f t="shared" si="9660"/>
        <v>0</v>
      </c>
      <c r="HS400" s="168">
        <f t="shared" si="9661"/>
        <v>0</v>
      </c>
      <c r="HT400" s="154">
        <f t="shared" ref="HT400:HU400" si="9877">HT399</f>
        <v>15</v>
      </c>
      <c r="HU400" s="173">
        <f t="shared" si="9877"/>
        <v>1178</v>
      </c>
      <c r="HV400" s="156" t="str">
        <f t="shared" si="9663"/>
        <v>1</v>
      </c>
      <c r="HW400" s="157" t="str">
        <f t="shared" si="242"/>
        <v/>
      </c>
      <c r="HX400" s="169">
        <f t="shared" si="243"/>
        <v>0</v>
      </c>
      <c r="HY400" s="159"/>
      <c r="HZ400" s="159"/>
      <c r="IA400" s="159"/>
      <c r="IB400" s="160"/>
      <c r="IC400" s="160"/>
      <c r="ID400" s="160" t="str">
        <f t="shared" si="244"/>
        <v>0</v>
      </c>
      <c r="IE400" s="160"/>
      <c r="IF400" s="160">
        <f t="shared" si="9664"/>
        <v>0</v>
      </c>
      <c r="IG400" s="160">
        <f t="shared" si="9665"/>
        <v>0</v>
      </c>
      <c r="IH400" s="160">
        <f t="shared" si="9666"/>
        <v>0</v>
      </c>
      <c r="II400" s="160">
        <f t="shared" si="9667"/>
        <v>0</v>
      </c>
      <c r="IJ400" s="161">
        <f t="shared" ref="IJ400:IK400" si="9878">IJ399</f>
        <v>16</v>
      </c>
      <c r="IK400" s="175">
        <f t="shared" si="9878"/>
        <v>1179</v>
      </c>
      <c r="IL400" s="163" t="str">
        <f t="shared" si="9669"/>
        <v>1</v>
      </c>
      <c r="IM400" s="164" t="str">
        <f t="shared" si="252"/>
        <v/>
      </c>
      <c r="IN400" s="165">
        <f t="shared" si="253"/>
        <v>0</v>
      </c>
      <c r="IO400" s="166"/>
      <c r="IP400" s="166"/>
      <c r="IQ400" s="166"/>
      <c r="IR400" s="168"/>
      <c r="IS400" s="168"/>
      <c r="IT400" s="170" t="str">
        <f t="shared" si="254"/>
        <v>0</v>
      </c>
      <c r="IU400" s="170"/>
      <c r="IV400" s="168">
        <f t="shared" si="9670"/>
        <v>0</v>
      </c>
      <c r="IW400" s="168">
        <f t="shared" si="9671"/>
        <v>0</v>
      </c>
      <c r="IX400" s="168">
        <f t="shared" si="9672"/>
        <v>0</v>
      </c>
      <c r="IY400" s="168">
        <f t="shared" si="9673"/>
        <v>0</v>
      </c>
      <c r="IZ400" s="154">
        <f t="shared" ref="IZ400:JA400" si="9879">IZ399</f>
        <v>17</v>
      </c>
      <c r="JA400" s="173">
        <f t="shared" si="9879"/>
        <v>1180</v>
      </c>
      <c r="JB400" s="156" t="str">
        <f t="shared" si="9675"/>
        <v>1</v>
      </c>
      <c r="JC400" s="157" t="str">
        <f t="shared" si="262"/>
        <v/>
      </c>
      <c r="JD400" s="158">
        <f t="shared" si="263"/>
        <v>0</v>
      </c>
      <c r="JE400" s="159"/>
      <c r="JF400" s="159"/>
      <c r="JG400" s="159"/>
      <c r="JH400" s="160"/>
      <c r="JI400" s="160"/>
      <c r="JJ400" s="171" t="str">
        <f t="shared" si="264"/>
        <v>0</v>
      </c>
      <c r="JK400" s="171"/>
      <c r="JL400" s="160">
        <f t="shared" si="9676"/>
        <v>0</v>
      </c>
      <c r="JM400" s="160">
        <f t="shared" si="9677"/>
        <v>0</v>
      </c>
      <c r="JN400" s="160">
        <f t="shared" si="9678"/>
        <v>0</v>
      </c>
      <c r="JO400" s="160">
        <f t="shared" si="9679"/>
        <v>0</v>
      </c>
      <c r="JP400" s="161">
        <f t="shared" ref="JP400:JQ400" si="9880">JP399</f>
        <v>18</v>
      </c>
      <c r="JQ400" s="175">
        <f t="shared" si="9880"/>
        <v>1181</v>
      </c>
      <c r="JR400" s="163" t="str">
        <f t="shared" si="9681"/>
        <v>1</v>
      </c>
      <c r="JS400" s="164" t="str">
        <f t="shared" si="272"/>
        <v/>
      </c>
      <c r="JT400" s="165">
        <f t="shared" si="273"/>
        <v>0</v>
      </c>
      <c r="JU400" s="166"/>
      <c r="JV400" s="166"/>
      <c r="JW400" s="166"/>
      <c r="JX400" s="168"/>
      <c r="JY400" s="168"/>
      <c r="JZ400" s="170" t="str">
        <f t="shared" si="274"/>
        <v>0</v>
      </c>
      <c r="KA400" s="170"/>
      <c r="KB400" s="168">
        <f t="shared" si="9682"/>
        <v>0</v>
      </c>
      <c r="KC400" s="168">
        <f t="shared" si="9683"/>
        <v>0</v>
      </c>
      <c r="KD400" s="168">
        <f t="shared" si="9684"/>
        <v>0</v>
      </c>
      <c r="KE400" s="168">
        <f t="shared" si="9685"/>
        <v>0</v>
      </c>
      <c r="KF400" s="154">
        <f t="shared" ref="KF400:KG400" si="9881">KF399</f>
        <v>19</v>
      </c>
      <c r="KG400" s="173">
        <f t="shared" si="9881"/>
        <v>1182</v>
      </c>
      <c r="KH400" s="156" t="str">
        <f t="shared" si="9687"/>
        <v>1</v>
      </c>
      <c r="KI400" s="157" t="str">
        <f t="shared" si="282"/>
        <v/>
      </c>
      <c r="KJ400" s="158">
        <f t="shared" si="283"/>
        <v>0</v>
      </c>
      <c r="KK400" s="159"/>
      <c r="KL400" s="159"/>
      <c r="KM400" s="159"/>
      <c r="KN400" s="160"/>
      <c r="KO400" s="160"/>
      <c r="KP400" s="171" t="str">
        <f t="shared" si="284"/>
        <v>0</v>
      </c>
      <c r="KQ400" s="171"/>
      <c r="KR400" s="160">
        <f t="shared" si="9688"/>
        <v>0</v>
      </c>
      <c r="KS400" s="160">
        <f t="shared" si="9689"/>
        <v>0</v>
      </c>
      <c r="KT400" s="160">
        <f t="shared" si="9690"/>
        <v>0</v>
      </c>
      <c r="KU400" s="160">
        <f t="shared" si="9691"/>
        <v>0</v>
      </c>
      <c r="KV400" s="161">
        <f t="shared" ref="KV400:KW400" si="9882">KV399</f>
        <v>20</v>
      </c>
      <c r="KW400" s="175">
        <f t="shared" si="9882"/>
        <v>1183</v>
      </c>
      <c r="KX400" s="163" t="str">
        <f t="shared" si="9693"/>
        <v>1</v>
      </c>
      <c r="KY400" s="164" t="str">
        <f t="shared" si="292"/>
        <v/>
      </c>
      <c r="KZ400" s="165">
        <f t="shared" si="293"/>
        <v>0</v>
      </c>
      <c r="LA400" s="166"/>
      <c r="LB400" s="166"/>
      <c r="LC400" s="166"/>
      <c r="LD400" s="168"/>
      <c r="LE400" s="168"/>
      <c r="LF400" s="170" t="str">
        <f t="shared" si="294"/>
        <v>0</v>
      </c>
      <c r="LG400" s="170"/>
      <c r="LH400" s="168">
        <f t="shared" si="9694"/>
        <v>0</v>
      </c>
      <c r="LI400" s="168">
        <f t="shared" si="9695"/>
        <v>0</v>
      </c>
      <c r="LJ400" s="168">
        <f t="shared" si="9696"/>
        <v>0</v>
      </c>
      <c r="LK400" s="168">
        <f t="shared" si="9697"/>
        <v>0</v>
      </c>
      <c r="LL400" s="172"/>
      <c r="LM400" s="172"/>
      <c r="LN400" s="168" t="str">
        <f t="shared" si="9698"/>
        <v>#REF!</v>
      </c>
      <c r="LO400" s="168" t="str">
        <f t="shared" si="9699"/>
        <v>#REF!</v>
      </c>
      <c r="LP400" s="168" t="str">
        <f t="shared" si="9700"/>
        <v>#REF!</v>
      </c>
      <c r="LQ400" s="168" t="str">
        <f t="shared" si="9701"/>
        <v>#REF!</v>
      </c>
    </row>
    <row r="401" ht="15.75" customHeight="1">
      <c r="A401" s="151"/>
      <c r="B401" s="152"/>
      <c r="C401" s="153">
        <f t="shared" si="99"/>
        <v>0</v>
      </c>
      <c r="D401" s="154">
        <f t="shared" ref="D401:E401" si="9883">D400</f>
        <v>1</v>
      </c>
      <c r="E401" s="173">
        <f t="shared" si="9883"/>
        <v>1164</v>
      </c>
      <c r="F401" s="156" t="str">
        <f t="shared" si="9803"/>
        <v>1</v>
      </c>
      <c r="G401" s="157">
        <f t="shared" si="102"/>
        <v>1</v>
      </c>
      <c r="H401" s="158">
        <f t="shared" si="103"/>
        <v>0</v>
      </c>
      <c r="I401" s="159"/>
      <c r="J401" s="159"/>
      <c r="K401" s="159"/>
      <c r="L401" s="78"/>
      <c r="M401" s="79"/>
      <c r="N401" s="77" t="str">
        <f t="shared" si="104"/>
        <v>0</v>
      </c>
      <c r="O401" s="81"/>
      <c r="P401" s="160">
        <f t="shared" si="9580"/>
        <v>0</v>
      </c>
      <c r="Q401" s="160">
        <f t="shared" si="9581"/>
        <v>0</v>
      </c>
      <c r="R401" s="160">
        <f t="shared" si="9582"/>
        <v>0</v>
      </c>
      <c r="S401" s="160">
        <f t="shared" si="9583"/>
        <v>0</v>
      </c>
      <c r="T401" s="161">
        <f t="shared" ref="T401:U401" si="9884">T400</f>
        <v>2</v>
      </c>
      <c r="U401" s="175">
        <f t="shared" si="9884"/>
        <v>1165</v>
      </c>
      <c r="V401" s="163" t="str">
        <f t="shared" si="9585"/>
        <v>1</v>
      </c>
      <c r="W401" s="164">
        <f t="shared" si="112"/>
        <v>1</v>
      </c>
      <c r="X401" s="165">
        <f t="shared" si="113"/>
        <v>0</v>
      </c>
      <c r="Y401" s="166"/>
      <c r="Z401" s="166"/>
      <c r="AA401" s="166"/>
      <c r="AB401" s="84"/>
      <c r="AC401" s="85"/>
      <c r="AD401" s="83" t="str">
        <f t="shared" si="114"/>
        <v>0</v>
      </c>
      <c r="AE401" s="189"/>
      <c r="AF401" s="168">
        <f t="shared" si="9586"/>
        <v>0</v>
      </c>
      <c r="AG401" s="168">
        <f t="shared" si="9587"/>
        <v>0</v>
      </c>
      <c r="AH401" s="168">
        <f t="shared" si="9588"/>
        <v>0</v>
      </c>
      <c r="AI401" s="168">
        <f t="shared" si="9589"/>
        <v>0</v>
      </c>
      <c r="AJ401" s="154">
        <f t="shared" ref="AJ401:AK401" si="9885">AJ400</f>
        <v>3</v>
      </c>
      <c r="AK401" s="173">
        <f t="shared" si="9885"/>
        <v>1166</v>
      </c>
      <c r="AL401" s="156" t="str">
        <f t="shared" si="9591"/>
        <v>1</v>
      </c>
      <c r="AM401" s="157">
        <f t="shared" si="122"/>
        <v>2</v>
      </c>
      <c r="AN401" s="158">
        <f t="shared" si="123"/>
        <v>0</v>
      </c>
      <c r="AO401" s="159"/>
      <c r="AP401" s="159"/>
      <c r="AQ401" s="159"/>
      <c r="AR401" s="78"/>
      <c r="AS401" s="79"/>
      <c r="AT401" s="77" t="str">
        <f t="shared" si="124"/>
        <v>0</v>
      </c>
      <c r="AU401" s="81"/>
      <c r="AV401" s="160">
        <f t="shared" si="9592"/>
        <v>0</v>
      </c>
      <c r="AW401" s="160">
        <f t="shared" si="9593"/>
        <v>0</v>
      </c>
      <c r="AX401" s="160">
        <f t="shared" si="9594"/>
        <v>0</v>
      </c>
      <c r="AY401" s="160">
        <f t="shared" si="9595"/>
        <v>0</v>
      </c>
      <c r="AZ401" s="161">
        <f t="shared" ref="AZ401:BA401" si="9886">AZ400</f>
        <v>4</v>
      </c>
      <c r="BA401" s="175">
        <f t="shared" si="9886"/>
        <v>1167</v>
      </c>
      <c r="BB401" s="163" t="str">
        <f t="shared" si="9597"/>
        <v>1</v>
      </c>
      <c r="BC401" s="164">
        <f t="shared" si="132"/>
        <v>4</v>
      </c>
      <c r="BD401" s="165">
        <f t="shared" si="133"/>
        <v>0</v>
      </c>
      <c r="BE401" s="166"/>
      <c r="BF401" s="166"/>
      <c r="BG401" s="166"/>
      <c r="BH401" s="84"/>
      <c r="BI401" s="85"/>
      <c r="BJ401" s="83" t="str">
        <f t="shared" si="134"/>
        <v>0</v>
      </c>
      <c r="BK401" s="189"/>
      <c r="BL401" s="168">
        <f t="shared" si="9598"/>
        <v>0</v>
      </c>
      <c r="BM401" s="168">
        <f t="shared" si="9599"/>
        <v>0</v>
      </c>
      <c r="BN401" s="168">
        <f t="shared" si="9600"/>
        <v>0</v>
      </c>
      <c r="BO401" s="168">
        <f t="shared" si="9601"/>
        <v>0</v>
      </c>
      <c r="BP401" s="154">
        <f t="shared" ref="BP401:BQ401" si="9887">BP400</f>
        <v>5</v>
      </c>
      <c r="BQ401" s="173">
        <f t="shared" si="9887"/>
        <v>1168</v>
      </c>
      <c r="BR401" s="156" t="str">
        <f t="shared" si="9603"/>
        <v>1</v>
      </c>
      <c r="BS401" s="157">
        <f t="shared" si="142"/>
        <v>4</v>
      </c>
      <c r="BT401" s="158">
        <f t="shared" si="143"/>
        <v>0</v>
      </c>
      <c r="BU401" s="159"/>
      <c r="BV401" s="159"/>
      <c r="BW401" s="159"/>
      <c r="BX401" s="78"/>
      <c r="BY401" s="79"/>
      <c r="BZ401" s="77" t="str">
        <f t="shared" si="144"/>
        <v>0</v>
      </c>
      <c r="CA401" s="81"/>
      <c r="CB401" s="160">
        <f t="shared" si="9604"/>
        <v>0</v>
      </c>
      <c r="CC401" s="160">
        <f t="shared" si="9605"/>
        <v>0</v>
      </c>
      <c r="CD401" s="160">
        <f t="shared" si="9606"/>
        <v>0</v>
      </c>
      <c r="CE401" s="160">
        <f t="shared" si="9607"/>
        <v>0</v>
      </c>
      <c r="CF401" s="161">
        <f t="shared" ref="CF401:CG401" si="9888">CF400</f>
        <v>6</v>
      </c>
      <c r="CG401" s="175">
        <f t="shared" si="9888"/>
        <v>1169</v>
      </c>
      <c r="CH401" s="163" t="str">
        <f t="shared" si="9609"/>
        <v>1</v>
      </c>
      <c r="CI401" s="164">
        <f t="shared" si="152"/>
        <v>2</v>
      </c>
      <c r="CJ401" s="165">
        <f t="shared" si="153"/>
        <v>0</v>
      </c>
      <c r="CK401" s="166"/>
      <c r="CL401" s="166"/>
      <c r="CM401" s="166"/>
      <c r="CN401" s="84"/>
      <c r="CO401" s="85"/>
      <c r="CP401" s="83" t="str">
        <f t="shared" si="154"/>
        <v>0</v>
      </c>
      <c r="CQ401" s="189"/>
      <c r="CR401" s="168">
        <f t="shared" si="9610"/>
        <v>0</v>
      </c>
      <c r="CS401" s="168">
        <f t="shared" si="9611"/>
        <v>0</v>
      </c>
      <c r="CT401" s="168">
        <f t="shared" si="9612"/>
        <v>0</v>
      </c>
      <c r="CU401" s="168">
        <f t="shared" si="9613"/>
        <v>0</v>
      </c>
      <c r="CV401" s="154">
        <f t="shared" ref="CV401:CW401" si="9889">CV400</f>
        <v>7</v>
      </c>
      <c r="CW401" s="173">
        <f t="shared" si="9889"/>
        <v>1170</v>
      </c>
      <c r="CX401" s="156" t="str">
        <f t="shared" si="9615"/>
        <v>1</v>
      </c>
      <c r="CY401" s="157">
        <f t="shared" si="162"/>
        <v>2</v>
      </c>
      <c r="CZ401" s="158">
        <f t="shared" si="163"/>
        <v>0</v>
      </c>
      <c r="DA401" s="159"/>
      <c r="DB401" s="159"/>
      <c r="DC401" s="159"/>
      <c r="DD401" s="78"/>
      <c r="DE401" s="79"/>
      <c r="DF401" s="77" t="str">
        <f t="shared" si="164"/>
        <v>0</v>
      </c>
      <c r="DG401" s="81"/>
      <c r="DH401" s="160">
        <f t="shared" si="9616"/>
        <v>0</v>
      </c>
      <c r="DI401" s="160">
        <f t="shared" si="9617"/>
        <v>0</v>
      </c>
      <c r="DJ401" s="160">
        <f t="shared" si="9618"/>
        <v>0</v>
      </c>
      <c r="DK401" s="160">
        <f t="shared" si="9619"/>
        <v>0</v>
      </c>
      <c r="DL401" s="161">
        <f t="shared" ref="DL401:DM401" si="9890">DL400</f>
        <v>8</v>
      </c>
      <c r="DM401" s="175">
        <f t="shared" si="9890"/>
        <v>1171</v>
      </c>
      <c r="DN401" s="163" t="str">
        <f t="shared" si="9621"/>
        <v>1</v>
      </c>
      <c r="DO401" s="164">
        <f t="shared" si="172"/>
        <v>2</v>
      </c>
      <c r="DP401" s="165">
        <f t="shared" si="173"/>
        <v>0</v>
      </c>
      <c r="DQ401" s="166"/>
      <c r="DR401" s="166"/>
      <c r="DS401" s="166"/>
      <c r="DT401" s="84"/>
      <c r="DU401" s="85"/>
      <c r="DV401" s="83" t="str">
        <f t="shared" si="174"/>
        <v>0</v>
      </c>
      <c r="DW401" s="189"/>
      <c r="DX401" s="168">
        <f t="shared" si="9622"/>
        <v>0</v>
      </c>
      <c r="DY401" s="168">
        <f t="shared" si="9623"/>
        <v>0</v>
      </c>
      <c r="DZ401" s="168">
        <f t="shared" si="9624"/>
        <v>0</v>
      </c>
      <c r="EA401" s="168">
        <f t="shared" si="9625"/>
        <v>0</v>
      </c>
      <c r="EB401" s="154">
        <f t="shared" ref="EB401:EC401" si="9891">EB400</f>
        <v>9</v>
      </c>
      <c r="EC401" s="173">
        <f t="shared" si="9891"/>
        <v>1172</v>
      </c>
      <c r="ED401" s="156" t="str">
        <f t="shared" si="9627"/>
        <v>1</v>
      </c>
      <c r="EE401" s="157">
        <f t="shared" si="182"/>
        <v>5</v>
      </c>
      <c r="EF401" s="169">
        <f t="shared" si="183"/>
        <v>0</v>
      </c>
      <c r="EG401" s="159"/>
      <c r="EH401" s="159"/>
      <c r="EI401" s="159"/>
      <c r="EJ401" s="78"/>
      <c r="EK401" s="79"/>
      <c r="EL401" s="77" t="str">
        <f t="shared" si="184"/>
        <v>0</v>
      </c>
      <c r="EM401" s="81"/>
      <c r="EN401" s="160">
        <f t="shared" si="9628"/>
        <v>0</v>
      </c>
      <c r="EO401" s="160">
        <f t="shared" si="9629"/>
        <v>0</v>
      </c>
      <c r="EP401" s="160">
        <f t="shared" si="9630"/>
        <v>0</v>
      </c>
      <c r="EQ401" s="160">
        <f t="shared" si="9631"/>
        <v>0</v>
      </c>
      <c r="ER401" s="161">
        <f t="shared" ref="ER401:ES401" si="9892">ER400</f>
        <v>10</v>
      </c>
      <c r="ES401" s="175">
        <f t="shared" si="9892"/>
        <v>1173</v>
      </c>
      <c r="ET401" s="163" t="str">
        <f t="shared" si="9633"/>
        <v>1</v>
      </c>
      <c r="EU401" s="164">
        <f t="shared" si="192"/>
        <v>19</v>
      </c>
      <c r="EV401" s="165">
        <f t="shared" si="193"/>
        <v>0</v>
      </c>
      <c r="EW401" s="166"/>
      <c r="EX401" s="166"/>
      <c r="EY401" s="166"/>
      <c r="EZ401" s="84"/>
      <c r="FA401" s="85"/>
      <c r="FB401" s="83" t="str">
        <f t="shared" si="194"/>
        <v>0</v>
      </c>
      <c r="FC401" s="189"/>
      <c r="FD401" s="168">
        <f t="shared" si="9634"/>
        <v>0</v>
      </c>
      <c r="FE401" s="168">
        <f t="shared" si="9635"/>
        <v>0</v>
      </c>
      <c r="FF401" s="168">
        <f t="shared" si="9636"/>
        <v>0</v>
      </c>
      <c r="FG401" s="168">
        <f t="shared" si="9637"/>
        <v>0</v>
      </c>
      <c r="FH401" s="154">
        <f t="shared" ref="FH401:FI401" si="9893">FH400</f>
        <v>11</v>
      </c>
      <c r="FI401" s="173">
        <f t="shared" si="9893"/>
        <v>1174</v>
      </c>
      <c r="FJ401" s="156" t="str">
        <f t="shared" si="9639"/>
        <v>1</v>
      </c>
      <c r="FK401" s="157">
        <f t="shared" si="202"/>
        <v>4</v>
      </c>
      <c r="FL401" s="158">
        <f t="shared" si="203"/>
        <v>0</v>
      </c>
      <c r="FM401" s="159"/>
      <c r="FN401" s="159"/>
      <c r="FO401" s="159"/>
      <c r="FP401" s="78"/>
      <c r="FQ401" s="79"/>
      <c r="FR401" s="77" t="str">
        <f t="shared" si="204"/>
        <v>0</v>
      </c>
      <c r="FS401" s="81"/>
      <c r="FT401" s="160">
        <f t="shared" si="9640"/>
        <v>0</v>
      </c>
      <c r="FU401" s="160">
        <f t="shared" si="9641"/>
        <v>0</v>
      </c>
      <c r="FV401" s="160">
        <f t="shared" si="9642"/>
        <v>0</v>
      </c>
      <c r="FW401" s="160">
        <f t="shared" si="9643"/>
        <v>0</v>
      </c>
      <c r="FX401" s="161">
        <f t="shared" ref="FX401:FY401" si="9894">FX400</f>
        <v>12</v>
      </c>
      <c r="FY401" s="175">
        <f t="shared" si="9894"/>
        <v>1175</v>
      </c>
      <c r="FZ401" s="163" t="str">
        <f t="shared" si="9645"/>
        <v>1</v>
      </c>
      <c r="GA401" s="164">
        <f t="shared" si="212"/>
        <v>2</v>
      </c>
      <c r="GB401" s="165">
        <f t="shared" si="213"/>
        <v>0</v>
      </c>
      <c r="GC401" s="166"/>
      <c r="GD401" s="166"/>
      <c r="GE401" s="166"/>
      <c r="GF401" s="84"/>
      <c r="GG401" s="85"/>
      <c r="GH401" s="83" t="str">
        <f t="shared" si="214"/>
        <v>0</v>
      </c>
      <c r="GI401" s="189"/>
      <c r="GJ401" s="168">
        <f t="shared" si="9646"/>
        <v>0</v>
      </c>
      <c r="GK401" s="168">
        <f t="shared" si="9647"/>
        <v>0</v>
      </c>
      <c r="GL401" s="168">
        <f t="shared" si="9648"/>
        <v>0</v>
      </c>
      <c r="GM401" s="168">
        <f t="shared" si="9649"/>
        <v>0</v>
      </c>
      <c r="GN401" s="154">
        <f t="shared" ref="GN401:GO401" si="9895">GN400</f>
        <v>13</v>
      </c>
      <c r="GO401" s="173">
        <f t="shared" si="9895"/>
        <v>1176</v>
      </c>
      <c r="GP401" s="156" t="str">
        <f t="shared" si="9651"/>
        <v>1</v>
      </c>
      <c r="GQ401" s="157">
        <f t="shared" si="222"/>
        <v>3</v>
      </c>
      <c r="GR401" s="158">
        <f t="shared" si="223"/>
        <v>0</v>
      </c>
      <c r="GS401" s="159"/>
      <c r="GT401" s="159"/>
      <c r="GU401" s="159"/>
      <c r="GV401" s="78"/>
      <c r="GW401" s="79"/>
      <c r="GX401" s="77" t="str">
        <f t="shared" si="224"/>
        <v>0</v>
      </c>
      <c r="GY401" s="81"/>
      <c r="GZ401" s="160">
        <f t="shared" si="9652"/>
        <v>0</v>
      </c>
      <c r="HA401" s="160">
        <f t="shared" si="9653"/>
        <v>0</v>
      </c>
      <c r="HB401" s="160">
        <f t="shared" si="9654"/>
        <v>0</v>
      </c>
      <c r="HC401" s="160">
        <f t="shared" si="9655"/>
        <v>0</v>
      </c>
      <c r="HD401" s="161">
        <f t="shared" ref="HD401:HE401" si="9896">HD400</f>
        <v>14</v>
      </c>
      <c r="HE401" s="175">
        <f t="shared" si="9896"/>
        <v>1177</v>
      </c>
      <c r="HF401" s="163" t="str">
        <f t="shared" si="9657"/>
        <v>1</v>
      </c>
      <c r="HG401" s="164">
        <f t="shared" si="232"/>
        <v>5</v>
      </c>
      <c r="HH401" s="165">
        <f t="shared" si="233"/>
        <v>0</v>
      </c>
      <c r="HI401" s="166"/>
      <c r="HJ401" s="166"/>
      <c r="HK401" s="166"/>
      <c r="HL401" s="84"/>
      <c r="HM401" s="85"/>
      <c r="HN401" s="83" t="str">
        <f t="shared" si="234"/>
        <v>0</v>
      </c>
      <c r="HO401" s="189"/>
      <c r="HP401" s="168">
        <f t="shared" si="9658"/>
        <v>0</v>
      </c>
      <c r="HQ401" s="168">
        <f t="shared" si="9659"/>
        <v>0</v>
      </c>
      <c r="HR401" s="168">
        <f t="shared" si="9660"/>
        <v>0</v>
      </c>
      <c r="HS401" s="168">
        <f t="shared" si="9661"/>
        <v>0</v>
      </c>
      <c r="HT401" s="154">
        <f t="shared" ref="HT401:HU401" si="9897">HT400</f>
        <v>15</v>
      </c>
      <c r="HU401" s="173">
        <f t="shared" si="9897"/>
        <v>1178</v>
      </c>
      <c r="HV401" s="156" t="str">
        <f t="shared" si="9663"/>
        <v>1</v>
      </c>
      <c r="HW401" s="157" t="str">
        <f t="shared" si="242"/>
        <v/>
      </c>
      <c r="HX401" s="169">
        <f t="shared" si="243"/>
        <v>0</v>
      </c>
      <c r="HY401" s="159"/>
      <c r="HZ401" s="159"/>
      <c r="IA401" s="159"/>
      <c r="IB401" s="160"/>
      <c r="IC401" s="160"/>
      <c r="ID401" s="160" t="str">
        <f t="shared" si="244"/>
        <v>0</v>
      </c>
      <c r="IE401" s="160"/>
      <c r="IF401" s="160">
        <f t="shared" si="9664"/>
        <v>0</v>
      </c>
      <c r="IG401" s="160">
        <f t="shared" si="9665"/>
        <v>0</v>
      </c>
      <c r="IH401" s="160">
        <f t="shared" si="9666"/>
        <v>0</v>
      </c>
      <c r="II401" s="160">
        <f t="shared" si="9667"/>
        <v>0</v>
      </c>
      <c r="IJ401" s="161">
        <f t="shared" ref="IJ401:IK401" si="9898">IJ400</f>
        <v>16</v>
      </c>
      <c r="IK401" s="175">
        <f t="shared" si="9898"/>
        <v>1179</v>
      </c>
      <c r="IL401" s="163" t="str">
        <f t="shared" si="9669"/>
        <v>1</v>
      </c>
      <c r="IM401" s="164" t="str">
        <f t="shared" si="252"/>
        <v/>
      </c>
      <c r="IN401" s="165">
        <f t="shared" si="253"/>
        <v>0</v>
      </c>
      <c r="IO401" s="166"/>
      <c r="IP401" s="166"/>
      <c r="IQ401" s="166"/>
      <c r="IR401" s="168"/>
      <c r="IS401" s="168"/>
      <c r="IT401" s="170" t="str">
        <f t="shared" si="254"/>
        <v>0</v>
      </c>
      <c r="IU401" s="170"/>
      <c r="IV401" s="168">
        <f t="shared" si="9670"/>
        <v>0</v>
      </c>
      <c r="IW401" s="168">
        <f t="shared" si="9671"/>
        <v>0</v>
      </c>
      <c r="IX401" s="168">
        <f t="shared" si="9672"/>
        <v>0</v>
      </c>
      <c r="IY401" s="168">
        <f t="shared" si="9673"/>
        <v>0</v>
      </c>
      <c r="IZ401" s="154">
        <f t="shared" ref="IZ401:JA401" si="9899">IZ400</f>
        <v>17</v>
      </c>
      <c r="JA401" s="173">
        <f t="shared" si="9899"/>
        <v>1180</v>
      </c>
      <c r="JB401" s="156" t="str">
        <f t="shared" si="9675"/>
        <v>1</v>
      </c>
      <c r="JC401" s="157" t="str">
        <f t="shared" si="262"/>
        <v/>
      </c>
      <c r="JD401" s="158">
        <f t="shared" si="263"/>
        <v>0</v>
      </c>
      <c r="JE401" s="159"/>
      <c r="JF401" s="159"/>
      <c r="JG401" s="159"/>
      <c r="JH401" s="160"/>
      <c r="JI401" s="160"/>
      <c r="JJ401" s="171" t="str">
        <f t="shared" si="264"/>
        <v>0</v>
      </c>
      <c r="JK401" s="171"/>
      <c r="JL401" s="160">
        <f t="shared" si="9676"/>
        <v>0</v>
      </c>
      <c r="JM401" s="160">
        <f t="shared" si="9677"/>
        <v>0</v>
      </c>
      <c r="JN401" s="160">
        <f t="shared" si="9678"/>
        <v>0</v>
      </c>
      <c r="JO401" s="160">
        <f t="shared" si="9679"/>
        <v>0</v>
      </c>
      <c r="JP401" s="161">
        <f t="shared" ref="JP401:JQ401" si="9900">JP400</f>
        <v>18</v>
      </c>
      <c r="JQ401" s="175">
        <f t="shared" si="9900"/>
        <v>1181</v>
      </c>
      <c r="JR401" s="163" t="str">
        <f t="shared" si="9681"/>
        <v>1</v>
      </c>
      <c r="JS401" s="164" t="str">
        <f t="shared" si="272"/>
        <v/>
      </c>
      <c r="JT401" s="165">
        <f t="shared" si="273"/>
        <v>0</v>
      </c>
      <c r="JU401" s="166"/>
      <c r="JV401" s="166"/>
      <c r="JW401" s="166"/>
      <c r="JX401" s="168"/>
      <c r="JY401" s="168"/>
      <c r="JZ401" s="170" t="str">
        <f t="shared" si="274"/>
        <v>0</v>
      </c>
      <c r="KA401" s="170"/>
      <c r="KB401" s="168">
        <f t="shared" si="9682"/>
        <v>0</v>
      </c>
      <c r="KC401" s="168">
        <f t="shared" si="9683"/>
        <v>0</v>
      </c>
      <c r="KD401" s="168">
        <f t="shared" si="9684"/>
        <v>0</v>
      </c>
      <c r="KE401" s="168">
        <f t="shared" si="9685"/>
        <v>0</v>
      </c>
      <c r="KF401" s="154">
        <f t="shared" ref="KF401:KG401" si="9901">KF400</f>
        <v>19</v>
      </c>
      <c r="KG401" s="173">
        <f t="shared" si="9901"/>
        <v>1182</v>
      </c>
      <c r="KH401" s="156" t="str">
        <f t="shared" si="9687"/>
        <v>1</v>
      </c>
      <c r="KI401" s="157" t="str">
        <f t="shared" si="282"/>
        <v/>
      </c>
      <c r="KJ401" s="158">
        <f t="shared" si="283"/>
        <v>0</v>
      </c>
      <c r="KK401" s="159"/>
      <c r="KL401" s="159"/>
      <c r="KM401" s="159"/>
      <c r="KN401" s="160"/>
      <c r="KO401" s="160"/>
      <c r="KP401" s="171" t="str">
        <f t="shared" si="284"/>
        <v>0</v>
      </c>
      <c r="KQ401" s="171"/>
      <c r="KR401" s="160">
        <f t="shared" si="9688"/>
        <v>0</v>
      </c>
      <c r="KS401" s="160">
        <f t="shared" si="9689"/>
        <v>0</v>
      </c>
      <c r="KT401" s="160">
        <f t="shared" si="9690"/>
        <v>0</v>
      </c>
      <c r="KU401" s="160">
        <f t="shared" si="9691"/>
        <v>0</v>
      </c>
      <c r="KV401" s="161">
        <f t="shared" ref="KV401:KW401" si="9902">KV400</f>
        <v>20</v>
      </c>
      <c r="KW401" s="175">
        <f t="shared" si="9902"/>
        <v>1183</v>
      </c>
      <c r="KX401" s="163" t="str">
        <f t="shared" si="9693"/>
        <v>1</v>
      </c>
      <c r="KY401" s="164" t="str">
        <f t="shared" si="292"/>
        <v/>
      </c>
      <c r="KZ401" s="165">
        <f t="shared" si="293"/>
        <v>0</v>
      </c>
      <c r="LA401" s="166"/>
      <c r="LB401" s="166"/>
      <c r="LC401" s="166"/>
      <c r="LD401" s="168"/>
      <c r="LE401" s="168"/>
      <c r="LF401" s="170" t="str">
        <f t="shared" si="294"/>
        <v>0</v>
      </c>
      <c r="LG401" s="170"/>
      <c r="LH401" s="168">
        <f t="shared" si="9694"/>
        <v>0</v>
      </c>
      <c r="LI401" s="168">
        <f t="shared" si="9695"/>
        <v>0</v>
      </c>
      <c r="LJ401" s="168">
        <f t="shared" si="9696"/>
        <v>0</v>
      </c>
      <c r="LK401" s="168">
        <f t="shared" si="9697"/>
        <v>0</v>
      </c>
      <c r="LL401" s="172"/>
      <c r="LM401" s="172"/>
      <c r="LN401" s="168" t="str">
        <f t="shared" si="9698"/>
        <v>#REF!</v>
      </c>
      <c r="LO401" s="168" t="str">
        <f t="shared" si="9699"/>
        <v>#REF!</v>
      </c>
      <c r="LP401" s="168" t="str">
        <f t="shared" si="9700"/>
        <v>#REF!</v>
      </c>
      <c r="LQ401" s="168" t="str">
        <f t="shared" si="9701"/>
        <v>#REF!</v>
      </c>
    </row>
    <row r="402" ht="15.75" customHeight="1">
      <c r="A402" s="151"/>
      <c r="B402" s="152"/>
      <c r="C402" s="153">
        <f t="shared" si="99"/>
        <v>0</v>
      </c>
      <c r="D402" s="154">
        <f t="shared" ref="D402:E402" si="9903">D401</f>
        <v>1</v>
      </c>
      <c r="E402" s="173">
        <f t="shared" si="9903"/>
        <v>1164</v>
      </c>
      <c r="F402" s="156" t="str">
        <f t="shared" si="9803"/>
        <v>1</v>
      </c>
      <c r="G402" s="157">
        <f t="shared" si="102"/>
        <v>1</v>
      </c>
      <c r="H402" s="158">
        <f t="shared" si="103"/>
        <v>0</v>
      </c>
      <c r="I402" s="159"/>
      <c r="J402" s="159"/>
      <c r="K402" s="159"/>
      <c r="L402" s="78"/>
      <c r="M402" s="79"/>
      <c r="N402" s="77" t="str">
        <f t="shared" si="104"/>
        <v>0</v>
      </c>
      <c r="O402" s="81"/>
      <c r="P402" s="160">
        <f t="shared" si="9580"/>
        <v>0</v>
      </c>
      <c r="Q402" s="160">
        <f t="shared" si="9581"/>
        <v>0</v>
      </c>
      <c r="R402" s="160">
        <f t="shared" si="9582"/>
        <v>0</v>
      </c>
      <c r="S402" s="160">
        <f t="shared" si="9583"/>
        <v>0</v>
      </c>
      <c r="T402" s="161">
        <f t="shared" ref="T402:U402" si="9904">T401</f>
        <v>2</v>
      </c>
      <c r="U402" s="175">
        <f t="shared" si="9904"/>
        <v>1165</v>
      </c>
      <c r="V402" s="163" t="str">
        <f t="shared" si="9585"/>
        <v>1</v>
      </c>
      <c r="W402" s="164">
        <f t="shared" si="112"/>
        <v>1</v>
      </c>
      <c r="X402" s="165">
        <f t="shared" si="113"/>
        <v>0</v>
      </c>
      <c r="Y402" s="166"/>
      <c r="Z402" s="166"/>
      <c r="AA402" s="166"/>
      <c r="AB402" s="84"/>
      <c r="AC402" s="85"/>
      <c r="AD402" s="83" t="str">
        <f t="shared" si="114"/>
        <v>0</v>
      </c>
      <c r="AE402" s="189"/>
      <c r="AF402" s="168">
        <f t="shared" si="9586"/>
        <v>0</v>
      </c>
      <c r="AG402" s="168">
        <f t="shared" si="9587"/>
        <v>0</v>
      </c>
      <c r="AH402" s="168">
        <f t="shared" si="9588"/>
        <v>0</v>
      </c>
      <c r="AI402" s="168">
        <f t="shared" si="9589"/>
        <v>0</v>
      </c>
      <c r="AJ402" s="154">
        <f t="shared" ref="AJ402:AK402" si="9905">AJ401</f>
        <v>3</v>
      </c>
      <c r="AK402" s="173">
        <f t="shared" si="9905"/>
        <v>1166</v>
      </c>
      <c r="AL402" s="156" t="str">
        <f t="shared" si="9591"/>
        <v>1</v>
      </c>
      <c r="AM402" s="157">
        <f t="shared" si="122"/>
        <v>2</v>
      </c>
      <c r="AN402" s="158">
        <f t="shared" si="123"/>
        <v>0</v>
      </c>
      <c r="AO402" s="159"/>
      <c r="AP402" s="159"/>
      <c r="AQ402" s="159"/>
      <c r="AR402" s="78"/>
      <c r="AS402" s="79"/>
      <c r="AT402" s="77" t="str">
        <f t="shared" si="124"/>
        <v>0</v>
      </c>
      <c r="AU402" s="81"/>
      <c r="AV402" s="160">
        <f t="shared" si="9592"/>
        <v>0</v>
      </c>
      <c r="AW402" s="160">
        <f t="shared" si="9593"/>
        <v>0</v>
      </c>
      <c r="AX402" s="160">
        <f t="shared" si="9594"/>
        <v>0</v>
      </c>
      <c r="AY402" s="160">
        <f t="shared" si="9595"/>
        <v>0</v>
      </c>
      <c r="AZ402" s="161">
        <f t="shared" ref="AZ402:BA402" si="9906">AZ401</f>
        <v>4</v>
      </c>
      <c r="BA402" s="175">
        <f t="shared" si="9906"/>
        <v>1167</v>
      </c>
      <c r="BB402" s="163" t="str">
        <f t="shared" si="9597"/>
        <v>1</v>
      </c>
      <c r="BC402" s="164">
        <f t="shared" si="132"/>
        <v>4</v>
      </c>
      <c r="BD402" s="165">
        <f t="shared" si="133"/>
        <v>0</v>
      </c>
      <c r="BE402" s="166"/>
      <c r="BF402" s="166"/>
      <c r="BG402" s="166"/>
      <c r="BH402" s="84"/>
      <c r="BI402" s="85"/>
      <c r="BJ402" s="83" t="str">
        <f t="shared" si="134"/>
        <v>0</v>
      </c>
      <c r="BK402" s="189"/>
      <c r="BL402" s="168">
        <f t="shared" si="9598"/>
        <v>0</v>
      </c>
      <c r="BM402" s="168">
        <f t="shared" si="9599"/>
        <v>0</v>
      </c>
      <c r="BN402" s="168">
        <f t="shared" si="9600"/>
        <v>0</v>
      </c>
      <c r="BO402" s="168">
        <f t="shared" si="9601"/>
        <v>0</v>
      </c>
      <c r="BP402" s="154">
        <f t="shared" ref="BP402:BQ402" si="9907">BP401</f>
        <v>5</v>
      </c>
      <c r="BQ402" s="173">
        <f t="shared" si="9907"/>
        <v>1168</v>
      </c>
      <c r="BR402" s="156" t="str">
        <f t="shared" si="9603"/>
        <v>1</v>
      </c>
      <c r="BS402" s="157">
        <f t="shared" si="142"/>
        <v>4</v>
      </c>
      <c r="BT402" s="158">
        <f t="shared" si="143"/>
        <v>0</v>
      </c>
      <c r="BU402" s="159"/>
      <c r="BV402" s="159"/>
      <c r="BW402" s="159"/>
      <c r="BX402" s="78"/>
      <c r="BY402" s="79"/>
      <c r="BZ402" s="77" t="str">
        <f t="shared" si="144"/>
        <v>0</v>
      </c>
      <c r="CA402" s="81"/>
      <c r="CB402" s="160">
        <f t="shared" si="9604"/>
        <v>0</v>
      </c>
      <c r="CC402" s="160">
        <f t="shared" si="9605"/>
        <v>0</v>
      </c>
      <c r="CD402" s="160">
        <f t="shared" si="9606"/>
        <v>0</v>
      </c>
      <c r="CE402" s="160">
        <f t="shared" si="9607"/>
        <v>0</v>
      </c>
      <c r="CF402" s="161">
        <f t="shared" ref="CF402:CG402" si="9908">CF401</f>
        <v>6</v>
      </c>
      <c r="CG402" s="175">
        <f t="shared" si="9908"/>
        <v>1169</v>
      </c>
      <c r="CH402" s="163" t="str">
        <f t="shared" si="9609"/>
        <v>1</v>
      </c>
      <c r="CI402" s="164">
        <f t="shared" si="152"/>
        <v>2</v>
      </c>
      <c r="CJ402" s="165">
        <f t="shared" si="153"/>
        <v>0</v>
      </c>
      <c r="CK402" s="166"/>
      <c r="CL402" s="166"/>
      <c r="CM402" s="166"/>
      <c r="CN402" s="84"/>
      <c r="CO402" s="85"/>
      <c r="CP402" s="83" t="str">
        <f t="shared" si="154"/>
        <v>0</v>
      </c>
      <c r="CQ402" s="189"/>
      <c r="CR402" s="168">
        <f t="shared" si="9610"/>
        <v>0</v>
      </c>
      <c r="CS402" s="168">
        <f t="shared" si="9611"/>
        <v>0</v>
      </c>
      <c r="CT402" s="168">
        <f t="shared" si="9612"/>
        <v>0</v>
      </c>
      <c r="CU402" s="168">
        <f t="shared" si="9613"/>
        <v>0</v>
      </c>
      <c r="CV402" s="154">
        <f t="shared" ref="CV402:CW402" si="9909">CV401</f>
        <v>7</v>
      </c>
      <c r="CW402" s="173">
        <f t="shared" si="9909"/>
        <v>1170</v>
      </c>
      <c r="CX402" s="156" t="str">
        <f t="shared" si="9615"/>
        <v>1</v>
      </c>
      <c r="CY402" s="157">
        <f t="shared" si="162"/>
        <v>2</v>
      </c>
      <c r="CZ402" s="158">
        <f t="shared" si="163"/>
        <v>0</v>
      </c>
      <c r="DA402" s="159"/>
      <c r="DB402" s="159"/>
      <c r="DC402" s="159"/>
      <c r="DD402" s="78"/>
      <c r="DE402" s="79"/>
      <c r="DF402" s="77" t="str">
        <f t="shared" si="164"/>
        <v>0</v>
      </c>
      <c r="DG402" s="81"/>
      <c r="DH402" s="160">
        <f t="shared" si="9616"/>
        <v>0</v>
      </c>
      <c r="DI402" s="160">
        <f t="shared" si="9617"/>
        <v>0</v>
      </c>
      <c r="DJ402" s="160">
        <f t="shared" si="9618"/>
        <v>0</v>
      </c>
      <c r="DK402" s="160">
        <f t="shared" si="9619"/>
        <v>0</v>
      </c>
      <c r="DL402" s="161">
        <f t="shared" ref="DL402:DM402" si="9910">DL401</f>
        <v>8</v>
      </c>
      <c r="DM402" s="175">
        <f t="shared" si="9910"/>
        <v>1171</v>
      </c>
      <c r="DN402" s="163" t="str">
        <f t="shared" si="9621"/>
        <v>1</v>
      </c>
      <c r="DO402" s="164">
        <f t="shared" si="172"/>
        <v>2</v>
      </c>
      <c r="DP402" s="165">
        <f t="shared" si="173"/>
        <v>0</v>
      </c>
      <c r="DQ402" s="166"/>
      <c r="DR402" s="166"/>
      <c r="DS402" s="166"/>
      <c r="DT402" s="84"/>
      <c r="DU402" s="85"/>
      <c r="DV402" s="83" t="str">
        <f t="shared" si="174"/>
        <v>0</v>
      </c>
      <c r="DW402" s="189"/>
      <c r="DX402" s="168">
        <f t="shared" si="9622"/>
        <v>0</v>
      </c>
      <c r="DY402" s="168">
        <f t="shared" si="9623"/>
        <v>0</v>
      </c>
      <c r="DZ402" s="168">
        <f t="shared" si="9624"/>
        <v>0</v>
      </c>
      <c r="EA402" s="168">
        <f t="shared" si="9625"/>
        <v>0</v>
      </c>
      <c r="EB402" s="154">
        <f t="shared" ref="EB402:EC402" si="9911">EB401</f>
        <v>9</v>
      </c>
      <c r="EC402" s="173">
        <f t="shared" si="9911"/>
        <v>1172</v>
      </c>
      <c r="ED402" s="156" t="str">
        <f t="shared" si="9627"/>
        <v>1</v>
      </c>
      <c r="EE402" s="157">
        <f t="shared" si="182"/>
        <v>5</v>
      </c>
      <c r="EF402" s="169">
        <f t="shared" si="183"/>
        <v>0</v>
      </c>
      <c r="EG402" s="159"/>
      <c r="EH402" s="159"/>
      <c r="EI402" s="159"/>
      <c r="EJ402" s="78"/>
      <c r="EK402" s="79"/>
      <c r="EL402" s="77" t="str">
        <f t="shared" si="184"/>
        <v>0</v>
      </c>
      <c r="EM402" s="81"/>
      <c r="EN402" s="160">
        <f t="shared" si="9628"/>
        <v>0</v>
      </c>
      <c r="EO402" s="160">
        <f t="shared" si="9629"/>
        <v>0</v>
      </c>
      <c r="EP402" s="160">
        <f t="shared" si="9630"/>
        <v>0</v>
      </c>
      <c r="EQ402" s="160">
        <f t="shared" si="9631"/>
        <v>0</v>
      </c>
      <c r="ER402" s="161">
        <f t="shared" ref="ER402:ES402" si="9912">ER401</f>
        <v>10</v>
      </c>
      <c r="ES402" s="175">
        <f t="shared" si="9912"/>
        <v>1173</v>
      </c>
      <c r="ET402" s="163" t="str">
        <f t="shared" si="9633"/>
        <v>1</v>
      </c>
      <c r="EU402" s="164">
        <f t="shared" si="192"/>
        <v>19</v>
      </c>
      <c r="EV402" s="165">
        <f t="shared" si="193"/>
        <v>0</v>
      </c>
      <c r="EW402" s="166"/>
      <c r="EX402" s="166"/>
      <c r="EY402" s="166"/>
      <c r="EZ402" s="84"/>
      <c r="FA402" s="85"/>
      <c r="FB402" s="83" t="str">
        <f t="shared" si="194"/>
        <v>0</v>
      </c>
      <c r="FC402" s="189"/>
      <c r="FD402" s="168">
        <f t="shared" si="9634"/>
        <v>0</v>
      </c>
      <c r="FE402" s="168">
        <f t="shared" si="9635"/>
        <v>0</v>
      </c>
      <c r="FF402" s="168">
        <f t="shared" si="9636"/>
        <v>0</v>
      </c>
      <c r="FG402" s="168">
        <f t="shared" si="9637"/>
        <v>0</v>
      </c>
      <c r="FH402" s="154">
        <f t="shared" ref="FH402:FI402" si="9913">FH401</f>
        <v>11</v>
      </c>
      <c r="FI402" s="173">
        <f t="shared" si="9913"/>
        <v>1174</v>
      </c>
      <c r="FJ402" s="156" t="str">
        <f t="shared" si="9639"/>
        <v>1</v>
      </c>
      <c r="FK402" s="157">
        <f t="shared" si="202"/>
        <v>4</v>
      </c>
      <c r="FL402" s="158">
        <f t="shared" si="203"/>
        <v>0</v>
      </c>
      <c r="FM402" s="159"/>
      <c r="FN402" s="159"/>
      <c r="FO402" s="159"/>
      <c r="FP402" s="78"/>
      <c r="FQ402" s="79"/>
      <c r="FR402" s="77" t="str">
        <f t="shared" si="204"/>
        <v>0</v>
      </c>
      <c r="FS402" s="81"/>
      <c r="FT402" s="160">
        <f t="shared" si="9640"/>
        <v>0</v>
      </c>
      <c r="FU402" s="160">
        <f t="shared" si="9641"/>
        <v>0</v>
      </c>
      <c r="FV402" s="160">
        <f t="shared" si="9642"/>
        <v>0</v>
      </c>
      <c r="FW402" s="160">
        <f t="shared" si="9643"/>
        <v>0</v>
      </c>
      <c r="FX402" s="161">
        <f t="shared" ref="FX402:FY402" si="9914">FX401</f>
        <v>12</v>
      </c>
      <c r="FY402" s="175">
        <f t="shared" si="9914"/>
        <v>1175</v>
      </c>
      <c r="FZ402" s="163" t="str">
        <f t="shared" si="9645"/>
        <v>1</v>
      </c>
      <c r="GA402" s="164">
        <f t="shared" si="212"/>
        <v>2</v>
      </c>
      <c r="GB402" s="165">
        <f t="shared" si="213"/>
        <v>0</v>
      </c>
      <c r="GC402" s="166"/>
      <c r="GD402" s="166"/>
      <c r="GE402" s="166"/>
      <c r="GF402" s="84"/>
      <c r="GG402" s="85"/>
      <c r="GH402" s="83" t="str">
        <f t="shared" si="214"/>
        <v>0</v>
      </c>
      <c r="GI402" s="189"/>
      <c r="GJ402" s="168">
        <f t="shared" si="9646"/>
        <v>0</v>
      </c>
      <c r="GK402" s="168">
        <f t="shared" si="9647"/>
        <v>0</v>
      </c>
      <c r="GL402" s="168">
        <f t="shared" si="9648"/>
        <v>0</v>
      </c>
      <c r="GM402" s="168">
        <f t="shared" si="9649"/>
        <v>0</v>
      </c>
      <c r="GN402" s="154">
        <f t="shared" ref="GN402:GO402" si="9915">GN401</f>
        <v>13</v>
      </c>
      <c r="GO402" s="173">
        <f t="shared" si="9915"/>
        <v>1176</v>
      </c>
      <c r="GP402" s="156" t="str">
        <f t="shared" si="9651"/>
        <v>1</v>
      </c>
      <c r="GQ402" s="157">
        <f t="shared" si="222"/>
        <v>3</v>
      </c>
      <c r="GR402" s="158">
        <f t="shared" si="223"/>
        <v>0</v>
      </c>
      <c r="GS402" s="159"/>
      <c r="GT402" s="159"/>
      <c r="GU402" s="159"/>
      <c r="GV402" s="78"/>
      <c r="GW402" s="79"/>
      <c r="GX402" s="77" t="str">
        <f t="shared" si="224"/>
        <v>0</v>
      </c>
      <c r="GY402" s="81"/>
      <c r="GZ402" s="160">
        <f t="shared" si="9652"/>
        <v>0</v>
      </c>
      <c r="HA402" s="160">
        <f t="shared" si="9653"/>
        <v>0</v>
      </c>
      <c r="HB402" s="160">
        <f t="shared" si="9654"/>
        <v>0</v>
      </c>
      <c r="HC402" s="160">
        <f t="shared" si="9655"/>
        <v>0</v>
      </c>
      <c r="HD402" s="161">
        <f t="shared" ref="HD402:HE402" si="9916">HD401</f>
        <v>14</v>
      </c>
      <c r="HE402" s="175">
        <f t="shared" si="9916"/>
        <v>1177</v>
      </c>
      <c r="HF402" s="163" t="str">
        <f t="shared" si="9657"/>
        <v>1</v>
      </c>
      <c r="HG402" s="164">
        <f t="shared" si="232"/>
        <v>5</v>
      </c>
      <c r="HH402" s="165">
        <f t="shared" si="233"/>
        <v>0</v>
      </c>
      <c r="HI402" s="166"/>
      <c r="HJ402" s="166"/>
      <c r="HK402" s="166"/>
      <c r="HL402" s="84"/>
      <c r="HM402" s="85"/>
      <c r="HN402" s="83" t="str">
        <f t="shared" si="234"/>
        <v>0</v>
      </c>
      <c r="HO402" s="189"/>
      <c r="HP402" s="168">
        <f t="shared" si="9658"/>
        <v>0</v>
      </c>
      <c r="HQ402" s="168">
        <f t="shared" si="9659"/>
        <v>0</v>
      </c>
      <c r="HR402" s="168">
        <f t="shared" si="9660"/>
        <v>0</v>
      </c>
      <c r="HS402" s="168">
        <f t="shared" si="9661"/>
        <v>0</v>
      </c>
      <c r="HT402" s="154">
        <f t="shared" ref="HT402:HU402" si="9917">HT401</f>
        <v>15</v>
      </c>
      <c r="HU402" s="173">
        <f t="shared" si="9917"/>
        <v>1178</v>
      </c>
      <c r="HV402" s="156" t="str">
        <f t="shared" si="9663"/>
        <v>1</v>
      </c>
      <c r="HW402" s="157" t="str">
        <f t="shared" si="242"/>
        <v/>
      </c>
      <c r="HX402" s="169">
        <f t="shared" si="243"/>
        <v>0</v>
      </c>
      <c r="HY402" s="159"/>
      <c r="HZ402" s="159"/>
      <c r="IA402" s="159"/>
      <c r="IB402" s="160"/>
      <c r="IC402" s="160"/>
      <c r="ID402" s="160" t="str">
        <f t="shared" si="244"/>
        <v>0</v>
      </c>
      <c r="IE402" s="160"/>
      <c r="IF402" s="160">
        <f t="shared" si="9664"/>
        <v>0</v>
      </c>
      <c r="IG402" s="160">
        <f t="shared" si="9665"/>
        <v>0</v>
      </c>
      <c r="IH402" s="160">
        <f t="shared" si="9666"/>
        <v>0</v>
      </c>
      <c r="II402" s="160">
        <f t="shared" si="9667"/>
        <v>0</v>
      </c>
      <c r="IJ402" s="161">
        <f t="shared" ref="IJ402:IK402" si="9918">IJ401</f>
        <v>16</v>
      </c>
      <c r="IK402" s="175">
        <f t="shared" si="9918"/>
        <v>1179</v>
      </c>
      <c r="IL402" s="163" t="str">
        <f t="shared" si="9669"/>
        <v>1</v>
      </c>
      <c r="IM402" s="164" t="str">
        <f t="shared" si="252"/>
        <v/>
      </c>
      <c r="IN402" s="165">
        <f t="shared" si="253"/>
        <v>0</v>
      </c>
      <c r="IO402" s="166"/>
      <c r="IP402" s="166"/>
      <c r="IQ402" s="166"/>
      <c r="IR402" s="168"/>
      <c r="IS402" s="168"/>
      <c r="IT402" s="170" t="str">
        <f t="shared" si="254"/>
        <v>0</v>
      </c>
      <c r="IU402" s="170"/>
      <c r="IV402" s="168">
        <f t="shared" si="9670"/>
        <v>0</v>
      </c>
      <c r="IW402" s="168">
        <f t="shared" si="9671"/>
        <v>0</v>
      </c>
      <c r="IX402" s="168">
        <f t="shared" si="9672"/>
        <v>0</v>
      </c>
      <c r="IY402" s="168">
        <f t="shared" si="9673"/>
        <v>0</v>
      </c>
      <c r="IZ402" s="154">
        <f t="shared" ref="IZ402:JA402" si="9919">IZ401</f>
        <v>17</v>
      </c>
      <c r="JA402" s="173">
        <f t="shared" si="9919"/>
        <v>1180</v>
      </c>
      <c r="JB402" s="156" t="str">
        <f t="shared" si="9675"/>
        <v>1</v>
      </c>
      <c r="JC402" s="157" t="str">
        <f t="shared" si="262"/>
        <v/>
      </c>
      <c r="JD402" s="158">
        <f t="shared" si="263"/>
        <v>0</v>
      </c>
      <c r="JE402" s="159"/>
      <c r="JF402" s="159"/>
      <c r="JG402" s="159"/>
      <c r="JH402" s="160"/>
      <c r="JI402" s="160"/>
      <c r="JJ402" s="171" t="str">
        <f t="shared" si="264"/>
        <v>0</v>
      </c>
      <c r="JK402" s="171"/>
      <c r="JL402" s="160">
        <f t="shared" si="9676"/>
        <v>0</v>
      </c>
      <c r="JM402" s="160">
        <f t="shared" si="9677"/>
        <v>0</v>
      </c>
      <c r="JN402" s="160">
        <f t="shared" si="9678"/>
        <v>0</v>
      </c>
      <c r="JO402" s="160">
        <f t="shared" si="9679"/>
        <v>0</v>
      </c>
      <c r="JP402" s="161">
        <f t="shared" ref="JP402:JQ402" si="9920">JP401</f>
        <v>18</v>
      </c>
      <c r="JQ402" s="175">
        <f t="shared" si="9920"/>
        <v>1181</v>
      </c>
      <c r="JR402" s="163" t="str">
        <f t="shared" si="9681"/>
        <v>1</v>
      </c>
      <c r="JS402" s="164" t="str">
        <f t="shared" si="272"/>
        <v/>
      </c>
      <c r="JT402" s="165">
        <f t="shared" si="273"/>
        <v>0</v>
      </c>
      <c r="JU402" s="166"/>
      <c r="JV402" s="166"/>
      <c r="JW402" s="166"/>
      <c r="JX402" s="168"/>
      <c r="JY402" s="168"/>
      <c r="JZ402" s="170" t="str">
        <f t="shared" si="274"/>
        <v>0</v>
      </c>
      <c r="KA402" s="170"/>
      <c r="KB402" s="168">
        <f t="shared" si="9682"/>
        <v>0</v>
      </c>
      <c r="KC402" s="168">
        <f t="shared" si="9683"/>
        <v>0</v>
      </c>
      <c r="KD402" s="168">
        <f t="shared" si="9684"/>
        <v>0</v>
      </c>
      <c r="KE402" s="168">
        <f t="shared" si="9685"/>
        <v>0</v>
      </c>
      <c r="KF402" s="154">
        <f t="shared" ref="KF402:KG402" si="9921">KF401</f>
        <v>19</v>
      </c>
      <c r="KG402" s="173">
        <f t="shared" si="9921"/>
        <v>1182</v>
      </c>
      <c r="KH402" s="156" t="str">
        <f t="shared" si="9687"/>
        <v>1</v>
      </c>
      <c r="KI402" s="157" t="str">
        <f t="shared" si="282"/>
        <v/>
      </c>
      <c r="KJ402" s="158">
        <f t="shared" si="283"/>
        <v>0</v>
      </c>
      <c r="KK402" s="159"/>
      <c r="KL402" s="159"/>
      <c r="KM402" s="159"/>
      <c r="KN402" s="160"/>
      <c r="KO402" s="160"/>
      <c r="KP402" s="171" t="str">
        <f t="shared" si="284"/>
        <v>0</v>
      </c>
      <c r="KQ402" s="171"/>
      <c r="KR402" s="160">
        <f t="shared" si="9688"/>
        <v>0</v>
      </c>
      <c r="KS402" s="160">
        <f t="shared" si="9689"/>
        <v>0</v>
      </c>
      <c r="KT402" s="160">
        <f t="shared" si="9690"/>
        <v>0</v>
      </c>
      <c r="KU402" s="160">
        <f t="shared" si="9691"/>
        <v>0</v>
      </c>
      <c r="KV402" s="161">
        <f t="shared" ref="KV402:KW402" si="9922">KV401</f>
        <v>20</v>
      </c>
      <c r="KW402" s="175">
        <f t="shared" si="9922"/>
        <v>1183</v>
      </c>
      <c r="KX402" s="163" t="str">
        <f t="shared" si="9693"/>
        <v>1</v>
      </c>
      <c r="KY402" s="164" t="str">
        <f t="shared" si="292"/>
        <v/>
      </c>
      <c r="KZ402" s="165">
        <f t="shared" si="293"/>
        <v>0</v>
      </c>
      <c r="LA402" s="166"/>
      <c r="LB402" s="166"/>
      <c r="LC402" s="166"/>
      <c r="LD402" s="168"/>
      <c r="LE402" s="168"/>
      <c r="LF402" s="170" t="str">
        <f t="shared" si="294"/>
        <v>0</v>
      </c>
      <c r="LG402" s="170"/>
      <c r="LH402" s="168">
        <f t="shared" si="9694"/>
        <v>0</v>
      </c>
      <c r="LI402" s="168">
        <f t="shared" si="9695"/>
        <v>0</v>
      </c>
      <c r="LJ402" s="168">
        <f t="shared" si="9696"/>
        <v>0</v>
      </c>
      <c r="LK402" s="168">
        <f t="shared" si="9697"/>
        <v>0</v>
      </c>
      <c r="LL402" s="172"/>
      <c r="LM402" s="172"/>
      <c r="LN402" s="168" t="str">
        <f t="shared" si="9698"/>
        <v>#REF!</v>
      </c>
      <c r="LO402" s="168" t="str">
        <f t="shared" si="9699"/>
        <v>#REF!</v>
      </c>
      <c r="LP402" s="168" t="str">
        <f t="shared" si="9700"/>
        <v>#REF!</v>
      </c>
      <c r="LQ402" s="168" t="str">
        <f t="shared" si="9701"/>
        <v>#REF!</v>
      </c>
    </row>
    <row r="403" ht="15.75" customHeight="1">
      <c r="A403" s="151"/>
      <c r="B403" s="152"/>
      <c r="C403" s="153">
        <f t="shared" si="99"/>
        <v>0</v>
      </c>
      <c r="D403" s="154">
        <f t="shared" ref="D403:E403" si="9923">D402</f>
        <v>1</v>
      </c>
      <c r="E403" s="173">
        <f t="shared" si="9923"/>
        <v>1164</v>
      </c>
      <c r="F403" s="156" t="str">
        <f t="shared" si="9803"/>
        <v>1</v>
      </c>
      <c r="G403" s="157">
        <f t="shared" si="102"/>
        <v>1</v>
      </c>
      <c r="H403" s="158">
        <f t="shared" si="103"/>
        <v>0</v>
      </c>
      <c r="I403" s="159"/>
      <c r="J403" s="159"/>
      <c r="K403" s="159"/>
      <c r="L403" s="78"/>
      <c r="M403" s="79"/>
      <c r="N403" s="77" t="str">
        <f t="shared" si="104"/>
        <v>0</v>
      </c>
      <c r="O403" s="81"/>
      <c r="P403" s="160">
        <f t="shared" si="9580"/>
        <v>0</v>
      </c>
      <c r="Q403" s="160">
        <f t="shared" si="9581"/>
        <v>0</v>
      </c>
      <c r="R403" s="160">
        <f t="shared" si="9582"/>
        <v>0</v>
      </c>
      <c r="S403" s="160">
        <f t="shared" si="9583"/>
        <v>0</v>
      </c>
      <c r="T403" s="161">
        <f t="shared" ref="T403:U403" si="9924">T402</f>
        <v>2</v>
      </c>
      <c r="U403" s="175">
        <f t="shared" si="9924"/>
        <v>1165</v>
      </c>
      <c r="V403" s="163" t="str">
        <f t="shared" si="9585"/>
        <v>1</v>
      </c>
      <c r="W403" s="164">
        <f t="shared" si="112"/>
        <v>1</v>
      </c>
      <c r="X403" s="165">
        <f t="shared" si="113"/>
        <v>0</v>
      </c>
      <c r="Y403" s="166"/>
      <c r="Z403" s="166"/>
      <c r="AA403" s="166"/>
      <c r="AB403" s="84"/>
      <c r="AC403" s="85"/>
      <c r="AD403" s="83" t="str">
        <f t="shared" si="114"/>
        <v>0</v>
      </c>
      <c r="AE403" s="189"/>
      <c r="AF403" s="168">
        <f t="shared" si="9586"/>
        <v>0</v>
      </c>
      <c r="AG403" s="168">
        <f t="shared" si="9587"/>
        <v>0</v>
      </c>
      <c r="AH403" s="168">
        <f t="shared" si="9588"/>
        <v>0</v>
      </c>
      <c r="AI403" s="168">
        <f t="shared" si="9589"/>
        <v>0</v>
      </c>
      <c r="AJ403" s="154">
        <f t="shared" ref="AJ403:AK403" si="9925">AJ402</f>
        <v>3</v>
      </c>
      <c r="AK403" s="173">
        <f t="shared" si="9925"/>
        <v>1166</v>
      </c>
      <c r="AL403" s="156" t="str">
        <f t="shared" si="9591"/>
        <v>1</v>
      </c>
      <c r="AM403" s="157">
        <f t="shared" si="122"/>
        <v>2</v>
      </c>
      <c r="AN403" s="158">
        <f t="shared" si="123"/>
        <v>0</v>
      </c>
      <c r="AO403" s="159"/>
      <c r="AP403" s="159"/>
      <c r="AQ403" s="159"/>
      <c r="AR403" s="78"/>
      <c r="AS403" s="79"/>
      <c r="AT403" s="77" t="str">
        <f t="shared" si="124"/>
        <v>0</v>
      </c>
      <c r="AU403" s="81"/>
      <c r="AV403" s="160">
        <f t="shared" si="9592"/>
        <v>0</v>
      </c>
      <c r="AW403" s="160">
        <f t="shared" si="9593"/>
        <v>0</v>
      </c>
      <c r="AX403" s="160">
        <f t="shared" si="9594"/>
        <v>0</v>
      </c>
      <c r="AY403" s="160">
        <f t="shared" si="9595"/>
        <v>0</v>
      </c>
      <c r="AZ403" s="161">
        <f t="shared" ref="AZ403:BA403" si="9926">AZ402</f>
        <v>4</v>
      </c>
      <c r="BA403" s="175">
        <f t="shared" si="9926"/>
        <v>1167</v>
      </c>
      <c r="BB403" s="163" t="str">
        <f t="shared" si="9597"/>
        <v>1</v>
      </c>
      <c r="BC403" s="164">
        <f t="shared" si="132"/>
        <v>4</v>
      </c>
      <c r="BD403" s="165">
        <f t="shared" si="133"/>
        <v>0</v>
      </c>
      <c r="BE403" s="166"/>
      <c r="BF403" s="166"/>
      <c r="BG403" s="166"/>
      <c r="BH403" s="84"/>
      <c r="BI403" s="85"/>
      <c r="BJ403" s="83" t="str">
        <f t="shared" si="134"/>
        <v>0</v>
      </c>
      <c r="BK403" s="189"/>
      <c r="BL403" s="168">
        <f t="shared" si="9598"/>
        <v>0</v>
      </c>
      <c r="BM403" s="168">
        <f t="shared" si="9599"/>
        <v>0</v>
      </c>
      <c r="BN403" s="168">
        <f t="shared" si="9600"/>
        <v>0</v>
      </c>
      <c r="BO403" s="168">
        <f t="shared" si="9601"/>
        <v>0</v>
      </c>
      <c r="BP403" s="154">
        <f t="shared" ref="BP403:BQ403" si="9927">BP402</f>
        <v>5</v>
      </c>
      <c r="BQ403" s="173">
        <f t="shared" si="9927"/>
        <v>1168</v>
      </c>
      <c r="BR403" s="156" t="str">
        <f t="shared" si="9603"/>
        <v>1</v>
      </c>
      <c r="BS403" s="157">
        <f t="shared" si="142"/>
        <v>4</v>
      </c>
      <c r="BT403" s="158">
        <f t="shared" si="143"/>
        <v>0</v>
      </c>
      <c r="BU403" s="159"/>
      <c r="BV403" s="159"/>
      <c r="BW403" s="159"/>
      <c r="BX403" s="78"/>
      <c r="BY403" s="79"/>
      <c r="BZ403" s="77" t="str">
        <f t="shared" si="144"/>
        <v>0</v>
      </c>
      <c r="CA403" s="81"/>
      <c r="CB403" s="160">
        <f t="shared" si="9604"/>
        <v>0</v>
      </c>
      <c r="CC403" s="160">
        <f t="shared" si="9605"/>
        <v>0</v>
      </c>
      <c r="CD403" s="160">
        <f t="shared" si="9606"/>
        <v>0</v>
      </c>
      <c r="CE403" s="160">
        <f t="shared" si="9607"/>
        <v>0</v>
      </c>
      <c r="CF403" s="161">
        <f t="shared" ref="CF403:CG403" si="9928">CF402</f>
        <v>6</v>
      </c>
      <c r="CG403" s="175">
        <f t="shared" si="9928"/>
        <v>1169</v>
      </c>
      <c r="CH403" s="163" t="str">
        <f t="shared" si="9609"/>
        <v>1</v>
      </c>
      <c r="CI403" s="164">
        <f t="shared" si="152"/>
        <v>2</v>
      </c>
      <c r="CJ403" s="165">
        <f t="shared" si="153"/>
        <v>0</v>
      </c>
      <c r="CK403" s="166"/>
      <c r="CL403" s="166"/>
      <c r="CM403" s="166"/>
      <c r="CN403" s="84"/>
      <c r="CO403" s="85"/>
      <c r="CP403" s="83" t="str">
        <f t="shared" si="154"/>
        <v>0</v>
      </c>
      <c r="CQ403" s="189"/>
      <c r="CR403" s="168">
        <f t="shared" si="9610"/>
        <v>0</v>
      </c>
      <c r="CS403" s="168">
        <f t="shared" si="9611"/>
        <v>0</v>
      </c>
      <c r="CT403" s="168">
        <f t="shared" si="9612"/>
        <v>0</v>
      </c>
      <c r="CU403" s="168">
        <f t="shared" si="9613"/>
        <v>0</v>
      </c>
      <c r="CV403" s="154">
        <f t="shared" ref="CV403:CW403" si="9929">CV402</f>
        <v>7</v>
      </c>
      <c r="CW403" s="173">
        <f t="shared" si="9929"/>
        <v>1170</v>
      </c>
      <c r="CX403" s="156" t="str">
        <f t="shared" si="9615"/>
        <v>1</v>
      </c>
      <c r="CY403" s="157">
        <f t="shared" si="162"/>
        <v>2</v>
      </c>
      <c r="CZ403" s="158">
        <f t="shared" si="163"/>
        <v>0</v>
      </c>
      <c r="DA403" s="159"/>
      <c r="DB403" s="159"/>
      <c r="DC403" s="159"/>
      <c r="DD403" s="78"/>
      <c r="DE403" s="79"/>
      <c r="DF403" s="77" t="str">
        <f t="shared" si="164"/>
        <v>0</v>
      </c>
      <c r="DG403" s="81"/>
      <c r="DH403" s="160">
        <f t="shared" si="9616"/>
        <v>0</v>
      </c>
      <c r="DI403" s="160">
        <f t="shared" si="9617"/>
        <v>0</v>
      </c>
      <c r="DJ403" s="160">
        <f t="shared" si="9618"/>
        <v>0</v>
      </c>
      <c r="DK403" s="160">
        <f t="shared" si="9619"/>
        <v>0</v>
      </c>
      <c r="DL403" s="161">
        <f t="shared" ref="DL403:DM403" si="9930">DL402</f>
        <v>8</v>
      </c>
      <c r="DM403" s="175">
        <f t="shared" si="9930"/>
        <v>1171</v>
      </c>
      <c r="DN403" s="163" t="str">
        <f t="shared" si="9621"/>
        <v>1</v>
      </c>
      <c r="DO403" s="164">
        <f t="shared" si="172"/>
        <v>2</v>
      </c>
      <c r="DP403" s="165">
        <f t="shared" si="173"/>
        <v>0</v>
      </c>
      <c r="DQ403" s="166"/>
      <c r="DR403" s="166"/>
      <c r="DS403" s="166"/>
      <c r="DT403" s="84"/>
      <c r="DU403" s="85"/>
      <c r="DV403" s="83" t="str">
        <f t="shared" si="174"/>
        <v>0</v>
      </c>
      <c r="DW403" s="189"/>
      <c r="DX403" s="168">
        <f t="shared" si="9622"/>
        <v>0</v>
      </c>
      <c r="DY403" s="168">
        <f t="shared" si="9623"/>
        <v>0</v>
      </c>
      <c r="DZ403" s="168">
        <f t="shared" si="9624"/>
        <v>0</v>
      </c>
      <c r="EA403" s="168">
        <f t="shared" si="9625"/>
        <v>0</v>
      </c>
      <c r="EB403" s="154">
        <f t="shared" ref="EB403:EC403" si="9931">EB402</f>
        <v>9</v>
      </c>
      <c r="EC403" s="173">
        <f t="shared" si="9931"/>
        <v>1172</v>
      </c>
      <c r="ED403" s="156" t="str">
        <f t="shared" si="9627"/>
        <v>1</v>
      </c>
      <c r="EE403" s="157">
        <f t="shared" si="182"/>
        <v>5</v>
      </c>
      <c r="EF403" s="169">
        <f t="shared" si="183"/>
        <v>0</v>
      </c>
      <c r="EG403" s="159"/>
      <c r="EH403" s="159"/>
      <c r="EI403" s="159"/>
      <c r="EJ403" s="78"/>
      <c r="EK403" s="79"/>
      <c r="EL403" s="77" t="str">
        <f t="shared" si="184"/>
        <v>0</v>
      </c>
      <c r="EM403" s="81"/>
      <c r="EN403" s="160">
        <f t="shared" si="9628"/>
        <v>0</v>
      </c>
      <c r="EO403" s="160">
        <f t="shared" si="9629"/>
        <v>0</v>
      </c>
      <c r="EP403" s="160">
        <f t="shared" si="9630"/>
        <v>0</v>
      </c>
      <c r="EQ403" s="160">
        <f t="shared" si="9631"/>
        <v>0</v>
      </c>
      <c r="ER403" s="161">
        <f t="shared" ref="ER403:ES403" si="9932">ER402</f>
        <v>10</v>
      </c>
      <c r="ES403" s="175">
        <f t="shared" si="9932"/>
        <v>1173</v>
      </c>
      <c r="ET403" s="163" t="str">
        <f t="shared" si="9633"/>
        <v>1</v>
      </c>
      <c r="EU403" s="164">
        <f t="shared" si="192"/>
        <v>19</v>
      </c>
      <c r="EV403" s="165">
        <f t="shared" si="193"/>
        <v>0</v>
      </c>
      <c r="EW403" s="166"/>
      <c r="EX403" s="166"/>
      <c r="EY403" s="166"/>
      <c r="EZ403" s="84"/>
      <c r="FA403" s="85"/>
      <c r="FB403" s="83" t="str">
        <f t="shared" si="194"/>
        <v>0</v>
      </c>
      <c r="FC403" s="189"/>
      <c r="FD403" s="168">
        <f t="shared" si="9634"/>
        <v>0</v>
      </c>
      <c r="FE403" s="168">
        <f t="shared" si="9635"/>
        <v>0</v>
      </c>
      <c r="FF403" s="168">
        <f t="shared" si="9636"/>
        <v>0</v>
      </c>
      <c r="FG403" s="168">
        <f t="shared" si="9637"/>
        <v>0</v>
      </c>
      <c r="FH403" s="154">
        <f t="shared" ref="FH403:FI403" si="9933">FH402</f>
        <v>11</v>
      </c>
      <c r="FI403" s="173">
        <f t="shared" si="9933"/>
        <v>1174</v>
      </c>
      <c r="FJ403" s="156" t="str">
        <f t="shared" si="9639"/>
        <v>1</v>
      </c>
      <c r="FK403" s="157">
        <f t="shared" si="202"/>
        <v>4</v>
      </c>
      <c r="FL403" s="158">
        <f t="shared" si="203"/>
        <v>0</v>
      </c>
      <c r="FM403" s="159"/>
      <c r="FN403" s="159"/>
      <c r="FO403" s="159"/>
      <c r="FP403" s="78"/>
      <c r="FQ403" s="79"/>
      <c r="FR403" s="77" t="str">
        <f t="shared" si="204"/>
        <v>0</v>
      </c>
      <c r="FS403" s="81"/>
      <c r="FT403" s="160">
        <f t="shared" si="9640"/>
        <v>0</v>
      </c>
      <c r="FU403" s="160">
        <f t="shared" si="9641"/>
        <v>0</v>
      </c>
      <c r="FV403" s="160">
        <f t="shared" si="9642"/>
        <v>0</v>
      </c>
      <c r="FW403" s="160">
        <f t="shared" si="9643"/>
        <v>0</v>
      </c>
      <c r="FX403" s="161">
        <f t="shared" ref="FX403:FY403" si="9934">FX402</f>
        <v>12</v>
      </c>
      <c r="FY403" s="175">
        <f t="shared" si="9934"/>
        <v>1175</v>
      </c>
      <c r="FZ403" s="163" t="str">
        <f t="shared" si="9645"/>
        <v>1</v>
      </c>
      <c r="GA403" s="164">
        <f t="shared" si="212"/>
        <v>2</v>
      </c>
      <c r="GB403" s="165">
        <f t="shared" si="213"/>
        <v>0</v>
      </c>
      <c r="GC403" s="166"/>
      <c r="GD403" s="166"/>
      <c r="GE403" s="166"/>
      <c r="GF403" s="84"/>
      <c r="GG403" s="85"/>
      <c r="GH403" s="83" t="str">
        <f t="shared" si="214"/>
        <v>0</v>
      </c>
      <c r="GI403" s="189"/>
      <c r="GJ403" s="168">
        <f t="shared" si="9646"/>
        <v>0</v>
      </c>
      <c r="GK403" s="168">
        <f t="shared" si="9647"/>
        <v>0</v>
      </c>
      <c r="GL403" s="168">
        <f t="shared" si="9648"/>
        <v>0</v>
      </c>
      <c r="GM403" s="168">
        <f t="shared" si="9649"/>
        <v>0</v>
      </c>
      <c r="GN403" s="154">
        <f t="shared" ref="GN403:GO403" si="9935">GN402</f>
        <v>13</v>
      </c>
      <c r="GO403" s="173">
        <f t="shared" si="9935"/>
        <v>1176</v>
      </c>
      <c r="GP403" s="156" t="str">
        <f t="shared" si="9651"/>
        <v>1</v>
      </c>
      <c r="GQ403" s="157">
        <f t="shared" si="222"/>
        <v>3</v>
      </c>
      <c r="GR403" s="158">
        <f t="shared" si="223"/>
        <v>0</v>
      </c>
      <c r="GS403" s="159"/>
      <c r="GT403" s="159"/>
      <c r="GU403" s="159"/>
      <c r="GV403" s="78"/>
      <c r="GW403" s="79"/>
      <c r="GX403" s="77" t="str">
        <f t="shared" si="224"/>
        <v>0</v>
      </c>
      <c r="GY403" s="81"/>
      <c r="GZ403" s="160">
        <f t="shared" si="9652"/>
        <v>0</v>
      </c>
      <c r="HA403" s="160">
        <f t="shared" si="9653"/>
        <v>0</v>
      </c>
      <c r="HB403" s="160">
        <f t="shared" si="9654"/>
        <v>0</v>
      </c>
      <c r="HC403" s="160">
        <f t="shared" si="9655"/>
        <v>0</v>
      </c>
      <c r="HD403" s="161">
        <f t="shared" ref="HD403:HE403" si="9936">HD402</f>
        <v>14</v>
      </c>
      <c r="HE403" s="175">
        <f t="shared" si="9936"/>
        <v>1177</v>
      </c>
      <c r="HF403" s="163" t="str">
        <f t="shared" si="9657"/>
        <v>1</v>
      </c>
      <c r="HG403" s="164">
        <f t="shared" si="232"/>
        <v>5</v>
      </c>
      <c r="HH403" s="165">
        <f t="shared" si="233"/>
        <v>0</v>
      </c>
      <c r="HI403" s="166"/>
      <c r="HJ403" s="166"/>
      <c r="HK403" s="166"/>
      <c r="HL403" s="84"/>
      <c r="HM403" s="85"/>
      <c r="HN403" s="83" t="str">
        <f t="shared" si="234"/>
        <v>0</v>
      </c>
      <c r="HO403" s="189"/>
      <c r="HP403" s="168">
        <f t="shared" si="9658"/>
        <v>0</v>
      </c>
      <c r="HQ403" s="168">
        <f t="shared" si="9659"/>
        <v>0</v>
      </c>
      <c r="HR403" s="168">
        <f t="shared" si="9660"/>
        <v>0</v>
      </c>
      <c r="HS403" s="168">
        <f t="shared" si="9661"/>
        <v>0</v>
      </c>
      <c r="HT403" s="154">
        <f t="shared" ref="HT403:HU403" si="9937">HT402</f>
        <v>15</v>
      </c>
      <c r="HU403" s="173">
        <f t="shared" si="9937"/>
        <v>1178</v>
      </c>
      <c r="HV403" s="156" t="str">
        <f t="shared" si="9663"/>
        <v>1</v>
      </c>
      <c r="HW403" s="157" t="str">
        <f t="shared" si="242"/>
        <v/>
      </c>
      <c r="HX403" s="169">
        <f t="shared" si="243"/>
        <v>0</v>
      </c>
      <c r="HY403" s="159"/>
      <c r="HZ403" s="159"/>
      <c r="IA403" s="159"/>
      <c r="IB403" s="160"/>
      <c r="IC403" s="160"/>
      <c r="ID403" s="160" t="str">
        <f t="shared" si="244"/>
        <v>0</v>
      </c>
      <c r="IE403" s="160"/>
      <c r="IF403" s="160">
        <f t="shared" si="9664"/>
        <v>0</v>
      </c>
      <c r="IG403" s="160">
        <f t="shared" si="9665"/>
        <v>0</v>
      </c>
      <c r="IH403" s="160">
        <f t="shared" si="9666"/>
        <v>0</v>
      </c>
      <c r="II403" s="160">
        <f t="shared" si="9667"/>
        <v>0</v>
      </c>
      <c r="IJ403" s="161">
        <f t="shared" ref="IJ403:IK403" si="9938">IJ402</f>
        <v>16</v>
      </c>
      <c r="IK403" s="175">
        <f t="shared" si="9938"/>
        <v>1179</v>
      </c>
      <c r="IL403" s="163" t="str">
        <f t="shared" si="9669"/>
        <v>1</v>
      </c>
      <c r="IM403" s="164" t="str">
        <f t="shared" si="252"/>
        <v/>
      </c>
      <c r="IN403" s="165">
        <f t="shared" si="253"/>
        <v>0</v>
      </c>
      <c r="IO403" s="166"/>
      <c r="IP403" s="166"/>
      <c r="IQ403" s="166"/>
      <c r="IR403" s="168"/>
      <c r="IS403" s="168"/>
      <c r="IT403" s="170" t="str">
        <f t="shared" si="254"/>
        <v>0</v>
      </c>
      <c r="IU403" s="170"/>
      <c r="IV403" s="168">
        <f t="shared" si="9670"/>
        <v>0</v>
      </c>
      <c r="IW403" s="168">
        <f t="shared" si="9671"/>
        <v>0</v>
      </c>
      <c r="IX403" s="168">
        <f t="shared" si="9672"/>
        <v>0</v>
      </c>
      <c r="IY403" s="168">
        <f t="shared" si="9673"/>
        <v>0</v>
      </c>
      <c r="IZ403" s="154">
        <f t="shared" ref="IZ403:JA403" si="9939">IZ402</f>
        <v>17</v>
      </c>
      <c r="JA403" s="173">
        <f t="shared" si="9939"/>
        <v>1180</v>
      </c>
      <c r="JB403" s="156" t="str">
        <f t="shared" si="9675"/>
        <v>1</v>
      </c>
      <c r="JC403" s="157" t="str">
        <f t="shared" si="262"/>
        <v/>
      </c>
      <c r="JD403" s="158">
        <f t="shared" si="263"/>
        <v>0</v>
      </c>
      <c r="JE403" s="159"/>
      <c r="JF403" s="159"/>
      <c r="JG403" s="159"/>
      <c r="JH403" s="160"/>
      <c r="JI403" s="160"/>
      <c r="JJ403" s="171" t="str">
        <f t="shared" si="264"/>
        <v>0</v>
      </c>
      <c r="JK403" s="171"/>
      <c r="JL403" s="160">
        <f t="shared" si="9676"/>
        <v>0</v>
      </c>
      <c r="JM403" s="160">
        <f t="shared" si="9677"/>
        <v>0</v>
      </c>
      <c r="JN403" s="160">
        <f t="shared" si="9678"/>
        <v>0</v>
      </c>
      <c r="JO403" s="160">
        <f t="shared" si="9679"/>
        <v>0</v>
      </c>
      <c r="JP403" s="161">
        <f t="shared" ref="JP403:JQ403" si="9940">JP402</f>
        <v>18</v>
      </c>
      <c r="JQ403" s="175">
        <f t="shared" si="9940"/>
        <v>1181</v>
      </c>
      <c r="JR403" s="163" t="str">
        <f t="shared" si="9681"/>
        <v>1</v>
      </c>
      <c r="JS403" s="164" t="str">
        <f t="shared" si="272"/>
        <v/>
      </c>
      <c r="JT403" s="165">
        <f t="shared" si="273"/>
        <v>0</v>
      </c>
      <c r="JU403" s="166"/>
      <c r="JV403" s="166"/>
      <c r="JW403" s="166"/>
      <c r="JX403" s="168"/>
      <c r="JY403" s="168"/>
      <c r="JZ403" s="170" t="str">
        <f t="shared" si="274"/>
        <v>0</v>
      </c>
      <c r="KA403" s="170"/>
      <c r="KB403" s="168">
        <f t="shared" si="9682"/>
        <v>0</v>
      </c>
      <c r="KC403" s="168">
        <f t="shared" si="9683"/>
        <v>0</v>
      </c>
      <c r="KD403" s="168">
        <f t="shared" si="9684"/>
        <v>0</v>
      </c>
      <c r="KE403" s="168">
        <f t="shared" si="9685"/>
        <v>0</v>
      </c>
      <c r="KF403" s="154">
        <f t="shared" ref="KF403:KG403" si="9941">KF402</f>
        <v>19</v>
      </c>
      <c r="KG403" s="173">
        <f t="shared" si="9941"/>
        <v>1182</v>
      </c>
      <c r="KH403" s="156" t="str">
        <f t="shared" si="9687"/>
        <v>1</v>
      </c>
      <c r="KI403" s="157" t="str">
        <f t="shared" si="282"/>
        <v/>
      </c>
      <c r="KJ403" s="158">
        <f t="shared" si="283"/>
        <v>0</v>
      </c>
      <c r="KK403" s="159"/>
      <c r="KL403" s="159"/>
      <c r="KM403" s="159"/>
      <c r="KN403" s="160"/>
      <c r="KO403" s="160"/>
      <c r="KP403" s="171" t="str">
        <f t="shared" si="284"/>
        <v>0</v>
      </c>
      <c r="KQ403" s="171"/>
      <c r="KR403" s="160">
        <f t="shared" si="9688"/>
        <v>0</v>
      </c>
      <c r="KS403" s="160">
        <f t="shared" si="9689"/>
        <v>0</v>
      </c>
      <c r="KT403" s="160">
        <f t="shared" si="9690"/>
        <v>0</v>
      </c>
      <c r="KU403" s="160">
        <f t="shared" si="9691"/>
        <v>0</v>
      </c>
      <c r="KV403" s="161">
        <f t="shared" ref="KV403:KW403" si="9942">KV402</f>
        <v>20</v>
      </c>
      <c r="KW403" s="175">
        <f t="shared" si="9942"/>
        <v>1183</v>
      </c>
      <c r="KX403" s="163" t="str">
        <f t="shared" si="9693"/>
        <v>1</v>
      </c>
      <c r="KY403" s="164" t="str">
        <f t="shared" si="292"/>
        <v/>
      </c>
      <c r="KZ403" s="165">
        <f t="shared" si="293"/>
        <v>0</v>
      </c>
      <c r="LA403" s="166"/>
      <c r="LB403" s="166"/>
      <c r="LC403" s="166"/>
      <c r="LD403" s="168"/>
      <c r="LE403" s="168"/>
      <c r="LF403" s="170" t="str">
        <f t="shared" si="294"/>
        <v>0</v>
      </c>
      <c r="LG403" s="170"/>
      <c r="LH403" s="168">
        <f t="shared" si="9694"/>
        <v>0</v>
      </c>
      <c r="LI403" s="168">
        <f t="shared" si="9695"/>
        <v>0</v>
      </c>
      <c r="LJ403" s="168">
        <f t="shared" si="9696"/>
        <v>0</v>
      </c>
      <c r="LK403" s="168">
        <f t="shared" si="9697"/>
        <v>0</v>
      </c>
      <c r="LL403" s="172"/>
      <c r="LM403" s="172"/>
      <c r="LN403" s="168" t="str">
        <f t="shared" si="9698"/>
        <v>#REF!</v>
      </c>
      <c r="LO403" s="168" t="str">
        <f t="shared" si="9699"/>
        <v>#REF!</v>
      </c>
      <c r="LP403" s="168" t="str">
        <f t="shared" si="9700"/>
        <v>#REF!</v>
      </c>
      <c r="LQ403" s="168" t="str">
        <f t="shared" si="9701"/>
        <v>#REF!</v>
      </c>
    </row>
    <row r="404" ht="15.75" customHeight="1">
      <c r="A404" s="151"/>
      <c r="B404" s="152"/>
      <c r="C404" s="153">
        <f t="shared" si="99"/>
        <v>0</v>
      </c>
      <c r="D404" s="154">
        <f t="shared" ref="D404:E404" si="9943">D403</f>
        <v>1</v>
      </c>
      <c r="E404" s="173">
        <f t="shared" si="9943"/>
        <v>1164</v>
      </c>
      <c r="F404" s="156" t="str">
        <f t="shared" si="9803"/>
        <v>1</v>
      </c>
      <c r="G404" s="157">
        <f t="shared" si="102"/>
        <v>1</v>
      </c>
      <c r="H404" s="158">
        <f t="shared" si="103"/>
        <v>0</v>
      </c>
      <c r="I404" s="159"/>
      <c r="J404" s="159"/>
      <c r="K404" s="159"/>
      <c r="L404" s="78"/>
      <c r="M404" s="79"/>
      <c r="N404" s="77" t="str">
        <f t="shared" si="104"/>
        <v>0</v>
      </c>
      <c r="O404" s="81"/>
      <c r="P404" s="160">
        <f t="shared" si="9580"/>
        <v>0</v>
      </c>
      <c r="Q404" s="160">
        <f t="shared" si="9581"/>
        <v>0</v>
      </c>
      <c r="R404" s="160">
        <f t="shared" si="9582"/>
        <v>0</v>
      </c>
      <c r="S404" s="160">
        <f t="shared" si="9583"/>
        <v>0</v>
      </c>
      <c r="T404" s="161">
        <f t="shared" ref="T404:U404" si="9944">T403</f>
        <v>2</v>
      </c>
      <c r="U404" s="175">
        <f t="shared" si="9944"/>
        <v>1165</v>
      </c>
      <c r="V404" s="163" t="str">
        <f t="shared" si="9585"/>
        <v>1</v>
      </c>
      <c r="W404" s="164">
        <f t="shared" si="112"/>
        <v>1</v>
      </c>
      <c r="X404" s="165">
        <f t="shared" si="113"/>
        <v>0</v>
      </c>
      <c r="Y404" s="166"/>
      <c r="Z404" s="166"/>
      <c r="AA404" s="166"/>
      <c r="AB404" s="84"/>
      <c r="AC404" s="85"/>
      <c r="AD404" s="83" t="str">
        <f t="shared" si="114"/>
        <v>0</v>
      </c>
      <c r="AE404" s="189"/>
      <c r="AF404" s="168">
        <f t="shared" si="9586"/>
        <v>0</v>
      </c>
      <c r="AG404" s="168">
        <f t="shared" si="9587"/>
        <v>0</v>
      </c>
      <c r="AH404" s="168">
        <f t="shared" si="9588"/>
        <v>0</v>
      </c>
      <c r="AI404" s="168">
        <f t="shared" si="9589"/>
        <v>0</v>
      </c>
      <c r="AJ404" s="154">
        <f t="shared" ref="AJ404:AK404" si="9945">AJ403</f>
        <v>3</v>
      </c>
      <c r="AK404" s="173">
        <f t="shared" si="9945"/>
        <v>1166</v>
      </c>
      <c r="AL404" s="156" t="str">
        <f t="shared" si="9591"/>
        <v>1</v>
      </c>
      <c r="AM404" s="157">
        <f t="shared" si="122"/>
        <v>2</v>
      </c>
      <c r="AN404" s="158">
        <f t="shared" si="123"/>
        <v>0</v>
      </c>
      <c r="AO404" s="159"/>
      <c r="AP404" s="159"/>
      <c r="AQ404" s="159"/>
      <c r="AR404" s="78"/>
      <c r="AS404" s="79"/>
      <c r="AT404" s="77" t="str">
        <f t="shared" si="124"/>
        <v>0</v>
      </c>
      <c r="AU404" s="81"/>
      <c r="AV404" s="160">
        <f t="shared" si="9592"/>
        <v>0</v>
      </c>
      <c r="AW404" s="160">
        <f t="shared" si="9593"/>
        <v>0</v>
      </c>
      <c r="AX404" s="160">
        <f t="shared" si="9594"/>
        <v>0</v>
      </c>
      <c r="AY404" s="160">
        <f t="shared" si="9595"/>
        <v>0</v>
      </c>
      <c r="AZ404" s="161">
        <f t="shared" ref="AZ404:BA404" si="9946">AZ403</f>
        <v>4</v>
      </c>
      <c r="BA404" s="175">
        <f t="shared" si="9946"/>
        <v>1167</v>
      </c>
      <c r="BB404" s="163" t="str">
        <f t="shared" si="9597"/>
        <v>1</v>
      </c>
      <c r="BC404" s="164">
        <f t="shared" si="132"/>
        <v>4</v>
      </c>
      <c r="BD404" s="165">
        <f t="shared" si="133"/>
        <v>0</v>
      </c>
      <c r="BE404" s="166"/>
      <c r="BF404" s="166"/>
      <c r="BG404" s="166"/>
      <c r="BH404" s="84"/>
      <c r="BI404" s="85"/>
      <c r="BJ404" s="83" t="str">
        <f t="shared" si="134"/>
        <v>0</v>
      </c>
      <c r="BK404" s="189"/>
      <c r="BL404" s="168">
        <f t="shared" si="9598"/>
        <v>0</v>
      </c>
      <c r="BM404" s="168">
        <f t="shared" si="9599"/>
        <v>0</v>
      </c>
      <c r="BN404" s="168">
        <f t="shared" si="9600"/>
        <v>0</v>
      </c>
      <c r="BO404" s="168">
        <f t="shared" si="9601"/>
        <v>0</v>
      </c>
      <c r="BP404" s="154">
        <f t="shared" ref="BP404:BQ404" si="9947">BP403</f>
        <v>5</v>
      </c>
      <c r="BQ404" s="173">
        <f t="shared" si="9947"/>
        <v>1168</v>
      </c>
      <c r="BR404" s="156" t="str">
        <f t="shared" si="9603"/>
        <v>1</v>
      </c>
      <c r="BS404" s="157">
        <f t="shared" si="142"/>
        <v>4</v>
      </c>
      <c r="BT404" s="158">
        <f t="shared" si="143"/>
        <v>0</v>
      </c>
      <c r="BU404" s="159"/>
      <c r="BV404" s="159"/>
      <c r="BW404" s="159"/>
      <c r="BX404" s="78"/>
      <c r="BY404" s="79"/>
      <c r="BZ404" s="77" t="str">
        <f t="shared" si="144"/>
        <v>0</v>
      </c>
      <c r="CA404" s="81"/>
      <c r="CB404" s="160">
        <f t="shared" si="9604"/>
        <v>0</v>
      </c>
      <c r="CC404" s="160">
        <f t="shared" si="9605"/>
        <v>0</v>
      </c>
      <c r="CD404" s="160">
        <f t="shared" si="9606"/>
        <v>0</v>
      </c>
      <c r="CE404" s="160">
        <f t="shared" si="9607"/>
        <v>0</v>
      </c>
      <c r="CF404" s="161">
        <f t="shared" ref="CF404:CG404" si="9948">CF403</f>
        <v>6</v>
      </c>
      <c r="CG404" s="175">
        <f t="shared" si="9948"/>
        <v>1169</v>
      </c>
      <c r="CH404" s="163" t="str">
        <f t="shared" si="9609"/>
        <v>1</v>
      </c>
      <c r="CI404" s="164">
        <f t="shared" si="152"/>
        <v>2</v>
      </c>
      <c r="CJ404" s="165">
        <f t="shared" si="153"/>
        <v>0</v>
      </c>
      <c r="CK404" s="166"/>
      <c r="CL404" s="166"/>
      <c r="CM404" s="166"/>
      <c r="CN404" s="84"/>
      <c r="CO404" s="85"/>
      <c r="CP404" s="83" t="str">
        <f t="shared" si="154"/>
        <v>0</v>
      </c>
      <c r="CQ404" s="189"/>
      <c r="CR404" s="168">
        <f t="shared" si="9610"/>
        <v>0</v>
      </c>
      <c r="CS404" s="168">
        <f t="shared" si="9611"/>
        <v>0</v>
      </c>
      <c r="CT404" s="168">
        <f t="shared" si="9612"/>
        <v>0</v>
      </c>
      <c r="CU404" s="168">
        <f t="shared" si="9613"/>
        <v>0</v>
      </c>
      <c r="CV404" s="154">
        <f t="shared" ref="CV404:CW404" si="9949">CV403</f>
        <v>7</v>
      </c>
      <c r="CW404" s="173">
        <f t="shared" si="9949"/>
        <v>1170</v>
      </c>
      <c r="CX404" s="156" t="str">
        <f t="shared" si="9615"/>
        <v>1</v>
      </c>
      <c r="CY404" s="157">
        <f t="shared" si="162"/>
        <v>2</v>
      </c>
      <c r="CZ404" s="158">
        <f t="shared" si="163"/>
        <v>0</v>
      </c>
      <c r="DA404" s="159"/>
      <c r="DB404" s="159"/>
      <c r="DC404" s="159"/>
      <c r="DD404" s="78"/>
      <c r="DE404" s="79"/>
      <c r="DF404" s="77" t="str">
        <f t="shared" si="164"/>
        <v>0</v>
      </c>
      <c r="DG404" s="81"/>
      <c r="DH404" s="160">
        <f t="shared" si="9616"/>
        <v>0</v>
      </c>
      <c r="DI404" s="160">
        <f t="shared" si="9617"/>
        <v>0</v>
      </c>
      <c r="DJ404" s="160">
        <f t="shared" si="9618"/>
        <v>0</v>
      </c>
      <c r="DK404" s="160">
        <f t="shared" si="9619"/>
        <v>0</v>
      </c>
      <c r="DL404" s="161">
        <f t="shared" ref="DL404:DM404" si="9950">DL403</f>
        <v>8</v>
      </c>
      <c r="DM404" s="175">
        <f t="shared" si="9950"/>
        <v>1171</v>
      </c>
      <c r="DN404" s="163" t="str">
        <f t="shared" si="9621"/>
        <v>1</v>
      </c>
      <c r="DO404" s="164">
        <f t="shared" si="172"/>
        <v>2</v>
      </c>
      <c r="DP404" s="165">
        <f t="shared" si="173"/>
        <v>0</v>
      </c>
      <c r="DQ404" s="166"/>
      <c r="DR404" s="166"/>
      <c r="DS404" s="166"/>
      <c r="DT404" s="84"/>
      <c r="DU404" s="85"/>
      <c r="DV404" s="83" t="str">
        <f t="shared" si="174"/>
        <v>0</v>
      </c>
      <c r="DW404" s="189"/>
      <c r="DX404" s="168">
        <f t="shared" si="9622"/>
        <v>0</v>
      </c>
      <c r="DY404" s="168">
        <f t="shared" si="9623"/>
        <v>0</v>
      </c>
      <c r="DZ404" s="168">
        <f t="shared" si="9624"/>
        <v>0</v>
      </c>
      <c r="EA404" s="168">
        <f t="shared" si="9625"/>
        <v>0</v>
      </c>
      <c r="EB404" s="154">
        <f t="shared" ref="EB404:EC404" si="9951">EB403</f>
        <v>9</v>
      </c>
      <c r="EC404" s="173">
        <f t="shared" si="9951"/>
        <v>1172</v>
      </c>
      <c r="ED404" s="156" t="str">
        <f t="shared" si="9627"/>
        <v>1</v>
      </c>
      <c r="EE404" s="157">
        <f t="shared" si="182"/>
        <v>5</v>
      </c>
      <c r="EF404" s="169">
        <f t="shared" si="183"/>
        <v>0</v>
      </c>
      <c r="EG404" s="159"/>
      <c r="EH404" s="159"/>
      <c r="EI404" s="159"/>
      <c r="EJ404" s="78"/>
      <c r="EK404" s="79"/>
      <c r="EL404" s="77" t="str">
        <f t="shared" si="184"/>
        <v>0</v>
      </c>
      <c r="EM404" s="81"/>
      <c r="EN404" s="160">
        <f t="shared" si="9628"/>
        <v>0</v>
      </c>
      <c r="EO404" s="160">
        <f t="shared" si="9629"/>
        <v>0</v>
      </c>
      <c r="EP404" s="160">
        <f t="shared" si="9630"/>
        <v>0</v>
      </c>
      <c r="EQ404" s="160">
        <f t="shared" si="9631"/>
        <v>0</v>
      </c>
      <c r="ER404" s="161">
        <f t="shared" ref="ER404:ES404" si="9952">ER403</f>
        <v>10</v>
      </c>
      <c r="ES404" s="175">
        <f t="shared" si="9952"/>
        <v>1173</v>
      </c>
      <c r="ET404" s="163" t="str">
        <f t="shared" si="9633"/>
        <v>1</v>
      </c>
      <c r="EU404" s="164">
        <f t="shared" si="192"/>
        <v>19</v>
      </c>
      <c r="EV404" s="165">
        <f t="shared" si="193"/>
        <v>0</v>
      </c>
      <c r="EW404" s="166"/>
      <c r="EX404" s="166"/>
      <c r="EY404" s="166"/>
      <c r="EZ404" s="84"/>
      <c r="FA404" s="85"/>
      <c r="FB404" s="83" t="str">
        <f t="shared" si="194"/>
        <v>0</v>
      </c>
      <c r="FC404" s="189"/>
      <c r="FD404" s="168">
        <f t="shared" si="9634"/>
        <v>0</v>
      </c>
      <c r="FE404" s="168">
        <f t="shared" si="9635"/>
        <v>0</v>
      </c>
      <c r="FF404" s="168">
        <f t="shared" si="9636"/>
        <v>0</v>
      </c>
      <c r="FG404" s="168">
        <f t="shared" si="9637"/>
        <v>0</v>
      </c>
      <c r="FH404" s="154">
        <f t="shared" ref="FH404:FI404" si="9953">FH403</f>
        <v>11</v>
      </c>
      <c r="FI404" s="173">
        <f t="shared" si="9953"/>
        <v>1174</v>
      </c>
      <c r="FJ404" s="156" t="str">
        <f t="shared" si="9639"/>
        <v>1</v>
      </c>
      <c r="FK404" s="157">
        <f t="shared" si="202"/>
        <v>4</v>
      </c>
      <c r="FL404" s="158">
        <f t="shared" si="203"/>
        <v>0</v>
      </c>
      <c r="FM404" s="159"/>
      <c r="FN404" s="159"/>
      <c r="FO404" s="159"/>
      <c r="FP404" s="78"/>
      <c r="FQ404" s="79"/>
      <c r="FR404" s="77" t="str">
        <f t="shared" si="204"/>
        <v>0</v>
      </c>
      <c r="FS404" s="81"/>
      <c r="FT404" s="160">
        <f t="shared" si="9640"/>
        <v>0</v>
      </c>
      <c r="FU404" s="160">
        <f t="shared" si="9641"/>
        <v>0</v>
      </c>
      <c r="FV404" s="160">
        <f t="shared" si="9642"/>
        <v>0</v>
      </c>
      <c r="FW404" s="160">
        <f t="shared" si="9643"/>
        <v>0</v>
      </c>
      <c r="FX404" s="161">
        <f t="shared" ref="FX404:FY404" si="9954">FX403</f>
        <v>12</v>
      </c>
      <c r="FY404" s="175">
        <f t="shared" si="9954"/>
        <v>1175</v>
      </c>
      <c r="FZ404" s="163" t="str">
        <f t="shared" si="9645"/>
        <v>1</v>
      </c>
      <c r="GA404" s="164">
        <f t="shared" si="212"/>
        <v>2</v>
      </c>
      <c r="GB404" s="165">
        <f t="shared" si="213"/>
        <v>0</v>
      </c>
      <c r="GC404" s="166"/>
      <c r="GD404" s="166"/>
      <c r="GE404" s="166"/>
      <c r="GF404" s="84"/>
      <c r="GG404" s="85"/>
      <c r="GH404" s="83" t="str">
        <f t="shared" si="214"/>
        <v>0</v>
      </c>
      <c r="GI404" s="189"/>
      <c r="GJ404" s="168">
        <f t="shared" si="9646"/>
        <v>0</v>
      </c>
      <c r="GK404" s="168">
        <f t="shared" si="9647"/>
        <v>0</v>
      </c>
      <c r="GL404" s="168">
        <f t="shared" si="9648"/>
        <v>0</v>
      </c>
      <c r="GM404" s="168">
        <f t="shared" si="9649"/>
        <v>0</v>
      </c>
      <c r="GN404" s="154">
        <f t="shared" ref="GN404:GO404" si="9955">GN403</f>
        <v>13</v>
      </c>
      <c r="GO404" s="173">
        <f t="shared" si="9955"/>
        <v>1176</v>
      </c>
      <c r="GP404" s="156" t="str">
        <f t="shared" si="9651"/>
        <v>1</v>
      </c>
      <c r="GQ404" s="157">
        <f t="shared" si="222"/>
        <v>3</v>
      </c>
      <c r="GR404" s="158">
        <f t="shared" si="223"/>
        <v>0</v>
      </c>
      <c r="GS404" s="159"/>
      <c r="GT404" s="159"/>
      <c r="GU404" s="159"/>
      <c r="GV404" s="78"/>
      <c r="GW404" s="79"/>
      <c r="GX404" s="77" t="str">
        <f t="shared" si="224"/>
        <v>0</v>
      </c>
      <c r="GY404" s="81"/>
      <c r="GZ404" s="160">
        <f t="shared" si="9652"/>
        <v>0</v>
      </c>
      <c r="HA404" s="160">
        <f t="shared" si="9653"/>
        <v>0</v>
      </c>
      <c r="HB404" s="160">
        <f t="shared" si="9654"/>
        <v>0</v>
      </c>
      <c r="HC404" s="160">
        <f t="shared" si="9655"/>
        <v>0</v>
      </c>
      <c r="HD404" s="161">
        <f t="shared" ref="HD404:HE404" si="9956">HD403</f>
        <v>14</v>
      </c>
      <c r="HE404" s="175">
        <f t="shared" si="9956"/>
        <v>1177</v>
      </c>
      <c r="HF404" s="163" t="str">
        <f t="shared" si="9657"/>
        <v>1</v>
      </c>
      <c r="HG404" s="164">
        <f t="shared" si="232"/>
        <v>5</v>
      </c>
      <c r="HH404" s="165">
        <f t="shared" si="233"/>
        <v>0</v>
      </c>
      <c r="HI404" s="166"/>
      <c r="HJ404" s="166"/>
      <c r="HK404" s="166"/>
      <c r="HL404" s="84"/>
      <c r="HM404" s="85"/>
      <c r="HN404" s="83" t="str">
        <f t="shared" si="234"/>
        <v>0</v>
      </c>
      <c r="HO404" s="189"/>
      <c r="HP404" s="168">
        <f t="shared" si="9658"/>
        <v>0</v>
      </c>
      <c r="HQ404" s="168">
        <f t="shared" si="9659"/>
        <v>0</v>
      </c>
      <c r="HR404" s="168">
        <f t="shared" si="9660"/>
        <v>0</v>
      </c>
      <c r="HS404" s="168">
        <f t="shared" si="9661"/>
        <v>0</v>
      </c>
      <c r="HT404" s="154">
        <f t="shared" ref="HT404:HU404" si="9957">HT403</f>
        <v>15</v>
      </c>
      <c r="HU404" s="173">
        <f t="shared" si="9957"/>
        <v>1178</v>
      </c>
      <c r="HV404" s="156" t="str">
        <f t="shared" si="9663"/>
        <v>1</v>
      </c>
      <c r="HW404" s="157" t="str">
        <f t="shared" si="242"/>
        <v/>
      </c>
      <c r="HX404" s="169">
        <f t="shared" si="243"/>
        <v>0</v>
      </c>
      <c r="HY404" s="159"/>
      <c r="HZ404" s="159"/>
      <c r="IA404" s="159"/>
      <c r="IB404" s="160"/>
      <c r="IC404" s="160"/>
      <c r="ID404" s="160" t="str">
        <f t="shared" si="244"/>
        <v>0</v>
      </c>
      <c r="IE404" s="160"/>
      <c r="IF404" s="160">
        <f t="shared" si="9664"/>
        <v>0</v>
      </c>
      <c r="IG404" s="160">
        <f t="shared" si="9665"/>
        <v>0</v>
      </c>
      <c r="IH404" s="160">
        <f t="shared" si="9666"/>
        <v>0</v>
      </c>
      <c r="II404" s="160">
        <f t="shared" si="9667"/>
        <v>0</v>
      </c>
      <c r="IJ404" s="161">
        <f t="shared" ref="IJ404:IK404" si="9958">IJ403</f>
        <v>16</v>
      </c>
      <c r="IK404" s="175">
        <f t="shared" si="9958"/>
        <v>1179</v>
      </c>
      <c r="IL404" s="163" t="str">
        <f t="shared" si="9669"/>
        <v>1</v>
      </c>
      <c r="IM404" s="164" t="str">
        <f t="shared" si="252"/>
        <v/>
      </c>
      <c r="IN404" s="165">
        <f t="shared" si="253"/>
        <v>0</v>
      </c>
      <c r="IO404" s="166"/>
      <c r="IP404" s="166"/>
      <c r="IQ404" s="166"/>
      <c r="IR404" s="168"/>
      <c r="IS404" s="168"/>
      <c r="IT404" s="170" t="str">
        <f t="shared" si="254"/>
        <v>0</v>
      </c>
      <c r="IU404" s="170"/>
      <c r="IV404" s="168">
        <f t="shared" si="9670"/>
        <v>0</v>
      </c>
      <c r="IW404" s="168">
        <f t="shared" si="9671"/>
        <v>0</v>
      </c>
      <c r="IX404" s="168">
        <f t="shared" si="9672"/>
        <v>0</v>
      </c>
      <c r="IY404" s="168">
        <f t="shared" si="9673"/>
        <v>0</v>
      </c>
      <c r="IZ404" s="154">
        <f t="shared" ref="IZ404:JA404" si="9959">IZ403</f>
        <v>17</v>
      </c>
      <c r="JA404" s="173">
        <f t="shared" si="9959"/>
        <v>1180</v>
      </c>
      <c r="JB404" s="156" t="str">
        <f t="shared" si="9675"/>
        <v>1</v>
      </c>
      <c r="JC404" s="157" t="str">
        <f t="shared" si="262"/>
        <v/>
      </c>
      <c r="JD404" s="158">
        <f t="shared" si="263"/>
        <v>0</v>
      </c>
      <c r="JE404" s="159"/>
      <c r="JF404" s="159"/>
      <c r="JG404" s="159"/>
      <c r="JH404" s="160"/>
      <c r="JI404" s="160"/>
      <c r="JJ404" s="171" t="str">
        <f t="shared" si="264"/>
        <v>0</v>
      </c>
      <c r="JK404" s="171"/>
      <c r="JL404" s="160">
        <f t="shared" si="9676"/>
        <v>0</v>
      </c>
      <c r="JM404" s="160">
        <f t="shared" si="9677"/>
        <v>0</v>
      </c>
      <c r="JN404" s="160">
        <f t="shared" si="9678"/>
        <v>0</v>
      </c>
      <c r="JO404" s="160">
        <f t="shared" si="9679"/>
        <v>0</v>
      </c>
      <c r="JP404" s="161">
        <f t="shared" ref="JP404:JQ404" si="9960">JP403</f>
        <v>18</v>
      </c>
      <c r="JQ404" s="175">
        <f t="shared" si="9960"/>
        <v>1181</v>
      </c>
      <c r="JR404" s="163" t="str">
        <f t="shared" si="9681"/>
        <v>1</v>
      </c>
      <c r="JS404" s="164" t="str">
        <f t="shared" si="272"/>
        <v/>
      </c>
      <c r="JT404" s="165">
        <f t="shared" si="273"/>
        <v>0</v>
      </c>
      <c r="JU404" s="166"/>
      <c r="JV404" s="166"/>
      <c r="JW404" s="166"/>
      <c r="JX404" s="168"/>
      <c r="JY404" s="168"/>
      <c r="JZ404" s="170" t="str">
        <f t="shared" si="274"/>
        <v>0</v>
      </c>
      <c r="KA404" s="170"/>
      <c r="KB404" s="168">
        <f t="shared" si="9682"/>
        <v>0</v>
      </c>
      <c r="KC404" s="168">
        <f t="shared" si="9683"/>
        <v>0</v>
      </c>
      <c r="KD404" s="168">
        <f t="shared" si="9684"/>
        <v>0</v>
      </c>
      <c r="KE404" s="168">
        <f t="shared" si="9685"/>
        <v>0</v>
      </c>
      <c r="KF404" s="154">
        <f t="shared" ref="KF404:KG404" si="9961">KF403</f>
        <v>19</v>
      </c>
      <c r="KG404" s="173">
        <f t="shared" si="9961"/>
        <v>1182</v>
      </c>
      <c r="KH404" s="156" t="str">
        <f t="shared" si="9687"/>
        <v>1</v>
      </c>
      <c r="KI404" s="157" t="str">
        <f t="shared" si="282"/>
        <v/>
      </c>
      <c r="KJ404" s="158">
        <f t="shared" si="283"/>
        <v>0</v>
      </c>
      <c r="KK404" s="159"/>
      <c r="KL404" s="159"/>
      <c r="KM404" s="159"/>
      <c r="KN404" s="160"/>
      <c r="KO404" s="160"/>
      <c r="KP404" s="171" t="str">
        <f t="shared" si="284"/>
        <v>0</v>
      </c>
      <c r="KQ404" s="171"/>
      <c r="KR404" s="160">
        <f t="shared" si="9688"/>
        <v>0</v>
      </c>
      <c r="KS404" s="160">
        <f t="shared" si="9689"/>
        <v>0</v>
      </c>
      <c r="KT404" s="160">
        <f t="shared" si="9690"/>
        <v>0</v>
      </c>
      <c r="KU404" s="160">
        <f t="shared" si="9691"/>
        <v>0</v>
      </c>
      <c r="KV404" s="161">
        <f t="shared" ref="KV404:KW404" si="9962">KV403</f>
        <v>20</v>
      </c>
      <c r="KW404" s="175">
        <f t="shared" si="9962"/>
        <v>1183</v>
      </c>
      <c r="KX404" s="163" t="str">
        <f t="shared" si="9693"/>
        <v>1</v>
      </c>
      <c r="KY404" s="164" t="str">
        <f t="shared" si="292"/>
        <v/>
      </c>
      <c r="KZ404" s="165">
        <f t="shared" si="293"/>
        <v>0</v>
      </c>
      <c r="LA404" s="166"/>
      <c r="LB404" s="166"/>
      <c r="LC404" s="166"/>
      <c r="LD404" s="168"/>
      <c r="LE404" s="168"/>
      <c r="LF404" s="170" t="str">
        <f t="shared" si="294"/>
        <v>0</v>
      </c>
      <c r="LG404" s="170"/>
      <c r="LH404" s="168">
        <f t="shared" si="9694"/>
        <v>0</v>
      </c>
      <c r="LI404" s="168">
        <f t="shared" si="9695"/>
        <v>0</v>
      </c>
      <c r="LJ404" s="168">
        <f t="shared" si="9696"/>
        <v>0</v>
      </c>
      <c r="LK404" s="168">
        <f t="shared" si="9697"/>
        <v>0</v>
      </c>
      <c r="LL404" s="172"/>
      <c r="LM404" s="172"/>
      <c r="LN404" s="168" t="str">
        <f t="shared" si="9698"/>
        <v>#REF!</v>
      </c>
      <c r="LO404" s="168" t="str">
        <f t="shared" si="9699"/>
        <v>#REF!</v>
      </c>
      <c r="LP404" s="168" t="str">
        <f t="shared" si="9700"/>
        <v>#REF!</v>
      </c>
      <c r="LQ404" s="168" t="str">
        <f t="shared" si="9701"/>
        <v>#REF!</v>
      </c>
    </row>
    <row r="405" ht="15.75" customHeight="1">
      <c r="A405" s="151"/>
      <c r="B405" s="152"/>
      <c r="C405" s="153">
        <f t="shared" si="99"/>
        <v>0</v>
      </c>
      <c r="D405" s="154">
        <f t="shared" ref="D405:E405" si="9963">D404</f>
        <v>1</v>
      </c>
      <c r="E405" s="173">
        <f t="shared" si="9963"/>
        <v>1164</v>
      </c>
      <c r="F405" s="156" t="str">
        <f t="shared" si="9803"/>
        <v>1</v>
      </c>
      <c r="G405" s="157">
        <f t="shared" si="102"/>
        <v>1</v>
      </c>
      <c r="H405" s="158">
        <f t="shared" si="103"/>
        <v>0</v>
      </c>
      <c r="I405" s="159"/>
      <c r="J405" s="159"/>
      <c r="K405" s="159"/>
      <c r="L405" s="78"/>
      <c r="M405" s="79"/>
      <c r="N405" s="77" t="str">
        <f t="shared" si="104"/>
        <v>0</v>
      </c>
      <c r="O405" s="81"/>
      <c r="P405" s="160">
        <f t="shared" si="9580"/>
        <v>0</v>
      </c>
      <c r="Q405" s="160">
        <f t="shared" si="9581"/>
        <v>0</v>
      </c>
      <c r="R405" s="160">
        <f t="shared" si="9582"/>
        <v>0</v>
      </c>
      <c r="S405" s="160">
        <f t="shared" si="9583"/>
        <v>0</v>
      </c>
      <c r="T405" s="161">
        <f t="shared" ref="T405:U405" si="9964">T404</f>
        <v>2</v>
      </c>
      <c r="U405" s="175">
        <f t="shared" si="9964"/>
        <v>1165</v>
      </c>
      <c r="V405" s="163" t="str">
        <f t="shared" si="9585"/>
        <v>1</v>
      </c>
      <c r="W405" s="164">
        <f t="shared" si="112"/>
        <v>1</v>
      </c>
      <c r="X405" s="165">
        <f t="shared" si="113"/>
        <v>0</v>
      </c>
      <c r="Y405" s="166"/>
      <c r="Z405" s="166"/>
      <c r="AA405" s="166"/>
      <c r="AB405" s="84"/>
      <c r="AC405" s="85"/>
      <c r="AD405" s="83" t="str">
        <f t="shared" si="114"/>
        <v>0</v>
      </c>
      <c r="AE405" s="189"/>
      <c r="AF405" s="168">
        <f t="shared" si="9586"/>
        <v>0</v>
      </c>
      <c r="AG405" s="168">
        <f t="shared" si="9587"/>
        <v>0</v>
      </c>
      <c r="AH405" s="168">
        <f t="shared" si="9588"/>
        <v>0</v>
      </c>
      <c r="AI405" s="168">
        <f t="shared" si="9589"/>
        <v>0</v>
      </c>
      <c r="AJ405" s="154">
        <f t="shared" ref="AJ405:AK405" si="9965">AJ404</f>
        <v>3</v>
      </c>
      <c r="AK405" s="173">
        <f t="shared" si="9965"/>
        <v>1166</v>
      </c>
      <c r="AL405" s="156" t="str">
        <f t="shared" si="9591"/>
        <v>1</v>
      </c>
      <c r="AM405" s="157">
        <f t="shared" si="122"/>
        <v>2</v>
      </c>
      <c r="AN405" s="158">
        <f t="shared" si="123"/>
        <v>0</v>
      </c>
      <c r="AO405" s="159"/>
      <c r="AP405" s="159"/>
      <c r="AQ405" s="159"/>
      <c r="AR405" s="78"/>
      <c r="AS405" s="79"/>
      <c r="AT405" s="77" t="str">
        <f t="shared" si="124"/>
        <v>0</v>
      </c>
      <c r="AU405" s="81"/>
      <c r="AV405" s="160">
        <f t="shared" si="9592"/>
        <v>0</v>
      </c>
      <c r="AW405" s="160">
        <f t="shared" si="9593"/>
        <v>0</v>
      </c>
      <c r="AX405" s="160">
        <f t="shared" si="9594"/>
        <v>0</v>
      </c>
      <c r="AY405" s="160">
        <f t="shared" si="9595"/>
        <v>0</v>
      </c>
      <c r="AZ405" s="161">
        <f t="shared" ref="AZ405:BA405" si="9966">AZ404</f>
        <v>4</v>
      </c>
      <c r="BA405" s="175">
        <f t="shared" si="9966"/>
        <v>1167</v>
      </c>
      <c r="BB405" s="163" t="str">
        <f t="shared" si="9597"/>
        <v>1</v>
      </c>
      <c r="BC405" s="164">
        <f t="shared" si="132"/>
        <v>4</v>
      </c>
      <c r="BD405" s="165">
        <f t="shared" si="133"/>
        <v>0</v>
      </c>
      <c r="BE405" s="166"/>
      <c r="BF405" s="166"/>
      <c r="BG405" s="166"/>
      <c r="BH405" s="84"/>
      <c r="BI405" s="85"/>
      <c r="BJ405" s="83" t="str">
        <f t="shared" si="134"/>
        <v>0</v>
      </c>
      <c r="BK405" s="189"/>
      <c r="BL405" s="168">
        <f t="shared" si="9598"/>
        <v>0</v>
      </c>
      <c r="BM405" s="168">
        <f t="shared" si="9599"/>
        <v>0</v>
      </c>
      <c r="BN405" s="168">
        <f t="shared" si="9600"/>
        <v>0</v>
      </c>
      <c r="BO405" s="168">
        <f t="shared" si="9601"/>
        <v>0</v>
      </c>
      <c r="BP405" s="154">
        <f t="shared" ref="BP405:BQ405" si="9967">BP404</f>
        <v>5</v>
      </c>
      <c r="BQ405" s="173">
        <f t="shared" si="9967"/>
        <v>1168</v>
      </c>
      <c r="BR405" s="156" t="str">
        <f t="shared" si="9603"/>
        <v>1</v>
      </c>
      <c r="BS405" s="157">
        <f t="shared" si="142"/>
        <v>4</v>
      </c>
      <c r="BT405" s="158">
        <f t="shared" si="143"/>
        <v>0</v>
      </c>
      <c r="BU405" s="159"/>
      <c r="BV405" s="159"/>
      <c r="BW405" s="159"/>
      <c r="BX405" s="78"/>
      <c r="BY405" s="79"/>
      <c r="BZ405" s="77" t="str">
        <f t="shared" si="144"/>
        <v>0</v>
      </c>
      <c r="CA405" s="81"/>
      <c r="CB405" s="160">
        <f t="shared" si="9604"/>
        <v>0</v>
      </c>
      <c r="CC405" s="160">
        <f t="shared" si="9605"/>
        <v>0</v>
      </c>
      <c r="CD405" s="160">
        <f t="shared" si="9606"/>
        <v>0</v>
      </c>
      <c r="CE405" s="160">
        <f t="shared" si="9607"/>
        <v>0</v>
      </c>
      <c r="CF405" s="161">
        <f t="shared" ref="CF405:CG405" si="9968">CF404</f>
        <v>6</v>
      </c>
      <c r="CG405" s="175">
        <f t="shared" si="9968"/>
        <v>1169</v>
      </c>
      <c r="CH405" s="163" t="str">
        <f t="shared" si="9609"/>
        <v>1</v>
      </c>
      <c r="CI405" s="164">
        <f t="shared" si="152"/>
        <v>2</v>
      </c>
      <c r="CJ405" s="165">
        <f t="shared" si="153"/>
        <v>0</v>
      </c>
      <c r="CK405" s="166"/>
      <c r="CL405" s="166"/>
      <c r="CM405" s="166"/>
      <c r="CN405" s="84"/>
      <c r="CO405" s="85"/>
      <c r="CP405" s="83" t="str">
        <f t="shared" si="154"/>
        <v>0</v>
      </c>
      <c r="CQ405" s="189"/>
      <c r="CR405" s="168">
        <f t="shared" si="9610"/>
        <v>0</v>
      </c>
      <c r="CS405" s="168">
        <f t="shared" si="9611"/>
        <v>0</v>
      </c>
      <c r="CT405" s="168">
        <f t="shared" si="9612"/>
        <v>0</v>
      </c>
      <c r="CU405" s="168">
        <f t="shared" si="9613"/>
        <v>0</v>
      </c>
      <c r="CV405" s="154">
        <f t="shared" ref="CV405:CW405" si="9969">CV404</f>
        <v>7</v>
      </c>
      <c r="CW405" s="173">
        <f t="shared" si="9969"/>
        <v>1170</v>
      </c>
      <c r="CX405" s="156" t="str">
        <f t="shared" si="9615"/>
        <v>1</v>
      </c>
      <c r="CY405" s="157">
        <f t="shared" si="162"/>
        <v>2</v>
      </c>
      <c r="CZ405" s="158">
        <f t="shared" si="163"/>
        <v>0</v>
      </c>
      <c r="DA405" s="159"/>
      <c r="DB405" s="159"/>
      <c r="DC405" s="159"/>
      <c r="DD405" s="78"/>
      <c r="DE405" s="79"/>
      <c r="DF405" s="77" t="str">
        <f t="shared" si="164"/>
        <v>0</v>
      </c>
      <c r="DG405" s="81"/>
      <c r="DH405" s="160">
        <f t="shared" si="9616"/>
        <v>0</v>
      </c>
      <c r="DI405" s="160">
        <f t="shared" si="9617"/>
        <v>0</v>
      </c>
      <c r="DJ405" s="160">
        <f t="shared" si="9618"/>
        <v>0</v>
      </c>
      <c r="DK405" s="160">
        <f t="shared" si="9619"/>
        <v>0</v>
      </c>
      <c r="DL405" s="161">
        <f t="shared" ref="DL405:DM405" si="9970">DL404</f>
        <v>8</v>
      </c>
      <c r="DM405" s="175">
        <f t="shared" si="9970"/>
        <v>1171</v>
      </c>
      <c r="DN405" s="163" t="str">
        <f t="shared" si="9621"/>
        <v>1</v>
      </c>
      <c r="DO405" s="164">
        <f t="shared" si="172"/>
        <v>2</v>
      </c>
      <c r="DP405" s="165">
        <f t="shared" si="173"/>
        <v>0</v>
      </c>
      <c r="DQ405" s="166"/>
      <c r="DR405" s="166"/>
      <c r="DS405" s="166"/>
      <c r="DT405" s="84"/>
      <c r="DU405" s="85"/>
      <c r="DV405" s="83" t="str">
        <f t="shared" si="174"/>
        <v>0</v>
      </c>
      <c r="DW405" s="189"/>
      <c r="DX405" s="168">
        <f t="shared" si="9622"/>
        <v>0</v>
      </c>
      <c r="DY405" s="168">
        <f t="shared" si="9623"/>
        <v>0</v>
      </c>
      <c r="DZ405" s="168">
        <f t="shared" si="9624"/>
        <v>0</v>
      </c>
      <c r="EA405" s="168">
        <f t="shared" si="9625"/>
        <v>0</v>
      </c>
      <c r="EB405" s="154">
        <f t="shared" ref="EB405:EC405" si="9971">EB404</f>
        <v>9</v>
      </c>
      <c r="EC405" s="173">
        <f t="shared" si="9971"/>
        <v>1172</v>
      </c>
      <c r="ED405" s="156" t="str">
        <f t="shared" si="9627"/>
        <v>1</v>
      </c>
      <c r="EE405" s="157">
        <f t="shared" si="182"/>
        <v>5</v>
      </c>
      <c r="EF405" s="169">
        <f t="shared" si="183"/>
        <v>0</v>
      </c>
      <c r="EG405" s="159"/>
      <c r="EH405" s="159"/>
      <c r="EI405" s="159"/>
      <c r="EJ405" s="78"/>
      <c r="EK405" s="79"/>
      <c r="EL405" s="77" t="str">
        <f t="shared" si="184"/>
        <v>0</v>
      </c>
      <c r="EM405" s="81"/>
      <c r="EN405" s="160">
        <f t="shared" si="9628"/>
        <v>0</v>
      </c>
      <c r="EO405" s="160">
        <f t="shared" si="9629"/>
        <v>0</v>
      </c>
      <c r="EP405" s="160">
        <f t="shared" si="9630"/>
        <v>0</v>
      </c>
      <c r="EQ405" s="160">
        <f t="shared" si="9631"/>
        <v>0</v>
      </c>
      <c r="ER405" s="161">
        <f t="shared" ref="ER405:ES405" si="9972">ER404</f>
        <v>10</v>
      </c>
      <c r="ES405" s="175">
        <f t="shared" si="9972"/>
        <v>1173</v>
      </c>
      <c r="ET405" s="163" t="str">
        <f t="shared" si="9633"/>
        <v>1</v>
      </c>
      <c r="EU405" s="164">
        <f t="shared" si="192"/>
        <v>19</v>
      </c>
      <c r="EV405" s="165">
        <f t="shared" si="193"/>
        <v>0</v>
      </c>
      <c r="EW405" s="166"/>
      <c r="EX405" s="166"/>
      <c r="EY405" s="166"/>
      <c r="EZ405" s="84"/>
      <c r="FA405" s="85"/>
      <c r="FB405" s="83" t="str">
        <f t="shared" si="194"/>
        <v>0</v>
      </c>
      <c r="FC405" s="189"/>
      <c r="FD405" s="168">
        <f t="shared" si="9634"/>
        <v>0</v>
      </c>
      <c r="FE405" s="168">
        <f t="shared" si="9635"/>
        <v>0</v>
      </c>
      <c r="FF405" s="168">
        <f t="shared" si="9636"/>
        <v>0</v>
      </c>
      <c r="FG405" s="168">
        <f t="shared" si="9637"/>
        <v>0</v>
      </c>
      <c r="FH405" s="154">
        <f t="shared" ref="FH405:FI405" si="9973">FH404</f>
        <v>11</v>
      </c>
      <c r="FI405" s="173">
        <f t="shared" si="9973"/>
        <v>1174</v>
      </c>
      <c r="FJ405" s="156" t="str">
        <f t="shared" si="9639"/>
        <v>1</v>
      </c>
      <c r="FK405" s="157">
        <f t="shared" si="202"/>
        <v>4</v>
      </c>
      <c r="FL405" s="158">
        <f t="shared" si="203"/>
        <v>0</v>
      </c>
      <c r="FM405" s="159"/>
      <c r="FN405" s="159"/>
      <c r="FO405" s="159"/>
      <c r="FP405" s="78"/>
      <c r="FQ405" s="79"/>
      <c r="FR405" s="77" t="str">
        <f t="shared" si="204"/>
        <v>0</v>
      </c>
      <c r="FS405" s="81"/>
      <c r="FT405" s="160">
        <f t="shared" si="9640"/>
        <v>0</v>
      </c>
      <c r="FU405" s="160">
        <f t="shared" si="9641"/>
        <v>0</v>
      </c>
      <c r="FV405" s="160">
        <f t="shared" si="9642"/>
        <v>0</v>
      </c>
      <c r="FW405" s="160">
        <f t="shared" si="9643"/>
        <v>0</v>
      </c>
      <c r="FX405" s="161">
        <f t="shared" ref="FX405:FY405" si="9974">FX404</f>
        <v>12</v>
      </c>
      <c r="FY405" s="175">
        <f t="shared" si="9974"/>
        <v>1175</v>
      </c>
      <c r="FZ405" s="163" t="str">
        <f t="shared" si="9645"/>
        <v>1</v>
      </c>
      <c r="GA405" s="164">
        <f t="shared" si="212"/>
        <v>2</v>
      </c>
      <c r="GB405" s="165">
        <f t="shared" si="213"/>
        <v>0</v>
      </c>
      <c r="GC405" s="166"/>
      <c r="GD405" s="166"/>
      <c r="GE405" s="166"/>
      <c r="GF405" s="84"/>
      <c r="GG405" s="85"/>
      <c r="GH405" s="83" t="str">
        <f t="shared" si="214"/>
        <v>0</v>
      </c>
      <c r="GI405" s="189"/>
      <c r="GJ405" s="168">
        <f t="shared" si="9646"/>
        <v>0</v>
      </c>
      <c r="GK405" s="168">
        <f t="shared" si="9647"/>
        <v>0</v>
      </c>
      <c r="GL405" s="168">
        <f t="shared" si="9648"/>
        <v>0</v>
      </c>
      <c r="GM405" s="168">
        <f t="shared" si="9649"/>
        <v>0</v>
      </c>
      <c r="GN405" s="154">
        <f t="shared" ref="GN405:GO405" si="9975">GN404</f>
        <v>13</v>
      </c>
      <c r="GO405" s="173">
        <f t="shared" si="9975"/>
        <v>1176</v>
      </c>
      <c r="GP405" s="156" t="str">
        <f t="shared" si="9651"/>
        <v>1</v>
      </c>
      <c r="GQ405" s="157">
        <f t="shared" si="222"/>
        <v>3</v>
      </c>
      <c r="GR405" s="158">
        <f t="shared" si="223"/>
        <v>0</v>
      </c>
      <c r="GS405" s="159"/>
      <c r="GT405" s="159"/>
      <c r="GU405" s="159"/>
      <c r="GV405" s="78"/>
      <c r="GW405" s="79"/>
      <c r="GX405" s="77" t="str">
        <f t="shared" si="224"/>
        <v>0</v>
      </c>
      <c r="GY405" s="81"/>
      <c r="GZ405" s="160">
        <f t="shared" si="9652"/>
        <v>0</v>
      </c>
      <c r="HA405" s="160">
        <f t="shared" si="9653"/>
        <v>0</v>
      </c>
      <c r="HB405" s="160">
        <f t="shared" si="9654"/>
        <v>0</v>
      </c>
      <c r="HC405" s="160">
        <f t="shared" si="9655"/>
        <v>0</v>
      </c>
      <c r="HD405" s="161">
        <f t="shared" ref="HD405:HE405" si="9976">HD404</f>
        <v>14</v>
      </c>
      <c r="HE405" s="175">
        <f t="shared" si="9976"/>
        <v>1177</v>
      </c>
      <c r="HF405" s="163" t="str">
        <f t="shared" si="9657"/>
        <v>1</v>
      </c>
      <c r="HG405" s="164">
        <f t="shared" si="232"/>
        <v>5</v>
      </c>
      <c r="HH405" s="165">
        <f t="shared" si="233"/>
        <v>0</v>
      </c>
      <c r="HI405" s="166"/>
      <c r="HJ405" s="166"/>
      <c r="HK405" s="166"/>
      <c r="HL405" s="84"/>
      <c r="HM405" s="85"/>
      <c r="HN405" s="83" t="str">
        <f t="shared" si="234"/>
        <v>0</v>
      </c>
      <c r="HO405" s="189"/>
      <c r="HP405" s="168">
        <f t="shared" si="9658"/>
        <v>0</v>
      </c>
      <c r="HQ405" s="168">
        <f t="shared" si="9659"/>
        <v>0</v>
      </c>
      <c r="HR405" s="168">
        <f t="shared" si="9660"/>
        <v>0</v>
      </c>
      <c r="HS405" s="168">
        <f t="shared" si="9661"/>
        <v>0</v>
      </c>
      <c r="HT405" s="154">
        <f t="shared" ref="HT405:HU405" si="9977">HT404</f>
        <v>15</v>
      </c>
      <c r="HU405" s="173">
        <f t="shared" si="9977"/>
        <v>1178</v>
      </c>
      <c r="HV405" s="156" t="str">
        <f t="shared" si="9663"/>
        <v>1</v>
      </c>
      <c r="HW405" s="157" t="str">
        <f t="shared" si="242"/>
        <v/>
      </c>
      <c r="HX405" s="169">
        <f t="shared" si="243"/>
        <v>0</v>
      </c>
      <c r="HY405" s="159"/>
      <c r="HZ405" s="159"/>
      <c r="IA405" s="159"/>
      <c r="IB405" s="160"/>
      <c r="IC405" s="160"/>
      <c r="ID405" s="160" t="str">
        <f t="shared" si="244"/>
        <v>0</v>
      </c>
      <c r="IE405" s="160"/>
      <c r="IF405" s="160">
        <f t="shared" si="9664"/>
        <v>0</v>
      </c>
      <c r="IG405" s="160">
        <f t="shared" si="9665"/>
        <v>0</v>
      </c>
      <c r="IH405" s="160">
        <f t="shared" si="9666"/>
        <v>0</v>
      </c>
      <c r="II405" s="160">
        <f t="shared" si="9667"/>
        <v>0</v>
      </c>
      <c r="IJ405" s="161">
        <f t="shared" ref="IJ405:IK405" si="9978">IJ404</f>
        <v>16</v>
      </c>
      <c r="IK405" s="175">
        <f t="shared" si="9978"/>
        <v>1179</v>
      </c>
      <c r="IL405" s="163" t="str">
        <f t="shared" si="9669"/>
        <v>1</v>
      </c>
      <c r="IM405" s="164" t="str">
        <f t="shared" si="252"/>
        <v/>
      </c>
      <c r="IN405" s="165">
        <f t="shared" si="253"/>
        <v>0</v>
      </c>
      <c r="IO405" s="166"/>
      <c r="IP405" s="166"/>
      <c r="IQ405" s="166"/>
      <c r="IR405" s="168"/>
      <c r="IS405" s="168"/>
      <c r="IT405" s="170" t="str">
        <f t="shared" si="254"/>
        <v>0</v>
      </c>
      <c r="IU405" s="170"/>
      <c r="IV405" s="168">
        <f t="shared" si="9670"/>
        <v>0</v>
      </c>
      <c r="IW405" s="168">
        <f t="shared" si="9671"/>
        <v>0</v>
      </c>
      <c r="IX405" s="168">
        <f t="shared" si="9672"/>
        <v>0</v>
      </c>
      <c r="IY405" s="168">
        <f t="shared" si="9673"/>
        <v>0</v>
      </c>
      <c r="IZ405" s="154">
        <f t="shared" ref="IZ405:JA405" si="9979">IZ404</f>
        <v>17</v>
      </c>
      <c r="JA405" s="173">
        <f t="shared" si="9979"/>
        <v>1180</v>
      </c>
      <c r="JB405" s="156" t="str">
        <f t="shared" si="9675"/>
        <v>1</v>
      </c>
      <c r="JC405" s="157" t="str">
        <f t="shared" si="262"/>
        <v/>
      </c>
      <c r="JD405" s="158">
        <f t="shared" si="263"/>
        <v>0</v>
      </c>
      <c r="JE405" s="159"/>
      <c r="JF405" s="159"/>
      <c r="JG405" s="159"/>
      <c r="JH405" s="160"/>
      <c r="JI405" s="160"/>
      <c r="JJ405" s="171" t="str">
        <f t="shared" si="264"/>
        <v>0</v>
      </c>
      <c r="JK405" s="171"/>
      <c r="JL405" s="160">
        <f t="shared" si="9676"/>
        <v>0</v>
      </c>
      <c r="JM405" s="160">
        <f t="shared" si="9677"/>
        <v>0</v>
      </c>
      <c r="JN405" s="160">
        <f t="shared" si="9678"/>
        <v>0</v>
      </c>
      <c r="JO405" s="160">
        <f t="shared" si="9679"/>
        <v>0</v>
      </c>
      <c r="JP405" s="161">
        <f t="shared" ref="JP405:JQ405" si="9980">JP404</f>
        <v>18</v>
      </c>
      <c r="JQ405" s="175">
        <f t="shared" si="9980"/>
        <v>1181</v>
      </c>
      <c r="JR405" s="163" t="str">
        <f t="shared" si="9681"/>
        <v>1</v>
      </c>
      <c r="JS405" s="164" t="str">
        <f t="shared" si="272"/>
        <v/>
      </c>
      <c r="JT405" s="165">
        <f t="shared" si="273"/>
        <v>0</v>
      </c>
      <c r="JU405" s="166"/>
      <c r="JV405" s="166"/>
      <c r="JW405" s="166"/>
      <c r="JX405" s="168"/>
      <c r="JY405" s="168"/>
      <c r="JZ405" s="170" t="str">
        <f t="shared" si="274"/>
        <v>0</v>
      </c>
      <c r="KA405" s="170"/>
      <c r="KB405" s="168">
        <f t="shared" si="9682"/>
        <v>0</v>
      </c>
      <c r="KC405" s="168">
        <f t="shared" si="9683"/>
        <v>0</v>
      </c>
      <c r="KD405" s="168">
        <f t="shared" si="9684"/>
        <v>0</v>
      </c>
      <c r="KE405" s="168">
        <f t="shared" si="9685"/>
        <v>0</v>
      </c>
      <c r="KF405" s="154">
        <f t="shared" ref="KF405:KG405" si="9981">KF404</f>
        <v>19</v>
      </c>
      <c r="KG405" s="173">
        <f t="shared" si="9981"/>
        <v>1182</v>
      </c>
      <c r="KH405" s="156" t="str">
        <f t="shared" si="9687"/>
        <v>1</v>
      </c>
      <c r="KI405" s="157" t="str">
        <f t="shared" si="282"/>
        <v/>
      </c>
      <c r="KJ405" s="158">
        <f t="shared" si="283"/>
        <v>0</v>
      </c>
      <c r="KK405" s="159"/>
      <c r="KL405" s="159"/>
      <c r="KM405" s="159"/>
      <c r="KN405" s="160"/>
      <c r="KO405" s="160"/>
      <c r="KP405" s="171" t="str">
        <f t="shared" si="284"/>
        <v>0</v>
      </c>
      <c r="KQ405" s="171"/>
      <c r="KR405" s="160">
        <f t="shared" si="9688"/>
        <v>0</v>
      </c>
      <c r="KS405" s="160">
        <f t="shared" si="9689"/>
        <v>0</v>
      </c>
      <c r="KT405" s="160">
        <f t="shared" si="9690"/>
        <v>0</v>
      </c>
      <c r="KU405" s="160">
        <f t="shared" si="9691"/>
        <v>0</v>
      </c>
      <c r="KV405" s="161">
        <f t="shared" ref="KV405:KW405" si="9982">KV404</f>
        <v>20</v>
      </c>
      <c r="KW405" s="175">
        <f t="shared" si="9982"/>
        <v>1183</v>
      </c>
      <c r="KX405" s="163" t="str">
        <f t="shared" si="9693"/>
        <v>1</v>
      </c>
      <c r="KY405" s="164" t="str">
        <f t="shared" si="292"/>
        <v/>
      </c>
      <c r="KZ405" s="165">
        <f t="shared" si="293"/>
        <v>0</v>
      </c>
      <c r="LA405" s="166"/>
      <c r="LB405" s="166"/>
      <c r="LC405" s="166"/>
      <c r="LD405" s="168"/>
      <c r="LE405" s="168"/>
      <c r="LF405" s="170" t="str">
        <f t="shared" si="294"/>
        <v>0</v>
      </c>
      <c r="LG405" s="170"/>
      <c r="LH405" s="168">
        <f t="shared" si="9694"/>
        <v>0</v>
      </c>
      <c r="LI405" s="168">
        <f t="shared" si="9695"/>
        <v>0</v>
      </c>
      <c r="LJ405" s="168">
        <f t="shared" si="9696"/>
        <v>0</v>
      </c>
      <c r="LK405" s="168">
        <f t="shared" si="9697"/>
        <v>0</v>
      </c>
      <c r="LL405" s="172"/>
      <c r="LM405" s="172"/>
      <c r="LN405" s="168" t="str">
        <f t="shared" si="9698"/>
        <v>#REF!</v>
      </c>
      <c r="LO405" s="168" t="str">
        <f t="shared" si="9699"/>
        <v>#REF!</v>
      </c>
      <c r="LP405" s="168" t="str">
        <f t="shared" si="9700"/>
        <v>#REF!</v>
      </c>
      <c r="LQ405" s="168" t="str">
        <f t="shared" si="9701"/>
        <v>#REF!</v>
      </c>
    </row>
    <row r="406" ht="15.75" customHeight="1">
      <c r="A406" s="151"/>
      <c r="B406" s="152"/>
      <c r="C406" s="153">
        <f t="shared" si="99"/>
        <v>0</v>
      </c>
      <c r="D406" s="154">
        <f t="shared" ref="D406:E406" si="9983">D405</f>
        <v>1</v>
      </c>
      <c r="E406" s="173">
        <f t="shared" si="9983"/>
        <v>1164</v>
      </c>
      <c r="F406" s="156" t="str">
        <f t="shared" si="9803"/>
        <v>1</v>
      </c>
      <c r="G406" s="157">
        <f t="shared" si="102"/>
        <v>1</v>
      </c>
      <c r="H406" s="158">
        <f t="shared" si="103"/>
        <v>0</v>
      </c>
      <c r="I406" s="159"/>
      <c r="J406" s="159"/>
      <c r="K406" s="159"/>
      <c r="L406" s="78"/>
      <c r="M406" s="79"/>
      <c r="N406" s="77" t="str">
        <f t="shared" si="104"/>
        <v>0</v>
      </c>
      <c r="O406" s="81"/>
      <c r="P406" s="160">
        <f t="shared" si="9580"/>
        <v>0</v>
      </c>
      <c r="Q406" s="160">
        <f t="shared" si="9581"/>
        <v>0</v>
      </c>
      <c r="R406" s="160">
        <f t="shared" si="9582"/>
        <v>0</v>
      </c>
      <c r="S406" s="160">
        <f t="shared" si="9583"/>
        <v>0</v>
      </c>
      <c r="T406" s="161">
        <f t="shared" ref="T406:U406" si="9984">T405</f>
        <v>2</v>
      </c>
      <c r="U406" s="175">
        <f t="shared" si="9984"/>
        <v>1165</v>
      </c>
      <c r="V406" s="163" t="str">
        <f t="shared" si="9585"/>
        <v>1</v>
      </c>
      <c r="W406" s="164">
        <f t="shared" si="112"/>
        <v>1</v>
      </c>
      <c r="X406" s="165">
        <f t="shared" si="113"/>
        <v>0</v>
      </c>
      <c r="Y406" s="166"/>
      <c r="Z406" s="166"/>
      <c r="AA406" s="166"/>
      <c r="AB406" s="84"/>
      <c r="AC406" s="85"/>
      <c r="AD406" s="83" t="str">
        <f t="shared" si="114"/>
        <v>0</v>
      </c>
      <c r="AE406" s="189"/>
      <c r="AF406" s="168">
        <f t="shared" si="9586"/>
        <v>0</v>
      </c>
      <c r="AG406" s="168">
        <f t="shared" si="9587"/>
        <v>0</v>
      </c>
      <c r="AH406" s="168">
        <f t="shared" si="9588"/>
        <v>0</v>
      </c>
      <c r="AI406" s="168">
        <f t="shared" si="9589"/>
        <v>0</v>
      </c>
      <c r="AJ406" s="154">
        <f t="shared" ref="AJ406:AK406" si="9985">AJ405</f>
        <v>3</v>
      </c>
      <c r="AK406" s="173">
        <f t="shared" si="9985"/>
        <v>1166</v>
      </c>
      <c r="AL406" s="156" t="str">
        <f t="shared" si="9591"/>
        <v>1</v>
      </c>
      <c r="AM406" s="157">
        <f t="shared" si="122"/>
        <v>2</v>
      </c>
      <c r="AN406" s="158">
        <f t="shared" si="123"/>
        <v>0</v>
      </c>
      <c r="AO406" s="159"/>
      <c r="AP406" s="159"/>
      <c r="AQ406" s="159"/>
      <c r="AR406" s="78"/>
      <c r="AS406" s="79"/>
      <c r="AT406" s="77" t="str">
        <f t="shared" si="124"/>
        <v>0</v>
      </c>
      <c r="AU406" s="81"/>
      <c r="AV406" s="160">
        <f t="shared" si="9592"/>
        <v>0</v>
      </c>
      <c r="AW406" s="160">
        <f t="shared" si="9593"/>
        <v>0</v>
      </c>
      <c r="AX406" s="160">
        <f t="shared" si="9594"/>
        <v>0</v>
      </c>
      <c r="AY406" s="160">
        <f t="shared" si="9595"/>
        <v>0</v>
      </c>
      <c r="AZ406" s="161">
        <f t="shared" ref="AZ406:BA406" si="9986">AZ405</f>
        <v>4</v>
      </c>
      <c r="BA406" s="175">
        <f t="shared" si="9986"/>
        <v>1167</v>
      </c>
      <c r="BB406" s="163" t="str">
        <f t="shared" si="9597"/>
        <v>1</v>
      </c>
      <c r="BC406" s="164">
        <f t="shared" si="132"/>
        <v>4</v>
      </c>
      <c r="BD406" s="165">
        <f t="shared" si="133"/>
        <v>0</v>
      </c>
      <c r="BE406" s="166"/>
      <c r="BF406" s="166"/>
      <c r="BG406" s="166"/>
      <c r="BH406" s="84"/>
      <c r="BI406" s="85"/>
      <c r="BJ406" s="83" t="str">
        <f t="shared" si="134"/>
        <v>0</v>
      </c>
      <c r="BK406" s="189"/>
      <c r="BL406" s="168">
        <f t="shared" si="9598"/>
        <v>0</v>
      </c>
      <c r="BM406" s="168">
        <f t="shared" si="9599"/>
        <v>0</v>
      </c>
      <c r="BN406" s="168">
        <f t="shared" si="9600"/>
        <v>0</v>
      </c>
      <c r="BO406" s="168">
        <f t="shared" si="9601"/>
        <v>0</v>
      </c>
      <c r="BP406" s="154">
        <f t="shared" ref="BP406:BQ406" si="9987">BP405</f>
        <v>5</v>
      </c>
      <c r="BQ406" s="173">
        <f t="shared" si="9987"/>
        <v>1168</v>
      </c>
      <c r="BR406" s="156" t="str">
        <f t="shared" si="9603"/>
        <v>1</v>
      </c>
      <c r="BS406" s="157">
        <f t="shared" si="142"/>
        <v>4</v>
      </c>
      <c r="BT406" s="158">
        <f t="shared" si="143"/>
        <v>0</v>
      </c>
      <c r="BU406" s="159"/>
      <c r="BV406" s="159"/>
      <c r="BW406" s="159"/>
      <c r="BX406" s="78"/>
      <c r="BY406" s="79"/>
      <c r="BZ406" s="77" t="str">
        <f t="shared" si="144"/>
        <v>0</v>
      </c>
      <c r="CA406" s="81"/>
      <c r="CB406" s="160">
        <f t="shared" si="9604"/>
        <v>0</v>
      </c>
      <c r="CC406" s="160">
        <f t="shared" si="9605"/>
        <v>0</v>
      </c>
      <c r="CD406" s="160">
        <f t="shared" si="9606"/>
        <v>0</v>
      </c>
      <c r="CE406" s="160">
        <f t="shared" si="9607"/>
        <v>0</v>
      </c>
      <c r="CF406" s="161">
        <f t="shared" ref="CF406:CG406" si="9988">CF405</f>
        <v>6</v>
      </c>
      <c r="CG406" s="175">
        <f t="shared" si="9988"/>
        <v>1169</v>
      </c>
      <c r="CH406" s="163" t="str">
        <f t="shared" si="9609"/>
        <v>1</v>
      </c>
      <c r="CI406" s="164">
        <f t="shared" si="152"/>
        <v>2</v>
      </c>
      <c r="CJ406" s="165">
        <f t="shared" si="153"/>
        <v>0</v>
      </c>
      <c r="CK406" s="166"/>
      <c r="CL406" s="166"/>
      <c r="CM406" s="166"/>
      <c r="CN406" s="84"/>
      <c r="CO406" s="85"/>
      <c r="CP406" s="83" t="str">
        <f t="shared" si="154"/>
        <v>0</v>
      </c>
      <c r="CQ406" s="189"/>
      <c r="CR406" s="168">
        <f t="shared" si="9610"/>
        <v>0</v>
      </c>
      <c r="CS406" s="168">
        <f t="shared" si="9611"/>
        <v>0</v>
      </c>
      <c r="CT406" s="168">
        <f t="shared" si="9612"/>
        <v>0</v>
      </c>
      <c r="CU406" s="168">
        <f t="shared" si="9613"/>
        <v>0</v>
      </c>
      <c r="CV406" s="154">
        <f t="shared" ref="CV406:CW406" si="9989">CV405</f>
        <v>7</v>
      </c>
      <c r="CW406" s="173">
        <f t="shared" si="9989"/>
        <v>1170</v>
      </c>
      <c r="CX406" s="156" t="str">
        <f t="shared" si="9615"/>
        <v>1</v>
      </c>
      <c r="CY406" s="157">
        <f t="shared" si="162"/>
        <v>2</v>
      </c>
      <c r="CZ406" s="158">
        <f t="shared" si="163"/>
        <v>0</v>
      </c>
      <c r="DA406" s="159"/>
      <c r="DB406" s="159"/>
      <c r="DC406" s="159"/>
      <c r="DD406" s="78"/>
      <c r="DE406" s="79"/>
      <c r="DF406" s="77" t="str">
        <f t="shared" si="164"/>
        <v>0</v>
      </c>
      <c r="DG406" s="81"/>
      <c r="DH406" s="160">
        <f t="shared" si="9616"/>
        <v>0</v>
      </c>
      <c r="DI406" s="160">
        <f t="shared" si="9617"/>
        <v>0</v>
      </c>
      <c r="DJ406" s="160">
        <f t="shared" si="9618"/>
        <v>0</v>
      </c>
      <c r="DK406" s="160">
        <f t="shared" si="9619"/>
        <v>0</v>
      </c>
      <c r="DL406" s="161">
        <f t="shared" ref="DL406:DM406" si="9990">DL405</f>
        <v>8</v>
      </c>
      <c r="DM406" s="175">
        <f t="shared" si="9990"/>
        <v>1171</v>
      </c>
      <c r="DN406" s="163" t="str">
        <f t="shared" si="9621"/>
        <v>1</v>
      </c>
      <c r="DO406" s="164">
        <f t="shared" si="172"/>
        <v>2</v>
      </c>
      <c r="DP406" s="165">
        <f t="shared" si="173"/>
        <v>0</v>
      </c>
      <c r="DQ406" s="166"/>
      <c r="DR406" s="166"/>
      <c r="DS406" s="166"/>
      <c r="DT406" s="84"/>
      <c r="DU406" s="85"/>
      <c r="DV406" s="83" t="str">
        <f t="shared" si="174"/>
        <v>0</v>
      </c>
      <c r="DW406" s="189"/>
      <c r="DX406" s="168">
        <f t="shared" si="9622"/>
        <v>0</v>
      </c>
      <c r="DY406" s="168">
        <f t="shared" si="9623"/>
        <v>0</v>
      </c>
      <c r="DZ406" s="168">
        <f t="shared" si="9624"/>
        <v>0</v>
      </c>
      <c r="EA406" s="168">
        <f t="shared" si="9625"/>
        <v>0</v>
      </c>
      <c r="EB406" s="154">
        <f t="shared" ref="EB406:EC406" si="9991">EB405</f>
        <v>9</v>
      </c>
      <c r="EC406" s="173">
        <f t="shared" si="9991"/>
        <v>1172</v>
      </c>
      <c r="ED406" s="156" t="str">
        <f t="shared" si="9627"/>
        <v>1</v>
      </c>
      <c r="EE406" s="157">
        <f t="shared" si="182"/>
        <v>5</v>
      </c>
      <c r="EF406" s="169">
        <f t="shared" si="183"/>
        <v>0</v>
      </c>
      <c r="EG406" s="159"/>
      <c r="EH406" s="159"/>
      <c r="EI406" s="159"/>
      <c r="EJ406" s="78"/>
      <c r="EK406" s="79"/>
      <c r="EL406" s="77" t="str">
        <f t="shared" si="184"/>
        <v>0</v>
      </c>
      <c r="EM406" s="81"/>
      <c r="EN406" s="160">
        <f t="shared" si="9628"/>
        <v>0</v>
      </c>
      <c r="EO406" s="160">
        <f t="shared" si="9629"/>
        <v>0</v>
      </c>
      <c r="EP406" s="160">
        <f t="shared" si="9630"/>
        <v>0</v>
      </c>
      <c r="EQ406" s="160">
        <f t="shared" si="9631"/>
        <v>0</v>
      </c>
      <c r="ER406" s="161">
        <f t="shared" ref="ER406:ES406" si="9992">ER405</f>
        <v>10</v>
      </c>
      <c r="ES406" s="175">
        <f t="shared" si="9992"/>
        <v>1173</v>
      </c>
      <c r="ET406" s="163" t="str">
        <f t="shared" si="9633"/>
        <v>1</v>
      </c>
      <c r="EU406" s="164">
        <f t="shared" si="192"/>
        <v>19</v>
      </c>
      <c r="EV406" s="165">
        <f t="shared" si="193"/>
        <v>0</v>
      </c>
      <c r="EW406" s="166"/>
      <c r="EX406" s="166"/>
      <c r="EY406" s="166"/>
      <c r="EZ406" s="84"/>
      <c r="FA406" s="85"/>
      <c r="FB406" s="83" t="str">
        <f t="shared" si="194"/>
        <v>0</v>
      </c>
      <c r="FC406" s="189"/>
      <c r="FD406" s="168">
        <f t="shared" si="9634"/>
        <v>0</v>
      </c>
      <c r="FE406" s="168">
        <f t="shared" si="9635"/>
        <v>0</v>
      </c>
      <c r="FF406" s="168">
        <f t="shared" si="9636"/>
        <v>0</v>
      </c>
      <c r="FG406" s="168">
        <f t="shared" si="9637"/>
        <v>0</v>
      </c>
      <c r="FH406" s="154">
        <f t="shared" ref="FH406:FI406" si="9993">FH405</f>
        <v>11</v>
      </c>
      <c r="FI406" s="173">
        <f t="shared" si="9993"/>
        <v>1174</v>
      </c>
      <c r="FJ406" s="156" t="str">
        <f t="shared" si="9639"/>
        <v>1</v>
      </c>
      <c r="FK406" s="157">
        <f t="shared" si="202"/>
        <v>4</v>
      </c>
      <c r="FL406" s="158">
        <f t="shared" si="203"/>
        <v>0</v>
      </c>
      <c r="FM406" s="159"/>
      <c r="FN406" s="159"/>
      <c r="FO406" s="159"/>
      <c r="FP406" s="78"/>
      <c r="FQ406" s="79"/>
      <c r="FR406" s="77" t="str">
        <f t="shared" si="204"/>
        <v>0</v>
      </c>
      <c r="FS406" s="81"/>
      <c r="FT406" s="160">
        <f t="shared" si="9640"/>
        <v>0</v>
      </c>
      <c r="FU406" s="160">
        <f t="shared" si="9641"/>
        <v>0</v>
      </c>
      <c r="FV406" s="160">
        <f t="shared" si="9642"/>
        <v>0</v>
      </c>
      <c r="FW406" s="160">
        <f t="shared" si="9643"/>
        <v>0</v>
      </c>
      <c r="FX406" s="161">
        <f t="shared" ref="FX406:FY406" si="9994">FX405</f>
        <v>12</v>
      </c>
      <c r="FY406" s="175">
        <f t="shared" si="9994"/>
        <v>1175</v>
      </c>
      <c r="FZ406" s="163" t="str">
        <f t="shared" si="9645"/>
        <v>1</v>
      </c>
      <c r="GA406" s="164">
        <f t="shared" si="212"/>
        <v>2</v>
      </c>
      <c r="GB406" s="165">
        <f t="shared" si="213"/>
        <v>0</v>
      </c>
      <c r="GC406" s="166"/>
      <c r="GD406" s="166"/>
      <c r="GE406" s="166"/>
      <c r="GF406" s="84"/>
      <c r="GG406" s="85"/>
      <c r="GH406" s="83" t="str">
        <f t="shared" si="214"/>
        <v>0</v>
      </c>
      <c r="GI406" s="189"/>
      <c r="GJ406" s="168">
        <f t="shared" si="9646"/>
        <v>0</v>
      </c>
      <c r="GK406" s="168">
        <f t="shared" si="9647"/>
        <v>0</v>
      </c>
      <c r="GL406" s="168">
        <f t="shared" si="9648"/>
        <v>0</v>
      </c>
      <c r="GM406" s="168">
        <f t="shared" si="9649"/>
        <v>0</v>
      </c>
      <c r="GN406" s="154">
        <f t="shared" ref="GN406:GO406" si="9995">GN405</f>
        <v>13</v>
      </c>
      <c r="GO406" s="173">
        <f t="shared" si="9995"/>
        <v>1176</v>
      </c>
      <c r="GP406" s="156" t="str">
        <f t="shared" si="9651"/>
        <v>1</v>
      </c>
      <c r="GQ406" s="157">
        <f t="shared" si="222"/>
        <v>3</v>
      </c>
      <c r="GR406" s="158">
        <f t="shared" si="223"/>
        <v>0</v>
      </c>
      <c r="GS406" s="159"/>
      <c r="GT406" s="159"/>
      <c r="GU406" s="159"/>
      <c r="GV406" s="78"/>
      <c r="GW406" s="79"/>
      <c r="GX406" s="77" t="str">
        <f t="shared" si="224"/>
        <v>0</v>
      </c>
      <c r="GY406" s="81"/>
      <c r="GZ406" s="160">
        <f t="shared" si="9652"/>
        <v>0</v>
      </c>
      <c r="HA406" s="160">
        <f t="shared" si="9653"/>
        <v>0</v>
      </c>
      <c r="HB406" s="160">
        <f t="shared" si="9654"/>
        <v>0</v>
      </c>
      <c r="HC406" s="160">
        <f t="shared" si="9655"/>
        <v>0</v>
      </c>
      <c r="HD406" s="161">
        <f t="shared" ref="HD406:HE406" si="9996">HD405</f>
        <v>14</v>
      </c>
      <c r="HE406" s="175">
        <f t="shared" si="9996"/>
        <v>1177</v>
      </c>
      <c r="HF406" s="163" t="str">
        <f t="shared" si="9657"/>
        <v>1</v>
      </c>
      <c r="HG406" s="164">
        <f t="shared" si="232"/>
        <v>5</v>
      </c>
      <c r="HH406" s="165">
        <f t="shared" si="233"/>
        <v>0</v>
      </c>
      <c r="HI406" s="166"/>
      <c r="HJ406" s="166"/>
      <c r="HK406" s="166"/>
      <c r="HL406" s="84"/>
      <c r="HM406" s="85"/>
      <c r="HN406" s="83" t="str">
        <f t="shared" si="234"/>
        <v>0</v>
      </c>
      <c r="HO406" s="189"/>
      <c r="HP406" s="168">
        <f t="shared" si="9658"/>
        <v>0</v>
      </c>
      <c r="HQ406" s="168">
        <f t="shared" si="9659"/>
        <v>0</v>
      </c>
      <c r="HR406" s="168">
        <f t="shared" si="9660"/>
        <v>0</v>
      </c>
      <c r="HS406" s="168">
        <f t="shared" si="9661"/>
        <v>0</v>
      </c>
      <c r="HT406" s="154">
        <f t="shared" ref="HT406:HU406" si="9997">HT405</f>
        <v>15</v>
      </c>
      <c r="HU406" s="173">
        <f t="shared" si="9997"/>
        <v>1178</v>
      </c>
      <c r="HV406" s="156" t="str">
        <f t="shared" si="9663"/>
        <v>1</v>
      </c>
      <c r="HW406" s="157" t="str">
        <f t="shared" si="242"/>
        <v/>
      </c>
      <c r="HX406" s="169">
        <f t="shared" si="243"/>
        <v>0</v>
      </c>
      <c r="HY406" s="159"/>
      <c r="HZ406" s="159"/>
      <c r="IA406" s="159"/>
      <c r="IB406" s="160"/>
      <c r="IC406" s="160"/>
      <c r="ID406" s="160" t="str">
        <f t="shared" si="244"/>
        <v>0</v>
      </c>
      <c r="IE406" s="160"/>
      <c r="IF406" s="160">
        <f t="shared" si="9664"/>
        <v>0</v>
      </c>
      <c r="IG406" s="160">
        <f t="shared" si="9665"/>
        <v>0</v>
      </c>
      <c r="IH406" s="160">
        <f t="shared" si="9666"/>
        <v>0</v>
      </c>
      <c r="II406" s="160">
        <f t="shared" si="9667"/>
        <v>0</v>
      </c>
      <c r="IJ406" s="161">
        <f t="shared" ref="IJ406:IK406" si="9998">IJ405</f>
        <v>16</v>
      </c>
      <c r="IK406" s="175">
        <f t="shared" si="9998"/>
        <v>1179</v>
      </c>
      <c r="IL406" s="163" t="str">
        <f t="shared" si="9669"/>
        <v>1</v>
      </c>
      <c r="IM406" s="164" t="str">
        <f t="shared" si="252"/>
        <v/>
      </c>
      <c r="IN406" s="165">
        <f t="shared" si="253"/>
        <v>0</v>
      </c>
      <c r="IO406" s="166"/>
      <c r="IP406" s="166"/>
      <c r="IQ406" s="166"/>
      <c r="IR406" s="168"/>
      <c r="IS406" s="168"/>
      <c r="IT406" s="170" t="str">
        <f t="shared" si="254"/>
        <v>0</v>
      </c>
      <c r="IU406" s="170"/>
      <c r="IV406" s="168">
        <f t="shared" si="9670"/>
        <v>0</v>
      </c>
      <c r="IW406" s="168">
        <f t="shared" si="9671"/>
        <v>0</v>
      </c>
      <c r="IX406" s="168">
        <f t="shared" si="9672"/>
        <v>0</v>
      </c>
      <c r="IY406" s="168">
        <f t="shared" si="9673"/>
        <v>0</v>
      </c>
      <c r="IZ406" s="154">
        <f t="shared" ref="IZ406:JA406" si="9999">IZ405</f>
        <v>17</v>
      </c>
      <c r="JA406" s="173">
        <f t="shared" si="9999"/>
        <v>1180</v>
      </c>
      <c r="JB406" s="156" t="str">
        <f t="shared" si="9675"/>
        <v>1</v>
      </c>
      <c r="JC406" s="157" t="str">
        <f t="shared" si="262"/>
        <v/>
      </c>
      <c r="JD406" s="158">
        <f t="shared" si="263"/>
        <v>0</v>
      </c>
      <c r="JE406" s="159"/>
      <c r="JF406" s="159"/>
      <c r="JG406" s="159"/>
      <c r="JH406" s="160"/>
      <c r="JI406" s="160"/>
      <c r="JJ406" s="171" t="str">
        <f t="shared" si="264"/>
        <v>0</v>
      </c>
      <c r="JK406" s="171"/>
      <c r="JL406" s="160">
        <f t="shared" si="9676"/>
        <v>0</v>
      </c>
      <c r="JM406" s="160">
        <f t="shared" si="9677"/>
        <v>0</v>
      </c>
      <c r="JN406" s="160">
        <f t="shared" si="9678"/>
        <v>0</v>
      </c>
      <c r="JO406" s="160">
        <f t="shared" si="9679"/>
        <v>0</v>
      </c>
      <c r="JP406" s="161">
        <f t="shared" ref="JP406:JQ406" si="10000">JP405</f>
        <v>18</v>
      </c>
      <c r="JQ406" s="175">
        <f t="shared" si="10000"/>
        <v>1181</v>
      </c>
      <c r="JR406" s="163" t="str">
        <f t="shared" si="9681"/>
        <v>1</v>
      </c>
      <c r="JS406" s="164" t="str">
        <f t="shared" si="272"/>
        <v/>
      </c>
      <c r="JT406" s="165">
        <f t="shared" si="273"/>
        <v>0</v>
      </c>
      <c r="JU406" s="166"/>
      <c r="JV406" s="166"/>
      <c r="JW406" s="166"/>
      <c r="JX406" s="168"/>
      <c r="JY406" s="168"/>
      <c r="JZ406" s="170" t="str">
        <f t="shared" si="274"/>
        <v>0</v>
      </c>
      <c r="KA406" s="170"/>
      <c r="KB406" s="168">
        <f t="shared" si="9682"/>
        <v>0</v>
      </c>
      <c r="KC406" s="168">
        <f t="shared" si="9683"/>
        <v>0</v>
      </c>
      <c r="KD406" s="168">
        <f t="shared" si="9684"/>
        <v>0</v>
      </c>
      <c r="KE406" s="168">
        <f t="shared" si="9685"/>
        <v>0</v>
      </c>
      <c r="KF406" s="154">
        <f t="shared" ref="KF406:KG406" si="10001">KF405</f>
        <v>19</v>
      </c>
      <c r="KG406" s="173">
        <f t="shared" si="10001"/>
        <v>1182</v>
      </c>
      <c r="KH406" s="156" t="str">
        <f t="shared" si="9687"/>
        <v>1</v>
      </c>
      <c r="KI406" s="157" t="str">
        <f t="shared" si="282"/>
        <v/>
      </c>
      <c r="KJ406" s="158">
        <f t="shared" si="283"/>
        <v>0</v>
      </c>
      <c r="KK406" s="159"/>
      <c r="KL406" s="159"/>
      <c r="KM406" s="159"/>
      <c r="KN406" s="160"/>
      <c r="KO406" s="160"/>
      <c r="KP406" s="171" t="str">
        <f t="shared" si="284"/>
        <v>0</v>
      </c>
      <c r="KQ406" s="171"/>
      <c r="KR406" s="160">
        <f t="shared" si="9688"/>
        <v>0</v>
      </c>
      <c r="KS406" s="160">
        <f t="shared" si="9689"/>
        <v>0</v>
      </c>
      <c r="KT406" s="160">
        <f t="shared" si="9690"/>
        <v>0</v>
      </c>
      <c r="KU406" s="160">
        <f t="shared" si="9691"/>
        <v>0</v>
      </c>
      <c r="KV406" s="161">
        <f t="shared" ref="KV406:KW406" si="10002">KV405</f>
        <v>20</v>
      </c>
      <c r="KW406" s="175">
        <f t="shared" si="10002"/>
        <v>1183</v>
      </c>
      <c r="KX406" s="163" t="str">
        <f t="shared" si="9693"/>
        <v>1</v>
      </c>
      <c r="KY406" s="164" t="str">
        <f t="shared" si="292"/>
        <v/>
      </c>
      <c r="KZ406" s="165">
        <f t="shared" si="293"/>
        <v>0</v>
      </c>
      <c r="LA406" s="166"/>
      <c r="LB406" s="166"/>
      <c r="LC406" s="166"/>
      <c r="LD406" s="168"/>
      <c r="LE406" s="168"/>
      <c r="LF406" s="170" t="str">
        <f t="shared" si="294"/>
        <v>0</v>
      </c>
      <c r="LG406" s="170"/>
      <c r="LH406" s="168">
        <f t="shared" si="9694"/>
        <v>0</v>
      </c>
      <c r="LI406" s="168">
        <f t="shared" si="9695"/>
        <v>0</v>
      </c>
      <c r="LJ406" s="168">
        <f t="shared" si="9696"/>
        <v>0</v>
      </c>
      <c r="LK406" s="168">
        <f t="shared" si="9697"/>
        <v>0</v>
      </c>
      <c r="LL406" s="172"/>
      <c r="LM406" s="172"/>
      <c r="LN406" s="168" t="str">
        <f t="shared" si="9698"/>
        <v>#REF!</v>
      </c>
      <c r="LO406" s="168" t="str">
        <f t="shared" si="9699"/>
        <v>#REF!</v>
      </c>
      <c r="LP406" s="168" t="str">
        <f t="shared" si="9700"/>
        <v>#REF!</v>
      </c>
      <c r="LQ406" s="168" t="str">
        <f t="shared" si="9701"/>
        <v>#REF!</v>
      </c>
    </row>
    <row r="407" ht="15.75" customHeight="1">
      <c r="A407" s="151"/>
      <c r="B407" s="152"/>
      <c r="C407" s="153">
        <f t="shared" si="99"/>
        <v>0</v>
      </c>
      <c r="D407" s="154">
        <f t="shared" ref="D407:E407" si="10003">D406</f>
        <v>1</v>
      </c>
      <c r="E407" s="173">
        <f t="shared" si="10003"/>
        <v>1164</v>
      </c>
      <c r="F407" s="156" t="str">
        <f t="shared" si="9803"/>
        <v>1</v>
      </c>
      <c r="G407" s="157">
        <f t="shared" si="102"/>
        <v>1</v>
      </c>
      <c r="H407" s="158">
        <f t="shared" si="103"/>
        <v>0</v>
      </c>
      <c r="I407" s="159"/>
      <c r="J407" s="159"/>
      <c r="K407" s="159"/>
      <c r="L407" s="78"/>
      <c r="M407" s="79"/>
      <c r="N407" s="77" t="str">
        <f t="shared" si="104"/>
        <v>0</v>
      </c>
      <c r="O407" s="81"/>
      <c r="P407" s="160">
        <f t="shared" si="9580"/>
        <v>0</v>
      </c>
      <c r="Q407" s="160">
        <f t="shared" si="9581"/>
        <v>0</v>
      </c>
      <c r="R407" s="160">
        <f t="shared" si="9582"/>
        <v>0</v>
      </c>
      <c r="S407" s="160">
        <f t="shared" si="9583"/>
        <v>0</v>
      </c>
      <c r="T407" s="161">
        <f t="shared" ref="T407:U407" si="10004">T406</f>
        <v>2</v>
      </c>
      <c r="U407" s="175">
        <f t="shared" si="10004"/>
        <v>1165</v>
      </c>
      <c r="V407" s="163" t="str">
        <f t="shared" si="9585"/>
        <v>1</v>
      </c>
      <c r="W407" s="164">
        <f t="shared" si="112"/>
        <v>1</v>
      </c>
      <c r="X407" s="165">
        <f t="shared" si="113"/>
        <v>0</v>
      </c>
      <c r="Y407" s="166"/>
      <c r="Z407" s="166"/>
      <c r="AA407" s="166"/>
      <c r="AB407" s="84"/>
      <c r="AC407" s="85"/>
      <c r="AD407" s="83" t="str">
        <f t="shared" si="114"/>
        <v>0</v>
      </c>
      <c r="AE407" s="189"/>
      <c r="AF407" s="168">
        <f t="shared" si="9586"/>
        <v>0</v>
      </c>
      <c r="AG407" s="168">
        <f t="shared" si="9587"/>
        <v>0</v>
      </c>
      <c r="AH407" s="168">
        <f t="shared" si="9588"/>
        <v>0</v>
      </c>
      <c r="AI407" s="168">
        <f t="shared" si="9589"/>
        <v>0</v>
      </c>
      <c r="AJ407" s="154">
        <f t="shared" ref="AJ407:AK407" si="10005">AJ406</f>
        <v>3</v>
      </c>
      <c r="AK407" s="173">
        <f t="shared" si="10005"/>
        <v>1166</v>
      </c>
      <c r="AL407" s="156" t="str">
        <f t="shared" si="9591"/>
        <v>1</v>
      </c>
      <c r="AM407" s="157">
        <f t="shared" si="122"/>
        <v>2</v>
      </c>
      <c r="AN407" s="158">
        <f t="shared" si="123"/>
        <v>0</v>
      </c>
      <c r="AO407" s="159"/>
      <c r="AP407" s="159"/>
      <c r="AQ407" s="159"/>
      <c r="AR407" s="78"/>
      <c r="AS407" s="79"/>
      <c r="AT407" s="77" t="str">
        <f t="shared" si="124"/>
        <v>0</v>
      </c>
      <c r="AU407" s="81"/>
      <c r="AV407" s="160">
        <f t="shared" si="9592"/>
        <v>0</v>
      </c>
      <c r="AW407" s="160">
        <f t="shared" si="9593"/>
        <v>0</v>
      </c>
      <c r="AX407" s="160">
        <f t="shared" si="9594"/>
        <v>0</v>
      </c>
      <c r="AY407" s="160">
        <f t="shared" si="9595"/>
        <v>0</v>
      </c>
      <c r="AZ407" s="161">
        <f t="shared" ref="AZ407:BA407" si="10006">AZ406</f>
        <v>4</v>
      </c>
      <c r="BA407" s="175">
        <f t="shared" si="10006"/>
        <v>1167</v>
      </c>
      <c r="BB407" s="163" t="str">
        <f t="shared" si="9597"/>
        <v>1</v>
      </c>
      <c r="BC407" s="164">
        <f t="shared" si="132"/>
        <v>4</v>
      </c>
      <c r="BD407" s="165">
        <f t="shared" si="133"/>
        <v>0</v>
      </c>
      <c r="BE407" s="166"/>
      <c r="BF407" s="166"/>
      <c r="BG407" s="166"/>
      <c r="BH407" s="84"/>
      <c r="BI407" s="85"/>
      <c r="BJ407" s="83" t="str">
        <f t="shared" si="134"/>
        <v>0</v>
      </c>
      <c r="BK407" s="189"/>
      <c r="BL407" s="168">
        <f t="shared" si="9598"/>
        <v>0</v>
      </c>
      <c r="BM407" s="168">
        <f t="shared" si="9599"/>
        <v>0</v>
      </c>
      <c r="BN407" s="168">
        <f t="shared" si="9600"/>
        <v>0</v>
      </c>
      <c r="BO407" s="168">
        <f t="shared" si="9601"/>
        <v>0</v>
      </c>
      <c r="BP407" s="154">
        <f t="shared" ref="BP407:BQ407" si="10007">BP406</f>
        <v>5</v>
      </c>
      <c r="BQ407" s="173">
        <f t="shared" si="10007"/>
        <v>1168</v>
      </c>
      <c r="BR407" s="156" t="str">
        <f t="shared" si="9603"/>
        <v>1</v>
      </c>
      <c r="BS407" s="157">
        <f t="shared" si="142"/>
        <v>4</v>
      </c>
      <c r="BT407" s="158">
        <f t="shared" si="143"/>
        <v>0</v>
      </c>
      <c r="BU407" s="159"/>
      <c r="BV407" s="159"/>
      <c r="BW407" s="159"/>
      <c r="BX407" s="78"/>
      <c r="BY407" s="79"/>
      <c r="BZ407" s="77" t="str">
        <f t="shared" si="144"/>
        <v>0</v>
      </c>
      <c r="CA407" s="81"/>
      <c r="CB407" s="160">
        <f t="shared" si="9604"/>
        <v>0</v>
      </c>
      <c r="CC407" s="160">
        <f t="shared" si="9605"/>
        <v>0</v>
      </c>
      <c r="CD407" s="160">
        <f t="shared" si="9606"/>
        <v>0</v>
      </c>
      <c r="CE407" s="160">
        <f t="shared" si="9607"/>
        <v>0</v>
      </c>
      <c r="CF407" s="161">
        <f t="shared" ref="CF407:CG407" si="10008">CF406</f>
        <v>6</v>
      </c>
      <c r="CG407" s="175">
        <f t="shared" si="10008"/>
        <v>1169</v>
      </c>
      <c r="CH407" s="163" t="str">
        <f t="shared" si="9609"/>
        <v>1</v>
      </c>
      <c r="CI407" s="164">
        <f t="shared" si="152"/>
        <v>2</v>
      </c>
      <c r="CJ407" s="165">
        <f t="shared" si="153"/>
        <v>0</v>
      </c>
      <c r="CK407" s="166"/>
      <c r="CL407" s="166"/>
      <c r="CM407" s="166"/>
      <c r="CN407" s="84"/>
      <c r="CO407" s="85"/>
      <c r="CP407" s="83" t="str">
        <f t="shared" si="154"/>
        <v>0</v>
      </c>
      <c r="CQ407" s="189"/>
      <c r="CR407" s="168">
        <f t="shared" si="9610"/>
        <v>0</v>
      </c>
      <c r="CS407" s="168">
        <f t="shared" si="9611"/>
        <v>0</v>
      </c>
      <c r="CT407" s="168">
        <f t="shared" si="9612"/>
        <v>0</v>
      </c>
      <c r="CU407" s="168">
        <f t="shared" si="9613"/>
        <v>0</v>
      </c>
      <c r="CV407" s="154">
        <f t="shared" ref="CV407:CW407" si="10009">CV406</f>
        <v>7</v>
      </c>
      <c r="CW407" s="173">
        <f t="shared" si="10009"/>
        <v>1170</v>
      </c>
      <c r="CX407" s="156" t="str">
        <f t="shared" si="9615"/>
        <v>1</v>
      </c>
      <c r="CY407" s="157">
        <f t="shared" si="162"/>
        <v>2</v>
      </c>
      <c r="CZ407" s="158">
        <f t="shared" si="163"/>
        <v>0</v>
      </c>
      <c r="DA407" s="159"/>
      <c r="DB407" s="159"/>
      <c r="DC407" s="159"/>
      <c r="DD407" s="78"/>
      <c r="DE407" s="79"/>
      <c r="DF407" s="77" t="str">
        <f t="shared" si="164"/>
        <v>0</v>
      </c>
      <c r="DG407" s="81"/>
      <c r="DH407" s="160">
        <f t="shared" si="9616"/>
        <v>0</v>
      </c>
      <c r="DI407" s="160">
        <f t="shared" si="9617"/>
        <v>0</v>
      </c>
      <c r="DJ407" s="160">
        <f t="shared" si="9618"/>
        <v>0</v>
      </c>
      <c r="DK407" s="160">
        <f t="shared" si="9619"/>
        <v>0</v>
      </c>
      <c r="DL407" s="161">
        <f t="shared" ref="DL407:DM407" si="10010">DL406</f>
        <v>8</v>
      </c>
      <c r="DM407" s="175">
        <f t="shared" si="10010"/>
        <v>1171</v>
      </c>
      <c r="DN407" s="163" t="str">
        <f t="shared" si="9621"/>
        <v>1</v>
      </c>
      <c r="DO407" s="164">
        <f t="shared" si="172"/>
        <v>2</v>
      </c>
      <c r="DP407" s="165">
        <f t="shared" si="173"/>
        <v>0</v>
      </c>
      <c r="DQ407" s="166"/>
      <c r="DR407" s="166"/>
      <c r="DS407" s="166"/>
      <c r="DT407" s="84"/>
      <c r="DU407" s="85"/>
      <c r="DV407" s="83" t="str">
        <f t="shared" si="174"/>
        <v>0</v>
      </c>
      <c r="DW407" s="189"/>
      <c r="DX407" s="168">
        <f t="shared" si="9622"/>
        <v>0</v>
      </c>
      <c r="DY407" s="168">
        <f t="shared" si="9623"/>
        <v>0</v>
      </c>
      <c r="DZ407" s="168">
        <f t="shared" si="9624"/>
        <v>0</v>
      </c>
      <c r="EA407" s="168">
        <f t="shared" si="9625"/>
        <v>0</v>
      </c>
      <c r="EB407" s="154">
        <f t="shared" ref="EB407:EC407" si="10011">EB406</f>
        <v>9</v>
      </c>
      <c r="EC407" s="173">
        <f t="shared" si="10011"/>
        <v>1172</v>
      </c>
      <c r="ED407" s="156" t="str">
        <f t="shared" si="9627"/>
        <v>1</v>
      </c>
      <c r="EE407" s="157">
        <f t="shared" si="182"/>
        <v>5</v>
      </c>
      <c r="EF407" s="169">
        <f t="shared" si="183"/>
        <v>0</v>
      </c>
      <c r="EG407" s="159"/>
      <c r="EH407" s="159"/>
      <c r="EI407" s="159"/>
      <c r="EJ407" s="78"/>
      <c r="EK407" s="79"/>
      <c r="EL407" s="77" t="str">
        <f t="shared" si="184"/>
        <v>0</v>
      </c>
      <c r="EM407" s="81"/>
      <c r="EN407" s="160">
        <f t="shared" si="9628"/>
        <v>0</v>
      </c>
      <c r="EO407" s="160">
        <f t="shared" si="9629"/>
        <v>0</v>
      </c>
      <c r="EP407" s="160">
        <f t="shared" si="9630"/>
        <v>0</v>
      </c>
      <c r="EQ407" s="160">
        <f t="shared" si="9631"/>
        <v>0</v>
      </c>
      <c r="ER407" s="161">
        <f t="shared" ref="ER407:ES407" si="10012">ER406</f>
        <v>10</v>
      </c>
      <c r="ES407" s="175">
        <f t="shared" si="10012"/>
        <v>1173</v>
      </c>
      <c r="ET407" s="163" t="str">
        <f t="shared" si="9633"/>
        <v>1</v>
      </c>
      <c r="EU407" s="164">
        <f t="shared" si="192"/>
        <v>19</v>
      </c>
      <c r="EV407" s="165">
        <f t="shared" si="193"/>
        <v>0</v>
      </c>
      <c r="EW407" s="166"/>
      <c r="EX407" s="166"/>
      <c r="EY407" s="166"/>
      <c r="EZ407" s="84"/>
      <c r="FA407" s="85"/>
      <c r="FB407" s="83" t="str">
        <f t="shared" si="194"/>
        <v>0</v>
      </c>
      <c r="FC407" s="189"/>
      <c r="FD407" s="168">
        <f t="shared" si="9634"/>
        <v>0</v>
      </c>
      <c r="FE407" s="168">
        <f t="shared" si="9635"/>
        <v>0</v>
      </c>
      <c r="FF407" s="168">
        <f t="shared" si="9636"/>
        <v>0</v>
      </c>
      <c r="FG407" s="168">
        <f t="shared" si="9637"/>
        <v>0</v>
      </c>
      <c r="FH407" s="154">
        <f t="shared" ref="FH407:FI407" si="10013">FH406</f>
        <v>11</v>
      </c>
      <c r="FI407" s="173">
        <f t="shared" si="10013"/>
        <v>1174</v>
      </c>
      <c r="FJ407" s="156" t="str">
        <f t="shared" si="9639"/>
        <v>1</v>
      </c>
      <c r="FK407" s="157">
        <f t="shared" si="202"/>
        <v>4</v>
      </c>
      <c r="FL407" s="158">
        <f t="shared" si="203"/>
        <v>0</v>
      </c>
      <c r="FM407" s="159"/>
      <c r="FN407" s="159"/>
      <c r="FO407" s="159"/>
      <c r="FP407" s="78"/>
      <c r="FQ407" s="79"/>
      <c r="FR407" s="77" t="str">
        <f t="shared" si="204"/>
        <v>0</v>
      </c>
      <c r="FS407" s="81"/>
      <c r="FT407" s="160">
        <f t="shared" si="9640"/>
        <v>0</v>
      </c>
      <c r="FU407" s="160">
        <f t="shared" si="9641"/>
        <v>0</v>
      </c>
      <c r="FV407" s="160">
        <f t="shared" si="9642"/>
        <v>0</v>
      </c>
      <c r="FW407" s="160">
        <f t="shared" si="9643"/>
        <v>0</v>
      </c>
      <c r="FX407" s="161">
        <f t="shared" ref="FX407:FY407" si="10014">FX406</f>
        <v>12</v>
      </c>
      <c r="FY407" s="175">
        <f t="shared" si="10014"/>
        <v>1175</v>
      </c>
      <c r="FZ407" s="163" t="str">
        <f t="shared" si="9645"/>
        <v>1</v>
      </c>
      <c r="GA407" s="164">
        <f t="shared" si="212"/>
        <v>2</v>
      </c>
      <c r="GB407" s="165">
        <f t="shared" si="213"/>
        <v>0</v>
      </c>
      <c r="GC407" s="166"/>
      <c r="GD407" s="166"/>
      <c r="GE407" s="166"/>
      <c r="GF407" s="84"/>
      <c r="GG407" s="85"/>
      <c r="GH407" s="83" t="str">
        <f t="shared" si="214"/>
        <v>0</v>
      </c>
      <c r="GI407" s="189"/>
      <c r="GJ407" s="168">
        <f t="shared" si="9646"/>
        <v>0</v>
      </c>
      <c r="GK407" s="168">
        <f t="shared" si="9647"/>
        <v>0</v>
      </c>
      <c r="GL407" s="168">
        <f t="shared" si="9648"/>
        <v>0</v>
      </c>
      <c r="GM407" s="168">
        <f t="shared" si="9649"/>
        <v>0</v>
      </c>
      <c r="GN407" s="154">
        <f t="shared" ref="GN407:GO407" si="10015">GN406</f>
        <v>13</v>
      </c>
      <c r="GO407" s="173">
        <f t="shared" si="10015"/>
        <v>1176</v>
      </c>
      <c r="GP407" s="156" t="str">
        <f t="shared" si="9651"/>
        <v>1</v>
      </c>
      <c r="GQ407" s="157">
        <f t="shared" si="222"/>
        <v>3</v>
      </c>
      <c r="GR407" s="158">
        <f t="shared" si="223"/>
        <v>0</v>
      </c>
      <c r="GS407" s="159"/>
      <c r="GT407" s="159"/>
      <c r="GU407" s="159"/>
      <c r="GV407" s="78"/>
      <c r="GW407" s="79"/>
      <c r="GX407" s="77" t="str">
        <f t="shared" si="224"/>
        <v>0</v>
      </c>
      <c r="GY407" s="81"/>
      <c r="GZ407" s="160">
        <f t="shared" si="9652"/>
        <v>0</v>
      </c>
      <c r="HA407" s="160">
        <f t="shared" si="9653"/>
        <v>0</v>
      </c>
      <c r="HB407" s="160">
        <f t="shared" si="9654"/>
        <v>0</v>
      </c>
      <c r="HC407" s="160">
        <f t="shared" si="9655"/>
        <v>0</v>
      </c>
      <c r="HD407" s="161">
        <f t="shared" ref="HD407:HE407" si="10016">HD406</f>
        <v>14</v>
      </c>
      <c r="HE407" s="175">
        <f t="shared" si="10016"/>
        <v>1177</v>
      </c>
      <c r="HF407" s="163" t="str">
        <f t="shared" si="9657"/>
        <v>1</v>
      </c>
      <c r="HG407" s="164">
        <f t="shared" si="232"/>
        <v>5</v>
      </c>
      <c r="HH407" s="165">
        <f t="shared" si="233"/>
        <v>0</v>
      </c>
      <c r="HI407" s="166"/>
      <c r="HJ407" s="166"/>
      <c r="HK407" s="166"/>
      <c r="HL407" s="84"/>
      <c r="HM407" s="85"/>
      <c r="HN407" s="83" t="str">
        <f t="shared" si="234"/>
        <v>0</v>
      </c>
      <c r="HO407" s="189"/>
      <c r="HP407" s="168">
        <f t="shared" si="9658"/>
        <v>0</v>
      </c>
      <c r="HQ407" s="168">
        <f t="shared" si="9659"/>
        <v>0</v>
      </c>
      <c r="HR407" s="168">
        <f t="shared" si="9660"/>
        <v>0</v>
      </c>
      <c r="HS407" s="168">
        <f t="shared" si="9661"/>
        <v>0</v>
      </c>
      <c r="HT407" s="154">
        <f t="shared" ref="HT407:HU407" si="10017">HT406</f>
        <v>15</v>
      </c>
      <c r="HU407" s="173">
        <f t="shared" si="10017"/>
        <v>1178</v>
      </c>
      <c r="HV407" s="156" t="str">
        <f t="shared" si="9663"/>
        <v>1</v>
      </c>
      <c r="HW407" s="157" t="str">
        <f t="shared" si="242"/>
        <v/>
      </c>
      <c r="HX407" s="169">
        <f t="shared" si="243"/>
        <v>0</v>
      </c>
      <c r="HY407" s="159"/>
      <c r="HZ407" s="159"/>
      <c r="IA407" s="159"/>
      <c r="IB407" s="160"/>
      <c r="IC407" s="160"/>
      <c r="ID407" s="160" t="str">
        <f t="shared" si="244"/>
        <v>0</v>
      </c>
      <c r="IE407" s="160"/>
      <c r="IF407" s="160">
        <f t="shared" si="9664"/>
        <v>0</v>
      </c>
      <c r="IG407" s="160">
        <f t="shared" si="9665"/>
        <v>0</v>
      </c>
      <c r="IH407" s="160">
        <f t="shared" si="9666"/>
        <v>0</v>
      </c>
      <c r="II407" s="160">
        <f t="shared" si="9667"/>
        <v>0</v>
      </c>
      <c r="IJ407" s="161">
        <f t="shared" ref="IJ407:IK407" si="10018">IJ406</f>
        <v>16</v>
      </c>
      <c r="IK407" s="175">
        <f t="shared" si="10018"/>
        <v>1179</v>
      </c>
      <c r="IL407" s="163" t="str">
        <f t="shared" si="9669"/>
        <v>1</v>
      </c>
      <c r="IM407" s="164" t="str">
        <f t="shared" si="252"/>
        <v/>
      </c>
      <c r="IN407" s="165">
        <f t="shared" si="253"/>
        <v>0</v>
      </c>
      <c r="IO407" s="166"/>
      <c r="IP407" s="166"/>
      <c r="IQ407" s="166"/>
      <c r="IR407" s="168"/>
      <c r="IS407" s="168"/>
      <c r="IT407" s="170" t="str">
        <f t="shared" si="254"/>
        <v>0</v>
      </c>
      <c r="IU407" s="170"/>
      <c r="IV407" s="168">
        <f t="shared" si="9670"/>
        <v>0</v>
      </c>
      <c r="IW407" s="168">
        <f t="shared" si="9671"/>
        <v>0</v>
      </c>
      <c r="IX407" s="168">
        <f t="shared" si="9672"/>
        <v>0</v>
      </c>
      <c r="IY407" s="168">
        <f t="shared" si="9673"/>
        <v>0</v>
      </c>
      <c r="IZ407" s="154">
        <f t="shared" ref="IZ407:JA407" si="10019">IZ406</f>
        <v>17</v>
      </c>
      <c r="JA407" s="173">
        <f t="shared" si="10019"/>
        <v>1180</v>
      </c>
      <c r="JB407" s="156" t="str">
        <f t="shared" si="9675"/>
        <v>1</v>
      </c>
      <c r="JC407" s="157" t="str">
        <f t="shared" si="262"/>
        <v/>
      </c>
      <c r="JD407" s="158">
        <f t="shared" si="263"/>
        <v>0</v>
      </c>
      <c r="JE407" s="159"/>
      <c r="JF407" s="159"/>
      <c r="JG407" s="159"/>
      <c r="JH407" s="160"/>
      <c r="JI407" s="160"/>
      <c r="JJ407" s="171" t="str">
        <f t="shared" si="264"/>
        <v>0</v>
      </c>
      <c r="JK407" s="171"/>
      <c r="JL407" s="160">
        <f t="shared" si="9676"/>
        <v>0</v>
      </c>
      <c r="JM407" s="160">
        <f t="shared" si="9677"/>
        <v>0</v>
      </c>
      <c r="JN407" s="160">
        <f t="shared" si="9678"/>
        <v>0</v>
      </c>
      <c r="JO407" s="160">
        <f t="shared" si="9679"/>
        <v>0</v>
      </c>
      <c r="JP407" s="161">
        <f t="shared" ref="JP407:JQ407" si="10020">JP406</f>
        <v>18</v>
      </c>
      <c r="JQ407" s="175">
        <f t="shared" si="10020"/>
        <v>1181</v>
      </c>
      <c r="JR407" s="163" t="str">
        <f t="shared" si="9681"/>
        <v>1</v>
      </c>
      <c r="JS407" s="164" t="str">
        <f t="shared" si="272"/>
        <v/>
      </c>
      <c r="JT407" s="165">
        <f t="shared" si="273"/>
        <v>0</v>
      </c>
      <c r="JU407" s="166"/>
      <c r="JV407" s="166"/>
      <c r="JW407" s="166"/>
      <c r="JX407" s="168"/>
      <c r="JY407" s="168"/>
      <c r="JZ407" s="170" t="str">
        <f t="shared" si="274"/>
        <v>0</v>
      </c>
      <c r="KA407" s="170"/>
      <c r="KB407" s="168">
        <f t="shared" si="9682"/>
        <v>0</v>
      </c>
      <c r="KC407" s="168">
        <f t="shared" si="9683"/>
        <v>0</v>
      </c>
      <c r="KD407" s="168">
        <f t="shared" si="9684"/>
        <v>0</v>
      </c>
      <c r="KE407" s="168">
        <f t="shared" si="9685"/>
        <v>0</v>
      </c>
      <c r="KF407" s="154">
        <f t="shared" ref="KF407:KG407" si="10021">KF406</f>
        <v>19</v>
      </c>
      <c r="KG407" s="173">
        <f t="shared" si="10021"/>
        <v>1182</v>
      </c>
      <c r="KH407" s="156" t="str">
        <f t="shared" si="9687"/>
        <v>1</v>
      </c>
      <c r="KI407" s="157" t="str">
        <f t="shared" si="282"/>
        <v/>
      </c>
      <c r="KJ407" s="158">
        <f t="shared" si="283"/>
        <v>0</v>
      </c>
      <c r="KK407" s="159"/>
      <c r="KL407" s="159"/>
      <c r="KM407" s="159"/>
      <c r="KN407" s="160"/>
      <c r="KO407" s="160"/>
      <c r="KP407" s="171" t="str">
        <f t="shared" si="284"/>
        <v>0</v>
      </c>
      <c r="KQ407" s="171"/>
      <c r="KR407" s="160">
        <f t="shared" si="9688"/>
        <v>0</v>
      </c>
      <c r="KS407" s="160">
        <f t="shared" si="9689"/>
        <v>0</v>
      </c>
      <c r="KT407" s="160">
        <f t="shared" si="9690"/>
        <v>0</v>
      </c>
      <c r="KU407" s="160">
        <f t="shared" si="9691"/>
        <v>0</v>
      </c>
      <c r="KV407" s="161">
        <f t="shared" ref="KV407:KW407" si="10022">KV406</f>
        <v>20</v>
      </c>
      <c r="KW407" s="175">
        <f t="shared" si="10022"/>
        <v>1183</v>
      </c>
      <c r="KX407" s="163" t="str">
        <f t="shared" si="9693"/>
        <v>1</v>
      </c>
      <c r="KY407" s="164" t="str">
        <f t="shared" si="292"/>
        <v/>
      </c>
      <c r="KZ407" s="165">
        <f t="shared" si="293"/>
        <v>0</v>
      </c>
      <c r="LA407" s="166"/>
      <c r="LB407" s="166"/>
      <c r="LC407" s="166"/>
      <c r="LD407" s="168"/>
      <c r="LE407" s="168"/>
      <c r="LF407" s="170" t="str">
        <f t="shared" si="294"/>
        <v>0</v>
      </c>
      <c r="LG407" s="170"/>
      <c r="LH407" s="168">
        <f t="shared" si="9694"/>
        <v>0</v>
      </c>
      <c r="LI407" s="168">
        <f t="shared" si="9695"/>
        <v>0</v>
      </c>
      <c r="LJ407" s="168">
        <f t="shared" si="9696"/>
        <v>0</v>
      </c>
      <c r="LK407" s="168">
        <f t="shared" si="9697"/>
        <v>0</v>
      </c>
      <c r="LL407" s="172"/>
      <c r="LM407" s="172"/>
      <c r="LN407" s="168" t="str">
        <f t="shared" si="9698"/>
        <v>#REF!</v>
      </c>
      <c r="LO407" s="168" t="str">
        <f t="shared" si="9699"/>
        <v>#REF!</v>
      </c>
      <c r="LP407" s="168" t="str">
        <f t="shared" si="9700"/>
        <v>#REF!</v>
      </c>
      <c r="LQ407" s="168" t="str">
        <f t="shared" si="9701"/>
        <v>#REF!</v>
      </c>
    </row>
    <row r="408" ht="15.75" customHeight="1">
      <c r="A408" s="151"/>
      <c r="B408" s="152"/>
      <c r="C408" s="153">
        <f t="shared" si="99"/>
        <v>0</v>
      </c>
      <c r="D408" s="154">
        <f t="shared" ref="D408:E408" si="10023">D407</f>
        <v>1</v>
      </c>
      <c r="E408" s="173">
        <f t="shared" si="10023"/>
        <v>1164</v>
      </c>
      <c r="F408" s="156" t="str">
        <f t="shared" si="9803"/>
        <v>1</v>
      </c>
      <c r="G408" s="157">
        <f t="shared" si="102"/>
        <v>1</v>
      </c>
      <c r="H408" s="158">
        <f t="shared" si="103"/>
        <v>0</v>
      </c>
      <c r="I408" s="159"/>
      <c r="J408" s="159"/>
      <c r="K408" s="159"/>
      <c r="L408" s="78"/>
      <c r="M408" s="79"/>
      <c r="N408" s="77" t="str">
        <f t="shared" si="104"/>
        <v>0</v>
      </c>
      <c r="O408" s="81"/>
      <c r="P408" s="160">
        <f t="shared" si="9580"/>
        <v>0</v>
      </c>
      <c r="Q408" s="160">
        <f t="shared" si="9581"/>
        <v>0</v>
      </c>
      <c r="R408" s="160">
        <f t="shared" si="9582"/>
        <v>0</v>
      </c>
      <c r="S408" s="160">
        <f t="shared" si="9583"/>
        <v>0</v>
      </c>
      <c r="T408" s="161">
        <f t="shared" ref="T408:U408" si="10024">T407</f>
        <v>2</v>
      </c>
      <c r="U408" s="175">
        <f t="shared" si="10024"/>
        <v>1165</v>
      </c>
      <c r="V408" s="163" t="str">
        <f t="shared" si="9585"/>
        <v>1</v>
      </c>
      <c r="W408" s="164">
        <f t="shared" si="112"/>
        <v>1</v>
      </c>
      <c r="X408" s="165">
        <f t="shared" si="113"/>
        <v>0</v>
      </c>
      <c r="Y408" s="166"/>
      <c r="Z408" s="166"/>
      <c r="AA408" s="166"/>
      <c r="AB408" s="84"/>
      <c r="AC408" s="85"/>
      <c r="AD408" s="83" t="str">
        <f t="shared" si="114"/>
        <v>0</v>
      </c>
      <c r="AE408" s="189"/>
      <c r="AF408" s="168">
        <f t="shared" si="9586"/>
        <v>0</v>
      </c>
      <c r="AG408" s="168">
        <f t="shared" si="9587"/>
        <v>0</v>
      </c>
      <c r="AH408" s="168">
        <f t="shared" si="9588"/>
        <v>0</v>
      </c>
      <c r="AI408" s="168">
        <f t="shared" si="9589"/>
        <v>0</v>
      </c>
      <c r="AJ408" s="154">
        <f t="shared" ref="AJ408:AK408" si="10025">AJ407</f>
        <v>3</v>
      </c>
      <c r="AK408" s="173">
        <f t="shared" si="10025"/>
        <v>1166</v>
      </c>
      <c r="AL408" s="156" t="str">
        <f t="shared" si="9591"/>
        <v>1</v>
      </c>
      <c r="AM408" s="157">
        <f t="shared" si="122"/>
        <v>2</v>
      </c>
      <c r="AN408" s="158">
        <f t="shared" si="123"/>
        <v>0</v>
      </c>
      <c r="AO408" s="159"/>
      <c r="AP408" s="159"/>
      <c r="AQ408" s="159"/>
      <c r="AR408" s="78"/>
      <c r="AS408" s="79"/>
      <c r="AT408" s="77" t="str">
        <f t="shared" si="124"/>
        <v>0</v>
      </c>
      <c r="AU408" s="81"/>
      <c r="AV408" s="160">
        <f t="shared" si="9592"/>
        <v>0</v>
      </c>
      <c r="AW408" s="160">
        <f t="shared" si="9593"/>
        <v>0</v>
      </c>
      <c r="AX408" s="160">
        <f t="shared" si="9594"/>
        <v>0</v>
      </c>
      <c r="AY408" s="160">
        <f t="shared" si="9595"/>
        <v>0</v>
      </c>
      <c r="AZ408" s="161">
        <f t="shared" ref="AZ408:BA408" si="10026">AZ407</f>
        <v>4</v>
      </c>
      <c r="BA408" s="175">
        <f t="shared" si="10026"/>
        <v>1167</v>
      </c>
      <c r="BB408" s="163" t="str">
        <f t="shared" si="9597"/>
        <v>1</v>
      </c>
      <c r="BC408" s="164">
        <f t="shared" si="132"/>
        <v>4</v>
      </c>
      <c r="BD408" s="165">
        <f t="shared" si="133"/>
        <v>0</v>
      </c>
      <c r="BE408" s="166"/>
      <c r="BF408" s="166"/>
      <c r="BG408" s="166"/>
      <c r="BH408" s="84"/>
      <c r="BI408" s="85"/>
      <c r="BJ408" s="83" t="str">
        <f t="shared" si="134"/>
        <v>0</v>
      </c>
      <c r="BK408" s="189"/>
      <c r="BL408" s="168">
        <f t="shared" si="9598"/>
        <v>0</v>
      </c>
      <c r="BM408" s="168">
        <f t="shared" si="9599"/>
        <v>0</v>
      </c>
      <c r="BN408" s="168">
        <f t="shared" si="9600"/>
        <v>0</v>
      </c>
      <c r="BO408" s="168">
        <f t="shared" si="9601"/>
        <v>0</v>
      </c>
      <c r="BP408" s="154">
        <f t="shared" ref="BP408:BQ408" si="10027">BP407</f>
        <v>5</v>
      </c>
      <c r="BQ408" s="173">
        <f t="shared" si="10027"/>
        <v>1168</v>
      </c>
      <c r="BR408" s="156" t="str">
        <f t="shared" si="9603"/>
        <v>1</v>
      </c>
      <c r="BS408" s="157">
        <f t="shared" si="142"/>
        <v>4</v>
      </c>
      <c r="BT408" s="158">
        <f t="shared" si="143"/>
        <v>0</v>
      </c>
      <c r="BU408" s="159"/>
      <c r="BV408" s="159"/>
      <c r="BW408" s="159"/>
      <c r="BX408" s="78"/>
      <c r="BY408" s="79"/>
      <c r="BZ408" s="77" t="str">
        <f t="shared" si="144"/>
        <v>0</v>
      </c>
      <c r="CA408" s="81"/>
      <c r="CB408" s="160">
        <f t="shared" si="9604"/>
        <v>0</v>
      </c>
      <c r="CC408" s="160">
        <f t="shared" si="9605"/>
        <v>0</v>
      </c>
      <c r="CD408" s="160">
        <f t="shared" si="9606"/>
        <v>0</v>
      </c>
      <c r="CE408" s="160">
        <f t="shared" si="9607"/>
        <v>0</v>
      </c>
      <c r="CF408" s="161">
        <f t="shared" ref="CF408:CG408" si="10028">CF407</f>
        <v>6</v>
      </c>
      <c r="CG408" s="175">
        <f t="shared" si="10028"/>
        <v>1169</v>
      </c>
      <c r="CH408" s="163" t="str">
        <f t="shared" si="9609"/>
        <v>1</v>
      </c>
      <c r="CI408" s="164">
        <f t="shared" si="152"/>
        <v>2</v>
      </c>
      <c r="CJ408" s="165">
        <f t="shared" si="153"/>
        <v>0</v>
      </c>
      <c r="CK408" s="166"/>
      <c r="CL408" s="166"/>
      <c r="CM408" s="166"/>
      <c r="CN408" s="84"/>
      <c r="CO408" s="85"/>
      <c r="CP408" s="83" t="str">
        <f t="shared" si="154"/>
        <v>0</v>
      </c>
      <c r="CQ408" s="189"/>
      <c r="CR408" s="168">
        <f t="shared" si="9610"/>
        <v>0</v>
      </c>
      <c r="CS408" s="168">
        <f t="shared" si="9611"/>
        <v>0</v>
      </c>
      <c r="CT408" s="168">
        <f t="shared" si="9612"/>
        <v>0</v>
      </c>
      <c r="CU408" s="168">
        <f t="shared" si="9613"/>
        <v>0</v>
      </c>
      <c r="CV408" s="154">
        <f t="shared" ref="CV408:CW408" si="10029">CV407</f>
        <v>7</v>
      </c>
      <c r="CW408" s="173">
        <f t="shared" si="10029"/>
        <v>1170</v>
      </c>
      <c r="CX408" s="156" t="str">
        <f t="shared" si="9615"/>
        <v>1</v>
      </c>
      <c r="CY408" s="157">
        <f t="shared" si="162"/>
        <v>2</v>
      </c>
      <c r="CZ408" s="158">
        <f t="shared" si="163"/>
        <v>0</v>
      </c>
      <c r="DA408" s="159"/>
      <c r="DB408" s="159"/>
      <c r="DC408" s="159"/>
      <c r="DD408" s="78"/>
      <c r="DE408" s="79"/>
      <c r="DF408" s="77" t="str">
        <f t="shared" si="164"/>
        <v>0</v>
      </c>
      <c r="DG408" s="81"/>
      <c r="DH408" s="160">
        <f t="shared" si="9616"/>
        <v>0</v>
      </c>
      <c r="DI408" s="160">
        <f t="shared" si="9617"/>
        <v>0</v>
      </c>
      <c r="DJ408" s="160">
        <f t="shared" si="9618"/>
        <v>0</v>
      </c>
      <c r="DK408" s="160">
        <f t="shared" si="9619"/>
        <v>0</v>
      </c>
      <c r="DL408" s="161">
        <f t="shared" ref="DL408:DM408" si="10030">DL407</f>
        <v>8</v>
      </c>
      <c r="DM408" s="175">
        <f t="shared" si="10030"/>
        <v>1171</v>
      </c>
      <c r="DN408" s="163" t="str">
        <f t="shared" si="9621"/>
        <v>1</v>
      </c>
      <c r="DO408" s="164">
        <f t="shared" si="172"/>
        <v>2</v>
      </c>
      <c r="DP408" s="165">
        <f t="shared" si="173"/>
        <v>0</v>
      </c>
      <c r="DQ408" s="166"/>
      <c r="DR408" s="166"/>
      <c r="DS408" s="166"/>
      <c r="DT408" s="84"/>
      <c r="DU408" s="85"/>
      <c r="DV408" s="83" t="str">
        <f t="shared" si="174"/>
        <v>0</v>
      </c>
      <c r="DW408" s="189"/>
      <c r="DX408" s="168">
        <f t="shared" si="9622"/>
        <v>0</v>
      </c>
      <c r="DY408" s="168">
        <f t="shared" si="9623"/>
        <v>0</v>
      </c>
      <c r="DZ408" s="168">
        <f t="shared" si="9624"/>
        <v>0</v>
      </c>
      <c r="EA408" s="168">
        <f t="shared" si="9625"/>
        <v>0</v>
      </c>
      <c r="EB408" s="154">
        <f t="shared" ref="EB408:EC408" si="10031">EB407</f>
        <v>9</v>
      </c>
      <c r="EC408" s="173">
        <f t="shared" si="10031"/>
        <v>1172</v>
      </c>
      <c r="ED408" s="156" t="str">
        <f t="shared" si="9627"/>
        <v>1</v>
      </c>
      <c r="EE408" s="157">
        <f t="shared" si="182"/>
        <v>5</v>
      </c>
      <c r="EF408" s="169">
        <f t="shared" si="183"/>
        <v>0</v>
      </c>
      <c r="EG408" s="159"/>
      <c r="EH408" s="159"/>
      <c r="EI408" s="159"/>
      <c r="EJ408" s="78"/>
      <c r="EK408" s="79"/>
      <c r="EL408" s="77" t="str">
        <f t="shared" si="184"/>
        <v>0</v>
      </c>
      <c r="EM408" s="81"/>
      <c r="EN408" s="160">
        <f t="shared" si="9628"/>
        <v>0</v>
      </c>
      <c r="EO408" s="160">
        <f t="shared" si="9629"/>
        <v>0</v>
      </c>
      <c r="EP408" s="160">
        <f t="shared" si="9630"/>
        <v>0</v>
      </c>
      <c r="EQ408" s="160">
        <f t="shared" si="9631"/>
        <v>0</v>
      </c>
      <c r="ER408" s="161">
        <f t="shared" ref="ER408:ES408" si="10032">ER407</f>
        <v>10</v>
      </c>
      <c r="ES408" s="175">
        <f t="shared" si="10032"/>
        <v>1173</v>
      </c>
      <c r="ET408" s="163" t="str">
        <f t="shared" si="9633"/>
        <v>1</v>
      </c>
      <c r="EU408" s="164">
        <f t="shared" si="192"/>
        <v>19</v>
      </c>
      <c r="EV408" s="165">
        <f t="shared" si="193"/>
        <v>0</v>
      </c>
      <c r="EW408" s="166"/>
      <c r="EX408" s="166"/>
      <c r="EY408" s="166"/>
      <c r="EZ408" s="84"/>
      <c r="FA408" s="85"/>
      <c r="FB408" s="83" t="str">
        <f t="shared" si="194"/>
        <v>0</v>
      </c>
      <c r="FC408" s="189"/>
      <c r="FD408" s="168">
        <f t="shared" si="9634"/>
        <v>0</v>
      </c>
      <c r="FE408" s="168">
        <f t="shared" si="9635"/>
        <v>0</v>
      </c>
      <c r="FF408" s="168">
        <f t="shared" si="9636"/>
        <v>0</v>
      </c>
      <c r="FG408" s="168">
        <f t="shared" si="9637"/>
        <v>0</v>
      </c>
      <c r="FH408" s="154">
        <f t="shared" ref="FH408:FI408" si="10033">FH407</f>
        <v>11</v>
      </c>
      <c r="FI408" s="173">
        <f t="shared" si="10033"/>
        <v>1174</v>
      </c>
      <c r="FJ408" s="156" t="str">
        <f t="shared" si="9639"/>
        <v>1</v>
      </c>
      <c r="FK408" s="157">
        <f t="shared" si="202"/>
        <v>4</v>
      </c>
      <c r="FL408" s="158">
        <f t="shared" si="203"/>
        <v>0</v>
      </c>
      <c r="FM408" s="159"/>
      <c r="FN408" s="159"/>
      <c r="FO408" s="159"/>
      <c r="FP408" s="78"/>
      <c r="FQ408" s="79"/>
      <c r="FR408" s="77" t="str">
        <f t="shared" si="204"/>
        <v>0</v>
      </c>
      <c r="FS408" s="81"/>
      <c r="FT408" s="160">
        <f t="shared" si="9640"/>
        <v>0</v>
      </c>
      <c r="FU408" s="160">
        <f t="shared" si="9641"/>
        <v>0</v>
      </c>
      <c r="FV408" s="160">
        <f t="shared" si="9642"/>
        <v>0</v>
      </c>
      <c r="FW408" s="160">
        <f t="shared" si="9643"/>
        <v>0</v>
      </c>
      <c r="FX408" s="161">
        <f t="shared" ref="FX408:FY408" si="10034">FX407</f>
        <v>12</v>
      </c>
      <c r="FY408" s="175">
        <f t="shared" si="10034"/>
        <v>1175</v>
      </c>
      <c r="FZ408" s="163" t="str">
        <f t="shared" si="9645"/>
        <v>1</v>
      </c>
      <c r="GA408" s="164">
        <f t="shared" si="212"/>
        <v>2</v>
      </c>
      <c r="GB408" s="165">
        <f t="shared" si="213"/>
        <v>0</v>
      </c>
      <c r="GC408" s="166"/>
      <c r="GD408" s="166"/>
      <c r="GE408" s="166"/>
      <c r="GF408" s="84"/>
      <c r="GG408" s="85"/>
      <c r="GH408" s="83" t="str">
        <f t="shared" si="214"/>
        <v>0</v>
      </c>
      <c r="GI408" s="189"/>
      <c r="GJ408" s="168">
        <f t="shared" si="9646"/>
        <v>0</v>
      </c>
      <c r="GK408" s="168">
        <f t="shared" si="9647"/>
        <v>0</v>
      </c>
      <c r="GL408" s="168">
        <f t="shared" si="9648"/>
        <v>0</v>
      </c>
      <c r="GM408" s="168">
        <f t="shared" si="9649"/>
        <v>0</v>
      </c>
      <c r="GN408" s="154">
        <f t="shared" ref="GN408:GO408" si="10035">GN407</f>
        <v>13</v>
      </c>
      <c r="GO408" s="173">
        <f t="shared" si="10035"/>
        <v>1176</v>
      </c>
      <c r="GP408" s="156" t="str">
        <f t="shared" si="9651"/>
        <v>1</v>
      </c>
      <c r="GQ408" s="157">
        <f t="shared" si="222"/>
        <v>3</v>
      </c>
      <c r="GR408" s="158">
        <f t="shared" si="223"/>
        <v>0</v>
      </c>
      <c r="GS408" s="159"/>
      <c r="GT408" s="159"/>
      <c r="GU408" s="159"/>
      <c r="GV408" s="78"/>
      <c r="GW408" s="79"/>
      <c r="GX408" s="77" t="str">
        <f t="shared" si="224"/>
        <v>0</v>
      </c>
      <c r="GY408" s="81"/>
      <c r="GZ408" s="160">
        <f t="shared" si="9652"/>
        <v>0</v>
      </c>
      <c r="HA408" s="160">
        <f t="shared" si="9653"/>
        <v>0</v>
      </c>
      <c r="HB408" s="160">
        <f t="shared" si="9654"/>
        <v>0</v>
      </c>
      <c r="HC408" s="160">
        <f t="shared" si="9655"/>
        <v>0</v>
      </c>
      <c r="HD408" s="161">
        <f t="shared" ref="HD408:HE408" si="10036">HD407</f>
        <v>14</v>
      </c>
      <c r="HE408" s="175">
        <f t="shared" si="10036"/>
        <v>1177</v>
      </c>
      <c r="HF408" s="163" t="str">
        <f t="shared" si="9657"/>
        <v>1</v>
      </c>
      <c r="HG408" s="164">
        <f t="shared" si="232"/>
        <v>5</v>
      </c>
      <c r="HH408" s="165">
        <f t="shared" si="233"/>
        <v>0</v>
      </c>
      <c r="HI408" s="166"/>
      <c r="HJ408" s="166"/>
      <c r="HK408" s="166"/>
      <c r="HL408" s="84"/>
      <c r="HM408" s="85"/>
      <c r="HN408" s="83" t="str">
        <f t="shared" si="234"/>
        <v>0</v>
      </c>
      <c r="HO408" s="189"/>
      <c r="HP408" s="168">
        <f t="shared" si="9658"/>
        <v>0</v>
      </c>
      <c r="HQ408" s="168">
        <f t="shared" si="9659"/>
        <v>0</v>
      </c>
      <c r="HR408" s="168">
        <f t="shared" si="9660"/>
        <v>0</v>
      </c>
      <c r="HS408" s="168">
        <f t="shared" si="9661"/>
        <v>0</v>
      </c>
      <c r="HT408" s="154">
        <f t="shared" ref="HT408:HU408" si="10037">HT407</f>
        <v>15</v>
      </c>
      <c r="HU408" s="173">
        <f t="shared" si="10037"/>
        <v>1178</v>
      </c>
      <c r="HV408" s="156" t="str">
        <f t="shared" si="9663"/>
        <v>1</v>
      </c>
      <c r="HW408" s="157" t="str">
        <f t="shared" si="242"/>
        <v/>
      </c>
      <c r="HX408" s="169">
        <f t="shared" si="243"/>
        <v>0</v>
      </c>
      <c r="HY408" s="159"/>
      <c r="HZ408" s="159"/>
      <c r="IA408" s="159"/>
      <c r="IB408" s="160"/>
      <c r="IC408" s="160"/>
      <c r="ID408" s="160" t="str">
        <f t="shared" si="244"/>
        <v>0</v>
      </c>
      <c r="IE408" s="160"/>
      <c r="IF408" s="160">
        <f t="shared" si="9664"/>
        <v>0</v>
      </c>
      <c r="IG408" s="160">
        <f t="shared" si="9665"/>
        <v>0</v>
      </c>
      <c r="IH408" s="160">
        <f t="shared" si="9666"/>
        <v>0</v>
      </c>
      <c r="II408" s="160">
        <f t="shared" si="9667"/>
        <v>0</v>
      </c>
      <c r="IJ408" s="161">
        <f t="shared" ref="IJ408:IK408" si="10038">IJ407</f>
        <v>16</v>
      </c>
      <c r="IK408" s="175">
        <f t="shared" si="10038"/>
        <v>1179</v>
      </c>
      <c r="IL408" s="163" t="str">
        <f t="shared" si="9669"/>
        <v>1</v>
      </c>
      <c r="IM408" s="164" t="str">
        <f t="shared" si="252"/>
        <v/>
      </c>
      <c r="IN408" s="165">
        <f t="shared" si="253"/>
        <v>0</v>
      </c>
      <c r="IO408" s="166"/>
      <c r="IP408" s="166"/>
      <c r="IQ408" s="166"/>
      <c r="IR408" s="168"/>
      <c r="IS408" s="168"/>
      <c r="IT408" s="170" t="str">
        <f t="shared" si="254"/>
        <v>0</v>
      </c>
      <c r="IU408" s="170"/>
      <c r="IV408" s="168">
        <f t="shared" si="9670"/>
        <v>0</v>
      </c>
      <c r="IW408" s="168">
        <f t="shared" si="9671"/>
        <v>0</v>
      </c>
      <c r="IX408" s="168">
        <f t="shared" si="9672"/>
        <v>0</v>
      </c>
      <c r="IY408" s="168">
        <f t="shared" si="9673"/>
        <v>0</v>
      </c>
      <c r="IZ408" s="154">
        <f t="shared" ref="IZ408:JA408" si="10039">IZ407</f>
        <v>17</v>
      </c>
      <c r="JA408" s="173">
        <f t="shared" si="10039"/>
        <v>1180</v>
      </c>
      <c r="JB408" s="156" t="str">
        <f t="shared" si="9675"/>
        <v>1</v>
      </c>
      <c r="JC408" s="157" t="str">
        <f t="shared" si="262"/>
        <v/>
      </c>
      <c r="JD408" s="158">
        <f t="shared" si="263"/>
        <v>0</v>
      </c>
      <c r="JE408" s="159"/>
      <c r="JF408" s="159"/>
      <c r="JG408" s="159"/>
      <c r="JH408" s="160"/>
      <c r="JI408" s="160"/>
      <c r="JJ408" s="171" t="str">
        <f t="shared" si="264"/>
        <v>0</v>
      </c>
      <c r="JK408" s="171"/>
      <c r="JL408" s="160">
        <f t="shared" si="9676"/>
        <v>0</v>
      </c>
      <c r="JM408" s="160">
        <f t="shared" si="9677"/>
        <v>0</v>
      </c>
      <c r="JN408" s="160">
        <f t="shared" si="9678"/>
        <v>0</v>
      </c>
      <c r="JO408" s="160">
        <f t="shared" si="9679"/>
        <v>0</v>
      </c>
      <c r="JP408" s="161">
        <f t="shared" ref="JP408:JQ408" si="10040">JP407</f>
        <v>18</v>
      </c>
      <c r="JQ408" s="175">
        <f t="shared" si="10040"/>
        <v>1181</v>
      </c>
      <c r="JR408" s="163" t="str">
        <f t="shared" si="9681"/>
        <v>1</v>
      </c>
      <c r="JS408" s="164" t="str">
        <f t="shared" si="272"/>
        <v/>
      </c>
      <c r="JT408" s="165">
        <f t="shared" si="273"/>
        <v>0</v>
      </c>
      <c r="JU408" s="166"/>
      <c r="JV408" s="166"/>
      <c r="JW408" s="166"/>
      <c r="JX408" s="168"/>
      <c r="JY408" s="168"/>
      <c r="JZ408" s="170" t="str">
        <f t="shared" si="274"/>
        <v>0</v>
      </c>
      <c r="KA408" s="170"/>
      <c r="KB408" s="168">
        <f t="shared" si="9682"/>
        <v>0</v>
      </c>
      <c r="KC408" s="168">
        <f t="shared" si="9683"/>
        <v>0</v>
      </c>
      <c r="KD408" s="168">
        <f t="shared" si="9684"/>
        <v>0</v>
      </c>
      <c r="KE408" s="168">
        <f t="shared" si="9685"/>
        <v>0</v>
      </c>
      <c r="KF408" s="154">
        <f t="shared" ref="KF408:KG408" si="10041">KF407</f>
        <v>19</v>
      </c>
      <c r="KG408" s="173">
        <f t="shared" si="10041"/>
        <v>1182</v>
      </c>
      <c r="KH408" s="156" t="str">
        <f t="shared" si="9687"/>
        <v>1</v>
      </c>
      <c r="KI408" s="157" t="str">
        <f t="shared" si="282"/>
        <v/>
      </c>
      <c r="KJ408" s="158">
        <f t="shared" si="283"/>
        <v>0</v>
      </c>
      <c r="KK408" s="159"/>
      <c r="KL408" s="159"/>
      <c r="KM408" s="159"/>
      <c r="KN408" s="160"/>
      <c r="KO408" s="160"/>
      <c r="KP408" s="171" t="str">
        <f t="shared" si="284"/>
        <v>0</v>
      </c>
      <c r="KQ408" s="171"/>
      <c r="KR408" s="160">
        <f t="shared" si="9688"/>
        <v>0</v>
      </c>
      <c r="KS408" s="160">
        <f t="shared" si="9689"/>
        <v>0</v>
      </c>
      <c r="KT408" s="160">
        <f t="shared" si="9690"/>
        <v>0</v>
      </c>
      <c r="KU408" s="160">
        <f t="shared" si="9691"/>
        <v>0</v>
      </c>
      <c r="KV408" s="161">
        <f t="shared" ref="KV408:KW408" si="10042">KV407</f>
        <v>20</v>
      </c>
      <c r="KW408" s="175">
        <f t="shared" si="10042"/>
        <v>1183</v>
      </c>
      <c r="KX408" s="163" t="str">
        <f t="shared" si="9693"/>
        <v>1</v>
      </c>
      <c r="KY408" s="164" t="str">
        <f t="shared" si="292"/>
        <v/>
      </c>
      <c r="KZ408" s="165">
        <f t="shared" si="293"/>
        <v>0</v>
      </c>
      <c r="LA408" s="166"/>
      <c r="LB408" s="166"/>
      <c r="LC408" s="166"/>
      <c r="LD408" s="168"/>
      <c r="LE408" s="168"/>
      <c r="LF408" s="170" t="str">
        <f t="shared" si="294"/>
        <v>0</v>
      </c>
      <c r="LG408" s="170"/>
      <c r="LH408" s="168">
        <f t="shared" si="9694"/>
        <v>0</v>
      </c>
      <c r="LI408" s="168">
        <f t="shared" si="9695"/>
        <v>0</v>
      </c>
      <c r="LJ408" s="168">
        <f t="shared" si="9696"/>
        <v>0</v>
      </c>
      <c r="LK408" s="168">
        <f t="shared" si="9697"/>
        <v>0</v>
      </c>
      <c r="LL408" s="172"/>
      <c r="LM408" s="172"/>
      <c r="LN408" s="168" t="str">
        <f t="shared" si="9698"/>
        <v>#REF!</v>
      </c>
      <c r="LO408" s="168" t="str">
        <f t="shared" si="9699"/>
        <v>#REF!</v>
      </c>
      <c r="LP408" s="168" t="str">
        <f t="shared" si="9700"/>
        <v>#REF!</v>
      </c>
      <c r="LQ408" s="168" t="str">
        <f t="shared" si="9701"/>
        <v>#REF!</v>
      </c>
    </row>
    <row r="409" ht="15.75" customHeight="1">
      <c r="A409" s="151"/>
      <c r="B409" s="152"/>
      <c r="C409" s="153">
        <f t="shared" si="99"/>
        <v>0</v>
      </c>
      <c r="D409" s="154">
        <f t="shared" ref="D409:E409" si="10043">D408</f>
        <v>1</v>
      </c>
      <c r="E409" s="173">
        <f t="shared" si="10043"/>
        <v>1164</v>
      </c>
      <c r="F409" s="156" t="str">
        <f t="shared" si="9803"/>
        <v>1</v>
      </c>
      <c r="G409" s="157">
        <f t="shared" si="102"/>
        <v>1</v>
      </c>
      <c r="H409" s="158">
        <f t="shared" si="103"/>
        <v>0</v>
      </c>
      <c r="I409" s="159"/>
      <c r="J409" s="159"/>
      <c r="K409" s="159"/>
      <c r="L409" s="78"/>
      <c r="M409" s="79"/>
      <c r="N409" s="77" t="str">
        <f t="shared" si="104"/>
        <v>0</v>
      </c>
      <c r="O409" s="81"/>
      <c r="P409" s="160">
        <f t="shared" si="9580"/>
        <v>0</v>
      </c>
      <c r="Q409" s="160">
        <f t="shared" si="9581"/>
        <v>0</v>
      </c>
      <c r="R409" s="160">
        <f t="shared" si="9582"/>
        <v>0</v>
      </c>
      <c r="S409" s="160">
        <f t="shared" si="9583"/>
        <v>0</v>
      </c>
      <c r="T409" s="161">
        <f t="shared" ref="T409:U409" si="10044">T408</f>
        <v>2</v>
      </c>
      <c r="U409" s="175">
        <f t="shared" si="10044"/>
        <v>1165</v>
      </c>
      <c r="V409" s="163" t="str">
        <f t="shared" si="9585"/>
        <v>1</v>
      </c>
      <c r="W409" s="164">
        <f t="shared" si="112"/>
        <v>1</v>
      </c>
      <c r="X409" s="165">
        <f t="shared" si="113"/>
        <v>0</v>
      </c>
      <c r="Y409" s="166"/>
      <c r="Z409" s="166"/>
      <c r="AA409" s="166"/>
      <c r="AB409" s="84"/>
      <c r="AC409" s="85"/>
      <c r="AD409" s="83" t="str">
        <f t="shared" si="114"/>
        <v>0</v>
      </c>
      <c r="AE409" s="189"/>
      <c r="AF409" s="168">
        <f t="shared" si="9586"/>
        <v>0</v>
      </c>
      <c r="AG409" s="168">
        <f t="shared" si="9587"/>
        <v>0</v>
      </c>
      <c r="AH409" s="168">
        <f t="shared" si="9588"/>
        <v>0</v>
      </c>
      <c r="AI409" s="168">
        <f t="shared" si="9589"/>
        <v>0</v>
      </c>
      <c r="AJ409" s="154">
        <f t="shared" ref="AJ409:AK409" si="10045">AJ408</f>
        <v>3</v>
      </c>
      <c r="AK409" s="173">
        <f t="shared" si="10045"/>
        <v>1166</v>
      </c>
      <c r="AL409" s="156" t="str">
        <f t="shared" si="9591"/>
        <v>1</v>
      </c>
      <c r="AM409" s="157">
        <f t="shared" si="122"/>
        <v>2</v>
      </c>
      <c r="AN409" s="158">
        <f t="shared" si="123"/>
        <v>0</v>
      </c>
      <c r="AO409" s="159"/>
      <c r="AP409" s="159"/>
      <c r="AQ409" s="159"/>
      <c r="AR409" s="78"/>
      <c r="AS409" s="79"/>
      <c r="AT409" s="77" t="str">
        <f t="shared" si="124"/>
        <v>0</v>
      </c>
      <c r="AU409" s="81"/>
      <c r="AV409" s="160">
        <f t="shared" si="9592"/>
        <v>0</v>
      </c>
      <c r="AW409" s="160">
        <f t="shared" si="9593"/>
        <v>0</v>
      </c>
      <c r="AX409" s="160">
        <f t="shared" si="9594"/>
        <v>0</v>
      </c>
      <c r="AY409" s="160">
        <f t="shared" si="9595"/>
        <v>0</v>
      </c>
      <c r="AZ409" s="161">
        <f t="shared" ref="AZ409:BA409" si="10046">AZ408</f>
        <v>4</v>
      </c>
      <c r="BA409" s="175">
        <f t="shared" si="10046"/>
        <v>1167</v>
      </c>
      <c r="BB409" s="163" t="str">
        <f t="shared" si="9597"/>
        <v>1</v>
      </c>
      <c r="BC409" s="164">
        <f t="shared" si="132"/>
        <v>4</v>
      </c>
      <c r="BD409" s="165">
        <f t="shared" si="133"/>
        <v>0</v>
      </c>
      <c r="BE409" s="166"/>
      <c r="BF409" s="166"/>
      <c r="BG409" s="166"/>
      <c r="BH409" s="84"/>
      <c r="BI409" s="85"/>
      <c r="BJ409" s="83" t="str">
        <f t="shared" si="134"/>
        <v>0</v>
      </c>
      <c r="BK409" s="189"/>
      <c r="BL409" s="168">
        <f t="shared" si="9598"/>
        <v>0</v>
      </c>
      <c r="BM409" s="168">
        <f t="shared" si="9599"/>
        <v>0</v>
      </c>
      <c r="BN409" s="168">
        <f t="shared" si="9600"/>
        <v>0</v>
      </c>
      <c r="BO409" s="168">
        <f t="shared" si="9601"/>
        <v>0</v>
      </c>
      <c r="BP409" s="154">
        <f t="shared" ref="BP409:BQ409" si="10047">BP408</f>
        <v>5</v>
      </c>
      <c r="BQ409" s="173">
        <f t="shared" si="10047"/>
        <v>1168</v>
      </c>
      <c r="BR409" s="156" t="str">
        <f t="shared" si="9603"/>
        <v>1</v>
      </c>
      <c r="BS409" s="157">
        <f t="shared" si="142"/>
        <v>4</v>
      </c>
      <c r="BT409" s="158">
        <f t="shared" si="143"/>
        <v>0</v>
      </c>
      <c r="BU409" s="159"/>
      <c r="BV409" s="159"/>
      <c r="BW409" s="159"/>
      <c r="BX409" s="78"/>
      <c r="BY409" s="79"/>
      <c r="BZ409" s="77" t="str">
        <f t="shared" si="144"/>
        <v>0</v>
      </c>
      <c r="CA409" s="81"/>
      <c r="CB409" s="160">
        <f t="shared" si="9604"/>
        <v>0</v>
      </c>
      <c r="CC409" s="160">
        <f t="shared" si="9605"/>
        <v>0</v>
      </c>
      <c r="CD409" s="160">
        <f t="shared" si="9606"/>
        <v>0</v>
      </c>
      <c r="CE409" s="160">
        <f t="shared" si="9607"/>
        <v>0</v>
      </c>
      <c r="CF409" s="161">
        <f t="shared" ref="CF409:CG409" si="10048">CF408</f>
        <v>6</v>
      </c>
      <c r="CG409" s="175">
        <f t="shared" si="10048"/>
        <v>1169</v>
      </c>
      <c r="CH409" s="163" t="str">
        <f t="shared" si="9609"/>
        <v>1</v>
      </c>
      <c r="CI409" s="164">
        <f t="shared" si="152"/>
        <v>2</v>
      </c>
      <c r="CJ409" s="165">
        <f t="shared" si="153"/>
        <v>0</v>
      </c>
      <c r="CK409" s="166"/>
      <c r="CL409" s="166"/>
      <c r="CM409" s="166"/>
      <c r="CN409" s="84"/>
      <c r="CO409" s="85"/>
      <c r="CP409" s="83" t="str">
        <f t="shared" si="154"/>
        <v>0</v>
      </c>
      <c r="CQ409" s="189"/>
      <c r="CR409" s="168">
        <f t="shared" si="9610"/>
        <v>0</v>
      </c>
      <c r="CS409" s="168">
        <f t="shared" si="9611"/>
        <v>0</v>
      </c>
      <c r="CT409" s="168">
        <f t="shared" si="9612"/>
        <v>0</v>
      </c>
      <c r="CU409" s="168">
        <f t="shared" si="9613"/>
        <v>0</v>
      </c>
      <c r="CV409" s="154">
        <f t="shared" ref="CV409:CW409" si="10049">CV408</f>
        <v>7</v>
      </c>
      <c r="CW409" s="173">
        <f t="shared" si="10049"/>
        <v>1170</v>
      </c>
      <c r="CX409" s="156" t="str">
        <f t="shared" si="9615"/>
        <v>1</v>
      </c>
      <c r="CY409" s="157">
        <f t="shared" si="162"/>
        <v>2</v>
      </c>
      <c r="CZ409" s="158">
        <f t="shared" si="163"/>
        <v>0</v>
      </c>
      <c r="DA409" s="159"/>
      <c r="DB409" s="159"/>
      <c r="DC409" s="159"/>
      <c r="DD409" s="78"/>
      <c r="DE409" s="79"/>
      <c r="DF409" s="77" t="str">
        <f t="shared" si="164"/>
        <v>0</v>
      </c>
      <c r="DG409" s="81"/>
      <c r="DH409" s="160">
        <f t="shared" si="9616"/>
        <v>0</v>
      </c>
      <c r="DI409" s="160">
        <f t="shared" si="9617"/>
        <v>0</v>
      </c>
      <c r="DJ409" s="160">
        <f t="shared" si="9618"/>
        <v>0</v>
      </c>
      <c r="DK409" s="160">
        <f t="shared" si="9619"/>
        <v>0</v>
      </c>
      <c r="DL409" s="161">
        <f t="shared" ref="DL409:DM409" si="10050">DL408</f>
        <v>8</v>
      </c>
      <c r="DM409" s="175">
        <f t="shared" si="10050"/>
        <v>1171</v>
      </c>
      <c r="DN409" s="163" t="str">
        <f t="shared" si="9621"/>
        <v>1</v>
      </c>
      <c r="DO409" s="164">
        <f t="shared" si="172"/>
        <v>2</v>
      </c>
      <c r="DP409" s="165">
        <f t="shared" si="173"/>
        <v>0</v>
      </c>
      <c r="DQ409" s="166"/>
      <c r="DR409" s="166"/>
      <c r="DS409" s="166"/>
      <c r="DT409" s="84"/>
      <c r="DU409" s="85"/>
      <c r="DV409" s="83" t="str">
        <f t="shared" si="174"/>
        <v>0</v>
      </c>
      <c r="DW409" s="189"/>
      <c r="DX409" s="168">
        <f t="shared" si="9622"/>
        <v>0</v>
      </c>
      <c r="DY409" s="168">
        <f t="shared" si="9623"/>
        <v>0</v>
      </c>
      <c r="DZ409" s="168">
        <f t="shared" si="9624"/>
        <v>0</v>
      </c>
      <c r="EA409" s="168">
        <f t="shared" si="9625"/>
        <v>0</v>
      </c>
      <c r="EB409" s="154">
        <f t="shared" ref="EB409:EC409" si="10051">EB408</f>
        <v>9</v>
      </c>
      <c r="EC409" s="173">
        <f t="shared" si="10051"/>
        <v>1172</v>
      </c>
      <c r="ED409" s="156" t="str">
        <f t="shared" si="9627"/>
        <v>1</v>
      </c>
      <c r="EE409" s="157">
        <f t="shared" si="182"/>
        <v>5</v>
      </c>
      <c r="EF409" s="169">
        <f t="shared" si="183"/>
        <v>0</v>
      </c>
      <c r="EG409" s="159"/>
      <c r="EH409" s="159"/>
      <c r="EI409" s="159"/>
      <c r="EJ409" s="78"/>
      <c r="EK409" s="79"/>
      <c r="EL409" s="77" t="str">
        <f t="shared" si="184"/>
        <v>0</v>
      </c>
      <c r="EM409" s="81"/>
      <c r="EN409" s="160">
        <f t="shared" si="9628"/>
        <v>0</v>
      </c>
      <c r="EO409" s="160">
        <f t="shared" si="9629"/>
        <v>0</v>
      </c>
      <c r="EP409" s="160">
        <f t="shared" si="9630"/>
        <v>0</v>
      </c>
      <c r="EQ409" s="160">
        <f t="shared" si="9631"/>
        <v>0</v>
      </c>
      <c r="ER409" s="161">
        <f t="shared" ref="ER409:ES409" si="10052">ER408</f>
        <v>10</v>
      </c>
      <c r="ES409" s="175">
        <f t="shared" si="10052"/>
        <v>1173</v>
      </c>
      <c r="ET409" s="163" t="str">
        <f t="shared" si="9633"/>
        <v>1</v>
      </c>
      <c r="EU409" s="164">
        <f t="shared" si="192"/>
        <v>19</v>
      </c>
      <c r="EV409" s="165">
        <f t="shared" si="193"/>
        <v>0</v>
      </c>
      <c r="EW409" s="166"/>
      <c r="EX409" s="166"/>
      <c r="EY409" s="166"/>
      <c r="EZ409" s="84"/>
      <c r="FA409" s="85"/>
      <c r="FB409" s="83" t="str">
        <f t="shared" si="194"/>
        <v>0</v>
      </c>
      <c r="FC409" s="189"/>
      <c r="FD409" s="168">
        <f t="shared" si="9634"/>
        <v>0</v>
      </c>
      <c r="FE409" s="168">
        <f t="shared" si="9635"/>
        <v>0</v>
      </c>
      <c r="FF409" s="168">
        <f t="shared" si="9636"/>
        <v>0</v>
      </c>
      <c r="FG409" s="168">
        <f t="shared" si="9637"/>
        <v>0</v>
      </c>
      <c r="FH409" s="154">
        <f t="shared" ref="FH409:FI409" si="10053">FH408</f>
        <v>11</v>
      </c>
      <c r="FI409" s="173">
        <f t="shared" si="10053"/>
        <v>1174</v>
      </c>
      <c r="FJ409" s="156" t="str">
        <f t="shared" si="9639"/>
        <v>1</v>
      </c>
      <c r="FK409" s="157">
        <f t="shared" si="202"/>
        <v>4</v>
      </c>
      <c r="FL409" s="158">
        <f t="shared" si="203"/>
        <v>0</v>
      </c>
      <c r="FM409" s="159"/>
      <c r="FN409" s="159"/>
      <c r="FO409" s="159"/>
      <c r="FP409" s="78"/>
      <c r="FQ409" s="79"/>
      <c r="FR409" s="77" t="str">
        <f t="shared" si="204"/>
        <v>0</v>
      </c>
      <c r="FS409" s="81"/>
      <c r="FT409" s="160">
        <f t="shared" si="9640"/>
        <v>0</v>
      </c>
      <c r="FU409" s="160">
        <f t="shared" si="9641"/>
        <v>0</v>
      </c>
      <c r="FV409" s="160">
        <f t="shared" si="9642"/>
        <v>0</v>
      </c>
      <c r="FW409" s="160">
        <f t="shared" si="9643"/>
        <v>0</v>
      </c>
      <c r="FX409" s="161">
        <f t="shared" ref="FX409:FY409" si="10054">FX408</f>
        <v>12</v>
      </c>
      <c r="FY409" s="175">
        <f t="shared" si="10054"/>
        <v>1175</v>
      </c>
      <c r="FZ409" s="163" t="str">
        <f t="shared" si="9645"/>
        <v>1</v>
      </c>
      <c r="GA409" s="164">
        <f t="shared" si="212"/>
        <v>2</v>
      </c>
      <c r="GB409" s="165">
        <f t="shared" si="213"/>
        <v>0</v>
      </c>
      <c r="GC409" s="166"/>
      <c r="GD409" s="166"/>
      <c r="GE409" s="166"/>
      <c r="GF409" s="84"/>
      <c r="GG409" s="85"/>
      <c r="GH409" s="83" t="str">
        <f t="shared" si="214"/>
        <v>0</v>
      </c>
      <c r="GI409" s="189"/>
      <c r="GJ409" s="168">
        <f t="shared" si="9646"/>
        <v>0</v>
      </c>
      <c r="GK409" s="168">
        <f t="shared" si="9647"/>
        <v>0</v>
      </c>
      <c r="GL409" s="168">
        <f t="shared" si="9648"/>
        <v>0</v>
      </c>
      <c r="GM409" s="168">
        <f t="shared" si="9649"/>
        <v>0</v>
      </c>
      <c r="GN409" s="154">
        <f t="shared" ref="GN409:GO409" si="10055">GN408</f>
        <v>13</v>
      </c>
      <c r="GO409" s="173">
        <f t="shared" si="10055"/>
        <v>1176</v>
      </c>
      <c r="GP409" s="156" t="str">
        <f t="shared" si="9651"/>
        <v>1</v>
      </c>
      <c r="GQ409" s="157">
        <f t="shared" si="222"/>
        <v>3</v>
      </c>
      <c r="GR409" s="158">
        <f t="shared" si="223"/>
        <v>0</v>
      </c>
      <c r="GS409" s="159"/>
      <c r="GT409" s="159"/>
      <c r="GU409" s="159"/>
      <c r="GV409" s="78"/>
      <c r="GW409" s="79"/>
      <c r="GX409" s="77" t="str">
        <f t="shared" si="224"/>
        <v>0</v>
      </c>
      <c r="GY409" s="81"/>
      <c r="GZ409" s="160">
        <f t="shared" si="9652"/>
        <v>0</v>
      </c>
      <c r="HA409" s="160">
        <f t="shared" si="9653"/>
        <v>0</v>
      </c>
      <c r="HB409" s="160">
        <f t="shared" si="9654"/>
        <v>0</v>
      </c>
      <c r="HC409" s="160">
        <f t="shared" si="9655"/>
        <v>0</v>
      </c>
      <c r="HD409" s="161">
        <f t="shared" ref="HD409:HE409" si="10056">HD408</f>
        <v>14</v>
      </c>
      <c r="HE409" s="175">
        <f t="shared" si="10056"/>
        <v>1177</v>
      </c>
      <c r="HF409" s="163" t="str">
        <f t="shared" si="9657"/>
        <v>1</v>
      </c>
      <c r="HG409" s="164">
        <f t="shared" si="232"/>
        <v>5</v>
      </c>
      <c r="HH409" s="165">
        <f t="shared" si="233"/>
        <v>0</v>
      </c>
      <c r="HI409" s="166"/>
      <c r="HJ409" s="166"/>
      <c r="HK409" s="166"/>
      <c r="HL409" s="84"/>
      <c r="HM409" s="85"/>
      <c r="HN409" s="83" t="str">
        <f t="shared" si="234"/>
        <v>0</v>
      </c>
      <c r="HO409" s="189"/>
      <c r="HP409" s="168">
        <f t="shared" si="9658"/>
        <v>0</v>
      </c>
      <c r="HQ409" s="168">
        <f t="shared" si="9659"/>
        <v>0</v>
      </c>
      <c r="HR409" s="168">
        <f t="shared" si="9660"/>
        <v>0</v>
      </c>
      <c r="HS409" s="168">
        <f t="shared" si="9661"/>
        <v>0</v>
      </c>
      <c r="HT409" s="154">
        <f t="shared" ref="HT409:HU409" si="10057">HT408</f>
        <v>15</v>
      </c>
      <c r="HU409" s="173">
        <f t="shared" si="10057"/>
        <v>1178</v>
      </c>
      <c r="HV409" s="156" t="str">
        <f t="shared" si="9663"/>
        <v>1</v>
      </c>
      <c r="HW409" s="157" t="str">
        <f t="shared" si="242"/>
        <v/>
      </c>
      <c r="HX409" s="169">
        <f t="shared" si="243"/>
        <v>0</v>
      </c>
      <c r="HY409" s="159"/>
      <c r="HZ409" s="159"/>
      <c r="IA409" s="159"/>
      <c r="IB409" s="160"/>
      <c r="IC409" s="160"/>
      <c r="ID409" s="160" t="str">
        <f t="shared" si="244"/>
        <v>0</v>
      </c>
      <c r="IE409" s="160"/>
      <c r="IF409" s="160">
        <f t="shared" si="9664"/>
        <v>0</v>
      </c>
      <c r="IG409" s="160">
        <f t="shared" si="9665"/>
        <v>0</v>
      </c>
      <c r="IH409" s="160">
        <f t="shared" si="9666"/>
        <v>0</v>
      </c>
      <c r="II409" s="160">
        <f t="shared" si="9667"/>
        <v>0</v>
      </c>
      <c r="IJ409" s="161">
        <f t="shared" ref="IJ409:IK409" si="10058">IJ408</f>
        <v>16</v>
      </c>
      <c r="IK409" s="175">
        <f t="shared" si="10058"/>
        <v>1179</v>
      </c>
      <c r="IL409" s="163" t="str">
        <f t="shared" si="9669"/>
        <v>1</v>
      </c>
      <c r="IM409" s="164" t="str">
        <f t="shared" si="252"/>
        <v/>
      </c>
      <c r="IN409" s="165">
        <f t="shared" si="253"/>
        <v>0</v>
      </c>
      <c r="IO409" s="166"/>
      <c r="IP409" s="166"/>
      <c r="IQ409" s="166"/>
      <c r="IR409" s="168"/>
      <c r="IS409" s="168"/>
      <c r="IT409" s="170" t="str">
        <f t="shared" si="254"/>
        <v>0</v>
      </c>
      <c r="IU409" s="170"/>
      <c r="IV409" s="168">
        <f t="shared" si="9670"/>
        <v>0</v>
      </c>
      <c r="IW409" s="168">
        <f t="shared" si="9671"/>
        <v>0</v>
      </c>
      <c r="IX409" s="168">
        <f t="shared" si="9672"/>
        <v>0</v>
      </c>
      <c r="IY409" s="168">
        <f t="shared" si="9673"/>
        <v>0</v>
      </c>
      <c r="IZ409" s="154">
        <f t="shared" ref="IZ409:JA409" si="10059">IZ408</f>
        <v>17</v>
      </c>
      <c r="JA409" s="173">
        <f t="shared" si="10059"/>
        <v>1180</v>
      </c>
      <c r="JB409" s="156" t="str">
        <f t="shared" si="9675"/>
        <v>1</v>
      </c>
      <c r="JC409" s="157" t="str">
        <f t="shared" si="262"/>
        <v/>
      </c>
      <c r="JD409" s="158">
        <f t="shared" si="263"/>
        <v>0</v>
      </c>
      <c r="JE409" s="159"/>
      <c r="JF409" s="159"/>
      <c r="JG409" s="159"/>
      <c r="JH409" s="160"/>
      <c r="JI409" s="160"/>
      <c r="JJ409" s="171" t="str">
        <f t="shared" si="264"/>
        <v>0</v>
      </c>
      <c r="JK409" s="171"/>
      <c r="JL409" s="160">
        <f t="shared" si="9676"/>
        <v>0</v>
      </c>
      <c r="JM409" s="160">
        <f t="shared" si="9677"/>
        <v>0</v>
      </c>
      <c r="JN409" s="160">
        <f t="shared" si="9678"/>
        <v>0</v>
      </c>
      <c r="JO409" s="160">
        <f t="shared" si="9679"/>
        <v>0</v>
      </c>
      <c r="JP409" s="161">
        <f t="shared" ref="JP409:JQ409" si="10060">JP408</f>
        <v>18</v>
      </c>
      <c r="JQ409" s="175">
        <f t="shared" si="10060"/>
        <v>1181</v>
      </c>
      <c r="JR409" s="163" t="str">
        <f t="shared" si="9681"/>
        <v>1</v>
      </c>
      <c r="JS409" s="164" t="str">
        <f t="shared" si="272"/>
        <v/>
      </c>
      <c r="JT409" s="165">
        <f t="shared" si="273"/>
        <v>0</v>
      </c>
      <c r="JU409" s="166"/>
      <c r="JV409" s="166"/>
      <c r="JW409" s="166"/>
      <c r="JX409" s="168"/>
      <c r="JY409" s="168"/>
      <c r="JZ409" s="170" t="str">
        <f t="shared" si="274"/>
        <v>0</v>
      </c>
      <c r="KA409" s="170"/>
      <c r="KB409" s="168">
        <f t="shared" si="9682"/>
        <v>0</v>
      </c>
      <c r="KC409" s="168">
        <f t="shared" si="9683"/>
        <v>0</v>
      </c>
      <c r="KD409" s="168">
        <f t="shared" si="9684"/>
        <v>0</v>
      </c>
      <c r="KE409" s="168">
        <f t="shared" si="9685"/>
        <v>0</v>
      </c>
      <c r="KF409" s="154">
        <f t="shared" ref="KF409:KG409" si="10061">KF408</f>
        <v>19</v>
      </c>
      <c r="KG409" s="173">
        <f t="shared" si="10061"/>
        <v>1182</v>
      </c>
      <c r="KH409" s="156" t="str">
        <f t="shared" si="9687"/>
        <v>1</v>
      </c>
      <c r="KI409" s="157" t="str">
        <f t="shared" si="282"/>
        <v/>
      </c>
      <c r="KJ409" s="158">
        <f t="shared" si="283"/>
        <v>0</v>
      </c>
      <c r="KK409" s="159"/>
      <c r="KL409" s="159"/>
      <c r="KM409" s="159"/>
      <c r="KN409" s="160"/>
      <c r="KO409" s="160"/>
      <c r="KP409" s="171" t="str">
        <f t="shared" si="284"/>
        <v>0</v>
      </c>
      <c r="KQ409" s="171"/>
      <c r="KR409" s="160">
        <f t="shared" si="9688"/>
        <v>0</v>
      </c>
      <c r="KS409" s="160">
        <f t="shared" si="9689"/>
        <v>0</v>
      </c>
      <c r="KT409" s="160">
        <f t="shared" si="9690"/>
        <v>0</v>
      </c>
      <c r="KU409" s="160">
        <f t="shared" si="9691"/>
        <v>0</v>
      </c>
      <c r="KV409" s="161">
        <f t="shared" ref="KV409:KW409" si="10062">KV408</f>
        <v>20</v>
      </c>
      <c r="KW409" s="175">
        <f t="shared" si="10062"/>
        <v>1183</v>
      </c>
      <c r="KX409" s="163" t="str">
        <f t="shared" si="9693"/>
        <v>1</v>
      </c>
      <c r="KY409" s="164" t="str">
        <f t="shared" si="292"/>
        <v/>
      </c>
      <c r="KZ409" s="165">
        <f t="shared" si="293"/>
        <v>0</v>
      </c>
      <c r="LA409" s="166"/>
      <c r="LB409" s="166"/>
      <c r="LC409" s="166"/>
      <c r="LD409" s="168"/>
      <c r="LE409" s="168"/>
      <c r="LF409" s="170" t="str">
        <f t="shared" si="294"/>
        <v>0</v>
      </c>
      <c r="LG409" s="170"/>
      <c r="LH409" s="168">
        <f t="shared" si="9694"/>
        <v>0</v>
      </c>
      <c r="LI409" s="168">
        <f t="shared" si="9695"/>
        <v>0</v>
      </c>
      <c r="LJ409" s="168">
        <f t="shared" si="9696"/>
        <v>0</v>
      </c>
      <c r="LK409" s="168">
        <f t="shared" si="9697"/>
        <v>0</v>
      </c>
      <c r="LL409" s="172"/>
      <c r="LM409" s="172"/>
      <c r="LN409" s="168" t="str">
        <f t="shared" si="9698"/>
        <v>#REF!</v>
      </c>
      <c r="LO409" s="168" t="str">
        <f t="shared" si="9699"/>
        <v>#REF!</v>
      </c>
      <c r="LP409" s="168" t="str">
        <f t="shared" si="9700"/>
        <v>#REF!</v>
      </c>
      <c r="LQ409" s="168" t="str">
        <f t="shared" si="9701"/>
        <v>#REF!</v>
      </c>
    </row>
    <row r="410" ht="15.75" customHeight="1">
      <c r="A410" s="151"/>
      <c r="B410" s="152"/>
      <c r="C410" s="153">
        <f t="shared" si="99"/>
        <v>0</v>
      </c>
      <c r="D410" s="154">
        <f t="shared" ref="D410:E410" si="10063">D409</f>
        <v>1</v>
      </c>
      <c r="E410" s="173">
        <f t="shared" si="10063"/>
        <v>1164</v>
      </c>
      <c r="F410" s="156" t="str">
        <f t="shared" si="9803"/>
        <v>1</v>
      </c>
      <c r="G410" s="157">
        <f t="shared" si="102"/>
        <v>1</v>
      </c>
      <c r="H410" s="158">
        <f t="shared" si="103"/>
        <v>0</v>
      </c>
      <c r="I410" s="159"/>
      <c r="J410" s="159"/>
      <c r="K410" s="159"/>
      <c r="L410" s="78"/>
      <c r="M410" s="79"/>
      <c r="N410" s="77" t="str">
        <f t="shared" si="104"/>
        <v>0</v>
      </c>
      <c r="O410" s="81"/>
      <c r="P410" s="160">
        <f t="shared" si="9580"/>
        <v>0</v>
      </c>
      <c r="Q410" s="160">
        <f t="shared" si="9581"/>
        <v>0</v>
      </c>
      <c r="R410" s="160">
        <f t="shared" si="9582"/>
        <v>0</v>
      </c>
      <c r="S410" s="160">
        <f t="shared" si="9583"/>
        <v>0</v>
      </c>
      <c r="T410" s="161">
        <f t="shared" ref="T410:U410" si="10064">T409</f>
        <v>2</v>
      </c>
      <c r="U410" s="175">
        <f t="shared" si="10064"/>
        <v>1165</v>
      </c>
      <c r="V410" s="163" t="str">
        <f t="shared" si="9585"/>
        <v>1</v>
      </c>
      <c r="W410" s="164">
        <f t="shared" si="112"/>
        <v>1</v>
      </c>
      <c r="X410" s="165">
        <f t="shared" si="113"/>
        <v>0</v>
      </c>
      <c r="Y410" s="166"/>
      <c r="Z410" s="166"/>
      <c r="AA410" s="166"/>
      <c r="AB410" s="84"/>
      <c r="AC410" s="85"/>
      <c r="AD410" s="83" t="str">
        <f t="shared" si="114"/>
        <v>0</v>
      </c>
      <c r="AE410" s="189"/>
      <c r="AF410" s="168">
        <f t="shared" si="9586"/>
        <v>0</v>
      </c>
      <c r="AG410" s="168">
        <f t="shared" si="9587"/>
        <v>0</v>
      </c>
      <c r="AH410" s="168">
        <f t="shared" si="9588"/>
        <v>0</v>
      </c>
      <c r="AI410" s="168">
        <f t="shared" si="9589"/>
        <v>0</v>
      </c>
      <c r="AJ410" s="154">
        <f t="shared" ref="AJ410:AK410" si="10065">AJ409</f>
        <v>3</v>
      </c>
      <c r="AK410" s="173">
        <f t="shared" si="10065"/>
        <v>1166</v>
      </c>
      <c r="AL410" s="156" t="str">
        <f t="shared" si="9591"/>
        <v>1</v>
      </c>
      <c r="AM410" s="157">
        <f t="shared" si="122"/>
        <v>2</v>
      </c>
      <c r="AN410" s="158">
        <f t="shared" si="123"/>
        <v>0</v>
      </c>
      <c r="AO410" s="159"/>
      <c r="AP410" s="159"/>
      <c r="AQ410" s="159"/>
      <c r="AR410" s="78"/>
      <c r="AS410" s="79"/>
      <c r="AT410" s="77" t="str">
        <f t="shared" si="124"/>
        <v>0</v>
      </c>
      <c r="AU410" s="81"/>
      <c r="AV410" s="160">
        <f t="shared" si="9592"/>
        <v>0</v>
      </c>
      <c r="AW410" s="160">
        <f t="shared" si="9593"/>
        <v>0</v>
      </c>
      <c r="AX410" s="160">
        <f t="shared" si="9594"/>
        <v>0</v>
      </c>
      <c r="AY410" s="160">
        <f t="shared" si="9595"/>
        <v>0</v>
      </c>
      <c r="AZ410" s="161">
        <f t="shared" ref="AZ410:BA410" si="10066">AZ409</f>
        <v>4</v>
      </c>
      <c r="BA410" s="175">
        <f t="shared" si="10066"/>
        <v>1167</v>
      </c>
      <c r="BB410" s="163" t="str">
        <f t="shared" si="9597"/>
        <v>1</v>
      </c>
      <c r="BC410" s="164">
        <f t="shared" si="132"/>
        <v>4</v>
      </c>
      <c r="BD410" s="165">
        <f t="shared" si="133"/>
        <v>0</v>
      </c>
      <c r="BE410" s="166"/>
      <c r="BF410" s="166"/>
      <c r="BG410" s="166"/>
      <c r="BH410" s="84"/>
      <c r="BI410" s="85"/>
      <c r="BJ410" s="83" t="str">
        <f t="shared" si="134"/>
        <v>0</v>
      </c>
      <c r="BK410" s="189"/>
      <c r="BL410" s="168">
        <f t="shared" si="9598"/>
        <v>0</v>
      </c>
      <c r="BM410" s="168">
        <f t="shared" si="9599"/>
        <v>0</v>
      </c>
      <c r="BN410" s="168">
        <f t="shared" si="9600"/>
        <v>0</v>
      </c>
      <c r="BO410" s="168">
        <f t="shared" si="9601"/>
        <v>0</v>
      </c>
      <c r="BP410" s="154">
        <f t="shared" ref="BP410:BQ410" si="10067">BP409</f>
        <v>5</v>
      </c>
      <c r="BQ410" s="173">
        <f t="shared" si="10067"/>
        <v>1168</v>
      </c>
      <c r="BR410" s="156" t="str">
        <f t="shared" si="9603"/>
        <v>1</v>
      </c>
      <c r="BS410" s="157">
        <f t="shared" si="142"/>
        <v>4</v>
      </c>
      <c r="BT410" s="158">
        <f t="shared" si="143"/>
        <v>0</v>
      </c>
      <c r="BU410" s="159"/>
      <c r="BV410" s="159"/>
      <c r="BW410" s="159"/>
      <c r="BX410" s="78"/>
      <c r="BY410" s="79"/>
      <c r="BZ410" s="77" t="str">
        <f t="shared" si="144"/>
        <v>0</v>
      </c>
      <c r="CA410" s="81"/>
      <c r="CB410" s="160">
        <f t="shared" si="9604"/>
        <v>0</v>
      </c>
      <c r="CC410" s="160">
        <f t="shared" si="9605"/>
        <v>0</v>
      </c>
      <c r="CD410" s="160">
        <f t="shared" si="9606"/>
        <v>0</v>
      </c>
      <c r="CE410" s="160">
        <f t="shared" si="9607"/>
        <v>0</v>
      </c>
      <c r="CF410" s="161">
        <f t="shared" ref="CF410:CG410" si="10068">CF409</f>
        <v>6</v>
      </c>
      <c r="CG410" s="175">
        <f t="shared" si="10068"/>
        <v>1169</v>
      </c>
      <c r="CH410" s="163" t="str">
        <f t="shared" si="9609"/>
        <v>1</v>
      </c>
      <c r="CI410" s="164">
        <f t="shared" si="152"/>
        <v>2</v>
      </c>
      <c r="CJ410" s="165">
        <f t="shared" si="153"/>
        <v>0</v>
      </c>
      <c r="CK410" s="166"/>
      <c r="CL410" s="166"/>
      <c r="CM410" s="166"/>
      <c r="CN410" s="84"/>
      <c r="CO410" s="85"/>
      <c r="CP410" s="83" t="str">
        <f t="shared" si="154"/>
        <v>0</v>
      </c>
      <c r="CQ410" s="189"/>
      <c r="CR410" s="168">
        <f t="shared" si="9610"/>
        <v>0</v>
      </c>
      <c r="CS410" s="168">
        <f t="shared" si="9611"/>
        <v>0</v>
      </c>
      <c r="CT410" s="168">
        <f t="shared" si="9612"/>
        <v>0</v>
      </c>
      <c r="CU410" s="168">
        <f t="shared" si="9613"/>
        <v>0</v>
      </c>
      <c r="CV410" s="154">
        <f t="shared" ref="CV410:CW410" si="10069">CV409</f>
        <v>7</v>
      </c>
      <c r="CW410" s="173">
        <f t="shared" si="10069"/>
        <v>1170</v>
      </c>
      <c r="CX410" s="156" t="str">
        <f t="shared" si="9615"/>
        <v>1</v>
      </c>
      <c r="CY410" s="157">
        <f t="shared" si="162"/>
        <v>2</v>
      </c>
      <c r="CZ410" s="158">
        <f t="shared" si="163"/>
        <v>0</v>
      </c>
      <c r="DA410" s="159"/>
      <c r="DB410" s="159"/>
      <c r="DC410" s="159"/>
      <c r="DD410" s="78"/>
      <c r="DE410" s="79"/>
      <c r="DF410" s="77" t="str">
        <f t="shared" si="164"/>
        <v>0</v>
      </c>
      <c r="DG410" s="81"/>
      <c r="DH410" s="160">
        <f t="shared" si="9616"/>
        <v>0</v>
      </c>
      <c r="DI410" s="160">
        <f t="shared" si="9617"/>
        <v>0</v>
      </c>
      <c r="DJ410" s="160">
        <f t="shared" si="9618"/>
        <v>0</v>
      </c>
      <c r="DK410" s="160">
        <f t="shared" si="9619"/>
        <v>0</v>
      </c>
      <c r="DL410" s="161">
        <f t="shared" ref="DL410:DM410" si="10070">DL409</f>
        <v>8</v>
      </c>
      <c r="DM410" s="175">
        <f t="shared" si="10070"/>
        <v>1171</v>
      </c>
      <c r="DN410" s="163" t="str">
        <f t="shared" si="9621"/>
        <v>1</v>
      </c>
      <c r="DO410" s="164">
        <f t="shared" si="172"/>
        <v>2</v>
      </c>
      <c r="DP410" s="165">
        <f t="shared" si="173"/>
        <v>0</v>
      </c>
      <c r="DQ410" s="166"/>
      <c r="DR410" s="166"/>
      <c r="DS410" s="166"/>
      <c r="DT410" s="84"/>
      <c r="DU410" s="85"/>
      <c r="DV410" s="83" t="str">
        <f t="shared" si="174"/>
        <v>0</v>
      </c>
      <c r="DW410" s="189"/>
      <c r="DX410" s="168">
        <f t="shared" si="9622"/>
        <v>0</v>
      </c>
      <c r="DY410" s="168">
        <f t="shared" si="9623"/>
        <v>0</v>
      </c>
      <c r="DZ410" s="168">
        <f t="shared" si="9624"/>
        <v>0</v>
      </c>
      <c r="EA410" s="168">
        <f t="shared" si="9625"/>
        <v>0</v>
      </c>
      <c r="EB410" s="154">
        <f t="shared" ref="EB410:EC410" si="10071">EB409</f>
        <v>9</v>
      </c>
      <c r="EC410" s="173">
        <f t="shared" si="10071"/>
        <v>1172</v>
      </c>
      <c r="ED410" s="156" t="str">
        <f t="shared" si="9627"/>
        <v>1</v>
      </c>
      <c r="EE410" s="157">
        <f t="shared" si="182"/>
        <v>5</v>
      </c>
      <c r="EF410" s="169">
        <f t="shared" si="183"/>
        <v>0</v>
      </c>
      <c r="EG410" s="159"/>
      <c r="EH410" s="159"/>
      <c r="EI410" s="159"/>
      <c r="EJ410" s="78"/>
      <c r="EK410" s="79"/>
      <c r="EL410" s="77" t="str">
        <f t="shared" si="184"/>
        <v>0</v>
      </c>
      <c r="EM410" s="81"/>
      <c r="EN410" s="160">
        <f t="shared" si="9628"/>
        <v>0</v>
      </c>
      <c r="EO410" s="160">
        <f t="shared" si="9629"/>
        <v>0</v>
      </c>
      <c r="EP410" s="160">
        <f t="shared" si="9630"/>
        <v>0</v>
      </c>
      <c r="EQ410" s="160">
        <f t="shared" si="9631"/>
        <v>0</v>
      </c>
      <c r="ER410" s="161">
        <f t="shared" ref="ER410:ES410" si="10072">ER409</f>
        <v>10</v>
      </c>
      <c r="ES410" s="175">
        <f t="shared" si="10072"/>
        <v>1173</v>
      </c>
      <c r="ET410" s="163" t="str">
        <f t="shared" si="9633"/>
        <v>1</v>
      </c>
      <c r="EU410" s="164">
        <f t="shared" si="192"/>
        <v>19</v>
      </c>
      <c r="EV410" s="165">
        <f t="shared" si="193"/>
        <v>0</v>
      </c>
      <c r="EW410" s="166"/>
      <c r="EX410" s="166"/>
      <c r="EY410" s="166"/>
      <c r="EZ410" s="84"/>
      <c r="FA410" s="85"/>
      <c r="FB410" s="83" t="str">
        <f t="shared" si="194"/>
        <v>0</v>
      </c>
      <c r="FC410" s="189"/>
      <c r="FD410" s="168">
        <f t="shared" si="9634"/>
        <v>0</v>
      </c>
      <c r="FE410" s="168">
        <f t="shared" si="9635"/>
        <v>0</v>
      </c>
      <c r="FF410" s="168">
        <f t="shared" si="9636"/>
        <v>0</v>
      </c>
      <c r="FG410" s="168">
        <f t="shared" si="9637"/>
        <v>0</v>
      </c>
      <c r="FH410" s="154">
        <f t="shared" ref="FH410:FI410" si="10073">FH409</f>
        <v>11</v>
      </c>
      <c r="FI410" s="173">
        <f t="shared" si="10073"/>
        <v>1174</v>
      </c>
      <c r="FJ410" s="156" t="str">
        <f t="shared" si="9639"/>
        <v>1</v>
      </c>
      <c r="FK410" s="157">
        <f t="shared" si="202"/>
        <v>4</v>
      </c>
      <c r="FL410" s="158">
        <f t="shared" si="203"/>
        <v>0</v>
      </c>
      <c r="FM410" s="159"/>
      <c r="FN410" s="159"/>
      <c r="FO410" s="159"/>
      <c r="FP410" s="78"/>
      <c r="FQ410" s="79"/>
      <c r="FR410" s="77" t="str">
        <f t="shared" si="204"/>
        <v>0</v>
      </c>
      <c r="FS410" s="81"/>
      <c r="FT410" s="160">
        <f t="shared" si="9640"/>
        <v>0</v>
      </c>
      <c r="FU410" s="160">
        <f t="shared" si="9641"/>
        <v>0</v>
      </c>
      <c r="FV410" s="160">
        <f t="shared" si="9642"/>
        <v>0</v>
      </c>
      <c r="FW410" s="160">
        <f t="shared" si="9643"/>
        <v>0</v>
      </c>
      <c r="FX410" s="161">
        <f t="shared" ref="FX410:FY410" si="10074">FX409</f>
        <v>12</v>
      </c>
      <c r="FY410" s="175">
        <f t="shared" si="10074"/>
        <v>1175</v>
      </c>
      <c r="FZ410" s="163" t="str">
        <f t="shared" si="9645"/>
        <v>1</v>
      </c>
      <c r="GA410" s="164">
        <f t="shared" si="212"/>
        <v>2</v>
      </c>
      <c r="GB410" s="165">
        <f t="shared" si="213"/>
        <v>0</v>
      </c>
      <c r="GC410" s="166"/>
      <c r="GD410" s="166"/>
      <c r="GE410" s="166"/>
      <c r="GF410" s="84"/>
      <c r="GG410" s="85"/>
      <c r="GH410" s="83" t="str">
        <f t="shared" si="214"/>
        <v>0</v>
      </c>
      <c r="GI410" s="189"/>
      <c r="GJ410" s="168">
        <f t="shared" si="9646"/>
        <v>0</v>
      </c>
      <c r="GK410" s="168">
        <f t="shared" si="9647"/>
        <v>0</v>
      </c>
      <c r="GL410" s="168">
        <f t="shared" si="9648"/>
        <v>0</v>
      </c>
      <c r="GM410" s="168">
        <f t="shared" si="9649"/>
        <v>0</v>
      </c>
      <c r="GN410" s="154">
        <f t="shared" ref="GN410:GO410" si="10075">GN409</f>
        <v>13</v>
      </c>
      <c r="GO410" s="173">
        <f t="shared" si="10075"/>
        <v>1176</v>
      </c>
      <c r="GP410" s="156" t="str">
        <f t="shared" si="9651"/>
        <v>1</v>
      </c>
      <c r="GQ410" s="157">
        <f t="shared" si="222"/>
        <v>3</v>
      </c>
      <c r="GR410" s="158">
        <f t="shared" si="223"/>
        <v>0</v>
      </c>
      <c r="GS410" s="159"/>
      <c r="GT410" s="159"/>
      <c r="GU410" s="159"/>
      <c r="GV410" s="78"/>
      <c r="GW410" s="79"/>
      <c r="GX410" s="77" t="str">
        <f t="shared" si="224"/>
        <v>0</v>
      </c>
      <c r="GY410" s="81"/>
      <c r="GZ410" s="160">
        <f t="shared" si="9652"/>
        <v>0</v>
      </c>
      <c r="HA410" s="160">
        <f t="shared" si="9653"/>
        <v>0</v>
      </c>
      <c r="HB410" s="160">
        <f t="shared" si="9654"/>
        <v>0</v>
      </c>
      <c r="HC410" s="160">
        <f t="shared" si="9655"/>
        <v>0</v>
      </c>
      <c r="HD410" s="161">
        <f t="shared" ref="HD410:HE410" si="10076">HD409</f>
        <v>14</v>
      </c>
      <c r="HE410" s="175">
        <f t="shared" si="10076"/>
        <v>1177</v>
      </c>
      <c r="HF410" s="163" t="str">
        <f t="shared" si="9657"/>
        <v>1</v>
      </c>
      <c r="HG410" s="164">
        <f t="shared" si="232"/>
        <v>5</v>
      </c>
      <c r="HH410" s="165">
        <f t="shared" si="233"/>
        <v>0</v>
      </c>
      <c r="HI410" s="166"/>
      <c r="HJ410" s="166"/>
      <c r="HK410" s="166"/>
      <c r="HL410" s="84"/>
      <c r="HM410" s="85"/>
      <c r="HN410" s="83" t="str">
        <f t="shared" si="234"/>
        <v>0</v>
      </c>
      <c r="HO410" s="189"/>
      <c r="HP410" s="168">
        <f t="shared" si="9658"/>
        <v>0</v>
      </c>
      <c r="HQ410" s="168">
        <f t="shared" si="9659"/>
        <v>0</v>
      </c>
      <c r="HR410" s="168">
        <f t="shared" si="9660"/>
        <v>0</v>
      </c>
      <c r="HS410" s="168">
        <f t="shared" si="9661"/>
        <v>0</v>
      </c>
      <c r="HT410" s="154">
        <f t="shared" ref="HT410:HU410" si="10077">HT409</f>
        <v>15</v>
      </c>
      <c r="HU410" s="173">
        <f t="shared" si="10077"/>
        <v>1178</v>
      </c>
      <c r="HV410" s="156" t="str">
        <f t="shared" si="9663"/>
        <v>1</v>
      </c>
      <c r="HW410" s="157" t="str">
        <f t="shared" si="242"/>
        <v/>
      </c>
      <c r="HX410" s="169">
        <f t="shared" si="243"/>
        <v>0</v>
      </c>
      <c r="HY410" s="159"/>
      <c r="HZ410" s="159"/>
      <c r="IA410" s="159"/>
      <c r="IB410" s="160"/>
      <c r="IC410" s="160"/>
      <c r="ID410" s="160" t="str">
        <f t="shared" si="244"/>
        <v>0</v>
      </c>
      <c r="IE410" s="160"/>
      <c r="IF410" s="160">
        <f t="shared" si="9664"/>
        <v>0</v>
      </c>
      <c r="IG410" s="160">
        <f t="shared" si="9665"/>
        <v>0</v>
      </c>
      <c r="IH410" s="160">
        <f t="shared" si="9666"/>
        <v>0</v>
      </c>
      <c r="II410" s="160">
        <f t="shared" si="9667"/>
        <v>0</v>
      </c>
      <c r="IJ410" s="161">
        <f t="shared" ref="IJ410:IK410" si="10078">IJ409</f>
        <v>16</v>
      </c>
      <c r="IK410" s="175">
        <f t="shared" si="10078"/>
        <v>1179</v>
      </c>
      <c r="IL410" s="163" t="str">
        <f t="shared" si="9669"/>
        <v>1</v>
      </c>
      <c r="IM410" s="164" t="str">
        <f t="shared" si="252"/>
        <v/>
      </c>
      <c r="IN410" s="165">
        <f t="shared" si="253"/>
        <v>0</v>
      </c>
      <c r="IO410" s="166"/>
      <c r="IP410" s="166"/>
      <c r="IQ410" s="166"/>
      <c r="IR410" s="168"/>
      <c r="IS410" s="168"/>
      <c r="IT410" s="170" t="str">
        <f t="shared" si="254"/>
        <v>0</v>
      </c>
      <c r="IU410" s="170"/>
      <c r="IV410" s="168">
        <f t="shared" si="9670"/>
        <v>0</v>
      </c>
      <c r="IW410" s="168">
        <f t="shared" si="9671"/>
        <v>0</v>
      </c>
      <c r="IX410" s="168">
        <f t="shared" si="9672"/>
        <v>0</v>
      </c>
      <c r="IY410" s="168">
        <f t="shared" si="9673"/>
        <v>0</v>
      </c>
      <c r="IZ410" s="154">
        <f t="shared" ref="IZ410:JA410" si="10079">IZ409</f>
        <v>17</v>
      </c>
      <c r="JA410" s="173">
        <f t="shared" si="10079"/>
        <v>1180</v>
      </c>
      <c r="JB410" s="156" t="str">
        <f t="shared" si="9675"/>
        <v>1</v>
      </c>
      <c r="JC410" s="157" t="str">
        <f t="shared" si="262"/>
        <v/>
      </c>
      <c r="JD410" s="158">
        <f t="shared" si="263"/>
        <v>0</v>
      </c>
      <c r="JE410" s="159"/>
      <c r="JF410" s="159"/>
      <c r="JG410" s="159"/>
      <c r="JH410" s="160"/>
      <c r="JI410" s="160"/>
      <c r="JJ410" s="171" t="str">
        <f t="shared" si="264"/>
        <v>0</v>
      </c>
      <c r="JK410" s="171"/>
      <c r="JL410" s="160">
        <f t="shared" si="9676"/>
        <v>0</v>
      </c>
      <c r="JM410" s="160">
        <f t="shared" si="9677"/>
        <v>0</v>
      </c>
      <c r="JN410" s="160">
        <f t="shared" si="9678"/>
        <v>0</v>
      </c>
      <c r="JO410" s="160">
        <f t="shared" si="9679"/>
        <v>0</v>
      </c>
      <c r="JP410" s="161">
        <f t="shared" ref="JP410:JQ410" si="10080">JP409</f>
        <v>18</v>
      </c>
      <c r="JQ410" s="175">
        <f t="shared" si="10080"/>
        <v>1181</v>
      </c>
      <c r="JR410" s="163" t="str">
        <f t="shared" si="9681"/>
        <v>1</v>
      </c>
      <c r="JS410" s="164" t="str">
        <f t="shared" si="272"/>
        <v/>
      </c>
      <c r="JT410" s="165">
        <f t="shared" si="273"/>
        <v>0</v>
      </c>
      <c r="JU410" s="166"/>
      <c r="JV410" s="166"/>
      <c r="JW410" s="166"/>
      <c r="JX410" s="168"/>
      <c r="JY410" s="168"/>
      <c r="JZ410" s="170" t="str">
        <f t="shared" si="274"/>
        <v>0</v>
      </c>
      <c r="KA410" s="170"/>
      <c r="KB410" s="168">
        <f t="shared" si="9682"/>
        <v>0</v>
      </c>
      <c r="KC410" s="168">
        <f t="shared" si="9683"/>
        <v>0</v>
      </c>
      <c r="KD410" s="168">
        <f t="shared" si="9684"/>
        <v>0</v>
      </c>
      <c r="KE410" s="168">
        <f t="shared" si="9685"/>
        <v>0</v>
      </c>
      <c r="KF410" s="154">
        <f t="shared" ref="KF410:KG410" si="10081">KF409</f>
        <v>19</v>
      </c>
      <c r="KG410" s="173">
        <f t="shared" si="10081"/>
        <v>1182</v>
      </c>
      <c r="KH410" s="156" t="str">
        <f t="shared" si="9687"/>
        <v>1</v>
      </c>
      <c r="KI410" s="157" t="str">
        <f t="shared" si="282"/>
        <v/>
      </c>
      <c r="KJ410" s="158">
        <f t="shared" si="283"/>
        <v>0</v>
      </c>
      <c r="KK410" s="159"/>
      <c r="KL410" s="159"/>
      <c r="KM410" s="159"/>
      <c r="KN410" s="160"/>
      <c r="KO410" s="160"/>
      <c r="KP410" s="171" t="str">
        <f t="shared" si="284"/>
        <v>0</v>
      </c>
      <c r="KQ410" s="171"/>
      <c r="KR410" s="160">
        <f t="shared" si="9688"/>
        <v>0</v>
      </c>
      <c r="KS410" s="160">
        <f t="shared" si="9689"/>
        <v>0</v>
      </c>
      <c r="KT410" s="160">
        <f t="shared" si="9690"/>
        <v>0</v>
      </c>
      <c r="KU410" s="160">
        <f t="shared" si="9691"/>
        <v>0</v>
      </c>
      <c r="KV410" s="161">
        <f t="shared" ref="KV410:KW410" si="10082">KV409</f>
        <v>20</v>
      </c>
      <c r="KW410" s="175">
        <f t="shared" si="10082"/>
        <v>1183</v>
      </c>
      <c r="KX410" s="163" t="str">
        <f t="shared" si="9693"/>
        <v>1</v>
      </c>
      <c r="KY410" s="164" t="str">
        <f t="shared" si="292"/>
        <v/>
      </c>
      <c r="KZ410" s="165">
        <f t="shared" si="293"/>
        <v>0</v>
      </c>
      <c r="LA410" s="166"/>
      <c r="LB410" s="166"/>
      <c r="LC410" s="166"/>
      <c r="LD410" s="168"/>
      <c r="LE410" s="168"/>
      <c r="LF410" s="170" t="str">
        <f t="shared" si="294"/>
        <v>0</v>
      </c>
      <c r="LG410" s="170"/>
      <c r="LH410" s="168">
        <f t="shared" si="9694"/>
        <v>0</v>
      </c>
      <c r="LI410" s="168">
        <f t="shared" si="9695"/>
        <v>0</v>
      </c>
      <c r="LJ410" s="168">
        <f t="shared" si="9696"/>
        <v>0</v>
      </c>
      <c r="LK410" s="168">
        <f t="shared" si="9697"/>
        <v>0</v>
      </c>
      <c r="LL410" s="172"/>
      <c r="LM410" s="172"/>
      <c r="LN410" s="168" t="str">
        <f t="shared" si="9698"/>
        <v>#REF!</v>
      </c>
      <c r="LO410" s="168" t="str">
        <f t="shared" si="9699"/>
        <v>#REF!</v>
      </c>
      <c r="LP410" s="168" t="str">
        <f t="shared" si="9700"/>
        <v>#REF!</v>
      </c>
      <c r="LQ410" s="168" t="str">
        <f t="shared" si="9701"/>
        <v>#REF!</v>
      </c>
    </row>
    <row r="411" ht="15.75" customHeight="1">
      <c r="A411" s="151"/>
      <c r="B411" s="152"/>
      <c r="C411" s="153">
        <f t="shared" si="99"/>
        <v>0</v>
      </c>
      <c r="D411" s="154">
        <f t="shared" ref="D411:E411" si="10083">D410</f>
        <v>1</v>
      </c>
      <c r="E411" s="173">
        <f t="shared" si="10083"/>
        <v>1164</v>
      </c>
      <c r="F411" s="156" t="str">
        <f t="shared" si="9803"/>
        <v>1</v>
      </c>
      <c r="G411" s="157">
        <f t="shared" si="102"/>
        <v>1</v>
      </c>
      <c r="H411" s="158">
        <f t="shared" si="103"/>
        <v>0</v>
      </c>
      <c r="I411" s="159"/>
      <c r="J411" s="159"/>
      <c r="K411" s="159"/>
      <c r="L411" s="78"/>
      <c r="M411" s="79"/>
      <c r="N411" s="77" t="str">
        <f t="shared" si="104"/>
        <v>0</v>
      </c>
      <c r="O411" s="81"/>
      <c r="P411" s="160">
        <f t="shared" si="9580"/>
        <v>0</v>
      </c>
      <c r="Q411" s="160">
        <f t="shared" si="9581"/>
        <v>0</v>
      </c>
      <c r="R411" s="160">
        <f t="shared" si="9582"/>
        <v>0</v>
      </c>
      <c r="S411" s="160">
        <f t="shared" si="9583"/>
        <v>0</v>
      </c>
      <c r="T411" s="161">
        <f t="shared" ref="T411:U411" si="10084">T410</f>
        <v>2</v>
      </c>
      <c r="U411" s="175">
        <f t="shared" si="10084"/>
        <v>1165</v>
      </c>
      <c r="V411" s="163" t="str">
        <f t="shared" si="9585"/>
        <v>1</v>
      </c>
      <c r="W411" s="164">
        <f t="shared" si="112"/>
        <v>1</v>
      </c>
      <c r="X411" s="165">
        <f t="shared" si="113"/>
        <v>0</v>
      </c>
      <c r="Y411" s="166"/>
      <c r="Z411" s="166"/>
      <c r="AA411" s="166"/>
      <c r="AB411" s="84"/>
      <c r="AC411" s="85"/>
      <c r="AD411" s="83" t="str">
        <f t="shared" si="114"/>
        <v>0</v>
      </c>
      <c r="AE411" s="189"/>
      <c r="AF411" s="168">
        <f t="shared" si="9586"/>
        <v>0</v>
      </c>
      <c r="AG411" s="168">
        <f t="shared" si="9587"/>
        <v>0</v>
      </c>
      <c r="AH411" s="168">
        <f t="shared" si="9588"/>
        <v>0</v>
      </c>
      <c r="AI411" s="168">
        <f t="shared" si="9589"/>
        <v>0</v>
      </c>
      <c r="AJ411" s="154">
        <f t="shared" ref="AJ411:AK411" si="10085">AJ410</f>
        <v>3</v>
      </c>
      <c r="AK411" s="173">
        <f t="shared" si="10085"/>
        <v>1166</v>
      </c>
      <c r="AL411" s="156" t="str">
        <f t="shared" si="9591"/>
        <v>1</v>
      </c>
      <c r="AM411" s="157">
        <f t="shared" si="122"/>
        <v>2</v>
      </c>
      <c r="AN411" s="158">
        <f t="shared" si="123"/>
        <v>0</v>
      </c>
      <c r="AO411" s="159"/>
      <c r="AP411" s="159"/>
      <c r="AQ411" s="159"/>
      <c r="AR411" s="78"/>
      <c r="AS411" s="79"/>
      <c r="AT411" s="77" t="str">
        <f t="shared" si="124"/>
        <v>0</v>
      </c>
      <c r="AU411" s="81"/>
      <c r="AV411" s="160">
        <f t="shared" si="9592"/>
        <v>0</v>
      </c>
      <c r="AW411" s="160">
        <f t="shared" si="9593"/>
        <v>0</v>
      </c>
      <c r="AX411" s="160">
        <f t="shared" si="9594"/>
        <v>0</v>
      </c>
      <c r="AY411" s="160">
        <f t="shared" si="9595"/>
        <v>0</v>
      </c>
      <c r="AZ411" s="161">
        <f t="shared" ref="AZ411:BA411" si="10086">AZ410</f>
        <v>4</v>
      </c>
      <c r="BA411" s="175">
        <f t="shared" si="10086"/>
        <v>1167</v>
      </c>
      <c r="BB411" s="163" t="str">
        <f t="shared" si="9597"/>
        <v>1</v>
      </c>
      <c r="BC411" s="164">
        <f t="shared" si="132"/>
        <v>4</v>
      </c>
      <c r="BD411" s="165">
        <f t="shared" si="133"/>
        <v>0</v>
      </c>
      <c r="BE411" s="166"/>
      <c r="BF411" s="166"/>
      <c r="BG411" s="166"/>
      <c r="BH411" s="84"/>
      <c r="BI411" s="85"/>
      <c r="BJ411" s="83" t="str">
        <f t="shared" si="134"/>
        <v>0</v>
      </c>
      <c r="BK411" s="189"/>
      <c r="BL411" s="168">
        <f t="shared" si="9598"/>
        <v>0</v>
      </c>
      <c r="BM411" s="168">
        <f t="shared" si="9599"/>
        <v>0</v>
      </c>
      <c r="BN411" s="168">
        <f t="shared" si="9600"/>
        <v>0</v>
      </c>
      <c r="BO411" s="168">
        <f t="shared" si="9601"/>
        <v>0</v>
      </c>
      <c r="BP411" s="154">
        <f t="shared" ref="BP411:BQ411" si="10087">BP410</f>
        <v>5</v>
      </c>
      <c r="BQ411" s="173">
        <f t="shared" si="10087"/>
        <v>1168</v>
      </c>
      <c r="BR411" s="156" t="str">
        <f t="shared" si="9603"/>
        <v>1</v>
      </c>
      <c r="BS411" s="157">
        <f t="shared" si="142"/>
        <v>4</v>
      </c>
      <c r="BT411" s="158">
        <f t="shared" si="143"/>
        <v>0</v>
      </c>
      <c r="BU411" s="159"/>
      <c r="BV411" s="159"/>
      <c r="BW411" s="159"/>
      <c r="BX411" s="78"/>
      <c r="BY411" s="79"/>
      <c r="BZ411" s="77" t="str">
        <f t="shared" si="144"/>
        <v>0</v>
      </c>
      <c r="CA411" s="81"/>
      <c r="CB411" s="160">
        <f t="shared" si="9604"/>
        <v>0</v>
      </c>
      <c r="CC411" s="160">
        <f t="shared" si="9605"/>
        <v>0</v>
      </c>
      <c r="CD411" s="160">
        <f t="shared" si="9606"/>
        <v>0</v>
      </c>
      <c r="CE411" s="160">
        <f t="shared" si="9607"/>
        <v>0</v>
      </c>
      <c r="CF411" s="161">
        <f t="shared" ref="CF411:CG411" si="10088">CF410</f>
        <v>6</v>
      </c>
      <c r="CG411" s="175">
        <f t="shared" si="10088"/>
        <v>1169</v>
      </c>
      <c r="CH411" s="163" t="str">
        <f t="shared" si="9609"/>
        <v>1</v>
      </c>
      <c r="CI411" s="164">
        <f t="shared" si="152"/>
        <v>2</v>
      </c>
      <c r="CJ411" s="165">
        <f t="shared" si="153"/>
        <v>0</v>
      </c>
      <c r="CK411" s="166"/>
      <c r="CL411" s="166"/>
      <c r="CM411" s="166"/>
      <c r="CN411" s="84"/>
      <c r="CO411" s="85"/>
      <c r="CP411" s="83" t="str">
        <f t="shared" si="154"/>
        <v>0</v>
      </c>
      <c r="CQ411" s="189"/>
      <c r="CR411" s="168">
        <f t="shared" si="9610"/>
        <v>0</v>
      </c>
      <c r="CS411" s="168">
        <f t="shared" si="9611"/>
        <v>0</v>
      </c>
      <c r="CT411" s="168">
        <f t="shared" si="9612"/>
        <v>0</v>
      </c>
      <c r="CU411" s="168">
        <f t="shared" si="9613"/>
        <v>0</v>
      </c>
      <c r="CV411" s="154">
        <f t="shared" ref="CV411:CW411" si="10089">CV410</f>
        <v>7</v>
      </c>
      <c r="CW411" s="173">
        <f t="shared" si="10089"/>
        <v>1170</v>
      </c>
      <c r="CX411" s="156" t="str">
        <f t="shared" si="9615"/>
        <v>1</v>
      </c>
      <c r="CY411" s="157">
        <f t="shared" si="162"/>
        <v>2</v>
      </c>
      <c r="CZ411" s="158">
        <f t="shared" si="163"/>
        <v>0</v>
      </c>
      <c r="DA411" s="159"/>
      <c r="DB411" s="159"/>
      <c r="DC411" s="159"/>
      <c r="DD411" s="78"/>
      <c r="DE411" s="79"/>
      <c r="DF411" s="77" t="str">
        <f t="shared" si="164"/>
        <v>0</v>
      </c>
      <c r="DG411" s="81"/>
      <c r="DH411" s="160">
        <f t="shared" si="9616"/>
        <v>0</v>
      </c>
      <c r="DI411" s="160">
        <f t="shared" si="9617"/>
        <v>0</v>
      </c>
      <c r="DJ411" s="160">
        <f t="shared" si="9618"/>
        <v>0</v>
      </c>
      <c r="DK411" s="160">
        <f t="shared" si="9619"/>
        <v>0</v>
      </c>
      <c r="DL411" s="161">
        <f t="shared" ref="DL411:DM411" si="10090">DL410</f>
        <v>8</v>
      </c>
      <c r="DM411" s="175">
        <f t="shared" si="10090"/>
        <v>1171</v>
      </c>
      <c r="DN411" s="163" t="str">
        <f t="shared" si="9621"/>
        <v>1</v>
      </c>
      <c r="DO411" s="164">
        <f t="shared" si="172"/>
        <v>2</v>
      </c>
      <c r="DP411" s="165">
        <f t="shared" si="173"/>
        <v>0</v>
      </c>
      <c r="DQ411" s="166"/>
      <c r="DR411" s="166"/>
      <c r="DS411" s="166"/>
      <c r="DT411" s="84"/>
      <c r="DU411" s="85"/>
      <c r="DV411" s="83" t="str">
        <f t="shared" si="174"/>
        <v>0</v>
      </c>
      <c r="DW411" s="189"/>
      <c r="DX411" s="168">
        <f t="shared" si="9622"/>
        <v>0</v>
      </c>
      <c r="DY411" s="168">
        <f t="shared" si="9623"/>
        <v>0</v>
      </c>
      <c r="DZ411" s="168">
        <f t="shared" si="9624"/>
        <v>0</v>
      </c>
      <c r="EA411" s="168">
        <f t="shared" si="9625"/>
        <v>0</v>
      </c>
      <c r="EB411" s="154">
        <f t="shared" ref="EB411:EC411" si="10091">EB410</f>
        <v>9</v>
      </c>
      <c r="EC411" s="173">
        <f t="shared" si="10091"/>
        <v>1172</v>
      </c>
      <c r="ED411" s="156" t="str">
        <f t="shared" si="9627"/>
        <v>1</v>
      </c>
      <c r="EE411" s="157">
        <f t="shared" si="182"/>
        <v>5</v>
      </c>
      <c r="EF411" s="169">
        <f t="shared" si="183"/>
        <v>0</v>
      </c>
      <c r="EG411" s="159"/>
      <c r="EH411" s="159"/>
      <c r="EI411" s="159"/>
      <c r="EJ411" s="78"/>
      <c r="EK411" s="79"/>
      <c r="EL411" s="77" t="str">
        <f t="shared" si="184"/>
        <v>0</v>
      </c>
      <c r="EM411" s="81"/>
      <c r="EN411" s="160">
        <f t="shared" si="9628"/>
        <v>0</v>
      </c>
      <c r="EO411" s="160">
        <f t="shared" si="9629"/>
        <v>0</v>
      </c>
      <c r="EP411" s="160">
        <f t="shared" si="9630"/>
        <v>0</v>
      </c>
      <c r="EQ411" s="160">
        <f t="shared" si="9631"/>
        <v>0</v>
      </c>
      <c r="ER411" s="161">
        <f t="shared" ref="ER411:ES411" si="10092">ER410</f>
        <v>10</v>
      </c>
      <c r="ES411" s="175">
        <f t="shared" si="10092"/>
        <v>1173</v>
      </c>
      <c r="ET411" s="163" t="str">
        <f t="shared" si="9633"/>
        <v>1</v>
      </c>
      <c r="EU411" s="164">
        <f t="shared" si="192"/>
        <v>19</v>
      </c>
      <c r="EV411" s="165">
        <f t="shared" si="193"/>
        <v>0</v>
      </c>
      <c r="EW411" s="166"/>
      <c r="EX411" s="166"/>
      <c r="EY411" s="166"/>
      <c r="EZ411" s="84"/>
      <c r="FA411" s="85"/>
      <c r="FB411" s="83" t="str">
        <f t="shared" si="194"/>
        <v>0</v>
      </c>
      <c r="FC411" s="189"/>
      <c r="FD411" s="168">
        <f t="shared" si="9634"/>
        <v>0</v>
      </c>
      <c r="FE411" s="168">
        <f t="shared" si="9635"/>
        <v>0</v>
      </c>
      <c r="FF411" s="168">
        <f t="shared" si="9636"/>
        <v>0</v>
      </c>
      <c r="FG411" s="168">
        <f t="shared" si="9637"/>
        <v>0</v>
      </c>
      <c r="FH411" s="154">
        <f t="shared" ref="FH411:FI411" si="10093">FH410</f>
        <v>11</v>
      </c>
      <c r="FI411" s="173">
        <f t="shared" si="10093"/>
        <v>1174</v>
      </c>
      <c r="FJ411" s="156" t="str">
        <f t="shared" si="9639"/>
        <v>1</v>
      </c>
      <c r="FK411" s="157">
        <f t="shared" si="202"/>
        <v>4</v>
      </c>
      <c r="FL411" s="158">
        <f t="shared" si="203"/>
        <v>0</v>
      </c>
      <c r="FM411" s="159"/>
      <c r="FN411" s="159"/>
      <c r="FO411" s="159"/>
      <c r="FP411" s="78"/>
      <c r="FQ411" s="79"/>
      <c r="FR411" s="77" t="str">
        <f t="shared" si="204"/>
        <v>0</v>
      </c>
      <c r="FS411" s="81"/>
      <c r="FT411" s="160">
        <f t="shared" si="9640"/>
        <v>0</v>
      </c>
      <c r="FU411" s="160">
        <f t="shared" si="9641"/>
        <v>0</v>
      </c>
      <c r="FV411" s="160">
        <f t="shared" si="9642"/>
        <v>0</v>
      </c>
      <c r="FW411" s="160">
        <f t="shared" si="9643"/>
        <v>0</v>
      </c>
      <c r="FX411" s="161">
        <f t="shared" ref="FX411:FY411" si="10094">FX410</f>
        <v>12</v>
      </c>
      <c r="FY411" s="175">
        <f t="shared" si="10094"/>
        <v>1175</v>
      </c>
      <c r="FZ411" s="163" t="str">
        <f t="shared" si="9645"/>
        <v>1</v>
      </c>
      <c r="GA411" s="164">
        <f t="shared" si="212"/>
        <v>2</v>
      </c>
      <c r="GB411" s="165">
        <f t="shared" si="213"/>
        <v>0</v>
      </c>
      <c r="GC411" s="166"/>
      <c r="GD411" s="166"/>
      <c r="GE411" s="166"/>
      <c r="GF411" s="84"/>
      <c r="GG411" s="85"/>
      <c r="GH411" s="83" t="str">
        <f t="shared" si="214"/>
        <v>0</v>
      </c>
      <c r="GI411" s="189"/>
      <c r="GJ411" s="168">
        <f t="shared" si="9646"/>
        <v>0</v>
      </c>
      <c r="GK411" s="168">
        <f t="shared" si="9647"/>
        <v>0</v>
      </c>
      <c r="GL411" s="168">
        <f t="shared" si="9648"/>
        <v>0</v>
      </c>
      <c r="GM411" s="168">
        <f t="shared" si="9649"/>
        <v>0</v>
      </c>
      <c r="GN411" s="154">
        <f t="shared" ref="GN411:GO411" si="10095">GN410</f>
        <v>13</v>
      </c>
      <c r="GO411" s="173">
        <f t="shared" si="10095"/>
        <v>1176</v>
      </c>
      <c r="GP411" s="156" t="str">
        <f t="shared" si="9651"/>
        <v>1</v>
      </c>
      <c r="GQ411" s="157">
        <f t="shared" si="222"/>
        <v>3</v>
      </c>
      <c r="GR411" s="158">
        <f t="shared" si="223"/>
        <v>0</v>
      </c>
      <c r="GS411" s="159"/>
      <c r="GT411" s="159"/>
      <c r="GU411" s="159"/>
      <c r="GV411" s="78"/>
      <c r="GW411" s="79"/>
      <c r="GX411" s="77" t="str">
        <f t="shared" si="224"/>
        <v>0</v>
      </c>
      <c r="GY411" s="81"/>
      <c r="GZ411" s="160">
        <f t="shared" si="9652"/>
        <v>0</v>
      </c>
      <c r="HA411" s="160">
        <f t="shared" si="9653"/>
        <v>0</v>
      </c>
      <c r="HB411" s="160">
        <f t="shared" si="9654"/>
        <v>0</v>
      </c>
      <c r="HC411" s="160">
        <f t="shared" si="9655"/>
        <v>0</v>
      </c>
      <c r="HD411" s="161">
        <f t="shared" ref="HD411:HE411" si="10096">HD410</f>
        <v>14</v>
      </c>
      <c r="HE411" s="175">
        <f t="shared" si="10096"/>
        <v>1177</v>
      </c>
      <c r="HF411" s="163" t="str">
        <f t="shared" si="9657"/>
        <v>1</v>
      </c>
      <c r="HG411" s="164">
        <f t="shared" si="232"/>
        <v>5</v>
      </c>
      <c r="HH411" s="165">
        <f t="shared" si="233"/>
        <v>0</v>
      </c>
      <c r="HI411" s="166"/>
      <c r="HJ411" s="166"/>
      <c r="HK411" s="166"/>
      <c r="HL411" s="84"/>
      <c r="HM411" s="85"/>
      <c r="HN411" s="83" t="str">
        <f t="shared" si="234"/>
        <v>0</v>
      </c>
      <c r="HO411" s="189"/>
      <c r="HP411" s="168">
        <f t="shared" si="9658"/>
        <v>0</v>
      </c>
      <c r="HQ411" s="168">
        <f t="shared" si="9659"/>
        <v>0</v>
      </c>
      <c r="HR411" s="168">
        <f t="shared" si="9660"/>
        <v>0</v>
      </c>
      <c r="HS411" s="168">
        <f t="shared" si="9661"/>
        <v>0</v>
      </c>
      <c r="HT411" s="154">
        <f t="shared" ref="HT411:HU411" si="10097">HT410</f>
        <v>15</v>
      </c>
      <c r="HU411" s="173">
        <f t="shared" si="10097"/>
        <v>1178</v>
      </c>
      <c r="HV411" s="156" t="str">
        <f t="shared" si="9663"/>
        <v>1</v>
      </c>
      <c r="HW411" s="157" t="str">
        <f t="shared" si="242"/>
        <v/>
      </c>
      <c r="HX411" s="169">
        <f t="shared" si="243"/>
        <v>0</v>
      </c>
      <c r="HY411" s="159"/>
      <c r="HZ411" s="159"/>
      <c r="IA411" s="159"/>
      <c r="IB411" s="160"/>
      <c r="IC411" s="160"/>
      <c r="ID411" s="160" t="str">
        <f t="shared" si="244"/>
        <v>0</v>
      </c>
      <c r="IE411" s="160"/>
      <c r="IF411" s="160">
        <f t="shared" si="9664"/>
        <v>0</v>
      </c>
      <c r="IG411" s="160">
        <f t="shared" si="9665"/>
        <v>0</v>
      </c>
      <c r="IH411" s="160">
        <f t="shared" si="9666"/>
        <v>0</v>
      </c>
      <c r="II411" s="160">
        <f t="shared" si="9667"/>
        <v>0</v>
      </c>
      <c r="IJ411" s="161">
        <f t="shared" ref="IJ411:IK411" si="10098">IJ410</f>
        <v>16</v>
      </c>
      <c r="IK411" s="175">
        <f t="shared" si="10098"/>
        <v>1179</v>
      </c>
      <c r="IL411" s="163" t="str">
        <f t="shared" si="9669"/>
        <v>1</v>
      </c>
      <c r="IM411" s="164" t="str">
        <f t="shared" si="252"/>
        <v/>
      </c>
      <c r="IN411" s="165">
        <f t="shared" si="253"/>
        <v>0</v>
      </c>
      <c r="IO411" s="166"/>
      <c r="IP411" s="166"/>
      <c r="IQ411" s="166"/>
      <c r="IR411" s="168"/>
      <c r="IS411" s="168"/>
      <c r="IT411" s="170" t="str">
        <f t="shared" si="254"/>
        <v>0</v>
      </c>
      <c r="IU411" s="170"/>
      <c r="IV411" s="168">
        <f t="shared" si="9670"/>
        <v>0</v>
      </c>
      <c r="IW411" s="168">
        <f t="shared" si="9671"/>
        <v>0</v>
      </c>
      <c r="IX411" s="168">
        <f t="shared" si="9672"/>
        <v>0</v>
      </c>
      <c r="IY411" s="168">
        <f t="shared" si="9673"/>
        <v>0</v>
      </c>
      <c r="IZ411" s="154">
        <f t="shared" ref="IZ411:JA411" si="10099">IZ410</f>
        <v>17</v>
      </c>
      <c r="JA411" s="173">
        <f t="shared" si="10099"/>
        <v>1180</v>
      </c>
      <c r="JB411" s="156" t="str">
        <f t="shared" si="9675"/>
        <v>1</v>
      </c>
      <c r="JC411" s="157" t="str">
        <f t="shared" si="262"/>
        <v/>
      </c>
      <c r="JD411" s="158">
        <f t="shared" si="263"/>
        <v>0</v>
      </c>
      <c r="JE411" s="159"/>
      <c r="JF411" s="159"/>
      <c r="JG411" s="159"/>
      <c r="JH411" s="160"/>
      <c r="JI411" s="160"/>
      <c r="JJ411" s="171" t="str">
        <f t="shared" si="264"/>
        <v>0</v>
      </c>
      <c r="JK411" s="171"/>
      <c r="JL411" s="160">
        <f t="shared" si="9676"/>
        <v>0</v>
      </c>
      <c r="JM411" s="160">
        <f t="shared" si="9677"/>
        <v>0</v>
      </c>
      <c r="JN411" s="160">
        <f t="shared" si="9678"/>
        <v>0</v>
      </c>
      <c r="JO411" s="160">
        <f t="shared" si="9679"/>
        <v>0</v>
      </c>
      <c r="JP411" s="161">
        <f t="shared" ref="JP411:JQ411" si="10100">JP410</f>
        <v>18</v>
      </c>
      <c r="JQ411" s="175">
        <f t="shared" si="10100"/>
        <v>1181</v>
      </c>
      <c r="JR411" s="163" t="str">
        <f t="shared" si="9681"/>
        <v>1</v>
      </c>
      <c r="JS411" s="164" t="str">
        <f t="shared" si="272"/>
        <v/>
      </c>
      <c r="JT411" s="165">
        <f t="shared" si="273"/>
        <v>0</v>
      </c>
      <c r="JU411" s="166"/>
      <c r="JV411" s="166"/>
      <c r="JW411" s="166"/>
      <c r="JX411" s="168"/>
      <c r="JY411" s="168"/>
      <c r="JZ411" s="170" t="str">
        <f t="shared" si="274"/>
        <v>0</v>
      </c>
      <c r="KA411" s="170"/>
      <c r="KB411" s="168">
        <f t="shared" si="9682"/>
        <v>0</v>
      </c>
      <c r="KC411" s="168">
        <f t="shared" si="9683"/>
        <v>0</v>
      </c>
      <c r="KD411" s="168">
        <f t="shared" si="9684"/>
        <v>0</v>
      </c>
      <c r="KE411" s="168">
        <f t="shared" si="9685"/>
        <v>0</v>
      </c>
      <c r="KF411" s="154">
        <f t="shared" ref="KF411:KG411" si="10101">KF410</f>
        <v>19</v>
      </c>
      <c r="KG411" s="173">
        <f t="shared" si="10101"/>
        <v>1182</v>
      </c>
      <c r="KH411" s="156" t="str">
        <f t="shared" si="9687"/>
        <v>1</v>
      </c>
      <c r="KI411" s="157" t="str">
        <f t="shared" si="282"/>
        <v/>
      </c>
      <c r="KJ411" s="158">
        <f t="shared" si="283"/>
        <v>0</v>
      </c>
      <c r="KK411" s="159"/>
      <c r="KL411" s="159"/>
      <c r="KM411" s="159"/>
      <c r="KN411" s="160"/>
      <c r="KO411" s="160"/>
      <c r="KP411" s="171" t="str">
        <f t="shared" si="284"/>
        <v>0</v>
      </c>
      <c r="KQ411" s="171"/>
      <c r="KR411" s="160">
        <f t="shared" si="9688"/>
        <v>0</v>
      </c>
      <c r="KS411" s="160">
        <f t="shared" si="9689"/>
        <v>0</v>
      </c>
      <c r="KT411" s="160">
        <f t="shared" si="9690"/>
        <v>0</v>
      </c>
      <c r="KU411" s="160">
        <f t="shared" si="9691"/>
        <v>0</v>
      </c>
      <c r="KV411" s="161">
        <f t="shared" ref="KV411:KW411" si="10102">KV410</f>
        <v>20</v>
      </c>
      <c r="KW411" s="175">
        <f t="shared" si="10102"/>
        <v>1183</v>
      </c>
      <c r="KX411" s="163" t="str">
        <f t="shared" si="9693"/>
        <v>1</v>
      </c>
      <c r="KY411" s="164" t="str">
        <f t="shared" si="292"/>
        <v/>
      </c>
      <c r="KZ411" s="165">
        <f t="shared" si="293"/>
        <v>0</v>
      </c>
      <c r="LA411" s="166"/>
      <c r="LB411" s="166"/>
      <c r="LC411" s="166"/>
      <c r="LD411" s="168"/>
      <c r="LE411" s="168"/>
      <c r="LF411" s="170" t="str">
        <f t="shared" si="294"/>
        <v>0</v>
      </c>
      <c r="LG411" s="170"/>
      <c r="LH411" s="168">
        <f t="shared" si="9694"/>
        <v>0</v>
      </c>
      <c r="LI411" s="168">
        <f t="shared" si="9695"/>
        <v>0</v>
      </c>
      <c r="LJ411" s="168">
        <f t="shared" si="9696"/>
        <v>0</v>
      </c>
      <c r="LK411" s="168">
        <f t="shared" si="9697"/>
        <v>0</v>
      </c>
      <c r="LL411" s="172"/>
      <c r="LM411" s="172"/>
      <c r="LN411" s="168" t="str">
        <f t="shared" si="9698"/>
        <v>#REF!</v>
      </c>
      <c r="LO411" s="168" t="str">
        <f t="shared" si="9699"/>
        <v>#REF!</v>
      </c>
      <c r="LP411" s="168" t="str">
        <f t="shared" si="9700"/>
        <v>#REF!</v>
      </c>
      <c r="LQ411" s="168" t="str">
        <f t="shared" si="9701"/>
        <v>#REF!</v>
      </c>
    </row>
    <row r="412" ht="15.75" customHeight="1">
      <c r="A412" s="151"/>
      <c r="B412" s="152"/>
      <c r="C412" s="153">
        <f t="shared" si="99"/>
        <v>0</v>
      </c>
      <c r="D412" s="154">
        <f t="shared" ref="D412:E412" si="10103">D411</f>
        <v>1</v>
      </c>
      <c r="E412" s="173">
        <f t="shared" si="10103"/>
        <v>1164</v>
      </c>
      <c r="F412" s="156" t="str">
        <f t="shared" si="9803"/>
        <v>1</v>
      </c>
      <c r="G412" s="157">
        <f t="shared" si="102"/>
        <v>1</v>
      </c>
      <c r="H412" s="158">
        <f t="shared" si="103"/>
        <v>0</v>
      </c>
      <c r="I412" s="159"/>
      <c r="J412" s="159"/>
      <c r="K412" s="159"/>
      <c r="L412" s="78"/>
      <c r="M412" s="79"/>
      <c r="N412" s="77" t="str">
        <f t="shared" si="104"/>
        <v>0</v>
      </c>
      <c r="O412" s="81"/>
      <c r="P412" s="160">
        <f t="shared" si="9580"/>
        <v>0</v>
      </c>
      <c r="Q412" s="160">
        <f t="shared" si="9581"/>
        <v>0</v>
      </c>
      <c r="R412" s="160">
        <f t="shared" si="9582"/>
        <v>0</v>
      </c>
      <c r="S412" s="160">
        <f t="shared" si="9583"/>
        <v>0</v>
      </c>
      <c r="T412" s="161">
        <f t="shared" ref="T412:U412" si="10104">T411</f>
        <v>2</v>
      </c>
      <c r="U412" s="175">
        <f t="shared" si="10104"/>
        <v>1165</v>
      </c>
      <c r="V412" s="163" t="str">
        <f t="shared" si="9585"/>
        <v>1</v>
      </c>
      <c r="W412" s="164">
        <f t="shared" si="112"/>
        <v>1</v>
      </c>
      <c r="X412" s="165">
        <f t="shared" si="113"/>
        <v>0</v>
      </c>
      <c r="Y412" s="166"/>
      <c r="Z412" s="166"/>
      <c r="AA412" s="166"/>
      <c r="AB412" s="84"/>
      <c r="AC412" s="85"/>
      <c r="AD412" s="83" t="str">
        <f t="shared" si="114"/>
        <v>0</v>
      </c>
      <c r="AE412" s="189"/>
      <c r="AF412" s="168">
        <f t="shared" si="9586"/>
        <v>0</v>
      </c>
      <c r="AG412" s="168">
        <f t="shared" si="9587"/>
        <v>0</v>
      </c>
      <c r="AH412" s="168">
        <f t="shared" si="9588"/>
        <v>0</v>
      </c>
      <c r="AI412" s="168">
        <f t="shared" si="9589"/>
        <v>0</v>
      </c>
      <c r="AJ412" s="154">
        <f t="shared" ref="AJ412:AK412" si="10105">AJ411</f>
        <v>3</v>
      </c>
      <c r="AK412" s="173">
        <f t="shared" si="10105"/>
        <v>1166</v>
      </c>
      <c r="AL412" s="156" t="str">
        <f t="shared" si="9591"/>
        <v>1</v>
      </c>
      <c r="AM412" s="157">
        <f t="shared" si="122"/>
        <v>2</v>
      </c>
      <c r="AN412" s="158">
        <f t="shared" si="123"/>
        <v>0</v>
      </c>
      <c r="AO412" s="159"/>
      <c r="AP412" s="159"/>
      <c r="AQ412" s="159"/>
      <c r="AR412" s="78"/>
      <c r="AS412" s="79"/>
      <c r="AT412" s="77" t="str">
        <f t="shared" si="124"/>
        <v>0</v>
      </c>
      <c r="AU412" s="81"/>
      <c r="AV412" s="160">
        <f t="shared" si="9592"/>
        <v>0</v>
      </c>
      <c r="AW412" s="160">
        <f t="shared" si="9593"/>
        <v>0</v>
      </c>
      <c r="AX412" s="160">
        <f t="shared" si="9594"/>
        <v>0</v>
      </c>
      <c r="AY412" s="160">
        <f t="shared" si="9595"/>
        <v>0</v>
      </c>
      <c r="AZ412" s="161">
        <f t="shared" ref="AZ412:BA412" si="10106">AZ411</f>
        <v>4</v>
      </c>
      <c r="BA412" s="175">
        <f t="shared" si="10106"/>
        <v>1167</v>
      </c>
      <c r="BB412" s="163" t="str">
        <f t="shared" si="9597"/>
        <v>1</v>
      </c>
      <c r="BC412" s="164">
        <f t="shared" si="132"/>
        <v>4</v>
      </c>
      <c r="BD412" s="165">
        <f t="shared" si="133"/>
        <v>0</v>
      </c>
      <c r="BE412" s="166"/>
      <c r="BF412" s="166"/>
      <c r="BG412" s="166"/>
      <c r="BH412" s="84"/>
      <c r="BI412" s="85"/>
      <c r="BJ412" s="83" t="str">
        <f t="shared" si="134"/>
        <v>0</v>
      </c>
      <c r="BK412" s="189"/>
      <c r="BL412" s="168">
        <f t="shared" si="9598"/>
        <v>0</v>
      </c>
      <c r="BM412" s="168">
        <f t="shared" si="9599"/>
        <v>0</v>
      </c>
      <c r="BN412" s="168">
        <f t="shared" si="9600"/>
        <v>0</v>
      </c>
      <c r="BO412" s="168">
        <f t="shared" si="9601"/>
        <v>0</v>
      </c>
      <c r="BP412" s="154">
        <f t="shared" ref="BP412:BQ412" si="10107">BP411</f>
        <v>5</v>
      </c>
      <c r="BQ412" s="173">
        <f t="shared" si="10107"/>
        <v>1168</v>
      </c>
      <c r="BR412" s="156" t="str">
        <f t="shared" si="9603"/>
        <v>1</v>
      </c>
      <c r="BS412" s="157">
        <f t="shared" si="142"/>
        <v>4</v>
      </c>
      <c r="BT412" s="158">
        <f t="shared" si="143"/>
        <v>0</v>
      </c>
      <c r="BU412" s="159"/>
      <c r="BV412" s="159"/>
      <c r="BW412" s="159"/>
      <c r="BX412" s="78"/>
      <c r="BY412" s="79"/>
      <c r="BZ412" s="77" t="str">
        <f t="shared" si="144"/>
        <v>0</v>
      </c>
      <c r="CA412" s="81"/>
      <c r="CB412" s="160">
        <f t="shared" si="9604"/>
        <v>0</v>
      </c>
      <c r="CC412" s="160">
        <f t="shared" si="9605"/>
        <v>0</v>
      </c>
      <c r="CD412" s="160">
        <f t="shared" si="9606"/>
        <v>0</v>
      </c>
      <c r="CE412" s="160">
        <f t="shared" si="9607"/>
        <v>0</v>
      </c>
      <c r="CF412" s="161">
        <f t="shared" ref="CF412:CG412" si="10108">CF411</f>
        <v>6</v>
      </c>
      <c r="CG412" s="175">
        <f t="shared" si="10108"/>
        <v>1169</v>
      </c>
      <c r="CH412" s="163" t="str">
        <f t="shared" si="9609"/>
        <v>1</v>
      </c>
      <c r="CI412" s="164">
        <f t="shared" si="152"/>
        <v>2</v>
      </c>
      <c r="CJ412" s="165">
        <f t="shared" si="153"/>
        <v>0</v>
      </c>
      <c r="CK412" s="166"/>
      <c r="CL412" s="166"/>
      <c r="CM412" s="166"/>
      <c r="CN412" s="84"/>
      <c r="CO412" s="85"/>
      <c r="CP412" s="83" t="str">
        <f t="shared" si="154"/>
        <v>0</v>
      </c>
      <c r="CQ412" s="189"/>
      <c r="CR412" s="168">
        <f t="shared" si="9610"/>
        <v>0</v>
      </c>
      <c r="CS412" s="168">
        <f t="shared" si="9611"/>
        <v>0</v>
      </c>
      <c r="CT412" s="168">
        <f t="shared" si="9612"/>
        <v>0</v>
      </c>
      <c r="CU412" s="168">
        <f t="shared" si="9613"/>
        <v>0</v>
      </c>
      <c r="CV412" s="154">
        <f t="shared" ref="CV412:CW412" si="10109">CV411</f>
        <v>7</v>
      </c>
      <c r="CW412" s="173">
        <f t="shared" si="10109"/>
        <v>1170</v>
      </c>
      <c r="CX412" s="156" t="str">
        <f t="shared" si="9615"/>
        <v>1</v>
      </c>
      <c r="CY412" s="157">
        <f t="shared" si="162"/>
        <v>2</v>
      </c>
      <c r="CZ412" s="158">
        <f t="shared" si="163"/>
        <v>0</v>
      </c>
      <c r="DA412" s="159"/>
      <c r="DB412" s="159"/>
      <c r="DC412" s="159"/>
      <c r="DD412" s="78"/>
      <c r="DE412" s="79"/>
      <c r="DF412" s="77" t="str">
        <f t="shared" si="164"/>
        <v>0</v>
      </c>
      <c r="DG412" s="81"/>
      <c r="DH412" s="160">
        <f t="shared" si="9616"/>
        <v>0</v>
      </c>
      <c r="DI412" s="160">
        <f t="shared" si="9617"/>
        <v>0</v>
      </c>
      <c r="DJ412" s="160">
        <f t="shared" si="9618"/>
        <v>0</v>
      </c>
      <c r="DK412" s="160">
        <f t="shared" si="9619"/>
        <v>0</v>
      </c>
      <c r="DL412" s="161">
        <f t="shared" ref="DL412:DM412" si="10110">DL411</f>
        <v>8</v>
      </c>
      <c r="DM412" s="175">
        <f t="shared" si="10110"/>
        <v>1171</v>
      </c>
      <c r="DN412" s="163" t="str">
        <f t="shared" si="9621"/>
        <v>1</v>
      </c>
      <c r="DO412" s="164">
        <f t="shared" si="172"/>
        <v>2</v>
      </c>
      <c r="DP412" s="165">
        <f t="shared" si="173"/>
        <v>0</v>
      </c>
      <c r="DQ412" s="166"/>
      <c r="DR412" s="166"/>
      <c r="DS412" s="166"/>
      <c r="DT412" s="84"/>
      <c r="DU412" s="85"/>
      <c r="DV412" s="83" t="str">
        <f t="shared" si="174"/>
        <v>0</v>
      </c>
      <c r="DW412" s="189"/>
      <c r="DX412" s="168">
        <f t="shared" si="9622"/>
        <v>0</v>
      </c>
      <c r="DY412" s="168">
        <f t="shared" si="9623"/>
        <v>0</v>
      </c>
      <c r="DZ412" s="168">
        <f t="shared" si="9624"/>
        <v>0</v>
      </c>
      <c r="EA412" s="168">
        <f t="shared" si="9625"/>
        <v>0</v>
      </c>
      <c r="EB412" s="154">
        <f t="shared" ref="EB412:EC412" si="10111">EB411</f>
        <v>9</v>
      </c>
      <c r="EC412" s="173">
        <f t="shared" si="10111"/>
        <v>1172</v>
      </c>
      <c r="ED412" s="156" t="str">
        <f t="shared" si="9627"/>
        <v>1</v>
      </c>
      <c r="EE412" s="157">
        <f t="shared" si="182"/>
        <v>5</v>
      </c>
      <c r="EF412" s="169">
        <f t="shared" si="183"/>
        <v>0</v>
      </c>
      <c r="EG412" s="159"/>
      <c r="EH412" s="159"/>
      <c r="EI412" s="159"/>
      <c r="EJ412" s="78"/>
      <c r="EK412" s="79"/>
      <c r="EL412" s="77" t="str">
        <f t="shared" si="184"/>
        <v>0</v>
      </c>
      <c r="EM412" s="81"/>
      <c r="EN412" s="160">
        <f t="shared" si="9628"/>
        <v>0</v>
      </c>
      <c r="EO412" s="160">
        <f t="shared" si="9629"/>
        <v>0</v>
      </c>
      <c r="EP412" s="160">
        <f t="shared" si="9630"/>
        <v>0</v>
      </c>
      <c r="EQ412" s="160">
        <f t="shared" si="9631"/>
        <v>0</v>
      </c>
      <c r="ER412" s="161">
        <f t="shared" ref="ER412:ES412" si="10112">ER411</f>
        <v>10</v>
      </c>
      <c r="ES412" s="175">
        <f t="shared" si="10112"/>
        <v>1173</v>
      </c>
      <c r="ET412" s="163" t="str">
        <f t="shared" si="9633"/>
        <v>1</v>
      </c>
      <c r="EU412" s="164">
        <f t="shared" si="192"/>
        <v>19</v>
      </c>
      <c r="EV412" s="165">
        <f t="shared" si="193"/>
        <v>0</v>
      </c>
      <c r="EW412" s="166"/>
      <c r="EX412" s="166"/>
      <c r="EY412" s="166"/>
      <c r="EZ412" s="84"/>
      <c r="FA412" s="85"/>
      <c r="FB412" s="83" t="str">
        <f t="shared" si="194"/>
        <v>0</v>
      </c>
      <c r="FC412" s="189"/>
      <c r="FD412" s="168">
        <f t="shared" si="9634"/>
        <v>0</v>
      </c>
      <c r="FE412" s="168">
        <f t="shared" si="9635"/>
        <v>0</v>
      </c>
      <c r="FF412" s="168">
        <f t="shared" si="9636"/>
        <v>0</v>
      </c>
      <c r="FG412" s="168">
        <f t="shared" si="9637"/>
        <v>0</v>
      </c>
      <c r="FH412" s="154">
        <f t="shared" ref="FH412:FI412" si="10113">FH411</f>
        <v>11</v>
      </c>
      <c r="FI412" s="173">
        <f t="shared" si="10113"/>
        <v>1174</v>
      </c>
      <c r="FJ412" s="156" t="str">
        <f t="shared" si="9639"/>
        <v>1</v>
      </c>
      <c r="FK412" s="157">
        <f t="shared" si="202"/>
        <v>4</v>
      </c>
      <c r="FL412" s="158">
        <f t="shared" si="203"/>
        <v>0</v>
      </c>
      <c r="FM412" s="159"/>
      <c r="FN412" s="159"/>
      <c r="FO412" s="159"/>
      <c r="FP412" s="78"/>
      <c r="FQ412" s="79"/>
      <c r="FR412" s="77" t="str">
        <f t="shared" si="204"/>
        <v>0</v>
      </c>
      <c r="FS412" s="81"/>
      <c r="FT412" s="160">
        <f t="shared" si="9640"/>
        <v>0</v>
      </c>
      <c r="FU412" s="160">
        <f t="shared" si="9641"/>
        <v>0</v>
      </c>
      <c r="FV412" s="160">
        <f t="shared" si="9642"/>
        <v>0</v>
      </c>
      <c r="FW412" s="160">
        <f t="shared" si="9643"/>
        <v>0</v>
      </c>
      <c r="FX412" s="161">
        <f t="shared" ref="FX412:FY412" si="10114">FX411</f>
        <v>12</v>
      </c>
      <c r="FY412" s="175">
        <f t="shared" si="10114"/>
        <v>1175</v>
      </c>
      <c r="FZ412" s="163" t="str">
        <f t="shared" si="9645"/>
        <v>1</v>
      </c>
      <c r="GA412" s="164">
        <f t="shared" si="212"/>
        <v>2</v>
      </c>
      <c r="GB412" s="165">
        <f t="shared" si="213"/>
        <v>0</v>
      </c>
      <c r="GC412" s="166"/>
      <c r="GD412" s="166"/>
      <c r="GE412" s="166"/>
      <c r="GF412" s="84"/>
      <c r="GG412" s="85"/>
      <c r="GH412" s="83" t="str">
        <f t="shared" si="214"/>
        <v>0</v>
      </c>
      <c r="GI412" s="189"/>
      <c r="GJ412" s="168">
        <f t="shared" si="9646"/>
        <v>0</v>
      </c>
      <c r="GK412" s="168">
        <f t="shared" si="9647"/>
        <v>0</v>
      </c>
      <c r="GL412" s="168">
        <f t="shared" si="9648"/>
        <v>0</v>
      </c>
      <c r="GM412" s="168">
        <f t="shared" si="9649"/>
        <v>0</v>
      </c>
      <c r="GN412" s="154">
        <f t="shared" ref="GN412:GO412" si="10115">GN411</f>
        <v>13</v>
      </c>
      <c r="GO412" s="173">
        <f t="shared" si="10115"/>
        <v>1176</v>
      </c>
      <c r="GP412" s="156" t="str">
        <f t="shared" si="9651"/>
        <v>1</v>
      </c>
      <c r="GQ412" s="157">
        <f t="shared" si="222"/>
        <v>3</v>
      </c>
      <c r="GR412" s="158">
        <f t="shared" si="223"/>
        <v>0</v>
      </c>
      <c r="GS412" s="159"/>
      <c r="GT412" s="159"/>
      <c r="GU412" s="159"/>
      <c r="GV412" s="78"/>
      <c r="GW412" s="79"/>
      <c r="GX412" s="77" t="str">
        <f t="shared" si="224"/>
        <v>0</v>
      </c>
      <c r="GY412" s="81"/>
      <c r="GZ412" s="160">
        <f t="shared" si="9652"/>
        <v>0</v>
      </c>
      <c r="HA412" s="160">
        <f t="shared" si="9653"/>
        <v>0</v>
      </c>
      <c r="HB412" s="160">
        <f t="shared" si="9654"/>
        <v>0</v>
      </c>
      <c r="HC412" s="160">
        <f t="shared" si="9655"/>
        <v>0</v>
      </c>
      <c r="HD412" s="161">
        <f t="shared" ref="HD412:HE412" si="10116">HD411</f>
        <v>14</v>
      </c>
      <c r="HE412" s="175">
        <f t="shared" si="10116"/>
        <v>1177</v>
      </c>
      <c r="HF412" s="163" t="str">
        <f t="shared" si="9657"/>
        <v>1</v>
      </c>
      <c r="HG412" s="164">
        <f t="shared" si="232"/>
        <v>5</v>
      </c>
      <c r="HH412" s="165">
        <f t="shared" si="233"/>
        <v>0</v>
      </c>
      <c r="HI412" s="166"/>
      <c r="HJ412" s="166"/>
      <c r="HK412" s="166"/>
      <c r="HL412" s="84"/>
      <c r="HM412" s="85"/>
      <c r="HN412" s="83" t="str">
        <f t="shared" si="234"/>
        <v>0</v>
      </c>
      <c r="HO412" s="189"/>
      <c r="HP412" s="168">
        <f t="shared" si="9658"/>
        <v>0</v>
      </c>
      <c r="HQ412" s="168">
        <f t="shared" si="9659"/>
        <v>0</v>
      </c>
      <c r="HR412" s="168">
        <f t="shared" si="9660"/>
        <v>0</v>
      </c>
      <c r="HS412" s="168">
        <f t="shared" si="9661"/>
        <v>0</v>
      </c>
      <c r="HT412" s="154">
        <f t="shared" ref="HT412:HU412" si="10117">HT411</f>
        <v>15</v>
      </c>
      <c r="HU412" s="173">
        <f t="shared" si="10117"/>
        <v>1178</v>
      </c>
      <c r="HV412" s="156" t="str">
        <f t="shared" si="9663"/>
        <v>1</v>
      </c>
      <c r="HW412" s="157" t="str">
        <f t="shared" si="242"/>
        <v/>
      </c>
      <c r="HX412" s="169">
        <f t="shared" si="243"/>
        <v>0</v>
      </c>
      <c r="HY412" s="159"/>
      <c r="HZ412" s="159"/>
      <c r="IA412" s="159"/>
      <c r="IB412" s="160"/>
      <c r="IC412" s="160"/>
      <c r="ID412" s="160" t="str">
        <f t="shared" si="244"/>
        <v>0</v>
      </c>
      <c r="IE412" s="160"/>
      <c r="IF412" s="160">
        <f t="shared" si="9664"/>
        <v>0</v>
      </c>
      <c r="IG412" s="160">
        <f t="shared" si="9665"/>
        <v>0</v>
      </c>
      <c r="IH412" s="160">
        <f t="shared" si="9666"/>
        <v>0</v>
      </c>
      <c r="II412" s="160">
        <f t="shared" si="9667"/>
        <v>0</v>
      </c>
      <c r="IJ412" s="161">
        <f t="shared" ref="IJ412:IK412" si="10118">IJ411</f>
        <v>16</v>
      </c>
      <c r="IK412" s="175">
        <f t="shared" si="10118"/>
        <v>1179</v>
      </c>
      <c r="IL412" s="163" t="str">
        <f t="shared" si="9669"/>
        <v>1</v>
      </c>
      <c r="IM412" s="164" t="str">
        <f t="shared" si="252"/>
        <v/>
      </c>
      <c r="IN412" s="165">
        <f t="shared" si="253"/>
        <v>0</v>
      </c>
      <c r="IO412" s="166"/>
      <c r="IP412" s="166"/>
      <c r="IQ412" s="166"/>
      <c r="IR412" s="168"/>
      <c r="IS412" s="168"/>
      <c r="IT412" s="170" t="str">
        <f t="shared" si="254"/>
        <v>0</v>
      </c>
      <c r="IU412" s="170"/>
      <c r="IV412" s="168">
        <f t="shared" si="9670"/>
        <v>0</v>
      </c>
      <c r="IW412" s="168">
        <f t="shared" si="9671"/>
        <v>0</v>
      </c>
      <c r="IX412" s="168">
        <f t="shared" si="9672"/>
        <v>0</v>
      </c>
      <c r="IY412" s="168">
        <f t="shared" si="9673"/>
        <v>0</v>
      </c>
      <c r="IZ412" s="154">
        <f t="shared" ref="IZ412:JA412" si="10119">IZ411</f>
        <v>17</v>
      </c>
      <c r="JA412" s="173">
        <f t="shared" si="10119"/>
        <v>1180</v>
      </c>
      <c r="JB412" s="156" t="str">
        <f t="shared" si="9675"/>
        <v>1</v>
      </c>
      <c r="JC412" s="157" t="str">
        <f t="shared" si="262"/>
        <v/>
      </c>
      <c r="JD412" s="158">
        <f t="shared" si="263"/>
        <v>0</v>
      </c>
      <c r="JE412" s="159"/>
      <c r="JF412" s="159"/>
      <c r="JG412" s="159"/>
      <c r="JH412" s="160"/>
      <c r="JI412" s="160"/>
      <c r="JJ412" s="171" t="str">
        <f t="shared" si="264"/>
        <v>0</v>
      </c>
      <c r="JK412" s="171"/>
      <c r="JL412" s="160">
        <f t="shared" si="9676"/>
        <v>0</v>
      </c>
      <c r="JM412" s="160">
        <f t="shared" si="9677"/>
        <v>0</v>
      </c>
      <c r="JN412" s="160">
        <f t="shared" si="9678"/>
        <v>0</v>
      </c>
      <c r="JO412" s="160">
        <f t="shared" si="9679"/>
        <v>0</v>
      </c>
      <c r="JP412" s="161">
        <f t="shared" ref="JP412:JQ412" si="10120">JP411</f>
        <v>18</v>
      </c>
      <c r="JQ412" s="175">
        <f t="shared" si="10120"/>
        <v>1181</v>
      </c>
      <c r="JR412" s="163" t="str">
        <f t="shared" si="9681"/>
        <v>1</v>
      </c>
      <c r="JS412" s="164" t="str">
        <f t="shared" si="272"/>
        <v/>
      </c>
      <c r="JT412" s="165">
        <f t="shared" si="273"/>
        <v>0</v>
      </c>
      <c r="JU412" s="166"/>
      <c r="JV412" s="166"/>
      <c r="JW412" s="166"/>
      <c r="JX412" s="168"/>
      <c r="JY412" s="168"/>
      <c r="JZ412" s="170" t="str">
        <f t="shared" si="274"/>
        <v>0</v>
      </c>
      <c r="KA412" s="170"/>
      <c r="KB412" s="168">
        <f t="shared" si="9682"/>
        <v>0</v>
      </c>
      <c r="KC412" s="168">
        <f t="shared" si="9683"/>
        <v>0</v>
      </c>
      <c r="KD412" s="168">
        <f t="shared" si="9684"/>
        <v>0</v>
      </c>
      <c r="KE412" s="168">
        <f t="shared" si="9685"/>
        <v>0</v>
      </c>
      <c r="KF412" s="154">
        <f t="shared" ref="KF412:KG412" si="10121">KF411</f>
        <v>19</v>
      </c>
      <c r="KG412" s="173">
        <f t="shared" si="10121"/>
        <v>1182</v>
      </c>
      <c r="KH412" s="156" t="str">
        <f t="shared" si="9687"/>
        <v>1</v>
      </c>
      <c r="KI412" s="157" t="str">
        <f t="shared" si="282"/>
        <v/>
      </c>
      <c r="KJ412" s="158">
        <f t="shared" si="283"/>
        <v>0</v>
      </c>
      <c r="KK412" s="159"/>
      <c r="KL412" s="159"/>
      <c r="KM412" s="159"/>
      <c r="KN412" s="160"/>
      <c r="KO412" s="160"/>
      <c r="KP412" s="171" t="str">
        <f t="shared" si="284"/>
        <v>0</v>
      </c>
      <c r="KQ412" s="171"/>
      <c r="KR412" s="160">
        <f t="shared" si="9688"/>
        <v>0</v>
      </c>
      <c r="KS412" s="160">
        <f t="shared" si="9689"/>
        <v>0</v>
      </c>
      <c r="KT412" s="160">
        <f t="shared" si="9690"/>
        <v>0</v>
      </c>
      <c r="KU412" s="160">
        <f t="shared" si="9691"/>
        <v>0</v>
      </c>
      <c r="KV412" s="161">
        <f t="shared" ref="KV412:KW412" si="10122">KV411</f>
        <v>20</v>
      </c>
      <c r="KW412" s="175">
        <f t="shared" si="10122"/>
        <v>1183</v>
      </c>
      <c r="KX412" s="163" t="str">
        <f t="shared" si="9693"/>
        <v>1</v>
      </c>
      <c r="KY412" s="164" t="str">
        <f t="shared" si="292"/>
        <v/>
      </c>
      <c r="KZ412" s="165">
        <f t="shared" si="293"/>
        <v>0</v>
      </c>
      <c r="LA412" s="166"/>
      <c r="LB412" s="166"/>
      <c r="LC412" s="166"/>
      <c r="LD412" s="168"/>
      <c r="LE412" s="168"/>
      <c r="LF412" s="170" t="str">
        <f t="shared" si="294"/>
        <v>0</v>
      </c>
      <c r="LG412" s="170"/>
      <c r="LH412" s="168">
        <f t="shared" si="9694"/>
        <v>0</v>
      </c>
      <c r="LI412" s="168">
        <f t="shared" si="9695"/>
        <v>0</v>
      </c>
      <c r="LJ412" s="168">
        <f t="shared" si="9696"/>
        <v>0</v>
      </c>
      <c r="LK412" s="168">
        <f t="shared" si="9697"/>
        <v>0</v>
      </c>
      <c r="LL412" s="172"/>
      <c r="LM412" s="172"/>
      <c r="LN412" s="168" t="str">
        <f t="shared" si="9698"/>
        <v>#REF!</v>
      </c>
      <c r="LO412" s="168" t="str">
        <f t="shared" si="9699"/>
        <v>#REF!</v>
      </c>
      <c r="LP412" s="168" t="str">
        <f t="shared" si="9700"/>
        <v>#REF!</v>
      </c>
      <c r="LQ412" s="168" t="str">
        <f t="shared" si="9701"/>
        <v>#REF!</v>
      </c>
    </row>
    <row r="413" ht="15.75" customHeight="1">
      <c r="A413" s="151"/>
      <c r="B413" s="152"/>
      <c r="C413" s="153">
        <f t="shared" si="99"/>
        <v>0</v>
      </c>
      <c r="D413" s="154">
        <f t="shared" ref="D413:E413" si="10123">D412</f>
        <v>1</v>
      </c>
      <c r="E413" s="173">
        <f t="shared" si="10123"/>
        <v>1164</v>
      </c>
      <c r="F413" s="156" t="str">
        <f>IFERROR(IF(S413&gt;=10,"6",IF(S413&gt;=8,"5",IF(S413&gt;=6,"4",IF(S413&gt;=4,"3",IF(S413&gt;=2,"2",IF(S413&gt;=-1,"1",IF(S413&gt;=-2,"-1",IF(S413&gt;=-3,"-2","-3")))))))), F421)</f>
        <v>1</v>
      </c>
      <c r="G413" s="157">
        <f t="shared" si="102"/>
        <v>1</v>
      </c>
      <c r="H413" s="158">
        <f t="shared" si="103"/>
        <v>0</v>
      </c>
      <c r="I413" s="159"/>
      <c r="J413" s="159"/>
      <c r="K413" s="159"/>
      <c r="L413" s="78"/>
      <c r="M413" s="79"/>
      <c r="N413" s="77" t="str">
        <f t="shared" si="104"/>
        <v>0</v>
      </c>
      <c r="O413" s="81"/>
      <c r="P413" s="160">
        <f t="shared" si="9580"/>
        <v>0</v>
      </c>
      <c r="Q413" s="160">
        <f t="shared" si="9581"/>
        <v>0</v>
      </c>
      <c r="R413" s="160">
        <f t="shared" si="9582"/>
        <v>0</v>
      </c>
      <c r="S413" s="160">
        <f t="shared" si="9583"/>
        <v>0</v>
      </c>
      <c r="T413" s="161">
        <f t="shared" ref="T413:U413" si="10124">T412</f>
        <v>2</v>
      </c>
      <c r="U413" s="175">
        <f t="shared" si="10124"/>
        <v>1165</v>
      </c>
      <c r="V413" s="163" t="str">
        <f t="shared" ref="V413:V420" si="10145">IFERROR(IF(AI413&gt;=10,"6",IF(AI413&gt;=8,"5",IF(AI413&gt;=6,"4",IF(AI413&gt;=4,"3",IF(AI413&gt;=2,"2",IF(AI413&gt;=-1,"1",IF(AI413&gt;=-2,"-1",IF(AI413&gt;=-3,"-2","-3")))))))), V421)</f>
        <v>1</v>
      </c>
      <c r="W413" s="164">
        <f t="shared" si="112"/>
        <v>1</v>
      </c>
      <c r="X413" s="165">
        <f t="shared" si="113"/>
        <v>0</v>
      </c>
      <c r="Y413" s="166"/>
      <c r="Z413" s="166"/>
      <c r="AA413" s="166"/>
      <c r="AB413" s="84"/>
      <c r="AC413" s="85"/>
      <c r="AD413" s="83" t="str">
        <f t="shared" si="114"/>
        <v>0</v>
      </c>
      <c r="AE413" s="189"/>
      <c r="AF413" s="168">
        <f t="shared" si="9586"/>
        <v>0</v>
      </c>
      <c r="AG413" s="168">
        <f t="shared" si="9587"/>
        <v>0</v>
      </c>
      <c r="AH413" s="168">
        <f t="shared" si="9588"/>
        <v>0</v>
      </c>
      <c r="AI413" s="168">
        <f t="shared" si="9589"/>
        <v>0</v>
      </c>
      <c r="AJ413" s="154">
        <f t="shared" ref="AJ413:AK413" si="10125">AJ412</f>
        <v>3</v>
      </c>
      <c r="AK413" s="173">
        <f t="shared" si="10125"/>
        <v>1166</v>
      </c>
      <c r="AL413" s="156" t="str">
        <f t="shared" ref="AL413:AL420" si="10147">IFERROR(IF(AY413&gt;=10,"6",IF(AY413&gt;=8,"5",IF(AY413&gt;=6,"4",IF(AY413&gt;=4,"3",IF(AY413&gt;=2,"2",IF(AY413&gt;=-1,"1",IF(AY413&gt;=-2,"-1",IF(AY413&gt;=-3,"-2","-3")))))))), AL421)</f>
        <v>1</v>
      </c>
      <c r="AM413" s="157">
        <f t="shared" si="122"/>
        <v>2</v>
      </c>
      <c r="AN413" s="158">
        <f t="shared" si="123"/>
        <v>0</v>
      </c>
      <c r="AO413" s="159"/>
      <c r="AP413" s="159"/>
      <c r="AQ413" s="159"/>
      <c r="AR413" s="78"/>
      <c r="AS413" s="79"/>
      <c r="AT413" s="77" t="str">
        <f t="shared" si="124"/>
        <v>0</v>
      </c>
      <c r="AU413" s="81"/>
      <c r="AV413" s="160">
        <f t="shared" si="9592"/>
        <v>0</v>
      </c>
      <c r="AW413" s="160">
        <f t="shared" si="9593"/>
        <v>0</v>
      </c>
      <c r="AX413" s="160">
        <f t="shared" si="9594"/>
        <v>0</v>
      </c>
      <c r="AY413" s="160">
        <f t="shared" si="9595"/>
        <v>0</v>
      </c>
      <c r="AZ413" s="161">
        <f t="shared" ref="AZ413:BA413" si="10126">AZ412</f>
        <v>4</v>
      </c>
      <c r="BA413" s="175">
        <f t="shared" si="10126"/>
        <v>1167</v>
      </c>
      <c r="BB413" s="163" t="str">
        <f t="shared" ref="BB413:BB420" si="10149">IFERROR(IF(BO413&gt;=10,"6",IF(BO413&gt;=8,"5",IF(BO413&gt;=6,"4",IF(BO413&gt;=4,"3",IF(BO413&gt;=2,"2",IF(BO413&gt;=-1,"1",IF(BO413&gt;=-2,"-1",IF(BO413&gt;=-3,"-2","-3")))))))), BB421)</f>
        <v>1</v>
      </c>
      <c r="BC413" s="164">
        <f t="shared" si="132"/>
        <v>4</v>
      </c>
      <c r="BD413" s="165">
        <f t="shared" si="133"/>
        <v>0</v>
      </c>
      <c r="BE413" s="166"/>
      <c r="BF413" s="166"/>
      <c r="BG413" s="166"/>
      <c r="BH413" s="84"/>
      <c r="BI413" s="85"/>
      <c r="BJ413" s="83" t="str">
        <f t="shared" si="134"/>
        <v>0</v>
      </c>
      <c r="BK413" s="189"/>
      <c r="BL413" s="168">
        <f t="shared" si="9598"/>
        <v>0</v>
      </c>
      <c r="BM413" s="168">
        <f t="shared" si="9599"/>
        <v>0</v>
      </c>
      <c r="BN413" s="168">
        <f t="shared" si="9600"/>
        <v>0</v>
      </c>
      <c r="BO413" s="168">
        <f t="shared" si="9601"/>
        <v>0</v>
      </c>
      <c r="BP413" s="154">
        <f t="shared" ref="BP413:BQ413" si="10127">BP412</f>
        <v>5</v>
      </c>
      <c r="BQ413" s="173">
        <f t="shared" si="10127"/>
        <v>1168</v>
      </c>
      <c r="BR413" s="156" t="str">
        <f t="shared" ref="BR413:BR420" si="10151">IFERROR(IF(CE413&gt;=10,"6",IF(CE413&gt;=8,"5",IF(CE413&gt;=6,"4",IF(CE413&gt;=4,"3",IF(CE413&gt;=2,"2",IF(CE413&gt;=-1,"1",IF(CE413&gt;=-2,"-1",IF(CE413&gt;=-3,"-2","-3")))))))), BR421)</f>
        <v>1</v>
      </c>
      <c r="BS413" s="157">
        <f t="shared" si="142"/>
        <v>4</v>
      </c>
      <c r="BT413" s="158">
        <f t="shared" si="143"/>
        <v>0</v>
      </c>
      <c r="BU413" s="159"/>
      <c r="BV413" s="159"/>
      <c r="BW413" s="159"/>
      <c r="BX413" s="78"/>
      <c r="BY413" s="79"/>
      <c r="BZ413" s="77" t="str">
        <f t="shared" si="144"/>
        <v>0</v>
      </c>
      <c r="CA413" s="81"/>
      <c r="CB413" s="160">
        <f t="shared" si="9604"/>
        <v>0</v>
      </c>
      <c r="CC413" s="160">
        <f t="shared" si="9605"/>
        <v>0</v>
      </c>
      <c r="CD413" s="160">
        <f t="shared" si="9606"/>
        <v>0</v>
      </c>
      <c r="CE413" s="160">
        <f t="shared" si="9607"/>
        <v>0</v>
      </c>
      <c r="CF413" s="161">
        <f t="shared" ref="CF413:CG413" si="10128">CF412</f>
        <v>6</v>
      </c>
      <c r="CG413" s="175">
        <f t="shared" si="10128"/>
        <v>1169</v>
      </c>
      <c r="CH413" s="163" t="str">
        <f t="shared" ref="CH413:CH420" si="10153">IFERROR(IF(CU413&gt;=10,"6",IF(CU413&gt;=8,"5",IF(CU413&gt;=6,"4",IF(CU413&gt;=4,"3",IF(CU413&gt;=2,"2",IF(CU413&gt;=-1,"1",IF(CU413&gt;=-2,"-1",IF(CU413&gt;=-3,"-2","-3")))))))), CH421)</f>
        <v>1</v>
      </c>
      <c r="CI413" s="164">
        <f t="shared" si="152"/>
        <v>2</v>
      </c>
      <c r="CJ413" s="165">
        <f t="shared" si="153"/>
        <v>0</v>
      </c>
      <c r="CK413" s="166"/>
      <c r="CL413" s="166"/>
      <c r="CM413" s="166"/>
      <c r="CN413" s="84"/>
      <c r="CO413" s="85"/>
      <c r="CP413" s="83" t="str">
        <f t="shared" si="154"/>
        <v>0</v>
      </c>
      <c r="CQ413" s="189"/>
      <c r="CR413" s="168">
        <f t="shared" si="9610"/>
        <v>0</v>
      </c>
      <c r="CS413" s="168">
        <f t="shared" si="9611"/>
        <v>0</v>
      </c>
      <c r="CT413" s="168">
        <f t="shared" si="9612"/>
        <v>0</v>
      </c>
      <c r="CU413" s="168">
        <f t="shared" si="9613"/>
        <v>0</v>
      </c>
      <c r="CV413" s="154">
        <f t="shared" ref="CV413:CW413" si="10129">CV412</f>
        <v>7</v>
      </c>
      <c r="CW413" s="173">
        <f t="shared" si="10129"/>
        <v>1170</v>
      </c>
      <c r="CX413" s="156" t="str">
        <f t="shared" ref="CX413:CX420" si="10155">IFERROR(IF(DK413&gt;=10,"6",IF(DK413&gt;=8,"5",IF(DK413&gt;=6,"4",IF(DK413&gt;=4,"3",IF(DK413&gt;=2,"2",IF(DK413&gt;=-1,"1",IF(DK413&gt;=-2,"-1",IF(DK413&gt;=-3,"-2","-3")))))))), CX421)</f>
        <v>1</v>
      </c>
      <c r="CY413" s="157">
        <f t="shared" si="162"/>
        <v>2</v>
      </c>
      <c r="CZ413" s="158">
        <f t="shared" si="163"/>
        <v>0</v>
      </c>
      <c r="DA413" s="159"/>
      <c r="DB413" s="159"/>
      <c r="DC413" s="159"/>
      <c r="DD413" s="78"/>
      <c r="DE413" s="79"/>
      <c r="DF413" s="77" t="str">
        <f t="shared" si="164"/>
        <v>0</v>
      </c>
      <c r="DG413" s="81"/>
      <c r="DH413" s="160">
        <f t="shared" si="9616"/>
        <v>0</v>
      </c>
      <c r="DI413" s="160">
        <f t="shared" si="9617"/>
        <v>0</v>
      </c>
      <c r="DJ413" s="160">
        <f t="shared" si="9618"/>
        <v>0</v>
      </c>
      <c r="DK413" s="160">
        <f t="shared" si="9619"/>
        <v>0</v>
      </c>
      <c r="DL413" s="161">
        <f t="shared" ref="DL413:DM413" si="10130">DL412</f>
        <v>8</v>
      </c>
      <c r="DM413" s="175">
        <f t="shared" si="10130"/>
        <v>1171</v>
      </c>
      <c r="DN413" s="163" t="str">
        <f t="shared" ref="DN413:DN420" si="10157">IFERROR(IF(EA413&gt;=10,"6",IF(EA413&gt;=8,"5",IF(EA413&gt;=6,"4",IF(EA413&gt;=4,"3",IF(EA413&gt;=2,"2",IF(EA413&gt;=-1,"1",IF(EA413&gt;=-2,"-1",IF(EA413&gt;=-3,"-2","-3")))))))), DN421)</f>
        <v>1</v>
      </c>
      <c r="DO413" s="164">
        <f t="shared" si="172"/>
        <v>2</v>
      </c>
      <c r="DP413" s="165">
        <f t="shared" si="173"/>
        <v>0</v>
      </c>
      <c r="DQ413" s="166"/>
      <c r="DR413" s="166"/>
      <c r="DS413" s="166"/>
      <c r="DT413" s="84"/>
      <c r="DU413" s="85"/>
      <c r="DV413" s="83" t="str">
        <f t="shared" si="174"/>
        <v>0</v>
      </c>
      <c r="DW413" s="189"/>
      <c r="DX413" s="168">
        <f t="shared" si="9622"/>
        <v>0</v>
      </c>
      <c r="DY413" s="168">
        <f t="shared" si="9623"/>
        <v>0</v>
      </c>
      <c r="DZ413" s="168">
        <f t="shared" si="9624"/>
        <v>0</v>
      </c>
      <c r="EA413" s="168">
        <f t="shared" si="9625"/>
        <v>0</v>
      </c>
      <c r="EB413" s="154">
        <f t="shared" ref="EB413:EC413" si="10131">EB412</f>
        <v>9</v>
      </c>
      <c r="EC413" s="173">
        <f t="shared" si="10131"/>
        <v>1172</v>
      </c>
      <c r="ED413" s="156" t="str">
        <f t="shared" ref="ED413:ED420" si="10159">IFERROR(IF(EQ413&gt;=10,"6",IF(EQ413&gt;=8,"5",IF(EQ413&gt;=6,"4",IF(EQ413&gt;=4,"3",IF(EQ413&gt;=2,"2",IF(EQ413&gt;=-1,"1",IF(EQ413&gt;=-2,"-1",IF(EQ413&gt;=-3,"-2","-3")))))))), ED421)</f>
        <v>1</v>
      </c>
      <c r="EE413" s="157">
        <f t="shared" si="182"/>
        <v>5</v>
      </c>
      <c r="EF413" s="169">
        <f t="shared" si="183"/>
        <v>0</v>
      </c>
      <c r="EG413" s="159"/>
      <c r="EH413" s="159"/>
      <c r="EI413" s="159"/>
      <c r="EJ413" s="78"/>
      <c r="EK413" s="79"/>
      <c r="EL413" s="77" t="str">
        <f t="shared" si="184"/>
        <v>0</v>
      </c>
      <c r="EM413" s="81"/>
      <c r="EN413" s="160">
        <f t="shared" si="9628"/>
        <v>0</v>
      </c>
      <c r="EO413" s="160">
        <f t="shared" si="9629"/>
        <v>0</v>
      </c>
      <c r="EP413" s="160">
        <f t="shared" si="9630"/>
        <v>0</v>
      </c>
      <c r="EQ413" s="160">
        <f t="shared" si="9631"/>
        <v>0</v>
      </c>
      <c r="ER413" s="161">
        <f t="shared" ref="ER413:ES413" si="10132">ER412</f>
        <v>10</v>
      </c>
      <c r="ES413" s="175">
        <f t="shared" si="10132"/>
        <v>1173</v>
      </c>
      <c r="ET413" s="163" t="str">
        <f t="shared" ref="ET413:ET420" si="10161">IFERROR(IF(FG413&gt;=10,"6",IF(FG413&gt;=8,"5",IF(FG413&gt;=6,"4",IF(FG413&gt;=4,"3",IF(FG413&gt;=2,"2",IF(FG413&gt;=-1,"1",IF(FG413&gt;=-2,"-1",IF(FG413&gt;=-3,"-2","-3")))))))), ET421)</f>
        <v>1</v>
      </c>
      <c r="EU413" s="164">
        <f t="shared" si="192"/>
        <v>19</v>
      </c>
      <c r="EV413" s="165">
        <f t="shared" si="193"/>
        <v>0</v>
      </c>
      <c r="EW413" s="166"/>
      <c r="EX413" s="166"/>
      <c r="EY413" s="166"/>
      <c r="EZ413" s="84"/>
      <c r="FA413" s="85"/>
      <c r="FB413" s="83" t="str">
        <f t="shared" si="194"/>
        <v>0</v>
      </c>
      <c r="FC413" s="189"/>
      <c r="FD413" s="168">
        <f t="shared" si="9634"/>
        <v>0</v>
      </c>
      <c r="FE413" s="168">
        <f t="shared" si="9635"/>
        <v>0</v>
      </c>
      <c r="FF413" s="168">
        <f t="shared" si="9636"/>
        <v>0</v>
      </c>
      <c r="FG413" s="168">
        <f t="shared" si="9637"/>
        <v>0</v>
      </c>
      <c r="FH413" s="154">
        <f t="shared" ref="FH413:FI413" si="10133">FH412</f>
        <v>11</v>
      </c>
      <c r="FI413" s="173">
        <f t="shared" si="10133"/>
        <v>1174</v>
      </c>
      <c r="FJ413" s="156" t="str">
        <f t="shared" ref="FJ413:FJ420" si="10163">IFERROR(IF(FW413&gt;=10,"6",IF(FW413&gt;=8,"5",IF(FW413&gt;=6,"4",IF(FW413&gt;=4,"3",IF(FW413&gt;=2,"2",IF(FW413&gt;=-1,"1",IF(FW413&gt;=-2,"-1",IF(FW413&gt;=-3,"-2","-3")))))))), FJ421)</f>
        <v>1</v>
      </c>
      <c r="FK413" s="157">
        <f t="shared" si="202"/>
        <v>4</v>
      </c>
      <c r="FL413" s="158">
        <f t="shared" si="203"/>
        <v>0</v>
      </c>
      <c r="FM413" s="159"/>
      <c r="FN413" s="159"/>
      <c r="FO413" s="159"/>
      <c r="FP413" s="78"/>
      <c r="FQ413" s="79"/>
      <c r="FR413" s="77" t="str">
        <f t="shared" si="204"/>
        <v>0</v>
      </c>
      <c r="FS413" s="81"/>
      <c r="FT413" s="160">
        <f t="shared" si="9640"/>
        <v>0</v>
      </c>
      <c r="FU413" s="160">
        <f t="shared" si="9641"/>
        <v>0</v>
      </c>
      <c r="FV413" s="160">
        <f t="shared" si="9642"/>
        <v>0</v>
      </c>
      <c r="FW413" s="160">
        <f t="shared" si="9643"/>
        <v>0</v>
      </c>
      <c r="FX413" s="161">
        <f t="shared" ref="FX413:FY413" si="10134">FX412</f>
        <v>12</v>
      </c>
      <c r="FY413" s="175">
        <f t="shared" si="10134"/>
        <v>1175</v>
      </c>
      <c r="FZ413" s="163" t="str">
        <f t="shared" ref="FZ413:FZ420" si="10165">IFERROR(IF(GM413&gt;=10,"6",IF(GM413&gt;=8,"5",IF(GM413&gt;=6,"4",IF(GM413&gt;=4,"3",IF(GM413&gt;=2,"2",IF(GM413&gt;=-1,"1",IF(GM413&gt;=-2,"-1",IF(GM413&gt;=-3,"-2","-3")))))))), FZ421)</f>
        <v>1</v>
      </c>
      <c r="GA413" s="164">
        <f t="shared" si="212"/>
        <v>2</v>
      </c>
      <c r="GB413" s="165">
        <f t="shared" si="213"/>
        <v>0</v>
      </c>
      <c r="GC413" s="166"/>
      <c r="GD413" s="166"/>
      <c r="GE413" s="166"/>
      <c r="GF413" s="84"/>
      <c r="GG413" s="85"/>
      <c r="GH413" s="83" t="str">
        <f t="shared" si="214"/>
        <v>0</v>
      </c>
      <c r="GI413" s="189"/>
      <c r="GJ413" s="168">
        <f t="shared" si="9646"/>
        <v>0</v>
      </c>
      <c r="GK413" s="168">
        <f t="shared" si="9647"/>
        <v>0</v>
      </c>
      <c r="GL413" s="168">
        <f t="shared" si="9648"/>
        <v>0</v>
      </c>
      <c r="GM413" s="168">
        <f t="shared" si="9649"/>
        <v>0</v>
      </c>
      <c r="GN413" s="154">
        <f t="shared" ref="GN413:GO413" si="10135">GN412</f>
        <v>13</v>
      </c>
      <c r="GO413" s="173">
        <f t="shared" si="10135"/>
        <v>1176</v>
      </c>
      <c r="GP413" s="156" t="str">
        <f t="shared" ref="GP413:GP420" si="10167">IFERROR(IF(HC413&gt;=10,"6",IF(HC413&gt;=8,"5",IF(HC413&gt;=6,"4",IF(HC413&gt;=4,"3",IF(HC413&gt;=2,"2",IF(HC413&gt;=-1,"1",IF(HC413&gt;=-2,"-1",IF(HC413&gt;=-3,"-2","-3")))))))), GP421)</f>
        <v>1</v>
      </c>
      <c r="GQ413" s="157">
        <f t="shared" si="222"/>
        <v>3</v>
      </c>
      <c r="GR413" s="158">
        <f t="shared" si="223"/>
        <v>0</v>
      </c>
      <c r="GS413" s="159"/>
      <c r="GT413" s="159"/>
      <c r="GU413" s="159"/>
      <c r="GV413" s="78"/>
      <c r="GW413" s="79"/>
      <c r="GX413" s="77" t="str">
        <f t="shared" si="224"/>
        <v>0</v>
      </c>
      <c r="GY413" s="81"/>
      <c r="GZ413" s="160">
        <f t="shared" si="9652"/>
        <v>0</v>
      </c>
      <c r="HA413" s="160">
        <f t="shared" si="9653"/>
        <v>0</v>
      </c>
      <c r="HB413" s="160">
        <f t="shared" si="9654"/>
        <v>0</v>
      </c>
      <c r="HC413" s="160">
        <f t="shared" si="9655"/>
        <v>0</v>
      </c>
      <c r="HD413" s="161">
        <f t="shared" ref="HD413:HE413" si="10136">HD412</f>
        <v>14</v>
      </c>
      <c r="HE413" s="175">
        <f t="shared" si="10136"/>
        <v>1177</v>
      </c>
      <c r="HF413" s="163" t="str">
        <f t="shared" ref="HF413:HF420" si="10169">IFERROR(IF(HS413&gt;=10,"6",IF(HS413&gt;=8,"5",IF(HS413&gt;=6,"4",IF(HS413&gt;=4,"3",IF(HS413&gt;=2,"2",IF(HS413&gt;=-1,"1",IF(HS413&gt;=-2,"-1",IF(HS413&gt;=-3,"-2","-3")))))))), HF421)</f>
        <v>1</v>
      </c>
      <c r="HG413" s="164">
        <f t="shared" si="232"/>
        <v>5</v>
      </c>
      <c r="HH413" s="165">
        <f t="shared" si="233"/>
        <v>0</v>
      </c>
      <c r="HI413" s="166"/>
      <c r="HJ413" s="166"/>
      <c r="HK413" s="166"/>
      <c r="HL413" s="84"/>
      <c r="HM413" s="85"/>
      <c r="HN413" s="83" t="str">
        <f t="shared" si="234"/>
        <v>0</v>
      </c>
      <c r="HO413" s="189"/>
      <c r="HP413" s="168">
        <f t="shared" si="9658"/>
        <v>0</v>
      </c>
      <c r="HQ413" s="168">
        <f t="shared" si="9659"/>
        <v>0</v>
      </c>
      <c r="HR413" s="168">
        <f t="shared" si="9660"/>
        <v>0</v>
      </c>
      <c r="HS413" s="168">
        <f t="shared" si="9661"/>
        <v>0</v>
      </c>
      <c r="HT413" s="154">
        <f t="shared" ref="HT413:HU413" si="10137">HT412</f>
        <v>15</v>
      </c>
      <c r="HU413" s="173">
        <f t="shared" si="10137"/>
        <v>1178</v>
      </c>
      <c r="HV413" s="156" t="str">
        <f t="shared" ref="HV413:HV420" si="10171">IFERROR(IF(II413&gt;=10,"6",IF(II413&gt;=8,"5",IF(II413&gt;=6,"4",IF(II413&gt;=4,"3",IF(II413&gt;=2,"2",IF(II413&gt;=-1,"1",IF(II413&gt;=-2,"-1",IF(II413&gt;=-3,"-2","-3")))))))), HV421)</f>
        <v>1</v>
      </c>
      <c r="HW413" s="157" t="str">
        <f t="shared" si="242"/>
        <v/>
      </c>
      <c r="HX413" s="169">
        <f t="shared" si="243"/>
        <v>0</v>
      </c>
      <c r="HY413" s="159"/>
      <c r="HZ413" s="159"/>
      <c r="IA413" s="159"/>
      <c r="IB413" s="160"/>
      <c r="IC413" s="160"/>
      <c r="ID413" s="160" t="str">
        <f t="shared" si="244"/>
        <v>0</v>
      </c>
      <c r="IE413" s="160"/>
      <c r="IF413" s="160">
        <f t="shared" si="9664"/>
        <v>0</v>
      </c>
      <c r="IG413" s="160">
        <f t="shared" si="9665"/>
        <v>0</v>
      </c>
      <c r="IH413" s="160">
        <f t="shared" si="9666"/>
        <v>0</v>
      </c>
      <c r="II413" s="160">
        <f t="shared" si="9667"/>
        <v>0</v>
      </c>
      <c r="IJ413" s="161">
        <f t="shared" ref="IJ413:IK413" si="10138">IJ412</f>
        <v>16</v>
      </c>
      <c r="IK413" s="175">
        <f t="shared" si="10138"/>
        <v>1179</v>
      </c>
      <c r="IL413" s="163" t="str">
        <f t="shared" ref="IL413:IL420" si="10173">IFERROR(IF(IY413&gt;=10,"6",IF(IY413&gt;=8,"5",IF(IY413&gt;=6,"4",IF(IY413&gt;=4,"3",IF(IY413&gt;=2,"2",IF(IY413&gt;=-1,"1",IF(IY413&gt;=-2,"-1",IF(IY413&gt;=-3,"-2","-3")))))))), IL421)</f>
        <v>1</v>
      </c>
      <c r="IM413" s="164" t="str">
        <f t="shared" si="252"/>
        <v/>
      </c>
      <c r="IN413" s="165">
        <f t="shared" si="253"/>
        <v>0</v>
      </c>
      <c r="IO413" s="166"/>
      <c r="IP413" s="166"/>
      <c r="IQ413" s="166"/>
      <c r="IR413" s="168"/>
      <c r="IS413" s="168"/>
      <c r="IT413" s="170" t="str">
        <f t="shared" si="254"/>
        <v>0</v>
      </c>
      <c r="IU413" s="170"/>
      <c r="IV413" s="168">
        <f t="shared" si="9670"/>
        <v>0</v>
      </c>
      <c r="IW413" s="168">
        <f t="shared" si="9671"/>
        <v>0</v>
      </c>
      <c r="IX413" s="168">
        <f t="shared" si="9672"/>
        <v>0</v>
      </c>
      <c r="IY413" s="168">
        <f t="shared" si="9673"/>
        <v>0</v>
      </c>
      <c r="IZ413" s="154">
        <f t="shared" ref="IZ413:JA413" si="10139">IZ412</f>
        <v>17</v>
      </c>
      <c r="JA413" s="173">
        <f t="shared" si="10139"/>
        <v>1180</v>
      </c>
      <c r="JB413" s="156" t="str">
        <f t="shared" ref="JB413:JB420" si="10175">IFERROR(IF(JO413&gt;=10,"6",IF(JO413&gt;=8,"5",IF(JO413&gt;=6,"4",IF(JO413&gt;=4,"3",IF(JO413&gt;=2,"2",IF(JO413&gt;=-1,"1",IF(JO413&gt;=-2,"-1",IF(JO413&gt;=-3,"-2","-3")))))))), JB421)</f>
        <v>1</v>
      </c>
      <c r="JC413" s="157" t="str">
        <f t="shared" si="262"/>
        <v/>
      </c>
      <c r="JD413" s="158">
        <f t="shared" si="263"/>
        <v>0</v>
      </c>
      <c r="JE413" s="159"/>
      <c r="JF413" s="159"/>
      <c r="JG413" s="159"/>
      <c r="JH413" s="160"/>
      <c r="JI413" s="160"/>
      <c r="JJ413" s="171" t="str">
        <f t="shared" si="264"/>
        <v>0</v>
      </c>
      <c r="JK413" s="171"/>
      <c r="JL413" s="160">
        <f t="shared" si="9676"/>
        <v>0</v>
      </c>
      <c r="JM413" s="160">
        <f t="shared" si="9677"/>
        <v>0</v>
      </c>
      <c r="JN413" s="160">
        <f t="shared" si="9678"/>
        <v>0</v>
      </c>
      <c r="JO413" s="160">
        <f t="shared" si="9679"/>
        <v>0</v>
      </c>
      <c r="JP413" s="161">
        <f t="shared" ref="JP413:JQ413" si="10140">JP412</f>
        <v>18</v>
      </c>
      <c r="JQ413" s="175">
        <f t="shared" si="10140"/>
        <v>1181</v>
      </c>
      <c r="JR413" s="163" t="str">
        <f t="shared" ref="JR413:JR420" si="10177">IFERROR(IF(KE413&gt;=10,"6",IF(KE413&gt;=8,"5",IF(KE413&gt;=6,"4",IF(KE413&gt;=4,"3",IF(KE413&gt;=2,"2",IF(KE413&gt;=-1,"1",IF(KE413&gt;=-2,"-1",IF(KE413&gt;=-3,"-2","-3")))))))), JR421)</f>
        <v>1</v>
      </c>
      <c r="JS413" s="164" t="str">
        <f t="shared" si="272"/>
        <v/>
      </c>
      <c r="JT413" s="165">
        <f t="shared" si="273"/>
        <v>0</v>
      </c>
      <c r="JU413" s="166"/>
      <c r="JV413" s="166"/>
      <c r="JW413" s="166"/>
      <c r="JX413" s="168"/>
      <c r="JY413" s="168"/>
      <c r="JZ413" s="170" t="str">
        <f t="shared" si="274"/>
        <v>0</v>
      </c>
      <c r="KA413" s="170"/>
      <c r="KB413" s="168">
        <f t="shared" si="9682"/>
        <v>0</v>
      </c>
      <c r="KC413" s="168">
        <f t="shared" si="9683"/>
        <v>0</v>
      </c>
      <c r="KD413" s="168">
        <f t="shared" si="9684"/>
        <v>0</v>
      </c>
      <c r="KE413" s="168">
        <f t="shared" si="9685"/>
        <v>0</v>
      </c>
      <c r="KF413" s="154">
        <f t="shared" ref="KF413:KG413" si="10141">KF412</f>
        <v>19</v>
      </c>
      <c r="KG413" s="173">
        <f t="shared" si="10141"/>
        <v>1182</v>
      </c>
      <c r="KH413" s="156" t="str">
        <f t="shared" ref="KH413:KH420" si="10179">IFERROR(IF(KU413&gt;=10,"6",IF(KU413&gt;=8,"5",IF(KU413&gt;=6,"4",IF(KU413&gt;=4,"3",IF(KU413&gt;=2,"2",IF(KU413&gt;=-1,"1",IF(KU413&gt;=-2,"-1",IF(KU413&gt;=-3,"-2","-3")))))))), KH421)</f>
        <v>1</v>
      </c>
      <c r="KI413" s="157" t="str">
        <f t="shared" si="282"/>
        <v/>
      </c>
      <c r="KJ413" s="158">
        <f t="shared" si="283"/>
        <v>0</v>
      </c>
      <c r="KK413" s="159"/>
      <c r="KL413" s="159"/>
      <c r="KM413" s="159"/>
      <c r="KN413" s="160"/>
      <c r="KO413" s="160"/>
      <c r="KP413" s="171" t="str">
        <f t="shared" si="284"/>
        <v>0</v>
      </c>
      <c r="KQ413" s="171"/>
      <c r="KR413" s="160">
        <f t="shared" si="9688"/>
        <v>0</v>
      </c>
      <c r="KS413" s="160">
        <f t="shared" si="9689"/>
        <v>0</v>
      </c>
      <c r="KT413" s="160">
        <f t="shared" si="9690"/>
        <v>0</v>
      </c>
      <c r="KU413" s="160">
        <f t="shared" si="9691"/>
        <v>0</v>
      </c>
      <c r="KV413" s="161">
        <f t="shared" ref="KV413:KW413" si="10142">KV412</f>
        <v>20</v>
      </c>
      <c r="KW413" s="175">
        <f t="shared" si="10142"/>
        <v>1183</v>
      </c>
      <c r="KX413" s="163" t="str">
        <f t="shared" ref="KX413:KX420" si="10181">IFERROR(IF(LK413&gt;=10,"6",IF(LK413&gt;=8,"5",IF(LK413&gt;=6,"4",IF(LK413&gt;=4,"3",IF(LK413&gt;=2,"2",IF(LK413&gt;=-1,"1",IF(LK413&gt;=-2,"-1",IF(LK413&gt;=-3,"-2","-3")))))))), KX421)</f>
        <v>1</v>
      </c>
      <c r="KY413" s="164" t="str">
        <f t="shared" si="292"/>
        <v/>
      </c>
      <c r="KZ413" s="165">
        <f t="shared" si="293"/>
        <v>0</v>
      </c>
      <c r="LA413" s="166"/>
      <c r="LB413" s="166"/>
      <c r="LC413" s="166"/>
      <c r="LD413" s="168"/>
      <c r="LE413" s="168"/>
      <c r="LF413" s="170" t="str">
        <f t="shared" si="294"/>
        <v>0</v>
      </c>
      <c r="LG413" s="170"/>
      <c r="LH413" s="168">
        <f t="shared" si="9694"/>
        <v>0</v>
      </c>
      <c r="LI413" s="168">
        <f t="shared" si="9695"/>
        <v>0</v>
      </c>
      <c r="LJ413" s="168">
        <f t="shared" si="9696"/>
        <v>0</v>
      </c>
      <c r="LK413" s="168">
        <f t="shared" si="9697"/>
        <v>0</v>
      </c>
      <c r="LL413" s="172"/>
      <c r="LM413" s="172"/>
      <c r="LN413" s="168" t="str">
        <f t="shared" si="9698"/>
        <v>#REF!</v>
      </c>
      <c r="LO413" s="168" t="str">
        <f t="shared" si="9699"/>
        <v>#REF!</v>
      </c>
      <c r="LP413" s="168" t="str">
        <f t="shared" si="9700"/>
        <v>#REF!</v>
      </c>
      <c r="LQ413" s="168" t="str">
        <f t="shared" si="9701"/>
        <v>#REF!</v>
      </c>
    </row>
    <row r="414" ht="15.75" customHeight="1">
      <c r="A414" s="151"/>
      <c r="B414" s="152"/>
      <c r="C414" s="153">
        <f t="shared" si="99"/>
        <v>0</v>
      </c>
      <c r="D414" s="154">
        <f t="shared" ref="D414:E414" si="10143">D413</f>
        <v>1</v>
      </c>
      <c r="E414" s="173">
        <f t="shared" si="10143"/>
        <v>1164</v>
      </c>
      <c r="F414" s="156" t="str">
        <f t="shared" ref="F414:F420" si="10183">IFERROR(IF(S414&gt;=10,"6",IF(S414&gt;=8,"5",IF(S414&gt;=6,"4",IF(S414&gt;=4,"3",IF(S414&gt;=2,"2",IF(S414&gt;=-1,"1",IF(S414&gt;=-2,"-1",IF(S414&gt;=-3,"-2","-3")))))))), #REF!)</f>
        <v>1</v>
      </c>
      <c r="G414" s="157">
        <f t="shared" si="102"/>
        <v>1</v>
      </c>
      <c r="H414" s="158">
        <f t="shared" si="103"/>
        <v>0</v>
      </c>
      <c r="I414" s="159"/>
      <c r="J414" s="159"/>
      <c r="K414" s="159"/>
      <c r="L414" s="78"/>
      <c r="M414" s="79"/>
      <c r="N414" s="77" t="str">
        <f t="shared" si="104"/>
        <v>0</v>
      </c>
      <c r="O414" s="81"/>
      <c r="P414" s="160">
        <f t="shared" si="9580"/>
        <v>0</v>
      </c>
      <c r="Q414" s="160">
        <f t="shared" si="9581"/>
        <v>0</v>
      </c>
      <c r="R414" s="160">
        <f t="shared" si="9582"/>
        <v>0</v>
      </c>
      <c r="S414" s="160">
        <f t="shared" si="9583"/>
        <v>0</v>
      </c>
      <c r="T414" s="161">
        <f t="shared" ref="T414:U414" si="10144">T413</f>
        <v>2</v>
      </c>
      <c r="U414" s="175">
        <f t="shared" si="10144"/>
        <v>1165</v>
      </c>
      <c r="V414" s="163" t="str">
        <f t="shared" si="10145"/>
        <v>1</v>
      </c>
      <c r="W414" s="164">
        <f t="shared" si="112"/>
        <v>1</v>
      </c>
      <c r="X414" s="165">
        <f t="shared" si="113"/>
        <v>0</v>
      </c>
      <c r="Y414" s="166"/>
      <c r="Z414" s="166"/>
      <c r="AA414" s="166"/>
      <c r="AB414" s="84"/>
      <c r="AC414" s="85"/>
      <c r="AD414" s="83" t="str">
        <f t="shared" si="114"/>
        <v>0</v>
      </c>
      <c r="AE414" s="189"/>
      <c r="AF414" s="168">
        <f t="shared" si="9586"/>
        <v>0</v>
      </c>
      <c r="AG414" s="168">
        <f t="shared" si="9587"/>
        <v>0</v>
      </c>
      <c r="AH414" s="168">
        <f t="shared" si="9588"/>
        <v>0</v>
      </c>
      <c r="AI414" s="168">
        <f t="shared" si="9589"/>
        <v>0</v>
      </c>
      <c r="AJ414" s="154">
        <f t="shared" ref="AJ414:AK414" si="10146">AJ413</f>
        <v>3</v>
      </c>
      <c r="AK414" s="173">
        <f t="shared" si="10146"/>
        <v>1166</v>
      </c>
      <c r="AL414" s="156" t="str">
        <f t="shared" si="10147"/>
        <v>1</v>
      </c>
      <c r="AM414" s="157">
        <f t="shared" si="122"/>
        <v>2</v>
      </c>
      <c r="AN414" s="158">
        <f t="shared" si="123"/>
        <v>0</v>
      </c>
      <c r="AO414" s="159"/>
      <c r="AP414" s="159"/>
      <c r="AQ414" s="159"/>
      <c r="AR414" s="78"/>
      <c r="AS414" s="79"/>
      <c r="AT414" s="77" t="str">
        <f t="shared" si="124"/>
        <v>0</v>
      </c>
      <c r="AU414" s="81"/>
      <c r="AV414" s="160">
        <f t="shared" si="9592"/>
        <v>0</v>
      </c>
      <c r="AW414" s="160">
        <f t="shared" si="9593"/>
        <v>0</v>
      </c>
      <c r="AX414" s="160">
        <f t="shared" si="9594"/>
        <v>0</v>
      </c>
      <c r="AY414" s="160">
        <f t="shared" si="9595"/>
        <v>0</v>
      </c>
      <c r="AZ414" s="161">
        <f t="shared" ref="AZ414:BA414" si="10148">AZ413</f>
        <v>4</v>
      </c>
      <c r="BA414" s="175">
        <f t="shared" si="10148"/>
        <v>1167</v>
      </c>
      <c r="BB414" s="163" t="str">
        <f t="shared" si="10149"/>
        <v>1</v>
      </c>
      <c r="BC414" s="164">
        <f t="shared" si="132"/>
        <v>4</v>
      </c>
      <c r="BD414" s="165">
        <f t="shared" si="133"/>
        <v>0</v>
      </c>
      <c r="BE414" s="166"/>
      <c r="BF414" s="166"/>
      <c r="BG414" s="166"/>
      <c r="BH414" s="84"/>
      <c r="BI414" s="85"/>
      <c r="BJ414" s="83" t="str">
        <f t="shared" si="134"/>
        <v>0</v>
      </c>
      <c r="BK414" s="189"/>
      <c r="BL414" s="168">
        <f t="shared" si="9598"/>
        <v>0</v>
      </c>
      <c r="BM414" s="168">
        <f t="shared" si="9599"/>
        <v>0</v>
      </c>
      <c r="BN414" s="168">
        <f t="shared" si="9600"/>
        <v>0</v>
      </c>
      <c r="BO414" s="168">
        <f t="shared" si="9601"/>
        <v>0</v>
      </c>
      <c r="BP414" s="154">
        <f t="shared" ref="BP414:BQ414" si="10150">BP413</f>
        <v>5</v>
      </c>
      <c r="BQ414" s="173">
        <f t="shared" si="10150"/>
        <v>1168</v>
      </c>
      <c r="BR414" s="156" t="str">
        <f t="shared" si="10151"/>
        <v>1</v>
      </c>
      <c r="BS414" s="157">
        <f t="shared" si="142"/>
        <v>4</v>
      </c>
      <c r="BT414" s="158">
        <f t="shared" si="143"/>
        <v>0</v>
      </c>
      <c r="BU414" s="159"/>
      <c r="BV414" s="159"/>
      <c r="BW414" s="159"/>
      <c r="BX414" s="78"/>
      <c r="BY414" s="79"/>
      <c r="BZ414" s="77" t="str">
        <f t="shared" si="144"/>
        <v>0</v>
      </c>
      <c r="CA414" s="81"/>
      <c r="CB414" s="160">
        <f t="shared" si="9604"/>
        <v>0</v>
      </c>
      <c r="CC414" s="160">
        <f t="shared" si="9605"/>
        <v>0</v>
      </c>
      <c r="CD414" s="160">
        <f t="shared" si="9606"/>
        <v>0</v>
      </c>
      <c r="CE414" s="160">
        <f t="shared" si="9607"/>
        <v>0</v>
      </c>
      <c r="CF414" s="161">
        <f t="shared" ref="CF414:CG414" si="10152">CF413</f>
        <v>6</v>
      </c>
      <c r="CG414" s="175">
        <f t="shared" si="10152"/>
        <v>1169</v>
      </c>
      <c r="CH414" s="163" t="str">
        <f t="shared" si="10153"/>
        <v>1</v>
      </c>
      <c r="CI414" s="164">
        <f t="shared" si="152"/>
        <v>2</v>
      </c>
      <c r="CJ414" s="165">
        <f t="shared" si="153"/>
        <v>0</v>
      </c>
      <c r="CK414" s="166"/>
      <c r="CL414" s="166"/>
      <c r="CM414" s="166"/>
      <c r="CN414" s="84"/>
      <c r="CO414" s="85"/>
      <c r="CP414" s="83" t="str">
        <f t="shared" si="154"/>
        <v>0</v>
      </c>
      <c r="CQ414" s="189"/>
      <c r="CR414" s="168">
        <f t="shared" si="9610"/>
        <v>0</v>
      </c>
      <c r="CS414" s="168">
        <f t="shared" si="9611"/>
        <v>0</v>
      </c>
      <c r="CT414" s="168">
        <f t="shared" si="9612"/>
        <v>0</v>
      </c>
      <c r="CU414" s="168">
        <f t="shared" si="9613"/>
        <v>0</v>
      </c>
      <c r="CV414" s="154">
        <f t="shared" ref="CV414:CW414" si="10154">CV413</f>
        <v>7</v>
      </c>
      <c r="CW414" s="173">
        <f t="shared" si="10154"/>
        <v>1170</v>
      </c>
      <c r="CX414" s="156" t="str">
        <f t="shared" si="10155"/>
        <v>1</v>
      </c>
      <c r="CY414" s="157">
        <f t="shared" si="162"/>
        <v>2</v>
      </c>
      <c r="CZ414" s="158">
        <f t="shared" si="163"/>
        <v>0</v>
      </c>
      <c r="DA414" s="159"/>
      <c r="DB414" s="159"/>
      <c r="DC414" s="159"/>
      <c r="DD414" s="78"/>
      <c r="DE414" s="79"/>
      <c r="DF414" s="77" t="str">
        <f t="shared" si="164"/>
        <v>0</v>
      </c>
      <c r="DG414" s="81"/>
      <c r="DH414" s="160">
        <f t="shared" si="9616"/>
        <v>0</v>
      </c>
      <c r="DI414" s="160">
        <f t="shared" si="9617"/>
        <v>0</v>
      </c>
      <c r="DJ414" s="160">
        <f t="shared" si="9618"/>
        <v>0</v>
      </c>
      <c r="DK414" s="160">
        <f t="shared" si="9619"/>
        <v>0</v>
      </c>
      <c r="DL414" s="161">
        <f t="shared" ref="DL414:DM414" si="10156">DL413</f>
        <v>8</v>
      </c>
      <c r="DM414" s="175">
        <f t="shared" si="10156"/>
        <v>1171</v>
      </c>
      <c r="DN414" s="163" t="str">
        <f t="shared" si="10157"/>
        <v>1</v>
      </c>
      <c r="DO414" s="164">
        <f t="shared" si="172"/>
        <v>2</v>
      </c>
      <c r="DP414" s="165">
        <f t="shared" si="173"/>
        <v>0</v>
      </c>
      <c r="DQ414" s="166"/>
      <c r="DR414" s="166"/>
      <c r="DS414" s="166"/>
      <c r="DT414" s="84"/>
      <c r="DU414" s="85"/>
      <c r="DV414" s="83" t="str">
        <f t="shared" si="174"/>
        <v>0</v>
      </c>
      <c r="DW414" s="189"/>
      <c r="DX414" s="168">
        <f t="shared" si="9622"/>
        <v>0</v>
      </c>
      <c r="DY414" s="168">
        <f t="shared" si="9623"/>
        <v>0</v>
      </c>
      <c r="DZ414" s="168">
        <f t="shared" si="9624"/>
        <v>0</v>
      </c>
      <c r="EA414" s="168">
        <f t="shared" si="9625"/>
        <v>0</v>
      </c>
      <c r="EB414" s="154">
        <f t="shared" ref="EB414:EC414" si="10158">EB413</f>
        <v>9</v>
      </c>
      <c r="EC414" s="173">
        <f t="shared" si="10158"/>
        <v>1172</v>
      </c>
      <c r="ED414" s="156" t="str">
        <f t="shared" si="10159"/>
        <v>1</v>
      </c>
      <c r="EE414" s="157">
        <f t="shared" si="182"/>
        <v>5</v>
      </c>
      <c r="EF414" s="169">
        <f t="shared" si="183"/>
        <v>0</v>
      </c>
      <c r="EG414" s="159"/>
      <c r="EH414" s="159"/>
      <c r="EI414" s="159"/>
      <c r="EJ414" s="78"/>
      <c r="EK414" s="79"/>
      <c r="EL414" s="77" t="str">
        <f t="shared" si="184"/>
        <v>0</v>
      </c>
      <c r="EM414" s="81"/>
      <c r="EN414" s="160">
        <f t="shared" si="9628"/>
        <v>0</v>
      </c>
      <c r="EO414" s="160">
        <f t="shared" si="9629"/>
        <v>0</v>
      </c>
      <c r="EP414" s="160">
        <f t="shared" si="9630"/>
        <v>0</v>
      </c>
      <c r="EQ414" s="160">
        <f t="shared" si="9631"/>
        <v>0</v>
      </c>
      <c r="ER414" s="161">
        <f t="shared" ref="ER414:ES414" si="10160">ER413</f>
        <v>10</v>
      </c>
      <c r="ES414" s="175">
        <f t="shared" si="10160"/>
        <v>1173</v>
      </c>
      <c r="ET414" s="163" t="str">
        <f t="shared" si="10161"/>
        <v>1</v>
      </c>
      <c r="EU414" s="164">
        <f t="shared" si="192"/>
        <v>19</v>
      </c>
      <c r="EV414" s="165">
        <f t="shared" si="193"/>
        <v>0</v>
      </c>
      <c r="EW414" s="166"/>
      <c r="EX414" s="166"/>
      <c r="EY414" s="166"/>
      <c r="EZ414" s="84"/>
      <c r="FA414" s="85"/>
      <c r="FB414" s="83" t="str">
        <f t="shared" si="194"/>
        <v>0</v>
      </c>
      <c r="FC414" s="189"/>
      <c r="FD414" s="168">
        <f t="shared" si="9634"/>
        <v>0</v>
      </c>
      <c r="FE414" s="168">
        <f t="shared" si="9635"/>
        <v>0</v>
      </c>
      <c r="FF414" s="168">
        <f t="shared" si="9636"/>
        <v>0</v>
      </c>
      <c r="FG414" s="168">
        <f t="shared" si="9637"/>
        <v>0</v>
      </c>
      <c r="FH414" s="154">
        <f t="shared" ref="FH414:FI414" si="10162">FH413</f>
        <v>11</v>
      </c>
      <c r="FI414" s="173">
        <f t="shared" si="10162"/>
        <v>1174</v>
      </c>
      <c r="FJ414" s="156" t="str">
        <f t="shared" si="10163"/>
        <v>1</v>
      </c>
      <c r="FK414" s="157">
        <f t="shared" si="202"/>
        <v>4</v>
      </c>
      <c r="FL414" s="158">
        <f t="shared" si="203"/>
        <v>0</v>
      </c>
      <c r="FM414" s="159"/>
      <c r="FN414" s="159"/>
      <c r="FO414" s="159"/>
      <c r="FP414" s="78"/>
      <c r="FQ414" s="79"/>
      <c r="FR414" s="77" t="str">
        <f t="shared" si="204"/>
        <v>0</v>
      </c>
      <c r="FS414" s="81"/>
      <c r="FT414" s="160">
        <f t="shared" si="9640"/>
        <v>0</v>
      </c>
      <c r="FU414" s="160">
        <f t="shared" si="9641"/>
        <v>0</v>
      </c>
      <c r="FV414" s="160">
        <f t="shared" si="9642"/>
        <v>0</v>
      </c>
      <c r="FW414" s="160">
        <f t="shared" si="9643"/>
        <v>0</v>
      </c>
      <c r="FX414" s="161">
        <f t="shared" ref="FX414:FY414" si="10164">FX413</f>
        <v>12</v>
      </c>
      <c r="FY414" s="175">
        <f t="shared" si="10164"/>
        <v>1175</v>
      </c>
      <c r="FZ414" s="163" t="str">
        <f t="shared" si="10165"/>
        <v>1</v>
      </c>
      <c r="GA414" s="164">
        <f t="shared" si="212"/>
        <v>2</v>
      </c>
      <c r="GB414" s="165">
        <f t="shared" si="213"/>
        <v>0</v>
      </c>
      <c r="GC414" s="166"/>
      <c r="GD414" s="166"/>
      <c r="GE414" s="166"/>
      <c r="GF414" s="84"/>
      <c r="GG414" s="85"/>
      <c r="GH414" s="83" t="str">
        <f t="shared" si="214"/>
        <v>0</v>
      </c>
      <c r="GI414" s="189"/>
      <c r="GJ414" s="168">
        <f t="shared" si="9646"/>
        <v>0</v>
      </c>
      <c r="GK414" s="168">
        <f t="shared" si="9647"/>
        <v>0</v>
      </c>
      <c r="GL414" s="168">
        <f t="shared" si="9648"/>
        <v>0</v>
      </c>
      <c r="GM414" s="168">
        <f t="shared" si="9649"/>
        <v>0</v>
      </c>
      <c r="GN414" s="154">
        <f t="shared" ref="GN414:GO414" si="10166">GN413</f>
        <v>13</v>
      </c>
      <c r="GO414" s="173">
        <f t="shared" si="10166"/>
        <v>1176</v>
      </c>
      <c r="GP414" s="156" t="str">
        <f t="shared" si="10167"/>
        <v>1</v>
      </c>
      <c r="GQ414" s="157">
        <f t="shared" si="222"/>
        <v>3</v>
      </c>
      <c r="GR414" s="158">
        <f t="shared" si="223"/>
        <v>0</v>
      </c>
      <c r="GS414" s="159"/>
      <c r="GT414" s="159"/>
      <c r="GU414" s="159"/>
      <c r="GV414" s="78"/>
      <c r="GW414" s="79"/>
      <c r="GX414" s="77" t="str">
        <f t="shared" si="224"/>
        <v>0</v>
      </c>
      <c r="GY414" s="81"/>
      <c r="GZ414" s="160">
        <f t="shared" si="9652"/>
        <v>0</v>
      </c>
      <c r="HA414" s="160">
        <f t="shared" si="9653"/>
        <v>0</v>
      </c>
      <c r="HB414" s="160">
        <f t="shared" si="9654"/>
        <v>0</v>
      </c>
      <c r="HC414" s="160">
        <f t="shared" si="9655"/>
        <v>0</v>
      </c>
      <c r="HD414" s="161">
        <f t="shared" ref="HD414:HE414" si="10168">HD413</f>
        <v>14</v>
      </c>
      <c r="HE414" s="175">
        <f t="shared" si="10168"/>
        <v>1177</v>
      </c>
      <c r="HF414" s="163" t="str">
        <f t="shared" si="10169"/>
        <v>1</v>
      </c>
      <c r="HG414" s="164">
        <f t="shared" si="232"/>
        <v>5</v>
      </c>
      <c r="HH414" s="165">
        <f t="shared" si="233"/>
        <v>0</v>
      </c>
      <c r="HI414" s="166"/>
      <c r="HJ414" s="166"/>
      <c r="HK414" s="166"/>
      <c r="HL414" s="84"/>
      <c r="HM414" s="85"/>
      <c r="HN414" s="83" t="str">
        <f t="shared" si="234"/>
        <v>0</v>
      </c>
      <c r="HO414" s="189"/>
      <c r="HP414" s="168">
        <f t="shared" si="9658"/>
        <v>0</v>
      </c>
      <c r="HQ414" s="168">
        <f t="shared" si="9659"/>
        <v>0</v>
      </c>
      <c r="HR414" s="168">
        <f t="shared" si="9660"/>
        <v>0</v>
      </c>
      <c r="HS414" s="168">
        <f t="shared" si="9661"/>
        <v>0</v>
      </c>
      <c r="HT414" s="154">
        <f t="shared" ref="HT414:HU414" si="10170">HT413</f>
        <v>15</v>
      </c>
      <c r="HU414" s="173">
        <f t="shared" si="10170"/>
        <v>1178</v>
      </c>
      <c r="HV414" s="156" t="str">
        <f t="shared" si="10171"/>
        <v>1</v>
      </c>
      <c r="HW414" s="157" t="str">
        <f t="shared" si="242"/>
        <v/>
      </c>
      <c r="HX414" s="169">
        <f t="shared" si="243"/>
        <v>0</v>
      </c>
      <c r="HY414" s="159"/>
      <c r="HZ414" s="159"/>
      <c r="IA414" s="159"/>
      <c r="IB414" s="160"/>
      <c r="IC414" s="160"/>
      <c r="ID414" s="160" t="str">
        <f t="shared" si="244"/>
        <v>0</v>
      </c>
      <c r="IE414" s="160"/>
      <c r="IF414" s="160">
        <f t="shared" si="9664"/>
        <v>0</v>
      </c>
      <c r="IG414" s="160">
        <f t="shared" si="9665"/>
        <v>0</v>
      </c>
      <c r="IH414" s="160">
        <f t="shared" si="9666"/>
        <v>0</v>
      </c>
      <c r="II414" s="160">
        <f t="shared" si="9667"/>
        <v>0</v>
      </c>
      <c r="IJ414" s="161">
        <f t="shared" ref="IJ414:IK414" si="10172">IJ413</f>
        <v>16</v>
      </c>
      <c r="IK414" s="175">
        <f t="shared" si="10172"/>
        <v>1179</v>
      </c>
      <c r="IL414" s="163" t="str">
        <f t="shared" si="10173"/>
        <v>1</v>
      </c>
      <c r="IM414" s="164" t="str">
        <f t="shared" si="252"/>
        <v/>
      </c>
      <c r="IN414" s="165">
        <f t="shared" si="253"/>
        <v>0</v>
      </c>
      <c r="IO414" s="166"/>
      <c r="IP414" s="166"/>
      <c r="IQ414" s="166"/>
      <c r="IR414" s="168"/>
      <c r="IS414" s="168"/>
      <c r="IT414" s="170" t="str">
        <f t="shared" si="254"/>
        <v>0</v>
      </c>
      <c r="IU414" s="170"/>
      <c r="IV414" s="168">
        <f t="shared" si="9670"/>
        <v>0</v>
      </c>
      <c r="IW414" s="168">
        <f t="shared" si="9671"/>
        <v>0</v>
      </c>
      <c r="IX414" s="168">
        <f t="shared" si="9672"/>
        <v>0</v>
      </c>
      <c r="IY414" s="168">
        <f t="shared" si="9673"/>
        <v>0</v>
      </c>
      <c r="IZ414" s="154">
        <f t="shared" ref="IZ414:JA414" si="10174">IZ413</f>
        <v>17</v>
      </c>
      <c r="JA414" s="173">
        <f t="shared" si="10174"/>
        <v>1180</v>
      </c>
      <c r="JB414" s="156" t="str">
        <f t="shared" si="10175"/>
        <v>1</v>
      </c>
      <c r="JC414" s="157" t="str">
        <f t="shared" si="262"/>
        <v/>
      </c>
      <c r="JD414" s="158">
        <f t="shared" si="263"/>
        <v>0</v>
      </c>
      <c r="JE414" s="159"/>
      <c r="JF414" s="159"/>
      <c r="JG414" s="159"/>
      <c r="JH414" s="160"/>
      <c r="JI414" s="160"/>
      <c r="JJ414" s="171" t="str">
        <f t="shared" si="264"/>
        <v>0</v>
      </c>
      <c r="JK414" s="171"/>
      <c r="JL414" s="160">
        <f t="shared" si="9676"/>
        <v>0</v>
      </c>
      <c r="JM414" s="160">
        <f t="shared" si="9677"/>
        <v>0</v>
      </c>
      <c r="JN414" s="160">
        <f t="shared" si="9678"/>
        <v>0</v>
      </c>
      <c r="JO414" s="160">
        <f t="shared" si="9679"/>
        <v>0</v>
      </c>
      <c r="JP414" s="161">
        <f t="shared" ref="JP414:JQ414" si="10176">JP413</f>
        <v>18</v>
      </c>
      <c r="JQ414" s="175">
        <f t="shared" si="10176"/>
        <v>1181</v>
      </c>
      <c r="JR414" s="163" t="str">
        <f t="shared" si="10177"/>
        <v>1</v>
      </c>
      <c r="JS414" s="164" t="str">
        <f t="shared" si="272"/>
        <v/>
      </c>
      <c r="JT414" s="165">
        <f t="shared" si="273"/>
        <v>0</v>
      </c>
      <c r="JU414" s="166"/>
      <c r="JV414" s="166"/>
      <c r="JW414" s="166"/>
      <c r="JX414" s="168"/>
      <c r="JY414" s="168"/>
      <c r="JZ414" s="170" t="str">
        <f t="shared" si="274"/>
        <v>0</v>
      </c>
      <c r="KA414" s="170"/>
      <c r="KB414" s="168">
        <f t="shared" si="9682"/>
        <v>0</v>
      </c>
      <c r="KC414" s="168">
        <f t="shared" si="9683"/>
        <v>0</v>
      </c>
      <c r="KD414" s="168">
        <f t="shared" si="9684"/>
        <v>0</v>
      </c>
      <c r="KE414" s="168">
        <f t="shared" si="9685"/>
        <v>0</v>
      </c>
      <c r="KF414" s="154">
        <f t="shared" ref="KF414:KG414" si="10178">KF413</f>
        <v>19</v>
      </c>
      <c r="KG414" s="173">
        <f t="shared" si="10178"/>
        <v>1182</v>
      </c>
      <c r="KH414" s="156" t="str">
        <f t="shared" si="10179"/>
        <v>1</v>
      </c>
      <c r="KI414" s="157" t="str">
        <f t="shared" si="282"/>
        <v/>
      </c>
      <c r="KJ414" s="158">
        <f t="shared" si="283"/>
        <v>0</v>
      </c>
      <c r="KK414" s="159"/>
      <c r="KL414" s="159"/>
      <c r="KM414" s="159"/>
      <c r="KN414" s="160"/>
      <c r="KO414" s="160"/>
      <c r="KP414" s="171" t="str">
        <f t="shared" si="284"/>
        <v>0</v>
      </c>
      <c r="KQ414" s="171"/>
      <c r="KR414" s="160">
        <f t="shared" si="9688"/>
        <v>0</v>
      </c>
      <c r="KS414" s="160">
        <f t="shared" si="9689"/>
        <v>0</v>
      </c>
      <c r="KT414" s="160">
        <f t="shared" si="9690"/>
        <v>0</v>
      </c>
      <c r="KU414" s="160">
        <f t="shared" si="9691"/>
        <v>0</v>
      </c>
      <c r="KV414" s="161">
        <f t="shared" ref="KV414:KW414" si="10180">KV413</f>
        <v>20</v>
      </c>
      <c r="KW414" s="175">
        <f t="shared" si="10180"/>
        <v>1183</v>
      </c>
      <c r="KX414" s="163" t="str">
        <f t="shared" si="10181"/>
        <v>1</v>
      </c>
      <c r="KY414" s="164" t="str">
        <f t="shared" si="292"/>
        <v/>
      </c>
      <c r="KZ414" s="165">
        <f t="shared" si="293"/>
        <v>0</v>
      </c>
      <c r="LA414" s="166"/>
      <c r="LB414" s="166"/>
      <c r="LC414" s="166"/>
      <c r="LD414" s="168"/>
      <c r="LE414" s="168"/>
      <c r="LF414" s="170" t="str">
        <f t="shared" si="294"/>
        <v>0</v>
      </c>
      <c r="LG414" s="170"/>
      <c r="LH414" s="168">
        <f t="shared" si="9694"/>
        <v>0</v>
      </c>
      <c r="LI414" s="168">
        <f t="shared" si="9695"/>
        <v>0</v>
      </c>
      <c r="LJ414" s="168">
        <f t="shared" si="9696"/>
        <v>0</v>
      </c>
      <c r="LK414" s="168">
        <f t="shared" si="9697"/>
        <v>0</v>
      </c>
      <c r="LL414" s="172"/>
      <c r="LM414" s="172"/>
      <c r="LN414" s="168" t="str">
        <f t="shared" si="9698"/>
        <v>#REF!</v>
      </c>
      <c r="LO414" s="168" t="str">
        <f t="shared" si="9699"/>
        <v>#REF!</v>
      </c>
      <c r="LP414" s="168" t="str">
        <f t="shared" si="9700"/>
        <v>#REF!</v>
      </c>
      <c r="LQ414" s="168" t="str">
        <f t="shared" si="9701"/>
        <v>#REF!</v>
      </c>
    </row>
    <row r="415" ht="15.75" customHeight="1">
      <c r="A415" s="151"/>
      <c r="B415" s="152"/>
      <c r="C415" s="153">
        <f t="shared" si="99"/>
        <v>0</v>
      </c>
      <c r="D415" s="154">
        <f t="shared" ref="D415:E415" si="10182">D414</f>
        <v>1</v>
      </c>
      <c r="E415" s="173">
        <f t="shared" si="10182"/>
        <v>1164</v>
      </c>
      <c r="F415" s="156" t="str">
        <f t="shared" si="10183"/>
        <v>1</v>
      </c>
      <c r="G415" s="157">
        <f t="shared" si="102"/>
        <v>1</v>
      </c>
      <c r="H415" s="158">
        <f t="shared" si="103"/>
        <v>0</v>
      </c>
      <c r="I415" s="159"/>
      <c r="J415" s="159"/>
      <c r="K415" s="159"/>
      <c r="L415" s="78"/>
      <c r="M415" s="79"/>
      <c r="N415" s="77" t="str">
        <f t="shared" si="104"/>
        <v>0</v>
      </c>
      <c r="O415" s="81"/>
      <c r="P415" s="160">
        <f t="shared" si="9580"/>
        <v>0</v>
      </c>
      <c r="Q415" s="160">
        <f t="shared" si="9581"/>
        <v>0</v>
      </c>
      <c r="R415" s="160">
        <f t="shared" si="9582"/>
        <v>0</v>
      </c>
      <c r="S415" s="160">
        <f t="shared" si="9583"/>
        <v>0</v>
      </c>
      <c r="T415" s="161">
        <f t="shared" ref="T415:U415" si="10184">T414</f>
        <v>2</v>
      </c>
      <c r="U415" s="175">
        <f t="shared" si="10184"/>
        <v>1165</v>
      </c>
      <c r="V415" s="163" t="str">
        <f t="shared" si="10145"/>
        <v>1</v>
      </c>
      <c r="W415" s="164">
        <f t="shared" si="112"/>
        <v>1</v>
      </c>
      <c r="X415" s="165">
        <f t="shared" si="113"/>
        <v>0</v>
      </c>
      <c r="Y415" s="166"/>
      <c r="Z415" s="166"/>
      <c r="AA415" s="166"/>
      <c r="AB415" s="84"/>
      <c r="AC415" s="85"/>
      <c r="AD415" s="83" t="str">
        <f t="shared" si="114"/>
        <v>0</v>
      </c>
      <c r="AE415" s="189"/>
      <c r="AF415" s="168">
        <f t="shared" si="9586"/>
        <v>0</v>
      </c>
      <c r="AG415" s="168">
        <f t="shared" si="9587"/>
        <v>0</v>
      </c>
      <c r="AH415" s="168">
        <f t="shared" si="9588"/>
        <v>0</v>
      </c>
      <c r="AI415" s="168">
        <f t="shared" si="9589"/>
        <v>0</v>
      </c>
      <c r="AJ415" s="154">
        <f t="shared" ref="AJ415:AK415" si="10185">AJ414</f>
        <v>3</v>
      </c>
      <c r="AK415" s="173">
        <f t="shared" si="10185"/>
        <v>1166</v>
      </c>
      <c r="AL415" s="156" t="str">
        <f t="shared" si="10147"/>
        <v>1</v>
      </c>
      <c r="AM415" s="157">
        <f t="shared" si="122"/>
        <v>2</v>
      </c>
      <c r="AN415" s="158">
        <f t="shared" si="123"/>
        <v>0</v>
      </c>
      <c r="AO415" s="159"/>
      <c r="AP415" s="159"/>
      <c r="AQ415" s="159"/>
      <c r="AR415" s="78"/>
      <c r="AS415" s="79"/>
      <c r="AT415" s="77" t="str">
        <f t="shared" si="124"/>
        <v>0</v>
      </c>
      <c r="AU415" s="81"/>
      <c r="AV415" s="160">
        <f t="shared" si="9592"/>
        <v>0</v>
      </c>
      <c r="AW415" s="160">
        <f t="shared" si="9593"/>
        <v>0</v>
      </c>
      <c r="AX415" s="160">
        <f t="shared" si="9594"/>
        <v>0</v>
      </c>
      <c r="AY415" s="160">
        <f t="shared" si="9595"/>
        <v>0</v>
      </c>
      <c r="AZ415" s="161">
        <f t="shared" ref="AZ415:BA415" si="10186">AZ414</f>
        <v>4</v>
      </c>
      <c r="BA415" s="175">
        <f t="shared" si="10186"/>
        <v>1167</v>
      </c>
      <c r="BB415" s="163" t="str">
        <f t="shared" si="10149"/>
        <v>1</v>
      </c>
      <c r="BC415" s="164">
        <f t="shared" si="132"/>
        <v>4</v>
      </c>
      <c r="BD415" s="165">
        <f t="shared" si="133"/>
        <v>0</v>
      </c>
      <c r="BE415" s="166"/>
      <c r="BF415" s="166"/>
      <c r="BG415" s="166"/>
      <c r="BH415" s="84"/>
      <c r="BI415" s="85"/>
      <c r="BJ415" s="83" t="str">
        <f t="shared" si="134"/>
        <v>0</v>
      </c>
      <c r="BK415" s="189"/>
      <c r="BL415" s="168">
        <f t="shared" si="9598"/>
        <v>0</v>
      </c>
      <c r="BM415" s="168">
        <f t="shared" si="9599"/>
        <v>0</v>
      </c>
      <c r="BN415" s="168">
        <f t="shared" si="9600"/>
        <v>0</v>
      </c>
      <c r="BO415" s="168">
        <f t="shared" si="9601"/>
        <v>0</v>
      </c>
      <c r="BP415" s="154">
        <f t="shared" ref="BP415:BQ415" si="10187">BP414</f>
        <v>5</v>
      </c>
      <c r="BQ415" s="173">
        <f t="shared" si="10187"/>
        <v>1168</v>
      </c>
      <c r="BR415" s="156" t="str">
        <f t="shared" si="10151"/>
        <v>1</v>
      </c>
      <c r="BS415" s="157">
        <f t="shared" si="142"/>
        <v>4</v>
      </c>
      <c r="BT415" s="158">
        <f t="shared" si="143"/>
        <v>0</v>
      </c>
      <c r="BU415" s="159"/>
      <c r="BV415" s="159"/>
      <c r="BW415" s="159"/>
      <c r="BX415" s="78"/>
      <c r="BY415" s="79"/>
      <c r="BZ415" s="77" t="str">
        <f t="shared" si="144"/>
        <v>0</v>
      </c>
      <c r="CA415" s="81"/>
      <c r="CB415" s="160">
        <f t="shared" si="9604"/>
        <v>0</v>
      </c>
      <c r="CC415" s="160">
        <f t="shared" si="9605"/>
        <v>0</v>
      </c>
      <c r="CD415" s="160">
        <f t="shared" si="9606"/>
        <v>0</v>
      </c>
      <c r="CE415" s="160">
        <f t="shared" si="9607"/>
        <v>0</v>
      </c>
      <c r="CF415" s="161">
        <f t="shared" ref="CF415:CG415" si="10188">CF414</f>
        <v>6</v>
      </c>
      <c r="CG415" s="175">
        <f t="shared" si="10188"/>
        <v>1169</v>
      </c>
      <c r="CH415" s="163" t="str">
        <f t="shared" si="10153"/>
        <v>1</v>
      </c>
      <c r="CI415" s="164">
        <f t="shared" si="152"/>
        <v>2</v>
      </c>
      <c r="CJ415" s="165">
        <f t="shared" si="153"/>
        <v>0</v>
      </c>
      <c r="CK415" s="166"/>
      <c r="CL415" s="166"/>
      <c r="CM415" s="166"/>
      <c r="CN415" s="84"/>
      <c r="CO415" s="85"/>
      <c r="CP415" s="83" t="str">
        <f t="shared" si="154"/>
        <v>0</v>
      </c>
      <c r="CQ415" s="189"/>
      <c r="CR415" s="168">
        <f t="shared" si="9610"/>
        <v>0</v>
      </c>
      <c r="CS415" s="168">
        <f t="shared" si="9611"/>
        <v>0</v>
      </c>
      <c r="CT415" s="168">
        <f t="shared" si="9612"/>
        <v>0</v>
      </c>
      <c r="CU415" s="168">
        <f t="shared" si="9613"/>
        <v>0</v>
      </c>
      <c r="CV415" s="154">
        <f t="shared" ref="CV415:CW415" si="10189">CV414</f>
        <v>7</v>
      </c>
      <c r="CW415" s="173">
        <f t="shared" si="10189"/>
        <v>1170</v>
      </c>
      <c r="CX415" s="156" t="str">
        <f t="shared" si="10155"/>
        <v>1</v>
      </c>
      <c r="CY415" s="157">
        <f t="shared" si="162"/>
        <v>2</v>
      </c>
      <c r="CZ415" s="158">
        <f t="shared" si="163"/>
        <v>0</v>
      </c>
      <c r="DA415" s="159"/>
      <c r="DB415" s="159"/>
      <c r="DC415" s="159"/>
      <c r="DD415" s="78"/>
      <c r="DE415" s="79"/>
      <c r="DF415" s="77" t="str">
        <f t="shared" si="164"/>
        <v>0</v>
      </c>
      <c r="DG415" s="81"/>
      <c r="DH415" s="160">
        <f t="shared" si="9616"/>
        <v>0</v>
      </c>
      <c r="DI415" s="160">
        <f t="shared" si="9617"/>
        <v>0</v>
      </c>
      <c r="DJ415" s="160">
        <f t="shared" si="9618"/>
        <v>0</v>
      </c>
      <c r="DK415" s="160">
        <f t="shared" si="9619"/>
        <v>0</v>
      </c>
      <c r="DL415" s="161">
        <f t="shared" ref="DL415:DM415" si="10190">DL414</f>
        <v>8</v>
      </c>
      <c r="DM415" s="175">
        <f t="shared" si="10190"/>
        <v>1171</v>
      </c>
      <c r="DN415" s="163" t="str">
        <f t="shared" si="10157"/>
        <v>1</v>
      </c>
      <c r="DO415" s="164">
        <f t="shared" si="172"/>
        <v>2</v>
      </c>
      <c r="DP415" s="165">
        <f t="shared" si="173"/>
        <v>0</v>
      </c>
      <c r="DQ415" s="166"/>
      <c r="DR415" s="166"/>
      <c r="DS415" s="166"/>
      <c r="DT415" s="84"/>
      <c r="DU415" s="85"/>
      <c r="DV415" s="83" t="str">
        <f t="shared" si="174"/>
        <v>0</v>
      </c>
      <c r="DW415" s="189"/>
      <c r="DX415" s="168">
        <f t="shared" si="9622"/>
        <v>0</v>
      </c>
      <c r="DY415" s="168">
        <f t="shared" si="9623"/>
        <v>0</v>
      </c>
      <c r="DZ415" s="168">
        <f t="shared" si="9624"/>
        <v>0</v>
      </c>
      <c r="EA415" s="168">
        <f t="shared" si="9625"/>
        <v>0</v>
      </c>
      <c r="EB415" s="154">
        <f t="shared" ref="EB415:EC415" si="10191">EB414</f>
        <v>9</v>
      </c>
      <c r="EC415" s="173">
        <f t="shared" si="10191"/>
        <v>1172</v>
      </c>
      <c r="ED415" s="156" t="str">
        <f t="shared" si="10159"/>
        <v>1</v>
      </c>
      <c r="EE415" s="157">
        <f t="shared" si="182"/>
        <v>5</v>
      </c>
      <c r="EF415" s="169">
        <f t="shared" si="183"/>
        <v>0</v>
      </c>
      <c r="EG415" s="159"/>
      <c r="EH415" s="159"/>
      <c r="EI415" s="159"/>
      <c r="EJ415" s="78"/>
      <c r="EK415" s="79"/>
      <c r="EL415" s="77" t="str">
        <f t="shared" si="184"/>
        <v>0</v>
      </c>
      <c r="EM415" s="81"/>
      <c r="EN415" s="160">
        <f t="shared" si="9628"/>
        <v>0</v>
      </c>
      <c r="EO415" s="160">
        <f t="shared" si="9629"/>
        <v>0</v>
      </c>
      <c r="EP415" s="160">
        <f t="shared" si="9630"/>
        <v>0</v>
      </c>
      <c r="EQ415" s="160">
        <f t="shared" si="9631"/>
        <v>0</v>
      </c>
      <c r="ER415" s="161">
        <f t="shared" ref="ER415:ES415" si="10192">ER414</f>
        <v>10</v>
      </c>
      <c r="ES415" s="175">
        <f t="shared" si="10192"/>
        <v>1173</v>
      </c>
      <c r="ET415" s="163" t="str">
        <f t="shared" si="10161"/>
        <v>1</v>
      </c>
      <c r="EU415" s="164">
        <f t="shared" si="192"/>
        <v>19</v>
      </c>
      <c r="EV415" s="165">
        <f t="shared" si="193"/>
        <v>0</v>
      </c>
      <c r="EW415" s="166"/>
      <c r="EX415" s="166"/>
      <c r="EY415" s="166"/>
      <c r="EZ415" s="84"/>
      <c r="FA415" s="85"/>
      <c r="FB415" s="83" t="str">
        <f t="shared" si="194"/>
        <v>0</v>
      </c>
      <c r="FC415" s="189"/>
      <c r="FD415" s="168">
        <f t="shared" si="9634"/>
        <v>0</v>
      </c>
      <c r="FE415" s="168">
        <f t="shared" si="9635"/>
        <v>0</v>
      </c>
      <c r="FF415" s="168">
        <f t="shared" si="9636"/>
        <v>0</v>
      </c>
      <c r="FG415" s="168">
        <f t="shared" si="9637"/>
        <v>0</v>
      </c>
      <c r="FH415" s="154">
        <f t="shared" ref="FH415:FI415" si="10193">FH414</f>
        <v>11</v>
      </c>
      <c r="FI415" s="173">
        <f t="shared" si="10193"/>
        <v>1174</v>
      </c>
      <c r="FJ415" s="156" t="str">
        <f t="shared" si="10163"/>
        <v>1</v>
      </c>
      <c r="FK415" s="157">
        <f t="shared" si="202"/>
        <v>4</v>
      </c>
      <c r="FL415" s="158">
        <f t="shared" si="203"/>
        <v>0</v>
      </c>
      <c r="FM415" s="159"/>
      <c r="FN415" s="159"/>
      <c r="FO415" s="159"/>
      <c r="FP415" s="78"/>
      <c r="FQ415" s="79"/>
      <c r="FR415" s="77" t="str">
        <f t="shared" si="204"/>
        <v>0</v>
      </c>
      <c r="FS415" s="81"/>
      <c r="FT415" s="160">
        <f t="shared" si="9640"/>
        <v>0</v>
      </c>
      <c r="FU415" s="160">
        <f t="shared" si="9641"/>
        <v>0</v>
      </c>
      <c r="FV415" s="160">
        <f t="shared" si="9642"/>
        <v>0</v>
      </c>
      <c r="FW415" s="160">
        <f t="shared" si="9643"/>
        <v>0</v>
      </c>
      <c r="FX415" s="161">
        <f t="shared" ref="FX415:FY415" si="10194">FX414</f>
        <v>12</v>
      </c>
      <c r="FY415" s="175">
        <f t="shared" si="10194"/>
        <v>1175</v>
      </c>
      <c r="FZ415" s="163" t="str">
        <f t="shared" si="10165"/>
        <v>1</v>
      </c>
      <c r="GA415" s="164">
        <f t="shared" si="212"/>
        <v>2</v>
      </c>
      <c r="GB415" s="165">
        <f t="shared" si="213"/>
        <v>0</v>
      </c>
      <c r="GC415" s="166"/>
      <c r="GD415" s="166"/>
      <c r="GE415" s="166"/>
      <c r="GF415" s="84"/>
      <c r="GG415" s="85"/>
      <c r="GH415" s="83" t="str">
        <f t="shared" si="214"/>
        <v>0</v>
      </c>
      <c r="GI415" s="189"/>
      <c r="GJ415" s="168">
        <f t="shared" si="9646"/>
        <v>0</v>
      </c>
      <c r="GK415" s="168">
        <f t="shared" si="9647"/>
        <v>0</v>
      </c>
      <c r="GL415" s="168">
        <f t="shared" si="9648"/>
        <v>0</v>
      </c>
      <c r="GM415" s="168">
        <f t="shared" si="9649"/>
        <v>0</v>
      </c>
      <c r="GN415" s="154">
        <f t="shared" ref="GN415:GO415" si="10195">GN414</f>
        <v>13</v>
      </c>
      <c r="GO415" s="173">
        <f t="shared" si="10195"/>
        <v>1176</v>
      </c>
      <c r="GP415" s="156" t="str">
        <f t="shared" si="10167"/>
        <v>1</v>
      </c>
      <c r="GQ415" s="157">
        <f t="shared" si="222"/>
        <v>3</v>
      </c>
      <c r="GR415" s="158">
        <f t="shared" si="223"/>
        <v>0</v>
      </c>
      <c r="GS415" s="159"/>
      <c r="GT415" s="159"/>
      <c r="GU415" s="159"/>
      <c r="GV415" s="78"/>
      <c r="GW415" s="79"/>
      <c r="GX415" s="77" t="str">
        <f t="shared" si="224"/>
        <v>0</v>
      </c>
      <c r="GY415" s="81"/>
      <c r="GZ415" s="160">
        <f t="shared" si="9652"/>
        <v>0</v>
      </c>
      <c r="HA415" s="160">
        <f t="shared" si="9653"/>
        <v>0</v>
      </c>
      <c r="HB415" s="160">
        <f t="shared" si="9654"/>
        <v>0</v>
      </c>
      <c r="HC415" s="160">
        <f t="shared" si="9655"/>
        <v>0</v>
      </c>
      <c r="HD415" s="161">
        <f t="shared" ref="HD415:HE415" si="10196">HD414</f>
        <v>14</v>
      </c>
      <c r="HE415" s="175">
        <f t="shared" si="10196"/>
        <v>1177</v>
      </c>
      <c r="HF415" s="163" t="str">
        <f t="shared" si="10169"/>
        <v>1</v>
      </c>
      <c r="HG415" s="164">
        <f t="shared" si="232"/>
        <v>5</v>
      </c>
      <c r="HH415" s="165">
        <f t="shared" si="233"/>
        <v>0</v>
      </c>
      <c r="HI415" s="166"/>
      <c r="HJ415" s="166"/>
      <c r="HK415" s="166"/>
      <c r="HL415" s="84"/>
      <c r="HM415" s="85"/>
      <c r="HN415" s="83" t="str">
        <f t="shared" si="234"/>
        <v>0</v>
      </c>
      <c r="HO415" s="189"/>
      <c r="HP415" s="168">
        <f t="shared" si="9658"/>
        <v>0</v>
      </c>
      <c r="HQ415" s="168">
        <f t="shared" si="9659"/>
        <v>0</v>
      </c>
      <c r="HR415" s="168">
        <f t="shared" si="9660"/>
        <v>0</v>
      </c>
      <c r="HS415" s="168">
        <f t="shared" si="9661"/>
        <v>0</v>
      </c>
      <c r="HT415" s="154">
        <f t="shared" ref="HT415:HU415" si="10197">HT414</f>
        <v>15</v>
      </c>
      <c r="HU415" s="173">
        <f t="shared" si="10197"/>
        <v>1178</v>
      </c>
      <c r="HV415" s="156" t="str">
        <f t="shared" si="10171"/>
        <v>1</v>
      </c>
      <c r="HW415" s="157" t="str">
        <f t="shared" si="242"/>
        <v/>
      </c>
      <c r="HX415" s="169">
        <f t="shared" si="243"/>
        <v>0</v>
      </c>
      <c r="HY415" s="159"/>
      <c r="HZ415" s="159"/>
      <c r="IA415" s="159"/>
      <c r="IB415" s="160"/>
      <c r="IC415" s="160"/>
      <c r="ID415" s="160" t="str">
        <f t="shared" si="244"/>
        <v>0</v>
      </c>
      <c r="IE415" s="160"/>
      <c r="IF415" s="160">
        <f t="shared" si="9664"/>
        <v>0</v>
      </c>
      <c r="IG415" s="160">
        <f t="shared" si="9665"/>
        <v>0</v>
      </c>
      <c r="IH415" s="160">
        <f t="shared" si="9666"/>
        <v>0</v>
      </c>
      <c r="II415" s="160">
        <f t="shared" si="9667"/>
        <v>0</v>
      </c>
      <c r="IJ415" s="161">
        <f t="shared" ref="IJ415:IK415" si="10198">IJ414</f>
        <v>16</v>
      </c>
      <c r="IK415" s="175">
        <f t="shared" si="10198"/>
        <v>1179</v>
      </c>
      <c r="IL415" s="163" t="str">
        <f t="shared" si="10173"/>
        <v>1</v>
      </c>
      <c r="IM415" s="164" t="str">
        <f t="shared" si="252"/>
        <v/>
      </c>
      <c r="IN415" s="165">
        <f t="shared" si="253"/>
        <v>0</v>
      </c>
      <c r="IO415" s="166"/>
      <c r="IP415" s="166"/>
      <c r="IQ415" s="166"/>
      <c r="IR415" s="168"/>
      <c r="IS415" s="168"/>
      <c r="IT415" s="170" t="str">
        <f t="shared" si="254"/>
        <v>0</v>
      </c>
      <c r="IU415" s="170"/>
      <c r="IV415" s="168">
        <f t="shared" si="9670"/>
        <v>0</v>
      </c>
      <c r="IW415" s="168">
        <f t="shared" si="9671"/>
        <v>0</v>
      </c>
      <c r="IX415" s="168">
        <f t="shared" si="9672"/>
        <v>0</v>
      </c>
      <c r="IY415" s="168">
        <f t="shared" si="9673"/>
        <v>0</v>
      </c>
      <c r="IZ415" s="154">
        <f t="shared" ref="IZ415:JA415" si="10199">IZ414</f>
        <v>17</v>
      </c>
      <c r="JA415" s="173">
        <f t="shared" si="10199"/>
        <v>1180</v>
      </c>
      <c r="JB415" s="156" t="str">
        <f t="shared" si="10175"/>
        <v>1</v>
      </c>
      <c r="JC415" s="157" t="str">
        <f t="shared" si="262"/>
        <v/>
      </c>
      <c r="JD415" s="158">
        <f t="shared" si="263"/>
        <v>0</v>
      </c>
      <c r="JE415" s="159"/>
      <c r="JF415" s="159"/>
      <c r="JG415" s="159"/>
      <c r="JH415" s="160"/>
      <c r="JI415" s="160"/>
      <c r="JJ415" s="171" t="str">
        <f t="shared" si="264"/>
        <v>0</v>
      </c>
      <c r="JK415" s="171"/>
      <c r="JL415" s="160">
        <f t="shared" si="9676"/>
        <v>0</v>
      </c>
      <c r="JM415" s="160">
        <f t="shared" si="9677"/>
        <v>0</v>
      </c>
      <c r="JN415" s="160">
        <f t="shared" si="9678"/>
        <v>0</v>
      </c>
      <c r="JO415" s="160">
        <f t="shared" si="9679"/>
        <v>0</v>
      </c>
      <c r="JP415" s="161">
        <f t="shared" ref="JP415:JQ415" si="10200">JP414</f>
        <v>18</v>
      </c>
      <c r="JQ415" s="175">
        <f t="shared" si="10200"/>
        <v>1181</v>
      </c>
      <c r="JR415" s="163" t="str">
        <f t="shared" si="10177"/>
        <v>1</v>
      </c>
      <c r="JS415" s="164" t="str">
        <f t="shared" si="272"/>
        <v/>
      </c>
      <c r="JT415" s="165">
        <f t="shared" si="273"/>
        <v>0</v>
      </c>
      <c r="JU415" s="166"/>
      <c r="JV415" s="166"/>
      <c r="JW415" s="166"/>
      <c r="JX415" s="168"/>
      <c r="JY415" s="168"/>
      <c r="JZ415" s="170" t="str">
        <f t="shared" si="274"/>
        <v>0</v>
      </c>
      <c r="KA415" s="170"/>
      <c r="KB415" s="168">
        <f t="shared" si="9682"/>
        <v>0</v>
      </c>
      <c r="KC415" s="168">
        <f t="shared" si="9683"/>
        <v>0</v>
      </c>
      <c r="KD415" s="168">
        <f t="shared" si="9684"/>
        <v>0</v>
      </c>
      <c r="KE415" s="168">
        <f t="shared" si="9685"/>
        <v>0</v>
      </c>
      <c r="KF415" s="154">
        <f t="shared" ref="KF415:KG415" si="10201">KF414</f>
        <v>19</v>
      </c>
      <c r="KG415" s="173">
        <f t="shared" si="10201"/>
        <v>1182</v>
      </c>
      <c r="KH415" s="156" t="str">
        <f t="shared" si="10179"/>
        <v>1</v>
      </c>
      <c r="KI415" s="157" t="str">
        <f t="shared" si="282"/>
        <v/>
      </c>
      <c r="KJ415" s="158">
        <f t="shared" si="283"/>
        <v>0</v>
      </c>
      <c r="KK415" s="159"/>
      <c r="KL415" s="159"/>
      <c r="KM415" s="159"/>
      <c r="KN415" s="160"/>
      <c r="KO415" s="160"/>
      <c r="KP415" s="171" t="str">
        <f t="shared" si="284"/>
        <v>0</v>
      </c>
      <c r="KQ415" s="171"/>
      <c r="KR415" s="160">
        <f t="shared" si="9688"/>
        <v>0</v>
      </c>
      <c r="KS415" s="160">
        <f t="shared" si="9689"/>
        <v>0</v>
      </c>
      <c r="KT415" s="160">
        <f t="shared" si="9690"/>
        <v>0</v>
      </c>
      <c r="KU415" s="160">
        <f t="shared" si="9691"/>
        <v>0</v>
      </c>
      <c r="KV415" s="161">
        <f t="shared" ref="KV415:KW415" si="10202">KV414</f>
        <v>20</v>
      </c>
      <c r="KW415" s="175">
        <f t="shared" si="10202"/>
        <v>1183</v>
      </c>
      <c r="KX415" s="163" t="str">
        <f t="shared" si="10181"/>
        <v>1</v>
      </c>
      <c r="KY415" s="164" t="str">
        <f t="shared" si="292"/>
        <v/>
      </c>
      <c r="KZ415" s="165">
        <f t="shared" si="293"/>
        <v>0</v>
      </c>
      <c r="LA415" s="166"/>
      <c r="LB415" s="166"/>
      <c r="LC415" s="166"/>
      <c r="LD415" s="168"/>
      <c r="LE415" s="168"/>
      <c r="LF415" s="170" t="str">
        <f t="shared" si="294"/>
        <v>0</v>
      </c>
      <c r="LG415" s="170"/>
      <c r="LH415" s="168">
        <f t="shared" si="9694"/>
        <v>0</v>
      </c>
      <c r="LI415" s="168">
        <f t="shared" si="9695"/>
        <v>0</v>
      </c>
      <c r="LJ415" s="168">
        <f t="shared" si="9696"/>
        <v>0</v>
      </c>
      <c r="LK415" s="168">
        <f t="shared" si="9697"/>
        <v>0</v>
      </c>
      <c r="LL415" s="172"/>
      <c r="LM415" s="172"/>
      <c r="LN415" s="168" t="str">
        <f t="shared" si="9698"/>
        <v>#REF!</v>
      </c>
      <c r="LO415" s="168" t="str">
        <f t="shared" si="9699"/>
        <v>#REF!</v>
      </c>
      <c r="LP415" s="168" t="str">
        <f t="shared" si="9700"/>
        <v>#REF!</v>
      </c>
      <c r="LQ415" s="168" t="str">
        <f t="shared" si="9701"/>
        <v>#REF!</v>
      </c>
    </row>
    <row r="416" ht="15.75" customHeight="1">
      <c r="A416" s="151"/>
      <c r="B416" s="152"/>
      <c r="C416" s="153">
        <f t="shared" si="99"/>
        <v>0</v>
      </c>
      <c r="D416" s="154">
        <f t="shared" ref="D416:E416" si="10203">D415</f>
        <v>1</v>
      </c>
      <c r="E416" s="173">
        <f t="shared" si="10203"/>
        <v>1164</v>
      </c>
      <c r="F416" s="156" t="str">
        <f t="shared" si="10183"/>
        <v>1</v>
      </c>
      <c r="G416" s="157">
        <f t="shared" si="102"/>
        <v>1</v>
      </c>
      <c r="H416" s="158">
        <f t="shared" si="103"/>
        <v>0</v>
      </c>
      <c r="I416" s="159"/>
      <c r="J416" s="159"/>
      <c r="K416" s="159"/>
      <c r="L416" s="78"/>
      <c r="M416" s="79"/>
      <c r="N416" s="77" t="str">
        <f t="shared" si="104"/>
        <v>0</v>
      </c>
      <c r="O416" s="81"/>
      <c r="P416" s="160">
        <f t="shared" si="9580"/>
        <v>0</v>
      </c>
      <c r="Q416" s="160">
        <f t="shared" si="9581"/>
        <v>0</v>
      </c>
      <c r="R416" s="160">
        <f t="shared" si="9582"/>
        <v>0</v>
      </c>
      <c r="S416" s="160">
        <f t="shared" si="9583"/>
        <v>0</v>
      </c>
      <c r="T416" s="161">
        <f t="shared" ref="T416:U416" si="10204">T415</f>
        <v>2</v>
      </c>
      <c r="U416" s="175">
        <f t="shared" si="10204"/>
        <v>1165</v>
      </c>
      <c r="V416" s="163" t="str">
        <f t="shared" si="10145"/>
        <v>1</v>
      </c>
      <c r="W416" s="164">
        <f t="shared" si="112"/>
        <v>1</v>
      </c>
      <c r="X416" s="165">
        <f t="shared" si="113"/>
        <v>0</v>
      </c>
      <c r="Y416" s="166"/>
      <c r="Z416" s="166"/>
      <c r="AA416" s="166"/>
      <c r="AB416" s="84"/>
      <c r="AC416" s="85"/>
      <c r="AD416" s="83" t="str">
        <f t="shared" si="114"/>
        <v>0</v>
      </c>
      <c r="AE416" s="189"/>
      <c r="AF416" s="168">
        <f t="shared" si="9586"/>
        <v>0</v>
      </c>
      <c r="AG416" s="168">
        <f t="shared" si="9587"/>
        <v>0</v>
      </c>
      <c r="AH416" s="168">
        <f t="shared" si="9588"/>
        <v>0</v>
      </c>
      <c r="AI416" s="168">
        <f t="shared" si="9589"/>
        <v>0</v>
      </c>
      <c r="AJ416" s="154">
        <f t="shared" ref="AJ416:AK416" si="10205">AJ415</f>
        <v>3</v>
      </c>
      <c r="AK416" s="173">
        <f t="shared" si="10205"/>
        <v>1166</v>
      </c>
      <c r="AL416" s="156" t="str">
        <f t="shared" si="10147"/>
        <v>1</v>
      </c>
      <c r="AM416" s="157">
        <f t="shared" si="122"/>
        <v>2</v>
      </c>
      <c r="AN416" s="158">
        <f t="shared" si="123"/>
        <v>0</v>
      </c>
      <c r="AO416" s="159"/>
      <c r="AP416" s="159"/>
      <c r="AQ416" s="159"/>
      <c r="AR416" s="78"/>
      <c r="AS416" s="79"/>
      <c r="AT416" s="77" t="str">
        <f t="shared" si="124"/>
        <v>0</v>
      </c>
      <c r="AU416" s="81"/>
      <c r="AV416" s="160">
        <f t="shared" si="9592"/>
        <v>0</v>
      </c>
      <c r="AW416" s="160">
        <f t="shared" si="9593"/>
        <v>0</v>
      </c>
      <c r="AX416" s="160">
        <f t="shared" si="9594"/>
        <v>0</v>
      </c>
      <c r="AY416" s="160">
        <f t="shared" si="9595"/>
        <v>0</v>
      </c>
      <c r="AZ416" s="161">
        <f t="shared" ref="AZ416:BA416" si="10206">AZ415</f>
        <v>4</v>
      </c>
      <c r="BA416" s="175">
        <f t="shared" si="10206"/>
        <v>1167</v>
      </c>
      <c r="BB416" s="163" t="str">
        <f t="shared" si="10149"/>
        <v>1</v>
      </c>
      <c r="BC416" s="164">
        <f t="shared" si="132"/>
        <v>4</v>
      </c>
      <c r="BD416" s="165">
        <f t="shared" si="133"/>
        <v>0</v>
      </c>
      <c r="BE416" s="166"/>
      <c r="BF416" s="166"/>
      <c r="BG416" s="166"/>
      <c r="BH416" s="84"/>
      <c r="BI416" s="85"/>
      <c r="BJ416" s="83" t="str">
        <f t="shared" si="134"/>
        <v>0</v>
      </c>
      <c r="BK416" s="189"/>
      <c r="BL416" s="168">
        <f t="shared" si="9598"/>
        <v>0</v>
      </c>
      <c r="BM416" s="168">
        <f t="shared" si="9599"/>
        <v>0</v>
      </c>
      <c r="BN416" s="168">
        <f t="shared" si="9600"/>
        <v>0</v>
      </c>
      <c r="BO416" s="168">
        <f t="shared" si="9601"/>
        <v>0</v>
      </c>
      <c r="BP416" s="154">
        <f t="shared" ref="BP416:BQ416" si="10207">BP415</f>
        <v>5</v>
      </c>
      <c r="BQ416" s="173">
        <f t="shared" si="10207"/>
        <v>1168</v>
      </c>
      <c r="BR416" s="156" t="str">
        <f t="shared" si="10151"/>
        <v>1</v>
      </c>
      <c r="BS416" s="157">
        <f t="shared" si="142"/>
        <v>4</v>
      </c>
      <c r="BT416" s="158">
        <f t="shared" si="143"/>
        <v>0</v>
      </c>
      <c r="BU416" s="159"/>
      <c r="BV416" s="159"/>
      <c r="BW416" s="159"/>
      <c r="BX416" s="78"/>
      <c r="BY416" s="79"/>
      <c r="BZ416" s="77" t="str">
        <f t="shared" si="144"/>
        <v>0</v>
      </c>
      <c r="CA416" s="81"/>
      <c r="CB416" s="160">
        <f t="shared" si="9604"/>
        <v>0</v>
      </c>
      <c r="CC416" s="160">
        <f t="shared" si="9605"/>
        <v>0</v>
      </c>
      <c r="CD416" s="160">
        <f t="shared" si="9606"/>
        <v>0</v>
      </c>
      <c r="CE416" s="160">
        <f t="shared" si="9607"/>
        <v>0</v>
      </c>
      <c r="CF416" s="161">
        <f t="shared" ref="CF416:CG416" si="10208">CF415</f>
        <v>6</v>
      </c>
      <c r="CG416" s="175">
        <f t="shared" si="10208"/>
        <v>1169</v>
      </c>
      <c r="CH416" s="163" t="str">
        <f t="shared" si="10153"/>
        <v>1</v>
      </c>
      <c r="CI416" s="164">
        <f t="shared" si="152"/>
        <v>2</v>
      </c>
      <c r="CJ416" s="165">
        <f t="shared" si="153"/>
        <v>0</v>
      </c>
      <c r="CK416" s="166"/>
      <c r="CL416" s="166"/>
      <c r="CM416" s="166"/>
      <c r="CN416" s="84"/>
      <c r="CO416" s="85"/>
      <c r="CP416" s="83" t="str">
        <f t="shared" si="154"/>
        <v>0</v>
      </c>
      <c r="CQ416" s="189"/>
      <c r="CR416" s="168">
        <f t="shared" si="9610"/>
        <v>0</v>
      </c>
      <c r="CS416" s="168">
        <f t="shared" si="9611"/>
        <v>0</v>
      </c>
      <c r="CT416" s="168">
        <f t="shared" si="9612"/>
        <v>0</v>
      </c>
      <c r="CU416" s="168">
        <f t="shared" si="9613"/>
        <v>0</v>
      </c>
      <c r="CV416" s="154">
        <f t="shared" ref="CV416:CW416" si="10209">CV415</f>
        <v>7</v>
      </c>
      <c r="CW416" s="173">
        <f t="shared" si="10209"/>
        <v>1170</v>
      </c>
      <c r="CX416" s="156" t="str">
        <f t="shared" si="10155"/>
        <v>1</v>
      </c>
      <c r="CY416" s="157">
        <f t="shared" si="162"/>
        <v>2</v>
      </c>
      <c r="CZ416" s="158">
        <f t="shared" si="163"/>
        <v>0</v>
      </c>
      <c r="DA416" s="159"/>
      <c r="DB416" s="159"/>
      <c r="DC416" s="159"/>
      <c r="DD416" s="78"/>
      <c r="DE416" s="79"/>
      <c r="DF416" s="77" t="str">
        <f t="shared" si="164"/>
        <v>0</v>
      </c>
      <c r="DG416" s="81"/>
      <c r="DH416" s="160">
        <f t="shared" si="9616"/>
        <v>0</v>
      </c>
      <c r="DI416" s="160">
        <f t="shared" si="9617"/>
        <v>0</v>
      </c>
      <c r="DJ416" s="160">
        <f t="shared" si="9618"/>
        <v>0</v>
      </c>
      <c r="DK416" s="160">
        <f t="shared" si="9619"/>
        <v>0</v>
      </c>
      <c r="DL416" s="161">
        <f t="shared" ref="DL416:DM416" si="10210">DL415</f>
        <v>8</v>
      </c>
      <c r="DM416" s="175">
        <f t="shared" si="10210"/>
        <v>1171</v>
      </c>
      <c r="DN416" s="163" t="str">
        <f t="shared" si="10157"/>
        <v>1</v>
      </c>
      <c r="DO416" s="164">
        <f t="shared" si="172"/>
        <v>2</v>
      </c>
      <c r="DP416" s="165">
        <f t="shared" si="173"/>
        <v>0</v>
      </c>
      <c r="DQ416" s="166"/>
      <c r="DR416" s="166"/>
      <c r="DS416" s="166"/>
      <c r="DT416" s="84"/>
      <c r="DU416" s="85"/>
      <c r="DV416" s="83" t="str">
        <f t="shared" si="174"/>
        <v>0</v>
      </c>
      <c r="DW416" s="189"/>
      <c r="DX416" s="168">
        <f t="shared" si="9622"/>
        <v>0</v>
      </c>
      <c r="DY416" s="168">
        <f t="shared" si="9623"/>
        <v>0</v>
      </c>
      <c r="DZ416" s="168">
        <f t="shared" si="9624"/>
        <v>0</v>
      </c>
      <c r="EA416" s="168">
        <f t="shared" si="9625"/>
        <v>0</v>
      </c>
      <c r="EB416" s="154">
        <f t="shared" ref="EB416:EC416" si="10211">EB415</f>
        <v>9</v>
      </c>
      <c r="EC416" s="173">
        <f t="shared" si="10211"/>
        <v>1172</v>
      </c>
      <c r="ED416" s="156" t="str">
        <f t="shared" si="10159"/>
        <v>1</v>
      </c>
      <c r="EE416" s="157">
        <f t="shared" si="182"/>
        <v>5</v>
      </c>
      <c r="EF416" s="169">
        <f t="shared" si="183"/>
        <v>0</v>
      </c>
      <c r="EG416" s="159"/>
      <c r="EH416" s="159"/>
      <c r="EI416" s="159"/>
      <c r="EJ416" s="78"/>
      <c r="EK416" s="79"/>
      <c r="EL416" s="77" t="str">
        <f t="shared" si="184"/>
        <v>0</v>
      </c>
      <c r="EM416" s="81"/>
      <c r="EN416" s="160">
        <f t="shared" si="9628"/>
        <v>0</v>
      </c>
      <c r="EO416" s="160">
        <f t="shared" si="9629"/>
        <v>0</v>
      </c>
      <c r="EP416" s="160">
        <f t="shared" si="9630"/>
        <v>0</v>
      </c>
      <c r="EQ416" s="160">
        <f t="shared" si="9631"/>
        <v>0</v>
      </c>
      <c r="ER416" s="161">
        <f t="shared" ref="ER416:ES416" si="10212">ER415</f>
        <v>10</v>
      </c>
      <c r="ES416" s="175">
        <f t="shared" si="10212"/>
        <v>1173</v>
      </c>
      <c r="ET416" s="163" t="str">
        <f t="shared" si="10161"/>
        <v>1</v>
      </c>
      <c r="EU416" s="164">
        <f t="shared" si="192"/>
        <v>19</v>
      </c>
      <c r="EV416" s="165">
        <f t="shared" si="193"/>
        <v>0</v>
      </c>
      <c r="EW416" s="166"/>
      <c r="EX416" s="166"/>
      <c r="EY416" s="166"/>
      <c r="EZ416" s="84"/>
      <c r="FA416" s="85"/>
      <c r="FB416" s="83" t="str">
        <f t="shared" si="194"/>
        <v>0</v>
      </c>
      <c r="FC416" s="189"/>
      <c r="FD416" s="168">
        <f t="shared" si="9634"/>
        <v>0</v>
      </c>
      <c r="FE416" s="168">
        <f t="shared" si="9635"/>
        <v>0</v>
      </c>
      <c r="FF416" s="168">
        <f t="shared" si="9636"/>
        <v>0</v>
      </c>
      <c r="FG416" s="168">
        <f t="shared" si="9637"/>
        <v>0</v>
      </c>
      <c r="FH416" s="154">
        <f t="shared" ref="FH416:FI416" si="10213">FH415</f>
        <v>11</v>
      </c>
      <c r="FI416" s="173">
        <f t="shared" si="10213"/>
        <v>1174</v>
      </c>
      <c r="FJ416" s="156" t="str">
        <f t="shared" si="10163"/>
        <v>1</v>
      </c>
      <c r="FK416" s="157">
        <f t="shared" si="202"/>
        <v>4</v>
      </c>
      <c r="FL416" s="158">
        <f t="shared" si="203"/>
        <v>0</v>
      </c>
      <c r="FM416" s="159"/>
      <c r="FN416" s="159"/>
      <c r="FO416" s="159"/>
      <c r="FP416" s="78"/>
      <c r="FQ416" s="79"/>
      <c r="FR416" s="77" t="str">
        <f t="shared" si="204"/>
        <v>0</v>
      </c>
      <c r="FS416" s="81"/>
      <c r="FT416" s="160">
        <f t="shared" si="9640"/>
        <v>0</v>
      </c>
      <c r="FU416" s="160">
        <f t="shared" si="9641"/>
        <v>0</v>
      </c>
      <c r="FV416" s="160">
        <f t="shared" si="9642"/>
        <v>0</v>
      </c>
      <c r="FW416" s="160">
        <f t="shared" si="9643"/>
        <v>0</v>
      </c>
      <c r="FX416" s="161">
        <f t="shared" ref="FX416:FY416" si="10214">FX415</f>
        <v>12</v>
      </c>
      <c r="FY416" s="175">
        <f t="shared" si="10214"/>
        <v>1175</v>
      </c>
      <c r="FZ416" s="163" t="str">
        <f t="shared" si="10165"/>
        <v>1</v>
      </c>
      <c r="GA416" s="164">
        <f t="shared" si="212"/>
        <v>2</v>
      </c>
      <c r="GB416" s="165">
        <f t="shared" si="213"/>
        <v>0</v>
      </c>
      <c r="GC416" s="166"/>
      <c r="GD416" s="166"/>
      <c r="GE416" s="166"/>
      <c r="GF416" s="84"/>
      <c r="GG416" s="85"/>
      <c r="GH416" s="83" t="str">
        <f t="shared" si="214"/>
        <v>0</v>
      </c>
      <c r="GI416" s="189"/>
      <c r="GJ416" s="168">
        <f t="shared" si="9646"/>
        <v>0</v>
      </c>
      <c r="GK416" s="168">
        <f t="shared" si="9647"/>
        <v>0</v>
      </c>
      <c r="GL416" s="168">
        <f t="shared" si="9648"/>
        <v>0</v>
      </c>
      <c r="GM416" s="168">
        <f t="shared" si="9649"/>
        <v>0</v>
      </c>
      <c r="GN416" s="154">
        <f t="shared" ref="GN416:GO416" si="10215">GN415</f>
        <v>13</v>
      </c>
      <c r="GO416" s="173">
        <f t="shared" si="10215"/>
        <v>1176</v>
      </c>
      <c r="GP416" s="156" t="str">
        <f t="shared" si="10167"/>
        <v>1</v>
      </c>
      <c r="GQ416" s="157">
        <f t="shared" si="222"/>
        <v>3</v>
      </c>
      <c r="GR416" s="158">
        <f t="shared" si="223"/>
        <v>0</v>
      </c>
      <c r="GS416" s="159"/>
      <c r="GT416" s="159"/>
      <c r="GU416" s="159"/>
      <c r="GV416" s="78"/>
      <c r="GW416" s="79"/>
      <c r="GX416" s="77" t="str">
        <f t="shared" si="224"/>
        <v>0</v>
      </c>
      <c r="GY416" s="81"/>
      <c r="GZ416" s="160">
        <f t="shared" si="9652"/>
        <v>0</v>
      </c>
      <c r="HA416" s="160">
        <f t="shared" si="9653"/>
        <v>0</v>
      </c>
      <c r="HB416" s="160">
        <f t="shared" si="9654"/>
        <v>0</v>
      </c>
      <c r="HC416" s="160">
        <f t="shared" si="9655"/>
        <v>0</v>
      </c>
      <c r="HD416" s="161">
        <f t="shared" ref="HD416:HE416" si="10216">HD415</f>
        <v>14</v>
      </c>
      <c r="HE416" s="175">
        <f t="shared" si="10216"/>
        <v>1177</v>
      </c>
      <c r="HF416" s="163" t="str">
        <f t="shared" si="10169"/>
        <v>1</v>
      </c>
      <c r="HG416" s="164">
        <f t="shared" si="232"/>
        <v>5</v>
      </c>
      <c r="HH416" s="165">
        <f t="shared" si="233"/>
        <v>0</v>
      </c>
      <c r="HI416" s="166"/>
      <c r="HJ416" s="166"/>
      <c r="HK416" s="166"/>
      <c r="HL416" s="84"/>
      <c r="HM416" s="85"/>
      <c r="HN416" s="83" t="str">
        <f t="shared" si="234"/>
        <v>0</v>
      </c>
      <c r="HO416" s="189"/>
      <c r="HP416" s="168">
        <f t="shared" si="9658"/>
        <v>0</v>
      </c>
      <c r="HQ416" s="168">
        <f t="shared" si="9659"/>
        <v>0</v>
      </c>
      <c r="HR416" s="168">
        <f t="shared" si="9660"/>
        <v>0</v>
      </c>
      <c r="HS416" s="168">
        <f t="shared" si="9661"/>
        <v>0</v>
      </c>
      <c r="HT416" s="154">
        <f t="shared" ref="HT416:HU416" si="10217">HT415</f>
        <v>15</v>
      </c>
      <c r="HU416" s="173">
        <f t="shared" si="10217"/>
        <v>1178</v>
      </c>
      <c r="HV416" s="156" t="str">
        <f t="shared" si="10171"/>
        <v>1</v>
      </c>
      <c r="HW416" s="157" t="str">
        <f t="shared" si="242"/>
        <v/>
      </c>
      <c r="HX416" s="169">
        <f t="shared" si="243"/>
        <v>0</v>
      </c>
      <c r="HY416" s="159"/>
      <c r="HZ416" s="159"/>
      <c r="IA416" s="159"/>
      <c r="IB416" s="160"/>
      <c r="IC416" s="160"/>
      <c r="ID416" s="160" t="str">
        <f t="shared" si="244"/>
        <v>0</v>
      </c>
      <c r="IE416" s="160"/>
      <c r="IF416" s="160">
        <f t="shared" si="9664"/>
        <v>0</v>
      </c>
      <c r="IG416" s="160">
        <f t="shared" si="9665"/>
        <v>0</v>
      </c>
      <c r="IH416" s="160">
        <f t="shared" si="9666"/>
        <v>0</v>
      </c>
      <c r="II416" s="160">
        <f t="shared" si="9667"/>
        <v>0</v>
      </c>
      <c r="IJ416" s="161">
        <f t="shared" ref="IJ416:IK416" si="10218">IJ415</f>
        <v>16</v>
      </c>
      <c r="IK416" s="175">
        <f t="shared" si="10218"/>
        <v>1179</v>
      </c>
      <c r="IL416" s="163" t="str">
        <f t="shared" si="10173"/>
        <v>1</v>
      </c>
      <c r="IM416" s="164" t="str">
        <f t="shared" si="252"/>
        <v/>
      </c>
      <c r="IN416" s="165">
        <f t="shared" si="253"/>
        <v>0</v>
      </c>
      <c r="IO416" s="166"/>
      <c r="IP416" s="166"/>
      <c r="IQ416" s="166"/>
      <c r="IR416" s="168"/>
      <c r="IS416" s="168"/>
      <c r="IT416" s="170" t="str">
        <f t="shared" si="254"/>
        <v>0</v>
      </c>
      <c r="IU416" s="170"/>
      <c r="IV416" s="168">
        <f t="shared" si="9670"/>
        <v>0</v>
      </c>
      <c r="IW416" s="168">
        <f t="shared" si="9671"/>
        <v>0</v>
      </c>
      <c r="IX416" s="168">
        <f t="shared" si="9672"/>
        <v>0</v>
      </c>
      <c r="IY416" s="168">
        <f t="shared" si="9673"/>
        <v>0</v>
      </c>
      <c r="IZ416" s="154">
        <f t="shared" ref="IZ416:JA416" si="10219">IZ415</f>
        <v>17</v>
      </c>
      <c r="JA416" s="173">
        <f t="shared" si="10219"/>
        <v>1180</v>
      </c>
      <c r="JB416" s="156" t="str">
        <f t="shared" si="10175"/>
        <v>1</v>
      </c>
      <c r="JC416" s="157" t="str">
        <f t="shared" si="262"/>
        <v/>
      </c>
      <c r="JD416" s="158">
        <f t="shared" si="263"/>
        <v>0</v>
      </c>
      <c r="JE416" s="159"/>
      <c r="JF416" s="159"/>
      <c r="JG416" s="159"/>
      <c r="JH416" s="160"/>
      <c r="JI416" s="160"/>
      <c r="JJ416" s="171" t="str">
        <f t="shared" si="264"/>
        <v>0</v>
      </c>
      <c r="JK416" s="171"/>
      <c r="JL416" s="160">
        <f t="shared" si="9676"/>
        <v>0</v>
      </c>
      <c r="JM416" s="160">
        <f t="shared" si="9677"/>
        <v>0</v>
      </c>
      <c r="JN416" s="160">
        <f t="shared" si="9678"/>
        <v>0</v>
      </c>
      <c r="JO416" s="160">
        <f t="shared" si="9679"/>
        <v>0</v>
      </c>
      <c r="JP416" s="161">
        <f t="shared" ref="JP416:JQ416" si="10220">JP415</f>
        <v>18</v>
      </c>
      <c r="JQ416" s="175">
        <f t="shared" si="10220"/>
        <v>1181</v>
      </c>
      <c r="JR416" s="163" t="str">
        <f t="shared" si="10177"/>
        <v>1</v>
      </c>
      <c r="JS416" s="164" t="str">
        <f t="shared" si="272"/>
        <v/>
      </c>
      <c r="JT416" s="165">
        <f t="shared" si="273"/>
        <v>0</v>
      </c>
      <c r="JU416" s="166"/>
      <c r="JV416" s="166"/>
      <c r="JW416" s="166"/>
      <c r="JX416" s="168"/>
      <c r="JY416" s="168"/>
      <c r="JZ416" s="170" t="str">
        <f t="shared" si="274"/>
        <v>0</v>
      </c>
      <c r="KA416" s="170"/>
      <c r="KB416" s="168">
        <f t="shared" si="9682"/>
        <v>0</v>
      </c>
      <c r="KC416" s="168">
        <f t="shared" si="9683"/>
        <v>0</v>
      </c>
      <c r="KD416" s="168">
        <f t="shared" si="9684"/>
        <v>0</v>
      </c>
      <c r="KE416" s="168">
        <f t="shared" si="9685"/>
        <v>0</v>
      </c>
      <c r="KF416" s="154">
        <f t="shared" ref="KF416:KG416" si="10221">KF415</f>
        <v>19</v>
      </c>
      <c r="KG416" s="173">
        <f t="shared" si="10221"/>
        <v>1182</v>
      </c>
      <c r="KH416" s="156" t="str">
        <f t="shared" si="10179"/>
        <v>1</v>
      </c>
      <c r="KI416" s="157" t="str">
        <f t="shared" si="282"/>
        <v/>
      </c>
      <c r="KJ416" s="158">
        <f t="shared" si="283"/>
        <v>0</v>
      </c>
      <c r="KK416" s="159"/>
      <c r="KL416" s="159"/>
      <c r="KM416" s="159"/>
      <c r="KN416" s="160"/>
      <c r="KO416" s="160"/>
      <c r="KP416" s="171" t="str">
        <f t="shared" si="284"/>
        <v>0</v>
      </c>
      <c r="KQ416" s="171"/>
      <c r="KR416" s="160">
        <f t="shared" si="9688"/>
        <v>0</v>
      </c>
      <c r="KS416" s="160">
        <f t="shared" si="9689"/>
        <v>0</v>
      </c>
      <c r="KT416" s="160">
        <f t="shared" si="9690"/>
        <v>0</v>
      </c>
      <c r="KU416" s="160">
        <f t="shared" si="9691"/>
        <v>0</v>
      </c>
      <c r="KV416" s="161">
        <f t="shared" ref="KV416:KW416" si="10222">KV415</f>
        <v>20</v>
      </c>
      <c r="KW416" s="175">
        <f t="shared" si="10222"/>
        <v>1183</v>
      </c>
      <c r="KX416" s="163" t="str">
        <f t="shared" si="10181"/>
        <v>1</v>
      </c>
      <c r="KY416" s="164" t="str">
        <f t="shared" si="292"/>
        <v/>
      </c>
      <c r="KZ416" s="165">
        <f t="shared" si="293"/>
        <v>0</v>
      </c>
      <c r="LA416" s="166"/>
      <c r="LB416" s="166"/>
      <c r="LC416" s="166"/>
      <c r="LD416" s="168"/>
      <c r="LE416" s="168"/>
      <c r="LF416" s="170" t="str">
        <f t="shared" si="294"/>
        <v>0</v>
      </c>
      <c r="LG416" s="170"/>
      <c r="LH416" s="168">
        <f t="shared" si="9694"/>
        <v>0</v>
      </c>
      <c r="LI416" s="168">
        <f t="shared" si="9695"/>
        <v>0</v>
      </c>
      <c r="LJ416" s="168">
        <f t="shared" si="9696"/>
        <v>0</v>
      </c>
      <c r="LK416" s="168">
        <f t="shared" si="9697"/>
        <v>0</v>
      </c>
      <c r="LL416" s="172"/>
      <c r="LM416" s="172"/>
      <c r="LN416" s="168" t="str">
        <f t="shared" si="9698"/>
        <v>#REF!</v>
      </c>
      <c r="LO416" s="168" t="str">
        <f t="shared" si="9699"/>
        <v>#REF!</v>
      </c>
      <c r="LP416" s="168" t="str">
        <f t="shared" si="9700"/>
        <v>#REF!</v>
      </c>
      <c r="LQ416" s="168" t="str">
        <f t="shared" si="9701"/>
        <v>#REF!</v>
      </c>
    </row>
    <row r="417" ht="15.75" customHeight="1">
      <c r="A417" s="151"/>
      <c r="B417" s="152"/>
      <c r="C417" s="153">
        <f t="shared" si="99"/>
        <v>0</v>
      </c>
      <c r="D417" s="154">
        <f t="shared" ref="D417:E417" si="10223">D416</f>
        <v>1</v>
      </c>
      <c r="E417" s="173">
        <f t="shared" si="10223"/>
        <v>1164</v>
      </c>
      <c r="F417" s="156" t="str">
        <f t="shared" si="10183"/>
        <v>1</v>
      </c>
      <c r="G417" s="157">
        <f t="shared" si="102"/>
        <v>1</v>
      </c>
      <c r="H417" s="158">
        <f t="shared" si="103"/>
        <v>0</v>
      </c>
      <c r="I417" s="159"/>
      <c r="J417" s="159"/>
      <c r="K417" s="159"/>
      <c r="L417" s="78"/>
      <c r="M417" s="79"/>
      <c r="N417" s="77" t="str">
        <f t="shared" si="104"/>
        <v>0</v>
      </c>
      <c r="O417" s="81"/>
      <c r="P417" s="160">
        <f t="shared" si="9580"/>
        <v>0</v>
      </c>
      <c r="Q417" s="160">
        <f t="shared" si="9581"/>
        <v>0</v>
      </c>
      <c r="R417" s="160">
        <f t="shared" si="9582"/>
        <v>0</v>
      </c>
      <c r="S417" s="160">
        <f t="shared" si="9583"/>
        <v>0</v>
      </c>
      <c r="T417" s="161">
        <f t="shared" ref="T417:U417" si="10224">T416</f>
        <v>2</v>
      </c>
      <c r="U417" s="175">
        <f t="shared" si="10224"/>
        <v>1165</v>
      </c>
      <c r="V417" s="163" t="str">
        <f t="shared" si="10145"/>
        <v>1</v>
      </c>
      <c r="W417" s="164">
        <f t="shared" si="112"/>
        <v>1</v>
      </c>
      <c r="X417" s="165">
        <f t="shared" si="113"/>
        <v>0</v>
      </c>
      <c r="Y417" s="166"/>
      <c r="Z417" s="166"/>
      <c r="AA417" s="166"/>
      <c r="AB417" s="84"/>
      <c r="AC417" s="85"/>
      <c r="AD417" s="83" t="str">
        <f t="shared" si="114"/>
        <v>0</v>
      </c>
      <c r="AE417" s="189"/>
      <c r="AF417" s="168">
        <f t="shared" si="9586"/>
        <v>0</v>
      </c>
      <c r="AG417" s="168">
        <f t="shared" si="9587"/>
        <v>0</v>
      </c>
      <c r="AH417" s="168">
        <f t="shared" si="9588"/>
        <v>0</v>
      </c>
      <c r="AI417" s="168">
        <f t="shared" si="9589"/>
        <v>0</v>
      </c>
      <c r="AJ417" s="154">
        <f t="shared" ref="AJ417:AK417" si="10225">AJ416</f>
        <v>3</v>
      </c>
      <c r="AK417" s="173">
        <f t="shared" si="10225"/>
        <v>1166</v>
      </c>
      <c r="AL417" s="156" t="str">
        <f t="shared" si="10147"/>
        <v>1</v>
      </c>
      <c r="AM417" s="157">
        <f t="shared" si="122"/>
        <v>2</v>
      </c>
      <c r="AN417" s="158">
        <f t="shared" si="123"/>
        <v>0</v>
      </c>
      <c r="AO417" s="159"/>
      <c r="AP417" s="159"/>
      <c r="AQ417" s="159"/>
      <c r="AR417" s="78"/>
      <c r="AS417" s="79"/>
      <c r="AT417" s="77" t="str">
        <f t="shared" si="124"/>
        <v>0</v>
      </c>
      <c r="AU417" s="81"/>
      <c r="AV417" s="160">
        <f t="shared" si="9592"/>
        <v>0</v>
      </c>
      <c r="AW417" s="160">
        <f t="shared" si="9593"/>
        <v>0</v>
      </c>
      <c r="AX417" s="160">
        <f t="shared" si="9594"/>
        <v>0</v>
      </c>
      <c r="AY417" s="160">
        <f t="shared" si="9595"/>
        <v>0</v>
      </c>
      <c r="AZ417" s="161">
        <f t="shared" ref="AZ417:BA417" si="10226">AZ416</f>
        <v>4</v>
      </c>
      <c r="BA417" s="175">
        <f t="shared" si="10226"/>
        <v>1167</v>
      </c>
      <c r="BB417" s="163" t="str">
        <f t="shared" si="10149"/>
        <v>1</v>
      </c>
      <c r="BC417" s="164">
        <f t="shared" si="132"/>
        <v>4</v>
      </c>
      <c r="BD417" s="165">
        <f t="shared" si="133"/>
        <v>0</v>
      </c>
      <c r="BE417" s="166"/>
      <c r="BF417" s="166"/>
      <c r="BG417" s="166"/>
      <c r="BH417" s="84"/>
      <c r="BI417" s="85"/>
      <c r="BJ417" s="83" t="str">
        <f t="shared" si="134"/>
        <v>0</v>
      </c>
      <c r="BK417" s="189"/>
      <c r="BL417" s="168">
        <f t="shared" si="9598"/>
        <v>0</v>
      </c>
      <c r="BM417" s="168">
        <f t="shared" si="9599"/>
        <v>0</v>
      </c>
      <c r="BN417" s="168">
        <f t="shared" si="9600"/>
        <v>0</v>
      </c>
      <c r="BO417" s="168">
        <f t="shared" si="9601"/>
        <v>0</v>
      </c>
      <c r="BP417" s="154">
        <f t="shared" ref="BP417:BQ417" si="10227">BP416</f>
        <v>5</v>
      </c>
      <c r="BQ417" s="173">
        <f t="shared" si="10227"/>
        <v>1168</v>
      </c>
      <c r="BR417" s="156" t="str">
        <f t="shared" si="10151"/>
        <v>1</v>
      </c>
      <c r="BS417" s="157">
        <f t="shared" si="142"/>
        <v>4</v>
      </c>
      <c r="BT417" s="158">
        <f t="shared" si="143"/>
        <v>0</v>
      </c>
      <c r="BU417" s="159"/>
      <c r="BV417" s="159"/>
      <c r="BW417" s="159"/>
      <c r="BX417" s="78"/>
      <c r="BY417" s="79"/>
      <c r="BZ417" s="77" t="str">
        <f t="shared" si="144"/>
        <v>0</v>
      </c>
      <c r="CA417" s="81"/>
      <c r="CB417" s="160">
        <f t="shared" si="9604"/>
        <v>0</v>
      </c>
      <c r="CC417" s="160">
        <f t="shared" si="9605"/>
        <v>0</v>
      </c>
      <c r="CD417" s="160">
        <f t="shared" si="9606"/>
        <v>0</v>
      </c>
      <c r="CE417" s="160">
        <f t="shared" si="9607"/>
        <v>0</v>
      </c>
      <c r="CF417" s="161">
        <f t="shared" ref="CF417:CG417" si="10228">CF416</f>
        <v>6</v>
      </c>
      <c r="CG417" s="175">
        <f t="shared" si="10228"/>
        <v>1169</v>
      </c>
      <c r="CH417" s="163" t="str">
        <f t="shared" si="10153"/>
        <v>1</v>
      </c>
      <c r="CI417" s="164">
        <f t="shared" si="152"/>
        <v>2</v>
      </c>
      <c r="CJ417" s="165">
        <f t="shared" si="153"/>
        <v>0</v>
      </c>
      <c r="CK417" s="166"/>
      <c r="CL417" s="166"/>
      <c r="CM417" s="166"/>
      <c r="CN417" s="84"/>
      <c r="CO417" s="85"/>
      <c r="CP417" s="83" t="str">
        <f t="shared" si="154"/>
        <v>0</v>
      </c>
      <c r="CQ417" s="189"/>
      <c r="CR417" s="168">
        <f t="shared" si="9610"/>
        <v>0</v>
      </c>
      <c r="CS417" s="168">
        <f t="shared" si="9611"/>
        <v>0</v>
      </c>
      <c r="CT417" s="168">
        <f t="shared" si="9612"/>
        <v>0</v>
      </c>
      <c r="CU417" s="168">
        <f t="shared" si="9613"/>
        <v>0</v>
      </c>
      <c r="CV417" s="154">
        <f t="shared" ref="CV417:CW417" si="10229">CV416</f>
        <v>7</v>
      </c>
      <c r="CW417" s="173">
        <f t="shared" si="10229"/>
        <v>1170</v>
      </c>
      <c r="CX417" s="156" t="str">
        <f t="shared" si="10155"/>
        <v>1</v>
      </c>
      <c r="CY417" s="157">
        <f t="shared" si="162"/>
        <v>2</v>
      </c>
      <c r="CZ417" s="158">
        <f t="shared" si="163"/>
        <v>0</v>
      </c>
      <c r="DA417" s="159"/>
      <c r="DB417" s="159"/>
      <c r="DC417" s="159"/>
      <c r="DD417" s="78"/>
      <c r="DE417" s="79"/>
      <c r="DF417" s="77" t="str">
        <f t="shared" si="164"/>
        <v>0</v>
      </c>
      <c r="DG417" s="81"/>
      <c r="DH417" s="160">
        <f t="shared" si="9616"/>
        <v>0</v>
      </c>
      <c r="DI417" s="160">
        <f t="shared" si="9617"/>
        <v>0</v>
      </c>
      <c r="DJ417" s="160">
        <f t="shared" si="9618"/>
        <v>0</v>
      </c>
      <c r="DK417" s="160">
        <f t="shared" si="9619"/>
        <v>0</v>
      </c>
      <c r="DL417" s="161">
        <f t="shared" ref="DL417:DM417" si="10230">DL416</f>
        <v>8</v>
      </c>
      <c r="DM417" s="175">
        <f t="shared" si="10230"/>
        <v>1171</v>
      </c>
      <c r="DN417" s="163" t="str">
        <f t="shared" si="10157"/>
        <v>1</v>
      </c>
      <c r="DO417" s="164">
        <f t="shared" si="172"/>
        <v>2</v>
      </c>
      <c r="DP417" s="165">
        <f t="shared" si="173"/>
        <v>0</v>
      </c>
      <c r="DQ417" s="166"/>
      <c r="DR417" s="166"/>
      <c r="DS417" s="166"/>
      <c r="DT417" s="84"/>
      <c r="DU417" s="85"/>
      <c r="DV417" s="83" t="str">
        <f t="shared" si="174"/>
        <v>0</v>
      </c>
      <c r="DW417" s="189"/>
      <c r="DX417" s="168">
        <f t="shared" si="9622"/>
        <v>0</v>
      </c>
      <c r="DY417" s="168">
        <f t="shared" si="9623"/>
        <v>0</v>
      </c>
      <c r="DZ417" s="168">
        <f t="shared" si="9624"/>
        <v>0</v>
      </c>
      <c r="EA417" s="168">
        <f t="shared" si="9625"/>
        <v>0</v>
      </c>
      <c r="EB417" s="154">
        <f t="shared" ref="EB417:EC417" si="10231">EB416</f>
        <v>9</v>
      </c>
      <c r="EC417" s="173">
        <f t="shared" si="10231"/>
        <v>1172</v>
      </c>
      <c r="ED417" s="156" t="str">
        <f t="shared" si="10159"/>
        <v>1</v>
      </c>
      <c r="EE417" s="157">
        <f t="shared" si="182"/>
        <v>5</v>
      </c>
      <c r="EF417" s="169">
        <f t="shared" si="183"/>
        <v>0</v>
      </c>
      <c r="EG417" s="159"/>
      <c r="EH417" s="159"/>
      <c r="EI417" s="159"/>
      <c r="EJ417" s="78"/>
      <c r="EK417" s="79"/>
      <c r="EL417" s="77" t="str">
        <f t="shared" si="184"/>
        <v>0</v>
      </c>
      <c r="EM417" s="81"/>
      <c r="EN417" s="160">
        <f t="shared" si="9628"/>
        <v>0</v>
      </c>
      <c r="EO417" s="160">
        <f t="shared" si="9629"/>
        <v>0</v>
      </c>
      <c r="EP417" s="160">
        <f t="shared" si="9630"/>
        <v>0</v>
      </c>
      <c r="EQ417" s="160">
        <f t="shared" si="9631"/>
        <v>0</v>
      </c>
      <c r="ER417" s="161">
        <f t="shared" ref="ER417:ES417" si="10232">ER416</f>
        <v>10</v>
      </c>
      <c r="ES417" s="175">
        <f t="shared" si="10232"/>
        <v>1173</v>
      </c>
      <c r="ET417" s="163" t="str">
        <f t="shared" si="10161"/>
        <v>1</v>
      </c>
      <c r="EU417" s="164">
        <f t="shared" si="192"/>
        <v>19</v>
      </c>
      <c r="EV417" s="165">
        <f t="shared" si="193"/>
        <v>0</v>
      </c>
      <c r="EW417" s="166"/>
      <c r="EX417" s="166"/>
      <c r="EY417" s="166"/>
      <c r="EZ417" s="84"/>
      <c r="FA417" s="85"/>
      <c r="FB417" s="83" t="str">
        <f t="shared" si="194"/>
        <v>0</v>
      </c>
      <c r="FC417" s="189"/>
      <c r="FD417" s="168">
        <f t="shared" si="9634"/>
        <v>0</v>
      </c>
      <c r="FE417" s="168">
        <f t="shared" si="9635"/>
        <v>0</v>
      </c>
      <c r="FF417" s="168">
        <f t="shared" si="9636"/>
        <v>0</v>
      </c>
      <c r="FG417" s="168">
        <f t="shared" si="9637"/>
        <v>0</v>
      </c>
      <c r="FH417" s="154">
        <f t="shared" ref="FH417:FI417" si="10233">FH416</f>
        <v>11</v>
      </c>
      <c r="FI417" s="173">
        <f t="shared" si="10233"/>
        <v>1174</v>
      </c>
      <c r="FJ417" s="156" t="str">
        <f t="shared" si="10163"/>
        <v>1</v>
      </c>
      <c r="FK417" s="157">
        <f t="shared" si="202"/>
        <v>4</v>
      </c>
      <c r="FL417" s="158">
        <f t="shared" si="203"/>
        <v>0</v>
      </c>
      <c r="FM417" s="159"/>
      <c r="FN417" s="159"/>
      <c r="FO417" s="159"/>
      <c r="FP417" s="78"/>
      <c r="FQ417" s="79"/>
      <c r="FR417" s="77" t="str">
        <f t="shared" si="204"/>
        <v>0</v>
      </c>
      <c r="FS417" s="81"/>
      <c r="FT417" s="160">
        <f t="shared" si="9640"/>
        <v>0</v>
      </c>
      <c r="FU417" s="160">
        <f t="shared" si="9641"/>
        <v>0</v>
      </c>
      <c r="FV417" s="160">
        <f t="shared" si="9642"/>
        <v>0</v>
      </c>
      <c r="FW417" s="160">
        <f t="shared" si="9643"/>
        <v>0</v>
      </c>
      <c r="FX417" s="161">
        <f t="shared" ref="FX417:FY417" si="10234">FX416</f>
        <v>12</v>
      </c>
      <c r="FY417" s="175">
        <f t="shared" si="10234"/>
        <v>1175</v>
      </c>
      <c r="FZ417" s="163" t="str">
        <f t="shared" si="10165"/>
        <v>1</v>
      </c>
      <c r="GA417" s="164">
        <f t="shared" si="212"/>
        <v>2</v>
      </c>
      <c r="GB417" s="165">
        <f t="shared" si="213"/>
        <v>0</v>
      </c>
      <c r="GC417" s="166"/>
      <c r="GD417" s="166"/>
      <c r="GE417" s="166"/>
      <c r="GF417" s="84"/>
      <c r="GG417" s="85"/>
      <c r="GH417" s="83" t="str">
        <f t="shared" si="214"/>
        <v>0</v>
      </c>
      <c r="GI417" s="189"/>
      <c r="GJ417" s="168">
        <f t="shared" si="9646"/>
        <v>0</v>
      </c>
      <c r="GK417" s="168">
        <f t="shared" si="9647"/>
        <v>0</v>
      </c>
      <c r="GL417" s="168">
        <f t="shared" si="9648"/>
        <v>0</v>
      </c>
      <c r="GM417" s="168">
        <f t="shared" si="9649"/>
        <v>0</v>
      </c>
      <c r="GN417" s="154">
        <f t="shared" ref="GN417:GO417" si="10235">GN416</f>
        <v>13</v>
      </c>
      <c r="GO417" s="173">
        <f t="shared" si="10235"/>
        <v>1176</v>
      </c>
      <c r="GP417" s="156" t="str">
        <f t="shared" si="10167"/>
        <v>1</v>
      </c>
      <c r="GQ417" s="157">
        <f t="shared" si="222"/>
        <v>3</v>
      </c>
      <c r="GR417" s="158">
        <f t="shared" si="223"/>
        <v>0</v>
      </c>
      <c r="GS417" s="159"/>
      <c r="GT417" s="159"/>
      <c r="GU417" s="159"/>
      <c r="GV417" s="78"/>
      <c r="GW417" s="79"/>
      <c r="GX417" s="77" t="str">
        <f t="shared" si="224"/>
        <v>0</v>
      </c>
      <c r="GY417" s="81"/>
      <c r="GZ417" s="160">
        <f t="shared" si="9652"/>
        <v>0</v>
      </c>
      <c r="HA417" s="160">
        <f t="shared" si="9653"/>
        <v>0</v>
      </c>
      <c r="HB417" s="160">
        <f t="shared" si="9654"/>
        <v>0</v>
      </c>
      <c r="HC417" s="160">
        <f t="shared" si="9655"/>
        <v>0</v>
      </c>
      <c r="HD417" s="161">
        <f t="shared" ref="HD417:HE417" si="10236">HD416</f>
        <v>14</v>
      </c>
      <c r="HE417" s="175">
        <f t="shared" si="10236"/>
        <v>1177</v>
      </c>
      <c r="HF417" s="163" t="str">
        <f t="shared" si="10169"/>
        <v>1</v>
      </c>
      <c r="HG417" s="164">
        <f t="shared" si="232"/>
        <v>5</v>
      </c>
      <c r="HH417" s="165">
        <f t="shared" si="233"/>
        <v>0</v>
      </c>
      <c r="HI417" s="166"/>
      <c r="HJ417" s="166"/>
      <c r="HK417" s="166"/>
      <c r="HL417" s="84"/>
      <c r="HM417" s="85"/>
      <c r="HN417" s="83" t="str">
        <f t="shared" si="234"/>
        <v>0</v>
      </c>
      <c r="HO417" s="189"/>
      <c r="HP417" s="168">
        <f t="shared" si="9658"/>
        <v>0</v>
      </c>
      <c r="HQ417" s="168">
        <f t="shared" si="9659"/>
        <v>0</v>
      </c>
      <c r="HR417" s="168">
        <f t="shared" si="9660"/>
        <v>0</v>
      </c>
      <c r="HS417" s="168">
        <f t="shared" si="9661"/>
        <v>0</v>
      </c>
      <c r="HT417" s="154">
        <f t="shared" ref="HT417:HU417" si="10237">HT416</f>
        <v>15</v>
      </c>
      <c r="HU417" s="173">
        <f t="shared" si="10237"/>
        <v>1178</v>
      </c>
      <c r="HV417" s="156" t="str">
        <f t="shared" si="10171"/>
        <v>1</v>
      </c>
      <c r="HW417" s="157" t="str">
        <f t="shared" si="242"/>
        <v/>
      </c>
      <c r="HX417" s="169">
        <f t="shared" si="243"/>
        <v>0</v>
      </c>
      <c r="HY417" s="159"/>
      <c r="HZ417" s="159"/>
      <c r="IA417" s="159"/>
      <c r="IB417" s="160"/>
      <c r="IC417" s="160"/>
      <c r="ID417" s="160" t="str">
        <f t="shared" si="244"/>
        <v>0</v>
      </c>
      <c r="IE417" s="160"/>
      <c r="IF417" s="160">
        <f t="shared" si="9664"/>
        <v>0</v>
      </c>
      <c r="IG417" s="160">
        <f t="shared" si="9665"/>
        <v>0</v>
      </c>
      <c r="IH417" s="160">
        <f t="shared" si="9666"/>
        <v>0</v>
      </c>
      <c r="II417" s="160">
        <f t="shared" si="9667"/>
        <v>0</v>
      </c>
      <c r="IJ417" s="161">
        <f t="shared" ref="IJ417:IK417" si="10238">IJ416</f>
        <v>16</v>
      </c>
      <c r="IK417" s="175">
        <f t="shared" si="10238"/>
        <v>1179</v>
      </c>
      <c r="IL417" s="163" t="str">
        <f t="shared" si="10173"/>
        <v>1</v>
      </c>
      <c r="IM417" s="164" t="str">
        <f t="shared" si="252"/>
        <v/>
      </c>
      <c r="IN417" s="165">
        <f t="shared" si="253"/>
        <v>0</v>
      </c>
      <c r="IO417" s="166"/>
      <c r="IP417" s="166"/>
      <c r="IQ417" s="166"/>
      <c r="IR417" s="168"/>
      <c r="IS417" s="168"/>
      <c r="IT417" s="170" t="str">
        <f t="shared" si="254"/>
        <v>0</v>
      </c>
      <c r="IU417" s="170"/>
      <c r="IV417" s="168">
        <f t="shared" si="9670"/>
        <v>0</v>
      </c>
      <c r="IW417" s="168">
        <f t="shared" si="9671"/>
        <v>0</v>
      </c>
      <c r="IX417" s="168">
        <f t="shared" si="9672"/>
        <v>0</v>
      </c>
      <c r="IY417" s="168">
        <f t="shared" si="9673"/>
        <v>0</v>
      </c>
      <c r="IZ417" s="154">
        <f t="shared" ref="IZ417:JA417" si="10239">IZ416</f>
        <v>17</v>
      </c>
      <c r="JA417" s="173">
        <f t="shared" si="10239"/>
        <v>1180</v>
      </c>
      <c r="JB417" s="156" t="str">
        <f t="shared" si="10175"/>
        <v>1</v>
      </c>
      <c r="JC417" s="157" t="str">
        <f t="shared" si="262"/>
        <v/>
      </c>
      <c r="JD417" s="158">
        <f t="shared" si="263"/>
        <v>0</v>
      </c>
      <c r="JE417" s="159"/>
      <c r="JF417" s="159"/>
      <c r="JG417" s="159"/>
      <c r="JH417" s="160"/>
      <c r="JI417" s="160"/>
      <c r="JJ417" s="171" t="str">
        <f t="shared" si="264"/>
        <v>0</v>
      </c>
      <c r="JK417" s="171"/>
      <c r="JL417" s="160">
        <f t="shared" si="9676"/>
        <v>0</v>
      </c>
      <c r="JM417" s="160">
        <f t="shared" si="9677"/>
        <v>0</v>
      </c>
      <c r="JN417" s="160">
        <f t="shared" si="9678"/>
        <v>0</v>
      </c>
      <c r="JO417" s="160">
        <f t="shared" si="9679"/>
        <v>0</v>
      </c>
      <c r="JP417" s="161">
        <f t="shared" ref="JP417:JQ417" si="10240">JP416</f>
        <v>18</v>
      </c>
      <c r="JQ417" s="175">
        <f t="shared" si="10240"/>
        <v>1181</v>
      </c>
      <c r="JR417" s="163" t="str">
        <f t="shared" si="10177"/>
        <v>1</v>
      </c>
      <c r="JS417" s="164" t="str">
        <f t="shared" si="272"/>
        <v/>
      </c>
      <c r="JT417" s="165">
        <f t="shared" si="273"/>
        <v>0</v>
      </c>
      <c r="JU417" s="166"/>
      <c r="JV417" s="166"/>
      <c r="JW417" s="166"/>
      <c r="JX417" s="168"/>
      <c r="JY417" s="168"/>
      <c r="JZ417" s="170" t="str">
        <f t="shared" si="274"/>
        <v>0</v>
      </c>
      <c r="KA417" s="170"/>
      <c r="KB417" s="168">
        <f t="shared" si="9682"/>
        <v>0</v>
      </c>
      <c r="KC417" s="168">
        <f t="shared" si="9683"/>
        <v>0</v>
      </c>
      <c r="KD417" s="168">
        <f t="shared" si="9684"/>
        <v>0</v>
      </c>
      <c r="KE417" s="168">
        <f t="shared" si="9685"/>
        <v>0</v>
      </c>
      <c r="KF417" s="154">
        <f t="shared" ref="KF417:KG417" si="10241">KF416</f>
        <v>19</v>
      </c>
      <c r="KG417" s="173">
        <f t="shared" si="10241"/>
        <v>1182</v>
      </c>
      <c r="KH417" s="156" t="str">
        <f t="shared" si="10179"/>
        <v>1</v>
      </c>
      <c r="KI417" s="157" t="str">
        <f t="shared" si="282"/>
        <v/>
      </c>
      <c r="KJ417" s="158">
        <f t="shared" si="283"/>
        <v>0</v>
      </c>
      <c r="KK417" s="159"/>
      <c r="KL417" s="159"/>
      <c r="KM417" s="159"/>
      <c r="KN417" s="160"/>
      <c r="KO417" s="160"/>
      <c r="KP417" s="171" t="str">
        <f t="shared" si="284"/>
        <v>0</v>
      </c>
      <c r="KQ417" s="171"/>
      <c r="KR417" s="160">
        <f t="shared" si="9688"/>
        <v>0</v>
      </c>
      <c r="KS417" s="160">
        <f t="shared" si="9689"/>
        <v>0</v>
      </c>
      <c r="KT417" s="160">
        <f t="shared" si="9690"/>
        <v>0</v>
      </c>
      <c r="KU417" s="160">
        <f t="shared" si="9691"/>
        <v>0</v>
      </c>
      <c r="KV417" s="161">
        <f t="shared" ref="KV417:KW417" si="10242">KV416</f>
        <v>20</v>
      </c>
      <c r="KW417" s="175">
        <f t="shared" si="10242"/>
        <v>1183</v>
      </c>
      <c r="KX417" s="163" t="str">
        <f t="shared" si="10181"/>
        <v>1</v>
      </c>
      <c r="KY417" s="164" t="str">
        <f t="shared" si="292"/>
        <v/>
      </c>
      <c r="KZ417" s="165">
        <f t="shared" si="293"/>
        <v>0</v>
      </c>
      <c r="LA417" s="166"/>
      <c r="LB417" s="166"/>
      <c r="LC417" s="166"/>
      <c r="LD417" s="168"/>
      <c r="LE417" s="168"/>
      <c r="LF417" s="170" t="str">
        <f t="shared" si="294"/>
        <v>0</v>
      </c>
      <c r="LG417" s="170"/>
      <c r="LH417" s="168">
        <f t="shared" si="9694"/>
        <v>0</v>
      </c>
      <c r="LI417" s="168">
        <f t="shared" si="9695"/>
        <v>0</v>
      </c>
      <c r="LJ417" s="168">
        <f t="shared" si="9696"/>
        <v>0</v>
      </c>
      <c r="LK417" s="168">
        <f t="shared" si="9697"/>
        <v>0</v>
      </c>
      <c r="LL417" s="172"/>
      <c r="LM417" s="172"/>
      <c r="LN417" s="168" t="str">
        <f t="shared" si="9698"/>
        <v>#REF!</v>
      </c>
      <c r="LO417" s="168" t="str">
        <f t="shared" si="9699"/>
        <v>#REF!</v>
      </c>
      <c r="LP417" s="168" t="str">
        <f t="shared" si="9700"/>
        <v>#REF!</v>
      </c>
      <c r="LQ417" s="168" t="str">
        <f t="shared" si="9701"/>
        <v>#REF!</v>
      </c>
    </row>
    <row r="418" ht="15.75" customHeight="1">
      <c r="A418" s="151"/>
      <c r="B418" s="152"/>
      <c r="C418" s="153">
        <f t="shared" si="99"/>
        <v>0</v>
      </c>
      <c r="D418" s="154">
        <f t="shared" ref="D418:E418" si="10243">D417</f>
        <v>1</v>
      </c>
      <c r="E418" s="173">
        <f t="shared" si="10243"/>
        <v>1164</v>
      </c>
      <c r="F418" s="156" t="str">
        <f t="shared" si="10183"/>
        <v>1</v>
      </c>
      <c r="G418" s="157">
        <f t="shared" si="102"/>
        <v>1</v>
      </c>
      <c r="H418" s="158">
        <f t="shared" si="103"/>
        <v>0</v>
      </c>
      <c r="I418" s="159"/>
      <c r="J418" s="159"/>
      <c r="K418" s="159"/>
      <c r="L418" s="78"/>
      <c r="M418" s="79"/>
      <c r="N418" s="77" t="str">
        <f t="shared" si="104"/>
        <v>0</v>
      </c>
      <c r="O418" s="81"/>
      <c r="P418" s="160">
        <f t="shared" si="9580"/>
        <v>0</v>
      </c>
      <c r="Q418" s="160">
        <f t="shared" si="9581"/>
        <v>0</v>
      </c>
      <c r="R418" s="160">
        <f t="shared" si="9582"/>
        <v>0</v>
      </c>
      <c r="S418" s="160">
        <f t="shared" si="9583"/>
        <v>0</v>
      </c>
      <c r="T418" s="161">
        <f t="shared" ref="T418:U418" si="10244">T417</f>
        <v>2</v>
      </c>
      <c r="U418" s="175">
        <f t="shared" si="10244"/>
        <v>1165</v>
      </c>
      <c r="V418" s="163" t="str">
        <f t="shared" si="10145"/>
        <v>1</v>
      </c>
      <c r="W418" s="164">
        <f t="shared" si="112"/>
        <v>1</v>
      </c>
      <c r="X418" s="165">
        <f t="shared" si="113"/>
        <v>0</v>
      </c>
      <c r="Y418" s="166"/>
      <c r="Z418" s="166"/>
      <c r="AA418" s="166"/>
      <c r="AB418" s="84"/>
      <c r="AC418" s="85"/>
      <c r="AD418" s="83" t="str">
        <f t="shared" si="114"/>
        <v>0</v>
      </c>
      <c r="AE418" s="189"/>
      <c r="AF418" s="168">
        <f t="shared" si="9586"/>
        <v>0</v>
      </c>
      <c r="AG418" s="168">
        <f t="shared" si="9587"/>
        <v>0</v>
      </c>
      <c r="AH418" s="168">
        <f t="shared" si="9588"/>
        <v>0</v>
      </c>
      <c r="AI418" s="168">
        <f t="shared" si="9589"/>
        <v>0</v>
      </c>
      <c r="AJ418" s="154">
        <f t="shared" ref="AJ418:AK418" si="10245">AJ417</f>
        <v>3</v>
      </c>
      <c r="AK418" s="173">
        <f t="shared" si="10245"/>
        <v>1166</v>
      </c>
      <c r="AL418" s="156" t="str">
        <f t="shared" si="10147"/>
        <v>1</v>
      </c>
      <c r="AM418" s="157">
        <f t="shared" si="122"/>
        <v>2</v>
      </c>
      <c r="AN418" s="158">
        <f t="shared" si="123"/>
        <v>0</v>
      </c>
      <c r="AO418" s="159"/>
      <c r="AP418" s="159"/>
      <c r="AQ418" s="159"/>
      <c r="AR418" s="78"/>
      <c r="AS418" s="79"/>
      <c r="AT418" s="77" t="str">
        <f t="shared" si="124"/>
        <v>0</v>
      </c>
      <c r="AU418" s="81"/>
      <c r="AV418" s="160">
        <f t="shared" si="9592"/>
        <v>0</v>
      </c>
      <c r="AW418" s="160">
        <f t="shared" si="9593"/>
        <v>0</v>
      </c>
      <c r="AX418" s="160">
        <f t="shared" si="9594"/>
        <v>0</v>
      </c>
      <c r="AY418" s="160">
        <f t="shared" si="9595"/>
        <v>0</v>
      </c>
      <c r="AZ418" s="161">
        <f t="shared" ref="AZ418:BA418" si="10246">AZ417</f>
        <v>4</v>
      </c>
      <c r="BA418" s="175">
        <f t="shared" si="10246"/>
        <v>1167</v>
      </c>
      <c r="BB418" s="163" t="str">
        <f t="shared" si="10149"/>
        <v>1</v>
      </c>
      <c r="BC418" s="164">
        <f t="shared" si="132"/>
        <v>4</v>
      </c>
      <c r="BD418" s="165">
        <f t="shared" si="133"/>
        <v>0</v>
      </c>
      <c r="BE418" s="166"/>
      <c r="BF418" s="166"/>
      <c r="BG418" s="166"/>
      <c r="BH418" s="84"/>
      <c r="BI418" s="85"/>
      <c r="BJ418" s="83" t="str">
        <f t="shared" si="134"/>
        <v>0</v>
      </c>
      <c r="BK418" s="189"/>
      <c r="BL418" s="168">
        <f t="shared" si="9598"/>
        <v>0</v>
      </c>
      <c r="BM418" s="168">
        <f t="shared" si="9599"/>
        <v>0</v>
      </c>
      <c r="BN418" s="168">
        <f t="shared" si="9600"/>
        <v>0</v>
      </c>
      <c r="BO418" s="168">
        <f t="shared" si="9601"/>
        <v>0</v>
      </c>
      <c r="BP418" s="154">
        <f t="shared" ref="BP418:BQ418" si="10247">BP417</f>
        <v>5</v>
      </c>
      <c r="BQ418" s="173">
        <f t="shared" si="10247"/>
        <v>1168</v>
      </c>
      <c r="BR418" s="156" t="str">
        <f t="shared" si="10151"/>
        <v>1</v>
      </c>
      <c r="BS418" s="157">
        <f t="shared" si="142"/>
        <v>4</v>
      </c>
      <c r="BT418" s="158">
        <f t="shared" si="143"/>
        <v>0</v>
      </c>
      <c r="BU418" s="159"/>
      <c r="BV418" s="159"/>
      <c r="BW418" s="159"/>
      <c r="BX418" s="78"/>
      <c r="BY418" s="79"/>
      <c r="BZ418" s="77" t="str">
        <f t="shared" si="144"/>
        <v>0</v>
      </c>
      <c r="CA418" s="81"/>
      <c r="CB418" s="160">
        <f t="shared" si="9604"/>
        <v>0</v>
      </c>
      <c r="CC418" s="160">
        <f t="shared" si="9605"/>
        <v>0</v>
      </c>
      <c r="CD418" s="160">
        <f t="shared" si="9606"/>
        <v>0</v>
      </c>
      <c r="CE418" s="160">
        <f t="shared" si="9607"/>
        <v>0</v>
      </c>
      <c r="CF418" s="161">
        <f t="shared" ref="CF418:CG418" si="10248">CF417</f>
        <v>6</v>
      </c>
      <c r="CG418" s="175">
        <f t="shared" si="10248"/>
        <v>1169</v>
      </c>
      <c r="CH418" s="163" t="str">
        <f t="shared" si="10153"/>
        <v>1</v>
      </c>
      <c r="CI418" s="164">
        <f t="shared" si="152"/>
        <v>2</v>
      </c>
      <c r="CJ418" s="165">
        <f t="shared" si="153"/>
        <v>0</v>
      </c>
      <c r="CK418" s="166"/>
      <c r="CL418" s="166"/>
      <c r="CM418" s="166"/>
      <c r="CN418" s="84"/>
      <c r="CO418" s="85"/>
      <c r="CP418" s="83" t="str">
        <f t="shared" si="154"/>
        <v>0</v>
      </c>
      <c r="CQ418" s="189"/>
      <c r="CR418" s="168">
        <f t="shared" si="9610"/>
        <v>0</v>
      </c>
      <c r="CS418" s="168">
        <f t="shared" si="9611"/>
        <v>0</v>
      </c>
      <c r="CT418" s="168">
        <f t="shared" si="9612"/>
        <v>0</v>
      </c>
      <c r="CU418" s="168">
        <f t="shared" si="9613"/>
        <v>0</v>
      </c>
      <c r="CV418" s="154">
        <f t="shared" ref="CV418:CW418" si="10249">CV417</f>
        <v>7</v>
      </c>
      <c r="CW418" s="173">
        <f t="shared" si="10249"/>
        <v>1170</v>
      </c>
      <c r="CX418" s="156" t="str">
        <f t="shared" si="10155"/>
        <v>1</v>
      </c>
      <c r="CY418" s="157">
        <f t="shared" si="162"/>
        <v>2</v>
      </c>
      <c r="CZ418" s="158">
        <f t="shared" si="163"/>
        <v>0</v>
      </c>
      <c r="DA418" s="159"/>
      <c r="DB418" s="159"/>
      <c r="DC418" s="159"/>
      <c r="DD418" s="78"/>
      <c r="DE418" s="79"/>
      <c r="DF418" s="77" t="str">
        <f t="shared" si="164"/>
        <v>0</v>
      </c>
      <c r="DG418" s="81"/>
      <c r="DH418" s="160">
        <f t="shared" si="9616"/>
        <v>0</v>
      </c>
      <c r="DI418" s="160">
        <f t="shared" si="9617"/>
        <v>0</v>
      </c>
      <c r="DJ418" s="160">
        <f t="shared" si="9618"/>
        <v>0</v>
      </c>
      <c r="DK418" s="160">
        <f t="shared" si="9619"/>
        <v>0</v>
      </c>
      <c r="DL418" s="161">
        <f t="shared" ref="DL418:DM418" si="10250">DL417</f>
        <v>8</v>
      </c>
      <c r="DM418" s="175">
        <f t="shared" si="10250"/>
        <v>1171</v>
      </c>
      <c r="DN418" s="163" t="str">
        <f t="shared" si="10157"/>
        <v>1</v>
      </c>
      <c r="DO418" s="164">
        <f t="shared" si="172"/>
        <v>2</v>
      </c>
      <c r="DP418" s="165">
        <f t="shared" si="173"/>
        <v>0</v>
      </c>
      <c r="DQ418" s="166"/>
      <c r="DR418" s="166"/>
      <c r="DS418" s="166"/>
      <c r="DT418" s="84"/>
      <c r="DU418" s="85"/>
      <c r="DV418" s="83" t="str">
        <f t="shared" si="174"/>
        <v>0</v>
      </c>
      <c r="DW418" s="189"/>
      <c r="DX418" s="168">
        <f t="shared" si="9622"/>
        <v>0</v>
      </c>
      <c r="DY418" s="168">
        <f t="shared" si="9623"/>
        <v>0</v>
      </c>
      <c r="DZ418" s="168">
        <f t="shared" si="9624"/>
        <v>0</v>
      </c>
      <c r="EA418" s="168">
        <f t="shared" si="9625"/>
        <v>0</v>
      </c>
      <c r="EB418" s="154">
        <f t="shared" ref="EB418:EC418" si="10251">EB417</f>
        <v>9</v>
      </c>
      <c r="EC418" s="173">
        <f t="shared" si="10251"/>
        <v>1172</v>
      </c>
      <c r="ED418" s="156" t="str">
        <f t="shared" si="10159"/>
        <v>1</v>
      </c>
      <c r="EE418" s="157">
        <f t="shared" si="182"/>
        <v>5</v>
      </c>
      <c r="EF418" s="169">
        <f t="shared" si="183"/>
        <v>0</v>
      </c>
      <c r="EG418" s="159"/>
      <c r="EH418" s="159"/>
      <c r="EI418" s="159"/>
      <c r="EJ418" s="78"/>
      <c r="EK418" s="79"/>
      <c r="EL418" s="77" t="str">
        <f t="shared" si="184"/>
        <v>0</v>
      </c>
      <c r="EM418" s="81"/>
      <c r="EN418" s="160">
        <f t="shared" si="9628"/>
        <v>0</v>
      </c>
      <c r="EO418" s="160">
        <f t="shared" si="9629"/>
        <v>0</v>
      </c>
      <c r="EP418" s="160">
        <f t="shared" si="9630"/>
        <v>0</v>
      </c>
      <c r="EQ418" s="160">
        <f t="shared" si="9631"/>
        <v>0</v>
      </c>
      <c r="ER418" s="161">
        <f t="shared" ref="ER418:ES418" si="10252">ER417</f>
        <v>10</v>
      </c>
      <c r="ES418" s="175">
        <f t="shared" si="10252"/>
        <v>1173</v>
      </c>
      <c r="ET418" s="163" t="str">
        <f t="shared" si="10161"/>
        <v>1</v>
      </c>
      <c r="EU418" s="164">
        <f t="shared" si="192"/>
        <v>19</v>
      </c>
      <c r="EV418" s="165">
        <f t="shared" si="193"/>
        <v>0</v>
      </c>
      <c r="EW418" s="166"/>
      <c r="EX418" s="166"/>
      <c r="EY418" s="166"/>
      <c r="EZ418" s="84"/>
      <c r="FA418" s="85"/>
      <c r="FB418" s="83" t="str">
        <f t="shared" si="194"/>
        <v>0</v>
      </c>
      <c r="FC418" s="189"/>
      <c r="FD418" s="168">
        <f t="shared" si="9634"/>
        <v>0</v>
      </c>
      <c r="FE418" s="168">
        <f t="shared" si="9635"/>
        <v>0</v>
      </c>
      <c r="FF418" s="168">
        <f t="shared" si="9636"/>
        <v>0</v>
      </c>
      <c r="FG418" s="168">
        <f t="shared" si="9637"/>
        <v>0</v>
      </c>
      <c r="FH418" s="154">
        <f t="shared" ref="FH418:FI418" si="10253">FH417</f>
        <v>11</v>
      </c>
      <c r="FI418" s="173">
        <f t="shared" si="10253"/>
        <v>1174</v>
      </c>
      <c r="FJ418" s="156" t="str">
        <f t="shared" si="10163"/>
        <v>1</v>
      </c>
      <c r="FK418" s="157">
        <f t="shared" si="202"/>
        <v>4</v>
      </c>
      <c r="FL418" s="158">
        <f t="shared" si="203"/>
        <v>0</v>
      </c>
      <c r="FM418" s="159"/>
      <c r="FN418" s="159"/>
      <c r="FO418" s="159"/>
      <c r="FP418" s="78"/>
      <c r="FQ418" s="79"/>
      <c r="FR418" s="77" t="str">
        <f t="shared" si="204"/>
        <v>0</v>
      </c>
      <c r="FS418" s="81"/>
      <c r="FT418" s="160">
        <f t="shared" si="9640"/>
        <v>0</v>
      </c>
      <c r="FU418" s="160">
        <f t="shared" si="9641"/>
        <v>0</v>
      </c>
      <c r="FV418" s="160">
        <f t="shared" si="9642"/>
        <v>0</v>
      </c>
      <c r="FW418" s="160">
        <f t="shared" si="9643"/>
        <v>0</v>
      </c>
      <c r="FX418" s="161">
        <f t="shared" ref="FX418:FY418" si="10254">FX417</f>
        <v>12</v>
      </c>
      <c r="FY418" s="175">
        <f t="shared" si="10254"/>
        <v>1175</v>
      </c>
      <c r="FZ418" s="163" t="str">
        <f t="shared" si="10165"/>
        <v>1</v>
      </c>
      <c r="GA418" s="164">
        <f t="shared" si="212"/>
        <v>2</v>
      </c>
      <c r="GB418" s="165">
        <f t="shared" si="213"/>
        <v>0</v>
      </c>
      <c r="GC418" s="166"/>
      <c r="GD418" s="166"/>
      <c r="GE418" s="166"/>
      <c r="GF418" s="84"/>
      <c r="GG418" s="85"/>
      <c r="GH418" s="83" t="str">
        <f t="shared" si="214"/>
        <v>0</v>
      </c>
      <c r="GI418" s="189"/>
      <c r="GJ418" s="168">
        <f t="shared" si="9646"/>
        <v>0</v>
      </c>
      <c r="GK418" s="168">
        <f t="shared" si="9647"/>
        <v>0</v>
      </c>
      <c r="GL418" s="168">
        <f t="shared" si="9648"/>
        <v>0</v>
      </c>
      <c r="GM418" s="168">
        <f t="shared" si="9649"/>
        <v>0</v>
      </c>
      <c r="GN418" s="154">
        <f t="shared" ref="GN418:GO418" si="10255">GN417</f>
        <v>13</v>
      </c>
      <c r="GO418" s="173">
        <f t="shared" si="10255"/>
        <v>1176</v>
      </c>
      <c r="GP418" s="156" t="str">
        <f t="shared" si="10167"/>
        <v>1</v>
      </c>
      <c r="GQ418" s="157">
        <f t="shared" si="222"/>
        <v>3</v>
      </c>
      <c r="GR418" s="158">
        <f t="shared" si="223"/>
        <v>0</v>
      </c>
      <c r="GS418" s="159"/>
      <c r="GT418" s="159"/>
      <c r="GU418" s="159"/>
      <c r="GV418" s="78"/>
      <c r="GW418" s="79"/>
      <c r="GX418" s="77" t="str">
        <f t="shared" si="224"/>
        <v>0</v>
      </c>
      <c r="GY418" s="81"/>
      <c r="GZ418" s="160">
        <f t="shared" si="9652"/>
        <v>0</v>
      </c>
      <c r="HA418" s="160">
        <f t="shared" si="9653"/>
        <v>0</v>
      </c>
      <c r="HB418" s="160">
        <f t="shared" si="9654"/>
        <v>0</v>
      </c>
      <c r="HC418" s="160">
        <f t="shared" si="9655"/>
        <v>0</v>
      </c>
      <c r="HD418" s="161">
        <f t="shared" ref="HD418:HE418" si="10256">HD417</f>
        <v>14</v>
      </c>
      <c r="HE418" s="175">
        <f t="shared" si="10256"/>
        <v>1177</v>
      </c>
      <c r="HF418" s="163" t="str">
        <f t="shared" si="10169"/>
        <v>1</v>
      </c>
      <c r="HG418" s="164">
        <f t="shared" si="232"/>
        <v>5</v>
      </c>
      <c r="HH418" s="165">
        <f t="shared" si="233"/>
        <v>0</v>
      </c>
      <c r="HI418" s="166"/>
      <c r="HJ418" s="166"/>
      <c r="HK418" s="166"/>
      <c r="HL418" s="84"/>
      <c r="HM418" s="85"/>
      <c r="HN418" s="83" t="str">
        <f t="shared" si="234"/>
        <v>0</v>
      </c>
      <c r="HO418" s="189"/>
      <c r="HP418" s="168">
        <f t="shared" si="9658"/>
        <v>0</v>
      </c>
      <c r="HQ418" s="168">
        <f t="shared" si="9659"/>
        <v>0</v>
      </c>
      <c r="HR418" s="168">
        <f t="shared" si="9660"/>
        <v>0</v>
      </c>
      <c r="HS418" s="168">
        <f t="shared" si="9661"/>
        <v>0</v>
      </c>
      <c r="HT418" s="154">
        <f t="shared" ref="HT418:HU418" si="10257">HT417</f>
        <v>15</v>
      </c>
      <c r="HU418" s="173">
        <f t="shared" si="10257"/>
        <v>1178</v>
      </c>
      <c r="HV418" s="156" t="str">
        <f t="shared" si="10171"/>
        <v>1</v>
      </c>
      <c r="HW418" s="157" t="str">
        <f t="shared" si="242"/>
        <v/>
      </c>
      <c r="HX418" s="169">
        <f t="shared" si="243"/>
        <v>0</v>
      </c>
      <c r="HY418" s="159"/>
      <c r="HZ418" s="159"/>
      <c r="IA418" s="159"/>
      <c r="IB418" s="160"/>
      <c r="IC418" s="160"/>
      <c r="ID418" s="160" t="str">
        <f t="shared" si="244"/>
        <v>0</v>
      </c>
      <c r="IE418" s="160"/>
      <c r="IF418" s="160">
        <f t="shared" si="9664"/>
        <v>0</v>
      </c>
      <c r="IG418" s="160">
        <f t="shared" si="9665"/>
        <v>0</v>
      </c>
      <c r="IH418" s="160">
        <f t="shared" si="9666"/>
        <v>0</v>
      </c>
      <c r="II418" s="160">
        <f t="shared" si="9667"/>
        <v>0</v>
      </c>
      <c r="IJ418" s="161">
        <f t="shared" ref="IJ418:IK418" si="10258">IJ417</f>
        <v>16</v>
      </c>
      <c r="IK418" s="175">
        <f t="shared" si="10258"/>
        <v>1179</v>
      </c>
      <c r="IL418" s="163" t="str">
        <f t="shared" si="10173"/>
        <v>1</v>
      </c>
      <c r="IM418" s="164" t="str">
        <f t="shared" si="252"/>
        <v/>
      </c>
      <c r="IN418" s="165">
        <f t="shared" si="253"/>
        <v>0</v>
      </c>
      <c r="IO418" s="166"/>
      <c r="IP418" s="166"/>
      <c r="IQ418" s="166"/>
      <c r="IR418" s="168"/>
      <c r="IS418" s="168"/>
      <c r="IT418" s="170" t="str">
        <f t="shared" si="254"/>
        <v>0</v>
      </c>
      <c r="IU418" s="170"/>
      <c r="IV418" s="168">
        <f t="shared" si="9670"/>
        <v>0</v>
      </c>
      <c r="IW418" s="168">
        <f t="shared" si="9671"/>
        <v>0</v>
      </c>
      <c r="IX418" s="168">
        <f t="shared" si="9672"/>
        <v>0</v>
      </c>
      <c r="IY418" s="168">
        <f t="shared" si="9673"/>
        <v>0</v>
      </c>
      <c r="IZ418" s="154">
        <f t="shared" ref="IZ418:JA418" si="10259">IZ417</f>
        <v>17</v>
      </c>
      <c r="JA418" s="173">
        <f t="shared" si="10259"/>
        <v>1180</v>
      </c>
      <c r="JB418" s="156" t="str">
        <f t="shared" si="10175"/>
        <v>1</v>
      </c>
      <c r="JC418" s="157" t="str">
        <f t="shared" si="262"/>
        <v/>
      </c>
      <c r="JD418" s="158">
        <f t="shared" si="263"/>
        <v>0</v>
      </c>
      <c r="JE418" s="159"/>
      <c r="JF418" s="159"/>
      <c r="JG418" s="159"/>
      <c r="JH418" s="160"/>
      <c r="JI418" s="160"/>
      <c r="JJ418" s="171" t="str">
        <f t="shared" si="264"/>
        <v>0</v>
      </c>
      <c r="JK418" s="171"/>
      <c r="JL418" s="160">
        <f t="shared" si="9676"/>
        <v>0</v>
      </c>
      <c r="JM418" s="160">
        <f t="shared" si="9677"/>
        <v>0</v>
      </c>
      <c r="JN418" s="160">
        <f t="shared" si="9678"/>
        <v>0</v>
      </c>
      <c r="JO418" s="160">
        <f t="shared" si="9679"/>
        <v>0</v>
      </c>
      <c r="JP418" s="161">
        <f t="shared" ref="JP418:JQ418" si="10260">JP417</f>
        <v>18</v>
      </c>
      <c r="JQ418" s="175">
        <f t="shared" si="10260"/>
        <v>1181</v>
      </c>
      <c r="JR418" s="163" t="str">
        <f t="shared" si="10177"/>
        <v>1</v>
      </c>
      <c r="JS418" s="164" t="str">
        <f t="shared" si="272"/>
        <v/>
      </c>
      <c r="JT418" s="165">
        <f t="shared" si="273"/>
        <v>0</v>
      </c>
      <c r="JU418" s="166"/>
      <c r="JV418" s="166"/>
      <c r="JW418" s="166"/>
      <c r="JX418" s="168"/>
      <c r="JY418" s="168"/>
      <c r="JZ418" s="170" t="str">
        <f t="shared" si="274"/>
        <v>0</v>
      </c>
      <c r="KA418" s="170"/>
      <c r="KB418" s="168">
        <f t="shared" si="9682"/>
        <v>0</v>
      </c>
      <c r="KC418" s="168">
        <f t="shared" si="9683"/>
        <v>0</v>
      </c>
      <c r="KD418" s="168">
        <f t="shared" si="9684"/>
        <v>0</v>
      </c>
      <c r="KE418" s="168">
        <f t="shared" si="9685"/>
        <v>0</v>
      </c>
      <c r="KF418" s="154">
        <f t="shared" ref="KF418:KG418" si="10261">KF417</f>
        <v>19</v>
      </c>
      <c r="KG418" s="173">
        <f t="shared" si="10261"/>
        <v>1182</v>
      </c>
      <c r="KH418" s="156" t="str">
        <f t="shared" si="10179"/>
        <v>1</v>
      </c>
      <c r="KI418" s="157" t="str">
        <f t="shared" si="282"/>
        <v/>
      </c>
      <c r="KJ418" s="158">
        <f t="shared" si="283"/>
        <v>0</v>
      </c>
      <c r="KK418" s="159"/>
      <c r="KL418" s="159"/>
      <c r="KM418" s="159"/>
      <c r="KN418" s="160"/>
      <c r="KO418" s="160"/>
      <c r="KP418" s="171" t="str">
        <f t="shared" si="284"/>
        <v>0</v>
      </c>
      <c r="KQ418" s="171"/>
      <c r="KR418" s="160">
        <f t="shared" si="9688"/>
        <v>0</v>
      </c>
      <c r="KS418" s="160">
        <f t="shared" si="9689"/>
        <v>0</v>
      </c>
      <c r="KT418" s="160">
        <f t="shared" si="9690"/>
        <v>0</v>
      </c>
      <c r="KU418" s="160">
        <f t="shared" si="9691"/>
        <v>0</v>
      </c>
      <c r="KV418" s="161">
        <f t="shared" ref="KV418:KW418" si="10262">KV417</f>
        <v>20</v>
      </c>
      <c r="KW418" s="175">
        <f t="shared" si="10262"/>
        <v>1183</v>
      </c>
      <c r="KX418" s="163" t="str">
        <f t="shared" si="10181"/>
        <v>1</v>
      </c>
      <c r="KY418" s="164" t="str">
        <f t="shared" si="292"/>
        <v/>
      </c>
      <c r="KZ418" s="165">
        <f t="shared" si="293"/>
        <v>0</v>
      </c>
      <c r="LA418" s="166"/>
      <c r="LB418" s="166"/>
      <c r="LC418" s="166"/>
      <c r="LD418" s="168"/>
      <c r="LE418" s="168"/>
      <c r="LF418" s="170" t="str">
        <f t="shared" si="294"/>
        <v>0</v>
      </c>
      <c r="LG418" s="170"/>
      <c r="LH418" s="168">
        <f t="shared" si="9694"/>
        <v>0</v>
      </c>
      <c r="LI418" s="168">
        <f t="shared" si="9695"/>
        <v>0</v>
      </c>
      <c r="LJ418" s="168">
        <f t="shared" si="9696"/>
        <v>0</v>
      </c>
      <c r="LK418" s="168">
        <f t="shared" si="9697"/>
        <v>0</v>
      </c>
      <c r="LL418" s="172"/>
      <c r="LM418" s="172"/>
      <c r="LN418" s="168" t="str">
        <f t="shared" si="9698"/>
        <v>#REF!</v>
      </c>
      <c r="LO418" s="168" t="str">
        <f t="shared" si="9699"/>
        <v>#REF!</v>
      </c>
      <c r="LP418" s="168" t="str">
        <f t="shared" si="9700"/>
        <v>#REF!</v>
      </c>
      <c r="LQ418" s="168" t="str">
        <f t="shared" si="9701"/>
        <v>#REF!</v>
      </c>
    </row>
    <row r="419" ht="15.75" customHeight="1">
      <c r="A419" s="151"/>
      <c r="B419" s="152"/>
      <c r="C419" s="153">
        <f t="shared" si="99"/>
        <v>0</v>
      </c>
      <c r="D419" s="154">
        <f t="shared" ref="D419:E419" si="10263">D418</f>
        <v>1</v>
      </c>
      <c r="E419" s="173">
        <f t="shared" si="10263"/>
        <v>1164</v>
      </c>
      <c r="F419" s="156" t="str">
        <f t="shared" si="10183"/>
        <v>1</v>
      </c>
      <c r="G419" s="157">
        <f t="shared" si="102"/>
        <v>1</v>
      </c>
      <c r="H419" s="158">
        <f t="shared" si="103"/>
        <v>0</v>
      </c>
      <c r="I419" s="159"/>
      <c r="J419" s="159"/>
      <c r="K419" s="159"/>
      <c r="L419" s="78"/>
      <c r="M419" s="79"/>
      <c r="N419" s="77" t="str">
        <f t="shared" si="104"/>
        <v>0</v>
      </c>
      <c r="O419" s="81"/>
      <c r="P419" s="160">
        <f t="shared" si="9580"/>
        <v>0</v>
      </c>
      <c r="Q419" s="160">
        <f t="shared" si="9581"/>
        <v>0</v>
      </c>
      <c r="R419" s="160">
        <f t="shared" si="9582"/>
        <v>0</v>
      </c>
      <c r="S419" s="160">
        <f t="shared" si="9583"/>
        <v>0</v>
      </c>
      <c r="T419" s="161">
        <f t="shared" ref="T419:U419" si="10264">T418</f>
        <v>2</v>
      </c>
      <c r="U419" s="175">
        <f t="shared" si="10264"/>
        <v>1165</v>
      </c>
      <c r="V419" s="163" t="str">
        <f t="shared" si="10145"/>
        <v>1</v>
      </c>
      <c r="W419" s="164">
        <f t="shared" si="112"/>
        <v>1</v>
      </c>
      <c r="X419" s="165">
        <f t="shared" si="113"/>
        <v>0</v>
      </c>
      <c r="Y419" s="166"/>
      <c r="Z419" s="166"/>
      <c r="AA419" s="166"/>
      <c r="AB419" s="84"/>
      <c r="AC419" s="85"/>
      <c r="AD419" s="83" t="str">
        <f t="shared" si="114"/>
        <v>0</v>
      </c>
      <c r="AE419" s="189"/>
      <c r="AF419" s="168">
        <f t="shared" si="9586"/>
        <v>0</v>
      </c>
      <c r="AG419" s="168">
        <f t="shared" si="9587"/>
        <v>0</v>
      </c>
      <c r="AH419" s="168">
        <f t="shared" si="9588"/>
        <v>0</v>
      </c>
      <c r="AI419" s="168">
        <f t="shared" si="9589"/>
        <v>0</v>
      </c>
      <c r="AJ419" s="154">
        <f t="shared" ref="AJ419:AK419" si="10265">AJ418</f>
        <v>3</v>
      </c>
      <c r="AK419" s="173">
        <f t="shared" si="10265"/>
        <v>1166</v>
      </c>
      <c r="AL419" s="156" t="str">
        <f t="shared" si="10147"/>
        <v>1</v>
      </c>
      <c r="AM419" s="157">
        <f t="shared" si="122"/>
        <v>2</v>
      </c>
      <c r="AN419" s="158">
        <f t="shared" si="123"/>
        <v>0</v>
      </c>
      <c r="AO419" s="159"/>
      <c r="AP419" s="159"/>
      <c r="AQ419" s="159"/>
      <c r="AR419" s="78"/>
      <c r="AS419" s="79"/>
      <c r="AT419" s="77" t="str">
        <f t="shared" si="124"/>
        <v>0</v>
      </c>
      <c r="AU419" s="81"/>
      <c r="AV419" s="160">
        <f t="shared" si="9592"/>
        <v>0</v>
      </c>
      <c r="AW419" s="160">
        <f t="shared" si="9593"/>
        <v>0</v>
      </c>
      <c r="AX419" s="160">
        <f t="shared" si="9594"/>
        <v>0</v>
      </c>
      <c r="AY419" s="160">
        <f t="shared" si="9595"/>
        <v>0</v>
      </c>
      <c r="AZ419" s="161">
        <f t="shared" ref="AZ419:BA419" si="10266">AZ418</f>
        <v>4</v>
      </c>
      <c r="BA419" s="175">
        <f t="shared" si="10266"/>
        <v>1167</v>
      </c>
      <c r="BB419" s="163" t="str">
        <f t="shared" si="10149"/>
        <v>1</v>
      </c>
      <c r="BC419" s="164">
        <f t="shared" si="132"/>
        <v>4</v>
      </c>
      <c r="BD419" s="165">
        <f t="shared" si="133"/>
        <v>0</v>
      </c>
      <c r="BE419" s="166"/>
      <c r="BF419" s="166"/>
      <c r="BG419" s="166"/>
      <c r="BH419" s="84"/>
      <c r="BI419" s="85"/>
      <c r="BJ419" s="83" t="str">
        <f t="shared" si="134"/>
        <v>0</v>
      </c>
      <c r="BK419" s="189"/>
      <c r="BL419" s="168">
        <f t="shared" si="9598"/>
        <v>0</v>
      </c>
      <c r="BM419" s="168">
        <f t="shared" si="9599"/>
        <v>0</v>
      </c>
      <c r="BN419" s="168">
        <f t="shared" si="9600"/>
        <v>0</v>
      </c>
      <c r="BO419" s="168">
        <f t="shared" si="9601"/>
        <v>0</v>
      </c>
      <c r="BP419" s="154">
        <f t="shared" ref="BP419:BQ419" si="10267">BP418</f>
        <v>5</v>
      </c>
      <c r="BQ419" s="173">
        <f t="shared" si="10267"/>
        <v>1168</v>
      </c>
      <c r="BR419" s="156" t="str">
        <f t="shared" si="10151"/>
        <v>1</v>
      </c>
      <c r="BS419" s="157">
        <f t="shared" si="142"/>
        <v>4</v>
      </c>
      <c r="BT419" s="158">
        <f t="shared" si="143"/>
        <v>0</v>
      </c>
      <c r="BU419" s="159"/>
      <c r="BV419" s="159"/>
      <c r="BW419" s="159"/>
      <c r="BX419" s="78"/>
      <c r="BY419" s="79"/>
      <c r="BZ419" s="77" t="str">
        <f t="shared" si="144"/>
        <v>0</v>
      </c>
      <c r="CA419" s="81"/>
      <c r="CB419" s="160">
        <f t="shared" si="9604"/>
        <v>0</v>
      </c>
      <c r="CC419" s="160">
        <f t="shared" si="9605"/>
        <v>0</v>
      </c>
      <c r="CD419" s="160">
        <f t="shared" si="9606"/>
        <v>0</v>
      </c>
      <c r="CE419" s="160">
        <f t="shared" si="9607"/>
        <v>0</v>
      </c>
      <c r="CF419" s="161">
        <f t="shared" ref="CF419:CG419" si="10268">CF418</f>
        <v>6</v>
      </c>
      <c r="CG419" s="175">
        <f t="shared" si="10268"/>
        <v>1169</v>
      </c>
      <c r="CH419" s="163" t="str">
        <f t="shared" si="10153"/>
        <v>1</v>
      </c>
      <c r="CI419" s="164">
        <f t="shared" si="152"/>
        <v>2</v>
      </c>
      <c r="CJ419" s="165">
        <f t="shared" si="153"/>
        <v>0</v>
      </c>
      <c r="CK419" s="166"/>
      <c r="CL419" s="166"/>
      <c r="CM419" s="166"/>
      <c r="CN419" s="84"/>
      <c r="CO419" s="85"/>
      <c r="CP419" s="83" t="str">
        <f t="shared" si="154"/>
        <v>0</v>
      </c>
      <c r="CQ419" s="189"/>
      <c r="CR419" s="168">
        <f t="shared" si="9610"/>
        <v>0</v>
      </c>
      <c r="CS419" s="168">
        <f t="shared" si="9611"/>
        <v>0</v>
      </c>
      <c r="CT419" s="168">
        <f t="shared" si="9612"/>
        <v>0</v>
      </c>
      <c r="CU419" s="168">
        <f t="shared" si="9613"/>
        <v>0</v>
      </c>
      <c r="CV419" s="154">
        <f t="shared" ref="CV419:CW419" si="10269">CV418</f>
        <v>7</v>
      </c>
      <c r="CW419" s="173">
        <f t="shared" si="10269"/>
        <v>1170</v>
      </c>
      <c r="CX419" s="156" t="str">
        <f t="shared" si="10155"/>
        <v>1</v>
      </c>
      <c r="CY419" s="157">
        <f t="shared" si="162"/>
        <v>2</v>
      </c>
      <c r="CZ419" s="158">
        <f t="shared" si="163"/>
        <v>0</v>
      </c>
      <c r="DA419" s="159"/>
      <c r="DB419" s="159"/>
      <c r="DC419" s="159"/>
      <c r="DD419" s="78"/>
      <c r="DE419" s="79"/>
      <c r="DF419" s="77" t="str">
        <f t="shared" si="164"/>
        <v>0</v>
      </c>
      <c r="DG419" s="81"/>
      <c r="DH419" s="160">
        <f t="shared" si="9616"/>
        <v>0</v>
      </c>
      <c r="DI419" s="160">
        <f t="shared" si="9617"/>
        <v>0</v>
      </c>
      <c r="DJ419" s="160">
        <f t="shared" si="9618"/>
        <v>0</v>
      </c>
      <c r="DK419" s="160">
        <f t="shared" si="9619"/>
        <v>0</v>
      </c>
      <c r="DL419" s="161">
        <f t="shared" ref="DL419:DM419" si="10270">DL418</f>
        <v>8</v>
      </c>
      <c r="DM419" s="175">
        <f t="shared" si="10270"/>
        <v>1171</v>
      </c>
      <c r="DN419" s="163" t="str">
        <f t="shared" si="10157"/>
        <v>1</v>
      </c>
      <c r="DO419" s="164">
        <f t="shared" si="172"/>
        <v>2</v>
      </c>
      <c r="DP419" s="165">
        <f t="shared" si="173"/>
        <v>0</v>
      </c>
      <c r="DQ419" s="166"/>
      <c r="DR419" s="166"/>
      <c r="DS419" s="166"/>
      <c r="DT419" s="84"/>
      <c r="DU419" s="85"/>
      <c r="DV419" s="83" t="str">
        <f t="shared" si="174"/>
        <v>0</v>
      </c>
      <c r="DW419" s="189"/>
      <c r="DX419" s="168">
        <f t="shared" si="9622"/>
        <v>0</v>
      </c>
      <c r="DY419" s="168">
        <f t="shared" si="9623"/>
        <v>0</v>
      </c>
      <c r="DZ419" s="168">
        <f t="shared" si="9624"/>
        <v>0</v>
      </c>
      <c r="EA419" s="168">
        <f t="shared" si="9625"/>
        <v>0</v>
      </c>
      <c r="EB419" s="154">
        <f t="shared" ref="EB419:EC419" si="10271">EB418</f>
        <v>9</v>
      </c>
      <c r="EC419" s="173">
        <f t="shared" si="10271"/>
        <v>1172</v>
      </c>
      <c r="ED419" s="156" t="str">
        <f t="shared" si="10159"/>
        <v>1</v>
      </c>
      <c r="EE419" s="157">
        <f t="shared" si="182"/>
        <v>5</v>
      </c>
      <c r="EF419" s="169">
        <f t="shared" si="183"/>
        <v>0</v>
      </c>
      <c r="EG419" s="159"/>
      <c r="EH419" s="159"/>
      <c r="EI419" s="159"/>
      <c r="EJ419" s="78"/>
      <c r="EK419" s="79"/>
      <c r="EL419" s="77" t="str">
        <f t="shared" si="184"/>
        <v>0</v>
      </c>
      <c r="EM419" s="81"/>
      <c r="EN419" s="160">
        <f t="shared" si="9628"/>
        <v>0</v>
      </c>
      <c r="EO419" s="160">
        <f t="shared" si="9629"/>
        <v>0</v>
      </c>
      <c r="EP419" s="160">
        <f t="shared" si="9630"/>
        <v>0</v>
      </c>
      <c r="EQ419" s="160">
        <f t="shared" si="9631"/>
        <v>0</v>
      </c>
      <c r="ER419" s="161">
        <f t="shared" ref="ER419:ES419" si="10272">ER418</f>
        <v>10</v>
      </c>
      <c r="ES419" s="175">
        <f t="shared" si="10272"/>
        <v>1173</v>
      </c>
      <c r="ET419" s="163" t="str">
        <f t="shared" si="10161"/>
        <v>1</v>
      </c>
      <c r="EU419" s="164">
        <f t="shared" si="192"/>
        <v>19</v>
      </c>
      <c r="EV419" s="165">
        <f t="shared" si="193"/>
        <v>0</v>
      </c>
      <c r="EW419" s="166"/>
      <c r="EX419" s="166"/>
      <c r="EY419" s="166"/>
      <c r="EZ419" s="84"/>
      <c r="FA419" s="85"/>
      <c r="FB419" s="83" t="str">
        <f t="shared" si="194"/>
        <v>0</v>
      </c>
      <c r="FC419" s="189"/>
      <c r="FD419" s="168">
        <f t="shared" si="9634"/>
        <v>0</v>
      </c>
      <c r="FE419" s="168">
        <f t="shared" si="9635"/>
        <v>0</v>
      </c>
      <c r="FF419" s="168">
        <f t="shared" si="9636"/>
        <v>0</v>
      </c>
      <c r="FG419" s="168">
        <f t="shared" si="9637"/>
        <v>0</v>
      </c>
      <c r="FH419" s="154">
        <f t="shared" ref="FH419:FI419" si="10273">FH418</f>
        <v>11</v>
      </c>
      <c r="FI419" s="173">
        <f t="shared" si="10273"/>
        <v>1174</v>
      </c>
      <c r="FJ419" s="156" t="str">
        <f t="shared" si="10163"/>
        <v>1</v>
      </c>
      <c r="FK419" s="157">
        <f t="shared" si="202"/>
        <v>4</v>
      </c>
      <c r="FL419" s="158">
        <f t="shared" si="203"/>
        <v>0</v>
      </c>
      <c r="FM419" s="159"/>
      <c r="FN419" s="159"/>
      <c r="FO419" s="159"/>
      <c r="FP419" s="78"/>
      <c r="FQ419" s="79"/>
      <c r="FR419" s="77" t="str">
        <f t="shared" si="204"/>
        <v>0</v>
      </c>
      <c r="FS419" s="81"/>
      <c r="FT419" s="160">
        <f t="shared" si="9640"/>
        <v>0</v>
      </c>
      <c r="FU419" s="160">
        <f t="shared" si="9641"/>
        <v>0</v>
      </c>
      <c r="FV419" s="160">
        <f t="shared" si="9642"/>
        <v>0</v>
      </c>
      <c r="FW419" s="160">
        <f t="shared" si="9643"/>
        <v>0</v>
      </c>
      <c r="FX419" s="161">
        <f t="shared" ref="FX419:FY419" si="10274">FX418</f>
        <v>12</v>
      </c>
      <c r="FY419" s="175">
        <f t="shared" si="10274"/>
        <v>1175</v>
      </c>
      <c r="FZ419" s="163" t="str">
        <f t="shared" si="10165"/>
        <v>1</v>
      </c>
      <c r="GA419" s="164">
        <f t="shared" si="212"/>
        <v>2</v>
      </c>
      <c r="GB419" s="165">
        <f t="shared" si="213"/>
        <v>0</v>
      </c>
      <c r="GC419" s="166"/>
      <c r="GD419" s="166"/>
      <c r="GE419" s="166"/>
      <c r="GF419" s="84"/>
      <c r="GG419" s="85"/>
      <c r="GH419" s="83" t="str">
        <f t="shared" si="214"/>
        <v>0</v>
      </c>
      <c r="GI419" s="189"/>
      <c r="GJ419" s="168">
        <f t="shared" si="9646"/>
        <v>0</v>
      </c>
      <c r="GK419" s="168">
        <f t="shared" si="9647"/>
        <v>0</v>
      </c>
      <c r="GL419" s="168">
        <f t="shared" si="9648"/>
        <v>0</v>
      </c>
      <c r="GM419" s="168">
        <f t="shared" si="9649"/>
        <v>0</v>
      </c>
      <c r="GN419" s="154">
        <f t="shared" ref="GN419:GO419" si="10275">GN418</f>
        <v>13</v>
      </c>
      <c r="GO419" s="173">
        <f t="shared" si="10275"/>
        <v>1176</v>
      </c>
      <c r="GP419" s="156" t="str">
        <f t="shared" si="10167"/>
        <v>1</v>
      </c>
      <c r="GQ419" s="157">
        <f t="shared" si="222"/>
        <v>3</v>
      </c>
      <c r="GR419" s="158">
        <f t="shared" si="223"/>
        <v>0</v>
      </c>
      <c r="GS419" s="159"/>
      <c r="GT419" s="159"/>
      <c r="GU419" s="159"/>
      <c r="GV419" s="78"/>
      <c r="GW419" s="79"/>
      <c r="GX419" s="77" t="str">
        <f t="shared" si="224"/>
        <v>0</v>
      </c>
      <c r="GY419" s="81"/>
      <c r="GZ419" s="160">
        <f t="shared" si="9652"/>
        <v>0</v>
      </c>
      <c r="HA419" s="160">
        <f t="shared" si="9653"/>
        <v>0</v>
      </c>
      <c r="HB419" s="160">
        <f t="shared" si="9654"/>
        <v>0</v>
      </c>
      <c r="HC419" s="160">
        <f t="shared" si="9655"/>
        <v>0</v>
      </c>
      <c r="HD419" s="161">
        <f t="shared" ref="HD419:HE419" si="10276">HD418</f>
        <v>14</v>
      </c>
      <c r="HE419" s="175">
        <f t="shared" si="10276"/>
        <v>1177</v>
      </c>
      <c r="HF419" s="163" t="str">
        <f t="shared" si="10169"/>
        <v>1</v>
      </c>
      <c r="HG419" s="164">
        <f t="shared" si="232"/>
        <v>5</v>
      </c>
      <c r="HH419" s="165">
        <f t="shared" si="233"/>
        <v>0</v>
      </c>
      <c r="HI419" s="166"/>
      <c r="HJ419" s="166"/>
      <c r="HK419" s="166"/>
      <c r="HL419" s="84"/>
      <c r="HM419" s="85"/>
      <c r="HN419" s="83" t="str">
        <f t="shared" si="234"/>
        <v>0</v>
      </c>
      <c r="HO419" s="189"/>
      <c r="HP419" s="168">
        <f t="shared" si="9658"/>
        <v>0</v>
      </c>
      <c r="HQ419" s="168">
        <f t="shared" si="9659"/>
        <v>0</v>
      </c>
      <c r="HR419" s="168">
        <f t="shared" si="9660"/>
        <v>0</v>
      </c>
      <c r="HS419" s="168">
        <f t="shared" si="9661"/>
        <v>0</v>
      </c>
      <c r="HT419" s="154">
        <f t="shared" ref="HT419:HU419" si="10277">HT418</f>
        <v>15</v>
      </c>
      <c r="HU419" s="173">
        <f t="shared" si="10277"/>
        <v>1178</v>
      </c>
      <c r="HV419" s="156" t="str">
        <f t="shared" si="10171"/>
        <v>1</v>
      </c>
      <c r="HW419" s="157" t="str">
        <f t="shared" si="242"/>
        <v/>
      </c>
      <c r="HX419" s="169">
        <f t="shared" si="243"/>
        <v>0</v>
      </c>
      <c r="HY419" s="159"/>
      <c r="HZ419" s="159"/>
      <c r="IA419" s="159"/>
      <c r="IB419" s="160"/>
      <c r="IC419" s="160"/>
      <c r="ID419" s="160" t="str">
        <f t="shared" si="244"/>
        <v>0</v>
      </c>
      <c r="IE419" s="160"/>
      <c r="IF419" s="160">
        <f t="shared" si="9664"/>
        <v>0</v>
      </c>
      <c r="IG419" s="160">
        <f t="shared" si="9665"/>
        <v>0</v>
      </c>
      <c r="IH419" s="160">
        <f t="shared" si="9666"/>
        <v>0</v>
      </c>
      <c r="II419" s="160">
        <f t="shared" si="9667"/>
        <v>0</v>
      </c>
      <c r="IJ419" s="161">
        <f t="shared" ref="IJ419:IK419" si="10278">IJ418</f>
        <v>16</v>
      </c>
      <c r="IK419" s="175">
        <f t="shared" si="10278"/>
        <v>1179</v>
      </c>
      <c r="IL419" s="163" t="str">
        <f t="shared" si="10173"/>
        <v>1</v>
      </c>
      <c r="IM419" s="164" t="str">
        <f t="shared" si="252"/>
        <v/>
      </c>
      <c r="IN419" s="165">
        <f t="shared" si="253"/>
        <v>0</v>
      </c>
      <c r="IO419" s="166"/>
      <c r="IP419" s="166"/>
      <c r="IQ419" s="166"/>
      <c r="IR419" s="168"/>
      <c r="IS419" s="168"/>
      <c r="IT419" s="170" t="str">
        <f t="shared" si="254"/>
        <v>0</v>
      </c>
      <c r="IU419" s="170"/>
      <c r="IV419" s="168">
        <f t="shared" si="9670"/>
        <v>0</v>
      </c>
      <c r="IW419" s="168">
        <f t="shared" si="9671"/>
        <v>0</v>
      </c>
      <c r="IX419" s="168">
        <f t="shared" si="9672"/>
        <v>0</v>
      </c>
      <c r="IY419" s="168">
        <f t="shared" si="9673"/>
        <v>0</v>
      </c>
      <c r="IZ419" s="154">
        <f t="shared" ref="IZ419:JA419" si="10279">IZ418</f>
        <v>17</v>
      </c>
      <c r="JA419" s="173">
        <f t="shared" si="10279"/>
        <v>1180</v>
      </c>
      <c r="JB419" s="156" t="str">
        <f t="shared" si="10175"/>
        <v>1</v>
      </c>
      <c r="JC419" s="157" t="str">
        <f t="shared" si="262"/>
        <v/>
      </c>
      <c r="JD419" s="158">
        <f t="shared" si="263"/>
        <v>0</v>
      </c>
      <c r="JE419" s="159"/>
      <c r="JF419" s="159"/>
      <c r="JG419" s="159"/>
      <c r="JH419" s="160"/>
      <c r="JI419" s="160"/>
      <c r="JJ419" s="171" t="str">
        <f t="shared" si="264"/>
        <v>0</v>
      </c>
      <c r="JK419" s="171"/>
      <c r="JL419" s="160">
        <f t="shared" si="9676"/>
        <v>0</v>
      </c>
      <c r="JM419" s="160">
        <f t="shared" si="9677"/>
        <v>0</v>
      </c>
      <c r="JN419" s="160">
        <f t="shared" si="9678"/>
        <v>0</v>
      </c>
      <c r="JO419" s="160">
        <f t="shared" si="9679"/>
        <v>0</v>
      </c>
      <c r="JP419" s="161">
        <f t="shared" ref="JP419:JQ419" si="10280">JP418</f>
        <v>18</v>
      </c>
      <c r="JQ419" s="175">
        <f t="shared" si="10280"/>
        <v>1181</v>
      </c>
      <c r="JR419" s="163" t="str">
        <f t="shared" si="10177"/>
        <v>1</v>
      </c>
      <c r="JS419" s="164" t="str">
        <f t="shared" si="272"/>
        <v/>
      </c>
      <c r="JT419" s="165">
        <f t="shared" si="273"/>
        <v>0</v>
      </c>
      <c r="JU419" s="166"/>
      <c r="JV419" s="166"/>
      <c r="JW419" s="166"/>
      <c r="JX419" s="168"/>
      <c r="JY419" s="168"/>
      <c r="JZ419" s="170" t="str">
        <f t="shared" si="274"/>
        <v>0</v>
      </c>
      <c r="KA419" s="170"/>
      <c r="KB419" s="168">
        <f t="shared" si="9682"/>
        <v>0</v>
      </c>
      <c r="KC419" s="168">
        <f t="shared" si="9683"/>
        <v>0</v>
      </c>
      <c r="KD419" s="168">
        <f t="shared" si="9684"/>
        <v>0</v>
      </c>
      <c r="KE419" s="168">
        <f t="shared" si="9685"/>
        <v>0</v>
      </c>
      <c r="KF419" s="154">
        <f t="shared" ref="KF419:KG419" si="10281">KF418</f>
        <v>19</v>
      </c>
      <c r="KG419" s="173">
        <f t="shared" si="10281"/>
        <v>1182</v>
      </c>
      <c r="KH419" s="156" t="str">
        <f t="shared" si="10179"/>
        <v>1</v>
      </c>
      <c r="KI419" s="157" t="str">
        <f t="shared" si="282"/>
        <v/>
      </c>
      <c r="KJ419" s="158">
        <f t="shared" si="283"/>
        <v>0</v>
      </c>
      <c r="KK419" s="159"/>
      <c r="KL419" s="159"/>
      <c r="KM419" s="159"/>
      <c r="KN419" s="160"/>
      <c r="KO419" s="160"/>
      <c r="KP419" s="171" t="str">
        <f t="shared" si="284"/>
        <v>0</v>
      </c>
      <c r="KQ419" s="171"/>
      <c r="KR419" s="160">
        <f t="shared" si="9688"/>
        <v>0</v>
      </c>
      <c r="KS419" s="160">
        <f t="shared" si="9689"/>
        <v>0</v>
      </c>
      <c r="KT419" s="160">
        <f t="shared" si="9690"/>
        <v>0</v>
      </c>
      <c r="KU419" s="160">
        <f t="shared" si="9691"/>
        <v>0</v>
      </c>
      <c r="KV419" s="161">
        <f t="shared" ref="KV419:KW419" si="10282">KV418</f>
        <v>20</v>
      </c>
      <c r="KW419" s="175">
        <f t="shared" si="10282"/>
        <v>1183</v>
      </c>
      <c r="KX419" s="163" t="str">
        <f t="shared" si="10181"/>
        <v>1</v>
      </c>
      <c r="KY419" s="164" t="str">
        <f t="shared" si="292"/>
        <v/>
      </c>
      <c r="KZ419" s="165">
        <f t="shared" si="293"/>
        <v>0</v>
      </c>
      <c r="LA419" s="166"/>
      <c r="LB419" s="166"/>
      <c r="LC419" s="166"/>
      <c r="LD419" s="168"/>
      <c r="LE419" s="168"/>
      <c r="LF419" s="170" t="str">
        <f t="shared" si="294"/>
        <v>0</v>
      </c>
      <c r="LG419" s="170"/>
      <c r="LH419" s="168">
        <f t="shared" si="9694"/>
        <v>0</v>
      </c>
      <c r="LI419" s="168">
        <f t="shared" si="9695"/>
        <v>0</v>
      </c>
      <c r="LJ419" s="168">
        <f t="shared" si="9696"/>
        <v>0</v>
      </c>
      <c r="LK419" s="168">
        <f t="shared" si="9697"/>
        <v>0</v>
      </c>
      <c r="LL419" s="172"/>
      <c r="LM419" s="172"/>
      <c r="LN419" s="168" t="str">
        <f t="shared" si="9698"/>
        <v>#REF!</v>
      </c>
      <c r="LO419" s="168" t="str">
        <f t="shared" si="9699"/>
        <v>#REF!</v>
      </c>
      <c r="LP419" s="168" t="str">
        <f t="shared" si="9700"/>
        <v>#REF!</v>
      </c>
      <c r="LQ419" s="168" t="str">
        <f t="shared" si="9701"/>
        <v>#REF!</v>
      </c>
    </row>
    <row r="420" ht="15.75" customHeight="1">
      <c r="A420" s="151"/>
      <c r="B420" s="152"/>
      <c r="C420" s="153">
        <f t="shared" si="99"/>
        <v>0</v>
      </c>
      <c r="D420" s="154">
        <f t="shared" ref="D420:E420" si="10283">D419</f>
        <v>1</v>
      </c>
      <c r="E420" s="173">
        <f t="shared" si="10283"/>
        <v>1164</v>
      </c>
      <c r="F420" s="156" t="str">
        <f t="shared" si="10183"/>
        <v>1</v>
      </c>
      <c r="G420" s="157">
        <f t="shared" si="102"/>
        <v>1</v>
      </c>
      <c r="H420" s="158">
        <f t="shared" si="103"/>
        <v>0</v>
      </c>
      <c r="I420" s="159"/>
      <c r="J420" s="159"/>
      <c r="K420" s="159"/>
      <c r="L420" s="78"/>
      <c r="M420" s="79"/>
      <c r="N420" s="77" t="str">
        <f t="shared" si="104"/>
        <v>0</v>
      </c>
      <c r="O420" s="81"/>
      <c r="P420" s="160">
        <f t="shared" si="9580"/>
        <v>0</v>
      </c>
      <c r="Q420" s="160">
        <f t="shared" si="9581"/>
        <v>0</v>
      </c>
      <c r="R420" s="160">
        <f t="shared" si="9582"/>
        <v>0</v>
      </c>
      <c r="S420" s="160">
        <f t="shared" si="9583"/>
        <v>0</v>
      </c>
      <c r="T420" s="161">
        <f t="shared" ref="T420:U420" si="10284">T419</f>
        <v>2</v>
      </c>
      <c r="U420" s="175">
        <f t="shared" si="10284"/>
        <v>1165</v>
      </c>
      <c r="V420" s="163" t="str">
        <f t="shared" si="10145"/>
        <v>1</v>
      </c>
      <c r="W420" s="164">
        <f t="shared" si="112"/>
        <v>1</v>
      </c>
      <c r="X420" s="165">
        <f t="shared" si="113"/>
        <v>0</v>
      </c>
      <c r="Y420" s="166"/>
      <c r="Z420" s="166"/>
      <c r="AA420" s="166"/>
      <c r="AB420" s="84"/>
      <c r="AC420" s="85"/>
      <c r="AD420" s="83" t="str">
        <f t="shared" si="114"/>
        <v>0</v>
      </c>
      <c r="AE420" s="189"/>
      <c r="AF420" s="168">
        <f t="shared" si="9586"/>
        <v>0</v>
      </c>
      <c r="AG420" s="168">
        <f t="shared" si="9587"/>
        <v>0</v>
      </c>
      <c r="AH420" s="168">
        <f t="shared" si="9588"/>
        <v>0</v>
      </c>
      <c r="AI420" s="168">
        <f t="shared" si="9589"/>
        <v>0</v>
      </c>
      <c r="AJ420" s="154">
        <f t="shared" ref="AJ420:AK420" si="10285">AJ419</f>
        <v>3</v>
      </c>
      <c r="AK420" s="173">
        <f t="shared" si="10285"/>
        <v>1166</v>
      </c>
      <c r="AL420" s="156" t="str">
        <f t="shared" si="10147"/>
        <v>1</v>
      </c>
      <c r="AM420" s="157">
        <f t="shared" si="122"/>
        <v>2</v>
      </c>
      <c r="AN420" s="158">
        <f t="shared" si="123"/>
        <v>0</v>
      </c>
      <c r="AO420" s="159"/>
      <c r="AP420" s="159"/>
      <c r="AQ420" s="159"/>
      <c r="AR420" s="78"/>
      <c r="AS420" s="79"/>
      <c r="AT420" s="77" t="str">
        <f t="shared" si="124"/>
        <v>0</v>
      </c>
      <c r="AU420" s="81"/>
      <c r="AV420" s="160">
        <f t="shared" si="9592"/>
        <v>0</v>
      </c>
      <c r="AW420" s="160">
        <f t="shared" si="9593"/>
        <v>0</v>
      </c>
      <c r="AX420" s="160">
        <f t="shared" si="9594"/>
        <v>0</v>
      </c>
      <c r="AY420" s="160">
        <f t="shared" si="9595"/>
        <v>0</v>
      </c>
      <c r="AZ420" s="161">
        <f t="shared" ref="AZ420:BA420" si="10286">AZ419</f>
        <v>4</v>
      </c>
      <c r="BA420" s="175">
        <f t="shared" si="10286"/>
        <v>1167</v>
      </c>
      <c r="BB420" s="163" t="str">
        <f t="shared" si="10149"/>
        <v>1</v>
      </c>
      <c r="BC420" s="164">
        <f t="shared" si="132"/>
        <v>4</v>
      </c>
      <c r="BD420" s="165">
        <f t="shared" si="133"/>
        <v>0</v>
      </c>
      <c r="BE420" s="166"/>
      <c r="BF420" s="166"/>
      <c r="BG420" s="166"/>
      <c r="BH420" s="84"/>
      <c r="BI420" s="85"/>
      <c r="BJ420" s="83" t="str">
        <f t="shared" si="134"/>
        <v>0</v>
      </c>
      <c r="BK420" s="189"/>
      <c r="BL420" s="168">
        <f t="shared" si="9598"/>
        <v>0</v>
      </c>
      <c r="BM420" s="168">
        <f t="shared" si="9599"/>
        <v>0</v>
      </c>
      <c r="BN420" s="168">
        <f t="shared" si="9600"/>
        <v>0</v>
      </c>
      <c r="BO420" s="168">
        <f t="shared" si="9601"/>
        <v>0</v>
      </c>
      <c r="BP420" s="154">
        <f t="shared" ref="BP420:BQ420" si="10287">BP419</f>
        <v>5</v>
      </c>
      <c r="BQ420" s="173">
        <f t="shared" si="10287"/>
        <v>1168</v>
      </c>
      <c r="BR420" s="156" t="str">
        <f t="shared" si="10151"/>
        <v>1</v>
      </c>
      <c r="BS420" s="157">
        <f t="shared" si="142"/>
        <v>4</v>
      </c>
      <c r="BT420" s="158">
        <f t="shared" si="143"/>
        <v>0</v>
      </c>
      <c r="BU420" s="159"/>
      <c r="BV420" s="159"/>
      <c r="BW420" s="159"/>
      <c r="BX420" s="78"/>
      <c r="BY420" s="79"/>
      <c r="BZ420" s="77" t="str">
        <f t="shared" si="144"/>
        <v>0</v>
      </c>
      <c r="CA420" s="81"/>
      <c r="CB420" s="160">
        <f t="shared" si="9604"/>
        <v>0</v>
      </c>
      <c r="CC420" s="160">
        <f t="shared" si="9605"/>
        <v>0</v>
      </c>
      <c r="CD420" s="160">
        <f t="shared" si="9606"/>
        <v>0</v>
      </c>
      <c r="CE420" s="160">
        <f t="shared" si="9607"/>
        <v>0</v>
      </c>
      <c r="CF420" s="161">
        <f t="shared" ref="CF420:CG420" si="10288">CF419</f>
        <v>6</v>
      </c>
      <c r="CG420" s="175">
        <f t="shared" si="10288"/>
        <v>1169</v>
      </c>
      <c r="CH420" s="163" t="str">
        <f t="shared" si="10153"/>
        <v>1</v>
      </c>
      <c r="CI420" s="164">
        <f t="shared" si="152"/>
        <v>2</v>
      </c>
      <c r="CJ420" s="165">
        <f t="shared" si="153"/>
        <v>0</v>
      </c>
      <c r="CK420" s="166"/>
      <c r="CL420" s="166"/>
      <c r="CM420" s="166"/>
      <c r="CN420" s="84"/>
      <c r="CO420" s="85"/>
      <c r="CP420" s="83" t="str">
        <f t="shared" si="154"/>
        <v>0</v>
      </c>
      <c r="CQ420" s="189"/>
      <c r="CR420" s="168">
        <f t="shared" si="9610"/>
        <v>0</v>
      </c>
      <c r="CS420" s="168">
        <f t="shared" si="9611"/>
        <v>0</v>
      </c>
      <c r="CT420" s="168">
        <f t="shared" si="9612"/>
        <v>0</v>
      </c>
      <c r="CU420" s="168">
        <f t="shared" si="9613"/>
        <v>0</v>
      </c>
      <c r="CV420" s="154">
        <f t="shared" ref="CV420:CW420" si="10289">CV419</f>
        <v>7</v>
      </c>
      <c r="CW420" s="173">
        <f t="shared" si="10289"/>
        <v>1170</v>
      </c>
      <c r="CX420" s="156" t="str">
        <f t="shared" si="10155"/>
        <v>1</v>
      </c>
      <c r="CY420" s="157">
        <f t="shared" si="162"/>
        <v>2</v>
      </c>
      <c r="CZ420" s="158">
        <f t="shared" si="163"/>
        <v>0</v>
      </c>
      <c r="DA420" s="159"/>
      <c r="DB420" s="159"/>
      <c r="DC420" s="159"/>
      <c r="DD420" s="78"/>
      <c r="DE420" s="79"/>
      <c r="DF420" s="77" t="str">
        <f t="shared" si="164"/>
        <v>0</v>
      </c>
      <c r="DG420" s="81"/>
      <c r="DH420" s="160">
        <f t="shared" si="9616"/>
        <v>0</v>
      </c>
      <c r="DI420" s="160">
        <f t="shared" si="9617"/>
        <v>0</v>
      </c>
      <c r="DJ420" s="160">
        <f t="shared" si="9618"/>
        <v>0</v>
      </c>
      <c r="DK420" s="160">
        <f t="shared" si="9619"/>
        <v>0</v>
      </c>
      <c r="DL420" s="161">
        <f t="shared" ref="DL420:DM420" si="10290">DL419</f>
        <v>8</v>
      </c>
      <c r="DM420" s="175">
        <f t="shared" si="10290"/>
        <v>1171</v>
      </c>
      <c r="DN420" s="163" t="str">
        <f t="shared" si="10157"/>
        <v>1</v>
      </c>
      <c r="DO420" s="164">
        <f t="shared" si="172"/>
        <v>2</v>
      </c>
      <c r="DP420" s="165">
        <f t="shared" si="173"/>
        <v>0</v>
      </c>
      <c r="DQ420" s="166"/>
      <c r="DR420" s="166"/>
      <c r="DS420" s="166"/>
      <c r="DT420" s="84"/>
      <c r="DU420" s="85"/>
      <c r="DV420" s="83" t="str">
        <f t="shared" si="174"/>
        <v>0</v>
      </c>
      <c r="DW420" s="189"/>
      <c r="DX420" s="168">
        <f t="shared" si="9622"/>
        <v>0</v>
      </c>
      <c r="DY420" s="168">
        <f t="shared" si="9623"/>
        <v>0</v>
      </c>
      <c r="DZ420" s="168">
        <f t="shared" si="9624"/>
        <v>0</v>
      </c>
      <c r="EA420" s="168">
        <f t="shared" si="9625"/>
        <v>0</v>
      </c>
      <c r="EB420" s="154">
        <f t="shared" ref="EB420:EC420" si="10291">EB419</f>
        <v>9</v>
      </c>
      <c r="EC420" s="173">
        <f t="shared" si="10291"/>
        <v>1172</v>
      </c>
      <c r="ED420" s="156" t="str">
        <f t="shared" si="10159"/>
        <v>1</v>
      </c>
      <c r="EE420" s="157">
        <f t="shared" si="182"/>
        <v>5</v>
      </c>
      <c r="EF420" s="169">
        <f t="shared" si="183"/>
        <v>0</v>
      </c>
      <c r="EG420" s="159"/>
      <c r="EH420" s="159"/>
      <c r="EI420" s="159"/>
      <c r="EJ420" s="78"/>
      <c r="EK420" s="79"/>
      <c r="EL420" s="77" t="str">
        <f t="shared" si="184"/>
        <v>0</v>
      </c>
      <c r="EM420" s="81"/>
      <c r="EN420" s="160">
        <f t="shared" si="9628"/>
        <v>0</v>
      </c>
      <c r="EO420" s="160">
        <f t="shared" si="9629"/>
        <v>0</v>
      </c>
      <c r="EP420" s="160">
        <f t="shared" si="9630"/>
        <v>0</v>
      </c>
      <c r="EQ420" s="160">
        <f t="shared" si="9631"/>
        <v>0</v>
      </c>
      <c r="ER420" s="161">
        <f t="shared" ref="ER420:ES420" si="10292">ER419</f>
        <v>10</v>
      </c>
      <c r="ES420" s="175">
        <f t="shared" si="10292"/>
        <v>1173</v>
      </c>
      <c r="ET420" s="163" t="str">
        <f t="shared" si="10161"/>
        <v>1</v>
      </c>
      <c r="EU420" s="164">
        <f t="shared" si="192"/>
        <v>19</v>
      </c>
      <c r="EV420" s="165">
        <f t="shared" si="193"/>
        <v>0</v>
      </c>
      <c r="EW420" s="166"/>
      <c r="EX420" s="166"/>
      <c r="EY420" s="166"/>
      <c r="EZ420" s="84"/>
      <c r="FA420" s="85"/>
      <c r="FB420" s="83" t="str">
        <f t="shared" si="194"/>
        <v>0</v>
      </c>
      <c r="FC420" s="189"/>
      <c r="FD420" s="168">
        <f t="shared" si="9634"/>
        <v>0</v>
      </c>
      <c r="FE420" s="168">
        <f t="shared" si="9635"/>
        <v>0</v>
      </c>
      <c r="FF420" s="168">
        <f t="shared" si="9636"/>
        <v>0</v>
      </c>
      <c r="FG420" s="168">
        <f t="shared" si="9637"/>
        <v>0</v>
      </c>
      <c r="FH420" s="154">
        <f t="shared" ref="FH420:FI420" si="10293">FH419</f>
        <v>11</v>
      </c>
      <c r="FI420" s="173">
        <f t="shared" si="10293"/>
        <v>1174</v>
      </c>
      <c r="FJ420" s="156" t="str">
        <f t="shared" si="10163"/>
        <v>1</v>
      </c>
      <c r="FK420" s="157">
        <f t="shared" si="202"/>
        <v>4</v>
      </c>
      <c r="FL420" s="158">
        <f t="shared" si="203"/>
        <v>0</v>
      </c>
      <c r="FM420" s="159"/>
      <c r="FN420" s="159"/>
      <c r="FO420" s="159"/>
      <c r="FP420" s="78"/>
      <c r="FQ420" s="79"/>
      <c r="FR420" s="77" t="str">
        <f t="shared" si="204"/>
        <v>0</v>
      </c>
      <c r="FS420" s="81"/>
      <c r="FT420" s="160">
        <f t="shared" si="9640"/>
        <v>0</v>
      </c>
      <c r="FU420" s="160">
        <f t="shared" si="9641"/>
        <v>0</v>
      </c>
      <c r="FV420" s="160">
        <f t="shared" si="9642"/>
        <v>0</v>
      </c>
      <c r="FW420" s="160">
        <f t="shared" si="9643"/>
        <v>0</v>
      </c>
      <c r="FX420" s="161">
        <f t="shared" ref="FX420:FY420" si="10294">FX419</f>
        <v>12</v>
      </c>
      <c r="FY420" s="175">
        <f t="shared" si="10294"/>
        <v>1175</v>
      </c>
      <c r="FZ420" s="163" t="str">
        <f t="shared" si="10165"/>
        <v>1</v>
      </c>
      <c r="GA420" s="164">
        <f t="shared" si="212"/>
        <v>2</v>
      </c>
      <c r="GB420" s="165">
        <f t="shared" si="213"/>
        <v>0</v>
      </c>
      <c r="GC420" s="166"/>
      <c r="GD420" s="166"/>
      <c r="GE420" s="166"/>
      <c r="GF420" s="84"/>
      <c r="GG420" s="85"/>
      <c r="GH420" s="83" t="str">
        <f t="shared" si="214"/>
        <v>0</v>
      </c>
      <c r="GI420" s="189"/>
      <c r="GJ420" s="168">
        <f t="shared" si="9646"/>
        <v>0</v>
      </c>
      <c r="GK420" s="168">
        <f t="shared" si="9647"/>
        <v>0</v>
      </c>
      <c r="GL420" s="168">
        <f t="shared" si="9648"/>
        <v>0</v>
      </c>
      <c r="GM420" s="168">
        <f t="shared" si="9649"/>
        <v>0</v>
      </c>
      <c r="GN420" s="154">
        <f t="shared" ref="GN420:GO420" si="10295">GN419</f>
        <v>13</v>
      </c>
      <c r="GO420" s="173">
        <f t="shared" si="10295"/>
        <v>1176</v>
      </c>
      <c r="GP420" s="156" t="str">
        <f t="shared" si="10167"/>
        <v>1</v>
      </c>
      <c r="GQ420" s="157">
        <f t="shared" si="222"/>
        <v>3</v>
      </c>
      <c r="GR420" s="158">
        <f t="shared" si="223"/>
        <v>0</v>
      </c>
      <c r="GS420" s="159"/>
      <c r="GT420" s="159"/>
      <c r="GU420" s="159"/>
      <c r="GV420" s="78"/>
      <c r="GW420" s="79"/>
      <c r="GX420" s="77" t="str">
        <f t="shared" si="224"/>
        <v>0</v>
      </c>
      <c r="GY420" s="81"/>
      <c r="GZ420" s="160">
        <f t="shared" si="9652"/>
        <v>0</v>
      </c>
      <c r="HA420" s="160">
        <f t="shared" si="9653"/>
        <v>0</v>
      </c>
      <c r="HB420" s="160">
        <f t="shared" si="9654"/>
        <v>0</v>
      </c>
      <c r="HC420" s="160">
        <f t="shared" si="9655"/>
        <v>0</v>
      </c>
      <c r="HD420" s="161">
        <f t="shared" ref="HD420:HE420" si="10296">HD419</f>
        <v>14</v>
      </c>
      <c r="HE420" s="175">
        <f t="shared" si="10296"/>
        <v>1177</v>
      </c>
      <c r="HF420" s="163" t="str">
        <f t="shared" si="10169"/>
        <v>1</v>
      </c>
      <c r="HG420" s="164">
        <f t="shared" si="232"/>
        <v>5</v>
      </c>
      <c r="HH420" s="165">
        <f t="shared" si="233"/>
        <v>0</v>
      </c>
      <c r="HI420" s="166"/>
      <c r="HJ420" s="166"/>
      <c r="HK420" s="166"/>
      <c r="HL420" s="84"/>
      <c r="HM420" s="85"/>
      <c r="HN420" s="83" t="str">
        <f t="shared" si="234"/>
        <v>0</v>
      </c>
      <c r="HO420" s="189"/>
      <c r="HP420" s="168">
        <f t="shared" si="9658"/>
        <v>0</v>
      </c>
      <c r="HQ420" s="168">
        <f t="shared" si="9659"/>
        <v>0</v>
      </c>
      <c r="HR420" s="168">
        <f t="shared" si="9660"/>
        <v>0</v>
      </c>
      <c r="HS420" s="168">
        <f t="shared" si="9661"/>
        <v>0</v>
      </c>
      <c r="HT420" s="154">
        <f t="shared" ref="HT420:HU420" si="10297">HT419</f>
        <v>15</v>
      </c>
      <c r="HU420" s="173">
        <f t="shared" si="10297"/>
        <v>1178</v>
      </c>
      <c r="HV420" s="156" t="str">
        <f t="shared" si="10171"/>
        <v>1</v>
      </c>
      <c r="HW420" s="157" t="str">
        <f t="shared" si="242"/>
        <v/>
      </c>
      <c r="HX420" s="169">
        <f t="shared" si="243"/>
        <v>0</v>
      </c>
      <c r="HY420" s="159"/>
      <c r="HZ420" s="159"/>
      <c r="IA420" s="159"/>
      <c r="IB420" s="160"/>
      <c r="IC420" s="160"/>
      <c r="ID420" s="160" t="str">
        <f t="shared" si="244"/>
        <v>0</v>
      </c>
      <c r="IE420" s="160"/>
      <c r="IF420" s="160">
        <f t="shared" si="9664"/>
        <v>0</v>
      </c>
      <c r="IG420" s="160">
        <f t="shared" si="9665"/>
        <v>0</v>
      </c>
      <c r="IH420" s="160">
        <f t="shared" si="9666"/>
        <v>0</v>
      </c>
      <c r="II420" s="160">
        <f t="shared" si="9667"/>
        <v>0</v>
      </c>
      <c r="IJ420" s="161">
        <f t="shared" ref="IJ420:IK420" si="10298">IJ419</f>
        <v>16</v>
      </c>
      <c r="IK420" s="175">
        <f t="shared" si="10298"/>
        <v>1179</v>
      </c>
      <c r="IL420" s="163" t="str">
        <f t="shared" si="10173"/>
        <v>1</v>
      </c>
      <c r="IM420" s="164" t="str">
        <f t="shared" si="252"/>
        <v/>
      </c>
      <c r="IN420" s="165">
        <f t="shared" si="253"/>
        <v>0</v>
      </c>
      <c r="IO420" s="166"/>
      <c r="IP420" s="166"/>
      <c r="IQ420" s="166"/>
      <c r="IR420" s="168"/>
      <c r="IS420" s="168"/>
      <c r="IT420" s="170" t="str">
        <f t="shared" si="254"/>
        <v>0</v>
      </c>
      <c r="IU420" s="170"/>
      <c r="IV420" s="168">
        <f t="shared" si="9670"/>
        <v>0</v>
      </c>
      <c r="IW420" s="168">
        <f t="shared" si="9671"/>
        <v>0</v>
      </c>
      <c r="IX420" s="168">
        <f t="shared" si="9672"/>
        <v>0</v>
      </c>
      <c r="IY420" s="168">
        <f t="shared" si="9673"/>
        <v>0</v>
      </c>
      <c r="IZ420" s="154">
        <f t="shared" ref="IZ420:JA420" si="10299">IZ419</f>
        <v>17</v>
      </c>
      <c r="JA420" s="173">
        <f t="shared" si="10299"/>
        <v>1180</v>
      </c>
      <c r="JB420" s="156" t="str">
        <f t="shared" si="10175"/>
        <v>1</v>
      </c>
      <c r="JC420" s="157" t="str">
        <f t="shared" si="262"/>
        <v/>
      </c>
      <c r="JD420" s="158">
        <f t="shared" si="263"/>
        <v>0</v>
      </c>
      <c r="JE420" s="159"/>
      <c r="JF420" s="159"/>
      <c r="JG420" s="159"/>
      <c r="JH420" s="160"/>
      <c r="JI420" s="160"/>
      <c r="JJ420" s="171" t="str">
        <f t="shared" si="264"/>
        <v>0</v>
      </c>
      <c r="JK420" s="171"/>
      <c r="JL420" s="160">
        <f t="shared" si="9676"/>
        <v>0</v>
      </c>
      <c r="JM420" s="160">
        <f t="shared" si="9677"/>
        <v>0</v>
      </c>
      <c r="JN420" s="160">
        <f t="shared" si="9678"/>
        <v>0</v>
      </c>
      <c r="JO420" s="160">
        <f t="shared" si="9679"/>
        <v>0</v>
      </c>
      <c r="JP420" s="161">
        <f t="shared" ref="JP420:JQ420" si="10300">JP419</f>
        <v>18</v>
      </c>
      <c r="JQ420" s="175">
        <f t="shared" si="10300"/>
        <v>1181</v>
      </c>
      <c r="JR420" s="163" t="str">
        <f t="shared" si="10177"/>
        <v>1</v>
      </c>
      <c r="JS420" s="164" t="str">
        <f t="shared" si="272"/>
        <v/>
      </c>
      <c r="JT420" s="165">
        <f t="shared" si="273"/>
        <v>0</v>
      </c>
      <c r="JU420" s="166"/>
      <c r="JV420" s="166"/>
      <c r="JW420" s="166"/>
      <c r="JX420" s="168"/>
      <c r="JY420" s="168"/>
      <c r="JZ420" s="170" t="str">
        <f t="shared" si="274"/>
        <v>0</v>
      </c>
      <c r="KA420" s="170"/>
      <c r="KB420" s="168">
        <f t="shared" si="9682"/>
        <v>0</v>
      </c>
      <c r="KC420" s="168">
        <f t="shared" si="9683"/>
        <v>0</v>
      </c>
      <c r="KD420" s="168">
        <f t="shared" si="9684"/>
        <v>0</v>
      </c>
      <c r="KE420" s="168">
        <f t="shared" si="9685"/>
        <v>0</v>
      </c>
      <c r="KF420" s="154">
        <f t="shared" ref="KF420:KG420" si="10301">KF419</f>
        <v>19</v>
      </c>
      <c r="KG420" s="173">
        <f t="shared" si="10301"/>
        <v>1182</v>
      </c>
      <c r="KH420" s="156" t="str">
        <f t="shared" si="10179"/>
        <v>1</v>
      </c>
      <c r="KI420" s="157" t="str">
        <f t="shared" si="282"/>
        <v/>
      </c>
      <c r="KJ420" s="158">
        <f t="shared" si="283"/>
        <v>0</v>
      </c>
      <c r="KK420" s="159"/>
      <c r="KL420" s="159"/>
      <c r="KM420" s="159"/>
      <c r="KN420" s="160"/>
      <c r="KO420" s="160"/>
      <c r="KP420" s="171" t="str">
        <f t="shared" si="284"/>
        <v>0</v>
      </c>
      <c r="KQ420" s="171"/>
      <c r="KR420" s="160">
        <f t="shared" si="9688"/>
        <v>0</v>
      </c>
      <c r="KS420" s="160">
        <f t="shared" si="9689"/>
        <v>0</v>
      </c>
      <c r="KT420" s="160">
        <f t="shared" si="9690"/>
        <v>0</v>
      </c>
      <c r="KU420" s="160">
        <f t="shared" si="9691"/>
        <v>0</v>
      </c>
      <c r="KV420" s="161">
        <f t="shared" ref="KV420:KW420" si="10302">KV419</f>
        <v>20</v>
      </c>
      <c r="KW420" s="175">
        <f t="shared" si="10302"/>
        <v>1183</v>
      </c>
      <c r="KX420" s="163" t="str">
        <f t="shared" si="10181"/>
        <v>1</v>
      </c>
      <c r="KY420" s="164" t="str">
        <f t="shared" si="292"/>
        <v/>
      </c>
      <c r="KZ420" s="165">
        <f t="shared" si="293"/>
        <v>0</v>
      </c>
      <c r="LA420" s="166"/>
      <c r="LB420" s="166"/>
      <c r="LC420" s="166"/>
      <c r="LD420" s="168"/>
      <c r="LE420" s="168"/>
      <c r="LF420" s="170" t="str">
        <f t="shared" si="294"/>
        <v>0</v>
      </c>
      <c r="LG420" s="170"/>
      <c r="LH420" s="168">
        <f t="shared" si="9694"/>
        <v>0</v>
      </c>
      <c r="LI420" s="168">
        <f t="shared" si="9695"/>
        <v>0</v>
      </c>
      <c r="LJ420" s="168">
        <f t="shared" si="9696"/>
        <v>0</v>
      </c>
      <c r="LK420" s="168">
        <f t="shared" si="9697"/>
        <v>0</v>
      </c>
      <c r="LL420" s="172"/>
      <c r="LM420" s="172"/>
      <c r="LN420" s="168" t="str">
        <f t="shared" si="9698"/>
        <v>#REF!</v>
      </c>
      <c r="LO420" s="168" t="str">
        <f t="shared" si="9699"/>
        <v>#REF!</v>
      </c>
      <c r="LP420" s="168" t="str">
        <f t="shared" si="9700"/>
        <v>#REF!</v>
      </c>
      <c r="LQ420" s="168" t="str">
        <f t="shared" si="9701"/>
        <v>#REF!</v>
      </c>
    </row>
    <row r="421" ht="15.75" customHeight="1">
      <c r="A421" s="134"/>
      <c r="B421" s="135"/>
      <c r="C421" s="136">
        <f t="shared" si="99"/>
        <v>0</v>
      </c>
      <c r="D421" s="137">
        <f t="shared" ref="D421:E421" si="10303">D420</f>
        <v>1</v>
      </c>
      <c r="E421" s="182">
        <f t="shared" si="10303"/>
        <v>1164</v>
      </c>
      <c r="F421" s="183" t="str">
        <f>IFERROR(IF(S421&gt;=10,"6",IF(S421&gt;=8,"5",IF(S421&gt;=6,"4",IF(S421&gt;=4,"3",IF(S421&gt;=2,"2",IF(S421&gt;=-1,"1",IF(S421&gt;=-2,"-1",IF(S421&gt;=-3,"-2","-3")))))))), F428)</f>
        <v>1</v>
      </c>
      <c r="G421" s="184">
        <f t="shared" si="102"/>
        <v>1</v>
      </c>
      <c r="H421" s="185">
        <f t="shared" si="103"/>
        <v>0</v>
      </c>
      <c r="I421" s="139"/>
      <c r="J421" s="139"/>
      <c r="K421" s="136">
        <f>SUM(K390:K420)</f>
        <v>0</v>
      </c>
      <c r="L421" s="142"/>
      <c r="M421" s="143"/>
      <c r="N421" s="148" t="str">
        <f t="shared" si="104"/>
        <v>0</v>
      </c>
      <c r="O421" s="145"/>
      <c r="P421" s="139"/>
      <c r="Q421" s="139"/>
      <c r="R421" s="186"/>
      <c r="S421" s="139"/>
      <c r="T421" s="137">
        <f t="shared" ref="T421:U421" si="10304">T420</f>
        <v>2</v>
      </c>
      <c r="U421" s="182">
        <f t="shared" si="10304"/>
        <v>1165</v>
      </c>
      <c r="V421" s="139"/>
      <c r="W421" s="140">
        <f t="shared" si="112"/>
        <v>1</v>
      </c>
      <c r="X421" s="185">
        <f t="shared" si="113"/>
        <v>0</v>
      </c>
      <c r="Y421" s="139"/>
      <c r="Z421" s="139"/>
      <c r="AA421" s="136">
        <f>SUM(AA390:AA420)</f>
        <v>0</v>
      </c>
      <c r="AB421" s="142"/>
      <c r="AC421" s="143"/>
      <c r="AD421" s="148" t="str">
        <f t="shared" si="114"/>
        <v>0</v>
      </c>
      <c r="AE421" s="146"/>
      <c r="AF421" s="139"/>
      <c r="AG421" s="139"/>
      <c r="AH421" s="186"/>
      <c r="AI421" s="139"/>
      <c r="AJ421" s="137">
        <f t="shared" ref="AJ421:AK421" si="10305">AJ420</f>
        <v>3</v>
      </c>
      <c r="AK421" s="182">
        <f t="shared" si="10305"/>
        <v>1166</v>
      </c>
      <c r="AL421" s="139"/>
      <c r="AM421" s="140">
        <f t="shared" si="122"/>
        <v>2</v>
      </c>
      <c r="AN421" s="185">
        <f t="shared" si="123"/>
        <v>0</v>
      </c>
      <c r="AO421" s="139"/>
      <c r="AP421" s="139"/>
      <c r="AQ421" s="136">
        <f>SUM(AQ390:AQ420)</f>
        <v>0</v>
      </c>
      <c r="AR421" s="142"/>
      <c r="AS421" s="143"/>
      <c r="AT421" s="148" t="str">
        <f t="shared" si="124"/>
        <v>0</v>
      </c>
      <c r="AU421" s="145"/>
      <c r="AV421" s="139"/>
      <c r="AW421" s="139"/>
      <c r="AX421" s="186"/>
      <c r="AY421" s="139"/>
      <c r="AZ421" s="137">
        <f t="shared" ref="AZ421:BA421" si="10306">AZ420</f>
        <v>4</v>
      </c>
      <c r="BA421" s="182">
        <f t="shared" si="10306"/>
        <v>1167</v>
      </c>
      <c r="BB421" s="139"/>
      <c r="BC421" s="140">
        <f t="shared" si="132"/>
        <v>4</v>
      </c>
      <c r="BD421" s="185">
        <f t="shared" si="133"/>
        <v>0</v>
      </c>
      <c r="BE421" s="139"/>
      <c r="BF421" s="139"/>
      <c r="BG421" s="136">
        <f>SUM(BG390:BG420)</f>
        <v>0</v>
      </c>
      <c r="BH421" s="142"/>
      <c r="BI421" s="143"/>
      <c r="BJ421" s="148" t="str">
        <f t="shared" si="134"/>
        <v>0</v>
      </c>
      <c r="BK421" s="146"/>
      <c r="BL421" s="139"/>
      <c r="BM421" s="139"/>
      <c r="BN421" s="186"/>
      <c r="BO421" s="139"/>
      <c r="BP421" s="137">
        <f t="shared" ref="BP421:BQ421" si="10307">BP420</f>
        <v>5</v>
      </c>
      <c r="BQ421" s="182">
        <f t="shared" si="10307"/>
        <v>1168</v>
      </c>
      <c r="BR421" s="139"/>
      <c r="BS421" s="140">
        <f t="shared" si="142"/>
        <v>4</v>
      </c>
      <c r="BT421" s="185">
        <f t="shared" si="143"/>
        <v>0</v>
      </c>
      <c r="BU421" s="139"/>
      <c r="BV421" s="139"/>
      <c r="BW421" s="136">
        <f>SUM(BW390:BW420)</f>
        <v>0</v>
      </c>
      <c r="BX421" s="142"/>
      <c r="BY421" s="143"/>
      <c r="BZ421" s="148" t="str">
        <f t="shared" si="144"/>
        <v>0</v>
      </c>
      <c r="CA421" s="145"/>
      <c r="CB421" s="139"/>
      <c r="CC421" s="139"/>
      <c r="CD421" s="186"/>
      <c r="CE421" s="139"/>
      <c r="CF421" s="137">
        <f t="shared" ref="CF421:CG421" si="10308">CF420</f>
        <v>6</v>
      </c>
      <c r="CG421" s="182">
        <f t="shared" si="10308"/>
        <v>1169</v>
      </c>
      <c r="CH421" s="139"/>
      <c r="CI421" s="140">
        <f t="shared" si="152"/>
        <v>2</v>
      </c>
      <c r="CJ421" s="185">
        <f t="shared" si="153"/>
        <v>0</v>
      </c>
      <c r="CK421" s="139"/>
      <c r="CL421" s="139"/>
      <c r="CM421" s="136">
        <f>SUM(CM390:CM420)</f>
        <v>0</v>
      </c>
      <c r="CN421" s="142"/>
      <c r="CO421" s="143"/>
      <c r="CP421" s="148" t="str">
        <f t="shared" si="154"/>
        <v>0</v>
      </c>
      <c r="CQ421" s="146"/>
      <c r="CR421" s="139"/>
      <c r="CS421" s="139"/>
      <c r="CT421" s="186"/>
      <c r="CU421" s="139"/>
      <c r="CV421" s="137">
        <f t="shared" ref="CV421:CW421" si="10309">CV420</f>
        <v>7</v>
      </c>
      <c r="CW421" s="182">
        <f t="shared" si="10309"/>
        <v>1170</v>
      </c>
      <c r="CX421" s="139"/>
      <c r="CY421" s="140">
        <f t="shared" si="162"/>
        <v>2</v>
      </c>
      <c r="CZ421" s="185">
        <f t="shared" si="163"/>
        <v>0</v>
      </c>
      <c r="DA421" s="139"/>
      <c r="DB421" s="139"/>
      <c r="DC421" s="136">
        <f>SUM(DC390:DC420)</f>
        <v>0</v>
      </c>
      <c r="DD421" s="142"/>
      <c r="DE421" s="143"/>
      <c r="DF421" s="148" t="str">
        <f t="shared" si="164"/>
        <v>0</v>
      </c>
      <c r="DG421" s="145"/>
      <c r="DH421" s="139"/>
      <c r="DI421" s="139"/>
      <c r="DJ421" s="186"/>
      <c r="DK421" s="139"/>
      <c r="DL421" s="137">
        <f t="shared" ref="DL421:DM421" si="10310">DL420</f>
        <v>8</v>
      </c>
      <c r="DM421" s="182">
        <f t="shared" si="10310"/>
        <v>1171</v>
      </c>
      <c r="DN421" s="139"/>
      <c r="DO421" s="140">
        <f t="shared" si="172"/>
        <v>2</v>
      </c>
      <c r="DP421" s="185">
        <f t="shared" si="173"/>
        <v>0</v>
      </c>
      <c r="DQ421" s="139"/>
      <c r="DR421" s="139"/>
      <c r="DS421" s="136">
        <f>SUM(DS390:DS420)</f>
        <v>0</v>
      </c>
      <c r="DT421" s="142"/>
      <c r="DU421" s="143"/>
      <c r="DV421" s="148" t="str">
        <f t="shared" si="174"/>
        <v>0</v>
      </c>
      <c r="DW421" s="146"/>
      <c r="DX421" s="139"/>
      <c r="DY421" s="139"/>
      <c r="DZ421" s="186"/>
      <c r="EA421" s="139"/>
      <c r="EB421" s="137">
        <f t="shared" ref="EB421:EC421" si="10311">EB420</f>
        <v>9</v>
      </c>
      <c r="EC421" s="182">
        <f t="shared" si="10311"/>
        <v>1172</v>
      </c>
      <c r="ED421" s="139"/>
      <c r="EE421" s="140">
        <f t="shared" si="182"/>
        <v>5</v>
      </c>
      <c r="EF421" s="187">
        <f t="shared" si="183"/>
        <v>0</v>
      </c>
      <c r="EG421" s="139"/>
      <c r="EH421" s="139"/>
      <c r="EI421" s="136">
        <f>SUM(EI390:EI420)</f>
        <v>0</v>
      </c>
      <c r="EJ421" s="142"/>
      <c r="EK421" s="143"/>
      <c r="EL421" s="148" t="str">
        <f t="shared" si="184"/>
        <v>0</v>
      </c>
      <c r="EM421" s="145"/>
      <c r="EN421" s="139"/>
      <c r="EO421" s="139"/>
      <c r="EP421" s="186"/>
      <c r="EQ421" s="139"/>
      <c r="ER421" s="137">
        <f t="shared" ref="ER421:ES421" si="10312">ER420</f>
        <v>10</v>
      </c>
      <c r="ES421" s="182">
        <f t="shared" si="10312"/>
        <v>1173</v>
      </c>
      <c r="ET421" s="139"/>
      <c r="EU421" s="140">
        <f t="shared" si="192"/>
        <v>19</v>
      </c>
      <c r="EV421" s="185">
        <f t="shared" si="193"/>
        <v>0</v>
      </c>
      <c r="EW421" s="139"/>
      <c r="EX421" s="139"/>
      <c r="EY421" s="136">
        <f>SUM(EY390:EY420)</f>
        <v>0</v>
      </c>
      <c r="EZ421" s="142"/>
      <c r="FA421" s="143"/>
      <c r="FB421" s="148" t="str">
        <f t="shared" si="194"/>
        <v>0</v>
      </c>
      <c r="FC421" s="146"/>
      <c r="FD421" s="139"/>
      <c r="FE421" s="139"/>
      <c r="FF421" s="186"/>
      <c r="FG421" s="139"/>
      <c r="FH421" s="137">
        <f t="shared" ref="FH421:FI421" si="10313">FH420</f>
        <v>11</v>
      </c>
      <c r="FI421" s="182">
        <f t="shared" si="10313"/>
        <v>1174</v>
      </c>
      <c r="FJ421" s="139"/>
      <c r="FK421" s="140">
        <f t="shared" si="202"/>
        <v>4</v>
      </c>
      <c r="FL421" s="185">
        <f t="shared" si="203"/>
        <v>0</v>
      </c>
      <c r="FM421" s="139"/>
      <c r="FN421" s="139"/>
      <c r="FO421" s="136">
        <f>SUM(FO390:FO420)</f>
        <v>0</v>
      </c>
      <c r="FP421" s="142"/>
      <c r="FQ421" s="143"/>
      <c r="FR421" s="148" t="str">
        <f t="shared" si="204"/>
        <v>0</v>
      </c>
      <c r="FS421" s="145"/>
      <c r="FT421" s="139"/>
      <c r="FU421" s="139"/>
      <c r="FV421" s="186"/>
      <c r="FW421" s="139"/>
      <c r="FX421" s="137">
        <f t="shared" ref="FX421:FY421" si="10314">FX420</f>
        <v>12</v>
      </c>
      <c r="FY421" s="182">
        <f t="shared" si="10314"/>
        <v>1175</v>
      </c>
      <c r="FZ421" s="139"/>
      <c r="GA421" s="140">
        <f t="shared" si="212"/>
        <v>2</v>
      </c>
      <c r="GB421" s="185">
        <f t="shared" si="213"/>
        <v>0</v>
      </c>
      <c r="GC421" s="139"/>
      <c r="GD421" s="139"/>
      <c r="GE421" s="136">
        <f>SUM(GE390:GE420)</f>
        <v>0</v>
      </c>
      <c r="GF421" s="142"/>
      <c r="GG421" s="143"/>
      <c r="GH421" s="148" t="str">
        <f t="shared" si="214"/>
        <v>0</v>
      </c>
      <c r="GI421" s="146"/>
      <c r="GJ421" s="139"/>
      <c r="GK421" s="139"/>
      <c r="GL421" s="186"/>
      <c r="GM421" s="139"/>
      <c r="GN421" s="137">
        <f t="shared" ref="GN421:GO421" si="10315">GN420</f>
        <v>13</v>
      </c>
      <c r="GO421" s="182">
        <f t="shared" si="10315"/>
        <v>1176</v>
      </c>
      <c r="GP421" s="139"/>
      <c r="GQ421" s="140">
        <f t="shared" si="222"/>
        <v>3</v>
      </c>
      <c r="GR421" s="185">
        <f t="shared" si="223"/>
        <v>0</v>
      </c>
      <c r="GS421" s="139"/>
      <c r="GT421" s="139"/>
      <c r="GU421" s="136">
        <f>SUM(GU390:GU420)</f>
        <v>0</v>
      </c>
      <c r="GV421" s="142"/>
      <c r="GW421" s="143"/>
      <c r="GX421" s="148" t="str">
        <f t="shared" si="224"/>
        <v>0</v>
      </c>
      <c r="GY421" s="145"/>
      <c r="GZ421" s="139"/>
      <c r="HA421" s="139"/>
      <c r="HB421" s="186"/>
      <c r="HC421" s="139"/>
      <c r="HD421" s="137">
        <f t="shared" ref="HD421:HE421" si="10316">HD420</f>
        <v>14</v>
      </c>
      <c r="HE421" s="182">
        <f t="shared" si="10316"/>
        <v>1177</v>
      </c>
      <c r="HF421" s="139"/>
      <c r="HG421" s="140">
        <f t="shared" si="232"/>
        <v>5</v>
      </c>
      <c r="HH421" s="185">
        <f t="shared" si="233"/>
        <v>0</v>
      </c>
      <c r="HI421" s="139"/>
      <c r="HJ421" s="139"/>
      <c r="HK421" s="136">
        <f>SUM(HK390:HK420)</f>
        <v>0</v>
      </c>
      <c r="HL421" s="142"/>
      <c r="HM421" s="143"/>
      <c r="HN421" s="148" t="str">
        <f t="shared" si="234"/>
        <v>0</v>
      </c>
      <c r="HO421" s="146"/>
      <c r="HP421" s="139"/>
      <c r="HQ421" s="139"/>
      <c r="HR421" s="186"/>
      <c r="HS421" s="139"/>
      <c r="HT421" s="137">
        <f t="shared" ref="HT421:HU421" si="10317">HT420</f>
        <v>15</v>
      </c>
      <c r="HU421" s="182">
        <f t="shared" si="10317"/>
        <v>1178</v>
      </c>
      <c r="HV421" s="139"/>
      <c r="HW421" s="140" t="str">
        <f t="shared" si="242"/>
        <v/>
      </c>
      <c r="HX421" s="187">
        <f t="shared" si="243"/>
        <v>0</v>
      </c>
      <c r="HY421" s="139"/>
      <c r="HZ421" s="139"/>
      <c r="IA421" s="136">
        <f>SUM(IA390:IA420)</f>
        <v>0</v>
      </c>
      <c r="IB421" s="139"/>
      <c r="IC421" s="139"/>
      <c r="ID421" s="139" t="str">
        <f t="shared" si="244"/>
        <v>0</v>
      </c>
      <c r="IE421" s="139"/>
      <c r="IF421" s="139"/>
      <c r="IG421" s="139"/>
      <c r="IH421" s="186"/>
      <c r="II421" s="139"/>
      <c r="IJ421" s="137">
        <f t="shared" ref="IJ421:IK421" si="10318">IJ420</f>
        <v>16</v>
      </c>
      <c r="IK421" s="182">
        <f t="shared" si="10318"/>
        <v>1179</v>
      </c>
      <c r="IL421" s="139"/>
      <c r="IM421" s="140" t="str">
        <f t="shared" si="252"/>
        <v/>
      </c>
      <c r="IN421" s="185">
        <f t="shared" si="253"/>
        <v>0</v>
      </c>
      <c r="IO421" s="139"/>
      <c r="IP421" s="139"/>
      <c r="IQ421" s="136">
        <f>SUM(IQ390:IQ420)</f>
        <v>0</v>
      </c>
      <c r="IR421" s="139"/>
      <c r="IS421" s="139"/>
      <c r="IT421" s="140" t="str">
        <f t="shared" si="254"/>
        <v>0</v>
      </c>
      <c r="IU421" s="140"/>
      <c r="IV421" s="139"/>
      <c r="IW421" s="139"/>
      <c r="IX421" s="186"/>
      <c r="IY421" s="139"/>
      <c r="IZ421" s="137">
        <f t="shared" ref="IZ421:JA421" si="10319">IZ420</f>
        <v>17</v>
      </c>
      <c r="JA421" s="182">
        <f t="shared" si="10319"/>
        <v>1180</v>
      </c>
      <c r="JB421" s="139"/>
      <c r="JC421" s="140" t="str">
        <f t="shared" si="262"/>
        <v/>
      </c>
      <c r="JD421" s="185">
        <f t="shared" si="263"/>
        <v>0</v>
      </c>
      <c r="JE421" s="139"/>
      <c r="JF421" s="139"/>
      <c r="JG421" s="136">
        <f>SUM(JG390:JG420)</f>
        <v>0</v>
      </c>
      <c r="JH421" s="139"/>
      <c r="JI421" s="139"/>
      <c r="JJ421" s="140" t="str">
        <f t="shared" si="264"/>
        <v>0</v>
      </c>
      <c r="JK421" s="140"/>
      <c r="JL421" s="139"/>
      <c r="JM421" s="139"/>
      <c r="JN421" s="186"/>
      <c r="JO421" s="139"/>
      <c r="JP421" s="137">
        <f t="shared" ref="JP421:JQ421" si="10320">JP420</f>
        <v>18</v>
      </c>
      <c r="JQ421" s="182">
        <f t="shared" si="10320"/>
        <v>1181</v>
      </c>
      <c r="JR421" s="139"/>
      <c r="JS421" s="140" t="str">
        <f t="shared" si="272"/>
        <v/>
      </c>
      <c r="JT421" s="185">
        <f t="shared" si="273"/>
        <v>0</v>
      </c>
      <c r="JU421" s="139"/>
      <c r="JV421" s="139"/>
      <c r="JW421" s="136">
        <f>SUM(JW390:JW420)</f>
        <v>0</v>
      </c>
      <c r="JX421" s="139"/>
      <c r="JY421" s="139"/>
      <c r="JZ421" s="140" t="str">
        <f t="shared" si="274"/>
        <v>0</v>
      </c>
      <c r="KA421" s="140"/>
      <c r="KB421" s="139"/>
      <c r="KC421" s="139"/>
      <c r="KD421" s="186"/>
      <c r="KE421" s="139"/>
      <c r="KF421" s="137">
        <f t="shared" ref="KF421:KG421" si="10321">KF420</f>
        <v>19</v>
      </c>
      <c r="KG421" s="182">
        <f t="shared" si="10321"/>
        <v>1182</v>
      </c>
      <c r="KH421" s="139"/>
      <c r="KI421" s="140" t="str">
        <f t="shared" si="282"/>
        <v/>
      </c>
      <c r="KJ421" s="185">
        <f t="shared" si="283"/>
        <v>0</v>
      </c>
      <c r="KK421" s="139"/>
      <c r="KL421" s="139"/>
      <c r="KM421" s="136">
        <f>SUM(KM390:KM420)</f>
        <v>0</v>
      </c>
      <c r="KN421" s="139"/>
      <c r="KO421" s="139"/>
      <c r="KP421" s="140" t="str">
        <f t="shared" si="284"/>
        <v>0</v>
      </c>
      <c r="KQ421" s="140"/>
      <c r="KR421" s="139"/>
      <c r="KS421" s="139"/>
      <c r="KT421" s="186"/>
      <c r="KU421" s="139"/>
      <c r="KV421" s="137">
        <f t="shared" ref="KV421:KW421" si="10322">KV420</f>
        <v>20</v>
      </c>
      <c r="KW421" s="182">
        <f t="shared" si="10322"/>
        <v>1183</v>
      </c>
      <c r="KX421" s="139"/>
      <c r="KY421" s="140" t="str">
        <f t="shared" si="292"/>
        <v/>
      </c>
      <c r="KZ421" s="185">
        <f t="shared" si="293"/>
        <v>0</v>
      </c>
      <c r="LA421" s="139"/>
      <c r="LB421" s="139"/>
      <c r="LC421" s="136">
        <f>SUM(LC390:LC420)</f>
        <v>0</v>
      </c>
      <c r="LD421" s="139"/>
      <c r="LE421" s="139"/>
      <c r="LF421" s="140" t="str">
        <f t="shared" si="294"/>
        <v>0</v>
      </c>
      <c r="LG421" s="140"/>
      <c r="LH421" s="139"/>
      <c r="LI421" s="139"/>
      <c r="LJ421" s="186"/>
      <c r="LK421" s="139"/>
      <c r="LL421" s="136"/>
      <c r="LM421" s="136"/>
      <c r="LN421" s="139"/>
      <c r="LO421" s="139"/>
      <c r="LP421" s="186"/>
      <c r="LQ421" s="139"/>
    </row>
    <row r="422" ht="15.75" customHeight="1">
      <c r="A422" s="190"/>
      <c r="B422" s="159"/>
      <c r="C422" s="159">
        <f t="shared" si="99"/>
        <v>0</v>
      </c>
      <c r="D422" s="154"/>
      <c r="E422" s="24"/>
      <c r="F422" s="159"/>
      <c r="G422" s="191">
        <f t="shared" si="102"/>
        <v>1</v>
      </c>
      <c r="H422" s="171">
        <f t="shared" si="103"/>
        <v>0</v>
      </c>
      <c r="I422" s="159"/>
      <c r="J422" s="159"/>
      <c r="K422" s="159"/>
      <c r="L422" s="78"/>
      <c r="M422" s="79"/>
      <c r="N422" s="80" t="str">
        <f t="shared" si="104"/>
        <v>0</v>
      </c>
      <c r="O422" s="81"/>
      <c r="P422" s="159"/>
      <c r="Q422" s="159"/>
      <c r="R422" s="159"/>
      <c r="S422" s="159"/>
      <c r="T422" s="161"/>
      <c r="U422" s="192"/>
      <c r="V422" s="166"/>
      <c r="W422" s="193">
        <f t="shared" si="112"/>
        <v>1</v>
      </c>
      <c r="X422" s="170">
        <f t="shared" si="113"/>
        <v>0</v>
      </c>
      <c r="Y422" s="166"/>
      <c r="Z422" s="166"/>
      <c r="AA422" s="166"/>
      <c r="AB422" s="84"/>
      <c r="AC422" s="85"/>
      <c r="AD422" s="86" t="str">
        <f t="shared" si="114"/>
        <v>0</v>
      </c>
      <c r="AE422" s="194"/>
      <c r="AF422" s="166"/>
      <c r="AG422" s="166"/>
      <c r="AH422" s="166"/>
      <c r="AI422" s="166"/>
      <c r="AJ422" s="154"/>
      <c r="AK422" s="24"/>
      <c r="AL422" s="159"/>
      <c r="AM422" s="191">
        <f t="shared" si="122"/>
        <v>2</v>
      </c>
      <c r="AN422" s="171">
        <f t="shared" si="123"/>
        <v>0</v>
      </c>
      <c r="AO422" s="159"/>
      <c r="AP422" s="159"/>
      <c r="AQ422" s="159"/>
      <c r="AR422" s="78"/>
      <c r="AS422" s="79"/>
      <c r="AT422" s="80" t="str">
        <f t="shared" si="124"/>
        <v>0</v>
      </c>
      <c r="AU422" s="81"/>
      <c r="AV422" s="159"/>
      <c r="AW422" s="159"/>
      <c r="AX422" s="159"/>
      <c r="AY422" s="159"/>
      <c r="AZ422" s="161"/>
      <c r="BA422" s="192"/>
      <c r="BB422" s="166"/>
      <c r="BC422" s="193">
        <f t="shared" si="132"/>
        <v>4</v>
      </c>
      <c r="BD422" s="170">
        <f t="shared" si="133"/>
        <v>0</v>
      </c>
      <c r="BE422" s="166"/>
      <c r="BF422" s="166"/>
      <c r="BG422" s="166"/>
      <c r="BH422" s="84"/>
      <c r="BI422" s="85"/>
      <c r="BJ422" s="86" t="str">
        <f t="shared" si="134"/>
        <v>0</v>
      </c>
      <c r="BK422" s="194"/>
      <c r="BL422" s="166"/>
      <c r="BM422" s="166"/>
      <c r="BN422" s="166"/>
      <c r="BO422" s="166"/>
      <c r="BP422" s="154"/>
      <c r="BQ422" s="24"/>
      <c r="BR422" s="159"/>
      <c r="BS422" s="191">
        <f t="shared" si="142"/>
        <v>4</v>
      </c>
      <c r="BT422" s="171">
        <f t="shared" si="143"/>
        <v>0</v>
      </c>
      <c r="BU422" s="159"/>
      <c r="BV422" s="159"/>
      <c r="BW422" s="159"/>
      <c r="BX422" s="78"/>
      <c r="BY422" s="79"/>
      <c r="BZ422" s="80" t="str">
        <f t="shared" si="144"/>
        <v>0</v>
      </c>
      <c r="CA422" s="81"/>
      <c r="CB422" s="159"/>
      <c r="CC422" s="159"/>
      <c r="CD422" s="159"/>
      <c r="CE422" s="159"/>
      <c r="CF422" s="161"/>
      <c r="CG422" s="192"/>
      <c r="CH422" s="166"/>
      <c r="CI422" s="193">
        <f t="shared" si="152"/>
        <v>2</v>
      </c>
      <c r="CJ422" s="170">
        <f t="shared" si="153"/>
        <v>0</v>
      </c>
      <c r="CK422" s="166"/>
      <c r="CL422" s="166"/>
      <c r="CM422" s="166"/>
      <c r="CN422" s="84"/>
      <c r="CO422" s="85"/>
      <c r="CP422" s="86" t="str">
        <f t="shared" si="154"/>
        <v>0</v>
      </c>
      <c r="CQ422" s="194"/>
      <c r="CR422" s="166"/>
      <c r="CS422" s="166"/>
      <c r="CT422" s="166"/>
      <c r="CU422" s="166"/>
      <c r="CV422" s="154"/>
      <c r="CW422" s="24"/>
      <c r="CX422" s="159"/>
      <c r="CY422" s="191">
        <f t="shared" si="162"/>
        <v>2</v>
      </c>
      <c r="CZ422" s="171">
        <f t="shared" si="163"/>
        <v>0</v>
      </c>
      <c r="DA422" s="159"/>
      <c r="DB422" s="159"/>
      <c r="DC422" s="159"/>
      <c r="DD422" s="78"/>
      <c r="DE422" s="79"/>
      <c r="DF422" s="80" t="str">
        <f t="shared" si="164"/>
        <v>0</v>
      </c>
      <c r="DG422" s="81"/>
      <c r="DH422" s="159"/>
      <c r="DI422" s="159"/>
      <c r="DJ422" s="159"/>
      <c r="DK422" s="159"/>
      <c r="DL422" s="161"/>
      <c r="DM422" s="192"/>
      <c r="DN422" s="166"/>
      <c r="DO422" s="193">
        <f t="shared" si="172"/>
        <v>2</v>
      </c>
      <c r="DP422" s="170">
        <f t="shared" si="173"/>
        <v>0</v>
      </c>
      <c r="DQ422" s="166"/>
      <c r="DR422" s="166"/>
      <c r="DS422" s="166"/>
      <c r="DT422" s="84"/>
      <c r="DU422" s="85"/>
      <c r="DV422" s="86" t="str">
        <f t="shared" si="174"/>
        <v>0</v>
      </c>
      <c r="DW422" s="194"/>
      <c r="DX422" s="166"/>
      <c r="DY422" s="166"/>
      <c r="DZ422" s="166"/>
      <c r="EA422" s="166"/>
      <c r="EB422" s="154"/>
      <c r="EC422" s="24"/>
      <c r="ED422" s="159"/>
      <c r="EE422" s="191">
        <f t="shared" si="182"/>
        <v>5</v>
      </c>
      <c r="EF422" s="195">
        <f t="shared" si="183"/>
        <v>0</v>
      </c>
      <c r="EG422" s="159"/>
      <c r="EH422" s="159"/>
      <c r="EI422" s="159"/>
      <c r="EJ422" s="78"/>
      <c r="EK422" s="79"/>
      <c r="EL422" s="80" t="str">
        <f t="shared" si="184"/>
        <v>0</v>
      </c>
      <c r="EM422" s="81"/>
      <c r="EN422" s="159"/>
      <c r="EO422" s="159"/>
      <c r="EP422" s="159"/>
      <c r="EQ422" s="159"/>
      <c r="ER422" s="161"/>
      <c r="ES422" s="192"/>
      <c r="ET422" s="166"/>
      <c r="EU422" s="193">
        <f t="shared" si="192"/>
        <v>19</v>
      </c>
      <c r="EV422" s="170">
        <f t="shared" si="193"/>
        <v>0</v>
      </c>
      <c r="EW422" s="166"/>
      <c r="EX422" s="166"/>
      <c r="EY422" s="166"/>
      <c r="EZ422" s="84"/>
      <c r="FA422" s="85"/>
      <c r="FB422" s="86" t="str">
        <f t="shared" si="194"/>
        <v>0</v>
      </c>
      <c r="FC422" s="194"/>
      <c r="FD422" s="166"/>
      <c r="FE422" s="166"/>
      <c r="FF422" s="166"/>
      <c r="FG422" s="166"/>
      <c r="FH422" s="154"/>
      <c r="FI422" s="24"/>
      <c r="FJ422" s="159"/>
      <c r="FK422" s="191">
        <f t="shared" si="202"/>
        <v>4</v>
      </c>
      <c r="FL422" s="171">
        <f t="shared" si="203"/>
        <v>0</v>
      </c>
      <c r="FM422" s="159"/>
      <c r="FN422" s="159"/>
      <c r="FO422" s="159"/>
      <c r="FP422" s="78"/>
      <c r="FQ422" s="79"/>
      <c r="FR422" s="80" t="str">
        <f t="shared" si="204"/>
        <v>0</v>
      </c>
      <c r="FS422" s="81"/>
      <c r="FT422" s="159"/>
      <c r="FU422" s="159"/>
      <c r="FV422" s="159"/>
      <c r="FW422" s="159"/>
      <c r="FX422" s="161"/>
      <c r="FY422" s="192"/>
      <c r="FZ422" s="166"/>
      <c r="GA422" s="193">
        <f t="shared" si="212"/>
        <v>2</v>
      </c>
      <c r="GB422" s="170">
        <f t="shared" si="213"/>
        <v>0</v>
      </c>
      <c r="GC422" s="166"/>
      <c r="GD422" s="166"/>
      <c r="GE422" s="166"/>
      <c r="GF422" s="84"/>
      <c r="GG422" s="85"/>
      <c r="GH422" s="86" t="str">
        <f t="shared" si="214"/>
        <v>0</v>
      </c>
      <c r="GI422" s="194"/>
      <c r="GJ422" s="166"/>
      <c r="GK422" s="166"/>
      <c r="GL422" s="166"/>
      <c r="GM422" s="166"/>
      <c r="GN422" s="154"/>
      <c r="GO422" s="24"/>
      <c r="GP422" s="159"/>
      <c r="GQ422" s="191">
        <f t="shared" si="222"/>
        <v>3</v>
      </c>
      <c r="GR422" s="171">
        <f t="shared" si="223"/>
        <v>0</v>
      </c>
      <c r="GS422" s="159"/>
      <c r="GT422" s="159"/>
      <c r="GU422" s="159"/>
      <c r="GV422" s="78"/>
      <c r="GW422" s="79"/>
      <c r="GX422" s="80" t="str">
        <f t="shared" si="224"/>
        <v>0</v>
      </c>
      <c r="GY422" s="81"/>
      <c r="GZ422" s="159"/>
      <c r="HA422" s="159"/>
      <c r="HB422" s="159"/>
      <c r="HC422" s="159"/>
      <c r="HD422" s="161"/>
      <c r="HE422" s="192"/>
      <c r="HF422" s="166"/>
      <c r="HG422" s="193">
        <f t="shared" si="232"/>
        <v>5</v>
      </c>
      <c r="HH422" s="170">
        <f t="shared" si="233"/>
        <v>0</v>
      </c>
      <c r="HI422" s="166"/>
      <c r="HJ422" s="166"/>
      <c r="HK422" s="166"/>
      <c r="HL422" s="84"/>
      <c r="HM422" s="85"/>
      <c r="HN422" s="86" t="str">
        <f t="shared" si="234"/>
        <v>0</v>
      </c>
      <c r="HO422" s="194"/>
      <c r="HP422" s="166"/>
      <c r="HQ422" s="166"/>
      <c r="HR422" s="166"/>
      <c r="HS422" s="166"/>
      <c r="HT422" s="154"/>
      <c r="HU422" s="24"/>
      <c r="HV422" s="159"/>
      <c r="HW422" s="191" t="str">
        <f t="shared" si="242"/>
        <v/>
      </c>
      <c r="HX422" s="195">
        <f t="shared" si="243"/>
        <v>0</v>
      </c>
      <c r="HY422" s="159"/>
      <c r="HZ422" s="159"/>
      <c r="IA422" s="159"/>
      <c r="IB422" s="159"/>
      <c r="IC422" s="159"/>
      <c r="ID422" s="159" t="str">
        <f t="shared" si="244"/>
        <v>0</v>
      </c>
      <c r="IE422" s="159"/>
      <c r="IF422" s="159"/>
      <c r="IG422" s="159"/>
      <c r="IH422" s="159"/>
      <c r="II422" s="159"/>
      <c r="IJ422" s="161"/>
      <c r="IK422" s="192"/>
      <c r="IL422" s="166"/>
      <c r="IM422" s="193" t="str">
        <f t="shared" si="252"/>
        <v/>
      </c>
      <c r="IN422" s="170">
        <f t="shared" si="253"/>
        <v>0</v>
      </c>
      <c r="IO422" s="166"/>
      <c r="IP422" s="166"/>
      <c r="IQ422" s="166"/>
      <c r="IR422" s="166"/>
      <c r="IS422" s="166"/>
      <c r="IT422" s="193" t="str">
        <f t="shared" si="254"/>
        <v>0</v>
      </c>
      <c r="IU422" s="193"/>
      <c r="IV422" s="166"/>
      <c r="IW422" s="166"/>
      <c r="IX422" s="166"/>
      <c r="IY422" s="166"/>
      <c r="IZ422" s="154"/>
      <c r="JA422" s="24"/>
      <c r="JB422" s="159"/>
      <c r="JC422" s="191" t="str">
        <f t="shared" si="262"/>
        <v/>
      </c>
      <c r="JD422" s="171">
        <f t="shared" si="263"/>
        <v>0</v>
      </c>
      <c r="JE422" s="159"/>
      <c r="JF422" s="159"/>
      <c r="JG422" s="159"/>
      <c r="JH422" s="159"/>
      <c r="JI422" s="159"/>
      <c r="JJ422" s="191" t="str">
        <f t="shared" si="264"/>
        <v>0</v>
      </c>
      <c r="JK422" s="191"/>
      <c r="JL422" s="159"/>
      <c r="JM422" s="159"/>
      <c r="JN422" s="159"/>
      <c r="JO422" s="159"/>
      <c r="JP422" s="161"/>
      <c r="JQ422" s="192"/>
      <c r="JR422" s="166"/>
      <c r="JS422" s="193" t="str">
        <f t="shared" si="272"/>
        <v/>
      </c>
      <c r="JT422" s="170">
        <f t="shared" si="273"/>
        <v>0</v>
      </c>
      <c r="JU422" s="166"/>
      <c r="JV422" s="166"/>
      <c r="JW422" s="166"/>
      <c r="JX422" s="166"/>
      <c r="JY422" s="166"/>
      <c r="JZ422" s="193" t="str">
        <f t="shared" si="274"/>
        <v>0</v>
      </c>
      <c r="KA422" s="193"/>
      <c r="KB422" s="166"/>
      <c r="KC422" s="166"/>
      <c r="KD422" s="166"/>
      <c r="KE422" s="166"/>
      <c r="KF422" s="154"/>
      <c r="KG422" s="24"/>
      <c r="KH422" s="159"/>
      <c r="KI422" s="191" t="str">
        <f t="shared" si="282"/>
        <v/>
      </c>
      <c r="KJ422" s="171">
        <f t="shared" si="283"/>
        <v>0</v>
      </c>
      <c r="KK422" s="159"/>
      <c r="KL422" s="159"/>
      <c r="KM422" s="159"/>
      <c r="KN422" s="159"/>
      <c r="KO422" s="159"/>
      <c r="KP422" s="191" t="str">
        <f t="shared" si="284"/>
        <v>0</v>
      </c>
      <c r="KQ422" s="191"/>
      <c r="KR422" s="159"/>
      <c r="KS422" s="159"/>
      <c r="KT422" s="159"/>
      <c r="KU422" s="159"/>
      <c r="KV422" s="161"/>
      <c r="KW422" s="192"/>
      <c r="KX422" s="166"/>
      <c r="KY422" s="193" t="str">
        <f t="shared" si="292"/>
        <v/>
      </c>
      <c r="KZ422" s="170">
        <f t="shared" si="293"/>
        <v>0</v>
      </c>
      <c r="LA422" s="166"/>
      <c r="LB422" s="166"/>
      <c r="LC422" s="166"/>
      <c r="LD422" s="166"/>
      <c r="LE422" s="166"/>
      <c r="LF422" s="193" t="str">
        <f t="shared" si="294"/>
        <v>0</v>
      </c>
      <c r="LG422" s="193"/>
      <c r="LH422" s="166"/>
      <c r="LI422" s="166"/>
      <c r="LJ422" s="166"/>
      <c r="LK422" s="166"/>
      <c r="LL422" s="83"/>
      <c r="LM422" s="83"/>
      <c r="LN422" s="166"/>
      <c r="LO422" s="166"/>
      <c r="LP422" s="166"/>
      <c r="LQ422" s="166"/>
    </row>
    <row r="423" ht="15.75" customHeight="1">
      <c r="A423" s="190"/>
      <c r="B423" s="159"/>
      <c r="C423" s="159">
        <f t="shared" si="99"/>
        <v>0</v>
      </c>
      <c r="D423" s="154"/>
      <c r="E423" s="24"/>
      <c r="F423" s="159"/>
      <c r="G423" s="191">
        <f t="shared" si="102"/>
        <v>1</v>
      </c>
      <c r="H423" s="171">
        <f t="shared" si="103"/>
        <v>0</v>
      </c>
      <c r="I423" s="159"/>
      <c r="J423" s="159"/>
      <c r="K423" s="159"/>
      <c r="L423" s="159"/>
      <c r="M423" s="196"/>
      <c r="N423" s="191"/>
      <c r="O423" s="191"/>
      <c r="P423" s="159"/>
      <c r="Q423" s="159"/>
      <c r="R423" s="159"/>
      <c r="S423" s="159"/>
      <c r="T423" s="161"/>
      <c r="U423" s="192"/>
      <c r="V423" s="166"/>
      <c r="W423" s="193">
        <f t="shared" si="112"/>
        <v>1</v>
      </c>
      <c r="X423" s="170">
        <f t="shared" si="113"/>
        <v>0</v>
      </c>
      <c r="Y423" s="166"/>
      <c r="Z423" s="166"/>
      <c r="AA423" s="166"/>
      <c r="AB423" s="166"/>
      <c r="AC423" s="197"/>
      <c r="AD423" s="193"/>
      <c r="AE423" s="193"/>
      <c r="AF423" s="166"/>
      <c r="AG423" s="166"/>
      <c r="AH423" s="166"/>
      <c r="AI423" s="166"/>
      <c r="AJ423" s="154"/>
      <c r="AK423" s="24"/>
      <c r="AL423" s="159"/>
      <c r="AM423" s="191">
        <f t="shared" si="122"/>
        <v>2</v>
      </c>
      <c r="AN423" s="171">
        <f t="shared" si="123"/>
        <v>0</v>
      </c>
      <c r="AO423" s="159"/>
      <c r="AP423" s="159"/>
      <c r="AQ423" s="159"/>
      <c r="AR423" s="159"/>
      <c r="AS423" s="196"/>
      <c r="AT423" s="191"/>
      <c r="AU423" s="191"/>
      <c r="AV423" s="159"/>
      <c r="AW423" s="159"/>
      <c r="AX423" s="159"/>
      <c r="AY423" s="159"/>
      <c r="AZ423" s="161"/>
      <c r="BA423" s="192"/>
      <c r="BB423" s="166"/>
      <c r="BC423" s="193">
        <f t="shared" si="132"/>
        <v>4</v>
      </c>
      <c r="BD423" s="170">
        <f t="shared" si="133"/>
        <v>0</v>
      </c>
      <c r="BE423" s="166"/>
      <c r="BF423" s="166"/>
      <c r="BG423" s="166"/>
      <c r="BH423" s="166"/>
      <c r="BI423" s="197"/>
      <c r="BJ423" s="193"/>
      <c r="BK423" s="193"/>
      <c r="BL423" s="166"/>
      <c r="BM423" s="166"/>
      <c r="BN423" s="166"/>
      <c r="BO423" s="166"/>
      <c r="BP423" s="154"/>
      <c r="BQ423" s="24"/>
      <c r="BR423" s="159"/>
      <c r="BS423" s="191">
        <f t="shared" si="142"/>
        <v>4</v>
      </c>
      <c r="BT423" s="171">
        <f t="shared" si="143"/>
        <v>0</v>
      </c>
      <c r="BU423" s="159"/>
      <c r="BV423" s="159"/>
      <c r="BW423" s="159"/>
      <c r="BX423" s="159"/>
      <c r="BY423" s="196"/>
      <c r="BZ423" s="191"/>
      <c r="CA423" s="191"/>
      <c r="CB423" s="159"/>
      <c r="CC423" s="159"/>
      <c r="CD423" s="159"/>
      <c r="CE423" s="159"/>
      <c r="CF423" s="161"/>
      <c r="CG423" s="192"/>
      <c r="CH423" s="166"/>
      <c r="CI423" s="193">
        <f t="shared" si="152"/>
        <v>2</v>
      </c>
      <c r="CJ423" s="170">
        <f t="shared" si="153"/>
        <v>0</v>
      </c>
      <c r="CK423" s="166"/>
      <c r="CL423" s="166"/>
      <c r="CM423" s="166"/>
      <c r="CN423" s="166"/>
      <c r="CO423" s="197"/>
      <c r="CP423" s="193"/>
      <c r="CQ423" s="193"/>
      <c r="CR423" s="166"/>
      <c r="CS423" s="166"/>
      <c r="CT423" s="166"/>
      <c r="CU423" s="166"/>
      <c r="CV423" s="154"/>
      <c r="CW423" s="24"/>
      <c r="CX423" s="159"/>
      <c r="CY423" s="191">
        <f t="shared" si="162"/>
        <v>2</v>
      </c>
      <c r="CZ423" s="171">
        <f t="shared" si="163"/>
        <v>0</v>
      </c>
      <c r="DA423" s="159"/>
      <c r="DB423" s="159"/>
      <c r="DC423" s="159"/>
      <c r="DD423" s="159"/>
      <c r="DE423" s="196"/>
      <c r="DF423" s="191"/>
      <c r="DG423" s="191"/>
      <c r="DH423" s="159"/>
      <c r="DI423" s="159"/>
      <c r="DJ423" s="159"/>
      <c r="DK423" s="159"/>
      <c r="DL423" s="161"/>
      <c r="DM423" s="192"/>
      <c r="DN423" s="166"/>
      <c r="DO423" s="193">
        <f t="shared" si="172"/>
        <v>2</v>
      </c>
      <c r="DP423" s="170">
        <f t="shared" si="173"/>
        <v>0</v>
      </c>
      <c r="DQ423" s="166"/>
      <c r="DR423" s="166"/>
      <c r="DS423" s="166"/>
      <c r="DT423" s="166"/>
      <c r="DU423" s="197"/>
      <c r="DV423" s="193"/>
      <c r="DW423" s="193"/>
      <c r="DX423" s="166"/>
      <c r="DY423" s="166"/>
      <c r="DZ423" s="166"/>
      <c r="EA423" s="166"/>
      <c r="EB423" s="154"/>
      <c r="EC423" s="24"/>
      <c r="ED423" s="159"/>
      <c r="EE423" s="191">
        <f t="shared" si="182"/>
        <v>5</v>
      </c>
      <c r="EF423" s="195">
        <f t="shared" si="183"/>
        <v>0</v>
      </c>
      <c r="EG423" s="159"/>
      <c r="EH423" s="159"/>
      <c r="EI423" s="159"/>
      <c r="EJ423" s="159"/>
      <c r="EK423" s="196"/>
      <c r="EL423" s="191"/>
      <c r="EM423" s="191"/>
      <c r="EN423" s="159"/>
      <c r="EO423" s="159"/>
      <c r="EP423" s="159"/>
      <c r="EQ423" s="159"/>
      <c r="ER423" s="161"/>
      <c r="ES423" s="192"/>
      <c r="ET423" s="166"/>
      <c r="EU423" s="193">
        <f t="shared" si="192"/>
        <v>19</v>
      </c>
      <c r="EV423" s="170">
        <f t="shared" si="193"/>
        <v>0</v>
      </c>
      <c r="EW423" s="166"/>
      <c r="EX423" s="166"/>
      <c r="EY423" s="166"/>
      <c r="EZ423" s="166"/>
      <c r="FA423" s="197"/>
      <c r="FB423" s="193"/>
      <c r="FC423" s="193"/>
      <c r="FD423" s="166"/>
      <c r="FE423" s="166"/>
      <c r="FF423" s="166"/>
      <c r="FG423" s="166"/>
      <c r="FH423" s="154"/>
      <c r="FI423" s="24"/>
      <c r="FJ423" s="159"/>
      <c r="FK423" s="191">
        <f t="shared" si="202"/>
        <v>4</v>
      </c>
      <c r="FL423" s="171">
        <f t="shared" si="203"/>
        <v>0</v>
      </c>
      <c r="FM423" s="159"/>
      <c r="FN423" s="159"/>
      <c r="FO423" s="159"/>
      <c r="FP423" s="159"/>
      <c r="FQ423" s="196"/>
      <c r="FR423" s="191"/>
      <c r="FS423" s="191"/>
      <c r="FT423" s="159"/>
      <c r="FU423" s="159"/>
      <c r="FV423" s="159"/>
      <c r="FW423" s="159"/>
      <c r="FX423" s="161"/>
      <c r="FY423" s="192"/>
      <c r="FZ423" s="166"/>
      <c r="GA423" s="193">
        <f t="shared" si="212"/>
        <v>2</v>
      </c>
      <c r="GB423" s="170">
        <f t="shared" si="213"/>
        <v>0</v>
      </c>
      <c r="GC423" s="166"/>
      <c r="GD423" s="166"/>
      <c r="GE423" s="166"/>
      <c r="GF423" s="166"/>
      <c r="GG423" s="197"/>
      <c r="GH423" s="193"/>
      <c r="GI423" s="193"/>
      <c r="GJ423" s="166"/>
      <c r="GK423" s="166"/>
      <c r="GL423" s="166"/>
      <c r="GM423" s="166"/>
      <c r="GN423" s="154"/>
      <c r="GO423" s="24"/>
      <c r="GP423" s="159"/>
      <c r="GQ423" s="191">
        <f t="shared" si="222"/>
        <v>3</v>
      </c>
      <c r="GR423" s="171">
        <f t="shared" si="223"/>
        <v>0</v>
      </c>
      <c r="GS423" s="159"/>
      <c r="GT423" s="159"/>
      <c r="GU423" s="159"/>
      <c r="GV423" s="159"/>
      <c r="GW423" s="196"/>
      <c r="GX423" s="191"/>
      <c r="GY423" s="191"/>
      <c r="GZ423" s="159"/>
      <c r="HA423" s="159"/>
      <c r="HB423" s="159"/>
      <c r="HC423" s="159"/>
      <c r="HD423" s="161"/>
      <c r="HE423" s="192"/>
      <c r="HF423" s="166"/>
      <c r="HG423" s="193">
        <f t="shared" si="232"/>
        <v>5</v>
      </c>
      <c r="HH423" s="170">
        <f t="shared" si="233"/>
        <v>0</v>
      </c>
      <c r="HI423" s="166"/>
      <c r="HJ423" s="166"/>
      <c r="HK423" s="166"/>
      <c r="HL423" s="166"/>
      <c r="HM423" s="197"/>
      <c r="HN423" s="193"/>
      <c r="HO423" s="193"/>
      <c r="HP423" s="166"/>
      <c r="HQ423" s="166"/>
      <c r="HR423" s="166"/>
      <c r="HS423" s="166"/>
      <c r="HT423" s="154"/>
      <c r="HU423" s="24"/>
      <c r="HV423" s="159"/>
      <c r="HW423" s="191" t="str">
        <f t="shared" si="242"/>
        <v/>
      </c>
      <c r="HX423" s="195">
        <f t="shared" si="243"/>
        <v>0</v>
      </c>
      <c r="HY423" s="159"/>
      <c r="HZ423" s="159"/>
      <c r="IA423" s="159"/>
      <c r="IB423" s="159"/>
      <c r="IC423" s="159"/>
      <c r="ID423" s="159"/>
      <c r="IE423" s="159"/>
      <c r="IF423" s="159"/>
      <c r="IG423" s="159"/>
      <c r="IH423" s="159"/>
      <c r="II423" s="159"/>
      <c r="IJ423" s="161"/>
      <c r="IK423" s="192"/>
      <c r="IL423" s="166"/>
      <c r="IM423" s="193" t="str">
        <f t="shared" si="252"/>
        <v/>
      </c>
      <c r="IN423" s="170">
        <f t="shared" si="253"/>
        <v>0</v>
      </c>
      <c r="IO423" s="166"/>
      <c r="IP423" s="166"/>
      <c r="IQ423" s="166"/>
      <c r="IR423" s="166"/>
      <c r="IS423" s="166"/>
      <c r="IT423" s="193"/>
      <c r="IU423" s="193"/>
      <c r="IV423" s="166"/>
      <c r="IW423" s="166"/>
      <c r="IX423" s="166"/>
      <c r="IY423" s="166"/>
      <c r="IZ423" s="154"/>
      <c r="JA423" s="24"/>
      <c r="JB423" s="159"/>
      <c r="JC423" s="191" t="str">
        <f t="shared" si="262"/>
        <v/>
      </c>
      <c r="JD423" s="171">
        <f t="shared" si="263"/>
        <v>0</v>
      </c>
      <c r="JE423" s="159"/>
      <c r="JF423" s="159"/>
      <c r="JG423" s="159"/>
      <c r="JH423" s="159"/>
      <c r="JI423" s="159"/>
      <c r="JJ423" s="191"/>
      <c r="JK423" s="191"/>
      <c r="JL423" s="159"/>
      <c r="JM423" s="159"/>
      <c r="JN423" s="159"/>
      <c r="JO423" s="159"/>
      <c r="JP423" s="161"/>
      <c r="JQ423" s="192"/>
      <c r="JR423" s="166"/>
      <c r="JS423" s="193" t="str">
        <f t="shared" si="272"/>
        <v/>
      </c>
      <c r="JT423" s="170">
        <f t="shared" si="273"/>
        <v>0</v>
      </c>
      <c r="JU423" s="166"/>
      <c r="JV423" s="166"/>
      <c r="JW423" s="166"/>
      <c r="JX423" s="166"/>
      <c r="JY423" s="166"/>
      <c r="JZ423" s="193"/>
      <c r="KA423" s="193"/>
      <c r="KB423" s="166"/>
      <c r="KC423" s="166"/>
      <c r="KD423" s="166"/>
      <c r="KE423" s="166"/>
      <c r="KF423" s="154"/>
      <c r="KG423" s="24"/>
      <c r="KH423" s="159"/>
      <c r="KI423" s="191" t="str">
        <f t="shared" si="282"/>
        <v/>
      </c>
      <c r="KJ423" s="171">
        <f t="shared" si="283"/>
        <v>0</v>
      </c>
      <c r="KK423" s="159"/>
      <c r="KL423" s="159"/>
      <c r="KM423" s="159"/>
      <c r="KN423" s="159"/>
      <c r="KO423" s="159"/>
      <c r="KP423" s="191"/>
      <c r="KQ423" s="191"/>
      <c r="KR423" s="159"/>
      <c r="KS423" s="159"/>
      <c r="KT423" s="159"/>
      <c r="KU423" s="159"/>
      <c r="KV423" s="161"/>
      <c r="KW423" s="192"/>
      <c r="KX423" s="166"/>
      <c r="KY423" s="193" t="str">
        <f t="shared" si="292"/>
        <v/>
      </c>
      <c r="KZ423" s="170">
        <f t="shared" si="293"/>
        <v>0</v>
      </c>
      <c r="LA423" s="166"/>
      <c r="LB423" s="166"/>
      <c r="LC423" s="166"/>
      <c r="LD423" s="166"/>
      <c r="LE423" s="166"/>
      <c r="LF423" s="193"/>
      <c r="LG423" s="193"/>
      <c r="LH423" s="166"/>
      <c r="LI423" s="166"/>
      <c r="LJ423" s="166"/>
      <c r="LK423" s="166"/>
      <c r="LL423" s="83"/>
      <c r="LM423" s="83"/>
      <c r="LN423" s="166"/>
      <c r="LO423" s="166"/>
      <c r="LP423" s="166"/>
      <c r="LQ423" s="166"/>
    </row>
    <row r="424" ht="15.75" customHeight="1">
      <c r="A424" s="190"/>
      <c r="B424" s="159"/>
      <c r="C424" s="159">
        <f t="shared" si="99"/>
        <v>0</v>
      </c>
      <c r="D424" s="154"/>
      <c r="E424" s="24"/>
      <c r="F424" s="159"/>
      <c r="G424" s="191">
        <f t="shared" si="102"/>
        <v>1</v>
      </c>
      <c r="H424" s="171">
        <f t="shared" si="103"/>
        <v>0</v>
      </c>
      <c r="I424" s="159"/>
      <c r="J424" s="159"/>
      <c r="K424" s="159"/>
      <c r="L424" s="159"/>
      <c r="M424" s="196"/>
      <c r="N424" s="191"/>
      <c r="O424" s="191"/>
      <c r="P424" s="159"/>
      <c r="Q424" s="159"/>
      <c r="R424" s="159"/>
      <c r="S424" s="159"/>
      <c r="T424" s="161"/>
      <c r="U424" s="192"/>
      <c r="V424" s="166"/>
      <c r="W424" s="193">
        <f t="shared" si="112"/>
        <v>1</v>
      </c>
      <c r="X424" s="170">
        <f t="shared" si="113"/>
        <v>0</v>
      </c>
      <c r="Y424" s="166"/>
      <c r="Z424" s="166"/>
      <c r="AA424" s="166"/>
      <c r="AB424" s="166"/>
      <c r="AC424" s="197"/>
      <c r="AD424" s="193"/>
      <c r="AE424" s="193"/>
      <c r="AF424" s="166"/>
      <c r="AG424" s="166"/>
      <c r="AH424" s="166"/>
      <c r="AI424" s="166"/>
      <c r="AJ424" s="154"/>
      <c r="AK424" s="24"/>
      <c r="AL424" s="159"/>
      <c r="AM424" s="191">
        <f t="shared" si="122"/>
        <v>2</v>
      </c>
      <c r="AN424" s="171">
        <f t="shared" si="123"/>
        <v>0</v>
      </c>
      <c r="AO424" s="159"/>
      <c r="AP424" s="159"/>
      <c r="AQ424" s="159"/>
      <c r="AR424" s="159"/>
      <c r="AS424" s="196"/>
      <c r="AT424" s="191"/>
      <c r="AU424" s="191"/>
      <c r="AV424" s="159"/>
      <c r="AW424" s="159"/>
      <c r="AX424" s="159"/>
      <c r="AY424" s="159"/>
      <c r="AZ424" s="161"/>
      <c r="BA424" s="192"/>
      <c r="BB424" s="166"/>
      <c r="BC424" s="193">
        <f t="shared" si="132"/>
        <v>4</v>
      </c>
      <c r="BD424" s="170">
        <f t="shared" si="133"/>
        <v>0</v>
      </c>
      <c r="BE424" s="166"/>
      <c r="BF424" s="166"/>
      <c r="BG424" s="166"/>
      <c r="BH424" s="166"/>
      <c r="BI424" s="197"/>
      <c r="BJ424" s="193"/>
      <c r="BK424" s="193"/>
      <c r="BL424" s="166"/>
      <c r="BM424" s="166"/>
      <c r="BN424" s="166"/>
      <c r="BO424" s="166"/>
      <c r="BP424" s="154"/>
      <c r="BQ424" s="24"/>
      <c r="BR424" s="159"/>
      <c r="BS424" s="191">
        <f t="shared" si="142"/>
        <v>4</v>
      </c>
      <c r="BT424" s="171">
        <f t="shared" si="143"/>
        <v>0</v>
      </c>
      <c r="BU424" s="159"/>
      <c r="BV424" s="159"/>
      <c r="BW424" s="159"/>
      <c r="BX424" s="159"/>
      <c r="BY424" s="196"/>
      <c r="BZ424" s="191"/>
      <c r="CA424" s="191"/>
      <c r="CB424" s="159"/>
      <c r="CC424" s="159"/>
      <c r="CD424" s="159"/>
      <c r="CE424" s="159"/>
      <c r="CF424" s="161"/>
      <c r="CG424" s="192"/>
      <c r="CH424" s="166"/>
      <c r="CI424" s="193">
        <f t="shared" si="152"/>
        <v>2</v>
      </c>
      <c r="CJ424" s="170">
        <f t="shared" si="153"/>
        <v>0</v>
      </c>
      <c r="CK424" s="166"/>
      <c r="CL424" s="166"/>
      <c r="CM424" s="166"/>
      <c r="CN424" s="166"/>
      <c r="CO424" s="197"/>
      <c r="CP424" s="193"/>
      <c r="CQ424" s="193"/>
      <c r="CR424" s="166"/>
      <c r="CS424" s="166"/>
      <c r="CT424" s="166"/>
      <c r="CU424" s="166"/>
      <c r="CV424" s="154"/>
      <c r="CW424" s="24"/>
      <c r="CX424" s="159"/>
      <c r="CY424" s="191">
        <f t="shared" si="162"/>
        <v>2</v>
      </c>
      <c r="CZ424" s="171">
        <f t="shared" si="163"/>
        <v>0</v>
      </c>
      <c r="DA424" s="159"/>
      <c r="DB424" s="159"/>
      <c r="DC424" s="159"/>
      <c r="DD424" s="159"/>
      <c r="DE424" s="196"/>
      <c r="DF424" s="191"/>
      <c r="DG424" s="191"/>
      <c r="DH424" s="159"/>
      <c r="DI424" s="159"/>
      <c r="DJ424" s="159"/>
      <c r="DK424" s="159"/>
      <c r="DL424" s="161"/>
      <c r="DM424" s="192"/>
      <c r="DN424" s="166"/>
      <c r="DO424" s="193">
        <f t="shared" si="172"/>
        <v>2</v>
      </c>
      <c r="DP424" s="170">
        <f t="shared" si="173"/>
        <v>0</v>
      </c>
      <c r="DQ424" s="166"/>
      <c r="DR424" s="166"/>
      <c r="DS424" s="166"/>
      <c r="DT424" s="166"/>
      <c r="DU424" s="197"/>
      <c r="DV424" s="193"/>
      <c r="DW424" s="193"/>
      <c r="DX424" s="166"/>
      <c r="DY424" s="166"/>
      <c r="DZ424" s="166"/>
      <c r="EA424" s="166"/>
      <c r="EB424" s="154"/>
      <c r="EC424" s="24"/>
      <c r="ED424" s="159"/>
      <c r="EE424" s="191">
        <f t="shared" si="182"/>
        <v>5</v>
      </c>
      <c r="EF424" s="195">
        <f t="shared" si="183"/>
        <v>0</v>
      </c>
      <c r="EG424" s="159"/>
      <c r="EH424" s="159"/>
      <c r="EI424" s="159"/>
      <c r="EJ424" s="159"/>
      <c r="EK424" s="196"/>
      <c r="EL424" s="191"/>
      <c r="EM424" s="191"/>
      <c r="EN424" s="159"/>
      <c r="EO424" s="159"/>
      <c r="EP424" s="159"/>
      <c r="EQ424" s="159"/>
      <c r="ER424" s="161"/>
      <c r="ES424" s="192"/>
      <c r="ET424" s="166"/>
      <c r="EU424" s="193">
        <f t="shared" si="192"/>
        <v>19</v>
      </c>
      <c r="EV424" s="170">
        <f t="shared" si="193"/>
        <v>0</v>
      </c>
      <c r="EW424" s="166"/>
      <c r="EX424" s="166"/>
      <c r="EY424" s="166"/>
      <c r="EZ424" s="166"/>
      <c r="FA424" s="197"/>
      <c r="FB424" s="193"/>
      <c r="FC424" s="193"/>
      <c r="FD424" s="166"/>
      <c r="FE424" s="166"/>
      <c r="FF424" s="166"/>
      <c r="FG424" s="166"/>
      <c r="FH424" s="154"/>
      <c r="FI424" s="24"/>
      <c r="FJ424" s="159"/>
      <c r="FK424" s="191">
        <f t="shared" si="202"/>
        <v>4</v>
      </c>
      <c r="FL424" s="171">
        <f t="shared" si="203"/>
        <v>0</v>
      </c>
      <c r="FM424" s="159"/>
      <c r="FN424" s="159"/>
      <c r="FO424" s="159"/>
      <c r="FP424" s="159"/>
      <c r="FQ424" s="196"/>
      <c r="FR424" s="191"/>
      <c r="FS424" s="191"/>
      <c r="FT424" s="159"/>
      <c r="FU424" s="159"/>
      <c r="FV424" s="159"/>
      <c r="FW424" s="159"/>
      <c r="FX424" s="161"/>
      <c r="FY424" s="192"/>
      <c r="FZ424" s="166"/>
      <c r="GA424" s="193">
        <f t="shared" si="212"/>
        <v>2</v>
      </c>
      <c r="GB424" s="170">
        <f t="shared" si="213"/>
        <v>0</v>
      </c>
      <c r="GC424" s="166"/>
      <c r="GD424" s="166"/>
      <c r="GE424" s="166"/>
      <c r="GF424" s="166"/>
      <c r="GG424" s="197"/>
      <c r="GH424" s="193"/>
      <c r="GI424" s="193"/>
      <c r="GJ424" s="166"/>
      <c r="GK424" s="166"/>
      <c r="GL424" s="166"/>
      <c r="GM424" s="166"/>
      <c r="GN424" s="154"/>
      <c r="GO424" s="24"/>
      <c r="GP424" s="159"/>
      <c r="GQ424" s="191">
        <f t="shared" si="222"/>
        <v>3</v>
      </c>
      <c r="GR424" s="171">
        <f t="shared" si="223"/>
        <v>0</v>
      </c>
      <c r="GS424" s="159"/>
      <c r="GT424" s="159"/>
      <c r="GU424" s="159"/>
      <c r="GV424" s="159"/>
      <c r="GW424" s="196"/>
      <c r="GX424" s="191"/>
      <c r="GY424" s="191"/>
      <c r="GZ424" s="159"/>
      <c r="HA424" s="159"/>
      <c r="HB424" s="159"/>
      <c r="HC424" s="159"/>
      <c r="HD424" s="161"/>
      <c r="HE424" s="192"/>
      <c r="HF424" s="166"/>
      <c r="HG424" s="193">
        <f t="shared" si="232"/>
        <v>5</v>
      </c>
      <c r="HH424" s="170">
        <f t="shared" si="233"/>
        <v>0</v>
      </c>
      <c r="HI424" s="166"/>
      <c r="HJ424" s="166"/>
      <c r="HK424" s="166"/>
      <c r="HL424" s="166"/>
      <c r="HM424" s="197"/>
      <c r="HN424" s="193"/>
      <c r="HO424" s="193"/>
      <c r="HP424" s="166"/>
      <c r="HQ424" s="166"/>
      <c r="HR424" s="166"/>
      <c r="HS424" s="166"/>
      <c r="HT424" s="154"/>
      <c r="HU424" s="24"/>
      <c r="HV424" s="159"/>
      <c r="HW424" s="191" t="str">
        <f t="shared" si="242"/>
        <v/>
      </c>
      <c r="HX424" s="195">
        <f t="shared" si="243"/>
        <v>0</v>
      </c>
      <c r="HY424" s="159"/>
      <c r="HZ424" s="159"/>
      <c r="IA424" s="159"/>
      <c r="IB424" s="159"/>
      <c r="IC424" s="159"/>
      <c r="ID424" s="159"/>
      <c r="IE424" s="159"/>
      <c r="IF424" s="159"/>
      <c r="IG424" s="159"/>
      <c r="IH424" s="159"/>
      <c r="II424" s="159"/>
      <c r="IJ424" s="161"/>
      <c r="IK424" s="192"/>
      <c r="IL424" s="166"/>
      <c r="IM424" s="193" t="str">
        <f t="shared" si="252"/>
        <v/>
      </c>
      <c r="IN424" s="170">
        <f t="shared" si="253"/>
        <v>0</v>
      </c>
      <c r="IO424" s="166"/>
      <c r="IP424" s="166"/>
      <c r="IQ424" s="166"/>
      <c r="IR424" s="166"/>
      <c r="IS424" s="166"/>
      <c r="IT424" s="193"/>
      <c r="IU424" s="193"/>
      <c r="IV424" s="166"/>
      <c r="IW424" s="166"/>
      <c r="IX424" s="166"/>
      <c r="IY424" s="166"/>
      <c r="IZ424" s="154"/>
      <c r="JA424" s="24"/>
      <c r="JB424" s="159"/>
      <c r="JC424" s="191" t="str">
        <f t="shared" si="262"/>
        <v/>
      </c>
      <c r="JD424" s="171">
        <f t="shared" si="263"/>
        <v>0</v>
      </c>
      <c r="JE424" s="159"/>
      <c r="JF424" s="159"/>
      <c r="JG424" s="159"/>
      <c r="JH424" s="159"/>
      <c r="JI424" s="159"/>
      <c r="JJ424" s="191"/>
      <c r="JK424" s="191"/>
      <c r="JL424" s="159"/>
      <c r="JM424" s="159"/>
      <c r="JN424" s="159"/>
      <c r="JO424" s="159"/>
      <c r="JP424" s="161"/>
      <c r="JQ424" s="192"/>
      <c r="JR424" s="166"/>
      <c r="JS424" s="193" t="str">
        <f t="shared" si="272"/>
        <v/>
      </c>
      <c r="JT424" s="170">
        <f t="shared" si="273"/>
        <v>0</v>
      </c>
      <c r="JU424" s="166"/>
      <c r="JV424" s="166"/>
      <c r="JW424" s="166"/>
      <c r="JX424" s="166"/>
      <c r="JY424" s="166"/>
      <c r="JZ424" s="193"/>
      <c r="KA424" s="193"/>
      <c r="KB424" s="166"/>
      <c r="KC424" s="166"/>
      <c r="KD424" s="166"/>
      <c r="KE424" s="166"/>
      <c r="KF424" s="154"/>
      <c r="KG424" s="24"/>
      <c r="KH424" s="159"/>
      <c r="KI424" s="191" t="str">
        <f t="shared" si="282"/>
        <v/>
      </c>
      <c r="KJ424" s="171">
        <f t="shared" si="283"/>
        <v>0</v>
      </c>
      <c r="KK424" s="159"/>
      <c r="KL424" s="159"/>
      <c r="KM424" s="159"/>
      <c r="KN424" s="159"/>
      <c r="KO424" s="159"/>
      <c r="KP424" s="191"/>
      <c r="KQ424" s="191"/>
      <c r="KR424" s="159"/>
      <c r="KS424" s="159"/>
      <c r="KT424" s="159"/>
      <c r="KU424" s="159"/>
      <c r="KV424" s="161"/>
      <c r="KW424" s="192"/>
      <c r="KX424" s="166"/>
      <c r="KY424" s="193" t="str">
        <f t="shared" si="292"/>
        <v/>
      </c>
      <c r="KZ424" s="170">
        <f t="shared" si="293"/>
        <v>0</v>
      </c>
      <c r="LA424" s="166"/>
      <c r="LB424" s="166"/>
      <c r="LC424" s="166"/>
      <c r="LD424" s="166"/>
      <c r="LE424" s="166"/>
      <c r="LF424" s="193"/>
      <c r="LG424" s="193"/>
      <c r="LH424" s="166"/>
      <c r="LI424" s="166"/>
      <c r="LJ424" s="166"/>
      <c r="LK424" s="166"/>
      <c r="LL424" s="83"/>
      <c r="LM424" s="83"/>
      <c r="LN424" s="166"/>
      <c r="LO424" s="166"/>
      <c r="LP424" s="166"/>
      <c r="LQ424" s="166"/>
    </row>
    <row r="425" ht="15.75" customHeight="1">
      <c r="A425" s="190"/>
      <c r="B425" s="159"/>
      <c r="C425" s="159">
        <f t="shared" si="99"/>
        <v>0</v>
      </c>
      <c r="D425" s="154"/>
      <c r="E425" s="24"/>
      <c r="F425" s="159"/>
      <c r="G425" s="191">
        <f t="shared" si="102"/>
        <v>1</v>
      </c>
      <c r="H425" s="171">
        <f t="shared" si="103"/>
        <v>0</v>
      </c>
      <c r="I425" s="159"/>
      <c r="J425" s="159"/>
      <c r="K425" s="159"/>
      <c r="L425" s="159"/>
      <c r="M425" s="196"/>
      <c r="N425" s="191"/>
      <c r="O425" s="191"/>
      <c r="P425" s="159"/>
      <c r="Q425" s="159"/>
      <c r="R425" s="159"/>
      <c r="S425" s="159"/>
      <c r="T425" s="161"/>
      <c r="U425" s="192"/>
      <c r="V425" s="166"/>
      <c r="W425" s="193">
        <f t="shared" si="112"/>
        <v>1</v>
      </c>
      <c r="X425" s="170">
        <f t="shared" si="113"/>
        <v>0</v>
      </c>
      <c r="Y425" s="166"/>
      <c r="Z425" s="166"/>
      <c r="AA425" s="166"/>
      <c r="AB425" s="166"/>
      <c r="AC425" s="197"/>
      <c r="AD425" s="193"/>
      <c r="AE425" s="193"/>
      <c r="AF425" s="166"/>
      <c r="AG425" s="166"/>
      <c r="AH425" s="166"/>
      <c r="AI425" s="166"/>
      <c r="AJ425" s="154"/>
      <c r="AK425" s="24"/>
      <c r="AL425" s="159"/>
      <c r="AM425" s="191">
        <f t="shared" si="122"/>
        <v>2</v>
      </c>
      <c r="AN425" s="171">
        <f t="shared" si="123"/>
        <v>0</v>
      </c>
      <c r="AO425" s="159"/>
      <c r="AP425" s="159"/>
      <c r="AQ425" s="159"/>
      <c r="AR425" s="159"/>
      <c r="AS425" s="196"/>
      <c r="AT425" s="191"/>
      <c r="AU425" s="191"/>
      <c r="AV425" s="159"/>
      <c r="AW425" s="159"/>
      <c r="AX425" s="159"/>
      <c r="AY425" s="159"/>
      <c r="AZ425" s="161"/>
      <c r="BA425" s="192"/>
      <c r="BB425" s="166"/>
      <c r="BC425" s="193">
        <f t="shared" si="132"/>
        <v>4</v>
      </c>
      <c r="BD425" s="170">
        <f t="shared" si="133"/>
        <v>0</v>
      </c>
      <c r="BE425" s="166"/>
      <c r="BF425" s="166"/>
      <c r="BG425" s="166"/>
      <c r="BH425" s="166"/>
      <c r="BI425" s="197"/>
      <c r="BJ425" s="193"/>
      <c r="BK425" s="193"/>
      <c r="BL425" s="166"/>
      <c r="BM425" s="166"/>
      <c r="BN425" s="166"/>
      <c r="BO425" s="166"/>
      <c r="BP425" s="154"/>
      <c r="BQ425" s="24"/>
      <c r="BR425" s="159"/>
      <c r="BS425" s="191">
        <f t="shared" si="142"/>
        <v>4</v>
      </c>
      <c r="BT425" s="171">
        <f t="shared" si="143"/>
        <v>0</v>
      </c>
      <c r="BU425" s="159"/>
      <c r="BV425" s="159"/>
      <c r="BW425" s="159"/>
      <c r="BX425" s="159"/>
      <c r="BY425" s="196"/>
      <c r="BZ425" s="191"/>
      <c r="CA425" s="191"/>
      <c r="CB425" s="159"/>
      <c r="CC425" s="159"/>
      <c r="CD425" s="159"/>
      <c r="CE425" s="159"/>
      <c r="CF425" s="161"/>
      <c r="CG425" s="192"/>
      <c r="CH425" s="166"/>
      <c r="CI425" s="193">
        <f t="shared" si="152"/>
        <v>2</v>
      </c>
      <c r="CJ425" s="170">
        <f t="shared" si="153"/>
        <v>0</v>
      </c>
      <c r="CK425" s="166"/>
      <c r="CL425" s="166"/>
      <c r="CM425" s="166"/>
      <c r="CN425" s="166"/>
      <c r="CO425" s="197"/>
      <c r="CP425" s="193"/>
      <c r="CQ425" s="193"/>
      <c r="CR425" s="166"/>
      <c r="CS425" s="166"/>
      <c r="CT425" s="166"/>
      <c r="CU425" s="166"/>
      <c r="CV425" s="154"/>
      <c r="CW425" s="24"/>
      <c r="CX425" s="159"/>
      <c r="CY425" s="191">
        <f t="shared" si="162"/>
        <v>2</v>
      </c>
      <c r="CZ425" s="171">
        <f t="shared" si="163"/>
        <v>0</v>
      </c>
      <c r="DA425" s="159"/>
      <c r="DB425" s="159"/>
      <c r="DC425" s="159"/>
      <c r="DD425" s="159"/>
      <c r="DE425" s="196"/>
      <c r="DF425" s="191"/>
      <c r="DG425" s="191"/>
      <c r="DH425" s="159"/>
      <c r="DI425" s="159"/>
      <c r="DJ425" s="159"/>
      <c r="DK425" s="159"/>
      <c r="DL425" s="161"/>
      <c r="DM425" s="192"/>
      <c r="DN425" s="166"/>
      <c r="DO425" s="193">
        <f t="shared" si="172"/>
        <v>2</v>
      </c>
      <c r="DP425" s="170">
        <f t="shared" si="173"/>
        <v>0</v>
      </c>
      <c r="DQ425" s="166"/>
      <c r="DR425" s="166"/>
      <c r="DS425" s="166"/>
      <c r="DT425" s="166"/>
      <c r="DU425" s="197"/>
      <c r="DV425" s="193"/>
      <c r="DW425" s="193"/>
      <c r="DX425" s="166"/>
      <c r="DY425" s="166"/>
      <c r="DZ425" s="166"/>
      <c r="EA425" s="166"/>
      <c r="EB425" s="154"/>
      <c r="EC425" s="24"/>
      <c r="ED425" s="159"/>
      <c r="EE425" s="191">
        <f t="shared" si="182"/>
        <v>5</v>
      </c>
      <c r="EF425" s="195">
        <f t="shared" si="183"/>
        <v>0</v>
      </c>
      <c r="EG425" s="159"/>
      <c r="EH425" s="159"/>
      <c r="EI425" s="159"/>
      <c r="EJ425" s="159"/>
      <c r="EK425" s="196"/>
      <c r="EL425" s="191"/>
      <c r="EM425" s="191"/>
      <c r="EN425" s="159"/>
      <c r="EO425" s="159"/>
      <c r="EP425" s="159"/>
      <c r="EQ425" s="159"/>
      <c r="ER425" s="161"/>
      <c r="ES425" s="192"/>
      <c r="ET425" s="166"/>
      <c r="EU425" s="193">
        <f t="shared" si="192"/>
        <v>19</v>
      </c>
      <c r="EV425" s="170">
        <f t="shared" si="193"/>
        <v>0</v>
      </c>
      <c r="EW425" s="166"/>
      <c r="EX425" s="166"/>
      <c r="EY425" s="166"/>
      <c r="EZ425" s="166"/>
      <c r="FA425" s="197"/>
      <c r="FB425" s="193"/>
      <c r="FC425" s="193"/>
      <c r="FD425" s="166"/>
      <c r="FE425" s="166"/>
      <c r="FF425" s="166"/>
      <c r="FG425" s="166"/>
      <c r="FH425" s="154"/>
      <c r="FI425" s="24"/>
      <c r="FJ425" s="159"/>
      <c r="FK425" s="191">
        <f t="shared" si="202"/>
        <v>4</v>
      </c>
      <c r="FL425" s="171">
        <f t="shared" si="203"/>
        <v>0</v>
      </c>
      <c r="FM425" s="159"/>
      <c r="FN425" s="159"/>
      <c r="FO425" s="159"/>
      <c r="FP425" s="159"/>
      <c r="FQ425" s="196"/>
      <c r="FR425" s="191"/>
      <c r="FS425" s="191"/>
      <c r="FT425" s="159"/>
      <c r="FU425" s="159"/>
      <c r="FV425" s="159"/>
      <c r="FW425" s="159"/>
      <c r="FX425" s="161"/>
      <c r="FY425" s="192"/>
      <c r="FZ425" s="166"/>
      <c r="GA425" s="193">
        <f t="shared" si="212"/>
        <v>2</v>
      </c>
      <c r="GB425" s="170">
        <f t="shared" si="213"/>
        <v>0</v>
      </c>
      <c r="GC425" s="166"/>
      <c r="GD425" s="166"/>
      <c r="GE425" s="166"/>
      <c r="GF425" s="166"/>
      <c r="GG425" s="197"/>
      <c r="GH425" s="193"/>
      <c r="GI425" s="193"/>
      <c r="GJ425" s="166"/>
      <c r="GK425" s="166"/>
      <c r="GL425" s="166"/>
      <c r="GM425" s="166"/>
      <c r="GN425" s="154"/>
      <c r="GO425" s="24"/>
      <c r="GP425" s="159"/>
      <c r="GQ425" s="191">
        <f t="shared" si="222"/>
        <v>3</v>
      </c>
      <c r="GR425" s="171">
        <f t="shared" si="223"/>
        <v>0</v>
      </c>
      <c r="GS425" s="159"/>
      <c r="GT425" s="159"/>
      <c r="GU425" s="159"/>
      <c r="GV425" s="159"/>
      <c r="GW425" s="196"/>
      <c r="GX425" s="191"/>
      <c r="GY425" s="191"/>
      <c r="GZ425" s="159"/>
      <c r="HA425" s="159"/>
      <c r="HB425" s="159"/>
      <c r="HC425" s="159"/>
      <c r="HD425" s="161"/>
      <c r="HE425" s="192"/>
      <c r="HF425" s="166"/>
      <c r="HG425" s="193">
        <f t="shared" si="232"/>
        <v>5</v>
      </c>
      <c r="HH425" s="170">
        <f t="shared" si="233"/>
        <v>0</v>
      </c>
      <c r="HI425" s="166"/>
      <c r="HJ425" s="166"/>
      <c r="HK425" s="166"/>
      <c r="HL425" s="166"/>
      <c r="HM425" s="197"/>
      <c r="HN425" s="193"/>
      <c r="HO425" s="193"/>
      <c r="HP425" s="166"/>
      <c r="HQ425" s="166"/>
      <c r="HR425" s="166"/>
      <c r="HS425" s="166"/>
      <c r="HT425" s="154"/>
      <c r="HU425" s="24"/>
      <c r="HV425" s="159"/>
      <c r="HW425" s="191" t="str">
        <f t="shared" si="242"/>
        <v/>
      </c>
      <c r="HX425" s="195">
        <f t="shared" si="243"/>
        <v>0</v>
      </c>
      <c r="HY425" s="159"/>
      <c r="HZ425" s="159"/>
      <c r="IA425" s="159"/>
      <c r="IB425" s="159"/>
      <c r="IC425" s="159"/>
      <c r="ID425" s="159"/>
      <c r="IE425" s="159"/>
      <c r="IF425" s="159"/>
      <c r="IG425" s="159"/>
      <c r="IH425" s="159"/>
      <c r="II425" s="159"/>
      <c r="IJ425" s="161"/>
      <c r="IK425" s="192"/>
      <c r="IL425" s="166"/>
      <c r="IM425" s="193" t="str">
        <f t="shared" si="252"/>
        <v/>
      </c>
      <c r="IN425" s="170">
        <f t="shared" si="253"/>
        <v>0</v>
      </c>
      <c r="IO425" s="166"/>
      <c r="IP425" s="166"/>
      <c r="IQ425" s="166"/>
      <c r="IR425" s="166"/>
      <c r="IS425" s="166"/>
      <c r="IT425" s="193"/>
      <c r="IU425" s="193"/>
      <c r="IV425" s="166"/>
      <c r="IW425" s="166"/>
      <c r="IX425" s="166"/>
      <c r="IY425" s="166"/>
      <c r="IZ425" s="154"/>
      <c r="JA425" s="24"/>
      <c r="JB425" s="159"/>
      <c r="JC425" s="191" t="str">
        <f t="shared" si="262"/>
        <v/>
      </c>
      <c r="JD425" s="171">
        <f t="shared" si="263"/>
        <v>0</v>
      </c>
      <c r="JE425" s="159"/>
      <c r="JF425" s="159"/>
      <c r="JG425" s="159"/>
      <c r="JH425" s="159"/>
      <c r="JI425" s="159"/>
      <c r="JJ425" s="191"/>
      <c r="JK425" s="191"/>
      <c r="JL425" s="159"/>
      <c r="JM425" s="159"/>
      <c r="JN425" s="159"/>
      <c r="JO425" s="159"/>
      <c r="JP425" s="161"/>
      <c r="JQ425" s="192"/>
      <c r="JR425" s="166"/>
      <c r="JS425" s="193" t="str">
        <f t="shared" si="272"/>
        <v/>
      </c>
      <c r="JT425" s="170">
        <f t="shared" si="273"/>
        <v>0</v>
      </c>
      <c r="JU425" s="166"/>
      <c r="JV425" s="166"/>
      <c r="JW425" s="166"/>
      <c r="JX425" s="166"/>
      <c r="JY425" s="166"/>
      <c r="JZ425" s="193"/>
      <c r="KA425" s="193"/>
      <c r="KB425" s="166"/>
      <c r="KC425" s="166"/>
      <c r="KD425" s="166"/>
      <c r="KE425" s="166"/>
      <c r="KF425" s="154"/>
      <c r="KG425" s="24"/>
      <c r="KH425" s="159"/>
      <c r="KI425" s="191" t="str">
        <f t="shared" si="282"/>
        <v/>
      </c>
      <c r="KJ425" s="171">
        <f t="shared" si="283"/>
        <v>0</v>
      </c>
      <c r="KK425" s="159"/>
      <c r="KL425" s="159"/>
      <c r="KM425" s="159"/>
      <c r="KN425" s="159"/>
      <c r="KO425" s="159"/>
      <c r="KP425" s="191"/>
      <c r="KQ425" s="191"/>
      <c r="KR425" s="159"/>
      <c r="KS425" s="159"/>
      <c r="KT425" s="159"/>
      <c r="KU425" s="159"/>
      <c r="KV425" s="161"/>
      <c r="KW425" s="192"/>
      <c r="KX425" s="166"/>
      <c r="KY425" s="193" t="str">
        <f t="shared" si="292"/>
        <v/>
      </c>
      <c r="KZ425" s="170">
        <f t="shared" si="293"/>
        <v>0</v>
      </c>
      <c r="LA425" s="166"/>
      <c r="LB425" s="166"/>
      <c r="LC425" s="166"/>
      <c r="LD425" s="166"/>
      <c r="LE425" s="166"/>
      <c r="LF425" s="193"/>
      <c r="LG425" s="193"/>
      <c r="LH425" s="166"/>
      <c r="LI425" s="166"/>
      <c r="LJ425" s="166"/>
      <c r="LK425" s="166"/>
      <c r="LL425" s="83"/>
      <c r="LM425" s="83"/>
      <c r="LN425" s="166"/>
      <c r="LO425" s="166"/>
      <c r="LP425" s="166"/>
      <c r="LQ425" s="166"/>
    </row>
  </sheetData>
  <mergeCells count="1">
    <mergeCell ref="A1:C2"/>
  </mergeCells>
  <conditionalFormatting sqref="O3 AE3 AU3 BK3 CA3 CQ3 DG3 DW3 EM3 FC3 FS3 GI3 GY3 HO3 IE3 IU3 JK3 KA3 KQ3 LG3">
    <cfRule type="cellIs" dxfId="0" priority="1" operator="greaterThanOrEqual">
      <formula>6</formula>
    </cfRule>
  </conditionalFormatting>
  <conditionalFormatting sqref="M1:M422 AC1:AC422 AS1:AS422 BI1:BI422 BY1:BY422 CO1:CO422 DE1:DE422 DU1:DU422 EK1:EK422 FA1:FA422 FQ1:FQ422 GG1:GG422 GW1:GW422 HM1:HM422 IC3 IS3 JI3 JY3 KO3 LE3">
    <cfRule type="cellIs" dxfId="4" priority="2" operator="equal">
      <formula>1</formula>
    </cfRule>
  </conditionalFormatting>
  <conditionalFormatting sqref="M1:M422 AC1:AC422 AS1:AS422 BI1:BI422 BY1:BY422 CO1:CO422 DE1:DE422 DU1:DU422 EK1:EK422 FA1:FA422 FQ1:FQ422 GG1:GG422 GW1:GW422 HM1:HM422 IC3 IS3 JI3 JY3 KO3 LE3">
    <cfRule type="cellIs" dxfId="4" priority="3" operator="equal">
      <formula>2</formula>
    </cfRule>
  </conditionalFormatting>
  <conditionalFormatting sqref="M1:M422 AC1:AC422 AS1:AS422 BI1:BI422 BY1:BY422 CO1:CO422 DE1:DE422 DU1:DU422 EK1:EK422 FA1:FA422 FQ1:FQ422 GG1:GG422 GW1:GW422 HM1:HM422 IC3 IS3 JI3 JY3 KO3 LE3">
    <cfRule type="cellIs" dxfId="4" priority="4" operator="equal">
      <formula>3</formula>
    </cfRule>
  </conditionalFormatting>
  <conditionalFormatting sqref="M1:M422 AC1:AC422 AS1:AS422 BI1:BI422 BY1:BY422 CO1:CO422 DE1:DE422 DU1:DU422 EK1:EK422 FA1:FA422 FQ1:FQ422 GG1:GG422 GW1:GW422 HM1:HM422 IC3 IS3 JI3 JY3 KO3 LE3">
    <cfRule type="cellIs" dxfId="4" priority="5" operator="equal">
      <formula>4</formula>
    </cfRule>
  </conditionalFormatting>
  <conditionalFormatting sqref="H6:H421 X6:X421 AN6:AN421 BD6:BD421 BT6:BT421 CJ6:CJ421 CZ6:CZ421 DP6:DP421 EF6:EF421 EV6:EV421 FL6:FL421 GB6:GB421 GR6:GR421 HH6:HH421 HX6:HX421 IN6:IN421 JD6:JD421 JT6:JT421 KJ6:KJ421 KZ6:KZ421">
    <cfRule type="cellIs" dxfId="1" priority="6" operator="greaterThanOrEqual">
      <formula>4</formula>
    </cfRule>
  </conditionalFormatting>
  <conditionalFormatting sqref="D1:E425 T1:U425 AJ1:AK425 AZ1:BA425 BP1:BQ425 CF1:CG425 CV1:CW425 DL1:DM425 EB1:EC425 ER1:ES425 FH1:FI425 FX1:FY425 GN1:GO425 HD1:HE425 HT1:HU425 IJ1:IK425 IZ1:JA425 JP1:JQ425 KF1:KI425 KV1:KY425 N6:N421 AD6:AD421 AT6:AT421 BJ6:BJ421 BZ6:BZ421 CP6:CP421 DF6:DF421 DV6:DV421 EL6:EL421 FB6:FB421 FR6:FR421 GH6:GH421 GX6:GX421 HN6:HN421 JD6:JD37 JT6:JT37 JD69 JT69 JD101 JT101 JD133 JT133 JD165 JT165 JD197 JT197 JD229 JT229 JD261 JT261 JD293 JT293 JD325 JT325 JD357 JT357 JD389 JT389 JD421 JT421">
    <cfRule type="cellIs" dxfId="4" priority="7" operator="equal">
      <formula>-1</formula>
    </cfRule>
  </conditionalFormatting>
  <conditionalFormatting sqref="D1:E425 T1:U425 AJ1:AK425 AZ1:BA425 BP1:BQ425 CF1:CG425 CV1:CW425 DL1:DM425 EB1:EC425 ER1:ES425 FH1:FI425 FX1:FY425 GN1:GO425 HD1:HE425 HT1:HU425 IJ1:IK425 IZ1:JA425 JP1:JQ425 KF1:KI425 KV1:KY425 N6:N421 AD6:AD421 AT6:AT421 BJ6:BJ421 BZ6:BZ421 CP6:CP421 DF6:DF421 DV6:DV421 EL6:EL421 FB6:FB421 FR6:FR421 GH6:GH421 GX6:GX421 HN6:HN421 JD6:JD37 JT6:JT37 JD69 JT69 JD101 JT101 JD133 JT133 JD165 JT165 JD197 JT197 JD229 JT229 JD261 JT261 JD293 JT293 JD325 JT325 JD357 JT357 JD389 JT389 JD421 JT421">
    <cfRule type="cellIs" dxfId="4" priority="8" operator="equal">
      <formula>-2</formula>
    </cfRule>
  </conditionalFormatting>
  <conditionalFormatting sqref="D1:E425 T1:U425 AJ1:AK425 AZ1:BA425 BP1:BQ425 CF1:CG425 CV1:CW425 DL1:DM425 EB1:EC425 ER1:ES425 FH1:FI425 FX1:FY425 GN1:GO425 HD1:HE425 HT1:HU425 IJ1:IK425 IZ1:JA425 JP1:JQ425 KF1:KI425 KV1:KY425 N6:N421 AD6:AD421 AT6:AT421 BJ6:BJ421 BZ6:BZ421 CP6:CP421 DF6:DF421 DV6:DV421 EL6:EL421 FB6:FB421 FR6:FR421 GH6:GH421 GX6:GX421 HN6:HN421 JD6:JD37 JT6:JT37 JD69 JT69 JD101 JT101 JD133 JT133 JD165 JT165 JD197 JT197 JD229 JT229 JD261 JT261 JD293 JT293 JD325 JT325 JD357 JT357 JD389 JT389 JD421 JT421">
    <cfRule type="cellIs" dxfId="4" priority="9" operator="equal">
      <formula>-3</formula>
    </cfRule>
  </conditionalFormatting>
  <conditionalFormatting sqref="J2:J425 Z2 BF2:BF425 CL2:CL425 DR2:DR425 EX2:EX425 GD2:GD425 HJ2:HJ425 IP2:IP425 JV2:JV425 LB2:LB425 BV3:BV421 DB3:DB421 EH3:EH421 FN3:FN421 GT3:GT421 HZ3:HZ421 JF3:JF421 KL3:KM421 LC3:LC421 Z4:Z425 AP4:AP421 JH6:JL37 JX6:KB37 JH69:JL69 JX69:KB69 JH101:JL101 JX101:KB101 JH133:JL133 JX133:KB133 JH165:JL165 JX165:KB165 JH197:JL197 JX197:KB197 JH229:JL229 JX229:KB229 JH261:JL261 JX261:KB261 JH293:JL293 JX293:KB293 JH325:JL325 JX325:KB325 JH357:JL357 JX357:KB357 JH389:JL389 JX389:KB389 JH421:JL421 JX421:KB421">
    <cfRule type="cellIs" dxfId="1" priority="10" operator="greaterThanOrEqual">
      <formula>4000</formula>
    </cfRule>
  </conditionalFormatting>
  <conditionalFormatting sqref="BF1:BF425 AP2 BV2 DB2 EH2 FN2 GT2 HZ2 JF2 KL2 AP4:AP425 BV4:BV425 DB4:DB425 EH4:EH425 FN4:FN425 GT4:GT425 HZ4:HZ425 JF4:JF425 KL4:KL425 Z35:Z36 CL35 DR35 EX35 GD35">
    <cfRule type="cellIs" dxfId="5" priority="11" operator="greaterThanOrEqual">
      <formula>4000</formula>
    </cfRule>
  </conditionalFormatting>
  <conditionalFormatting sqref="BV1:BV425 BF35">
    <cfRule type="cellIs" dxfId="5" priority="12" operator="greaterThanOrEqual">
      <formula>4000</formula>
    </cfRule>
  </conditionalFormatting>
  <conditionalFormatting sqref="CL1:CL425 BV35">
    <cfRule type="cellIs" dxfId="5" priority="13" operator="greaterThanOrEqual">
      <formula>4000</formula>
    </cfRule>
  </conditionalFormatting>
  <conditionalFormatting sqref="DB1:DB425 CL35">
    <cfRule type="cellIs" dxfId="5" priority="14" operator="greaterThanOrEqual">
      <formula>4000</formula>
    </cfRule>
  </conditionalFormatting>
  <conditionalFormatting sqref="DR1:DR425 DB35">
    <cfRule type="cellIs" dxfId="5" priority="15" operator="greaterThanOrEqual">
      <formula>4000</formula>
    </cfRule>
  </conditionalFormatting>
  <conditionalFormatting sqref="EH1:EH425 EX1:EX425 FN1:FN425 GD1:GD425 GT1:GT425 HJ1:HJ425 HZ1:HZ425 IP1:IP425 JF1:JF425 JV1:JV425 KL1:KM425 LB1:LC425 DR35">
    <cfRule type="cellIs" dxfId="5" priority="16" operator="greaterThanOrEqual">
      <formula>4000</formula>
    </cfRule>
  </conditionalFormatting>
  <conditionalFormatting sqref="C3:C425">
    <cfRule type="cellIs" dxfId="4" priority="17" operator="lessThan">
      <formula>0</formula>
    </cfRule>
  </conditionalFormatting>
  <conditionalFormatting sqref="K2:K425 AQ4:AQ421 BW4:BW421 DC4:DC421 EI4:EI421 FO4:FO421 GU4:GU421 IA4:IA421 JG4:JG421 KM4:KM421 JM6:JM37 AA35:AA37 BG35 CM35 DS35 EY35 GE35 BG37 CM37 DS37 EY37 GE37 HK37 IQ37 JW37 LC37 AA69 BG69 CM69 DS69 EY69 GE69 HK69 IQ69 JM69 JW69 LC69 AA101 BG101 CM101 DS101 EY101 GE101 HK101 IQ101 JM101 JW101 LC101 AA133 BG133 CM133 DS133 EY133 GE133 HK133 IQ133 JM133 JW133 LC133 AA165 BG165 CM165 DS165 EY165 GE165 HK165 IQ165 JM165 JW165 LC165 AA197 BG197 CM197 DS197 EY197 GE197 HK197 IQ197 JM197 JW197 LC197 AA229 BG229 CM229 DS229 EY229 GE229 HK229 IQ229 JM229 JW229 LC229 AA261 BG261 CM261 DS261 EY261 GE261 HK261 IQ261 JM261 JW261 LC261 AA293 BG293 CM293 DS293 EY293 GE293 HK293 IQ293 JM293 JW293 LC293 AA325 BG325 CM325 DS325 EY325 GE325 HK325 IQ325 JM325 JW325 LC325 AA357 BG357 CM357 DS357 EY357 GE357 HK357 IQ357 JM357 JW357 LC357 AA389 BG389 CM389 DS389 EY389 GE389 HK389 IQ389 JM389 JW389 LC389 AA421 BG421 CM421 DS421 EY421 GE421 HK421 IQ421 JM421 JW421 LC421">
    <cfRule type="cellIs" dxfId="4" priority="18" operator="lessThan">
      <formula>0</formula>
    </cfRule>
  </conditionalFormatting>
  <conditionalFormatting sqref="AQ2 BW2 DC2 EI2 FO2 GU2 IA2 JG2 KM2 AQ4:AQ425 BW4:BW425 DC4:DC425 EI4:EI425 FO4:FO425 GU4:GU425 IA4:IA425 JG4:JG425 KM4:KM425 AA35:AA36 BG35 CM35 DS35 EY35 GE35 BG37 BG69 CM69 DS69 EY69 GE69 HK69 IQ69 JW69 LC69 BG101 BG133 BG165 BG197 BG229 BG261 BG293 BG325 BG357 BG389 BG421">
    <cfRule type="cellIs" dxfId="4" priority="19" operator="lessThan">
      <formula>0</formula>
    </cfRule>
  </conditionalFormatting>
  <conditionalFormatting sqref="BG1:BG425 AQ35 BW37 BW69 CM69 DC69 DS69 EI69 EY69 FO69 GE69 GU69 HK69 IA69 IQ69 JG69 JW69 KM69 LC69 BW101 BW133 BW165 BW197 BW229 BW261 BW293 BW325 BW357 BW389 BW421">
    <cfRule type="cellIs" dxfId="4" priority="20" operator="lessThan">
      <formula>0</formula>
    </cfRule>
  </conditionalFormatting>
  <conditionalFormatting sqref="BW1:BW425 BG35 CM69 DC69 DS69 EI69 EY69 FO69 GE69 GU69 HK69 IA69 IQ69 JG69 JW69 KM69 LC69">
    <cfRule type="cellIs" dxfId="4" priority="21" operator="lessThan">
      <formula>0</formula>
    </cfRule>
  </conditionalFormatting>
  <conditionalFormatting sqref="CM1:CM425 BW35">
    <cfRule type="cellIs" dxfId="4" priority="22" operator="lessThan">
      <formula>0</formula>
    </cfRule>
  </conditionalFormatting>
  <conditionalFormatting sqref="DC1:DC425 CM35">
    <cfRule type="cellIs" dxfId="4" priority="23" operator="lessThan">
      <formula>0</formula>
    </cfRule>
  </conditionalFormatting>
  <conditionalFormatting sqref="DS1:DS425 DC35">
    <cfRule type="cellIs" dxfId="4" priority="24" operator="lessThan">
      <formula>0</formula>
    </cfRule>
  </conditionalFormatting>
  <conditionalFormatting sqref="EI1:EI425 DS35">
    <cfRule type="cellIs" dxfId="4" priority="25" operator="lessThan">
      <formula>0</formula>
    </cfRule>
  </conditionalFormatting>
  <conditionalFormatting sqref="EY1:EY425 EI35">
    <cfRule type="cellIs" dxfId="4" priority="26" operator="lessThan">
      <formula>0</formula>
    </cfRule>
  </conditionalFormatting>
  <conditionalFormatting sqref="FO1:FO425 EY35">
    <cfRule type="cellIs" dxfId="4" priority="27" operator="lessThan">
      <formula>0</formula>
    </cfRule>
  </conditionalFormatting>
  <conditionalFormatting sqref="GE1:GE425 HK1:HK425 IQ1:IQ425 JW1:JW425 LC1:LC425 FO35 GU35:GU36">
    <cfRule type="cellIs" dxfId="4" priority="28" operator="lessThan">
      <formula>0</formula>
    </cfRule>
  </conditionalFormatting>
  <conditionalFormatting sqref="GU1:GU425 IA1:IA425 JG1:JG425 KM1:KM425 GE35">
    <cfRule type="cellIs" dxfId="4" priority="29" operator="lessThan">
      <formula>0</formula>
    </cfRule>
  </conditionalFormatting>
  <conditionalFormatting sqref="HK1:HK425 GU35:GU36">
    <cfRule type="cellIs" dxfId="4" priority="30" operator="lessThan">
      <formula>0</formula>
    </cfRule>
  </conditionalFormatting>
  <conditionalFormatting sqref="IA1:IA425">
    <cfRule type="cellIs" dxfId="4" priority="31" operator="lessThan">
      <formula>0</formula>
    </cfRule>
  </conditionalFormatting>
  <conditionalFormatting sqref="IQ1:IQ425">
    <cfRule type="cellIs" dxfId="4" priority="32" operator="lessThan">
      <formula>0</formula>
    </cfRule>
  </conditionalFormatting>
  <conditionalFormatting sqref="JG1:JG425">
    <cfRule type="cellIs" dxfId="4" priority="33" operator="lessThan">
      <formula>0</formula>
    </cfRule>
  </conditionalFormatting>
  <conditionalFormatting sqref="JW1:JW425">
    <cfRule type="cellIs" dxfId="4" priority="34" operator="lessThan">
      <formula>0</formula>
    </cfRule>
  </conditionalFormatting>
  <conditionalFormatting sqref="LL1:LM425">
    <cfRule type="cellIs" dxfId="4" priority="35" operator="lessThan">
      <formula>0</formula>
    </cfRule>
  </conditionalFormatting>
  <conditionalFormatting sqref="AA1:AA2 BG1:BG2 CM1:CM2 DS1:DS2 EY1:EY2 GE1:GE2 HK1:HK2 IQ1:IQ2 JW1:JW2 LC1:LC2 AA4:AA425 BG4:BG425 CM4:CM425 DS4:DS425 EY4:EY425 GE4:GE425 HK4:HK425 IQ4:IQ425 JW4:JW425 LC4:LC425 LL4:LM421 KC6:KC37 K35 AQ35 BW35 DC35 EI35 FO35 GU35:GU36 AQ37 BW37 AQ69 BW69 DC69 EI69 FO69 GU69 IA69 JG69 KC69 KM69 AQ101 BW101 KC101 AQ133 BW133 KC133 AQ165 BW165 KC165 AQ197 BW197 KC197 AQ229 BW229 KC229 AQ261 BW261 KC261 AQ293 BW293 KC293 AQ325 BW325 KC325 AQ357 BW357 KC357 AQ389 BW389 KC389 AQ421 BW421 KC421">
    <cfRule type="cellIs" dxfId="4" priority="36" operator="lessThan">
      <formula>0</formula>
    </cfRule>
  </conditionalFormatting>
  <conditionalFormatting sqref="B3:B425">
    <cfRule type="cellIs" dxfId="4" priority="37" operator="equal">
      <formula>"日"</formula>
    </cfRule>
  </conditionalFormatting>
  <conditionalFormatting sqref="A1:A425">
    <cfRule type="timePeriod" dxfId="5" priority="38" timePeriod="today"/>
  </conditionalFormatting>
  <conditionalFormatting sqref="K37 AA37 AQ37 BG37 BW37 CM37 DC37 DS37 EI37 EY37 FO37 GE37 GU37 HK37 IA37 IQ37 JG37 JW37 KM37 LC37 K69 AA69 AQ69 BG69 BW69 CM69 DC69 DS69 EI69 EY69 FO69 GE69 GU69 HK69 IA69 IQ69 JG69 JW69 KM69 LC69 K101 AA101 AQ101 BG101 BW101 CM101 DC101 DS101 EI101 EY101 FO101 GE101 GU101 HK101 IA101 IQ101 JG101 JW101 KM101 LC101 K133 AA133 AQ133 BG133 BW133 CM133 DC133 DS133 EI133 EY133 FO133 GE133 GU133 HK133 IA133 IQ133 JG133 JW133 KM133 LC133 K165 AA165 AQ165 BG165 BW165 CM165 DC165 DS165 EI165 EY165 FO165 GE165 GU165 HK165 IA165 IQ165 JG165 JW165 KM165 LC165 K197 AA197 AQ197 BG197 BW197 CM197 DC197 DS197 EI197 EY197 FO197 GE197 GU197 HK197 IA197 IQ197 JG197 JW197 KM197 LC197 K229 AA229 AQ229 BG229 BW229 CM229 DC229 DS229 EI229 EY229 FO229 GE229 GU229 HK229 IA229 IQ229 JG229 JW229 KM229 LC229 K261 AA261 AQ261 BG261 BW261 CM261 DC261 DS261 EI261 EY261 FO261 GE261 GU261 HK261 IA261 IQ261 JG261 JW261 KM261 LC261 K293 AA293 AQ293 BG293 BW293 CM293 DC293 DS293 EI293 EY293 FO293 GE293 GU293 HK293 IA293 IQ293 JG293 JW293 KM293 LC293 K325 AA325 AQ325 BG325 BW325 CM325 DC325 DS325 EI325 EY325 FO325 GE325 GU325 HK325 IA325 IQ325 JG325 JW325 KM325 LC325 K357 AA357 AQ357 BG357 BW357 CM357 DC357 DS357 EI357 EY357 FO357 GE357 GU357 HK357 IA357 IQ357 JG357 JW357 KM357 LC357 K389 AA389 AQ389 BG389 BW389 CM389 DC389 DS389 EI389 EY389 FO389 GE389 GU389 HK389 IA389 IQ389 JG389 JW389 KM389 LC389 K421 AA421 AQ421 BG421 BW421 CM421 DC421 DS421 EI421 EY421 FO421 GE421 GU421 HK421 IA421 IQ421 JG421 JW421 KM421 LC421">
    <cfRule type="cellIs" dxfId="4" priority="39" operator="less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198" t="str">
        <f>'1'!A1</f>
        <v>GOD </v>
      </c>
    </row>
    <row r="3">
      <c r="A3" s="199" t="s">
        <v>34</v>
      </c>
    </row>
    <row r="5">
      <c r="A5" s="24" t="s">
        <v>35</v>
      </c>
      <c r="B5" s="200"/>
    </row>
    <row r="6">
      <c r="A6" s="200">
        <f>'縦7日'!B10</f>
        <v>46170</v>
      </c>
    </row>
    <row r="7">
      <c r="A7" s="24"/>
    </row>
    <row r="8">
      <c r="A8" s="24" t="s">
        <v>36</v>
      </c>
    </row>
    <row r="10">
      <c r="A10" s="201" t="s">
        <v>37</v>
      </c>
    </row>
    <row r="12">
      <c r="A12" s="24" t="s">
        <v>38</v>
      </c>
    </row>
    <row r="14">
      <c r="A14" s="24" t="s">
        <v>39</v>
      </c>
    </row>
    <row r="16">
      <c r="A16" s="24" t="s">
        <v>40</v>
      </c>
    </row>
    <row r="18">
      <c r="A18" s="24" t="s">
        <v>41</v>
      </c>
    </row>
    <row r="20">
      <c r="A20" s="199" t="s">
        <v>42</v>
      </c>
    </row>
    <row r="22">
      <c r="A22" s="24" t="s">
        <v>43</v>
      </c>
    </row>
    <row r="24">
      <c r="A24" s="24" t="s">
        <v>44</v>
      </c>
    </row>
    <row r="26">
      <c r="A26" s="24" t="s">
        <v>45</v>
      </c>
    </row>
    <row r="28">
      <c r="A28" s="24" t="s">
        <v>46</v>
      </c>
    </row>
    <row r="30">
      <c r="A30" s="24" t="s">
        <v>47</v>
      </c>
    </row>
    <row r="32">
      <c r="A32" s="24" t="s">
        <v>48</v>
      </c>
    </row>
    <row r="34">
      <c r="A34" s="24" t="s">
        <v>49</v>
      </c>
    </row>
    <row r="36">
      <c r="A36" s="24" t="s">
        <v>50</v>
      </c>
    </row>
    <row r="38">
      <c r="A38" s="24" t="s">
        <v>51</v>
      </c>
    </row>
    <row r="40">
      <c r="A40" s="24" t="s">
        <v>52</v>
      </c>
    </row>
    <row r="42">
      <c r="A42" s="24" t="s">
        <v>53</v>
      </c>
    </row>
    <row r="44">
      <c r="A44" s="24" t="s">
        <v>54</v>
      </c>
    </row>
    <row r="46">
      <c r="A46" s="24" t="s">
        <v>55</v>
      </c>
    </row>
    <row r="48">
      <c r="A48" s="24" t="s">
        <v>56</v>
      </c>
    </row>
    <row r="50">
      <c r="A50" s="24" t="s">
        <v>57</v>
      </c>
    </row>
    <row r="52">
      <c r="A52" s="201" t="s">
        <v>58</v>
      </c>
    </row>
    <row r="54">
      <c r="A54" s="24" t="s">
        <v>59</v>
      </c>
    </row>
    <row r="56">
      <c r="A56" s="24" t="s">
        <v>60</v>
      </c>
    </row>
    <row r="58">
      <c r="A58" s="24" t="s">
        <v>61</v>
      </c>
    </row>
    <row r="60">
      <c r="A60" s="24" t="s">
        <v>62</v>
      </c>
    </row>
    <row r="62">
      <c r="A62" s="24" t="s">
        <v>63</v>
      </c>
    </row>
    <row r="64">
      <c r="A64" s="24" t="s">
        <v>64</v>
      </c>
    </row>
    <row r="66">
      <c r="A66" s="24" t="s">
        <v>65</v>
      </c>
    </row>
    <row r="68">
      <c r="A68" s="24" t="s">
        <v>66</v>
      </c>
    </row>
    <row r="70">
      <c r="A70" s="24" t="s">
        <v>67</v>
      </c>
    </row>
    <row r="72">
      <c r="A72" s="24" t="s">
        <v>68</v>
      </c>
    </row>
    <row r="74">
      <c r="A74" s="24" t="s">
        <v>69</v>
      </c>
    </row>
    <row r="75">
      <c r="A75" s="202" t="s">
        <v>70</v>
      </c>
    </row>
    <row r="76">
      <c r="A76" s="203" t="s">
        <v>71</v>
      </c>
    </row>
  </sheetData>
  <conditionalFormatting sqref="A2 A76">
    <cfRule type="timePeriod" dxfId="5" priority="1" timePeriod="today"/>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8.88"/>
    <col customWidth="1" min="2" max="2" width="4.75"/>
    <col customWidth="1" min="3" max="3" width="6.0"/>
    <col customWidth="1" min="4" max="85" width="6.38"/>
    <col customWidth="1" hidden="1" min="86" max="86" width="4.63"/>
    <col customWidth="1" hidden="1" min="87" max="87" width="3.0"/>
    <col customWidth="1" hidden="1" min="88" max="89" width="5.0"/>
    <col customWidth="1" hidden="1" min="90" max="90" width="4.63"/>
    <col customWidth="1" hidden="1" min="91" max="91" width="3.0"/>
    <col customWidth="1" hidden="1" min="92" max="93" width="5.0"/>
    <col customWidth="1" hidden="1" min="94" max="94" width="4.63"/>
    <col customWidth="1" hidden="1" min="95" max="95" width="3.0"/>
    <col customWidth="1" hidden="1" min="96" max="97" width="5.0"/>
    <col customWidth="1" hidden="1" min="98" max="98" width="4.63"/>
    <col customWidth="1" hidden="1" min="99" max="99" width="3.0"/>
    <col customWidth="1" hidden="1" min="100" max="101" width="5.0"/>
    <col customWidth="1" hidden="1" min="102" max="102" width="4.63"/>
    <col customWidth="1" hidden="1" min="103" max="103" width="3.0"/>
    <col customWidth="1" hidden="1" min="104" max="105" width="5.0"/>
    <col customWidth="1" hidden="1" min="106" max="106" width="4.63"/>
    <col customWidth="1" hidden="1" min="107" max="107" width="3.0"/>
    <col customWidth="1" hidden="1" min="108" max="125" width="5.0"/>
  </cols>
  <sheetData>
    <row r="1" ht="22.5" customHeight="1">
      <c r="A1" s="204" t="str">
        <f>'1'!A1</f>
        <v>GOD </v>
      </c>
      <c r="C1" s="205"/>
      <c r="D1" s="159"/>
      <c r="E1" s="27" t="str">
        <f>'1'!F1</f>
        <v/>
      </c>
      <c r="F1" s="154"/>
      <c r="G1" s="154"/>
      <c r="H1" s="206"/>
      <c r="I1" s="39" t="str">
        <f>'1'!V1</f>
        <v/>
      </c>
      <c r="J1" s="207"/>
      <c r="K1" s="207"/>
      <c r="L1" s="159"/>
      <c r="M1" s="27" t="str">
        <f>'1'!AL1</f>
        <v/>
      </c>
      <c r="N1" s="154"/>
      <c r="O1" s="154"/>
      <c r="P1" s="206"/>
      <c r="Q1" s="39" t="str">
        <f>'1'!BB1</f>
        <v/>
      </c>
      <c r="R1" s="207"/>
      <c r="S1" s="207"/>
      <c r="T1" s="159"/>
      <c r="U1" s="27" t="str">
        <f>'1'!BR1</f>
        <v/>
      </c>
      <c r="V1" s="154"/>
      <c r="W1" s="154"/>
      <c r="X1" s="206"/>
      <c r="Y1" s="39" t="str">
        <f>'1'!CH1</f>
        <v/>
      </c>
      <c r="Z1" s="207"/>
      <c r="AA1" s="207"/>
      <c r="AB1" s="159"/>
      <c r="AC1" s="27" t="str">
        <f>'1'!CX1</f>
        <v/>
      </c>
      <c r="AD1" s="208"/>
      <c r="AE1" s="154"/>
      <c r="AF1" s="206"/>
      <c r="AG1" s="39" t="str">
        <f>'1'!DN1</f>
        <v/>
      </c>
      <c r="AH1" s="207"/>
      <c r="AI1" s="207"/>
      <c r="AJ1" s="159"/>
      <c r="AK1" s="27" t="str">
        <f>'1'!ED1</f>
        <v/>
      </c>
      <c r="AL1" s="154"/>
      <c r="AM1" s="154"/>
      <c r="AN1" s="206"/>
      <c r="AO1" s="39"/>
      <c r="AP1" s="207"/>
      <c r="AQ1" s="207"/>
      <c r="AR1" s="159"/>
      <c r="AS1" s="27"/>
      <c r="AT1" s="154"/>
      <c r="AU1" s="154"/>
      <c r="AV1" s="206"/>
      <c r="AW1" s="39"/>
      <c r="AX1" s="207"/>
      <c r="AY1" s="207"/>
      <c r="AZ1" s="159"/>
      <c r="BA1" s="27"/>
      <c r="BB1" s="154"/>
      <c r="BC1" s="154"/>
      <c r="BD1" s="206"/>
      <c r="BE1" s="39"/>
      <c r="BF1" s="207"/>
      <c r="BG1" s="207"/>
      <c r="BH1" s="159"/>
      <c r="BI1" s="27"/>
      <c r="BJ1" s="154"/>
      <c r="BK1" s="154"/>
      <c r="BL1" s="206"/>
      <c r="BM1" s="39"/>
      <c r="BN1" s="207"/>
      <c r="BO1" s="207"/>
      <c r="BP1" s="159"/>
      <c r="BQ1" s="27"/>
      <c r="BR1" s="154"/>
      <c r="BS1" s="154"/>
      <c r="BT1" s="206"/>
      <c r="BU1" s="39"/>
      <c r="BV1" s="207"/>
      <c r="BW1" s="207"/>
      <c r="BX1" s="159"/>
      <c r="BY1" s="27"/>
      <c r="BZ1" s="154"/>
      <c r="CA1" s="154"/>
      <c r="CB1" s="206"/>
      <c r="CC1" s="39"/>
      <c r="CD1" s="207"/>
      <c r="CE1" s="207"/>
      <c r="CF1" s="207"/>
      <c r="CG1" s="207"/>
      <c r="CH1" s="159"/>
      <c r="CI1" s="24"/>
      <c r="CJ1" s="159"/>
      <c r="CK1" s="159"/>
      <c r="CL1" s="206"/>
      <c r="CM1" s="36"/>
      <c r="CN1" s="206"/>
      <c r="CO1" s="206"/>
      <c r="CP1" s="159"/>
      <c r="CQ1" s="24"/>
      <c r="CR1" s="159"/>
      <c r="CS1" s="159"/>
      <c r="CT1" s="206"/>
      <c r="CU1" s="36"/>
      <c r="CV1" s="206"/>
      <c r="CW1" s="206"/>
      <c r="CX1" s="159"/>
      <c r="CY1" s="24"/>
      <c r="CZ1" s="159"/>
      <c r="DA1" s="159"/>
      <c r="DB1" s="206"/>
      <c r="DC1" s="36"/>
      <c r="DD1" s="206"/>
      <c r="DE1" s="206"/>
      <c r="DF1" s="159"/>
      <c r="DG1" s="24"/>
      <c r="DH1" s="159"/>
      <c r="DI1" s="159"/>
      <c r="DJ1" s="206"/>
      <c r="DK1" s="36"/>
      <c r="DL1" s="206"/>
      <c r="DM1" s="206"/>
      <c r="DN1" s="159"/>
      <c r="DO1" s="159"/>
      <c r="DP1" s="159"/>
      <c r="DQ1" s="159"/>
      <c r="DR1" s="209"/>
      <c r="DS1" s="210"/>
      <c r="DT1" s="209"/>
      <c r="DU1" s="209"/>
    </row>
    <row r="2" ht="15.75" customHeight="1">
      <c r="A2" s="211"/>
      <c r="B2" s="212"/>
      <c r="C2" s="109" t="str">
        <f>'1'!C2</f>
        <v/>
      </c>
      <c r="D2" s="65">
        <f>'1'!E2</f>
        <v>1164</v>
      </c>
      <c r="H2" s="213">
        <f>'1'!U2</f>
        <v>1165</v>
      </c>
      <c r="L2" s="65">
        <f>'1'!AK2</f>
        <v>1166</v>
      </c>
      <c r="P2" s="214">
        <f>'1'!BA2</f>
        <v>1167</v>
      </c>
      <c r="T2" s="65">
        <f>'1'!BQ2</f>
        <v>1168</v>
      </c>
      <c r="X2" s="214">
        <f>'1'!CG2</f>
        <v>1169</v>
      </c>
      <c r="AB2" s="65">
        <f>'1'!CW2</f>
        <v>1170</v>
      </c>
      <c r="AF2" s="214">
        <f>'1'!DM2</f>
        <v>1171</v>
      </c>
      <c r="AJ2" s="65">
        <f>'1'!EC2</f>
        <v>1172</v>
      </c>
      <c r="AN2" s="214">
        <f>'1'!ES2</f>
        <v>1173</v>
      </c>
      <c r="AR2" s="65">
        <f>'1'!FI2</f>
        <v>1174</v>
      </c>
      <c r="AV2" s="214">
        <f>'1'!FY2</f>
        <v>1175</v>
      </c>
      <c r="AZ2" s="65">
        <f>'1'!GO2</f>
        <v>1176</v>
      </c>
      <c r="BD2" s="214">
        <f>'1'!HE2</f>
        <v>1177</v>
      </c>
      <c r="BH2" s="215">
        <f>'1'!HU2</f>
        <v>1178</v>
      </c>
      <c r="BL2" s="214">
        <f>'1'!IK2</f>
        <v>1179</v>
      </c>
      <c r="BP2" s="65">
        <f>'1'!JA2</f>
        <v>1180</v>
      </c>
      <c r="BT2" s="214">
        <f>'1'!JQ2</f>
        <v>1181</v>
      </c>
      <c r="BX2" s="65">
        <f>'1'!KG2</f>
        <v>1182</v>
      </c>
      <c r="CB2" s="214">
        <f>'1'!KW2</f>
        <v>1183</v>
      </c>
      <c r="CF2" s="214"/>
      <c r="CG2" s="214"/>
      <c r="CH2" s="65">
        <f>'1'!HU2</f>
        <v>1178</v>
      </c>
      <c r="CL2" s="214">
        <f>'1'!IK2</f>
        <v>1179</v>
      </c>
      <c r="CP2" s="65">
        <f>'1'!JA2</f>
        <v>1180</v>
      </c>
      <c r="CT2" s="214">
        <f>'1'!JQ2</f>
        <v>1181</v>
      </c>
      <c r="CX2" s="65">
        <f>'1'!KG2</f>
        <v>1182</v>
      </c>
      <c r="DB2" s="214">
        <f>'1'!KW2</f>
        <v>1183</v>
      </c>
      <c r="DF2" s="65" t="str">
        <f>#REF!</f>
        <v>#REF!</v>
      </c>
      <c r="DJ2" s="214" t="str">
        <f>#REF!</f>
        <v>#REF!</v>
      </c>
      <c r="DN2" s="65" t="str">
        <f>#REF!</f>
        <v>#REF!</v>
      </c>
      <c r="DR2" s="213" t="str">
        <f>#REF!</f>
        <v>#REF!</v>
      </c>
    </row>
    <row r="3" ht="15.75" customHeight="1">
      <c r="A3" s="216" t="str">
        <f>'1'!A3</f>
        <v>日付</v>
      </c>
      <c r="B3" s="217"/>
      <c r="C3" s="218" t="s">
        <v>72</v>
      </c>
      <c r="D3" s="219" t="s">
        <v>20</v>
      </c>
      <c r="E3" s="217" t="s">
        <v>73</v>
      </c>
      <c r="F3" s="220" t="s">
        <v>8</v>
      </c>
      <c r="G3" s="220" t="s">
        <v>72</v>
      </c>
      <c r="H3" s="221" t="s">
        <v>20</v>
      </c>
      <c r="I3" s="222" t="s">
        <v>73</v>
      </c>
      <c r="J3" s="223" t="s">
        <v>8</v>
      </c>
      <c r="K3" s="223" t="s">
        <v>72</v>
      </c>
      <c r="L3" s="219" t="s">
        <v>20</v>
      </c>
      <c r="M3" s="217" t="s">
        <v>73</v>
      </c>
      <c r="N3" s="220" t="s">
        <v>8</v>
      </c>
      <c r="O3" s="220" t="s">
        <v>72</v>
      </c>
      <c r="P3" s="221" t="s">
        <v>20</v>
      </c>
      <c r="Q3" s="222" t="s">
        <v>73</v>
      </c>
      <c r="R3" s="223" t="s">
        <v>8</v>
      </c>
      <c r="S3" s="223" t="s">
        <v>72</v>
      </c>
      <c r="T3" s="219" t="s">
        <v>20</v>
      </c>
      <c r="U3" s="217" t="s">
        <v>73</v>
      </c>
      <c r="V3" s="220" t="s">
        <v>8</v>
      </c>
      <c r="W3" s="220" t="s">
        <v>72</v>
      </c>
      <c r="X3" s="221" t="s">
        <v>20</v>
      </c>
      <c r="Y3" s="222" t="s">
        <v>73</v>
      </c>
      <c r="Z3" s="223" t="s">
        <v>8</v>
      </c>
      <c r="AA3" s="223" t="s">
        <v>72</v>
      </c>
      <c r="AB3" s="219" t="s">
        <v>20</v>
      </c>
      <c r="AC3" s="217" t="s">
        <v>73</v>
      </c>
      <c r="AD3" s="220" t="s">
        <v>8</v>
      </c>
      <c r="AE3" s="224" t="s">
        <v>72</v>
      </c>
      <c r="AF3" s="221" t="s">
        <v>20</v>
      </c>
      <c r="AG3" s="222" t="s">
        <v>73</v>
      </c>
      <c r="AH3" s="223" t="s">
        <v>8</v>
      </c>
      <c r="AI3" s="223" t="s">
        <v>72</v>
      </c>
      <c r="AJ3" s="219" t="s">
        <v>20</v>
      </c>
      <c r="AK3" s="217" t="s">
        <v>73</v>
      </c>
      <c r="AL3" s="220" t="s">
        <v>8</v>
      </c>
      <c r="AM3" s="220" t="s">
        <v>72</v>
      </c>
      <c r="AN3" s="221" t="s">
        <v>20</v>
      </c>
      <c r="AO3" s="222" t="s">
        <v>73</v>
      </c>
      <c r="AP3" s="223" t="s">
        <v>8</v>
      </c>
      <c r="AQ3" s="223" t="s">
        <v>72</v>
      </c>
      <c r="AR3" s="219" t="s">
        <v>20</v>
      </c>
      <c r="AS3" s="217" t="s">
        <v>73</v>
      </c>
      <c r="AT3" s="220" t="s">
        <v>8</v>
      </c>
      <c r="AU3" s="220" t="s">
        <v>72</v>
      </c>
      <c r="AV3" s="221" t="s">
        <v>20</v>
      </c>
      <c r="AW3" s="222" t="s">
        <v>73</v>
      </c>
      <c r="AX3" s="223" t="s">
        <v>8</v>
      </c>
      <c r="AY3" s="223" t="s">
        <v>72</v>
      </c>
      <c r="AZ3" s="219" t="s">
        <v>20</v>
      </c>
      <c r="BA3" s="217" t="s">
        <v>73</v>
      </c>
      <c r="BB3" s="220" t="s">
        <v>8</v>
      </c>
      <c r="BC3" s="220" t="s">
        <v>72</v>
      </c>
      <c r="BD3" s="221" t="s">
        <v>20</v>
      </c>
      <c r="BE3" s="222" t="s">
        <v>73</v>
      </c>
      <c r="BF3" s="223" t="s">
        <v>8</v>
      </c>
      <c r="BG3" s="223" t="s">
        <v>72</v>
      </c>
      <c r="BH3" s="219" t="s">
        <v>20</v>
      </c>
      <c r="BI3" s="217" t="s">
        <v>73</v>
      </c>
      <c r="BJ3" s="220" t="s">
        <v>8</v>
      </c>
      <c r="BK3" s="220" t="s">
        <v>72</v>
      </c>
      <c r="BL3" s="221" t="s">
        <v>20</v>
      </c>
      <c r="BM3" s="222" t="s">
        <v>73</v>
      </c>
      <c r="BN3" s="223" t="s">
        <v>8</v>
      </c>
      <c r="BO3" s="223" t="s">
        <v>72</v>
      </c>
      <c r="BP3" s="219" t="s">
        <v>20</v>
      </c>
      <c r="BQ3" s="217" t="s">
        <v>73</v>
      </c>
      <c r="BR3" s="220" t="s">
        <v>8</v>
      </c>
      <c r="BS3" s="220" t="s">
        <v>72</v>
      </c>
      <c r="BT3" s="221" t="s">
        <v>20</v>
      </c>
      <c r="BU3" s="222" t="s">
        <v>73</v>
      </c>
      <c r="BV3" s="223" t="s">
        <v>8</v>
      </c>
      <c r="BW3" s="223" t="s">
        <v>72</v>
      </c>
      <c r="BX3" s="219" t="s">
        <v>20</v>
      </c>
      <c r="BY3" s="217" t="s">
        <v>73</v>
      </c>
      <c r="BZ3" s="220" t="s">
        <v>8</v>
      </c>
      <c r="CA3" s="220" t="s">
        <v>72</v>
      </c>
      <c r="CB3" s="221" t="s">
        <v>20</v>
      </c>
      <c r="CC3" s="222" t="s">
        <v>73</v>
      </c>
      <c r="CD3" s="223" t="s">
        <v>8</v>
      </c>
      <c r="CE3" s="223" t="s">
        <v>72</v>
      </c>
      <c r="CF3" s="223"/>
      <c r="CG3" s="223"/>
      <c r="CH3" s="219" t="s">
        <v>20</v>
      </c>
      <c r="CI3" s="217" t="s">
        <v>73</v>
      </c>
      <c r="CJ3" s="220" t="s">
        <v>8</v>
      </c>
      <c r="CK3" s="220" t="s">
        <v>72</v>
      </c>
      <c r="CL3" s="221" t="s">
        <v>20</v>
      </c>
      <c r="CM3" s="222" t="s">
        <v>73</v>
      </c>
      <c r="CN3" s="223" t="s">
        <v>8</v>
      </c>
      <c r="CO3" s="223" t="s">
        <v>72</v>
      </c>
      <c r="CP3" s="219" t="s">
        <v>20</v>
      </c>
      <c r="CQ3" s="217" t="s">
        <v>73</v>
      </c>
      <c r="CR3" s="220" t="s">
        <v>8</v>
      </c>
      <c r="CS3" s="220" t="s">
        <v>72</v>
      </c>
      <c r="CT3" s="221" t="s">
        <v>20</v>
      </c>
      <c r="CU3" s="222" t="s">
        <v>73</v>
      </c>
      <c r="CV3" s="223" t="s">
        <v>8</v>
      </c>
      <c r="CW3" s="223" t="s">
        <v>72</v>
      </c>
      <c r="CX3" s="219" t="s">
        <v>20</v>
      </c>
      <c r="CY3" s="217" t="s">
        <v>73</v>
      </c>
      <c r="CZ3" s="220" t="s">
        <v>8</v>
      </c>
      <c r="DA3" s="220" t="s">
        <v>72</v>
      </c>
      <c r="DB3" s="221" t="s">
        <v>20</v>
      </c>
      <c r="DC3" s="222" t="s">
        <v>73</v>
      </c>
      <c r="DD3" s="223" t="s">
        <v>8</v>
      </c>
      <c r="DE3" s="223" t="s">
        <v>72</v>
      </c>
      <c r="DF3" s="219" t="s">
        <v>20</v>
      </c>
      <c r="DG3" s="217" t="s">
        <v>73</v>
      </c>
      <c r="DH3" s="220" t="s">
        <v>8</v>
      </c>
      <c r="DI3" s="220" t="s">
        <v>72</v>
      </c>
      <c r="DJ3" s="221" t="s">
        <v>20</v>
      </c>
      <c r="DK3" s="222" t="s">
        <v>73</v>
      </c>
      <c r="DL3" s="223" t="s">
        <v>8</v>
      </c>
      <c r="DM3" s="223" t="s">
        <v>72</v>
      </c>
      <c r="DN3" s="219" t="s">
        <v>20</v>
      </c>
      <c r="DO3" s="217" t="s">
        <v>73</v>
      </c>
      <c r="DP3" s="220" t="s">
        <v>8</v>
      </c>
      <c r="DQ3" s="220" t="s">
        <v>72</v>
      </c>
      <c r="DR3" s="221" t="s">
        <v>20</v>
      </c>
      <c r="DS3" s="222" t="s">
        <v>73</v>
      </c>
      <c r="DT3" s="223" t="s">
        <v>8</v>
      </c>
      <c r="DU3" s="223" t="s">
        <v>72</v>
      </c>
    </row>
    <row r="4" ht="15.75" customHeight="1">
      <c r="A4" s="225"/>
      <c r="B4" s="226"/>
      <c r="C4" s="205"/>
      <c r="D4" s="159"/>
      <c r="E4" s="160"/>
      <c r="F4" s="154"/>
      <c r="G4" s="154"/>
      <c r="H4" s="206"/>
      <c r="I4" s="227"/>
      <c r="J4" s="207"/>
      <c r="K4" s="207"/>
      <c r="L4" s="159"/>
      <c r="M4" s="160"/>
      <c r="N4" s="154"/>
      <c r="O4" s="154"/>
      <c r="P4" s="206"/>
      <c r="Q4" s="227"/>
      <c r="R4" s="207"/>
      <c r="S4" s="207"/>
      <c r="T4" s="159"/>
      <c r="U4" s="160"/>
      <c r="V4" s="154"/>
      <c r="W4" s="154"/>
      <c r="X4" s="206"/>
      <c r="Y4" s="227"/>
      <c r="Z4" s="207"/>
      <c r="AA4" s="207"/>
      <c r="AB4" s="159"/>
      <c r="AC4" s="160"/>
      <c r="AD4" s="208"/>
      <c r="AE4" s="154"/>
      <c r="AF4" s="206"/>
      <c r="AG4" s="227"/>
      <c r="AH4" s="207"/>
      <c r="AI4" s="207"/>
      <c r="AJ4" s="159"/>
      <c r="AK4" s="160"/>
      <c r="AL4" s="154"/>
      <c r="AM4" s="154"/>
      <c r="AN4" s="206"/>
      <c r="AO4" s="227"/>
      <c r="AP4" s="207"/>
      <c r="AQ4" s="207"/>
      <c r="AR4" s="159"/>
      <c r="AS4" s="160"/>
      <c r="AT4" s="154"/>
      <c r="AU4" s="154"/>
      <c r="AV4" s="206"/>
      <c r="AW4" s="227"/>
      <c r="AX4" s="207"/>
      <c r="AY4" s="207"/>
      <c r="AZ4" s="159"/>
      <c r="BA4" s="160"/>
      <c r="BB4" s="154"/>
      <c r="BC4" s="154"/>
      <c r="BD4" s="206"/>
      <c r="BE4" s="227"/>
      <c r="BF4" s="207"/>
      <c r="BG4" s="207"/>
      <c r="BH4" s="159"/>
      <c r="BI4" s="160"/>
      <c r="BJ4" s="154"/>
      <c r="BK4" s="154"/>
      <c r="BL4" s="206"/>
      <c r="BM4" s="227"/>
      <c r="BN4" s="207"/>
      <c r="BO4" s="207"/>
      <c r="BP4" s="159"/>
      <c r="BQ4" s="160"/>
      <c r="BR4" s="154"/>
      <c r="BS4" s="154"/>
      <c r="BT4" s="206"/>
      <c r="BU4" s="227"/>
      <c r="BV4" s="207"/>
      <c r="BW4" s="207"/>
      <c r="BX4" s="159"/>
      <c r="BY4" s="160"/>
      <c r="BZ4" s="154"/>
      <c r="CA4" s="154"/>
      <c r="CB4" s="206"/>
      <c r="CC4" s="227"/>
      <c r="CD4" s="207"/>
      <c r="CE4" s="207"/>
      <c r="CF4" s="207"/>
      <c r="CG4" s="207"/>
      <c r="CH4" s="159"/>
      <c r="CI4" s="159"/>
      <c r="CJ4" s="159"/>
      <c r="CK4" s="159"/>
      <c r="CL4" s="206"/>
      <c r="CM4" s="206"/>
      <c r="CN4" s="206"/>
      <c r="CO4" s="206"/>
      <c r="CP4" s="159"/>
      <c r="CQ4" s="159"/>
      <c r="CR4" s="159"/>
      <c r="CS4" s="159"/>
      <c r="CT4" s="206"/>
      <c r="CU4" s="206"/>
      <c r="CV4" s="206"/>
      <c r="CW4" s="206"/>
      <c r="CX4" s="159"/>
      <c r="CY4" s="159"/>
      <c r="CZ4" s="159"/>
      <c r="DA4" s="159"/>
      <c r="DB4" s="206"/>
      <c r="DC4" s="206"/>
      <c r="DD4" s="206"/>
      <c r="DE4" s="206"/>
      <c r="DF4" s="159"/>
      <c r="DG4" s="159"/>
      <c r="DH4" s="159"/>
      <c r="DI4" s="159"/>
      <c r="DJ4" s="206"/>
      <c r="DK4" s="206"/>
      <c r="DL4" s="206"/>
      <c r="DM4" s="206"/>
      <c r="DN4" s="159"/>
      <c r="DO4" s="159"/>
      <c r="DP4" s="159"/>
      <c r="DQ4" s="159"/>
      <c r="DR4" s="209"/>
      <c r="DS4" s="209"/>
      <c r="DT4" s="209"/>
      <c r="DU4" s="209"/>
    </row>
    <row r="5" ht="15.75" customHeight="1">
      <c r="A5" s="228" t="str">
        <f>'1'!A5</f>
        <v/>
      </c>
      <c r="B5" s="229" t="str">
        <f>'1'!B5</f>
        <v/>
      </c>
      <c r="C5" s="205"/>
      <c r="D5" s="159" t="str">
        <f>IF(OR(VALUE(E4)=3,VALUE(E4)=4,VALUE(E4)=5,VALUE(E4)=6),1,IF(VALUE(E4)=0,D4,D4+1))</f>
        <v/>
      </c>
      <c r="E5" s="27" t="str">
        <f>'1'!H5</f>
        <v/>
      </c>
      <c r="F5" s="230"/>
      <c r="G5" s="230" t="str">
        <f>'1'!K5</f>
        <v/>
      </c>
      <c r="H5" s="206" t="str">
        <f>IF(OR(VALUE(I4)=3,VALUE(I4)=4,VALUE(I4)=5,VALUE(I4)=6),1,IF(VALUE(I4)=0,H4,H4+1))</f>
        <v/>
      </c>
      <c r="I5" s="39" t="str">
        <f>'1'!X5</f>
        <v/>
      </c>
      <c r="J5" s="231"/>
      <c r="K5" s="231" t="str">
        <f>'1'!AA5</f>
        <v/>
      </c>
      <c r="L5" s="159" t="str">
        <f>IF(OR(VALUE(M4)=3,VALUE(M4)=4,VALUE(M4)=5,VALUE(M4)=6),1,IF(VALUE(M4)=0,L4,L4+1))</f>
        <v/>
      </c>
      <c r="M5" s="27" t="str">
        <f>'1'!AN5</f>
        <v/>
      </c>
      <c r="N5" s="230"/>
      <c r="O5" s="230" t="str">
        <f>'1'!AQ5</f>
        <v/>
      </c>
      <c r="P5" s="206" t="str">
        <f>IF(OR(VALUE(Q4)=3,VALUE(Q4)=4,VALUE(Q4)=5,VALUE(Q4)=6),1,IF(VALUE(Q4)=0,P4,P4+1))</f>
        <v/>
      </c>
      <c r="Q5" s="39" t="str">
        <f>'1'!BD5</f>
        <v/>
      </c>
      <c r="R5" s="231"/>
      <c r="S5" s="231" t="str">
        <f>'1'!BG5</f>
        <v/>
      </c>
      <c r="T5" s="159" t="str">
        <f>IF(OR(VALUE(U4)=3,VALUE(U4)=4,VALUE(U4)=5,VALUE(U4)=6),1,IF(VALUE(U4)=0,T4,T4+1))</f>
        <v/>
      </c>
      <c r="U5" s="27" t="str">
        <f>'1'!BT5</f>
        <v/>
      </c>
      <c r="V5" s="230"/>
      <c r="W5" s="230" t="str">
        <f>'1'!BW5</f>
        <v/>
      </c>
      <c r="X5" s="206" t="str">
        <f>IF(OR(VALUE(Y4)=3,VALUE(Y4)=4,VALUE(Y4)=5,VALUE(Y4)=6),1,IF(VALUE(Y4)=0,X4,X4+1))</f>
        <v/>
      </c>
      <c r="Y5" s="39" t="str">
        <f>'1'!CJ5</f>
        <v/>
      </c>
      <c r="Z5" s="231"/>
      <c r="AA5" s="231" t="str">
        <f>'1'!CM5</f>
        <v/>
      </c>
      <c r="AB5" s="159" t="str">
        <f>IF(OR(VALUE(AC4)=3,VALUE(AC4)=4,VALUE(AC4)=5,VALUE(AC4)=6),1,IF(VALUE(AC4)=0,AB4,AB4+1))</f>
        <v/>
      </c>
      <c r="AC5" s="27" t="str">
        <f>'1'!CZ5</f>
        <v/>
      </c>
      <c r="AD5" s="226"/>
      <c r="AE5" s="230" t="str">
        <f>'1'!DC5</f>
        <v/>
      </c>
      <c r="AF5" s="206" t="str">
        <f>IF(OR(VALUE(AG4)=3,VALUE(AG4)=4,VALUE(AG4)=5,VALUE(AG4)=6),1,IF(VALUE(AG4)=0,AF4,AF4+1))</f>
        <v/>
      </c>
      <c r="AG5" s="39" t="str">
        <f>'1'!DP5</f>
        <v/>
      </c>
      <c r="AH5" s="231"/>
      <c r="AI5" s="231" t="str">
        <f>'1'!DS5</f>
        <v/>
      </c>
      <c r="AJ5" s="159" t="str">
        <f>IF(OR(VALUE(AK4)=3,VALUE(AK4)=4,VALUE(AK4)=5,VALUE(AK4)=6),1,IF(VALUE(AK4)=0,AJ4,AJ4+1))</f>
        <v/>
      </c>
      <c r="AK5" s="27" t="str">
        <f>'1'!EF5</f>
        <v/>
      </c>
      <c r="AL5" s="230"/>
      <c r="AM5" s="230" t="str">
        <f>'1'!EI5</f>
        <v/>
      </c>
      <c r="AN5" s="206" t="str">
        <f>IF(OR(VALUE(AO4)=3,VALUE(AO4)=4,VALUE(AO4)=5,VALUE(AO4)=6),1,IF(VALUE(AO4)=0,AN4,AN4+1))</f>
        <v/>
      </c>
      <c r="AO5" s="39" t="str">
        <f>'1'!EV5</f>
        <v/>
      </c>
      <c r="AP5" s="231"/>
      <c r="AQ5" s="231" t="str">
        <f>'1'!EY5</f>
        <v/>
      </c>
      <c r="AR5" s="159" t="str">
        <f>IF(OR(VALUE(AS4)=3,VALUE(AS4)=4,VALUE(AS4)=5,VALUE(AS4)=6),1,IF(VALUE(AS4)=0,AR4,AR4+1))</f>
        <v/>
      </c>
      <c r="AS5" s="27" t="str">
        <f>'1'!FL5</f>
        <v/>
      </c>
      <c r="AT5" s="230"/>
      <c r="AU5" s="230" t="str">
        <f>'1'!FO5</f>
        <v/>
      </c>
      <c r="AV5" s="206" t="str">
        <f>IF(OR(VALUE(AW4)=3,VALUE(AW4)=4,VALUE(AW4)=5,VALUE(AW4)=6),1,IF(VALUE(AW4)=0,AV4,AV4+1))</f>
        <v/>
      </c>
      <c r="AW5" s="39" t="str">
        <f>'1'!GB5</f>
        <v/>
      </c>
      <c r="AX5" s="231"/>
      <c r="AY5" s="231" t="str">
        <f>'1'!GE5</f>
        <v/>
      </c>
      <c r="AZ5" s="159" t="str">
        <f>IF(OR(VALUE(BA4)=3,VALUE(BA4)=4,VALUE(BA4)=5,VALUE(BA4)=6),1,IF(VALUE(BA4)=0,AZ4,AZ4+1))</f>
        <v/>
      </c>
      <c r="BA5" s="27" t="str">
        <f>'1'!GR5</f>
        <v/>
      </c>
      <c r="BB5" s="230"/>
      <c r="BC5" s="230" t="str">
        <f>'1'!GU5</f>
        <v/>
      </c>
      <c r="BD5" s="206" t="str">
        <f>IF(OR(VALUE(BE4)=3,VALUE(BE4)=4,VALUE(BE4)=5,VALUE(BE4)=6),1,IF(VALUE(BE4)=0,BD4,BD4+1))</f>
        <v/>
      </c>
      <c r="BE5" s="39" t="str">
        <f>'1'!HH5</f>
        <v/>
      </c>
      <c r="BF5" s="231"/>
      <c r="BG5" s="231" t="str">
        <f>'1'!HK5</f>
        <v/>
      </c>
      <c r="BH5" s="159" t="str">
        <f>IF(OR(VALUE(BI4)=3,VALUE(BI4)=4,VALUE(BI4)=5,VALUE(BI4)=6),1,IF(VALUE(BI4)=0,BH4,BH4+1))</f>
        <v/>
      </c>
      <c r="BI5" s="27" t="str">
        <f>'1'!GY5</f>
        <v/>
      </c>
      <c r="BJ5" s="230"/>
      <c r="BK5" s="230" t="str">
        <f>'1'!HB5</f>
        <v/>
      </c>
      <c r="BL5" s="206" t="str">
        <f>IF(OR(VALUE(BM4)=3,VALUE(BM4)=4,VALUE(BM4)=5,VALUE(BM4)=6),1,IF(VALUE(BM4)=0,BL4,BL4+1))</f>
        <v/>
      </c>
      <c r="BM5" s="39" t="str">
        <f>'1'!HO5</f>
        <v/>
      </c>
      <c r="BN5" s="231"/>
      <c r="BO5" s="231" t="str">
        <f>'1'!HR5</f>
        <v/>
      </c>
      <c r="BP5" s="159" t="str">
        <f>IF(OR(VALUE(BQ4)=3,VALUE(BQ4)=4,VALUE(BQ4)=5,VALUE(BQ4)=6),1,IF(VALUE(BQ4)=0,BP4,BP4+1))</f>
        <v/>
      </c>
      <c r="BQ5" s="27" t="str">
        <f>'1'!HH5</f>
        <v/>
      </c>
      <c r="BR5" s="230"/>
      <c r="BS5" s="230" t="str">
        <f>'1'!HK5</f>
        <v/>
      </c>
      <c r="BT5" s="206" t="str">
        <f>IF(OR(VALUE(BU4)=3,VALUE(BU4)=4,VALUE(BU4)=5,VALUE(BU4)=6),1,IF(VALUE(BU4)=0,BT4,BT4+1))</f>
        <v/>
      </c>
      <c r="BU5" s="39" t="str">
        <f>'1'!HX5</f>
        <v/>
      </c>
      <c r="BV5" s="231"/>
      <c r="BW5" s="231" t="str">
        <f>'1'!IA5</f>
        <v/>
      </c>
      <c r="BX5" s="159" t="str">
        <f>IF(OR(VALUE(BY4)=3,VALUE(BY4)=4,VALUE(BY4)=5,VALUE(BY4)=6),1,IF(VALUE(BY4)=0,BX4,BX4+1))</f>
        <v/>
      </c>
      <c r="BY5" s="27" t="str">
        <f>'1'!HO5</f>
        <v/>
      </c>
      <c r="BZ5" s="230"/>
      <c r="CA5" s="230" t="str">
        <f>'1'!HR5</f>
        <v/>
      </c>
      <c r="CB5" s="206" t="str">
        <f>IF(OR(VALUE(CC4)=3,VALUE(CC4)=4,VALUE(CC4)=5,VALUE(CC4)=6),1,IF(VALUE(CC4)=0,CB4,CB4+1))</f>
        <v/>
      </c>
      <c r="CC5" s="39" t="str">
        <f>'1'!IE5</f>
        <v/>
      </c>
      <c r="CD5" s="231"/>
      <c r="CE5" s="231" t="str">
        <f>'1'!IH5</f>
        <v/>
      </c>
      <c r="CF5" s="231"/>
      <c r="CG5" s="231"/>
      <c r="CH5" s="159" t="str">
        <f t="shared" ref="CH5:CH49" si="1">IF(OR(VALUE(CI4)=3,VALUE(CI4)=4,VALUE(CI4)=5,VALUE(CI4)=6),1,IF(VALUE(CI4)=0,CH4,CH4+1))</f>
        <v/>
      </c>
      <c r="CI5" s="24" t="str">
        <f>'1'!HX5</f>
        <v/>
      </c>
      <c r="CJ5" s="24"/>
      <c r="CK5" s="24" t="str">
        <f>'1'!IA5</f>
        <v/>
      </c>
      <c r="CL5" s="206" t="str">
        <f t="shared" ref="CL5:CL49" si="2">IF(OR(VALUE(CM4)=3,VALUE(CM4)=4,VALUE(CM4)=5,VALUE(CM4)=6),1,IF(VALUE(CM4)=0,CL4,CL4+1))</f>
        <v/>
      </c>
      <c r="CM5" s="36" t="str">
        <f>'1'!IN5</f>
        <v/>
      </c>
      <c r="CN5" s="36"/>
      <c r="CO5" s="36" t="str">
        <f>'1'!IQ5</f>
        <v/>
      </c>
      <c r="CP5" s="159" t="str">
        <f t="shared" ref="CP5:CP49" si="3">IF(OR(VALUE(CQ4)=3,VALUE(CQ4)=4,VALUE(CQ4)=5,VALUE(CQ4)=6),1,IF(VALUE(CQ4)=0,CP4,CP4+1))</f>
        <v/>
      </c>
      <c r="CQ5" s="24" t="str">
        <f>'1'!JD5</f>
        <v/>
      </c>
      <c r="CR5" s="24"/>
      <c r="CS5" s="24" t="str">
        <f>'1'!JG5</f>
        <v/>
      </c>
      <c r="CT5" s="206" t="str">
        <f t="shared" ref="CT5:CT49" si="4">IF(OR(VALUE(CU4)=3,VALUE(CU4)=4,VALUE(CU4)=5,VALUE(CU4)=6),1,IF(VALUE(CU4)=0,CT4,CT4+1))</f>
        <v/>
      </c>
      <c r="CU5" s="36" t="str">
        <f>'1'!JT5</f>
        <v/>
      </c>
      <c r="CV5" s="36"/>
      <c r="CW5" s="36" t="str">
        <f>'1'!JW5</f>
        <v/>
      </c>
      <c r="CX5" s="159" t="str">
        <f t="shared" ref="CX5:CX49" si="5">IF(OR(VALUE(CY4)=3,VALUE(CY4)=4,VALUE(CY4)=5,VALUE(CY4)=6),1,IF(VALUE(CY4)=0,CX4,CX4+1))</f>
        <v/>
      </c>
      <c r="CY5" s="24" t="str">
        <f>#REF!</f>
        <v>#REF!</v>
      </c>
      <c r="CZ5" s="24"/>
      <c r="DA5" s="24" t="str">
        <f>#REF!</f>
        <v>#REF!</v>
      </c>
      <c r="DB5" s="206" t="str">
        <f t="shared" ref="DB5:DB49" si="6">IF(OR(VALUE(DC4)=3,VALUE(DC4)=4,VALUE(DC4)=5,VALUE(DC4)=6),1,IF(VALUE(DC4)=0,DB4,DB4+1))</f>
        <v/>
      </c>
      <c r="DC5" s="36" t="str">
        <f>#REF!</f>
        <v>#REF!</v>
      </c>
      <c r="DD5" s="36"/>
      <c r="DE5" s="36" t="str">
        <f>#REF!</f>
        <v>#REF!</v>
      </c>
      <c r="DF5" s="159" t="str">
        <f t="shared" ref="DF5:DF49" si="7">IF(OR(VALUE(DG4)=3,VALUE(DG4)=4,VALUE(DG4)=5,VALUE(DG4)=6),1,IF(VALUE(DG4)=0,DF4,DF4+1))</f>
        <v/>
      </c>
      <c r="DG5" s="24" t="str">
        <f>'1'!KS5</f>
        <v/>
      </c>
      <c r="DH5" s="24"/>
      <c r="DI5" s="24" t="str">
        <f>'1'!KZ5</f>
        <v/>
      </c>
      <c r="DJ5" s="206" t="str">
        <f t="shared" ref="DJ5:DJ49" si="9">IF(OR(VALUE(DK4)=3,VALUE(DK4)=4,VALUE(DK4)=5,VALUE(DK4)=6),1,IF(VALUE(DK4)=0,DJ4,DJ4+1))</f>
        <v/>
      </c>
      <c r="DK5" s="36" t="str">
        <f>'1'!LI5</f>
        <v/>
      </c>
      <c r="DL5" s="36"/>
      <c r="DM5" s="36" t="str">
        <f>#REF!</f>
        <v>#REF!</v>
      </c>
      <c r="DN5" s="24"/>
      <c r="DO5" s="24"/>
      <c r="DP5" s="24"/>
      <c r="DQ5" s="24"/>
      <c r="DR5" s="209" t="str">
        <f t="shared" ref="DR5:DR49" si="12">IF(OR(VALUE(DS4)=3,VALUE(DS4)=4,VALUE(DS4)=5,VALUE(DS4)=6),1,IF(VALUE(DS4)=0,DR4,DR4+1))</f>
        <v/>
      </c>
      <c r="DS5" s="210" t="str">
        <f t="shared" ref="DS5:DS421" si="13">#REF!</f>
        <v>#REF!</v>
      </c>
      <c r="DT5" s="210"/>
      <c r="DU5" s="210" t="str">
        <f>#REF!</f>
        <v>#REF!</v>
      </c>
    </row>
    <row r="6" ht="15.75" customHeight="1">
      <c r="A6" s="228">
        <f>'1'!A6</f>
        <v>46113</v>
      </c>
      <c r="B6" s="229" t="str">
        <f>'1'!B6</f>
        <v>水</v>
      </c>
      <c r="C6" s="232">
        <f>'1'!C6</f>
        <v>0</v>
      </c>
      <c r="D6" s="233" t="str">
        <f>'1'!G6</f>
        <v/>
      </c>
      <c r="E6" s="27">
        <f>'1'!H6</f>
        <v>0</v>
      </c>
      <c r="F6" s="230"/>
      <c r="G6" s="230" t="str">
        <f>'1'!K6</f>
        <v/>
      </c>
      <c r="H6" s="39" t="str">
        <f>'1'!W6</f>
        <v/>
      </c>
      <c r="I6" s="39">
        <f>'1'!X6</f>
        <v>0</v>
      </c>
      <c r="J6" s="231" t="str">
        <f>'1'!Z6</f>
        <v/>
      </c>
      <c r="K6" s="231" t="str">
        <f>'1'!AA6</f>
        <v/>
      </c>
      <c r="L6" s="27" t="str">
        <f>'1'!AM6</f>
        <v/>
      </c>
      <c r="M6" s="27">
        <f>'1'!AN6</f>
        <v>0</v>
      </c>
      <c r="N6" s="230" t="str">
        <f>'1'!AP6</f>
        <v/>
      </c>
      <c r="O6" s="230" t="str">
        <f>'1'!AQ6</f>
        <v/>
      </c>
      <c r="P6" s="39" t="str">
        <f>'1'!BC6</f>
        <v/>
      </c>
      <c r="Q6" s="39">
        <f>'1'!BD6</f>
        <v>0</v>
      </c>
      <c r="R6" s="231" t="str">
        <f>'1'!BF6</f>
        <v/>
      </c>
      <c r="S6" s="231" t="str">
        <f>'1'!BG6</f>
        <v/>
      </c>
      <c r="T6" s="27" t="str">
        <f>'1'!BS6</f>
        <v/>
      </c>
      <c r="U6" s="27">
        <f>'1'!BT6</f>
        <v>0</v>
      </c>
      <c r="V6" s="230" t="str">
        <f>'1'!BV6</f>
        <v/>
      </c>
      <c r="W6" s="230" t="str">
        <f>'1'!BW6</f>
        <v/>
      </c>
      <c r="X6" s="39" t="str">
        <f>'1'!CI6</f>
        <v/>
      </c>
      <c r="Y6" s="39">
        <f>'1'!CJ6</f>
        <v>0</v>
      </c>
      <c r="Z6" s="231" t="str">
        <f>'1'!CL6</f>
        <v/>
      </c>
      <c r="AA6" s="231" t="str">
        <f>'1'!CM6</f>
        <v/>
      </c>
      <c r="AB6" s="27" t="str">
        <f>'1'!CY6</f>
        <v/>
      </c>
      <c r="AC6" s="27">
        <f>'1'!CZ6</f>
        <v>0</v>
      </c>
      <c r="AD6" s="226" t="str">
        <f>'1'!DB6</f>
        <v/>
      </c>
      <c r="AE6" s="230" t="str">
        <f>'1'!DC6</f>
        <v/>
      </c>
      <c r="AF6" s="39" t="str">
        <f>'1'!DO6</f>
        <v/>
      </c>
      <c r="AG6" s="39">
        <f>'1'!DP6</f>
        <v>0</v>
      </c>
      <c r="AH6" s="231" t="str">
        <f>'1'!DR6</f>
        <v/>
      </c>
      <c r="AI6" s="231" t="str">
        <f>'1'!DS6</f>
        <v/>
      </c>
      <c r="AJ6" s="27" t="str">
        <f>'1'!EE6</f>
        <v/>
      </c>
      <c r="AK6" s="27">
        <f>'1'!EF6</f>
        <v>0</v>
      </c>
      <c r="AL6" s="230" t="str">
        <f>'1'!EH6</f>
        <v/>
      </c>
      <c r="AM6" s="230" t="str">
        <f>'1'!EI6</f>
        <v/>
      </c>
      <c r="AN6" s="39" t="str">
        <f>'1'!EU6</f>
        <v/>
      </c>
      <c r="AO6" s="39">
        <f>'1'!EV6</f>
        <v>0</v>
      </c>
      <c r="AP6" s="231" t="str">
        <f>'1'!EX6</f>
        <v/>
      </c>
      <c r="AQ6" s="231" t="str">
        <f>'1'!EY6</f>
        <v/>
      </c>
      <c r="AR6" s="27" t="str">
        <f>'1'!FK6</f>
        <v/>
      </c>
      <c r="AS6" s="27">
        <f>'1'!FL6</f>
        <v>0</v>
      </c>
      <c r="AT6" s="230" t="str">
        <f>'1'!FN6</f>
        <v/>
      </c>
      <c r="AU6" s="230" t="str">
        <f>'1'!FO6</f>
        <v/>
      </c>
      <c r="AV6" s="39" t="str">
        <f>'1'!GA6</f>
        <v/>
      </c>
      <c r="AW6" s="39">
        <f>'1'!GB6</f>
        <v>0</v>
      </c>
      <c r="AX6" s="231" t="str">
        <f>'1'!GD6</f>
        <v/>
      </c>
      <c r="AY6" s="231" t="str">
        <f>'1'!GE6</f>
        <v/>
      </c>
      <c r="AZ6" s="27" t="str">
        <f>'1'!GQ6</f>
        <v/>
      </c>
      <c r="BA6" s="27">
        <f>'1'!GR6</f>
        <v>0</v>
      </c>
      <c r="BB6" s="230" t="str">
        <f>'1'!GT6</f>
        <v/>
      </c>
      <c r="BC6" s="230" t="str">
        <f>'1'!GU6</f>
        <v/>
      </c>
      <c r="BD6" s="39" t="str">
        <f>'1'!HG6</f>
        <v/>
      </c>
      <c r="BE6" s="39">
        <f>'1'!HH6</f>
        <v>0</v>
      </c>
      <c r="BF6" s="231" t="str">
        <f>'1'!HJ6</f>
        <v/>
      </c>
      <c r="BG6" s="231" t="str">
        <f>'1'!HK6</f>
        <v/>
      </c>
      <c r="BH6" s="27" t="str">
        <f>'1'!HW6</f>
        <v/>
      </c>
      <c r="BI6" s="27">
        <f>'1'!HX6</f>
        <v>0</v>
      </c>
      <c r="BJ6" s="27" t="str">
        <f>'1'!HZ6</f>
        <v/>
      </c>
      <c r="BK6" s="27" t="str">
        <f>'1'!IA6</f>
        <v/>
      </c>
      <c r="BL6" s="39" t="str">
        <f>'1'!IM6</f>
        <v/>
      </c>
      <c r="BM6" s="39">
        <f>'1'!IN6</f>
        <v>0</v>
      </c>
      <c r="BN6" s="39" t="str">
        <f>'1'!IP6</f>
        <v/>
      </c>
      <c r="BO6" s="39" t="str">
        <f>'1'!IQ6</f>
        <v/>
      </c>
      <c r="BP6" s="27" t="str">
        <f>'1'!JC6</f>
        <v/>
      </c>
      <c r="BQ6" s="27">
        <f>'1'!JD6</f>
        <v>0</v>
      </c>
      <c r="BR6" s="27" t="str">
        <f>'1'!JF6</f>
        <v/>
      </c>
      <c r="BS6" s="27" t="str">
        <f>'1'!JG6</f>
        <v/>
      </c>
      <c r="BT6" s="39" t="str">
        <f>'1'!JS6</f>
        <v/>
      </c>
      <c r="BU6" s="39">
        <f>'1'!JT6</f>
        <v>0</v>
      </c>
      <c r="BV6" s="39" t="str">
        <f>'1'!JV6</f>
        <v/>
      </c>
      <c r="BW6" s="39" t="str">
        <f>'1'!JW6</f>
        <v/>
      </c>
      <c r="BX6" s="27" t="str">
        <f>'1'!KI6</f>
        <v/>
      </c>
      <c r="BY6" s="27">
        <f>'1'!KJ6</f>
        <v>0</v>
      </c>
      <c r="BZ6" s="27" t="str">
        <f>'1'!KL6</f>
        <v/>
      </c>
      <c r="CA6" s="27" t="str">
        <f>'1'!KM6</f>
        <v/>
      </c>
      <c r="CB6" s="39" t="str">
        <f>'1'!KY6</f>
        <v/>
      </c>
      <c r="CC6" s="39">
        <f>'1'!KZ6</f>
        <v>0</v>
      </c>
      <c r="CD6" s="39" t="str">
        <f>'1'!LB6</f>
        <v/>
      </c>
      <c r="CE6" s="39" t="str">
        <f>'1'!LC6</f>
        <v/>
      </c>
      <c r="CF6" s="231"/>
      <c r="CG6" s="231"/>
      <c r="CH6" s="159" t="str">
        <f t="shared" si="1"/>
        <v/>
      </c>
      <c r="CI6" s="24">
        <f>'1'!HX6</f>
        <v>0</v>
      </c>
      <c r="CJ6" s="24" t="str">
        <f>'1'!HZ6</f>
        <v/>
      </c>
      <c r="CK6" s="24" t="str">
        <f>'1'!IA6</f>
        <v/>
      </c>
      <c r="CL6" s="206" t="str">
        <f t="shared" si="2"/>
        <v/>
      </c>
      <c r="CM6" s="36">
        <f>'1'!IN6</f>
        <v>0</v>
      </c>
      <c r="CN6" s="36" t="str">
        <f>'1'!IP6</f>
        <v/>
      </c>
      <c r="CO6" s="36" t="str">
        <f>'1'!IQ6</f>
        <v/>
      </c>
      <c r="CP6" s="159" t="str">
        <f t="shared" si="3"/>
        <v/>
      </c>
      <c r="CQ6" s="24">
        <f>'1'!JD6</f>
        <v>0</v>
      </c>
      <c r="CR6" s="24" t="str">
        <f>'1'!JF6</f>
        <v/>
      </c>
      <c r="CS6" s="24" t="str">
        <f>'1'!JG6</f>
        <v/>
      </c>
      <c r="CT6" s="206" t="str">
        <f t="shared" si="4"/>
        <v/>
      </c>
      <c r="CU6" s="36">
        <f>'1'!JT6</f>
        <v>0</v>
      </c>
      <c r="CV6" s="36" t="str">
        <f>'1'!JV6</f>
        <v/>
      </c>
      <c r="CW6" s="36" t="str">
        <f>'1'!JW6</f>
        <v/>
      </c>
      <c r="CX6" s="159" t="str">
        <f t="shared" si="5"/>
        <v>#REF!</v>
      </c>
      <c r="CY6" s="24">
        <f>'1'!KJ6</f>
        <v>0</v>
      </c>
      <c r="CZ6" s="24" t="str">
        <f>'1'!KL6</f>
        <v/>
      </c>
      <c r="DA6" s="24" t="str">
        <f>'1'!KM6</f>
        <v/>
      </c>
      <c r="DB6" s="206" t="str">
        <f t="shared" si="6"/>
        <v>#REF!</v>
      </c>
      <c r="DC6" s="36">
        <f>'1'!KZ6</f>
        <v>0</v>
      </c>
      <c r="DD6" s="36" t="str">
        <f>'1'!LB6</f>
        <v/>
      </c>
      <c r="DE6" s="36" t="str">
        <f>'1'!LC6</f>
        <v/>
      </c>
      <c r="DF6" s="159" t="str">
        <f t="shared" si="7"/>
        <v/>
      </c>
      <c r="DG6" s="24" t="str">
        <f t="shared" ref="DG6:DI6" si="8">#REF!</f>
        <v>#REF!</v>
      </c>
      <c r="DH6" s="24" t="str">
        <f t="shared" si="8"/>
        <v>#REF!</v>
      </c>
      <c r="DI6" s="24" t="str">
        <f t="shared" si="8"/>
        <v>#REF!</v>
      </c>
      <c r="DJ6" s="206" t="str">
        <f t="shared" si="9"/>
        <v/>
      </c>
      <c r="DK6" s="36" t="str">
        <f t="shared" ref="DK6:DM6" si="10">#REF!</f>
        <v>#REF!</v>
      </c>
      <c r="DL6" s="36" t="str">
        <f t="shared" si="10"/>
        <v>#REF!</v>
      </c>
      <c r="DM6" s="36" t="str">
        <f t="shared" si="10"/>
        <v>#REF!</v>
      </c>
      <c r="DN6" s="159" t="str">
        <f t="shared" ref="DN6:DN49" si="17">IF(OR(VALUE(DO5)=3,VALUE(DO5)=4,VALUE(DO5)=5,VALUE(DO5)=6),1,IF(VALUE(DO5)=0,DN5,DN5+1))</f>
        <v/>
      </c>
      <c r="DO6" s="24" t="str">
        <f t="shared" ref="DO6:DQ6" si="11">#REF!</f>
        <v>#REF!</v>
      </c>
      <c r="DP6" s="24" t="str">
        <f t="shared" si="11"/>
        <v>#REF!</v>
      </c>
      <c r="DQ6" s="24" t="str">
        <f t="shared" si="11"/>
        <v>#REF!</v>
      </c>
      <c r="DR6" s="209" t="str">
        <f t="shared" si="12"/>
        <v>#REF!</v>
      </c>
      <c r="DS6" s="210" t="str">
        <f t="shared" si="13"/>
        <v>#REF!</v>
      </c>
      <c r="DT6" s="210" t="str">
        <f t="shared" ref="DT6:DU6" si="14">#REF!</f>
        <v>#REF!</v>
      </c>
      <c r="DU6" s="210" t="str">
        <f t="shared" si="14"/>
        <v>#REF!</v>
      </c>
    </row>
    <row r="7" ht="15.75" customHeight="1">
      <c r="A7" s="228">
        <f>'1'!A7</f>
        <v>46114</v>
      </c>
      <c r="B7" s="229" t="str">
        <f>'1'!B7</f>
        <v>木</v>
      </c>
      <c r="C7" s="232">
        <f>'1'!C7</f>
        <v>0</v>
      </c>
      <c r="D7" s="233" t="str">
        <f>'1'!G7</f>
        <v/>
      </c>
      <c r="E7" s="27">
        <f>'1'!H7</f>
        <v>0</v>
      </c>
      <c r="F7" s="230"/>
      <c r="G7" s="230" t="str">
        <f>'1'!K7</f>
        <v/>
      </c>
      <c r="H7" s="206" t="str">
        <f>'1'!W7</f>
        <v/>
      </c>
      <c r="I7" s="39">
        <f>'1'!X7</f>
        <v>0</v>
      </c>
      <c r="J7" s="231" t="str">
        <f>'1'!Z7</f>
        <v/>
      </c>
      <c r="K7" s="231" t="str">
        <f>'1'!AA7</f>
        <v/>
      </c>
      <c r="L7" s="159" t="str">
        <f>'1'!AM7</f>
        <v/>
      </c>
      <c r="M7" s="27">
        <f>'1'!AN7</f>
        <v>0</v>
      </c>
      <c r="N7" s="230" t="str">
        <f>'1'!AP7</f>
        <v/>
      </c>
      <c r="O7" s="230" t="str">
        <f>'1'!AQ7</f>
        <v/>
      </c>
      <c r="P7" s="206" t="str">
        <f>'1'!BC7</f>
        <v/>
      </c>
      <c r="Q7" s="39">
        <f>'1'!BD7</f>
        <v>0</v>
      </c>
      <c r="R7" s="231" t="str">
        <f>'1'!BF7</f>
        <v/>
      </c>
      <c r="S7" s="231" t="str">
        <f>'1'!BG7</f>
        <v/>
      </c>
      <c r="T7" s="159" t="str">
        <f>'1'!BS7</f>
        <v/>
      </c>
      <c r="U7" s="27">
        <f>'1'!BT7</f>
        <v>0</v>
      </c>
      <c r="V7" s="230" t="str">
        <f>'1'!BV7</f>
        <v/>
      </c>
      <c r="W7" s="230" t="str">
        <f>'1'!BW7</f>
        <v/>
      </c>
      <c r="X7" s="206" t="str">
        <f>'1'!CI7</f>
        <v/>
      </c>
      <c r="Y7" s="39">
        <f>'1'!CJ7</f>
        <v>0</v>
      </c>
      <c r="Z7" s="231" t="str">
        <f>'1'!CL7</f>
        <v/>
      </c>
      <c r="AA7" s="231" t="str">
        <f>'1'!CM7</f>
        <v/>
      </c>
      <c r="AB7" s="159" t="str">
        <f>'1'!CY7</f>
        <v/>
      </c>
      <c r="AC7" s="27">
        <f>'1'!CZ7</f>
        <v>0</v>
      </c>
      <c r="AD7" s="226" t="str">
        <f>'1'!DB7</f>
        <v/>
      </c>
      <c r="AE7" s="230" t="str">
        <f>'1'!DC7</f>
        <v/>
      </c>
      <c r="AF7" s="206" t="str">
        <f>'1'!DO7</f>
        <v/>
      </c>
      <c r="AG7" s="39">
        <f>'1'!DP7</f>
        <v>0</v>
      </c>
      <c r="AH7" s="231" t="str">
        <f>'1'!DR7</f>
        <v/>
      </c>
      <c r="AI7" s="231" t="str">
        <f>'1'!DS7</f>
        <v/>
      </c>
      <c r="AJ7" s="159" t="str">
        <f>'1'!EE7</f>
        <v/>
      </c>
      <c r="AK7" s="27">
        <f>'1'!EF7</f>
        <v>0</v>
      </c>
      <c r="AL7" s="230" t="str">
        <f>'1'!EH7</f>
        <v/>
      </c>
      <c r="AM7" s="230" t="str">
        <f>'1'!EI7</f>
        <v/>
      </c>
      <c r="AN7" s="206" t="str">
        <f>'1'!EU7</f>
        <v/>
      </c>
      <c r="AO7" s="39">
        <f>'1'!EV7</f>
        <v>0</v>
      </c>
      <c r="AP7" s="231" t="str">
        <f>'1'!EX7</f>
        <v/>
      </c>
      <c r="AQ7" s="231" t="str">
        <f>'1'!EY7</f>
        <v/>
      </c>
      <c r="AR7" s="159" t="str">
        <f>'1'!FK7</f>
        <v/>
      </c>
      <c r="AS7" s="27">
        <f>'1'!FL7</f>
        <v>0</v>
      </c>
      <c r="AT7" s="230" t="str">
        <f>'1'!FN7</f>
        <v/>
      </c>
      <c r="AU7" s="230" t="str">
        <f>'1'!FO7</f>
        <v/>
      </c>
      <c r="AV7" s="206" t="str">
        <f>'1'!GA7</f>
        <v/>
      </c>
      <c r="AW7" s="39">
        <f>'1'!GB7</f>
        <v>0</v>
      </c>
      <c r="AX7" s="231" t="str">
        <f>'1'!GD7</f>
        <v/>
      </c>
      <c r="AY7" s="231" t="str">
        <f>'1'!GE7</f>
        <v/>
      </c>
      <c r="AZ7" s="159" t="str">
        <f>'1'!GQ7</f>
        <v/>
      </c>
      <c r="BA7" s="27">
        <f>'1'!GR7</f>
        <v>0</v>
      </c>
      <c r="BB7" s="230" t="str">
        <f>'1'!GT7</f>
        <v/>
      </c>
      <c r="BC7" s="230" t="str">
        <f>'1'!GU7</f>
        <v/>
      </c>
      <c r="BD7" s="206" t="str">
        <f>'1'!HG7</f>
        <v/>
      </c>
      <c r="BE7" s="39">
        <f>'1'!HH7</f>
        <v>0</v>
      </c>
      <c r="BF7" s="231" t="str">
        <f>'1'!HJ7</f>
        <v/>
      </c>
      <c r="BG7" s="231" t="str">
        <f>'1'!HK7</f>
        <v/>
      </c>
      <c r="BH7" s="159" t="str">
        <f>'1'!HW7</f>
        <v/>
      </c>
      <c r="BI7" s="27">
        <f>'1'!HX7</f>
        <v>0</v>
      </c>
      <c r="BJ7" s="230" t="str">
        <f>'1'!HZ7</f>
        <v/>
      </c>
      <c r="BK7" s="230" t="str">
        <f>'1'!IA7</f>
        <v/>
      </c>
      <c r="BL7" s="206" t="str">
        <f>'1'!IM7</f>
        <v/>
      </c>
      <c r="BM7" s="39">
        <f>'1'!IN7</f>
        <v>0</v>
      </c>
      <c r="BN7" s="231" t="str">
        <f>'1'!IP7</f>
        <v/>
      </c>
      <c r="BO7" s="231" t="str">
        <f>'1'!IQ7</f>
        <v/>
      </c>
      <c r="BP7" s="159" t="str">
        <f>'1'!JC7</f>
        <v/>
      </c>
      <c r="BQ7" s="27">
        <f>'1'!JD7</f>
        <v>0</v>
      </c>
      <c r="BR7" s="230" t="str">
        <f>'1'!JF7</f>
        <v/>
      </c>
      <c r="BS7" s="230" t="str">
        <f>'1'!JG7</f>
        <v/>
      </c>
      <c r="BT7" s="206" t="str">
        <f>'1'!JS7</f>
        <v/>
      </c>
      <c r="BU7" s="39">
        <f>'1'!JT7</f>
        <v>0</v>
      </c>
      <c r="BV7" s="231" t="str">
        <f>'1'!JV7</f>
        <v/>
      </c>
      <c r="BW7" s="231" t="str">
        <f>'1'!JW7</f>
        <v/>
      </c>
      <c r="BX7" s="159" t="str">
        <f>'1'!KI7</f>
        <v/>
      </c>
      <c r="BY7" s="27">
        <f>'1'!KJ7</f>
        <v>0</v>
      </c>
      <c r="BZ7" s="230" t="str">
        <f>'1'!KL7</f>
        <v/>
      </c>
      <c r="CA7" s="230" t="str">
        <f>'1'!KM7</f>
        <v/>
      </c>
      <c r="CB7" s="206" t="str">
        <f>'1'!KY7</f>
        <v/>
      </c>
      <c r="CC7" s="39">
        <f>'1'!KZ7</f>
        <v>0</v>
      </c>
      <c r="CD7" s="231" t="str">
        <f>'1'!LB7</f>
        <v/>
      </c>
      <c r="CE7" s="231" t="str">
        <f>'1'!LC7</f>
        <v/>
      </c>
      <c r="CF7" s="231"/>
      <c r="CG7" s="231"/>
      <c r="CH7" s="159" t="str">
        <f t="shared" si="1"/>
        <v/>
      </c>
      <c r="CI7" s="24">
        <f>'1'!HX7</f>
        <v>0</v>
      </c>
      <c r="CJ7" s="24" t="str">
        <f>'1'!HZ7</f>
        <v/>
      </c>
      <c r="CK7" s="24" t="str">
        <f>'1'!IA7</f>
        <v/>
      </c>
      <c r="CL7" s="206" t="str">
        <f t="shared" si="2"/>
        <v/>
      </c>
      <c r="CM7" s="36">
        <f>'1'!IN7</f>
        <v>0</v>
      </c>
      <c r="CN7" s="36" t="str">
        <f>'1'!IP7</f>
        <v/>
      </c>
      <c r="CO7" s="36" t="str">
        <f>'1'!IQ7</f>
        <v/>
      </c>
      <c r="CP7" s="159" t="str">
        <f t="shared" si="3"/>
        <v/>
      </c>
      <c r="CQ7" s="24">
        <f>'1'!JD7</f>
        <v>0</v>
      </c>
      <c r="CR7" s="24" t="str">
        <f>'1'!JF7</f>
        <v/>
      </c>
      <c r="CS7" s="24" t="str">
        <f>'1'!JG7</f>
        <v/>
      </c>
      <c r="CT7" s="206" t="str">
        <f t="shared" si="4"/>
        <v/>
      </c>
      <c r="CU7" s="36">
        <f>'1'!JT7</f>
        <v>0</v>
      </c>
      <c r="CV7" s="36" t="str">
        <f>'1'!JV7</f>
        <v/>
      </c>
      <c r="CW7" s="36" t="str">
        <f>'1'!JW7</f>
        <v/>
      </c>
      <c r="CX7" s="159" t="str">
        <f t="shared" si="5"/>
        <v>#REF!</v>
      </c>
      <c r="CY7" s="24">
        <f>'1'!KJ7</f>
        <v>0</v>
      </c>
      <c r="CZ7" s="24" t="str">
        <f>'1'!KL7</f>
        <v/>
      </c>
      <c r="DA7" s="24" t="str">
        <f>'1'!KM7</f>
        <v/>
      </c>
      <c r="DB7" s="206" t="str">
        <f t="shared" si="6"/>
        <v>#REF!</v>
      </c>
      <c r="DC7" s="36">
        <f>'1'!KZ7</f>
        <v>0</v>
      </c>
      <c r="DD7" s="36" t="str">
        <f>'1'!LB7</f>
        <v/>
      </c>
      <c r="DE7" s="36" t="str">
        <f>'1'!LC7</f>
        <v/>
      </c>
      <c r="DF7" s="159" t="str">
        <f t="shared" si="7"/>
        <v>#REF!</v>
      </c>
      <c r="DG7" s="24" t="str">
        <f t="shared" ref="DG7:DI7" si="15">#REF!</f>
        <v>#REF!</v>
      </c>
      <c r="DH7" s="24" t="str">
        <f t="shared" si="15"/>
        <v>#REF!</v>
      </c>
      <c r="DI7" s="24" t="str">
        <f t="shared" si="15"/>
        <v>#REF!</v>
      </c>
      <c r="DJ7" s="206" t="str">
        <f t="shared" si="9"/>
        <v>#REF!</v>
      </c>
      <c r="DK7" s="36" t="str">
        <f t="shared" ref="DK7:DM7" si="16">#REF!</f>
        <v>#REF!</v>
      </c>
      <c r="DL7" s="36" t="str">
        <f t="shared" si="16"/>
        <v>#REF!</v>
      </c>
      <c r="DM7" s="36" t="str">
        <f t="shared" si="16"/>
        <v>#REF!</v>
      </c>
      <c r="DN7" s="159" t="str">
        <f t="shared" si="17"/>
        <v>#REF!</v>
      </c>
      <c r="DO7" s="24" t="str">
        <f t="shared" ref="DO7:DQ7" si="18">#REF!</f>
        <v>#REF!</v>
      </c>
      <c r="DP7" s="24" t="str">
        <f t="shared" si="18"/>
        <v>#REF!</v>
      </c>
      <c r="DQ7" s="24" t="str">
        <f t="shared" si="18"/>
        <v>#REF!</v>
      </c>
      <c r="DR7" s="209" t="str">
        <f t="shared" si="12"/>
        <v>#REF!</v>
      </c>
      <c r="DS7" s="210" t="str">
        <f t="shared" si="13"/>
        <v>#REF!</v>
      </c>
      <c r="DT7" s="210" t="str">
        <f t="shared" ref="DT7:DU7" si="19">#REF!</f>
        <v>#REF!</v>
      </c>
      <c r="DU7" s="210" t="str">
        <f t="shared" si="19"/>
        <v>#REF!</v>
      </c>
    </row>
    <row r="8" ht="15.75" customHeight="1">
      <c r="A8" s="228">
        <f>'1'!A8</f>
        <v>46115</v>
      </c>
      <c r="B8" s="229" t="str">
        <f>'1'!B8</f>
        <v>金</v>
      </c>
      <c r="C8" s="232">
        <f>'1'!C8</f>
        <v>0</v>
      </c>
      <c r="D8" s="233" t="str">
        <f>'1'!G8</f>
        <v/>
      </c>
      <c r="E8" s="27">
        <f>'1'!H8</f>
        <v>0</v>
      </c>
      <c r="F8" s="230"/>
      <c r="G8" s="230" t="str">
        <f>'1'!K8</f>
        <v/>
      </c>
      <c r="H8" s="206" t="str">
        <f>'1'!W8</f>
        <v/>
      </c>
      <c r="I8" s="39">
        <f>'1'!X8</f>
        <v>0</v>
      </c>
      <c r="J8" s="231" t="str">
        <f>'1'!Z8</f>
        <v/>
      </c>
      <c r="K8" s="231" t="str">
        <f>'1'!AA8</f>
        <v/>
      </c>
      <c r="L8" s="159" t="str">
        <f>'1'!AM8</f>
        <v/>
      </c>
      <c r="M8" s="27">
        <f>'1'!AN8</f>
        <v>0</v>
      </c>
      <c r="N8" s="230" t="str">
        <f>'1'!AP8</f>
        <v/>
      </c>
      <c r="O8" s="230" t="str">
        <f>'1'!AQ8</f>
        <v/>
      </c>
      <c r="P8" s="206" t="str">
        <f>'1'!BC8</f>
        <v/>
      </c>
      <c r="Q8" s="39">
        <f>'1'!BD8</f>
        <v>0</v>
      </c>
      <c r="R8" s="231" t="str">
        <f>'1'!BF8</f>
        <v/>
      </c>
      <c r="S8" s="231" t="str">
        <f>'1'!BG8</f>
        <v/>
      </c>
      <c r="T8" s="159" t="str">
        <f>'1'!BS8</f>
        <v/>
      </c>
      <c r="U8" s="27">
        <f>'1'!BT8</f>
        <v>0</v>
      </c>
      <c r="V8" s="230" t="str">
        <f>'1'!BV8</f>
        <v/>
      </c>
      <c r="W8" s="230" t="str">
        <f>'1'!BW8</f>
        <v/>
      </c>
      <c r="X8" s="206" t="str">
        <f>'1'!CI8</f>
        <v/>
      </c>
      <c r="Y8" s="39">
        <f>'1'!CJ8</f>
        <v>0</v>
      </c>
      <c r="Z8" s="231" t="str">
        <f>'1'!CL8</f>
        <v/>
      </c>
      <c r="AA8" s="231" t="str">
        <f>'1'!CM8</f>
        <v/>
      </c>
      <c r="AB8" s="159" t="str">
        <f>'1'!CY8</f>
        <v/>
      </c>
      <c r="AC8" s="27">
        <f>'1'!CZ8</f>
        <v>0</v>
      </c>
      <c r="AD8" s="226" t="str">
        <f>'1'!DB8</f>
        <v/>
      </c>
      <c r="AE8" s="230" t="str">
        <f>'1'!DC8</f>
        <v/>
      </c>
      <c r="AF8" s="206" t="str">
        <f>'1'!DO8</f>
        <v/>
      </c>
      <c r="AG8" s="39">
        <f>'1'!DP8</f>
        <v>0</v>
      </c>
      <c r="AH8" s="231" t="str">
        <f>'1'!DR8</f>
        <v/>
      </c>
      <c r="AI8" s="231" t="str">
        <f>'1'!DS8</f>
        <v/>
      </c>
      <c r="AJ8" s="159" t="str">
        <f>'1'!EE8</f>
        <v/>
      </c>
      <c r="AK8" s="27">
        <f>'1'!EF8</f>
        <v>0</v>
      </c>
      <c r="AL8" s="230" t="str">
        <f>'1'!EH8</f>
        <v/>
      </c>
      <c r="AM8" s="230" t="str">
        <f>'1'!EI8</f>
        <v/>
      </c>
      <c r="AN8" s="206" t="str">
        <f>'1'!EU8</f>
        <v/>
      </c>
      <c r="AO8" s="39">
        <f>'1'!EV8</f>
        <v>0</v>
      </c>
      <c r="AP8" s="231" t="str">
        <f>'1'!EX8</f>
        <v/>
      </c>
      <c r="AQ8" s="231" t="str">
        <f>'1'!EY8</f>
        <v/>
      </c>
      <c r="AR8" s="159" t="str">
        <f>'1'!FK8</f>
        <v/>
      </c>
      <c r="AS8" s="27">
        <f>'1'!FL8</f>
        <v>0</v>
      </c>
      <c r="AT8" s="230" t="str">
        <f>'1'!FN8</f>
        <v/>
      </c>
      <c r="AU8" s="230" t="str">
        <f>'1'!FO8</f>
        <v/>
      </c>
      <c r="AV8" s="206" t="str">
        <f>'1'!GA8</f>
        <v/>
      </c>
      <c r="AW8" s="39">
        <f>'1'!GB8</f>
        <v>0</v>
      </c>
      <c r="AX8" s="231" t="str">
        <f>'1'!GD8</f>
        <v/>
      </c>
      <c r="AY8" s="231" t="str">
        <f>'1'!GE8</f>
        <v/>
      </c>
      <c r="AZ8" s="159" t="str">
        <f>'1'!GQ8</f>
        <v/>
      </c>
      <c r="BA8" s="27">
        <f>'1'!GR8</f>
        <v>0</v>
      </c>
      <c r="BB8" s="230" t="str">
        <f>'1'!GT8</f>
        <v/>
      </c>
      <c r="BC8" s="230" t="str">
        <f>'1'!GU8</f>
        <v/>
      </c>
      <c r="BD8" s="206" t="str">
        <f>'1'!HG8</f>
        <v/>
      </c>
      <c r="BE8" s="39">
        <f>'1'!HH8</f>
        <v>0</v>
      </c>
      <c r="BF8" s="231" t="str">
        <f>'1'!HJ8</f>
        <v/>
      </c>
      <c r="BG8" s="231" t="str">
        <f>'1'!HK8</f>
        <v/>
      </c>
      <c r="BH8" s="159" t="str">
        <f>'1'!HW8</f>
        <v/>
      </c>
      <c r="BI8" s="27">
        <f>'1'!HX8</f>
        <v>0</v>
      </c>
      <c r="BJ8" s="230" t="str">
        <f>'1'!HZ8</f>
        <v/>
      </c>
      <c r="BK8" s="230" t="str">
        <f>'1'!IA8</f>
        <v/>
      </c>
      <c r="BL8" s="206" t="str">
        <f>'1'!IM8</f>
        <v/>
      </c>
      <c r="BM8" s="39">
        <f>'1'!IN8</f>
        <v>0</v>
      </c>
      <c r="BN8" s="231" t="str">
        <f>'1'!IP8</f>
        <v/>
      </c>
      <c r="BO8" s="231" t="str">
        <f>'1'!IQ8</f>
        <v/>
      </c>
      <c r="BP8" s="159" t="str">
        <f>'1'!JC8</f>
        <v/>
      </c>
      <c r="BQ8" s="27">
        <f>'1'!JD8</f>
        <v>0</v>
      </c>
      <c r="BR8" s="230" t="str">
        <f>'1'!JF8</f>
        <v/>
      </c>
      <c r="BS8" s="230" t="str">
        <f>'1'!JG8</f>
        <v/>
      </c>
      <c r="BT8" s="206" t="str">
        <f>'1'!JS8</f>
        <v/>
      </c>
      <c r="BU8" s="39">
        <f>'1'!JT8</f>
        <v>0</v>
      </c>
      <c r="BV8" s="231" t="str">
        <f>'1'!JV8</f>
        <v/>
      </c>
      <c r="BW8" s="231" t="str">
        <f>'1'!JW8</f>
        <v/>
      </c>
      <c r="BX8" s="159" t="str">
        <f>'1'!KI8</f>
        <v/>
      </c>
      <c r="BY8" s="27">
        <f>'1'!KJ8</f>
        <v>0</v>
      </c>
      <c r="BZ8" s="230" t="str">
        <f>'1'!KL8</f>
        <v/>
      </c>
      <c r="CA8" s="230" t="str">
        <f>'1'!KM8</f>
        <v/>
      </c>
      <c r="CB8" s="206" t="str">
        <f>'1'!KY8</f>
        <v/>
      </c>
      <c r="CC8" s="39">
        <f>'1'!KZ8</f>
        <v>0</v>
      </c>
      <c r="CD8" s="231" t="str">
        <f>'1'!LB8</f>
        <v/>
      </c>
      <c r="CE8" s="231" t="str">
        <f>'1'!LC8</f>
        <v/>
      </c>
      <c r="CF8" s="231"/>
      <c r="CG8" s="231"/>
      <c r="CH8" s="159" t="str">
        <f t="shared" si="1"/>
        <v/>
      </c>
      <c r="CI8" s="24">
        <f>'1'!HX8</f>
        <v>0</v>
      </c>
      <c r="CJ8" s="24" t="str">
        <f>'1'!HZ8</f>
        <v/>
      </c>
      <c r="CK8" s="24" t="str">
        <f>'1'!IA8</f>
        <v/>
      </c>
      <c r="CL8" s="206" t="str">
        <f t="shared" si="2"/>
        <v/>
      </c>
      <c r="CM8" s="36">
        <f>'1'!IN8</f>
        <v>0</v>
      </c>
      <c r="CN8" s="36" t="str">
        <f>'1'!IP8</f>
        <v/>
      </c>
      <c r="CO8" s="36" t="str">
        <f>'1'!IQ8</f>
        <v/>
      </c>
      <c r="CP8" s="159" t="str">
        <f t="shared" si="3"/>
        <v/>
      </c>
      <c r="CQ8" s="24">
        <f>'1'!JD8</f>
        <v>0</v>
      </c>
      <c r="CR8" s="24" t="str">
        <f>'1'!JF8</f>
        <v/>
      </c>
      <c r="CS8" s="24" t="str">
        <f>'1'!JG8</f>
        <v/>
      </c>
      <c r="CT8" s="206" t="str">
        <f t="shared" si="4"/>
        <v/>
      </c>
      <c r="CU8" s="36">
        <f>'1'!JT8</f>
        <v>0</v>
      </c>
      <c r="CV8" s="36" t="str">
        <f>'1'!JV8</f>
        <v/>
      </c>
      <c r="CW8" s="36" t="str">
        <f>'1'!JW8</f>
        <v/>
      </c>
      <c r="CX8" s="159" t="str">
        <f t="shared" si="5"/>
        <v>#REF!</v>
      </c>
      <c r="CY8" s="24">
        <f>'1'!KJ8</f>
        <v>0</v>
      </c>
      <c r="CZ8" s="24" t="str">
        <f>'1'!KL8</f>
        <v/>
      </c>
      <c r="DA8" s="24" t="str">
        <f>'1'!KM8</f>
        <v/>
      </c>
      <c r="DB8" s="206" t="str">
        <f t="shared" si="6"/>
        <v>#REF!</v>
      </c>
      <c r="DC8" s="36">
        <f>'1'!KZ8</f>
        <v>0</v>
      </c>
      <c r="DD8" s="36" t="str">
        <f>'1'!LB8</f>
        <v/>
      </c>
      <c r="DE8" s="36" t="str">
        <f>'1'!LC8</f>
        <v/>
      </c>
      <c r="DF8" s="159" t="str">
        <f t="shared" si="7"/>
        <v>#REF!</v>
      </c>
      <c r="DG8" s="24" t="str">
        <f t="shared" ref="DG8:DI8" si="20">#REF!</f>
        <v>#REF!</v>
      </c>
      <c r="DH8" s="24" t="str">
        <f t="shared" si="20"/>
        <v>#REF!</v>
      </c>
      <c r="DI8" s="24" t="str">
        <f t="shared" si="20"/>
        <v>#REF!</v>
      </c>
      <c r="DJ8" s="206" t="str">
        <f t="shared" si="9"/>
        <v>#REF!</v>
      </c>
      <c r="DK8" s="36" t="str">
        <f t="shared" ref="DK8:DM8" si="21">#REF!</f>
        <v>#REF!</v>
      </c>
      <c r="DL8" s="36" t="str">
        <f t="shared" si="21"/>
        <v>#REF!</v>
      </c>
      <c r="DM8" s="36" t="str">
        <f t="shared" si="21"/>
        <v>#REF!</v>
      </c>
      <c r="DN8" s="159" t="str">
        <f t="shared" si="17"/>
        <v>#REF!</v>
      </c>
      <c r="DO8" s="24" t="str">
        <f t="shared" ref="DO8:DQ8" si="22">#REF!</f>
        <v>#REF!</v>
      </c>
      <c r="DP8" s="24" t="str">
        <f t="shared" si="22"/>
        <v>#REF!</v>
      </c>
      <c r="DQ8" s="24" t="str">
        <f t="shared" si="22"/>
        <v>#REF!</v>
      </c>
      <c r="DR8" s="209" t="str">
        <f t="shared" si="12"/>
        <v>#REF!</v>
      </c>
      <c r="DS8" s="210" t="str">
        <f t="shared" si="13"/>
        <v>#REF!</v>
      </c>
      <c r="DT8" s="210" t="str">
        <f t="shared" ref="DT8:DU8" si="23">#REF!</f>
        <v>#REF!</v>
      </c>
      <c r="DU8" s="210" t="str">
        <f t="shared" si="23"/>
        <v>#REF!</v>
      </c>
    </row>
    <row r="9" ht="15.75" customHeight="1">
      <c r="A9" s="228">
        <f>'1'!A9</f>
        <v>46116</v>
      </c>
      <c r="B9" s="229" t="str">
        <f>'1'!B9</f>
        <v>土</v>
      </c>
      <c r="C9" s="232">
        <f>'1'!C9</f>
        <v>0</v>
      </c>
      <c r="D9" s="233" t="str">
        <f>'1'!G9</f>
        <v/>
      </c>
      <c r="E9" s="27">
        <f>'1'!H9</f>
        <v>0</v>
      </c>
      <c r="F9" s="230"/>
      <c r="G9" s="230" t="str">
        <f>'1'!K9</f>
        <v/>
      </c>
      <c r="H9" s="206" t="str">
        <f>'1'!W9</f>
        <v/>
      </c>
      <c r="I9" s="39">
        <f>'1'!X9</f>
        <v>0</v>
      </c>
      <c r="J9" s="231" t="str">
        <f>'1'!Z9</f>
        <v/>
      </c>
      <c r="K9" s="231" t="str">
        <f>'1'!AA9</f>
        <v/>
      </c>
      <c r="L9" s="159" t="str">
        <f>'1'!AM9</f>
        <v/>
      </c>
      <c r="M9" s="27">
        <f>'1'!AN9</f>
        <v>0</v>
      </c>
      <c r="N9" s="230" t="str">
        <f>'1'!AP9</f>
        <v/>
      </c>
      <c r="O9" s="230" t="str">
        <f>'1'!AQ9</f>
        <v/>
      </c>
      <c r="P9" s="206" t="str">
        <f>'1'!BC9</f>
        <v/>
      </c>
      <c r="Q9" s="39">
        <f>'1'!BD9</f>
        <v>0</v>
      </c>
      <c r="R9" s="231" t="str">
        <f>'1'!BF9</f>
        <v/>
      </c>
      <c r="S9" s="231" t="str">
        <f>'1'!BG9</f>
        <v/>
      </c>
      <c r="T9" s="159" t="str">
        <f>'1'!BS9</f>
        <v/>
      </c>
      <c r="U9" s="27">
        <f>'1'!BT9</f>
        <v>0</v>
      </c>
      <c r="V9" s="230" t="str">
        <f>'1'!BV9</f>
        <v/>
      </c>
      <c r="W9" s="230" t="str">
        <f>'1'!BW9</f>
        <v/>
      </c>
      <c r="X9" s="206" t="str">
        <f>'1'!CI9</f>
        <v/>
      </c>
      <c r="Y9" s="39">
        <f>'1'!CJ9</f>
        <v>0</v>
      </c>
      <c r="Z9" s="231" t="str">
        <f>'1'!CL9</f>
        <v/>
      </c>
      <c r="AA9" s="231" t="str">
        <f>'1'!CM9</f>
        <v/>
      </c>
      <c r="AB9" s="159" t="str">
        <f>'1'!CY9</f>
        <v/>
      </c>
      <c r="AC9" s="27">
        <f>'1'!CZ9</f>
        <v>0</v>
      </c>
      <c r="AD9" s="226" t="str">
        <f>'1'!DB9</f>
        <v/>
      </c>
      <c r="AE9" s="230" t="str">
        <f>'1'!DC9</f>
        <v/>
      </c>
      <c r="AF9" s="206" t="str">
        <f>'1'!DO9</f>
        <v/>
      </c>
      <c r="AG9" s="39">
        <f>'1'!DP9</f>
        <v>0</v>
      </c>
      <c r="AH9" s="231" t="str">
        <f>'1'!DR9</f>
        <v/>
      </c>
      <c r="AI9" s="231" t="str">
        <f>'1'!DS9</f>
        <v/>
      </c>
      <c r="AJ9" s="159" t="str">
        <f>'1'!EE9</f>
        <v/>
      </c>
      <c r="AK9" s="27">
        <f>'1'!EF9</f>
        <v>0</v>
      </c>
      <c r="AL9" s="230" t="str">
        <f>'1'!EH9</f>
        <v/>
      </c>
      <c r="AM9" s="230" t="str">
        <f>'1'!EI9</f>
        <v/>
      </c>
      <c r="AN9" s="206" t="str">
        <f>'1'!EU9</f>
        <v/>
      </c>
      <c r="AO9" s="39">
        <f>'1'!EV9</f>
        <v>0</v>
      </c>
      <c r="AP9" s="231" t="str">
        <f>'1'!EX9</f>
        <v/>
      </c>
      <c r="AQ9" s="231" t="str">
        <f>'1'!EY9</f>
        <v/>
      </c>
      <c r="AR9" s="159" t="str">
        <f>'1'!FK9</f>
        <v/>
      </c>
      <c r="AS9" s="27">
        <f>'1'!FL9</f>
        <v>0</v>
      </c>
      <c r="AT9" s="230" t="str">
        <f>'1'!FN9</f>
        <v/>
      </c>
      <c r="AU9" s="230" t="str">
        <f>'1'!FO9</f>
        <v/>
      </c>
      <c r="AV9" s="206" t="str">
        <f>'1'!GA9</f>
        <v/>
      </c>
      <c r="AW9" s="39">
        <f>'1'!GB9</f>
        <v>0</v>
      </c>
      <c r="AX9" s="231" t="str">
        <f>'1'!GD9</f>
        <v/>
      </c>
      <c r="AY9" s="231" t="str">
        <f>'1'!GE9</f>
        <v/>
      </c>
      <c r="AZ9" s="159" t="str">
        <f>'1'!GQ9</f>
        <v/>
      </c>
      <c r="BA9" s="27">
        <f>'1'!GR9</f>
        <v>0</v>
      </c>
      <c r="BB9" s="230" t="str">
        <f>'1'!GT9</f>
        <v/>
      </c>
      <c r="BC9" s="230" t="str">
        <f>'1'!GU9</f>
        <v/>
      </c>
      <c r="BD9" s="206" t="str">
        <f>'1'!HG9</f>
        <v/>
      </c>
      <c r="BE9" s="39">
        <f>'1'!HH9</f>
        <v>0</v>
      </c>
      <c r="BF9" s="231" t="str">
        <f>'1'!HJ9</f>
        <v/>
      </c>
      <c r="BG9" s="231" t="str">
        <f>'1'!HK9</f>
        <v/>
      </c>
      <c r="BH9" s="159" t="str">
        <f>'1'!HW9</f>
        <v/>
      </c>
      <c r="BI9" s="27">
        <f>'1'!HX9</f>
        <v>0</v>
      </c>
      <c r="BJ9" s="230" t="str">
        <f>'1'!HZ9</f>
        <v/>
      </c>
      <c r="BK9" s="230" t="str">
        <f>'1'!IA9</f>
        <v/>
      </c>
      <c r="BL9" s="206" t="str">
        <f>'1'!IM9</f>
        <v/>
      </c>
      <c r="BM9" s="39">
        <f>'1'!IN9</f>
        <v>0</v>
      </c>
      <c r="BN9" s="231" t="str">
        <f>'1'!IP9</f>
        <v/>
      </c>
      <c r="BO9" s="231" t="str">
        <f>'1'!IQ9</f>
        <v/>
      </c>
      <c r="BP9" s="159" t="str">
        <f>'1'!JC9</f>
        <v/>
      </c>
      <c r="BQ9" s="27">
        <f>'1'!JD9</f>
        <v>0</v>
      </c>
      <c r="BR9" s="230" t="str">
        <f>'1'!JF9</f>
        <v/>
      </c>
      <c r="BS9" s="230" t="str">
        <f>'1'!JG9</f>
        <v/>
      </c>
      <c r="BT9" s="206" t="str">
        <f>'1'!JS9</f>
        <v/>
      </c>
      <c r="BU9" s="39">
        <f>'1'!JT9</f>
        <v>0</v>
      </c>
      <c r="BV9" s="231" t="str">
        <f>'1'!JV9</f>
        <v/>
      </c>
      <c r="BW9" s="231" t="str">
        <f>'1'!JW9</f>
        <v/>
      </c>
      <c r="BX9" s="159" t="str">
        <f>'1'!KI9</f>
        <v/>
      </c>
      <c r="BY9" s="27">
        <f>'1'!KJ9</f>
        <v>0</v>
      </c>
      <c r="BZ9" s="230" t="str">
        <f>'1'!KL9</f>
        <v/>
      </c>
      <c r="CA9" s="230" t="str">
        <f>'1'!KM9</f>
        <v/>
      </c>
      <c r="CB9" s="206" t="str">
        <f>'1'!KY9</f>
        <v/>
      </c>
      <c r="CC9" s="39">
        <f>'1'!KZ9</f>
        <v>0</v>
      </c>
      <c r="CD9" s="231" t="str">
        <f>'1'!LB9</f>
        <v/>
      </c>
      <c r="CE9" s="231" t="str">
        <f>'1'!LC9</f>
        <v/>
      </c>
      <c r="CF9" s="231"/>
      <c r="CG9" s="231"/>
      <c r="CH9" s="159" t="str">
        <f t="shared" si="1"/>
        <v/>
      </c>
      <c r="CI9" s="24">
        <f>'1'!HX9</f>
        <v>0</v>
      </c>
      <c r="CJ9" s="24" t="str">
        <f>'1'!HZ9</f>
        <v/>
      </c>
      <c r="CK9" s="24" t="str">
        <f>'1'!IA9</f>
        <v/>
      </c>
      <c r="CL9" s="206" t="str">
        <f t="shared" si="2"/>
        <v/>
      </c>
      <c r="CM9" s="36">
        <f>'1'!IN9</f>
        <v>0</v>
      </c>
      <c r="CN9" s="36" t="str">
        <f>'1'!IP9</f>
        <v/>
      </c>
      <c r="CO9" s="36" t="str">
        <f>'1'!IQ9</f>
        <v/>
      </c>
      <c r="CP9" s="159" t="str">
        <f t="shared" si="3"/>
        <v/>
      </c>
      <c r="CQ9" s="24">
        <f>'1'!JD9</f>
        <v>0</v>
      </c>
      <c r="CR9" s="24" t="str">
        <f>'1'!JF9</f>
        <v/>
      </c>
      <c r="CS9" s="24" t="str">
        <f>'1'!JG9</f>
        <v/>
      </c>
      <c r="CT9" s="206" t="str">
        <f t="shared" si="4"/>
        <v/>
      </c>
      <c r="CU9" s="36">
        <f>'1'!JT9</f>
        <v>0</v>
      </c>
      <c r="CV9" s="36" t="str">
        <f>'1'!JV9</f>
        <v/>
      </c>
      <c r="CW9" s="36" t="str">
        <f>'1'!JW9</f>
        <v/>
      </c>
      <c r="CX9" s="159" t="str">
        <f t="shared" si="5"/>
        <v>#REF!</v>
      </c>
      <c r="CY9" s="24">
        <f>'1'!KJ9</f>
        <v>0</v>
      </c>
      <c r="CZ9" s="24" t="str">
        <f>'1'!KL9</f>
        <v/>
      </c>
      <c r="DA9" s="24" t="str">
        <f>'1'!KM9</f>
        <v/>
      </c>
      <c r="DB9" s="206" t="str">
        <f t="shared" si="6"/>
        <v>#REF!</v>
      </c>
      <c r="DC9" s="36">
        <f>'1'!KZ9</f>
        <v>0</v>
      </c>
      <c r="DD9" s="36" t="str">
        <f>'1'!LB9</f>
        <v/>
      </c>
      <c r="DE9" s="36" t="str">
        <f>'1'!LC9</f>
        <v/>
      </c>
      <c r="DF9" s="159" t="str">
        <f t="shared" si="7"/>
        <v>#REF!</v>
      </c>
      <c r="DG9" s="24" t="str">
        <f t="shared" ref="DG9:DI9" si="24">#REF!</f>
        <v>#REF!</v>
      </c>
      <c r="DH9" s="24" t="str">
        <f t="shared" si="24"/>
        <v>#REF!</v>
      </c>
      <c r="DI9" s="24" t="str">
        <f t="shared" si="24"/>
        <v>#REF!</v>
      </c>
      <c r="DJ9" s="206" t="str">
        <f t="shared" si="9"/>
        <v>#REF!</v>
      </c>
      <c r="DK9" s="36" t="str">
        <f t="shared" ref="DK9:DM9" si="25">#REF!</f>
        <v>#REF!</v>
      </c>
      <c r="DL9" s="36" t="str">
        <f t="shared" si="25"/>
        <v>#REF!</v>
      </c>
      <c r="DM9" s="36" t="str">
        <f t="shared" si="25"/>
        <v>#REF!</v>
      </c>
      <c r="DN9" s="159" t="str">
        <f t="shared" si="17"/>
        <v>#REF!</v>
      </c>
      <c r="DO9" s="24" t="str">
        <f t="shared" ref="DO9:DQ9" si="26">#REF!</f>
        <v>#REF!</v>
      </c>
      <c r="DP9" s="24" t="str">
        <f t="shared" si="26"/>
        <v>#REF!</v>
      </c>
      <c r="DQ9" s="24" t="str">
        <f t="shared" si="26"/>
        <v>#REF!</v>
      </c>
      <c r="DR9" s="209" t="str">
        <f t="shared" si="12"/>
        <v>#REF!</v>
      </c>
      <c r="DS9" s="210" t="str">
        <f t="shared" si="13"/>
        <v>#REF!</v>
      </c>
      <c r="DT9" s="210" t="str">
        <f t="shared" ref="DT9:DU9" si="27">#REF!</f>
        <v>#REF!</v>
      </c>
      <c r="DU9" s="210" t="str">
        <f t="shared" si="27"/>
        <v>#REF!</v>
      </c>
    </row>
    <row r="10" ht="15.75" customHeight="1">
      <c r="A10" s="228">
        <f>'1'!A10</f>
        <v>46117</v>
      </c>
      <c r="B10" s="229" t="str">
        <f>'1'!B10</f>
        <v>日</v>
      </c>
      <c r="C10" s="232">
        <f>'1'!C10</f>
        <v>0</v>
      </c>
      <c r="D10" s="233" t="str">
        <f>'1'!G10</f>
        <v/>
      </c>
      <c r="E10" s="27">
        <f>'1'!H10</f>
        <v>0</v>
      </c>
      <c r="F10" s="230"/>
      <c r="G10" s="230" t="str">
        <f>'1'!K10</f>
        <v/>
      </c>
      <c r="H10" s="206" t="str">
        <f>'1'!W10</f>
        <v/>
      </c>
      <c r="I10" s="39">
        <f>'1'!X10</f>
        <v>0</v>
      </c>
      <c r="J10" s="231" t="str">
        <f>'1'!Z10</f>
        <v/>
      </c>
      <c r="K10" s="231" t="str">
        <f>'1'!AA10</f>
        <v/>
      </c>
      <c r="L10" s="159" t="str">
        <f>'1'!AM10</f>
        <v/>
      </c>
      <c r="M10" s="27">
        <f>'1'!AN10</f>
        <v>0</v>
      </c>
      <c r="N10" s="230" t="str">
        <f>'1'!AP10</f>
        <v/>
      </c>
      <c r="O10" s="230" t="str">
        <f>'1'!AQ10</f>
        <v/>
      </c>
      <c r="P10" s="206" t="str">
        <f>'1'!BC10</f>
        <v/>
      </c>
      <c r="Q10" s="39">
        <f>'1'!BD10</f>
        <v>0</v>
      </c>
      <c r="R10" s="231" t="str">
        <f>'1'!BF10</f>
        <v/>
      </c>
      <c r="S10" s="231" t="str">
        <f>'1'!BG10</f>
        <v/>
      </c>
      <c r="T10" s="159" t="str">
        <f>'1'!BS10</f>
        <v/>
      </c>
      <c r="U10" s="27">
        <f>'1'!BT10</f>
        <v>0</v>
      </c>
      <c r="V10" s="230" t="str">
        <f>'1'!BV10</f>
        <v/>
      </c>
      <c r="W10" s="230" t="str">
        <f>'1'!BW10</f>
        <v/>
      </c>
      <c r="X10" s="206" t="str">
        <f>'1'!CI10</f>
        <v/>
      </c>
      <c r="Y10" s="39">
        <f>'1'!CJ10</f>
        <v>0</v>
      </c>
      <c r="Z10" s="231" t="str">
        <f>'1'!CL10</f>
        <v/>
      </c>
      <c r="AA10" s="231" t="str">
        <f>'1'!CM10</f>
        <v/>
      </c>
      <c r="AB10" s="159" t="str">
        <f>'1'!CY10</f>
        <v/>
      </c>
      <c r="AC10" s="27">
        <f>'1'!CZ10</f>
        <v>0</v>
      </c>
      <c r="AD10" s="226" t="str">
        <f>'1'!DB10</f>
        <v/>
      </c>
      <c r="AE10" s="230" t="str">
        <f>'1'!DC10</f>
        <v/>
      </c>
      <c r="AF10" s="206" t="str">
        <f>'1'!DO10</f>
        <v/>
      </c>
      <c r="AG10" s="39">
        <f>'1'!DP10</f>
        <v>0</v>
      </c>
      <c r="AH10" s="231" t="str">
        <f>'1'!DR10</f>
        <v/>
      </c>
      <c r="AI10" s="231" t="str">
        <f>'1'!DS10</f>
        <v/>
      </c>
      <c r="AJ10" s="159" t="str">
        <f>'1'!EE10</f>
        <v/>
      </c>
      <c r="AK10" s="27">
        <f>'1'!EF10</f>
        <v>0</v>
      </c>
      <c r="AL10" s="230" t="str">
        <f>'1'!EH10</f>
        <v/>
      </c>
      <c r="AM10" s="230" t="str">
        <f>'1'!EI10</f>
        <v/>
      </c>
      <c r="AN10" s="206" t="str">
        <f>'1'!EU10</f>
        <v/>
      </c>
      <c r="AO10" s="39">
        <f>'1'!EV10</f>
        <v>0</v>
      </c>
      <c r="AP10" s="231" t="str">
        <f>'1'!EX10</f>
        <v/>
      </c>
      <c r="AQ10" s="231" t="str">
        <f>'1'!EY10</f>
        <v/>
      </c>
      <c r="AR10" s="159" t="str">
        <f>'1'!FK10</f>
        <v/>
      </c>
      <c r="AS10" s="27">
        <f>'1'!FL10</f>
        <v>0</v>
      </c>
      <c r="AT10" s="230" t="str">
        <f>'1'!FN10</f>
        <v/>
      </c>
      <c r="AU10" s="230" t="str">
        <f>'1'!FO10</f>
        <v/>
      </c>
      <c r="AV10" s="206" t="str">
        <f>'1'!GA10</f>
        <v/>
      </c>
      <c r="AW10" s="39">
        <f>'1'!GB10</f>
        <v>0</v>
      </c>
      <c r="AX10" s="231" t="str">
        <f>'1'!GD10</f>
        <v/>
      </c>
      <c r="AY10" s="231" t="str">
        <f>'1'!GE10</f>
        <v/>
      </c>
      <c r="AZ10" s="159" t="str">
        <f>'1'!GQ10</f>
        <v/>
      </c>
      <c r="BA10" s="27">
        <f>'1'!GR10</f>
        <v>0</v>
      </c>
      <c r="BB10" s="230" t="str">
        <f>'1'!GT10</f>
        <v/>
      </c>
      <c r="BC10" s="230" t="str">
        <f>'1'!GU10</f>
        <v/>
      </c>
      <c r="BD10" s="206" t="str">
        <f>'1'!HG10</f>
        <v/>
      </c>
      <c r="BE10" s="39">
        <f>'1'!HH10</f>
        <v>0</v>
      </c>
      <c r="BF10" s="231" t="str">
        <f>'1'!HJ10</f>
        <v/>
      </c>
      <c r="BG10" s="231" t="str">
        <f>'1'!HK10</f>
        <v/>
      </c>
      <c r="BH10" s="159" t="str">
        <f>'1'!HW10</f>
        <v/>
      </c>
      <c r="BI10" s="27">
        <f>'1'!HX10</f>
        <v>0</v>
      </c>
      <c r="BJ10" s="230" t="str">
        <f>'1'!HZ10</f>
        <v/>
      </c>
      <c r="BK10" s="230" t="str">
        <f>'1'!IA10</f>
        <v/>
      </c>
      <c r="BL10" s="206" t="str">
        <f>'1'!IM10</f>
        <v/>
      </c>
      <c r="BM10" s="39">
        <f>'1'!IN10</f>
        <v>0</v>
      </c>
      <c r="BN10" s="231" t="str">
        <f>'1'!IP10</f>
        <v/>
      </c>
      <c r="BO10" s="231" t="str">
        <f>'1'!IQ10</f>
        <v/>
      </c>
      <c r="BP10" s="159" t="str">
        <f>'1'!JC10</f>
        <v/>
      </c>
      <c r="BQ10" s="27">
        <f>'1'!JD10</f>
        <v>0</v>
      </c>
      <c r="BR10" s="230" t="str">
        <f>'1'!JF10</f>
        <v/>
      </c>
      <c r="BS10" s="230" t="str">
        <f>'1'!JG10</f>
        <v/>
      </c>
      <c r="BT10" s="206" t="str">
        <f>'1'!JS10</f>
        <v/>
      </c>
      <c r="BU10" s="39">
        <f>'1'!JT10</f>
        <v>0</v>
      </c>
      <c r="BV10" s="231" t="str">
        <f>'1'!JV10</f>
        <v/>
      </c>
      <c r="BW10" s="231" t="str">
        <f>'1'!JW10</f>
        <v/>
      </c>
      <c r="BX10" s="159" t="str">
        <f>'1'!KI10</f>
        <v/>
      </c>
      <c r="BY10" s="27">
        <f>'1'!KJ10</f>
        <v>0</v>
      </c>
      <c r="BZ10" s="230" t="str">
        <f>'1'!KL10</f>
        <v/>
      </c>
      <c r="CA10" s="230" t="str">
        <f>'1'!KM10</f>
        <v/>
      </c>
      <c r="CB10" s="206" t="str">
        <f>'1'!KY10</f>
        <v/>
      </c>
      <c r="CC10" s="39">
        <f>'1'!KZ10</f>
        <v>0</v>
      </c>
      <c r="CD10" s="231" t="str">
        <f>'1'!LB10</f>
        <v/>
      </c>
      <c r="CE10" s="231" t="str">
        <f>'1'!LC10</f>
        <v/>
      </c>
      <c r="CF10" s="231"/>
      <c r="CG10" s="231"/>
      <c r="CH10" s="159" t="str">
        <f t="shared" si="1"/>
        <v/>
      </c>
      <c r="CI10" s="24">
        <f>'1'!HX10</f>
        <v>0</v>
      </c>
      <c r="CJ10" s="24" t="str">
        <f>'1'!HZ10</f>
        <v/>
      </c>
      <c r="CK10" s="24" t="str">
        <f>'1'!IA10</f>
        <v/>
      </c>
      <c r="CL10" s="206" t="str">
        <f t="shared" si="2"/>
        <v/>
      </c>
      <c r="CM10" s="36">
        <f>'1'!IN10</f>
        <v>0</v>
      </c>
      <c r="CN10" s="36" t="str">
        <f>'1'!IP10</f>
        <v/>
      </c>
      <c r="CO10" s="36" t="str">
        <f>'1'!IQ10</f>
        <v/>
      </c>
      <c r="CP10" s="159" t="str">
        <f t="shared" si="3"/>
        <v/>
      </c>
      <c r="CQ10" s="24">
        <f>'1'!JD10</f>
        <v>0</v>
      </c>
      <c r="CR10" s="24" t="str">
        <f>'1'!JF10</f>
        <v/>
      </c>
      <c r="CS10" s="24" t="str">
        <f>'1'!JG10</f>
        <v/>
      </c>
      <c r="CT10" s="206" t="str">
        <f t="shared" si="4"/>
        <v/>
      </c>
      <c r="CU10" s="36">
        <f>'1'!JT10</f>
        <v>0</v>
      </c>
      <c r="CV10" s="36" t="str">
        <f>'1'!JV10</f>
        <v/>
      </c>
      <c r="CW10" s="36" t="str">
        <f>'1'!JW10</f>
        <v/>
      </c>
      <c r="CX10" s="159" t="str">
        <f t="shared" si="5"/>
        <v>#REF!</v>
      </c>
      <c r="CY10" s="24">
        <f>'1'!KJ10</f>
        <v>0</v>
      </c>
      <c r="CZ10" s="24" t="str">
        <f>'1'!KL10</f>
        <v/>
      </c>
      <c r="DA10" s="24" t="str">
        <f>'1'!KM10</f>
        <v/>
      </c>
      <c r="DB10" s="206" t="str">
        <f t="shared" si="6"/>
        <v>#REF!</v>
      </c>
      <c r="DC10" s="36">
        <f>'1'!KZ10</f>
        <v>0</v>
      </c>
      <c r="DD10" s="36" t="str">
        <f>'1'!LB10</f>
        <v/>
      </c>
      <c r="DE10" s="36" t="str">
        <f>'1'!LC10</f>
        <v/>
      </c>
      <c r="DF10" s="159" t="str">
        <f t="shared" si="7"/>
        <v>#REF!</v>
      </c>
      <c r="DG10" s="24" t="str">
        <f t="shared" ref="DG10:DI10" si="28">#REF!</f>
        <v>#REF!</v>
      </c>
      <c r="DH10" s="24" t="str">
        <f t="shared" si="28"/>
        <v>#REF!</v>
      </c>
      <c r="DI10" s="24" t="str">
        <f t="shared" si="28"/>
        <v>#REF!</v>
      </c>
      <c r="DJ10" s="206" t="str">
        <f t="shared" si="9"/>
        <v>#REF!</v>
      </c>
      <c r="DK10" s="36" t="str">
        <f t="shared" ref="DK10:DM10" si="29">#REF!</f>
        <v>#REF!</v>
      </c>
      <c r="DL10" s="36" t="str">
        <f t="shared" si="29"/>
        <v>#REF!</v>
      </c>
      <c r="DM10" s="36" t="str">
        <f t="shared" si="29"/>
        <v>#REF!</v>
      </c>
      <c r="DN10" s="159" t="str">
        <f t="shared" si="17"/>
        <v>#REF!</v>
      </c>
      <c r="DO10" s="24" t="str">
        <f t="shared" ref="DO10:DQ10" si="30">#REF!</f>
        <v>#REF!</v>
      </c>
      <c r="DP10" s="24" t="str">
        <f t="shared" si="30"/>
        <v>#REF!</v>
      </c>
      <c r="DQ10" s="24" t="str">
        <f t="shared" si="30"/>
        <v>#REF!</v>
      </c>
      <c r="DR10" s="209" t="str">
        <f t="shared" si="12"/>
        <v>#REF!</v>
      </c>
      <c r="DS10" s="210" t="str">
        <f t="shared" si="13"/>
        <v>#REF!</v>
      </c>
      <c r="DT10" s="210" t="str">
        <f t="shared" ref="DT10:DU10" si="31">#REF!</f>
        <v>#REF!</v>
      </c>
      <c r="DU10" s="210" t="str">
        <f t="shared" si="31"/>
        <v>#REF!</v>
      </c>
    </row>
    <row r="11" ht="15.75" customHeight="1">
      <c r="A11" s="228">
        <f>'1'!A11</f>
        <v>46118</v>
      </c>
      <c r="B11" s="229" t="str">
        <f>'1'!B11</f>
        <v>月</v>
      </c>
      <c r="C11" s="232">
        <f>'1'!C11</f>
        <v>0</v>
      </c>
      <c r="D11" s="233" t="str">
        <f>'1'!G11</f>
        <v/>
      </c>
      <c r="E11" s="27">
        <f>'1'!H11</f>
        <v>0</v>
      </c>
      <c r="F11" s="230"/>
      <c r="G11" s="230" t="str">
        <f>'1'!K11</f>
        <v/>
      </c>
      <c r="H11" s="206" t="str">
        <f>'1'!W11</f>
        <v/>
      </c>
      <c r="I11" s="39">
        <f>'1'!X11</f>
        <v>0</v>
      </c>
      <c r="J11" s="231" t="str">
        <f>'1'!Z11</f>
        <v/>
      </c>
      <c r="K11" s="231" t="str">
        <f>'1'!AA11</f>
        <v/>
      </c>
      <c r="L11" s="159" t="str">
        <f>'1'!AM11</f>
        <v/>
      </c>
      <c r="M11" s="27">
        <f>'1'!AN11</f>
        <v>0</v>
      </c>
      <c r="N11" s="230" t="str">
        <f>'1'!AP11</f>
        <v/>
      </c>
      <c r="O11" s="230" t="str">
        <f>'1'!AQ11</f>
        <v/>
      </c>
      <c r="P11" s="206" t="str">
        <f>'1'!BC11</f>
        <v/>
      </c>
      <c r="Q11" s="39">
        <f>'1'!BD11</f>
        <v>0</v>
      </c>
      <c r="R11" s="231" t="str">
        <f>'1'!BF11</f>
        <v/>
      </c>
      <c r="S11" s="231" t="str">
        <f>'1'!BG11</f>
        <v/>
      </c>
      <c r="T11" s="159" t="str">
        <f>'1'!BS11</f>
        <v/>
      </c>
      <c r="U11" s="27">
        <f>'1'!BT11</f>
        <v>0</v>
      </c>
      <c r="V11" s="230" t="str">
        <f>'1'!BV11</f>
        <v/>
      </c>
      <c r="W11" s="230" t="str">
        <f>'1'!BW11</f>
        <v/>
      </c>
      <c r="X11" s="206" t="str">
        <f>'1'!CI11</f>
        <v/>
      </c>
      <c r="Y11" s="39">
        <f>'1'!CJ11</f>
        <v>0</v>
      </c>
      <c r="Z11" s="231" t="str">
        <f>'1'!CL11</f>
        <v/>
      </c>
      <c r="AA11" s="231" t="str">
        <f>'1'!CM11</f>
        <v/>
      </c>
      <c r="AB11" s="159" t="str">
        <f>'1'!CY11</f>
        <v/>
      </c>
      <c r="AC11" s="27">
        <f>'1'!CZ11</f>
        <v>0</v>
      </c>
      <c r="AD11" s="226" t="str">
        <f>'1'!DB11</f>
        <v/>
      </c>
      <c r="AE11" s="230" t="str">
        <f>'1'!DC11</f>
        <v/>
      </c>
      <c r="AF11" s="206" t="str">
        <f>'1'!DO11</f>
        <v/>
      </c>
      <c r="AG11" s="39">
        <f>'1'!DP11</f>
        <v>0</v>
      </c>
      <c r="AH11" s="231" t="str">
        <f>'1'!DR11</f>
        <v/>
      </c>
      <c r="AI11" s="231" t="str">
        <f>'1'!DS11</f>
        <v/>
      </c>
      <c r="AJ11" s="159" t="str">
        <f>'1'!EE11</f>
        <v/>
      </c>
      <c r="AK11" s="27">
        <f>'1'!EF11</f>
        <v>0</v>
      </c>
      <c r="AL11" s="230" t="str">
        <f>'1'!EH11</f>
        <v/>
      </c>
      <c r="AM11" s="230" t="str">
        <f>'1'!EI11</f>
        <v/>
      </c>
      <c r="AN11" s="206" t="str">
        <f>'1'!EU11</f>
        <v/>
      </c>
      <c r="AO11" s="39">
        <f>'1'!EV11</f>
        <v>0</v>
      </c>
      <c r="AP11" s="231" t="str">
        <f>'1'!EX11</f>
        <v/>
      </c>
      <c r="AQ11" s="231" t="str">
        <f>'1'!EY11</f>
        <v/>
      </c>
      <c r="AR11" s="159" t="str">
        <f>'1'!FK11</f>
        <v/>
      </c>
      <c r="AS11" s="27">
        <f>'1'!FL11</f>
        <v>0</v>
      </c>
      <c r="AT11" s="230" t="str">
        <f>'1'!FN11</f>
        <v/>
      </c>
      <c r="AU11" s="230" t="str">
        <f>'1'!FO11</f>
        <v/>
      </c>
      <c r="AV11" s="206" t="str">
        <f>'1'!GA11</f>
        <v/>
      </c>
      <c r="AW11" s="39">
        <f>'1'!GB11</f>
        <v>0</v>
      </c>
      <c r="AX11" s="231" t="str">
        <f>'1'!GD11</f>
        <v/>
      </c>
      <c r="AY11" s="231" t="str">
        <f>'1'!GE11</f>
        <v/>
      </c>
      <c r="AZ11" s="159" t="str">
        <f>'1'!GQ11</f>
        <v/>
      </c>
      <c r="BA11" s="27">
        <f>'1'!GR11</f>
        <v>0</v>
      </c>
      <c r="BB11" s="230" t="str">
        <f>'1'!GT11</f>
        <v/>
      </c>
      <c r="BC11" s="230" t="str">
        <f>'1'!GU11</f>
        <v/>
      </c>
      <c r="BD11" s="206" t="str">
        <f>'1'!HG11</f>
        <v/>
      </c>
      <c r="BE11" s="39">
        <f>'1'!HH11</f>
        <v>0</v>
      </c>
      <c r="BF11" s="231" t="str">
        <f>'1'!HJ11</f>
        <v/>
      </c>
      <c r="BG11" s="231" t="str">
        <f>'1'!HK11</f>
        <v/>
      </c>
      <c r="BH11" s="159" t="str">
        <f>'1'!HW11</f>
        <v/>
      </c>
      <c r="BI11" s="27">
        <f>'1'!HX11</f>
        <v>0</v>
      </c>
      <c r="BJ11" s="230" t="str">
        <f>'1'!HZ11</f>
        <v/>
      </c>
      <c r="BK11" s="230" t="str">
        <f>'1'!IA11</f>
        <v/>
      </c>
      <c r="BL11" s="206" t="str">
        <f>'1'!IM11</f>
        <v/>
      </c>
      <c r="BM11" s="39">
        <f>'1'!IN11</f>
        <v>0</v>
      </c>
      <c r="BN11" s="231" t="str">
        <f>'1'!IP11</f>
        <v/>
      </c>
      <c r="BO11" s="231" t="str">
        <f>'1'!IQ11</f>
        <v/>
      </c>
      <c r="BP11" s="159" t="str">
        <f>'1'!JC11</f>
        <v/>
      </c>
      <c r="BQ11" s="27">
        <f>'1'!JD11</f>
        <v>0</v>
      </c>
      <c r="BR11" s="230" t="str">
        <f>'1'!JF11</f>
        <v/>
      </c>
      <c r="BS11" s="230" t="str">
        <f>'1'!JG11</f>
        <v/>
      </c>
      <c r="BT11" s="206" t="str">
        <f>'1'!JS11</f>
        <v/>
      </c>
      <c r="BU11" s="39">
        <f>'1'!JT11</f>
        <v>0</v>
      </c>
      <c r="BV11" s="231" t="str">
        <f>'1'!JV11</f>
        <v/>
      </c>
      <c r="BW11" s="231" t="str">
        <f>'1'!JW11</f>
        <v/>
      </c>
      <c r="BX11" s="159" t="str">
        <f>'1'!KI11</f>
        <v/>
      </c>
      <c r="BY11" s="27">
        <f>'1'!KJ11</f>
        <v>0</v>
      </c>
      <c r="BZ11" s="230" t="str">
        <f>'1'!KL11</f>
        <v/>
      </c>
      <c r="CA11" s="230" t="str">
        <f>'1'!KM11</f>
        <v/>
      </c>
      <c r="CB11" s="206" t="str">
        <f>'1'!KY11</f>
        <v/>
      </c>
      <c r="CC11" s="39">
        <f>'1'!KZ11</f>
        <v>0</v>
      </c>
      <c r="CD11" s="231" t="str">
        <f>'1'!LB11</f>
        <v/>
      </c>
      <c r="CE11" s="231" t="str">
        <f>'1'!LC11</f>
        <v/>
      </c>
      <c r="CF11" s="231"/>
      <c r="CG11" s="231"/>
      <c r="CH11" s="159" t="str">
        <f t="shared" si="1"/>
        <v/>
      </c>
      <c r="CI11" s="26">
        <f>'1'!HX11</f>
        <v>0</v>
      </c>
      <c r="CJ11" s="24" t="str">
        <f>'1'!HZ11</f>
        <v/>
      </c>
      <c r="CK11" s="234" t="str">
        <f>'1'!IA11</f>
        <v/>
      </c>
      <c r="CL11" s="206" t="str">
        <f t="shared" si="2"/>
        <v/>
      </c>
      <c r="CM11" s="38">
        <f>'1'!IN11</f>
        <v>0</v>
      </c>
      <c r="CN11" s="36" t="str">
        <f>'1'!IP11</f>
        <v/>
      </c>
      <c r="CO11" s="235" t="str">
        <f>'1'!IQ11</f>
        <v/>
      </c>
      <c r="CP11" s="159" t="str">
        <f t="shared" si="3"/>
        <v/>
      </c>
      <c r="CQ11" s="26">
        <f>'1'!JD11</f>
        <v>0</v>
      </c>
      <c r="CR11" s="24" t="str">
        <f>'1'!JF11</f>
        <v/>
      </c>
      <c r="CS11" s="234" t="str">
        <f>'1'!JG11</f>
        <v/>
      </c>
      <c r="CT11" s="206" t="str">
        <f t="shared" si="4"/>
        <v/>
      </c>
      <c r="CU11" s="38">
        <f>'1'!JT11</f>
        <v>0</v>
      </c>
      <c r="CV11" s="36" t="str">
        <f>'1'!JV11</f>
        <v/>
      </c>
      <c r="CW11" s="235" t="str">
        <f>'1'!JW11</f>
        <v/>
      </c>
      <c r="CX11" s="159" t="str">
        <f t="shared" si="5"/>
        <v>#REF!</v>
      </c>
      <c r="CY11" s="24">
        <f>'1'!KJ11</f>
        <v>0</v>
      </c>
      <c r="CZ11" s="24" t="str">
        <f>'1'!KL11</f>
        <v/>
      </c>
      <c r="DA11" s="24" t="str">
        <f>'1'!KM11</f>
        <v/>
      </c>
      <c r="DB11" s="206" t="str">
        <f t="shared" si="6"/>
        <v>#REF!</v>
      </c>
      <c r="DC11" s="36">
        <f>'1'!KZ11</f>
        <v>0</v>
      </c>
      <c r="DD11" s="36" t="str">
        <f>'1'!LB11</f>
        <v/>
      </c>
      <c r="DE11" s="36" t="str">
        <f>'1'!LC11</f>
        <v/>
      </c>
      <c r="DF11" s="159" t="str">
        <f t="shared" si="7"/>
        <v>#REF!</v>
      </c>
      <c r="DG11" s="24" t="str">
        <f t="shared" ref="DG11:DI11" si="32">#REF!</f>
        <v>#REF!</v>
      </c>
      <c r="DH11" s="24" t="str">
        <f t="shared" si="32"/>
        <v>#REF!</v>
      </c>
      <c r="DI11" s="24" t="str">
        <f t="shared" si="32"/>
        <v>#REF!</v>
      </c>
      <c r="DJ11" s="206" t="str">
        <f t="shared" si="9"/>
        <v>#REF!</v>
      </c>
      <c r="DK11" s="36" t="str">
        <f t="shared" ref="DK11:DM11" si="33">#REF!</f>
        <v>#REF!</v>
      </c>
      <c r="DL11" s="36" t="str">
        <f t="shared" si="33"/>
        <v>#REF!</v>
      </c>
      <c r="DM11" s="36" t="str">
        <f t="shared" si="33"/>
        <v>#REF!</v>
      </c>
      <c r="DN11" s="159" t="str">
        <f t="shared" si="17"/>
        <v>#REF!</v>
      </c>
      <c r="DO11" s="24" t="str">
        <f t="shared" ref="DO11:DQ11" si="34">#REF!</f>
        <v>#REF!</v>
      </c>
      <c r="DP11" s="24" t="str">
        <f t="shared" si="34"/>
        <v>#REF!</v>
      </c>
      <c r="DQ11" s="24" t="str">
        <f t="shared" si="34"/>
        <v>#REF!</v>
      </c>
      <c r="DR11" s="209" t="str">
        <f t="shared" si="12"/>
        <v>#REF!</v>
      </c>
      <c r="DS11" s="210" t="str">
        <f t="shared" si="13"/>
        <v>#REF!</v>
      </c>
      <c r="DT11" s="210" t="str">
        <f t="shared" ref="DT11:DU11" si="35">#REF!</f>
        <v>#REF!</v>
      </c>
      <c r="DU11" s="210" t="str">
        <f t="shared" si="35"/>
        <v>#REF!</v>
      </c>
    </row>
    <row r="12" ht="15.75" customHeight="1">
      <c r="A12" s="228">
        <f>'1'!A12</f>
        <v>46119</v>
      </c>
      <c r="B12" s="229" t="str">
        <f>'1'!B12</f>
        <v>火</v>
      </c>
      <c r="C12" s="232">
        <f>'1'!C12</f>
        <v>0</v>
      </c>
      <c r="D12" s="233" t="str">
        <f>'1'!G12</f>
        <v/>
      </c>
      <c r="E12" s="27">
        <f>'1'!H12</f>
        <v>0</v>
      </c>
      <c r="F12" s="230"/>
      <c r="G12" s="230" t="str">
        <f>'1'!K12</f>
        <v/>
      </c>
      <c r="H12" s="236" t="str">
        <f>'1'!W12</f>
        <v/>
      </c>
      <c r="I12" s="39">
        <f>'1'!X12</f>
        <v>0</v>
      </c>
      <c r="J12" s="231" t="str">
        <f>'1'!Z12</f>
        <v/>
      </c>
      <c r="K12" s="231" t="str">
        <f>'1'!AA12</f>
        <v/>
      </c>
      <c r="L12" s="233" t="str">
        <f>'1'!AM12</f>
        <v/>
      </c>
      <c r="M12" s="27">
        <f>'1'!AN12</f>
        <v>0</v>
      </c>
      <c r="N12" s="230" t="str">
        <f>'1'!AP12</f>
        <v/>
      </c>
      <c r="O12" s="230" t="str">
        <f>'1'!AQ12</f>
        <v/>
      </c>
      <c r="P12" s="236" t="str">
        <f>'1'!BC12</f>
        <v/>
      </c>
      <c r="Q12" s="39">
        <f>'1'!BD12</f>
        <v>0</v>
      </c>
      <c r="R12" s="231" t="str">
        <f>'1'!BF12</f>
        <v/>
      </c>
      <c r="S12" s="231" t="str">
        <f>'1'!BG12</f>
        <v/>
      </c>
      <c r="T12" s="233" t="str">
        <f>'1'!BS12</f>
        <v/>
      </c>
      <c r="U12" s="27">
        <f>'1'!BT12</f>
        <v>0</v>
      </c>
      <c r="V12" s="230" t="str">
        <f>'1'!BV12</f>
        <v/>
      </c>
      <c r="W12" s="230" t="str">
        <f>'1'!BW12</f>
        <v/>
      </c>
      <c r="X12" s="236" t="str">
        <f>'1'!CI12</f>
        <v/>
      </c>
      <c r="Y12" s="39">
        <f>'1'!CJ12</f>
        <v>0</v>
      </c>
      <c r="Z12" s="231" t="str">
        <f>'1'!CL12</f>
        <v/>
      </c>
      <c r="AA12" s="231" t="str">
        <f>'1'!CM12</f>
        <v/>
      </c>
      <c r="AB12" s="233" t="str">
        <f>'1'!CY12</f>
        <v/>
      </c>
      <c r="AC12" s="27">
        <f>'1'!CZ12</f>
        <v>0</v>
      </c>
      <c r="AD12" s="226" t="str">
        <f>'1'!DB12</f>
        <v/>
      </c>
      <c r="AE12" s="230" t="str">
        <f>'1'!DC12</f>
        <v/>
      </c>
      <c r="AF12" s="236" t="str">
        <f>'1'!DO12</f>
        <v/>
      </c>
      <c r="AG12" s="39">
        <f>'1'!DP12</f>
        <v>0</v>
      </c>
      <c r="AH12" s="231" t="str">
        <f>'1'!DR12</f>
        <v/>
      </c>
      <c r="AI12" s="231" t="str">
        <f>'1'!DS12</f>
        <v/>
      </c>
      <c r="AJ12" s="233" t="str">
        <f>'1'!EE12</f>
        <v/>
      </c>
      <c r="AK12" s="27">
        <f>'1'!EF12</f>
        <v>0</v>
      </c>
      <c r="AL12" s="230" t="str">
        <f>'1'!EH12</f>
        <v/>
      </c>
      <c r="AM12" s="230" t="str">
        <f>'1'!EI12</f>
        <v/>
      </c>
      <c r="AN12" s="236" t="str">
        <f>'1'!EU12</f>
        <v/>
      </c>
      <c r="AO12" s="39">
        <f>'1'!EV12</f>
        <v>0</v>
      </c>
      <c r="AP12" s="231" t="str">
        <f>'1'!EX12</f>
        <v/>
      </c>
      <c r="AQ12" s="231" t="str">
        <f>'1'!EY12</f>
        <v/>
      </c>
      <c r="AR12" s="233" t="str">
        <f>'1'!FK12</f>
        <v/>
      </c>
      <c r="AS12" s="27">
        <f>'1'!FL12</f>
        <v>0</v>
      </c>
      <c r="AT12" s="230" t="str">
        <f>'1'!FN12</f>
        <v/>
      </c>
      <c r="AU12" s="230" t="str">
        <f>'1'!FO12</f>
        <v/>
      </c>
      <c r="AV12" s="236" t="str">
        <f>'1'!GA12</f>
        <v/>
      </c>
      <c r="AW12" s="39">
        <f>'1'!GB12</f>
        <v>0</v>
      </c>
      <c r="AX12" s="231" t="str">
        <f>'1'!GD12</f>
        <v/>
      </c>
      <c r="AY12" s="231" t="str">
        <f>'1'!GE12</f>
        <v/>
      </c>
      <c r="AZ12" s="233" t="str">
        <f>'1'!GQ12</f>
        <v/>
      </c>
      <c r="BA12" s="27">
        <f>'1'!GR12</f>
        <v>0</v>
      </c>
      <c r="BB12" s="230" t="str">
        <f>'1'!GT12</f>
        <v/>
      </c>
      <c r="BC12" s="230" t="str">
        <f>'1'!GU12</f>
        <v/>
      </c>
      <c r="BD12" s="236" t="str">
        <f>'1'!HG12</f>
        <v/>
      </c>
      <c r="BE12" s="39">
        <f>'1'!HH12</f>
        <v>0</v>
      </c>
      <c r="BF12" s="231" t="str">
        <f>'1'!HJ12</f>
        <v/>
      </c>
      <c r="BG12" s="231" t="str">
        <f>'1'!HK12</f>
        <v/>
      </c>
      <c r="BH12" s="233" t="str">
        <f>'1'!HW12</f>
        <v/>
      </c>
      <c r="BI12" s="27">
        <f>'1'!HX12</f>
        <v>0</v>
      </c>
      <c r="BJ12" s="230" t="str">
        <f>'1'!HZ12</f>
        <v/>
      </c>
      <c r="BK12" s="230" t="str">
        <f>'1'!IA12</f>
        <v/>
      </c>
      <c r="BL12" s="236" t="str">
        <f>'1'!IM12</f>
        <v/>
      </c>
      <c r="BM12" s="39">
        <f>'1'!IN12</f>
        <v>0</v>
      </c>
      <c r="BN12" s="231" t="str">
        <f>'1'!IP12</f>
        <v/>
      </c>
      <c r="BO12" s="231" t="str">
        <f>'1'!IQ12</f>
        <v/>
      </c>
      <c r="BP12" s="233" t="str">
        <f>'1'!JC12</f>
        <v/>
      </c>
      <c r="BQ12" s="27">
        <f>'1'!JD12</f>
        <v>0</v>
      </c>
      <c r="BR12" s="230" t="str">
        <f>'1'!JF12</f>
        <v/>
      </c>
      <c r="BS12" s="230" t="str">
        <f>'1'!JG12</f>
        <v/>
      </c>
      <c r="BT12" s="236" t="str">
        <f>'1'!JS12</f>
        <v/>
      </c>
      <c r="BU12" s="39">
        <f>'1'!JT12</f>
        <v>0</v>
      </c>
      <c r="BV12" s="231" t="str">
        <f>'1'!JV12</f>
        <v/>
      </c>
      <c r="BW12" s="231" t="str">
        <f>'1'!JW12</f>
        <v/>
      </c>
      <c r="BX12" s="233" t="str">
        <f>'1'!KI12</f>
        <v/>
      </c>
      <c r="BY12" s="27">
        <f>'1'!KJ12</f>
        <v>0</v>
      </c>
      <c r="BZ12" s="230" t="str">
        <f>'1'!KL12</f>
        <v/>
      </c>
      <c r="CA12" s="230" t="str">
        <f>'1'!KM12</f>
        <v/>
      </c>
      <c r="CB12" s="236" t="str">
        <f>'1'!KY12</f>
        <v/>
      </c>
      <c r="CC12" s="39">
        <f>'1'!KZ12</f>
        <v>0</v>
      </c>
      <c r="CD12" s="231" t="str">
        <f>'1'!LB12</f>
        <v/>
      </c>
      <c r="CE12" s="231" t="str">
        <f>'1'!LC12</f>
        <v/>
      </c>
      <c r="CF12" s="231"/>
      <c r="CG12" s="231"/>
      <c r="CH12" s="233" t="str">
        <f t="shared" si="1"/>
        <v/>
      </c>
      <c r="CI12" s="26">
        <f>'1'!HX12</f>
        <v>0</v>
      </c>
      <c r="CJ12" s="24" t="str">
        <f>'1'!HZ12</f>
        <v/>
      </c>
      <c r="CK12" s="234" t="str">
        <f>'1'!IA12</f>
        <v/>
      </c>
      <c r="CL12" s="236" t="str">
        <f t="shared" si="2"/>
        <v/>
      </c>
      <c r="CM12" s="38">
        <f>'1'!IN12</f>
        <v>0</v>
      </c>
      <c r="CN12" s="36" t="str">
        <f>'1'!IP12</f>
        <v/>
      </c>
      <c r="CO12" s="235" t="str">
        <f>'1'!IQ12</f>
        <v/>
      </c>
      <c r="CP12" s="233" t="str">
        <f t="shared" si="3"/>
        <v/>
      </c>
      <c r="CQ12" s="26">
        <f>'1'!JD12</f>
        <v>0</v>
      </c>
      <c r="CR12" s="24" t="str">
        <f>'1'!JF12</f>
        <v/>
      </c>
      <c r="CS12" s="234" t="str">
        <f>'1'!JG12</f>
        <v/>
      </c>
      <c r="CT12" s="236" t="str">
        <f t="shared" si="4"/>
        <v/>
      </c>
      <c r="CU12" s="38">
        <f>'1'!JT12</f>
        <v>0</v>
      </c>
      <c r="CV12" s="36" t="str">
        <f>'1'!JV12</f>
        <v/>
      </c>
      <c r="CW12" s="235" t="str">
        <f>'1'!JW12</f>
        <v/>
      </c>
      <c r="CX12" s="233" t="str">
        <f t="shared" si="5"/>
        <v>#REF!</v>
      </c>
      <c r="CY12" s="24">
        <f>'1'!KJ12</f>
        <v>0</v>
      </c>
      <c r="CZ12" s="24" t="str">
        <f>'1'!KL12</f>
        <v/>
      </c>
      <c r="DA12" s="24" t="str">
        <f>'1'!KM12</f>
        <v/>
      </c>
      <c r="DB12" s="236" t="str">
        <f t="shared" si="6"/>
        <v>#REF!</v>
      </c>
      <c r="DC12" s="36">
        <f>'1'!KZ12</f>
        <v>0</v>
      </c>
      <c r="DD12" s="36" t="str">
        <f>'1'!LB12</f>
        <v/>
      </c>
      <c r="DE12" s="36" t="str">
        <f>'1'!LC12</f>
        <v/>
      </c>
      <c r="DF12" s="233" t="str">
        <f t="shared" si="7"/>
        <v>#REF!</v>
      </c>
      <c r="DG12" s="24" t="str">
        <f t="shared" ref="DG12:DI12" si="36">#REF!</f>
        <v>#REF!</v>
      </c>
      <c r="DH12" s="24" t="str">
        <f t="shared" si="36"/>
        <v>#REF!</v>
      </c>
      <c r="DI12" s="24" t="str">
        <f t="shared" si="36"/>
        <v>#REF!</v>
      </c>
      <c r="DJ12" s="236" t="str">
        <f t="shared" si="9"/>
        <v>#REF!</v>
      </c>
      <c r="DK12" s="36" t="str">
        <f t="shared" ref="DK12:DM12" si="37">#REF!</f>
        <v>#REF!</v>
      </c>
      <c r="DL12" s="36" t="str">
        <f t="shared" si="37"/>
        <v>#REF!</v>
      </c>
      <c r="DM12" s="36" t="str">
        <f t="shared" si="37"/>
        <v>#REF!</v>
      </c>
      <c r="DN12" s="159" t="str">
        <f t="shared" si="17"/>
        <v>#REF!</v>
      </c>
      <c r="DO12" s="24" t="str">
        <f t="shared" ref="DO12:DQ12" si="38">#REF!</f>
        <v>#REF!</v>
      </c>
      <c r="DP12" s="24" t="str">
        <f t="shared" si="38"/>
        <v>#REF!</v>
      </c>
      <c r="DQ12" s="24" t="str">
        <f t="shared" si="38"/>
        <v>#REF!</v>
      </c>
      <c r="DR12" s="209" t="str">
        <f t="shared" si="12"/>
        <v>#REF!</v>
      </c>
      <c r="DS12" s="210" t="str">
        <f t="shared" si="13"/>
        <v>#REF!</v>
      </c>
      <c r="DT12" s="210" t="str">
        <f t="shared" ref="DT12:DU12" si="39">#REF!</f>
        <v>#REF!</v>
      </c>
      <c r="DU12" s="210" t="str">
        <f t="shared" si="39"/>
        <v>#REF!</v>
      </c>
    </row>
    <row r="13" ht="15.75" customHeight="1">
      <c r="A13" s="228">
        <f>'1'!A13</f>
        <v>46120</v>
      </c>
      <c r="B13" s="229" t="str">
        <f>'1'!B13</f>
        <v>水</v>
      </c>
      <c r="C13" s="232">
        <f>'1'!C13</f>
        <v>0</v>
      </c>
      <c r="D13" s="233" t="str">
        <f>'1'!G13</f>
        <v/>
      </c>
      <c r="E13" s="27">
        <f>'1'!H13</f>
        <v>0</v>
      </c>
      <c r="F13" s="230"/>
      <c r="G13" s="230" t="str">
        <f>'1'!K13</f>
        <v/>
      </c>
      <c r="H13" s="236" t="str">
        <f>'1'!W13</f>
        <v/>
      </c>
      <c r="I13" s="39">
        <f>'1'!X13</f>
        <v>0</v>
      </c>
      <c r="J13" s="231" t="str">
        <f>'1'!Z13</f>
        <v/>
      </c>
      <c r="K13" s="231" t="str">
        <f>'1'!AA13</f>
        <v/>
      </c>
      <c r="L13" s="233" t="str">
        <f>'1'!AM13</f>
        <v/>
      </c>
      <c r="M13" s="27">
        <f>'1'!AN13</f>
        <v>0</v>
      </c>
      <c r="N13" s="230" t="str">
        <f>'1'!AP13</f>
        <v/>
      </c>
      <c r="O13" s="230" t="str">
        <f>'1'!AQ13</f>
        <v/>
      </c>
      <c r="P13" s="236" t="str">
        <f>'1'!BC13</f>
        <v/>
      </c>
      <c r="Q13" s="39">
        <f>'1'!BD13</f>
        <v>0</v>
      </c>
      <c r="R13" s="231" t="str">
        <f>'1'!BF13</f>
        <v/>
      </c>
      <c r="S13" s="231" t="str">
        <f>'1'!BG13</f>
        <v/>
      </c>
      <c r="T13" s="233" t="str">
        <f>'1'!BS13</f>
        <v/>
      </c>
      <c r="U13" s="27">
        <f>'1'!BT13</f>
        <v>0</v>
      </c>
      <c r="V13" s="230" t="str">
        <f>'1'!BV13</f>
        <v/>
      </c>
      <c r="W13" s="230" t="str">
        <f>'1'!BW13</f>
        <v/>
      </c>
      <c r="X13" s="236" t="str">
        <f>'1'!CI13</f>
        <v/>
      </c>
      <c r="Y13" s="39">
        <f>'1'!CJ13</f>
        <v>0</v>
      </c>
      <c r="Z13" s="231" t="str">
        <f>'1'!CL13</f>
        <v/>
      </c>
      <c r="AA13" s="231" t="str">
        <f>'1'!CM13</f>
        <v/>
      </c>
      <c r="AB13" s="233" t="str">
        <f>'1'!CY13</f>
        <v/>
      </c>
      <c r="AC13" s="27">
        <f>'1'!CZ13</f>
        <v>0</v>
      </c>
      <c r="AD13" s="226" t="str">
        <f>'1'!DB13</f>
        <v/>
      </c>
      <c r="AE13" s="230" t="str">
        <f>'1'!DC13</f>
        <v/>
      </c>
      <c r="AF13" s="236" t="str">
        <f>'1'!DO13</f>
        <v/>
      </c>
      <c r="AG13" s="39">
        <f>'1'!DP13</f>
        <v>0</v>
      </c>
      <c r="AH13" s="231" t="str">
        <f>'1'!DR13</f>
        <v/>
      </c>
      <c r="AI13" s="231" t="str">
        <f>'1'!DS13</f>
        <v/>
      </c>
      <c r="AJ13" s="233" t="str">
        <f>'1'!EE13</f>
        <v/>
      </c>
      <c r="AK13" s="27">
        <f>'1'!EF13</f>
        <v>0</v>
      </c>
      <c r="AL13" s="230" t="str">
        <f>'1'!EH13</f>
        <v/>
      </c>
      <c r="AM13" s="230" t="str">
        <f>'1'!EI13</f>
        <v/>
      </c>
      <c r="AN13" s="236" t="str">
        <f>'1'!EU13</f>
        <v/>
      </c>
      <c r="AO13" s="39">
        <f>'1'!EV13</f>
        <v>0</v>
      </c>
      <c r="AP13" s="231" t="str">
        <f>'1'!EX13</f>
        <v/>
      </c>
      <c r="AQ13" s="231" t="str">
        <f>'1'!EY13</f>
        <v/>
      </c>
      <c r="AR13" s="233" t="str">
        <f>'1'!FK13</f>
        <v/>
      </c>
      <c r="AS13" s="27">
        <f>'1'!FL13</f>
        <v>0</v>
      </c>
      <c r="AT13" s="230" t="str">
        <f>'1'!FN13</f>
        <v/>
      </c>
      <c r="AU13" s="230" t="str">
        <f>'1'!FO13</f>
        <v/>
      </c>
      <c r="AV13" s="236" t="str">
        <f>'1'!GA13</f>
        <v/>
      </c>
      <c r="AW13" s="39">
        <f>'1'!GB13</f>
        <v>0</v>
      </c>
      <c r="AX13" s="231" t="str">
        <f>'1'!GD13</f>
        <v/>
      </c>
      <c r="AY13" s="231" t="str">
        <f>'1'!GE13</f>
        <v/>
      </c>
      <c r="AZ13" s="233" t="str">
        <f>'1'!GQ13</f>
        <v/>
      </c>
      <c r="BA13" s="27">
        <f>'1'!GR13</f>
        <v>0</v>
      </c>
      <c r="BB13" s="230" t="str">
        <f>'1'!GT13</f>
        <v/>
      </c>
      <c r="BC13" s="230" t="str">
        <f>'1'!GU13</f>
        <v/>
      </c>
      <c r="BD13" s="236" t="str">
        <f>'1'!HG13</f>
        <v/>
      </c>
      <c r="BE13" s="39">
        <f>'1'!HH13</f>
        <v>0</v>
      </c>
      <c r="BF13" s="231" t="str">
        <f>'1'!HJ13</f>
        <v/>
      </c>
      <c r="BG13" s="231" t="str">
        <f>'1'!HK13</f>
        <v/>
      </c>
      <c r="BH13" s="233" t="str">
        <f>'1'!HW13</f>
        <v/>
      </c>
      <c r="BI13" s="27">
        <f>'1'!HX13</f>
        <v>0</v>
      </c>
      <c r="BJ13" s="230" t="str">
        <f>'1'!HZ13</f>
        <v/>
      </c>
      <c r="BK13" s="230" t="str">
        <f>'1'!IA13</f>
        <v/>
      </c>
      <c r="BL13" s="236" t="str">
        <f>'1'!IM13</f>
        <v/>
      </c>
      <c r="BM13" s="39">
        <f>'1'!IN13</f>
        <v>0</v>
      </c>
      <c r="BN13" s="231" t="str">
        <f>'1'!IP13</f>
        <v/>
      </c>
      <c r="BO13" s="231" t="str">
        <f>'1'!IQ13</f>
        <v/>
      </c>
      <c r="BP13" s="233" t="str">
        <f>'1'!JC13</f>
        <v/>
      </c>
      <c r="BQ13" s="27">
        <f>'1'!JD13</f>
        <v>0</v>
      </c>
      <c r="BR13" s="230" t="str">
        <f>'1'!JF13</f>
        <v/>
      </c>
      <c r="BS13" s="230" t="str">
        <f>'1'!JG13</f>
        <v/>
      </c>
      <c r="BT13" s="236" t="str">
        <f>'1'!JS13</f>
        <v/>
      </c>
      <c r="BU13" s="39">
        <f>'1'!JT13</f>
        <v>0</v>
      </c>
      <c r="BV13" s="231" t="str">
        <f>'1'!JV13</f>
        <v/>
      </c>
      <c r="BW13" s="231" t="str">
        <f>'1'!JW13</f>
        <v/>
      </c>
      <c r="BX13" s="233" t="str">
        <f>'1'!KI13</f>
        <v/>
      </c>
      <c r="BY13" s="27">
        <f>'1'!KJ13</f>
        <v>0</v>
      </c>
      <c r="BZ13" s="230" t="str">
        <f>'1'!KL13</f>
        <v/>
      </c>
      <c r="CA13" s="230" t="str">
        <f>'1'!KM13</f>
        <v/>
      </c>
      <c r="CB13" s="236" t="str">
        <f>'1'!KY13</f>
        <v/>
      </c>
      <c r="CC13" s="39">
        <f>'1'!KZ13</f>
        <v>0</v>
      </c>
      <c r="CD13" s="231" t="str">
        <f>'1'!LB13</f>
        <v/>
      </c>
      <c r="CE13" s="231" t="str">
        <f>'1'!LC13</f>
        <v/>
      </c>
      <c r="CF13" s="231"/>
      <c r="CG13" s="231"/>
      <c r="CH13" s="233" t="str">
        <f t="shared" si="1"/>
        <v/>
      </c>
      <c r="CI13" s="26">
        <f>'1'!HX13</f>
        <v>0</v>
      </c>
      <c r="CJ13" s="24" t="str">
        <f>'1'!HZ13</f>
        <v/>
      </c>
      <c r="CK13" s="234" t="str">
        <f>'1'!IA13</f>
        <v/>
      </c>
      <c r="CL13" s="236" t="str">
        <f t="shared" si="2"/>
        <v/>
      </c>
      <c r="CM13" s="38">
        <f>'1'!IN13</f>
        <v>0</v>
      </c>
      <c r="CN13" s="36" t="str">
        <f>'1'!IP13</f>
        <v/>
      </c>
      <c r="CO13" s="235" t="str">
        <f>'1'!IQ13</f>
        <v/>
      </c>
      <c r="CP13" s="233" t="str">
        <f t="shared" si="3"/>
        <v/>
      </c>
      <c r="CQ13" s="26">
        <f>'1'!JD13</f>
        <v>0</v>
      </c>
      <c r="CR13" s="24" t="str">
        <f>'1'!JF13</f>
        <v/>
      </c>
      <c r="CS13" s="234" t="str">
        <f>'1'!JG13</f>
        <v/>
      </c>
      <c r="CT13" s="236" t="str">
        <f t="shared" si="4"/>
        <v/>
      </c>
      <c r="CU13" s="38">
        <f>'1'!JT13</f>
        <v>0</v>
      </c>
      <c r="CV13" s="36" t="str">
        <f>'1'!JV13</f>
        <v/>
      </c>
      <c r="CW13" s="235" t="str">
        <f>'1'!JW13</f>
        <v/>
      </c>
      <c r="CX13" s="233" t="str">
        <f t="shared" si="5"/>
        <v>#REF!</v>
      </c>
      <c r="CY13" s="24">
        <f>'1'!KJ13</f>
        <v>0</v>
      </c>
      <c r="CZ13" s="24" t="str">
        <f>'1'!KL13</f>
        <v/>
      </c>
      <c r="DA13" s="24" t="str">
        <f>'1'!KM13</f>
        <v/>
      </c>
      <c r="DB13" s="236" t="str">
        <f t="shared" si="6"/>
        <v>#REF!</v>
      </c>
      <c r="DC13" s="36">
        <f>'1'!KZ13</f>
        <v>0</v>
      </c>
      <c r="DD13" s="36" t="str">
        <f>'1'!LB13</f>
        <v/>
      </c>
      <c r="DE13" s="36" t="str">
        <f>'1'!LC13</f>
        <v/>
      </c>
      <c r="DF13" s="233" t="str">
        <f t="shared" si="7"/>
        <v>#REF!</v>
      </c>
      <c r="DG13" s="24" t="str">
        <f t="shared" ref="DG13:DI13" si="40">#REF!</f>
        <v>#REF!</v>
      </c>
      <c r="DH13" s="24" t="str">
        <f t="shared" si="40"/>
        <v>#REF!</v>
      </c>
      <c r="DI13" s="24" t="str">
        <f t="shared" si="40"/>
        <v>#REF!</v>
      </c>
      <c r="DJ13" s="236" t="str">
        <f t="shared" si="9"/>
        <v>#REF!</v>
      </c>
      <c r="DK13" s="36" t="str">
        <f t="shared" ref="DK13:DM13" si="41">#REF!</f>
        <v>#REF!</v>
      </c>
      <c r="DL13" s="36" t="str">
        <f t="shared" si="41"/>
        <v>#REF!</v>
      </c>
      <c r="DM13" s="36" t="str">
        <f t="shared" si="41"/>
        <v>#REF!</v>
      </c>
      <c r="DN13" s="159" t="str">
        <f t="shared" si="17"/>
        <v>#REF!</v>
      </c>
      <c r="DO13" s="24" t="str">
        <f t="shared" ref="DO13:DQ13" si="42">#REF!</f>
        <v>#REF!</v>
      </c>
      <c r="DP13" s="24" t="str">
        <f t="shared" si="42"/>
        <v>#REF!</v>
      </c>
      <c r="DQ13" s="24" t="str">
        <f t="shared" si="42"/>
        <v>#REF!</v>
      </c>
      <c r="DR13" s="209" t="str">
        <f t="shared" si="12"/>
        <v>#REF!</v>
      </c>
      <c r="DS13" s="210" t="str">
        <f t="shared" si="13"/>
        <v>#REF!</v>
      </c>
      <c r="DT13" s="210" t="str">
        <f t="shared" ref="DT13:DU13" si="43">#REF!</f>
        <v>#REF!</v>
      </c>
      <c r="DU13" s="210" t="str">
        <f t="shared" si="43"/>
        <v>#REF!</v>
      </c>
    </row>
    <row r="14" ht="15.75" customHeight="1">
      <c r="A14" s="228">
        <f>'1'!A14</f>
        <v>46121</v>
      </c>
      <c r="B14" s="229" t="str">
        <f>'1'!B14</f>
        <v>木</v>
      </c>
      <c r="C14" s="232">
        <f>'1'!C14</f>
        <v>0</v>
      </c>
      <c r="D14" s="233" t="str">
        <f>'1'!G14</f>
        <v/>
      </c>
      <c r="E14" s="27">
        <f>'1'!H14</f>
        <v>0</v>
      </c>
      <c r="F14" s="230"/>
      <c r="G14" s="230" t="str">
        <f>'1'!K14</f>
        <v/>
      </c>
      <c r="H14" s="236" t="str">
        <f>'1'!W14</f>
        <v/>
      </c>
      <c r="I14" s="39">
        <f>'1'!X14</f>
        <v>0</v>
      </c>
      <c r="J14" s="231" t="str">
        <f>'1'!Z14</f>
        <v/>
      </c>
      <c r="K14" s="231" t="str">
        <f>'1'!AA14</f>
        <v/>
      </c>
      <c r="L14" s="233" t="str">
        <f>'1'!AM14</f>
        <v/>
      </c>
      <c r="M14" s="27">
        <f>'1'!AN14</f>
        <v>0</v>
      </c>
      <c r="N14" s="230" t="str">
        <f>'1'!AP14</f>
        <v/>
      </c>
      <c r="O14" s="230" t="str">
        <f>'1'!AQ14</f>
        <v/>
      </c>
      <c r="P14" s="236" t="str">
        <f>'1'!BC14</f>
        <v/>
      </c>
      <c r="Q14" s="39">
        <f>'1'!BD14</f>
        <v>0</v>
      </c>
      <c r="R14" s="231" t="str">
        <f>'1'!BF14</f>
        <v/>
      </c>
      <c r="S14" s="231" t="str">
        <f>'1'!BG14</f>
        <v/>
      </c>
      <c r="T14" s="233" t="str">
        <f>'1'!BS14</f>
        <v/>
      </c>
      <c r="U14" s="27">
        <f>'1'!BT14</f>
        <v>0</v>
      </c>
      <c r="V14" s="230" t="str">
        <f>'1'!BV14</f>
        <v/>
      </c>
      <c r="W14" s="230" t="str">
        <f>'1'!BW14</f>
        <v/>
      </c>
      <c r="X14" s="236" t="str">
        <f>'1'!CI14</f>
        <v/>
      </c>
      <c r="Y14" s="39">
        <f>'1'!CJ14</f>
        <v>0</v>
      </c>
      <c r="Z14" s="231" t="str">
        <f>'1'!CL14</f>
        <v/>
      </c>
      <c r="AA14" s="231" t="str">
        <f>'1'!CM14</f>
        <v/>
      </c>
      <c r="AB14" s="233" t="str">
        <f>'1'!CY14</f>
        <v/>
      </c>
      <c r="AC14" s="27">
        <f>'1'!CZ14</f>
        <v>0</v>
      </c>
      <c r="AD14" s="226" t="str">
        <f>'1'!DB14</f>
        <v/>
      </c>
      <c r="AE14" s="230" t="str">
        <f>'1'!DC14</f>
        <v/>
      </c>
      <c r="AF14" s="236" t="str">
        <f>'1'!DO14</f>
        <v/>
      </c>
      <c r="AG14" s="39">
        <f>'1'!DP14</f>
        <v>0</v>
      </c>
      <c r="AH14" s="231" t="str">
        <f>'1'!DR14</f>
        <v/>
      </c>
      <c r="AI14" s="231" t="str">
        <f>'1'!DS14</f>
        <v/>
      </c>
      <c r="AJ14" s="233" t="str">
        <f>'1'!EE14</f>
        <v/>
      </c>
      <c r="AK14" s="27">
        <f>'1'!EF14</f>
        <v>0</v>
      </c>
      <c r="AL14" s="230" t="str">
        <f>'1'!EH14</f>
        <v/>
      </c>
      <c r="AM14" s="230" t="str">
        <f>'1'!EI14</f>
        <v/>
      </c>
      <c r="AN14" s="236" t="str">
        <f>'1'!EU14</f>
        <v/>
      </c>
      <c r="AO14" s="39">
        <f>'1'!EV14</f>
        <v>0</v>
      </c>
      <c r="AP14" s="231" t="str">
        <f>'1'!EX14</f>
        <v/>
      </c>
      <c r="AQ14" s="231" t="str">
        <f>'1'!EY14</f>
        <v/>
      </c>
      <c r="AR14" s="233" t="str">
        <f>'1'!FK14</f>
        <v/>
      </c>
      <c r="AS14" s="27">
        <f>'1'!FL14</f>
        <v>0</v>
      </c>
      <c r="AT14" s="230" t="str">
        <f>'1'!FN14</f>
        <v/>
      </c>
      <c r="AU14" s="230" t="str">
        <f>'1'!FO14</f>
        <v/>
      </c>
      <c r="AV14" s="236" t="str">
        <f>'1'!GA14</f>
        <v/>
      </c>
      <c r="AW14" s="39">
        <f>'1'!GB14</f>
        <v>0</v>
      </c>
      <c r="AX14" s="231" t="str">
        <f>'1'!GD14</f>
        <v/>
      </c>
      <c r="AY14" s="231" t="str">
        <f>'1'!GE14</f>
        <v/>
      </c>
      <c r="AZ14" s="233" t="str">
        <f>'1'!GQ14</f>
        <v/>
      </c>
      <c r="BA14" s="27">
        <f>'1'!GR14</f>
        <v>0</v>
      </c>
      <c r="BB14" s="230" t="str">
        <f>'1'!GT14</f>
        <v/>
      </c>
      <c r="BC14" s="230" t="str">
        <f>'1'!GU14</f>
        <v/>
      </c>
      <c r="BD14" s="236" t="str">
        <f>'1'!HG14</f>
        <v/>
      </c>
      <c r="BE14" s="39">
        <f>'1'!HH14</f>
        <v>0</v>
      </c>
      <c r="BF14" s="231" t="str">
        <f>'1'!HJ14</f>
        <v/>
      </c>
      <c r="BG14" s="231" t="str">
        <f>'1'!HK14</f>
        <v/>
      </c>
      <c r="BH14" s="233" t="str">
        <f>'1'!HW14</f>
        <v/>
      </c>
      <c r="BI14" s="27">
        <f>'1'!HX14</f>
        <v>0</v>
      </c>
      <c r="BJ14" s="230" t="str">
        <f>'1'!HZ14</f>
        <v/>
      </c>
      <c r="BK14" s="230" t="str">
        <f>'1'!IA14</f>
        <v/>
      </c>
      <c r="BL14" s="236" t="str">
        <f>'1'!IM14</f>
        <v/>
      </c>
      <c r="BM14" s="39">
        <f>'1'!IN14</f>
        <v>0</v>
      </c>
      <c r="BN14" s="231" t="str">
        <f>'1'!IP14</f>
        <v/>
      </c>
      <c r="BO14" s="231" t="str">
        <f>'1'!IQ14</f>
        <v/>
      </c>
      <c r="BP14" s="233" t="str">
        <f>'1'!JC14</f>
        <v/>
      </c>
      <c r="BQ14" s="27">
        <f>'1'!JD14</f>
        <v>0</v>
      </c>
      <c r="BR14" s="230" t="str">
        <f>'1'!JF14</f>
        <v/>
      </c>
      <c r="BS14" s="230" t="str">
        <f>'1'!JG14</f>
        <v/>
      </c>
      <c r="BT14" s="236" t="str">
        <f>'1'!JS14</f>
        <v/>
      </c>
      <c r="BU14" s="39">
        <f>'1'!JT14</f>
        <v>0</v>
      </c>
      <c r="BV14" s="231" t="str">
        <f>'1'!JV14</f>
        <v/>
      </c>
      <c r="BW14" s="231" t="str">
        <f>'1'!JW14</f>
        <v/>
      </c>
      <c r="BX14" s="233" t="str">
        <f>'1'!KI14</f>
        <v/>
      </c>
      <c r="BY14" s="27">
        <f>'1'!KJ14</f>
        <v>0</v>
      </c>
      <c r="BZ14" s="230" t="str">
        <f>'1'!KL14</f>
        <v/>
      </c>
      <c r="CA14" s="230" t="str">
        <f>'1'!KM14</f>
        <v/>
      </c>
      <c r="CB14" s="236" t="str">
        <f>'1'!KY14</f>
        <v/>
      </c>
      <c r="CC14" s="39">
        <f>'1'!KZ14</f>
        <v>0</v>
      </c>
      <c r="CD14" s="231" t="str">
        <f>'1'!LB14</f>
        <v/>
      </c>
      <c r="CE14" s="231" t="str">
        <f>'1'!LC14</f>
        <v/>
      </c>
      <c r="CF14" s="231"/>
      <c r="CG14" s="231"/>
      <c r="CH14" s="233" t="str">
        <f t="shared" si="1"/>
        <v/>
      </c>
      <c r="CI14" s="26">
        <f>'1'!HX14</f>
        <v>0</v>
      </c>
      <c r="CJ14" s="24" t="str">
        <f>'1'!HZ14</f>
        <v/>
      </c>
      <c r="CK14" s="234" t="str">
        <f>'1'!IA14</f>
        <v/>
      </c>
      <c r="CL14" s="236" t="str">
        <f t="shared" si="2"/>
        <v/>
      </c>
      <c r="CM14" s="38">
        <f>'1'!IN14</f>
        <v>0</v>
      </c>
      <c r="CN14" s="36" t="str">
        <f>'1'!IP14</f>
        <v/>
      </c>
      <c r="CO14" s="235" t="str">
        <f>'1'!IQ14</f>
        <v/>
      </c>
      <c r="CP14" s="233" t="str">
        <f t="shared" si="3"/>
        <v/>
      </c>
      <c r="CQ14" s="26">
        <f>'1'!JD14</f>
        <v>0</v>
      </c>
      <c r="CR14" s="24" t="str">
        <f>'1'!JF14</f>
        <v/>
      </c>
      <c r="CS14" s="234" t="str">
        <f>'1'!JG14</f>
        <v/>
      </c>
      <c r="CT14" s="236" t="str">
        <f t="shared" si="4"/>
        <v/>
      </c>
      <c r="CU14" s="38">
        <f>'1'!JT14</f>
        <v>0</v>
      </c>
      <c r="CV14" s="36" t="str">
        <f>'1'!JV14</f>
        <v/>
      </c>
      <c r="CW14" s="235" t="str">
        <f>'1'!JW14</f>
        <v/>
      </c>
      <c r="CX14" s="233" t="str">
        <f t="shared" si="5"/>
        <v>#REF!</v>
      </c>
      <c r="CY14" s="24">
        <f>'1'!KJ14</f>
        <v>0</v>
      </c>
      <c r="CZ14" s="24" t="str">
        <f>'1'!KL14</f>
        <v/>
      </c>
      <c r="DA14" s="24" t="str">
        <f>'1'!KM14</f>
        <v/>
      </c>
      <c r="DB14" s="236" t="str">
        <f t="shared" si="6"/>
        <v>#REF!</v>
      </c>
      <c r="DC14" s="36">
        <f>'1'!KZ14</f>
        <v>0</v>
      </c>
      <c r="DD14" s="36" t="str">
        <f>'1'!LB14</f>
        <v/>
      </c>
      <c r="DE14" s="36" t="str">
        <f>'1'!LC14</f>
        <v/>
      </c>
      <c r="DF14" s="233" t="str">
        <f t="shared" si="7"/>
        <v>#REF!</v>
      </c>
      <c r="DG14" s="24" t="str">
        <f t="shared" ref="DG14:DI14" si="44">#REF!</f>
        <v>#REF!</v>
      </c>
      <c r="DH14" s="24" t="str">
        <f t="shared" si="44"/>
        <v>#REF!</v>
      </c>
      <c r="DI14" s="24" t="str">
        <f t="shared" si="44"/>
        <v>#REF!</v>
      </c>
      <c r="DJ14" s="236" t="str">
        <f t="shared" si="9"/>
        <v>#REF!</v>
      </c>
      <c r="DK14" s="36" t="str">
        <f t="shared" ref="DK14:DM14" si="45">#REF!</f>
        <v>#REF!</v>
      </c>
      <c r="DL14" s="36" t="str">
        <f t="shared" si="45"/>
        <v>#REF!</v>
      </c>
      <c r="DM14" s="36" t="str">
        <f t="shared" si="45"/>
        <v>#REF!</v>
      </c>
      <c r="DN14" s="159" t="str">
        <f t="shared" si="17"/>
        <v>#REF!</v>
      </c>
      <c r="DO14" s="24" t="str">
        <f t="shared" ref="DO14:DQ14" si="46">#REF!</f>
        <v>#REF!</v>
      </c>
      <c r="DP14" s="24" t="str">
        <f t="shared" si="46"/>
        <v>#REF!</v>
      </c>
      <c r="DQ14" s="24" t="str">
        <f t="shared" si="46"/>
        <v>#REF!</v>
      </c>
      <c r="DR14" s="209" t="str">
        <f t="shared" si="12"/>
        <v>#REF!</v>
      </c>
      <c r="DS14" s="210" t="str">
        <f t="shared" si="13"/>
        <v>#REF!</v>
      </c>
      <c r="DT14" s="210" t="str">
        <f t="shared" ref="DT14:DU14" si="47">#REF!</f>
        <v>#REF!</v>
      </c>
      <c r="DU14" s="210" t="str">
        <f t="shared" si="47"/>
        <v>#REF!</v>
      </c>
    </row>
    <row r="15" ht="15.75" customHeight="1">
      <c r="A15" s="228">
        <f>'1'!A15</f>
        <v>46122</v>
      </c>
      <c r="B15" s="229" t="str">
        <f>'1'!B15</f>
        <v>金</v>
      </c>
      <c r="C15" s="232">
        <f>'1'!C15</f>
        <v>0</v>
      </c>
      <c r="D15" s="233" t="str">
        <f>'1'!G15</f>
        <v/>
      </c>
      <c r="E15" s="27">
        <f>'1'!H15</f>
        <v>0</v>
      </c>
      <c r="F15" s="230"/>
      <c r="G15" s="230" t="str">
        <f>'1'!K15</f>
        <v/>
      </c>
      <c r="H15" s="236" t="str">
        <f>'1'!W15</f>
        <v/>
      </c>
      <c r="I15" s="39">
        <f>'1'!X15</f>
        <v>0</v>
      </c>
      <c r="J15" s="231" t="str">
        <f>'1'!Z15</f>
        <v/>
      </c>
      <c r="K15" s="231" t="str">
        <f>'1'!AA15</f>
        <v/>
      </c>
      <c r="L15" s="233" t="str">
        <f>'1'!AM15</f>
        <v/>
      </c>
      <c r="M15" s="27">
        <f>'1'!AN15</f>
        <v>0</v>
      </c>
      <c r="N15" s="230" t="str">
        <f>'1'!AP15</f>
        <v/>
      </c>
      <c r="O15" s="230" t="str">
        <f>'1'!AQ15</f>
        <v/>
      </c>
      <c r="P15" s="236" t="str">
        <f>'1'!BC15</f>
        <v/>
      </c>
      <c r="Q15" s="39">
        <f>'1'!BD15</f>
        <v>0</v>
      </c>
      <c r="R15" s="231" t="str">
        <f>'1'!BF15</f>
        <v/>
      </c>
      <c r="S15" s="231" t="str">
        <f>'1'!BG15</f>
        <v/>
      </c>
      <c r="T15" s="233" t="str">
        <f>'1'!BS15</f>
        <v/>
      </c>
      <c r="U15" s="27">
        <f>'1'!BT15</f>
        <v>0</v>
      </c>
      <c r="V15" s="230" t="str">
        <f>'1'!BV15</f>
        <v/>
      </c>
      <c r="W15" s="230" t="str">
        <f>'1'!BW15</f>
        <v/>
      </c>
      <c r="X15" s="236" t="str">
        <f>'1'!CI15</f>
        <v/>
      </c>
      <c r="Y15" s="39">
        <f>'1'!CJ15</f>
        <v>0</v>
      </c>
      <c r="Z15" s="231" t="str">
        <f>'1'!CL15</f>
        <v/>
      </c>
      <c r="AA15" s="231" t="str">
        <f>'1'!CM15</f>
        <v/>
      </c>
      <c r="AB15" s="233" t="str">
        <f>'1'!CY15</f>
        <v/>
      </c>
      <c r="AC15" s="27">
        <f>'1'!CZ15</f>
        <v>0</v>
      </c>
      <c r="AD15" s="226" t="str">
        <f>'1'!DB15</f>
        <v/>
      </c>
      <c r="AE15" s="230" t="str">
        <f>'1'!DC15</f>
        <v/>
      </c>
      <c r="AF15" s="236" t="str">
        <f>'1'!DO15</f>
        <v/>
      </c>
      <c r="AG15" s="39">
        <f>'1'!DP15</f>
        <v>0</v>
      </c>
      <c r="AH15" s="231" t="str">
        <f>'1'!DR15</f>
        <v/>
      </c>
      <c r="AI15" s="231" t="str">
        <f>'1'!DS15</f>
        <v/>
      </c>
      <c r="AJ15" s="233" t="str">
        <f>'1'!EE15</f>
        <v/>
      </c>
      <c r="AK15" s="27">
        <f>'1'!EF15</f>
        <v>0</v>
      </c>
      <c r="AL15" s="230" t="str">
        <f>'1'!EH15</f>
        <v/>
      </c>
      <c r="AM15" s="230" t="str">
        <f>'1'!EI15</f>
        <v/>
      </c>
      <c r="AN15" s="236" t="str">
        <f>'1'!EU15</f>
        <v/>
      </c>
      <c r="AO15" s="39">
        <f>'1'!EV15</f>
        <v>0</v>
      </c>
      <c r="AP15" s="231" t="str">
        <f>'1'!EX15</f>
        <v/>
      </c>
      <c r="AQ15" s="231" t="str">
        <f>'1'!EY15</f>
        <v/>
      </c>
      <c r="AR15" s="233" t="str">
        <f>'1'!FK15</f>
        <v/>
      </c>
      <c r="AS15" s="27">
        <f>'1'!FL15</f>
        <v>0</v>
      </c>
      <c r="AT15" s="230" t="str">
        <f>'1'!FN15</f>
        <v/>
      </c>
      <c r="AU15" s="230" t="str">
        <f>'1'!FO15</f>
        <v/>
      </c>
      <c r="AV15" s="236" t="str">
        <f>'1'!GA15</f>
        <v/>
      </c>
      <c r="AW15" s="39">
        <f>'1'!GB15</f>
        <v>0</v>
      </c>
      <c r="AX15" s="231" t="str">
        <f>'1'!GD15</f>
        <v/>
      </c>
      <c r="AY15" s="231" t="str">
        <f>'1'!GE15</f>
        <v/>
      </c>
      <c r="AZ15" s="233" t="str">
        <f>'1'!GQ15</f>
        <v/>
      </c>
      <c r="BA15" s="27">
        <f>'1'!GR15</f>
        <v>0</v>
      </c>
      <c r="BB15" s="230" t="str">
        <f>'1'!GT15</f>
        <v/>
      </c>
      <c r="BC15" s="230" t="str">
        <f>'1'!GU15</f>
        <v/>
      </c>
      <c r="BD15" s="236" t="str">
        <f>'1'!HG15</f>
        <v/>
      </c>
      <c r="BE15" s="39">
        <f>'1'!HH15</f>
        <v>0</v>
      </c>
      <c r="BF15" s="231" t="str">
        <f>'1'!HJ15</f>
        <v/>
      </c>
      <c r="BG15" s="231" t="str">
        <f>'1'!HK15</f>
        <v/>
      </c>
      <c r="BH15" s="233" t="str">
        <f>'1'!HW15</f>
        <v/>
      </c>
      <c r="BI15" s="27">
        <f>'1'!HX15</f>
        <v>0</v>
      </c>
      <c r="BJ15" s="230" t="str">
        <f>'1'!HZ15</f>
        <v/>
      </c>
      <c r="BK15" s="230" t="str">
        <f>'1'!IA15</f>
        <v/>
      </c>
      <c r="BL15" s="236" t="str">
        <f>'1'!IM15</f>
        <v/>
      </c>
      <c r="BM15" s="39">
        <f>'1'!IN15</f>
        <v>0</v>
      </c>
      <c r="BN15" s="231" t="str">
        <f>'1'!IP15</f>
        <v/>
      </c>
      <c r="BO15" s="231" t="str">
        <f>'1'!IQ15</f>
        <v/>
      </c>
      <c r="BP15" s="233" t="str">
        <f>'1'!JC15</f>
        <v/>
      </c>
      <c r="BQ15" s="27">
        <f>'1'!JD15</f>
        <v>0</v>
      </c>
      <c r="BR15" s="230" t="str">
        <f>'1'!JF15</f>
        <v/>
      </c>
      <c r="BS15" s="230" t="str">
        <f>'1'!JG15</f>
        <v/>
      </c>
      <c r="BT15" s="236" t="str">
        <f>'1'!JS15</f>
        <v/>
      </c>
      <c r="BU15" s="39">
        <f>'1'!JT15</f>
        <v>0</v>
      </c>
      <c r="BV15" s="231" t="str">
        <f>'1'!JV15</f>
        <v/>
      </c>
      <c r="BW15" s="231" t="str">
        <f>'1'!JW15</f>
        <v/>
      </c>
      <c r="BX15" s="233" t="str">
        <f>'1'!KI15</f>
        <v/>
      </c>
      <c r="BY15" s="27">
        <f>'1'!KJ15</f>
        <v>0</v>
      </c>
      <c r="BZ15" s="230" t="str">
        <f>'1'!KL15</f>
        <v/>
      </c>
      <c r="CA15" s="230" t="str">
        <f>'1'!KM15</f>
        <v/>
      </c>
      <c r="CB15" s="236" t="str">
        <f>'1'!KY15</f>
        <v/>
      </c>
      <c r="CC15" s="39">
        <f>'1'!KZ15</f>
        <v>0</v>
      </c>
      <c r="CD15" s="231" t="str">
        <f>'1'!LB15</f>
        <v/>
      </c>
      <c r="CE15" s="231" t="str">
        <f>'1'!LC15</f>
        <v/>
      </c>
      <c r="CF15" s="231"/>
      <c r="CG15" s="231"/>
      <c r="CH15" s="233" t="str">
        <f t="shared" si="1"/>
        <v/>
      </c>
      <c r="CI15" s="26">
        <f>'1'!HX15</f>
        <v>0</v>
      </c>
      <c r="CJ15" s="24" t="str">
        <f>'1'!HZ15</f>
        <v/>
      </c>
      <c r="CK15" s="234" t="str">
        <f>'1'!IA15</f>
        <v/>
      </c>
      <c r="CL15" s="236" t="str">
        <f t="shared" si="2"/>
        <v/>
      </c>
      <c r="CM15" s="38">
        <f>'1'!IN15</f>
        <v>0</v>
      </c>
      <c r="CN15" s="36" t="str">
        <f>'1'!IP15</f>
        <v/>
      </c>
      <c r="CO15" s="235" t="str">
        <f>'1'!IQ15</f>
        <v/>
      </c>
      <c r="CP15" s="233" t="str">
        <f t="shared" si="3"/>
        <v/>
      </c>
      <c r="CQ15" s="26">
        <f>'1'!JD15</f>
        <v>0</v>
      </c>
      <c r="CR15" s="24" t="str">
        <f>'1'!JF15</f>
        <v/>
      </c>
      <c r="CS15" s="234" t="str">
        <f>'1'!JG15</f>
        <v/>
      </c>
      <c r="CT15" s="236" t="str">
        <f t="shared" si="4"/>
        <v/>
      </c>
      <c r="CU15" s="38">
        <f>'1'!JT15</f>
        <v>0</v>
      </c>
      <c r="CV15" s="36" t="str">
        <f>'1'!JV15</f>
        <v/>
      </c>
      <c r="CW15" s="235" t="str">
        <f>'1'!JW15</f>
        <v/>
      </c>
      <c r="CX15" s="233" t="str">
        <f t="shared" si="5"/>
        <v>#REF!</v>
      </c>
      <c r="CY15" s="24">
        <f>'1'!KJ15</f>
        <v>0</v>
      </c>
      <c r="CZ15" s="24" t="str">
        <f>'1'!KL15</f>
        <v/>
      </c>
      <c r="DA15" s="24" t="str">
        <f>'1'!KM15</f>
        <v/>
      </c>
      <c r="DB15" s="236" t="str">
        <f t="shared" si="6"/>
        <v>#REF!</v>
      </c>
      <c r="DC15" s="36">
        <f>'1'!KZ15</f>
        <v>0</v>
      </c>
      <c r="DD15" s="36" t="str">
        <f>'1'!LB15</f>
        <v/>
      </c>
      <c r="DE15" s="36" t="str">
        <f>'1'!LC15</f>
        <v/>
      </c>
      <c r="DF15" s="233" t="str">
        <f t="shared" si="7"/>
        <v>#REF!</v>
      </c>
      <c r="DG15" s="24" t="str">
        <f t="shared" ref="DG15:DI15" si="48">#REF!</f>
        <v>#REF!</v>
      </c>
      <c r="DH15" s="24" t="str">
        <f t="shared" si="48"/>
        <v>#REF!</v>
      </c>
      <c r="DI15" s="24" t="str">
        <f t="shared" si="48"/>
        <v>#REF!</v>
      </c>
      <c r="DJ15" s="236" t="str">
        <f t="shared" si="9"/>
        <v>#REF!</v>
      </c>
      <c r="DK15" s="36" t="str">
        <f t="shared" ref="DK15:DM15" si="49">#REF!</f>
        <v>#REF!</v>
      </c>
      <c r="DL15" s="36" t="str">
        <f t="shared" si="49"/>
        <v>#REF!</v>
      </c>
      <c r="DM15" s="36" t="str">
        <f t="shared" si="49"/>
        <v>#REF!</v>
      </c>
      <c r="DN15" s="159" t="str">
        <f t="shared" si="17"/>
        <v>#REF!</v>
      </c>
      <c r="DO15" s="24" t="str">
        <f t="shared" ref="DO15:DQ15" si="50">#REF!</f>
        <v>#REF!</v>
      </c>
      <c r="DP15" s="24" t="str">
        <f t="shared" si="50"/>
        <v>#REF!</v>
      </c>
      <c r="DQ15" s="24" t="str">
        <f t="shared" si="50"/>
        <v>#REF!</v>
      </c>
      <c r="DR15" s="209" t="str">
        <f t="shared" si="12"/>
        <v>#REF!</v>
      </c>
      <c r="DS15" s="210" t="str">
        <f t="shared" si="13"/>
        <v>#REF!</v>
      </c>
      <c r="DT15" s="210" t="str">
        <f t="shared" ref="DT15:DU15" si="51">#REF!</f>
        <v>#REF!</v>
      </c>
      <c r="DU15" s="210" t="str">
        <f t="shared" si="51"/>
        <v>#REF!</v>
      </c>
    </row>
    <row r="16" ht="15.75" customHeight="1">
      <c r="A16" s="228">
        <f>'1'!A16</f>
        <v>46123</v>
      </c>
      <c r="B16" s="229" t="str">
        <f>'1'!B16</f>
        <v>土</v>
      </c>
      <c r="C16" s="232">
        <f>'1'!C16</f>
        <v>0</v>
      </c>
      <c r="D16" s="233" t="str">
        <f>'1'!G16</f>
        <v/>
      </c>
      <c r="E16" s="27">
        <f>'1'!H16</f>
        <v>0</v>
      </c>
      <c r="F16" s="230"/>
      <c r="G16" s="230" t="str">
        <f>'1'!K16</f>
        <v/>
      </c>
      <c r="H16" s="236" t="str">
        <f>'1'!W16</f>
        <v/>
      </c>
      <c r="I16" s="39">
        <f>'1'!X16</f>
        <v>0</v>
      </c>
      <c r="J16" s="231" t="str">
        <f>'1'!Z16</f>
        <v/>
      </c>
      <c r="K16" s="231" t="str">
        <f>'1'!AA16</f>
        <v/>
      </c>
      <c r="L16" s="233" t="str">
        <f>'1'!AM16</f>
        <v/>
      </c>
      <c r="M16" s="27">
        <f>'1'!AN16</f>
        <v>0</v>
      </c>
      <c r="N16" s="230" t="str">
        <f>'1'!AP16</f>
        <v/>
      </c>
      <c r="O16" s="230" t="str">
        <f>'1'!AQ16</f>
        <v/>
      </c>
      <c r="P16" s="236" t="str">
        <f>'1'!BC16</f>
        <v/>
      </c>
      <c r="Q16" s="39">
        <f>'1'!BD16</f>
        <v>0</v>
      </c>
      <c r="R16" s="231" t="str">
        <f>'1'!BF16</f>
        <v/>
      </c>
      <c r="S16" s="231" t="str">
        <f>'1'!BG16</f>
        <v/>
      </c>
      <c r="T16" s="233" t="str">
        <f>'1'!BS16</f>
        <v/>
      </c>
      <c r="U16" s="27">
        <f>'1'!BT16</f>
        <v>0</v>
      </c>
      <c r="V16" s="230" t="str">
        <f>'1'!BV16</f>
        <v/>
      </c>
      <c r="W16" s="230" t="str">
        <f>'1'!BW16</f>
        <v/>
      </c>
      <c r="X16" s="236" t="str">
        <f>'1'!CI16</f>
        <v/>
      </c>
      <c r="Y16" s="39">
        <f>'1'!CJ16</f>
        <v>0</v>
      </c>
      <c r="Z16" s="231" t="str">
        <f>'1'!CL16</f>
        <v/>
      </c>
      <c r="AA16" s="231" t="str">
        <f>'1'!CM16</f>
        <v/>
      </c>
      <c r="AB16" s="233" t="str">
        <f>'1'!CY16</f>
        <v/>
      </c>
      <c r="AC16" s="27">
        <f>'1'!CZ16</f>
        <v>0</v>
      </c>
      <c r="AD16" s="226" t="str">
        <f>'1'!DB16</f>
        <v/>
      </c>
      <c r="AE16" s="230" t="str">
        <f>'1'!DC16</f>
        <v/>
      </c>
      <c r="AF16" s="236" t="str">
        <f>'1'!DO16</f>
        <v/>
      </c>
      <c r="AG16" s="39">
        <f>'1'!DP16</f>
        <v>0</v>
      </c>
      <c r="AH16" s="231" t="str">
        <f>'1'!DR16</f>
        <v/>
      </c>
      <c r="AI16" s="231" t="str">
        <f>'1'!DS16</f>
        <v/>
      </c>
      <c r="AJ16" s="233" t="str">
        <f>'1'!EE16</f>
        <v/>
      </c>
      <c r="AK16" s="27">
        <f>'1'!EF16</f>
        <v>0</v>
      </c>
      <c r="AL16" s="230" t="str">
        <f>'1'!EH16</f>
        <v/>
      </c>
      <c r="AM16" s="230" t="str">
        <f>'1'!EI16</f>
        <v/>
      </c>
      <c r="AN16" s="236" t="str">
        <f>'1'!EU16</f>
        <v/>
      </c>
      <c r="AO16" s="39">
        <f>'1'!EV16</f>
        <v>0</v>
      </c>
      <c r="AP16" s="231" t="str">
        <f>'1'!EX16</f>
        <v/>
      </c>
      <c r="AQ16" s="231" t="str">
        <f>'1'!EY16</f>
        <v/>
      </c>
      <c r="AR16" s="233" t="str">
        <f>'1'!FK16</f>
        <v/>
      </c>
      <c r="AS16" s="27">
        <f>'1'!FL16</f>
        <v>0</v>
      </c>
      <c r="AT16" s="230" t="str">
        <f>'1'!FN16</f>
        <v/>
      </c>
      <c r="AU16" s="230" t="str">
        <f>'1'!FO16</f>
        <v/>
      </c>
      <c r="AV16" s="236" t="str">
        <f>'1'!GA16</f>
        <v/>
      </c>
      <c r="AW16" s="39">
        <f>'1'!GB16</f>
        <v>0</v>
      </c>
      <c r="AX16" s="231" t="str">
        <f>'1'!GD16</f>
        <v/>
      </c>
      <c r="AY16" s="231" t="str">
        <f>'1'!GE16</f>
        <v/>
      </c>
      <c r="AZ16" s="233" t="str">
        <f>'1'!GQ16</f>
        <v/>
      </c>
      <c r="BA16" s="27">
        <f>'1'!GR16</f>
        <v>0</v>
      </c>
      <c r="BB16" s="230" t="str">
        <f>'1'!GT16</f>
        <v/>
      </c>
      <c r="BC16" s="230" t="str">
        <f>'1'!GU16</f>
        <v/>
      </c>
      <c r="BD16" s="236" t="str">
        <f>'1'!HG16</f>
        <v/>
      </c>
      <c r="BE16" s="39">
        <f>'1'!HH16</f>
        <v>0</v>
      </c>
      <c r="BF16" s="231" t="str">
        <f>'1'!HJ16</f>
        <v/>
      </c>
      <c r="BG16" s="231" t="str">
        <f>'1'!HK16</f>
        <v/>
      </c>
      <c r="BH16" s="233" t="str">
        <f>'1'!HW16</f>
        <v/>
      </c>
      <c r="BI16" s="27">
        <f>'1'!HX16</f>
        <v>0</v>
      </c>
      <c r="BJ16" s="230" t="str">
        <f>'1'!HZ16</f>
        <v/>
      </c>
      <c r="BK16" s="230" t="str">
        <f>'1'!IA16</f>
        <v/>
      </c>
      <c r="BL16" s="236" t="str">
        <f>'1'!IM16</f>
        <v/>
      </c>
      <c r="BM16" s="39">
        <f>'1'!IN16</f>
        <v>0</v>
      </c>
      <c r="BN16" s="231" t="str">
        <f>'1'!IP16</f>
        <v/>
      </c>
      <c r="BO16" s="231" t="str">
        <f>'1'!IQ16</f>
        <v/>
      </c>
      <c r="BP16" s="233" t="str">
        <f>'1'!JC16</f>
        <v/>
      </c>
      <c r="BQ16" s="27">
        <f>'1'!JD16</f>
        <v>0</v>
      </c>
      <c r="BR16" s="230" t="str">
        <f>'1'!JF16</f>
        <v/>
      </c>
      <c r="BS16" s="230" t="str">
        <f>'1'!JG16</f>
        <v/>
      </c>
      <c r="BT16" s="236" t="str">
        <f>'1'!JS16</f>
        <v/>
      </c>
      <c r="BU16" s="39">
        <f>'1'!JT16</f>
        <v>0</v>
      </c>
      <c r="BV16" s="231" t="str">
        <f>'1'!JV16</f>
        <v/>
      </c>
      <c r="BW16" s="231" t="str">
        <f>'1'!JW16</f>
        <v/>
      </c>
      <c r="BX16" s="233" t="str">
        <f>'1'!KI16</f>
        <v/>
      </c>
      <c r="BY16" s="27">
        <f>'1'!KJ16</f>
        <v>0</v>
      </c>
      <c r="BZ16" s="230" t="str">
        <f>'1'!KL16</f>
        <v/>
      </c>
      <c r="CA16" s="230" t="str">
        <f>'1'!KM16</f>
        <v/>
      </c>
      <c r="CB16" s="236" t="str">
        <f>'1'!KY16</f>
        <v/>
      </c>
      <c r="CC16" s="39">
        <f>'1'!KZ16</f>
        <v>0</v>
      </c>
      <c r="CD16" s="231" t="str">
        <f>'1'!LB16</f>
        <v/>
      </c>
      <c r="CE16" s="231" t="str">
        <f>'1'!LC16</f>
        <v/>
      </c>
      <c r="CF16" s="231"/>
      <c r="CG16" s="231"/>
      <c r="CH16" s="233" t="str">
        <f t="shared" si="1"/>
        <v/>
      </c>
      <c r="CI16" s="26">
        <f>'1'!HX16</f>
        <v>0</v>
      </c>
      <c r="CJ16" s="24" t="str">
        <f>'1'!HZ16</f>
        <v/>
      </c>
      <c r="CK16" s="234" t="str">
        <f>'1'!IA16</f>
        <v/>
      </c>
      <c r="CL16" s="236" t="str">
        <f t="shared" si="2"/>
        <v/>
      </c>
      <c r="CM16" s="38">
        <f>'1'!IN16</f>
        <v>0</v>
      </c>
      <c r="CN16" s="36" t="str">
        <f>'1'!IP16</f>
        <v/>
      </c>
      <c r="CO16" s="235" t="str">
        <f>'1'!IQ16</f>
        <v/>
      </c>
      <c r="CP16" s="233" t="str">
        <f t="shared" si="3"/>
        <v/>
      </c>
      <c r="CQ16" s="26">
        <f>'1'!JD16</f>
        <v>0</v>
      </c>
      <c r="CR16" s="24" t="str">
        <f>'1'!JF16</f>
        <v/>
      </c>
      <c r="CS16" s="234" t="str">
        <f>'1'!JG16</f>
        <v/>
      </c>
      <c r="CT16" s="236" t="str">
        <f t="shared" si="4"/>
        <v/>
      </c>
      <c r="CU16" s="38">
        <f>'1'!JT16</f>
        <v>0</v>
      </c>
      <c r="CV16" s="36" t="str">
        <f>'1'!JV16</f>
        <v/>
      </c>
      <c r="CW16" s="235" t="str">
        <f>'1'!JW16</f>
        <v/>
      </c>
      <c r="CX16" s="233" t="str">
        <f t="shared" si="5"/>
        <v>#REF!</v>
      </c>
      <c r="CY16" s="24">
        <f>'1'!KJ16</f>
        <v>0</v>
      </c>
      <c r="CZ16" s="24" t="str">
        <f>'1'!KL16</f>
        <v/>
      </c>
      <c r="DA16" s="24" t="str">
        <f>'1'!KM16</f>
        <v/>
      </c>
      <c r="DB16" s="236" t="str">
        <f t="shared" si="6"/>
        <v>#REF!</v>
      </c>
      <c r="DC16" s="36">
        <f>'1'!KZ16</f>
        <v>0</v>
      </c>
      <c r="DD16" s="36" t="str">
        <f>'1'!LB16</f>
        <v/>
      </c>
      <c r="DE16" s="36" t="str">
        <f>'1'!LC16</f>
        <v/>
      </c>
      <c r="DF16" s="233" t="str">
        <f t="shared" si="7"/>
        <v>#REF!</v>
      </c>
      <c r="DG16" s="24" t="str">
        <f t="shared" ref="DG16:DI16" si="52">#REF!</f>
        <v>#REF!</v>
      </c>
      <c r="DH16" s="24" t="str">
        <f t="shared" si="52"/>
        <v>#REF!</v>
      </c>
      <c r="DI16" s="24" t="str">
        <f t="shared" si="52"/>
        <v>#REF!</v>
      </c>
      <c r="DJ16" s="236" t="str">
        <f t="shared" si="9"/>
        <v>#REF!</v>
      </c>
      <c r="DK16" s="36" t="str">
        <f t="shared" ref="DK16:DM16" si="53">#REF!</f>
        <v>#REF!</v>
      </c>
      <c r="DL16" s="36" t="str">
        <f t="shared" si="53"/>
        <v>#REF!</v>
      </c>
      <c r="DM16" s="36" t="str">
        <f t="shared" si="53"/>
        <v>#REF!</v>
      </c>
      <c r="DN16" s="159" t="str">
        <f t="shared" si="17"/>
        <v>#REF!</v>
      </c>
      <c r="DO16" s="24" t="str">
        <f t="shared" ref="DO16:DQ16" si="54">#REF!</f>
        <v>#REF!</v>
      </c>
      <c r="DP16" s="24" t="str">
        <f t="shared" si="54"/>
        <v>#REF!</v>
      </c>
      <c r="DQ16" s="24" t="str">
        <f t="shared" si="54"/>
        <v>#REF!</v>
      </c>
      <c r="DR16" s="209" t="str">
        <f t="shared" si="12"/>
        <v>#REF!</v>
      </c>
      <c r="DS16" s="210" t="str">
        <f t="shared" si="13"/>
        <v>#REF!</v>
      </c>
      <c r="DT16" s="210" t="str">
        <f t="shared" ref="DT16:DU16" si="55">#REF!</f>
        <v>#REF!</v>
      </c>
      <c r="DU16" s="210" t="str">
        <f t="shared" si="55"/>
        <v>#REF!</v>
      </c>
    </row>
    <row r="17" ht="15.75" customHeight="1">
      <c r="A17" s="228">
        <f>'1'!A17</f>
        <v>46124</v>
      </c>
      <c r="B17" s="229" t="str">
        <f>'1'!B17</f>
        <v>日</v>
      </c>
      <c r="C17" s="232">
        <f>'1'!C17</f>
        <v>0</v>
      </c>
      <c r="D17" s="233" t="str">
        <f>'1'!G17</f>
        <v/>
      </c>
      <c r="E17" s="27">
        <f>'1'!H17</f>
        <v>0</v>
      </c>
      <c r="F17" s="230" t="str">
        <f>'1'!J17</f>
        <v/>
      </c>
      <c r="G17" s="230" t="str">
        <f>'1'!K17</f>
        <v/>
      </c>
      <c r="H17" s="236" t="str">
        <f>'1'!W17</f>
        <v/>
      </c>
      <c r="I17" s="39">
        <f>'1'!X17</f>
        <v>0</v>
      </c>
      <c r="J17" s="231" t="str">
        <f>'1'!Z17</f>
        <v/>
      </c>
      <c r="K17" s="231" t="str">
        <f>'1'!AA17</f>
        <v/>
      </c>
      <c r="L17" s="233" t="str">
        <f>'1'!AM17</f>
        <v/>
      </c>
      <c r="M17" s="27">
        <f>'1'!AN17</f>
        <v>0</v>
      </c>
      <c r="N17" s="230" t="str">
        <f>'1'!AP17</f>
        <v/>
      </c>
      <c r="O17" s="230" t="str">
        <f>'1'!AQ17</f>
        <v/>
      </c>
      <c r="P17" s="236" t="str">
        <f>'1'!BC17</f>
        <v/>
      </c>
      <c r="Q17" s="39">
        <f>'1'!BD17</f>
        <v>0</v>
      </c>
      <c r="R17" s="231" t="str">
        <f>'1'!BF17</f>
        <v/>
      </c>
      <c r="S17" s="231" t="str">
        <f>'1'!BG17</f>
        <v/>
      </c>
      <c r="T17" s="233" t="str">
        <f>'1'!BS17</f>
        <v/>
      </c>
      <c r="U17" s="27">
        <f>'1'!BT17</f>
        <v>0</v>
      </c>
      <c r="V17" s="230" t="str">
        <f>'1'!BV17</f>
        <v/>
      </c>
      <c r="W17" s="230" t="str">
        <f>'1'!BW17</f>
        <v/>
      </c>
      <c r="X17" s="236" t="str">
        <f>'1'!CI17</f>
        <v/>
      </c>
      <c r="Y17" s="39">
        <f>'1'!CJ17</f>
        <v>0</v>
      </c>
      <c r="Z17" s="231" t="str">
        <f>'1'!CL17</f>
        <v/>
      </c>
      <c r="AA17" s="231" t="str">
        <f>'1'!CM17</f>
        <v/>
      </c>
      <c r="AB17" s="233" t="str">
        <f>'1'!CY17</f>
        <v/>
      </c>
      <c r="AC17" s="27">
        <f>'1'!CZ17</f>
        <v>0</v>
      </c>
      <c r="AD17" s="226" t="str">
        <f>'1'!DB17</f>
        <v/>
      </c>
      <c r="AE17" s="230" t="str">
        <f>'1'!DC17</f>
        <v/>
      </c>
      <c r="AF17" s="236" t="str">
        <f>'1'!DO17</f>
        <v/>
      </c>
      <c r="AG17" s="39">
        <f>'1'!DP17</f>
        <v>0</v>
      </c>
      <c r="AH17" s="231" t="str">
        <f>'1'!DR17</f>
        <v/>
      </c>
      <c r="AI17" s="231" t="str">
        <f>'1'!DS17</f>
        <v/>
      </c>
      <c r="AJ17" s="233" t="str">
        <f>'1'!EE17</f>
        <v/>
      </c>
      <c r="AK17" s="27">
        <f>'1'!EF17</f>
        <v>0</v>
      </c>
      <c r="AL17" s="230" t="str">
        <f>'1'!EH17</f>
        <v/>
      </c>
      <c r="AM17" s="230" t="str">
        <f>'1'!EI17</f>
        <v/>
      </c>
      <c r="AN17" s="236" t="str">
        <f>'1'!EU17</f>
        <v/>
      </c>
      <c r="AO17" s="39">
        <f>'1'!EV17</f>
        <v>0</v>
      </c>
      <c r="AP17" s="231" t="str">
        <f>'1'!EX17</f>
        <v/>
      </c>
      <c r="AQ17" s="231" t="str">
        <f>'1'!EY17</f>
        <v/>
      </c>
      <c r="AR17" s="233" t="str">
        <f>'1'!FK17</f>
        <v/>
      </c>
      <c r="AS17" s="27">
        <f>'1'!FL17</f>
        <v>0</v>
      </c>
      <c r="AT17" s="230" t="str">
        <f>'1'!FN17</f>
        <v/>
      </c>
      <c r="AU17" s="230" t="str">
        <f>'1'!FO17</f>
        <v/>
      </c>
      <c r="AV17" s="236" t="str">
        <f>'1'!GA17</f>
        <v/>
      </c>
      <c r="AW17" s="39">
        <f>'1'!GB17</f>
        <v>0</v>
      </c>
      <c r="AX17" s="231" t="str">
        <f>'1'!GD17</f>
        <v/>
      </c>
      <c r="AY17" s="231" t="str">
        <f>'1'!GE17</f>
        <v/>
      </c>
      <c r="AZ17" s="233" t="str">
        <f>'1'!GQ17</f>
        <v/>
      </c>
      <c r="BA17" s="27">
        <f>'1'!GR17</f>
        <v>0</v>
      </c>
      <c r="BB17" s="230" t="str">
        <f>'1'!GT17</f>
        <v/>
      </c>
      <c r="BC17" s="230" t="str">
        <f>'1'!GU17</f>
        <v/>
      </c>
      <c r="BD17" s="236" t="str">
        <f>'1'!HG17</f>
        <v/>
      </c>
      <c r="BE17" s="39">
        <f>'1'!HH17</f>
        <v>0</v>
      </c>
      <c r="BF17" s="231" t="str">
        <f>'1'!HJ17</f>
        <v/>
      </c>
      <c r="BG17" s="231" t="str">
        <f>'1'!HK17</f>
        <v/>
      </c>
      <c r="BH17" s="233" t="str">
        <f>'1'!HW17</f>
        <v/>
      </c>
      <c r="BI17" s="27">
        <f>'1'!HX17</f>
        <v>0</v>
      </c>
      <c r="BJ17" s="230" t="str">
        <f>'1'!HZ17</f>
        <v/>
      </c>
      <c r="BK17" s="230" t="str">
        <f>'1'!IA17</f>
        <v/>
      </c>
      <c r="BL17" s="236" t="str">
        <f>'1'!IM17</f>
        <v/>
      </c>
      <c r="BM17" s="39">
        <f>'1'!IN17</f>
        <v>0</v>
      </c>
      <c r="BN17" s="231" t="str">
        <f>'1'!IP17</f>
        <v/>
      </c>
      <c r="BO17" s="231" t="str">
        <f>'1'!IQ17</f>
        <v/>
      </c>
      <c r="BP17" s="233" t="str">
        <f>'1'!JC17</f>
        <v/>
      </c>
      <c r="BQ17" s="27">
        <f>'1'!JD17</f>
        <v>0</v>
      </c>
      <c r="BR17" s="230" t="str">
        <f>'1'!JF17</f>
        <v/>
      </c>
      <c r="BS17" s="230" t="str">
        <f>'1'!JG17</f>
        <v/>
      </c>
      <c r="BT17" s="236" t="str">
        <f>'1'!JS17</f>
        <v/>
      </c>
      <c r="BU17" s="39">
        <f>'1'!JT17</f>
        <v>0</v>
      </c>
      <c r="BV17" s="231" t="str">
        <f>'1'!JV17</f>
        <v/>
      </c>
      <c r="BW17" s="231" t="str">
        <f>'1'!JW17</f>
        <v/>
      </c>
      <c r="BX17" s="233" t="str">
        <f>'1'!KI17</f>
        <v/>
      </c>
      <c r="BY17" s="27">
        <f>'1'!KJ17</f>
        <v>0</v>
      </c>
      <c r="BZ17" s="230" t="str">
        <f>'1'!KL17</f>
        <v/>
      </c>
      <c r="CA17" s="230" t="str">
        <f>'1'!KM17</f>
        <v/>
      </c>
      <c r="CB17" s="236" t="str">
        <f>'1'!KY17</f>
        <v/>
      </c>
      <c r="CC17" s="39">
        <f>'1'!KZ17</f>
        <v>0</v>
      </c>
      <c r="CD17" s="231" t="str">
        <f>'1'!LB17</f>
        <v/>
      </c>
      <c r="CE17" s="231" t="str">
        <f>'1'!LC17</f>
        <v/>
      </c>
      <c r="CF17" s="231"/>
      <c r="CG17" s="231"/>
      <c r="CH17" s="233" t="str">
        <f t="shared" si="1"/>
        <v/>
      </c>
      <c r="CI17" s="26">
        <f>'1'!HX17</f>
        <v>0</v>
      </c>
      <c r="CJ17" s="24" t="str">
        <f>'1'!HZ17</f>
        <v/>
      </c>
      <c r="CK17" s="234" t="str">
        <f>'1'!IA17</f>
        <v/>
      </c>
      <c r="CL17" s="236" t="str">
        <f t="shared" si="2"/>
        <v/>
      </c>
      <c r="CM17" s="38">
        <f>'1'!IN17</f>
        <v>0</v>
      </c>
      <c r="CN17" s="36" t="str">
        <f>'1'!IP17</f>
        <v/>
      </c>
      <c r="CO17" s="235" t="str">
        <f>'1'!IQ17</f>
        <v/>
      </c>
      <c r="CP17" s="233" t="str">
        <f t="shared" si="3"/>
        <v/>
      </c>
      <c r="CQ17" s="26">
        <f>'1'!JD17</f>
        <v>0</v>
      </c>
      <c r="CR17" s="24" t="str">
        <f>'1'!JF17</f>
        <v/>
      </c>
      <c r="CS17" s="234" t="str">
        <f>'1'!JG17</f>
        <v/>
      </c>
      <c r="CT17" s="236" t="str">
        <f t="shared" si="4"/>
        <v/>
      </c>
      <c r="CU17" s="38">
        <f>'1'!JT17</f>
        <v>0</v>
      </c>
      <c r="CV17" s="36" t="str">
        <f>'1'!JV17</f>
        <v/>
      </c>
      <c r="CW17" s="235" t="str">
        <f>'1'!JW17</f>
        <v/>
      </c>
      <c r="CX17" s="233" t="str">
        <f t="shared" si="5"/>
        <v>#REF!</v>
      </c>
      <c r="CY17" s="24">
        <f>'1'!KJ17</f>
        <v>0</v>
      </c>
      <c r="CZ17" s="24" t="str">
        <f>'1'!KL17</f>
        <v/>
      </c>
      <c r="DA17" s="24" t="str">
        <f>'1'!KM17</f>
        <v/>
      </c>
      <c r="DB17" s="236" t="str">
        <f t="shared" si="6"/>
        <v>#REF!</v>
      </c>
      <c r="DC17" s="36">
        <f>'1'!KZ17</f>
        <v>0</v>
      </c>
      <c r="DD17" s="36" t="str">
        <f>'1'!LB17</f>
        <v/>
      </c>
      <c r="DE17" s="36" t="str">
        <f>'1'!LC17</f>
        <v/>
      </c>
      <c r="DF17" s="233" t="str">
        <f t="shared" si="7"/>
        <v>#REF!</v>
      </c>
      <c r="DG17" s="24" t="str">
        <f t="shared" ref="DG17:DI17" si="56">#REF!</f>
        <v>#REF!</v>
      </c>
      <c r="DH17" s="24" t="str">
        <f t="shared" si="56"/>
        <v>#REF!</v>
      </c>
      <c r="DI17" s="24" t="str">
        <f t="shared" si="56"/>
        <v>#REF!</v>
      </c>
      <c r="DJ17" s="236" t="str">
        <f t="shared" si="9"/>
        <v>#REF!</v>
      </c>
      <c r="DK17" s="36" t="str">
        <f t="shared" ref="DK17:DM17" si="57">#REF!</f>
        <v>#REF!</v>
      </c>
      <c r="DL17" s="36" t="str">
        <f t="shared" si="57"/>
        <v>#REF!</v>
      </c>
      <c r="DM17" s="36" t="str">
        <f t="shared" si="57"/>
        <v>#REF!</v>
      </c>
      <c r="DN17" s="159" t="str">
        <f t="shared" si="17"/>
        <v>#REF!</v>
      </c>
      <c r="DO17" s="24" t="str">
        <f t="shared" ref="DO17:DQ17" si="58">#REF!</f>
        <v>#REF!</v>
      </c>
      <c r="DP17" s="24" t="str">
        <f t="shared" si="58"/>
        <v>#REF!</v>
      </c>
      <c r="DQ17" s="24" t="str">
        <f t="shared" si="58"/>
        <v>#REF!</v>
      </c>
      <c r="DR17" s="209" t="str">
        <f t="shared" si="12"/>
        <v>#REF!</v>
      </c>
      <c r="DS17" s="210" t="str">
        <f t="shared" si="13"/>
        <v>#REF!</v>
      </c>
      <c r="DT17" s="210" t="str">
        <f t="shared" ref="DT17:DU17" si="59">#REF!</f>
        <v>#REF!</v>
      </c>
      <c r="DU17" s="210" t="str">
        <f t="shared" si="59"/>
        <v>#REF!</v>
      </c>
    </row>
    <row r="18" ht="15.75" customHeight="1">
      <c r="A18" s="228">
        <f>'1'!A18</f>
        <v>46125</v>
      </c>
      <c r="B18" s="229" t="str">
        <f>'1'!B18</f>
        <v>月</v>
      </c>
      <c r="C18" s="232">
        <f>'1'!C18</f>
        <v>0</v>
      </c>
      <c r="D18" s="233" t="str">
        <f>'1'!G18</f>
        <v/>
      </c>
      <c r="E18" s="27">
        <f>'1'!H18</f>
        <v>0</v>
      </c>
      <c r="F18" s="230" t="str">
        <f>'1'!J18</f>
        <v/>
      </c>
      <c r="G18" s="230" t="str">
        <f>'1'!K18</f>
        <v/>
      </c>
      <c r="H18" s="236" t="str">
        <f>'1'!W18</f>
        <v/>
      </c>
      <c r="I18" s="39">
        <f>'1'!X18</f>
        <v>0</v>
      </c>
      <c r="J18" s="231" t="str">
        <f>'1'!Z18</f>
        <v/>
      </c>
      <c r="K18" s="231" t="str">
        <f>'1'!AA18</f>
        <v/>
      </c>
      <c r="L18" s="233" t="str">
        <f>'1'!AM18</f>
        <v/>
      </c>
      <c r="M18" s="27">
        <f>'1'!AN18</f>
        <v>0</v>
      </c>
      <c r="N18" s="230" t="str">
        <f>'1'!AP18</f>
        <v/>
      </c>
      <c r="O18" s="230" t="str">
        <f>'1'!AQ18</f>
        <v/>
      </c>
      <c r="P18" s="236" t="str">
        <f>'1'!BC18</f>
        <v/>
      </c>
      <c r="Q18" s="39">
        <f>'1'!BD18</f>
        <v>0</v>
      </c>
      <c r="R18" s="231" t="str">
        <f>'1'!BF18</f>
        <v/>
      </c>
      <c r="S18" s="231" t="str">
        <f>'1'!BG18</f>
        <v/>
      </c>
      <c r="T18" s="233" t="str">
        <f>'1'!BS18</f>
        <v/>
      </c>
      <c r="U18" s="27">
        <f>'1'!BT18</f>
        <v>0</v>
      </c>
      <c r="V18" s="230" t="str">
        <f>'1'!BV18</f>
        <v/>
      </c>
      <c r="W18" s="230" t="str">
        <f>'1'!BW18</f>
        <v/>
      </c>
      <c r="X18" s="236" t="str">
        <f>'1'!CI18</f>
        <v/>
      </c>
      <c r="Y18" s="39">
        <f>'1'!CJ18</f>
        <v>0</v>
      </c>
      <c r="Z18" s="231" t="str">
        <f>'1'!CL18</f>
        <v/>
      </c>
      <c r="AA18" s="231" t="str">
        <f>'1'!CM18</f>
        <v/>
      </c>
      <c r="AB18" s="233" t="str">
        <f>'1'!CY18</f>
        <v/>
      </c>
      <c r="AC18" s="27">
        <f>'1'!CZ18</f>
        <v>0</v>
      </c>
      <c r="AD18" s="226" t="str">
        <f>'1'!DB18</f>
        <v/>
      </c>
      <c r="AE18" s="230" t="str">
        <f>'1'!DC18</f>
        <v/>
      </c>
      <c r="AF18" s="236" t="str">
        <f>'1'!DO18</f>
        <v/>
      </c>
      <c r="AG18" s="39">
        <f>'1'!DP18</f>
        <v>0</v>
      </c>
      <c r="AH18" s="231" t="str">
        <f>'1'!DR18</f>
        <v/>
      </c>
      <c r="AI18" s="231" t="str">
        <f>'1'!DS18</f>
        <v/>
      </c>
      <c r="AJ18" s="233" t="str">
        <f>'1'!EE18</f>
        <v/>
      </c>
      <c r="AK18" s="27">
        <f>'1'!EF18</f>
        <v>0</v>
      </c>
      <c r="AL18" s="230" t="str">
        <f>'1'!EH18</f>
        <v/>
      </c>
      <c r="AM18" s="230" t="str">
        <f>'1'!EI18</f>
        <v/>
      </c>
      <c r="AN18" s="236" t="str">
        <f>'1'!EU18</f>
        <v/>
      </c>
      <c r="AO18" s="39">
        <f>'1'!EV18</f>
        <v>0</v>
      </c>
      <c r="AP18" s="231" t="str">
        <f>'1'!EX18</f>
        <v/>
      </c>
      <c r="AQ18" s="231" t="str">
        <f>'1'!EY18</f>
        <v/>
      </c>
      <c r="AR18" s="233" t="str">
        <f>'1'!FK18</f>
        <v/>
      </c>
      <c r="AS18" s="27">
        <f>'1'!FL18</f>
        <v>0</v>
      </c>
      <c r="AT18" s="230" t="str">
        <f>'1'!FN18</f>
        <v/>
      </c>
      <c r="AU18" s="230" t="str">
        <f>'1'!FO18</f>
        <v/>
      </c>
      <c r="AV18" s="236" t="str">
        <f>'1'!GA18</f>
        <v/>
      </c>
      <c r="AW18" s="39">
        <f>'1'!GB18</f>
        <v>0</v>
      </c>
      <c r="AX18" s="231" t="str">
        <f>'1'!GD18</f>
        <v/>
      </c>
      <c r="AY18" s="231" t="str">
        <f>'1'!GE18</f>
        <v/>
      </c>
      <c r="AZ18" s="233" t="str">
        <f>'1'!GQ18</f>
        <v/>
      </c>
      <c r="BA18" s="27">
        <f>'1'!GR18</f>
        <v>0</v>
      </c>
      <c r="BB18" s="230" t="str">
        <f>'1'!GT18</f>
        <v/>
      </c>
      <c r="BC18" s="230" t="str">
        <f>'1'!GU18</f>
        <v/>
      </c>
      <c r="BD18" s="236" t="str">
        <f>'1'!HG18</f>
        <v/>
      </c>
      <c r="BE18" s="39">
        <f>'1'!HH18</f>
        <v>0</v>
      </c>
      <c r="BF18" s="231" t="str">
        <f>'1'!HJ18</f>
        <v/>
      </c>
      <c r="BG18" s="231" t="str">
        <f>'1'!HK18</f>
        <v/>
      </c>
      <c r="BH18" s="233" t="str">
        <f>'1'!HW18</f>
        <v/>
      </c>
      <c r="BI18" s="27">
        <f>'1'!HX18</f>
        <v>0</v>
      </c>
      <c r="BJ18" s="230" t="str">
        <f>'1'!HZ18</f>
        <v/>
      </c>
      <c r="BK18" s="230" t="str">
        <f>'1'!IA18</f>
        <v/>
      </c>
      <c r="BL18" s="236" t="str">
        <f>'1'!IM18</f>
        <v/>
      </c>
      <c r="BM18" s="39">
        <f>'1'!IN18</f>
        <v>0</v>
      </c>
      <c r="BN18" s="231" t="str">
        <f>'1'!IP18</f>
        <v/>
      </c>
      <c r="BO18" s="231" t="str">
        <f>'1'!IQ18</f>
        <v/>
      </c>
      <c r="BP18" s="233" t="str">
        <f>'1'!JC18</f>
        <v/>
      </c>
      <c r="BQ18" s="27">
        <f>'1'!JD18</f>
        <v>0</v>
      </c>
      <c r="BR18" s="230" t="str">
        <f>'1'!JF18</f>
        <v/>
      </c>
      <c r="BS18" s="230" t="str">
        <f>'1'!JG18</f>
        <v/>
      </c>
      <c r="BT18" s="236" t="str">
        <f>'1'!JS18</f>
        <v/>
      </c>
      <c r="BU18" s="39">
        <f>'1'!JT18</f>
        <v>0</v>
      </c>
      <c r="BV18" s="231" t="str">
        <f>'1'!JV18</f>
        <v/>
      </c>
      <c r="BW18" s="231" t="str">
        <f>'1'!JW18</f>
        <v/>
      </c>
      <c r="BX18" s="233" t="str">
        <f>'1'!KI18</f>
        <v/>
      </c>
      <c r="BY18" s="27">
        <f>'1'!KJ18</f>
        <v>0</v>
      </c>
      <c r="BZ18" s="230" t="str">
        <f>'1'!KL18</f>
        <v/>
      </c>
      <c r="CA18" s="230" t="str">
        <f>'1'!KM18</f>
        <v/>
      </c>
      <c r="CB18" s="236" t="str">
        <f>'1'!KY18</f>
        <v/>
      </c>
      <c r="CC18" s="39">
        <f>'1'!KZ18</f>
        <v>0</v>
      </c>
      <c r="CD18" s="231" t="str">
        <f>'1'!LB18</f>
        <v/>
      </c>
      <c r="CE18" s="231" t="str">
        <f>'1'!LC18</f>
        <v/>
      </c>
      <c r="CF18" s="231"/>
      <c r="CG18" s="231"/>
      <c r="CH18" s="233" t="str">
        <f t="shared" si="1"/>
        <v/>
      </c>
      <c r="CI18" s="26">
        <f>'1'!HX18</f>
        <v>0</v>
      </c>
      <c r="CJ18" s="24" t="str">
        <f>'1'!HZ18</f>
        <v/>
      </c>
      <c r="CK18" s="234" t="str">
        <f>'1'!IA18</f>
        <v/>
      </c>
      <c r="CL18" s="236" t="str">
        <f t="shared" si="2"/>
        <v/>
      </c>
      <c r="CM18" s="38">
        <f>'1'!IN18</f>
        <v>0</v>
      </c>
      <c r="CN18" s="36" t="str">
        <f>'1'!IP18</f>
        <v/>
      </c>
      <c r="CO18" s="235" t="str">
        <f>'1'!IQ18</f>
        <v/>
      </c>
      <c r="CP18" s="233" t="str">
        <f t="shared" si="3"/>
        <v/>
      </c>
      <c r="CQ18" s="26">
        <f>'1'!JD18</f>
        <v>0</v>
      </c>
      <c r="CR18" s="24" t="str">
        <f>'1'!JF18</f>
        <v/>
      </c>
      <c r="CS18" s="234" t="str">
        <f>'1'!JG18</f>
        <v/>
      </c>
      <c r="CT18" s="236" t="str">
        <f t="shared" si="4"/>
        <v/>
      </c>
      <c r="CU18" s="38">
        <f>'1'!JT18</f>
        <v>0</v>
      </c>
      <c r="CV18" s="36" t="str">
        <f>'1'!JV18</f>
        <v/>
      </c>
      <c r="CW18" s="235" t="str">
        <f>'1'!JW18</f>
        <v/>
      </c>
      <c r="CX18" s="233" t="str">
        <f t="shared" si="5"/>
        <v>#REF!</v>
      </c>
      <c r="CY18" s="24">
        <f>'1'!KJ18</f>
        <v>0</v>
      </c>
      <c r="CZ18" s="24" t="str">
        <f>'1'!KL18</f>
        <v/>
      </c>
      <c r="DA18" s="24" t="str">
        <f>'1'!KM18</f>
        <v/>
      </c>
      <c r="DB18" s="236" t="str">
        <f t="shared" si="6"/>
        <v>#REF!</v>
      </c>
      <c r="DC18" s="36">
        <f>'1'!KZ18</f>
        <v>0</v>
      </c>
      <c r="DD18" s="36" t="str">
        <f>'1'!LB18</f>
        <v/>
      </c>
      <c r="DE18" s="36" t="str">
        <f>'1'!LC18</f>
        <v/>
      </c>
      <c r="DF18" s="233" t="str">
        <f t="shared" si="7"/>
        <v>#REF!</v>
      </c>
      <c r="DG18" s="24" t="str">
        <f t="shared" ref="DG18:DI18" si="60">#REF!</f>
        <v>#REF!</v>
      </c>
      <c r="DH18" s="24" t="str">
        <f t="shared" si="60"/>
        <v>#REF!</v>
      </c>
      <c r="DI18" s="24" t="str">
        <f t="shared" si="60"/>
        <v>#REF!</v>
      </c>
      <c r="DJ18" s="236" t="str">
        <f t="shared" si="9"/>
        <v>#REF!</v>
      </c>
      <c r="DK18" s="36" t="str">
        <f t="shared" ref="DK18:DM18" si="61">#REF!</f>
        <v>#REF!</v>
      </c>
      <c r="DL18" s="36" t="str">
        <f t="shared" si="61"/>
        <v>#REF!</v>
      </c>
      <c r="DM18" s="36" t="str">
        <f t="shared" si="61"/>
        <v>#REF!</v>
      </c>
      <c r="DN18" s="159" t="str">
        <f t="shared" si="17"/>
        <v>#REF!</v>
      </c>
      <c r="DO18" s="24" t="str">
        <f t="shared" ref="DO18:DQ18" si="62">#REF!</f>
        <v>#REF!</v>
      </c>
      <c r="DP18" s="24" t="str">
        <f t="shared" si="62"/>
        <v>#REF!</v>
      </c>
      <c r="DQ18" s="24" t="str">
        <f t="shared" si="62"/>
        <v>#REF!</v>
      </c>
      <c r="DR18" s="209" t="str">
        <f t="shared" si="12"/>
        <v>#REF!</v>
      </c>
      <c r="DS18" s="210" t="str">
        <f t="shared" si="13"/>
        <v>#REF!</v>
      </c>
      <c r="DT18" s="210" t="str">
        <f t="shared" ref="DT18:DU18" si="63">#REF!</f>
        <v>#REF!</v>
      </c>
      <c r="DU18" s="210" t="str">
        <f t="shared" si="63"/>
        <v>#REF!</v>
      </c>
    </row>
    <row r="19" ht="15.75" customHeight="1">
      <c r="A19" s="228">
        <f>'1'!A19</f>
        <v>46126</v>
      </c>
      <c r="B19" s="229" t="str">
        <f>'1'!B19</f>
        <v>火</v>
      </c>
      <c r="C19" s="232">
        <f>'1'!C19</f>
        <v>0</v>
      </c>
      <c r="D19" s="233" t="str">
        <f>'1'!G19</f>
        <v/>
      </c>
      <c r="E19" s="27">
        <f>'1'!H19</f>
        <v>0</v>
      </c>
      <c r="F19" s="230" t="str">
        <f>'1'!J19</f>
        <v/>
      </c>
      <c r="G19" s="230" t="str">
        <f>'1'!K19</f>
        <v/>
      </c>
      <c r="H19" s="236" t="str">
        <f>'1'!W19</f>
        <v/>
      </c>
      <c r="I19" s="39">
        <f>'1'!X19</f>
        <v>0</v>
      </c>
      <c r="J19" s="231" t="str">
        <f>'1'!Z19</f>
        <v/>
      </c>
      <c r="K19" s="231" t="str">
        <f>'1'!AA19</f>
        <v/>
      </c>
      <c r="L19" s="233" t="str">
        <f>'1'!AM19</f>
        <v/>
      </c>
      <c r="M19" s="27">
        <f>'1'!AN19</f>
        <v>0</v>
      </c>
      <c r="N19" s="230" t="str">
        <f>'1'!AP19</f>
        <v/>
      </c>
      <c r="O19" s="230" t="str">
        <f>'1'!AQ19</f>
        <v/>
      </c>
      <c r="P19" s="236" t="str">
        <f>'1'!BC19</f>
        <v/>
      </c>
      <c r="Q19" s="39">
        <f>'1'!BD19</f>
        <v>0</v>
      </c>
      <c r="R19" s="231" t="str">
        <f>'1'!BF19</f>
        <v/>
      </c>
      <c r="S19" s="231" t="str">
        <f>'1'!BG19</f>
        <v/>
      </c>
      <c r="T19" s="233" t="str">
        <f>'1'!BS19</f>
        <v/>
      </c>
      <c r="U19" s="27">
        <f>'1'!BT19</f>
        <v>0</v>
      </c>
      <c r="V19" s="230" t="str">
        <f>'1'!BV19</f>
        <v/>
      </c>
      <c r="W19" s="230" t="str">
        <f>'1'!BW19</f>
        <v/>
      </c>
      <c r="X19" s="236" t="str">
        <f>'1'!CI19</f>
        <v/>
      </c>
      <c r="Y19" s="39">
        <f>'1'!CJ19</f>
        <v>0</v>
      </c>
      <c r="Z19" s="231" t="str">
        <f>'1'!CL19</f>
        <v/>
      </c>
      <c r="AA19" s="231" t="str">
        <f>'1'!CM19</f>
        <v/>
      </c>
      <c r="AB19" s="233" t="str">
        <f>'1'!CY19</f>
        <v/>
      </c>
      <c r="AC19" s="27">
        <f>'1'!CZ19</f>
        <v>0</v>
      </c>
      <c r="AD19" s="226" t="str">
        <f>'1'!DB19</f>
        <v/>
      </c>
      <c r="AE19" s="230" t="str">
        <f>'1'!DC19</f>
        <v/>
      </c>
      <c r="AF19" s="236" t="str">
        <f>'1'!DO19</f>
        <v/>
      </c>
      <c r="AG19" s="39">
        <f>'1'!DP19</f>
        <v>0</v>
      </c>
      <c r="AH19" s="231" t="str">
        <f>'1'!DR19</f>
        <v/>
      </c>
      <c r="AI19" s="231" t="str">
        <f>'1'!DS19</f>
        <v/>
      </c>
      <c r="AJ19" s="233" t="str">
        <f>'1'!EE19</f>
        <v/>
      </c>
      <c r="AK19" s="27">
        <f>'1'!EF19</f>
        <v>0</v>
      </c>
      <c r="AL19" s="230" t="str">
        <f>'1'!EH19</f>
        <v/>
      </c>
      <c r="AM19" s="230" t="str">
        <f>'1'!EI19</f>
        <v/>
      </c>
      <c r="AN19" s="236" t="str">
        <f>'1'!EU19</f>
        <v/>
      </c>
      <c r="AO19" s="39">
        <f>'1'!EV19</f>
        <v>0</v>
      </c>
      <c r="AP19" s="231" t="str">
        <f>'1'!EX19</f>
        <v/>
      </c>
      <c r="AQ19" s="231" t="str">
        <f>'1'!EY19</f>
        <v/>
      </c>
      <c r="AR19" s="233" t="str">
        <f>'1'!FK19</f>
        <v/>
      </c>
      <c r="AS19" s="27">
        <f>'1'!FL19</f>
        <v>0</v>
      </c>
      <c r="AT19" s="230" t="str">
        <f>'1'!FN19</f>
        <v/>
      </c>
      <c r="AU19" s="230" t="str">
        <f>'1'!FO19</f>
        <v/>
      </c>
      <c r="AV19" s="236" t="str">
        <f>'1'!GA19</f>
        <v/>
      </c>
      <c r="AW19" s="39">
        <f>'1'!GB19</f>
        <v>0</v>
      </c>
      <c r="AX19" s="231" t="str">
        <f>'1'!GD19</f>
        <v/>
      </c>
      <c r="AY19" s="231" t="str">
        <f>'1'!GE19</f>
        <v/>
      </c>
      <c r="AZ19" s="233" t="str">
        <f>'1'!GQ19</f>
        <v/>
      </c>
      <c r="BA19" s="27">
        <f>'1'!GR19</f>
        <v>0</v>
      </c>
      <c r="BB19" s="230" t="str">
        <f>'1'!GT19</f>
        <v/>
      </c>
      <c r="BC19" s="230" t="str">
        <f>'1'!GU19</f>
        <v/>
      </c>
      <c r="BD19" s="236" t="str">
        <f>'1'!HG19</f>
        <v/>
      </c>
      <c r="BE19" s="39">
        <f>'1'!HH19</f>
        <v>0</v>
      </c>
      <c r="BF19" s="231" t="str">
        <f>'1'!HJ19</f>
        <v/>
      </c>
      <c r="BG19" s="231" t="str">
        <f>'1'!HK19</f>
        <v/>
      </c>
      <c r="BH19" s="233" t="str">
        <f>'1'!HW19</f>
        <v/>
      </c>
      <c r="BI19" s="27">
        <f>'1'!HX19</f>
        <v>0</v>
      </c>
      <c r="BJ19" s="230" t="str">
        <f>'1'!HZ19</f>
        <v/>
      </c>
      <c r="BK19" s="230" t="str">
        <f>'1'!IA19</f>
        <v/>
      </c>
      <c r="BL19" s="236" t="str">
        <f>'1'!IM19</f>
        <v/>
      </c>
      <c r="BM19" s="39">
        <f>'1'!IN19</f>
        <v>0</v>
      </c>
      <c r="BN19" s="231" t="str">
        <f>'1'!IP19</f>
        <v/>
      </c>
      <c r="BO19" s="231" t="str">
        <f>'1'!IQ19</f>
        <v/>
      </c>
      <c r="BP19" s="233" t="str">
        <f>'1'!JC19</f>
        <v/>
      </c>
      <c r="BQ19" s="27">
        <f>'1'!JD19</f>
        <v>0</v>
      </c>
      <c r="BR19" s="230" t="str">
        <f>'1'!JF19</f>
        <v/>
      </c>
      <c r="BS19" s="230" t="str">
        <f>'1'!JG19</f>
        <v/>
      </c>
      <c r="BT19" s="236" t="str">
        <f>'1'!JS19</f>
        <v/>
      </c>
      <c r="BU19" s="39">
        <f>'1'!JT19</f>
        <v>0</v>
      </c>
      <c r="BV19" s="231" t="str">
        <f>'1'!JV19</f>
        <v/>
      </c>
      <c r="BW19" s="231" t="str">
        <f>'1'!JW19</f>
        <v/>
      </c>
      <c r="BX19" s="233" t="str">
        <f>'1'!KI19</f>
        <v/>
      </c>
      <c r="BY19" s="27">
        <f>'1'!KJ19</f>
        <v>0</v>
      </c>
      <c r="BZ19" s="230" t="str">
        <f>'1'!KL19</f>
        <v/>
      </c>
      <c r="CA19" s="230" t="str">
        <f>'1'!KM19</f>
        <v/>
      </c>
      <c r="CB19" s="236" t="str">
        <f>'1'!KY19</f>
        <v/>
      </c>
      <c r="CC19" s="39">
        <f>'1'!KZ19</f>
        <v>0</v>
      </c>
      <c r="CD19" s="231" t="str">
        <f>'1'!LB19</f>
        <v/>
      </c>
      <c r="CE19" s="231" t="str">
        <f>'1'!LC19</f>
        <v/>
      </c>
      <c r="CF19" s="231"/>
      <c r="CG19" s="231"/>
      <c r="CH19" s="233" t="str">
        <f t="shared" si="1"/>
        <v/>
      </c>
      <c r="CI19" s="26">
        <f>'1'!HX19</f>
        <v>0</v>
      </c>
      <c r="CJ19" s="24" t="str">
        <f>'1'!HZ19</f>
        <v/>
      </c>
      <c r="CK19" s="234" t="str">
        <f>'1'!IA19</f>
        <v/>
      </c>
      <c r="CL19" s="236" t="str">
        <f t="shared" si="2"/>
        <v/>
      </c>
      <c r="CM19" s="38">
        <f>'1'!IN19</f>
        <v>0</v>
      </c>
      <c r="CN19" s="36" t="str">
        <f>'1'!IP19</f>
        <v/>
      </c>
      <c r="CO19" s="235" t="str">
        <f>'1'!IQ19</f>
        <v/>
      </c>
      <c r="CP19" s="233" t="str">
        <f t="shared" si="3"/>
        <v/>
      </c>
      <c r="CQ19" s="26">
        <f>'1'!JD19</f>
        <v>0</v>
      </c>
      <c r="CR19" s="24" t="str">
        <f>'1'!JF19</f>
        <v/>
      </c>
      <c r="CS19" s="234" t="str">
        <f>'1'!JG19</f>
        <v/>
      </c>
      <c r="CT19" s="236" t="str">
        <f t="shared" si="4"/>
        <v/>
      </c>
      <c r="CU19" s="38">
        <f>'1'!JT19</f>
        <v>0</v>
      </c>
      <c r="CV19" s="36" t="str">
        <f>'1'!JV19</f>
        <v/>
      </c>
      <c r="CW19" s="235" t="str">
        <f>'1'!JW19</f>
        <v/>
      </c>
      <c r="CX19" s="233" t="str">
        <f t="shared" si="5"/>
        <v>#REF!</v>
      </c>
      <c r="CY19" s="24">
        <f>'1'!KJ19</f>
        <v>0</v>
      </c>
      <c r="CZ19" s="24" t="str">
        <f>'1'!KL19</f>
        <v/>
      </c>
      <c r="DA19" s="24" t="str">
        <f>'1'!KM19</f>
        <v/>
      </c>
      <c r="DB19" s="236" t="str">
        <f t="shared" si="6"/>
        <v>#REF!</v>
      </c>
      <c r="DC19" s="36">
        <f>'1'!KZ19</f>
        <v>0</v>
      </c>
      <c r="DD19" s="36" t="str">
        <f>'1'!LB19</f>
        <v/>
      </c>
      <c r="DE19" s="36" t="str">
        <f>'1'!LC19</f>
        <v/>
      </c>
      <c r="DF19" s="233" t="str">
        <f t="shared" si="7"/>
        <v>#REF!</v>
      </c>
      <c r="DG19" s="24" t="str">
        <f t="shared" ref="DG19:DI19" si="64">#REF!</f>
        <v>#REF!</v>
      </c>
      <c r="DH19" s="24" t="str">
        <f t="shared" si="64"/>
        <v>#REF!</v>
      </c>
      <c r="DI19" s="24" t="str">
        <f t="shared" si="64"/>
        <v>#REF!</v>
      </c>
      <c r="DJ19" s="236" t="str">
        <f t="shared" si="9"/>
        <v>#REF!</v>
      </c>
      <c r="DK19" s="36" t="str">
        <f t="shared" ref="DK19:DM19" si="65">#REF!</f>
        <v>#REF!</v>
      </c>
      <c r="DL19" s="36" t="str">
        <f t="shared" si="65"/>
        <v>#REF!</v>
      </c>
      <c r="DM19" s="36" t="str">
        <f t="shared" si="65"/>
        <v>#REF!</v>
      </c>
      <c r="DN19" s="159" t="str">
        <f t="shared" si="17"/>
        <v>#REF!</v>
      </c>
      <c r="DO19" s="24" t="str">
        <f t="shared" ref="DO19:DQ19" si="66">#REF!</f>
        <v>#REF!</v>
      </c>
      <c r="DP19" s="24" t="str">
        <f t="shared" si="66"/>
        <v>#REF!</v>
      </c>
      <c r="DQ19" s="24" t="str">
        <f t="shared" si="66"/>
        <v>#REF!</v>
      </c>
      <c r="DR19" s="209" t="str">
        <f t="shared" si="12"/>
        <v>#REF!</v>
      </c>
      <c r="DS19" s="210" t="str">
        <f t="shared" si="13"/>
        <v>#REF!</v>
      </c>
      <c r="DT19" s="210" t="str">
        <f t="shared" ref="DT19:DU19" si="67">#REF!</f>
        <v>#REF!</v>
      </c>
      <c r="DU19" s="210" t="str">
        <f t="shared" si="67"/>
        <v>#REF!</v>
      </c>
    </row>
    <row r="20" ht="15.75" customHeight="1">
      <c r="A20" s="228">
        <f>'1'!A20</f>
        <v>46127</v>
      </c>
      <c r="B20" s="229" t="str">
        <f>'1'!B20</f>
        <v>水</v>
      </c>
      <c r="C20" s="232">
        <f>'1'!C20</f>
        <v>0</v>
      </c>
      <c r="D20" s="233" t="str">
        <f>'1'!G20</f>
        <v/>
      </c>
      <c r="E20" s="27">
        <f>'1'!H20</f>
        <v>0</v>
      </c>
      <c r="F20" s="230" t="str">
        <f>'1'!J20</f>
        <v/>
      </c>
      <c r="G20" s="230" t="str">
        <f>'1'!K20</f>
        <v/>
      </c>
      <c r="H20" s="236" t="str">
        <f>'1'!W20</f>
        <v/>
      </c>
      <c r="I20" s="39">
        <f>'1'!X20</f>
        <v>0</v>
      </c>
      <c r="J20" s="231" t="str">
        <f>'1'!Z20</f>
        <v/>
      </c>
      <c r="K20" s="231" t="str">
        <f>'1'!AA20</f>
        <v/>
      </c>
      <c r="L20" s="233" t="str">
        <f>'1'!AM20</f>
        <v/>
      </c>
      <c r="M20" s="27">
        <f>'1'!AN20</f>
        <v>0</v>
      </c>
      <c r="N20" s="230" t="str">
        <f>'1'!AP20</f>
        <v/>
      </c>
      <c r="O20" s="230" t="str">
        <f>'1'!AQ20</f>
        <v/>
      </c>
      <c r="P20" s="236" t="str">
        <f>'1'!BC20</f>
        <v/>
      </c>
      <c r="Q20" s="39">
        <f>'1'!BD20</f>
        <v>0</v>
      </c>
      <c r="R20" s="231" t="str">
        <f>'1'!BF20</f>
        <v/>
      </c>
      <c r="S20" s="231" t="str">
        <f>'1'!BG20</f>
        <v/>
      </c>
      <c r="T20" s="233" t="str">
        <f>'1'!BS20</f>
        <v/>
      </c>
      <c r="U20" s="27">
        <f>'1'!BT20</f>
        <v>0</v>
      </c>
      <c r="V20" s="230" t="str">
        <f>'1'!BV20</f>
        <v/>
      </c>
      <c r="W20" s="230" t="str">
        <f>'1'!BW20</f>
        <v/>
      </c>
      <c r="X20" s="236" t="str">
        <f>'1'!CI20</f>
        <v/>
      </c>
      <c r="Y20" s="39">
        <f>'1'!CJ20</f>
        <v>0</v>
      </c>
      <c r="Z20" s="231" t="str">
        <f>'1'!CL20</f>
        <v/>
      </c>
      <c r="AA20" s="231" t="str">
        <f>'1'!CM20</f>
        <v/>
      </c>
      <c r="AB20" s="233" t="str">
        <f>'1'!CY20</f>
        <v/>
      </c>
      <c r="AC20" s="27">
        <f>'1'!CZ20</f>
        <v>0</v>
      </c>
      <c r="AD20" s="226" t="str">
        <f>'1'!DB20</f>
        <v/>
      </c>
      <c r="AE20" s="230" t="str">
        <f>'1'!DC20</f>
        <v/>
      </c>
      <c r="AF20" s="236" t="str">
        <f>'1'!DO20</f>
        <v/>
      </c>
      <c r="AG20" s="39">
        <f>'1'!DP20</f>
        <v>0</v>
      </c>
      <c r="AH20" s="231" t="str">
        <f>'1'!DR20</f>
        <v/>
      </c>
      <c r="AI20" s="231" t="str">
        <f>'1'!DS20</f>
        <v/>
      </c>
      <c r="AJ20" s="233" t="str">
        <f>'1'!EE20</f>
        <v/>
      </c>
      <c r="AK20" s="27">
        <f>'1'!EF20</f>
        <v>0</v>
      </c>
      <c r="AL20" s="230" t="str">
        <f>'1'!EH20</f>
        <v/>
      </c>
      <c r="AM20" s="230" t="str">
        <f>'1'!EI20</f>
        <v/>
      </c>
      <c r="AN20" s="236" t="str">
        <f>'1'!EU20</f>
        <v/>
      </c>
      <c r="AO20" s="39">
        <f>'1'!EV20</f>
        <v>0</v>
      </c>
      <c r="AP20" s="231" t="str">
        <f>'1'!EX20</f>
        <v/>
      </c>
      <c r="AQ20" s="231" t="str">
        <f>'1'!EY20</f>
        <v/>
      </c>
      <c r="AR20" s="233" t="str">
        <f>'1'!FK20</f>
        <v/>
      </c>
      <c r="AS20" s="27">
        <f>'1'!FL20</f>
        <v>0</v>
      </c>
      <c r="AT20" s="230" t="str">
        <f>'1'!FN20</f>
        <v/>
      </c>
      <c r="AU20" s="230" t="str">
        <f>'1'!FO20</f>
        <v/>
      </c>
      <c r="AV20" s="236" t="str">
        <f>'1'!GA20</f>
        <v/>
      </c>
      <c r="AW20" s="39">
        <f>'1'!GB20</f>
        <v>0</v>
      </c>
      <c r="AX20" s="231" t="str">
        <f>'1'!GD20</f>
        <v/>
      </c>
      <c r="AY20" s="231" t="str">
        <f>'1'!GE20</f>
        <v/>
      </c>
      <c r="AZ20" s="233" t="str">
        <f>'1'!GQ20</f>
        <v/>
      </c>
      <c r="BA20" s="27">
        <f>'1'!GR20</f>
        <v>0</v>
      </c>
      <c r="BB20" s="230" t="str">
        <f>'1'!GT20</f>
        <v/>
      </c>
      <c r="BC20" s="230" t="str">
        <f>'1'!GU20</f>
        <v/>
      </c>
      <c r="BD20" s="236" t="str">
        <f>'1'!HG20</f>
        <v/>
      </c>
      <c r="BE20" s="39">
        <f>'1'!HH20</f>
        <v>0</v>
      </c>
      <c r="BF20" s="231" t="str">
        <f>'1'!HJ20</f>
        <v/>
      </c>
      <c r="BG20" s="231" t="str">
        <f>'1'!HK20</f>
        <v/>
      </c>
      <c r="BH20" s="233" t="str">
        <f>'1'!HW20</f>
        <v/>
      </c>
      <c r="BI20" s="27">
        <f>'1'!HX20</f>
        <v>0</v>
      </c>
      <c r="BJ20" s="230" t="str">
        <f>'1'!HZ20</f>
        <v/>
      </c>
      <c r="BK20" s="230" t="str">
        <f>'1'!IA20</f>
        <v/>
      </c>
      <c r="BL20" s="236" t="str">
        <f>'1'!IM20</f>
        <v/>
      </c>
      <c r="BM20" s="39">
        <f>'1'!IN20</f>
        <v>0</v>
      </c>
      <c r="BN20" s="231" t="str">
        <f>'1'!IP20</f>
        <v/>
      </c>
      <c r="BO20" s="231" t="str">
        <f>'1'!IQ20</f>
        <v/>
      </c>
      <c r="BP20" s="233" t="str">
        <f>'1'!JC20</f>
        <v/>
      </c>
      <c r="BQ20" s="27">
        <f>'1'!JD20</f>
        <v>0</v>
      </c>
      <c r="BR20" s="230" t="str">
        <f>'1'!JF20</f>
        <v/>
      </c>
      <c r="BS20" s="230" t="str">
        <f>'1'!JG20</f>
        <v/>
      </c>
      <c r="BT20" s="236" t="str">
        <f>'1'!JS20</f>
        <v/>
      </c>
      <c r="BU20" s="39">
        <f>'1'!JT20</f>
        <v>0</v>
      </c>
      <c r="BV20" s="231" t="str">
        <f>'1'!JV20</f>
        <v/>
      </c>
      <c r="BW20" s="231" t="str">
        <f>'1'!JW20</f>
        <v/>
      </c>
      <c r="BX20" s="233" t="str">
        <f>'1'!KI20</f>
        <v/>
      </c>
      <c r="BY20" s="27">
        <f>'1'!KJ20</f>
        <v>0</v>
      </c>
      <c r="BZ20" s="230" t="str">
        <f>'1'!KL20</f>
        <v/>
      </c>
      <c r="CA20" s="230" t="str">
        <f>'1'!KM20</f>
        <v/>
      </c>
      <c r="CB20" s="236" t="str">
        <f>'1'!KY20</f>
        <v/>
      </c>
      <c r="CC20" s="39">
        <f>'1'!KZ20</f>
        <v>0</v>
      </c>
      <c r="CD20" s="231" t="str">
        <f>'1'!LB20</f>
        <v/>
      </c>
      <c r="CE20" s="231" t="str">
        <f>'1'!LC20</f>
        <v/>
      </c>
      <c r="CF20" s="231"/>
      <c r="CG20" s="231"/>
      <c r="CH20" s="233" t="str">
        <f t="shared" si="1"/>
        <v/>
      </c>
      <c r="CI20" s="26">
        <f>'1'!HX20</f>
        <v>0</v>
      </c>
      <c r="CJ20" s="24" t="str">
        <f>'1'!HZ20</f>
        <v/>
      </c>
      <c r="CK20" s="234" t="str">
        <f>'1'!IA20</f>
        <v/>
      </c>
      <c r="CL20" s="236" t="str">
        <f t="shared" si="2"/>
        <v/>
      </c>
      <c r="CM20" s="38">
        <f>'1'!IN20</f>
        <v>0</v>
      </c>
      <c r="CN20" s="36" t="str">
        <f>'1'!IP20</f>
        <v/>
      </c>
      <c r="CO20" s="235" t="str">
        <f>'1'!IQ20</f>
        <v/>
      </c>
      <c r="CP20" s="233" t="str">
        <f t="shared" si="3"/>
        <v/>
      </c>
      <c r="CQ20" s="26">
        <f>'1'!JD20</f>
        <v>0</v>
      </c>
      <c r="CR20" s="24" t="str">
        <f>'1'!JF20</f>
        <v/>
      </c>
      <c r="CS20" s="234" t="str">
        <f>'1'!JG20</f>
        <v/>
      </c>
      <c r="CT20" s="236" t="str">
        <f t="shared" si="4"/>
        <v/>
      </c>
      <c r="CU20" s="38">
        <f>'1'!JT20</f>
        <v>0</v>
      </c>
      <c r="CV20" s="36" t="str">
        <f>'1'!JV20</f>
        <v/>
      </c>
      <c r="CW20" s="235" t="str">
        <f>'1'!JW20</f>
        <v/>
      </c>
      <c r="CX20" s="233" t="str">
        <f t="shared" si="5"/>
        <v>#REF!</v>
      </c>
      <c r="CY20" s="24">
        <f>'1'!KJ20</f>
        <v>0</v>
      </c>
      <c r="CZ20" s="24" t="str">
        <f>'1'!KL20</f>
        <v/>
      </c>
      <c r="DA20" s="24" t="str">
        <f>'1'!KM20</f>
        <v/>
      </c>
      <c r="DB20" s="236" t="str">
        <f t="shared" si="6"/>
        <v>#REF!</v>
      </c>
      <c r="DC20" s="36">
        <f>'1'!KZ20</f>
        <v>0</v>
      </c>
      <c r="DD20" s="36" t="str">
        <f>'1'!LB20</f>
        <v/>
      </c>
      <c r="DE20" s="36" t="str">
        <f>'1'!LC20</f>
        <v/>
      </c>
      <c r="DF20" s="233" t="str">
        <f t="shared" si="7"/>
        <v>#REF!</v>
      </c>
      <c r="DG20" s="24" t="str">
        <f t="shared" ref="DG20:DI20" si="68">#REF!</f>
        <v>#REF!</v>
      </c>
      <c r="DH20" s="24" t="str">
        <f t="shared" si="68"/>
        <v>#REF!</v>
      </c>
      <c r="DI20" s="24" t="str">
        <f t="shared" si="68"/>
        <v>#REF!</v>
      </c>
      <c r="DJ20" s="236" t="str">
        <f t="shared" si="9"/>
        <v>#REF!</v>
      </c>
      <c r="DK20" s="36" t="str">
        <f t="shared" ref="DK20:DM20" si="69">#REF!</f>
        <v>#REF!</v>
      </c>
      <c r="DL20" s="36" t="str">
        <f t="shared" si="69"/>
        <v>#REF!</v>
      </c>
      <c r="DM20" s="36" t="str">
        <f t="shared" si="69"/>
        <v>#REF!</v>
      </c>
      <c r="DN20" s="159" t="str">
        <f t="shared" si="17"/>
        <v>#REF!</v>
      </c>
      <c r="DO20" s="24" t="str">
        <f t="shared" ref="DO20:DQ20" si="70">#REF!</f>
        <v>#REF!</v>
      </c>
      <c r="DP20" s="24" t="str">
        <f t="shared" si="70"/>
        <v>#REF!</v>
      </c>
      <c r="DQ20" s="24" t="str">
        <f t="shared" si="70"/>
        <v>#REF!</v>
      </c>
      <c r="DR20" s="209" t="str">
        <f t="shared" si="12"/>
        <v>#REF!</v>
      </c>
      <c r="DS20" s="210" t="str">
        <f t="shared" si="13"/>
        <v>#REF!</v>
      </c>
      <c r="DT20" s="210" t="str">
        <f t="shared" ref="DT20:DU20" si="71">#REF!</f>
        <v>#REF!</v>
      </c>
      <c r="DU20" s="210" t="str">
        <f t="shared" si="71"/>
        <v>#REF!</v>
      </c>
    </row>
    <row r="21" ht="15.75" customHeight="1">
      <c r="A21" s="228">
        <f>'1'!A21</f>
        <v>46128</v>
      </c>
      <c r="B21" s="229" t="str">
        <f>'1'!B21</f>
        <v>木</v>
      </c>
      <c r="C21" s="232">
        <f>'1'!C21</f>
        <v>0</v>
      </c>
      <c r="D21" s="233" t="str">
        <f>'1'!G21</f>
        <v/>
      </c>
      <c r="E21" s="27">
        <f>'1'!H21</f>
        <v>0</v>
      </c>
      <c r="F21" s="230" t="str">
        <f>'1'!J21</f>
        <v/>
      </c>
      <c r="G21" s="230" t="str">
        <f>'1'!K21</f>
        <v/>
      </c>
      <c r="H21" s="236" t="str">
        <f>'1'!W21</f>
        <v/>
      </c>
      <c r="I21" s="39">
        <f>'1'!X21</f>
        <v>0</v>
      </c>
      <c r="J21" s="231" t="str">
        <f>'1'!Z21</f>
        <v/>
      </c>
      <c r="K21" s="231" t="str">
        <f>'1'!AA21</f>
        <v/>
      </c>
      <c r="L21" s="233" t="str">
        <f>'1'!AM21</f>
        <v/>
      </c>
      <c r="M21" s="27">
        <f>'1'!AN21</f>
        <v>0</v>
      </c>
      <c r="N21" s="230" t="str">
        <f>'1'!AP21</f>
        <v/>
      </c>
      <c r="O21" s="230" t="str">
        <f>'1'!AQ21</f>
        <v/>
      </c>
      <c r="P21" s="236" t="str">
        <f>'1'!BC21</f>
        <v/>
      </c>
      <c r="Q21" s="39">
        <f>'1'!BD21</f>
        <v>0</v>
      </c>
      <c r="R21" s="231" t="str">
        <f>'1'!BF21</f>
        <v/>
      </c>
      <c r="S21" s="231" t="str">
        <f>'1'!BG21</f>
        <v/>
      </c>
      <c r="T21" s="233" t="str">
        <f>'1'!BS21</f>
        <v/>
      </c>
      <c r="U21" s="27">
        <f>'1'!BT21</f>
        <v>0</v>
      </c>
      <c r="V21" s="230" t="str">
        <f>'1'!BV21</f>
        <v/>
      </c>
      <c r="W21" s="230" t="str">
        <f>'1'!BW21</f>
        <v/>
      </c>
      <c r="X21" s="236" t="str">
        <f>'1'!CI21</f>
        <v/>
      </c>
      <c r="Y21" s="39">
        <f>'1'!CJ21</f>
        <v>0</v>
      </c>
      <c r="Z21" s="231" t="str">
        <f>'1'!CL21</f>
        <v/>
      </c>
      <c r="AA21" s="231" t="str">
        <f>'1'!CM21</f>
        <v/>
      </c>
      <c r="AB21" s="233" t="str">
        <f>'1'!CY21</f>
        <v/>
      </c>
      <c r="AC21" s="27">
        <f>'1'!CZ21</f>
        <v>0</v>
      </c>
      <c r="AD21" s="226" t="str">
        <f>'1'!DB21</f>
        <v/>
      </c>
      <c r="AE21" s="230" t="str">
        <f>'1'!DC21</f>
        <v/>
      </c>
      <c r="AF21" s="236" t="str">
        <f>'1'!DO21</f>
        <v/>
      </c>
      <c r="AG21" s="39">
        <f>'1'!DP21</f>
        <v>0</v>
      </c>
      <c r="AH21" s="231" t="str">
        <f>'1'!DR21</f>
        <v/>
      </c>
      <c r="AI21" s="231" t="str">
        <f>'1'!DS21</f>
        <v/>
      </c>
      <c r="AJ21" s="233" t="str">
        <f>'1'!EE21</f>
        <v/>
      </c>
      <c r="AK21" s="27">
        <f>'1'!EF21</f>
        <v>0</v>
      </c>
      <c r="AL21" s="230" t="str">
        <f>'1'!EH21</f>
        <v/>
      </c>
      <c r="AM21" s="230" t="str">
        <f>'1'!EI21</f>
        <v/>
      </c>
      <c r="AN21" s="236" t="str">
        <f>'1'!EU21</f>
        <v/>
      </c>
      <c r="AO21" s="39">
        <f>'1'!EV21</f>
        <v>0</v>
      </c>
      <c r="AP21" s="231" t="str">
        <f>'1'!EX21</f>
        <v/>
      </c>
      <c r="AQ21" s="231" t="str">
        <f>'1'!EY21</f>
        <v/>
      </c>
      <c r="AR21" s="233" t="str">
        <f>'1'!FK21</f>
        <v/>
      </c>
      <c r="AS21" s="27">
        <f>'1'!FL21</f>
        <v>0</v>
      </c>
      <c r="AT21" s="230" t="str">
        <f>'1'!FN21</f>
        <v/>
      </c>
      <c r="AU21" s="230" t="str">
        <f>'1'!FO21</f>
        <v/>
      </c>
      <c r="AV21" s="236" t="str">
        <f>'1'!GA21</f>
        <v/>
      </c>
      <c r="AW21" s="39">
        <f>'1'!GB21</f>
        <v>0</v>
      </c>
      <c r="AX21" s="231" t="str">
        <f>'1'!GD21</f>
        <v/>
      </c>
      <c r="AY21" s="231" t="str">
        <f>'1'!GE21</f>
        <v/>
      </c>
      <c r="AZ21" s="233" t="str">
        <f>'1'!GQ21</f>
        <v/>
      </c>
      <c r="BA21" s="27">
        <f>'1'!GR21</f>
        <v>0</v>
      </c>
      <c r="BB21" s="230" t="str">
        <f>'1'!GT21</f>
        <v/>
      </c>
      <c r="BC21" s="230" t="str">
        <f>'1'!GU21</f>
        <v/>
      </c>
      <c r="BD21" s="236" t="str">
        <f>'1'!HG21</f>
        <v/>
      </c>
      <c r="BE21" s="39">
        <f>'1'!HH21</f>
        <v>0</v>
      </c>
      <c r="BF21" s="231" t="str">
        <f>'1'!HJ21</f>
        <v/>
      </c>
      <c r="BG21" s="231" t="str">
        <f>'1'!HK21</f>
        <v/>
      </c>
      <c r="BH21" s="233" t="str">
        <f>'1'!HW21</f>
        <v/>
      </c>
      <c r="BI21" s="27">
        <f>'1'!HX21</f>
        <v>0</v>
      </c>
      <c r="BJ21" s="230" t="str">
        <f>'1'!HZ21</f>
        <v/>
      </c>
      <c r="BK21" s="230" t="str">
        <f>'1'!IA21</f>
        <v/>
      </c>
      <c r="BL21" s="236" t="str">
        <f>'1'!IM21</f>
        <v/>
      </c>
      <c r="BM21" s="39">
        <f>'1'!IN21</f>
        <v>0</v>
      </c>
      <c r="BN21" s="231" t="str">
        <f>'1'!IP21</f>
        <v/>
      </c>
      <c r="BO21" s="231" t="str">
        <f>'1'!IQ21</f>
        <v/>
      </c>
      <c r="BP21" s="233" t="str">
        <f>'1'!JC21</f>
        <v/>
      </c>
      <c r="BQ21" s="27">
        <f>'1'!JD21</f>
        <v>0</v>
      </c>
      <c r="BR21" s="230" t="str">
        <f>'1'!JF21</f>
        <v/>
      </c>
      <c r="BS21" s="230" t="str">
        <f>'1'!JG21</f>
        <v/>
      </c>
      <c r="BT21" s="236" t="str">
        <f>'1'!JS21</f>
        <v/>
      </c>
      <c r="BU21" s="39">
        <f>'1'!JT21</f>
        <v>0</v>
      </c>
      <c r="BV21" s="231" t="str">
        <f>'1'!JV21</f>
        <v/>
      </c>
      <c r="BW21" s="231" t="str">
        <f>'1'!JW21</f>
        <v/>
      </c>
      <c r="BX21" s="233" t="str">
        <f>'1'!KI21</f>
        <v/>
      </c>
      <c r="BY21" s="27">
        <f>'1'!KJ21</f>
        <v>0</v>
      </c>
      <c r="BZ21" s="230" t="str">
        <f>'1'!KL21</f>
        <v/>
      </c>
      <c r="CA21" s="230" t="str">
        <f>'1'!KM21</f>
        <v/>
      </c>
      <c r="CB21" s="236" t="str">
        <f>'1'!KY21</f>
        <v/>
      </c>
      <c r="CC21" s="39">
        <f>'1'!KZ21</f>
        <v>0</v>
      </c>
      <c r="CD21" s="231" t="str">
        <f>'1'!LB21</f>
        <v/>
      </c>
      <c r="CE21" s="231" t="str">
        <f>'1'!LC21</f>
        <v/>
      </c>
      <c r="CF21" s="231"/>
      <c r="CG21" s="231"/>
      <c r="CH21" s="233" t="str">
        <f t="shared" si="1"/>
        <v/>
      </c>
      <c r="CI21" s="26">
        <f>'1'!HX21</f>
        <v>0</v>
      </c>
      <c r="CJ21" s="24" t="str">
        <f>'1'!HZ21</f>
        <v/>
      </c>
      <c r="CK21" s="234" t="str">
        <f>'1'!IA21</f>
        <v/>
      </c>
      <c r="CL21" s="236" t="str">
        <f t="shared" si="2"/>
        <v/>
      </c>
      <c r="CM21" s="38">
        <f>'1'!IN21</f>
        <v>0</v>
      </c>
      <c r="CN21" s="36" t="str">
        <f>'1'!IP21</f>
        <v/>
      </c>
      <c r="CO21" s="235" t="str">
        <f>'1'!IQ21</f>
        <v/>
      </c>
      <c r="CP21" s="233" t="str">
        <f t="shared" si="3"/>
        <v/>
      </c>
      <c r="CQ21" s="26">
        <f>'1'!JD21</f>
        <v>0</v>
      </c>
      <c r="CR21" s="24" t="str">
        <f>'1'!JF21</f>
        <v/>
      </c>
      <c r="CS21" s="234" t="str">
        <f>'1'!JG21</f>
        <v/>
      </c>
      <c r="CT21" s="236" t="str">
        <f t="shared" si="4"/>
        <v/>
      </c>
      <c r="CU21" s="38">
        <f>'1'!JT21</f>
        <v>0</v>
      </c>
      <c r="CV21" s="36" t="str">
        <f>'1'!JV21</f>
        <v/>
      </c>
      <c r="CW21" s="235" t="str">
        <f>'1'!JW21</f>
        <v/>
      </c>
      <c r="CX21" s="233" t="str">
        <f t="shared" si="5"/>
        <v>#REF!</v>
      </c>
      <c r="CY21" s="24">
        <f>'1'!KJ21</f>
        <v>0</v>
      </c>
      <c r="CZ21" s="24" t="str">
        <f>'1'!KL21</f>
        <v/>
      </c>
      <c r="DA21" s="24" t="str">
        <f>'1'!KM21</f>
        <v/>
      </c>
      <c r="DB21" s="236" t="str">
        <f t="shared" si="6"/>
        <v>#REF!</v>
      </c>
      <c r="DC21" s="36">
        <f>'1'!KZ21</f>
        <v>0</v>
      </c>
      <c r="DD21" s="36" t="str">
        <f>'1'!LB21</f>
        <v/>
      </c>
      <c r="DE21" s="36" t="str">
        <f>'1'!LC21</f>
        <v/>
      </c>
      <c r="DF21" s="233" t="str">
        <f t="shared" si="7"/>
        <v>#REF!</v>
      </c>
      <c r="DG21" s="24" t="str">
        <f t="shared" ref="DG21:DI21" si="72">#REF!</f>
        <v>#REF!</v>
      </c>
      <c r="DH21" s="24" t="str">
        <f t="shared" si="72"/>
        <v>#REF!</v>
      </c>
      <c r="DI21" s="24" t="str">
        <f t="shared" si="72"/>
        <v>#REF!</v>
      </c>
      <c r="DJ21" s="236" t="str">
        <f t="shared" si="9"/>
        <v>#REF!</v>
      </c>
      <c r="DK21" s="36" t="str">
        <f t="shared" ref="DK21:DM21" si="73">#REF!</f>
        <v>#REF!</v>
      </c>
      <c r="DL21" s="36" t="str">
        <f t="shared" si="73"/>
        <v>#REF!</v>
      </c>
      <c r="DM21" s="36" t="str">
        <f t="shared" si="73"/>
        <v>#REF!</v>
      </c>
      <c r="DN21" s="159" t="str">
        <f t="shared" si="17"/>
        <v>#REF!</v>
      </c>
      <c r="DO21" s="24" t="str">
        <f t="shared" ref="DO21:DQ21" si="74">#REF!</f>
        <v>#REF!</v>
      </c>
      <c r="DP21" s="24" t="str">
        <f t="shared" si="74"/>
        <v>#REF!</v>
      </c>
      <c r="DQ21" s="24" t="str">
        <f t="shared" si="74"/>
        <v>#REF!</v>
      </c>
      <c r="DR21" s="209" t="str">
        <f t="shared" si="12"/>
        <v>#REF!</v>
      </c>
      <c r="DS21" s="210" t="str">
        <f t="shared" si="13"/>
        <v>#REF!</v>
      </c>
      <c r="DT21" s="210" t="str">
        <f t="shared" ref="DT21:DU21" si="75">#REF!</f>
        <v>#REF!</v>
      </c>
      <c r="DU21" s="210" t="str">
        <f t="shared" si="75"/>
        <v>#REF!</v>
      </c>
    </row>
    <row r="22" ht="15.75" customHeight="1">
      <c r="A22" s="228">
        <f>'1'!A22</f>
        <v>46129</v>
      </c>
      <c r="B22" s="229" t="str">
        <f>'1'!B22</f>
        <v>金</v>
      </c>
      <c r="C22" s="232">
        <f>'1'!C22</f>
        <v>0</v>
      </c>
      <c r="D22" s="233" t="str">
        <f>'1'!G22</f>
        <v/>
      </c>
      <c r="E22" s="27">
        <f>'1'!H22</f>
        <v>0</v>
      </c>
      <c r="F22" s="230" t="str">
        <f>'1'!J22</f>
        <v/>
      </c>
      <c r="G22" s="230" t="str">
        <f>'1'!K22</f>
        <v/>
      </c>
      <c r="H22" s="236" t="str">
        <f>'1'!W22</f>
        <v/>
      </c>
      <c r="I22" s="39">
        <f>'1'!X22</f>
        <v>0</v>
      </c>
      <c r="J22" s="231" t="str">
        <f>'1'!Z22</f>
        <v/>
      </c>
      <c r="K22" s="231" t="str">
        <f>'1'!AA22</f>
        <v/>
      </c>
      <c r="L22" s="233" t="str">
        <f>'1'!AM22</f>
        <v/>
      </c>
      <c r="M22" s="27">
        <f>'1'!AN22</f>
        <v>0</v>
      </c>
      <c r="N22" s="230" t="str">
        <f>'1'!AP22</f>
        <v/>
      </c>
      <c r="O22" s="230" t="str">
        <f>'1'!AQ22</f>
        <v/>
      </c>
      <c r="P22" s="236" t="str">
        <f>'1'!BC22</f>
        <v/>
      </c>
      <c r="Q22" s="39">
        <f>'1'!BD22</f>
        <v>0</v>
      </c>
      <c r="R22" s="231" t="str">
        <f>'1'!BF22</f>
        <v/>
      </c>
      <c r="S22" s="231" t="str">
        <f>'1'!BG22</f>
        <v/>
      </c>
      <c r="T22" s="233" t="str">
        <f>'1'!BS22</f>
        <v/>
      </c>
      <c r="U22" s="27">
        <f>'1'!BT22</f>
        <v>0</v>
      </c>
      <c r="V22" s="230" t="str">
        <f>'1'!BV22</f>
        <v/>
      </c>
      <c r="W22" s="230" t="str">
        <f>'1'!BW22</f>
        <v/>
      </c>
      <c r="X22" s="236" t="str">
        <f>'1'!CI22</f>
        <v/>
      </c>
      <c r="Y22" s="39">
        <f>'1'!CJ22</f>
        <v>0</v>
      </c>
      <c r="Z22" s="231" t="str">
        <f>'1'!CL22</f>
        <v/>
      </c>
      <c r="AA22" s="231" t="str">
        <f>'1'!CM22</f>
        <v/>
      </c>
      <c r="AB22" s="233" t="str">
        <f>'1'!CY22</f>
        <v/>
      </c>
      <c r="AC22" s="27">
        <f>'1'!CZ22</f>
        <v>0</v>
      </c>
      <c r="AD22" s="226" t="str">
        <f>'1'!DB22</f>
        <v/>
      </c>
      <c r="AE22" s="230" t="str">
        <f>'1'!DC22</f>
        <v/>
      </c>
      <c r="AF22" s="236" t="str">
        <f>'1'!DO22</f>
        <v/>
      </c>
      <c r="AG22" s="39">
        <f>'1'!DP22</f>
        <v>0</v>
      </c>
      <c r="AH22" s="231" t="str">
        <f>'1'!DR22</f>
        <v/>
      </c>
      <c r="AI22" s="231" t="str">
        <f>'1'!DS22</f>
        <v/>
      </c>
      <c r="AJ22" s="233" t="str">
        <f>'1'!EE22</f>
        <v/>
      </c>
      <c r="AK22" s="27">
        <f>'1'!EF22</f>
        <v>0</v>
      </c>
      <c r="AL22" s="230" t="str">
        <f>'1'!EH22</f>
        <v/>
      </c>
      <c r="AM22" s="230" t="str">
        <f>'1'!EI22</f>
        <v/>
      </c>
      <c r="AN22" s="236" t="str">
        <f>'1'!EU22</f>
        <v/>
      </c>
      <c r="AO22" s="39">
        <f>'1'!EV22</f>
        <v>0</v>
      </c>
      <c r="AP22" s="231" t="str">
        <f>'1'!EX22</f>
        <v/>
      </c>
      <c r="AQ22" s="231" t="str">
        <f>'1'!EY22</f>
        <v/>
      </c>
      <c r="AR22" s="233" t="str">
        <f>'1'!FK22</f>
        <v/>
      </c>
      <c r="AS22" s="27">
        <f>'1'!FL22</f>
        <v>0</v>
      </c>
      <c r="AT22" s="230" t="str">
        <f>'1'!FN22</f>
        <v/>
      </c>
      <c r="AU22" s="230" t="str">
        <f>'1'!FO22</f>
        <v/>
      </c>
      <c r="AV22" s="236" t="str">
        <f>'1'!GA22</f>
        <v/>
      </c>
      <c r="AW22" s="39">
        <f>'1'!GB22</f>
        <v>0</v>
      </c>
      <c r="AX22" s="231" t="str">
        <f>'1'!GD22</f>
        <v/>
      </c>
      <c r="AY22" s="231" t="str">
        <f>'1'!GE22</f>
        <v/>
      </c>
      <c r="AZ22" s="233" t="str">
        <f>'1'!GQ22</f>
        <v/>
      </c>
      <c r="BA22" s="27">
        <f>'1'!GR22</f>
        <v>0</v>
      </c>
      <c r="BB22" s="230" t="str">
        <f>'1'!GT22</f>
        <v/>
      </c>
      <c r="BC22" s="230" t="str">
        <f>'1'!GU22</f>
        <v/>
      </c>
      <c r="BD22" s="236" t="str">
        <f>'1'!HG22</f>
        <v/>
      </c>
      <c r="BE22" s="39">
        <f>'1'!HH22</f>
        <v>0</v>
      </c>
      <c r="BF22" s="231" t="str">
        <f>'1'!HJ22</f>
        <v/>
      </c>
      <c r="BG22" s="231" t="str">
        <f>'1'!HK22</f>
        <v/>
      </c>
      <c r="BH22" s="233" t="str">
        <f>'1'!HW22</f>
        <v/>
      </c>
      <c r="BI22" s="27">
        <f>'1'!HX22</f>
        <v>0</v>
      </c>
      <c r="BJ22" s="230" t="str">
        <f>'1'!HZ22</f>
        <v/>
      </c>
      <c r="BK22" s="230" t="str">
        <f>'1'!IA22</f>
        <v/>
      </c>
      <c r="BL22" s="236" t="str">
        <f>'1'!IM22</f>
        <v/>
      </c>
      <c r="BM22" s="39">
        <f>'1'!IN22</f>
        <v>0</v>
      </c>
      <c r="BN22" s="231" t="str">
        <f>'1'!IP22</f>
        <v/>
      </c>
      <c r="BO22" s="231" t="str">
        <f>'1'!IQ22</f>
        <v/>
      </c>
      <c r="BP22" s="233" t="str">
        <f>'1'!JC22</f>
        <v/>
      </c>
      <c r="BQ22" s="27">
        <f>'1'!JD22</f>
        <v>0</v>
      </c>
      <c r="BR22" s="230" t="str">
        <f>'1'!JF22</f>
        <v/>
      </c>
      <c r="BS22" s="230" t="str">
        <f>'1'!JG22</f>
        <v/>
      </c>
      <c r="BT22" s="236" t="str">
        <f>'1'!JS22</f>
        <v/>
      </c>
      <c r="BU22" s="39">
        <f>'1'!JT22</f>
        <v>0</v>
      </c>
      <c r="BV22" s="231" t="str">
        <f>'1'!JV22</f>
        <v/>
      </c>
      <c r="BW22" s="231" t="str">
        <f>'1'!JW22</f>
        <v/>
      </c>
      <c r="BX22" s="233" t="str">
        <f>'1'!KI22</f>
        <v/>
      </c>
      <c r="BY22" s="27">
        <f>'1'!KJ22</f>
        <v>0</v>
      </c>
      <c r="BZ22" s="230" t="str">
        <f>'1'!KL22</f>
        <v/>
      </c>
      <c r="CA22" s="230" t="str">
        <f>'1'!KM22</f>
        <v/>
      </c>
      <c r="CB22" s="236" t="str">
        <f>'1'!KY22</f>
        <v/>
      </c>
      <c r="CC22" s="39">
        <f>'1'!KZ22</f>
        <v>0</v>
      </c>
      <c r="CD22" s="231" t="str">
        <f>'1'!LB22</f>
        <v/>
      </c>
      <c r="CE22" s="231" t="str">
        <f>'1'!LC22</f>
        <v/>
      </c>
      <c r="CF22" s="231"/>
      <c r="CG22" s="231"/>
      <c r="CH22" s="233" t="str">
        <f t="shared" si="1"/>
        <v/>
      </c>
      <c r="CI22" s="26">
        <f>'1'!HX22</f>
        <v>0</v>
      </c>
      <c r="CJ22" s="24" t="str">
        <f>'1'!HZ22</f>
        <v/>
      </c>
      <c r="CK22" s="234" t="str">
        <f>'1'!IA22</f>
        <v/>
      </c>
      <c r="CL22" s="236" t="str">
        <f t="shared" si="2"/>
        <v/>
      </c>
      <c r="CM22" s="38">
        <f>'1'!IN22</f>
        <v>0</v>
      </c>
      <c r="CN22" s="36" t="str">
        <f>'1'!IP22</f>
        <v/>
      </c>
      <c r="CO22" s="235" t="str">
        <f>'1'!IQ22</f>
        <v/>
      </c>
      <c r="CP22" s="233" t="str">
        <f t="shared" si="3"/>
        <v/>
      </c>
      <c r="CQ22" s="26">
        <f>'1'!JD22</f>
        <v>0</v>
      </c>
      <c r="CR22" s="24" t="str">
        <f>'1'!JF22</f>
        <v/>
      </c>
      <c r="CS22" s="234" t="str">
        <f>'1'!JG22</f>
        <v/>
      </c>
      <c r="CT22" s="236" t="str">
        <f t="shared" si="4"/>
        <v/>
      </c>
      <c r="CU22" s="38">
        <f>'1'!JT22</f>
        <v>0</v>
      </c>
      <c r="CV22" s="36" t="str">
        <f>'1'!JV22</f>
        <v/>
      </c>
      <c r="CW22" s="235" t="str">
        <f>'1'!JW22</f>
        <v/>
      </c>
      <c r="CX22" s="233" t="str">
        <f t="shared" si="5"/>
        <v>#REF!</v>
      </c>
      <c r="CY22" s="24">
        <f>'1'!KJ22</f>
        <v>0</v>
      </c>
      <c r="CZ22" s="24" t="str">
        <f>'1'!KL22</f>
        <v/>
      </c>
      <c r="DA22" s="24" t="str">
        <f>'1'!KM22</f>
        <v/>
      </c>
      <c r="DB22" s="236" t="str">
        <f t="shared" si="6"/>
        <v>#REF!</v>
      </c>
      <c r="DC22" s="36">
        <f>'1'!KZ22</f>
        <v>0</v>
      </c>
      <c r="DD22" s="36" t="str">
        <f>'1'!LB22</f>
        <v/>
      </c>
      <c r="DE22" s="36" t="str">
        <f>'1'!LC22</f>
        <v/>
      </c>
      <c r="DF22" s="233" t="str">
        <f t="shared" si="7"/>
        <v>#REF!</v>
      </c>
      <c r="DG22" s="24" t="str">
        <f t="shared" ref="DG22:DI22" si="76">#REF!</f>
        <v>#REF!</v>
      </c>
      <c r="DH22" s="24" t="str">
        <f t="shared" si="76"/>
        <v>#REF!</v>
      </c>
      <c r="DI22" s="24" t="str">
        <f t="shared" si="76"/>
        <v>#REF!</v>
      </c>
      <c r="DJ22" s="236" t="str">
        <f t="shared" si="9"/>
        <v>#REF!</v>
      </c>
      <c r="DK22" s="36" t="str">
        <f t="shared" ref="DK22:DM22" si="77">#REF!</f>
        <v>#REF!</v>
      </c>
      <c r="DL22" s="36" t="str">
        <f t="shared" si="77"/>
        <v>#REF!</v>
      </c>
      <c r="DM22" s="36" t="str">
        <f t="shared" si="77"/>
        <v>#REF!</v>
      </c>
      <c r="DN22" s="159" t="str">
        <f t="shared" si="17"/>
        <v>#REF!</v>
      </c>
      <c r="DO22" s="24" t="str">
        <f t="shared" ref="DO22:DQ22" si="78">#REF!</f>
        <v>#REF!</v>
      </c>
      <c r="DP22" s="24" t="str">
        <f t="shared" si="78"/>
        <v>#REF!</v>
      </c>
      <c r="DQ22" s="24" t="str">
        <f t="shared" si="78"/>
        <v>#REF!</v>
      </c>
      <c r="DR22" s="209" t="str">
        <f t="shared" si="12"/>
        <v>#REF!</v>
      </c>
      <c r="DS22" s="210" t="str">
        <f t="shared" si="13"/>
        <v>#REF!</v>
      </c>
      <c r="DT22" s="210" t="str">
        <f t="shared" ref="DT22:DU22" si="79">#REF!</f>
        <v>#REF!</v>
      </c>
      <c r="DU22" s="210" t="str">
        <f t="shared" si="79"/>
        <v>#REF!</v>
      </c>
    </row>
    <row r="23" ht="15.75" customHeight="1">
      <c r="A23" s="228">
        <f>'1'!A23</f>
        <v>46130</v>
      </c>
      <c r="B23" s="229" t="str">
        <f>'1'!B23</f>
        <v>土</v>
      </c>
      <c r="C23" s="232">
        <f>'1'!C23</f>
        <v>0</v>
      </c>
      <c r="D23" s="233" t="str">
        <f>'1'!G23</f>
        <v/>
      </c>
      <c r="E23" s="27">
        <f>'1'!H23</f>
        <v>0</v>
      </c>
      <c r="F23" s="230" t="str">
        <f>'1'!J23</f>
        <v/>
      </c>
      <c r="G23" s="230" t="str">
        <f>'1'!K23</f>
        <v/>
      </c>
      <c r="H23" s="236" t="str">
        <f>'1'!W23</f>
        <v/>
      </c>
      <c r="I23" s="39">
        <f>'1'!X23</f>
        <v>0</v>
      </c>
      <c r="J23" s="231" t="str">
        <f>'1'!Z23</f>
        <v/>
      </c>
      <c r="K23" s="231" t="str">
        <f>'1'!AA23</f>
        <v/>
      </c>
      <c r="L23" s="233" t="str">
        <f>'1'!AM23</f>
        <v/>
      </c>
      <c r="M23" s="27">
        <f>'1'!AN23</f>
        <v>0</v>
      </c>
      <c r="N23" s="230" t="str">
        <f>'1'!AP23</f>
        <v/>
      </c>
      <c r="O23" s="230" t="str">
        <f>'1'!AQ23</f>
        <v/>
      </c>
      <c r="P23" s="236" t="str">
        <f>'1'!BC23</f>
        <v/>
      </c>
      <c r="Q23" s="39">
        <f>'1'!BD23</f>
        <v>0</v>
      </c>
      <c r="R23" s="231" t="str">
        <f>'1'!BF23</f>
        <v/>
      </c>
      <c r="S23" s="231" t="str">
        <f>'1'!BG23</f>
        <v/>
      </c>
      <c r="T23" s="233" t="str">
        <f>'1'!BS23</f>
        <v/>
      </c>
      <c r="U23" s="27">
        <f>'1'!BT23</f>
        <v>0</v>
      </c>
      <c r="V23" s="230" t="str">
        <f>'1'!BV23</f>
        <v/>
      </c>
      <c r="W23" s="230" t="str">
        <f>'1'!BW23</f>
        <v/>
      </c>
      <c r="X23" s="236" t="str">
        <f>'1'!CI23</f>
        <v/>
      </c>
      <c r="Y23" s="39">
        <f>'1'!CJ23</f>
        <v>0</v>
      </c>
      <c r="Z23" s="231" t="str">
        <f>'1'!CL23</f>
        <v/>
      </c>
      <c r="AA23" s="231" t="str">
        <f>'1'!CM23</f>
        <v/>
      </c>
      <c r="AB23" s="233" t="str">
        <f>'1'!CY23</f>
        <v/>
      </c>
      <c r="AC23" s="27">
        <f>'1'!CZ23</f>
        <v>0</v>
      </c>
      <c r="AD23" s="226" t="str">
        <f>'1'!DB23</f>
        <v/>
      </c>
      <c r="AE23" s="230" t="str">
        <f>'1'!DC23</f>
        <v/>
      </c>
      <c r="AF23" s="236" t="str">
        <f>'1'!DO23</f>
        <v/>
      </c>
      <c r="AG23" s="39">
        <f>'1'!DP23</f>
        <v>0</v>
      </c>
      <c r="AH23" s="231" t="str">
        <f>'1'!DR23</f>
        <v/>
      </c>
      <c r="AI23" s="231" t="str">
        <f>'1'!DS23</f>
        <v/>
      </c>
      <c r="AJ23" s="233" t="str">
        <f>'1'!EE23</f>
        <v/>
      </c>
      <c r="AK23" s="27">
        <f>'1'!EF23</f>
        <v>0</v>
      </c>
      <c r="AL23" s="230" t="str">
        <f>'1'!EH23</f>
        <v/>
      </c>
      <c r="AM23" s="230" t="str">
        <f>'1'!EI23</f>
        <v/>
      </c>
      <c r="AN23" s="236" t="str">
        <f>'1'!EU23</f>
        <v/>
      </c>
      <c r="AO23" s="39">
        <f>'1'!EV23</f>
        <v>0</v>
      </c>
      <c r="AP23" s="231" t="str">
        <f>'1'!EX23</f>
        <v/>
      </c>
      <c r="AQ23" s="231" t="str">
        <f>'1'!EY23</f>
        <v/>
      </c>
      <c r="AR23" s="233" t="str">
        <f>'1'!FK23</f>
        <v/>
      </c>
      <c r="AS23" s="27">
        <f>'1'!FL23</f>
        <v>0</v>
      </c>
      <c r="AT23" s="230" t="str">
        <f>'1'!FN23</f>
        <v/>
      </c>
      <c r="AU23" s="230" t="str">
        <f>'1'!FO23</f>
        <v/>
      </c>
      <c r="AV23" s="236" t="str">
        <f>'1'!GA23</f>
        <v/>
      </c>
      <c r="AW23" s="39">
        <f>'1'!GB23</f>
        <v>0</v>
      </c>
      <c r="AX23" s="231" t="str">
        <f>'1'!GD23</f>
        <v/>
      </c>
      <c r="AY23" s="231" t="str">
        <f>'1'!GE23</f>
        <v/>
      </c>
      <c r="AZ23" s="233" t="str">
        <f>'1'!GQ23</f>
        <v/>
      </c>
      <c r="BA23" s="27">
        <f>'1'!GR23</f>
        <v>0</v>
      </c>
      <c r="BB23" s="230" t="str">
        <f>'1'!GT23</f>
        <v/>
      </c>
      <c r="BC23" s="230" t="str">
        <f>'1'!GU23</f>
        <v/>
      </c>
      <c r="BD23" s="236" t="str">
        <f>'1'!HG23</f>
        <v/>
      </c>
      <c r="BE23" s="39">
        <f>'1'!HH23</f>
        <v>0</v>
      </c>
      <c r="BF23" s="231" t="str">
        <f>'1'!HJ23</f>
        <v/>
      </c>
      <c r="BG23" s="231" t="str">
        <f>'1'!HK23</f>
        <v/>
      </c>
      <c r="BH23" s="233" t="str">
        <f>'1'!HW23</f>
        <v/>
      </c>
      <c r="BI23" s="27">
        <f>'1'!HX23</f>
        <v>0</v>
      </c>
      <c r="BJ23" s="230" t="str">
        <f>'1'!HZ23</f>
        <v/>
      </c>
      <c r="BK23" s="230" t="str">
        <f>'1'!IA23</f>
        <v/>
      </c>
      <c r="BL23" s="236" t="str">
        <f>'1'!IM23</f>
        <v/>
      </c>
      <c r="BM23" s="39">
        <f>'1'!IN23</f>
        <v>0</v>
      </c>
      <c r="BN23" s="231" t="str">
        <f>'1'!IP23</f>
        <v/>
      </c>
      <c r="BO23" s="231" t="str">
        <f>'1'!IQ23</f>
        <v/>
      </c>
      <c r="BP23" s="233" t="str">
        <f>'1'!JC23</f>
        <v/>
      </c>
      <c r="BQ23" s="27">
        <f>'1'!JD23</f>
        <v>0</v>
      </c>
      <c r="BR23" s="230" t="str">
        <f>'1'!JF23</f>
        <v/>
      </c>
      <c r="BS23" s="230" t="str">
        <f>'1'!JG23</f>
        <v/>
      </c>
      <c r="BT23" s="236" t="str">
        <f>'1'!JS23</f>
        <v/>
      </c>
      <c r="BU23" s="39">
        <f>'1'!JT23</f>
        <v>0</v>
      </c>
      <c r="BV23" s="231" t="str">
        <f>'1'!JV23</f>
        <v/>
      </c>
      <c r="BW23" s="231" t="str">
        <f>'1'!JW23</f>
        <v/>
      </c>
      <c r="BX23" s="233" t="str">
        <f>'1'!KI23</f>
        <v/>
      </c>
      <c r="BY23" s="27">
        <f>'1'!KJ23</f>
        <v>0</v>
      </c>
      <c r="BZ23" s="230" t="str">
        <f>'1'!KL23</f>
        <v/>
      </c>
      <c r="CA23" s="230" t="str">
        <f>'1'!KM23</f>
        <v/>
      </c>
      <c r="CB23" s="236" t="str">
        <f>'1'!KY23</f>
        <v/>
      </c>
      <c r="CC23" s="39">
        <f>'1'!KZ23</f>
        <v>0</v>
      </c>
      <c r="CD23" s="231" t="str">
        <f>'1'!LB23</f>
        <v/>
      </c>
      <c r="CE23" s="231" t="str">
        <f>'1'!LC23</f>
        <v/>
      </c>
      <c r="CF23" s="231"/>
      <c r="CG23" s="231"/>
      <c r="CH23" s="233" t="str">
        <f t="shared" si="1"/>
        <v/>
      </c>
      <c r="CI23" s="26">
        <f>'1'!HX23</f>
        <v>0</v>
      </c>
      <c r="CJ23" s="24" t="str">
        <f>'1'!HZ23</f>
        <v/>
      </c>
      <c r="CK23" s="234" t="str">
        <f>'1'!IA23</f>
        <v/>
      </c>
      <c r="CL23" s="236" t="str">
        <f t="shared" si="2"/>
        <v/>
      </c>
      <c r="CM23" s="38">
        <f>'1'!IN23</f>
        <v>0</v>
      </c>
      <c r="CN23" s="36" t="str">
        <f>'1'!IP23</f>
        <v/>
      </c>
      <c r="CO23" s="235" t="str">
        <f>'1'!IQ23</f>
        <v/>
      </c>
      <c r="CP23" s="233" t="str">
        <f t="shared" si="3"/>
        <v/>
      </c>
      <c r="CQ23" s="26">
        <f>'1'!JD23</f>
        <v>0</v>
      </c>
      <c r="CR23" s="24" t="str">
        <f>'1'!JF23</f>
        <v/>
      </c>
      <c r="CS23" s="234" t="str">
        <f>'1'!JG23</f>
        <v/>
      </c>
      <c r="CT23" s="236" t="str">
        <f t="shared" si="4"/>
        <v/>
      </c>
      <c r="CU23" s="38">
        <f>'1'!JT23</f>
        <v>0</v>
      </c>
      <c r="CV23" s="36" t="str">
        <f>'1'!JV23</f>
        <v/>
      </c>
      <c r="CW23" s="235" t="str">
        <f>'1'!JW23</f>
        <v/>
      </c>
      <c r="CX23" s="233" t="str">
        <f t="shared" si="5"/>
        <v>#REF!</v>
      </c>
      <c r="CY23" s="24">
        <f>'1'!KJ23</f>
        <v>0</v>
      </c>
      <c r="CZ23" s="24" t="str">
        <f>'1'!KL23</f>
        <v/>
      </c>
      <c r="DA23" s="24" t="str">
        <f>'1'!KM23</f>
        <v/>
      </c>
      <c r="DB23" s="236" t="str">
        <f t="shared" si="6"/>
        <v>#REF!</v>
      </c>
      <c r="DC23" s="36">
        <f>'1'!KZ23</f>
        <v>0</v>
      </c>
      <c r="DD23" s="36" t="str">
        <f>'1'!LB23</f>
        <v/>
      </c>
      <c r="DE23" s="36" t="str">
        <f>'1'!LC23</f>
        <v/>
      </c>
      <c r="DF23" s="233" t="str">
        <f t="shared" si="7"/>
        <v>#REF!</v>
      </c>
      <c r="DG23" s="24" t="str">
        <f t="shared" ref="DG23:DI23" si="80">#REF!</f>
        <v>#REF!</v>
      </c>
      <c r="DH23" s="24" t="str">
        <f t="shared" si="80"/>
        <v>#REF!</v>
      </c>
      <c r="DI23" s="24" t="str">
        <f t="shared" si="80"/>
        <v>#REF!</v>
      </c>
      <c r="DJ23" s="236" t="str">
        <f t="shared" si="9"/>
        <v>#REF!</v>
      </c>
      <c r="DK23" s="36" t="str">
        <f t="shared" ref="DK23:DM23" si="81">#REF!</f>
        <v>#REF!</v>
      </c>
      <c r="DL23" s="36" t="str">
        <f t="shared" si="81"/>
        <v>#REF!</v>
      </c>
      <c r="DM23" s="36" t="str">
        <f t="shared" si="81"/>
        <v>#REF!</v>
      </c>
      <c r="DN23" s="159" t="str">
        <f t="shared" si="17"/>
        <v>#REF!</v>
      </c>
      <c r="DO23" s="24" t="str">
        <f t="shared" ref="DO23:DQ23" si="82">#REF!</f>
        <v>#REF!</v>
      </c>
      <c r="DP23" s="24" t="str">
        <f t="shared" si="82"/>
        <v>#REF!</v>
      </c>
      <c r="DQ23" s="24" t="str">
        <f t="shared" si="82"/>
        <v>#REF!</v>
      </c>
      <c r="DR23" s="209" t="str">
        <f t="shared" si="12"/>
        <v>#REF!</v>
      </c>
      <c r="DS23" s="210" t="str">
        <f t="shared" si="13"/>
        <v>#REF!</v>
      </c>
      <c r="DT23" s="210" t="str">
        <f t="shared" ref="DT23:DU23" si="83">#REF!</f>
        <v>#REF!</v>
      </c>
      <c r="DU23" s="210" t="str">
        <f t="shared" si="83"/>
        <v>#REF!</v>
      </c>
    </row>
    <row r="24" ht="15.75" customHeight="1">
      <c r="A24" s="228">
        <f>'1'!A24</f>
        <v>46131</v>
      </c>
      <c r="B24" s="229" t="str">
        <f>'1'!B24</f>
        <v>日</v>
      </c>
      <c r="C24" s="232">
        <f>'1'!C24</f>
        <v>0</v>
      </c>
      <c r="D24" s="233" t="str">
        <f>'1'!G24</f>
        <v/>
      </c>
      <c r="E24" s="27">
        <f>'1'!H24</f>
        <v>0</v>
      </c>
      <c r="F24" s="230" t="str">
        <f>'1'!J24</f>
        <v/>
      </c>
      <c r="G24" s="230" t="str">
        <f>'1'!K24</f>
        <v/>
      </c>
      <c r="H24" s="236" t="str">
        <f>'1'!W24</f>
        <v/>
      </c>
      <c r="I24" s="39">
        <f>'1'!X24</f>
        <v>0</v>
      </c>
      <c r="J24" s="231" t="str">
        <f>'1'!Z24</f>
        <v/>
      </c>
      <c r="K24" s="231" t="str">
        <f>'1'!AA24</f>
        <v/>
      </c>
      <c r="L24" s="233" t="str">
        <f>'1'!AM24</f>
        <v/>
      </c>
      <c r="M24" s="27">
        <f>'1'!AN24</f>
        <v>0</v>
      </c>
      <c r="N24" s="230" t="str">
        <f>'1'!AP24</f>
        <v/>
      </c>
      <c r="O24" s="230" t="str">
        <f>'1'!AQ24</f>
        <v/>
      </c>
      <c r="P24" s="236" t="str">
        <f>'1'!BC24</f>
        <v/>
      </c>
      <c r="Q24" s="39">
        <f>'1'!BD24</f>
        <v>0</v>
      </c>
      <c r="R24" s="231" t="str">
        <f>'1'!BF24</f>
        <v/>
      </c>
      <c r="S24" s="231" t="str">
        <f>'1'!BG24</f>
        <v/>
      </c>
      <c r="T24" s="233" t="str">
        <f>'1'!BS24</f>
        <v/>
      </c>
      <c r="U24" s="27">
        <f>'1'!BT24</f>
        <v>0</v>
      </c>
      <c r="V24" s="230" t="str">
        <f>'1'!BV24</f>
        <v/>
      </c>
      <c r="W24" s="230" t="str">
        <f>'1'!BW24</f>
        <v/>
      </c>
      <c r="X24" s="236" t="str">
        <f>'1'!CI24</f>
        <v/>
      </c>
      <c r="Y24" s="39">
        <f>'1'!CJ24</f>
        <v>0</v>
      </c>
      <c r="Z24" s="231" t="str">
        <f>'1'!CL24</f>
        <v/>
      </c>
      <c r="AA24" s="231" t="str">
        <f>'1'!CM24</f>
        <v/>
      </c>
      <c r="AB24" s="233" t="str">
        <f>'1'!CY24</f>
        <v/>
      </c>
      <c r="AC24" s="27">
        <f>'1'!CZ24</f>
        <v>0</v>
      </c>
      <c r="AD24" s="226" t="str">
        <f>'1'!DB24</f>
        <v/>
      </c>
      <c r="AE24" s="230" t="str">
        <f>'1'!DC24</f>
        <v/>
      </c>
      <c r="AF24" s="236" t="str">
        <f>'1'!DO24</f>
        <v/>
      </c>
      <c r="AG24" s="39">
        <f>'1'!DP24</f>
        <v>0</v>
      </c>
      <c r="AH24" s="231" t="str">
        <f>'1'!DR24</f>
        <v/>
      </c>
      <c r="AI24" s="231" t="str">
        <f>'1'!DS24</f>
        <v/>
      </c>
      <c r="AJ24" s="233" t="str">
        <f>'1'!EE24</f>
        <v/>
      </c>
      <c r="AK24" s="27">
        <f>'1'!EF24</f>
        <v>0</v>
      </c>
      <c r="AL24" s="230" t="str">
        <f>'1'!EH24</f>
        <v/>
      </c>
      <c r="AM24" s="230" t="str">
        <f>'1'!EI24</f>
        <v/>
      </c>
      <c r="AN24" s="236" t="str">
        <f>'1'!EU24</f>
        <v/>
      </c>
      <c r="AO24" s="39">
        <f>'1'!EV24</f>
        <v>0</v>
      </c>
      <c r="AP24" s="231" t="str">
        <f>'1'!EX24</f>
        <v/>
      </c>
      <c r="AQ24" s="231" t="str">
        <f>'1'!EY24</f>
        <v/>
      </c>
      <c r="AR24" s="233" t="str">
        <f>'1'!FK24</f>
        <v/>
      </c>
      <c r="AS24" s="27">
        <f>'1'!FL24</f>
        <v>0</v>
      </c>
      <c r="AT24" s="230" t="str">
        <f>'1'!FN24</f>
        <v/>
      </c>
      <c r="AU24" s="230" t="str">
        <f>'1'!FO24</f>
        <v/>
      </c>
      <c r="AV24" s="236" t="str">
        <f>'1'!GA24</f>
        <v/>
      </c>
      <c r="AW24" s="39">
        <f>'1'!GB24</f>
        <v>0</v>
      </c>
      <c r="AX24" s="231" t="str">
        <f>'1'!GD24</f>
        <v/>
      </c>
      <c r="AY24" s="231" t="str">
        <f>'1'!GE24</f>
        <v/>
      </c>
      <c r="AZ24" s="233" t="str">
        <f>'1'!GQ24</f>
        <v/>
      </c>
      <c r="BA24" s="27">
        <f>'1'!GR24</f>
        <v>0</v>
      </c>
      <c r="BB24" s="230" t="str">
        <f>'1'!GT24</f>
        <v/>
      </c>
      <c r="BC24" s="230" t="str">
        <f>'1'!GU24</f>
        <v/>
      </c>
      <c r="BD24" s="236" t="str">
        <f>'1'!HG24</f>
        <v/>
      </c>
      <c r="BE24" s="39">
        <f>'1'!HH24</f>
        <v>0</v>
      </c>
      <c r="BF24" s="231" t="str">
        <f>'1'!HJ24</f>
        <v/>
      </c>
      <c r="BG24" s="231" t="str">
        <f>'1'!HK24</f>
        <v/>
      </c>
      <c r="BH24" s="233" t="str">
        <f>'1'!HW24</f>
        <v/>
      </c>
      <c r="BI24" s="27">
        <f>'1'!HX24</f>
        <v>0</v>
      </c>
      <c r="BJ24" s="230" t="str">
        <f>'1'!HZ24</f>
        <v/>
      </c>
      <c r="BK24" s="230" t="str">
        <f>'1'!IA24</f>
        <v/>
      </c>
      <c r="BL24" s="236" t="str">
        <f>'1'!IM24</f>
        <v/>
      </c>
      <c r="BM24" s="39">
        <f>'1'!IN24</f>
        <v>0</v>
      </c>
      <c r="BN24" s="231" t="str">
        <f>'1'!IP24</f>
        <v/>
      </c>
      <c r="BO24" s="231" t="str">
        <f>'1'!IQ24</f>
        <v/>
      </c>
      <c r="BP24" s="233" t="str">
        <f>'1'!JC24</f>
        <v/>
      </c>
      <c r="BQ24" s="27">
        <f>'1'!JD24</f>
        <v>0</v>
      </c>
      <c r="BR24" s="230" t="str">
        <f>'1'!JF24</f>
        <v/>
      </c>
      <c r="BS24" s="230" t="str">
        <f>'1'!JG24</f>
        <v/>
      </c>
      <c r="BT24" s="236" t="str">
        <f>'1'!JS24</f>
        <v/>
      </c>
      <c r="BU24" s="39">
        <f>'1'!JT24</f>
        <v>0</v>
      </c>
      <c r="BV24" s="231" t="str">
        <f>'1'!JV24</f>
        <v/>
      </c>
      <c r="BW24" s="231" t="str">
        <f>'1'!JW24</f>
        <v/>
      </c>
      <c r="BX24" s="233" t="str">
        <f>'1'!KI24</f>
        <v/>
      </c>
      <c r="BY24" s="27">
        <f>'1'!KJ24</f>
        <v>0</v>
      </c>
      <c r="BZ24" s="230" t="str">
        <f>'1'!KL24</f>
        <v/>
      </c>
      <c r="CA24" s="230" t="str">
        <f>'1'!KM24</f>
        <v/>
      </c>
      <c r="CB24" s="236" t="str">
        <f>'1'!KY24</f>
        <v/>
      </c>
      <c r="CC24" s="39">
        <f>'1'!KZ24</f>
        <v>0</v>
      </c>
      <c r="CD24" s="231" t="str">
        <f>'1'!LB24</f>
        <v/>
      </c>
      <c r="CE24" s="231" t="str">
        <f>'1'!LC24</f>
        <v/>
      </c>
      <c r="CF24" s="231"/>
      <c r="CG24" s="231"/>
      <c r="CH24" s="233" t="str">
        <f t="shared" si="1"/>
        <v/>
      </c>
      <c r="CI24" s="26">
        <f>'1'!HX24</f>
        <v>0</v>
      </c>
      <c r="CJ24" s="24" t="str">
        <f>'1'!HZ24</f>
        <v/>
      </c>
      <c r="CK24" s="234" t="str">
        <f>'1'!IA24</f>
        <v/>
      </c>
      <c r="CL24" s="236" t="str">
        <f t="shared" si="2"/>
        <v/>
      </c>
      <c r="CM24" s="38">
        <f>'1'!IN24</f>
        <v>0</v>
      </c>
      <c r="CN24" s="36" t="str">
        <f>'1'!IP24</f>
        <v/>
      </c>
      <c r="CO24" s="235" t="str">
        <f>'1'!IQ24</f>
        <v/>
      </c>
      <c r="CP24" s="233" t="str">
        <f t="shared" si="3"/>
        <v/>
      </c>
      <c r="CQ24" s="26">
        <f>'1'!JD24</f>
        <v>0</v>
      </c>
      <c r="CR24" s="24" t="str">
        <f>'1'!JF24</f>
        <v/>
      </c>
      <c r="CS24" s="234" t="str">
        <f>'1'!JG24</f>
        <v/>
      </c>
      <c r="CT24" s="236" t="str">
        <f t="shared" si="4"/>
        <v/>
      </c>
      <c r="CU24" s="38">
        <f>'1'!JT24</f>
        <v>0</v>
      </c>
      <c r="CV24" s="36" t="str">
        <f>'1'!JV24</f>
        <v/>
      </c>
      <c r="CW24" s="235" t="str">
        <f>'1'!JW24</f>
        <v/>
      </c>
      <c r="CX24" s="233" t="str">
        <f t="shared" si="5"/>
        <v>#REF!</v>
      </c>
      <c r="CY24" s="24">
        <f>'1'!KJ24</f>
        <v>0</v>
      </c>
      <c r="CZ24" s="24" t="str">
        <f>'1'!KL24</f>
        <v/>
      </c>
      <c r="DA24" s="24" t="str">
        <f>'1'!KM24</f>
        <v/>
      </c>
      <c r="DB24" s="236" t="str">
        <f t="shared" si="6"/>
        <v>#REF!</v>
      </c>
      <c r="DC24" s="36">
        <f>'1'!KZ24</f>
        <v>0</v>
      </c>
      <c r="DD24" s="36" t="str">
        <f>'1'!LB24</f>
        <v/>
      </c>
      <c r="DE24" s="36" t="str">
        <f>'1'!LC24</f>
        <v/>
      </c>
      <c r="DF24" s="233" t="str">
        <f t="shared" si="7"/>
        <v>#REF!</v>
      </c>
      <c r="DG24" s="24" t="str">
        <f t="shared" ref="DG24:DI24" si="84">#REF!</f>
        <v>#REF!</v>
      </c>
      <c r="DH24" s="24" t="str">
        <f t="shared" si="84"/>
        <v>#REF!</v>
      </c>
      <c r="DI24" s="24" t="str">
        <f t="shared" si="84"/>
        <v>#REF!</v>
      </c>
      <c r="DJ24" s="236" t="str">
        <f t="shared" si="9"/>
        <v>#REF!</v>
      </c>
      <c r="DK24" s="36" t="str">
        <f t="shared" ref="DK24:DM24" si="85">#REF!</f>
        <v>#REF!</v>
      </c>
      <c r="DL24" s="36" t="str">
        <f t="shared" si="85"/>
        <v>#REF!</v>
      </c>
      <c r="DM24" s="36" t="str">
        <f t="shared" si="85"/>
        <v>#REF!</v>
      </c>
      <c r="DN24" s="159" t="str">
        <f t="shared" si="17"/>
        <v>#REF!</v>
      </c>
      <c r="DO24" s="24" t="str">
        <f t="shared" ref="DO24:DQ24" si="86">#REF!</f>
        <v>#REF!</v>
      </c>
      <c r="DP24" s="24" t="str">
        <f t="shared" si="86"/>
        <v>#REF!</v>
      </c>
      <c r="DQ24" s="24" t="str">
        <f t="shared" si="86"/>
        <v>#REF!</v>
      </c>
      <c r="DR24" s="209" t="str">
        <f t="shared" si="12"/>
        <v>#REF!</v>
      </c>
      <c r="DS24" s="210" t="str">
        <f t="shared" si="13"/>
        <v>#REF!</v>
      </c>
      <c r="DT24" s="210" t="str">
        <f t="shared" ref="DT24:DU24" si="87">#REF!</f>
        <v>#REF!</v>
      </c>
      <c r="DU24" s="210" t="str">
        <f t="shared" si="87"/>
        <v>#REF!</v>
      </c>
    </row>
    <row r="25" ht="15.75" customHeight="1">
      <c r="A25" s="228">
        <f>'1'!A25</f>
        <v>46132</v>
      </c>
      <c r="B25" s="229" t="str">
        <f>'1'!B25</f>
        <v>月</v>
      </c>
      <c r="C25" s="232">
        <f>'1'!C25</f>
        <v>0</v>
      </c>
      <c r="D25" s="233" t="str">
        <f>'1'!G25</f>
        <v/>
      </c>
      <c r="E25" s="27">
        <f>'1'!H25</f>
        <v>0</v>
      </c>
      <c r="F25" s="230" t="str">
        <f>'1'!J25</f>
        <v/>
      </c>
      <c r="G25" s="230" t="str">
        <f>'1'!K25</f>
        <v/>
      </c>
      <c r="H25" s="236" t="str">
        <f>'1'!W25</f>
        <v/>
      </c>
      <c r="I25" s="39">
        <f>'1'!X25</f>
        <v>0</v>
      </c>
      <c r="J25" s="231" t="str">
        <f>'1'!Z25</f>
        <v/>
      </c>
      <c r="K25" s="231" t="str">
        <f>'1'!AA25</f>
        <v/>
      </c>
      <c r="L25" s="233" t="str">
        <f>'1'!AM25</f>
        <v/>
      </c>
      <c r="M25" s="27">
        <f>'1'!AN25</f>
        <v>0</v>
      </c>
      <c r="N25" s="230" t="str">
        <f>'1'!AP25</f>
        <v/>
      </c>
      <c r="O25" s="230" t="str">
        <f>'1'!AQ25</f>
        <v/>
      </c>
      <c r="P25" s="236" t="str">
        <f>'1'!BC25</f>
        <v/>
      </c>
      <c r="Q25" s="39">
        <f>'1'!BD25</f>
        <v>0</v>
      </c>
      <c r="R25" s="231" t="str">
        <f>'1'!BF25</f>
        <v/>
      </c>
      <c r="S25" s="231" t="str">
        <f>'1'!BG25</f>
        <v/>
      </c>
      <c r="T25" s="233" t="str">
        <f>'1'!BS25</f>
        <v/>
      </c>
      <c r="U25" s="27">
        <f>'1'!BT25</f>
        <v>0</v>
      </c>
      <c r="V25" s="230" t="str">
        <f>'1'!BV25</f>
        <v/>
      </c>
      <c r="W25" s="230" t="str">
        <f>'1'!BW25</f>
        <v/>
      </c>
      <c r="X25" s="236" t="str">
        <f>'1'!CI25</f>
        <v/>
      </c>
      <c r="Y25" s="39">
        <f>'1'!CJ25</f>
        <v>0</v>
      </c>
      <c r="Z25" s="231" t="str">
        <f>'1'!CL25</f>
        <v/>
      </c>
      <c r="AA25" s="231" t="str">
        <f>'1'!CM25</f>
        <v/>
      </c>
      <c r="AB25" s="233" t="str">
        <f>'1'!CY25</f>
        <v/>
      </c>
      <c r="AC25" s="27">
        <f>'1'!CZ25</f>
        <v>0</v>
      </c>
      <c r="AD25" s="226" t="str">
        <f>'1'!DB25</f>
        <v/>
      </c>
      <c r="AE25" s="230" t="str">
        <f>'1'!DC25</f>
        <v/>
      </c>
      <c r="AF25" s="236" t="str">
        <f>'1'!DO25</f>
        <v/>
      </c>
      <c r="AG25" s="39">
        <f>'1'!DP25</f>
        <v>0</v>
      </c>
      <c r="AH25" s="231" t="str">
        <f>'1'!DR25</f>
        <v/>
      </c>
      <c r="AI25" s="231" t="str">
        <f>'1'!DS25</f>
        <v/>
      </c>
      <c r="AJ25" s="233" t="str">
        <f>'1'!EE25</f>
        <v/>
      </c>
      <c r="AK25" s="27">
        <f>'1'!EF25</f>
        <v>0</v>
      </c>
      <c r="AL25" s="230" t="str">
        <f>'1'!EH25</f>
        <v/>
      </c>
      <c r="AM25" s="230" t="str">
        <f>'1'!EI25</f>
        <v/>
      </c>
      <c r="AN25" s="236" t="str">
        <f>'1'!EU25</f>
        <v/>
      </c>
      <c r="AO25" s="39">
        <f>'1'!EV25</f>
        <v>0</v>
      </c>
      <c r="AP25" s="231" t="str">
        <f>'1'!EX25</f>
        <v/>
      </c>
      <c r="AQ25" s="231" t="str">
        <f>'1'!EY25</f>
        <v/>
      </c>
      <c r="AR25" s="233" t="str">
        <f>'1'!FK25</f>
        <v/>
      </c>
      <c r="AS25" s="27">
        <f>'1'!FL25</f>
        <v>0</v>
      </c>
      <c r="AT25" s="230" t="str">
        <f>'1'!FN25</f>
        <v/>
      </c>
      <c r="AU25" s="230" t="str">
        <f>'1'!FO25</f>
        <v/>
      </c>
      <c r="AV25" s="236" t="str">
        <f>'1'!GA25</f>
        <v/>
      </c>
      <c r="AW25" s="39">
        <f>'1'!GB25</f>
        <v>0</v>
      </c>
      <c r="AX25" s="231" t="str">
        <f>'1'!GD25</f>
        <v/>
      </c>
      <c r="AY25" s="231" t="str">
        <f>'1'!GE25</f>
        <v/>
      </c>
      <c r="AZ25" s="233" t="str">
        <f>'1'!GQ25</f>
        <v/>
      </c>
      <c r="BA25" s="27">
        <f>'1'!GR25</f>
        <v>0</v>
      </c>
      <c r="BB25" s="230" t="str">
        <f>'1'!GT25</f>
        <v/>
      </c>
      <c r="BC25" s="230" t="str">
        <f>'1'!GU25</f>
        <v/>
      </c>
      <c r="BD25" s="236" t="str">
        <f>'1'!HG25</f>
        <v/>
      </c>
      <c r="BE25" s="39">
        <f>'1'!HH25</f>
        <v>0</v>
      </c>
      <c r="BF25" s="231" t="str">
        <f>'1'!HJ25</f>
        <v/>
      </c>
      <c r="BG25" s="231" t="str">
        <f>'1'!HK25</f>
        <v/>
      </c>
      <c r="BH25" s="233" t="str">
        <f>'1'!HW25</f>
        <v/>
      </c>
      <c r="BI25" s="27">
        <f>'1'!HX25</f>
        <v>0</v>
      </c>
      <c r="BJ25" s="230" t="str">
        <f>'1'!HZ25</f>
        <v/>
      </c>
      <c r="BK25" s="230" t="str">
        <f>'1'!IA25</f>
        <v/>
      </c>
      <c r="BL25" s="236" t="str">
        <f>'1'!IM25</f>
        <v/>
      </c>
      <c r="BM25" s="39">
        <f>'1'!IN25</f>
        <v>0</v>
      </c>
      <c r="BN25" s="231" t="str">
        <f>'1'!IP25</f>
        <v/>
      </c>
      <c r="BO25" s="231" t="str">
        <f>'1'!IQ25</f>
        <v/>
      </c>
      <c r="BP25" s="233" t="str">
        <f>'1'!JC25</f>
        <v/>
      </c>
      <c r="BQ25" s="27">
        <f>'1'!JD25</f>
        <v>0</v>
      </c>
      <c r="BR25" s="230" t="str">
        <f>'1'!JF25</f>
        <v/>
      </c>
      <c r="BS25" s="230" t="str">
        <f>'1'!JG25</f>
        <v/>
      </c>
      <c r="BT25" s="236" t="str">
        <f>'1'!JS25</f>
        <v/>
      </c>
      <c r="BU25" s="39">
        <f>'1'!JT25</f>
        <v>0</v>
      </c>
      <c r="BV25" s="231" t="str">
        <f>'1'!JV25</f>
        <v/>
      </c>
      <c r="BW25" s="231" t="str">
        <f>'1'!JW25</f>
        <v/>
      </c>
      <c r="BX25" s="233" t="str">
        <f>'1'!KI25</f>
        <v/>
      </c>
      <c r="BY25" s="27">
        <f>'1'!KJ25</f>
        <v>0</v>
      </c>
      <c r="BZ25" s="230" t="str">
        <f>'1'!KL25</f>
        <v/>
      </c>
      <c r="CA25" s="230" t="str">
        <f>'1'!KM25</f>
        <v/>
      </c>
      <c r="CB25" s="236" t="str">
        <f>'1'!KY25</f>
        <v/>
      </c>
      <c r="CC25" s="39">
        <f>'1'!KZ25</f>
        <v>0</v>
      </c>
      <c r="CD25" s="231" t="str">
        <f>'1'!LB25</f>
        <v/>
      </c>
      <c r="CE25" s="231" t="str">
        <f>'1'!LC25</f>
        <v/>
      </c>
      <c r="CF25" s="231"/>
      <c r="CG25" s="231"/>
      <c r="CH25" s="233" t="str">
        <f t="shared" si="1"/>
        <v/>
      </c>
      <c r="CI25" s="26">
        <f>'1'!HX25</f>
        <v>0</v>
      </c>
      <c r="CJ25" s="24" t="str">
        <f>'1'!HZ25</f>
        <v/>
      </c>
      <c r="CK25" s="234" t="str">
        <f>'1'!IA25</f>
        <v/>
      </c>
      <c r="CL25" s="236" t="str">
        <f t="shared" si="2"/>
        <v/>
      </c>
      <c r="CM25" s="38">
        <f>'1'!IN25</f>
        <v>0</v>
      </c>
      <c r="CN25" s="36" t="str">
        <f>'1'!IP25</f>
        <v/>
      </c>
      <c r="CO25" s="235" t="str">
        <f>'1'!IQ25</f>
        <v/>
      </c>
      <c r="CP25" s="233" t="str">
        <f t="shared" si="3"/>
        <v/>
      </c>
      <c r="CQ25" s="26">
        <f>'1'!JD25</f>
        <v>0</v>
      </c>
      <c r="CR25" s="24" t="str">
        <f>'1'!JF25</f>
        <v/>
      </c>
      <c r="CS25" s="234" t="str">
        <f>'1'!JG25</f>
        <v/>
      </c>
      <c r="CT25" s="236" t="str">
        <f t="shared" si="4"/>
        <v/>
      </c>
      <c r="CU25" s="38">
        <f>'1'!JT25</f>
        <v>0</v>
      </c>
      <c r="CV25" s="36" t="str">
        <f>'1'!JV25</f>
        <v/>
      </c>
      <c r="CW25" s="235" t="str">
        <f>'1'!JW25</f>
        <v/>
      </c>
      <c r="CX25" s="233" t="str">
        <f t="shared" si="5"/>
        <v>#REF!</v>
      </c>
      <c r="CY25" s="24">
        <f>'1'!KJ25</f>
        <v>0</v>
      </c>
      <c r="CZ25" s="24" t="str">
        <f>'1'!KL25</f>
        <v/>
      </c>
      <c r="DA25" s="24" t="str">
        <f>'1'!KM25</f>
        <v/>
      </c>
      <c r="DB25" s="236" t="str">
        <f t="shared" si="6"/>
        <v>#REF!</v>
      </c>
      <c r="DC25" s="36">
        <f>'1'!KZ25</f>
        <v>0</v>
      </c>
      <c r="DD25" s="36" t="str">
        <f>'1'!LB25</f>
        <v/>
      </c>
      <c r="DE25" s="36" t="str">
        <f>'1'!LC25</f>
        <v/>
      </c>
      <c r="DF25" s="233" t="str">
        <f t="shared" si="7"/>
        <v>#REF!</v>
      </c>
      <c r="DG25" s="24" t="str">
        <f t="shared" ref="DG25:DI25" si="88">#REF!</f>
        <v>#REF!</v>
      </c>
      <c r="DH25" s="24" t="str">
        <f t="shared" si="88"/>
        <v>#REF!</v>
      </c>
      <c r="DI25" s="24" t="str">
        <f t="shared" si="88"/>
        <v>#REF!</v>
      </c>
      <c r="DJ25" s="236" t="str">
        <f t="shared" si="9"/>
        <v>#REF!</v>
      </c>
      <c r="DK25" s="36" t="str">
        <f t="shared" ref="DK25:DM25" si="89">#REF!</f>
        <v>#REF!</v>
      </c>
      <c r="DL25" s="36" t="str">
        <f t="shared" si="89"/>
        <v>#REF!</v>
      </c>
      <c r="DM25" s="36" t="str">
        <f t="shared" si="89"/>
        <v>#REF!</v>
      </c>
      <c r="DN25" s="159" t="str">
        <f t="shared" si="17"/>
        <v>#REF!</v>
      </c>
      <c r="DO25" s="24" t="str">
        <f t="shared" ref="DO25:DQ25" si="90">#REF!</f>
        <v>#REF!</v>
      </c>
      <c r="DP25" s="24" t="str">
        <f t="shared" si="90"/>
        <v>#REF!</v>
      </c>
      <c r="DQ25" s="24" t="str">
        <f t="shared" si="90"/>
        <v>#REF!</v>
      </c>
      <c r="DR25" s="209" t="str">
        <f t="shared" si="12"/>
        <v>#REF!</v>
      </c>
      <c r="DS25" s="210" t="str">
        <f t="shared" si="13"/>
        <v>#REF!</v>
      </c>
      <c r="DT25" s="210" t="str">
        <f t="shared" ref="DT25:DU25" si="91">#REF!</f>
        <v>#REF!</v>
      </c>
      <c r="DU25" s="210" t="str">
        <f t="shared" si="91"/>
        <v>#REF!</v>
      </c>
    </row>
    <row r="26" ht="15.75" customHeight="1">
      <c r="A26" s="228">
        <f>'1'!A26</f>
        <v>46133</v>
      </c>
      <c r="B26" s="229" t="str">
        <f>'1'!B26</f>
        <v>火</v>
      </c>
      <c r="C26" s="232">
        <f>'1'!C26</f>
        <v>-44000</v>
      </c>
      <c r="D26" s="233" t="str">
        <f>'1'!G26</f>
        <v/>
      </c>
      <c r="E26" s="27">
        <f>'1'!H26</f>
        <v>3</v>
      </c>
      <c r="F26" s="230">
        <f>'1'!J26</f>
        <v>5627</v>
      </c>
      <c r="G26" s="230">
        <f>'1'!K26</f>
        <v>0</v>
      </c>
      <c r="H26" s="236" t="str">
        <f>'1'!W26</f>
        <v/>
      </c>
      <c r="I26" s="39">
        <f>'1'!X26</f>
        <v>-2</v>
      </c>
      <c r="J26" s="231">
        <f>'1'!Z26</f>
        <v>2127</v>
      </c>
      <c r="K26" s="231">
        <f>'1'!AA26</f>
        <v>-5000</v>
      </c>
      <c r="L26" s="233" t="str">
        <f>'1'!AM26</f>
        <v/>
      </c>
      <c r="M26" s="27">
        <f>'1'!AN26</f>
        <v>-1</v>
      </c>
      <c r="N26" s="230">
        <f>'1'!AP26</f>
        <v>1309</v>
      </c>
      <c r="O26" s="230">
        <f>'1'!AQ26</f>
        <v>-4000</v>
      </c>
      <c r="P26" s="236" t="str">
        <f>'1'!BC26</f>
        <v/>
      </c>
      <c r="Q26" s="39">
        <f>'1'!BD26</f>
        <v>5</v>
      </c>
      <c r="R26" s="231">
        <f>'1'!BF26</f>
        <v>7513</v>
      </c>
      <c r="S26" s="231">
        <f>'1'!BG26</f>
        <v>3200</v>
      </c>
      <c r="T26" s="233" t="str">
        <f>'1'!BS26</f>
        <v/>
      </c>
      <c r="U26" s="27">
        <f>'1'!BT26</f>
        <v>-2</v>
      </c>
      <c r="V26" s="230">
        <f>'1'!BV26</f>
        <v>1171</v>
      </c>
      <c r="W26" s="230">
        <f>'1'!BW26</f>
        <v>-5000</v>
      </c>
      <c r="X26" s="236" t="str">
        <f>'1'!CI26</f>
        <v/>
      </c>
      <c r="Y26" s="39">
        <f>'1'!CJ26</f>
        <v>2</v>
      </c>
      <c r="Z26" s="231">
        <f>'1'!CL26</f>
        <v>3962</v>
      </c>
      <c r="AA26" s="231">
        <f>'1'!CM26</f>
        <v>-1200</v>
      </c>
      <c r="AB26" s="233" t="str">
        <f>'1'!CY26</f>
        <v/>
      </c>
      <c r="AC26" s="27">
        <f>'1'!CZ26</f>
        <v>-3</v>
      </c>
      <c r="AD26" s="226">
        <f>'1'!DB26</f>
        <v>892</v>
      </c>
      <c r="AE26" s="230">
        <f>'1'!DC26</f>
        <v>-5000</v>
      </c>
      <c r="AF26" s="236" t="str">
        <f>'1'!DO26</f>
        <v/>
      </c>
      <c r="AG26" s="39">
        <f>'1'!DP26</f>
        <v>-2</v>
      </c>
      <c r="AH26" s="231">
        <f>'1'!DR26</f>
        <v>1751</v>
      </c>
      <c r="AI26" s="231">
        <f>'1'!DS26</f>
        <v>-6000</v>
      </c>
      <c r="AJ26" s="233" t="str">
        <f>'1'!EE26</f>
        <v/>
      </c>
      <c r="AK26" s="27">
        <f>'1'!EF26</f>
        <v>2</v>
      </c>
      <c r="AL26" s="230">
        <f>'1'!EH26</f>
        <v>4618</v>
      </c>
      <c r="AM26" s="230">
        <f>'1'!EI26</f>
        <v>-1000</v>
      </c>
      <c r="AN26" s="236" t="str">
        <f>'1'!EU26</f>
        <v/>
      </c>
      <c r="AO26" s="39">
        <f>'1'!EV26</f>
        <v>1</v>
      </c>
      <c r="AP26" s="231">
        <f>'1'!EX26</f>
        <v>1616</v>
      </c>
      <c r="AQ26" s="231">
        <f>'1'!EY26</f>
        <v>-3000</v>
      </c>
      <c r="AR26" s="233" t="str">
        <f>'1'!FK26</f>
        <v/>
      </c>
      <c r="AS26" s="27">
        <f>'1'!FL26</f>
        <v>-2</v>
      </c>
      <c r="AT26" s="230">
        <f>'1'!FN26</f>
        <v>1046</v>
      </c>
      <c r="AU26" s="230">
        <f>'1'!FO26</f>
        <v>-5000</v>
      </c>
      <c r="AV26" s="236" t="str">
        <f>'1'!GA26</f>
        <v/>
      </c>
      <c r="AW26" s="39">
        <f>'1'!GB26</f>
        <v>-3</v>
      </c>
      <c r="AX26" s="231">
        <f>'1'!GD26</f>
        <v>835</v>
      </c>
      <c r="AY26" s="231">
        <f>'1'!GE26</f>
        <v>-6000</v>
      </c>
      <c r="AZ26" s="233" t="str">
        <f>'1'!GQ26</f>
        <v/>
      </c>
      <c r="BA26" s="27">
        <f>'1'!GR26</f>
        <v>2</v>
      </c>
      <c r="BB26" s="230">
        <f>'1'!GT26</f>
        <v>4141</v>
      </c>
      <c r="BC26" s="230">
        <f>'1'!GU26</f>
        <v>-2000</v>
      </c>
      <c r="BD26" s="236" t="str">
        <f>'1'!HG26</f>
        <v/>
      </c>
      <c r="BE26" s="39">
        <f>'1'!HH26</f>
        <v>-1</v>
      </c>
      <c r="BF26" s="231">
        <f>'1'!HJ26</f>
        <v>2052</v>
      </c>
      <c r="BG26" s="231">
        <f>'1'!HK26</f>
        <v>-4000</v>
      </c>
      <c r="BH26" s="233" t="str">
        <f>'1'!HW26</f>
        <v/>
      </c>
      <c r="BI26" s="27">
        <f>'1'!HX26</f>
        <v>0</v>
      </c>
      <c r="BJ26" s="230" t="str">
        <f>'1'!HZ26</f>
        <v/>
      </c>
      <c r="BK26" s="230" t="str">
        <f>'1'!IA26</f>
        <v/>
      </c>
      <c r="BL26" s="236" t="str">
        <f>'1'!IM26</f>
        <v/>
      </c>
      <c r="BM26" s="39">
        <f>'1'!IN26</f>
        <v>0</v>
      </c>
      <c r="BN26" s="231" t="str">
        <f>'1'!IP26</f>
        <v/>
      </c>
      <c r="BO26" s="231" t="str">
        <f>'1'!IQ26</f>
        <v/>
      </c>
      <c r="BP26" s="233" t="str">
        <f>'1'!JC26</f>
        <v/>
      </c>
      <c r="BQ26" s="27">
        <f>'1'!JD26</f>
        <v>0</v>
      </c>
      <c r="BR26" s="230" t="str">
        <f>'1'!JF26</f>
        <v/>
      </c>
      <c r="BS26" s="230" t="str">
        <f>'1'!JG26</f>
        <v/>
      </c>
      <c r="BT26" s="236" t="str">
        <f>'1'!JS26</f>
        <v/>
      </c>
      <c r="BU26" s="39">
        <f>'1'!JT26</f>
        <v>0</v>
      </c>
      <c r="BV26" s="231" t="str">
        <f>'1'!JV26</f>
        <v/>
      </c>
      <c r="BW26" s="231" t="str">
        <f>'1'!JW26</f>
        <v/>
      </c>
      <c r="BX26" s="233" t="str">
        <f>'1'!KI26</f>
        <v/>
      </c>
      <c r="BY26" s="27">
        <f>'1'!KJ26</f>
        <v>0</v>
      </c>
      <c r="BZ26" s="230" t="str">
        <f>'1'!KL26</f>
        <v/>
      </c>
      <c r="CA26" s="230" t="str">
        <f>'1'!KM26</f>
        <v/>
      </c>
      <c r="CB26" s="236" t="str">
        <f>'1'!KY26</f>
        <v/>
      </c>
      <c r="CC26" s="39">
        <f>'1'!KZ26</f>
        <v>0</v>
      </c>
      <c r="CD26" s="231" t="str">
        <f>'1'!LB26</f>
        <v/>
      </c>
      <c r="CE26" s="231" t="str">
        <f>'1'!LC26</f>
        <v/>
      </c>
      <c r="CF26" s="231"/>
      <c r="CG26" s="231"/>
      <c r="CH26" s="233" t="str">
        <f t="shared" si="1"/>
        <v/>
      </c>
      <c r="CI26" s="26">
        <f>'1'!HX26</f>
        <v>0</v>
      </c>
      <c r="CJ26" s="24" t="str">
        <f>'1'!HZ26</f>
        <v/>
      </c>
      <c r="CK26" s="234" t="str">
        <f>'1'!IA26</f>
        <v/>
      </c>
      <c r="CL26" s="236" t="str">
        <f t="shared" si="2"/>
        <v/>
      </c>
      <c r="CM26" s="38">
        <f>'1'!IN26</f>
        <v>0</v>
      </c>
      <c r="CN26" s="36" t="str">
        <f>'1'!IP26</f>
        <v/>
      </c>
      <c r="CO26" s="235" t="str">
        <f>'1'!IQ26</f>
        <v/>
      </c>
      <c r="CP26" s="233" t="str">
        <f t="shared" si="3"/>
        <v/>
      </c>
      <c r="CQ26" s="26">
        <f>'1'!JD26</f>
        <v>0</v>
      </c>
      <c r="CR26" s="24" t="str">
        <f>'1'!JF26</f>
        <v/>
      </c>
      <c r="CS26" s="234" t="str">
        <f>'1'!JG26</f>
        <v/>
      </c>
      <c r="CT26" s="236" t="str">
        <f t="shared" si="4"/>
        <v/>
      </c>
      <c r="CU26" s="38">
        <f>'1'!JT26</f>
        <v>0</v>
      </c>
      <c r="CV26" s="36" t="str">
        <f>'1'!JV26</f>
        <v/>
      </c>
      <c r="CW26" s="235" t="str">
        <f>'1'!JW26</f>
        <v/>
      </c>
      <c r="CX26" s="233" t="str">
        <f t="shared" si="5"/>
        <v>#REF!</v>
      </c>
      <c r="CY26" s="24">
        <f>'1'!KJ26</f>
        <v>0</v>
      </c>
      <c r="CZ26" s="24" t="str">
        <f>'1'!KL26</f>
        <v/>
      </c>
      <c r="DA26" s="24" t="str">
        <f>'1'!KM26</f>
        <v/>
      </c>
      <c r="DB26" s="236" t="str">
        <f t="shared" si="6"/>
        <v>#REF!</v>
      </c>
      <c r="DC26" s="36">
        <f>'1'!KZ26</f>
        <v>0</v>
      </c>
      <c r="DD26" s="36" t="str">
        <f>'1'!LB26</f>
        <v/>
      </c>
      <c r="DE26" s="36" t="str">
        <f>'1'!LC26</f>
        <v/>
      </c>
      <c r="DF26" s="233" t="str">
        <f t="shared" si="7"/>
        <v>#REF!</v>
      </c>
      <c r="DG26" s="24" t="str">
        <f t="shared" ref="DG26:DI26" si="92">#REF!</f>
        <v>#REF!</v>
      </c>
      <c r="DH26" s="24" t="str">
        <f t="shared" si="92"/>
        <v>#REF!</v>
      </c>
      <c r="DI26" s="24" t="str">
        <f t="shared" si="92"/>
        <v>#REF!</v>
      </c>
      <c r="DJ26" s="236" t="str">
        <f t="shared" si="9"/>
        <v>#REF!</v>
      </c>
      <c r="DK26" s="36" t="str">
        <f t="shared" ref="DK26:DM26" si="93">#REF!</f>
        <v>#REF!</v>
      </c>
      <c r="DL26" s="36" t="str">
        <f t="shared" si="93"/>
        <v>#REF!</v>
      </c>
      <c r="DM26" s="36" t="str">
        <f t="shared" si="93"/>
        <v>#REF!</v>
      </c>
      <c r="DN26" s="159" t="str">
        <f t="shared" si="17"/>
        <v>#REF!</v>
      </c>
      <c r="DO26" s="24" t="str">
        <f t="shared" ref="DO26:DQ26" si="94">#REF!</f>
        <v>#REF!</v>
      </c>
      <c r="DP26" s="24" t="str">
        <f t="shared" si="94"/>
        <v>#REF!</v>
      </c>
      <c r="DQ26" s="24" t="str">
        <f t="shared" si="94"/>
        <v>#REF!</v>
      </c>
      <c r="DR26" s="209" t="str">
        <f t="shared" si="12"/>
        <v>#REF!</v>
      </c>
      <c r="DS26" s="210" t="str">
        <f t="shared" si="13"/>
        <v>#REF!</v>
      </c>
      <c r="DT26" s="210" t="str">
        <f t="shared" ref="DT26:DU26" si="95">#REF!</f>
        <v>#REF!</v>
      </c>
      <c r="DU26" s="210" t="str">
        <f t="shared" si="95"/>
        <v>#REF!</v>
      </c>
    </row>
    <row r="27" ht="15.75" customHeight="1">
      <c r="A27" s="228">
        <f>'1'!A27</f>
        <v>46134</v>
      </c>
      <c r="B27" s="229" t="str">
        <f>'1'!B27</f>
        <v>水</v>
      </c>
      <c r="C27" s="232">
        <f>'1'!C27</f>
        <v>20100</v>
      </c>
      <c r="D27" s="233">
        <f>'1'!G27</f>
        <v>1</v>
      </c>
      <c r="E27" s="27">
        <f>'1'!H27</f>
        <v>6</v>
      </c>
      <c r="F27" s="230">
        <f>'1'!J27</f>
        <v>11500</v>
      </c>
      <c r="G27" s="230">
        <f>'1'!K27</f>
        <v>4000</v>
      </c>
      <c r="H27" s="236">
        <f>'1'!W27</f>
        <v>1</v>
      </c>
      <c r="I27" s="39">
        <f>'1'!X27</f>
        <v>5</v>
      </c>
      <c r="J27" s="231">
        <f>'1'!Z27</f>
        <v>8478</v>
      </c>
      <c r="K27" s="231">
        <f>'1'!AA27</f>
        <v>5600</v>
      </c>
      <c r="L27" s="233">
        <f>'1'!AM27</f>
        <v>1</v>
      </c>
      <c r="M27" s="27">
        <f>'1'!AN27</f>
        <v>1</v>
      </c>
      <c r="N27" s="230">
        <f>'1'!AP27</f>
        <v>1630</v>
      </c>
      <c r="O27" s="230">
        <f>'1'!AQ27</f>
        <v>-1700</v>
      </c>
      <c r="P27" s="236">
        <f>'1'!BC27</f>
        <v>1</v>
      </c>
      <c r="Q27" s="39">
        <f>'1'!BD27</f>
        <v>4</v>
      </c>
      <c r="R27" s="231">
        <f>'1'!BF27</f>
        <v>6422</v>
      </c>
      <c r="S27" s="231">
        <f>'1'!BG27</f>
        <v>2900</v>
      </c>
      <c r="T27" s="233">
        <f>'1'!BS27</f>
        <v>1</v>
      </c>
      <c r="U27" s="27">
        <f>'1'!BT27</f>
        <v>1</v>
      </c>
      <c r="V27" s="230">
        <f>'1'!BV27</f>
        <v>2270</v>
      </c>
      <c r="W27" s="230">
        <f>'1'!BW27</f>
        <v>-2300</v>
      </c>
      <c r="X27" s="236">
        <f>'1'!CI27</f>
        <v>1</v>
      </c>
      <c r="Y27" s="39">
        <f>'1'!CJ27</f>
        <v>2</v>
      </c>
      <c r="Z27" s="231">
        <f>'1'!CL27</f>
        <v>2818</v>
      </c>
      <c r="AA27" s="231">
        <f>'1'!CM27</f>
        <v>-1700</v>
      </c>
      <c r="AB27" s="233">
        <f>'1'!CY27</f>
        <v>1</v>
      </c>
      <c r="AC27" s="27">
        <f>'1'!CZ27</f>
        <v>4</v>
      </c>
      <c r="AD27" s="226">
        <f>'1'!DB27</f>
        <v>6238</v>
      </c>
      <c r="AE27" s="230">
        <f>'1'!DC27</f>
        <v>1800</v>
      </c>
      <c r="AF27" s="236">
        <f>'1'!DO27</f>
        <v>1</v>
      </c>
      <c r="AG27" s="39">
        <f>'1'!DP27</f>
        <v>6</v>
      </c>
      <c r="AH27" s="231">
        <f>'1'!DR27</f>
        <v>10478</v>
      </c>
      <c r="AI27" s="231">
        <f>'1'!DS27</f>
        <v>7500</v>
      </c>
      <c r="AJ27" s="233">
        <f>'1'!EE27</f>
        <v>1</v>
      </c>
      <c r="AK27" s="27">
        <f>'1'!EF27</f>
        <v>5</v>
      </c>
      <c r="AL27" s="230">
        <f>'1'!EH27</f>
        <v>8472</v>
      </c>
      <c r="AM27" s="230">
        <f>'1'!EI27</f>
        <v>4900</v>
      </c>
      <c r="AN27" s="236">
        <f>'1'!EU27</f>
        <v>1</v>
      </c>
      <c r="AO27" s="39">
        <f>'1'!EV27</f>
        <v>2</v>
      </c>
      <c r="AP27" s="231">
        <f>'1'!EX27</f>
        <v>3286</v>
      </c>
      <c r="AQ27" s="231">
        <f>'1'!EY27</f>
        <v>-300</v>
      </c>
      <c r="AR27" s="233">
        <f>'1'!FK27</f>
        <v>1</v>
      </c>
      <c r="AS27" s="27">
        <f>'1'!FL27</f>
        <v>-1</v>
      </c>
      <c r="AT27" s="230">
        <f>'1'!FN27</f>
        <v>1202</v>
      </c>
      <c r="AU27" s="230">
        <f>'1'!FO27</f>
        <v>-2300</v>
      </c>
      <c r="AV27" s="236">
        <f>'1'!GA27</f>
        <v>1</v>
      </c>
      <c r="AW27" s="39">
        <f>'1'!GB27</f>
        <v>-1</v>
      </c>
      <c r="AX27" s="231">
        <f>'1'!GD27</f>
        <v>1562</v>
      </c>
      <c r="AY27" s="231">
        <f>'1'!GE27</f>
        <v>-4000</v>
      </c>
      <c r="AZ27" s="233">
        <f>'1'!GQ27</f>
        <v>1</v>
      </c>
      <c r="BA27" s="27">
        <f>'1'!GR27</f>
        <v>4</v>
      </c>
      <c r="BB27" s="230">
        <f>'1'!GT27</f>
        <v>6908</v>
      </c>
      <c r="BC27" s="230">
        <f>'1'!GU27</f>
        <v>1900</v>
      </c>
      <c r="BD27" s="236">
        <f>'1'!HG27</f>
        <v>1</v>
      </c>
      <c r="BE27" s="39">
        <f>'1'!HH27</f>
        <v>5</v>
      </c>
      <c r="BF27" s="231">
        <f>'1'!HJ27</f>
        <v>8092</v>
      </c>
      <c r="BG27" s="231">
        <f>'1'!HK27</f>
        <v>3800</v>
      </c>
      <c r="BH27" s="233" t="str">
        <f>'1'!HW27</f>
        <v/>
      </c>
      <c r="BI27" s="27">
        <f>'1'!HX27</f>
        <v>0</v>
      </c>
      <c r="BJ27" s="230" t="str">
        <f>'1'!HZ27</f>
        <v/>
      </c>
      <c r="BK27" s="230" t="str">
        <f>'1'!IA27</f>
        <v/>
      </c>
      <c r="BL27" s="236" t="str">
        <f>'1'!IM27</f>
        <v/>
      </c>
      <c r="BM27" s="39">
        <f>'1'!IN27</f>
        <v>0</v>
      </c>
      <c r="BN27" s="231" t="str">
        <f>'1'!IP27</f>
        <v/>
      </c>
      <c r="BO27" s="231" t="str">
        <f>'1'!IQ27</f>
        <v/>
      </c>
      <c r="BP27" s="233" t="str">
        <f>'1'!JC27</f>
        <v/>
      </c>
      <c r="BQ27" s="27">
        <f>'1'!JD27</f>
        <v>0</v>
      </c>
      <c r="BR27" s="230" t="str">
        <f>'1'!JF27</f>
        <v/>
      </c>
      <c r="BS27" s="230" t="str">
        <f>'1'!JG27</f>
        <v/>
      </c>
      <c r="BT27" s="236" t="str">
        <f>'1'!JS27</f>
        <v/>
      </c>
      <c r="BU27" s="39">
        <f>'1'!JT27</f>
        <v>0</v>
      </c>
      <c r="BV27" s="231" t="str">
        <f>'1'!JV27</f>
        <v/>
      </c>
      <c r="BW27" s="231" t="str">
        <f>'1'!JW27</f>
        <v/>
      </c>
      <c r="BX27" s="233" t="str">
        <f>'1'!KI27</f>
        <v/>
      </c>
      <c r="BY27" s="27">
        <f>'1'!KJ27</f>
        <v>0</v>
      </c>
      <c r="BZ27" s="230" t="str">
        <f>'1'!KL27</f>
        <v/>
      </c>
      <c r="CA27" s="230" t="str">
        <f>'1'!KM27</f>
        <v/>
      </c>
      <c r="CB27" s="236" t="str">
        <f>'1'!KY27</f>
        <v/>
      </c>
      <c r="CC27" s="39">
        <f>'1'!KZ27</f>
        <v>0</v>
      </c>
      <c r="CD27" s="231" t="str">
        <f>'1'!LB27</f>
        <v/>
      </c>
      <c r="CE27" s="231" t="str">
        <f>'1'!LC27</f>
        <v/>
      </c>
      <c r="CF27" s="231"/>
      <c r="CG27" s="231"/>
      <c r="CH27" s="233" t="str">
        <f t="shared" si="1"/>
        <v/>
      </c>
      <c r="CI27" s="26">
        <f>'1'!HX27</f>
        <v>0</v>
      </c>
      <c r="CJ27" s="24" t="str">
        <f>'1'!HZ27</f>
        <v/>
      </c>
      <c r="CK27" s="234" t="str">
        <f>'1'!IA27</f>
        <v/>
      </c>
      <c r="CL27" s="236" t="str">
        <f t="shared" si="2"/>
        <v/>
      </c>
      <c r="CM27" s="38">
        <f>'1'!IN27</f>
        <v>0</v>
      </c>
      <c r="CN27" s="36" t="str">
        <f>'1'!IP27</f>
        <v/>
      </c>
      <c r="CO27" s="235" t="str">
        <f>'1'!IQ27</f>
        <v/>
      </c>
      <c r="CP27" s="233" t="str">
        <f t="shared" si="3"/>
        <v/>
      </c>
      <c r="CQ27" s="26">
        <f>'1'!JD27</f>
        <v>0</v>
      </c>
      <c r="CR27" s="24" t="str">
        <f>'1'!JF27</f>
        <v/>
      </c>
      <c r="CS27" s="234" t="str">
        <f>'1'!JG27</f>
        <v/>
      </c>
      <c r="CT27" s="236" t="str">
        <f t="shared" si="4"/>
        <v/>
      </c>
      <c r="CU27" s="38">
        <f>'1'!JT27</f>
        <v>0</v>
      </c>
      <c r="CV27" s="36" t="str">
        <f>'1'!JV27</f>
        <v/>
      </c>
      <c r="CW27" s="235" t="str">
        <f>'1'!JW27</f>
        <v/>
      </c>
      <c r="CX27" s="233" t="str">
        <f t="shared" si="5"/>
        <v>#REF!</v>
      </c>
      <c r="CY27" s="24">
        <f>'1'!KJ27</f>
        <v>0</v>
      </c>
      <c r="CZ27" s="24" t="str">
        <f>'1'!KL27</f>
        <v/>
      </c>
      <c r="DA27" s="24" t="str">
        <f>'1'!KM27</f>
        <v/>
      </c>
      <c r="DB27" s="236" t="str">
        <f t="shared" si="6"/>
        <v>#REF!</v>
      </c>
      <c r="DC27" s="36">
        <f>'1'!KZ27</f>
        <v>0</v>
      </c>
      <c r="DD27" s="36" t="str">
        <f>'1'!LB27</f>
        <v/>
      </c>
      <c r="DE27" s="36" t="str">
        <f>'1'!LC27</f>
        <v/>
      </c>
      <c r="DF27" s="233" t="str">
        <f t="shared" si="7"/>
        <v>#REF!</v>
      </c>
      <c r="DG27" s="24" t="str">
        <f t="shared" ref="DG27:DI27" si="96">#REF!</f>
        <v>#REF!</v>
      </c>
      <c r="DH27" s="24" t="str">
        <f t="shared" si="96"/>
        <v>#REF!</v>
      </c>
      <c r="DI27" s="24" t="str">
        <f t="shared" si="96"/>
        <v>#REF!</v>
      </c>
      <c r="DJ27" s="236" t="str">
        <f t="shared" si="9"/>
        <v>#REF!</v>
      </c>
      <c r="DK27" s="36" t="str">
        <f t="shared" ref="DK27:DM27" si="97">#REF!</f>
        <v>#REF!</v>
      </c>
      <c r="DL27" s="36" t="str">
        <f t="shared" si="97"/>
        <v>#REF!</v>
      </c>
      <c r="DM27" s="36" t="str">
        <f t="shared" si="97"/>
        <v>#REF!</v>
      </c>
      <c r="DN27" s="159" t="str">
        <f t="shared" si="17"/>
        <v>#REF!</v>
      </c>
      <c r="DO27" s="24" t="str">
        <f t="shared" ref="DO27:DQ27" si="98">#REF!</f>
        <v>#REF!</v>
      </c>
      <c r="DP27" s="24" t="str">
        <f t="shared" si="98"/>
        <v>#REF!</v>
      </c>
      <c r="DQ27" s="24" t="str">
        <f t="shared" si="98"/>
        <v>#REF!</v>
      </c>
      <c r="DR27" s="209" t="str">
        <f t="shared" si="12"/>
        <v>#REF!</v>
      </c>
      <c r="DS27" s="210" t="str">
        <f t="shared" si="13"/>
        <v>#REF!</v>
      </c>
      <c r="DT27" s="210" t="str">
        <f t="shared" ref="DT27:DU27" si="99">#REF!</f>
        <v>#REF!</v>
      </c>
      <c r="DU27" s="210" t="str">
        <f t="shared" si="99"/>
        <v>#REF!</v>
      </c>
    </row>
    <row r="28" ht="15.75" customHeight="1">
      <c r="A28" s="228">
        <f>'1'!A28</f>
        <v>46135</v>
      </c>
      <c r="B28" s="229" t="str">
        <f>'1'!B28</f>
        <v>木</v>
      </c>
      <c r="C28" s="232">
        <f>'1'!C28</f>
        <v>-16000</v>
      </c>
      <c r="D28" s="233">
        <f>'1'!G28</f>
        <v>1</v>
      </c>
      <c r="E28" s="27">
        <f>'1'!H28</f>
        <v>4</v>
      </c>
      <c r="F28" s="230">
        <f>'1'!J28</f>
        <v>5366</v>
      </c>
      <c r="G28" s="230">
        <f>'1'!K28</f>
        <v>1500</v>
      </c>
      <c r="H28" s="236">
        <f>'1'!W28</f>
        <v>1</v>
      </c>
      <c r="I28" s="39">
        <f>'1'!X28</f>
        <v>-3</v>
      </c>
      <c r="J28" s="231">
        <f>'1'!Z28</f>
        <v>828</v>
      </c>
      <c r="K28" s="231">
        <f>'1'!AA28</f>
        <v>-6000</v>
      </c>
      <c r="L28" s="233">
        <f>'1'!AM28</f>
        <v>2</v>
      </c>
      <c r="M28" s="27">
        <f>'1'!AN28</f>
        <v>2</v>
      </c>
      <c r="N28" s="230">
        <f>'1'!AP28</f>
        <v>2217</v>
      </c>
      <c r="O28" s="230">
        <f>'1'!AQ28</f>
        <v>-500</v>
      </c>
      <c r="P28" s="236">
        <f>'1'!BC28</f>
        <v>1</v>
      </c>
      <c r="Q28" s="39">
        <f>'1'!BD28</f>
        <v>-1</v>
      </c>
      <c r="R28" s="231">
        <f>'1'!BF28</f>
        <v>1152</v>
      </c>
      <c r="S28" s="231">
        <f>'1'!BG28</f>
        <v>-4000</v>
      </c>
      <c r="T28" s="233">
        <f>'1'!BS28</f>
        <v>2</v>
      </c>
      <c r="U28" s="27">
        <f>'1'!BT28</f>
        <v>-1</v>
      </c>
      <c r="V28" s="230">
        <f>'1'!BV28</f>
        <v>2283</v>
      </c>
      <c r="W28" s="230">
        <f>'1'!BW28</f>
        <v>-3500</v>
      </c>
      <c r="X28" s="236">
        <f>'1'!CI28</f>
        <v>2</v>
      </c>
      <c r="Y28" s="39">
        <f>'1'!CJ28</f>
        <v>1</v>
      </c>
      <c r="Z28" s="231">
        <f>'1'!CL28</f>
        <v>1777</v>
      </c>
      <c r="AA28" s="231">
        <f>'1'!CM28</f>
        <v>-2000</v>
      </c>
      <c r="AB28" s="233">
        <f>'1'!CY28</f>
        <v>1</v>
      </c>
      <c r="AC28" s="27">
        <f>'1'!CZ28</f>
        <v>4</v>
      </c>
      <c r="AD28" s="226">
        <f>'1'!DB28</f>
        <v>7768</v>
      </c>
      <c r="AE28" s="230">
        <f>'1'!DC28</f>
        <v>800</v>
      </c>
      <c r="AF28" s="236">
        <f>'1'!DO28</f>
        <v>1</v>
      </c>
      <c r="AG28" s="39">
        <f>'1'!DP28</f>
        <v>4</v>
      </c>
      <c r="AH28" s="231">
        <f>'1'!DR28</f>
        <v>8523</v>
      </c>
      <c r="AI28" s="231">
        <f>'1'!DS28</f>
        <v>1000</v>
      </c>
      <c r="AJ28" s="233">
        <f>'1'!EE28</f>
        <v>1</v>
      </c>
      <c r="AK28" s="27">
        <f>'1'!EF28</f>
        <v>3</v>
      </c>
      <c r="AL28" s="230">
        <f>'1'!EH28</f>
        <v>5576</v>
      </c>
      <c r="AM28" s="230">
        <f>'1'!EI28</f>
        <v>-1000</v>
      </c>
      <c r="AN28" s="236">
        <f>'1'!EU28</f>
        <v>2</v>
      </c>
      <c r="AO28" s="39">
        <f>'1'!EV28</f>
        <v>1</v>
      </c>
      <c r="AP28" s="231">
        <f>'1'!EX28</f>
        <v>1652</v>
      </c>
      <c r="AQ28" s="231">
        <f>'1'!EY28</f>
        <v>-3000</v>
      </c>
      <c r="AR28" s="233">
        <f>'1'!FK28</f>
        <v>2</v>
      </c>
      <c r="AS28" s="27">
        <f>'1'!FL28</f>
        <v>2</v>
      </c>
      <c r="AT28" s="230">
        <f>'1'!FN28</f>
        <v>2770</v>
      </c>
      <c r="AU28" s="230">
        <f>'1'!FO28</f>
        <v>-1000</v>
      </c>
      <c r="AV28" s="236">
        <f>'1'!GA28</f>
        <v>2</v>
      </c>
      <c r="AW28" s="39">
        <f>'1'!GB28</f>
        <v>4</v>
      </c>
      <c r="AX28" s="231">
        <f>'1'!GD28</f>
        <v>5965</v>
      </c>
      <c r="AY28" s="231">
        <f>'1'!GE28</f>
        <v>1800</v>
      </c>
      <c r="AZ28" s="233">
        <f>'1'!GQ28</f>
        <v>1</v>
      </c>
      <c r="BA28" s="27">
        <f>'1'!GR28</f>
        <v>-1</v>
      </c>
      <c r="BB28" s="230">
        <f>'1'!GT28</f>
        <v>2055</v>
      </c>
      <c r="BC28" s="230">
        <f>'1'!GU28</f>
        <v>-4000</v>
      </c>
      <c r="BD28" s="236">
        <f>'1'!HG28</f>
        <v>1</v>
      </c>
      <c r="BE28" s="39">
        <f>'1'!HH28</f>
        <v>5</v>
      </c>
      <c r="BF28" s="231">
        <f>'1'!HJ28</f>
        <v>8374</v>
      </c>
      <c r="BG28" s="231">
        <f>'1'!HK28</f>
        <v>3900</v>
      </c>
      <c r="BH28" s="233" t="str">
        <f>'1'!HW28</f>
        <v/>
      </c>
      <c r="BI28" s="27">
        <f>'1'!HX28</f>
        <v>0</v>
      </c>
      <c r="BJ28" s="230" t="str">
        <f>'1'!HZ28</f>
        <v/>
      </c>
      <c r="BK28" s="230" t="str">
        <f>'1'!IA28</f>
        <v/>
      </c>
      <c r="BL28" s="236" t="str">
        <f>'1'!IM28</f>
        <v/>
      </c>
      <c r="BM28" s="39">
        <f>'1'!IN28</f>
        <v>0</v>
      </c>
      <c r="BN28" s="231" t="str">
        <f>'1'!IP28</f>
        <v/>
      </c>
      <c r="BO28" s="231" t="str">
        <f>'1'!IQ28</f>
        <v/>
      </c>
      <c r="BP28" s="233" t="str">
        <f>'1'!JC28</f>
        <v/>
      </c>
      <c r="BQ28" s="27">
        <f>'1'!JD28</f>
        <v>0</v>
      </c>
      <c r="BR28" s="230" t="str">
        <f>'1'!JF28</f>
        <v/>
      </c>
      <c r="BS28" s="230" t="str">
        <f>'1'!JG28</f>
        <v/>
      </c>
      <c r="BT28" s="236" t="str">
        <f>'1'!JS28</f>
        <v/>
      </c>
      <c r="BU28" s="39">
        <f>'1'!JT28</f>
        <v>0</v>
      </c>
      <c r="BV28" s="231" t="str">
        <f>'1'!JV28</f>
        <v/>
      </c>
      <c r="BW28" s="231" t="str">
        <f>'1'!JW28</f>
        <v/>
      </c>
      <c r="BX28" s="233" t="str">
        <f>'1'!KI28</f>
        <v/>
      </c>
      <c r="BY28" s="27">
        <f>'1'!KJ28</f>
        <v>0</v>
      </c>
      <c r="BZ28" s="230" t="str">
        <f>'1'!KL28</f>
        <v/>
      </c>
      <c r="CA28" s="230" t="str">
        <f>'1'!KM28</f>
        <v/>
      </c>
      <c r="CB28" s="236" t="str">
        <f>'1'!KY28</f>
        <v/>
      </c>
      <c r="CC28" s="39">
        <f>'1'!KZ28</f>
        <v>0</v>
      </c>
      <c r="CD28" s="231" t="str">
        <f>'1'!LB28</f>
        <v/>
      </c>
      <c r="CE28" s="231" t="str">
        <f>'1'!LC28</f>
        <v/>
      </c>
      <c r="CF28" s="231"/>
      <c r="CG28" s="231"/>
      <c r="CH28" s="233" t="str">
        <f t="shared" si="1"/>
        <v/>
      </c>
      <c r="CI28" s="26">
        <f>'1'!HX28</f>
        <v>0</v>
      </c>
      <c r="CJ28" s="24" t="str">
        <f>'1'!HZ28</f>
        <v/>
      </c>
      <c r="CK28" s="234" t="str">
        <f>'1'!IA28</f>
        <v/>
      </c>
      <c r="CL28" s="236" t="str">
        <f t="shared" si="2"/>
        <v/>
      </c>
      <c r="CM28" s="38">
        <f>'1'!IN28</f>
        <v>0</v>
      </c>
      <c r="CN28" s="36" t="str">
        <f>'1'!IP28</f>
        <v/>
      </c>
      <c r="CO28" s="235" t="str">
        <f>'1'!IQ28</f>
        <v/>
      </c>
      <c r="CP28" s="233" t="str">
        <f t="shared" si="3"/>
        <v/>
      </c>
      <c r="CQ28" s="26">
        <f>'1'!JD28</f>
        <v>0</v>
      </c>
      <c r="CR28" s="24" t="str">
        <f>'1'!JF28</f>
        <v/>
      </c>
      <c r="CS28" s="234" t="str">
        <f>'1'!JG28</f>
        <v/>
      </c>
      <c r="CT28" s="236" t="str">
        <f t="shared" si="4"/>
        <v/>
      </c>
      <c r="CU28" s="38">
        <f>'1'!JT28</f>
        <v>0</v>
      </c>
      <c r="CV28" s="36" t="str">
        <f>'1'!JV28</f>
        <v/>
      </c>
      <c r="CW28" s="235" t="str">
        <f>'1'!JW28</f>
        <v/>
      </c>
      <c r="CX28" s="233" t="str">
        <f t="shared" si="5"/>
        <v>#REF!</v>
      </c>
      <c r="CY28" s="24">
        <f>'1'!KJ28</f>
        <v>0</v>
      </c>
      <c r="CZ28" s="24" t="str">
        <f>'1'!KL28</f>
        <v/>
      </c>
      <c r="DA28" s="24" t="str">
        <f>'1'!KM28</f>
        <v/>
      </c>
      <c r="DB28" s="236" t="str">
        <f t="shared" si="6"/>
        <v>#REF!</v>
      </c>
      <c r="DC28" s="36">
        <f>'1'!KZ28</f>
        <v>0</v>
      </c>
      <c r="DD28" s="36" t="str">
        <f>'1'!LB28</f>
        <v/>
      </c>
      <c r="DE28" s="36" t="str">
        <f>'1'!LC28</f>
        <v/>
      </c>
      <c r="DF28" s="233" t="str">
        <f t="shared" si="7"/>
        <v>#REF!</v>
      </c>
      <c r="DG28" s="24" t="str">
        <f t="shared" ref="DG28:DI28" si="100">#REF!</f>
        <v>#REF!</v>
      </c>
      <c r="DH28" s="24" t="str">
        <f t="shared" si="100"/>
        <v>#REF!</v>
      </c>
      <c r="DI28" s="24" t="str">
        <f t="shared" si="100"/>
        <v>#REF!</v>
      </c>
      <c r="DJ28" s="236" t="str">
        <f t="shared" si="9"/>
        <v>#REF!</v>
      </c>
      <c r="DK28" s="36" t="str">
        <f t="shared" ref="DK28:DM28" si="101">#REF!</f>
        <v>#REF!</v>
      </c>
      <c r="DL28" s="36" t="str">
        <f t="shared" si="101"/>
        <v>#REF!</v>
      </c>
      <c r="DM28" s="36" t="str">
        <f t="shared" si="101"/>
        <v>#REF!</v>
      </c>
      <c r="DN28" s="159" t="str">
        <f t="shared" si="17"/>
        <v>#REF!</v>
      </c>
      <c r="DO28" s="24" t="str">
        <f t="shared" ref="DO28:DQ28" si="102">#REF!</f>
        <v>#REF!</v>
      </c>
      <c r="DP28" s="24" t="str">
        <f t="shared" si="102"/>
        <v>#REF!</v>
      </c>
      <c r="DQ28" s="24" t="str">
        <f t="shared" si="102"/>
        <v>#REF!</v>
      </c>
      <c r="DR28" s="209" t="str">
        <f t="shared" si="12"/>
        <v>#REF!</v>
      </c>
      <c r="DS28" s="210" t="str">
        <f t="shared" si="13"/>
        <v>#REF!</v>
      </c>
      <c r="DT28" s="210" t="str">
        <f t="shared" ref="DT28:DU28" si="103">#REF!</f>
        <v>#REF!</v>
      </c>
      <c r="DU28" s="210" t="str">
        <f t="shared" si="103"/>
        <v>#REF!</v>
      </c>
    </row>
    <row r="29" ht="15.75" customHeight="1">
      <c r="A29" s="228">
        <f>'1'!A29</f>
        <v>46136</v>
      </c>
      <c r="B29" s="229" t="str">
        <f>'1'!B29</f>
        <v>金</v>
      </c>
      <c r="C29" s="232">
        <f>'1'!C29</f>
        <v>-27900</v>
      </c>
      <c r="D29" s="233">
        <f>'1'!G29</f>
        <v>1</v>
      </c>
      <c r="E29" s="27">
        <f>'1'!H29</f>
        <v>5</v>
      </c>
      <c r="F29" s="230">
        <f>'1'!J29</f>
        <v>8623</v>
      </c>
      <c r="G29" s="230">
        <f>'1'!K29</f>
        <v>4500</v>
      </c>
      <c r="H29" s="236">
        <f>'1'!W29</f>
        <v>2</v>
      </c>
      <c r="I29" s="39">
        <f>'1'!X29</f>
        <v>1</v>
      </c>
      <c r="J29" s="231">
        <f>'1'!Z29</f>
        <v>4183</v>
      </c>
      <c r="K29" s="231">
        <f>'1'!AA29</f>
        <v>-2300</v>
      </c>
      <c r="L29" s="233">
        <f>'1'!AM29</f>
        <v>3</v>
      </c>
      <c r="M29" s="27">
        <f>'1'!AN29</f>
        <v>4</v>
      </c>
      <c r="N29" s="230">
        <f>'1'!AP29</f>
        <v>9030</v>
      </c>
      <c r="O29" s="230">
        <f>'1'!AQ29</f>
        <v>400</v>
      </c>
      <c r="P29" s="236">
        <f>'1'!BC29</f>
        <v>2</v>
      </c>
      <c r="Q29" s="39">
        <f>'1'!BD29</f>
        <v>-2</v>
      </c>
      <c r="R29" s="231">
        <f>'1'!BF29</f>
        <v>1251</v>
      </c>
      <c r="S29" s="231">
        <f>'1'!BG29</f>
        <v>-6000</v>
      </c>
      <c r="T29" s="233">
        <f>'1'!BS29</f>
        <v>3</v>
      </c>
      <c r="U29" s="27">
        <f>'1'!BT29</f>
        <v>-1</v>
      </c>
      <c r="V29" s="230">
        <f>'1'!BV29</f>
        <v>1681</v>
      </c>
      <c r="W29" s="230">
        <f>'1'!BW29</f>
        <v>-3500</v>
      </c>
      <c r="X29" s="236">
        <f>'1'!CI29</f>
        <v>3</v>
      </c>
      <c r="Y29" s="39">
        <f>'1'!CJ29</f>
        <v>-1</v>
      </c>
      <c r="Z29" s="231">
        <f>'1'!CL29</f>
        <v>2912</v>
      </c>
      <c r="AA29" s="231">
        <f>'1'!CM29</f>
        <v>-4000</v>
      </c>
      <c r="AB29" s="233">
        <f>'1'!CY29</f>
        <v>1</v>
      </c>
      <c r="AC29" s="27">
        <f>'1'!CZ29</f>
        <v>-2</v>
      </c>
      <c r="AD29" s="226">
        <f>'1'!DB29</f>
        <v>1378</v>
      </c>
      <c r="AE29" s="230">
        <f>'1'!DC29</f>
        <v>-6000</v>
      </c>
      <c r="AF29" s="236">
        <f>'1'!DO29</f>
        <v>1</v>
      </c>
      <c r="AG29" s="39">
        <f>'1'!DP29</f>
        <v>-2</v>
      </c>
      <c r="AH29" s="231">
        <f>'1'!DR29</f>
        <v>2380</v>
      </c>
      <c r="AI29" s="231">
        <f>'1'!DS29</f>
        <v>-4500</v>
      </c>
      <c r="AJ29" s="233">
        <f>'1'!EE29</f>
        <v>2</v>
      </c>
      <c r="AK29" s="27">
        <f>'1'!EF29</f>
        <v>-2</v>
      </c>
      <c r="AL29" s="230">
        <f>'1'!EH29</f>
        <v>1359</v>
      </c>
      <c r="AM29" s="230">
        <f>'1'!EI29</f>
        <v>-6000</v>
      </c>
      <c r="AN29" s="236">
        <f>'1'!EU29</f>
        <v>3</v>
      </c>
      <c r="AO29" s="39">
        <f>'1'!EV29</f>
        <v>5</v>
      </c>
      <c r="AP29" s="231">
        <f>'1'!EX29</f>
        <v>8679</v>
      </c>
      <c r="AQ29" s="231">
        <f>'1'!EY29</f>
        <v>2000</v>
      </c>
      <c r="AR29" s="233">
        <f>'1'!FK29</f>
        <v>3</v>
      </c>
      <c r="AS29" s="27">
        <f>'1'!FL29</f>
        <v>-1</v>
      </c>
      <c r="AT29" s="230">
        <f>'1'!FN29</f>
        <v>1573</v>
      </c>
      <c r="AU29" s="230">
        <f>'1'!FO29</f>
        <v>-4000</v>
      </c>
      <c r="AV29" s="236">
        <f>'1'!GA29</f>
        <v>1</v>
      </c>
      <c r="AW29" s="39">
        <f>'1'!GB29</f>
        <v>1</v>
      </c>
      <c r="AX29" s="231">
        <f>'1'!GD29</f>
        <v>4180</v>
      </c>
      <c r="AY29" s="231">
        <f>'1'!GE29</f>
        <v>-2300</v>
      </c>
      <c r="AZ29" s="233">
        <f>'1'!GQ29</f>
        <v>2</v>
      </c>
      <c r="BA29" s="27">
        <f>'1'!GR29</f>
        <v>-2</v>
      </c>
      <c r="BB29" s="230">
        <f>'1'!GT29</f>
        <v>1091</v>
      </c>
      <c r="BC29" s="230">
        <f>'1'!GU29</f>
        <v>-6000</v>
      </c>
      <c r="BD29" s="236">
        <f>'1'!HG29</f>
        <v>1</v>
      </c>
      <c r="BE29" s="39">
        <f>'1'!HH29</f>
        <v>6</v>
      </c>
      <c r="BF29" s="231">
        <f>'1'!HJ29</f>
        <v>13603</v>
      </c>
      <c r="BG29" s="231">
        <f>'1'!HK29</f>
        <v>9800</v>
      </c>
      <c r="BH29" s="233" t="str">
        <f>'1'!HW29</f>
        <v/>
      </c>
      <c r="BI29" s="27">
        <f>'1'!HX29</f>
        <v>0</v>
      </c>
      <c r="BJ29" s="230" t="str">
        <f>'1'!HZ29</f>
        <v/>
      </c>
      <c r="BK29" s="230" t="str">
        <f>'1'!IA29</f>
        <v/>
      </c>
      <c r="BL29" s="236" t="str">
        <f>'1'!IM29</f>
        <v/>
      </c>
      <c r="BM29" s="39">
        <f>'1'!IN29</f>
        <v>0</v>
      </c>
      <c r="BN29" s="231" t="str">
        <f>'1'!IP29</f>
        <v/>
      </c>
      <c r="BO29" s="231" t="str">
        <f>'1'!IQ29</f>
        <v/>
      </c>
      <c r="BP29" s="233" t="str">
        <f>'1'!JC29</f>
        <v/>
      </c>
      <c r="BQ29" s="27">
        <f>'1'!JD29</f>
        <v>0</v>
      </c>
      <c r="BR29" s="230" t="str">
        <f>'1'!JF29</f>
        <v/>
      </c>
      <c r="BS29" s="230" t="str">
        <f>'1'!JG29</f>
        <v/>
      </c>
      <c r="BT29" s="236" t="str">
        <f>'1'!JS29</f>
        <v/>
      </c>
      <c r="BU29" s="39">
        <f>'1'!JT29</f>
        <v>0</v>
      </c>
      <c r="BV29" s="231" t="str">
        <f>'1'!JV29</f>
        <v/>
      </c>
      <c r="BW29" s="231" t="str">
        <f>'1'!JW29</f>
        <v/>
      </c>
      <c r="BX29" s="233" t="str">
        <f>'1'!KI29</f>
        <v/>
      </c>
      <c r="BY29" s="27">
        <f>'1'!KJ29</f>
        <v>0</v>
      </c>
      <c r="BZ29" s="230" t="str">
        <f>'1'!KL29</f>
        <v/>
      </c>
      <c r="CA29" s="230" t="str">
        <f>'1'!KM29</f>
        <v/>
      </c>
      <c r="CB29" s="236" t="str">
        <f>'1'!KY29</f>
        <v/>
      </c>
      <c r="CC29" s="39">
        <f>'1'!KZ29</f>
        <v>0</v>
      </c>
      <c r="CD29" s="231" t="str">
        <f>'1'!LB29</f>
        <v/>
      </c>
      <c r="CE29" s="231" t="str">
        <f>'1'!LC29</f>
        <v/>
      </c>
      <c r="CF29" s="231"/>
      <c r="CG29" s="231"/>
      <c r="CH29" s="233" t="str">
        <f t="shared" si="1"/>
        <v/>
      </c>
      <c r="CI29" s="26">
        <f>'1'!HX29</f>
        <v>0</v>
      </c>
      <c r="CJ29" s="24" t="str">
        <f>'1'!HZ29</f>
        <v/>
      </c>
      <c r="CK29" s="234" t="str">
        <f>'1'!IA29</f>
        <v/>
      </c>
      <c r="CL29" s="236" t="str">
        <f t="shared" si="2"/>
        <v/>
      </c>
      <c r="CM29" s="38">
        <f>'1'!IN29</f>
        <v>0</v>
      </c>
      <c r="CN29" s="36" t="str">
        <f>'1'!IP29</f>
        <v/>
      </c>
      <c r="CO29" s="235" t="str">
        <f>'1'!IQ29</f>
        <v/>
      </c>
      <c r="CP29" s="233" t="str">
        <f t="shared" si="3"/>
        <v/>
      </c>
      <c r="CQ29" s="26">
        <f>'1'!JD29</f>
        <v>0</v>
      </c>
      <c r="CR29" s="24" t="str">
        <f>'1'!JF29</f>
        <v/>
      </c>
      <c r="CS29" s="234" t="str">
        <f>'1'!JG29</f>
        <v/>
      </c>
      <c r="CT29" s="236" t="str">
        <f t="shared" si="4"/>
        <v/>
      </c>
      <c r="CU29" s="38">
        <f>'1'!JT29</f>
        <v>0</v>
      </c>
      <c r="CV29" s="36" t="str">
        <f>'1'!JV29</f>
        <v/>
      </c>
      <c r="CW29" s="235" t="str">
        <f>'1'!JW29</f>
        <v/>
      </c>
      <c r="CX29" s="233" t="str">
        <f t="shared" si="5"/>
        <v>#REF!</v>
      </c>
      <c r="CY29" s="24">
        <f>'1'!KJ29</f>
        <v>0</v>
      </c>
      <c r="CZ29" s="24" t="str">
        <f>'1'!KL29</f>
        <v/>
      </c>
      <c r="DA29" s="24" t="str">
        <f>'1'!KM29</f>
        <v/>
      </c>
      <c r="DB29" s="236" t="str">
        <f t="shared" si="6"/>
        <v>#REF!</v>
      </c>
      <c r="DC29" s="36">
        <f>'1'!KZ29</f>
        <v>0</v>
      </c>
      <c r="DD29" s="36" t="str">
        <f>'1'!LB29</f>
        <v/>
      </c>
      <c r="DE29" s="36" t="str">
        <f>'1'!LC29</f>
        <v/>
      </c>
      <c r="DF29" s="233" t="str">
        <f t="shared" si="7"/>
        <v>#REF!</v>
      </c>
      <c r="DG29" s="24" t="str">
        <f t="shared" ref="DG29:DI29" si="104">#REF!</f>
        <v>#REF!</v>
      </c>
      <c r="DH29" s="24" t="str">
        <f t="shared" si="104"/>
        <v>#REF!</v>
      </c>
      <c r="DI29" s="24" t="str">
        <f t="shared" si="104"/>
        <v>#REF!</v>
      </c>
      <c r="DJ29" s="236" t="str">
        <f t="shared" si="9"/>
        <v>#REF!</v>
      </c>
      <c r="DK29" s="36" t="str">
        <f t="shared" ref="DK29:DM29" si="105">#REF!</f>
        <v>#REF!</v>
      </c>
      <c r="DL29" s="36" t="str">
        <f t="shared" si="105"/>
        <v>#REF!</v>
      </c>
      <c r="DM29" s="36" t="str">
        <f t="shared" si="105"/>
        <v>#REF!</v>
      </c>
      <c r="DN29" s="159" t="str">
        <f t="shared" si="17"/>
        <v>#REF!</v>
      </c>
      <c r="DO29" s="24" t="str">
        <f t="shared" ref="DO29:DQ29" si="106">#REF!</f>
        <v>#REF!</v>
      </c>
      <c r="DP29" s="24" t="str">
        <f t="shared" si="106"/>
        <v>#REF!</v>
      </c>
      <c r="DQ29" s="24" t="str">
        <f t="shared" si="106"/>
        <v>#REF!</v>
      </c>
      <c r="DR29" s="209" t="str">
        <f t="shared" si="12"/>
        <v>#REF!</v>
      </c>
      <c r="DS29" s="210" t="str">
        <f t="shared" si="13"/>
        <v>#REF!</v>
      </c>
      <c r="DT29" s="210" t="str">
        <f t="shared" ref="DT29:DU29" si="107">#REF!</f>
        <v>#REF!</v>
      </c>
      <c r="DU29" s="210" t="str">
        <f t="shared" si="107"/>
        <v>#REF!</v>
      </c>
    </row>
    <row r="30" ht="15.75" customHeight="1">
      <c r="A30" s="228">
        <f>'1'!A30</f>
        <v>46137</v>
      </c>
      <c r="B30" s="229" t="str">
        <f>'1'!B30</f>
        <v>土</v>
      </c>
      <c r="C30" s="232">
        <f>'1'!C30</f>
        <v>-20700</v>
      </c>
      <c r="D30" s="233">
        <f>'1'!G30</f>
        <v>1</v>
      </c>
      <c r="E30" s="27">
        <f>'1'!H30</f>
        <v>-2</v>
      </c>
      <c r="F30" s="230">
        <f>'1'!J30</f>
        <v>1364</v>
      </c>
      <c r="G30" s="230">
        <f>'1'!K30</f>
        <v>-6000</v>
      </c>
      <c r="H30" s="236">
        <f>'1'!W30</f>
        <v>3</v>
      </c>
      <c r="I30" s="39">
        <f>'1'!X30</f>
        <v>-2</v>
      </c>
      <c r="J30" s="231">
        <f>'1'!Z30</f>
        <v>1466</v>
      </c>
      <c r="K30" s="231">
        <f>'1'!AA30</f>
        <v>-5000</v>
      </c>
      <c r="L30" s="233">
        <f>'1'!AM30</f>
        <v>1</v>
      </c>
      <c r="M30" s="27">
        <f>'1'!AN30</f>
        <v>-1</v>
      </c>
      <c r="N30" s="230">
        <f>'1'!AP30</f>
        <v>1460</v>
      </c>
      <c r="O30" s="230">
        <f>'1'!AQ30</f>
        <v>-4000</v>
      </c>
      <c r="P30" s="236">
        <f>'1'!BC30</f>
        <v>3</v>
      </c>
      <c r="Q30" s="39">
        <f>'1'!BD30</f>
        <v>5</v>
      </c>
      <c r="R30" s="231">
        <f>'1'!BF30</f>
        <v>9927</v>
      </c>
      <c r="S30" s="231">
        <f>'1'!BG30</f>
        <v>3900</v>
      </c>
      <c r="T30" s="233">
        <f>'1'!BS30</f>
        <v>4</v>
      </c>
      <c r="U30" s="27">
        <f>'1'!BT30</f>
        <v>5</v>
      </c>
      <c r="V30" s="230">
        <f>'1'!BV30</f>
        <v>9027</v>
      </c>
      <c r="W30" s="230">
        <f>'1'!BW30</f>
        <v>3500</v>
      </c>
      <c r="X30" s="236">
        <f>'1'!CI30</f>
        <v>4</v>
      </c>
      <c r="Y30" s="39">
        <f>'1'!CJ30</f>
        <v>1</v>
      </c>
      <c r="Z30" s="231">
        <f>'1'!CL30</f>
        <v>2426</v>
      </c>
      <c r="AA30" s="231">
        <f>'1'!CM30</f>
        <v>-2500</v>
      </c>
      <c r="AB30" s="233">
        <f>'1'!CY30</f>
        <v>2</v>
      </c>
      <c r="AC30" s="27">
        <f>'1'!CZ30</f>
        <v>6</v>
      </c>
      <c r="AD30" s="226">
        <f>'1'!DB30</f>
        <v>9878</v>
      </c>
      <c r="AE30" s="230">
        <f>'1'!DC30</f>
        <v>4200</v>
      </c>
      <c r="AF30" s="236">
        <f>'1'!DO30</f>
        <v>2</v>
      </c>
      <c r="AG30" s="39">
        <f>'1'!DP30</f>
        <v>-2</v>
      </c>
      <c r="AH30" s="231">
        <f>'1'!DR30</f>
        <v>1059</v>
      </c>
      <c r="AI30" s="231">
        <f>'1'!DS30</f>
        <v>-6000</v>
      </c>
      <c r="AJ30" s="233">
        <f>'1'!EE30</f>
        <v>3</v>
      </c>
      <c r="AK30" s="27">
        <f>'1'!EF30</f>
        <v>-1</v>
      </c>
      <c r="AL30" s="230">
        <f>'1'!EH30</f>
        <v>2691</v>
      </c>
      <c r="AM30" s="230">
        <f>'1'!EI30</f>
        <v>-4000</v>
      </c>
      <c r="AN30" s="236">
        <f>'1'!EU30</f>
        <v>1</v>
      </c>
      <c r="AO30" s="39">
        <f>'1'!EV30</f>
        <v>3</v>
      </c>
      <c r="AP30" s="231">
        <f>'1'!EX30</f>
        <v>4083</v>
      </c>
      <c r="AQ30" s="231">
        <f>'1'!EY30</f>
        <v>200</v>
      </c>
      <c r="AR30" s="233">
        <f>'1'!FK30</f>
        <v>4</v>
      </c>
      <c r="AS30" s="27">
        <f>'1'!FL30</f>
        <v>1</v>
      </c>
      <c r="AT30" s="230">
        <f>'1'!FN30</f>
        <v>2488</v>
      </c>
      <c r="AU30" s="230">
        <f>'1'!FO30</f>
        <v>-2000</v>
      </c>
      <c r="AV30" s="236">
        <f>'1'!GA30</f>
        <v>2</v>
      </c>
      <c r="AW30" s="39">
        <f>'1'!GB30</f>
        <v>6</v>
      </c>
      <c r="AX30" s="231">
        <f>'1'!GD30</f>
        <v>9107</v>
      </c>
      <c r="AY30" s="231">
        <f>'1'!GE30</f>
        <v>4000</v>
      </c>
      <c r="AZ30" s="233">
        <f>'1'!GQ30</f>
        <v>3</v>
      </c>
      <c r="BA30" s="27">
        <f>'1'!GR30</f>
        <v>2</v>
      </c>
      <c r="BB30" s="230">
        <f>'1'!GT30</f>
        <v>4397</v>
      </c>
      <c r="BC30" s="230">
        <f>'1'!GU30</f>
        <v>-2000</v>
      </c>
      <c r="BD30" s="236">
        <f>'1'!HG30</f>
        <v>1</v>
      </c>
      <c r="BE30" s="39">
        <f>'1'!HH30</f>
        <v>-2</v>
      </c>
      <c r="BF30" s="231">
        <f>'1'!HJ30</f>
        <v>1630</v>
      </c>
      <c r="BG30" s="231">
        <f>'1'!HK30</f>
        <v>-5000</v>
      </c>
      <c r="BH30" s="233" t="str">
        <f>'1'!HW30</f>
        <v/>
      </c>
      <c r="BI30" s="27">
        <f>'1'!HX30</f>
        <v>0</v>
      </c>
      <c r="BJ30" s="230" t="str">
        <f>'1'!HZ30</f>
        <v/>
      </c>
      <c r="BK30" s="230" t="str">
        <f>'1'!IA30</f>
        <v/>
      </c>
      <c r="BL30" s="236" t="str">
        <f>'1'!IM30</f>
        <v/>
      </c>
      <c r="BM30" s="39">
        <f>'1'!IN30</f>
        <v>0</v>
      </c>
      <c r="BN30" s="231" t="str">
        <f>'1'!IP30</f>
        <v/>
      </c>
      <c r="BO30" s="231" t="str">
        <f>'1'!IQ30</f>
        <v/>
      </c>
      <c r="BP30" s="233" t="str">
        <f>'1'!JC30</f>
        <v/>
      </c>
      <c r="BQ30" s="27">
        <f>'1'!JD30</f>
        <v>0</v>
      </c>
      <c r="BR30" s="230" t="str">
        <f>'1'!JF30</f>
        <v/>
      </c>
      <c r="BS30" s="230" t="str">
        <f>'1'!JG30</f>
        <v/>
      </c>
      <c r="BT30" s="236" t="str">
        <f>'1'!JS30</f>
        <v/>
      </c>
      <c r="BU30" s="39">
        <f>'1'!JT30</f>
        <v>0</v>
      </c>
      <c r="BV30" s="231" t="str">
        <f>'1'!JV30</f>
        <v/>
      </c>
      <c r="BW30" s="231" t="str">
        <f>'1'!JW30</f>
        <v/>
      </c>
      <c r="BX30" s="233" t="str">
        <f>'1'!KI30</f>
        <v/>
      </c>
      <c r="BY30" s="27">
        <f>'1'!KJ30</f>
        <v>0</v>
      </c>
      <c r="BZ30" s="230" t="str">
        <f>'1'!KL30</f>
        <v/>
      </c>
      <c r="CA30" s="230" t="str">
        <f>'1'!KM30</f>
        <v/>
      </c>
      <c r="CB30" s="236" t="str">
        <f>'1'!KY30</f>
        <v/>
      </c>
      <c r="CC30" s="39">
        <f>'1'!KZ30</f>
        <v>0</v>
      </c>
      <c r="CD30" s="231" t="str">
        <f>'1'!LB30</f>
        <v/>
      </c>
      <c r="CE30" s="231" t="str">
        <f>'1'!LC30</f>
        <v/>
      </c>
      <c r="CF30" s="231"/>
      <c r="CG30" s="231"/>
      <c r="CH30" s="233" t="str">
        <f t="shared" si="1"/>
        <v/>
      </c>
      <c r="CI30" s="26">
        <f>'1'!HX30</f>
        <v>0</v>
      </c>
      <c r="CJ30" s="24" t="str">
        <f>'1'!HZ30</f>
        <v/>
      </c>
      <c r="CK30" s="234" t="str">
        <f>'1'!IA30</f>
        <v/>
      </c>
      <c r="CL30" s="236" t="str">
        <f t="shared" si="2"/>
        <v/>
      </c>
      <c r="CM30" s="38">
        <f>'1'!IN30</f>
        <v>0</v>
      </c>
      <c r="CN30" s="36" t="str">
        <f>'1'!IP30</f>
        <v/>
      </c>
      <c r="CO30" s="235" t="str">
        <f>'1'!IQ30</f>
        <v/>
      </c>
      <c r="CP30" s="233" t="str">
        <f t="shared" si="3"/>
        <v/>
      </c>
      <c r="CQ30" s="26">
        <f>'1'!JD30</f>
        <v>0</v>
      </c>
      <c r="CR30" s="24" t="str">
        <f>'1'!JF30</f>
        <v/>
      </c>
      <c r="CS30" s="234" t="str">
        <f>'1'!JG30</f>
        <v/>
      </c>
      <c r="CT30" s="236" t="str">
        <f t="shared" si="4"/>
        <v/>
      </c>
      <c r="CU30" s="38">
        <f>'1'!JT30</f>
        <v>0</v>
      </c>
      <c r="CV30" s="36" t="str">
        <f>'1'!JV30</f>
        <v/>
      </c>
      <c r="CW30" s="235" t="str">
        <f>'1'!JW30</f>
        <v/>
      </c>
      <c r="CX30" s="233" t="str">
        <f t="shared" si="5"/>
        <v>#REF!</v>
      </c>
      <c r="CY30" s="24">
        <f>'1'!KJ30</f>
        <v>0</v>
      </c>
      <c r="CZ30" s="24" t="str">
        <f>'1'!KL30</f>
        <v/>
      </c>
      <c r="DA30" s="24" t="str">
        <f>'1'!KM30</f>
        <v/>
      </c>
      <c r="DB30" s="236" t="str">
        <f t="shared" si="6"/>
        <v>#REF!</v>
      </c>
      <c r="DC30" s="36">
        <f>'1'!KZ30</f>
        <v>0</v>
      </c>
      <c r="DD30" s="36" t="str">
        <f>'1'!LB30</f>
        <v/>
      </c>
      <c r="DE30" s="36" t="str">
        <f>'1'!LC30</f>
        <v/>
      </c>
      <c r="DF30" s="233" t="str">
        <f t="shared" si="7"/>
        <v>#REF!</v>
      </c>
      <c r="DG30" s="24" t="str">
        <f t="shared" ref="DG30:DI30" si="108">#REF!</f>
        <v>#REF!</v>
      </c>
      <c r="DH30" s="24" t="str">
        <f t="shared" si="108"/>
        <v>#REF!</v>
      </c>
      <c r="DI30" s="24" t="str">
        <f t="shared" si="108"/>
        <v>#REF!</v>
      </c>
      <c r="DJ30" s="236" t="str">
        <f t="shared" si="9"/>
        <v>#REF!</v>
      </c>
      <c r="DK30" s="36" t="str">
        <f t="shared" ref="DK30:DM30" si="109">#REF!</f>
        <v>#REF!</v>
      </c>
      <c r="DL30" s="36" t="str">
        <f t="shared" si="109"/>
        <v>#REF!</v>
      </c>
      <c r="DM30" s="36" t="str">
        <f t="shared" si="109"/>
        <v>#REF!</v>
      </c>
      <c r="DN30" s="159" t="str">
        <f t="shared" si="17"/>
        <v>#REF!</v>
      </c>
      <c r="DO30" s="24" t="str">
        <f t="shared" ref="DO30:DQ30" si="110">#REF!</f>
        <v>#REF!</v>
      </c>
      <c r="DP30" s="24" t="str">
        <f t="shared" si="110"/>
        <v>#REF!</v>
      </c>
      <c r="DQ30" s="24" t="str">
        <f t="shared" si="110"/>
        <v>#REF!</v>
      </c>
      <c r="DR30" s="209" t="str">
        <f t="shared" si="12"/>
        <v>#REF!</v>
      </c>
      <c r="DS30" s="210" t="str">
        <f t="shared" si="13"/>
        <v>#REF!</v>
      </c>
      <c r="DT30" s="210" t="str">
        <f t="shared" ref="DT30:DU30" si="111">#REF!</f>
        <v>#REF!</v>
      </c>
      <c r="DU30" s="210" t="str">
        <f t="shared" si="111"/>
        <v>#REF!</v>
      </c>
    </row>
    <row r="31" ht="15.75" customHeight="1">
      <c r="A31" s="228">
        <f>'1'!A31</f>
        <v>46138</v>
      </c>
      <c r="B31" s="229" t="str">
        <f>'1'!B31</f>
        <v>日</v>
      </c>
      <c r="C31" s="232">
        <f>'1'!C31</f>
        <v>0</v>
      </c>
      <c r="D31" s="233">
        <f>'1'!G31</f>
        <v>2</v>
      </c>
      <c r="E31" s="27">
        <f>'1'!H31</f>
        <v>-1</v>
      </c>
      <c r="F31" s="230">
        <f>'1'!J31</f>
        <v>1360</v>
      </c>
      <c r="G31" s="230">
        <f>'1'!K31</f>
        <v>-3000</v>
      </c>
      <c r="H31" s="236">
        <f>'1'!W31</f>
        <v>4</v>
      </c>
      <c r="I31" s="39">
        <f>'1'!X31</f>
        <v>2</v>
      </c>
      <c r="J31" s="231">
        <f>'1'!Z31</f>
        <v>3101</v>
      </c>
      <c r="K31" s="231">
        <f>'1'!AA31</f>
        <v>-2000</v>
      </c>
      <c r="L31" s="233">
        <f>'1'!AM31</f>
        <v>2</v>
      </c>
      <c r="M31" s="27">
        <f>'1'!AN31</f>
        <v>3</v>
      </c>
      <c r="N31" s="230">
        <f>'1'!AP31</f>
        <v>5710</v>
      </c>
      <c r="O31" s="230">
        <f>'1'!AQ31</f>
        <v>-1000</v>
      </c>
      <c r="P31" s="236">
        <f>'1'!BC31</f>
        <v>1</v>
      </c>
      <c r="Q31" s="39">
        <f>'1'!BD31</f>
        <v>-1</v>
      </c>
      <c r="R31" s="231">
        <f>'1'!BF31</f>
        <v>2800</v>
      </c>
      <c r="S31" s="231">
        <f>'1'!BG31</f>
        <v>-3500</v>
      </c>
      <c r="T31" s="233">
        <f>'1'!BS31</f>
        <v>1</v>
      </c>
      <c r="U31" s="27">
        <f>'1'!BT31</f>
        <v>2</v>
      </c>
      <c r="V31" s="230">
        <f>'1'!BV31</f>
        <v>5876</v>
      </c>
      <c r="W31" s="230">
        <f>'1'!BW31</f>
        <v>-2000</v>
      </c>
      <c r="X31" s="236">
        <f>'1'!CI31</f>
        <v>5</v>
      </c>
      <c r="Y31" s="39">
        <f>'1'!CJ31</f>
        <v>6</v>
      </c>
      <c r="Z31" s="231">
        <f>'1'!CL31</f>
        <v>9105</v>
      </c>
      <c r="AA31" s="231">
        <f>'1'!CM31</f>
        <v>4800</v>
      </c>
      <c r="AB31" s="233">
        <f>'1'!CY31</f>
        <v>1</v>
      </c>
      <c r="AC31" s="27">
        <f>'1'!CZ31</f>
        <v>5</v>
      </c>
      <c r="AD31" s="226">
        <f>'1'!DB31</f>
        <v>8242</v>
      </c>
      <c r="AE31" s="230">
        <f>'1'!DC31</f>
        <v>3800</v>
      </c>
      <c r="AF31" s="236">
        <f>'1'!DO31</f>
        <v>3</v>
      </c>
      <c r="AG31" s="39">
        <f>'1'!DP31</f>
        <v>2</v>
      </c>
      <c r="AH31" s="231">
        <f>'1'!DR31</f>
        <v>3700</v>
      </c>
      <c r="AI31" s="231">
        <f>'1'!DS31</f>
        <v>-1500</v>
      </c>
      <c r="AJ31" s="233">
        <f>'1'!EE31</f>
        <v>4</v>
      </c>
      <c r="AK31" s="27">
        <f>'1'!EF31</f>
        <v>4</v>
      </c>
      <c r="AL31" s="230">
        <f>'1'!EH31</f>
        <v>6027</v>
      </c>
      <c r="AM31" s="230">
        <f>'1'!EI31</f>
        <v>3000</v>
      </c>
      <c r="AN31" s="236">
        <f>'1'!EU31</f>
        <v>2</v>
      </c>
      <c r="AO31" s="39">
        <f>'1'!EV31</f>
        <v>1</v>
      </c>
      <c r="AP31" s="231">
        <f>'1'!EX31</f>
        <v>2980</v>
      </c>
      <c r="AQ31" s="231">
        <f>'1'!EY31</f>
        <v>-2500</v>
      </c>
      <c r="AR31" s="233">
        <f>'1'!FK31</f>
        <v>5</v>
      </c>
      <c r="AS31" s="27">
        <f>'1'!FL31</f>
        <v>4</v>
      </c>
      <c r="AT31" s="230">
        <f>'1'!FN31</f>
        <v>6672</v>
      </c>
      <c r="AU31" s="230">
        <f>'1'!FO31</f>
        <v>2700</v>
      </c>
      <c r="AV31" s="236">
        <f>'1'!GA31</f>
        <v>1</v>
      </c>
      <c r="AW31" s="39">
        <f>'1'!GB31</f>
        <v>6</v>
      </c>
      <c r="AX31" s="231">
        <f>'1'!GD31</f>
        <v>9734</v>
      </c>
      <c r="AY31" s="231">
        <f>'1'!GE31</f>
        <v>8000</v>
      </c>
      <c r="AZ31" s="233">
        <f>'1'!GQ31</f>
        <v>4</v>
      </c>
      <c r="BA31" s="27">
        <f>'1'!GR31</f>
        <v>-3</v>
      </c>
      <c r="BB31" s="230">
        <f>'1'!GT31</f>
        <v>672</v>
      </c>
      <c r="BC31" s="230">
        <f>'1'!GU31</f>
        <v>-6000</v>
      </c>
      <c r="BD31" s="236">
        <f>'1'!HG31</f>
        <v>2</v>
      </c>
      <c r="BE31" s="39">
        <f>'1'!HH31</f>
        <v>3</v>
      </c>
      <c r="BF31" s="231">
        <f>'1'!HJ31</f>
        <v>5848</v>
      </c>
      <c r="BG31" s="231">
        <f>'1'!HK31</f>
        <v>-800</v>
      </c>
      <c r="BH31" s="233" t="str">
        <f>'1'!HW31</f>
        <v/>
      </c>
      <c r="BI31" s="27">
        <f>'1'!HX31</f>
        <v>0</v>
      </c>
      <c r="BJ31" s="230" t="str">
        <f>'1'!HZ31</f>
        <v/>
      </c>
      <c r="BK31" s="230" t="str">
        <f>'1'!IA31</f>
        <v/>
      </c>
      <c r="BL31" s="236" t="str">
        <f>'1'!IM31</f>
        <v/>
      </c>
      <c r="BM31" s="39">
        <f>'1'!IN31</f>
        <v>0</v>
      </c>
      <c r="BN31" s="231" t="str">
        <f>'1'!IP31</f>
        <v/>
      </c>
      <c r="BO31" s="231" t="str">
        <f>'1'!IQ31</f>
        <v/>
      </c>
      <c r="BP31" s="233" t="str">
        <f>'1'!JC31</f>
        <v/>
      </c>
      <c r="BQ31" s="27">
        <f>'1'!JD31</f>
        <v>0</v>
      </c>
      <c r="BR31" s="230" t="str">
        <f>'1'!JF31</f>
        <v/>
      </c>
      <c r="BS31" s="230" t="str">
        <f>'1'!JG31</f>
        <v/>
      </c>
      <c r="BT31" s="236" t="str">
        <f>'1'!JS31</f>
        <v/>
      </c>
      <c r="BU31" s="39">
        <f>'1'!JT31</f>
        <v>0</v>
      </c>
      <c r="BV31" s="231" t="str">
        <f>'1'!JV31</f>
        <v/>
      </c>
      <c r="BW31" s="231" t="str">
        <f>'1'!JW31</f>
        <v/>
      </c>
      <c r="BX31" s="233" t="str">
        <f>'1'!KI31</f>
        <v/>
      </c>
      <c r="BY31" s="27">
        <f>'1'!KJ31</f>
        <v>0</v>
      </c>
      <c r="BZ31" s="230" t="str">
        <f>'1'!KL31</f>
        <v/>
      </c>
      <c r="CA31" s="230" t="str">
        <f>'1'!KM31</f>
        <v/>
      </c>
      <c r="CB31" s="236" t="str">
        <f>'1'!KY31</f>
        <v/>
      </c>
      <c r="CC31" s="39">
        <f>'1'!KZ31</f>
        <v>0</v>
      </c>
      <c r="CD31" s="231" t="str">
        <f>'1'!LB31</f>
        <v/>
      </c>
      <c r="CE31" s="231" t="str">
        <f>'1'!LC31</f>
        <v/>
      </c>
      <c r="CF31" s="231"/>
      <c r="CG31" s="231"/>
      <c r="CH31" s="233" t="str">
        <f t="shared" si="1"/>
        <v/>
      </c>
      <c r="CI31" s="26">
        <f>'1'!HX31</f>
        <v>0</v>
      </c>
      <c r="CJ31" s="24" t="str">
        <f>'1'!HZ31</f>
        <v/>
      </c>
      <c r="CK31" s="234" t="str">
        <f>'1'!IA31</f>
        <v/>
      </c>
      <c r="CL31" s="236" t="str">
        <f t="shared" si="2"/>
        <v/>
      </c>
      <c r="CM31" s="38">
        <f>'1'!IN31</f>
        <v>0</v>
      </c>
      <c r="CN31" s="36" t="str">
        <f>'1'!IP31</f>
        <v/>
      </c>
      <c r="CO31" s="235" t="str">
        <f>'1'!IQ31</f>
        <v/>
      </c>
      <c r="CP31" s="233" t="str">
        <f t="shared" si="3"/>
        <v/>
      </c>
      <c r="CQ31" s="26">
        <f>'1'!JD31</f>
        <v>0</v>
      </c>
      <c r="CR31" s="24" t="str">
        <f>'1'!JF31</f>
        <v/>
      </c>
      <c r="CS31" s="234" t="str">
        <f>'1'!JG31</f>
        <v/>
      </c>
      <c r="CT31" s="236" t="str">
        <f t="shared" si="4"/>
        <v/>
      </c>
      <c r="CU31" s="38">
        <f>'1'!JT31</f>
        <v>0</v>
      </c>
      <c r="CV31" s="36" t="str">
        <f>'1'!JV31</f>
        <v/>
      </c>
      <c r="CW31" s="235" t="str">
        <f>'1'!JW31</f>
        <v/>
      </c>
      <c r="CX31" s="233" t="str">
        <f t="shared" si="5"/>
        <v>#REF!</v>
      </c>
      <c r="CY31" s="24">
        <f>'1'!KJ31</f>
        <v>0</v>
      </c>
      <c r="CZ31" s="24" t="str">
        <f>'1'!KL31</f>
        <v/>
      </c>
      <c r="DA31" s="24" t="str">
        <f>'1'!KM31</f>
        <v/>
      </c>
      <c r="DB31" s="236" t="str">
        <f t="shared" si="6"/>
        <v>#REF!</v>
      </c>
      <c r="DC31" s="36">
        <f>'1'!KZ31</f>
        <v>0</v>
      </c>
      <c r="DD31" s="36" t="str">
        <f>'1'!LB31</f>
        <v/>
      </c>
      <c r="DE31" s="36" t="str">
        <f>'1'!LC31</f>
        <v/>
      </c>
      <c r="DF31" s="233" t="str">
        <f t="shared" si="7"/>
        <v>#REF!</v>
      </c>
      <c r="DG31" s="24" t="str">
        <f t="shared" ref="DG31:DI31" si="112">#REF!</f>
        <v>#REF!</v>
      </c>
      <c r="DH31" s="24" t="str">
        <f t="shared" si="112"/>
        <v>#REF!</v>
      </c>
      <c r="DI31" s="24" t="str">
        <f t="shared" si="112"/>
        <v>#REF!</v>
      </c>
      <c r="DJ31" s="236" t="str">
        <f t="shared" si="9"/>
        <v>#REF!</v>
      </c>
      <c r="DK31" s="36" t="str">
        <f t="shared" ref="DK31:DM31" si="113">#REF!</f>
        <v>#REF!</v>
      </c>
      <c r="DL31" s="36" t="str">
        <f t="shared" si="113"/>
        <v>#REF!</v>
      </c>
      <c r="DM31" s="36" t="str">
        <f t="shared" si="113"/>
        <v>#REF!</v>
      </c>
      <c r="DN31" s="159" t="str">
        <f t="shared" si="17"/>
        <v>#REF!</v>
      </c>
      <c r="DO31" s="24" t="str">
        <f t="shared" ref="DO31:DQ31" si="114">#REF!</f>
        <v>#REF!</v>
      </c>
      <c r="DP31" s="24" t="str">
        <f t="shared" si="114"/>
        <v>#REF!</v>
      </c>
      <c r="DQ31" s="24" t="str">
        <f t="shared" si="114"/>
        <v>#REF!</v>
      </c>
      <c r="DR31" s="209" t="str">
        <f t="shared" si="12"/>
        <v>#REF!</v>
      </c>
      <c r="DS31" s="210" t="str">
        <f t="shared" si="13"/>
        <v>#REF!</v>
      </c>
      <c r="DT31" s="210" t="str">
        <f t="shared" ref="DT31:DU31" si="115">#REF!</f>
        <v>#REF!</v>
      </c>
      <c r="DU31" s="210" t="str">
        <f t="shared" si="115"/>
        <v>#REF!</v>
      </c>
    </row>
    <row r="32" ht="15.75" customHeight="1">
      <c r="A32" s="228">
        <f>'1'!A32</f>
        <v>46139</v>
      </c>
      <c r="B32" s="229" t="str">
        <f>'1'!B32</f>
        <v>月</v>
      </c>
      <c r="C32" s="232">
        <f>'1'!C32</f>
        <v>1900</v>
      </c>
      <c r="D32" s="233">
        <f>'1'!G32</f>
        <v>3</v>
      </c>
      <c r="E32" s="27">
        <f>'1'!H32</f>
        <v>-1</v>
      </c>
      <c r="F32" s="230">
        <f>'1'!J32</f>
        <v>2946</v>
      </c>
      <c r="G32" s="230">
        <f>'1'!K32</f>
        <v>-4000</v>
      </c>
      <c r="H32" s="236">
        <f>'1'!W32</f>
        <v>5</v>
      </c>
      <c r="I32" s="39">
        <f>'1'!X32</f>
        <v>4</v>
      </c>
      <c r="J32" s="231">
        <f>'1'!Z32</f>
        <v>7032</v>
      </c>
      <c r="K32" s="231">
        <f>'1'!AA32</f>
        <v>1500</v>
      </c>
      <c r="L32" s="233">
        <f>'1'!AM32</f>
        <v>3</v>
      </c>
      <c r="M32" s="27">
        <f>'1'!AN32</f>
        <v>6</v>
      </c>
      <c r="N32" s="230">
        <f>'1'!AP32</f>
        <v>17811</v>
      </c>
      <c r="O32" s="230">
        <f>'1'!AQ32</f>
        <v>14000</v>
      </c>
      <c r="P32" s="236">
        <f>'1'!BC32</f>
        <v>2</v>
      </c>
      <c r="Q32" s="39">
        <f>'1'!BD32</f>
        <v>1</v>
      </c>
      <c r="R32" s="231">
        <f>'1'!BF32</f>
        <v>4342</v>
      </c>
      <c r="S32" s="231">
        <f>'1'!BG32</f>
        <v>-2500</v>
      </c>
      <c r="T32" s="233">
        <f>'1'!BS32</f>
        <v>2</v>
      </c>
      <c r="U32" s="27">
        <f>'1'!BT32</f>
        <v>1</v>
      </c>
      <c r="V32" s="230">
        <f>'1'!BV32</f>
        <v>1075</v>
      </c>
      <c r="W32" s="230">
        <f>'1'!BW32</f>
        <v>-2300</v>
      </c>
      <c r="X32" s="236">
        <f>'1'!CI32</f>
        <v>1</v>
      </c>
      <c r="Y32" s="39">
        <f>'1'!CJ32</f>
        <v>6</v>
      </c>
      <c r="Z32" s="231">
        <f>'1'!CL32</f>
        <v>15194</v>
      </c>
      <c r="AA32" s="231">
        <f>'1'!CM32</f>
        <v>11000</v>
      </c>
      <c r="AB32" s="233">
        <f>'1'!CY32</f>
        <v>1</v>
      </c>
      <c r="AC32" s="27">
        <f>'1'!CZ32</f>
        <v>-1</v>
      </c>
      <c r="AD32" s="226">
        <f>'1'!DB32</f>
        <v>1110</v>
      </c>
      <c r="AE32" s="230">
        <f>'1'!DC32</f>
        <v>-4000</v>
      </c>
      <c r="AF32" s="236">
        <f>'1'!DO32</f>
        <v>4</v>
      </c>
      <c r="AG32" s="39">
        <f>'1'!DP32</f>
        <v>3</v>
      </c>
      <c r="AH32" s="231">
        <f>'1'!DR32</f>
        <v>4351</v>
      </c>
      <c r="AI32" s="231">
        <f>'1'!DS32</f>
        <v>900</v>
      </c>
      <c r="AJ32" s="233">
        <f>'1'!EE32</f>
        <v>1</v>
      </c>
      <c r="AK32" s="27">
        <f>'1'!EF32</f>
        <v>1</v>
      </c>
      <c r="AL32" s="230">
        <f>'1'!EH32</f>
        <v>4406</v>
      </c>
      <c r="AM32" s="230">
        <f>'1'!EI32</f>
        <v>-2300</v>
      </c>
      <c r="AN32" s="236">
        <f>'1'!EU32</f>
        <v>3</v>
      </c>
      <c r="AO32" s="39">
        <f>'1'!EV32</f>
        <v>1</v>
      </c>
      <c r="AP32" s="231">
        <f>'1'!EX32</f>
        <v>2182</v>
      </c>
      <c r="AQ32" s="231">
        <f>'1'!EY32</f>
        <v>-3000</v>
      </c>
      <c r="AR32" s="233">
        <f>'1'!FK32</f>
        <v>1</v>
      </c>
      <c r="AS32" s="27">
        <f>'1'!FL32</f>
        <v>1</v>
      </c>
      <c r="AT32" s="230">
        <f>'1'!FN32</f>
        <v>1090</v>
      </c>
      <c r="AU32" s="230">
        <f>'1'!FO32</f>
        <v>-2500</v>
      </c>
      <c r="AV32" s="236">
        <f>'1'!GA32</f>
        <v>1</v>
      </c>
      <c r="AW32" s="39">
        <f>'1'!GB32</f>
        <v>4</v>
      </c>
      <c r="AX32" s="231">
        <f>'1'!GD32</f>
        <v>7650</v>
      </c>
      <c r="AY32" s="231">
        <f>'1'!GE32</f>
        <v>800</v>
      </c>
      <c r="AZ32" s="233">
        <f>'1'!GQ32</f>
        <v>5</v>
      </c>
      <c r="BA32" s="27">
        <f>'1'!GR32</f>
        <v>-3</v>
      </c>
      <c r="BB32" s="230">
        <f>'1'!GT32</f>
        <v>774</v>
      </c>
      <c r="BC32" s="230">
        <f>'1'!GU32</f>
        <v>-5000</v>
      </c>
      <c r="BD32" s="236">
        <f>'1'!HG32</f>
        <v>3</v>
      </c>
      <c r="BE32" s="39">
        <f>'1'!HH32</f>
        <v>2</v>
      </c>
      <c r="BF32" s="231">
        <f>'1'!HJ32</f>
        <v>4416</v>
      </c>
      <c r="BG32" s="231">
        <f>'1'!HK32</f>
        <v>-700</v>
      </c>
      <c r="BH32" s="233" t="str">
        <f>'1'!HW32</f>
        <v/>
      </c>
      <c r="BI32" s="27">
        <f>'1'!HX32</f>
        <v>0</v>
      </c>
      <c r="BJ32" s="230" t="str">
        <f>'1'!HZ32</f>
        <v/>
      </c>
      <c r="BK32" s="230" t="str">
        <f>'1'!IA32</f>
        <v/>
      </c>
      <c r="BL32" s="236" t="str">
        <f>'1'!IM32</f>
        <v/>
      </c>
      <c r="BM32" s="39">
        <f>'1'!IN32</f>
        <v>0</v>
      </c>
      <c r="BN32" s="231" t="str">
        <f>'1'!IP32</f>
        <v/>
      </c>
      <c r="BO32" s="231" t="str">
        <f>'1'!IQ32</f>
        <v/>
      </c>
      <c r="BP32" s="233" t="str">
        <f>'1'!JC32</f>
        <v/>
      </c>
      <c r="BQ32" s="27">
        <f>'1'!JD32</f>
        <v>0</v>
      </c>
      <c r="BR32" s="230" t="str">
        <f>'1'!JF32</f>
        <v/>
      </c>
      <c r="BS32" s="230" t="str">
        <f>'1'!JG32</f>
        <v/>
      </c>
      <c r="BT32" s="236" t="str">
        <f>'1'!JS32</f>
        <v/>
      </c>
      <c r="BU32" s="39">
        <f>'1'!JT32</f>
        <v>0</v>
      </c>
      <c r="BV32" s="231" t="str">
        <f>'1'!JV32</f>
        <v/>
      </c>
      <c r="BW32" s="231" t="str">
        <f>'1'!JW32</f>
        <v/>
      </c>
      <c r="BX32" s="233" t="str">
        <f>'1'!KI32</f>
        <v/>
      </c>
      <c r="BY32" s="27">
        <f>'1'!KJ32</f>
        <v>0</v>
      </c>
      <c r="BZ32" s="230" t="str">
        <f>'1'!KL32</f>
        <v/>
      </c>
      <c r="CA32" s="230" t="str">
        <f>'1'!KM32</f>
        <v/>
      </c>
      <c r="CB32" s="236" t="str">
        <f>'1'!KY32</f>
        <v/>
      </c>
      <c r="CC32" s="39">
        <f>'1'!KZ32</f>
        <v>0</v>
      </c>
      <c r="CD32" s="231" t="str">
        <f>'1'!LB32</f>
        <v/>
      </c>
      <c r="CE32" s="231" t="str">
        <f>'1'!LC32</f>
        <v/>
      </c>
      <c r="CF32" s="231"/>
      <c r="CG32" s="231"/>
      <c r="CH32" s="233" t="str">
        <f t="shared" si="1"/>
        <v/>
      </c>
      <c r="CI32" s="26">
        <f>'1'!HX32</f>
        <v>0</v>
      </c>
      <c r="CJ32" s="24" t="str">
        <f>'1'!HZ32</f>
        <v/>
      </c>
      <c r="CK32" s="234" t="str">
        <f>'1'!IA32</f>
        <v/>
      </c>
      <c r="CL32" s="236" t="str">
        <f t="shared" si="2"/>
        <v/>
      </c>
      <c r="CM32" s="38">
        <f>'1'!IN32</f>
        <v>0</v>
      </c>
      <c r="CN32" s="36" t="str">
        <f>'1'!IP32</f>
        <v/>
      </c>
      <c r="CO32" s="235" t="str">
        <f>'1'!IQ32</f>
        <v/>
      </c>
      <c r="CP32" s="233" t="str">
        <f t="shared" si="3"/>
        <v/>
      </c>
      <c r="CQ32" s="26">
        <f>'1'!JD32</f>
        <v>0</v>
      </c>
      <c r="CR32" s="24" t="str">
        <f>'1'!JF32</f>
        <v/>
      </c>
      <c r="CS32" s="234" t="str">
        <f>'1'!JG32</f>
        <v/>
      </c>
      <c r="CT32" s="236" t="str">
        <f t="shared" si="4"/>
        <v/>
      </c>
      <c r="CU32" s="38">
        <f>'1'!JT32</f>
        <v>0</v>
      </c>
      <c r="CV32" s="36" t="str">
        <f>'1'!JV32</f>
        <v/>
      </c>
      <c r="CW32" s="235" t="str">
        <f>'1'!JW32</f>
        <v/>
      </c>
      <c r="CX32" s="233" t="str">
        <f t="shared" si="5"/>
        <v>#REF!</v>
      </c>
      <c r="CY32" s="24">
        <f>'1'!KJ32</f>
        <v>0</v>
      </c>
      <c r="CZ32" s="24" t="str">
        <f>'1'!KL32</f>
        <v/>
      </c>
      <c r="DA32" s="24" t="str">
        <f>'1'!KM32</f>
        <v/>
      </c>
      <c r="DB32" s="236" t="str">
        <f t="shared" si="6"/>
        <v>#REF!</v>
      </c>
      <c r="DC32" s="36">
        <f>'1'!KZ32</f>
        <v>0</v>
      </c>
      <c r="DD32" s="36" t="str">
        <f>'1'!LB32</f>
        <v/>
      </c>
      <c r="DE32" s="36" t="str">
        <f>'1'!LC32</f>
        <v/>
      </c>
      <c r="DF32" s="233" t="str">
        <f t="shared" si="7"/>
        <v>#REF!</v>
      </c>
      <c r="DG32" s="24" t="str">
        <f t="shared" ref="DG32:DI32" si="116">#REF!</f>
        <v>#REF!</v>
      </c>
      <c r="DH32" s="24" t="str">
        <f t="shared" si="116"/>
        <v>#REF!</v>
      </c>
      <c r="DI32" s="24" t="str">
        <f t="shared" si="116"/>
        <v>#REF!</v>
      </c>
      <c r="DJ32" s="236" t="str">
        <f t="shared" si="9"/>
        <v>#REF!</v>
      </c>
      <c r="DK32" s="36" t="str">
        <f t="shared" ref="DK32:DM32" si="117">#REF!</f>
        <v>#REF!</v>
      </c>
      <c r="DL32" s="36" t="str">
        <f t="shared" si="117"/>
        <v>#REF!</v>
      </c>
      <c r="DM32" s="36" t="str">
        <f t="shared" si="117"/>
        <v>#REF!</v>
      </c>
      <c r="DN32" s="159" t="str">
        <f t="shared" si="17"/>
        <v>#REF!</v>
      </c>
      <c r="DO32" s="24" t="str">
        <f t="shared" ref="DO32:DQ32" si="118">#REF!</f>
        <v>#REF!</v>
      </c>
      <c r="DP32" s="24" t="str">
        <f t="shared" si="118"/>
        <v>#REF!</v>
      </c>
      <c r="DQ32" s="24" t="str">
        <f t="shared" si="118"/>
        <v>#REF!</v>
      </c>
      <c r="DR32" s="209" t="str">
        <f t="shared" si="12"/>
        <v>#REF!</v>
      </c>
      <c r="DS32" s="210" t="str">
        <f t="shared" si="13"/>
        <v>#REF!</v>
      </c>
      <c r="DT32" s="210" t="str">
        <f t="shared" ref="DT32:DU32" si="119">#REF!</f>
        <v>#REF!</v>
      </c>
      <c r="DU32" s="210" t="str">
        <f t="shared" si="119"/>
        <v>#REF!</v>
      </c>
    </row>
    <row r="33" ht="15.75" customHeight="1">
      <c r="A33" s="237">
        <f>'1'!A33</f>
        <v>46140</v>
      </c>
      <c r="B33" s="238" t="str">
        <f>'1'!B33</f>
        <v>火</v>
      </c>
      <c r="C33" s="239">
        <f>'1'!C33</f>
        <v>-32400</v>
      </c>
      <c r="D33" s="240">
        <f>'1'!G33</f>
        <v>4</v>
      </c>
      <c r="E33" s="241">
        <f>'1'!H33</f>
        <v>-1</v>
      </c>
      <c r="F33" s="242">
        <f>'1'!J33</f>
        <v>1560</v>
      </c>
      <c r="G33" s="242">
        <f>'1'!K33</f>
        <v>-4000</v>
      </c>
      <c r="H33" s="240">
        <f>'1'!W33</f>
        <v>1</v>
      </c>
      <c r="I33" s="241">
        <f>'1'!X33</f>
        <v>5</v>
      </c>
      <c r="J33" s="242">
        <f>'1'!Z33</f>
        <v>6261</v>
      </c>
      <c r="K33" s="242">
        <f>'1'!AA33</f>
        <v>4800</v>
      </c>
      <c r="L33" s="240">
        <f>'1'!AM33</f>
        <v>1</v>
      </c>
      <c r="M33" s="241">
        <f>'1'!AN33</f>
        <v>1</v>
      </c>
      <c r="N33" s="242">
        <f>'1'!AP33</f>
        <v>3400</v>
      </c>
      <c r="O33" s="242">
        <f>'1'!AQ33</f>
        <v>-4000</v>
      </c>
      <c r="P33" s="240">
        <f>'1'!BC33</f>
        <v>3</v>
      </c>
      <c r="Q33" s="241">
        <f>'1'!BD33</f>
        <v>2</v>
      </c>
      <c r="R33" s="242">
        <f>'1'!BF33</f>
        <v>4973</v>
      </c>
      <c r="S33" s="242">
        <f>'1'!BG33</f>
        <v>-2000</v>
      </c>
      <c r="T33" s="240">
        <f>'1'!BS33</f>
        <v>3</v>
      </c>
      <c r="U33" s="241">
        <f>'1'!BT33</f>
        <v>-1</v>
      </c>
      <c r="V33" s="242">
        <f>'1'!BV33</f>
        <v>1432</v>
      </c>
      <c r="W33" s="242">
        <f>'1'!BW33</f>
        <v>-4000</v>
      </c>
      <c r="X33" s="240">
        <f>'1'!CI33</f>
        <v>1</v>
      </c>
      <c r="Y33" s="241">
        <f>'1'!CJ33</f>
        <v>-1</v>
      </c>
      <c r="Z33" s="242">
        <f>'1'!CL33</f>
        <v>1739</v>
      </c>
      <c r="AA33" s="242">
        <f>'1'!CM33</f>
        <v>-4000</v>
      </c>
      <c r="AB33" s="240">
        <f>'1'!CY33</f>
        <v>2</v>
      </c>
      <c r="AC33" s="241">
        <f>'1'!CZ33</f>
        <v>-1</v>
      </c>
      <c r="AD33" s="243">
        <f>'1'!DB33</f>
        <v>1309</v>
      </c>
      <c r="AE33" s="242">
        <f>'1'!DC33</f>
        <v>-4000</v>
      </c>
      <c r="AF33" s="240">
        <f>'1'!DO33</f>
        <v>5</v>
      </c>
      <c r="AG33" s="241">
        <f>'1'!DP33</f>
        <v>-1</v>
      </c>
      <c r="AH33" s="242">
        <f>'1'!DR33</f>
        <v>1252</v>
      </c>
      <c r="AI33" s="242">
        <f>'1'!DS33</f>
        <v>-4000</v>
      </c>
      <c r="AJ33" s="240">
        <f>'1'!EE33</f>
        <v>2</v>
      </c>
      <c r="AK33" s="241">
        <f>'1'!EF33</f>
        <v>-1</v>
      </c>
      <c r="AL33" s="242">
        <f>'1'!EH33</f>
        <v>1415</v>
      </c>
      <c r="AM33" s="242">
        <f>'1'!EI33</f>
        <v>-4000</v>
      </c>
      <c r="AN33" s="240">
        <f>'1'!EU33</f>
        <v>4</v>
      </c>
      <c r="AO33" s="241">
        <f>'1'!EV33</f>
        <v>2</v>
      </c>
      <c r="AP33" s="242">
        <f>'1'!EX33</f>
        <v>5781</v>
      </c>
      <c r="AQ33" s="242">
        <f>'1'!EY33</f>
        <v>-2000</v>
      </c>
      <c r="AR33" s="240">
        <f>'1'!FK33</f>
        <v>2</v>
      </c>
      <c r="AS33" s="241">
        <f>'1'!FL33</f>
        <v>-2</v>
      </c>
      <c r="AT33" s="242">
        <f>'1'!FN33</f>
        <v>1206</v>
      </c>
      <c r="AU33" s="242">
        <f>'1'!FO33</f>
        <v>-5000</v>
      </c>
      <c r="AV33" s="240">
        <f>'1'!GA33</f>
        <v>1</v>
      </c>
      <c r="AW33" s="241">
        <f>'1'!GB33</f>
        <v>-2</v>
      </c>
      <c r="AX33" s="242">
        <f>'1'!GD33</f>
        <v>2766</v>
      </c>
      <c r="AY33" s="242">
        <f>'1'!GE33</f>
        <v>-5000</v>
      </c>
      <c r="AZ33" s="240">
        <f>'1'!GQ33</f>
        <v>6</v>
      </c>
      <c r="BA33" s="241">
        <f>'1'!GR33</f>
        <v>6</v>
      </c>
      <c r="BB33" s="242">
        <f>'1'!GT33</f>
        <v>11751</v>
      </c>
      <c r="BC33" s="242">
        <f>'1'!GU33</f>
        <v>7800</v>
      </c>
      <c r="BD33" s="240">
        <f>'1'!HG33</f>
        <v>4</v>
      </c>
      <c r="BE33" s="241">
        <f>'1'!HH33</f>
        <v>1</v>
      </c>
      <c r="BF33" s="242">
        <f>'1'!HJ33</f>
        <v>2292</v>
      </c>
      <c r="BG33" s="242">
        <f>'1'!HK33</f>
        <v>-3000</v>
      </c>
      <c r="BH33" s="240" t="str">
        <f>'1'!HW33</f>
        <v/>
      </c>
      <c r="BI33" s="241">
        <f>'1'!HX33</f>
        <v>0</v>
      </c>
      <c r="BJ33" s="242" t="str">
        <f>'1'!HZ33</f>
        <v/>
      </c>
      <c r="BK33" s="242" t="str">
        <f>'1'!IA33</f>
        <v/>
      </c>
      <c r="BL33" s="240" t="str">
        <f>'1'!IM33</f>
        <v/>
      </c>
      <c r="BM33" s="241">
        <f>'1'!IN33</f>
        <v>0</v>
      </c>
      <c r="BN33" s="242" t="str">
        <f>'1'!IP33</f>
        <v/>
      </c>
      <c r="BO33" s="242" t="str">
        <f>'1'!IQ33</f>
        <v/>
      </c>
      <c r="BP33" s="240" t="str">
        <f>'1'!JC33</f>
        <v/>
      </c>
      <c r="BQ33" s="241">
        <f>'1'!JD33</f>
        <v>0</v>
      </c>
      <c r="BR33" s="242" t="str">
        <f>'1'!JF33</f>
        <v/>
      </c>
      <c r="BS33" s="242" t="str">
        <f>'1'!JG33</f>
        <v/>
      </c>
      <c r="BT33" s="240" t="str">
        <f>'1'!JS33</f>
        <v/>
      </c>
      <c r="BU33" s="241">
        <f>'1'!JT33</f>
        <v>0</v>
      </c>
      <c r="BV33" s="242" t="str">
        <f>'1'!JV33</f>
        <v/>
      </c>
      <c r="BW33" s="242" t="str">
        <f>'1'!JW33</f>
        <v/>
      </c>
      <c r="BX33" s="240" t="str">
        <f>'1'!KI33</f>
        <v/>
      </c>
      <c r="BY33" s="241">
        <f>'1'!KJ33</f>
        <v>0</v>
      </c>
      <c r="BZ33" s="242" t="str">
        <f>'1'!KL33</f>
        <v/>
      </c>
      <c r="CA33" s="242" t="str">
        <f>'1'!KM33</f>
        <v/>
      </c>
      <c r="CB33" s="240" t="str">
        <f>'1'!KY33</f>
        <v/>
      </c>
      <c r="CC33" s="241">
        <f>'1'!KZ33</f>
        <v>0</v>
      </c>
      <c r="CD33" s="242" t="str">
        <f>'1'!LB33</f>
        <v/>
      </c>
      <c r="CE33" s="242" t="str">
        <f>'1'!LC33</f>
        <v/>
      </c>
      <c r="CF33" s="242"/>
      <c r="CG33" s="242"/>
      <c r="CH33" s="240" t="str">
        <f t="shared" si="1"/>
        <v/>
      </c>
      <c r="CI33" s="244">
        <f>'1'!HX33</f>
        <v>0</v>
      </c>
      <c r="CJ33" s="192" t="str">
        <f>'1'!HZ33</f>
        <v/>
      </c>
      <c r="CK33" s="245" t="str">
        <f>'1'!IA33</f>
        <v/>
      </c>
      <c r="CL33" s="240" t="str">
        <f t="shared" si="2"/>
        <v/>
      </c>
      <c r="CM33" s="244">
        <f>'1'!IN33</f>
        <v>0</v>
      </c>
      <c r="CN33" s="192" t="str">
        <f>'1'!IP33</f>
        <v/>
      </c>
      <c r="CO33" s="245" t="str">
        <f>'1'!IQ33</f>
        <v/>
      </c>
      <c r="CP33" s="240" t="str">
        <f t="shared" si="3"/>
        <v/>
      </c>
      <c r="CQ33" s="244">
        <f>'1'!JD33</f>
        <v>0</v>
      </c>
      <c r="CR33" s="192" t="str">
        <f>'1'!JF33</f>
        <v/>
      </c>
      <c r="CS33" s="245" t="str">
        <f>'1'!JG33</f>
        <v/>
      </c>
      <c r="CT33" s="240" t="str">
        <f t="shared" si="4"/>
        <v/>
      </c>
      <c r="CU33" s="244">
        <f>'1'!JT33</f>
        <v>0</v>
      </c>
      <c r="CV33" s="192" t="str">
        <f>'1'!JV33</f>
        <v/>
      </c>
      <c r="CW33" s="245" t="str">
        <f>'1'!JW33</f>
        <v/>
      </c>
      <c r="CX33" s="240" t="str">
        <f t="shared" si="5"/>
        <v>#REF!</v>
      </c>
      <c r="CY33" s="192">
        <f>'1'!KJ33</f>
        <v>0</v>
      </c>
      <c r="CZ33" s="192" t="str">
        <f>'1'!KL33</f>
        <v/>
      </c>
      <c r="DA33" s="192" t="str">
        <f>'1'!KM33</f>
        <v/>
      </c>
      <c r="DB33" s="240" t="str">
        <f t="shared" si="6"/>
        <v>#REF!</v>
      </c>
      <c r="DC33" s="192">
        <f>'1'!KZ33</f>
        <v>0</v>
      </c>
      <c r="DD33" s="192" t="str">
        <f>'1'!LB33</f>
        <v/>
      </c>
      <c r="DE33" s="192" t="str">
        <f>'1'!LC33</f>
        <v/>
      </c>
      <c r="DF33" s="240" t="str">
        <f t="shared" si="7"/>
        <v>#REF!</v>
      </c>
      <c r="DG33" s="192" t="str">
        <f t="shared" ref="DG33:DI33" si="120">#REF!</f>
        <v>#REF!</v>
      </c>
      <c r="DH33" s="192" t="str">
        <f t="shared" si="120"/>
        <v>#REF!</v>
      </c>
      <c r="DI33" s="192" t="str">
        <f t="shared" si="120"/>
        <v>#REF!</v>
      </c>
      <c r="DJ33" s="240" t="str">
        <f t="shared" si="9"/>
        <v>#REF!</v>
      </c>
      <c r="DK33" s="192" t="str">
        <f t="shared" ref="DK33:DM33" si="121">#REF!</f>
        <v>#REF!</v>
      </c>
      <c r="DL33" s="192" t="str">
        <f t="shared" si="121"/>
        <v>#REF!</v>
      </c>
      <c r="DM33" s="192" t="str">
        <f t="shared" si="121"/>
        <v>#REF!</v>
      </c>
      <c r="DN33" s="166" t="str">
        <f t="shared" si="17"/>
        <v>#REF!</v>
      </c>
      <c r="DO33" s="192" t="str">
        <f t="shared" ref="DO33:DQ33" si="122">#REF!</f>
        <v>#REF!</v>
      </c>
      <c r="DP33" s="192" t="str">
        <f t="shared" si="122"/>
        <v>#REF!</v>
      </c>
      <c r="DQ33" s="192" t="str">
        <f t="shared" si="122"/>
        <v>#REF!</v>
      </c>
      <c r="DR33" s="166" t="str">
        <f t="shared" si="12"/>
        <v>#REF!</v>
      </c>
      <c r="DS33" s="192" t="str">
        <f t="shared" si="13"/>
        <v>#REF!</v>
      </c>
      <c r="DT33" s="192" t="str">
        <f t="shared" ref="DT33:DU33" si="123">#REF!</f>
        <v>#REF!</v>
      </c>
      <c r="DU33" s="192" t="str">
        <f t="shared" si="123"/>
        <v>#REF!</v>
      </c>
    </row>
    <row r="34" ht="15.75" customHeight="1">
      <c r="A34" s="228">
        <f>'1'!A34</f>
        <v>46141</v>
      </c>
      <c r="B34" s="229" t="str">
        <f>'1'!B34</f>
        <v>水</v>
      </c>
      <c r="C34" s="232">
        <f>'1'!C34</f>
        <v>-22200</v>
      </c>
      <c r="D34" s="233">
        <f>'1'!G34</f>
        <v>5</v>
      </c>
      <c r="E34" s="27">
        <f>'1'!H34</f>
        <v>-1</v>
      </c>
      <c r="F34" s="230">
        <f>'1'!J34</f>
        <v>1407</v>
      </c>
      <c r="G34" s="230">
        <f>'1'!K34</f>
        <v>-4000</v>
      </c>
      <c r="H34" s="236">
        <f>'1'!W34</f>
        <v>1</v>
      </c>
      <c r="I34" s="39">
        <f>'1'!X34</f>
        <v>2</v>
      </c>
      <c r="J34" s="231">
        <f>'1'!Z34</f>
        <v>5052</v>
      </c>
      <c r="K34" s="231">
        <f>'1'!AA34</f>
        <v>-1900</v>
      </c>
      <c r="L34" s="233">
        <f>'1'!AM34</f>
        <v>2</v>
      </c>
      <c r="M34" s="27">
        <f>'1'!AN34</f>
        <v>4</v>
      </c>
      <c r="N34" s="230">
        <f>'1'!AP34</f>
        <v>5464</v>
      </c>
      <c r="O34" s="230">
        <f>'1'!AQ34</f>
        <v>1400</v>
      </c>
      <c r="P34" s="236">
        <f>'1'!BC34</f>
        <v>4</v>
      </c>
      <c r="Q34" s="39">
        <f>'1'!BD34</f>
        <v>3</v>
      </c>
      <c r="R34" s="231">
        <f>'1'!BF34</f>
        <v>8306</v>
      </c>
      <c r="S34" s="231">
        <f>'1'!BG34</f>
        <v>-600</v>
      </c>
      <c r="T34" s="233">
        <f>'1'!BS34</f>
        <v>4</v>
      </c>
      <c r="U34" s="27">
        <f>'1'!BT34</f>
        <v>-1</v>
      </c>
      <c r="V34" s="230">
        <f>'1'!BV34</f>
        <v>1137</v>
      </c>
      <c r="W34" s="230">
        <f>'1'!BW34</f>
        <v>-4000</v>
      </c>
      <c r="X34" s="236">
        <f>'1'!CI34</f>
        <v>2</v>
      </c>
      <c r="Y34" s="39">
        <f>'1'!CJ34</f>
        <v>4</v>
      </c>
      <c r="Z34" s="231">
        <f>'1'!CL34</f>
        <v>8091</v>
      </c>
      <c r="AA34" s="231">
        <f>'1'!CM34</f>
        <v>1700</v>
      </c>
      <c r="AB34" s="233">
        <f>'1'!CY34</f>
        <v>3</v>
      </c>
      <c r="AC34" s="27">
        <f>'1'!CZ34</f>
        <v>-1</v>
      </c>
      <c r="AD34" s="226">
        <f>'1'!DB34</f>
        <v>1061</v>
      </c>
      <c r="AE34" s="230">
        <f>'1'!DC34</f>
        <v>-3500</v>
      </c>
      <c r="AF34" s="236">
        <f>'1'!DO34</f>
        <v>6</v>
      </c>
      <c r="AG34" s="39">
        <f>'1'!DP34</f>
        <v>3</v>
      </c>
      <c r="AH34" s="231">
        <f>'1'!DR34</f>
        <v>5492</v>
      </c>
      <c r="AI34" s="231">
        <f>'1'!DS34</f>
        <v>700</v>
      </c>
      <c r="AJ34" s="233">
        <f>'1'!EE34</f>
        <v>3</v>
      </c>
      <c r="AK34" s="27">
        <f>'1'!EF34</f>
        <v>-1</v>
      </c>
      <c r="AL34" s="230">
        <f>'1'!EH34</f>
        <v>1441</v>
      </c>
      <c r="AM34" s="230">
        <f>'1'!EI34</f>
        <v>-3000</v>
      </c>
      <c r="AN34" s="236">
        <f>'1'!EU34</f>
        <v>5</v>
      </c>
      <c r="AO34" s="39">
        <f>'1'!EV34</f>
        <v>-2</v>
      </c>
      <c r="AP34" s="231">
        <f>'1'!EX34</f>
        <v>1787</v>
      </c>
      <c r="AQ34" s="231">
        <f>'1'!EY34</f>
        <v>-5000</v>
      </c>
      <c r="AR34" s="233">
        <f>'1'!FK34</f>
        <v>3</v>
      </c>
      <c r="AS34" s="27">
        <f>'1'!FL34</f>
        <v>5</v>
      </c>
      <c r="AT34" s="230">
        <f>'1'!FN34</f>
        <v>7626</v>
      </c>
      <c r="AU34" s="230">
        <f>'1'!FO34</f>
        <v>2000</v>
      </c>
      <c r="AV34" s="236">
        <f>'1'!GA34</f>
        <v>2</v>
      </c>
      <c r="AW34" s="39">
        <f>'1'!GB34</f>
        <v>1</v>
      </c>
      <c r="AX34" s="231">
        <f>'1'!GD34</f>
        <v>3806</v>
      </c>
      <c r="AY34" s="231">
        <f>'1'!GE34</f>
        <v>-2500</v>
      </c>
      <c r="AZ34" s="233">
        <f>'1'!GQ34</f>
        <v>1</v>
      </c>
      <c r="BA34" s="27">
        <f>'1'!GR34</f>
        <v>4</v>
      </c>
      <c r="BB34" s="230">
        <f>'1'!GT34</f>
        <v>7065</v>
      </c>
      <c r="BC34" s="230">
        <f>'1'!GU34</f>
        <v>1000</v>
      </c>
      <c r="BD34" s="236">
        <f>'1'!HG34</f>
        <v>5</v>
      </c>
      <c r="BE34" s="39">
        <f>'1'!HH34</f>
        <v>-2</v>
      </c>
      <c r="BF34" s="231">
        <f>'1'!HJ34</f>
        <v>1528</v>
      </c>
      <c r="BG34" s="231">
        <f>'1'!HK34</f>
        <v>-4500</v>
      </c>
      <c r="BH34" s="233" t="str">
        <f>'1'!HW34</f>
        <v/>
      </c>
      <c r="BI34" s="27">
        <f>'1'!HX34</f>
        <v>0</v>
      </c>
      <c r="BJ34" s="230" t="str">
        <f>'1'!HZ34</f>
        <v/>
      </c>
      <c r="BK34" s="230" t="str">
        <f>'1'!IA34</f>
        <v/>
      </c>
      <c r="BL34" s="236" t="str">
        <f>'1'!IM34</f>
        <v/>
      </c>
      <c r="BM34" s="39">
        <f>'1'!IN34</f>
        <v>0</v>
      </c>
      <c r="BN34" s="231" t="str">
        <f>'1'!IP34</f>
        <v/>
      </c>
      <c r="BO34" s="231" t="str">
        <f>'1'!IQ34</f>
        <v/>
      </c>
      <c r="BP34" s="233" t="str">
        <f>'1'!JC34</f>
        <v/>
      </c>
      <c r="BQ34" s="27">
        <f>'1'!JD34</f>
        <v>0</v>
      </c>
      <c r="BR34" s="230" t="str">
        <f>'1'!JF34</f>
        <v/>
      </c>
      <c r="BS34" s="230" t="str">
        <f>'1'!JG34</f>
        <v/>
      </c>
      <c r="BT34" s="236" t="str">
        <f>'1'!JS34</f>
        <v/>
      </c>
      <c r="BU34" s="39">
        <f>'1'!JT34</f>
        <v>0</v>
      </c>
      <c r="BV34" s="231" t="str">
        <f>'1'!JV34</f>
        <v/>
      </c>
      <c r="BW34" s="231" t="str">
        <f>'1'!JW34</f>
        <v/>
      </c>
      <c r="BX34" s="233" t="str">
        <f>'1'!KI34</f>
        <v/>
      </c>
      <c r="BY34" s="27">
        <f>'1'!KJ34</f>
        <v>0</v>
      </c>
      <c r="BZ34" s="230" t="str">
        <f>'1'!KL34</f>
        <v/>
      </c>
      <c r="CA34" s="230" t="str">
        <f>'1'!KM34</f>
        <v/>
      </c>
      <c r="CB34" s="236" t="str">
        <f>'1'!KY34</f>
        <v/>
      </c>
      <c r="CC34" s="39">
        <f>'1'!KZ34</f>
        <v>0</v>
      </c>
      <c r="CD34" s="231" t="str">
        <f>'1'!LB34</f>
        <v/>
      </c>
      <c r="CE34" s="231" t="str">
        <f>'1'!LC34</f>
        <v/>
      </c>
      <c r="CF34" s="231"/>
      <c r="CG34" s="231"/>
      <c r="CH34" s="233" t="str">
        <f t="shared" si="1"/>
        <v/>
      </c>
      <c r="CI34" s="26">
        <f>'1'!HX34</f>
        <v>0</v>
      </c>
      <c r="CJ34" s="24" t="str">
        <f>'1'!HZ34</f>
        <v/>
      </c>
      <c r="CK34" s="234" t="str">
        <f>'1'!IA34</f>
        <v/>
      </c>
      <c r="CL34" s="236" t="str">
        <f t="shared" si="2"/>
        <v/>
      </c>
      <c r="CM34" s="38">
        <f>'1'!IN34</f>
        <v>0</v>
      </c>
      <c r="CN34" s="36" t="str">
        <f>'1'!IP34</f>
        <v/>
      </c>
      <c r="CO34" s="235" t="str">
        <f>'1'!IQ34</f>
        <v/>
      </c>
      <c r="CP34" s="233" t="str">
        <f t="shared" si="3"/>
        <v/>
      </c>
      <c r="CQ34" s="26">
        <f>'1'!JD34</f>
        <v>0</v>
      </c>
      <c r="CR34" s="24" t="str">
        <f>'1'!JF34</f>
        <v/>
      </c>
      <c r="CS34" s="234" t="str">
        <f>'1'!JG34</f>
        <v/>
      </c>
      <c r="CT34" s="236" t="str">
        <f t="shared" si="4"/>
        <v/>
      </c>
      <c r="CU34" s="38">
        <f>'1'!JT34</f>
        <v>0</v>
      </c>
      <c r="CV34" s="36" t="str">
        <f>'1'!JV34</f>
        <v/>
      </c>
      <c r="CW34" s="235" t="str">
        <f>'1'!JW34</f>
        <v/>
      </c>
      <c r="CX34" s="233" t="str">
        <f t="shared" si="5"/>
        <v>#REF!</v>
      </c>
      <c r="CY34" s="24">
        <f>'1'!KJ34</f>
        <v>0</v>
      </c>
      <c r="CZ34" s="24" t="str">
        <f>'1'!KL34</f>
        <v/>
      </c>
      <c r="DA34" s="24" t="str">
        <f>'1'!KM34</f>
        <v/>
      </c>
      <c r="DB34" s="236" t="str">
        <f t="shared" si="6"/>
        <v>#REF!</v>
      </c>
      <c r="DC34" s="36">
        <f>'1'!KZ34</f>
        <v>0</v>
      </c>
      <c r="DD34" s="36" t="str">
        <f>'1'!LB34</f>
        <v/>
      </c>
      <c r="DE34" s="36" t="str">
        <f>'1'!LC34</f>
        <v/>
      </c>
      <c r="DF34" s="233" t="str">
        <f t="shared" si="7"/>
        <v>#REF!</v>
      </c>
      <c r="DG34" s="24" t="str">
        <f t="shared" ref="DG34:DI34" si="124">#REF!</f>
        <v>#REF!</v>
      </c>
      <c r="DH34" s="24" t="str">
        <f t="shared" si="124"/>
        <v>#REF!</v>
      </c>
      <c r="DI34" s="24" t="str">
        <f t="shared" si="124"/>
        <v>#REF!</v>
      </c>
      <c r="DJ34" s="236" t="str">
        <f t="shared" si="9"/>
        <v>#REF!</v>
      </c>
      <c r="DK34" s="36" t="str">
        <f t="shared" ref="DK34:DM34" si="125">#REF!</f>
        <v>#REF!</v>
      </c>
      <c r="DL34" s="36" t="str">
        <f t="shared" si="125"/>
        <v>#REF!</v>
      </c>
      <c r="DM34" s="36" t="str">
        <f t="shared" si="125"/>
        <v>#REF!</v>
      </c>
      <c r="DN34" s="159" t="str">
        <f t="shared" si="17"/>
        <v>#REF!</v>
      </c>
      <c r="DO34" s="24" t="str">
        <f t="shared" ref="DO34:DQ34" si="126">#REF!</f>
        <v>#REF!</v>
      </c>
      <c r="DP34" s="24" t="str">
        <f t="shared" si="126"/>
        <v>#REF!</v>
      </c>
      <c r="DQ34" s="24" t="str">
        <f t="shared" si="126"/>
        <v>#REF!</v>
      </c>
      <c r="DR34" s="209" t="str">
        <f t="shared" si="12"/>
        <v>#REF!</v>
      </c>
      <c r="DS34" s="210" t="str">
        <f t="shared" si="13"/>
        <v>#REF!</v>
      </c>
      <c r="DT34" s="210" t="str">
        <f t="shared" ref="DT34:DU34" si="127">#REF!</f>
        <v>#REF!</v>
      </c>
      <c r="DU34" s="210" t="str">
        <f t="shared" si="127"/>
        <v>#REF!</v>
      </c>
    </row>
    <row r="35" ht="15.75" customHeight="1">
      <c r="A35" s="228">
        <f>'1'!A35</f>
        <v>46142</v>
      </c>
      <c r="B35" s="229" t="str">
        <f>'1'!B35</f>
        <v>木</v>
      </c>
      <c r="C35" s="232">
        <f>'1'!C35</f>
        <v>-17000</v>
      </c>
      <c r="D35" s="233">
        <f>'1'!G35</f>
        <v>6</v>
      </c>
      <c r="E35" s="27">
        <f>'1'!H35</f>
        <v>1</v>
      </c>
      <c r="F35" s="230">
        <f>'1'!J35</f>
        <v>1733</v>
      </c>
      <c r="G35" s="246">
        <f>'1'!K35</f>
        <v>-2500</v>
      </c>
      <c r="H35" s="236">
        <f>'1'!W35</f>
        <v>2</v>
      </c>
      <c r="I35" s="39">
        <f>'1'!X35</f>
        <v>1</v>
      </c>
      <c r="J35" s="231">
        <f>'1'!Z35</f>
        <v>3262</v>
      </c>
      <c r="K35" s="247">
        <f>'1'!AA35</f>
        <v>-2300</v>
      </c>
      <c r="L35" s="233">
        <f>'1'!AM35</f>
        <v>1</v>
      </c>
      <c r="M35" s="27">
        <f>'1'!AN35</f>
        <v>3</v>
      </c>
      <c r="N35" s="230">
        <f>'1'!AP35</f>
        <v>5612</v>
      </c>
      <c r="O35" s="246">
        <f>'1'!AQ35</f>
        <v>700</v>
      </c>
      <c r="P35" s="236">
        <f>'1'!BC35</f>
        <v>5</v>
      </c>
      <c r="Q35" s="39">
        <f>'1'!BD35</f>
        <v>6</v>
      </c>
      <c r="R35" s="231">
        <f>'1'!BF35</f>
        <v>9243</v>
      </c>
      <c r="S35" s="247">
        <f>'1'!BG35</f>
        <v>7000</v>
      </c>
      <c r="T35" s="233">
        <f>'1'!BS35</f>
        <v>5</v>
      </c>
      <c r="U35" s="27">
        <f>'1'!BT35</f>
        <v>3</v>
      </c>
      <c r="V35" s="230">
        <f>'1'!BV35</f>
        <v>4885</v>
      </c>
      <c r="W35" s="246">
        <f>'1'!BW35</f>
        <v>100</v>
      </c>
      <c r="X35" s="236">
        <f>'1'!CI35</f>
        <v>1</v>
      </c>
      <c r="Y35" s="39">
        <f>'1'!CJ35</f>
        <v>1</v>
      </c>
      <c r="Z35" s="231">
        <f>'1'!CL35</f>
        <v>3262</v>
      </c>
      <c r="AA35" s="247">
        <f>'1'!CM35</f>
        <v>-2300</v>
      </c>
      <c r="AB35" s="233">
        <f>'1'!CY35</f>
        <v>4</v>
      </c>
      <c r="AC35" s="27">
        <f>'1'!CZ35</f>
        <v>-3</v>
      </c>
      <c r="AD35" s="226">
        <f>'1'!DB35</f>
        <v>745</v>
      </c>
      <c r="AE35" s="246">
        <f>'1'!DC35</f>
        <v>-6000</v>
      </c>
      <c r="AF35" s="236">
        <f>'1'!DO35</f>
        <v>7</v>
      </c>
      <c r="AG35" s="39">
        <f>'1'!DP35</f>
        <v>4</v>
      </c>
      <c r="AH35" s="231">
        <f>'1'!DR35</f>
        <v>8033</v>
      </c>
      <c r="AI35" s="247">
        <f>'1'!DS35</f>
        <v>500</v>
      </c>
      <c r="AJ35" s="233">
        <f>'1'!EE35</f>
        <v>4</v>
      </c>
      <c r="AK35" s="27">
        <f>'1'!EF35</f>
        <v>3</v>
      </c>
      <c r="AL35" s="230">
        <f>'1'!EH35</f>
        <v>6102</v>
      </c>
      <c r="AM35" s="246">
        <f>'1'!EI35</f>
        <v>-800</v>
      </c>
      <c r="AN35" s="236">
        <f>'1'!EU35</f>
        <v>6</v>
      </c>
      <c r="AO35" s="39">
        <f>'1'!EV35</f>
        <v>-1</v>
      </c>
      <c r="AP35" s="231">
        <f>'1'!EX35</f>
        <v>1249</v>
      </c>
      <c r="AQ35" s="247">
        <f>'1'!EY35</f>
        <v>-3500</v>
      </c>
      <c r="AR35" s="233">
        <f>'1'!FK35</f>
        <v>1</v>
      </c>
      <c r="AS35" s="27">
        <f>'1'!FL35</f>
        <v>1</v>
      </c>
      <c r="AT35" s="230">
        <f>'1'!FN35</f>
        <v>3323</v>
      </c>
      <c r="AU35" s="246">
        <f>'1'!FO35</f>
        <v>-3000</v>
      </c>
      <c r="AV35" s="236">
        <f>'1'!GA35</f>
        <v>3</v>
      </c>
      <c r="AW35" s="39">
        <f>'1'!GB35</f>
        <v>1</v>
      </c>
      <c r="AX35" s="231">
        <f>'1'!GD35</f>
        <v>1360</v>
      </c>
      <c r="AY35" s="247">
        <f>'1'!GE35</f>
        <v>-3000</v>
      </c>
      <c r="AZ35" s="233">
        <f>'1'!GQ35</f>
        <v>1</v>
      </c>
      <c r="BA35" s="27">
        <f>'1'!GR35</f>
        <v>1</v>
      </c>
      <c r="BB35" s="230">
        <f>'1'!GT35</f>
        <v>1729</v>
      </c>
      <c r="BC35" s="246">
        <f>'1'!GU35</f>
        <v>-2300</v>
      </c>
      <c r="BD35" s="236">
        <f>'1'!HG35</f>
        <v>6</v>
      </c>
      <c r="BE35" s="39">
        <f>'1'!HH35</f>
        <v>3</v>
      </c>
      <c r="BF35" s="231">
        <f>'1'!HJ35</f>
        <v>4903</v>
      </c>
      <c r="BG35" s="247">
        <f>'1'!HK35</f>
        <v>400</v>
      </c>
      <c r="BH35" s="233" t="str">
        <f>'1'!HW35</f>
        <v/>
      </c>
      <c r="BI35" s="27">
        <f>'1'!HX35</f>
        <v>0</v>
      </c>
      <c r="BJ35" s="230" t="str">
        <f>'1'!HZ35</f>
        <v/>
      </c>
      <c r="BK35" s="246" t="str">
        <f>'1'!IA35</f>
        <v/>
      </c>
      <c r="BL35" s="236" t="str">
        <f>'1'!IM35</f>
        <v/>
      </c>
      <c r="BM35" s="39">
        <f>'1'!IN35</f>
        <v>0</v>
      </c>
      <c r="BN35" s="231" t="str">
        <f>'1'!IP35</f>
        <v/>
      </c>
      <c r="BO35" s="247" t="str">
        <f>'1'!IQ35</f>
        <v/>
      </c>
      <c r="BP35" s="233" t="str">
        <f>'1'!JC35</f>
        <v/>
      </c>
      <c r="BQ35" s="27">
        <f>'1'!JD35</f>
        <v>0</v>
      </c>
      <c r="BR35" s="230" t="str">
        <f>'1'!JF35</f>
        <v/>
      </c>
      <c r="BS35" s="246" t="str">
        <f>'1'!JG35</f>
        <v/>
      </c>
      <c r="BT35" s="236" t="str">
        <f>'1'!JS35</f>
        <v/>
      </c>
      <c r="BU35" s="39">
        <f>'1'!JT35</f>
        <v>0</v>
      </c>
      <c r="BV35" s="231" t="str">
        <f>'1'!JV35</f>
        <v/>
      </c>
      <c r="BW35" s="247" t="str">
        <f>'1'!JW35</f>
        <v/>
      </c>
      <c r="BX35" s="233" t="str">
        <f>'1'!KI35</f>
        <v/>
      </c>
      <c r="BY35" s="27">
        <f>'1'!KJ35</f>
        <v>0</v>
      </c>
      <c r="BZ35" s="230" t="str">
        <f>'1'!KL35</f>
        <v/>
      </c>
      <c r="CA35" s="246" t="str">
        <f>'1'!KM35</f>
        <v/>
      </c>
      <c r="CB35" s="236" t="str">
        <f>'1'!KY35</f>
        <v/>
      </c>
      <c r="CC35" s="39">
        <f>'1'!KZ35</f>
        <v>0</v>
      </c>
      <c r="CD35" s="231" t="str">
        <f>'1'!LB35</f>
        <v/>
      </c>
      <c r="CE35" s="247" t="str">
        <f>'1'!LC35</f>
        <v/>
      </c>
      <c r="CF35" s="247"/>
      <c r="CG35" s="247"/>
      <c r="CH35" s="233" t="str">
        <f t="shared" si="1"/>
        <v/>
      </c>
      <c r="CI35" s="24">
        <f>'1'!HX35</f>
        <v>0</v>
      </c>
      <c r="CJ35" s="24" t="str">
        <f>'1'!HZ35</f>
        <v/>
      </c>
      <c r="CK35" s="248" t="str">
        <f>'1'!IA35</f>
        <v/>
      </c>
      <c r="CL35" s="236" t="str">
        <f t="shared" si="2"/>
        <v/>
      </c>
      <c r="CM35" s="36">
        <f>'1'!IN35</f>
        <v>0</v>
      </c>
      <c r="CN35" s="36" t="str">
        <f>'1'!IP35</f>
        <v/>
      </c>
      <c r="CO35" s="249" t="str">
        <f>'1'!IQ35</f>
        <v/>
      </c>
      <c r="CP35" s="233" t="str">
        <f t="shared" si="3"/>
        <v/>
      </c>
      <c r="CQ35" s="24">
        <f>'1'!JD35</f>
        <v>0</v>
      </c>
      <c r="CR35" s="24" t="str">
        <f>'1'!JF35</f>
        <v/>
      </c>
      <c r="CS35" s="248" t="str">
        <f>'1'!JG35</f>
        <v/>
      </c>
      <c r="CT35" s="236" t="str">
        <f t="shared" si="4"/>
        <v/>
      </c>
      <c r="CU35" s="36">
        <f>'1'!JT35</f>
        <v>0</v>
      </c>
      <c r="CV35" s="36" t="str">
        <f>'1'!JV35</f>
        <v/>
      </c>
      <c r="CW35" s="249" t="str">
        <f>'1'!JW35</f>
        <v/>
      </c>
      <c r="CX35" s="233" t="str">
        <f t="shared" si="5"/>
        <v>#REF!</v>
      </c>
      <c r="CY35" s="24">
        <f>'1'!KJ35</f>
        <v>0</v>
      </c>
      <c r="CZ35" s="24" t="str">
        <f>'1'!KL35</f>
        <v/>
      </c>
      <c r="DA35" s="24" t="str">
        <f>'1'!KM35</f>
        <v/>
      </c>
      <c r="DB35" s="236" t="str">
        <f t="shared" si="6"/>
        <v>#REF!</v>
      </c>
      <c r="DC35" s="36">
        <f>'1'!KZ35</f>
        <v>0</v>
      </c>
      <c r="DD35" s="36" t="str">
        <f>'1'!LB35</f>
        <v/>
      </c>
      <c r="DE35" s="36" t="str">
        <f>'1'!LC35</f>
        <v/>
      </c>
      <c r="DF35" s="233" t="str">
        <f t="shared" si="7"/>
        <v>#REF!</v>
      </c>
      <c r="DG35" s="24" t="str">
        <f t="shared" ref="DG35:DI35" si="128">#REF!</f>
        <v>#REF!</v>
      </c>
      <c r="DH35" s="24" t="str">
        <f t="shared" si="128"/>
        <v>#REF!</v>
      </c>
      <c r="DI35" s="24" t="str">
        <f t="shared" si="128"/>
        <v>#REF!</v>
      </c>
      <c r="DJ35" s="236" t="str">
        <f t="shared" si="9"/>
        <v>#REF!</v>
      </c>
      <c r="DK35" s="36" t="str">
        <f t="shared" ref="DK35:DM35" si="129">#REF!</f>
        <v>#REF!</v>
      </c>
      <c r="DL35" s="36" t="str">
        <f t="shared" si="129"/>
        <v>#REF!</v>
      </c>
      <c r="DM35" s="36" t="str">
        <f t="shared" si="129"/>
        <v>#REF!</v>
      </c>
      <c r="DN35" s="159" t="str">
        <f t="shared" si="17"/>
        <v>#REF!</v>
      </c>
      <c r="DO35" s="24" t="str">
        <f t="shared" ref="DO35:DQ35" si="130">#REF!</f>
        <v>#REF!</v>
      </c>
      <c r="DP35" s="24" t="str">
        <f t="shared" si="130"/>
        <v>#REF!</v>
      </c>
      <c r="DQ35" s="24" t="str">
        <f t="shared" si="130"/>
        <v>#REF!</v>
      </c>
      <c r="DR35" s="209" t="str">
        <f t="shared" si="12"/>
        <v>#REF!</v>
      </c>
      <c r="DS35" s="210" t="str">
        <f t="shared" si="13"/>
        <v>#REF!</v>
      </c>
      <c r="DT35" s="210" t="str">
        <f t="shared" ref="DT35:DU35" si="131">#REF!</f>
        <v>#REF!</v>
      </c>
      <c r="DU35" s="210" t="str">
        <f t="shared" si="131"/>
        <v>#REF!</v>
      </c>
    </row>
    <row r="36" ht="15.75" customHeight="1">
      <c r="A36" s="228" t="str">
        <f>'1'!A36</f>
        <v/>
      </c>
      <c r="B36" s="229" t="str">
        <f>'1'!B36</f>
        <v/>
      </c>
      <c r="C36" s="232">
        <f>'1'!C36</f>
        <v>0</v>
      </c>
      <c r="D36" s="233">
        <f>'1'!G36</f>
        <v>7</v>
      </c>
      <c r="E36" s="27">
        <f>'1'!H36</f>
        <v>0</v>
      </c>
      <c r="F36" s="230" t="str">
        <f>'1'!J36</f>
        <v/>
      </c>
      <c r="G36" s="230" t="str">
        <f>'1'!K36</f>
        <v/>
      </c>
      <c r="H36" s="236">
        <f>'1'!W36</f>
        <v>3</v>
      </c>
      <c r="I36" s="39">
        <f>'1'!X36</f>
        <v>0</v>
      </c>
      <c r="J36" s="231" t="str">
        <f>'1'!Z36</f>
        <v/>
      </c>
      <c r="K36" s="231" t="str">
        <f>'1'!AA36</f>
        <v/>
      </c>
      <c r="L36" s="233">
        <f>'1'!AM36</f>
        <v>2</v>
      </c>
      <c r="M36" s="27">
        <f>'1'!AN36</f>
        <v>0</v>
      </c>
      <c r="N36" s="230" t="str">
        <f>'1'!AP36</f>
        <v/>
      </c>
      <c r="O36" s="230" t="str">
        <f>'1'!AQ36</f>
        <v/>
      </c>
      <c r="P36" s="236">
        <f>'1'!BC36</f>
        <v>1</v>
      </c>
      <c r="Q36" s="39">
        <f>'1'!BD36</f>
        <v>0</v>
      </c>
      <c r="R36" s="231" t="str">
        <f>'1'!BF36</f>
        <v/>
      </c>
      <c r="S36" s="231" t="str">
        <f>'1'!BG36</f>
        <v/>
      </c>
      <c r="T36" s="233">
        <f>'1'!BS36</f>
        <v>6</v>
      </c>
      <c r="U36" s="27">
        <f>'1'!BT36</f>
        <v>0</v>
      </c>
      <c r="V36" s="230" t="str">
        <f>'1'!BV36</f>
        <v/>
      </c>
      <c r="W36" s="230" t="str">
        <f>'1'!BW36</f>
        <v/>
      </c>
      <c r="X36" s="236">
        <f>'1'!CI36</f>
        <v>2</v>
      </c>
      <c r="Y36" s="39">
        <f>'1'!CJ36</f>
        <v>0</v>
      </c>
      <c r="Z36" s="231" t="str">
        <f>'1'!CL36</f>
        <v/>
      </c>
      <c r="AA36" s="231" t="str">
        <f>'1'!CM36</f>
        <v/>
      </c>
      <c r="AB36" s="233">
        <f>'1'!CY36</f>
        <v>5</v>
      </c>
      <c r="AC36" s="27">
        <f>'1'!CZ36</f>
        <v>0</v>
      </c>
      <c r="AD36" s="226" t="str">
        <f>'1'!DB36</f>
        <v/>
      </c>
      <c r="AE36" s="230" t="str">
        <f>'1'!DC36</f>
        <v/>
      </c>
      <c r="AF36" s="236">
        <f>'1'!DO36</f>
        <v>1</v>
      </c>
      <c r="AG36" s="39">
        <f>'1'!DP36</f>
        <v>0</v>
      </c>
      <c r="AH36" s="231" t="str">
        <f>'1'!DR36</f>
        <v/>
      </c>
      <c r="AI36" s="231" t="str">
        <f>'1'!DS36</f>
        <v/>
      </c>
      <c r="AJ36" s="233">
        <f>'1'!EE36</f>
        <v>5</v>
      </c>
      <c r="AK36" s="27">
        <f>'1'!EF36</f>
        <v>0</v>
      </c>
      <c r="AL36" s="230" t="str">
        <f>'1'!EH36</f>
        <v/>
      </c>
      <c r="AM36" s="230" t="str">
        <f>'1'!EI36</f>
        <v/>
      </c>
      <c r="AN36" s="236">
        <f>'1'!EU36</f>
        <v>7</v>
      </c>
      <c r="AO36" s="39">
        <f>'1'!EV36</f>
        <v>0</v>
      </c>
      <c r="AP36" s="231" t="str">
        <f>'1'!EX36</f>
        <v/>
      </c>
      <c r="AQ36" s="231" t="str">
        <f>'1'!EY36</f>
        <v/>
      </c>
      <c r="AR36" s="233">
        <f>'1'!FK36</f>
        <v>2</v>
      </c>
      <c r="AS36" s="27">
        <f>'1'!FL36</f>
        <v>0</v>
      </c>
      <c r="AT36" s="230" t="str">
        <f>'1'!FN36</f>
        <v/>
      </c>
      <c r="AU36" s="230" t="str">
        <f>'1'!FO36</f>
        <v/>
      </c>
      <c r="AV36" s="236">
        <f>'1'!GA36</f>
        <v>4</v>
      </c>
      <c r="AW36" s="39">
        <f>'1'!GB36</f>
        <v>0</v>
      </c>
      <c r="AX36" s="231" t="str">
        <f>'1'!GD36</f>
        <v/>
      </c>
      <c r="AY36" s="231" t="str">
        <f>'1'!GE36</f>
        <v/>
      </c>
      <c r="AZ36" s="233">
        <f>'1'!GQ36</f>
        <v>2</v>
      </c>
      <c r="BA36" s="27">
        <f>'1'!GR36</f>
        <v>0</v>
      </c>
      <c r="BB36" s="230" t="str">
        <f>'1'!GT36</f>
        <v/>
      </c>
      <c r="BC36" s="230" t="str">
        <f>'1'!GU36</f>
        <v/>
      </c>
      <c r="BD36" s="236">
        <f>'1'!HG36</f>
        <v>7</v>
      </c>
      <c r="BE36" s="39">
        <f>'1'!HH36</f>
        <v>0</v>
      </c>
      <c r="BF36" s="231" t="str">
        <f>'1'!HJ36</f>
        <v/>
      </c>
      <c r="BG36" s="231" t="str">
        <f>'1'!HK36</f>
        <v/>
      </c>
      <c r="BH36" s="233" t="str">
        <f>'1'!HW36</f>
        <v/>
      </c>
      <c r="BI36" s="27">
        <f>'1'!HX36</f>
        <v>0</v>
      </c>
      <c r="BJ36" s="230" t="str">
        <f>'1'!HZ36</f>
        <v/>
      </c>
      <c r="BK36" s="230" t="str">
        <f>'1'!IA36</f>
        <v/>
      </c>
      <c r="BL36" s="236" t="str">
        <f>'1'!IM36</f>
        <v/>
      </c>
      <c r="BM36" s="39">
        <f>'1'!IN36</f>
        <v>0</v>
      </c>
      <c r="BN36" s="231" t="str">
        <f>'1'!IP36</f>
        <v/>
      </c>
      <c r="BO36" s="231" t="str">
        <f>'1'!IQ36</f>
        <v/>
      </c>
      <c r="BP36" s="233" t="str">
        <f>'1'!JC36</f>
        <v/>
      </c>
      <c r="BQ36" s="27">
        <f>'1'!JD36</f>
        <v>0</v>
      </c>
      <c r="BR36" s="230" t="str">
        <f>'1'!JF36</f>
        <v/>
      </c>
      <c r="BS36" s="230" t="str">
        <f>'1'!JG36</f>
        <v/>
      </c>
      <c r="BT36" s="236" t="str">
        <f>'1'!JS36</f>
        <v/>
      </c>
      <c r="BU36" s="39">
        <f>'1'!JT36</f>
        <v>0</v>
      </c>
      <c r="BV36" s="231" t="str">
        <f>'1'!JV36</f>
        <v/>
      </c>
      <c r="BW36" s="231" t="str">
        <f>'1'!JW36</f>
        <v/>
      </c>
      <c r="BX36" s="233" t="str">
        <f>'1'!KI36</f>
        <v/>
      </c>
      <c r="BY36" s="27">
        <f>'1'!KJ36</f>
        <v>0</v>
      </c>
      <c r="BZ36" s="230" t="str">
        <f>'1'!KL36</f>
        <v/>
      </c>
      <c r="CA36" s="230" t="str">
        <f>'1'!KM36</f>
        <v/>
      </c>
      <c r="CB36" s="236" t="str">
        <f>'1'!KY36</f>
        <v/>
      </c>
      <c r="CC36" s="39">
        <f>'1'!KZ36</f>
        <v>0</v>
      </c>
      <c r="CD36" s="231" t="str">
        <f>'1'!LB36</f>
        <v/>
      </c>
      <c r="CE36" s="231" t="str">
        <f>'1'!LC36</f>
        <v/>
      </c>
      <c r="CF36" s="231"/>
      <c r="CG36" s="231"/>
      <c r="CH36" s="233" t="str">
        <f t="shared" si="1"/>
        <v/>
      </c>
      <c r="CI36" s="26">
        <f>'1'!HX36</f>
        <v>0</v>
      </c>
      <c r="CJ36" s="24" t="str">
        <f>'1'!HZ36</f>
        <v/>
      </c>
      <c r="CK36" s="234" t="str">
        <f>'1'!IA36</f>
        <v/>
      </c>
      <c r="CL36" s="236" t="str">
        <f t="shared" si="2"/>
        <v/>
      </c>
      <c r="CM36" s="38">
        <f>'1'!IN36</f>
        <v>0</v>
      </c>
      <c r="CN36" s="36" t="str">
        <f>'1'!IP36</f>
        <v/>
      </c>
      <c r="CO36" s="235" t="str">
        <f>'1'!IQ36</f>
        <v/>
      </c>
      <c r="CP36" s="233" t="str">
        <f t="shared" si="3"/>
        <v/>
      </c>
      <c r="CQ36" s="26">
        <f>'1'!JD36</f>
        <v>0</v>
      </c>
      <c r="CR36" s="24" t="str">
        <f>'1'!JF36</f>
        <v/>
      </c>
      <c r="CS36" s="234" t="str">
        <f>'1'!JG36</f>
        <v/>
      </c>
      <c r="CT36" s="236" t="str">
        <f t="shared" si="4"/>
        <v/>
      </c>
      <c r="CU36" s="38">
        <f>'1'!JT36</f>
        <v>0</v>
      </c>
      <c r="CV36" s="36" t="str">
        <f>'1'!JV36</f>
        <v/>
      </c>
      <c r="CW36" s="235" t="str">
        <f>'1'!JW36</f>
        <v/>
      </c>
      <c r="CX36" s="233" t="str">
        <f t="shared" si="5"/>
        <v>#REF!</v>
      </c>
      <c r="CY36" s="24">
        <f>'1'!KJ36</f>
        <v>0</v>
      </c>
      <c r="CZ36" s="24" t="str">
        <f>'1'!KL36</f>
        <v/>
      </c>
      <c r="DA36" s="24" t="str">
        <f>'1'!KM36</f>
        <v/>
      </c>
      <c r="DB36" s="236" t="str">
        <f t="shared" si="6"/>
        <v>#REF!</v>
      </c>
      <c r="DC36" s="36">
        <f>'1'!KZ36</f>
        <v>0</v>
      </c>
      <c r="DD36" s="36" t="str">
        <f>'1'!LB36</f>
        <v/>
      </c>
      <c r="DE36" s="36" t="str">
        <f>'1'!LC36</f>
        <v/>
      </c>
      <c r="DF36" s="233" t="str">
        <f t="shared" si="7"/>
        <v>#REF!</v>
      </c>
      <c r="DG36" s="24" t="str">
        <f t="shared" ref="DG36:DI36" si="132">#REF!</f>
        <v>#REF!</v>
      </c>
      <c r="DH36" s="24" t="str">
        <f t="shared" si="132"/>
        <v>#REF!</v>
      </c>
      <c r="DI36" s="24" t="str">
        <f t="shared" si="132"/>
        <v>#REF!</v>
      </c>
      <c r="DJ36" s="236" t="str">
        <f t="shared" si="9"/>
        <v>#REF!</v>
      </c>
      <c r="DK36" s="36" t="str">
        <f t="shared" ref="DK36:DM36" si="133">#REF!</f>
        <v>#REF!</v>
      </c>
      <c r="DL36" s="36" t="str">
        <f t="shared" si="133"/>
        <v>#REF!</v>
      </c>
      <c r="DM36" s="36" t="str">
        <f t="shared" si="133"/>
        <v>#REF!</v>
      </c>
      <c r="DN36" s="159" t="str">
        <f t="shared" si="17"/>
        <v>#REF!</v>
      </c>
      <c r="DO36" s="24" t="str">
        <f t="shared" ref="DO36:DQ36" si="134">#REF!</f>
        <v>#REF!</v>
      </c>
      <c r="DP36" s="24" t="str">
        <f t="shared" si="134"/>
        <v>#REF!</v>
      </c>
      <c r="DQ36" s="24" t="str">
        <f t="shared" si="134"/>
        <v>#REF!</v>
      </c>
      <c r="DR36" s="209" t="str">
        <f t="shared" si="12"/>
        <v>#REF!</v>
      </c>
      <c r="DS36" s="210" t="str">
        <f t="shared" si="13"/>
        <v>#REF!</v>
      </c>
      <c r="DT36" s="210" t="str">
        <f t="shared" ref="DT36:DU36" si="135">#REF!</f>
        <v>#REF!</v>
      </c>
      <c r="DU36" s="210" t="str">
        <f t="shared" si="135"/>
        <v>#REF!</v>
      </c>
    </row>
    <row r="37" ht="15.75" customHeight="1">
      <c r="A37" s="250" t="str">
        <f>'1'!A37</f>
        <v/>
      </c>
      <c r="B37" s="251" t="str">
        <f>'1'!B37</f>
        <v/>
      </c>
      <c r="C37" s="252">
        <f>'1'!C37</f>
        <v>-158200</v>
      </c>
      <c r="D37" s="253">
        <f>'1'!G37</f>
        <v>7</v>
      </c>
      <c r="E37" s="254">
        <f>'1'!H37</f>
        <v>0</v>
      </c>
      <c r="F37" s="255"/>
      <c r="G37" s="256">
        <f>'1'!K37</f>
        <v>-13500</v>
      </c>
      <c r="H37" s="253">
        <f>'1'!W37</f>
        <v>3</v>
      </c>
      <c r="I37" s="254">
        <f>'1'!X37</f>
        <v>0</v>
      </c>
      <c r="J37" s="256"/>
      <c r="K37" s="256">
        <f>'1'!AA37</f>
        <v>-12600</v>
      </c>
      <c r="L37" s="253">
        <f>'1'!AM37</f>
        <v>2</v>
      </c>
      <c r="M37" s="254">
        <f>'1'!AN37</f>
        <v>0</v>
      </c>
      <c r="N37" s="255" t="str">
        <f>'1'!AP37</f>
        <v/>
      </c>
      <c r="O37" s="256">
        <f>'1'!AQ37</f>
        <v>1300</v>
      </c>
      <c r="P37" s="253">
        <f>'1'!BC37</f>
        <v>1</v>
      </c>
      <c r="Q37" s="254">
        <f>'1'!BD37</f>
        <v>0</v>
      </c>
      <c r="R37" s="255" t="str">
        <f>'1'!BF37</f>
        <v/>
      </c>
      <c r="S37" s="256">
        <f>'1'!BG37</f>
        <v>-1600</v>
      </c>
      <c r="T37" s="253">
        <f>'1'!BS37</f>
        <v>6</v>
      </c>
      <c r="U37" s="254">
        <f>'1'!BT37</f>
        <v>0</v>
      </c>
      <c r="V37" s="255" t="str">
        <f>'1'!BV37</f>
        <v/>
      </c>
      <c r="W37" s="256">
        <f>'1'!BW37</f>
        <v>-23000</v>
      </c>
      <c r="X37" s="253">
        <f>'1'!CI37</f>
        <v>2</v>
      </c>
      <c r="Y37" s="254">
        <f>'1'!CJ37</f>
        <v>0</v>
      </c>
      <c r="Z37" s="255" t="str">
        <f>'1'!CL37</f>
        <v/>
      </c>
      <c r="AA37" s="256">
        <f>'1'!CM37</f>
        <v>-200</v>
      </c>
      <c r="AB37" s="253">
        <f>'1'!CY37</f>
        <v>5</v>
      </c>
      <c r="AC37" s="254">
        <f>'1'!CZ37</f>
        <v>0</v>
      </c>
      <c r="AD37" s="257" t="str">
        <f>'1'!DB37</f>
        <v/>
      </c>
      <c r="AE37" s="256">
        <f>'1'!DC37</f>
        <v>-17900</v>
      </c>
      <c r="AF37" s="253">
        <f>'1'!DO37</f>
        <v>1</v>
      </c>
      <c r="AG37" s="254">
        <f>'1'!DP37</f>
        <v>0</v>
      </c>
      <c r="AH37" s="255" t="str">
        <f>'1'!DR37</f>
        <v/>
      </c>
      <c r="AI37" s="256">
        <f>'1'!DS37</f>
        <v>-11400</v>
      </c>
      <c r="AJ37" s="253">
        <f>'1'!EE37</f>
        <v>5</v>
      </c>
      <c r="AK37" s="254">
        <f>'1'!EF37</f>
        <v>0</v>
      </c>
      <c r="AL37" s="255" t="str">
        <f>'1'!EH37</f>
        <v/>
      </c>
      <c r="AM37" s="256">
        <f>'1'!EI37</f>
        <v>-14200</v>
      </c>
      <c r="AN37" s="253">
        <f>'1'!EU37</f>
        <v>7</v>
      </c>
      <c r="AO37" s="254">
        <f>'1'!EV37</f>
        <v>0</v>
      </c>
      <c r="AP37" s="255" t="str">
        <f>'1'!EX37</f>
        <v/>
      </c>
      <c r="AQ37" s="256">
        <f>'1'!EY37</f>
        <v>-20100</v>
      </c>
      <c r="AR37" s="253">
        <f>'1'!FK37</f>
        <v>2</v>
      </c>
      <c r="AS37" s="254">
        <f>'1'!FL37</f>
        <v>0</v>
      </c>
      <c r="AT37" s="255" t="str">
        <f>'1'!FN37</f>
        <v/>
      </c>
      <c r="AU37" s="256">
        <f>'1'!FO37</f>
        <v>-20100</v>
      </c>
      <c r="AV37" s="253">
        <f>'1'!GA37</f>
        <v>4</v>
      </c>
      <c r="AW37" s="254">
        <f>'1'!GB37</f>
        <v>0</v>
      </c>
      <c r="AX37" s="255" t="str">
        <f>'1'!GD37</f>
        <v/>
      </c>
      <c r="AY37" s="256">
        <f>'1'!GE37</f>
        <v>-8200</v>
      </c>
      <c r="AZ37" s="253">
        <f>'1'!GQ37</f>
        <v>2</v>
      </c>
      <c r="BA37" s="254">
        <f>'1'!GR37</f>
        <v>0</v>
      </c>
      <c r="BB37" s="255" t="str">
        <f>'1'!GT37</f>
        <v/>
      </c>
      <c r="BC37" s="256">
        <f>'1'!GU37</f>
        <v>-16600</v>
      </c>
      <c r="BD37" s="253">
        <f>'1'!HG37</f>
        <v>7</v>
      </c>
      <c r="BE37" s="254">
        <f>'1'!HH37</f>
        <v>0</v>
      </c>
      <c r="BF37" s="255" t="str">
        <f>'1'!HJ37</f>
        <v/>
      </c>
      <c r="BG37" s="256">
        <f>'1'!HK37</f>
        <v>-100</v>
      </c>
      <c r="BH37" s="253" t="str">
        <f>'1'!HW37</f>
        <v/>
      </c>
      <c r="BI37" s="254">
        <f>'1'!HX37</f>
        <v>0</v>
      </c>
      <c r="BJ37" s="255" t="str">
        <f>'1'!HZ37</f>
        <v/>
      </c>
      <c r="BK37" s="256">
        <f>'1'!IA37</f>
        <v>0</v>
      </c>
      <c r="BL37" s="253" t="str">
        <f>'1'!IM37</f>
        <v/>
      </c>
      <c r="BM37" s="254">
        <f>'1'!IN37</f>
        <v>0</v>
      </c>
      <c r="BN37" s="255" t="str">
        <f>'1'!IP37</f>
        <v/>
      </c>
      <c r="BO37" s="256">
        <f>'1'!IQ37</f>
        <v>0</v>
      </c>
      <c r="BP37" s="253" t="str">
        <f>'1'!JC37</f>
        <v/>
      </c>
      <c r="BQ37" s="254">
        <f>'1'!JD37</f>
        <v>0</v>
      </c>
      <c r="BR37" s="255" t="str">
        <f>'1'!JF37</f>
        <v/>
      </c>
      <c r="BS37" s="256">
        <f>'1'!JG37</f>
        <v>0</v>
      </c>
      <c r="BT37" s="253" t="str">
        <f>'1'!JS37</f>
        <v/>
      </c>
      <c r="BU37" s="254">
        <f>'1'!JT37</f>
        <v>0</v>
      </c>
      <c r="BV37" s="255" t="str">
        <f>'1'!JV37</f>
        <v/>
      </c>
      <c r="BW37" s="256">
        <f>'1'!JW37</f>
        <v>0</v>
      </c>
      <c r="BX37" s="253" t="str">
        <f>'1'!KI37</f>
        <v/>
      </c>
      <c r="BY37" s="254">
        <f>'1'!KJ37</f>
        <v>0</v>
      </c>
      <c r="BZ37" s="255" t="str">
        <f>'1'!KL37</f>
        <v/>
      </c>
      <c r="CA37" s="256">
        <f>'1'!KM37</f>
        <v>0</v>
      </c>
      <c r="CB37" s="253" t="str">
        <f>'1'!KY37</f>
        <v/>
      </c>
      <c r="CC37" s="254">
        <f>'1'!KZ37</f>
        <v>0</v>
      </c>
      <c r="CD37" s="255" t="str">
        <f>'1'!LB37</f>
        <v/>
      </c>
      <c r="CE37" s="256">
        <f>'1'!LC37</f>
        <v>0</v>
      </c>
      <c r="CF37" s="256"/>
      <c r="CG37" s="256"/>
      <c r="CH37" s="253" t="str">
        <f t="shared" si="1"/>
        <v/>
      </c>
      <c r="CI37" s="258">
        <f>'1'!HX37</f>
        <v>0</v>
      </c>
      <c r="CJ37" s="259" t="str">
        <f>'1'!HZ37</f>
        <v/>
      </c>
      <c r="CK37" s="260">
        <f>'1'!IA37</f>
        <v>0</v>
      </c>
      <c r="CL37" s="253" t="str">
        <f t="shared" si="2"/>
        <v/>
      </c>
      <c r="CM37" s="258">
        <f>'1'!IN37</f>
        <v>0</v>
      </c>
      <c r="CN37" s="259" t="str">
        <f>'1'!IP37</f>
        <v/>
      </c>
      <c r="CO37" s="260">
        <f>'1'!IQ37</f>
        <v>0</v>
      </c>
      <c r="CP37" s="253" t="str">
        <f t="shared" si="3"/>
        <v/>
      </c>
      <c r="CQ37" s="258">
        <f>'1'!JD37</f>
        <v>0</v>
      </c>
      <c r="CR37" s="259" t="str">
        <f>'1'!JF37</f>
        <v/>
      </c>
      <c r="CS37" s="260">
        <f>'1'!JG37</f>
        <v>0</v>
      </c>
      <c r="CT37" s="253" t="str">
        <f t="shared" si="4"/>
        <v/>
      </c>
      <c r="CU37" s="258">
        <f>'1'!JT37</f>
        <v>0</v>
      </c>
      <c r="CV37" s="259" t="str">
        <f>'1'!JV37</f>
        <v/>
      </c>
      <c r="CW37" s="260">
        <f>'1'!JW37</f>
        <v>0</v>
      </c>
      <c r="CX37" s="253" t="str">
        <f t="shared" si="5"/>
        <v>#REF!</v>
      </c>
      <c r="CY37" s="259">
        <f>'1'!KJ37</f>
        <v>0</v>
      </c>
      <c r="CZ37" s="259" t="str">
        <f>'1'!KL37</f>
        <v/>
      </c>
      <c r="DA37" s="261">
        <f>'1'!KM37</f>
        <v>0</v>
      </c>
      <c r="DB37" s="253" t="str">
        <f t="shared" si="6"/>
        <v>#REF!</v>
      </c>
      <c r="DC37" s="259">
        <f>'1'!KZ37</f>
        <v>0</v>
      </c>
      <c r="DD37" s="259" t="str">
        <f>'1'!LB37</f>
        <v/>
      </c>
      <c r="DE37" s="261">
        <f>'1'!LC37</f>
        <v>0</v>
      </c>
      <c r="DF37" s="253" t="str">
        <f t="shared" si="7"/>
        <v>#REF!</v>
      </c>
      <c r="DG37" s="259" t="str">
        <f t="shared" ref="DG37:DI37" si="136">#REF!</f>
        <v>#REF!</v>
      </c>
      <c r="DH37" s="259" t="str">
        <f t="shared" si="136"/>
        <v>#REF!</v>
      </c>
      <c r="DI37" s="259" t="str">
        <f t="shared" si="136"/>
        <v>#REF!</v>
      </c>
      <c r="DJ37" s="253" t="str">
        <f t="shared" si="9"/>
        <v>#REF!</v>
      </c>
      <c r="DK37" s="259" t="str">
        <f t="shared" ref="DK37:DM37" si="137">#REF!</f>
        <v>#REF!</v>
      </c>
      <c r="DL37" s="259" t="str">
        <f t="shared" si="137"/>
        <v>#REF!</v>
      </c>
      <c r="DM37" s="259" t="str">
        <f t="shared" si="137"/>
        <v>#REF!</v>
      </c>
      <c r="DN37" s="139" t="str">
        <f t="shared" si="17"/>
        <v>#REF!</v>
      </c>
      <c r="DO37" s="259" t="str">
        <f t="shared" ref="DO37:DQ37" si="138">#REF!</f>
        <v>#REF!</v>
      </c>
      <c r="DP37" s="259" t="str">
        <f t="shared" si="138"/>
        <v>#REF!</v>
      </c>
      <c r="DQ37" s="259" t="str">
        <f t="shared" si="138"/>
        <v>#REF!</v>
      </c>
      <c r="DR37" s="139" t="str">
        <f t="shared" si="12"/>
        <v>#REF!</v>
      </c>
      <c r="DS37" s="259" t="str">
        <f t="shared" si="13"/>
        <v>#REF!</v>
      </c>
      <c r="DT37" s="259" t="str">
        <f t="shared" ref="DT37:DU37" si="139">#REF!</f>
        <v>#REF!</v>
      </c>
      <c r="DU37" s="259" t="str">
        <f t="shared" si="139"/>
        <v>#REF!</v>
      </c>
    </row>
    <row r="38" ht="15.75" customHeight="1">
      <c r="A38" s="228">
        <f>'1'!A38</f>
        <v>46143</v>
      </c>
      <c r="B38" s="229" t="str">
        <f>'1'!B38</f>
        <v>金</v>
      </c>
      <c r="C38" s="232">
        <f>'1'!C38</f>
        <v>-24400</v>
      </c>
      <c r="D38" s="233">
        <f>'1'!G38</f>
        <v>7</v>
      </c>
      <c r="E38" s="27">
        <f>'1'!H38</f>
        <v>-1</v>
      </c>
      <c r="F38" s="230">
        <f>'1'!J38</f>
        <v>2141</v>
      </c>
      <c r="G38" s="230">
        <f>'1'!K38</f>
        <v>-4000</v>
      </c>
      <c r="H38" s="236">
        <f>'1'!W38</f>
        <v>3</v>
      </c>
      <c r="I38" s="39">
        <f>'1'!X38</f>
        <v>-3</v>
      </c>
      <c r="J38" s="231">
        <f>'1'!Z38</f>
        <v>1915</v>
      </c>
      <c r="K38" s="231">
        <f>'1'!AA38</f>
        <v>-4500</v>
      </c>
      <c r="L38" s="233">
        <f>'1'!AM38</f>
        <v>2</v>
      </c>
      <c r="M38" s="27">
        <f>'1'!AN38</f>
        <v>2</v>
      </c>
      <c r="N38" s="230">
        <f>'1'!AP38</f>
        <v>3356</v>
      </c>
      <c r="O38" s="230">
        <f>'1'!AQ38</f>
        <v>-1100</v>
      </c>
      <c r="P38" s="236">
        <f>'1'!BC38</f>
        <v>1</v>
      </c>
      <c r="Q38" s="39">
        <f>'1'!BD38</f>
        <v>-3</v>
      </c>
      <c r="R38" s="231">
        <f>'1'!BF38</f>
        <v>1104</v>
      </c>
      <c r="S38" s="231">
        <f>'1'!BG38</f>
        <v>-4500</v>
      </c>
      <c r="T38" s="233">
        <f>'1'!BS38</f>
        <v>6</v>
      </c>
      <c r="U38" s="27">
        <f>'1'!BT38</f>
        <v>1</v>
      </c>
      <c r="V38" s="230">
        <f>'1'!BV38</f>
        <v>2471</v>
      </c>
      <c r="W38" s="230">
        <f>'1'!BW38</f>
        <v>-2000</v>
      </c>
      <c r="X38" s="236">
        <f>'1'!CI38</f>
        <v>2</v>
      </c>
      <c r="Y38" s="39">
        <f>'1'!CJ38</f>
        <v>4</v>
      </c>
      <c r="Z38" s="231">
        <f>'1'!CL38</f>
        <v>6095</v>
      </c>
      <c r="AA38" s="231">
        <f>'1'!CM38</f>
        <v>1100</v>
      </c>
      <c r="AB38" s="233">
        <f>'1'!CY38</f>
        <v>5</v>
      </c>
      <c r="AC38" s="27">
        <f>'1'!CZ38</f>
        <v>6</v>
      </c>
      <c r="AD38" s="226">
        <f>'1'!DB38</f>
        <v>8205</v>
      </c>
      <c r="AE38" s="230">
        <f>'1'!DC38</f>
        <v>6000</v>
      </c>
      <c r="AF38" s="236">
        <f>'1'!DO38</f>
        <v>1</v>
      </c>
      <c r="AG38" s="39">
        <f>'1'!DP38</f>
        <v>-1</v>
      </c>
      <c r="AH38" s="231">
        <f>'1'!DR38</f>
        <v>1810</v>
      </c>
      <c r="AI38" s="231">
        <f>'1'!DS38</f>
        <v>-4000</v>
      </c>
      <c r="AJ38" s="233">
        <f>'1'!EE38</f>
        <v>5</v>
      </c>
      <c r="AK38" s="27">
        <f>'1'!EF38</f>
        <v>-1</v>
      </c>
      <c r="AL38" s="230">
        <f>'1'!EH38</f>
        <v>1431</v>
      </c>
      <c r="AM38" s="230">
        <f>'1'!EI38</f>
        <v>-4000</v>
      </c>
      <c r="AN38" s="236">
        <f>'1'!EU38</f>
        <v>7</v>
      </c>
      <c r="AO38" s="39">
        <f>'1'!EV38</f>
        <v>1</v>
      </c>
      <c r="AP38" s="231">
        <f>'1'!EX38</f>
        <v>1293</v>
      </c>
      <c r="AQ38" s="231">
        <f>'1'!EY38</f>
        <v>-3000</v>
      </c>
      <c r="AR38" s="233">
        <f>'1'!FK38</f>
        <v>2</v>
      </c>
      <c r="AS38" s="27">
        <f>'1'!FL38</f>
        <v>-1</v>
      </c>
      <c r="AT38" s="230">
        <f>'1'!FN38</f>
        <v>1390</v>
      </c>
      <c r="AU38" s="230">
        <f>'1'!FO38</f>
        <v>-4000</v>
      </c>
      <c r="AV38" s="236">
        <f>'1'!GA38</f>
        <v>4</v>
      </c>
      <c r="AW38" s="39">
        <f>'1'!GB38</f>
        <v>2</v>
      </c>
      <c r="AX38" s="231">
        <f>'1'!GD38</f>
        <v>3035</v>
      </c>
      <c r="AY38" s="231">
        <f>'1'!GE38</f>
        <v>-1600</v>
      </c>
      <c r="AZ38" s="233">
        <f>'1'!GQ38</f>
        <v>2</v>
      </c>
      <c r="BA38" s="27">
        <f>'1'!GR38</f>
        <v>5</v>
      </c>
      <c r="BB38" s="230">
        <f>'1'!GT38</f>
        <v>7283</v>
      </c>
      <c r="BC38" s="230">
        <f>'1'!GU38</f>
        <v>5200</v>
      </c>
      <c r="BD38" s="236">
        <f>'1'!HG38</f>
        <v>7</v>
      </c>
      <c r="BE38" s="39">
        <f>'1'!HH38</f>
        <v>-1</v>
      </c>
      <c r="BF38" s="231">
        <f>'1'!HJ38</f>
        <v>1291</v>
      </c>
      <c r="BG38" s="231">
        <f>'1'!HK38</f>
        <v>-4000</v>
      </c>
      <c r="BH38" s="233" t="str">
        <f>'1'!HW38</f>
        <v/>
      </c>
      <c r="BI38" s="27">
        <f>'1'!HX38</f>
        <v>0</v>
      </c>
      <c r="BJ38" s="230" t="str">
        <f>'1'!HZ38</f>
        <v/>
      </c>
      <c r="BK38" s="230" t="str">
        <f>'1'!IA38</f>
        <v/>
      </c>
      <c r="BL38" s="236" t="str">
        <f>'1'!IM38</f>
        <v/>
      </c>
      <c r="BM38" s="39">
        <f>'1'!IN38</f>
        <v>0</v>
      </c>
      <c r="BN38" s="231" t="str">
        <f>'1'!IP38</f>
        <v/>
      </c>
      <c r="BO38" s="231" t="str">
        <f>'1'!IQ38</f>
        <v/>
      </c>
      <c r="BP38" s="233" t="str">
        <f>'1'!JC38</f>
        <v/>
      </c>
      <c r="BQ38" s="27">
        <f>'1'!JD38</f>
        <v>0</v>
      </c>
      <c r="BR38" s="230" t="str">
        <f>'1'!JF38</f>
        <v/>
      </c>
      <c r="BS38" s="230" t="str">
        <f>'1'!JG38</f>
        <v/>
      </c>
      <c r="BT38" s="236" t="str">
        <f>'1'!JS38</f>
        <v/>
      </c>
      <c r="BU38" s="39">
        <f>'1'!JT38</f>
        <v>0</v>
      </c>
      <c r="BV38" s="231" t="str">
        <f>'1'!JV38</f>
        <v/>
      </c>
      <c r="BW38" s="231" t="str">
        <f>'1'!JW38</f>
        <v/>
      </c>
      <c r="BX38" s="233" t="str">
        <f>'1'!KI38</f>
        <v/>
      </c>
      <c r="BY38" s="27">
        <f>'1'!KJ38</f>
        <v>0</v>
      </c>
      <c r="BZ38" s="230" t="str">
        <f>'1'!KL38</f>
        <v/>
      </c>
      <c r="CA38" s="230" t="str">
        <f>'1'!KM38</f>
        <v/>
      </c>
      <c r="CB38" s="236" t="str">
        <f>'1'!KY38</f>
        <v/>
      </c>
      <c r="CC38" s="39">
        <f>'1'!KZ38</f>
        <v>0</v>
      </c>
      <c r="CD38" s="231" t="str">
        <f>'1'!LB38</f>
        <v/>
      </c>
      <c r="CE38" s="231" t="str">
        <f>'1'!LC38</f>
        <v/>
      </c>
      <c r="CF38" s="231"/>
      <c r="CG38" s="231"/>
      <c r="CH38" s="233" t="str">
        <f t="shared" si="1"/>
        <v/>
      </c>
      <c r="CI38" s="26">
        <f>'1'!HX38</f>
        <v>0</v>
      </c>
      <c r="CJ38" s="24" t="str">
        <f>'1'!HZ38</f>
        <v/>
      </c>
      <c r="CK38" s="234" t="str">
        <f>'1'!IA38</f>
        <v/>
      </c>
      <c r="CL38" s="236" t="str">
        <f t="shared" si="2"/>
        <v/>
      </c>
      <c r="CM38" s="38">
        <f>'1'!IN38</f>
        <v>0</v>
      </c>
      <c r="CN38" s="36" t="str">
        <f>'1'!IP38</f>
        <v/>
      </c>
      <c r="CO38" s="235" t="str">
        <f>'1'!IQ38</f>
        <v/>
      </c>
      <c r="CP38" s="233" t="str">
        <f t="shared" si="3"/>
        <v/>
      </c>
      <c r="CQ38" s="26">
        <f>'1'!JD38</f>
        <v>0</v>
      </c>
      <c r="CR38" s="24" t="str">
        <f>'1'!JF38</f>
        <v/>
      </c>
      <c r="CS38" s="234" t="str">
        <f>'1'!JG38</f>
        <v/>
      </c>
      <c r="CT38" s="236" t="str">
        <f t="shared" si="4"/>
        <v/>
      </c>
      <c r="CU38" s="38">
        <f>'1'!JT38</f>
        <v>0</v>
      </c>
      <c r="CV38" s="36" t="str">
        <f>'1'!JV38</f>
        <v/>
      </c>
      <c r="CW38" s="235" t="str">
        <f>'1'!JW38</f>
        <v/>
      </c>
      <c r="CX38" s="233" t="str">
        <f t="shared" si="5"/>
        <v>#REF!</v>
      </c>
      <c r="CY38" s="24">
        <f>'1'!KJ38</f>
        <v>0</v>
      </c>
      <c r="CZ38" s="24" t="str">
        <f>'1'!KL38</f>
        <v/>
      </c>
      <c r="DA38" s="24" t="str">
        <f>'1'!KM38</f>
        <v/>
      </c>
      <c r="DB38" s="236" t="str">
        <f t="shared" si="6"/>
        <v>#REF!</v>
      </c>
      <c r="DC38" s="36">
        <f>'1'!KZ38</f>
        <v>0</v>
      </c>
      <c r="DD38" s="36" t="str">
        <f>'1'!LB38</f>
        <v/>
      </c>
      <c r="DE38" s="36" t="str">
        <f>'1'!LC38</f>
        <v/>
      </c>
      <c r="DF38" s="233" t="str">
        <f t="shared" si="7"/>
        <v>#REF!</v>
      </c>
      <c r="DG38" s="24" t="str">
        <f t="shared" ref="DG38:DI38" si="140">#REF!</f>
        <v>#REF!</v>
      </c>
      <c r="DH38" s="24" t="str">
        <f t="shared" si="140"/>
        <v>#REF!</v>
      </c>
      <c r="DI38" s="24" t="str">
        <f t="shared" si="140"/>
        <v>#REF!</v>
      </c>
      <c r="DJ38" s="236" t="str">
        <f t="shared" si="9"/>
        <v>#REF!</v>
      </c>
      <c r="DK38" s="36" t="str">
        <f t="shared" ref="DK38:DM38" si="141">#REF!</f>
        <v>#REF!</v>
      </c>
      <c r="DL38" s="36" t="str">
        <f t="shared" si="141"/>
        <v>#REF!</v>
      </c>
      <c r="DM38" s="36" t="str">
        <f t="shared" si="141"/>
        <v>#REF!</v>
      </c>
      <c r="DN38" s="159" t="str">
        <f t="shared" si="17"/>
        <v>#REF!</v>
      </c>
      <c r="DO38" s="24" t="str">
        <f t="shared" ref="DO38:DQ38" si="142">#REF!</f>
        <v>#REF!</v>
      </c>
      <c r="DP38" s="24" t="str">
        <f t="shared" si="142"/>
        <v>#REF!</v>
      </c>
      <c r="DQ38" s="24" t="str">
        <f t="shared" si="142"/>
        <v>#REF!</v>
      </c>
      <c r="DR38" s="209" t="str">
        <f t="shared" si="12"/>
        <v>#REF!</v>
      </c>
      <c r="DS38" s="210" t="str">
        <f t="shared" si="13"/>
        <v>#REF!</v>
      </c>
      <c r="DT38" s="210" t="str">
        <f t="shared" ref="DT38:DU38" si="143">#REF!</f>
        <v>#REF!</v>
      </c>
      <c r="DU38" s="210" t="str">
        <f t="shared" si="143"/>
        <v>#REF!</v>
      </c>
    </row>
    <row r="39" ht="15.75" customHeight="1">
      <c r="A39" s="228">
        <f>'1'!A39</f>
        <v>46144</v>
      </c>
      <c r="B39" s="229" t="str">
        <f>'1'!B39</f>
        <v>土</v>
      </c>
      <c r="C39" s="232">
        <f>'1'!C39</f>
        <v>-35600</v>
      </c>
      <c r="D39" s="233">
        <f>'1'!G39</f>
        <v>8</v>
      </c>
      <c r="E39" s="27">
        <f>'1'!H39</f>
        <v>3</v>
      </c>
      <c r="F39" s="230">
        <f>'1'!J39</f>
        <v>5276</v>
      </c>
      <c r="G39" s="230">
        <f>'1'!K39</f>
        <v>-1000</v>
      </c>
      <c r="H39" s="236">
        <f>'1'!W39</f>
        <v>4</v>
      </c>
      <c r="I39" s="39">
        <f>'1'!X39</f>
        <v>-3</v>
      </c>
      <c r="J39" s="231">
        <f>'1'!Z39</f>
        <v>885</v>
      </c>
      <c r="K39" s="231">
        <f>'1'!AA39</f>
        <v>-7000</v>
      </c>
      <c r="L39" s="233">
        <f>'1'!AM39</f>
        <v>3</v>
      </c>
      <c r="M39" s="27">
        <f>'1'!AN39</f>
        <v>1</v>
      </c>
      <c r="N39" s="230">
        <f>'1'!AP39</f>
        <v>1791</v>
      </c>
      <c r="O39" s="230">
        <f>'1'!AQ39</f>
        <v>-2500</v>
      </c>
      <c r="P39" s="236">
        <f>'1'!BC39</f>
        <v>2</v>
      </c>
      <c r="Q39" s="39">
        <f>'1'!BD39</f>
        <v>-2</v>
      </c>
      <c r="R39" s="231">
        <f>'1'!BF39</f>
        <v>1564</v>
      </c>
      <c r="S39" s="231">
        <f>'1'!BG39</f>
        <v>-5000</v>
      </c>
      <c r="T39" s="233">
        <f>'1'!BS39</f>
        <v>7</v>
      </c>
      <c r="U39" s="27">
        <f>'1'!BT39</f>
        <v>2</v>
      </c>
      <c r="V39" s="230">
        <f>'1'!BV39</f>
        <v>4498</v>
      </c>
      <c r="W39" s="230">
        <f>'1'!BW39</f>
        <v>-1000</v>
      </c>
      <c r="X39" s="236">
        <f>'1'!CI39</f>
        <v>1</v>
      </c>
      <c r="Y39" s="39">
        <f>'1'!CJ39</f>
        <v>-2</v>
      </c>
      <c r="Z39" s="231">
        <f>'1'!CL39</f>
        <v>1711</v>
      </c>
      <c r="AA39" s="231">
        <f>'1'!CM39</f>
        <v>-4000</v>
      </c>
      <c r="AB39" s="233">
        <f>'1'!CY39</f>
        <v>1</v>
      </c>
      <c r="AC39" s="27">
        <f>'1'!CZ39</f>
        <v>4</v>
      </c>
      <c r="AD39" s="226">
        <f>'1'!DB39</f>
        <v>8113</v>
      </c>
      <c r="AE39" s="230">
        <f>'1'!DC39</f>
        <v>1300</v>
      </c>
      <c r="AF39" s="236">
        <f>'1'!DO39</f>
        <v>2</v>
      </c>
      <c r="AG39" s="39">
        <f>'1'!DP39</f>
        <v>3</v>
      </c>
      <c r="AH39" s="231">
        <f>'1'!DR39</f>
        <v>5176</v>
      </c>
      <c r="AI39" s="231">
        <f>'1'!DS39</f>
        <v>-100</v>
      </c>
      <c r="AJ39" s="233">
        <f>'1'!EE39</f>
        <v>6</v>
      </c>
      <c r="AK39" s="27">
        <f>'1'!EF39</f>
        <v>-1</v>
      </c>
      <c r="AL39" s="230">
        <f>'1'!EH39</f>
        <v>1364</v>
      </c>
      <c r="AM39" s="230">
        <f>'1'!EI39</f>
        <v>-4000</v>
      </c>
      <c r="AN39" s="236">
        <f>'1'!EU39</f>
        <v>8</v>
      </c>
      <c r="AO39" s="39">
        <f>'1'!EV39</f>
        <v>-1</v>
      </c>
      <c r="AP39" s="231">
        <f>'1'!EX39</f>
        <v>1586</v>
      </c>
      <c r="AQ39" s="231">
        <f>'1'!EY39</f>
        <v>-4000</v>
      </c>
      <c r="AR39" s="233">
        <f>'1'!FK39</f>
        <v>3</v>
      </c>
      <c r="AS39" s="27">
        <f>'1'!FL39</f>
        <v>1</v>
      </c>
      <c r="AT39" s="230">
        <f>'1'!FN39</f>
        <v>2184</v>
      </c>
      <c r="AU39" s="230">
        <f>'1'!FO39</f>
        <v>-3000</v>
      </c>
      <c r="AV39" s="236">
        <f>'1'!GA39</f>
        <v>5</v>
      </c>
      <c r="AW39" s="39">
        <f>'1'!GB39</f>
        <v>-3</v>
      </c>
      <c r="AX39" s="231">
        <f>'1'!GD39</f>
        <v>975</v>
      </c>
      <c r="AY39" s="231">
        <f>'1'!GE39</f>
        <v>-5000</v>
      </c>
      <c r="AZ39" s="233">
        <f>'1'!GQ39</f>
        <v>1</v>
      </c>
      <c r="BA39" s="27">
        <f>'1'!GR39</f>
        <v>1</v>
      </c>
      <c r="BB39" s="230">
        <f>'1'!GT39</f>
        <v>3225</v>
      </c>
      <c r="BC39" s="230">
        <f>'1'!GU39</f>
        <v>-2500</v>
      </c>
      <c r="BD39" s="236">
        <f>'1'!HG39</f>
        <v>8</v>
      </c>
      <c r="BE39" s="39">
        <f>'1'!HH39</f>
        <v>4</v>
      </c>
      <c r="BF39" s="231">
        <f>'1'!HJ39</f>
        <v>6453</v>
      </c>
      <c r="BG39" s="231">
        <f>'1'!HK39</f>
        <v>2200</v>
      </c>
      <c r="BH39" s="233" t="str">
        <f>'1'!HW39</f>
        <v/>
      </c>
      <c r="BI39" s="27">
        <f>'1'!HX39</f>
        <v>0</v>
      </c>
      <c r="BJ39" s="230" t="str">
        <f>'1'!HZ39</f>
        <v/>
      </c>
      <c r="BK39" s="230" t="str">
        <f>'1'!IA39</f>
        <v/>
      </c>
      <c r="BL39" s="236" t="str">
        <f>'1'!IM39</f>
        <v/>
      </c>
      <c r="BM39" s="39">
        <f>'1'!IN39</f>
        <v>0</v>
      </c>
      <c r="BN39" s="231" t="str">
        <f>'1'!IP39</f>
        <v/>
      </c>
      <c r="BO39" s="231" t="str">
        <f>'1'!IQ39</f>
        <v/>
      </c>
      <c r="BP39" s="233" t="str">
        <f>'1'!JC39</f>
        <v/>
      </c>
      <c r="BQ39" s="27">
        <f>'1'!JD39</f>
        <v>0</v>
      </c>
      <c r="BR39" s="230" t="str">
        <f>'1'!JF39</f>
        <v/>
      </c>
      <c r="BS39" s="230" t="str">
        <f>'1'!JG39</f>
        <v/>
      </c>
      <c r="BT39" s="236" t="str">
        <f>'1'!JS39</f>
        <v/>
      </c>
      <c r="BU39" s="39">
        <f>'1'!JT39</f>
        <v>0</v>
      </c>
      <c r="BV39" s="231" t="str">
        <f>'1'!JV39</f>
        <v/>
      </c>
      <c r="BW39" s="231" t="str">
        <f>'1'!JW39</f>
        <v/>
      </c>
      <c r="BX39" s="233" t="str">
        <f>'1'!KI39</f>
        <v/>
      </c>
      <c r="BY39" s="27">
        <f>'1'!KJ39</f>
        <v>0</v>
      </c>
      <c r="BZ39" s="230" t="str">
        <f>'1'!KL39</f>
        <v/>
      </c>
      <c r="CA39" s="230" t="str">
        <f>'1'!KM39</f>
        <v/>
      </c>
      <c r="CB39" s="236" t="str">
        <f>'1'!KY39</f>
        <v/>
      </c>
      <c r="CC39" s="39">
        <f>'1'!KZ39</f>
        <v>0</v>
      </c>
      <c r="CD39" s="231" t="str">
        <f>'1'!LB39</f>
        <v/>
      </c>
      <c r="CE39" s="231" t="str">
        <f>'1'!LC39</f>
        <v/>
      </c>
      <c r="CF39" s="231"/>
      <c r="CG39" s="231"/>
      <c r="CH39" s="233" t="str">
        <f t="shared" si="1"/>
        <v/>
      </c>
      <c r="CI39" s="26">
        <f>'1'!HX39</f>
        <v>0</v>
      </c>
      <c r="CJ39" s="24" t="str">
        <f>'1'!HZ39</f>
        <v/>
      </c>
      <c r="CK39" s="234" t="str">
        <f>'1'!IA39</f>
        <v/>
      </c>
      <c r="CL39" s="236" t="str">
        <f t="shared" si="2"/>
        <v/>
      </c>
      <c r="CM39" s="38">
        <f>'1'!IN39</f>
        <v>0</v>
      </c>
      <c r="CN39" s="36" t="str">
        <f>'1'!IP39</f>
        <v/>
      </c>
      <c r="CO39" s="235" t="str">
        <f>'1'!IQ39</f>
        <v/>
      </c>
      <c r="CP39" s="233" t="str">
        <f t="shared" si="3"/>
        <v/>
      </c>
      <c r="CQ39" s="26">
        <f>'1'!JD39</f>
        <v>0</v>
      </c>
      <c r="CR39" s="24" t="str">
        <f>'1'!JF39</f>
        <v/>
      </c>
      <c r="CS39" s="234" t="str">
        <f>'1'!JG39</f>
        <v/>
      </c>
      <c r="CT39" s="236" t="str">
        <f t="shared" si="4"/>
        <v/>
      </c>
      <c r="CU39" s="38">
        <f>'1'!JT39</f>
        <v>0</v>
      </c>
      <c r="CV39" s="36" t="str">
        <f>'1'!JV39</f>
        <v/>
      </c>
      <c r="CW39" s="235" t="str">
        <f>'1'!JW39</f>
        <v/>
      </c>
      <c r="CX39" s="233" t="str">
        <f t="shared" si="5"/>
        <v>#REF!</v>
      </c>
      <c r="CY39" s="24">
        <f>'1'!KJ39</f>
        <v>0</v>
      </c>
      <c r="CZ39" s="24" t="str">
        <f>'1'!KL39</f>
        <v/>
      </c>
      <c r="DA39" s="24" t="str">
        <f>'1'!KM39</f>
        <v/>
      </c>
      <c r="DB39" s="236" t="str">
        <f t="shared" si="6"/>
        <v>#REF!</v>
      </c>
      <c r="DC39" s="36">
        <f>'1'!KZ39</f>
        <v>0</v>
      </c>
      <c r="DD39" s="36" t="str">
        <f>'1'!LB39</f>
        <v/>
      </c>
      <c r="DE39" s="36" t="str">
        <f>'1'!LC39</f>
        <v/>
      </c>
      <c r="DF39" s="233" t="str">
        <f t="shared" si="7"/>
        <v>#REF!</v>
      </c>
      <c r="DG39" s="24" t="str">
        <f t="shared" ref="DG39:DI39" si="144">#REF!</f>
        <v>#REF!</v>
      </c>
      <c r="DH39" s="24" t="str">
        <f t="shared" si="144"/>
        <v>#REF!</v>
      </c>
      <c r="DI39" s="24" t="str">
        <f t="shared" si="144"/>
        <v>#REF!</v>
      </c>
      <c r="DJ39" s="236" t="str">
        <f t="shared" si="9"/>
        <v>#REF!</v>
      </c>
      <c r="DK39" s="36" t="str">
        <f t="shared" ref="DK39:DM39" si="145">#REF!</f>
        <v>#REF!</v>
      </c>
      <c r="DL39" s="36" t="str">
        <f t="shared" si="145"/>
        <v>#REF!</v>
      </c>
      <c r="DM39" s="36" t="str">
        <f t="shared" si="145"/>
        <v>#REF!</v>
      </c>
      <c r="DN39" s="159" t="str">
        <f t="shared" si="17"/>
        <v>#REF!</v>
      </c>
      <c r="DO39" s="24" t="str">
        <f t="shared" ref="DO39:DQ39" si="146">#REF!</f>
        <v>#REF!</v>
      </c>
      <c r="DP39" s="24" t="str">
        <f t="shared" si="146"/>
        <v>#REF!</v>
      </c>
      <c r="DQ39" s="24" t="str">
        <f t="shared" si="146"/>
        <v>#REF!</v>
      </c>
      <c r="DR39" s="209" t="str">
        <f t="shared" si="12"/>
        <v>#REF!</v>
      </c>
      <c r="DS39" s="210" t="str">
        <f t="shared" si="13"/>
        <v>#REF!</v>
      </c>
      <c r="DT39" s="210" t="str">
        <f t="shared" ref="DT39:DU39" si="147">#REF!</f>
        <v>#REF!</v>
      </c>
      <c r="DU39" s="210" t="str">
        <f t="shared" si="147"/>
        <v>#REF!</v>
      </c>
    </row>
    <row r="40" ht="15.75" customHeight="1">
      <c r="A40" s="228">
        <f>'1'!A40</f>
        <v>46145</v>
      </c>
      <c r="B40" s="229" t="str">
        <f>'1'!B40</f>
        <v>日</v>
      </c>
      <c r="C40" s="232">
        <f>'1'!C40</f>
        <v>-14100</v>
      </c>
      <c r="D40" s="233">
        <f>'1'!G40</f>
        <v>9</v>
      </c>
      <c r="E40" s="27">
        <f>'1'!H40</f>
        <v>5</v>
      </c>
      <c r="F40" s="230">
        <f>'1'!J40</f>
        <v>7895</v>
      </c>
      <c r="G40" s="230">
        <f>'1'!K40</f>
        <v>2500</v>
      </c>
      <c r="H40" s="236">
        <f>'1'!W40</f>
        <v>5</v>
      </c>
      <c r="I40" s="39">
        <f>'1'!X40</f>
        <v>1</v>
      </c>
      <c r="J40" s="231">
        <f>'1'!Z40</f>
        <v>3460</v>
      </c>
      <c r="K40" s="231">
        <f>'1'!AA40</f>
        <v>-2500</v>
      </c>
      <c r="L40" s="233">
        <f>'1'!AM40</f>
        <v>4</v>
      </c>
      <c r="M40" s="27">
        <f>'1'!AN40</f>
        <v>-3</v>
      </c>
      <c r="N40" s="230">
        <f>'1'!AP40</f>
        <v>658</v>
      </c>
      <c r="O40" s="230">
        <f>'1'!AQ40</f>
        <v>-6000</v>
      </c>
      <c r="P40" s="236">
        <f>'1'!BC40</f>
        <v>3</v>
      </c>
      <c r="Q40" s="39">
        <f>'1'!BD40</f>
        <v>1</v>
      </c>
      <c r="R40" s="231">
        <f>'1'!BF40</f>
        <v>2647</v>
      </c>
      <c r="S40" s="231">
        <f>'1'!BG40</f>
        <v>-3000</v>
      </c>
      <c r="T40" s="233">
        <f>'1'!BS40</f>
        <v>8</v>
      </c>
      <c r="U40" s="27">
        <f>'1'!BT40</f>
        <v>1</v>
      </c>
      <c r="V40" s="230">
        <f>'1'!BV40</f>
        <v>2261</v>
      </c>
      <c r="W40" s="230">
        <f>'1'!BW40</f>
        <v>-3000</v>
      </c>
      <c r="X40" s="236">
        <f>'1'!CI40</f>
        <v>2</v>
      </c>
      <c r="Y40" s="39">
        <f>'1'!CJ40</f>
        <v>3</v>
      </c>
      <c r="Z40" s="231">
        <f>'1'!CL40</f>
        <v>4906</v>
      </c>
      <c r="AA40" s="231">
        <f>'1'!CM40</f>
        <v>100</v>
      </c>
      <c r="AB40" s="233">
        <f>'1'!CY40</f>
        <v>1</v>
      </c>
      <c r="AC40" s="27">
        <f>'1'!CZ40</f>
        <v>3</v>
      </c>
      <c r="AD40" s="226">
        <f>'1'!DB40</f>
        <v>5629</v>
      </c>
      <c r="AE40" s="230">
        <f>'1'!DC40</f>
        <v>300</v>
      </c>
      <c r="AF40" s="236">
        <f>'1'!DO40</f>
        <v>3</v>
      </c>
      <c r="AG40" s="39">
        <f>'1'!DP40</f>
        <v>2</v>
      </c>
      <c r="AH40" s="231">
        <f>'1'!DR40</f>
        <v>3101</v>
      </c>
      <c r="AI40" s="231">
        <f>'1'!DS40</f>
        <v>-2000</v>
      </c>
      <c r="AJ40" s="233">
        <f>'1'!EE40</f>
        <v>7</v>
      </c>
      <c r="AK40" s="27">
        <f>'1'!EF40</f>
        <v>1</v>
      </c>
      <c r="AL40" s="230">
        <f>'1'!EH40</f>
        <v>2287</v>
      </c>
      <c r="AM40" s="230">
        <f>'1'!EI40</f>
        <v>-3000</v>
      </c>
      <c r="AN40" s="236">
        <f>'1'!EU40</f>
        <v>9</v>
      </c>
      <c r="AO40" s="39">
        <f>'1'!EV40</f>
        <v>1</v>
      </c>
      <c r="AP40" s="231">
        <f>'1'!EX40</f>
        <v>3930</v>
      </c>
      <c r="AQ40" s="231">
        <f>'1'!EY40</f>
        <v>-2500</v>
      </c>
      <c r="AR40" s="233">
        <f>'1'!FK40</f>
        <v>4</v>
      </c>
      <c r="AS40" s="27">
        <f>'1'!FL40</f>
        <v>-1</v>
      </c>
      <c r="AT40" s="230">
        <f>'1'!FN40</f>
        <v>1494</v>
      </c>
      <c r="AU40" s="230">
        <f>'1'!FO40</f>
        <v>-3000</v>
      </c>
      <c r="AV40" s="236">
        <f>'1'!GA40</f>
        <v>6</v>
      </c>
      <c r="AW40" s="39">
        <f>'1'!GB40</f>
        <v>1</v>
      </c>
      <c r="AX40" s="231">
        <f>'1'!GD40</f>
        <v>2119</v>
      </c>
      <c r="AY40" s="231">
        <f>'1'!GE40</f>
        <v>-2500</v>
      </c>
      <c r="AZ40" s="233">
        <f>'1'!GQ40</f>
        <v>2</v>
      </c>
      <c r="BA40" s="27">
        <f>'1'!GR40</f>
        <v>6</v>
      </c>
      <c r="BB40" s="230">
        <f>'1'!GT40</f>
        <v>15582</v>
      </c>
      <c r="BC40" s="230">
        <f>'1'!GU40</f>
        <v>14500</v>
      </c>
      <c r="BD40" s="236">
        <f>'1'!HG40</f>
        <v>1</v>
      </c>
      <c r="BE40" s="39">
        <f>'1'!HH40</f>
        <v>-1</v>
      </c>
      <c r="BF40" s="231">
        <f>'1'!HJ40</f>
        <v>1315</v>
      </c>
      <c r="BG40" s="231">
        <f>'1'!HK40</f>
        <v>-4000</v>
      </c>
      <c r="BH40" s="233" t="str">
        <f>'1'!HW40</f>
        <v/>
      </c>
      <c r="BI40" s="27">
        <f>'1'!HX40</f>
        <v>0</v>
      </c>
      <c r="BJ40" s="230" t="str">
        <f>'1'!HZ40</f>
        <v/>
      </c>
      <c r="BK40" s="230" t="str">
        <f>'1'!IA40</f>
        <v/>
      </c>
      <c r="BL40" s="236" t="str">
        <f>'1'!IM40</f>
        <v/>
      </c>
      <c r="BM40" s="39">
        <f>'1'!IN40</f>
        <v>0</v>
      </c>
      <c r="BN40" s="231" t="str">
        <f>'1'!IP40</f>
        <v/>
      </c>
      <c r="BO40" s="231" t="str">
        <f>'1'!IQ40</f>
        <v/>
      </c>
      <c r="BP40" s="233" t="str">
        <f>'1'!JC40</f>
        <v/>
      </c>
      <c r="BQ40" s="27">
        <f>'1'!JD40</f>
        <v>0</v>
      </c>
      <c r="BR40" s="230" t="str">
        <f>'1'!JF40</f>
        <v/>
      </c>
      <c r="BS40" s="230" t="str">
        <f>'1'!JG40</f>
        <v/>
      </c>
      <c r="BT40" s="236" t="str">
        <f>'1'!JS40</f>
        <v/>
      </c>
      <c r="BU40" s="39">
        <f>'1'!JT40</f>
        <v>0</v>
      </c>
      <c r="BV40" s="231" t="str">
        <f>'1'!JV40</f>
        <v/>
      </c>
      <c r="BW40" s="231" t="str">
        <f>'1'!JW40</f>
        <v/>
      </c>
      <c r="BX40" s="233" t="str">
        <f>'1'!KI40</f>
        <v/>
      </c>
      <c r="BY40" s="27">
        <f>'1'!KJ40</f>
        <v>0</v>
      </c>
      <c r="BZ40" s="230" t="str">
        <f>'1'!KL40</f>
        <v/>
      </c>
      <c r="CA40" s="230" t="str">
        <f>'1'!KM40</f>
        <v/>
      </c>
      <c r="CB40" s="236" t="str">
        <f>'1'!KY40</f>
        <v/>
      </c>
      <c r="CC40" s="39">
        <f>'1'!KZ40</f>
        <v>0</v>
      </c>
      <c r="CD40" s="231" t="str">
        <f>'1'!LB40</f>
        <v/>
      </c>
      <c r="CE40" s="231" t="str">
        <f>'1'!LC40</f>
        <v/>
      </c>
      <c r="CF40" s="231"/>
      <c r="CG40" s="231"/>
      <c r="CH40" s="233" t="str">
        <f t="shared" si="1"/>
        <v/>
      </c>
      <c r="CI40" s="26">
        <f>'1'!HX40</f>
        <v>0</v>
      </c>
      <c r="CJ40" s="24" t="str">
        <f>'1'!HZ40</f>
        <v/>
      </c>
      <c r="CK40" s="234" t="str">
        <f>'1'!IA40</f>
        <v/>
      </c>
      <c r="CL40" s="236" t="str">
        <f t="shared" si="2"/>
        <v/>
      </c>
      <c r="CM40" s="38">
        <f>'1'!IN40</f>
        <v>0</v>
      </c>
      <c r="CN40" s="36" t="str">
        <f>'1'!IP40</f>
        <v/>
      </c>
      <c r="CO40" s="235" t="str">
        <f>'1'!IQ40</f>
        <v/>
      </c>
      <c r="CP40" s="233" t="str">
        <f t="shared" si="3"/>
        <v/>
      </c>
      <c r="CQ40" s="26">
        <f>'1'!JD40</f>
        <v>0</v>
      </c>
      <c r="CR40" s="24" t="str">
        <f>'1'!JF40</f>
        <v/>
      </c>
      <c r="CS40" s="234" t="str">
        <f>'1'!JG40</f>
        <v/>
      </c>
      <c r="CT40" s="236" t="str">
        <f t="shared" si="4"/>
        <v/>
      </c>
      <c r="CU40" s="38">
        <f>'1'!JT40</f>
        <v>0</v>
      </c>
      <c r="CV40" s="36" t="str">
        <f>'1'!JV40</f>
        <v/>
      </c>
      <c r="CW40" s="235" t="str">
        <f>'1'!JW40</f>
        <v/>
      </c>
      <c r="CX40" s="233" t="str">
        <f t="shared" si="5"/>
        <v>#REF!</v>
      </c>
      <c r="CY40" s="24">
        <f>'1'!KJ40</f>
        <v>0</v>
      </c>
      <c r="CZ40" s="24" t="str">
        <f>'1'!KL40</f>
        <v/>
      </c>
      <c r="DA40" s="24" t="str">
        <f>'1'!KM40</f>
        <v/>
      </c>
      <c r="DB40" s="236" t="str">
        <f t="shared" si="6"/>
        <v>#REF!</v>
      </c>
      <c r="DC40" s="36">
        <f>'1'!KZ40</f>
        <v>0</v>
      </c>
      <c r="DD40" s="36" t="str">
        <f>'1'!LB40</f>
        <v/>
      </c>
      <c r="DE40" s="36" t="str">
        <f>'1'!LC40</f>
        <v/>
      </c>
      <c r="DF40" s="233" t="str">
        <f t="shared" si="7"/>
        <v>#REF!</v>
      </c>
      <c r="DG40" s="24" t="str">
        <f t="shared" ref="DG40:DI40" si="148">#REF!</f>
        <v>#REF!</v>
      </c>
      <c r="DH40" s="24" t="str">
        <f t="shared" si="148"/>
        <v>#REF!</v>
      </c>
      <c r="DI40" s="24" t="str">
        <f t="shared" si="148"/>
        <v>#REF!</v>
      </c>
      <c r="DJ40" s="236" t="str">
        <f t="shared" si="9"/>
        <v>#REF!</v>
      </c>
      <c r="DK40" s="36" t="str">
        <f t="shared" ref="DK40:DM40" si="149">#REF!</f>
        <v>#REF!</v>
      </c>
      <c r="DL40" s="36" t="str">
        <f t="shared" si="149"/>
        <v>#REF!</v>
      </c>
      <c r="DM40" s="36" t="str">
        <f t="shared" si="149"/>
        <v>#REF!</v>
      </c>
      <c r="DN40" s="159" t="str">
        <f t="shared" si="17"/>
        <v>#REF!</v>
      </c>
      <c r="DO40" s="24" t="str">
        <f t="shared" ref="DO40:DQ40" si="150">#REF!</f>
        <v>#REF!</v>
      </c>
      <c r="DP40" s="24" t="str">
        <f t="shared" si="150"/>
        <v>#REF!</v>
      </c>
      <c r="DQ40" s="24" t="str">
        <f t="shared" si="150"/>
        <v>#REF!</v>
      </c>
      <c r="DR40" s="209" t="str">
        <f t="shared" si="12"/>
        <v>#REF!</v>
      </c>
      <c r="DS40" s="210" t="str">
        <f t="shared" si="13"/>
        <v>#REF!</v>
      </c>
      <c r="DT40" s="210" t="str">
        <f t="shared" ref="DT40:DU40" si="151">#REF!</f>
        <v>#REF!</v>
      </c>
      <c r="DU40" s="210" t="str">
        <f t="shared" si="151"/>
        <v>#REF!</v>
      </c>
    </row>
    <row r="41" ht="15.75" customHeight="1">
      <c r="A41" s="228">
        <f>'1'!A41</f>
        <v>46146</v>
      </c>
      <c r="B41" s="229" t="str">
        <f>'1'!B41</f>
        <v>月</v>
      </c>
      <c r="C41" s="232">
        <f>'1'!C41</f>
        <v>20400</v>
      </c>
      <c r="D41" s="233">
        <f>'1'!G41</f>
        <v>1</v>
      </c>
      <c r="E41" s="27">
        <f>'1'!H41</f>
        <v>4</v>
      </c>
      <c r="F41" s="230">
        <f>'1'!J41</f>
        <v>8028</v>
      </c>
      <c r="G41" s="230">
        <f>'1'!K41</f>
        <v>900</v>
      </c>
      <c r="H41" s="236">
        <f>'1'!W41</f>
        <v>6</v>
      </c>
      <c r="I41" s="39">
        <f>'1'!X41</f>
        <v>6</v>
      </c>
      <c r="J41" s="231">
        <f>'1'!Z41</f>
        <v>10193</v>
      </c>
      <c r="K41" s="231">
        <f>'1'!AA41</f>
        <v>5400</v>
      </c>
      <c r="L41" s="233">
        <f>'1'!AM41</f>
        <v>5</v>
      </c>
      <c r="M41" s="27">
        <f>'1'!AN41</f>
        <v>-2</v>
      </c>
      <c r="N41" s="230">
        <f>'1'!AP41</f>
        <v>1479</v>
      </c>
      <c r="O41" s="230">
        <f>'1'!AQ41</f>
        <v>-4500</v>
      </c>
      <c r="P41" s="236">
        <f>'1'!BC41</f>
        <v>4</v>
      </c>
      <c r="Q41" s="39">
        <f>'1'!BD41</f>
        <v>-3</v>
      </c>
      <c r="R41" s="231">
        <f>'1'!BF41</f>
        <v>778</v>
      </c>
      <c r="S41" s="231">
        <f>'1'!BG41</f>
        <v>-6000</v>
      </c>
      <c r="T41" s="233">
        <f>'1'!BS41</f>
        <v>9</v>
      </c>
      <c r="U41" s="27">
        <f>'1'!BT41</f>
        <v>5</v>
      </c>
      <c r="V41" s="230">
        <f>'1'!BV41</f>
        <v>9367</v>
      </c>
      <c r="W41" s="230">
        <f>'1'!BW41</f>
        <v>3900</v>
      </c>
      <c r="X41" s="236">
        <f>'1'!CI41</f>
        <v>3</v>
      </c>
      <c r="Y41" s="39">
        <f>'1'!CJ41</f>
        <v>6</v>
      </c>
      <c r="Z41" s="231">
        <f>'1'!CL41</f>
        <v>12476</v>
      </c>
      <c r="AA41" s="231">
        <f>'1'!CM41</f>
        <v>10000</v>
      </c>
      <c r="AB41" s="233">
        <f>'1'!CY41</f>
        <v>2</v>
      </c>
      <c r="AC41" s="27">
        <f>'1'!CZ41</f>
        <v>6</v>
      </c>
      <c r="AD41" s="226">
        <f>'1'!DB41</f>
        <v>9105</v>
      </c>
      <c r="AE41" s="230">
        <f>'1'!DC41</f>
        <v>6100</v>
      </c>
      <c r="AF41" s="236">
        <f>'1'!DO41</f>
        <v>4</v>
      </c>
      <c r="AG41" s="39">
        <f>'1'!DP41</f>
        <v>4</v>
      </c>
      <c r="AH41" s="231">
        <f>'1'!DR41</f>
        <v>7111</v>
      </c>
      <c r="AI41" s="231">
        <f>'1'!DS41</f>
        <v>500</v>
      </c>
      <c r="AJ41" s="233">
        <f>'1'!EE41</f>
        <v>8</v>
      </c>
      <c r="AK41" s="27">
        <f>'1'!EF41</f>
        <v>-1</v>
      </c>
      <c r="AL41" s="230">
        <f>'1'!EH41</f>
        <v>1333</v>
      </c>
      <c r="AM41" s="230">
        <f>'1'!EI41</f>
        <v>-4000</v>
      </c>
      <c r="AN41" s="236">
        <f>'1'!EU41</f>
        <v>10</v>
      </c>
      <c r="AO41" s="39">
        <f>'1'!EV41</f>
        <v>1</v>
      </c>
      <c r="AP41" s="231">
        <f>'1'!EX41</f>
        <v>1856</v>
      </c>
      <c r="AQ41" s="231">
        <f>'1'!EY41</f>
        <v>-2500</v>
      </c>
      <c r="AR41" s="233">
        <f>'1'!FK41</f>
        <v>5</v>
      </c>
      <c r="AS41" s="27">
        <f>'1'!FL41</f>
        <v>6</v>
      </c>
      <c r="AT41" s="230">
        <f>'1'!FN41</f>
        <v>10491</v>
      </c>
      <c r="AU41" s="230">
        <f>'1'!FO41</f>
        <v>6500</v>
      </c>
      <c r="AV41" s="236">
        <f>'1'!GA41</f>
        <v>7</v>
      </c>
      <c r="AW41" s="39">
        <f>'1'!GB41</f>
        <v>4</v>
      </c>
      <c r="AX41" s="231">
        <f>'1'!GD41</f>
        <v>5099</v>
      </c>
      <c r="AY41" s="231">
        <f>'1'!GE41</f>
        <v>1900</v>
      </c>
      <c r="AZ41" s="233">
        <f>'1'!GQ41</f>
        <v>1</v>
      </c>
      <c r="BA41" s="27">
        <f>'1'!GR41</f>
        <v>4</v>
      </c>
      <c r="BB41" s="230">
        <f>'1'!GT41</f>
        <v>6320</v>
      </c>
      <c r="BC41" s="230">
        <f>'1'!GU41</f>
        <v>2200</v>
      </c>
      <c r="BD41" s="236">
        <f>'1'!HG41</f>
        <v>2</v>
      </c>
      <c r="BE41" s="39">
        <f>'1'!HH41</f>
        <v>3</v>
      </c>
      <c r="BF41" s="231">
        <f>'1'!HJ41</f>
        <v>6971</v>
      </c>
      <c r="BG41" s="231">
        <f>'1'!HK41</f>
        <v>0</v>
      </c>
      <c r="BH41" s="233" t="str">
        <f>'1'!HW41</f>
        <v/>
      </c>
      <c r="BI41" s="27">
        <f>'1'!HX41</f>
        <v>0</v>
      </c>
      <c r="BJ41" s="230" t="str">
        <f>'1'!HZ41</f>
        <v/>
      </c>
      <c r="BK41" s="230" t="str">
        <f>'1'!IA41</f>
        <v/>
      </c>
      <c r="BL41" s="236" t="str">
        <f>'1'!IM41</f>
        <v/>
      </c>
      <c r="BM41" s="39">
        <f>'1'!IN41</f>
        <v>0</v>
      </c>
      <c r="BN41" s="231" t="str">
        <f>'1'!IP41</f>
        <v/>
      </c>
      <c r="BO41" s="231" t="str">
        <f>'1'!IQ41</f>
        <v/>
      </c>
      <c r="BP41" s="233" t="str">
        <f>'1'!JC41</f>
        <v/>
      </c>
      <c r="BQ41" s="27">
        <f>'1'!JD41</f>
        <v>0</v>
      </c>
      <c r="BR41" s="230" t="str">
        <f>'1'!JF41</f>
        <v/>
      </c>
      <c r="BS41" s="230" t="str">
        <f>'1'!JG41</f>
        <v/>
      </c>
      <c r="BT41" s="236" t="str">
        <f>'1'!JS41</f>
        <v/>
      </c>
      <c r="BU41" s="39">
        <f>'1'!JT41</f>
        <v>0</v>
      </c>
      <c r="BV41" s="231" t="str">
        <f>'1'!JV41</f>
        <v/>
      </c>
      <c r="BW41" s="231" t="str">
        <f>'1'!JW41</f>
        <v/>
      </c>
      <c r="BX41" s="233" t="str">
        <f>'1'!KI41</f>
        <v/>
      </c>
      <c r="BY41" s="27">
        <f>'1'!KJ41</f>
        <v>0</v>
      </c>
      <c r="BZ41" s="230" t="str">
        <f>'1'!KL41</f>
        <v/>
      </c>
      <c r="CA41" s="230" t="str">
        <f>'1'!KM41</f>
        <v/>
      </c>
      <c r="CB41" s="236" t="str">
        <f>'1'!KY41</f>
        <v/>
      </c>
      <c r="CC41" s="39">
        <f>'1'!KZ41</f>
        <v>0</v>
      </c>
      <c r="CD41" s="231" t="str">
        <f>'1'!LB41</f>
        <v/>
      </c>
      <c r="CE41" s="231" t="str">
        <f>'1'!LC41</f>
        <v/>
      </c>
      <c r="CF41" s="231"/>
      <c r="CG41" s="231"/>
      <c r="CH41" s="233" t="str">
        <f t="shared" si="1"/>
        <v/>
      </c>
      <c r="CI41" s="26">
        <f>'1'!HX41</f>
        <v>0</v>
      </c>
      <c r="CJ41" s="24" t="str">
        <f>'1'!HZ41</f>
        <v/>
      </c>
      <c r="CK41" s="234" t="str">
        <f>'1'!IA41</f>
        <v/>
      </c>
      <c r="CL41" s="236" t="str">
        <f t="shared" si="2"/>
        <v/>
      </c>
      <c r="CM41" s="38">
        <f>'1'!IN41</f>
        <v>0</v>
      </c>
      <c r="CN41" s="36" t="str">
        <f>'1'!IP41</f>
        <v/>
      </c>
      <c r="CO41" s="235" t="str">
        <f>'1'!IQ41</f>
        <v/>
      </c>
      <c r="CP41" s="233" t="str">
        <f t="shared" si="3"/>
        <v/>
      </c>
      <c r="CQ41" s="26">
        <f>'1'!JD41</f>
        <v>0</v>
      </c>
      <c r="CR41" s="24" t="str">
        <f>'1'!JF41</f>
        <v/>
      </c>
      <c r="CS41" s="234" t="str">
        <f>'1'!JG41</f>
        <v/>
      </c>
      <c r="CT41" s="236" t="str">
        <f t="shared" si="4"/>
        <v/>
      </c>
      <c r="CU41" s="38">
        <f>'1'!JT41</f>
        <v>0</v>
      </c>
      <c r="CV41" s="36" t="str">
        <f>'1'!JV41</f>
        <v/>
      </c>
      <c r="CW41" s="235" t="str">
        <f>'1'!JW41</f>
        <v/>
      </c>
      <c r="CX41" s="233" t="str">
        <f t="shared" si="5"/>
        <v>#REF!</v>
      </c>
      <c r="CY41" s="24">
        <f>'1'!KJ41</f>
        <v>0</v>
      </c>
      <c r="CZ41" s="24" t="str">
        <f>'1'!KL41</f>
        <v/>
      </c>
      <c r="DA41" s="24" t="str">
        <f>'1'!KM41</f>
        <v/>
      </c>
      <c r="DB41" s="236" t="str">
        <f t="shared" si="6"/>
        <v>#REF!</v>
      </c>
      <c r="DC41" s="36">
        <f>'1'!KZ41</f>
        <v>0</v>
      </c>
      <c r="DD41" s="36" t="str">
        <f>'1'!LB41</f>
        <v/>
      </c>
      <c r="DE41" s="36" t="str">
        <f>'1'!LC41</f>
        <v/>
      </c>
      <c r="DF41" s="233" t="str">
        <f t="shared" si="7"/>
        <v>#REF!</v>
      </c>
      <c r="DG41" s="24" t="str">
        <f t="shared" ref="DG41:DI41" si="152">#REF!</f>
        <v>#REF!</v>
      </c>
      <c r="DH41" s="24" t="str">
        <f t="shared" si="152"/>
        <v>#REF!</v>
      </c>
      <c r="DI41" s="24" t="str">
        <f t="shared" si="152"/>
        <v>#REF!</v>
      </c>
      <c r="DJ41" s="236" t="str">
        <f t="shared" si="9"/>
        <v>#REF!</v>
      </c>
      <c r="DK41" s="36" t="str">
        <f t="shared" ref="DK41:DM41" si="153">#REF!</f>
        <v>#REF!</v>
      </c>
      <c r="DL41" s="36" t="str">
        <f t="shared" si="153"/>
        <v>#REF!</v>
      </c>
      <c r="DM41" s="36" t="str">
        <f t="shared" si="153"/>
        <v>#REF!</v>
      </c>
      <c r="DN41" s="159" t="str">
        <f t="shared" si="17"/>
        <v>#REF!</v>
      </c>
      <c r="DO41" s="24" t="str">
        <f t="shared" ref="DO41:DQ41" si="154">#REF!</f>
        <v>#REF!</v>
      </c>
      <c r="DP41" s="24" t="str">
        <f t="shared" si="154"/>
        <v>#REF!</v>
      </c>
      <c r="DQ41" s="24" t="str">
        <f t="shared" si="154"/>
        <v>#REF!</v>
      </c>
      <c r="DR41" s="209" t="str">
        <f t="shared" si="12"/>
        <v>#REF!</v>
      </c>
      <c r="DS41" s="210" t="str">
        <f t="shared" si="13"/>
        <v>#REF!</v>
      </c>
      <c r="DT41" s="210" t="str">
        <f t="shared" ref="DT41:DU41" si="155">#REF!</f>
        <v>#REF!</v>
      </c>
      <c r="DU41" s="210" t="str">
        <f t="shared" si="155"/>
        <v>#REF!</v>
      </c>
    </row>
    <row r="42" ht="15.75" customHeight="1">
      <c r="A42" s="228">
        <f>'1'!A42</f>
        <v>46147</v>
      </c>
      <c r="B42" s="229" t="str">
        <f>'1'!B42</f>
        <v>火</v>
      </c>
      <c r="C42" s="232">
        <f>'1'!C42</f>
        <v>-31000</v>
      </c>
      <c r="D42" s="233">
        <f>'1'!G42</f>
        <v>1</v>
      </c>
      <c r="E42" s="27">
        <f>'1'!H42</f>
        <v>5</v>
      </c>
      <c r="F42" s="230">
        <f>'1'!J42</f>
        <v>9502</v>
      </c>
      <c r="G42" s="230">
        <f>'1'!K42</f>
        <v>3000</v>
      </c>
      <c r="H42" s="236">
        <f>'1'!W42</f>
        <v>1</v>
      </c>
      <c r="I42" s="39">
        <f>'1'!X42</f>
        <v>1</v>
      </c>
      <c r="J42" s="231">
        <f>'1'!Z42</f>
        <v>1370</v>
      </c>
      <c r="K42" s="231">
        <f>'1'!AA42</f>
        <v>-3000</v>
      </c>
      <c r="L42" s="233">
        <f>'1'!AM42</f>
        <v>6</v>
      </c>
      <c r="M42" s="27">
        <f>'1'!AN42</f>
        <v>-1</v>
      </c>
      <c r="N42" s="230">
        <f>'1'!AP42</f>
        <v>1763</v>
      </c>
      <c r="O42" s="230">
        <f>'1'!AQ42</f>
        <v>-4000</v>
      </c>
      <c r="P42" s="236">
        <f>'1'!BC42</f>
        <v>5</v>
      </c>
      <c r="Q42" s="39">
        <f>'1'!BD42</f>
        <v>-1</v>
      </c>
      <c r="R42" s="231">
        <f>'1'!BF42</f>
        <v>1656</v>
      </c>
      <c r="S42" s="231">
        <f>'1'!BG42</f>
        <v>-4000</v>
      </c>
      <c r="T42" s="233">
        <f>'1'!BS42</f>
        <v>1</v>
      </c>
      <c r="U42" s="27">
        <f>'1'!BT42</f>
        <v>1</v>
      </c>
      <c r="V42" s="230">
        <f>'1'!BV42</f>
        <v>3085</v>
      </c>
      <c r="W42" s="230">
        <f>'1'!BW42</f>
        <v>-4000</v>
      </c>
      <c r="X42" s="236">
        <f>'1'!CI42</f>
        <v>1</v>
      </c>
      <c r="Y42" s="39">
        <f>'1'!CJ42</f>
        <v>4</v>
      </c>
      <c r="Z42" s="231">
        <f>'1'!CL42</f>
        <v>6408</v>
      </c>
      <c r="AA42" s="231">
        <f>'1'!CM42</f>
        <v>1400</v>
      </c>
      <c r="AB42" s="233">
        <f>'1'!CY42</f>
        <v>1</v>
      </c>
      <c r="AC42" s="27">
        <f>'1'!CZ42</f>
        <v>1</v>
      </c>
      <c r="AD42" s="226">
        <f>'1'!DB42</f>
        <v>4221</v>
      </c>
      <c r="AE42" s="230">
        <f>'1'!DC42</f>
        <v>-3000</v>
      </c>
      <c r="AF42" s="236">
        <f>'1'!DO42</f>
        <v>1</v>
      </c>
      <c r="AG42" s="39">
        <f>'1'!DP42</f>
        <v>6</v>
      </c>
      <c r="AH42" s="231">
        <f>'1'!DR42</f>
        <v>10620</v>
      </c>
      <c r="AI42" s="231">
        <f>'1'!DS42</f>
        <v>4100</v>
      </c>
      <c r="AJ42" s="233">
        <f>'1'!EE42</f>
        <v>9</v>
      </c>
      <c r="AK42" s="27">
        <f>'1'!EF42</f>
        <v>1</v>
      </c>
      <c r="AL42" s="230">
        <f>'1'!EH42</f>
        <v>2044</v>
      </c>
      <c r="AM42" s="230">
        <f>'1'!EI42</f>
        <v>-2500</v>
      </c>
      <c r="AN42" s="236">
        <f>'1'!EU42</f>
        <v>11</v>
      </c>
      <c r="AO42" s="39">
        <f>'1'!EV42</f>
        <v>-1</v>
      </c>
      <c r="AP42" s="231">
        <f>'1'!EX42</f>
        <v>1792</v>
      </c>
      <c r="AQ42" s="231">
        <f>'1'!EY42</f>
        <v>-4000</v>
      </c>
      <c r="AR42" s="233">
        <f>'1'!FK42</f>
        <v>1</v>
      </c>
      <c r="AS42" s="27">
        <f>'1'!FL42</f>
        <v>-1</v>
      </c>
      <c r="AT42" s="230">
        <f>'1'!FN42</f>
        <v>1948</v>
      </c>
      <c r="AU42" s="230">
        <f>'1'!FO42</f>
        <v>-4000</v>
      </c>
      <c r="AV42" s="236">
        <f>'1'!GA42</f>
        <v>1</v>
      </c>
      <c r="AW42" s="39">
        <f>'1'!GB42</f>
        <v>-1</v>
      </c>
      <c r="AX42" s="231">
        <f>'1'!GD42</f>
        <v>1506</v>
      </c>
      <c r="AY42" s="231">
        <f>'1'!GE42</f>
        <v>-4000</v>
      </c>
      <c r="AZ42" s="233">
        <f>'1'!GQ42</f>
        <v>1</v>
      </c>
      <c r="BA42" s="27">
        <f>'1'!GR42</f>
        <v>-1</v>
      </c>
      <c r="BB42" s="230">
        <f>'1'!GT42</f>
        <v>1330</v>
      </c>
      <c r="BC42" s="230">
        <f>'1'!GU42</f>
        <v>-4000</v>
      </c>
      <c r="BD42" s="236">
        <f>'1'!HG42</f>
        <v>3</v>
      </c>
      <c r="BE42" s="39">
        <f>'1'!HH42</f>
        <v>-1</v>
      </c>
      <c r="BF42" s="231">
        <f>'1'!HJ42</f>
        <v>975</v>
      </c>
      <c r="BG42" s="231">
        <f>'1'!HK42</f>
        <v>-3000</v>
      </c>
      <c r="BH42" s="233" t="str">
        <f>'1'!HW42</f>
        <v/>
      </c>
      <c r="BI42" s="27">
        <f>'1'!HX42</f>
        <v>0</v>
      </c>
      <c r="BJ42" s="230" t="str">
        <f>'1'!HZ42</f>
        <v/>
      </c>
      <c r="BK42" s="230" t="str">
        <f>'1'!IA42</f>
        <v/>
      </c>
      <c r="BL42" s="236" t="str">
        <f>'1'!IM42</f>
        <v/>
      </c>
      <c r="BM42" s="39">
        <f>'1'!IN42</f>
        <v>0</v>
      </c>
      <c r="BN42" s="231" t="str">
        <f>'1'!IP42</f>
        <v/>
      </c>
      <c r="BO42" s="231" t="str">
        <f>'1'!IQ42</f>
        <v/>
      </c>
      <c r="BP42" s="233" t="str">
        <f>'1'!JC42</f>
        <v/>
      </c>
      <c r="BQ42" s="27">
        <f>'1'!JD42</f>
        <v>0</v>
      </c>
      <c r="BR42" s="230" t="str">
        <f>'1'!JF42</f>
        <v/>
      </c>
      <c r="BS42" s="230" t="str">
        <f>'1'!JG42</f>
        <v/>
      </c>
      <c r="BT42" s="236" t="str">
        <f>'1'!JS42</f>
        <v/>
      </c>
      <c r="BU42" s="39">
        <f>'1'!JT42</f>
        <v>0</v>
      </c>
      <c r="BV42" s="231" t="str">
        <f>'1'!JV42</f>
        <v/>
      </c>
      <c r="BW42" s="231" t="str">
        <f>'1'!JW42</f>
        <v/>
      </c>
      <c r="BX42" s="233" t="str">
        <f>'1'!KI42</f>
        <v/>
      </c>
      <c r="BY42" s="27">
        <f>'1'!KJ42</f>
        <v>0</v>
      </c>
      <c r="BZ42" s="230" t="str">
        <f>'1'!KL42</f>
        <v/>
      </c>
      <c r="CA42" s="230" t="str">
        <f>'1'!KM42</f>
        <v/>
      </c>
      <c r="CB42" s="236" t="str">
        <f>'1'!KY42</f>
        <v/>
      </c>
      <c r="CC42" s="39">
        <f>'1'!KZ42</f>
        <v>0</v>
      </c>
      <c r="CD42" s="231" t="str">
        <f>'1'!LB42</f>
        <v/>
      </c>
      <c r="CE42" s="231" t="str">
        <f>'1'!LC42</f>
        <v/>
      </c>
      <c r="CF42" s="231"/>
      <c r="CG42" s="231"/>
      <c r="CH42" s="233" t="str">
        <f t="shared" si="1"/>
        <v/>
      </c>
      <c r="CI42" s="26">
        <f>'1'!HX42</f>
        <v>0</v>
      </c>
      <c r="CJ42" s="24" t="str">
        <f>'1'!HZ42</f>
        <v/>
      </c>
      <c r="CK42" s="234" t="str">
        <f>'1'!IA42</f>
        <v/>
      </c>
      <c r="CL42" s="236" t="str">
        <f t="shared" si="2"/>
        <v/>
      </c>
      <c r="CM42" s="38">
        <f>'1'!IN42</f>
        <v>0</v>
      </c>
      <c r="CN42" s="36" t="str">
        <f>'1'!IP42</f>
        <v/>
      </c>
      <c r="CO42" s="235" t="str">
        <f>'1'!IQ42</f>
        <v/>
      </c>
      <c r="CP42" s="233" t="str">
        <f t="shared" si="3"/>
        <v/>
      </c>
      <c r="CQ42" s="26">
        <f>'1'!JD42</f>
        <v>0</v>
      </c>
      <c r="CR42" s="24" t="str">
        <f>'1'!JF42</f>
        <v/>
      </c>
      <c r="CS42" s="234" t="str">
        <f>'1'!JG42</f>
        <v/>
      </c>
      <c r="CT42" s="236" t="str">
        <f t="shared" si="4"/>
        <v/>
      </c>
      <c r="CU42" s="38">
        <f>'1'!JT42</f>
        <v>0</v>
      </c>
      <c r="CV42" s="36" t="str">
        <f>'1'!JV42</f>
        <v/>
      </c>
      <c r="CW42" s="235" t="str">
        <f>'1'!JW42</f>
        <v/>
      </c>
      <c r="CX42" s="233" t="str">
        <f t="shared" si="5"/>
        <v>#REF!</v>
      </c>
      <c r="CY42" s="24">
        <f>'1'!KJ42</f>
        <v>0</v>
      </c>
      <c r="CZ42" s="24" t="str">
        <f>'1'!KL42</f>
        <v/>
      </c>
      <c r="DA42" s="24" t="str">
        <f>'1'!KM42</f>
        <v/>
      </c>
      <c r="DB42" s="236" t="str">
        <f t="shared" si="6"/>
        <v>#REF!</v>
      </c>
      <c r="DC42" s="36">
        <f>'1'!KZ42</f>
        <v>0</v>
      </c>
      <c r="DD42" s="36" t="str">
        <f>'1'!LB42</f>
        <v/>
      </c>
      <c r="DE42" s="36" t="str">
        <f>'1'!LC42</f>
        <v/>
      </c>
      <c r="DF42" s="233" t="str">
        <f t="shared" si="7"/>
        <v>#REF!</v>
      </c>
      <c r="DG42" s="24" t="str">
        <f t="shared" ref="DG42:DI42" si="156">#REF!</f>
        <v>#REF!</v>
      </c>
      <c r="DH42" s="24" t="str">
        <f t="shared" si="156"/>
        <v>#REF!</v>
      </c>
      <c r="DI42" s="24" t="str">
        <f t="shared" si="156"/>
        <v>#REF!</v>
      </c>
      <c r="DJ42" s="236" t="str">
        <f t="shared" si="9"/>
        <v>#REF!</v>
      </c>
      <c r="DK42" s="36" t="str">
        <f t="shared" ref="DK42:DM42" si="157">#REF!</f>
        <v>#REF!</v>
      </c>
      <c r="DL42" s="36" t="str">
        <f t="shared" si="157"/>
        <v>#REF!</v>
      </c>
      <c r="DM42" s="36" t="str">
        <f t="shared" si="157"/>
        <v>#REF!</v>
      </c>
      <c r="DN42" s="159" t="str">
        <f t="shared" si="17"/>
        <v>#REF!</v>
      </c>
      <c r="DO42" s="24" t="str">
        <f t="shared" ref="DO42:DQ42" si="158">#REF!</f>
        <v>#REF!</v>
      </c>
      <c r="DP42" s="24" t="str">
        <f t="shared" si="158"/>
        <v>#REF!</v>
      </c>
      <c r="DQ42" s="24" t="str">
        <f t="shared" si="158"/>
        <v>#REF!</v>
      </c>
      <c r="DR42" s="209" t="str">
        <f t="shared" si="12"/>
        <v>#REF!</v>
      </c>
      <c r="DS42" s="210" t="str">
        <f t="shared" si="13"/>
        <v>#REF!</v>
      </c>
      <c r="DT42" s="210" t="str">
        <f t="shared" ref="DT42:DU42" si="159">#REF!</f>
        <v>#REF!</v>
      </c>
      <c r="DU42" s="210" t="str">
        <f t="shared" si="159"/>
        <v>#REF!</v>
      </c>
    </row>
    <row r="43" ht="15.75" customHeight="1">
      <c r="A43" s="228">
        <f>'1'!A43</f>
        <v>46148</v>
      </c>
      <c r="B43" s="229" t="str">
        <f>'1'!B43</f>
        <v>水</v>
      </c>
      <c r="C43" s="232">
        <f>'1'!C43</f>
        <v>-27400</v>
      </c>
      <c r="D43" s="233">
        <f>'1'!G43</f>
        <v>1</v>
      </c>
      <c r="E43" s="27">
        <f>'1'!H43</f>
        <v>4</v>
      </c>
      <c r="F43" s="230">
        <f>'1'!J43</f>
        <v>6357</v>
      </c>
      <c r="G43" s="230">
        <f>'1'!K43</f>
        <v>2900</v>
      </c>
      <c r="H43" s="236">
        <f>'1'!W43</f>
        <v>2</v>
      </c>
      <c r="I43" s="39">
        <f>'1'!X43</f>
        <v>-2</v>
      </c>
      <c r="J43" s="231">
        <f>'1'!Z43</f>
        <v>1514</v>
      </c>
      <c r="K43" s="231">
        <f>'1'!AA43</f>
        <v>-5000</v>
      </c>
      <c r="L43" s="233">
        <f>'1'!AM43</f>
        <v>7</v>
      </c>
      <c r="M43" s="27">
        <f>'1'!AN43</f>
        <v>2</v>
      </c>
      <c r="N43" s="230">
        <f>'1'!AP43</f>
        <v>3376</v>
      </c>
      <c r="O43" s="230">
        <f>'1'!AQ43</f>
        <v>-1200</v>
      </c>
      <c r="P43" s="236">
        <f>'1'!BC43</f>
        <v>6</v>
      </c>
      <c r="Q43" s="39">
        <f>'1'!BD43</f>
        <v>-1</v>
      </c>
      <c r="R43" s="231">
        <f>'1'!BF43</f>
        <v>1416</v>
      </c>
      <c r="S43" s="231">
        <f>'1'!BG43</f>
        <v>-4000</v>
      </c>
      <c r="T43" s="233">
        <f>'1'!BS43</f>
        <v>2</v>
      </c>
      <c r="U43" s="27">
        <f>'1'!BT43</f>
        <v>5</v>
      </c>
      <c r="V43" s="230">
        <f>'1'!BV43</f>
        <v>9379</v>
      </c>
      <c r="W43" s="230">
        <f>'1'!BW43</f>
        <v>3000</v>
      </c>
      <c r="X43" s="236">
        <f>'1'!CI43</f>
        <v>1</v>
      </c>
      <c r="Y43" s="39">
        <f>'1'!CJ43</f>
        <v>2</v>
      </c>
      <c r="Z43" s="231">
        <f>'1'!CL43</f>
        <v>3318</v>
      </c>
      <c r="AA43" s="231">
        <f>'1'!CM43</f>
        <v>-2000</v>
      </c>
      <c r="AB43" s="233">
        <f>'1'!CY43</f>
        <v>2</v>
      </c>
      <c r="AC43" s="27">
        <f>'1'!CZ43</f>
        <v>-1</v>
      </c>
      <c r="AD43" s="226">
        <f>'1'!DB43</f>
        <v>3025</v>
      </c>
      <c r="AE43" s="230">
        <f>'1'!DC43</f>
        <v>-5000</v>
      </c>
      <c r="AF43" s="236">
        <f>'1'!DO43</f>
        <v>1</v>
      </c>
      <c r="AG43" s="39">
        <f>'1'!DP43</f>
        <v>1</v>
      </c>
      <c r="AH43" s="231">
        <f>'1'!DR43</f>
        <v>2727</v>
      </c>
      <c r="AI43" s="231">
        <f>'1'!DS43</f>
        <v>-2500</v>
      </c>
      <c r="AJ43" s="233">
        <f>'1'!EE43</f>
        <v>10</v>
      </c>
      <c r="AK43" s="27">
        <f>'1'!EF43</f>
        <v>2</v>
      </c>
      <c r="AL43" s="230">
        <f>'1'!EH43</f>
        <v>3507</v>
      </c>
      <c r="AM43" s="230">
        <f>'1'!EI43</f>
        <v>-2000</v>
      </c>
      <c r="AN43" s="236">
        <f>'1'!EU43</f>
        <v>12</v>
      </c>
      <c r="AO43" s="39">
        <f>'1'!EV43</f>
        <v>1</v>
      </c>
      <c r="AP43" s="231">
        <f>'1'!EX43</f>
        <v>4342</v>
      </c>
      <c r="AQ43" s="231">
        <f>'1'!EY43</f>
        <v>-2500</v>
      </c>
      <c r="AR43" s="233">
        <f>'1'!FK43</f>
        <v>2</v>
      </c>
      <c r="AS43" s="27">
        <f>'1'!FL43</f>
        <v>-3</v>
      </c>
      <c r="AT43" s="230">
        <f>'1'!FN43</f>
        <v>733</v>
      </c>
      <c r="AU43" s="230">
        <f>'1'!FO43</f>
        <v>-5000</v>
      </c>
      <c r="AV43" s="236">
        <f>'1'!GA43</f>
        <v>2</v>
      </c>
      <c r="AW43" s="39">
        <f>'1'!GB43</f>
        <v>1</v>
      </c>
      <c r="AX43" s="231">
        <f>'1'!GD43</f>
        <v>2075</v>
      </c>
      <c r="AY43" s="231">
        <f>'1'!GE43</f>
        <v>-2300</v>
      </c>
      <c r="AZ43" s="233">
        <f>'1'!GQ43</f>
        <v>2</v>
      </c>
      <c r="BA43" s="27">
        <f>'1'!GR43</f>
        <v>2</v>
      </c>
      <c r="BB43" s="230">
        <f>'1'!GT43</f>
        <v>4859</v>
      </c>
      <c r="BC43" s="230">
        <f>'1'!GU43</f>
        <v>-700</v>
      </c>
      <c r="BD43" s="236">
        <f>'1'!HG43</f>
        <v>4</v>
      </c>
      <c r="BE43" s="39">
        <f>'1'!HH43</f>
        <v>2</v>
      </c>
      <c r="BF43" s="231">
        <f>'1'!HJ43</f>
        <v>2986</v>
      </c>
      <c r="BG43" s="231">
        <f>'1'!HK43</f>
        <v>-1100</v>
      </c>
      <c r="BH43" s="233" t="str">
        <f>'1'!HW43</f>
        <v/>
      </c>
      <c r="BI43" s="27">
        <f>'1'!HX43</f>
        <v>0</v>
      </c>
      <c r="BJ43" s="230" t="str">
        <f>'1'!HZ43</f>
        <v/>
      </c>
      <c r="BK43" s="230" t="str">
        <f>'1'!IA43</f>
        <v/>
      </c>
      <c r="BL43" s="236" t="str">
        <f>'1'!IM43</f>
        <v/>
      </c>
      <c r="BM43" s="39">
        <f>'1'!IN43</f>
        <v>0</v>
      </c>
      <c r="BN43" s="231" t="str">
        <f>'1'!IP43</f>
        <v/>
      </c>
      <c r="BO43" s="231" t="str">
        <f>'1'!IQ43</f>
        <v/>
      </c>
      <c r="BP43" s="233" t="str">
        <f>'1'!JC43</f>
        <v/>
      </c>
      <c r="BQ43" s="27">
        <f>'1'!JD43</f>
        <v>0</v>
      </c>
      <c r="BR43" s="230" t="str">
        <f>'1'!JF43</f>
        <v/>
      </c>
      <c r="BS43" s="230" t="str">
        <f>'1'!JG43</f>
        <v/>
      </c>
      <c r="BT43" s="236" t="str">
        <f>'1'!JS43</f>
        <v/>
      </c>
      <c r="BU43" s="39">
        <f>'1'!JT43</f>
        <v>0</v>
      </c>
      <c r="BV43" s="231" t="str">
        <f>'1'!JV43</f>
        <v/>
      </c>
      <c r="BW43" s="231" t="str">
        <f>'1'!JW43</f>
        <v/>
      </c>
      <c r="BX43" s="233" t="str">
        <f>'1'!KI43</f>
        <v/>
      </c>
      <c r="BY43" s="27">
        <f>'1'!KJ43</f>
        <v>0</v>
      </c>
      <c r="BZ43" s="230" t="str">
        <f>'1'!KL43</f>
        <v/>
      </c>
      <c r="CA43" s="230" t="str">
        <f>'1'!KM43</f>
        <v/>
      </c>
      <c r="CB43" s="236" t="str">
        <f>'1'!KY43</f>
        <v/>
      </c>
      <c r="CC43" s="39">
        <f>'1'!KZ43</f>
        <v>0</v>
      </c>
      <c r="CD43" s="231" t="str">
        <f>'1'!LB43</f>
        <v/>
      </c>
      <c r="CE43" s="231" t="str">
        <f>'1'!LC43</f>
        <v/>
      </c>
      <c r="CF43" s="231"/>
      <c r="CG43" s="231"/>
      <c r="CH43" s="233" t="str">
        <f t="shared" si="1"/>
        <v/>
      </c>
      <c r="CI43" s="26">
        <f>'1'!HX43</f>
        <v>0</v>
      </c>
      <c r="CJ43" s="24" t="str">
        <f>'1'!HZ43</f>
        <v/>
      </c>
      <c r="CK43" s="234" t="str">
        <f>'1'!IA43</f>
        <v/>
      </c>
      <c r="CL43" s="236" t="str">
        <f t="shared" si="2"/>
        <v/>
      </c>
      <c r="CM43" s="38">
        <f>'1'!IN43</f>
        <v>0</v>
      </c>
      <c r="CN43" s="36" t="str">
        <f>'1'!IP43</f>
        <v/>
      </c>
      <c r="CO43" s="235" t="str">
        <f>'1'!IQ43</f>
        <v/>
      </c>
      <c r="CP43" s="233" t="str">
        <f t="shared" si="3"/>
        <v/>
      </c>
      <c r="CQ43" s="26">
        <f>'1'!JD43</f>
        <v>0</v>
      </c>
      <c r="CR43" s="24" t="str">
        <f>'1'!JF43</f>
        <v/>
      </c>
      <c r="CS43" s="234" t="str">
        <f>'1'!JG43</f>
        <v/>
      </c>
      <c r="CT43" s="236" t="str">
        <f t="shared" si="4"/>
        <v/>
      </c>
      <c r="CU43" s="38">
        <f>'1'!JT43</f>
        <v>0</v>
      </c>
      <c r="CV43" s="36" t="str">
        <f>'1'!JV43</f>
        <v/>
      </c>
      <c r="CW43" s="235" t="str">
        <f>'1'!JW43</f>
        <v/>
      </c>
      <c r="CX43" s="233" t="str">
        <f t="shared" si="5"/>
        <v>#REF!</v>
      </c>
      <c r="CY43" s="24">
        <f>'1'!KJ43</f>
        <v>0</v>
      </c>
      <c r="CZ43" s="24" t="str">
        <f>'1'!KL43</f>
        <v/>
      </c>
      <c r="DA43" s="24" t="str">
        <f>'1'!KM43</f>
        <v/>
      </c>
      <c r="DB43" s="236" t="str">
        <f t="shared" si="6"/>
        <v>#REF!</v>
      </c>
      <c r="DC43" s="36">
        <f>'1'!KZ43</f>
        <v>0</v>
      </c>
      <c r="DD43" s="36" t="str">
        <f>'1'!LB43</f>
        <v/>
      </c>
      <c r="DE43" s="36" t="str">
        <f>'1'!LC43</f>
        <v/>
      </c>
      <c r="DF43" s="233" t="str">
        <f t="shared" si="7"/>
        <v>#REF!</v>
      </c>
      <c r="DG43" s="24" t="str">
        <f t="shared" ref="DG43:DI43" si="160">#REF!</f>
        <v>#REF!</v>
      </c>
      <c r="DH43" s="24" t="str">
        <f t="shared" si="160"/>
        <v>#REF!</v>
      </c>
      <c r="DI43" s="24" t="str">
        <f t="shared" si="160"/>
        <v>#REF!</v>
      </c>
      <c r="DJ43" s="236" t="str">
        <f t="shared" si="9"/>
        <v>#REF!</v>
      </c>
      <c r="DK43" s="36" t="str">
        <f t="shared" ref="DK43:DM43" si="161">#REF!</f>
        <v>#REF!</v>
      </c>
      <c r="DL43" s="36" t="str">
        <f t="shared" si="161"/>
        <v>#REF!</v>
      </c>
      <c r="DM43" s="36" t="str">
        <f t="shared" si="161"/>
        <v>#REF!</v>
      </c>
      <c r="DN43" s="159" t="str">
        <f t="shared" si="17"/>
        <v>#REF!</v>
      </c>
      <c r="DO43" s="24" t="str">
        <f t="shared" ref="DO43:DQ43" si="162">#REF!</f>
        <v>#REF!</v>
      </c>
      <c r="DP43" s="24" t="str">
        <f t="shared" si="162"/>
        <v>#REF!</v>
      </c>
      <c r="DQ43" s="24" t="str">
        <f t="shared" si="162"/>
        <v>#REF!</v>
      </c>
      <c r="DR43" s="209" t="str">
        <f t="shared" si="12"/>
        <v>#REF!</v>
      </c>
      <c r="DS43" s="210" t="str">
        <f t="shared" si="13"/>
        <v>#REF!</v>
      </c>
      <c r="DT43" s="210" t="str">
        <f t="shared" ref="DT43:DU43" si="163">#REF!</f>
        <v>#REF!</v>
      </c>
      <c r="DU43" s="210" t="str">
        <f t="shared" si="163"/>
        <v>#REF!</v>
      </c>
    </row>
    <row r="44" ht="15.75" customHeight="1">
      <c r="A44" s="228">
        <f>'1'!A44</f>
        <v>46149</v>
      </c>
      <c r="B44" s="229" t="str">
        <f>'1'!B44</f>
        <v>木</v>
      </c>
      <c r="C44" s="232">
        <f>'1'!C44</f>
        <v>-22100</v>
      </c>
      <c r="D44" s="233">
        <f>'1'!G44</f>
        <v>1</v>
      </c>
      <c r="E44" s="27">
        <f>'1'!H44</f>
        <v>2</v>
      </c>
      <c r="F44" s="230">
        <f>'1'!J44</f>
        <v>2471</v>
      </c>
      <c r="G44" s="230">
        <f>'1'!K44</f>
        <v>-1000</v>
      </c>
      <c r="H44" s="236">
        <f>'1'!W44</f>
        <v>3</v>
      </c>
      <c r="I44" s="39">
        <f>'1'!X44</f>
        <v>-1</v>
      </c>
      <c r="J44" s="231">
        <f>'1'!Z44</f>
        <v>1960</v>
      </c>
      <c r="K44" s="231">
        <f>'1'!AA44</f>
        <v>-2500</v>
      </c>
      <c r="L44" s="233">
        <f>'1'!AM44</f>
        <v>8</v>
      </c>
      <c r="M44" s="27">
        <f>'1'!AN44</f>
        <v>-1</v>
      </c>
      <c r="N44" s="230">
        <f>'1'!AP44</f>
        <v>1509</v>
      </c>
      <c r="O44" s="230">
        <f>'1'!AQ44</f>
        <v>-3000</v>
      </c>
      <c r="P44" s="236">
        <f>'1'!BC44</f>
        <v>7</v>
      </c>
      <c r="Q44" s="39">
        <f>'1'!BD44</f>
        <v>2</v>
      </c>
      <c r="R44" s="231">
        <f>'1'!BF44</f>
        <v>4677</v>
      </c>
      <c r="S44" s="231">
        <f>'1'!BG44</f>
        <v>-100</v>
      </c>
      <c r="T44" s="233">
        <f>'1'!BS44</f>
        <v>1</v>
      </c>
      <c r="U44" s="27">
        <f>'1'!BT44</f>
        <v>3</v>
      </c>
      <c r="V44" s="230">
        <f>'1'!BV44</f>
        <v>5871</v>
      </c>
      <c r="W44" s="230">
        <f>'1'!BW44</f>
        <v>800</v>
      </c>
      <c r="X44" s="236">
        <f>'1'!CI44</f>
        <v>2</v>
      </c>
      <c r="Y44" s="39">
        <f>'1'!CJ44</f>
        <v>-3</v>
      </c>
      <c r="Z44" s="231">
        <f>'1'!CL44</f>
        <v>765</v>
      </c>
      <c r="AA44" s="231">
        <f>'1'!CM44</f>
        <v>-7000</v>
      </c>
      <c r="AB44" s="233">
        <f>'1'!CY44</f>
        <v>3</v>
      </c>
      <c r="AC44" s="27">
        <f>'1'!CZ44</f>
        <v>2</v>
      </c>
      <c r="AD44" s="226">
        <f>'1'!DB44</f>
        <v>5751</v>
      </c>
      <c r="AE44" s="230">
        <f>'1'!DC44</f>
        <v>-200</v>
      </c>
      <c r="AF44" s="236">
        <f>'1'!DO44</f>
        <v>2</v>
      </c>
      <c r="AG44" s="39">
        <f>'1'!DP44</f>
        <v>4</v>
      </c>
      <c r="AH44" s="231">
        <f>'1'!DR44</f>
        <v>5773</v>
      </c>
      <c r="AI44" s="231">
        <f>'1'!DS44</f>
        <v>2000</v>
      </c>
      <c r="AJ44" s="233">
        <f>'1'!EE44</f>
        <v>11</v>
      </c>
      <c r="AK44" s="27">
        <f>'1'!EF44</f>
        <v>-1</v>
      </c>
      <c r="AL44" s="230">
        <f>'1'!EH44</f>
        <v>1196</v>
      </c>
      <c r="AM44" s="230">
        <f>'1'!EI44</f>
        <v>-4000</v>
      </c>
      <c r="AN44" s="236">
        <f>'1'!EU44</f>
        <v>13</v>
      </c>
      <c r="AO44" s="39">
        <f>'1'!EV44</f>
        <v>5</v>
      </c>
      <c r="AP44" s="231">
        <f>'1'!EX44</f>
        <v>8218</v>
      </c>
      <c r="AQ44" s="231">
        <f>'1'!EY44</f>
        <v>2900</v>
      </c>
      <c r="AR44" s="233">
        <f>'1'!FK44</f>
        <v>3</v>
      </c>
      <c r="AS44" s="27">
        <f>'1'!FL44</f>
        <v>1</v>
      </c>
      <c r="AT44" s="230">
        <f>'1'!FN44</f>
        <v>2178</v>
      </c>
      <c r="AU44" s="230">
        <f>'1'!FO44</f>
        <v>-2500</v>
      </c>
      <c r="AV44" s="236">
        <f>'1'!GA44</f>
        <v>3</v>
      </c>
      <c r="AW44" s="39">
        <f>'1'!GB44</f>
        <v>1</v>
      </c>
      <c r="AX44" s="231">
        <f>'1'!GD44</f>
        <v>2285</v>
      </c>
      <c r="AY44" s="231">
        <f>'1'!GE44</f>
        <v>-2500</v>
      </c>
      <c r="AZ44" s="233">
        <f>'1'!GQ44</f>
        <v>3</v>
      </c>
      <c r="BA44" s="27">
        <f>'1'!GR44</f>
        <v>-1</v>
      </c>
      <c r="BB44" s="230">
        <f>'1'!GT44</f>
        <v>1751</v>
      </c>
      <c r="BC44" s="230">
        <f>'1'!GU44</f>
        <v>-2500</v>
      </c>
      <c r="BD44" s="236">
        <f>'1'!HG44</f>
        <v>5</v>
      </c>
      <c r="BE44" s="39">
        <f>'1'!HH44</f>
        <v>1</v>
      </c>
      <c r="BF44" s="231">
        <f>'1'!HJ44</f>
        <v>2204</v>
      </c>
      <c r="BG44" s="231">
        <f>'1'!HK44</f>
        <v>-2500</v>
      </c>
      <c r="BH44" s="233" t="str">
        <f>'1'!HW44</f>
        <v/>
      </c>
      <c r="BI44" s="27">
        <f>'1'!HX44</f>
        <v>0</v>
      </c>
      <c r="BJ44" s="230" t="str">
        <f>'1'!HZ44</f>
        <v/>
      </c>
      <c r="BK44" s="230" t="str">
        <f>'1'!IA44</f>
        <v/>
      </c>
      <c r="BL44" s="236" t="str">
        <f>'1'!IM44</f>
        <v/>
      </c>
      <c r="BM44" s="39">
        <f>'1'!IN44</f>
        <v>0</v>
      </c>
      <c r="BN44" s="231" t="str">
        <f>'1'!IP44</f>
        <v/>
      </c>
      <c r="BO44" s="231" t="str">
        <f>'1'!IQ44</f>
        <v/>
      </c>
      <c r="BP44" s="233" t="str">
        <f>'1'!JC44</f>
        <v/>
      </c>
      <c r="BQ44" s="27">
        <f>'1'!JD44</f>
        <v>0</v>
      </c>
      <c r="BR44" s="230" t="str">
        <f>'1'!JF44</f>
        <v/>
      </c>
      <c r="BS44" s="230" t="str">
        <f>'1'!JG44</f>
        <v/>
      </c>
      <c r="BT44" s="236" t="str">
        <f>'1'!JS44</f>
        <v/>
      </c>
      <c r="BU44" s="39">
        <f>'1'!JT44</f>
        <v>0</v>
      </c>
      <c r="BV44" s="231" t="str">
        <f>'1'!JV44</f>
        <v/>
      </c>
      <c r="BW44" s="231" t="str">
        <f>'1'!JW44</f>
        <v/>
      </c>
      <c r="BX44" s="233" t="str">
        <f>'1'!KI44</f>
        <v/>
      </c>
      <c r="BY44" s="27">
        <f>'1'!KJ44</f>
        <v>0</v>
      </c>
      <c r="BZ44" s="230" t="str">
        <f>'1'!KL44</f>
        <v/>
      </c>
      <c r="CA44" s="230" t="str">
        <f>'1'!KM44</f>
        <v/>
      </c>
      <c r="CB44" s="236" t="str">
        <f>'1'!KY44</f>
        <v/>
      </c>
      <c r="CC44" s="39">
        <f>'1'!KZ44</f>
        <v>0</v>
      </c>
      <c r="CD44" s="231" t="str">
        <f>'1'!LB44</f>
        <v/>
      </c>
      <c r="CE44" s="231" t="str">
        <f>'1'!LC44</f>
        <v/>
      </c>
      <c r="CF44" s="231"/>
      <c r="CG44" s="231"/>
      <c r="CH44" s="233" t="str">
        <f t="shared" si="1"/>
        <v/>
      </c>
      <c r="CI44" s="26">
        <f>'1'!HX44</f>
        <v>0</v>
      </c>
      <c r="CJ44" s="24" t="str">
        <f>'1'!HZ44</f>
        <v/>
      </c>
      <c r="CK44" s="234" t="str">
        <f>'1'!IA44</f>
        <v/>
      </c>
      <c r="CL44" s="236" t="str">
        <f t="shared" si="2"/>
        <v/>
      </c>
      <c r="CM44" s="38">
        <f>'1'!IN44</f>
        <v>0</v>
      </c>
      <c r="CN44" s="36" t="str">
        <f>'1'!IP44</f>
        <v/>
      </c>
      <c r="CO44" s="235" t="str">
        <f>'1'!IQ44</f>
        <v/>
      </c>
      <c r="CP44" s="233" t="str">
        <f t="shared" si="3"/>
        <v/>
      </c>
      <c r="CQ44" s="26">
        <f>'1'!JD44</f>
        <v>0</v>
      </c>
      <c r="CR44" s="24" t="str">
        <f>'1'!JF44</f>
        <v/>
      </c>
      <c r="CS44" s="234" t="str">
        <f>'1'!JG44</f>
        <v/>
      </c>
      <c r="CT44" s="236" t="str">
        <f t="shared" si="4"/>
        <v/>
      </c>
      <c r="CU44" s="38">
        <f>'1'!JT44</f>
        <v>0</v>
      </c>
      <c r="CV44" s="36" t="str">
        <f>'1'!JV44</f>
        <v/>
      </c>
      <c r="CW44" s="235" t="str">
        <f>'1'!JW44</f>
        <v/>
      </c>
      <c r="CX44" s="233" t="str">
        <f t="shared" si="5"/>
        <v>#REF!</v>
      </c>
      <c r="CY44" s="24">
        <f>'1'!KJ44</f>
        <v>0</v>
      </c>
      <c r="CZ44" s="24" t="str">
        <f>'1'!KL44</f>
        <v/>
      </c>
      <c r="DA44" s="24" t="str">
        <f>'1'!KM44</f>
        <v/>
      </c>
      <c r="DB44" s="236" t="str">
        <f t="shared" si="6"/>
        <v>#REF!</v>
      </c>
      <c r="DC44" s="36">
        <f>'1'!KZ44</f>
        <v>0</v>
      </c>
      <c r="DD44" s="36" t="str">
        <f>'1'!LB44</f>
        <v/>
      </c>
      <c r="DE44" s="36" t="str">
        <f>'1'!LC44</f>
        <v/>
      </c>
      <c r="DF44" s="233" t="str">
        <f t="shared" si="7"/>
        <v>#REF!</v>
      </c>
      <c r="DG44" s="24" t="str">
        <f t="shared" ref="DG44:DI44" si="164">#REF!</f>
        <v>#REF!</v>
      </c>
      <c r="DH44" s="24" t="str">
        <f t="shared" si="164"/>
        <v>#REF!</v>
      </c>
      <c r="DI44" s="24" t="str">
        <f t="shared" si="164"/>
        <v>#REF!</v>
      </c>
      <c r="DJ44" s="236" t="str">
        <f t="shared" si="9"/>
        <v>#REF!</v>
      </c>
      <c r="DK44" s="36" t="str">
        <f t="shared" ref="DK44:DM44" si="165">#REF!</f>
        <v>#REF!</v>
      </c>
      <c r="DL44" s="36" t="str">
        <f t="shared" si="165"/>
        <v>#REF!</v>
      </c>
      <c r="DM44" s="36" t="str">
        <f t="shared" si="165"/>
        <v>#REF!</v>
      </c>
      <c r="DN44" s="159" t="str">
        <f t="shared" si="17"/>
        <v>#REF!</v>
      </c>
      <c r="DO44" s="24" t="str">
        <f t="shared" ref="DO44:DQ44" si="166">#REF!</f>
        <v>#REF!</v>
      </c>
      <c r="DP44" s="24" t="str">
        <f t="shared" si="166"/>
        <v>#REF!</v>
      </c>
      <c r="DQ44" s="24" t="str">
        <f t="shared" si="166"/>
        <v>#REF!</v>
      </c>
      <c r="DR44" s="209" t="str">
        <f t="shared" si="12"/>
        <v>#REF!</v>
      </c>
      <c r="DS44" s="210" t="str">
        <f t="shared" si="13"/>
        <v>#REF!</v>
      </c>
      <c r="DT44" s="210" t="str">
        <f t="shared" ref="DT44:DU44" si="167">#REF!</f>
        <v>#REF!</v>
      </c>
      <c r="DU44" s="210" t="str">
        <f t="shared" si="167"/>
        <v>#REF!</v>
      </c>
    </row>
    <row r="45" ht="15.75" customHeight="1">
      <c r="A45" s="237">
        <f>'1'!A45</f>
        <v>46150</v>
      </c>
      <c r="B45" s="238" t="str">
        <f>'1'!B45</f>
        <v>金</v>
      </c>
      <c r="C45" s="239">
        <f>'1'!C45</f>
        <v>-8100</v>
      </c>
      <c r="D45" s="240">
        <f>'1'!G45</f>
        <v>2</v>
      </c>
      <c r="E45" s="241">
        <f>'1'!H45</f>
        <v>-3</v>
      </c>
      <c r="F45" s="242">
        <f>'1'!J45</f>
        <v>883</v>
      </c>
      <c r="G45" s="242">
        <f>'1'!K45</f>
        <v>-6000</v>
      </c>
      <c r="H45" s="240">
        <f>'1'!W45</f>
        <v>4</v>
      </c>
      <c r="I45" s="241">
        <f>'1'!X45</f>
        <v>2</v>
      </c>
      <c r="J45" s="242">
        <f>'1'!Z45</f>
        <v>2709</v>
      </c>
      <c r="K45" s="242">
        <f>'1'!AA45</f>
        <v>-1200</v>
      </c>
      <c r="L45" s="240">
        <f>'1'!AM45</f>
        <v>9</v>
      </c>
      <c r="M45" s="241">
        <f>'1'!AN45</f>
        <v>6</v>
      </c>
      <c r="N45" s="242">
        <f>'1'!AP45</f>
        <v>13780</v>
      </c>
      <c r="O45" s="242">
        <f>'1'!AQ45</f>
        <v>9800</v>
      </c>
      <c r="P45" s="240">
        <f>'1'!BC45</f>
        <v>8</v>
      </c>
      <c r="Q45" s="241">
        <f>'1'!BD45</f>
        <v>6</v>
      </c>
      <c r="R45" s="242">
        <f>'1'!BF45</f>
        <v>9818</v>
      </c>
      <c r="S45" s="242">
        <f>'1'!BG45</f>
        <v>4800</v>
      </c>
      <c r="T45" s="240">
        <f>'1'!BS45</f>
        <v>2</v>
      </c>
      <c r="U45" s="241">
        <f>'1'!BT45</f>
        <v>6</v>
      </c>
      <c r="V45" s="242">
        <f>'1'!BV45</f>
        <v>11126</v>
      </c>
      <c r="W45" s="242">
        <f>'1'!BW45</f>
        <v>7200</v>
      </c>
      <c r="X45" s="240">
        <f>'1'!CI45</f>
        <v>3</v>
      </c>
      <c r="Y45" s="241">
        <f>'1'!CJ45</f>
        <v>2</v>
      </c>
      <c r="Z45" s="242">
        <f>'1'!CL45</f>
        <v>3078</v>
      </c>
      <c r="AA45" s="242">
        <f>'1'!CM45</f>
        <v>-2000</v>
      </c>
      <c r="AB45" s="240">
        <f>'1'!CY45</f>
        <v>4</v>
      </c>
      <c r="AC45" s="241">
        <f>'1'!CZ45</f>
        <v>1</v>
      </c>
      <c r="AD45" s="243">
        <f>'1'!DB45</f>
        <v>3234</v>
      </c>
      <c r="AE45" s="242">
        <f>'1'!DC45</f>
        <v>-3000</v>
      </c>
      <c r="AF45" s="240">
        <f>'1'!DO45</f>
        <v>1</v>
      </c>
      <c r="AG45" s="241">
        <f>'1'!DP45</f>
        <v>6</v>
      </c>
      <c r="AH45" s="242">
        <f>'1'!DR45</f>
        <v>10162</v>
      </c>
      <c r="AI45" s="242">
        <f>'1'!DS45</f>
        <v>5300</v>
      </c>
      <c r="AJ45" s="240">
        <f>'1'!EE45</f>
        <v>12</v>
      </c>
      <c r="AK45" s="241">
        <f>'1'!EF45</f>
        <v>-1</v>
      </c>
      <c r="AL45" s="242">
        <f>'1'!EH45</f>
        <v>1266</v>
      </c>
      <c r="AM45" s="242">
        <f>'1'!EI45</f>
        <v>-4000</v>
      </c>
      <c r="AN45" s="240">
        <f>'1'!EU45</f>
        <v>1</v>
      </c>
      <c r="AO45" s="241">
        <f>'1'!EV45</f>
        <v>-2</v>
      </c>
      <c r="AP45" s="242">
        <f>'1'!EX45</f>
        <v>1298</v>
      </c>
      <c r="AQ45" s="242">
        <f>'1'!EY45</f>
        <v>-6000</v>
      </c>
      <c r="AR45" s="240">
        <f>'1'!FK45</f>
        <v>4</v>
      </c>
      <c r="AS45" s="241">
        <f>'1'!FL45</f>
        <v>-1</v>
      </c>
      <c r="AT45" s="242">
        <f>'1'!FN45</f>
        <v>1624</v>
      </c>
      <c r="AU45" s="242">
        <f>'1'!FO45</f>
        <v>-4000</v>
      </c>
      <c r="AV45" s="240">
        <f>'1'!GA45</f>
        <v>4</v>
      </c>
      <c r="AW45" s="241">
        <f>'1'!GB45</f>
        <v>1</v>
      </c>
      <c r="AX45" s="242">
        <f>'1'!GD45</f>
        <v>3492</v>
      </c>
      <c r="AY45" s="242">
        <f>'1'!GE45</f>
        <v>-2500</v>
      </c>
      <c r="AZ45" s="240">
        <f>'1'!GQ45</f>
        <v>4</v>
      </c>
      <c r="BA45" s="241">
        <f>'1'!GR45</f>
        <v>1</v>
      </c>
      <c r="BB45" s="242">
        <f>'1'!GT45</f>
        <v>1971</v>
      </c>
      <c r="BC45" s="242">
        <f>'1'!GU45</f>
        <v>-2500</v>
      </c>
      <c r="BD45" s="240">
        <f>'1'!HG45</f>
        <v>6</v>
      </c>
      <c r="BE45" s="241">
        <f>'1'!HH45</f>
        <v>-2</v>
      </c>
      <c r="BF45" s="242">
        <f>'1'!HJ45</f>
        <v>971</v>
      </c>
      <c r="BG45" s="242">
        <f>'1'!HK45</f>
        <v>-4000</v>
      </c>
      <c r="BH45" s="240" t="str">
        <f>'1'!HW45</f>
        <v/>
      </c>
      <c r="BI45" s="241">
        <f>'1'!HX45</f>
        <v>0</v>
      </c>
      <c r="BJ45" s="242" t="str">
        <f>'1'!HZ45</f>
        <v/>
      </c>
      <c r="BK45" s="242" t="str">
        <f>'1'!IA45</f>
        <v/>
      </c>
      <c r="BL45" s="240" t="str">
        <f>'1'!IM45</f>
        <v/>
      </c>
      <c r="BM45" s="241">
        <f>'1'!IN45</f>
        <v>0</v>
      </c>
      <c r="BN45" s="242" t="str">
        <f>'1'!IP45</f>
        <v/>
      </c>
      <c r="BO45" s="242" t="str">
        <f>'1'!IQ45</f>
        <v/>
      </c>
      <c r="BP45" s="240" t="str">
        <f>'1'!JC45</f>
        <v/>
      </c>
      <c r="BQ45" s="241">
        <f>'1'!JD45</f>
        <v>0</v>
      </c>
      <c r="BR45" s="242" t="str">
        <f>'1'!JF45</f>
        <v/>
      </c>
      <c r="BS45" s="242" t="str">
        <f>'1'!JG45</f>
        <v/>
      </c>
      <c r="BT45" s="240" t="str">
        <f>'1'!JS45</f>
        <v/>
      </c>
      <c r="BU45" s="241">
        <f>'1'!JT45</f>
        <v>0</v>
      </c>
      <c r="BV45" s="242" t="str">
        <f>'1'!JV45</f>
        <v/>
      </c>
      <c r="BW45" s="242" t="str">
        <f>'1'!JW45</f>
        <v/>
      </c>
      <c r="BX45" s="240" t="str">
        <f>'1'!KI45</f>
        <v/>
      </c>
      <c r="BY45" s="241">
        <f>'1'!KJ45</f>
        <v>0</v>
      </c>
      <c r="BZ45" s="242" t="str">
        <f>'1'!KL45</f>
        <v/>
      </c>
      <c r="CA45" s="242" t="str">
        <f>'1'!KM45</f>
        <v/>
      </c>
      <c r="CB45" s="240" t="str">
        <f>'1'!KY45</f>
        <v/>
      </c>
      <c r="CC45" s="241">
        <f>'1'!KZ45</f>
        <v>0</v>
      </c>
      <c r="CD45" s="242" t="str">
        <f>'1'!LB45</f>
        <v/>
      </c>
      <c r="CE45" s="242" t="str">
        <f>'1'!LC45</f>
        <v/>
      </c>
      <c r="CF45" s="242"/>
      <c r="CG45" s="242"/>
      <c r="CH45" s="240" t="str">
        <f t="shared" si="1"/>
        <v/>
      </c>
      <c r="CI45" s="192">
        <f>'1'!HX45</f>
        <v>0</v>
      </c>
      <c r="CJ45" s="192" t="str">
        <f>'1'!HZ45</f>
        <v/>
      </c>
      <c r="CK45" s="245" t="str">
        <f>'1'!IA45</f>
        <v/>
      </c>
      <c r="CL45" s="240" t="str">
        <f t="shared" si="2"/>
        <v/>
      </c>
      <c r="CM45" s="192">
        <f>'1'!IN45</f>
        <v>0</v>
      </c>
      <c r="CN45" s="192" t="str">
        <f>'1'!IP45</f>
        <v/>
      </c>
      <c r="CO45" s="245" t="str">
        <f>'1'!IQ45</f>
        <v/>
      </c>
      <c r="CP45" s="240" t="str">
        <f t="shared" si="3"/>
        <v/>
      </c>
      <c r="CQ45" s="192">
        <f>'1'!JD45</f>
        <v>0</v>
      </c>
      <c r="CR45" s="192" t="str">
        <f>'1'!JF45</f>
        <v/>
      </c>
      <c r="CS45" s="245" t="str">
        <f>'1'!JG45</f>
        <v/>
      </c>
      <c r="CT45" s="240" t="str">
        <f t="shared" si="4"/>
        <v/>
      </c>
      <c r="CU45" s="192">
        <f>'1'!JT45</f>
        <v>0</v>
      </c>
      <c r="CV45" s="192" t="str">
        <f>'1'!JV45</f>
        <v/>
      </c>
      <c r="CW45" s="245" t="str">
        <f>'1'!JW45</f>
        <v/>
      </c>
      <c r="CX45" s="240" t="str">
        <f t="shared" si="5"/>
        <v>#REF!</v>
      </c>
      <c r="CY45" s="192">
        <f>'1'!KJ45</f>
        <v>0</v>
      </c>
      <c r="CZ45" s="192" t="str">
        <f>'1'!KL45</f>
        <v/>
      </c>
      <c r="DA45" s="192" t="str">
        <f>'1'!KM45</f>
        <v/>
      </c>
      <c r="DB45" s="240" t="str">
        <f t="shared" si="6"/>
        <v>#REF!</v>
      </c>
      <c r="DC45" s="192">
        <f>'1'!KZ45</f>
        <v>0</v>
      </c>
      <c r="DD45" s="192" t="str">
        <f>'1'!LB45</f>
        <v/>
      </c>
      <c r="DE45" s="192" t="str">
        <f>'1'!LC45</f>
        <v/>
      </c>
      <c r="DF45" s="240" t="str">
        <f t="shared" si="7"/>
        <v>#REF!</v>
      </c>
      <c r="DG45" s="192" t="str">
        <f t="shared" ref="DG45:DI45" si="168">#REF!</f>
        <v>#REF!</v>
      </c>
      <c r="DH45" s="192" t="str">
        <f t="shared" si="168"/>
        <v>#REF!</v>
      </c>
      <c r="DI45" s="192" t="str">
        <f t="shared" si="168"/>
        <v>#REF!</v>
      </c>
      <c r="DJ45" s="240" t="str">
        <f t="shared" si="9"/>
        <v>#REF!</v>
      </c>
      <c r="DK45" s="192" t="str">
        <f t="shared" ref="DK45:DM45" si="169">#REF!</f>
        <v>#REF!</v>
      </c>
      <c r="DL45" s="192" t="str">
        <f t="shared" si="169"/>
        <v>#REF!</v>
      </c>
      <c r="DM45" s="192" t="str">
        <f t="shared" si="169"/>
        <v>#REF!</v>
      </c>
      <c r="DN45" s="166" t="str">
        <f t="shared" si="17"/>
        <v>#REF!</v>
      </c>
      <c r="DO45" s="192" t="str">
        <f t="shared" ref="DO45:DQ45" si="170">#REF!</f>
        <v>#REF!</v>
      </c>
      <c r="DP45" s="192" t="str">
        <f t="shared" si="170"/>
        <v>#REF!</v>
      </c>
      <c r="DQ45" s="192" t="str">
        <f t="shared" si="170"/>
        <v>#REF!</v>
      </c>
      <c r="DR45" s="166" t="str">
        <f t="shared" si="12"/>
        <v>#REF!</v>
      </c>
      <c r="DS45" s="192" t="str">
        <f t="shared" si="13"/>
        <v>#REF!</v>
      </c>
      <c r="DT45" s="192" t="str">
        <f t="shared" ref="DT45:DU45" si="171">#REF!</f>
        <v>#REF!</v>
      </c>
      <c r="DU45" s="192" t="str">
        <f t="shared" si="171"/>
        <v>#REF!</v>
      </c>
    </row>
    <row r="46" ht="15.75" customHeight="1">
      <c r="A46" s="228">
        <f>'1'!A46</f>
        <v>46151</v>
      </c>
      <c r="B46" s="229" t="str">
        <f>'1'!B46</f>
        <v>土</v>
      </c>
      <c r="C46" s="232">
        <f>'1'!C46</f>
        <v>-22200</v>
      </c>
      <c r="D46" s="233">
        <f>'1'!G46</f>
        <v>3</v>
      </c>
      <c r="E46" s="27">
        <f>'1'!H46</f>
        <v>2</v>
      </c>
      <c r="F46" s="230">
        <f>'1'!J46</f>
        <v>5451</v>
      </c>
      <c r="G46" s="230">
        <f>'1'!K46</f>
        <v>-1800</v>
      </c>
      <c r="H46" s="236">
        <f>'1'!W46</f>
        <v>5</v>
      </c>
      <c r="I46" s="39">
        <f>'1'!X46</f>
        <v>3</v>
      </c>
      <c r="J46" s="231">
        <f>'1'!Z46</f>
        <v>6367</v>
      </c>
      <c r="K46" s="231">
        <f>'1'!AA46</f>
        <v>-900</v>
      </c>
      <c r="L46" s="233">
        <f>'1'!AM46</f>
        <v>1</v>
      </c>
      <c r="M46" s="27">
        <f>'1'!AN46</f>
        <v>1</v>
      </c>
      <c r="N46" s="230">
        <f>'1'!AP46</f>
        <v>3005</v>
      </c>
      <c r="O46" s="230">
        <f>'1'!AQ46</f>
        <v>-3000</v>
      </c>
      <c r="P46" s="236">
        <f>'1'!BC46</f>
        <v>1</v>
      </c>
      <c r="Q46" s="39">
        <f>'1'!BD46</f>
        <v>1</v>
      </c>
      <c r="R46" s="231">
        <f>'1'!BF46</f>
        <v>1659</v>
      </c>
      <c r="S46" s="231">
        <f>'1'!BG46</f>
        <v>-2000</v>
      </c>
      <c r="T46" s="233">
        <f>'1'!BS46</f>
        <v>1</v>
      </c>
      <c r="U46" s="27">
        <f>'1'!BT46</f>
        <v>-2</v>
      </c>
      <c r="V46" s="230">
        <f>'1'!BV46</f>
        <v>1241</v>
      </c>
      <c r="W46" s="230">
        <f>'1'!BW46</f>
        <v>-7500</v>
      </c>
      <c r="X46" s="236">
        <f>'1'!CI46</f>
        <v>4</v>
      </c>
      <c r="Y46" s="39">
        <f>'1'!CJ46</f>
        <v>3</v>
      </c>
      <c r="Z46" s="231">
        <f>'1'!CL46</f>
        <v>5097</v>
      </c>
      <c r="AA46" s="231">
        <f>'1'!CM46</f>
        <v>-900</v>
      </c>
      <c r="AB46" s="233">
        <f>'1'!CY46</f>
        <v>5</v>
      </c>
      <c r="AC46" s="27">
        <f>'1'!CZ46</f>
        <v>-3</v>
      </c>
      <c r="AD46" s="226">
        <f>'1'!DB46</f>
        <v>412</v>
      </c>
      <c r="AE46" s="230">
        <f>'1'!DC46</f>
        <v>-7000</v>
      </c>
      <c r="AF46" s="236">
        <f>'1'!DO46</f>
        <v>1</v>
      </c>
      <c r="AG46" s="39">
        <f>'1'!DP46</f>
        <v>3</v>
      </c>
      <c r="AH46" s="231">
        <f>'1'!DR46</f>
        <v>4306</v>
      </c>
      <c r="AI46" s="231">
        <f>'1'!DS46</f>
        <v>1700</v>
      </c>
      <c r="AJ46" s="233">
        <f>'1'!EE46</f>
        <v>13</v>
      </c>
      <c r="AK46" s="27">
        <f>'1'!EF46</f>
        <v>1</v>
      </c>
      <c r="AL46" s="230">
        <f>'1'!EH46</f>
        <v>2048</v>
      </c>
      <c r="AM46" s="230">
        <f>'1'!EI46</f>
        <v>-2500</v>
      </c>
      <c r="AN46" s="236">
        <f>'1'!EU46</f>
        <v>2</v>
      </c>
      <c r="AO46" s="39">
        <f>'1'!EV46</f>
        <v>6</v>
      </c>
      <c r="AP46" s="231">
        <f>'1'!EX46</f>
        <v>13858</v>
      </c>
      <c r="AQ46" s="231">
        <f>'1'!EY46</f>
        <v>11500</v>
      </c>
      <c r="AR46" s="233">
        <f>'1'!FK46</f>
        <v>5</v>
      </c>
      <c r="AS46" s="27">
        <f>'1'!FL46</f>
        <v>1</v>
      </c>
      <c r="AT46" s="230">
        <f>'1'!FN46</f>
        <v>1503</v>
      </c>
      <c r="AU46" s="230">
        <f>'1'!FO46</f>
        <v>-2300</v>
      </c>
      <c r="AV46" s="236">
        <f>'1'!GA46</f>
        <v>5</v>
      </c>
      <c r="AW46" s="39">
        <f>'1'!GB46</f>
        <v>-3</v>
      </c>
      <c r="AX46" s="231">
        <f>'1'!GD46</f>
        <v>487</v>
      </c>
      <c r="AY46" s="231">
        <f>'1'!GE46</f>
        <v>-5000</v>
      </c>
      <c r="AZ46" s="233">
        <f>'1'!GQ46</f>
        <v>5</v>
      </c>
      <c r="BA46" s="27">
        <f>'1'!GR46</f>
        <v>2</v>
      </c>
      <c r="BB46" s="230">
        <f>'1'!GT46</f>
        <v>4750</v>
      </c>
      <c r="BC46" s="230">
        <f>'1'!GU46</f>
        <v>-200</v>
      </c>
      <c r="BD46" s="236">
        <f>'1'!HG46</f>
        <v>7</v>
      </c>
      <c r="BE46" s="39">
        <f>'1'!HH46</f>
        <v>1</v>
      </c>
      <c r="BF46" s="231">
        <f>'1'!HJ46</f>
        <v>2049</v>
      </c>
      <c r="BG46" s="231">
        <f>'1'!HK46</f>
        <v>-2300</v>
      </c>
      <c r="BH46" s="233" t="str">
        <f>'1'!HW46</f>
        <v/>
      </c>
      <c r="BI46" s="27">
        <f>'1'!HX46</f>
        <v>0</v>
      </c>
      <c r="BJ46" s="230" t="str">
        <f>'1'!HZ46</f>
        <v/>
      </c>
      <c r="BK46" s="230" t="str">
        <f>'1'!IA46</f>
        <v/>
      </c>
      <c r="BL46" s="236" t="str">
        <f>'1'!IM46</f>
        <v/>
      </c>
      <c r="BM46" s="39">
        <f>'1'!IN46</f>
        <v>0</v>
      </c>
      <c r="BN46" s="231" t="str">
        <f>'1'!IP46</f>
        <v/>
      </c>
      <c r="BO46" s="231" t="str">
        <f>'1'!IQ46</f>
        <v/>
      </c>
      <c r="BP46" s="233" t="str">
        <f>'1'!JC46</f>
        <v/>
      </c>
      <c r="BQ46" s="27">
        <f>'1'!JD46</f>
        <v>0</v>
      </c>
      <c r="BR46" s="230" t="str">
        <f>'1'!JF46</f>
        <v/>
      </c>
      <c r="BS46" s="230" t="str">
        <f>'1'!JG46</f>
        <v/>
      </c>
      <c r="BT46" s="236" t="str">
        <f>'1'!JS46</f>
        <v/>
      </c>
      <c r="BU46" s="39">
        <f>'1'!JT46</f>
        <v>0</v>
      </c>
      <c r="BV46" s="231" t="str">
        <f>'1'!JV46</f>
        <v/>
      </c>
      <c r="BW46" s="231" t="str">
        <f>'1'!JW46</f>
        <v/>
      </c>
      <c r="BX46" s="233" t="str">
        <f>'1'!KI46</f>
        <v/>
      </c>
      <c r="BY46" s="27">
        <f>'1'!KJ46</f>
        <v>0</v>
      </c>
      <c r="BZ46" s="230" t="str">
        <f>'1'!KL46</f>
        <v/>
      </c>
      <c r="CA46" s="230" t="str">
        <f>'1'!KM46</f>
        <v/>
      </c>
      <c r="CB46" s="236" t="str">
        <f>'1'!KY46</f>
        <v/>
      </c>
      <c r="CC46" s="39">
        <f>'1'!KZ46</f>
        <v>0</v>
      </c>
      <c r="CD46" s="231" t="str">
        <f>'1'!LB46</f>
        <v/>
      </c>
      <c r="CE46" s="231" t="str">
        <f>'1'!LC46</f>
        <v/>
      </c>
      <c r="CF46" s="231"/>
      <c r="CG46" s="231"/>
      <c r="CH46" s="233" t="str">
        <f t="shared" si="1"/>
        <v/>
      </c>
      <c r="CI46" s="26">
        <f>'1'!HX46</f>
        <v>0</v>
      </c>
      <c r="CJ46" s="24" t="str">
        <f>'1'!HZ46</f>
        <v/>
      </c>
      <c r="CK46" s="234" t="str">
        <f>'1'!IA46</f>
        <v/>
      </c>
      <c r="CL46" s="236" t="str">
        <f t="shared" si="2"/>
        <v/>
      </c>
      <c r="CM46" s="38">
        <f>'1'!IN46</f>
        <v>0</v>
      </c>
      <c r="CN46" s="36" t="str">
        <f>'1'!IP46</f>
        <v/>
      </c>
      <c r="CO46" s="235" t="str">
        <f>'1'!IQ46</f>
        <v/>
      </c>
      <c r="CP46" s="233" t="str">
        <f t="shared" si="3"/>
        <v/>
      </c>
      <c r="CQ46" s="26">
        <f>'1'!JD46</f>
        <v>0</v>
      </c>
      <c r="CR46" s="24" t="str">
        <f>'1'!JF46</f>
        <v/>
      </c>
      <c r="CS46" s="234" t="str">
        <f>'1'!JG46</f>
        <v/>
      </c>
      <c r="CT46" s="236" t="str">
        <f t="shared" si="4"/>
        <v/>
      </c>
      <c r="CU46" s="38">
        <f>'1'!JT46</f>
        <v>0</v>
      </c>
      <c r="CV46" s="36" t="str">
        <f>'1'!JV46</f>
        <v/>
      </c>
      <c r="CW46" s="235" t="str">
        <f>'1'!JW46</f>
        <v/>
      </c>
      <c r="CX46" s="233" t="str">
        <f t="shared" si="5"/>
        <v>#REF!</v>
      </c>
      <c r="CY46" s="24">
        <f>'1'!KJ46</f>
        <v>0</v>
      </c>
      <c r="CZ46" s="24" t="str">
        <f>'1'!KL46</f>
        <v/>
      </c>
      <c r="DA46" s="24" t="str">
        <f>'1'!KM46</f>
        <v/>
      </c>
      <c r="DB46" s="236" t="str">
        <f t="shared" si="6"/>
        <v>#REF!</v>
      </c>
      <c r="DC46" s="36">
        <f>'1'!KZ46</f>
        <v>0</v>
      </c>
      <c r="DD46" s="36" t="str">
        <f>'1'!LB46</f>
        <v/>
      </c>
      <c r="DE46" s="36" t="str">
        <f>'1'!LC46</f>
        <v/>
      </c>
      <c r="DF46" s="233" t="str">
        <f t="shared" si="7"/>
        <v>#REF!</v>
      </c>
      <c r="DG46" s="24" t="str">
        <f t="shared" ref="DG46:DI46" si="172">#REF!</f>
        <v>#REF!</v>
      </c>
      <c r="DH46" s="24" t="str">
        <f t="shared" si="172"/>
        <v>#REF!</v>
      </c>
      <c r="DI46" s="24" t="str">
        <f t="shared" si="172"/>
        <v>#REF!</v>
      </c>
      <c r="DJ46" s="236" t="str">
        <f t="shared" si="9"/>
        <v>#REF!</v>
      </c>
      <c r="DK46" s="36" t="str">
        <f t="shared" ref="DK46:DM46" si="173">#REF!</f>
        <v>#REF!</v>
      </c>
      <c r="DL46" s="36" t="str">
        <f t="shared" si="173"/>
        <v>#REF!</v>
      </c>
      <c r="DM46" s="36" t="str">
        <f t="shared" si="173"/>
        <v>#REF!</v>
      </c>
      <c r="DN46" s="159" t="str">
        <f t="shared" si="17"/>
        <v>#REF!</v>
      </c>
      <c r="DO46" s="24" t="str">
        <f t="shared" ref="DO46:DQ46" si="174">#REF!</f>
        <v>#REF!</v>
      </c>
      <c r="DP46" s="24" t="str">
        <f t="shared" si="174"/>
        <v>#REF!</v>
      </c>
      <c r="DQ46" s="24" t="str">
        <f t="shared" si="174"/>
        <v>#REF!</v>
      </c>
      <c r="DR46" s="209" t="str">
        <f t="shared" si="12"/>
        <v>#REF!</v>
      </c>
      <c r="DS46" s="210" t="str">
        <f t="shared" si="13"/>
        <v>#REF!</v>
      </c>
      <c r="DT46" s="210" t="str">
        <f t="shared" ref="DT46:DU46" si="175">#REF!</f>
        <v>#REF!</v>
      </c>
      <c r="DU46" s="210" t="str">
        <f t="shared" si="175"/>
        <v>#REF!</v>
      </c>
    </row>
    <row r="47" ht="15.75" customHeight="1">
      <c r="A47" s="228">
        <f>'1'!A47</f>
        <v>46152</v>
      </c>
      <c r="B47" s="229" t="str">
        <f>'1'!B47</f>
        <v>日</v>
      </c>
      <c r="C47" s="232">
        <f>'1'!C47</f>
        <v>-25900</v>
      </c>
      <c r="D47" s="233">
        <f>'1'!G47</f>
        <v>4</v>
      </c>
      <c r="E47" s="27">
        <f>'1'!H47</f>
        <v>2</v>
      </c>
      <c r="F47" s="230">
        <f>'1'!J47</f>
        <v>3348</v>
      </c>
      <c r="G47" s="230">
        <f>'1'!K47</f>
        <v>-300</v>
      </c>
      <c r="H47" s="236">
        <f>'1'!W47</f>
        <v>6</v>
      </c>
      <c r="I47" s="39">
        <f>'1'!X47</f>
        <v>-2</v>
      </c>
      <c r="J47" s="231">
        <f>'1'!Z47</f>
        <v>2161</v>
      </c>
      <c r="K47" s="231">
        <f>'1'!AA47</f>
        <v>-4500</v>
      </c>
      <c r="L47" s="233">
        <f>'1'!AM47</f>
        <v>2</v>
      </c>
      <c r="M47" s="27">
        <f>'1'!AN47</f>
        <v>1</v>
      </c>
      <c r="N47" s="230">
        <f>'1'!AP47</f>
        <v>1981</v>
      </c>
      <c r="O47" s="230">
        <f>'1'!AQ47</f>
        <v>-3000</v>
      </c>
      <c r="P47" s="236">
        <f>'1'!BC47</f>
        <v>2</v>
      </c>
      <c r="Q47" s="39">
        <f>'1'!BD47</f>
        <v>2</v>
      </c>
      <c r="R47" s="231">
        <f>'1'!BF47</f>
        <v>5737</v>
      </c>
      <c r="S47" s="231">
        <f>'1'!BG47</f>
        <v>-1000</v>
      </c>
      <c r="T47" s="233">
        <f>'1'!BS47</f>
        <v>2</v>
      </c>
      <c r="U47" s="27">
        <f>'1'!BT47</f>
        <v>-1</v>
      </c>
      <c r="V47" s="230">
        <f>'1'!BV47</f>
        <v>1819</v>
      </c>
      <c r="W47" s="230">
        <f>'1'!BW47</f>
        <v>-4000</v>
      </c>
      <c r="X47" s="236">
        <f>'1'!CI47</f>
        <v>5</v>
      </c>
      <c r="Y47" s="39">
        <f>'1'!CJ47</f>
        <v>-2</v>
      </c>
      <c r="Z47" s="231">
        <f>'1'!CL47</f>
        <v>1204</v>
      </c>
      <c r="AA47" s="231">
        <f>'1'!CM47</f>
        <v>-3500</v>
      </c>
      <c r="AB47" s="233">
        <f>'1'!CY47</f>
        <v>6</v>
      </c>
      <c r="AC47" s="27">
        <f>'1'!CZ47</f>
        <v>4</v>
      </c>
      <c r="AD47" s="226">
        <f>'1'!DB47</f>
        <v>7204</v>
      </c>
      <c r="AE47" s="230">
        <f>'1'!DC47</f>
        <v>1300</v>
      </c>
      <c r="AF47" s="236">
        <f>'1'!DO47</f>
        <v>2</v>
      </c>
      <c r="AG47" s="39">
        <f>'1'!DP47</f>
        <v>4</v>
      </c>
      <c r="AH47" s="231">
        <f>'1'!DR47</f>
        <v>5489</v>
      </c>
      <c r="AI47" s="231">
        <f>'1'!DS47</f>
        <v>2800</v>
      </c>
      <c r="AJ47" s="233">
        <f>'1'!EE47</f>
        <v>14</v>
      </c>
      <c r="AK47" s="27">
        <f>'1'!EF47</f>
        <v>3</v>
      </c>
      <c r="AL47" s="230">
        <f>'1'!EH47</f>
        <v>5027</v>
      </c>
      <c r="AM47" s="230">
        <f>'1'!EI47</f>
        <v>-600</v>
      </c>
      <c r="AN47" s="236">
        <f>'1'!EU47</f>
        <v>1</v>
      </c>
      <c r="AO47" s="39">
        <f>'1'!EV47</f>
        <v>-2</v>
      </c>
      <c r="AP47" s="231">
        <f>'1'!EX47</f>
        <v>1529</v>
      </c>
      <c r="AQ47" s="231">
        <f>'1'!EY47</f>
        <v>-4000</v>
      </c>
      <c r="AR47" s="233">
        <f>'1'!FK47</f>
        <v>6</v>
      </c>
      <c r="AS47" s="27">
        <f>'1'!FL47</f>
        <v>5</v>
      </c>
      <c r="AT47" s="230">
        <f>'1'!FN47</f>
        <v>8587</v>
      </c>
      <c r="AU47" s="230">
        <f>'1'!FO47</f>
        <v>3400</v>
      </c>
      <c r="AV47" s="236">
        <f>'1'!GA47</f>
        <v>6</v>
      </c>
      <c r="AW47" s="39">
        <f>'1'!GB47</f>
        <v>-1</v>
      </c>
      <c r="AX47" s="231">
        <f>'1'!GD47</f>
        <v>1105</v>
      </c>
      <c r="AY47" s="231">
        <f>'1'!GE47</f>
        <v>-4000</v>
      </c>
      <c r="AZ47" s="233">
        <f>'1'!GQ47</f>
        <v>6</v>
      </c>
      <c r="BA47" s="27">
        <f>'1'!GR47</f>
        <v>-2</v>
      </c>
      <c r="BB47" s="230">
        <f>'1'!GT47</f>
        <v>1201</v>
      </c>
      <c r="BC47" s="230">
        <f>'1'!GU47</f>
        <v>-4500</v>
      </c>
      <c r="BD47" s="236">
        <f>'1'!HG47</f>
        <v>8</v>
      </c>
      <c r="BE47" s="39">
        <f>'1'!HH47</f>
        <v>-1</v>
      </c>
      <c r="BF47" s="231">
        <f>'1'!HJ47</f>
        <v>1921</v>
      </c>
      <c r="BG47" s="231">
        <f>'1'!HK47</f>
        <v>-4000</v>
      </c>
      <c r="BH47" s="233" t="str">
        <f>'1'!HW47</f>
        <v/>
      </c>
      <c r="BI47" s="27">
        <f>'1'!HX47</f>
        <v>0</v>
      </c>
      <c r="BJ47" s="230" t="str">
        <f>'1'!HZ47</f>
        <v/>
      </c>
      <c r="BK47" s="230" t="str">
        <f>'1'!IA47</f>
        <v/>
      </c>
      <c r="BL47" s="236" t="str">
        <f>'1'!IM47</f>
        <v/>
      </c>
      <c r="BM47" s="39">
        <f>'1'!IN47</f>
        <v>0</v>
      </c>
      <c r="BN47" s="231" t="str">
        <f>'1'!IP47</f>
        <v/>
      </c>
      <c r="BO47" s="231" t="str">
        <f>'1'!IQ47</f>
        <v/>
      </c>
      <c r="BP47" s="233" t="str">
        <f>'1'!JC47</f>
        <v/>
      </c>
      <c r="BQ47" s="27">
        <f>'1'!JD47</f>
        <v>0</v>
      </c>
      <c r="BR47" s="230" t="str">
        <f>'1'!JF47</f>
        <v/>
      </c>
      <c r="BS47" s="230" t="str">
        <f>'1'!JG47</f>
        <v/>
      </c>
      <c r="BT47" s="236" t="str">
        <f>'1'!JS47</f>
        <v/>
      </c>
      <c r="BU47" s="39">
        <f>'1'!JT47</f>
        <v>0</v>
      </c>
      <c r="BV47" s="231" t="str">
        <f>'1'!JV47</f>
        <v/>
      </c>
      <c r="BW47" s="231" t="str">
        <f>'1'!JW47</f>
        <v/>
      </c>
      <c r="BX47" s="233" t="str">
        <f>'1'!KI47</f>
        <v/>
      </c>
      <c r="BY47" s="27">
        <f>'1'!KJ47</f>
        <v>0</v>
      </c>
      <c r="BZ47" s="230" t="str">
        <f>'1'!KL47</f>
        <v/>
      </c>
      <c r="CA47" s="230" t="str">
        <f>'1'!KM47</f>
        <v/>
      </c>
      <c r="CB47" s="236" t="str">
        <f>'1'!KY47</f>
        <v/>
      </c>
      <c r="CC47" s="39">
        <f>'1'!KZ47</f>
        <v>0</v>
      </c>
      <c r="CD47" s="231" t="str">
        <f>'1'!LB47</f>
        <v/>
      </c>
      <c r="CE47" s="231" t="str">
        <f>'1'!LC47</f>
        <v/>
      </c>
      <c r="CF47" s="231"/>
      <c r="CG47" s="231"/>
      <c r="CH47" s="233" t="str">
        <f t="shared" si="1"/>
        <v/>
      </c>
      <c r="CI47" s="26">
        <f>'1'!HX47</f>
        <v>0</v>
      </c>
      <c r="CJ47" s="24" t="str">
        <f>'1'!HZ47</f>
        <v/>
      </c>
      <c r="CK47" s="234" t="str">
        <f>'1'!IA47</f>
        <v/>
      </c>
      <c r="CL47" s="236" t="str">
        <f t="shared" si="2"/>
        <v/>
      </c>
      <c r="CM47" s="38">
        <f>'1'!IN47</f>
        <v>0</v>
      </c>
      <c r="CN47" s="36" t="str">
        <f>'1'!IP47</f>
        <v/>
      </c>
      <c r="CO47" s="235" t="str">
        <f>'1'!IQ47</f>
        <v/>
      </c>
      <c r="CP47" s="233" t="str">
        <f t="shared" si="3"/>
        <v/>
      </c>
      <c r="CQ47" s="26">
        <f>'1'!JD47</f>
        <v>0</v>
      </c>
      <c r="CR47" s="24" t="str">
        <f>'1'!JF47</f>
        <v/>
      </c>
      <c r="CS47" s="234" t="str">
        <f>'1'!JG47</f>
        <v/>
      </c>
      <c r="CT47" s="236" t="str">
        <f t="shared" si="4"/>
        <v/>
      </c>
      <c r="CU47" s="38">
        <f>'1'!JT47</f>
        <v>0</v>
      </c>
      <c r="CV47" s="36" t="str">
        <f>'1'!JV47</f>
        <v/>
      </c>
      <c r="CW47" s="235" t="str">
        <f>'1'!JW47</f>
        <v/>
      </c>
      <c r="CX47" s="233" t="str">
        <f t="shared" si="5"/>
        <v>#REF!</v>
      </c>
      <c r="CY47" s="24">
        <f>'1'!KJ47</f>
        <v>0</v>
      </c>
      <c r="CZ47" s="24" t="str">
        <f>'1'!KL47</f>
        <v/>
      </c>
      <c r="DA47" s="24" t="str">
        <f>'1'!KM47</f>
        <v/>
      </c>
      <c r="DB47" s="236" t="str">
        <f t="shared" si="6"/>
        <v>#REF!</v>
      </c>
      <c r="DC47" s="36">
        <f>'1'!KZ47</f>
        <v>0</v>
      </c>
      <c r="DD47" s="36" t="str">
        <f>'1'!LB47</f>
        <v/>
      </c>
      <c r="DE47" s="36" t="str">
        <f>'1'!LC47</f>
        <v/>
      </c>
      <c r="DF47" s="233" t="str">
        <f t="shared" si="7"/>
        <v>#REF!</v>
      </c>
      <c r="DG47" s="24" t="str">
        <f t="shared" ref="DG47:DI47" si="176">#REF!</f>
        <v>#REF!</v>
      </c>
      <c r="DH47" s="24" t="str">
        <f t="shared" si="176"/>
        <v>#REF!</v>
      </c>
      <c r="DI47" s="24" t="str">
        <f t="shared" si="176"/>
        <v>#REF!</v>
      </c>
      <c r="DJ47" s="236" t="str">
        <f t="shared" si="9"/>
        <v>#REF!</v>
      </c>
      <c r="DK47" s="36" t="str">
        <f t="shared" ref="DK47:DM47" si="177">#REF!</f>
        <v>#REF!</v>
      </c>
      <c r="DL47" s="36" t="str">
        <f t="shared" si="177"/>
        <v>#REF!</v>
      </c>
      <c r="DM47" s="36" t="str">
        <f t="shared" si="177"/>
        <v>#REF!</v>
      </c>
      <c r="DN47" s="159" t="str">
        <f t="shared" si="17"/>
        <v>#REF!</v>
      </c>
      <c r="DO47" s="24" t="str">
        <f t="shared" ref="DO47:DQ47" si="178">#REF!</f>
        <v>#REF!</v>
      </c>
      <c r="DP47" s="24" t="str">
        <f t="shared" si="178"/>
        <v>#REF!</v>
      </c>
      <c r="DQ47" s="24" t="str">
        <f t="shared" si="178"/>
        <v>#REF!</v>
      </c>
      <c r="DR47" s="209" t="str">
        <f t="shared" si="12"/>
        <v>#REF!</v>
      </c>
      <c r="DS47" s="210" t="str">
        <f t="shared" si="13"/>
        <v>#REF!</v>
      </c>
      <c r="DT47" s="210" t="str">
        <f t="shared" ref="DT47:DU47" si="179">#REF!</f>
        <v>#REF!</v>
      </c>
      <c r="DU47" s="210" t="str">
        <f t="shared" si="179"/>
        <v>#REF!</v>
      </c>
    </row>
    <row r="48" ht="15.75" customHeight="1">
      <c r="A48" s="228">
        <f>'1'!A48</f>
        <v>46153</v>
      </c>
      <c r="B48" s="229" t="str">
        <f>'1'!B48</f>
        <v>月</v>
      </c>
      <c r="C48" s="232">
        <f>'1'!C48</f>
        <v>-33200</v>
      </c>
      <c r="D48" s="233">
        <f>'1'!G48</f>
        <v>5</v>
      </c>
      <c r="E48" s="27">
        <f>'1'!H48</f>
        <v>-1</v>
      </c>
      <c r="F48" s="230">
        <f>'1'!J48</f>
        <v>1499</v>
      </c>
      <c r="G48" s="230">
        <f>'1'!K48</f>
        <v>-4000</v>
      </c>
      <c r="H48" s="236">
        <f>'1'!W48</f>
        <v>7</v>
      </c>
      <c r="I48" s="39">
        <f>'1'!X48</f>
        <v>2</v>
      </c>
      <c r="J48" s="231">
        <f>'1'!Z48</f>
        <v>2738</v>
      </c>
      <c r="K48" s="231">
        <f>'1'!AA48</f>
        <v>-600</v>
      </c>
      <c r="L48" s="233">
        <f>'1'!AM48</f>
        <v>3</v>
      </c>
      <c r="M48" s="27">
        <f>'1'!AN48</f>
        <v>2</v>
      </c>
      <c r="N48" s="230">
        <f>'1'!AP48</f>
        <v>2773</v>
      </c>
      <c r="O48" s="230">
        <f>'1'!AQ48</f>
        <v>-2000</v>
      </c>
      <c r="P48" s="236">
        <f>'1'!BC48</f>
        <v>3</v>
      </c>
      <c r="Q48" s="39">
        <f>'1'!BD48</f>
        <v>-2</v>
      </c>
      <c r="R48" s="231">
        <f>'1'!BF48</f>
        <v>1227</v>
      </c>
      <c r="S48" s="231">
        <f>'1'!BG48</f>
        <v>-3500</v>
      </c>
      <c r="T48" s="233">
        <f>'1'!BS48</f>
        <v>3</v>
      </c>
      <c r="U48" s="27">
        <f>'1'!BT48</f>
        <v>-2</v>
      </c>
      <c r="V48" s="230">
        <f>'1'!BV48</f>
        <v>1820</v>
      </c>
      <c r="W48" s="230">
        <f>'1'!BW48</f>
        <v>-4000</v>
      </c>
      <c r="X48" s="236">
        <f>'1'!CI48</f>
        <v>6</v>
      </c>
      <c r="Y48" s="39">
        <f>'1'!CJ48</f>
        <v>4</v>
      </c>
      <c r="Z48" s="231">
        <f>'1'!CL48</f>
        <v>5712</v>
      </c>
      <c r="AA48" s="231">
        <f>'1'!CM48</f>
        <v>4000</v>
      </c>
      <c r="AB48" s="233">
        <f>'1'!CY48</f>
        <v>1</v>
      </c>
      <c r="AC48" s="27">
        <f>'1'!CZ48</f>
        <v>-2</v>
      </c>
      <c r="AD48" s="226">
        <f>'1'!DB48</f>
        <v>809</v>
      </c>
      <c r="AE48" s="230">
        <f>'1'!DC48</f>
        <v>-4000</v>
      </c>
      <c r="AF48" s="236">
        <f>'1'!DO48</f>
        <v>1</v>
      </c>
      <c r="AG48" s="39">
        <f>'1'!DP48</f>
        <v>-2</v>
      </c>
      <c r="AH48" s="231">
        <f>'1'!DR48</f>
        <v>2947</v>
      </c>
      <c r="AI48" s="231">
        <f>'1'!DS48</f>
        <v>-4500</v>
      </c>
      <c r="AJ48" s="233">
        <f>'1'!EE48</f>
        <v>15</v>
      </c>
      <c r="AK48" s="27">
        <f>'1'!EF48</f>
        <v>-1</v>
      </c>
      <c r="AL48" s="230">
        <f>'1'!EH48</f>
        <v>1569</v>
      </c>
      <c r="AM48" s="230">
        <f>'1'!EI48</f>
        <v>-2500</v>
      </c>
      <c r="AN48" s="236">
        <f>'1'!EU48</f>
        <v>2</v>
      </c>
      <c r="AO48" s="39">
        <f>'1'!EV48</f>
        <v>1</v>
      </c>
      <c r="AP48" s="231">
        <f>'1'!EX48</f>
        <v>2113</v>
      </c>
      <c r="AQ48" s="231">
        <f>'1'!EY48</f>
        <v>-1300</v>
      </c>
      <c r="AR48" s="233">
        <f>'1'!FK48</f>
        <v>1</v>
      </c>
      <c r="AS48" s="27">
        <f>'1'!FL48</f>
        <v>1</v>
      </c>
      <c r="AT48" s="230">
        <f>'1'!FN48</f>
        <v>1715</v>
      </c>
      <c r="AU48" s="230">
        <f>'1'!FO48</f>
        <v>-1500</v>
      </c>
      <c r="AV48" s="236">
        <f>'1'!GA48</f>
        <v>7</v>
      </c>
      <c r="AW48" s="39">
        <f>'1'!GB48</f>
        <v>-3</v>
      </c>
      <c r="AX48" s="231">
        <f>'1'!GD48</f>
        <v>1001</v>
      </c>
      <c r="AY48" s="231">
        <f>'1'!GE48</f>
        <v>-5000</v>
      </c>
      <c r="AZ48" s="233">
        <f>'1'!GQ48</f>
        <v>7</v>
      </c>
      <c r="BA48" s="27">
        <f>'1'!GR48</f>
        <v>-2</v>
      </c>
      <c r="BB48" s="230">
        <f>'1'!GT48</f>
        <v>2613</v>
      </c>
      <c r="BC48" s="230">
        <f>'1'!GU48</f>
        <v>-3500</v>
      </c>
      <c r="BD48" s="236">
        <f>'1'!HG48</f>
        <v>9</v>
      </c>
      <c r="BE48" s="39">
        <f>'1'!HH48</f>
        <v>3</v>
      </c>
      <c r="BF48" s="231">
        <f>'1'!HJ48</f>
        <v>6222</v>
      </c>
      <c r="BG48" s="231">
        <f>'1'!HK48</f>
        <v>-800</v>
      </c>
      <c r="BH48" s="233" t="str">
        <f>'1'!HW48</f>
        <v/>
      </c>
      <c r="BI48" s="27">
        <f>'1'!HX48</f>
        <v>0</v>
      </c>
      <c r="BJ48" s="230" t="str">
        <f>'1'!HZ48</f>
        <v/>
      </c>
      <c r="BK48" s="230" t="str">
        <f>'1'!IA48</f>
        <v/>
      </c>
      <c r="BL48" s="236" t="str">
        <f>'1'!IM48</f>
        <v/>
      </c>
      <c r="BM48" s="39">
        <f>'1'!IN48</f>
        <v>0</v>
      </c>
      <c r="BN48" s="231" t="str">
        <f>'1'!IP48</f>
        <v/>
      </c>
      <c r="BO48" s="231" t="str">
        <f>'1'!IQ48</f>
        <v/>
      </c>
      <c r="BP48" s="233" t="str">
        <f>'1'!JC48</f>
        <v/>
      </c>
      <c r="BQ48" s="27">
        <f>'1'!JD48</f>
        <v>0</v>
      </c>
      <c r="BR48" s="230" t="str">
        <f>'1'!JF48</f>
        <v/>
      </c>
      <c r="BS48" s="230" t="str">
        <f>'1'!JG48</f>
        <v/>
      </c>
      <c r="BT48" s="236" t="str">
        <f>'1'!JS48</f>
        <v/>
      </c>
      <c r="BU48" s="39">
        <f>'1'!JT48</f>
        <v>0</v>
      </c>
      <c r="BV48" s="231" t="str">
        <f>'1'!JV48</f>
        <v/>
      </c>
      <c r="BW48" s="231" t="str">
        <f>'1'!JW48</f>
        <v/>
      </c>
      <c r="BX48" s="233" t="str">
        <f>'1'!KI48</f>
        <v/>
      </c>
      <c r="BY48" s="27">
        <f>'1'!KJ48</f>
        <v>0</v>
      </c>
      <c r="BZ48" s="230" t="str">
        <f>'1'!KL48</f>
        <v/>
      </c>
      <c r="CA48" s="230" t="str">
        <f>'1'!KM48</f>
        <v/>
      </c>
      <c r="CB48" s="236" t="str">
        <f>'1'!KY48</f>
        <v/>
      </c>
      <c r="CC48" s="39">
        <f>'1'!KZ48</f>
        <v>0</v>
      </c>
      <c r="CD48" s="231" t="str">
        <f>'1'!LB48</f>
        <v/>
      </c>
      <c r="CE48" s="231" t="str">
        <f>'1'!LC48</f>
        <v/>
      </c>
      <c r="CF48" s="231"/>
      <c r="CG48" s="231"/>
      <c r="CH48" s="233" t="str">
        <f t="shared" si="1"/>
        <v/>
      </c>
      <c r="CI48" s="26">
        <f>'1'!HX48</f>
        <v>0</v>
      </c>
      <c r="CJ48" s="24" t="str">
        <f>'1'!HZ48</f>
        <v/>
      </c>
      <c r="CK48" s="234" t="str">
        <f>'1'!IA48</f>
        <v/>
      </c>
      <c r="CL48" s="236" t="str">
        <f t="shared" si="2"/>
        <v/>
      </c>
      <c r="CM48" s="38">
        <f>'1'!IN48</f>
        <v>0</v>
      </c>
      <c r="CN48" s="36" t="str">
        <f>'1'!IP48</f>
        <v/>
      </c>
      <c r="CO48" s="235" t="str">
        <f>'1'!IQ48</f>
        <v/>
      </c>
      <c r="CP48" s="233" t="str">
        <f t="shared" si="3"/>
        <v/>
      </c>
      <c r="CQ48" s="26">
        <f>'1'!JD48</f>
        <v>0</v>
      </c>
      <c r="CR48" s="24" t="str">
        <f>'1'!JF48</f>
        <v/>
      </c>
      <c r="CS48" s="234" t="str">
        <f>'1'!JG48</f>
        <v/>
      </c>
      <c r="CT48" s="236" t="str">
        <f t="shared" si="4"/>
        <v/>
      </c>
      <c r="CU48" s="38">
        <f>'1'!JT48</f>
        <v>0</v>
      </c>
      <c r="CV48" s="36" t="str">
        <f>'1'!JV48</f>
        <v/>
      </c>
      <c r="CW48" s="235" t="str">
        <f>'1'!JW48</f>
        <v/>
      </c>
      <c r="CX48" s="233" t="str">
        <f t="shared" si="5"/>
        <v>#REF!</v>
      </c>
      <c r="CY48" s="24">
        <f>'1'!KJ48</f>
        <v>0</v>
      </c>
      <c r="CZ48" s="24" t="str">
        <f>'1'!KL48</f>
        <v/>
      </c>
      <c r="DA48" s="24" t="str">
        <f>'1'!KM48</f>
        <v/>
      </c>
      <c r="DB48" s="236" t="str">
        <f t="shared" si="6"/>
        <v>#REF!</v>
      </c>
      <c r="DC48" s="36">
        <f>'1'!KZ48</f>
        <v>0</v>
      </c>
      <c r="DD48" s="36" t="str">
        <f>'1'!LB48</f>
        <v/>
      </c>
      <c r="DE48" s="36" t="str">
        <f>'1'!LC48</f>
        <v/>
      </c>
      <c r="DF48" s="233" t="str">
        <f t="shared" si="7"/>
        <v>#REF!</v>
      </c>
      <c r="DG48" s="24" t="str">
        <f t="shared" ref="DG48:DI48" si="180">#REF!</f>
        <v>#REF!</v>
      </c>
      <c r="DH48" s="24" t="str">
        <f t="shared" si="180"/>
        <v>#REF!</v>
      </c>
      <c r="DI48" s="24" t="str">
        <f t="shared" si="180"/>
        <v>#REF!</v>
      </c>
      <c r="DJ48" s="236" t="str">
        <f t="shared" si="9"/>
        <v>#REF!</v>
      </c>
      <c r="DK48" s="36" t="str">
        <f t="shared" ref="DK48:DM48" si="181">#REF!</f>
        <v>#REF!</v>
      </c>
      <c r="DL48" s="36" t="str">
        <f t="shared" si="181"/>
        <v>#REF!</v>
      </c>
      <c r="DM48" s="36" t="str">
        <f t="shared" si="181"/>
        <v>#REF!</v>
      </c>
      <c r="DN48" s="159" t="str">
        <f t="shared" si="17"/>
        <v>#REF!</v>
      </c>
      <c r="DO48" s="24" t="str">
        <f t="shared" ref="DO48:DQ48" si="182">#REF!</f>
        <v>#REF!</v>
      </c>
      <c r="DP48" s="24" t="str">
        <f t="shared" si="182"/>
        <v>#REF!</v>
      </c>
      <c r="DQ48" s="24" t="str">
        <f t="shared" si="182"/>
        <v>#REF!</v>
      </c>
      <c r="DR48" s="209" t="str">
        <f t="shared" si="12"/>
        <v>#REF!</v>
      </c>
      <c r="DS48" s="210" t="str">
        <f t="shared" si="13"/>
        <v>#REF!</v>
      </c>
      <c r="DT48" s="210" t="str">
        <f t="shared" ref="DT48:DU48" si="183">#REF!</f>
        <v>#REF!</v>
      </c>
      <c r="DU48" s="210" t="str">
        <f t="shared" si="183"/>
        <v>#REF!</v>
      </c>
    </row>
    <row r="49" ht="15.75" customHeight="1">
      <c r="A49" s="228">
        <f>'1'!A49</f>
        <v>46154</v>
      </c>
      <c r="B49" s="229" t="str">
        <f>'1'!B49</f>
        <v>火</v>
      </c>
      <c r="C49" s="232">
        <f>'1'!C49</f>
        <v>-14500</v>
      </c>
      <c r="D49" s="233">
        <f>'1'!G49</f>
        <v>6</v>
      </c>
      <c r="E49" s="27">
        <f>'1'!H49</f>
        <v>1</v>
      </c>
      <c r="F49" s="230">
        <f>'1'!J49</f>
        <v>1824</v>
      </c>
      <c r="G49" s="230">
        <f>'1'!K49</f>
        <v>-2500</v>
      </c>
      <c r="H49" s="236">
        <f>'1'!W49</f>
        <v>8</v>
      </c>
      <c r="I49" s="39">
        <f>'1'!X49</f>
        <v>-1</v>
      </c>
      <c r="J49" s="231">
        <f>'1'!Z49</f>
        <v>1111</v>
      </c>
      <c r="K49" s="231">
        <f>'1'!AA49</f>
        <v>-3000</v>
      </c>
      <c r="L49" s="233">
        <f>'1'!AM49</f>
        <v>4</v>
      </c>
      <c r="M49" s="27">
        <f>'1'!AN49</f>
        <v>4</v>
      </c>
      <c r="N49" s="230">
        <f>'1'!AP49</f>
        <v>6195</v>
      </c>
      <c r="O49" s="230">
        <f>'1'!AQ49</f>
        <v>1200</v>
      </c>
      <c r="P49" s="236">
        <f>'1'!BC49</f>
        <v>4</v>
      </c>
      <c r="Q49" s="39">
        <f>'1'!BD49</f>
        <v>1</v>
      </c>
      <c r="R49" s="231">
        <f>'1'!BF49</f>
        <v>1458</v>
      </c>
      <c r="S49" s="231">
        <f>'1'!BG49</f>
        <v>-2000</v>
      </c>
      <c r="T49" s="233">
        <f>'1'!BS49</f>
        <v>4</v>
      </c>
      <c r="U49" s="27">
        <f>'1'!BT49</f>
        <v>6</v>
      </c>
      <c r="V49" s="230">
        <f>'1'!BV49</f>
        <v>13767</v>
      </c>
      <c r="W49" s="230">
        <f>'1'!BW49</f>
        <v>12000</v>
      </c>
      <c r="X49" s="236">
        <f>'1'!CI49</f>
        <v>1</v>
      </c>
      <c r="Y49" s="39">
        <f>'1'!CJ49</f>
        <v>-1</v>
      </c>
      <c r="Z49" s="231">
        <f>'1'!CL49</f>
        <v>1992</v>
      </c>
      <c r="AA49" s="231">
        <f>'1'!CM49</f>
        <v>-2300</v>
      </c>
      <c r="AB49" s="233">
        <f>'1'!CY49</f>
        <v>2</v>
      </c>
      <c r="AC49" s="27">
        <f>'1'!CZ49</f>
        <v>3</v>
      </c>
      <c r="AD49" s="226">
        <f>'1'!DB49</f>
        <v>6816</v>
      </c>
      <c r="AE49" s="230">
        <f>'1'!DC49</f>
        <v>900</v>
      </c>
      <c r="AF49" s="236">
        <f>'1'!DO49</f>
        <v>2</v>
      </c>
      <c r="AG49" s="39">
        <f>'1'!DP49</f>
        <v>-2</v>
      </c>
      <c r="AH49" s="231">
        <f>'1'!DR49</f>
        <v>1516</v>
      </c>
      <c r="AI49" s="231">
        <f>'1'!DS49</f>
        <v>-6000</v>
      </c>
      <c r="AJ49" s="233">
        <f>'1'!EE49</f>
        <v>16</v>
      </c>
      <c r="AK49" s="27">
        <f>'1'!EF49</f>
        <v>-3</v>
      </c>
      <c r="AL49" s="230">
        <f>'1'!EH49</f>
        <v>383</v>
      </c>
      <c r="AM49" s="230">
        <f>'1'!EI49</f>
        <v>-4000</v>
      </c>
      <c r="AN49" s="236">
        <f>'1'!EU49</f>
        <v>3</v>
      </c>
      <c r="AO49" s="39">
        <f>'1'!EV49</f>
        <v>1</v>
      </c>
      <c r="AP49" s="231">
        <f>'1'!EX49</f>
        <v>1711</v>
      </c>
      <c r="AQ49" s="231">
        <f>'1'!EY49</f>
        <v>-1900</v>
      </c>
      <c r="AR49" s="233">
        <f>'1'!FK49</f>
        <v>2</v>
      </c>
      <c r="AS49" s="27">
        <f>'1'!FL49</f>
        <v>1</v>
      </c>
      <c r="AT49" s="230">
        <f>'1'!FN49</f>
        <v>2115</v>
      </c>
      <c r="AU49" s="230">
        <f>'1'!FO49</f>
        <v>-2000</v>
      </c>
      <c r="AV49" s="236">
        <f>'1'!GA49</f>
        <v>8</v>
      </c>
      <c r="AW49" s="39">
        <f>'1'!GB49</f>
        <v>3</v>
      </c>
      <c r="AX49" s="231">
        <f>'1'!GD49</f>
        <v>5961</v>
      </c>
      <c r="AY49" s="231">
        <f>'1'!GE49</f>
        <v>800</v>
      </c>
      <c r="AZ49" s="233">
        <f>'1'!GQ49</f>
        <v>8</v>
      </c>
      <c r="BA49" s="27">
        <f>'1'!GR49</f>
        <v>1</v>
      </c>
      <c r="BB49" s="230">
        <f>'1'!GT49</f>
        <v>1806</v>
      </c>
      <c r="BC49" s="230">
        <f>'1'!GU49</f>
        <v>-1700</v>
      </c>
      <c r="BD49" s="236">
        <f>'1'!HG49</f>
        <v>10</v>
      </c>
      <c r="BE49" s="39">
        <f>'1'!HH49</f>
        <v>-2</v>
      </c>
      <c r="BF49" s="231">
        <f>'1'!HJ49</f>
        <v>940</v>
      </c>
      <c r="BG49" s="231">
        <f>'1'!HK49</f>
        <v>-4000</v>
      </c>
      <c r="BH49" s="233" t="str">
        <f>'1'!HW49</f>
        <v/>
      </c>
      <c r="BI49" s="27">
        <f>'1'!HX49</f>
        <v>0</v>
      </c>
      <c r="BJ49" s="230" t="str">
        <f>'1'!HZ49</f>
        <v/>
      </c>
      <c r="BK49" s="230" t="str">
        <f>'1'!IA49</f>
        <v/>
      </c>
      <c r="BL49" s="236" t="str">
        <f>'1'!IM49</f>
        <v/>
      </c>
      <c r="BM49" s="39">
        <f>'1'!IN49</f>
        <v>0</v>
      </c>
      <c r="BN49" s="231" t="str">
        <f>'1'!IP49</f>
        <v/>
      </c>
      <c r="BO49" s="231" t="str">
        <f>'1'!IQ49</f>
        <v/>
      </c>
      <c r="BP49" s="233" t="str">
        <f>'1'!JC49</f>
        <v/>
      </c>
      <c r="BQ49" s="27">
        <f>'1'!JD49</f>
        <v>0</v>
      </c>
      <c r="BR49" s="230" t="str">
        <f>'1'!JF49</f>
        <v/>
      </c>
      <c r="BS49" s="230" t="str">
        <f>'1'!JG49</f>
        <v/>
      </c>
      <c r="BT49" s="236" t="str">
        <f>'1'!JS49</f>
        <v/>
      </c>
      <c r="BU49" s="39">
        <f>'1'!JT49</f>
        <v>0</v>
      </c>
      <c r="BV49" s="231" t="str">
        <f>'1'!JV49</f>
        <v/>
      </c>
      <c r="BW49" s="231" t="str">
        <f>'1'!JW49</f>
        <v/>
      </c>
      <c r="BX49" s="233" t="str">
        <f>'1'!KI49</f>
        <v/>
      </c>
      <c r="BY49" s="27">
        <f>'1'!KJ49</f>
        <v>0</v>
      </c>
      <c r="BZ49" s="230" t="str">
        <f>'1'!KL49</f>
        <v/>
      </c>
      <c r="CA49" s="230" t="str">
        <f>'1'!KM49</f>
        <v/>
      </c>
      <c r="CB49" s="236" t="str">
        <f>'1'!KY49</f>
        <v/>
      </c>
      <c r="CC49" s="39">
        <f>'1'!KZ49</f>
        <v>0</v>
      </c>
      <c r="CD49" s="231" t="str">
        <f>'1'!LB49</f>
        <v/>
      </c>
      <c r="CE49" s="231" t="str">
        <f>'1'!LC49</f>
        <v/>
      </c>
      <c r="CF49" s="231"/>
      <c r="CG49" s="231"/>
      <c r="CH49" s="233" t="str">
        <f t="shared" si="1"/>
        <v/>
      </c>
      <c r="CI49" s="26">
        <f>'1'!HX49</f>
        <v>0</v>
      </c>
      <c r="CJ49" s="24" t="str">
        <f>'1'!HZ49</f>
        <v/>
      </c>
      <c r="CK49" s="234" t="str">
        <f>'1'!IA49</f>
        <v/>
      </c>
      <c r="CL49" s="236" t="str">
        <f t="shared" si="2"/>
        <v/>
      </c>
      <c r="CM49" s="38">
        <f>'1'!IN49</f>
        <v>0</v>
      </c>
      <c r="CN49" s="36" t="str">
        <f>'1'!IP49</f>
        <v/>
      </c>
      <c r="CO49" s="235" t="str">
        <f>'1'!IQ49</f>
        <v/>
      </c>
      <c r="CP49" s="233" t="str">
        <f t="shared" si="3"/>
        <v/>
      </c>
      <c r="CQ49" s="26">
        <f>'1'!JD49</f>
        <v>0</v>
      </c>
      <c r="CR49" s="24" t="str">
        <f>'1'!JF49</f>
        <v/>
      </c>
      <c r="CS49" s="234" t="str">
        <f>'1'!JG49</f>
        <v/>
      </c>
      <c r="CT49" s="236" t="str">
        <f t="shared" si="4"/>
        <v/>
      </c>
      <c r="CU49" s="38">
        <f>'1'!JT49</f>
        <v>0</v>
      </c>
      <c r="CV49" s="36" t="str">
        <f>'1'!JV49</f>
        <v/>
      </c>
      <c r="CW49" s="235" t="str">
        <f>'1'!JW49</f>
        <v/>
      </c>
      <c r="CX49" s="233" t="str">
        <f t="shared" si="5"/>
        <v>#REF!</v>
      </c>
      <c r="CY49" s="24">
        <f>'1'!KJ49</f>
        <v>0</v>
      </c>
      <c r="CZ49" s="24" t="str">
        <f>'1'!KL49</f>
        <v/>
      </c>
      <c r="DA49" s="24" t="str">
        <f>'1'!KM49</f>
        <v/>
      </c>
      <c r="DB49" s="236" t="str">
        <f t="shared" si="6"/>
        <v>#REF!</v>
      </c>
      <c r="DC49" s="36">
        <f>'1'!KZ49</f>
        <v>0</v>
      </c>
      <c r="DD49" s="36" t="str">
        <f>'1'!LB49</f>
        <v/>
      </c>
      <c r="DE49" s="36" t="str">
        <f>'1'!LC49</f>
        <v/>
      </c>
      <c r="DF49" s="233" t="str">
        <f t="shared" si="7"/>
        <v>#REF!</v>
      </c>
      <c r="DG49" s="24" t="str">
        <f t="shared" ref="DG49:DI49" si="184">#REF!</f>
        <v>#REF!</v>
      </c>
      <c r="DH49" s="24" t="str">
        <f t="shared" si="184"/>
        <v>#REF!</v>
      </c>
      <c r="DI49" s="24" t="str">
        <f t="shared" si="184"/>
        <v>#REF!</v>
      </c>
      <c r="DJ49" s="236" t="str">
        <f t="shared" si="9"/>
        <v>#REF!</v>
      </c>
      <c r="DK49" s="36" t="str">
        <f t="shared" ref="DK49:DM49" si="185">#REF!</f>
        <v>#REF!</v>
      </c>
      <c r="DL49" s="36" t="str">
        <f t="shared" si="185"/>
        <v>#REF!</v>
      </c>
      <c r="DM49" s="36" t="str">
        <f t="shared" si="185"/>
        <v>#REF!</v>
      </c>
      <c r="DN49" s="159" t="str">
        <f t="shared" si="17"/>
        <v>#REF!</v>
      </c>
      <c r="DO49" s="24" t="str">
        <f t="shared" ref="DO49:DQ49" si="186">#REF!</f>
        <v>#REF!</v>
      </c>
      <c r="DP49" s="24" t="str">
        <f t="shared" si="186"/>
        <v>#REF!</v>
      </c>
      <c r="DQ49" s="24" t="str">
        <f t="shared" si="186"/>
        <v>#REF!</v>
      </c>
      <c r="DR49" s="209" t="str">
        <f t="shared" si="12"/>
        <v>#REF!</v>
      </c>
      <c r="DS49" s="210" t="str">
        <f t="shared" si="13"/>
        <v>#REF!</v>
      </c>
      <c r="DT49" s="210" t="str">
        <f t="shared" ref="DT49:DU49" si="187">#REF!</f>
        <v>#REF!</v>
      </c>
      <c r="DU49" s="210" t="str">
        <f t="shared" si="187"/>
        <v>#REF!</v>
      </c>
    </row>
    <row r="50" ht="15.75" customHeight="1">
      <c r="A50" s="228">
        <f>'1'!A52</f>
        <v>46157</v>
      </c>
      <c r="B50" s="229" t="str">
        <f>'1'!B52</f>
        <v>金</v>
      </c>
      <c r="C50" s="232">
        <f>'1'!C52</f>
        <v>-7600</v>
      </c>
      <c r="D50" s="233">
        <f>'1'!G50</f>
        <v>7</v>
      </c>
      <c r="E50" s="27">
        <f>'1'!H52</f>
        <v>1</v>
      </c>
      <c r="F50" s="230">
        <f>'1'!J52</f>
        <v>945</v>
      </c>
      <c r="G50" s="230">
        <f>'1'!K52</f>
        <v>-2000</v>
      </c>
      <c r="H50" s="236">
        <f>'1'!W50</f>
        <v>9</v>
      </c>
      <c r="I50" s="39">
        <f>'1'!X52</f>
        <v>1</v>
      </c>
      <c r="J50" s="231">
        <f>'1'!Z52</f>
        <v>1374</v>
      </c>
      <c r="K50" s="231">
        <f>'1'!AA52</f>
        <v>-100</v>
      </c>
      <c r="L50" s="233">
        <f>'1'!AM50</f>
        <v>1</v>
      </c>
      <c r="M50" s="27">
        <f>'1'!AN52</f>
        <v>-1</v>
      </c>
      <c r="N50" s="230">
        <f>'1'!AP52</f>
        <v>1112</v>
      </c>
      <c r="O50" s="230">
        <f>'1'!AQ52</f>
        <v>-2200</v>
      </c>
      <c r="P50" s="236">
        <f>'1'!BC50</f>
        <v>5</v>
      </c>
      <c r="Q50" s="39">
        <f>'1'!BD52</f>
        <v>1</v>
      </c>
      <c r="R50" s="231">
        <f>'1'!BF52</f>
        <v>1824</v>
      </c>
      <c r="S50" s="231">
        <f>'1'!BG52</f>
        <v>-1000</v>
      </c>
      <c r="T50" s="233">
        <f>'1'!BS50</f>
        <v>1</v>
      </c>
      <c r="U50" s="27">
        <f>'1'!BT52</f>
        <v>-3</v>
      </c>
      <c r="V50" s="230">
        <f>'1'!BV52</f>
        <v>432</v>
      </c>
      <c r="W50" s="230">
        <f>'1'!BW52</f>
        <v>-4500</v>
      </c>
      <c r="X50" s="236">
        <f>'1'!CI50</f>
        <v>2</v>
      </c>
      <c r="Y50" s="39">
        <f>'1'!CJ52</f>
        <v>1</v>
      </c>
      <c r="Z50" s="231">
        <f>'1'!CL52</f>
        <v>1783</v>
      </c>
      <c r="AA50" s="231">
        <f>'1'!CM52</f>
        <v>-500</v>
      </c>
      <c r="AB50" s="233">
        <f>'1'!CY50</f>
        <v>3</v>
      </c>
      <c r="AC50" s="27">
        <f>'1'!CZ52</f>
        <v>1</v>
      </c>
      <c r="AD50" s="226">
        <f>'1'!DB52</f>
        <v>1064</v>
      </c>
      <c r="AE50" s="230">
        <f>'1'!DC52</f>
        <v>-800</v>
      </c>
      <c r="AF50" s="236">
        <f>'1'!DO50</f>
        <v>3</v>
      </c>
      <c r="AG50" s="39">
        <f>'1'!DP52</f>
        <v>-1</v>
      </c>
      <c r="AH50" s="231">
        <f>'1'!DR52</f>
        <v>1521</v>
      </c>
      <c r="AI50" s="231">
        <f>'1'!DS52</f>
        <v>-4000</v>
      </c>
      <c r="AJ50" s="233">
        <f>'1'!EE50</f>
        <v>17</v>
      </c>
      <c r="AK50" s="27">
        <f>'1'!EF52</f>
        <v>1</v>
      </c>
      <c r="AL50" s="230">
        <f>'1'!EH52</f>
        <v>280</v>
      </c>
      <c r="AM50" s="230">
        <f>'1'!EI52</f>
        <v>-500</v>
      </c>
      <c r="AN50" s="236">
        <f>'1'!EU50</f>
        <v>4</v>
      </c>
      <c r="AO50" s="39">
        <f>'1'!EV52</f>
        <v>3</v>
      </c>
      <c r="AP50" s="231">
        <f>'1'!EX52</f>
        <v>4562</v>
      </c>
      <c r="AQ50" s="231">
        <f>'1'!EY52</f>
        <v>2900</v>
      </c>
      <c r="AR50" s="233">
        <f>'1'!FK50</f>
        <v>3</v>
      </c>
      <c r="AS50" s="27">
        <f>'1'!FL52</f>
        <v>4</v>
      </c>
      <c r="AT50" s="230">
        <f>'1'!FN52</f>
        <v>6276</v>
      </c>
      <c r="AU50" s="230">
        <f>'1'!FO52</f>
        <v>4900</v>
      </c>
      <c r="AV50" s="236">
        <f>'1'!GA50</f>
        <v>9</v>
      </c>
      <c r="AW50" s="39">
        <f>'1'!GB52</f>
        <v>1</v>
      </c>
      <c r="AX50" s="231">
        <f>'1'!GD52</f>
        <v>1109</v>
      </c>
      <c r="AY50" s="231">
        <f>'1'!GE52</f>
        <v>-2000</v>
      </c>
      <c r="AZ50" s="233">
        <f>'1'!GQ50</f>
        <v>9</v>
      </c>
      <c r="BA50" s="27">
        <f>'1'!GR52</f>
        <v>1</v>
      </c>
      <c r="BB50" s="230">
        <f>'1'!GT52</f>
        <v>2001</v>
      </c>
      <c r="BC50" s="230">
        <f>'1'!GU52</f>
        <v>-800</v>
      </c>
      <c r="BD50" s="236">
        <f>'1'!HG50</f>
        <v>11</v>
      </c>
      <c r="BE50" s="39">
        <f>'1'!HH52</f>
        <v>4</v>
      </c>
      <c r="BF50" s="231">
        <f>'1'!HJ52</f>
        <v>5025</v>
      </c>
      <c r="BG50" s="231">
        <f>'1'!HK52</f>
        <v>3000</v>
      </c>
      <c r="BH50" s="233" t="str">
        <f>'1'!HW50</f>
        <v/>
      </c>
      <c r="BI50" s="27">
        <f>'1'!HX52</f>
        <v>0</v>
      </c>
      <c r="BJ50" s="230" t="str">
        <f>'1'!HZ50</f>
        <v/>
      </c>
      <c r="BK50" s="230" t="str">
        <f>'1'!IA50</f>
        <v/>
      </c>
      <c r="BL50" s="236" t="str">
        <f>'1'!IM50</f>
        <v/>
      </c>
      <c r="BM50" s="39">
        <f>'1'!IN50</f>
        <v>0</v>
      </c>
      <c r="BN50" s="231" t="str">
        <f>'1'!IP50</f>
        <v/>
      </c>
      <c r="BO50" s="231" t="str">
        <f>'1'!IQ50</f>
        <v/>
      </c>
      <c r="BP50" s="233" t="str">
        <f>'1'!JC50</f>
        <v/>
      </c>
      <c r="BQ50" s="27">
        <f>'1'!JD50</f>
        <v>0</v>
      </c>
      <c r="BR50" s="230" t="str">
        <f>'1'!JF50</f>
        <v/>
      </c>
      <c r="BS50" s="230" t="str">
        <f>'1'!JG50</f>
        <v/>
      </c>
      <c r="BT50" s="236" t="str">
        <f>'1'!JS50</f>
        <v/>
      </c>
      <c r="BU50" s="39">
        <f>'1'!JT50</f>
        <v>0</v>
      </c>
      <c r="BV50" s="231" t="str">
        <f>'1'!JV50</f>
        <v/>
      </c>
      <c r="BW50" s="231" t="str">
        <f>'1'!JW50</f>
        <v/>
      </c>
      <c r="BX50" s="233" t="str">
        <f>'1'!KI50</f>
        <v/>
      </c>
      <c r="BY50" s="27">
        <f>'1'!KJ50</f>
        <v>0</v>
      </c>
      <c r="BZ50" s="230" t="str">
        <f>'1'!KL50</f>
        <v/>
      </c>
      <c r="CA50" s="230" t="str">
        <f>'1'!KM50</f>
        <v/>
      </c>
      <c r="CB50" s="236" t="str">
        <f>'1'!KY50</f>
        <v/>
      </c>
      <c r="CC50" s="39">
        <f>'1'!KZ50</f>
        <v>0</v>
      </c>
      <c r="CD50" s="231" t="str">
        <f>'1'!LB50</f>
        <v/>
      </c>
      <c r="CE50" s="231" t="str">
        <f>'1'!LC50</f>
        <v/>
      </c>
      <c r="CF50" s="231"/>
      <c r="CG50" s="231"/>
      <c r="CH50" s="233" t="str">
        <f>IF(OR(VALUE(CI52)=3,VALUE(CI52)=4,VALUE(CI52)=5,VALUE(CI52)=6),1,IF(VALUE(CI52)=0,CH52,CH52+1))</f>
        <v/>
      </c>
      <c r="CI50" s="26">
        <f>'1'!HX52</f>
        <v>0</v>
      </c>
      <c r="CJ50" s="24" t="str">
        <f>'1'!HZ52</f>
        <v/>
      </c>
      <c r="CK50" s="234" t="str">
        <f>'1'!IA52</f>
        <v/>
      </c>
      <c r="CL50" s="236" t="str">
        <f>IF(OR(VALUE(CM52)=3,VALUE(CM52)=4,VALUE(CM52)=5,VALUE(CM52)=6),1,IF(VALUE(CM52)=0,CL52,CL52+1))</f>
        <v/>
      </c>
      <c r="CM50" s="38">
        <f>'1'!IN52</f>
        <v>0</v>
      </c>
      <c r="CN50" s="36" t="str">
        <f>'1'!IP52</f>
        <v/>
      </c>
      <c r="CO50" s="235" t="str">
        <f>'1'!IQ52</f>
        <v/>
      </c>
      <c r="CP50" s="233" t="str">
        <f>IF(OR(VALUE(CQ52)=3,VALUE(CQ52)=4,VALUE(CQ52)=5,VALUE(CQ52)=6),1,IF(VALUE(CQ52)=0,CP52,CP52+1))</f>
        <v/>
      </c>
      <c r="CQ50" s="26">
        <f>'1'!JD52</f>
        <v>0</v>
      </c>
      <c r="CR50" s="24" t="str">
        <f>'1'!JF52</f>
        <v/>
      </c>
      <c r="CS50" s="234" t="str">
        <f>'1'!JG52</f>
        <v/>
      </c>
      <c r="CT50" s="236" t="str">
        <f>IF(OR(VALUE(CU52)=3,VALUE(CU52)=4,VALUE(CU52)=5,VALUE(CU52)=6),1,IF(VALUE(CU52)=0,CT52,CT52+1))</f>
        <v/>
      </c>
      <c r="CU50" s="38">
        <f>'1'!JT52</f>
        <v>0</v>
      </c>
      <c r="CV50" s="36" t="str">
        <f>'1'!JV52</f>
        <v/>
      </c>
      <c r="CW50" s="235" t="str">
        <f>'1'!JW52</f>
        <v/>
      </c>
      <c r="CX50" s="233" t="str">
        <f>IF(OR(VALUE(CY52)=3,VALUE(CY52)=4,VALUE(CY52)=5,VALUE(CY52)=6),1,IF(VALUE(CY52)=0,CX52,CX52+1))</f>
        <v>#REF!</v>
      </c>
      <c r="CY50" s="24">
        <f>'1'!KJ52</f>
        <v>0</v>
      </c>
      <c r="CZ50" s="24" t="str">
        <f>'1'!KL52</f>
        <v/>
      </c>
      <c r="DA50" s="24" t="str">
        <f>'1'!KM52</f>
        <v/>
      </c>
      <c r="DB50" s="236" t="str">
        <f>IF(OR(VALUE(DC52)=3,VALUE(DC52)=4,VALUE(DC52)=5,VALUE(DC52)=6),1,IF(VALUE(DC52)=0,DB52,DB52+1))</f>
        <v>#REF!</v>
      </c>
      <c r="DC50" s="36">
        <f>'1'!KZ52</f>
        <v>0</v>
      </c>
      <c r="DD50" s="36" t="str">
        <f>'1'!LB52</f>
        <v/>
      </c>
      <c r="DE50" s="36" t="str">
        <f>'1'!LC52</f>
        <v/>
      </c>
      <c r="DF50" s="233" t="str">
        <f>IF(OR(VALUE(DG52)=3,VALUE(DG52)=4,VALUE(DG52)=5,VALUE(DG52)=6),1,IF(VALUE(DG52)=0,DF52,DF52+1))</f>
        <v>#REF!</v>
      </c>
      <c r="DG50" s="24" t="str">
        <f t="shared" ref="DG50:DI50" si="188">#REF!</f>
        <v>#REF!</v>
      </c>
      <c r="DH50" s="24" t="str">
        <f t="shared" si="188"/>
        <v>#REF!</v>
      </c>
      <c r="DI50" s="24" t="str">
        <f t="shared" si="188"/>
        <v>#REF!</v>
      </c>
      <c r="DJ50" s="236" t="str">
        <f>IF(OR(VALUE(DK52)=3,VALUE(DK52)=4,VALUE(DK52)=5,VALUE(DK52)=6),1,IF(VALUE(DK52)=0,DJ52,DJ52+1))</f>
        <v>#REF!</v>
      </c>
      <c r="DK50" s="36" t="str">
        <f t="shared" ref="DK50:DM50" si="189">#REF!</f>
        <v>#REF!</v>
      </c>
      <c r="DL50" s="36" t="str">
        <f t="shared" si="189"/>
        <v>#REF!</v>
      </c>
      <c r="DM50" s="36" t="str">
        <f t="shared" si="189"/>
        <v>#REF!</v>
      </c>
      <c r="DN50" s="159" t="str">
        <f>IF(OR(VALUE(DO52)=3,VALUE(DO52)=4,VALUE(DO52)=5,VALUE(DO52)=6),1,IF(VALUE(DO52)=0,DN52,DN52+1))</f>
        <v>#REF!</v>
      </c>
      <c r="DO50" s="24" t="str">
        <f t="shared" ref="DO50:DQ50" si="190">#REF!</f>
        <v>#REF!</v>
      </c>
      <c r="DP50" s="24" t="str">
        <f t="shared" si="190"/>
        <v>#REF!</v>
      </c>
      <c r="DQ50" s="24" t="str">
        <f t="shared" si="190"/>
        <v>#REF!</v>
      </c>
      <c r="DR50" s="209" t="str">
        <f>IF(OR(VALUE(DS52)=3,VALUE(DS52)=4,VALUE(DS52)=5,VALUE(DS52)=6),1,IF(VALUE(DS52)=0,DR52,DR52+1))</f>
        <v>#REF!</v>
      </c>
      <c r="DS50" s="210" t="str">
        <f t="shared" si="13"/>
        <v>#REF!</v>
      </c>
      <c r="DT50" s="210" t="str">
        <f t="shared" ref="DT50:DU50" si="191">#REF!</f>
        <v>#REF!</v>
      </c>
      <c r="DU50" s="210" t="str">
        <f t="shared" si="191"/>
        <v>#REF!</v>
      </c>
    </row>
    <row r="51" ht="15.75" customHeight="1">
      <c r="A51" s="228">
        <f>'1'!A50</f>
        <v>46155</v>
      </c>
      <c r="B51" s="229" t="str">
        <f>'1'!B50</f>
        <v>水</v>
      </c>
      <c r="C51" s="232">
        <f>'1'!C50</f>
        <v>-26200</v>
      </c>
      <c r="D51" s="233">
        <f>'1'!G51</f>
        <v>8</v>
      </c>
      <c r="E51" s="27">
        <f>'1'!H50</f>
        <v>1</v>
      </c>
      <c r="F51" s="230">
        <f>'1'!J50</f>
        <v>2274</v>
      </c>
      <c r="G51" s="230">
        <f>'1'!K50</f>
        <v>-3000</v>
      </c>
      <c r="H51" s="236">
        <f>'1'!W51</f>
        <v>10</v>
      </c>
      <c r="I51" s="39">
        <f>'1'!X50</f>
        <v>1</v>
      </c>
      <c r="J51" s="231">
        <f>'1'!Z50</f>
        <v>1315</v>
      </c>
      <c r="K51" s="231">
        <f>'1'!AA50</f>
        <v>-2000</v>
      </c>
      <c r="L51" s="233">
        <f>'1'!AM51</f>
        <v>2</v>
      </c>
      <c r="M51" s="27">
        <f>'1'!AN50</f>
        <v>-1</v>
      </c>
      <c r="N51" s="230">
        <f>'1'!AP50</f>
        <v>1763</v>
      </c>
      <c r="O51" s="230">
        <f>'1'!AQ50</f>
        <v>-3000</v>
      </c>
      <c r="P51" s="236">
        <f>'1'!BC51</f>
        <v>1</v>
      </c>
      <c r="Q51" s="39">
        <f>'1'!BD50</f>
        <v>6</v>
      </c>
      <c r="R51" s="231">
        <f>'1'!BF50</f>
        <v>12240</v>
      </c>
      <c r="S51" s="231">
        <f>'1'!BG50</f>
        <v>11000</v>
      </c>
      <c r="T51" s="233">
        <f>'1'!BS51</f>
        <v>2</v>
      </c>
      <c r="U51" s="27">
        <f>'1'!BT50</f>
        <v>1</v>
      </c>
      <c r="V51" s="230">
        <f>'1'!BV50</f>
        <v>326</v>
      </c>
      <c r="W51" s="230">
        <f>'1'!BW50</f>
        <v>-2000</v>
      </c>
      <c r="X51" s="236">
        <f>'1'!CI51</f>
        <v>3</v>
      </c>
      <c r="Y51" s="39">
        <f>'1'!CJ50</f>
        <v>-1</v>
      </c>
      <c r="Z51" s="231">
        <f>'1'!CL50</f>
        <v>1201</v>
      </c>
      <c r="AA51" s="231">
        <f>'1'!CM50</f>
        <v>-2500</v>
      </c>
      <c r="AB51" s="233">
        <f>'1'!CY51</f>
        <v>4</v>
      </c>
      <c r="AC51" s="27">
        <f>'1'!CZ50</f>
        <v>-2</v>
      </c>
      <c r="AD51" s="226">
        <f>'1'!DB50</f>
        <v>900</v>
      </c>
      <c r="AE51" s="230">
        <f>'1'!DC50</f>
        <v>-2500</v>
      </c>
      <c r="AF51" s="236">
        <f>'1'!DO51</f>
        <v>4</v>
      </c>
      <c r="AG51" s="39">
        <f>'1'!DP50</f>
        <v>-3</v>
      </c>
      <c r="AH51" s="231">
        <f>'1'!DR50</f>
        <v>1191</v>
      </c>
      <c r="AI51" s="231">
        <f>'1'!DS50</f>
        <v>-5000</v>
      </c>
      <c r="AJ51" s="233">
        <f>'1'!EE51</f>
        <v>18</v>
      </c>
      <c r="AK51" s="27">
        <f>'1'!EF50</f>
        <v>1</v>
      </c>
      <c r="AL51" s="230">
        <f>'1'!EH50</f>
        <v>2317</v>
      </c>
      <c r="AM51" s="230">
        <f>'1'!EI50</f>
        <v>-1100</v>
      </c>
      <c r="AN51" s="236">
        <f>'1'!EU51</f>
        <v>5</v>
      </c>
      <c r="AO51" s="39">
        <f>'1'!EV50</f>
        <v>-3</v>
      </c>
      <c r="AP51" s="231">
        <f>'1'!EX50</f>
        <v>1139</v>
      </c>
      <c r="AQ51" s="231">
        <f>'1'!EY50</f>
        <v>-7000</v>
      </c>
      <c r="AR51" s="233">
        <f>'1'!FK51</f>
        <v>4</v>
      </c>
      <c r="AS51" s="27">
        <f>'1'!FL50</f>
        <v>1</v>
      </c>
      <c r="AT51" s="230">
        <f>'1'!FN50</f>
        <v>702</v>
      </c>
      <c r="AU51" s="230">
        <f>'1'!FO50</f>
        <v>-1600</v>
      </c>
      <c r="AV51" s="236">
        <f>'1'!GA51</f>
        <v>10</v>
      </c>
      <c r="AW51" s="39">
        <f>'1'!GB50</f>
        <v>-2</v>
      </c>
      <c r="AX51" s="231">
        <f>'1'!GD50</f>
        <v>487</v>
      </c>
      <c r="AY51" s="231">
        <f>'1'!GE50</f>
        <v>-2500</v>
      </c>
      <c r="AZ51" s="233">
        <f>'1'!GQ51</f>
        <v>10</v>
      </c>
      <c r="BA51" s="27">
        <f>'1'!GR50</f>
        <v>1</v>
      </c>
      <c r="BB51" s="230">
        <f>'1'!GT50</f>
        <v>1565</v>
      </c>
      <c r="BC51" s="230">
        <f>'1'!GU50</f>
        <v>-2000</v>
      </c>
      <c r="BD51" s="236">
        <f>'1'!HG51</f>
        <v>12</v>
      </c>
      <c r="BE51" s="39">
        <f>'1'!HH50</f>
        <v>-1</v>
      </c>
      <c r="BF51" s="231">
        <f>'1'!HJ50</f>
        <v>742</v>
      </c>
      <c r="BG51" s="231">
        <f>'1'!HK50</f>
        <v>-3000</v>
      </c>
      <c r="BH51" s="233" t="str">
        <f>'1'!HW51</f>
        <v/>
      </c>
      <c r="BI51" s="27">
        <f>'1'!HX50</f>
        <v>0</v>
      </c>
      <c r="BJ51" s="230" t="str">
        <f>'1'!HZ51</f>
        <v/>
      </c>
      <c r="BK51" s="230" t="str">
        <f>'1'!IA51</f>
        <v/>
      </c>
      <c r="BL51" s="236" t="str">
        <f>'1'!IM51</f>
        <v/>
      </c>
      <c r="BM51" s="39">
        <f>'1'!IN51</f>
        <v>0</v>
      </c>
      <c r="BN51" s="231" t="str">
        <f>'1'!IP51</f>
        <v/>
      </c>
      <c r="BO51" s="231" t="str">
        <f>'1'!IQ51</f>
        <v/>
      </c>
      <c r="BP51" s="233" t="str">
        <f>'1'!JC51</f>
        <v/>
      </c>
      <c r="BQ51" s="27">
        <f>'1'!JD51</f>
        <v>0</v>
      </c>
      <c r="BR51" s="230" t="str">
        <f>'1'!JF51</f>
        <v/>
      </c>
      <c r="BS51" s="230" t="str">
        <f>'1'!JG51</f>
        <v/>
      </c>
      <c r="BT51" s="236" t="str">
        <f>'1'!JS51</f>
        <v/>
      </c>
      <c r="BU51" s="39">
        <f>'1'!JT51</f>
        <v>0</v>
      </c>
      <c r="BV51" s="231" t="str">
        <f>'1'!JV51</f>
        <v/>
      </c>
      <c r="BW51" s="231" t="str">
        <f>'1'!JW51</f>
        <v/>
      </c>
      <c r="BX51" s="233" t="str">
        <f>'1'!KI51</f>
        <v/>
      </c>
      <c r="BY51" s="27">
        <f>'1'!KJ51</f>
        <v>0</v>
      </c>
      <c r="BZ51" s="230" t="str">
        <f>'1'!KL51</f>
        <v/>
      </c>
      <c r="CA51" s="230" t="str">
        <f>'1'!KM51</f>
        <v/>
      </c>
      <c r="CB51" s="236" t="str">
        <f>'1'!KY51</f>
        <v/>
      </c>
      <c r="CC51" s="39">
        <f>'1'!KZ51</f>
        <v>0</v>
      </c>
      <c r="CD51" s="231" t="str">
        <f>'1'!LB51</f>
        <v/>
      </c>
      <c r="CE51" s="231" t="str">
        <f>'1'!LC51</f>
        <v/>
      </c>
      <c r="CF51" s="231"/>
      <c r="CG51" s="231"/>
      <c r="CH51" s="233" t="str">
        <f>IF(OR(VALUE(CI49)=3,VALUE(CI49)=4,VALUE(CI49)=5,VALUE(CI49)=6),1,IF(VALUE(CI49)=0,CH49,CH49+1))</f>
        <v/>
      </c>
      <c r="CI51" s="26">
        <f>'1'!HX50</f>
        <v>0</v>
      </c>
      <c r="CJ51" s="24" t="str">
        <f>'1'!HZ50</f>
        <v/>
      </c>
      <c r="CK51" s="234" t="str">
        <f>'1'!IA50</f>
        <v/>
      </c>
      <c r="CL51" s="236" t="str">
        <f>IF(OR(VALUE(CM49)=3,VALUE(CM49)=4,VALUE(CM49)=5,VALUE(CM49)=6),1,IF(VALUE(CM49)=0,CL49,CL49+1))</f>
        <v/>
      </c>
      <c r="CM51" s="38">
        <f>'1'!IN50</f>
        <v>0</v>
      </c>
      <c r="CN51" s="36" t="str">
        <f>'1'!IP50</f>
        <v/>
      </c>
      <c r="CO51" s="235" t="str">
        <f>'1'!IQ50</f>
        <v/>
      </c>
      <c r="CP51" s="233" t="str">
        <f>IF(OR(VALUE(CQ49)=3,VALUE(CQ49)=4,VALUE(CQ49)=5,VALUE(CQ49)=6),1,IF(VALUE(CQ49)=0,CP49,CP49+1))</f>
        <v/>
      </c>
      <c r="CQ51" s="26">
        <f>'1'!JD50</f>
        <v>0</v>
      </c>
      <c r="CR51" s="24" t="str">
        <f>'1'!JF50</f>
        <v/>
      </c>
      <c r="CS51" s="234" t="str">
        <f>'1'!JG50</f>
        <v/>
      </c>
      <c r="CT51" s="236" t="str">
        <f>IF(OR(VALUE(CU49)=3,VALUE(CU49)=4,VALUE(CU49)=5,VALUE(CU49)=6),1,IF(VALUE(CU49)=0,CT49,CT49+1))</f>
        <v/>
      </c>
      <c r="CU51" s="38">
        <f>'1'!JT50</f>
        <v>0</v>
      </c>
      <c r="CV51" s="36" t="str">
        <f>'1'!JV50</f>
        <v/>
      </c>
      <c r="CW51" s="235" t="str">
        <f>'1'!JW50</f>
        <v/>
      </c>
      <c r="CX51" s="233" t="str">
        <f>IF(OR(VALUE(CY49)=3,VALUE(CY49)=4,VALUE(CY49)=5,VALUE(CY49)=6),1,IF(VALUE(CY49)=0,CX49,CX49+1))</f>
        <v>#REF!</v>
      </c>
      <c r="CY51" s="24">
        <f>'1'!KJ50</f>
        <v>0</v>
      </c>
      <c r="CZ51" s="24" t="str">
        <f>'1'!KL50</f>
        <v/>
      </c>
      <c r="DA51" s="24" t="str">
        <f>'1'!KM50</f>
        <v/>
      </c>
      <c r="DB51" s="236" t="str">
        <f>IF(OR(VALUE(DC49)=3,VALUE(DC49)=4,VALUE(DC49)=5,VALUE(DC49)=6),1,IF(VALUE(DC49)=0,DB49,DB49+1))</f>
        <v>#REF!</v>
      </c>
      <c r="DC51" s="36">
        <f>'1'!KZ50</f>
        <v>0</v>
      </c>
      <c r="DD51" s="36" t="str">
        <f>'1'!LB50</f>
        <v/>
      </c>
      <c r="DE51" s="36" t="str">
        <f>'1'!LC50</f>
        <v/>
      </c>
      <c r="DF51" s="233" t="str">
        <f>IF(OR(VALUE(DG49)=3,VALUE(DG49)=4,VALUE(DG49)=5,VALUE(DG49)=6),1,IF(VALUE(DG49)=0,DF49,DF49+1))</f>
        <v>#REF!</v>
      </c>
      <c r="DG51" s="24" t="str">
        <f t="shared" ref="DG51:DI51" si="192">#REF!</f>
        <v>#REF!</v>
      </c>
      <c r="DH51" s="24" t="str">
        <f t="shared" si="192"/>
        <v>#REF!</v>
      </c>
      <c r="DI51" s="24" t="str">
        <f t="shared" si="192"/>
        <v>#REF!</v>
      </c>
      <c r="DJ51" s="236" t="str">
        <f>IF(OR(VALUE(DK49)=3,VALUE(DK49)=4,VALUE(DK49)=5,VALUE(DK49)=6),1,IF(VALUE(DK49)=0,DJ49,DJ49+1))</f>
        <v>#REF!</v>
      </c>
      <c r="DK51" s="36" t="str">
        <f t="shared" ref="DK51:DM51" si="193">#REF!</f>
        <v>#REF!</v>
      </c>
      <c r="DL51" s="36" t="str">
        <f t="shared" si="193"/>
        <v>#REF!</v>
      </c>
      <c r="DM51" s="36" t="str">
        <f t="shared" si="193"/>
        <v>#REF!</v>
      </c>
      <c r="DN51" s="159" t="str">
        <f>IF(OR(VALUE(DO49)=3,VALUE(DO49)=4,VALUE(DO49)=5,VALUE(DO49)=6),1,IF(VALUE(DO49)=0,DN49,DN49+1))</f>
        <v>#REF!</v>
      </c>
      <c r="DO51" s="24" t="str">
        <f t="shared" ref="DO51:DQ51" si="194">#REF!</f>
        <v>#REF!</v>
      </c>
      <c r="DP51" s="24" t="str">
        <f t="shared" si="194"/>
        <v>#REF!</v>
      </c>
      <c r="DQ51" s="24" t="str">
        <f t="shared" si="194"/>
        <v>#REF!</v>
      </c>
      <c r="DR51" s="209" t="str">
        <f>IF(OR(VALUE(DS49)=3,VALUE(DS49)=4,VALUE(DS49)=5,VALUE(DS49)=6),1,IF(VALUE(DS49)=0,DR49,DR49+1))</f>
        <v>#REF!</v>
      </c>
      <c r="DS51" s="210" t="str">
        <f t="shared" si="13"/>
        <v>#REF!</v>
      </c>
      <c r="DT51" s="210" t="str">
        <f t="shared" ref="DT51:DU51" si="195">#REF!</f>
        <v>#REF!</v>
      </c>
      <c r="DU51" s="210" t="str">
        <f t="shared" si="195"/>
        <v>#REF!</v>
      </c>
    </row>
    <row r="52" ht="15.75" customHeight="1">
      <c r="A52" s="228">
        <f>'1'!A51</f>
        <v>46156</v>
      </c>
      <c r="B52" s="229" t="str">
        <f>'1'!B51</f>
        <v>木</v>
      </c>
      <c r="C52" s="232">
        <f>'1'!C51</f>
        <v>-8400</v>
      </c>
      <c r="D52" s="233">
        <f>'1'!G52</f>
        <v>9</v>
      </c>
      <c r="E52" s="27">
        <f>'1'!H51</f>
        <v>3</v>
      </c>
      <c r="F52" s="230">
        <f>'1'!J51</f>
        <v>4148</v>
      </c>
      <c r="G52" s="230">
        <f>'1'!K51</f>
        <v>1500</v>
      </c>
      <c r="H52" s="236">
        <f>'1'!W52</f>
        <v>11</v>
      </c>
      <c r="I52" s="39">
        <f>'1'!X51</f>
        <v>-2</v>
      </c>
      <c r="J52" s="231">
        <f>'1'!Z51</f>
        <v>931</v>
      </c>
      <c r="K52" s="231">
        <f>'1'!AA51</f>
        <v>-2300</v>
      </c>
      <c r="L52" s="233">
        <f>'1'!AM52</f>
        <v>3</v>
      </c>
      <c r="M52" s="27">
        <f>'1'!AN51</f>
        <v>-2</v>
      </c>
      <c r="N52" s="230">
        <f>'1'!AP51</f>
        <v>1110</v>
      </c>
      <c r="O52" s="230">
        <f>'1'!AQ51</f>
        <v>-2500</v>
      </c>
      <c r="P52" s="236">
        <f>'1'!BC52</f>
        <v>1</v>
      </c>
      <c r="Q52" s="39">
        <f>'1'!BD51</f>
        <v>5</v>
      </c>
      <c r="R52" s="231">
        <f>'1'!BF51</f>
        <v>9066</v>
      </c>
      <c r="S52" s="231">
        <f>'1'!BG51</f>
        <v>5800</v>
      </c>
      <c r="T52" s="233">
        <f>'1'!BS52</f>
        <v>3</v>
      </c>
      <c r="U52" s="27">
        <f>'1'!BT51</f>
        <v>1</v>
      </c>
      <c r="V52" s="230">
        <f>'1'!BV51</f>
        <v>1974</v>
      </c>
      <c r="W52" s="230">
        <f>'1'!BW51</f>
        <v>-1000</v>
      </c>
      <c r="X52" s="236">
        <f>'1'!CI52</f>
        <v>1</v>
      </c>
      <c r="Y52" s="39">
        <f>'1'!CJ51</f>
        <v>5</v>
      </c>
      <c r="Z52" s="231">
        <f>'1'!CL51</f>
        <v>7587</v>
      </c>
      <c r="AA52" s="231">
        <f>'1'!CM51</f>
        <v>7200</v>
      </c>
      <c r="AB52" s="233">
        <f>'1'!CY52</f>
        <v>5</v>
      </c>
      <c r="AC52" s="27">
        <f>'1'!CZ51</f>
        <v>1</v>
      </c>
      <c r="AD52" s="226">
        <f>'1'!DB51</f>
        <v>1135</v>
      </c>
      <c r="AE52" s="230">
        <f>'1'!DC51</f>
        <v>-2000</v>
      </c>
      <c r="AF52" s="236">
        <f>'1'!DO52</f>
        <v>5</v>
      </c>
      <c r="AG52" s="39">
        <f>'1'!DP51</f>
        <v>-3</v>
      </c>
      <c r="AH52" s="231">
        <f>'1'!DR51</f>
        <v>680</v>
      </c>
      <c r="AI52" s="231">
        <f>'1'!DS51</f>
        <v>-4000</v>
      </c>
      <c r="AJ52" s="233">
        <f>'1'!EE52</f>
        <v>19</v>
      </c>
      <c r="AK52" s="27">
        <f>'1'!EF51</f>
        <v>3</v>
      </c>
      <c r="AL52" s="230">
        <f>'1'!EH51</f>
        <v>5539</v>
      </c>
      <c r="AM52" s="230">
        <f>'1'!EI51</f>
        <v>1500</v>
      </c>
      <c r="AN52" s="236">
        <f>'1'!EU52</f>
        <v>6</v>
      </c>
      <c r="AO52" s="39">
        <f>'1'!EV51</f>
        <v>1</v>
      </c>
      <c r="AP52" s="231">
        <f>'1'!EX51</f>
        <v>2658</v>
      </c>
      <c r="AQ52" s="231">
        <f>'1'!EY51</f>
        <v>-2000</v>
      </c>
      <c r="AR52" s="233">
        <f>'1'!FK52</f>
        <v>5</v>
      </c>
      <c r="AS52" s="27">
        <f>'1'!FL51</f>
        <v>2</v>
      </c>
      <c r="AT52" s="230">
        <f>'1'!FN51</f>
        <v>3042</v>
      </c>
      <c r="AU52" s="230">
        <f>'1'!FO51</f>
        <v>-200</v>
      </c>
      <c r="AV52" s="236">
        <f>'1'!GA52</f>
        <v>11</v>
      </c>
      <c r="AW52" s="39">
        <f>'1'!GB51</f>
        <v>-1</v>
      </c>
      <c r="AX52" s="231">
        <f>'1'!GD51</f>
        <v>1198</v>
      </c>
      <c r="AY52" s="231">
        <f>'1'!GE51</f>
        <v>-2500</v>
      </c>
      <c r="AZ52" s="233">
        <f>'1'!GQ52</f>
        <v>11</v>
      </c>
      <c r="BA52" s="27">
        <f>'1'!GR51</f>
        <v>1</v>
      </c>
      <c r="BB52" s="230">
        <f>'1'!GT51</f>
        <v>368</v>
      </c>
      <c r="BC52" s="230">
        <f>'1'!GU51</f>
        <v>-1900</v>
      </c>
      <c r="BD52" s="236">
        <f>'1'!HG52</f>
        <v>13</v>
      </c>
      <c r="BE52" s="39">
        <f>'1'!HH51</f>
        <v>-3</v>
      </c>
      <c r="BF52" s="231">
        <f>'1'!HJ51</f>
        <v>424</v>
      </c>
      <c r="BG52" s="231">
        <f>'1'!HK51</f>
        <v>-6000</v>
      </c>
      <c r="BH52" s="233" t="str">
        <f>'1'!HW52</f>
        <v/>
      </c>
      <c r="BI52" s="27">
        <f>'1'!HX51</f>
        <v>0</v>
      </c>
      <c r="BJ52" s="230" t="str">
        <f>'1'!HZ52</f>
        <v/>
      </c>
      <c r="BK52" s="230" t="str">
        <f>'1'!IA52</f>
        <v/>
      </c>
      <c r="BL52" s="236" t="str">
        <f>'1'!IM52</f>
        <v/>
      </c>
      <c r="BM52" s="39">
        <f>'1'!IN52</f>
        <v>0</v>
      </c>
      <c r="BN52" s="231" t="str">
        <f>'1'!IP52</f>
        <v/>
      </c>
      <c r="BO52" s="231" t="str">
        <f>'1'!IQ52</f>
        <v/>
      </c>
      <c r="BP52" s="233" t="str">
        <f>'1'!JC52</f>
        <v/>
      </c>
      <c r="BQ52" s="27">
        <f>'1'!JD52</f>
        <v>0</v>
      </c>
      <c r="BR52" s="230" t="str">
        <f>'1'!JF52</f>
        <v/>
      </c>
      <c r="BS52" s="230" t="str">
        <f>'1'!JG52</f>
        <v/>
      </c>
      <c r="BT52" s="236" t="str">
        <f>'1'!JS52</f>
        <v/>
      </c>
      <c r="BU52" s="39">
        <f>'1'!JT52</f>
        <v>0</v>
      </c>
      <c r="BV52" s="231" t="str">
        <f>'1'!JV52</f>
        <v/>
      </c>
      <c r="BW52" s="231" t="str">
        <f>'1'!JW52</f>
        <v/>
      </c>
      <c r="BX52" s="233" t="str">
        <f>'1'!KI52</f>
        <v/>
      </c>
      <c r="BY52" s="27">
        <f>'1'!KJ52</f>
        <v>0</v>
      </c>
      <c r="BZ52" s="230" t="str">
        <f>'1'!KL52</f>
        <v/>
      </c>
      <c r="CA52" s="230" t="str">
        <f>'1'!KM52</f>
        <v/>
      </c>
      <c r="CB52" s="236" t="str">
        <f>'1'!KY52</f>
        <v/>
      </c>
      <c r="CC52" s="39">
        <f>'1'!KZ52</f>
        <v>0</v>
      </c>
      <c r="CD52" s="231" t="str">
        <f>'1'!LB52</f>
        <v/>
      </c>
      <c r="CE52" s="231" t="str">
        <f>'1'!LC52</f>
        <v/>
      </c>
      <c r="CF52" s="231"/>
      <c r="CG52" s="231"/>
      <c r="CH52" s="233" t="str">
        <f>IF(OR(VALUE(CI51)=3,VALUE(CI51)=4,VALUE(CI51)=5,VALUE(CI51)=6),1,IF(VALUE(CI51)=0,CH51,CH51+1))</f>
        <v/>
      </c>
      <c r="CI52" s="26">
        <f>'1'!HX51</f>
        <v>0</v>
      </c>
      <c r="CJ52" s="24" t="str">
        <f>'1'!HZ51</f>
        <v/>
      </c>
      <c r="CK52" s="234" t="str">
        <f>'1'!IA51</f>
        <v/>
      </c>
      <c r="CL52" s="236" t="str">
        <f>IF(OR(VALUE(CM51)=3,VALUE(CM51)=4,VALUE(CM51)=5,VALUE(CM51)=6),1,IF(VALUE(CM51)=0,CL51,CL51+1))</f>
        <v/>
      </c>
      <c r="CM52" s="38">
        <f>'1'!IN51</f>
        <v>0</v>
      </c>
      <c r="CN52" s="36" t="str">
        <f>'1'!IP51</f>
        <v/>
      </c>
      <c r="CO52" s="235" t="str">
        <f>'1'!IQ51</f>
        <v/>
      </c>
      <c r="CP52" s="233" t="str">
        <f>IF(OR(VALUE(CQ51)=3,VALUE(CQ51)=4,VALUE(CQ51)=5,VALUE(CQ51)=6),1,IF(VALUE(CQ51)=0,CP51,CP51+1))</f>
        <v/>
      </c>
      <c r="CQ52" s="26">
        <f>'1'!JD51</f>
        <v>0</v>
      </c>
      <c r="CR52" s="24" t="str">
        <f>'1'!JF51</f>
        <v/>
      </c>
      <c r="CS52" s="234" t="str">
        <f>'1'!JG51</f>
        <v/>
      </c>
      <c r="CT52" s="236" t="str">
        <f>IF(OR(VALUE(CU51)=3,VALUE(CU51)=4,VALUE(CU51)=5,VALUE(CU51)=6),1,IF(VALUE(CU51)=0,CT51,CT51+1))</f>
        <v/>
      </c>
      <c r="CU52" s="38">
        <f>'1'!JT51</f>
        <v>0</v>
      </c>
      <c r="CV52" s="36" t="str">
        <f>'1'!JV51</f>
        <v/>
      </c>
      <c r="CW52" s="235" t="str">
        <f>'1'!JW51</f>
        <v/>
      </c>
      <c r="CX52" s="233" t="str">
        <f>IF(OR(VALUE(CY51)=3,VALUE(CY51)=4,VALUE(CY51)=5,VALUE(CY51)=6),1,IF(VALUE(CY51)=0,CX51,CX51+1))</f>
        <v>#REF!</v>
      </c>
      <c r="CY52" s="24">
        <f>'1'!KJ51</f>
        <v>0</v>
      </c>
      <c r="CZ52" s="24" t="str">
        <f>'1'!KL51</f>
        <v/>
      </c>
      <c r="DA52" s="24" t="str">
        <f>'1'!KM51</f>
        <v/>
      </c>
      <c r="DB52" s="236" t="str">
        <f>IF(OR(VALUE(DC51)=3,VALUE(DC51)=4,VALUE(DC51)=5,VALUE(DC51)=6),1,IF(VALUE(DC51)=0,DB51,DB51+1))</f>
        <v>#REF!</v>
      </c>
      <c r="DC52" s="36">
        <f>'1'!KZ51</f>
        <v>0</v>
      </c>
      <c r="DD52" s="36" t="str">
        <f>'1'!LB51</f>
        <v/>
      </c>
      <c r="DE52" s="36" t="str">
        <f>'1'!LC51</f>
        <v/>
      </c>
      <c r="DF52" s="233" t="str">
        <f>IF(OR(VALUE(DG51)=3,VALUE(DG51)=4,VALUE(DG51)=5,VALUE(DG51)=6),1,IF(VALUE(DG51)=0,DF51,DF51+1))</f>
        <v>#REF!</v>
      </c>
      <c r="DG52" s="24" t="str">
        <f t="shared" ref="DG52:DI52" si="196">#REF!</f>
        <v>#REF!</v>
      </c>
      <c r="DH52" s="24" t="str">
        <f t="shared" si="196"/>
        <v>#REF!</v>
      </c>
      <c r="DI52" s="24" t="str">
        <f t="shared" si="196"/>
        <v>#REF!</v>
      </c>
      <c r="DJ52" s="236" t="str">
        <f>IF(OR(VALUE(DK51)=3,VALUE(DK51)=4,VALUE(DK51)=5,VALUE(DK51)=6),1,IF(VALUE(DK51)=0,DJ51,DJ51+1))</f>
        <v>#REF!</v>
      </c>
      <c r="DK52" s="36" t="str">
        <f t="shared" ref="DK52:DM52" si="197">#REF!</f>
        <v>#REF!</v>
      </c>
      <c r="DL52" s="36" t="str">
        <f t="shared" si="197"/>
        <v>#REF!</v>
      </c>
      <c r="DM52" s="36" t="str">
        <f t="shared" si="197"/>
        <v>#REF!</v>
      </c>
      <c r="DN52" s="159" t="str">
        <f>IF(OR(VALUE(DO51)=3,VALUE(DO51)=4,VALUE(DO51)=5,VALUE(DO51)=6),1,IF(VALUE(DO51)=0,DN51,DN51+1))</f>
        <v>#REF!</v>
      </c>
      <c r="DO52" s="24" t="str">
        <f t="shared" ref="DO52:DQ52" si="198">#REF!</f>
        <v>#REF!</v>
      </c>
      <c r="DP52" s="24" t="str">
        <f t="shared" si="198"/>
        <v>#REF!</v>
      </c>
      <c r="DQ52" s="24" t="str">
        <f t="shared" si="198"/>
        <v>#REF!</v>
      </c>
      <c r="DR52" s="209" t="str">
        <f>IF(OR(VALUE(DS51)=3,VALUE(DS51)=4,VALUE(DS51)=5,VALUE(DS51)=6),1,IF(VALUE(DS51)=0,DR51,DR51+1))</f>
        <v>#REF!</v>
      </c>
      <c r="DS52" s="210" t="str">
        <f t="shared" si="13"/>
        <v>#REF!</v>
      </c>
      <c r="DT52" s="210" t="str">
        <f t="shared" ref="DT52:DU52" si="199">#REF!</f>
        <v>#REF!</v>
      </c>
      <c r="DU52" s="210" t="str">
        <f t="shared" si="199"/>
        <v>#REF!</v>
      </c>
    </row>
    <row r="53" ht="15.75" customHeight="1">
      <c r="A53" s="228">
        <f>'1'!A53</f>
        <v>46158</v>
      </c>
      <c r="B53" s="229" t="str">
        <f>'1'!B53</f>
        <v>土</v>
      </c>
      <c r="C53" s="232">
        <f>'1'!C53</f>
        <v>-21600</v>
      </c>
      <c r="D53" s="233">
        <f>'1'!G53</f>
        <v>10</v>
      </c>
      <c r="E53" s="27">
        <f>'1'!H53</f>
        <v>6</v>
      </c>
      <c r="F53" s="230">
        <f>'1'!J53</f>
        <v>9285</v>
      </c>
      <c r="G53" s="230">
        <f>'1'!K53</f>
        <v>8200</v>
      </c>
      <c r="H53" s="236">
        <f>'1'!W53</f>
        <v>12</v>
      </c>
      <c r="I53" s="39">
        <f>'1'!X53</f>
        <v>1</v>
      </c>
      <c r="J53" s="231">
        <f>'1'!Z53</f>
        <v>2212</v>
      </c>
      <c r="K53" s="231">
        <f>'1'!AA53</f>
        <v>-2500</v>
      </c>
      <c r="L53" s="233">
        <f>'1'!AM53</f>
        <v>4</v>
      </c>
      <c r="M53" s="27">
        <f>'1'!AN53</f>
        <v>2</v>
      </c>
      <c r="N53" s="230">
        <f>'1'!AP53</f>
        <v>3364</v>
      </c>
      <c r="O53" s="230">
        <f>'1'!AQ53</f>
        <v>-1800</v>
      </c>
      <c r="P53" s="236">
        <f>'1'!BC53</f>
        <v>2</v>
      </c>
      <c r="Q53" s="39">
        <f>'1'!BD53</f>
        <v>1</v>
      </c>
      <c r="R53" s="231">
        <f>'1'!BF53</f>
        <v>3569</v>
      </c>
      <c r="S53" s="231">
        <f>'1'!BG53</f>
        <v>-2500</v>
      </c>
      <c r="T53" s="233">
        <f>'1'!BS53</f>
        <v>4</v>
      </c>
      <c r="U53" s="27">
        <f>'1'!BT53</f>
        <v>2</v>
      </c>
      <c r="V53" s="230">
        <f>'1'!BV53</f>
        <v>4423</v>
      </c>
      <c r="W53" s="230">
        <f>'1'!BW53</f>
        <v>-1100</v>
      </c>
      <c r="X53" s="236">
        <f>'1'!CI53</f>
        <v>2</v>
      </c>
      <c r="Y53" s="39">
        <f>'1'!CJ53</f>
        <v>-2</v>
      </c>
      <c r="Z53" s="231">
        <f>'1'!CL53</f>
        <v>1372</v>
      </c>
      <c r="AA53" s="231">
        <f>'1'!CM53</f>
        <v>-7000</v>
      </c>
      <c r="AB53" s="233">
        <f>'1'!CY53</f>
        <v>6</v>
      </c>
      <c r="AC53" s="27">
        <f>'1'!CZ53</f>
        <v>3</v>
      </c>
      <c r="AD53" s="226">
        <f>'1'!DB53</f>
        <v>5776</v>
      </c>
      <c r="AE53" s="230">
        <f>'1'!DC53</f>
        <v>-600</v>
      </c>
      <c r="AF53" s="236">
        <f>'1'!DO53</f>
        <v>6</v>
      </c>
      <c r="AG53" s="39">
        <f>'1'!DP53</f>
        <v>5</v>
      </c>
      <c r="AH53" s="231">
        <f>'1'!DR53</f>
        <v>7142</v>
      </c>
      <c r="AI53" s="231">
        <f>'1'!DS53</f>
        <v>3200</v>
      </c>
      <c r="AJ53" s="233">
        <f>'1'!EE53</f>
        <v>20</v>
      </c>
      <c r="AK53" s="27">
        <f>'1'!EF53</f>
        <v>1</v>
      </c>
      <c r="AL53" s="230">
        <f>'1'!EH53</f>
        <v>2913</v>
      </c>
      <c r="AM53" s="230">
        <f>'1'!EI53</f>
        <v>-2500</v>
      </c>
      <c r="AN53" s="236">
        <f>'1'!EU53</f>
        <v>7</v>
      </c>
      <c r="AO53" s="39">
        <f>'1'!EV53</f>
        <v>-1</v>
      </c>
      <c r="AP53" s="231">
        <f>'1'!EX53</f>
        <v>1116</v>
      </c>
      <c r="AQ53" s="231">
        <f>'1'!EY53</f>
        <v>-2300</v>
      </c>
      <c r="AR53" s="233">
        <f>'1'!FK53</f>
        <v>1</v>
      </c>
      <c r="AS53" s="27">
        <f>'1'!FL53</f>
        <v>-3</v>
      </c>
      <c r="AT53" s="230">
        <f>'1'!FN53</f>
        <v>1158</v>
      </c>
      <c r="AU53" s="230">
        <f>'1'!FO53</f>
        <v>-5000</v>
      </c>
      <c r="AV53" s="236">
        <f>'1'!GA53</f>
        <v>12</v>
      </c>
      <c r="AW53" s="39">
        <f>'1'!GB53</f>
        <v>3</v>
      </c>
      <c r="AX53" s="231">
        <f>'1'!GD53</f>
        <v>6244</v>
      </c>
      <c r="AY53" s="231">
        <f>'1'!GE53</f>
        <v>-200</v>
      </c>
      <c r="AZ53" s="233">
        <f>'1'!GQ53</f>
        <v>12</v>
      </c>
      <c r="BA53" s="27">
        <f>'1'!GR53</f>
        <v>-1</v>
      </c>
      <c r="BB53" s="230">
        <f>'1'!GT53</f>
        <v>1345</v>
      </c>
      <c r="BC53" s="230">
        <f>'1'!GU53</f>
        <v>-2500</v>
      </c>
      <c r="BD53" s="236">
        <f>'1'!HG53</f>
        <v>1</v>
      </c>
      <c r="BE53" s="39">
        <f>'1'!HH53</f>
        <v>-2</v>
      </c>
      <c r="BF53" s="231">
        <f>'1'!HJ53</f>
        <v>1039</v>
      </c>
      <c r="BG53" s="231">
        <f>'1'!HK53</f>
        <v>-5000</v>
      </c>
      <c r="BH53" s="233" t="str">
        <f>'1'!HW53</f>
        <v/>
      </c>
      <c r="BI53" s="27">
        <f>'1'!HX53</f>
        <v>0</v>
      </c>
      <c r="BJ53" s="230" t="str">
        <f>'1'!HZ53</f>
        <v/>
      </c>
      <c r="BK53" s="230" t="str">
        <f>'1'!IA53</f>
        <v/>
      </c>
      <c r="BL53" s="236" t="str">
        <f>'1'!IM53</f>
        <v/>
      </c>
      <c r="BM53" s="39">
        <f>'1'!IN53</f>
        <v>0</v>
      </c>
      <c r="BN53" s="231" t="str">
        <f>'1'!IP53</f>
        <v/>
      </c>
      <c r="BO53" s="231" t="str">
        <f>'1'!IQ53</f>
        <v/>
      </c>
      <c r="BP53" s="233" t="str">
        <f>'1'!JC53</f>
        <v/>
      </c>
      <c r="BQ53" s="27">
        <f>'1'!JD53</f>
        <v>0</v>
      </c>
      <c r="BR53" s="230" t="str">
        <f>'1'!JF53</f>
        <v/>
      </c>
      <c r="BS53" s="230" t="str">
        <f>'1'!JG53</f>
        <v/>
      </c>
      <c r="BT53" s="236" t="str">
        <f>'1'!JS53</f>
        <v/>
      </c>
      <c r="BU53" s="39">
        <f>'1'!JT53</f>
        <v>0</v>
      </c>
      <c r="BV53" s="231" t="str">
        <f>'1'!JV53</f>
        <v/>
      </c>
      <c r="BW53" s="231" t="str">
        <f>'1'!JW53</f>
        <v/>
      </c>
      <c r="BX53" s="233" t="str">
        <f>'1'!KI53</f>
        <v/>
      </c>
      <c r="BY53" s="27">
        <f>'1'!KJ53</f>
        <v>0</v>
      </c>
      <c r="BZ53" s="230" t="str">
        <f>'1'!KL53</f>
        <v/>
      </c>
      <c r="CA53" s="230" t="str">
        <f>'1'!KM53</f>
        <v/>
      </c>
      <c r="CB53" s="236" t="str">
        <f>'1'!KY53</f>
        <v/>
      </c>
      <c r="CC53" s="39">
        <f>'1'!KZ53</f>
        <v>0</v>
      </c>
      <c r="CD53" s="231" t="str">
        <f>'1'!LB53</f>
        <v/>
      </c>
      <c r="CE53" s="231" t="str">
        <f>'1'!LC53</f>
        <v/>
      </c>
      <c r="CF53" s="231"/>
      <c r="CG53" s="231"/>
      <c r="CH53" s="233" t="str">
        <f>IF(OR(VALUE(CI50)=3,VALUE(CI50)=4,VALUE(CI50)=5,VALUE(CI50)=6),1,IF(VALUE(CI50)=0,CH50,CH50+1))</f>
        <v/>
      </c>
      <c r="CI53" s="26">
        <f>'1'!HX53</f>
        <v>0</v>
      </c>
      <c r="CJ53" s="24" t="str">
        <f>'1'!HZ53</f>
        <v/>
      </c>
      <c r="CK53" s="234" t="str">
        <f>'1'!IA53</f>
        <v/>
      </c>
      <c r="CL53" s="236" t="str">
        <f>IF(OR(VALUE(CM50)=3,VALUE(CM50)=4,VALUE(CM50)=5,VALUE(CM50)=6),1,IF(VALUE(CM50)=0,CL50,CL50+1))</f>
        <v/>
      </c>
      <c r="CM53" s="38">
        <f>'1'!IN53</f>
        <v>0</v>
      </c>
      <c r="CN53" s="36" t="str">
        <f>'1'!IP53</f>
        <v/>
      </c>
      <c r="CO53" s="235" t="str">
        <f>'1'!IQ53</f>
        <v/>
      </c>
      <c r="CP53" s="233" t="str">
        <f>IF(OR(VALUE(CQ50)=3,VALUE(CQ50)=4,VALUE(CQ50)=5,VALUE(CQ50)=6),1,IF(VALUE(CQ50)=0,CP50,CP50+1))</f>
        <v/>
      </c>
      <c r="CQ53" s="26">
        <f>'1'!JD53</f>
        <v>0</v>
      </c>
      <c r="CR53" s="24" t="str">
        <f>'1'!JF53</f>
        <v/>
      </c>
      <c r="CS53" s="234" t="str">
        <f>'1'!JG53</f>
        <v/>
      </c>
      <c r="CT53" s="236" t="str">
        <f>IF(OR(VALUE(CU50)=3,VALUE(CU50)=4,VALUE(CU50)=5,VALUE(CU50)=6),1,IF(VALUE(CU50)=0,CT50,CT50+1))</f>
        <v/>
      </c>
      <c r="CU53" s="38">
        <f>'1'!JT53</f>
        <v>0</v>
      </c>
      <c r="CV53" s="36" t="str">
        <f>'1'!JV53</f>
        <v/>
      </c>
      <c r="CW53" s="235" t="str">
        <f>'1'!JW53</f>
        <v/>
      </c>
      <c r="CX53" s="233" t="str">
        <f>IF(OR(VALUE(CY50)=3,VALUE(CY50)=4,VALUE(CY50)=5,VALUE(CY50)=6),1,IF(VALUE(CY50)=0,CX50,CX50+1))</f>
        <v>#REF!</v>
      </c>
      <c r="CY53" s="24">
        <f>'1'!KJ53</f>
        <v>0</v>
      </c>
      <c r="CZ53" s="24" t="str">
        <f>'1'!KL53</f>
        <v/>
      </c>
      <c r="DA53" s="24" t="str">
        <f>'1'!KM53</f>
        <v/>
      </c>
      <c r="DB53" s="236" t="str">
        <f>IF(OR(VALUE(DC50)=3,VALUE(DC50)=4,VALUE(DC50)=5,VALUE(DC50)=6),1,IF(VALUE(DC50)=0,DB50,DB50+1))</f>
        <v>#REF!</v>
      </c>
      <c r="DC53" s="36">
        <f>'1'!KZ53</f>
        <v>0</v>
      </c>
      <c r="DD53" s="36" t="str">
        <f>'1'!LB53</f>
        <v/>
      </c>
      <c r="DE53" s="36" t="str">
        <f>'1'!LC53</f>
        <v/>
      </c>
      <c r="DF53" s="233" t="str">
        <f>IF(OR(VALUE(DG50)=3,VALUE(DG50)=4,VALUE(DG50)=5,VALUE(DG50)=6),1,IF(VALUE(DG50)=0,DF50,DF50+1))</f>
        <v>#REF!</v>
      </c>
      <c r="DG53" s="24" t="str">
        <f t="shared" ref="DG53:DI53" si="200">#REF!</f>
        <v>#REF!</v>
      </c>
      <c r="DH53" s="24" t="str">
        <f t="shared" si="200"/>
        <v>#REF!</v>
      </c>
      <c r="DI53" s="24" t="str">
        <f t="shared" si="200"/>
        <v>#REF!</v>
      </c>
      <c r="DJ53" s="236" t="str">
        <f>IF(OR(VALUE(DK50)=3,VALUE(DK50)=4,VALUE(DK50)=5,VALUE(DK50)=6),1,IF(VALUE(DK50)=0,DJ50,DJ50+1))</f>
        <v>#REF!</v>
      </c>
      <c r="DK53" s="36" t="str">
        <f t="shared" ref="DK53:DM53" si="201">#REF!</f>
        <v>#REF!</v>
      </c>
      <c r="DL53" s="36" t="str">
        <f t="shared" si="201"/>
        <v>#REF!</v>
      </c>
      <c r="DM53" s="36" t="str">
        <f t="shared" si="201"/>
        <v>#REF!</v>
      </c>
      <c r="DN53" s="159" t="str">
        <f>IF(OR(VALUE(DO50)=3,VALUE(DO50)=4,VALUE(DO50)=5,VALUE(DO50)=6),1,IF(VALUE(DO50)=0,DN50,DN50+1))</f>
        <v>#REF!</v>
      </c>
      <c r="DO53" s="24" t="str">
        <f t="shared" ref="DO53:DQ53" si="202">#REF!</f>
        <v>#REF!</v>
      </c>
      <c r="DP53" s="24" t="str">
        <f t="shared" si="202"/>
        <v>#REF!</v>
      </c>
      <c r="DQ53" s="24" t="str">
        <f t="shared" si="202"/>
        <v>#REF!</v>
      </c>
      <c r="DR53" s="209" t="str">
        <f>IF(OR(VALUE(DS50)=3,VALUE(DS50)=4,VALUE(DS50)=5,VALUE(DS50)=6),1,IF(VALUE(DS50)=0,DR50,DR50+1))</f>
        <v>#REF!</v>
      </c>
      <c r="DS53" s="210" t="str">
        <f t="shared" si="13"/>
        <v>#REF!</v>
      </c>
      <c r="DT53" s="210" t="str">
        <f t="shared" ref="DT53:DU53" si="203">#REF!</f>
        <v>#REF!</v>
      </c>
      <c r="DU53" s="210" t="str">
        <f t="shared" si="203"/>
        <v>#REF!</v>
      </c>
    </row>
    <row r="54" ht="15.75" customHeight="1">
      <c r="A54" s="228">
        <f>'1'!A54</f>
        <v>46159</v>
      </c>
      <c r="B54" s="229" t="str">
        <f>'1'!B54</f>
        <v>日</v>
      </c>
      <c r="C54" s="232">
        <f>'1'!C54</f>
        <v>-9300</v>
      </c>
      <c r="D54" s="233">
        <f>'1'!G54</f>
        <v>1</v>
      </c>
      <c r="E54" s="27">
        <f>'1'!H54</f>
        <v>-2</v>
      </c>
      <c r="F54" s="230">
        <f>'1'!J54</f>
        <v>1090</v>
      </c>
      <c r="G54" s="230">
        <f>'1'!K54</f>
        <v>-4000</v>
      </c>
      <c r="H54" s="236">
        <f>'1'!W54</f>
        <v>13</v>
      </c>
      <c r="I54" s="39">
        <f>'1'!X54</f>
        <v>2</v>
      </c>
      <c r="J54" s="231">
        <f>'1'!Z54</f>
        <v>3156</v>
      </c>
      <c r="K54" s="231">
        <f>'1'!AA54</f>
        <v>-100</v>
      </c>
      <c r="L54" s="233">
        <f>'1'!AM54</f>
        <v>5</v>
      </c>
      <c r="M54" s="27">
        <f>'1'!AN54</f>
        <v>-2</v>
      </c>
      <c r="N54" s="230">
        <f>'1'!AP54</f>
        <v>392</v>
      </c>
      <c r="O54" s="230">
        <f>'1'!AQ54</f>
        <v>-3000</v>
      </c>
      <c r="P54" s="236">
        <f>'1'!BC54</f>
        <v>3</v>
      </c>
      <c r="Q54" s="39">
        <f>'1'!BD54</f>
        <v>2</v>
      </c>
      <c r="R54" s="231">
        <f>'1'!BF54</f>
        <v>3858</v>
      </c>
      <c r="S54" s="231">
        <f>'1'!BG54</f>
        <v>800</v>
      </c>
      <c r="T54" s="233">
        <f>'1'!BS54</f>
        <v>5</v>
      </c>
      <c r="U54" s="27">
        <f>'1'!BT54</f>
        <v>-3</v>
      </c>
      <c r="V54" s="230">
        <f>'1'!BV54</f>
        <v>1423</v>
      </c>
      <c r="W54" s="230">
        <f>'1'!BW54</f>
        <v>-4500</v>
      </c>
      <c r="X54" s="236">
        <f>'1'!CI54</f>
        <v>3</v>
      </c>
      <c r="Y54" s="39">
        <f>'1'!CJ54</f>
        <v>5</v>
      </c>
      <c r="Z54" s="231">
        <f>'1'!CL54</f>
        <v>8077</v>
      </c>
      <c r="AA54" s="231">
        <f>'1'!CM54</f>
        <v>5500</v>
      </c>
      <c r="AB54" s="233">
        <f>'1'!CY54</f>
        <v>7</v>
      </c>
      <c r="AC54" s="27">
        <f>'1'!CZ54</f>
        <v>6</v>
      </c>
      <c r="AD54" s="226">
        <f>'1'!DB54</f>
        <v>10360</v>
      </c>
      <c r="AE54" s="230">
        <f>'1'!DC54</f>
        <v>8200</v>
      </c>
      <c r="AF54" s="236">
        <f>'1'!DO54</f>
        <v>1</v>
      </c>
      <c r="AG54" s="39">
        <f>'1'!DP54</f>
        <v>-2</v>
      </c>
      <c r="AH54" s="231">
        <f>'1'!DR54</f>
        <v>764</v>
      </c>
      <c r="AI54" s="231">
        <f>'1'!DS54</f>
        <v>-4000</v>
      </c>
      <c r="AJ54" s="233">
        <f>'1'!EE54</f>
        <v>21</v>
      </c>
      <c r="AK54" s="27">
        <f>'1'!EF54</f>
        <v>1</v>
      </c>
      <c r="AL54" s="230">
        <f>'1'!EH54</f>
        <v>2823</v>
      </c>
      <c r="AM54" s="230">
        <f>'1'!EI54</f>
        <v>-2500</v>
      </c>
      <c r="AN54" s="236">
        <f>'1'!EU54</f>
        <v>8</v>
      </c>
      <c r="AO54" s="39">
        <f>'1'!EV54</f>
        <v>-1</v>
      </c>
      <c r="AP54" s="231">
        <f>'1'!EX54</f>
        <v>1320</v>
      </c>
      <c r="AQ54" s="231">
        <f>'1'!EY54</f>
        <v>-4000</v>
      </c>
      <c r="AR54" s="233">
        <f>'1'!FK54</f>
        <v>2</v>
      </c>
      <c r="AS54" s="27">
        <f>'1'!FL54</f>
        <v>-3</v>
      </c>
      <c r="AT54" s="230">
        <f>'1'!FN54</f>
        <v>1017</v>
      </c>
      <c r="AU54" s="230">
        <f>'1'!FO54</f>
        <v>-5000</v>
      </c>
      <c r="AV54" s="236">
        <f>'1'!GA54</f>
        <v>13</v>
      </c>
      <c r="AW54" s="39">
        <f>'1'!GB54</f>
        <v>-1</v>
      </c>
      <c r="AX54" s="231">
        <f>'1'!GD54</f>
        <v>937</v>
      </c>
      <c r="AY54" s="231">
        <f>'1'!GE54</f>
        <v>-2500</v>
      </c>
      <c r="AZ54" s="233">
        <f>'1'!GQ54</f>
        <v>13</v>
      </c>
      <c r="BA54" s="27">
        <f>'1'!GR54</f>
        <v>3</v>
      </c>
      <c r="BB54" s="230">
        <f>'1'!GT54</f>
        <v>4373</v>
      </c>
      <c r="BC54" s="230">
        <f>'1'!GU54</f>
        <v>0</v>
      </c>
      <c r="BD54" s="236">
        <f>'1'!HG54</f>
        <v>2</v>
      </c>
      <c r="BE54" s="39">
        <f>'1'!HH54</f>
        <v>5</v>
      </c>
      <c r="BF54" s="231">
        <f>'1'!HJ54</f>
        <v>6575</v>
      </c>
      <c r="BG54" s="231">
        <f>'1'!HK54</f>
        <v>5800</v>
      </c>
      <c r="BH54" s="233" t="str">
        <f>'1'!HW54</f>
        <v/>
      </c>
      <c r="BI54" s="27">
        <f>'1'!HX54</f>
        <v>0</v>
      </c>
      <c r="BJ54" s="230" t="str">
        <f>'1'!HZ54</f>
        <v/>
      </c>
      <c r="BK54" s="230" t="str">
        <f>'1'!IA54</f>
        <v/>
      </c>
      <c r="BL54" s="236" t="str">
        <f>'1'!IM54</f>
        <v/>
      </c>
      <c r="BM54" s="39">
        <f>'1'!IN54</f>
        <v>0</v>
      </c>
      <c r="BN54" s="231" t="str">
        <f>'1'!IP54</f>
        <v/>
      </c>
      <c r="BO54" s="231" t="str">
        <f>'1'!IQ54</f>
        <v/>
      </c>
      <c r="BP54" s="233" t="str">
        <f>'1'!JC54</f>
        <v/>
      </c>
      <c r="BQ54" s="27">
        <f>'1'!JD54</f>
        <v>0</v>
      </c>
      <c r="BR54" s="230" t="str">
        <f>'1'!JF54</f>
        <v/>
      </c>
      <c r="BS54" s="230" t="str">
        <f>'1'!JG54</f>
        <v/>
      </c>
      <c r="BT54" s="236" t="str">
        <f>'1'!JS54</f>
        <v/>
      </c>
      <c r="BU54" s="39">
        <f>'1'!JT54</f>
        <v>0</v>
      </c>
      <c r="BV54" s="231" t="str">
        <f>'1'!JV54</f>
        <v/>
      </c>
      <c r="BW54" s="231" t="str">
        <f>'1'!JW54</f>
        <v/>
      </c>
      <c r="BX54" s="233" t="str">
        <f>'1'!KI54</f>
        <v/>
      </c>
      <c r="BY54" s="27">
        <f>'1'!KJ54</f>
        <v>0</v>
      </c>
      <c r="BZ54" s="230" t="str">
        <f>'1'!KL54</f>
        <v/>
      </c>
      <c r="CA54" s="230" t="str">
        <f>'1'!KM54</f>
        <v/>
      </c>
      <c r="CB54" s="236" t="str">
        <f>'1'!KY54</f>
        <v/>
      </c>
      <c r="CC54" s="39">
        <f>'1'!KZ54</f>
        <v>0</v>
      </c>
      <c r="CD54" s="231" t="str">
        <f>'1'!LB54</f>
        <v/>
      </c>
      <c r="CE54" s="231" t="str">
        <f>'1'!LC54</f>
        <v/>
      </c>
      <c r="CF54" s="231"/>
      <c r="CG54" s="231"/>
      <c r="CH54" s="233" t="str">
        <f t="shared" ref="CH54:CH421" si="208">IF(OR(VALUE(CI53)=3,VALUE(CI53)=4,VALUE(CI53)=5,VALUE(CI53)=6),1,IF(VALUE(CI53)=0,CH53,CH53+1))</f>
        <v/>
      </c>
      <c r="CI54" s="26">
        <f>'1'!HX54</f>
        <v>0</v>
      </c>
      <c r="CJ54" s="24" t="str">
        <f>'1'!HZ54</f>
        <v/>
      </c>
      <c r="CK54" s="234" t="str">
        <f>'1'!IA54</f>
        <v/>
      </c>
      <c r="CL54" s="236" t="str">
        <f t="shared" ref="CL54:CL421" si="209">IF(OR(VALUE(CM53)=3,VALUE(CM53)=4,VALUE(CM53)=5,VALUE(CM53)=6),1,IF(VALUE(CM53)=0,CL53,CL53+1))</f>
        <v/>
      </c>
      <c r="CM54" s="38">
        <f>'1'!IN54</f>
        <v>0</v>
      </c>
      <c r="CN54" s="36" t="str">
        <f>'1'!IP54</f>
        <v/>
      </c>
      <c r="CO54" s="235" t="str">
        <f>'1'!IQ54</f>
        <v/>
      </c>
      <c r="CP54" s="233" t="str">
        <f t="shared" ref="CP54:CP421" si="210">IF(OR(VALUE(CQ53)=3,VALUE(CQ53)=4,VALUE(CQ53)=5,VALUE(CQ53)=6),1,IF(VALUE(CQ53)=0,CP53,CP53+1))</f>
        <v/>
      </c>
      <c r="CQ54" s="26">
        <f>'1'!JD54</f>
        <v>0</v>
      </c>
      <c r="CR54" s="24" t="str">
        <f>'1'!JF54</f>
        <v/>
      </c>
      <c r="CS54" s="234" t="str">
        <f>'1'!JG54</f>
        <v/>
      </c>
      <c r="CT54" s="236" t="str">
        <f t="shared" ref="CT54:CT421" si="211">IF(OR(VALUE(CU53)=3,VALUE(CU53)=4,VALUE(CU53)=5,VALUE(CU53)=6),1,IF(VALUE(CU53)=0,CT53,CT53+1))</f>
        <v/>
      </c>
      <c r="CU54" s="38">
        <f>'1'!JT54</f>
        <v>0</v>
      </c>
      <c r="CV54" s="36" t="str">
        <f>'1'!JV54</f>
        <v/>
      </c>
      <c r="CW54" s="235" t="str">
        <f>'1'!JW54</f>
        <v/>
      </c>
      <c r="CX54" s="233" t="str">
        <f t="shared" ref="CX54:CX421" si="212">IF(OR(VALUE(CY53)=3,VALUE(CY53)=4,VALUE(CY53)=5,VALUE(CY53)=6),1,IF(VALUE(CY53)=0,CX53,CX53+1))</f>
        <v>#REF!</v>
      </c>
      <c r="CY54" s="24">
        <f>'1'!KJ54</f>
        <v>0</v>
      </c>
      <c r="CZ54" s="24" t="str">
        <f>'1'!KL54</f>
        <v/>
      </c>
      <c r="DA54" s="24" t="str">
        <f>'1'!KM54</f>
        <v/>
      </c>
      <c r="DB54" s="236" t="str">
        <f t="shared" ref="DB54:DB421" si="213">IF(OR(VALUE(DC53)=3,VALUE(DC53)=4,VALUE(DC53)=5,VALUE(DC53)=6),1,IF(VALUE(DC53)=0,DB53,DB53+1))</f>
        <v>#REF!</v>
      </c>
      <c r="DC54" s="36">
        <f>'1'!KZ54</f>
        <v>0</v>
      </c>
      <c r="DD54" s="36" t="str">
        <f>'1'!LB54</f>
        <v/>
      </c>
      <c r="DE54" s="36" t="str">
        <f>'1'!LC54</f>
        <v/>
      </c>
      <c r="DF54" s="233" t="str">
        <f t="shared" ref="DF54:DF421" si="214">IF(OR(VALUE(DG53)=3,VALUE(DG53)=4,VALUE(DG53)=5,VALUE(DG53)=6),1,IF(VALUE(DG53)=0,DF53,DF53+1))</f>
        <v>#REF!</v>
      </c>
      <c r="DG54" s="24" t="str">
        <f t="shared" ref="DG54:DI54" si="204">#REF!</f>
        <v>#REF!</v>
      </c>
      <c r="DH54" s="24" t="str">
        <f t="shared" si="204"/>
        <v>#REF!</v>
      </c>
      <c r="DI54" s="24" t="str">
        <f t="shared" si="204"/>
        <v>#REF!</v>
      </c>
      <c r="DJ54" s="236" t="str">
        <f t="shared" ref="DJ54:DJ421" si="216">IF(OR(VALUE(DK53)=3,VALUE(DK53)=4,VALUE(DK53)=5,VALUE(DK53)=6),1,IF(VALUE(DK53)=0,DJ53,DJ53+1))</f>
        <v>#REF!</v>
      </c>
      <c r="DK54" s="36" t="str">
        <f t="shared" ref="DK54:DM54" si="205">#REF!</f>
        <v>#REF!</v>
      </c>
      <c r="DL54" s="36" t="str">
        <f t="shared" si="205"/>
        <v>#REF!</v>
      </c>
      <c r="DM54" s="36" t="str">
        <f t="shared" si="205"/>
        <v>#REF!</v>
      </c>
      <c r="DN54" s="159" t="str">
        <f t="shared" ref="DN54:DN421" si="218">IF(OR(VALUE(DO53)=3,VALUE(DO53)=4,VALUE(DO53)=5,VALUE(DO53)=6),1,IF(VALUE(DO53)=0,DN53,DN53+1))</f>
        <v>#REF!</v>
      </c>
      <c r="DO54" s="24" t="str">
        <f t="shared" ref="DO54:DQ54" si="206">#REF!</f>
        <v>#REF!</v>
      </c>
      <c r="DP54" s="24" t="str">
        <f t="shared" si="206"/>
        <v>#REF!</v>
      </c>
      <c r="DQ54" s="24" t="str">
        <f t="shared" si="206"/>
        <v>#REF!</v>
      </c>
      <c r="DR54" s="209" t="str">
        <f t="shared" ref="DR54:DR421" si="220">IF(OR(VALUE(DS53)=3,VALUE(DS53)=4,VALUE(DS53)=5,VALUE(DS53)=6),1,IF(VALUE(DS53)=0,DR53,DR53+1))</f>
        <v>#REF!</v>
      </c>
      <c r="DS54" s="210" t="str">
        <f t="shared" si="13"/>
        <v>#REF!</v>
      </c>
      <c r="DT54" s="210" t="str">
        <f t="shared" ref="DT54:DU54" si="207">#REF!</f>
        <v>#REF!</v>
      </c>
      <c r="DU54" s="210" t="str">
        <f t="shared" si="207"/>
        <v>#REF!</v>
      </c>
    </row>
    <row r="55" ht="15.75" customHeight="1">
      <c r="A55" s="237">
        <f>'1'!A55</f>
        <v>46160</v>
      </c>
      <c r="B55" s="238" t="str">
        <f>'1'!B55</f>
        <v>月</v>
      </c>
      <c r="C55" s="239">
        <f>'1'!C55</f>
        <v>-13400</v>
      </c>
      <c r="D55" s="240">
        <f>'1'!G55</f>
        <v>2</v>
      </c>
      <c r="E55" s="241">
        <f>'1'!H55</f>
        <v>2</v>
      </c>
      <c r="F55" s="242">
        <f>'1'!J55</f>
        <v>4523</v>
      </c>
      <c r="G55" s="242">
        <f>'1'!K55</f>
        <v>-1000</v>
      </c>
      <c r="H55" s="240">
        <f>'1'!W55</f>
        <v>14</v>
      </c>
      <c r="I55" s="241">
        <f>'1'!X55</f>
        <v>6</v>
      </c>
      <c r="J55" s="242">
        <f>'1'!Z55</f>
        <v>10493</v>
      </c>
      <c r="K55" s="242">
        <f>'1'!AA55</f>
        <v>8200</v>
      </c>
      <c r="L55" s="240">
        <f>'1'!AM55</f>
        <v>6</v>
      </c>
      <c r="M55" s="241">
        <f>'1'!AN55</f>
        <v>-1</v>
      </c>
      <c r="N55" s="242">
        <f>'1'!AP55</f>
        <v>1463</v>
      </c>
      <c r="O55" s="242">
        <f>'1'!AQ55</f>
        <v>-3000</v>
      </c>
      <c r="P55" s="240">
        <f>'1'!BC55</f>
        <v>4</v>
      </c>
      <c r="Q55" s="241">
        <f>'1'!BD55</f>
        <v>5</v>
      </c>
      <c r="R55" s="242">
        <f>'1'!BF55</f>
        <v>7787</v>
      </c>
      <c r="S55" s="242">
        <f>'1'!BG55</f>
        <v>3500</v>
      </c>
      <c r="T55" s="240">
        <f>'1'!BS55</f>
        <v>6</v>
      </c>
      <c r="U55" s="241">
        <f>'1'!BT55</f>
        <v>1</v>
      </c>
      <c r="V55" s="242">
        <f>'1'!BV55</f>
        <v>1266</v>
      </c>
      <c r="W55" s="242">
        <f>'1'!BW55</f>
        <v>-3000</v>
      </c>
      <c r="X55" s="240">
        <f>'1'!CI55</f>
        <v>1</v>
      </c>
      <c r="Y55" s="241">
        <f>'1'!CJ55</f>
        <v>-3</v>
      </c>
      <c r="Z55" s="242">
        <f>'1'!CL55</f>
        <v>977</v>
      </c>
      <c r="AA55" s="242">
        <f>'1'!CM55</f>
        <v>-6000</v>
      </c>
      <c r="AB55" s="240">
        <f>'1'!CY55</f>
        <v>1</v>
      </c>
      <c r="AC55" s="241">
        <f>'1'!CZ55</f>
        <v>4</v>
      </c>
      <c r="AD55" s="243">
        <f>'1'!DB55</f>
        <v>5760</v>
      </c>
      <c r="AE55" s="242">
        <f>'1'!DC55</f>
        <v>1000</v>
      </c>
      <c r="AF55" s="240">
        <f>'1'!DO55</f>
        <v>2</v>
      </c>
      <c r="AG55" s="241">
        <f>'1'!DP55</f>
        <v>4</v>
      </c>
      <c r="AH55" s="242">
        <f>'1'!DR55</f>
        <v>6775</v>
      </c>
      <c r="AI55" s="242">
        <f>'1'!DS55</f>
        <v>3600</v>
      </c>
      <c r="AJ55" s="240">
        <f>'1'!EE55</f>
        <v>22</v>
      </c>
      <c r="AK55" s="241">
        <f>'1'!EF55</f>
        <v>-2</v>
      </c>
      <c r="AL55" s="242">
        <f>'1'!EH55</f>
        <v>1100</v>
      </c>
      <c r="AM55" s="242">
        <f>'1'!EI55</f>
        <v>-5000</v>
      </c>
      <c r="AN55" s="240">
        <f>'1'!EU55</f>
        <v>9</v>
      </c>
      <c r="AO55" s="241">
        <f>'1'!EV55</f>
        <v>1</v>
      </c>
      <c r="AP55" s="242">
        <f>'1'!EX55</f>
        <v>1487</v>
      </c>
      <c r="AQ55" s="242">
        <f>'1'!EY55</f>
        <v>-1700</v>
      </c>
      <c r="AR55" s="240">
        <f>'1'!FK55</f>
        <v>3</v>
      </c>
      <c r="AS55" s="241">
        <f>'1'!FL55</f>
        <v>-1</v>
      </c>
      <c r="AT55" s="242">
        <f>'1'!FN55</f>
        <v>2260</v>
      </c>
      <c r="AU55" s="242">
        <f>'1'!FO55</f>
        <v>-4000</v>
      </c>
      <c r="AV55" s="240">
        <f>'1'!GA55</f>
        <v>14</v>
      </c>
      <c r="AW55" s="241">
        <f>'1'!GB55</f>
        <v>4</v>
      </c>
      <c r="AX55" s="242">
        <f>'1'!GD55</f>
        <v>7098</v>
      </c>
      <c r="AY55" s="242">
        <f>'1'!GE55</f>
        <v>1000</v>
      </c>
      <c r="AZ55" s="240">
        <f>'1'!GQ55</f>
        <v>14</v>
      </c>
      <c r="BA55" s="241">
        <f>'1'!GR55</f>
        <v>-1</v>
      </c>
      <c r="BB55" s="242">
        <f>'1'!GT55</f>
        <v>1102</v>
      </c>
      <c r="BC55" s="242">
        <f>'1'!GU55</f>
        <v>-4000</v>
      </c>
      <c r="BD55" s="240">
        <f>'1'!HG55</f>
        <v>1</v>
      </c>
      <c r="BE55" s="241">
        <f>'1'!HH55</f>
        <v>1</v>
      </c>
      <c r="BF55" s="242">
        <f>'1'!HJ55</f>
        <v>1758</v>
      </c>
      <c r="BG55" s="242">
        <f>'1'!HK55</f>
        <v>-3000</v>
      </c>
      <c r="BH55" s="240" t="str">
        <f>'1'!HW55</f>
        <v/>
      </c>
      <c r="BI55" s="241">
        <f>'1'!HX55</f>
        <v>0</v>
      </c>
      <c r="BJ55" s="242" t="str">
        <f>'1'!HZ55</f>
        <v/>
      </c>
      <c r="BK55" s="242" t="str">
        <f>'1'!IA55</f>
        <v/>
      </c>
      <c r="BL55" s="240" t="str">
        <f>'1'!IM55</f>
        <v/>
      </c>
      <c r="BM55" s="241">
        <f>'1'!IN55</f>
        <v>0</v>
      </c>
      <c r="BN55" s="242" t="str">
        <f>'1'!IP55</f>
        <v/>
      </c>
      <c r="BO55" s="242" t="str">
        <f>'1'!IQ55</f>
        <v/>
      </c>
      <c r="BP55" s="240" t="str">
        <f>'1'!JC55</f>
        <v/>
      </c>
      <c r="BQ55" s="241">
        <f>'1'!JD55</f>
        <v>0</v>
      </c>
      <c r="BR55" s="242" t="str">
        <f>'1'!JF55</f>
        <v/>
      </c>
      <c r="BS55" s="242" t="str">
        <f>'1'!JG55</f>
        <v/>
      </c>
      <c r="BT55" s="240" t="str">
        <f>'1'!JS55</f>
        <v/>
      </c>
      <c r="BU55" s="241">
        <f>'1'!JT55</f>
        <v>0</v>
      </c>
      <c r="BV55" s="242" t="str">
        <f>'1'!JV55</f>
        <v/>
      </c>
      <c r="BW55" s="242" t="str">
        <f>'1'!JW55</f>
        <v/>
      </c>
      <c r="BX55" s="240" t="str">
        <f>'1'!KI55</f>
        <v/>
      </c>
      <c r="BY55" s="241">
        <f>'1'!KJ55</f>
        <v>0</v>
      </c>
      <c r="BZ55" s="242" t="str">
        <f>'1'!KL55</f>
        <v/>
      </c>
      <c r="CA55" s="242" t="str">
        <f>'1'!KM55</f>
        <v/>
      </c>
      <c r="CB55" s="240" t="str">
        <f>'1'!KY55</f>
        <v/>
      </c>
      <c r="CC55" s="241">
        <f>'1'!KZ55</f>
        <v>0</v>
      </c>
      <c r="CD55" s="242" t="str">
        <f>'1'!LB55</f>
        <v/>
      </c>
      <c r="CE55" s="242" t="str">
        <f>'1'!LC55</f>
        <v/>
      </c>
      <c r="CF55" s="242"/>
      <c r="CG55" s="242"/>
      <c r="CH55" s="240" t="str">
        <f t="shared" si="208"/>
        <v/>
      </c>
      <c r="CI55" s="244">
        <f>'1'!HX55</f>
        <v>0</v>
      </c>
      <c r="CJ55" s="192" t="str">
        <f>'1'!HZ55</f>
        <v/>
      </c>
      <c r="CK55" s="245" t="str">
        <f>'1'!IA55</f>
        <v/>
      </c>
      <c r="CL55" s="240" t="str">
        <f t="shared" si="209"/>
        <v/>
      </c>
      <c r="CM55" s="244">
        <f>'1'!IN55</f>
        <v>0</v>
      </c>
      <c r="CN55" s="192" t="str">
        <f>'1'!IP55</f>
        <v/>
      </c>
      <c r="CO55" s="245" t="str">
        <f>'1'!IQ55</f>
        <v/>
      </c>
      <c r="CP55" s="240" t="str">
        <f t="shared" si="210"/>
        <v/>
      </c>
      <c r="CQ55" s="244">
        <f>'1'!JD55</f>
        <v>0</v>
      </c>
      <c r="CR55" s="192" t="str">
        <f>'1'!JF55</f>
        <v/>
      </c>
      <c r="CS55" s="245" t="str">
        <f>'1'!JG55</f>
        <v/>
      </c>
      <c r="CT55" s="240" t="str">
        <f t="shared" si="211"/>
        <v/>
      </c>
      <c r="CU55" s="244">
        <f>'1'!JT55</f>
        <v>0</v>
      </c>
      <c r="CV55" s="192" t="str">
        <f>'1'!JV55</f>
        <v/>
      </c>
      <c r="CW55" s="245" t="str">
        <f>'1'!JW55</f>
        <v/>
      </c>
      <c r="CX55" s="240" t="str">
        <f t="shared" si="212"/>
        <v>#REF!</v>
      </c>
      <c r="CY55" s="192">
        <f>'1'!KJ55</f>
        <v>0</v>
      </c>
      <c r="CZ55" s="192" t="str">
        <f>'1'!KL55</f>
        <v/>
      </c>
      <c r="DA55" s="192" t="str">
        <f>'1'!KM55</f>
        <v/>
      </c>
      <c r="DB55" s="240" t="str">
        <f t="shared" si="213"/>
        <v>#REF!</v>
      </c>
      <c r="DC55" s="192">
        <f>'1'!KZ55</f>
        <v>0</v>
      </c>
      <c r="DD55" s="192" t="str">
        <f>'1'!LB55</f>
        <v/>
      </c>
      <c r="DE55" s="192" t="str">
        <f>'1'!LC55</f>
        <v/>
      </c>
      <c r="DF55" s="240" t="str">
        <f t="shared" si="214"/>
        <v>#REF!</v>
      </c>
      <c r="DG55" s="192" t="str">
        <f t="shared" ref="DG55:DI55" si="215">#REF!</f>
        <v>#REF!</v>
      </c>
      <c r="DH55" s="192" t="str">
        <f t="shared" si="215"/>
        <v>#REF!</v>
      </c>
      <c r="DI55" s="192" t="str">
        <f t="shared" si="215"/>
        <v>#REF!</v>
      </c>
      <c r="DJ55" s="240" t="str">
        <f t="shared" si="216"/>
        <v>#REF!</v>
      </c>
      <c r="DK55" s="192" t="str">
        <f t="shared" ref="DK55:DM55" si="217">#REF!</f>
        <v>#REF!</v>
      </c>
      <c r="DL55" s="192" t="str">
        <f t="shared" si="217"/>
        <v>#REF!</v>
      </c>
      <c r="DM55" s="192" t="str">
        <f t="shared" si="217"/>
        <v>#REF!</v>
      </c>
      <c r="DN55" s="166" t="str">
        <f t="shared" si="218"/>
        <v>#REF!</v>
      </c>
      <c r="DO55" s="192" t="str">
        <f t="shared" ref="DO55:DQ55" si="219">#REF!</f>
        <v>#REF!</v>
      </c>
      <c r="DP55" s="192" t="str">
        <f t="shared" si="219"/>
        <v>#REF!</v>
      </c>
      <c r="DQ55" s="192" t="str">
        <f t="shared" si="219"/>
        <v>#REF!</v>
      </c>
      <c r="DR55" s="166" t="str">
        <f t="shared" si="220"/>
        <v>#REF!</v>
      </c>
      <c r="DS55" s="192" t="str">
        <f t="shared" si="13"/>
        <v>#REF!</v>
      </c>
      <c r="DT55" s="192" t="str">
        <f t="shared" ref="DT55:DU55" si="221">#REF!</f>
        <v>#REF!</v>
      </c>
      <c r="DU55" s="192" t="str">
        <f t="shared" si="221"/>
        <v>#REF!</v>
      </c>
    </row>
    <row r="56" ht="15.75" customHeight="1">
      <c r="A56" s="228">
        <f>'1'!A56</f>
        <v>46161</v>
      </c>
      <c r="B56" s="229" t="str">
        <f>'1'!B56</f>
        <v>火</v>
      </c>
      <c r="C56" s="232">
        <f>'1'!C56</f>
        <v>8100</v>
      </c>
      <c r="D56" s="233">
        <f>'1'!G56</f>
        <v>3</v>
      </c>
      <c r="E56" s="27">
        <f>'1'!H56</f>
        <v>-2</v>
      </c>
      <c r="F56" s="230">
        <f>'1'!J56</f>
        <v>497</v>
      </c>
      <c r="G56" s="230">
        <f>'1'!K56</f>
        <v>-3000</v>
      </c>
      <c r="H56" s="236">
        <f>'1'!W56</f>
        <v>1</v>
      </c>
      <c r="I56" s="39">
        <f>'1'!X56</f>
        <v>2</v>
      </c>
      <c r="J56" s="231">
        <f>'1'!Z56</f>
        <v>3537</v>
      </c>
      <c r="K56" s="231">
        <f>'1'!AA56</f>
        <v>1100</v>
      </c>
      <c r="L56" s="233">
        <f>'1'!AM56</f>
        <v>7</v>
      </c>
      <c r="M56" s="27">
        <f>'1'!AN56</f>
        <v>5</v>
      </c>
      <c r="N56" s="230">
        <f>'1'!AP56</f>
        <v>7604</v>
      </c>
      <c r="O56" s="230">
        <f>'1'!AQ56</f>
        <v>6000</v>
      </c>
      <c r="P56" s="236">
        <f>'1'!BC56</f>
        <v>1</v>
      </c>
      <c r="Q56" s="39">
        <f>'1'!BD56</f>
        <v>-2</v>
      </c>
      <c r="R56" s="231">
        <f>'1'!BF56</f>
        <v>1423</v>
      </c>
      <c r="S56" s="231">
        <f>'1'!BG56</f>
        <v>-4000</v>
      </c>
      <c r="T56" s="233">
        <f>'1'!BS56</f>
        <v>7</v>
      </c>
      <c r="U56" s="27">
        <f>'1'!BT56</f>
        <v>2</v>
      </c>
      <c r="V56" s="230">
        <f>'1'!BV56</f>
        <v>2445</v>
      </c>
      <c r="W56" s="230">
        <f>'1'!BW56</f>
        <v>100</v>
      </c>
      <c r="X56" s="236">
        <f>'1'!CI56</f>
        <v>2</v>
      </c>
      <c r="Y56" s="39">
        <f>'1'!CJ56</f>
        <v>4</v>
      </c>
      <c r="Z56" s="231">
        <f>'1'!CL56</f>
        <v>5974</v>
      </c>
      <c r="AA56" s="231">
        <f>'1'!CM56</f>
        <v>3000</v>
      </c>
      <c r="AB56" s="233">
        <f>'1'!CY56</f>
        <v>1</v>
      </c>
      <c r="AC56" s="27">
        <f>'1'!CZ56</f>
        <v>-2</v>
      </c>
      <c r="AD56" s="226">
        <f>'1'!DB56</f>
        <v>370</v>
      </c>
      <c r="AE56" s="230">
        <f>'1'!DC56</f>
        <v>-3000</v>
      </c>
      <c r="AF56" s="236">
        <f>'1'!DO56</f>
        <v>1</v>
      </c>
      <c r="AG56" s="39">
        <f>'1'!DP56</f>
        <v>1</v>
      </c>
      <c r="AH56" s="231">
        <f>'1'!DR56</f>
        <v>1342</v>
      </c>
      <c r="AI56" s="231">
        <f>'1'!DS56</f>
        <v>-1900</v>
      </c>
      <c r="AJ56" s="233">
        <f>'1'!EE56</f>
        <v>23</v>
      </c>
      <c r="AK56" s="27">
        <f>'1'!EF56</f>
        <v>4</v>
      </c>
      <c r="AL56" s="230">
        <f>'1'!EH56</f>
        <v>7535</v>
      </c>
      <c r="AM56" s="230">
        <f>'1'!EI56</f>
        <v>5900</v>
      </c>
      <c r="AN56" s="236">
        <f>'1'!EU56</f>
        <v>10</v>
      </c>
      <c r="AO56" s="39">
        <f>'1'!EV56</f>
        <v>2</v>
      </c>
      <c r="AP56" s="231">
        <f>'1'!EX56</f>
        <v>3121</v>
      </c>
      <c r="AQ56" s="231">
        <f>'1'!EY56</f>
        <v>300</v>
      </c>
      <c r="AR56" s="233">
        <f>'1'!FK56</f>
        <v>4</v>
      </c>
      <c r="AS56" s="27">
        <f>'1'!FL56</f>
        <v>4</v>
      </c>
      <c r="AT56" s="230">
        <f>'1'!FN56</f>
        <v>6200</v>
      </c>
      <c r="AU56" s="230">
        <f>'1'!FO56</f>
        <v>5000</v>
      </c>
      <c r="AV56" s="236">
        <f>'1'!GA56</f>
        <v>1</v>
      </c>
      <c r="AW56" s="39">
        <f>'1'!GB56</f>
        <v>1</v>
      </c>
      <c r="AX56" s="231">
        <f>'1'!GD56</f>
        <v>2088</v>
      </c>
      <c r="AY56" s="231">
        <f>'1'!GE56</f>
        <v>-1900</v>
      </c>
      <c r="AZ56" s="233">
        <f>'1'!GQ56</f>
        <v>15</v>
      </c>
      <c r="BA56" s="27">
        <f>'1'!GR56</f>
        <v>-1</v>
      </c>
      <c r="BB56" s="230">
        <f>'1'!GT56</f>
        <v>2138</v>
      </c>
      <c r="BC56" s="230">
        <f>'1'!GU56</f>
        <v>-2500</v>
      </c>
      <c r="BD56" s="236">
        <f>'1'!HG56</f>
        <v>2</v>
      </c>
      <c r="BE56" s="39">
        <f>'1'!HH56</f>
        <v>3</v>
      </c>
      <c r="BF56" s="231">
        <f>'1'!HJ56</f>
        <v>5351</v>
      </c>
      <c r="BG56" s="231">
        <f>'1'!HK56</f>
        <v>3000</v>
      </c>
      <c r="BH56" s="233" t="str">
        <f>'1'!HW56</f>
        <v/>
      </c>
      <c r="BI56" s="27">
        <f>'1'!HX56</f>
        <v>0</v>
      </c>
      <c r="BJ56" s="230" t="str">
        <f>'1'!HZ56</f>
        <v/>
      </c>
      <c r="BK56" s="230" t="str">
        <f>'1'!IA56</f>
        <v/>
      </c>
      <c r="BL56" s="236" t="str">
        <f>'1'!IM56</f>
        <v/>
      </c>
      <c r="BM56" s="39">
        <f>'1'!IN56</f>
        <v>0</v>
      </c>
      <c r="BN56" s="231" t="str">
        <f>'1'!IP56</f>
        <v/>
      </c>
      <c r="BO56" s="231" t="str">
        <f>'1'!IQ56</f>
        <v/>
      </c>
      <c r="BP56" s="233" t="str">
        <f>'1'!JC56</f>
        <v/>
      </c>
      <c r="BQ56" s="27">
        <f>'1'!JD56</f>
        <v>0</v>
      </c>
      <c r="BR56" s="230" t="str">
        <f>'1'!JF56</f>
        <v/>
      </c>
      <c r="BS56" s="230" t="str">
        <f>'1'!JG56</f>
        <v/>
      </c>
      <c r="BT56" s="236" t="str">
        <f>'1'!JS56</f>
        <v/>
      </c>
      <c r="BU56" s="39">
        <f>'1'!JT56</f>
        <v>0</v>
      </c>
      <c r="BV56" s="231" t="str">
        <f>'1'!JV56</f>
        <v/>
      </c>
      <c r="BW56" s="231" t="str">
        <f>'1'!JW56</f>
        <v/>
      </c>
      <c r="BX56" s="233" t="str">
        <f>'1'!KI56</f>
        <v/>
      </c>
      <c r="BY56" s="27">
        <f>'1'!KJ56</f>
        <v>0</v>
      </c>
      <c r="BZ56" s="230" t="str">
        <f>'1'!KL56</f>
        <v/>
      </c>
      <c r="CA56" s="230" t="str">
        <f>'1'!KM56</f>
        <v/>
      </c>
      <c r="CB56" s="236" t="str">
        <f>'1'!KY56</f>
        <v/>
      </c>
      <c r="CC56" s="39">
        <f>'1'!KZ56</f>
        <v>0</v>
      </c>
      <c r="CD56" s="231" t="str">
        <f>'1'!LB56</f>
        <v/>
      </c>
      <c r="CE56" s="231" t="str">
        <f>'1'!LC56</f>
        <v/>
      </c>
      <c r="CF56" s="231"/>
      <c r="CG56" s="231"/>
      <c r="CH56" s="233" t="str">
        <f t="shared" si="208"/>
        <v/>
      </c>
      <c r="CI56" s="26">
        <f>'1'!HX56</f>
        <v>0</v>
      </c>
      <c r="CJ56" s="24" t="str">
        <f>'1'!HZ56</f>
        <v/>
      </c>
      <c r="CK56" s="234" t="str">
        <f>'1'!IA56</f>
        <v/>
      </c>
      <c r="CL56" s="236" t="str">
        <f t="shared" si="209"/>
        <v/>
      </c>
      <c r="CM56" s="38">
        <f>'1'!IN56</f>
        <v>0</v>
      </c>
      <c r="CN56" s="36" t="str">
        <f>'1'!IP56</f>
        <v/>
      </c>
      <c r="CO56" s="235" t="str">
        <f>'1'!IQ56</f>
        <v/>
      </c>
      <c r="CP56" s="233" t="str">
        <f t="shared" si="210"/>
        <v/>
      </c>
      <c r="CQ56" s="26">
        <f>'1'!JD56</f>
        <v>0</v>
      </c>
      <c r="CR56" s="24" t="str">
        <f>'1'!JF56</f>
        <v/>
      </c>
      <c r="CS56" s="234" t="str">
        <f>'1'!JG56</f>
        <v/>
      </c>
      <c r="CT56" s="236" t="str">
        <f t="shared" si="211"/>
        <v/>
      </c>
      <c r="CU56" s="38">
        <f>'1'!JT56</f>
        <v>0</v>
      </c>
      <c r="CV56" s="36" t="str">
        <f>'1'!JV56</f>
        <v/>
      </c>
      <c r="CW56" s="235" t="str">
        <f>'1'!JW56</f>
        <v/>
      </c>
      <c r="CX56" s="233" t="str">
        <f t="shared" si="212"/>
        <v>#REF!</v>
      </c>
      <c r="CY56" s="24">
        <f>'1'!KJ56</f>
        <v>0</v>
      </c>
      <c r="CZ56" s="24" t="str">
        <f>'1'!KL56</f>
        <v/>
      </c>
      <c r="DA56" s="24" t="str">
        <f>'1'!KM56</f>
        <v/>
      </c>
      <c r="DB56" s="236" t="str">
        <f t="shared" si="213"/>
        <v>#REF!</v>
      </c>
      <c r="DC56" s="36">
        <f>'1'!KZ56</f>
        <v>0</v>
      </c>
      <c r="DD56" s="36" t="str">
        <f>'1'!LB56</f>
        <v/>
      </c>
      <c r="DE56" s="36" t="str">
        <f>'1'!LC56</f>
        <v/>
      </c>
      <c r="DF56" s="233" t="str">
        <f t="shared" si="214"/>
        <v>#REF!</v>
      </c>
      <c r="DG56" s="24" t="str">
        <f t="shared" ref="DG56:DI56" si="222">#REF!</f>
        <v>#REF!</v>
      </c>
      <c r="DH56" s="24" t="str">
        <f t="shared" si="222"/>
        <v>#REF!</v>
      </c>
      <c r="DI56" s="24" t="str">
        <f t="shared" si="222"/>
        <v>#REF!</v>
      </c>
      <c r="DJ56" s="236" t="str">
        <f t="shared" si="216"/>
        <v>#REF!</v>
      </c>
      <c r="DK56" s="36" t="str">
        <f t="shared" ref="DK56:DM56" si="223">#REF!</f>
        <v>#REF!</v>
      </c>
      <c r="DL56" s="36" t="str">
        <f t="shared" si="223"/>
        <v>#REF!</v>
      </c>
      <c r="DM56" s="36" t="str">
        <f t="shared" si="223"/>
        <v>#REF!</v>
      </c>
      <c r="DN56" s="159" t="str">
        <f t="shared" si="218"/>
        <v>#REF!</v>
      </c>
      <c r="DO56" s="24" t="str">
        <f t="shared" ref="DO56:DQ56" si="224">#REF!</f>
        <v>#REF!</v>
      </c>
      <c r="DP56" s="24" t="str">
        <f t="shared" si="224"/>
        <v>#REF!</v>
      </c>
      <c r="DQ56" s="24" t="str">
        <f t="shared" si="224"/>
        <v>#REF!</v>
      </c>
      <c r="DR56" s="209" t="str">
        <f t="shared" si="220"/>
        <v>#REF!</v>
      </c>
      <c r="DS56" s="210" t="str">
        <f t="shared" si="13"/>
        <v>#REF!</v>
      </c>
      <c r="DT56" s="210" t="str">
        <f t="shared" ref="DT56:DU56" si="225">#REF!</f>
        <v>#REF!</v>
      </c>
      <c r="DU56" s="210" t="str">
        <f t="shared" si="225"/>
        <v>#REF!</v>
      </c>
    </row>
    <row r="57" ht="15.75" customHeight="1">
      <c r="A57" s="228">
        <f>'1'!A57</f>
        <v>46162</v>
      </c>
      <c r="B57" s="229" t="str">
        <f>'1'!B57</f>
        <v>水</v>
      </c>
      <c r="C57" s="232">
        <f>'1'!C57</f>
        <v>-34800</v>
      </c>
      <c r="D57" s="233">
        <f>'1'!G57</f>
        <v>4</v>
      </c>
      <c r="E57" s="27">
        <f>'1'!H57</f>
        <v>2</v>
      </c>
      <c r="F57" s="230">
        <f>'1'!J57</f>
        <v>3346</v>
      </c>
      <c r="G57" s="230">
        <f>'1'!K57</f>
        <v>-1200</v>
      </c>
      <c r="H57" s="236">
        <f>'1'!W57</f>
        <v>2</v>
      </c>
      <c r="I57" s="39">
        <f>'1'!X57</f>
        <v>2</v>
      </c>
      <c r="J57" s="231">
        <f>'1'!Z57</f>
        <v>3911</v>
      </c>
      <c r="K57" s="231">
        <f>'1'!AA57</f>
        <v>-1400</v>
      </c>
      <c r="L57" s="233">
        <f>'1'!AM57</f>
        <v>1</v>
      </c>
      <c r="M57" s="27">
        <f>'1'!AN57</f>
        <v>-1</v>
      </c>
      <c r="N57" s="230">
        <f>'1'!AP57</f>
        <v>1500</v>
      </c>
      <c r="O57" s="230">
        <f>'1'!AQ57</f>
        <v>-2500</v>
      </c>
      <c r="P57" s="236">
        <f>'1'!BC57</f>
        <v>2</v>
      </c>
      <c r="Q57" s="39">
        <f>'1'!BD57</f>
        <v>1</v>
      </c>
      <c r="R57" s="231">
        <f>'1'!BF57</f>
        <v>2148</v>
      </c>
      <c r="S57" s="231">
        <f>'1'!BG57</f>
        <v>-2500</v>
      </c>
      <c r="T57" s="233">
        <f>'1'!BS57</f>
        <v>8</v>
      </c>
      <c r="U57" s="27">
        <f>'1'!BT57</f>
        <v>2</v>
      </c>
      <c r="V57" s="230">
        <f>'1'!BV57</f>
        <v>1822</v>
      </c>
      <c r="W57" s="230">
        <f>'1'!BW57</f>
        <v>600</v>
      </c>
      <c r="X57" s="236">
        <f>'1'!CI57</f>
        <v>1</v>
      </c>
      <c r="Y57" s="39">
        <f>'1'!CJ57</f>
        <v>1</v>
      </c>
      <c r="Z57" s="231">
        <f>'1'!CL57</f>
        <v>2142</v>
      </c>
      <c r="AA57" s="231">
        <f>'1'!CM57</f>
        <v>-1100</v>
      </c>
      <c r="AB57" s="233">
        <f>'1'!CY57</f>
        <v>2</v>
      </c>
      <c r="AC57" s="27">
        <f>'1'!CZ57</f>
        <v>-1</v>
      </c>
      <c r="AD57" s="226">
        <f>'1'!DB57</f>
        <v>1159</v>
      </c>
      <c r="AE57" s="230">
        <f>'1'!DC57</f>
        <v>-2500</v>
      </c>
      <c r="AF57" s="236">
        <f>'1'!DO57</f>
        <v>2</v>
      </c>
      <c r="AG57" s="39">
        <f>'1'!DP57</f>
        <v>1</v>
      </c>
      <c r="AH57" s="231">
        <f>'1'!DR57</f>
        <v>1524</v>
      </c>
      <c r="AI57" s="231">
        <f>'1'!DS57</f>
        <v>-1900</v>
      </c>
      <c r="AJ57" s="233">
        <f>'1'!EE57</f>
        <v>1</v>
      </c>
      <c r="AK57" s="27">
        <f>'1'!EF57</f>
        <v>-2</v>
      </c>
      <c r="AL57" s="230">
        <f>'1'!EH57</f>
        <v>505</v>
      </c>
      <c r="AM57" s="230">
        <f>'1'!EI57</f>
        <v>-2300</v>
      </c>
      <c r="AN57" s="236">
        <f>'1'!EU57</f>
        <v>11</v>
      </c>
      <c r="AO57" s="39">
        <f>'1'!EV57</f>
        <v>-3</v>
      </c>
      <c r="AP57" s="231">
        <f>'1'!EX57</f>
        <v>641</v>
      </c>
      <c r="AQ57" s="231">
        <f>'1'!EY57</f>
        <v>-4000</v>
      </c>
      <c r="AR57" s="233">
        <f>'1'!FK57</f>
        <v>1</v>
      </c>
      <c r="AS57" s="27">
        <f>'1'!FL57</f>
        <v>-3</v>
      </c>
      <c r="AT57" s="230">
        <f>'1'!FN57</f>
        <v>1355</v>
      </c>
      <c r="AU57" s="230">
        <f>'1'!FO57</f>
        <v>-4500</v>
      </c>
      <c r="AV57" s="236">
        <f>'1'!GA57</f>
        <v>2</v>
      </c>
      <c r="AW57" s="39">
        <f>'1'!GB57</f>
        <v>-3</v>
      </c>
      <c r="AX57" s="231">
        <f>'1'!GD57</f>
        <v>601</v>
      </c>
      <c r="AY57" s="231">
        <f>'1'!GE57</f>
        <v>-4000</v>
      </c>
      <c r="AZ57" s="233">
        <f>'1'!GQ57</f>
        <v>16</v>
      </c>
      <c r="BA57" s="27">
        <f>'1'!GR57</f>
        <v>-1</v>
      </c>
      <c r="BB57" s="230">
        <f>'1'!GT57</f>
        <v>1249</v>
      </c>
      <c r="BC57" s="230">
        <f>'1'!GU57</f>
        <v>-2500</v>
      </c>
      <c r="BD57" s="236">
        <f>'1'!HG57</f>
        <v>3</v>
      </c>
      <c r="BE57" s="39">
        <f>'1'!HH57</f>
        <v>-3</v>
      </c>
      <c r="BF57" s="231">
        <f>'1'!HJ57</f>
        <v>573</v>
      </c>
      <c r="BG57" s="231">
        <f>'1'!HK57</f>
        <v>-5000</v>
      </c>
      <c r="BH57" s="233" t="str">
        <f>'1'!HW57</f>
        <v/>
      </c>
      <c r="BI57" s="27">
        <f>'1'!HX57</f>
        <v>0</v>
      </c>
      <c r="BJ57" s="230" t="str">
        <f>'1'!HZ57</f>
        <v/>
      </c>
      <c r="BK57" s="230" t="str">
        <f>'1'!IA57</f>
        <v/>
      </c>
      <c r="BL57" s="236" t="str">
        <f>'1'!IM57</f>
        <v/>
      </c>
      <c r="BM57" s="39">
        <f>'1'!IN57</f>
        <v>0</v>
      </c>
      <c r="BN57" s="231" t="str">
        <f>'1'!IP57</f>
        <v/>
      </c>
      <c r="BO57" s="231" t="str">
        <f>'1'!IQ57</f>
        <v/>
      </c>
      <c r="BP57" s="233" t="str">
        <f>'1'!JC57</f>
        <v/>
      </c>
      <c r="BQ57" s="27">
        <f>'1'!JD57</f>
        <v>0</v>
      </c>
      <c r="BR57" s="230" t="str">
        <f>'1'!JF57</f>
        <v/>
      </c>
      <c r="BS57" s="230" t="str">
        <f>'1'!JG57</f>
        <v/>
      </c>
      <c r="BT57" s="236" t="str">
        <f>'1'!JS57</f>
        <v/>
      </c>
      <c r="BU57" s="39">
        <f>'1'!JT57</f>
        <v>0</v>
      </c>
      <c r="BV57" s="231" t="str">
        <f>'1'!JV57</f>
        <v/>
      </c>
      <c r="BW57" s="231" t="str">
        <f>'1'!JW57</f>
        <v/>
      </c>
      <c r="BX57" s="233" t="str">
        <f>'1'!KI57</f>
        <v/>
      </c>
      <c r="BY57" s="27">
        <f>'1'!KJ57</f>
        <v>0</v>
      </c>
      <c r="BZ57" s="230" t="str">
        <f>'1'!KL57</f>
        <v/>
      </c>
      <c r="CA57" s="230" t="str">
        <f>'1'!KM57</f>
        <v/>
      </c>
      <c r="CB57" s="236" t="str">
        <f>'1'!KY57</f>
        <v/>
      </c>
      <c r="CC57" s="39">
        <f>'1'!KZ57</f>
        <v>0</v>
      </c>
      <c r="CD57" s="231" t="str">
        <f>'1'!LB57</f>
        <v/>
      </c>
      <c r="CE57" s="231" t="str">
        <f>'1'!LC57</f>
        <v/>
      </c>
      <c r="CF57" s="231"/>
      <c r="CG57" s="231"/>
      <c r="CH57" s="233" t="str">
        <f t="shared" si="208"/>
        <v/>
      </c>
      <c r="CI57" s="26">
        <f>'1'!HX57</f>
        <v>0</v>
      </c>
      <c r="CJ57" s="24" t="str">
        <f>'1'!HZ57</f>
        <v/>
      </c>
      <c r="CK57" s="234" t="str">
        <f>'1'!IA57</f>
        <v/>
      </c>
      <c r="CL57" s="236" t="str">
        <f t="shared" si="209"/>
        <v/>
      </c>
      <c r="CM57" s="38">
        <f>'1'!IN57</f>
        <v>0</v>
      </c>
      <c r="CN57" s="36" t="str">
        <f>'1'!IP57</f>
        <v/>
      </c>
      <c r="CO57" s="235" t="str">
        <f>'1'!IQ57</f>
        <v/>
      </c>
      <c r="CP57" s="233" t="str">
        <f t="shared" si="210"/>
        <v/>
      </c>
      <c r="CQ57" s="26">
        <f>'1'!JD57</f>
        <v>0</v>
      </c>
      <c r="CR57" s="24" t="str">
        <f>'1'!JF57</f>
        <v/>
      </c>
      <c r="CS57" s="234" t="str">
        <f>'1'!JG57</f>
        <v/>
      </c>
      <c r="CT57" s="236" t="str">
        <f t="shared" si="211"/>
        <v/>
      </c>
      <c r="CU57" s="38">
        <f>'1'!JT57</f>
        <v>0</v>
      </c>
      <c r="CV57" s="36" t="str">
        <f>'1'!JV57</f>
        <v/>
      </c>
      <c r="CW57" s="235" t="str">
        <f>'1'!JW57</f>
        <v/>
      </c>
      <c r="CX57" s="233" t="str">
        <f t="shared" si="212"/>
        <v>#REF!</v>
      </c>
      <c r="CY57" s="24">
        <f>'1'!KJ57</f>
        <v>0</v>
      </c>
      <c r="CZ57" s="24" t="str">
        <f>'1'!KL57</f>
        <v/>
      </c>
      <c r="DA57" s="24" t="str">
        <f>'1'!KM57</f>
        <v/>
      </c>
      <c r="DB57" s="236" t="str">
        <f t="shared" si="213"/>
        <v>#REF!</v>
      </c>
      <c r="DC57" s="36">
        <f>'1'!KZ57</f>
        <v>0</v>
      </c>
      <c r="DD57" s="36" t="str">
        <f>'1'!LB57</f>
        <v/>
      </c>
      <c r="DE57" s="36" t="str">
        <f>'1'!LC57</f>
        <v/>
      </c>
      <c r="DF57" s="233" t="str">
        <f t="shared" si="214"/>
        <v>#REF!</v>
      </c>
      <c r="DG57" s="24" t="str">
        <f t="shared" ref="DG57:DI57" si="226">#REF!</f>
        <v>#REF!</v>
      </c>
      <c r="DH57" s="24" t="str">
        <f t="shared" si="226"/>
        <v>#REF!</v>
      </c>
      <c r="DI57" s="24" t="str">
        <f t="shared" si="226"/>
        <v>#REF!</v>
      </c>
      <c r="DJ57" s="236" t="str">
        <f t="shared" si="216"/>
        <v>#REF!</v>
      </c>
      <c r="DK57" s="36" t="str">
        <f t="shared" ref="DK57:DM57" si="227">#REF!</f>
        <v>#REF!</v>
      </c>
      <c r="DL57" s="36" t="str">
        <f t="shared" si="227"/>
        <v>#REF!</v>
      </c>
      <c r="DM57" s="36" t="str">
        <f t="shared" si="227"/>
        <v>#REF!</v>
      </c>
      <c r="DN57" s="159" t="str">
        <f t="shared" si="218"/>
        <v>#REF!</v>
      </c>
      <c r="DO57" s="24" t="str">
        <f t="shared" ref="DO57:DQ57" si="228">#REF!</f>
        <v>#REF!</v>
      </c>
      <c r="DP57" s="24" t="str">
        <f t="shared" si="228"/>
        <v>#REF!</v>
      </c>
      <c r="DQ57" s="24" t="str">
        <f t="shared" si="228"/>
        <v>#REF!</v>
      </c>
      <c r="DR57" s="209" t="str">
        <f t="shared" si="220"/>
        <v>#REF!</v>
      </c>
      <c r="DS57" s="210" t="str">
        <f t="shared" si="13"/>
        <v>#REF!</v>
      </c>
      <c r="DT57" s="210" t="str">
        <f t="shared" ref="DT57:DU57" si="229">#REF!</f>
        <v>#REF!</v>
      </c>
      <c r="DU57" s="210" t="str">
        <f t="shared" si="229"/>
        <v>#REF!</v>
      </c>
    </row>
    <row r="58" ht="15.75" customHeight="1">
      <c r="A58" s="228">
        <f>'1'!A58</f>
        <v>46163</v>
      </c>
      <c r="B58" s="229" t="str">
        <f>'1'!B58</f>
        <v>木</v>
      </c>
      <c r="C58" s="232">
        <f>'1'!C58</f>
        <v>6800</v>
      </c>
      <c r="D58" s="233">
        <f>'1'!G58</f>
        <v>5</v>
      </c>
      <c r="E58" s="27">
        <f>'1'!H58</f>
        <v>3</v>
      </c>
      <c r="F58" s="230">
        <f>'1'!J58</f>
        <v>5331</v>
      </c>
      <c r="G58" s="230">
        <f>'1'!K58</f>
        <v>800</v>
      </c>
      <c r="H58" s="236">
        <f>'1'!W58</f>
        <v>3</v>
      </c>
      <c r="I58" s="39">
        <f>'1'!X58</f>
        <v>4</v>
      </c>
      <c r="J58" s="231">
        <f>'1'!Z58</f>
        <v>6065</v>
      </c>
      <c r="K58" s="231">
        <f>'1'!AA58</f>
        <v>3000</v>
      </c>
      <c r="L58" s="233">
        <f>'1'!AM58</f>
        <v>2</v>
      </c>
      <c r="M58" s="27">
        <f>'1'!AN58</f>
        <v>2</v>
      </c>
      <c r="N58" s="230">
        <f>'1'!AP58</f>
        <v>2772</v>
      </c>
      <c r="O58" s="230">
        <f>'1'!AQ58</f>
        <v>-100</v>
      </c>
      <c r="P58" s="236">
        <f>'1'!BC58</f>
        <v>3</v>
      </c>
      <c r="Q58" s="39">
        <f>'1'!BD58</f>
        <v>4</v>
      </c>
      <c r="R58" s="231">
        <f>'1'!BF58</f>
        <v>6014</v>
      </c>
      <c r="S58" s="231">
        <f>'1'!BG58</f>
        <v>5800</v>
      </c>
      <c r="T58" s="233">
        <f>'1'!BS58</f>
        <v>9</v>
      </c>
      <c r="U58" s="27">
        <f>'1'!BT58</f>
        <v>1</v>
      </c>
      <c r="V58" s="230">
        <f>'1'!BV58</f>
        <v>2781</v>
      </c>
      <c r="W58" s="230">
        <f>'1'!BW58</f>
        <v>-2300</v>
      </c>
      <c r="X58" s="236">
        <f>'1'!CI58</f>
        <v>2</v>
      </c>
      <c r="Y58" s="39">
        <f>'1'!CJ58</f>
        <v>1</v>
      </c>
      <c r="Z58" s="231">
        <f>'1'!CL58</f>
        <v>1439</v>
      </c>
      <c r="AA58" s="231">
        <f>'1'!CM58</f>
        <v>-1100</v>
      </c>
      <c r="AB58" s="233">
        <f>'1'!CY58</f>
        <v>3</v>
      </c>
      <c r="AC58" s="27">
        <f>'1'!CZ58</f>
        <v>6</v>
      </c>
      <c r="AD58" s="226">
        <f>'1'!DB58</f>
        <v>13365</v>
      </c>
      <c r="AE58" s="230">
        <f>'1'!DC58</f>
        <v>11000</v>
      </c>
      <c r="AF58" s="236">
        <f>'1'!DO58</f>
        <v>3</v>
      </c>
      <c r="AG58" s="39">
        <f>'1'!DP58</f>
        <v>-2</v>
      </c>
      <c r="AH58" s="231">
        <f>'1'!DR58</f>
        <v>1236</v>
      </c>
      <c r="AI58" s="231">
        <f>'1'!DS58</f>
        <v>-4000</v>
      </c>
      <c r="AJ58" s="233">
        <f>'1'!EE58</f>
        <v>2</v>
      </c>
      <c r="AK58" s="27">
        <f>'1'!EF58</f>
        <v>1</v>
      </c>
      <c r="AL58" s="230">
        <f>'1'!EH58</f>
        <v>401</v>
      </c>
      <c r="AM58" s="230">
        <f>'1'!EI58</f>
        <v>-1900</v>
      </c>
      <c r="AN58" s="236">
        <f>'1'!EU58</f>
        <v>12</v>
      </c>
      <c r="AO58" s="39">
        <f>'1'!EV58</f>
        <v>1</v>
      </c>
      <c r="AP58" s="231">
        <f>'1'!EX58</f>
        <v>1862</v>
      </c>
      <c r="AQ58" s="231">
        <f>'1'!EY58</f>
        <v>-2000</v>
      </c>
      <c r="AR58" s="233">
        <f>'1'!FK58</f>
        <v>2</v>
      </c>
      <c r="AS58" s="27">
        <f>'1'!FL58</f>
        <v>-1</v>
      </c>
      <c r="AT58" s="230">
        <f>'1'!FN58</f>
        <v>1222</v>
      </c>
      <c r="AU58" s="230">
        <f>'1'!FO58</f>
        <v>-3000</v>
      </c>
      <c r="AV58" s="236">
        <f>'1'!GA58</f>
        <v>3</v>
      </c>
      <c r="AW58" s="39">
        <f>'1'!GB58</f>
        <v>1</v>
      </c>
      <c r="AX58" s="231">
        <f>'1'!GD58</f>
        <v>2173</v>
      </c>
      <c r="AY58" s="231">
        <f>'1'!GE58</f>
        <v>-800</v>
      </c>
      <c r="AZ58" s="233">
        <f>'1'!GQ58</f>
        <v>17</v>
      </c>
      <c r="BA58" s="27">
        <f>'1'!GR58</f>
        <v>3</v>
      </c>
      <c r="BB58" s="230">
        <f>'1'!GT58</f>
        <v>3966</v>
      </c>
      <c r="BC58" s="230">
        <f>'1'!GU58</f>
        <v>500</v>
      </c>
      <c r="BD58" s="236">
        <f>'1'!HG58</f>
        <v>4</v>
      </c>
      <c r="BE58" s="39">
        <f>'1'!HH58</f>
        <v>2</v>
      </c>
      <c r="BF58" s="231">
        <f>'1'!HJ58</f>
        <v>2082</v>
      </c>
      <c r="BG58" s="231">
        <f>'1'!HK58</f>
        <v>900</v>
      </c>
      <c r="BH58" s="233" t="str">
        <f>'1'!HW58</f>
        <v/>
      </c>
      <c r="BI58" s="27">
        <f>'1'!HX58</f>
        <v>0</v>
      </c>
      <c r="BJ58" s="230" t="str">
        <f>'1'!HZ58</f>
        <v/>
      </c>
      <c r="BK58" s="230" t="str">
        <f>'1'!IA58</f>
        <v/>
      </c>
      <c r="BL58" s="236" t="str">
        <f>'1'!IM58</f>
        <v/>
      </c>
      <c r="BM58" s="39">
        <f>'1'!IN58</f>
        <v>0</v>
      </c>
      <c r="BN58" s="231" t="str">
        <f>'1'!IP58</f>
        <v/>
      </c>
      <c r="BO58" s="231" t="str">
        <f>'1'!IQ58</f>
        <v/>
      </c>
      <c r="BP58" s="233" t="str">
        <f>'1'!JC58</f>
        <v/>
      </c>
      <c r="BQ58" s="27">
        <f>'1'!JD58</f>
        <v>0</v>
      </c>
      <c r="BR58" s="230" t="str">
        <f>'1'!JF58</f>
        <v/>
      </c>
      <c r="BS58" s="230" t="str">
        <f>'1'!JG58</f>
        <v/>
      </c>
      <c r="BT58" s="236" t="str">
        <f>'1'!JS58</f>
        <v/>
      </c>
      <c r="BU58" s="39">
        <f>'1'!JT58</f>
        <v>0</v>
      </c>
      <c r="BV58" s="231" t="str">
        <f>'1'!JV58</f>
        <v/>
      </c>
      <c r="BW58" s="231" t="str">
        <f>'1'!JW58</f>
        <v/>
      </c>
      <c r="BX58" s="233" t="str">
        <f>'1'!KI58</f>
        <v/>
      </c>
      <c r="BY58" s="27">
        <f>'1'!KJ58</f>
        <v>0</v>
      </c>
      <c r="BZ58" s="230" t="str">
        <f>'1'!KL58</f>
        <v/>
      </c>
      <c r="CA58" s="230" t="str">
        <f>'1'!KM58</f>
        <v/>
      </c>
      <c r="CB58" s="236" t="str">
        <f>'1'!KY58</f>
        <v/>
      </c>
      <c r="CC58" s="39">
        <f>'1'!KZ58</f>
        <v>0</v>
      </c>
      <c r="CD58" s="231" t="str">
        <f>'1'!LB58</f>
        <v/>
      </c>
      <c r="CE58" s="231" t="str">
        <f>'1'!LC58</f>
        <v/>
      </c>
      <c r="CF58" s="231"/>
      <c r="CG58" s="231"/>
      <c r="CH58" s="233" t="str">
        <f t="shared" si="208"/>
        <v/>
      </c>
      <c r="CI58" s="26">
        <f>'1'!HX58</f>
        <v>0</v>
      </c>
      <c r="CJ58" s="24" t="str">
        <f>'1'!HZ58</f>
        <v/>
      </c>
      <c r="CK58" s="234" t="str">
        <f>'1'!IA58</f>
        <v/>
      </c>
      <c r="CL58" s="236" t="str">
        <f t="shared" si="209"/>
        <v/>
      </c>
      <c r="CM58" s="38">
        <f>'1'!IN58</f>
        <v>0</v>
      </c>
      <c r="CN58" s="36" t="str">
        <f>'1'!IP58</f>
        <v/>
      </c>
      <c r="CO58" s="235" t="str">
        <f>'1'!IQ58</f>
        <v/>
      </c>
      <c r="CP58" s="233" t="str">
        <f t="shared" si="210"/>
        <v/>
      </c>
      <c r="CQ58" s="26">
        <f>'1'!JD58</f>
        <v>0</v>
      </c>
      <c r="CR58" s="24" t="str">
        <f>'1'!JF58</f>
        <v/>
      </c>
      <c r="CS58" s="234" t="str">
        <f>'1'!JG58</f>
        <v/>
      </c>
      <c r="CT58" s="236" t="str">
        <f t="shared" si="211"/>
        <v/>
      </c>
      <c r="CU58" s="38">
        <f>'1'!JT58</f>
        <v>0</v>
      </c>
      <c r="CV58" s="36" t="str">
        <f>'1'!JV58</f>
        <v/>
      </c>
      <c r="CW58" s="235" t="str">
        <f>'1'!JW58</f>
        <v/>
      </c>
      <c r="CX58" s="233" t="str">
        <f t="shared" si="212"/>
        <v>#REF!</v>
      </c>
      <c r="CY58" s="24">
        <f>'1'!KJ58</f>
        <v>0</v>
      </c>
      <c r="CZ58" s="24" t="str">
        <f>'1'!KL58</f>
        <v/>
      </c>
      <c r="DA58" s="24" t="str">
        <f>'1'!KM58</f>
        <v/>
      </c>
      <c r="DB58" s="236" t="str">
        <f t="shared" si="213"/>
        <v>#REF!</v>
      </c>
      <c r="DC58" s="36">
        <f>'1'!KZ58</f>
        <v>0</v>
      </c>
      <c r="DD58" s="36" t="str">
        <f>'1'!LB58</f>
        <v/>
      </c>
      <c r="DE58" s="36" t="str">
        <f>'1'!LC58</f>
        <v/>
      </c>
      <c r="DF58" s="233" t="str">
        <f t="shared" si="214"/>
        <v>#REF!</v>
      </c>
      <c r="DG58" s="24" t="str">
        <f t="shared" ref="DG58:DI58" si="230">#REF!</f>
        <v>#REF!</v>
      </c>
      <c r="DH58" s="24" t="str">
        <f t="shared" si="230"/>
        <v>#REF!</v>
      </c>
      <c r="DI58" s="24" t="str">
        <f t="shared" si="230"/>
        <v>#REF!</v>
      </c>
      <c r="DJ58" s="236" t="str">
        <f t="shared" si="216"/>
        <v>#REF!</v>
      </c>
      <c r="DK58" s="36" t="str">
        <f t="shared" ref="DK58:DM58" si="231">#REF!</f>
        <v>#REF!</v>
      </c>
      <c r="DL58" s="36" t="str">
        <f t="shared" si="231"/>
        <v>#REF!</v>
      </c>
      <c r="DM58" s="36" t="str">
        <f t="shared" si="231"/>
        <v>#REF!</v>
      </c>
      <c r="DN58" s="159" t="str">
        <f t="shared" si="218"/>
        <v>#REF!</v>
      </c>
      <c r="DO58" s="24" t="str">
        <f t="shared" ref="DO58:DQ58" si="232">#REF!</f>
        <v>#REF!</v>
      </c>
      <c r="DP58" s="24" t="str">
        <f t="shared" si="232"/>
        <v>#REF!</v>
      </c>
      <c r="DQ58" s="24" t="str">
        <f t="shared" si="232"/>
        <v>#REF!</v>
      </c>
      <c r="DR58" s="209" t="str">
        <f t="shared" si="220"/>
        <v>#REF!</v>
      </c>
      <c r="DS58" s="210" t="str">
        <f t="shared" si="13"/>
        <v>#REF!</v>
      </c>
      <c r="DT58" s="210" t="str">
        <f t="shared" ref="DT58:DU58" si="233">#REF!</f>
        <v>#REF!</v>
      </c>
      <c r="DU58" s="210" t="str">
        <f t="shared" si="233"/>
        <v>#REF!</v>
      </c>
    </row>
    <row r="59" ht="15.75" customHeight="1">
      <c r="A59" s="228">
        <f>'1'!A59</f>
        <v>46164</v>
      </c>
      <c r="B59" s="229" t="str">
        <f>'1'!B59</f>
        <v>金</v>
      </c>
      <c r="C59" s="232">
        <f>'1'!C59</f>
        <v>-12600</v>
      </c>
      <c r="D59" s="233">
        <f>'1'!G59</f>
        <v>6</v>
      </c>
      <c r="E59" s="27">
        <f>'1'!H59</f>
        <v>1</v>
      </c>
      <c r="F59" s="230">
        <f>'1'!J59</f>
        <v>2034</v>
      </c>
      <c r="G59" s="230">
        <f>'1'!K59</f>
        <v>-600</v>
      </c>
      <c r="H59" s="236">
        <f>'1'!W59</f>
        <v>1</v>
      </c>
      <c r="I59" s="39">
        <f>'1'!X59</f>
        <v>1</v>
      </c>
      <c r="J59" s="231">
        <f>'1'!Z59</f>
        <v>2012</v>
      </c>
      <c r="K59" s="231">
        <f>'1'!AA59</f>
        <v>-500</v>
      </c>
      <c r="L59" s="233">
        <f>'1'!AM59</f>
        <v>3</v>
      </c>
      <c r="M59" s="27">
        <f>'1'!AN59</f>
        <v>1</v>
      </c>
      <c r="N59" s="230">
        <f>'1'!AP59</f>
        <v>1056</v>
      </c>
      <c r="O59" s="230">
        <f>'1'!AQ59</f>
        <v>-1100</v>
      </c>
      <c r="P59" s="236">
        <f>'1'!BC59</f>
        <v>1</v>
      </c>
      <c r="Q59" s="39">
        <f>'1'!BD59</f>
        <v>1</v>
      </c>
      <c r="R59" s="231">
        <f>'1'!BF59</f>
        <v>1476</v>
      </c>
      <c r="S59" s="231">
        <f>'1'!BG59</f>
        <v>-1600</v>
      </c>
      <c r="T59" s="233">
        <f>'1'!BS59</f>
        <v>10</v>
      </c>
      <c r="U59" s="27">
        <f>'1'!BT59</f>
        <v>5</v>
      </c>
      <c r="V59" s="230">
        <f>'1'!BV59</f>
        <v>8953</v>
      </c>
      <c r="W59" s="230">
        <f>'1'!BW59</f>
        <v>7900</v>
      </c>
      <c r="X59" s="236">
        <f>'1'!CI59</f>
        <v>3</v>
      </c>
      <c r="Y59" s="39">
        <f>'1'!CJ59</f>
        <v>-3</v>
      </c>
      <c r="Z59" s="231">
        <f>'1'!CL59</f>
        <v>944</v>
      </c>
      <c r="AA59" s="231">
        <f>'1'!CM59</f>
        <v>-5000</v>
      </c>
      <c r="AB59" s="233">
        <f>'1'!CY59</f>
        <v>1</v>
      </c>
      <c r="AC59" s="27">
        <f>'1'!CZ59</f>
        <v>-2</v>
      </c>
      <c r="AD59" s="226">
        <f>'1'!DB59</f>
        <v>1130</v>
      </c>
      <c r="AE59" s="230">
        <f>'1'!DC59</f>
        <v>-2300</v>
      </c>
      <c r="AF59" s="236">
        <f>'1'!DO59</f>
        <v>4</v>
      </c>
      <c r="AG59" s="39">
        <f>'1'!DP59</f>
        <v>2</v>
      </c>
      <c r="AH59" s="231">
        <f>'1'!DR59</f>
        <v>3339</v>
      </c>
      <c r="AI59" s="231">
        <f>'1'!DS59</f>
        <v>-1300</v>
      </c>
      <c r="AJ59" s="233">
        <f>'1'!EE59</f>
        <v>3</v>
      </c>
      <c r="AK59" s="27">
        <f>'1'!EF59</f>
        <v>1</v>
      </c>
      <c r="AL59" s="230">
        <f>'1'!EH59</f>
        <v>1221</v>
      </c>
      <c r="AM59" s="230">
        <f>'1'!EI59</f>
        <v>-1500</v>
      </c>
      <c r="AN59" s="236">
        <f>'1'!EU59</f>
        <v>13</v>
      </c>
      <c r="AO59" s="39">
        <f>'1'!EV59</f>
        <v>2</v>
      </c>
      <c r="AP59" s="231">
        <f>'1'!EX59</f>
        <v>2591</v>
      </c>
      <c r="AQ59" s="231">
        <f>'1'!EY59</f>
        <v>800</v>
      </c>
      <c r="AR59" s="233">
        <f>'1'!FK59</f>
        <v>3</v>
      </c>
      <c r="AS59" s="27">
        <f>'1'!FL59</f>
        <v>-1</v>
      </c>
      <c r="AT59" s="230">
        <f>'1'!FN59</f>
        <v>1300</v>
      </c>
      <c r="AU59" s="230">
        <f>'1'!FO59</f>
        <v>-3000</v>
      </c>
      <c r="AV59" s="236">
        <f>'1'!GA59</f>
        <v>4</v>
      </c>
      <c r="AW59" s="39">
        <f>'1'!GB59</f>
        <v>1</v>
      </c>
      <c r="AX59" s="231">
        <f>'1'!GD59</f>
        <v>1161</v>
      </c>
      <c r="AY59" s="231">
        <f>'1'!GE59</f>
        <v>-1900</v>
      </c>
      <c r="AZ59" s="233">
        <f>'1'!GQ59</f>
        <v>18</v>
      </c>
      <c r="BA59" s="27">
        <f>'1'!GR59</f>
        <v>3</v>
      </c>
      <c r="BB59" s="230">
        <f>'1'!GT59</f>
        <v>2764</v>
      </c>
      <c r="BC59" s="230">
        <f>'1'!GU59</f>
        <v>1000</v>
      </c>
      <c r="BD59" s="236">
        <f>'1'!HG59</f>
        <v>5</v>
      </c>
      <c r="BE59" s="39">
        <f>'1'!HH59</f>
        <v>-2</v>
      </c>
      <c r="BF59" s="231">
        <f>'1'!HJ59</f>
        <v>1490</v>
      </c>
      <c r="BG59" s="231">
        <f>'1'!HK59</f>
        <v>-3500</v>
      </c>
      <c r="BH59" s="233" t="str">
        <f>'1'!HW59</f>
        <v/>
      </c>
      <c r="BI59" s="27">
        <f>'1'!HX59</f>
        <v>0</v>
      </c>
      <c r="BJ59" s="230" t="str">
        <f>'1'!HZ59</f>
        <v/>
      </c>
      <c r="BK59" s="230" t="str">
        <f>'1'!IA59</f>
        <v/>
      </c>
      <c r="BL59" s="236" t="str">
        <f>'1'!IM59</f>
        <v/>
      </c>
      <c r="BM59" s="39">
        <f>'1'!IN59</f>
        <v>0</v>
      </c>
      <c r="BN59" s="231" t="str">
        <f>'1'!IP59</f>
        <v/>
      </c>
      <c r="BO59" s="231" t="str">
        <f>'1'!IQ59</f>
        <v/>
      </c>
      <c r="BP59" s="233" t="str">
        <f>'1'!JC59</f>
        <v/>
      </c>
      <c r="BQ59" s="27">
        <f>'1'!JD59</f>
        <v>0</v>
      </c>
      <c r="BR59" s="230" t="str">
        <f>'1'!JF59</f>
        <v/>
      </c>
      <c r="BS59" s="230" t="str">
        <f>'1'!JG59</f>
        <v/>
      </c>
      <c r="BT59" s="236" t="str">
        <f>'1'!JS59</f>
        <v/>
      </c>
      <c r="BU59" s="39">
        <f>'1'!JT59</f>
        <v>0</v>
      </c>
      <c r="BV59" s="231" t="str">
        <f>'1'!JV59</f>
        <v/>
      </c>
      <c r="BW59" s="231" t="str">
        <f>'1'!JW59</f>
        <v/>
      </c>
      <c r="BX59" s="233" t="str">
        <f>'1'!KI59</f>
        <v/>
      </c>
      <c r="BY59" s="27">
        <f>'1'!KJ59</f>
        <v>0</v>
      </c>
      <c r="BZ59" s="230" t="str">
        <f>'1'!KL59</f>
        <v/>
      </c>
      <c r="CA59" s="230" t="str">
        <f>'1'!KM59</f>
        <v/>
      </c>
      <c r="CB59" s="236" t="str">
        <f>'1'!KY59</f>
        <v/>
      </c>
      <c r="CC59" s="39">
        <f>'1'!KZ59</f>
        <v>0</v>
      </c>
      <c r="CD59" s="231" t="str">
        <f>'1'!LB59</f>
        <v/>
      </c>
      <c r="CE59" s="231" t="str">
        <f>'1'!LC59</f>
        <v/>
      </c>
      <c r="CF59" s="231"/>
      <c r="CG59" s="231"/>
      <c r="CH59" s="233" t="str">
        <f t="shared" si="208"/>
        <v/>
      </c>
      <c r="CI59" s="26">
        <f>'1'!HX59</f>
        <v>0</v>
      </c>
      <c r="CJ59" s="24" t="str">
        <f>'1'!HZ59</f>
        <v/>
      </c>
      <c r="CK59" s="234" t="str">
        <f>'1'!IA59</f>
        <v/>
      </c>
      <c r="CL59" s="236" t="str">
        <f t="shared" si="209"/>
        <v/>
      </c>
      <c r="CM59" s="38">
        <f>'1'!IN59</f>
        <v>0</v>
      </c>
      <c r="CN59" s="36" t="str">
        <f>'1'!IP59</f>
        <v/>
      </c>
      <c r="CO59" s="235" t="str">
        <f>'1'!IQ59</f>
        <v/>
      </c>
      <c r="CP59" s="233" t="str">
        <f t="shared" si="210"/>
        <v/>
      </c>
      <c r="CQ59" s="26">
        <f>'1'!JD59</f>
        <v>0</v>
      </c>
      <c r="CR59" s="24" t="str">
        <f>'1'!JF59</f>
        <v/>
      </c>
      <c r="CS59" s="234" t="str">
        <f>'1'!JG59</f>
        <v/>
      </c>
      <c r="CT59" s="236" t="str">
        <f t="shared" si="211"/>
        <v/>
      </c>
      <c r="CU59" s="38">
        <f>'1'!JT59</f>
        <v>0</v>
      </c>
      <c r="CV59" s="36" t="str">
        <f>'1'!JV59</f>
        <v/>
      </c>
      <c r="CW59" s="235" t="str">
        <f>'1'!JW59</f>
        <v/>
      </c>
      <c r="CX59" s="233" t="str">
        <f t="shared" si="212"/>
        <v>#REF!</v>
      </c>
      <c r="CY59" s="24">
        <f>'1'!KJ59</f>
        <v>0</v>
      </c>
      <c r="CZ59" s="24" t="str">
        <f>'1'!KL59</f>
        <v/>
      </c>
      <c r="DA59" s="24" t="str">
        <f>'1'!KM59</f>
        <v/>
      </c>
      <c r="DB59" s="236" t="str">
        <f t="shared" si="213"/>
        <v>#REF!</v>
      </c>
      <c r="DC59" s="36">
        <f>'1'!KZ59</f>
        <v>0</v>
      </c>
      <c r="DD59" s="36" t="str">
        <f>'1'!LB59</f>
        <v/>
      </c>
      <c r="DE59" s="36" t="str">
        <f>'1'!LC59</f>
        <v/>
      </c>
      <c r="DF59" s="233" t="str">
        <f t="shared" si="214"/>
        <v>#REF!</v>
      </c>
      <c r="DG59" s="24" t="str">
        <f t="shared" ref="DG59:DI59" si="234">#REF!</f>
        <v>#REF!</v>
      </c>
      <c r="DH59" s="24" t="str">
        <f t="shared" si="234"/>
        <v>#REF!</v>
      </c>
      <c r="DI59" s="24" t="str">
        <f t="shared" si="234"/>
        <v>#REF!</v>
      </c>
      <c r="DJ59" s="236" t="str">
        <f t="shared" si="216"/>
        <v>#REF!</v>
      </c>
      <c r="DK59" s="36" t="str">
        <f t="shared" ref="DK59:DM59" si="235">#REF!</f>
        <v>#REF!</v>
      </c>
      <c r="DL59" s="36" t="str">
        <f t="shared" si="235"/>
        <v>#REF!</v>
      </c>
      <c r="DM59" s="36" t="str">
        <f t="shared" si="235"/>
        <v>#REF!</v>
      </c>
      <c r="DN59" s="159" t="str">
        <f t="shared" si="218"/>
        <v>#REF!</v>
      </c>
      <c r="DO59" s="24" t="str">
        <f t="shared" ref="DO59:DQ59" si="236">#REF!</f>
        <v>#REF!</v>
      </c>
      <c r="DP59" s="24" t="str">
        <f t="shared" si="236"/>
        <v>#REF!</v>
      </c>
      <c r="DQ59" s="24" t="str">
        <f t="shared" si="236"/>
        <v>#REF!</v>
      </c>
      <c r="DR59" s="209" t="str">
        <f t="shared" si="220"/>
        <v>#REF!</v>
      </c>
      <c r="DS59" s="210" t="str">
        <f t="shared" si="13"/>
        <v>#REF!</v>
      </c>
      <c r="DT59" s="210" t="str">
        <f t="shared" ref="DT59:DU59" si="237">#REF!</f>
        <v>#REF!</v>
      </c>
      <c r="DU59" s="210" t="str">
        <f t="shared" si="237"/>
        <v>#REF!</v>
      </c>
    </row>
    <row r="60" ht="15.75" customHeight="1">
      <c r="A60" s="228">
        <f>'1'!A60</f>
        <v>46165</v>
      </c>
      <c r="B60" s="229" t="str">
        <f>'1'!B60</f>
        <v>土</v>
      </c>
      <c r="C60" s="232">
        <f>'1'!C60</f>
        <v>-6700</v>
      </c>
      <c r="D60" s="233">
        <f>'1'!G60</f>
        <v>7</v>
      </c>
      <c r="E60" s="27">
        <f>'1'!H60</f>
        <v>4</v>
      </c>
      <c r="F60" s="230">
        <f>'1'!J60</f>
        <v>5084</v>
      </c>
      <c r="G60" s="230">
        <f>'1'!K60</f>
        <v>2100</v>
      </c>
      <c r="H60" s="236">
        <f>'1'!W60</f>
        <v>2</v>
      </c>
      <c r="I60" s="39">
        <f>'1'!X60</f>
        <v>-3</v>
      </c>
      <c r="J60" s="231">
        <f>'1'!Z60</f>
        <v>1064</v>
      </c>
      <c r="K60" s="231">
        <f>'1'!AA60</f>
        <v>-4500</v>
      </c>
      <c r="L60" s="233">
        <f>'1'!AM60</f>
        <v>4</v>
      </c>
      <c r="M60" s="27">
        <f>'1'!AN60</f>
        <v>-2</v>
      </c>
      <c r="N60" s="230">
        <f>'1'!AP60</f>
        <v>1314</v>
      </c>
      <c r="O60" s="230">
        <f>'1'!AQ60</f>
        <v>-6000</v>
      </c>
      <c r="P60" s="236">
        <f>'1'!BC60</f>
        <v>2</v>
      </c>
      <c r="Q60" s="39">
        <f>'1'!BD60</f>
        <v>-1</v>
      </c>
      <c r="R60" s="231">
        <f>'1'!BF60</f>
        <v>1136</v>
      </c>
      <c r="S60" s="231">
        <f>'1'!BG60</f>
        <v>-3000</v>
      </c>
      <c r="T60" s="233">
        <f>'1'!BS60</f>
        <v>1</v>
      </c>
      <c r="U60" s="27">
        <f>'1'!BT60</f>
        <v>-2</v>
      </c>
      <c r="V60" s="230">
        <f>'1'!BV60</f>
        <v>1510</v>
      </c>
      <c r="W60" s="230">
        <f>'1'!BW60</f>
        <v>-4000</v>
      </c>
      <c r="X60" s="236">
        <f>'1'!CI60</f>
        <v>4</v>
      </c>
      <c r="Y60" s="39">
        <f>'1'!CJ60</f>
        <v>2</v>
      </c>
      <c r="Z60" s="231">
        <f>'1'!CL60</f>
        <v>2307</v>
      </c>
      <c r="AA60" s="231">
        <f>'1'!CM60</f>
        <v>-1000</v>
      </c>
      <c r="AB60" s="233">
        <f>'1'!CY60</f>
        <v>2</v>
      </c>
      <c r="AC60" s="27">
        <f>'1'!CZ60</f>
        <v>1</v>
      </c>
      <c r="AD60" s="226">
        <f>'1'!DB60</f>
        <v>2092</v>
      </c>
      <c r="AE60" s="230">
        <f>'1'!DC60</f>
        <v>-2000</v>
      </c>
      <c r="AF60" s="236">
        <f>'1'!DO60</f>
        <v>5</v>
      </c>
      <c r="AG60" s="39">
        <f>'1'!DP60</f>
        <v>3</v>
      </c>
      <c r="AH60" s="231">
        <f>'1'!DR60</f>
        <v>4683</v>
      </c>
      <c r="AI60" s="231">
        <f>'1'!DS60</f>
        <v>1000</v>
      </c>
      <c r="AJ60" s="233">
        <f>'1'!EE60</f>
        <v>4</v>
      </c>
      <c r="AK60" s="27">
        <f>'1'!EF60</f>
        <v>5</v>
      </c>
      <c r="AL60" s="230">
        <f>'1'!EH60</f>
        <v>7218</v>
      </c>
      <c r="AM60" s="230">
        <f>'1'!EI60</f>
        <v>4900</v>
      </c>
      <c r="AN60" s="236">
        <f>'1'!EU60</f>
        <v>14</v>
      </c>
      <c r="AO60" s="39">
        <f>'1'!EV60</f>
        <v>1</v>
      </c>
      <c r="AP60" s="231">
        <f>'1'!EX60</f>
        <v>1022</v>
      </c>
      <c r="AQ60" s="231">
        <f>'1'!EY60</f>
        <v>-2000</v>
      </c>
      <c r="AR60" s="233">
        <f>'1'!FK60</f>
        <v>4</v>
      </c>
      <c r="AS60" s="27">
        <f>'1'!FL60</f>
        <v>-2</v>
      </c>
      <c r="AT60" s="230">
        <f>'1'!FN60</f>
        <v>1155</v>
      </c>
      <c r="AU60" s="230">
        <f>'1'!FO60</f>
        <v>-4000</v>
      </c>
      <c r="AV60" s="236">
        <f>'1'!GA60</f>
        <v>5</v>
      </c>
      <c r="AW60" s="39">
        <f>'1'!GB60</f>
        <v>6</v>
      </c>
      <c r="AX60" s="231">
        <f>'1'!GD60</f>
        <v>15202</v>
      </c>
      <c r="AY60" s="231">
        <f>'1'!GE60</f>
        <v>12000</v>
      </c>
      <c r="AZ60" s="233">
        <f>'1'!GQ60</f>
        <v>19</v>
      </c>
      <c r="BA60" s="27">
        <f>'1'!GR60</f>
        <v>-1</v>
      </c>
      <c r="BB60" s="230">
        <f>'1'!GT60</f>
        <v>1315</v>
      </c>
      <c r="BC60" s="230">
        <f>'1'!GU60</f>
        <v>-2500</v>
      </c>
      <c r="BD60" s="236">
        <f>'1'!HG60</f>
        <v>6</v>
      </c>
      <c r="BE60" s="39">
        <f>'1'!HH60</f>
        <v>4</v>
      </c>
      <c r="BF60" s="231">
        <f>'1'!HJ60</f>
        <v>6052</v>
      </c>
      <c r="BG60" s="231">
        <f>'1'!HK60</f>
        <v>2300</v>
      </c>
      <c r="BH60" s="233" t="str">
        <f>'1'!HW60</f>
        <v/>
      </c>
      <c r="BI60" s="27">
        <f>'1'!HX60</f>
        <v>0</v>
      </c>
      <c r="BJ60" s="230" t="str">
        <f>'1'!HZ60</f>
        <v/>
      </c>
      <c r="BK60" s="230" t="str">
        <f>'1'!IA60</f>
        <v/>
      </c>
      <c r="BL60" s="236" t="str">
        <f>'1'!IM60</f>
        <v/>
      </c>
      <c r="BM60" s="39">
        <f>'1'!IN60</f>
        <v>0</v>
      </c>
      <c r="BN60" s="231" t="str">
        <f>'1'!IP60</f>
        <v/>
      </c>
      <c r="BO60" s="231" t="str">
        <f>'1'!IQ60</f>
        <v/>
      </c>
      <c r="BP60" s="233" t="str">
        <f>'1'!JC60</f>
        <v/>
      </c>
      <c r="BQ60" s="27">
        <f>'1'!JD60</f>
        <v>0</v>
      </c>
      <c r="BR60" s="230" t="str">
        <f>'1'!JF60</f>
        <v/>
      </c>
      <c r="BS60" s="230" t="str">
        <f>'1'!JG60</f>
        <v/>
      </c>
      <c r="BT60" s="236" t="str">
        <f>'1'!JS60</f>
        <v/>
      </c>
      <c r="BU60" s="39">
        <f>'1'!JT60</f>
        <v>0</v>
      </c>
      <c r="BV60" s="231" t="str">
        <f>'1'!JV60</f>
        <v/>
      </c>
      <c r="BW60" s="231" t="str">
        <f>'1'!JW60</f>
        <v/>
      </c>
      <c r="BX60" s="233" t="str">
        <f>'1'!KI60</f>
        <v/>
      </c>
      <c r="BY60" s="27">
        <f>'1'!KJ60</f>
        <v>0</v>
      </c>
      <c r="BZ60" s="230" t="str">
        <f>'1'!KL60</f>
        <v/>
      </c>
      <c r="CA60" s="230" t="str">
        <f>'1'!KM60</f>
        <v/>
      </c>
      <c r="CB60" s="236" t="str">
        <f>'1'!KY60</f>
        <v/>
      </c>
      <c r="CC60" s="39">
        <f>'1'!KZ60</f>
        <v>0</v>
      </c>
      <c r="CD60" s="231" t="str">
        <f>'1'!LB60</f>
        <v/>
      </c>
      <c r="CE60" s="231" t="str">
        <f>'1'!LC60</f>
        <v/>
      </c>
      <c r="CF60" s="231"/>
      <c r="CG60" s="231"/>
      <c r="CH60" s="233" t="str">
        <f t="shared" si="208"/>
        <v/>
      </c>
      <c r="CI60" s="26">
        <f>'1'!HX60</f>
        <v>0</v>
      </c>
      <c r="CJ60" s="24" t="str">
        <f>'1'!HZ60</f>
        <v/>
      </c>
      <c r="CK60" s="234" t="str">
        <f>'1'!IA60</f>
        <v/>
      </c>
      <c r="CL60" s="236" t="str">
        <f t="shared" si="209"/>
        <v/>
      </c>
      <c r="CM60" s="38">
        <f>'1'!IN60</f>
        <v>0</v>
      </c>
      <c r="CN60" s="36" t="str">
        <f>'1'!IP60</f>
        <v/>
      </c>
      <c r="CO60" s="235" t="str">
        <f>'1'!IQ60</f>
        <v/>
      </c>
      <c r="CP60" s="233" t="str">
        <f t="shared" si="210"/>
        <v/>
      </c>
      <c r="CQ60" s="26">
        <f>'1'!JD60</f>
        <v>0</v>
      </c>
      <c r="CR60" s="24" t="str">
        <f>'1'!JF60</f>
        <v/>
      </c>
      <c r="CS60" s="234" t="str">
        <f>'1'!JG60</f>
        <v/>
      </c>
      <c r="CT60" s="236" t="str">
        <f t="shared" si="211"/>
        <v/>
      </c>
      <c r="CU60" s="38">
        <f>'1'!JT60</f>
        <v>0</v>
      </c>
      <c r="CV60" s="36" t="str">
        <f>'1'!JV60</f>
        <v/>
      </c>
      <c r="CW60" s="235" t="str">
        <f>'1'!JW60</f>
        <v/>
      </c>
      <c r="CX60" s="233" t="str">
        <f t="shared" si="212"/>
        <v>#REF!</v>
      </c>
      <c r="CY60" s="24">
        <f>'1'!KJ60</f>
        <v>0</v>
      </c>
      <c r="CZ60" s="24" t="str">
        <f>'1'!KL60</f>
        <v/>
      </c>
      <c r="DA60" s="24" t="str">
        <f>'1'!KM60</f>
        <v/>
      </c>
      <c r="DB60" s="236" t="str">
        <f t="shared" si="213"/>
        <v>#REF!</v>
      </c>
      <c r="DC60" s="36">
        <f>'1'!KZ60</f>
        <v>0</v>
      </c>
      <c r="DD60" s="36" t="str">
        <f>'1'!LB60</f>
        <v/>
      </c>
      <c r="DE60" s="36" t="str">
        <f>'1'!LC60</f>
        <v/>
      </c>
      <c r="DF60" s="233" t="str">
        <f t="shared" si="214"/>
        <v>#REF!</v>
      </c>
      <c r="DG60" s="24" t="str">
        <f t="shared" ref="DG60:DI60" si="238">#REF!</f>
        <v>#REF!</v>
      </c>
      <c r="DH60" s="24" t="str">
        <f t="shared" si="238"/>
        <v>#REF!</v>
      </c>
      <c r="DI60" s="24" t="str">
        <f t="shared" si="238"/>
        <v>#REF!</v>
      </c>
      <c r="DJ60" s="236" t="str">
        <f t="shared" si="216"/>
        <v>#REF!</v>
      </c>
      <c r="DK60" s="36" t="str">
        <f t="shared" ref="DK60:DM60" si="239">#REF!</f>
        <v>#REF!</v>
      </c>
      <c r="DL60" s="36" t="str">
        <f t="shared" si="239"/>
        <v>#REF!</v>
      </c>
      <c r="DM60" s="36" t="str">
        <f t="shared" si="239"/>
        <v>#REF!</v>
      </c>
      <c r="DN60" s="159" t="str">
        <f t="shared" si="218"/>
        <v>#REF!</v>
      </c>
      <c r="DO60" s="24" t="str">
        <f t="shared" ref="DO60:DQ60" si="240">#REF!</f>
        <v>#REF!</v>
      </c>
      <c r="DP60" s="24" t="str">
        <f t="shared" si="240"/>
        <v>#REF!</v>
      </c>
      <c r="DQ60" s="24" t="str">
        <f t="shared" si="240"/>
        <v>#REF!</v>
      </c>
      <c r="DR60" s="209" t="str">
        <f t="shared" si="220"/>
        <v>#REF!</v>
      </c>
      <c r="DS60" s="210" t="str">
        <f t="shared" si="13"/>
        <v>#REF!</v>
      </c>
      <c r="DT60" s="210" t="str">
        <f t="shared" ref="DT60:DU60" si="241">#REF!</f>
        <v>#REF!</v>
      </c>
      <c r="DU60" s="210" t="str">
        <f t="shared" si="241"/>
        <v>#REF!</v>
      </c>
    </row>
    <row r="61" ht="15.75" customHeight="1">
      <c r="A61" s="228">
        <f>'1'!A61</f>
        <v>46166</v>
      </c>
      <c r="B61" s="229" t="str">
        <f>'1'!B61</f>
        <v>日</v>
      </c>
      <c r="C61" s="232">
        <f>'1'!C61</f>
        <v>1200</v>
      </c>
      <c r="D61" s="233">
        <f>'1'!G61</f>
        <v>1</v>
      </c>
      <c r="E61" s="27">
        <f>'1'!H61</f>
        <v>-1</v>
      </c>
      <c r="F61" s="230">
        <f>'1'!J61</f>
        <v>1921</v>
      </c>
      <c r="G61" s="230">
        <f>'1'!K61</f>
        <v>-2500</v>
      </c>
      <c r="H61" s="236">
        <f>'1'!W61</f>
        <v>3</v>
      </c>
      <c r="I61" s="39">
        <f>'1'!X61</f>
        <v>-3</v>
      </c>
      <c r="J61" s="231">
        <f>'1'!Z61</f>
        <v>931</v>
      </c>
      <c r="K61" s="231">
        <f>'1'!AA61</f>
        <v>-5000</v>
      </c>
      <c r="L61" s="233">
        <f>'1'!AM61</f>
        <v>5</v>
      </c>
      <c r="M61" s="27">
        <f>'1'!AN61</f>
        <v>1</v>
      </c>
      <c r="N61" s="230">
        <f>'1'!AP61</f>
        <v>2599</v>
      </c>
      <c r="O61" s="230">
        <f>'1'!AQ61</f>
        <v>-2000</v>
      </c>
      <c r="P61" s="236">
        <f>'1'!BC61</f>
        <v>3</v>
      </c>
      <c r="Q61" s="39">
        <f>'1'!BD61</f>
        <v>6</v>
      </c>
      <c r="R61" s="231">
        <f>'1'!BF61</f>
        <v>12005</v>
      </c>
      <c r="S61" s="231">
        <f>'1'!BG61</f>
        <v>10000</v>
      </c>
      <c r="T61" s="233">
        <f>'1'!BS61</f>
        <v>2</v>
      </c>
      <c r="U61" s="27">
        <f>'1'!BT61</f>
        <v>5</v>
      </c>
      <c r="V61" s="230">
        <f>'1'!BV61</f>
        <v>8038</v>
      </c>
      <c r="W61" s="230">
        <f>'1'!BW61</f>
        <v>3200</v>
      </c>
      <c r="X61" s="236">
        <f>'1'!CI61</f>
        <v>5</v>
      </c>
      <c r="Y61" s="39">
        <f>'1'!CJ61</f>
        <v>-2</v>
      </c>
      <c r="Z61" s="231">
        <f>'1'!CL61</f>
        <v>1285</v>
      </c>
      <c r="AA61" s="231">
        <f>'1'!CM61</f>
        <v>-5000</v>
      </c>
      <c r="AB61" s="233">
        <f>'1'!CY61</f>
        <v>3</v>
      </c>
      <c r="AC61" s="27">
        <f>'1'!CZ61</f>
        <v>-3</v>
      </c>
      <c r="AD61" s="226">
        <f>'1'!DB61</f>
        <v>729</v>
      </c>
      <c r="AE61" s="230">
        <f>'1'!DC61</f>
        <v>-6000</v>
      </c>
      <c r="AF61" s="236">
        <f>'1'!DO61</f>
        <v>6</v>
      </c>
      <c r="AG61" s="39">
        <f>'1'!DP61</f>
        <v>4</v>
      </c>
      <c r="AH61" s="231">
        <f>'1'!DR61</f>
        <v>4587</v>
      </c>
      <c r="AI61" s="231">
        <f>'1'!DS61</f>
        <v>3000</v>
      </c>
      <c r="AJ61" s="233">
        <f>'1'!EE61</f>
        <v>1</v>
      </c>
      <c r="AK61" s="27">
        <f>'1'!EF61</f>
        <v>2</v>
      </c>
      <c r="AL61" s="230">
        <f>'1'!EH61</f>
        <v>2039</v>
      </c>
      <c r="AM61" s="230">
        <f>'1'!EI61</f>
        <v>-1400</v>
      </c>
      <c r="AN61" s="236">
        <f>'1'!EU61</f>
        <v>15</v>
      </c>
      <c r="AO61" s="39">
        <f>'1'!EV61</f>
        <v>2</v>
      </c>
      <c r="AP61" s="231">
        <f>'1'!EX61</f>
        <v>3741</v>
      </c>
      <c r="AQ61" s="231">
        <f>'1'!EY61</f>
        <v>-800</v>
      </c>
      <c r="AR61" s="233">
        <f>'1'!FK61</f>
        <v>5</v>
      </c>
      <c r="AS61" s="27">
        <f>'1'!FL61</f>
        <v>6</v>
      </c>
      <c r="AT61" s="230">
        <f>'1'!FN61</f>
        <v>14265</v>
      </c>
      <c r="AU61" s="230">
        <f>'1'!FO61</f>
        <v>10000</v>
      </c>
      <c r="AV61" s="236">
        <f>'1'!GA61</f>
        <v>1</v>
      </c>
      <c r="AW61" s="39">
        <f>'1'!GB61</f>
        <v>2</v>
      </c>
      <c r="AX61" s="231">
        <f>'1'!GD61</f>
        <v>2625</v>
      </c>
      <c r="AY61" s="231">
        <f>'1'!GE61</f>
        <v>-1000</v>
      </c>
      <c r="AZ61" s="233">
        <f>'1'!GQ61</f>
        <v>20</v>
      </c>
      <c r="BA61" s="27">
        <f>'1'!GR61</f>
        <v>4</v>
      </c>
      <c r="BB61" s="230">
        <f>'1'!GT61</f>
        <v>5099</v>
      </c>
      <c r="BC61" s="230">
        <f>'1'!GU61</f>
        <v>1700</v>
      </c>
      <c r="BD61" s="236">
        <f>'1'!HG61</f>
        <v>1</v>
      </c>
      <c r="BE61" s="39">
        <f>'1'!HH61</f>
        <v>-1</v>
      </c>
      <c r="BF61" s="231">
        <f>'1'!HJ61</f>
        <v>1999</v>
      </c>
      <c r="BG61" s="231">
        <f>'1'!HK61</f>
        <v>-3000</v>
      </c>
      <c r="BH61" s="233" t="str">
        <f>'1'!HW61</f>
        <v/>
      </c>
      <c r="BI61" s="27">
        <f>'1'!HX61</f>
        <v>0</v>
      </c>
      <c r="BJ61" s="230" t="str">
        <f>'1'!HZ61</f>
        <v/>
      </c>
      <c r="BK61" s="230" t="str">
        <f>'1'!IA61</f>
        <v/>
      </c>
      <c r="BL61" s="236" t="str">
        <f>'1'!IM61</f>
        <v/>
      </c>
      <c r="BM61" s="39">
        <f>'1'!IN61</f>
        <v>0</v>
      </c>
      <c r="BN61" s="231" t="str">
        <f>'1'!IP61</f>
        <v/>
      </c>
      <c r="BO61" s="231" t="str">
        <f>'1'!IQ61</f>
        <v/>
      </c>
      <c r="BP61" s="233" t="str">
        <f>'1'!JC61</f>
        <v/>
      </c>
      <c r="BQ61" s="27">
        <f>'1'!JD61</f>
        <v>0</v>
      </c>
      <c r="BR61" s="230" t="str">
        <f>'1'!JF61</f>
        <v/>
      </c>
      <c r="BS61" s="230" t="str">
        <f>'1'!JG61</f>
        <v/>
      </c>
      <c r="BT61" s="236" t="str">
        <f>'1'!JS61</f>
        <v/>
      </c>
      <c r="BU61" s="39">
        <f>'1'!JT61</f>
        <v>0</v>
      </c>
      <c r="BV61" s="231" t="str">
        <f>'1'!JV61</f>
        <v/>
      </c>
      <c r="BW61" s="231" t="str">
        <f>'1'!JW61</f>
        <v/>
      </c>
      <c r="BX61" s="233" t="str">
        <f>'1'!KI61</f>
        <v/>
      </c>
      <c r="BY61" s="27">
        <f>'1'!KJ61</f>
        <v>0</v>
      </c>
      <c r="BZ61" s="230" t="str">
        <f>'1'!KL61</f>
        <v/>
      </c>
      <c r="CA61" s="230" t="str">
        <f>'1'!KM61</f>
        <v/>
      </c>
      <c r="CB61" s="236" t="str">
        <f>'1'!KY61</f>
        <v/>
      </c>
      <c r="CC61" s="39">
        <f>'1'!KZ61</f>
        <v>0</v>
      </c>
      <c r="CD61" s="231" t="str">
        <f>'1'!LB61</f>
        <v/>
      </c>
      <c r="CE61" s="231" t="str">
        <f>'1'!LC61</f>
        <v/>
      </c>
      <c r="CF61" s="231"/>
      <c r="CG61" s="231"/>
      <c r="CH61" s="233" t="str">
        <f t="shared" si="208"/>
        <v/>
      </c>
      <c r="CI61" s="26">
        <f>'1'!HX61</f>
        <v>0</v>
      </c>
      <c r="CJ61" s="24" t="str">
        <f>'1'!HZ61</f>
        <v/>
      </c>
      <c r="CK61" s="234" t="str">
        <f>'1'!IA61</f>
        <v/>
      </c>
      <c r="CL61" s="236" t="str">
        <f t="shared" si="209"/>
        <v/>
      </c>
      <c r="CM61" s="38">
        <f>'1'!IN61</f>
        <v>0</v>
      </c>
      <c r="CN61" s="36" t="str">
        <f>'1'!IP61</f>
        <v/>
      </c>
      <c r="CO61" s="235" t="str">
        <f>'1'!IQ61</f>
        <v/>
      </c>
      <c r="CP61" s="233" t="str">
        <f t="shared" si="210"/>
        <v/>
      </c>
      <c r="CQ61" s="26">
        <f>'1'!JD61</f>
        <v>0</v>
      </c>
      <c r="CR61" s="24" t="str">
        <f>'1'!JF61</f>
        <v/>
      </c>
      <c r="CS61" s="234" t="str">
        <f>'1'!JG61</f>
        <v/>
      </c>
      <c r="CT61" s="236" t="str">
        <f t="shared" si="211"/>
        <v/>
      </c>
      <c r="CU61" s="38">
        <f>'1'!JT61</f>
        <v>0</v>
      </c>
      <c r="CV61" s="36" t="str">
        <f>'1'!JV61</f>
        <v/>
      </c>
      <c r="CW61" s="235" t="str">
        <f>'1'!JW61</f>
        <v/>
      </c>
      <c r="CX61" s="233" t="str">
        <f t="shared" si="212"/>
        <v>#REF!</v>
      </c>
      <c r="CY61" s="24">
        <f>'1'!KJ61</f>
        <v>0</v>
      </c>
      <c r="CZ61" s="24" t="str">
        <f>'1'!KL61</f>
        <v/>
      </c>
      <c r="DA61" s="24" t="str">
        <f>'1'!KM61</f>
        <v/>
      </c>
      <c r="DB61" s="236" t="str">
        <f t="shared" si="213"/>
        <v>#REF!</v>
      </c>
      <c r="DC61" s="36">
        <f>'1'!KZ61</f>
        <v>0</v>
      </c>
      <c r="DD61" s="36" t="str">
        <f>'1'!LB61</f>
        <v/>
      </c>
      <c r="DE61" s="36" t="str">
        <f>'1'!LC61</f>
        <v/>
      </c>
      <c r="DF61" s="233" t="str">
        <f t="shared" si="214"/>
        <v>#REF!</v>
      </c>
      <c r="DG61" s="24" t="str">
        <f t="shared" ref="DG61:DI61" si="242">#REF!</f>
        <v>#REF!</v>
      </c>
      <c r="DH61" s="24" t="str">
        <f t="shared" si="242"/>
        <v>#REF!</v>
      </c>
      <c r="DI61" s="24" t="str">
        <f t="shared" si="242"/>
        <v>#REF!</v>
      </c>
      <c r="DJ61" s="236" t="str">
        <f t="shared" si="216"/>
        <v>#REF!</v>
      </c>
      <c r="DK61" s="36" t="str">
        <f t="shared" ref="DK61:DM61" si="243">#REF!</f>
        <v>#REF!</v>
      </c>
      <c r="DL61" s="36" t="str">
        <f t="shared" si="243"/>
        <v>#REF!</v>
      </c>
      <c r="DM61" s="36" t="str">
        <f t="shared" si="243"/>
        <v>#REF!</v>
      </c>
      <c r="DN61" s="159" t="str">
        <f t="shared" si="218"/>
        <v>#REF!</v>
      </c>
      <c r="DO61" s="24" t="str">
        <f t="shared" ref="DO61:DQ61" si="244">#REF!</f>
        <v>#REF!</v>
      </c>
      <c r="DP61" s="24" t="str">
        <f t="shared" si="244"/>
        <v>#REF!</v>
      </c>
      <c r="DQ61" s="24" t="str">
        <f t="shared" si="244"/>
        <v>#REF!</v>
      </c>
      <c r="DR61" s="209" t="str">
        <f t="shared" si="220"/>
        <v>#REF!</v>
      </c>
      <c r="DS61" s="210" t="str">
        <f t="shared" si="13"/>
        <v>#REF!</v>
      </c>
      <c r="DT61" s="210" t="str">
        <f t="shared" ref="DT61:DU61" si="245">#REF!</f>
        <v>#REF!</v>
      </c>
      <c r="DU61" s="210" t="str">
        <f t="shared" si="245"/>
        <v>#REF!</v>
      </c>
    </row>
    <row r="62" ht="15.75" customHeight="1">
      <c r="A62" s="228">
        <f>'1'!A62</f>
        <v>46167</v>
      </c>
      <c r="B62" s="229" t="str">
        <f>'1'!B62</f>
        <v>月</v>
      </c>
      <c r="C62" s="232">
        <f>'1'!C62</f>
        <v>-20100</v>
      </c>
      <c r="D62" s="233">
        <f>'1'!G62</f>
        <v>2</v>
      </c>
      <c r="E62" s="27">
        <f>'1'!H62</f>
        <v>-3</v>
      </c>
      <c r="F62" s="230">
        <f>'1'!J62</f>
        <v>730</v>
      </c>
      <c r="G62" s="230">
        <f>'1'!K62</f>
        <v>-6000</v>
      </c>
      <c r="H62" s="236">
        <f>'1'!W62</f>
        <v>4</v>
      </c>
      <c r="I62" s="39">
        <f>'1'!X62</f>
        <v>-2</v>
      </c>
      <c r="J62" s="231">
        <f>'1'!Z62</f>
        <v>1167</v>
      </c>
      <c r="K62" s="231">
        <f>'1'!AA62</f>
        <v>-4000</v>
      </c>
      <c r="L62" s="233">
        <f>'1'!AM62</f>
        <v>6</v>
      </c>
      <c r="M62" s="27">
        <f>'1'!AN62</f>
        <v>-3</v>
      </c>
      <c r="N62" s="230">
        <f>'1'!AP62</f>
        <v>393</v>
      </c>
      <c r="O62" s="230">
        <f>'1'!AQ62</f>
        <v>-4000</v>
      </c>
      <c r="P62" s="236">
        <f>'1'!BC62</f>
        <v>1</v>
      </c>
      <c r="Q62" s="39">
        <f>'1'!BD62</f>
        <v>1</v>
      </c>
      <c r="R62" s="231">
        <f>'1'!BF62</f>
        <v>935</v>
      </c>
      <c r="S62" s="231">
        <f>'1'!BG62</f>
        <v>-1500</v>
      </c>
      <c r="T62" s="233">
        <f>'1'!BS62</f>
        <v>1</v>
      </c>
      <c r="U62" s="27">
        <f>'1'!BT62</f>
        <v>2</v>
      </c>
      <c r="V62" s="230">
        <f>'1'!BV62</f>
        <v>3797</v>
      </c>
      <c r="W62" s="230">
        <f>'1'!BW62</f>
        <v>-300</v>
      </c>
      <c r="X62" s="236">
        <f>'1'!CI62</f>
        <v>6</v>
      </c>
      <c r="Y62" s="39">
        <f>'1'!CJ62</f>
        <v>1</v>
      </c>
      <c r="Z62" s="231">
        <f>'1'!CL62</f>
        <v>1381</v>
      </c>
      <c r="AA62" s="231">
        <f>'1'!CM62</f>
        <v>-1900</v>
      </c>
      <c r="AB62" s="233">
        <f>'1'!CY62</f>
        <v>4</v>
      </c>
      <c r="AC62" s="27">
        <f>'1'!CZ62</f>
        <v>-1</v>
      </c>
      <c r="AD62" s="226">
        <f>'1'!DB62</f>
        <v>1241</v>
      </c>
      <c r="AE62" s="230">
        <f>'1'!DC62</f>
        <v>-3000</v>
      </c>
      <c r="AF62" s="236">
        <f>'1'!DO62</f>
        <v>1</v>
      </c>
      <c r="AG62" s="39">
        <f>'1'!DP62</f>
        <v>3</v>
      </c>
      <c r="AH62" s="231">
        <f>'1'!DR62</f>
        <v>4385</v>
      </c>
      <c r="AI62" s="231">
        <f>'1'!DS62</f>
        <v>0</v>
      </c>
      <c r="AJ62" s="233">
        <f>'1'!EE62</f>
        <v>2</v>
      </c>
      <c r="AK62" s="27">
        <f>'1'!EF62</f>
        <v>1</v>
      </c>
      <c r="AL62" s="230">
        <f>'1'!EH62</f>
        <v>2731</v>
      </c>
      <c r="AM62" s="230">
        <f>'1'!EI62</f>
        <v>-200</v>
      </c>
      <c r="AN62" s="236">
        <f>'1'!EU62</f>
        <v>16</v>
      </c>
      <c r="AO62" s="39">
        <f>'1'!EV62</f>
        <v>-1</v>
      </c>
      <c r="AP62" s="231">
        <f>'1'!EX62</f>
        <v>965</v>
      </c>
      <c r="AQ62" s="231">
        <f>'1'!EY62</f>
        <v>-3000</v>
      </c>
      <c r="AR62" s="233">
        <f>'1'!FK62</f>
        <v>1</v>
      </c>
      <c r="AS62" s="27">
        <f>'1'!FL62</f>
        <v>1</v>
      </c>
      <c r="AT62" s="230">
        <f>'1'!FN62</f>
        <v>649</v>
      </c>
      <c r="AU62" s="230">
        <f>'1'!FO62</f>
        <v>-2000</v>
      </c>
      <c r="AV62" s="236">
        <f>'1'!GA62</f>
        <v>2</v>
      </c>
      <c r="AW62" s="39">
        <f>'1'!GB62</f>
        <v>1</v>
      </c>
      <c r="AX62" s="231">
        <f>'1'!GD62</f>
        <v>1480</v>
      </c>
      <c r="AY62" s="231">
        <f>'1'!GE62</f>
        <v>-600</v>
      </c>
      <c r="AZ62" s="233">
        <f>'1'!GQ62</f>
        <v>1</v>
      </c>
      <c r="BA62" s="27">
        <f>'1'!GR62</f>
        <v>6</v>
      </c>
      <c r="BB62" s="230">
        <f>'1'!GT62</f>
        <v>10067</v>
      </c>
      <c r="BC62" s="230">
        <f>'1'!GU62</f>
        <v>7800</v>
      </c>
      <c r="BD62" s="236">
        <f>'1'!HG62</f>
        <v>2</v>
      </c>
      <c r="BE62" s="39">
        <f>'1'!HH62</f>
        <v>1</v>
      </c>
      <c r="BF62" s="231">
        <f>'1'!HJ62</f>
        <v>1118</v>
      </c>
      <c r="BG62" s="231">
        <f>'1'!HK62</f>
        <v>-1400</v>
      </c>
      <c r="BH62" s="233" t="str">
        <f>'1'!HW62</f>
        <v/>
      </c>
      <c r="BI62" s="27">
        <f>'1'!HX62</f>
        <v>0</v>
      </c>
      <c r="BJ62" s="230" t="str">
        <f>'1'!HZ62</f>
        <v/>
      </c>
      <c r="BK62" s="230" t="str">
        <f>'1'!IA62</f>
        <v/>
      </c>
      <c r="BL62" s="236" t="str">
        <f>'1'!IM62</f>
        <v/>
      </c>
      <c r="BM62" s="39">
        <f>'1'!IN62</f>
        <v>0</v>
      </c>
      <c r="BN62" s="231" t="str">
        <f>'1'!IP62</f>
        <v/>
      </c>
      <c r="BO62" s="231" t="str">
        <f>'1'!IQ62</f>
        <v/>
      </c>
      <c r="BP62" s="233" t="str">
        <f>'1'!JC62</f>
        <v/>
      </c>
      <c r="BQ62" s="27">
        <f>'1'!JD62</f>
        <v>0</v>
      </c>
      <c r="BR62" s="230" t="str">
        <f>'1'!JF62</f>
        <v/>
      </c>
      <c r="BS62" s="230" t="str">
        <f>'1'!JG62</f>
        <v/>
      </c>
      <c r="BT62" s="236" t="str">
        <f>'1'!JS62</f>
        <v/>
      </c>
      <c r="BU62" s="39">
        <f>'1'!JT62</f>
        <v>0</v>
      </c>
      <c r="BV62" s="231" t="str">
        <f>'1'!JV62</f>
        <v/>
      </c>
      <c r="BW62" s="231" t="str">
        <f>'1'!JW62</f>
        <v/>
      </c>
      <c r="BX62" s="233" t="str">
        <f>'1'!KI62</f>
        <v/>
      </c>
      <c r="BY62" s="27">
        <f>'1'!KJ62</f>
        <v>0</v>
      </c>
      <c r="BZ62" s="230" t="str">
        <f>'1'!KL62</f>
        <v/>
      </c>
      <c r="CA62" s="230" t="str">
        <f>'1'!KM62</f>
        <v/>
      </c>
      <c r="CB62" s="236" t="str">
        <f>'1'!KY62</f>
        <v/>
      </c>
      <c r="CC62" s="39">
        <f>'1'!KZ62</f>
        <v>0</v>
      </c>
      <c r="CD62" s="231" t="str">
        <f>'1'!LB62</f>
        <v/>
      </c>
      <c r="CE62" s="231" t="str">
        <f>'1'!LC62</f>
        <v/>
      </c>
      <c r="CF62" s="231"/>
      <c r="CG62" s="231"/>
      <c r="CH62" s="233" t="str">
        <f t="shared" si="208"/>
        <v/>
      </c>
      <c r="CI62" s="26">
        <f>'1'!HX62</f>
        <v>0</v>
      </c>
      <c r="CJ62" s="24" t="str">
        <f>'1'!HZ62</f>
        <v/>
      </c>
      <c r="CK62" s="234" t="str">
        <f>'1'!IA62</f>
        <v/>
      </c>
      <c r="CL62" s="236" t="str">
        <f t="shared" si="209"/>
        <v/>
      </c>
      <c r="CM62" s="38">
        <f>'1'!IN62</f>
        <v>0</v>
      </c>
      <c r="CN62" s="36" t="str">
        <f>'1'!IP62</f>
        <v/>
      </c>
      <c r="CO62" s="235" t="str">
        <f>'1'!IQ62</f>
        <v/>
      </c>
      <c r="CP62" s="233" t="str">
        <f t="shared" si="210"/>
        <v/>
      </c>
      <c r="CQ62" s="26">
        <f>'1'!JD62</f>
        <v>0</v>
      </c>
      <c r="CR62" s="24" t="str">
        <f>'1'!JF62</f>
        <v/>
      </c>
      <c r="CS62" s="234" t="str">
        <f>'1'!JG62</f>
        <v/>
      </c>
      <c r="CT62" s="236" t="str">
        <f t="shared" si="211"/>
        <v/>
      </c>
      <c r="CU62" s="38">
        <f>'1'!JT62</f>
        <v>0</v>
      </c>
      <c r="CV62" s="36" t="str">
        <f>'1'!JV62</f>
        <v/>
      </c>
      <c r="CW62" s="235" t="str">
        <f>'1'!JW62</f>
        <v/>
      </c>
      <c r="CX62" s="233" t="str">
        <f t="shared" si="212"/>
        <v>#REF!</v>
      </c>
      <c r="CY62" s="24">
        <f>'1'!KJ62</f>
        <v>0</v>
      </c>
      <c r="CZ62" s="24" t="str">
        <f>'1'!KL62</f>
        <v/>
      </c>
      <c r="DA62" s="24" t="str">
        <f>'1'!KM62</f>
        <v/>
      </c>
      <c r="DB62" s="236" t="str">
        <f t="shared" si="213"/>
        <v>#REF!</v>
      </c>
      <c r="DC62" s="36">
        <f>'1'!KZ62</f>
        <v>0</v>
      </c>
      <c r="DD62" s="36" t="str">
        <f>'1'!LB62</f>
        <v/>
      </c>
      <c r="DE62" s="36" t="str">
        <f>'1'!LC62</f>
        <v/>
      </c>
      <c r="DF62" s="233" t="str">
        <f t="shared" si="214"/>
        <v>#REF!</v>
      </c>
      <c r="DG62" s="24" t="str">
        <f t="shared" ref="DG62:DI62" si="246">#REF!</f>
        <v>#REF!</v>
      </c>
      <c r="DH62" s="24" t="str">
        <f t="shared" si="246"/>
        <v>#REF!</v>
      </c>
      <c r="DI62" s="24" t="str">
        <f t="shared" si="246"/>
        <v>#REF!</v>
      </c>
      <c r="DJ62" s="236" t="str">
        <f t="shared" si="216"/>
        <v>#REF!</v>
      </c>
      <c r="DK62" s="36" t="str">
        <f t="shared" ref="DK62:DM62" si="247">#REF!</f>
        <v>#REF!</v>
      </c>
      <c r="DL62" s="36" t="str">
        <f t="shared" si="247"/>
        <v>#REF!</v>
      </c>
      <c r="DM62" s="36" t="str">
        <f t="shared" si="247"/>
        <v>#REF!</v>
      </c>
      <c r="DN62" s="159" t="str">
        <f t="shared" si="218"/>
        <v>#REF!</v>
      </c>
      <c r="DO62" s="24" t="str">
        <f t="shared" ref="DO62:DQ62" si="248">#REF!</f>
        <v>#REF!</v>
      </c>
      <c r="DP62" s="24" t="str">
        <f t="shared" si="248"/>
        <v>#REF!</v>
      </c>
      <c r="DQ62" s="24" t="str">
        <f t="shared" si="248"/>
        <v>#REF!</v>
      </c>
      <c r="DR62" s="209" t="str">
        <f t="shared" si="220"/>
        <v>#REF!</v>
      </c>
      <c r="DS62" s="210" t="str">
        <f t="shared" si="13"/>
        <v>#REF!</v>
      </c>
      <c r="DT62" s="210" t="str">
        <f t="shared" ref="DT62:DU62" si="249">#REF!</f>
        <v>#REF!</v>
      </c>
      <c r="DU62" s="210" t="str">
        <f t="shared" si="249"/>
        <v>#REF!</v>
      </c>
    </row>
    <row r="63" ht="15.75" customHeight="1">
      <c r="A63" s="228">
        <f>'1'!A63</f>
        <v>46168</v>
      </c>
      <c r="B63" s="229" t="str">
        <f>'1'!B63</f>
        <v>火</v>
      </c>
      <c r="C63" s="232">
        <f>'1'!C63</f>
        <v>14200</v>
      </c>
      <c r="D63" s="233">
        <f>'1'!G63</f>
        <v>3</v>
      </c>
      <c r="E63" s="27">
        <f>'1'!H63</f>
        <v>-3</v>
      </c>
      <c r="F63" s="230">
        <f>'1'!J63</f>
        <v>750</v>
      </c>
      <c r="G63" s="230">
        <f>'1'!K63</f>
        <v>-4500</v>
      </c>
      <c r="H63" s="236">
        <f>'1'!W63</f>
        <v>5</v>
      </c>
      <c r="I63" s="39">
        <f>'1'!X63</f>
        <v>1</v>
      </c>
      <c r="J63" s="231">
        <f>'1'!Z63</f>
        <v>1449</v>
      </c>
      <c r="K63" s="231">
        <f>'1'!AA63</f>
        <v>-2000</v>
      </c>
      <c r="L63" s="233">
        <f>'1'!AM63</f>
        <v>7</v>
      </c>
      <c r="M63" s="27">
        <f>'1'!AN63</f>
        <v>4</v>
      </c>
      <c r="N63" s="230">
        <f>'1'!AP63</f>
        <v>5480</v>
      </c>
      <c r="O63" s="230">
        <f>'1'!AQ63</f>
        <v>2200</v>
      </c>
      <c r="P63" s="236">
        <f>'1'!BC63</f>
        <v>2</v>
      </c>
      <c r="Q63" s="39">
        <f>'1'!BD63</f>
        <v>-1</v>
      </c>
      <c r="R63" s="231">
        <f>'1'!BF63</f>
        <v>1910</v>
      </c>
      <c r="S63" s="231">
        <f>'1'!BG63</f>
        <v>-3000</v>
      </c>
      <c r="T63" s="233">
        <f>'1'!BS63</f>
        <v>2</v>
      </c>
      <c r="U63" s="27">
        <f>'1'!BT63</f>
        <v>1</v>
      </c>
      <c r="V63" s="230">
        <f>'1'!BV63</f>
        <v>1029</v>
      </c>
      <c r="W63" s="230">
        <f>'1'!BW63</f>
        <v>-1200</v>
      </c>
      <c r="X63" s="236">
        <f>'1'!CI63</f>
        <v>7</v>
      </c>
      <c r="Y63" s="39">
        <f>'1'!CJ63</f>
        <v>6</v>
      </c>
      <c r="Z63" s="231">
        <f>'1'!CL63</f>
        <v>11775</v>
      </c>
      <c r="AA63" s="231">
        <f>'1'!CM63</f>
        <v>9200</v>
      </c>
      <c r="AB63" s="233">
        <f>'1'!CY63</f>
        <v>5</v>
      </c>
      <c r="AC63" s="27">
        <f>'1'!CZ63</f>
        <v>6</v>
      </c>
      <c r="AD63" s="226">
        <f>'1'!DB63</f>
        <v>11112</v>
      </c>
      <c r="AE63" s="230">
        <f>'1'!DC63</f>
        <v>8100</v>
      </c>
      <c r="AF63" s="236">
        <f>'1'!DO63</f>
        <v>2</v>
      </c>
      <c r="AG63" s="39">
        <f>'1'!DP63</f>
        <v>4</v>
      </c>
      <c r="AH63" s="231">
        <f>'1'!DR63</f>
        <v>6275</v>
      </c>
      <c r="AI63" s="231">
        <f>'1'!DS63</f>
        <v>3100</v>
      </c>
      <c r="AJ63" s="233">
        <f>'1'!EE63</f>
        <v>3</v>
      </c>
      <c r="AK63" s="27">
        <f>'1'!EF63</f>
        <v>3</v>
      </c>
      <c r="AL63" s="230">
        <f>'1'!EH63</f>
        <v>4859</v>
      </c>
      <c r="AM63" s="230">
        <f>'1'!EI63</f>
        <v>1200</v>
      </c>
      <c r="AN63" s="236">
        <f>'1'!EU63</f>
        <v>17</v>
      </c>
      <c r="AO63" s="39">
        <f>'1'!EV63</f>
        <v>2</v>
      </c>
      <c r="AP63" s="231">
        <f>'1'!EX63</f>
        <v>4383</v>
      </c>
      <c r="AQ63" s="231">
        <f>'1'!EY63</f>
        <v>200</v>
      </c>
      <c r="AR63" s="233">
        <f>'1'!FK63</f>
        <v>2</v>
      </c>
      <c r="AS63" s="27">
        <f>'1'!FL63</f>
        <v>1</v>
      </c>
      <c r="AT63" s="230">
        <f>'1'!FN63</f>
        <v>1676</v>
      </c>
      <c r="AU63" s="230">
        <f>'1'!FO63</f>
        <v>-1000</v>
      </c>
      <c r="AV63" s="236">
        <f>'1'!GA63</f>
        <v>3</v>
      </c>
      <c r="AW63" s="39">
        <f>'1'!GB63</f>
        <v>6</v>
      </c>
      <c r="AX63" s="231">
        <f>'1'!GD63</f>
        <v>10106</v>
      </c>
      <c r="AY63" s="231">
        <f>'1'!GE63</f>
        <v>9900</v>
      </c>
      <c r="AZ63" s="233">
        <f>'1'!GQ63</f>
        <v>1</v>
      </c>
      <c r="BA63" s="27">
        <f>'1'!GR63</f>
        <v>-3</v>
      </c>
      <c r="BB63" s="230">
        <f>'1'!GT63</f>
        <v>823</v>
      </c>
      <c r="BC63" s="230">
        <f>'1'!GU63</f>
        <v>-4000</v>
      </c>
      <c r="BD63" s="236">
        <f>'1'!HG63</f>
        <v>3</v>
      </c>
      <c r="BE63" s="39">
        <f>'1'!HH63</f>
        <v>-2</v>
      </c>
      <c r="BF63" s="231">
        <f>'1'!HJ63</f>
        <v>844</v>
      </c>
      <c r="BG63" s="231">
        <f>'1'!HK63</f>
        <v>-4000</v>
      </c>
      <c r="BH63" s="233" t="str">
        <f>'1'!HW63</f>
        <v/>
      </c>
      <c r="BI63" s="27">
        <f>'1'!HX63</f>
        <v>0</v>
      </c>
      <c r="BJ63" s="230" t="str">
        <f>'1'!HZ63</f>
        <v/>
      </c>
      <c r="BK63" s="230" t="str">
        <f>'1'!IA63</f>
        <v/>
      </c>
      <c r="BL63" s="236" t="str">
        <f>'1'!IM63</f>
        <v/>
      </c>
      <c r="BM63" s="39">
        <f>'1'!IN63</f>
        <v>0</v>
      </c>
      <c r="BN63" s="231" t="str">
        <f>'1'!IP63</f>
        <v/>
      </c>
      <c r="BO63" s="231" t="str">
        <f>'1'!IQ63</f>
        <v/>
      </c>
      <c r="BP63" s="233" t="str">
        <f>'1'!JC63</f>
        <v/>
      </c>
      <c r="BQ63" s="27">
        <f>'1'!JD63</f>
        <v>0</v>
      </c>
      <c r="BR63" s="230" t="str">
        <f>'1'!JF63</f>
        <v/>
      </c>
      <c r="BS63" s="230" t="str">
        <f>'1'!JG63</f>
        <v/>
      </c>
      <c r="BT63" s="236" t="str">
        <f>'1'!JS63</f>
        <v/>
      </c>
      <c r="BU63" s="39">
        <f>'1'!JT63</f>
        <v>0</v>
      </c>
      <c r="BV63" s="231" t="str">
        <f>'1'!JV63</f>
        <v/>
      </c>
      <c r="BW63" s="231" t="str">
        <f>'1'!JW63</f>
        <v/>
      </c>
      <c r="BX63" s="233" t="str">
        <f>'1'!KI63</f>
        <v/>
      </c>
      <c r="BY63" s="27">
        <f>'1'!KJ63</f>
        <v>0</v>
      </c>
      <c r="BZ63" s="230" t="str">
        <f>'1'!KL63</f>
        <v/>
      </c>
      <c r="CA63" s="230" t="str">
        <f>'1'!KM63</f>
        <v/>
      </c>
      <c r="CB63" s="236" t="str">
        <f>'1'!KY63</f>
        <v/>
      </c>
      <c r="CC63" s="39">
        <f>'1'!KZ63</f>
        <v>0</v>
      </c>
      <c r="CD63" s="231" t="str">
        <f>'1'!LB63</f>
        <v/>
      </c>
      <c r="CE63" s="231" t="str">
        <f>'1'!LC63</f>
        <v/>
      </c>
      <c r="CF63" s="231"/>
      <c r="CG63" s="231"/>
      <c r="CH63" s="233" t="str">
        <f t="shared" si="208"/>
        <v/>
      </c>
      <c r="CI63" s="26">
        <f>'1'!HX63</f>
        <v>0</v>
      </c>
      <c r="CJ63" s="24" t="str">
        <f>'1'!HZ63</f>
        <v/>
      </c>
      <c r="CK63" s="234" t="str">
        <f>'1'!IA63</f>
        <v/>
      </c>
      <c r="CL63" s="236" t="str">
        <f t="shared" si="209"/>
        <v/>
      </c>
      <c r="CM63" s="38">
        <f>'1'!IN63</f>
        <v>0</v>
      </c>
      <c r="CN63" s="36" t="str">
        <f>'1'!IP63</f>
        <v/>
      </c>
      <c r="CO63" s="235" t="str">
        <f>'1'!IQ63</f>
        <v/>
      </c>
      <c r="CP63" s="233" t="str">
        <f t="shared" si="210"/>
        <v/>
      </c>
      <c r="CQ63" s="26">
        <f>'1'!JD63</f>
        <v>0</v>
      </c>
      <c r="CR63" s="24" t="str">
        <f>'1'!JF63</f>
        <v/>
      </c>
      <c r="CS63" s="234" t="str">
        <f>'1'!JG63</f>
        <v/>
      </c>
      <c r="CT63" s="236" t="str">
        <f t="shared" si="211"/>
        <v/>
      </c>
      <c r="CU63" s="38">
        <f>'1'!JT63</f>
        <v>0</v>
      </c>
      <c r="CV63" s="36" t="str">
        <f>'1'!JV63</f>
        <v/>
      </c>
      <c r="CW63" s="235" t="str">
        <f>'1'!JW63</f>
        <v/>
      </c>
      <c r="CX63" s="233" t="str">
        <f t="shared" si="212"/>
        <v>#REF!</v>
      </c>
      <c r="CY63" s="24">
        <f>'1'!KJ63</f>
        <v>0</v>
      </c>
      <c r="CZ63" s="24" t="str">
        <f>'1'!KL63</f>
        <v/>
      </c>
      <c r="DA63" s="24" t="str">
        <f>'1'!KM63</f>
        <v/>
      </c>
      <c r="DB63" s="236" t="str">
        <f t="shared" si="213"/>
        <v>#REF!</v>
      </c>
      <c r="DC63" s="36">
        <f>'1'!KZ63</f>
        <v>0</v>
      </c>
      <c r="DD63" s="36" t="str">
        <f>'1'!LB63</f>
        <v/>
      </c>
      <c r="DE63" s="36" t="str">
        <f>'1'!LC63</f>
        <v/>
      </c>
      <c r="DF63" s="233" t="str">
        <f t="shared" si="214"/>
        <v>#REF!</v>
      </c>
      <c r="DG63" s="24" t="str">
        <f t="shared" ref="DG63:DI63" si="250">#REF!</f>
        <v>#REF!</v>
      </c>
      <c r="DH63" s="24" t="str">
        <f t="shared" si="250"/>
        <v>#REF!</v>
      </c>
      <c r="DI63" s="24" t="str">
        <f t="shared" si="250"/>
        <v>#REF!</v>
      </c>
      <c r="DJ63" s="236" t="str">
        <f t="shared" si="216"/>
        <v>#REF!</v>
      </c>
      <c r="DK63" s="36" t="str">
        <f t="shared" ref="DK63:DM63" si="251">#REF!</f>
        <v>#REF!</v>
      </c>
      <c r="DL63" s="36" t="str">
        <f t="shared" si="251"/>
        <v>#REF!</v>
      </c>
      <c r="DM63" s="36" t="str">
        <f t="shared" si="251"/>
        <v>#REF!</v>
      </c>
      <c r="DN63" s="159" t="str">
        <f t="shared" si="218"/>
        <v>#REF!</v>
      </c>
      <c r="DO63" s="24" t="str">
        <f t="shared" ref="DO63:DQ63" si="252">#REF!</f>
        <v>#REF!</v>
      </c>
      <c r="DP63" s="24" t="str">
        <f t="shared" si="252"/>
        <v>#REF!</v>
      </c>
      <c r="DQ63" s="24" t="str">
        <f t="shared" si="252"/>
        <v>#REF!</v>
      </c>
      <c r="DR63" s="209" t="str">
        <f t="shared" si="220"/>
        <v>#REF!</v>
      </c>
      <c r="DS63" s="210" t="str">
        <f t="shared" si="13"/>
        <v>#REF!</v>
      </c>
      <c r="DT63" s="210" t="str">
        <f t="shared" ref="DT63:DU63" si="253">#REF!</f>
        <v>#REF!</v>
      </c>
      <c r="DU63" s="210" t="str">
        <f t="shared" si="253"/>
        <v>#REF!</v>
      </c>
    </row>
    <row r="64" ht="15.75" customHeight="1">
      <c r="A64" s="228">
        <f>'1'!A64</f>
        <v>46169</v>
      </c>
      <c r="B64" s="229" t="str">
        <f>'1'!B64</f>
        <v>水</v>
      </c>
      <c r="C64" s="232">
        <f>'1'!C64</f>
        <v>-4200</v>
      </c>
      <c r="D64" s="233">
        <f>'1'!G64</f>
        <v>4</v>
      </c>
      <c r="E64" s="27">
        <f>'1'!H64</f>
        <v>5</v>
      </c>
      <c r="F64" s="230">
        <f>'1'!J64</f>
        <v>7590</v>
      </c>
      <c r="G64" s="230">
        <f>'1'!K64</f>
        <v>5100</v>
      </c>
      <c r="H64" s="236">
        <f>'1'!W64</f>
        <v>6</v>
      </c>
      <c r="I64" s="39">
        <f>'1'!X64</f>
        <v>4</v>
      </c>
      <c r="J64" s="231">
        <f>'1'!Z64</f>
        <v>6705</v>
      </c>
      <c r="K64" s="231">
        <f>'1'!AA64</f>
        <v>5500</v>
      </c>
      <c r="L64" s="233">
        <f>'1'!AM64</f>
        <v>1</v>
      </c>
      <c r="M64" s="27">
        <f>'1'!AN64</f>
        <v>1</v>
      </c>
      <c r="N64" s="230">
        <f>'1'!AP64</f>
        <v>2484</v>
      </c>
      <c r="O64" s="230">
        <f>'1'!AQ64</f>
        <v>-1600</v>
      </c>
      <c r="P64" s="236">
        <f>'1'!BC64</f>
        <v>3</v>
      </c>
      <c r="Q64" s="39">
        <f>'1'!BD64</f>
        <v>-3</v>
      </c>
      <c r="R64" s="231">
        <f>'1'!BF64</f>
        <v>409</v>
      </c>
      <c r="S64" s="231">
        <f>'1'!BG64</f>
        <v>-4000</v>
      </c>
      <c r="T64" s="233">
        <f>'1'!BS64</f>
        <v>3</v>
      </c>
      <c r="U64" s="27">
        <f>'1'!BT64</f>
        <v>1</v>
      </c>
      <c r="V64" s="230">
        <f>'1'!BV64</f>
        <v>2055</v>
      </c>
      <c r="W64" s="230">
        <f>'1'!BW64</f>
        <v>-2000</v>
      </c>
      <c r="X64" s="236">
        <f>'1'!CI64</f>
        <v>1</v>
      </c>
      <c r="Y64" s="39">
        <f>'1'!CJ64</f>
        <v>1</v>
      </c>
      <c r="Z64" s="231">
        <f>'1'!CL64</f>
        <v>764</v>
      </c>
      <c r="AA64" s="231">
        <f>'1'!CM64</f>
        <v>-1000</v>
      </c>
      <c r="AB64" s="233">
        <f>'1'!CY64</f>
        <v>1</v>
      </c>
      <c r="AC64" s="27">
        <f>'1'!CZ64</f>
        <v>-1</v>
      </c>
      <c r="AD64" s="226">
        <f>'1'!DB64</f>
        <v>1354</v>
      </c>
      <c r="AE64" s="230">
        <f>'1'!DC64</f>
        <v>-2500</v>
      </c>
      <c r="AF64" s="236">
        <f>'1'!DO64</f>
        <v>1</v>
      </c>
      <c r="AG64" s="39">
        <f>'1'!DP64</f>
        <v>1</v>
      </c>
      <c r="AH64" s="231">
        <f>'1'!DR64</f>
        <v>1997</v>
      </c>
      <c r="AI64" s="231">
        <f>'1'!DS64</f>
        <v>-1200</v>
      </c>
      <c r="AJ64" s="233">
        <f>'1'!EE64</f>
        <v>4</v>
      </c>
      <c r="AK64" s="27">
        <f>'1'!EF64</f>
        <v>3</v>
      </c>
      <c r="AL64" s="230">
        <f>'1'!EH64</f>
        <v>3904</v>
      </c>
      <c r="AM64" s="230">
        <f>'1'!EI64</f>
        <v>800</v>
      </c>
      <c r="AN64" s="236">
        <f>'1'!EU64</f>
        <v>18</v>
      </c>
      <c r="AO64" s="39">
        <f>'1'!EV64</f>
        <v>2</v>
      </c>
      <c r="AP64" s="231">
        <f>'1'!EX64</f>
        <v>3646</v>
      </c>
      <c r="AQ64" s="231">
        <f>'1'!EY64</f>
        <v>800</v>
      </c>
      <c r="AR64" s="233">
        <f>'1'!FK64</f>
        <v>3</v>
      </c>
      <c r="AS64" s="27">
        <f>'1'!FL64</f>
        <v>2</v>
      </c>
      <c r="AT64" s="230">
        <f>'1'!FN64</f>
        <v>4742</v>
      </c>
      <c r="AU64" s="230">
        <f>'1'!FO64</f>
        <v>-100</v>
      </c>
      <c r="AV64" s="236">
        <f>'1'!GA64</f>
        <v>1</v>
      </c>
      <c r="AW64" s="39">
        <f>'1'!GB64</f>
        <v>1</v>
      </c>
      <c r="AX64" s="231">
        <f>'1'!GD64</f>
        <v>2290</v>
      </c>
      <c r="AY64" s="231">
        <f>'1'!GE64</f>
        <v>-1200</v>
      </c>
      <c r="AZ64" s="233">
        <f>'1'!GQ64</f>
        <v>2</v>
      </c>
      <c r="BA64" s="27">
        <f>'1'!GR64</f>
        <v>1</v>
      </c>
      <c r="BB64" s="230">
        <f>'1'!GT64</f>
        <v>869</v>
      </c>
      <c r="BC64" s="230">
        <f>'1'!GU64</f>
        <v>-300</v>
      </c>
      <c r="BD64" s="236">
        <f>'1'!HG64</f>
        <v>4</v>
      </c>
      <c r="BE64" s="39">
        <f>'1'!HH64</f>
        <v>-1</v>
      </c>
      <c r="BF64" s="231">
        <f>'1'!HJ64</f>
        <v>1092</v>
      </c>
      <c r="BG64" s="231">
        <f>'1'!HK64</f>
        <v>-2500</v>
      </c>
      <c r="BH64" s="233" t="str">
        <f>'1'!HW64</f>
        <v/>
      </c>
      <c r="BI64" s="27">
        <f>'1'!HX64</f>
        <v>0</v>
      </c>
      <c r="BJ64" s="230" t="str">
        <f>'1'!HZ64</f>
        <v/>
      </c>
      <c r="BK64" s="230" t="str">
        <f>'1'!IA64</f>
        <v/>
      </c>
      <c r="BL64" s="236" t="str">
        <f>'1'!IM64</f>
        <v/>
      </c>
      <c r="BM64" s="39">
        <f>'1'!IN64</f>
        <v>0</v>
      </c>
      <c r="BN64" s="231" t="str">
        <f>'1'!IP64</f>
        <v/>
      </c>
      <c r="BO64" s="231" t="str">
        <f>'1'!IQ64</f>
        <v/>
      </c>
      <c r="BP64" s="233" t="str">
        <f>'1'!JC64</f>
        <v/>
      </c>
      <c r="BQ64" s="27">
        <f>'1'!JD64</f>
        <v>0</v>
      </c>
      <c r="BR64" s="230" t="str">
        <f>'1'!JF64</f>
        <v/>
      </c>
      <c r="BS64" s="230" t="str">
        <f>'1'!JG64</f>
        <v/>
      </c>
      <c r="BT64" s="236" t="str">
        <f>'1'!JS64</f>
        <v/>
      </c>
      <c r="BU64" s="39">
        <f>'1'!JT64</f>
        <v>0</v>
      </c>
      <c r="BV64" s="231" t="str">
        <f>'1'!JV64</f>
        <v/>
      </c>
      <c r="BW64" s="231" t="str">
        <f>'1'!JW64</f>
        <v/>
      </c>
      <c r="BX64" s="233" t="str">
        <f>'1'!KI64</f>
        <v/>
      </c>
      <c r="BY64" s="27">
        <f>'1'!KJ64</f>
        <v>0</v>
      </c>
      <c r="BZ64" s="230" t="str">
        <f>'1'!KL64</f>
        <v/>
      </c>
      <c r="CA64" s="230" t="str">
        <f>'1'!KM64</f>
        <v/>
      </c>
      <c r="CB64" s="236" t="str">
        <f>'1'!KY64</f>
        <v/>
      </c>
      <c r="CC64" s="39">
        <f>'1'!KZ64</f>
        <v>0</v>
      </c>
      <c r="CD64" s="231" t="str">
        <f>'1'!LB64</f>
        <v/>
      </c>
      <c r="CE64" s="231" t="str">
        <f>'1'!LC64</f>
        <v/>
      </c>
      <c r="CF64" s="231"/>
      <c r="CG64" s="231"/>
      <c r="CH64" s="233" t="str">
        <f t="shared" si="208"/>
        <v/>
      </c>
      <c r="CI64" s="26">
        <f>'1'!HX64</f>
        <v>0</v>
      </c>
      <c r="CJ64" s="24" t="str">
        <f>'1'!HZ64</f>
        <v/>
      </c>
      <c r="CK64" s="234" t="str">
        <f>'1'!IA64</f>
        <v/>
      </c>
      <c r="CL64" s="236" t="str">
        <f t="shared" si="209"/>
        <v/>
      </c>
      <c r="CM64" s="38">
        <f>'1'!IN64</f>
        <v>0</v>
      </c>
      <c r="CN64" s="36" t="str">
        <f>'1'!IP64</f>
        <v/>
      </c>
      <c r="CO64" s="235" t="str">
        <f>'1'!IQ64</f>
        <v/>
      </c>
      <c r="CP64" s="233" t="str">
        <f t="shared" si="210"/>
        <v/>
      </c>
      <c r="CQ64" s="26">
        <f>'1'!JD64</f>
        <v>0</v>
      </c>
      <c r="CR64" s="24" t="str">
        <f>'1'!JF64</f>
        <v/>
      </c>
      <c r="CS64" s="234" t="str">
        <f>'1'!JG64</f>
        <v/>
      </c>
      <c r="CT64" s="236" t="str">
        <f t="shared" si="211"/>
        <v/>
      </c>
      <c r="CU64" s="38">
        <f>'1'!JT64</f>
        <v>0</v>
      </c>
      <c r="CV64" s="36" t="str">
        <f>'1'!JV64</f>
        <v/>
      </c>
      <c r="CW64" s="235" t="str">
        <f>'1'!JW64</f>
        <v/>
      </c>
      <c r="CX64" s="233" t="str">
        <f t="shared" si="212"/>
        <v>#REF!</v>
      </c>
      <c r="CY64" s="24">
        <f>'1'!KJ64</f>
        <v>0</v>
      </c>
      <c r="CZ64" s="24" t="str">
        <f>'1'!KL64</f>
        <v/>
      </c>
      <c r="DA64" s="24" t="str">
        <f>'1'!KM64</f>
        <v/>
      </c>
      <c r="DB64" s="236" t="str">
        <f t="shared" si="213"/>
        <v>#REF!</v>
      </c>
      <c r="DC64" s="36">
        <f>'1'!KZ64</f>
        <v>0</v>
      </c>
      <c r="DD64" s="36" t="str">
        <f>'1'!LB64</f>
        <v/>
      </c>
      <c r="DE64" s="36" t="str">
        <f>'1'!LC64</f>
        <v/>
      </c>
      <c r="DF64" s="233" t="str">
        <f t="shared" si="214"/>
        <v>#REF!</v>
      </c>
      <c r="DG64" s="24" t="str">
        <f t="shared" ref="DG64:DI64" si="254">#REF!</f>
        <v>#REF!</v>
      </c>
      <c r="DH64" s="24" t="str">
        <f t="shared" si="254"/>
        <v>#REF!</v>
      </c>
      <c r="DI64" s="24" t="str">
        <f t="shared" si="254"/>
        <v>#REF!</v>
      </c>
      <c r="DJ64" s="236" t="str">
        <f t="shared" si="216"/>
        <v>#REF!</v>
      </c>
      <c r="DK64" s="36" t="str">
        <f t="shared" ref="DK64:DM64" si="255">#REF!</f>
        <v>#REF!</v>
      </c>
      <c r="DL64" s="36" t="str">
        <f t="shared" si="255"/>
        <v>#REF!</v>
      </c>
      <c r="DM64" s="36" t="str">
        <f t="shared" si="255"/>
        <v>#REF!</v>
      </c>
      <c r="DN64" s="159" t="str">
        <f t="shared" si="218"/>
        <v>#REF!</v>
      </c>
      <c r="DO64" s="24" t="str">
        <f t="shared" ref="DO64:DQ64" si="256">#REF!</f>
        <v>#REF!</v>
      </c>
      <c r="DP64" s="24" t="str">
        <f t="shared" si="256"/>
        <v>#REF!</v>
      </c>
      <c r="DQ64" s="24" t="str">
        <f t="shared" si="256"/>
        <v>#REF!</v>
      </c>
      <c r="DR64" s="209" t="str">
        <f t="shared" si="220"/>
        <v>#REF!</v>
      </c>
      <c r="DS64" s="210" t="str">
        <f t="shared" si="13"/>
        <v>#REF!</v>
      </c>
      <c r="DT64" s="210" t="str">
        <f t="shared" ref="DT64:DU64" si="257">#REF!</f>
        <v>#REF!</v>
      </c>
      <c r="DU64" s="210" t="str">
        <f t="shared" si="257"/>
        <v>#REF!</v>
      </c>
    </row>
    <row r="65" ht="15.75" customHeight="1">
      <c r="A65" s="228">
        <f>'1'!A65</f>
        <v>46170</v>
      </c>
      <c r="B65" s="229" t="str">
        <f>'1'!B65</f>
        <v>木</v>
      </c>
      <c r="C65" s="232">
        <f>'1'!C65</f>
        <v>0</v>
      </c>
      <c r="D65" s="233">
        <f>'1'!G65</f>
        <v>1</v>
      </c>
      <c r="E65" s="27">
        <f>'1'!H65</f>
        <v>0</v>
      </c>
      <c r="F65" s="230" t="str">
        <f>'1'!J65</f>
        <v/>
      </c>
      <c r="G65" s="230" t="str">
        <f>'1'!K65</f>
        <v/>
      </c>
      <c r="H65" s="236">
        <f>'1'!W65</f>
        <v>1</v>
      </c>
      <c r="I65" s="39">
        <f>'1'!X65</f>
        <v>0</v>
      </c>
      <c r="J65" s="231" t="str">
        <f>'1'!Z65</f>
        <v/>
      </c>
      <c r="K65" s="231" t="str">
        <f>'1'!AA65</f>
        <v/>
      </c>
      <c r="L65" s="233">
        <f>'1'!AM65</f>
        <v>2</v>
      </c>
      <c r="M65" s="27">
        <f>'1'!AN65</f>
        <v>0</v>
      </c>
      <c r="N65" s="230" t="str">
        <f>'1'!AP65</f>
        <v/>
      </c>
      <c r="O65" s="230" t="str">
        <f>'1'!AQ65</f>
        <v/>
      </c>
      <c r="P65" s="236">
        <f>'1'!BC65</f>
        <v>4</v>
      </c>
      <c r="Q65" s="39">
        <f>'1'!BD65</f>
        <v>0</v>
      </c>
      <c r="R65" s="231" t="str">
        <f>'1'!BF65</f>
        <v/>
      </c>
      <c r="S65" s="231" t="str">
        <f>'1'!BG65</f>
        <v/>
      </c>
      <c r="T65" s="233">
        <f>'1'!BS65</f>
        <v>4</v>
      </c>
      <c r="U65" s="27">
        <f>'1'!BT65</f>
        <v>0</v>
      </c>
      <c r="V65" s="230" t="str">
        <f>'1'!BV65</f>
        <v/>
      </c>
      <c r="W65" s="230" t="str">
        <f>'1'!BW65</f>
        <v/>
      </c>
      <c r="X65" s="236">
        <f>'1'!CI65</f>
        <v>2</v>
      </c>
      <c r="Y65" s="39">
        <f>'1'!CJ65</f>
        <v>0</v>
      </c>
      <c r="Z65" s="231" t="str">
        <f>'1'!CL65</f>
        <v/>
      </c>
      <c r="AA65" s="231" t="str">
        <f>'1'!CM65</f>
        <v/>
      </c>
      <c r="AB65" s="233">
        <f>'1'!CY65</f>
        <v>2</v>
      </c>
      <c r="AC65" s="27">
        <f>'1'!CZ65</f>
        <v>0</v>
      </c>
      <c r="AD65" s="226" t="str">
        <f>'1'!DB65</f>
        <v/>
      </c>
      <c r="AE65" s="230" t="str">
        <f>'1'!DC65</f>
        <v/>
      </c>
      <c r="AF65" s="236">
        <f>'1'!DO65</f>
        <v>2</v>
      </c>
      <c r="AG65" s="39">
        <f>'1'!DP65</f>
        <v>0</v>
      </c>
      <c r="AH65" s="231" t="str">
        <f>'1'!DR65</f>
        <v/>
      </c>
      <c r="AI65" s="231" t="str">
        <f>'1'!DS65</f>
        <v/>
      </c>
      <c r="AJ65" s="233">
        <f>'1'!EE65</f>
        <v>5</v>
      </c>
      <c r="AK65" s="27">
        <f>'1'!EF65</f>
        <v>0</v>
      </c>
      <c r="AL65" s="230" t="str">
        <f>'1'!EH65</f>
        <v/>
      </c>
      <c r="AM65" s="230" t="str">
        <f>'1'!EI65</f>
        <v/>
      </c>
      <c r="AN65" s="236">
        <f>'1'!EU65</f>
        <v>19</v>
      </c>
      <c r="AO65" s="39">
        <f>'1'!EV65</f>
        <v>0</v>
      </c>
      <c r="AP65" s="231" t="str">
        <f>'1'!EX65</f>
        <v/>
      </c>
      <c r="AQ65" s="231" t="str">
        <f>'1'!EY65</f>
        <v/>
      </c>
      <c r="AR65" s="233">
        <f>'1'!FK65</f>
        <v>4</v>
      </c>
      <c r="AS65" s="27">
        <f>'1'!FL65</f>
        <v>0</v>
      </c>
      <c r="AT65" s="230" t="str">
        <f>'1'!FN65</f>
        <v/>
      </c>
      <c r="AU65" s="230" t="str">
        <f>'1'!FO65</f>
        <v/>
      </c>
      <c r="AV65" s="236">
        <f>'1'!GA65</f>
        <v>2</v>
      </c>
      <c r="AW65" s="39">
        <f>'1'!GB65</f>
        <v>0</v>
      </c>
      <c r="AX65" s="231" t="str">
        <f>'1'!GD65</f>
        <v/>
      </c>
      <c r="AY65" s="231" t="str">
        <f>'1'!GE65</f>
        <v/>
      </c>
      <c r="AZ65" s="233">
        <f>'1'!GQ65</f>
        <v>3</v>
      </c>
      <c r="BA65" s="27">
        <f>'1'!GR65</f>
        <v>0</v>
      </c>
      <c r="BB65" s="230" t="str">
        <f>'1'!GT65</f>
        <v/>
      </c>
      <c r="BC65" s="230" t="str">
        <f>'1'!GU65</f>
        <v/>
      </c>
      <c r="BD65" s="236">
        <f>'1'!HG65</f>
        <v>5</v>
      </c>
      <c r="BE65" s="39">
        <f>'1'!HH65</f>
        <v>0</v>
      </c>
      <c r="BF65" s="231" t="str">
        <f>'1'!HJ65</f>
        <v/>
      </c>
      <c r="BG65" s="231" t="str">
        <f>'1'!HK65</f>
        <v/>
      </c>
      <c r="BH65" s="233" t="str">
        <f>'1'!HW65</f>
        <v/>
      </c>
      <c r="BI65" s="27">
        <f>'1'!HX65</f>
        <v>0</v>
      </c>
      <c r="BJ65" s="230" t="str">
        <f>'1'!HZ65</f>
        <v/>
      </c>
      <c r="BK65" s="230" t="str">
        <f>'1'!IA65</f>
        <v/>
      </c>
      <c r="BL65" s="236" t="str">
        <f>'1'!IM65</f>
        <v/>
      </c>
      <c r="BM65" s="39">
        <f>'1'!IN65</f>
        <v>0</v>
      </c>
      <c r="BN65" s="231" t="str">
        <f>'1'!IP65</f>
        <v/>
      </c>
      <c r="BO65" s="231" t="str">
        <f>'1'!IQ65</f>
        <v/>
      </c>
      <c r="BP65" s="233" t="str">
        <f>'1'!JC65</f>
        <v/>
      </c>
      <c r="BQ65" s="27">
        <f>'1'!JD65</f>
        <v>0</v>
      </c>
      <c r="BR65" s="230" t="str">
        <f>'1'!JF65</f>
        <v/>
      </c>
      <c r="BS65" s="230" t="str">
        <f>'1'!JG65</f>
        <v/>
      </c>
      <c r="BT65" s="236" t="str">
        <f>'1'!JS65</f>
        <v/>
      </c>
      <c r="BU65" s="39">
        <f>'1'!JT65</f>
        <v>0</v>
      </c>
      <c r="BV65" s="231" t="str">
        <f>'1'!JV65</f>
        <v/>
      </c>
      <c r="BW65" s="231" t="str">
        <f>'1'!JW65</f>
        <v/>
      </c>
      <c r="BX65" s="233" t="str">
        <f>'1'!KI65</f>
        <v/>
      </c>
      <c r="BY65" s="27">
        <f>'1'!KJ65</f>
        <v>0</v>
      </c>
      <c r="BZ65" s="230" t="str">
        <f>'1'!KL65</f>
        <v/>
      </c>
      <c r="CA65" s="230" t="str">
        <f>'1'!KM65</f>
        <v/>
      </c>
      <c r="CB65" s="236" t="str">
        <f>'1'!KY65</f>
        <v/>
      </c>
      <c r="CC65" s="39">
        <f>'1'!KZ65</f>
        <v>0</v>
      </c>
      <c r="CD65" s="231" t="str">
        <f>'1'!LB65</f>
        <v/>
      </c>
      <c r="CE65" s="231" t="str">
        <f>'1'!LC65</f>
        <v/>
      </c>
      <c r="CF65" s="231"/>
      <c r="CG65" s="231"/>
      <c r="CH65" s="233" t="str">
        <f t="shared" si="208"/>
        <v/>
      </c>
      <c r="CI65" s="26">
        <f>'1'!HX65</f>
        <v>0</v>
      </c>
      <c r="CJ65" s="24" t="str">
        <f>'1'!HZ65</f>
        <v/>
      </c>
      <c r="CK65" s="234" t="str">
        <f>'1'!IA65</f>
        <v/>
      </c>
      <c r="CL65" s="236" t="str">
        <f t="shared" si="209"/>
        <v/>
      </c>
      <c r="CM65" s="38">
        <f>'1'!IN65</f>
        <v>0</v>
      </c>
      <c r="CN65" s="36" t="str">
        <f>'1'!IP65</f>
        <v/>
      </c>
      <c r="CO65" s="235" t="str">
        <f>'1'!IQ65</f>
        <v/>
      </c>
      <c r="CP65" s="233" t="str">
        <f t="shared" si="210"/>
        <v/>
      </c>
      <c r="CQ65" s="26">
        <f>'1'!JD65</f>
        <v>0</v>
      </c>
      <c r="CR65" s="24" t="str">
        <f>'1'!JF65</f>
        <v/>
      </c>
      <c r="CS65" s="234" t="str">
        <f>'1'!JG65</f>
        <v/>
      </c>
      <c r="CT65" s="236" t="str">
        <f t="shared" si="211"/>
        <v/>
      </c>
      <c r="CU65" s="38">
        <f>'1'!JT65</f>
        <v>0</v>
      </c>
      <c r="CV65" s="36" t="str">
        <f>'1'!JV65</f>
        <v/>
      </c>
      <c r="CW65" s="235" t="str">
        <f>'1'!JW65</f>
        <v/>
      </c>
      <c r="CX65" s="233" t="str">
        <f t="shared" si="212"/>
        <v>#REF!</v>
      </c>
      <c r="CY65" s="24">
        <f>'1'!KJ65</f>
        <v>0</v>
      </c>
      <c r="CZ65" s="24" t="str">
        <f>'1'!KL65</f>
        <v/>
      </c>
      <c r="DA65" s="24" t="str">
        <f>'1'!KM65</f>
        <v/>
      </c>
      <c r="DB65" s="236" t="str">
        <f t="shared" si="213"/>
        <v>#REF!</v>
      </c>
      <c r="DC65" s="36">
        <f>'1'!KZ65</f>
        <v>0</v>
      </c>
      <c r="DD65" s="36" t="str">
        <f>'1'!LB65</f>
        <v/>
      </c>
      <c r="DE65" s="36" t="str">
        <f>'1'!LC65</f>
        <v/>
      </c>
      <c r="DF65" s="233" t="str">
        <f t="shared" si="214"/>
        <v>#REF!</v>
      </c>
      <c r="DG65" s="24" t="str">
        <f t="shared" ref="DG65:DI65" si="258">#REF!</f>
        <v>#REF!</v>
      </c>
      <c r="DH65" s="24" t="str">
        <f t="shared" si="258"/>
        <v>#REF!</v>
      </c>
      <c r="DI65" s="24" t="str">
        <f t="shared" si="258"/>
        <v>#REF!</v>
      </c>
      <c r="DJ65" s="236" t="str">
        <f t="shared" si="216"/>
        <v>#REF!</v>
      </c>
      <c r="DK65" s="36" t="str">
        <f t="shared" ref="DK65:DM65" si="259">#REF!</f>
        <v>#REF!</v>
      </c>
      <c r="DL65" s="36" t="str">
        <f t="shared" si="259"/>
        <v>#REF!</v>
      </c>
      <c r="DM65" s="36" t="str">
        <f t="shared" si="259"/>
        <v>#REF!</v>
      </c>
      <c r="DN65" s="159" t="str">
        <f t="shared" si="218"/>
        <v>#REF!</v>
      </c>
      <c r="DO65" s="24" t="str">
        <f t="shared" ref="DO65:DQ65" si="260">#REF!</f>
        <v>#REF!</v>
      </c>
      <c r="DP65" s="24" t="str">
        <f t="shared" si="260"/>
        <v>#REF!</v>
      </c>
      <c r="DQ65" s="24" t="str">
        <f t="shared" si="260"/>
        <v>#REF!</v>
      </c>
      <c r="DR65" s="209" t="str">
        <f t="shared" si="220"/>
        <v>#REF!</v>
      </c>
      <c r="DS65" s="210" t="str">
        <f t="shared" si="13"/>
        <v>#REF!</v>
      </c>
      <c r="DT65" s="210" t="str">
        <f t="shared" ref="DT65:DU65" si="261">#REF!</f>
        <v>#REF!</v>
      </c>
      <c r="DU65" s="210" t="str">
        <f t="shared" si="261"/>
        <v>#REF!</v>
      </c>
    </row>
    <row r="66" ht="15.75" customHeight="1">
      <c r="A66" s="228">
        <f>'1'!A66</f>
        <v>46171</v>
      </c>
      <c r="B66" s="229" t="str">
        <f>'1'!B66</f>
        <v>金</v>
      </c>
      <c r="C66" s="232">
        <f>'1'!C66</f>
        <v>0</v>
      </c>
      <c r="D66" s="233">
        <f>'1'!G66</f>
        <v>1</v>
      </c>
      <c r="E66" s="27">
        <f>'1'!H66</f>
        <v>0</v>
      </c>
      <c r="F66" s="230" t="str">
        <f>'1'!J66</f>
        <v/>
      </c>
      <c r="G66" s="230" t="str">
        <f>'1'!K66</f>
        <v/>
      </c>
      <c r="H66" s="236">
        <f>'1'!W66</f>
        <v>1</v>
      </c>
      <c r="I66" s="39">
        <f>'1'!X66</f>
        <v>0</v>
      </c>
      <c r="J66" s="231" t="str">
        <f>'1'!Z66</f>
        <v/>
      </c>
      <c r="K66" s="231" t="str">
        <f>'1'!AA66</f>
        <v/>
      </c>
      <c r="L66" s="233">
        <f>'1'!AM66</f>
        <v>2</v>
      </c>
      <c r="M66" s="27">
        <f>'1'!AN66</f>
        <v>0</v>
      </c>
      <c r="N66" s="230" t="str">
        <f>'1'!AP66</f>
        <v/>
      </c>
      <c r="O66" s="230" t="str">
        <f>'1'!AQ66</f>
        <v/>
      </c>
      <c r="P66" s="236">
        <f>'1'!BC66</f>
        <v>4</v>
      </c>
      <c r="Q66" s="39">
        <f>'1'!BD66</f>
        <v>0</v>
      </c>
      <c r="R66" s="231" t="str">
        <f>'1'!BF66</f>
        <v/>
      </c>
      <c r="S66" s="231" t="str">
        <f>'1'!BG66</f>
        <v/>
      </c>
      <c r="T66" s="233">
        <f>'1'!BS66</f>
        <v>4</v>
      </c>
      <c r="U66" s="27">
        <f>'1'!BT66</f>
        <v>0</v>
      </c>
      <c r="V66" s="230" t="str">
        <f>'1'!BV66</f>
        <v/>
      </c>
      <c r="W66" s="230" t="str">
        <f>'1'!BW66</f>
        <v/>
      </c>
      <c r="X66" s="236">
        <f>'1'!CI66</f>
        <v>2</v>
      </c>
      <c r="Y66" s="39">
        <f>'1'!CJ66</f>
        <v>0</v>
      </c>
      <c r="Z66" s="231" t="str">
        <f>'1'!CL66</f>
        <v/>
      </c>
      <c r="AA66" s="231" t="str">
        <f>'1'!CM66</f>
        <v/>
      </c>
      <c r="AB66" s="233">
        <f>'1'!CY66</f>
        <v>2</v>
      </c>
      <c r="AC66" s="27">
        <f>'1'!CZ66</f>
        <v>0</v>
      </c>
      <c r="AD66" s="226" t="str">
        <f>'1'!DB66</f>
        <v/>
      </c>
      <c r="AE66" s="230" t="str">
        <f>'1'!DC66</f>
        <v/>
      </c>
      <c r="AF66" s="236">
        <f>'1'!DO66</f>
        <v>2</v>
      </c>
      <c r="AG66" s="39">
        <f>'1'!DP66</f>
        <v>0</v>
      </c>
      <c r="AH66" s="231" t="str">
        <f>'1'!DR66</f>
        <v/>
      </c>
      <c r="AI66" s="231" t="str">
        <f>'1'!DS66</f>
        <v/>
      </c>
      <c r="AJ66" s="233">
        <f>'1'!EE66</f>
        <v>5</v>
      </c>
      <c r="AK66" s="27">
        <f>'1'!EF66</f>
        <v>0</v>
      </c>
      <c r="AL66" s="230" t="str">
        <f>'1'!EH66</f>
        <v/>
      </c>
      <c r="AM66" s="230" t="str">
        <f>'1'!EI66</f>
        <v/>
      </c>
      <c r="AN66" s="236">
        <f>'1'!EU66</f>
        <v>19</v>
      </c>
      <c r="AO66" s="39">
        <f>'1'!EV66</f>
        <v>0</v>
      </c>
      <c r="AP66" s="231" t="str">
        <f>'1'!EX66</f>
        <v/>
      </c>
      <c r="AQ66" s="231" t="str">
        <f>'1'!EY66</f>
        <v/>
      </c>
      <c r="AR66" s="233">
        <f>'1'!FK66</f>
        <v>4</v>
      </c>
      <c r="AS66" s="27">
        <f>'1'!FL66</f>
        <v>0</v>
      </c>
      <c r="AT66" s="230" t="str">
        <f>'1'!FN66</f>
        <v/>
      </c>
      <c r="AU66" s="230" t="str">
        <f>'1'!FO66</f>
        <v/>
      </c>
      <c r="AV66" s="236">
        <f>'1'!GA66</f>
        <v>2</v>
      </c>
      <c r="AW66" s="39">
        <f>'1'!GB66</f>
        <v>0</v>
      </c>
      <c r="AX66" s="231" t="str">
        <f>'1'!GD66</f>
        <v/>
      </c>
      <c r="AY66" s="231" t="str">
        <f>'1'!GE66</f>
        <v/>
      </c>
      <c r="AZ66" s="233">
        <f>'1'!GQ66</f>
        <v>3</v>
      </c>
      <c r="BA66" s="27">
        <f>'1'!GR66</f>
        <v>0</v>
      </c>
      <c r="BB66" s="230" t="str">
        <f>'1'!GT66</f>
        <v/>
      </c>
      <c r="BC66" s="230" t="str">
        <f>'1'!GU66</f>
        <v/>
      </c>
      <c r="BD66" s="236">
        <f>'1'!HG66</f>
        <v>5</v>
      </c>
      <c r="BE66" s="39">
        <f>'1'!HH66</f>
        <v>0</v>
      </c>
      <c r="BF66" s="231" t="str">
        <f>'1'!HJ66</f>
        <v/>
      </c>
      <c r="BG66" s="231" t="str">
        <f>'1'!HK66</f>
        <v/>
      </c>
      <c r="BH66" s="233" t="str">
        <f>'1'!HW66</f>
        <v/>
      </c>
      <c r="BI66" s="27">
        <f>'1'!HX66</f>
        <v>0</v>
      </c>
      <c r="BJ66" s="230" t="str">
        <f>'1'!HZ66</f>
        <v/>
      </c>
      <c r="BK66" s="230" t="str">
        <f>'1'!IA66</f>
        <v/>
      </c>
      <c r="BL66" s="236" t="str">
        <f>'1'!IM66</f>
        <v/>
      </c>
      <c r="BM66" s="39">
        <f>'1'!IN66</f>
        <v>0</v>
      </c>
      <c r="BN66" s="231" t="str">
        <f>'1'!IP66</f>
        <v/>
      </c>
      <c r="BO66" s="231" t="str">
        <f>'1'!IQ66</f>
        <v/>
      </c>
      <c r="BP66" s="233" t="str">
        <f>'1'!JC66</f>
        <v/>
      </c>
      <c r="BQ66" s="27">
        <f>'1'!JD66</f>
        <v>0</v>
      </c>
      <c r="BR66" s="230" t="str">
        <f>'1'!JF66</f>
        <v/>
      </c>
      <c r="BS66" s="230" t="str">
        <f>'1'!JG66</f>
        <v/>
      </c>
      <c r="BT66" s="236" t="str">
        <f>'1'!JS66</f>
        <v/>
      </c>
      <c r="BU66" s="39">
        <f>'1'!JT66</f>
        <v>0</v>
      </c>
      <c r="BV66" s="231" t="str">
        <f>'1'!JV66</f>
        <v/>
      </c>
      <c r="BW66" s="231" t="str">
        <f>'1'!JW66</f>
        <v/>
      </c>
      <c r="BX66" s="233" t="str">
        <f>'1'!KI66</f>
        <v/>
      </c>
      <c r="BY66" s="27">
        <f>'1'!KJ66</f>
        <v>0</v>
      </c>
      <c r="BZ66" s="230" t="str">
        <f>'1'!KL66</f>
        <v/>
      </c>
      <c r="CA66" s="230" t="str">
        <f>'1'!KM66</f>
        <v/>
      </c>
      <c r="CB66" s="236" t="str">
        <f>'1'!KY66</f>
        <v/>
      </c>
      <c r="CC66" s="39">
        <f>'1'!KZ66</f>
        <v>0</v>
      </c>
      <c r="CD66" s="231" t="str">
        <f>'1'!LB66</f>
        <v/>
      </c>
      <c r="CE66" s="231" t="str">
        <f>'1'!LC66</f>
        <v/>
      </c>
      <c r="CF66" s="231"/>
      <c r="CG66" s="231"/>
      <c r="CH66" s="233" t="str">
        <f t="shared" si="208"/>
        <v/>
      </c>
      <c r="CI66" s="26">
        <f>'1'!HX66</f>
        <v>0</v>
      </c>
      <c r="CJ66" s="24" t="str">
        <f>'1'!HZ66</f>
        <v/>
      </c>
      <c r="CK66" s="234" t="str">
        <f>'1'!IA66</f>
        <v/>
      </c>
      <c r="CL66" s="236" t="str">
        <f t="shared" si="209"/>
        <v/>
      </c>
      <c r="CM66" s="38">
        <f>'1'!IN66</f>
        <v>0</v>
      </c>
      <c r="CN66" s="36" t="str">
        <f>'1'!IP66</f>
        <v/>
      </c>
      <c r="CO66" s="235" t="str">
        <f>'1'!IQ66</f>
        <v/>
      </c>
      <c r="CP66" s="233" t="str">
        <f t="shared" si="210"/>
        <v/>
      </c>
      <c r="CQ66" s="26">
        <f>'1'!JD66</f>
        <v>0</v>
      </c>
      <c r="CR66" s="24" t="str">
        <f>'1'!JF66</f>
        <v/>
      </c>
      <c r="CS66" s="234" t="str">
        <f>'1'!JG66</f>
        <v/>
      </c>
      <c r="CT66" s="236" t="str">
        <f t="shared" si="211"/>
        <v/>
      </c>
      <c r="CU66" s="38">
        <f>'1'!JT66</f>
        <v>0</v>
      </c>
      <c r="CV66" s="36" t="str">
        <f>'1'!JV66</f>
        <v/>
      </c>
      <c r="CW66" s="235" t="str">
        <f>'1'!JW66</f>
        <v/>
      </c>
      <c r="CX66" s="233" t="str">
        <f t="shared" si="212"/>
        <v>#REF!</v>
      </c>
      <c r="CY66" s="24">
        <f>'1'!KJ66</f>
        <v>0</v>
      </c>
      <c r="CZ66" s="24" t="str">
        <f>'1'!KL66</f>
        <v/>
      </c>
      <c r="DA66" s="24" t="str">
        <f>'1'!KM66</f>
        <v/>
      </c>
      <c r="DB66" s="236" t="str">
        <f t="shared" si="213"/>
        <v>#REF!</v>
      </c>
      <c r="DC66" s="36">
        <f>'1'!KZ66</f>
        <v>0</v>
      </c>
      <c r="DD66" s="36" t="str">
        <f>'1'!LB66</f>
        <v/>
      </c>
      <c r="DE66" s="36" t="str">
        <f>'1'!LC66</f>
        <v/>
      </c>
      <c r="DF66" s="233" t="str">
        <f t="shared" si="214"/>
        <v>#REF!</v>
      </c>
      <c r="DG66" s="24" t="str">
        <f t="shared" ref="DG66:DI66" si="262">#REF!</f>
        <v>#REF!</v>
      </c>
      <c r="DH66" s="24" t="str">
        <f t="shared" si="262"/>
        <v>#REF!</v>
      </c>
      <c r="DI66" s="24" t="str">
        <f t="shared" si="262"/>
        <v>#REF!</v>
      </c>
      <c r="DJ66" s="236" t="str">
        <f t="shared" si="216"/>
        <v>#REF!</v>
      </c>
      <c r="DK66" s="36" t="str">
        <f t="shared" ref="DK66:DM66" si="263">#REF!</f>
        <v>#REF!</v>
      </c>
      <c r="DL66" s="36" t="str">
        <f t="shared" si="263"/>
        <v>#REF!</v>
      </c>
      <c r="DM66" s="36" t="str">
        <f t="shared" si="263"/>
        <v>#REF!</v>
      </c>
      <c r="DN66" s="159" t="str">
        <f t="shared" si="218"/>
        <v>#REF!</v>
      </c>
      <c r="DO66" s="24" t="str">
        <f t="shared" ref="DO66:DQ66" si="264">#REF!</f>
        <v>#REF!</v>
      </c>
      <c r="DP66" s="24" t="str">
        <f t="shared" si="264"/>
        <v>#REF!</v>
      </c>
      <c r="DQ66" s="24" t="str">
        <f t="shared" si="264"/>
        <v>#REF!</v>
      </c>
      <c r="DR66" s="209" t="str">
        <f t="shared" si="220"/>
        <v>#REF!</v>
      </c>
      <c r="DS66" s="210" t="str">
        <f t="shared" si="13"/>
        <v>#REF!</v>
      </c>
      <c r="DT66" s="210" t="str">
        <f t="shared" ref="DT66:DU66" si="265">#REF!</f>
        <v>#REF!</v>
      </c>
      <c r="DU66" s="210" t="str">
        <f t="shared" si="265"/>
        <v>#REF!</v>
      </c>
    </row>
    <row r="67" ht="15.75" customHeight="1">
      <c r="A67" s="228">
        <f>'1'!A67</f>
        <v>46172</v>
      </c>
      <c r="B67" s="229" t="str">
        <f>'1'!B67</f>
        <v>土</v>
      </c>
      <c r="C67" s="232">
        <f>'1'!C67</f>
        <v>0</v>
      </c>
      <c r="D67" s="233">
        <f>'1'!G67</f>
        <v>1</v>
      </c>
      <c r="E67" s="27">
        <f>'1'!H67</f>
        <v>0</v>
      </c>
      <c r="F67" s="230" t="str">
        <f>'1'!J67</f>
        <v/>
      </c>
      <c r="G67" s="246" t="str">
        <f>'1'!K67</f>
        <v/>
      </c>
      <c r="H67" s="236">
        <f>'1'!W67</f>
        <v>1</v>
      </c>
      <c r="I67" s="39">
        <f>'1'!X67</f>
        <v>0</v>
      </c>
      <c r="J67" s="231" t="str">
        <f>'1'!Z67</f>
        <v/>
      </c>
      <c r="K67" s="247" t="str">
        <f>'1'!AA67</f>
        <v/>
      </c>
      <c r="L67" s="233">
        <f>'1'!AM67</f>
        <v>2</v>
      </c>
      <c r="M67" s="27">
        <f>'1'!AN67</f>
        <v>0</v>
      </c>
      <c r="N67" s="230" t="str">
        <f>'1'!AP67</f>
        <v/>
      </c>
      <c r="O67" s="246" t="str">
        <f>'1'!AQ67</f>
        <v/>
      </c>
      <c r="P67" s="236">
        <f>'1'!BC67</f>
        <v>4</v>
      </c>
      <c r="Q67" s="39">
        <f>'1'!BD67</f>
        <v>0</v>
      </c>
      <c r="R67" s="231" t="str">
        <f>'1'!BF67</f>
        <v/>
      </c>
      <c r="S67" s="247" t="str">
        <f>'1'!BG67</f>
        <v/>
      </c>
      <c r="T67" s="233">
        <f>'1'!BS67</f>
        <v>4</v>
      </c>
      <c r="U67" s="27">
        <f>'1'!BT67</f>
        <v>0</v>
      </c>
      <c r="V67" s="230" t="str">
        <f>'1'!BV67</f>
        <v/>
      </c>
      <c r="W67" s="246" t="str">
        <f>'1'!BW67</f>
        <v/>
      </c>
      <c r="X67" s="236">
        <f>'1'!CI67</f>
        <v>2</v>
      </c>
      <c r="Y67" s="39">
        <f>'1'!CJ67</f>
        <v>0</v>
      </c>
      <c r="Z67" s="231" t="str">
        <f>'1'!CL67</f>
        <v/>
      </c>
      <c r="AA67" s="247" t="str">
        <f>'1'!CM67</f>
        <v/>
      </c>
      <c r="AB67" s="233">
        <f>'1'!CY67</f>
        <v>2</v>
      </c>
      <c r="AC67" s="27">
        <f>'1'!CZ67</f>
        <v>0</v>
      </c>
      <c r="AD67" s="226" t="str">
        <f>'1'!DB67</f>
        <v/>
      </c>
      <c r="AE67" s="246" t="str">
        <f>'1'!DC67</f>
        <v/>
      </c>
      <c r="AF67" s="236">
        <f>'1'!DO67</f>
        <v>2</v>
      </c>
      <c r="AG67" s="39">
        <f>'1'!DP67</f>
        <v>0</v>
      </c>
      <c r="AH67" s="231" t="str">
        <f>'1'!DR67</f>
        <v/>
      </c>
      <c r="AI67" s="247" t="str">
        <f>'1'!DS67</f>
        <v/>
      </c>
      <c r="AJ67" s="233">
        <f>'1'!EE67</f>
        <v>5</v>
      </c>
      <c r="AK67" s="27">
        <f>'1'!EF67</f>
        <v>0</v>
      </c>
      <c r="AL67" s="230" t="str">
        <f>'1'!EH67</f>
        <v/>
      </c>
      <c r="AM67" s="246" t="str">
        <f>'1'!EI67</f>
        <v/>
      </c>
      <c r="AN67" s="236">
        <f>'1'!EU67</f>
        <v>19</v>
      </c>
      <c r="AO67" s="39">
        <f>'1'!EV67</f>
        <v>0</v>
      </c>
      <c r="AP67" s="231" t="str">
        <f>'1'!EX67</f>
        <v/>
      </c>
      <c r="AQ67" s="247" t="str">
        <f>'1'!EY67</f>
        <v/>
      </c>
      <c r="AR67" s="233">
        <f>'1'!FK67</f>
        <v>4</v>
      </c>
      <c r="AS67" s="27">
        <f>'1'!FL67</f>
        <v>0</v>
      </c>
      <c r="AT67" s="230" t="str">
        <f>'1'!FN67</f>
        <v/>
      </c>
      <c r="AU67" s="246" t="str">
        <f>'1'!FO67</f>
        <v/>
      </c>
      <c r="AV67" s="236">
        <f>'1'!GA67</f>
        <v>2</v>
      </c>
      <c r="AW67" s="39">
        <f>'1'!GB67</f>
        <v>0</v>
      </c>
      <c r="AX67" s="231" t="str">
        <f>'1'!GD67</f>
        <v/>
      </c>
      <c r="AY67" s="247" t="str">
        <f>'1'!GE67</f>
        <v/>
      </c>
      <c r="AZ67" s="233">
        <f>'1'!GQ67</f>
        <v>3</v>
      </c>
      <c r="BA67" s="27">
        <f>'1'!GR67</f>
        <v>0</v>
      </c>
      <c r="BB67" s="230" t="str">
        <f>'1'!GT67</f>
        <v/>
      </c>
      <c r="BC67" s="246" t="str">
        <f>'1'!GU67</f>
        <v/>
      </c>
      <c r="BD67" s="236">
        <f>'1'!HG67</f>
        <v>5</v>
      </c>
      <c r="BE67" s="39">
        <f>'1'!HH67</f>
        <v>0</v>
      </c>
      <c r="BF67" s="231" t="str">
        <f>'1'!HJ67</f>
        <v/>
      </c>
      <c r="BG67" s="247" t="str">
        <f>'1'!HK67</f>
        <v/>
      </c>
      <c r="BH67" s="233" t="str">
        <f>'1'!HW67</f>
        <v/>
      </c>
      <c r="BI67" s="27">
        <f>'1'!HX67</f>
        <v>0</v>
      </c>
      <c r="BJ67" s="230" t="str">
        <f>'1'!HZ67</f>
        <v/>
      </c>
      <c r="BK67" s="246" t="str">
        <f>'1'!IA67</f>
        <v/>
      </c>
      <c r="BL67" s="236" t="str">
        <f>'1'!IM67</f>
        <v/>
      </c>
      <c r="BM67" s="39">
        <f>'1'!IN67</f>
        <v>0</v>
      </c>
      <c r="BN67" s="231" t="str">
        <f>'1'!IP67</f>
        <v/>
      </c>
      <c r="BO67" s="247" t="str">
        <f>'1'!IQ67</f>
        <v/>
      </c>
      <c r="BP67" s="233" t="str">
        <f>'1'!JC67</f>
        <v/>
      </c>
      <c r="BQ67" s="27">
        <f>'1'!JD67</f>
        <v>0</v>
      </c>
      <c r="BR67" s="230" t="str">
        <f>'1'!JF67</f>
        <v/>
      </c>
      <c r="BS67" s="246" t="str">
        <f>'1'!JG67</f>
        <v/>
      </c>
      <c r="BT67" s="236" t="str">
        <f>'1'!JS67</f>
        <v/>
      </c>
      <c r="BU67" s="39">
        <f>'1'!JT67</f>
        <v>0</v>
      </c>
      <c r="BV67" s="231" t="str">
        <f>'1'!JV67</f>
        <v/>
      </c>
      <c r="BW67" s="247" t="str">
        <f>'1'!JW67</f>
        <v/>
      </c>
      <c r="BX67" s="233" t="str">
        <f>'1'!KI67</f>
        <v/>
      </c>
      <c r="BY67" s="27">
        <f>'1'!KJ67</f>
        <v>0</v>
      </c>
      <c r="BZ67" s="230" t="str">
        <f>'1'!KL67</f>
        <v/>
      </c>
      <c r="CA67" s="246" t="str">
        <f>'1'!KM67</f>
        <v/>
      </c>
      <c r="CB67" s="236" t="str">
        <f>'1'!KY67</f>
        <v/>
      </c>
      <c r="CC67" s="39">
        <f>'1'!KZ67</f>
        <v>0</v>
      </c>
      <c r="CD67" s="231" t="str">
        <f>'1'!LB67</f>
        <v/>
      </c>
      <c r="CE67" s="247" t="str">
        <f>'1'!LC67</f>
        <v/>
      </c>
      <c r="CF67" s="247"/>
      <c r="CG67" s="247"/>
      <c r="CH67" s="233" t="str">
        <f t="shared" si="208"/>
        <v/>
      </c>
      <c r="CI67" s="24">
        <f>'1'!HX67</f>
        <v>0</v>
      </c>
      <c r="CJ67" s="24" t="str">
        <f>'1'!HZ67</f>
        <v/>
      </c>
      <c r="CK67" s="248" t="str">
        <f>'1'!IA67</f>
        <v/>
      </c>
      <c r="CL67" s="236" t="str">
        <f t="shared" si="209"/>
        <v/>
      </c>
      <c r="CM67" s="36">
        <f>'1'!IN67</f>
        <v>0</v>
      </c>
      <c r="CN67" s="36" t="str">
        <f>'1'!IP67</f>
        <v/>
      </c>
      <c r="CO67" s="249" t="str">
        <f>'1'!IQ67</f>
        <v/>
      </c>
      <c r="CP67" s="233" t="str">
        <f t="shared" si="210"/>
        <v/>
      </c>
      <c r="CQ67" s="24">
        <f>'1'!JD67</f>
        <v>0</v>
      </c>
      <c r="CR67" s="24" t="str">
        <f>'1'!JF67</f>
        <v/>
      </c>
      <c r="CS67" s="248" t="str">
        <f>'1'!JG67</f>
        <v/>
      </c>
      <c r="CT67" s="236" t="str">
        <f t="shared" si="211"/>
        <v/>
      </c>
      <c r="CU67" s="36">
        <f>'1'!JT67</f>
        <v>0</v>
      </c>
      <c r="CV67" s="36" t="str">
        <f>'1'!JV67</f>
        <v/>
      </c>
      <c r="CW67" s="249" t="str">
        <f>'1'!JW67</f>
        <v/>
      </c>
      <c r="CX67" s="233" t="str">
        <f t="shared" si="212"/>
        <v>#REF!</v>
      </c>
      <c r="CY67" s="24">
        <f>'1'!KJ67</f>
        <v>0</v>
      </c>
      <c r="CZ67" s="24" t="str">
        <f>'1'!KL67</f>
        <v/>
      </c>
      <c r="DA67" s="24" t="str">
        <f>'1'!KM67</f>
        <v/>
      </c>
      <c r="DB67" s="236" t="str">
        <f t="shared" si="213"/>
        <v>#REF!</v>
      </c>
      <c r="DC67" s="36">
        <f>'1'!KZ67</f>
        <v>0</v>
      </c>
      <c r="DD67" s="36" t="str">
        <f>'1'!LB67</f>
        <v/>
      </c>
      <c r="DE67" s="36" t="str">
        <f>'1'!LC67</f>
        <v/>
      </c>
      <c r="DF67" s="233" t="str">
        <f t="shared" si="214"/>
        <v>#REF!</v>
      </c>
      <c r="DG67" s="24" t="str">
        <f t="shared" ref="DG67:DI67" si="266">#REF!</f>
        <v>#REF!</v>
      </c>
      <c r="DH67" s="24" t="str">
        <f t="shared" si="266"/>
        <v>#REF!</v>
      </c>
      <c r="DI67" s="24" t="str">
        <f t="shared" si="266"/>
        <v>#REF!</v>
      </c>
      <c r="DJ67" s="236" t="str">
        <f t="shared" si="216"/>
        <v>#REF!</v>
      </c>
      <c r="DK67" s="36" t="str">
        <f t="shared" ref="DK67:DM67" si="267">#REF!</f>
        <v>#REF!</v>
      </c>
      <c r="DL67" s="36" t="str">
        <f t="shared" si="267"/>
        <v>#REF!</v>
      </c>
      <c r="DM67" s="36" t="str">
        <f t="shared" si="267"/>
        <v>#REF!</v>
      </c>
      <c r="DN67" s="159" t="str">
        <f t="shared" si="218"/>
        <v>#REF!</v>
      </c>
      <c r="DO67" s="24" t="str">
        <f t="shared" ref="DO67:DQ67" si="268">#REF!</f>
        <v>#REF!</v>
      </c>
      <c r="DP67" s="24" t="str">
        <f t="shared" si="268"/>
        <v>#REF!</v>
      </c>
      <c r="DQ67" s="24" t="str">
        <f t="shared" si="268"/>
        <v>#REF!</v>
      </c>
      <c r="DR67" s="209" t="str">
        <f t="shared" si="220"/>
        <v>#REF!</v>
      </c>
      <c r="DS67" s="210" t="str">
        <f t="shared" si="13"/>
        <v>#REF!</v>
      </c>
      <c r="DT67" s="210" t="str">
        <f t="shared" ref="DT67:DU67" si="269">#REF!</f>
        <v>#REF!</v>
      </c>
      <c r="DU67" s="210" t="str">
        <f t="shared" si="269"/>
        <v>#REF!</v>
      </c>
    </row>
    <row r="68" ht="15.75" customHeight="1">
      <c r="A68" s="228">
        <f>'1'!A68</f>
        <v>46173</v>
      </c>
      <c r="B68" s="229" t="str">
        <f>'1'!B68</f>
        <v>日</v>
      </c>
      <c r="C68" s="232">
        <f>'1'!C68</f>
        <v>0</v>
      </c>
      <c r="D68" s="233">
        <f>'1'!G68</f>
        <v>1</v>
      </c>
      <c r="E68" s="27">
        <f>'1'!H68</f>
        <v>0</v>
      </c>
      <c r="F68" s="230" t="str">
        <f>'1'!J68</f>
        <v/>
      </c>
      <c r="G68" s="230" t="str">
        <f>'1'!K68</f>
        <v/>
      </c>
      <c r="H68" s="236">
        <f>'1'!W68</f>
        <v>1</v>
      </c>
      <c r="I68" s="39">
        <f>'1'!X68</f>
        <v>0</v>
      </c>
      <c r="J68" s="231" t="str">
        <f>'1'!Z68</f>
        <v/>
      </c>
      <c r="K68" s="231" t="str">
        <f>'1'!AA68</f>
        <v/>
      </c>
      <c r="L68" s="233">
        <f>'1'!AM68</f>
        <v>2</v>
      </c>
      <c r="M68" s="27">
        <f>'1'!AN68</f>
        <v>0</v>
      </c>
      <c r="N68" s="230" t="str">
        <f>'1'!AP68</f>
        <v/>
      </c>
      <c r="O68" s="230" t="str">
        <f>'1'!AQ68</f>
        <v/>
      </c>
      <c r="P68" s="236">
        <f>'1'!BC68</f>
        <v>4</v>
      </c>
      <c r="Q68" s="39">
        <f>'1'!BD68</f>
        <v>0</v>
      </c>
      <c r="R68" s="231" t="str">
        <f>'1'!BF68</f>
        <v/>
      </c>
      <c r="S68" s="231" t="str">
        <f>'1'!BG68</f>
        <v/>
      </c>
      <c r="T68" s="233">
        <f>'1'!BS68</f>
        <v>4</v>
      </c>
      <c r="U68" s="27">
        <f>'1'!BT68</f>
        <v>0</v>
      </c>
      <c r="V68" s="230" t="str">
        <f>'1'!BV68</f>
        <v/>
      </c>
      <c r="W68" s="230" t="str">
        <f>'1'!BW68</f>
        <v/>
      </c>
      <c r="X68" s="236">
        <f>'1'!CI68</f>
        <v>2</v>
      </c>
      <c r="Y68" s="39">
        <f>'1'!CJ68</f>
        <v>0</v>
      </c>
      <c r="Z68" s="231" t="str">
        <f>'1'!CL68</f>
        <v/>
      </c>
      <c r="AA68" s="231" t="str">
        <f>'1'!CM68</f>
        <v/>
      </c>
      <c r="AB68" s="233">
        <f>'1'!CY68</f>
        <v>2</v>
      </c>
      <c r="AC68" s="27">
        <f>'1'!CZ68</f>
        <v>0</v>
      </c>
      <c r="AD68" s="226" t="str">
        <f>'1'!DB68</f>
        <v/>
      </c>
      <c r="AE68" s="230" t="str">
        <f>'1'!DC68</f>
        <v/>
      </c>
      <c r="AF68" s="236">
        <f>'1'!DO68</f>
        <v>2</v>
      </c>
      <c r="AG68" s="39">
        <f>'1'!DP68</f>
        <v>0</v>
      </c>
      <c r="AH68" s="231" t="str">
        <f>'1'!DR68</f>
        <v/>
      </c>
      <c r="AI68" s="231" t="str">
        <f>'1'!DS68</f>
        <v/>
      </c>
      <c r="AJ68" s="233">
        <f>'1'!EE68</f>
        <v>5</v>
      </c>
      <c r="AK68" s="27">
        <f>'1'!EF68</f>
        <v>0</v>
      </c>
      <c r="AL68" s="230" t="str">
        <f>'1'!EH68</f>
        <v/>
      </c>
      <c r="AM68" s="230" t="str">
        <f>'1'!EI68</f>
        <v/>
      </c>
      <c r="AN68" s="236">
        <f>'1'!EU68</f>
        <v>19</v>
      </c>
      <c r="AO68" s="39">
        <f>'1'!EV68</f>
        <v>0</v>
      </c>
      <c r="AP68" s="231" t="str">
        <f>'1'!EX68</f>
        <v/>
      </c>
      <c r="AQ68" s="231" t="str">
        <f>'1'!EY68</f>
        <v/>
      </c>
      <c r="AR68" s="233">
        <f>'1'!FK68</f>
        <v>4</v>
      </c>
      <c r="AS68" s="27">
        <f>'1'!FL68</f>
        <v>0</v>
      </c>
      <c r="AT68" s="230" t="str">
        <f>'1'!FN68</f>
        <v/>
      </c>
      <c r="AU68" s="230" t="str">
        <f>'1'!FO68</f>
        <v/>
      </c>
      <c r="AV68" s="236">
        <f>'1'!GA68</f>
        <v>2</v>
      </c>
      <c r="AW68" s="39">
        <f>'1'!GB68</f>
        <v>0</v>
      </c>
      <c r="AX68" s="231" t="str">
        <f>'1'!GD68</f>
        <v/>
      </c>
      <c r="AY68" s="231" t="str">
        <f>'1'!GE68</f>
        <v/>
      </c>
      <c r="AZ68" s="233">
        <f>'1'!GQ68</f>
        <v>3</v>
      </c>
      <c r="BA68" s="27">
        <f>'1'!GR68</f>
        <v>0</v>
      </c>
      <c r="BB68" s="230" t="str">
        <f>'1'!GT68</f>
        <v/>
      </c>
      <c r="BC68" s="230" t="str">
        <f>'1'!GU68</f>
        <v/>
      </c>
      <c r="BD68" s="236">
        <f>'1'!HG68</f>
        <v>5</v>
      </c>
      <c r="BE68" s="39">
        <f>'1'!HH68</f>
        <v>0</v>
      </c>
      <c r="BF68" s="231" t="str">
        <f>'1'!HJ68</f>
        <v/>
      </c>
      <c r="BG68" s="231" t="str">
        <f>'1'!HK68</f>
        <v/>
      </c>
      <c r="BH68" s="233" t="str">
        <f>'1'!HW68</f>
        <v/>
      </c>
      <c r="BI68" s="27">
        <f>'1'!HX68</f>
        <v>0</v>
      </c>
      <c r="BJ68" s="230" t="str">
        <f>'1'!HZ68</f>
        <v/>
      </c>
      <c r="BK68" s="230" t="str">
        <f>'1'!IA68</f>
        <v/>
      </c>
      <c r="BL68" s="236" t="str">
        <f>'1'!IM68</f>
        <v/>
      </c>
      <c r="BM68" s="39">
        <f>'1'!IN68</f>
        <v>0</v>
      </c>
      <c r="BN68" s="231" t="str">
        <f>'1'!IP68</f>
        <v/>
      </c>
      <c r="BO68" s="231" t="str">
        <f>'1'!IQ68</f>
        <v/>
      </c>
      <c r="BP68" s="233" t="str">
        <f>'1'!JC68</f>
        <v/>
      </c>
      <c r="BQ68" s="27">
        <f>'1'!JD68</f>
        <v>0</v>
      </c>
      <c r="BR68" s="230" t="str">
        <f>'1'!JF68</f>
        <v/>
      </c>
      <c r="BS68" s="230" t="str">
        <f>'1'!JG68</f>
        <v/>
      </c>
      <c r="BT68" s="236" t="str">
        <f>'1'!JS68</f>
        <v/>
      </c>
      <c r="BU68" s="39">
        <f>'1'!JT68</f>
        <v>0</v>
      </c>
      <c r="BV68" s="231" t="str">
        <f>'1'!JV68</f>
        <v/>
      </c>
      <c r="BW68" s="231" t="str">
        <f>'1'!JW68</f>
        <v/>
      </c>
      <c r="BX68" s="233" t="str">
        <f>'1'!KI68</f>
        <v/>
      </c>
      <c r="BY68" s="27">
        <f>'1'!KJ68</f>
        <v>0</v>
      </c>
      <c r="BZ68" s="230" t="str">
        <f>'1'!KL68</f>
        <v/>
      </c>
      <c r="CA68" s="230" t="str">
        <f>'1'!KM68</f>
        <v/>
      </c>
      <c r="CB68" s="236" t="str">
        <f>'1'!KY68</f>
        <v/>
      </c>
      <c r="CC68" s="39">
        <f>'1'!KZ68</f>
        <v>0</v>
      </c>
      <c r="CD68" s="231" t="str">
        <f>'1'!LB68</f>
        <v/>
      </c>
      <c r="CE68" s="231" t="str">
        <f>'1'!LC68</f>
        <v/>
      </c>
      <c r="CF68" s="231"/>
      <c r="CG68" s="231"/>
      <c r="CH68" s="233" t="str">
        <f t="shared" si="208"/>
        <v/>
      </c>
      <c r="CI68" s="26">
        <f>'1'!HX68</f>
        <v>0</v>
      </c>
      <c r="CJ68" s="24" t="str">
        <f>'1'!HZ68</f>
        <v/>
      </c>
      <c r="CK68" s="234" t="str">
        <f>'1'!IA68</f>
        <v/>
      </c>
      <c r="CL68" s="236" t="str">
        <f t="shared" si="209"/>
        <v/>
      </c>
      <c r="CM68" s="38">
        <f>'1'!IN68</f>
        <v>0</v>
      </c>
      <c r="CN68" s="36" t="str">
        <f>'1'!IP68</f>
        <v/>
      </c>
      <c r="CO68" s="235" t="str">
        <f>'1'!IQ68</f>
        <v/>
      </c>
      <c r="CP68" s="233" t="str">
        <f t="shared" si="210"/>
        <v/>
      </c>
      <c r="CQ68" s="26">
        <f>'1'!JD68</f>
        <v>0</v>
      </c>
      <c r="CR68" s="24" t="str">
        <f>'1'!JF68</f>
        <v/>
      </c>
      <c r="CS68" s="234" t="str">
        <f>'1'!JG68</f>
        <v/>
      </c>
      <c r="CT68" s="236" t="str">
        <f t="shared" si="211"/>
        <v/>
      </c>
      <c r="CU68" s="38">
        <f>'1'!JT68</f>
        <v>0</v>
      </c>
      <c r="CV68" s="36" t="str">
        <f>'1'!JV68</f>
        <v/>
      </c>
      <c r="CW68" s="235" t="str">
        <f>'1'!JW68</f>
        <v/>
      </c>
      <c r="CX68" s="233" t="str">
        <f t="shared" si="212"/>
        <v>#REF!</v>
      </c>
      <c r="CY68" s="24">
        <f>'1'!KJ68</f>
        <v>0</v>
      </c>
      <c r="CZ68" s="24" t="str">
        <f>'1'!KL68</f>
        <v/>
      </c>
      <c r="DA68" s="24" t="str">
        <f>'1'!KM68</f>
        <v/>
      </c>
      <c r="DB68" s="236" t="str">
        <f t="shared" si="213"/>
        <v>#REF!</v>
      </c>
      <c r="DC68" s="36">
        <f>'1'!KZ68</f>
        <v>0</v>
      </c>
      <c r="DD68" s="36" t="str">
        <f>'1'!LB68</f>
        <v/>
      </c>
      <c r="DE68" s="36" t="str">
        <f>'1'!LC68</f>
        <v/>
      </c>
      <c r="DF68" s="233" t="str">
        <f t="shared" si="214"/>
        <v>#REF!</v>
      </c>
      <c r="DG68" s="24" t="str">
        <f t="shared" ref="DG68:DI68" si="270">#REF!</f>
        <v>#REF!</v>
      </c>
      <c r="DH68" s="24" t="str">
        <f t="shared" si="270"/>
        <v>#REF!</v>
      </c>
      <c r="DI68" s="24" t="str">
        <f t="shared" si="270"/>
        <v>#REF!</v>
      </c>
      <c r="DJ68" s="236" t="str">
        <f t="shared" si="216"/>
        <v>#REF!</v>
      </c>
      <c r="DK68" s="36" t="str">
        <f t="shared" ref="DK68:DM68" si="271">#REF!</f>
        <v>#REF!</v>
      </c>
      <c r="DL68" s="36" t="str">
        <f t="shared" si="271"/>
        <v>#REF!</v>
      </c>
      <c r="DM68" s="36" t="str">
        <f t="shared" si="271"/>
        <v>#REF!</v>
      </c>
      <c r="DN68" s="159" t="str">
        <f t="shared" si="218"/>
        <v>#REF!</v>
      </c>
      <c r="DO68" s="24" t="str">
        <f t="shared" ref="DO68:DQ68" si="272">#REF!</f>
        <v>#REF!</v>
      </c>
      <c r="DP68" s="24" t="str">
        <f t="shared" si="272"/>
        <v>#REF!</v>
      </c>
      <c r="DQ68" s="24" t="str">
        <f t="shared" si="272"/>
        <v>#REF!</v>
      </c>
      <c r="DR68" s="209" t="str">
        <f t="shared" si="220"/>
        <v>#REF!</v>
      </c>
      <c r="DS68" s="210" t="str">
        <f t="shared" si="13"/>
        <v>#REF!</v>
      </c>
      <c r="DT68" s="210" t="str">
        <f t="shared" ref="DT68:DU68" si="273">#REF!</f>
        <v>#REF!</v>
      </c>
      <c r="DU68" s="210" t="str">
        <f t="shared" si="273"/>
        <v>#REF!</v>
      </c>
    </row>
    <row r="69" ht="15.75" customHeight="1">
      <c r="A69" s="250" t="str">
        <f>'1'!A69</f>
        <v/>
      </c>
      <c r="B69" s="251" t="str">
        <f>'1'!B69</f>
        <v/>
      </c>
      <c r="C69" s="252">
        <f>'1'!C69</f>
        <v>-372700</v>
      </c>
      <c r="D69" s="253">
        <f>'1'!G69</f>
        <v>1</v>
      </c>
      <c r="E69" s="254">
        <f>'1'!H69</f>
        <v>0</v>
      </c>
      <c r="F69" s="255"/>
      <c r="G69" s="256">
        <f>'1'!K69</f>
        <v>-21400</v>
      </c>
      <c r="H69" s="253">
        <f>'1'!W69</f>
        <v>1</v>
      </c>
      <c r="I69" s="254">
        <f>'1'!X69</f>
        <v>0</v>
      </c>
      <c r="J69" s="255" t="str">
        <f>'1'!Z69</f>
        <v/>
      </c>
      <c r="K69" s="256">
        <f>'1'!AA69</f>
        <v>-35900</v>
      </c>
      <c r="L69" s="253">
        <f>'1'!AM69</f>
        <v>2</v>
      </c>
      <c r="M69" s="254">
        <f>'1'!AN69</f>
        <v>0</v>
      </c>
      <c r="N69" s="255" t="str">
        <f>'1'!AP69</f>
        <v/>
      </c>
      <c r="O69" s="256">
        <f>'1'!AQ69</f>
        <v>-43900</v>
      </c>
      <c r="P69" s="253">
        <f>'1'!BC69</f>
        <v>4</v>
      </c>
      <c r="Q69" s="254">
        <f>'1'!BD69</f>
        <v>0</v>
      </c>
      <c r="R69" s="255" t="str">
        <f>'1'!BF69</f>
        <v/>
      </c>
      <c r="S69" s="256">
        <f>'1'!BG69</f>
        <v>-16500</v>
      </c>
      <c r="T69" s="253">
        <f>'1'!BS69</f>
        <v>4</v>
      </c>
      <c r="U69" s="254">
        <f>'1'!BT69</f>
        <v>0</v>
      </c>
      <c r="V69" s="255" t="str">
        <f>'1'!BV69</f>
        <v/>
      </c>
      <c r="W69" s="256">
        <f>'1'!BW69</f>
        <v>-12700</v>
      </c>
      <c r="X69" s="253">
        <f>'1'!CI69</f>
        <v>2</v>
      </c>
      <c r="Y69" s="254">
        <f>'1'!CJ69</f>
        <v>0</v>
      </c>
      <c r="Z69" s="255" t="str">
        <f>'1'!CL69</f>
        <v/>
      </c>
      <c r="AA69" s="256">
        <f>'1'!CM69</f>
        <v>-12300</v>
      </c>
      <c r="AB69" s="253">
        <f>'1'!CY69</f>
        <v>2</v>
      </c>
      <c r="AC69" s="254">
        <f>'1'!CZ69</f>
        <v>0</v>
      </c>
      <c r="AD69" s="257" t="str">
        <f>'1'!DB69</f>
        <v/>
      </c>
      <c r="AE69" s="256">
        <f>'1'!DC69</f>
        <v>-5200</v>
      </c>
      <c r="AF69" s="253">
        <f>'1'!DO69</f>
        <v>2</v>
      </c>
      <c r="AG69" s="254">
        <f>'1'!DP69</f>
        <v>0</v>
      </c>
      <c r="AH69" s="255" t="str">
        <f>'1'!DR69</f>
        <v/>
      </c>
      <c r="AI69" s="256">
        <f>'1'!DS69</f>
        <v>-16100</v>
      </c>
      <c r="AJ69" s="253">
        <f>'1'!EE69</f>
        <v>5</v>
      </c>
      <c r="AK69" s="254">
        <f>'1'!EF69</f>
        <v>0</v>
      </c>
      <c r="AL69" s="255" t="str">
        <f>'1'!EH69</f>
        <v/>
      </c>
      <c r="AM69" s="256">
        <f>'1'!EI69</f>
        <v>-41700</v>
      </c>
      <c r="AN69" s="253">
        <f>'1'!EU69</f>
        <v>19</v>
      </c>
      <c r="AO69" s="254">
        <f>'1'!EV69</f>
        <v>0</v>
      </c>
      <c r="AP69" s="255" t="str">
        <f>'1'!EX69</f>
        <v/>
      </c>
      <c r="AQ69" s="256">
        <f>'1'!EY69</f>
        <v>-41100</v>
      </c>
      <c r="AR69" s="253">
        <f>'1'!FK69</f>
        <v>4</v>
      </c>
      <c r="AS69" s="254">
        <f>'1'!FL69</f>
        <v>0</v>
      </c>
      <c r="AT69" s="255" t="str">
        <f>'1'!FN69</f>
        <v/>
      </c>
      <c r="AU69" s="256">
        <f>'1'!FO69</f>
        <v>-34900</v>
      </c>
      <c r="AV69" s="253">
        <f>'1'!GA69</f>
        <v>2</v>
      </c>
      <c r="AW69" s="254">
        <f>'1'!GB69</f>
        <v>0</v>
      </c>
      <c r="AX69" s="255" t="str">
        <f>'1'!GD69</f>
        <v/>
      </c>
      <c r="AY69" s="256">
        <f>'1'!GE69</f>
        <v>-29900</v>
      </c>
      <c r="AZ69" s="253">
        <f>'1'!GQ69</f>
        <v>3</v>
      </c>
      <c r="BA69" s="254">
        <f>'1'!GR69</f>
        <v>0</v>
      </c>
      <c r="BB69" s="255" t="str">
        <f>'1'!GT69</f>
        <v/>
      </c>
      <c r="BC69" s="256">
        <f>'1'!GU69</f>
        <v>-12200</v>
      </c>
      <c r="BD69" s="253">
        <f>'1'!HG69</f>
        <v>5</v>
      </c>
      <c r="BE69" s="254">
        <f>'1'!HH69</f>
        <v>0</v>
      </c>
      <c r="BF69" s="255" t="str">
        <f>'1'!HJ69</f>
        <v/>
      </c>
      <c r="BG69" s="256">
        <f>'1'!HK69</f>
        <v>-48900</v>
      </c>
      <c r="BH69" s="253" t="str">
        <f>'1'!HW69</f>
        <v/>
      </c>
      <c r="BI69" s="254">
        <f>'1'!HX69</f>
        <v>0</v>
      </c>
      <c r="BJ69" s="255" t="str">
        <f>'1'!HZ69</f>
        <v/>
      </c>
      <c r="BK69" s="256">
        <f>'1'!IA69</f>
        <v>0</v>
      </c>
      <c r="BL69" s="253" t="str">
        <f>'1'!IM69</f>
        <v/>
      </c>
      <c r="BM69" s="254">
        <f>'1'!IN69</f>
        <v>0</v>
      </c>
      <c r="BN69" s="255" t="str">
        <f>'1'!IP69</f>
        <v/>
      </c>
      <c r="BO69" s="256">
        <f>'1'!IQ69</f>
        <v>0</v>
      </c>
      <c r="BP69" s="253" t="str">
        <f>'1'!JC69</f>
        <v/>
      </c>
      <c r="BQ69" s="254">
        <f>'1'!JD69</f>
        <v>0</v>
      </c>
      <c r="BR69" s="255" t="str">
        <f>'1'!JF69</f>
        <v/>
      </c>
      <c r="BS69" s="256">
        <f>'1'!JG69</f>
        <v>0</v>
      </c>
      <c r="BT69" s="253" t="str">
        <f>'1'!JS69</f>
        <v/>
      </c>
      <c r="BU69" s="254">
        <f>'1'!JT69</f>
        <v>0</v>
      </c>
      <c r="BV69" s="255" t="str">
        <f>'1'!JV69</f>
        <v/>
      </c>
      <c r="BW69" s="256">
        <f>'1'!JW69</f>
        <v>0</v>
      </c>
      <c r="BX69" s="253" t="str">
        <f>'1'!KI69</f>
        <v/>
      </c>
      <c r="BY69" s="254">
        <f>'1'!KJ69</f>
        <v>0</v>
      </c>
      <c r="BZ69" s="255" t="str">
        <f>'1'!KL69</f>
        <v/>
      </c>
      <c r="CA69" s="256">
        <f>'1'!KM69</f>
        <v>0</v>
      </c>
      <c r="CB69" s="253" t="str">
        <f>'1'!KY69</f>
        <v/>
      </c>
      <c r="CC69" s="254">
        <f>'1'!KZ69</f>
        <v>0</v>
      </c>
      <c r="CD69" s="255" t="str">
        <f>'1'!LB69</f>
        <v/>
      </c>
      <c r="CE69" s="256">
        <f>'1'!LC69</f>
        <v>0</v>
      </c>
      <c r="CF69" s="256"/>
      <c r="CG69" s="256"/>
      <c r="CH69" s="253" t="str">
        <f t="shared" si="208"/>
        <v/>
      </c>
      <c r="CI69" s="258">
        <f>'1'!HX69</f>
        <v>0</v>
      </c>
      <c r="CJ69" s="259" t="str">
        <f>'1'!HZ69</f>
        <v/>
      </c>
      <c r="CK69" s="260">
        <f>'1'!IA69</f>
        <v>0</v>
      </c>
      <c r="CL69" s="253" t="str">
        <f t="shared" si="209"/>
        <v/>
      </c>
      <c r="CM69" s="258">
        <f>'1'!IN69</f>
        <v>0</v>
      </c>
      <c r="CN69" s="259" t="str">
        <f>'1'!IP69</f>
        <v/>
      </c>
      <c r="CO69" s="260">
        <f>'1'!IQ69</f>
        <v>0</v>
      </c>
      <c r="CP69" s="253" t="str">
        <f t="shared" si="210"/>
        <v/>
      </c>
      <c r="CQ69" s="258">
        <f>'1'!JD69</f>
        <v>0</v>
      </c>
      <c r="CR69" s="259" t="str">
        <f>'1'!JF69</f>
        <v/>
      </c>
      <c r="CS69" s="260">
        <f>'1'!JG69</f>
        <v>0</v>
      </c>
      <c r="CT69" s="253" t="str">
        <f t="shared" si="211"/>
        <v/>
      </c>
      <c r="CU69" s="258">
        <f>'1'!JT69</f>
        <v>0</v>
      </c>
      <c r="CV69" s="259" t="str">
        <f>'1'!JV69</f>
        <v/>
      </c>
      <c r="CW69" s="260">
        <f>'1'!JW69</f>
        <v>0</v>
      </c>
      <c r="CX69" s="253" t="str">
        <f t="shared" si="212"/>
        <v>#REF!</v>
      </c>
      <c r="CY69" s="259">
        <f>'1'!KJ69</f>
        <v>0</v>
      </c>
      <c r="CZ69" s="259" t="str">
        <f>'1'!KL69</f>
        <v/>
      </c>
      <c r="DA69" s="261">
        <f>'1'!KM69</f>
        <v>0</v>
      </c>
      <c r="DB69" s="253" t="str">
        <f t="shared" si="213"/>
        <v>#REF!</v>
      </c>
      <c r="DC69" s="259">
        <f>'1'!KZ69</f>
        <v>0</v>
      </c>
      <c r="DD69" s="259" t="str">
        <f>'1'!LB69</f>
        <v/>
      </c>
      <c r="DE69" s="261">
        <f>'1'!LC69</f>
        <v>0</v>
      </c>
      <c r="DF69" s="253" t="str">
        <f t="shared" si="214"/>
        <v>#REF!</v>
      </c>
      <c r="DG69" s="259" t="str">
        <f t="shared" ref="DG69:DI69" si="274">#REF!</f>
        <v>#REF!</v>
      </c>
      <c r="DH69" s="259" t="str">
        <f t="shared" si="274"/>
        <v>#REF!</v>
      </c>
      <c r="DI69" s="259" t="str">
        <f t="shared" si="274"/>
        <v>#REF!</v>
      </c>
      <c r="DJ69" s="253" t="str">
        <f t="shared" si="216"/>
        <v>#REF!</v>
      </c>
      <c r="DK69" s="259" t="str">
        <f t="shared" ref="DK69:DM69" si="275">#REF!</f>
        <v>#REF!</v>
      </c>
      <c r="DL69" s="259" t="str">
        <f t="shared" si="275"/>
        <v>#REF!</v>
      </c>
      <c r="DM69" s="259" t="str">
        <f t="shared" si="275"/>
        <v>#REF!</v>
      </c>
      <c r="DN69" s="139" t="str">
        <f t="shared" si="218"/>
        <v>#REF!</v>
      </c>
      <c r="DO69" s="259" t="str">
        <f t="shared" ref="DO69:DQ69" si="276">#REF!</f>
        <v>#REF!</v>
      </c>
      <c r="DP69" s="259" t="str">
        <f t="shared" si="276"/>
        <v>#REF!</v>
      </c>
      <c r="DQ69" s="259" t="str">
        <f t="shared" si="276"/>
        <v>#REF!</v>
      </c>
      <c r="DR69" s="139" t="str">
        <f t="shared" si="220"/>
        <v>#REF!</v>
      </c>
      <c r="DS69" s="259" t="str">
        <f t="shared" si="13"/>
        <v>#REF!</v>
      </c>
      <c r="DT69" s="259" t="str">
        <f t="shared" ref="DT69:DU69" si="277">#REF!</f>
        <v>#REF!</v>
      </c>
      <c r="DU69" s="259" t="str">
        <f t="shared" si="277"/>
        <v>#REF!</v>
      </c>
    </row>
    <row r="70" ht="15.75" customHeight="1">
      <c r="A70" s="228">
        <f>'1'!A70</f>
        <v>46174</v>
      </c>
      <c r="B70" s="229" t="str">
        <f>'1'!B70</f>
        <v>月</v>
      </c>
      <c r="C70" s="232">
        <f>'1'!C70</f>
        <v>0</v>
      </c>
      <c r="D70" s="233">
        <f>'1'!G70</f>
        <v>1</v>
      </c>
      <c r="E70" s="27">
        <f>'1'!H70</f>
        <v>0</v>
      </c>
      <c r="F70" s="230" t="str">
        <f>'1'!J70</f>
        <v/>
      </c>
      <c r="G70" s="230" t="str">
        <f>'1'!K70</f>
        <v/>
      </c>
      <c r="H70" s="236">
        <f>'1'!W70</f>
        <v>1</v>
      </c>
      <c r="I70" s="39">
        <f>'1'!X70</f>
        <v>0</v>
      </c>
      <c r="J70" s="231" t="str">
        <f>'1'!Z70</f>
        <v/>
      </c>
      <c r="K70" s="231" t="str">
        <f>'1'!AA70</f>
        <v/>
      </c>
      <c r="L70" s="233">
        <f>'1'!AM70</f>
        <v>2</v>
      </c>
      <c r="M70" s="27">
        <f>'1'!AN70</f>
        <v>0</v>
      </c>
      <c r="N70" s="230" t="str">
        <f>'1'!AP70</f>
        <v/>
      </c>
      <c r="O70" s="230" t="str">
        <f>'1'!AQ70</f>
        <v/>
      </c>
      <c r="P70" s="236">
        <f>'1'!BC70</f>
        <v>4</v>
      </c>
      <c r="Q70" s="39">
        <f>'1'!BD70</f>
        <v>0</v>
      </c>
      <c r="R70" s="231" t="str">
        <f>'1'!BF70</f>
        <v/>
      </c>
      <c r="S70" s="231" t="str">
        <f>'1'!BG70</f>
        <v/>
      </c>
      <c r="T70" s="233">
        <f>'1'!BS70</f>
        <v>4</v>
      </c>
      <c r="U70" s="27">
        <f>'1'!BT70</f>
        <v>0</v>
      </c>
      <c r="V70" s="230" t="str">
        <f>'1'!BV70</f>
        <v/>
      </c>
      <c r="W70" s="230" t="str">
        <f>'1'!BW70</f>
        <v/>
      </c>
      <c r="X70" s="236">
        <f>'1'!CI70</f>
        <v>2</v>
      </c>
      <c r="Y70" s="39">
        <f>'1'!CJ70</f>
        <v>0</v>
      </c>
      <c r="Z70" s="231" t="str">
        <f>'1'!CL70</f>
        <v/>
      </c>
      <c r="AA70" s="231" t="str">
        <f>'1'!CM70</f>
        <v/>
      </c>
      <c r="AB70" s="233">
        <f>'1'!CY70</f>
        <v>2</v>
      </c>
      <c r="AC70" s="27">
        <f>'1'!CZ70</f>
        <v>0</v>
      </c>
      <c r="AD70" s="226" t="str">
        <f>'1'!DB70</f>
        <v/>
      </c>
      <c r="AE70" s="230" t="str">
        <f>'1'!DC70</f>
        <v/>
      </c>
      <c r="AF70" s="236">
        <f>'1'!DO70</f>
        <v>2</v>
      </c>
      <c r="AG70" s="39">
        <f>'1'!DP70</f>
        <v>0</v>
      </c>
      <c r="AH70" s="231" t="str">
        <f>'1'!DR70</f>
        <v/>
      </c>
      <c r="AI70" s="231" t="str">
        <f>'1'!DS70</f>
        <v/>
      </c>
      <c r="AJ70" s="233">
        <f>'1'!EE70</f>
        <v>5</v>
      </c>
      <c r="AK70" s="27">
        <f>'1'!EF70</f>
        <v>0</v>
      </c>
      <c r="AL70" s="230" t="str">
        <f>'1'!EH70</f>
        <v/>
      </c>
      <c r="AM70" s="230" t="str">
        <f>'1'!EI70</f>
        <v/>
      </c>
      <c r="AN70" s="236">
        <f>'1'!EU70</f>
        <v>19</v>
      </c>
      <c r="AO70" s="39">
        <f>'1'!EV70</f>
        <v>0</v>
      </c>
      <c r="AP70" s="231" t="str">
        <f>'1'!EX70</f>
        <v/>
      </c>
      <c r="AQ70" s="231" t="str">
        <f>'1'!EY70</f>
        <v/>
      </c>
      <c r="AR70" s="233">
        <f>'1'!FK70</f>
        <v>4</v>
      </c>
      <c r="AS70" s="27">
        <f>'1'!FL70</f>
        <v>0</v>
      </c>
      <c r="AT70" s="230" t="str">
        <f>'1'!FN70</f>
        <v/>
      </c>
      <c r="AU70" s="230" t="str">
        <f>'1'!FO70</f>
        <v/>
      </c>
      <c r="AV70" s="236">
        <f>'1'!GA70</f>
        <v>2</v>
      </c>
      <c r="AW70" s="39">
        <f>'1'!GB70</f>
        <v>0</v>
      </c>
      <c r="AX70" s="231" t="str">
        <f>'1'!GD70</f>
        <v/>
      </c>
      <c r="AY70" s="231" t="str">
        <f>'1'!GE70</f>
        <v/>
      </c>
      <c r="AZ70" s="233">
        <f>'1'!GQ70</f>
        <v>3</v>
      </c>
      <c r="BA70" s="27">
        <f>'1'!GR70</f>
        <v>0</v>
      </c>
      <c r="BB70" s="230" t="str">
        <f>'1'!GT70</f>
        <v/>
      </c>
      <c r="BC70" s="230" t="str">
        <f>'1'!GU70</f>
        <v/>
      </c>
      <c r="BD70" s="236">
        <f>'1'!HG70</f>
        <v>5</v>
      </c>
      <c r="BE70" s="39">
        <f>'1'!HH70</f>
        <v>0</v>
      </c>
      <c r="BF70" s="231" t="str">
        <f>'1'!HJ70</f>
        <v/>
      </c>
      <c r="BG70" s="231" t="str">
        <f>'1'!HK70</f>
        <v/>
      </c>
      <c r="BH70" s="233" t="str">
        <f>'1'!HW70</f>
        <v/>
      </c>
      <c r="BI70" s="27">
        <f>'1'!HX70</f>
        <v>0</v>
      </c>
      <c r="BJ70" s="230" t="str">
        <f>'1'!HZ70</f>
        <v/>
      </c>
      <c r="BK70" s="230" t="str">
        <f>'1'!IA70</f>
        <v/>
      </c>
      <c r="BL70" s="236" t="str">
        <f>'1'!IM70</f>
        <v/>
      </c>
      <c r="BM70" s="39">
        <f>'1'!IN70</f>
        <v>0</v>
      </c>
      <c r="BN70" s="231" t="str">
        <f>'1'!IP70</f>
        <v/>
      </c>
      <c r="BO70" s="231" t="str">
        <f>'1'!IQ70</f>
        <v/>
      </c>
      <c r="BP70" s="233" t="str">
        <f>'1'!JC70</f>
        <v/>
      </c>
      <c r="BQ70" s="27">
        <f>'1'!JD70</f>
        <v>0</v>
      </c>
      <c r="BR70" s="230" t="str">
        <f>'1'!JF70</f>
        <v/>
      </c>
      <c r="BS70" s="230" t="str">
        <f>'1'!JG70</f>
        <v/>
      </c>
      <c r="BT70" s="236" t="str">
        <f>'1'!JS70</f>
        <v/>
      </c>
      <c r="BU70" s="39">
        <f>'1'!JT70</f>
        <v>0</v>
      </c>
      <c r="BV70" s="231" t="str">
        <f>'1'!JV70</f>
        <v/>
      </c>
      <c r="BW70" s="231" t="str">
        <f>'1'!JW70</f>
        <v/>
      </c>
      <c r="BX70" s="233" t="str">
        <f>'1'!KI70</f>
        <v/>
      </c>
      <c r="BY70" s="27">
        <f>'1'!KJ70</f>
        <v>0</v>
      </c>
      <c r="BZ70" s="230" t="str">
        <f>'1'!KL70</f>
        <v/>
      </c>
      <c r="CA70" s="230" t="str">
        <f>'1'!KM70</f>
        <v/>
      </c>
      <c r="CB70" s="236" t="str">
        <f>'1'!KY70</f>
        <v/>
      </c>
      <c r="CC70" s="39">
        <f>'1'!KZ70</f>
        <v>0</v>
      </c>
      <c r="CD70" s="231" t="str">
        <f>'1'!LB70</f>
        <v/>
      </c>
      <c r="CE70" s="231" t="str">
        <f>'1'!LC70</f>
        <v/>
      </c>
      <c r="CF70" s="231"/>
      <c r="CG70" s="231"/>
      <c r="CH70" s="233" t="str">
        <f t="shared" si="208"/>
        <v/>
      </c>
      <c r="CI70" s="26">
        <f>'1'!HX70</f>
        <v>0</v>
      </c>
      <c r="CJ70" s="24" t="str">
        <f>'1'!HZ70</f>
        <v/>
      </c>
      <c r="CK70" s="234" t="str">
        <f>'1'!IA70</f>
        <v/>
      </c>
      <c r="CL70" s="236" t="str">
        <f t="shared" si="209"/>
        <v/>
      </c>
      <c r="CM70" s="38">
        <f>'1'!IN70</f>
        <v>0</v>
      </c>
      <c r="CN70" s="36" t="str">
        <f>'1'!IP70</f>
        <v/>
      </c>
      <c r="CO70" s="235" t="str">
        <f>'1'!IQ70</f>
        <v/>
      </c>
      <c r="CP70" s="233" t="str">
        <f t="shared" si="210"/>
        <v/>
      </c>
      <c r="CQ70" s="26">
        <f>'1'!JD70</f>
        <v>0</v>
      </c>
      <c r="CR70" s="24" t="str">
        <f>'1'!JF70</f>
        <v/>
      </c>
      <c r="CS70" s="234" t="str">
        <f>'1'!JG70</f>
        <v/>
      </c>
      <c r="CT70" s="236" t="str">
        <f t="shared" si="211"/>
        <v/>
      </c>
      <c r="CU70" s="38">
        <f>'1'!JT70</f>
        <v>0</v>
      </c>
      <c r="CV70" s="36" t="str">
        <f>'1'!JV70</f>
        <v/>
      </c>
      <c r="CW70" s="235" t="str">
        <f>'1'!JW70</f>
        <v/>
      </c>
      <c r="CX70" s="233" t="str">
        <f t="shared" si="212"/>
        <v>#REF!</v>
      </c>
      <c r="CY70" s="24">
        <f>'1'!KJ70</f>
        <v>0</v>
      </c>
      <c r="CZ70" s="24" t="str">
        <f>'1'!KL70</f>
        <v/>
      </c>
      <c r="DA70" s="24" t="str">
        <f>'1'!KM70</f>
        <v/>
      </c>
      <c r="DB70" s="236" t="str">
        <f t="shared" si="213"/>
        <v>#REF!</v>
      </c>
      <c r="DC70" s="36">
        <f>'1'!KZ70</f>
        <v>0</v>
      </c>
      <c r="DD70" s="36" t="str">
        <f>'1'!LB70</f>
        <v/>
      </c>
      <c r="DE70" s="36" t="str">
        <f>'1'!LC70</f>
        <v/>
      </c>
      <c r="DF70" s="233" t="str">
        <f t="shared" si="214"/>
        <v>#REF!</v>
      </c>
      <c r="DG70" s="24" t="str">
        <f t="shared" ref="DG70:DI70" si="278">#REF!</f>
        <v>#REF!</v>
      </c>
      <c r="DH70" s="24" t="str">
        <f t="shared" si="278"/>
        <v>#REF!</v>
      </c>
      <c r="DI70" s="24" t="str">
        <f t="shared" si="278"/>
        <v>#REF!</v>
      </c>
      <c r="DJ70" s="236" t="str">
        <f t="shared" si="216"/>
        <v>#REF!</v>
      </c>
      <c r="DK70" s="36" t="str">
        <f t="shared" ref="DK70:DM70" si="279">#REF!</f>
        <v>#REF!</v>
      </c>
      <c r="DL70" s="36" t="str">
        <f t="shared" si="279"/>
        <v>#REF!</v>
      </c>
      <c r="DM70" s="36" t="str">
        <f t="shared" si="279"/>
        <v>#REF!</v>
      </c>
      <c r="DN70" s="159" t="str">
        <f t="shared" si="218"/>
        <v>#REF!</v>
      </c>
      <c r="DO70" s="24" t="str">
        <f t="shared" ref="DO70:DQ70" si="280">#REF!</f>
        <v>#REF!</v>
      </c>
      <c r="DP70" s="24" t="str">
        <f t="shared" si="280"/>
        <v>#REF!</v>
      </c>
      <c r="DQ70" s="24" t="str">
        <f t="shared" si="280"/>
        <v>#REF!</v>
      </c>
      <c r="DR70" s="209" t="str">
        <f t="shared" si="220"/>
        <v>#REF!</v>
      </c>
      <c r="DS70" s="210" t="str">
        <f t="shared" si="13"/>
        <v>#REF!</v>
      </c>
      <c r="DT70" s="210" t="str">
        <f t="shared" ref="DT70:DU70" si="281">#REF!</f>
        <v>#REF!</v>
      </c>
      <c r="DU70" s="210" t="str">
        <f t="shared" si="281"/>
        <v>#REF!</v>
      </c>
    </row>
    <row r="71" ht="15.75" customHeight="1">
      <c r="A71" s="228">
        <f>'1'!A71</f>
        <v>46175</v>
      </c>
      <c r="B71" s="229" t="str">
        <f>'1'!B71</f>
        <v>火</v>
      </c>
      <c r="C71" s="232">
        <f>'1'!C71</f>
        <v>0</v>
      </c>
      <c r="D71" s="233">
        <f>'1'!G71</f>
        <v>1</v>
      </c>
      <c r="E71" s="27">
        <f>'1'!H71</f>
        <v>0</v>
      </c>
      <c r="F71" s="230" t="str">
        <f>'1'!J71</f>
        <v/>
      </c>
      <c r="G71" s="230" t="str">
        <f>'1'!K71</f>
        <v/>
      </c>
      <c r="H71" s="236">
        <f>'1'!W71</f>
        <v>1</v>
      </c>
      <c r="I71" s="39">
        <f>'1'!X71</f>
        <v>0</v>
      </c>
      <c r="J71" s="231" t="str">
        <f>'1'!Z71</f>
        <v/>
      </c>
      <c r="K71" s="231" t="str">
        <f>'1'!AA71</f>
        <v/>
      </c>
      <c r="L71" s="233">
        <f>'1'!AM71</f>
        <v>2</v>
      </c>
      <c r="M71" s="27">
        <f>'1'!AN71</f>
        <v>0</v>
      </c>
      <c r="N71" s="230" t="str">
        <f>'1'!AP71</f>
        <v/>
      </c>
      <c r="O71" s="230" t="str">
        <f>'1'!AQ71</f>
        <v/>
      </c>
      <c r="P71" s="236">
        <f>'1'!BC71</f>
        <v>4</v>
      </c>
      <c r="Q71" s="39">
        <f>'1'!BD71</f>
        <v>0</v>
      </c>
      <c r="R71" s="231" t="str">
        <f>'1'!BF71</f>
        <v/>
      </c>
      <c r="S71" s="231" t="str">
        <f>'1'!BG71</f>
        <v/>
      </c>
      <c r="T71" s="233">
        <f>'1'!BS71</f>
        <v>4</v>
      </c>
      <c r="U71" s="27">
        <f>'1'!BT71</f>
        <v>0</v>
      </c>
      <c r="V71" s="230" t="str">
        <f>'1'!BV71</f>
        <v/>
      </c>
      <c r="W71" s="230" t="str">
        <f>'1'!BW71</f>
        <v/>
      </c>
      <c r="X71" s="236">
        <f>'1'!CI71</f>
        <v>2</v>
      </c>
      <c r="Y71" s="39">
        <f>'1'!CJ71</f>
        <v>0</v>
      </c>
      <c r="Z71" s="231" t="str">
        <f>'1'!CL71</f>
        <v/>
      </c>
      <c r="AA71" s="231" t="str">
        <f>'1'!CM71</f>
        <v/>
      </c>
      <c r="AB71" s="233">
        <f>'1'!CY71</f>
        <v>2</v>
      </c>
      <c r="AC71" s="27">
        <f>'1'!CZ71</f>
        <v>0</v>
      </c>
      <c r="AD71" s="226" t="str">
        <f>'1'!DB71</f>
        <v/>
      </c>
      <c r="AE71" s="230" t="str">
        <f>'1'!DC71</f>
        <v/>
      </c>
      <c r="AF71" s="236">
        <f>'1'!DO71</f>
        <v>2</v>
      </c>
      <c r="AG71" s="39">
        <f>'1'!DP71</f>
        <v>0</v>
      </c>
      <c r="AH71" s="231" t="str">
        <f>'1'!DR71</f>
        <v/>
      </c>
      <c r="AI71" s="231" t="str">
        <f>'1'!DS71</f>
        <v/>
      </c>
      <c r="AJ71" s="233">
        <f>'1'!EE71</f>
        <v>5</v>
      </c>
      <c r="AK71" s="27">
        <f>'1'!EF71</f>
        <v>0</v>
      </c>
      <c r="AL71" s="230" t="str">
        <f>'1'!EH71</f>
        <v/>
      </c>
      <c r="AM71" s="230" t="str">
        <f>'1'!EI71</f>
        <v/>
      </c>
      <c r="AN71" s="236">
        <f>'1'!EU71</f>
        <v>19</v>
      </c>
      <c r="AO71" s="39">
        <f>'1'!EV71</f>
        <v>0</v>
      </c>
      <c r="AP71" s="231" t="str">
        <f>'1'!EX71</f>
        <v/>
      </c>
      <c r="AQ71" s="231" t="str">
        <f>'1'!EY71</f>
        <v/>
      </c>
      <c r="AR71" s="233">
        <f>'1'!FK71</f>
        <v>4</v>
      </c>
      <c r="AS71" s="27">
        <f>'1'!FL71</f>
        <v>0</v>
      </c>
      <c r="AT71" s="230" t="str">
        <f>'1'!FN71</f>
        <v/>
      </c>
      <c r="AU71" s="230" t="str">
        <f>'1'!FO71</f>
        <v/>
      </c>
      <c r="AV71" s="236">
        <f>'1'!GA71</f>
        <v>2</v>
      </c>
      <c r="AW71" s="39">
        <f>'1'!GB71</f>
        <v>0</v>
      </c>
      <c r="AX71" s="231" t="str">
        <f>'1'!GD71</f>
        <v/>
      </c>
      <c r="AY71" s="231" t="str">
        <f>'1'!GE71</f>
        <v/>
      </c>
      <c r="AZ71" s="233">
        <f>'1'!GQ71</f>
        <v>3</v>
      </c>
      <c r="BA71" s="27">
        <f>'1'!GR71</f>
        <v>0</v>
      </c>
      <c r="BB71" s="230" t="str">
        <f>'1'!GT71</f>
        <v/>
      </c>
      <c r="BC71" s="230" t="str">
        <f>'1'!GU71</f>
        <v/>
      </c>
      <c r="BD71" s="236">
        <f>'1'!HG71</f>
        <v>5</v>
      </c>
      <c r="BE71" s="39">
        <f>'1'!HH71</f>
        <v>0</v>
      </c>
      <c r="BF71" s="231" t="str">
        <f>'1'!HJ71</f>
        <v/>
      </c>
      <c r="BG71" s="231" t="str">
        <f>'1'!HK71</f>
        <v/>
      </c>
      <c r="BH71" s="233" t="str">
        <f>'1'!HW71</f>
        <v/>
      </c>
      <c r="BI71" s="27">
        <f>'1'!HX71</f>
        <v>0</v>
      </c>
      <c r="BJ71" s="230" t="str">
        <f>'1'!HZ71</f>
        <v/>
      </c>
      <c r="BK71" s="230" t="str">
        <f>'1'!IA71</f>
        <v/>
      </c>
      <c r="BL71" s="236" t="str">
        <f>'1'!IM71</f>
        <v/>
      </c>
      <c r="BM71" s="39">
        <f>'1'!IN71</f>
        <v>0</v>
      </c>
      <c r="BN71" s="231" t="str">
        <f>'1'!IP71</f>
        <v/>
      </c>
      <c r="BO71" s="231" t="str">
        <f>'1'!IQ71</f>
        <v/>
      </c>
      <c r="BP71" s="233" t="str">
        <f>'1'!JC71</f>
        <v/>
      </c>
      <c r="BQ71" s="27">
        <f>'1'!JD71</f>
        <v>0</v>
      </c>
      <c r="BR71" s="230" t="str">
        <f>'1'!JF71</f>
        <v/>
      </c>
      <c r="BS71" s="230" t="str">
        <f>'1'!JG71</f>
        <v/>
      </c>
      <c r="BT71" s="236" t="str">
        <f>'1'!JS71</f>
        <v/>
      </c>
      <c r="BU71" s="39">
        <f>'1'!JT71</f>
        <v>0</v>
      </c>
      <c r="BV71" s="231" t="str">
        <f>'1'!JV71</f>
        <v/>
      </c>
      <c r="BW71" s="231" t="str">
        <f>'1'!JW71</f>
        <v/>
      </c>
      <c r="BX71" s="233" t="str">
        <f>'1'!KI71</f>
        <v/>
      </c>
      <c r="BY71" s="27">
        <f>'1'!KJ71</f>
        <v>0</v>
      </c>
      <c r="BZ71" s="230" t="str">
        <f>'1'!KL71</f>
        <v/>
      </c>
      <c r="CA71" s="230" t="str">
        <f>'1'!KM71</f>
        <v/>
      </c>
      <c r="CB71" s="236" t="str">
        <f>'1'!KY71</f>
        <v/>
      </c>
      <c r="CC71" s="39">
        <f>'1'!KZ71</f>
        <v>0</v>
      </c>
      <c r="CD71" s="231" t="str">
        <f>'1'!LB71</f>
        <v/>
      </c>
      <c r="CE71" s="231" t="str">
        <f>'1'!LC71</f>
        <v/>
      </c>
      <c r="CF71" s="231"/>
      <c r="CG71" s="231"/>
      <c r="CH71" s="233" t="str">
        <f t="shared" si="208"/>
        <v/>
      </c>
      <c r="CI71" s="26">
        <f>'1'!HX71</f>
        <v>0</v>
      </c>
      <c r="CJ71" s="24" t="str">
        <f>'1'!HZ71</f>
        <v/>
      </c>
      <c r="CK71" s="234" t="str">
        <f>'1'!IA71</f>
        <v/>
      </c>
      <c r="CL71" s="236" t="str">
        <f t="shared" si="209"/>
        <v/>
      </c>
      <c r="CM71" s="38">
        <f>'1'!IN71</f>
        <v>0</v>
      </c>
      <c r="CN71" s="36" t="str">
        <f>'1'!IP71</f>
        <v/>
      </c>
      <c r="CO71" s="235" t="str">
        <f>'1'!IQ71</f>
        <v/>
      </c>
      <c r="CP71" s="233" t="str">
        <f t="shared" si="210"/>
        <v/>
      </c>
      <c r="CQ71" s="26">
        <f>'1'!JD71</f>
        <v>0</v>
      </c>
      <c r="CR71" s="24" t="str">
        <f>'1'!JF71</f>
        <v/>
      </c>
      <c r="CS71" s="234" t="str">
        <f>'1'!JG71</f>
        <v/>
      </c>
      <c r="CT71" s="236" t="str">
        <f t="shared" si="211"/>
        <v/>
      </c>
      <c r="CU71" s="38">
        <f>'1'!JT71</f>
        <v>0</v>
      </c>
      <c r="CV71" s="36" t="str">
        <f>'1'!JV71</f>
        <v/>
      </c>
      <c r="CW71" s="235" t="str">
        <f>'1'!JW71</f>
        <v/>
      </c>
      <c r="CX71" s="233" t="str">
        <f t="shared" si="212"/>
        <v>#REF!</v>
      </c>
      <c r="CY71" s="24">
        <f>'1'!KJ71</f>
        <v>0</v>
      </c>
      <c r="CZ71" s="24" t="str">
        <f>'1'!KL71</f>
        <v/>
      </c>
      <c r="DA71" s="24" t="str">
        <f>'1'!KM71</f>
        <v/>
      </c>
      <c r="DB71" s="236" t="str">
        <f t="shared" si="213"/>
        <v>#REF!</v>
      </c>
      <c r="DC71" s="36">
        <f>'1'!KZ71</f>
        <v>0</v>
      </c>
      <c r="DD71" s="36" t="str">
        <f>'1'!LB71</f>
        <v/>
      </c>
      <c r="DE71" s="36" t="str">
        <f>'1'!LC71</f>
        <v/>
      </c>
      <c r="DF71" s="233" t="str">
        <f t="shared" si="214"/>
        <v>#REF!</v>
      </c>
      <c r="DG71" s="24" t="str">
        <f t="shared" ref="DG71:DI71" si="282">#REF!</f>
        <v>#REF!</v>
      </c>
      <c r="DH71" s="24" t="str">
        <f t="shared" si="282"/>
        <v>#REF!</v>
      </c>
      <c r="DI71" s="24" t="str">
        <f t="shared" si="282"/>
        <v>#REF!</v>
      </c>
      <c r="DJ71" s="236" t="str">
        <f t="shared" si="216"/>
        <v>#REF!</v>
      </c>
      <c r="DK71" s="36" t="str">
        <f t="shared" ref="DK71:DM71" si="283">#REF!</f>
        <v>#REF!</v>
      </c>
      <c r="DL71" s="36" t="str">
        <f t="shared" si="283"/>
        <v>#REF!</v>
      </c>
      <c r="DM71" s="36" t="str">
        <f t="shared" si="283"/>
        <v>#REF!</v>
      </c>
      <c r="DN71" s="159" t="str">
        <f t="shared" si="218"/>
        <v>#REF!</v>
      </c>
      <c r="DO71" s="24" t="str">
        <f t="shared" ref="DO71:DQ71" si="284">#REF!</f>
        <v>#REF!</v>
      </c>
      <c r="DP71" s="24" t="str">
        <f t="shared" si="284"/>
        <v>#REF!</v>
      </c>
      <c r="DQ71" s="24" t="str">
        <f t="shared" si="284"/>
        <v>#REF!</v>
      </c>
      <c r="DR71" s="209" t="str">
        <f t="shared" si="220"/>
        <v>#REF!</v>
      </c>
      <c r="DS71" s="210" t="str">
        <f t="shared" si="13"/>
        <v>#REF!</v>
      </c>
      <c r="DT71" s="210" t="str">
        <f t="shared" ref="DT71:DU71" si="285">#REF!</f>
        <v>#REF!</v>
      </c>
      <c r="DU71" s="210" t="str">
        <f t="shared" si="285"/>
        <v>#REF!</v>
      </c>
    </row>
    <row r="72" ht="15.75" customHeight="1">
      <c r="A72" s="228">
        <f>'1'!A72</f>
        <v>46176</v>
      </c>
      <c r="B72" s="229" t="str">
        <f>'1'!B72</f>
        <v>水</v>
      </c>
      <c r="C72" s="232">
        <f>'1'!C72</f>
        <v>0</v>
      </c>
      <c r="D72" s="233">
        <f>'1'!G72</f>
        <v>1</v>
      </c>
      <c r="E72" s="27">
        <f>'1'!H72</f>
        <v>0</v>
      </c>
      <c r="F72" s="230" t="str">
        <f>'1'!J72</f>
        <v/>
      </c>
      <c r="G72" s="230" t="str">
        <f>'1'!K72</f>
        <v/>
      </c>
      <c r="H72" s="236">
        <f>'1'!W72</f>
        <v>1</v>
      </c>
      <c r="I72" s="39">
        <f>'1'!X72</f>
        <v>0</v>
      </c>
      <c r="J72" s="231" t="str">
        <f>'1'!Z72</f>
        <v/>
      </c>
      <c r="K72" s="231" t="str">
        <f>'1'!AA72</f>
        <v/>
      </c>
      <c r="L72" s="233">
        <f>'1'!AM72</f>
        <v>2</v>
      </c>
      <c r="M72" s="27">
        <f>'1'!AN72</f>
        <v>0</v>
      </c>
      <c r="N72" s="230" t="str">
        <f>'1'!AP72</f>
        <v/>
      </c>
      <c r="O72" s="230" t="str">
        <f>'1'!AQ72</f>
        <v/>
      </c>
      <c r="P72" s="236">
        <f>'1'!BC72</f>
        <v>4</v>
      </c>
      <c r="Q72" s="39">
        <f>'1'!BD72</f>
        <v>0</v>
      </c>
      <c r="R72" s="231" t="str">
        <f>'1'!BF72</f>
        <v/>
      </c>
      <c r="S72" s="231" t="str">
        <f>'1'!BG72</f>
        <v/>
      </c>
      <c r="T72" s="233">
        <f>'1'!BS72</f>
        <v>4</v>
      </c>
      <c r="U72" s="27">
        <f>'1'!BT72</f>
        <v>0</v>
      </c>
      <c r="V72" s="230" t="str">
        <f>'1'!BV72</f>
        <v/>
      </c>
      <c r="W72" s="230" t="str">
        <f>'1'!BW72</f>
        <v/>
      </c>
      <c r="X72" s="236">
        <f>'1'!CI72</f>
        <v>2</v>
      </c>
      <c r="Y72" s="39">
        <f>'1'!CJ72</f>
        <v>0</v>
      </c>
      <c r="Z72" s="231" t="str">
        <f>'1'!CL72</f>
        <v/>
      </c>
      <c r="AA72" s="231" t="str">
        <f>'1'!CM72</f>
        <v/>
      </c>
      <c r="AB72" s="233">
        <f>'1'!CY72</f>
        <v>2</v>
      </c>
      <c r="AC72" s="27">
        <f>'1'!CZ72</f>
        <v>0</v>
      </c>
      <c r="AD72" s="226" t="str">
        <f>'1'!DB72</f>
        <v/>
      </c>
      <c r="AE72" s="230" t="str">
        <f>'1'!DC72</f>
        <v/>
      </c>
      <c r="AF72" s="236">
        <f>'1'!DO72</f>
        <v>2</v>
      </c>
      <c r="AG72" s="39">
        <f>'1'!DP72</f>
        <v>0</v>
      </c>
      <c r="AH72" s="231" t="str">
        <f>'1'!DR72</f>
        <v/>
      </c>
      <c r="AI72" s="231" t="str">
        <f>'1'!DS72</f>
        <v/>
      </c>
      <c r="AJ72" s="233">
        <f>'1'!EE72</f>
        <v>5</v>
      </c>
      <c r="AK72" s="27">
        <f>'1'!EF72</f>
        <v>0</v>
      </c>
      <c r="AL72" s="230" t="str">
        <f>'1'!EH72</f>
        <v/>
      </c>
      <c r="AM72" s="230" t="str">
        <f>'1'!EI72</f>
        <v/>
      </c>
      <c r="AN72" s="236">
        <f>'1'!EU72</f>
        <v>19</v>
      </c>
      <c r="AO72" s="39">
        <f>'1'!EV72</f>
        <v>0</v>
      </c>
      <c r="AP72" s="231" t="str">
        <f>'1'!EX72</f>
        <v/>
      </c>
      <c r="AQ72" s="231" t="str">
        <f>'1'!EY72</f>
        <v/>
      </c>
      <c r="AR72" s="233">
        <f>'1'!FK72</f>
        <v>4</v>
      </c>
      <c r="AS72" s="27">
        <f>'1'!FL72</f>
        <v>0</v>
      </c>
      <c r="AT72" s="230" t="str">
        <f>'1'!FN72</f>
        <v/>
      </c>
      <c r="AU72" s="230" t="str">
        <f>'1'!FO72</f>
        <v/>
      </c>
      <c r="AV72" s="236">
        <f>'1'!GA72</f>
        <v>2</v>
      </c>
      <c r="AW72" s="39">
        <f>'1'!GB72</f>
        <v>0</v>
      </c>
      <c r="AX72" s="231" t="str">
        <f>'1'!GD72</f>
        <v/>
      </c>
      <c r="AY72" s="231" t="str">
        <f>'1'!GE72</f>
        <v/>
      </c>
      <c r="AZ72" s="233">
        <f>'1'!GQ72</f>
        <v>3</v>
      </c>
      <c r="BA72" s="27">
        <f>'1'!GR72</f>
        <v>0</v>
      </c>
      <c r="BB72" s="230" t="str">
        <f>'1'!GT72</f>
        <v/>
      </c>
      <c r="BC72" s="230" t="str">
        <f>'1'!GU72</f>
        <v/>
      </c>
      <c r="BD72" s="236">
        <f>'1'!HG72</f>
        <v>5</v>
      </c>
      <c r="BE72" s="39">
        <f>'1'!HH72</f>
        <v>0</v>
      </c>
      <c r="BF72" s="231" t="str">
        <f>'1'!HJ72</f>
        <v/>
      </c>
      <c r="BG72" s="231" t="str">
        <f>'1'!HK72</f>
        <v/>
      </c>
      <c r="BH72" s="233" t="str">
        <f>'1'!HW72</f>
        <v/>
      </c>
      <c r="BI72" s="27">
        <f>'1'!HX72</f>
        <v>0</v>
      </c>
      <c r="BJ72" s="230" t="str">
        <f>'1'!HZ72</f>
        <v/>
      </c>
      <c r="BK72" s="230" t="str">
        <f>'1'!IA72</f>
        <v/>
      </c>
      <c r="BL72" s="236" t="str">
        <f>'1'!IM72</f>
        <v/>
      </c>
      <c r="BM72" s="39">
        <f>'1'!IN72</f>
        <v>0</v>
      </c>
      <c r="BN72" s="231" t="str">
        <f>'1'!IP72</f>
        <v/>
      </c>
      <c r="BO72" s="231" t="str">
        <f>'1'!IQ72</f>
        <v/>
      </c>
      <c r="BP72" s="233" t="str">
        <f>'1'!JC72</f>
        <v/>
      </c>
      <c r="BQ72" s="27">
        <f>'1'!JD72</f>
        <v>0</v>
      </c>
      <c r="BR72" s="230" t="str">
        <f>'1'!JF72</f>
        <v/>
      </c>
      <c r="BS72" s="230" t="str">
        <f>'1'!JG72</f>
        <v/>
      </c>
      <c r="BT72" s="236" t="str">
        <f>'1'!JS72</f>
        <v/>
      </c>
      <c r="BU72" s="39">
        <f>'1'!JT72</f>
        <v>0</v>
      </c>
      <c r="BV72" s="231" t="str">
        <f>'1'!JV72</f>
        <v/>
      </c>
      <c r="BW72" s="231" t="str">
        <f>'1'!JW72</f>
        <v/>
      </c>
      <c r="BX72" s="233" t="str">
        <f>'1'!KI72</f>
        <v/>
      </c>
      <c r="BY72" s="27">
        <f>'1'!KJ72</f>
        <v>0</v>
      </c>
      <c r="BZ72" s="230" t="str">
        <f>'1'!KL72</f>
        <v/>
      </c>
      <c r="CA72" s="230" t="str">
        <f>'1'!KM72</f>
        <v/>
      </c>
      <c r="CB72" s="236" t="str">
        <f>'1'!KY72</f>
        <v/>
      </c>
      <c r="CC72" s="39">
        <f>'1'!KZ72</f>
        <v>0</v>
      </c>
      <c r="CD72" s="231" t="str">
        <f>'1'!LB72</f>
        <v/>
      </c>
      <c r="CE72" s="231" t="str">
        <f>'1'!LC72</f>
        <v/>
      </c>
      <c r="CF72" s="231"/>
      <c r="CG72" s="231"/>
      <c r="CH72" s="233" t="str">
        <f t="shared" si="208"/>
        <v/>
      </c>
      <c r="CI72" s="26">
        <f>'1'!HX72</f>
        <v>0</v>
      </c>
      <c r="CJ72" s="24" t="str">
        <f>'1'!HZ72</f>
        <v/>
      </c>
      <c r="CK72" s="234" t="str">
        <f>'1'!IA72</f>
        <v/>
      </c>
      <c r="CL72" s="236" t="str">
        <f t="shared" si="209"/>
        <v/>
      </c>
      <c r="CM72" s="38">
        <f>'1'!IN72</f>
        <v>0</v>
      </c>
      <c r="CN72" s="36" t="str">
        <f>'1'!IP72</f>
        <v/>
      </c>
      <c r="CO72" s="235" t="str">
        <f>'1'!IQ72</f>
        <v/>
      </c>
      <c r="CP72" s="233" t="str">
        <f t="shared" si="210"/>
        <v/>
      </c>
      <c r="CQ72" s="26">
        <f>'1'!JD72</f>
        <v>0</v>
      </c>
      <c r="CR72" s="24" t="str">
        <f>'1'!JF72</f>
        <v/>
      </c>
      <c r="CS72" s="234" t="str">
        <f>'1'!JG72</f>
        <v/>
      </c>
      <c r="CT72" s="236" t="str">
        <f t="shared" si="211"/>
        <v/>
      </c>
      <c r="CU72" s="38">
        <f>'1'!JT72</f>
        <v>0</v>
      </c>
      <c r="CV72" s="36" t="str">
        <f>'1'!JV72</f>
        <v/>
      </c>
      <c r="CW72" s="235" t="str">
        <f>'1'!JW72</f>
        <v/>
      </c>
      <c r="CX72" s="233" t="str">
        <f t="shared" si="212"/>
        <v>#REF!</v>
      </c>
      <c r="CY72" s="24">
        <f>'1'!KJ72</f>
        <v>0</v>
      </c>
      <c r="CZ72" s="24" t="str">
        <f>'1'!KL72</f>
        <v/>
      </c>
      <c r="DA72" s="24" t="str">
        <f>'1'!KM72</f>
        <v/>
      </c>
      <c r="DB72" s="236" t="str">
        <f t="shared" si="213"/>
        <v>#REF!</v>
      </c>
      <c r="DC72" s="36">
        <f>'1'!KZ72</f>
        <v>0</v>
      </c>
      <c r="DD72" s="36" t="str">
        <f>'1'!LB72</f>
        <v/>
      </c>
      <c r="DE72" s="36" t="str">
        <f>'1'!LC72</f>
        <v/>
      </c>
      <c r="DF72" s="233" t="str">
        <f t="shared" si="214"/>
        <v>#REF!</v>
      </c>
      <c r="DG72" s="24" t="str">
        <f t="shared" ref="DG72:DI72" si="286">#REF!</f>
        <v>#REF!</v>
      </c>
      <c r="DH72" s="24" t="str">
        <f t="shared" si="286"/>
        <v>#REF!</v>
      </c>
      <c r="DI72" s="24" t="str">
        <f t="shared" si="286"/>
        <v>#REF!</v>
      </c>
      <c r="DJ72" s="236" t="str">
        <f t="shared" si="216"/>
        <v>#REF!</v>
      </c>
      <c r="DK72" s="36" t="str">
        <f t="shared" ref="DK72:DM72" si="287">#REF!</f>
        <v>#REF!</v>
      </c>
      <c r="DL72" s="36" t="str">
        <f t="shared" si="287"/>
        <v>#REF!</v>
      </c>
      <c r="DM72" s="36" t="str">
        <f t="shared" si="287"/>
        <v>#REF!</v>
      </c>
      <c r="DN72" s="159" t="str">
        <f t="shared" si="218"/>
        <v>#REF!</v>
      </c>
      <c r="DO72" s="24" t="str">
        <f t="shared" ref="DO72:DQ72" si="288">#REF!</f>
        <v>#REF!</v>
      </c>
      <c r="DP72" s="24" t="str">
        <f t="shared" si="288"/>
        <v>#REF!</v>
      </c>
      <c r="DQ72" s="24" t="str">
        <f t="shared" si="288"/>
        <v>#REF!</v>
      </c>
      <c r="DR72" s="209" t="str">
        <f t="shared" si="220"/>
        <v>#REF!</v>
      </c>
      <c r="DS72" s="210" t="str">
        <f t="shared" si="13"/>
        <v>#REF!</v>
      </c>
      <c r="DT72" s="210" t="str">
        <f t="shared" ref="DT72:DU72" si="289">#REF!</f>
        <v>#REF!</v>
      </c>
      <c r="DU72" s="210" t="str">
        <f t="shared" si="289"/>
        <v>#REF!</v>
      </c>
    </row>
    <row r="73" ht="15.75" customHeight="1">
      <c r="A73" s="228">
        <f>'1'!A73</f>
        <v>46177</v>
      </c>
      <c r="B73" s="229" t="str">
        <f>'1'!B73</f>
        <v>木</v>
      </c>
      <c r="C73" s="232">
        <f>'1'!C73</f>
        <v>0</v>
      </c>
      <c r="D73" s="233">
        <f>'1'!G73</f>
        <v>1</v>
      </c>
      <c r="E73" s="27">
        <f>'1'!H73</f>
        <v>0</v>
      </c>
      <c r="F73" s="230" t="str">
        <f>'1'!J73</f>
        <v/>
      </c>
      <c r="G73" s="230" t="str">
        <f>'1'!K73</f>
        <v/>
      </c>
      <c r="H73" s="236">
        <f>'1'!W73</f>
        <v>1</v>
      </c>
      <c r="I73" s="39">
        <f>'1'!X73</f>
        <v>0</v>
      </c>
      <c r="J73" s="231" t="str">
        <f>'1'!Z73</f>
        <v/>
      </c>
      <c r="K73" s="231" t="str">
        <f>'1'!AA73</f>
        <v/>
      </c>
      <c r="L73" s="233">
        <f>'1'!AM73</f>
        <v>2</v>
      </c>
      <c r="M73" s="27">
        <f>'1'!AN73</f>
        <v>0</v>
      </c>
      <c r="N73" s="230" t="str">
        <f>'1'!AP73</f>
        <v/>
      </c>
      <c r="O73" s="230" t="str">
        <f>'1'!AQ73</f>
        <v/>
      </c>
      <c r="P73" s="236">
        <f>'1'!BC73</f>
        <v>4</v>
      </c>
      <c r="Q73" s="39">
        <f>'1'!BD73</f>
        <v>0</v>
      </c>
      <c r="R73" s="231" t="str">
        <f>'1'!BF73</f>
        <v/>
      </c>
      <c r="S73" s="231" t="str">
        <f>'1'!BG73</f>
        <v/>
      </c>
      <c r="T73" s="233">
        <f>'1'!BS73</f>
        <v>4</v>
      </c>
      <c r="U73" s="27">
        <f>'1'!BT73</f>
        <v>0</v>
      </c>
      <c r="V73" s="230" t="str">
        <f>'1'!BV73</f>
        <v/>
      </c>
      <c r="W73" s="230" t="str">
        <f>'1'!BW73</f>
        <v/>
      </c>
      <c r="X73" s="236">
        <f>'1'!CI73</f>
        <v>2</v>
      </c>
      <c r="Y73" s="39">
        <f>'1'!CJ73</f>
        <v>0</v>
      </c>
      <c r="Z73" s="231" t="str">
        <f>'1'!CL73</f>
        <v/>
      </c>
      <c r="AA73" s="231" t="str">
        <f>'1'!CM73</f>
        <v/>
      </c>
      <c r="AB73" s="233">
        <f>'1'!CY73</f>
        <v>2</v>
      </c>
      <c r="AC73" s="27">
        <f>'1'!CZ73</f>
        <v>0</v>
      </c>
      <c r="AD73" s="226" t="str">
        <f>'1'!DB73</f>
        <v/>
      </c>
      <c r="AE73" s="230" t="str">
        <f>'1'!DC73</f>
        <v/>
      </c>
      <c r="AF73" s="236">
        <f>'1'!DO73</f>
        <v>2</v>
      </c>
      <c r="AG73" s="39">
        <f>'1'!DP73</f>
        <v>0</v>
      </c>
      <c r="AH73" s="231" t="str">
        <f>'1'!DR73</f>
        <v/>
      </c>
      <c r="AI73" s="231" t="str">
        <f>'1'!DS73</f>
        <v/>
      </c>
      <c r="AJ73" s="233">
        <f>'1'!EE73</f>
        <v>5</v>
      </c>
      <c r="AK73" s="27">
        <f>'1'!EF73</f>
        <v>0</v>
      </c>
      <c r="AL73" s="230" t="str">
        <f>'1'!EH73</f>
        <v/>
      </c>
      <c r="AM73" s="230" t="str">
        <f>'1'!EI73</f>
        <v/>
      </c>
      <c r="AN73" s="236">
        <f>'1'!EU73</f>
        <v>19</v>
      </c>
      <c r="AO73" s="39">
        <f>'1'!EV73</f>
        <v>0</v>
      </c>
      <c r="AP73" s="231" t="str">
        <f>'1'!EX73</f>
        <v/>
      </c>
      <c r="AQ73" s="231" t="str">
        <f>'1'!EY73</f>
        <v/>
      </c>
      <c r="AR73" s="233">
        <f>'1'!FK73</f>
        <v>4</v>
      </c>
      <c r="AS73" s="27">
        <f>'1'!FL73</f>
        <v>0</v>
      </c>
      <c r="AT73" s="230" t="str">
        <f>'1'!FN73</f>
        <v/>
      </c>
      <c r="AU73" s="230" t="str">
        <f>'1'!FO73</f>
        <v/>
      </c>
      <c r="AV73" s="236">
        <f>'1'!GA73</f>
        <v>2</v>
      </c>
      <c r="AW73" s="39">
        <f>'1'!GB73</f>
        <v>0</v>
      </c>
      <c r="AX73" s="231" t="str">
        <f>'1'!GD73</f>
        <v/>
      </c>
      <c r="AY73" s="231" t="str">
        <f>'1'!GE73</f>
        <v/>
      </c>
      <c r="AZ73" s="233">
        <f>'1'!GQ73</f>
        <v>3</v>
      </c>
      <c r="BA73" s="27">
        <f>'1'!GR73</f>
        <v>0</v>
      </c>
      <c r="BB73" s="230" t="str">
        <f>'1'!GT73</f>
        <v/>
      </c>
      <c r="BC73" s="230" t="str">
        <f>'1'!GU73</f>
        <v/>
      </c>
      <c r="BD73" s="236">
        <f>'1'!HG73</f>
        <v>5</v>
      </c>
      <c r="BE73" s="39">
        <f>'1'!HH73</f>
        <v>0</v>
      </c>
      <c r="BF73" s="231" t="str">
        <f>'1'!HJ73</f>
        <v/>
      </c>
      <c r="BG73" s="231" t="str">
        <f>'1'!HK73</f>
        <v/>
      </c>
      <c r="BH73" s="233" t="str">
        <f>'1'!HW73</f>
        <v/>
      </c>
      <c r="BI73" s="27">
        <f>'1'!HX73</f>
        <v>0</v>
      </c>
      <c r="BJ73" s="230" t="str">
        <f>'1'!HZ73</f>
        <v/>
      </c>
      <c r="BK73" s="230" t="str">
        <f>'1'!IA73</f>
        <v/>
      </c>
      <c r="BL73" s="236" t="str">
        <f>'1'!IM73</f>
        <v/>
      </c>
      <c r="BM73" s="39">
        <f>'1'!IN73</f>
        <v>0</v>
      </c>
      <c r="BN73" s="231" t="str">
        <f>'1'!IP73</f>
        <v/>
      </c>
      <c r="BO73" s="231" t="str">
        <f>'1'!IQ73</f>
        <v/>
      </c>
      <c r="BP73" s="233" t="str">
        <f>'1'!JC73</f>
        <v/>
      </c>
      <c r="BQ73" s="27">
        <f>'1'!JD73</f>
        <v>0</v>
      </c>
      <c r="BR73" s="230" t="str">
        <f>'1'!JF73</f>
        <v/>
      </c>
      <c r="BS73" s="230" t="str">
        <f>'1'!JG73</f>
        <v/>
      </c>
      <c r="BT73" s="236" t="str">
        <f>'1'!JS73</f>
        <v/>
      </c>
      <c r="BU73" s="39">
        <f>'1'!JT73</f>
        <v>0</v>
      </c>
      <c r="BV73" s="231" t="str">
        <f>'1'!JV73</f>
        <v/>
      </c>
      <c r="BW73" s="231" t="str">
        <f>'1'!JW73</f>
        <v/>
      </c>
      <c r="BX73" s="233" t="str">
        <f>'1'!KI73</f>
        <v/>
      </c>
      <c r="BY73" s="27">
        <f>'1'!KJ73</f>
        <v>0</v>
      </c>
      <c r="BZ73" s="230" t="str">
        <f>'1'!KL73</f>
        <v/>
      </c>
      <c r="CA73" s="230" t="str">
        <f>'1'!KM73</f>
        <v/>
      </c>
      <c r="CB73" s="236" t="str">
        <f>'1'!KY73</f>
        <v/>
      </c>
      <c r="CC73" s="39">
        <f>'1'!KZ73</f>
        <v>0</v>
      </c>
      <c r="CD73" s="231" t="str">
        <f>'1'!LB73</f>
        <v/>
      </c>
      <c r="CE73" s="231" t="str">
        <f>'1'!LC73</f>
        <v/>
      </c>
      <c r="CF73" s="231"/>
      <c r="CG73" s="231"/>
      <c r="CH73" s="233" t="str">
        <f t="shared" si="208"/>
        <v/>
      </c>
      <c r="CI73" s="26">
        <f>'1'!HX73</f>
        <v>0</v>
      </c>
      <c r="CJ73" s="24" t="str">
        <f>'1'!HZ73</f>
        <v/>
      </c>
      <c r="CK73" s="234" t="str">
        <f>'1'!IA73</f>
        <v/>
      </c>
      <c r="CL73" s="236" t="str">
        <f t="shared" si="209"/>
        <v/>
      </c>
      <c r="CM73" s="38">
        <f>'1'!IN73</f>
        <v>0</v>
      </c>
      <c r="CN73" s="36" t="str">
        <f>'1'!IP73</f>
        <v/>
      </c>
      <c r="CO73" s="235" t="str">
        <f>'1'!IQ73</f>
        <v/>
      </c>
      <c r="CP73" s="233" t="str">
        <f t="shared" si="210"/>
        <v/>
      </c>
      <c r="CQ73" s="26">
        <f>'1'!JD73</f>
        <v>0</v>
      </c>
      <c r="CR73" s="24" t="str">
        <f>'1'!JF73</f>
        <v/>
      </c>
      <c r="CS73" s="234" t="str">
        <f>'1'!JG73</f>
        <v/>
      </c>
      <c r="CT73" s="236" t="str">
        <f t="shared" si="211"/>
        <v/>
      </c>
      <c r="CU73" s="38">
        <f>'1'!JT73</f>
        <v>0</v>
      </c>
      <c r="CV73" s="36" t="str">
        <f>'1'!JV73</f>
        <v/>
      </c>
      <c r="CW73" s="235" t="str">
        <f>'1'!JW73</f>
        <v/>
      </c>
      <c r="CX73" s="233" t="str">
        <f t="shared" si="212"/>
        <v>#REF!</v>
      </c>
      <c r="CY73" s="24">
        <f>'1'!KJ73</f>
        <v>0</v>
      </c>
      <c r="CZ73" s="24" t="str">
        <f>'1'!KL73</f>
        <v/>
      </c>
      <c r="DA73" s="24" t="str">
        <f>'1'!KM73</f>
        <v/>
      </c>
      <c r="DB73" s="236" t="str">
        <f t="shared" si="213"/>
        <v>#REF!</v>
      </c>
      <c r="DC73" s="36">
        <f>'1'!KZ73</f>
        <v>0</v>
      </c>
      <c r="DD73" s="36" t="str">
        <f>'1'!LB73</f>
        <v/>
      </c>
      <c r="DE73" s="36" t="str">
        <f>'1'!LC73</f>
        <v/>
      </c>
      <c r="DF73" s="233" t="str">
        <f t="shared" si="214"/>
        <v>#REF!</v>
      </c>
      <c r="DG73" s="24" t="str">
        <f t="shared" ref="DG73:DI73" si="290">#REF!</f>
        <v>#REF!</v>
      </c>
      <c r="DH73" s="24" t="str">
        <f t="shared" si="290"/>
        <v>#REF!</v>
      </c>
      <c r="DI73" s="24" t="str">
        <f t="shared" si="290"/>
        <v>#REF!</v>
      </c>
      <c r="DJ73" s="236" t="str">
        <f t="shared" si="216"/>
        <v>#REF!</v>
      </c>
      <c r="DK73" s="36" t="str">
        <f t="shared" ref="DK73:DM73" si="291">#REF!</f>
        <v>#REF!</v>
      </c>
      <c r="DL73" s="36" t="str">
        <f t="shared" si="291"/>
        <v>#REF!</v>
      </c>
      <c r="DM73" s="36" t="str">
        <f t="shared" si="291"/>
        <v>#REF!</v>
      </c>
      <c r="DN73" s="159" t="str">
        <f t="shared" si="218"/>
        <v>#REF!</v>
      </c>
      <c r="DO73" s="24" t="str">
        <f t="shared" ref="DO73:DQ73" si="292">#REF!</f>
        <v>#REF!</v>
      </c>
      <c r="DP73" s="24" t="str">
        <f t="shared" si="292"/>
        <v>#REF!</v>
      </c>
      <c r="DQ73" s="24" t="str">
        <f t="shared" si="292"/>
        <v>#REF!</v>
      </c>
      <c r="DR73" s="209" t="str">
        <f t="shared" si="220"/>
        <v>#REF!</v>
      </c>
      <c r="DS73" s="210" t="str">
        <f t="shared" si="13"/>
        <v>#REF!</v>
      </c>
      <c r="DT73" s="210" t="str">
        <f t="shared" ref="DT73:DU73" si="293">#REF!</f>
        <v>#REF!</v>
      </c>
      <c r="DU73" s="210" t="str">
        <f t="shared" si="293"/>
        <v>#REF!</v>
      </c>
    </row>
    <row r="74" ht="15.75" customHeight="1">
      <c r="A74" s="228">
        <f>'1'!A74</f>
        <v>46178</v>
      </c>
      <c r="B74" s="229" t="str">
        <f>'1'!B74</f>
        <v>金</v>
      </c>
      <c r="C74" s="232">
        <f>'1'!C74</f>
        <v>0</v>
      </c>
      <c r="D74" s="233">
        <f>'1'!G74</f>
        <v>1</v>
      </c>
      <c r="E74" s="27">
        <f>'1'!H74</f>
        <v>0</v>
      </c>
      <c r="F74" s="230" t="str">
        <f>'1'!J74</f>
        <v/>
      </c>
      <c r="G74" s="230" t="str">
        <f>'1'!K74</f>
        <v/>
      </c>
      <c r="H74" s="236">
        <f>'1'!W74</f>
        <v>1</v>
      </c>
      <c r="I74" s="39">
        <f>'1'!X74</f>
        <v>0</v>
      </c>
      <c r="J74" s="231" t="str">
        <f>'1'!Z74</f>
        <v/>
      </c>
      <c r="K74" s="231" t="str">
        <f>'1'!AA74</f>
        <v/>
      </c>
      <c r="L74" s="233">
        <f>'1'!AM74</f>
        <v>2</v>
      </c>
      <c r="M74" s="27">
        <f>'1'!AN74</f>
        <v>0</v>
      </c>
      <c r="N74" s="230" t="str">
        <f>'1'!AP74</f>
        <v/>
      </c>
      <c r="O74" s="230" t="str">
        <f>'1'!AQ74</f>
        <v/>
      </c>
      <c r="P74" s="236">
        <f>'1'!BC74</f>
        <v>4</v>
      </c>
      <c r="Q74" s="39">
        <f>'1'!BD74</f>
        <v>0</v>
      </c>
      <c r="R74" s="231" t="str">
        <f>'1'!BF74</f>
        <v/>
      </c>
      <c r="S74" s="231" t="str">
        <f>'1'!BG74</f>
        <v/>
      </c>
      <c r="T74" s="233">
        <f>'1'!BS74</f>
        <v>4</v>
      </c>
      <c r="U74" s="27">
        <f>'1'!BT74</f>
        <v>0</v>
      </c>
      <c r="V74" s="230" t="str">
        <f>'1'!BV74</f>
        <v/>
      </c>
      <c r="W74" s="230" t="str">
        <f>'1'!BW74</f>
        <v/>
      </c>
      <c r="X74" s="236">
        <f>'1'!CI74</f>
        <v>2</v>
      </c>
      <c r="Y74" s="39">
        <f>'1'!CJ74</f>
        <v>0</v>
      </c>
      <c r="Z74" s="231" t="str">
        <f>'1'!CL74</f>
        <v/>
      </c>
      <c r="AA74" s="231" t="str">
        <f>'1'!CM74</f>
        <v/>
      </c>
      <c r="AB74" s="233">
        <f>'1'!CY74</f>
        <v>2</v>
      </c>
      <c r="AC74" s="27">
        <f>'1'!CZ74</f>
        <v>0</v>
      </c>
      <c r="AD74" s="226" t="str">
        <f>'1'!DB74</f>
        <v/>
      </c>
      <c r="AE74" s="230" t="str">
        <f>'1'!DC74</f>
        <v/>
      </c>
      <c r="AF74" s="236">
        <f>'1'!DO74</f>
        <v>2</v>
      </c>
      <c r="AG74" s="39">
        <f>'1'!DP74</f>
        <v>0</v>
      </c>
      <c r="AH74" s="231" t="str">
        <f>'1'!DR74</f>
        <v/>
      </c>
      <c r="AI74" s="231" t="str">
        <f>'1'!DS74</f>
        <v/>
      </c>
      <c r="AJ74" s="233">
        <f>'1'!EE74</f>
        <v>5</v>
      </c>
      <c r="AK74" s="27">
        <f>'1'!EF74</f>
        <v>0</v>
      </c>
      <c r="AL74" s="230" t="str">
        <f>'1'!EH74</f>
        <v/>
      </c>
      <c r="AM74" s="230" t="str">
        <f>'1'!EI74</f>
        <v/>
      </c>
      <c r="AN74" s="236">
        <f>'1'!EU74</f>
        <v>19</v>
      </c>
      <c r="AO74" s="39">
        <f>'1'!EV74</f>
        <v>0</v>
      </c>
      <c r="AP74" s="231" t="str">
        <f>'1'!EX74</f>
        <v/>
      </c>
      <c r="AQ74" s="231" t="str">
        <f>'1'!EY74</f>
        <v/>
      </c>
      <c r="AR74" s="233">
        <f>'1'!FK74</f>
        <v>4</v>
      </c>
      <c r="AS74" s="27">
        <f>'1'!FL74</f>
        <v>0</v>
      </c>
      <c r="AT74" s="230" t="str">
        <f>'1'!FN74</f>
        <v/>
      </c>
      <c r="AU74" s="230" t="str">
        <f>'1'!FO74</f>
        <v/>
      </c>
      <c r="AV74" s="236">
        <f>'1'!GA74</f>
        <v>2</v>
      </c>
      <c r="AW74" s="39">
        <f>'1'!GB74</f>
        <v>0</v>
      </c>
      <c r="AX74" s="231" t="str">
        <f>'1'!GD74</f>
        <v/>
      </c>
      <c r="AY74" s="231" t="str">
        <f>'1'!GE74</f>
        <v/>
      </c>
      <c r="AZ74" s="233">
        <f>'1'!GQ74</f>
        <v>3</v>
      </c>
      <c r="BA74" s="27">
        <f>'1'!GR74</f>
        <v>0</v>
      </c>
      <c r="BB74" s="230" t="str">
        <f>'1'!GT74</f>
        <v/>
      </c>
      <c r="BC74" s="230" t="str">
        <f>'1'!GU74</f>
        <v/>
      </c>
      <c r="BD74" s="236">
        <f>'1'!HG74</f>
        <v>5</v>
      </c>
      <c r="BE74" s="39">
        <f>'1'!HH74</f>
        <v>0</v>
      </c>
      <c r="BF74" s="231" t="str">
        <f>'1'!HJ74</f>
        <v/>
      </c>
      <c r="BG74" s="231" t="str">
        <f>'1'!HK74</f>
        <v/>
      </c>
      <c r="BH74" s="233" t="str">
        <f>'1'!HW74</f>
        <v/>
      </c>
      <c r="BI74" s="27">
        <f>'1'!HX74</f>
        <v>0</v>
      </c>
      <c r="BJ74" s="230" t="str">
        <f>'1'!HZ74</f>
        <v/>
      </c>
      <c r="BK74" s="230" t="str">
        <f>'1'!IA74</f>
        <v/>
      </c>
      <c r="BL74" s="236" t="str">
        <f>'1'!IM74</f>
        <v/>
      </c>
      <c r="BM74" s="39">
        <f>'1'!IN74</f>
        <v>0</v>
      </c>
      <c r="BN74" s="231" t="str">
        <f>'1'!IP74</f>
        <v/>
      </c>
      <c r="BO74" s="231" t="str">
        <f>'1'!IQ74</f>
        <v/>
      </c>
      <c r="BP74" s="233" t="str">
        <f>'1'!JC74</f>
        <v/>
      </c>
      <c r="BQ74" s="27">
        <f>'1'!JD74</f>
        <v>0</v>
      </c>
      <c r="BR74" s="230" t="str">
        <f>'1'!JF74</f>
        <v/>
      </c>
      <c r="BS74" s="230" t="str">
        <f>'1'!JG74</f>
        <v/>
      </c>
      <c r="BT74" s="236" t="str">
        <f>'1'!JS74</f>
        <v/>
      </c>
      <c r="BU74" s="39">
        <f>'1'!JT74</f>
        <v>0</v>
      </c>
      <c r="BV74" s="231" t="str">
        <f>'1'!JV74</f>
        <v/>
      </c>
      <c r="BW74" s="231" t="str">
        <f>'1'!JW74</f>
        <v/>
      </c>
      <c r="BX74" s="233" t="str">
        <f>'1'!KI74</f>
        <v/>
      </c>
      <c r="BY74" s="27">
        <f>'1'!KJ74</f>
        <v>0</v>
      </c>
      <c r="BZ74" s="230" t="str">
        <f>'1'!KL74</f>
        <v/>
      </c>
      <c r="CA74" s="230" t="str">
        <f>'1'!KM74</f>
        <v/>
      </c>
      <c r="CB74" s="236" t="str">
        <f>'1'!KY74</f>
        <v/>
      </c>
      <c r="CC74" s="39">
        <f>'1'!KZ74</f>
        <v>0</v>
      </c>
      <c r="CD74" s="231" t="str">
        <f>'1'!LB74</f>
        <v/>
      </c>
      <c r="CE74" s="231" t="str">
        <f>'1'!LC74</f>
        <v/>
      </c>
      <c r="CF74" s="231"/>
      <c r="CG74" s="231"/>
      <c r="CH74" s="233" t="str">
        <f t="shared" si="208"/>
        <v/>
      </c>
      <c r="CI74" s="26">
        <f>'1'!HX74</f>
        <v>0</v>
      </c>
      <c r="CJ74" s="24" t="str">
        <f>'1'!HZ74</f>
        <v/>
      </c>
      <c r="CK74" s="234" t="str">
        <f>'1'!IA74</f>
        <v/>
      </c>
      <c r="CL74" s="236" t="str">
        <f t="shared" si="209"/>
        <v/>
      </c>
      <c r="CM74" s="38">
        <f>'1'!IN74</f>
        <v>0</v>
      </c>
      <c r="CN74" s="36" t="str">
        <f>'1'!IP74</f>
        <v/>
      </c>
      <c r="CO74" s="235" t="str">
        <f>'1'!IQ74</f>
        <v/>
      </c>
      <c r="CP74" s="233" t="str">
        <f t="shared" si="210"/>
        <v/>
      </c>
      <c r="CQ74" s="26">
        <f>'1'!JD74</f>
        <v>0</v>
      </c>
      <c r="CR74" s="24" t="str">
        <f>'1'!JF74</f>
        <v/>
      </c>
      <c r="CS74" s="234" t="str">
        <f>'1'!JG74</f>
        <v/>
      </c>
      <c r="CT74" s="236" t="str">
        <f t="shared" si="211"/>
        <v/>
      </c>
      <c r="CU74" s="38">
        <f>'1'!JT74</f>
        <v>0</v>
      </c>
      <c r="CV74" s="36" t="str">
        <f>'1'!JV74</f>
        <v/>
      </c>
      <c r="CW74" s="235" t="str">
        <f>'1'!JW74</f>
        <v/>
      </c>
      <c r="CX74" s="233" t="str">
        <f t="shared" si="212"/>
        <v>#REF!</v>
      </c>
      <c r="CY74" s="24">
        <f>'1'!KJ74</f>
        <v>0</v>
      </c>
      <c r="CZ74" s="24" t="str">
        <f>'1'!KL74</f>
        <v/>
      </c>
      <c r="DA74" s="24" t="str">
        <f>'1'!KM74</f>
        <v/>
      </c>
      <c r="DB74" s="236" t="str">
        <f t="shared" si="213"/>
        <v>#REF!</v>
      </c>
      <c r="DC74" s="36">
        <f>'1'!KZ74</f>
        <v>0</v>
      </c>
      <c r="DD74" s="36" t="str">
        <f>'1'!LB74</f>
        <v/>
      </c>
      <c r="DE74" s="36" t="str">
        <f>'1'!LC74</f>
        <v/>
      </c>
      <c r="DF74" s="233" t="str">
        <f t="shared" si="214"/>
        <v>#REF!</v>
      </c>
      <c r="DG74" s="24" t="str">
        <f t="shared" ref="DG74:DI74" si="294">#REF!</f>
        <v>#REF!</v>
      </c>
      <c r="DH74" s="24" t="str">
        <f t="shared" si="294"/>
        <v>#REF!</v>
      </c>
      <c r="DI74" s="24" t="str">
        <f t="shared" si="294"/>
        <v>#REF!</v>
      </c>
      <c r="DJ74" s="236" t="str">
        <f t="shared" si="216"/>
        <v>#REF!</v>
      </c>
      <c r="DK74" s="36" t="str">
        <f t="shared" ref="DK74:DM74" si="295">#REF!</f>
        <v>#REF!</v>
      </c>
      <c r="DL74" s="36" t="str">
        <f t="shared" si="295"/>
        <v>#REF!</v>
      </c>
      <c r="DM74" s="36" t="str">
        <f t="shared" si="295"/>
        <v>#REF!</v>
      </c>
      <c r="DN74" s="159" t="str">
        <f t="shared" si="218"/>
        <v>#REF!</v>
      </c>
      <c r="DO74" s="24" t="str">
        <f t="shared" ref="DO74:DQ74" si="296">#REF!</f>
        <v>#REF!</v>
      </c>
      <c r="DP74" s="24" t="str">
        <f t="shared" si="296"/>
        <v>#REF!</v>
      </c>
      <c r="DQ74" s="24" t="str">
        <f t="shared" si="296"/>
        <v>#REF!</v>
      </c>
      <c r="DR74" s="209" t="str">
        <f t="shared" si="220"/>
        <v>#REF!</v>
      </c>
      <c r="DS74" s="210" t="str">
        <f t="shared" si="13"/>
        <v>#REF!</v>
      </c>
      <c r="DT74" s="210" t="str">
        <f t="shared" ref="DT74:DU74" si="297">#REF!</f>
        <v>#REF!</v>
      </c>
      <c r="DU74" s="210" t="str">
        <f t="shared" si="297"/>
        <v>#REF!</v>
      </c>
    </row>
    <row r="75" ht="15.75" customHeight="1">
      <c r="A75" s="228">
        <f>'1'!A75</f>
        <v>46179</v>
      </c>
      <c r="B75" s="229" t="str">
        <f>'1'!B75</f>
        <v>土</v>
      </c>
      <c r="C75" s="232">
        <f>'1'!C75</f>
        <v>0</v>
      </c>
      <c r="D75" s="233">
        <f>'1'!G75</f>
        <v>1</v>
      </c>
      <c r="E75" s="27">
        <f>'1'!H75</f>
        <v>0</v>
      </c>
      <c r="F75" s="230" t="str">
        <f>'1'!J75</f>
        <v/>
      </c>
      <c r="G75" s="230" t="str">
        <f>'1'!K75</f>
        <v/>
      </c>
      <c r="H75" s="236">
        <f>'1'!W75</f>
        <v>1</v>
      </c>
      <c r="I75" s="39">
        <f>'1'!X75</f>
        <v>0</v>
      </c>
      <c r="J75" s="231" t="str">
        <f>'1'!Z75</f>
        <v/>
      </c>
      <c r="K75" s="231" t="str">
        <f>'1'!AA75</f>
        <v/>
      </c>
      <c r="L75" s="233">
        <f>'1'!AM75</f>
        <v>2</v>
      </c>
      <c r="M75" s="27">
        <f>'1'!AN75</f>
        <v>0</v>
      </c>
      <c r="N75" s="230" t="str">
        <f>'1'!AP75</f>
        <v/>
      </c>
      <c r="O75" s="230" t="str">
        <f>'1'!AQ75</f>
        <v/>
      </c>
      <c r="P75" s="236">
        <f>'1'!BC75</f>
        <v>4</v>
      </c>
      <c r="Q75" s="39">
        <f>'1'!BD75</f>
        <v>0</v>
      </c>
      <c r="R75" s="231" t="str">
        <f>'1'!BF75</f>
        <v/>
      </c>
      <c r="S75" s="231" t="str">
        <f>'1'!BG75</f>
        <v/>
      </c>
      <c r="T75" s="233">
        <f>'1'!BS75</f>
        <v>4</v>
      </c>
      <c r="U75" s="27">
        <f>'1'!BT75</f>
        <v>0</v>
      </c>
      <c r="V75" s="230" t="str">
        <f>'1'!BV75</f>
        <v/>
      </c>
      <c r="W75" s="230" t="str">
        <f>'1'!BW75</f>
        <v/>
      </c>
      <c r="X75" s="236">
        <f>'1'!CI75</f>
        <v>2</v>
      </c>
      <c r="Y75" s="39">
        <f>'1'!CJ75</f>
        <v>0</v>
      </c>
      <c r="Z75" s="231" t="str">
        <f>'1'!CL75</f>
        <v/>
      </c>
      <c r="AA75" s="231" t="str">
        <f>'1'!CM75</f>
        <v/>
      </c>
      <c r="AB75" s="233">
        <f>'1'!CY75</f>
        <v>2</v>
      </c>
      <c r="AC75" s="27">
        <f>'1'!CZ75</f>
        <v>0</v>
      </c>
      <c r="AD75" s="226" t="str">
        <f>'1'!DB75</f>
        <v/>
      </c>
      <c r="AE75" s="230" t="str">
        <f>'1'!DC75</f>
        <v/>
      </c>
      <c r="AF75" s="236">
        <f>'1'!DO75</f>
        <v>2</v>
      </c>
      <c r="AG75" s="39">
        <f>'1'!DP75</f>
        <v>0</v>
      </c>
      <c r="AH75" s="231" t="str">
        <f>'1'!DR75</f>
        <v/>
      </c>
      <c r="AI75" s="231" t="str">
        <f>'1'!DS75</f>
        <v/>
      </c>
      <c r="AJ75" s="233">
        <f>'1'!EE75</f>
        <v>5</v>
      </c>
      <c r="AK75" s="27">
        <f>'1'!EF75</f>
        <v>0</v>
      </c>
      <c r="AL75" s="230" t="str">
        <f>'1'!EH75</f>
        <v/>
      </c>
      <c r="AM75" s="230" t="str">
        <f>'1'!EI75</f>
        <v/>
      </c>
      <c r="AN75" s="236">
        <f>'1'!EU75</f>
        <v>19</v>
      </c>
      <c r="AO75" s="39">
        <f>'1'!EV75</f>
        <v>0</v>
      </c>
      <c r="AP75" s="231" t="str">
        <f>'1'!EX75</f>
        <v/>
      </c>
      <c r="AQ75" s="231" t="str">
        <f>'1'!EY75</f>
        <v/>
      </c>
      <c r="AR75" s="233">
        <f>'1'!FK75</f>
        <v>4</v>
      </c>
      <c r="AS75" s="27">
        <f>'1'!FL75</f>
        <v>0</v>
      </c>
      <c r="AT75" s="230" t="str">
        <f>'1'!FN75</f>
        <v/>
      </c>
      <c r="AU75" s="230" t="str">
        <f>'1'!FO75</f>
        <v/>
      </c>
      <c r="AV75" s="236">
        <f>'1'!GA75</f>
        <v>2</v>
      </c>
      <c r="AW75" s="39">
        <f>'1'!GB75</f>
        <v>0</v>
      </c>
      <c r="AX75" s="231" t="str">
        <f>'1'!GD75</f>
        <v/>
      </c>
      <c r="AY75" s="231" t="str">
        <f>'1'!GE75</f>
        <v/>
      </c>
      <c r="AZ75" s="233">
        <f>'1'!GQ75</f>
        <v>3</v>
      </c>
      <c r="BA75" s="27">
        <f>'1'!GR75</f>
        <v>0</v>
      </c>
      <c r="BB75" s="230" t="str">
        <f>'1'!GT75</f>
        <v/>
      </c>
      <c r="BC75" s="230" t="str">
        <f>'1'!GU75</f>
        <v/>
      </c>
      <c r="BD75" s="236">
        <f>'1'!HG75</f>
        <v>5</v>
      </c>
      <c r="BE75" s="39">
        <f>'1'!HH75</f>
        <v>0</v>
      </c>
      <c r="BF75" s="231" t="str">
        <f>'1'!HJ75</f>
        <v/>
      </c>
      <c r="BG75" s="231" t="str">
        <f>'1'!HK75</f>
        <v/>
      </c>
      <c r="BH75" s="233" t="str">
        <f>'1'!HW75</f>
        <v/>
      </c>
      <c r="BI75" s="27">
        <f>'1'!HX75</f>
        <v>0</v>
      </c>
      <c r="BJ75" s="230" t="str">
        <f>'1'!HZ75</f>
        <v/>
      </c>
      <c r="BK75" s="230" t="str">
        <f>'1'!IA75</f>
        <v/>
      </c>
      <c r="BL75" s="236" t="str">
        <f>'1'!IM75</f>
        <v/>
      </c>
      <c r="BM75" s="39">
        <f>'1'!IN75</f>
        <v>0</v>
      </c>
      <c r="BN75" s="231" t="str">
        <f>'1'!IP75</f>
        <v/>
      </c>
      <c r="BO75" s="231" t="str">
        <f>'1'!IQ75</f>
        <v/>
      </c>
      <c r="BP75" s="233" t="str">
        <f>'1'!JC75</f>
        <v/>
      </c>
      <c r="BQ75" s="27">
        <f>'1'!JD75</f>
        <v>0</v>
      </c>
      <c r="BR75" s="230" t="str">
        <f>'1'!JF75</f>
        <v/>
      </c>
      <c r="BS75" s="230" t="str">
        <f>'1'!JG75</f>
        <v/>
      </c>
      <c r="BT75" s="236" t="str">
        <f>'1'!JS75</f>
        <v/>
      </c>
      <c r="BU75" s="39">
        <f>'1'!JT75</f>
        <v>0</v>
      </c>
      <c r="BV75" s="231" t="str">
        <f>'1'!JV75</f>
        <v/>
      </c>
      <c r="BW75" s="231" t="str">
        <f>'1'!JW75</f>
        <v/>
      </c>
      <c r="BX75" s="233" t="str">
        <f>'1'!KI75</f>
        <v/>
      </c>
      <c r="BY75" s="27">
        <f>'1'!KJ75</f>
        <v>0</v>
      </c>
      <c r="BZ75" s="230" t="str">
        <f>'1'!KL75</f>
        <v/>
      </c>
      <c r="CA75" s="230" t="str">
        <f>'1'!KM75</f>
        <v/>
      </c>
      <c r="CB75" s="236" t="str">
        <f>'1'!KY75</f>
        <v/>
      </c>
      <c r="CC75" s="39">
        <f>'1'!KZ75</f>
        <v>0</v>
      </c>
      <c r="CD75" s="231" t="str">
        <f>'1'!LB75</f>
        <v/>
      </c>
      <c r="CE75" s="231" t="str">
        <f>'1'!LC75</f>
        <v/>
      </c>
      <c r="CF75" s="231"/>
      <c r="CG75" s="231"/>
      <c r="CH75" s="233" t="str">
        <f t="shared" si="208"/>
        <v/>
      </c>
      <c r="CI75" s="26">
        <f>'1'!HX75</f>
        <v>0</v>
      </c>
      <c r="CJ75" s="24" t="str">
        <f>'1'!HZ75</f>
        <v/>
      </c>
      <c r="CK75" s="234" t="str">
        <f>'1'!IA75</f>
        <v/>
      </c>
      <c r="CL75" s="236" t="str">
        <f t="shared" si="209"/>
        <v/>
      </c>
      <c r="CM75" s="38">
        <f>'1'!IN75</f>
        <v>0</v>
      </c>
      <c r="CN75" s="36" t="str">
        <f>'1'!IP75</f>
        <v/>
      </c>
      <c r="CO75" s="235" t="str">
        <f>'1'!IQ75</f>
        <v/>
      </c>
      <c r="CP75" s="233" t="str">
        <f t="shared" si="210"/>
        <v/>
      </c>
      <c r="CQ75" s="26">
        <f>'1'!JD75</f>
        <v>0</v>
      </c>
      <c r="CR75" s="24" t="str">
        <f>'1'!JF75</f>
        <v/>
      </c>
      <c r="CS75" s="234" t="str">
        <f>'1'!JG75</f>
        <v/>
      </c>
      <c r="CT75" s="236" t="str">
        <f t="shared" si="211"/>
        <v/>
      </c>
      <c r="CU75" s="38">
        <f>'1'!JT75</f>
        <v>0</v>
      </c>
      <c r="CV75" s="36" t="str">
        <f>'1'!JV75</f>
        <v/>
      </c>
      <c r="CW75" s="235" t="str">
        <f>'1'!JW75</f>
        <v/>
      </c>
      <c r="CX75" s="233" t="str">
        <f t="shared" si="212"/>
        <v>#REF!</v>
      </c>
      <c r="CY75" s="24">
        <f>'1'!KJ75</f>
        <v>0</v>
      </c>
      <c r="CZ75" s="24" t="str">
        <f>'1'!KL75</f>
        <v/>
      </c>
      <c r="DA75" s="24" t="str">
        <f>'1'!KM75</f>
        <v/>
      </c>
      <c r="DB75" s="236" t="str">
        <f t="shared" si="213"/>
        <v>#REF!</v>
      </c>
      <c r="DC75" s="36">
        <f>'1'!KZ75</f>
        <v>0</v>
      </c>
      <c r="DD75" s="36" t="str">
        <f>'1'!LB75</f>
        <v/>
      </c>
      <c r="DE75" s="36" t="str">
        <f>'1'!LC75</f>
        <v/>
      </c>
      <c r="DF75" s="233" t="str">
        <f t="shared" si="214"/>
        <v>#REF!</v>
      </c>
      <c r="DG75" s="24" t="str">
        <f t="shared" ref="DG75:DI75" si="298">#REF!</f>
        <v>#REF!</v>
      </c>
      <c r="DH75" s="24" t="str">
        <f t="shared" si="298"/>
        <v>#REF!</v>
      </c>
      <c r="DI75" s="24" t="str">
        <f t="shared" si="298"/>
        <v>#REF!</v>
      </c>
      <c r="DJ75" s="236" t="str">
        <f t="shared" si="216"/>
        <v>#REF!</v>
      </c>
      <c r="DK75" s="36" t="str">
        <f t="shared" ref="DK75:DM75" si="299">#REF!</f>
        <v>#REF!</v>
      </c>
      <c r="DL75" s="36" t="str">
        <f t="shared" si="299"/>
        <v>#REF!</v>
      </c>
      <c r="DM75" s="36" t="str">
        <f t="shared" si="299"/>
        <v>#REF!</v>
      </c>
      <c r="DN75" s="159" t="str">
        <f t="shared" si="218"/>
        <v>#REF!</v>
      </c>
      <c r="DO75" s="24" t="str">
        <f t="shared" ref="DO75:DQ75" si="300">#REF!</f>
        <v>#REF!</v>
      </c>
      <c r="DP75" s="24" t="str">
        <f t="shared" si="300"/>
        <v>#REF!</v>
      </c>
      <c r="DQ75" s="24" t="str">
        <f t="shared" si="300"/>
        <v>#REF!</v>
      </c>
      <c r="DR75" s="209" t="str">
        <f t="shared" si="220"/>
        <v>#REF!</v>
      </c>
      <c r="DS75" s="210" t="str">
        <f t="shared" si="13"/>
        <v>#REF!</v>
      </c>
      <c r="DT75" s="210" t="str">
        <f t="shared" ref="DT75:DU75" si="301">#REF!</f>
        <v>#REF!</v>
      </c>
      <c r="DU75" s="210" t="str">
        <f t="shared" si="301"/>
        <v>#REF!</v>
      </c>
    </row>
    <row r="76" ht="15.75" customHeight="1">
      <c r="A76" s="228">
        <f>'1'!A76</f>
        <v>46180</v>
      </c>
      <c r="B76" s="229" t="str">
        <f>'1'!B76</f>
        <v>日</v>
      </c>
      <c r="C76" s="232">
        <f>'1'!C76</f>
        <v>0</v>
      </c>
      <c r="D76" s="233">
        <f>'1'!G76</f>
        <v>1</v>
      </c>
      <c r="E76" s="27">
        <f>'1'!H76</f>
        <v>0</v>
      </c>
      <c r="F76" s="230" t="str">
        <f>'1'!J76</f>
        <v/>
      </c>
      <c r="G76" s="230" t="str">
        <f>'1'!K76</f>
        <v/>
      </c>
      <c r="H76" s="236">
        <f>'1'!W76</f>
        <v>1</v>
      </c>
      <c r="I76" s="39">
        <f>'1'!X76</f>
        <v>0</v>
      </c>
      <c r="J76" s="231" t="str">
        <f>'1'!Z76</f>
        <v/>
      </c>
      <c r="K76" s="231" t="str">
        <f>'1'!AA76</f>
        <v/>
      </c>
      <c r="L76" s="233">
        <f>'1'!AM76</f>
        <v>2</v>
      </c>
      <c r="M76" s="27">
        <f>'1'!AN76</f>
        <v>0</v>
      </c>
      <c r="N76" s="230" t="str">
        <f>'1'!AP76</f>
        <v/>
      </c>
      <c r="O76" s="230" t="str">
        <f>'1'!AQ76</f>
        <v/>
      </c>
      <c r="P76" s="236">
        <f>'1'!BC76</f>
        <v>4</v>
      </c>
      <c r="Q76" s="39">
        <f>'1'!BD76</f>
        <v>0</v>
      </c>
      <c r="R76" s="231" t="str">
        <f>'1'!BF76</f>
        <v/>
      </c>
      <c r="S76" s="231" t="str">
        <f>'1'!BG76</f>
        <v/>
      </c>
      <c r="T76" s="233">
        <f>'1'!BS76</f>
        <v>4</v>
      </c>
      <c r="U76" s="27">
        <f>'1'!BT76</f>
        <v>0</v>
      </c>
      <c r="V76" s="230" t="str">
        <f>'1'!BV76</f>
        <v/>
      </c>
      <c r="W76" s="230" t="str">
        <f>'1'!BW76</f>
        <v/>
      </c>
      <c r="X76" s="236">
        <f>'1'!CI76</f>
        <v>2</v>
      </c>
      <c r="Y76" s="39">
        <f>'1'!CJ76</f>
        <v>0</v>
      </c>
      <c r="Z76" s="231" t="str">
        <f>'1'!CL76</f>
        <v/>
      </c>
      <c r="AA76" s="231" t="str">
        <f>'1'!CM76</f>
        <v/>
      </c>
      <c r="AB76" s="233">
        <f>'1'!CY76</f>
        <v>2</v>
      </c>
      <c r="AC76" s="27">
        <f>'1'!CZ76</f>
        <v>0</v>
      </c>
      <c r="AD76" s="226" t="str">
        <f>'1'!DB76</f>
        <v/>
      </c>
      <c r="AE76" s="230" t="str">
        <f>'1'!DC76</f>
        <v/>
      </c>
      <c r="AF76" s="236">
        <f>'1'!DO76</f>
        <v>2</v>
      </c>
      <c r="AG76" s="39">
        <f>'1'!DP76</f>
        <v>0</v>
      </c>
      <c r="AH76" s="231" t="str">
        <f>'1'!DR76</f>
        <v/>
      </c>
      <c r="AI76" s="231" t="str">
        <f>'1'!DS76</f>
        <v/>
      </c>
      <c r="AJ76" s="233">
        <f>'1'!EE76</f>
        <v>5</v>
      </c>
      <c r="AK76" s="27">
        <f>'1'!EF76</f>
        <v>0</v>
      </c>
      <c r="AL76" s="230" t="str">
        <f>'1'!EH76</f>
        <v/>
      </c>
      <c r="AM76" s="230" t="str">
        <f>'1'!EI76</f>
        <v/>
      </c>
      <c r="AN76" s="236">
        <f>'1'!EU76</f>
        <v>19</v>
      </c>
      <c r="AO76" s="39">
        <f>'1'!EV76</f>
        <v>0</v>
      </c>
      <c r="AP76" s="231" t="str">
        <f>'1'!EX76</f>
        <v/>
      </c>
      <c r="AQ76" s="231" t="str">
        <f>'1'!EY76</f>
        <v/>
      </c>
      <c r="AR76" s="233">
        <f>'1'!FK76</f>
        <v>4</v>
      </c>
      <c r="AS76" s="27">
        <f>'1'!FL76</f>
        <v>0</v>
      </c>
      <c r="AT76" s="230" t="str">
        <f>'1'!FN76</f>
        <v/>
      </c>
      <c r="AU76" s="230" t="str">
        <f>'1'!FO76</f>
        <v/>
      </c>
      <c r="AV76" s="236">
        <f>'1'!GA76</f>
        <v>2</v>
      </c>
      <c r="AW76" s="39">
        <f>'1'!GB76</f>
        <v>0</v>
      </c>
      <c r="AX76" s="231" t="str">
        <f>'1'!GD76</f>
        <v/>
      </c>
      <c r="AY76" s="231" t="str">
        <f>'1'!GE76</f>
        <v/>
      </c>
      <c r="AZ76" s="233">
        <f>'1'!GQ76</f>
        <v>3</v>
      </c>
      <c r="BA76" s="27">
        <f>'1'!GR76</f>
        <v>0</v>
      </c>
      <c r="BB76" s="230" t="str">
        <f>'1'!GT76</f>
        <v/>
      </c>
      <c r="BC76" s="230" t="str">
        <f>'1'!GU76</f>
        <v/>
      </c>
      <c r="BD76" s="236">
        <f>'1'!HG76</f>
        <v>5</v>
      </c>
      <c r="BE76" s="39">
        <f>'1'!HH76</f>
        <v>0</v>
      </c>
      <c r="BF76" s="231" t="str">
        <f>'1'!HJ76</f>
        <v/>
      </c>
      <c r="BG76" s="231" t="str">
        <f>'1'!HK76</f>
        <v/>
      </c>
      <c r="BH76" s="233" t="str">
        <f>'1'!HW76</f>
        <v/>
      </c>
      <c r="BI76" s="27">
        <f>'1'!HX76</f>
        <v>0</v>
      </c>
      <c r="BJ76" s="230" t="str">
        <f>'1'!HZ76</f>
        <v/>
      </c>
      <c r="BK76" s="230" t="str">
        <f>'1'!IA76</f>
        <v/>
      </c>
      <c r="BL76" s="236" t="str">
        <f>'1'!IM76</f>
        <v/>
      </c>
      <c r="BM76" s="39">
        <f>'1'!IN76</f>
        <v>0</v>
      </c>
      <c r="BN76" s="231" t="str">
        <f>'1'!IP76</f>
        <v/>
      </c>
      <c r="BO76" s="231" t="str">
        <f>'1'!IQ76</f>
        <v/>
      </c>
      <c r="BP76" s="233" t="str">
        <f>'1'!JC76</f>
        <v/>
      </c>
      <c r="BQ76" s="27">
        <f>'1'!JD76</f>
        <v>0</v>
      </c>
      <c r="BR76" s="230" t="str">
        <f>'1'!JF76</f>
        <v/>
      </c>
      <c r="BS76" s="230" t="str">
        <f>'1'!JG76</f>
        <v/>
      </c>
      <c r="BT76" s="236" t="str">
        <f>'1'!JS76</f>
        <v/>
      </c>
      <c r="BU76" s="39">
        <f>'1'!JT76</f>
        <v>0</v>
      </c>
      <c r="BV76" s="231" t="str">
        <f>'1'!JV76</f>
        <v/>
      </c>
      <c r="BW76" s="231" t="str">
        <f>'1'!JW76</f>
        <v/>
      </c>
      <c r="BX76" s="233" t="str">
        <f>'1'!KI76</f>
        <v/>
      </c>
      <c r="BY76" s="27">
        <f>'1'!KJ76</f>
        <v>0</v>
      </c>
      <c r="BZ76" s="230" t="str">
        <f>'1'!KL76</f>
        <v/>
      </c>
      <c r="CA76" s="230" t="str">
        <f>'1'!KM76</f>
        <v/>
      </c>
      <c r="CB76" s="236" t="str">
        <f>'1'!KY76</f>
        <v/>
      </c>
      <c r="CC76" s="39">
        <f>'1'!KZ76</f>
        <v>0</v>
      </c>
      <c r="CD76" s="231" t="str">
        <f>'1'!LB76</f>
        <v/>
      </c>
      <c r="CE76" s="231" t="str">
        <f>'1'!LC76</f>
        <v/>
      </c>
      <c r="CF76" s="231"/>
      <c r="CG76" s="231"/>
      <c r="CH76" s="233" t="str">
        <f t="shared" si="208"/>
        <v/>
      </c>
      <c r="CI76" s="26">
        <f>'1'!HX76</f>
        <v>0</v>
      </c>
      <c r="CJ76" s="24" t="str">
        <f>'1'!HZ76</f>
        <v/>
      </c>
      <c r="CK76" s="234" t="str">
        <f>'1'!IA76</f>
        <v/>
      </c>
      <c r="CL76" s="236" t="str">
        <f t="shared" si="209"/>
        <v/>
      </c>
      <c r="CM76" s="38">
        <f>'1'!IN76</f>
        <v>0</v>
      </c>
      <c r="CN76" s="36" t="str">
        <f>'1'!IP76</f>
        <v/>
      </c>
      <c r="CO76" s="235" t="str">
        <f>'1'!IQ76</f>
        <v/>
      </c>
      <c r="CP76" s="233" t="str">
        <f t="shared" si="210"/>
        <v/>
      </c>
      <c r="CQ76" s="26">
        <f>'1'!JD76</f>
        <v>0</v>
      </c>
      <c r="CR76" s="24" t="str">
        <f>'1'!JF76</f>
        <v/>
      </c>
      <c r="CS76" s="234" t="str">
        <f>'1'!JG76</f>
        <v/>
      </c>
      <c r="CT76" s="236" t="str">
        <f t="shared" si="211"/>
        <v/>
      </c>
      <c r="CU76" s="38">
        <f>'1'!JT76</f>
        <v>0</v>
      </c>
      <c r="CV76" s="36" t="str">
        <f>'1'!JV76</f>
        <v/>
      </c>
      <c r="CW76" s="235" t="str">
        <f>'1'!JW76</f>
        <v/>
      </c>
      <c r="CX76" s="233" t="str">
        <f t="shared" si="212"/>
        <v>#REF!</v>
      </c>
      <c r="CY76" s="24">
        <f>'1'!KJ76</f>
        <v>0</v>
      </c>
      <c r="CZ76" s="24" t="str">
        <f>'1'!KL76</f>
        <v/>
      </c>
      <c r="DA76" s="24" t="str">
        <f>'1'!KM76</f>
        <v/>
      </c>
      <c r="DB76" s="236" t="str">
        <f t="shared" si="213"/>
        <v>#REF!</v>
      </c>
      <c r="DC76" s="36">
        <f>'1'!KZ76</f>
        <v>0</v>
      </c>
      <c r="DD76" s="36" t="str">
        <f>'1'!LB76</f>
        <v/>
      </c>
      <c r="DE76" s="36" t="str">
        <f>'1'!LC76</f>
        <v/>
      </c>
      <c r="DF76" s="233" t="str">
        <f t="shared" si="214"/>
        <v>#REF!</v>
      </c>
      <c r="DG76" s="24" t="str">
        <f t="shared" ref="DG76:DI76" si="302">#REF!</f>
        <v>#REF!</v>
      </c>
      <c r="DH76" s="24" t="str">
        <f t="shared" si="302"/>
        <v>#REF!</v>
      </c>
      <c r="DI76" s="24" t="str">
        <f t="shared" si="302"/>
        <v>#REF!</v>
      </c>
      <c r="DJ76" s="236" t="str">
        <f t="shared" si="216"/>
        <v>#REF!</v>
      </c>
      <c r="DK76" s="36" t="str">
        <f t="shared" ref="DK76:DM76" si="303">#REF!</f>
        <v>#REF!</v>
      </c>
      <c r="DL76" s="36" t="str">
        <f t="shared" si="303"/>
        <v>#REF!</v>
      </c>
      <c r="DM76" s="36" t="str">
        <f t="shared" si="303"/>
        <v>#REF!</v>
      </c>
      <c r="DN76" s="159" t="str">
        <f t="shared" si="218"/>
        <v>#REF!</v>
      </c>
      <c r="DO76" s="24" t="str">
        <f t="shared" ref="DO76:DQ76" si="304">#REF!</f>
        <v>#REF!</v>
      </c>
      <c r="DP76" s="24" t="str">
        <f t="shared" si="304"/>
        <v>#REF!</v>
      </c>
      <c r="DQ76" s="24" t="str">
        <f t="shared" si="304"/>
        <v>#REF!</v>
      </c>
      <c r="DR76" s="209" t="str">
        <f t="shared" si="220"/>
        <v>#REF!</v>
      </c>
      <c r="DS76" s="210" t="str">
        <f t="shared" si="13"/>
        <v>#REF!</v>
      </c>
      <c r="DT76" s="210" t="str">
        <f t="shared" ref="DT76:DU76" si="305">#REF!</f>
        <v>#REF!</v>
      </c>
      <c r="DU76" s="210" t="str">
        <f t="shared" si="305"/>
        <v>#REF!</v>
      </c>
    </row>
    <row r="77" ht="15.75" customHeight="1">
      <c r="A77" s="228">
        <f>'1'!A77</f>
        <v>46181</v>
      </c>
      <c r="B77" s="229" t="str">
        <f>'1'!B77</f>
        <v>月</v>
      </c>
      <c r="C77" s="232">
        <f>'1'!C77</f>
        <v>0</v>
      </c>
      <c r="D77" s="233">
        <f>'1'!G77</f>
        <v>1</v>
      </c>
      <c r="E77" s="27">
        <f>'1'!H77</f>
        <v>0</v>
      </c>
      <c r="F77" s="230" t="str">
        <f>'1'!J77</f>
        <v/>
      </c>
      <c r="G77" s="230" t="str">
        <f>'1'!K77</f>
        <v/>
      </c>
      <c r="H77" s="236">
        <f>'1'!W77</f>
        <v>1</v>
      </c>
      <c r="I77" s="39">
        <f>'1'!X77</f>
        <v>0</v>
      </c>
      <c r="J77" s="231" t="str">
        <f>'1'!Z77</f>
        <v/>
      </c>
      <c r="K77" s="231" t="str">
        <f>'1'!AA77</f>
        <v/>
      </c>
      <c r="L77" s="233">
        <f>'1'!AM77</f>
        <v>2</v>
      </c>
      <c r="M77" s="27">
        <f>'1'!AN77</f>
        <v>0</v>
      </c>
      <c r="N77" s="230" t="str">
        <f>'1'!AP77</f>
        <v/>
      </c>
      <c r="O77" s="230" t="str">
        <f>'1'!AQ77</f>
        <v/>
      </c>
      <c r="P77" s="236">
        <f>'1'!BC77</f>
        <v>4</v>
      </c>
      <c r="Q77" s="39">
        <f>'1'!BD77</f>
        <v>0</v>
      </c>
      <c r="R77" s="231" t="str">
        <f>'1'!BF77</f>
        <v/>
      </c>
      <c r="S77" s="231" t="str">
        <f>'1'!BG77</f>
        <v/>
      </c>
      <c r="T77" s="233">
        <f>'1'!BS77</f>
        <v>4</v>
      </c>
      <c r="U77" s="27">
        <f>'1'!BT77</f>
        <v>0</v>
      </c>
      <c r="V77" s="230" t="str">
        <f>'1'!BV77</f>
        <v/>
      </c>
      <c r="W77" s="230" t="str">
        <f>'1'!BW77</f>
        <v/>
      </c>
      <c r="X77" s="236">
        <f>'1'!CI77</f>
        <v>2</v>
      </c>
      <c r="Y77" s="39">
        <f>'1'!CJ77</f>
        <v>0</v>
      </c>
      <c r="Z77" s="231" t="str">
        <f>'1'!CL77</f>
        <v/>
      </c>
      <c r="AA77" s="231" t="str">
        <f>'1'!CM77</f>
        <v/>
      </c>
      <c r="AB77" s="233">
        <f>'1'!CY77</f>
        <v>2</v>
      </c>
      <c r="AC77" s="27">
        <f>'1'!CZ77</f>
        <v>0</v>
      </c>
      <c r="AD77" s="226" t="str">
        <f>'1'!DB77</f>
        <v/>
      </c>
      <c r="AE77" s="230" t="str">
        <f>'1'!DC77</f>
        <v/>
      </c>
      <c r="AF77" s="236">
        <f>'1'!DO77</f>
        <v>2</v>
      </c>
      <c r="AG77" s="39">
        <f>'1'!DP77</f>
        <v>0</v>
      </c>
      <c r="AH77" s="231" t="str">
        <f>'1'!DR77</f>
        <v/>
      </c>
      <c r="AI77" s="231" t="str">
        <f>'1'!DS77</f>
        <v/>
      </c>
      <c r="AJ77" s="233">
        <f>'1'!EE77</f>
        <v>5</v>
      </c>
      <c r="AK77" s="27">
        <f>'1'!EF77</f>
        <v>0</v>
      </c>
      <c r="AL77" s="230" t="str">
        <f>'1'!EH77</f>
        <v/>
      </c>
      <c r="AM77" s="230" t="str">
        <f>'1'!EI77</f>
        <v/>
      </c>
      <c r="AN77" s="236">
        <f>'1'!EU77</f>
        <v>19</v>
      </c>
      <c r="AO77" s="39">
        <f>'1'!EV77</f>
        <v>0</v>
      </c>
      <c r="AP77" s="231" t="str">
        <f>'1'!EX77</f>
        <v/>
      </c>
      <c r="AQ77" s="231" t="str">
        <f>'1'!EY77</f>
        <v/>
      </c>
      <c r="AR77" s="233">
        <f>'1'!FK77</f>
        <v>4</v>
      </c>
      <c r="AS77" s="27">
        <f>'1'!FL77</f>
        <v>0</v>
      </c>
      <c r="AT77" s="230" t="str">
        <f>'1'!FN77</f>
        <v/>
      </c>
      <c r="AU77" s="230" t="str">
        <f>'1'!FO77</f>
        <v/>
      </c>
      <c r="AV77" s="236">
        <f>'1'!GA77</f>
        <v>2</v>
      </c>
      <c r="AW77" s="39">
        <f>'1'!GB77</f>
        <v>0</v>
      </c>
      <c r="AX77" s="231" t="str">
        <f>'1'!GD77</f>
        <v/>
      </c>
      <c r="AY77" s="231" t="str">
        <f>'1'!GE77</f>
        <v/>
      </c>
      <c r="AZ77" s="233">
        <f>'1'!GQ77</f>
        <v>3</v>
      </c>
      <c r="BA77" s="27">
        <f>'1'!GR77</f>
        <v>0</v>
      </c>
      <c r="BB77" s="230" t="str">
        <f>'1'!GT77</f>
        <v/>
      </c>
      <c r="BC77" s="230" t="str">
        <f>'1'!GU77</f>
        <v/>
      </c>
      <c r="BD77" s="236">
        <f>'1'!HG77</f>
        <v>5</v>
      </c>
      <c r="BE77" s="39">
        <f>'1'!HH77</f>
        <v>0</v>
      </c>
      <c r="BF77" s="231" t="str">
        <f>'1'!HJ77</f>
        <v/>
      </c>
      <c r="BG77" s="231" t="str">
        <f>'1'!HK77</f>
        <v/>
      </c>
      <c r="BH77" s="233" t="str">
        <f>'1'!HW77</f>
        <v/>
      </c>
      <c r="BI77" s="27">
        <f>'1'!HX77</f>
        <v>0</v>
      </c>
      <c r="BJ77" s="230" t="str">
        <f>'1'!HZ77</f>
        <v/>
      </c>
      <c r="BK77" s="230" t="str">
        <f>'1'!IA77</f>
        <v/>
      </c>
      <c r="BL77" s="236" t="str">
        <f>'1'!IM77</f>
        <v/>
      </c>
      <c r="BM77" s="39">
        <f>'1'!IN77</f>
        <v>0</v>
      </c>
      <c r="BN77" s="231" t="str">
        <f>'1'!IP77</f>
        <v/>
      </c>
      <c r="BO77" s="231" t="str">
        <f>'1'!IQ77</f>
        <v/>
      </c>
      <c r="BP77" s="233" t="str">
        <f>'1'!JC77</f>
        <v/>
      </c>
      <c r="BQ77" s="27">
        <f>'1'!JD77</f>
        <v>0</v>
      </c>
      <c r="BR77" s="230" t="str">
        <f>'1'!JF77</f>
        <v/>
      </c>
      <c r="BS77" s="230" t="str">
        <f>'1'!JG77</f>
        <v/>
      </c>
      <c r="BT77" s="236" t="str">
        <f>'1'!JS77</f>
        <v/>
      </c>
      <c r="BU77" s="39">
        <f>'1'!JT77</f>
        <v>0</v>
      </c>
      <c r="BV77" s="231" t="str">
        <f>'1'!JV77</f>
        <v/>
      </c>
      <c r="BW77" s="231" t="str">
        <f>'1'!JW77</f>
        <v/>
      </c>
      <c r="BX77" s="233" t="str">
        <f>'1'!KI77</f>
        <v/>
      </c>
      <c r="BY77" s="27">
        <f>'1'!KJ77</f>
        <v>0</v>
      </c>
      <c r="BZ77" s="230" t="str">
        <f>'1'!KL77</f>
        <v/>
      </c>
      <c r="CA77" s="230" t="str">
        <f>'1'!KM77</f>
        <v/>
      </c>
      <c r="CB77" s="236" t="str">
        <f>'1'!KY77</f>
        <v/>
      </c>
      <c r="CC77" s="39">
        <f>'1'!KZ77</f>
        <v>0</v>
      </c>
      <c r="CD77" s="231" t="str">
        <f>'1'!LB77</f>
        <v/>
      </c>
      <c r="CE77" s="231" t="str">
        <f>'1'!LC77</f>
        <v/>
      </c>
      <c r="CF77" s="231"/>
      <c r="CG77" s="231"/>
      <c r="CH77" s="233" t="str">
        <f t="shared" si="208"/>
        <v/>
      </c>
      <c r="CI77" s="26">
        <f>'1'!HX77</f>
        <v>0</v>
      </c>
      <c r="CJ77" s="24" t="str">
        <f>'1'!HZ77</f>
        <v/>
      </c>
      <c r="CK77" s="234" t="str">
        <f>'1'!IA77</f>
        <v/>
      </c>
      <c r="CL77" s="236" t="str">
        <f t="shared" si="209"/>
        <v/>
      </c>
      <c r="CM77" s="38">
        <f>'1'!IN77</f>
        <v>0</v>
      </c>
      <c r="CN77" s="36" t="str">
        <f>'1'!IP77</f>
        <v/>
      </c>
      <c r="CO77" s="235" t="str">
        <f>'1'!IQ77</f>
        <v/>
      </c>
      <c r="CP77" s="233" t="str">
        <f t="shared" si="210"/>
        <v/>
      </c>
      <c r="CQ77" s="26">
        <f>'1'!JD77</f>
        <v>0</v>
      </c>
      <c r="CR77" s="24" t="str">
        <f>'1'!JF77</f>
        <v/>
      </c>
      <c r="CS77" s="234" t="str">
        <f>'1'!JG77</f>
        <v/>
      </c>
      <c r="CT77" s="236" t="str">
        <f t="shared" si="211"/>
        <v/>
      </c>
      <c r="CU77" s="38">
        <f>'1'!JT77</f>
        <v>0</v>
      </c>
      <c r="CV77" s="36" t="str">
        <f>'1'!JV77</f>
        <v/>
      </c>
      <c r="CW77" s="235" t="str">
        <f>'1'!JW77</f>
        <v/>
      </c>
      <c r="CX77" s="233" t="str">
        <f t="shared" si="212"/>
        <v>#REF!</v>
      </c>
      <c r="CY77" s="24">
        <f>'1'!KJ77</f>
        <v>0</v>
      </c>
      <c r="CZ77" s="24" t="str">
        <f>'1'!KL77</f>
        <v/>
      </c>
      <c r="DA77" s="24" t="str">
        <f>'1'!KM77</f>
        <v/>
      </c>
      <c r="DB77" s="236" t="str">
        <f t="shared" si="213"/>
        <v>#REF!</v>
      </c>
      <c r="DC77" s="36">
        <f>'1'!KZ77</f>
        <v>0</v>
      </c>
      <c r="DD77" s="36" t="str">
        <f>'1'!LB77</f>
        <v/>
      </c>
      <c r="DE77" s="36" t="str">
        <f>'1'!LC77</f>
        <v/>
      </c>
      <c r="DF77" s="233" t="str">
        <f t="shared" si="214"/>
        <v>#REF!</v>
      </c>
      <c r="DG77" s="24" t="str">
        <f t="shared" ref="DG77:DI77" si="306">#REF!</f>
        <v>#REF!</v>
      </c>
      <c r="DH77" s="24" t="str">
        <f t="shared" si="306"/>
        <v>#REF!</v>
      </c>
      <c r="DI77" s="24" t="str">
        <f t="shared" si="306"/>
        <v>#REF!</v>
      </c>
      <c r="DJ77" s="236" t="str">
        <f t="shared" si="216"/>
        <v>#REF!</v>
      </c>
      <c r="DK77" s="36" t="str">
        <f t="shared" ref="DK77:DM77" si="307">#REF!</f>
        <v>#REF!</v>
      </c>
      <c r="DL77" s="36" t="str">
        <f t="shared" si="307"/>
        <v>#REF!</v>
      </c>
      <c r="DM77" s="36" t="str">
        <f t="shared" si="307"/>
        <v>#REF!</v>
      </c>
      <c r="DN77" s="159" t="str">
        <f t="shared" si="218"/>
        <v>#REF!</v>
      </c>
      <c r="DO77" s="24" t="str">
        <f t="shared" ref="DO77:DQ77" si="308">#REF!</f>
        <v>#REF!</v>
      </c>
      <c r="DP77" s="24" t="str">
        <f t="shared" si="308"/>
        <v>#REF!</v>
      </c>
      <c r="DQ77" s="24" t="str">
        <f t="shared" si="308"/>
        <v>#REF!</v>
      </c>
      <c r="DR77" s="209" t="str">
        <f t="shared" si="220"/>
        <v>#REF!</v>
      </c>
      <c r="DS77" s="210" t="str">
        <f t="shared" si="13"/>
        <v>#REF!</v>
      </c>
      <c r="DT77" s="210" t="str">
        <f t="shared" ref="DT77:DU77" si="309">#REF!</f>
        <v>#REF!</v>
      </c>
      <c r="DU77" s="210" t="str">
        <f t="shared" si="309"/>
        <v>#REF!</v>
      </c>
    </row>
    <row r="78" ht="15.75" customHeight="1">
      <c r="A78" s="228">
        <f>'1'!A78</f>
        <v>46182</v>
      </c>
      <c r="B78" s="229" t="str">
        <f>'1'!B78</f>
        <v>火</v>
      </c>
      <c r="C78" s="232">
        <f>'1'!C78</f>
        <v>0</v>
      </c>
      <c r="D78" s="233">
        <f>'1'!G78</f>
        <v>1</v>
      </c>
      <c r="E78" s="27">
        <f>'1'!H78</f>
        <v>0</v>
      </c>
      <c r="F78" s="230" t="str">
        <f>'1'!J78</f>
        <v/>
      </c>
      <c r="G78" s="230" t="str">
        <f>'1'!K78</f>
        <v/>
      </c>
      <c r="H78" s="236">
        <f>'1'!W78</f>
        <v>1</v>
      </c>
      <c r="I78" s="39">
        <f>'1'!X78</f>
        <v>0</v>
      </c>
      <c r="J78" s="231" t="str">
        <f>'1'!Z78</f>
        <v/>
      </c>
      <c r="K78" s="231" t="str">
        <f>'1'!AA78</f>
        <v/>
      </c>
      <c r="L78" s="233">
        <f>'1'!AM78</f>
        <v>2</v>
      </c>
      <c r="M78" s="27">
        <f>'1'!AN78</f>
        <v>0</v>
      </c>
      <c r="N78" s="230" t="str">
        <f>'1'!AP78</f>
        <v/>
      </c>
      <c r="O78" s="230" t="str">
        <f>'1'!AQ78</f>
        <v/>
      </c>
      <c r="P78" s="236">
        <f>'1'!BC78</f>
        <v>4</v>
      </c>
      <c r="Q78" s="39">
        <f>'1'!BD78</f>
        <v>0</v>
      </c>
      <c r="R78" s="231" t="str">
        <f>'1'!BF78</f>
        <v/>
      </c>
      <c r="S78" s="231" t="str">
        <f>'1'!BG78</f>
        <v/>
      </c>
      <c r="T78" s="233">
        <f>'1'!BS78</f>
        <v>4</v>
      </c>
      <c r="U78" s="27">
        <f>'1'!BT78</f>
        <v>0</v>
      </c>
      <c r="V78" s="230" t="str">
        <f>'1'!BV78</f>
        <v/>
      </c>
      <c r="W78" s="230" t="str">
        <f>'1'!BW78</f>
        <v/>
      </c>
      <c r="X78" s="236">
        <f>'1'!CI78</f>
        <v>2</v>
      </c>
      <c r="Y78" s="39">
        <f>'1'!CJ78</f>
        <v>0</v>
      </c>
      <c r="Z78" s="231" t="str">
        <f>'1'!CL78</f>
        <v/>
      </c>
      <c r="AA78" s="231" t="str">
        <f>'1'!CM78</f>
        <v/>
      </c>
      <c r="AB78" s="233">
        <f>'1'!CY78</f>
        <v>2</v>
      </c>
      <c r="AC78" s="27">
        <f>'1'!CZ78</f>
        <v>0</v>
      </c>
      <c r="AD78" s="226" t="str">
        <f>'1'!DB78</f>
        <v/>
      </c>
      <c r="AE78" s="230" t="str">
        <f>'1'!DC78</f>
        <v/>
      </c>
      <c r="AF78" s="236">
        <f>'1'!DO78</f>
        <v>2</v>
      </c>
      <c r="AG78" s="39">
        <f>'1'!DP78</f>
        <v>0</v>
      </c>
      <c r="AH78" s="231" t="str">
        <f>'1'!DR78</f>
        <v/>
      </c>
      <c r="AI78" s="231" t="str">
        <f>'1'!DS78</f>
        <v/>
      </c>
      <c r="AJ78" s="233">
        <f>'1'!EE78</f>
        <v>5</v>
      </c>
      <c r="AK78" s="27">
        <f>'1'!EF78</f>
        <v>0</v>
      </c>
      <c r="AL78" s="230" t="str">
        <f>'1'!EH78</f>
        <v/>
      </c>
      <c r="AM78" s="230" t="str">
        <f>'1'!EI78</f>
        <v/>
      </c>
      <c r="AN78" s="236">
        <f>'1'!EU78</f>
        <v>19</v>
      </c>
      <c r="AO78" s="39">
        <f>'1'!EV78</f>
        <v>0</v>
      </c>
      <c r="AP78" s="231" t="str">
        <f>'1'!EX78</f>
        <v/>
      </c>
      <c r="AQ78" s="231" t="str">
        <f>'1'!EY78</f>
        <v/>
      </c>
      <c r="AR78" s="233">
        <f>'1'!FK78</f>
        <v>4</v>
      </c>
      <c r="AS78" s="27">
        <f>'1'!FL78</f>
        <v>0</v>
      </c>
      <c r="AT78" s="230" t="str">
        <f>'1'!FN78</f>
        <v/>
      </c>
      <c r="AU78" s="230" t="str">
        <f>'1'!FO78</f>
        <v/>
      </c>
      <c r="AV78" s="236">
        <f>'1'!GA78</f>
        <v>2</v>
      </c>
      <c r="AW78" s="39">
        <f>'1'!GB78</f>
        <v>0</v>
      </c>
      <c r="AX78" s="231" t="str">
        <f>'1'!GD78</f>
        <v/>
      </c>
      <c r="AY78" s="231" t="str">
        <f>'1'!GE78</f>
        <v/>
      </c>
      <c r="AZ78" s="233">
        <f>'1'!GQ78</f>
        <v>3</v>
      </c>
      <c r="BA78" s="27">
        <f>'1'!GR78</f>
        <v>0</v>
      </c>
      <c r="BB78" s="230" t="str">
        <f>'1'!GT78</f>
        <v/>
      </c>
      <c r="BC78" s="230" t="str">
        <f>'1'!GU78</f>
        <v/>
      </c>
      <c r="BD78" s="236">
        <f>'1'!HG78</f>
        <v>5</v>
      </c>
      <c r="BE78" s="39">
        <f>'1'!HH78</f>
        <v>0</v>
      </c>
      <c r="BF78" s="231" t="str">
        <f>'1'!HJ78</f>
        <v/>
      </c>
      <c r="BG78" s="231" t="str">
        <f>'1'!HK78</f>
        <v/>
      </c>
      <c r="BH78" s="233" t="str">
        <f>'1'!HW78</f>
        <v/>
      </c>
      <c r="BI78" s="27">
        <f>'1'!HX78</f>
        <v>0</v>
      </c>
      <c r="BJ78" s="230" t="str">
        <f>'1'!HZ78</f>
        <v/>
      </c>
      <c r="BK78" s="230" t="str">
        <f>'1'!IA78</f>
        <v/>
      </c>
      <c r="BL78" s="236" t="str">
        <f>'1'!IM78</f>
        <v/>
      </c>
      <c r="BM78" s="39">
        <f>'1'!IN78</f>
        <v>0</v>
      </c>
      <c r="BN78" s="231" t="str">
        <f>'1'!IP78</f>
        <v/>
      </c>
      <c r="BO78" s="231" t="str">
        <f>'1'!IQ78</f>
        <v/>
      </c>
      <c r="BP78" s="233" t="str">
        <f>'1'!JC78</f>
        <v/>
      </c>
      <c r="BQ78" s="27">
        <f>'1'!JD78</f>
        <v>0</v>
      </c>
      <c r="BR78" s="230" t="str">
        <f>'1'!JF78</f>
        <v/>
      </c>
      <c r="BS78" s="230" t="str">
        <f>'1'!JG78</f>
        <v/>
      </c>
      <c r="BT78" s="236" t="str">
        <f>'1'!JS78</f>
        <v/>
      </c>
      <c r="BU78" s="39">
        <f>'1'!JT78</f>
        <v>0</v>
      </c>
      <c r="BV78" s="231" t="str">
        <f>'1'!JV78</f>
        <v/>
      </c>
      <c r="BW78" s="231" t="str">
        <f>'1'!JW78</f>
        <v/>
      </c>
      <c r="BX78" s="233" t="str">
        <f>'1'!KI78</f>
        <v/>
      </c>
      <c r="BY78" s="27">
        <f>'1'!KJ78</f>
        <v>0</v>
      </c>
      <c r="BZ78" s="230" t="str">
        <f>'1'!KL78</f>
        <v/>
      </c>
      <c r="CA78" s="230" t="str">
        <f>'1'!KM78</f>
        <v/>
      </c>
      <c r="CB78" s="236" t="str">
        <f>'1'!KY78</f>
        <v/>
      </c>
      <c r="CC78" s="39">
        <f>'1'!KZ78</f>
        <v>0</v>
      </c>
      <c r="CD78" s="231" t="str">
        <f>'1'!LB78</f>
        <v/>
      </c>
      <c r="CE78" s="231" t="str">
        <f>'1'!LC78</f>
        <v/>
      </c>
      <c r="CF78" s="231"/>
      <c r="CG78" s="231"/>
      <c r="CH78" s="233" t="str">
        <f t="shared" si="208"/>
        <v/>
      </c>
      <c r="CI78" s="26">
        <f>'1'!HX78</f>
        <v>0</v>
      </c>
      <c r="CJ78" s="24" t="str">
        <f>'1'!HZ78</f>
        <v/>
      </c>
      <c r="CK78" s="234" t="str">
        <f>'1'!IA78</f>
        <v/>
      </c>
      <c r="CL78" s="236" t="str">
        <f t="shared" si="209"/>
        <v/>
      </c>
      <c r="CM78" s="38">
        <f>'1'!IN78</f>
        <v>0</v>
      </c>
      <c r="CN78" s="36" t="str">
        <f>'1'!IP78</f>
        <v/>
      </c>
      <c r="CO78" s="235" t="str">
        <f>'1'!IQ78</f>
        <v/>
      </c>
      <c r="CP78" s="233" t="str">
        <f t="shared" si="210"/>
        <v/>
      </c>
      <c r="CQ78" s="26">
        <f>'1'!JD78</f>
        <v>0</v>
      </c>
      <c r="CR78" s="24" t="str">
        <f>'1'!JF78</f>
        <v/>
      </c>
      <c r="CS78" s="234" t="str">
        <f>'1'!JG78</f>
        <v/>
      </c>
      <c r="CT78" s="236" t="str">
        <f t="shared" si="211"/>
        <v/>
      </c>
      <c r="CU78" s="38">
        <f>'1'!JT78</f>
        <v>0</v>
      </c>
      <c r="CV78" s="36" t="str">
        <f>'1'!JV78</f>
        <v/>
      </c>
      <c r="CW78" s="235" t="str">
        <f>'1'!JW78</f>
        <v/>
      </c>
      <c r="CX78" s="233" t="str">
        <f t="shared" si="212"/>
        <v>#REF!</v>
      </c>
      <c r="CY78" s="24">
        <f>'1'!KJ78</f>
        <v>0</v>
      </c>
      <c r="CZ78" s="24" t="str">
        <f>'1'!KL78</f>
        <v/>
      </c>
      <c r="DA78" s="24" t="str">
        <f>'1'!KM78</f>
        <v/>
      </c>
      <c r="DB78" s="236" t="str">
        <f t="shared" si="213"/>
        <v>#REF!</v>
      </c>
      <c r="DC78" s="36">
        <f>'1'!KZ78</f>
        <v>0</v>
      </c>
      <c r="DD78" s="36" t="str">
        <f>'1'!LB78</f>
        <v/>
      </c>
      <c r="DE78" s="36" t="str">
        <f>'1'!LC78</f>
        <v/>
      </c>
      <c r="DF78" s="233" t="str">
        <f t="shared" si="214"/>
        <v>#REF!</v>
      </c>
      <c r="DG78" s="24" t="str">
        <f t="shared" ref="DG78:DI78" si="310">#REF!</f>
        <v>#REF!</v>
      </c>
      <c r="DH78" s="24" t="str">
        <f t="shared" si="310"/>
        <v>#REF!</v>
      </c>
      <c r="DI78" s="24" t="str">
        <f t="shared" si="310"/>
        <v>#REF!</v>
      </c>
      <c r="DJ78" s="236" t="str">
        <f t="shared" si="216"/>
        <v>#REF!</v>
      </c>
      <c r="DK78" s="36" t="str">
        <f t="shared" ref="DK78:DM78" si="311">#REF!</f>
        <v>#REF!</v>
      </c>
      <c r="DL78" s="36" t="str">
        <f t="shared" si="311"/>
        <v>#REF!</v>
      </c>
      <c r="DM78" s="36" t="str">
        <f t="shared" si="311"/>
        <v>#REF!</v>
      </c>
      <c r="DN78" s="159" t="str">
        <f t="shared" si="218"/>
        <v>#REF!</v>
      </c>
      <c r="DO78" s="24" t="str">
        <f t="shared" ref="DO78:DQ78" si="312">#REF!</f>
        <v>#REF!</v>
      </c>
      <c r="DP78" s="24" t="str">
        <f t="shared" si="312"/>
        <v>#REF!</v>
      </c>
      <c r="DQ78" s="24" t="str">
        <f t="shared" si="312"/>
        <v>#REF!</v>
      </c>
      <c r="DR78" s="209" t="str">
        <f t="shared" si="220"/>
        <v>#REF!</v>
      </c>
      <c r="DS78" s="210" t="str">
        <f t="shared" si="13"/>
        <v>#REF!</v>
      </c>
      <c r="DT78" s="210" t="str">
        <f t="shared" ref="DT78:DU78" si="313">#REF!</f>
        <v>#REF!</v>
      </c>
      <c r="DU78" s="210" t="str">
        <f t="shared" si="313"/>
        <v>#REF!</v>
      </c>
    </row>
    <row r="79" ht="15.75" customHeight="1">
      <c r="A79" s="228">
        <f>'1'!A79</f>
        <v>46183</v>
      </c>
      <c r="B79" s="229" t="str">
        <f>'1'!B79</f>
        <v>水</v>
      </c>
      <c r="C79" s="232">
        <f>'1'!C79</f>
        <v>0</v>
      </c>
      <c r="D79" s="233">
        <f>'1'!G79</f>
        <v>1</v>
      </c>
      <c r="E79" s="27">
        <f>'1'!H79</f>
        <v>0</v>
      </c>
      <c r="F79" s="230" t="str">
        <f>'1'!J79</f>
        <v/>
      </c>
      <c r="G79" s="230" t="str">
        <f>'1'!K79</f>
        <v/>
      </c>
      <c r="H79" s="236">
        <f>'1'!W79</f>
        <v>1</v>
      </c>
      <c r="I79" s="39">
        <f>'1'!X79</f>
        <v>0</v>
      </c>
      <c r="J79" s="231" t="str">
        <f>'1'!Z79</f>
        <v/>
      </c>
      <c r="K79" s="231" t="str">
        <f>'1'!AA79</f>
        <v/>
      </c>
      <c r="L79" s="233">
        <f>'1'!AM79</f>
        <v>2</v>
      </c>
      <c r="M79" s="27">
        <f>'1'!AN79</f>
        <v>0</v>
      </c>
      <c r="N79" s="230" t="str">
        <f>'1'!AP79</f>
        <v/>
      </c>
      <c r="O79" s="230" t="str">
        <f>'1'!AQ79</f>
        <v/>
      </c>
      <c r="P79" s="236">
        <f>'1'!BC79</f>
        <v>4</v>
      </c>
      <c r="Q79" s="39">
        <f>'1'!BD79</f>
        <v>0</v>
      </c>
      <c r="R79" s="231" t="str">
        <f>'1'!BF79</f>
        <v/>
      </c>
      <c r="S79" s="231" t="str">
        <f>'1'!BG79</f>
        <v/>
      </c>
      <c r="T79" s="233">
        <f>'1'!BS79</f>
        <v>4</v>
      </c>
      <c r="U79" s="27">
        <f>'1'!BT79</f>
        <v>0</v>
      </c>
      <c r="V79" s="230" t="str">
        <f>'1'!BV79</f>
        <v/>
      </c>
      <c r="W79" s="230" t="str">
        <f>'1'!BW79</f>
        <v/>
      </c>
      <c r="X79" s="236">
        <f>'1'!CI79</f>
        <v>2</v>
      </c>
      <c r="Y79" s="39">
        <f>'1'!CJ79</f>
        <v>0</v>
      </c>
      <c r="Z79" s="231" t="str">
        <f>'1'!CL79</f>
        <v/>
      </c>
      <c r="AA79" s="231" t="str">
        <f>'1'!CM79</f>
        <v/>
      </c>
      <c r="AB79" s="233">
        <f>'1'!CY79</f>
        <v>2</v>
      </c>
      <c r="AC79" s="27">
        <f>'1'!CZ79</f>
        <v>0</v>
      </c>
      <c r="AD79" s="226" t="str">
        <f>'1'!DB79</f>
        <v/>
      </c>
      <c r="AE79" s="230" t="str">
        <f>'1'!DC79</f>
        <v/>
      </c>
      <c r="AF79" s="236">
        <f>'1'!DO79</f>
        <v>2</v>
      </c>
      <c r="AG79" s="39">
        <f>'1'!DP79</f>
        <v>0</v>
      </c>
      <c r="AH79" s="231" t="str">
        <f>'1'!DR79</f>
        <v/>
      </c>
      <c r="AI79" s="231" t="str">
        <f>'1'!DS79</f>
        <v/>
      </c>
      <c r="AJ79" s="233">
        <f>'1'!EE79</f>
        <v>5</v>
      </c>
      <c r="AK79" s="27">
        <f>'1'!EF79</f>
        <v>0</v>
      </c>
      <c r="AL79" s="230" t="str">
        <f>'1'!EH79</f>
        <v/>
      </c>
      <c r="AM79" s="230" t="str">
        <f>'1'!EI79</f>
        <v/>
      </c>
      <c r="AN79" s="236">
        <f>'1'!EU79</f>
        <v>19</v>
      </c>
      <c r="AO79" s="39">
        <f>'1'!EV79</f>
        <v>0</v>
      </c>
      <c r="AP79" s="231" t="str">
        <f>'1'!EX79</f>
        <v/>
      </c>
      <c r="AQ79" s="231" t="str">
        <f>'1'!EY79</f>
        <v/>
      </c>
      <c r="AR79" s="233">
        <f>'1'!FK79</f>
        <v>4</v>
      </c>
      <c r="AS79" s="27">
        <f>'1'!FL79</f>
        <v>0</v>
      </c>
      <c r="AT79" s="230" t="str">
        <f>'1'!FN79</f>
        <v/>
      </c>
      <c r="AU79" s="230" t="str">
        <f>'1'!FO79</f>
        <v/>
      </c>
      <c r="AV79" s="236">
        <f>'1'!GA79</f>
        <v>2</v>
      </c>
      <c r="AW79" s="39">
        <f>'1'!GB79</f>
        <v>0</v>
      </c>
      <c r="AX79" s="231" t="str">
        <f>'1'!GD79</f>
        <v/>
      </c>
      <c r="AY79" s="231" t="str">
        <f>'1'!GE79</f>
        <v/>
      </c>
      <c r="AZ79" s="233">
        <f>'1'!GQ79</f>
        <v>3</v>
      </c>
      <c r="BA79" s="27">
        <f>'1'!GR79</f>
        <v>0</v>
      </c>
      <c r="BB79" s="230" t="str">
        <f>'1'!GT79</f>
        <v/>
      </c>
      <c r="BC79" s="230" t="str">
        <f>'1'!GU79</f>
        <v/>
      </c>
      <c r="BD79" s="236">
        <f>'1'!HG79</f>
        <v>5</v>
      </c>
      <c r="BE79" s="39">
        <f>'1'!HH79</f>
        <v>0</v>
      </c>
      <c r="BF79" s="231" t="str">
        <f>'1'!HJ79</f>
        <v/>
      </c>
      <c r="BG79" s="231" t="str">
        <f>'1'!HK79</f>
        <v/>
      </c>
      <c r="BH79" s="233" t="str">
        <f>'1'!HW79</f>
        <v/>
      </c>
      <c r="BI79" s="27">
        <f>'1'!HX79</f>
        <v>0</v>
      </c>
      <c r="BJ79" s="230" t="str">
        <f>'1'!HZ79</f>
        <v/>
      </c>
      <c r="BK79" s="230" t="str">
        <f>'1'!IA79</f>
        <v/>
      </c>
      <c r="BL79" s="236" t="str">
        <f>'1'!IM79</f>
        <v/>
      </c>
      <c r="BM79" s="39">
        <f>'1'!IN79</f>
        <v>0</v>
      </c>
      <c r="BN79" s="231" t="str">
        <f>'1'!IP79</f>
        <v/>
      </c>
      <c r="BO79" s="231" t="str">
        <f>'1'!IQ79</f>
        <v/>
      </c>
      <c r="BP79" s="233" t="str">
        <f>'1'!JC79</f>
        <v/>
      </c>
      <c r="BQ79" s="27">
        <f>'1'!JD79</f>
        <v>0</v>
      </c>
      <c r="BR79" s="230" t="str">
        <f>'1'!JF79</f>
        <v/>
      </c>
      <c r="BS79" s="230" t="str">
        <f>'1'!JG79</f>
        <v/>
      </c>
      <c r="BT79" s="236" t="str">
        <f>'1'!JS79</f>
        <v/>
      </c>
      <c r="BU79" s="39">
        <f>'1'!JT79</f>
        <v>0</v>
      </c>
      <c r="BV79" s="231" t="str">
        <f>'1'!JV79</f>
        <v/>
      </c>
      <c r="BW79" s="231" t="str">
        <f>'1'!JW79</f>
        <v/>
      </c>
      <c r="BX79" s="233" t="str">
        <f>'1'!KI79</f>
        <v/>
      </c>
      <c r="BY79" s="27">
        <f>'1'!KJ79</f>
        <v>0</v>
      </c>
      <c r="BZ79" s="230" t="str">
        <f>'1'!KL79</f>
        <v/>
      </c>
      <c r="CA79" s="230" t="str">
        <f>'1'!KM79</f>
        <v/>
      </c>
      <c r="CB79" s="236" t="str">
        <f>'1'!KY79</f>
        <v/>
      </c>
      <c r="CC79" s="39">
        <f>'1'!KZ79</f>
        <v>0</v>
      </c>
      <c r="CD79" s="231" t="str">
        <f>'1'!LB79</f>
        <v/>
      </c>
      <c r="CE79" s="231" t="str">
        <f>'1'!LC79</f>
        <v/>
      </c>
      <c r="CF79" s="231"/>
      <c r="CG79" s="231"/>
      <c r="CH79" s="233" t="str">
        <f t="shared" si="208"/>
        <v/>
      </c>
      <c r="CI79" s="26">
        <f>'1'!HX79</f>
        <v>0</v>
      </c>
      <c r="CJ79" s="24" t="str">
        <f>'1'!HZ79</f>
        <v/>
      </c>
      <c r="CK79" s="234" t="str">
        <f>'1'!IA79</f>
        <v/>
      </c>
      <c r="CL79" s="236" t="str">
        <f t="shared" si="209"/>
        <v/>
      </c>
      <c r="CM79" s="38">
        <f>'1'!IN79</f>
        <v>0</v>
      </c>
      <c r="CN79" s="36" t="str">
        <f>'1'!IP79</f>
        <v/>
      </c>
      <c r="CO79" s="235" t="str">
        <f>'1'!IQ79</f>
        <v/>
      </c>
      <c r="CP79" s="233" t="str">
        <f t="shared" si="210"/>
        <v/>
      </c>
      <c r="CQ79" s="26">
        <f>'1'!JD79</f>
        <v>0</v>
      </c>
      <c r="CR79" s="24" t="str">
        <f>'1'!JF79</f>
        <v/>
      </c>
      <c r="CS79" s="234" t="str">
        <f>'1'!JG79</f>
        <v/>
      </c>
      <c r="CT79" s="236" t="str">
        <f t="shared" si="211"/>
        <v/>
      </c>
      <c r="CU79" s="38">
        <f>'1'!JT79</f>
        <v>0</v>
      </c>
      <c r="CV79" s="36" t="str">
        <f>'1'!JV79</f>
        <v/>
      </c>
      <c r="CW79" s="235" t="str">
        <f>'1'!JW79</f>
        <v/>
      </c>
      <c r="CX79" s="233" t="str">
        <f t="shared" si="212"/>
        <v>#REF!</v>
      </c>
      <c r="CY79" s="24">
        <f>'1'!KJ79</f>
        <v>0</v>
      </c>
      <c r="CZ79" s="24" t="str">
        <f>'1'!KL79</f>
        <v/>
      </c>
      <c r="DA79" s="24" t="str">
        <f>'1'!KM79</f>
        <v/>
      </c>
      <c r="DB79" s="236" t="str">
        <f t="shared" si="213"/>
        <v>#REF!</v>
      </c>
      <c r="DC79" s="36">
        <f>'1'!KZ79</f>
        <v>0</v>
      </c>
      <c r="DD79" s="36" t="str">
        <f>'1'!LB79</f>
        <v/>
      </c>
      <c r="DE79" s="36" t="str">
        <f>'1'!LC79</f>
        <v/>
      </c>
      <c r="DF79" s="233" t="str">
        <f t="shared" si="214"/>
        <v>#REF!</v>
      </c>
      <c r="DG79" s="24" t="str">
        <f t="shared" ref="DG79:DI79" si="314">#REF!</f>
        <v>#REF!</v>
      </c>
      <c r="DH79" s="24" t="str">
        <f t="shared" si="314"/>
        <v>#REF!</v>
      </c>
      <c r="DI79" s="24" t="str">
        <f t="shared" si="314"/>
        <v>#REF!</v>
      </c>
      <c r="DJ79" s="236" t="str">
        <f t="shared" si="216"/>
        <v>#REF!</v>
      </c>
      <c r="DK79" s="36" t="str">
        <f t="shared" ref="DK79:DM79" si="315">#REF!</f>
        <v>#REF!</v>
      </c>
      <c r="DL79" s="36" t="str">
        <f t="shared" si="315"/>
        <v>#REF!</v>
      </c>
      <c r="DM79" s="36" t="str">
        <f t="shared" si="315"/>
        <v>#REF!</v>
      </c>
      <c r="DN79" s="159" t="str">
        <f t="shared" si="218"/>
        <v>#REF!</v>
      </c>
      <c r="DO79" s="24" t="str">
        <f t="shared" ref="DO79:DQ79" si="316">#REF!</f>
        <v>#REF!</v>
      </c>
      <c r="DP79" s="24" t="str">
        <f t="shared" si="316"/>
        <v>#REF!</v>
      </c>
      <c r="DQ79" s="24" t="str">
        <f t="shared" si="316"/>
        <v>#REF!</v>
      </c>
      <c r="DR79" s="209" t="str">
        <f t="shared" si="220"/>
        <v>#REF!</v>
      </c>
      <c r="DS79" s="210" t="str">
        <f t="shared" si="13"/>
        <v>#REF!</v>
      </c>
      <c r="DT79" s="210" t="str">
        <f t="shared" ref="DT79:DU79" si="317">#REF!</f>
        <v>#REF!</v>
      </c>
      <c r="DU79" s="210" t="str">
        <f t="shared" si="317"/>
        <v>#REF!</v>
      </c>
    </row>
    <row r="80" ht="15.75" customHeight="1">
      <c r="A80" s="228">
        <f>'1'!A80</f>
        <v>46184</v>
      </c>
      <c r="B80" s="229" t="str">
        <f>'1'!B80</f>
        <v>木</v>
      </c>
      <c r="C80" s="232">
        <f>'1'!C80</f>
        <v>0</v>
      </c>
      <c r="D80" s="233">
        <f>'1'!G80</f>
        <v>1</v>
      </c>
      <c r="E80" s="27">
        <f>'1'!H80</f>
        <v>0</v>
      </c>
      <c r="F80" s="230" t="str">
        <f>'1'!J80</f>
        <v/>
      </c>
      <c r="G80" s="230" t="str">
        <f>'1'!K80</f>
        <v/>
      </c>
      <c r="H80" s="236">
        <f>'1'!W80</f>
        <v>1</v>
      </c>
      <c r="I80" s="39">
        <f>'1'!X80</f>
        <v>0</v>
      </c>
      <c r="J80" s="231" t="str">
        <f>'1'!Z80</f>
        <v/>
      </c>
      <c r="K80" s="231" t="str">
        <f>'1'!AA80</f>
        <v/>
      </c>
      <c r="L80" s="233">
        <f>'1'!AM80</f>
        <v>2</v>
      </c>
      <c r="M80" s="27">
        <f>'1'!AN80</f>
        <v>0</v>
      </c>
      <c r="N80" s="230" t="str">
        <f>'1'!AP80</f>
        <v/>
      </c>
      <c r="O80" s="230" t="str">
        <f>'1'!AQ80</f>
        <v/>
      </c>
      <c r="P80" s="236">
        <f>'1'!BC80</f>
        <v>4</v>
      </c>
      <c r="Q80" s="39">
        <f>'1'!BD80</f>
        <v>0</v>
      </c>
      <c r="R80" s="231" t="str">
        <f>'1'!BF80</f>
        <v/>
      </c>
      <c r="S80" s="231" t="str">
        <f>'1'!BG80</f>
        <v/>
      </c>
      <c r="T80" s="233">
        <f>'1'!BS80</f>
        <v>4</v>
      </c>
      <c r="U80" s="27">
        <f>'1'!BT80</f>
        <v>0</v>
      </c>
      <c r="V80" s="230" t="str">
        <f>'1'!BV80</f>
        <v/>
      </c>
      <c r="W80" s="230" t="str">
        <f>'1'!BW80</f>
        <v/>
      </c>
      <c r="X80" s="236">
        <f>'1'!CI80</f>
        <v>2</v>
      </c>
      <c r="Y80" s="39">
        <f>'1'!CJ80</f>
        <v>0</v>
      </c>
      <c r="Z80" s="231" t="str">
        <f>'1'!CL80</f>
        <v/>
      </c>
      <c r="AA80" s="231" t="str">
        <f>'1'!CM80</f>
        <v/>
      </c>
      <c r="AB80" s="233">
        <f>'1'!CY80</f>
        <v>2</v>
      </c>
      <c r="AC80" s="27">
        <f>'1'!CZ80</f>
        <v>0</v>
      </c>
      <c r="AD80" s="226" t="str">
        <f>'1'!DB80</f>
        <v/>
      </c>
      <c r="AE80" s="230" t="str">
        <f>'1'!DC80</f>
        <v/>
      </c>
      <c r="AF80" s="236">
        <f>'1'!DO80</f>
        <v>2</v>
      </c>
      <c r="AG80" s="39">
        <f>'1'!DP80</f>
        <v>0</v>
      </c>
      <c r="AH80" s="231" t="str">
        <f>'1'!DR80</f>
        <v/>
      </c>
      <c r="AI80" s="231" t="str">
        <f>'1'!DS80</f>
        <v/>
      </c>
      <c r="AJ80" s="233">
        <f>'1'!EE80</f>
        <v>5</v>
      </c>
      <c r="AK80" s="27">
        <f>'1'!EF80</f>
        <v>0</v>
      </c>
      <c r="AL80" s="230" t="str">
        <f>'1'!EH80</f>
        <v/>
      </c>
      <c r="AM80" s="230" t="str">
        <f>'1'!EI80</f>
        <v/>
      </c>
      <c r="AN80" s="236">
        <f>'1'!EU80</f>
        <v>19</v>
      </c>
      <c r="AO80" s="39">
        <f>'1'!EV80</f>
        <v>0</v>
      </c>
      <c r="AP80" s="231" t="str">
        <f>'1'!EX80</f>
        <v/>
      </c>
      <c r="AQ80" s="231" t="str">
        <f>'1'!EY80</f>
        <v/>
      </c>
      <c r="AR80" s="233">
        <f>'1'!FK80</f>
        <v>4</v>
      </c>
      <c r="AS80" s="27">
        <f>'1'!FL80</f>
        <v>0</v>
      </c>
      <c r="AT80" s="230" t="str">
        <f>'1'!FN80</f>
        <v/>
      </c>
      <c r="AU80" s="230" t="str">
        <f>'1'!FO80</f>
        <v/>
      </c>
      <c r="AV80" s="236">
        <f>'1'!GA80</f>
        <v>2</v>
      </c>
      <c r="AW80" s="39">
        <f>'1'!GB80</f>
        <v>0</v>
      </c>
      <c r="AX80" s="231" t="str">
        <f>'1'!GD80</f>
        <v/>
      </c>
      <c r="AY80" s="231" t="str">
        <f>'1'!GE80</f>
        <v/>
      </c>
      <c r="AZ80" s="233">
        <f>'1'!GQ80</f>
        <v>3</v>
      </c>
      <c r="BA80" s="27">
        <f>'1'!GR80</f>
        <v>0</v>
      </c>
      <c r="BB80" s="230" t="str">
        <f>'1'!GT80</f>
        <v/>
      </c>
      <c r="BC80" s="230" t="str">
        <f>'1'!GU80</f>
        <v/>
      </c>
      <c r="BD80" s="236">
        <f>'1'!HG80</f>
        <v>5</v>
      </c>
      <c r="BE80" s="39">
        <f>'1'!HH80</f>
        <v>0</v>
      </c>
      <c r="BF80" s="231" t="str">
        <f>'1'!HJ80</f>
        <v/>
      </c>
      <c r="BG80" s="231" t="str">
        <f>'1'!HK80</f>
        <v/>
      </c>
      <c r="BH80" s="233" t="str">
        <f>'1'!HW80</f>
        <v/>
      </c>
      <c r="BI80" s="27">
        <f>'1'!HX80</f>
        <v>0</v>
      </c>
      <c r="BJ80" s="230" t="str">
        <f>'1'!HZ80</f>
        <v/>
      </c>
      <c r="BK80" s="230" t="str">
        <f>'1'!IA80</f>
        <v/>
      </c>
      <c r="BL80" s="236" t="str">
        <f>'1'!IM80</f>
        <v/>
      </c>
      <c r="BM80" s="39">
        <f>'1'!IN80</f>
        <v>0</v>
      </c>
      <c r="BN80" s="231" t="str">
        <f>'1'!IP80</f>
        <v/>
      </c>
      <c r="BO80" s="231" t="str">
        <f>'1'!IQ80</f>
        <v/>
      </c>
      <c r="BP80" s="233" t="str">
        <f>'1'!JC80</f>
        <v/>
      </c>
      <c r="BQ80" s="27">
        <f>'1'!JD80</f>
        <v>0</v>
      </c>
      <c r="BR80" s="230" t="str">
        <f>'1'!JF80</f>
        <v/>
      </c>
      <c r="BS80" s="230" t="str">
        <f>'1'!JG80</f>
        <v/>
      </c>
      <c r="BT80" s="236" t="str">
        <f>'1'!JS80</f>
        <v/>
      </c>
      <c r="BU80" s="39">
        <f>'1'!JT80</f>
        <v>0</v>
      </c>
      <c r="BV80" s="231" t="str">
        <f>'1'!JV80</f>
        <v/>
      </c>
      <c r="BW80" s="231" t="str">
        <f>'1'!JW80</f>
        <v/>
      </c>
      <c r="BX80" s="233" t="str">
        <f>'1'!KI80</f>
        <v/>
      </c>
      <c r="BY80" s="27">
        <f>'1'!KJ80</f>
        <v>0</v>
      </c>
      <c r="BZ80" s="230" t="str">
        <f>'1'!KL80</f>
        <v/>
      </c>
      <c r="CA80" s="230" t="str">
        <f>'1'!KM80</f>
        <v/>
      </c>
      <c r="CB80" s="236" t="str">
        <f>'1'!KY80</f>
        <v/>
      </c>
      <c r="CC80" s="39">
        <f>'1'!KZ80</f>
        <v>0</v>
      </c>
      <c r="CD80" s="231" t="str">
        <f>'1'!LB80</f>
        <v/>
      </c>
      <c r="CE80" s="231" t="str">
        <f>'1'!LC80</f>
        <v/>
      </c>
      <c r="CF80" s="231"/>
      <c r="CG80" s="231"/>
      <c r="CH80" s="233" t="str">
        <f t="shared" si="208"/>
        <v/>
      </c>
      <c r="CI80" s="26">
        <f>'1'!HX80</f>
        <v>0</v>
      </c>
      <c r="CJ80" s="24" t="str">
        <f>'1'!HZ80</f>
        <v/>
      </c>
      <c r="CK80" s="234" t="str">
        <f>'1'!IA80</f>
        <v/>
      </c>
      <c r="CL80" s="236" t="str">
        <f t="shared" si="209"/>
        <v/>
      </c>
      <c r="CM80" s="38">
        <f>'1'!IN80</f>
        <v>0</v>
      </c>
      <c r="CN80" s="36" t="str">
        <f>'1'!IP80</f>
        <v/>
      </c>
      <c r="CO80" s="235" t="str">
        <f>'1'!IQ80</f>
        <v/>
      </c>
      <c r="CP80" s="233" t="str">
        <f t="shared" si="210"/>
        <v/>
      </c>
      <c r="CQ80" s="26">
        <f>'1'!JD80</f>
        <v>0</v>
      </c>
      <c r="CR80" s="24" t="str">
        <f>'1'!JF80</f>
        <v/>
      </c>
      <c r="CS80" s="234" t="str">
        <f>'1'!JG80</f>
        <v/>
      </c>
      <c r="CT80" s="236" t="str">
        <f t="shared" si="211"/>
        <v/>
      </c>
      <c r="CU80" s="38">
        <f>'1'!JT80</f>
        <v>0</v>
      </c>
      <c r="CV80" s="36" t="str">
        <f>'1'!JV80</f>
        <v/>
      </c>
      <c r="CW80" s="235" t="str">
        <f>'1'!JW80</f>
        <v/>
      </c>
      <c r="CX80" s="233" t="str">
        <f t="shared" si="212"/>
        <v>#REF!</v>
      </c>
      <c r="CY80" s="24">
        <f>'1'!KJ80</f>
        <v>0</v>
      </c>
      <c r="CZ80" s="24" t="str">
        <f>'1'!KL80</f>
        <v/>
      </c>
      <c r="DA80" s="24" t="str">
        <f>'1'!KM80</f>
        <v/>
      </c>
      <c r="DB80" s="236" t="str">
        <f t="shared" si="213"/>
        <v>#REF!</v>
      </c>
      <c r="DC80" s="36">
        <f>'1'!KZ80</f>
        <v>0</v>
      </c>
      <c r="DD80" s="36" t="str">
        <f>'1'!LB80</f>
        <v/>
      </c>
      <c r="DE80" s="36" t="str">
        <f>'1'!LC80</f>
        <v/>
      </c>
      <c r="DF80" s="233" t="str">
        <f t="shared" si="214"/>
        <v>#REF!</v>
      </c>
      <c r="DG80" s="24" t="str">
        <f t="shared" ref="DG80:DI80" si="318">#REF!</f>
        <v>#REF!</v>
      </c>
      <c r="DH80" s="24" t="str">
        <f t="shared" si="318"/>
        <v>#REF!</v>
      </c>
      <c r="DI80" s="24" t="str">
        <f t="shared" si="318"/>
        <v>#REF!</v>
      </c>
      <c r="DJ80" s="236" t="str">
        <f t="shared" si="216"/>
        <v>#REF!</v>
      </c>
      <c r="DK80" s="36" t="str">
        <f t="shared" ref="DK80:DM80" si="319">#REF!</f>
        <v>#REF!</v>
      </c>
      <c r="DL80" s="36" t="str">
        <f t="shared" si="319"/>
        <v>#REF!</v>
      </c>
      <c r="DM80" s="36" t="str">
        <f t="shared" si="319"/>
        <v>#REF!</v>
      </c>
      <c r="DN80" s="159" t="str">
        <f t="shared" si="218"/>
        <v>#REF!</v>
      </c>
      <c r="DO80" s="24" t="str">
        <f t="shared" ref="DO80:DQ80" si="320">#REF!</f>
        <v>#REF!</v>
      </c>
      <c r="DP80" s="24" t="str">
        <f t="shared" si="320"/>
        <v>#REF!</v>
      </c>
      <c r="DQ80" s="24" t="str">
        <f t="shared" si="320"/>
        <v>#REF!</v>
      </c>
      <c r="DR80" s="209" t="str">
        <f t="shared" si="220"/>
        <v>#REF!</v>
      </c>
      <c r="DS80" s="210" t="str">
        <f t="shared" si="13"/>
        <v>#REF!</v>
      </c>
      <c r="DT80" s="210" t="str">
        <f t="shared" ref="DT80:DU80" si="321">#REF!</f>
        <v>#REF!</v>
      </c>
      <c r="DU80" s="210" t="str">
        <f t="shared" si="321"/>
        <v>#REF!</v>
      </c>
    </row>
    <row r="81" ht="15.75" customHeight="1">
      <c r="A81" s="228">
        <f>'1'!A81</f>
        <v>46185</v>
      </c>
      <c r="B81" s="229" t="str">
        <f>'1'!B81</f>
        <v>金</v>
      </c>
      <c r="C81" s="232">
        <f>'1'!C81</f>
        <v>0</v>
      </c>
      <c r="D81" s="233">
        <f>'1'!G81</f>
        <v>1</v>
      </c>
      <c r="E81" s="27">
        <f>'1'!H81</f>
        <v>0</v>
      </c>
      <c r="F81" s="230" t="str">
        <f>'1'!J81</f>
        <v/>
      </c>
      <c r="G81" s="230" t="str">
        <f>'1'!K81</f>
        <v/>
      </c>
      <c r="H81" s="236">
        <f>'1'!W81</f>
        <v>1</v>
      </c>
      <c r="I81" s="39">
        <f>'1'!X81</f>
        <v>0</v>
      </c>
      <c r="J81" s="231" t="str">
        <f>'1'!Z81</f>
        <v/>
      </c>
      <c r="K81" s="231" t="str">
        <f>'1'!AA81</f>
        <v/>
      </c>
      <c r="L81" s="233">
        <f>'1'!AM81</f>
        <v>2</v>
      </c>
      <c r="M81" s="27">
        <f>'1'!AN81</f>
        <v>0</v>
      </c>
      <c r="N81" s="230" t="str">
        <f>'1'!AP81</f>
        <v/>
      </c>
      <c r="O81" s="230" t="str">
        <f>'1'!AQ81</f>
        <v/>
      </c>
      <c r="P81" s="236">
        <f>'1'!BC81</f>
        <v>4</v>
      </c>
      <c r="Q81" s="39">
        <f>'1'!BD81</f>
        <v>0</v>
      </c>
      <c r="R81" s="231" t="str">
        <f>'1'!BF81</f>
        <v/>
      </c>
      <c r="S81" s="231" t="str">
        <f>'1'!BG81</f>
        <v/>
      </c>
      <c r="T81" s="233">
        <f>'1'!BS81</f>
        <v>4</v>
      </c>
      <c r="U81" s="27">
        <f>'1'!BT81</f>
        <v>0</v>
      </c>
      <c r="V81" s="230" t="str">
        <f>'1'!BV81</f>
        <v/>
      </c>
      <c r="W81" s="230" t="str">
        <f>'1'!BW81</f>
        <v/>
      </c>
      <c r="X81" s="236">
        <f>'1'!CI81</f>
        <v>2</v>
      </c>
      <c r="Y81" s="39">
        <f>'1'!CJ81</f>
        <v>0</v>
      </c>
      <c r="Z81" s="231" t="str">
        <f>'1'!CL81</f>
        <v/>
      </c>
      <c r="AA81" s="231" t="str">
        <f>'1'!CM81</f>
        <v/>
      </c>
      <c r="AB81" s="233">
        <f>'1'!CY81</f>
        <v>2</v>
      </c>
      <c r="AC81" s="27">
        <f>'1'!CZ81</f>
        <v>0</v>
      </c>
      <c r="AD81" s="226" t="str">
        <f>'1'!DB81</f>
        <v/>
      </c>
      <c r="AE81" s="230" t="str">
        <f>'1'!DC81</f>
        <v/>
      </c>
      <c r="AF81" s="236">
        <f>'1'!DO81</f>
        <v>2</v>
      </c>
      <c r="AG81" s="39">
        <f>'1'!DP81</f>
        <v>0</v>
      </c>
      <c r="AH81" s="231" t="str">
        <f>'1'!DR81</f>
        <v/>
      </c>
      <c r="AI81" s="231" t="str">
        <f>'1'!DS81</f>
        <v/>
      </c>
      <c r="AJ81" s="233">
        <f>'1'!EE81</f>
        <v>5</v>
      </c>
      <c r="AK81" s="27">
        <f>'1'!EF81</f>
        <v>0</v>
      </c>
      <c r="AL81" s="230" t="str">
        <f>'1'!EH81</f>
        <v/>
      </c>
      <c r="AM81" s="230" t="str">
        <f>'1'!EI81</f>
        <v/>
      </c>
      <c r="AN81" s="236">
        <f>'1'!EU81</f>
        <v>19</v>
      </c>
      <c r="AO81" s="39">
        <f>'1'!EV81</f>
        <v>0</v>
      </c>
      <c r="AP81" s="231" t="str">
        <f>'1'!EX81</f>
        <v/>
      </c>
      <c r="AQ81" s="231" t="str">
        <f>'1'!EY81</f>
        <v/>
      </c>
      <c r="AR81" s="233">
        <f>'1'!FK81</f>
        <v>4</v>
      </c>
      <c r="AS81" s="27">
        <f>'1'!FL81</f>
        <v>0</v>
      </c>
      <c r="AT81" s="230" t="str">
        <f>'1'!FN81</f>
        <v/>
      </c>
      <c r="AU81" s="230" t="str">
        <f>'1'!FO81</f>
        <v/>
      </c>
      <c r="AV81" s="236">
        <f>'1'!GA81</f>
        <v>2</v>
      </c>
      <c r="AW81" s="39">
        <f>'1'!GB81</f>
        <v>0</v>
      </c>
      <c r="AX81" s="231" t="str">
        <f>'1'!GD81</f>
        <v/>
      </c>
      <c r="AY81" s="231" t="str">
        <f>'1'!GE81</f>
        <v/>
      </c>
      <c r="AZ81" s="233">
        <f>'1'!GQ81</f>
        <v>3</v>
      </c>
      <c r="BA81" s="27">
        <f>'1'!GR81</f>
        <v>0</v>
      </c>
      <c r="BB81" s="230" t="str">
        <f>'1'!GT81</f>
        <v/>
      </c>
      <c r="BC81" s="230" t="str">
        <f>'1'!GU81</f>
        <v/>
      </c>
      <c r="BD81" s="236">
        <f>'1'!HG81</f>
        <v>5</v>
      </c>
      <c r="BE81" s="39">
        <f>'1'!HH81</f>
        <v>0</v>
      </c>
      <c r="BF81" s="231" t="str">
        <f>'1'!HJ81</f>
        <v/>
      </c>
      <c r="BG81" s="231" t="str">
        <f>'1'!HK81</f>
        <v/>
      </c>
      <c r="BH81" s="233" t="str">
        <f>'1'!HW81</f>
        <v/>
      </c>
      <c r="BI81" s="27">
        <f>'1'!HX81</f>
        <v>0</v>
      </c>
      <c r="BJ81" s="230" t="str">
        <f>'1'!HZ81</f>
        <v/>
      </c>
      <c r="BK81" s="230" t="str">
        <f>'1'!IA81</f>
        <v/>
      </c>
      <c r="BL81" s="236" t="str">
        <f>'1'!IM81</f>
        <v/>
      </c>
      <c r="BM81" s="39">
        <f>'1'!IN81</f>
        <v>0</v>
      </c>
      <c r="BN81" s="231" t="str">
        <f>'1'!IP81</f>
        <v/>
      </c>
      <c r="BO81" s="231" t="str">
        <f>'1'!IQ81</f>
        <v/>
      </c>
      <c r="BP81" s="233" t="str">
        <f>'1'!JC81</f>
        <v/>
      </c>
      <c r="BQ81" s="27">
        <f>'1'!JD81</f>
        <v>0</v>
      </c>
      <c r="BR81" s="230" t="str">
        <f>'1'!JF81</f>
        <v/>
      </c>
      <c r="BS81" s="230" t="str">
        <f>'1'!JG81</f>
        <v/>
      </c>
      <c r="BT81" s="236" t="str">
        <f>'1'!JS81</f>
        <v/>
      </c>
      <c r="BU81" s="39">
        <f>'1'!JT81</f>
        <v>0</v>
      </c>
      <c r="BV81" s="231" t="str">
        <f>'1'!JV81</f>
        <v/>
      </c>
      <c r="BW81" s="231" t="str">
        <f>'1'!JW81</f>
        <v/>
      </c>
      <c r="BX81" s="233" t="str">
        <f>'1'!KI81</f>
        <v/>
      </c>
      <c r="BY81" s="27">
        <f>'1'!KJ81</f>
        <v>0</v>
      </c>
      <c r="BZ81" s="230" t="str">
        <f>'1'!KL81</f>
        <v/>
      </c>
      <c r="CA81" s="230" t="str">
        <f>'1'!KM81</f>
        <v/>
      </c>
      <c r="CB81" s="236" t="str">
        <f>'1'!KY81</f>
        <v/>
      </c>
      <c r="CC81" s="39">
        <f>'1'!KZ81</f>
        <v>0</v>
      </c>
      <c r="CD81" s="231" t="str">
        <f>'1'!LB81</f>
        <v/>
      </c>
      <c r="CE81" s="231" t="str">
        <f>'1'!LC81</f>
        <v/>
      </c>
      <c r="CF81" s="231"/>
      <c r="CG81" s="231"/>
      <c r="CH81" s="233" t="str">
        <f t="shared" si="208"/>
        <v/>
      </c>
      <c r="CI81" s="26">
        <f>'1'!HX81</f>
        <v>0</v>
      </c>
      <c r="CJ81" s="24" t="str">
        <f>'1'!HZ81</f>
        <v/>
      </c>
      <c r="CK81" s="234" t="str">
        <f>'1'!IA81</f>
        <v/>
      </c>
      <c r="CL81" s="236" t="str">
        <f t="shared" si="209"/>
        <v/>
      </c>
      <c r="CM81" s="38">
        <f>'1'!IN81</f>
        <v>0</v>
      </c>
      <c r="CN81" s="36" t="str">
        <f>'1'!IP81</f>
        <v/>
      </c>
      <c r="CO81" s="235" t="str">
        <f>'1'!IQ81</f>
        <v/>
      </c>
      <c r="CP81" s="233" t="str">
        <f t="shared" si="210"/>
        <v/>
      </c>
      <c r="CQ81" s="26">
        <f>'1'!JD81</f>
        <v>0</v>
      </c>
      <c r="CR81" s="24" t="str">
        <f>'1'!JF81</f>
        <v/>
      </c>
      <c r="CS81" s="234" t="str">
        <f>'1'!JG81</f>
        <v/>
      </c>
      <c r="CT81" s="236" t="str">
        <f t="shared" si="211"/>
        <v/>
      </c>
      <c r="CU81" s="38">
        <f>'1'!JT81</f>
        <v>0</v>
      </c>
      <c r="CV81" s="36" t="str">
        <f>'1'!JV81</f>
        <v/>
      </c>
      <c r="CW81" s="235" t="str">
        <f>'1'!JW81</f>
        <v/>
      </c>
      <c r="CX81" s="233" t="str">
        <f t="shared" si="212"/>
        <v>#REF!</v>
      </c>
      <c r="CY81" s="24">
        <f>'1'!KJ81</f>
        <v>0</v>
      </c>
      <c r="CZ81" s="24" t="str">
        <f>'1'!KL81</f>
        <v/>
      </c>
      <c r="DA81" s="24" t="str">
        <f>'1'!KM81</f>
        <v/>
      </c>
      <c r="DB81" s="236" t="str">
        <f t="shared" si="213"/>
        <v>#REF!</v>
      </c>
      <c r="DC81" s="36">
        <f>'1'!KZ81</f>
        <v>0</v>
      </c>
      <c r="DD81" s="36" t="str">
        <f>'1'!LB81</f>
        <v/>
      </c>
      <c r="DE81" s="36" t="str">
        <f>'1'!LC81</f>
        <v/>
      </c>
      <c r="DF81" s="233" t="str">
        <f t="shared" si="214"/>
        <v>#REF!</v>
      </c>
      <c r="DG81" s="24" t="str">
        <f t="shared" ref="DG81:DI81" si="322">#REF!</f>
        <v>#REF!</v>
      </c>
      <c r="DH81" s="24" t="str">
        <f t="shared" si="322"/>
        <v>#REF!</v>
      </c>
      <c r="DI81" s="24" t="str">
        <f t="shared" si="322"/>
        <v>#REF!</v>
      </c>
      <c r="DJ81" s="236" t="str">
        <f t="shared" si="216"/>
        <v>#REF!</v>
      </c>
      <c r="DK81" s="36" t="str">
        <f t="shared" ref="DK81:DM81" si="323">#REF!</f>
        <v>#REF!</v>
      </c>
      <c r="DL81" s="36" t="str">
        <f t="shared" si="323"/>
        <v>#REF!</v>
      </c>
      <c r="DM81" s="36" t="str">
        <f t="shared" si="323"/>
        <v>#REF!</v>
      </c>
      <c r="DN81" s="159" t="str">
        <f t="shared" si="218"/>
        <v>#REF!</v>
      </c>
      <c r="DO81" s="24" t="str">
        <f t="shared" ref="DO81:DQ81" si="324">#REF!</f>
        <v>#REF!</v>
      </c>
      <c r="DP81" s="24" t="str">
        <f t="shared" si="324"/>
        <v>#REF!</v>
      </c>
      <c r="DQ81" s="24" t="str">
        <f t="shared" si="324"/>
        <v>#REF!</v>
      </c>
      <c r="DR81" s="209" t="str">
        <f t="shared" si="220"/>
        <v>#REF!</v>
      </c>
      <c r="DS81" s="210" t="str">
        <f t="shared" si="13"/>
        <v>#REF!</v>
      </c>
      <c r="DT81" s="210" t="str">
        <f t="shared" ref="DT81:DU81" si="325">#REF!</f>
        <v>#REF!</v>
      </c>
      <c r="DU81" s="210" t="str">
        <f t="shared" si="325"/>
        <v>#REF!</v>
      </c>
    </row>
    <row r="82" ht="15.75" customHeight="1">
      <c r="A82" s="228">
        <f>'1'!A82</f>
        <v>46186</v>
      </c>
      <c r="B82" s="229" t="str">
        <f>'1'!B82</f>
        <v>土</v>
      </c>
      <c r="C82" s="232">
        <f>'1'!C82</f>
        <v>0</v>
      </c>
      <c r="D82" s="233">
        <f>'1'!G82</f>
        <v>1</v>
      </c>
      <c r="E82" s="27">
        <f>'1'!H82</f>
        <v>0</v>
      </c>
      <c r="F82" s="230" t="str">
        <f>'1'!J82</f>
        <v/>
      </c>
      <c r="G82" s="230" t="str">
        <f>'1'!K82</f>
        <v/>
      </c>
      <c r="H82" s="236">
        <f>'1'!W82</f>
        <v>1</v>
      </c>
      <c r="I82" s="39">
        <f>'1'!X82</f>
        <v>0</v>
      </c>
      <c r="J82" s="231" t="str">
        <f>'1'!Z82</f>
        <v/>
      </c>
      <c r="K82" s="231" t="str">
        <f>'1'!AA82</f>
        <v/>
      </c>
      <c r="L82" s="233">
        <f>'1'!AM82</f>
        <v>2</v>
      </c>
      <c r="M82" s="27">
        <f>'1'!AN82</f>
        <v>0</v>
      </c>
      <c r="N82" s="230" t="str">
        <f>'1'!AP82</f>
        <v/>
      </c>
      <c r="O82" s="230" t="str">
        <f>'1'!AQ82</f>
        <v/>
      </c>
      <c r="P82" s="236">
        <f>'1'!BC82</f>
        <v>4</v>
      </c>
      <c r="Q82" s="39">
        <f>'1'!BD82</f>
        <v>0</v>
      </c>
      <c r="R82" s="231" t="str">
        <f>'1'!BF82</f>
        <v/>
      </c>
      <c r="S82" s="231" t="str">
        <f>'1'!BG82</f>
        <v/>
      </c>
      <c r="T82" s="233">
        <f>'1'!BS82</f>
        <v>4</v>
      </c>
      <c r="U82" s="27">
        <f>'1'!BT82</f>
        <v>0</v>
      </c>
      <c r="V82" s="230" t="str">
        <f>'1'!BV82</f>
        <v/>
      </c>
      <c r="W82" s="230" t="str">
        <f>'1'!BW82</f>
        <v/>
      </c>
      <c r="X82" s="236">
        <f>'1'!CI82</f>
        <v>2</v>
      </c>
      <c r="Y82" s="39">
        <f>'1'!CJ82</f>
        <v>0</v>
      </c>
      <c r="Z82" s="231" t="str">
        <f>'1'!CL82</f>
        <v/>
      </c>
      <c r="AA82" s="231" t="str">
        <f>'1'!CM82</f>
        <v/>
      </c>
      <c r="AB82" s="233">
        <f>'1'!CY82</f>
        <v>2</v>
      </c>
      <c r="AC82" s="27">
        <f>'1'!CZ82</f>
        <v>0</v>
      </c>
      <c r="AD82" s="226" t="str">
        <f>'1'!DB82</f>
        <v/>
      </c>
      <c r="AE82" s="230" t="str">
        <f>'1'!DC82</f>
        <v/>
      </c>
      <c r="AF82" s="236">
        <f>'1'!DO82</f>
        <v>2</v>
      </c>
      <c r="AG82" s="39">
        <f>'1'!DP82</f>
        <v>0</v>
      </c>
      <c r="AH82" s="231" t="str">
        <f>'1'!DR82</f>
        <v/>
      </c>
      <c r="AI82" s="231" t="str">
        <f>'1'!DS82</f>
        <v/>
      </c>
      <c r="AJ82" s="233">
        <f>'1'!EE82</f>
        <v>5</v>
      </c>
      <c r="AK82" s="27">
        <f>'1'!EF82</f>
        <v>0</v>
      </c>
      <c r="AL82" s="230" t="str">
        <f>'1'!EH82</f>
        <v/>
      </c>
      <c r="AM82" s="230" t="str">
        <f>'1'!EI82</f>
        <v/>
      </c>
      <c r="AN82" s="236">
        <f>'1'!EU82</f>
        <v>19</v>
      </c>
      <c r="AO82" s="39">
        <f>'1'!EV82</f>
        <v>0</v>
      </c>
      <c r="AP82" s="231" t="str">
        <f>'1'!EX82</f>
        <v/>
      </c>
      <c r="AQ82" s="231" t="str">
        <f>'1'!EY82</f>
        <v/>
      </c>
      <c r="AR82" s="233">
        <f>'1'!FK82</f>
        <v>4</v>
      </c>
      <c r="AS82" s="27">
        <f>'1'!FL82</f>
        <v>0</v>
      </c>
      <c r="AT82" s="230" t="str">
        <f>'1'!FN82</f>
        <v/>
      </c>
      <c r="AU82" s="230" t="str">
        <f>'1'!FO82</f>
        <v/>
      </c>
      <c r="AV82" s="236">
        <f>'1'!GA82</f>
        <v>2</v>
      </c>
      <c r="AW82" s="39">
        <f>'1'!GB82</f>
        <v>0</v>
      </c>
      <c r="AX82" s="231" t="str">
        <f>'1'!GD82</f>
        <v/>
      </c>
      <c r="AY82" s="231" t="str">
        <f>'1'!GE82</f>
        <v/>
      </c>
      <c r="AZ82" s="233">
        <f>'1'!GQ82</f>
        <v>3</v>
      </c>
      <c r="BA82" s="27">
        <f>'1'!GR82</f>
        <v>0</v>
      </c>
      <c r="BB82" s="230" t="str">
        <f>'1'!GT82</f>
        <v/>
      </c>
      <c r="BC82" s="230" t="str">
        <f>'1'!GU82</f>
        <v/>
      </c>
      <c r="BD82" s="236">
        <f>'1'!HG82</f>
        <v>5</v>
      </c>
      <c r="BE82" s="39">
        <f>'1'!HH82</f>
        <v>0</v>
      </c>
      <c r="BF82" s="231" t="str">
        <f>'1'!HJ82</f>
        <v/>
      </c>
      <c r="BG82" s="231" t="str">
        <f>'1'!HK82</f>
        <v/>
      </c>
      <c r="BH82" s="233" t="str">
        <f>'1'!HW82</f>
        <v/>
      </c>
      <c r="BI82" s="27">
        <f>'1'!HX82</f>
        <v>0</v>
      </c>
      <c r="BJ82" s="230" t="str">
        <f>'1'!HZ82</f>
        <v/>
      </c>
      <c r="BK82" s="230" t="str">
        <f>'1'!IA82</f>
        <v/>
      </c>
      <c r="BL82" s="236" t="str">
        <f>'1'!IM82</f>
        <v/>
      </c>
      <c r="BM82" s="39">
        <f>'1'!IN82</f>
        <v>0</v>
      </c>
      <c r="BN82" s="231" t="str">
        <f>'1'!IP82</f>
        <v/>
      </c>
      <c r="BO82" s="231" t="str">
        <f>'1'!IQ82</f>
        <v/>
      </c>
      <c r="BP82" s="233" t="str">
        <f>'1'!JC82</f>
        <v/>
      </c>
      <c r="BQ82" s="27">
        <f>'1'!JD82</f>
        <v>0</v>
      </c>
      <c r="BR82" s="230" t="str">
        <f>'1'!JF82</f>
        <v/>
      </c>
      <c r="BS82" s="230" t="str">
        <f>'1'!JG82</f>
        <v/>
      </c>
      <c r="BT82" s="236" t="str">
        <f>'1'!JS82</f>
        <v/>
      </c>
      <c r="BU82" s="39">
        <f>'1'!JT82</f>
        <v>0</v>
      </c>
      <c r="BV82" s="231" t="str">
        <f>'1'!JV82</f>
        <v/>
      </c>
      <c r="BW82" s="231" t="str">
        <f>'1'!JW82</f>
        <v/>
      </c>
      <c r="BX82" s="233" t="str">
        <f>'1'!KI82</f>
        <v/>
      </c>
      <c r="BY82" s="27">
        <f>'1'!KJ82</f>
        <v>0</v>
      </c>
      <c r="BZ82" s="230" t="str">
        <f>'1'!KL82</f>
        <v/>
      </c>
      <c r="CA82" s="230" t="str">
        <f>'1'!KM82</f>
        <v/>
      </c>
      <c r="CB82" s="236" t="str">
        <f>'1'!KY82</f>
        <v/>
      </c>
      <c r="CC82" s="39">
        <f>'1'!KZ82</f>
        <v>0</v>
      </c>
      <c r="CD82" s="231" t="str">
        <f>'1'!LB82</f>
        <v/>
      </c>
      <c r="CE82" s="231" t="str">
        <f>'1'!LC82</f>
        <v/>
      </c>
      <c r="CF82" s="231"/>
      <c r="CG82" s="231"/>
      <c r="CH82" s="233" t="str">
        <f t="shared" si="208"/>
        <v/>
      </c>
      <c r="CI82" s="26">
        <f>'1'!HX82</f>
        <v>0</v>
      </c>
      <c r="CJ82" s="24" t="str">
        <f>'1'!HZ82</f>
        <v/>
      </c>
      <c r="CK82" s="234" t="str">
        <f>'1'!IA82</f>
        <v/>
      </c>
      <c r="CL82" s="236" t="str">
        <f t="shared" si="209"/>
        <v/>
      </c>
      <c r="CM82" s="38">
        <f>'1'!IN82</f>
        <v>0</v>
      </c>
      <c r="CN82" s="36" t="str">
        <f>'1'!IP82</f>
        <v/>
      </c>
      <c r="CO82" s="235" t="str">
        <f>'1'!IQ82</f>
        <v/>
      </c>
      <c r="CP82" s="233" t="str">
        <f t="shared" si="210"/>
        <v/>
      </c>
      <c r="CQ82" s="26">
        <f>'1'!JD82</f>
        <v>0</v>
      </c>
      <c r="CR82" s="24" t="str">
        <f>'1'!JF82</f>
        <v/>
      </c>
      <c r="CS82" s="234" t="str">
        <f>'1'!JG82</f>
        <v/>
      </c>
      <c r="CT82" s="236" t="str">
        <f t="shared" si="211"/>
        <v/>
      </c>
      <c r="CU82" s="38">
        <f>'1'!JT82</f>
        <v>0</v>
      </c>
      <c r="CV82" s="36" t="str">
        <f>'1'!JV82</f>
        <v/>
      </c>
      <c r="CW82" s="235" t="str">
        <f>'1'!JW82</f>
        <v/>
      </c>
      <c r="CX82" s="233" t="str">
        <f t="shared" si="212"/>
        <v>#REF!</v>
      </c>
      <c r="CY82" s="24">
        <f>'1'!KJ82</f>
        <v>0</v>
      </c>
      <c r="CZ82" s="24" t="str">
        <f>'1'!KL82</f>
        <v/>
      </c>
      <c r="DA82" s="24" t="str">
        <f>'1'!KM82</f>
        <v/>
      </c>
      <c r="DB82" s="236" t="str">
        <f t="shared" si="213"/>
        <v>#REF!</v>
      </c>
      <c r="DC82" s="36">
        <f>'1'!KZ82</f>
        <v>0</v>
      </c>
      <c r="DD82" s="36" t="str">
        <f>'1'!LB82</f>
        <v/>
      </c>
      <c r="DE82" s="36" t="str">
        <f>'1'!LC82</f>
        <v/>
      </c>
      <c r="DF82" s="233" t="str">
        <f t="shared" si="214"/>
        <v>#REF!</v>
      </c>
      <c r="DG82" s="24" t="str">
        <f t="shared" ref="DG82:DI82" si="326">#REF!</f>
        <v>#REF!</v>
      </c>
      <c r="DH82" s="24" t="str">
        <f t="shared" si="326"/>
        <v>#REF!</v>
      </c>
      <c r="DI82" s="24" t="str">
        <f t="shared" si="326"/>
        <v>#REF!</v>
      </c>
      <c r="DJ82" s="236" t="str">
        <f t="shared" si="216"/>
        <v>#REF!</v>
      </c>
      <c r="DK82" s="36" t="str">
        <f t="shared" ref="DK82:DM82" si="327">#REF!</f>
        <v>#REF!</v>
      </c>
      <c r="DL82" s="36" t="str">
        <f t="shared" si="327"/>
        <v>#REF!</v>
      </c>
      <c r="DM82" s="36" t="str">
        <f t="shared" si="327"/>
        <v>#REF!</v>
      </c>
      <c r="DN82" s="159" t="str">
        <f t="shared" si="218"/>
        <v>#REF!</v>
      </c>
      <c r="DO82" s="24" t="str">
        <f t="shared" ref="DO82:DQ82" si="328">#REF!</f>
        <v>#REF!</v>
      </c>
      <c r="DP82" s="24" t="str">
        <f t="shared" si="328"/>
        <v>#REF!</v>
      </c>
      <c r="DQ82" s="24" t="str">
        <f t="shared" si="328"/>
        <v>#REF!</v>
      </c>
      <c r="DR82" s="209" t="str">
        <f t="shared" si="220"/>
        <v>#REF!</v>
      </c>
      <c r="DS82" s="210" t="str">
        <f t="shared" si="13"/>
        <v>#REF!</v>
      </c>
      <c r="DT82" s="210" t="str">
        <f t="shared" ref="DT82:DU82" si="329">#REF!</f>
        <v>#REF!</v>
      </c>
      <c r="DU82" s="210" t="str">
        <f t="shared" si="329"/>
        <v>#REF!</v>
      </c>
    </row>
    <row r="83" ht="15.75" customHeight="1">
      <c r="A83" s="228">
        <f>'1'!A83</f>
        <v>46187</v>
      </c>
      <c r="B83" s="229" t="str">
        <f>'1'!B83</f>
        <v>日</v>
      </c>
      <c r="C83" s="232">
        <f>'1'!C83</f>
        <v>0</v>
      </c>
      <c r="D83" s="233">
        <f>'1'!G83</f>
        <v>1</v>
      </c>
      <c r="E83" s="27">
        <f>'1'!H83</f>
        <v>0</v>
      </c>
      <c r="F83" s="230" t="str">
        <f>'1'!J83</f>
        <v/>
      </c>
      <c r="G83" s="230" t="str">
        <f>'1'!K83</f>
        <v/>
      </c>
      <c r="H83" s="236">
        <f>'1'!W83</f>
        <v>1</v>
      </c>
      <c r="I83" s="39">
        <f>'1'!X83</f>
        <v>0</v>
      </c>
      <c r="J83" s="231" t="str">
        <f>'1'!Z83</f>
        <v/>
      </c>
      <c r="K83" s="231" t="str">
        <f>'1'!AA83</f>
        <v/>
      </c>
      <c r="L83" s="233">
        <f>'1'!AM83</f>
        <v>2</v>
      </c>
      <c r="M83" s="27">
        <f>'1'!AN83</f>
        <v>0</v>
      </c>
      <c r="N83" s="230" t="str">
        <f>'1'!AP83</f>
        <v/>
      </c>
      <c r="O83" s="230" t="str">
        <f>'1'!AQ83</f>
        <v/>
      </c>
      <c r="P83" s="236">
        <f>'1'!BC83</f>
        <v>4</v>
      </c>
      <c r="Q83" s="39">
        <f>'1'!BD83</f>
        <v>0</v>
      </c>
      <c r="R83" s="231" t="str">
        <f>'1'!BF83</f>
        <v/>
      </c>
      <c r="S83" s="231" t="str">
        <f>'1'!BG83</f>
        <v/>
      </c>
      <c r="T83" s="233">
        <f>'1'!BS83</f>
        <v>4</v>
      </c>
      <c r="U83" s="27">
        <f>'1'!BT83</f>
        <v>0</v>
      </c>
      <c r="V83" s="230" t="str">
        <f>'1'!BV83</f>
        <v/>
      </c>
      <c r="W83" s="230" t="str">
        <f>'1'!BW83</f>
        <v/>
      </c>
      <c r="X83" s="236">
        <f>'1'!CI83</f>
        <v>2</v>
      </c>
      <c r="Y83" s="39">
        <f>'1'!CJ83</f>
        <v>0</v>
      </c>
      <c r="Z83" s="231" t="str">
        <f>'1'!CL83</f>
        <v/>
      </c>
      <c r="AA83" s="231" t="str">
        <f>'1'!CM83</f>
        <v/>
      </c>
      <c r="AB83" s="233">
        <f>'1'!CY83</f>
        <v>2</v>
      </c>
      <c r="AC83" s="27">
        <f>'1'!CZ83</f>
        <v>0</v>
      </c>
      <c r="AD83" s="226" t="str">
        <f>'1'!DB83</f>
        <v/>
      </c>
      <c r="AE83" s="230" t="str">
        <f>'1'!DC83</f>
        <v/>
      </c>
      <c r="AF83" s="236">
        <f>'1'!DO83</f>
        <v>2</v>
      </c>
      <c r="AG83" s="39">
        <f>'1'!DP83</f>
        <v>0</v>
      </c>
      <c r="AH83" s="231" t="str">
        <f>'1'!DR83</f>
        <v/>
      </c>
      <c r="AI83" s="231" t="str">
        <f>'1'!DS83</f>
        <v/>
      </c>
      <c r="AJ83" s="233">
        <f>'1'!EE83</f>
        <v>5</v>
      </c>
      <c r="AK83" s="27">
        <f>'1'!EF83</f>
        <v>0</v>
      </c>
      <c r="AL83" s="230" t="str">
        <f>'1'!EH83</f>
        <v/>
      </c>
      <c r="AM83" s="230" t="str">
        <f>'1'!EI83</f>
        <v/>
      </c>
      <c r="AN83" s="236">
        <f>'1'!EU83</f>
        <v>19</v>
      </c>
      <c r="AO83" s="39">
        <f>'1'!EV83</f>
        <v>0</v>
      </c>
      <c r="AP83" s="231" t="str">
        <f>'1'!EX83</f>
        <v/>
      </c>
      <c r="AQ83" s="231" t="str">
        <f>'1'!EY83</f>
        <v/>
      </c>
      <c r="AR83" s="233">
        <f>'1'!FK83</f>
        <v>4</v>
      </c>
      <c r="AS83" s="27">
        <f>'1'!FL83</f>
        <v>0</v>
      </c>
      <c r="AT83" s="230" t="str">
        <f>'1'!FN83</f>
        <v/>
      </c>
      <c r="AU83" s="230" t="str">
        <f>'1'!FO83</f>
        <v/>
      </c>
      <c r="AV83" s="236">
        <f>'1'!GA83</f>
        <v>2</v>
      </c>
      <c r="AW83" s="39">
        <f>'1'!GB83</f>
        <v>0</v>
      </c>
      <c r="AX83" s="231" t="str">
        <f>'1'!GD83</f>
        <v/>
      </c>
      <c r="AY83" s="231" t="str">
        <f>'1'!GE83</f>
        <v/>
      </c>
      <c r="AZ83" s="233">
        <f>'1'!GQ83</f>
        <v>3</v>
      </c>
      <c r="BA83" s="27">
        <f>'1'!GR83</f>
        <v>0</v>
      </c>
      <c r="BB83" s="230" t="str">
        <f>'1'!GT83</f>
        <v/>
      </c>
      <c r="BC83" s="230" t="str">
        <f>'1'!GU83</f>
        <v/>
      </c>
      <c r="BD83" s="236">
        <f>'1'!HG83</f>
        <v>5</v>
      </c>
      <c r="BE83" s="39">
        <f>'1'!HH83</f>
        <v>0</v>
      </c>
      <c r="BF83" s="231" t="str">
        <f>'1'!HJ83</f>
        <v/>
      </c>
      <c r="BG83" s="231" t="str">
        <f>'1'!HK83</f>
        <v/>
      </c>
      <c r="BH83" s="233" t="str">
        <f>'1'!HW83</f>
        <v/>
      </c>
      <c r="BI83" s="27">
        <f>'1'!HX83</f>
        <v>0</v>
      </c>
      <c r="BJ83" s="230" t="str">
        <f>'1'!HZ83</f>
        <v/>
      </c>
      <c r="BK83" s="230" t="str">
        <f>'1'!IA83</f>
        <v/>
      </c>
      <c r="BL83" s="236" t="str">
        <f>'1'!IM83</f>
        <v/>
      </c>
      <c r="BM83" s="39">
        <f>'1'!IN83</f>
        <v>0</v>
      </c>
      <c r="BN83" s="231" t="str">
        <f>'1'!IP83</f>
        <v/>
      </c>
      <c r="BO83" s="231" t="str">
        <f>'1'!IQ83</f>
        <v/>
      </c>
      <c r="BP83" s="233" t="str">
        <f>'1'!JC83</f>
        <v/>
      </c>
      <c r="BQ83" s="27">
        <f>'1'!JD83</f>
        <v>0</v>
      </c>
      <c r="BR83" s="230" t="str">
        <f>'1'!JF83</f>
        <v/>
      </c>
      <c r="BS83" s="230" t="str">
        <f>'1'!JG83</f>
        <v/>
      </c>
      <c r="BT83" s="236" t="str">
        <f>'1'!JS83</f>
        <v/>
      </c>
      <c r="BU83" s="39">
        <f>'1'!JT83</f>
        <v>0</v>
      </c>
      <c r="BV83" s="231" t="str">
        <f>'1'!JV83</f>
        <v/>
      </c>
      <c r="BW83" s="231" t="str">
        <f>'1'!JW83</f>
        <v/>
      </c>
      <c r="BX83" s="233" t="str">
        <f>'1'!KI83</f>
        <v/>
      </c>
      <c r="BY83" s="27">
        <f>'1'!KJ83</f>
        <v>0</v>
      </c>
      <c r="BZ83" s="230" t="str">
        <f>'1'!KL83</f>
        <v/>
      </c>
      <c r="CA83" s="230" t="str">
        <f>'1'!KM83</f>
        <v/>
      </c>
      <c r="CB83" s="236" t="str">
        <f>'1'!KY83</f>
        <v/>
      </c>
      <c r="CC83" s="39">
        <f>'1'!KZ83</f>
        <v>0</v>
      </c>
      <c r="CD83" s="231" t="str">
        <f>'1'!LB83</f>
        <v/>
      </c>
      <c r="CE83" s="231" t="str">
        <f>'1'!LC83</f>
        <v/>
      </c>
      <c r="CF83" s="231"/>
      <c r="CG83" s="231"/>
      <c r="CH83" s="233" t="str">
        <f t="shared" si="208"/>
        <v/>
      </c>
      <c r="CI83" s="26">
        <f>'1'!HX83</f>
        <v>0</v>
      </c>
      <c r="CJ83" s="24" t="str">
        <f>'1'!HZ83</f>
        <v/>
      </c>
      <c r="CK83" s="234" t="str">
        <f>'1'!IA83</f>
        <v/>
      </c>
      <c r="CL83" s="236" t="str">
        <f t="shared" si="209"/>
        <v/>
      </c>
      <c r="CM83" s="38">
        <f>'1'!IN83</f>
        <v>0</v>
      </c>
      <c r="CN83" s="36" t="str">
        <f>'1'!IP83</f>
        <v/>
      </c>
      <c r="CO83" s="235" t="str">
        <f>'1'!IQ83</f>
        <v/>
      </c>
      <c r="CP83" s="233" t="str">
        <f t="shared" si="210"/>
        <v/>
      </c>
      <c r="CQ83" s="26">
        <f>'1'!JD83</f>
        <v>0</v>
      </c>
      <c r="CR83" s="24" t="str">
        <f>'1'!JF83</f>
        <v/>
      </c>
      <c r="CS83" s="234" t="str">
        <f>'1'!JG83</f>
        <v/>
      </c>
      <c r="CT83" s="236" t="str">
        <f t="shared" si="211"/>
        <v/>
      </c>
      <c r="CU83" s="38">
        <f>'1'!JT83</f>
        <v>0</v>
      </c>
      <c r="CV83" s="36" t="str">
        <f>'1'!JV83</f>
        <v/>
      </c>
      <c r="CW83" s="235" t="str">
        <f>'1'!JW83</f>
        <v/>
      </c>
      <c r="CX83" s="233" t="str">
        <f t="shared" si="212"/>
        <v>#REF!</v>
      </c>
      <c r="CY83" s="24">
        <f>'1'!KJ83</f>
        <v>0</v>
      </c>
      <c r="CZ83" s="24" t="str">
        <f>'1'!KL83</f>
        <v/>
      </c>
      <c r="DA83" s="24" t="str">
        <f>'1'!KM83</f>
        <v/>
      </c>
      <c r="DB83" s="236" t="str">
        <f t="shared" si="213"/>
        <v>#REF!</v>
      </c>
      <c r="DC83" s="36">
        <f>'1'!KZ83</f>
        <v>0</v>
      </c>
      <c r="DD83" s="36" t="str">
        <f>'1'!LB83</f>
        <v/>
      </c>
      <c r="DE83" s="36" t="str">
        <f>'1'!LC83</f>
        <v/>
      </c>
      <c r="DF83" s="233" t="str">
        <f t="shared" si="214"/>
        <v>#REF!</v>
      </c>
      <c r="DG83" s="24" t="str">
        <f t="shared" ref="DG83:DI83" si="330">#REF!</f>
        <v>#REF!</v>
      </c>
      <c r="DH83" s="24" t="str">
        <f t="shared" si="330"/>
        <v>#REF!</v>
      </c>
      <c r="DI83" s="24" t="str">
        <f t="shared" si="330"/>
        <v>#REF!</v>
      </c>
      <c r="DJ83" s="236" t="str">
        <f t="shared" si="216"/>
        <v>#REF!</v>
      </c>
      <c r="DK83" s="36" t="str">
        <f t="shared" ref="DK83:DM83" si="331">#REF!</f>
        <v>#REF!</v>
      </c>
      <c r="DL83" s="36" t="str">
        <f t="shared" si="331"/>
        <v>#REF!</v>
      </c>
      <c r="DM83" s="36" t="str">
        <f t="shared" si="331"/>
        <v>#REF!</v>
      </c>
      <c r="DN83" s="159" t="str">
        <f t="shared" si="218"/>
        <v>#REF!</v>
      </c>
      <c r="DO83" s="24" t="str">
        <f t="shared" ref="DO83:DQ83" si="332">#REF!</f>
        <v>#REF!</v>
      </c>
      <c r="DP83" s="24" t="str">
        <f t="shared" si="332"/>
        <v>#REF!</v>
      </c>
      <c r="DQ83" s="24" t="str">
        <f t="shared" si="332"/>
        <v>#REF!</v>
      </c>
      <c r="DR83" s="209" t="str">
        <f t="shared" si="220"/>
        <v>#REF!</v>
      </c>
      <c r="DS83" s="210" t="str">
        <f t="shared" si="13"/>
        <v>#REF!</v>
      </c>
      <c r="DT83" s="210" t="str">
        <f t="shared" ref="DT83:DU83" si="333">#REF!</f>
        <v>#REF!</v>
      </c>
      <c r="DU83" s="210" t="str">
        <f t="shared" si="333"/>
        <v>#REF!</v>
      </c>
    </row>
    <row r="84" ht="15.75" customHeight="1">
      <c r="A84" s="228">
        <f>'1'!A84</f>
        <v>46188</v>
      </c>
      <c r="B84" s="229" t="str">
        <f>'1'!B84</f>
        <v>月</v>
      </c>
      <c r="C84" s="232">
        <f>'1'!C84</f>
        <v>0</v>
      </c>
      <c r="D84" s="233">
        <f>'1'!G84</f>
        <v>1</v>
      </c>
      <c r="E84" s="27">
        <f>'1'!H84</f>
        <v>0</v>
      </c>
      <c r="F84" s="230" t="str">
        <f>'1'!J84</f>
        <v/>
      </c>
      <c r="G84" s="230" t="str">
        <f>'1'!K84</f>
        <v/>
      </c>
      <c r="H84" s="236">
        <f>'1'!W84</f>
        <v>1</v>
      </c>
      <c r="I84" s="39">
        <f>'1'!X84</f>
        <v>0</v>
      </c>
      <c r="J84" s="231" t="str">
        <f>'1'!Z84</f>
        <v/>
      </c>
      <c r="K84" s="231" t="str">
        <f>'1'!AA84</f>
        <v/>
      </c>
      <c r="L84" s="233">
        <f>'1'!AM84</f>
        <v>2</v>
      </c>
      <c r="M84" s="27">
        <f>'1'!AN84</f>
        <v>0</v>
      </c>
      <c r="N84" s="230" t="str">
        <f>'1'!AP84</f>
        <v/>
      </c>
      <c r="O84" s="230" t="str">
        <f>'1'!AQ84</f>
        <v/>
      </c>
      <c r="P84" s="236">
        <f>'1'!BC84</f>
        <v>4</v>
      </c>
      <c r="Q84" s="39">
        <f>'1'!BD84</f>
        <v>0</v>
      </c>
      <c r="R84" s="231" t="str">
        <f>'1'!BF84</f>
        <v/>
      </c>
      <c r="S84" s="231" t="str">
        <f>'1'!BG84</f>
        <v/>
      </c>
      <c r="T84" s="233">
        <f>'1'!BS84</f>
        <v>4</v>
      </c>
      <c r="U84" s="27">
        <f>'1'!BT84</f>
        <v>0</v>
      </c>
      <c r="V84" s="230" t="str">
        <f>'1'!BV84</f>
        <v/>
      </c>
      <c r="W84" s="230" t="str">
        <f>'1'!BW84</f>
        <v/>
      </c>
      <c r="X84" s="236">
        <f>'1'!CI84</f>
        <v>2</v>
      </c>
      <c r="Y84" s="39">
        <f>'1'!CJ84</f>
        <v>0</v>
      </c>
      <c r="Z84" s="231" t="str">
        <f>'1'!CL84</f>
        <v/>
      </c>
      <c r="AA84" s="231" t="str">
        <f>'1'!CM84</f>
        <v/>
      </c>
      <c r="AB84" s="233">
        <f>'1'!CY84</f>
        <v>2</v>
      </c>
      <c r="AC84" s="27">
        <f>'1'!CZ84</f>
        <v>0</v>
      </c>
      <c r="AD84" s="226" t="str">
        <f>'1'!DB84</f>
        <v/>
      </c>
      <c r="AE84" s="230" t="str">
        <f>'1'!DC84</f>
        <v/>
      </c>
      <c r="AF84" s="236">
        <f>'1'!DO84</f>
        <v>2</v>
      </c>
      <c r="AG84" s="39">
        <f>'1'!DP84</f>
        <v>0</v>
      </c>
      <c r="AH84" s="231" t="str">
        <f>'1'!DR84</f>
        <v/>
      </c>
      <c r="AI84" s="231" t="str">
        <f>'1'!DS84</f>
        <v/>
      </c>
      <c r="AJ84" s="233">
        <f>'1'!EE84</f>
        <v>5</v>
      </c>
      <c r="AK84" s="27">
        <f>'1'!EF84</f>
        <v>0</v>
      </c>
      <c r="AL84" s="230" t="str">
        <f>'1'!EH84</f>
        <v/>
      </c>
      <c r="AM84" s="230" t="str">
        <f>'1'!EI84</f>
        <v/>
      </c>
      <c r="AN84" s="236">
        <f>'1'!EU84</f>
        <v>19</v>
      </c>
      <c r="AO84" s="39">
        <f>'1'!EV84</f>
        <v>0</v>
      </c>
      <c r="AP84" s="231" t="str">
        <f>'1'!EX84</f>
        <v/>
      </c>
      <c r="AQ84" s="231" t="str">
        <f>'1'!EY84</f>
        <v/>
      </c>
      <c r="AR84" s="233">
        <f>'1'!FK84</f>
        <v>4</v>
      </c>
      <c r="AS84" s="27">
        <f>'1'!FL84</f>
        <v>0</v>
      </c>
      <c r="AT84" s="230" t="str">
        <f>'1'!FN84</f>
        <v/>
      </c>
      <c r="AU84" s="230" t="str">
        <f>'1'!FO84</f>
        <v/>
      </c>
      <c r="AV84" s="236">
        <f>'1'!GA84</f>
        <v>2</v>
      </c>
      <c r="AW84" s="39">
        <f>'1'!GB84</f>
        <v>0</v>
      </c>
      <c r="AX84" s="231" t="str">
        <f>'1'!GD84</f>
        <v/>
      </c>
      <c r="AY84" s="231" t="str">
        <f>'1'!GE84</f>
        <v/>
      </c>
      <c r="AZ84" s="233">
        <f>'1'!GQ84</f>
        <v>3</v>
      </c>
      <c r="BA84" s="27">
        <f>'1'!GR84</f>
        <v>0</v>
      </c>
      <c r="BB84" s="230" t="str">
        <f>'1'!GT84</f>
        <v/>
      </c>
      <c r="BC84" s="230" t="str">
        <f>'1'!GU84</f>
        <v/>
      </c>
      <c r="BD84" s="236">
        <f>'1'!HG84</f>
        <v>5</v>
      </c>
      <c r="BE84" s="39">
        <f>'1'!HH84</f>
        <v>0</v>
      </c>
      <c r="BF84" s="231" t="str">
        <f>'1'!HJ84</f>
        <v/>
      </c>
      <c r="BG84" s="231" t="str">
        <f>'1'!HK84</f>
        <v/>
      </c>
      <c r="BH84" s="233" t="str">
        <f>'1'!HW84</f>
        <v/>
      </c>
      <c r="BI84" s="27">
        <f>'1'!HX84</f>
        <v>0</v>
      </c>
      <c r="BJ84" s="230" t="str">
        <f>'1'!HZ84</f>
        <v/>
      </c>
      <c r="BK84" s="230" t="str">
        <f>'1'!IA84</f>
        <v/>
      </c>
      <c r="BL84" s="236" t="str">
        <f>'1'!IM84</f>
        <v/>
      </c>
      <c r="BM84" s="39">
        <f>'1'!IN84</f>
        <v>0</v>
      </c>
      <c r="BN84" s="231" t="str">
        <f>'1'!IP84</f>
        <v/>
      </c>
      <c r="BO84" s="231" t="str">
        <f>'1'!IQ84</f>
        <v/>
      </c>
      <c r="BP84" s="233" t="str">
        <f>'1'!JC84</f>
        <v/>
      </c>
      <c r="BQ84" s="27">
        <f>'1'!JD84</f>
        <v>0</v>
      </c>
      <c r="BR84" s="230" t="str">
        <f>'1'!JF84</f>
        <v/>
      </c>
      <c r="BS84" s="230" t="str">
        <f>'1'!JG84</f>
        <v/>
      </c>
      <c r="BT84" s="236" t="str">
        <f>'1'!JS84</f>
        <v/>
      </c>
      <c r="BU84" s="39">
        <f>'1'!JT84</f>
        <v>0</v>
      </c>
      <c r="BV84" s="231" t="str">
        <f>'1'!JV84</f>
        <v/>
      </c>
      <c r="BW84" s="231" t="str">
        <f>'1'!JW84</f>
        <v/>
      </c>
      <c r="BX84" s="233" t="str">
        <f>'1'!KI84</f>
        <v/>
      </c>
      <c r="BY84" s="27">
        <f>'1'!KJ84</f>
        <v>0</v>
      </c>
      <c r="BZ84" s="230" t="str">
        <f>'1'!KL84</f>
        <v/>
      </c>
      <c r="CA84" s="230" t="str">
        <f>'1'!KM84</f>
        <v/>
      </c>
      <c r="CB84" s="236" t="str">
        <f>'1'!KY84</f>
        <v/>
      </c>
      <c r="CC84" s="39">
        <f>'1'!KZ84</f>
        <v>0</v>
      </c>
      <c r="CD84" s="231" t="str">
        <f>'1'!LB84</f>
        <v/>
      </c>
      <c r="CE84" s="231" t="str">
        <f>'1'!LC84</f>
        <v/>
      </c>
      <c r="CF84" s="231"/>
      <c r="CG84" s="231"/>
      <c r="CH84" s="233" t="str">
        <f t="shared" si="208"/>
        <v/>
      </c>
      <c r="CI84" s="26">
        <f>'1'!HX84</f>
        <v>0</v>
      </c>
      <c r="CJ84" s="24" t="str">
        <f>'1'!HZ84</f>
        <v/>
      </c>
      <c r="CK84" s="234" t="str">
        <f>'1'!IA84</f>
        <v/>
      </c>
      <c r="CL84" s="236" t="str">
        <f t="shared" si="209"/>
        <v/>
      </c>
      <c r="CM84" s="38">
        <f>'1'!IN84</f>
        <v>0</v>
      </c>
      <c r="CN84" s="36" t="str">
        <f>'1'!IP84</f>
        <v/>
      </c>
      <c r="CO84" s="235" t="str">
        <f>'1'!IQ84</f>
        <v/>
      </c>
      <c r="CP84" s="233" t="str">
        <f t="shared" si="210"/>
        <v/>
      </c>
      <c r="CQ84" s="26">
        <f>'1'!JD84</f>
        <v>0</v>
      </c>
      <c r="CR84" s="24" t="str">
        <f>'1'!JF84</f>
        <v/>
      </c>
      <c r="CS84" s="234" t="str">
        <f>'1'!JG84</f>
        <v/>
      </c>
      <c r="CT84" s="236" t="str">
        <f t="shared" si="211"/>
        <v/>
      </c>
      <c r="CU84" s="38">
        <f>'1'!JT84</f>
        <v>0</v>
      </c>
      <c r="CV84" s="36" t="str">
        <f>'1'!JV84</f>
        <v/>
      </c>
      <c r="CW84" s="235" t="str">
        <f>'1'!JW84</f>
        <v/>
      </c>
      <c r="CX84" s="233" t="str">
        <f t="shared" si="212"/>
        <v>#REF!</v>
      </c>
      <c r="CY84" s="24">
        <f>'1'!KJ84</f>
        <v>0</v>
      </c>
      <c r="CZ84" s="24" t="str">
        <f>'1'!KL84</f>
        <v/>
      </c>
      <c r="DA84" s="24" t="str">
        <f>'1'!KM84</f>
        <v/>
      </c>
      <c r="DB84" s="236" t="str">
        <f t="shared" si="213"/>
        <v>#REF!</v>
      </c>
      <c r="DC84" s="36">
        <f>'1'!KZ84</f>
        <v>0</v>
      </c>
      <c r="DD84" s="36" t="str">
        <f>'1'!LB84</f>
        <v/>
      </c>
      <c r="DE84" s="36" t="str">
        <f>'1'!LC84</f>
        <v/>
      </c>
      <c r="DF84" s="233" t="str">
        <f t="shared" si="214"/>
        <v>#REF!</v>
      </c>
      <c r="DG84" s="24" t="str">
        <f t="shared" ref="DG84:DI84" si="334">#REF!</f>
        <v>#REF!</v>
      </c>
      <c r="DH84" s="24" t="str">
        <f t="shared" si="334"/>
        <v>#REF!</v>
      </c>
      <c r="DI84" s="24" t="str">
        <f t="shared" si="334"/>
        <v>#REF!</v>
      </c>
      <c r="DJ84" s="236" t="str">
        <f t="shared" si="216"/>
        <v>#REF!</v>
      </c>
      <c r="DK84" s="36" t="str">
        <f t="shared" ref="DK84:DM84" si="335">#REF!</f>
        <v>#REF!</v>
      </c>
      <c r="DL84" s="36" t="str">
        <f t="shared" si="335"/>
        <v>#REF!</v>
      </c>
      <c r="DM84" s="36" t="str">
        <f t="shared" si="335"/>
        <v>#REF!</v>
      </c>
      <c r="DN84" s="159" t="str">
        <f t="shared" si="218"/>
        <v>#REF!</v>
      </c>
      <c r="DO84" s="24" t="str">
        <f t="shared" ref="DO84:DQ84" si="336">#REF!</f>
        <v>#REF!</v>
      </c>
      <c r="DP84" s="24" t="str">
        <f t="shared" si="336"/>
        <v>#REF!</v>
      </c>
      <c r="DQ84" s="24" t="str">
        <f t="shared" si="336"/>
        <v>#REF!</v>
      </c>
      <c r="DR84" s="209" t="str">
        <f t="shared" si="220"/>
        <v>#REF!</v>
      </c>
      <c r="DS84" s="210" t="str">
        <f t="shared" si="13"/>
        <v>#REF!</v>
      </c>
      <c r="DT84" s="210" t="str">
        <f t="shared" ref="DT84:DU84" si="337">#REF!</f>
        <v>#REF!</v>
      </c>
      <c r="DU84" s="210" t="str">
        <f t="shared" si="337"/>
        <v>#REF!</v>
      </c>
    </row>
    <row r="85" ht="15.75" customHeight="1">
      <c r="A85" s="228">
        <f>'1'!A85</f>
        <v>46189</v>
      </c>
      <c r="B85" s="229" t="str">
        <f>'1'!B85</f>
        <v>火</v>
      </c>
      <c r="C85" s="232">
        <f>'1'!C85</f>
        <v>0</v>
      </c>
      <c r="D85" s="233">
        <f>'1'!G85</f>
        <v>1</v>
      </c>
      <c r="E85" s="27">
        <f>'1'!H85</f>
        <v>0</v>
      </c>
      <c r="F85" s="230" t="str">
        <f>'1'!J85</f>
        <v/>
      </c>
      <c r="G85" s="230" t="str">
        <f>'1'!K85</f>
        <v/>
      </c>
      <c r="H85" s="236">
        <f>'1'!W85</f>
        <v>1</v>
      </c>
      <c r="I85" s="39">
        <f>'1'!X85</f>
        <v>0</v>
      </c>
      <c r="J85" s="231" t="str">
        <f>'1'!Z85</f>
        <v/>
      </c>
      <c r="K85" s="231" t="str">
        <f>'1'!AA85</f>
        <v/>
      </c>
      <c r="L85" s="233">
        <f>'1'!AM85</f>
        <v>2</v>
      </c>
      <c r="M85" s="27">
        <f>'1'!AN85</f>
        <v>0</v>
      </c>
      <c r="N85" s="230" t="str">
        <f>'1'!AP85</f>
        <v/>
      </c>
      <c r="O85" s="230" t="str">
        <f>'1'!AQ85</f>
        <v/>
      </c>
      <c r="P85" s="236">
        <f>'1'!BC85</f>
        <v>4</v>
      </c>
      <c r="Q85" s="39">
        <f>'1'!BD85</f>
        <v>0</v>
      </c>
      <c r="R85" s="231" t="str">
        <f>'1'!BF85</f>
        <v/>
      </c>
      <c r="S85" s="231" t="str">
        <f>'1'!BG85</f>
        <v/>
      </c>
      <c r="T85" s="233">
        <f>'1'!BS85</f>
        <v>4</v>
      </c>
      <c r="U85" s="27">
        <f>'1'!BT85</f>
        <v>0</v>
      </c>
      <c r="V85" s="230" t="str">
        <f>'1'!BV85</f>
        <v/>
      </c>
      <c r="W85" s="230" t="str">
        <f>'1'!BW85</f>
        <v/>
      </c>
      <c r="X85" s="236">
        <f>'1'!CI85</f>
        <v>2</v>
      </c>
      <c r="Y85" s="39">
        <f>'1'!CJ85</f>
        <v>0</v>
      </c>
      <c r="Z85" s="231" t="str">
        <f>'1'!CL85</f>
        <v/>
      </c>
      <c r="AA85" s="231" t="str">
        <f>'1'!CM85</f>
        <v/>
      </c>
      <c r="AB85" s="233">
        <f>'1'!CY85</f>
        <v>2</v>
      </c>
      <c r="AC85" s="27">
        <f>'1'!CZ85</f>
        <v>0</v>
      </c>
      <c r="AD85" s="226" t="str">
        <f>'1'!DB85</f>
        <v/>
      </c>
      <c r="AE85" s="230" t="str">
        <f>'1'!DC85</f>
        <v/>
      </c>
      <c r="AF85" s="236">
        <f>'1'!DO85</f>
        <v>2</v>
      </c>
      <c r="AG85" s="39">
        <f>'1'!DP85</f>
        <v>0</v>
      </c>
      <c r="AH85" s="231" t="str">
        <f>'1'!DR85</f>
        <v/>
      </c>
      <c r="AI85" s="231" t="str">
        <f>'1'!DS85</f>
        <v/>
      </c>
      <c r="AJ85" s="233">
        <f>'1'!EE85</f>
        <v>5</v>
      </c>
      <c r="AK85" s="27">
        <f>'1'!EF85</f>
        <v>0</v>
      </c>
      <c r="AL85" s="230" t="str">
        <f>'1'!EH85</f>
        <v/>
      </c>
      <c r="AM85" s="230" t="str">
        <f>'1'!EI85</f>
        <v/>
      </c>
      <c r="AN85" s="236">
        <f>'1'!EU85</f>
        <v>19</v>
      </c>
      <c r="AO85" s="39">
        <f>'1'!EV85</f>
        <v>0</v>
      </c>
      <c r="AP85" s="231" t="str">
        <f>'1'!EX85</f>
        <v/>
      </c>
      <c r="AQ85" s="231" t="str">
        <f>'1'!EY85</f>
        <v/>
      </c>
      <c r="AR85" s="233">
        <f>'1'!FK85</f>
        <v>4</v>
      </c>
      <c r="AS85" s="27">
        <f>'1'!FL85</f>
        <v>0</v>
      </c>
      <c r="AT85" s="230" t="str">
        <f>'1'!FN85</f>
        <v/>
      </c>
      <c r="AU85" s="230" t="str">
        <f>'1'!FO85</f>
        <v/>
      </c>
      <c r="AV85" s="236">
        <f>'1'!GA85</f>
        <v>2</v>
      </c>
      <c r="AW85" s="39">
        <f>'1'!GB85</f>
        <v>0</v>
      </c>
      <c r="AX85" s="231" t="str">
        <f>'1'!GD85</f>
        <v/>
      </c>
      <c r="AY85" s="231" t="str">
        <f>'1'!GE85</f>
        <v/>
      </c>
      <c r="AZ85" s="233">
        <f>'1'!GQ85</f>
        <v>3</v>
      </c>
      <c r="BA85" s="27">
        <f>'1'!GR85</f>
        <v>0</v>
      </c>
      <c r="BB85" s="230" t="str">
        <f>'1'!GT85</f>
        <v/>
      </c>
      <c r="BC85" s="230" t="str">
        <f>'1'!GU85</f>
        <v/>
      </c>
      <c r="BD85" s="236">
        <f>'1'!HG85</f>
        <v>5</v>
      </c>
      <c r="BE85" s="39">
        <f>'1'!HH85</f>
        <v>0</v>
      </c>
      <c r="BF85" s="231" t="str">
        <f>'1'!HJ85</f>
        <v/>
      </c>
      <c r="BG85" s="231" t="str">
        <f>'1'!HK85</f>
        <v/>
      </c>
      <c r="BH85" s="233" t="str">
        <f>'1'!HW85</f>
        <v/>
      </c>
      <c r="BI85" s="27">
        <f>'1'!HX85</f>
        <v>0</v>
      </c>
      <c r="BJ85" s="230" t="str">
        <f>'1'!HZ85</f>
        <v/>
      </c>
      <c r="BK85" s="230" t="str">
        <f>'1'!IA85</f>
        <v/>
      </c>
      <c r="BL85" s="236" t="str">
        <f>'1'!IM85</f>
        <v/>
      </c>
      <c r="BM85" s="39">
        <f>'1'!IN85</f>
        <v>0</v>
      </c>
      <c r="BN85" s="231" t="str">
        <f>'1'!IP85</f>
        <v/>
      </c>
      <c r="BO85" s="231" t="str">
        <f>'1'!IQ85</f>
        <v/>
      </c>
      <c r="BP85" s="233" t="str">
        <f>'1'!JC85</f>
        <v/>
      </c>
      <c r="BQ85" s="27">
        <f>'1'!JD85</f>
        <v>0</v>
      </c>
      <c r="BR85" s="230" t="str">
        <f>'1'!JF85</f>
        <v/>
      </c>
      <c r="BS85" s="230" t="str">
        <f>'1'!JG85</f>
        <v/>
      </c>
      <c r="BT85" s="236" t="str">
        <f>'1'!JS85</f>
        <v/>
      </c>
      <c r="BU85" s="39">
        <f>'1'!JT85</f>
        <v>0</v>
      </c>
      <c r="BV85" s="231" t="str">
        <f>'1'!JV85</f>
        <v/>
      </c>
      <c r="BW85" s="231" t="str">
        <f>'1'!JW85</f>
        <v/>
      </c>
      <c r="BX85" s="233" t="str">
        <f>'1'!KI85</f>
        <v/>
      </c>
      <c r="BY85" s="27">
        <f>'1'!KJ85</f>
        <v>0</v>
      </c>
      <c r="BZ85" s="230" t="str">
        <f>'1'!KL85</f>
        <v/>
      </c>
      <c r="CA85" s="230" t="str">
        <f>'1'!KM85</f>
        <v/>
      </c>
      <c r="CB85" s="236" t="str">
        <f>'1'!KY85</f>
        <v/>
      </c>
      <c r="CC85" s="39">
        <f>'1'!KZ85</f>
        <v>0</v>
      </c>
      <c r="CD85" s="231" t="str">
        <f>'1'!LB85</f>
        <v/>
      </c>
      <c r="CE85" s="231" t="str">
        <f>'1'!LC85</f>
        <v/>
      </c>
      <c r="CF85" s="231"/>
      <c r="CG85" s="231"/>
      <c r="CH85" s="233" t="str">
        <f t="shared" si="208"/>
        <v/>
      </c>
      <c r="CI85" s="26">
        <f>'1'!HX85</f>
        <v>0</v>
      </c>
      <c r="CJ85" s="24" t="str">
        <f>'1'!HZ85</f>
        <v/>
      </c>
      <c r="CK85" s="234" t="str">
        <f>'1'!IA85</f>
        <v/>
      </c>
      <c r="CL85" s="236" t="str">
        <f t="shared" si="209"/>
        <v/>
      </c>
      <c r="CM85" s="38">
        <f>'1'!IN85</f>
        <v>0</v>
      </c>
      <c r="CN85" s="36" t="str">
        <f>'1'!IP85</f>
        <v/>
      </c>
      <c r="CO85" s="235" t="str">
        <f>'1'!IQ85</f>
        <v/>
      </c>
      <c r="CP85" s="233" t="str">
        <f t="shared" si="210"/>
        <v/>
      </c>
      <c r="CQ85" s="26">
        <f>'1'!JD85</f>
        <v>0</v>
      </c>
      <c r="CR85" s="24" t="str">
        <f>'1'!JF85</f>
        <v/>
      </c>
      <c r="CS85" s="234" t="str">
        <f>'1'!JG85</f>
        <v/>
      </c>
      <c r="CT85" s="236" t="str">
        <f t="shared" si="211"/>
        <v/>
      </c>
      <c r="CU85" s="38">
        <f>'1'!JT85</f>
        <v>0</v>
      </c>
      <c r="CV85" s="36" t="str">
        <f>'1'!JV85</f>
        <v/>
      </c>
      <c r="CW85" s="235" t="str">
        <f>'1'!JW85</f>
        <v/>
      </c>
      <c r="CX85" s="233" t="str">
        <f t="shared" si="212"/>
        <v>#REF!</v>
      </c>
      <c r="CY85" s="24">
        <f>'1'!KJ85</f>
        <v>0</v>
      </c>
      <c r="CZ85" s="24" t="str">
        <f>'1'!KL85</f>
        <v/>
      </c>
      <c r="DA85" s="24" t="str">
        <f>'1'!KM85</f>
        <v/>
      </c>
      <c r="DB85" s="236" t="str">
        <f t="shared" si="213"/>
        <v>#REF!</v>
      </c>
      <c r="DC85" s="36">
        <f>'1'!KZ85</f>
        <v>0</v>
      </c>
      <c r="DD85" s="36" t="str">
        <f>'1'!LB85</f>
        <v/>
      </c>
      <c r="DE85" s="36" t="str">
        <f>'1'!LC85</f>
        <v/>
      </c>
      <c r="DF85" s="233" t="str">
        <f t="shared" si="214"/>
        <v>#REF!</v>
      </c>
      <c r="DG85" s="24" t="str">
        <f t="shared" ref="DG85:DI85" si="338">#REF!</f>
        <v>#REF!</v>
      </c>
      <c r="DH85" s="24" t="str">
        <f t="shared" si="338"/>
        <v>#REF!</v>
      </c>
      <c r="DI85" s="24" t="str">
        <f t="shared" si="338"/>
        <v>#REF!</v>
      </c>
      <c r="DJ85" s="236" t="str">
        <f t="shared" si="216"/>
        <v>#REF!</v>
      </c>
      <c r="DK85" s="36" t="str">
        <f t="shared" ref="DK85:DM85" si="339">#REF!</f>
        <v>#REF!</v>
      </c>
      <c r="DL85" s="36" t="str">
        <f t="shared" si="339"/>
        <v>#REF!</v>
      </c>
      <c r="DM85" s="36" t="str">
        <f t="shared" si="339"/>
        <v>#REF!</v>
      </c>
      <c r="DN85" s="159" t="str">
        <f t="shared" si="218"/>
        <v>#REF!</v>
      </c>
      <c r="DO85" s="24" t="str">
        <f t="shared" ref="DO85:DQ85" si="340">#REF!</f>
        <v>#REF!</v>
      </c>
      <c r="DP85" s="24" t="str">
        <f t="shared" si="340"/>
        <v>#REF!</v>
      </c>
      <c r="DQ85" s="24" t="str">
        <f t="shared" si="340"/>
        <v>#REF!</v>
      </c>
      <c r="DR85" s="209" t="str">
        <f t="shared" si="220"/>
        <v>#REF!</v>
      </c>
      <c r="DS85" s="210" t="str">
        <f t="shared" si="13"/>
        <v>#REF!</v>
      </c>
      <c r="DT85" s="210" t="str">
        <f t="shared" ref="DT85:DU85" si="341">#REF!</f>
        <v>#REF!</v>
      </c>
      <c r="DU85" s="210" t="str">
        <f t="shared" si="341"/>
        <v>#REF!</v>
      </c>
    </row>
    <row r="86" ht="15.75" customHeight="1">
      <c r="A86" s="228">
        <f>'1'!A86</f>
        <v>46190</v>
      </c>
      <c r="B86" s="229" t="str">
        <f>'1'!B86</f>
        <v>水</v>
      </c>
      <c r="C86" s="232">
        <f>'1'!C86</f>
        <v>0</v>
      </c>
      <c r="D86" s="233">
        <f>'1'!G86</f>
        <v>1</v>
      </c>
      <c r="E86" s="27">
        <f>'1'!H86</f>
        <v>0</v>
      </c>
      <c r="F86" s="230" t="str">
        <f>'1'!J86</f>
        <v/>
      </c>
      <c r="G86" s="230" t="str">
        <f>'1'!K86</f>
        <v/>
      </c>
      <c r="H86" s="236">
        <f>'1'!W86</f>
        <v>1</v>
      </c>
      <c r="I86" s="39">
        <f>'1'!X86</f>
        <v>0</v>
      </c>
      <c r="J86" s="231" t="str">
        <f>'1'!Z86</f>
        <v/>
      </c>
      <c r="K86" s="231" t="str">
        <f>'1'!AA86</f>
        <v/>
      </c>
      <c r="L86" s="233">
        <f>'1'!AM86</f>
        <v>2</v>
      </c>
      <c r="M86" s="27">
        <f>'1'!AN86</f>
        <v>0</v>
      </c>
      <c r="N86" s="230" t="str">
        <f>'1'!AP86</f>
        <v/>
      </c>
      <c r="O86" s="230" t="str">
        <f>'1'!AQ86</f>
        <v/>
      </c>
      <c r="P86" s="236">
        <f>'1'!BC86</f>
        <v>4</v>
      </c>
      <c r="Q86" s="39">
        <f>'1'!BD86</f>
        <v>0</v>
      </c>
      <c r="R86" s="231" t="str">
        <f>'1'!BF86</f>
        <v/>
      </c>
      <c r="S86" s="231" t="str">
        <f>'1'!BG86</f>
        <v/>
      </c>
      <c r="T86" s="233">
        <f>'1'!BS86</f>
        <v>4</v>
      </c>
      <c r="U86" s="27">
        <f>'1'!BT86</f>
        <v>0</v>
      </c>
      <c r="V86" s="230" t="str">
        <f>'1'!BV86</f>
        <v/>
      </c>
      <c r="W86" s="230" t="str">
        <f>'1'!BW86</f>
        <v/>
      </c>
      <c r="X86" s="236">
        <f>'1'!CI86</f>
        <v>2</v>
      </c>
      <c r="Y86" s="39">
        <f>'1'!CJ86</f>
        <v>0</v>
      </c>
      <c r="Z86" s="231" t="str">
        <f>'1'!CL86</f>
        <v/>
      </c>
      <c r="AA86" s="231" t="str">
        <f>'1'!CM86</f>
        <v/>
      </c>
      <c r="AB86" s="233">
        <f>'1'!CY86</f>
        <v>2</v>
      </c>
      <c r="AC86" s="27">
        <f>'1'!CZ86</f>
        <v>0</v>
      </c>
      <c r="AD86" s="226" t="str">
        <f>'1'!DB86</f>
        <v/>
      </c>
      <c r="AE86" s="230" t="str">
        <f>'1'!DC86</f>
        <v/>
      </c>
      <c r="AF86" s="236">
        <f>'1'!DO86</f>
        <v>2</v>
      </c>
      <c r="AG86" s="39">
        <f>'1'!DP86</f>
        <v>0</v>
      </c>
      <c r="AH86" s="231" t="str">
        <f>'1'!DR86</f>
        <v/>
      </c>
      <c r="AI86" s="231" t="str">
        <f>'1'!DS86</f>
        <v/>
      </c>
      <c r="AJ86" s="233">
        <f>'1'!EE86</f>
        <v>5</v>
      </c>
      <c r="AK86" s="27">
        <f>'1'!EF86</f>
        <v>0</v>
      </c>
      <c r="AL86" s="230" t="str">
        <f>'1'!EH86</f>
        <v/>
      </c>
      <c r="AM86" s="230" t="str">
        <f>'1'!EI86</f>
        <v/>
      </c>
      <c r="AN86" s="236">
        <f>'1'!EU86</f>
        <v>19</v>
      </c>
      <c r="AO86" s="39">
        <f>'1'!EV86</f>
        <v>0</v>
      </c>
      <c r="AP86" s="231" t="str">
        <f>'1'!EX86</f>
        <v/>
      </c>
      <c r="AQ86" s="231" t="str">
        <f>'1'!EY86</f>
        <v/>
      </c>
      <c r="AR86" s="233">
        <f>'1'!FK86</f>
        <v>4</v>
      </c>
      <c r="AS86" s="27">
        <f>'1'!FL86</f>
        <v>0</v>
      </c>
      <c r="AT86" s="230" t="str">
        <f>'1'!FN86</f>
        <v/>
      </c>
      <c r="AU86" s="230" t="str">
        <f>'1'!FO86</f>
        <v/>
      </c>
      <c r="AV86" s="236">
        <f>'1'!GA86</f>
        <v>2</v>
      </c>
      <c r="AW86" s="39">
        <f>'1'!GB86</f>
        <v>0</v>
      </c>
      <c r="AX86" s="231" t="str">
        <f>'1'!GD86</f>
        <v/>
      </c>
      <c r="AY86" s="231" t="str">
        <f>'1'!GE86</f>
        <v/>
      </c>
      <c r="AZ86" s="233">
        <f>'1'!GQ86</f>
        <v>3</v>
      </c>
      <c r="BA86" s="27">
        <f>'1'!GR86</f>
        <v>0</v>
      </c>
      <c r="BB86" s="230" t="str">
        <f>'1'!GT86</f>
        <v/>
      </c>
      <c r="BC86" s="230" t="str">
        <f>'1'!GU86</f>
        <v/>
      </c>
      <c r="BD86" s="236">
        <f>'1'!HG86</f>
        <v>5</v>
      </c>
      <c r="BE86" s="39">
        <f>'1'!HH86</f>
        <v>0</v>
      </c>
      <c r="BF86" s="231" t="str">
        <f>'1'!HJ86</f>
        <v/>
      </c>
      <c r="BG86" s="231" t="str">
        <f>'1'!HK86</f>
        <v/>
      </c>
      <c r="BH86" s="233" t="str">
        <f>'1'!HW86</f>
        <v/>
      </c>
      <c r="BI86" s="27">
        <f>'1'!HX86</f>
        <v>0</v>
      </c>
      <c r="BJ86" s="230" t="str">
        <f>'1'!HZ86</f>
        <v/>
      </c>
      <c r="BK86" s="230" t="str">
        <f>'1'!IA86</f>
        <v/>
      </c>
      <c r="BL86" s="236" t="str">
        <f>'1'!IM86</f>
        <v/>
      </c>
      <c r="BM86" s="39">
        <f>'1'!IN86</f>
        <v>0</v>
      </c>
      <c r="BN86" s="231" t="str">
        <f>'1'!IP86</f>
        <v/>
      </c>
      <c r="BO86" s="231" t="str">
        <f>'1'!IQ86</f>
        <v/>
      </c>
      <c r="BP86" s="233" t="str">
        <f>'1'!JC86</f>
        <v/>
      </c>
      <c r="BQ86" s="27">
        <f>'1'!JD86</f>
        <v>0</v>
      </c>
      <c r="BR86" s="230" t="str">
        <f>'1'!JF86</f>
        <v/>
      </c>
      <c r="BS86" s="230" t="str">
        <f>'1'!JG86</f>
        <v/>
      </c>
      <c r="BT86" s="236" t="str">
        <f>'1'!JS86</f>
        <v/>
      </c>
      <c r="BU86" s="39">
        <f>'1'!JT86</f>
        <v>0</v>
      </c>
      <c r="BV86" s="231" t="str">
        <f>'1'!JV86</f>
        <v/>
      </c>
      <c r="BW86" s="231" t="str">
        <f>'1'!JW86</f>
        <v/>
      </c>
      <c r="BX86" s="233" t="str">
        <f>'1'!KI86</f>
        <v/>
      </c>
      <c r="BY86" s="27">
        <f>'1'!KJ86</f>
        <v>0</v>
      </c>
      <c r="BZ86" s="230" t="str">
        <f>'1'!KL86</f>
        <v/>
      </c>
      <c r="CA86" s="230" t="str">
        <f>'1'!KM86</f>
        <v/>
      </c>
      <c r="CB86" s="236" t="str">
        <f>'1'!KY86</f>
        <v/>
      </c>
      <c r="CC86" s="39">
        <f>'1'!KZ86</f>
        <v>0</v>
      </c>
      <c r="CD86" s="231" t="str">
        <f>'1'!LB86</f>
        <v/>
      </c>
      <c r="CE86" s="231" t="str">
        <f>'1'!LC86</f>
        <v/>
      </c>
      <c r="CF86" s="231"/>
      <c r="CG86" s="231"/>
      <c r="CH86" s="233" t="str">
        <f t="shared" si="208"/>
        <v/>
      </c>
      <c r="CI86" s="24">
        <f>'1'!HX86</f>
        <v>0</v>
      </c>
      <c r="CJ86" s="24" t="str">
        <f>'1'!HZ86</f>
        <v/>
      </c>
      <c r="CK86" s="234" t="str">
        <f>'1'!IA86</f>
        <v/>
      </c>
      <c r="CL86" s="236" t="str">
        <f t="shared" si="209"/>
        <v/>
      </c>
      <c r="CM86" s="36">
        <f>'1'!IN86</f>
        <v>0</v>
      </c>
      <c r="CN86" s="36" t="str">
        <f>'1'!IP86</f>
        <v/>
      </c>
      <c r="CO86" s="235" t="str">
        <f>'1'!IQ86</f>
        <v/>
      </c>
      <c r="CP86" s="233" t="str">
        <f t="shared" si="210"/>
        <v/>
      </c>
      <c r="CQ86" s="24">
        <f>'1'!JD86</f>
        <v>0</v>
      </c>
      <c r="CR86" s="24" t="str">
        <f>'1'!JF86</f>
        <v/>
      </c>
      <c r="CS86" s="234" t="str">
        <f>'1'!JG86</f>
        <v/>
      </c>
      <c r="CT86" s="236" t="str">
        <f t="shared" si="211"/>
        <v/>
      </c>
      <c r="CU86" s="36">
        <f>'1'!JT86</f>
        <v>0</v>
      </c>
      <c r="CV86" s="36" t="str">
        <f>'1'!JV86</f>
        <v/>
      </c>
      <c r="CW86" s="235" t="str">
        <f>'1'!JW86</f>
        <v/>
      </c>
      <c r="CX86" s="233" t="str">
        <f t="shared" si="212"/>
        <v>#REF!</v>
      </c>
      <c r="CY86" s="24">
        <f>'1'!KJ86</f>
        <v>0</v>
      </c>
      <c r="CZ86" s="24" t="str">
        <f>'1'!KL86</f>
        <v/>
      </c>
      <c r="DA86" s="24" t="str">
        <f>'1'!KM86</f>
        <v/>
      </c>
      <c r="DB86" s="236" t="str">
        <f t="shared" si="213"/>
        <v>#REF!</v>
      </c>
      <c r="DC86" s="36">
        <f>'1'!KZ86</f>
        <v>0</v>
      </c>
      <c r="DD86" s="36" t="str">
        <f>'1'!LB86</f>
        <v/>
      </c>
      <c r="DE86" s="36" t="str">
        <f>'1'!LC86</f>
        <v/>
      </c>
      <c r="DF86" s="233" t="str">
        <f t="shared" si="214"/>
        <v>#REF!</v>
      </c>
      <c r="DG86" s="24" t="str">
        <f t="shared" ref="DG86:DI86" si="342">#REF!</f>
        <v>#REF!</v>
      </c>
      <c r="DH86" s="24" t="str">
        <f t="shared" si="342"/>
        <v>#REF!</v>
      </c>
      <c r="DI86" s="24" t="str">
        <f t="shared" si="342"/>
        <v>#REF!</v>
      </c>
      <c r="DJ86" s="236" t="str">
        <f t="shared" si="216"/>
        <v>#REF!</v>
      </c>
      <c r="DK86" s="36" t="str">
        <f t="shared" ref="DK86:DM86" si="343">#REF!</f>
        <v>#REF!</v>
      </c>
      <c r="DL86" s="36" t="str">
        <f t="shared" si="343"/>
        <v>#REF!</v>
      </c>
      <c r="DM86" s="36" t="str">
        <f t="shared" si="343"/>
        <v>#REF!</v>
      </c>
      <c r="DN86" s="159" t="str">
        <f t="shared" si="218"/>
        <v>#REF!</v>
      </c>
      <c r="DO86" s="24" t="str">
        <f t="shared" ref="DO86:DQ86" si="344">#REF!</f>
        <v>#REF!</v>
      </c>
      <c r="DP86" s="24" t="str">
        <f t="shared" si="344"/>
        <v>#REF!</v>
      </c>
      <c r="DQ86" s="24" t="str">
        <f t="shared" si="344"/>
        <v>#REF!</v>
      </c>
      <c r="DR86" s="209" t="str">
        <f t="shared" si="220"/>
        <v>#REF!</v>
      </c>
      <c r="DS86" s="210" t="str">
        <f t="shared" si="13"/>
        <v>#REF!</v>
      </c>
      <c r="DT86" s="210" t="str">
        <f t="shared" ref="DT86:DU86" si="345">#REF!</f>
        <v>#REF!</v>
      </c>
      <c r="DU86" s="210" t="str">
        <f t="shared" si="345"/>
        <v>#REF!</v>
      </c>
    </row>
    <row r="87" ht="15.75" customHeight="1">
      <c r="A87" s="228">
        <f>'1'!A87</f>
        <v>46191</v>
      </c>
      <c r="B87" s="229" t="str">
        <f>'1'!B87</f>
        <v>木</v>
      </c>
      <c r="C87" s="232">
        <f>'1'!C87</f>
        <v>0</v>
      </c>
      <c r="D87" s="233">
        <f>'1'!G87</f>
        <v>1</v>
      </c>
      <c r="E87" s="27">
        <f>'1'!H87</f>
        <v>0</v>
      </c>
      <c r="F87" s="230" t="str">
        <f>'1'!J87</f>
        <v/>
      </c>
      <c r="G87" s="230" t="str">
        <f>'1'!K87</f>
        <v/>
      </c>
      <c r="H87" s="236">
        <f>'1'!W87</f>
        <v>1</v>
      </c>
      <c r="I87" s="39">
        <f>'1'!X87</f>
        <v>0</v>
      </c>
      <c r="J87" s="231" t="str">
        <f>'1'!Z87</f>
        <v/>
      </c>
      <c r="K87" s="231" t="str">
        <f>'1'!AA87</f>
        <v/>
      </c>
      <c r="L87" s="233">
        <f>'1'!AM87</f>
        <v>2</v>
      </c>
      <c r="M87" s="27">
        <f>'1'!AN87</f>
        <v>0</v>
      </c>
      <c r="N87" s="230" t="str">
        <f>'1'!AP87</f>
        <v/>
      </c>
      <c r="O87" s="230" t="str">
        <f>'1'!AQ87</f>
        <v/>
      </c>
      <c r="P87" s="236">
        <f>'1'!BC87</f>
        <v>4</v>
      </c>
      <c r="Q87" s="39">
        <f>'1'!BD87</f>
        <v>0</v>
      </c>
      <c r="R87" s="231" t="str">
        <f>'1'!BF87</f>
        <v/>
      </c>
      <c r="S87" s="231" t="str">
        <f>'1'!BG87</f>
        <v/>
      </c>
      <c r="T87" s="233">
        <f>'1'!BS87</f>
        <v>4</v>
      </c>
      <c r="U87" s="27">
        <f>'1'!BT87</f>
        <v>0</v>
      </c>
      <c r="V87" s="230" t="str">
        <f>'1'!BV87</f>
        <v/>
      </c>
      <c r="W87" s="230" t="str">
        <f>'1'!BW87</f>
        <v/>
      </c>
      <c r="X87" s="236">
        <f>'1'!CI87</f>
        <v>2</v>
      </c>
      <c r="Y87" s="39">
        <f>'1'!CJ87</f>
        <v>0</v>
      </c>
      <c r="Z87" s="231" t="str">
        <f>'1'!CL87</f>
        <v/>
      </c>
      <c r="AA87" s="231" t="str">
        <f>'1'!CM87</f>
        <v/>
      </c>
      <c r="AB87" s="233">
        <f>'1'!CY87</f>
        <v>2</v>
      </c>
      <c r="AC87" s="27">
        <f>'1'!CZ87</f>
        <v>0</v>
      </c>
      <c r="AD87" s="226" t="str">
        <f>'1'!DB87</f>
        <v/>
      </c>
      <c r="AE87" s="230" t="str">
        <f>'1'!DC87</f>
        <v/>
      </c>
      <c r="AF87" s="236">
        <f>'1'!DO87</f>
        <v>2</v>
      </c>
      <c r="AG87" s="39">
        <f>'1'!DP87</f>
        <v>0</v>
      </c>
      <c r="AH87" s="231" t="str">
        <f>'1'!DR87</f>
        <v/>
      </c>
      <c r="AI87" s="231" t="str">
        <f>'1'!DS87</f>
        <v/>
      </c>
      <c r="AJ87" s="233">
        <f>'1'!EE87</f>
        <v>5</v>
      </c>
      <c r="AK87" s="27">
        <f>'1'!EF87</f>
        <v>0</v>
      </c>
      <c r="AL87" s="230" t="str">
        <f>'1'!EH87</f>
        <v/>
      </c>
      <c r="AM87" s="230" t="str">
        <f>'1'!EI87</f>
        <v/>
      </c>
      <c r="AN87" s="236">
        <f>'1'!EU87</f>
        <v>19</v>
      </c>
      <c r="AO87" s="39">
        <f>'1'!EV87</f>
        <v>0</v>
      </c>
      <c r="AP87" s="231" t="str">
        <f>'1'!EX87</f>
        <v/>
      </c>
      <c r="AQ87" s="231" t="str">
        <f>'1'!EY87</f>
        <v/>
      </c>
      <c r="AR87" s="233">
        <f>'1'!FK87</f>
        <v>4</v>
      </c>
      <c r="AS87" s="27">
        <f>'1'!FL87</f>
        <v>0</v>
      </c>
      <c r="AT87" s="230" t="str">
        <f>'1'!FN87</f>
        <v/>
      </c>
      <c r="AU87" s="230" t="str">
        <f>'1'!FO87</f>
        <v/>
      </c>
      <c r="AV87" s="236">
        <f>'1'!GA87</f>
        <v>2</v>
      </c>
      <c r="AW87" s="39">
        <f>'1'!GB87</f>
        <v>0</v>
      </c>
      <c r="AX87" s="231" t="str">
        <f>'1'!GD87</f>
        <v/>
      </c>
      <c r="AY87" s="231" t="str">
        <f>'1'!GE87</f>
        <v/>
      </c>
      <c r="AZ87" s="233">
        <f>'1'!GQ87</f>
        <v>3</v>
      </c>
      <c r="BA87" s="27">
        <f>'1'!GR87</f>
        <v>0</v>
      </c>
      <c r="BB87" s="230" t="str">
        <f>'1'!GT87</f>
        <v/>
      </c>
      <c r="BC87" s="230" t="str">
        <f>'1'!GU87</f>
        <v/>
      </c>
      <c r="BD87" s="236">
        <f>'1'!HG87</f>
        <v>5</v>
      </c>
      <c r="BE87" s="39">
        <f>'1'!HH87</f>
        <v>0</v>
      </c>
      <c r="BF87" s="231" t="str">
        <f>'1'!HJ87</f>
        <v/>
      </c>
      <c r="BG87" s="231" t="str">
        <f>'1'!HK87</f>
        <v/>
      </c>
      <c r="BH87" s="233" t="str">
        <f>'1'!HW87</f>
        <v/>
      </c>
      <c r="BI87" s="27">
        <f>'1'!HX87</f>
        <v>0</v>
      </c>
      <c r="BJ87" s="230" t="str">
        <f>'1'!HZ87</f>
        <v/>
      </c>
      <c r="BK87" s="230" t="str">
        <f>'1'!IA87</f>
        <v/>
      </c>
      <c r="BL87" s="236" t="str">
        <f>'1'!IM87</f>
        <v/>
      </c>
      <c r="BM87" s="39">
        <f>'1'!IN87</f>
        <v>0</v>
      </c>
      <c r="BN87" s="231" t="str">
        <f>'1'!IP87</f>
        <v/>
      </c>
      <c r="BO87" s="231" t="str">
        <f>'1'!IQ87</f>
        <v/>
      </c>
      <c r="BP87" s="233" t="str">
        <f>'1'!JC87</f>
        <v/>
      </c>
      <c r="BQ87" s="27">
        <f>'1'!JD87</f>
        <v>0</v>
      </c>
      <c r="BR87" s="230" t="str">
        <f>'1'!JF87</f>
        <v/>
      </c>
      <c r="BS87" s="230" t="str">
        <f>'1'!JG87</f>
        <v/>
      </c>
      <c r="BT87" s="236" t="str">
        <f>'1'!JS87</f>
        <v/>
      </c>
      <c r="BU87" s="39">
        <f>'1'!JT87</f>
        <v>0</v>
      </c>
      <c r="BV87" s="231" t="str">
        <f>'1'!JV87</f>
        <v/>
      </c>
      <c r="BW87" s="231" t="str">
        <f>'1'!JW87</f>
        <v/>
      </c>
      <c r="BX87" s="233" t="str">
        <f>'1'!KI87</f>
        <v/>
      </c>
      <c r="BY87" s="27">
        <f>'1'!KJ87</f>
        <v>0</v>
      </c>
      <c r="BZ87" s="230" t="str">
        <f>'1'!KL87</f>
        <v/>
      </c>
      <c r="CA87" s="230" t="str">
        <f>'1'!KM87</f>
        <v/>
      </c>
      <c r="CB87" s="236" t="str">
        <f>'1'!KY87</f>
        <v/>
      </c>
      <c r="CC87" s="39">
        <f>'1'!KZ87</f>
        <v>0</v>
      </c>
      <c r="CD87" s="231" t="str">
        <f>'1'!LB87</f>
        <v/>
      </c>
      <c r="CE87" s="231" t="str">
        <f>'1'!LC87</f>
        <v/>
      </c>
      <c r="CF87" s="231"/>
      <c r="CG87" s="231"/>
      <c r="CH87" s="233" t="str">
        <f t="shared" si="208"/>
        <v/>
      </c>
      <c r="CI87" s="26">
        <f>'1'!HX87</f>
        <v>0</v>
      </c>
      <c r="CJ87" s="24" t="str">
        <f>'1'!HZ87</f>
        <v/>
      </c>
      <c r="CK87" s="234" t="str">
        <f>'1'!IA87</f>
        <v/>
      </c>
      <c r="CL87" s="236" t="str">
        <f t="shared" si="209"/>
        <v/>
      </c>
      <c r="CM87" s="38">
        <f>'1'!IN87</f>
        <v>0</v>
      </c>
      <c r="CN87" s="36" t="str">
        <f>'1'!IP87</f>
        <v/>
      </c>
      <c r="CO87" s="235" t="str">
        <f>'1'!IQ87</f>
        <v/>
      </c>
      <c r="CP87" s="233" t="str">
        <f t="shared" si="210"/>
        <v/>
      </c>
      <c r="CQ87" s="26">
        <f>'1'!JD87</f>
        <v>0</v>
      </c>
      <c r="CR87" s="24" t="str">
        <f>'1'!JF87</f>
        <v/>
      </c>
      <c r="CS87" s="234" t="str">
        <f>'1'!JG87</f>
        <v/>
      </c>
      <c r="CT87" s="236" t="str">
        <f t="shared" si="211"/>
        <v/>
      </c>
      <c r="CU87" s="38">
        <f>'1'!JT87</f>
        <v>0</v>
      </c>
      <c r="CV87" s="36" t="str">
        <f>'1'!JV87</f>
        <v/>
      </c>
      <c r="CW87" s="235" t="str">
        <f>'1'!JW87</f>
        <v/>
      </c>
      <c r="CX87" s="233" t="str">
        <f t="shared" si="212"/>
        <v>#REF!</v>
      </c>
      <c r="CY87" s="24">
        <f>'1'!KJ87</f>
        <v>0</v>
      </c>
      <c r="CZ87" s="24" t="str">
        <f>'1'!KL87</f>
        <v/>
      </c>
      <c r="DA87" s="24" t="str">
        <f>'1'!KM87</f>
        <v/>
      </c>
      <c r="DB87" s="236" t="str">
        <f t="shared" si="213"/>
        <v>#REF!</v>
      </c>
      <c r="DC87" s="36">
        <f>'1'!KZ87</f>
        <v>0</v>
      </c>
      <c r="DD87" s="36" t="str">
        <f>'1'!LB87</f>
        <v/>
      </c>
      <c r="DE87" s="36" t="str">
        <f>'1'!LC87</f>
        <v/>
      </c>
      <c r="DF87" s="233" t="str">
        <f t="shared" si="214"/>
        <v>#REF!</v>
      </c>
      <c r="DG87" s="24" t="str">
        <f t="shared" ref="DG87:DI87" si="346">#REF!</f>
        <v>#REF!</v>
      </c>
      <c r="DH87" s="24" t="str">
        <f t="shared" si="346"/>
        <v>#REF!</v>
      </c>
      <c r="DI87" s="24" t="str">
        <f t="shared" si="346"/>
        <v>#REF!</v>
      </c>
      <c r="DJ87" s="236" t="str">
        <f t="shared" si="216"/>
        <v>#REF!</v>
      </c>
      <c r="DK87" s="36" t="str">
        <f t="shared" ref="DK87:DM87" si="347">#REF!</f>
        <v>#REF!</v>
      </c>
      <c r="DL87" s="36" t="str">
        <f t="shared" si="347"/>
        <v>#REF!</v>
      </c>
      <c r="DM87" s="36" t="str">
        <f t="shared" si="347"/>
        <v>#REF!</v>
      </c>
      <c r="DN87" s="159" t="str">
        <f t="shared" si="218"/>
        <v>#REF!</v>
      </c>
      <c r="DO87" s="24" t="str">
        <f t="shared" ref="DO87:DQ87" si="348">#REF!</f>
        <v>#REF!</v>
      </c>
      <c r="DP87" s="24" t="str">
        <f t="shared" si="348"/>
        <v>#REF!</v>
      </c>
      <c r="DQ87" s="24" t="str">
        <f t="shared" si="348"/>
        <v>#REF!</v>
      </c>
      <c r="DR87" s="209" t="str">
        <f t="shared" si="220"/>
        <v>#REF!</v>
      </c>
      <c r="DS87" s="210" t="str">
        <f t="shared" si="13"/>
        <v>#REF!</v>
      </c>
      <c r="DT87" s="210" t="str">
        <f t="shared" ref="DT87:DU87" si="349">#REF!</f>
        <v>#REF!</v>
      </c>
      <c r="DU87" s="210" t="str">
        <f t="shared" si="349"/>
        <v>#REF!</v>
      </c>
    </row>
    <row r="88" ht="15.75" customHeight="1">
      <c r="A88" s="228">
        <f>'1'!A88</f>
        <v>46192</v>
      </c>
      <c r="B88" s="229" t="str">
        <f>'1'!B88</f>
        <v>金</v>
      </c>
      <c r="C88" s="232">
        <f>'1'!C88</f>
        <v>0</v>
      </c>
      <c r="D88" s="233">
        <f>'1'!G88</f>
        <v>1</v>
      </c>
      <c r="E88" s="27">
        <f>'1'!H88</f>
        <v>0</v>
      </c>
      <c r="F88" s="230" t="str">
        <f>'1'!J88</f>
        <v/>
      </c>
      <c r="G88" s="230" t="str">
        <f>'1'!K88</f>
        <v/>
      </c>
      <c r="H88" s="236">
        <f>'1'!W88</f>
        <v>1</v>
      </c>
      <c r="I88" s="39">
        <f>'1'!X88</f>
        <v>0</v>
      </c>
      <c r="J88" s="231" t="str">
        <f>'1'!Z88</f>
        <v/>
      </c>
      <c r="K88" s="231" t="str">
        <f>'1'!AA88</f>
        <v/>
      </c>
      <c r="L88" s="233">
        <f>'1'!AM88</f>
        <v>2</v>
      </c>
      <c r="M88" s="27">
        <f>'1'!AN88</f>
        <v>0</v>
      </c>
      <c r="N88" s="230" t="str">
        <f>'1'!AP88</f>
        <v/>
      </c>
      <c r="O88" s="230" t="str">
        <f>'1'!AQ88</f>
        <v/>
      </c>
      <c r="P88" s="236">
        <f>'1'!BC88</f>
        <v>4</v>
      </c>
      <c r="Q88" s="39">
        <f>'1'!BD88</f>
        <v>0</v>
      </c>
      <c r="R88" s="231" t="str">
        <f>'1'!BF88</f>
        <v/>
      </c>
      <c r="S88" s="231" t="str">
        <f>'1'!BG88</f>
        <v/>
      </c>
      <c r="T88" s="233">
        <f>'1'!BS88</f>
        <v>4</v>
      </c>
      <c r="U88" s="27">
        <f>'1'!BT88</f>
        <v>0</v>
      </c>
      <c r="V88" s="230" t="str">
        <f>'1'!BV88</f>
        <v/>
      </c>
      <c r="W88" s="230" t="str">
        <f>'1'!BW88</f>
        <v/>
      </c>
      <c r="X88" s="236">
        <f>'1'!CI88</f>
        <v>2</v>
      </c>
      <c r="Y88" s="39">
        <f>'1'!CJ88</f>
        <v>0</v>
      </c>
      <c r="Z88" s="231" t="str">
        <f>'1'!CL88</f>
        <v/>
      </c>
      <c r="AA88" s="231" t="str">
        <f>'1'!CM88</f>
        <v/>
      </c>
      <c r="AB88" s="233">
        <f>'1'!CY88</f>
        <v>2</v>
      </c>
      <c r="AC88" s="27">
        <f>'1'!CZ88</f>
        <v>0</v>
      </c>
      <c r="AD88" s="226" t="str">
        <f>'1'!DB88</f>
        <v/>
      </c>
      <c r="AE88" s="230" t="str">
        <f>'1'!DC88</f>
        <v/>
      </c>
      <c r="AF88" s="236">
        <f>'1'!DO88</f>
        <v>2</v>
      </c>
      <c r="AG88" s="39">
        <f>'1'!DP88</f>
        <v>0</v>
      </c>
      <c r="AH88" s="231" t="str">
        <f>'1'!DR88</f>
        <v/>
      </c>
      <c r="AI88" s="231" t="str">
        <f>'1'!DS88</f>
        <v/>
      </c>
      <c r="AJ88" s="233">
        <f>'1'!EE88</f>
        <v>5</v>
      </c>
      <c r="AK88" s="27">
        <f>'1'!EF88</f>
        <v>0</v>
      </c>
      <c r="AL88" s="230" t="str">
        <f>'1'!EH88</f>
        <v/>
      </c>
      <c r="AM88" s="230" t="str">
        <f>'1'!EI88</f>
        <v/>
      </c>
      <c r="AN88" s="236">
        <f>'1'!EU88</f>
        <v>19</v>
      </c>
      <c r="AO88" s="39">
        <f>'1'!EV88</f>
        <v>0</v>
      </c>
      <c r="AP88" s="231" t="str">
        <f>'1'!EX88</f>
        <v/>
      </c>
      <c r="AQ88" s="231" t="str">
        <f>'1'!EY88</f>
        <v/>
      </c>
      <c r="AR88" s="233">
        <f>'1'!FK88</f>
        <v>4</v>
      </c>
      <c r="AS88" s="27">
        <f>'1'!FL88</f>
        <v>0</v>
      </c>
      <c r="AT88" s="230" t="str">
        <f>'1'!FN88</f>
        <v/>
      </c>
      <c r="AU88" s="230" t="str">
        <f>'1'!FO88</f>
        <v/>
      </c>
      <c r="AV88" s="236">
        <f>'1'!GA88</f>
        <v>2</v>
      </c>
      <c r="AW88" s="39">
        <f>'1'!GB88</f>
        <v>0</v>
      </c>
      <c r="AX88" s="231" t="str">
        <f>'1'!GD88</f>
        <v/>
      </c>
      <c r="AY88" s="231" t="str">
        <f>'1'!GE88</f>
        <v/>
      </c>
      <c r="AZ88" s="233">
        <f>'1'!GQ88</f>
        <v>3</v>
      </c>
      <c r="BA88" s="27">
        <f>'1'!GR88</f>
        <v>0</v>
      </c>
      <c r="BB88" s="230" t="str">
        <f>'1'!GT88</f>
        <v/>
      </c>
      <c r="BC88" s="230" t="str">
        <f>'1'!GU88</f>
        <v/>
      </c>
      <c r="BD88" s="236">
        <f>'1'!HG88</f>
        <v>5</v>
      </c>
      <c r="BE88" s="39">
        <f>'1'!HH88</f>
        <v>0</v>
      </c>
      <c r="BF88" s="231" t="str">
        <f>'1'!HJ88</f>
        <v/>
      </c>
      <c r="BG88" s="231" t="str">
        <f>'1'!HK88</f>
        <v/>
      </c>
      <c r="BH88" s="233" t="str">
        <f>'1'!HW88</f>
        <v/>
      </c>
      <c r="BI88" s="27">
        <f>'1'!HX88</f>
        <v>0</v>
      </c>
      <c r="BJ88" s="230" t="str">
        <f>'1'!HZ88</f>
        <v/>
      </c>
      <c r="BK88" s="230" t="str">
        <f>'1'!IA88</f>
        <v/>
      </c>
      <c r="BL88" s="236" t="str">
        <f>'1'!IM88</f>
        <v/>
      </c>
      <c r="BM88" s="39">
        <f>'1'!IN88</f>
        <v>0</v>
      </c>
      <c r="BN88" s="231" t="str">
        <f>'1'!IP88</f>
        <v/>
      </c>
      <c r="BO88" s="231" t="str">
        <f>'1'!IQ88</f>
        <v/>
      </c>
      <c r="BP88" s="233" t="str">
        <f>'1'!JC88</f>
        <v/>
      </c>
      <c r="BQ88" s="27">
        <f>'1'!JD88</f>
        <v>0</v>
      </c>
      <c r="BR88" s="230" t="str">
        <f>'1'!JF88</f>
        <v/>
      </c>
      <c r="BS88" s="230" t="str">
        <f>'1'!JG88</f>
        <v/>
      </c>
      <c r="BT88" s="236" t="str">
        <f>'1'!JS88</f>
        <v/>
      </c>
      <c r="BU88" s="39">
        <f>'1'!JT88</f>
        <v>0</v>
      </c>
      <c r="BV88" s="231" t="str">
        <f>'1'!JV88</f>
        <v/>
      </c>
      <c r="BW88" s="231" t="str">
        <f>'1'!JW88</f>
        <v/>
      </c>
      <c r="BX88" s="233" t="str">
        <f>'1'!KI88</f>
        <v/>
      </c>
      <c r="BY88" s="27">
        <f>'1'!KJ88</f>
        <v>0</v>
      </c>
      <c r="BZ88" s="230" t="str">
        <f>'1'!KL88</f>
        <v/>
      </c>
      <c r="CA88" s="230" t="str">
        <f>'1'!KM88</f>
        <v/>
      </c>
      <c r="CB88" s="236" t="str">
        <f>'1'!KY88</f>
        <v/>
      </c>
      <c r="CC88" s="39">
        <f>'1'!KZ88</f>
        <v>0</v>
      </c>
      <c r="CD88" s="231" t="str">
        <f>'1'!LB88</f>
        <v/>
      </c>
      <c r="CE88" s="231" t="str">
        <f>'1'!LC88</f>
        <v/>
      </c>
      <c r="CF88" s="231"/>
      <c r="CG88" s="231"/>
      <c r="CH88" s="233" t="str">
        <f t="shared" si="208"/>
        <v/>
      </c>
      <c r="CI88" s="26">
        <f>'1'!HX88</f>
        <v>0</v>
      </c>
      <c r="CJ88" s="24" t="str">
        <f>'1'!HZ88</f>
        <v/>
      </c>
      <c r="CK88" s="234" t="str">
        <f>'1'!IA88</f>
        <v/>
      </c>
      <c r="CL88" s="236" t="str">
        <f t="shared" si="209"/>
        <v/>
      </c>
      <c r="CM88" s="38">
        <f>'1'!IN88</f>
        <v>0</v>
      </c>
      <c r="CN88" s="36" t="str">
        <f>'1'!IP88</f>
        <v/>
      </c>
      <c r="CO88" s="235" t="str">
        <f>'1'!IQ88</f>
        <v/>
      </c>
      <c r="CP88" s="233" t="str">
        <f t="shared" si="210"/>
        <v/>
      </c>
      <c r="CQ88" s="26">
        <f>'1'!JD88</f>
        <v>0</v>
      </c>
      <c r="CR88" s="24" t="str">
        <f>'1'!JF88</f>
        <v/>
      </c>
      <c r="CS88" s="234" t="str">
        <f>'1'!JG88</f>
        <v/>
      </c>
      <c r="CT88" s="236" t="str">
        <f t="shared" si="211"/>
        <v/>
      </c>
      <c r="CU88" s="38">
        <f>'1'!JT88</f>
        <v>0</v>
      </c>
      <c r="CV88" s="36" t="str">
        <f>'1'!JV88</f>
        <v/>
      </c>
      <c r="CW88" s="235" t="str">
        <f>'1'!JW88</f>
        <v/>
      </c>
      <c r="CX88" s="233" t="str">
        <f t="shared" si="212"/>
        <v>#REF!</v>
      </c>
      <c r="CY88" s="24">
        <f>'1'!KJ88</f>
        <v>0</v>
      </c>
      <c r="CZ88" s="24" t="str">
        <f>'1'!KL88</f>
        <v/>
      </c>
      <c r="DA88" s="24" t="str">
        <f>'1'!KM88</f>
        <v/>
      </c>
      <c r="DB88" s="236" t="str">
        <f t="shared" si="213"/>
        <v>#REF!</v>
      </c>
      <c r="DC88" s="36">
        <f>'1'!KZ88</f>
        <v>0</v>
      </c>
      <c r="DD88" s="36" t="str">
        <f>'1'!LB88</f>
        <v/>
      </c>
      <c r="DE88" s="36" t="str">
        <f>'1'!LC88</f>
        <v/>
      </c>
      <c r="DF88" s="233" t="str">
        <f t="shared" si="214"/>
        <v>#REF!</v>
      </c>
      <c r="DG88" s="24" t="str">
        <f t="shared" ref="DG88:DI88" si="350">#REF!</f>
        <v>#REF!</v>
      </c>
      <c r="DH88" s="24" t="str">
        <f t="shared" si="350"/>
        <v>#REF!</v>
      </c>
      <c r="DI88" s="24" t="str">
        <f t="shared" si="350"/>
        <v>#REF!</v>
      </c>
      <c r="DJ88" s="236" t="str">
        <f t="shared" si="216"/>
        <v>#REF!</v>
      </c>
      <c r="DK88" s="36" t="str">
        <f t="shared" ref="DK88:DM88" si="351">#REF!</f>
        <v>#REF!</v>
      </c>
      <c r="DL88" s="36" t="str">
        <f t="shared" si="351"/>
        <v>#REF!</v>
      </c>
      <c r="DM88" s="36" t="str">
        <f t="shared" si="351"/>
        <v>#REF!</v>
      </c>
      <c r="DN88" s="159" t="str">
        <f t="shared" si="218"/>
        <v>#REF!</v>
      </c>
      <c r="DO88" s="24" t="str">
        <f t="shared" ref="DO88:DQ88" si="352">#REF!</f>
        <v>#REF!</v>
      </c>
      <c r="DP88" s="24" t="str">
        <f t="shared" si="352"/>
        <v>#REF!</v>
      </c>
      <c r="DQ88" s="24" t="str">
        <f t="shared" si="352"/>
        <v>#REF!</v>
      </c>
      <c r="DR88" s="209" t="str">
        <f t="shared" si="220"/>
        <v>#REF!</v>
      </c>
      <c r="DS88" s="210" t="str">
        <f t="shared" si="13"/>
        <v>#REF!</v>
      </c>
      <c r="DT88" s="210" t="str">
        <f t="shared" ref="DT88:DU88" si="353">#REF!</f>
        <v>#REF!</v>
      </c>
      <c r="DU88" s="210" t="str">
        <f t="shared" si="353"/>
        <v>#REF!</v>
      </c>
    </row>
    <row r="89" ht="15.75" customHeight="1">
      <c r="A89" s="228">
        <f>'1'!A89</f>
        <v>46193</v>
      </c>
      <c r="B89" s="229" t="str">
        <f>'1'!B89</f>
        <v>土</v>
      </c>
      <c r="C89" s="232">
        <f>'1'!C89</f>
        <v>0</v>
      </c>
      <c r="D89" s="233">
        <f>'1'!G89</f>
        <v>1</v>
      </c>
      <c r="E89" s="27">
        <f>'1'!H89</f>
        <v>0</v>
      </c>
      <c r="F89" s="230" t="str">
        <f>'1'!J89</f>
        <v/>
      </c>
      <c r="G89" s="230" t="str">
        <f>'1'!K89</f>
        <v/>
      </c>
      <c r="H89" s="236">
        <f>'1'!W89</f>
        <v>1</v>
      </c>
      <c r="I89" s="39">
        <f>'1'!X89</f>
        <v>0</v>
      </c>
      <c r="J89" s="231" t="str">
        <f>'1'!Z89</f>
        <v/>
      </c>
      <c r="K89" s="231" t="str">
        <f>'1'!AA89</f>
        <v/>
      </c>
      <c r="L89" s="233">
        <f>'1'!AM89</f>
        <v>2</v>
      </c>
      <c r="M89" s="27">
        <f>'1'!AN89</f>
        <v>0</v>
      </c>
      <c r="N89" s="230" t="str">
        <f>'1'!AP89</f>
        <v/>
      </c>
      <c r="O89" s="230" t="str">
        <f>'1'!AQ89</f>
        <v/>
      </c>
      <c r="P89" s="236">
        <f>'1'!BC89</f>
        <v>4</v>
      </c>
      <c r="Q89" s="39">
        <f>'1'!BD89</f>
        <v>0</v>
      </c>
      <c r="R89" s="231" t="str">
        <f>'1'!BF89</f>
        <v/>
      </c>
      <c r="S89" s="231" t="str">
        <f>'1'!BG89</f>
        <v/>
      </c>
      <c r="T89" s="233">
        <f>'1'!BS89</f>
        <v>4</v>
      </c>
      <c r="U89" s="27">
        <f>'1'!BT89</f>
        <v>0</v>
      </c>
      <c r="V89" s="230" t="str">
        <f>'1'!BV89</f>
        <v/>
      </c>
      <c r="W89" s="230" t="str">
        <f>'1'!BW89</f>
        <v/>
      </c>
      <c r="X89" s="236">
        <f>'1'!CI89</f>
        <v>2</v>
      </c>
      <c r="Y89" s="39">
        <f>'1'!CJ89</f>
        <v>0</v>
      </c>
      <c r="Z89" s="231" t="str">
        <f>'1'!CL89</f>
        <v/>
      </c>
      <c r="AA89" s="231" t="str">
        <f>'1'!CM89</f>
        <v/>
      </c>
      <c r="AB89" s="233">
        <f>'1'!CY89</f>
        <v>2</v>
      </c>
      <c r="AC89" s="27">
        <f>'1'!CZ89</f>
        <v>0</v>
      </c>
      <c r="AD89" s="226" t="str">
        <f>'1'!DB89</f>
        <v/>
      </c>
      <c r="AE89" s="230" t="str">
        <f>'1'!DC89</f>
        <v/>
      </c>
      <c r="AF89" s="236">
        <f>'1'!DO89</f>
        <v>2</v>
      </c>
      <c r="AG89" s="39">
        <f>'1'!DP89</f>
        <v>0</v>
      </c>
      <c r="AH89" s="231" t="str">
        <f>'1'!DR89</f>
        <v/>
      </c>
      <c r="AI89" s="231" t="str">
        <f>'1'!DS89</f>
        <v/>
      </c>
      <c r="AJ89" s="233">
        <f>'1'!EE89</f>
        <v>5</v>
      </c>
      <c r="AK89" s="27">
        <f>'1'!EF89</f>
        <v>0</v>
      </c>
      <c r="AL89" s="230" t="str">
        <f>'1'!EH89</f>
        <v/>
      </c>
      <c r="AM89" s="230" t="str">
        <f>'1'!EI89</f>
        <v/>
      </c>
      <c r="AN89" s="236">
        <f>'1'!EU89</f>
        <v>19</v>
      </c>
      <c r="AO89" s="39">
        <f>'1'!EV89</f>
        <v>0</v>
      </c>
      <c r="AP89" s="231" t="str">
        <f>'1'!EX89</f>
        <v/>
      </c>
      <c r="AQ89" s="231" t="str">
        <f>'1'!EY89</f>
        <v/>
      </c>
      <c r="AR89" s="233">
        <f>'1'!FK89</f>
        <v>4</v>
      </c>
      <c r="AS89" s="27">
        <f>'1'!FL89</f>
        <v>0</v>
      </c>
      <c r="AT89" s="230" t="str">
        <f>'1'!FN89</f>
        <v/>
      </c>
      <c r="AU89" s="230" t="str">
        <f>'1'!FO89</f>
        <v/>
      </c>
      <c r="AV89" s="236">
        <f>'1'!GA89</f>
        <v>2</v>
      </c>
      <c r="AW89" s="39">
        <f>'1'!GB89</f>
        <v>0</v>
      </c>
      <c r="AX89" s="231" t="str">
        <f>'1'!GD89</f>
        <v/>
      </c>
      <c r="AY89" s="231" t="str">
        <f>'1'!GE89</f>
        <v/>
      </c>
      <c r="AZ89" s="233">
        <f>'1'!GQ89</f>
        <v>3</v>
      </c>
      <c r="BA89" s="27">
        <f>'1'!GR89</f>
        <v>0</v>
      </c>
      <c r="BB89" s="230" t="str">
        <f>'1'!GT89</f>
        <v/>
      </c>
      <c r="BC89" s="230" t="str">
        <f>'1'!GU89</f>
        <v/>
      </c>
      <c r="BD89" s="236">
        <f>'1'!HG89</f>
        <v>5</v>
      </c>
      <c r="BE89" s="39">
        <f>'1'!HH89</f>
        <v>0</v>
      </c>
      <c r="BF89" s="231" t="str">
        <f>'1'!HJ89</f>
        <v/>
      </c>
      <c r="BG89" s="231" t="str">
        <f>'1'!HK89</f>
        <v/>
      </c>
      <c r="BH89" s="233" t="str">
        <f>'1'!HW89</f>
        <v/>
      </c>
      <c r="BI89" s="27">
        <f>'1'!HX89</f>
        <v>0</v>
      </c>
      <c r="BJ89" s="230" t="str">
        <f>'1'!HZ89</f>
        <v/>
      </c>
      <c r="BK89" s="230" t="str">
        <f>'1'!IA89</f>
        <v/>
      </c>
      <c r="BL89" s="236" t="str">
        <f>'1'!IM89</f>
        <v/>
      </c>
      <c r="BM89" s="39">
        <f>'1'!IN89</f>
        <v>0</v>
      </c>
      <c r="BN89" s="231" t="str">
        <f>'1'!IP89</f>
        <v/>
      </c>
      <c r="BO89" s="231" t="str">
        <f>'1'!IQ89</f>
        <v/>
      </c>
      <c r="BP89" s="233" t="str">
        <f>'1'!JC89</f>
        <v/>
      </c>
      <c r="BQ89" s="27">
        <f>'1'!JD89</f>
        <v>0</v>
      </c>
      <c r="BR89" s="230" t="str">
        <f>'1'!JF89</f>
        <v/>
      </c>
      <c r="BS89" s="230" t="str">
        <f>'1'!JG89</f>
        <v/>
      </c>
      <c r="BT89" s="236" t="str">
        <f>'1'!JS89</f>
        <v/>
      </c>
      <c r="BU89" s="39">
        <f>'1'!JT89</f>
        <v>0</v>
      </c>
      <c r="BV89" s="231" t="str">
        <f>'1'!JV89</f>
        <v/>
      </c>
      <c r="BW89" s="231" t="str">
        <f>'1'!JW89</f>
        <v/>
      </c>
      <c r="BX89" s="233" t="str">
        <f>'1'!KI89</f>
        <v/>
      </c>
      <c r="BY89" s="27">
        <f>'1'!KJ89</f>
        <v>0</v>
      </c>
      <c r="BZ89" s="230" t="str">
        <f>'1'!KL89</f>
        <v/>
      </c>
      <c r="CA89" s="230" t="str">
        <f>'1'!KM89</f>
        <v/>
      </c>
      <c r="CB89" s="236" t="str">
        <f>'1'!KY89</f>
        <v/>
      </c>
      <c r="CC89" s="39">
        <f>'1'!KZ89</f>
        <v>0</v>
      </c>
      <c r="CD89" s="231" t="str">
        <f>'1'!LB89</f>
        <v/>
      </c>
      <c r="CE89" s="231" t="str">
        <f>'1'!LC89</f>
        <v/>
      </c>
      <c r="CF89" s="231"/>
      <c r="CG89" s="231"/>
      <c r="CH89" s="233" t="str">
        <f t="shared" si="208"/>
        <v/>
      </c>
      <c r="CI89" s="26">
        <f>'1'!HX89</f>
        <v>0</v>
      </c>
      <c r="CJ89" s="24" t="str">
        <f>'1'!HZ89</f>
        <v/>
      </c>
      <c r="CK89" s="234" t="str">
        <f>'1'!IA89</f>
        <v/>
      </c>
      <c r="CL89" s="236" t="str">
        <f t="shared" si="209"/>
        <v/>
      </c>
      <c r="CM89" s="38">
        <f>'1'!IN89</f>
        <v>0</v>
      </c>
      <c r="CN89" s="36" t="str">
        <f>'1'!IP89</f>
        <v/>
      </c>
      <c r="CO89" s="235" t="str">
        <f>'1'!IQ89</f>
        <v/>
      </c>
      <c r="CP89" s="233" t="str">
        <f t="shared" si="210"/>
        <v/>
      </c>
      <c r="CQ89" s="26">
        <f>'1'!JD89</f>
        <v>0</v>
      </c>
      <c r="CR89" s="24" t="str">
        <f>'1'!JF89</f>
        <v/>
      </c>
      <c r="CS89" s="234" t="str">
        <f>'1'!JG89</f>
        <v/>
      </c>
      <c r="CT89" s="236" t="str">
        <f t="shared" si="211"/>
        <v/>
      </c>
      <c r="CU89" s="38">
        <f>'1'!JT89</f>
        <v>0</v>
      </c>
      <c r="CV89" s="36" t="str">
        <f>'1'!JV89</f>
        <v/>
      </c>
      <c r="CW89" s="235" t="str">
        <f>'1'!JW89</f>
        <v/>
      </c>
      <c r="CX89" s="233" t="str">
        <f t="shared" si="212"/>
        <v>#REF!</v>
      </c>
      <c r="CY89" s="24">
        <f>'1'!KJ89</f>
        <v>0</v>
      </c>
      <c r="CZ89" s="24" t="str">
        <f>'1'!KL89</f>
        <v/>
      </c>
      <c r="DA89" s="24" t="str">
        <f>'1'!KM89</f>
        <v/>
      </c>
      <c r="DB89" s="236" t="str">
        <f t="shared" si="213"/>
        <v>#REF!</v>
      </c>
      <c r="DC89" s="36">
        <f>'1'!KZ89</f>
        <v>0</v>
      </c>
      <c r="DD89" s="36" t="str">
        <f>'1'!LB89</f>
        <v/>
      </c>
      <c r="DE89" s="36" t="str">
        <f>'1'!LC89</f>
        <v/>
      </c>
      <c r="DF89" s="233" t="str">
        <f t="shared" si="214"/>
        <v>#REF!</v>
      </c>
      <c r="DG89" s="24" t="str">
        <f t="shared" ref="DG89:DI89" si="354">#REF!</f>
        <v>#REF!</v>
      </c>
      <c r="DH89" s="24" t="str">
        <f t="shared" si="354"/>
        <v>#REF!</v>
      </c>
      <c r="DI89" s="24" t="str">
        <f t="shared" si="354"/>
        <v>#REF!</v>
      </c>
      <c r="DJ89" s="236" t="str">
        <f t="shared" si="216"/>
        <v>#REF!</v>
      </c>
      <c r="DK89" s="36" t="str">
        <f t="shared" ref="DK89:DM89" si="355">#REF!</f>
        <v>#REF!</v>
      </c>
      <c r="DL89" s="36" t="str">
        <f t="shared" si="355"/>
        <v>#REF!</v>
      </c>
      <c r="DM89" s="36" t="str">
        <f t="shared" si="355"/>
        <v>#REF!</v>
      </c>
      <c r="DN89" s="159" t="str">
        <f t="shared" si="218"/>
        <v>#REF!</v>
      </c>
      <c r="DO89" s="24" t="str">
        <f t="shared" ref="DO89:DQ89" si="356">#REF!</f>
        <v>#REF!</v>
      </c>
      <c r="DP89" s="24" t="str">
        <f t="shared" si="356"/>
        <v>#REF!</v>
      </c>
      <c r="DQ89" s="24" t="str">
        <f t="shared" si="356"/>
        <v>#REF!</v>
      </c>
      <c r="DR89" s="209" t="str">
        <f t="shared" si="220"/>
        <v>#REF!</v>
      </c>
      <c r="DS89" s="210" t="str">
        <f t="shared" si="13"/>
        <v>#REF!</v>
      </c>
      <c r="DT89" s="210" t="str">
        <f t="shared" ref="DT89:DU89" si="357">#REF!</f>
        <v>#REF!</v>
      </c>
      <c r="DU89" s="210" t="str">
        <f t="shared" si="357"/>
        <v>#REF!</v>
      </c>
    </row>
    <row r="90" ht="15.75" customHeight="1">
      <c r="A90" s="228">
        <f>'1'!A90</f>
        <v>46194</v>
      </c>
      <c r="B90" s="229" t="str">
        <f>'1'!B90</f>
        <v>日</v>
      </c>
      <c r="C90" s="232">
        <f>'1'!C90</f>
        <v>0</v>
      </c>
      <c r="D90" s="233">
        <f>'1'!G90</f>
        <v>1</v>
      </c>
      <c r="E90" s="27">
        <f>'1'!H90</f>
        <v>0</v>
      </c>
      <c r="F90" s="230" t="str">
        <f>'1'!J90</f>
        <v/>
      </c>
      <c r="G90" s="230" t="str">
        <f>'1'!K90</f>
        <v/>
      </c>
      <c r="H90" s="236">
        <f>'1'!W90</f>
        <v>1</v>
      </c>
      <c r="I90" s="39">
        <f>'1'!X90</f>
        <v>0</v>
      </c>
      <c r="J90" s="231" t="str">
        <f>'1'!Z90</f>
        <v/>
      </c>
      <c r="K90" s="231" t="str">
        <f>'1'!AA90</f>
        <v/>
      </c>
      <c r="L90" s="233">
        <f>'1'!AM90</f>
        <v>2</v>
      </c>
      <c r="M90" s="27">
        <f>'1'!AN90</f>
        <v>0</v>
      </c>
      <c r="N90" s="230" t="str">
        <f>'1'!AP90</f>
        <v/>
      </c>
      <c r="O90" s="230" t="str">
        <f>'1'!AQ90</f>
        <v/>
      </c>
      <c r="P90" s="236">
        <f>'1'!BC90</f>
        <v>4</v>
      </c>
      <c r="Q90" s="39">
        <f>'1'!BD90</f>
        <v>0</v>
      </c>
      <c r="R90" s="231" t="str">
        <f>'1'!BF90</f>
        <v/>
      </c>
      <c r="S90" s="231" t="str">
        <f>'1'!BG90</f>
        <v/>
      </c>
      <c r="T90" s="233">
        <f>'1'!BS90</f>
        <v>4</v>
      </c>
      <c r="U90" s="27">
        <f>'1'!BT90</f>
        <v>0</v>
      </c>
      <c r="V90" s="230" t="str">
        <f>'1'!BV90</f>
        <v/>
      </c>
      <c r="W90" s="230" t="str">
        <f>'1'!BW90</f>
        <v/>
      </c>
      <c r="X90" s="236">
        <f>'1'!CI90</f>
        <v>2</v>
      </c>
      <c r="Y90" s="39">
        <f>'1'!CJ90</f>
        <v>0</v>
      </c>
      <c r="Z90" s="231" t="str">
        <f>'1'!CL90</f>
        <v/>
      </c>
      <c r="AA90" s="231" t="str">
        <f>'1'!CM90</f>
        <v/>
      </c>
      <c r="AB90" s="233">
        <f>'1'!CY90</f>
        <v>2</v>
      </c>
      <c r="AC90" s="27">
        <f>'1'!CZ90</f>
        <v>0</v>
      </c>
      <c r="AD90" s="226" t="str">
        <f>'1'!DB90</f>
        <v/>
      </c>
      <c r="AE90" s="230" t="str">
        <f>'1'!DC90</f>
        <v/>
      </c>
      <c r="AF90" s="236">
        <f>'1'!DO90</f>
        <v>2</v>
      </c>
      <c r="AG90" s="39">
        <f>'1'!DP90</f>
        <v>0</v>
      </c>
      <c r="AH90" s="231" t="str">
        <f>'1'!DR90</f>
        <v/>
      </c>
      <c r="AI90" s="231" t="str">
        <f>'1'!DS90</f>
        <v/>
      </c>
      <c r="AJ90" s="233">
        <f>'1'!EE90</f>
        <v>5</v>
      </c>
      <c r="AK90" s="27">
        <f>'1'!EF90</f>
        <v>0</v>
      </c>
      <c r="AL90" s="230" t="str">
        <f>'1'!EH90</f>
        <v/>
      </c>
      <c r="AM90" s="230" t="str">
        <f>'1'!EI90</f>
        <v/>
      </c>
      <c r="AN90" s="236">
        <f>'1'!EU90</f>
        <v>19</v>
      </c>
      <c r="AO90" s="39">
        <f>'1'!EV90</f>
        <v>0</v>
      </c>
      <c r="AP90" s="231" t="str">
        <f>'1'!EX90</f>
        <v/>
      </c>
      <c r="AQ90" s="231" t="str">
        <f>'1'!EY90</f>
        <v/>
      </c>
      <c r="AR90" s="233">
        <f>'1'!FK90</f>
        <v>4</v>
      </c>
      <c r="AS90" s="27">
        <f>'1'!FL90</f>
        <v>0</v>
      </c>
      <c r="AT90" s="230" t="str">
        <f>'1'!FN90</f>
        <v/>
      </c>
      <c r="AU90" s="230" t="str">
        <f>'1'!FO90</f>
        <v/>
      </c>
      <c r="AV90" s="236">
        <f>'1'!GA90</f>
        <v>2</v>
      </c>
      <c r="AW90" s="39">
        <f>'1'!GB90</f>
        <v>0</v>
      </c>
      <c r="AX90" s="231" t="str">
        <f>'1'!GD90</f>
        <v/>
      </c>
      <c r="AY90" s="231" t="str">
        <f>'1'!GE90</f>
        <v/>
      </c>
      <c r="AZ90" s="233">
        <f>'1'!GQ90</f>
        <v>3</v>
      </c>
      <c r="BA90" s="27">
        <f>'1'!GR90</f>
        <v>0</v>
      </c>
      <c r="BB90" s="230" t="str">
        <f>'1'!GT90</f>
        <v/>
      </c>
      <c r="BC90" s="230" t="str">
        <f>'1'!GU90</f>
        <v/>
      </c>
      <c r="BD90" s="236">
        <f>'1'!HG90</f>
        <v>5</v>
      </c>
      <c r="BE90" s="39">
        <f>'1'!HH90</f>
        <v>0</v>
      </c>
      <c r="BF90" s="231" t="str">
        <f>'1'!HJ90</f>
        <v/>
      </c>
      <c r="BG90" s="231" t="str">
        <f>'1'!HK90</f>
        <v/>
      </c>
      <c r="BH90" s="233" t="str">
        <f>'1'!HW90</f>
        <v/>
      </c>
      <c r="BI90" s="27">
        <f>'1'!HX90</f>
        <v>0</v>
      </c>
      <c r="BJ90" s="230" t="str">
        <f>'1'!HZ90</f>
        <v/>
      </c>
      <c r="BK90" s="230" t="str">
        <f>'1'!IA90</f>
        <v/>
      </c>
      <c r="BL90" s="236" t="str">
        <f>'1'!IM90</f>
        <v/>
      </c>
      <c r="BM90" s="39">
        <f>'1'!IN90</f>
        <v>0</v>
      </c>
      <c r="BN90" s="231" t="str">
        <f>'1'!IP90</f>
        <v/>
      </c>
      <c r="BO90" s="231" t="str">
        <f>'1'!IQ90</f>
        <v/>
      </c>
      <c r="BP90" s="233" t="str">
        <f>'1'!JC90</f>
        <v/>
      </c>
      <c r="BQ90" s="27">
        <f>'1'!JD90</f>
        <v>0</v>
      </c>
      <c r="BR90" s="230" t="str">
        <f>'1'!JF90</f>
        <v/>
      </c>
      <c r="BS90" s="230" t="str">
        <f>'1'!JG90</f>
        <v/>
      </c>
      <c r="BT90" s="236" t="str">
        <f>'1'!JS90</f>
        <v/>
      </c>
      <c r="BU90" s="39">
        <f>'1'!JT90</f>
        <v>0</v>
      </c>
      <c r="BV90" s="231" t="str">
        <f>'1'!JV90</f>
        <v/>
      </c>
      <c r="BW90" s="231" t="str">
        <f>'1'!JW90</f>
        <v/>
      </c>
      <c r="BX90" s="233" t="str">
        <f>'1'!KI90</f>
        <v/>
      </c>
      <c r="BY90" s="27">
        <f>'1'!KJ90</f>
        <v>0</v>
      </c>
      <c r="BZ90" s="230" t="str">
        <f>'1'!KL90</f>
        <v/>
      </c>
      <c r="CA90" s="230" t="str">
        <f>'1'!KM90</f>
        <v/>
      </c>
      <c r="CB90" s="236" t="str">
        <f>'1'!KY90</f>
        <v/>
      </c>
      <c r="CC90" s="39">
        <f>'1'!KZ90</f>
        <v>0</v>
      </c>
      <c r="CD90" s="231" t="str">
        <f>'1'!LB90</f>
        <v/>
      </c>
      <c r="CE90" s="231" t="str">
        <f>'1'!LC90</f>
        <v/>
      </c>
      <c r="CF90" s="231"/>
      <c r="CG90" s="231"/>
      <c r="CH90" s="233" t="str">
        <f t="shared" si="208"/>
        <v/>
      </c>
      <c r="CI90" s="26">
        <f>'1'!HX90</f>
        <v>0</v>
      </c>
      <c r="CJ90" s="24" t="str">
        <f>'1'!HZ90</f>
        <v/>
      </c>
      <c r="CK90" s="234" t="str">
        <f>'1'!IA90</f>
        <v/>
      </c>
      <c r="CL90" s="236" t="str">
        <f t="shared" si="209"/>
        <v/>
      </c>
      <c r="CM90" s="38">
        <f>'1'!IN90</f>
        <v>0</v>
      </c>
      <c r="CN90" s="36" t="str">
        <f>'1'!IP90</f>
        <v/>
      </c>
      <c r="CO90" s="235" t="str">
        <f>'1'!IQ90</f>
        <v/>
      </c>
      <c r="CP90" s="233" t="str">
        <f t="shared" si="210"/>
        <v/>
      </c>
      <c r="CQ90" s="26">
        <f>'1'!JD90</f>
        <v>0</v>
      </c>
      <c r="CR90" s="24" t="str">
        <f>'1'!JF90</f>
        <v/>
      </c>
      <c r="CS90" s="234" t="str">
        <f>'1'!JG90</f>
        <v/>
      </c>
      <c r="CT90" s="236" t="str">
        <f t="shared" si="211"/>
        <v/>
      </c>
      <c r="CU90" s="38">
        <f>'1'!JT90</f>
        <v>0</v>
      </c>
      <c r="CV90" s="36" t="str">
        <f>'1'!JV90</f>
        <v/>
      </c>
      <c r="CW90" s="235" t="str">
        <f>'1'!JW90</f>
        <v/>
      </c>
      <c r="CX90" s="233" t="str">
        <f t="shared" si="212"/>
        <v>#REF!</v>
      </c>
      <c r="CY90" s="24">
        <f>'1'!KJ90</f>
        <v>0</v>
      </c>
      <c r="CZ90" s="24" t="str">
        <f>'1'!KL90</f>
        <v/>
      </c>
      <c r="DA90" s="24" t="str">
        <f>'1'!KM90</f>
        <v/>
      </c>
      <c r="DB90" s="236" t="str">
        <f t="shared" si="213"/>
        <v>#REF!</v>
      </c>
      <c r="DC90" s="36">
        <f>'1'!KZ90</f>
        <v>0</v>
      </c>
      <c r="DD90" s="36" t="str">
        <f>'1'!LB90</f>
        <v/>
      </c>
      <c r="DE90" s="36" t="str">
        <f>'1'!LC90</f>
        <v/>
      </c>
      <c r="DF90" s="233" t="str">
        <f t="shared" si="214"/>
        <v>#REF!</v>
      </c>
      <c r="DG90" s="24" t="str">
        <f t="shared" ref="DG90:DI90" si="358">#REF!</f>
        <v>#REF!</v>
      </c>
      <c r="DH90" s="24" t="str">
        <f t="shared" si="358"/>
        <v>#REF!</v>
      </c>
      <c r="DI90" s="24" t="str">
        <f t="shared" si="358"/>
        <v>#REF!</v>
      </c>
      <c r="DJ90" s="236" t="str">
        <f t="shared" si="216"/>
        <v>#REF!</v>
      </c>
      <c r="DK90" s="36" t="str">
        <f t="shared" ref="DK90:DM90" si="359">#REF!</f>
        <v>#REF!</v>
      </c>
      <c r="DL90" s="36" t="str">
        <f t="shared" si="359"/>
        <v>#REF!</v>
      </c>
      <c r="DM90" s="36" t="str">
        <f t="shared" si="359"/>
        <v>#REF!</v>
      </c>
      <c r="DN90" s="159" t="str">
        <f t="shared" si="218"/>
        <v>#REF!</v>
      </c>
      <c r="DO90" s="24" t="str">
        <f t="shared" ref="DO90:DQ90" si="360">#REF!</f>
        <v>#REF!</v>
      </c>
      <c r="DP90" s="24" t="str">
        <f t="shared" si="360"/>
        <v>#REF!</v>
      </c>
      <c r="DQ90" s="24" t="str">
        <f t="shared" si="360"/>
        <v>#REF!</v>
      </c>
      <c r="DR90" s="209" t="str">
        <f t="shared" si="220"/>
        <v>#REF!</v>
      </c>
      <c r="DS90" s="210" t="str">
        <f t="shared" si="13"/>
        <v>#REF!</v>
      </c>
      <c r="DT90" s="210" t="str">
        <f t="shared" ref="DT90:DU90" si="361">#REF!</f>
        <v>#REF!</v>
      </c>
      <c r="DU90" s="210" t="str">
        <f t="shared" si="361"/>
        <v>#REF!</v>
      </c>
    </row>
    <row r="91" ht="15.75" customHeight="1">
      <c r="A91" s="228">
        <f>'1'!A91</f>
        <v>46195</v>
      </c>
      <c r="B91" s="229" t="str">
        <f>'1'!B91</f>
        <v>月</v>
      </c>
      <c r="C91" s="232">
        <f>'1'!C91</f>
        <v>0</v>
      </c>
      <c r="D91" s="233">
        <f>'1'!G91</f>
        <v>1</v>
      </c>
      <c r="E91" s="27">
        <f>'1'!H91</f>
        <v>0</v>
      </c>
      <c r="F91" s="230" t="str">
        <f>'1'!J91</f>
        <v/>
      </c>
      <c r="G91" s="230" t="str">
        <f>'1'!K91</f>
        <v/>
      </c>
      <c r="H91" s="236">
        <f>'1'!W91</f>
        <v>1</v>
      </c>
      <c r="I91" s="39">
        <f>'1'!X91</f>
        <v>0</v>
      </c>
      <c r="J91" s="231" t="str">
        <f>'1'!Z91</f>
        <v/>
      </c>
      <c r="K91" s="231" t="str">
        <f>'1'!AA91</f>
        <v/>
      </c>
      <c r="L91" s="233">
        <f>'1'!AM91</f>
        <v>2</v>
      </c>
      <c r="M91" s="27">
        <f>'1'!AN91</f>
        <v>0</v>
      </c>
      <c r="N91" s="230" t="str">
        <f>'1'!AP91</f>
        <v/>
      </c>
      <c r="O91" s="230" t="str">
        <f>'1'!AQ91</f>
        <v/>
      </c>
      <c r="P91" s="236">
        <f>'1'!BC91</f>
        <v>4</v>
      </c>
      <c r="Q91" s="39">
        <f>'1'!BD91</f>
        <v>0</v>
      </c>
      <c r="R91" s="231" t="str">
        <f>'1'!BF91</f>
        <v/>
      </c>
      <c r="S91" s="231" t="str">
        <f>'1'!BG91</f>
        <v/>
      </c>
      <c r="T91" s="233">
        <f>'1'!BS91</f>
        <v>4</v>
      </c>
      <c r="U91" s="27">
        <f>'1'!BT91</f>
        <v>0</v>
      </c>
      <c r="V91" s="230" t="str">
        <f>'1'!BV91</f>
        <v/>
      </c>
      <c r="W91" s="230" t="str">
        <f>'1'!BW91</f>
        <v/>
      </c>
      <c r="X91" s="236">
        <f>'1'!CI91</f>
        <v>2</v>
      </c>
      <c r="Y91" s="39">
        <f>'1'!CJ91</f>
        <v>0</v>
      </c>
      <c r="Z91" s="231" t="str">
        <f>'1'!CL91</f>
        <v/>
      </c>
      <c r="AA91" s="231" t="str">
        <f>'1'!CM91</f>
        <v/>
      </c>
      <c r="AB91" s="233">
        <f>'1'!CY91</f>
        <v>2</v>
      </c>
      <c r="AC91" s="27">
        <f>'1'!CZ91</f>
        <v>0</v>
      </c>
      <c r="AD91" s="226" t="str">
        <f>'1'!DB91</f>
        <v/>
      </c>
      <c r="AE91" s="230" t="str">
        <f>'1'!DC91</f>
        <v/>
      </c>
      <c r="AF91" s="236">
        <f>'1'!DO91</f>
        <v>2</v>
      </c>
      <c r="AG91" s="39">
        <f>'1'!DP91</f>
        <v>0</v>
      </c>
      <c r="AH91" s="231" t="str">
        <f>'1'!DR91</f>
        <v/>
      </c>
      <c r="AI91" s="231" t="str">
        <f>'1'!DS91</f>
        <v/>
      </c>
      <c r="AJ91" s="233">
        <f>'1'!EE91</f>
        <v>5</v>
      </c>
      <c r="AK91" s="27">
        <f>'1'!EF91</f>
        <v>0</v>
      </c>
      <c r="AL91" s="230" t="str">
        <f>'1'!EH91</f>
        <v/>
      </c>
      <c r="AM91" s="230" t="str">
        <f>'1'!EI91</f>
        <v/>
      </c>
      <c r="AN91" s="236">
        <f>'1'!EU91</f>
        <v>19</v>
      </c>
      <c r="AO91" s="39">
        <f>'1'!EV91</f>
        <v>0</v>
      </c>
      <c r="AP91" s="231" t="str">
        <f>'1'!EX91</f>
        <v/>
      </c>
      <c r="AQ91" s="231" t="str">
        <f>'1'!EY91</f>
        <v/>
      </c>
      <c r="AR91" s="233">
        <f>'1'!FK91</f>
        <v>4</v>
      </c>
      <c r="AS91" s="27">
        <f>'1'!FL91</f>
        <v>0</v>
      </c>
      <c r="AT91" s="230" t="str">
        <f>'1'!FN91</f>
        <v/>
      </c>
      <c r="AU91" s="230" t="str">
        <f>'1'!FO91</f>
        <v/>
      </c>
      <c r="AV91" s="236">
        <f>'1'!GA91</f>
        <v>2</v>
      </c>
      <c r="AW91" s="39">
        <f>'1'!GB91</f>
        <v>0</v>
      </c>
      <c r="AX91" s="231" t="str">
        <f>'1'!GD91</f>
        <v/>
      </c>
      <c r="AY91" s="231" t="str">
        <f>'1'!GE91</f>
        <v/>
      </c>
      <c r="AZ91" s="233">
        <f>'1'!GQ91</f>
        <v>3</v>
      </c>
      <c r="BA91" s="27">
        <f>'1'!GR91</f>
        <v>0</v>
      </c>
      <c r="BB91" s="230" t="str">
        <f>'1'!GT91</f>
        <v/>
      </c>
      <c r="BC91" s="230" t="str">
        <f>'1'!GU91</f>
        <v/>
      </c>
      <c r="BD91" s="236">
        <f>'1'!HG91</f>
        <v>5</v>
      </c>
      <c r="BE91" s="39">
        <f>'1'!HH91</f>
        <v>0</v>
      </c>
      <c r="BF91" s="231" t="str">
        <f>'1'!HJ91</f>
        <v/>
      </c>
      <c r="BG91" s="231" t="str">
        <f>'1'!HK91</f>
        <v/>
      </c>
      <c r="BH91" s="233" t="str">
        <f>'1'!HW91</f>
        <v/>
      </c>
      <c r="BI91" s="27">
        <f>'1'!HX91</f>
        <v>0</v>
      </c>
      <c r="BJ91" s="230" t="str">
        <f>'1'!HZ91</f>
        <v/>
      </c>
      <c r="BK91" s="230" t="str">
        <f>'1'!IA91</f>
        <v/>
      </c>
      <c r="BL91" s="236" t="str">
        <f>'1'!IM91</f>
        <v/>
      </c>
      <c r="BM91" s="39">
        <f>'1'!IN91</f>
        <v>0</v>
      </c>
      <c r="BN91" s="231" t="str">
        <f>'1'!IP91</f>
        <v/>
      </c>
      <c r="BO91" s="231" t="str">
        <f>'1'!IQ91</f>
        <v/>
      </c>
      <c r="BP91" s="233" t="str">
        <f>'1'!JC91</f>
        <v/>
      </c>
      <c r="BQ91" s="27">
        <f>'1'!JD91</f>
        <v>0</v>
      </c>
      <c r="BR91" s="230" t="str">
        <f>'1'!JF91</f>
        <v/>
      </c>
      <c r="BS91" s="230" t="str">
        <f>'1'!JG91</f>
        <v/>
      </c>
      <c r="BT91" s="236" t="str">
        <f>'1'!JS91</f>
        <v/>
      </c>
      <c r="BU91" s="39">
        <f>'1'!JT91</f>
        <v>0</v>
      </c>
      <c r="BV91" s="231" t="str">
        <f>'1'!JV91</f>
        <v/>
      </c>
      <c r="BW91" s="231" t="str">
        <f>'1'!JW91</f>
        <v/>
      </c>
      <c r="BX91" s="233" t="str">
        <f>'1'!KI91</f>
        <v/>
      </c>
      <c r="BY91" s="27">
        <f>'1'!KJ91</f>
        <v>0</v>
      </c>
      <c r="BZ91" s="230" t="str">
        <f>'1'!KL91</f>
        <v/>
      </c>
      <c r="CA91" s="230" t="str">
        <f>'1'!KM91</f>
        <v/>
      </c>
      <c r="CB91" s="236" t="str">
        <f>'1'!KY91</f>
        <v/>
      </c>
      <c r="CC91" s="39">
        <f>'1'!KZ91</f>
        <v>0</v>
      </c>
      <c r="CD91" s="231" t="str">
        <f>'1'!LB91</f>
        <v/>
      </c>
      <c r="CE91" s="231" t="str">
        <f>'1'!LC91</f>
        <v/>
      </c>
      <c r="CF91" s="231"/>
      <c r="CG91" s="231"/>
      <c r="CH91" s="233" t="str">
        <f t="shared" si="208"/>
        <v/>
      </c>
      <c r="CI91" s="26">
        <f>'1'!HX91</f>
        <v>0</v>
      </c>
      <c r="CJ91" s="24" t="str">
        <f>'1'!HZ91</f>
        <v/>
      </c>
      <c r="CK91" s="234" t="str">
        <f>'1'!IA91</f>
        <v/>
      </c>
      <c r="CL91" s="236" t="str">
        <f t="shared" si="209"/>
        <v/>
      </c>
      <c r="CM91" s="38">
        <f>'1'!IN91</f>
        <v>0</v>
      </c>
      <c r="CN91" s="36" t="str">
        <f>'1'!IP91</f>
        <v/>
      </c>
      <c r="CO91" s="235" t="str">
        <f>'1'!IQ91</f>
        <v/>
      </c>
      <c r="CP91" s="233" t="str">
        <f t="shared" si="210"/>
        <v/>
      </c>
      <c r="CQ91" s="26">
        <f>'1'!JD91</f>
        <v>0</v>
      </c>
      <c r="CR91" s="24" t="str">
        <f>'1'!JF91</f>
        <v/>
      </c>
      <c r="CS91" s="234" t="str">
        <f>'1'!JG91</f>
        <v/>
      </c>
      <c r="CT91" s="236" t="str">
        <f t="shared" si="211"/>
        <v/>
      </c>
      <c r="CU91" s="38">
        <f>'1'!JT91</f>
        <v>0</v>
      </c>
      <c r="CV91" s="36" t="str">
        <f>'1'!JV91</f>
        <v/>
      </c>
      <c r="CW91" s="235" t="str">
        <f>'1'!JW91</f>
        <v/>
      </c>
      <c r="CX91" s="233" t="str">
        <f t="shared" si="212"/>
        <v>#REF!</v>
      </c>
      <c r="CY91" s="24">
        <f>'1'!KJ91</f>
        <v>0</v>
      </c>
      <c r="CZ91" s="24" t="str">
        <f>'1'!KL91</f>
        <v/>
      </c>
      <c r="DA91" s="24" t="str">
        <f>'1'!KM91</f>
        <v/>
      </c>
      <c r="DB91" s="236" t="str">
        <f t="shared" si="213"/>
        <v>#REF!</v>
      </c>
      <c r="DC91" s="36">
        <f>'1'!KZ91</f>
        <v>0</v>
      </c>
      <c r="DD91" s="36" t="str">
        <f>'1'!LB91</f>
        <v/>
      </c>
      <c r="DE91" s="36" t="str">
        <f>'1'!LC91</f>
        <v/>
      </c>
      <c r="DF91" s="233" t="str">
        <f t="shared" si="214"/>
        <v>#REF!</v>
      </c>
      <c r="DG91" s="24" t="str">
        <f t="shared" ref="DG91:DI91" si="362">#REF!</f>
        <v>#REF!</v>
      </c>
      <c r="DH91" s="24" t="str">
        <f t="shared" si="362"/>
        <v>#REF!</v>
      </c>
      <c r="DI91" s="24" t="str">
        <f t="shared" si="362"/>
        <v>#REF!</v>
      </c>
      <c r="DJ91" s="236" t="str">
        <f t="shared" si="216"/>
        <v>#REF!</v>
      </c>
      <c r="DK91" s="36" t="str">
        <f t="shared" ref="DK91:DM91" si="363">#REF!</f>
        <v>#REF!</v>
      </c>
      <c r="DL91" s="36" t="str">
        <f t="shared" si="363"/>
        <v>#REF!</v>
      </c>
      <c r="DM91" s="36" t="str">
        <f t="shared" si="363"/>
        <v>#REF!</v>
      </c>
      <c r="DN91" s="159" t="str">
        <f t="shared" si="218"/>
        <v>#REF!</v>
      </c>
      <c r="DO91" s="24" t="str">
        <f t="shared" ref="DO91:DQ91" si="364">#REF!</f>
        <v>#REF!</v>
      </c>
      <c r="DP91" s="24" t="str">
        <f t="shared" si="364"/>
        <v>#REF!</v>
      </c>
      <c r="DQ91" s="24" t="str">
        <f t="shared" si="364"/>
        <v>#REF!</v>
      </c>
      <c r="DR91" s="209" t="str">
        <f t="shared" si="220"/>
        <v>#REF!</v>
      </c>
      <c r="DS91" s="210" t="str">
        <f t="shared" si="13"/>
        <v>#REF!</v>
      </c>
      <c r="DT91" s="210" t="str">
        <f t="shared" ref="DT91:DU91" si="365">#REF!</f>
        <v>#REF!</v>
      </c>
      <c r="DU91" s="210" t="str">
        <f t="shared" si="365"/>
        <v>#REF!</v>
      </c>
    </row>
    <row r="92" ht="15.75" customHeight="1">
      <c r="A92" s="228">
        <f>'1'!A92</f>
        <v>46196</v>
      </c>
      <c r="B92" s="229" t="str">
        <f>'1'!B92</f>
        <v>火</v>
      </c>
      <c r="C92" s="232">
        <f>'1'!C92</f>
        <v>0</v>
      </c>
      <c r="D92" s="233">
        <f>'1'!G92</f>
        <v>1</v>
      </c>
      <c r="E92" s="27">
        <f>'1'!H92</f>
        <v>0</v>
      </c>
      <c r="F92" s="230" t="str">
        <f>'1'!J92</f>
        <v/>
      </c>
      <c r="G92" s="230" t="str">
        <f>'1'!K92</f>
        <v/>
      </c>
      <c r="H92" s="236">
        <f>'1'!W92</f>
        <v>1</v>
      </c>
      <c r="I92" s="39">
        <f>'1'!X92</f>
        <v>0</v>
      </c>
      <c r="J92" s="231" t="str">
        <f>'1'!Z92</f>
        <v/>
      </c>
      <c r="K92" s="231" t="str">
        <f>'1'!AA92</f>
        <v/>
      </c>
      <c r="L92" s="233">
        <f>'1'!AM92</f>
        <v>2</v>
      </c>
      <c r="M92" s="27">
        <f>'1'!AN92</f>
        <v>0</v>
      </c>
      <c r="N92" s="230" t="str">
        <f>'1'!AP92</f>
        <v/>
      </c>
      <c r="O92" s="230" t="str">
        <f>'1'!AQ92</f>
        <v/>
      </c>
      <c r="P92" s="236">
        <f>'1'!BC92</f>
        <v>4</v>
      </c>
      <c r="Q92" s="39">
        <f>'1'!BD92</f>
        <v>0</v>
      </c>
      <c r="R92" s="231" t="str">
        <f>'1'!BF92</f>
        <v/>
      </c>
      <c r="S92" s="231" t="str">
        <f>'1'!BG92</f>
        <v/>
      </c>
      <c r="T92" s="233">
        <f>'1'!BS92</f>
        <v>4</v>
      </c>
      <c r="U92" s="27">
        <f>'1'!BT92</f>
        <v>0</v>
      </c>
      <c r="V92" s="230" t="str">
        <f>'1'!BV92</f>
        <v/>
      </c>
      <c r="W92" s="230" t="str">
        <f>'1'!BW92</f>
        <v/>
      </c>
      <c r="X92" s="236">
        <f>'1'!CI92</f>
        <v>2</v>
      </c>
      <c r="Y92" s="39">
        <f>'1'!CJ92</f>
        <v>0</v>
      </c>
      <c r="Z92" s="231" t="str">
        <f>'1'!CL92</f>
        <v/>
      </c>
      <c r="AA92" s="231" t="str">
        <f>'1'!CM92</f>
        <v/>
      </c>
      <c r="AB92" s="233">
        <f>'1'!CY92</f>
        <v>2</v>
      </c>
      <c r="AC92" s="27">
        <f>'1'!CZ92</f>
        <v>0</v>
      </c>
      <c r="AD92" s="226" t="str">
        <f>'1'!DB92</f>
        <v/>
      </c>
      <c r="AE92" s="230" t="str">
        <f>'1'!DC92</f>
        <v/>
      </c>
      <c r="AF92" s="236">
        <f>'1'!DO92</f>
        <v>2</v>
      </c>
      <c r="AG92" s="39">
        <f>'1'!DP92</f>
        <v>0</v>
      </c>
      <c r="AH92" s="231" t="str">
        <f>'1'!DR92</f>
        <v/>
      </c>
      <c r="AI92" s="231" t="str">
        <f>'1'!DS92</f>
        <v/>
      </c>
      <c r="AJ92" s="233">
        <f>'1'!EE92</f>
        <v>5</v>
      </c>
      <c r="AK92" s="27">
        <f>'1'!EF92</f>
        <v>0</v>
      </c>
      <c r="AL92" s="230" t="str">
        <f>'1'!EH92</f>
        <v/>
      </c>
      <c r="AM92" s="230" t="str">
        <f>'1'!EI92</f>
        <v/>
      </c>
      <c r="AN92" s="236">
        <f>'1'!EU92</f>
        <v>19</v>
      </c>
      <c r="AO92" s="39">
        <f>'1'!EV92</f>
        <v>0</v>
      </c>
      <c r="AP92" s="231" t="str">
        <f>'1'!EX92</f>
        <v/>
      </c>
      <c r="AQ92" s="231" t="str">
        <f>'1'!EY92</f>
        <v/>
      </c>
      <c r="AR92" s="233">
        <f>'1'!FK92</f>
        <v>4</v>
      </c>
      <c r="AS92" s="27">
        <f>'1'!FL92</f>
        <v>0</v>
      </c>
      <c r="AT92" s="230" t="str">
        <f>'1'!FN92</f>
        <v/>
      </c>
      <c r="AU92" s="230" t="str">
        <f>'1'!FO92</f>
        <v/>
      </c>
      <c r="AV92" s="236">
        <f>'1'!GA92</f>
        <v>2</v>
      </c>
      <c r="AW92" s="39">
        <f>'1'!GB92</f>
        <v>0</v>
      </c>
      <c r="AX92" s="231" t="str">
        <f>'1'!GD92</f>
        <v/>
      </c>
      <c r="AY92" s="231" t="str">
        <f>'1'!GE92</f>
        <v/>
      </c>
      <c r="AZ92" s="233">
        <f>'1'!GQ92</f>
        <v>3</v>
      </c>
      <c r="BA92" s="27">
        <f>'1'!GR92</f>
        <v>0</v>
      </c>
      <c r="BB92" s="230" t="str">
        <f>'1'!GT92</f>
        <v/>
      </c>
      <c r="BC92" s="230" t="str">
        <f>'1'!GU92</f>
        <v/>
      </c>
      <c r="BD92" s="236">
        <f>'1'!HG92</f>
        <v>5</v>
      </c>
      <c r="BE92" s="39">
        <f>'1'!HH92</f>
        <v>0</v>
      </c>
      <c r="BF92" s="231" t="str">
        <f>'1'!HJ92</f>
        <v/>
      </c>
      <c r="BG92" s="231" t="str">
        <f>'1'!HK92</f>
        <v/>
      </c>
      <c r="BH92" s="233" t="str">
        <f>'1'!HW92</f>
        <v/>
      </c>
      <c r="BI92" s="27">
        <f>'1'!HX92</f>
        <v>0</v>
      </c>
      <c r="BJ92" s="230" t="str">
        <f>'1'!HZ92</f>
        <v/>
      </c>
      <c r="BK92" s="230" t="str">
        <f>'1'!IA92</f>
        <v/>
      </c>
      <c r="BL92" s="236" t="str">
        <f>'1'!IM92</f>
        <v/>
      </c>
      <c r="BM92" s="39">
        <f>'1'!IN92</f>
        <v>0</v>
      </c>
      <c r="BN92" s="231" t="str">
        <f>'1'!IP92</f>
        <v/>
      </c>
      <c r="BO92" s="231" t="str">
        <f>'1'!IQ92</f>
        <v/>
      </c>
      <c r="BP92" s="233" t="str">
        <f>'1'!JC92</f>
        <v/>
      </c>
      <c r="BQ92" s="27">
        <f>'1'!JD92</f>
        <v>0</v>
      </c>
      <c r="BR92" s="230" t="str">
        <f>'1'!JF92</f>
        <v/>
      </c>
      <c r="BS92" s="230" t="str">
        <f>'1'!JG92</f>
        <v/>
      </c>
      <c r="BT92" s="236" t="str">
        <f>'1'!JS92</f>
        <v/>
      </c>
      <c r="BU92" s="39">
        <f>'1'!JT92</f>
        <v>0</v>
      </c>
      <c r="BV92" s="231" t="str">
        <f>'1'!JV92</f>
        <v/>
      </c>
      <c r="BW92" s="231" t="str">
        <f>'1'!JW92</f>
        <v/>
      </c>
      <c r="BX92" s="233" t="str">
        <f>'1'!KI92</f>
        <v/>
      </c>
      <c r="BY92" s="27">
        <f>'1'!KJ92</f>
        <v>0</v>
      </c>
      <c r="BZ92" s="230" t="str">
        <f>'1'!KL92</f>
        <v/>
      </c>
      <c r="CA92" s="230" t="str">
        <f>'1'!KM92</f>
        <v/>
      </c>
      <c r="CB92" s="236" t="str">
        <f>'1'!KY92</f>
        <v/>
      </c>
      <c r="CC92" s="39">
        <f>'1'!KZ92</f>
        <v>0</v>
      </c>
      <c r="CD92" s="231" t="str">
        <f>'1'!LB92</f>
        <v/>
      </c>
      <c r="CE92" s="231" t="str">
        <f>'1'!LC92</f>
        <v/>
      </c>
      <c r="CF92" s="231"/>
      <c r="CG92" s="231"/>
      <c r="CH92" s="233" t="str">
        <f t="shared" si="208"/>
        <v/>
      </c>
      <c r="CI92" s="26">
        <f>'1'!HX92</f>
        <v>0</v>
      </c>
      <c r="CJ92" s="24" t="str">
        <f>'1'!HZ92</f>
        <v/>
      </c>
      <c r="CK92" s="234" t="str">
        <f>'1'!IA92</f>
        <v/>
      </c>
      <c r="CL92" s="236" t="str">
        <f t="shared" si="209"/>
        <v/>
      </c>
      <c r="CM92" s="38">
        <f>'1'!IN92</f>
        <v>0</v>
      </c>
      <c r="CN92" s="36" t="str">
        <f>'1'!IP92</f>
        <v/>
      </c>
      <c r="CO92" s="235" t="str">
        <f>'1'!IQ92</f>
        <v/>
      </c>
      <c r="CP92" s="233" t="str">
        <f t="shared" si="210"/>
        <v/>
      </c>
      <c r="CQ92" s="26">
        <f>'1'!JD92</f>
        <v>0</v>
      </c>
      <c r="CR92" s="24" t="str">
        <f>'1'!JF92</f>
        <v/>
      </c>
      <c r="CS92" s="234" t="str">
        <f>'1'!JG92</f>
        <v/>
      </c>
      <c r="CT92" s="236" t="str">
        <f t="shared" si="211"/>
        <v/>
      </c>
      <c r="CU92" s="38">
        <f>'1'!JT92</f>
        <v>0</v>
      </c>
      <c r="CV92" s="36" t="str">
        <f>'1'!JV92</f>
        <v/>
      </c>
      <c r="CW92" s="235" t="str">
        <f>'1'!JW92</f>
        <v/>
      </c>
      <c r="CX92" s="233" t="str">
        <f t="shared" si="212"/>
        <v>#REF!</v>
      </c>
      <c r="CY92" s="24">
        <f>'1'!KJ92</f>
        <v>0</v>
      </c>
      <c r="CZ92" s="24" t="str">
        <f>'1'!KL92</f>
        <v/>
      </c>
      <c r="DA92" s="24" t="str">
        <f>'1'!KM92</f>
        <v/>
      </c>
      <c r="DB92" s="236" t="str">
        <f t="shared" si="213"/>
        <v>#REF!</v>
      </c>
      <c r="DC92" s="36">
        <f>'1'!KZ92</f>
        <v>0</v>
      </c>
      <c r="DD92" s="36" t="str">
        <f>'1'!LB92</f>
        <v/>
      </c>
      <c r="DE92" s="36" t="str">
        <f>'1'!LC92</f>
        <v/>
      </c>
      <c r="DF92" s="233" t="str">
        <f t="shared" si="214"/>
        <v>#REF!</v>
      </c>
      <c r="DG92" s="24" t="str">
        <f t="shared" ref="DG92:DI92" si="366">#REF!</f>
        <v>#REF!</v>
      </c>
      <c r="DH92" s="24" t="str">
        <f t="shared" si="366"/>
        <v>#REF!</v>
      </c>
      <c r="DI92" s="24" t="str">
        <f t="shared" si="366"/>
        <v>#REF!</v>
      </c>
      <c r="DJ92" s="236" t="str">
        <f t="shared" si="216"/>
        <v>#REF!</v>
      </c>
      <c r="DK92" s="36" t="str">
        <f t="shared" ref="DK92:DM92" si="367">#REF!</f>
        <v>#REF!</v>
      </c>
      <c r="DL92" s="36" t="str">
        <f t="shared" si="367"/>
        <v>#REF!</v>
      </c>
      <c r="DM92" s="36" t="str">
        <f t="shared" si="367"/>
        <v>#REF!</v>
      </c>
      <c r="DN92" s="159" t="str">
        <f t="shared" si="218"/>
        <v>#REF!</v>
      </c>
      <c r="DO92" s="24" t="str">
        <f t="shared" ref="DO92:DQ92" si="368">#REF!</f>
        <v>#REF!</v>
      </c>
      <c r="DP92" s="24" t="str">
        <f t="shared" si="368"/>
        <v>#REF!</v>
      </c>
      <c r="DQ92" s="24" t="str">
        <f t="shared" si="368"/>
        <v>#REF!</v>
      </c>
      <c r="DR92" s="209" t="str">
        <f t="shared" si="220"/>
        <v>#REF!</v>
      </c>
      <c r="DS92" s="210" t="str">
        <f t="shared" si="13"/>
        <v>#REF!</v>
      </c>
      <c r="DT92" s="210" t="str">
        <f t="shared" ref="DT92:DU92" si="369">#REF!</f>
        <v>#REF!</v>
      </c>
      <c r="DU92" s="210" t="str">
        <f t="shared" si="369"/>
        <v>#REF!</v>
      </c>
    </row>
    <row r="93" ht="15.75" customHeight="1">
      <c r="A93" s="228">
        <f>'1'!A93</f>
        <v>46197</v>
      </c>
      <c r="B93" s="229" t="str">
        <f>'1'!B93</f>
        <v>水</v>
      </c>
      <c r="C93" s="232">
        <f>'1'!C93</f>
        <v>0</v>
      </c>
      <c r="D93" s="233">
        <f>'1'!G93</f>
        <v>1</v>
      </c>
      <c r="E93" s="27">
        <f>'1'!H93</f>
        <v>0</v>
      </c>
      <c r="F93" s="230" t="str">
        <f>'1'!J93</f>
        <v/>
      </c>
      <c r="G93" s="230" t="str">
        <f>'1'!K93</f>
        <v/>
      </c>
      <c r="H93" s="236">
        <f>'1'!W93</f>
        <v>1</v>
      </c>
      <c r="I93" s="39">
        <f>'1'!X93</f>
        <v>0</v>
      </c>
      <c r="J93" s="231" t="str">
        <f>'1'!Z93</f>
        <v/>
      </c>
      <c r="K93" s="231" t="str">
        <f>'1'!AA93</f>
        <v/>
      </c>
      <c r="L93" s="233">
        <f>'1'!AM93</f>
        <v>2</v>
      </c>
      <c r="M93" s="27">
        <f>'1'!AN93</f>
        <v>0</v>
      </c>
      <c r="N93" s="230" t="str">
        <f>'1'!AP93</f>
        <v/>
      </c>
      <c r="O93" s="230" t="str">
        <f>'1'!AQ93</f>
        <v/>
      </c>
      <c r="P93" s="236">
        <f>'1'!BC93</f>
        <v>4</v>
      </c>
      <c r="Q93" s="39">
        <f>'1'!BD93</f>
        <v>0</v>
      </c>
      <c r="R93" s="231" t="str">
        <f>'1'!BF93</f>
        <v/>
      </c>
      <c r="S93" s="231" t="str">
        <f>'1'!BG93</f>
        <v/>
      </c>
      <c r="T93" s="233">
        <f>'1'!BS93</f>
        <v>4</v>
      </c>
      <c r="U93" s="27">
        <f>'1'!BT93</f>
        <v>0</v>
      </c>
      <c r="V93" s="230" t="str">
        <f>'1'!BV93</f>
        <v/>
      </c>
      <c r="W93" s="230" t="str">
        <f>'1'!BW93</f>
        <v/>
      </c>
      <c r="X93" s="236">
        <f>'1'!CI93</f>
        <v>2</v>
      </c>
      <c r="Y93" s="39">
        <f>'1'!CJ93</f>
        <v>0</v>
      </c>
      <c r="Z93" s="231" t="str">
        <f>'1'!CL93</f>
        <v/>
      </c>
      <c r="AA93" s="231" t="str">
        <f>'1'!CM93</f>
        <v/>
      </c>
      <c r="AB93" s="233">
        <f>'1'!CY93</f>
        <v>2</v>
      </c>
      <c r="AC93" s="27">
        <f>'1'!CZ93</f>
        <v>0</v>
      </c>
      <c r="AD93" s="226" t="str">
        <f>'1'!DB93</f>
        <v/>
      </c>
      <c r="AE93" s="230" t="str">
        <f>'1'!DC93</f>
        <v/>
      </c>
      <c r="AF93" s="236">
        <f>'1'!DO93</f>
        <v>2</v>
      </c>
      <c r="AG93" s="39">
        <f>'1'!DP93</f>
        <v>0</v>
      </c>
      <c r="AH93" s="231" t="str">
        <f>'1'!DR93</f>
        <v/>
      </c>
      <c r="AI93" s="231" t="str">
        <f>'1'!DS93</f>
        <v/>
      </c>
      <c r="AJ93" s="233">
        <f>'1'!EE93</f>
        <v>5</v>
      </c>
      <c r="AK93" s="27">
        <f>'1'!EF93</f>
        <v>0</v>
      </c>
      <c r="AL93" s="230" t="str">
        <f>'1'!EH93</f>
        <v/>
      </c>
      <c r="AM93" s="230" t="str">
        <f>'1'!EI93</f>
        <v/>
      </c>
      <c r="AN93" s="236">
        <f>'1'!EU93</f>
        <v>19</v>
      </c>
      <c r="AO93" s="39">
        <f>'1'!EV93</f>
        <v>0</v>
      </c>
      <c r="AP93" s="231" t="str">
        <f>'1'!EX93</f>
        <v/>
      </c>
      <c r="AQ93" s="231" t="str">
        <f>'1'!EY93</f>
        <v/>
      </c>
      <c r="AR93" s="233">
        <f>'1'!FK93</f>
        <v>4</v>
      </c>
      <c r="AS93" s="27">
        <f>'1'!FL93</f>
        <v>0</v>
      </c>
      <c r="AT93" s="230" t="str">
        <f>'1'!FN93</f>
        <v/>
      </c>
      <c r="AU93" s="230" t="str">
        <f>'1'!FO93</f>
        <v/>
      </c>
      <c r="AV93" s="236">
        <f>'1'!GA93</f>
        <v>2</v>
      </c>
      <c r="AW93" s="39">
        <f>'1'!GB93</f>
        <v>0</v>
      </c>
      <c r="AX93" s="231" t="str">
        <f>'1'!GD93</f>
        <v/>
      </c>
      <c r="AY93" s="231" t="str">
        <f>'1'!GE93</f>
        <v/>
      </c>
      <c r="AZ93" s="233">
        <f>'1'!GQ93</f>
        <v>3</v>
      </c>
      <c r="BA93" s="27">
        <f>'1'!GR93</f>
        <v>0</v>
      </c>
      <c r="BB93" s="230" t="str">
        <f>'1'!GT93</f>
        <v/>
      </c>
      <c r="BC93" s="230" t="str">
        <f>'1'!GU93</f>
        <v/>
      </c>
      <c r="BD93" s="236">
        <f>'1'!HG93</f>
        <v>5</v>
      </c>
      <c r="BE93" s="39">
        <f>'1'!HH93</f>
        <v>0</v>
      </c>
      <c r="BF93" s="231" t="str">
        <f>'1'!HJ93</f>
        <v/>
      </c>
      <c r="BG93" s="231" t="str">
        <f>'1'!HK93</f>
        <v/>
      </c>
      <c r="BH93" s="233" t="str">
        <f>'1'!HW93</f>
        <v/>
      </c>
      <c r="BI93" s="27">
        <f>'1'!HX93</f>
        <v>0</v>
      </c>
      <c r="BJ93" s="230" t="str">
        <f>'1'!HZ93</f>
        <v/>
      </c>
      <c r="BK93" s="230" t="str">
        <f>'1'!IA93</f>
        <v/>
      </c>
      <c r="BL93" s="236" t="str">
        <f>'1'!IM93</f>
        <v/>
      </c>
      <c r="BM93" s="39">
        <f>'1'!IN93</f>
        <v>0</v>
      </c>
      <c r="BN93" s="231" t="str">
        <f>'1'!IP93</f>
        <v/>
      </c>
      <c r="BO93" s="231" t="str">
        <f>'1'!IQ93</f>
        <v/>
      </c>
      <c r="BP93" s="233" t="str">
        <f>'1'!JC93</f>
        <v/>
      </c>
      <c r="BQ93" s="27">
        <f>'1'!JD93</f>
        <v>0</v>
      </c>
      <c r="BR93" s="230" t="str">
        <f>'1'!JF93</f>
        <v/>
      </c>
      <c r="BS93" s="230" t="str">
        <f>'1'!JG93</f>
        <v/>
      </c>
      <c r="BT93" s="236" t="str">
        <f>'1'!JS93</f>
        <v/>
      </c>
      <c r="BU93" s="39">
        <f>'1'!JT93</f>
        <v>0</v>
      </c>
      <c r="BV93" s="231" t="str">
        <f>'1'!JV93</f>
        <v/>
      </c>
      <c r="BW93" s="231" t="str">
        <f>'1'!JW93</f>
        <v/>
      </c>
      <c r="BX93" s="233" t="str">
        <f>'1'!KI93</f>
        <v/>
      </c>
      <c r="BY93" s="27">
        <f>'1'!KJ93</f>
        <v>0</v>
      </c>
      <c r="BZ93" s="230" t="str">
        <f>'1'!KL93</f>
        <v/>
      </c>
      <c r="CA93" s="230" t="str">
        <f>'1'!KM93</f>
        <v/>
      </c>
      <c r="CB93" s="236" t="str">
        <f>'1'!KY93</f>
        <v/>
      </c>
      <c r="CC93" s="39">
        <f>'1'!KZ93</f>
        <v>0</v>
      </c>
      <c r="CD93" s="231" t="str">
        <f>'1'!LB93</f>
        <v/>
      </c>
      <c r="CE93" s="231" t="str">
        <f>'1'!LC93</f>
        <v/>
      </c>
      <c r="CF93" s="231"/>
      <c r="CG93" s="231"/>
      <c r="CH93" s="233" t="str">
        <f t="shared" si="208"/>
        <v/>
      </c>
      <c r="CI93" s="26">
        <f>'1'!HX93</f>
        <v>0</v>
      </c>
      <c r="CJ93" s="24" t="str">
        <f>'1'!HZ93</f>
        <v/>
      </c>
      <c r="CK93" s="234" t="str">
        <f>'1'!IA93</f>
        <v/>
      </c>
      <c r="CL93" s="236" t="str">
        <f t="shared" si="209"/>
        <v/>
      </c>
      <c r="CM93" s="38">
        <f>'1'!IN93</f>
        <v>0</v>
      </c>
      <c r="CN93" s="36" t="str">
        <f>'1'!IP93</f>
        <v/>
      </c>
      <c r="CO93" s="235" t="str">
        <f>'1'!IQ93</f>
        <v/>
      </c>
      <c r="CP93" s="233" t="str">
        <f t="shared" si="210"/>
        <v/>
      </c>
      <c r="CQ93" s="26">
        <f>'1'!JD93</f>
        <v>0</v>
      </c>
      <c r="CR93" s="24" t="str">
        <f>'1'!JF93</f>
        <v/>
      </c>
      <c r="CS93" s="234" t="str">
        <f>'1'!JG93</f>
        <v/>
      </c>
      <c r="CT93" s="236" t="str">
        <f t="shared" si="211"/>
        <v/>
      </c>
      <c r="CU93" s="38">
        <f>'1'!JT93</f>
        <v>0</v>
      </c>
      <c r="CV93" s="36" t="str">
        <f>'1'!JV93</f>
        <v/>
      </c>
      <c r="CW93" s="235" t="str">
        <f>'1'!JW93</f>
        <v/>
      </c>
      <c r="CX93" s="233" t="str">
        <f t="shared" si="212"/>
        <v>#REF!</v>
      </c>
      <c r="CY93" s="24">
        <f>'1'!KJ93</f>
        <v>0</v>
      </c>
      <c r="CZ93" s="24" t="str">
        <f>'1'!KL93</f>
        <v/>
      </c>
      <c r="DA93" s="24" t="str">
        <f>'1'!KM93</f>
        <v/>
      </c>
      <c r="DB93" s="236" t="str">
        <f t="shared" si="213"/>
        <v>#REF!</v>
      </c>
      <c r="DC93" s="36">
        <f>'1'!KZ93</f>
        <v>0</v>
      </c>
      <c r="DD93" s="36" t="str">
        <f>'1'!LB93</f>
        <v/>
      </c>
      <c r="DE93" s="36" t="str">
        <f>'1'!LC93</f>
        <v/>
      </c>
      <c r="DF93" s="233" t="str">
        <f t="shared" si="214"/>
        <v>#REF!</v>
      </c>
      <c r="DG93" s="24" t="str">
        <f t="shared" ref="DG93:DI93" si="370">#REF!</f>
        <v>#REF!</v>
      </c>
      <c r="DH93" s="24" t="str">
        <f t="shared" si="370"/>
        <v>#REF!</v>
      </c>
      <c r="DI93" s="24" t="str">
        <f t="shared" si="370"/>
        <v>#REF!</v>
      </c>
      <c r="DJ93" s="236" t="str">
        <f t="shared" si="216"/>
        <v>#REF!</v>
      </c>
      <c r="DK93" s="36" t="str">
        <f t="shared" ref="DK93:DM93" si="371">#REF!</f>
        <v>#REF!</v>
      </c>
      <c r="DL93" s="36" t="str">
        <f t="shared" si="371"/>
        <v>#REF!</v>
      </c>
      <c r="DM93" s="36" t="str">
        <f t="shared" si="371"/>
        <v>#REF!</v>
      </c>
      <c r="DN93" s="159" t="str">
        <f t="shared" si="218"/>
        <v>#REF!</v>
      </c>
      <c r="DO93" s="24" t="str">
        <f t="shared" ref="DO93:DQ93" si="372">#REF!</f>
        <v>#REF!</v>
      </c>
      <c r="DP93" s="24" t="str">
        <f t="shared" si="372"/>
        <v>#REF!</v>
      </c>
      <c r="DQ93" s="24" t="str">
        <f t="shared" si="372"/>
        <v>#REF!</v>
      </c>
      <c r="DR93" s="209" t="str">
        <f t="shared" si="220"/>
        <v>#REF!</v>
      </c>
      <c r="DS93" s="210" t="str">
        <f t="shared" si="13"/>
        <v>#REF!</v>
      </c>
      <c r="DT93" s="210" t="str">
        <f t="shared" ref="DT93:DU93" si="373">#REF!</f>
        <v>#REF!</v>
      </c>
      <c r="DU93" s="210" t="str">
        <f t="shared" si="373"/>
        <v>#REF!</v>
      </c>
    </row>
    <row r="94" ht="15.75" customHeight="1">
      <c r="A94" s="228">
        <f>'1'!A94</f>
        <v>46198</v>
      </c>
      <c r="B94" s="229" t="str">
        <f>'1'!B94</f>
        <v>木</v>
      </c>
      <c r="C94" s="232">
        <f>'1'!C94</f>
        <v>0</v>
      </c>
      <c r="D94" s="233">
        <f>'1'!G94</f>
        <v>1</v>
      </c>
      <c r="E94" s="27">
        <f>'1'!H94</f>
        <v>0</v>
      </c>
      <c r="F94" s="230" t="str">
        <f>'1'!J94</f>
        <v/>
      </c>
      <c r="G94" s="230" t="str">
        <f>'1'!K94</f>
        <v/>
      </c>
      <c r="H94" s="236">
        <f>'1'!W94</f>
        <v>1</v>
      </c>
      <c r="I94" s="39">
        <f>'1'!X94</f>
        <v>0</v>
      </c>
      <c r="J94" s="231" t="str">
        <f>'1'!Z94</f>
        <v/>
      </c>
      <c r="K94" s="231" t="str">
        <f>'1'!AA94</f>
        <v/>
      </c>
      <c r="L94" s="233">
        <f>'1'!AM94</f>
        <v>2</v>
      </c>
      <c r="M94" s="27">
        <f>'1'!AN94</f>
        <v>0</v>
      </c>
      <c r="N94" s="230" t="str">
        <f>'1'!AP94</f>
        <v/>
      </c>
      <c r="O94" s="230" t="str">
        <f>'1'!AQ94</f>
        <v/>
      </c>
      <c r="P94" s="236">
        <f>'1'!BC94</f>
        <v>4</v>
      </c>
      <c r="Q94" s="39">
        <f>'1'!BD94</f>
        <v>0</v>
      </c>
      <c r="R94" s="231" t="str">
        <f>'1'!BF94</f>
        <v/>
      </c>
      <c r="S94" s="231" t="str">
        <f>'1'!BG94</f>
        <v/>
      </c>
      <c r="T94" s="233">
        <f>'1'!BS94</f>
        <v>4</v>
      </c>
      <c r="U94" s="27">
        <f>'1'!BT94</f>
        <v>0</v>
      </c>
      <c r="V94" s="230" t="str">
        <f>'1'!BV94</f>
        <v/>
      </c>
      <c r="W94" s="230" t="str">
        <f>'1'!BW94</f>
        <v/>
      </c>
      <c r="X94" s="236">
        <f>'1'!CI94</f>
        <v>2</v>
      </c>
      <c r="Y94" s="39">
        <f>'1'!CJ94</f>
        <v>0</v>
      </c>
      <c r="Z94" s="231" t="str">
        <f>'1'!CL94</f>
        <v/>
      </c>
      <c r="AA94" s="231" t="str">
        <f>'1'!CM94</f>
        <v/>
      </c>
      <c r="AB94" s="233">
        <f>'1'!CY94</f>
        <v>2</v>
      </c>
      <c r="AC94" s="27">
        <f>'1'!CZ94</f>
        <v>0</v>
      </c>
      <c r="AD94" s="226" t="str">
        <f>'1'!DB94</f>
        <v/>
      </c>
      <c r="AE94" s="230" t="str">
        <f>'1'!DC94</f>
        <v/>
      </c>
      <c r="AF94" s="236">
        <f>'1'!DO94</f>
        <v>2</v>
      </c>
      <c r="AG94" s="39">
        <f>'1'!DP94</f>
        <v>0</v>
      </c>
      <c r="AH94" s="231" t="str">
        <f>'1'!DR94</f>
        <v/>
      </c>
      <c r="AI94" s="231" t="str">
        <f>'1'!DS94</f>
        <v/>
      </c>
      <c r="AJ94" s="233">
        <f>'1'!EE94</f>
        <v>5</v>
      </c>
      <c r="AK94" s="27">
        <f>'1'!EF94</f>
        <v>0</v>
      </c>
      <c r="AL94" s="230" t="str">
        <f>'1'!EH94</f>
        <v/>
      </c>
      <c r="AM94" s="230" t="str">
        <f>'1'!EI94</f>
        <v/>
      </c>
      <c r="AN94" s="236">
        <f>'1'!EU94</f>
        <v>19</v>
      </c>
      <c r="AO94" s="39">
        <f>'1'!EV94</f>
        <v>0</v>
      </c>
      <c r="AP94" s="231" t="str">
        <f>'1'!EX94</f>
        <v/>
      </c>
      <c r="AQ94" s="231" t="str">
        <f>'1'!EY94</f>
        <v/>
      </c>
      <c r="AR94" s="233">
        <f>'1'!FK94</f>
        <v>4</v>
      </c>
      <c r="AS94" s="27">
        <f>'1'!FL94</f>
        <v>0</v>
      </c>
      <c r="AT94" s="230" t="str">
        <f>'1'!FN94</f>
        <v/>
      </c>
      <c r="AU94" s="230" t="str">
        <f>'1'!FO94</f>
        <v/>
      </c>
      <c r="AV94" s="236">
        <f>'1'!GA94</f>
        <v>2</v>
      </c>
      <c r="AW94" s="39">
        <f>'1'!GB94</f>
        <v>0</v>
      </c>
      <c r="AX94" s="231" t="str">
        <f>'1'!GD94</f>
        <v/>
      </c>
      <c r="AY94" s="231" t="str">
        <f>'1'!GE94</f>
        <v/>
      </c>
      <c r="AZ94" s="233">
        <f>'1'!GQ94</f>
        <v>3</v>
      </c>
      <c r="BA94" s="27">
        <f>'1'!GR94</f>
        <v>0</v>
      </c>
      <c r="BB94" s="230" t="str">
        <f>'1'!GT94</f>
        <v/>
      </c>
      <c r="BC94" s="230" t="str">
        <f>'1'!GU94</f>
        <v/>
      </c>
      <c r="BD94" s="236">
        <f>'1'!HG94</f>
        <v>5</v>
      </c>
      <c r="BE94" s="39">
        <f>'1'!HH94</f>
        <v>0</v>
      </c>
      <c r="BF94" s="231" t="str">
        <f>'1'!HJ94</f>
        <v/>
      </c>
      <c r="BG94" s="231" t="str">
        <f>'1'!HK94</f>
        <v/>
      </c>
      <c r="BH94" s="233" t="str">
        <f>'1'!HW94</f>
        <v/>
      </c>
      <c r="BI94" s="27">
        <f>'1'!HX94</f>
        <v>0</v>
      </c>
      <c r="BJ94" s="230" t="str">
        <f>'1'!HZ94</f>
        <v/>
      </c>
      <c r="BK94" s="230" t="str">
        <f>'1'!IA94</f>
        <v/>
      </c>
      <c r="BL94" s="236" t="str">
        <f>'1'!IM94</f>
        <v/>
      </c>
      <c r="BM94" s="39">
        <f>'1'!IN94</f>
        <v>0</v>
      </c>
      <c r="BN94" s="231" t="str">
        <f>'1'!IP94</f>
        <v/>
      </c>
      <c r="BO94" s="231" t="str">
        <f>'1'!IQ94</f>
        <v/>
      </c>
      <c r="BP94" s="233" t="str">
        <f>'1'!JC94</f>
        <v/>
      </c>
      <c r="BQ94" s="27">
        <f>'1'!JD94</f>
        <v>0</v>
      </c>
      <c r="BR94" s="230" t="str">
        <f>'1'!JF94</f>
        <v/>
      </c>
      <c r="BS94" s="230" t="str">
        <f>'1'!JG94</f>
        <v/>
      </c>
      <c r="BT94" s="236" t="str">
        <f>'1'!JS94</f>
        <v/>
      </c>
      <c r="BU94" s="39">
        <f>'1'!JT94</f>
        <v>0</v>
      </c>
      <c r="BV94" s="231" t="str">
        <f>'1'!JV94</f>
        <v/>
      </c>
      <c r="BW94" s="231" t="str">
        <f>'1'!JW94</f>
        <v/>
      </c>
      <c r="BX94" s="233" t="str">
        <f>'1'!KI94</f>
        <v/>
      </c>
      <c r="BY94" s="27">
        <f>'1'!KJ94</f>
        <v>0</v>
      </c>
      <c r="BZ94" s="230" t="str">
        <f>'1'!KL94</f>
        <v/>
      </c>
      <c r="CA94" s="230" t="str">
        <f>'1'!KM94</f>
        <v/>
      </c>
      <c r="CB94" s="236" t="str">
        <f>'1'!KY94</f>
        <v/>
      </c>
      <c r="CC94" s="39">
        <f>'1'!KZ94</f>
        <v>0</v>
      </c>
      <c r="CD94" s="231" t="str">
        <f>'1'!LB94</f>
        <v/>
      </c>
      <c r="CE94" s="231" t="str">
        <f>'1'!LC94</f>
        <v/>
      </c>
      <c r="CF94" s="231"/>
      <c r="CG94" s="231"/>
      <c r="CH94" s="233" t="str">
        <f t="shared" si="208"/>
        <v/>
      </c>
      <c r="CI94" s="26">
        <f>'1'!HX94</f>
        <v>0</v>
      </c>
      <c r="CJ94" s="24" t="str">
        <f>'1'!HZ94</f>
        <v/>
      </c>
      <c r="CK94" s="234" t="str">
        <f>'1'!IA94</f>
        <v/>
      </c>
      <c r="CL94" s="236" t="str">
        <f t="shared" si="209"/>
        <v/>
      </c>
      <c r="CM94" s="38">
        <f>'1'!IN94</f>
        <v>0</v>
      </c>
      <c r="CN94" s="36" t="str">
        <f>'1'!IP94</f>
        <v/>
      </c>
      <c r="CO94" s="235" t="str">
        <f>'1'!IQ94</f>
        <v/>
      </c>
      <c r="CP94" s="233" t="str">
        <f t="shared" si="210"/>
        <v/>
      </c>
      <c r="CQ94" s="26">
        <f>'1'!JD94</f>
        <v>0</v>
      </c>
      <c r="CR94" s="24" t="str">
        <f>'1'!JF94</f>
        <v/>
      </c>
      <c r="CS94" s="234" t="str">
        <f>'1'!JG94</f>
        <v/>
      </c>
      <c r="CT94" s="236" t="str">
        <f t="shared" si="211"/>
        <v/>
      </c>
      <c r="CU94" s="38">
        <f>'1'!JT94</f>
        <v>0</v>
      </c>
      <c r="CV94" s="36" t="str">
        <f>'1'!JV94</f>
        <v/>
      </c>
      <c r="CW94" s="235" t="str">
        <f>'1'!JW94</f>
        <v/>
      </c>
      <c r="CX94" s="233" t="str">
        <f t="shared" si="212"/>
        <v>#REF!</v>
      </c>
      <c r="CY94" s="24">
        <f>'1'!KJ94</f>
        <v>0</v>
      </c>
      <c r="CZ94" s="24" t="str">
        <f>'1'!KL94</f>
        <v/>
      </c>
      <c r="DA94" s="24" t="str">
        <f>'1'!KM94</f>
        <v/>
      </c>
      <c r="DB94" s="236" t="str">
        <f t="shared" si="213"/>
        <v>#REF!</v>
      </c>
      <c r="DC94" s="36">
        <f>'1'!KZ94</f>
        <v>0</v>
      </c>
      <c r="DD94" s="36" t="str">
        <f>'1'!LB94</f>
        <v/>
      </c>
      <c r="DE94" s="36" t="str">
        <f>'1'!LC94</f>
        <v/>
      </c>
      <c r="DF94" s="233" t="str">
        <f t="shared" si="214"/>
        <v>#REF!</v>
      </c>
      <c r="DG94" s="24" t="str">
        <f t="shared" ref="DG94:DI94" si="374">#REF!</f>
        <v>#REF!</v>
      </c>
      <c r="DH94" s="24" t="str">
        <f t="shared" si="374"/>
        <v>#REF!</v>
      </c>
      <c r="DI94" s="24" t="str">
        <f t="shared" si="374"/>
        <v>#REF!</v>
      </c>
      <c r="DJ94" s="236" t="str">
        <f t="shared" si="216"/>
        <v>#REF!</v>
      </c>
      <c r="DK94" s="36" t="str">
        <f t="shared" ref="DK94:DM94" si="375">#REF!</f>
        <v>#REF!</v>
      </c>
      <c r="DL94" s="36" t="str">
        <f t="shared" si="375"/>
        <v>#REF!</v>
      </c>
      <c r="DM94" s="36" t="str">
        <f t="shared" si="375"/>
        <v>#REF!</v>
      </c>
      <c r="DN94" s="159" t="str">
        <f t="shared" si="218"/>
        <v>#REF!</v>
      </c>
      <c r="DO94" s="24" t="str">
        <f t="shared" ref="DO94:DQ94" si="376">#REF!</f>
        <v>#REF!</v>
      </c>
      <c r="DP94" s="24" t="str">
        <f t="shared" si="376"/>
        <v>#REF!</v>
      </c>
      <c r="DQ94" s="24" t="str">
        <f t="shared" si="376"/>
        <v>#REF!</v>
      </c>
      <c r="DR94" s="209" t="str">
        <f t="shared" si="220"/>
        <v>#REF!</v>
      </c>
      <c r="DS94" s="210" t="str">
        <f t="shared" si="13"/>
        <v>#REF!</v>
      </c>
      <c r="DT94" s="210" t="str">
        <f t="shared" ref="DT94:DU94" si="377">#REF!</f>
        <v>#REF!</v>
      </c>
      <c r="DU94" s="210" t="str">
        <f t="shared" si="377"/>
        <v>#REF!</v>
      </c>
    </row>
    <row r="95" ht="15.75" customHeight="1">
      <c r="A95" s="228">
        <f>'1'!A95</f>
        <v>46199</v>
      </c>
      <c r="B95" s="229" t="str">
        <f>'1'!B95</f>
        <v>金</v>
      </c>
      <c r="C95" s="232">
        <f>'1'!C95</f>
        <v>0</v>
      </c>
      <c r="D95" s="233">
        <f>'1'!G95</f>
        <v>1</v>
      </c>
      <c r="E95" s="27">
        <f>'1'!H95</f>
        <v>0</v>
      </c>
      <c r="F95" s="230" t="str">
        <f>'1'!J95</f>
        <v/>
      </c>
      <c r="G95" s="230" t="str">
        <f>'1'!K95</f>
        <v/>
      </c>
      <c r="H95" s="236">
        <f>'1'!W95</f>
        <v>1</v>
      </c>
      <c r="I95" s="39">
        <f>'1'!X95</f>
        <v>0</v>
      </c>
      <c r="J95" s="231" t="str">
        <f>'1'!Z95</f>
        <v/>
      </c>
      <c r="K95" s="231" t="str">
        <f>'1'!AA95</f>
        <v/>
      </c>
      <c r="L95" s="233">
        <f>'1'!AM95</f>
        <v>2</v>
      </c>
      <c r="M95" s="27">
        <f>'1'!AN95</f>
        <v>0</v>
      </c>
      <c r="N95" s="230" t="str">
        <f>'1'!AP95</f>
        <v/>
      </c>
      <c r="O95" s="230" t="str">
        <f>'1'!AQ95</f>
        <v/>
      </c>
      <c r="P95" s="236">
        <f>'1'!BC95</f>
        <v>4</v>
      </c>
      <c r="Q95" s="39">
        <f>'1'!BD95</f>
        <v>0</v>
      </c>
      <c r="R95" s="231" t="str">
        <f>'1'!BF95</f>
        <v/>
      </c>
      <c r="S95" s="231" t="str">
        <f>'1'!BG95</f>
        <v/>
      </c>
      <c r="T95" s="233">
        <f>'1'!BS95</f>
        <v>4</v>
      </c>
      <c r="U95" s="27">
        <f>'1'!BT95</f>
        <v>0</v>
      </c>
      <c r="V95" s="230" t="str">
        <f>'1'!BV95</f>
        <v/>
      </c>
      <c r="W95" s="230" t="str">
        <f>'1'!BW95</f>
        <v/>
      </c>
      <c r="X95" s="236">
        <f>'1'!CI95</f>
        <v>2</v>
      </c>
      <c r="Y95" s="39">
        <f>'1'!CJ95</f>
        <v>0</v>
      </c>
      <c r="Z95" s="231" t="str">
        <f>'1'!CL95</f>
        <v/>
      </c>
      <c r="AA95" s="231" t="str">
        <f>'1'!CM95</f>
        <v/>
      </c>
      <c r="AB95" s="233">
        <f>'1'!CY95</f>
        <v>2</v>
      </c>
      <c r="AC95" s="27">
        <f>'1'!CZ95</f>
        <v>0</v>
      </c>
      <c r="AD95" s="226" t="str">
        <f>'1'!DB95</f>
        <v/>
      </c>
      <c r="AE95" s="230" t="str">
        <f>'1'!DC95</f>
        <v/>
      </c>
      <c r="AF95" s="236">
        <f>'1'!DO95</f>
        <v>2</v>
      </c>
      <c r="AG95" s="39">
        <f>'1'!DP95</f>
        <v>0</v>
      </c>
      <c r="AH95" s="231" t="str">
        <f>'1'!DR95</f>
        <v/>
      </c>
      <c r="AI95" s="231" t="str">
        <f>'1'!DS95</f>
        <v/>
      </c>
      <c r="AJ95" s="233">
        <f>'1'!EE95</f>
        <v>5</v>
      </c>
      <c r="AK95" s="27">
        <f>'1'!EF95</f>
        <v>0</v>
      </c>
      <c r="AL95" s="230" t="str">
        <f>'1'!EH95</f>
        <v/>
      </c>
      <c r="AM95" s="230" t="str">
        <f>'1'!EI95</f>
        <v/>
      </c>
      <c r="AN95" s="236">
        <f>'1'!EU95</f>
        <v>19</v>
      </c>
      <c r="AO95" s="39">
        <f>'1'!EV95</f>
        <v>0</v>
      </c>
      <c r="AP95" s="231" t="str">
        <f>'1'!EX95</f>
        <v/>
      </c>
      <c r="AQ95" s="231" t="str">
        <f>'1'!EY95</f>
        <v/>
      </c>
      <c r="AR95" s="233">
        <f>'1'!FK95</f>
        <v>4</v>
      </c>
      <c r="AS95" s="27">
        <f>'1'!FL95</f>
        <v>0</v>
      </c>
      <c r="AT95" s="230" t="str">
        <f>'1'!FN95</f>
        <v/>
      </c>
      <c r="AU95" s="230" t="str">
        <f>'1'!FO95</f>
        <v/>
      </c>
      <c r="AV95" s="236">
        <f>'1'!GA95</f>
        <v>2</v>
      </c>
      <c r="AW95" s="39">
        <f>'1'!GB95</f>
        <v>0</v>
      </c>
      <c r="AX95" s="231" t="str">
        <f>'1'!GD95</f>
        <v/>
      </c>
      <c r="AY95" s="231" t="str">
        <f>'1'!GE95</f>
        <v/>
      </c>
      <c r="AZ95" s="233">
        <f>'1'!GQ95</f>
        <v>3</v>
      </c>
      <c r="BA95" s="27">
        <f>'1'!GR95</f>
        <v>0</v>
      </c>
      <c r="BB95" s="230" t="str">
        <f>'1'!GT95</f>
        <v/>
      </c>
      <c r="BC95" s="230" t="str">
        <f>'1'!GU95</f>
        <v/>
      </c>
      <c r="BD95" s="236">
        <f>'1'!HG95</f>
        <v>5</v>
      </c>
      <c r="BE95" s="39">
        <f>'1'!HH95</f>
        <v>0</v>
      </c>
      <c r="BF95" s="231" t="str">
        <f>'1'!HJ95</f>
        <v/>
      </c>
      <c r="BG95" s="231" t="str">
        <f>'1'!HK95</f>
        <v/>
      </c>
      <c r="BH95" s="233" t="str">
        <f>'1'!HW95</f>
        <v/>
      </c>
      <c r="BI95" s="27">
        <f>'1'!HX95</f>
        <v>0</v>
      </c>
      <c r="BJ95" s="230" t="str">
        <f>'1'!HZ95</f>
        <v/>
      </c>
      <c r="BK95" s="230" t="str">
        <f>'1'!IA95</f>
        <v/>
      </c>
      <c r="BL95" s="236" t="str">
        <f>'1'!IM95</f>
        <v/>
      </c>
      <c r="BM95" s="39">
        <f>'1'!IN95</f>
        <v>0</v>
      </c>
      <c r="BN95" s="231" t="str">
        <f>'1'!IP95</f>
        <v/>
      </c>
      <c r="BO95" s="231" t="str">
        <f>'1'!IQ95</f>
        <v/>
      </c>
      <c r="BP95" s="233" t="str">
        <f>'1'!JC95</f>
        <v/>
      </c>
      <c r="BQ95" s="27">
        <f>'1'!JD95</f>
        <v>0</v>
      </c>
      <c r="BR95" s="230" t="str">
        <f>'1'!JF95</f>
        <v/>
      </c>
      <c r="BS95" s="230" t="str">
        <f>'1'!JG95</f>
        <v/>
      </c>
      <c r="BT95" s="236" t="str">
        <f>'1'!JS95</f>
        <v/>
      </c>
      <c r="BU95" s="39">
        <f>'1'!JT95</f>
        <v>0</v>
      </c>
      <c r="BV95" s="231" t="str">
        <f>'1'!JV95</f>
        <v/>
      </c>
      <c r="BW95" s="231" t="str">
        <f>'1'!JW95</f>
        <v/>
      </c>
      <c r="BX95" s="233" t="str">
        <f>'1'!KI95</f>
        <v/>
      </c>
      <c r="BY95" s="27">
        <f>'1'!KJ95</f>
        <v>0</v>
      </c>
      <c r="BZ95" s="230" t="str">
        <f>'1'!KL95</f>
        <v/>
      </c>
      <c r="CA95" s="230" t="str">
        <f>'1'!KM95</f>
        <v/>
      </c>
      <c r="CB95" s="236" t="str">
        <f>'1'!KY95</f>
        <v/>
      </c>
      <c r="CC95" s="39">
        <f>'1'!KZ95</f>
        <v>0</v>
      </c>
      <c r="CD95" s="231" t="str">
        <f>'1'!LB95</f>
        <v/>
      </c>
      <c r="CE95" s="231" t="str">
        <f>'1'!LC95</f>
        <v/>
      </c>
      <c r="CF95" s="231"/>
      <c r="CG95" s="231"/>
      <c r="CH95" s="233" t="str">
        <f t="shared" si="208"/>
        <v/>
      </c>
      <c r="CI95" s="26">
        <f>'1'!HX95</f>
        <v>0</v>
      </c>
      <c r="CJ95" s="24" t="str">
        <f>'1'!HZ95</f>
        <v/>
      </c>
      <c r="CK95" s="234" t="str">
        <f>'1'!IA95</f>
        <v/>
      </c>
      <c r="CL95" s="236" t="str">
        <f t="shared" si="209"/>
        <v/>
      </c>
      <c r="CM95" s="38">
        <f>'1'!IN95</f>
        <v>0</v>
      </c>
      <c r="CN95" s="36" t="str">
        <f>'1'!IP95</f>
        <v/>
      </c>
      <c r="CO95" s="235" t="str">
        <f>'1'!IQ95</f>
        <v/>
      </c>
      <c r="CP95" s="233" t="str">
        <f t="shared" si="210"/>
        <v/>
      </c>
      <c r="CQ95" s="26">
        <f>'1'!JD95</f>
        <v>0</v>
      </c>
      <c r="CR95" s="24" t="str">
        <f>'1'!JF95</f>
        <v/>
      </c>
      <c r="CS95" s="234" t="str">
        <f>'1'!JG95</f>
        <v/>
      </c>
      <c r="CT95" s="236" t="str">
        <f t="shared" si="211"/>
        <v/>
      </c>
      <c r="CU95" s="38">
        <f>'1'!JT95</f>
        <v>0</v>
      </c>
      <c r="CV95" s="36" t="str">
        <f>'1'!JV95</f>
        <v/>
      </c>
      <c r="CW95" s="235" t="str">
        <f>'1'!JW95</f>
        <v/>
      </c>
      <c r="CX95" s="233" t="str">
        <f t="shared" si="212"/>
        <v>#REF!</v>
      </c>
      <c r="CY95" s="24">
        <f>'1'!KJ95</f>
        <v>0</v>
      </c>
      <c r="CZ95" s="24" t="str">
        <f>'1'!KL95</f>
        <v/>
      </c>
      <c r="DA95" s="24" t="str">
        <f>'1'!KM95</f>
        <v/>
      </c>
      <c r="DB95" s="236" t="str">
        <f t="shared" si="213"/>
        <v>#REF!</v>
      </c>
      <c r="DC95" s="36">
        <f>'1'!KZ95</f>
        <v>0</v>
      </c>
      <c r="DD95" s="36" t="str">
        <f>'1'!LB95</f>
        <v/>
      </c>
      <c r="DE95" s="36" t="str">
        <f>'1'!LC95</f>
        <v/>
      </c>
      <c r="DF95" s="233" t="str">
        <f t="shared" si="214"/>
        <v>#REF!</v>
      </c>
      <c r="DG95" s="24" t="str">
        <f t="shared" ref="DG95:DI95" si="378">#REF!</f>
        <v>#REF!</v>
      </c>
      <c r="DH95" s="24" t="str">
        <f t="shared" si="378"/>
        <v>#REF!</v>
      </c>
      <c r="DI95" s="24" t="str">
        <f t="shared" si="378"/>
        <v>#REF!</v>
      </c>
      <c r="DJ95" s="236" t="str">
        <f t="shared" si="216"/>
        <v>#REF!</v>
      </c>
      <c r="DK95" s="36" t="str">
        <f t="shared" ref="DK95:DM95" si="379">#REF!</f>
        <v>#REF!</v>
      </c>
      <c r="DL95" s="36" t="str">
        <f t="shared" si="379"/>
        <v>#REF!</v>
      </c>
      <c r="DM95" s="36" t="str">
        <f t="shared" si="379"/>
        <v>#REF!</v>
      </c>
      <c r="DN95" s="159" t="str">
        <f t="shared" si="218"/>
        <v>#REF!</v>
      </c>
      <c r="DO95" s="24" t="str">
        <f t="shared" ref="DO95:DQ95" si="380">#REF!</f>
        <v>#REF!</v>
      </c>
      <c r="DP95" s="24" t="str">
        <f t="shared" si="380"/>
        <v>#REF!</v>
      </c>
      <c r="DQ95" s="24" t="str">
        <f t="shared" si="380"/>
        <v>#REF!</v>
      </c>
      <c r="DR95" s="209" t="str">
        <f t="shared" si="220"/>
        <v>#REF!</v>
      </c>
      <c r="DS95" s="210" t="str">
        <f t="shared" si="13"/>
        <v>#REF!</v>
      </c>
      <c r="DT95" s="210" t="str">
        <f t="shared" ref="DT95:DU95" si="381">#REF!</f>
        <v>#REF!</v>
      </c>
      <c r="DU95" s="210" t="str">
        <f t="shared" si="381"/>
        <v>#REF!</v>
      </c>
    </row>
    <row r="96" ht="15.75" customHeight="1">
      <c r="A96" s="228">
        <f>'1'!A96</f>
        <v>46200</v>
      </c>
      <c r="B96" s="229" t="str">
        <f>'1'!B96</f>
        <v>土</v>
      </c>
      <c r="C96" s="232">
        <f>'1'!C96</f>
        <v>0</v>
      </c>
      <c r="D96" s="233">
        <f>'1'!G96</f>
        <v>1</v>
      </c>
      <c r="E96" s="27">
        <f>'1'!H96</f>
        <v>0</v>
      </c>
      <c r="F96" s="230" t="str">
        <f>'1'!J96</f>
        <v/>
      </c>
      <c r="G96" s="230" t="str">
        <f>'1'!K96</f>
        <v/>
      </c>
      <c r="H96" s="236">
        <f>'1'!W96</f>
        <v>1</v>
      </c>
      <c r="I96" s="39">
        <f>'1'!X96</f>
        <v>0</v>
      </c>
      <c r="J96" s="231" t="str">
        <f>'1'!Z96</f>
        <v/>
      </c>
      <c r="K96" s="231" t="str">
        <f>'1'!AA96</f>
        <v/>
      </c>
      <c r="L96" s="233">
        <f>'1'!AM96</f>
        <v>2</v>
      </c>
      <c r="M96" s="27">
        <f>'1'!AN96</f>
        <v>0</v>
      </c>
      <c r="N96" s="230" t="str">
        <f>'1'!AP96</f>
        <v/>
      </c>
      <c r="O96" s="230" t="str">
        <f>'1'!AQ96</f>
        <v/>
      </c>
      <c r="P96" s="236">
        <f>'1'!BC96</f>
        <v>4</v>
      </c>
      <c r="Q96" s="39">
        <f>'1'!BD96</f>
        <v>0</v>
      </c>
      <c r="R96" s="231" t="str">
        <f>'1'!BF96</f>
        <v/>
      </c>
      <c r="S96" s="231" t="str">
        <f>'1'!BG96</f>
        <v/>
      </c>
      <c r="T96" s="233">
        <f>'1'!BS96</f>
        <v>4</v>
      </c>
      <c r="U96" s="27">
        <f>'1'!BT96</f>
        <v>0</v>
      </c>
      <c r="V96" s="230" t="str">
        <f>'1'!BV96</f>
        <v/>
      </c>
      <c r="W96" s="230" t="str">
        <f>'1'!BW96</f>
        <v/>
      </c>
      <c r="X96" s="236">
        <f>'1'!CI96</f>
        <v>2</v>
      </c>
      <c r="Y96" s="39">
        <f>'1'!CJ96</f>
        <v>0</v>
      </c>
      <c r="Z96" s="231" t="str">
        <f>'1'!CL96</f>
        <v/>
      </c>
      <c r="AA96" s="231" t="str">
        <f>'1'!CM96</f>
        <v/>
      </c>
      <c r="AB96" s="233">
        <f>'1'!CY96</f>
        <v>2</v>
      </c>
      <c r="AC96" s="27">
        <f>'1'!CZ96</f>
        <v>0</v>
      </c>
      <c r="AD96" s="226" t="str">
        <f>'1'!DB96</f>
        <v/>
      </c>
      <c r="AE96" s="230" t="str">
        <f>'1'!DC96</f>
        <v/>
      </c>
      <c r="AF96" s="236">
        <f>'1'!DO96</f>
        <v>2</v>
      </c>
      <c r="AG96" s="39">
        <f>'1'!DP96</f>
        <v>0</v>
      </c>
      <c r="AH96" s="231" t="str">
        <f>'1'!DR96</f>
        <v/>
      </c>
      <c r="AI96" s="231" t="str">
        <f>'1'!DS96</f>
        <v/>
      </c>
      <c r="AJ96" s="233">
        <f>'1'!EE96</f>
        <v>5</v>
      </c>
      <c r="AK96" s="27">
        <f>'1'!EF96</f>
        <v>0</v>
      </c>
      <c r="AL96" s="230" t="str">
        <f>'1'!EH96</f>
        <v/>
      </c>
      <c r="AM96" s="230" t="str">
        <f>'1'!EI96</f>
        <v/>
      </c>
      <c r="AN96" s="236">
        <f>'1'!EU96</f>
        <v>19</v>
      </c>
      <c r="AO96" s="39">
        <f>'1'!EV96</f>
        <v>0</v>
      </c>
      <c r="AP96" s="231" t="str">
        <f>'1'!EX96</f>
        <v/>
      </c>
      <c r="AQ96" s="231" t="str">
        <f>'1'!EY96</f>
        <v/>
      </c>
      <c r="AR96" s="233">
        <f>'1'!FK96</f>
        <v>4</v>
      </c>
      <c r="AS96" s="27">
        <f>'1'!FL96</f>
        <v>0</v>
      </c>
      <c r="AT96" s="230" t="str">
        <f>'1'!FN96</f>
        <v/>
      </c>
      <c r="AU96" s="230" t="str">
        <f>'1'!FO96</f>
        <v/>
      </c>
      <c r="AV96" s="236">
        <f>'1'!GA96</f>
        <v>2</v>
      </c>
      <c r="AW96" s="39">
        <f>'1'!GB96</f>
        <v>0</v>
      </c>
      <c r="AX96" s="231" t="str">
        <f>'1'!GD96</f>
        <v/>
      </c>
      <c r="AY96" s="231" t="str">
        <f>'1'!GE96</f>
        <v/>
      </c>
      <c r="AZ96" s="233">
        <f>'1'!GQ96</f>
        <v>3</v>
      </c>
      <c r="BA96" s="27">
        <f>'1'!GR96</f>
        <v>0</v>
      </c>
      <c r="BB96" s="230" t="str">
        <f>'1'!GT96</f>
        <v/>
      </c>
      <c r="BC96" s="230" t="str">
        <f>'1'!GU96</f>
        <v/>
      </c>
      <c r="BD96" s="236">
        <f>'1'!HG96</f>
        <v>5</v>
      </c>
      <c r="BE96" s="39">
        <f>'1'!HH96</f>
        <v>0</v>
      </c>
      <c r="BF96" s="231" t="str">
        <f>'1'!HJ96</f>
        <v/>
      </c>
      <c r="BG96" s="231" t="str">
        <f>'1'!HK96</f>
        <v/>
      </c>
      <c r="BH96" s="233" t="str">
        <f>'1'!HW96</f>
        <v/>
      </c>
      <c r="BI96" s="27">
        <f>'1'!HX96</f>
        <v>0</v>
      </c>
      <c r="BJ96" s="230" t="str">
        <f>'1'!HZ96</f>
        <v/>
      </c>
      <c r="BK96" s="230" t="str">
        <f>'1'!IA96</f>
        <v/>
      </c>
      <c r="BL96" s="236" t="str">
        <f>'1'!IM96</f>
        <v/>
      </c>
      <c r="BM96" s="39">
        <f>'1'!IN96</f>
        <v>0</v>
      </c>
      <c r="BN96" s="231" t="str">
        <f>'1'!IP96</f>
        <v/>
      </c>
      <c r="BO96" s="231" t="str">
        <f>'1'!IQ96</f>
        <v/>
      </c>
      <c r="BP96" s="233" t="str">
        <f>'1'!JC96</f>
        <v/>
      </c>
      <c r="BQ96" s="27">
        <f>'1'!JD96</f>
        <v>0</v>
      </c>
      <c r="BR96" s="230" t="str">
        <f>'1'!JF96</f>
        <v/>
      </c>
      <c r="BS96" s="230" t="str">
        <f>'1'!JG96</f>
        <v/>
      </c>
      <c r="BT96" s="236" t="str">
        <f>'1'!JS96</f>
        <v/>
      </c>
      <c r="BU96" s="39">
        <f>'1'!JT96</f>
        <v>0</v>
      </c>
      <c r="BV96" s="231" t="str">
        <f>'1'!JV96</f>
        <v/>
      </c>
      <c r="BW96" s="231" t="str">
        <f>'1'!JW96</f>
        <v/>
      </c>
      <c r="BX96" s="233" t="str">
        <f>'1'!KI96</f>
        <v/>
      </c>
      <c r="BY96" s="27">
        <f>'1'!KJ96</f>
        <v>0</v>
      </c>
      <c r="BZ96" s="230" t="str">
        <f>'1'!KL96</f>
        <v/>
      </c>
      <c r="CA96" s="230" t="str">
        <f>'1'!KM96</f>
        <v/>
      </c>
      <c r="CB96" s="236" t="str">
        <f>'1'!KY96</f>
        <v/>
      </c>
      <c r="CC96" s="39">
        <f>'1'!KZ96</f>
        <v>0</v>
      </c>
      <c r="CD96" s="231" t="str">
        <f>'1'!LB96</f>
        <v/>
      </c>
      <c r="CE96" s="231" t="str">
        <f>'1'!LC96</f>
        <v/>
      </c>
      <c r="CF96" s="231"/>
      <c r="CG96" s="231"/>
      <c r="CH96" s="233" t="str">
        <f t="shared" si="208"/>
        <v/>
      </c>
      <c r="CI96" s="26">
        <f>'1'!HX96</f>
        <v>0</v>
      </c>
      <c r="CJ96" s="24" t="str">
        <f>'1'!HZ96</f>
        <v/>
      </c>
      <c r="CK96" s="234" t="str">
        <f>'1'!IA96</f>
        <v/>
      </c>
      <c r="CL96" s="236" t="str">
        <f t="shared" si="209"/>
        <v/>
      </c>
      <c r="CM96" s="38">
        <f>'1'!IN96</f>
        <v>0</v>
      </c>
      <c r="CN96" s="36" t="str">
        <f>'1'!IP96</f>
        <v/>
      </c>
      <c r="CO96" s="235" t="str">
        <f>'1'!IQ96</f>
        <v/>
      </c>
      <c r="CP96" s="233" t="str">
        <f t="shared" si="210"/>
        <v/>
      </c>
      <c r="CQ96" s="26">
        <f>'1'!JD96</f>
        <v>0</v>
      </c>
      <c r="CR96" s="24" t="str">
        <f>'1'!JF96</f>
        <v/>
      </c>
      <c r="CS96" s="234" t="str">
        <f>'1'!JG96</f>
        <v/>
      </c>
      <c r="CT96" s="236" t="str">
        <f t="shared" si="211"/>
        <v/>
      </c>
      <c r="CU96" s="38">
        <f>'1'!JT96</f>
        <v>0</v>
      </c>
      <c r="CV96" s="36" t="str">
        <f>'1'!JV96</f>
        <v/>
      </c>
      <c r="CW96" s="235" t="str">
        <f>'1'!JW96</f>
        <v/>
      </c>
      <c r="CX96" s="233" t="str">
        <f t="shared" si="212"/>
        <v>#REF!</v>
      </c>
      <c r="CY96" s="24">
        <f>'1'!KJ96</f>
        <v>0</v>
      </c>
      <c r="CZ96" s="24" t="str">
        <f>'1'!KL96</f>
        <v/>
      </c>
      <c r="DA96" s="24" t="str">
        <f>'1'!KM96</f>
        <v/>
      </c>
      <c r="DB96" s="236" t="str">
        <f t="shared" si="213"/>
        <v>#REF!</v>
      </c>
      <c r="DC96" s="36">
        <f>'1'!KZ96</f>
        <v>0</v>
      </c>
      <c r="DD96" s="36" t="str">
        <f>'1'!LB96</f>
        <v/>
      </c>
      <c r="DE96" s="36" t="str">
        <f>'1'!LC96</f>
        <v/>
      </c>
      <c r="DF96" s="233" t="str">
        <f t="shared" si="214"/>
        <v>#REF!</v>
      </c>
      <c r="DG96" s="24" t="str">
        <f t="shared" ref="DG96:DI96" si="382">#REF!</f>
        <v>#REF!</v>
      </c>
      <c r="DH96" s="24" t="str">
        <f t="shared" si="382"/>
        <v>#REF!</v>
      </c>
      <c r="DI96" s="24" t="str">
        <f t="shared" si="382"/>
        <v>#REF!</v>
      </c>
      <c r="DJ96" s="236" t="str">
        <f t="shared" si="216"/>
        <v>#REF!</v>
      </c>
      <c r="DK96" s="36" t="str">
        <f t="shared" ref="DK96:DM96" si="383">#REF!</f>
        <v>#REF!</v>
      </c>
      <c r="DL96" s="36" t="str">
        <f t="shared" si="383"/>
        <v>#REF!</v>
      </c>
      <c r="DM96" s="36" t="str">
        <f t="shared" si="383"/>
        <v>#REF!</v>
      </c>
      <c r="DN96" s="159" t="str">
        <f t="shared" si="218"/>
        <v>#REF!</v>
      </c>
      <c r="DO96" s="24" t="str">
        <f t="shared" ref="DO96:DQ96" si="384">#REF!</f>
        <v>#REF!</v>
      </c>
      <c r="DP96" s="24" t="str">
        <f t="shared" si="384"/>
        <v>#REF!</v>
      </c>
      <c r="DQ96" s="24" t="str">
        <f t="shared" si="384"/>
        <v>#REF!</v>
      </c>
      <c r="DR96" s="209" t="str">
        <f t="shared" si="220"/>
        <v>#REF!</v>
      </c>
      <c r="DS96" s="210" t="str">
        <f t="shared" si="13"/>
        <v>#REF!</v>
      </c>
      <c r="DT96" s="210" t="str">
        <f t="shared" ref="DT96:DU96" si="385">#REF!</f>
        <v>#REF!</v>
      </c>
      <c r="DU96" s="210" t="str">
        <f t="shared" si="385"/>
        <v>#REF!</v>
      </c>
    </row>
    <row r="97" ht="15.75" customHeight="1">
      <c r="A97" s="228">
        <f>'1'!A97</f>
        <v>46201</v>
      </c>
      <c r="B97" s="229" t="str">
        <f>'1'!B97</f>
        <v>日</v>
      </c>
      <c r="C97" s="232">
        <f>'1'!C97</f>
        <v>0</v>
      </c>
      <c r="D97" s="233">
        <f>'1'!G97</f>
        <v>1</v>
      </c>
      <c r="E97" s="27">
        <f>'1'!H97</f>
        <v>0</v>
      </c>
      <c r="F97" s="230" t="str">
        <f>'1'!J97</f>
        <v/>
      </c>
      <c r="G97" s="230" t="str">
        <f>'1'!K97</f>
        <v/>
      </c>
      <c r="H97" s="236">
        <f>'1'!W97</f>
        <v>1</v>
      </c>
      <c r="I97" s="39">
        <f>'1'!X97</f>
        <v>0</v>
      </c>
      <c r="J97" s="231" t="str">
        <f>'1'!Z97</f>
        <v/>
      </c>
      <c r="K97" s="231" t="str">
        <f>'1'!AA97</f>
        <v/>
      </c>
      <c r="L97" s="233">
        <f>'1'!AM97</f>
        <v>2</v>
      </c>
      <c r="M97" s="27">
        <f>'1'!AN97</f>
        <v>0</v>
      </c>
      <c r="N97" s="230" t="str">
        <f>'1'!AP97</f>
        <v/>
      </c>
      <c r="O97" s="230" t="str">
        <f>'1'!AQ97</f>
        <v/>
      </c>
      <c r="P97" s="236">
        <f>'1'!BC97</f>
        <v>4</v>
      </c>
      <c r="Q97" s="39">
        <f>'1'!BD97</f>
        <v>0</v>
      </c>
      <c r="R97" s="231" t="str">
        <f>'1'!BF97</f>
        <v/>
      </c>
      <c r="S97" s="231" t="str">
        <f>'1'!BG97</f>
        <v/>
      </c>
      <c r="T97" s="233">
        <f>'1'!BS97</f>
        <v>4</v>
      </c>
      <c r="U97" s="27">
        <f>'1'!BT97</f>
        <v>0</v>
      </c>
      <c r="V97" s="230" t="str">
        <f>'1'!BV97</f>
        <v/>
      </c>
      <c r="W97" s="230" t="str">
        <f>'1'!BW97</f>
        <v/>
      </c>
      <c r="X97" s="236">
        <f>'1'!CI97</f>
        <v>2</v>
      </c>
      <c r="Y97" s="39">
        <f>'1'!CJ97</f>
        <v>0</v>
      </c>
      <c r="Z97" s="231" t="str">
        <f>'1'!CL97</f>
        <v/>
      </c>
      <c r="AA97" s="231" t="str">
        <f>'1'!CM97</f>
        <v/>
      </c>
      <c r="AB97" s="233">
        <f>'1'!CY97</f>
        <v>2</v>
      </c>
      <c r="AC97" s="27">
        <f>'1'!CZ97</f>
        <v>0</v>
      </c>
      <c r="AD97" s="226" t="str">
        <f>'1'!DB97</f>
        <v/>
      </c>
      <c r="AE97" s="230" t="str">
        <f>'1'!DC97</f>
        <v/>
      </c>
      <c r="AF97" s="236">
        <f>'1'!DO97</f>
        <v>2</v>
      </c>
      <c r="AG97" s="39">
        <f>'1'!DP97</f>
        <v>0</v>
      </c>
      <c r="AH97" s="231" t="str">
        <f>'1'!DR97</f>
        <v/>
      </c>
      <c r="AI97" s="231" t="str">
        <f>'1'!DS97</f>
        <v/>
      </c>
      <c r="AJ97" s="233">
        <f>'1'!EE97</f>
        <v>5</v>
      </c>
      <c r="AK97" s="27">
        <f>'1'!EF97</f>
        <v>0</v>
      </c>
      <c r="AL97" s="230" t="str">
        <f>'1'!EH97</f>
        <v/>
      </c>
      <c r="AM97" s="230" t="str">
        <f>'1'!EI97</f>
        <v/>
      </c>
      <c r="AN97" s="236">
        <f>'1'!EU97</f>
        <v>19</v>
      </c>
      <c r="AO97" s="39">
        <f>'1'!EV97</f>
        <v>0</v>
      </c>
      <c r="AP97" s="231" t="str">
        <f>'1'!EX97</f>
        <v/>
      </c>
      <c r="AQ97" s="231" t="str">
        <f>'1'!EY97</f>
        <v/>
      </c>
      <c r="AR97" s="233">
        <f>'1'!FK97</f>
        <v>4</v>
      </c>
      <c r="AS97" s="27">
        <f>'1'!FL97</f>
        <v>0</v>
      </c>
      <c r="AT97" s="230" t="str">
        <f>'1'!FN97</f>
        <v/>
      </c>
      <c r="AU97" s="230" t="str">
        <f>'1'!FO97</f>
        <v/>
      </c>
      <c r="AV97" s="236">
        <f>'1'!GA97</f>
        <v>2</v>
      </c>
      <c r="AW97" s="39">
        <f>'1'!GB97</f>
        <v>0</v>
      </c>
      <c r="AX97" s="231" t="str">
        <f>'1'!GD97</f>
        <v/>
      </c>
      <c r="AY97" s="231" t="str">
        <f>'1'!GE97</f>
        <v/>
      </c>
      <c r="AZ97" s="233">
        <f>'1'!GQ97</f>
        <v>3</v>
      </c>
      <c r="BA97" s="27">
        <f>'1'!GR97</f>
        <v>0</v>
      </c>
      <c r="BB97" s="230" t="str">
        <f>'1'!GT97</f>
        <v/>
      </c>
      <c r="BC97" s="230" t="str">
        <f>'1'!GU97</f>
        <v/>
      </c>
      <c r="BD97" s="236">
        <f>'1'!HG97</f>
        <v>5</v>
      </c>
      <c r="BE97" s="39">
        <f>'1'!HH97</f>
        <v>0</v>
      </c>
      <c r="BF97" s="231" t="str">
        <f>'1'!HJ97</f>
        <v/>
      </c>
      <c r="BG97" s="231" t="str">
        <f>'1'!HK97</f>
        <v/>
      </c>
      <c r="BH97" s="233" t="str">
        <f>'1'!HW97</f>
        <v/>
      </c>
      <c r="BI97" s="27">
        <f>'1'!HX97</f>
        <v>0</v>
      </c>
      <c r="BJ97" s="230" t="str">
        <f>'1'!HZ97</f>
        <v/>
      </c>
      <c r="BK97" s="230" t="str">
        <f>'1'!IA97</f>
        <v/>
      </c>
      <c r="BL97" s="236" t="str">
        <f>'1'!IM97</f>
        <v/>
      </c>
      <c r="BM97" s="39">
        <f>'1'!IN97</f>
        <v>0</v>
      </c>
      <c r="BN97" s="231" t="str">
        <f>'1'!IP97</f>
        <v/>
      </c>
      <c r="BO97" s="231" t="str">
        <f>'1'!IQ97</f>
        <v/>
      </c>
      <c r="BP97" s="233" t="str">
        <f>'1'!JC97</f>
        <v/>
      </c>
      <c r="BQ97" s="27">
        <f>'1'!JD97</f>
        <v>0</v>
      </c>
      <c r="BR97" s="230" t="str">
        <f>'1'!JF97</f>
        <v/>
      </c>
      <c r="BS97" s="230" t="str">
        <f>'1'!JG97</f>
        <v/>
      </c>
      <c r="BT97" s="236" t="str">
        <f>'1'!JS97</f>
        <v/>
      </c>
      <c r="BU97" s="39">
        <f>'1'!JT97</f>
        <v>0</v>
      </c>
      <c r="BV97" s="231" t="str">
        <f>'1'!JV97</f>
        <v/>
      </c>
      <c r="BW97" s="231" t="str">
        <f>'1'!JW97</f>
        <v/>
      </c>
      <c r="BX97" s="233" t="str">
        <f>'1'!KI97</f>
        <v/>
      </c>
      <c r="BY97" s="27">
        <f>'1'!KJ97</f>
        <v>0</v>
      </c>
      <c r="BZ97" s="230" t="str">
        <f>'1'!KL97</f>
        <v/>
      </c>
      <c r="CA97" s="230" t="str">
        <f>'1'!KM97</f>
        <v/>
      </c>
      <c r="CB97" s="236" t="str">
        <f>'1'!KY97</f>
        <v/>
      </c>
      <c r="CC97" s="39">
        <f>'1'!KZ97</f>
        <v>0</v>
      </c>
      <c r="CD97" s="231" t="str">
        <f>'1'!LB97</f>
        <v/>
      </c>
      <c r="CE97" s="231" t="str">
        <f>'1'!LC97</f>
        <v/>
      </c>
      <c r="CF97" s="231"/>
      <c r="CG97" s="231"/>
      <c r="CH97" s="233" t="str">
        <f t="shared" si="208"/>
        <v/>
      </c>
      <c r="CI97" s="26">
        <f>'1'!HX97</f>
        <v>0</v>
      </c>
      <c r="CJ97" s="24" t="str">
        <f>'1'!HZ97</f>
        <v/>
      </c>
      <c r="CK97" s="234" t="str">
        <f>'1'!IA97</f>
        <v/>
      </c>
      <c r="CL97" s="236" t="str">
        <f t="shared" si="209"/>
        <v/>
      </c>
      <c r="CM97" s="38">
        <f>'1'!IN97</f>
        <v>0</v>
      </c>
      <c r="CN97" s="36" t="str">
        <f>'1'!IP97</f>
        <v/>
      </c>
      <c r="CO97" s="235" t="str">
        <f>'1'!IQ97</f>
        <v/>
      </c>
      <c r="CP97" s="233" t="str">
        <f t="shared" si="210"/>
        <v/>
      </c>
      <c r="CQ97" s="26">
        <f>'1'!JD97</f>
        <v>0</v>
      </c>
      <c r="CR97" s="24" t="str">
        <f>'1'!JF97</f>
        <v/>
      </c>
      <c r="CS97" s="234" t="str">
        <f>'1'!JG97</f>
        <v/>
      </c>
      <c r="CT97" s="236" t="str">
        <f t="shared" si="211"/>
        <v/>
      </c>
      <c r="CU97" s="38">
        <f>'1'!JT97</f>
        <v>0</v>
      </c>
      <c r="CV97" s="36" t="str">
        <f>'1'!JV97</f>
        <v/>
      </c>
      <c r="CW97" s="235" t="str">
        <f>'1'!JW97</f>
        <v/>
      </c>
      <c r="CX97" s="233" t="str">
        <f t="shared" si="212"/>
        <v>#REF!</v>
      </c>
      <c r="CY97" s="24">
        <f>'1'!KJ97</f>
        <v>0</v>
      </c>
      <c r="CZ97" s="24" t="str">
        <f>'1'!KL97</f>
        <v/>
      </c>
      <c r="DA97" s="24" t="str">
        <f>'1'!KM97</f>
        <v/>
      </c>
      <c r="DB97" s="236" t="str">
        <f t="shared" si="213"/>
        <v>#REF!</v>
      </c>
      <c r="DC97" s="36">
        <f>'1'!KZ97</f>
        <v>0</v>
      </c>
      <c r="DD97" s="36" t="str">
        <f>'1'!LB97</f>
        <v/>
      </c>
      <c r="DE97" s="36" t="str">
        <f>'1'!LC97</f>
        <v/>
      </c>
      <c r="DF97" s="233" t="str">
        <f t="shared" si="214"/>
        <v>#REF!</v>
      </c>
      <c r="DG97" s="24" t="str">
        <f t="shared" ref="DG97:DI97" si="386">#REF!</f>
        <v>#REF!</v>
      </c>
      <c r="DH97" s="24" t="str">
        <f t="shared" si="386"/>
        <v>#REF!</v>
      </c>
      <c r="DI97" s="24" t="str">
        <f t="shared" si="386"/>
        <v>#REF!</v>
      </c>
      <c r="DJ97" s="236" t="str">
        <f t="shared" si="216"/>
        <v>#REF!</v>
      </c>
      <c r="DK97" s="36" t="str">
        <f t="shared" ref="DK97:DM97" si="387">#REF!</f>
        <v>#REF!</v>
      </c>
      <c r="DL97" s="36" t="str">
        <f t="shared" si="387"/>
        <v>#REF!</v>
      </c>
      <c r="DM97" s="36" t="str">
        <f t="shared" si="387"/>
        <v>#REF!</v>
      </c>
      <c r="DN97" s="159" t="str">
        <f t="shared" si="218"/>
        <v>#REF!</v>
      </c>
      <c r="DO97" s="24" t="str">
        <f t="shared" ref="DO97:DQ97" si="388">#REF!</f>
        <v>#REF!</v>
      </c>
      <c r="DP97" s="24" t="str">
        <f t="shared" si="388"/>
        <v>#REF!</v>
      </c>
      <c r="DQ97" s="24" t="str">
        <f t="shared" si="388"/>
        <v>#REF!</v>
      </c>
      <c r="DR97" s="209" t="str">
        <f t="shared" si="220"/>
        <v>#REF!</v>
      </c>
      <c r="DS97" s="210" t="str">
        <f t="shared" si="13"/>
        <v>#REF!</v>
      </c>
      <c r="DT97" s="210" t="str">
        <f t="shared" ref="DT97:DU97" si="389">#REF!</f>
        <v>#REF!</v>
      </c>
      <c r="DU97" s="210" t="str">
        <f t="shared" si="389"/>
        <v>#REF!</v>
      </c>
    </row>
    <row r="98" ht="15.75" customHeight="1">
      <c r="A98" s="228">
        <f>'1'!A98</f>
        <v>46202</v>
      </c>
      <c r="B98" s="229" t="str">
        <f>'1'!B98</f>
        <v>月</v>
      </c>
      <c r="C98" s="232">
        <f>'1'!C98</f>
        <v>0</v>
      </c>
      <c r="D98" s="233">
        <f>'1'!G98</f>
        <v>1</v>
      </c>
      <c r="E98" s="27">
        <f>'1'!H98</f>
        <v>0</v>
      </c>
      <c r="F98" s="230" t="str">
        <f>'1'!J98</f>
        <v/>
      </c>
      <c r="G98" s="230" t="str">
        <f>'1'!K98</f>
        <v/>
      </c>
      <c r="H98" s="236">
        <f>'1'!W98</f>
        <v>1</v>
      </c>
      <c r="I98" s="39">
        <f>'1'!X98</f>
        <v>0</v>
      </c>
      <c r="J98" s="231" t="str">
        <f>'1'!Z98</f>
        <v/>
      </c>
      <c r="K98" s="231" t="str">
        <f>'1'!AA98</f>
        <v/>
      </c>
      <c r="L98" s="233">
        <f>'1'!AM98</f>
        <v>2</v>
      </c>
      <c r="M98" s="27">
        <f>'1'!AN98</f>
        <v>0</v>
      </c>
      <c r="N98" s="230" t="str">
        <f>'1'!AP98</f>
        <v/>
      </c>
      <c r="O98" s="230" t="str">
        <f>'1'!AQ98</f>
        <v/>
      </c>
      <c r="P98" s="236">
        <f>'1'!BC98</f>
        <v>4</v>
      </c>
      <c r="Q98" s="39">
        <f>'1'!BD98</f>
        <v>0</v>
      </c>
      <c r="R98" s="231" t="str">
        <f>'1'!BF98</f>
        <v/>
      </c>
      <c r="S98" s="231" t="str">
        <f>'1'!BG98</f>
        <v/>
      </c>
      <c r="T98" s="233">
        <f>'1'!BS98</f>
        <v>4</v>
      </c>
      <c r="U98" s="27">
        <f>'1'!BT98</f>
        <v>0</v>
      </c>
      <c r="V98" s="230" t="str">
        <f>'1'!BV98</f>
        <v/>
      </c>
      <c r="W98" s="230" t="str">
        <f>'1'!BW98</f>
        <v/>
      </c>
      <c r="X98" s="236">
        <f>'1'!CI98</f>
        <v>2</v>
      </c>
      <c r="Y98" s="39">
        <f>'1'!CJ98</f>
        <v>0</v>
      </c>
      <c r="Z98" s="231" t="str">
        <f>'1'!CL98</f>
        <v/>
      </c>
      <c r="AA98" s="231" t="str">
        <f>'1'!CM98</f>
        <v/>
      </c>
      <c r="AB98" s="233">
        <f>'1'!CY98</f>
        <v>2</v>
      </c>
      <c r="AC98" s="27">
        <f>'1'!CZ98</f>
        <v>0</v>
      </c>
      <c r="AD98" s="226" t="str">
        <f>'1'!DB98</f>
        <v/>
      </c>
      <c r="AE98" s="230" t="str">
        <f>'1'!DC98</f>
        <v/>
      </c>
      <c r="AF98" s="236">
        <f>'1'!DO98</f>
        <v>2</v>
      </c>
      <c r="AG98" s="39">
        <f>'1'!DP98</f>
        <v>0</v>
      </c>
      <c r="AH98" s="231" t="str">
        <f>'1'!DR98</f>
        <v/>
      </c>
      <c r="AI98" s="231" t="str">
        <f>'1'!DS98</f>
        <v/>
      </c>
      <c r="AJ98" s="233">
        <f>'1'!EE98</f>
        <v>5</v>
      </c>
      <c r="AK98" s="27">
        <f>'1'!EF98</f>
        <v>0</v>
      </c>
      <c r="AL98" s="230" t="str">
        <f>'1'!EH98</f>
        <v/>
      </c>
      <c r="AM98" s="230" t="str">
        <f>'1'!EI98</f>
        <v/>
      </c>
      <c r="AN98" s="236">
        <f>'1'!EU98</f>
        <v>19</v>
      </c>
      <c r="AO98" s="39">
        <f>'1'!EV98</f>
        <v>0</v>
      </c>
      <c r="AP98" s="231" t="str">
        <f>'1'!EX98</f>
        <v/>
      </c>
      <c r="AQ98" s="231" t="str">
        <f>'1'!EY98</f>
        <v/>
      </c>
      <c r="AR98" s="233">
        <f>'1'!FK98</f>
        <v>4</v>
      </c>
      <c r="AS98" s="27">
        <f>'1'!FL98</f>
        <v>0</v>
      </c>
      <c r="AT98" s="230" t="str">
        <f>'1'!FN98</f>
        <v/>
      </c>
      <c r="AU98" s="230" t="str">
        <f>'1'!FO98</f>
        <v/>
      </c>
      <c r="AV98" s="236">
        <f>'1'!GA98</f>
        <v>2</v>
      </c>
      <c r="AW98" s="39">
        <f>'1'!GB98</f>
        <v>0</v>
      </c>
      <c r="AX98" s="231" t="str">
        <f>'1'!GD98</f>
        <v/>
      </c>
      <c r="AY98" s="231" t="str">
        <f>'1'!GE98</f>
        <v/>
      </c>
      <c r="AZ98" s="233">
        <f>'1'!GQ98</f>
        <v>3</v>
      </c>
      <c r="BA98" s="27">
        <f>'1'!GR98</f>
        <v>0</v>
      </c>
      <c r="BB98" s="230" t="str">
        <f>'1'!GT98</f>
        <v/>
      </c>
      <c r="BC98" s="230" t="str">
        <f>'1'!GU98</f>
        <v/>
      </c>
      <c r="BD98" s="236">
        <f>'1'!HG98</f>
        <v>5</v>
      </c>
      <c r="BE98" s="39">
        <f>'1'!HH98</f>
        <v>0</v>
      </c>
      <c r="BF98" s="231" t="str">
        <f>'1'!HJ98</f>
        <v/>
      </c>
      <c r="BG98" s="231" t="str">
        <f>'1'!HK98</f>
        <v/>
      </c>
      <c r="BH98" s="233" t="str">
        <f>'1'!HW98</f>
        <v/>
      </c>
      <c r="BI98" s="27">
        <f>'1'!HX98</f>
        <v>0</v>
      </c>
      <c r="BJ98" s="230" t="str">
        <f>'1'!HZ98</f>
        <v/>
      </c>
      <c r="BK98" s="230" t="str">
        <f>'1'!IA98</f>
        <v/>
      </c>
      <c r="BL98" s="236" t="str">
        <f>'1'!IM98</f>
        <v/>
      </c>
      <c r="BM98" s="39">
        <f>'1'!IN98</f>
        <v>0</v>
      </c>
      <c r="BN98" s="231" t="str">
        <f>'1'!IP98</f>
        <v/>
      </c>
      <c r="BO98" s="231" t="str">
        <f>'1'!IQ98</f>
        <v/>
      </c>
      <c r="BP98" s="233" t="str">
        <f>'1'!JC98</f>
        <v/>
      </c>
      <c r="BQ98" s="27">
        <f>'1'!JD98</f>
        <v>0</v>
      </c>
      <c r="BR98" s="230" t="str">
        <f>'1'!JF98</f>
        <v/>
      </c>
      <c r="BS98" s="230" t="str">
        <f>'1'!JG98</f>
        <v/>
      </c>
      <c r="BT98" s="236" t="str">
        <f>'1'!JS98</f>
        <v/>
      </c>
      <c r="BU98" s="39">
        <f>'1'!JT98</f>
        <v>0</v>
      </c>
      <c r="BV98" s="231" t="str">
        <f>'1'!JV98</f>
        <v/>
      </c>
      <c r="BW98" s="231" t="str">
        <f>'1'!JW98</f>
        <v/>
      </c>
      <c r="BX98" s="233" t="str">
        <f>'1'!KI98</f>
        <v/>
      </c>
      <c r="BY98" s="27">
        <f>'1'!KJ98</f>
        <v>0</v>
      </c>
      <c r="BZ98" s="230" t="str">
        <f>'1'!KL98</f>
        <v/>
      </c>
      <c r="CA98" s="230" t="str">
        <f>'1'!KM98</f>
        <v/>
      </c>
      <c r="CB98" s="236" t="str">
        <f>'1'!KY98</f>
        <v/>
      </c>
      <c r="CC98" s="39">
        <f>'1'!KZ98</f>
        <v>0</v>
      </c>
      <c r="CD98" s="231" t="str">
        <f>'1'!LB98</f>
        <v/>
      </c>
      <c r="CE98" s="231" t="str">
        <f>'1'!LC98</f>
        <v/>
      </c>
      <c r="CF98" s="231"/>
      <c r="CG98" s="231"/>
      <c r="CH98" s="233" t="str">
        <f t="shared" si="208"/>
        <v/>
      </c>
      <c r="CI98" s="26">
        <f>'1'!HX98</f>
        <v>0</v>
      </c>
      <c r="CJ98" s="24" t="str">
        <f>'1'!HZ98</f>
        <v/>
      </c>
      <c r="CK98" s="234" t="str">
        <f>'1'!IA98</f>
        <v/>
      </c>
      <c r="CL98" s="236" t="str">
        <f t="shared" si="209"/>
        <v/>
      </c>
      <c r="CM98" s="38">
        <f>'1'!IN98</f>
        <v>0</v>
      </c>
      <c r="CN98" s="36" t="str">
        <f>'1'!IP98</f>
        <v/>
      </c>
      <c r="CO98" s="235" t="str">
        <f>'1'!IQ98</f>
        <v/>
      </c>
      <c r="CP98" s="233" t="str">
        <f t="shared" si="210"/>
        <v/>
      </c>
      <c r="CQ98" s="26">
        <f>'1'!JD98</f>
        <v>0</v>
      </c>
      <c r="CR98" s="24" t="str">
        <f>'1'!JF98</f>
        <v/>
      </c>
      <c r="CS98" s="234" t="str">
        <f>'1'!JG98</f>
        <v/>
      </c>
      <c r="CT98" s="236" t="str">
        <f t="shared" si="211"/>
        <v/>
      </c>
      <c r="CU98" s="38">
        <f>'1'!JT98</f>
        <v>0</v>
      </c>
      <c r="CV98" s="36" t="str">
        <f>'1'!JV98</f>
        <v/>
      </c>
      <c r="CW98" s="235" t="str">
        <f>'1'!JW98</f>
        <v/>
      </c>
      <c r="CX98" s="233" t="str">
        <f t="shared" si="212"/>
        <v>#REF!</v>
      </c>
      <c r="CY98" s="24">
        <f>'1'!KJ98</f>
        <v>0</v>
      </c>
      <c r="CZ98" s="24" t="str">
        <f>'1'!KL98</f>
        <v/>
      </c>
      <c r="DA98" s="24" t="str">
        <f>'1'!KM98</f>
        <v/>
      </c>
      <c r="DB98" s="236" t="str">
        <f t="shared" si="213"/>
        <v>#REF!</v>
      </c>
      <c r="DC98" s="36">
        <f>'1'!KZ98</f>
        <v>0</v>
      </c>
      <c r="DD98" s="36" t="str">
        <f>'1'!LB98</f>
        <v/>
      </c>
      <c r="DE98" s="36" t="str">
        <f>'1'!LC98</f>
        <v/>
      </c>
      <c r="DF98" s="233" t="str">
        <f t="shared" si="214"/>
        <v>#REF!</v>
      </c>
      <c r="DG98" s="24" t="str">
        <f t="shared" ref="DG98:DI98" si="390">#REF!</f>
        <v>#REF!</v>
      </c>
      <c r="DH98" s="24" t="str">
        <f t="shared" si="390"/>
        <v>#REF!</v>
      </c>
      <c r="DI98" s="24" t="str">
        <f t="shared" si="390"/>
        <v>#REF!</v>
      </c>
      <c r="DJ98" s="236" t="str">
        <f t="shared" si="216"/>
        <v>#REF!</v>
      </c>
      <c r="DK98" s="36" t="str">
        <f t="shared" ref="DK98:DM98" si="391">#REF!</f>
        <v>#REF!</v>
      </c>
      <c r="DL98" s="36" t="str">
        <f t="shared" si="391"/>
        <v>#REF!</v>
      </c>
      <c r="DM98" s="36" t="str">
        <f t="shared" si="391"/>
        <v>#REF!</v>
      </c>
      <c r="DN98" s="159" t="str">
        <f t="shared" si="218"/>
        <v>#REF!</v>
      </c>
      <c r="DO98" s="24" t="str">
        <f t="shared" ref="DO98:DQ98" si="392">#REF!</f>
        <v>#REF!</v>
      </c>
      <c r="DP98" s="24" t="str">
        <f t="shared" si="392"/>
        <v>#REF!</v>
      </c>
      <c r="DQ98" s="24" t="str">
        <f t="shared" si="392"/>
        <v>#REF!</v>
      </c>
      <c r="DR98" s="209" t="str">
        <f t="shared" si="220"/>
        <v>#REF!</v>
      </c>
      <c r="DS98" s="210" t="str">
        <f t="shared" si="13"/>
        <v>#REF!</v>
      </c>
      <c r="DT98" s="210" t="str">
        <f t="shared" ref="DT98:DU98" si="393">#REF!</f>
        <v>#REF!</v>
      </c>
      <c r="DU98" s="210" t="str">
        <f t="shared" si="393"/>
        <v>#REF!</v>
      </c>
    </row>
    <row r="99" ht="15.75" customHeight="1">
      <c r="A99" s="228">
        <f>'1'!A99</f>
        <v>46203</v>
      </c>
      <c r="B99" s="229" t="str">
        <f>'1'!B99</f>
        <v>火</v>
      </c>
      <c r="C99" s="232">
        <f>'1'!C99</f>
        <v>0</v>
      </c>
      <c r="D99" s="233">
        <f>'1'!G99</f>
        <v>1</v>
      </c>
      <c r="E99" s="27">
        <f>'1'!H99</f>
        <v>0</v>
      </c>
      <c r="F99" s="230" t="str">
        <f>'1'!J99</f>
        <v/>
      </c>
      <c r="G99" s="246" t="str">
        <f>'1'!K99</f>
        <v/>
      </c>
      <c r="H99" s="236">
        <f>'1'!W99</f>
        <v>1</v>
      </c>
      <c r="I99" s="39">
        <f>'1'!X99</f>
        <v>0</v>
      </c>
      <c r="J99" s="231" t="str">
        <f>'1'!Z99</f>
        <v/>
      </c>
      <c r="K99" s="247" t="str">
        <f>'1'!AA99</f>
        <v/>
      </c>
      <c r="L99" s="233">
        <f>'1'!AM99</f>
        <v>2</v>
      </c>
      <c r="M99" s="27">
        <f>'1'!AN99</f>
        <v>0</v>
      </c>
      <c r="N99" s="230" t="str">
        <f>'1'!AP99</f>
        <v/>
      </c>
      <c r="O99" s="246" t="str">
        <f>'1'!AQ99</f>
        <v/>
      </c>
      <c r="P99" s="236">
        <f>'1'!BC99</f>
        <v>4</v>
      </c>
      <c r="Q99" s="39">
        <f>'1'!BD99</f>
        <v>0</v>
      </c>
      <c r="R99" s="231" t="str">
        <f>'1'!BF99</f>
        <v/>
      </c>
      <c r="S99" s="247" t="str">
        <f>'1'!BG99</f>
        <v/>
      </c>
      <c r="T99" s="233">
        <f>'1'!BS99</f>
        <v>4</v>
      </c>
      <c r="U99" s="27">
        <f>'1'!BT99</f>
        <v>0</v>
      </c>
      <c r="V99" s="230" t="str">
        <f>'1'!BV99</f>
        <v/>
      </c>
      <c r="W99" s="246" t="str">
        <f>'1'!BW99</f>
        <v/>
      </c>
      <c r="X99" s="236">
        <f>'1'!CI99</f>
        <v>2</v>
      </c>
      <c r="Y99" s="39">
        <f>'1'!CJ99</f>
        <v>0</v>
      </c>
      <c r="Z99" s="231" t="str">
        <f>'1'!CL99</f>
        <v/>
      </c>
      <c r="AA99" s="247" t="str">
        <f>'1'!CM99</f>
        <v/>
      </c>
      <c r="AB99" s="233">
        <f>'1'!CY99</f>
        <v>2</v>
      </c>
      <c r="AC99" s="27">
        <f>'1'!CZ99</f>
        <v>0</v>
      </c>
      <c r="AD99" s="226" t="str">
        <f>'1'!DB99</f>
        <v/>
      </c>
      <c r="AE99" s="246" t="str">
        <f>'1'!DC99</f>
        <v/>
      </c>
      <c r="AF99" s="236">
        <f>'1'!DO99</f>
        <v>2</v>
      </c>
      <c r="AG99" s="39">
        <f>'1'!DP99</f>
        <v>0</v>
      </c>
      <c r="AH99" s="231" t="str">
        <f>'1'!DR99</f>
        <v/>
      </c>
      <c r="AI99" s="247" t="str">
        <f>'1'!DS99</f>
        <v/>
      </c>
      <c r="AJ99" s="233">
        <f>'1'!EE99</f>
        <v>5</v>
      </c>
      <c r="AK99" s="27">
        <f>'1'!EF99</f>
        <v>0</v>
      </c>
      <c r="AL99" s="230" t="str">
        <f>'1'!EH99</f>
        <v/>
      </c>
      <c r="AM99" s="246" t="str">
        <f>'1'!EI99</f>
        <v/>
      </c>
      <c r="AN99" s="236">
        <f>'1'!EU99</f>
        <v>19</v>
      </c>
      <c r="AO99" s="39">
        <f>'1'!EV99</f>
        <v>0</v>
      </c>
      <c r="AP99" s="231" t="str">
        <f>'1'!EX99</f>
        <v/>
      </c>
      <c r="AQ99" s="247" t="str">
        <f>'1'!EY99</f>
        <v/>
      </c>
      <c r="AR99" s="233">
        <f>'1'!FK99</f>
        <v>4</v>
      </c>
      <c r="AS99" s="27">
        <f>'1'!FL99</f>
        <v>0</v>
      </c>
      <c r="AT99" s="230" t="str">
        <f>'1'!FN99</f>
        <v/>
      </c>
      <c r="AU99" s="246" t="str">
        <f>'1'!FO99</f>
        <v/>
      </c>
      <c r="AV99" s="236">
        <f>'1'!GA99</f>
        <v>2</v>
      </c>
      <c r="AW99" s="39">
        <f>'1'!GB99</f>
        <v>0</v>
      </c>
      <c r="AX99" s="231" t="str">
        <f>'1'!GD99</f>
        <v/>
      </c>
      <c r="AY99" s="247" t="str">
        <f>'1'!GE99</f>
        <v/>
      </c>
      <c r="AZ99" s="233">
        <f>'1'!GQ99</f>
        <v>3</v>
      </c>
      <c r="BA99" s="27">
        <f>'1'!GR99</f>
        <v>0</v>
      </c>
      <c r="BB99" s="230" t="str">
        <f>'1'!GT99</f>
        <v/>
      </c>
      <c r="BC99" s="246" t="str">
        <f>'1'!GU99</f>
        <v/>
      </c>
      <c r="BD99" s="236">
        <f>'1'!HG99</f>
        <v>5</v>
      </c>
      <c r="BE99" s="39">
        <f>'1'!HH99</f>
        <v>0</v>
      </c>
      <c r="BF99" s="231" t="str">
        <f>'1'!HJ99</f>
        <v/>
      </c>
      <c r="BG99" s="247" t="str">
        <f>'1'!HK99</f>
        <v/>
      </c>
      <c r="BH99" s="233" t="str">
        <f>'1'!HW99</f>
        <v/>
      </c>
      <c r="BI99" s="27">
        <f>'1'!HX99</f>
        <v>0</v>
      </c>
      <c r="BJ99" s="230" t="str">
        <f>'1'!HZ99</f>
        <v/>
      </c>
      <c r="BK99" s="246" t="str">
        <f>'1'!IA99</f>
        <v/>
      </c>
      <c r="BL99" s="236" t="str">
        <f>'1'!IM99</f>
        <v/>
      </c>
      <c r="BM99" s="39">
        <f>'1'!IN99</f>
        <v>0</v>
      </c>
      <c r="BN99" s="231" t="str">
        <f>'1'!IP99</f>
        <v/>
      </c>
      <c r="BO99" s="247" t="str">
        <f>'1'!IQ99</f>
        <v/>
      </c>
      <c r="BP99" s="233" t="str">
        <f>'1'!JC99</f>
        <v/>
      </c>
      <c r="BQ99" s="27">
        <f>'1'!JD99</f>
        <v>0</v>
      </c>
      <c r="BR99" s="230" t="str">
        <f>'1'!JF99</f>
        <v/>
      </c>
      <c r="BS99" s="246" t="str">
        <f>'1'!JG99</f>
        <v/>
      </c>
      <c r="BT99" s="236" t="str">
        <f>'1'!JS99</f>
        <v/>
      </c>
      <c r="BU99" s="39">
        <f>'1'!JT99</f>
        <v>0</v>
      </c>
      <c r="BV99" s="231" t="str">
        <f>'1'!JV99</f>
        <v/>
      </c>
      <c r="BW99" s="247" t="str">
        <f>'1'!JW99</f>
        <v/>
      </c>
      <c r="BX99" s="233" t="str">
        <f>'1'!KI99</f>
        <v/>
      </c>
      <c r="BY99" s="27">
        <f>'1'!KJ99</f>
        <v>0</v>
      </c>
      <c r="BZ99" s="230" t="str">
        <f>'1'!KL99</f>
        <v/>
      </c>
      <c r="CA99" s="246" t="str">
        <f>'1'!KM99</f>
        <v/>
      </c>
      <c r="CB99" s="236" t="str">
        <f>'1'!KY99</f>
        <v/>
      </c>
      <c r="CC99" s="39">
        <f>'1'!KZ99</f>
        <v>0</v>
      </c>
      <c r="CD99" s="231" t="str">
        <f>'1'!LB99</f>
        <v/>
      </c>
      <c r="CE99" s="247" t="str">
        <f>'1'!LC99</f>
        <v/>
      </c>
      <c r="CF99" s="247"/>
      <c r="CG99" s="247"/>
      <c r="CH99" s="233" t="str">
        <f t="shared" si="208"/>
        <v/>
      </c>
      <c r="CI99" s="24">
        <f>'1'!HX99</f>
        <v>0</v>
      </c>
      <c r="CJ99" s="24" t="str">
        <f>'1'!HZ99</f>
        <v/>
      </c>
      <c r="CK99" s="248" t="str">
        <f>'1'!IA99</f>
        <v/>
      </c>
      <c r="CL99" s="236" t="str">
        <f t="shared" si="209"/>
        <v/>
      </c>
      <c r="CM99" s="36">
        <f>'1'!IN99</f>
        <v>0</v>
      </c>
      <c r="CN99" s="36" t="str">
        <f>'1'!IP99</f>
        <v/>
      </c>
      <c r="CO99" s="249" t="str">
        <f>'1'!IQ99</f>
        <v/>
      </c>
      <c r="CP99" s="233" t="str">
        <f t="shared" si="210"/>
        <v/>
      </c>
      <c r="CQ99" s="24">
        <f>'1'!JD99</f>
        <v>0</v>
      </c>
      <c r="CR99" s="24" t="str">
        <f>'1'!JF99</f>
        <v/>
      </c>
      <c r="CS99" s="248" t="str">
        <f>'1'!JG99</f>
        <v/>
      </c>
      <c r="CT99" s="236" t="str">
        <f t="shared" si="211"/>
        <v/>
      </c>
      <c r="CU99" s="36">
        <f>'1'!JT99</f>
        <v>0</v>
      </c>
      <c r="CV99" s="36" t="str">
        <f>'1'!JV99</f>
        <v/>
      </c>
      <c r="CW99" s="249" t="str">
        <f>'1'!JW99</f>
        <v/>
      </c>
      <c r="CX99" s="233" t="str">
        <f t="shared" si="212"/>
        <v>#REF!</v>
      </c>
      <c r="CY99" s="24">
        <f>'1'!KJ99</f>
        <v>0</v>
      </c>
      <c r="CZ99" s="24" t="str">
        <f>'1'!KL99</f>
        <v/>
      </c>
      <c r="DA99" s="24" t="str">
        <f>'1'!KM99</f>
        <v/>
      </c>
      <c r="DB99" s="236" t="str">
        <f t="shared" si="213"/>
        <v>#REF!</v>
      </c>
      <c r="DC99" s="36">
        <f>'1'!KZ99</f>
        <v>0</v>
      </c>
      <c r="DD99" s="36" t="str">
        <f>'1'!LB99</f>
        <v/>
      </c>
      <c r="DE99" s="36" t="str">
        <f>'1'!LC99</f>
        <v/>
      </c>
      <c r="DF99" s="233" t="str">
        <f t="shared" si="214"/>
        <v>#REF!</v>
      </c>
      <c r="DG99" s="24" t="str">
        <f t="shared" ref="DG99:DI99" si="394">#REF!</f>
        <v>#REF!</v>
      </c>
      <c r="DH99" s="24" t="str">
        <f t="shared" si="394"/>
        <v>#REF!</v>
      </c>
      <c r="DI99" s="24" t="str">
        <f t="shared" si="394"/>
        <v>#REF!</v>
      </c>
      <c r="DJ99" s="236" t="str">
        <f t="shared" si="216"/>
        <v>#REF!</v>
      </c>
      <c r="DK99" s="36" t="str">
        <f t="shared" ref="DK99:DM99" si="395">#REF!</f>
        <v>#REF!</v>
      </c>
      <c r="DL99" s="36" t="str">
        <f t="shared" si="395"/>
        <v>#REF!</v>
      </c>
      <c r="DM99" s="36" t="str">
        <f t="shared" si="395"/>
        <v>#REF!</v>
      </c>
      <c r="DN99" s="159" t="str">
        <f t="shared" si="218"/>
        <v>#REF!</v>
      </c>
      <c r="DO99" s="24" t="str">
        <f t="shared" ref="DO99:DQ99" si="396">#REF!</f>
        <v>#REF!</v>
      </c>
      <c r="DP99" s="24" t="str">
        <f t="shared" si="396"/>
        <v>#REF!</v>
      </c>
      <c r="DQ99" s="24" t="str">
        <f t="shared" si="396"/>
        <v>#REF!</v>
      </c>
      <c r="DR99" s="209" t="str">
        <f t="shared" si="220"/>
        <v>#REF!</v>
      </c>
      <c r="DS99" s="210" t="str">
        <f t="shared" si="13"/>
        <v>#REF!</v>
      </c>
      <c r="DT99" s="210" t="str">
        <f t="shared" ref="DT99:DU99" si="397">#REF!</f>
        <v>#REF!</v>
      </c>
      <c r="DU99" s="210" t="str">
        <f t="shared" si="397"/>
        <v>#REF!</v>
      </c>
    </row>
    <row r="100" ht="15.75" customHeight="1">
      <c r="A100" s="228" t="str">
        <f>'1'!A100</f>
        <v/>
      </c>
      <c r="B100" s="229" t="str">
        <f>'1'!B100</f>
        <v/>
      </c>
      <c r="C100" s="232">
        <f>'1'!C100</f>
        <v>0</v>
      </c>
      <c r="D100" s="233">
        <f>'1'!G100</f>
        <v>1</v>
      </c>
      <c r="E100" s="27">
        <f>'1'!H100</f>
        <v>0</v>
      </c>
      <c r="F100" s="230" t="str">
        <f>'1'!J100</f>
        <v/>
      </c>
      <c r="G100" s="230" t="str">
        <f>'1'!K100</f>
        <v/>
      </c>
      <c r="H100" s="236">
        <f>'1'!W100</f>
        <v>1</v>
      </c>
      <c r="I100" s="39">
        <f>'1'!X100</f>
        <v>0</v>
      </c>
      <c r="J100" s="231" t="str">
        <f>'1'!Z100</f>
        <v/>
      </c>
      <c r="K100" s="231" t="str">
        <f>'1'!AA100</f>
        <v/>
      </c>
      <c r="L100" s="233">
        <f>'1'!AM100</f>
        <v>2</v>
      </c>
      <c r="M100" s="27">
        <f>'1'!AN100</f>
        <v>0</v>
      </c>
      <c r="N100" s="230" t="str">
        <f>'1'!AP100</f>
        <v/>
      </c>
      <c r="O100" s="230" t="str">
        <f>'1'!AQ100</f>
        <v/>
      </c>
      <c r="P100" s="236">
        <f>'1'!BC100</f>
        <v>4</v>
      </c>
      <c r="Q100" s="39">
        <f>'1'!BD100</f>
        <v>0</v>
      </c>
      <c r="R100" s="231" t="str">
        <f>'1'!BF100</f>
        <v/>
      </c>
      <c r="S100" s="231" t="str">
        <f>'1'!BG100</f>
        <v/>
      </c>
      <c r="T100" s="233">
        <f>'1'!BS100</f>
        <v>4</v>
      </c>
      <c r="U100" s="27">
        <f>'1'!BT100</f>
        <v>0</v>
      </c>
      <c r="V100" s="230" t="str">
        <f>'1'!BV100</f>
        <v/>
      </c>
      <c r="W100" s="230" t="str">
        <f>'1'!BW100</f>
        <v/>
      </c>
      <c r="X100" s="236">
        <f>'1'!CI100</f>
        <v>2</v>
      </c>
      <c r="Y100" s="39">
        <f>'1'!CJ100</f>
        <v>0</v>
      </c>
      <c r="Z100" s="231" t="str">
        <f>'1'!CL100</f>
        <v/>
      </c>
      <c r="AA100" s="231" t="str">
        <f>'1'!CM100</f>
        <v/>
      </c>
      <c r="AB100" s="233">
        <f>'1'!CY100</f>
        <v>2</v>
      </c>
      <c r="AC100" s="27">
        <f>'1'!CZ100</f>
        <v>0</v>
      </c>
      <c r="AD100" s="226" t="str">
        <f>'1'!DB100</f>
        <v/>
      </c>
      <c r="AE100" s="230" t="str">
        <f>'1'!DC100</f>
        <v/>
      </c>
      <c r="AF100" s="236">
        <f>'1'!DO100</f>
        <v>2</v>
      </c>
      <c r="AG100" s="39">
        <f>'1'!DP100</f>
        <v>0</v>
      </c>
      <c r="AH100" s="231" t="str">
        <f>'1'!DR100</f>
        <v/>
      </c>
      <c r="AI100" s="231" t="str">
        <f>'1'!DS100</f>
        <v/>
      </c>
      <c r="AJ100" s="233">
        <f>'1'!EE100</f>
        <v>5</v>
      </c>
      <c r="AK100" s="27">
        <f>'1'!EF100</f>
        <v>0</v>
      </c>
      <c r="AL100" s="230" t="str">
        <f>'1'!EH100</f>
        <v/>
      </c>
      <c r="AM100" s="230" t="str">
        <f>'1'!EI100</f>
        <v/>
      </c>
      <c r="AN100" s="236">
        <f>'1'!EU100</f>
        <v>19</v>
      </c>
      <c r="AO100" s="39">
        <f>'1'!EV100</f>
        <v>0</v>
      </c>
      <c r="AP100" s="231" t="str">
        <f>'1'!EX100</f>
        <v/>
      </c>
      <c r="AQ100" s="231" t="str">
        <f>'1'!EY100</f>
        <v/>
      </c>
      <c r="AR100" s="233">
        <f>'1'!FK100</f>
        <v>4</v>
      </c>
      <c r="AS100" s="27">
        <f>'1'!FL100</f>
        <v>0</v>
      </c>
      <c r="AT100" s="230" t="str">
        <f>'1'!FN100</f>
        <v/>
      </c>
      <c r="AU100" s="230" t="str">
        <f>'1'!FO100</f>
        <v/>
      </c>
      <c r="AV100" s="236">
        <f>'1'!GA100</f>
        <v>2</v>
      </c>
      <c r="AW100" s="39">
        <f>'1'!GB100</f>
        <v>0</v>
      </c>
      <c r="AX100" s="231" t="str">
        <f>'1'!GD100</f>
        <v/>
      </c>
      <c r="AY100" s="231" t="str">
        <f>'1'!GE100</f>
        <v/>
      </c>
      <c r="AZ100" s="233">
        <f>'1'!GQ100</f>
        <v>3</v>
      </c>
      <c r="BA100" s="27">
        <f>'1'!GR100</f>
        <v>0</v>
      </c>
      <c r="BB100" s="230" t="str">
        <f>'1'!GT100</f>
        <v/>
      </c>
      <c r="BC100" s="230" t="str">
        <f>'1'!GU100</f>
        <v/>
      </c>
      <c r="BD100" s="236">
        <f>'1'!HG100</f>
        <v>5</v>
      </c>
      <c r="BE100" s="39">
        <f>'1'!HH100</f>
        <v>0</v>
      </c>
      <c r="BF100" s="231" t="str">
        <f>'1'!HJ100</f>
        <v/>
      </c>
      <c r="BG100" s="231" t="str">
        <f>'1'!HK100</f>
        <v/>
      </c>
      <c r="BH100" s="233" t="str">
        <f>'1'!HW100</f>
        <v/>
      </c>
      <c r="BI100" s="27">
        <f>'1'!HX100</f>
        <v>0</v>
      </c>
      <c r="BJ100" s="230" t="str">
        <f>'1'!HZ100</f>
        <v/>
      </c>
      <c r="BK100" s="230" t="str">
        <f>'1'!IA100</f>
        <v/>
      </c>
      <c r="BL100" s="236" t="str">
        <f>'1'!IM100</f>
        <v/>
      </c>
      <c r="BM100" s="39">
        <f>'1'!IN100</f>
        <v>0</v>
      </c>
      <c r="BN100" s="231" t="str">
        <f>'1'!IP100</f>
        <v/>
      </c>
      <c r="BO100" s="231" t="str">
        <f>'1'!IQ100</f>
        <v/>
      </c>
      <c r="BP100" s="233" t="str">
        <f>'1'!JC100</f>
        <v/>
      </c>
      <c r="BQ100" s="27">
        <f>'1'!JD100</f>
        <v>0</v>
      </c>
      <c r="BR100" s="230" t="str">
        <f>'1'!JF100</f>
        <v/>
      </c>
      <c r="BS100" s="230" t="str">
        <f>'1'!JG100</f>
        <v/>
      </c>
      <c r="BT100" s="236" t="str">
        <f>'1'!JS100</f>
        <v/>
      </c>
      <c r="BU100" s="39">
        <f>'1'!JT100</f>
        <v>0</v>
      </c>
      <c r="BV100" s="231" t="str">
        <f>'1'!JV100</f>
        <v/>
      </c>
      <c r="BW100" s="231" t="str">
        <f>'1'!JW100</f>
        <v/>
      </c>
      <c r="BX100" s="233" t="str">
        <f>'1'!KI100</f>
        <v/>
      </c>
      <c r="BY100" s="27">
        <f>'1'!KJ100</f>
        <v>0</v>
      </c>
      <c r="BZ100" s="230" t="str">
        <f>'1'!KL100</f>
        <v/>
      </c>
      <c r="CA100" s="230" t="str">
        <f>'1'!KM100</f>
        <v/>
      </c>
      <c r="CB100" s="236" t="str">
        <f>'1'!KY100</f>
        <v/>
      </c>
      <c r="CC100" s="39">
        <f>'1'!KZ100</f>
        <v>0</v>
      </c>
      <c r="CD100" s="231" t="str">
        <f>'1'!LB100</f>
        <v/>
      </c>
      <c r="CE100" s="231" t="str">
        <f>'1'!LC100</f>
        <v/>
      </c>
      <c r="CF100" s="231"/>
      <c r="CG100" s="231"/>
      <c r="CH100" s="233" t="str">
        <f t="shared" si="208"/>
        <v/>
      </c>
      <c r="CI100" s="26">
        <f>'1'!HX100</f>
        <v>0</v>
      </c>
      <c r="CJ100" s="24" t="str">
        <f>'1'!HZ100</f>
        <v/>
      </c>
      <c r="CK100" s="234" t="str">
        <f>'1'!IA100</f>
        <v/>
      </c>
      <c r="CL100" s="236" t="str">
        <f t="shared" si="209"/>
        <v/>
      </c>
      <c r="CM100" s="38">
        <f>'1'!IN100</f>
        <v>0</v>
      </c>
      <c r="CN100" s="36" t="str">
        <f>'1'!IP100</f>
        <v/>
      </c>
      <c r="CO100" s="235" t="str">
        <f>'1'!IQ100</f>
        <v/>
      </c>
      <c r="CP100" s="233" t="str">
        <f t="shared" si="210"/>
        <v/>
      </c>
      <c r="CQ100" s="26">
        <f>'1'!JD100</f>
        <v>0</v>
      </c>
      <c r="CR100" s="24" t="str">
        <f>'1'!JF100</f>
        <v/>
      </c>
      <c r="CS100" s="234" t="str">
        <f>'1'!JG100</f>
        <v/>
      </c>
      <c r="CT100" s="236" t="str">
        <f t="shared" si="211"/>
        <v/>
      </c>
      <c r="CU100" s="38">
        <f>'1'!JT100</f>
        <v>0</v>
      </c>
      <c r="CV100" s="36" t="str">
        <f>'1'!JV100</f>
        <v/>
      </c>
      <c r="CW100" s="235" t="str">
        <f>'1'!JW100</f>
        <v/>
      </c>
      <c r="CX100" s="233" t="str">
        <f t="shared" si="212"/>
        <v>#REF!</v>
      </c>
      <c r="CY100" s="24">
        <f>'1'!KJ100</f>
        <v>0</v>
      </c>
      <c r="CZ100" s="24" t="str">
        <f>'1'!KL100</f>
        <v/>
      </c>
      <c r="DA100" s="24" t="str">
        <f>'1'!KM100</f>
        <v/>
      </c>
      <c r="DB100" s="236" t="str">
        <f t="shared" si="213"/>
        <v>#REF!</v>
      </c>
      <c r="DC100" s="36">
        <f>'1'!KZ100</f>
        <v>0</v>
      </c>
      <c r="DD100" s="36" t="str">
        <f>'1'!LB100</f>
        <v/>
      </c>
      <c r="DE100" s="36" t="str">
        <f>'1'!LC100</f>
        <v/>
      </c>
      <c r="DF100" s="233" t="str">
        <f t="shared" si="214"/>
        <v>#REF!</v>
      </c>
      <c r="DG100" s="24" t="str">
        <f t="shared" ref="DG100:DI100" si="398">#REF!</f>
        <v>#REF!</v>
      </c>
      <c r="DH100" s="24" t="str">
        <f t="shared" si="398"/>
        <v>#REF!</v>
      </c>
      <c r="DI100" s="24" t="str">
        <f t="shared" si="398"/>
        <v>#REF!</v>
      </c>
      <c r="DJ100" s="236" t="str">
        <f t="shared" si="216"/>
        <v>#REF!</v>
      </c>
      <c r="DK100" s="36" t="str">
        <f t="shared" ref="DK100:DM100" si="399">#REF!</f>
        <v>#REF!</v>
      </c>
      <c r="DL100" s="36" t="str">
        <f t="shared" si="399"/>
        <v>#REF!</v>
      </c>
      <c r="DM100" s="36" t="str">
        <f t="shared" si="399"/>
        <v>#REF!</v>
      </c>
      <c r="DN100" s="159" t="str">
        <f t="shared" si="218"/>
        <v>#REF!</v>
      </c>
      <c r="DO100" s="24" t="str">
        <f t="shared" ref="DO100:DQ100" si="400">#REF!</f>
        <v>#REF!</v>
      </c>
      <c r="DP100" s="24" t="str">
        <f t="shared" si="400"/>
        <v>#REF!</v>
      </c>
      <c r="DQ100" s="24" t="str">
        <f t="shared" si="400"/>
        <v>#REF!</v>
      </c>
      <c r="DR100" s="209" t="str">
        <f t="shared" si="220"/>
        <v>#REF!</v>
      </c>
      <c r="DS100" s="210" t="str">
        <f t="shared" si="13"/>
        <v>#REF!</v>
      </c>
      <c r="DT100" s="210" t="str">
        <f t="shared" ref="DT100:DU100" si="401">#REF!</f>
        <v>#REF!</v>
      </c>
      <c r="DU100" s="210" t="str">
        <f t="shared" si="401"/>
        <v>#REF!</v>
      </c>
    </row>
    <row r="101" ht="15.75" customHeight="1">
      <c r="A101" s="250" t="str">
        <f>'1'!A101</f>
        <v/>
      </c>
      <c r="B101" s="251" t="str">
        <f>'1'!B101</f>
        <v/>
      </c>
      <c r="C101" s="252">
        <f>'1'!C101</f>
        <v>0</v>
      </c>
      <c r="D101" s="253">
        <f>'1'!G101</f>
        <v>1</v>
      </c>
      <c r="E101" s="254">
        <f>'1'!H101</f>
        <v>0</v>
      </c>
      <c r="F101" s="255"/>
      <c r="G101" s="256">
        <f>'1'!K101</f>
        <v>0</v>
      </c>
      <c r="H101" s="253">
        <f>'1'!W101</f>
        <v>1</v>
      </c>
      <c r="I101" s="254">
        <f>'1'!X101</f>
        <v>0</v>
      </c>
      <c r="J101" s="255" t="str">
        <f>'1'!Z101</f>
        <v/>
      </c>
      <c r="K101" s="256">
        <f>'1'!AA101</f>
        <v>0</v>
      </c>
      <c r="L101" s="253">
        <f>'1'!AM101</f>
        <v>2</v>
      </c>
      <c r="M101" s="254">
        <f>'1'!AN101</f>
        <v>0</v>
      </c>
      <c r="N101" s="255" t="str">
        <f>'1'!AP101</f>
        <v/>
      </c>
      <c r="O101" s="256">
        <f>'1'!AQ101</f>
        <v>0</v>
      </c>
      <c r="P101" s="253">
        <f>'1'!BC101</f>
        <v>4</v>
      </c>
      <c r="Q101" s="254">
        <f>'1'!BD101</f>
        <v>0</v>
      </c>
      <c r="R101" s="255" t="str">
        <f>'1'!BF101</f>
        <v/>
      </c>
      <c r="S101" s="256">
        <f>'1'!BG101</f>
        <v>0</v>
      </c>
      <c r="T101" s="253">
        <f>'1'!BS101</f>
        <v>4</v>
      </c>
      <c r="U101" s="254">
        <f>'1'!BT101</f>
        <v>0</v>
      </c>
      <c r="V101" s="255" t="str">
        <f>'1'!BV101</f>
        <v/>
      </c>
      <c r="W101" s="256">
        <f>'1'!BW101</f>
        <v>0</v>
      </c>
      <c r="X101" s="253">
        <f>'1'!CI101</f>
        <v>2</v>
      </c>
      <c r="Y101" s="254">
        <f>'1'!CJ101</f>
        <v>0</v>
      </c>
      <c r="Z101" s="255" t="str">
        <f>'1'!CL101</f>
        <v/>
      </c>
      <c r="AA101" s="256">
        <f>'1'!CM101</f>
        <v>0</v>
      </c>
      <c r="AB101" s="253">
        <f>'1'!CY101</f>
        <v>2</v>
      </c>
      <c r="AC101" s="254">
        <f>'1'!CZ101</f>
        <v>0</v>
      </c>
      <c r="AD101" s="257" t="str">
        <f>'1'!DB101</f>
        <v/>
      </c>
      <c r="AE101" s="256">
        <f>'1'!DC101</f>
        <v>0</v>
      </c>
      <c r="AF101" s="253">
        <f>'1'!DO101</f>
        <v>2</v>
      </c>
      <c r="AG101" s="254">
        <f>'1'!DP101</f>
        <v>0</v>
      </c>
      <c r="AH101" s="255" t="str">
        <f>'1'!DR101</f>
        <v/>
      </c>
      <c r="AI101" s="256">
        <f>'1'!DS101</f>
        <v>0</v>
      </c>
      <c r="AJ101" s="253">
        <f>'1'!EE101</f>
        <v>5</v>
      </c>
      <c r="AK101" s="254">
        <f>'1'!EF101</f>
        <v>0</v>
      </c>
      <c r="AL101" s="255" t="str">
        <f>'1'!EH101</f>
        <v/>
      </c>
      <c r="AM101" s="256">
        <f>'1'!EI101</f>
        <v>0</v>
      </c>
      <c r="AN101" s="253">
        <f>'1'!EU101</f>
        <v>19</v>
      </c>
      <c r="AO101" s="254">
        <f>'1'!EV101</f>
        <v>0</v>
      </c>
      <c r="AP101" s="255" t="str">
        <f>'1'!EX101</f>
        <v/>
      </c>
      <c r="AQ101" s="256">
        <f>'1'!EY101</f>
        <v>0</v>
      </c>
      <c r="AR101" s="253">
        <f>'1'!FK101</f>
        <v>4</v>
      </c>
      <c r="AS101" s="254">
        <f>'1'!FL101</f>
        <v>0</v>
      </c>
      <c r="AT101" s="255" t="str">
        <f>'1'!FN101</f>
        <v/>
      </c>
      <c r="AU101" s="256">
        <f>'1'!FO101</f>
        <v>0</v>
      </c>
      <c r="AV101" s="253">
        <f>'1'!GA101</f>
        <v>2</v>
      </c>
      <c r="AW101" s="254">
        <f>'1'!GB101</f>
        <v>0</v>
      </c>
      <c r="AX101" s="255" t="str">
        <f>'1'!GD101</f>
        <v/>
      </c>
      <c r="AY101" s="256">
        <f>'1'!GE101</f>
        <v>0</v>
      </c>
      <c r="AZ101" s="253">
        <f>'1'!GQ101</f>
        <v>3</v>
      </c>
      <c r="BA101" s="254">
        <f>'1'!GR101</f>
        <v>0</v>
      </c>
      <c r="BB101" s="255" t="str">
        <f>'1'!GT101</f>
        <v/>
      </c>
      <c r="BC101" s="256">
        <f>'1'!GU101</f>
        <v>0</v>
      </c>
      <c r="BD101" s="253">
        <f>'1'!HG101</f>
        <v>5</v>
      </c>
      <c r="BE101" s="254">
        <f>'1'!HH101</f>
        <v>0</v>
      </c>
      <c r="BF101" s="255" t="str">
        <f>'1'!HJ101</f>
        <v/>
      </c>
      <c r="BG101" s="256">
        <f>'1'!HK101</f>
        <v>0</v>
      </c>
      <c r="BH101" s="253" t="str">
        <f>'1'!HW101</f>
        <v/>
      </c>
      <c r="BI101" s="254">
        <f>'1'!HX101</f>
        <v>0</v>
      </c>
      <c r="BJ101" s="255" t="str">
        <f>'1'!HZ101</f>
        <v/>
      </c>
      <c r="BK101" s="256">
        <f>'1'!IA101</f>
        <v>0</v>
      </c>
      <c r="BL101" s="253" t="str">
        <f>'1'!IM101</f>
        <v/>
      </c>
      <c r="BM101" s="254">
        <f>'1'!IN101</f>
        <v>0</v>
      </c>
      <c r="BN101" s="255" t="str">
        <f>'1'!IP101</f>
        <v/>
      </c>
      <c r="BO101" s="256">
        <f>'1'!IQ101</f>
        <v>0</v>
      </c>
      <c r="BP101" s="253" t="str">
        <f>'1'!JC101</f>
        <v/>
      </c>
      <c r="BQ101" s="254">
        <f>'1'!JD101</f>
        <v>0</v>
      </c>
      <c r="BR101" s="255" t="str">
        <f>'1'!JF101</f>
        <v/>
      </c>
      <c r="BS101" s="256">
        <f>'1'!JG101</f>
        <v>0</v>
      </c>
      <c r="BT101" s="253" t="str">
        <f>'1'!JS101</f>
        <v/>
      </c>
      <c r="BU101" s="254">
        <f>'1'!JT101</f>
        <v>0</v>
      </c>
      <c r="BV101" s="255" t="str">
        <f>'1'!JV101</f>
        <v/>
      </c>
      <c r="BW101" s="256">
        <f>'1'!JW101</f>
        <v>0</v>
      </c>
      <c r="BX101" s="253" t="str">
        <f>'1'!KI101</f>
        <v/>
      </c>
      <c r="BY101" s="254">
        <f>'1'!KJ101</f>
        <v>0</v>
      </c>
      <c r="BZ101" s="255" t="str">
        <f>'1'!KL101</f>
        <v/>
      </c>
      <c r="CA101" s="256">
        <f>'1'!KM101</f>
        <v>0</v>
      </c>
      <c r="CB101" s="253" t="str">
        <f>'1'!KY101</f>
        <v/>
      </c>
      <c r="CC101" s="254">
        <f>'1'!KZ101</f>
        <v>0</v>
      </c>
      <c r="CD101" s="255" t="str">
        <f>'1'!LB101</f>
        <v/>
      </c>
      <c r="CE101" s="256">
        <f>'1'!LC101</f>
        <v>0</v>
      </c>
      <c r="CF101" s="256"/>
      <c r="CG101" s="256"/>
      <c r="CH101" s="253" t="str">
        <f t="shared" si="208"/>
        <v/>
      </c>
      <c r="CI101" s="258">
        <f>'1'!HX101</f>
        <v>0</v>
      </c>
      <c r="CJ101" s="259" t="str">
        <f>'1'!HZ101</f>
        <v/>
      </c>
      <c r="CK101" s="260">
        <f>'1'!IA101</f>
        <v>0</v>
      </c>
      <c r="CL101" s="253" t="str">
        <f t="shared" si="209"/>
        <v/>
      </c>
      <c r="CM101" s="258">
        <f>'1'!IN101</f>
        <v>0</v>
      </c>
      <c r="CN101" s="259" t="str">
        <f>'1'!IP101</f>
        <v/>
      </c>
      <c r="CO101" s="260">
        <f>'1'!IQ101</f>
        <v>0</v>
      </c>
      <c r="CP101" s="253" t="str">
        <f t="shared" si="210"/>
        <v/>
      </c>
      <c r="CQ101" s="258">
        <f>'1'!JD101</f>
        <v>0</v>
      </c>
      <c r="CR101" s="259" t="str">
        <f>'1'!JF101</f>
        <v/>
      </c>
      <c r="CS101" s="260">
        <f>'1'!JG101</f>
        <v>0</v>
      </c>
      <c r="CT101" s="253" t="str">
        <f t="shared" si="211"/>
        <v/>
      </c>
      <c r="CU101" s="258">
        <f>'1'!JT101</f>
        <v>0</v>
      </c>
      <c r="CV101" s="259" t="str">
        <f>'1'!JV101</f>
        <v/>
      </c>
      <c r="CW101" s="260">
        <f>'1'!JW101</f>
        <v>0</v>
      </c>
      <c r="CX101" s="253" t="str">
        <f t="shared" si="212"/>
        <v>#REF!</v>
      </c>
      <c r="CY101" s="259">
        <f>'1'!KJ101</f>
        <v>0</v>
      </c>
      <c r="CZ101" s="259" t="str">
        <f>'1'!KL101</f>
        <v/>
      </c>
      <c r="DA101" s="261">
        <f>'1'!KM101</f>
        <v>0</v>
      </c>
      <c r="DB101" s="253" t="str">
        <f t="shared" si="213"/>
        <v>#REF!</v>
      </c>
      <c r="DC101" s="259">
        <f>'1'!KZ101</f>
        <v>0</v>
      </c>
      <c r="DD101" s="259" t="str">
        <f>'1'!LB101</f>
        <v/>
      </c>
      <c r="DE101" s="261">
        <f>'1'!LC101</f>
        <v>0</v>
      </c>
      <c r="DF101" s="253" t="str">
        <f t="shared" si="214"/>
        <v>#REF!</v>
      </c>
      <c r="DG101" s="259" t="str">
        <f t="shared" ref="DG101:DI101" si="402">#REF!</f>
        <v>#REF!</v>
      </c>
      <c r="DH101" s="259" t="str">
        <f t="shared" si="402"/>
        <v>#REF!</v>
      </c>
      <c r="DI101" s="259" t="str">
        <f t="shared" si="402"/>
        <v>#REF!</v>
      </c>
      <c r="DJ101" s="253" t="str">
        <f t="shared" si="216"/>
        <v>#REF!</v>
      </c>
      <c r="DK101" s="259" t="str">
        <f t="shared" ref="DK101:DM101" si="403">#REF!</f>
        <v>#REF!</v>
      </c>
      <c r="DL101" s="259" t="str">
        <f t="shared" si="403"/>
        <v>#REF!</v>
      </c>
      <c r="DM101" s="259" t="str">
        <f t="shared" si="403"/>
        <v>#REF!</v>
      </c>
      <c r="DN101" s="139" t="str">
        <f t="shared" si="218"/>
        <v>#REF!</v>
      </c>
      <c r="DO101" s="259" t="str">
        <f t="shared" ref="DO101:DQ101" si="404">#REF!</f>
        <v>#REF!</v>
      </c>
      <c r="DP101" s="259" t="str">
        <f t="shared" si="404"/>
        <v>#REF!</v>
      </c>
      <c r="DQ101" s="259" t="str">
        <f t="shared" si="404"/>
        <v>#REF!</v>
      </c>
      <c r="DR101" s="139" t="str">
        <f t="shared" si="220"/>
        <v>#REF!</v>
      </c>
      <c r="DS101" s="259" t="str">
        <f t="shared" si="13"/>
        <v>#REF!</v>
      </c>
      <c r="DT101" s="259" t="str">
        <f t="shared" ref="DT101:DU101" si="405">#REF!</f>
        <v>#REF!</v>
      </c>
      <c r="DU101" s="259" t="str">
        <f t="shared" si="405"/>
        <v>#REF!</v>
      </c>
    </row>
    <row r="102" ht="15.75" customHeight="1">
      <c r="A102" s="228">
        <f>'1'!A102</f>
        <v>46204</v>
      </c>
      <c r="B102" s="229" t="str">
        <f>'1'!B102</f>
        <v>水</v>
      </c>
      <c r="C102" s="232">
        <f>'1'!C102</f>
        <v>0</v>
      </c>
      <c r="D102" s="233">
        <f>'1'!G102</f>
        <v>1</v>
      </c>
      <c r="E102" s="27">
        <f>'1'!H102</f>
        <v>0</v>
      </c>
      <c r="F102" s="230" t="str">
        <f>'1'!J102</f>
        <v/>
      </c>
      <c r="G102" s="230" t="str">
        <f>'1'!K102</f>
        <v/>
      </c>
      <c r="H102" s="236">
        <f>'1'!W102</f>
        <v>1</v>
      </c>
      <c r="I102" s="39">
        <f>'1'!X102</f>
        <v>0</v>
      </c>
      <c r="J102" s="231" t="str">
        <f>'1'!Z102</f>
        <v/>
      </c>
      <c r="K102" s="231" t="str">
        <f>'1'!AA102</f>
        <v/>
      </c>
      <c r="L102" s="233">
        <f>'1'!AM102</f>
        <v>2</v>
      </c>
      <c r="M102" s="27">
        <f>'1'!AN102</f>
        <v>0</v>
      </c>
      <c r="N102" s="230" t="str">
        <f>'1'!AP102</f>
        <v/>
      </c>
      <c r="O102" s="230" t="str">
        <f>'1'!AQ102</f>
        <v/>
      </c>
      <c r="P102" s="236">
        <f>'1'!BC102</f>
        <v>4</v>
      </c>
      <c r="Q102" s="39">
        <f>'1'!BD102</f>
        <v>0</v>
      </c>
      <c r="R102" s="231" t="str">
        <f>'1'!BF102</f>
        <v/>
      </c>
      <c r="S102" s="231" t="str">
        <f>'1'!BG102</f>
        <v/>
      </c>
      <c r="T102" s="233">
        <f>'1'!BS102</f>
        <v>4</v>
      </c>
      <c r="U102" s="27">
        <f>'1'!BT102</f>
        <v>0</v>
      </c>
      <c r="V102" s="230" t="str">
        <f>'1'!BV102</f>
        <v/>
      </c>
      <c r="W102" s="230" t="str">
        <f>'1'!BW102</f>
        <v/>
      </c>
      <c r="X102" s="236">
        <f>'1'!CI102</f>
        <v>2</v>
      </c>
      <c r="Y102" s="39">
        <f>'1'!CJ102</f>
        <v>0</v>
      </c>
      <c r="Z102" s="231" t="str">
        <f>'1'!CL102</f>
        <v/>
      </c>
      <c r="AA102" s="231" t="str">
        <f>'1'!CM102</f>
        <v/>
      </c>
      <c r="AB102" s="233">
        <f>'1'!CY102</f>
        <v>2</v>
      </c>
      <c r="AC102" s="27">
        <f>'1'!CZ102</f>
        <v>0</v>
      </c>
      <c r="AD102" s="226" t="str">
        <f>'1'!DB102</f>
        <v/>
      </c>
      <c r="AE102" s="230" t="str">
        <f>'1'!DC102</f>
        <v/>
      </c>
      <c r="AF102" s="236">
        <f>'1'!DO102</f>
        <v>2</v>
      </c>
      <c r="AG102" s="39">
        <f>'1'!DP102</f>
        <v>0</v>
      </c>
      <c r="AH102" s="231" t="str">
        <f>'1'!DR102</f>
        <v/>
      </c>
      <c r="AI102" s="231" t="str">
        <f>'1'!DS102</f>
        <v/>
      </c>
      <c r="AJ102" s="233">
        <f>'1'!EE102</f>
        <v>5</v>
      </c>
      <c r="AK102" s="27">
        <f>'1'!EF102</f>
        <v>0</v>
      </c>
      <c r="AL102" s="230" t="str">
        <f>'1'!EH102</f>
        <v/>
      </c>
      <c r="AM102" s="230" t="str">
        <f>'1'!EI102</f>
        <v/>
      </c>
      <c r="AN102" s="236">
        <f>'1'!EU102</f>
        <v>19</v>
      </c>
      <c r="AO102" s="39">
        <f>'1'!EV102</f>
        <v>0</v>
      </c>
      <c r="AP102" s="231" t="str">
        <f>'1'!EX102</f>
        <v/>
      </c>
      <c r="AQ102" s="231" t="str">
        <f>'1'!EY102</f>
        <v/>
      </c>
      <c r="AR102" s="233">
        <f>'1'!FK102</f>
        <v>4</v>
      </c>
      <c r="AS102" s="27">
        <f>'1'!FL102</f>
        <v>0</v>
      </c>
      <c r="AT102" s="230" t="str">
        <f>'1'!FN102</f>
        <v/>
      </c>
      <c r="AU102" s="230" t="str">
        <f>'1'!FO102</f>
        <v/>
      </c>
      <c r="AV102" s="236">
        <f>'1'!GA102</f>
        <v>2</v>
      </c>
      <c r="AW102" s="39">
        <f>'1'!GB102</f>
        <v>0</v>
      </c>
      <c r="AX102" s="231" t="str">
        <f>'1'!GD102</f>
        <v/>
      </c>
      <c r="AY102" s="231" t="str">
        <f>'1'!GE102</f>
        <v/>
      </c>
      <c r="AZ102" s="233">
        <f>'1'!GQ102</f>
        <v>3</v>
      </c>
      <c r="BA102" s="27">
        <f>'1'!GR102</f>
        <v>0</v>
      </c>
      <c r="BB102" s="230" t="str">
        <f>'1'!GT102</f>
        <v/>
      </c>
      <c r="BC102" s="230" t="str">
        <f>'1'!GU102</f>
        <v/>
      </c>
      <c r="BD102" s="236">
        <f>'1'!HG102</f>
        <v>5</v>
      </c>
      <c r="BE102" s="39">
        <f>'1'!HH102</f>
        <v>0</v>
      </c>
      <c r="BF102" s="231" t="str">
        <f>'1'!HJ102</f>
        <v/>
      </c>
      <c r="BG102" s="231" t="str">
        <f>'1'!HK102</f>
        <v/>
      </c>
      <c r="BH102" s="233" t="str">
        <f>'1'!HW102</f>
        <v/>
      </c>
      <c r="BI102" s="27">
        <f>'1'!HX102</f>
        <v>0</v>
      </c>
      <c r="BJ102" s="230" t="str">
        <f>'1'!HZ102</f>
        <v/>
      </c>
      <c r="BK102" s="230" t="str">
        <f>'1'!IA102</f>
        <v/>
      </c>
      <c r="BL102" s="236" t="str">
        <f>'1'!IM102</f>
        <v/>
      </c>
      <c r="BM102" s="39">
        <f>'1'!IN102</f>
        <v>0</v>
      </c>
      <c r="BN102" s="231" t="str">
        <f>'1'!IP102</f>
        <v/>
      </c>
      <c r="BO102" s="231" t="str">
        <f>'1'!IQ102</f>
        <v/>
      </c>
      <c r="BP102" s="233" t="str">
        <f>'1'!JC102</f>
        <v/>
      </c>
      <c r="BQ102" s="27">
        <f>'1'!JD102</f>
        <v>0</v>
      </c>
      <c r="BR102" s="230" t="str">
        <f>'1'!JF102</f>
        <v/>
      </c>
      <c r="BS102" s="230" t="str">
        <f>'1'!JG102</f>
        <v/>
      </c>
      <c r="BT102" s="236" t="str">
        <f>'1'!JS102</f>
        <v/>
      </c>
      <c r="BU102" s="39">
        <f>'1'!JT102</f>
        <v>0</v>
      </c>
      <c r="BV102" s="231" t="str">
        <f>'1'!JV102</f>
        <v/>
      </c>
      <c r="BW102" s="231" t="str">
        <f>'1'!JW102</f>
        <v/>
      </c>
      <c r="BX102" s="233" t="str">
        <f>'1'!KI102</f>
        <v/>
      </c>
      <c r="BY102" s="27">
        <f>'1'!KJ102</f>
        <v>0</v>
      </c>
      <c r="BZ102" s="230" t="str">
        <f>'1'!KL102</f>
        <v/>
      </c>
      <c r="CA102" s="230" t="str">
        <f>'1'!KM102</f>
        <v/>
      </c>
      <c r="CB102" s="236" t="str">
        <f>'1'!KY102</f>
        <v/>
      </c>
      <c r="CC102" s="39">
        <f>'1'!KZ102</f>
        <v>0</v>
      </c>
      <c r="CD102" s="231" t="str">
        <f>'1'!LB102</f>
        <v/>
      </c>
      <c r="CE102" s="231" t="str">
        <f>'1'!LC102</f>
        <v/>
      </c>
      <c r="CF102" s="231"/>
      <c r="CG102" s="231"/>
      <c r="CH102" s="233" t="str">
        <f t="shared" si="208"/>
        <v/>
      </c>
      <c r="CI102" s="24">
        <f>'1'!HX102</f>
        <v>0</v>
      </c>
      <c r="CJ102" s="24" t="str">
        <f>'1'!HZ102</f>
        <v/>
      </c>
      <c r="CK102" s="234" t="str">
        <f>'1'!IA102</f>
        <v/>
      </c>
      <c r="CL102" s="236" t="str">
        <f t="shared" si="209"/>
        <v/>
      </c>
      <c r="CM102" s="36">
        <f>'1'!IN102</f>
        <v>0</v>
      </c>
      <c r="CN102" s="36" t="str">
        <f>'1'!IP102</f>
        <v/>
      </c>
      <c r="CO102" s="235" t="str">
        <f>'1'!IQ102</f>
        <v/>
      </c>
      <c r="CP102" s="233" t="str">
        <f t="shared" si="210"/>
        <v/>
      </c>
      <c r="CQ102" s="24">
        <f>'1'!JD102</f>
        <v>0</v>
      </c>
      <c r="CR102" s="24" t="str">
        <f>'1'!JF102</f>
        <v/>
      </c>
      <c r="CS102" s="234" t="str">
        <f>'1'!JG102</f>
        <v/>
      </c>
      <c r="CT102" s="236" t="str">
        <f t="shared" si="211"/>
        <v/>
      </c>
      <c r="CU102" s="36">
        <f>'1'!JT102</f>
        <v>0</v>
      </c>
      <c r="CV102" s="36" t="str">
        <f>'1'!JV102</f>
        <v/>
      </c>
      <c r="CW102" s="235" t="str">
        <f>'1'!JW102</f>
        <v/>
      </c>
      <c r="CX102" s="233" t="str">
        <f t="shared" si="212"/>
        <v>#REF!</v>
      </c>
      <c r="CY102" s="24">
        <f>'1'!KJ102</f>
        <v>0</v>
      </c>
      <c r="CZ102" s="24" t="str">
        <f>'1'!KL102</f>
        <v/>
      </c>
      <c r="DA102" s="24" t="str">
        <f>'1'!KM102</f>
        <v/>
      </c>
      <c r="DB102" s="236" t="str">
        <f t="shared" si="213"/>
        <v>#REF!</v>
      </c>
      <c r="DC102" s="36">
        <f>'1'!KZ102</f>
        <v>0</v>
      </c>
      <c r="DD102" s="36" t="str">
        <f>'1'!LB102</f>
        <v/>
      </c>
      <c r="DE102" s="36" t="str">
        <f>'1'!LC102</f>
        <v/>
      </c>
      <c r="DF102" s="233" t="str">
        <f t="shared" si="214"/>
        <v>#REF!</v>
      </c>
      <c r="DG102" s="24" t="str">
        <f t="shared" ref="DG102:DI102" si="406">#REF!</f>
        <v>#REF!</v>
      </c>
      <c r="DH102" s="24" t="str">
        <f t="shared" si="406"/>
        <v>#REF!</v>
      </c>
      <c r="DI102" s="24" t="str">
        <f t="shared" si="406"/>
        <v>#REF!</v>
      </c>
      <c r="DJ102" s="236" t="str">
        <f t="shared" si="216"/>
        <v>#REF!</v>
      </c>
      <c r="DK102" s="36" t="str">
        <f t="shared" ref="DK102:DM102" si="407">#REF!</f>
        <v>#REF!</v>
      </c>
      <c r="DL102" s="36" t="str">
        <f t="shared" si="407"/>
        <v>#REF!</v>
      </c>
      <c r="DM102" s="36" t="str">
        <f t="shared" si="407"/>
        <v>#REF!</v>
      </c>
      <c r="DN102" s="159" t="str">
        <f t="shared" si="218"/>
        <v>#REF!</v>
      </c>
      <c r="DO102" s="24" t="str">
        <f t="shared" ref="DO102:DQ102" si="408">#REF!</f>
        <v>#REF!</v>
      </c>
      <c r="DP102" s="24" t="str">
        <f t="shared" si="408"/>
        <v>#REF!</v>
      </c>
      <c r="DQ102" s="24" t="str">
        <f t="shared" si="408"/>
        <v>#REF!</v>
      </c>
      <c r="DR102" s="209" t="str">
        <f t="shared" si="220"/>
        <v>#REF!</v>
      </c>
      <c r="DS102" s="210" t="str">
        <f t="shared" si="13"/>
        <v>#REF!</v>
      </c>
      <c r="DT102" s="210" t="str">
        <f t="shared" ref="DT102:DU102" si="409">#REF!</f>
        <v>#REF!</v>
      </c>
      <c r="DU102" s="210" t="str">
        <f t="shared" si="409"/>
        <v>#REF!</v>
      </c>
    </row>
    <row r="103" ht="15.75" customHeight="1">
      <c r="A103" s="228">
        <f>'1'!A103</f>
        <v>46205</v>
      </c>
      <c r="B103" s="229" t="str">
        <f>'1'!B103</f>
        <v>木</v>
      </c>
      <c r="C103" s="232">
        <f>'1'!C103</f>
        <v>0</v>
      </c>
      <c r="D103" s="233">
        <f>'1'!G103</f>
        <v>1</v>
      </c>
      <c r="E103" s="27">
        <f>'1'!H103</f>
        <v>0</v>
      </c>
      <c r="F103" s="230" t="str">
        <f>'1'!J103</f>
        <v/>
      </c>
      <c r="G103" s="230" t="str">
        <f>'1'!K103</f>
        <v/>
      </c>
      <c r="H103" s="236">
        <f>'1'!W103</f>
        <v>1</v>
      </c>
      <c r="I103" s="39">
        <f>'1'!X103</f>
        <v>0</v>
      </c>
      <c r="J103" s="231" t="str">
        <f>'1'!Z103</f>
        <v/>
      </c>
      <c r="K103" s="231" t="str">
        <f>'1'!AA103</f>
        <v/>
      </c>
      <c r="L103" s="233">
        <f>'1'!AM103</f>
        <v>2</v>
      </c>
      <c r="M103" s="27">
        <f>'1'!AN103</f>
        <v>0</v>
      </c>
      <c r="N103" s="230" t="str">
        <f>'1'!AP103</f>
        <v/>
      </c>
      <c r="O103" s="230" t="str">
        <f>'1'!AQ103</f>
        <v/>
      </c>
      <c r="P103" s="236">
        <f>'1'!BC103</f>
        <v>4</v>
      </c>
      <c r="Q103" s="39">
        <f>'1'!BD103</f>
        <v>0</v>
      </c>
      <c r="R103" s="231" t="str">
        <f>'1'!BF103</f>
        <v/>
      </c>
      <c r="S103" s="231" t="str">
        <f>'1'!BG103</f>
        <v/>
      </c>
      <c r="T103" s="233">
        <f>'1'!BS103</f>
        <v>4</v>
      </c>
      <c r="U103" s="27">
        <f>'1'!BT103</f>
        <v>0</v>
      </c>
      <c r="V103" s="230" t="str">
        <f>'1'!BV103</f>
        <v/>
      </c>
      <c r="W103" s="230" t="str">
        <f>'1'!BW103</f>
        <v/>
      </c>
      <c r="X103" s="236">
        <f>'1'!CI103</f>
        <v>2</v>
      </c>
      <c r="Y103" s="39">
        <f>'1'!CJ103</f>
        <v>0</v>
      </c>
      <c r="Z103" s="231" t="str">
        <f>'1'!CL103</f>
        <v/>
      </c>
      <c r="AA103" s="231" t="str">
        <f>'1'!CM103</f>
        <v/>
      </c>
      <c r="AB103" s="233">
        <f>'1'!CY103</f>
        <v>2</v>
      </c>
      <c r="AC103" s="27">
        <f>'1'!CZ103</f>
        <v>0</v>
      </c>
      <c r="AD103" s="226" t="str">
        <f>'1'!DB103</f>
        <v/>
      </c>
      <c r="AE103" s="230" t="str">
        <f>'1'!DC103</f>
        <v/>
      </c>
      <c r="AF103" s="236">
        <f>'1'!DO103</f>
        <v>2</v>
      </c>
      <c r="AG103" s="39">
        <f>'1'!DP103</f>
        <v>0</v>
      </c>
      <c r="AH103" s="231" t="str">
        <f>'1'!DR103</f>
        <v/>
      </c>
      <c r="AI103" s="231" t="str">
        <f>'1'!DS103</f>
        <v/>
      </c>
      <c r="AJ103" s="233">
        <f>'1'!EE103</f>
        <v>5</v>
      </c>
      <c r="AK103" s="27">
        <f>'1'!EF103</f>
        <v>0</v>
      </c>
      <c r="AL103" s="230" t="str">
        <f>'1'!EH103</f>
        <v/>
      </c>
      <c r="AM103" s="230" t="str">
        <f>'1'!EI103</f>
        <v/>
      </c>
      <c r="AN103" s="236">
        <f>'1'!EU103</f>
        <v>19</v>
      </c>
      <c r="AO103" s="39">
        <f>'1'!EV103</f>
        <v>0</v>
      </c>
      <c r="AP103" s="231" t="str">
        <f>'1'!EX103</f>
        <v/>
      </c>
      <c r="AQ103" s="231" t="str">
        <f>'1'!EY103</f>
        <v/>
      </c>
      <c r="AR103" s="233">
        <f>'1'!FK103</f>
        <v>4</v>
      </c>
      <c r="AS103" s="27">
        <f>'1'!FL103</f>
        <v>0</v>
      </c>
      <c r="AT103" s="230" t="str">
        <f>'1'!FN103</f>
        <v/>
      </c>
      <c r="AU103" s="230" t="str">
        <f>'1'!FO103</f>
        <v/>
      </c>
      <c r="AV103" s="236">
        <f>'1'!GA103</f>
        <v>2</v>
      </c>
      <c r="AW103" s="39">
        <f>'1'!GB103</f>
        <v>0</v>
      </c>
      <c r="AX103" s="231" t="str">
        <f>'1'!GD103</f>
        <v/>
      </c>
      <c r="AY103" s="231" t="str">
        <f>'1'!GE103</f>
        <v/>
      </c>
      <c r="AZ103" s="233">
        <f>'1'!GQ103</f>
        <v>3</v>
      </c>
      <c r="BA103" s="27">
        <f>'1'!GR103</f>
        <v>0</v>
      </c>
      <c r="BB103" s="230" t="str">
        <f>'1'!GT103</f>
        <v/>
      </c>
      <c r="BC103" s="230" t="str">
        <f>'1'!GU103</f>
        <v/>
      </c>
      <c r="BD103" s="236">
        <f>'1'!HG103</f>
        <v>5</v>
      </c>
      <c r="BE103" s="39">
        <f>'1'!HH103</f>
        <v>0</v>
      </c>
      <c r="BF103" s="231" t="str">
        <f>'1'!HJ103</f>
        <v/>
      </c>
      <c r="BG103" s="231" t="str">
        <f>'1'!HK103</f>
        <v/>
      </c>
      <c r="BH103" s="233" t="str">
        <f>'1'!HW103</f>
        <v/>
      </c>
      <c r="BI103" s="27">
        <f>'1'!HX103</f>
        <v>0</v>
      </c>
      <c r="BJ103" s="230" t="str">
        <f>'1'!HZ103</f>
        <v/>
      </c>
      <c r="BK103" s="230" t="str">
        <f>'1'!IA103</f>
        <v/>
      </c>
      <c r="BL103" s="236" t="str">
        <f>'1'!IM103</f>
        <v/>
      </c>
      <c r="BM103" s="39">
        <f>'1'!IN103</f>
        <v>0</v>
      </c>
      <c r="BN103" s="231" t="str">
        <f>'1'!IP103</f>
        <v/>
      </c>
      <c r="BO103" s="231" t="str">
        <f>'1'!IQ103</f>
        <v/>
      </c>
      <c r="BP103" s="233" t="str">
        <f>'1'!JC103</f>
        <v/>
      </c>
      <c r="BQ103" s="27">
        <f>'1'!JD103</f>
        <v>0</v>
      </c>
      <c r="BR103" s="230" t="str">
        <f>'1'!JF103</f>
        <v/>
      </c>
      <c r="BS103" s="230" t="str">
        <f>'1'!JG103</f>
        <v/>
      </c>
      <c r="BT103" s="236" t="str">
        <f>'1'!JS103</f>
        <v/>
      </c>
      <c r="BU103" s="39">
        <f>'1'!JT103</f>
        <v>0</v>
      </c>
      <c r="BV103" s="231" t="str">
        <f>'1'!JV103</f>
        <v/>
      </c>
      <c r="BW103" s="231" t="str">
        <f>'1'!JW103</f>
        <v/>
      </c>
      <c r="BX103" s="233" t="str">
        <f>'1'!KI103</f>
        <v/>
      </c>
      <c r="BY103" s="27">
        <f>'1'!KJ103</f>
        <v>0</v>
      </c>
      <c r="BZ103" s="230" t="str">
        <f>'1'!KL103</f>
        <v/>
      </c>
      <c r="CA103" s="230" t="str">
        <f>'1'!KM103</f>
        <v/>
      </c>
      <c r="CB103" s="236" t="str">
        <f>'1'!KY103</f>
        <v/>
      </c>
      <c r="CC103" s="39">
        <f>'1'!KZ103</f>
        <v>0</v>
      </c>
      <c r="CD103" s="231" t="str">
        <f>'1'!LB103</f>
        <v/>
      </c>
      <c r="CE103" s="231" t="str">
        <f>'1'!LC103</f>
        <v/>
      </c>
      <c r="CF103" s="231"/>
      <c r="CG103" s="231"/>
      <c r="CH103" s="233" t="str">
        <f t="shared" si="208"/>
        <v/>
      </c>
      <c r="CI103" s="26">
        <f>'1'!HX103</f>
        <v>0</v>
      </c>
      <c r="CJ103" s="24" t="str">
        <f>'1'!HZ103</f>
        <v/>
      </c>
      <c r="CK103" s="234" t="str">
        <f>'1'!IA103</f>
        <v/>
      </c>
      <c r="CL103" s="236" t="str">
        <f t="shared" si="209"/>
        <v/>
      </c>
      <c r="CM103" s="38">
        <f>'1'!IN103</f>
        <v>0</v>
      </c>
      <c r="CN103" s="36" t="str">
        <f>'1'!IP103</f>
        <v/>
      </c>
      <c r="CO103" s="235" t="str">
        <f>'1'!IQ103</f>
        <v/>
      </c>
      <c r="CP103" s="233" t="str">
        <f t="shared" si="210"/>
        <v/>
      </c>
      <c r="CQ103" s="26">
        <f>'1'!JD103</f>
        <v>0</v>
      </c>
      <c r="CR103" s="24" t="str">
        <f>'1'!JF103</f>
        <v/>
      </c>
      <c r="CS103" s="234" t="str">
        <f>'1'!JG103</f>
        <v/>
      </c>
      <c r="CT103" s="236" t="str">
        <f t="shared" si="211"/>
        <v/>
      </c>
      <c r="CU103" s="38">
        <f>'1'!JT103</f>
        <v>0</v>
      </c>
      <c r="CV103" s="36" t="str">
        <f>'1'!JV103</f>
        <v/>
      </c>
      <c r="CW103" s="235" t="str">
        <f>'1'!JW103</f>
        <v/>
      </c>
      <c r="CX103" s="233" t="str">
        <f t="shared" si="212"/>
        <v>#REF!</v>
      </c>
      <c r="CY103" s="24">
        <f>'1'!KJ103</f>
        <v>0</v>
      </c>
      <c r="CZ103" s="24" t="str">
        <f>'1'!KL103</f>
        <v/>
      </c>
      <c r="DA103" s="24" t="str">
        <f>'1'!KM103</f>
        <v/>
      </c>
      <c r="DB103" s="236" t="str">
        <f t="shared" si="213"/>
        <v>#REF!</v>
      </c>
      <c r="DC103" s="36">
        <f>'1'!KZ103</f>
        <v>0</v>
      </c>
      <c r="DD103" s="36" t="str">
        <f>'1'!LB103</f>
        <v/>
      </c>
      <c r="DE103" s="36" t="str">
        <f>'1'!LC103</f>
        <v/>
      </c>
      <c r="DF103" s="233" t="str">
        <f t="shared" si="214"/>
        <v>#REF!</v>
      </c>
      <c r="DG103" s="24" t="str">
        <f t="shared" ref="DG103:DI103" si="410">#REF!</f>
        <v>#REF!</v>
      </c>
      <c r="DH103" s="24" t="str">
        <f t="shared" si="410"/>
        <v>#REF!</v>
      </c>
      <c r="DI103" s="24" t="str">
        <f t="shared" si="410"/>
        <v>#REF!</v>
      </c>
      <c r="DJ103" s="236" t="str">
        <f t="shared" si="216"/>
        <v>#REF!</v>
      </c>
      <c r="DK103" s="36" t="str">
        <f t="shared" ref="DK103:DM103" si="411">#REF!</f>
        <v>#REF!</v>
      </c>
      <c r="DL103" s="36" t="str">
        <f t="shared" si="411"/>
        <v>#REF!</v>
      </c>
      <c r="DM103" s="36" t="str">
        <f t="shared" si="411"/>
        <v>#REF!</v>
      </c>
      <c r="DN103" s="159" t="str">
        <f t="shared" si="218"/>
        <v>#REF!</v>
      </c>
      <c r="DO103" s="24" t="str">
        <f t="shared" ref="DO103:DQ103" si="412">#REF!</f>
        <v>#REF!</v>
      </c>
      <c r="DP103" s="24" t="str">
        <f t="shared" si="412"/>
        <v>#REF!</v>
      </c>
      <c r="DQ103" s="24" t="str">
        <f t="shared" si="412"/>
        <v>#REF!</v>
      </c>
      <c r="DR103" s="209" t="str">
        <f t="shared" si="220"/>
        <v>#REF!</v>
      </c>
      <c r="DS103" s="210" t="str">
        <f t="shared" si="13"/>
        <v>#REF!</v>
      </c>
      <c r="DT103" s="210" t="str">
        <f t="shared" ref="DT103:DU103" si="413">#REF!</f>
        <v>#REF!</v>
      </c>
      <c r="DU103" s="210" t="str">
        <f t="shared" si="413"/>
        <v>#REF!</v>
      </c>
    </row>
    <row r="104" ht="15.75" customHeight="1">
      <c r="A104" s="228">
        <f>'1'!A104</f>
        <v>46206</v>
      </c>
      <c r="B104" s="229" t="str">
        <f>'1'!B104</f>
        <v>金</v>
      </c>
      <c r="C104" s="232">
        <f>'1'!C104</f>
        <v>0</v>
      </c>
      <c r="D104" s="233">
        <f>'1'!G104</f>
        <v>1</v>
      </c>
      <c r="E104" s="27">
        <f>'1'!H104</f>
        <v>0</v>
      </c>
      <c r="F104" s="230" t="str">
        <f>'1'!J104</f>
        <v/>
      </c>
      <c r="G104" s="230" t="str">
        <f>'1'!K104</f>
        <v/>
      </c>
      <c r="H104" s="236">
        <f>'1'!W104</f>
        <v>1</v>
      </c>
      <c r="I104" s="39">
        <f>'1'!X104</f>
        <v>0</v>
      </c>
      <c r="J104" s="231" t="str">
        <f>'1'!Z104</f>
        <v/>
      </c>
      <c r="K104" s="231" t="str">
        <f>'1'!AA104</f>
        <v/>
      </c>
      <c r="L104" s="233">
        <f>'1'!AM104</f>
        <v>2</v>
      </c>
      <c r="M104" s="27">
        <f>'1'!AN104</f>
        <v>0</v>
      </c>
      <c r="N104" s="230" t="str">
        <f>'1'!AP104</f>
        <v/>
      </c>
      <c r="O104" s="230" t="str">
        <f>'1'!AQ104</f>
        <v/>
      </c>
      <c r="P104" s="236">
        <f>'1'!BC104</f>
        <v>4</v>
      </c>
      <c r="Q104" s="39">
        <f>'1'!BD104</f>
        <v>0</v>
      </c>
      <c r="R104" s="231" t="str">
        <f>'1'!BF104</f>
        <v/>
      </c>
      <c r="S104" s="231" t="str">
        <f>'1'!BG104</f>
        <v/>
      </c>
      <c r="T104" s="233">
        <f>'1'!BS104</f>
        <v>4</v>
      </c>
      <c r="U104" s="27">
        <f>'1'!BT104</f>
        <v>0</v>
      </c>
      <c r="V104" s="230" t="str">
        <f>'1'!BV104</f>
        <v/>
      </c>
      <c r="W104" s="230" t="str">
        <f>'1'!BW104</f>
        <v/>
      </c>
      <c r="X104" s="236">
        <f>'1'!CI104</f>
        <v>2</v>
      </c>
      <c r="Y104" s="39">
        <f>'1'!CJ104</f>
        <v>0</v>
      </c>
      <c r="Z104" s="231" t="str">
        <f>'1'!CL104</f>
        <v/>
      </c>
      <c r="AA104" s="231" t="str">
        <f>'1'!CM104</f>
        <v/>
      </c>
      <c r="AB104" s="233">
        <f>'1'!CY104</f>
        <v>2</v>
      </c>
      <c r="AC104" s="27">
        <f>'1'!CZ104</f>
        <v>0</v>
      </c>
      <c r="AD104" s="226" t="str">
        <f>'1'!DB104</f>
        <v/>
      </c>
      <c r="AE104" s="230" t="str">
        <f>'1'!DC104</f>
        <v/>
      </c>
      <c r="AF104" s="236">
        <f>'1'!DO104</f>
        <v>2</v>
      </c>
      <c r="AG104" s="39">
        <f>'1'!DP104</f>
        <v>0</v>
      </c>
      <c r="AH104" s="231" t="str">
        <f>'1'!DR104</f>
        <v/>
      </c>
      <c r="AI104" s="231" t="str">
        <f>'1'!DS104</f>
        <v/>
      </c>
      <c r="AJ104" s="233">
        <f>'1'!EE104</f>
        <v>5</v>
      </c>
      <c r="AK104" s="27">
        <f>'1'!EF104</f>
        <v>0</v>
      </c>
      <c r="AL104" s="230" t="str">
        <f>'1'!EH104</f>
        <v/>
      </c>
      <c r="AM104" s="230" t="str">
        <f>'1'!EI104</f>
        <v/>
      </c>
      <c r="AN104" s="236">
        <f>'1'!EU104</f>
        <v>19</v>
      </c>
      <c r="AO104" s="39">
        <f>'1'!EV104</f>
        <v>0</v>
      </c>
      <c r="AP104" s="231" t="str">
        <f>'1'!EX104</f>
        <v/>
      </c>
      <c r="AQ104" s="231" t="str">
        <f>'1'!EY104</f>
        <v/>
      </c>
      <c r="AR104" s="233">
        <f>'1'!FK104</f>
        <v>4</v>
      </c>
      <c r="AS104" s="27">
        <f>'1'!FL104</f>
        <v>0</v>
      </c>
      <c r="AT104" s="230" t="str">
        <f>'1'!FN104</f>
        <v/>
      </c>
      <c r="AU104" s="230" t="str">
        <f>'1'!FO104</f>
        <v/>
      </c>
      <c r="AV104" s="236">
        <f>'1'!GA104</f>
        <v>2</v>
      </c>
      <c r="AW104" s="39">
        <f>'1'!GB104</f>
        <v>0</v>
      </c>
      <c r="AX104" s="231" t="str">
        <f>'1'!GD104</f>
        <v/>
      </c>
      <c r="AY104" s="231" t="str">
        <f>'1'!GE104</f>
        <v/>
      </c>
      <c r="AZ104" s="233">
        <f>'1'!GQ104</f>
        <v>3</v>
      </c>
      <c r="BA104" s="27">
        <f>'1'!GR104</f>
        <v>0</v>
      </c>
      <c r="BB104" s="230" t="str">
        <f>'1'!GT104</f>
        <v/>
      </c>
      <c r="BC104" s="230" t="str">
        <f>'1'!GU104</f>
        <v/>
      </c>
      <c r="BD104" s="236">
        <f>'1'!HG104</f>
        <v>5</v>
      </c>
      <c r="BE104" s="39">
        <f>'1'!HH104</f>
        <v>0</v>
      </c>
      <c r="BF104" s="231" t="str">
        <f>'1'!HJ104</f>
        <v/>
      </c>
      <c r="BG104" s="231" t="str">
        <f>'1'!HK104</f>
        <v/>
      </c>
      <c r="BH104" s="233" t="str">
        <f>'1'!HW104</f>
        <v/>
      </c>
      <c r="BI104" s="27">
        <f>'1'!HX104</f>
        <v>0</v>
      </c>
      <c r="BJ104" s="230" t="str">
        <f>'1'!HZ104</f>
        <v/>
      </c>
      <c r="BK104" s="230" t="str">
        <f>'1'!IA104</f>
        <v/>
      </c>
      <c r="BL104" s="236" t="str">
        <f>'1'!IM104</f>
        <v/>
      </c>
      <c r="BM104" s="39">
        <f>'1'!IN104</f>
        <v>0</v>
      </c>
      <c r="BN104" s="231" t="str">
        <f>'1'!IP104</f>
        <v/>
      </c>
      <c r="BO104" s="231" t="str">
        <f>'1'!IQ104</f>
        <v/>
      </c>
      <c r="BP104" s="233" t="str">
        <f>'1'!JC104</f>
        <v/>
      </c>
      <c r="BQ104" s="27">
        <f>'1'!JD104</f>
        <v>0</v>
      </c>
      <c r="BR104" s="230" t="str">
        <f>'1'!JF104</f>
        <v/>
      </c>
      <c r="BS104" s="230" t="str">
        <f>'1'!JG104</f>
        <v/>
      </c>
      <c r="BT104" s="236" t="str">
        <f>'1'!JS104</f>
        <v/>
      </c>
      <c r="BU104" s="39">
        <f>'1'!JT104</f>
        <v>0</v>
      </c>
      <c r="BV104" s="231" t="str">
        <f>'1'!JV104</f>
        <v/>
      </c>
      <c r="BW104" s="231" t="str">
        <f>'1'!JW104</f>
        <v/>
      </c>
      <c r="BX104" s="233" t="str">
        <f>'1'!KI104</f>
        <v/>
      </c>
      <c r="BY104" s="27">
        <f>'1'!KJ104</f>
        <v>0</v>
      </c>
      <c r="BZ104" s="230" t="str">
        <f>'1'!KL104</f>
        <v/>
      </c>
      <c r="CA104" s="230" t="str">
        <f>'1'!KM104</f>
        <v/>
      </c>
      <c r="CB104" s="236" t="str">
        <f>'1'!KY104</f>
        <v/>
      </c>
      <c r="CC104" s="39">
        <f>'1'!KZ104</f>
        <v>0</v>
      </c>
      <c r="CD104" s="231" t="str">
        <f>'1'!LB104</f>
        <v/>
      </c>
      <c r="CE104" s="231" t="str">
        <f>'1'!LC104</f>
        <v/>
      </c>
      <c r="CF104" s="231"/>
      <c r="CG104" s="231"/>
      <c r="CH104" s="233" t="str">
        <f t="shared" si="208"/>
        <v/>
      </c>
      <c r="CI104" s="24">
        <f>'1'!HX104</f>
        <v>0</v>
      </c>
      <c r="CJ104" s="24" t="str">
        <f>'1'!HZ104</f>
        <v/>
      </c>
      <c r="CK104" s="234" t="str">
        <f>'1'!IA104</f>
        <v/>
      </c>
      <c r="CL104" s="236" t="str">
        <f t="shared" si="209"/>
        <v/>
      </c>
      <c r="CM104" s="36">
        <f>'1'!IN104</f>
        <v>0</v>
      </c>
      <c r="CN104" s="36" t="str">
        <f>'1'!IP104</f>
        <v/>
      </c>
      <c r="CO104" s="235" t="str">
        <f>'1'!IQ104</f>
        <v/>
      </c>
      <c r="CP104" s="233" t="str">
        <f t="shared" si="210"/>
        <v/>
      </c>
      <c r="CQ104" s="24">
        <f>'1'!JD104</f>
        <v>0</v>
      </c>
      <c r="CR104" s="24" t="str">
        <f>'1'!JF104</f>
        <v/>
      </c>
      <c r="CS104" s="234" t="str">
        <f>'1'!JG104</f>
        <v/>
      </c>
      <c r="CT104" s="236" t="str">
        <f t="shared" si="211"/>
        <v/>
      </c>
      <c r="CU104" s="36">
        <f>'1'!JT104</f>
        <v>0</v>
      </c>
      <c r="CV104" s="36" t="str">
        <f>'1'!JV104</f>
        <v/>
      </c>
      <c r="CW104" s="235" t="str">
        <f>'1'!JW104</f>
        <v/>
      </c>
      <c r="CX104" s="233" t="str">
        <f t="shared" si="212"/>
        <v>#REF!</v>
      </c>
      <c r="CY104" s="24">
        <f>'1'!KJ104</f>
        <v>0</v>
      </c>
      <c r="CZ104" s="24" t="str">
        <f>'1'!KL104</f>
        <v/>
      </c>
      <c r="DA104" s="24" t="str">
        <f>'1'!KM104</f>
        <v/>
      </c>
      <c r="DB104" s="236" t="str">
        <f t="shared" si="213"/>
        <v>#REF!</v>
      </c>
      <c r="DC104" s="36">
        <f>'1'!KZ104</f>
        <v>0</v>
      </c>
      <c r="DD104" s="36" t="str">
        <f>'1'!LB104</f>
        <v/>
      </c>
      <c r="DE104" s="36" t="str">
        <f>'1'!LC104</f>
        <v/>
      </c>
      <c r="DF104" s="233" t="str">
        <f t="shared" si="214"/>
        <v>#REF!</v>
      </c>
      <c r="DG104" s="24" t="str">
        <f t="shared" ref="DG104:DI104" si="414">#REF!</f>
        <v>#REF!</v>
      </c>
      <c r="DH104" s="24" t="str">
        <f t="shared" si="414"/>
        <v>#REF!</v>
      </c>
      <c r="DI104" s="24" t="str">
        <f t="shared" si="414"/>
        <v>#REF!</v>
      </c>
      <c r="DJ104" s="236" t="str">
        <f t="shared" si="216"/>
        <v>#REF!</v>
      </c>
      <c r="DK104" s="36" t="str">
        <f t="shared" ref="DK104:DM104" si="415">#REF!</f>
        <v>#REF!</v>
      </c>
      <c r="DL104" s="36" t="str">
        <f t="shared" si="415"/>
        <v>#REF!</v>
      </c>
      <c r="DM104" s="36" t="str">
        <f t="shared" si="415"/>
        <v>#REF!</v>
      </c>
      <c r="DN104" s="159" t="str">
        <f t="shared" si="218"/>
        <v>#REF!</v>
      </c>
      <c r="DO104" s="24" t="str">
        <f t="shared" ref="DO104:DQ104" si="416">#REF!</f>
        <v>#REF!</v>
      </c>
      <c r="DP104" s="24" t="str">
        <f t="shared" si="416"/>
        <v>#REF!</v>
      </c>
      <c r="DQ104" s="24" t="str">
        <f t="shared" si="416"/>
        <v>#REF!</v>
      </c>
      <c r="DR104" s="209" t="str">
        <f t="shared" si="220"/>
        <v>#REF!</v>
      </c>
      <c r="DS104" s="210" t="str">
        <f t="shared" si="13"/>
        <v>#REF!</v>
      </c>
      <c r="DT104" s="210" t="str">
        <f t="shared" ref="DT104:DU104" si="417">#REF!</f>
        <v>#REF!</v>
      </c>
      <c r="DU104" s="210" t="str">
        <f t="shared" si="417"/>
        <v>#REF!</v>
      </c>
    </row>
    <row r="105" ht="15.75" customHeight="1">
      <c r="A105" s="228">
        <f>'1'!A105</f>
        <v>46207</v>
      </c>
      <c r="B105" s="229" t="str">
        <f>'1'!B105</f>
        <v>土</v>
      </c>
      <c r="C105" s="232">
        <f>'1'!C105</f>
        <v>0</v>
      </c>
      <c r="D105" s="233">
        <f>'1'!G105</f>
        <v>1</v>
      </c>
      <c r="E105" s="27">
        <f>'1'!H105</f>
        <v>0</v>
      </c>
      <c r="F105" s="230" t="str">
        <f>'1'!J105</f>
        <v/>
      </c>
      <c r="G105" s="230" t="str">
        <f>'1'!K105</f>
        <v/>
      </c>
      <c r="H105" s="236">
        <f>'1'!W105</f>
        <v>1</v>
      </c>
      <c r="I105" s="39">
        <f>'1'!X105</f>
        <v>0</v>
      </c>
      <c r="J105" s="231" t="str">
        <f>'1'!Z105</f>
        <v/>
      </c>
      <c r="K105" s="231" t="str">
        <f>'1'!AA105</f>
        <v/>
      </c>
      <c r="L105" s="233">
        <f>'1'!AM105</f>
        <v>2</v>
      </c>
      <c r="M105" s="27">
        <f>'1'!AN105</f>
        <v>0</v>
      </c>
      <c r="N105" s="230" t="str">
        <f>'1'!AP105</f>
        <v/>
      </c>
      <c r="O105" s="230" t="str">
        <f>'1'!AQ105</f>
        <v/>
      </c>
      <c r="P105" s="236">
        <f>'1'!BC105</f>
        <v>4</v>
      </c>
      <c r="Q105" s="39">
        <f>'1'!BD105</f>
        <v>0</v>
      </c>
      <c r="R105" s="231" t="str">
        <f>'1'!BF105</f>
        <v/>
      </c>
      <c r="S105" s="231" t="str">
        <f>'1'!BG105</f>
        <v/>
      </c>
      <c r="T105" s="233">
        <f>'1'!BS105</f>
        <v>4</v>
      </c>
      <c r="U105" s="27">
        <f>'1'!BT105</f>
        <v>0</v>
      </c>
      <c r="V105" s="230" t="str">
        <f>'1'!BV105</f>
        <v/>
      </c>
      <c r="W105" s="230" t="str">
        <f>'1'!BW105</f>
        <v/>
      </c>
      <c r="X105" s="236">
        <f>'1'!CI105</f>
        <v>2</v>
      </c>
      <c r="Y105" s="39">
        <f>'1'!CJ105</f>
        <v>0</v>
      </c>
      <c r="Z105" s="231" t="str">
        <f>'1'!CL105</f>
        <v/>
      </c>
      <c r="AA105" s="231" t="str">
        <f>'1'!CM105</f>
        <v/>
      </c>
      <c r="AB105" s="233">
        <f>'1'!CY105</f>
        <v>2</v>
      </c>
      <c r="AC105" s="27">
        <f>'1'!CZ105</f>
        <v>0</v>
      </c>
      <c r="AD105" s="226" t="str">
        <f>'1'!DB105</f>
        <v/>
      </c>
      <c r="AE105" s="230" t="str">
        <f>'1'!DC105</f>
        <v/>
      </c>
      <c r="AF105" s="236">
        <f>'1'!DO105</f>
        <v>2</v>
      </c>
      <c r="AG105" s="39">
        <f>'1'!DP105</f>
        <v>0</v>
      </c>
      <c r="AH105" s="231" t="str">
        <f>'1'!DR105</f>
        <v/>
      </c>
      <c r="AI105" s="231" t="str">
        <f>'1'!DS105</f>
        <v/>
      </c>
      <c r="AJ105" s="233">
        <f>'1'!EE105</f>
        <v>5</v>
      </c>
      <c r="AK105" s="27">
        <f>'1'!EF105</f>
        <v>0</v>
      </c>
      <c r="AL105" s="230" t="str">
        <f>'1'!EH105</f>
        <v/>
      </c>
      <c r="AM105" s="230" t="str">
        <f>'1'!EI105</f>
        <v/>
      </c>
      <c r="AN105" s="236">
        <f>'1'!EU105</f>
        <v>19</v>
      </c>
      <c r="AO105" s="39">
        <f>'1'!EV105</f>
        <v>0</v>
      </c>
      <c r="AP105" s="231" t="str">
        <f>'1'!EX105</f>
        <v/>
      </c>
      <c r="AQ105" s="231" t="str">
        <f>'1'!EY105</f>
        <v/>
      </c>
      <c r="AR105" s="233">
        <f>'1'!FK105</f>
        <v>4</v>
      </c>
      <c r="AS105" s="27">
        <f>'1'!FL105</f>
        <v>0</v>
      </c>
      <c r="AT105" s="230" t="str">
        <f>'1'!FN105</f>
        <v/>
      </c>
      <c r="AU105" s="230" t="str">
        <f>'1'!FO105</f>
        <v/>
      </c>
      <c r="AV105" s="236">
        <f>'1'!GA105</f>
        <v>2</v>
      </c>
      <c r="AW105" s="39">
        <f>'1'!GB105</f>
        <v>0</v>
      </c>
      <c r="AX105" s="231" t="str">
        <f>'1'!GD105</f>
        <v/>
      </c>
      <c r="AY105" s="231" t="str">
        <f>'1'!GE105</f>
        <v/>
      </c>
      <c r="AZ105" s="233">
        <f>'1'!GQ105</f>
        <v>3</v>
      </c>
      <c r="BA105" s="27">
        <f>'1'!GR105</f>
        <v>0</v>
      </c>
      <c r="BB105" s="230" t="str">
        <f>'1'!GT105</f>
        <v/>
      </c>
      <c r="BC105" s="230" t="str">
        <f>'1'!GU105</f>
        <v/>
      </c>
      <c r="BD105" s="236">
        <f>'1'!HG105</f>
        <v>5</v>
      </c>
      <c r="BE105" s="39">
        <f>'1'!HH105</f>
        <v>0</v>
      </c>
      <c r="BF105" s="231" t="str">
        <f>'1'!HJ105</f>
        <v/>
      </c>
      <c r="BG105" s="231" t="str">
        <f>'1'!HK105</f>
        <v/>
      </c>
      <c r="BH105" s="233" t="str">
        <f>'1'!HW105</f>
        <v/>
      </c>
      <c r="BI105" s="27">
        <f>'1'!HX105</f>
        <v>0</v>
      </c>
      <c r="BJ105" s="230" t="str">
        <f>'1'!HZ105</f>
        <v/>
      </c>
      <c r="BK105" s="230" t="str">
        <f>'1'!IA105</f>
        <v/>
      </c>
      <c r="BL105" s="236" t="str">
        <f>'1'!IM105</f>
        <v/>
      </c>
      <c r="BM105" s="39">
        <f>'1'!IN105</f>
        <v>0</v>
      </c>
      <c r="BN105" s="231" t="str">
        <f>'1'!IP105</f>
        <v/>
      </c>
      <c r="BO105" s="231" t="str">
        <f>'1'!IQ105</f>
        <v/>
      </c>
      <c r="BP105" s="233" t="str">
        <f>'1'!JC105</f>
        <v/>
      </c>
      <c r="BQ105" s="27">
        <f>'1'!JD105</f>
        <v>0</v>
      </c>
      <c r="BR105" s="230" t="str">
        <f>'1'!JF105</f>
        <v/>
      </c>
      <c r="BS105" s="230" t="str">
        <f>'1'!JG105</f>
        <v/>
      </c>
      <c r="BT105" s="236" t="str">
        <f>'1'!JS105</f>
        <v/>
      </c>
      <c r="BU105" s="39">
        <f>'1'!JT105</f>
        <v>0</v>
      </c>
      <c r="BV105" s="231" t="str">
        <f>'1'!JV105</f>
        <v/>
      </c>
      <c r="BW105" s="231" t="str">
        <f>'1'!JW105</f>
        <v/>
      </c>
      <c r="BX105" s="233" t="str">
        <f>'1'!KI105</f>
        <v/>
      </c>
      <c r="BY105" s="27">
        <f>'1'!KJ105</f>
        <v>0</v>
      </c>
      <c r="BZ105" s="230" t="str">
        <f>'1'!KL105</f>
        <v/>
      </c>
      <c r="CA105" s="230" t="str">
        <f>'1'!KM105</f>
        <v/>
      </c>
      <c r="CB105" s="236" t="str">
        <f>'1'!KY105</f>
        <v/>
      </c>
      <c r="CC105" s="39">
        <f>'1'!KZ105</f>
        <v>0</v>
      </c>
      <c r="CD105" s="231" t="str">
        <f>'1'!LB105</f>
        <v/>
      </c>
      <c r="CE105" s="231" t="str">
        <f>'1'!LC105</f>
        <v/>
      </c>
      <c r="CF105" s="231"/>
      <c r="CG105" s="231"/>
      <c r="CH105" s="233" t="str">
        <f t="shared" si="208"/>
        <v/>
      </c>
      <c r="CI105" s="26">
        <f>'1'!HX105</f>
        <v>0</v>
      </c>
      <c r="CJ105" s="24" t="str">
        <f>'1'!HZ105</f>
        <v/>
      </c>
      <c r="CK105" s="234" t="str">
        <f>'1'!IA105</f>
        <v/>
      </c>
      <c r="CL105" s="236" t="str">
        <f t="shared" si="209"/>
        <v/>
      </c>
      <c r="CM105" s="38">
        <f>'1'!IN105</f>
        <v>0</v>
      </c>
      <c r="CN105" s="36" t="str">
        <f>'1'!IP105</f>
        <v/>
      </c>
      <c r="CO105" s="235" t="str">
        <f>'1'!IQ105</f>
        <v/>
      </c>
      <c r="CP105" s="233" t="str">
        <f t="shared" si="210"/>
        <v/>
      </c>
      <c r="CQ105" s="26">
        <f>'1'!JD105</f>
        <v>0</v>
      </c>
      <c r="CR105" s="24" t="str">
        <f>'1'!JF105</f>
        <v/>
      </c>
      <c r="CS105" s="234" t="str">
        <f>'1'!JG105</f>
        <v/>
      </c>
      <c r="CT105" s="236" t="str">
        <f t="shared" si="211"/>
        <v/>
      </c>
      <c r="CU105" s="38">
        <f>'1'!JT105</f>
        <v>0</v>
      </c>
      <c r="CV105" s="36" t="str">
        <f>'1'!JV105</f>
        <v/>
      </c>
      <c r="CW105" s="235" t="str">
        <f>'1'!JW105</f>
        <v/>
      </c>
      <c r="CX105" s="233" t="str">
        <f t="shared" si="212"/>
        <v>#REF!</v>
      </c>
      <c r="CY105" s="24">
        <f>'1'!KJ105</f>
        <v>0</v>
      </c>
      <c r="CZ105" s="24" t="str">
        <f>'1'!KL105</f>
        <v/>
      </c>
      <c r="DA105" s="24" t="str">
        <f>'1'!KM105</f>
        <v/>
      </c>
      <c r="DB105" s="236" t="str">
        <f t="shared" si="213"/>
        <v>#REF!</v>
      </c>
      <c r="DC105" s="36">
        <f>'1'!KZ105</f>
        <v>0</v>
      </c>
      <c r="DD105" s="36" t="str">
        <f>'1'!LB105</f>
        <v/>
      </c>
      <c r="DE105" s="36" t="str">
        <f>'1'!LC105</f>
        <v/>
      </c>
      <c r="DF105" s="233" t="str">
        <f t="shared" si="214"/>
        <v>#REF!</v>
      </c>
      <c r="DG105" s="24" t="str">
        <f t="shared" ref="DG105:DI105" si="418">#REF!</f>
        <v>#REF!</v>
      </c>
      <c r="DH105" s="24" t="str">
        <f t="shared" si="418"/>
        <v>#REF!</v>
      </c>
      <c r="DI105" s="24" t="str">
        <f t="shared" si="418"/>
        <v>#REF!</v>
      </c>
      <c r="DJ105" s="236" t="str">
        <f t="shared" si="216"/>
        <v>#REF!</v>
      </c>
      <c r="DK105" s="36" t="str">
        <f t="shared" ref="DK105:DM105" si="419">#REF!</f>
        <v>#REF!</v>
      </c>
      <c r="DL105" s="36" t="str">
        <f t="shared" si="419"/>
        <v>#REF!</v>
      </c>
      <c r="DM105" s="36" t="str">
        <f t="shared" si="419"/>
        <v>#REF!</v>
      </c>
      <c r="DN105" s="159" t="str">
        <f t="shared" si="218"/>
        <v>#REF!</v>
      </c>
      <c r="DO105" s="24" t="str">
        <f t="shared" ref="DO105:DQ105" si="420">#REF!</f>
        <v>#REF!</v>
      </c>
      <c r="DP105" s="24" t="str">
        <f t="shared" si="420"/>
        <v>#REF!</v>
      </c>
      <c r="DQ105" s="24" t="str">
        <f t="shared" si="420"/>
        <v>#REF!</v>
      </c>
      <c r="DR105" s="209" t="str">
        <f t="shared" si="220"/>
        <v>#REF!</v>
      </c>
      <c r="DS105" s="210" t="str">
        <f t="shared" si="13"/>
        <v>#REF!</v>
      </c>
      <c r="DT105" s="210" t="str">
        <f t="shared" ref="DT105:DU105" si="421">#REF!</f>
        <v>#REF!</v>
      </c>
      <c r="DU105" s="210" t="str">
        <f t="shared" si="421"/>
        <v>#REF!</v>
      </c>
    </row>
    <row r="106" ht="15.75" customHeight="1">
      <c r="A106" s="228">
        <f>'1'!A106</f>
        <v>46208</v>
      </c>
      <c r="B106" s="229" t="str">
        <f>'1'!B106</f>
        <v>日</v>
      </c>
      <c r="C106" s="232">
        <f>'1'!C106</f>
        <v>0</v>
      </c>
      <c r="D106" s="233">
        <f>'1'!G106</f>
        <v>1</v>
      </c>
      <c r="E106" s="27">
        <f>'1'!H106</f>
        <v>0</v>
      </c>
      <c r="F106" s="230" t="str">
        <f>'1'!J106</f>
        <v/>
      </c>
      <c r="G106" s="230" t="str">
        <f>'1'!K106</f>
        <v/>
      </c>
      <c r="H106" s="236">
        <f>'1'!W106</f>
        <v>1</v>
      </c>
      <c r="I106" s="39">
        <f>'1'!X106</f>
        <v>0</v>
      </c>
      <c r="J106" s="231" t="str">
        <f>'1'!Z106</f>
        <v/>
      </c>
      <c r="K106" s="231" t="str">
        <f>'1'!AA106</f>
        <v/>
      </c>
      <c r="L106" s="233">
        <f>'1'!AM106</f>
        <v>2</v>
      </c>
      <c r="M106" s="27">
        <f>'1'!AN106</f>
        <v>0</v>
      </c>
      <c r="N106" s="230" t="str">
        <f>'1'!AP106</f>
        <v/>
      </c>
      <c r="O106" s="230" t="str">
        <f>'1'!AQ106</f>
        <v/>
      </c>
      <c r="P106" s="236">
        <f>'1'!BC106</f>
        <v>4</v>
      </c>
      <c r="Q106" s="39">
        <f>'1'!BD106</f>
        <v>0</v>
      </c>
      <c r="R106" s="231" t="str">
        <f>'1'!BF106</f>
        <v/>
      </c>
      <c r="S106" s="231" t="str">
        <f>'1'!BG106</f>
        <v/>
      </c>
      <c r="T106" s="233">
        <f>'1'!BS106</f>
        <v>4</v>
      </c>
      <c r="U106" s="27">
        <f>'1'!BT106</f>
        <v>0</v>
      </c>
      <c r="V106" s="230" t="str">
        <f>'1'!BV106</f>
        <v/>
      </c>
      <c r="W106" s="230" t="str">
        <f>'1'!BW106</f>
        <v/>
      </c>
      <c r="X106" s="236">
        <f>'1'!CI106</f>
        <v>2</v>
      </c>
      <c r="Y106" s="39">
        <f>'1'!CJ106</f>
        <v>0</v>
      </c>
      <c r="Z106" s="231" t="str">
        <f>'1'!CL106</f>
        <v/>
      </c>
      <c r="AA106" s="231" t="str">
        <f>'1'!CM106</f>
        <v/>
      </c>
      <c r="AB106" s="233">
        <f>'1'!CY106</f>
        <v>2</v>
      </c>
      <c r="AC106" s="27">
        <f>'1'!CZ106</f>
        <v>0</v>
      </c>
      <c r="AD106" s="226" t="str">
        <f>'1'!DB106</f>
        <v/>
      </c>
      <c r="AE106" s="230" t="str">
        <f>'1'!DC106</f>
        <v/>
      </c>
      <c r="AF106" s="236">
        <f>'1'!DO106</f>
        <v>2</v>
      </c>
      <c r="AG106" s="39">
        <f>'1'!DP106</f>
        <v>0</v>
      </c>
      <c r="AH106" s="231" t="str">
        <f>'1'!DR106</f>
        <v/>
      </c>
      <c r="AI106" s="231" t="str">
        <f>'1'!DS106</f>
        <v/>
      </c>
      <c r="AJ106" s="233">
        <f>'1'!EE106</f>
        <v>5</v>
      </c>
      <c r="AK106" s="27">
        <f>'1'!EF106</f>
        <v>0</v>
      </c>
      <c r="AL106" s="230" t="str">
        <f>'1'!EH106</f>
        <v/>
      </c>
      <c r="AM106" s="230" t="str">
        <f>'1'!EI106</f>
        <v/>
      </c>
      <c r="AN106" s="236">
        <f>'1'!EU106</f>
        <v>19</v>
      </c>
      <c r="AO106" s="39">
        <f>'1'!EV106</f>
        <v>0</v>
      </c>
      <c r="AP106" s="231" t="str">
        <f>'1'!EX106</f>
        <v/>
      </c>
      <c r="AQ106" s="231" t="str">
        <f>'1'!EY106</f>
        <v/>
      </c>
      <c r="AR106" s="233">
        <f>'1'!FK106</f>
        <v>4</v>
      </c>
      <c r="AS106" s="27">
        <f>'1'!FL106</f>
        <v>0</v>
      </c>
      <c r="AT106" s="230" t="str">
        <f>'1'!FN106</f>
        <v/>
      </c>
      <c r="AU106" s="230" t="str">
        <f>'1'!FO106</f>
        <v/>
      </c>
      <c r="AV106" s="236">
        <f>'1'!GA106</f>
        <v>2</v>
      </c>
      <c r="AW106" s="39">
        <f>'1'!GB106</f>
        <v>0</v>
      </c>
      <c r="AX106" s="231" t="str">
        <f>'1'!GD106</f>
        <v/>
      </c>
      <c r="AY106" s="231" t="str">
        <f>'1'!GE106</f>
        <v/>
      </c>
      <c r="AZ106" s="233">
        <f>'1'!GQ106</f>
        <v>3</v>
      </c>
      <c r="BA106" s="27">
        <f>'1'!GR106</f>
        <v>0</v>
      </c>
      <c r="BB106" s="230" t="str">
        <f>'1'!GT106</f>
        <v/>
      </c>
      <c r="BC106" s="230" t="str">
        <f>'1'!GU106</f>
        <v/>
      </c>
      <c r="BD106" s="236">
        <f>'1'!HG106</f>
        <v>5</v>
      </c>
      <c r="BE106" s="39">
        <f>'1'!HH106</f>
        <v>0</v>
      </c>
      <c r="BF106" s="231" t="str">
        <f>'1'!HJ106</f>
        <v/>
      </c>
      <c r="BG106" s="231" t="str">
        <f>'1'!HK106</f>
        <v/>
      </c>
      <c r="BH106" s="233" t="str">
        <f>'1'!HW106</f>
        <v/>
      </c>
      <c r="BI106" s="27">
        <f>'1'!HX106</f>
        <v>0</v>
      </c>
      <c r="BJ106" s="230" t="str">
        <f>'1'!HZ106</f>
        <v/>
      </c>
      <c r="BK106" s="230" t="str">
        <f>'1'!IA106</f>
        <v/>
      </c>
      <c r="BL106" s="236" t="str">
        <f>'1'!IM106</f>
        <v/>
      </c>
      <c r="BM106" s="39">
        <f>'1'!IN106</f>
        <v>0</v>
      </c>
      <c r="BN106" s="231" t="str">
        <f>'1'!IP106</f>
        <v/>
      </c>
      <c r="BO106" s="231" t="str">
        <f>'1'!IQ106</f>
        <v/>
      </c>
      <c r="BP106" s="233" t="str">
        <f>'1'!JC106</f>
        <v/>
      </c>
      <c r="BQ106" s="27">
        <f>'1'!JD106</f>
        <v>0</v>
      </c>
      <c r="BR106" s="230" t="str">
        <f>'1'!JF106</f>
        <v/>
      </c>
      <c r="BS106" s="230" t="str">
        <f>'1'!JG106</f>
        <v/>
      </c>
      <c r="BT106" s="236" t="str">
        <f>'1'!JS106</f>
        <v/>
      </c>
      <c r="BU106" s="39">
        <f>'1'!JT106</f>
        <v>0</v>
      </c>
      <c r="BV106" s="231" t="str">
        <f>'1'!JV106</f>
        <v/>
      </c>
      <c r="BW106" s="231" t="str">
        <f>'1'!JW106</f>
        <v/>
      </c>
      <c r="BX106" s="233" t="str">
        <f>'1'!KI106</f>
        <v/>
      </c>
      <c r="BY106" s="27">
        <f>'1'!KJ106</f>
        <v>0</v>
      </c>
      <c r="BZ106" s="230" t="str">
        <f>'1'!KL106</f>
        <v/>
      </c>
      <c r="CA106" s="230" t="str">
        <f>'1'!KM106</f>
        <v/>
      </c>
      <c r="CB106" s="236" t="str">
        <f>'1'!KY106</f>
        <v/>
      </c>
      <c r="CC106" s="39">
        <f>'1'!KZ106</f>
        <v>0</v>
      </c>
      <c r="CD106" s="231" t="str">
        <f>'1'!LB106</f>
        <v/>
      </c>
      <c r="CE106" s="231" t="str">
        <f>'1'!LC106</f>
        <v/>
      </c>
      <c r="CF106" s="231"/>
      <c r="CG106" s="231"/>
      <c r="CH106" s="233" t="str">
        <f t="shared" si="208"/>
        <v/>
      </c>
      <c r="CI106" s="26">
        <f>'1'!HX106</f>
        <v>0</v>
      </c>
      <c r="CJ106" s="24" t="str">
        <f>'1'!HZ106</f>
        <v/>
      </c>
      <c r="CK106" s="234" t="str">
        <f>'1'!IA106</f>
        <v/>
      </c>
      <c r="CL106" s="236" t="str">
        <f t="shared" si="209"/>
        <v/>
      </c>
      <c r="CM106" s="38">
        <f>'1'!IN106</f>
        <v>0</v>
      </c>
      <c r="CN106" s="36" t="str">
        <f>'1'!IP106</f>
        <v/>
      </c>
      <c r="CO106" s="235" t="str">
        <f>'1'!IQ106</f>
        <v/>
      </c>
      <c r="CP106" s="233" t="str">
        <f t="shared" si="210"/>
        <v/>
      </c>
      <c r="CQ106" s="26">
        <f>'1'!JD106</f>
        <v>0</v>
      </c>
      <c r="CR106" s="24" t="str">
        <f>'1'!JF106</f>
        <v/>
      </c>
      <c r="CS106" s="234" t="str">
        <f>'1'!JG106</f>
        <v/>
      </c>
      <c r="CT106" s="236" t="str">
        <f t="shared" si="211"/>
        <v/>
      </c>
      <c r="CU106" s="38">
        <f>'1'!JT106</f>
        <v>0</v>
      </c>
      <c r="CV106" s="36" t="str">
        <f>'1'!JV106</f>
        <v/>
      </c>
      <c r="CW106" s="235" t="str">
        <f>'1'!JW106</f>
        <v/>
      </c>
      <c r="CX106" s="233" t="str">
        <f t="shared" si="212"/>
        <v>#REF!</v>
      </c>
      <c r="CY106" s="24">
        <f>'1'!KJ106</f>
        <v>0</v>
      </c>
      <c r="CZ106" s="24" t="str">
        <f>'1'!KL106</f>
        <v/>
      </c>
      <c r="DA106" s="24" t="str">
        <f>'1'!KM106</f>
        <v/>
      </c>
      <c r="DB106" s="236" t="str">
        <f t="shared" si="213"/>
        <v>#REF!</v>
      </c>
      <c r="DC106" s="36">
        <f>'1'!KZ106</f>
        <v>0</v>
      </c>
      <c r="DD106" s="36" t="str">
        <f>'1'!LB106</f>
        <v/>
      </c>
      <c r="DE106" s="36" t="str">
        <f>'1'!LC106</f>
        <v/>
      </c>
      <c r="DF106" s="233" t="str">
        <f t="shared" si="214"/>
        <v>#REF!</v>
      </c>
      <c r="DG106" s="24" t="str">
        <f t="shared" ref="DG106:DI106" si="422">#REF!</f>
        <v>#REF!</v>
      </c>
      <c r="DH106" s="24" t="str">
        <f t="shared" si="422"/>
        <v>#REF!</v>
      </c>
      <c r="DI106" s="24" t="str">
        <f t="shared" si="422"/>
        <v>#REF!</v>
      </c>
      <c r="DJ106" s="236" t="str">
        <f t="shared" si="216"/>
        <v>#REF!</v>
      </c>
      <c r="DK106" s="36" t="str">
        <f t="shared" ref="DK106:DM106" si="423">#REF!</f>
        <v>#REF!</v>
      </c>
      <c r="DL106" s="36" t="str">
        <f t="shared" si="423"/>
        <v>#REF!</v>
      </c>
      <c r="DM106" s="36" t="str">
        <f t="shared" si="423"/>
        <v>#REF!</v>
      </c>
      <c r="DN106" s="159" t="str">
        <f t="shared" si="218"/>
        <v>#REF!</v>
      </c>
      <c r="DO106" s="24" t="str">
        <f t="shared" ref="DO106:DQ106" si="424">#REF!</f>
        <v>#REF!</v>
      </c>
      <c r="DP106" s="24" t="str">
        <f t="shared" si="424"/>
        <v>#REF!</v>
      </c>
      <c r="DQ106" s="24" t="str">
        <f t="shared" si="424"/>
        <v>#REF!</v>
      </c>
      <c r="DR106" s="209" t="str">
        <f t="shared" si="220"/>
        <v>#REF!</v>
      </c>
      <c r="DS106" s="210" t="str">
        <f t="shared" si="13"/>
        <v>#REF!</v>
      </c>
      <c r="DT106" s="210" t="str">
        <f t="shared" ref="DT106:DU106" si="425">#REF!</f>
        <v>#REF!</v>
      </c>
      <c r="DU106" s="210" t="str">
        <f t="shared" si="425"/>
        <v>#REF!</v>
      </c>
    </row>
    <row r="107" ht="15.75" customHeight="1">
      <c r="A107" s="228">
        <f>'1'!A107</f>
        <v>46209</v>
      </c>
      <c r="B107" s="229" t="str">
        <f>'1'!B107</f>
        <v>月</v>
      </c>
      <c r="C107" s="232">
        <f>'1'!C107</f>
        <v>0</v>
      </c>
      <c r="D107" s="233">
        <f>'1'!G107</f>
        <v>1</v>
      </c>
      <c r="E107" s="27">
        <f>'1'!H107</f>
        <v>0</v>
      </c>
      <c r="F107" s="230" t="str">
        <f>'1'!J107</f>
        <v/>
      </c>
      <c r="G107" s="230" t="str">
        <f>'1'!K107</f>
        <v/>
      </c>
      <c r="H107" s="236">
        <f>'1'!W107</f>
        <v>1</v>
      </c>
      <c r="I107" s="39">
        <f>'1'!X107</f>
        <v>0</v>
      </c>
      <c r="J107" s="231" t="str">
        <f>'1'!Z107</f>
        <v/>
      </c>
      <c r="K107" s="231" t="str">
        <f>'1'!AA107</f>
        <v/>
      </c>
      <c r="L107" s="233">
        <f>'1'!AM107</f>
        <v>2</v>
      </c>
      <c r="M107" s="27">
        <f>'1'!AN107</f>
        <v>0</v>
      </c>
      <c r="N107" s="230" t="str">
        <f>'1'!AP107</f>
        <v/>
      </c>
      <c r="O107" s="230" t="str">
        <f>'1'!AQ107</f>
        <v/>
      </c>
      <c r="P107" s="236">
        <f>'1'!BC107</f>
        <v>4</v>
      </c>
      <c r="Q107" s="39">
        <f>'1'!BD107</f>
        <v>0</v>
      </c>
      <c r="R107" s="231" t="str">
        <f>'1'!BF107</f>
        <v/>
      </c>
      <c r="S107" s="231" t="str">
        <f>'1'!BG107</f>
        <v/>
      </c>
      <c r="T107" s="233">
        <f>'1'!BS107</f>
        <v>4</v>
      </c>
      <c r="U107" s="27">
        <f>'1'!BT107</f>
        <v>0</v>
      </c>
      <c r="V107" s="230" t="str">
        <f>'1'!BV107</f>
        <v/>
      </c>
      <c r="W107" s="230" t="str">
        <f>'1'!BW107</f>
        <v/>
      </c>
      <c r="X107" s="236">
        <f>'1'!CI107</f>
        <v>2</v>
      </c>
      <c r="Y107" s="39">
        <f>'1'!CJ107</f>
        <v>0</v>
      </c>
      <c r="Z107" s="231" t="str">
        <f>'1'!CL107</f>
        <v/>
      </c>
      <c r="AA107" s="231" t="str">
        <f>'1'!CM107</f>
        <v/>
      </c>
      <c r="AB107" s="233">
        <f>'1'!CY107</f>
        <v>2</v>
      </c>
      <c r="AC107" s="27">
        <f>'1'!CZ107</f>
        <v>0</v>
      </c>
      <c r="AD107" s="226" t="str">
        <f>'1'!DB107</f>
        <v/>
      </c>
      <c r="AE107" s="230" t="str">
        <f>'1'!DC107</f>
        <v/>
      </c>
      <c r="AF107" s="236">
        <f>'1'!DO107</f>
        <v>2</v>
      </c>
      <c r="AG107" s="39">
        <f>'1'!DP107</f>
        <v>0</v>
      </c>
      <c r="AH107" s="231" t="str">
        <f>'1'!DR107</f>
        <v/>
      </c>
      <c r="AI107" s="231" t="str">
        <f>'1'!DS107</f>
        <v/>
      </c>
      <c r="AJ107" s="233">
        <f>'1'!EE107</f>
        <v>5</v>
      </c>
      <c r="AK107" s="27">
        <f>'1'!EF107</f>
        <v>0</v>
      </c>
      <c r="AL107" s="230" t="str">
        <f>'1'!EH107</f>
        <v/>
      </c>
      <c r="AM107" s="230" t="str">
        <f>'1'!EI107</f>
        <v/>
      </c>
      <c r="AN107" s="236">
        <f>'1'!EU107</f>
        <v>19</v>
      </c>
      <c r="AO107" s="39">
        <f>'1'!EV107</f>
        <v>0</v>
      </c>
      <c r="AP107" s="231" t="str">
        <f>'1'!EX107</f>
        <v/>
      </c>
      <c r="AQ107" s="231" t="str">
        <f>'1'!EY107</f>
        <v/>
      </c>
      <c r="AR107" s="233">
        <f>'1'!FK107</f>
        <v>4</v>
      </c>
      <c r="AS107" s="27">
        <f>'1'!FL107</f>
        <v>0</v>
      </c>
      <c r="AT107" s="230" t="str">
        <f>'1'!FN107</f>
        <v/>
      </c>
      <c r="AU107" s="230" t="str">
        <f>'1'!FO107</f>
        <v/>
      </c>
      <c r="AV107" s="236">
        <f>'1'!GA107</f>
        <v>2</v>
      </c>
      <c r="AW107" s="39">
        <f>'1'!GB107</f>
        <v>0</v>
      </c>
      <c r="AX107" s="231" t="str">
        <f>'1'!GD107</f>
        <v/>
      </c>
      <c r="AY107" s="231" t="str">
        <f>'1'!GE107</f>
        <v/>
      </c>
      <c r="AZ107" s="233">
        <f>'1'!GQ107</f>
        <v>3</v>
      </c>
      <c r="BA107" s="27">
        <f>'1'!GR107</f>
        <v>0</v>
      </c>
      <c r="BB107" s="230" t="str">
        <f>'1'!GT107</f>
        <v/>
      </c>
      <c r="BC107" s="230" t="str">
        <f>'1'!GU107</f>
        <v/>
      </c>
      <c r="BD107" s="236">
        <f>'1'!HG107</f>
        <v>5</v>
      </c>
      <c r="BE107" s="39">
        <f>'1'!HH107</f>
        <v>0</v>
      </c>
      <c r="BF107" s="231" t="str">
        <f>'1'!HJ107</f>
        <v/>
      </c>
      <c r="BG107" s="231" t="str">
        <f>'1'!HK107</f>
        <v/>
      </c>
      <c r="BH107" s="233" t="str">
        <f>'1'!HW107</f>
        <v/>
      </c>
      <c r="BI107" s="27">
        <f>'1'!HX107</f>
        <v>0</v>
      </c>
      <c r="BJ107" s="230" t="str">
        <f>'1'!HZ107</f>
        <v/>
      </c>
      <c r="BK107" s="230" t="str">
        <f>'1'!IA107</f>
        <v/>
      </c>
      <c r="BL107" s="236" t="str">
        <f>'1'!IM107</f>
        <v/>
      </c>
      <c r="BM107" s="39">
        <f>'1'!IN107</f>
        <v>0</v>
      </c>
      <c r="BN107" s="231" t="str">
        <f>'1'!IP107</f>
        <v/>
      </c>
      <c r="BO107" s="231" t="str">
        <f>'1'!IQ107</f>
        <v/>
      </c>
      <c r="BP107" s="233" t="str">
        <f>'1'!JC107</f>
        <v/>
      </c>
      <c r="BQ107" s="27">
        <f>'1'!JD107</f>
        <v>0</v>
      </c>
      <c r="BR107" s="230" t="str">
        <f>'1'!JF107</f>
        <v/>
      </c>
      <c r="BS107" s="230" t="str">
        <f>'1'!JG107</f>
        <v/>
      </c>
      <c r="BT107" s="236" t="str">
        <f>'1'!JS107</f>
        <v/>
      </c>
      <c r="BU107" s="39">
        <f>'1'!JT107</f>
        <v>0</v>
      </c>
      <c r="BV107" s="231" t="str">
        <f>'1'!JV107</f>
        <v/>
      </c>
      <c r="BW107" s="231" t="str">
        <f>'1'!JW107</f>
        <v/>
      </c>
      <c r="BX107" s="233" t="str">
        <f>'1'!KI107</f>
        <v/>
      </c>
      <c r="BY107" s="27">
        <f>'1'!KJ107</f>
        <v>0</v>
      </c>
      <c r="BZ107" s="230" t="str">
        <f>'1'!KL107</f>
        <v/>
      </c>
      <c r="CA107" s="230" t="str">
        <f>'1'!KM107</f>
        <v/>
      </c>
      <c r="CB107" s="236" t="str">
        <f>'1'!KY107</f>
        <v/>
      </c>
      <c r="CC107" s="39">
        <f>'1'!KZ107</f>
        <v>0</v>
      </c>
      <c r="CD107" s="231" t="str">
        <f>'1'!LB107</f>
        <v/>
      </c>
      <c r="CE107" s="231" t="str">
        <f>'1'!LC107</f>
        <v/>
      </c>
      <c r="CF107" s="231"/>
      <c r="CG107" s="231"/>
      <c r="CH107" s="233" t="str">
        <f t="shared" si="208"/>
        <v/>
      </c>
      <c r="CI107" s="26">
        <f>'1'!HX107</f>
        <v>0</v>
      </c>
      <c r="CJ107" s="24" t="str">
        <f>'1'!HZ107</f>
        <v/>
      </c>
      <c r="CK107" s="234" t="str">
        <f>'1'!IA107</f>
        <v/>
      </c>
      <c r="CL107" s="236" t="str">
        <f t="shared" si="209"/>
        <v/>
      </c>
      <c r="CM107" s="38">
        <f>'1'!IN107</f>
        <v>0</v>
      </c>
      <c r="CN107" s="36" t="str">
        <f>'1'!IP107</f>
        <v/>
      </c>
      <c r="CO107" s="235" t="str">
        <f>'1'!IQ107</f>
        <v/>
      </c>
      <c r="CP107" s="233" t="str">
        <f t="shared" si="210"/>
        <v/>
      </c>
      <c r="CQ107" s="26">
        <f>'1'!JD107</f>
        <v>0</v>
      </c>
      <c r="CR107" s="24" t="str">
        <f>'1'!JF107</f>
        <v/>
      </c>
      <c r="CS107" s="234" t="str">
        <f>'1'!JG107</f>
        <v/>
      </c>
      <c r="CT107" s="236" t="str">
        <f t="shared" si="211"/>
        <v/>
      </c>
      <c r="CU107" s="38">
        <f>'1'!JT107</f>
        <v>0</v>
      </c>
      <c r="CV107" s="36" t="str">
        <f>'1'!JV107</f>
        <v/>
      </c>
      <c r="CW107" s="235" t="str">
        <f>'1'!JW107</f>
        <v/>
      </c>
      <c r="CX107" s="233" t="str">
        <f t="shared" si="212"/>
        <v>#REF!</v>
      </c>
      <c r="CY107" s="24">
        <f>'1'!KJ107</f>
        <v>0</v>
      </c>
      <c r="CZ107" s="24" t="str">
        <f>'1'!KL107</f>
        <v/>
      </c>
      <c r="DA107" s="24" t="str">
        <f>'1'!KM107</f>
        <v/>
      </c>
      <c r="DB107" s="236" t="str">
        <f t="shared" si="213"/>
        <v>#REF!</v>
      </c>
      <c r="DC107" s="36">
        <f>'1'!KZ107</f>
        <v>0</v>
      </c>
      <c r="DD107" s="36" t="str">
        <f>'1'!LB107</f>
        <v/>
      </c>
      <c r="DE107" s="36" t="str">
        <f>'1'!LC107</f>
        <v/>
      </c>
      <c r="DF107" s="233" t="str">
        <f t="shared" si="214"/>
        <v>#REF!</v>
      </c>
      <c r="DG107" s="24" t="str">
        <f t="shared" ref="DG107:DI107" si="426">#REF!</f>
        <v>#REF!</v>
      </c>
      <c r="DH107" s="24" t="str">
        <f t="shared" si="426"/>
        <v>#REF!</v>
      </c>
      <c r="DI107" s="24" t="str">
        <f t="shared" si="426"/>
        <v>#REF!</v>
      </c>
      <c r="DJ107" s="236" t="str">
        <f t="shared" si="216"/>
        <v>#REF!</v>
      </c>
      <c r="DK107" s="36" t="str">
        <f t="shared" ref="DK107:DM107" si="427">#REF!</f>
        <v>#REF!</v>
      </c>
      <c r="DL107" s="36" t="str">
        <f t="shared" si="427"/>
        <v>#REF!</v>
      </c>
      <c r="DM107" s="36" t="str">
        <f t="shared" si="427"/>
        <v>#REF!</v>
      </c>
      <c r="DN107" s="159" t="str">
        <f t="shared" si="218"/>
        <v>#REF!</v>
      </c>
      <c r="DO107" s="24" t="str">
        <f t="shared" ref="DO107:DQ107" si="428">#REF!</f>
        <v>#REF!</v>
      </c>
      <c r="DP107" s="24" t="str">
        <f t="shared" si="428"/>
        <v>#REF!</v>
      </c>
      <c r="DQ107" s="24" t="str">
        <f t="shared" si="428"/>
        <v>#REF!</v>
      </c>
      <c r="DR107" s="209" t="str">
        <f t="shared" si="220"/>
        <v>#REF!</v>
      </c>
      <c r="DS107" s="210" t="str">
        <f t="shared" si="13"/>
        <v>#REF!</v>
      </c>
      <c r="DT107" s="210" t="str">
        <f t="shared" ref="DT107:DU107" si="429">#REF!</f>
        <v>#REF!</v>
      </c>
      <c r="DU107" s="210" t="str">
        <f t="shared" si="429"/>
        <v>#REF!</v>
      </c>
    </row>
    <row r="108" ht="15.75" customHeight="1">
      <c r="A108" s="228">
        <f>'1'!A108</f>
        <v>46210</v>
      </c>
      <c r="B108" s="229" t="str">
        <f>'1'!B108</f>
        <v>火</v>
      </c>
      <c r="C108" s="232">
        <f>'1'!C108</f>
        <v>0</v>
      </c>
      <c r="D108" s="233">
        <f>'1'!G108</f>
        <v>1</v>
      </c>
      <c r="E108" s="27">
        <f>'1'!H108</f>
        <v>0</v>
      </c>
      <c r="F108" s="230" t="str">
        <f>'1'!J108</f>
        <v/>
      </c>
      <c r="G108" s="230" t="str">
        <f>'1'!K108</f>
        <v/>
      </c>
      <c r="H108" s="236">
        <f>'1'!W108</f>
        <v>1</v>
      </c>
      <c r="I108" s="39">
        <f>'1'!X108</f>
        <v>0</v>
      </c>
      <c r="J108" s="231" t="str">
        <f>'1'!Z108</f>
        <v/>
      </c>
      <c r="K108" s="231" t="str">
        <f>'1'!AA108</f>
        <v/>
      </c>
      <c r="L108" s="233">
        <f>'1'!AM108</f>
        <v>2</v>
      </c>
      <c r="M108" s="27">
        <f>'1'!AN108</f>
        <v>0</v>
      </c>
      <c r="N108" s="230" t="str">
        <f>'1'!AP108</f>
        <v/>
      </c>
      <c r="O108" s="230" t="str">
        <f>'1'!AQ108</f>
        <v/>
      </c>
      <c r="P108" s="236">
        <f>'1'!BC108</f>
        <v>4</v>
      </c>
      <c r="Q108" s="39">
        <f>'1'!BD108</f>
        <v>0</v>
      </c>
      <c r="R108" s="231" t="str">
        <f>'1'!BF108</f>
        <v/>
      </c>
      <c r="S108" s="231" t="str">
        <f>'1'!BG108</f>
        <v/>
      </c>
      <c r="T108" s="233">
        <f>'1'!BS108</f>
        <v>4</v>
      </c>
      <c r="U108" s="27">
        <f>'1'!BT108</f>
        <v>0</v>
      </c>
      <c r="V108" s="230" t="str">
        <f>'1'!BV108</f>
        <v/>
      </c>
      <c r="W108" s="230" t="str">
        <f>'1'!BW108</f>
        <v/>
      </c>
      <c r="X108" s="236">
        <f>'1'!CI108</f>
        <v>2</v>
      </c>
      <c r="Y108" s="39">
        <f>'1'!CJ108</f>
        <v>0</v>
      </c>
      <c r="Z108" s="231" t="str">
        <f>'1'!CL108</f>
        <v/>
      </c>
      <c r="AA108" s="231" t="str">
        <f>'1'!CM108</f>
        <v/>
      </c>
      <c r="AB108" s="233">
        <f>'1'!CY108</f>
        <v>2</v>
      </c>
      <c r="AC108" s="27">
        <f>'1'!CZ108</f>
        <v>0</v>
      </c>
      <c r="AD108" s="226" t="str">
        <f>'1'!DB108</f>
        <v/>
      </c>
      <c r="AE108" s="230" t="str">
        <f>'1'!DC108</f>
        <v/>
      </c>
      <c r="AF108" s="236">
        <f>'1'!DO108</f>
        <v>2</v>
      </c>
      <c r="AG108" s="39">
        <f>'1'!DP108</f>
        <v>0</v>
      </c>
      <c r="AH108" s="231" t="str">
        <f>'1'!DR108</f>
        <v/>
      </c>
      <c r="AI108" s="231" t="str">
        <f>'1'!DS108</f>
        <v/>
      </c>
      <c r="AJ108" s="233">
        <f>'1'!EE108</f>
        <v>5</v>
      </c>
      <c r="AK108" s="27">
        <f>'1'!EF108</f>
        <v>0</v>
      </c>
      <c r="AL108" s="230" t="str">
        <f>'1'!EH108</f>
        <v/>
      </c>
      <c r="AM108" s="230" t="str">
        <f>'1'!EI108</f>
        <v/>
      </c>
      <c r="AN108" s="236">
        <f>'1'!EU108</f>
        <v>19</v>
      </c>
      <c r="AO108" s="39">
        <f>'1'!EV108</f>
        <v>0</v>
      </c>
      <c r="AP108" s="231" t="str">
        <f>'1'!EX108</f>
        <v/>
      </c>
      <c r="AQ108" s="231" t="str">
        <f>'1'!EY108</f>
        <v/>
      </c>
      <c r="AR108" s="233">
        <f>'1'!FK108</f>
        <v>4</v>
      </c>
      <c r="AS108" s="27">
        <f>'1'!FL108</f>
        <v>0</v>
      </c>
      <c r="AT108" s="230" t="str">
        <f>'1'!FN108</f>
        <v/>
      </c>
      <c r="AU108" s="230" t="str">
        <f>'1'!FO108</f>
        <v/>
      </c>
      <c r="AV108" s="236">
        <f>'1'!GA108</f>
        <v>2</v>
      </c>
      <c r="AW108" s="39">
        <f>'1'!GB108</f>
        <v>0</v>
      </c>
      <c r="AX108" s="231" t="str">
        <f>'1'!GD108</f>
        <v/>
      </c>
      <c r="AY108" s="231" t="str">
        <f>'1'!GE108</f>
        <v/>
      </c>
      <c r="AZ108" s="233">
        <f>'1'!GQ108</f>
        <v>3</v>
      </c>
      <c r="BA108" s="27">
        <f>'1'!GR108</f>
        <v>0</v>
      </c>
      <c r="BB108" s="230" t="str">
        <f>'1'!GT108</f>
        <v/>
      </c>
      <c r="BC108" s="230" t="str">
        <f>'1'!GU108</f>
        <v/>
      </c>
      <c r="BD108" s="236">
        <f>'1'!HG108</f>
        <v>5</v>
      </c>
      <c r="BE108" s="39">
        <f>'1'!HH108</f>
        <v>0</v>
      </c>
      <c r="BF108" s="231" t="str">
        <f>'1'!HJ108</f>
        <v/>
      </c>
      <c r="BG108" s="231" t="str">
        <f>'1'!HK108</f>
        <v/>
      </c>
      <c r="BH108" s="233" t="str">
        <f>'1'!HW108</f>
        <v/>
      </c>
      <c r="BI108" s="27">
        <f>'1'!HX108</f>
        <v>0</v>
      </c>
      <c r="BJ108" s="230" t="str">
        <f>'1'!HZ108</f>
        <v/>
      </c>
      <c r="BK108" s="230" t="str">
        <f>'1'!IA108</f>
        <v/>
      </c>
      <c r="BL108" s="236" t="str">
        <f>'1'!IM108</f>
        <v/>
      </c>
      <c r="BM108" s="39">
        <f>'1'!IN108</f>
        <v>0</v>
      </c>
      <c r="BN108" s="231" t="str">
        <f>'1'!IP108</f>
        <v/>
      </c>
      <c r="BO108" s="231" t="str">
        <f>'1'!IQ108</f>
        <v/>
      </c>
      <c r="BP108" s="233" t="str">
        <f>'1'!JC108</f>
        <v/>
      </c>
      <c r="BQ108" s="27">
        <f>'1'!JD108</f>
        <v>0</v>
      </c>
      <c r="BR108" s="230" t="str">
        <f>'1'!JF108</f>
        <v/>
      </c>
      <c r="BS108" s="230" t="str">
        <f>'1'!JG108</f>
        <v/>
      </c>
      <c r="BT108" s="236" t="str">
        <f>'1'!JS108</f>
        <v/>
      </c>
      <c r="BU108" s="39">
        <f>'1'!JT108</f>
        <v>0</v>
      </c>
      <c r="BV108" s="231" t="str">
        <f>'1'!JV108</f>
        <v/>
      </c>
      <c r="BW108" s="231" t="str">
        <f>'1'!JW108</f>
        <v/>
      </c>
      <c r="BX108" s="233" t="str">
        <f>'1'!KI108</f>
        <v/>
      </c>
      <c r="BY108" s="27">
        <f>'1'!KJ108</f>
        <v>0</v>
      </c>
      <c r="BZ108" s="230" t="str">
        <f>'1'!KL108</f>
        <v/>
      </c>
      <c r="CA108" s="230" t="str">
        <f>'1'!KM108</f>
        <v/>
      </c>
      <c r="CB108" s="236" t="str">
        <f>'1'!KY108</f>
        <v/>
      </c>
      <c r="CC108" s="39">
        <f>'1'!KZ108</f>
        <v>0</v>
      </c>
      <c r="CD108" s="231" t="str">
        <f>'1'!LB108</f>
        <v/>
      </c>
      <c r="CE108" s="231" t="str">
        <f>'1'!LC108</f>
        <v/>
      </c>
      <c r="CF108" s="231"/>
      <c r="CG108" s="231"/>
      <c r="CH108" s="233" t="str">
        <f t="shared" si="208"/>
        <v/>
      </c>
      <c r="CI108" s="26">
        <f>'1'!HX108</f>
        <v>0</v>
      </c>
      <c r="CJ108" s="24" t="str">
        <f>'1'!HZ108</f>
        <v/>
      </c>
      <c r="CK108" s="234" t="str">
        <f>'1'!IA108</f>
        <v/>
      </c>
      <c r="CL108" s="236" t="str">
        <f t="shared" si="209"/>
        <v/>
      </c>
      <c r="CM108" s="38">
        <f>'1'!IN108</f>
        <v>0</v>
      </c>
      <c r="CN108" s="36" t="str">
        <f>'1'!IP108</f>
        <v/>
      </c>
      <c r="CO108" s="235" t="str">
        <f>'1'!IQ108</f>
        <v/>
      </c>
      <c r="CP108" s="233" t="str">
        <f t="shared" si="210"/>
        <v/>
      </c>
      <c r="CQ108" s="26">
        <f>'1'!JD108</f>
        <v>0</v>
      </c>
      <c r="CR108" s="24" t="str">
        <f>'1'!JF108</f>
        <v/>
      </c>
      <c r="CS108" s="234" t="str">
        <f>'1'!JG108</f>
        <v/>
      </c>
      <c r="CT108" s="236" t="str">
        <f t="shared" si="211"/>
        <v/>
      </c>
      <c r="CU108" s="38">
        <f>'1'!JT108</f>
        <v>0</v>
      </c>
      <c r="CV108" s="36" t="str">
        <f>'1'!JV108</f>
        <v/>
      </c>
      <c r="CW108" s="235" t="str">
        <f>'1'!JW108</f>
        <v/>
      </c>
      <c r="CX108" s="233" t="str">
        <f t="shared" si="212"/>
        <v>#REF!</v>
      </c>
      <c r="CY108" s="24">
        <f>'1'!KJ108</f>
        <v>0</v>
      </c>
      <c r="CZ108" s="24" t="str">
        <f>'1'!KL108</f>
        <v/>
      </c>
      <c r="DA108" s="24" t="str">
        <f>'1'!KM108</f>
        <v/>
      </c>
      <c r="DB108" s="236" t="str">
        <f t="shared" si="213"/>
        <v>#REF!</v>
      </c>
      <c r="DC108" s="36">
        <f>'1'!KZ108</f>
        <v>0</v>
      </c>
      <c r="DD108" s="36" t="str">
        <f>'1'!LB108</f>
        <v/>
      </c>
      <c r="DE108" s="36" t="str">
        <f>'1'!LC108</f>
        <v/>
      </c>
      <c r="DF108" s="233" t="str">
        <f t="shared" si="214"/>
        <v>#REF!</v>
      </c>
      <c r="DG108" s="24" t="str">
        <f t="shared" ref="DG108:DI108" si="430">#REF!</f>
        <v>#REF!</v>
      </c>
      <c r="DH108" s="24" t="str">
        <f t="shared" si="430"/>
        <v>#REF!</v>
      </c>
      <c r="DI108" s="24" t="str">
        <f t="shared" si="430"/>
        <v>#REF!</v>
      </c>
      <c r="DJ108" s="236" t="str">
        <f t="shared" si="216"/>
        <v>#REF!</v>
      </c>
      <c r="DK108" s="36" t="str">
        <f t="shared" ref="DK108:DM108" si="431">#REF!</f>
        <v>#REF!</v>
      </c>
      <c r="DL108" s="36" t="str">
        <f t="shared" si="431"/>
        <v>#REF!</v>
      </c>
      <c r="DM108" s="36" t="str">
        <f t="shared" si="431"/>
        <v>#REF!</v>
      </c>
      <c r="DN108" s="159" t="str">
        <f t="shared" si="218"/>
        <v>#REF!</v>
      </c>
      <c r="DO108" s="24" t="str">
        <f t="shared" ref="DO108:DQ108" si="432">#REF!</f>
        <v>#REF!</v>
      </c>
      <c r="DP108" s="24" t="str">
        <f t="shared" si="432"/>
        <v>#REF!</v>
      </c>
      <c r="DQ108" s="24" t="str">
        <f t="shared" si="432"/>
        <v>#REF!</v>
      </c>
      <c r="DR108" s="209" t="str">
        <f t="shared" si="220"/>
        <v>#REF!</v>
      </c>
      <c r="DS108" s="210" t="str">
        <f t="shared" si="13"/>
        <v>#REF!</v>
      </c>
      <c r="DT108" s="210" t="str">
        <f t="shared" ref="DT108:DU108" si="433">#REF!</f>
        <v>#REF!</v>
      </c>
      <c r="DU108" s="210" t="str">
        <f t="shared" si="433"/>
        <v>#REF!</v>
      </c>
    </row>
    <row r="109" ht="15.75" customHeight="1">
      <c r="A109" s="228">
        <f>'1'!A109</f>
        <v>46211</v>
      </c>
      <c r="B109" s="229" t="str">
        <f>'1'!B109</f>
        <v>水</v>
      </c>
      <c r="C109" s="232">
        <f>'1'!C109</f>
        <v>0</v>
      </c>
      <c r="D109" s="233">
        <f>'1'!G109</f>
        <v>1</v>
      </c>
      <c r="E109" s="27">
        <f>'1'!H109</f>
        <v>0</v>
      </c>
      <c r="F109" s="230" t="str">
        <f>'1'!J109</f>
        <v/>
      </c>
      <c r="G109" s="230" t="str">
        <f>'1'!K109</f>
        <v/>
      </c>
      <c r="H109" s="236">
        <f>'1'!W109</f>
        <v>1</v>
      </c>
      <c r="I109" s="39">
        <f>'1'!X109</f>
        <v>0</v>
      </c>
      <c r="J109" s="231" t="str">
        <f>'1'!Z109</f>
        <v/>
      </c>
      <c r="K109" s="231" t="str">
        <f>'1'!AA109</f>
        <v/>
      </c>
      <c r="L109" s="233">
        <f>'1'!AM109</f>
        <v>2</v>
      </c>
      <c r="M109" s="27">
        <f>'1'!AN109</f>
        <v>0</v>
      </c>
      <c r="N109" s="230" t="str">
        <f>'1'!AP109</f>
        <v/>
      </c>
      <c r="O109" s="230" t="str">
        <f>'1'!AQ109</f>
        <v/>
      </c>
      <c r="P109" s="236">
        <f>'1'!BC109</f>
        <v>4</v>
      </c>
      <c r="Q109" s="39">
        <f>'1'!BD109</f>
        <v>0</v>
      </c>
      <c r="R109" s="231" t="str">
        <f>'1'!BF109</f>
        <v/>
      </c>
      <c r="S109" s="231" t="str">
        <f>'1'!BG109</f>
        <v/>
      </c>
      <c r="T109" s="233">
        <f>'1'!BS109</f>
        <v>4</v>
      </c>
      <c r="U109" s="27">
        <f>'1'!BT109</f>
        <v>0</v>
      </c>
      <c r="V109" s="230" t="str">
        <f>'1'!BV109</f>
        <v/>
      </c>
      <c r="W109" s="230" t="str">
        <f>'1'!BW109</f>
        <v/>
      </c>
      <c r="X109" s="236">
        <f>'1'!CI109</f>
        <v>2</v>
      </c>
      <c r="Y109" s="39">
        <f>'1'!CJ109</f>
        <v>0</v>
      </c>
      <c r="Z109" s="231" t="str">
        <f>'1'!CL109</f>
        <v/>
      </c>
      <c r="AA109" s="231" t="str">
        <f>'1'!CM109</f>
        <v/>
      </c>
      <c r="AB109" s="233">
        <f>'1'!CY109</f>
        <v>2</v>
      </c>
      <c r="AC109" s="27">
        <f>'1'!CZ109</f>
        <v>0</v>
      </c>
      <c r="AD109" s="226" t="str">
        <f>'1'!DB109</f>
        <v/>
      </c>
      <c r="AE109" s="230" t="str">
        <f>'1'!DC109</f>
        <v/>
      </c>
      <c r="AF109" s="236">
        <f>'1'!DO109</f>
        <v>2</v>
      </c>
      <c r="AG109" s="39">
        <f>'1'!DP109</f>
        <v>0</v>
      </c>
      <c r="AH109" s="231" t="str">
        <f>'1'!DR109</f>
        <v/>
      </c>
      <c r="AI109" s="231" t="str">
        <f>'1'!DS109</f>
        <v/>
      </c>
      <c r="AJ109" s="233">
        <f>'1'!EE109</f>
        <v>5</v>
      </c>
      <c r="AK109" s="27">
        <f>'1'!EF109</f>
        <v>0</v>
      </c>
      <c r="AL109" s="230" t="str">
        <f>'1'!EH109</f>
        <v/>
      </c>
      <c r="AM109" s="230" t="str">
        <f>'1'!EI109</f>
        <v/>
      </c>
      <c r="AN109" s="236">
        <f>'1'!EU109</f>
        <v>19</v>
      </c>
      <c r="AO109" s="39">
        <f>'1'!EV109</f>
        <v>0</v>
      </c>
      <c r="AP109" s="231" t="str">
        <f>'1'!EX109</f>
        <v/>
      </c>
      <c r="AQ109" s="231" t="str">
        <f>'1'!EY109</f>
        <v/>
      </c>
      <c r="AR109" s="233">
        <f>'1'!FK109</f>
        <v>4</v>
      </c>
      <c r="AS109" s="27">
        <f>'1'!FL109</f>
        <v>0</v>
      </c>
      <c r="AT109" s="230" t="str">
        <f>'1'!FN109</f>
        <v/>
      </c>
      <c r="AU109" s="230" t="str">
        <f>'1'!FO109</f>
        <v/>
      </c>
      <c r="AV109" s="236">
        <f>'1'!GA109</f>
        <v>2</v>
      </c>
      <c r="AW109" s="39">
        <f>'1'!GB109</f>
        <v>0</v>
      </c>
      <c r="AX109" s="231" t="str">
        <f>'1'!GD109</f>
        <v/>
      </c>
      <c r="AY109" s="231" t="str">
        <f>'1'!GE109</f>
        <v/>
      </c>
      <c r="AZ109" s="233">
        <f>'1'!GQ109</f>
        <v>3</v>
      </c>
      <c r="BA109" s="27">
        <f>'1'!GR109</f>
        <v>0</v>
      </c>
      <c r="BB109" s="230" t="str">
        <f>'1'!GT109</f>
        <v/>
      </c>
      <c r="BC109" s="230" t="str">
        <f>'1'!GU109</f>
        <v/>
      </c>
      <c r="BD109" s="236">
        <f>'1'!HG109</f>
        <v>5</v>
      </c>
      <c r="BE109" s="39">
        <f>'1'!HH109</f>
        <v>0</v>
      </c>
      <c r="BF109" s="231" t="str">
        <f>'1'!HJ109</f>
        <v/>
      </c>
      <c r="BG109" s="231" t="str">
        <f>'1'!HK109</f>
        <v/>
      </c>
      <c r="BH109" s="233" t="str">
        <f>'1'!HW109</f>
        <v/>
      </c>
      <c r="BI109" s="27">
        <f>'1'!HX109</f>
        <v>0</v>
      </c>
      <c r="BJ109" s="230" t="str">
        <f>'1'!HZ109</f>
        <v/>
      </c>
      <c r="BK109" s="230" t="str">
        <f>'1'!IA109</f>
        <v/>
      </c>
      <c r="BL109" s="236" t="str">
        <f>'1'!IM109</f>
        <v/>
      </c>
      <c r="BM109" s="39">
        <f>'1'!IN109</f>
        <v>0</v>
      </c>
      <c r="BN109" s="231" t="str">
        <f>'1'!IP109</f>
        <v/>
      </c>
      <c r="BO109" s="231" t="str">
        <f>'1'!IQ109</f>
        <v/>
      </c>
      <c r="BP109" s="233" t="str">
        <f>'1'!JC109</f>
        <v/>
      </c>
      <c r="BQ109" s="27">
        <f>'1'!JD109</f>
        <v>0</v>
      </c>
      <c r="BR109" s="230" t="str">
        <f>'1'!JF109</f>
        <v/>
      </c>
      <c r="BS109" s="230" t="str">
        <f>'1'!JG109</f>
        <v/>
      </c>
      <c r="BT109" s="236" t="str">
        <f>'1'!JS109</f>
        <v/>
      </c>
      <c r="BU109" s="39">
        <f>'1'!JT109</f>
        <v>0</v>
      </c>
      <c r="BV109" s="231" t="str">
        <f>'1'!JV109</f>
        <v/>
      </c>
      <c r="BW109" s="231" t="str">
        <f>'1'!JW109</f>
        <v/>
      </c>
      <c r="BX109" s="233" t="str">
        <f>'1'!KI109</f>
        <v/>
      </c>
      <c r="BY109" s="27">
        <f>'1'!KJ109</f>
        <v>0</v>
      </c>
      <c r="BZ109" s="230" t="str">
        <f>'1'!KL109</f>
        <v/>
      </c>
      <c r="CA109" s="230" t="str">
        <f>'1'!KM109</f>
        <v/>
      </c>
      <c r="CB109" s="236" t="str">
        <f>'1'!KY109</f>
        <v/>
      </c>
      <c r="CC109" s="39">
        <f>'1'!KZ109</f>
        <v>0</v>
      </c>
      <c r="CD109" s="231" t="str">
        <f>'1'!LB109</f>
        <v/>
      </c>
      <c r="CE109" s="231" t="str">
        <f>'1'!LC109</f>
        <v/>
      </c>
      <c r="CF109" s="231"/>
      <c r="CG109" s="231"/>
      <c r="CH109" s="233" t="str">
        <f t="shared" si="208"/>
        <v/>
      </c>
      <c r="CI109" s="26">
        <f>'1'!HX109</f>
        <v>0</v>
      </c>
      <c r="CJ109" s="24" t="str">
        <f>'1'!HZ109</f>
        <v/>
      </c>
      <c r="CK109" s="234" t="str">
        <f>'1'!IA109</f>
        <v/>
      </c>
      <c r="CL109" s="236" t="str">
        <f t="shared" si="209"/>
        <v/>
      </c>
      <c r="CM109" s="38">
        <f>'1'!IN109</f>
        <v>0</v>
      </c>
      <c r="CN109" s="36" t="str">
        <f>'1'!IP109</f>
        <v/>
      </c>
      <c r="CO109" s="235" t="str">
        <f>'1'!IQ109</f>
        <v/>
      </c>
      <c r="CP109" s="233" t="str">
        <f t="shared" si="210"/>
        <v/>
      </c>
      <c r="CQ109" s="26">
        <f>'1'!JD109</f>
        <v>0</v>
      </c>
      <c r="CR109" s="24" t="str">
        <f>'1'!JF109</f>
        <v/>
      </c>
      <c r="CS109" s="234" t="str">
        <f>'1'!JG109</f>
        <v/>
      </c>
      <c r="CT109" s="236" t="str">
        <f t="shared" si="211"/>
        <v/>
      </c>
      <c r="CU109" s="38">
        <f>'1'!JT109</f>
        <v>0</v>
      </c>
      <c r="CV109" s="36" t="str">
        <f>'1'!JV109</f>
        <v/>
      </c>
      <c r="CW109" s="235" t="str">
        <f>'1'!JW109</f>
        <v/>
      </c>
      <c r="CX109" s="233" t="str">
        <f t="shared" si="212"/>
        <v>#REF!</v>
      </c>
      <c r="CY109" s="24">
        <f>'1'!KJ109</f>
        <v>0</v>
      </c>
      <c r="CZ109" s="24" t="str">
        <f>'1'!KL109</f>
        <v/>
      </c>
      <c r="DA109" s="24" t="str">
        <f>'1'!KM109</f>
        <v/>
      </c>
      <c r="DB109" s="236" t="str">
        <f t="shared" si="213"/>
        <v>#REF!</v>
      </c>
      <c r="DC109" s="36">
        <f>'1'!KZ109</f>
        <v>0</v>
      </c>
      <c r="DD109" s="36" t="str">
        <f>'1'!LB109</f>
        <v/>
      </c>
      <c r="DE109" s="36" t="str">
        <f>'1'!LC109</f>
        <v/>
      </c>
      <c r="DF109" s="233" t="str">
        <f t="shared" si="214"/>
        <v>#REF!</v>
      </c>
      <c r="DG109" s="24" t="str">
        <f t="shared" ref="DG109:DI109" si="434">#REF!</f>
        <v>#REF!</v>
      </c>
      <c r="DH109" s="24" t="str">
        <f t="shared" si="434"/>
        <v>#REF!</v>
      </c>
      <c r="DI109" s="24" t="str">
        <f t="shared" si="434"/>
        <v>#REF!</v>
      </c>
      <c r="DJ109" s="236" t="str">
        <f t="shared" si="216"/>
        <v>#REF!</v>
      </c>
      <c r="DK109" s="36" t="str">
        <f t="shared" ref="DK109:DM109" si="435">#REF!</f>
        <v>#REF!</v>
      </c>
      <c r="DL109" s="36" t="str">
        <f t="shared" si="435"/>
        <v>#REF!</v>
      </c>
      <c r="DM109" s="36" t="str">
        <f t="shared" si="435"/>
        <v>#REF!</v>
      </c>
      <c r="DN109" s="159" t="str">
        <f t="shared" si="218"/>
        <v>#REF!</v>
      </c>
      <c r="DO109" s="24" t="str">
        <f t="shared" ref="DO109:DQ109" si="436">#REF!</f>
        <v>#REF!</v>
      </c>
      <c r="DP109" s="24" t="str">
        <f t="shared" si="436"/>
        <v>#REF!</v>
      </c>
      <c r="DQ109" s="24" t="str">
        <f t="shared" si="436"/>
        <v>#REF!</v>
      </c>
      <c r="DR109" s="209" t="str">
        <f t="shared" si="220"/>
        <v>#REF!</v>
      </c>
      <c r="DS109" s="210" t="str">
        <f t="shared" si="13"/>
        <v>#REF!</v>
      </c>
      <c r="DT109" s="210" t="str">
        <f t="shared" ref="DT109:DU109" si="437">#REF!</f>
        <v>#REF!</v>
      </c>
      <c r="DU109" s="210" t="str">
        <f t="shared" si="437"/>
        <v>#REF!</v>
      </c>
    </row>
    <row r="110" ht="15.75" customHeight="1">
      <c r="A110" s="228">
        <f>'1'!A110</f>
        <v>46212</v>
      </c>
      <c r="B110" s="229" t="str">
        <f>'1'!B110</f>
        <v>木</v>
      </c>
      <c r="C110" s="232">
        <f>'1'!C110</f>
        <v>0</v>
      </c>
      <c r="D110" s="233">
        <f>'1'!G110</f>
        <v>1</v>
      </c>
      <c r="E110" s="27">
        <f>'1'!H110</f>
        <v>0</v>
      </c>
      <c r="F110" s="230" t="str">
        <f>'1'!J110</f>
        <v/>
      </c>
      <c r="G110" s="230" t="str">
        <f>'1'!K110</f>
        <v/>
      </c>
      <c r="H110" s="236">
        <f>'1'!W110</f>
        <v>1</v>
      </c>
      <c r="I110" s="39">
        <f>'1'!X110</f>
        <v>0</v>
      </c>
      <c r="J110" s="231" t="str">
        <f>'1'!Z110</f>
        <v/>
      </c>
      <c r="K110" s="231" t="str">
        <f>'1'!AA110</f>
        <v/>
      </c>
      <c r="L110" s="233">
        <f>'1'!AM110</f>
        <v>2</v>
      </c>
      <c r="M110" s="27">
        <f>'1'!AN110</f>
        <v>0</v>
      </c>
      <c r="N110" s="230" t="str">
        <f>'1'!AP110</f>
        <v/>
      </c>
      <c r="O110" s="230" t="str">
        <f>'1'!AQ110</f>
        <v/>
      </c>
      <c r="P110" s="236">
        <f>'1'!BC110</f>
        <v>4</v>
      </c>
      <c r="Q110" s="39">
        <f>'1'!BD110</f>
        <v>0</v>
      </c>
      <c r="R110" s="231" t="str">
        <f>'1'!BF110</f>
        <v/>
      </c>
      <c r="S110" s="231" t="str">
        <f>'1'!BG110</f>
        <v/>
      </c>
      <c r="T110" s="233">
        <f>'1'!BS110</f>
        <v>4</v>
      </c>
      <c r="U110" s="27">
        <f>'1'!BT110</f>
        <v>0</v>
      </c>
      <c r="V110" s="230" t="str">
        <f>'1'!BV110</f>
        <v/>
      </c>
      <c r="W110" s="230" t="str">
        <f>'1'!BW110</f>
        <v/>
      </c>
      <c r="X110" s="236">
        <f>'1'!CI110</f>
        <v>2</v>
      </c>
      <c r="Y110" s="39">
        <f>'1'!CJ110</f>
        <v>0</v>
      </c>
      <c r="Z110" s="231" t="str">
        <f>'1'!CL110</f>
        <v/>
      </c>
      <c r="AA110" s="231" t="str">
        <f>'1'!CM110</f>
        <v/>
      </c>
      <c r="AB110" s="233">
        <f>'1'!CY110</f>
        <v>2</v>
      </c>
      <c r="AC110" s="27">
        <f>'1'!CZ110</f>
        <v>0</v>
      </c>
      <c r="AD110" s="226" t="str">
        <f>'1'!DB110</f>
        <v/>
      </c>
      <c r="AE110" s="230" t="str">
        <f>'1'!DC110</f>
        <v/>
      </c>
      <c r="AF110" s="236">
        <f>'1'!DO110</f>
        <v>2</v>
      </c>
      <c r="AG110" s="39">
        <f>'1'!DP110</f>
        <v>0</v>
      </c>
      <c r="AH110" s="231" t="str">
        <f>'1'!DR110</f>
        <v/>
      </c>
      <c r="AI110" s="231" t="str">
        <f>'1'!DS110</f>
        <v/>
      </c>
      <c r="AJ110" s="233">
        <f>'1'!EE110</f>
        <v>5</v>
      </c>
      <c r="AK110" s="27">
        <f>'1'!EF110</f>
        <v>0</v>
      </c>
      <c r="AL110" s="230" t="str">
        <f>'1'!EH110</f>
        <v/>
      </c>
      <c r="AM110" s="230" t="str">
        <f>'1'!EI110</f>
        <v/>
      </c>
      <c r="AN110" s="236">
        <f>'1'!EU110</f>
        <v>19</v>
      </c>
      <c r="AO110" s="39">
        <f>'1'!EV110</f>
        <v>0</v>
      </c>
      <c r="AP110" s="231" t="str">
        <f>'1'!EX110</f>
        <v/>
      </c>
      <c r="AQ110" s="231" t="str">
        <f>'1'!EY110</f>
        <v/>
      </c>
      <c r="AR110" s="233">
        <f>'1'!FK110</f>
        <v>4</v>
      </c>
      <c r="AS110" s="27">
        <f>'1'!FL110</f>
        <v>0</v>
      </c>
      <c r="AT110" s="230" t="str">
        <f>'1'!FN110</f>
        <v/>
      </c>
      <c r="AU110" s="230" t="str">
        <f>'1'!FO110</f>
        <v/>
      </c>
      <c r="AV110" s="236">
        <f>'1'!GA110</f>
        <v>2</v>
      </c>
      <c r="AW110" s="39">
        <f>'1'!GB110</f>
        <v>0</v>
      </c>
      <c r="AX110" s="231" t="str">
        <f>'1'!GD110</f>
        <v/>
      </c>
      <c r="AY110" s="231" t="str">
        <f>'1'!GE110</f>
        <v/>
      </c>
      <c r="AZ110" s="233">
        <f>'1'!GQ110</f>
        <v>3</v>
      </c>
      <c r="BA110" s="27">
        <f>'1'!GR110</f>
        <v>0</v>
      </c>
      <c r="BB110" s="230" t="str">
        <f>'1'!GT110</f>
        <v/>
      </c>
      <c r="BC110" s="230" t="str">
        <f>'1'!GU110</f>
        <v/>
      </c>
      <c r="BD110" s="236">
        <f>'1'!HG110</f>
        <v>5</v>
      </c>
      <c r="BE110" s="39">
        <f>'1'!HH110</f>
        <v>0</v>
      </c>
      <c r="BF110" s="231" t="str">
        <f>'1'!HJ110</f>
        <v/>
      </c>
      <c r="BG110" s="231" t="str">
        <f>'1'!HK110</f>
        <v/>
      </c>
      <c r="BH110" s="233" t="str">
        <f>'1'!HW110</f>
        <v/>
      </c>
      <c r="BI110" s="27">
        <f>'1'!HX110</f>
        <v>0</v>
      </c>
      <c r="BJ110" s="230" t="str">
        <f>'1'!HZ110</f>
        <v/>
      </c>
      <c r="BK110" s="230" t="str">
        <f>'1'!IA110</f>
        <v/>
      </c>
      <c r="BL110" s="236" t="str">
        <f>'1'!IM110</f>
        <v/>
      </c>
      <c r="BM110" s="39">
        <f>'1'!IN110</f>
        <v>0</v>
      </c>
      <c r="BN110" s="231" t="str">
        <f>'1'!IP110</f>
        <v/>
      </c>
      <c r="BO110" s="231" t="str">
        <f>'1'!IQ110</f>
        <v/>
      </c>
      <c r="BP110" s="233" t="str">
        <f>'1'!JC110</f>
        <v/>
      </c>
      <c r="BQ110" s="27">
        <f>'1'!JD110</f>
        <v>0</v>
      </c>
      <c r="BR110" s="230" t="str">
        <f>'1'!JF110</f>
        <v/>
      </c>
      <c r="BS110" s="230" t="str">
        <f>'1'!JG110</f>
        <v/>
      </c>
      <c r="BT110" s="236" t="str">
        <f>'1'!JS110</f>
        <v/>
      </c>
      <c r="BU110" s="39">
        <f>'1'!JT110</f>
        <v>0</v>
      </c>
      <c r="BV110" s="231" t="str">
        <f>'1'!JV110</f>
        <v/>
      </c>
      <c r="BW110" s="231" t="str">
        <f>'1'!JW110</f>
        <v/>
      </c>
      <c r="BX110" s="233" t="str">
        <f>'1'!KI110</f>
        <v/>
      </c>
      <c r="BY110" s="27">
        <f>'1'!KJ110</f>
        <v>0</v>
      </c>
      <c r="BZ110" s="230" t="str">
        <f>'1'!KL110</f>
        <v/>
      </c>
      <c r="CA110" s="230" t="str">
        <f>'1'!KM110</f>
        <v/>
      </c>
      <c r="CB110" s="236" t="str">
        <f>'1'!KY110</f>
        <v/>
      </c>
      <c r="CC110" s="39">
        <f>'1'!KZ110</f>
        <v>0</v>
      </c>
      <c r="CD110" s="231" t="str">
        <f>'1'!LB110</f>
        <v/>
      </c>
      <c r="CE110" s="231" t="str">
        <f>'1'!LC110</f>
        <v/>
      </c>
      <c r="CF110" s="231"/>
      <c r="CG110" s="231"/>
      <c r="CH110" s="233" t="str">
        <f t="shared" si="208"/>
        <v/>
      </c>
      <c r="CI110" s="26">
        <f>'1'!HX110</f>
        <v>0</v>
      </c>
      <c r="CJ110" s="24" t="str">
        <f>'1'!HZ110</f>
        <v/>
      </c>
      <c r="CK110" s="234" t="str">
        <f>'1'!IA110</f>
        <v/>
      </c>
      <c r="CL110" s="236" t="str">
        <f t="shared" si="209"/>
        <v/>
      </c>
      <c r="CM110" s="38">
        <f>'1'!IN110</f>
        <v>0</v>
      </c>
      <c r="CN110" s="36" t="str">
        <f>'1'!IP110</f>
        <v/>
      </c>
      <c r="CO110" s="235" t="str">
        <f>'1'!IQ110</f>
        <v/>
      </c>
      <c r="CP110" s="233" t="str">
        <f t="shared" si="210"/>
        <v/>
      </c>
      <c r="CQ110" s="26">
        <f>'1'!JD110</f>
        <v>0</v>
      </c>
      <c r="CR110" s="24" t="str">
        <f>'1'!JF110</f>
        <v/>
      </c>
      <c r="CS110" s="234" t="str">
        <f>'1'!JG110</f>
        <v/>
      </c>
      <c r="CT110" s="236" t="str">
        <f t="shared" si="211"/>
        <v/>
      </c>
      <c r="CU110" s="38">
        <f>'1'!JT110</f>
        <v>0</v>
      </c>
      <c r="CV110" s="36" t="str">
        <f>'1'!JV110</f>
        <v/>
      </c>
      <c r="CW110" s="235" t="str">
        <f>'1'!JW110</f>
        <v/>
      </c>
      <c r="CX110" s="233" t="str">
        <f t="shared" si="212"/>
        <v>#REF!</v>
      </c>
      <c r="CY110" s="24">
        <f>'1'!KJ110</f>
        <v>0</v>
      </c>
      <c r="CZ110" s="24" t="str">
        <f>'1'!KL110</f>
        <v/>
      </c>
      <c r="DA110" s="24" t="str">
        <f>'1'!KM110</f>
        <v/>
      </c>
      <c r="DB110" s="236" t="str">
        <f t="shared" si="213"/>
        <v>#REF!</v>
      </c>
      <c r="DC110" s="36">
        <f>'1'!KZ110</f>
        <v>0</v>
      </c>
      <c r="DD110" s="36" t="str">
        <f>'1'!LB110</f>
        <v/>
      </c>
      <c r="DE110" s="36" t="str">
        <f>'1'!LC110</f>
        <v/>
      </c>
      <c r="DF110" s="233" t="str">
        <f t="shared" si="214"/>
        <v>#REF!</v>
      </c>
      <c r="DG110" s="24" t="str">
        <f t="shared" ref="DG110:DI110" si="438">#REF!</f>
        <v>#REF!</v>
      </c>
      <c r="DH110" s="24" t="str">
        <f t="shared" si="438"/>
        <v>#REF!</v>
      </c>
      <c r="DI110" s="24" t="str">
        <f t="shared" si="438"/>
        <v>#REF!</v>
      </c>
      <c r="DJ110" s="236" t="str">
        <f t="shared" si="216"/>
        <v>#REF!</v>
      </c>
      <c r="DK110" s="36" t="str">
        <f t="shared" ref="DK110:DM110" si="439">#REF!</f>
        <v>#REF!</v>
      </c>
      <c r="DL110" s="36" t="str">
        <f t="shared" si="439"/>
        <v>#REF!</v>
      </c>
      <c r="DM110" s="36" t="str">
        <f t="shared" si="439"/>
        <v>#REF!</v>
      </c>
      <c r="DN110" s="159" t="str">
        <f t="shared" si="218"/>
        <v>#REF!</v>
      </c>
      <c r="DO110" s="24" t="str">
        <f t="shared" ref="DO110:DQ110" si="440">#REF!</f>
        <v>#REF!</v>
      </c>
      <c r="DP110" s="24" t="str">
        <f t="shared" si="440"/>
        <v>#REF!</v>
      </c>
      <c r="DQ110" s="24" t="str">
        <f t="shared" si="440"/>
        <v>#REF!</v>
      </c>
      <c r="DR110" s="209" t="str">
        <f t="shared" si="220"/>
        <v>#REF!</v>
      </c>
      <c r="DS110" s="210" t="str">
        <f t="shared" si="13"/>
        <v>#REF!</v>
      </c>
      <c r="DT110" s="210" t="str">
        <f t="shared" ref="DT110:DU110" si="441">#REF!</f>
        <v>#REF!</v>
      </c>
      <c r="DU110" s="210" t="str">
        <f t="shared" si="441"/>
        <v>#REF!</v>
      </c>
    </row>
    <row r="111" ht="15.75" customHeight="1">
      <c r="A111" s="228">
        <f>'1'!A111</f>
        <v>46213</v>
      </c>
      <c r="B111" s="229" t="str">
        <f>'1'!B111</f>
        <v>金</v>
      </c>
      <c r="C111" s="232">
        <f>'1'!C111</f>
        <v>0</v>
      </c>
      <c r="D111" s="233">
        <f>'1'!G111</f>
        <v>1</v>
      </c>
      <c r="E111" s="27">
        <f>'1'!H111</f>
        <v>0</v>
      </c>
      <c r="F111" s="230" t="str">
        <f>'1'!J111</f>
        <v/>
      </c>
      <c r="G111" s="230" t="str">
        <f>'1'!K111</f>
        <v/>
      </c>
      <c r="H111" s="236">
        <f>'1'!W111</f>
        <v>1</v>
      </c>
      <c r="I111" s="39">
        <f>'1'!X111</f>
        <v>0</v>
      </c>
      <c r="J111" s="231" t="str">
        <f>'1'!Z111</f>
        <v/>
      </c>
      <c r="K111" s="231" t="str">
        <f>'1'!AA111</f>
        <v/>
      </c>
      <c r="L111" s="233">
        <f>'1'!AM111</f>
        <v>2</v>
      </c>
      <c r="M111" s="27">
        <f>'1'!AN111</f>
        <v>0</v>
      </c>
      <c r="N111" s="230" t="str">
        <f>'1'!AP111</f>
        <v/>
      </c>
      <c r="O111" s="230" t="str">
        <f>'1'!AQ111</f>
        <v/>
      </c>
      <c r="P111" s="236">
        <f>'1'!BC111</f>
        <v>4</v>
      </c>
      <c r="Q111" s="39">
        <f>'1'!BD111</f>
        <v>0</v>
      </c>
      <c r="R111" s="231" t="str">
        <f>'1'!BF111</f>
        <v/>
      </c>
      <c r="S111" s="231" t="str">
        <f>'1'!BG111</f>
        <v/>
      </c>
      <c r="T111" s="233">
        <f>'1'!BS111</f>
        <v>4</v>
      </c>
      <c r="U111" s="27">
        <f>'1'!BT111</f>
        <v>0</v>
      </c>
      <c r="V111" s="230" t="str">
        <f>'1'!BV111</f>
        <v/>
      </c>
      <c r="W111" s="230" t="str">
        <f>'1'!BW111</f>
        <v/>
      </c>
      <c r="X111" s="236">
        <f>'1'!CI111</f>
        <v>2</v>
      </c>
      <c r="Y111" s="39">
        <f>'1'!CJ111</f>
        <v>0</v>
      </c>
      <c r="Z111" s="231" t="str">
        <f>'1'!CL111</f>
        <v/>
      </c>
      <c r="AA111" s="231" t="str">
        <f>'1'!CM111</f>
        <v/>
      </c>
      <c r="AB111" s="233">
        <f>'1'!CY111</f>
        <v>2</v>
      </c>
      <c r="AC111" s="27">
        <f>'1'!CZ111</f>
        <v>0</v>
      </c>
      <c r="AD111" s="226" t="str">
        <f>'1'!DB111</f>
        <v/>
      </c>
      <c r="AE111" s="230" t="str">
        <f>'1'!DC111</f>
        <v/>
      </c>
      <c r="AF111" s="236">
        <f>'1'!DO111</f>
        <v>2</v>
      </c>
      <c r="AG111" s="39">
        <f>'1'!DP111</f>
        <v>0</v>
      </c>
      <c r="AH111" s="231" t="str">
        <f>'1'!DR111</f>
        <v/>
      </c>
      <c r="AI111" s="231" t="str">
        <f>'1'!DS111</f>
        <v/>
      </c>
      <c r="AJ111" s="233">
        <f>'1'!EE111</f>
        <v>5</v>
      </c>
      <c r="AK111" s="27">
        <f>'1'!EF111</f>
        <v>0</v>
      </c>
      <c r="AL111" s="230" t="str">
        <f>'1'!EH111</f>
        <v/>
      </c>
      <c r="AM111" s="230" t="str">
        <f>'1'!EI111</f>
        <v/>
      </c>
      <c r="AN111" s="236">
        <f>'1'!EU111</f>
        <v>19</v>
      </c>
      <c r="AO111" s="39">
        <f>'1'!EV111</f>
        <v>0</v>
      </c>
      <c r="AP111" s="231" t="str">
        <f>'1'!EX111</f>
        <v/>
      </c>
      <c r="AQ111" s="231" t="str">
        <f>'1'!EY111</f>
        <v/>
      </c>
      <c r="AR111" s="233">
        <f>'1'!FK111</f>
        <v>4</v>
      </c>
      <c r="AS111" s="27">
        <f>'1'!FL111</f>
        <v>0</v>
      </c>
      <c r="AT111" s="230" t="str">
        <f>'1'!FN111</f>
        <v/>
      </c>
      <c r="AU111" s="230" t="str">
        <f>'1'!FO111</f>
        <v/>
      </c>
      <c r="AV111" s="236">
        <f>'1'!GA111</f>
        <v>2</v>
      </c>
      <c r="AW111" s="39">
        <f>'1'!GB111</f>
        <v>0</v>
      </c>
      <c r="AX111" s="231" t="str">
        <f>'1'!GD111</f>
        <v/>
      </c>
      <c r="AY111" s="231" t="str">
        <f>'1'!GE111</f>
        <v/>
      </c>
      <c r="AZ111" s="233">
        <f>'1'!GQ111</f>
        <v>3</v>
      </c>
      <c r="BA111" s="27">
        <f>'1'!GR111</f>
        <v>0</v>
      </c>
      <c r="BB111" s="230" t="str">
        <f>'1'!GT111</f>
        <v/>
      </c>
      <c r="BC111" s="230" t="str">
        <f>'1'!GU111</f>
        <v/>
      </c>
      <c r="BD111" s="236">
        <f>'1'!HG111</f>
        <v>5</v>
      </c>
      <c r="BE111" s="39">
        <f>'1'!HH111</f>
        <v>0</v>
      </c>
      <c r="BF111" s="231" t="str">
        <f>'1'!HJ111</f>
        <v/>
      </c>
      <c r="BG111" s="231" t="str">
        <f>'1'!HK111</f>
        <v/>
      </c>
      <c r="BH111" s="233" t="str">
        <f>'1'!HW111</f>
        <v/>
      </c>
      <c r="BI111" s="27">
        <f>'1'!HX111</f>
        <v>0</v>
      </c>
      <c r="BJ111" s="230" t="str">
        <f>'1'!HZ111</f>
        <v/>
      </c>
      <c r="BK111" s="230" t="str">
        <f>'1'!IA111</f>
        <v/>
      </c>
      <c r="BL111" s="236" t="str">
        <f>'1'!IM111</f>
        <v/>
      </c>
      <c r="BM111" s="39">
        <f>'1'!IN111</f>
        <v>0</v>
      </c>
      <c r="BN111" s="231" t="str">
        <f>'1'!IP111</f>
        <v/>
      </c>
      <c r="BO111" s="231" t="str">
        <f>'1'!IQ111</f>
        <v/>
      </c>
      <c r="BP111" s="233" t="str">
        <f>'1'!JC111</f>
        <v/>
      </c>
      <c r="BQ111" s="27">
        <f>'1'!JD111</f>
        <v>0</v>
      </c>
      <c r="BR111" s="230" t="str">
        <f>'1'!JF111</f>
        <v/>
      </c>
      <c r="BS111" s="230" t="str">
        <f>'1'!JG111</f>
        <v/>
      </c>
      <c r="BT111" s="236" t="str">
        <f>'1'!JS111</f>
        <v/>
      </c>
      <c r="BU111" s="39">
        <f>'1'!JT111</f>
        <v>0</v>
      </c>
      <c r="BV111" s="231" t="str">
        <f>'1'!JV111</f>
        <v/>
      </c>
      <c r="BW111" s="231" t="str">
        <f>'1'!JW111</f>
        <v/>
      </c>
      <c r="BX111" s="233" t="str">
        <f>'1'!KI111</f>
        <v/>
      </c>
      <c r="BY111" s="27">
        <f>'1'!KJ111</f>
        <v>0</v>
      </c>
      <c r="BZ111" s="230" t="str">
        <f>'1'!KL111</f>
        <v/>
      </c>
      <c r="CA111" s="230" t="str">
        <f>'1'!KM111</f>
        <v/>
      </c>
      <c r="CB111" s="236" t="str">
        <f>'1'!KY111</f>
        <v/>
      </c>
      <c r="CC111" s="39">
        <f>'1'!KZ111</f>
        <v>0</v>
      </c>
      <c r="CD111" s="231" t="str">
        <f>'1'!LB111</f>
        <v/>
      </c>
      <c r="CE111" s="231" t="str">
        <f>'1'!LC111</f>
        <v/>
      </c>
      <c r="CF111" s="231"/>
      <c r="CG111" s="231"/>
      <c r="CH111" s="233" t="str">
        <f t="shared" si="208"/>
        <v/>
      </c>
      <c r="CI111" s="26">
        <f>'1'!HX111</f>
        <v>0</v>
      </c>
      <c r="CJ111" s="24" t="str">
        <f>'1'!HZ111</f>
        <v/>
      </c>
      <c r="CK111" s="234" t="str">
        <f>'1'!IA111</f>
        <v/>
      </c>
      <c r="CL111" s="236" t="str">
        <f t="shared" si="209"/>
        <v/>
      </c>
      <c r="CM111" s="38">
        <f>'1'!IN111</f>
        <v>0</v>
      </c>
      <c r="CN111" s="36" t="str">
        <f>'1'!IP111</f>
        <v/>
      </c>
      <c r="CO111" s="235" t="str">
        <f>'1'!IQ111</f>
        <v/>
      </c>
      <c r="CP111" s="233" t="str">
        <f t="shared" si="210"/>
        <v/>
      </c>
      <c r="CQ111" s="26">
        <f>'1'!JD111</f>
        <v>0</v>
      </c>
      <c r="CR111" s="24" t="str">
        <f>'1'!JF111</f>
        <v/>
      </c>
      <c r="CS111" s="234" t="str">
        <f>'1'!JG111</f>
        <v/>
      </c>
      <c r="CT111" s="236" t="str">
        <f t="shared" si="211"/>
        <v/>
      </c>
      <c r="CU111" s="38">
        <f>'1'!JT111</f>
        <v>0</v>
      </c>
      <c r="CV111" s="36" t="str">
        <f>'1'!JV111</f>
        <v/>
      </c>
      <c r="CW111" s="235" t="str">
        <f>'1'!JW111</f>
        <v/>
      </c>
      <c r="CX111" s="233" t="str">
        <f t="shared" si="212"/>
        <v>#REF!</v>
      </c>
      <c r="CY111" s="24">
        <f>'1'!KJ111</f>
        <v>0</v>
      </c>
      <c r="CZ111" s="24" t="str">
        <f>'1'!KL111</f>
        <v/>
      </c>
      <c r="DA111" s="24" t="str">
        <f>'1'!KM111</f>
        <v/>
      </c>
      <c r="DB111" s="236" t="str">
        <f t="shared" si="213"/>
        <v>#REF!</v>
      </c>
      <c r="DC111" s="36">
        <f>'1'!KZ111</f>
        <v>0</v>
      </c>
      <c r="DD111" s="36" t="str">
        <f>'1'!LB111</f>
        <v/>
      </c>
      <c r="DE111" s="36" t="str">
        <f>'1'!LC111</f>
        <v/>
      </c>
      <c r="DF111" s="233" t="str">
        <f t="shared" si="214"/>
        <v>#REF!</v>
      </c>
      <c r="DG111" s="24" t="str">
        <f t="shared" ref="DG111:DI111" si="442">#REF!</f>
        <v>#REF!</v>
      </c>
      <c r="DH111" s="24" t="str">
        <f t="shared" si="442"/>
        <v>#REF!</v>
      </c>
      <c r="DI111" s="24" t="str">
        <f t="shared" si="442"/>
        <v>#REF!</v>
      </c>
      <c r="DJ111" s="236" t="str">
        <f t="shared" si="216"/>
        <v>#REF!</v>
      </c>
      <c r="DK111" s="36" t="str">
        <f t="shared" ref="DK111:DM111" si="443">#REF!</f>
        <v>#REF!</v>
      </c>
      <c r="DL111" s="36" t="str">
        <f t="shared" si="443"/>
        <v>#REF!</v>
      </c>
      <c r="DM111" s="36" t="str">
        <f t="shared" si="443"/>
        <v>#REF!</v>
      </c>
      <c r="DN111" s="159" t="str">
        <f t="shared" si="218"/>
        <v>#REF!</v>
      </c>
      <c r="DO111" s="24" t="str">
        <f t="shared" ref="DO111:DQ111" si="444">#REF!</f>
        <v>#REF!</v>
      </c>
      <c r="DP111" s="24" t="str">
        <f t="shared" si="444"/>
        <v>#REF!</v>
      </c>
      <c r="DQ111" s="24" t="str">
        <f t="shared" si="444"/>
        <v>#REF!</v>
      </c>
      <c r="DR111" s="209" t="str">
        <f t="shared" si="220"/>
        <v>#REF!</v>
      </c>
      <c r="DS111" s="210" t="str">
        <f t="shared" si="13"/>
        <v>#REF!</v>
      </c>
      <c r="DT111" s="210" t="str">
        <f t="shared" ref="DT111:DU111" si="445">#REF!</f>
        <v>#REF!</v>
      </c>
      <c r="DU111" s="210" t="str">
        <f t="shared" si="445"/>
        <v>#REF!</v>
      </c>
    </row>
    <row r="112" ht="15.75" customHeight="1">
      <c r="A112" s="228">
        <f>'1'!A112</f>
        <v>46214</v>
      </c>
      <c r="B112" s="229" t="str">
        <f>'1'!B112</f>
        <v>土</v>
      </c>
      <c r="C112" s="232">
        <f>'1'!C112</f>
        <v>0</v>
      </c>
      <c r="D112" s="233">
        <f>'1'!G112</f>
        <v>1</v>
      </c>
      <c r="E112" s="27">
        <f>'1'!H112</f>
        <v>0</v>
      </c>
      <c r="F112" s="230" t="str">
        <f>'1'!J112</f>
        <v/>
      </c>
      <c r="G112" s="230" t="str">
        <f>'1'!K112</f>
        <v/>
      </c>
      <c r="H112" s="236">
        <f>'1'!W112</f>
        <v>1</v>
      </c>
      <c r="I112" s="39">
        <f>'1'!X112</f>
        <v>0</v>
      </c>
      <c r="J112" s="231" t="str">
        <f>'1'!Z112</f>
        <v/>
      </c>
      <c r="K112" s="231" t="str">
        <f>'1'!AA112</f>
        <v/>
      </c>
      <c r="L112" s="233">
        <f>'1'!AM112</f>
        <v>2</v>
      </c>
      <c r="M112" s="27">
        <f>'1'!AN112</f>
        <v>0</v>
      </c>
      <c r="N112" s="230" t="str">
        <f>'1'!AP112</f>
        <v/>
      </c>
      <c r="O112" s="230" t="str">
        <f>'1'!AQ112</f>
        <v/>
      </c>
      <c r="P112" s="236">
        <f>'1'!BC112</f>
        <v>4</v>
      </c>
      <c r="Q112" s="39">
        <f>'1'!BD112</f>
        <v>0</v>
      </c>
      <c r="R112" s="231" t="str">
        <f>'1'!BF112</f>
        <v/>
      </c>
      <c r="S112" s="231" t="str">
        <f>'1'!BG112</f>
        <v/>
      </c>
      <c r="T112" s="233">
        <f>'1'!BS112</f>
        <v>4</v>
      </c>
      <c r="U112" s="27">
        <f>'1'!BT112</f>
        <v>0</v>
      </c>
      <c r="V112" s="230" t="str">
        <f>'1'!BV112</f>
        <v/>
      </c>
      <c r="W112" s="230" t="str">
        <f>'1'!BW112</f>
        <v/>
      </c>
      <c r="X112" s="236">
        <f>'1'!CI112</f>
        <v>2</v>
      </c>
      <c r="Y112" s="39">
        <f>'1'!CJ112</f>
        <v>0</v>
      </c>
      <c r="Z112" s="231" t="str">
        <f>'1'!CL112</f>
        <v/>
      </c>
      <c r="AA112" s="231" t="str">
        <f>'1'!CM112</f>
        <v/>
      </c>
      <c r="AB112" s="233">
        <f>'1'!CY112</f>
        <v>2</v>
      </c>
      <c r="AC112" s="27">
        <f>'1'!CZ112</f>
        <v>0</v>
      </c>
      <c r="AD112" s="226" t="str">
        <f>'1'!DB112</f>
        <v/>
      </c>
      <c r="AE112" s="230" t="str">
        <f>'1'!DC112</f>
        <v/>
      </c>
      <c r="AF112" s="236">
        <f>'1'!DO112</f>
        <v>2</v>
      </c>
      <c r="AG112" s="39">
        <f>'1'!DP112</f>
        <v>0</v>
      </c>
      <c r="AH112" s="231" t="str">
        <f>'1'!DR112</f>
        <v/>
      </c>
      <c r="AI112" s="231" t="str">
        <f>'1'!DS112</f>
        <v/>
      </c>
      <c r="AJ112" s="233">
        <f>'1'!EE112</f>
        <v>5</v>
      </c>
      <c r="AK112" s="27">
        <f>'1'!EF112</f>
        <v>0</v>
      </c>
      <c r="AL112" s="230" t="str">
        <f>'1'!EH112</f>
        <v/>
      </c>
      <c r="AM112" s="230" t="str">
        <f>'1'!EI112</f>
        <v/>
      </c>
      <c r="AN112" s="236">
        <f>'1'!EU112</f>
        <v>19</v>
      </c>
      <c r="AO112" s="39">
        <f>'1'!EV112</f>
        <v>0</v>
      </c>
      <c r="AP112" s="231" t="str">
        <f>'1'!EX112</f>
        <v/>
      </c>
      <c r="AQ112" s="231" t="str">
        <f>'1'!EY112</f>
        <v/>
      </c>
      <c r="AR112" s="233">
        <f>'1'!FK112</f>
        <v>4</v>
      </c>
      <c r="AS112" s="27">
        <f>'1'!FL112</f>
        <v>0</v>
      </c>
      <c r="AT112" s="230" t="str">
        <f>'1'!FN112</f>
        <v/>
      </c>
      <c r="AU112" s="230" t="str">
        <f>'1'!FO112</f>
        <v/>
      </c>
      <c r="AV112" s="236">
        <f>'1'!GA112</f>
        <v>2</v>
      </c>
      <c r="AW112" s="39">
        <f>'1'!GB112</f>
        <v>0</v>
      </c>
      <c r="AX112" s="231" t="str">
        <f>'1'!GD112</f>
        <v/>
      </c>
      <c r="AY112" s="231" t="str">
        <f>'1'!GE112</f>
        <v/>
      </c>
      <c r="AZ112" s="233">
        <f>'1'!GQ112</f>
        <v>3</v>
      </c>
      <c r="BA112" s="27">
        <f>'1'!GR112</f>
        <v>0</v>
      </c>
      <c r="BB112" s="230" t="str">
        <f>'1'!GT112</f>
        <v/>
      </c>
      <c r="BC112" s="230" t="str">
        <f>'1'!GU112</f>
        <v/>
      </c>
      <c r="BD112" s="236">
        <f>'1'!HG112</f>
        <v>5</v>
      </c>
      <c r="BE112" s="39">
        <f>'1'!HH112</f>
        <v>0</v>
      </c>
      <c r="BF112" s="231" t="str">
        <f>'1'!HJ112</f>
        <v/>
      </c>
      <c r="BG112" s="231" t="str">
        <f>'1'!HK112</f>
        <v/>
      </c>
      <c r="BH112" s="233" t="str">
        <f>'1'!HW112</f>
        <v/>
      </c>
      <c r="BI112" s="27">
        <f>'1'!HX112</f>
        <v>0</v>
      </c>
      <c r="BJ112" s="230" t="str">
        <f>'1'!HZ112</f>
        <v/>
      </c>
      <c r="BK112" s="230" t="str">
        <f>'1'!IA112</f>
        <v/>
      </c>
      <c r="BL112" s="236" t="str">
        <f>'1'!IM112</f>
        <v/>
      </c>
      <c r="BM112" s="39">
        <f>'1'!IN112</f>
        <v>0</v>
      </c>
      <c r="BN112" s="231" t="str">
        <f>'1'!IP112</f>
        <v/>
      </c>
      <c r="BO112" s="231" t="str">
        <f>'1'!IQ112</f>
        <v/>
      </c>
      <c r="BP112" s="233" t="str">
        <f>'1'!JC112</f>
        <v/>
      </c>
      <c r="BQ112" s="27">
        <f>'1'!JD112</f>
        <v>0</v>
      </c>
      <c r="BR112" s="230" t="str">
        <f>'1'!JF112</f>
        <v/>
      </c>
      <c r="BS112" s="230" t="str">
        <f>'1'!JG112</f>
        <v/>
      </c>
      <c r="BT112" s="236" t="str">
        <f>'1'!JS112</f>
        <v/>
      </c>
      <c r="BU112" s="39">
        <f>'1'!JT112</f>
        <v>0</v>
      </c>
      <c r="BV112" s="231" t="str">
        <f>'1'!JV112</f>
        <v/>
      </c>
      <c r="BW112" s="231" t="str">
        <f>'1'!JW112</f>
        <v/>
      </c>
      <c r="BX112" s="233" t="str">
        <f>'1'!KI112</f>
        <v/>
      </c>
      <c r="BY112" s="27">
        <f>'1'!KJ112</f>
        <v>0</v>
      </c>
      <c r="BZ112" s="230" t="str">
        <f>'1'!KL112</f>
        <v/>
      </c>
      <c r="CA112" s="230" t="str">
        <f>'1'!KM112</f>
        <v/>
      </c>
      <c r="CB112" s="236" t="str">
        <f>'1'!KY112</f>
        <v/>
      </c>
      <c r="CC112" s="39">
        <f>'1'!KZ112</f>
        <v>0</v>
      </c>
      <c r="CD112" s="231" t="str">
        <f>'1'!LB112</f>
        <v/>
      </c>
      <c r="CE112" s="231" t="str">
        <f>'1'!LC112</f>
        <v/>
      </c>
      <c r="CF112" s="231"/>
      <c r="CG112" s="231"/>
      <c r="CH112" s="233" t="str">
        <f t="shared" si="208"/>
        <v/>
      </c>
      <c r="CI112" s="26">
        <f>'1'!HX112</f>
        <v>0</v>
      </c>
      <c r="CJ112" s="24" t="str">
        <f>'1'!HZ112</f>
        <v/>
      </c>
      <c r="CK112" s="234" t="str">
        <f>'1'!IA112</f>
        <v/>
      </c>
      <c r="CL112" s="236" t="str">
        <f t="shared" si="209"/>
        <v/>
      </c>
      <c r="CM112" s="38">
        <f>'1'!IN112</f>
        <v>0</v>
      </c>
      <c r="CN112" s="36" t="str">
        <f>'1'!IP112</f>
        <v/>
      </c>
      <c r="CO112" s="235" t="str">
        <f>'1'!IQ112</f>
        <v/>
      </c>
      <c r="CP112" s="233" t="str">
        <f t="shared" si="210"/>
        <v/>
      </c>
      <c r="CQ112" s="26">
        <f>'1'!JD112</f>
        <v>0</v>
      </c>
      <c r="CR112" s="24" t="str">
        <f>'1'!JF112</f>
        <v/>
      </c>
      <c r="CS112" s="234" t="str">
        <f>'1'!JG112</f>
        <v/>
      </c>
      <c r="CT112" s="236" t="str">
        <f t="shared" si="211"/>
        <v/>
      </c>
      <c r="CU112" s="38">
        <f>'1'!JT112</f>
        <v>0</v>
      </c>
      <c r="CV112" s="36" t="str">
        <f>'1'!JV112</f>
        <v/>
      </c>
      <c r="CW112" s="235" t="str">
        <f>'1'!JW112</f>
        <v/>
      </c>
      <c r="CX112" s="233" t="str">
        <f t="shared" si="212"/>
        <v>#REF!</v>
      </c>
      <c r="CY112" s="24">
        <f>'1'!KJ112</f>
        <v>0</v>
      </c>
      <c r="CZ112" s="24" t="str">
        <f>'1'!KL112</f>
        <v/>
      </c>
      <c r="DA112" s="24" t="str">
        <f>'1'!KM112</f>
        <v/>
      </c>
      <c r="DB112" s="236" t="str">
        <f t="shared" si="213"/>
        <v>#REF!</v>
      </c>
      <c r="DC112" s="36">
        <f>'1'!KZ112</f>
        <v>0</v>
      </c>
      <c r="DD112" s="36" t="str">
        <f>'1'!LB112</f>
        <v/>
      </c>
      <c r="DE112" s="36" t="str">
        <f>'1'!LC112</f>
        <v/>
      </c>
      <c r="DF112" s="233" t="str">
        <f t="shared" si="214"/>
        <v>#REF!</v>
      </c>
      <c r="DG112" s="24" t="str">
        <f t="shared" ref="DG112:DI112" si="446">#REF!</f>
        <v>#REF!</v>
      </c>
      <c r="DH112" s="24" t="str">
        <f t="shared" si="446"/>
        <v>#REF!</v>
      </c>
      <c r="DI112" s="24" t="str">
        <f t="shared" si="446"/>
        <v>#REF!</v>
      </c>
      <c r="DJ112" s="236" t="str">
        <f t="shared" si="216"/>
        <v>#REF!</v>
      </c>
      <c r="DK112" s="36" t="str">
        <f t="shared" ref="DK112:DM112" si="447">#REF!</f>
        <v>#REF!</v>
      </c>
      <c r="DL112" s="36" t="str">
        <f t="shared" si="447"/>
        <v>#REF!</v>
      </c>
      <c r="DM112" s="36" t="str">
        <f t="shared" si="447"/>
        <v>#REF!</v>
      </c>
      <c r="DN112" s="159" t="str">
        <f t="shared" si="218"/>
        <v>#REF!</v>
      </c>
      <c r="DO112" s="24" t="str">
        <f t="shared" ref="DO112:DQ112" si="448">#REF!</f>
        <v>#REF!</v>
      </c>
      <c r="DP112" s="24" t="str">
        <f t="shared" si="448"/>
        <v>#REF!</v>
      </c>
      <c r="DQ112" s="24" t="str">
        <f t="shared" si="448"/>
        <v>#REF!</v>
      </c>
      <c r="DR112" s="209" t="str">
        <f t="shared" si="220"/>
        <v>#REF!</v>
      </c>
      <c r="DS112" s="210" t="str">
        <f t="shared" si="13"/>
        <v>#REF!</v>
      </c>
      <c r="DT112" s="210" t="str">
        <f t="shared" ref="DT112:DU112" si="449">#REF!</f>
        <v>#REF!</v>
      </c>
      <c r="DU112" s="210" t="str">
        <f t="shared" si="449"/>
        <v>#REF!</v>
      </c>
    </row>
    <row r="113" ht="15.75" customHeight="1">
      <c r="A113" s="228">
        <f>'1'!A113</f>
        <v>46215</v>
      </c>
      <c r="B113" s="229" t="str">
        <f>'1'!B113</f>
        <v>日</v>
      </c>
      <c r="C113" s="232">
        <f>'1'!C113</f>
        <v>0</v>
      </c>
      <c r="D113" s="233">
        <f>'1'!G113</f>
        <v>1</v>
      </c>
      <c r="E113" s="27">
        <f>'1'!H113</f>
        <v>0</v>
      </c>
      <c r="F113" s="230" t="str">
        <f>'1'!J113</f>
        <v/>
      </c>
      <c r="G113" s="230" t="str">
        <f>'1'!K113</f>
        <v/>
      </c>
      <c r="H113" s="236">
        <f>'1'!W113</f>
        <v>1</v>
      </c>
      <c r="I113" s="39">
        <f>'1'!X113</f>
        <v>0</v>
      </c>
      <c r="J113" s="231" t="str">
        <f>'1'!Z113</f>
        <v/>
      </c>
      <c r="K113" s="231" t="str">
        <f>'1'!AA113</f>
        <v/>
      </c>
      <c r="L113" s="233">
        <f>'1'!AM113</f>
        <v>2</v>
      </c>
      <c r="M113" s="27">
        <f>'1'!AN113</f>
        <v>0</v>
      </c>
      <c r="N113" s="230" t="str">
        <f>'1'!AP113</f>
        <v/>
      </c>
      <c r="O113" s="230" t="str">
        <f>'1'!AQ113</f>
        <v/>
      </c>
      <c r="P113" s="236">
        <f>'1'!BC113</f>
        <v>4</v>
      </c>
      <c r="Q113" s="39">
        <f>'1'!BD113</f>
        <v>0</v>
      </c>
      <c r="R113" s="231" t="str">
        <f>'1'!BF113</f>
        <v/>
      </c>
      <c r="S113" s="231" t="str">
        <f>'1'!BG113</f>
        <v/>
      </c>
      <c r="T113" s="233">
        <f>'1'!BS113</f>
        <v>4</v>
      </c>
      <c r="U113" s="27">
        <f>'1'!BT113</f>
        <v>0</v>
      </c>
      <c r="V113" s="230" t="str">
        <f>'1'!BV113</f>
        <v/>
      </c>
      <c r="W113" s="230" t="str">
        <f>'1'!BW113</f>
        <v/>
      </c>
      <c r="X113" s="236">
        <f>'1'!CI113</f>
        <v>2</v>
      </c>
      <c r="Y113" s="39">
        <f>'1'!CJ113</f>
        <v>0</v>
      </c>
      <c r="Z113" s="231" t="str">
        <f>'1'!CL113</f>
        <v/>
      </c>
      <c r="AA113" s="231" t="str">
        <f>'1'!CM113</f>
        <v/>
      </c>
      <c r="AB113" s="233">
        <f>'1'!CY113</f>
        <v>2</v>
      </c>
      <c r="AC113" s="27">
        <f>'1'!CZ113</f>
        <v>0</v>
      </c>
      <c r="AD113" s="226" t="str">
        <f>'1'!DB113</f>
        <v/>
      </c>
      <c r="AE113" s="230" t="str">
        <f>'1'!DC113</f>
        <v/>
      </c>
      <c r="AF113" s="236">
        <f>'1'!DO113</f>
        <v>2</v>
      </c>
      <c r="AG113" s="39">
        <f>'1'!DP113</f>
        <v>0</v>
      </c>
      <c r="AH113" s="231" t="str">
        <f>'1'!DR113</f>
        <v/>
      </c>
      <c r="AI113" s="231" t="str">
        <f>'1'!DS113</f>
        <v/>
      </c>
      <c r="AJ113" s="233">
        <f>'1'!EE113</f>
        <v>5</v>
      </c>
      <c r="AK113" s="27">
        <f>'1'!EF113</f>
        <v>0</v>
      </c>
      <c r="AL113" s="230" t="str">
        <f>'1'!EH113</f>
        <v/>
      </c>
      <c r="AM113" s="230" t="str">
        <f>'1'!EI113</f>
        <v/>
      </c>
      <c r="AN113" s="236">
        <f>'1'!EU113</f>
        <v>19</v>
      </c>
      <c r="AO113" s="39">
        <f>'1'!EV113</f>
        <v>0</v>
      </c>
      <c r="AP113" s="231" t="str">
        <f>'1'!EX113</f>
        <v/>
      </c>
      <c r="AQ113" s="231" t="str">
        <f>'1'!EY113</f>
        <v/>
      </c>
      <c r="AR113" s="233">
        <f>'1'!FK113</f>
        <v>4</v>
      </c>
      <c r="AS113" s="27">
        <f>'1'!FL113</f>
        <v>0</v>
      </c>
      <c r="AT113" s="230" t="str">
        <f>'1'!FN113</f>
        <v/>
      </c>
      <c r="AU113" s="230" t="str">
        <f>'1'!FO113</f>
        <v/>
      </c>
      <c r="AV113" s="236">
        <f>'1'!GA113</f>
        <v>2</v>
      </c>
      <c r="AW113" s="39">
        <f>'1'!GB113</f>
        <v>0</v>
      </c>
      <c r="AX113" s="231" t="str">
        <f>'1'!GD113</f>
        <v/>
      </c>
      <c r="AY113" s="231" t="str">
        <f>'1'!GE113</f>
        <v/>
      </c>
      <c r="AZ113" s="233">
        <f>'1'!GQ113</f>
        <v>3</v>
      </c>
      <c r="BA113" s="27">
        <f>'1'!GR113</f>
        <v>0</v>
      </c>
      <c r="BB113" s="230" t="str">
        <f>'1'!GT113</f>
        <v/>
      </c>
      <c r="BC113" s="230" t="str">
        <f>'1'!GU113</f>
        <v/>
      </c>
      <c r="BD113" s="236">
        <f>'1'!HG113</f>
        <v>5</v>
      </c>
      <c r="BE113" s="39">
        <f>'1'!HH113</f>
        <v>0</v>
      </c>
      <c r="BF113" s="231" t="str">
        <f>'1'!HJ113</f>
        <v/>
      </c>
      <c r="BG113" s="231" t="str">
        <f>'1'!HK113</f>
        <v/>
      </c>
      <c r="BH113" s="233" t="str">
        <f>'1'!HW113</f>
        <v/>
      </c>
      <c r="BI113" s="27">
        <f>'1'!HX113</f>
        <v>0</v>
      </c>
      <c r="BJ113" s="230" t="str">
        <f>'1'!HZ113</f>
        <v/>
      </c>
      <c r="BK113" s="230" t="str">
        <f>'1'!IA113</f>
        <v/>
      </c>
      <c r="BL113" s="236" t="str">
        <f>'1'!IM113</f>
        <v/>
      </c>
      <c r="BM113" s="39">
        <f>'1'!IN113</f>
        <v>0</v>
      </c>
      <c r="BN113" s="231" t="str">
        <f>'1'!IP113</f>
        <v/>
      </c>
      <c r="BO113" s="231" t="str">
        <f>'1'!IQ113</f>
        <v/>
      </c>
      <c r="BP113" s="233" t="str">
        <f>'1'!JC113</f>
        <v/>
      </c>
      <c r="BQ113" s="27">
        <f>'1'!JD113</f>
        <v>0</v>
      </c>
      <c r="BR113" s="230" t="str">
        <f>'1'!JF113</f>
        <v/>
      </c>
      <c r="BS113" s="230" t="str">
        <f>'1'!JG113</f>
        <v/>
      </c>
      <c r="BT113" s="236" t="str">
        <f>'1'!JS113</f>
        <v/>
      </c>
      <c r="BU113" s="39">
        <f>'1'!JT113</f>
        <v>0</v>
      </c>
      <c r="BV113" s="231" t="str">
        <f>'1'!JV113</f>
        <v/>
      </c>
      <c r="BW113" s="231" t="str">
        <f>'1'!JW113</f>
        <v/>
      </c>
      <c r="BX113" s="233" t="str">
        <f>'1'!KI113</f>
        <v/>
      </c>
      <c r="BY113" s="27">
        <f>'1'!KJ113</f>
        <v>0</v>
      </c>
      <c r="BZ113" s="230" t="str">
        <f>'1'!KL113</f>
        <v/>
      </c>
      <c r="CA113" s="230" t="str">
        <f>'1'!KM113</f>
        <v/>
      </c>
      <c r="CB113" s="236" t="str">
        <f>'1'!KY113</f>
        <v/>
      </c>
      <c r="CC113" s="39">
        <f>'1'!KZ113</f>
        <v>0</v>
      </c>
      <c r="CD113" s="231" t="str">
        <f>'1'!LB113</f>
        <v/>
      </c>
      <c r="CE113" s="231" t="str">
        <f>'1'!LC113</f>
        <v/>
      </c>
      <c r="CF113" s="231"/>
      <c r="CG113" s="231"/>
      <c r="CH113" s="233" t="str">
        <f t="shared" si="208"/>
        <v/>
      </c>
      <c r="CI113" s="26">
        <f>'1'!HX113</f>
        <v>0</v>
      </c>
      <c r="CJ113" s="24" t="str">
        <f>'1'!HZ113</f>
        <v/>
      </c>
      <c r="CK113" s="234" t="str">
        <f>'1'!IA113</f>
        <v/>
      </c>
      <c r="CL113" s="236" t="str">
        <f t="shared" si="209"/>
        <v/>
      </c>
      <c r="CM113" s="38">
        <f>'1'!IN113</f>
        <v>0</v>
      </c>
      <c r="CN113" s="36" t="str">
        <f>'1'!IP113</f>
        <v/>
      </c>
      <c r="CO113" s="235" t="str">
        <f>'1'!IQ113</f>
        <v/>
      </c>
      <c r="CP113" s="233" t="str">
        <f t="shared" si="210"/>
        <v/>
      </c>
      <c r="CQ113" s="26">
        <f>'1'!JD113</f>
        <v>0</v>
      </c>
      <c r="CR113" s="24" t="str">
        <f>'1'!JF113</f>
        <v/>
      </c>
      <c r="CS113" s="234" t="str">
        <f>'1'!JG113</f>
        <v/>
      </c>
      <c r="CT113" s="236" t="str">
        <f t="shared" si="211"/>
        <v/>
      </c>
      <c r="CU113" s="38">
        <f>'1'!JT113</f>
        <v>0</v>
      </c>
      <c r="CV113" s="36" t="str">
        <f>'1'!JV113</f>
        <v/>
      </c>
      <c r="CW113" s="235" t="str">
        <f>'1'!JW113</f>
        <v/>
      </c>
      <c r="CX113" s="233" t="str">
        <f t="shared" si="212"/>
        <v>#REF!</v>
      </c>
      <c r="CY113" s="24">
        <f>'1'!KJ113</f>
        <v>0</v>
      </c>
      <c r="CZ113" s="24" t="str">
        <f>'1'!KL113</f>
        <v/>
      </c>
      <c r="DA113" s="24" t="str">
        <f>'1'!KM113</f>
        <v/>
      </c>
      <c r="DB113" s="236" t="str">
        <f t="shared" si="213"/>
        <v>#REF!</v>
      </c>
      <c r="DC113" s="36">
        <f>'1'!KZ113</f>
        <v>0</v>
      </c>
      <c r="DD113" s="36" t="str">
        <f>'1'!LB113</f>
        <v/>
      </c>
      <c r="DE113" s="36" t="str">
        <f>'1'!LC113</f>
        <v/>
      </c>
      <c r="DF113" s="233" t="str">
        <f t="shared" si="214"/>
        <v>#REF!</v>
      </c>
      <c r="DG113" s="24" t="str">
        <f t="shared" ref="DG113:DI113" si="450">#REF!</f>
        <v>#REF!</v>
      </c>
      <c r="DH113" s="24" t="str">
        <f t="shared" si="450"/>
        <v>#REF!</v>
      </c>
      <c r="DI113" s="24" t="str">
        <f t="shared" si="450"/>
        <v>#REF!</v>
      </c>
      <c r="DJ113" s="236" t="str">
        <f t="shared" si="216"/>
        <v>#REF!</v>
      </c>
      <c r="DK113" s="36" t="str">
        <f t="shared" ref="DK113:DM113" si="451">#REF!</f>
        <v>#REF!</v>
      </c>
      <c r="DL113" s="36" t="str">
        <f t="shared" si="451"/>
        <v>#REF!</v>
      </c>
      <c r="DM113" s="36" t="str">
        <f t="shared" si="451"/>
        <v>#REF!</v>
      </c>
      <c r="DN113" s="159" t="str">
        <f t="shared" si="218"/>
        <v>#REF!</v>
      </c>
      <c r="DO113" s="24" t="str">
        <f t="shared" ref="DO113:DQ113" si="452">#REF!</f>
        <v>#REF!</v>
      </c>
      <c r="DP113" s="24" t="str">
        <f t="shared" si="452"/>
        <v>#REF!</v>
      </c>
      <c r="DQ113" s="24" t="str">
        <f t="shared" si="452"/>
        <v>#REF!</v>
      </c>
      <c r="DR113" s="209" t="str">
        <f t="shared" si="220"/>
        <v>#REF!</v>
      </c>
      <c r="DS113" s="210" t="str">
        <f t="shared" si="13"/>
        <v>#REF!</v>
      </c>
      <c r="DT113" s="210" t="str">
        <f t="shared" ref="DT113:DU113" si="453">#REF!</f>
        <v>#REF!</v>
      </c>
      <c r="DU113" s="210" t="str">
        <f t="shared" si="453"/>
        <v>#REF!</v>
      </c>
    </row>
    <row r="114" ht="15.75" customHeight="1">
      <c r="A114" s="228">
        <f>'1'!A114</f>
        <v>46216</v>
      </c>
      <c r="B114" s="229" t="str">
        <f>'1'!B114</f>
        <v>月</v>
      </c>
      <c r="C114" s="232">
        <f>'1'!C114</f>
        <v>0</v>
      </c>
      <c r="D114" s="233">
        <f>'1'!G114</f>
        <v>1</v>
      </c>
      <c r="E114" s="27">
        <f>'1'!H114</f>
        <v>0</v>
      </c>
      <c r="F114" s="230" t="str">
        <f>'1'!J114</f>
        <v/>
      </c>
      <c r="G114" s="230" t="str">
        <f>'1'!K114</f>
        <v/>
      </c>
      <c r="H114" s="236">
        <f>'1'!W114</f>
        <v>1</v>
      </c>
      <c r="I114" s="39">
        <f>'1'!X114</f>
        <v>0</v>
      </c>
      <c r="J114" s="231" t="str">
        <f>'1'!Z114</f>
        <v/>
      </c>
      <c r="K114" s="231" t="str">
        <f>'1'!AA114</f>
        <v/>
      </c>
      <c r="L114" s="233">
        <f>'1'!AM114</f>
        <v>2</v>
      </c>
      <c r="M114" s="27">
        <f>'1'!AN114</f>
        <v>0</v>
      </c>
      <c r="N114" s="230" t="str">
        <f>'1'!AP114</f>
        <v/>
      </c>
      <c r="O114" s="230" t="str">
        <f>'1'!AQ114</f>
        <v/>
      </c>
      <c r="P114" s="236">
        <f>'1'!BC114</f>
        <v>4</v>
      </c>
      <c r="Q114" s="39">
        <f>'1'!BD114</f>
        <v>0</v>
      </c>
      <c r="R114" s="231" t="str">
        <f>'1'!BF114</f>
        <v/>
      </c>
      <c r="S114" s="231" t="str">
        <f>'1'!BG114</f>
        <v/>
      </c>
      <c r="T114" s="233">
        <f>'1'!BS114</f>
        <v>4</v>
      </c>
      <c r="U114" s="27">
        <f>'1'!BT114</f>
        <v>0</v>
      </c>
      <c r="V114" s="230" t="str">
        <f>'1'!BV114</f>
        <v/>
      </c>
      <c r="W114" s="230" t="str">
        <f>'1'!BW114</f>
        <v/>
      </c>
      <c r="X114" s="236">
        <f>'1'!CI114</f>
        <v>2</v>
      </c>
      <c r="Y114" s="39">
        <f>'1'!CJ114</f>
        <v>0</v>
      </c>
      <c r="Z114" s="231" t="str">
        <f>'1'!CL114</f>
        <v/>
      </c>
      <c r="AA114" s="231" t="str">
        <f>'1'!CM114</f>
        <v/>
      </c>
      <c r="AB114" s="233">
        <f>'1'!CY114</f>
        <v>2</v>
      </c>
      <c r="AC114" s="27">
        <f>'1'!CZ114</f>
        <v>0</v>
      </c>
      <c r="AD114" s="226" t="str">
        <f>'1'!DB114</f>
        <v/>
      </c>
      <c r="AE114" s="230" t="str">
        <f>'1'!DC114</f>
        <v/>
      </c>
      <c r="AF114" s="236">
        <f>'1'!DO114</f>
        <v>2</v>
      </c>
      <c r="AG114" s="39">
        <f>'1'!DP114</f>
        <v>0</v>
      </c>
      <c r="AH114" s="231" t="str">
        <f>'1'!DR114</f>
        <v/>
      </c>
      <c r="AI114" s="231" t="str">
        <f>'1'!DS114</f>
        <v/>
      </c>
      <c r="AJ114" s="233">
        <f>'1'!EE114</f>
        <v>5</v>
      </c>
      <c r="AK114" s="27">
        <f>'1'!EF114</f>
        <v>0</v>
      </c>
      <c r="AL114" s="230" t="str">
        <f>'1'!EH114</f>
        <v/>
      </c>
      <c r="AM114" s="230" t="str">
        <f>'1'!EI114</f>
        <v/>
      </c>
      <c r="AN114" s="236">
        <f>'1'!EU114</f>
        <v>19</v>
      </c>
      <c r="AO114" s="39">
        <f>'1'!EV114</f>
        <v>0</v>
      </c>
      <c r="AP114" s="231" t="str">
        <f>'1'!EX114</f>
        <v/>
      </c>
      <c r="AQ114" s="231" t="str">
        <f>'1'!EY114</f>
        <v/>
      </c>
      <c r="AR114" s="233">
        <f>'1'!FK114</f>
        <v>4</v>
      </c>
      <c r="AS114" s="27">
        <f>'1'!FL114</f>
        <v>0</v>
      </c>
      <c r="AT114" s="230" t="str">
        <f>'1'!FN114</f>
        <v/>
      </c>
      <c r="AU114" s="230" t="str">
        <f>'1'!FO114</f>
        <v/>
      </c>
      <c r="AV114" s="236">
        <f>'1'!GA114</f>
        <v>2</v>
      </c>
      <c r="AW114" s="39">
        <f>'1'!GB114</f>
        <v>0</v>
      </c>
      <c r="AX114" s="231" t="str">
        <f>'1'!GD114</f>
        <v/>
      </c>
      <c r="AY114" s="231" t="str">
        <f>'1'!GE114</f>
        <v/>
      </c>
      <c r="AZ114" s="233">
        <f>'1'!GQ114</f>
        <v>3</v>
      </c>
      <c r="BA114" s="27">
        <f>'1'!GR114</f>
        <v>0</v>
      </c>
      <c r="BB114" s="230" t="str">
        <f>'1'!GT114</f>
        <v/>
      </c>
      <c r="BC114" s="230" t="str">
        <f>'1'!GU114</f>
        <v/>
      </c>
      <c r="BD114" s="236">
        <f>'1'!HG114</f>
        <v>5</v>
      </c>
      <c r="BE114" s="39">
        <f>'1'!HH114</f>
        <v>0</v>
      </c>
      <c r="BF114" s="231" t="str">
        <f>'1'!HJ114</f>
        <v/>
      </c>
      <c r="BG114" s="231" t="str">
        <f>'1'!HK114</f>
        <v/>
      </c>
      <c r="BH114" s="233" t="str">
        <f>'1'!HW114</f>
        <v/>
      </c>
      <c r="BI114" s="27">
        <f>'1'!HX114</f>
        <v>0</v>
      </c>
      <c r="BJ114" s="230" t="str">
        <f>'1'!HZ114</f>
        <v/>
      </c>
      <c r="BK114" s="230" t="str">
        <f>'1'!IA114</f>
        <v/>
      </c>
      <c r="BL114" s="236" t="str">
        <f>'1'!IM114</f>
        <v/>
      </c>
      <c r="BM114" s="39">
        <f>'1'!IN114</f>
        <v>0</v>
      </c>
      <c r="BN114" s="231" t="str">
        <f>'1'!IP114</f>
        <v/>
      </c>
      <c r="BO114" s="231" t="str">
        <f>'1'!IQ114</f>
        <v/>
      </c>
      <c r="BP114" s="233" t="str">
        <f>'1'!JC114</f>
        <v/>
      </c>
      <c r="BQ114" s="27">
        <f>'1'!JD114</f>
        <v>0</v>
      </c>
      <c r="BR114" s="230" t="str">
        <f>'1'!JF114</f>
        <v/>
      </c>
      <c r="BS114" s="230" t="str">
        <f>'1'!JG114</f>
        <v/>
      </c>
      <c r="BT114" s="236" t="str">
        <f>'1'!JS114</f>
        <v/>
      </c>
      <c r="BU114" s="39">
        <f>'1'!JT114</f>
        <v>0</v>
      </c>
      <c r="BV114" s="231" t="str">
        <f>'1'!JV114</f>
        <v/>
      </c>
      <c r="BW114" s="231" t="str">
        <f>'1'!JW114</f>
        <v/>
      </c>
      <c r="BX114" s="233" t="str">
        <f>'1'!KI114</f>
        <v/>
      </c>
      <c r="BY114" s="27">
        <f>'1'!KJ114</f>
        <v>0</v>
      </c>
      <c r="BZ114" s="230" t="str">
        <f>'1'!KL114</f>
        <v/>
      </c>
      <c r="CA114" s="230" t="str">
        <f>'1'!KM114</f>
        <v/>
      </c>
      <c r="CB114" s="236" t="str">
        <f>'1'!KY114</f>
        <v/>
      </c>
      <c r="CC114" s="39">
        <f>'1'!KZ114</f>
        <v>0</v>
      </c>
      <c r="CD114" s="231" t="str">
        <f>'1'!LB114</f>
        <v/>
      </c>
      <c r="CE114" s="231" t="str">
        <f>'1'!LC114</f>
        <v/>
      </c>
      <c r="CF114" s="231"/>
      <c r="CG114" s="231"/>
      <c r="CH114" s="233" t="str">
        <f t="shared" si="208"/>
        <v/>
      </c>
      <c r="CI114" s="26">
        <f>'1'!HX114</f>
        <v>0</v>
      </c>
      <c r="CJ114" s="24" t="str">
        <f>'1'!HZ114</f>
        <v/>
      </c>
      <c r="CK114" s="234" t="str">
        <f>'1'!IA114</f>
        <v/>
      </c>
      <c r="CL114" s="236" t="str">
        <f t="shared" si="209"/>
        <v/>
      </c>
      <c r="CM114" s="38">
        <f>'1'!IN114</f>
        <v>0</v>
      </c>
      <c r="CN114" s="36" t="str">
        <f>'1'!IP114</f>
        <v/>
      </c>
      <c r="CO114" s="235" t="str">
        <f>'1'!IQ114</f>
        <v/>
      </c>
      <c r="CP114" s="233" t="str">
        <f t="shared" si="210"/>
        <v/>
      </c>
      <c r="CQ114" s="26">
        <f>'1'!JD114</f>
        <v>0</v>
      </c>
      <c r="CR114" s="24" t="str">
        <f>'1'!JF114</f>
        <v/>
      </c>
      <c r="CS114" s="234" t="str">
        <f>'1'!JG114</f>
        <v/>
      </c>
      <c r="CT114" s="236" t="str">
        <f t="shared" si="211"/>
        <v/>
      </c>
      <c r="CU114" s="38">
        <f>'1'!JT114</f>
        <v>0</v>
      </c>
      <c r="CV114" s="36" t="str">
        <f>'1'!JV114</f>
        <v/>
      </c>
      <c r="CW114" s="235" t="str">
        <f>'1'!JW114</f>
        <v/>
      </c>
      <c r="CX114" s="233" t="str">
        <f t="shared" si="212"/>
        <v>#REF!</v>
      </c>
      <c r="CY114" s="24">
        <f>'1'!KJ114</f>
        <v>0</v>
      </c>
      <c r="CZ114" s="24" t="str">
        <f>'1'!KL114</f>
        <v/>
      </c>
      <c r="DA114" s="24" t="str">
        <f>'1'!KM114</f>
        <v/>
      </c>
      <c r="DB114" s="236" t="str">
        <f t="shared" si="213"/>
        <v>#REF!</v>
      </c>
      <c r="DC114" s="36">
        <f>'1'!KZ114</f>
        <v>0</v>
      </c>
      <c r="DD114" s="36" t="str">
        <f>'1'!LB114</f>
        <v/>
      </c>
      <c r="DE114" s="36" t="str">
        <f>'1'!LC114</f>
        <v/>
      </c>
      <c r="DF114" s="233" t="str">
        <f t="shared" si="214"/>
        <v>#REF!</v>
      </c>
      <c r="DG114" s="24" t="str">
        <f t="shared" ref="DG114:DI114" si="454">#REF!</f>
        <v>#REF!</v>
      </c>
      <c r="DH114" s="24" t="str">
        <f t="shared" si="454"/>
        <v>#REF!</v>
      </c>
      <c r="DI114" s="24" t="str">
        <f t="shared" si="454"/>
        <v>#REF!</v>
      </c>
      <c r="DJ114" s="236" t="str">
        <f t="shared" si="216"/>
        <v>#REF!</v>
      </c>
      <c r="DK114" s="36" t="str">
        <f t="shared" ref="DK114:DM114" si="455">#REF!</f>
        <v>#REF!</v>
      </c>
      <c r="DL114" s="36" t="str">
        <f t="shared" si="455"/>
        <v>#REF!</v>
      </c>
      <c r="DM114" s="36" t="str">
        <f t="shared" si="455"/>
        <v>#REF!</v>
      </c>
      <c r="DN114" s="159" t="str">
        <f t="shared" si="218"/>
        <v>#REF!</v>
      </c>
      <c r="DO114" s="24" t="str">
        <f t="shared" ref="DO114:DQ114" si="456">#REF!</f>
        <v>#REF!</v>
      </c>
      <c r="DP114" s="24" t="str">
        <f t="shared" si="456"/>
        <v>#REF!</v>
      </c>
      <c r="DQ114" s="24" t="str">
        <f t="shared" si="456"/>
        <v>#REF!</v>
      </c>
      <c r="DR114" s="209" t="str">
        <f t="shared" si="220"/>
        <v>#REF!</v>
      </c>
      <c r="DS114" s="210" t="str">
        <f t="shared" si="13"/>
        <v>#REF!</v>
      </c>
      <c r="DT114" s="210" t="str">
        <f t="shared" ref="DT114:DU114" si="457">#REF!</f>
        <v>#REF!</v>
      </c>
      <c r="DU114" s="210" t="str">
        <f t="shared" si="457"/>
        <v>#REF!</v>
      </c>
    </row>
    <row r="115" ht="15.75" customHeight="1">
      <c r="A115" s="228">
        <f>'1'!A115</f>
        <v>46217</v>
      </c>
      <c r="B115" s="229" t="str">
        <f>'1'!B115</f>
        <v>火</v>
      </c>
      <c r="C115" s="232">
        <f>'1'!C115</f>
        <v>0</v>
      </c>
      <c r="D115" s="233">
        <f>'1'!G115</f>
        <v>1</v>
      </c>
      <c r="E115" s="27">
        <f>'1'!H115</f>
        <v>0</v>
      </c>
      <c r="F115" s="230" t="str">
        <f>'1'!J115</f>
        <v/>
      </c>
      <c r="G115" s="230" t="str">
        <f>'1'!K115</f>
        <v/>
      </c>
      <c r="H115" s="236">
        <f>'1'!W115</f>
        <v>1</v>
      </c>
      <c r="I115" s="39">
        <f>'1'!X115</f>
        <v>0</v>
      </c>
      <c r="J115" s="231" t="str">
        <f>'1'!Z115</f>
        <v/>
      </c>
      <c r="K115" s="231" t="str">
        <f>'1'!AA115</f>
        <v/>
      </c>
      <c r="L115" s="233">
        <f>'1'!AM115</f>
        <v>2</v>
      </c>
      <c r="M115" s="27">
        <f>'1'!AN115</f>
        <v>0</v>
      </c>
      <c r="N115" s="230" t="str">
        <f>'1'!AP115</f>
        <v/>
      </c>
      <c r="O115" s="230" t="str">
        <f>'1'!AQ115</f>
        <v/>
      </c>
      <c r="P115" s="236">
        <f>'1'!BC115</f>
        <v>4</v>
      </c>
      <c r="Q115" s="39">
        <f>'1'!BD115</f>
        <v>0</v>
      </c>
      <c r="R115" s="231" t="str">
        <f>'1'!BF115</f>
        <v/>
      </c>
      <c r="S115" s="231" t="str">
        <f>'1'!BG115</f>
        <v/>
      </c>
      <c r="T115" s="233">
        <f>'1'!BS115</f>
        <v>4</v>
      </c>
      <c r="U115" s="27">
        <f>'1'!BT115</f>
        <v>0</v>
      </c>
      <c r="V115" s="230" t="str">
        <f>'1'!BV115</f>
        <v/>
      </c>
      <c r="W115" s="230" t="str">
        <f>'1'!BW115</f>
        <v/>
      </c>
      <c r="X115" s="236">
        <f>'1'!CI115</f>
        <v>2</v>
      </c>
      <c r="Y115" s="39">
        <f>'1'!CJ115</f>
        <v>0</v>
      </c>
      <c r="Z115" s="231" t="str">
        <f>'1'!CL115</f>
        <v/>
      </c>
      <c r="AA115" s="231" t="str">
        <f>'1'!CM115</f>
        <v/>
      </c>
      <c r="AB115" s="233">
        <f>'1'!CY115</f>
        <v>2</v>
      </c>
      <c r="AC115" s="27">
        <f>'1'!CZ115</f>
        <v>0</v>
      </c>
      <c r="AD115" s="226" t="str">
        <f>'1'!DB115</f>
        <v/>
      </c>
      <c r="AE115" s="230" t="str">
        <f>'1'!DC115</f>
        <v/>
      </c>
      <c r="AF115" s="236">
        <f>'1'!DO115</f>
        <v>2</v>
      </c>
      <c r="AG115" s="39">
        <f>'1'!DP115</f>
        <v>0</v>
      </c>
      <c r="AH115" s="231" t="str">
        <f>'1'!DR115</f>
        <v/>
      </c>
      <c r="AI115" s="231" t="str">
        <f>'1'!DS115</f>
        <v/>
      </c>
      <c r="AJ115" s="233">
        <f>'1'!EE115</f>
        <v>5</v>
      </c>
      <c r="AK115" s="27">
        <f>'1'!EF115</f>
        <v>0</v>
      </c>
      <c r="AL115" s="230" t="str">
        <f>'1'!EH115</f>
        <v/>
      </c>
      <c r="AM115" s="230" t="str">
        <f>'1'!EI115</f>
        <v/>
      </c>
      <c r="AN115" s="236">
        <f>'1'!EU115</f>
        <v>19</v>
      </c>
      <c r="AO115" s="39">
        <f>'1'!EV115</f>
        <v>0</v>
      </c>
      <c r="AP115" s="231" t="str">
        <f>'1'!EX115</f>
        <v/>
      </c>
      <c r="AQ115" s="231" t="str">
        <f>'1'!EY115</f>
        <v/>
      </c>
      <c r="AR115" s="233">
        <f>'1'!FK115</f>
        <v>4</v>
      </c>
      <c r="AS115" s="27">
        <f>'1'!FL115</f>
        <v>0</v>
      </c>
      <c r="AT115" s="230" t="str">
        <f>'1'!FN115</f>
        <v/>
      </c>
      <c r="AU115" s="230" t="str">
        <f>'1'!FO115</f>
        <v/>
      </c>
      <c r="AV115" s="236">
        <f>'1'!GA115</f>
        <v>2</v>
      </c>
      <c r="AW115" s="39">
        <f>'1'!GB115</f>
        <v>0</v>
      </c>
      <c r="AX115" s="231" t="str">
        <f>'1'!GD115</f>
        <v/>
      </c>
      <c r="AY115" s="231" t="str">
        <f>'1'!GE115</f>
        <v/>
      </c>
      <c r="AZ115" s="233">
        <f>'1'!GQ115</f>
        <v>3</v>
      </c>
      <c r="BA115" s="27">
        <f>'1'!GR115</f>
        <v>0</v>
      </c>
      <c r="BB115" s="230" t="str">
        <f>'1'!GT115</f>
        <v/>
      </c>
      <c r="BC115" s="230" t="str">
        <f>'1'!GU115</f>
        <v/>
      </c>
      <c r="BD115" s="236">
        <f>'1'!HG115</f>
        <v>5</v>
      </c>
      <c r="BE115" s="39">
        <f>'1'!HH115</f>
        <v>0</v>
      </c>
      <c r="BF115" s="231" t="str">
        <f>'1'!HJ115</f>
        <v/>
      </c>
      <c r="BG115" s="231" t="str">
        <f>'1'!HK115</f>
        <v/>
      </c>
      <c r="BH115" s="233" t="str">
        <f>'1'!HW115</f>
        <v/>
      </c>
      <c r="BI115" s="27">
        <f>'1'!HX115</f>
        <v>0</v>
      </c>
      <c r="BJ115" s="230" t="str">
        <f>'1'!HZ115</f>
        <v/>
      </c>
      <c r="BK115" s="230" t="str">
        <f>'1'!IA115</f>
        <v/>
      </c>
      <c r="BL115" s="236" t="str">
        <f>'1'!IM115</f>
        <v/>
      </c>
      <c r="BM115" s="39">
        <f>'1'!IN115</f>
        <v>0</v>
      </c>
      <c r="BN115" s="231" t="str">
        <f>'1'!IP115</f>
        <v/>
      </c>
      <c r="BO115" s="231" t="str">
        <f>'1'!IQ115</f>
        <v/>
      </c>
      <c r="BP115" s="233" t="str">
        <f>'1'!JC115</f>
        <v/>
      </c>
      <c r="BQ115" s="27">
        <f>'1'!JD115</f>
        <v>0</v>
      </c>
      <c r="BR115" s="230" t="str">
        <f>'1'!JF115</f>
        <v/>
      </c>
      <c r="BS115" s="230" t="str">
        <f>'1'!JG115</f>
        <v/>
      </c>
      <c r="BT115" s="236" t="str">
        <f>'1'!JS115</f>
        <v/>
      </c>
      <c r="BU115" s="39">
        <f>'1'!JT115</f>
        <v>0</v>
      </c>
      <c r="BV115" s="231" t="str">
        <f>'1'!JV115</f>
        <v/>
      </c>
      <c r="BW115" s="231" t="str">
        <f>'1'!JW115</f>
        <v/>
      </c>
      <c r="BX115" s="233" t="str">
        <f>'1'!KI115</f>
        <v/>
      </c>
      <c r="BY115" s="27">
        <f>'1'!KJ115</f>
        <v>0</v>
      </c>
      <c r="BZ115" s="230" t="str">
        <f>'1'!KL115</f>
        <v/>
      </c>
      <c r="CA115" s="230" t="str">
        <f>'1'!KM115</f>
        <v/>
      </c>
      <c r="CB115" s="236" t="str">
        <f>'1'!KY115</f>
        <v/>
      </c>
      <c r="CC115" s="39">
        <f>'1'!KZ115</f>
        <v>0</v>
      </c>
      <c r="CD115" s="231" t="str">
        <f>'1'!LB115</f>
        <v/>
      </c>
      <c r="CE115" s="231" t="str">
        <f>'1'!LC115</f>
        <v/>
      </c>
      <c r="CF115" s="231"/>
      <c r="CG115" s="231"/>
      <c r="CH115" s="233" t="str">
        <f t="shared" si="208"/>
        <v/>
      </c>
      <c r="CI115" s="24">
        <f>'1'!HX115</f>
        <v>0</v>
      </c>
      <c r="CJ115" s="24" t="str">
        <f>'1'!HZ115</f>
        <v/>
      </c>
      <c r="CK115" s="234" t="str">
        <f>'1'!IA115</f>
        <v/>
      </c>
      <c r="CL115" s="236" t="str">
        <f t="shared" si="209"/>
        <v/>
      </c>
      <c r="CM115" s="36">
        <f>'1'!IN115</f>
        <v>0</v>
      </c>
      <c r="CN115" s="36" t="str">
        <f>'1'!IP115</f>
        <v/>
      </c>
      <c r="CO115" s="235" t="str">
        <f>'1'!IQ115</f>
        <v/>
      </c>
      <c r="CP115" s="233" t="str">
        <f t="shared" si="210"/>
        <v/>
      </c>
      <c r="CQ115" s="24">
        <f>'1'!JD115</f>
        <v>0</v>
      </c>
      <c r="CR115" s="24" t="str">
        <f>'1'!JF115</f>
        <v/>
      </c>
      <c r="CS115" s="234" t="str">
        <f>'1'!JG115</f>
        <v/>
      </c>
      <c r="CT115" s="236" t="str">
        <f t="shared" si="211"/>
        <v/>
      </c>
      <c r="CU115" s="36">
        <f>'1'!JT115</f>
        <v>0</v>
      </c>
      <c r="CV115" s="36" t="str">
        <f>'1'!JV115</f>
        <v/>
      </c>
      <c r="CW115" s="235" t="str">
        <f>'1'!JW115</f>
        <v/>
      </c>
      <c r="CX115" s="233" t="str">
        <f t="shared" si="212"/>
        <v>#REF!</v>
      </c>
      <c r="CY115" s="24">
        <f>'1'!KJ115</f>
        <v>0</v>
      </c>
      <c r="CZ115" s="24" t="str">
        <f>'1'!KL115</f>
        <v/>
      </c>
      <c r="DA115" s="24" t="str">
        <f>'1'!KM115</f>
        <v/>
      </c>
      <c r="DB115" s="236" t="str">
        <f t="shared" si="213"/>
        <v>#REF!</v>
      </c>
      <c r="DC115" s="36">
        <f>'1'!KZ115</f>
        <v>0</v>
      </c>
      <c r="DD115" s="36" t="str">
        <f>'1'!LB115</f>
        <v/>
      </c>
      <c r="DE115" s="36" t="str">
        <f>'1'!LC115</f>
        <v/>
      </c>
      <c r="DF115" s="233" t="str">
        <f t="shared" si="214"/>
        <v>#REF!</v>
      </c>
      <c r="DG115" s="24" t="str">
        <f t="shared" ref="DG115:DI115" si="458">#REF!</f>
        <v>#REF!</v>
      </c>
      <c r="DH115" s="24" t="str">
        <f t="shared" si="458"/>
        <v>#REF!</v>
      </c>
      <c r="DI115" s="24" t="str">
        <f t="shared" si="458"/>
        <v>#REF!</v>
      </c>
      <c r="DJ115" s="236" t="str">
        <f t="shared" si="216"/>
        <v>#REF!</v>
      </c>
      <c r="DK115" s="36" t="str">
        <f t="shared" ref="DK115:DM115" si="459">#REF!</f>
        <v>#REF!</v>
      </c>
      <c r="DL115" s="36" t="str">
        <f t="shared" si="459"/>
        <v>#REF!</v>
      </c>
      <c r="DM115" s="36" t="str">
        <f t="shared" si="459"/>
        <v>#REF!</v>
      </c>
      <c r="DN115" s="159" t="str">
        <f t="shared" si="218"/>
        <v>#REF!</v>
      </c>
      <c r="DO115" s="24" t="str">
        <f t="shared" ref="DO115:DQ115" si="460">#REF!</f>
        <v>#REF!</v>
      </c>
      <c r="DP115" s="24" t="str">
        <f t="shared" si="460"/>
        <v>#REF!</v>
      </c>
      <c r="DQ115" s="24" t="str">
        <f t="shared" si="460"/>
        <v>#REF!</v>
      </c>
      <c r="DR115" s="209" t="str">
        <f t="shared" si="220"/>
        <v>#REF!</v>
      </c>
      <c r="DS115" s="210" t="str">
        <f t="shared" si="13"/>
        <v>#REF!</v>
      </c>
      <c r="DT115" s="210" t="str">
        <f t="shared" ref="DT115:DU115" si="461">#REF!</f>
        <v>#REF!</v>
      </c>
      <c r="DU115" s="210" t="str">
        <f t="shared" si="461"/>
        <v>#REF!</v>
      </c>
    </row>
    <row r="116" ht="15.75" customHeight="1">
      <c r="A116" s="228">
        <f>'1'!A116</f>
        <v>46218</v>
      </c>
      <c r="B116" s="229" t="str">
        <f>'1'!B116</f>
        <v>水</v>
      </c>
      <c r="C116" s="232">
        <f>'1'!C116</f>
        <v>0</v>
      </c>
      <c r="D116" s="233">
        <f>'1'!G116</f>
        <v>1</v>
      </c>
      <c r="E116" s="27">
        <f>'1'!H116</f>
        <v>0</v>
      </c>
      <c r="F116" s="230" t="str">
        <f>'1'!J116</f>
        <v/>
      </c>
      <c r="G116" s="230" t="str">
        <f>'1'!K116</f>
        <v/>
      </c>
      <c r="H116" s="236">
        <f>'1'!W116</f>
        <v>1</v>
      </c>
      <c r="I116" s="39">
        <f>'1'!X116</f>
        <v>0</v>
      </c>
      <c r="J116" s="231" t="str">
        <f>'1'!Z116</f>
        <v/>
      </c>
      <c r="K116" s="231" t="str">
        <f>'1'!AA116</f>
        <v/>
      </c>
      <c r="L116" s="233">
        <f>'1'!AM116</f>
        <v>2</v>
      </c>
      <c r="M116" s="27">
        <f>'1'!AN116</f>
        <v>0</v>
      </c>
      <c r="N116" s="230" t="str">
        <f>'1'!AP116</f>
        <v/>
      </c>
      <c r="O116" s="230" t="str">
        <f>'1'!AQ116</f>
        <v/>
      </c>
      <c r="P116" s="236">
        <f>'1'!BC116</f>
        <v>4</v>
      </c>
      <c r="Q116" s="39">
        <f>'1'!BD116</f>
        <v>0</v>
      </c>
      <c r="R116" s="231" t="str">
        <f>'1'!BF116</f>
        <v/>
      </c>
      <c r="S116" s="231" t="str">
        <f>'1'!BG116</f>
        <v/>
      </c>
      <c r="T116" s="233">
        <f>'1'!BS116</f>
        <v>4</v>
      </c>
      <c r="U116" s="27">
        <f>'1'!BT116</f>
        <v>0</v>
      </c>
      <c r="V116" s="230" t="str">
        <f>'1'!BV116</f>
        <v/>
      </c>
      <c r="W116" s="230" t="str">
        <f>'1'!BW116</f>
        <v/>
      </c>
      <c r="X116" s="236">
        <f>'1'!CI116</f>
        <v>2</v>
      </c>
      <c r="Y116" s="39">
        <f>'1'!CJ116</f>
        <v>0</v>
      </c>
      <c r="Z116" s="231" t="str">
        <f>'1'!CL116</f>
        <v/>
      </c>
      <c r="AA116" s="231" t="str">
        <f>'1'!CM116</f>
        <v/>
      </c>
      <c r="AB116" s="233">
        <f>'1'!CY116</f>
        <v>2</v>
      </c>
      <c r="AC116" s="27">
        <f>'1'!CZ116</f>
        <v>0</v>
      </c>
      <c r="AD116" s="226" t="str">
        <f>'1'!DB116</f>
        <v/>
      </c>
      <c r="AE116" s="230" t="str">
        <f>'1'!DC116</f>
        <v/>
      </c>
      <c r="AF116" s="236">
        <f>'1'!DO116</f>
        <v>2</v>
      </c>
      <c r="AG116" s="39">
        <f>'1'!DP116</f>
        <v>0</v>
      </c>
      <c r="AH116" s="231" t="str">
        <f>'1'!DR116</f>
        <v/>
      </c>
      <c r="AI116" s="231" t="str">
        <f>'1'!DS116</f>
        <v/>
      </c>
      <c r="AJ116" s="233">
        <f>'1'!EE116</f>
        <v>5</v>
      </c>
      <c r="AK116" s="27">
        <f>'1'!EF116</f>
        <v>0</v>
      </c>
      <c r="AL116" s="230" t="str">
        <f>'1'!EH116</f>
        <v/>
      </c>
      <c r="AM116" s="230" t="str">
        <f>'1'!EI116</f>
        <v/>
      </c>
      <c r="AN116" s="236">
        <f>'1'!EU116</f>
        <v>19</v>
      </c>
      <c r="AO116" s="39">
        <f>'1'!EV116</f>
        <v>0</v>
      </c>
      <c r="AP116" s="231" t="str">
        <f>'1'!EX116</f>
        <v/>
      </c>
      <c r="AQ116" s="231" t="str">
        <f>'1'!EY116</f>
        <v/>
      </c>
      <c r="AR116" s="233">
        <f>'1'!FK116</f>
        <v>4</v>
      </c>
      <c r="AS116" s="27">
        <f>'1'!FL116</f>
        <v>0</v>
      </c>
      <c r="AT116" s="230" t="str">
        <f>'1'!FN116</f>
        <v/>
      </c>
      <c r="AU116" s="230" t="str">
        <f>'1'!FO116</f>
        <v/>
      </c>
      <c r="AV116" s="236">
        <f>'1'!GA116</f>
        <v>2</v>
      </c>
      <c r="AW116" s="39">
        <f>'1'!GB116</f>
        <v>0</v>
      </c>
      <c r="AX116" s="231" t="str">
        <f>'1'!GD116</f>
        <v/>
      </c>
      <c r="AY116" s="231" t="str">
        <f>'1'!GE116</f>
        <v/>
      </c>
      <c r="AZ116" s="233">
        <f>'1'!GQ116</f>
        <v>3</v>
      </c>
      <c r="BA116" s="27">
        <f>'1'!GR116</f>
        <v>0</v>
      </c>
      <c r="BB116" s="230" t="str">
        <f>'1'!GT116</f>
        <v/>
      </c>
      <c r="BC116" s="230" t="str">
        <f>'1'!GU116</f>
        <v/>
      </c>
      <c r="BD116" s="236">
        <f>'1'!HG116</f>
        <v>5</v>
      </c>
      <c r="BE116" s="39">
        <f>'1'!HH116</f>
        <v>0</v>
      </c>
      <c r="BF116" s="231" t="str">
        <f>'1'!HJ116</f>
        <v/>
      </c>
      <c r="BG116" s="231" t="str">
        <f>'1'!HK116</f>
        <v/>
      </c>
      <c r="BH116" s="233" t="str">
        <f>'1'!HW116</f>
        <v/>
      </c>
      <c r="BI116" s="27">
        <f>'1'!HX116</f>
        <v>0</v>
      </c>
      <c r="BJ116" s="230" t="str">
        <f>'1'!HZ116</f>
        <v/>
      </c>
      <c r="BK116" s="230" t="str">
        <f>'1'!IA116</f>
        <v/>
      </c>
      <c r="BL116" s="236" t="str">
        <f>'1'!IM116</f>
        <v/>
      </c>
      <c r="BM116" s="39">
        <f>'1'!IN116</f>
        <v>0</v>
      </c>
      <c r="BN116" s="231" t="str">
        <f>'1'!IP116</f>
        <v/>
      </c>
      <c r="BO116" s="231" t="str">
        <f>'1'!IQ116</f>
        <v/>
      </c>
      <c r="BP116" s="233" t="str">
        <f>'1'!JC116</f>
        <v/>
      </c>
      <c r="BQ116" s="27">
        <f>'1'!JD116</f>
        <v>0</v>
      </c>
      <c r="BR116" s="230" t="str">
        <f>'1'!JF116</f>
        <v/>
      </c>
      <c r="BS116" s="230" t="str">
        <f>'1'!JG116</f>
        <v/>
      </c>
      <c r="BT116" s="236" t="str">
        <f>'1'!JS116</f>
        <v/>
      </c>
      <c r="BU116" s="39">
        <f>'1'!JT116</f>
        <v>0</v>
      </c>
      <c r="BV116" s="231" t="str">
        <f>'1'!JV116</f>
        <v/>
      </c>
      <c r="BW116" s="231" t="str">
        <f>'1'!JW116</f>
        <v/>
      </c>
      <c r="BX116" s="233" t="str">
        <f>'1'!KI116</f>
        <v/>
      </c>
      <c r="BY116" s="27">
        <f>'1'!KJ116</f>
        <v>0</v>
      </c>
      <c r="BZ116" s="230" t="str">
        <f>'1'!KL116</f>
        <v/>
      </c>
      <c r="CA116" s="230" t="str">
        <f>'1'!KM116</f>
        <v/>
      </c>
      <c r="CB116" s="236" t="str">
        <f>'1'!KY116</f>
        <v/>
      </c>
      <c r="CC116" s="39">
        <f>'1'!KZ116</f>
        <v>0</v>
      </c>
      <c r="CD116" s="231" t="str">
        <f>'1'!LB116</f>
        <v/>
      </c>
      <c r="CE116" s="231" t="str">
        <f>'1'!LC116</f>
        <v/>
      </c>
      <c r="CF116" s="231"/>
      <c r="CG116" s="231"/>
      <c r="CH116" s="233" t="str">
        <f t="shared" si="208"/>
        <v/>
      </c>
      <c r="CI116" s="26">
        <f>'1'!HX116</f>
        <v>0</v>
      </c>
      <c r="CJ116" s="24" t="str">
        <f>'1'!HZ116</f>
        <v/>
      </c>
      <c r="CK116" s="234" t="str">
        <f>'1'!IA116</f>
        <v/>
      </c>
      <c r="CL116" s="236" t="str">
        <f t="shared" si="209"/>
        <v/>
      </c>
      <c r="CM116" s="38">
        <f>'1'!IN116</f>
        <v>0</v>
      </c>
      <c r="CN116" s="36" t="str">
        <f>'1'!IP116</f>
        <v/>
      </c>
      <c r="CO116" s="235" t="str">
        <f>'1'!IQ116</f>
        <v/>
      </c>
      <c r="CP116" s="233" t="str">
        <f t="shared" si="210"/>
        <v/>
      </c>
      <c r="CQ116" s="26">
        <f>'1'!JD116</f>
        <v>0</v>
      </c>
      <c r="CR116" s="24" t="str">
        <f>'1'!JF116</f>
        <v/>
      </c>
      <c r="CS116" s="234" t="str">
        <f>'1'!JG116</f>
        <v/>
      </c>
      <c r="CT116" s="236" t="str">
        <f t="shared" si="211"/>
        <v/>
      </c>
      <c r="CU116" s="38">
        <f>'1'!JT116</f>
        <v>0</v>
      </c>
      <c r="CV116" s="36" t="str">
        <f>'1'!JV116</f>
        <v/>
      </c>
      <c r="CW116" s="235" t="str">
        <f>'1'!JW116</f>
        <v/>
      </c>
      <c r="CX116" s="233" t="str">
        <f t="shared" si="212"/>
        <v>#REF!</v>
      </c>
      <c r="CY116" s="24">
        <f>'1'!KJ116</f>
        <v>0</v>
      </c>
      <c r="CZ116" s="24" t="str">
        <f>'1'!KL116</f>
        <v/>
      </c>
      <c r="DA116" s="24" t="str">
        <f>'1'!KM116</f>
        <v/>
      </c>
      <c r="DB116" s="236" t="str">
        <f t="shared" si="213"/>
        <v>#REF!</v>
      </c>
      <c r="DC116" s="36">
        <f>'1'!KZ116</f>
        <v>0</v>
      </c>
      <c r="DD116" s="36" t="str">
        <f>'1'!LB116</f>
        <v/>
      </c>
      <c r="DE116" s="36" t="str">
        <f>'1'!LC116</f>
        <v/>
      </c>
      <c r="DF116" s="233" t="str">
        <f t="shared" si="214"/>
        <v>#REF!</v>
      </c>
      <c r="DG116" s="24" t="str">
        <f t="shared" ref="DG116:DI116" si="462">#REF!</f>
        <v>#REF!</v>
      </c>
      <c r="DH116" s="24" t="str">
        <f t="shared" si="462"/>
        <v>#REF!</v>
      </c>
      <c r="DI116" s="24" t="str">
        <f t="shared" si="462"/>
        <v>#REF!</v>
      </c>
      <c r="DJ116" s="236" t="str">
        <f t="shared" si="216"/>
        <v>#REF!</v>
      </c>
      <c r="DK116" s="36" t="str">
        <f t="shared" ref="DK116:DM116" si="463">#REF!</f>
        <v>#REF!</v>
      </c>
      <c r="DL116" s="36" t="str">
        <f t="shared" si="463"/>
        <v>#REF!</v>
      </c>
      <c r="DM116" s="36" t="str">
        <f t="shared" si="463"/>
        <v>#REF!</v>
      </c>
      <c r="DN116" s="159" t="str">
        <f t="shared" si="218"/>
        <v>#REF!</v>
      </c>
      <c r="DO116" s="24" t="str">
        <f t="shared" ref="DO116:DQ116" si="464">#REF!</f>
        <v>#REF!</v>
      </c>
      <c r="DP116" s="24" t="str">
        <f t="shared" si="464"/>
        <v>#REF!</v>
      </c>
      <c r="DQ116" s="24" t="str">
        <f t="shared" si="464"/>
        <v>#REF!</v>
      </c>
      <c r="DR116" s="209" t="str">
        <f t="shared" si="220"/>
        <v>#REF!</v>
      </c>
      <c r="DS116" s="210" t="str">
        <f t="shared" si="13"/>
        <v>#REF!</v>
      </c>
      <c r="DT116" s="210" t="str">
        <f t="shared" ref="DT116:DU116" si="465">#REF!</f>
        <v>#REF!</v>
      </c>
      <c r="DU116" s="210" t="str">
        <f t="shared" si="465"/>
        <v>#REF!</v>
      </c>
    </row>
    <row r="117" ht="15.75" customHeight="1">
      <c r="A117" s="228">
        <f>'1'!A117</f>
        <v>46219</v>
      </c>
      <c r="B117" s="229" t="str">
        <f>'1'!B117</f>
        <v>木</v>
      </c>
      <c r="C117" s="232">
        <f>'1'!C117</f>
        <v>0</v>
      </c>
      <c r="D117" s="233">
        <f>'1'!G117</f>
        <v>1</v>
      </c>
      <c r="E117" s="27">
        <f>'1'!H117</f>
        <v>0</v>
      </c>
      <c r="F117" s="230" t="str">
        <f>'1'!J117</f>
        <v/>
      </c>
      <c r="G117" s="230" t="str">
        <f>'1'!K117</f>
        <v/>
      </c>
      <c r="H117" s="236">
        <f>'1'!W117</f>
        <v>1</v>
      </c>
      <c r="I117" s="39">
        <f>'1'!X117</f>
        <v>0</v>
      </c>
      <c r="J117" s="231" t="str">
        <f>'1'!Z117</f>
        <v/>
      </c>
      <c r="K117" s="231" t="str">
        <f>'1'!AA117</f>
        <v/>
      </c>
      <c r="L117" s="233">
        <f>'1'!AM117</f>
        <v>2</v>
      </c>
      <c r="M117" s="27">
        <f>'1'!AN117</f>
        <v>0</v>
      </c>
      <c r="N117" s="230" t="str">
        <f>'1'!AP117</f>
        <v/>
      </c>
      <c r="O117" s="230" t="str">
        <f>'1'!AQ117</f>
        <v/>
      </c>
      <c r="P117" s="236">
        <f>'1'!BC117</f>
        <v>4</v>
      </c>
      <c r="Q117" s="39">
        <f>'1'!BD117</f>
        <v>0</v>
      </c>
      <c r="R117" s="231" t="str">
        <f>'1'!BF117</f>
        <v/>
      </c>
      <c r="S117" s="231" t="str">
        <f>'1'!BG117</f>
        <v/>
      </c>
      <c r="T117" s="233">
        <f>'1'!BS117</f>
        <v>4</v>
      </c>
      <c r="U117" s="27">
        <f>'1'!BT117</f>
        <v>0</v>
      </c>
      <c r="V117" s="230" t="str">
        <f>'1'!BV117</f>
        <v/>
      </c>
      <c r="W117" s="230" t="str">
        <f>'1'!BW117</f>
        <v/>
      </c>
      <c r="X117" s="236">
        <f>'1'!CI117</f>
        <v>2</v>
      </c>
      <c r="Y117" s="39">
        <f>'1'!CJ117</f>
        <v>0</v>
      </c>
      <c r="Z117" s="231" t="str">
        <f>'1'!CL117</f>
        <v/>
      </c>
      <c r="AA117" s="231" t="str">
        <f>'1'!CM117</f>
        <v/>
      </c>
      <c r="AB117" s="233">
        <f>'1'!CY117</f>
        <v>2</v>
      </c>
      <c r="AC117" s="27">
        <f>'1'!CZ117</f>
        <v>0</v>
      </c>
      <c r="AD117" s="226" t="str">
        <f>'1'!DB117</f>
        <v/>
      </c>
      <c r="AE117" s="230" t="str">
        <f>'1'!DC117</f>
        <v/>
      </c>
      <c r="AF117" s="236">
        <f>'1'!DO117</f>
        <v>2</v>
      </c>
      <c r="AG117" s="39">
        <f>'1'!DP117</f>
        <v>0</v>
      </c>
      <c r="AH117" s="231" t="str">
        <f>'1'!DR117</f>
        <v/>
      </c>
      <c r="AI117" s="231" t="str">
        <f>'1'!DS117</f>
        <v/>
      </c>
      <c r="AJ117" s="233">
        <f>'1'!EE117</f>
        <v>5</v>
      </c>
      <c r="AK117" s="27">
        <f>'1'!EF117</f>
        <v>0</v>
      </c>
      <c r="AL117" s="230" t="str">
        <f>'1'!EH117</f>
        <v/>
      </c>
      <c r="AM117" s="230" t="str">
        <f>'1'!EI117</f>
        <v/>
      </c>
      <c r="AN117" s="236">
        <f>'1'!EU117</f>
        <v>19</v>
      </c>
      <c r="AO117" s="39">
        <f>'1'!EV117</f>
        <v>0</v>
      </c>
      <c r="AP117" s="231" t="str">
        <f>'1'!EX117</f>
        <v/>
      </c>
      <c r="AQ117" s="231" t="str">
        <f>'1'!EY117</f>
        <v/>
      </c>
      <c r="AR117" s="233">
        <f>'1'!FK117</f>
        <v>4</v>
      </c>
      <c r="AS117" s="27">
        <f>'1'!FL117</f>
        <v>0</v>
      </c>
      <c r="AT117" s="230" t="str">
        <f>'1'!FN117</f>
        <v/>
      </c>
      <c r="AU117" s="230" t="str">
        <f>'1'!FO117</f>
        <v/>
      </c>
      <c r="AV117" s="236">
        <f>'1'!GA117</f>
        <v>2</v>
      </c>
      <c r="AW117" s="39">
        <f>'1'!GB117</f>
        <v>0</v>
      </c>
      <c r="AX117" s="231" t="str">
        <f>'1'!GD117</f>
        <v/>
      </c>
      <c r="AY117" s="231" t="str">
        <f>'1'!GE117</f>
        <v/>
      </c>
      <c r="AZ117" s="233">
        <f>'1'!GQ117</f>
        <v>3</v>
      </c>
      <c r="BA117" s="27">
        <f>'1'!GR117</f>
        <v>0</v>
      </c>
      <c r="BB117" s="230" t="str">
        <f>'1'!GT117</f>
        <v/>
      </c>
      <c r="BC117" s="230" t="str">
        <f>'1'!GU117</f>
        <v/>
      </c>
      <c r="BD117" s="236">
        <f>'1'!HG117</f>
        <v>5</v>
      </c>
      <c r="BE117" s="39">
        <f>'1'!HH117</f>
        <v>0</v>
      </c>
      <c r="BF117" s="231" t="str">
        <f>'1'!HJ117</f>
        <v/>
      </c>
      <c r="BG117" s="231" t="str">
        <f>'1'!HK117</f>
        <v/>
      </c>
      <c r="BH117" s="233" t="str">
        <f>'1'!HW117</f>
        <v/>
      </c>
      <c r="BI117" s="27">
        <f>'1'!HX117</f>
        <v>0</v>
      </c>
      <c r="BJ117" s="230" t="str">
        <f>'1'!HZ117</f>
        <v/>
      </c>
      <c r="BK117" s="230" t="str">
        <f>'1'!IA117</f>
        <v/>
      </c>
      <c r="BL117" s="236" t="str">
        <f>'1'!IM117</f>
        <v/>
      </c>
      <c r="BM117" s="39">
        <f>'1'!IN117</f>
        <v>0</v>
      </c>
      <c r="BN117" s="231" t="str">
        <f>'1'!IP117</f>
        <v/>
      </c>
      <c r="BO117" s="231" t="str">
        <f>'1'!IQ117</f>
        <v/>
      </c>
      <c r="BP117" s="233" t="str">
        <f>'1'!JC117</f>
        <v/>
      </c>
      <c r="BQ117" s="27">
        <f>'1'!JD117</f>
        <v>0</v>
      </c>
      <c r="BR117" s="230" t="str">
        <f>'1'!JF117</f>
        <v/>
      </c>
      <c r="BS117" s="230" t="str">
        <f>'1'!JG117</f>
        <v/>
      </c>
      <c r="BT117" s="236" t="str">
        <f>'1'!JS117</f>
        <v/>
      </c>
      <c r="BU117" s="39">
        <f>'1'!JT117</f>
        <v>0</v>
      </c>
      <c r="BV117" s="231" t="str">
        <f>'1'!JV117</f>
        <v/>
      </c>
      <c r="BW117" s="231" t="str">
        <f>'1'!JW117</f>
        <v/>
      </c>
      <c r="BX117" s="233" t="str">
        <f>'1'!KI117</f>
        <v/>
      </c>
      <c r="BY117" s="27">
        <f>'1'!KJ117</f>
        <v>0</v>
      </c>
      <c r="BZ117" s="230" t="str">
        <f>'1'!KL117</f>
        <v/>
      </c>
      <c r="CA117" s="230" t="str">
        <f>'1'!KM117</f>
        <v/>
      </c>
      <c r="CB117" s="236" t="str">
        <f>'1'!KY117</f>
        <v/>
      </c>
      <c r="CC117" s="39">
        <f>'1'!KZ117</f>
        <v>0</v>
      </c>
      <c r="CD117" s="231" t="str">
        <f>'1'!LB117</f>
        <v/>
      </c>
      <c r="CE117" s="231" t="str">
        <f>'1'!LC117</f>
        <v/>
      </c>
      <c r="CF117" s="231"/>
      <c r="CG117" s="231"/>
      <c r="CH117" s="233" t="str">
        <f t="shared" si="208"/>
        <v/>
      </c>
      <c r="CI117" s="26">
        <f>'1'!HX117</f>
        <v>0</v>
      </c>
      <c r="CJ117" s="24" t="str">
        <f>'1'!HZ117</f>
        <v/>
      </c>
      <c r="CK117" s="234" t="str">
        <f>'1'!IA117</f>
        <v/>
      </c>
      <c r="CL117" s="236" t="str">
        <f t="shared" si="209"/>
        <v/>
      </c>
      <c r="CM117" s="38">
        <f>'1'!IN117</f>
        <v>0</v>
      </c>
      <c r="CN117" s="36" t="str">
        <f>'1'!IP117</f>
        <v/>
      </c>
      <c r="CO117" s="235" t="str">
        <f>'1'!IQ117</f>
        <v/>
      </c>
      <c r="CP117" s="233" t="str">
        <f t="shared" si="210"/>
        <v/>
      </c>
      <c r="CQ117" s="26">
        <f>'1'!JD117</f>
        <v>0</v>
      </c>
      <c r="CR117" s="24" t="str">
        <f>'1'!JF117</f>
        <v/>
      </c>
      <c r="CS117" s="234" t="str">
        <f>'1'!JG117</f>
        <v/>
      </c>
      <c r="CT117" s="236" t="str">
        <f t="shared" si="211"/>
        <v/>
      </c>
      <c r="CU117" s="38">
        <f>'1'!JT117</f>
        <v>0</v>
      </c>
      <c r="CV117" s="36" t="str">
        <f>'1'!JV117</f>
        <v/>
      </c>
      <c r="CW117" s="235" t="str">
        <f>'1'!JW117</f>
        <v/>
      </c>
      <c r="CX117" s="233" t="str">
        <f t="shared" si="212"/>
        <v>#REF!</v>
      </c>
      <c r="CY117" s="24">
        <f>'1'!KJ117</f>
        <v>0</v>
      </c>
      <c r="CZ117" s="24" t="str">
        <f>'1'!KL117</f>
        <v/>
      </c>
      <c r="DA117" s="24" t="str">
        <f>'1'!KM117</f>
        <v/>
      </c>
      <c r="DB117" s="236" t="str">
        <f t="shared" si="213"/>
        <v>#REF!</v>
      </c>
      <c r="DC117" s="36">
        <f>'1'!KZ117</f>
        <v>0</v>
      </c>
      <c r="DD117" s="36" t="str">
        <f>'1'!LB117</f>
        <v/>
      </c>
      <c r="DE117" s="36" t="str">
        <f>'1'!LC117</f>
        <v/>
      </c>
      <c r="DF117" s="233" t="str">
        <f t="shared" si="214"/>
        <v>#REF!</v>
      </c>
      <c r="DG117" s="24" t="str">
        <f t="shared" ref="DG117:DI117" si="466">#REF!</f>
        <v>#REF!</v>
      </c>
      <c r="DH117" s="24" t="str">
        <f t="shared" si="466"/>
        <v>#REF!</v>
      </c>
      <c r="DI117" s="24" t="str">
        <f t="shared" si="466"/>
        <v>#REF!</v>
      </c>
      <c r="DJ117" s="236" t="str">
        <f t="shared" si="216"/>
        <v>#REF!</v>
      </c>
      <c r="DK117" s="36" t="str">
        <f t="shared" ref="DK117:DM117" si="467">#REF!</f>
        <v>#REF!</v>
      </c>
      <c r="DL117" s="36" t="str">
        <f t="shared" si="467"/>
        <v>#REF!</v>
      </c>
      <c r="DM117" s="36" t="str">
        <f t="shared" si="467"/>
        <v>#REF!</v>
      </c>
      <c r="DN117" s="159" t="str">
        <f t="shared" si="218"/>
        <v>#REF!</v>
      </c>
      <c r="DO117" s="24" t="str">
        <f t="shared" ref="DO117:DQ117" si="468">#REF!</f>
        <v>#REF!</v>
      </c>
      <c r="DP117" s="24" t="str">
        <f t="shared" si="468"/>
        <v>#REF!</v>
      </c>
      <c r="DQ117" s="24" t="str">
        <f t="shared" si="468"/>
        <v>#REF!</v>
      </c>
      <c r="DR117" s="209" t="str">
        <f t="shared" si="220"/>
        <v>#REF!</v>
      </c>
      <c r="DS117" s="210" t="str">
        <f t="shared" si="13"/>
        <v>#REF!</v>
      </c>
      <c r="DT117" s="210" t="str">
        <f t="shared" ref="DT117:DU117" si="469">#REF!</f>
        <v>#REF!</v>
      </c>
      <c r="DU117" s="210" t="str">
        <f t="shared" si="469"/>
        <v>#REF!</v>
      </c>
    </row>
    <row r="118" ht="15.75" customHeight="1">
      <c r="A118" s="228">
        <f>'1'!A118</f>
        <v>46220</v>
      </c>
      <c r="B118" s="229" t="str">
        <f>'1'!B118</f>
        <v>金</v>
      </c>
      <c r="C118" s="232">
        <f>'1'!C118</f>
        <v>0</v>
      </c>
      <c r="D118" s="233">
        <f>'1'!G118</f>
        <v>1</v>
      </c>
      <c r="E118" s="27">
        <f>'1'!H118</f>
        <v>0</v>
      </c>
      <c r="F118" s="230" t="str">
        <f>'1'!J118</f>
        <v/>
      </c>
      <c r="G118" s="230" t="str">
        <f>'1'!K118</f>
        <v/>
      </c>
      <c r="H118" s="236">
        <f>'1'!W118</f>
        <v>1</v>
      </c>
      <c r="I118" s="39">
        <f>'1'!X118</f>
        <v>0</v>
      </c>
      <c r="J118" s="231" t="str">
        <f>'1'!Z118</f>
        <v/>
      </c>
      <c r="K118" s="231" t="str">
        <f>'1'!AA118</f>
        <v/>
      </c>
      <c r="L118" s="233">
        <f>'1'!AM118</f>
        <v>2</v>
      </c>
      <c r="M118" s="27">
        <f>'1'!AN118</f>
        <v>0</v>
      </c>
      <c r="N118" s="230" t="str">
        <f>'1'!AP118</f>
        <v/>
      </c>
      <c r="O118" s="230" t="str">
        <f>'1'!AQ118</f>
        <v/>
      </c>
      <c r="P118" s="236">
        <f>'1'!BC118</f>
        <v>4</v>
      </c>
      <c r="Q118" s="39">
        <f>'1'!BD118</f>
        <v>0</v>
      </c>
      <c r="R118" s="231" t="str">
        <f>'1'!BF118</f>
        <v/>
      </c>
      <c r="S118" s="231" t="str">
        <f>'1'!BG118</f>
        <v/>
      </c>
      <c r="T118" s="233">
        <f>'1'!BS118</f>
        <v>4</v>
      </c>
      <c r="U118" s="27">
        <f>'1'!BT118</f>
        <v>0</v>
      </c>
      <c r="V118" s="230" t="str">
        <f>'1'!BV118</f>
        <v/>
      </c>
      <c r="W118" s="230" t="str">
        <f>'1'!BW118</f>
        <v/>
      </c>
      <c r="X118" s="236">
        <f>'1'!CI118</f>
        <v>2</v>
      </c>
      <c r="Y118" s="39">
        <f>'1'!CJ118</f>
        <v>0</v>
      </c>
      <c r="Z118" s="231" t="str">
        <f>'1'!CL118</f>
        <v/>
      </c>
      <c r="AA118" s="231" t="str">
        <f>'1'!CM118</f>
        <v/>
      </c>
      <c r="AB118" s="233">
        <f>'1'!CY118</f>
        <v>2</v>
      </c>
      <c r="AC118" s="27">
        <f>'1'!CZ118</f>
        <v>0</v>
      </c>
      <c r="AD118" s="226" t="str">
        <f>'1'!DB118</f>
        <v/>
      </c>
      <c r="AE118" s="230" t="str">
        <f>'1'!DC118</f>
        <v/>
      </c>
      <c r="AF118" s="236">
        <f>'1'!DO118</f>
        <v>2</v>
      </c>
      <c r="AG118" s="39">
        <f>'1'!DP118</f>
        <v>0</v>
      </c>
      <c r="AH118" s="231" t="str">
        <f>'1'!DR118</f>
        <v/>
      </c>
      <c r="AI118" s="231" t="str">
        <f>'1'!DS118</f>
        <v/>
      </c>
      <c r="AJ118" s="233">
        <f>'1'!EE118</f>
        <v>5</v>
      </c>
      <c r="AK118" s="27">
        <f>'1'!EF118</f>
        <v>0</v>
      </c>
      <c r="AL118" s="230" t="str">
        <f>'1'!EH118</f>
        <v/>
      </c>
      <c r="AM118" s="230" t="str">
        <f>'1'!EI118</f>
        <v/>
      </c>
      <c r="AN118" s="236">
        <f>'1'!EU118</f>
        <v>19</v>
      </c>
      <c r="AO118" s="39">
        <f>'1'!EV118</f>
        <v>0</v>
      </c>
      <c r="AP118" s="231" t="str">
        <f>'1'!EX118</f>
        <v/>
      </c>
      <c r="AQ118" s="231" t="str">
        <f>'1'!EY118</f>
        <v/>
      </c>
      <c r="AR118" s="233">
        <f>'1'!FK118</f>
        <v>4</v>
      </c>
      <c r="AS118" s="27">
        <f>'1'!FL118</f>
        <v>0</v>
      </c>
      <c r="AT118" s="230" t="str">
        <f>'1'!FN118</f>
        <v/>
      </c>
      <c r="AU118" s="230" t="str">
        <f>'1'!FO118</f>
        <v/>
      </c>
      <c r="AV118" s="236">
        <f>'1'!GA118</f>
        <v>2</v>
      </c>
      <c r="AW118" s="39">
        <f>'1'!GB118</f>
        <v>0</v>
      </c>
      <c r="AX118" s="231" t="str">
        <f>'1'!GD118</f>
        <v/>
      </c>
      <c r="AY118" s="231" t="str">
        <f>'1'!GE118</f>
        <v/>
      </c>
      <c r="AZ118" s="233">
        <f>'1'!GQ118</f>
        <v>3</v>
      </c>
      <c r="BA118" s="27">
        <f>'1'!GR118</f>
        <v>0</v>
      </c>
      <c r="BB118" s="230" t="str">
        <f>'1'!GT118</f>
        <v/>
      </c>
      <c r="BC118" s="230" t="str">
        <f>'1'!GU118</f>
        <v/>
      </c>
      <c r="BD118" s="236">
        <f>'1'!HG118</f>
        <v>5</v>
      </c>
      <c r="BE118" s="39">
        <f>'1'!HH118</f>
        <v>0</v>
      </c>
      <c r="BF118" s="231" t="str">
        <f>'1'!HJ118</f>
        <v/>
      </c>
      <c r="BG118" s="231" t="str">
        <f>'1'!HK118</f>
        <v/>
      </c>
      <c r="BH118" s="233" t="str">
        <f>'1'!HW118</f>
        <v/>
      </c>
      <c r="BI118" s="27">
        <f>'1'!HX118</f>
        <v>0</v>
      </c>
      <c r="BJ118" s="230" t="str">
        <f>'1'!HZ118</f>
        <v/>
      </c>
      <c r="BK118" s="230" t="str">
        <f>'1'!IA118</f>
        <v/>
      </c>
      <c r="BL118" s="236" t="str">
        <f>'1'!IM118</f>
        <v/>
      </c>
      <c r="BM118" s="39">
        <f>'1'!IN118</f>
        <v>0</v>
      </c>
      <c r="BN118" s="231" t="str">
        <f>'1'!IP118</f>
        <v/>
      </c>
      <c r="BO118" s="231" t="str">
        <f>'1'!IQ118</f>
        <v/>
      </c>
      <c r="BP118" s="233" t="str">
        <f>'1'!JC118</f>
        <v/>
      </c>
      <c r="BQ118" s="27">
        <f>'1'!JD118</f>
        <v>0</v>
      </c>
      <c r="BR118" s="230" t="str">
        <f>'1'!JF118</f>
        <v/>
      </c>
      <c r="BS118" s="230" t="str">
        <f>'1'!JG118</f>
        <v/>
      </c>
      <c r="BT118" s="236" t="str">
        <f>'1'!JS118</f>
        <v/>
      </c>
      <c r="BU118" s="39">
        <f>'1'!JT118</f>
        <v>0</v>
      </c>
      <c r="BV118" s="231" t="str">
        <f>'1'!JV118</f>
        <v/>
      </c>
      <c r="BW118" s="231" t="str">
        <f>'1'!JW118</f>
        <v/>
      </c>
      <c r="BX118" s="233" t="str">
        <f>'1'!KI118</f>
        <v/>
      </c>
      <c r="BY118" s="27">
        <f>'1'!KJ118</f>
        <v>0</v>
      </c>
      <c r="BZ118" s="230" t="str">
        <f>'1'!KL118</f>
        <v/>
      </c>
      <c r="CA118" s="230" t="str">
        <f>'1'!KM118</f>
        <v/>
      </c>
      <c r="CB118" s="236" t="str">
        <f>'1'!KY118</f>
        <v/>
      </c>
      <c r="CC118" s="39">
        <f>'1'!KZ118</f>
        <v>0</v>
      </c>
      <c r="CD118" s="231" t="str">
        <f>'1'!LB118</f>
        <v/>
      </c>
      <c r="CE118" s="231" t="str">
        <f>'1'!LC118</f>
        <v/>
      </c>
      <c r="CF118" s="231"/>
      <c r="CG118" s="231"/>
      <c r="CH118" s="233" t="str">
        <f t="shared" si="208"/>
        <v/>
      </c>
      <c r="CI118" s="26">
        <f>'1'!HX118</f>
        <v>0</v>
      </c>
      <c r="CJ118" s="24" t="str">
        <f>'1'!HZ118</f>
        <v/>
      </c>
      <c r="CK118" s="234" t="str">
        <f>'1'!IA118</f>
        <v/>
      </c>
      <c r="CL118" s="236" t="str">
        <f t="shared" si="209"/>
        <v/>
      </c>
      <c r="CM118" s="38">
        <f>'1'!IN118</f>
        <v>0</v>
      </c>
      <c r="CN118" s="36" t="str">
        <f>'1'!IP118</f>
        <v/>
      </c>
      <c r="CO118" s="235" t="str">
        <f>'1'!IQ118</f>
        <v/>
      </c>
      <c r="CP118" s="233" t="str">
        <f t="shared" si="210"/>
        <v/>
      </c>
      <c r="CQ118" s="26">
        <f>'1'!JD118</f>
        <v>0</v>
      </c>
      <c r="CR118" s="24" t="str">
        <f>'1'!JF118</f>
        <v/>
      </c>
      <c r="CS118" s="234" t="str">
        <f>'1'!JG118</f>
        <v/>
      </c>
      <c r="CT118" s="236" t="str">
        <f t="shared" si="211"/>
        <v/>
      </c>
      <c r="CU118" s="38">
        <f>'1'!JT118</f>
        <v>0</v>
      </c>
      <c r="CV118" s="36" t="str">
        <f>'1'!JV118</f>
        <v/>
      </c>
      <c r="CW118" s="235" t="str">
        <f>'1'!JW118</f>
        <v/>
      </c>
      <c r="CX118" s="233" t="str">
        <f t="shared" si="212"/>
        <v>#REF!</v>
      </c>
      <c r="CY118" s="24">
        <f>'1'!KJ118</f>
        <v>0</v>
      </c>
      <c r="CZ118" s="24" t="str">
        <f>'1'!KL118</f>
        <v/>
      </c>
      <c r="DA118" s="24" t="str">
        <f>'1'!KM118</f>
        <v/>
      </c>
      <c r="DB118" s="236" t="str">
        <f t="shared" si="213"/>
        <v>#REF!</v>
      </c>
      <c r="DC118" s="36">
        <f>'1'!KZ118</f>
        <v>0</v>
      </c>
      <c r="DD118" s="36" t="str">
        <f>'1'!LB118</f>
        <v/>
      </c>
      <c r="DE118" s="36" t="str">
        <f>'1'!LC118</f>
        <v/>
      </c>
      <c r="DF118" s="233" t="str">
        <f t="shared" si="214"/>
        <v>#REF!</v>
      </c>
      <c r="DG118" s="24" t="str">
        <f t="shared" ref="DG118:DI118" si="470">#REF!</f>
        <v>#REF!</v>
      </c>
      <c r="DH118" s="24" t="str">
        <f t="shared" si="470"/>
        <v>#REF!</v>
      </c>
      <c r="DI118" s="24" t="str">
        <f t="shared" si="470"/>
        <v>#REF!</v>
      </c>
      <c r="DJ118" s="236" t="str">
        <f t="shared" si="216"/>
        <v>#REF!</v>
      </c>
      <c r="DK118" s="36" t="str">
        <f t="shared" ref="DK118:DM118" si="471">#REF!</f>
        <v>#REF!</v>
      </c>
      <c r="DL118" s="36" t="str">
        <f t="shared" si="471"/>
        <v>#REF!</v>
      </c>
      <c r="DM118" s="36" t="str">
        <f t="shared" si="471"/>
        <v>#REF!</v>
      </c>
      <c r="DN118" s="159" t="str">
        <f t="shared" si="218"/>
        <v>#REF!</v>
      </c>
      <c r="DO118" s="24" t="str">
        <f t="shared" ref="DO118:DQ118" si="472">#REF!</f>
        <v>#REF!</v>
      </c>
      <c r="DP118" s="24" t="str">
        <f t="shared" si="472"/>
        <v>#REF!</v>
      </c>
      <c r="DQ118" s="24" t="str">
        <f t="shared" si="472"/>
        <v>#REF!</v>
      </c>
      <c r="DR118" s="209" t="str">
        <f t="shared" si="220"/>
        <v>#REF!</v>
      </c>
      <c r="DS118" s="210" t="str">
        <f t="shared" si="13"/>
        <v>#REF!</v>
      </c>
      <c r="DT118" s="210" t="str">
        <f t="shared" ref="DT118:DU118" si="473">#REF!</f>
        <v>#REF!</v>
      </c>
      <c r="DU118" s="210" t="str">
        <f t="shared" si="473"/>
        <v>#REF!</v>
      </c>
    </row>
    <row r="119" ht="15.75" customHeight="1">
      <c r="A119" s="228">
        <f>'1'!A119</f>
        <v>46221</v>
      </c>
      <c r="B119" s="229" t="str">
        <f>'1'!B119</f>
        <v>土</v>
      </c>
      <c r="C119" s="232">
        <f>'1'!C119</f>
        <v>0</v>
      </c>
      <c r="D119" s="233">
        <f>'1'!G119</f>
        <v>1</v>
      </c>
      <c r="E119" s="27">
        <f>'1'!H119</f>
        <v>0</v>
      </c>
      <c r="F119" s="230" t="str">
        <f>'1'!J119</f>
        <v/>
      </c>
      <c r="G119" s="230" t="str">
        <f>'1'!K119</f>
        <v/>
      </c>
      <c r="H119" s="236">
        <f>'1'!W119</f>
        <v>1</v>
      </c>
      <c r="I119" s="39">
        <f>'1'!X119</f>
        <v>0</v>
      </c>
      <c r="J119" s="231" t="str">
        <f>'1'!Z119</f>
        <v/>
      </c>
      <c r="K119" s="231" t="str">
        <f>'1'!AA119</f>
        <v/>
      </c>
      <c r="L119" s="233">
        <f>'1'!AM119</f>
        <v>2</v>
      </c>
      <c r="M119" s="27">
        <f>'1'!AN119</f>
        <v>0</v>
      </c>
      <c r="N119" s="230" t="str">
        <f>'1'!AP119</f>
        <v/>
      </c>
      <c r="O119" s="230" t="str">
        <f>'1'!AQ119</f>
        <v/>
      </c>
      <c r="P119" s="236">
        <f>'1'!BC119</f>
        <v>4</v>
      </c>
      <c r="Q119" s="39">
        <f>'1'!BD119</f>
        <v>0</v>
      </c>
      <c r="R119" s="231" t="str">
        <f>'1'!BF119</f>
        <v/>
      </c>
      <c r="S119" s="231" t="str">
        <f>'1'!BG119</f>
        <v/>
      </c>
      <c r="T119" s="233">
        <f>'1'!BS119</f>
        <v>4</v>
      </c>
      <c r="U119" s="27">
        <f>'1'!BT119</f>
        <v>0</v>
      </c>
      <c r="V119" s="230" t="str">
        <f>'1'!BV119</f>
        <v/>
      </c>
      <c r="W119" s="230" t="str">
        <f>'1'!BW119</f>
        <v/>
      </c>
      <c r="X119" s="236">
        <f>'1'!CI119</f>
        <v>2</v>
      </c>
      <c r="Y119" s="39">
        <f>'1'!CJ119</f>
        <v>0</v>
      </c>
      <c r="Z119" s="231" t="str">
        <f>'1'!CL119</f>
        <v/>
      </c>
      <c r="AA119" s="231" t="str">
        <f>'1'!CM119</f>
        <v/>
      </c>
      <c r="AB119" s="233">
        <f>'1'!CY119</f>
        <v>2</v>
      </c>
      <c r="AC119" s="27">
        <f>'1'!CZ119</f>
        <v>0</v>
      </c>
      <c r="AD119" s="226" t="str">
        <f>'1'!DB119</f>
        <v/>
      </c>
      <c r="AE119" s="230" t="str">
        <f>'1'!DC119</f>
        <v/>
      </c>
      <c r="AF119" s="236">
        <f>'1'!DO119</f>
        <v>2</v>
      </c>
      <c r="AG119" s="39">
        <f>'1'!DP119</f>
        <v>0</v>
      </c>
      <c r="AH119" s="231" t="str">
        <f>'1'!DR119</f>
        <v/>
      </c>
      <c r="AI119" s="231" t="str">
        <f>'1'!DS119</f>
        <v/>
      </c>
      <c r="AJ119" s="233">
        <f>'1'!EE119</f>
        <v>5</v>
      </c>
      <c r="AK119" s="27">
        <f>'1'!EF119</f>
        <v>0</v>
      </c>
      <c r="AL119" s="230" t="str">
        <f>'1'!EH119</f>
        <v/>
      </c>
      <c r="AM119" s="230" t="str">
        <f>'1'!EI119</f>
        <v/>
      </c>
      <c r="AN119" s="236">
        <f>'1'!EU119</f>
        <v>19</v>
      </c>
      <c r="AO119" s="39">
        <f>'1'!EV119</f>
        <v>0</v>
      </c>
      <c r="AP119" s="231" t="str">
        <f>'1'!EX119</f>
        <v/>
      </c>
      <c r="AQ119" s="231" t="str">
        <f>'1'!EY119</f>
        <v/>
      </c>
      <c r="AR119" s="233">
        <f>'1'!FK119</f>
        <v>4</v>
      </c>
      <c r="AS119" s="27">
        <f>'1'!FL119</f>
        <v>0</v>
      </c>
      <c r="AT119" s="230" t="str">
        <f>'1'!FN119</f>
        <v/>
      </c>
      <c r="AU119" s="230" t="str">
        <f>'1'!FO119</f>
        <v/>
      </c>
      <c r="AV119" s="236">
        <f>'1'!GA119</f>
        <v>2</v>
      </c>
      <c r="AW119" s="39">
        <f>'1'!GB119</f>
        <v>0</v>
      </c>
      <c r="AX119" s="231" t="str">
        <f>'1'!GD119</f>
        <v/>
      </c>
      <c r="AY119" s="231" t="str">
        <f>'1'!GE119</f>
        <v/>
      </c>
      <c r="AZ119" s="233">
        <f>'1'!GQ119</f>
        <v>3</v>
      </c>
      <c r="BA119" s="27">
        <f>'1'!GR119</f>
        <v>0</v>
      </c>
      <c r="BB119" s="230" t="str">
        <f>'1'!GT119</f>
        <v/>
      </c>
      <c r="BC119" s="230" t="str">
        <f>'1'!GU119</f>
        <v/>
      </c>
      <c r="BD119" s="236">
        <f>'1'!HG119</f>
        <v>5</v>
      </c>
      <c r="BE119" s="39">
        <f>'1'!HH119</f>
        <v>0</v>
      </c>
      <c r="BF119" s="231" t="str">
        <f>'1'!HJ119</f>
        <v/>
      </c>
      <c r="BG119" s="231" t="str">
        <f>'1'!HK119</f>
        <v/>
      </c>
      <c r="BH119" s="233" t="str">
        <f>'1'!HW119</f>
        <v/>
      </c>
      <c r="BI119" s="27">
        <f>'1'!HX119</f>
        <v>0</v>
      </c>
      <c r="BJ119" s="230" t="str">
        <f>'1'!HZ119</f>
        <v/>
      </c>
      <c r="BK119" s="230" t="str">
        <f>'1'!IA119</f>
        <v/>
      </c>
      <c r="BL119" s="236" t="str">
        <f>'1'!IM119</f>
        <v/>
      </c>
      <c r="BM119" s="39">
        <f>'1'!IN119</f>
        <v>0</v>
      </c>
      <c r="BN119" s="231" t="str">
        <f>'1'!IP119</f>
        <v/>
      </c>
      <c r="BO119" s="231" t="str">
        <f>'1'!IQ119</f>
        <v/>
      </c>
      <c r="BP119" s="233" t="str">
        <f>'1'!JC119</f>
        <v/>
      </c>
      <c r="BQ119" s="27">
        <f>'1'!JD119</f>
        <v>0</v>
      </c>
      <c r="BR119" s="230" t="str">
        <f>'1'!JF119</f>
        <v/>
      </c>
      <c r="BS119" s="230" t="str">
        <f>'1'!JG119</f>
        <v/>
      </c>
      <c r="BT119" s="236" t="str">
        <f>'1'!JS119</f>
        <v/>
      </c>
      <c r="BU119" s="39">
        <f>'1'!JT119</f>
        <v>0</v>
      </c>
      <c r="BV119" s="231" t="str">
        <f>'1'!JV119</f>
        <v/>
      </c>
      <c r="BW119" s="231" t="str">
        <f>'1'!JW119</f>
        <v/>
      </c>
      <c r="BX119" s="233" t="str">
        <f>'1'!KI119</f>
        <v/>
      </c>
      <c r="BY119" s="27">
        <f>'1'!KJ119</f>
        <v>0</v>
      </c>
      <c r="BZ119" s="230" t="str">
        <f>'1'!KL119</f>
        <v/>
      </c>
      <c r="CA119" s="230" t="str">
        <f>'1'!KM119</f>
        <v/>
      </c>
      <c r="CB119" s="236" t="str">
        <f>'1'!KY119</f>
        <v/>
      </c>
      <c r="CC119" s="39">
        <f>'1'!KZ119</f>
        <v>0</v>
      </c>
      <c r="CD119" s="231" t="str">
        <f>'1'!LB119</f>
        <v/>
      </c>
      <c r="CE119" s="231" t="str">
        <f>'1'!LC119</f>
        <v/>
      </c>
      <c r="CF119" s="231"/>
      <c r="CG119" s="231"/>
      <c r="CH119" s="233" t="str">
        <f t="shared" si="208"/>
        <v/>
      </c>
      <c r="CI119" s="26">
        <f>'1'!HX119</f>
        <v>0</v>
      </c>
      <c r="CJ119" s="24" t="str">
        <f>'1'!HZ119</f>
        <v/>
      </c>
      <c r="CK119" s="234" t="str">
        <f>'1'!IA119</f>
        <v/>
      </c>
      <c r="CL119" s="236" t="str">
        <f t="shared" si="209"/>
        <v/>
      </c>
      <c r="CM119" s="38">
        <f>'1'!IN119</f>
        <v>0</v>
      </c>
      <c r="CN119" s="36" t="str">
        <f>'1'!IP119</f>
        <v/>
      </c>
      <c r="CO119" s="235" t="str">
        <f>'1'!IQ119</f>
        <v/>
      </c>
      <c r="CP119" s="233" t="str">
        <f t="shared" si="210"/>
        <v/>
      </c>
      <c r="CQ119" s="26">
        <f>'1'!JD119</f>
        <v>0</v>
      </c>
      <c r="CR119" s="24" t="str">
        <f>'1'!JF119</f>
        <v/>
      </c>
      <c r="CS119" s="234" t="str">
        <f>'1'!JG119</f>
        <v/>
      </c>
      <c r="CT119" s="236" t="str">
        <f t="shared" si="211"/>
        <v/>
      </c>
      <c r="CU119" s="38">
        <f>'1'!JT119</f>
        <v>0</v>
      </c>
      <c r="CV119" s="36" t="str">
        <f>'1'!JV119</f>
        <v/>
      </c>
      <c r="CW119" s="235" t="str">
        <f>'1'!JW119</f>
        <v/>
      </c>
      <c r="CX119" s="233" t="str">
        <f t="shared" si="212"/>
        <v>#REF!</v>
      </c>
      <c r="CY119" s="24">
        <f>'1'!KJ119</f>
        <v>0</v>
      </c>
      <c r="CZ119" s="24" t="str">
        <f>'1'!KL119</f>
        <v/>
      </c>
      <c r="DA119" s="24" t="str">
        <f>'1'!KM119</f>
        <v/>
      </c>
      <c r="DB119" s="236" t="str">
        <f t="shared" si="213"/>
        <v>#REF!</v>
      </c>
      <c r="DC119" s="36">
        <f>'1'!KZ119</f>
        <v>0</v>
      </c>
      <c r="DD119" s="36" t="str">
        <f>'1'!LB119</f>
        <v/>
      </c>
      <c r="DE119" s="36" t="str">
        <f>'1'!LC119</f>
        <v/>
      </c>
      <c r="DF119" s="233" t="str">
        <f t="shared" si="214"/>
        <v>#REF!</v>
      </c>
      <c r="DG119" s="24" t="str">
        <f t="shared" ref="DG119:DI119" si="474">#REF!</f>
        <v>#REF!</v>
      </c>
      <c r="DH119" s="24" t="str">
        <f t="shared" si="474"/>
        <v>#REF!</v>
      </c>
      <c r="DI119" s="24" t="str">
        <f t="shared" si="474"/>
        <v>#REF!</v>
      </c>
      <c r="DJ119" s="236" t="str">
        <f t="shared" si="216"/>
        <v>#REF!</v>
      </c>
      <c r="DK119" s="36" t="str">
        <f t="shared" ref="DK119:DM119" si="475">#REF!</f>
        <v>#REF!</v>
      </c>
      <c r="DL119" s="36" t="str">
        <f t="shared" si="475"/>
        <v>#REF!</v>
      </c>
      <c r="DM119" s="36" t="str">
        <f t="shared" si="475"/>
        <v>#REF!</v>
      </c>
      <c r="DN119" s="159" t="str">
        <f t="shared" si="218"/>
        <v>#REF!</v>
      </c>
      <c r="DO119" s="24" t="str">
        <f t="shared" ref="DO119:DQ119" si="476">#REF!</f>
        <v>#REF!</v>
      </c>
      <c r="DP119" s="24" t="str">
        <f t="shared" si="476"/>
        <v>#REF!</v>
      </c>
      <c r="DQ119" s="24" t="str">
        <f t="shared" si="476"/>
        <v>#REF!</v>
      </c>
      <c r="DR119" s="209" t="str">
        <f t="shared" si="220"/>
        <v>#REF!</v>
      </c>
      <c r="DS119" s="210" t="str">
        <f t="shared" si="13"/>
        <v>#REF!</v>
      </c>
      <c r="DT119" s="210" t="str">
        <f t="shared" ref="DT119:DU119" si="477">#REF!</f>
        <v>#REF!</v>
      </c>
      <c r="DU119" s="210" t="str">
        <f t="shared" si="477"/>
        <v>#REF!</v>
      </c>
    </row>
    <row r="120" ht="15.75" customHeight="1">
      <c r="A120" s="228">
        <f>'1'!A120</f>
        <v>46222</v>
      </c>
      <c r="B120" s="229" t="str">
        <f>'1'!B120</f>
        <v>日</v>
      </c>
      <c r="C120" s="232">
        <f>'1'!C120</f>
        <v>0</v>
      </c>
      <c r="D120" s="233">
        <f>'1'!G120</f>
        <v>1</v>
      </c>
      <c r="E120" s="27">
        <f>'1'!H120</f>
        <v>0</v>
      </c>
      <c r="F120" s="230" t="str">
        <f>'1'!J120</f>
        <v/>
      </c>
      <c r="G120" s="230" t="str">
        <f>'1'!K120</f>
        <v/>
      </c>
      <c r="H120" s="236">
        <f>'1'!W120</f>
        <v>1</v>
      </c>
      <c r="I120" s="39">
        <f>'1'!X120</f>
        <v>0</v>
      </c>
      <c r="J120" s="231" t="str">
        <f>'1'!Z120</f>
        <v/>
      </c>
      <c r="K120" s="231" t="str">
        <f>'1'!AA120</f>
        <v/>
      </c>
      <c r="L120" s="233">
        <f>'1'!AM120</f>
        <v>2</v>
      </c>
      <c r="M120" s="27">
        <f>'1'!AN120</f>
        <v>0</v>
      </c>
      <c r="N120" s="230" t="str">
        <f>'1'!AP120</f>
        <v/>
      </c>
      <c r="O120" s="230" t="str">
        <f>'1'!AQ120</f>
        <v/>
      </c>
      <c r="P120" s="236">
        <f>'1'!BC120</f>
        <v>4</v>
      </c>
      <c r="Q120" s="39">
        <f>'1'!BD120</f>
        <v>0</v>
      </c>
      <c r="R120" s="231" t="str">
        <f>'1'!BF120</f>
        <v/>
      </c>
      <c r="S120" s="231" t="str">
        <f>'1'!BG120</f>
        <v/>
      </c>
      <c r="T120" s="233">
        <f>'1'!BS120</f>
        <v>4</v>
      </c>
      <c r="U120" s="27">
        <f>'1'!BT120</f>
        <v>0</v>
      </c>
      <c r="V120" s="230" t="str">
        <f>'1'!BV120</f>
        <v/>
      </c>
      <c r="W120" s="230" t="str">
        <f>'1'!BW120</f>
        <v/>
      </c>
      <c r="X120" s="236">
        <f>'1'!CI120</f>
        <v>2</v>
      </c>
      <c r="Y120" s="39">
        <f>'1'!CJ120</f>
        <v>0</v>
      </c>
      <c r="Z120" s="231" t="str">
        <f>'1'!CL120</f>
        <v/>
      </c>
      <c r="AA120" s="231" t="str">
        <f>'1'!CM120</f>
        <v/>
      </c>
      <c r="AB120" s="233">
        <f>'1'!CY120</f>
        <v>2</v>
      </c>
      <c r="AC120" s="27">
        <f>'1'!CZ120</f>
        <v>0</v>
      </c>
      <c r="AD120" s="226" t="str">
        <f>'1'!DB120</f>
        <v/>
      </c>
      <c r="AE120" s="230" t="str">
        <f>'1'!DC120</f>
        <v/>
      </c>
      <c r="AF120" s="236">
        <f>'1'!DO120</f>
        <v>2</v>
      </c>
      <c r="AG120" s="39">
        <f>'1'!DP120</f>
        <v>0</v>
      </c>
      <c r="AH120" s="231" t="str">
        <f>'1'!DR120</f>
        <v/>
      </c>
      <c r="AI120" s="231" t="str">
        <f>'1'!DS120</f>
        <v/>
      </c>
      <c r="AJ120" s="233">
        <f>'1'!EE120</f>
        <v>5</v>
      </c>
      <c r="AK120" s="27">
        <f>'1'!EF120</f>
        <v>0</v>
      </c>
      <c r="AL120" s="230" t="str">
        <f>'1'!EH120</f>
        <v/>
      </c>
      <c r="AM120" s="230" t="str">
        <f>'1'!EI120</f>
        <v/>
      </c>
      <c r="AN120" s="236">
        <f>'1'!EU120</f>
        <v>19</v>
      </c>
      <c r="AO120" s="39">
        <f>'1'!EV120</f>
        <v>0</v>
      </c>
      <c r="AP120" s="231" t="str">
        <f>'1'!EX120</f>
        <v/>
      </c>
      <c r="AQ120" s="231" t="str">
        <f>'1'!EY120</f>
        <v/>
      </c>
      <c r="AR120" s="233">
        <f>'1'!FK120</f>
        <v>4</v>
      </c>
      <c r="AS120" s="27">
        <f>'1'!FL120</f>
        <v>0</v>
      </c>
      <c r="AT120" s="230" t="str">
        <f>'1'!FN120</f>
        <v/>
      </c>
      <c r="AU120" s="230" t="str">
        <f>'1'!FO120</f>
        <v/>
      </c>
      <c r="AV120" s="236">
        <f>'1'!GA120</f>
        <v>2</v>
      </c>
      <c r="AW120" s="39">
        <f>'1'!GB120</f>
        <v>0</v>
      </c>
      <c r="AX120" s="231" t="str">
        <f>'1'!GD120</f>
        <v/>
      </c>
      <c r="AY120" s="231" t="str">
        <f>'1'!GE120</f>
        <v/>
      </c>
      <c r="AZ120" s="233">
        <f>'1'!GQ120</f>
        <v>3</v>
      </c>
      <c r="BA120" s="27">
        <f>'1'!GR120</f>
        <v>0</v>
      </c>
      <c r="BB120" s="230" t="str">
        <f>'1'!GT120</f>
        <v/>
      </c>
      <c r="BC120" s="230" t="str">
        <f>'1'!GU120</f>
        <v/>
      </c>
      <c r="BD120" s="236">
        <f>'1'!HG120</f>
        <v>5</v>
      </c>
      <c r="BE120" s="39">
        <f>'1'!HH120</f>
        <v>0</v>
      </c>
      <c r="BF120" s="231" t="str">
        <f>'1'!HJ120</f>
        <v/>
      </c>
      <c r="BG120" s="231" t="str">
        <f>'1'!HK120</f>
        <v/>
      </c>
      <c r="BH120" s="233" t="str">
        <f>'1'!HW120</f>
        <v/>
      </c>
      <c r="BI120" s="27">
        <f>'1'!HX120</f>
        <v>0</v>
      </c>
      <c r="BJ120" s="230" t="str">
        <f>'1'!HZ120</f>
        <v/>
      </c>
      <c r="BK120" s="230" t="str">
        <f>'1'!IA120</f>
        <v/>
      </c>
      <c r="BL120" s="236" t="str">
        <f>'1'!IM120</f>
        <v/>
      </c>
      <c r="BM120" s="39">
        <f>'1'!IN120</f>
        <v>0</v>
      </c>
      <c r="BN120" s="231" t="str">
        <f>'1'!IP120</f>
        <v/>
      </c>
      <c r="BO120" s="231" t="str">
        <f>'1'!IQ120</f>
        <v/>
      </c>
      <c r="BP120" s="233" t="str">
        <f>'1'!JC120</f>
        <v/>
      </c>
      <c r="BQ120" s="27">
        <f>'1'!JD120</f>
        <v>0</v>
      </c>
      <c r="BR120" s="230" t="str">
        <f>'1'!JF120</f>
        <v/>
      </c>
      <c r="BS120" s="230" t="str">
        <f>'1'!JG120</f>
        <v/>
      </c>
      <c r="BT120" s="236" t="str">
        <f>'1'!JS120</f>
        <v/>
      </c>
      <c r="BU120" s="39">
        <f>'1'!JT120</f>
        <v>0</v>
      </c>
      <c r="BV120" s="231" t="str">
        <f>'1'!JV120</f>
        <v/>
      </c>
      <c r="BW120" s="231" t="str">
        <f>'1'!JW120</f>
        <v/>
      </c>
      <c r="BX120" s="233" t="str">
        <f>'1'!KI120</f>
        <v/>
      </c>
      <c r="BY120" s="27">
        <f>'1'!KJ120</f>
        <v>0</v>
      </c>
      <c r="BZ120" s="230" t="str">
        <f>'1'!KL120</f>
        <v/>
      </c>
      <c r="CA120" s="230" t="str">
        <f>'1'!KM120</f>
        <v/>
      </c>
      <c r="CB120" s="236" t="str">
        <f>'1'!KY120</f>
        <v/>
      </c>
      <c r="CC120" s="39">
        <f>'1'!KZ120</f>
        <v>0</v>
      </c>
      <c r="CD120" s="231" t="str">
        <f>'1'!LB120</f>
        <v/>
      </c>
      <c r="CE120" s="231" t="str">
        <f>'1'!LC120</f>
        <v/>
      </c>
      <c r="CF120" s="231"/>
      <c r="CG120" s="231"/>
      <c r="CH120" s="233" t="str">
        <f t="shared" si="208"/>
        <v/>
      </c>
      <c r="CI120" s="26">
        <f>'1'!HX120</f>
        <v>0</v>
      </c>
      <c r="CJ120" s="24" t="str">
        <f>'1'!HZ120</f>
        <v/>
      </c>
      <c r="CK120" s="234" t="str">
        <f>'1'!IA120</f>
        <v/>
      </c>
      <c r="CL120" s="236" t="str">
        <f t="shared" si="209"/>
        <v/>
      </c>
      <c r="CM120" s="38">
        <f>'1'!IN120</f>
        <v>0</v>
      </c>
      <c r="CN120" s="36" t="str">
        <f>'1'!IP120</f>
        <v/>
      </c>
      <c r="CO120" s="235" t="str">
        <f>'1'!IQ120</f>
        <v/>
      </c>
      <c r="CP120" s="233" t="str">
        <f t="shared" si="210"/>
        <v/>
      </c>
      <c r="CQ120" s="26">
        <f>'1'!JD120</f>
        <v>0</v>
      </c>
      <c r="CR120" s="24" t="str">
        <f>'1'!JF120</f>
        <v/>
      </c>
      <c r="CS120" s="234" t="str">
        <f>'1'!JG120</f>
        <v/>
      </c>
      <c r="CT120" s="236" t="str">
        <f t="shared" si="211"/>
        <v/>
      </c>
      <c r="CU120" s="38">
        <f>'1'!JT120</f>
        <v>0</v>
      </c>
      <c r="CV120" s="36" t="str">
        <f>'1'!JV120</f>
        <v/>
      </c>
      <c r="CW120" s="235" t="str">
        <f>'1'!JW120</f>
        <v/>
      </c>
      <c r="CX120" s="233" t="str">
        <f t="shared" si="212"/>
        <v>#REF!</v>
      </c>
      <c r="CY120" s="24">
        <f>'1'!KJ120</f>
        <v>0</v>
      </c>
      <c r="CZ120" s="24" t="str">
        <f>'1'!KL120</f>
        <v/>
      </c>
      <c r="DA120" s="24" t="str">
        <f>'1'!KM120</f>
        <v/>
      </c>
      <c r="DB120" s="236" t="str">
        <f t="shared" si="213"/>
        <v>#REF!</v>
      </c>
      <c r="DC120" s="36">
        <f>'1'!KZ120</f>
        <v>0</v>
      </c>
      <c r="DD120" s="36" t="str">
        <f>'1'!LB120</f>
        <v/>
      </c>
      <c r="DE120" s="36" t="str">
        <f>'1'!LC120</f>
        <v/>
      </c>
      <c r="DF120" s="233" t="str">
        <f t="shared" si="214"/>
        <v>#REF!</v>
      </c>
      <c r="DG120" s="24" t="str">
        <f t="shared" ref="DG120:DI120" si="478">#REF!</f>
        <v>#REF!</v>
      </c>
      <c r="DH120" s="24" t="str">
        <f t="shared" si="478"/>
        <v>#REF!</v>
      </c>
      <c r="DI120" s="24" t="str">
        <f t="shared" si="478"/>
        <v>#REF!</v>
      </c>
      <c r="DJ120" s="236" t="str">
        <f t="shared" si="216"/>
        <v>#REF!</v>
      </c>
      <c r="DK120" s="36" t="str">
        <f t="shared" ref="DK120:DM120" si="479">#REF!</f>
        <v>#REF!</v>
      </c>
      <c r="DL120" s="36" t="str">
        <f t="shared" si="479"/>
        <v>#REF!</v>
      </c>
      <c r="DM120" s="36" t="str">
        <f t="shared" si="479"/>
        <v>#REF!</v>
      </c>
      <c r="DN120" s="159" t="str">
        <f t="shared" si="218"/>
        <v>#REF!</v>
      </c>
      <c r="DO120" s="24" t="str">
        <f t="shared" ref="DO120:DQ120" si="480">#REF!</f>
        <v>#REF!</v>
      </c>
      <c r="DP120" s="24" t="str">
        <f t="shared" si="480"/>
        <v>#REF!</v>
      </c>
      <c r="DQ120" s="24" t="str">
        <f t="shared" si="480"/>
        <v>#REF!</v>
      </c>
      <c r="DR120" s="209" t="str">
        <f t="shared" si="220"/>
        <v>#REF!</v>
      </c>
      <c r="DS120" s="210" t="str">
        <f t="shared" si="13"/>
        <v>#REF!</v>
      </c>
      <c r="DT120" s="210" t="str">
        <f t="shared" ref="DT120:DU120" si="481">#REF!</f>
        <v>#REF!</v>
      </c>
      <c r="DU120" s="210" t="str">
        <f t="shared" si="481"/>
        <v>#REF!</v>
      </c>
    </row>
    <row r="121" ht="15.75" customHeight="1">
      <c r="A121" s="228">
        <f>'1'!A121</f>
        <v>46223</v>
      </c>
      <c r="B121" s="229" t="str">
        <f>'1'!B121</f>
        <v>月</v>
      </c>
      <c r="C121" s="232">
        <f>'1'!C121</f>
        <v>0</v>
      </c>
      <c r="D121" s="233">
        <f>'1'!G121</f>
        <v>1</v>
      </c>
      <c r="E121" s="27">
        <f>'1'!H121</f>
        <v>0</v>
      </c>
      <c r="F121" s="230" t="str">
        <f>'1'!J121</f>
        <v/>
      </c>
      <c r="G121" s="230" t="str">
        <f>'1'!K121</f>
        <v/>
      </c>
      <c r="H121" s="236">
        <f>'1'!W121</f>
        <v>1</v>
      </c>
      <c r="I121" s="39">
        <f>'1'!X121</f>
        <v>0</v>
      </c>
      <c r="J121" s="231" t="str">
        <f>'1'!Z121</f>
        <v/>
      </c>
      <c r="K121" s="231" t="str">
        <f>'1'!AA121</f>
        <v/>
      </c>
      <c r="L121" s="233">
        <f>'1'!AM121</f>
        <v>2</v>
      </c>
      <c r="M121" s="27">
        <f>'1'!AN121</f>
        <v>0</v>
      </c>
      <c r="N121" s="230" t="str">
        <f>'1'!AP121</f>
        <v/>
      </c>
      <c r="O121" s="230" t="str">
        <f>'1'!AQ121</f>
        <v/>
      </c>
      <c r="P121" s="236">
        <f>'1'!BC121</f>
        <v>4</v>
      </c>
      <c r="Q121" s="39">
        <f>'1'!BD121</f>
        <v>0</v>
      </c>
      <c r="R121" s="231" t="str">
        <f>'1'!BF121</f>
        <v/>
      </c>
      <c r="S121" s="231" t="str">
        <f>'1'!BG121</f>
        <v/>
      </c>
      <c r="T121" s="233">
        <f>'1'!BS121</f>
        <v>4</v>
      </c>
      <c r="U121" s="27">
        <f>'1'!BT121</f>
        <v>0</v>
      </c>
      <c r="V121" s="230" t="str">
        <f>'1'!BV121</f>
        <v/>
      </c>
      <c r="W121" s="230" t="str">
        <f>'1'!BW121</f>
        <v/>
      </c>
      <c r="X121" s="236">
        <f>'1'!CI121</f>
        <v>2</v>
      </c>
      <c r="Y121" s="39">
        <f>'1'!CJ121</f>
        <v>0</v>
      </c>
      <c r="Z121" s="231" t="str">
        <f>'1'!CL121</f>
        <v/>
      </c>
      <c r="AA121" s="231" t="str">
        <f>'1'!CM121</f>
        <v/>
      </c>
      <c r="AB121" s="233">
        <f>'1'!CY121</f>
        <v>2</v>
      </c>
      <c r="AC121" s="27">
        <f>'1'!CZ121</f>
        <v>0</v>
      </c>
      <c r="AD121" s="226" t="str">
        <f>'1'!DB121</f>
        <v/>
      </c>
      <c r="AE121" s="230" t="str">
        <f>'1'!DC121</f>
        <v/>
      </c>
      <c r="AF121" s="236">
        <f>'1'!DO121</f>
        <v>2</v>
      </c>
      <c r="AG121" s="39">
        <f>'1'!DP121</f>
        <v>0</v>
      </c>
      <c r="AH121" s="231" t="str">
        <f>'1'!DR121</f>
        <v/>
      </c>
      <c r="AI121" s="231" t="str">
        <f>'1'!DS121</f>
        <v/>
      </c>
      <c r="AJ121" s="233">
        <f>'1'!EE121</f>
        <v>5</v>
      </c>
      <c r="AK121" s="27">
        <f>'1'!EF121</f>
        <v>0</v>
      </c>
      <c r="AL121" s="230" t="str">
        <f>'1'!EH121</f>
        <v/>
      </c>
      <c r="AM121" s="230" t="str">
        <f>'1'!EI121</f>
        <v/>
      </c>
      <c r="AN121" s="236">
        <f>'1'!EU121</f>
        <v>19</v>
      </c>
      <c r="AO121" s="39">
        <f>'1'!EV121</f>
        <v>0</v>
      </c>
      <c r="AP121" s="231" t="str">
        <f>'1'!EX121</f>
        <v/>
      </c>
      <c r="AQ121" s="231" t="str">
        <f>'1'!EY121</f>
        <v/>
      </c>
      <c r="AR121" s="233">
        <f>'1'!FK121</f>
        <v>4</v>
      </c>
      <c r="AS121" s="27">
        <f>'1'!FL121</f>
        <v>0</v>
      </c>
      <c r="AT121" s="230" t="str">
        <f>'1'!FN121</f>
        <v/>
      </c>
      <c r="AU121" s="230" t="str">
        <f>'1'!FO121</f>
        <v/>
      </c>
      <c r="AV121" s="236">
        <f>'1'!GA121</f>
        <v>2</v>
      </c>
      <c r="AW121" s="39">
        <f>'1'!GB121</f>
        <v>0</v>
      </c>
      <c r="AX121" s="231" t="str">
        <f>'1'!GD121</f>
        <v/>
      </c>
      <c r="AY121" s="231" t="str">
        <f>'1'!GE121</f>
        <v/>
      </c>
      <c r="AZ121" s="233">
        <f>'1'!GQ121</f>
        <v>3</v>
      </c>
      <c r="BA121" s="27">
        <f>'1'!GR121</f>
        <v>0</v>
      </c>
      <c r="BB121" s="230" t="str">
        <f>'1'!GT121</f>
        <v/>
      </c>
      <c r="BC121" s="230" t="str">
        <f>'1'!GU121</f>
        <v/>
      </c>
      <c r="BD121" s="236">
        <f>'1'!HG121</f>
        <v>5</v>
      </c>
      <c r="BE121" s="39">
        <f>'1'!HH121</f>
        <v>0</v>
      </c>
      <c r="BF121" s="231" t="str">
        <f>'1'!HJ121</f>
        <v/>
      </c>
      <c r="BG121" s="231" t="str">
        <f>'1'!HK121</f>
        <v/>
      </c>
      <c r="BH121" s="233" t="str">
        <f>'1'!HW121</f>
        <v/>
      </c>
      <c r="BI121" s="27">
        <f>'1'!HX121</f>
        <v>0</v>
      </c>
      <c r="BJ121" s="230" t="str">
        <f>'1'!HZ121</f>
        <v/>
      </c>
      <c r="BK121" s="230" t="str">
        <f>'1'!IA121</f>
        <v/>
      </c>
      <c r="BL121" s="236" t="str">
        <f>'1'!IM121</f>
        <v/>
      </c>
      <c r="BM121" s="39">
        <f>'1'!IN121</f>
        <v>0</v>
      </c>
      <c r="BN121" s="231" t="str">
        <f>'1'!IP121</f>
        <v/>
      </c>
      <c r="BO121" s="231" t="str">
        <f>'1'!IQ121</f>
        <v/>
      </c>
      <c r="BP121" s="233" t="str">
        <f>'1'!JC121</f>
        <v/>
      </c>
      <c r="BQ121" s="27">
        <f>'1'!JD121</f>
        <v>0</v>
      </c>
      <c r="BR121" s="230" t="str">
        <f>'1'!JF121</f>
        <v/>
      </c>
      <c r="BS121" s="230" t="str">
        <f>'1'!JG121</f>
        <v/>
      </c>
      <c r="BT121" s="236" t="str">
        <f>'1'!JS121</f>
        <v/>
      </c>
      <c r="BU121" s="39">
        <f>'1'!JT121</f>
        <v>0</v>
      </c>
      <c r="BV121" s="231" t="str">
        <f>'1'!JV121</f>
        <v/>
      </c>
      <c r="BW121" s="231" t="str">
        <f>'1'!JW121</f>
        <v/>
      </c>
      <c r="BX121" s="233" t="str">
        <f>'1'!KI121</f>
        <v/>
      </c>
      <c r="BY121" s="27">
        <f>'1'!KJ121</f>
        <v>0</v>
      </c>
      <c r="BZ121" s="230" t="str">
        <f>'1'!KL121</f>
        <v/>
      </c>
      <c r="CA121" s="230" t="str">
        <f>'1'!KM121</f>
        <v/>
      </c>
      <c r="CB121" s="236" t="str">
        <f>'1'!KY121</f>
        <v/>
      </c>
      <c r="CC121" s="39">
        <f>'1'!KZ121</f>
        <v>0</v>
      </c>
      <c r="CD121" s="231" t="str">
        <f>'1'!LB121</f>
        <v/>
      </c>
      <c r="CE121" s="231" t="str">
        <f>'1'!LC121</f>
        <v/>
      </c>
      <c r="CF121" s="231"/>
      <c r="CG121" s="231"/>
      <c r="CH121" s="233" t="str">
        <f t="shared" si="208"/>
        <v/>
      </c>
      <c r="CI121" s="26">
        <f>'1'!HX121</f>
        <v>0</v>
      </c>
      <c r="CJ121" s="24" t="str">
        <f>'1'!HZ121</f>
        <v/>
      </c>
      <c r="CK121" s="234" t="str">
        <f>'1'!IA121</f>
        <v/>
      </c>
      <c r="CL121" s="236" t="str">
        <f t="shared" si="209"/>
        <v/>
      </c>
      <c r="CM121" s="38">
        <f>'1'!IN121</f>
        <v>0</v>
      </c>
      <c r="CN121" s="36" t="str">
        <f>'1'!IP121</f>
        <v/>
      </c>
      <c r="CO121" s="235" t="str">
        <f>'1'!IQ121</f>
        <v/>
      </c>
      <c r="CP121" s="233" t="str">
        <f t="shared" si="210"/>
        <v/>
      </c>
      <c r="CQ121" s="26">
        <f>'1'!JD121</f>
        <v>0</v>
      </c>
      <c r="CR121" s="24" t="str">
        <f>'1'!JF121</f>
        <v/>
      </c>
      <c r="CS121" s="234" t="str">
        <f>'1'!JG121</f>
        <v/>
      </c>
      <c r="CT121" s="236" t="str">
        <f t="shared" si="211"/>
        <v/>
      </c>
      <c r="CU121" s="38">
        <f>'1'!JT121</f>
        <v>0</v>
      </c>
      <c r="CV121" s="36" t="str">
        <f>'1'!JV121</f>
        <v/>
      </c>
      <c r="CW121" s="235" t="str">
        <f>'1'!JW121</f>
        <v/>
      </c>
      <c r="CX121" s="233" t="str">
        <f t="shared" si="212"/>
        <v>#REF!</v>
      </c>
      <c r="CY121" s="24">
        <f>'1'!KJ121</f>
        <v>0</v>
      </c>
      <c r="CZ121" s="24" t="str">
        <f>'1'!KL121</f>
        <v/>
      </c>
      <c r="DA121" s="24" t="str">
        <f>'1'!KM121</f>
        <v/>
      </c>
      <c r="DB121" s="236" t="str">
        <f t="shared" si="213"/>
        <v>#REF!</v>
      </c>
      <c r="DC121" s="36">
        <f>'1'!KZ121</f>
        <v>0</v>
      </c>
      <c r="DD121" s="36" t="str">
        <f>'1'!LB121</f>
        <v/>
      </c>
      <c r="DE121" s="36" t="str">
        <f>'1'!LC121</f>
        <v/>
      </c>
      <c r="DF121" s="233" t="str">
        <f t="shared" si="214"/>
        <v>#REF!</v>
      </c>
      <c r="DG121" s="24" t="str">
        <f t="shared" ref="DG121:DI121" si="482">#REF!</f>
        <v>#REF!</v>
      </c>
      <c r="DH121" s="24" t="str">
        <f t="shared" si="482"/>
        <v>#REF!</v>
      </c>
      <c r="DI121" s="24" t="str">
        <f t="shared" si="482"/>
        <v>#REF!</v>
      </c>
      <c r="DJ121" s="236" t="str">
        <f t="shared" si="216"/>
        <v>#REF!</v>
      </c>
      <c r="DK121" s="36" t="str">
        <f t="shared" ref="DK121:DM121" si="483">#REF!</f>
        <v>#REF!</v>
      </c>
      <c r="DL121" s="36" t="str">
        <f t="shared" si="483"/>
        <v>#REF!</v>
      </c>
      <c r="DM121" s="36" t="str">
        <f t="shared" si="483"/>
        <v>#REF!</v>
      </c>
      <c r="DN121" s="159" t="str">
        <f t="shared" si="218"/>
        <v>#REF!</v>
      </c>
      <c r="DO121" s="24" t="str">
        <f t="shared" ref="DO121:DQ121" si="484">#REF!</f>
        <v>#REF!</v>
      </c>
      <c r="DP121" s="24" t="str">
        <f t="shared" si="484"/>
        <v>#REF!</v>
      </c>
      <c r="DQ121" s="24" t="str">
        <f t="shared" si="484"/>
        <v>#REF!</v>
      </c>
      <c r="DR121" s="209" t="str">
        <f t="shared" si="220"/>
        <v>#REF!</v>
      </c>
      <c r="DS121" s="210" t="str">
        <f t="shared" si="13"/>
        <v>#REF!</v>
      </c>
      <c r="DT121" s="210" t="str">
        <f t="shared" ref="DT121:DU121" si="485">#REF!</f>
        <v>#REF!</v>
      </c>
      <c r="DU121" s="210" t="str">
        <f t="shared" si="485"/>
        <v>#REF!</v>
      </c>
    </row>
    <row r="122" ht="15.75" customHeight="1">
      <c r="A122" s="228">
        <f>'1'!A122</f>
        <v>46224</v>
      </c>
      <c r="B122" s="229" t="str">
        <f>'1'!B122</f>
        <v>火</v>
      </c>
      <c r="C122" s="232">
        <f>'1'!C122</f>
        <v>0</v>
      </c>
      <c r="D122" s="233">
        <f>'1'!G122</f>
        <v>1</v>
      </c>
      <c r="E122" s="27">
        <f>'1'!H122</f>
        <v>0</v>
      </c>
      <c r="F122" s="230" t="str">
        <f>'1'!J122</f>
        <v/>
      </c>
      <c r="G122" s="230" t="str">
        <f>'1'!K122</f>
        <v/>
      </c>
      <c r="H122" s="236">
        <f>'1'!W122</f>
        <v>1</v>
      </c>
      <c r="I122" s="39">
        <f>'1'!X122</f>
        <v>0</v>
      </c>
      <c r="J122" s="231" t="str">
        <f>'1'!Z122</f>
        <v/>
      </c>
      <c r="K122" s="231" t="str">
        <f>'1'!AA122</f>
        <v/>
      </c>
      <c r="L122" s="233">
        <f>'1'!AM122</f>
        <v>2</v>
      </c>
      <c r="M122" s="27">
        <f>'1'!AN122</f>
        <v>0</v>
      </c>
      <c r="N122" s="230" t="str">
        <f>'1'!AP122</f>
        <v/>
      </c>
      <c r="O122" s="230" t="str">
        <f>'1'!AQ122</f>
        <v/>
      </c>
      <c r="P122" s="236">
        <f>'1'!BC122</f>
        <v>4</v>
      </c>
      <c r="Q122" s="39">
        <f>'1'!BD122</f>
        <v>0</v>
      </c>
      <c r="R122" s="231" t="str">
        <f>'1'!BF122</f>
        <v/>
      </c>
      <c r="S122" s="231" t="str">
        <f>'1'!BG122</f>
        <v/>
      </c>
      <c r="T122" s="233">
        <f>'1'!BS122</f>
        <v>4</v>
      </c>
      <c r="U122" s="27">
        <f>'1'!BT122</f>
        <v>0</v>
      </c>
      <c r="V122" s="230" t="str">
        <f>'1'!BV122</f>
        <v/>
      </c>
      <c r="W122" s="230" t="str">
        <f>'1'!BW122</f>
        <v/>
      </c>
      <c r="X122" s="236">
        <f>'1'!CI122</f>
        <v>2</v>
      </c>
      <c r="Y122" s="39">
        <f>'1'!CJ122</f>
        <v>0</v>
      </c>
      <c r="Z122" s="231" t="str">
        <f>'1'!CL122</f>
        <v/>
      </c>
      <c r="AA122" s="231" t="str">
        <f>'1'!CM122</f>
        <v/>
      </c>
      <c r="AB122" s="233">
        <f>'1'!CY122</f>
        <v>2</v>
      </c>
      <c r="AC122" s="27">
        <f>'1'!CZ122</f>
        <v>0</v>
      </c>
      <c r="AD122" s="226" t="str">
        <f>'1'!DB122</f>
        <v/>
      </c>
      <c r="AE122" s="230" t="str">
        <f>'1'!DC122</f>
        <v/>
      </c>
      <c r="AF122" s="236">
        <f>'1'!DO122</f>
        <v>2</v>
      </c>
      <c r="AG122" s="39">
        <f>'1'!DP122</f>
        <v>0</v>
      </c>
      <c r="AH122" s="231" t="str">
        <f>'1'!DR122</f>
        <v/>
      </c>
      <c r="AI122" s="231" t="str">
        <f>'1'!DS122</f>
        <v/>
      </c>
      <c r="AJ122" s="233">
        <f>'1'!EE122</f>
        <v>5</v>
      </c>
      <c r="AK122" s="27">
        <f>'1'!EF122</f>
        <v>0</v>
      </c>
      <c r="AL122" s="230" t="str">
        <f>'1'!EH122</f>
        <v/>
      </c>
      <c r="AM122" s="230" t="str">
        <f>'1'!EI122</f>
        <v/>
      </c>
      <c r="AN122" s="236">
        <f>'1'!EU122</f>
        <v>19</v>
      </c>
      <c r="AO122" s="39">
        <f>'1'!EV122</f>
        <v>0</v>
      </c>
      <c r="AP122" s="231" t="str">
        <f>'1'!EX122</f>
        <v/>
      </c>
      <c r="AQ122" s="231" t="str">
        <f>'1'!EY122</f>
        <v/>
      </c>
      <c r="AR122" s="233">
        <f>'1'!FK122</f>
        <v>4</v>
      </c>
      <c r="AS122" s="27">
        <f>'1'!FL122</f>
        <v>0</v>
      </c>
      <c r="AT122" s="230" t="str">
        <f>'1'!FN122</f>
        <v/>
      </c>
      <c r="AU122" s="230" t="str">
        <f>'1'!FO122</f>
        <v/>
      </c>
      <c r="AV122" s="236">
        <f>'1'!GA122</f>
        <v>2</v>
      </c>
      <c r="AW122" s="39">
        <f>'1'!GB122</f>
        <v>0</v>
      </c>
      <c r="AX122" s="231" t="str">
        <f>'1'!GD122</f>
        <v/>
      </c>
      <c r="AY122" s="231" t="str">
        <f>'1'!GE122</f>
        <v/>
      </c>
      <c r="AZ122" s="233">
        <f>'1'!GQ122</f>
        <v>3</v>
      </c>
      <c r="BA122" s="27">
        <f>'1'!GR122</f>
        <v>0</v>
      </c>
      <c r="BB122" s="230" t="str">
        <f>'1'!GT122</f>
        <v/>
      </c>
      <c r="BC122" s="230" t="str">
        <f>'1'!GU122</f>
        <v/>
      </c>
      <c r="BD122" s="236">
        <f>'1'!HG122</f>
        <v>5</v>
      </c>
      <c r="BE122" s="39">
        <f>'1'!HH122</f>
        <v>0</v>
      </c>
      <c r="BF122" s="231" t="str">
        <f>'1'!HJ122</f>
        <v/>
      </c>
      <c r="BG122" s="231" t="str">
        <f>'1'!HK122</f>
        <v/>
      </c>
      <c r="BH122" s="233" t="str">
        <f>'1'!HW122</f>
        <v/>
      </c>
      <c r="BI122" s="27">
        <f>'1'!HX122</f>
        <v>0</v>
      </c>
      <c r="BJ122" s="230" t="str">
        <f>'1'!HZ122</f>
        <v/>
      </c>
      <c r="BK122" s="230" t="str">
        <f>'1'!IA122</f>
        <v/>
      </c>
      <c r="BL122" s="236" t="str">
        <f>'1'!IM122</f>
        <v/>
      </c>
      <c r="BM122" s="39">
        <f>'1'!IN122</f>
        <v>0</v>
      </c>
      <c r="BN122" s="231" t="str">
        <f>'1'!IP122</f>
        <v/>
      </c>
      <c r="BO122" s="231" t="str">
        <f>'1'!IQ122</f>
        <v/>
      </c>
      <c r="BP122" s="233" t="str">
        <f>'1'!JC122</f>
        <v/>
      </c>
      <c r="BQ122" s="27">
        <f>'1'!JD122</f>
        <v>0</v>
      </c>
      <c r="BR122" s="230" t="str">
        <f>'1'!JF122</f>
        <v/>
      </c>
      <c r="BS122" s="230" t="str">
        <f>'1'!JG122</f>
        <v/>
      </c>
      <c r="BT122" s="236" t="str">
        <f>'1'!JS122</f>
        <v/>
      </c>
      <c r="BU122" s="39">
        <f>'1'!JT122</f>
        <v>0</v>
      </c>
      <c r="BV122" s="231" t="str">
        <f>'1'!JV122</f>
        <v/>
      </c>
      <c r="BW122" s="231" t="str">
        <f>'1'!JW122</f>
        <v/>
      </c>
      <c r="BX122" s="233" t="str">
        <f>'1'!KI122</f>
        <v/>
      </c>
      <c r="BY122" s="27">
        <f>'1'!KJ122</f>
        <v>0</v>
      </c>
      <c r="BZ122" s="230" t="str">
        <f>'1'!KL122</f>
        <v/>
      </c>
      <c r="CA122" s="230" t="str">
        <f>'1'!KM122</f>
        <v/>
      </c>
      <c r="CB122" s="236" t="str">
        <f>'1'!KY122</f>
        <v/>
      </c>
      <c r="CC122" s="39">
        <f>'1'!KZ122</f>
        <v>0</v>
      </c>
      <c r="CD122" s="231" t="str">
        <f>'1'!LB122</f>
        <v/>
      </c>
      <c r="CE122" s="231" t="str">
        <f>'1'!LC122</f>
        <v/>
      </c>
      <c r="CF122" s="231"/>
      <c r="CG122" s="231"/>
      <c r="CH122" s="233" t="str">
        <f t="shared" si="208"/>
        <v/>
      </c>
      <c r="CI122" s="26">
        <f>'1'!HX122</f>
        <v>0</v>
      </c>
      <c r="CJ122" s="24" t="str">
        <f>'1'!HZ122</f>
        <v/>
      </c>
      <c r="CK122" s="234" t="str">
        <f>'1'!IA122</f>
        <v/>
      </c>
      <c r="CL122" s="236" t="str">
        <f t="shared" si="209"/>
        <v/>
      </c>
      <c r="CM122" s="38">
        <f>'1'!IN122</f>
        <v>0</v>
      </c>
      <c r="CN122" s="36" t="str">
        <f>'1'!IP122</f>
        <v/>
      </c>
      <c r="CO122" s="235" t="str">
        <f>'1'!IQ122</f>
        <v/>
      </c>
      <c r="CP122" s="233" t="str">
        <f t="shared" si="210"/>
        <v/>
      </c>
      <c r="CQ122" s="26">
        <f>'1'!JD122</f>
        <v>0</v>
      </c>
      <c r="CR122" s="24" t="str">
        <f>'1'!JF122</f>
        <v/>
      </c>
      <c r="CS122" s="234" t="str">
        <f>'1'!JG122</f>
        <v/>
      </c>
      <c r="CT122" s="236" t="str">
        <f t="shared" si="211"/>
        <v/>
      </c>
      <c r="CU122" s="38">
        <f>'1'!JT122</f>
        <v>0</v>
      </c>
      <c r="CV122" s="36" t="str">
        <f>'1'!JV122</f>
        <v/>
      </c>
      <c r="CW122" s="235" t="str">
        <f>'1'!JW122</f>
        <v/>
      </c>
      <c r="CX122" s="233" t="str">
        <f t="shared" si="212"/>
        <v>#REF!</v>
      </c>
      <c r="CY122" s="24">
        <f>'1'!KJ122</f>
        <v>0</v>
      </c>
      <c r="CZ122" s="24" t="str">
        <f>'1'!KL122</f>
        <v/>
      </c>
      <c r="DA122" s="24" t="str">
        <f>'1'!KM122</f>
        <v/>
      </c>
      <c r="DB122" s="236" t="str">
        <f t="shared" si="213"/>
        <v>#REF!</v>
      </c>
      <c r="DC122" s="36">
        <f>'1'!KZ122</f>
        <v>0</v>
      </c>
      <c r="DD122" s="36" t="str">
        <f>'1'!LB122</f>
        <v/>
      </c>
      <c r="DE122" s="36" t="str">
        <f>'1'!LC122</f>
        <v/>
      </c>
      <c r="DF122" s="233" t="str">
        <f t="shared" si="214"/>
        <v>#REF!</v>
      </c>
      <c r="DG122" s="24" t="str">
        <f t="shared" ref="DG122:DI122" si="486">#REF!</f>
        <v>#REF!</v>
      </c>
      <c r="DH122" s="24" t="str">
        <f t="shared" si="486"/>
        <v>#REF!</v>
      </c>
      <c r="DI122" s="24" t="str">
        <f t="shared" si="486"/>
        <v>#REF!</v>
      </c>
      <c r="DJ122" s="236" t="str">
        <f t="shared" si="216"/>
        <v>#REF!</v>
      </c>
      <c r="DK122" s="36" t="str">
        <f t="shared" ref="DK122:DM122" si="487">#REF!</f>
        <v>#REF!</v>
      </c>
      <c r="DL122" s="36" t="str">
        <f t="shared" si="487"/>
        <v>#REF!</v>
      </c>
      <c r="DM122" s="36" t="str">
        <f t="shared" si="487"/>
        <v>#REF!</v>
      </c>
      <c r="DN122" s="159" t="str">
        <f t="shared" si="218"/>
        <v>#REF!</v>
      </c>
      <c r="DO122" s="24" t="str">
        <f t="shared" ref="DO122:DQ122" si="488">#REF!</f>
        <v>#REF!</v>
      </c>
      <c r="DP122" s="24" t="str">
        <f t="shared" si="488"/>
        <v>#REF!</v>
      </c>
      <c r="DQ122" s="24" t="str">
        <f t="shared" si="488"/>
        <v>#REF!</v>
      </c>
      <c r="DR122" s="209" t="str">
        <f t="shared" si="220"/>
        <v>#REF!</v>
      </c>
      <c r="DS122" s="210" t="str">
        <f t="shared" si="13"/>
        <v>#REF!</v>
      </c>
      <c r="DT122" s="210" t="str">
        <f t="shared" ref="DT122:DU122" si="489">#REF!</f>
        <v>#REF!</v>
      </c>
      <c r="DU122" s="210" t="str">
        <f t="shared" si="489"/>
        <v>#REF!</v>
      </c>
    </row>
    <row r="123" ht="15.75" customHeight="1">
      <c r="A123" s="228">
        <f>'1'!A123</f>
        <v>46225</v>
      </c>
      <c r="B123" s="229" t="str">
        <f>'1'!B123</f>
        <v>水</v>
      </c>
      <c r="C123" s="232">
        <f>'1'!C123</f>
        <v>0</v>
      </c>
      <c r="D123" s="233">
        <f>'1'!G123</f>
        <v>1</v>
      </c>
      <c r="E123" s="27">
        <f>'1'!H123</f>
        <v>0</v>
      </c>
      <c r="F123" s="230" t="str">
        <f>'1'!J123</f>
        <v/>
      </c>
      <c r="G123" s="230" t="str">
        <f>'1'!K123</f>
        <v/>
      </c>
      <c r="H123" s="236">
        <f>'1'!W123</f>
        <v>1</v>
      </c>
      <c r="I123" s="39">
        <f>'1'!X123</f>
        <v>0</v>
      </c>
      <c r="J123" s="231" t="str">
        <f>'1'!Z123</f>
        <v/>
      </c>
      <c r="K123" s="231" t="str">
        <f>'1'!AA123</f>
        <v/>
      </c>
      <c r="L123" s="233">
        <f>'1'!AM123</f>
        <v>2</v>
      </c>
      <c r="M123" s="27">
        <f>'1'!AN123</f>
        <v>0</v>
      </c>
      <c r="N123" s="230" t="str">
        <f>'1'!AP123</f>
        <v/>
      </c>
      <c r="O123" s="230" t="str">
        <f>'1'!AQ123</f>
        <v/>
      </c>
      <c r="P123" s="236">
        <f>'1'!BC123</f>
        <v>4</v>
      </c>
      <c r="Q123" s="39">
        <f>'1'!BD123</f>
        <v>0</v>
      </c>
      <c r="R123" s="231" t="str">
        <f>'1'!BF123</f>
        <v/>
      </c>
      <c r="S123" s="231" t="str">
        <f>'1'!BG123</f>
        <v/>
      </c>
      <c r="T123" s="233">
        <f>'1'!BS123</f>
        <v>4</v>
      </c>
      <c r="U123" s="27">
        <f>'1'!BT123</f>
        <v>0</v>
      </c>
      <c r="V123" s="230" t="str">
        <f>'1'!BV123</f>
        <v/>
      </c>
      <c r="W123" s="230" t="str">
        <f>'1'!BW123</f>
        <v/>
      </c>
      <c r="X123" s="236">
        <f>'1'!CI123</f>
        <v>2</v>
      </c>
      <c r="Y123" s="39">
        <f>'1'!CJ123</f>
        <v>0</v>
      </c>
      <c r="Z123" s="231" t="str">
        <f>'1'!CL123</f>
        <v/>
      </c>
      <c r="AA123" s="231" t="str">
        <f>'1'!CM123</f>
        <v/>
      </c>
      <c r="AB123" s="233">
        <f>'1'!CY123</f>
        <v>2</v>
      </c>
      <c r="AC123" s="27">
        <f>'1'!CZ123</f>
        <v>0</v>
      </c>
      <c r="AD123" s="226" t="str">
        <f>'1'!DB123</f>
        <v/>
      </c>
      <c r="AE123" s="230" t="str">
        <f>'1'!DC123</f>
        <v/>
      </c>
      <c r="AF123" s="236">
        <f>'1'!DO123</f>
        <v>2</v>
      </c>
      <c r="AG123" s="39">
        <f>'1'!DP123</f>
        <v>0</v>
      </c>
      <c r="AH123" s="231" t="str">
        <f>'1'!DR123</f>
        <v/>
      </c>
      <c r="AI123" s="231" t="str">
        <f>'1'!DS123</f>
        <v/>
      </c>
      <c r="AJ123" s="233">
        <f>'1'!EE123</f>
        <v>5</v>
      </c>
      <c r="AK123" s="27">
        <f>'1'!EF123</f>
        <v>0</v>
      </c>
      <c r="AL123" s="230" t="str">
        <f>'1'!EH123</f>
        <v/>
      </c>
      <c r="AM123" s="230" t="str">
        <f>'1'!EI123</f>
        <v/>
      </c>
      <c r="AN123" s="236">
        <f>'1'!EU123</f>
        <v>19</v>
      </c>
      <c r="AO123" s="39">
        <f>'1'!EV123</f>
        <v>0</v>
      </c>
      <c r="AP123" s="231" t="str">
        <f>'1'!EX123</f>
        <v/>
      </c>
      <c r="AQ123" s="231" t="str">
        <f>'1'!EY123</f>
        <v/>
      </c>
      <c r="AR123" s="233">
        <f>'1'!FK123</f>
        <v>4</v>
      </c>
      <c r="AS123" s="27">
        <f>'1'!FL123</f>
        <v>0</v>
      </c>
      <c r="AT123" s="230" t="str">
        <f>'1'!FN123</f>
        <v/>
      </c>
      <c r="AU123" s="230" t="str">
        <f>'1'!FO123</f>
        <v/>
      </c>
      <c r="AV123" s="236">
        <f>'1'!GA123</f>
        <v>2</v>
      </c>
      <c r="AW123" s="39">
        <f>'1'!GB123</f>
        <v>0</v>
      </c>
      <c r="AX123" s="231" t="str">
        <f>'1'!GD123</f>
        <v/>
      </c>
      <c r="AY123" s="231" t="str">
        <f>'1'!GE123</f>
        <v/>
      </c>
      <c r="AZ123" s="233">
        <f>'1'!GQ123</f>
        <v>3</v>
      </c>
      <c r="BA123" s="27">
        <f>'1'!GR123</f>
        <v>0</v>
      </c>
      <c r="BB123" s="230" t="str">
        <f>'1'!GT123</f>
        <v/>
      </c>
      <c r="BC123" s="230" t="str">
        <f>'1'!GU123</f>
        <v/>
      </c>
      <c r="BD123" s="236">
        <f>'1'!HG123</f>
        <v>5</v>
      </c>
      <c r="BE123" s="39">
        <f>'1'!HH123</f>
        <v>0</v>
      </c>
      <c r="BF123" s="231" t="str">
        <f>'1'!HJ123</f>
        <v/>
      </c>
      <c r="BG123" s="231" t="str">
        <f>'1'!HK123</f>
        <v/>
      </c>
      <c r="BH123" s="233" t="str">
        <f>'1'!HW123</f>
        <v/>
      </c>
      <c r="BI123" s="27">
        <f>'1'!HX123</f>
        <v>0</v>
      </c>
      <c r="BJ123" s="230" t="str">
        <f>'1'!HZ123</f>
        <v/>
      </c>
      <c r="BK123" s="230" t="str">
        <f>'1'!IA123</f>
        <v/>
      </c>
      <c r="BL123" s="236" t="str">
        <f>'1'!IM123</f>
        <v/>
      </c>
      <c r="BM123" s="39">
        <f>'1'!IN123</f>
        <v>0</v>
      </c>
      <c r="BN123" s="231" t="str">
        <f>'1'!IP123</f>
        <v/>
      </c>
      <c r="BO123" s="231" t="str">
        <f>'1'!IQ123</f>
        <v/>
      </c>
      <c r="BP123" s="233" t="str">
        <f>'1'!JC123</f>
        <v/>
      </c>
      <c r="BQ123" s="27">
        <f>'1'!JD123</f>
        <v>0</v>
      </c>
      <c r="BR123" s="230" t="str">
        <f>'1'!JF123</f>
        <v/>
      </c>
      <c r="BS123" s="230" t="str">
        <f>'1'!JG123</f>
        <v/>
      </c>
      <c r="BT123" s="236" t="str">
        <f>'1'!JS123</f>
        <v/>
      </c>
      <c r="BU123" s="39">
        <f>'1'!JT123</f>
        <v>0</v>
      </c>
      <c r="BV123" s="231" t="str">
        <f>'1'!JV123</f>
        <v/>
      </c>
      <c r="BW123" s="231" t="str">
        <f>'1'!JW123</f>
        <v/>
      </c>
      <c r="BX123" s="233" t="str">
        <f>'1'!KI123</f>
        <v/>
      </c>
      <c r="BY123" s="27">
        <f>'1'!KJ123</f>
        <v>0</v>
      </c>
      <c r="BZ123" s="230" t="str">
        <f>'1'!KL123</f>
        <v/>
      </c>
      <c r="CA123" s="230" t="str">
        <f>'1'!KM123</f>
        <v/>
      </c>
      <c r="CB123" s="236" t="str">
        <f>'1'!KY123</f>
        <v/>
      </c>
      <c r="CC123" s="39">
        <f>'1'!KZ123</f>
        <v>0</v>
      </c>
      <c r="CD123" s="231" t="str">
        <f>'1'!LB123</f>
        <v/>
      </c>
      <c r="CE123" s="231" t="str">
        <f>'1'!LC123</f>
        <v/>
      </c>
      <c r="CF123" s="231"/>
      <c r="CG123" s="231"/>
      <c r="CH123" s="233" t="str">
        <f t="shared" si="208"/>
        <v/>
      </c>
      <c r="CI123" s="26">
        <f>'1'!HX123</f>
        <v>0</v>
      </c>
      <c r="CJ123" s="24" t="str">
        <f>'1'!HZ123</f>
        <v/>
      </c>
      <c r="CK123" s="234" t="str">
        <f>'1'!IA123</f>
        <v/>
      </c>
      <c r="CL123" s="236" t="str">
        <f t="shared" si="209"/>
        <v/>
      </c>
      <c r="CM123" s="38">
        <f>'1'!IN123</f>
        <v>0</v>
      </c>
      <c r="CN123" s="36" t="str">
        <f>'1'!IP123</f>
        <v/>
      </c>
      <c r="CO123" s="235" t="str">
        <f>'1'!IQ123</f>
        <v/>
      </c>
      <c r="CP123" s="233" t="str">
        <f t="shared" si="210"/>
        <v/>
      </c>
      <c r="CQ123" s="26">
        <f>'1'!JD123</f>
        <v>0</v>
      </c>
      <c r="CR123" s="24" t="str">
        <f>'1'!JF123</f>
        <v/>
      </c>
      <c r="CS123" s="234" t="str">
        <f>'1'!JG123</f>
        <v/>
      </c>
      <c r="CT123" s="236" t="str">
        <f t="shared" si="211"/>
        <v/>
      </c>
      <c r="CU123" s="38">
        <f>'1'!JT123</f>
        <v>0</v>
      </c>
      <c r="CV123" s="36" t="str">
        <f>'1'!JV123</f>
        <v/>
      </c>
      <c r="CW123" s="235" t="str">
        <f>'1'!JW123</f>
        <v/>
      </c>
      <c r="CX123" s="233" t="str">
        <f t="shared" si="212"/>
        <v>#REF!</v>
      </c>
      <c r="CY123" s="24">
        <f>'1'!KJ123</f>
        <v>0</v>
      </c>
      <c r="CZ123" s="24" t="str">
        <f>'1'!KL123</f>
        <v/>
      </c>
      <c r="DA123" s="24" t="str">
        <f>'1'!KM123</f>
        <v/>
      </c>
      <c r="DB123" s="236" t="str">
        <f t="shared" si="213"/>
        <v>#REF!</v>
      </c>
      <c r="DC123" s="36">
        <f>'1'!KZ123</f>
        <v>0</v>
      </c>
      <c r="DD123" s="36" t="str">
        <f>'1'!LB123</f>
        <v/>
      </c>
      <c r="DE123" s="36" t="str">
        <f>'1'!LC123</f>
        <v/>
      </c>
      <c r="DF123" s="233" t="str">
        <f t="shared" si="214"/>
        <v>#REF!</v>
      </c>
      <c r="DG123" s="24" t="str">
        <f t="shared" ref="DG123:DI123" si="490">#REF!</f>
        <v>#REF!</v>
      </c>
      <c r="DH123" s="24" t="str">
        <f t="shared" si="490"/>
        <v>#REF!</v>
      </c>
      <c r="DI123" s="24" t="str">
        <f t="shared" si="490"/>
        <v>#REF!</v>
      </c>
      <c r="DJ123" s="236" t="str">
        <f t="shared" si="216"/>
        <v>#REF!</v>
      </c>
      <c r="DK123" s="36" t="str">
        <f t="shared" ref="DK123:DM123" si="491">#REF!</f>
        <v>#REF!</v>
      </c>
      <c r="DL123" s="36" t="str">
        <f t="shared" si="491"/>
        <v>#REF!</v>
      </c>
      <c r="DM123" s="36" t="str">
        <f t="shared" si="491"/>
        <v>#REF!</v>
      </c>
      <c r="DN123" s="159" t="str">
        <f t="shared" si="218"/>
        <v>#REF!</v>
      </c>
      <c r="DO123" s="24" t="str">
        <f t="shared" ref="DO123:DQ123" si="492">#REF!</f>
        <v>#REF!</v>
      </c>
      <c r="DP123" s="24" t="str">
        <f t="shared" si="492"/>
        <v>#REF!</v>
      </c>
      <c r="DQ123" s="24" t="str">
        <f t="shared" si="492"/>
        <v>#REF!</v>
      </c>
      <c r="DR123" s="209" t="str">
        <f t="shared" si="220"/>
        <v>#REF!</v>
      </c>
      <c r="DS123" s="210" t="str">
        <f t="shared" si="13"/>
        <v>#REF!</v>
      </c>
      <c r="DT123" s="210" t="str">
        <f t="shared" ref="DT123:DU123" si="493">#REF!</f>
        <v>#REF!</v>
      </c>
      <c r="DU123" s="210" t="str">
        <f t="shared" si="493"/>
        <v>#REF!</v>
      </c>
    </row>
    <row r="124" ht="15.75" customHeight="1">
      <c r="A124" s="228">
        <f>'1'!A124</f>
        <v>46226</v>
      </c>
      <c r="B124" s="229" t="str">
        <f>'1'!B124</f>
        <v>木</v>
      </c>
      <c r="C124" s="232">
        <f>'1'!C124</f>
        <v>0</v>
      </c>
      <c r="D124" s="233">
        <f>'1'!G124</f>
        <v>1</v>
      </c>
      <c r="E124" s="27">
        <f>'1'!H124</f>
        <v>0</v>
      </c>
      <c r="F124" s="230" t="str">
        <f>'1'!J124</f>
        <v/>
      </c>
      <c r="G124" s="230" t="str">
        <f>'1'!K124</f>
        <v/>
      </c>
      <c r="H124" s="236">
        <f>'1'!W124</f>
        <v>1</v>
      </c>
      <c r="I124" s="39">
        <f>'1'!X124</f>
        <v>0</v>
      </c>
      <c r="J124" s="231" t="str">
        <f>'1'!Z124</f>
        <v/>
      </c>
      <c r="K124" s="231" t="str">
        <f>'1'!AA124</f>
        <v/>
      </c>
      <c r="L124" s="233">
        <f>'1'!AM124</f>
        <v>2</v>
      </c>
      <c r="M124" s="27">
        <f>'1'!AN124</f>
        <v>0</v>
      </c>
      <c r="N124" s="230" t="str">
        <f>'1'!AP124</f>
        <v/>
      </c>
      <c r="O124" s="230" t="str">
        <f>'1'!AQ124</f>
        <v/>
      </c>
      <c r="P124" s="236">
        <f>'1'!BC124</f>
        <v>4</v>
      </c>
      <c r="Q124" s="39">
        <f>'1'!BD124</f>
        <v>0</v>
      </c>
      <c r="R124" s="231" t="str">
        <f>'1'!BF124</f>
        <v/>
      </c>
      <c r="S124" s="231" t="str">
        <f>'1'!BG124</f>
        <v/>
      </c>
      <c r="T124" s="233">
        <f>'1'!BS124</f>
        <v>4</v>
      </c>
      <c r="U124" s="27">
        <f>'1'!BT124</f>
        <v>0</v>
      </c>
      <c r="V124" s="230" t="str">
        <f>'1'!BV124</f>
        <v/>
      </c>
      <c r="W124" s="230" t="str">
        <f>'1'!BW124</f>
        <v/>
      </c>
      <c r="X124" s="236">
        <f>'1'!CI124</f>
        <v>2</v>
      </c>
      <c r="Y124" s="39">
        <f>'1'!CJ124</f>
        <v>0</v>
      </c>
      <c r="Z124" s="231" t="str">
        <f>'1'!CL124</f>
        <v/>
      </c>
      <c r="AA124" s="231" t="str">
        <f>'1'!CM124</f>
        <v/>
      </c>
      <c r="AB124" s="233">
        <f>'1'!CY124</f>
        <v>2</v>
      </c>
      <c r="AC124" s="27">
        <f>'1'!CZ124</f>
        <v>0</v>
      </c>
      <c r="AD124" s="226" t="str">
        <f>'1'!DB124</f>
        <v/>
      </c>
      <c r="AE124" s="230" t="str">
        <f>'1'!DC124</f>
        <v/>
      </c>
      <c r="AF124" s="236">
        <f>'1'!DO124</f>
        <v>2</v>
      </c>
      <c r="AG124" s="39">
        <f>'1'!DP124</f>
        <v>0</v>
      </c>
      <c r="AH124" s="231" t="str">
        <f>'1'!DR124</f>
        <v/>
      </c>
      <c r="AI124" s="231" t="str">
        <f>'1'!DS124</f>
        <v/>
      </c>
      <c r="AJ124" s="233">
        <f>'1'!EE124</f>
        <v>5</v>
      </c>
      <c r="AK124" s="27">
        <f>'1'!EF124</f>
        <v>0</v>
      </c>
      <c r="AL124" s="230" t="str">
        <f>'1'!EH124</f>
        <v/>
      </c>
      <c r="AM124" s="230" t="str">
        <f>'1'!EI124</f>
        <v/>
      </c>
      <c r="AN124" s="236">
        <f>'1'!EU124</f>
        <v>19</v>
      </c>
      <c r="AO124" s="39">
        <f>'1'!EV124</f>
        <v>0</v>
      </c>
      <c r="AP124" s="231" t="str">
        <f>'1'!EX124</f>
        <v/>
      </c>
      <c r="AQ124" s="231" t="str">
        <f>'1'!EY124</f>
        <v/>
      </c>
      <c r="AR124" s="233">
        <f>'1'!FK124</f>
        <v>4</v>
      </c>
      <c r="AS124" s="27">
        <f>'1'!FL124</f>
        <v>0</v>
      </c>
      <c r="AT124" s="230" t="str">
        <f>'1'!FN124</f>
        <v/>
      </c>
      <c r="AU124" s="230" t="str">
        <f>'1'!FO124</f>
        <v/>
      </c>
      <c r="AV124" s="236">
        <f>'1'!GA124</f>
        <v>2</v>
      </c>
      <c r="AW124" s="39">
        <f>'1'!GB124</f>
        <v>0</v>
      </c>
      <c r="AX124" s="231" t="str">
        <f>'1'!GD124</f>
        <v/>
      </c>
      <c r="AY124" s="231" t="str">
        <f>'1'!GE124</f>
        <v/>
      </c>
      <c r="AZ124" s="233">
        <f>'1'!GQ124</f>
        <v>3</v>
      </c>
      <c r="BA124" s="27">
        <f>'1'!GR124</f>
        <v>0</v>
      </c>
      <c r="BB124" s="230" t="str">
        <f>'1'!GT124</f>
        <v/>
      </c>
      <c r="BC124" s="230" t="str">
        <f>'1'!GU124</f>
        <v/>
      </c>
      <c r="BD124" s="236">
        <f>'1'!HG124</f>
        <v>5</v>
      </c>
      <c r="BE124" s="39">
        <f>'1'!HH124</f>
        <v>0</v>
      </c>
      <c r="BF124" s="231" t="str">
        <f>'1'!HJ124</f>
        <v/>
      </c>
      <c r="BG124" s="231" t="str">
        <f>'1'!HK124</f>
        <v/>
      </c>
      <c r="BH124" s="233" t="str">
        <f>'1'!HW124</f>
        <v/>
      </c>
      <c r="BI124" s="27">
        <f>'1'!HX124</f>
        <v>0</v>
      </c>
      <c r="BJ124" s="230" t="str">
        <f>'1'!HZ124</f>
        <v/>
      </c>
      <c r="BK124" s="230" t="str">
        <f>'1'!IA124</f>
        <v/>
      </c>
      <c r="BL124" s="236" t="str">
        <f>'1'!IM124</f>
        <v/>
      </c>
      <c r="BM124" s="39">
        <f>'1'!IN124</f>
        <v>0</v>
      </c>
      <c r="BN124" s="231" t="str">
        <f>'1'!IP124</f>
        <v/>
      </c>
      <c r="BO124" s="231" t="str">
        <f>'1'!IQ124</f>
        <v/>
      </c>
      <c r="BP124" s="233" t="str">
        <f>'1'!JC124</f>
        <v/>
      </c>
      <c r="BQ124" s="27">
        <f>'1'!JD124</f>
        <v>0</v>
      </c>
      <c r="BR124" s="230" t="str">
        <f>'1'!JF124</f>
        <v/>
      </c>
      <c r="BS124" s="230" t="str">
        <f>'1'!JG124</f>
        <v/>
      </c>
      <c r="BT124" s="236" t="str">
        <f>'1'!JS124</f>
        <v/>
      </c>
      <c r="BU124" s="39">
        <f>'1'!JT124</f>
        <v>0</v>
      </c>
      <c r="BV124" s="231" t="str">
        <f>'1'!JV124</f>
        <v/>
      </c>
      <c r="BW124" s="231" t="str">
        <f>'1'!JW124</f>
        <v/>
      </c>
      <c r="BX124" s="233" t="str">
        <f>'1'!KI124</f>
        <v/>
      </c>
      <c r="BY124" s="27">
        <f>'1'!KJ124</f>
        <v>0</v>
      </c>
      <c r="BZ124" s="230" t="str">
        <f>'1'!KL124</f>
        <v/>
      </c>
      <c r="CA124" s="230" t="str">
        <f>'1'!KM124</f>
        <v/>
      </c>
      <c r="CB124" s="236" t="str">
        <f>'1'!KY124</f>
        <v/>
      </c>
      <c r="CC124" s="39">
        <f>'1'!KZ124</f>
        <v>0</v>
      </c>
      <c r="CD124" s="231" t="str">
        <f>'1'!LB124</f>
        <v/>
      </c>
      <c r="CE124" s="231" t="str">
        <f>'1'!LC124</f>
        <v/>
      </c>
      <c r="CF124" s="231"/>
      <c r="CG124" s="231"/>
      <c r="CH124" s="233" t="str">
        <f t="shared" si="208"/>
        <v/>
      </c>
      <c r="CI124" s="26">
        <f>'1'!HX124</f>
        <v>0</v>
      </c>
      <c r="CJ124" s="24" t="str">
        <f>'1'!HZ124</f>
        <v/>
      </c>
      <c r="CK124" s="234" t="str">
        <f>'1'!IA124</f>
        <v/>
      </c>
      <c r="CL124" s="236" t="str">
        <f t="shared" si="209"/>
        <v/>
      </c>
      <c r="CM124" s="38">
        <f>'1'!IN124</f>
        <v>0</v>
      </c>
      <c r="CN124" s="36" t="str">
        <f>'1'!IP124</f>
        <v/>
      </c>
      <c r="CO124" s="235" t="str">
        <f>'1'!IQ124</f>
        <v/>
      </c>
      <c r="CP124" s="233" t="str">
        <f t="shared" si="210"/>
        <v/>
      </c>
      <c r="CQ124" s="26">
        <f>'1'!JD124</f>
        <v>0</v>
      </c>
      <c r="CR124" s="24" t="str">
        <f>'1'!JF124</f>
        <v/>
      </c>
      <c r="CS124" s="234" t="str">
        <f>'1'!JG124</f>
        <v/>
      </c>
      <c r="CT124" s="236" t="str">
        <f t="shared" si="211"/>
        <v/>
      </c>
      <c r="CU124" s="38">
        <f>'1'!JT124</f>
        <v>0</v>
      </c>
      <c r="CV124" s="36" t="str">
        <f>'1'!JV124</f>
        <v/>
      </c>
      <c r="CW124" s="235" t="str">
        <f>'1'!JW124</f>
        <v/>
      </c>
      <c r="CX124" s="233" t="str">
        <f t="shared" si="212"/>
        <v>#REF!</v>
      </c>
      <c r="CY124" s="24">
        <f>'1'!KJ124</f>
        <v>0</v>
      </c>
      <c r="CZ124" s="24" t="str">
        <f>'1'!KL124</f>
        <v/>
      </c>
      <c r="DA124" s="24" t="str">
        <f>'1'!KM124</f>
        <v/>
      </c>
      <c r="DB124" s="236" t="str">
        <f t="shared" si="213"/>
        <v>#REF!</v>
      </c>
      <c r="DC124" s="36">
        <f>'1'!KZ124</f>
        <v>0</v>
      </c>
      <c r="DD124" s="36" t="str">
        <f>'1'!LB124</f>
        <v/>
      </c>
      <c r="DE124" s="36" t="str">
        <f>'1'!LC124</f>
        <v/>
      </c>
      <c r="DF124" s="233" t="str">
        <f t="shared" si="214"/>
        <v>#REF!</v>
      </c>
      <c r="DG124" s="24" t="str">
        <f t="shared" ref="DG124:DI124" si="494">#REF!</f>
        <v>#REF!</v>
      </c>
      <c r="DH124" s="24" t="str">
        <f t="shared" si="494"/>
        <v>#REF!</v>
      </c>
      <c r="DI124" s="24" t="str">
        <f t="shared" si="494"/>
        <v>#REF!</v>
      </c>
      <c r="DJ124" s="236" t="str">
        <f t="shared" si="216"/>
        <v>#REF!</v>
      </c>
      <c r="DK124" s="36" t="str">
        <f t="shared" ref="DK124:DM124" si="495">#REF!</f>
        <v>#REF!</v>
      </c>
      <c r="DL124" s="36" t="str">
        <f t="shared" si="495"/>
        <v>#REF!</v>
      </c>
      <c r="DM124" s="36" t="str">
        <f t="shared" si="495"/>
        <v>#REF!</v>
      </c>
      <c r="DN124" s="159" t="str">
        <f t="shared" si="218"/>
        <v>#REF!</v>
      </c>
      <c r="DO124" s="24" t="str">
        <f t="shared" ref="DO124:DQ124" si="496">#REF!</f>
        <v>#REF!</v>
      </c>
      <c r="DP124" s="24" t="str">
        <f t="shared" si="496"/>
        <v>#REF!</v>
      </c>
      <c r="DQ124" s="24" t="str">
        <f t="shared" si="496"/>
        <v>#REF!</v>
      </c>
      <c r="DR124" s="209" t="str">
        <f t="shared" si="220"/>
        <v>#REF!</v>
      </c>
      <c r="DS124" s="210" t="str">
        <f t="shared" si="13"/>
        <v>#REF!</v>
      </c>
      <c r="DT124" s="210" t="str">
        <f t="shared" ref="DT124:DU124" si="497">#REF!</f>
        <v>#REF!</v>
      </c>
      <c r="DU124" s="210" t="str">
        <f t="shared" si="497"/>
        <v>#REF!</v>
      </c>
    </row>
    <row r="125" ht="15.75" customHeight="1">
      <c r="A125" s="228">
        <f>'1'!A125</f>
        <v>46227</v>
      </c>
      <c r="B125" s="229" t="str">
        <f>'1'!B125</f>
        <v>金</v>
      </c>
      <c r="C125" s="232">
        <f>'1'!C125</f>
        <v>0</v>
      </c>
      <c r="D125" s="233">
        <f>'1'!G125</f>
        <v>1</v>
      </c>
      <c r="E125" s="27">
        <f>'1'!H125</f>
        <v>0</v>
      </c>
      <c r="F125" s="230" t="str">
        <f>'1'!J125</f>
        <v/>
      </c>
      <c r="G125" s="230" t="str">
        <f>'1'!K125</f>
        <v/>
      </c>
      <c r="H125" s="236">
        <f>'1'!W125</f>
        <v>1</v>
      </c>
      <c r="I125" s="39">
        <f>'1'!X125</f>
        <v>0</v>
      </c>
      <c r="J125" s="231" t="str">
        <f>'1'!Z125</f>
        <v/>
      </c>
      <c r="K125" s="231" t="str">
        <f>'1'!AA125</f>
        <v/>
      </c>
      <c r="L125" s="233">
        <f>'1'!AM125</f>
        <v>2</v>
      </c>
      <c r="M125" s="27">
        <f>'1'!AN125</f>
        <v>0</v>
      </c>
      <c r="N125" s="230" t="str">
        <f>'1'!AP125</f>
        <v/>
      </c>
      <c r="O125" s="230" t="str">
        <f>'1'!AQ125</f>
        <v/>
      </c>
      <c r="P125" s="236">
        <f>'1'!BC125</f>
        <v>4</v>
      </c>
      <c r="Q125" s="39">
        <f>'1'!BD125</f>
        <v>0</v>
      </c>
      <c r="R125" s="231" t="str">
        <f>'1'!BF125</f>
        <v/>
      </c>
      <c r="S125" s="231" t="str">
        <f>'1'!BG125</f>
        <v/>
      </c>
      <c r="T125" s="233">
        <f>'1'!BS125</f>
        <v>4</v>
      </c>
      <c r="U125" s="27">
        <f>'1'!BT125</f>
        <v>0</v>
      </c>
      <c r="V125" s="230" t="str">
        <f>'1'!BV125</f>
        <v/>
      </c>
      <c r="W125" s="230" t="str">
        <f>'1'!BW125</f>
        <v/>
      </c>
      <c r="X125" s="236">
        <f>'1'!CI125</f>
        <v>2</v>
      </c>
      <c r="Y125" s="39">
        <f>'1'!CJ125</f>
        <v>0</v>
      </c>
      <c r="Z125" s="231" t="str">
        <f>'1'!CL125</f>
        <v/>
      </c>
      <c r="AA125" s="231" t="str">
        <f>'1'!CM125</f>
        <v/>
      </c>
      <c r="AB125" s="233">
        <f>'1'!CY125</f>
        <v>2</v>
      </c>
      <c r="AC125" s="27">
        <f>'1'!CZ125</f>
        <v>0</v>
      </c>
      <c r="AD125" s="226" t="str">
        <f>'1'!DB125</f>
        <v/>
      </c>
      <c r="AE125" s="230" t="str">
        <f>'1'!DC125</f>
        <v/>
      </c>
      <c r="AF125" s="236">
        <f>'1'!DO125</f>
        <v>2</v>
      </c>
      <c r="AG125" s="39">
        <f>'1'!DP125</f>
        <v>0</v>
      </c>
      <c r="AH125" s="231" t="str">
        <f>'1'!DR125</f>
        <v/>
      </c>
      <c r="AI125" s="231" t="str">
        <f>'1'!DS125</f>
        <v/>
      </c>
      <c r="AJ125" s="233">
        <f>'1'!EE125</f>
        <v>5</v>
      </c>
      <c r="AK125" s="27">
        <f>'1'!EF125</f>
        <v>0</v>
      </c>
      <c r="AL125" s="230" t="str">
        <f>'1'!EH125</f>
        <v/>
      </c>
      <c r="AM125" s="230" t="str">
        <f>'1'!EI125</f>
        <v/>
      </c>
      <c r="AN125" s="236">
        <f>'1'!EU125</f>
        <v>19</v>
      </c>
      <c r="AO125" s="39">
        <f>'1'!EV125</f>
        <v>0</v>
      </c>
      <c r="AP125" s="231" t="str">
        <f>'1'!EX125</f>
        <v/>
      </c>
      <c r="AQ125" s="231" t="str">
        <f>'1'!EY125</f>
        <v/>
      </c>
      <c r="AR125" s="233">
        <f>'1'!FK125</f>
        <v>4</v>
      </c>
      <c r="AS125" s="27">
        <f>'1'!FL125</f>
        <v>0</v>
      </c>
      <c r="AT125" s="230" t="str">
        <f>'1'!FN125</f>
        <v/>
      </c>
      <c r="AU125" s="230" t="str">
        <f>'1'!FO125</f>
        <v/>
      </c>
      <c r="AV125" s="236">
        <f>'1'!GA125</f>
        <v>2</v>
      </c>
      <c r="AW125" s="39">
        <f>'1'!GB125</f>
        <v>0</v>
      </c>
      <c r="AX125" s="231" t="str">
        <f>'1'!GD125</f>
        <v/>
      </c>
      <c r="AY125" s="231" t="str">
        <f>'1'!GE125</f>
        <v/>
      </c>
      <c r="AZ125" s="233">
        <f>'1'!GQ125</f>
        <v>3</v>
      </c>
      <c r="BA125" s="27">
        <f>'1'!GR125</f>
        <v>0</v>
      </c>
      <c r="BB125" s="230" t="str">
        <f>'1'!GT125</f>
        <v/>
      </c>
      <c r="BC125" s="230" t="str">
        <f>'1'!GU125</f>
        <v/>
      </c>
      <c r="BD125" s="236">
        <f>'1'!HG125</f>
        <v>5</v>
      </c>
      <c r="BE125" s="39">
        <f>'1'!HH125</f>
        <v>0</v>
      </c>
      <c r="BF125" s="231" t="str">
        <f>'1'!HJ125</f>
        <v/>
      </c>
      <c r="BG125" s="231" t="str">
        <f>'1'!HK125</f>
        <v/>
      </c>
      <c r="BH125" s="233" t="str">
        <f>'1'!HW125</f>
        <v/>
      </c>
      <c r="BI125" s="27">
        <f>'1'!HX125</f>
        <v>0</v>
      </c>
      <c r="BJ125" s="230" t="str">
        <f>'1'!HZ125</f>
        <v/>
      </c>
      <c r="BK125" s="230" t="str">
        <f>'1'!IA125</f>
        <v/>
      </c>
      <c r="BL125" s="236" t="str">
        <f>'1'!IM125</f>
        <v/>
      </c>
      <c r="BM125" s="39">
        <f>'1'!IN125</f>
        <v>0</v>
      </c>
      <c r="BN125" s="231" t="str">
        <f>'1'!IP125</f>
        <v/>
      </c>
      <c r="BO125" s="231" t="str">
        <f>'1'!IQ125</f>
        <v/>
      </c>
      <c r="BP125" s="233" t="str">
        <f>'1'!JC125</f>
        <v/>
      </c>
      <c r="BQ125" s="27">
        <f>'1'!JD125</f>
        <v>0</v>
      </c>
      <c r="BR125" s="230" t="str">
        <f>'1'!JF125</f>
        <v/>
      </c>
      <c r="BS125" s="230" t="str">
        <f>'1'!JG125</f>
        <v/>
      </c>
      <c r="BT125" s="236" t="str">
        <f>'1'!JS125</f>
        <v/>
      </c>
      <c r="BU125" s="39">
        <f>'1'!JT125</f>
        <v>0</v>
      </c>
      <c r="BV125" s="231" t="str">
        <f>'1'!JV125</f>
        <v/>
      </c>
      <c r="BW125" s="231" t="str">
        <f>'1'!JW125</f>
        <v/>
      </c>
      <c r="BX125" s="233" t="str">
        <f>'1'!KI125</f>
        <v/>
      </c>
      <c r="BY125" s="27">
        <f>'1'!KJ125</f>
        <v>0</v>
      </c>
      <c r="BZ125" s="230" t="str">
        <f>'1'!KL125</f>
        <v/>
      </c>
      <c r="CA125" s="230" t="str">
        <f>'1'!KM125</f>
        <v/>
      </c>
      <c r="CB125" s="236" t="str">
        <f>'1'!KY125</f>
        <v/>
      </c>
      <c r="CC125" s="39">
        <f>'1'!KZ125</f>
        <v>0</v>
      </c>
      <c r="CD125" s="231" t="str">
        <f>'1'!LB125</f>
        <v/>
      </c>
      <c r="CE125" s="231" t="str">
        <f>'1'!LC125</f>
        <v/>
      </c>
      <c r="CF125" s="231"/>
      <c r="CG125" s="231"/>
      <c r="CH125" s="233" t="str">
        <f t="shared" si="208"/>
        <v/>
      </c>
      <c r="CI125" s="26">
        <f>'1'!HX125</f>
        <v>0</v>
      </c>
      <c r="CJ125" s="24" t="str">
        <f>'1'!HZ125</f>
        <v/>
      </c>
      <c r="CK125" s="234" t="str">
        <f>'1'!IA125</f>
        <v/>
      </c>
      <c r="CL125" s="236" t="str">
        <f t="shared" si="209"/>
        <v/>
      </c>
      <c r="CM125" s="38">
        <f>'1'!IN125</f>
        <v>0</v>
      </c>
      <c r="CN125" s="36" t="str">
        <f>'1'!IP125</f>
        <v/>
      </c>
      <c r="CO125" s="235" t="str">
        <f>'1'!IQ125</f>
        <v/>
      </c>
      <c r="CP125" s="233" t="str">
        <f t="shared" si="210"/>
        <v/>
      </c>
      <c r="CQ125" s="26">
        <f>'1'!JD125</f>
        <v>0</v>
      </c>
      <c r="CR125" s="24" t="str">
        <f>'1'!JF125</f>
        <v/>
      </c>
      <c r="CS125" s="234" t="str">
        <f>'1'!JG125</f>
        <v/>
      </c>
      <c r="CT125" s="236" t="str">
        <f t="shared" si="211"/>
        <v/>
      </c>
      <c r="CU125" s="38">
        <f>'1'!JT125</f>
        <v>0</v>
      </c>
      <c r="CV125" s="36" t="str">
        <f>'1'!JV125</f>
        <v/>
      </c>
      <c r="CW125" s="235" t="str">
        <f>'1'!JW125</f>
        <v/>
      </c>
      <c r="CX125" s="233" t="str">
        <f t="shared" si="212"/>
        <v>#REF!</v>
      </c>
      <c r="CY125" s="24">
        <f>'1'!KJ125</f>
        <v>0</v>
      </c>
      <c r="CZ125" s="24" t="str">
        <f>'1'!KL125</f>
        <v/>
      </c>
      <c r="DA125" s="24" t="str">
        <f>'1'!KM125</f>
        <v/>
      </c>
      <c r="DB125" s="236" t="str">
        <f t="shared" si="213"/>
        <v>#REF!</v>
      </c>
      <c r="DC125" s="36">
        <f>'1'!KZ125</f>
        <v>0</v>
      </c>
      <c r="DD125" s="36" t="str">
        <f>'1'!LB125</f>
        <v/>
      </c>
      <c r="DE125" s="36" t="str">
        <f>'1'!LC125</f>
        <v/>
      </c>
      <c r="DF125" s="233" t="str">
        <f t="shared" si="214"/>
        <v>#REF!</v>
      </c>
      <c r="DG125" s="24" t="str">
        <f t="shared" ref="DG125:DI125" si="498">#REF!</f>
        <v>#REF!</v>
      </c>
      <c r="DH125" s="24" t="str">
        <f t="shared" si="498"/>
        <v>#REF!</v>
      </c>
      <c r="DI125" s="24" t="str">
        <f t="shared" si="498"/>
        <v>#REF!</v>
      </c>
      <c r="DJ125" s="236" t="str">
        <f t="shared" si="216"/>
        <v>#REF!</v>
      </c>
      <c r="DK125" s="36" t="str">
        <f t="shared" ref="DK125:DM125" si="499">#REF!</f>
        <v>#REF!</v>
      </c>
      <c r="DL125" s="36" t="str">
        <f t="shared" si="499"/>
        <v>#REF!</v>
      </c>
      <c r="DM125" s="36" t="str">
        <f t="shared" si="499"/>
        <v>#REF!</v>
      </c>
      <c r="DN125" s="159" t="str">
        <f t="shared" si="218"/>
        <v>#REF!</v>
      </c>
      <c r="DO125" s="24" t="str">
        <f t="shared" ref="DO125:DQ125" si="500">#REF!</f>
        <v>#REF!</v>
      </c>
      <c r="DP125" s="24" t="str">
        <f t="shared" si="500"/>
        <v>#REF!</v>
      </c>
      <c r="DQ125" s="24" t="str">
        <f t="shared" si="500"/>
        <v>#REF!</v>
      </c>
      <c r="DR125" s="209" t="str">
        <f t="shared" si="220"/>
        <v>#REF!</v>
      </c>
      <c r="DS125" s="210" t="str">
        <f t="shared" si="13"/>
        <v>#REF!</v>
      </c>
      <c r="DT125" s="210" t="str">
        <f t="shared" ref="DT125:DU125" si="501">#REF!</f>
        <v>#REF!</v>
      </c>
      <c r="DU125" s="210" t="str">
        <f t="shared" si="501"/>
        <v>#REF!</v>
      </c>
    </row>
    <row r="126" ht="15.75" customHeight="1">
      <c r="A126" s="228">
        <f>'1'!A126</f>
        <v>46228</v>
      </c>
      <c r="B126" s="229" t="str">
        <f>'1'!B126</f>
        <v>土</v>
      </c>
      <c r="C126" s="232">
        <f>'1'!C126</f>
        <v>0</v>
      </c>
      <c r="D126" s="233">
        <f>'1'!G126</f>
        <v>1</v>
      </c>
      <c r="E126" s="27">
        <f>'1'!H126</f>
        <v>0</v>
      </c>
      <c r="F126" s="230" t="str">
        <f>'1'!J126</f>
        <v/>
      </c>
      <c r="G126" s="230" t="str">
        <f>'1'!K126</f>
        <v/>
      </c>
      <c r="H126" s="236">
        <f>'1'!W126</f>
        <v>1</v>
      </c>
      <c r="I126" s="39">
        <f>'1'!X126</f>
        <v>0</v>
      </c>
      <c r="J126" s="231" t="str">
        <f>'1'!Z126</f>
        <v/>
      </c>
      <c r="K126" s="231" t="str">
        <f>'1'!AA126</f>
        <v/>
      </c>
      <c r="L126" s="233">
        <f>'1'!AM126</f>
        <v>2</v>
      </c>
      <c r="M126" s="27">
        <f>'1'!AN126</f>
        <v>0</v>
      </c>
      <c r="N126" s="230" t="str">
        <f>'1'!AP126</f>
        <v/>
      </c>
      <c r="O126" s="230" t="str">
        <f>'1'!AQ126</f>
        <v/>
      </c>
      <c r="P126" s="236">
        <f>'1'!BC126</f>
        <v>4</v>
      </c>
      <c r="Q126" s="39">
        <f>'1'!BD126</f>
        <v>0</v>
      </c>
      <c r="R126" s="231" t="str">
        <f>'1'!BF126</f>
        <v/>
      </c>
      <c r="S126" s="231" t="str">
        <f>'1'!BG126</f>
        <v/>
      </c>
      <c r="T126" s="233">
        <f>'1'!BS126</f>
        <v>4</v>
      </c>
      <c r="U126" s="27">
        <f>'1'!BT126</f>
        <v>0</v>
      </c>
      <c r="V126" s="230" t="str">
        <f>'1'!BV126</f>
        <v/>
      </c>
      <c r="W126" s="230" t="str">
        <f>'1'!BW126</f>
        <v/>
      </c>
      <c r="X126" s="236">
        <f>'1'!CI126</f>
        <v>2</v>
      </c>
      <c r="Y126" s="39">
        <f>'1'!CJ126</f>
        <v>0</v>
      </c>
      <c r="Z126" s="231" t="str">
        <f>'1'!CL126</f>
        <v/>
      </c>
      <c r="AA126" s="231" t="str">
        <f>'1'!CM126</f>
        <v/>
      </c>
      <c r="AB126" s="233">
        <f>'1'!CY126</f>
        <v>2</v>
      </c>
      <c r="AC126" s="27">
        <f>'1'!CZ126</f>
        <v>0</v>
      </c>
      <c r="AD126" s="226" t="str">
        <f>'1'!DB126</f>
        <v/>
      </c>
      <c r="AE126" s="230" t="str">
        <f>'1'!DC126</f>
        <v/>
      </c>
      <c r="AF126" s="236">
        <f>'1'!DO126</f>
        <v>2</v>
      </c>
      <c r="AG126" s="39">
        <f>'1'!DP126</f>
        <v>0</v>
      </c>
      <c r="AH126" s="231" t="str">
        <f>'1'!DR126</f>
        <v/>
      </c>
      <c r="AI126" s="231" t="str">
        <f>'1'!DS126</f>
        <v/>
      </c>
      <c r="AJ126" s="233">
        <f>'1'!EE126</f>
        <v>5</v>
      </c>
      <c r="AK126" s="27">
        <f>'1'!EF126</f>
        <v>0</v>
      </c>
      <c r="AL126" s="230" t="str">
        <f>'1'!EH126</f>
        <v/>
      </c>
      <c r="AM126" s="230" t="str">
        <f>'1'!EI126</f>
        <v/>
      </c>
      <c r="AN126" s="236">
        <f>'1'!EU126</f>
        <v>19</v>
      </c>
      <c r="AO126" s="39">
        <f>'1'!EV126</f>
        <v>0</v>
      </c>
      <c r="AP126" s="231" t="str">
        <f>'1'!EX126</f>
        <v/>
      </c>
      <c r="AQ126" s="231" t="str">
        <f>'1'!EY126</f>
        <v/>
      </c>
      <c r="AR126" s="233">
        <f>'1'!FK126</f>
        <v>4</v>
      </c>
      <c r="AS126" s="27">
        <f>'1'!FL126</f>
        <v>0</v>
      </c>
      <c r="AT126" s="230" t="str">
        <f>'1'!FN126</f>
        <v/>
      </c>
      <c r="AU126" s="230" t="str">
        <f>'1'!FO126</f>
        <v/>
      </c>
      <c r="AV126" s="236">
        <f>'1'!GA126</f>
        <v>2</v>
      </c>
      <c r="AW126" s="39">
        <f>'1'!GB126</f>
        <v>0</v>
      </c>
      <c r="AX126" s="231" t="str">
        <f>'1'!GD126</f>
        <v/>
      </c>
      <c r="AY126" s="231" t="str">
        <f>'1'!GE126</f>
        <v/>
      </c>
      <c r="AZ126" s="233">
        <f>'1'!GQ126</f>
        <v>3</v>
      </c>
      <c r="BA126" s="27">
        <f>'1'!GR126</f>
        <v>0</v>
      </c>
      <c r="BB126" s="230" t="str">
        <f>'1'!GT126</f>
        <v/>
      </c>
      <c r="BC126" s="230" t="str">
        <f>'1'!GU126</f>
        <v/>
      </c>
      <c r="BD126" s="236">
        <f>'1'!HG126</f>
        <v>5</v>
      </c>
      <c r="BE126" s="39">
        <f>'1'!HH126</f>
        <v>0</v>
      </c>
      <c r="BF126" s="231" t="str">
        <f>'1'!HJ126</f>
        <v/>
      </c>
      <c r="BG126" s="231" t="str">
        <f>'1'!HK126</f>
        <v/>
      </c>
      <c r="BH126" s="233" t="str">
        <f>'1'!HW126</f>
        <v/>
      </c>
      <c r="BI126" s="27">
        <f>'1'!HX126</f>
        <v>0</v>
      </c>
      <c r="BJ126" s="230" t="str">
        <f>'1'!HZ126</f>
        <v/>
      </c>
      <c r="BK126" s="230" t="str">
        <f>'1'!IA126</f>
        <v/>
      </c>
      <c r="BL126" s="236" t="str">
        <f>'1'!IM126</f>
        <v/>
      </c>
      <c r="BM126" s="39">
        <f>'1'!IN126</f>
        <v>0</v>
      </c>
      <c r="BN126" s="231" t="str">
        <f>'1'!IP126</f>
        <v/>
      </c>
      <c r="BO126" s="231" t="str">
        <f>'1'!IQ126</f>
        <v/>
      </c>
      <c r="BP126" s="233" t="str">
        <f>'1'!JC126</f>
        <v/>
      </c>
      <c r="BQ126" s="27">
        <f>'1'!JD126</f>
        <v>0</v>
      </c>
      <c r="BR126" s="230" t="str">
        <f>'1'!JF126</f>
        <v/>
      </c>
      <c r="BS126" s="230" t="str">
        <f>'1'!JG126</f>
        <v/>
      </c>
      <c r="BT126" s="236" t="str">
        <f>'1'!JS126</f>
        <v/>
      </c>
      <c r="BU126" s="39">
        <f>'1'!JT126</f>
        <v>0</v>
      </c>
      <c r="BV126" s="231" t="str">
        <f>'1'!JV126</f>
        <v/>
      </c>
      <c r="BW126" s="231" t="str">
        <f>'1'!JW126</f>
        <v/>
      </c>
      <c r="BX126" s="233" t="str">
        <f>'1'!KI126</f>
        <v/>
      </c>
      <c r="BY126" s="27">
        <f>'1'!KJ126</f>
        <v>0</v>
      </c>
      <c r="BZ126" s="230" t="str">
        <f>'1'!KL126</f>
        <v/>
      </c>
      <c r="CA126" s="230" t="str">
        <f>'1'!KM126</f>
        <v/>
      </c>
      <c r="CB126" s="236" t="str">
        <f>'1'!KY126</f>
        <v/>
      </c>
      <c r="CC126" s="39">
        <f>'1'!KZ126</f>
        <v>0</v>
      </c>
      <c r="CD126" s="231" t="str">
        <f>'1'!LB126</f>
        <v/>
      </c>
      <c r="CE126" s="231" t="str">
        <f>'1'!LC126</f>
        <v/>
      </c>
      <c r="CF126" s="231"/>
      <c r="CG126" s="231"/>
      <c r="CH126" s="233" t="str">
        <f t="shared" si="208"/>
        <v/>
      </c>
      <c r="CI126" s="26">
        <f>'1'!HX126</f>
        <v>0</v>
      </c>
      <c r="CJ126" s="24" t="str">
        <f>'1'!HZ126</f>
        <v/>
      </c>
      <c r="CK126" s="234" t="str">
        <f>'1'!IA126</f>
        <v/>
      </c>
      <c r="CL126" s="236" t="str">
        <f t="shared" si="209"/>
        <v/>
      </c>
      <c r="CM126" s="38">
        <f>'1'!IN126</f>
        <v>0</v>
      </c>
      <c r="CN126" s="36" t="str">
        <f>'1'!IP126</f>
        <v/>
      </c>
      <c r="CO126" s="235" t="str">
        <f>'1'!IQ126</f>
        <v/>
      </c>
      <c r="CP126" s="233" t="str">
        <f t="shared" si="210"/>
        <v/>
      </c>
      <c r="CQ126" s="26">
        <f>'1'!JD126</f>
        <v>0</v>
      </c>
      <c r="CR126" s="24" t="str">
        <f>'1'!JF126</f>
        <v/>
      </c>
      <c r="CS126" s="234" t="str">
        <f>'1'!JG126</f>
        <v/>
      </c>
      <c r="CT126" s="236" t="str">
        <f t="shared" si="211"/>
        <v/>
      </c>
      <c r="CU126" s="38">
        <f>'1'!JT126</f>
        <v>0</v>
      </c>
      <c r="CV126" s="36" t="str">
        <f>'1'!JV126</f>
        <v/>
      </c>
      <c r="CW126" s="235" t="str">
        <f>'1'!JW126</f>
        <v/>
      </c>
      <c r="CX126" s="233" t="str">
        <f t="shared" si="212"/>
        <v>#REF!</v>
      </c>
      <c r="CY126" s="24">
        <f>'1'!KJ126</f>
        <v>0</v>
      </c>
      <c r="CZ126" s="24" t="str">
        <f>'1'!KL126</f>
        <v/>
      </c>
      <c r="DA126" s="24" t="str">
        <f>'1'!KM126</f>
        <v/>
      </c>
      <c r="DB126" s="236" t="str">
        <f t="shared" si="213"/>
        <v>#REF!</v>
      </c>
      <c r="DC126" s="36">
        <f>'1'!KZ126</f>
        <v>0</v>
      </c>
      <c r="DD126" s="36" t="str">
        <f>'1'!LB126</f>
        <v/>
      </c>
      <c r="DE126" s="36" t="str">
        <f>'1'!LC126</f>
        <v/>
      </c>
      <c r="DF126" s="233" t="str">
        <f t="shared" si="214"/>
        <v>#REF!</v>
      </c>
      <c r="DG126" s="24" t="str">
        <f t="shared" ref="DG126:DI126" si="502">#REF!</f>
        <v>#REF!</v>
      </c>
      <c r="DH126" s="24" t="str">
        <f t="shared" si="502"/>
        <v>#REF!</v>
      </c>
      <c r="DI126" s="24" t="str">
        <f t="shared" si="502"/>
        <v>#REF!</v>
      </c>
      <c r="DJ126" s="236" t="str">
        <f t="shared" si="216"/>
        <v>#REF!</v>
      </c>
      <c r="DK126" s="36" t="str">
        <f t="shared" ref="DK126:DM126" si="503">#REF!</f>
        <v>#REF!</v>
      </c>
      <c r="DL126" s="36" t="str">
        <f t="shared" si="503"/>
        <v>#REF!</v>
      </c>
      <c r="DM126" s="36" t="str">
        <f t="shared" si="503"/>
        <v>#REF!</v>
      </c>
      <c r="DN126" s="159" t="str">
        <f t="shared" si="218"/>
        <v>#REF!</v>
      </c>
      <c r="DO126" s="24" t="str">
        <f t="shared" ref="DO126:DQ126" si="504">#REF!</f>
        <v>#REF!</v>
      </c>
      <c r="DP126" s="24" t="str">
        <f t="shared" si="504"/>
        <v>#REF!</v>
      </c>
      <c r="DQ126" s="24" t="str">
        <f t="shared" si="504"/>
        <v>#REF!</v>
      </c>
      <c r="DR126" s="209" t="str">
        <f t="shared" si="220"/>
        <v>#REF!</v>
      </c>
      <c r="DS126" s="210" t="str">
        <f t="shared" si="13"/>
        <v>#REF!</v>
      </c>
      <c r="DT126" s="210" t="str">
        <f t="shared" ref="DT126:DU126" si="505">#REF!</f>
        <v>#REF!</v>
      </c>
      <c r="DU126" s="210" t="str">
        <f t="shared" si="505"/>
        <v>#REF!</v>
      </c>
    </row>
    <row r="127" ht="15.75" customHeight="1">
      <c r="A127" s="228">
        <f>'1'!A127</f>
        <v>46229</v>
      </c>
      <c r="B127" s="229" t="str">
        <f>'1'!B127</f>
        <v>日</v>
      </c>
      <c r="C127" s="232">
        <f>'1'!C127</f>
        <v>0</v>
      </c>
      <c r="D127" s="233">
        <f>'1'!G127</f>
        <v>1</v>
      </c>
      <c r="E127" s="27">
        <f>'1'!H127</f>
        <v>0</v>
      </c>
      <c r="F127" s="230" t="str">
        <f>'1'!J127</f>
        <v/>
      </c>
      <c r="G127" s="230" t="str">
        <f>'1'!K127</f>
        <v/>
      </c>
      <c r="H127" s="236">
        <f>'1'!W127</f>
        <v>1</v>
      </c>
      <c r="I127" s="39">
        <f>'1'!X127</f>
        <v>0</v>
      </c>
      <c r="J127" s="231" t="str">
        <f>'1'!Z127</f>
        <v/>
      </c>
      <c r="K127" s="231" t="str">
        <f>'1'!AA127</f>
        <v/>
      </c>
      <c r="L127" s="233">
        <f>'1'!AM127</f>
        <v>2</v>
      </c>
      <c r="M127" s="27">
        <f>'1'!AN127</f>
        <v>0</v>
      </c>
      <c r="N127" s="230" t="str">
        <f>'1'!AP127</f>
        <v/>
      </c>
      <c r="O127" s="230" t="str">
        <f>'1'!AQ127</f>
        <v/>
      </c>
      <c r="P127" s="236">
        <f>'1'!BC127</f>
        <v>4</v>
      </c>
      <c r="Q127" s="39">
        <f>'1'!BD127</f>
        <v>0</v>
      </c>
      <c r="R127" s="231" t="str">
        <f>'1'!BF127</f>
        <v/>
      </c>
      <c r="S127" s="231" t="str">
        <f>'1'!BG127</f>
        <v/>
      </c>
      <c r="T127" s="233">
        <f>'1'!BS127</f>
        <v>4</v>
      </c>
      <c r="U127" s="27">
        <f>'1'!BT127</f>
        <v>0</v>
      </c>
      <c r="V127" s="230" t="str">
        <f>'1'!BV127</f>
        <v/>
      </c>
      <c r="W127" s="230" t="str">
        <f>'1'!BW127</f>
        <v/>
      </c>
      <c r="X127" s="236">
        <f>'1'!CI127</f>
        <v>2</v>
      </c>
      <c r="Y127" s="39">
        <f>'1'!CJ127</f>
        <v>0</v>
      </c>
      <c r="Z127" s="231" t="str">
        <f>'1'!CL127</f>
        <v/>
      </c>
      <c r="AA127" s="231" t="str">
        <f>'1'!CM127</f>
        <v/>
      </c>
      <c r="AB127" s="233">
        <f>'1'!CY127</f>
        <v>2</v>
      </c>
      <c r="AC127" s="27">
        <f>'1'!CZ127</f>
        <v>0</v>
      </c>
      <c r="AD127" s="226" t="str">
        <f>'1'!DB127</f>
        <v/>
      </c>
      <c r="AE127" s="230" t="str">
        <f>'1'!DC127</f>
        <v/>
      </c>
      <c r="AF127" s="236">
        <f>'1'!DO127</f>
        <v>2</v>
      </c>
      <c r="AG127" s="39">
        <f>'1'!DP127</f>
        <v>0</v>
      </c>
      <c r="AH127" s="231" t="str">
        <f>'1'!DR127</f>
        <v/>
      </c>
      <c r="AI127" s="231" t="str">
        <f>'1'!DS127</f>
        <v/>
      </c>
      <c r="AJ127" s="233">
        <f>'1'!EE127</f>
        <v>5</v>
      </c>
      <c r="AK127" s="27">
        <f>'1'!EF127</f>
        <v>0</v>
      </c>
      <c r="AL127" s="230" t="str">
        <f>'1'!EH127</f>
        <v/>
      </c>
      <c r="AM127" s="230" t="str">
        <f>'1'!EI127</f>
        <v/>
      </c>
      <c r="AN127" s="236">
        <f>'1'!EU127</f>
        <v>19</v>
      </c>
      <c r="AO127" s="39">
        <f>'1'!EV127</f>
        <v>0</v>
      </c>
      <c r="AP127" s="231" t="str">
        <f>'1'!EX127</f>
        <v/>
      </c>
      <c r="AQ127" s="231" t="str">
        <f>'1'!EY127</f>
        <v/>
      </c>
      <c r="AR127" s="233">
        <f>'1'!FK127</f>
        <v>4</v>
      </c>
      <c r="AS127" s="27">
        <f>'1'!FL127</f>
        <v>0</v>
      </c>
      <c r="AT127" s="230" t="str">
        <f>'1'!FN127</f>
        <v/>
      </c>
      <c r="AU127" s="230" t="str">
        <f>'1'!FO127</f>
        <v/>
      </c>
      <c r="AV127" s="236">
        <f>'1'!GA127</f>
        <v>2</v>
      </c>
      <c r="AW127" s="39">
        <f>'1'!GB127</f>
        <v>0</v>
      </c>
      <c r="AX127" s="231" t="str">
        <f>'1'!GD127</f>
        <v/>
      </c>
      <c r="AY127" s="231" t="str">
        <f>'1'!GE127</f>
        <v/>
      </c>
      <c r="AZ127" s="233">
        <f>'1'!GQ127</f>
        <v>3</v>
      </c>
      <c r="BA127" s="27">
        <f>'1'!GR127</f>
        <v>0</v>
      </c>
      <c r="BB127" s="230" t="str">
        <f>'1'!GT127</f>
        <v/>
      </c>
      <c r="BC127" s="230" t="str">
        <f>'1'!GU127</f>
        <v/>
      </c>
      <c r="BD127" s="236">
        <f>'1'!HG127</f>
        <v>5</v>
      </c>
      <c r="BE127" s="39">
        <f>'1'!HH127</f>
        <v>0</v>
      </c>
      <c r="BF127" s="231" t="str">
        <f>'1'!HJ127</f>
        <v/>
      </c>
      <c r="BG127" s="231" t="str">
        <f>'1'!HK127</f>
        <v/>
      </c>
      <c r="BH127" s="233" t="str">
        <f>'1'!HW127</f>
        <v/>
      </c>
      <c r="BI127" s="27">
        <f>'1'!HX127</f>
        <v>0</v>
      </c>
      <c r="BJ127" s="230" t="str">
        <f>'1'!HZ127</f>
        <v/>
      </c>
      <c r="BK127" s="230" t="str">
        <f>'1'!IA127</f>
        <v/>
      </c>
      <c r="BL127" s="236" t="str">
        <f>'1'!IM127</f>
        <v/>
      </c>
      <c r="BM127" s="39">
        <f>'1'!IN127</f>
        <v>0</v>
      </c>
      <c r="BN127" s="231" t="str">
        <f>'1'!IP127</f>
        <v/>
      </c>
      <c r="BO127" s="231" t="str">
        <f>'1'!IQ127</f>
        <v/>
      </c>
      <c r="BP127" s="233" t="str">
        <f>'1'!JC127</f>
        <v/>
      </c>
      <c r="BQ127" s="27">
        <f>'1'!JD127</f>
        <v>0</v>
      </c>
      <c r="BR127" s="230" t="str">
        <f>'1'!JF127</f>
        <v/>
      </c>
      <c r="BS127" s="230" t="str">
        <f>'1'!JG127</f>
        <v/>
      </c>
      <c r="BT127" s="236" t="str">
        <f>'1'!JS127</f>
        <v/>
      </c>
      <c r="BU127" s="39">
        <f>'1'!JT127</f>
        <v>0</v>
      </c>
      <c r="BV127" s="231" t="str">
        <f>'1'!JV127</f>
        <v/>
      </c>
      <c r="BW127" s="231" t="str">
        <f>'1'!JW127</f>
        <v/>
      </c>
      <c r="BX127" s="233" t="str">
        <f>'1'!KI127</f>
        <v/>
      </c>
      <c r="BY127" s="27">
        <f>'1'!KJ127</f>
        <v>0</v>
      </c>
      <c r="BZ127" s="230" t="str">
        <f>'1'!KL127</f>
        <v/>
      </c>
      <c r="CA127" s="230" t="str">
        <f>'1'!KM127</f>
        <v/>
      </c>
      <c r="CB127" s="236" t="str">
        <f>'1'!KY127</f>
        <v/>
      </c>
      <c r="CC127" s="39">
        <f>'1'!KZ127</f>
        <v>0</v>
      </c>
      <c r="CD127" s="231" t="str">
        <f>'1'!LB127</f>
        <v/>
      </c>
      <c r="CE127" s="231" t="str">
        <f>'1'!LC127</f>
        <v/>
      </c>
      <c r="CF127" s="231"/>
      <c r="CG127" s="231"/>
      <c r="CH127" s="233" t="str">
        <f t="shared" si="208"/>
        <v/>
      </c>
      <c r="CI127" s="26">
        <f>'1'!HX127</f>
        <v>0</v>
      </c>
      <c r="CJ127" s="24" t="str">
        <f>'1'!HZ127</f>
        <v/>
      </c>
      <c r="CK127" s="234" t="str">
        <f>'1'!IA127</f>
        <v/>
      </c>
      <c r="CL127" s="236" t="str">
        <f t="shared" si="209"/>
        <v/>
      </c>
      <c r="CM127" s="38">
        <f>'1'!IN127</f>
        <v>0</v>
      </c>
      <c r="CN127" s="36" t="str">
        <f>'1'!IP127</f>
        <v/>
      </c>
      <c r="CO127" s="235" t="str">
        <f>'1'!IQ127</f>
        <v/>
      </c>
      <c r="CP127" s="233" t="str">
        <f t="shared" si="210"/>
        <v/>
      </c>
      <c r="CQ127" s="26">
        <f>'1'!JD127</f>
        <v>0</v>
      </c>
      <c r="CR127" s="24" t="str">
        <f>'1'!JF127</f>
        <v/>
      </c>
      <c r="CS127" s="234" t="str">
        <f>'1'!JG127</f>
        <v/>
      </c>
      <c r="CT127" s="236" t="str">
        <f t="shared" si="211"/>
        <v/>
      </c>
      <c r="CU127" s="38">
        <f>'1'!JT127</f>
        <v>0</v>
      </c>
      <c r="CV127" s="36" t="str">
        <f>'1'!JV127</f>
        <v/>
      </c>
      <c r="CW127" s="235" t="str">
        <f>'1'!JW127</f>
        <v/>
      </c>
      <c r="CX127" s="233" t="str">
        <f t="shared" si="212"/>
        <v>#REF!</v>
      </c>
      <c r="CY127" s="24">
        <f>'1'!KJ127</f>
        <v>0</v>
      </c>
      <c r="CZ127" s="24" t="str">
        <f>'1'!KL127</f>
        <v/>
      </c>
      <c r="DA127" s="24" t="str">
        <f>'1'!KM127</f>
        <v/>
      </c>
      <c r="DB127" s="236" t="str">
        <f t="shared" si="213"/>
        <v>#REF!</v>
      </c>
      <c r="DC127" s="36">
        <f>'1'!KZ127</f>
        <v>0</v>
      </c>
      <c r="DD127" s="36" t="str">
        <f>'1'!LB127</f>
        <v/>
      </c>
      <c r="DE127" s="36" t="str">
        <f>'1'!LC127</f>
        <v/>
      </c>
      <c r="DF127" s="233" t="str">
        <f t="shared" si="214"/>
        <v>#REF!</v>
      </c>
      <c r="DG127" s="24" t="str">
        <f t="shared" ref="DG127:DI127" si="506">#REF!</f>
        <v>#REF!</v>
      </c>
      <c r="DH127" s="24" t="str">
        <f t="shared" si="506"/>
        <v>#REF!</v>
      </c>
      <c r="DI127" s="24" t="str">
        <f t="shared" si="506"/>
        <v>#REF!</v>
      </c>
      <c r="DJ127" s="236" t="str">
        <f t="shared" si="216"/>
        <v>#REF!</v>
      </c>
      <c r="DK127" s="36" t="str">
        <f t="shared" ref="DK127:DM127" si="507">#REF!</f>
        <v>#REF!</v>
      </c>
      <c r="DL127" s="36" t="str">
        <f t="shared" si="507"/>
        <v>#REF!</v>
      </c>
      <c r="DM127" s="36" t="str">
        <f t="shared" si="507"/>
        <v>#REF!</v>
      </c>
      <c r="DN127" s="159" t="str">
        <f t="shared" si="218"/>
        <v>#REF!</v>
      </c>
      <c r="DO127" s="24" t="str">
        <f t="shared" ref="DO127:DQ127" si="508">#REF!</f>
        <v>#REF!</v>
      </c>
      <c r="DP127" s="24" t="str">
        <f t="shared" si="508"/>
        <v>#REF!</v>
      </c>
      <c r="DQ127" s="24" t="str">
        <f t="shared" si="508"/>
        <v>#REF!</v>
      </c>
      <c r="DR127" s="209" t="str">
        <f t="shared" si="220"/>
        <v>#REF!</v>
      </c>
      <c r="DS127" s="210" t="str">
        <f t="shared" si="13"/>
        <v>#REF!</v>
      </c>
      <c r="DT127" s="210" t="str">
        <f t="shared" ref="DT127:DU127" si="509">#REF!</f>
        <v>#REF!</v>
      </c>
      <c r="DU127" s="210" t="str">
        <f t="shared" si="509"/>
        <v>#REF!</v>
      </c>
    </row>
    <row r="128" ht="15.75" customHeight="1">
      <c r="A128" s="228">
        <f>'1'!A128</f>
        <v>46230</v>
      </c>
      <c r="B128" s="229" t="str">
        <f>'1'!B128</f>
        <v>月</v>
      </c>
      <c r="C128" s="232">
        <f>'1'!C128</f>
        <v>0</v>
      </c>
      <c r="D128" s="233">
        <f>'1'!G128</f>
        <v>1</v>
      </c>
      <c r="E128" s="27">
        <f>'1'!H128</f>
        <v>0</v>
      </c>
      <c r="F128" s="230" t="str">
        <f>'1'!J128</f>
        <v/>
      </c>
      <c r="G128" s="230" t="str">
        <f>'1'!K128</f>
        <v/>
      </c>
      <c r="H128" s="236">
        <f>'1'!W128</f>
        <v>1</v>
      </c>
      <c r="I128" s="39">
        <f>'1'!X128</f>
        <v>0</v>
      </c>
      <c r="J128" s="231" t="str">
        <f>'1'!Z128</f>
        <v/>
      </c>
      <c r="K128" s="231" t="str">
        <f>'1'!AA128</f>
        <v/>
      </c>
      <c r="L128" s="233">
        <f>'1'!AM128</f>
        <v>2</v>
      </c>
      <c r="M128" s="27">
        <f>'1'!AN128</f>
        <v>0</v>
      </c>
      <c r="N128" s="230" t="str">
        <f>'1'!AP128</f>
        <v/>
      </c>
      <c r="O128" s="230" t="str">
        <f>'1'!AQ128</f>
        <v/>
      </c>
      <c r="P128" s="236">
        <f>'1'!BC128</f>
        <v>4</v>
      </c>
      <c r="Q128" s="39">
        <f>'1'!BD128</f>
        <v>0</v>
      </c>
      <c r="R128" s="231" t="str">
        <f>'1'!BF128</f>
        <v/>
      </c>
      <c r="S128" s="231" t="str">
        <f>'1'!BG128</f>
        <v/>
      </c>
      <c r="T128" s="233">
        <f>'1'!BS128</f>
        <v>4</v>
      </c>
      <c r="U128" s="27">
        <f>'1'!BT128</f>
        <v>0</v>
      </c>
      <c r="V128" s="230" t="str">
        <f>'1'!BV128</f>
        <v/>
      </c>
      <c r="W128" s="230" t="str">
        <f>'1'!BW128</f>
        <v/>
      </c>
      <c r="X128" s="236">
        <f>'1'!CI128</f>
        <v>2</v>
      </c>
      <c r="Y128" s="39">
        <f>'1'!CJ128</f>
        <v>0</v>
      </c>
      <c r="Z128" s="231" t="str">
        <f>'1'!CL128</f>
        <v/>
      </c>
      <c r="AA128" s="231" t="str">
        <f>'1'!CM128</f>
        <v/>
      </c>
      <c r="AB128" s="233">
        <f>'1'!CY128</f>
        <v>2</v>
      </c>
      <c r="AC128" s="27">
        <f>'1'!CZ128</f>
        <v>0</v>
      </c>
      <c r="AD128" s="226" t="str">
        <f>'1'!DB128</f>
        <v/>
      </c>
      <c r="AE128" s="230" t="str">
        <f>'1'!DC128</f>
        <v/>
      </c>
      <c r="AF128" s="236">
        <f>'1'!DO128</f>
        <v>2</v>
      </c>
      <c r="AG128" s="39">
        <f>'1'!DP128</f>
        <v>0</v>
      </c>
      <c r="AH128" s="231" t="str">
        <f>'1'!DR128</f>
        <v/>
      </c>
      <c r="AI128" s="231" t="str">
        <f>'1'!DS128</f>
        <v/>
      </c>
      <c r="AJ128" s="233">
        <f>'1'!EE128</f>
        <v>5</v>
      </c>
      <c r="AK128" s="27">
        <f>'1'!EF128</f>
        <v>0</v>
      </c>
      <c r="AL128" s="230" t="str">
        <f>'1'!EH128</f>
        <v/>
      </c>
      <c r="AM128" s="230" t="str">
        <f>'1'!EI128</f>
        <v/>
      </c>
      <c r="AN128" s="236">
        <f>'1'!EU128</f>
        <v>19</v>
      </c>
      <c r="AO128" s="39">
        <f>'1'!EV128</f>
        <v>0</v>
      </c>
      <c r="AP128" s="231" t="str">
        <f>'1'!EX128</f>
        <v/>
      </c>
      <c r="AQ128" s="231" t="str">
        <f>'1'!EY128</f>
        <v/>
      </c>
      <c r="AR128" s="233">
        <f>'1'!FK128</f>
        <v>4</v>
      </c>
      <c r="AS128" s="27">
        <f>'1'!FL128</f>
        <v>0</v>
      </c>
      <c r="AT128" s="230" t="str">
        <f>'1'!FN128</f>
        <v/>
      </c>
      <c r="AU128" s="230" t="str">
        <f>'1'!FO128</f>
        <v/>
      </c>
      <c r="AV128" s="236">
        <f>'1'!GA128</f>
        <v>2</v>
      </c>
      <c r="AW128" s="39">
        <f>'1'!GB128</f>
        <v>0</v>
      </c>
      <c r="AX128" s="231" t="str">
        <f>'1'!GD128</f>
        <v/>
      </c>
      <c r="AY128" s="231" t="str">
        <f>'1'!GE128</f>
        <v/>
      </c>
      <c r="AZ128" s="233">
        <f>'1'!GQ128</f>
        <v>3</v>
      </c>
      <c r="BA128" s="27">
        <f>'1'!GR128</f>
        <v>0</v>
      </c>
      <c r="BB128" s="230" t="str">
        <f>'1'!GT128</f>
        <v/>
      </c>
      <c r="BC128" s="230" t="str">
        <f>'1'!GU128</f>
        <v/>
      </c>
      <c r="BD128" s="236">
        <f>'1'!HG128</f>
        <v>5</v>
      </c>
      <c r="BE128" s="39">
        <f>'1'!HH128</f>
        <v>0</v>
      </c>
      <c r="BF128" s="231" t="str">
        <f>'1'!HJ128</f>
        <v/>
      </c>
      <c r="BG128" s="231" t="str">
        <f>'1'!HK128</f>
        <v/>
      </c>
      <c r="BH128" s="233" t="str">
        <f>'1'!HW128</f>
        <v/>
      </c>
      <c r="BI128" s="27">
        <f>'1'!HX128</f>
        <v>0</v>
      </c>
      <c r="BJ128" s="230" t="str">
        <f>'1'!HZ128</f>
        <v/>
      </c>
      <c r="BK128" s="230" t="str">
        <f>'1'!IA128</f>
        <v/>
      </c>
      <c r="BL128" s="236" t="str">
        <f>'1'!IM128</f>
        <v/>
      </c>
      <c r="BM128" s="39">
        <f>'1'!IN128</f>
        <v>0</v>
      </c>
      <c r="BN128" s="231" t="str">
        <f>'1'!IP128</f>
        <v/>
      </c>
      <c r="BO128" s="231" t="str">
        <f>'1'!IQ128</f>
        <v/>
      </c>
      <c r="BP128" s="233" t="str">
        <f>'1'!JC128</f>
        <v/>
      </c>
      <c r="BQ128" s="27">
        <f>'1'!JD128</f>
        <v>0</v>
      </c>
      <c r="BR128" s="230" t="str">
        <f>'1'!JF128</f>
        <v/>
      </c>
      <c r="BS128" s="230" t="str">
        <f>'1'!JG128</f>
        <v/>
      </c>
      <c r="BT128" s="236" t="str">
        <f>'1'!JS128</f>
        <v/>
      </c>
      <c r="BU128" s="39">
        <f>'1'!JT128</f>
        <v>0</v>
      </c>
      <c r="BV128" s="231" t="str">
        <f>'1'!JV128</f>
        <v/>
      </c>
      <c r="BW128" s="231" t="str">
        <f>'1'!JW128</f>
        <v/>
      </c>
      <c r="BX128" s="233" t="str">
        <f>'1'!KI128</f>
        <v/>
      </c>
      <c r="BY128" s="27">
        <f>'1'!KJ128</f>
        <v>0</v>
      </c>
      <c r="BZ128" s="230" t="str">
        <f>'1'!KL128</f>
        <v/>
      </c>
      <c r="CA128" s="230" t="str">
        <f>'1'!KM128</f>
        <v/>
      </c>
      <c r="CB128" s="236" t="str">
        <f>'1'!KY128</f>
        <v/>
      </c>
      <c r="CC128" s="39">
        <f>'1'!KZ128</f>
        <v>0</v>
      </c>
      <c r="CD128" s="231" t="str">
        <f>'1'!LB128</f>
        <v/>
      </c>
      <c r="CE128" s="231" t="str">
        <f>'1'!LC128</f>
        <v/>
      </c>
      <c r="CF128" s="231"/>
      <c r="CG128" s="231"/>
      <c r="CH128" s="233" t="str">
        <f t="shared" si="208"/>
        <v/>
      </c>
      <c r="CI128" s="24">
        <f>'1'!HX128</f>
        <v>0</v>
      </c>
      <c r="CJ128" s="24" t="str">
        <f>'1'!HZ128</f>
        <v/>
      </c>
      <c r="CK128" s="24" t="str">
        <f>'1'!IA128</f>
        <v/>
      </c>
      <c r="CL128" s="236" t="str">
        <f t="shared" si="209"/>
        <v/>
      </c>
      <c r="CM128" s="36">
        <f>'1'!IN128</f>
        <v>0</v>
      </c>
      <c r="CN128" s="36" t="str">
        <f>'1'!IP128</f>
        <v/>
      </c>
      <c r="CO128" s="36" t="str">
        <f>'1'!IQ128</f>
        <v/>
      </c>
      <c r="CP128" s="233" t="str">
        <f t="shared" si="210"/>
        <v/>
      </c>
      <c r="CQ128" s="24">
        <f>'1'!JD128</f>
        <v>0</v>
      </c>
      <c r="CR128" s="24" t="str">
        <f>'1'!JF128</f>
        <v/>
      </c>
      <c r="CS128" s="24" t="str">
        <f>'1'!JG128</f>
        <v/>
      </c>
      <c r="CT128" s="236" t="str">
        <f t="shared" si="211"/>
        <v/>
      </c>
      <c r="CU128" s="36">
        <f>'1'!JT128</f>
        <v>0</v>
      </c>
      <c r="CV128" s="36" t="str">
        <f>'1'!JV128</f>
        <v/>
      </c>
      <c r="CW128" s="36" t="str">
        <f>'1'!JW128</f>
        <v/>
      </c>
      <c r="CX128" s="233" t="str">
        <f t="shared" si="212"/>
        <v>#REF!</v>
      </c>
      <c r="CY128" s="24">
        <f>'1'!KJ128</f>
        <v>0</v>
      </c>
      <c r="CZ128" s="24" t="str">
        <f>'1'!KL128</f>
        <v/>
      </c>
      <c r="DA128" s="24" t="str">
        <f>'1'!KM128</f>
        <v/>
      </c>
      <c r="DB128" s="236" t="str">
        <f t="shared" si="213"/>
        <v>#REF!</v>
      </c>
      <c r="DC128" s="36">
        <f>'1'!KZ128</f>
        <v>0</v>
      </c>
      <c r="DD128" s="36" t="str">
        <f>'1'!LB128</f>
        <v/>
      </c>
      <c r="DE128" s="36" t="str">
        <f>'1'!LC128</f>
        <v/>
      </c>
      <c r="DF128" s="233" t="str">
        <f t="shared" si="214"/>
        <v>#REF!</v>
      </c>
      <c r="DG128" s="24" t="str">
        <f t="shared" ref="DG128:DI128" si="510">#REF!</f>
        <v>#REF!</v>
      </c>
      <c r="DH128" s="24" t="str">
        <f t="shared" si="510"/>
        <v>#REF!</v>
      </c>
      <c r="DI128" s="24" t="str">
        <f t="shared" si="510"/>
        <v>#REF!</v>
      </c>
      <c r="DJ128" s="236" t="str">
        <f t="shared" si="216"/>
        <v>#REF!</v>
      </c>
      <c r="DK128" s="36" t="str">
        <f t="shared" ref="DK128:DM128" si="511">#REF!</f>
        <v>#REF!</v>
      </c>
      <c r="DL128" s="36" t="str">
        <f t="shared" si="511"/>
        <v>#REF!</v>
      </c>
      <c r="DM128" s="36" t="str">
        <f t="shared" si="511"/>
        <v>#REF!</v>
      </c>
      <c r="DN128" s="159" t="str">
        <f t="shared" si="218"/>
        <v>#REF!</v>
      </c>
      <c r="DO128" s="24" t="str">
        <f t="shared" ref="DO128:DQ128" si="512">#REF!</f>
        <v>#REF!</v>
      </c>
      <c r="DP128" s="24" t="str">
        <f t="shared" si="512"/>
        <v>#REF!</v>
      </c>
      <c r="DQ128" s="24" t="str">
        <f t="shared" si="512"/>
        <v>#REF!</v>
      </c>
      <c r="DR128" s="209" t="str">
        <f t="shared" si="220"/>
        <v>#REF!</v>
      </c>
      <c r="DS128" s="210" t="str">
        <f t="shared" si="13"/>
        <v>#REF!</v>
      </c>
      <c r="DT128" s="210" t="str">
        <f t="shared" ref="DT128:DU128" si="513">#REF!</f>
        <v>#REF!</v>
      </c>
      <c r="DU128" s="210" t="str">
        <f t="shared" si="513"/>
        <v>#REF!</v>
      </c>
    </row>
    <row r="129" ht="15.75" customHeight="1">
      <c r="A129" s="228">
        <f>'1'!A129</f>
        <v>46231</v>
      </c>
      <c r="B129" s="229" t="str">
        <f>'1'!B129</f>
        <v>火</v>
      </c>
      <c r="C129" s="232">
        <f>'1'!C129</f>
        <v>0</v>
      </c>
      <c r="D129" s="233">
        <f>'1'!G129</f>
        <v>1</v>
      </c>
      <c r="E129" s="27">
        <f>'1'!H129</f>
        <v>0</v>
      </c>
      <c r="F129" s="230" t="str">
        <f>'1'!J129</f>
        <v/>
      </c>
      <c r="G129" s="230" t="str">
        <f>'1'!K129</f>
        <v/>
      </c>
      <c r="H129" s="236">
        <f>'1'!W129</f>
        <v>1</v>
      </c>
      <c r="I129" s="39">
        <f>'1'!X129</f>
        <v>0</v>
      </c>
      <c r="J129" s="231" t="str">
        <f>'1'!Z129</f>
        <v/>
      </c>
      <c r="K129" s="231" t="str">
        <f>'1'!AA129</f>
        <v/>
      </c>
      <c r="L129" s="233">
        <f>'1'!AM129</f>
        <v>2</v>
      </c>
      <c r="M129" s="27">
        <f>'1'!AN129</f>
        <v>0</v>
      </c>
      <c r="N129" s="230" t="str">
        <f>'1'!AP129</f>
        <v/>
      </c>
      <c r="O129" s="230" t="str">
        <f>'1'!AQ129</f>
        <v/>
      </c>
      <c r="P129" s="236">
        <f>'1'!BC129</f>
        <v>4</v>
      </c>
      <c r="Q129" s="39">
        <f>'1'!BD129</f>
        <v>0</v>
      </c>
      <c r="R129" s="231" t="str">
        <f>'1'!BF129</f>
        <v/>
      </c>
      <c r="S129" s="231" t="str">
        <f>'1'!BG129</f>
        <v/>
      </c>
      <c r="T129" s="233">
        <f>'1'!BS129</f>
        <v>4</v>
      </c>
      <c r="U129" s="27">
        <f>'1'!BT129</f>
        <v>0</v>
      </c>
      <c r="V129" s="230" t="str">
        <f>'1'!BV129</f>
        <v/>
      </c>
      <c r="W129" s="230" t="str">
        <f>'1'!BW129</f>
        <v/>
      </c>
      <c r="X129" s="236">
        <f>'1'!CI129</f>
        <v>2</v>
      </c>
      <c r="Y129" s="39">
        <f>'1'!CJ129</f>
        <v>0</v>
      </c>
      <c r="Z129" s="231" t="str">
        <f>'1'!CL129</f>
        <v/>
      </c>
      <c r="AA129" s="231" t="str">
        <f>'1'!CM129</f>
        <v/>
      </c>
      <c r="AB129" s="233">
        <f>'1'!CY129</f>
        <v>2</v>
      </c>
      <c r="AC129" s="27">
        <f>'1'!CZ129</f>
        <v>0</v>
      </c>
      <c r="AD129" s="226" t="str">
        <f>'1'!DB129</f>
        <v/>
      </c>
      <c r="AE129" s="230" t="str">
        <f>'1'!DC129</f>
        <v/>
      </c>
      <c r="AF129" s="236">
        <f>'1'!DO129</f>
        <v>2</v>
      </c>
      <c r="AG129" s="39">
        <f>'1'!DP129</f>
        <v>0</v>
      </c>
      <c r="AH129" s="231" t="str">
        <f>'1'!DR129</f>
        <v/>
      </c>
      <c r="AI129" s="231" t="str">
        <f>'1'!DS129</f>
        <v/>
      </c>
      <c r="AJ129" s="233">
        <f>'1'!EE129</f>
        <v>5</v>
      </c>
      <c r="AK129" s="27">
        <f>'1'!EF129</f>
        <v>0</v>
      </c>
      <c r="AL129" s="230" t="str">
        <f>'1'!EH129</f>
        <v/>
      </c>
      <c r="AM129" s="230" t="str">
        <f>'1'!EI129</f>
        <v/>
      </c>
      <c r="AN129" s="236">
        <f>'1'!EU129</f>
        <v>19</v>
      </c>
      <c r="AO129" s="39">
        <f>'1'!EV129</f>
        <v>0</v>
      </c>
      <c r="AP129" s="231" t="str">
        <f>'1'!EX129</f>
        <v/>
      </c>
      <c r="AQ129" s="231" t="str">
        <f>'1'!EY129</f>
        <v/>
      </c>
      <c r="AR129" s="233">
        <f>'1'!FK129</f>
        <v>4</v>
      </c>
      <c r="AS129" s="27">
        <f>'1'!FL129</f>
        <v>0</v>
      </c>
      <c r="AT129" s="230" t="str">
        <f>'1'!FN129</f>
        <v/>
      </c>
      <c r="AU129" s="230" t="str">
        <f>'1'!FO129</f>
        <v/>
      </c>
      <c r="AV129" s="236">
        <f>'1'!GA129</f>
        <v>2</v>
      </c>
      <c r="AW129" s="39">
        <f>'1'!GB129</f>
        <v>0</v>
      </c>
      <c r="AX129" s="231" t="str">
        <f>'1'!GD129</f>
        <v/>
      </c>
      <c r="AY129" s="231" t="str">
        <f>'1'!GE129</f>
        <v/>
      </c>
      <c r="AZ129" s="233">
        <f>'1'!GQ129</f>
        <v>3</v>
      </c>
      <c r="BA129" s="27">
        <f>'1'!GR129</f>
        <v>0</v>
      </c>
      <c r="BB129" s="230" t="str">
        <f>'1'!GT129</f>
        <v/>
      </c>
      <c r="BC129" s="230" t="str">
        <f>'1'!GU129</f>
        <v/>
      </c>
      <c r="BD129" s="236">
        <f>'1'!HG129</f>
        <v>5</v>
      </c>
      <c r="BE129" s="39">
        <f>'1'!HH129</f>
        <v>0</v>
      </c>
      <c r="BF129" s="231" t="str">
        <f>'1'!HJ129</f>
        <v/>
      </c>
      <c r="BG129" s="231" t="str">
        <f>'1'!HK129</f>
        <v/>
      </c>
      <c r="BH129" s="233" t="str">
        <f>'1'!HW129</f>
        <v/>
      </c>
      <c r="BI129" s="27">
        <f>'1'!HX129</f>
        <v>0</v>
      </c>
      <c r="BJ129" s="230" t="str">
        <f>'1'!HZ129</f>
        <v/>
      </c>
      <c r="BK129" s="230" t="str">
        <f>'1'!IA129</f>
        <v/>
      </c>
      <c r="BL129" s="236" t="str">
        <f>'1'!IM129</f>
        <v/>
      </c>
      <c r="BM129" s="39">
        <f>'1'!IN129</f>
        <v>0</v>
      </c>
      <c r="BN129" s="231" t="str">
        <f>'1'!IP129</f>
        <v/>
      </c>
      <c r="BO129" s="231" t="str">
        <f>'1'!IQ129</f>
        <v/>
      </c>
      <c r="BP129" s="233" t="str">
        <f>'1'!JC129</f>
        <v/>
      </c>
      <c r="BQ129" s="27">
        <f>'1'!JD129</f>
        <v>0</v>
      </c>
      <c r="BR129" s="230" t="str">
        <f>'1'!JF129</f>
        <v/>
      </c>
      <c r="BS129" s="230" t="str">
        <f>'1'!JG129</f>
        <v/>
      </c>
      <c r="BT129" s="236" t="str">
        <f>'1'!JS129</f>
        <v/>
      </c>
      <c r="BU129" s="39">
        <f>'1'!JT129</f>
        <v>0</v>
      </c>
      <c r="BV129" s="231" t="str">
        <f>'1'!JV129</f>
        <v/>
      </c>
      <c r="BW129" s="231" t="str">
        <f>'1'!JW129</f>
        <v/>
      </c>
      <c r="BX129" s="233" t="str">
        <f>'1'!KI129</f>
        <v/>
      </c>
      <c r="BY129" s="27">
        <f>'1'!KJ129</f>
        <v>0</v>
      </c>
      <c r="BZ129" s="230" t="str">
        <f>'1'!KL129</f>
        <v/>
      </c>
      <c r="CA129" s="230" t="str">
        <f>'1'!KM129</f>
        <v/>
      </c>
      <c r="CB129" s="236" t="str">
        <f>'1'!KY129</f>
        <v/>
      </c>
      <c r="CC129" s="39">
        <f>'1'!KZ129</f>
        <v>0</v>
      </c>
      <c r="CD129" s="231" t="str">
        <f>'1'!LB129</f>
        <v/>
      </c>
      <c r="CE129" s="231" t="str">
        <f>'1'!LC129</f>
        <v/>
      </c>
      <c r="CF129" s="231"/>
      <c r="CG129" s="231"/>
      <c r="CH129" s="233" t="str">
        <f t="shared" si="208"/>
        <v/>
      </c>
      <c r="CI129" s="26">
        <f>'1'!HX129</f>
        <v>0</v>
      </c>
      <c r="CJ129" s="24" t="str">
        <f>'1'!HZ129</f>
        <v/>
      </c>
      <c r="CK129" s="234" t="str">
        <f>'1'!IA129</f>
        <v/>
      </c>
      <c r="CL129" s="236" t="str">
        <f t="shared" si="209"/>
        <v/>
      </c>
      <c r="CM129" s="38">
        <f>'1'!IN129</f>
        <v>0</v>
      </c>
      <c r="CN129" s="36" t="str">
        <f>'1'!IP129</f>
        <v/>
      </c>
      <c r="CO129" s="235" t="str">
        <f>'1'!IQ129</f>
        <v/>
      </c>
      <c r="CP129" s="233" t="str">
        <f t="shared" si="210"/>
        <v/>
      </c>
      <c r="CQ129" s="26">
        <f>'1'!JD129</f>
        <v>0</v>
      </c>
      <c r="CR129" s="24" t="str">
        <f>'1'!JF129</f>
        <v/>
      </c>
      <c r="CS129" s="234" t="str">
        <f>'1'!JG129</f>
        <v/>
      </c>
      <c r="CT129" s="236" t="str">
        <f t="shared" si="211"/>
        <v/>
      </c>
      <c r="CU129" s="38">
        <f>'1'!JT129</f>
        <v>0</v>
      </c>
      <c r="CV129" s="36" t="str">
        <f>'1'!JV129</f>
        <v/>
      </c>
      <c r="CW129" s="235" t="str">
        <f>'1'!JW129</f>
        <v/>
      </c>
      <c r="CX129" s="233" t="str">
        <f t="shared" si="212"/>
        <v>#REF!</v>
      </c>
      <c r="CY129" s="24">
        <f>'1'!KJ129</f>
        <v>0</v>
      </c>
      <c r="CZ129" s="24" t="str">
        <f>'1'!KL129</f>
        <v/>
      </c>
      <c r="DA129" s="24" t="str">
        <f>'1'!KM129</f>
        <v/>
      </c>
      <c r="DB129" s="236" t="str">
        <f t="shared" si="213"/>
        <v>#REF!</v>
      </c>
      <c r="DC129" s="36">
        <f>'1'!KZ129</f>
        <v>0</v>
      </c>
      <c r="DD129" s="36" t="str">
        <f>'1'!LB129</f>
        <v/>
      </c>
      <c r="DE129" s="36" t="str">
        <f>'1'!LC129</f>
        <v/>
      </c>
      <c r="DF129" s="233" t="str">
        <f t="shared" si="214"/>
        <v>#REF!</v>
      </c>
      <c r="DG129" s="24" t="str">
        <f t="shared" ref="DG129:DI129" si="514">#REF!</f>
        <v>#REF!</v>
      </c>
      <c r="DH129" s="24" t="str">
        <f t="shared" si="514"/>
        <v>#REF!</v>
      </c>
      <c r="DI129" s="24" t="str">
        <f t="shared" si="514"/>
        <v>#REF!</v>
      </c>
      <c r="DJ129" s="236" t="str">
        <f t="shared" si="216"/>
        <v>#REF!</v>
      </c>
      <c r="DK129" s="36" t="str">
        <f t="shared" ref="DK129:DM129" si="515">#REF!</f>
        <v>#REF!</v>
      </c>
      <c r="DL129" s="36" t="str">
        <f t="shared" si="515"/>
        <v>#REF!</v>
      </c>
      <c r="DM129" s="36" t="str">
        <f t="shared" si="515"/>
        <v>#REF!</v>
      </c>
      <c r="DN129" s="159" t="str">
        <f t="shared" si="218"/>
        <v>#REF!</v>
      </c>
      <c r="DO129" s="24" t="str">
        <f t="shared" ref="DO129:DQ129" si="516">#REF!</f>
        <v>#REF!</v>
      </c>
      <c r="DP129" s="24" t="str">
        <f t="shared" si="516"/>
        <v>#REF!</v>
      </c>
      <c r="DQ129" s="24" t="str">
        <f t="shared" si="516"/>
        <v>#REF!</v>
      </c>
      <c r="DR129" s="209" t="str">
        <f t="shared" si="220"/>
        <v>#REF!</v>
      </c>
      <c r="DS129" s="210" t="str">
        <f t="shared" si="13"/>
        <v>#REF!</v>
      </c>
      <c r="DT129" s="210" t="str">
        <f t="shared" ref="DT129:DU129" si="517">#REF!</f>
        <v>#REF!</v>
      </c>
      <c r="DU129" s="210" t="str">
        <f t="shared" si="517"/>
        <v>#REF!</v>
      </c>
    </row>
    <row r="130" ht="15.75" customHeight="1">
      <c r="A130" s="228">
        <f>'1'!A130</f>
        <v>46232</v>
      </c>
      <c r="B130" s="229" t="str">
        <f>'1'!B130</f>
        <v>水</v>
      </c>
      <c r="C130" s="232">
        <f>'1'!C130</f>
        <v>0</v>
      </c>
      <c r="D130" s="233">
        <f>'1'!G130</f>
        <v>1</v>
      </c>
      <c r="E130" s="27">
        <f>'1'!H130</f>
        <v>0</v>
      </c>
      <c r="F130" s="230" t="str">
        <f>'1'!J130</f>
        <v/>
      </c>
      <c r="G130" s="230" t="str">
        <f>'1'!K130</f>
        <v/>
      </c>
      <c r="H130" s="236">
        <f>'1'!W130</f>
        <v>1</v>
      </c>
      <c r="I130" s="39">
        <f>'1'!X130</f>
        <v>0</v>
      </c>
      <c r="J130" s="231" t="str">
        <f>'1'!Z130</f>
        <v/>
      </c>
      <c r="K130" s="231" t="str">
        <f>'1'!AA130</f>
        <v/>
      </c>
      <c r="L130" s="233">
        <f>'1'!AM130</f>
        <v>2</v>
      </c>
      <c r="M130" s="27">
        <f>'1'!AN130</f>
        <v>0</v>
      </c>
      <c r="N130" s="230" t="str">
        <f>'1'!AP130</f>
        <v/>
      </c>
      <c r="O130" s="230" t="str">
        <f>'1'!AQ130</f>
        <v/>
      </c>
      <c r="P130" s="236">
        <f>'1'!BC130</f>
        <v>4</v>
      </c>
      <c r="Q130" s="39">
        <f>'1'!BD130</f>
        <v>0</v>
      </c>
      <c r="R130" s="231" t="str">
        <f>'1'!BF130</f>
        <v/>
      </c>
      <c r="S130" s="231" t="str">
        <f>'1'!BG130</f>
        <v/>
      </c>
      <c r="T130" s="233">
        <f>'1'!BS130</f>
        <v>4</v>
      </c>
      <c r="U130" s="27">
        <f>'1'!BT130</f>
        <v>0</v>
      </c>
      <c r="V130" s="230" t="str">
        <f>'1'!BV130</f>
        <v/>
      </c>
      <c r="W130" s="230" t="str">
        <f>'1'!BW130</f>
        <v/>
      </c>
      <c r="X130" s="236">
        <f>'1'!CI130</f>
        <v>2</v>
      </c>
      <c r="Y130" s="39">
        <f>'1'!CJ130</f>
        <v>0</v>
      </c>
      <c r="Z130" s="231" t="str">
        <f>'1'!CL130</f>
        <v/>
      </c>
      <c r="AA130" s="231" t="str">
        <f>'1'!CM130</f>
        <v/>
      </c>
      <c r="AB130" s="233">
        <f>'1'!CY130</f>
        <v>2</v>
      </c>
      <c r="AC130" s="27">
        <f>'1'!CZ130</f>
        <v>0</v>
      </c>
      <c r="AD130" s="226" t="str">
        <f>'1'!DB130</f>
        <v/>
      </c>
      <c r="AE130" s="230" t="str">
        <f>'1'!DC130</f>
        <v/>
      </c>
      <c r="AF130" s="236">
        <f>'1'!DO130</f>
        <v>2</v>
      </c>
      <c r="AG130" s="39">
        <f>'1'!DP130</f>
        <v>0</v>
      </c>
      <c r="AH130" s="231" t="str">
        <f>'1'!DR130</f>
        <v/>
      </c>
      <c r="AI130" s="231" t="str">
        <f>'1'!DS130</f>
        <v/>
      </c>
      <c r="AJ130" s="233">
        <f>'1'!EE130</f>
        <v>5</v>
      </c>
      <c r="AK130" s="27">
        <f>'1'!EF130</f>
        <v>0</v>
      </c>
      <c r="AL130" s="230" t="str">
        <f>'1'!EH130</f>
        <v/>
      </c>
      <c r="AM130" s="230" t="str">
        <f>'1'!EI130</f>
        <v/>
      </c>
      <c r="AN130" s="236">
        <f>'1'!EU130</f>
        <v>19</v>
      </c>
      <c r="AO130" s="39">
        <f>'1'!EV130</f>
        <v>0</v>
      </c>
      <c r="AP130" s="231" t="str">
        <f>'1'!EX130</f>
        <v/>
      </c>
      <c r="AQ130" s="231" t="str">
        <f>'1'!EY130</f>
        <v/>
      </c>
      <c r="AR130" s="233">
        <f>'1'!FK130</f>
        <v>4</v>
      </c>
      <c r="AS130" s="27">
        <f>'1'!FL130</f>
        <v>0</v>
      </c>
      <c r="AT130" s="230" t="str">
        <f>'1'!FN130</f>
        <v/>
      </c>
      <c r="AU130" s="230" t="str">
        <f>'1'!FO130</f>
        <v/>
      </c>
      <c r="AV130" s="236">
        <f>'1'!GA130</f>
        <v>2</v>
      </c>
      <c r="AW130" s="39">
        <f>'1'!GB130</f>
        <v>0</v>
      </c>
      <c r="AX130" s="231" t="str">
        <f>'1'!GD130</f>
        <v/>
      </c>
      <c r="AY130" s="231" t="str">
        <f>'1'!GE130</f>
        <v/>
      </c>
      <c r="AZ130" s="233">
        <f>'1'!GQ130</f>
        <v>3</v>
      </c>
      <c r="BA130" s="27">
        <f>'1'!GR130</f>
        <v>0</v>
      </c>
      <c r="BB130" s="230" t="str">
        <f>'1'!GT130</f>
        <v/>
      </c>
      <c r="BC130" s="230" t="str">
        <f>'1'!GU130</f>
        <v/>
      </c>
      <c r="BD130" s="236">
        <f>'1'!HG130</f>
        <v>5</v>
      </c>
      <c r="BE130" s="39">
        <f>'1'!HH130</f>
        <v>0</v>
      </c>
      <c r="BF130" s="231" t="str">
        <f>'1'!HJ130</f>
        <v/>
      </c>
      <c r="BG130" s="231" t="str">
        <f>'1'!HK130</f>
        <v/>
      </c>
      <c r="BH130" s="233" t="str">
        <f>'1'!HW130</f>
        <v/>
      </c>
      <c r="BI130" s="27">
        <f>'1'!HX130</f>
        <v>0</v>
      </c>
      <c r="BJ130" s="230" t="str">
        <f>'1'!HZ130</f>
        <v/>
      </c>
      <c r="BK130" s="230" t="str">
        <f>'1'!IA130</f>
        <v/>
      </c>
      <c r="BL130" s="236" t="str">
        <f>'1'!IM130</f>
        <v/>
      </c>
      <c r="BM130" s="39">
        <f>'1'!IN130</f>
        <v>0</v>
      </c>
      <c r="BN130" s="231" t="str">
        <f>'1'!IP130</f>
        <v/>
      </c>
      <c r="BO130" s="231" t="str">
        <f>'1'!IQ130</f>
        <v/>
      </c>
      <c r="BP130" s="233" t="str">
        <f>'1'!JC130</f>
        <v/>
      </c>
      <c r="BQ130" s="27">
        <f>'1'!JD130</f>
        <v>0</v>
      </c>
      <c r="BR130" s="230" t="str">
        <f>'1'!JF130</f>
        <v/>
      </c>
      <c r="BS130" s="230" t="str">
        <f>'1'!JG130</f>
        <v/>
      </c>
      <c r="BT130" s="236" t="str">
        <f>'1'!JS130</f>
        <v/>
      </c>
      <c r="BU130" s="39">
        <f>'1'!JT130</f>
        <v>0</v>
      </c>
      <c r="BV130" s="231" t="str">
        <f>'1'!JV130</f>
        <v/>
      </c>
      <c r="BW130" s="231" t="str">
        <f>'1'!JW130</f>
        <v/>
      </c>
      <c r="BX130" s="233" t="str">
        <f>'1'!KI130</f>
        <v/>
      </c>
      <c r="BY130" s="27">
        <f>'1'!KJ130</f>
        <v>0</v>
      </c>
      <c r="BZ130" s="230" t="str">
        <f>'1'!KL130</f>
        <v/>
      </c>
      <c r="CA130" s="230" t="str">
        <f>'1'!KM130</f>
        <v/>
      </c>
      <c r="CB130" s="236" t="str">
        <f>'1'!KY130</f>
        <v/>
      </c>
      <c r="CC130" s="39">
        <f>'1'!KZ130</f>
        <v>0</v>
      </c>
      <c r="CD130" s="231" t="str">
        <f>'1'!LB130</f>
        <v/>
      </c>
      <c r="CE130" s="231" t="str">
        <f>'1'!LC130</f>
        <v/>
      </c>
      <c r="CF130" s="231"/>
      <c r="CG130" s="231"/>
      <c r="CH130" s="233" t="str">
        <f t="shared" si="208"/>
        <v/>
      </c>
      <c r="CI130" s="26">
        <f>'1'!HX130</f>
        <v>0</v>
      </c>
      <c r="CJ130" s="24" t="str">
        <f>'1'!HZ130</f>
        <v/>
      </c>
      <c r="CK130" s="234" t="str">
        <f>'1'!IA130</f>
        <v/>
      </c>
      <c r="CL130" s="236" t="str">
        <f t="shared" si="209"/>
        <v/>
      </c>
      <c r="CM130" s="38">
        <f>'1'!IN130</f>
        <v>0</v>
      </c>
      <c r="CN130" s="36" t="str">
        <f>'1'!IP130</f>
        <v/>
      </c>
      <c r="CO130" s="235" t="str">
        <f>'1'!IQ130</f>
        <v/>
      </c>
      <c r="CP130" s="233" t="str">
        <f t="shared" si="210"/>
        <v/>
      </c>
      <c r="CQ130" s="26">
        <f>'1'!JD130</f>
        <v>0</v>
      </c>
      <c r="CR130" s="24" t="str">
        <f>'1'!JF130</f>
        <v/>
      </c>
      <c r="CS130" s="234" t="str">
        <f>'1'!JG130</f>
        <v/>
      </c>
      <c r="CT130" s="236" t="str">
        <f t="shared" si="211"/>
        <v/>
      </c>
      <c r="CU130" s="38">
        <f>'1'!JT130</f>
        <v>0</v>
      </c>
      <c r="CV130" s="36" t="str">
        <f>'1'!JV130</f>
        <v/>
      </c>
      <c r="CW130" s="235" t="str">
        <f>'1'!JW130</f>
        <v/>
      </c>
      <c r="CX130" s="233" t="str">
        <f t="shared" si="212"/>
        <v>#REF!</v>
      </c>
      <c r="CY130" s="24">
        <f>'1'!KJ130</f>
        <v>0</v>
      </c>
      <c r="CZ130" s="24" t="str">
        <f>'1'!KL130</f>
        <v/>
      </c>
      <c r="DA130" s="24" t="str">
        <f>'1'!KM130</f>
        <v/>
      </c>
      <c r="DB130" s="236" t="str">
        <f t="shared" si="213"/>
        <v>#REF!</v>
      </c>
      <c r="DC130" s="36">
        <f>'1'!KZ130</f>
        <v>0</v>
      </c>
      <c r="DD130" s="36" t="str">
        <f>'1'!LB130</f>
        <v/>
      </c>
      <c r="DE130" s="36" t="str">
        <f>'1'!LC130</f>
        <v/>
      </c>
      <c r="DF130" s="233" t="str">
        <f t="shared" si="214"/>
        <v>#REF!</v>
      </c>
      <c r="DG130" s="24" t="str">
        <f t="shared" ref="DG130:DI130" si="518">#REF!</f>
        <v>#REF!</v>
      </c>
      <c r="DH130" s="24" t="str">
        <f t="shared" si="518"/>
        <v>#REF!</v>
      </c>
      <c r="DI130" s="24" t="str">
        <f t="shared" si="518"/>
        <v>#REF!</v>
      </c>
      <c r="DJ130" s="236" t="str">
        <f t="shared" si="216"/>
        <v>#REF!</v>
      </c>
      <c r="DK130" s="36" t="str">
        <f t="shared" ref="DK130:DM130" si="519">#REF!</f>
        <v>#REF!</v>
      </c>
      <c r="DL130" s="36" t="str">
        <f t="shared" si="519"/>
        <v>#REF!</v>
      </c>
      <c r="DM130" s="36" t="str">
        <f t="shared" si="519"/>
        <v>#REF!</v>
      </c>
      <c r="DN130" s="159" t="str">
        <f t="shared" si="218"/>
        <v>#REF!</v>
      </c>
      <c r="DO130" s="24" t="str">
        <f t="shared" ref="DO130:DQ130" si="520">#REF!</f>
        <v>#REF!</v>
      </c>
      <c r="DP130" s="24" t="str">
        <f t="shared" si="520"/>
        <v>#REF!</v>
      </c>
      <c r="DQ130" s="24" t="str">
        <f t="shared" si="520"/>
        <v>#REF!</v>
      </c>
      <c r="DR130" s="209" t="str">
        <f t="shared" si="220"/>
        <v>#REF!</v>
      </c>
      <c r="DS130" s="210" t="str">
        <f t="shared" si="13"/>
        <v>#REF!</v>
      </c>
      <c r="DT130" s="210" t="str">
        <f t="shared" ref="DT130:DU130" si="521">#REF!</f>
        <v>#REF!</v>
      </c>
      <c r="DU130" s="210" t="str">
        <f t="shared" si="521"/>
        <v>#REF!</v>
      </c>
    </row>
    <row r="131" ht="15.75" customHeight="1">
      <c r="A131" s="228">
        <f>'1'!A131</f>
        <v>46233</v>
      </c>
      <c r="B131" s="229" t="str">
        <f>'1'!B131</f>
        <v>木</v>
      </c>
      <c r="C131" s="232">
        <f>'1'!C131</f>
        <v>0</v>
      </c>
      <c r="D131" s="233">
        <f>'1'!G131</f>
        <v>1</v>
      </c>
      <c r="E131" s="27">
        <f>'1'!H131</f>
        <v>0</v>
      </c>
      <c r="F131" s="230" t="str">
        <f>'1'!J131</f>
        <v/>
      </c>
      <c r="G131" s="230" t="str">
        <f>'1'!K131</f>
        <v/>
      </c>
      <c r="H131" s="236">
        <f>'1'!W131</f>
        <v>1</v>
      </c>
      <c r="I131" s="39">
        <f>'1'!X131</f>
        <v>0</v>
      </c>
      <c r="J131" s="231" t="str">
        <f>'1'!Z131</f>
        <v/>
      </c>
      <c r="K131" s="231" t="str">
        <f>'1'!AA131</f>
        <v/>
      </c>
      <c r="L131" s="233">
        <f>'1'!AM131</f>
        <v>2</v>
      </c>
      <c r="M131" s="27">
        <f>'1'!AN131</f>
        <v>0</v>
      </c>
      <c r="N131" s="230" t="str">
        <f>'1'!AP131</f>
        <v/>
      </c>
      <c r="O131" s="230" t="str">
        <f>'1'!AQ131</f>
        <v/>
      </c>
      <c r="P131" s="236">
        <f>'1'!BC131</f>
        <v>4</v>
      </c>
      <c r="Q131" s="39">
        <f>'1'!BD131</f>
        <v>0</v>
      </c>
      <c r="R131" s="231" t="str">
        <f>'1'!BF131</f>
        <v/>
      </c>
      <c r="S131" s="231" t="str">
        <f>'1'!BG131</f>
        <v/>
      </c>
      <c r="T131" s="233">
        <f>'1'!BS131</f>
        <v>4</v>
      </c>
      <c r="U131" s="27">
        <f>'1'!BT131</f>
        <v>0</v>
      </c>
      <c r="V131" s="230" t="str">
        <f>'1'!BV131</f>
        <v/>
      </c>
      <c r="W131" s="230" t="str">
        <f>'1'!BW131</f>
        <v/>
      </c>
      <c r="X131" s="236">
        <f>'1'!CI131</f>
        <v>2</v>
      </c>
      <c r="Y131" s="39">
        <f>'1'!CJ131</f>
        <v>0</v>
      </c>
      <c r="Z131" s="231" t="str">
        <f>'1'!CL131</f>
        <v/>
      </c>
      <c r="AA131" s="231" t="str">
        <f>'1'!CM131</f>
        <v/>
      </c>
      <c r="AB131" s="233">
        <f>'1'!CY131</f>
        <v>2</v>
      </c>
      <c r="AC131" s="27">
        <f>'1'!CZ131</f>
        <v>0</v>
      </c>
      <c r="AD131" s="226" t="str">
        <f>'1'!DB131</f>
        <v/>
      </c>
      <c r="AE131" s="230" t="str">
        <f>'1'!DC131</f>
        <v/>
      </c>
      <c r="AF131" s="236">
        <f>'1'!DO131</f>
        <v>2</v>
      </c>
      <c r="AG131" s="39">
        <f>'1'!DP131</f>
        <v>0</v>
      </c>
      <c r="AH131" s="231" t="str">
        <f>'1'!DR131</f>
        <v/>
      </c>
      <c r="AI131" s="231" t="str">
        <f>'1'!DS131</f>
        <v/>
      </c>
      <c r="AJ131" s="233">
        <f>'1'!EE131</f>
        <v>5</v>
      </c>
      <c r="AK131" s="27">
        <f>'1'!EF131</f>
        <v>0</v>
      </c>
      <c r="AL131" s="230" t="str">
        <f>'1'!EH131</f>
        <v/>
      </c>
      <c r="AM131" s="230" t="str">
        <f>'1'!EI131</f>
        <v/>
      </c>
      <c r="AN131" s="236">
        <f>'1'!EU131</f>
        <v>19</v>
      </c>
      <c r="AO131" s="39">
        <f>'1'!EV131</f>
        <v>0</v>
      </c>
      <c r="AP131" s="231" t="str">
        <f>'1'!EX131</f>
        <v/>
      </c>
      <c r="AQ131" s="231" t="str">
        <f>'1'!EY131</f>
        <v/>
      </c>
      <c r="AR131" s="233">
        <f>'1'!FK131</f>
        <v>4</v>
      </c>
      <c r="AS131" s="27">
        <f>'1'!FL131</f>
        <v>0</v>
      </c>
      <c r="AT131" s="230" t="str">
        <f>'1'!FN131</f>
        <v/>
      </c>
      <c r="AU131" s="230" t="str">
        <f>'1'!FO131</f>
        <v/>
      </c>
      <c r="AV131" s="236">
        <f>'1'!GA131</f>
        <v>2</v>
      </c>
      <c r="AW131" s="39">
        <f>'1'!GB131</f>
        <v>0</v>
      </c>
      <c r="AX131" s="231" t="str">
        <f>'1'!GD131</f>
        <v/>
      </c>
      <c r="AY131" s="231" t="str">
        <f>'1'!GE131</f>
        <v/>
      </c>
      <c r="AZ131" s="233">
        <f>'1'!GQ131</f>
        <v>3</v>
      </c>
      <c r="BA131" s="27">
        <f>'1'!GR131</f>
        <v>0</v>
      </c>
      <c r="BB131" s="230" t="str">
        <f>'1'!GT131</f>
        <v/>
      </c>
      <c r="BC131" s="230" t="str">
        <f>'1'!GU131</f>
        <v/>
      </c>
      <c r="BD131" s="236">
        <f>'1'!HG131</f>
        <v>5</v>
      </c>
      <c r="BE131" s="39">
        <f>'1'!HH131</f>
        <v>0</v>
      </c>
      <c r="BF131" s="231" t="str">
        <f>'1'!HJ131</f>
        <v/>
      </c>
      <c r="BG131" s="231" t="str">
        <f>'1'!HK131</f>
        <v/>
      </c>
      <c r="BH131" s="233" t="str">
        <f>'1'!HW131</f>
        <v/>
      </c>
      <c r="BI131" s="27">
        <f>'1'!HX131</f>
        <v>0</v>
      </c>
      <c r="BJ131" s="230" t="str">
        <f>'1'!HZ131</f>
        <v/>
      </c>
      <c r="BK131" s="230" t="str">
        <f>'1'!IA131</f>
        <v/>
      </c>
      <c r="BL131" s="236" t="str">
        <f>'1'!IM131</f>
        <v/>
      </c>
      <c r="BM131" s="39">
        <f>'1'!IN131</f>
        <v>0</v>
      </c>
      <c r="BN131" s="231" t="str">
        <f>'1'!IP131</f>
        <v/>
      </c>
      <c r="BO131" s="231" t="str">
        <f>'1'!IQ131</f>
        <v/>
      </c>
      <c r="BP131" s="233" t="str">
        <f>'1'!JC131</f>
        <v/>
      </c>
      <c r="BQ131" s="27">
        <f>'1'!JD131</f>
        <v>0</v>
      </c>
      <c r="BR131" s="230" t="str">
        <f>'1'!JF131</f>
        <v/>
      </c>
      <c r="BS131" s="230" t="str">
        <f>'1'!JG131</f>
        <v/>
      </c>
      <c r="BT131" s="236" t="str">
        <f>'1'!JS131</f>
        <v/>
      </c>
      <c r="BU131" s="39">
        <f>'1'!JT131</f>
        <v>0</v>
      </c>
      <c r="BV131" s="231" t="str">
        <f>'1'!JV131</f>
        <v/>
      </c>
      <c r="BW131" s="231" t="str">
        <f>'1'!JW131</f>
        <v/>
      </c>
      <c r="BX131" s="233" t="str">
        <f>'1'!KI131</f>
        <v/>
      </c>
      <c r="BY131" s="27">
        <f>'1'!KJ131</f>
        <v>0</v>
      </c>
      <c r="BZ131" s="230" t="str">
        <f>'1'!KL131</f>
        <v/>
      </c>
      <c r="CA131" s="230" t="str">
        <f>'1'!KM131</f>
        <v/>
      </c>
      <c r="CB131" s="236" t="str">
        <f>'1'!KY131</f>
        <v/>
      </c>
      <c r="CC131" s="39">
        <f>'1'!KZ131</f>
        <v>0</v>
      </c>
      <c r="CD131" s="231" t="str">
        <f>'1'!LB131</f>
        <v/>
      </c>
      <c r="CE131" s="231" t="str">
        <f>'1'!LC131</f>
        <v/>
      </c>
      <c r="CF131" s="231"/>
      <c r="CG131" s="231"/>
      <c r="CH131" s="233" t="str">
        <f t="shared" si="208"/>
        <v/>
      </c>
      <c r="CI131" s="26">
        <f>'1'!HX131</f>
        <v>0</v>
      </c>
      <c r="CJ131" s="24" t="str">
        <f>'1'!HZ131</f>
        <v/>
      </c>
      <c r="CK131" s="234" t="str">
        <f>'1'!IA131</f>
        <v/>
      </c>
      <c r="CL131" s="236" t="str">
        <f t="shared" si="209"/>
        <v/>
      </c>
      <c r="CM131" s="38">
        <f>'1'!IN131</f>
        <v>0</v>
      </c>
      <c r="CN131" s="36" t="str">
        <f>'1'!IP131</f>
        <v/>
      </c>
      <c r="CO131" s="235" t="str">
        <f>'1'!IQ131</f>
        <v/>
      </c>
      <c r="CP131" s="233" t="str">
        <f t="shared" si="210"/>
        <v/>
      </c>
      <c r="CQ131" s="26">
        <f>'1'!JD131</f>
        <v>0</v>
      </c>
      <c r="CR131" s="24" t="str">
        <f>'1'!JF131</f>
        <v/>
      </c>
      <c r="CS131" s="234" t="str">
        <f>'1'!JG131</f>
        <v/>
      </c>
      <c r="CT131" s="236" t="str">
        <f t="shared" si="211"/>
        <v/>
      </c>
      <c r="CU131" s="38">
        <f>'1'!JT131</f>
        <v>0</v>
      </c>
      <c r="CV131" s="36" t="str">
        <f>'1'!JV131</f>
        <v/>
      </c>
      <c r="CW131" s="235" t="str">
        <f>'1'!JW131</f>
        <v/>
      </c>
      <c r="CX131" s="233" t="str">
        <f t="shared" si="212"/>
        <v>#REF!</v>
      </c>
      <c r="CY131" s="24">
        <f>'1'!KJ131</f>
        <v>0</v>
      </c>
      <c r="CZ131" s="24" t="str">
        <f>'1'!KL131</f>
        <v/>
      </c>
      <c r="DA131" s="24" t="str">
        <f>'1'!KM131</f>
        <v/>
      </c>
      <c r="DB131" s="236" t="str">
        <f t="shared" si="213"/>
        <v>#REF!</v>
      </c>
      <c r="DC131" s="36">
        <f>'1'!KZ131</f>
        <v>0</v>
      </c>
      <c r="DD131" s="36" t="str">
        <f>'1'!LB131</f>
        <v/>
      </c>
      <c r="DE131" s="36" t="str">
        <f>'1'!LC131</f>
        <v/>
      </c>
      <c r="DF131" s="233" t="str">
        <f t="shared" si="214"/>
        <v>#REF!</v>
      </c>
      <c r="DG131" s="24" t="str">
        <f t="shared" ref="DG131:DI131" si="522">#REF!</f>
        <v>#REF!</v>
      </c>
      <c r="DH131" s="24" t="str">
        <f t="shared" si="522"/>
        <v>#REF!</v>
      </c>
      <c r="DI131" s="24" t="str">
        <f t="shared" si="522"/>
        <v>#REF!</v>
      </c>
      <c r="DJ131" s="236" t="str">
        <f t="shared" si="216"/>
        <v>#REF!</v>
      </c>
      <c r="DK131" s="36" t="str">
        <f t="shared" ref="DK131:DM131" si="523">#REF!</f>
        <v>#REF!</v>
      </c>
      <c r="DL131" s="36" t="str">
        <f t="shared" si="523"/>
        <v>#REF!</v>
      </c>
      <c r="DM131" s="36" t="str">
        <f t="shared" si="523"/>
        <v>#REF!</v>
      </c>
      <c r="DN131" s="159" t="str">
        <f t="shared" si="218"/>
        <v>#REF!</v>
      </c>
      <c r="DO131" s="24" t="str">
        <f t="shared" ref="DO131:DQ131" si="524">#REF!</f>
        <v>#REF!</v>
      </c>
      <c r="DP131" s="24" t="str">
        <f t="shared" si="524"/>
        <v>#REF!</v>
      </c>
      <c r="DQ131" s="24" t="str">
        <f t="shared" si="524"/>
        <v>#REF!</v>
      </c>
      <c r="DR131" s="209" t="str">
        <f t="shared" si="220"/>
        <v>#REF!</v>
      </c>
      <c r="DS131" s="210" t="str">
        <f t="shared" si="13"/>
        <v>#REF!</v>
      </c>
      <c r="DT131" s="210" t="str">
        <f t="shared" ref="DT131:DU131" si="525">#REF!</f>
        <v>#REF!</v>
      </c>
      <c r="DU131" s="210" t="str">
        <f t="shared" si="525"/>
        <v>#REF!</v>
      </c>
    </row>
    <row r="132" ht="15.75" customHeight="1">
      <c r="A132" s="228">
        <f>'1'!A132</f>
        <v>46234</v>
      </c>
      <c r="B132" s="229" t="str">
        <f>'1'!B132</f>
        <v>金</v>
      </c>
      <c r="C132" s="232">
        <f>'1'!C132</f>
        <v>0</v>
      </c>
      <c r="D132" s="233">
        <f>'1'!G132</f>
        <v>1</v>
      </c>
      <c r="E132" s="27">
        <f>'1'!H132</f>
        <v>0</v>
      </c>
      <c r="F132" s="230" t="str">
        <f>'1'!J132</f>
        <v/>
      </c>
      <c r="G132" s="230" t="str">
        <f>'1'!K132</f>
        <v/>
      </c>
      <c r="H132" s="236">
        <f>'1'!W132</f>
        <v>1</v>
      </c>
      <c r="I132" s="39">
        <f>'1'!X132</f>
        <v>0</v>
      </c>
      <c r="J132" s="231" t="str">
        <f>'1'!Z132</f>
        <v/>
      </c>
      <c r="K132" s="231" t="str">
        <f>'1'!AA132</f>
        <v/>
      </c>
      <c r="L132" s="233">
        <f>'1'!AM132</f>
        <v>2</v>
      </c>
      <c r="M132" s="27">
        <f>'1'!AN132</f>
        <v>0</v>
      </c>
      <c r="N132" s="230" t="str">
        <f>'1'!AP132</f>
        <v/>
      </c>
      <c r="O132" s="230" t="str">
        <f>'1'!AQ132</f>
        <v/>
      </c>
      <c r="P132" s="236">
        <f>'1'!BC132</f>
        <v>4</v>
      </c>
      <c r="Q132" s="39">
        <f>'1'!BD132</f>
        <v>0</v>
      </c>
      <c r="R132" s="231" t="str">
        <f>'1'!BF132</f>
        <v/>
      </c>
      <c r="S132" s="231" t="str">
        <f>'1'!BG132</f>
        <v/>
      </c>
      <c r="T132" s="233">
        <f>'1'!BS132</f>
        <v>4</v>
      </c>
      <c r="U132" s="27">
        <f>'1'!BT132</f>
        <v>0</v>
      </c>
      <c r="V132" s="230" t="str">
        <f>'1'!BV132</f>
        <v/>
      </c>
      <c r="W132" s="230" t="str">
        <f>'1'!BW132</f>
        <v/>
      </c>
      <c r="X132" s="236">
        <f>'1'!CI132</f>
        <v>2</v>
      </c>
      <c r="Y132" s="39">
        <f>'1'!CJ132</f>
        <v>0</v>
      </c>
      <c r="Z132" s="231" t="str">
        <f>'1'!CL132</f>
        <v/>
      </c>
      <c r="AA132" s="231" t="str">
        <f>'1'!CM132</f>
        <v/>
      </c>
      <c r="AB132" s="233">
        <f>'1'!CY132</f>
        <v>2</v>
      </c>
      <c r="AC132" s="27">
        <f>'1'!CZ132</f>
        <v>0</v>
      </c>
      <c r="AD132" s="226" t="str">
        <f>'1'!DB132</f>
        <v/>
      </c>
      <c r="AE132" s="230" t="str">
        <f>'1'!DC132</f>
        <v/>
      </c>
      <c r="AF132" s="236">
        <f>'1'!DO132</f>
        <v>2</v>
      </c>
      <c r="AG132" s="39">
        <f>'1'!DP132</f>
        <v>0</v>
      </c>
      <c r="AH132" s="231" t="str">
        <f>'1'!DR132</f>
        <v/>
      </c>
      <c r="AI132" s="231" t="str">
        <f>'1'!DS132</f>
        <v/>
      </c>
      <c r="AJ132" s="233">
        <f>'1'!EE132</f>
        <v>5</v>
      </c>
      <c r="AK132" s="27">
        <f>'1'!EF132</f>
        <v>0</v>
      </c>
      <c r="AL132" s="230" t="str">
        <f>'1'!EH132</f>
        <v/>
      </c>
      <c r="AM132" s="230" t="str">
        <f>'1'!EI132</f>
        <v/>
      </c>
      <c r="AN132" s="236">
        <f>'1'!EU132</f>
        <v>19</v>
      </c>
      <c r="AO132" s="39">
        <f>'1'!EV132</f>
        <v>0</v>
      </c>
      <c r="AP132" s="231" t="str">
        <f>'1'!EX132</f>
        <v/>
      </c>
      <c r="AQ132" s="231" t="str">
        <f>'1'!EY132</f>
        <v/>
      </c>
      <c r="AR132" s="233">
        <f>'1'!FK132</f>
        <v>4</v>
      </c>
      <c r="AS132" s="27">
        <f>'1'!FL132</f>
        <v>0</v>
      </c>
      <c r="AT132" s="230" t="str">
        <f>'1'!FN132</f>
        <v/>
      </c>
      <c r="AU132" s="230" t="str">
        <f>'1'!FO132</f>
        <v/>
      </c>
      <c r="AV132" s="236">
        <f>'1'!GA132</f>
        <v>2</v>
      </c>
      <c r="AW132" s="39">
        <f>'1'!GB132</f>
        <v>0</v>
      </c>
      <c r="AX132" s="231" t="str">
        <f>'1'!GD132</f>
        <v/>
      </c>
      <c r="AY132" s="231" t="str">
        <f>'1'!GE132</f>
        <v/>
      </c>
      <c r="AZ132" s="233">
        <f>'1'!GQ132</f>
        <v>3</v>
      </c>
      <c r="BA132" s="27">
        <f>'1'!GR132</f>
        <v>0</v>
      </c>
      <c r="BB132" s="230" t="str">
        <f>'1'!GT132</f>
        <v/>
      </c>
      <c r="BC132" s="230" t="str">
        <f>'1'!GU132</f>
        <v/>
      </c>
      <c r="BD132" s="236">
        <f>'1'!HG132</f>
        <v>5</v>
      </c>
      <c r="BE132" s="39">
        <f>'1'!HH132</f>
        <v>0</v>
      </c>
      <c r="BF132" s="231" t="str">
        <f>'1'!HJ132</f>
        <v/>
      </c>
      <c r="BG132" s="231" t="str">
        <f>'1'!HK132</f>
        <v/>
      </c>
      <c r="BH132" s="233" t="str">
        <f>'1'!HW132</f>
        <v/>
      </c>
      <c r="BI132" s="27">
        <f>'1'!HX132</f>
        <v>0</v>
      </c>
      <c r="BJ132" s="230" t="str">
        <f>'1'!HZ132</f>
        <v/>
      </c>
      <c r="BK132" s="230" t="str">
        <f>'1'!IA132</f>
        <v/>
      </c>
      <c r="BL132" s="236" t="str">
        <f>'1'!IM132</f>
        <v/>
      </c>
      <c r="BM132" s="39">
        <f>'1'!IN132</f>
        <v>0</v>
      </c>
      <c r="BN132" s="231" t="str">
        <f>'1'!IP132</f>
        <v/>
      </c>
      <c r="BO132" s="231" t="str">
        <f>'1'!IQ132</f>
        <v/>
      </c>
      <c r="BP132" s="233" t="str">
        <f>'1'!JC132</f>
        <v/>
      </c>
      <c r="BQ132" s="27">
        <f>'1'!JD132</f>
        <v>0</v>
      </c>
      <c r="BR132" s="230" t="str">
        <f>'1'!JF132</f>
        <v/>
      </c>
      <c r="BS132" s="230" t="str">
        <f>'1'!JG132</f>
        <v/>
      </c>
      <c r="BT132" s="236" t="str">
        <f>'1'!JS132</f>
        <v/>
      </c>
      <c r="BU132" s="39">
        <f>'1'!JT132</f>
        <v>0</v>
      </c>
      <c r="BV132" s="231" t="str">
        <f>'1'!JV132</f>
        <v/>
      </c>
      <c r="BW132" s="231" t="str">
        <f>'1'!JW132</f>
        <v/>
      </c>
      <c r="BX132" s="233" t="str">
        <f>'1'!KI132</f>
        <v/>
      </c>
      <c r="BY132" s="27">
        <f>'1'!KJ132</f>
        <v>0</v>
      </c>
      <c r="BZ132" s="230" t="str">
        <f>'1'!KL132</f>
        <v/>
      </c>
      <c r="CA132" s="230" t="str">
        <f>'1'!KM132</f>
        <v/>
      </c>
      <c r="CB132" s="236" t="str">
        <f>'1'!KY132</f>
        <v/>
      </c>
      <c r="CC132" s="39">
        <f>'1'!KZ132</f>
        <v>0</v>
      </c>
      <c r="CD132" s="231" t="str">
        <f>'1'!LB132</f>
        <v/>
      </c>
      <c r="CE132" s="231" t="str">
        <f>'1'!LC132</f>
        <v/>
      </c>
      <c r="CF132" s="231"/>
      <c r="CG132" s="231"/>
      <c r="CH132" s="233" t="str">
        <f t="shared" si="208"/>
        <v/>
      </c>
      <c r="CI132" s="26">
        <f>'1'!HX132</f>
        <v>0</v>
      </c>
      <c r="CJ132" s="24" t="str">
        <f>'1'!HZ132</f>
        <v/>
      </c>
      <c r="CK132" s="234" t="str">
        <f>'1'!IA132</f>
        <v/>
      </c>
      <c r="CL132" s="236" t="str">
        <f t="shared" si="209"/>
        <v/>
      </c>
      <c r="CM132" s="38">
        <f>'1'!IN132</f>
        <v>0</v>
      </c>
      <c r="CN132" s="36" t="str">
        <f>'1'!IP132</f>
        <v/>
      </c>
      <c r="CO132" s="235" t="str">
        <f>'1'!IQ132</f>
        <v/>
      </c>
      <c r="CP132" s="233" t="str">
        <f t="shared" si="210"/>
        <v/>
      </c>
      <c r="CQ132" s="26">
        <f>'1'!JD132</f>
        <v>0</v>
      </c>
      <c r="CR132" s="24" t="str">
        <f>'1'!JF132</f>
        <v/>
      </c>
      <c r="CS132" s="234" t="str">
        <f>'1'!JG132</f>
        <v/>
      </c>
      <c r="CT132" s="236" t="str">
        <f t="shared" si="211"/>
        <v/>
      </c>
      <c r="CU132" s="38">
        <f>'1'!JT132</f>
        <v>0</v>
      </c>
      <c r="CV132" s="36" t="str">
        <f>'1'!JV132</f>
        <v/>
      </c>
      <c r="CW132" s="235" t="str">
        <f>'1'!JW132</f>
        <v/>
      </c>
      <c r="CX132" s="233" t="str">
        <f t="shared" si="212"/>
        <v>#REF!</v>
      </c>
      <c r="CY132" s="24">
        <f>'1'!KJ132</f>
        <v>0</v>
      </c>
      <c r="CZ132" s="24" t="str">
        <f>'1'!KL132</f>
        <v/>
      </c>
      <c r="DA132" s="24" t="str">
        <f>'1'!KM132</f>
        <v/>
      </c>
      <c r="DB132" s="236" t="str">
        <f t="shared" si="213"/>
        <v>#REF!</v>
      </c>
      <c r="DC132" s="36">
        <f>'1'!KZ132</f>
        <v>0</v>
      </c>
      <c r="DD132" s="36" t="str">
        <f>'1'!LB132</f>
        <v/>
      </c>
      <c r="DE132" s="36" t="str">
        <f>'1'!LC132</f>
        <v/>
      </c>
      <c r="DF132" s="233" t="str">
        <f t="shared" si="214"/>
        <v>#REF!</v>
      </c>
      <c r="DG132" s="24" t="str">
        <f t="shared" ref="DG132:DI132" si="526">#REF!</f>
        <v>#REF!</v>
      </c>
      <c r="DH132" s="24" t="str">
        <f t="shared" si="526"/>
        <v>#REF!</v>
      </c>
      <c r="DI132" s="24" t="str">
        <f t="shared" si="526"/>
        <v>#REF!</v>
      </c>
      <c r="DJ132" s="236" t="str">
        <f t="shared" si="216"/>
        <v>#REF!</v>
      </c>
      <c r="DK132" s="36" t="str">
        <f t="shared" ref="DK132:DM132" si="527">#REF!</f>
        <v>#REF!</v>
      </c>
      <c r="DL132" s="36" t="str">
        <f t="shared" si="527"/>
        <v>#REF!</v>
      </c>
      <c r="DM132" s="36" t="str">
        <f t="shared" si="527"/>
        <v>#REF!</v>
      </c>
      <c r="DN132" s="159" t="str">
        <f t="shared" si="218"/>
        <v>#REF!</v>
      </c>
      <c r="DO132" s="24" t="str">
        <f t="shared" ref="DO132:DQ132" si="528">#REF!</f>
        <v>#REF!</v>
      </c>
      <c r="DP132" s="24" t="str">
        <f t="shared" si="528"/>
        <v>#REF!</v>
      </c>
      <c r="DQ132" s="24" t="str">
        <f t="shared" si="528"/>
        <v>#REF!</v>
      </c>
      <c r="DR132" s="209" t="str">
        <f t="shared" si="220"/>
        <v>#REF!</v>
      </c>
      <c r="DS132" s="210" t="str">
        <f t="shared" si="13"/>
        <v>#REF!</v>
      </c>
      <c r="DT132" s="210" t="str">
        <f t="shared" ref="DT132:DU132" si="529">#REF!</f>
        <v>#REF!</v>
      </c>
      <c r="DU132" s="210" t="str">
        <f t="shared" si="529"/>
        <v>#REF!</v>
      </c>
    </row>
    <row r="133" ht="15.75" customHeight="1">
      <c r="A133" s="250" t="str">
        <f>'1'!A133</f>
        <v/>
      </c>
      <c r="B133" s="251" t="str">
        <f>'1'!B133</f>
        <v/>
      </c>
      <c r="C133" s="252">
        <f>'1'!C133</f>
        <v>0</v>
      </c>
      <c r="D133" s="253">
        <f>'1'!G133</f>
        <v>1</v>
      </c>
      <c r="E133" s="254">
        <f>'1'!H133</f>
        <v>0</v>
      </c>
      <c r="F133" s="255"/>
      <c r="G133" s="256">
        <f>'1'!K133</f>
        <v>0</v>
      </c>
      <c r="H133" s="253">
        <f>'1'!W133</f>
        <v>1</v>
      </c>
      <c r="I133" s="254">
        <f>'1'!X133</f>
        <v>0</v>
      </c>
      <c r="J133" s="255" t="str">
        <f>'1'!Z133</f>
        <v/>
      </c>
      <c r="K133" s="256">
        <f>'1'!AA133</f>
        <v>0</v>
      </c>
      <c r="L133" s="253">
        <f>'1'!AM133</f>
        <v>2</v>
      </c>
      <c r="M133" s="254">
        <f>'1'!AN133</f>
        <v>0</v>
      </c>
      <c r="N133" s="255" t="str">
        <f>'1'!AP133</f>
        <v/>
      </c>
      <c r="O133" s="256">
        <f>'1'!AQ133</f>
        <v>0</v>
      </c>
      <c r="P133" s="253">
        <f>'1'!BC133</f>
        <v>4</v>
      </c>
      <c r="Q133" s="254">
        <f>'1'!BD133</f>
        <v>0</v>
      </c>
      <c r="R133" s="255" t="str">
        <f>'1'!BF133</f>
        <v/>
      </c>
      <c r="S133" s="256">
        <f>'1'!BG133</f>
        <v>0</v>
      </c>
      <c r="T133" s="253">
        <f>'1'!BS133</f>
        <v>4</v>
      </c>
      <c r="U133" s="254">
        <f>'1'!BT133</f>
        <v>0</v>
      </c>
      <c r="V133" s="255" t="str">
        <f>'1'!BV133</f>
        <v/>
      </c>
      <c r="W133" s="256">
        <f>'1'!BW133</f>
        <v>0</v>
      </c>
      <c r="X133" s="253">
        <f>'1'!CI133</f>
        <v>2</v>
      </c>
      <c r="Y133" s="254">
        <f>'1'!CJ133</f>
        <v>0</v>
      </c>
      <c r="Z133" s="255" t="str">
        <f>'1'!CL133</f>
        <v/>
      </c>
      <c r="AA133" s="256">
        <f>'1'!CM133</f>
        <v>0</v>
      </c>
      <c r="AB133" s="253">
        <f>'1'!CY133</f>
        <v>2</v>
      </c>
      <c r="AC133" s="254">
        <f>'1'!CZ133</f>
        <v>0</v>
      </c>
      <c r="AD133" s="257" t="str">
        <f>'1'!DB133</f>
        <v/>
      </c>
      <c r="AE133" s="256">
        <f>'1'!DC133</f>
        <v>0</v>
      </c>
      <c r="AF133" s="253">
        <f>'1'!DO133</f>
        <v>2</v>
      </c>
      <c r="AG133" s="254">
        <f>'1'!DP133</f>
        <v>0</v>
      </c>
      <c r="AH133" s="255" t="str">
        <f>'1'!DR133</f>
        <v/>
      </c>
      <c r="AI133" s="256">
        <f>'1'!DS133</f>
        <v>0</v>
      </c>
      <c r="AJ133" s="253">
        <f>'1'!EE133</f>
        <v>5</v>
      </c>
      <c r="AK133" s="254">
        <f>'1'!EF133</f>
        <v>0</v>
      </c>
      <c r="AL133" s="255" t="str">
        <f>'1'!EH133</f>
        <v/>
      </c>
      <c r="AM133" s="256">
        <f>'1'!EI133</f>
        <v>0</v>
      </c>
      <c r="AN133" s="253">
        <f>'1'!EU133</f>
        <v>19</v>
      </c>
      <c r="AO133" s="254">
        <f>'1'!EV133</f>
        <v>0</v>
      </c>
      <c r="AP133" s="255" t="str">
        <f>'1'!EX133</f>
        <v/>
      </c>
      <c r="AQ133" s="256">
        <f>'1'!EY133</f>
        <v>0</v>
      </c>
      <c r="AR133" s="253">
        <f>'1'!FK133</f>
        <v>4</v>
      </c>
      <c r="AS133" s="254">
        <f>'1'!FL133</f>
        <v>0</v>
      </c>
      <c r="AT133" s="255" t="str">
        <f>'1'!FN133</f>
        <v/>
      </c>
      <c r="AU133" s="256">
        <f>'1'!FO133</f>
        <v>0</v>
      </c>
      <c r="AV133" s="253">
        <f>'1'!GA133</f>
        <v>2</v>
      </c>
      <c r="AW133" s="254">
        <f>'1'!GB133</f>
        <v>0</v>
      </c>
      <c r="AX133" s="255" t="str">
        <f>'1'!GD133</f>
        <v/>
      </c>
      <c r="AY133" s="256">
        <f>'1'!GE133</f>
        <v>0</v>
      </c>
      <c r="AZ133" s="253">
        <f>'1'!GQ133</f>
        <v>3</v>
      </c>
      <c r="BA133" s="254">
        <f>'1'!GR133</f>
        <v>0</v>
      </c>
      <c r="BB133" s="255" t="str">
        <f>'1'!GT133</f>
        <v/>
      </c>
      <c r="BC133" s="256">
        <f>'1'!GU133</f>
        <v>0</v>
      </c>
      <c r="BD133" s="253">
        <f>'1'!HG133</f>
        <v>5</v>
      </c>
      <c r="BE133" s="254">
        <f>'1'!HH133</f>
        <v>0</v>
      </c>
      <c r="BF133" s="255" t="str">
        <f>'1'!HJ133</f>
        <v/>
      </c>
      <c r="BG133" s="256">
        <f>'1'!HK133</f>
        <v>0</v>
      </c>
      <c r="BH133" s="253" t="str">
        <f>'1'!HW133</f>
        <v/>
      </c>
      <c r="BI133" s="254">
        <f>'1'!HX133</f>
        <v>0</v>
      </c>
      <c r="BJ133" s="255" t="str">
        <f>'1'!HZ133</f>
        <v/>
      </c>
      <c r="BK133" s="256">
        <f>'1'!IA133</f>
        <v>0</v>
      </c>
      <c r="BL133" s="253" t="str">
        <f>'1'!IM133</f>
        <v/>
      </c>
      <c r="BM133" s="254">
        <f>'1'!IN133</f>
        <v>0</v>
      </c>
      <c r="BN133" s="255" t="str">
        <f>'1'!IP133</f>
        <v/>
      </c>
      <c r="BO133" s="256">
        <f>'1'!IQ133</f>
        <v>0</v>
      </c>
      <c r="BP133" s="253" t="str">
        <f>'1'!JC133</f>
        <v/>
      </c>
      <c r="BQ133" s="254">
        <f>'1'!JD133</f>
        <v>0</v>
      </c>
      <c r="BR133" s="255" t="str">
        <f>'1'!JF133</f>
        <v/>
      </c>
      <c r="BS133" s="256">
        <f>'1'!JG133</f>
        <v>0</v>
      </c>
      <c r="BT133" s="253" t="str">
        <f>'1'!JS133</f>
        <v/>
      </c>
      <c r="BU133" s="254">
        <f>'1'!JT133</f>
        <v>0</v>
      </c>
      <c r="BV133" s="255" t="str">
        <f>'1'!JV133</f>
        <v/>
      </c>
      <c r="BW133" s="256">
        <f>'1'!JW133</f>
        <v>0</v>
      </c>
      <c r="BX133" s="253" t="str">
        <f>'1'!KI133</f>
        <v/>
      </c>
      <c r="BY133" s="254">
        <f>'1'!KJ133</f>
        <v>0</v>
      </c>
      <c r="BZ133" s="255" t="str">
        <f>'1'!KL133</f>
        <v/>
      </c>
      <c r="CA133" s="256">
        <f>'1'!KM133</f>
        <v>0</v>
      </c>
      <c r="CB133" s="253" t="str">
        <f>'1'!KY133</f>
        <v/>
      </c>
      <c r="CC133" s="254">
        <f>'1'!KZ133</f>
        <v>0</v>
      </c>
      <c r="CD133" s="255" t="str">
        <f>'1'!LB133</f>
        <v/>
      </c>
      <c r="CE133" s="256">
        <f>'1'!LC133</f>
        <v>0</v>
      </c>
      <c r="CF133" s="256"/>
      <c r="CG133" s="256"/>
      <c r="CH133" s="253" t="str">
        <f t="shared" si="208"/>
        <v/>
      </c>
      <c r="CI133" s="258">
        <f>'1'!HX133</f>
        <v>0</v>
      </c>
      <c r="CJ133" s="259" t="str">
        <f>'1'!HZ133</f>
        <v/>
      </c>
      <c r="CK133" s="260">
        <f>'1'!IA133</f>
        <v>0</v>
      </c>
      <c r="CL133" s="253" t="str">
        <f t="shared" si="209"/>
        <v/>
      </c>
      <c r="CM133" s="258">
        <f>'1'!IN133</f>
        <v>0</v>
      </c>
      <c r="CN133" s="259" t="str">
        <f>'1'!IP133</f>
        <v/>
      </c>
      <c r="CO133" s="260">
        <f>'1'!IQ133</f>
        <v>0</v>
      </c>
      <c r="CP133" s="253" t="str">
        <f t="shared" si="210"/>
        <v/>
      </c>
      <c r="CQ133" s="258">
        <f>'1'!JD133</f>
        <v>0</v>
      </c>
      <c r="CR133" s="259" t="str">
        <f>'1'!JF133</f>
        <v/>
      </c>
      <c r="CS133" s="260">
        <f>'1'!JG133</f>
        <v>0</v>
      </c>
      <c r="CT133" s="253" t="str">
        <f t="shared" si="211"/>
        <v/>
      </c>
      <c r="CU133" s="258">
        <f>'1'!JT133</f>
        <v>0</v>
      </c>
      <c r="CV133" s="259" t="str">
        <f>'1'!JV133</f>
        <v/>
      </c>
      <c r="CW133" s="260">
        <f>'1'!JW133</f>
        <v>0</v>
      </c>
      <c r="CX133" s="253" t="str">
        <f t="shared" si="212"/>
        <v>#REF!</v>
      </c>
      <c r="CY133" s="259">
        <f>'1'!KJ133</f>
        <v>0</v>
      </c>
      <c r="CZ133" s="259" t="str">
        <f>'1'!KL133</f>
        <v/>
      </c>
      <c r="DA133" s="261">
        <f>'1'!KM133</f>
        <v>0</v>
      </c>
      <c r="DB133" s="253" t="str">
        <f t="shared" si="213"/>
        <v>#REF!</v>
      </c>
      <c r="DC133" s="259">
        <f>'1'!KZ133</f>
        <v>0</v>
      </c>
      <c r="DD133" s="259" t="str">
        <f>'1'!LB133</f>
        <v/>
      </c>
      <c r="DE133" s="261">
        <f>'1'!LC133</f>
        <v>0</v>
      </c>
      <c r="DF133" s="253" t="str">
        <f t="shared" si="214"/>
        <v>#REF!</v>
      </c>
      <c r="DG133" s="259" t="str">
        <f t="shared" ref="DG133:DI133" si="530">#REF!</f>
        <v>#REF!</v>
      </c>
      <c r="DH133" s="259" t="str">
        <f t="shared" si="530"/>
        <v>#REF!</v>
      </c>
      <c r="DI133" s="259" t="str">
        <f t="shared" si="530"/>
        <v>#REF!</v>
      </c>
      <c r="DJ133" s="253" t="str">
        <f t="shared" si="216"/>
        <v>#REF!</v>
      </c>
      <c r="DK133" s="259" t="str">
        <f t="shared" ref="DK133:DM133" si="531">#REF!</f>
        <v>#REF!</v>
      </c>
      <c r="DL133" s="259" t="str">
        <f t="shared" si="531"/>
        <v>#REF!</v>
      </c>
      <c r="DM133" s="259" t="str">
        <f t="shared" si="531"/>
        <v>#REF!</v>
      </c>
      <c r="DN133" s="139" t="str">
        <f t="shared" si="218"/>
        <v>#REF!</v>
      </c>
      <c r="DO133" s="259" t="str">
        <f t="shared" ref="DO133:DQ133" si="532">#REF!</f>
        <v>#REF!</v>
      </c>
      <c r="DP133" s="259" t="str">
        <f t="shared" si="532"/>
        <v>#REF!</v>
      </c>
      <c r="DQ133" s="259" t="str">
        <f t="shared" si="532"/>
        <v>#REF!</v>
      </c>
      <c r="DR133" s="139" t="str">
        <f t="shared" si="220"/>
        <v>#REF!</v>
      </c>
      <c r="DS133" s="259" t="str">
        <f t="shared" si="13"/>
        <v>#REF!</v>
      </c>
      <c r="DT133" s="259" t="str">
        <f t="shared" ref="DT133:DU133" si="533">#REF!</f>
        <v>#REF!</v>
      </c>
      <c r="DU133" s="259" t="str">
        <f t="shared" si="533"/>
        <v>#REF!</v>
      </c>
    </row>
    <row r="134" ht="15.75" customHeight="1">
      <c r="A134" s="228">
        <f>'1'!A134</f>
        <v>46235</v>
      </c>
      <c r="B134" s="229" t="str">
        <f>'1'!B134</f>
        <v>土</v>
      </c>
      <c r="C134" s="232">
        <f>'1'!C134</f>
        <v>0</v>
      </c>
      <c r="D134" s="233">
        <f>'1'!G134</f>
        <v>1</v>
      </c>
      <c r="E134" s="27">
        <f>'1'!H134</f>
        <v>0</v>
      </c>
      <c r="F134" s="230" t="str">
        <f>'1'!J134</f>
        <v/>
      </c>
      <c r="G134" s="230" t="str">
        <f>'1'!K134</f>
        <v/>
      </c>
      <c r="H134" s="236">
        <f>'1'!W134</f>
        <v>1</v>
      </c>
      <c r="I134" s="39">
        <f>'1'!X134</f>
        <v>0</v>
      </c>
      <c r="J134" s="231" t="str">
        <f>'1'!Z134</f>
        <v/>
      </c>
      <c r="K134" s="231" t="str">
        <f>'1'!AA134</f>
        <v/>
      </c>
      <c r="L134" s="233">
        <f>'1'!AM134</f>
        <v>2</v>
      </c>
      <c r="M134" s="27">
        <f>'1'!AN134</f>
        <v>0</v>
      </c>
      <c r="N134" s="230" t="str">
        <f>'1'!AP134</f>
        <v/>
      </c>
      <c r="O134" s="230" t="str">
        <f>'1'!AQ134</f>
        <v/>
      </c>
      <c r="P134" s="236">
        <f>'1'!BC134</f>
        <v>4</v>
      </c>
      <c r="Q134" s="39">
        <f>'1'!BD134</f>
        <v>0</v>
      </c>
      <c r="R134" s="231" t="str">
        <f>'1'!BF134</f>
        <v/>
      </c>
      <c r="S134" s="231" t="str">
        <f>'1'!BG134</f>
        <v/>
      </c>
      <c r="T134" s="233">
        <f>'1'!BS134</f>
        <v>4</v>
      </c>
      <c r="U134" s="27">
        <f>'1'!BT134</f>
        <v>0</v>
      </c>
      <c r="V134" s="230" t="str">
        <f>'1'!BV134</f>
        <v/>
      </c>
      <c r="W134" s="230" t="str">
        <f>'1'!BW134</f>
        <v/>
      </c>
      <c r="X134" s="236">
        <f>'1'!CI134</f>
        <v>2</v>
      </c>
      <c r="Y134" s="39">
        <f>'1'!CJ134</f>
        <v>0</v>
      </c>
      <c r="Z134" s="231" t="str">
        <f>'1'!CL134</f>
        <v/>
      </c>
      <c r="AA134" s="231" t="str">
        <f>'1'!CM134</f>
        <v/>
      </c>
      <c r="AB134" s="233">
        <f>'1'!CY134</f>
        <v>2</v>
      </c>
      <c r="AC134" s="27">
        <f>'1'!CZ134</f>
        <v>0</v>
      </c>
      <c r="AD134" s="226" t="str">
        <f>'1'!DB134</f>
        <v/>
      </c>
      <c r="AE134" s="230" t="str">
        <f>'1'!DC134</f>
        <v/>
      </c>
      <c r="AF134" s="236">
        <f>'1'!DO134</f>
        <v>2</v>
      </c>
      <c r="AG134" s="39">
        <f>'1'!DP134</f>
        <v>0</v>
      </c>
      <c r="AH134" s="231" t="str">
        <f>'1'!DR134</f>
        <v/>
      </c>
      <c r="AI134" s="231" t="str">
        <f>'1'!DS134</f>
        <v/>
      </c>
      <c r="AJ134" s="233">
        <f>'1'!EE134</f>
        <v>5</v>
      </c>
      <c r="AK134" s="27">
        <f>'1'!EF134</f>
        <v>0</v>
      </c>
      <c r="AL134" s="230" t="str">
        <f>'1'!EH134</f>
        <v/>
      </c>
      <c r="AM134" s="230" t="str">
        <f>'1'!EI134</f>
        <v/>
      </c>
      <c r="AN134" s="236">
        <f>'1'!EU134</f>
        <v>19</v>
      </c>
      <c r="AO134" s="39">
        <f>'1'!EV134</f>
        <v>0</v>
      </c>
      <c r="AP134" s="231" t="str">
        <f>'1'!EX134</f>
        <v/>
      </c>
      <c r="AQ134" s="231" t="str">
        <f>'1'!EY134</f>
        <v/>
      </c>
      <c r="AR134" s="233">
        <f>'1'!FK134</f>
        <v>4</v>
      </c>
      <c r="AS134" s="27">
        <f>'1'!FL134</f>
        <v>0</v>
      </c>
      <c r="AT134" s="230" t="str">
        <f>'1'!FN134</f>
        <v/>
      </c>
      <c r="AU134" s="230" t="str">
        <f>'1'!FO134</f>
        <v/>
      </c>
      <c r="AV134" s="236">
        <f>'1'!GA134</f>
        <v>2</v>
      </c>
      <c r="AW134" s="39">
        <f>'1'!GB134</f>
        <v>0</v>
      </c>
      <c r="AX134" s="231" t="str">
        <f>'1'!GD134</f>
        <v/>
      </c>
      <c r="AY134" s="231" t="str">
        <f>'1'!GE134</f>
        <v/>
      </c>
      <c r="AZ134" s="233">
        <f>'1'!GQ134</f>
        <v>3</v>
      </c>
      <c r="BA134" s="27">
        <f>'1'!GR134</f>
        <v>0</v>
      </c>
      <c r="BB134" s="230" t="str">
        <f>'1'!GT134</f>
        <v/>
      </c>
      <c r="BC134" s="230" t="str">
        <f>'1'!GU134</f>
        <v/>
      </c>
      <c r="BD134" s="236">
        <f>'1'!HG134</f>
        <v>5</v>
      </c>
      <c r="BE134" s="39">
        <f>'1'!HH134</f>
        <v>0</v>
      </c>
      <c r="BF134" s="231" t="str">
        <f>'1'!HJ134</f>
        <v/>
      </c>
      <c r="BG134" s="231" t="str">
        <f>'1'!HK134</f>
        <v/>
      </c>
      <c r="BH134" s="233" t="str">
        <f>'1'!HW134</f>
        <v/>
      </c>
      <c r="BI134" s="27">
        <f>'1'!HX134</f>
        <v>0</v>
      </c>
      <c r="BJ134" s="230" t="str">
        <f>'1'!HZ134</f>
        <v/>
      </c>
      <c r="BK134" s="230" t="str">
        <f>'1'!IA134</f>
        <v/>
      </c>
      <c r="BL134" s="236" t="str">
        <f>'1'!IM134</f>
        <v/>
      </c>
      <c r="BM134" s="39">
        <f>'1'!IN134</f>
        <v>0</v>
      </c>
      <c r="BN134" s="231" t="str">
        <f>'1'!IP134</f>
        <v/>
      </c>
      <c r="BO134" s="231" t="str">
        <f>'1'!IQ134</f>
        <v/>
      </c>
      <c r="BP134" s="233" t="str">
        <f>'1'!JC134</f>
        <v/>
      </c>
      <c r="BQ134" s="27">
        <f>'1'!JD134</f>
        <v>0</v>
      </c>
      <c r="BR134" s="230" t="str">
        <f>'1'!JF134</f>
        <v/>
      </c>
      <c r="BS134" s="230" t="str">
        <f>'1'!JG134</f>
        <v/>
      </c>
      <c r="BT134" s="236" t="str">
        <f>'1'!JS134</f>
        <v/>
      </c>
      <c r="BU134" s="39">
        <f>'1'!JT134</f>
        <v>0</v>
      </c>
      <c r="BV134" s="231" t="str">
        <f>'1'!JV134</f>
        <v/>
      </c>
      <c r="BW134" s="231" t="str">
        <f>'1'!JW134</f>
        <v/>
      </c>
      <c r="BX134" s="233" t="str">
        <f>'1'!KI134</f>
        <v/>
      </c>
      <c r="BY134" s="27">
        <f>'1'!KJ134</f>
        <v>0</v>
      </c>
      <c r="BZ134" s="230" t="str">
        <f>'1'!KL134</f>
        <v/>
      </c>
      <c r="CA134" s="230" t="str">
        <f>'1'!KM134</f>
        <v/>
      </c>
      <c r="CB134" s="236" t="str">
        <f>'1'!KY134</f>
        <v/>
      </c>
      <c r="CC134" s="39">
        <f>'1'!KZ134</f>
        <v>0</v>
      </c>
      <c r="CD134" s="231" t="str">
        <f>'1'!LB134</f>
        <v/>
      </c>
      <c r="CE134" s="231" t="str">
        <f>'1'!LC134</f>
        <v/>
      </c>
      <c r="CF134" s="231"/>
      <c r="CG134" s="231"/>
      <c r="CH134" s="233" t="str">
        <f t="shared" si="208"/>
        <v/>
      </c>
      <c r="CI134" s="26">
        <f>'1'!HX134</f>
        <v>0</v>
      </c>
      <c r="CJ134" s="24" t="str">
        <f>'1'!HZ134</f>
        <v/>
      </c>
      <c r="CK134" s="234" t="str">
        <f>'1'!IA134</f>
        <v/>
      </c>
      <c r="CL134" s="236" t="str">
        <f t="shared" si="209"/>
        <v/>
      </c>
      <c r="CM134" s="38">
        <f>'1'!IN134</f>
        <v>0</v>
      </c>
      <c r="CN134" s="36" t="str">
        <f>'1'!IP134</f>
        <v/>
      </c>
      <c r="CO134" s="235" t="str">
        <f>'1'!IQ134</f>
        <v/>
      </c>
      <c r="CP134" s="233" t="str">
        <f t="shared" si="210"/>
        <v/>
      </c>
      <c r="CQ134" s="26">
        <f>'1'!JD134</f>
        <v>0</v>
      </c>
      <c r="CR134" s="24" t="str">
        <f>'1'!JF134</f>
        <v/>
      </c>
      <c r="CS134" s="234" t="str">
        <f>'1'!JG134</f>
        <v/>
      </c>
      <c r="CT134" s="236" t="str">
        <f t="shared" si="211"/>
        <v/>
      </c>
      <c r="CU134" s="38">
        <f>'1'!JT134</f>
        <v>0</v>
      </c>
      <c r="CV134" s="36" t="str">
        <f>'1'!JV134</f>
        <v/>
      </c>
      <c r="CW134" s="235" t="str">
        <f>'1'!JW134</f>
        <v/>
      </c>
      <c r="CX134" s="233" t="str">
        <f t="shared" si="212"/>
        <v>#REF!</v>
      </c>
      <c r="CY134" s="24">
        <f>'1'!KJ134</f>
        <v>0</v>
      </c>
      <c r="CZ134" s="24" t="str">
        <f>'1'!KL134</f>
        <v/>
      </c>
      <c r="DA134" s="24" t="str">
        <f>'1'!KM134</f>
        <v/>
      </c>
      <c r="DB134" s="236" t="str">
        <f t="shared" si="213"/>
        <v>#REF!</v>
      </c>
      <c r="DC134" s="36">
        <f>'1'!KZ134</f>
        <v>0</v>
      </c>
      <c r="DD134" s="36" t="str">
        <f>'1'!LB134</f>
        <v/>
      </c>
      <c r="DE134" s="36" t="str">
        <f>'1'!LC134</f>
        <v/>
      </c>
      <c r="DF134" s="233" t="str">
        <f t="shared" si="214"/>
        <v>#REF!</v>
      </c>
      <c r="DG134" s="24" t="str">
        <f t="shared" ref="DG134:DI134" si="534">#REF!</f>
        <v>#REF!</v>
      </c>
      <c r="DH134" s="24" t="str">
        <f t="shared" si="534"/>
        <v>#REF!</v>
      </c>
      <c r="DI134" s="24" t="str">
        <f t="shared" si="534"/>
        <v>#REF!</v>
      </c>
      <c r="DJ134" s="236" t="str">
        <f t="shared" si="216"/>
        <v>#REF!</v>
      </c>
      <c r="DK134" s="36" t="str">
        <f t="shared" ref="DK134:DM134" si="535">#REF!</f>
        <v>#REF!</v>
      </c>
      <c r="DL134" s="36" t="str">
        <f t="shared" si="535"/>
        <v>#REF!</v>
      </c>
      <c r="DM134" s="36" t="str">
        <f t="shared" si="535"/>
        <v>#REF!</v>
      </c>
      <c r="DN134" s="159" t="str">
        <f t="shared" si="218"/>
        <v>#REF!</v>
      </c>
      <c r="DO134" s="24" t="str">
        <f t="shared" ref="DO134:DQ134" si="536">#REF!</f>
        <v>#REF!</v>
      </c>
      <c r="DP134" s="24" t="str">
        <f t="shared" si="536"/>
        <v>#REF!</v>
      </c>
      <c r="DQ134" s="24" t="str">
        <f t="shared" si="536"/>
        <v>#REF!</v>
      </c>
      <c r="DR134" s="209" t="str">
        <f t="shared" si="220"/>
        <v>#REF!</v>
      </c>
      <c r="DS134" s="210" t="str">
        <f t="shared" si="13"/>
        <v>#REF!</v>
      </c>
      <c r="DT134" s="210" t="str">
        <f t="shared" ref="DT134:DU134" si="537">#REF!</f>
        <v>#REF!</v>
      </c>
      <c r="DU134" s="210" t="str">
        <f t="shared" si="537"/>
        <v>#REF!</v>
      </c>
    </row>
    <row r="135" ht="15.75" customHeight="1">
      <c r="A135" s="228">
        <f>'1'!A135</f>
        <v>46236</v>
      </c>
      <c r="B135" s="229" t="str">
        <f>'1'!B135</f>
        <v>日</v>
      </c>
      <c r="C135" s="232">
        <f>'1'!C135</f>
        <v>0</v>
      </c>
      <c r="D135" s="233">
        <f>'1'!G135</f>
        <v>1</v>
      </c>
      <c r="E135" s="27">
        <f>'1'!H135</f>
        <v>0</v>
      </c>
      <c r="F135" s="230" t="str">
        <f>'1'!J135</f>
        <v/>
      </c>
      <c r="G135" s="230" t="str">
        <f>'1'!K135</f>
        <v/>
      </c>
      <c r="H135" s="236">
        <f>'1'!W135</f>
        <v>1</v>
      </c>
      <c r="I135" s="39">
        <f>'1'!X135</f>
        <v>0</v>
      </c>
      <c r="J135" s="231" t="str">
        <f>'1'!Z135</f>
        <v/>
      </c>
      <c r="K135" s="231" t="str">
        <f>'1'!AA135</f>
        <v/>
      </c>
      <c r="L135" s="233">
        <f>'1'!AM135</f>
        <v>2</v>
      </c>
      <c r="M135" s="27">
        <f>'1'!AN135</f>
        <v>0</v>
      </c>
      <c r="N135" s="230" t="str">
        <f>'1'!AP135</f>
        <v/>
      </c>
      <c r="O135" s="230" t="str">
        <f>'1'!AQ135</f>
        <v/>
      </c>
      <c r="P135" s="236">
        <f>'1'!BC135</f>
        <v>4</v>
      </c>
      <c r="Q135" s="39">
        <f>'1'!BD135</f>
        <v>0</v>
      </c>
      <c r="R135" s="231" t="str">
        <f>'1'!BF135</f>
        <v/>
      </c>
      <c r="S135" s="231" t="str">
        <f>'1'!BG135</f>
        <v/>
      </c>
      <c r="T135" s="233">
        <f>'1'!BS135</f>
        <v>4</v>
      </c>
      <c r="U135" s="27">
        <f>'1'!BT135</f>
        <v>0</v>
      </c>
      <c r="V135" s="230" t="str">
        <f>'1'!BV135</f>
        <v/>
      </c>
      <c r="W135" s="230" t="str">
        <f>'1'!BW135</f>
        <v/>
      </c>
      <c r="X135" s="236">
        <f>'1'!CI135</f>
        <v>2</v>
      </c>
      <c r="Y135" s="39">
        <f>'1'!CJ135</f>
        <v>0</v>
      </c>
      <c r="Z135" s="231" t="str">
        <f>'1'!CL135</f>
        <v/>
      </c>
      <c r="AA135" s="231" t="str">
        <f>'1'!CM135</f>
        <v/>
      </c>
      <c r="AB135" s="233">
        <f>'1'!CY135</f>
        <v>2</v>
      </c>
      <c r="AC135" s="27">
        <f>'1'!CZ135</f>
        <v>0</v>
      </c>
      <c r="AD135" s="226" t="str">
        <f>'1'!DB135</f>
        <v/>
      </c>
      <c r="AE135" s="230" t="str">
        <f>'1'!DC135</f>
        <v/>
      </c>
      <c r="AF135" s="236">
        <f>'1'!DO135</f>
        <v>2</v>
      </c>
      <c r="AG135" s="39">
        <f>'1'!DP135</f>
        <v>0</v>
      </c>
      <c r="AH135" s="231" t="str">
        <f>'1'!DR135</f>
        <v/>
      </c>
      <c r="AI135" s="231" t="str">
        <f>'1'!DS135</f>
        <v/>
      </c>
      <c r="AJ135" s="233">
        <f>'1'!EE135</f>
        <v>5</v>
      </c>
      <c r="AK135" s="27">
        <f>'1'!EF135</f>
        <v>0</v>
      </c>
      <c r="AL135" s="230" t="str">
        <f>'1'!EH135</f>
        <v/>
      </c>
      <c r="AM135" s="230" t="str">
        <f>'1'!EI135</f>
        <v/>
      </c>
      <c r="AN135" s="236">
        <f>'1'!EU135</f>
        <v>19</v>
      </c>
      <c r="AO135" s="39">
        <f>'1'!EV135</f>
        <v>0</v>
      </c>
      <c r="AP135" s="231" t="str">
        <f>'1'!EX135</f>
        <v/>
      </c>
      <c r="AQ135" s="231" t="str">
        <f>'1'!EY135</f>
        <v/>
      </c>
      <c r="AR135" s="233">
        <f>'1'!FK135</f>
        <v>4</v>
      </c>
      <c r="AS135" s="27">
        <f>'1'!FL135</f>
        <v>0</v>
      </c>
      <c r="AT135" s="230" t="str">
        <f>'1'!FN135</f>
        <v/>
      </c>
      <c r="AU135" s="230" t="str">
        <f>'1'!FO135</f>
        <v/>
      </c>
      <c r="AV135" s="236">
        <f>'1'!GA135</f>
        <v>2</v>
      </c>
      <c r="AW135" s="39">
        <f>'1'!GB135</f>
        <v>0</v>
      </c>
      <c r="AX135" s="231" t="str">
        <f>'1'!GD135</f>
        <v/>
      </c>
      <c r="AY135" s="231" t="str">
        <f>'1'!GE135</f>
        <v/>
      </c>
      <c r="AZ135" s="233">
        <f>'1'!GQ135</f>
        <v>3</v>
      </c>
      <c r="BA135" s="27">
        <f>'1'!GR135</f>
        <v>0</v>
      </c>
      <c r="BB135" s="230" t="str">
        <f>'1'!GT135</f>
        <v/>
      </c>
      <c r="BC135" s="230" t="str">
        <f>'1'!GU135</f>
        <v/>
      </c>
      <c r="BD135" s="236">
        <f>'1'!HG135</f>
        <v>5</v>
      </c>
      <c r="BE135" s="39">
        <f>'1'!HH135</f>
        <v>0</v>
      </c>
      <c r="BF135" s="231" t="str">
        <f>'1'!HJ135</f>
        <v/>
      </c>
      <c r="BG135" s="231" t="str">
        <f>'1'!HK135</f>
        <v/>
      </c>
      <c r="BH135" s="233" t="str">
        <f>'1'!HW135</f>
        <v/>
      </c>
      <c r="BI135" s="27">
        <f>'1'!HX135</f>
        <v>0</v>
      </c>
      <c r="BJ135" s="230" t="str">
        <f>'1'!HZ135</f>
        <v/>
      </c>
      <c r="BK135" s="230" t="str">
        <f>'1'!IA135</f>
        <v/>
      </c>
      <c r="BL135" s="236" t="str">
        <f>'1'!IM135</f>
        <v/>
      </c>
      <c r="BM135" s="39">
        <f>'1'!IN135</f>
        <v>0</v>
      </c>
      <c r="BN135" s="231" t="str">
        <f>'1'!IP135</f>
        <v/>
      </c>
      <c r="BO135" s="231" t="str">
        <f>'1'!IQ135</f>
        <v/>
      </c>
      <c r="BP135" s="233" t="str">
        <f>'1'!JC135</f>
        <v/>
      </c>
      <c r="BQ135" s="27">
        <f>'1'!JD135</f>
        <v>0</v>
      </c>
      <c r="BR135" s="230" t="str">
        <f>'1'!JF135</f>
        <v/>
      </c>
      <c r="BS135" s="230" t="str">
        <f>'1'!JG135</f>
        <v/>
      </c>
      <c r="BT135" s="236" t="str">
        <f>'1'!JS135</f>
        <v/>
      </c>
      <c r="BU135" s="39">
        <f>'1'!JT135</f>
        <v>0</v>
      </c>
      <c r="BV135" s="231" t="str">
        <f>'1'!JV135</f>
        <v/>
      </c>
      <c r="BW135" s="231" t="str">
        <f>'1'!JW135</f>
        <v/>
      </c>
      <c r="BX135" s="233" t="str">
        <f>'1'!KI135</f>
        <v/>
      </c>
      <c r="BY135" s="27">
        <f>'1'!KJ135</f>
        <v>0</v>
      </c>
      <c r="BZ135" s="230" t="str">
        <f>'1'!KL135</f>
        <v/>
      </c>
      <c r="CA135" s="230" t="str">
        <f>'1'!KM135</f>
        <v/>
      </c>
      <c r="CB135" s="236" t="str">
        <f>'1'!KY135</f>
        <v/>
      </c>
      <c r="CC135" s="39">
        <f>'1'!KZ135</f>
        <v>0</v>
      </c>
      <c r="CD135" s="231" t="str">
        <f>'1'!LB135</f>
        <v/>
      </c>
      <c r="CE135" s="231" t="str">
        <f>'1'!LC135</f>
        <v/>
      </c>
      <c r="CF135" s="231"/>
      <c r="CG135" s="231"/>
      <c r="CH135" s="233" t="str">
        <f t="shared" si="208"/>
        <v/>
      </c>
      <c r="CI135" s="26">
        <f>'1'!HX135</f>
        <v>0</v>
      </c>
      <c r="CJ135" s="24" t="str">
        <f>'1'!HZ135</f>
        <v/>
      </c>
      <c r="CK135" s="234" t="str">
        <f>'1'!IA135</f>
        <v/>
      </c>
      <c r="CL135" s="236" t="str">
        <f t="shared" si="209"/>
        <v/>
      </c>
      <c r="CM135" s="38">
        <f>'1'!IN135</f>
        <v>0</v>
      </c>
      <c r="CN135" s="36" t="str">
        <f>'1'!IP135</f>
        <v/>
      </c>
      <c r="CO135" s="235" t="str">
        <f>'1'!IQ135</f>
        <v/>
      </c>
      <c r="CP135" s="233" t="str">
        <f t="shared" si="210"/>
        <v/>
      </c>
      <c r="CQ135" s="26">
        <f>'1'!JD135</f>
        <v>0</v>
      </c>
      <c r="CR135" s="24" t="str">
        <f>'1'!JF135</f>
        <v/>
      </c>
      <c r="CS135" s="234" t="str">
        <f>'1'!JG135</f>
        <v/>
      </c>
      <c r="CT135" s="236" t="str">
        <f t="shared" si="211"/>
        <v/>
      </c>
      <c r="CU135" s="38">
        <f>'1'!JT135</f>
        <v>0</v>
      </c>
      <c r="CV135" s="36" t="str">
        <f>'1'!JV135</f>
        <v/>
      </c>
      <c r="CW135" s="235" t="str">
        <f>'1'!JW135</f>
        <v/>
      </c>
      <c r="CX135" s="233" t="str">
        <f t="shared" si="212"/>
        <v>#REF!</v>
      </c>
      <c r="CY135" s="24">
        <f>'1'!KJ135</f>
        <v>0</v>
      </c>
      <c r="CZ135" s="24" t="str">
        <f>'1'!KL135</f>
        <v/>
      </c>
      <c r="DA135" s="24" t="str">
        <f>'1'!KM135</f>
        <v/>
      </c>
      <c r="DB135" s="236" t="str">
        <f t="shared" si="213"/>
        <v>#REF!</v>
      </c>
      <c r="DC135" s="36">
        <f>'1'!KZ135</f>
        <v>0</v>
      </c>
      <c r="DD135" s="36" t="str">
        <f>'1'!LB135</f>
        <v/>
      </c>
      <c r="DE135" s="36" t="str">
        <f>'1'!LC135</f>
        <v/>
      </c>
      <c r="DF135" s="233" t="str">
        <f t="shared" si="214"/>
        <v>#REF!</v>
      </c>
      <c r="DG135" s="24" t="str">
        <f t="shared" ref="DG135:DI135" si="538">#REF!</f>
        <v>#REF!</v>
      </c>
      <c r="DH135" s="24" t="str">
        <f t="shared" si="538"/>
        <v>#REF!</v>
      </c>
      <c r="DI135" s="24" t="str">
        <f t="shared" si="538"/>
        <v>#REF!</v>
      </c>
      <c r="DJ135" s="236" t="str">
        <f t="shared" si="216"/>
        <v>#REF!</v>
      </c>
      <c r="DK135" s="36" t="str">
        <f t="shared" ref="DK135:DM135" si="539">#REF!</f>
        <v>#REF!</v>
      </c>
      <c r="DL135" s="36" t="str">
        <f t="shared" si="539"/>
        <v>#REF!</v>
      </c>
      <c r="DM135" s="36" t="str">
        <f t="shared" si="539"/>
        <v>#REF!</v>
      </c>
      <c r="DN135" s="159" t="str">
        <f t="shared" si="218"/>
        <v>#REF!</v>
      </c>
      <c r="DO135" s="24" t="str">
        <f t="shared" ref="DO135:DQ135" si="540">#REF!</f>
        <v>#REF!</v>
      </c>
      <c r="DP135" s="24" t="str">
        <f t="shared" si="540"/>
        <v>#REF!</v>
      </c>
      <c r="DQ135" s="24" t="str">
        <f t="shared" si="540"/>
        <v>#REF!</v>
      </c>
      <c r="DR135" s="209" t="str">
        <f t="shared" si="220"/>
        <v>#REF!</v>
      </c>
      <c r="DS135" s="210" t="str">
        <f t="shared" si="13"/>
        <v>#REF!</v>
      </c>
      <c r="DT135" s="210" t="str">
        <f t="shared" ref="DT135:DU135" si="541">#REF!</f>
        <v>#REF!</v>
      </c>
      <c r="DU135" s="210" t="str">
        <f t="shared" si="541"/>
        <v>#REF!</v>
      </c>
    </row>
    <row r="136" ht="15.75" customHeight="1">
      <c r="A136" s="228">
        <f>'1'!A136</f>
        <v>46237</v>
      </c>
      <c r="B136" s="229" t="str">
        <f>'1'!B136</f>
        <v>月</v>
      </c>
      <c r="C136" s="232">
        <f>'1'!C136</f>
        <v>0</v>
      </c>
      <c r="D136" s="233">
        <f>'1'!G136</f>
        <v>1</v>
      </c>
      <c r="E136" s="27">
        <f>'1'!H136</f>
        <v>0</v>
      </c>
      <c r="F136" s="230" t="str">
        <f>'1'!J136</f>
        <v/>
      </c>
      <c r="G136" s="230" t="str">
        <f>'1'!K136</f>
        <v/>
      </c>
      <c r="H136" s="236">
        <f>'1'!W136</f>
        <v>1</v>
      </c>
      <c r="I136" s="39">
        <f>'1'!X136</f>
        <v>0</v>
      </c>
      <c r="J136" s="231" t="str">
        <f>'1'!Z136</f>
        <v/>
      </c>
      <c r="K136" s="231" t="str">
        <f>'1'!AA136</f>
        <v/>
      </c>
      <c r="L136" s="233">
        <f>'1'!AM136</f>
        <v>2</v>
      </c>
      <c r="M136" s="27">
        <f>'1'!AN136</f>
        <v>0</v>
      </c>
      <c r="N136" s="230" t="str">
        <f>'1'!AP136</f>
        <v/>
      </c>
      <c r="O136" s="230" t="str">
        <f>'1'!AQ136</f>
        <v/>
      </c>
      <c r="P136" s="236">
        <f>'1'!BC136</f>
        <v>4</v>
      </c>
      <c r="Q136" s="39">
        <f>'1'!BD136</f>
        <v>0</v>
      </c>
      <c r="R136" s="231" t="str">
        <f>'1'!BF136</f>
        <v/>
      </c>
      <c r="S136" s="231" t="str">
        <f>'1'!BG136</f>
        <v/>
      </c>
      <c r="T136" s="233">
        <f>'1'!BS136</f>
        <v>4</v>
      </c>
      <c r="U136" s="27">
        <f>'1'!BT136</f>
        <v>0</v>
      </c>
      <c r="V136" s="230" t="str">
        <f>'1'!BV136</f>
        <v/>
      </c>
      <c r="W136" s="230" t="str">
        <f>'1'!BW136</f>
        <v/>
      </c>
      <c r="X136" s="236">
        <f>'1'!CI136</f>
        <v>2</v>
      </c>
      <c r="Y136" s="39">
        <f>'1'!CJ136</f>
        <v>0</v>
      </c>
      <c r="Z136" s="231" t="str">
        <f>'1'!CL136</f>
        <v/>
      </c>
      <c r="AA136" s="231" t="str">
        <f>'1'!CM136</f>
        <v/>
      </c>
      <c r="AB136" s="233">
        <f>'1'!CY136</f>
        <v>2</v>
      </c>
      <c r="AC136" s="27">
        <f>'1'!CZ136</f>
        <v>0</v>
      </c>
      <c r="AD136" s="226" t="str">
        <f>'1'!DB136</f>
        <v/>
      </c>
      <c r="AE136" s="230" t="str">
        <f>'1'!DC136</f>
        <v/>
      </c>
      <c r="AF136" s="236">
        <f>'1'!DO136</f>
        <v>2</v>
      </c>
      <c r="AG136" s="39">
        <f>'1'!DP136</f>
        <v>0</v>
      </c>
      <c r="AH136" s="231" t="str">
        <f>'1'!DR136</f>
        <v/>
      </c>
      <c r="AI136" s="231" t="str">
        <f>'1'!DS136</f>
        <v/>
      </c>
      <c r="AJ136" s="233">
        <f>'1'!EE136</f>
        <v>5</v>
      </c>
      <c r="AK136" s="27">
        <f>'1'!EF136</f>
        <v>0</v>
      </c>
      <c r="AL136" s="230" t="str">
        <f>'1'!EH136</f>
        <v/>
      </c>
      <c r="AM136" s="230" t="str">
        <f>'1'!EI136</f>
        <v/>
      </c>
      <c r="AN136" s="236">
        <f>'1'!EU136</f>
        <v>19</v>
      </c>
      <c r="AO136" s="39">
        <f>'1'!EV136</f>
        <v>0</v>
      </c>
      <c r="AP136" s="231" t="str">
        <f>'1'!EX136</f>
        <v/>
      </c>
      <c r="AQ136" s="231" t="str">
        <f>'1'!EY136</f>
        <v/>
      </c>
      <c r="AR136" s="233">
        <f>'1'!FK136</f>
        <v>4</v>
      </c>
      <c r="AS136" s="27">
        <f>'1'!FL136</f>
        <v>0</v>
      </c>
      <c r="AT136" s="230" t="str">
        <f>'1'!FN136</f>
        <v/>
      </c>
      <c r="AU136" s="230" t="str">
        <f>'1'!FO136</f>
        <v/>
      </c>
      <c r="AV136" s="236">
        <f>'1'!GA136</f>
        <v>2</v>
      </c>
      <c r="AW136" s="39">
        <f>'1'!GB136</f>
        <v>0</v>
      </c>
      <c r="AX136" s="231" t="str">
        <f>'1'!GD136</f>
        <v/>
      </c>
      <c r="AY136" s="231" t="str">
        <f>'1'!GE136</f>
        <v/>
      </c>
      <c r="AZ136" s="233">
        <f>'1'!GQ136</f>
        <v>3</v>
      </c>
      <c r="BA136" s="27">
        <f>'1'!GR136</f>
        <v>0</v>
      </c>
      <c r="BB136" s="230" t="str">
        <f>'1'!GT136</f>
        <v/>
      </c>
      <c r="BC136" s="230" t="str">
        <f>'1'!GU136</f>
        <v/>
      </c>
      <c r="BD136" s="236">
        <f>'1'!HG136</f>
        <v>5</v>
      </c>
      <c r="BE136" s="39">
        <f>'1'!HH136</f>
        <v>0</v>
      </c>
      <c r="BF136" s="231" t="str">
        <f>'1'!HJ136</f>
        <v/>
      </c>
      <c r="BG136" s="231" t="str">
        <f>'1'!HK136</f>
        <v/>
      </c>
      <c r="BH136" s="233" t="str">
        <f>'1'!HW136</f>
        <v/>
      </c>
      <c r="BI136" s="27">
        <f>'1'!HX136</f>
        <v>0</v>
      </c>
      <c r="BJ136" s="230" t="str">
        <f>'1'!HZ136</f>
        <v/>
      </c>
      <c r="BK136" s="230" t="str">
        <f>'1'!IA136</f>
        <v/>
      </c>
      <c r="BL136" s="236" t="str">
        <f>'1'!IM136</f>
        <v/>
      </c>
      <c r="BM136" s="39">
        <f>'1'!IN136</f>
        <v>0</v>
      </c>
      <c r="BN136" s="231" t="str">
        <f>'1'!IP136</f>
        <v/>
      </c>
      <c r="BO136" s="231" t="str">
        <f>'1'!IQ136</f>
        <v/>
      </c>
      <c r="BP136" s="233" t="str">
        <f>'1'!JC136</f>
        <v/>
      </c>
      <c r="BQ136" s="27">
        <f>'1'!JD136</f>
        <v>0</v>
      </c>
      <c r="BR136" s="230" t="str">
        <f>'1'!JF136</f>
        <v/>
      </c>
      <c r="BS136" s="230" t="str">
        <f>'1'!JG136</f>
        <v/>
      </c>
      <c r="BT136" s="236" t="str">
        <f>'1'!JS136</f>
        <v/>
      </c>
      <c r="BU136" s="39">
        <f>'1'!JT136</f>
        <v>0</v>
      </c>
      <c r="BV136" s="231" t="str">
        <f>'1'!JV136</f>
        <v/>
      </c>
      <c r="BW136" s="231" t="str">
        <f>'1'!JW136</f>
        <v/>
      </c>
      <c r="BX136" s="233" t="str">
        <f>'1'!KI136</f>
        <v/>
      </c>
      <c r="BY136" s="27">
        <f>'1'!KJ136</f>
        <v>0</v>
      </c>
      <c r="BZ136" s="230" t="str">
        <f>'1'!KL136</f>
        <v/>
      </c>
      <c r="CA136" s="230" t="str">
        <f>'1'!KM136</f>
        <v/>
      </c>
      <c r="CB136" s="236" t="str">
        <f>'1'!KY136</f>
        <v/>
      </c>
      <c r="CC136" s="39">
        <f>'1'!KZ136</f>
        <v>0</v>
      </c>
      <c r="CD136" s="231" t="str">
        <f>'1'!LB136</f>
        <v/>
      </c>
      <c r="CE136" s="231" t="str">
        <f>'1'!LC136</f>
        <v/>
      </c>
      <c r="CF136" s="231"/>
      <c r="CG136" s="231"/>
      <c r="CH136" s="233" t="str">
        <f t="shared" si="208"/>
        <v/>
      </c>
      <c r="CI136" s="26">
        <f>'1'!HX136</f>
        <v>0</v>
      </c>
      <c r="CJ136" s="24" t="str">
        <f>'1'!HZ136</f>
        <v/>
      </c>
      <c r="CK136" s="234" t="str">
        <f>'1'!IA136</f>
        <v/>
      </c>
      <c r="CL136" s="236" t="str">
        <f t="shared" si="209"/>
        <v/>
      </c>
      <c r="CM136" s="38">
        <f>'1'!IN136</f>
        <v>0</v>
      </c>
      <c r="CN136" s="36" t="str">
        <f>'1'!IP136</f>
        <v/>
      </c>
      <c r="CO136" s="235" t="str">
        <f>'1'!IQ136</f>
        <v/>
      </c>
      <c r="CP136" s="233" t="str">
        <f t="shared" si="210"/>
        <v/>
      </c>
      <c r="CQ136" s="26">
        <f>'1'!JD136</f>
        <v>0</v>
      </c>
      <c r="CR136" s="24" t="str">
        <f>'1'!JF136</f>
        <v/>
      </c>
      <c r="CS136" s="234" t="str">
        <f>'1'!JG136</f>
        <v/>
      </c>
      <c r="CT136" s="236" t="str">
        <f t="shared" si="211"/>
        <v/>
      </c>
      <c r="CU136" s="38">
        <f>'1'!JT136</f>
        <v>0</v>
      </c>
      <c r="CV136" s="36" t="str">
        <f>'1'!JV136</f>
        <v/>
      </c>
      <c r="CW136" s="235" t="str">
        <f>'1'!JW136</f>
        <v/>
      </c>
      <c r="CX136" s="233" t="str">
        <f t="shared" si="212"/>
        <v>#REF!</v>
      </c>
      <c r="CY136" s="24">
        <f>'1'!KJ136</f>
        <v>0</v>
      </c>
      <c r="CZ136" s="24" t="str">
        <f>'1'!KL136</f>
        <v/>
      </c>
      <c r="DA136" s="24" t="str">
        <f>'1'!KM136</f>
        <v/>
      </c>
      <c r="DB136" s="236" t="str">
        <f t="shared" si="213"/>
        <v>#REF!</v>
      </c>
      <c r="DC136" s="36">
        <f>'1'!KZ136</f>
        <v>0</v>
      </c>
      <c r="DD136" s="36" t="str">
        <f>'1'!LB136</f>
        <v/>
      </c>
      <c r="DE136" s="36" t="str">
        <f>'1'!LC136</f>
        <v/>
      </c>
      <c r="DF136" s="233" t="str">
        <f t="shared" si="214"/>
        <v>#REF!</v>
      </c>
      <c r="DG136" s="24" t="str">
        <f t="shared" ref="DG136:DI136" si="542">#REF!</f>
        <v>#REF!</v>
      </c>
      <c r="DH136" s="24" t="str">
        <f t="shared" si="542"/>
        <v>#REF!</v>
      </c>
      <c r="DI136" s="24" t="str">
        <f t="shared" si="542"/>
        <v>#REF!</v>
      </c>
      <c r="DJ136" s="236" t="str">
        <f t="shared" si="216"/>
        <v>#REF!</v>
      </c>
      <c r="DK136" s="36" t="str">
        <f t="shared" ref="DK136:DM136" si="543">#REF!</f>
        <v>#REF!</v>
      </c>
      <c r="DL136" s="36" t="str">
        <f t="shared" si="543"/>
        <v>#REF!</v>
      </c>
      <c r="DM136" s="36" t="str">
        <f t="shared" si="543"/>
        <v>#REF!</v>
      </c>
      <c r="DN136" s="159" t="str">
        <f t="shared" si="218"/>
        <v>#REF!</v>
      </c>
      <c r="DO136" s="24" t="str">
        <f t="shared" ref="DO136:DQ136" si="544">#REF!</f>
        <v>#REF!</v>
      </c>
      <c r="DP136" s="24" t="str">
        <f t="shared" si="544"/>
        <v>#REF!</v>
      </c>
      <c r="DQ136" s="24" t="str">
        <f t="shared" si="544"/>
        <v>#REF!</v>
      </c>
      <c r="DR136" s="209" t="str">
        <f t="shared" si="220"/>
        <v>#REF!</v>
      </c>
      <c r="DS136" s="210" t="str">
        <f t="shared" si="13"/>
        <v>#REF!</v>
      </c>
      <c r="DT136" s="210" t="str">
        <f t="shared" ref="DT136:DU136" si="545">#REF!</f>
        <v>#REF!</v>
      </c>
      <c r="DU136" s="210" t="str">
        <f t="shared" si="545"/>
        <v>#REF!</v>
      </c>
    </row>
    <row r="137" ht="15.75" customHeight="1">
      <c r="A137" s="228">
        <f>'1'!A137</f>
        <v>46238</v>
      </c>
      <c r="B137" s="229" t="str">
        <f>'1'!B137</f>
        <v>火</v>
      </c>
      <c r="C137" s="232">
        <f>'1'!C137</f>
        <v>0</v>
      </c>
      <c r="D137" s="233">
        <f>'1'!G137</f>
        <v>1</v>
      </c>
      <c r="E137" s="27">
        <f>'1'!H137</f>
        <v>0</v>
      </c>
      <c r="F137" s="230" t="str">
        <f>'1'!J137</f>
        <v/>
      </c>
      <c r="G137" s="230" t="str">
        <f>'1'!K137</f>
        <v/>
      </c>
      <c r="H137" s="236">
        <f>'1'!W137</f>
        <v>1</v>
      </c>
      <c r="I137" s="39">
        <f>'1'!X137</f>
        <v>0</v>
      </c>
      <c r="J137" s="231" t="str">
        <f>'1'!Z137</f>
        <v/>
      </c>
      <c r="K137" s="231" t="str">
        <f>'1'!AA137</f>
        <v/>
      </c>
      <c r="L137" s="233">
        <f>'1'!AM137</f>
        <v>2</v>
      </c>
      <c r="M137" s="27">
        <f>'1'!AN137</f>
        <v>0</v>
      </c>
      <c r="N137" s="230" t="str">
        <f>'1'!AP137</f>
        <v/>
      </c>
      <c r="O137" s="230" t="str">
        <f>'1'!AQ137</f>
        <v/>
      </c>
      <c r="P137" s="236">
        <f>'1'!BC137</f>
        <v>4</v>
      </c>
      <c r="Q137" s="39">
        <f>'1'!BD137</f>
        <v>0</v>
      </c>
      <c r="R137" s="231" t="str">
        <f>'1'!BF137</f>
        <v/>
      </c>
      <c r="S137" s="231" t="str">
        <f>'1'!BG137</f>
        <v/>
      </c>
      <c r="T137" s="233">
        <f>'1'!BS137</f>
        <v>4</v>
      </c>
      <c r="U137" s="27">
        <f>'1'!BT137</f>
        <v>0</v>
      </c>
      <c r="V137" s="230" t="str">
        <f>'1'!BV137</f>
        <v/>
      </c>
      <c r="W137" s="230" t="str">
        <f>'1'!BW137</f>
        <v/>
      </c>
      <c r="X137" s="236">
        <f>'1'!CI137</f>
        <v>2</v>
      </c>
      <c r="Y137" s="39">
        <f>'1'!CJ137</f>
        <v>0</v>
      </c>
      <c r="Z137" s="231" t="str">
        <f>'1'!CL137</f>
        <v/>
      </c>
      <c r="AA137" s="231" t="str">
        <f>'1'!CM137</f>
        <v/>
      </c>
      <c r="AB137" s="233">
        <f>'1'!CY137</f>
        <v>2</v>
      </c>
      <c r="AC137" s="27">
        <f>'1'!CZ137</f>
        <v>0</v>
      </c>
      <c r="AD137" s="226" t="str">
        <f>'1'!DB137</f>
        <v/>
      </c>
      <c r="AE137" s="230" t="str">
        <f>'1'!DC137</f>
        <v/>
      </c>
      <c r="AF137" s="236">
        <f>'1'!DO137</f>
        <v>2</v>
      </c>
      <c r="AG137" s="39">
        <f>'1'!DP137</f>
        <v>0</v>
      </c>
      <c r="AH137" s="231" t="str">
        <f>'1'!DR137</f>
        <v/>
      </c>
      <c r="AI137" s="231" t="str">
        <f>'1'!DS137</f>
        <v/>
      </c>
      <c r="AJ137" s="233">
        <f>'1'!EE137</f>
        <v>5</v>
      </c>
      <c r="AK137" s="27">
        <f>'1'!EF137</f>
        <v>0</v>
      </c>
      <c r="AL137" s="230" t="str">
        <f>'1'!EH137</f>
        <v/>
      </c>
      <c r="AM137" s="230" t="str">
        <f>'1'!EI137</f>
        <v/>
      </c>
      <c r="AN137" s="236">
        <f>'1'!EU137</f>
        <v>19</v>
      </c>
      <c r="AO137" s="39">
        <f>'1'!EV137</f>
        <v>0</v>
      </c>
      <c r="AP137" s="231" t="str">
        <f>'1'!EX137</f>
        <v/>
      </c>
      <c r="AQ137" s="231" t="str">
        <f>'1'!EY137</f>
        <v/>
      </c>
      <c r="AR137" s="233">
        <f>'1'!FK137</f>
        <v>4</v>
      </c>
      <c r="AS137" s="27">
        <f>'1'!FL137</f>
        <v>0</v>
      </c>
      <c r="AT137" s="230" t="str">
        <f>'1'!FN137</f>
        <v/>
      </c>
      <c r="AU137" s="230" t="str">
        <f>'1'!FO137</f>
        <v/>
      </c>
      <c r="AV137" s="236">
        <f>'1'!GA137</f>
        <v>2</v>
      </c>
      <c r="AW137" s="39">
        <f>'1'!GB137</f>
        <v>0</v>
      </c>
      <c r="AX137" s="231" t="str">
        <f>'1'!GD137</f>
        <v/>
      </c>
      <c r="AY137" s="231" t="str">
        <f>'1'!GE137</f>
        <v/>
      </c>
      <c r="AZ137" s="233">
        <f>'1'!GQ137</f>
        <v>3</v>
      </c>
      <c r="BA137" s="27">
        <f>'1'!GR137</f>
        <v>0</v>
      </c>
      <c r="BB137" s="230" t="str">
        <f>'1'!GT137</f>
        <v/>
      </c>
      <c r="BC137" s="230" t="str">
        <f>'1'!GU137</f>
        <v/>
      </c>
      <c r="BD137" s="236">
        <f>'1'!HG137</f>
        <v>5</v>
      </c>
      <c r="BE137" s="39">
        <f>'1'!HH137</f>
        <v>0</v>
      </c>
      <c r="BF137" s="231" t="str">
        <f>'1'!HJ137</f>
        <v/>
      </c>
      <c r="BG137" s="231" t="str">
        <f>'1'!HK137</f>
        <v/>
      </c>
      <c r="BH137" s="233" t="str">
        <f>'1'!HW137</f>
        <v/>
      </c>
      <c r="BI137" s="27">
        <f>'1'!HX137</f>
        <v>0</v>
      </c>
      <c r="BJ137" s="230" t="str">
        <f>'1'!HZ137</f>
        <v/>
      </c>
      <c r="BK137" s="230" t="str">
        <f>'1'!IA137</f>
        <v/>
      </c>
      <c r="BL137" s="236" t="str">
        <f>'1'!IM137</f>
        <v/>
      </c>
      <c r="BM137" s="39">
        <f>'1'!IN137</f>
        <v>0</v>
      </c>
      <c r="BN137" s="231" t="str">
        <f>'1'!IP137</f>
        <v/>
      </c>
      <c r="BO137" s="231" t="str">
        <f>'1'!IQ137</f>
        <v/>
      </c>
      <c r="BP137" s="233" t="str">
        <f>'1'!JC137</f>
        <v/>
      </c>
      <c r="BQ137" s="27">
        <f>'1'!JD137</f>
        <v>0</v>
      </c>
      <c r="BR137" s="230" t="str">
        <f>'1'!JF137</f>
        <v/>
      </c>
      <c r="BS137" s="230" t="str">
        <f>'1'!JG137</f>
        <v/>
      </c>
      <c r="BT137" s="236" t="str">
        <f>'1'!JS137</f>
        <v/>
      </c>
      <c r="BU137" s="39">
        <f>'1'!JT137</f>
        <v>0</v>
      </c>
      <c r="BV137" s="231" t="str">
        <f>'1'!JV137</f>
        <v/>
      </c>
      <c r="BW137" s="231" t="str">
        <f>'1'!JW137</f>
        <v/>
      </c>
      <c r="BX137" s="233" t="str">
        <f>'1'!KI137</f>
        <v/>
      </c>
      <c r="BY137" s="27">
        <f>'1'!KJ137</f>
        <v>0</v>
      </c>
      <c r="BZ137" s="230" t="str">
        <f>'1'!KL137</f>
        <v/>
      </c>
      <c r="CA137" s="230" t="str">
        <f>'1'!KM137</f>
        <v/>
      </c>
      <c r="CB137" s="236" t="str">
        <f>'1'!KY137</f>
        <v/>
      </c>
      <c r="CC137" s="39">
        <f>'1'!KZ137</f>
        <v>0</v>
      </c>
      <c r="CD137" s="231" t="str">
        <f>'1'!LB137</f>
        <v/>
      </c>
      <c r="CE137" s="231" t="str">
        <f>'1'!LC137</f>
        <v/>
      </c>
      <c r="CF137" s="231"/>
      <c r="CG137" s="231"/>
      <c r="CH137" s="233" t="str">
        <f t="shared" si="208"/>
        <v/>
      </c>
      <c r="CI137" s="26">
        <f>'1'!HX137</f>
        <v>0</v>
      </c>
      <c r="CJ137" s="24" t="str">
        <f>'1'!HZ137</f>
        <v/>
      </c>
      <c r="CK137" s="234" t="str">
        <f>'1'!IA137</f>
        <v/>
      </c>
      <c r="CL137" s="236" t="str">
        <f t="shared" si="209"/>
        <v/>
      </c>
      <c r="CM137" s="38">
        <f>'1'!IN137</f>
        <v>0</v>
      </c>
      <c r="CN137" s="36" t="str">
        <f>'1'!IP137</f>
        <v/>
      </c>
      <c r="CO137" s="235" t="str">
        <f>'1'!IQ137</f>
        <v/>
      </c>
      <c r="CP137" s="233" t="str">
        <f t="shared" si="210"/>
        <v/>
      </c>
      <c r="CQ137" s="26">
        <f>'1'!JD137</f>
        <v>0</v>
      </c>
      <c r="CR137" s="24" t="str">
        <f>'1'!JF137</f>
        <v/>
      </c>
      <c r="CS137" s="234" t="str">
        <f>'1'!JG137</f>
        <v/>
      </c>
      <c r="CT137" s="236" t="str">
        <f t="shared" si="211"/>
        <v/>
      </c>
      <c r="CU137" s="38">
        <f>'1'!JT137</f>
        <v>0</v>
      </c>
      <c r="CV137" s="36" t="str">
        <f>'1'!JV137</f>
        <v/>
      </c>
      <c r="CW137" s="235" t="str">
        <f>'1'!JW137</f>
        <v/>
      </c>
      <c r="CX137" s="233" t="str">
        <f t="shared" si="212"/>
        <v>#REF!</v>
      </c>
      <c r="CY137" s="24">
        <f>'1'!KJ137</f>
        <v>0</v>
      </c>
      <c r="CZ137" s="24" t="str">
        <f>'1'!KL137</f>
        <v/>
      </c>
      <c r="DA137" s="24" t="str">
        <f>'1'!KM137</f>
        <v/>
      </c>
      <c r="DB137" s="236" t="str">
        <f t="shared" si="213"/>
        <v>#REF!</v>
      </c>
      <c r="DC137" s="36">
        <f>'1'!KZ137</f>
        <v>0</v>
      </c>
      <c r="DD137" s="36" t="str">
        <f>'1'!LB137</f>
        <v/>
      </c>
      <c r="DE137" s="36" t="str">
        <f>'1'!LC137</f>
        <v/>
      </c>
      <c r="DF137" s="233" t="str">
        <f t="shared" si="214"/>
        <v>#REF!</v>
      </c>
      <c r="DG137" s="24" t="str">
        <f t="shared" ref="DG137:DI137" si="546">#REF!</f>
        <v>#REF!</v>
      </c>
      <c r="DH137" s="24" t="str">
        <f t="shared" si="546"/>
        <v>#REF!</v>
      </c>
      <c r="DI137" s="24" t="str">
        <f t="shared" si="546"/>
        <v>#REF!</v>
      </c>
      <c r="DJ137" s="236" t="str">
        <f t="shared" si="216"/>
        <v>#REF!</v>
      </c>
      <c r="DK137" s="36" t="str">
        <f t="shared" ref="DK137:DM137" si="547">#REF!</f>
        <v>#REF!</v>
      </c>
      <c r="DL137" s="36" t="str">
        <f t="shared" si="547"/>
        <v>#REF!</v>
      </c>
      <c r="DM137" s="36" t="str">
        <f t="shared" si="547"/>
        <v>#REF!</v>
      </c>
      <c r="DN137" s="159" t="str">
        <f t="shared" si="218"/>
        <v>#REF!</v>
      </c>
      <c r="DO137" s="24" t="str">
        <f t="shared" ref="DO137:DQ137" si="548">#REF!</f>
        <v>#REF!</v>
      </c>
      <c r="DP137" s="24" t="str">
        <f t="shared" si="548"/>
        <v>#REF!</v>
      </c>
      <c r="DQ137" s="24" t="str">
        <f t="shared" si="548"/>
        <v>#REF!</v>
      </c>
      <c r="DR137" s="209" t="str">
        <f t="shared" si="220"/>
        <v>#REF!</v>
      </c>
      <c r="DS137" s="210" t="str">
        <f t="shared" si="13"/>
        <v>#REF!</v>
      </c>
      <c r="DT137" s="210" t="str">
        <f t="shared" ref="DT137:DU137" si="549">#REF!</f>
        <v>#REF!</v>
      </c>
      <c r="DU137" s="210" t="str">
        <f t="shared" si="549"/>
        <v>#REF!</v>
      </c>
    </row>
    <row r="138" ht="15.75" customHeight="1">
      <c r="A138" s="228">
        <f>'1'!A138</f>
        <v>46239</v>
      </c>
      <c r="B138" s="229" t="str">
        <f>'1'!B138</f>
        <v>水</v>
      </c>
      <c r="C138" s="232">
        <f>'1'!C138</f>
        <v>0</v>
      </c>
      <c r="D138" s="233">
        <f>'1'!G138</f>
        <v>1</v>
      </c>
      <c r="E138" s="27">
        <f>'1'!H138</f>
        <v>0</v>
      </c>
      <c r="F138" s="230" t="str">
        <f>'1'!J138</f>
        <v/>
      </c>
      <c r="G138" s="230" t="str">
        <f>'1'!K138</f>
        <v/>
      </c>
      <c r="H138" s="236">
        <f>'1'!W138</f>
        <v>1</v>
      </c>
      <c r="I138" s="39">
        <f>'1'!X138</f>
        <v>0</v>
      </c>
      <c r="J138" s="231" t="str">
        <f>'1'!Z138</f>
        <v/>
      </c>
      <c r="K138" s="231" t="str">
        <f>'1'!AA138</f>
        <v/>
      </c>
      <c r="L138" s="233">
        <f>'1'!AM138</f>
        <v>2</v>
      </c>
      <c r="M138" s="27">
        <f>'1'!AN138</f>
        <v>0</v>
      </c>
      <c r="N138" s="230" t="str">
        <f>'1'!AP138</f>
        <v/>
      </c>
      <c r="O138" s="230" t="str">
        <f>'1'!AQ138</f>
        <v/>
      </c>
      <c r="P138" s="236">
        <f>'1'!BC138</f>
        <v>4</v>
      </c>
      <c r="Q138" s="39">
        <f>'1'!BD138</f>
        <v>0</v>
      </c>
      <c r="R138" s="231" t="str">
        <f>'1'!BF138</f>
        <v/>
      </c>
      <c r="S138" s="231" t="str">
        <f>'1'!BG138</f>
        <v/>
      </c>
      <c r="T138" s="233">
        <f>'1'!BS138</f>
        <v>4</v>
      </c>
      <c r="U138" s="27">
        <f>'1'!BT138</f>
        <v>0</v>
      </c>
      <c r="V138" s="230" t="str">
        <f>'1'!BV138</f>
        <v/>
      </c>
      <c r="W138" s="230" t="str">
        <f>'1'!BW138</f>
        <v/>
      </c>
      <c r="X138" s="236">
        <f>'1'!CI138</f>
        <v>2</v>
      </c>
      <c r="Y138" s="39">
        <f>'1'!CJ138</f>
        <v>0</v>
      </c>
      <c r="Z138" s="231" t="str">
        <f>'1'!CL138</f>
        <v/>
      </c>
      <c r="AA138" s="231" t="str">
        <f>'1'!CM138</f>
        <v/>
      </c>
      <c r="AB138" s="233">
        <f>'1'!CY138</f>
        <v>2</v>
      </c>
      <c r="AC138" s="27">
        <f>'1'!CZ138</f>
        <v>0</v>
      </c>
      <c r="AD138" s="226" t="str">
        <f>'1'!DB138</f>
        <v/>
      </c>
      <c r="AE138" s="230" t="str">
        <f>'1'!DC138</f>
        <v/>
      </c>
      <c r="AF138" s="236">
        <f>'1'!DO138</f>
        <v>2</v>
      </c>
      <c r="AG138" s="39">
        <f>'1'!DP138</f>
        <v>0</v>
      </c>
      <c r="AH138" s="231" t="str">
        <f>'1'!DR138</f>
        <v/>
      </c>
      <c r="AI138" s="231" t="str">
        <f>'1'!DS138</f>
        <v/>
      </c>
      <c r="AJ138" s="233">
        <f>'1'!EE138</f>
        <v>5</v>
      </c>
      <c r="AK138" s="27">
        <f>'1'!EF138</f>
        <v>0</v>
      </c>
      <c r="AL138" s="230" t="str">
        <f>'1'!EH138</f>
        <v/>
      </c>
      <c r="AM138" s="230" t="str">
        <f>'1'!EI138</f>
        <v/>
      </c>
      <c r="AN138" s="236">
        <f>'1'!EU138</f>
        <v>19</v>
      </c>
      <c r="AO138" s="39">
        <f>'1'!EV138</f>
        <v>0</v>
      </c>
      <c r="AP138" s="231" t="str">
        <f>'1'!EX138</f>
        <v/>
      </c>
      <c r="AQ138" s="231" t="str">
        <f>'1'!EY138</f>
        <v/>
      </c>
      <c r="AR138" s="233">
        <f>'1'!FK138</f>
        <v>4</v>
      </c>
      <c r="AS138" s="27">
        <f>'1'!FL138</f>
        <v>0</v>
      </c>
      <c r="AT138" s="230" t="str">
        <f>'1'!FN138</f>
        <v/>
      </c>
      <c r="AU138" s="230" t="str">
        <f>'1'!FO138</f>
        <v/>
      </c>
      <c r="AV138" s="236">
        <f>'1'!GA138</f>
        <v>2</v>
      </c>
      <c r="AW138" s="39">
        <f>'1'!GB138</f>
        <v>0</v>
      </c>
      <c r="AX138" s="231" t="str">
        <f>'1'!GD138</f>
        <v/>
      </c>
      <c r="AY138" s="231" t="str">
        <f>'1'!GE138</f>
        <v/>
      </c>
      <c r="AZ138" s="233">
        <f>'1'!GQ138</f>
        <v>3</v>
      </c>
      <c r="BA138" s="27">
        <f>'1'!GR138</f>
        <v>0</v>
      </c>
      <c r="BB138" s="230" t="str">
        <f>'1'!GT138</f>
        <v/>
      </c>
      <c r="BC138" s="230" t="str">
        <f>'1'!GU138</f>
        <v/>
      </c>
      <c r="BD138" s="236">
        <f>'1'!HG138</f>
        <v>5</v>
      </c>
      <c r="BE138" s="39">
        <f>'1'!HH138</f>
        <v>0</v>
      </c>
      <c r="BF138" s="231" t="str">
        <f>'1'!HJ138</f>
        <v/>
      </c>
      <c r="BG138" s="231" t="str">
        <f>'1'!HK138</f>
        <v/>
      </c>
      <c r="BH138" s="233" t="str">
        <f>'1'!HW138</f>
        <v/>
      </c>
      <c r="BI138" s="27">
        <f>'1'!HX138</f>
        <v>0</v>
      </c>
      <c r="BJ138" s="230" t="str">
        <f>'1'!HZ138</f>
        <v/>
      </c>
      <c r="BK138" s="230" t="str">
        <f>'1'!IA138</f>
        <v/>
      </c>
      <c r="BL138" s="236" t="str">
        <f>'1'!IM138</f>
        <v/>
      </c>
      <c r="BM138" s="39">
        <f>'1'!IN138</f>
        <v>0</v>
      </c>
      <c r="BN138" s="231" t="str">
        <f>'1'!IP138</f>
        <v/>
      </c>
      <c r="BO138" s="231" t="str">
        <f>'1'!IQ138</f>
        <v/>
      </c>
      <c r="BP138" s="233" t="str">
        <f>'1'!JC138</f>
        <v/>
      </c>
      <c r="BQ138" s="27">
        <f>'1'!JD138</f>
        <v>0</v>
      </c>
      <c r="BR138" s="230" t="str">
        <f>'1'!JF138</f>
        <v/>
      </c>
      <c r="BS138" s="230" t="str">
        <f>'1'!JG138</f>
        <v/>
      </c>
      <c r="BT138" s="236" t="str">
        <f>'1'!JS138</f>
        <v/>
      </c>
      <c r="BU138" s="39">
        <f>'1'!JT138</f>
        <v>0</v>
      </c>
      <c r="BV138" s="231" t="str">
        <f>'1'!JV138</f>
        <v/>
      </c>
      <c r="BW138" s="231" t="str">
        <f>'1'!JW138</f>
        <v/>
      </c>
      <c r="BX138" s="233" t="str">
        <f>'1'!KI138</f>
        <v/>
      </c>
      <c r="BY138" s="27">
        <f>'1'!KJ138</f>
        <v>0</v>
      </c>
      <c r="BZ138" s="230" t="str">
        <f>'1'!KL138</f>
        <v/>
      </c>
      <c r="CA138" s="230" t="str">
        <f>'1'!KM138</f>
        <v/>
      </c>
      <c r="CB138" s="236" t="str">
        <f>'1'!KY138</f>
        <v/>
      </c>
      <c r="CC138" s="39">
        <f>'1'!KZ138</f>
        <v>0</v>
      </c>
      <c r="CD138" s="231" t="str">
        <f>'1'!LB138</f>
        <v/>
      </c>
      <c r="CE138" s="231" t="str">
        <f>'1'!LC138</f>
        <v/>
      </c>
      <c r="CF138" s="231"/>
      <c r="CG138" s="231"/>
      <c r="CH138" s="233" t="str">
        <f t="shared" si="208"/>
        <v/>
      </c>
      <c r="CI138" s="26">
        <f>'1'!HX138</f>
        <v>0</v>
      </c>
      <c r="CJ138" s="24" t="str">
        <f>'1'!HZ138</f>
        <v/>
      </c>
      <c r="CK138" s="234" t="str">
        <f>'1'!IA138</f>
        <v/>
      </c>
      <c r="CL138" s="236" t="str">
        <f t="shared" si="209"/>
        <v/>
      </c>
      <c r="CM138" s="38">
        <f>'1'!IN138</f>
        <v>0</v>
      </c>
      <c r="CN138" s="36" t="str">
        <f>'1'!IP138</f>
        <v/>
      </c>
      <c r="CO138" s="235" t="str">
        <f>'1'!IQ138</f>
        <v/>
      </c>
      <c r="CP138" s="233" t="str">
        <f t="shared" si="210"/>
        <v/>
      </c>
      <c r="CQ138" s="26">
        <f>'1'!JD138</f>
        <v>0</v>
      </c>
      <c r="CR138" s="24" t="str">
        <f>'1'!JF138</f>
        <v/>
      </c>
      <c r="CS138" s="234" t="str">
        <f>'1'!JG138</f>
        <v/>
      </c>
      <c r="CT138" s="236" t="str">
        <f t="shared" si="211"/>
        <v/>
      </c>
      <c r="CU138" s="38">
        <f>'1'!JT138</f>
        <v>0</v>
      </c>
      <c r="CV138" s="36" t="str">
        <f>'1'!JV138</f>
        <v/>
      </c>
      <c r="CW138" s="235" t="str">
        <f>'1'!JW138</f>
        <v/>
      </c>
      <c r="CX138" s="233" t="str">
        <f t="shared" si="212"/>
        <v>#REF!</v>
      </c>
      <c r="CY138" s="24">
        <f>'1'!KJ138</f>
        <v>0</v>
      </c>
      <c r="CZ138" s="24" t="str">
        <f>'1'!KL138</f>
        <v/>
      </c>
      <c r="DA138" s="24" t="str">
        <f>'1'!KM138</f>
        <v/>
      </c>
      <c r="DB138" s="236" t="str">
        <f t="shared" si="213"/>
        <v>#REF!</v>
      </c>
      <c r="DC138" s="36">
        <f>'1'!KZ138</f>
        <v>0</v>
      </c>
      <c r="DD138" s="36" t="str">
        <f>'1'!LB138</f>
        <v/>
      </c>
      <c r="DE138" s="36" t="str">
        <f>'1'!LC138</f>
        <v/>
      </c>
      <c r="DF138" s="233" t="str">
        <f t="shared" si="214"/>
        <v>#REF!</v>
      </c>
      <c r="DG138" s="24" t="str">
        <f t="shared" ref="DG138:DI138" si="550">#REF!</f>
        <v>#REF!</v>
      </c>
      <c r="DH138" s="24" t="str">
        <f t="shared" si="550"/>
        <v>#REF!</v>
      </c>
      <c r="DI138" s="24" t="str">
        <f t="shared" si="550"/>
        <v>#REF!</v>
      </c>
      <c r="DJ138" s="236" t="str">
        <f t="shared" si="216"/>
        <v>#REF!</v>
      </c>
      <c r="DK138" s="36" t="str">
        <f t="shared" ref="DK138:DM138" si="551">#REF!</f>
        <v>#REF!</v>
      </c>
      <c r="DL138" s="36" t="str">
        <f t="shared" si="551"/>
        <v>#REF!</v>
      </c>
      <c r="DM138" s="36" t="str">
        <f t="shared" si="551"/>
        <v>#REF!</v>
      </c>
      <c r="DN138" s="159" t="str">
        <f t="shared" si="218"/>
        <v>#REF!</v>
      </c>
      <c r="DO138" s="24" t="str">
        <f t="shared" ref="DO138:DQ138" si="552">#REF!</f>
        <v>#REF!</v>
      </c>
      <c r="DP138" s="24" t="str">
        <f t="shared" si="552"/>
        <v>#REF!</v>
      </c>
      <c r="DQ138" s="24" t="str">
        <f t="shared" si="552"/>
        <v>#REF!</v>
      </c>
      <c r="DR138" s="209" t="str">
        <f t="shared" si="220"/>
        <v>#REF!</v>
      </c>
      <c r="DS138" s="210" t="str">
        <f t="shared" si="13"/>
        <v>#REF!</v>
      </c>
      <c r="DT138" s="210" t="str">
        <f t="shared" ref="DT138:DU138" si="553">#REF!</f>
        <v>#REF!</v>
      </c>
      <c r="DU138" s="210" t="str">
        <f t="shared" si="553"/>
        <v>#REF!</v>
      </c>
    </row>
    <row r="139" ht="15.75" customHeight="1">
      <c r="A139" s="228">
        <f>'1'!A139</f>
        <v>46240</v>
      </c>
      <c r="B139" s="229" t="str">
        <f>'1'!B139</f>
        <v>木</v>
      </c>
      <c r="C139" s="232">
        <f>'1'!C139</f>
        <v>0</v>
      </c>
      <c r="D139" s="233">
        <f>'1'!G139</f>
        <v>1</v>
      </c>
      <c r="E139" s="27">
        <f>'1'!H139</f>
        <v>0</v>
      </c>
      <c r="F139" s="230" t="str">
        <f>'1'!J139</f>
        <v/>
      </c>
      <c r="G139" s="230" t="str">
        <f>'1'!K139</f>
        <v/>
      </c>
      <c r="H139" s="236">
        <f>'1'!W139</f>
        <v>1</v>
      </c>
      <c r="I139" s="39">
        <f>'1'!X139</f>
        <v>0</v>
      </c>
      <c r="J139" s="231" t="str">
        <f>'1'!Z139</f>
        <v/>
      </c>
      <c r="K139" s="231" t="str">
        <f>'1'!AA139</f>
        <v/>
      </c>
      <c r="L139" s="233">
        <f>'1'!AM139</f>
        <v>2</v>
      </c>
      <c r="M139" s="27">
        <f>'1'!AN139</f>
        <v>0</v>
      </c>
      <c r="N139" s="230" t="str">
        <f>'1'!AP139</f>
        <v/>
      </c>
      <c r="O139" s="230" t="str">
        <f>'1'!AQ139</f>
        <v/>
      </c>
      <c r="P139" s="236">
        <f>'1'!BC139</f>
        <v>4</v>
      </c>
      <c r="Q139" s="39">
        <f>'1'!BD139</f>
        <v>0</v>
      </c>
      <c r="R139" s="231" t="str">
        <f>'1'!BF139</f>
        <v/>
      </c>
      <c r="S139" s="231" t="str">
        <f>'1'!BG139</f>
        <v/>
      </c>
      <c r="T139" s="233">
        <f>'1'!BS139</f>
        <v>4</v>
      </c>
      <c r="U139" s="27">
        <f>'1'!BT139</f>
        <v>0</v>
      </c>
      <c r="V139" s="230" t="str">
        <f>'1'!BV139</f>
        <v/>
      </c>
      <c r="W139" s="230" t="str">
        <f>'1'!BW139</f>
        <v/>
      </c>
      <c r="X139" s="236">
        <f>'1'!CI139</f>
        <v>2</v>
      </c>
      <c r="Y139" s="39">
        <f>'1'!CJ139</f>
        <v>0</v>
      </c>
      <c r="Z139" s="231" t="str">
        <f>'1'!CL139</f>
        <v/>
      </c>
      <c r="AA139" s="231" t="str">
        <f>'1'!CM139</f>
        <v/>
      </c>
      <c r="AB139" s="233">
        <f>'1'!CY139</f>
        <v>2</v>
      </c>
      <c r="AC139" s="27">
        <f>'1'!CZ139</f>
        <v>0</v>
      </c>
      <c r="AD139" s="226" t="str">
        <f>'1'!DB139</f>
        <v/>
      </c>
      <c r="AE139" s="230" t="str">
        <f>'1'!DC139</f>
        <v/>
      </c>
      <c r="AF139" s="236">
        <f>'1'!DO139</f>
        <v>2</v>
      </c>
      <c r="AG139" s="39">
        <f>'1'!DP139</f>
        <v>0</v>
      </c>
      <c r="AH139" s="231" t="str">
        <f>'1'!DR139</f>
        <v/>
      </c>
      <c r="AI139" s="231" t="str">
        <f>'1'!DS139</f>
        <v/>
      </c>
      <c r="AJ139" s="233">
        <f>'1'!EE139</f>
        <v>5</v>
      </c>
      <c r="AK139" s="27">
        <f>'1'!EF139</f>
        <v>0</v>
      </c>
      <c r="AL139" s="230" t="str">
        <f>'1'!EH139</f>
        <v/>
      </c>
      <c r="AM139" s="230" t="str">
        <f>'1'!EI139</f>
        <v/>
      </c>
      <c r="AN139" s="236">
        <f>'1'!EU139</f>
        <v>19</v>
      </c>
      <c r="AO139" s="39">
        <f>'1'!EV139</f>
        <v>0</v>
      </c>
      <c r="AP139" s="231" t="str">
        <f>'1'!EX139</f>
        <v/>
      </c>
      <c r="AQ139" s="231" t="str">
        <f>'1'!EY139</f>
        <v/>
      </c>
      <c r="AR139" s="233">
        <f>'1'!FK139</f>
        <v>4</v>
      </c>
      <c r="AS139" s="27">
        <f>'1'!FL139</f>
        <v>0</v>
      </c>
      <c r="AT139" s="230" t="str">
        <f>'1'!FN139</f>
        <v/>
      </c>
      <c r="AU139" s="230" t="str">
        <f>'1'!FO139</f>
        <v/>
      </c>
      <c r="AV139" s="236">
        <f>'1'!GA139</f>
        <v>2</v>
      </c>
      <c r="AW139" s="39">
        <f>'1'!GB139</f>
        <v>0</v>
      </c>
      <c r="AX139" s="231" t="str">
        <f>'1'!GD139</f>
        <v/>
      </c>
      <c r="AY139" s="231" t="str">
        <f>'1'!GE139</f>
        <v/>
      </c>
      <c r="AZ139" s="233">
        <f>'1'!GQ139</f>
        <v>3</v>
      </c>
      <c r="BA139" s="27">
        <f>'1'!GR139</f>
        <v>0</v>
      </c>
      <c r="BB139" s="230" t="str">
        <f>'1'!GT139</f>
        <v/>
      </c>
      <c r="BC139" s="230" t="str">
        <f>'1'!GU139</f>
        <v/>
      </c>
      <c r="BD139" s="236">
        <f>'1'!HG139</f>
        <v>5</v>
      </c>
      <c r="BE139" s="39">
        <f>'1'!HH139</f>
        <v>0</v>
      </c>
      <c r="BF139" s="231" t="str">
        <f>'1'!HJ139</f>
        <v/>
      </c>
      <c r="BG139" s="231" t="str">
        <f>'1'!HK139</f>
        <v/>
      </c>
      <c r="BH139" s="233" t="str">
        <f>'1'!HW139</f>
        <v/>
      </c>
      <c r="BI139" s="27">
        <f>'1'!HX139</f>
        <v>0</v>
      </c>
      <c r="BJ139" s="230" t="str">
        <f>'1'!HZ139</f>
        <v/>
      </c>
      <c r="BK139" s="230" t="str">
        <f>'1'!IA139</f>
        <v/>
      </c>
      <c r="BL139" s="236" t="str">
        <f>'1'!IM139</f>
        <v/>
      </c>
      <c r="BM139" s="39">
        <f>'1'!IN139</f>
        <v>0</v>
      </c>
      <c r="BN139" s="231" t="str">
        <f>'1'!IP139</f>
        <v/>
      </c>
      <c r="BO139" s="231" t="str">
        <f>'1'!IQ139</f>
        <v/>
      </c>
      <c r="BP139" s="233" t="str">
        <f>'1'!JC139</f>
        <v/>
      </c>
      <c r="BQ139" s="27">
        <f>'1'!JD139</f>
        <v>0</v>
      </c>
      <c r="BR139" s="230" t="str">
        <f>'1'!JF139</f>
        <v/>
      </c>
      <c r="BS139" s="230" t="str">
        <f>'1'!JG139</f>
        <v/>
      </c>
      <c r="BT139" s="236" t="str">
        <f>'1'!JS139</f>
        <v/>
      </c>
      <c r="BU139" s="39">
        <f>'1'!JT139</f>
        <v>0</v>
      </c>
      <c r="BV139" s="231" t="str">
        <f>'1'!JV139</f>
        <v/>
      </c>
      <c r="BW139" s="231" t="str">
        <f>'1'!JW139</f>
        <v/>
      </c>
      <c r="BX139" s="233" t="str">
        <f>'1'!KI139</f>
        <v/>
      </c>
      <c r="BY139" s="27">
        <f>'1'!KJ139</f>
        <v>0</v>
      </c>
      <c r="BZ139" s="230" t="str">
        <f>'1'!KL139</f>
        <v/>
      </c>
      <c r="CA139" s="230" t="str">
        <f>'1'!KM139</f>
        <v/>
      </c>
      <c r="CB139" s="236" t="str">
        <f>'1'!KY139</f>
        <v/>
      </c>
      <c r="CC139" s="39">
        <f>'1'!KZ139</f>
        <v>0</v>
      </c>
      <c r="CD139" s="231" t="str">
        <f>'1'!LB139</f>
        <v/>
      </c>
      <c r="CE139" s="231" t="str">
        <f>'1'!LC139</f>
        <v/>
      </c>
      <c r="CF139" s="231"/>
      <c r="CG139" s="231"/>
      <c r="CH139" s="233" t="str">
        <f t="shared" si="208"/>
        <v/>
      </c>
      <c r="CI139" s="26">
        <f>'1'!HX139</f>
        <v>0</v>
      </c>
      <c r="CJ139" s="24" t="str">
        <f>'1'!HZ139</f>
        <v/>
      </c>
      <c r="CK139" s="234" t="str">
        <f>'1'!IA139</f>
        <v/>
      </c>
      <c r="CL139" s="236" t="str">
        <f t="shared" si="209"/>
        <v/>
      </c>
      <c r="CM139" s="38">
        <f>'1'!IN139</f>
        <v>0</v>
      </c>
      <c r="CN139" s="36" t="str">
        <f>'1'!IP139</f>
        <v/>
      </c>
      <c r="CO139" s="235" t="str">
        <f>'1'!IQ139</f>
        <v/>
      </c>
      <c r="CP139" s="233" t="str">
        <f t="shared" si="210"/>
        <v/>
      </c>
      <c r="CQ139" s="26">
        <f>'1'!JD139</f>
        <v>0</v>
      </c>
      <c r="CR139" s="24" t="str">
        <f>'1'!JF139</f>
        <v/>
      </c>
      <c r="CS139" s="234" t="str">
        <f>'1'!JG139</f>
        <v/>
      </c>
      <c r="CT139" s="236" t="str">
        <f t="shared" si="211"/>
        <v/>
      </c>
      <c r="CU139" s="38">
        <f>'1'!JT139</f>
        <v>0</v>
      </c>
      <c r="CV139" s="36" t="str">
        <f>'1'!JV139</f>
        <v/>
      </c>
      <c r="CW139" s="235" t="str">
        <f>'1'!JW139</f>
        <v/>
      </c>
      <c r="CX139" s="233" t="str">
        <f t="shared" si="212"/>
        <v>#REF!</v>
      </c>
      <c r="CY139" s="24">
        <f>'1'!KJ139</f>
        <v>0</v>
      </c>
      <c r="CZ139" s="24" t="str">
        <f>'1'!KL139</f>
        <v/>
      </c>
      <c r="DA139" s="24" t="str">
        <f>'1'!KM139</f>
        <v/>
      </c>
      <c r="DB139" s="236" t="str">
        <f t="shared" si="213"/>
        <v>#REF!</v>
      </c>
      <c r="DC139" s="36">
        <f>'1'!KZ139</f>
        <v>0</v>
      </c>
      <c r="DD139" s="36" t="str">
        <f>'1'!LB139</f>
        <v/>
      </c>
      <c r="DE139" s="36" t="str">
        <f>'1'!LC139</f>
        <v/>
      </c>
      <c r="DF139" s="233" t="str">
        <f t="shared" si="214"/>
        <v>#REF!</v>
      </c>
      <c r="DG139" s="24" t="str">
        <f t="shared" ref="DG139:DI139" si="554">#REF!</f>
        <v>#REF!</v>
      </c>
      <c r="DH139" s="24" t="str">
        <f t="shared" si="554"/>
        <v>#REF!</v>
      </c>
      <c r="DI139" s="24" t="str">
        <f t="shared" si="554"/>
        <v>#REF!</v>
      </c>
      <c r="DJ139" s="236" t="str">
        <f t="shared" si="216"/>
        <v>#REF!</v>
      </c>
      <c r="DK139" s="36" t="str">
        <f t="shared" ref="DK139:DM139" si="555">#REF!</f>
        <v>#REF!</v>
      </c>
      <c r="DL139" s="36" t="str">
        <f t="shared" si="555"/>
        <v>#REF!</v>
      </c>
      <c r="DM139" s="36" t="str">
        <f t="shared" si="555"/>
        <v>#REF!</v>
      </c>
      <c r="DN139" s="159" t="str">
        <f t="shared" si="218"/>
        <v>#REF!</v>
      </c>
      <c r="DO139" s="24" t="str">
        <f t="shared" ref="DO139:DQ139" si="556">#REF!</f>
        <v>#REF!</v>
      </c>
      <c r="DP139" s="24" t="str">
        <f t="shared" si="556"/>
        <v>#REF!</v>
      </c>
      <c r="DQ139" s="24" t="str">
        <f t="shared" si="556"/>
        <v>#REF!</v>
      </c>
      <c r="DR139" s="209" t="str">
        <f t="shared" si="220"/>
        <v>#REF!</v>
      </c>
      <c r="DS139" s="210" t="str">
        <f t="shared" si="13"/>
        <v>#REF!</v>
      </c>
      <c r="DT139" s="210" t="str">
        <f t="shared" ref="DT139:DU139" si="557">#REF!</f>
        <v>#REF!</v>
      </c>
      <c r="DU139" s="210" t="str">
        <f t="shared" si="557"/>
        <v>#REF!</v>
      </c>
    </row>
    <row r="140" ht="15.75" customHeight="1">
      <c r="A140" s="228">
        <f>'1'!A140</f>
        <v>46241</v>
      </c>
      <c r="B140" s="229" t="str">
        <f>'1'!B140</f>
        <v>金</v>
      </c>
      <c r="C140" s="232">
        <f>'1'!C140</f>
        <v>0</v>
      </c>
      <c r="D140" s="233">
        <f>'1'!G140</f>
        <v>1</v>
      </c>
      <c r="E140" s="27">
        <f>'1'!H140</f>
        <v>0</v>
      </c>
      <c r="F140" s="230" t="str">
        <f>'1'!J140</f>
        <v/>
      </c>
      <c r="G140" s="230" t="str">
        <f>'1'!K140</f>
        <v/>
      </c>
      <c r="H140" s="236">
        <f>'1'!W140</f>
        <v>1</v>
      </c>
      <c r="I140" s="39">
        <f>'1'!X140</f>
        <v>0</v>
      </c>
      <c r="J140" s="231" t="str">
        <f>'1'!Z140</f>
        <v/>
      </c>
      <c r="K140" s="231" t="str">
        <f>'1'!AA140</f>
        <v/>
      </c>
      <c r="L140" s="233">
        <f>'1'!AM140</f>
        <v>2</v>
      </c>
      <c r="M140" s="27">
        <f>'1'!AN140</f>
        <v>0</v>
      </c>
      <c r="N140" s="230" t="str">
        <f>'1'!AP140</f>
        <v/>
      </c>
      <c r="O140" s="230" t="str">
        <f>'1'!AQ140</f>
        <v/>
      </c>
      <c r="P140" s="236">
        <f>'1'!BC140</f>
        <v>4</v>
      </c>
      <c r="Q140" s="39">
        <f>'1'!BD140</f>
        <v>0</v>
      </c>
      <c r="R140" s="231" t="str">
        <f>'1'!BF140</f>
        <v/>
      </c>
      <c r="S140" s="231" t="str">
        <f>'1'!BG140</f>
        <v/>
      </c>
      <c r="T140" s="233">
        <f>'1'!BS140</f>
        <v>4</v>
      </c>
      <c r="U140" s="27">
        <f>'1'!BT140</f>
        <v>0</v>
      </c>
      <c r="V140" s="230" t="str">
        <f>'1'!BV140</f>
        <v/>
      </c>
      <c r="W140" s="230" t="str">
        <f>'1'!BW140</f>
        <v/>
      </c>
      <c r="X140" s="236">
        <f>'1'!CI140</f>
        <v>2</v>
      </c>
      <c r="Y140" s="39">
        <f>'1'!CJ140</f>
        <v>0</v>
      </c>
      <c r="Z140" s="231" t="str">
        <f>'1'!CL140</f>
        <v/>
      </c>
      <c r="AA140" s="231" t="str">
        <f>'1'!CM140</f>
        <v/>
      </c>
      <c r="AB140" s="233">
        <f>'1'!CY140</f>
        <v>2</v>
      </c>
      <c r="AC140" s="27">
        <f>'1'!CZ140</f>
        <v>0</v>
      </c>
      <c r="AD140" s="226" t="str">
        <f>'1'!DB140</f>
        <v/>
      </c>
      <c r="AE140" s="230" t="str">
        <f>'1'!DC140</f>
        <v/>
      </c>
      <c r="AF140" s="236">
        <f>'1'!DO140</f>
        <v>2</v>
      </c>
      <c r="AG140" s="39">
        <f>'1'!DP140</f>
        <v>0</v>
      </c>
      <c r="AH140" s="231" t="str">
        <f>'1'!DR140</f>
        <v/>
      </c>
      <c r="AI140" s="231" t="str">
        <f>'1'!DS140</f>
        <v/>
      </c>
      <c r="AJ140" s="233">
        <f>'1'!EE140</f>
        <v>5</v>
      </c>
      <c r="AK140" s="27">
        <f>'1'!EF140</f>
        <v>0</v>
      </c>
      <c r="AL140" s="230" t="str">
        <f>'1'!EH140</f>
        <v/>
      </c>
      <c r="AM140" s="230" t="str">
        <f>'1'!EI140</f>
        <v/>
      </c>
      <c r="AN140" s="236">
        <f>'1'!EU140</f>
        <v>19</v>
      </c>
      <c r="AO140" s="39">
        <f>'1'!EV140</f>
        <v>0</v>
      </c>
      <c r="AP140" s="231" t="str">
        <f>'1'!EX140</f>
        <v/>
      </c>
      <c r="AQ140" s="231" t="str">
        <f>'1'!EY140</f>
        <v/>
      </c>
      <c r="AR140" s="233">
        <f>'1'!FK140</f>
        <v>4</v>
      </c>
      <c r="AS140" s="27">
        <f>'1'!FL140</f>
        <v>0</v>
      </c>
      <c r="AT140" s="230" t="str">
        <f>'1'!FN140</f>
        <v/>
      </c>
      <c r="AU140" s="230" t="str">
        <f>'1'!FO140</f>
        <v/>
      </c>
      <c r="AV140" s="236">
        <f>'1'!GA140</f>
        <v>2</v>
      </c>
      <c r="AW140" s="39">
        <f>'1'!GB140</f>
        <v>0</v>
      </c>
      <c r="AX140" s="231" t="str">
        <f>'1'!GD140</f>
        <v/>
      </c>
      <c r="AY140" s="231" t="str">
        <f>'1'!GE140</f>
        <v/>
      </c>
      <c r="AZ140" s="233">
        <f>'1'!GQ140</f>
        <v>3</v>
      </c>
      <c r="BA140" s="27">
        <f>'1'!GR140</f>
        <v>0</v>
      </c>
      <c r="BB140" s="230" t="str">
        <f>'1'!GT140</f>
        <v/>
      </c>
      <c r="BC140" s="230" t="str">
        <f>'1'!GU140</f>
        <v/>
      </c>
      <c r="BD140" s="236">
        <f>'1'!HG140</f>
        <v>5</v>
      </c>
      <c r="BE140" s="39">
        <f>'1'!HH140</f>
        <v>0</v>
      </c>
      <c r="BF140" s="231" t="str">
        <f>'1'!HJ140</f>
        <v/>
      </c>
      <c r="BG140" s="231" t="str">
        <f>'1'!HK140</f>
        <v/>
      </c>
      <c r="BH140" s="233" t="str">
        <f>'1'!HW140</f>
        <v/>
      </c>
      <c r="BI140" s="27">
        <f>'1'!HX140</f>
        <v>0</v>
      </c>
      <c r="BJ140" s="230" t="str">
        <f>'1'!HZ140</f>
        <v/>
      </c>
      <c r="BK140" s="230" t="str">
        <f>'1'!IA140</f>
        <v/>
      </c>
      <c r="BL140" s="236" t="str">
        <f>'1'!IM140</f>
        <v/>
      </c>
      <c r="BM140" s="39">
        <f>'1'!IN140</f>
        <v>0</v>
      </c>
      <c r="BN140" s="231" t="str">
        <f>'1'!IP140</f>
        <v/>
      </c>
      <c r="BO140" s="231" t="str">
        <f>'1'!IQ140</f>
        <v/>
      </c>
      <c r="BP140" s="233" t="str">
        <f>'1'!JC140</f>
        <v/>
      </c>
      <c r="BQ140" s="27">
        <f>'1'!JD140</f>
        <v>0</v>
      </c>
      <c r="BR140" s="230" t="str">
        <f>'1'!JF140</f>
        <v/>
      </c>
      <c r="BS140" s="230" t="str">
        <f>'1'!JG140</f>
        <v/>
      </c>
      <c r="BT140" s="236" t="str">
        <f>'1'!JS140</f>
        <v/>
      </c>
      <c r="BU140" s="39">
        <f>'1'!JT140</f>
        <v>0</v>
      </c>
      <c r="BV140" s="231" t="str">
        <f>'1'!JV140</f>
        <v/>
      </c>
      <c r="BW140" s="231" t="str">
        <f>'1'!JW140</f>
        <v/>
      </c>
      <c r="BX140" s="233" t="str">
        <f>'1'!KI140</f>
        <v/>
      </c>
      <c r="BY140" s="27">
        <f>'1'!KJ140</f>
        <v>0</v>
      </c>
      <c r="BZ140" s="230" t="str">
        <f>'1'!KL140</f>
        <v/>
      </c>
      <c r="CA140" s="230" t="str">
        <f>'1'!KM140</f>
        <v/>
      </c>
      <c r="CB140" s="236" t="str">
        <f>'1'!KY140</f>
        <v/>
      </c>
      <c r="CC140" s="39">
        <f>'1'!KZ140</f>
        <v>0</v>
      </c>
      <c r="CD140" s="231" t="str">
        <f>'1'!LB140</f>
        <v/>
      </c>
      <c r="CE140" s="231" t="str">
        <f>'1'!LC140</f>
        <v/>
      </c>
      <c r="CF140" s="231"/>
      <c r="CG140" s="231"/>
      <c r="CH140" s="233" t="str">
        <f t="shared" si="208"/>
        <v/>
      </c>
      <c r="CI140" s="26">
        <f>'1'!HX140</f>
        <v>0</v>
      </c>
      <c r="CJ140" s="24" t="str">
        <f>'1'!HZ140</f>
        <v/>
      </c>
      <c r="CK140" s="234" t="str">
        <f>'1'!IA140</f>
        <v/>
      </c>
      <c r="CL140" s="236" t="str">
        <f t="shared" si="209"/>
        <v/>
      </c>
      <c r="CM140" s="38">
        <f>'1'!IN140</f>
        <v>0</v>
      </c>
      <c r="CN140" s="36" t="str">
        <f>'1'!IP140</f>
        <v/>
      </c>
      <c r="CO140" s="235" t="str">
        <f>'1'!IQ140</f>
        <v/>
      </c>
      <c r="CP140" s="233" t="str">
        <f t="shared" si="210"/>
        <v/>
      </c>
      <c r="CQ140" s="26">
        <f>'1'!JD140</f>
        <v>0</v>
      </c>
      <c r="CR140" s="24" t="str">
        <f>'1'!JF140</f>
        <v/>
      </c>
      <c r="CS140" s="234" t="str">
        <f>'1'!JG140</f>
        <v/>
      </c>
      <c r="CT140" s="236" t="str">
        <f t="shared" si="211"/>
        <v/>
      </c>
      <c r="CU140" s="38">
        <f>'1'!JT140</f>
        <v>0</v>
      </c>
      <c r="CV140" s="36" t="str">
        <f>'1'!JV140</f>
        <v/>
      </c>
      <c r="CW140" s="235" t="str">
        <f>'1'!JW140</f>
        <v/>
      </c>
      <c r="CX140" s="233" t="str">
        <f t="shared" si="212"/>
        <v>#REF!</v>
      </c>
      <c r="CY140" s="24">
        <f>'1'!KJ140</f>
        <v>0</v>
      </c>
      <c r="CZ140" s="24" t="str">
        <f>'1'!KL140</f>
        <v/>
      </c>
      <c r="DA140" s="24" t="str">
        <f>'1'!KM140</f>
        <v/>
      </c>
      <c r="DB140" s="236" t="str">
        <f t="shared" si="213"/>
        <v>#REF!</v>
      </c>
      <c r="DC140" s="36">
        <f>'1'!KZ140</f>
        <v>0</v>
      </c>
      <c r="DD140" s="36" t="str">
        <f>'1'!LB140</f>
        <v/>
      </c>
      <c r="DE140" s="36" t="str">
        <f>'1'!LC140</f>
        <v/>
      </c>
      <c r="DF140" s="233" t="str">
        <f t="shared" si="214"/>
        <v>#REF!</v>
      </c>
      <c r="DG140" s="24" t="str">
        <f t="shared" ref="DG140:DI140" si="558">#REF!</f>
        <v>#REF!</v>
      </c>
      <c r="DH140" s="24" t="str">
        <f t="shared" si="558"/>
        <v>#REF!</v>
      </c>
      <c r="DI140" s="24" t="str">
        <f t="shared" si="558"/>
        <v>#REF!</v>
      </c>
      <c r="DJ140" s="236" t="str">
        <f t="shared" si="216"/>
        <v>#REF!</v>
      </c>
      <c r="DK140" s="36" t="str">
        <f t="shared" ref="DK140:DM140" si="559">#REF!</f>
        <v>#REF!</v>
      </c>
      <c r="DL140" s="36" t="str">
        <f t="shared" si="559"/>
        <v>#REF!</v>
      </c>
      <c r="DM140" s="36" t="str">
        <f t="shared" si="559"/>
        <v>#REF!</v>
      </c>
      <c r="DN140" s="159" t="str">
        <f t="shared" si="218"/>
        <v>#REF!</v>
      </c>
      <c r="DO140" s="24" t="str">
        <f t="shared" ref="DO140:DQ140" si="560">#REF!</f>
        <v>#REF!</v>
      </c>
      <c r="DP140" s="24" t="str">
        <f t="shared" si="560"/>
        <v>#REF!</v>
      </c>
      <c r="DQ140" s="24" t="str">
        <f t="shared" si="560"/>
        <v>#REF!</v>
      </c>
      <c r="DR140" s="209" t="str">
        <f t="shared" si="220"/>
        <v>#REF!</v>
      </c>
      <c r="DS140" s="210" t="str">
        <f t="shared" si="13"/>
        <v>#REF!</v>
      </c>
      <c r="DT140" s="210" t="str">
        <f t="shared" ref="DT140:DU140" si="561">#REF!</f>
        <v>#REF!</v>
      </c>
      <c r="DU140" s="210" t="str">
        <f t="shared" si="561"/>
        <v>#REF!</v>
      </c>
    </row>
    <row r="141" ht="15.75" customHeight="1">
      <c r="A141" s="228">
        <f>'1'!A141</f>
        <v>46242</v>
      </c>
      <c r="B141" s="229" t="str">
        <f>'1'!B141</f>
        <v>土</v>
      </c>
      <c r="C141" s="232">
        <f>'1'!C141</f>
        <v>0</v>
      </c>
      <c r="D141" s="233">
        <f>'1'!G141</f>
        <v>1</v>
      </c>
      <c r="E141" s="27">
        <f>'1'!H141</f>
        <v>0</v>
      </c>
      <c r="F141" s="230" t="str">
        <f>'1'!J141</f>
        <v/>
      </c>
      <c r="G141" s="230" t="str">
        <f>'1'!K141</f>
        <v/>
      </c>
      <c r="H141" s="236">
        <f>'1'!W141</f>
        <v>1</v>
      </c>
      <c r="I141" s="39">
        <f>'1'!X141</f>
        <v>0</v>
      </c>
      <c r="J141" s="231" t="str">
        <f>'1'!Z141</f>
        <v/>
      </c>
      <c r="K141" s="231" t="str">
        <f>'1'!AA141</f>
        <v/>
      </c>
      <c r="L141" s="233">
        <f>'1'!AM141</f>
        <v>2</v>
      </c>
      <c r="M141" s="27">
        <f>'1'!AN141</f>
        <v>0</v>
      </c>
      <c r="N141" s="230" t="str">
        <f>'1'!AP141</f>
        <v/>
      </c>
      <c r="O141" s="230" t="str">
        <f>'1'!AQ141</f>
        <v/>
      </c>
      <c r="P141" s="236">
        <f>'1'!BC141</f>
        <v>4</v>
      </c>
      <c r="Q141" s="39">
        <f>'1'!BD141</f>
        <v>0</v>
      </c>
      <c r="R141" s="231" t="str">
        <f>'1'!BF141</f>
        <v/>
      </c>
      <c r="S141" s="231" t="str">
        <f>'1'!BG141</f>
        <v/>
      </c>
      <c r="T141" s="233">
        <f>'1'!BS141</f>
        <v>4</v>
      </c>
      <c r="U141" s="27">
        <f>'1'!BT141</f>
        <v>0</v>
      </c>
      <c r="V141" s="230" t="str">
        <f>'1'!BV141</f>
        <v/>
      </c>
      <c r="W141" s="230" t="str">
        <f>'1'!BW141</f>
        <v/>
      </c>
      <c r="X141" s="236">
        <f>'1'!CI141</f>
        <v>2</v>
      </c>
      <c r="Y141" s="39">
        <f>'1'!CJ141</f>
        <v>0</v>
      </c>
      <c r="Z141" s="231" t="str">
        <f>'1'!CL141</f>
        <v/>
      </c>
      <c r="AA141" s="231" t="str">
        <f>'1'!CM141</f>
        <v/>
      </c>
      <c r="AB141" s="233">
        <f>'1'!CY141</f>
        <v>2</v>
      </c>
      <c r="AC141" s="27">
        <f>'1'!CZ141</f>
        <v>0</v>
      </c>
      <c r="AD141" s="226" t="str">
        <f>'1'!DB141</f>
        <v/>
      </c>
      <c r="AE141" s="230" t="str">
        <f>'1'!DC141</f>
        <v/>
      </c>
      <c r="AF141" s="236">
        <f>'1'!DO141</f>
        <v>2</v>
      </c>
      <c r="AG141" s="39">
        <f>'1'!DP141</f>
        <v>0</v>
      </c>
      <c r="AH141" s="231" t="str">
        <f>'1'!DR141</f>
        <v/>
      </c>
      <c r="AI141" s="231" t="str">
        <f>'1'!DS141</f>
        <v/>
      </c>
      <c r="AJ141" s="233">
        <f>'1'!EE141</f>
        <v>5</v>
      </c>
      <c r="AK141" s="27">
        <f>'1'!EF141</f>
        <v>0</v>
      </c>
      <c r="AL141" s="230" t="str">
        <f>'1'!EH141</f>
        <v/>
      </c>
      <c r="AM141" s="230" t="str">
        <f>'1'!EI141</f>
        <v/>
      </c>
      <c r="AN141" s="236">
        <f>'1'!EU141</f>
        <v>19</v>
      </c>
      <c r="AO141" s="39">
        <f>'1'!EV141</f>
        <v>0</v>
      </c>
      <c r="AP141" s="231" t="str">
        <f>'1'!EX141</f>
        <v/>
      </c>
      <c r="AQ141" s="231" t="str">
        <f>'1'!EY141</f>
        <v/>
      </c>
      <c r="AR141" s="233">
        <f>'1'!FK141</f>
        <v>4</v>
      </c>
      <c r="AS141" s="27">
        <f>'1'!FL141</f>
        <v>0</v>
      </c>
      <c r="AT141" s="230" t="str">
        <f>'1'!FN141</f>
        <v/>
      </c>
      <c r="AU141" s="230" t="str">
        <f>'1'!FO141</f>
        <v/>
      </c>
      <c r="AV141" s="236">
        <f>'1'!GA141</f>
        <v>2</v>
      </c>
      <c r="AW141" s="39">
        <f>'1'!GB141</f>
        <v>0</v>
      </c>
      <c r="AX141" s="231" t="str">
        <f>'1'!GD141</f>
        <v/>
      </c>
      <c r="AY141" s="231" t="str">
        <f>'1'!GE141</f>
        <v/>
      </c>
      <c r="AZ141" s="233">
        <f>'1'!GQ141</f>
        <v>3</v>
      </c>
      <c r="BA141" s="27">
        <f>'1'!GR141</f>
        <v>0</v>
      </c>
      <c r="BB141" s="230" t="str">
        <f>'1'!GT141</f>
        <v/>
      </c>
      <c r="BC141" s="230" t="str">
        <f>'1'!GU141</f>
        <v/>
      </c>
      <c r="BD141" s="236">
        <f>'1'!HG141</f>
        <v>5</v>
      </c>
      <c r="BE141" s="39">
        <f>'1'!HH141</f>
        <v>0</v>
      </c>
      <c r="BF141" s="231" t="str">
        <f>'1'!HJ141</f>
        <v/>
      </c>
      <c r="BG141" s="231" t="str">
        <f>'1'!HK141</f>
        <v/>
      </c>
      <c r="BH141" s="233" t="str">
        <f>'1'!HW141</f>
        <v/>
      </c>
      <c r="BI141" s="27">
        <f>'1'!HX141</f>
        <v>0</v>
      </c>
      <c r="BJ141" s="230" t="str">
        <f>'1'!HZ141</f>
        <v/>
      </c>
      <c r="BK141" s="230" t="str">
        <f>'1'!IA141</f>
        <v/>
      </c>
      <c r="BL141" s="236" t="str">
        <f>'1'!IM141</f>
        <v/>
      </c>
      <c r="BM141" s="39">
        <f>'1'!IN141</f>
        <v>0</v>
      </c>
      <c r="BN141" s="231" t="str">
        <f>'1'!IP141</f>
        <v/>
      </c>
      <c r="BO141" s="231" t="str">
        <f>'1'!IQ141</f>
        <v/>
      </c>
      <c r="BP141" s="233" t="str">
        <f>'1'!JC141</f>
        <v/>
      </c>
      <c r="BQ141" s="27">
        <f>'1'!JD141</f>
        <v>0</v>
      </c>
      <c r="BR141" s="230" t="str">
        <f>'1'!JF141</f>
        <v/>
      </c>
      <c r="BS141" s="230" t="str">
        <f>'1'!JG141</f>
        <v/>
      </c>
      <c r="BT141" s="236" t="str">
        <f>'1'!JS141</f>
        <v/>
      </c>
      <c r="BU141" s="39">
        <f>'1'!JT141</f>
        <v>0</v>
      </c>
      <c r="BV141" s="231" t="str">
        <f>'1'!JV141</f>
        <v/>
      </c>
      <c r="BW141" s="231" t="str">
        <f>'1'!JW141</f>
        <v/>
      </c>
      <c r="BX141" s="233" t="str">
        <f>'1'!KI141</f>
        <v/>
      </c>
      <c r="BY141" s="27">
        <f>'1'!KJ141</f>
        <v>0</v>
      </c>
      <c r="BZ141" s="230" t="str">
        <f>'1'!KL141</f>
        <v/>
      </c>
      <c r="CA141" s="230" t="str">
        <f>'1'!KM141</f>
        <v/>
      </c>
      <c r="CB141" s="236" t="str">
        <f>'1'!KY141</f>
        <v/>
      </c>
      <c r="CC141" s="39">
        <f>'1'!KZ141</f>
        <v>0</v>
      </c>
      <c r="CD141" s="231" t="str">
        <f>'1'!LB141</f>
        <v/>
      </c>
      <c r="CE141" s="231" t="str">
        <f>'1'!LC141</f>
        <v/>
      </c>
      <c r="CF141" s="231"/>
      <c r="CG141" s="231"/>
      <c r="CH141" s="233" t="str">
        <f t="shared" si="208"/>
        <v/>
      </c>
      <c r="CI141" s="26">
        <f>'1'!HX141</f>
        <v>0</v>
      </c>
      <c r="CJ141" s="24" t="str">
        <f>'1'!HZ141</f>
        <v/>
      </c>
      <c r="CK141" s="234" t="str">
        <f>'1'!IA141</f>
        <v/>
      </c>
      <c r="CL141" s="236" t="str">
        <f t="shared" si="209"/>
        <v/>
      </c>
      <c r="CM141" s="38">
        <f>'1'!IN141</f>
        <v>0</v>
      </c>
      <c r="CN141" s="36" t="str">
        <f>'1'!IP141</f>
        <v/>
      </c>
      <c r="CO141" s="235" t="str">
        <f>'1'!IQ141</f>
        <v/>
      </c>
      <c r="CP141" s="233" t="str">
        <f t="shared" si="210"/>
        <v/>
      </c>
      <c r="CQ141" s="26">
        <f>'1'!JD141</f>
        <v>0</v>
      </c>
      <c r="CR141" s="24" t="str">
        <f>'1'!JF141</f>
        <v/>
      </c>
      <c r="CS141" s="234" t="str">
        <f>'1'!JG141</f>
        <v/>
      </c>
      <c r="CT141" s="236" t="str">
        <f t="shared" si="211"/>
        <v/>
      </c>
      <c r="CU141" s="38">
        <f>'1'!JT141</f>
        <v>0</v>
      </c>
      <c r="CV141" s="36" t="str">
        <f>'1'!JV141</f>
        <v/>
      </c>
      <c r="CW141" s="235" t="str">
        <f>'1'!JW141</f>
        <v/>
      </c>
      <c r="CX141" s="233" t="str">
        <f t="shared" si="212"/>
        <v>#REF!</v>
      </c>
      <c r="CY141" s="24">
        <f>'1'!KJ141</f>
        <v>0</v>
      </c>
      <c r="CZ141" s="24" t="str">
        <f>'1'!KL141</f>
        <v/>
      </c>
      <c r="DA141" s="24" t="str">
        <f>'1'!KM141</f>
        <v/>
      </c>
      <c r="DB141" s="236" t="str">
        <f t="shared" si="213"/>
        <v>#REF!</v>
      </c>
      <c r="DC141" s="36">
        <f>'1'!KZ141</f>
        <v>0</v>
      </c>
      <c r="DD141" s="36" t="str">
        <f>'1'!LB141</f>
        <v/>
      </c>
      <c r="DE141" s="36" t="str">
        <f>'1'!LC141</f>
        <v/>
      </c>
      <c r="DF141" s="233" t="str">
        <f t="shared" si="214"/>
        <v>#REF!</v>
      </c>
      <c r="DG141" s="24" t="str">
        <f t="shared" ref="DG141:DI141" si="562">#REF!</f>
        <v>#REF!</v>
      </c>
      <c r="DH141" s="24" t="str">
        <f t="shared" si="562"/>
        <v>#REF!</v>
      </c>
      <c r="DI141" s="24" t="str">
        <f t="shared" si="562"/>
        <v>#REF!</v>
      </c>
      <c r="DJ141" s="236" t="str">
        <f t="shared" si="216"/>
        <v>#REF!</v>
      </c>
      <c r="DK141" s="36" t="str">
        <f t="shared" ref="DK141:DM141" si="563">#REF!</f>
        <v>#REF!</v>
      </c>
      <c r="DL141" s="36" t="str">
        <f t="shared" si="563"/>
        <v>#REF!</v>
      </c>
      <c r="DM141" s="36" t="str">
        <f t="shared" si="563"/>
        <v>#REF!</v>
      </c>
      <c r="DN141" s="159" t="str">
        <f t="shared" si="218"/>
        <v>#REF!</v>
      </c>
      <c r="DO141" s="24" t="str">
        <f t="shared" ref="DO141:DQ141" si="564">#REF!</f>
        <v>#REF!</v>
      </c>
      <c r="DP141" s="24" t="str">
        <f t="shared" si="564"/>
        <v>#REF!</v>
      </c>
      <c r="DQ141" s="24" t="str">
        <f t="shared" si="564"/>
        <v>#REF!</v>
      </c>
      <c r="DR141" s="209" t="str">
        <f t="shared" si="220"/>
        <v>#REF!</v>
      </c>
      <c r="DS141" s="210" t="str">
        <f t="shared" si="13"/>
        <v>#REF!</v>
      </c>
      <c r="DT141" s="210" t="str">
        <f t="shared" ref="DT141:DU141" si="565">#REF!</f>
        <v>#REF!</v>
      </c>
      <c r="DU141" s="210" t="str">
        <f t="shared" si="565"/>
        <v>#REF!</v>
      </c>
    </row>
    <row r="142" ht="15.75" customHeight="1">
      <c r="A142" s="228">
        <f>'1'!A142</f>
        <v>46243</v>
      </c>
      <c r="B142" s="229" t="str">
        <f>'1'!B142</f>
        <v>日</v>
      </c>
      <c r="C142" s="232">
        <f>'1'!C142</f>
        <v>0</v>
      </c>
      <c r="D142" s="233">
        <f>'1'!G142</f>
        <v>1</v>
      </c>
      <c r="E142" s="27">
        <f>'1'!H142</f>
        <v>0</v>
      </c>
      <c r="F142" s="230" t="str">
        <f>'1'!J142</f>
        <v/>
      </c>
      <c r="G142" s="230" t="str">
        <f>'1'!K142</f>
        <v/>
      </c>
      <c r="H142" s="236">
        <f>'1'!W142</f>
        <v>1</v>
      </c>
      <c r="I142" s="39">
        <f>'1'!X142</f>
        <v>0</v>
      </c>
      <c r="J142" s="231" t="str">
        <f>'1'!Z142</f>
        <v/>
      </c>
      <c r="K142" s="231" t="str">
        <f>'1'!AA142</f>
        <v/>
      </c>
      <c r="L142" s="233">
        <f>'1'!AM142</f>
        <v>2</v>
      </c>
      <c r="M142" s="27">
        <f>'1'!AN142</f>
        <v>0</v>
      </c>
      <c r="N142" s="230" t="str">
        <f>'1'!AP142</f>
        <v/>
      </c>
      <c r="O142" s="230" t="str">
        <f>'1'!AQ142</f>
        <v/>
      </c>
      <c r="P142" s="236">
        <f>'1'!BC142</f>
        <v>4</v>
      </c>
      <c r="Q142" s="39">
        <f>'1'!BD142</f>
        <v>0</v>
      </c>
      <c r="R142" s="231" t="str">
        <f>'1'!BF142</f>
        <v/>
      </c>
      <c r="S142" s="231" t="str">
        <f>'1'!BG142</f>
        <v/>
      </c>
      <c r="T142" s="233">
        <f>'1'!BS142</f>
        <v>4</v>
      </c>
      <c r="U142" s="27">
        <f>'1'!BT142</f>
        <v>0</v>
      </c>
      <c r="V142" s="230" t="str">
        <f>'1'!BV142</f>
        <v/>
      </c>
      <c r="W142" s="230" t="str">
        <f>'1'!BW142</f>
        <v/>
      </c>
      <c r="X142" s="236">
        <f>'1'!CI142</f>
        <v>2</v>
      </c>
      <c r="Y142" s="39">
        <f>'1'!CJ142</f>
        <v>0</v>
      </c>
      <c r="Z142" s="231" t="str">
        <f>'1'!CL142</f>
        <v/>
      </c>
      <c r="AA142" s="231" t="str">
        <f>'1'!CM142</f>
        <v/>
      </c>
      <c r="AB142" s="233">
        <f>'1'!CY142</f>
        <v>2</v>
      </c>
      <c r="AC142" s="27">
        <f>'1'!CZ142</f>
        <v>0</v>
      </c>
      <c r="AD142" s="226" t="str">
        <f>'1'!DB142</f>
        <v/>
      </c>
      <c r="AE142" s="230" t="str">
        <f>'1'!DC142</f>
        <v/>
      </c>
      <c r="AF142" s="236">
        <f>'1'!DO142</f>
        <v>2</v>
      </c>
      <c r="AG142" s="39">
        <f>'1'!DP142</f>
        <v>0</v>
      </c>
      <c r="AH142" s="231" t="str">
        <f>'1'!DR142</f>
        <v/>
      </c>
      <c r="AI142" s="231" t="str">
        <f>'1'!DS142</f>
        <v/>
      </c>
      <c r="AJ142" s="233">
        <f>'1'!EE142</f>
        <v>5</v>
      </c>
      <c r="AK142" s="27">
        <f>'1'!EF142</f>
        <v>0</v>
      </c>
      <c r="AL142" s="230" t="str">
        <f>'1'!EH142</f>
        <v/>
      </c>
      <c r="AM142" s="230" t="str">
        <f>'1'!EI142</f>
        <v/>
      </c>
      <c r="AN142" s="236">
        <f>'1'!EU142</f>
        <v>19</v>
      </c>
      <c r="AO142" s="39">
        <f>'1'!EV142</f>
        <v>0</v>
      </c>
      <c r="AP142" s="231" t="str">
        <f>'1'!EX142</f>
        <v/>
      </c>
      <c r="AQ142" s="231" t="str">
        <f>'1'!EY142</f>
        <v/>
      </c>
      <c r="AR142" s="233">
        <f>'1'!FK142</f>
        <v>4</v>
      </c>
      <c r="AS142" s="27">
        <f>'1'!FL142</f>
        <v>0</v>
      </c>
      <c r="AT142" s="230" t="str">
        <f>'1'!FN142</f>
        <v/>
      </c>
      <c r="AU142" s="230" t="str">
        <f>'1'!FO142</f>
        <v/>
      </c>
      <c r="AV142" s="236">
        <f>'1'!GA142</f>
        <v>2</v>
      </c>
      <c r="AW142" s="39">
        <f>'1'!GB142</f>
        <v>0</v>
      </c>
      <c r="AX142" s="231" t="str">
        <f>'1'!GD142</f>
        <v/>
      </c>
      <c r="AY142" s="231" t="str">
        <f>'1'!GE142</f>
        <v/>
      </c>
      <c r="AZ142" s="233">
        <f>'1'!GQ142</f>
        <v>3</v>
      </c>
      <c r="BA142" s="27">
        <f>'1'!GR142</f>
        <v>0</v>
      </c>
      <c r="BB142" s="230" t="str">
        <f>'1'!GT142</f>
        <v/>
      </c>
      <c r="BC142" s="230" t="str">
        <f>'1'!GU142</f>
        <v/>
      </c>
      <c r="BD142" s="236">
        <f>'1'!HG142</f>
        <v>5</v>
      </c>
      <c r="BE142" s="39">
        <f>'1'!HH142</f>
        <v>0</v>
      </c>
      <c r="BF142" s="231" t="str">
        <f>'1'!HJ142</f>
        <v/>
      </c>
      <c r="BG142" s="231" t="str">
        <f>'1'!HK142</f>
        <v/>
      </c>
      <c r="BH142" s="233" t="str">
        <f>'1'!HW142</f>
        <v/>
      </c>
      <c r="BI142" s="27">
        <f>'1'!HX142</f>
        <v>0</v>
      </c>
      <c r="BJ142" s="230" t="str">
        <f>'1'!HZ142</f>
        <v/>
      </c>
      <c r="BK142" s="230" t="str">
        <f>'1'!IA142</f>
        <v/>
      </c>
      <c r="BL142" s="236" t="str">
        <f>'1'!IM142</f>
        <v/>
      </c>
      <c r="BM142" s="39">
        <f>'1'!IN142</f>
        <v>0</v>
      </c>
      <c r="BN142" s="231" t="str">
        <f>'1'!IP142</f>
        <v/>
      </c>
      <c r="BO142" s="231" t="str">
        <f>'1'!IQ142</f>
        <v/>
      </c>
      <c r="BP142" s="233" t="str">
        <f>'1'!JC142</f>
        <v/>
      </c>
      <c r="BQ142" s="27">
        <f>'1'!JD142</f>
        <v>0</v>
      </c>
      <c r="BR142" s="230" t="str">
        <f>'1'!JF142</f>
        <v/>
      </c>
      <c r="BS142" s="230" t="str">
        <f>'1'!JG142</f>
        <v/>
      </c>
      <c r="BT142" s="236" t="str">
        <f>'1'!JS142</f>
        <v/>
      </c>
      <c r="BU142" s="39">
        <f>'1'!JT142</f>
        <v>0</v>
      </c>
      <c r="BV142" s="231" t="str">
        <f>'1'!JV142</f>
        <v/>
      </c>
      <c r="BW142" s="231" t="str">
        <f>'1'!JW142</f>
        <v/>
      </c>
      <c r="BX142" s="233" t="str">
        <f>'1'!KI142</f>
        <v/>
      </c>
      <c r="BY142" s="27">
        <f>'1'!KJ142</f>
        <v>0</v>
      </c>
      <c r="BZ142" s="230" t="str">
        <f>'1'!KL142</f>
        <v/>
      </c>
      <c r="CA142" s="230" t="str">
        <f>'1'!KM142</f>
        <v/>
      </c>
      <c r="CB142" s="236" t="str">
        <f>'1'!KY142</f>
        <v/>
      </c>
      <c r="CC142" s="39">
        <f>'1'!KZ142</f>
        <v>0</v>
      </c>
      <c r="CD142" s="231" t="str">
        <f>'1'!LB142</f>
        <v/>
      </c>
      <c r="CE142" s="231" t="str">
        <f>'1'!LC142</f>
        <v/>
      </c>
      <c r="CF142" s="231"/>
      <c r="CG142" s="231"/>
      <c r="CH142" s="233" t="str">
        <f t="shared" si="208"/>
        <v/>
      </c>
      <c r="CI142" s="26">
        <f>'1'!HX142</f>
        <v>0</v>
      </c>
      <c r="CJ142" s="24" t="str">
        <f>'1'!HZ142</f>
        <v/>
      </c>
      <c r="CK142" s="234" t="str">
        <f>'1'!IA142</f>
        <v/>
      </c>
      <c r="CL142" s="236" t="str">
        <f t="shared" si="209"/>
        <v/>
      </c>
      <c r="CM142" s="38">
        <f>'1'!IN142</f>
        <v>0</v>
      </c>
      <c r="CN142" s="36" t="str">
        <f>'1'!IP142</f>
        <v/>
      </c>
      <c r="CO142" s="235" t="str">
        <f>'1'!IQ142</f>
        <v/>
      </c>
      <c r="CP142" s="233" t="str">
        <f t="shared" si="210"/>
        <v/>
      </c>
      <c r="CQ142" s="26">
        <f>'1'!JD142</f>
        <v>0</v>
      </c>
      <c r="CR142" s="24" t="str">
        <f>'1'!JF142</f>
        <v/>
      </c>
      <c r="CS142" s="234" t="str">
        <f>'1'!JG142</f>
        <v/>
      </c>
      <c r="CT142" s="236" t="str">
        <f t="shared" si="211"/>
        <v/>
      </c>
      <c r="CU142" s="38">
        <f>'1'!JT142</f>
        <v>0</v>
      </c>
      <c r="CV142" s="36" t="str">
        <f>'1'!JV142</f>
        <v/>
      </c>
      <c r="CW142" s="235" t="str">
        <f>'1'!JW142</f>
        <v/>
      </c>
      <c r="CX142" s="233" t="str">
        <f t="shared" si="212"/>
        <v>#REF!</v>
      </c>
      <c r="CY142" s="24">
        <f>'1'!KJ142</f>
        <v>0</v>
      </c>
      <c r="CZ142" s="24" t="str">
        <f>'1'!KL142</f>
        <v/>
      </c>
      <c r="DA142" s="24" t="str">
        <f>'1'!KM142</f>
        <v/>
      </c>
      <c r="DB142" s="236" t="str">
        <f t="shared" si="213"/>
        <v>#REF!</v>
      </c>
      <c r="DC142" s="36">
        <f>'1'!KZ142</f>
        <v>0</v>
      </c>
      <c r="DD142" s="36" t="str">
        <f>'1'!LB142</f>
        <v/>
      </c>
      <c r="DE142" s="36" t="str">
        <f>'1'!LC142</f>
        <v/>
      </c>
      <c r="DF142" s="233" t="str">
        <f t="shared" si="214"/>
        <v>#REF!</v>
      </c>
      <c r="DG142" s="24" t="str">
        <f t="shared" ref="DG142:DI142" si="566">#REF!</f>
        <v>#REF!</v>
      </c>
      <c r="DH142" s="24" t="str">
        <f t="shared" si="566"/>
        <v>#REF!</v>
      </c>
      <c r="DI142" s="24" t="str">
        <f t="shared" si="566"/>
        <v>#REF!</v>
      </c>
      <c r="DJ142" s="236" t="str">
        <f t="shared" si="216"/>
        <v>#REF!</v>
      </c>
      <c r="DK142" s="36" t="str">
        <f t="shared" ref="DK142:DM142" si="567">#REF!</f>
        <v>#REF!</v>
      </c>
      <c r="DL142" s="36" t="str">
        <f t="shared" si="567"/>
        <v>#REF!</v>
      </c>
      <c r="DM142" s="36" t="str">
        <f t="shared" si="567"/>
        <v>#REF!</v>
      </c>
      <c r="DN142" s="159" t="str">
        <f t="shared" si="218"/>
        <v>#REF!</v>
      </c>
      <c r="DO142" s="24" t="str">
        <f t="shared" ref="DO142:DQ142" si="568">#REF!</f>
        <v>#REF!</v>
      </c>
      <c r="DP142" s="24" t="str">
        <f t="shared" si="568"/>
        <v>#REF!</v>
      </c>
      <c r="DQ142" s="24" t="str">
        <f t="shared" si="568"/>
        <v>#REF!</v>
      </c>
      <c r="DR142" s="209" t="str">
        <f t="shared" si="220"/>
        <v>#REF!</v>
      </c>
      <c r="DS142" s="210" t="str">
        <f t="shared" si="13"/>
        <v>#REF!</v>
      </c>
      <c r="DT142" s="210" t="str">
        <f t="shared" ref="DT142:DU142" si="569">#REF!</f>
        <v>#REF!</v>
      </c>
      <c r="DU142" s="210" t="str">
        <f t="shared" si="569"/>
        <v>#REF!</v>
      </c>
    </row>
    <row r="143" ht="15.75" customHeight="1">
      <c r="A143" s="228">
        <f>'1'!A143</f>
        <v>46244</v>
      </c>
      <c r="B143" s="229" t="str">
        <f>'1'!B143</f>
        <v>月</v>
      </c>
      <c r="C143" s="232">
        <f>'1'!C143</f>
        <v>0</v>
      </c>
      <c r="D143" s="233">
        <f>'1'!G143</f>
        <v>1</v>
      </c>
      <c r="E143" s="27">
        <f>'1'!H143</f>
        <v>0</v>
      </c>
      <c r="F143" s="230" t="str">
        <f>'1'!J143</f>
        <v/>
      </c>
      <c r="G143" s="230" t="str">
        <f>'1'!K143</f>
        <v/>
      </c>
      <c r="H143" s="236">
        <f>'1'!W143</f>
        <v>1</v>
      </c>
      <c r="I143" s="39">
        <f>'1'!X143</f>
        <v>0</v>
      </c>
      <c r="J143" s="231" t="str">
        <f>'1'!Z143</f>
        <v/>
      </c>
      <c r="K143" s="231" t="str">
        <f>'1'!AA143</f>
        <v/>
      </c>
      <c r="L143" s="233">
        <f>'1'!AM143</f>
        <v>2</v>
      </c>
      <c r="M143" s="27">
        <f>'1'!AN143</f>
        <v>0</v>
      </c>
      <c r="N143" s="230" t="str">
        <f>'1'!AP143</f>
        <v/>
      </c>
      <c r="O143" s="230" t="str">
        <f>'1'!AQ143</f>
        <v/>
      </c>
      <c r="P143" s="236">
        <f>'1'!BC143</f>
        <v>4</v>
      </c>
      <c r="Q143" s="39">
        <f>'1'!BD143</f>
        <v>0</v>
      </c>
      <c r="R143" s="231" t="str">
        <f>'1'!BF143</f>
        <v/>
      </c>
      <c r="S143" s="231" t="str">
        <f>'1'!BG143</f>
        <v/>
      </c>
      <c r="T143" s="233">
        <f>'1'!BS143</f>
        <v>4</v>
      </c>
      <c r="U143" s="27">
        <f>'1'!BT143</f>
        <v>0</v>
      </c>
      <c r="V143" s="230" t="str">
        <f>'1'!BV143</f>
        <v/>
      </c>
      <c r="W143" s="230" t="str">
        <f>'1'!BW143</f>
        <v/>
      </c>
      <c r="X143" s="236">
        <f>'1'!CI143</f>
        <v>2</v>
      </c>
      <c r="Y143" s="39">
        <f>'1'!CJ143</f>
        <v>0</v>
      </c>
      <c r="Z143" s="231" t="str">
        <f>'1'!CL143</f>
        <v/>
      </c>
      <c r="AA143" s="231" t="str">
        <f>'1'!CM143</f>
        <v/>
      </c>
      <c r="AB143" s="233">
        <f>'1'!CY143</f>
        <v>2</v>
      </c>
      <c r="AC143" s="27">
        <f>'1'!CZ143</f>
        <v>0</v>
      </c>
      <c r="AD143" s="226" t="str">
        <f>'1'!DB143</f>
        <v/>
      </c>
      <c r="AE143" s="230" t="str">
        <f>'1'!DC143</f>
        <v/>
      </c>
      <c r="AF143" s="236">
        <f>'1'!DO143</f>
        <v>2</v>
      </c>
      <c r="AG143" s="39">
        <f>'1'!DP143</f>
        <v>0</v>
      </c>
      <c r="AH143" s="231" t="str">
        <f>'1'!DR143</f>
        <v/>
      </c>
      <c r="AI143" s="231" t="str">
        <f>'1'!DS143</f>
        <v/>
      </c>
      <c r="AJ143" s="233">
        <f>'1'!EE143</f>
        <v>5</v>
      </c>
      <c r="AK143" s="27">
        <f>'1'!EF143</f>
        <v>0</v>
      </c>
      <c r="AL143" s="230" t="str">
        <f>'1'!EH143</f>
        <v/>
      </c>
      <c r="AM143" s="230" t="str">
        <f>'1'!EI143</f>
        <v/>
      </c>
      <c r="AN143" s="236">
        <f>'1'!EU143</f>
        <v>19</v>
      </c>
      <c r="AO143" s="39">
        <f>'1'!EV143</f>
        <v>0</v>
      </c>
      <c r="AP143" s="231" t="str">
        <f>'1'!EX143</f>
        <v/>
      </c>
      <c r="AQ143" s="231" t="str">
        <f>'1'!EY143</f>
        <v/>
      </c>
      <c r="AR143" s="233">
        <f>'1'!FK143</f>
        <v>4</v>
      </c>
      <c r="AS143" s="27">
        <f>'1'!FL143</f>
        <v>0</v>
      </c>
      <c r="AT143" s="230" t="str">
        <f>'1'!FN143</f>
        <v/>
      </c>
      <c r="AU143" s="230" t="str">
        <f>'1'!FO143</f>
        <v/>
      </c>
      <c r="AV143" s="236">
        <f>'1'!GA143</f>
        <v>2</v>
      </c>
      <c r="AW143" s="39">
        <f>'1'!GB143</f>
        <v>0</v>
      </c>
      <c r="AX143" s="231" t="str">
        <f>'1'!GD143</f>
        <v/>
      </c>
      <c r="AY143" s="231" t="str">
        <f>'1'!GE143</f>
        <v/>
      </c>
      <c r="AZ143" s="233">
        <f>'1'!GQ143</f>
        <v>3</v>
      </c>
      <c r="BA143" s="27">
        <f>'1'!GR143</f>
        <v>0</v>
      </c>
      <c r="BB143" s="230" t="str">
        <f>'1'!GT143</f>
        <v/>
      </c>
      <c r="BC143" s="230" t="str">
        <f>'1'!GU143</f>
        <v/>
      </c>
      <c r="BD143" s="236">
        <f>'1'!HG143</f>
        <v>5</v>
      </c>
      <c r="BE143" s="39">
        <f>'1'!HH143</f>
        <v>0</v>
      </c>
      <c r="BF143" s="231" t="str">
        <f>'1'!HJ143</f>
        <v/>
      </c>
      <c r="BG143" s="231" t="str">
        <f>'1'!HK143</f>
        <v/>
      </c>
      <c r="BH143" s="233" t="str">
        <f>'1'!HW143</f>
        <v/>
      </c>
      <c r="BI143" s="27">
        <f>'1'!HX143</f>
        <v>0</v>
      </c>
      <c r="BJ143" s="230" t="str">
        <f>'1'!HZ143</f>
        <v/>
      </c>
      <c r="BK143" s="230" t="str">
        <f>'1'!IA143</f>
        <v/>
      </c>
      <c r="BL143" s="236" t="str">
        <f>'1'!IM143</f>
        <v/>
      </c>
      <c r="BM143" s="39">
        <f>'1'!IN143</f>
        <v>0</v>
      </c>
      <c r="BN143" s="231" t="str">
        <f>'1'!IP143</f>
        <v/>
      </c>
      <c r="BO143" s="231" t="str">
        <f>'1'!IQ143</f>
        <v/>
      </c>
      <c r="BP143" s="233" t="str">
        <f>'1'!JC143</f>
        <v/>
      </c>
      <c r="BQ143" s="27">
        <f>'1'!JD143</f>
        <v>0</v>
      </c>
      <c r="BR143" s="230" t="str">
        <f>'1'!JF143</f>
        <v/>
      </c>
      <c r="BS143" s="230" t="str">
        <f>'1'!JG143</f>
        <v/>
      </c>
      <c r="BT143" s="236" t="str">
        <f>'1'!JS143</f>
        <v/>
      </c>
      <c r="BU143" s="39">
        <f>'1'!JT143</f>
        <v>0</v>
      </c>
      <c r="BV143" s="231" t="str">
        <f>'1'!JV143</f>
        <v/>
      </c>
      <c r="BW143" s="231" t="str">
        <f>'1'!JW143</f>
        <v/>
      </c>
      <c r="BX143" s="233" t="str">
        <f>'1'!KI143</f>
        <v/>
      </c>
      <c r="BY143" s="27">
        <f>'1'!KJ143</f>
        <v>0</v>
      </c>
      <c r="BZ143" s="230" t="str">
        <f>'1'!KL143</f>
        <v/>
      </c>
      <c r="CA143" s="230" t="str">
        <f>'1'!KM143</f>
        <v/>
      </c>
      <c r="CB143" s="236" t="str">
        <f>'1'!KY143</f>
        <v/>
      </c>
      <c r="CC143" s="39">
        <f>'1'!KZ143</f>
        <v>0</v>
      </c>
      <c r="CD143" s="231" t="str">
        <f>'1'!LB143</f>
        <v/>
      </c>
      <c r="CE143" s="231" t="str">
        <f>'1'!LC143</f>
        <v/>
      </c>
      <c r="CF143" s="231"/>
      <c r="CG143" s="231"/>
      <c r="CH143" s="233" t="str">
        <f t="shared" si="208"/>
        <v/>
      </c>
      <c r="CI143" s="26">
        <f>'1'!HX143</f>
        <v>0</v>
      </c>
      <c r="CJ143" s="24" t="str">
        <f>'1'!HZ143</f>
        <v/>
      </c>
      <c r="CK143" s="234" t="str">
        <f>'1'!IA143</f>
        <v/>
      </c>
      <c r="CL143" s="236" t="str">
        <f t="shared" si="209"/>
        <v/>
      </c>
      <c r="CM143" s="38">
        <f>'1'!IN143</f>
        <v>0</v>
      </c>
      <c r="CN143" s="36" t="str">
        <f>'1'!IP143</f>
        <v/>
      </c>
      <c r="CO143" s="235" t="str">
        <f>'1'!IQ143</f>
        <v/>
      </c>
      <c r="CP143" s="233" t="str">
        <f t="shared" si="210"/>
        <v/>
      </c>
      <c r="CQ143" s="26">
        <f>'1'!JD143</f>
        <v>0</v>
      </c>
      <c r="CR143" s="24" t="str">
        <f>'1'!JF143</f>
        <v/>
      </c>
      <c r="CS143" s="234" t="str">
        <f>'1'!JG143</f>
        <v/>
      </c>
      <c r="CT143" s="236" t="str">
        <f t="shared" si="211"/>
        <v/>
      </c>
      <c r="CU143" s="38">
        <f>'1'!JT143</f>
        <v>0</v>
      </c>
      <c r="CV143" s="36" t="str">
        <f>'1'!JV143</f>
        <v/>
      </c>
      <c r="CW143" s="235" t="str">
        <f>'1'!JW143</f>
        <v/>
      </c>
      <c r="CX143" s="233" t="str">
        <f t="shared" si="212"/>
        <v>#REF!</v>
      </c>
      <c r="CY143" s="24">
        <f>'1'!KJ143</f>
        <v>0</v>
      </c>
      <c r="CZ143" s="24" t="str">
        <f>'1'!KL143</f>
        <v/>
      </c>
      <c r="DA143" s="24" t="str">
        <f>'1'!KM143</f>
        <v/>
      </c>
      <c r="DB143" s="236" t="str">
        <f t="shared" si="213"/>
        <v>#REF!</v>
      </c>
      <c r="DC143" s="36">
        <f>'1'!KZ143</f>
        <v>0</v>
      </c>
      <c r="DD143" s="36" t="str">
        <f>'1'!LB143</f>
        <v/>
      </c>
      <c r="DE143" s="36" t="str">
        <f>'1'!LC143</f>
        <v/>
      </c>
      <c r="DF143" s="233" t="str">
        <f t="shared" si="214"/>
        <v>#REF!</v>
      </c>
      <c r="DG143" s="24" t="str">
        <f t="shared" ref="DG143:DI143" si="570">#REF!</f>
        <v>#REF!</v>
      </c>
      <c r="DH143" s="24" t="str">
        <f t="shared" si="570"/>
        <v>#REF!</v>
      </c>
      <c r="DI143" s="24" t="str">
        <f t="shared" si="570"/>
        <v>#REF!</v>
      </c>
      <c r="DJ143" s="236" t="str">
        <f t="shared" si="216"/>
        <v>#REF!</v>
      </c>
      <c r="DK143" s="36" t="str">
        <f t="shared" ref="DK143:DM143" si="571">#REF!</f>
        <v>#REF!</v>
      </c>
      <c r="DL143" s="36" t="str">
        <f t="shared" si="571"/>
        <v>#REF!</v>
      </c>
      <c r="DM143" s="36" t="str">
        <f t="shared" si="571"/>
        <v>#REF!</v>
      </c>
      <c r="DN143" s="159" t="str">
        <f t="shared" si="218"/>
        <v>#REF!</v>
      </c>
      <c r="DO143" s="24" t="str">
        <f t="shared" ref="DO143:DQ143" si="572">#REF!</f>
        <v>#REF!</v>
      </c>
      <c r="DP143" s="24" t="str">
        <f t="shared" si="572"/>
        <v>#REF!</v>
      </c>
      <c r="DQ143" s="24" t="str">
        <f t="shared" si="572"/>
        <v>#REF!</v>
      </c>
      <c r="DR143" s="209" t="str">
        <f t="shared" si="220"/>
        <v>#REF!</v>
      </c>
      <c r="DS143" s="210" t="str">
        <f t="shared" si="13"/>
        <v>#REF!</v>
      </c>
      <c r="DT143" s="210" t="str">
        <f t="shared" ref="DT143:DU143" si="573">#REF!</f>
        <v>#REF!</v>
      </c>
      <c r="DU143" s="210" t="str">
        <f t="shared" si="573"/>
        <v>#REF!</v>
      </c>
    </row>
    <row r="144" ht="15.75" customHeight="1">
      <c r="A144" s="228">
        <f>'1'!A144</f>
        <v>46245</v>
      </c>
      <c r="B144" s="229" t="str">
        <f>'1'!B144</f>
        <v>火</v>
      </c>
      <c r="C144" s="232">
        <f>'1'!C144</f>
        <v>0</v>
      </c>
      <c r="D144" s="233">
        <f>'1'!G144</f>
        <v>1</v>
      </c>
      <c r="E144" s="27">
        <f>'1'!H144</f>
        <v>0</v>
      </c>
      <c r="F144" s="230" t="str">
        <f>'1'!J144</f>
        <v/>
      </c>
      <c r="G144" s="230" t="str">
        <f>'1'!K144</f>
        <v/>
      </c>
      <c r="H144" s="236">
        <f>'1'!W144</f>
        <v>1</v>
      </c>
      <c r="I144" s="39">
        <f>'1'!X144</f>
        <v>0</v>
      </c>
      <c r="J144" s="231" t="str">
        <f>'1'!Z144</f>
        <v/>
      </c>
      <c r="K144" s="231" t="str">
        <f>'1'!AA144</f>
        <v/>
      </c>
      <c r="L144" s="233">
        <f>'1'!AM144</f>
        <v>2</v>
      </c>
      <c r="M144" s="27">
        <f>'1'!AN144</f>
        <v>0</v>
      </c>
      <c r="N144" s="230" t="str">
        <f>'1'!AP144</f>
        <v/>
      </c>
      <c r="O144" s="230" t="str">
        <f>'1'!AQ144</f>
        <v/>
      </c>
      <c r="P144" s="236">
        <f>'1'!BC144</f>
        <v>4</v>
      </c>
      <c r="Q144" s="39">
        <f>'1'!BD144</f>
        <v>0</v>
      </c>
      <c r="R144" s="231" t="str">
        <f>'1'!BF144</f>
        <v/>
      </c>
      <c r="S144" s="231" t="str">
        <f>'1'!BG144</f>
        <v/>
      </c>
      <c r="T144" s="233">
        <f>'1'!BS144</f>
        <v>4</v>
      </c>
      <c r="U144" s="27">
        <f>'1'!BT144</f>
        <v>0</v>
      </c>
      <c r="V144" s="230" t="str">
        <f>'1'!BV144</f>
        <v/>
      </c>
      <c r="W144" s="230" t="str">
        <f>'1'!BW144</f>
        <v/>
      </c>
      <c r="X144" s="236">
        <f>'1'!CI144</f>
        <v>2</v>
      </c>
      <c r="Y144" s="39">
        <f>'1'!CJ144</f>
        <v>0</v>
      </c>
      <c r="Z144" s="231" t="str">
        <f>'1'!CL144</f>
        <v/>
      </c>
      <c r="AA144" s="231" t="str">
        <f>'1'!CM144</f>
        <v/>
      </c>
      <c r="AB144" s="233">
        <f>'1'!CY144</f>
        <v>2</v>
      </c>
      <c r="AC144" s="27">
        <f>'1'!CZ144</f>
        <v>0</v>
      </c>
      <c r="AD144" s="226" t="str">
        <f>'1'!DB144</f>
        <v/>
      </c>
      <c r="AE144" s="230" t="str">
        <f>'1'!DC144</f>
        <v/>
      </c>
      <c r="AF144" s="236">
        <f>'1'!DO144</f>
        <v>2</v>
      </c>
      <c r="AG144" s="39">
        <f>'1'!DP144</f>
        <v>0</v>
      </c>
      <c r="AH144" s="231" t="str">
        <f>'1'!DR144</f>
        <v/>
      </c>
      <c r="AI144" s="231" t="str">
        <f>'1'!DS144</f>
        <v/>
      </c>
      <c r="AJ144" s="233">
        <f>'1'!EE144</f>
        <v>5</v>
      </c>
      <c r="AK144" s="27">
        <f>'1'!EF144</f>
        <v>0</v>
      </c>
      <c r="AL144" s="230" t="str">
        <f>'1'!EH144</f>
        <v/>
      </c>
      <c r="AM144" s="230" t="str">
        <f>'1'!EI144</f>
        <v/>
      </c>
      <c r="AN144" s="236">
        <f>'1'!EU144</f>
        <v>19</v>
      </c>
      <c r="AO144" s="39">
        <f>'1'!EV144</f>
        <v>0</v>
      </c>
      <c r="AP144" s="231" t="str">
        <f>'1'!EX144</f>
        <v/>
      </c>
      <c r="AQ144" s="231" t="str">
        <f>'1'!EY144</f>
        <v/>
      </c>
      <c r="AR144" s="233">
        <f>'1'!FK144</f>
        <v>4</v>
      </c>
      <c r="AS144" s="27">
        <f>'1'!FL144</f>
        <v>0</v>
      </c>
      <c r="AT144" s="230" t="str">
        <f>'1'!FN144</f>
        <v/>
      </c>
      <c r="AU144" s="230" t="str">
        <f>'1'!FO144</f>
        <v/>
      </c>
      <c r="AV144" s="236">
        <f>'1'!GA144</f>
        <v>2</v>
      </c>
      <c r="AW144" s="39">
        <f>'1'!GB144</f>
        <v>0</v>
      </c>
      <c r="AX144" s="231" t="str">
        <f>'1'!GD144</f>
        <v/>
      </c>
      <c r="AY144" s="231" t="str">
        <f>'1'!GE144</f>
        <v/>
      </c>
      <c r="AZ144" s="233">
        <f>'1'!GQ144</f>
        <v>3</v>
      </c>
      <c r="BA144" s="27">
        <f>'1'!GR144</f>
        <v>0</v>
      </c>
      <c r="BB144" s="230" t="str">
        <f>'1'!GT144</f>
        <v/>
      </c>
      <c r="BC144" s="230" t="str">
        <f>'1'!GU144</f>
        <v/>
      </c>
      <c r="BD144" s="236">
        <f>'1'!HG144</f>
        <v>5</v>
      </c>
      <c r="BE144" s="39">
        <f>'1'!HH144</f>
        <v>0</v>
      </c>
      <c r="BF144" s="231" t="str">
        <f>'1'!HJ144</f>
        <v/>
      </c>
      <c r="BG144" s="231" t="str">
        <f>'1'!HK144</f>
        <v/>
      </c>
      <c r="BH144" s="233" t="str">
        <f>'1'!HW144</f>
        <v/>
      </c>
      <c r="BI144" s="27">
        <f>'1'!HX144</f>
        <v>0</v>
      </c>
      <c r="BJ144" s="230" t="str">
        <f>'1'!HZ144</f>
        <v/>
      </c>
      <c r="BK144" s="230" t="str">
        <f>'1'!IA144</f>
        <v/>
      </c>
      <c r="BL144" s="236" t="str">
        <f>'1'!IM144</f>
        <v/>
      </c>
      <c r="BM144" s="39">
        <f>'1'!IN144</f>
        <v>0</v>
      </c>
      <c r="BN144" s="231" t="str">
        <f>'1'!IP144</f>
        <v/>
      </c>
      <c r="BO144" s="231" t="str">
        <f>'1'!IQ144</f>
        <v/>
      </c>
      <c r="BP144" s="233" t="str">
        <f>'1'!JC144</f>
        <v/>
      </c>
      <c r="BQ144" s="27">
        <f>'1'!JD144</f>
        <v>0</v>
      </c>
      <c r="BR144" s="230" t="str">
        <f>'1'!JF144</f>
        <v/>
      </c>
      <c r="BS144" s="230" t="str">
        <f>'1'!JG144</f>
        <v/>
      </c>
      <c r="BT144" s="236" t="str">
        <f>'1'!JS144</f>
        <v/>
      </c>
      <c r="BU144" s="39">
        <f>'1'!JT144</f>
        <v>0</v>
      </c>
      <c r="BV144" s="231" t="str">
        <f>'1'!JV144</f>
        <v/>
      </c>
      <c r="BW144" s="231" t="str">
        <f>'1'!JW144</f>
        <v/>
      </c>
      <c r="BX144" s="233" t="str">
        <f>'1'!KI144</f>
        <v/>
      </c>
      <c r="BY144" s="27">
        <f>'1'!KJ144</f>
        <v>0</v>
      </c>
      <c r="BZ144" s="230" t="str">
        <f>'1'!KL144</f>
        <v/>
      </c>
      <c r="CA144" s="230" t="str">
        <f>'1'!KM144</f>
        <v/>
      </c>
      <c r="CB144" s="236" t="str">
        <f>'1'!KY144</f>
        <v/>
      </c>
      <c r="CC144" s="39">
        <f>'1'!KZ144</f>
        <v>0</v>
      </c>
      <c r="CD144" s="231" t="str">
        <f>'1'!LB144</f>
        <v/>
      </c>
      <c r="CE144" s="231" t="str">
        <f>'1'!LC144</f>
        <v/>
      </c>
      <c r="CF144" s="231"/>
      <c r="CG144" s="231"/>
      <c r="CH144" s="233" t="str">
        <f t="shared" si="208"/>
        <v/>
      </c>
      <c r="CI144" s="26">
        <f>'1'!HX144</f>
        <v>0</v>
      </c>
      <c r="CJ144" s="24" t="str">
        <f>'1'!HZ144</f>
        <v/>
      </c>
      <c r="CK144" s="234" t="str">
        <f>'1'!IA144</f>
        <v/>
      </c>
      <c r="CL144" s="236" t="str">
        <f t="shared" si="209"/>
        <v/>
      </c>
      <c r="CM144" s="38">
        <f>'1'!IN144</f>
        <v>0</v>
      </c>
      <c r="CN144" s="36" t="str">
        <f>'1'!IP144</f>
        <v/>
      </c>
      <c r="CO144" s="235" t="str">
        <f>'1'!IQ144</f>
        <v/>
      </c>
      <c r="CP144" s="233" t="str">
        <f t="shared" si="210"/>
        <v/>
      </c>
      <c r="CQ144" s="26">
        <f>'1'!JD144</f>
        <v>0</v>
      </c>
      <c r="CR144" s="24" t="str">
        <f>'1'!JF144</f>
        <v/>
      </c>
      <c r="CS144" s="234" t="str">
        <f>'1'!JG144</f>
        <v/>
      </c>
      <c r="CT144" s="236" t="str">
        <f t="shared" si="211"/>
        <v/>
      </c>
      <c r="CU144" s="38">
        <f>'1'!JT144</f>
        <v>0</v>
      </c>
      <c r="CV144" s="36" t="str">
        <f>'1'!JV144</f>
        <v/>
      </c>
      <c r="CW144" s="235" t="str">
        <f>'1'!JW144</f>
        <v/>
      </c>
      <c r="CX144" s="233" t="str">
        <f t="shared" si="212"/>
        <v>#REF!</v>
      </c>
      <c r="CY144" s="24">
        <f>'1'!KJ144</f>
        <v>0</v>
      </c>
      <c r="CZ144" s="24" t="str">
        <f>'1'!KL144</f>
        <v/>
      </c>
      <c r="DA144" s="24" t="str">
        <f>'1'!KM144</f>
        <v/>
      </c>
      <c r="DB144" s="236" t="str">
        <f t="shared" si="213"/>
        <v>#REF!</v>
      </c>
      <c r="DC144" s="36">
        <f>'1'!KZ144</f>
        <v>0</v>
      </c>
      <c r="DD144" s="36" t="str">
        <f>'1'!LB144</f>
        <v/>
      </c>
      <c r="DE144" s="36" t="str">
        <f>'1'!LC144</f>
        <v/>
      </c>
      <c r="DF144" s="233" t="str">
        <f t="shared" si="214"/>
        <v>#REF!</v>
      </c>
      <c r="DG144" s="24" t="str">
        <f t="shared" ref="DG144:DI144" si="574">#REF!</f>
        <v>#REF!</v>
      </c>
      <c r="DH144" s="24" t="str">
        <f t="shared" si="574"/>
        <v>#REF!</v>
      </c>
      <c r="DI144" s="24" t="str">
        <f t="shared" si="574"/>
        <v>#REF!</v>
      </c>
      <c r="DJ144" s="236" t="str">
        <f t="shared" si="216"/>
        <v>#REF!</v>
      </c>
      <c r="DK144" s="36" t="str">
        <f t="shared" ref="DK144:DM144" si="575">#REF!</f>
        <v>#REF!</v>
      </c>
      <c r="DL144" s="36" t="str">
        <f t="shared" si="575"/>
        <v>#REF!</v>
      </c>
      <c r="DM144" s="36" t="str">
        <f t="shared" si="575"/>
        <v>#REF!</v>
      </c>
      <c r="DN144" s="159" t="str">
        <f t="shared" si="218"/>
        <v>#REF!</v>
      </c>
      <c r="DO144" s="24" t="str">
        <f t="shared" ref="DO144:DQ144" si="576">#REF!</f>
        <v>#REF!</v>
      </c>
      <c r="DP144" s="24" t="str">
        <f t="shared" si="576"/>
        <v>#REF!</v>
      </c>
      <c r="DQ144" s="24" t="str">
        <f t="shared" si="576"/>
        <v>#REF!</v>
      </c>
      <c r="DR144" s="209" t="str">
        <f t="shared" si="220"/>
        <v>#REF!</v>
      </c>
      <c r="DS144" s="210" t="str">
        <f t="shared" si="13"/>
        <v>#REF!</v>
      </c>
      <c r="DT144" s="210" t="str">
        <f t="shared" ref="DT144:DU144" si="577">#REF!</f>
        <v>#REF!</v>
      </c>
      <c r="DU144" s="210" t="str">
        <f t="shared" si="577"/>
        <v>#REF!</v>
      </c>
    </row>
    <row r="145" ht="15.75" customHeight="1">
      <c r="A145" s="228">
        <f>'1'!A145</f>
        <v>46246</v>
      </c>
      <c r="B145" s="229" t="str">
        <f>'1'!B145</f>
        <v>水</v>
      </c>
      <c r="C145" s="232">
        <f>'1'!C145</f>
        <v>0</v>
      </c>
      <c r="D145" s="233">
        <f>'1'!G145</f>
        <v>1</v>
      </c>
      <c r="E145" s="27">
        <f>'1'!H145</f>
        <v>0</v>
      </c>
      <c r="F145" s="230" t="str">
        <f>'1'!J145</f>
        <v/>
      </c>
      <c r="G145" s="230" t="str">
        <f>'1'!K145</f>
        <v/>
      </c>
      <c r="H145" s="236">
        <f>'1'!W145</f>
        <v>1</v>
      </c>
      <c r="I145" s="39">
        <f>'1'!X145</f>
        <v>0</v>
      </c>
      <c r="J145" s="231" t="str">
        <f>'1'!Z145</f>
        <v/>
      </c>
      <c r="K145" s="231" t="str">
        <f>'1'!AA145</f>
        <v/>
      </c>
      <c r="L145" s="233">
        <f>'1'!AM145</f>
        <v>2</v>
      </c>
      <c r="M145" s="27">
        <f>'1'!AN145</f>
        <v>0</v>
      </c>
      <c r="N145" s="230" t="str">
        <f>'1'!AP145</f>
        <v/>
      </c>
      <c r="O145" s="230" t="str">
        <f>'1'!AQ145</f>
        <v/>
      </c>
      <c r="P145" s="236">
        <f>'1'!BC145</f>
        <v>4</v>
      </c>
      <c r="Q145" s="39">
        <f>'1'!BD145</f>
        <v>0</v>
      </c>
      <c r="R145" s="231" t="str">
        <f>'1'!BF145</f>
        <v/>
      </c>
      <c r="S145" s="231" t="str">
        <f>'1'!BG145</f>
        <v/>
      </c>
      <c r="T145" s="233">
        <f>'1'!BS145</f>
        <v>4</v>
      </c>
      <c r="U145" s="27">
        <f>'1'!BT145</f>
        <v>0</v>
      </c>
      <c r="V145" s="230" t="str">
        <f>'1'!BV145</f>
        <v/>
      </c>
      <c r="W145" s="230" t="str">
        <f>'1'!BW145</f>
        <v/>
      </c>
      <c r="X145" s="236">
        <f>'1'!CI145</f>
        <v>2</v>
      </c>
      <c r="Y145" s="39">
        <f>'1'!CJ145</f>
        <v>0</v>
      </c>
      <c r="Z145" s="231" t="str">
        <f>'1'!CL145</f>
        <v/>
      </c>
      <c r="AA145" s="231" t="str">
        <f>'1'!CM145</f>
        <v/>
      </c>
      <c r="AB145" s="233">
        <f>'1'!CY145</f>
        <v>2</v>
      </c>
      <c r="AC145" s="27">
        <f>'1'!CZ145</f>
        <v>0</v>
      </c>
      <c r="AD145" s="226" t="str">
        <f>'1'!DB145</f>
        <v/>
      </c>
      <c r="AE145" s="230" t="str">
        <f>'1'!DC145</f>
        <v/>
      </c>
      <c r="AF145" s="236">
        <f>'1'!DO145</f>
        <v>2</v>
      </c>
      <c r="AG145" s="39">
        <f>'1'!DP145</f>
        <v>0</v>
      </c>
      <c r="AH145" s="231" t="str">
        <f>'1'!DR145</f>
        <v/>
      </c>
      <c r="AI145" s="231" t="str">
        <f>'1'!DS145</f>
        <v/>
      </c>
      <c r="AJ145" s="233">
        <f>'1'!EE145</f>
        <v>5</v>
      </c>
      <c r="AK145" s="27">
        <f>'1'!EF145</f>
        <v>0</v>
      </c>
      <c r="AL145" s="230" t="str">
        <f>'1'!EH145</f>
        <v/>
      </c>
      <c r="AM145" s="230" t="str">
        <f>'1'!EI145</f>
        <v/>
      </c>
      <c r="AN145" s="236">
        <f>'1'!EU145</f>
        <v>19</v>
      </c>
      <c r="AO145" s="39">
        <f>'1'!EV145</f>
        <v>0</v>
      </c>
      <c r="AP145" s="231" t="str">
        <f>'1'!EX145</f>
        <v/>
      </c>
      <c r="AQ145" s="231" t="str">
        <f>'1'!EY145</f>
        <v/>
      </c>
      <c r="AR145" s="233">
        <f>'1'!FK145</f>
        <v>4</v>
      </c>
      <c r="AS145" s="27">
        <f>'1'!FL145</f>
        <v>0</v>
      </c>
      <c r="AT145" s="230" t="str">
        <f>'1'!FN145</f>
        <v/>
      </c>
      <c r="AU145" s="230" t="str">
        <f>'1'!FO145</f>
        <v/>
      </c>
      <c r="AV145" s="236">
        <f>'1'!GA145</f>
        <v>2</v>
      </c>
      <c r="AW145" s="39">
        <f>'1'!GB145</f>
        <v>0</v>
      </c>
      <c r="AX145" s="231" t="str">
        <f>'1'!GD145</f>
        <v/>
      </c>
      <c r="AY145" s="231" t="str">
        <f>'1'!GE145</f>
        <v/>
      </c>
      <c r="AZ145" s="233">
        <f>'1'!GQ145</f>
        <v>3</v>
      </c>
      <c r="BA145" s="27">
        <f>'1'!GR145</f>
        <v>0</v>
      </c>
      <c r="BB145" s="230" t="str">
        <f>'1'!GT145</f>
        <v/>
      </c>
      <c r="BC145" s="230" t="str">
        <f>'1'!GU145</f>
        <v/>
      </c>
      <c r="BD145" s="236">
        <f>'1'!HG145</f>
        <v>5</v>
      </c>
      <c r="BE145" s="39">
        <f>'1'!HH145</f>
        <v>0</v>
      </c>
      <c r="BF145" s="231" t="str">
        <f>'1'!HJ145</f>
        <v/>
      </c>
      <c r="BG145" s="231" t="str">
        <f>'1'!HK145</f>
        <v/>
      </c>
      <c r="BH145" s="233" t="str">
        <f>'1'!HW145</f>
        <v/>
      </c>
      <c r="BI145" s="27">
        <f>'1'!HX145</f>
        <v>0</v>
      </c>
      <c r="BJ145" s="230" t="str">
        <f>'1'!HZ145</f>
        <v/>
      </c>
      <c r="BK145" s="230" t="str">
        <f>'1'!IA145</f>
        <v/>
      </c>
      <c r="BL145" s="236" t="str">
        <f>'1'!IM145</f>
        <v/>
      </c>
      <c r="BM145" s="39">
        <f>'1'!IN145</f>
        <v>0</v>
      </c>
      <c r="BN145" s="231" t="str">
        <f>'1'!IP145</f>
        <v/>
      </c>
      <c r="BO145" s="231" t="str">
        <f>'1'!IQ145</f>
        <v/>
      </c>
      <c r="BP145" s="233" t="str">
        <f>'1'!JC145</f>
        <v/>
      </c>
      <c r="BQ145" s="27">
        <f>'1'!JD145</f>
        <v>0</v>
      </c>
      <c r="BR145" s="230" t="str">
        <f>'1'!JF145</f>
        <v/>
      </c>
      <c r="BS145" s="230" t="str">
        <f>'1'!JG145</f>
        <v/>
      </c>
      <c r="BT145" s="236" t="str">
        <f>'1'!JS145</f>
        <v/>
      </c>
      <c r="BU145" s="39">
        <f>'1'!JT145</f>
        <v>0</v>
      </c>
      <c r="BV145" s="231" t="str">
        <f>'1'!JV145</f>
        <v/>
      </c>
      <c r="BW145" s="231" t="str">
        <f>'1'!JW145</f>
        <v/>
      </c>
      <c r="BX145" s="233" t="str">
        <f>'1'!KI145</f>
        <v/>
      </c>
      <c r="BY145" s="27">
        <f>'1'!KJ145</f>
        <v>0</v>
      </c>
      <c r="BZ145" s="230" t="str">
        <f>'1'!KL145</f>
        <v/>
      </c>
      <c r="CA145" s="230" t="str">
        <f>'1'!KM145</f>
        <v/>
      </c>
      <c r="CB145" s="236" t="str">
        <f>'1'!KY145</f>
        <v/>
      </c>
      <c r="CC145" s="39">
        <f>'1'!KZ145</f>
        <v>0</v>
      </c>
      <c r="CD145" s="231" t="str">
        <f>'1'!LB145</f>
        <v/>
      </c>
      <c r="CE145" s="231" t="str">
        <f>'1'!LC145</f>
        <v/>
      </c>
      <c r="CF145" s="231"/>
      <c r="CG145" s="231"/>
      <c r="CH145" s="233" t="str">
        <f t="shared" si="208"/>
        <v/>
      </c>
      <c r="CI145" s="26">
        <f>'1'!HX145</f>
        <v>0</v>
      </c>
      <c r="CJ145" s="24" t="str">
        <f>'1'!HZ145</f>
        <v/>
      </c>
      <c r="CK145" s="234" t="str">
        <f>'1'!IA145</f>
        <v/>
      </c>
      <c r="CL145" s="236" t="str">
        <f t="shared" si="209"/>
        <v/>
      </c>
      <c r="CM145" s="38">
        <f>'1'!IN145</f>
        <v>0</v>
      </c>
      <c r="CN145" s="36" t="str">
        <f>'1'!IP145</f>
        <v/>
      </c>
      <c r="CO145" s="235" t="str">
        <f>'1'!IQ145</f>
        <v/>
      </c>
      <c r="CP145" s="233" t="str">
        <f t="shared" si="210"/>
        <v/>
      </c>
      <c r="CQ145" s="26">
        <f>'1'!JD145</f>
        <v>0</v>
      </c>
      <c r="CR145" s="24" t="str">
        <f>'1'!JF145</f>
        <v/>
      </c>
      <c r="CS145" s="234" t="str">
        <f>'1'!JG145</f>
        <v/>
      </c>
      <c r="CT145" s="236" t="str">
        <f t="shared" si="211"/>
        <v/>
      </c>
      <c r="CU145" s="38">
        <f>'1'!JT145</f>
        <v>0</v>
      </c>
      <c r="CV145" s="36" t="str">
        <f>'1'!JV145</f>
        <v/>
      </c>
      <c r="CW145" s="235" t="str">
        <f>'1'!JW145</f>
        <v/>
      </c>
      <c r="CX145" s="233" t="str">
        <f t="shared" si="212"/>
        <v>#REF!</v>
      </c>
      <c r="CY145" s="24">
        <f>'1'!KJ145</f>
        <v>0</v>
      </c>
      <c r="CZ145" s="24" t="str">
        <f>'1'!KL145</f>
        <v/>
      </c>
      <c r="DA145" s="24" t="str">
        <f>'1'!KM145</f>
        <v/>
      </c>
      <c r="DB145" s="236" t="str">
        <f t="shared" si="213"/>
        <v>#REF!</v>
      </c>
      <c r="DC145" s="36">
        <f>'1'!KZ145</f>
        <v>0</v>
      </c>
      <c r="DD145" s="36" t="str">
        <f>'1'!LB145</f>
        <v/>
      </c>
      <c r="DE145" s="36" t="str">
        <f>'1'!LC145</f>
        <v/>
      </c>
      <c r="DF145" s="233" t="str">
        <f t="shared" si="214"/>
        <v>#REF!</v>
      </c>
      <c r="DG145" s="24" t="str">
        <f t="shared" ref="DG145:DI145" si="578">#REF!</f>
        <v>#REF!</v>
      </c>
      <c r="DH145" s="24" t="str">
        <f t="shared" si="578"/>
        <v>#REF!</v>
      </c>
      <c r="DI145" s="24" t="str">
        <f t="shared" si="578"/>
        <v>#REF!</v>
      </c>
      <c r="DJ145" s="236" t="str">
        <f t="shared" si="216"/>
        <v>#REF!</v>
      </c>
      <c r="DK145" s="36" t="str">
        <f t="shared" ref="DK145:DM145" si="579">#REF!</f>
        <v>#REF!</v>
      </c>
      <c r="DL145" s="36" t="str">
        <f t="shared" si="579"/>
        <v>#REF!</v>
      </c>
      <c r="DM145" s="36" t="str">
        <f t="shared" si="579"/>
        <v>#REF!</v>
      </c>
      <c r="DN145" s="159" t="str">
        <f t="shared" si="218"/>
        <v>#REF!</v>
      </c>
      <c r="DO145" s="24" t="str">
        <f t="shared" ref="DO145:DQ145" si="580">#REF!</f>
        <v>#REF!</v>
      </c>
      <c r="DP145" s="24" t="str">
        <f t="shared" si="580"/>
        <v>#REF!</v>
      </c>
      <c r="DQ145" s="24" t="str">
        <f t="shared" si="580"/>
        <v>#REF!</v>
      </c>
      <c r="DR145" s="209" t="str">
        <f t="shared" si="220"/>
        <v>#REF!</v>
      </c>
      <c r="DS145" s="210" t="str">
        <f t="shared" si="13"/>
        <v>#REF!</v>
      </c>
      <c r="DT145" s="210" t="str">
        <f t="shared" ref="DT145:DU145" si="581">#REF!</f>
        <v>#REF!</v>
      </c>
      <c r="DU145" s="210" t="str">
        <f t="shared" si="581"/>
        <v>#REF!</v>
      </c>
    </row>
    <row r="146" ht="15.75" customHeight="1">
      <c r="A146" s="228">
        <f>'1'!A146</f>
        <v>46247</v>
      </c>
      <c r="B146" s="229" t="str">
        <f>'1'!B146</f>
        <v>木</v>
      </c>
      <c r="C146" s="232">
        <f>'1'!C146</f>
        <v>0</v>
      </c>
      <c r="D146" s="233">
        <f>'1'!G146</f>
        <v>1</v>
      </c>
      <c r="E146" s="27">
        <f>'1'!H146</f>
        <v>0</v>
      </c>
      <c r="F146" s="230" t="str">
        <f>'1'!J146</f>
        <v/>
      </c>
      <c r="G146" s="230" t="str">
        <f>'1'!K146</f>
        <v/>
      </c>
      <c r="H146" s="236">
        <f>'1'!W146</f>
        <v>1</v>
      </c>
      <c r="I146" s="39">
        <f>'1'!X146</f>
        <v>0</v>
      </c>
      <c r="J146" s="231" t="str">
        <f>'1'!Z146</f>
        <v/>
      </c>
      <c r="K146" s="231" t="str">
        <f>'1'!AA146</f>
        <v/>
      </c>
      <c r="L146" s="233">
        <f>'1'!AM146</f>
        <v>2</v>
      </c>
      <c r="M146" s="27">
        <f>'1'!AN146</f>
        <v>0</v>
      </c>
      <c r="N146" s="230" t="str">
        <f>'1'!AP146</f>
        <v/>
      </c>
      <c r="O146" s="230" t="str">
        <f>'1'!AQ146</f>
        <v/>
      </c>
      <c r="P146" s="236">
        <f>'1'!BC146</f>
        <v>4</v>
      </c>
      <c r="Q146" s="39">
        <f>'1'!BD146</f>
        <v>0</v>
      </c>
      <c r="R146" s="231" t="str">
        <f>'1'!BF146</f>
        <v/>
      </c>
      <c r="S146" s="231" t="str">
        <f>'1'!BG146</f>
        <v/>
      </c>
      <c r="T146" s="233">
        <f>'1'!BS146</f>
        <v>4</v>
      </c>
      <c r="U146" s="27">
        <f>'1'!BT146</f>
        <v>0</v>
      </c>
      <c r="V146" s="230" t="str">
        <f>'1'!BV146</f>
        <v/>
      </c>
      <c r="W146" s="230" t="str">
        <f>'1'!BW146</f>
        <v/>
      </c>
      <c r="X146" s="236">
        <f>'1'!CI146</f>
        <v>2</v>
      </c>
      <c r="Y146" s="39">
        <f>'1'!CJ146</f>
        <v>0</v>
      </c>
      <c r="Z146" s="231" t="str">
        <f>'1'!CL146</f>
        <v/>
      </c>
      <c r="AA146" s="231" t="str">
        <f>'1'!CM146</f>
        <v/>
      </c>
      <c r="AB146" s="233">
        <f>'1'!CY146</f>
        <v>2</v>
      </c>
      <c r="AC146" s="27">
        <f>'1'!CZ146</f>
        <v>0</v>
      </c>
      <c r="AD146" s="226" t="str">
        <f>'1'!DB146</f>
        <v/>
      </c>
      <c r="AE146" s="230" t="str">
        <f>'1'!DC146</f>
        <v/>
      </c>
      <c r="AF146" s="236">
        <f>'1'!DO146</f>
        <v>2</v>
      </c>
      <c r="AG146" s="39">
        <f>'1'!DP146</f>
        <v>0</v>
      </c>
      <c r="AH146" s="231" t="str">
        <f>'1'!DR146</f>
        <v/>
      </c>
      <c r="AI146" s="231" t="str">
        <f>'1'!DS146</f>
        <v/>
      </c>
      <c r="AJ146" s="233">
        <f>'1'!EE146</f>
        <v>5</v>
      </c>
      <c r="AK146" s="27">
        <f>'1'!EF146</f>
        <v>0</v>
      </c>
      <c r="AL146" s="230" t="str">
        <f>'1'!EH146</f>
        <v/>
      </c>
      <c r="AM146" s="230" t="str">
        <f>'1'!EI146</f>
        <v/>
      </c>
      <c r="AN146" s="236">
        <f>'1'!EU146</f>
        <v>19</v>
      </c>
      <c r="AO146" s="39">
        <f>'1'!EV146</f>
        <v>0</v>
      </c>
      <c r="AP146" s="231" t="str">
        <f>'1'!EX146</f>
        <v/>
      </c>
      <c r="AQ146" s="231" t="str">
        <f>'1'!EY146</f>
        <v/>
      </c>
      <c r="AR146" s="233">
        <f>'1'!FK146</f>
        <v>4</v>
      </c>
      <c r="AS146" s="27">
        <f>'1'!FL146</f>
        <v>0</v>
      </c>
      <c r="AT146" s="230" t="str">
        <f>'1'!FN146</f>
        <v/>
      </c>
      <c r="AU146" s="230" t="str">
        <f>'1'!FO146</f>
        <v/>
      </c>
      <c r="AV146" s="236">
        <f>'1'!GA146</f>
        <v>2</v>
      </c>
      <c r="AW146" s="39">
        <f>'1'!GB146</f>
        <v>0</v>
      </c>
      <c r="AX146" s="231" t="str">
        <f>'1'!GD146</f>
        <v/>
      </c>
      <c r="AY146" s="231" t="str">
        <f>'1'!GE146</f>
        <v/>
      </c>
      <c r="AZ146" s="233">
        <f>'1'!GQ146</f>
        <v>3</v>
      </c>
      <c r="BA146" s="27">
        <f>'1'!GR146</f>
        <v>0</v>
      </c>
      <c r="BB146" s="230" t="str">
        <f>'1'!GT146</f>
        <v/>
      </c>
      <c r="BC146" s="230" t="str">
        <f>'1'!GU146</f>
        <v/>
      </c>
      <c r="BD146" s="236">
        <f>'1'!HG146</f>
        <v>5</v>
      </c>
      <c r="BE146" s="39">
        <f>'1'!HH146</f>
        <v>0</v>
      </c>
      <c r="BF146" s="231" t="str">
        <f>'1'!HJ146</f>
        <v/>
      </c>
      <c r="BG146" s="231" t="str">
        <f>'1'!HK146</f>
        <v/>
      </c>
      <c r="BH146" s="233" t="str">
        <f>'1'!HW146</f>
        <v/>
      </c>
      <c r="BI146" s="27">
        <f>'1'!HX146</f>
        <v>0</v>
      </c>
      <c r="BJ146" s="230" t="str">
        <f>'1'!HZ146</f>
        <v/>
      </c>
      <c r="BK146" s="230" t="str">
        <f>'1'!IA146</f>
        <v/>
      </c>
      <c r="BL146" s="236" t="str">
        <f>'1'!IM146</f>
        <v/>
      </c>
      <c r="BM146" s="39">
        <f>'1'!IN146</f>
        <v>0</v>
      </c>
      <c r="BN146" s="231" t="str">
        <f>'1'!IP146</f>
        <v/>
      </c>
      <c r="BO146" s="231" t="str">
        <f>'1'!IQ146</f>
        <v/>
      </c>
      <c r="BP146" s="233" t="str">
        <f>'1'!JC146</f>
        <v/>
      </c>
      <c r="BQ146" s="27">
        <f>'1'!JD146</f>
        <v>0</v>
      </c>
      <c r="BR146" s="230" t="str">
        <f>'1'!JF146</f>
        <v/>
      </c>
      <c r="BS146" s="230" t="str">
        <f>'1'!JG146</f>
        <v/>
      </c>
      <c r="BT146" s="236" t="str">
        <f>'1'!JS146</f>
        <v/>
      </c>
      <c r="BU146" s="39">
        <f>'1'!JT146</f>
        <v>0</v>
      </c>
      <c r="BV146" s="231" t="str">
        <f>'1'!JV146</f>
        <v/>
      </c>
      <c r="BW146" s="231" t="str">
        <f>'1'!JW146</f>
        <v/>
      </c>
      <c r="BX146" s="233" t="str">
        <f>'1'!KI146</f>
        <v/>
      </c>
      <c r="BY146" s="27">
        <f>'1'!KJ146</f>
        <v>0</v>
      </c>
      <c r="BZ146" s="230" t="str">
        <f>'1'!KL146</f>
        <v/>
      </c>
      <c r="CA146" s="230" t="str">
        <f>'1'!KM146</f>
        <v/>
      </c>
      <c r="CB146" s="236" t="str">
        <f>'1'!KY146</f>
        <v/>
      </c>
      <c r="CC146" s="39">
        <f>'1'!KZ146</f>
        <v>0</v>
      </c>
      <c r="CD146" s="231" t="str">
        <f>'1'!LB146</f>
        <v/>
      </c>
      <c r="CE146" s="231" t="str">
        <f>'1'!LC146</f>
        <v/>
      </c>
      <c r="CF146" s="231"/>
      <c r="CG146" s="231"/>
      <c r="CH146" s="233" t="str">
        <f t="shared" si="208"/>
        <v/>
      </c>
      <c r="CI146" s="26">
        <f>'1'!HX146</f>
        <v>0</v>
      </c>
      <c r="CJ146" s="24" t="str">
        <f>'1'!HZ146</f>
        <v/>
      </c>
      <c r="CK146" s="234" t="str">
        <f>'1'!IA146</f>
        <v/>
      </c>
      <c r="CL146" s="236" t="str">
        <f t="shared" si="209"/>
        <v/>
      </c>
      <c r="CM146" s="38">
        <f>'1'!IN146</f>
        <v>0</v>
      </c>
      <c r="CN146" s="36" t="str">
        <f>'1'!IP146</f>
        <v/>
      </c>
      <c r="CO146" s="235" t="str">
        <f>'1'!IQ146</f>
        <v/>
      </c>
      <c r="CP146" s="233" t="str">
        <f t="shared" si="210"/>
        <v/>
      </c>
      <c r="CQ146" s="26">
        <f>'1'!JD146</f>
        <v>0</v>
      </c>
      <c r="CR146" s="24" t="str">
        <f>'1'!JF146</f>
        <v/>
      </c>
      <c r="CS146" s="234" t="str">
        <f>'1'!JG146</f>
        <v/>
      </c>
      <c r="CT146" s="236" t="str">
        <f t="shared" si="211"/>
        <v/>
      </c>
      <c r="CU146" s="38">
        <f>'1'!JT146</f>
        <v>0</v>
      </c>
      <c r="CV146" s="36" t="str">
        <f>'1'!JV146</f>
        <v/>
      </c>
      <c r="CW146" s="235" t="str">
        <f>'1'!JW146</f>
        <v/>
      </c>
      <c r="CX146" s="233" t="str">
        <f t="shared" si="212"/>
        <v>#REF!</v>
      </c>
      <c r="CY146" s="24">
        <f>'1'!KJ146</f>
        <v>0</v>
      </c>
      <c r="CZ146" s="24" t="str">
        <f>'1'!KL146</f>
        <v/>
      </c>
      <c r="DA146" s="24" t="str">
        <f>'1'!KM146</f>
        <v/>
      </c>
      <c r="DB146" s="236" t="str">
        <f t="shared" si="213"/>
        <v>#REF!</v>
      </c>
      <c r="DC146" s="36">
        <f>'1'!KZ146</f>
        <v>0</v>
      </c>
      <c r="DD146" s="36" t="str">
        <f>'1'!LB146</f>
        <v/>
      </c>
      <c r="DE146" s="36" t="str">
        <f>'1'!LC146</f>
        <v/>
      </c>
      <c r="DF146" s="233" t="str">
        <f t="shared" si="214"/>
        <v>#REF!</v>
      </c>
      <c r="DG146" s="24" t="str">
        <f t="shared" ref="DG146:DI146" si="582">#REF!</f>
        <v>#REF!</v>
      </c>
      <c r="DH146" s="24" t="str">
        <f t="shared" si="582"/>
        <v>#REF!</v>
      </c>
      <c r="DI146" s="24" t="str">
        <f t="shared" si="582"/>
        <v>#REF!</v>
      </c>
      <c r="DJ146" s="236" t="str">
        <f t="shared" si="216"/>
        <v>#REF!</v>
      </c>
      <c r="DK146" s="36" t="str">
        <f t="shared" ref="DK146:DM146" si="583">#REF!</f>
        <v>#REF!</v>
      </c>
      <c r="DL146" s="36" t="str">
        <f t="shared" si="583"/>
        <v>#REF!</v>
      </c>
      <c r="DM146" s="36" t="str">
        <f t="shared" si="583"/>
        <v>#REF!</v>
      </c>
      <c r="DN146" s="159" t="str">
        <f t="shared" si="218"/>
        <v>#REF!</v>
      </c>
      <c r="DO146" s="24" t="str">
        <f t="shared" ref="DO146:DQ146" si="584">#REF!</f>
        <v>#REF!</v>
      </c>
      <c r="DP146" s="24" t="str">
        <f t="shared" si="584"/>
        <v>#REF!</v>
      </c>
      <c r="DQ146" s="24" t="str">
        <f t="shared" si="584"/>
        <v>#REF!</v>
      </c>
      <c r="DR146" s="209" t="str">
        <f t="shared" si="220"/>
        <v>#REF!</v>
      </c>
      <c r="DS146" s="210" t="str">
        <f t="shared" si="13"/>
        <v>#REF!</v>
      </c>
      <c r="DT146" s="210" t="str">
        <f t="shared" ref="DT146:DU146" si="585">#REF!</f>
        <v>#REF!</v>
      </c>
      <c r="DU146" s="210" t="str">
        <f t="shared" si="585"/>
        <v>#REF!</v>
      </c>
    </row>
    <row r="147" ht="15.75" customHeight="1">
      <c r="A147" s="228">
        <f>'1'!A147</f>
        <v>46248</v>
      </c>
      <c r="B147" s="229" t="str">
        <f>'1'!B147</f>
        <v>金</v>
      </c>
      <c r="C147" s="232">
        <f>'1'!C147</f>
        <v>0</v>
      </c>
      <c r="D147" s="233">
        <f>'1'!G147</f>
        <v>1</v>
      </c>
      <c r="E147" s="27">
        <f>'1'!H147</f>
        <v>0</v>
      </c>
      <c r="F147" s="230" t="str">
        <f>'1'!J147</f>
        <v/>
      </c>
      <c r="G147" s="230" t="str">
        <f>'1'!K147</f>
        <v/>
      </c>
      <c r="H147" s="236">
        <f>'1'!W147</f>
        <v>1</v>
      </c>
      <c r="I147" s="39">
        <f>'1'!X147</f>
        <v>0</v>
      </c>
      <c r="J147" s="231" t="str">
        <f>'1'!Z147</f>
        <v/>
      </c>
      <c r="K147" s="231" t="str">
        <f>'1'!AA147</f>
        <v/>
      </c>
      <c r="L147" s="233">
        <f>'1'!AM147</f>
        <v>2</v>
      </c>
      <c r="M147" s="27">
        <f>'1'!AN147</f>
        <v>0</v>
      </c>
      <c r="N147" s="230" t="str">
        <f>'1'!AP147</f>
        <v/>
      </c>
      <c r="O147" s="230" t="str">
        <f>'1'!AQ147</f>
        <v/>
      </c>
      <c r="P147" s="236">
        <f>'1'!BC147</f>
        <v>4</v>
      </c>
      <c r="Q147" s="39">
        <f>'1'!BD147</f>
        <v>0</v>
      </c>
      <c r="R147" s="231" t="str">
        <f>'1'!BF147</f>
        <v/>
      </c>
      <c r="S147" s="231" t="str">
        <f>'1'!BG147</f>
        <v/>
      </c>
      <c r="T147" s="233">
        <f>'1'!BS147</f>
        <v>4</v>
      </c>
      <c r="U147" s="27">
        <f>'1'!BT147</f>
        <v>0</v>
      </c>
      <c r="V147" s="230" t="str">
        <f>'1'!BV147</f>
        <v/>
      </c>
      <c r="W147" s="230" t="str">
        <f>'1'!BW147</f>
        <v/>
      </c>
      <c r="X147" s="236">
        <f>'1'!CI147</f>
        <v>2</v>
      </c>
      <c r="Y147" s="39">
        <f>'1'!CJ147</f>
        <v>0</v>
      </c>
      <c r="Z147" s="231" t="str">
        <f>'1'!CL147</f>
        <v/>
      </c>
      <c r="AA147" s="231" t="str">
        <f>'1'!CM147</f>
        <v/>
      </c>
      <c r="AB147" s="233">
        <f>'1'!CY147</f>
        <v>2</v>
      </c>
      <c r="AC147" s="27">
        <f>'1'!CZ147</f>
        <v>0</v>
      </c>
      <c r="AD147" s="226" t="str">
        <f>'1'!DB147</f>
        <v/>
      </c>
      <c r="AE147" s="230" t="str">
        <f>'1'!DC147</f>
        <v/>
      </c>
      <c r="AF147" s="236">
        <f>'1'!DO147</f>
        <v>2</v>
      </c>
      <c r="AG147" s="39">
        <f>'1'!DP147</f>
        <v>0</v>
      </c>
      <c r="AH147" s="231" t="str">
        <f>'1'!DR147</f>
        <v/>
      </c>
      <c r="AI147" s="231" t="str">
        <f>'1'!DS147</f>
        <v/>
      </c>
      <c r="AJ147" s="233">
        <f>'1'!EE147</f>
        <v>5</v>
      </c>
      <c r="AK147" s="27">
        <f>'1'!EF147</f>
        <v>0</v>
      </c>
      <c r="AL147" s="230" t="str">
        <f>'1'!EH147</f>
        <v/>
      </c>
      <c r="AM147" s="230" t="str">
        <f>'1'!EI147</f>
        <v/>
      </c>
      <c r="AN147" s="236">
        <f>'1'!EU147</f>
        <v>19</v>
      </c>
      <c r="AO147" s="39">
        <f>'1'!EV147</f>
        <v>0</v>
      </c>
      <c r="AP147" s="231" t="str">
        <f>'1'!EX147</f>
        <v/>
      </c>
      <c r="AQ147" s="231" t="str">
        <f>'1'!EY147</f>
        <v/>
      </c>
      <c r="AR147" s="233">
        <f>'1'!FK147</f>
        <v>4</v>
      </c>
      <c r="AS147" s="27">
        <f>'1'!FL147</f>
        <v>0</v>
      </c>
      <c r="AT147" s="230" t="str">
        <f>'1'!FN147</f>
        <v/>
      </c>
      <c r="AU147" s="230" t="str">
        <f>'1'!FO147</f>
        <v/>
      </c>
      <c r="AV147" s="236">
        <f>'1'!GA147</f>
        <v>2</v>
      </c>
      <c r="AW147" s="39">
        <f>'1'!GB147</f>
        <v>0</v>
      </c>
      <c r="AX147" s="231" t="str">
        <f>'1'!GD147</f>
        <v/>
      </c>
      <c r="AY147" s="231" t="str">
        <f>'1'!GE147</f>
        <v/>
      </c>
      <c r="AZ147" s="233">
        <f>'1'!GQ147</f>
        <v>3</v>
      </c>
      <c r="BA147" s="27">
        <f>'1'!GR147</f>
        <v>0</v>
      </c>
      <c r="BB147" s="230" t="str">
        <f>'1'!GT147</f>
        <v/>
      </c>
      <c r="BC147" s="230" t="str">
        <f>'1'!GU147</f>
        <v/>
      </c>
      <c r="BD147" s="236">
        <f>'1'!HG147</f>
        <v>5</v>
      </c>
      <c r="BE147" s="39">
        <f>'1'!HH147</f>
        <v>0</v>
      </c>
      <c r="BF147" s="231" t="str">
        <f>'1'!HJ147</f>
        <v/>
      </c>
      <c r="BG147" s="231" t="str">
        <f>'1'!HK147</f>
        <v/>
      </c>
      <c r="BH147" s="233" t="str">
        <f>'1'!HW147</f>
        <v/>
      </c>
      <c r="BI147" s="27">
        <f>'1'!HX147</f>
        <v>0</v>
      </c>
      <c r="BJ147" s="230" t="str">
        <f>'1'!HZ147</f>
        <v/>
      </c>
      <c r="BK147" s="230" t="str">
        <f>'1'!IA147</f>
        <v/>
      </c>
      <c r="BL147" s="236" t="str">
        <f>'1'!IM147</f>
        <v/>
      </c>
      <c r="BM147" s="39">
        <f>'1'!IN147</f>
        <v>0</v>
      </c>
      <c r="BN147" s="231" t="str">
        <f>'1'!IP147</f>
        <v/>
      </c>
      <c r="BO147" s="231" t="str">
        <f>'1'!IQ147</f>
        <v/>
      </c>
      <c r="BP147" s="233" t="str">
        <f>'1'!JC147</f>
        <v/>
      </c>
      <c r="BQ147" s="27">
        <f>'1'!JD147</f>
        <v>0</v>
      </c>
      <c r="BR147" s="230" t="str">
        <f>'1'!JF147</f>
        <v/>
      </c>
      <c r="BS147" s="230" t="str">
        <f>'1'!JG147</f>
        <v/>
      </c>
      <c r="BT147" s="236" t="str">
        <f>'1'!JS147</f>
        <v/>
      </c>
      <c r="BU147" s="39">
        <f>'1'!JT147</f>
        <v>0</v>
      </c>
      <c r="BV147" s="231" t="str">
        <f>'1'!JV147</f>
        <v/>
      </c>
      <c r="BW147" s="231" t="str">
        <f>'1'!JW147</f>
        <v/>
      </c>
      <c r="BX147" s="233" t="str">
        <f>'1'!KI147</f>
        <v/>
      </c>
      <c r="BY147" s="27">
        <f>'1'!KJ147</f>
        <v>0</v>
      </c>
      <c r="BZ147" s="230" t="str">
        <f>'1'!KL147</f>
        <v/>
      </c>
      <c r="CA147" s="230" t="str">
        <f>'1'!KM147</f>
        <v/>
      </c>
      <c r="CB147" s="236" t="str">
        <f>'1'!KY147</f>
        <v/>
      </c>
      <c r="CC147" s="39">
        <f>'1'!KZ147</f>
        <v>0</v>
      </c>
      <c r="CD147" s="231" t="str">
        <f>'1'!LB147</f>
        <v/>
      </c>
      <c r="CE147" s="231" t="str">
        <f>'1'!LC147</f>
        <v/>
      </c>
      <c r="CF147" s="231"/>
      <c r="CG147" s="231"/>
      <c r="CH147" s="233" t="str">
        <f t="shared" si="208"/>
        <v/>
      </c>
      <c r="CI147" s="26">
        <f>'1'!HX147</f>
        <v>0</v>
      </c>
      <c r="CJ147" s="24" t="str">
        <f>'1'!HZ147</f>
        <v/>
      </c>
      <c r="CK147" s="234" t="str">
        <f>'1'!IA147</f>
        <v/>
      </c>
      <c r="CL147" s="236" t="str">
        <f t="shared" si="209"/>
        <v/>
      </c>
      <c r="CM147" s="38">
        <f>'1'!IN147</f>
        <v>0</v>
      </c>
      <c r="CN147" s="36" t="str">
        <f>'1'!IP147</f>
        <v/>
      </c>
      <c r="CO147" s="235" t="str">
        <f>'1'!IQ147</f>
        <v/>
      </c>
      <c r="CP147" s="233" t="str">
        <f t="shared" si="210"/>
        <v/>
      </c>
      <c r="CQ147" s="26">
        <f>'1'!JD147</f>
        <v>0</v>
      </c>
      <c r="CR147" s="24" t="str">
        <f>'1'!JF147</f>
        <v/>
      </c>
      <c r="CS147" s="234" t="str">
        <f>'1'!JG147</f>
        <v/>
      </c>
      <c r="CT147" s="236" t="str">
        <f t="shared" si="211"/>
        <v/>
      </c>
      <c r="CU147" s="38">
        <f>'1'!JT147</f>
        <v>0</v>
      </c>
      <c r="CV147" s="36" t="str">
        <f>'1'!JV147</f>
        <v/>
      </c>
      <c r="CW147" s="235" t="str">
        <f>'1'!JW147</f>
        <v/>
      </c>
      <c r="CX147" s="233" t="str">
        <f t="shared" si="212"/>
        <v>#REF!</v>
      </c>
      <c r="CY147" s="24">
        <f>'1'!KJ147</f>
        <v>0</v>
      </c>
      <c r="CZ147" s="24" t="str">
        <f>'1'!KL147</f>
        <v/>
      </c>
      <c r="DA147" s="24" t="str">
        <f>'1'!KM147</f>
        <v/>
      </c>
      <c r="DB147" s="236" t="str">
        <f t="shared" si="213"/>
        <v>#REF!</v>
      </c>
      <c r="DC147" s="36">
        <f>'1'!KZ147</f>
        <v>0</v>
      </c>
      <c r="DD147" s="36" t="str">
        <f>'1'!LB147</f>
        <v/>
      </c>
      <c r="DE147" s="36" t="str">
        <f>'1'!LC147</f>
        <v/>
      </c>
      <c r="DF147" s="233" t="str">
        <f t="shared" si="214"/>
        <v>#REF!</v>
      </c>
      <c r="DG147" s="24" t="str">
        <f t="shared" ref="DG147:DI147" si="586">#REF!</f>
        <v>#REF!</v>
      </c>
      <c r="DH147" s="24" t="str">
        <f t="shared" si="586"/>
        <v>#REF!</v>
      </c>
      <c r="DI147" s="24" t="str">
        <f t="shared" si="586"/>
        <v>#REF!</v>
      </c>
      <c r="DJ147" s="236" t="str">
        <f t="shared" si="216"/>
        <v>#REF!</v>
      </c>
      <c r="DK147" s="36" t="str">
        <f t="shared" ref="DK147:DM147" si="587">#REF!</f>
        <v>#REF!</v>
      </c>
      <c r="DL147" s="36" t="str">
        <f t="shared" si="587"/>
        <v>#REF!</v>
      </c>
      <c r="DM147" s="36" t="str">
        <f t="shared" si="587"/>
        <v>#REF!</v>
      </c>
      <c r="DN147" s="159" t="str">
        <f t="shared" si="218"/>
        <v>#REF!</v>
      </c>
      <c r="DO147" s="24" t="str">
        <f t="shared" ref="DO147:DQ147" si="588">#REF!</f>
        <v>#REF!</v>
      </c>
      <c r="DP147" s="24" t="str">
        <f t="shared" si="588"/>
        <v>#REF!</v>
      </c>
      <c r="DQ147" s="24" t="str">
        <f t="shared" si="588"/>
        <v>#REF!</v>
      </c>
      <c r="DR147" s="209" t="str">
        <f t="shared" si="220"/>
        <v>#REF!</v>
      </c>
      <c r="DS147" s="210" t="str">
        <f t="shared" si="13"/>
        <v>#REF!</v>
      </c>
      <c r="DT147" s="210" t="str">
        <f t="shared" ref="DT147:DU147" si="589">#REF!</f>
        <v>#REF!</v>
      </c>
      <c r="DU147" s="210" t="str">
        <f t="shared" si="589"/>
        <v>#REF!</v>
      </c>
    </row>
    <row r="148" ht="15.75" customHeight="1">
      <c r="A148" s="228">
        <f>'1'!A148</f>
        <v>46249</v>
      </c>
      <c r="B148" s="229" t="str">
        <f>'1'!B148</f>
        <v>土</v>
      </c>
      <c r="C148" s="232">
        <f>'1'!C148</f>
        <v>0</v>
      </c>
      <c r="D148" s="233">
        <f>'1'!G148</f>
        <v>1</v>
      </c>
      <c r="E148" s="27">
        <f>'1'!H148</f>
        <v>0</v>
      </c>
      <c r="F148" s="230" t="str">
        <f>'1'!J148</f>
        <v/>
      </c>
      <c r="G148" s="230" t="str">
        <f>'1'!K148</f>
        <v/>
      </c>
      <c r="H148" s="236">
        <f>'1'!W148</f>
        <v>1</v>
      </c>
      <c r="I148" s="39">
        <f>'1'!X148</f>
        <v>0</v>
      </c>
      <c r="J148" s="231" t="str">
        <f>'1'!Z148</f>
        <v/>
      </c>
      <c r="K148" s="231" t="str">
        <f>'1'!AA148</f>
        <v/>
      </c>
      <c r="L148" s="233">
        <f>'1'!AM148</f>
        <v>2</v>
      </c>
      <c r="M148" s="27">
        <f>'1'!AN148</f>
        <v>0</v>
      </c>
      <c r="N148" s="230" t="str">
        <f>'1'!AP148</f>
        <v/>
      </c>
      <c r="O148" s="230" t="str">
        <f>'1'!AQ148</f>
        <v/>
      </c>
      <c r="P148" s="236">
        <f>'1'!BC148</f>
        <v>4</v>
      </c>
      <c r="Q148" s="39">
        <f>'1'!BD148</f>
        <v>0</v>
      </c>
      <c r="R148" s="231" t="str">
        <f>'1'!BF148</f>
        <v/>
      </c>
      <c r="S148" s="231" t="str">
        <f>'1'!BG148</f>
        <v/>
      </c>
      <c r="T148" s="233">
        <f>'1'!BS148</f>
        <v>4</v>
      </c>
      <c r="U148" s="27">
        <f>'1'!BT148</f>
        <v>0</v>
      </c>
      <c r="V148" s="230" t="str">
        <f>'1'!BV148</f>
        <v/>
      </c>
      <c r="W148" s="230" t="str">
        <f>'1'!BW148</f>
        <v/>
      </c>
      <c r="X148" s="236">
        <f>'1'!CI148</f>
        <v>2</v>
      </c>
      <c r="Y148" s="39">
        <f>'1'!CJ148</f>
        <v>0</v>
      </c>
      <c r="Z148" s="231" t="str">
        <f>'1'!CL148</f>
        <v/>
      </c>
      <c r="AA148" s="231" t="str">
        <f>'1'!CM148</f>
        <v/>
      </c>
      <c r="AB148" s="233">
        <f>'1'!CY148</f>
        <v>2</v>
      </c>
      <c r="AC148" s="27">
        <f>'1'!CZ148</f>
        <v>0</v>
      </c>
      <c r="AD148" s="226" t="str">
        <f>'1'!DB148</f>
        <v/>
      </c>
      <c r="AE148" s="230" t="str">
        <f>'1'!DC148</f>
        <v/>
      </c>
      <c r="AF148" s="236">
        <f>'1'!DO148</f>
        <v>2</v>
      </c>
      <c r="AG148" s="39">
        <f>'1'!DP148</f>
        <v>0</v>
      </c>
      <c r="AH148" s="231" t="str">
        <f>'1'!DR148</f>
        <v/>
      </c>
      <c r="AI148" s="231" t="str">
        <f>'1'!DS148</f>
        <v/>
      </c>
      <c r="AJ148" s="233">
        <f>'1'!EE148</f>
        <v>5</v>
      </c>
      <c r="AK148" s="27">
        <f>'1'!EF148</f>
        <v>0</v>
      </c>
      <c r="AL148" s="230" t="str">
        <f>'1'!EH148</f>
        <v/>
      </c>
      <c r="AM148" s="230" t="str">
        <f>'1'!EI148</f>
        <v/>
      </c>
      <c r="AN148" s="236">
        <f>'1'!EU148</f>
        <v>19</v>
      </c>
      <c r="AO148" s="39">
        <f>'1'!EV148</f>
        <v>0</v>
      </c>
      <c r="AP148" s="231" t="str">
        <f>'1'!EX148</f>
        <v/>
      </c>
      <c r="AQ148" s="231" t="str">
        <f>'1'!EY148</f>
        <v/>
      </c>
      <c r="AR148" s="233">
        <f>'1'!FK148</f>
        <v>4</v>
      </c>
      <c r="AS148" s="27">
        <f>'1'!FL148</f>
        <v>0</v>
      </c>
      <c r="AT148" s="230" t="str">
        <f>'1'!FN148</f>
        <v/>
      </c>
      <c r="AU148" s="230" t="str">
        <f>'1'!FO148</f>
        <v/>
      </c>
      <c r="AV148" s="236">
        <f>'1'!GA148</f>
        <v>2</v>
      </c>
      <c r="AW148" s="39">
        <f>'1'!GB148</f>
        <v>0</v>
      </c>
      <c r="AX148" s="231" t="str">
        <f>'1'!GD148</f>
        <v/>
      </c>
      <c r="AY148" s="231" t="str">
        <f>'1'!GE148</f>
        <v/>
      </c>
      <c r="AZ148" s="233">
        <f>'1'!GQ148</f>
        <v>3</v>
      </c>
      <c r="BA148" s="27">
        <f>'1'!GR148</f>
        <v>0</v>
      </c>
      <c r="BB148" s="230" t="str">
        <f>'1'!GT148</f>
        <v/>
      </c>
      <c r="BC148" s="230" t="str">
        <f>'1'!GU148</f>
        <v/>
      </c>
      <c r="BD148" s="236">
        <f>'1'!HG148</f>
        <v>5</v>
      </c>
      <c r="BE148" s="39">
        <f>'1'!HH148</f>
        <v>0</v>
      </c>
      <c r="BF148" s="231" t="str">
        <f>'1'!HJ148</f>
        <v/>
      </c>
      <c r="BG148" s="231" t="str">
        <f>'1'!HK148</f>
        <v/>
      </c>
      <c r="BH148" s="233" t="str">
        <f>'1'!HW148</f>
        <v/>
      </c>
      <c r="BI148" s="27">
        <f>'1'!HX148</f>
        <v>0</v>
      </c>
      <c r="BJ148" s="230" t="str">
        <f>'1'!HZ148</f>
        <v/>
      </c>
      <c r="BK148" s="230" t="str">
        <f>'1'!IA148</f>
        <v/>
      </c>
      <c r="BL148" s="236" t="str">
        <f>'1'!IM148</f>
        <v/>
      </c>
      <c r="BM148" s="39">
        <f>'1'!IN148</f>
        <v>0</v>
      </c>
      <c r="BN148" s="231" t="str">
        <f>'1'!IP148</f>
        <v/>
      </c>
      <c r="BO148" s="231" t="str">
        <f>'1'!IQ148</f>
        <v/>
      </c>
      <c r="BP148" s="233" t="str">
        <f>'1'!JC148</f>
        <v/>
      </c>
      <c r="BQ148" s="27">
        <f>'1'!JD148</f>
        <v>0</v>
      </c>
      <c r="BR148" s="230" t="str">
        <f>'1'!JF148</f>
        <v/>
      </c>
      <c r="BS148" s="230" t="str">
        <f>'1'!JG148</f>
        <v/>
      </c>
      <c r="BT148" s="236" t="str">
        <f>'1'!JS148</f>
        <v/>
      </c>
      <c r="BU148" s="39">
        <f>'1'!JT148</f>
        <v>0</v>
      </c>
      <c r="BV148" s="231" t="str">
        <f>'1'!JV148</f>
        <v/>
      </c>
      <c r="BW148" s="231" t="str">
        <f>'1'!JW148</f>
        <v/>
      </c>
      <c r="BX148" s="233" t="str">
        <f>'1'!KI148</f>
        <v/>
      </c>
      <c r="BY148" s="27">
        <f>'1'!KJ148</f>
        <v>0</v>
      </c>
      <c r="BZ148" s="230" t="str">
        <f>'1'!KL148</f>
        <v/>
      </c>
      <c r="CA148" s="230" t="str">
        <f>'1'!KM148</f>
        <v/>
      </c>
      <c r="CB148" s="236" t="str">
        <f>'1'!KY148</f>
        <v/>
      </c>
      <c r="CC148" s="39">
        <f>'1'!KZ148</f>
        <v>0</v>
      </c>
      <c r="CD148" s="231" t="str">
        <f>'1'!LB148</f>
        <v/>
      </c>
      <c r="CE148" s="231" t="str">
        <f>'1'!LC148</f>
        <v/>
      </c>
      <c r="CF148" s="231"/>
      <c r="CG148" s="231"/>
      <c r="CH148" s="233" t="str">
        <f t="shared" si="208"/>
        <v/>
      </c>
      <c r="CI148" s="26">
        <f>'1'!HX148</f>
        <v>0</v>
      </c>
      <c r="CJ148" s="24" t="str">
        <f>'1'!HZ148</f>
        <v/>
      </c>
      <c r="CK148" s="234" t="str">
        <f>'1'!IA148</f>
        <v/>
      </c>
      <c r="CL148" s="236" t="str">
        <f t="shared" si="209"/>
        <v/>
      </c>
      <c r="CM148" s="38">
        <f>'1'!IN148</f>
        <v>0</v>
      </c>
      <c r="CN148" s="36" t="str">
        <f>'1'!IP148</f>
        <v/>
      </c>
      <c r="CO148" s="235" t="str">
        <f>'1'!IQ148</f>
        <v/>
      </c>
      <c r="CP148" s="233" t="str">
        <f t="shared" si="210"/>
        <v/>
      </c>
      <c r="CQ148" s="26">
        <f>'1'!JD148</f>
        <v>0</v>
      </c>
      <c r="CR148" s="24" t="str">
        <f>'1'!JF148</f>
        <v/>
      </c>
      <c r="CS148" s="234" t="str">
        <f>'1'!JG148</f>
        <v/>
      </c>
      <c r="CT148" s="236" t="str">
        <f t="shared" si="211"/>
        <v/>
      </c>
      <c r="CU148" s="38">
        <f>'1'!JT148</f>
        <v>0</v>
      </c>
      <c r="CV148" s="36" t="str">
        <f>'1'!JV148</f>
        <v/>
      </c>
      <c r="CW148" s="235" t="str">
        <f>'1'!JW148</f>
        <v/>
      </c>
      <c r="CX148" s="233" t="str">
        <f t="shared" si="212"/>
        <v>#REF!</v>
      </c>
      <c r="CY148" s="24">
        <f>'1'!KJ148</f>
        <v>0</v>
      </c>
      <c r="CZ148" s="24" t="str">
        <f>'1'!KL148</f>
        <v/>
      </c>
      <c r="DA148" s="24" t="str">
        <f>'1'!KM148</f>
        <v/>
      </c>
      <c r="DB148" s="236" t="str">
        <f t="shared" si="213"/>
        <v>#REF!</v>
      </c>
      <c r="DC148" s="36">
        <f>'1'!KZ148</f>
        <v>0</v>
      </c>
      <c r="DD148" s="36" t="str">
        <f>'1'!LB148</f>
        <v/>
      </c>
      <c r="DE148" s="36" t="str">
        <f>'1'!LC148</f>
        <v/>
      </c>
      <c r="DF148" s="233" t="str">
        <f t="shared" si="214"/>
        <v>#REF!</v>
      </c>
      <c r="DG148" s="24" t="str">
        <f t="shared" ref="DG148:DI148" si="590">#REF!</f>
        <v>#REF!</v>
      </c>
      <c r="DH148" s="24" t="str">
        <f t="shared" si="590"/>
        <v>#REF!</v>
      </c>
      <c r="DI148" s="24" t="str">
        <f t="shared" si="590"/>
        <v>#REF!</v>
      </c>
      <c r="DJ148" s="236" t="str">
        <f t="shared" si="216"/>
        <v>#REF!</v>
      </c>
      <c r="DK148" s="36" t="str">
        <f t="shared" ref="DK148:DM148" si="591">#REF!</f>
        <v>#REF!</v>
      </c>
      <c r="DL148" s="36" t="str">
        <f t="shared" si="591"/>
        <v>#REF!</v>
      </c>
      <c r="DM148" s="36" t="str">
        <f t="shared" si="591"/>
        <v>#REF!</v>
      </c>
      <c r="DN148" s="159" t="str">
        <f t="shared" si="218"/>
        <v>#REF!</v>
      </c>
      <c r="DO148" s="24" t="str">
        <f t="shared" ref="DO148:DQ148" si="592">#REF!</f>
        <v>#REF!</v>
      </c>
      <c r="DP148" s="24" t="str">
        <f t="shared" si="592"/>
        <v>#REF!</v>
      </c>
      <c r="DQ148" s="24" t="str">
        <f t="shared" si="592"/>
        <v>#REF!</v>
      </c>
      <c r="DR148" s="209" t="str">
        <f t="shared" si="220"/>
        <v>#REF!</v>
      </c>
      <c r="DS148" s="210" t="str">
        <f t="shared" si="13"/>
        <v>#REF!</v>
      </c>
      <c r="DT148" s="210" t="str">
        <f t="shared" ref="DT148:DU148" si="593">#REF!</f>
        <v>#REF!</v>
      </c>
      <c r="DU148" s="210" t="str">
        <f t="shared" si="593"/>
        <v>#REF!</v>
      </c>
    </row>
    <row r="149" ht="15.75" customHeight="1">
      <c r="A149" s="228">
        <f>'1'!A149</f>
        <v>46250</v>
      </c>
      <c r="B149" s="229" t="str">
        <f>'1'!B149</f>
        <v>日</v>
      </c>
      <c r="C149" s="232">
        <f>'1'!C149</f>
        <v>0</v>
      </c>
      <c r="D149" s="233">
        <f>'1'!G149</f>
        <v>1</v>
      </c>
      <c r="E149" s="27">
        <f>'1'!H149</f>
        <v>0</v>
      </c>
      <c r="F149" s="230" t="str">
        <f>'1'!J149</f>
        <v/>
      </c>
      <c r="G149" s="230" t="str">
        <f>'1'!K149</f>
        <v/>
      </c>
      <c r="H149" s="236">
        <f>'1'!W149</f>
        <v>1</v>
      </c>
      <c r="I149" s="39">
        <f>'1'!X149</f>
        <v>0</v>
      </c>
      <c r="J149" s="231" t="str">
        <f>'1'!Z149</f>
        <v/>
      </c>
      <c r="K149" s="231" t="str">
        <f>'1'!AA149</f>
        <v/>
      </c>
      <c r="L149" s="233">
        <f>'1'!AM149</f>
        <v>2</v>
      </c>
      <c r="M149" s="27">
        <f>'1'!AN149</f>
        <v>0</v>
      </c>
      <c r="N149" s="230" t="str">
        <f>'1'!AP149</f>
        <v/>
      </c>
      <c r="O149" s="230" t="str">
        <f>'1'!AQ149</f>
        <v/>
      </c>
      <c r="P149" s="236">
        <f>'1'!BC149</f>
        <v>4</v>
      </c>
      <c r="Q149" s="39">
        <f>'1'!BD149</f>
        <v>0</v>
      </c>
      <c r="R149" s="231" t="str">
        <f>'1'!BF149</f>
        <v/>
      </c>
      <c r="S149" s="231" t="str">
        <f>'1'!BG149</f>
        <v/>
      </c>
      <c r="T149" s="233">
        <f>'1'!BS149</f>
        <v>4</v>
      </c>
      <c r="U149" s="27">
        <f>'1'!BT149</f>
        <v>0</v>
      </c>
      <c r="V149" s="230" t="str">
        <f>'1'!BV149</f>
        <v/>
      </c>
      <c r="W149" s="230" t="str">
        <f>'1'!BW149</f>
        <v/>
      </c>
      <c r="X149" s="236">
        <f>'1'!CI149</f>
        <v>2</v>
      </c>
      <c r="Y149" s="39">
        <f>'1'!CJ149</f>
        <v>0</v>
      </c>
      <c r="Z149" s="231" t="str">
        <f>'1'!CL149</f>
        <v/>
      </c>
      <c r="AA149" s="231" t="str">
        <f>'1'!CM149</f>
        <v/>
      </c>
      <c r="AB149" s="233">
        <f>'1'!CY149</f>
        <v>2</v>
      </c>
      <c r="AC149" s="27">
        <f>'1'!CZ149</f>
        <v>0</v>
      </c>
      <c r="AD149" s="226" t="str">
        <f>'1'!DB149</f>
        <v/>
      </c>
      <c r="AE149" s="230" t="str">
        <f>'1'!DC149</f>
        <v/>
      </c>
      <c r="AF149" s="236">
        <f>'1'!DO149</f>
        <v>2</v>
      </c>
      <c r="AG149" s="39">
        <f>'1'!DP149</f>
        <v>0</v>
      </c>
      <c r="AH149" s="231" t="str">
        <f>'1'!DR149</f>
        <v/>
      </c>
      <c r="AI149" s="231" t="str">
        <f>'1'!DS149</f>
        <v/>
      </c>
      <c r="AJ149" s="233">
        <f>'1'!EE149</f>
        <v>5</v>
      </c>
      <c r="AK149" s="27">
        <f>'1'!EF149</f>
        <v>0</v>
      </c>
      <c r="AL149" s="230" t="str">
        <f>'1'!EH149</f>
        <v/>
      </c>
      <c r="AM149" s="230" t="str">
        <f>'1'!EI149</f>
        <v/>
      </c>
      <c r="AN149" s="236">
        <f>'1'!EU149</f>
        <v>19</v>
      </c>
      <c r="AO149" s="39">
        <f>'1'!EV149</f>
        <v>0</v>
      </c>
      <c r="AP149" s="231" t="str">
        <f>'1'!EX149</f>
        <v/>
      </c>
      <c r="AQ149" s="231" t="str">
        <f>'1'!EY149</f>
        <v/>
      </c>
      <c r="AR149" s="233">
        <f>'1'!FK149</f>
        <v>4</v>
      </c>
      <c r="AS149" s="27">
        <f>'1'!FL149</f>
        <v>0</v>
      </c>
      <c r="AT149" s="230" t="str">
        <f>'1'!FN149</f>
        <v/>
      </c>
      <c r="AU149" s="230" t="str">
        <f>'1'!FO149</f>
        <v/>
      </c>
      <c r="AV149" s="236">
        <f>'1'!GA149</f>
        <v>2</v>
      </c>
      <c r="AW149" s="39">
        <f>'1'!GB149</f>
        <v>0</v>
      </c>
      <c r="AX149" s="231" t="str">
        <f>'1'!GD149</f>
        <v/>
      </c>
      <c r="AY149" s="231" t="str">
        <f>'1'!GE149</f>
        <v/>
      </c>
      <c r="AZ149" s="233">
        <f>'1'!GQ149</f>
        <v>3</v>
      </c>
      <c r="BA149" s="27">
        <f>'1'!GR149</f>
        <v>0</v>
      </c>
      <c r="BB149" s="230" t="str">
        <f>'1'!GT149</f>
        <v/>
      </c>
      <c r="BC149" s="230" t="str">
        <f>'1'!GU149</f>
        <v/>
      </c>
      <c r="BD149" s="236">
        <f>'1'!HG149</f>
        <v>5</v>
      </c>
      <c r="BE149" s="39">
        <f>'1'!HH149</f>
        <v>0</v>
      </c>
      <c r="BF149" s="231" t="str">
        <f>'1'!HJ149</f>
        <v/>
      </c>
      <c r="BG149" s="231" t="str">
        <f>'1'!HK149</f>
        <v/>
      </c>
      <c r="BH149" s="233" t="str">
        <f>'1'!HW149</f>
        <v/>
      </c>
      <c r="BI149" s="27">
        <f>'1'!HX149</f>
        <v>0</v>
      </c>
      <c r="BJ149" s="230" t="str">
        <f>'1'!HZ149</f>
        <v/>
      </c>
      <c r="BK149" s="230" t="str">
        <f>'1'!IA149</f>
        <v/>
      </c>
      <c r="BL149" s="236" t="str">
        <f>'1'!IM149</f>
        <v/>
      </c>
      <c r="BM149" s="39">
        <f>'1'!IN149</f>
        <v>0</v>
      </c>
      <c r="BN149" s="231" t="str">
        <f>'1'!IP149</f>
        <v/>
      </c>
      <c r="BO149" s="231" t="str">
        <f>'1'!IQ149</f>
        <v/>
      </c>
      <c r="BP149" s="233" t="str">
        <f>'1'!JC149</f>
        <v/>
      </c>
      <c r="BQ149" s="27">
        <f>'1'!JD149</f>
        <v>0</v>
      </c>
      <c r="BR149" s="230" t="str">
        <f>'1'!JF149</f>
        <v/>
      </c>
      <c r="BS149" s="230" t="str">
        <f>'1'!JG149</f>
        <v/>
      </c>
      <c r="BT149" s="236" t="str">
        <f>'1'!JS149</f>
        <v/>
      </c>
      <c r="BU149" s="39">
        <f>'1'!JT149</f>
        <v>0</v>
      </c>
      <c r="BV149" s="231" t="str">
        <f>'1'!JV149</f>
        <v/>
      </c>
      <c r="BW149" s="231" t="str">
        <f>'1'!JW149</f>
        <v/>
      </c>
      <c r="BX149" s="233" t="str">
        <f>'1'!KI149</f>
        <v/>
      </c>
      <c r="BY149" s="27">
        <f>'1'!KJ149</f>
        <v>0</v>
      </c>
      <c r="BZ149" s="230" t="str">
        <f>'1'!KL149</f>
        <v/>
      </c>
      <c r="CA149" s="230" t="str">
        <f>'1'!KM149</f>
        <v/>
      </c>
      <c r="CB149" s="236" t="str">
        <f>'1'!KY149</f>
        <v/>
      </c>
      <c r="CC149" s="39">
        <f>'1'!KZ149</f>
        <v>0</v>
      </c>
      <c r="CD149" s="231" t="str">
        <f>'1'!LB149</f>
        <v/>
      </c>
      <c r="CE149" s="231" t="str">
        <f>'1'!LC149</f>
        <v/>
      </c>
      <c r="CF149" s="231"/>
      <c r="CG149" s="231"/>
      <c r="CH149" s="233" t="str">
        <f t="shared" si="208"/>
        <v/>
      </c>
      <c r="CI149" s="26">
        <f>'1'!HX149</f>
        <v>0</v>
      </c>
      <c r="CJ149" s="24" t="str">
        <f>'1'!HZ149</f>
        <v/>
      </c>
      <c r="CK149" s="234" t="str">
        <f>'1'!IA149</f>
        <v/>
      </c>
      <c r="CL149" s="236" t="str">
        <f t="shared" si="209"/>
        <v/>
      </c>
      <c r="CM149" s="38">
        <f>'1'!IN149</f>
        <v>0</v>
      </c>
      <c r="CN149" s="36" t="str">
        <f>'1'!IP149</f>
        <v/>
      </c>
      <c r="CO149" s="235" t="str">
        <f>'1'!IQ149</f>
        <v/>
      </c>
      <c r="CP149" s="233" t="str">
        <f t="shared" si="210"/>
        <v/>
      </c>
      <c r="CQ149" s="26">
        <f>'1'!JD149</f>
        <v>0</v>
      </c>
      <c r="CR149" s="24" t="str">
        <f>'1'!JF149</f>
        <v/>
      </c>
      <c r="CS149" s="234" t="str">
        <f>'1'!JG149</f>
        <v/>
      </c>
      <c r="CT149" s="236" t="str">
        <f t="shared" si="211"/>
        <v/>
      </c>
      <c r="CU149" s="38">
        <f>'1'!JT149</f>
        <v>0</v>
      </c>
      <c r="CV149" s="36" t="str">
        <f>'1'!JV149</f>
        <v/>
      </c>
      <c r="CW149" s="235" t="str">
        <f>'1'!JW149</f>
        <v/>
      </c>
      <c r="CX149" s="233" t="str">
        <f t="shared" si="212"/>
        <v>#REF!</v>
      </c>
      <c r="CY149" s="24">
        <f>'1'!KJ149</f>
        <v>0</v>
      </c>
      <c r="CZ149" s="24" t="str">
        <f>'1'!KL149</f>
        <v/>
      </c>
      <c r="DA149" s="24" t="str">
        <f>'1'!KM149</f>
        <v/>
      </c>
      <c r="DB149" s="236" t="str">
        <f t="shared" si="213"/>
        <v>#REF!</v>
      </c>
      <c r="DC149" s="36">
        <f>'1'!KZ149</f>
        <v>0</v>
      </c>
      <c r="DD149" s="36" t="str">
        <f>'1'!LB149</f>
        <v/>
      </c>
      <c r="DE149" s="36" t="str">
        <f>'1'!LC149</f>
        <v/>
      </c>
      <c r="DF149" s="233" t="str">
        <f t="shared" si="214"/>
        <v>#REF!</v>
      </c>
      <c r="DG149" s="24" t="str">
        <f t="shared" ref="DG149:DI149" si="594">#REF!</f>
        <v>#REF!</v>
      </c>
      <c r="DH149" s="24" t="str">
        <f t="shared" si="594"/>
        <v>#REF!</v>
      </c>
      <c r="DI149" s="24" t="str">
        <f t="shared" si="594"/>
        <v>#REF!</v>
      </c>
      <c r="DJ149" s="236" t="str">
        <f t="shared" si="216"/>
        <v>#REF!</v>
      </c>
      <c r="DK149" s="36" t="str">
        <f t="shared" ref="DK149:DM149" si="595">#REF!</f>
        <v>#REF!</v>
      </c>
      <c r="DL149" s="36" t="str">
        <f t="shared" si="595"/>
        <v>#REF!</v>
      </c>
      <c r="DM149" s="36" t="str">
        <f t="shared" si="595"/>
        <v>#REF!</v>
      </c>
      <c r="DN149" s="159" t="str">
        <f t="shared" si="218"/>
        <v>#REF!</v>
      </c>
      <c r="DO149" s="24" t="str">
        <f t="shared" ref="DO149:DQ149" si="596">#REF!</f>
        <v>#REF!</v>
      </c>
      <c r="DP149" s="24" t="str">
        <f t="shared" si="596"/>
        <v>#REF!</v>
      </c>
      <c r="DQ149" s="24" t="str">
        <f t="shared" si="596"/>
        <v>#REF!</v>
      </c>
      <c r="DR149" s="209" t="str">
        <f t="shared" si="220"/>
        <v>#REF!</v>
      </c>
      <c r="DS149" s="210" t="str">
        <f t="shared" si="13"/>
        <v>#REF!</v>
      </c>
      <c r="DT149" s="210" t="str">
        <f t="shared" ref="DT149:DU149" si="597">#REF!</f>
        <v>#REF!</v>
      </c>
      <c r="DU149" s="210" t="str">
        <f t="shared" si="597"/>
        <v>#REF!</v>
      </c>
    </row>
    <row r="150" ht="15.75" customHeight="1">
      <c r="A150" s="228">
        <f>'1'!A150</f>
        <v>46251</v>
      </c>
      <c r="B150" s="229" t="str">
        <f>'1'!B150</f>
        <v>月</v>
      </c>
      <c r="C150" s="232">
        <f>'1'!C150</f>
        <v>0</v>
      </c>
      <c r="D150" s="233">
        <f>'1'!G150</f>
        <v>1</v>
      </c>
      <c r="E150" s="27">
        <f>'1'!H150</f>
        <v>0</v>
      </c>
      <c r="F150" s="230" t="str">
        <f>'1'!J150</f>
        <v/>
      </c>
      <c r="G150" s="230" t="str">
        <f>'1'!K150</f>
        <v/>
      </c>
      <c r="H150" s="236">
        <f>'1'!W150</f>
        <v>1</v>
      </c>
      <c r="I150" s="39">
        <f>'1'!X150</f>
        <v>0</v>
      </c>
      <c r="J150" s="231" t="str">
        <f>'1'!Z150</f>
        <v/>
      </c>
      <c r="K150" s="231" t="str">
        <f>'1'!AA150</f>
        <v/>
      </c>
      <c r="L150" s="233">
        <f>'1'!AM150</f>
        <v>2</v>
      </c>
      <c r="M150" s="27">
        <f>'1'!AN150</f>
        <v>0</v>
      </c>
      <c r="N150" s="230" t="str">
        <f>'1'!AP150</f>
        <v/>
      </c>
      <c r="O150" s="230" t="str">
        <f>'1'!AQ150</f>
        <v/>
      </c>
      <c r="P150" s="236">
        <f>'1'!BC150</f>
        <v>4</v>
      </c>
      <c r="Q150" s="39">
        <f>'1'!BD150</f>
        <v>0</v>
      </c>
      <c r="R150" s="231" t="str">
        <f>'1'!BF150</f>
        <v/>
      </c>
      <c r="S150" s="231" t="str">
        <f>'1'!BG150</f>
        <v/>
      </c>
      <c r="T150" s="233">
        <f>'1'!BS150</f>
        <v>4</v>
      </c>
      <c r="U150" s="27">
        <f>'1'!BT150</f>
        <v>0</v>
      </c>
      <c r="V150" s="230" t="str">
        <f>'1'!BV150</f>
        <v/>
      </c>
      <c r="W150" s="230" t="str">
        <f>'1'!BW150</f>
        <v/>
      </c>
      <c r="X150" s="236">
        <f>'1'!CI150</f>
        <v>2</v>
      </c>
      <c r="Y150" s="39">
        <f>'1'!CJ150</f>
        <v>0</v>
      </c>
      <c r="Z150" s="231" t="str">
        <f>'1'!CL150</f>
        <v/>
      </c>
      <c r="AA150" s="231" t="str">
        <f>'1'!CM150</f>
        <v/>
      </c>
      <c r="AB150" s="233">
        <f>'1'!CY150</f>
        <v>2</v>
      </c>
      <c r="AC150" s="27">
        <f>'1'!CZ150</f>
        <v>0</v>
      </c>
      <c r="AD150" s="226" t="str">
        <f>'1'!DB150</f>
        <v/>
      </c>
      <c r="AE150" s="230" t="str">
        <f>'1'!DC150</f>
        <v/>
      </c>
      <c r="AF150" s="236">
        <f>'1'!DO150</f>
        <v>2</v>
      </c>
      <c r="AG150" s="39">
        <f>'1'!DP150</f>
        <v>0</v>
      </c>
      <c r="AH150" s="231" t="str">
        <f>'1'!DR150</f>
        <v/>
      </c>
      <c r="AI150" s="231" t="str">
        <f>'1'!DS150</f>
        <v/>
      </c>
      <c r="AJ150" s="233">
        <f>'1'!EE150</f>
        <v>5</v>
      </c>
      <c r="AK150" s="27">
        <f>'1'!EF150</f>
        <v>0</v>
      </c>
      <c r="AL150" s="230" t="str">
        <f>'1'!EH150</f>
        <v/>
      </c>
      <c r="AM150" s="230" t="str">
        <f>'1'!EI150</f>
        <v/>
      </c>
      <c r="AN150" s="236">
        <f>'1'!EU150</f>
        <v>19</v>
      </c>
      <c r="AO150" s="39">
        <f>'1'!EV150</f>
        <v>0</v>
      </c>
      <c r="AP150" s="231" t="str">
        <f>'1'!EX150</f>
        <v/>
      </c>
      <c r="AQ150" s="231" t="str">
        <f>'1'!EY150</f>
        <v/>
      </c>
      <c r="AR150" s="233">
        <f>'1'!FK150</f>
        <v>4</v>
      </c>
      <c r="AS150" s="27">
        <f>'1'!FL150</f>
        <v>0</v>
      </c>
      <c r="AT150" s="230" t="str">
        <f>'1'!FN150</f>
        <v/>
      </c>
      <c r="AU150" s="230" t="str">
        <f>'1'!FO150</f>
        <v/>
      </c>
      <c r="AV150" s="236">
        <f>'1'!GA150</f>
        <v>2</v>
      </c>
      <c r="AW150" s="39">
        <f>'1'!GB150</f>
        <v>0</v>
      </c>
      <c r="AX150" s="231" t="str">
        <f>'1'!GD150</f>
        <v/>
      </c>
      <c r="AY150" s="231" t="str">
        <f>'1'!GE150</f>
        <v/>
      </c>
      <c r="AZ150" s="233">
        <f>'1'!GQ150</f>
        <v>3</v>
      </c>
      <c r="BA150" s="27">
        <f>'1'!GR150</f>
        <v>0</v>
      </c>
      <c r="BB150" s="230" t="str">
        <f>'1'!GT150</f>
        <v/>
      </c>
      <c r="BC150" s="230" t="str">
        <f>'1'!GU150</f>
        <v/>
      </c>
      <c r="BD150" s="236">
        <f>'1'!HG150</f>
        <v>5</v>
      </c>
      <c r="BE150" s="39">
        <f>'1'!HH150</f>
        <v>0</v>
      </c>
      <c r="BF150" s="231" t="str">
        <f>'1'!HJ150</f>
        <v/>
      </c>
      <c r="BG150" s="231" t="str">
        <f>'1'!HK150</f>
        <v/>
      </c>
      <c r="BH150" s="233" t="str">
        <f>'1'!HW150</f>
        <v/>
      </c>
      <c r="BI150" s="27">
        <f>'1'!HX150</f>
        <v>0</v>
      </c>
      <c r="BJ150" s="230" t="str">
        <f>'1'!HZ150</f>
        <v/>
      </c>
      <c r="BK150" s="230" t="str">
        <f>'1'!IA150</f>
        <v/>
      </c>
      <c r="BL150" s="236" t="str">
        <f>'1'!IM150</f>
        <v/>
      </c>
      <c r="BM150" s="39">
        <f>'1'!IN150</f>
        <v>0</v>
      </c>
      <c r="BN150" s="231" t="str">
        <f>'1'!IP150</f>
        <v/>
      </c>
      <c r="BO150" s="231" t="str">
        <f>'1'!IQ150</f>
        <v/>
      </c>
      <c r="BP150" s="233" t="str">
        <f>'1'!JC150</f>
        <v/>
      </c>
      <c r="BQ150" s="27">
        <f>'1'!JD150</f>
        <v>0</v>
      </c>
      <c r="BR150" s="230" t="str">
        <f>'1'!JF150</f>
        <v/>
      </c>
      <c r="BS150" s="230" t="str">
        <f>'1'!JG150</f>
        <v/>
      </c>
      <c r="BT150" s="236" t="str">
        <f>'1'!JS150</f>
        <v/>
      </c>
      <c r="BU150" s="39">
        <f>'1'!JT150</f>
        <v>0</v>
      </c>
      <c r="BV150" s="231" t="str">
        <f>'1'!JV150</f>
        <v/>
      </c>
      <c r="BW150" s="231" t="str">
        <f>'1'!JW150</f>
        <v/>
      </c>
      <c r="BX150" s="233" t="str">
        <f>'1'!KI150</f>
        <v/>
      </c>
      <c r="BY150" s="27">
        <f>'1'!KJ150</f>
        <v>0</v>
      </c>
      <c r="BZ150" s="230" t="str">
        <f>'1'!KL150</f>
        <v/>
      </c>
      <c r="CA150" s="230" t="str">
        <f>'1'!KM150</f>
        <v/>
      </c>
      <c r="CB150" s="236" t="str">
        <f>'1'!KY150</f>
        <v/>
      </c>
      <c r="CC150" s="39">
        <f>'1'!KZ150</f>
        <v>0</v>
      </c>
      <c r="CD150" s="231" t="str">
        <f>'1'!LB150</f>
        <v/>
      </c>
      <c r="CE150" s="231" t="str">
        <f>'1'!LC150</f>
        <v/>
      </c>
      <c r="CF150" s="231"/>
      <c r="CG150" s="231"/>
      <c r="CH150" s="233" t="str">
        <f t="shared" si="208"/>
        <v/>
      </c>
      <c r="CI150" s="26">
        <f>'1'!HX150</f>
        <v>0</v>
      </c>
      <c r="CJ150" s="24" t="str">
        <f>'1'!HZ150</f>
        <v/>
      </c>
      <c r="CK150" s="234" t="str">
        <f>'1'!IA150</f>
        <v/>
      </c>
      <c r="CL150" s="236" t="str">
        <f t="shared" si="209"/>
        <v/>
      </c>
      <c r="CM150" s="38">
        <f>'1'!IN150</f>
        <v>0</v>
      </c>
      <c r="CN150" s="36" t="str">
        <f>'1'!IP150</f>
        <v/>
      </c>
      <c r="CO150" s="235" t="str">
        <f>'1'!IQ150</f>
        <v/>
      </c>
      <c r="CP150" s="233" t="str">
        <f t="shared" si="210"/>
        <v/>
      </c>
      <c r="CQ150" s="26">
        <f>'1'!JD150</f>
        <v>0</v>
      </c>
      <c r="CR150" s="24" t="str">
        <f>'1'!JF150</f>
        <v/>
      </c>
      <c r="CS150" s="234" t="str">
        <f>'1'!JG150</f>
        <v/>
      </c>
      <c r="CT150" s="236" t="str">
        <f t="shared" si="211"/>
        <v/>
      </c>
      <c r="CU150" s="38">
        <f>'1'!JT150</f>
        <v>0</v>
      </c>
      <c r="CV150" s="36" t="str">
        <f>'1'!JV150</f>
        <v/>
      </c>
      <c r="CW150" s="235" t="str">
        <f>'1'!JW150</f>
        <v/>
      </c>
      <c r="CX150" s="233" t="str">
        <f t="shared" si="212"/>
        <v>#REF!</v>
      </c>
      <c r="CY150" s="24">
        <f>'1'!KJ150</f>
        <v>0</v>
      </c>
      <c r="CZ150" s="24" t="str">
        <f>'1'!KL150</f>
        <v/>
      </c>
      <c r="DA150" s="24" t="str">
        <f>'1'!KM150</f>
        <v/>
      </c>
      <c r="DB150" s="236" t="str">
        <f t="shared" si="213"/>
        <v>#REF!</v>
      </c>
      <c r="DC150" s="36">
        <f>'1'!KZ150</f>
        <v>0</v>
      </c>
      <c r="DD150" s="36" t="str">
        <f>'1'!LB150</f>
        <v/>
      </c>
      <c r="DE150" s="36" t="str">
        <f>'1'!LC150</f>
        <v/>
      </c>
      <c r="DF150" s="233" t="str">
        <f t="shared" si="214"/>
        <v>#REF!</v>
      </c>
      <c r="DG150" s="24" t="str">
        <f t="shared" ref="DG150:DI150" si="598">#REF!</f>
        <v>#REF!</v>
      </c>
      <c r="DH150" s="24" t="str">
        <f t="shared" si="598"/>
        <v>#REF!</v>
      </c>
      <c r="DI150" s="24" t="str">
        <f t="shared" si="598"/>
        <v>#REF!</v>
      </c>
      <c r="DJ150" s="236" t="str">
        <f t="shared" si="216"/>
        <v>#REF!</v>
      </c>
      <c r="DK150" s="36" t="str">
        <f t="shared" ref="DK150:DM150" si="599">#REF!</f>
        <v>#REF!</v>
      </c>
      <c r="DL150" s="36" t="str">
        <f t="shared" si="599"/>
        <v>#REF!</v>
      </c>
      <c r="DM150" s="36" t="str">
        <f t="shared" si="599"/>
        <v>#REF!</v>
      </c>
      <c r="DN150" s="159" t="str">
        <f t="shared" si="218"/>
        <v>#REF!</v>
      </c>
      <c r="DO150" s="24" t="str">
        <f t="shared" ref="DO150:DQ150" si="600">#REF!</f>
        <v>#REF!</v>
      </c>
      <c r="DP150" s="24" t="str">
        <f t="shared" si="600"/>
        <v>#REF!</v>
      </c>
      <c r="DQ150" s="24" t="str">
        <f t="shared" si="600"/>
        <v>#REF!</v>
      </c>
      <c r="DR150" s="209" t="str">
        <f t="shared" si="220"/>
        <v>#REF!</v>
      </c>
      <c r="DS150" s="210" t="str">
        <f t="shared" si="13"/>
        <v>#REF!</v>
      </c>
      <c r="DT150" s="210" t="str">
        <f t="shared" ref="DT150:DU150" si="601">#REF!</f>
        <v>#REF!</v>
      </c>
      <c r="DU150" s="210" t="str">
        <f t="shared" si="601"/>
        <v>#REF!</v>
      </c>
    </row>
    <row r="151" ht="15.75" customHeight="1">
      <c r="A151" s="228">
        <f>'1'!A151</f>
        <v>46252</v>
      </c>
      <c r="B151" s="229" t="str">
        <f>'1'!B151</f>
        <v>火</v>
      </c>
      <c r="C151" s="232">
        <f>'1'!C151</f>
        <v>0</v>
      </c>
      <c r="D151" s="233">
        <f>'1'!G151</f>
        <v>1</v>
      </c>
      <c r="E151" s="27">
        <f>'1'!H151</f>
        <v>0</v>
      </c>
      <c r="F151" s="230" t="str">
        <f>'1'!J151</f>
        <v/>
      </c>
      <c r="G151" s="230" t="str">
        <f>'1'!K151</f>
        <v/>
      </c>
      <c r="H151" s="236">
        <f>'1'!W151</f>
        <v>1</v>
      </c>
      <c r="I151" s="39">
        <f>'1'!X151</f>
        <v>0</v>
      </c>
      <c r="J151" s="231" t="str">
        <f>'1'!Z151</f>
        <v/>
      </c>
      <c r="K151" s="231" t="str">
        <f>'1'!AA151</f>
        <v/>
      </c>
      <c r="L151" s="233">
        <f>'1'!AM151</f>
        <v>2</v>
      </c>
      <c r="M151" s="27">
        <f>'1'!AN151</f>
        <v>0</v>
      </c>
      <c r="N151" s="230" t="str">
        <f>'1'!AP151</f>
        <v/>
      </c>
      <c r="O151" s="230" t="str">
        <f>'1'!AQ151</f>
        <v/>
      </c>
      <c r="P151" s="236">
        <f>'1'!BC151</f>
        <v>4</v>
      </c>
      <c r="Q151" s="39">
        <f>'1'!BD151</f>
        <v>0</v>
      </c>
      <c r="R151" s="231" t="str">
        <f>'1'!BF151</f>
        <v/>
      </c>
      <c r="S151" s="231" t="str">
        <f>'1'!BG151</f>
        <v/>
      </c>
      <c r="T151" s="233">
        <f>'1'!BS151</f>
        <v>4</v>
      </c>
      <c r="U151" s="27">
        <f>'1'!BT151</f>
        <v>0</v>
      </c>
      <c r="V151" s="230" t="str">
        <f>'1'!BV151</f>
        <v/>
      </c>
      <c r="W151" s="230" t="str">
        <f>'1'!BW151</f>
        <v/>
      </c>
      <c r="X151" s="236">
        <f>'1'!CI151</f>
        <v>2</v>
      </c>
      <c r="Y151" s="39">
        <f>'1'!CJ151</f>
        <v>0</v>
      </c>
      <c r="Z151" s="231" t="str">
        <f>'1'!CL151</f>
        <v/>
      </c>
      <c r="AA151" s="231" t="str">
        <f>'1'!CM151</f>
        <v/>
      </c>
      <c r="AB151" s="233">
        <f>'1'!CY151</f>
        <v>2</v>
      </c>
      <c r="AC151" s="27">
        <f>'1'!CZ151</f>
        <v>0</v>
      </c>
      <c r="AD151" s="226" t="str">
        <f>'1'!DB151</f>
        <v/>
      </c>
      <c r="AE151" s="230" t="str">
        <f>'1'!DC151</f>
        <v/>
      </c>
      <c r="AF151" s="236">
        <f>'1'!DO151</f>
        <v>2</v>
      </c>
      <c r="AG151" s="39">
        <f>'1'!DP151</f>
        <v>0</v>
      </c>
      <c r="AH151" s="231" t="str">
        <f>'1'!DR151</f>
        <v/>
      </c>
      <c r="AI151" s="231" t="str">
        <f>'1'!DS151</f>
        <v/>
      </c>
      <c r="AJ151" s="233">
        <f>'1'!EE151</f>
        <v>5</v>
      </c>
      <c r="AK151" s="27">
        <f>'1'!EF151</f>
        <v>0</v>
      </c>
      <c r="AL151" s="230" t="str">
        <f>'1'!EH151</f>
        <v/>
      </c>
      <c r="AM151" s="230" t="str">
        <f>'1'!EI151</f>
        <v/>
      </c>
      <c r="AN151" s="236">
        <f>'1'!EU151</f>
        <v>19</v>
      </c>
      <c r="AO151" s="39">
        <f>'1'!EV151</f>
        <v>0</v>
      </c>
      <c r="AP151" s="231" t="str">
        <f>'1'!EX151</f>
        <v/>
      </c>
      <c r="AQ151" s="231" t="str">
        <f>'1'!EY151</f>
        <v/>
      </c>
      <c r="AR151" s="233">
        <f>'1'!FK151</f>
        <v>4</v>
      </c>
      <c r="AS151" s="27">
        <f>'1'!FL151</f>
        <v>0</v>
      </c>
      <c r="AT151" s="230" t="str">
        <f>'1'!FN151</f>
        <v/>
      </c>
      <c r="AU151" s="230" t="str">
        <f>'1'!FO151</f>
        <v/>
      </c>
      <c r="AV151" s="236">
        <f>'1'!GA151</f>
        <v>2</v>
      </c>
      <c r="AW151" s="39">
        <f>'1'!GB151</f>
        <v>0</v>
      </c>
      <c r="AX151" s="231" t="str">
        <f>'1'!GD151</f>
        <v/>
      </c>
      <c r="AY151" s="231" t="str">
        <f>'1'!GE151</f>
        <v/>
      </c>
      <c r="AZ151" s="233">
        <f>'1'!GQ151</f>
        <v>3</v>
      </c>
      <c r="BA151" s="27">
        <f>'1'!GR151</f>
        <v>0</v>
      </c>
      <c r="BB151" s="230" t="str">
        <f>'1'!GT151</f>
        <v/>
      </c>
      <c r="BC151" s="230" t="str">
        <f>'1'!GU151</f>
        <v/>
      </c>
      <c r="BD151" s="236">
        <f>'1'!HG151</f>
        <v>5</v>
      </c>
      <c r="BE151" s="39">
        <f>'1'!HH151</f>
        <v>0</v>
      </c>
      <c r="BF151" s="231" t="str">
        <f>'1'!HJ151</f>
        <v/>
      </c>
      <c r="BG151" s="231" t="str">
        <f>'1'!HK151</f>
        <v/>
      </c>
      <c r="BH151" s="233" t="str">
        <f>'1'!HW151</f>
        <v/>
      </c>
      <c r="BI151" s="27">
        <f>'1'!HX151</f>
        <v>0</v>
      </c>
      <c r="BJ151" s="230" t="str">
        <f>'1'!HZ151</f>
        <v/>
      </c>
      <c r="BK151" s="230" t="str">
        <f>'1'!IA151</f>
        <v/>
      </c>
      <c r="BL151" s="236" t="str">
        <f>'1'!IM151</f>
        <v/>
      </c>
      <c r="BM151" s="39">
        <f>'1'!IN151</f>
        <v>0</v>
      </c>
      <c r="BN151" s="231" t="str">
        <f>'1'!IP151</f>
        <v/>
      </c>
      <c r="BO151" s="231" t="str">
        <f>'1'!IQ151</f>
        <v/>
      </c>
      <c r="BP151" s="233" t="str">
        <f>'1'!JC151</f>
        <v/>
      </c>
      <c r="BQ151" s="27">
        <f>'1'!JD151</f>
        <v>0</v>
      </c>
      <c r="BR151" s="230" t="str">
        <f>'1'!JF151</f>
        <v/>
      </c>
      <c r="BS151" s="230" t="str">
        <f>'1'!JG151</f>
        <v/>
      </c>
      <c r="BT151" s="236" t="str">
        <f>'1'!JS151</f>
        <v/>
      </c>
      <c r="BU151" s="39">
        <f>'1'!JT151</f>
        <v>0</v>
      </c>
      <c r="BV151" s="231" t="str">
        <f>'1'!JV151</f>
        <v/>
      </c>
      <c r="BW151" s="231" t="str">
        <f>'1'!JW151</f>
        <v/>
      </c>
      <c r="BX151" s="233" t="str">
        <f>'1'!KI151</f>
        <v/>
      </c>
      <c r="BY151" s="27">
        <f>'1'!KJ151</f>
        <v>0</v>
      </c>
      <c r="BZ151" s="230" t="str">
        <f>'1'!KL151</f>
        <v/>
      </c>
      <c r="CA151" s="230" t="str">
        <f>'1'!KM151</f>
        <v/>
      </c>
      <c r="CB151" s="236" t="str">
        <f>'1'!KY151</f>
        <v/>
      </c>
      <c r="CC151" s="39">
        <f>'1'!KZ151</f>
        <v>0</v>
      </c>
      <c r="CD151" s="231" t="str">
        <f>'1'!LB151</f>
        <v/>
      </c>
      <c r="CE151" s="231" t="str">
        <f>'1'!LC151</f>
        <v/>
      </c>
      <c r="CF151" s="231"/>
      <c r="CG151" s="231"/>
      <c r="CH151" s="233" t="str">
        <f t="shared" si="208"/>
        <v/>
      </c>
      <c r="CI151" s="26">
        <f>'1'!HX151</f>
        <v>0</v>
      </c>
      <c r="CJ151" s="24" t="str">
        <f>'1'!HZ151</f>
        <v/>
      </c>
      <c r="CK151" s="234" t="str">
        <f>'1'!IA151</f>
        <v/>
      </c>
      <c r="CL151" s="236" t="str">
        <f t="shared" si="209"/>
        <v/>
      </c>
      <c r="CM151" s="38">
        <f>'1'!IN151</f>
        <v>0</v>
      </c>
      <c r="CN151" s="36" t="str">
        <f>'1'!IP151</f>
        <v/>
      </c>
      <c r="CO151" s="235" t="str">
        <f>'1'!IQ151</f>
        <v/>
      </c>
      <c r="CP151" s="233" t="str">
        <f t="shared" si="210"/>
        <v/>
      </c>
      <c r="CQ151" s="26">
        <f>'1'!JD151</f>
        <v>0</v>
      </c>
      <c r="CR151" s="24" t="str">
        <f>'1'!JF151</f>
        <v/>
      </c>
      <c r="CS151" s="234" t="str">
        <f>'1'!JG151</f>
        <v/>
      </c>
      <c r="CT151" s="236" t="str">
        <f t="shared" si="211"/>
        <v/>
      </c>
      <c r="CU151" s="38">
        <f>'1'!JT151</f>
        <v>0</v>
      </c>
      <c r="CV151" s="36" t="str">
        <f>'1'!JV151</f>
        <v/>
      </c>
      <c r="CW151" s="235" t="str">
        <f>'1'!JW151</f>
        <v/>
      </c>
      <c r="CX151" s="233" t="str">
        <f t="shared" si="212"/>
        <v>#REF!</v>
      </c>
      <c r="CY151" s="24">
        <f>'1'!KJ151</f>
        <v>0</v>
      </c>
      <c r="CZ151" s="24" t="str">
        <f>'1'!KL151</f>
        <v/>
      </c>
      <c r="DA151" s="24" t="str">
        <f>'1'!KM151</f>
        <v/>
      </c>
      <c r="DB151" s="236" t="str">
        <f t="shared" si="213"/>
        <v>#REF!</v>
      </c>
      <c r="DC151" s="36">
        <f>'1'!KZ151</f>
        <v>0</v>
      </c>
      <c r="DD151" s="36" t="str">
        <f>'1'!LB151</f>
        <v/>
      </c>
      <c r="DE151" s="36" t="str">
        <f>'1'!LC151</f>
        <v/>
      </c>
      <c r="DF151" s="233" t="str">
        <f t="shared" si="214"/>
        <v>#REF!</v>
      </c>
      <c r="DG151" s="24" t="str">
        <f t="shared" ref="DG151:DI151" si="602">#REF!</f>
        <v>#REF!</v>
      </c>
      <c r="DH151" s="24" t="str">
        <f t="shared" si="602"/>
        <v>#REF!</v>
      </c>
      <c r="DI151" s="24" t="str">
        <f t="shared" si="602"/>
        <v>#REF!</v>
      </c>
      <c r="DJ151" s="236" t="str">
        <f t="shared" si="216"/>
        <v>#REF!</v>
      </c>
      <c r="DK151" s="36" t="str">
        <f t="shared" ref="DK151:DM151" si="603">#REF!</f>
        <v>#REF!</v>
      </c>
      <c r="DL151" s="36" t="str">
        <f t="shared" si="603"/>
        <v>#REF!</v>
      </c>
      <c r="DM151" s="36" t="str">
        <f t="shared" si="603"/>
        <v>#REF!</v>
      </c>
      <c r="DN151" s="159" t="str">
        <f t="shared" si="218"/>
        <v>#REF!</v>
      </c>
      <c r="DO151" s="24" t="str">
        <f t="shared" ref="DO151:DQ151" si="604">#REF!</f>
        <v>#REF!</v>
      </c>
      <c r="DP151" s="24" t="str">
        <f t="shared" si="604"/>
        <v>#REF!</v>
      </c>
      <c r="DQ151" s="24" t="str">
        <f t="shared" si="604"/>
        <v>#REF!</v>
      </c>
      <c r="DR151" s="209" t="str">
        <f t="shared" si="220"/>
        <v>#REF!</v>
      </c>
      <c r="DS151" s="210" t="str">
        <f t="shared" si="13"/>
        <v>#REF!</v>
      </c>
      <c r="DT151" s="210" t="str">
        <f t="shared" ref="DT151:DU151" si="605">#REF!</f>
        <v>#REF!</v>
      </c>
      <c r="DU151" s="210" t="str">
        <f t="shared" si="605"/>
        <v>#REF!</v>
      </c>
    </row>
    <row r="152" ht="15.75" customHeight="1">
      <c r="A152" s="228">
        <f>'1'!A152</f>
        <v>46253</v>
      </c>
      <c r="B152" s="229" t="str">
        <f>'1'!B152</f>
        <v>水</v>
      </c>
      <c r="C152" s="232">
        <f>'1'!C152</f>
        <v>0</v>
      </c>
      <c r="D152" s="233">
        <f>'1'!G152</f>
        <v>1</v>
      </c>
      <c r="E152" s="27">
        <f>'1'!H152</f>
        <v>0</v>
      </c>
      <c r="F152" s="230" t="str">
        <f>'1'!J152</f>
        <v/>
      </c>
      <c r="G152" s="230" t="str">
        <f>'1'!K152</f>
        <v/>
      </c>
      <c r="H152" s="236">
        <f>'1'!W152</f>
        <v>1</v>
      </c>
      <c r="I152" s="39">
        <f>'1'!X152</f>
        <v>0</v>
      </c>
      <c r="J152" s="231" t="str">
        <f>'1'!Z152</f>
        <v/>
      </c>
      <c r="K152" s="231" t="str">
        <f>'1'!AA152</f>
        <v/>
      </c>
      <c r="L152" s="233">
        <f>'1'!AM152</f>
        <v>2</v>
      </c>
      <c r="M152" s="27">
        <f>'1'!AN152</f>
        <v>0</v>
      </c>
      <c r="N152" s="230" t="str">
        <f>'1'!AP152</f>
        <v/>
      </c>
      <c r="O152" s="230" t="str">
        <f>'1'!AQ152</f>
        <v/>
      </c>
      <c r="P152" s="236">
        <f>'1'!BC152</f>
        <v>4</v>
      </c>
      <c r="Q152" s="39">
        <f>'1'!BD152</f>
        <v>0</v>
      </c>
      <c r="R152" s="231" t="str">
        <f>'1'!BF152</f>
        <v/>
      </c>
      <c r="S152" s="231" t="str">
        <f>'1'!BG152</f>
        <v/>
      </c>
      <c r="T152" s="233">
        <f>'1'!BS152</f>
        <v>4</v>
      </c>
      <c r="U152" s="27">
        <f>'1'!BT152</f>
        <v>0</v>
      </c>
      <c r="V152" s="230" t="str">
        <f>'1'!BV152</f>
        <v/>
      </c>
      <c r="W152" s="230" t="str">
        <f>'1'!BW152</f>
        <v/>
      </c>
      <c r="X152" s="236">
        <f>'1'!CI152</f>
        <v>2</v>
      </c>
      <c r="Y152" s="39">
        <f>'1'!CJ152</f>
        <v>0</v>
      </c>
      <c r="Z152" s="231" t="str">
        <f>'1'!CL152</f>
        <v/>
      </c>
      <c r="AA152" s="231" t="str">
        <f>'1'!CM152</f>
        <v/>
      </c>
      <c r="AB152" s="233">
        <f>'1'!CY152</f>
        <v>2</v>
      </c>
      <c r="AC152" s="27">
        <f>'1'!CZ152</f>
        <v>0</v>
      </c>
      <c r="AD152" s="226" t="str">
        <f>'1'!DB152</f>
        <v/>
      </c>
      <c r="AE152" s="230" t="str">
        <f>'1'!DC152</f>
        <v/>
      </c>
      <c r="AF152" s="236">
        <f>'1'!DO152</f>
        <v>2</v>
      </c>
      <c r="AG152" s="39">
        <f>'1'!DP152</f>
        <v>0</v>
      </c>
      <c r="AH152" s="231" t="str">
        <f>'1'!DR152</f>
        <v/>
      </c>
      <c r="AI152" s="231" t="str">
        <f>'1'!DS152</f>
        <v/>
      </c>
      <c r="AJ152" s="233">
        <f>'1'!EE152</f>
        <v>5</v>
      </c>
      <c r="AK152" s="27">
        <f>'1'!EF152</f>
        <v>0</v>
      </c>
      <c r="AL152" s="230" t="str">
        <f>'1'!EH152</f>
        <v/>
      </c>
      <c r="AM152" s="230" t="str">
        <f>'1'!EI152</f>
        <v/>
      </c>
      <c r="AN152" s="236">
        <f>'1'!EU152</f>
        <v>19</v>
      </c>
      <c r="AO152" s="39">
        <f>'1'!EV152</f>
        <v>0</v>
      </c>
      <c r="AP152" s="231" t="str">
        <f>'1'!EX152</f>
        <v/>
      </c>
      <c r="AQ152" s="231" t="str">
        <f>'1'!EY152</f>
        <v/>
      </c>
      <c r="AR152" s="233">
        <f>'1'!FK152</f>
        <v>4</v>
      </c>
      <c r="AS152" s="27">
        <f>'1'!FL152</f>
        <v>0</v>
      </c>
      <c r="AT152" s="230" t="str">
        <f>'1'!FN152</f>
        <v/>
      </c>
      <c r="AU152" s="230" t="str">
        <f>'1'!FO152</f>
        <v/>
      </c>
      <c r="AV152" s="236">
        <f>'1'!GA152</f>
        <v>2</v>
      </c>
      <c r="AW152" s="39">
        <f>'1'!GB152</f>
        <v>0</v>
      </c>
      <c r="AX152" s="231" t="str">
        <f>'1'!GD152</f>
        <v/>
      </c>
      <c r="AY152" s="231" t="str">
        <f>'1'!GE152</f>
        <v/>
      </c>
      <c r="AZ152" s="233">
        <f>'1'!GQ152</f>
        <v>3</v>
      </c>
      <c r="BA152" s="27">
        <f>'1'!GR152</f>
        <v>0</v>
      </c>
      <c r="BB152" s="230" t="str">
        <f>'1'!GT152</f>
        <v/>
      </c>
      <c r="BC152" s="230" t="str">
        <f>'1'!GU152</f>
        <v/>
      </c>
      <c r="BD152" s="236">
        <f>'1'!HG152</f>
        <v>5</v>
      </c>
      <c r="BE152" s="39">
        <f>'1'!HH152</f>
        <v>0</v>
      </c>
      <c r="BF152" s="231" t="str">
        <f>'1'!HJ152</f>
        <v/>
      </c>
      <c r="BG152" s="231" t="str">
        <f>'1'!HK152</f>
        <v/>
      </c>
      <c r="BH152" s="233" t="str">
        <f>'1'!HW152</f>
        <v/>
      </c>
      <c r="BI152" s="27">
        <f>'1'!HX152</f>
        <v>0</v>
      </c>
      <c r="BJ152" s="230" t="str">
        <f>'1'!HZ152</f>
        <v/>
      </c>
      <c r="BK152" s="230" t="str">
        <f>'1'!IA152</f>
        <v/>
      </c>
      <c r="BL152" s="236" t="str">
        <f>'1'!IM152</f>
        <v/>
      </c>
      <c r="BM152" s="39">
        <f>'1'!IN152</f>
        <v>0</v>
      </c>
      <c r="BN152" s="231" t="str">
        <f>'1'!IP152</f>
        <v/>
      </c>
      <c r="BO152" s="231" t="str">
        <f>'1'!IQ152</f>
        <v/>
      </c>
      <c r="BP152" s="233" t="str">
        <f>'1'!JC152</f>
        <v/>
      </c>
      <c r="BQ152" s="27">
        <f>'1'!JD152</f>
        <v>0</v>
      </c>
      <c r="BR152" s="230" t="str">
        <f>'1'!JF152</f>
        <v/>
      </c>
      <c r="BS152" s="230" t="str">
        <f>'1'!JG152</f>
        <v/>
      </c>
      <c r="BT152" s="236" t="str">
        <f>'1'!JS152</f>
        <v/>
      </c>
      <c r="BU152" s="39">
        <f>'1'!JT152</f>
        <v>0</v>
      </c>
      <c r="BV152" s="231" t="str">
        <f>'1'!JV152</f>
        <v/>
      </c>
      <c r="BW152" s="231" t="str">
        <f>'1'!JW152</f>
        <v/>
      </c>
      <c r="BX152" s="233" t="str">
        <f>'1'!KI152</f>
        <v/>
      </c>
      <c r="BY152" s="27">
        <f>'1'!KJ152</f>
        <v>0</v>
      </c>
      <c r="BZ152" s="230" t="str">
        <f>'1'!KL152</f>
        <v/>
      </c>
      <c r="CA152" s="230" t="str">
        <f>'1'!KM152</f>
        <v/>
      </c>
      <c r="CB152" s="236" t="str">
        <f>'1'!KY152</f>
        <v/>
      </c>
      <c r="CC152" s="39">
        <f>'1'!KZ152</f>
        <v>0</v>
      </c>
      <c r="CD152" s="231" t="str">
        <f>'1'!LB152</f>
        <v/>
      </c>
      <c r="CE152" s="231" t="str">
        <f>'1'!LC152</f>
        <v/>
      </c>
      <c r="CF152" s="231"/>
      <c r="CG152" s="231"/>
      <c r="CH152" s="233" t="str">
        <f t="shared" si="208"/>
        <v/>
      </c>
      <c r="CI152" s="26">
        <f>'1'!HX152</f>
        <v>0</v>
      </c>
      <c r="CJ152" s="24" t="str">
        <f>'1'!HZ152</f>
        <v/>
      </c>
      <c r="CK152" s="234" t="str">
        <f>'1'!IA152</f>
        <v/>
      </c>
      <c r="CL152" s="236" t="str">
        <f t="shared" si="209"/>
        <v/>
      </c>
      <c r="CM152" s="38">
        <f>'1'!IN152</f>
        <v>0</v>
      </c>
      <c r="CN152" s="36" t="str">
        <f>'1'!IP152</f>
        <v/>
      </c>
      <c r="CO152" s="235" t="str">
        <f>'1'!IQ152</f>
        <v/>
      </c>
      <c r="CP152" s="233" t="str">
        <f t="shared" si="210"/>
        <v/>
      </c>
      <c r="CQ152" s="26">
        <f>'1'!JD152</f>
        <v>0</v>
      </c>
      <c r="CR152" s="24" t="str">
        <f>'1'!JF152</f>
        <v/>
      </c>
      <c r="CS152" s="234" t="str">
        <f>'1'!JG152</f>
        <v/>
      </c>
      <c r="CT152" s="236" t="str">
        <f t="shared" si="211"/>
        <v/>
      </c>
      <c r="CU152" s="38">
        <f>'1'!JT152</f>
        <v>0</v>
      </c>
      <c r="CV152" s="36" t="str">
        <f>'1'!JV152</f>
        <v/>
      </c>
      <c r="CW152" s="235" t="str">
        <f>'1'!JW152</f>
        <v/>
      </c>
      <c r="CX152" s="233" t="str">
        <f t="shared" si="212"/>
        <v>#REF!</v>
      </c>
      <c r="CY152" s="24">
        <f>'1'!KJ152</f>
        <v>0</v>
      </c>
      <c r="CZ152" s="24" t="str">
        <f>'1'!KL152</f>
        <v/>
      </c>
      <c r="DA152" s="24" t="str">
        <f>'1'!KM152</f>
        <v/>
      </c>
      <c r="DB152" s="236" t="str">
        <f t="shared" si="213"/>
        <v>#REF!</v>
      </c>
      <c r="DC152" s="36">
        <f>'1'!KZ152</f>
        <v>0</v>
      </c>
      <c r="DD152" s="36" t="str">
        <f>'1'!LB152</f>
        <v/>
      </c>
      <c r="DE152" s="36" t="str">
        <f>'1'!LC152</f>
        <v/>
      </c>
      <c r="DF152" s="233" t="str">
        <f t="shared" si="214"/>
        <v>#REF!</v>
      </c>
      <c r="DG152" s="24" t="str">
        <f t="shared" ref="DG152:DI152" si="606">#REF!</f>
        <v>#REF!</v>
      </c>
      <c r="DH152" s="24" t="str">
        <f t="shared" si="606"/>
        <v>#REF!</v>
      </c>
      <c r="DI152" s="24" t="str">
        <f t="shared" si="606"/>
        <v>#REF!</v>
      </c>
      <c r="DJ152" s="236" t="str">
        <f t="shared" si="216"/>
        <v>#REF!</v>
      </c>
      <c r="DK152" s="36" t="str">
        <f t="shared" ref="DK152:DM152" si="607">#REF!</f>
        <v>#REF!</v>
      </c>
      <c r="DL152" s="36" t="str">
        <f t="shared" si="607"/>
        <v>#REF!</v>
      </c>
      <c r="DM152" s="36" t="str">
        <f t="shared" si="607"/>
        <v>#REF!</v>
      </c>
      <c r="DN152" s="159" t="str">
        <f t="shared" si="218"/>
        <v>#REF!</v>
      </c>
      <c r="DO152" s="24" t="str">
        <f t="shared" ref="DO152:DQ152" si="608">#REF!</f>
        <v>#REF!</v>
      </c>
      <c r="DP152" s="24" t="str">
        <f t="shared" si="608"/>
        <v>#REF!</v>
      </c>
      <c r="DQ152" s="24" t="str">
        <f t="shared" si="608"/>
        <v>#REF!</v>
      </c>
      <c r="DR152" s="209" t="str">
        <f t="shared" si="220"/>
        <v>#REF!</v>
      </c>
      <c r="DS152" s="210" t="str">
        <f t="shared" si="13"/>
        <v>#REF!</v>
      </c>
      <c r="DT152" s="210" t="str">
        <f t="shared" ref="DT152:DU152" si="609">#REF!</f>
        <v>#REF!</v>
      </c>
      <c r="DU152" s="210" t="str">
        <f t="shared" si="609"/>
        <v>#REF!</v>
      </c>
    </row>
    <row r="153" ht="15.75" customHeight="1">
      <c r="A153" s="228">
        <f>'1'!A153</f>
        <v>46254</v>
      </c>
      <c r="B153" s="229" t="str">
        <f>'1'!B153</f>
        <v>木</v>
      </c>
      <c r="C153" s="232">
        <f>'1'!C153</f>
        <v>0</v>
      </c>
      <c r="D153" s="233">
        <f>'1'!G153</f>
        <v>1</v>
      </c>
      <c r="E153" s="27">
        <f>'1'!H153</f>
        <v>0</v>
      </c>
      <c r="F153" s="230" t="str">
        <f>'1'!J153</f>
        <v/>
      </c>
      <c r="G153" s="230" t="str">
        <f>'1'!K153</f>
        <v/>
      </c>
      <c r="H153" s="236">
        <f>'1'!W153</f>
        <v>1</v>
      </c>
      <c r="I153" s="39">
        <f>'1'!X153</f>
        <v>0</v>
      </c>
      <c r="J153" s="231" t="str">
        <f>'1'!Z153</f>
        <v/>
      </c>
      <c r="K153" s="231" t="str">
        <f>'1'!AA153</f>
        <v/>
      </c>
      <c r="L153" s="233">
        <f>'1'!AM153</f>
        <v>2</v>
      </c>
      <c r="M153" s="27">
        <f>'1'!AN153</f>
        <v>0</v>
      </c>
      <c r="N153" s="230" t="str">
        <f>'1'!AP153</f>
        <v/>
      </c>
      <c r="O153" s="230" t="str">
        <f>'1'!AQ153</f>
        <v/>
      </c>
      <c r="P153" s="236">
        <f>'1'!BC153</f>
        <v>4</v>
      </c>
      <c r="Q153" s="39">
        <f>'1'!BD153</f>
        <v>0</v>
      </c>
      <c r="R153" s="231" t="str">
        <f>'1'!BF153</f>
        <v/>
      </c>
      <c r="S153" s="231" t="str">
        <f>'1'!BG153</f>
        <v/>
      </c>
      <c r="T153" s="233">
        <f>'1'!BS153</f>
        <v>4</v>
      </c>
      <c r="U153" s="27">
        <f>'1'!BT153</f>
        <v>0</v>
      </c>
      <c r="V153" s="230" t="str">
        <f>'1'!BV153</f>
        <v/>
      </c>
      <c r="W153" s="230" t="str">
        <f>'1'!BW153</f>
        <v/>
      </c>
      <c r="X153" s="236">
        <f>'1'!CI153</f>
        <v>2</v>
      </c>
      <c r="Y153" s="39">
        <f>'1'!CJ153</f>
        <v>0</v>
      </c>
      <c r="Z153" s="231" t="str">
        <f>'1'!CL153</f>
        <v/>
      </c>
      <c r="AA153" s="231" t="str">
        <f>'1'!CM153</f>
        <v/>
      </c>
      <c r="AB153" s="233">
        <f>'1'!CY153</f>
        <v>2</v>
      </c>
      <c r="AC153" s="27">
        <f>'1'!CZ153</f>
        <v>0</v>
      </c>
      <c r="AD153" s="226" t="str">
        <f>'1'!DB153</f>
        <v/>
      </c>
      <c r="AE153" s="230" t="str">
        <f>'1'!DC153</f>
        <v/>
      </c>
      <c r="AF153" s="236">
        <f>'1'!DO153</f>
        <v>2</v>
      </c>
      <c r="AG153" s="39">
        <f>'1'!DP153</f>
        <v>0</v>
      </c>
      <c r="AH153" s="231" t="str">
        <f>'1'!DR153</f>
        <v/>
      </c>
      <c r="AI153" s="231" t="str">
        <f>'1'!DS153</f>
        <v/>
      </c>
      <c r="AJ153" s="233">
        <f>'1'!EE153</f>
        <v>5</v>
      </c>
      <c r="AK153" s="27">
        <f>'1'!EF153</f>
        <v>0</v>
      </c>
      <c r="AL153" s="230" t="str">
        <f>'1'!EH153</f>
        <v/>
      </c>
      <c r="AM153" s="230" t="str">
        <f>'1'!EI153</f>
        <v/>
      </c>
      <c r="AN153" s="236">
        <f>'1'!EU153</f>
        <v>19</v>
      </c>
      <c r="AO153" s="39">
        <f>'1'!EV153</f>
        <v>0</v>
      </c>
      <c r="AP153" s="231" t="str">
        <f>'1'!EX153</f>
        <v/>
      </c>
      <c r="AQ153" s="231" t="str">
        <f>'1'!EY153</f>
        <v/>
      </c>
      <c r="AR153" s="233">
        <f>'1'!FK153</f>
        <v>4</v>
      </c>
      <c r="AS153" s="27">
        <f>'1'!FL153</f>
        <v>0</v>
      </c>
      <c r="AT153" s="230" t="str">
        <f>'1'!FN153</f>
        <v/>
      </c>
      <c r="AU153" s="230" t="str">
        <f>'1'!FO153</f>
        <v/>
      </c>
      <c r="AV153" s="236">
        <f>'1'!GA153</f>
        <v>2</v>
      </c>
      <c r="AW153" s="39">
        <f>'1'!GB153</f>
        <v>0</v>
      </c>
      <c r="AX153" s="231" t="str">
        <f>'1'!GD153</f>
        <v/>
      </c>
      <c r="AY153" s="231" t="str">
        <f>'1'!GE153</f>
        <v/>
      </c>
      <c r="AZ153" s="233">
        <f>'1'!GQ153</f>
        <v>3</v>
      </c>
      <c r="BA153" s="27">
        <f>'1'!GR153</f>
        <v>0</v>
      </c>
      <c r="BB153" s="230" t="str">
        <f>'1'!GT153</f>
        <v/>
      </c>
      <c r="BC153" s="230" t="str">
        <f>'1'!GU153</f>
        <v/>
      </c>
      <c r="BD153" s="236">
        <f>'1'!HG153</f>
        <v>5</v>
      </c>
      <c r="BE153" s="39">
        <f>'1'!HH153</f>
        <v>0</v>
      </c>
      <c r="BF153" s="231" t="str">
        <f>'1'!HJ153</f>
        <v/>
      </c>
      <c r="BG153" s="231" t="str">
        <f>'1'!HK153</f>
        <v/>
      </c>
      <c r="BH153" s="233" t="str">
        <f>'1'!HW153</f>
        <v/>
      </c>
      <c r="BI153" s="27">
        <f>'1'!HX153</f>
        <v>0</v>
      </c>
      <c r="BJ153" s="230" t="str">
        <f>'1'!HZ153</f>
        <v/>
      </c>
      <c r="BK153" s="230" t="str">
        <f>'1'!IA153</f>
        <v/>
      </c>
      <c r="BL153" s="236" t="str">
        <f>'1'!IM153</f>
        <v/>
      </c>
      <c r="BM153" s="39">
        <f>'1'!IN153</f>
        <v>0</v>
      </c>
      <c r="BN153" s="231" t="str">
        <f>'1'!IP153</f>
        <v/>
      </c>
      <c r="BO153" s="231" t="str">
        <f>'1'!IQ153</f>
        <v/>
      </c>
      <c r="BP153" s="233" t="str">
        <f>'1'!JC153</f>
        <v/>
      </c>
      <c r="BQ153" s="27">
        <f>'1'!JD153</f>
        <v>0</v>
      </c>
      <c r="BR153" s="230" t="str">
        <f>'1'!JF153</f>
        <v/>
      </c>
      <c r="BS153" s="230" t="str">
        <f>'1'!JG153</f>
        <v/>
      </c>
      <c r="BT153" s="236" t="str">
        <f>'1'!JS153</f>
        <v/>
      </c>
      <c r="BU153" s="39">
        <f>'1'!JT153</f>
        <v>0</v>
      </c>
      <c r="BV153" s="231" t="str">
        <f>'1'!JV153</f>
        <v/>
      </c>
      <c r="BW153" s="231" t="str">
        <f>'1'!JW153</f>
        <v/>
      </c>
      <c r="BX153" s="233" t="str">
        <f>'1'!KI153</f>
        <v/>
      </c>
      <c r="BY153" s="27">
        <f>'1'!KJ153</f>
        <v>0</v>
      </c>
      <c r="BZ153" s="230" t="str">
        <f>'1'!KL153</f>
        <v/>
      </c>
      <c r="CA153" s="230" t="str">
        <f>'1'!KM153</f>
        <v/>
      </c>
      <c r="CB153" s="236" t="str">
        <f>'1'!KY153</f>
        <v/>
      </c>
      <c r="CC153" s="39">
        <f>'1'!KZ153</f>
        <v>0</v>
      </c>
      <c r="CD153" s="231" t="str">
        <f>'1'!LB153</f>
        <v/>
      </c>
      <c r="CE153" s="231" t="str">
        <f>'1'!LC153</f>
        <v/>
      </c>
      <c r="CF153" s="231"/>
      <c r="CG153" s="231"/>
      <c r="CH153" s="233" t="str">
        <f t="shared" si="208"/>
        <v/>
      </c>
      <c r="CI153" s="26">
        <f>'1'!HX153</f>
        <v>0</v>
      </c>
      <c r="CJ153" s="24" t="str">
        <f>'1'!HZ153</f>
        <v/>
      </c>
      <c r="CK153" s="234" t="str">
        <f>'1'!IA153</f>
        <v/>
      </c>
      <c r="CL153" s="236" t="str">
        <f t="shared" si="209"/>
        <v/>
      </c>
      <c r="CM153" s="38">
        <f>'1'!IN153</f>
        <v>0</v>
      </c>
      <c r="CN153" s="36" t="str">
        <f>'1'!IP153</f>
        <v/>
      </c>
      <c r="CO153" s="235" t="str">
        <f>'1'!IQ153</f>
        <v/>
      </c>
      <c r="CP153" s="233" t="str">
        <f t="shared" si="210"/>
        <v/>
      </c>
      <c r="CQ153" s="26">
        <f>'1'!JD153</f>
        <v>0</v>
      </c>
      <c r="CR153" s="24" t="str">
        <f>'1'!JF153</f>
        <v/>
      </c>
      <c r="CS153" s="234" t="str">
        <f>'1'!JG153</f>
        <v/>
      </c>
      <c r="CT153" s="236" t="str">
        <f t="shared" si="211"/>
        <v/>
      </c>
      <c r="CU153" s="38">
        <f>'1'!JT153</f>
        <v>0</v>
      </c>
      <c r="CV153" s="36" t="str">
        <f>'1'!JV153</f>
        <v/>
      </c>
      <c r="CW153" s="235" t="str">
        <f>'1'!JW153</f>
        <v/>
      </c>
      <c r="CX153" s="233" t="str">
        <f t="shared" si="212"/>
        <v>#REF!</v>
      </c>
      <c r="CY153" s="24">
        <f>'1'!KJ153</f>
        <v>0</v>
      </c>
      <c r="CZ153" s="24" t="str">
        <f>'1'!KL153</f>
        <v/>
      </c>
      <c r="DA153" s="24" t="str">
        <f>'1'!KM153</f>
        <v/>
      </c>
      <c r="DB153" s="236" t="str">
        <f t="shared" si="213"/>
        <v>#REF!</v>
      </c>
      <c r="DC153" s="36">
        <f>'1'!KZ153</f>
        <v>0</v>
      </c>
      <c r="DD153" s="36" t="str">
        <f>'1'!LB153</f>
        <v/>
      </c>
      <c r="DE153" s="36" t="str">
        <f>'1'!LC153</f>
        <v/>
      </c>
      <c r="DF153" s="233" t="str">
        <f t="shared" si="214"/>
        <v>#REF!</v>
      </c>
      <c r="DG153" s="24" t="str">
        <f t="shared" ref="DG153:DI153" si="610">#REF!</f>
        <v>#REF!</v>
      </c>
      <c r="DH153" s="24" t="str">
        <f t="shared" si="610"/>
        <v>#REF!</v>
      </c>
      <c r="DI153" s="24" t="str">
        <f t="shared" si="610"/>
        <v>#REF!</v>
      </c>
      <c r="DJ153" s="236" t="str">
        <f t="shared" si="216"/>
        <v>#REF!</v>
      </c>
      <c r="DK153" s="36" t="str">
        <f t="shared" ref="DK153:DM153" si="611">#REF!</f>
        <v>#REF!</v>
      </c>
      <c r="DL153" s="36" t="str">
        <f t="shared" si="611"/>
        <v>#REF!</v>
      </c>
      <c r="DM153" s="36" t="str">
        <f t="shared" si="611"/>
        <v>#REF!</v>
      </c>
      <c r="DN153" s="159" t="str">
        <f t="shared" si="218"/>
        <v>#REF!</v>
      </c>
      <c r="DO153" s="24" t="str">
        <f t="shared" ref="DO153:DQ153" si="612">#REF!</f>
        <v>#REF!</v>
      </c>
      <c r="DP153" s="24" t="str">
        <f t="shared" si="612"/>
        <v>#REF!</v>
      </c>
      <c r="DQ153" s="24" t="str">
        <f t="shared" si="612"/>
        <v>#REF!</v>
      </c>
      <c r="DR153" s="209" t="str">
        <f t="shared" si="220"/>
        <v>#REF!</v>
      </c>
      <c r="DS153" s="210" t="str">
        <f t="shared" si="13"/>
        <v>#REF!</v>
      </c>
      <c r="DT153" s="210" t="str">
        <f t="shared" ref="DT153:DU153" si="613">#REF!</f>
        <v>#REF!</v>
      </c>
      <c r="DU153" s="210" t="str">
        <f t="shared" si="613"/>
        <v>#REF!</v>
      </c>
    </row>
    <row r="154" ht="15.75" customHeight="1">
      <c r="A154" s="228">
        <f>'1'!A154</f>
        <v>46255</v>
      </c>
      <c r="B154" s="229" t="str">
        <f>'1'!B154</f>
        <v>金</v>
      </c>
      <c r="C154" s="232">
        <f>'1'!C154</f>
        <v>0</v>
      </c>
      <c r="D154" s="233">
        <f>'1'!G154</f>
        <v>1</v>
      </c>
      <c r="E154" s="27">
        <f>'1'!H154</f>
        <v>0</v>
      </c>
      <c r="F154" s="230" t="str">
        <f>'1'!J154</f>
        <v/>
      </c>
      <c r="G154" s="230" t="str">
        <f>'1'!K154</f>
        <v/>
      </c>
      <c r="H154" s="236">
        <f>'1'!W154</f>
        <v>1</v>
      </c>
      <c r="I154" s="39">
        <f>'1'!X154</f>
        <v>0</v>
      </c>
      <c r="J154" s="231" t="str">
        <f>'1'!Z154</f>
        <v/>
      </c>
      <c r="K154" s="231" t="str">
        <f>'1'!AA154</f>
        <v/>
      </c>
      <c r="L154" s="233">
        <f>'1'!AM154</f>
        <v>2</v>
      </c>
      <c r="M154" s="27">
        <f>'1'!AN154</f>
        <v>0</v>
      </c>
      <c r="N154" s="230" t="str">
        <f>'1'!AP154</f>
        <v/>
      </c>
      <c r="O154" s="230" t="str">
        <f>'1'!AQ154</f>
        <v/>
      </c>
      <c r="P154" s="236">
        <f>'1'!BC154</f>
        <v>4</v>
      </c>
      <c r="Q154" s="39">
        <f>'1'!BD154</f>
        <v>0</v>
      </c>
      <c r="R154" s="231" t="str">
        <f>'1'!BF154</f>
        <v/>
      </c>
      <c r="S154" s="231" t="str">
        <f>'1'!BG154</f>
        <v/>
      </c>
      <c r="T154" s="233">
        <f>'1'!BS154</f>
        <v>4</v>
      </c>
      <c r="U154" s="27">
        <f>'1'!BT154</f>
        <v>0</v>
      </c>
      <c r="V154" s="230" t="str">
        <f>'1'!BV154</f>
        <v/>
      </c>
      <c r="W154" s="230" t="str">
        <f>'1'!BW154</f>
        <v/>
      </c>
      <c r="X154" s="236">
        <f>'1'!CI154</f>
        <v>2</v>
      </c>
      <c r="Y154" s="39">
        <f>'1'!CJ154</f>
        <v>0</v>
      </c>
      <c r="Z154" s="231" t="str">
        <f>'1'!CL154</f>
        <v/>
      </c>
      <c r="AA154" s="231" t="str">
        <f>'1'!CM154</f>
        <v/>
      </c>
      <c r="AB154" s="233">
        <f>'1'!CY154</f>
        <v>2</v>
      </c>
      <c r="AC154" s="27">
        <f>'1'!CZ154</f>
        <v>0</v>
      </c>
      <c r="AD154" s="226" t="str">
        <f>'1'!DB154</f>
        <v/>
      </c>
      <c r="AE154" s="230" t="str">
        <f>'1'!DC154</f>
        <v/>
      </c>
      <c r="AF154" s="236">
        <f>'1'!DO154</f>
        <v>2</v>
      </c>
      <c r="AG154" s="39">
        <f>'1'!DP154</f>
        <v>0</v>
      </c>
      <c r="AH154" s="231" t="str">
        <f>'1'!DR154</f>
        <v/>
      </c>
      <c r="AI154" s="231" t="str">
        <f>'1'!DS154</f>
        <v/>
      </c>
      <c r="AJ154" s="233">
        <f>'1'!EE154</f>
        <v>5</v>
      </c>
      <c r="AK154" s="27">
        <f>'1'!EF154</f>
        <v>0</v>
      </c>
      <c r="AL154" s="230" t="str">
        <f>'1'!EH154</f>
        <v/>
      </c>
      <c r="AM154" s="230" t="str">
        <f>'1'!EI154</f>
        <v/>
      </c>
      <c r="AN154" s="236">
        <f>'1'!EU154</f>
        <v>19</v>
      </c>
      <c r="AO154" s="39">
        <f>'1'!EV154</f>
        <v>0</v>
      </c>
      <c r="AP154" s="231" t="str">
        <f>'1'!EX154</f>
        <v/>
      </c>
      <c r="AQ154" s="231" t="str">
        <f>'1'!EY154</f>
        <v/>
      </c>
      <c r="AR154" s="233">
        <f>'1'!FK154</f>
        <v>4</v>
      </c>
      <c r="AS154" s="27">
        <f>'1'!FL154</f>
        <v>0</v>
      </c>
      <c r="AT154" s="230" t="str">
        <f>'1'!FN154</f>
        <v/>
      </c>
      <c r="AU154" s="230" t="str">
        <f>'1'!FO154</f>
        <v/>
      </c>
      <c r="AV154" s="236">
        <f>'1'!GA154</f>
        <v>2</v>
      </c>
      <c r="AW154" s="39">
        <f>'1'!GB154</f>
        <v>0</v>
      </c>
      <c r="AX154" s="231" t="str">
        <f>'1'!GD154</f>
        <v/>
      </c>
      <c r="AY154" s="231" t="str">
        <f>'1'!GE154</f>
        <v/>
      </c>
      <c r="AZ154" s="233">
        <f>'1'!GQ154</f>
        <v>3</v>
      </c>
      <c r="BA154" s="27">
        <f>'1'!GR154</f>
        <v>0</v>
      </c>
      <c r="BB154" s="230" t="str">
        <f>'1'!GT154</f>
        <v/>
      </c>
      <c r="BC154" s="230" t="str">
        <f>'1'!GU154</f>
        <v/>
      </c>
      <c r="BD154" s="236">
        <f>'1'!HG154</f>
        <v>5</v>
      </c>
      <c r="BE154" s="39">
        <f>'1'!HH154</f>
        <v>0</v>
      </c>
      <c r="BF154" s="231" t="str">
        <f>'1'!HJ154</f>
        <v/>
      </c>
      <c r="BG154" s="231" t="str">
        <f>'1'!HK154</f>
        <v/>
      </c>
      <c r="BH154" s="233" t="str">
        <f>'1'!HW154</f>
        <v/>
      </c>
      <c r="BI154" s="27">
        <f>'1'!HX154</f>
        <v>0</v>
      </c>
      <c r="BJ154" s="230" t="str">
        <f>'1'!HZ154</f>
        <v/>
      </c>
      <c r="BK154" s="230" t="str">
        <f>'1'!IA154</f>
        <v/>
      </c>
      <c r="BL154" s="236" t="str">
        <f>'1'!IM154</f>
        <v/>
      </c>
      <c r="BM154" s="39">
        <f>'1'!IN154</f>
        <v>0</v>
      </c>
      <c r="BN154" s="231" t="str">
        <f>'1'!IP154</f>
        <v/>
      </c>
      <c r="BO154" s="231" t="str">
        <f>'1'!IQ154</f>
        <v/>
      </c>
      <c r="BP154" s="233" t="str">
        <f>'1'!JC154</f>
        <v/>
      </c>
      <c r="BQ154" s="27">
        <f>'1'!JD154</f>
        <v>0</v>
      </c>
      <c r="BR154" s="230" t="str">
        <f>'1'!JF154</f>
        <v/>
      </c>
      <c r="BS154" s="230" t="str">
        <f>'1'!JG154</f>
        <v/>
      </c>
      <c r="BT154" s="236" t="str">
        <f>'1'!JS154</f>
        <v/>
      </c>
      <c r="BU154" s="39">
        <f>'1'!JT154</f>
        <v>0</v>
      </c>
      <c r="BV154" s="231" t="str">
        <f>'1'!JV154</f>
        <v/>
      </c>
      <c r="BW154" s="231" t="str">
        <f>'1'!JW154</f>
        <v/>
      </c>
      <c r="BX154" s="233" t="str">
        <f>'1'!KI154</f>
        <v/>
      </c>
      <c r="BY154" s="27">
        <f>'1'!KJ154</f>
        <v>0</v>
      </c>
      <c r="BZ154" s="230" t="str">
        <f>'1'!KL154</f>
        <v/>
      </c>
      <c r="CA154" s="230" t="str">
        <f>'1'!KM154</f>
        <v/>
      </c>
      <c r="CB154" s="236" t="str">
        <f>'1'!KY154</f>
        <v/>
      </c>
      <c r="CC154" s="39">
        <f>'1'!KZ154</f>
        <v>0</v>
      </c>
      <c r="CD154" s="231" t="str">
        <f>'1'!LB154</f>
        <v/>
      </c>
      <c r="CE154" s="231" t="str">
        <f>'1'!LC154</f>
        <v/>
      </c>
      <c r="CF154" s="231"/>
      <c r="CG154" s="231"/>
      <c r="CH154" s="233" t="str">
        <f t="shared" si="208"/>
        <v/>
      </c>
      <c r="CI154" s="26">
        <f>'1'!HX154</f>
        <v>0</v>
      </c>
      <c r="CJ154" s="24" t="str">
        <f>'1'!HZ154</f>
        <v/>
      </c>
      <c r="CK154" s="234" t="str">
        <f>'1'!IA154</f>
        <v/>
      </c>
      <c r="CL154" s="236" t="str">
        <f t="shared" si="209"/>
        <v/>
      </c>
      <c r="CM154" s="38">
        <f>'1'!IN154</f>
        <v>0</v>
      </c>
      <c r="CN154" s="36" t="str">
        <f>'1'!IP154</f>
        <v/>
      </c>
      <c r="CO154" s="235" t="str">
        <f>'1'!IQ154</f>
        <v/>
      </c>
      <c r="CP154" s="233" t="str">
        <f t="shared" si="210"/>
        <v/>
      </c>
      <c r="CQ154" s="26">
        <f>'1'!JD154</f>
        <v>0</v>
      </c>
      <c r="CR154" s="24" t="str">
        <f>'1'!JF154</f>
        <v/>
      </c>
      <c r="CS154" s="234" t="str">
        <f>'1'!JG154</f>
        <v/>
      </c>
      <c r="CT154" s="236" t="str">
        <f t="shared" si="211"/>
        <v/>
      </c>
      <c r="CU154" s="38">
        <f>'1'!JT154</f>
        <v>0</v>
      </c>
      <c r="CV154" s="36" t="str">
        <f>'1'!JV154</f>
        <v/>
      </c>
      <c r="CW154" s="235" t="str">
        <f>'1'!JW154</f>
        <v/>
      </c>
      <c r="CX154" s="233" t="str">
        <f t="shared" si="212"/>
        <v>#REF!</v>
      </c>
      <c r="CY154" s="24">
        <f>'1'!KJ154</f>
        <v>0</v>
      </c>
      <c r="CZ154" s="24" t="str">
        <f>'1'!KL154</f>
        <v/>
      </c>
      <c r="DA154" s="24" t="str">
        <f>'1'!KM154</f>
        <v/>
      </c>
      <c r="DB154" s="236" t="str">
        <f t="shared" si="213"/>
        <v>#REF!</v>
      </c>
      <c r="DC154" s="36">
        <f>'1'!KZ154</f>
        <v>0</v>
      </c>
      <c r="DD154" s="36" t="str">
        <f>'1'!LB154</f>
        <v/>
      </c>
      <c r="DE154" s="36" t="str">
        <f>'1'!LC154</f>
        <v/>
      </c>
      <c r="DF154" s="233" t="str">
        <f t="shared" si="214"/>
        <v>#REF!</v>
      </c>
      <c r="DG154" s="24" t="str">
        <f t="shared" ref="DG154:DI154" si="614">#REF!</f>
        <v>#REF!</v>
      </c>
      <c r="DH154" s="24" t="str">
        <f t="shared" si="614"/>
        <v>#REF!</v>
      </c>
      <c r="DI154" s="24" t="str">
        <f t="shared" si="614"/>
        <v>#REF!</v>
      </c>
      <c r="DJ154" s="236" t="str">
        <f t="shared" si="216"/>
        <v>#REF!</v>
      </c>
      <c r="DK154" s="36" t="str">
        <f t="shared" ref="DK154:DM154" si="615">#REF!</f>
        <v>#REF!</v>
      </c>
      <c r="DL154" s="36" t="str">
        <f t="shared" si="615"/>
        <v>#REF!</v>
      </c>
      <c r="DM154" s="36" t="str">
        <f t="shared" si="615"/>
        <v>#REF!</v>
      </c>
      <c r="DN154" s="159" t="str">
        <f t="shared" si="218"/>
        <v>#REF!</v>
      </c>
      <c r="DO154" s="24" t="str">
        <f t="shared" ref="DO154:DQ154" si="616">#REF!</f>
        <v>#REF!</v>
      </c>
      <c r="DP154" s="24" t="str">
        <f t="shared" si="616"/>
        <v>#REF!</v>
      </c>
      <c r="DQ154" s="24" t="str">
        <f t="shared" si="616"/>
        <v>#REF!</v>
      </c>
      <c r="DR154" s="209" t="str">
        <f t="shared" si="220"/>
        <v>#REF!</v>
      </c>
      <c r="DS154" s="210" t="str">
        <f t="shared" si="13"/>
        <v>#REF!</v>
      </c>
      <c r="DT154" s="210" t="str">
        <f t="shared" ref="DT154:DU154" si="617">#REF!</f>
        <v>#REF!</v>
      </c>
      <c r="DU154" s="210" t="str">
        <f t="shared" si="617"/>
        <v>#REF!</v>
      </c>
    </row>
    <row r="155" ht="15.75" customHeight="1">
      <c r="A155" s="228">
        <f>'1'!A155</f>
        <v>46256</v>
      </c>
      <c r="B155" s="229" t="str">
        <f>'1'!B155</f>
        <v>土</v>
      </c>
      <c r="C155" s="232">
        <f>'1'!C155</f>
        <v>0</v>
      </c>
      <c r="D155" s="233">
        <f>'1'!G155</f>
        <v>1</v>
      </c>
      <c r="E155" s="27">
        <f>'1'!H155</f>
        <v>0</v>
      </c>
      <c r="F155" s="230" t="str">
        <f>'1'!J155</f>
        <v/>
      </c>
      <c r="G155" s="230" t="str">
        <f>'1'!K155</f>
        <v/>
      </c>
      <c r="H155" s="236">
        <f>'1'!W155</f>
        <v>1</v>
      </c>
      <c r="I155" s="39">
        <f>'1'!X155</f>
        <v>0</v>
      </c>
      <c r="J155" s="231" t="str">
        <f>'1'!Z155</f>
        <v/>
      </c>
      <c r="K155" s="231" t="str">
        <f>'1'!AA155</f>
        <v/>
      </c>
      <c r="L155" s="233">
        <f>'1'!AM155</f>
        <v>2</v>
      </c>
      <c r="M155" s="27">
        <f>'1'!AN155</f>
        <v>0</v>
      </c>
      <c r="N155" s="230" t="str">
        <f>'1'!AP155</f>
        <v/>
      </c>
      <c r="O155" s="230" t="str">
        <f>'1'!AQ155</f>
        <v/>
      </c>
      <c r="P155" s="236">
        <f>'1'!BC155</f>
        <v>4</v>
      </c>
      <c r="Q155" s="39">
        <f>'1'!BD155</f>
        <v>0</v>
      </c>
      <c r="R155" s="231" t="str">
        <f>'1'!BF155</f>
        <v/>
      </c>
      <c r="S155" s="231" t="str">
        <f>'1'!BG155</f>
        <v/>
      </c>
      <c r="T155" s="233">
        <f>'1'!BS155</f>
        <v>4</v>
      </c>
      <c r="U155" s="27">
        <f>'1'!BT155</f>
        <v>0</v>
      </c>
      <c r="V155" s="230" t="str">
        <f>'1'!BV155</f>
        <v/>
      </c>
      <c r="W155" s="230" t="str">
        <f>'1'!BW155</f>
        <v/>
      </c>
      <c r="X155" s="236">
        <f>'1'!CI155</f>
        <v>2</v>
      </c>
      <c r="Y155" s="39">
        <f>'1'!CJ155</f>
        <v>0</v>
      </c>
      <c r="Z155" s="231" t="str">
        <f>'1'!CL155</f>
        <v/>
      </c>
      <c r="AA155" s="231" t="str">
        <f>'1'!CM155</f>
        <v/>
      </c>
      <c r="AB155" s="233">
        <f>'1'!CY155</f>
        <v>2</v>
      </c>
      <c r="AC155" s="27">
        <f>'1'!CZ155</f>
        <v>0</v>
      </c>
      <c r="AD155" s="226" t="str">
        <f>'1'!DB155</f>
        <v/>
      </c>
      <c r="AE155" s="230" t="str">
        <f>'1'!DC155</f>
        <v/>
      </c>
      <c r="AF155" s="236">
        <f>'1'!DO155</f>
        <v>2</v>
      </c>
      <c r="AG155" s="39">
        <f>'1'!DP155</f>
        <v>0</v>
      </c>
      <c r="AH155" s="231" t="str">
        <f>'1'!DR155</f>
        <v/>
      </c>
      <c r="AI155" s="231" t="str">
        <f>'1'!DS155</f>
        <v/>
      </c>
      <c r="AJ155" s="233">
        <f>'1'!EE155</f>
        <v>5</v>
      </c>
      <c r="AK155" s="27">
        <f>'1'!EF155</f>
        <v>0</v>
      </c>
      <c r="AL155" s="230" t="str">
        <f>'1'!EH155</f>
        <v/>
      </c>
      <c r="AM155" s="230" t="str">
        <f>'1'!EI155</f>
        <v/>
      </c>
      <c r="AN155" s="236">
        <f>'1'!EU155</f>
        <v>19</v>
      </c>
      <c r="AO155" s="39">
        <f>'1'!EV155</f>
        <v>0</v>
      </c>
      <c r="AP155" s="231" t="str">
        <f>'1'!EX155</f>
        <v/>
      </c>
      <c r="AQ155" s="231" t="str">
        <f>'1'!EY155</f>
        <v/>
      </c>
      <c r="AR155" s="233">
        <f>'1'!FK155</f>
        <v>4</v>
      </c>
      <c r="AS155" s="27">
        <f>'1'!FL155</f>
        <v>0</v>
      </c>
      <c r="AT155" s="230" t="str">
        <f>'1'!FN155</f>
        <v/>
      </c>
      <c r="AU155" s="230" t="str">
        <f>'1'!FO155</f>
        <v/>
      </c>
      <c r="AV155" s="236">
        <f>'1'!GA155</f>
        <v>2</v>
      </c>
      <c r="AW155" s="39">
        <f>'1'!GB155</f>
        <v>0</v>
      </c>
      <c r="AX155" s="231" t="str">
        <f>'1'!GD155</f>
        <v/>
      </c>
      <c r="AY155" s="231" t="str">
        <f>'1'!GE155</f>
        <v/>
      </c>
      <c r="AZ155" s="233">
        <f>'1'!GQ155</f>
        <v>3</v>
      </c>
      <c r="BA155" s="27">
        <f>'1'!GR155</f>
        <v>0</v>
      </c>
      <c r="BB155" s="230" t="str">
        <f>'1'!GT155</f>
        <v/>
      </c>
      <c r="BC155" s="230" t="str">
        <f>'1'!GU155</f>
        <v/>
      </c>
      <c r="BD155" s="236">
        <f>'1'!HG155</f>
        <v>5</v>
      </c>
      <c r="BE155" s="39">
        <f>'1'!HH155</f>
        <v>0</v>
      </c>
      <c r="BF155" s="231" t="str">
        <f>'1'!HJ155</f>
        <v/>
      </c>
      <c r="BG155" s="231" t="str">
        <f>'1'!HK155</f>
        <v/>
      </c>
      <c r="BH155" s="233" t="str">
        <f>'1'!HW155</f>
        <v/>
      </c>
      <c r="BI155" s="27">
        <f>'1'!HX155</f>
        <v>0</v>
      </c>
      <c r="BJ155" s="230" t="str">
        <f>'1'!HZ155</f>
        <v/>
      </c>
      <c r="BK155" s="230" t="str">
        <f>'1'!IA155</f>
        <v/>
      </c>
      <c r="BL155" s="236" t="str">
        <f>'1'!IM155</f>
        <v/>
      </c>
      <c r="BM155" s="39">
        <f>'1'!IN155</f>
        <v>0</v>
      </c>
      <c r="BN155" s="231" t="str">
        <f>'1'!IP155</f>
        <v/>
      </c>
      <c r="BO155" s="231" t="str">
        <f>'1'!IQ155</f>
        <v/>
      </c>
      <c r="BP155" s="233" t="str">
        <f>'1'!JC155</f>
        <v/>
      </c>
      <c r="BQ155" s="27">
        <f>'1'!JD155</f>
        <v>0</v>
      </c>
      <c r="BR155" s="230" t="str">
        <f>'1'!JF155</f>
        <v/>
      </c>
      <c r="BS155" s="230" t="str">
        <f>'1'!JG155</f>
        <v/>
      </c>
      <c r="BT155" s="236" t="str">
        <f>'1'!JS155</f>
        <v/>
      </c>
      <c r="BU155" s="39">
        <f>'1'!JT155</f>
        <v>0</v>
      </c>
      <c r="BV155" s="231" t="str">
        <f>'1'!JV155</f>
        <v/>
      </c>
      <c r="BW155" s="231" t="str">
        <f>'1'!JW155</f>
        <v/>
      </c>
      <c r="BX155" s="233" t="str">
        <f>'1'!KI155</f>
        <v/>
      </c>
      <c r="BY155" s="27">
        <f>'1'!KJ155</f>
        <v>0</v>
      </c>
      <c r="BZ155" s="230" t="str">
        <f>'1'!KL155</f>
        <v/>
      </c>
      <c r="CA155" s="230" t="str">
        <f>'1'!KM155</f>
        <v/>
      </c>
      <c r="CB155" s="236" t="str">
        <f>'1'!KY155</f>
        <v/>
      </c>
      <c r="CC155" s="39">
        <f>'1'!KZ155</f>
        <v>0</v>
      </c>
      <c r="CD155" s="231" t="str">
        <f>'1'!LB155</f>
        <v/>
      </c>
      <c r="CE155" s="231" t="str">
        <f>'1'!LC155</f>
        <v/>
      </c>
      <c r="CF155" s="231"/>
      <c r="CG155" s="231"/>
      <c r="CH155" s="233" t="str">
        <f t="shared" si="208"/>
        <v/>
      </c>
      <c r="CI155" s="26">
        <f>'1'!HX155</f>
        <v>0</v>
      </c>
      <c r="CJ155" s="24" t="str">
        <f>'1'!HZ155</f>
        <v/>
      </c>
      <c r="CK155" s="234" t="str">
        <f>'1'!IA155</f>
        <v/>
      </c>
      <c r="CL155" s="236" t="str">
        <f t="shared" si="209"/>
        <v/>
      </c>
      <c r="CM155" s="38">
        <f>'1'!IN155</f>
        <v>0</v>
      </c>
      <c r="CN155" s="36" t="str">
        <f>'1'!IP155</f>
        <v/>
      </c>
      <c r="CO155" s="235" t="str">
        <f>'1'!IQ155</f>
        <v/>
      </c>
      <c r="CP155" s="233" t="str">
        <f t="shared" si="210"/>
        <v/>
      </c>
      <c r="CQ155" s="26">
        <f>'1'!JD155</f>
        <v>0</v>
      </c>
      <c r="CR155" s="24" t="str">
        <f>'1'!JF155</f>
        <v/>
      </c>
      <c r="CS155" s="234" t="str">
        <f>'1'!JG155</f>
        <v/>
      </c>
      <c r="CT155" s="236" t="str">
        <f t="shared" si="211"/>
        <v/>
      </c>
      <c r="CU155" s="38">
        <f>'1'!JT155</f>
        <v>0</v>
      </c>
      <c r="CV155" s="36" t="str">
        <f>'1'!JV155</f>
        <v/>
      </c>
      <c r="CW155" s="235" t="str">
        <f>'1'!JW155</f>
        <v/>
      </c>
      <c r="CX155" s="233" t="str">
        <f t="shared" si="212"/>
        <v>#REF!</v>
      </c>
      <c r="CY155" s="24">
        <f>'1'!KJ155</f>
        <v>0</v>
      </c>
      <c r="CZ155" s="24" t="str">
        <f>'1'!KL155</f>
        <v/>
      </c>
      <c r="DA155" s="24" t="str">
        <f>'1'!KM155</f>
        <v/>
      </c>
      <c r="DB155" s="236" t="str">
        <f t="shared" si="213"/>
        <v>#REF!</v>
      </c>
      <c r="DC155" s="36">
        <f>'1'!KZ155</f>
        <v>0</v>
      </c>
      <c r="DD155" s="36" t="str">
        <f>'1'!LB155</f>
        <v/>
      </c>
      <c r="DE155" s="36" t="str">
        <f>'1'!LC155</f>
        <v/>
      </c>
      <c r="DF155" s="233" t="str">
        <f t="shared" si="214"/>
        <v>#REF!</v>
      </c>
      <c r="DG155" s="24" t="str">
        <f t="shared" ref="DG155:DI155" si="618">#REF!</f>
        <v>#REF!</v>
      </c>
      <c r="DH155" s="24" t="str">
        <f t="shared" si="618"/>
        <v>#REF!</v>
      </c>
      <c r="DI155" s="24" t="str">
        <f t="shared" si="618"/>
        <v>#REF!</v>
      </c>
      <c r="DJ155" s="236" t="str">
        <f t="shared" si="216"/>
        <v>#REF!</v>
      </c>
      <c r="DK155" s="36" t="str">
        <f t="shared" ref="DK155:DM155" si="619">#REF!</f>
        <v>#REF!</v>
      </c>
      <c r="DL155" s="36" t="str">
        <f t="shared" si="619"/>
        <v>#REF!</v>
      </c>
      <c r="DM155" s="36" t="str">
        <f t="shared" si="619"/>
        <v>#REF!</v>
      </c>
      <c r="DN155" s="159" t="str">
        <f t="shared" si="218"/>
        <v>#REF!</v>
      </c>
      <c r="DO155" s="24" t="str">
        <f t="shared" ref="DO155:DQ155" si="620">#REF!</f>
        <v>#REF!</v>
      </c>
      <c r="DP155" s="24" t="str">
        <f t="shared" si="620"/>
        <v>#REF!</v>
      </c>
      <c r="DQ155" s="24" t="str">
        <f t="shared" si="620"/>
        <v>#REF!</v>
      </c>
      <c r="DR155" s="209" t="str">
        <f t="shared" si="220"/>
        <v>#REF!</v>
      </c>
      <c r="DS155" s="210" t="str">
        <f t="shared" si="13"/>
        <v>#REF!</v>
      </c>
      <c r="DT155" s="210" t="str">
        <f t="shared" ref="DT155:DU155" si="621">#REF!</f>
        <v>#REF!</v>
      </c>
      <c r="DU155" s="210" t="str">
        <f t="shared" si="621"/>
        <v>#REF!</v>
      </c>
    </row>
    <row r="156" ht="15.75" customHeight="1">
      <c r="A156" s="228">
        <f>'1'!A156</f>
        <v>46257</v>
      </c>
      <c r="B156" s="229" t="str">
        <f>'1'!B156</f>
        <v>日</v>
      </c>
      <c r="C156" s="232">
        <f>'1'!C156</f>
        <v>0</v>
      </c>
      <c r="D156" s="233">
        <f>'1'!G156</f>
        <v>1</v>
      </c>
      <c r="E156" s="27">
        <f>'1'!H156</f>
        <v>0</v>
      </c>
      <c r="F156" s="230" t="str">
        <f>'1'!J156</f>
        <v/>
      </c>
      <c r="G156" s="230" t="str">
        <f>'1'!K156</f>
        <v/>
      </c>
      <c r="H156" s="236">
        <f>'1'!W156</f>
        <v>1</v>
      </c>
      <c r="I156" s="39">
        <f>'1'!X156</f>
        <v>0</v>
      </c>
      <c r="J156" s="231" t="str">
        <f>'1'!Z156</f>
        <v/>
      </c>
      <c r="K156" s="231" t="str">
        <f>'1'!AA156</f>
        <v/>
      </c>
      <c r="L156" s="233">
        <f>'1'!AM156</f>
        <v>2</v>
      </c>
      <c r="M156" s="27">
        <f>'1'!AN156</f>
        <v>0</v>
      </c>
      <c r="N156" s="230" t="str">
        <f>'1'!AP156</f>
        <v/>
      </c>
      <c r="O156" s="230" t="str">
        <f>'1'!AQ156</f>
        <v/>
      </c>
      <c r="P156" s="236">
        <f>'1'!BC156</f>
        <v>4</v>
      </c>
      <c r="Q156" s="39">
        <f>'1'!BD156</f>
        <v>0</v>
      </c>
      <c r="R156" s="231" t="str">
        <f>'1'!BF156</f>
        <v/>
      </c>
      <c r="S156" s="231" t="str">
        <f>'1'!BG156</f>
        <v/>
      </c>
      <c r="T156" s="233">
        <f>'1'!BS156</f>
        <v>4</v>
      </c>
      <c r="U156" s="27">
        <f>'1'!BT156</f>
        <v>0</v>
      </c>
      <c r="V156" s="230" t="str">
        <f>'1'!BV156</f>
        <v/>
      </c>
      <c r="W156" s="230" t="str">
        <f>'1'!BW156</f>
        <v/>
      </c>
      <c r="X156" s="236">
        <f>'1'!CI156</f>
        <v>2</v>
      </c>
      <c r="Y156" s="39">
        <f>'1'!CJ156</f>
        <v>0</v>
      </c>
      <c r="Z156" s="231" t="str">
        <f>'1'!CL156</f>
        <v/>
      </c>
      <c r="AA156" s="231" t="str">
        <f>'1'!CM156</f>
        <v/>
      </c>
      <c r="AB156" s="233">
        <f>'1'!CY156</f>
        <v>2</v>
      </c>
      <c r="AC156" s="27">
        <f>'1'!CZ156</f>
        <v>0</v>
      </c>
      <c r="AD156" s="226" t="str">
        <f>'1'!DB156</f>
        <v/>
      </c>
      <c r="AE156" s="230" t="str">
        <f>'1'!DC156</f>
        <v/>
      </c>
      <c r="AF156" s="236">
        <f>'1'!DO156</f>
        <v>2</v>
      </c>
      <c r="AG156" s="39">
        <f>'1'!DP156</f>
        <v>0</v>
      </c>
      <c r="AH156" s="231" t="str">
        <f>'1'!DR156</f>
        <v/>
      </c>
      <c r="AI156" s="231" t="str">
        <f>'1'!DS156</f>
        <v/>
      </c>
      <c r="AJ156" s="233">
        <f>'1'!EE156</f>
        <v>5</v>
      </c>
      <c r="AK156" s="27">
        <f>'1'!EF156</f>
        <v>0</v>
      </c>
      <c r="AL156" s="230" t="str">
        <f>'1'!EH156</f>
        <v/>
      </c>
      <c r="AM156" s="230" t="str">
        <f>'1'!EI156</f>
        <v/>
      </c>
      <c r="AN156" s="236">
        <f>'1'!EU156</f>
        <v>19</v>
      </c>
      <c r="AO156" s="39">
        <f>'1'!EV156</f>
        <v>0</v>
      </c>
      <c r="AP156" s="231" t="str">
        <f>'1'!EX156</f>
        <v/>
      </c>
      <c r="AQ156" s="231" t="str">
        <f>'1'!EY156</f>
        <v/>
      </c>
      <c r="AR156" s="233">
        <f>'1'!FK156</f>
        <v>4</v>
      </c>
      <c r="AS156" s="27">
        <f>'1'!FL156</f>
        <v>0</v>
      </c>
      <c r="AT156" s="230" t="str">
        <f>'1'!FN156</f>
        <v/>
      </c>
      <c r="AU156" s="230" t="str">
        <f>'1'!FO156</f>
        <v/>
      </c>
      <c r="AV156" s="236">
        <f>'1'!GA156</f>
        <v>2</v>
      </c>
      <c r="AW156" s="39">
        <f>'1'!GB156</f>
        <v>0</v>
      </c>
      <c r="AX156" s="231" t="str">
        <f>'1'!GD156</f>
        <v/>
      </c>
      <c r="AY156" s="231" t="str">
        <f>'1'!GE156</f>
        <v/>
      </c>
      <c r="AZ156" s="233">
        <f>'1'!GQ156</f>
        <v>3</v>
      </c>
      <c r="BA156" s="27">
        <f>'1'!GR156</f>
        <v>0</v>
      </c>
      <c r="BB156" s="230" t="str">
        <f>'1'!GT156</f>
        <v/>
      </c>
      <c r="BC156" s="230" t="str">
        <f>'1'!GU156</f>
        <v/>
      </c>
      <c r="BD156" s="236">
        <f>'1'!HG156</f>
        <v>5</v>
      </c>
      <c r="BE156" s="39">
        <f>'1'!HH156</f>
        <v>0</v>
      </c>
      <c r="BF156" s="231" t="str">
        <f>'1'!HJ156</f>
        <v/>
      </c>
      <c r="BG156" s="231" t="str">
        <f>'1'!HK156</f>
        <v/>
      </c>
      <c r="BH156" s="233" t="str">
        <f>'1'!HW156</f>
        <v/>
      </c>
      <c r="BI156" s="27">
        <f>'1'!HX156</f>
        <v>0</v>
      </c>
      <c r="BJ156" s="230" t="str">
        <f>'1'!HZ156</f>
        <v/>
      </c>
      <c r="BK156" s="230" t="str">
        <f>'1'!IA156</f>
        <v/>
      </c>
      <c r="BL156" s="236" t="str">
        <f>'1'!IM156</f>
        <v/>
      </c>
      <c r="BM156" s="39">
        <f>'1'!IN156</f>
        <v>0</v>
      </c>
      <c r="BN156" s="231" t="str">
        <f>'1'!IP156</f>
        <v/>
      </c>
      <c r="BO156" s="231" t="str">
        <f>'1'!IQ156</f>
        <v/>
      </c>
      <c r="BP156" s="233" t="str">
        <f>'1'!JC156</f>
        <v/>
      </c>
      <c r="BQ156" s="27">
        <f>'1'!JD156</f>
        <v>0</v>
      </c>
      <c r="BR156" s="230" t="str">
        <f>'1'!JF156</f>
        <v/>
      </c>
      <c r="BS156" s="230" t="str">
        <f>'1'!JG156</f>
        <v/>
      </c>
      <c r="BT156" s="236" t="str">
        <f>'1'!JS156</f>
        <v/>
      </c>
      <c r="BU156" s="39">
        <f>'1'!JT156</f>
        <v>0</v>
      </c>
      <c r="BV156" s="231" t="str">
        <f>'1'!JV156</f>
        <v/>
      </c>
      <c r="BW156" s="231" t="str">
        <f>'1'!JW156</f>
        <v/>
      </c>
      <c r="BX156" s="233" t="str">
        <f>'1'!KI156</f>
        <v/>
      </c>
      <c r="BY156" s="27">
        <f>'1'!KJ156</f>
        <v>0</v>
      </c>
      <c r="BZ156" s="230" t="str">
        <f>'1'!KL156</f>
        <v/>
      </c>
      <c r="CA156" s="230" t="str">
        <f>'1'!KM156</f>
        <v/>
      </c>
      <c r="CB156" s="236" t="str">
        <f>'1'!KY156</f>
        <v/>
      </c>
      <c r="CC156" s="39">
        <f>'1'!KZ156</f>
        <v>0</v>
      </c>
      <c r="CD156" s="231" t="str">
        <f>'1'!LB156</f>
        <v/>
      </c>
      <c r="CE156" s="231" t="str">
        <f>'1'!LC156</f>
        <v/>
      </c>
      <c r="CF156" s="231"/>
      <c r="CG156" s="231"/>
      <c r="CH156" s="233" t="str">
        <f t="shared" si="208"/>
        <v/>
      </c>
      <c r="CI156" s="26">
        <f>'1'!HX156</f>
        <v>0</v>
      </c>
      <c r="CJ156" s="24" t="str">
        <f>'1'!HZ156</f>
        <v/>
      </c>
      <c r="CK156" s="234" t="str">
        <f>'1'!IA156</f>
        <v/>
      </c>
      <c r="CL156" s="236" t="str">
        <f t="shared" si="209"/>
        <v/>
      </c>
      <c r="CM156" s="38">
        <f>'1'!IN156</f>
        <v>0</v>
      </c>
      <c r="CN156" s="36" t="str">
        <f>'1'!IP156</f>
        <v/>
      </c>
      <c r="CO156" s="235" t="str">
        <f>'1'!IQ156</f>
        <v/>
      </c>
      <c r="CP156" s="233" t="str">
        <f t="shared" si="210"/>
        <v/>
      </c>
      <c r="CQ156" s="26">
        <f>'1'!JD156</f>
        <v>0</v>
      </c>
      <c r="CR156" s="24" t="str">
        <f>'1'!JF156</f>
        <v/>
      </c>
      <c r="CS156" s="234" t="str">
        <f>'1'!JG156</f>
        <v/>
      </c>
      <c r="CT156" s="236" t="str">
        <f t="shared" si="211"/>
        <v/>
      </c>
      <c r="CU156" s="38">
        <f>'1'!JT156</f>
        <v>0</v>
      </c>
      <c r="CV156" s="36" t="str">
        <f>'1'!JV156</f>
        <v/>
      </c>
      <c r="CW156" s="235" t="str">
        <f>'1'!JW156</f>
        <v/>
      </c>
      <c r="CX156" s="233" t="str">
        <f t="shared" si="212"/>
        <v>#REF!</v>
      </c>
      <c r="CY156" s="24">
        <f>'1'!KJ156</f>
        <v>0</v>
      </c>
      <c r="CZ156" s="24" t="str">
        <f>'1'!KL156</f>
        <v/>
      </c>
      <c r="DA156" s="24" t="str">
        <f>'1'!KM156</f>
        <v/>
      </c>
      <c r="DB156" s="236" t="str">
        <f t="shared" si="213"/>
        <v>#REF!</v>
      </c>
      <c r="DC156" s="36">
        <f>'1'!KZ156</f>
        <v>0</v>
      </c>
      <c r="DD156" s="36" t="str">
        <f>'1'!LB156</f>
        <v/>
      </c>
      <c r="DE156" s="36" t="str">
        <f>'1'!LC156</f>
        <v/>
      </c>
      <c r="DF156" s="233" t="str">
        <f t="shared" si="214"/>
        <v>#REF!</v>
      </c>
      <c r="DG156" s="24" t="str">
        <f t="shared" ref="DG156:DI156" si="622">#REF!</f>
        <v>#REF!</v>
      </c>
      <c r="DH156" s="24" t="str">
        <f t="shared" si="622"/>
        <v>#REF!</v>
      </c>
      <c r="DI156" s="24" t="str">
        <f t="shared" si="622"/>
        <v>#REF!</v>
      </c>
      <c r="DJ156" s="236" t="str">
        <f t="shared" si="216"/>
        <v>#REF!</v>
      </c>
      <c r="DK156" s="36" t="str">
        <f t="shared" ref="DK156:DM156" si="623">#REF!</f>
        <v>#REF!</v>
      </c>
      <c r="DL156" s="36" t="str">
        <f t="shared" si="623"/>
        <v>#REF!</v>
      </c>
      <c r="DM156" s="36" t="str">
        <f t="shared" si="623"/>
        <v>#REF!</v>
      </c>
      <c r="DN156" s="159" t="str">
        <f t="shared" si="218"/>
        <v>#REF!</v>
      </c>
      <c r="DO156" s="24" t="str">
        <f t="shared" ref="DO156:DQ156" si="624">#REF!</f>
        <v>#REF!</v>
      </c>
      <c r="DP156" s="24" t="str">
        <f t="shared" si="624"/>
        <v>#REF!</v>
      </c>
      <c r="DQ156" s="24" t="str">
        <f t="shared" si="624"/>
        <v>#REF!</v>
      </c>
      <c r="DR156" s="209" t="str">
        <f t="shared" si="220"/>
        <v>#REF!</v>
      </c>
      <c r="DS156" s="210" t="str">
        <f t="shared" si="13"/>
        <v>#REF!</v>
      </c>
      <c r="DT156" s="210" t="str">
        <f t="shared" ref="DT156:DU156" si="625">#REF!</f>
        <v>#REF!</v>
      </c>
      <c r="DU156" s="210" t="str">
        <f t="shared" si="625"/>
        <v>#REF!</v>
      </c>
    </row>
    <row r="157" ht="15.75" customHeight="1">
      <c r="A157" s="228">
        <f>'1'!A157</f>
        <v>46258</v>
      </c>
      <c r="B157" s="229" t="str">
        <f>'1'!B157</f>
        <v>月</v>
      </c>
      <c r="C157" s="232">
        <f>'1'!C157</f>
        <v>0</v>
      </c>
      <c r="D157" s="233">
        <f>'1'!G157</f>
        <v>1</v>
      </c>
      <c r="E157" s="27">
        <f>'1'!H157</f>
        <v>0</v>
      </c>
      <c r="F157" s="230" t="str">
        <f>'1'!J157</f>
        <v/>
      </c>
      <c r="G157" s="230" t="str">
        <f>'1'!K157</f>
        <v/>
      </c>
      <c r="H157" s="236">
        <f>'1'!W157</f>
        <v>1</v>
      </c>
      <c r="I157" s="39">
        <f>'1'!X157</f>
        <v>0</v>
      </c>
      <c r="J157" s="231" t="str">
        <f>'1'!Z157</f>
        <v/>
      </c>
      <c r="K157" s="231" t="str">
        <f>'1'!AA157</f>
        <v/>
      </c>
      <c r="L157" s="233">
        <f>'1'!AM157</f>
        <v>2</v>
      </c>
      <c r="M157" s="27">
        <f>'1'!AN157</f>
        <v>0</v>
      </c>
      <c r="N157" s="230" t="str">
        <f>'1'!AP157</f>
        <v/>
      </c>
      <c r="O157" s="230" t="str">
        <f>'1'!AQ157</f>
        <v/>
      </c>
      <c r="P157" s="236">
        <f>'1'!BC157</f>
        <v>4</v>
      </c>
      <c r="Q157" s="39">
        <f>'1'!BD157</f>
        <v>0</v>
      </c>
      <c r="R157" s="231" t="str">
        <f>'1'!BF157</f>
        <v/>
      </c>
      <c r="S157" s="231" t="str">
        <f>'1'!BG157</f>
        <v/>
      </c>
      <c r="T157" s="233">
        <f>'1'!BS157</f>
        <v>4</v>
      </c>
      <c r="U157" s="27">
        <f>'1'!BT157</f>
        <v>0</v>
      </c>
      <c r="V157" s="230" t="str">
        <f>'1'!BV157</f>
        <v/>
      </c>
      <c r="W157" s="230" t="str">
        <f>'1'!BW157</f>
        <v/>
      </c>
      <c r="X157" s="236">
        <f>'1'!CI157</f>
        <v>2</v>
      </c>
      <c r="Y157" s="39">
        <f>'1'!CJ157</f>
        <v>0</v>
      </c>
      <c r="Z157" s="231" t="str">
        <f>'1'!CL157</f>
        <v/>
      </c>
      <c r="AA157" s="231" t="str">
        <f>'1'!CM157</f>
        <v/>
      </c>
      <c r="AB157" s="233">
        <f>'1'!CY157</f>
        <v>2</v>
      </c>
      <c r="AC157" s="27">
        <f>'1'!CZ157</f>
        <v>0</v>
      </c>
      <c r="AD157" s="226" t="str">
        <f>'1'!DB157</f>
        <v/>
      </c>
      <c r="AE157" s="230" t="str">
        <f>'1'!DC157</f>
        <v/>
      </c>
      <c r="AF157" s="236">
        <f>'1'!DO157</f>
        <v>2</v>
      </c>
      <c r="AG157" s="39">
        <f>'1'!DP157</f>
        <v>0</v>
      </c>
      <c r="AH157" s="231" t="str">
        <f>'1'!DR157</f>
        <v/>
      </c>
      <c r="AI157" s="231" t="str">
        <f>'1'!DS157</f>
        <v/>
      </c>
      <c r="AJ157" s="233">
        <f>'1'!EE157</f>
        <v>5</v>
      </c>
      <c r="AK157" s="27">
        <f>'1'!EF157</f>
        <v>0</v>
      </c>
      <c r="AL157" s="230" t="str">
        <f>'1'!EH157</f>
        <v/>
      </c>
      <c r="AM157" s="230" t="str">
        <f>'1'!EI157</f>
        <v/>
      </c>
      <c r="AN157" s="236">
        <f>'1'!EU157</f>
        <v>19</v>
      </c>
      <c r="AO157" s="39">
        <f>'1'!EV157</f>
        <v>0</v>
      </c>
      <c r="AP157" s="231" t="str">
        <f>'1'!EX157</f>
        <v/>
      </c>
      <c r="AQ157" s="231" t="str">
        <f>'1'!EY157</f>
        <v/>
      </c>
      <c r="AR157" s="233">
        <f>'1'!FK157</f>
        <v>4</v>
      </c>
      <c r="AS157" s="27">
        <f>'1'!FL157</f>
        <v>0</v>
      </c>
      <c r="AT157" s="230" t="str">
        <f>'1'!FN157</f>
        <v/>
      </c>
      <c r="AU157" s="230" t="str">
        <f>'1'!FO157</f>
        <v/>
      </c>
      <c r="AV157" s="236">
        <f>'1'!GA157</f>
        <v>2</v>
      </c>
      <c r="AW157" s="39">
        <f>'1'!GB157</f>
        <v>0</v>
      </c>
      <c r="AX157" s="231" t="str">
        <f>'1'!GD157</f>
        <v/>
      </c>
      <c r="AY157" s="231" t="str">
        <f>'1'!GE157</f>
        <v/>
      </c>
      <c r="AZ157" s="233">
        <f>'1'!GQ157</f>
        <v>3</v>
      </c>
      <c r="BA157" s="27">
        <f>'1'!GR157</f>
        <v>0</v>
      </c>
      <c r="BB157" s="230" t="str">
        <f>'1'!GT157</f>
        <v/>
      </c>
      <c r="BC157" s="230" t="str">
        <f>'1'!GU157</f>
        <v/>
      </c>
      <c r="BD157" s="236">
        <f>'1'!HG157</f>
        <v>5</v>
      </c>
      <c r="BE157" s="39">
        <f>'1'!HH157</f>
        <v>0</v>
      </c>
      <c r="BF157" s="231" t="str">
        <f>'1'!HJ157</f>
        <v/>
      </c>
      <c r="BG157" s="231" t="str">
        <f>'1'!HK157</f>
        <v/>
      </c>
      <c r="BH157" s="233" t="str">
        <f>'1'!HW157</f>
        <v/>
      </c>
      <c r="BI157" s="27">
        <f>'1'!HX157</f>
        <v>0</v>
      </c>
      <c r="BJ157" s="230" t="str">
        <f>'1'!HZ157</f>
        <v/>
      </c>
      <c r="BK157" s="230" t="str">
        <f>'1'!IA157</f>
        <v/>
      </c>
      <c r="BL157" s="236" t="str">
        <f>'1'!IM157</f>
        <v/>
      </c>
      <c r="BM157" s="39">
        <f>'1'!IN157</f>
        <v>0</v>
      </c>
      <c r="BN157" s="231" t="str">
        <f>'1'!IP157</f>
        <v/>
      </c>
      <c r="BO157" s="231" t="str">
        <f>'1'!IQ157</f>
        <v/>
      </c>
      <c r="BP157" s="233" t="str">
        <f>'1'!JC157</f>
        <v/>
      </c>
      <c r="BQ157" s="27">
        <f>'1'!JD157</f>
        <v>0</v>
      </c>
      <c r="BR157" s="230" t="str">
        <f>'1'!JF157</f>
        <v/>
      </c>
      <c r="BS157" s="230" t="str">
        <f>'1'!JG157</f>
        <v/>
      </c>
      <c r="BT157" s="236" t="str">
        <f>'1'!JS157</f>
        <v/>
      </c>
      <c r="BU157" s="39">
        <f>'1'!JT157</f>
        <v>0</v>
      </c>
      <c r="BV157" s="231" t="str">
        <f>'1'!JV157</f>
        <v/>
      </c>
      <c r="BW157" s="231" t="str">
        <f>'1'!JW157</f>
        <v/>
      </c>
      <c r="BX157" s="233" t="str">
        <f>'1'!KI157</f>
        <v/>
      </c>
      <c r="BY157" s="27">
        <f>'1'!KJ157</f>
        <v>0</v>
      </c>
      <c r="BZ157" s="230" t="str">
        <f>'1'!KL157</f>
        <v/>
      </c>
      <c r="CA157" s="230" t="str">
        <f>'1'!KM157</f>
        <v/>
      </c>
      <c r="CB157" s="236" t="str">
        <f>'1'!KY157</f>
        <v/>
      </c>
      <c r="CC157" s="39">
        <f>'1'!KZ157</f>
        <v>0</v>
      </c>
      <c r="CD157" s="231" t="str">
        <f>'1'!LB157</f>
        <v/>
      </c>
      <c r="CE157" s="231" t="str">
        <f>'1'!LC157</f>
        <v/>
      </c>
      <c r="CF157" s="231"/>
      <c r="CG157" s="231"/>
      <c r="CH157" s="233" t="str">
        <f t="shared" si="208"/>
        <v/>
      </c>
      <c r="CI157" s="26">
        <f>'1'!HX157</f>
        <v>0</v>
      </c>
      <c r="CJ157" s="24" t="str">
        <f>'1'!HZ157</f>
        <v/>
      </c>
      <c r="CK157" s="234" t="str">
        <f>'1'!IA157</f>
        <v/>
      </c>
      <c r="CL157" s="236" t="str">
        <f t="shared" si="209"/>
        <v/>
      </c>
      <c r="CM157" s="38">
        <f>'1'!IN157</f>
        <v>0</v>
      </c>
      <c r="CN157" s="36" t="str">
        <f>'1'!IP157</f>
        <v/>
      </c>
      <c r="CO157" s="235" t="str">
        <f>'1'!IQ157</f>
        <v/>
      </c>
      <c r="CP157" s="233" t="str">
        <f t="shared" si="210"/>
        <v/>
      </c>
      <c r="CQ157" s="26">
        <f>'1'!JD157</f>
        <v>0</v>
      </c>
      <c r="CR157" s="24" t="str">
        <f>'1'!JF157</f>
        <v/>
      </c>
      <c r="CS157" s="234" t="str">
        <f>'1'!JG157</f>
        <v/>
      </c>
      <c r="CT157" s="236" t="str">
        <f t="shared" si="211"/>
        <v/>
      </c>
      <c r="CU157" s="38">
        <f>'1'!JT157</f>
        <v>0</v>
      </c>
      <c r="CV157" s="36" t="str">
        <f>'1'!JV157</f>
        <v/>
      </c>
      <c r="CW157" s="235" t="str">
        <f>'1'!JW157</f>
        <v/>
      </c>
      <c r="CX157" s="233" t="str">
        <f t="shared" si="212"/>
        <v>#REF!</v>
      </c>
      <c r="CY157" s="24">
        <f>'1'!KJ157</f>
        <v>0</v>
      </c>
      <c r="CZ157" s="24" t="str">
        <f>'1'!KL157</f>
        <v/>
      </c>
      <c r="DA157" s="24" t="str">
        <f>'1'!KM157</f>
        <v/>
      </c>
      <c r="DB157" s="236" t="str">
        <f t="shared" si="213"/>
        <v>#REF!</v>
      </c>
      <c r="DC157" s="36">
        <f>'1'!KZ157</f>
        <v>0</v>
      </c>
      <c r="DD157" s="36" t="str">
        <f>'1'!LB157</f>
        <v/>
      </c>
      <c r="DE157" s="36" t="str">
        <f>'1'!LC157</f>
        <v/>
      </c>
      <c r="DF157" s="233" t="str">
        <f t="shared" si="214"/>
        <v>#REF!</v>
      </c>
      <c r="DG157" s="24" t="str">
        <f t="shared" ref="DG157:DI157" si="626">#REF!</f>
        <v>#REF!</v>
      </c>
      <c r="DH157" s="24" t="str">
        <f t="shared" si="626"/>
        <v>#REF!</v>
      </c>
      <c r="DI157" s="24" t="str">
        <f t="shared" si="626"/>
        <v>#REF!</v>
      </c>
      <c r="DJ157" s="236" t="str">
        <f t="shared" si="216"/>
        <v>#REF!</v>
      </c>
      <c r="DK157" s="36" t="str">
        <f t="shared" ref="DK157:DM157" si="627">#REF!</f>
        <v>#REF!</v>
      </c>
      <c r="DL157" s="36" t="str">
        <f t="shared" si="627"/>
        <v>#REF!</v>
      </c>
      <c r="DM157" s="36" t="str">
        <f t="shared" si="627"/>
        <v>#REF!</v>
      </c>
      <c r="DN157" s="159" t="str">
        <f t="shared" si="218"/>
        <v>#REF!</v>
      </c>
      <c r="DO157" s="24" t="str">
        <f t="shared" ref="DO157:DQ157" si="628">#REF!</f>
        <v>#REF!</v>
      </c>
      <c r="DP157" s="24" t="str">
        <f t="shared" si="628"/>
        <v>#REF!</v>
      </c>
      <c r="DQ157" s="24" t="str">
        <f t="shared" si="628"/>
        <v>#REF!</v>
      </c>
      <c r="DR157" s="209" t="str">
        <f t="shared" si="220"/>
        <v>#REF!</v>
      </c>
      <c r="DS157" s="210" t="str">
        <f t="shared" si="13"/>
        <v>#REF!</v>
      </c>
      <c r="DT157" s="210" t="str">
        <f t="shared" ref="DT157:DU157" si="629">#REF!</f>
        <v>#REF!</v>
      </c>
      <c r="DU157" s="210" t="str">
        <f t="shared" si="629"/>
        <v>#REF!</v>
      </c>
    </row>
    <row r="158" ht="15.75" customHeight="1">
      <c r="A158" s="228">
        <f>'1'!A158</f>
        <v>46259</v>
      </c>
      <c r="B158" s="229" t="str">
        <f>'1'!B158</f>
        <v>火</v>
      </c>
      <c r="C158" s="232">
        <f>'1'!C158</f>
        <v>0</v>
      </c>
      <c r="D158" s="233">
        <f>'1'!G158</f>
        <v>1</v>
      </c>
      <c r="E158" s="27">
        <f>'1'!H158</f>
        <v>0</v>
      </c>
      <c r="F158" s="230" t="str">
        <f>'1'!J158</f>
        <v/>
      </c>
      <c r="G158" s="230" t="str">
        <f>'1'!K158</f>
        <v/>
      </c>
      <c r="H158" s="236">
        <f>'1'!W158</f>
        <v>1</v>
      </c>
      <c r="I158" s="39">
        <f>'1'!X158</f>
        <v>0</v>
      </c>
      <c r="J158" s="231" t="str">
        <f>'1'!Z158</f>
        <v/>
      </c>
      <c r="K158" s="231" t="str">
        <f>'1'!AA158</f>
        <v/>
      </c>
      <c r="L158" s="233">
        <f>'1'!AM158</f>
        <v>2</v>
      </c>
      <c r="M158" s="27">
        <f>'1'!AN158</f>
        <v>0</v>
      </c>
      <c r="N158" s="230" t="str">
        <f>'1'!AP158</f>
        <v/>
      </c>
      <c r="O158" s="230" t="str">
        <f>'1'!AQ158</f>
        <v/>
      </c>
      <c r="P158" s="236">
        <f>'1'!BC158</f>
        <v>4</v>
      </c>
      <c r="Q158" s="39">
        <f>'1'!BD158</f>
        <v>0</v>
      </c>
      <c r="R158" s="231" t="str">
        <f>'1'!BF158</f>
        <v/>
      </c>
      <c r="S158" s="231" t="str">
        <f>'1'!BG158</f>
        <v/>
      </c>
      <c r="T158" s="233">
        <f>'1'!BS158</f>
        <v>4</v>
      </c>
      <c r="U158" s="27">
        <f>'1'!BT158</f>
        <v>0</v>
      </c>
      <c r="V158" s="230" t="str">
        <f>'1'!BV158</f>
        <v/>
      </c>
      <c r="W158" s="230" t="str">
        <f>'1'!BW158</f>
        <v/>
      </c>
      <c r="X158" s="236">
        <f>'1'!CI158</f>
        <v>2</v>
      </c>
      <c r="Y158" s="39">
        <f>'1'!CJ158</f>
        <v>0</v>
      </c>
      <c r="Z158" s="231" t="str">
        <f>'1'!CL158</f>
        <v/>
      </c>
      <c r="AA158" s="231" t="str">
        <f>'1'!CM158</f>
        <v/>
      </c>
      <c r="AB158" s="233">
        <f>'1'!CY158</f>
        <v>2</v>
      </c>
      <c r="AC158" s="27">
        <f>'1'!CZ158</f>
        <v>0</v>
      </c>
      <c r="AD158" s="226" t="str">
        <f>'1'!DB158</f>
        <v/>
      </c>
      <c r="AE158" s="230" t="str">
        <f>'1'!DC158</f>
        <v/>
      </c>
      <c r="AF158" s="236">
        <f>'1'!DO158</f>
        <v>2</v>
      </c>
      <c r="AG158" s="39">
        <f>'1'!DP158</f>
        <v>0</v>
      </c>
      <c r="AH158" s="231" t="str">
        <f>'1'!DR158</f>
        <v/>
      </c>
      <c r="AI158" s="231" t="str">
        <f>'1'!DS158</f>
        <v/>
      </c>
      <c r="AJ158" s="233">
        <f>'1'!EE158</f>
        <v>5</v>
      </c>
      <c r="AK158" s="27">
        <f>'1'!EF158</f>
        <v>0</v>
      </c>
      <c r="AL158" s="230" t="str">
        <f>'1'!EH158</f>
        <v/>
      </c>
      <c r="AM158" s="230" t="str">
        <f>'1'!EI158</f>
        <v/>
      </c>
      <c r="AN158" s="236">
        <f>'1'!EU158</f>
        <v>19</v>
      </c>
      <c r="AO158" s="39">
        <f>'1'!EV158</f>
        <v>0</v>
      </c>
      <c r="AP158" s="231" t="str">
        <f>'1'!EX158</f>
        <v/>
      </c>
      <c r="AQ158" s="231" t="str">
        <f>'1'!EY158</f>
        <v/>
      </c>
      <c r="AR158" s="233">
        <f>'1'!FK158</f>
        <v>4</v>
      </c>
      <c r="AS158" s="27">
        <f>'1'!FL158</f>
        <v>0</v>
      </c>
      <c r="AT158" s="230" t="str">
        <f>'1'!FN158</f>
        <v/>
      </c>
      <c r="AU158" s="230" t="str">
        <f>'1'!FO158</f>
        <v/>
      </c>
      <c r="AV158" s="236">
        <f>'1'!GA158</f>
        <v>2</v>
      </c>
      <c r="AW158" s="39">
        <f>'1'!GB158</f>
        <v>0</v>
      </c>
      <c r="AX158" s="231" t="str">
        <f>'1'!GD158</f>
        <v/>
      </c>
      <c r="AY158" s="231" t="str">
        <f>'1'!GE158</f>
        <v/>
      </c>
      <c r="AZ158" s="233">
        <f>'1'!GQ158</f>
        <v>3</v>
      </c>
      <c r="BA158" s="27">
        <f>'1'!GR158</f>
        <v>0</v>
      </c>
      <c r="BB158" s="230" t="str">
        <f>'1'!GT158</f>
        <v/>
      </c>
      <c r="BC158" s="230" t="str">
        <f>'1'!GU158</f>
        <v/>
      </c>
      <c r="BD158" s="236">
        <f>'1'!HG158</f>
        <v>5</v>
      </c>
      <c r="BE158" s="39">
        <f>'1'!HH158</f>
        <v>0</v>
      </c>
      <c r="BF158" s="231" t="str">
        <f>'1'!HJ158</f>
        <v/>
      </c>
      <c r="BG158" s="231" t="str">
        <f>'1'!HK158</f>
        <v/>
      </c>
      <c r="BH158" s="233" t="str">
        <f>'1'!HW158</f>
        <v/>
      </c>
      <c r="BI158" s="27">
        <f>'1'!HX158</f>
        <v>0</v>
      </c>
      <c r="BJ158" s="230" t="str">
        <f>'1'!HZ158</f>
        <v/>
      </c>
      <c r="BK158" s="230" t="str">
        <f>'1'!IA158</f>
        <v/>
      </c>
      <c r="BL158" s="236" t="str">
        <f>'1'!IM158</f>
        <v/>
      </c>
      <c r="BM158" s="39">
        <f>'1'!IN158</f>
        <v>0</v>
      </c>
      <c r="BN158" s="231" t="str">
        <f>'1'!IP158</f>
        <v/>
      </c>
      <c r="BO158" s="231" t="str">
        <f>'1'!IQ158</f>
        <v/>
      </c>
      <c r="BP158" s="233" t="str">
        <f>'1'!JC158</f>
        <v/>
      </c>
      <c r="BQ158" s="27">
        <f>'1'!JD158</f>
        <v>0</v>
      </c>
      <c r="BR158" s="230" t="str">
        <f>'1'!JF158</f>
        <v/>
      </c>
      <c r="BS158" s="230" t="str">
        <f>'1'!JG158</f>
        <v/>
      </c>
      <c r="BT158" s="236" t="str">
        <f>'1'!JS158</f>
        <v/>
      </c>
      <c r="BU158" s="39">
        <f>'1'!JT158</f>
        <v>0</v>
      </c>
      <c r="BV158" s="231" t="str">
        <f>'1'!JV158</f>
        <v/>
      </c>
      <c r="BW158" s="231" t="str">
        <f>'1'!JW158</f>
        <v/>
      </c>
      <c r="BX158" s="233" t="str">
        <f>'1'!KI158</f>
        <v/>
      </c>
      <c r="BY158" s="27">
        <f>'1'!KJ158</f>
        <v>0</v>
      </c>
      <c r="BZ158" s="230" t="str">
        <f>'1'!KL158</f>
        <v/>
      </c>
      <c r="CA158" s="230" t="str">
        <f>'1'!KM158</f>
        <v/>
      </c>
      <c r="CB158" s="236" t="str">
        <f>'1'!KY158</f>
        <v/>
      </c>
      <c r="CC158" s="39">
        <f>'1'!KZ158</f>
        <v>0</v>
      </c>
      <c r="CD158" s="231" t="str">
        <f>'1'!LB158</f>
        <v/>
      </c>
      <c r="CE158" s="231" t="str">
        <f>'1'!LC158</f>
        <v/>
      </c>
      <c r="CF158" s="231"/>
      <c r="CG158" s="231"/>
      <c r="CH158" s="233" t="str">
        <f t="shared" si="208"/>
        <v/>
      </c>
      <c r="CI158" s="26">
        <f>'1'!HX158</f>
        <v>0</v>
      </c>
      <c r="CJ158" s="24" t="str">
        <f>'1'!HZ158</f>
        <v/>
      </c>
      <c r="CK158" s="234" t="str">
        <f>'1'!IA158</f>
        <v/>
      </c>
      <c r="CL158" s="236" t="str">
        <f t="shared" si="209"/>
        <v/>
      </c>
      <c r="CM158" s="38">
        <f>'1'!IN158</f>
        <v>0</v>
      </c>
      <c r="CN158" s="36" t="str">
        <f>'1'!IP158</f>
        <v/>
      </c>
      <c r="CO158" s="235" t="str">
        <f>'1'!IQ158</f>
        <v/>
      </c>
      <c r="CP158" s="233" t="str">
        <f t="shared" si="210"/>
        <v/>
      </c>
      <c r="CQ158" s="26">
        <f>'1'!JD158</f>
        <v>0</v>
      </c>
      <c r="CR158" s="24" t="str">
        <f>'1'!JF158</f>
        <v/>
      </c>
      <c r="CS158" s="234" t="str">
        <f>'1'!JG158</f>
        <v/>
      </c>
      <c r="CT158" s="236" t="str">
        <f t="shared" si="211"/>
        <v/>
      </c>
      <c r="CU158" s="38">
        <f>'1'!JT158</f>
        <v>0</v>
      </c>
      <c r="CV158" s="36" t="str">
        <f>'1'!JV158</f>
        <v/>
      </c>
      <c r="CW158" s="235" t="str">
        <f>'1'!JW158</f>
        <v/>
      </c>
      <c r="CX158" s="233" t="str">
        <f t="shared" si="212"/>
        <v>#REF!</v>
      </c>
      <c r="CY158" s="24">
        <f>'1'!KJ158</f>
        <v>0</v>
      </c>
      <c r="CZ158" s="24" t="str">
        <f>'1'!KL158</f>
        <v/>
      </c>
      <c r="DA158" s="24" t="str">
        <f>'1'!KM158</f>
        <v/>
      </c>
      <c r="DB158" s="236" t="str">
        <f t="shared" si="213"/>
        <v>#REF!</v>
      </c>
      <c r="DC158" s="36">
        <f>'1'!KZ158</f>
        <v>0</v>
      </c>
      <c r="DD158" s="36" t="str">
        <f>'1'!LB158</f>
        <v/>
      </c>
      <c r="DE158" s="36" t="str">
        <f>'1'!LC158</f>
        <v/>
      </c>
      <c r="DF158" s="233" t="str">
        <f t="shared" si="214"/>
        <v>#REF!</v>
      </c>
      <c r="DG158" s="24" t="str">
        <f t="shared" ref="DG158:DI158" si="630">#REF!</f>
        <v>#REF!</v>
      </c>
      <c r="DH158" s="24" t="str">
        <f t="shared" si="630"/>
        <v>#REF!</v>
      </c>
      <c r="DI158" s="24" t="str">
        <f t="shared" si="630"/>
        <v>#REF!</v>
      </c>
      <c r="DJ158" s="236" t="str">
        <f t="shared" si="216"/>
        <v>#REF!</v>
      </c>
      <c r="DK158" s="36" t="str">
        <f t="shared" ref="DK158:DM158" si="631">#REF!</f>
        <v>#REF!</v>
      </c>
      <c r="DL158" s="36" t="str">
        <f t="shared" si="631"/>
        <v>#REF!</v>
      </c>
      <c r="DM158" s="36" t="str">
        <f t="shared" si="631"/>
        <v>#REF!</v>
      </c>
      <c r="DN158" s="159" t="str">
        <f t="shared" si="218"/>
        <v>#REF!</v>
      </c>
      <c r="DO158" s="24" t="str">
        <f t="shared" ref="DO158:DQ158" si="632">#REF!</f>
        <v>#REF!</v>
      </c>
      <c r="DP158" s="24" t="str">
        <f t="shared" si="632"/>
        <v>#REF!</v>
      </c>
      <c r="DQ158" s="24" t="str">
        <f t="shared" si="632"/>
        <v>#REF!</v>
      </c>
      <c r="DR158" s="209" t="str">
        <f t="shared" si="220"/>
        <v>#REF!</v>
      </c>
      <c r="DS158" s="210" t="str">
        <f t="shared" si="13"/>
        <v>#REF!</v>
      </c>
      <c r="DT158" s="210" t="str">
        <f t="shared" ref="DT158:DU158" si="633">#REF!</f>
        <v>#REF!</v>
      </c>
      <c r="DU158" s="210" t="str">
        <f t="shared" si="633"/>
        <v>#REF!</v>
      </c>
    </row>
    <row r="159" ht="15.75" customHeight="1">
      <c r="A159" s="228">
        <f>'1'!A159</f>
        <v>46260</v>
      </c>
      <c r="B159" s="229" t="str">
        <f>'1'!B159</f>
        <v>水</v>
      </c>
      <c r="C159" s="232">
        <f>'1'!C159</f>
        <v>0</v>
      </c>
      <c r="D159" s="233">
        <f>'1'!G159</f>
        <v>1</v>
      </c>
      <c r="E159" s="27">
        <f>'1'!H159</f>
        <v>0</v>
      </c>
      <c r="F159" s="230" t="str">
        <f>'1'!J159</f>
        <v/>
      </c>
      <c r="G159" s="230" t="str">
        <f>'1'!K159</f>
        <v/>
      </c>
      <c r="H159" s="236">
        <f>'1'!W159</f>
        <v>1</v>
      </c>
      <c r="I159" s="39">
        <f>'1'!X159</f>
        <v>0</v>
      </c>
      <c r="J159" s="231" t="str">
        <f>'1'!Z159</f>
        <v/>
      </c>
      <c r="K159" s="231" t="str">
        <f>'1'!AA159</f>
        <v/>
      </c>
      <c r="L159" s="233">
        <f>'1'!AM159</f>
        <v>2</v>
      </c>
      <c r="M159" s="27">
        <f>'1'!AN159</f>
        <v>0</v>
      </c>
      <c r="N159" s="230" t="str">
        <f>'1'!AP159</f>
        <v/>
      </c>
      <c r="O159" s="230" t="str">
        <f>'1'!AQ159</f>
        <v/>
      </c>
      <c r="P159" s="236">
        <f>'1'!BC159</f>
        <v>4</v>
      </c>
      <c r="Q159" s="39">
        <f>'1'!BD159</f>
        <v>0</v>
      </c>
      <c r="R159" s="231" t="str">
        <f>'1'!BF159</f>
        <v/>
      </c>
      <c r="S159" s="231" t="str">
        <f>'1'!BG159</f>
        <v/>
      </c>
      <c r="T159" s="233">
        <f>'1'!BS159</f>
        <v>4</v>
      </c>
      <c r="U159" s="27">
        <f>'1'!BT159</f>
        <v>0</v>
      </c>
      <c r="V159" s="230" t="str">
        <f>'1'!BV159</f>
        <v/>
      </c>
      <c r="W159" s="230" t="str">
        <f>'1'!BW159</f>
        <v/>
      </c>
      <c r="X159" s="236">
        <f>'1'!CI159</f>
        <v>2</v>
      </c>
      <c r="Y159" s="39">
        <f>'1'!CJ159</f>
        <v>0</v>
      </c>
      <c r="Z159" s="231" t="str">
        <f>'1'!CL159</f>
        <v/>
      </c>
      <c r="AA159" s="231" t="str">
        <f>'1'!CM159</f>
        <v/>
      </c>
      <c r="AB159" s="233">
        <f>'1'!CY159</f>
        <v>2</v>
      </c>
      <c r="AC159" s="27">
        <f>'1'!CZ159</f>
        <v>0</v>
      </c>
      <c r="AD159" s="226" t="str">
        <f>'1'!DB159</f>
        <v/>
      </c>
      <c r="AE159" s="230" t="str">
        <f>'1'!DC159</f>
        <v/>
      </c>
      <c r="AF159" s="236">
        <f>'1'!DO159</f>
        <v>2</v>
      </c>
      <c r="AG159" s="39">
        <f>'1'!DP159</f>
        <v>0</v>
      </c>
      <c r="AH159" s="231" t="str">
        <f>'1'!DR159</f>
        <v/>
      </c>
      <c r="AI159" s="231" t="str">
        <f>'1'!DS159</f>
        <v/>
      </c>
      <c r="AJ159" s="233">
        <f>'1'!EE159</f>
        <v>5</v>
      </c>
      <c r="AK159" s="27">
        <f>'1'!EF159</f>
        <v>0</v>
      </c>
      <c r="AL159" s="230" t="str">
        <f>'1'!EH159</f>
        <v/>
      </c>
      <c r="AM159" s="230" t="str">
        <f>'1'!EI159</f>
        <v/>
      </c>
      <c r="AN159" s="236">
        <f>'1'!EU159</f>
        <v>19</v>
      </c>
      <c r="AO159" s="39">
        <f>'1'!EV159</f>
        <v>0</v>
      </c>
      <c r="AP159" s="231" t="str">
        <f>'1'!EX159</f>
        <v/>
      </c>
      <c r="AQ159" s="231" t="str">
        <f>'1'!EY159</f>
        <v/>
      </c>
      <c r="AR159" s="233">
        <f>'1'!FK159</f>
        <v>4</v>
      </c>
      <c r="AS159" s="27">
        <f>'1'!FL159</f>
        <v>0</v>
      </c>
      <c r="AT159" s="230" t="str">
        <f>'1'!FN159</f>
        <v/>
      </c>
      <c r="AU159" s="230" t="str">
        <f>'1'!FO159</f>
        <v/>
      </c>
      <c r="AV159" s="236">
        <f>'1'!GA159</f>
        <v>2</v>
      </c>
      <c r="AW159" s="39">
        <f>'1'!GB159</f>
        <v>0</v>
      </c>
      <c r="AX159" s="231" t="str">
        <f>'1'!GD159</f>
        <v/>
      </c>
      <c r="AY159" s="231" t="str">
        <f>'1'!GE159</f>
        <v/>
      </c>
      <c r="AZ159" s="233">
        <f>'1'!GQ159</f>
        <v>3</v>
      </c>
      <c r="BA159" s="27">
        <f>'1'!GR159</f>
        <v>0</v>
      </c>
      <c r="BB159" s="230" t="str">
        <f>'1'!GT159</f>
        <v/>
      </c>
      <c r="BC159" s="230" t="str">
        <f>'1'!GU159</f>
        <v/>
      </c>
      <c r="BD159" s="236">
        <f>'1'!HG159</f>
        <v>5</v>
      </c>
      <c r="BE159" s="39">
        <f>'1'!HH159</f>
        <v>0</v>
      </c>
      <c r="BF159" s="231" t="str">
        <f>'1'!HJ159</f>
        <v/>
      </c>
      <c r="BG159" s="231" t="str">
        <f>'1'!HK159</f>
        <v/>
      </c>
      <c r="BH159" s="233" t="str">
        <f>'1'!HW159</f>
        <v/>
      </c>
      <c r="BI159" s="27">
        <f>'1'!HX159</f>
        <v>0</v>
      </c>
      <c r="BJ159" s="230" t="str">
        <f>'1'!HZ159</f>
        <v/>
      </c>
      <c r="BK159" s="230" t="str">
        <f>'1'!IA159</f>
        <v/>
      </c>
      <c r="BL159" s="236" t="str">
        <f>'1'!IM159</f>
        <v/>
      </c>
      <c r="BM159" s="39">
        <f>'1'!IN159</f>
        <v>0</v>
      </c>
      <c r="BN159" s="231" t="str">
        <f>'1'!IP159</f>
        <v/>
      </c>
      <c r="BO159" s="231" t="str">
        <f>'1'!IQ159</f>
        <v/>
      </c>
      <c r="BP159" s="233" t="str">
        <f>'1'!JC159</f>
        <v/>
      </c>
      <c r="BQ159" s="27">
        <f>'1'!JD159</f>
        <v>0</v>
      </c>
      <c r="BR159" s="230" t="str">
        <f>'1'!JF159</f>
        <v/>
      </c>
      <c r="BS159" s="230" t="str">
        <f>'1'!JG159</f>
        <v/>
      </c>
      <c r="BT159" s="236" t="str">
        <f>'1'!JS159</f>
        <v/>
      </c>
      <c r="BU159" s="39">
        <f>'1'!JT159</f>
        <v>0</v>
      </c>
      <c r="BV159" s="231" t="str">
        <f>'1'!JV159</f>
        <v/>
      </c>
      <c r="BW159" s="231" t="str">
        <f>'1'!JW159</f>
        <v/>
      </c>
      <c r="BX159" s="233" t="str">
        <f>'1'!KI159</f>
        <v/>
      </c>
      <c r="BY159" s="27">
        <f>'1'!KJ159</f>
        <v>0</v>
      </c>
      <c r="BZ159" s="230" t="str">
        <f>'1'!KL159</f>
        <v/>
      </c>
      <c r="CA159" s="230" t="str">
        <f>'1'!KM159</f>
        <v/>
      </c>
      <c r="CB159" s="236" t="str">
        <f>'1'!KY159</f>
        <v/>
      </c>
      <c r="CC159" s="39">
        <f>'1'!KZ159</f>
        <v>0</v>
      </c>
      <c r="CD159" s="231" t="str">
        <f>'1'!LB159</f>
        <v/>
      </c>
      <c r="CE159" s="231" t="str">
        <f>'1'!LC159</f>
        <v/>
      </c>
      <c r="CF159" s="231"/>
      <c r="CG159" s="231"/>
      <c r="CH159" s="233" t="str">
        <f t="shared" si="208"/>
        <v/>
      </c>
      <c r="CI159" s="24">
        <f>'1'!HX159</f>
        <v>0</v>
      </c>
      <c r="CJ159" s="24" t="str">
        <f>'1'!HZ159</f>
        <v/>
      </c>
      <c r="CK159" s="234" t="str">
        <f>'1'!IA159</f>
        <v/>
      </c>
      <c r="CL159" s="236" t="str">
        <f t="shared" si="209"/>
        <v/>
      </c>
      <c r="CM159" s="36">
        <f>'1'!IN159</f>
        <v>0</v>
      </c>
      <c r="CN159" s="36" t="str">
        <f>'1'!IP159</f>
        <v/>
      </c>
      <c r="CO159" s="235" t="str">
        <f>'1'!IQ159</f>
        <v/>
      </c>
      <c r="CP159" s="233" t="str">
        <f t="shared" si="210"/>
        <v/>
      </c>
      <c r="CQ159" s="24">
        <f>'1'!JD159</f>
        <v>0</v>
      </c>
      <c r="CR159" s="24" t="str">
        <f>'1'!JF159</f>
        <v/>
      </c>
      <c r="CS159" s="234" t="str">
        <f>'1'!JG159</f>
        <v/>
      </c>
      <c r="CT159" s="236" t="str">
        <f t="shared" si="211"/>
        <v/>
      </c>
      <c r="CU159" s="36">
        <f>'1'!JT159</f>
        <v>0</v>
      </c>
      <c r="CV159" s="36" t="str">
        <f>'1'!JV159</f>
        <v/>
      </c>
      <c r="CW159" s="235" t="str">
        <f>'1'!JW159</f>
        <v/>
      </c>
      <c r="CX159" s="233" t="str">
        <f t="shared" si="212"/>
        <v>#REF!</v>
      </c>
      <c r="CY159" s="24">
        <f>'1'!KJ159</f>
        <v>0</v>
      </c>
      <c r="CZ159" s="24" t="str">
        <f>'1'!KL159</f>
        <v/>
      </c>
      <c r="DA159" s="24" t="str">
        <f>'1'!KM159</f>
        <v/>
      </c>
      <c r="DB159" s="236" t="str">
        <f t="shared" si="213"/>
        <v>#REF!</v>
      </c>
      <c r="DC159" s="36">
        <f>'1'!KZ159</f>
        <v>0</v>
      </c>
      <c r="DD159" s="36" t="str">
        <f>'1'!LB159</f>
        <v/>
      </c>
      <c r="DE159" s="36" t="str">
        <f>'1'!LC159</f>
        <v/>
      </c>
      <c r="DF159" s="233" t="str">
        <f t="shared" si="214"/>
        <v>#REF!</v>
      </c>
      <c r="DG159" s="24" t="str">
        <f t="shared" ref="DG159:DI159" si="634">#REF!</f>
        <v>#REF!</v>
      </c>
      <c r="DH159" s="24" t="str">
        <f t="shared" si="634"/>
        <v>#REF!</v>
      </c>
      <c r="DI159" s="24" t="str">
        <f t="shared" si="634"/>
        <v>#REF!</v>
      </c>
      <c r="DJ159" s="236" t="str">
        <f t="shared" si="216"/>
        <v>#REF!</v>
      </c>
      <c r="DK159" s="36" t="str">
        <f t="shared" ref="DK159:DM159" si="635">#REF!</f>
        <v>#REF!</v>
      </c>
      <c r="DL159" s="36" t="str">
        <f t="shared" si="635"/>
        <v>#REF!</v>
      </c>
      <c r="DM159" s="36" t="str">
        <f t="shared" si="635"/>
        <v>#REF!</v>
      </c>
      <c r="DN159" s="159" t="str">
        <f t="shared" si="218"/>
        <v>#REF!</v>
      </c>
      <c r="DO159" s="24" t="str">
        <f t="shared" ref="DO159:DQ159" si="636">#REF!</f>
        <v>#REF!</v>
      </c>
      <c r="DP159" s="24" t="str">
        <f t="shared" si="636"/>
        <v>#REF!</v>
      </c>
      <c r="DQ159" s="24" t="str">
        <f t="shared" si="636"/>
        <v>#REF!</v>
      </c>
      <c r="DR159" s="209" t="str">
        <f t="shared" si="220"/>
        <v>#REF!</v>
      </c>
      <c r="DS159" s="210" t="str">
        <f t="shared" si="13"/>
        <v>#REF!</v>
      </c>
      <c r="DT159" s="210" t="str">
        <f t="shared" ref="DT159:DU159" si="637">#REF!</f>
        <v>#REF!</v>
      </c>
      <c r="DU159" s="210" t="str">
        <f t="shared" si="637"/>
        <v>#REF!</v>
      </c>
    </row>
    <row r="160" ht="15.75" customHeight="1">
      <c r="A160" s="228">
        <f>'1'!A160</f>
        <v>46261</v>
      </c>
      <c r="B160" s="229" t="str">
        <f>'1'!B160</f>
        <v>木</v>
      </c>
      <c r="C160" s="232">
        <f>'1'!C160</f>
        <v>0</v>
      </c>
      <c r="D160" s="233">
        <f>'1'!G160</f>
        <v>1</v>
      </c>
      <c r="E160" s="27">
        <f>'1'!H160</f>
        <v>0</v>
      </c>
      <c r="F160" s="230" t="str">
        <f>'1'!J160</f>
        <v/>
      </c>
      <c r="G160" s="246" t="str">
        <f>'1'!K160</f>
        <v/>
      </c>
      <c r="H160" s="236">
        <f>'1'!W160</f>
        <v>1</v>
      </c>
      <c r="I160" s="39">
        <f>'1'!X160</f>
        <v>0</v>
      </c>
      <c r="J160" s="231" t="str">
        <f>'1'!Z160</f>
        <v/>
      </c>
      <c r="K160" s="247" t="str">
        <f>'1'!AA160</f>
        <v/>
      </c>
      <c r="L160" s="233">
        <f>'1'!AM160</f>
        <v>2</v>
      </c>
      <c r="M160" s="27">
        <f>'1'!AN160</f>
        <v>0</v>
      </c>
      <c r="N160" s="230" t="str">
        <f>'1'!AP160</f>
        <v/>
      </c>
      <c r="O160" s="246" t="str">
        <f>'1'!AQ160</f>
        <v/>
      </c>
      <c r="P160" s="236">
        <f>'1'!BC160</f>
        <v>4</v>
      </c>
      <c r="Q160" s="39">
        <f>'1'!BD160</f>
        <v>0</v>
      </c>
      <c r="R160" s="231" t="str">
        <f>'1'!BF160</f>
        <v/>
      </c>
      <c r="S160" s="247" t="str">
        <f>'1'!BG160</f>
        <v/>
      </c>
      <c r="T160" s="233">
        <f>'1'!BS160</f>
        <v>4</v>
      </c>
      <c r="U160" s="27">
        <f>'1'!BT160</f>
        <v>0</v>
      </c>
      <c r="V160" s="230" t="str">
        <f>'1'!BV160</f>
        <v/>
      </c>
      <c r="W160" s="246" t="str">
        <f>'1'!BW160</f>
        <v/>
      </c>
      <c r="X160" s="236">
        <f>'1'!CI160</f>
        <v>2</v>
      </c>
      <c r="Y160" s="39">
        <f>'1'!CJ160</f>
        <v>0</v>
      </c>
      <c r="Z160" s="231" t="str">
        <f>'1'!CL160</f>
        <v/>
      </c>
      <c r="AA160" s="247" t="str">
        <f>'1'!CM160</f>
        <v/>
      </c>
      <c r="AB160" s="233">
        <f>'1'!CY160</f>
        <v>2</v>
      </c>
      <c r="AC160" s="27">
        <f>'1'!CZ160</f>
        <v>0</v>
      </c>
      <c r="AD160" s="226" t="str">
        <f>'1'!DB160</f>
        <v/>
      </c>
      <c r="AE160" s="246" t="str">
        <f>'1'!DC160</f>
        <v/>
      </c>
      <c r="AF160" s="236">
        <f>'1'!DO160</f>
        <v>2</v>
      </c>
      <c r="AG160" s="39">
        <f>'1'!DP160</f>
        <v>0</v>
      </c>
      <c r="AH160" s="231" t="str">
        <f>'1'!DR160</f>
        <v/>
      </c>
      <c r="AI160" s="247" t="str">
        <f>'1'!DS160</f>
        <v/>
      </c>
      <c r="AJ160" s="233">
        <f>'1'!EE160</f>
        <v>5</v>
      </c>
      <c r="AK160" s="27">
        <f>'1'!EF160</f>
        <v>0</v>
      </c>
      <c r="AL160" s="230" t="str">
        <f>'1'!EH160</f>
        <v/>
      </c>
      <c r="AM160" s="246" t="str">
        <f>'1'!EI160</f>
        <v/>
      </c>
      <c r="AN160" s="236">
        <f>'1'!EU160</f>
        <v>19</v>
      </c>
      <c r="AO160" s="39">
        <f>'1'!EV160</f>
        <v>0</v>
      </c>
      <c r="AP160" s="231" t="str">
        <f>'1'!EX160</f>
        <v/>
      </c>
      <c r="AQ160" s="247" t="str">
        <f>'1'!EY160</f>
        <v/>
      </c>
      <c r="AR160" s="233">
        <f>'1'!FK160</f>
        <v>4</v>
      </c>
      <c r="AS160" s="27">
        <f>'1'!FL160</f>
        <v>0</v>
      </c>
      <c r="AT160" s="230" t="str">
        <f>'1'!FN160</f>
        <v/>
      </c>
      <c r="AU160" s="246" t="str">
        <f>'1'!FO160</f>
        <v/>
      </c>
      <c r="AV160" s="236">
        <f>'1'!GA160</f>
        <v>2</v>
      </c>
      <c r="AW160" s="39">
        <f>'1'!GB160</f>
        <v>0</v>
      </c>
      <c r="AX160" s="231" t="str">
        <f>'1'!GD160</f>
        <v/>
      </c>
      <c r="AY160" s="247" t="str">
        <f>'1'!GE160</f>
        <v/>
      </c>
      <c r="AZ160" s="233">
        <f>'1'!GQ160</f>
        <v>3</v>
      </c>
      <c r="BA160" s="27">
        <f>'1'!GR160</f>
        <v>0</v>
      </c>
      <c r="BB160" s="230" t="str">
        <f>'1'!GT160</f>
        <v/>
      </c>
      <c r="BC160" s="246" t="str">
        <f>'1'!GU160</f>
        <v/>
      </c>
      <c r="BD160" s="236">
        <f>'1'!HG160</f>
        <v>5</v>
      </c>
      <c r="BE160" s="39">
        <f>'1'!HH160</f>
        <v>0</v>
      </c>
      <c r="BF160" s="231" t="str">
        <f>'1'!HJ160</f>
        <v/>
      </c>
      <c r="BG160" s="247" t="str">
        <f>'1'!HK160</f>
        <v/>
      </c>
      <c r="BH160" s="233" t="str">
        <f>'1'!HW160</f>
        <v/>
      </c>
      <c r="BI160" s="27">
        <f>'1'!HX160</f>
        <v>0</v>
      </c>
      <c r="BJ160" s="230" t="str">
        <f>'1'!HZ160</f>
        <v/>
      </c>
      <c r="BK160" s="246" t="str">
        <f>'1'!IA160</f>
        <v/>
      </c>
      <c r="BL160" s="236" t="str">
        <f>'1'!IM160</f>
        <v/>
      </c>
      <c r="BM160" s="39">
        <f>'1'!IN160</f>
        <v>0</v>
      </c>
      <c r="BN160" s="231" t="str">
        <f>'1'!IP160</f>
        <v/>
      </c>
      <c r="BO160" s="247" t="str">
        <f>'1'!IQ160</f>
        <v/>
      </c>
      <c r="BP160" s="233" t="str">
        <f>'1'!JC160</f>
        <v/>
      </c>
      <c r="BQ160" s="27">
        <f>'1'!JD160</f>
        <v>0</v>
      </c>
      <c r="BR160" s="230" t="str">
        <f>'1'!JF160</f>
        <v/>
      </c>
      <c r="BS160" s="246" t="str">
        <f>'1'!JG160</f>
        <v/>
      </c>
      <c r="BT160" s="236" t="str">
        <f>'1'!JS160</f>
        <v/>
      </c>
      <c r="BU160" s="39">
        <f>'1'!JT160</f>
        <v>0</v>
      </c>
      <c r="BV160" s="231" t="str">
        <f>'1'!JV160</f>
        <v/>
      </c>
      <c r="BW160" s="247" t="str">
        <f>'1'!JW160</f>
        <v/>
      </c>
      <c r="BX160" s="233" t="str">
        <f>'1'!KI160</f>
        <v/>
      </c>
      <c r="BY160" s="27">
        <f>'1'!KJ160</f>
        <v>0</v>
      </c>
      <c r="BZ160" s="230" t="str">
        <f>'1'!KL160</f>
        <v/>
      </c>
      <c r="CA160" s="246" t="str">
        <f>'1'!KM160</f>
        <v/>
      </c>
      <c r="CB160" s="236" t="str">
        <f>'1'!KY160</f>
        <v/>
      </c>
      <c r="CC160" s="39">
        <f>'1'!KZ160</f>
        <v>0</v>
      </c>
      <c r="CD160" s="231" t="str">
        <f>'1'!LB160</f>
        <v/>
      </c>
      <c r="CE160" s="247" t="str">
        <f>'1'!LC160</f>
        <v/>
      </c>
      <c r="CF160" s="247"/>
      <c r="CG160" s="247"/>
      <c r="CH160" s="233" t="str">
        <f t="shared" si="208"/>
        <v/>
      </c>
      <c r="CI160" s="24">
        <f>'1'!HX160</f>
        <v>0</v>
      </c>
      <c r="CJ160" s="24" t="str">
        <f>'1'!HZ160</f>
        <v/>
      </c>
      <c r="CK160" s="248" t="str">
        <f>'1'!IA160</f>
        <v/>
      </c>
      <c r="CL160" s="236" t="str">
        <f t="shared" si="209"/>
        <v/>
      </c>
      <c r="CM160" s="36">
        <f>'1'!IN160</f>
        <v>0</v>
      </c>
      <c r="CN160" s="36" t="str">
        <f>'1'!IP160</f>
        <v/>
      </c>
      <c r="CO160" s="249" t="str">
        <f>'1'!IQ160</f>
        <v/>
      </c>
      <c r="CP160" s="233" t="str">
        <f t="shared" si="210"/>
        <v/>
      </c>
      <c r="CQ160" s="24">
        <f>'1'!JD160</f>
        <v>0</v>
      </c>
      <c r="CR160" s="24" t="str">
        <f>'1'!JF160</f>
        <v/>
      </c>
      <c r="CS160" s="248" t="str">
        <f>'1'!JG160</f>
        <v/>
      </c>
      <c r="CT160" s="236" t="str">
        <f t="shared" si="211"/>
        <v/>
      </c>
      <c r="CU160" s="36">
        <f>'1'!JT160</f>
        <v>0</v>
      </c>
      <c r="CV160" s="36" t="str">
        <f>'1'!JV160</f>
        <v/>
      </c>
      <c r="CW160" s="249" t="str">
        <f>'1'!JW160</f>
        <v/>
      </c>
      <c r="CX160" s="233" t="str">
        <f t="shared" si="212"/>
        <v>#REF!</v>
      </c>
      <c r="CY160" s="24">
        <f>'1'!KJ160</f>
        <v>0</v>
      </c>
      <c r="CZ160" s="24" t="str">
        <f>'1'!KL160</f>
        <v/>
      </c>
      <c r="DA160" s="24" t="str">
        <f>'1'!KM160</f>
        <v/>
      </c>
      <c r="DB160" s="236" t="str">
        <f t="shared" si="213"/>
        <v>#REF!</v>
      </c>
      <c r="DC160" s="36">
        <f>'1'!KZ160</f>
        <v>0</v>
      </c>
      <c r="DD160" s="36" t="str">
        <f>'1'!LB160</f>
        <v/>
      </c>
      <c r="DE160" s="36" t="str">
        <f>'1'!LC160</f>
        <v/>
      </c>
      <c r="DF160" s="233" t="str">
        <f t="shared" si="214"/>
        <v>#REF!</v>
      </c>
      <c r="DG160" s="24" t="str">
        <f t="shared" ref="DG160:DI160" si="638">#REF!</f>
        <v>#REF!</v>
      </c>
      <c r="DH160" s="24" t="str">
        <f t="shared" si="638"/>
        <v>#REF!</v>
      </c>
      <c r="DI160" s="24" t="str">
        <f t="shared" si="638"/>
        <v>#REF!</v>
      </c>
      <c r="DJ160" s="236" t="str">
        <f t="shared" si="216"/>
        <v>#REF!</v>
      </c>
      <c r="DK160" s="36" t="str">
        <f t="shared" ref="DK160:DM160" si="639">#REF!</f>
        <v>#REF!</v>
      </c>
      <c r="DL160" s="36" t="str">
        <f t="shared" si="639"/>
        <v>#REF!</v>
      </c>
      <c r="DM160" s="36" t="str">
        <f t="shared" si="639"/>
        <v>#REF!</v>
      </c>
      <c r="DN160" s="159" t="str">
        <f t="shared" si="218"/>
        <v>#REF!</v>
      </c>
      <c r="DO160" s="24" t="str">
        <f t="shared" ref="DO160:DQ160" si="640">#REF!</f>
        <v>#REF!</v>
      </c>
      <c r="DP160" s="24" t="str">
        <f t="shared" si="640"/>
        <v>#REF!</v>
      </c>
      <c r="DQ160" s="24" t="str">
        <f t="shared" si="640"/>
        <v>#REF!</v>
      </c>
      <c r="DR160" s="209" t="str">
        <f t="shared" si="220"/>
        <v>#REF!</v>
      </c>
      <c r="DS160" s="210" t="str">
        <f t="shared" si="13"/>
        <v>#REF!</v>
      </c>
      <c r="DT160" s="210" t="str">
        <f t="shared" ref="DT160:DU160" si="641">#REF!</f>
        <v>#REF!</v>
      </c>
      <c r="DU160" s="210" t="str">
        <f t="shared" si="641"/>
        <v>#REF!</v>
      </c>
    </row>
    <row r="161" ht="15.75" customHeight="1">
      <c r="A161" s="228">
        <f>'1'!A161</f>
        <v>46262</v>
      </c>
      <c r="B161" s="229" t="str">
        <f>'1'!B161</f>
        <v>金</v>
      </c>
      <c r="C161" s="232">
        <f>'1'!C161</f>
        <v>0</v>
      </c>
      <c r="D161" s="233">
        <f>'1'!G161</f>
        <v>1</v>
      </c>
      <c r="E161" s="27">
        <f>'1'!H161</f>
        <v>0</v>
      </c>
      <c r="F161" s="230" t="str">
        <f>'1'!J161</f>
        <v/>
      </c>
      <c r="G161" s="230" t="str">
        <f>'1'!K161</f>
        <v/>
      </c>
      <c r="H161" s="236">
        <f>'1'!W161</f>
        <v>1</v>
      </c>
      <c r="I161" s="39">
        <f>'1'!X161</f>
        <v>0</v>
      </c>
      <c r="J161" s="231" t="str">
        <f>'1'!Z161</f>
        <v/>
      </c>
      <c r="K161" s="231" t="str">
        <f>'1'!AA161</f>
        <v/>
      </c>
      <c r="L161" s="233">
        <f>'1'!AM161</f>
        <v>2</v>
      </c>
      <c r="M161" s="27">
        <f>'1'!AN161</f>
        <v>0</v>
      </c>
      <c r="N161" s="230" t="str">
        <f>'1'!AP161</f>
        <v/>
      </c>
      <c r="O161" s="230" t="str">
        <f>'1'!AQ161</f>
        <v/>
      </c>
      <c r="P161" s="236">
        <f>'1'!BC161</f>
        <v>4</v>
      </c>
      <c r="Q161" s="39">
        <f>'1'!BD161</f>
        <v>0</v>
      </c>
      <c r="R161" s="231" t="str">
        <f>'1'!BF161</f>
        <v/>
      </c>
      <c r="S161" s="231" t="str">
        <f>'1'!BG161</f>
        <v/>
      </c>
      <c r="T161" s="233">
        <f>'1'!BS161</f>
        <v>4</v>
      </c>
      <c r="U161" s="27">
        <f>'1'!BT161</f>
        <v>0</v>
      </c>
      <c r="V161" s="230" t="str">
        <f>'1'!BV161</f>
        <v/>
      </c>
      <c r="W161" s="230" t="str">
        <f>'1'!BW161</f>
        <v/>
      </c>
      <c r="X161" s="236">
        <f>'1'!CI161</f>
        <v>2</v>
      </c>
      <c r="Y161" s="39">
        <f>'1'!CJ161</f>
        <v>0</v>
      </c>
      <c r="Z161" s="231" t="str">
        <f>'1'!CL161</f>
        <v/>
      </c>
      <c r="AA161" s="231" t="str">
        <f>'1'!CM161</f>
        <v/>
      </c>
      <c r="AB161" s="233">
        <f>'1'!CY161</f>
        <v>2</v>
      </c>
      <c r="AC161" s="27">
        <f>'1'!CZ161</f>
        <v>0</v>
      </c>
      <c r="AD161" s="226" t="str">
        <f>'1'!DB161</f>
        <v/>
      </c>
      <c r="AE161" s="230" t="str">
        <f>'1'!DC161</f>
        <v/>
      </c>
      <c r="AF161" s="236">
        <f>'1'!DO161</f>
        <v>2</v>
      </c>
      <c r="AG161" s="39">
        <f>'1'!DP161</f>
        <v>0</v>
      </c>
      <c r="AH161" s="231" t="str">
        <f>'1'!DR161</f>
        <v/>
      </c>
      <c r="AI161" s="231" t="str">
        <f>'1'!DS161</f>
        <v/>
      </c>
      <c r="AJ161" s="233">
        <f>'1'!EE161</f>
        <v>5</v>
      </c>
      <c r="AK161" s="27">
        <f>'1'!EF161</f>
        <v>0</v>
      </c>
      <c r="AL161" s="230" t="str">
        <f>'1'!EH161</f>
        <v/>
      </c>
      <c r="AM161" s="230" t="str">
        <f>'1'!EI161</f>
        <v/>
      </c>
      <c r="AN161" s="236">
        <f>'1'!EU161</f>
        <v>19</v>
      </c>
      <c r="AO161" s="39">
        <f>'1'!EV161</f>
        <v>0</v>
      </c>
      <c r="AP161" s="231" t="str">
        <f>'1'!EX161</f>
        <v/>
      </c>
      <c r="AQ161" s="231" t="str">
        <f>'1'!EY161</f>
        <v/>
      </c>
      <c r="AR161" s="233">
        <f>'1'!FK161</f>
        <v>4</v>
      </c>
      <c r="AS161" s="27">
        <f>'1'!FL161</f>
        <v>0</v>
      </c>
      <c r="AT161" s="230" t="str">
        <f>'1'!FN161</f>
        <v/>
      </c>
      <c r="AU161" s="230" t="str">
        <f>'1'!FO161</f>
        <v/>
      </c>
      <c r="AV161" s="236">
        <f>'1'!GA161</f>
        <v>2</v>
      </c>
      <c r="AW161" s="39">
        <f>'1'!GB161</f>
        <v>0</v>
      </c>
      <c r="AX161" s="231" t="str">
        <f>'1'!GD161</f>
        <v/>
      </c>
      <c r="AY161" s="231" t="str">
        <f>'1'!GE161</f>
        <v/>
      </c>
      <c r="AZ161" s="233">
        <f>'1'!GQ161</f>
        <v>3</v>
      </c>
      <c r="BA161" s="27">
        <f>'1'!GR161</f>
        <v>0</v>
      </c>
      <c r="BB161" s="230" t="str">
        <f>'1'!GT161</f>
        <v/>
      </c>
      <c r="BC161" s="230" t="str">
        <f>'1'!GU161</f>
        <v/>
      </c>
      <c r="BD161" s="236">
        <f>'1'!HG161</f>
        <v>5</v>
      </c>
      <c r="BE161" s="39">
        <f>'1'!HH161</f>
        <v>0</v>
      </c>
      <c r="BF161" s="231" t="str">
        <f>'1'!HJ161</f>
        <v/>
      </c>
      <c r="BG161" s="231" t="str">
        <f>'1'!HK161</f>
        <v/>
      </c>
      <c r="BH161" s="233" t="str">
        <f>'1'!HW161</f>
        <v/>
      </c>
      <c r="BI161" s="27">
        <f>'1'!HX161</f>
        <v>0</v>
      </c>
      <c r="BJ161" s="230" t="str">
        <f>'1'!HZ161</f>
        <v/>
      </c>
      <c r="BK161" s="230" t="str">
        <f>'1'!IA161</f>
        <v/>
      </c>
      <c r="BL161" s="236" t="str">
        <f>'1'!IM161</f>
        <v/>
      </c>
      <c r="BM161" s="39">
        <f>'1'!IN161</f>
        <v>0</v>
      </c>
      <c r="BN161" s="231" t="str">
        <f>'1'!IP161</f>
        <v/>
      </c>
      <c r="BO161" s="231" t="str">
        <f>'1'!IQ161</f>
        <v/>
      </c>
      <c r="BP161" s="233" t="str">
        <f>'1'!JC161</f>
        <v/>
      </c>
      <c r="BQ161" s="27">
        <f>'1'!JD161</f>
        <v>0</v>
      </c>
      <c r="BR161" s="230" t="str">
        <f>'1'!JF161</f>
        <v/>
      </c>
      <c r="BS161" s="230" t="str">
        <f>'1'!JG161</f>
        <v/>
      </c>
      <c r="BT161" s="236" t="str">
        <f>'1'!JS161</f>
        <v/>
      </c>
      <c r="BU161" s="39">
        <f>'1'!JT161</f>
        <v>0</v>
      </c>
      <c r="BV161" s="231" t="str">
        <f>'1'!JV161</f>
        <v/>
      </c>
      <c r="BW161" s="231" t="str">
        <f>'1'!JW161</f>
        <v/>
      </c>
      <c r="BX161" s="233" t="str">
        <f>'1'!KI161</f>
        <v/>
      </c>
      <c r="BY161" s="27">
        <f>'1'!KJ161</f>
        <v>0</v>
      </c>
      <c r="BZ161" s="230" t="str">
        <f>'1'!KL161</f>
        <v/>
      </c>
      <c r="CA161" s="230" t="str">
        <f>'1'!KM161</f>
        <v/>
      </c>
      <c r="CB161" s="236" t="str">
        <f>'1'!KY161</f>
        <v/>
      </c>
      <c r="CC161" s="39">
        <f>'1'!KZ161</f>
        <v>0</v>
      </c>
      <c r="CD161" s="231" t="str">
        <f>'1'!LB161</f>
        <v/>
      </c>
      <c r="CE161" s="231" t="str">
        <f>'1'!LC161</f>
        <v/>
      </c>
      <c r="CF161" s="231"/>
      <c r="CG161" s="231"/>
      <c r="CH161" s="233" t="str">
        <f t="shared" si="208"/>
        <v/>
      </c>
      <c r="CI161" s="26">
        <f>'1'!HX161</f>
        <v>0</v>
      </c>
      <c r="CJ161" s="24" t="str">
        <f>'1'!HZ161</f>
        <v/>
      </c>
      <c r="CK161" s="234" t="str">
        <f>'1'!IA161</f>
        <v/>
      </c>
      <c r="CL161" s="236" t="str">
        <f t="shared" si="209"/>
        <v/>
      </c>
      <c r="CM161" s="38">
        <f>'1'!IN161</f>
        <v>0</v>
      </c>
      <c r="CN161" s="36" t="str">
        <f>'1'!IP161</f>
        <v/>
      </c>
      <c r="CO161" s="235" t="str">
        <f>'1'!IQ161</f>
        <v/>
      </c>
      <c r="CP161" s="233" t="str">
        <f t="shared" si="210"/>
        <v/>
      </c>
      <c r="CQ161" s="26">
        <f>'1'!JD161</f>
        <v>0</v>
      </c>
      <c r="CR161" s="24" t="str">
        <f>'1'!JF161</f>
        <v/>
      </c>
      <c r="CS161" s="234" t="str">
        <f>'1'!JG161</f>
        <v/>
      </c>
      <c r="CT161" s="236" t="str">
        <f t="shared" si="211"/>
        <v/>
      </c>
      <c r="CU161" s="38">
        <f>'1'!JT161</f>
        <v>0</v>
      </c>
      <c r="CV161" s="36" t="str">
        <f>'1'!JV161</f>
        <v/>
      </c>
      <c r="CW161" s="235" t="str">
        <f>'1'!JW161</f>
        <v/>
      </c>
      <c r="CX161" s="233" t="str">
        <f t="shared" si="212"/>
        <v>#REF!</v>
      </c>
      <c r="CY161" s="24">
        <f>'1'!KJ161</f>
        <v>0</v>
      </c>
      <c r="CZ161" s="24" t="str">
        <f>'1'!KL161</f>
        <v/>
      </c>
      <c r="DA161" s="24" t="str">
        <f>'1'!KM161</f>
        <v/>
      </c>
      <c r="DB161" s="236" t="str">
        <f t="shared" si="213"/>
        <v>#REF!</v>
      </c>
      <c r="DC161" s="36">
        <f>'1'!KZ161</f>
        <v>0</v>
      </c>
      <c r="DD161" s="36" t="str">
        <f>'1'!LB161</f>
        <v/>
      </c>
      <c r="DE161" s="36" t="str">
        <f>'1'!LC161</f>
        <v/>
      </c>
      <c r="DF161" s="233" t="str">
        <f t="shared" si="214"/>
        <v>#REF!</v>
      </c>
      <c r="DG161" s="24" t="str">
        <f t="shared" ref="DG161:DI161" si="642">#REF!</f>
        <v>#REF!</v>
      </c>
      <c r="DH161" s="24" t="str">
        <f t="shared" si="642"/>
        <v>#REF!</v>
      </c>
      <c r="DI161" s="24" t="str">
        <f t="shared" si="642"/>
        <v>#REF!</v>
      </c>
      <c r="DJ161" s="236" t="str">
        <f t="shared" si="216"/>
        <v>#REF!</v>
      </c>
      <c r="DK161" s="36" t="str">
        <f t="shared" ref="DK161:DM161" si="643">#REF!</f>
        <v>#REF!</v>
      </c>
      <c r="DL161" s="36" t="str">
        <f t="shared" si="643"/>
        <v>#REF!</v>
      </c>
      <c r="DM161" s="36" t="str">
        <f t="shared" si="643"/>
        <v>#REF!</v>
      </c>
      <c r="DN161" s="159" t="str">
        <f t="shared" si="218"/>
        <v>#REF!</v>
      </c>
      <c r="DO161" s="24" t="str">
        <f t="shared" ref="DO161:DQ161" si="644">#REF!</f>
        <v>#REF!</v>
      </c>
      <c r="DP161" s="24" t="str">
        <f t="shared" si="644"/>
        <v>#REF!</v>
      </c>
      <c r="DQ161" s="24" t="str">
        <f t="shared" si="644"/>
        <v>#REF!</v>
      </c>
      <c r="DR161" s="209" t="str">
        <f t="shared" si="220"/>
        <v>#REF!</v>
      </c>
      <c r="DS161" s="210" t="str">
        <f t="shared" si="13"/>
        <v>#REF!</v>
      </c>
      <c r="DT161" s="210" t="str">
        <f t="shared" ref="DT161:DU161" si="645">#REF!</f>
        <v>#REF!</v>
      </c>
      <c r="DU161" s="210" t="str">
        <f t="shared" si="645"/>
        <v>#REF!</v>
      </c>
    </row>
    <row r="162" ht="15.75" customHeight="1">
      <c r="A162" s="228">
        <f>'1'!A162</f>
        <v>46263</v>
      </c>
      <c r="B162" s="229" t="str">
        <f>'1'!B162</f>
        <v>土</v>
      </c>
      <c r="C162" s="232">
        <f>'1'!C162</f>
        <v>0</v>
      </c>
      <c r="D162" s="233">
        <f>'1'!G162</f>
        <v>1</v>
      </c>
      <c r="E162" s="27">
        <f>'1'!H162</f>
        <v>0</v>
      </c>
      <c r="F162" s="230" t="str">
        <f>'1'!J162</f>
        <v/>
      </c>
      <c r="G162" s="230" t="str">
        <f>'1'!K162</f>
        <v/>
      </c>
      <c r="H162" s="236">
        <f>'1'!W162</f>
        <v>1</v>
      </c>
      <c r="I162" s="39">
        <f>'1'!X162</f>
        <v>0</v>
      </c>
      <c r="J162" s="231" t="str">
        <f>'1'!Z162</f>
        <v/>
      </c>
      <c r="K162" s="231" t="str">
        <f>'1'!AA162</f>
        <v/>
      </c>
      <c r="L162" s="233">
        <f>'1'!AM162</f>
        <v>2</v>
      </c>
      <c r="M162" s="27">
        <f>'1'!AN162</f>
        <v>0</v>
      </c>
      <c r="N162" s="230" t="str">
        <f>'1'!AP162</f>
        <v/>
      </c>
      <c r="O162" s="230" t="str">
        <f>'1'!AQ162</f>
        <v/>
      </c>
      <c r="P162" s="236">
        <f>'1'!BC162</f>
        <v>4</v>
      </c>
      <c r="Q162" s="39">
        <f>'1'!BD162</f>
        <v>0</v>
      </c>
      <c r="R162" s="231" t="str">
        <f>'1'!BF162</f>
        <v/>
      </c>
      <c r="S162" s="231" t="str">
        <f>'1'!BG162</f>
        <v/>
      </c>
      <c r="T162" s="233">
        <f>'1'!BS162</f>
        <v>4</v>
      </c>
      <c r="U162" s="27">
        <f>'1'!BT162</f>
        <v>0</v>
      </c>
      <c r="V162" s="230" t="str">
        <f>'1'!BV162</f>
        <v/>
      </c>
      <c r="W162" s="230" t="str">
        <f>'1'!BW162</f>
        <v/>
      </c>
      <c r="X162" s="236">
        <f>'1'!CI162</f>
        <v>2</v>
      </c>
      <c r="Y162" s="39">
        <f>'1'!CJ162</f>
        <v>0</v>
      </c>
      <c r="Z162" s="231" t="str">
        <f>'1'!CL162</f>
        <v/>
      </c>
      <c r="AA162" s="231" t="str">
        <f>'1'!CM162</f>
        <v/>
      </c>
      <c r="AB162" s="233">
        <f>'1'!CY162</f>
        <v>2</v>
      </c>
      <c r="AC162" s="27">
        <f>'1'!CZ162</f>
        <v>0</v>
      </c>
      <c r="AD162" s="226" t="str">
        <f>'1'!DB162</f>
        <v/>
      </c>
      <c r="AE162" s="230" t="str">
        <f>'1'!DC162</f>
        <v/>
      </c>
      <c r="AF162" s="236">
        <f>'1'!DO162</f>
        <v>2</v>
      </c>
      <c r="AG162" s="39">
        <f>'1'!DP162</f>
        <v>0</v>
      </c>
      <c r="AH162" s="231" t="str">
        <f>'1'!DR162</f>
        <v/>
      </c>
      <c r="AI162" s="231" t="str">
        <f>'1'!DS162</f>
        <v/>
      </c>
      <c r="AJ162" s="233">
        <f>'1'!EE162</f>
        <v>5</v>
      </c>
      <c r="AK162" s="27">
        <f>'1'!EF162</f>
        <v>0</v>
      </c>
      <c r="AL162" s="230" t="str">
        <f>'1'!EH162</f>
        <v/>
      </c>
      <c r="AM162" s="230" t="str">
        <f>'1'!EI162</f>
        <v/>
      </c>
      <c r="AN162" s="236">
        <f>'1'!EU162</f>
        <v>19</v>
      </c>
      <c r="AO162" s="39">
        <f>'1'!EV162</f>
        <v>0</v>
      </c>
      <c r="AP162" s="231" t="str">
        <f>'1'!EX162</f>
        <v/>
      </c>
      <c r="AQ162" s="231" t="str">
        <f>'1'!EY162</f>
        <v/>
      </c>
      <c r="AR162" s="233">
        <f>'1'!FK162</f>
        <v>4</v>
      </c>
      <c r="AS162" s="27">
        <f>'1'!FL162</f>
        <v>0</v>
      </c>
      <c r="AT162" s="230" t="str">
        <f>'1'!FN162</f>
        <v/>
      </c>
      <c r="AU162" s="230" t="str">
        <f>'1'!FO162</f>
        <v/>
      </c>
      <c r="AV162" s="236">
        <f>'1'!GA162</f>
        <v>2</v>
      </c>
      <c r="AW162" s="39">
        <f>'1'!GB162</f>
        <v>0</v>
      </c>
      <c r="AX162" s="231" t="str">
        <f>'1'!GD162</f>
        <v/>
      </c>
      <c r="AY162" s="231" t="str">
        <f>'1'!GE162</f>
        <v/>
      </c>
      <c r="AZ162" s="233">
        <f>'1'!GQ162</f>
        <v>3</v>
      </c>
      <c r="BA162" s="27">
        <f>'1'!GR162</f>
        <v>0</v>
      </c>
      <c r="BB162" s="230" t="str">
        <f>'1'!GT162</f>
        <v/>
      </c>
      <c r="BC162" s="230" t="str">
        <f>'1'!GU162</f>
        <v/>
      </c>
      <c r="BD162" s="236">
        <f>'1'!HG162</f>
        <v>5</v>
      </c>
      <c r="BE162" s="39">
        <f>'1'!HH162</f>
        <v>0</v>
      </c>
      <c r="BF162" s="231" t="str">
        <f>'1'!HJ162</f>
        <v/>
      </c>
      <c r="BG162" s="231" t="str">
        <f>'1'!HK162</f>
        <v/>
      </c>
      <c r="BH162" s="233" t="str">
        <f>'1'!HW162</f>
        <v/>
      </c>
      <c r="BI162" s="27">
        <f>'1'!HX162</f>
        <v>0</v>
      </c>
      <c r="BJ162" s="230" t="str">
        <f>'1'!HZ162</f>
        <v/>
      </c>
      <c r="BK162" s="230" t="str">
        <f>'1'!IA162</f>
        <v/>
      </c>
      <c r="BL162" s="236" t="str">
        <f>'1'!IM162</f>
        <v/>
      </c>
      <c r="BM162" s="39">
        <f>'1'!IN162</f>
        <v>0</v>
      </c>
      <c r="BN162" s="231" t="str">
        <f>'1'!IP162</f>
        <v/>
      </c>
      <c r="BO162" s="231" t="str">
        <f>'1'!IQ162</f>
        <v/>
      </c>
      <c r="BP162" s="233" t="str">
        <f>'1'!JC162</f>
        <v/>
      </c>
      <c r="BQ162" s="27">
        <f>'1'!JD162</f>
        <v>0</v>
      </c>
      <c r="BR162" s="230" t="str">
        <f>'1'!JF162</f>
        <v/>
      </c>
      <c r="BS162" s="230" t="str">
        <f>'1'!JG162</f>
        <v/>
      </c>
      <c r="BT162" s="236" t="str">
        <f>'1'!JS162</f>
        <v/>
      </c>
      <c r="BU162" s="39">
        <f>'1'!JT162</f>
        <v>0</v>
      </c>
      <c r="BV162" s="231" t="str">
        <f>'1'!JV162</f>
        <v/>
      </c>
      <c r="BW162" s="231" t="str">
        <f>'1'!JW162</f>
        <v/>
      </c>
      <c r="BX162" s="233" t="str">
        <f>'1'!KI162</f>
        <v/>
      </c>
      <c r="BY162" s="27">
        <f>'1'!KJ162</f>
        <v>0</v>
      </c>
      <c r="BZ162" s="230" t="str">
        <f>'1'!KL162</f>
        <v/>
      </c>
      <c r="CA162" s="230" t="str">
        <f>'1'!KM162</f>
        <v/>
      </c>
      <c r="CB162" s="236" t="str">
        <f>'1'!KY162</f>
        <v/>
      </c>
      <c r="CC162" s="39">
        <f>'1'!KZ162</f>
        <v>0</v>
      </c>
      <c r="CD162" s="231" t="str">
        <f>'1'!LB162</f>
        <v/>
      </c>
      <c r="CE162" s="231" t="str">
        <f>'1'!LC162</f>
        <v/>
      </c>
      <c r="CF162" s="231"/>
      <c r="CG162" s="231"/>
      <c r="CH162" s="233" t="str">
        <f t="shared" si="208"/>
        <v/>
      </c>
      <c r="CI162" s="26">
        <f>'1'!HX162</f>
        <v>0</v>
      </c>
      <c r="CJ162" s="24" t="str">
        <f>'1'!HZ162</f>
        <v/>
      </c>
      <c r="CK162" s="234" t="str">
        <f>'1'!IA162</f>
        <v/>
      </c>
      <c r="CL162" s="236" t="str">
        <f t="shared" si="209"/>
        <v/>
      </c>
      <c r="CM162" s="38">
        <f>'1'!IN162</f>
        <v>0</v>
      </c>
      <c r="CN162" s="36" t="str">
        <f>'1'!IP162</f>
        <v/>
      </c>
      <c r="CO162" s="235" t="str">
        <f>'1'!IQ162</f>
        <v/>
      </c>
      <c r="CP162" s="233" t="str">
        <f t="shared" si="210"/>
        <v/>
      </c>
      <c r="CQ162" s="26">
        <f>'1'!JD162</f>
        <v>0</v>
      </c>
      <c r="CR162" s="24" t="str">
        <f>'1'!JF162</f>
        <v/>
      </c>
      <c r="CS162" s="234" t="str">
        <f>'1'!JG162</f>
        <v/>
      </c>
      <c r="CT162" s="236" t="str">
        <f t="shared" si="211"/>
        <v/>
      </c>
      <c r="CU162" s="38">
        <f>'1'!JT162</f>
        <v>0</v>
      </c>
      <c r="CV162" s="36" t="str">
        <f>'1'!JV162</f>
        <v/>
      </c>
      <c r="CW162" s="235" t="str">
        <f>'1'!JW162</f>
        <v/>
      </c>
      <c r="CX162" s="233" t="str">
        <f t="shared" si="212"/>
        <v>#REF!</v>
      </c>
      <c r="CY162" s="24">
        <f>'1'!KJ162</f>
        <v>0</v>
      </c>
      <c r="CZ162" s="24" t="str">
        <f>'1'!KL162</f>
        <v/>
      </c>
      <c r="DA162" s="24" t="str">
        <f>'1'!KM162</f>
        <v/>
      </c>
      <c r="DB162" s="236" t="str">
        <f t="shared" si="213"/>
        <v>#REF!</v>
      </c>
      <c r="DC162" s="36">
        <f>'1'!KZ162</f>
        <v>0</v>
      </c>
      <c r="DD162" s="36" t="str">
        <f>'1'!LB162</f>
        <v/>
      </c>
      <c r="DE162" s="36" t="str">
        <f>'1'!LC162</f>
        <v/>
      </c>
      <c r="DF162" s="233" t="str">
        <f t="shared" si="214"/>
        <v>#REF!</v>
      </c>
      <c r="DG162" s="24" t="str">
        <f t="shared" ref="DG162:DI162" si="646">#REF!</f>
        <v>#REF!</v>
      </c>
      <c r="DH162" s="24" t="str">
        <f t="shared" si="646"/>
        <v>#REF!</v>
      </c>
      <c r="DI162" s="24" t="str">
        <f t="shared" si="646"/>
        <v>#REF!</v>
      </c>
      <c r="DJ162" s="236" t="str">
        <f t="shared" si="216"/>
        <v>#REF!</v>
      </c>
      <c r="DK162" s="36" t="str">
        <f t="shared" ref="DK162:DM162" si="647">#REF!</f>
        <v>#REF!</v>
      </c>
      <c r="DL162" s="36" t="str">
        <f t="shared" si="647"/>
        <v>#REF!</v>
      </c>
      <c r="DM162" s="36" t="str">
        <f t="shared" si="647"/>
        <v>#REF!</v>
      </c>
      <c r="DN162" s="159" t="str">
        <f t="shared" si="218"/>
        <v>#REF!</v>
      </c>
      <c r="DO162" s="24" t="str">
        <f t="shared" ref="DO162:DQ162" si="648">#REF!</f>
        <v>#REF!</v>
      </c>
      <c r="DP162" s="24" t="str">
        <f t="shared" si="648"/>
        <v>#REF!</v>
      </c>
      <c r="DQ162" s="24" t="str">
        <f t="shared" si="648"/>
        <v>#REF!</v>
      </c>
      <c r="DR162" s="209" t="str">
        <f t="shared" si="220"/>
        <v>#REF!</v>
      </c>
      <c r="DS162" s="210" t="str">
        <f t="shared" si="13"/>
        <v>#REF!</v>
      </c>
      <c r="DT162" s="210" t="str">
        <f t="shared" ref="DT162:DU162" si="649">#REF!</f>
        <v>#REF!</v>
      </c>
      <c r="DU162" s="210" t="str">
        <f t="shared" si="649"/>
        <v>#REF!</v>
      </c>
    </row>
    <row r="163" ht="15.75" customHeight="1">
      <c r="A163" s="228">
        <f>'1'!A163</f>
        <v>46264</v>
      </c>
      <c r="B163" s="229" t="str">
        <f>'1'!B163</f>
        <v>日</v>
      </c>
      <c r="C163" s="232">
        <f>'1'!C163</f>
        <v>0</v>
      </c>
      <c r="D163" s="233">
        <f>'1'!G163</f>
        <v>1</v>
      </c>
      <c r="E163" s="27">
        <f>'1'!H163</f>
        <v>0</v>
      </c>
      <c r="F163" s="230" t="str">
        <f>'1'!J163</f>
        <v/>
      </c>
      <c r="G163" s="230" t="str">
        <f>'1'!K163</f>
        <v/>
      </c>
      <c r="H163" s="236">
        <f>'1'!W163</f>
        <v>1</v>
      </c>
      <c r="I163" s="39">
        <f>'1'!X163</f>
        <v>0</v>
      </c>
      <c r="J163" s="231" t="str">
        <f>'1'!Z163</f>
        <v/>
      </c>
      <c r="K163" s="231" t="str">
        <f>'1'!AA163</f>
        <v/>
      </c>
      <c r="L163" s="233">
        <f>'1'!AM163</f>
        <v>2</v>
      </c>
      <c r="M163" s="27">
        <f>'1'!AN163</f>
        <v>0</v>
      </c>
      <c r="N163" s="230" t="str">
        <f>'1'!AP163</f>
        <v/>
      </c>
      <c r="O163" s="230" t="str">
        <f>'1'!AQ163</f>
        <v/>
      </c>
      <c r="P163" s="236">
        <f>'1'!BC163</f>
        <v>4</v>
      </c>
      <c r="Q163" s="39">
        <f>'1'!BD163</f>
        <v>0</v>
      </c>
      <c r="R163" s="231" t="str">
        <f>'1'!BF163</f>
        <v/>
      </c>
      <c r="S163" s="231" t="str">
        <f>'1'!BG163</f>
        <v/>
      </c>
      <c r="T163" s="233">
        <f>'1'!BS163</f>
        <v>4</v>
      </c>
      <c r="U163" s="27">
        <f>'1'!BT163</f>
        <v>0</v>
      </c>
      <c r="V163" s="230" t="str">
        <f>'1'!BV163</f>
        <v/>
      </c>
      <c r="W163" s="230" t="str">
        <f>'1'!BW163</f>
        <v/>
      </c>
      <c r="X163" s="236">
        <f>'1'!CI163</f>
        <v>2</v>
      </c>
      <c r="Y163" s="39">
        <f>'1'!CJ163</f>
        <v>0</v>
      </c>
      <c r="Z163" s="231" t="str">
        <f>'1'!CL163</f>
        <v/>
      </c>
      <c r="AA163" s="231" t="str">
        <f>'1'!CM163</f>
        <v/>
      </c>
      <c r="AB163" s="233">
        <f>'1'!CY163</f>
        <v>2</v>
      </c>
      <c r="AC163" s="27">
        <f>'1'!CZ163</f>
        <v>0</v>
      </c>
      <c r="AD163" s="226" t="str">
        <f>'1'!DB163</f>
        <v/>
      </c>
      <c r="AE163" s="230" t="str">
        <f>'1'!DC163</f>
        <v/>
      </c>
      <c r="AF163" s="236">
        <f>'1'!DO163</f>
        <v>2</v>
      </c>
      <c r="AG163" s="39">
        <f>'1'!DP163</f>
        <v>0</v>
      </c>
      <c r="AH163" s="231" t="str">
        <f>'1'!DR163</f>
        <v/>
      </c>
      <c r="AI163" s="231" t="str">
        <f>'1'!DS163</f>
        <v/>
      </c>
      <c r="AJ163" s="233">
        <f>'1'!EE163</f>
        <v>5</v>
      </c>
      <c r="AK163" s="27">
        <f>'1'!EF163</f>
        <v>0</v>
      </c>
      <c r="AL163" s="230" t="str">
        <f>'1'!EH163</f>
        <v/>
      </c>
      <c r="AM163" s="230" t="str">
        <f>'1'!EI163</f>
        <v/>
      </c>
      <c r="AN163" s="236">
        <f>'1'!EU163</f>
        <v>19</v>
      </c>
      <c r="AO163" s="39">
        <f>'1'!EV163</f>
        <v>0</v>
      </c>
      <c r="AP163" s="231" t="str">
        <f>'1'!EX163</f>
        <v/>
      </c>
      <c r="AQ163" s="231" t="str">
        <f>'1'!EY163</f>
        <v/>
      </c>
      <c r="AR163" s="233">
        <f>'1'!FK163</f>
        <v>4</v>
      </c>
      <c r="AS163" s="27">
        <f>'1'!FL163</f>
        <v>0</v>
      </c>
      <c r="AT163" s="230" t="str">
        <f>'1'!FN163</f>
        <v/>
      </c>
      <c r="AU163" s="230" t="str">
        <f>'1'!FO163</f>
        <v/>
      </c>
      <c r="AV163" s="236">
        <f>'1'!GA163</f>
        <v>2</v>
      </c>
      <c r="AW163" s="39">
        <f>'1'!GB163</f>
        <v>0</v>
      </c>
      <c r="AX163" s="231" t="str">
        <f>'1'!GD163</f>
        <v/>
      </c>
      <c r="AY163" s="231" t="str">
        <f>'1'!GE163</f>
        <v/>
      </c>
      <c r="AZ163" s="233">
        <f>'1'!GQ163</f>
        <v>3</v>
      </c>
      <c r="BA163" s="27">
        <f>'1'!GR163</f>
        <v>0</v>
      </c>
      <c r="BB163" s="230" t="str">
        <f>'1'!GT163</f>
        <v/>
      </c>
      <c r="BC163" s="230" t="str">
        <f>'1'!GU163</f>
        <v/>
      </c>
      <c r="BD163" s="236">
        <f>'1'!HG163</f>
        <v>5</v>
      </c>
      <c r="BE163" s="39">
        <f>'1'!HH163</f>
        <v>0</v>
      </c>
      <c r="BF163" s="231" t="str">
        <f>'1'!HJ163</f>
        <v/>
      </c>
      <c r="BG163" s="231" t="str">
        <f>'1'!HK163</f>
        <v/>
      </c>
      <c r="BH163" s="233" t="str">
        <f>'1'!HW163</f>
        <v/>
      </c>
      <c r="BI163" s="27">
        <f>'1'!HX163</f>
        <v>0</v>
      </c>
      <c r="BJ163" s="230" t="str">
        <f>'1'!HZ163</f>
        <v/>
      </c>
      <c r="BK163" s="230" t="str">
        <f>'1'!IA163</f>
        <v/>
      </c>
      <c r="BL163" s="236" t="str">
        <f>'1'!IM163</f>
        <v/>
      </c>
      <c r="BM163" s="39">
        <f>'1'!IN163</f>
        <v>0</v>
      </c>
      <c r="BN163" s="231" t="str">
        <f>'1'!IP163</f>
        <v/>
      </c>
      <c r="BO163" s="231" t="str">
        <f>'1'!IQ163</f>
        <v/>
      </c>
      <c r="BP163" s="233" t="str">
        <f>'1'!JC163</f>
        <v/>
      </c>
      <c r="BQ163" s="27">
        <f>'1'!JD163</f>
        <v>0</v>
      </c>
      <c r="BR163" s="230" t="str">
        <f>'1'!JF163</f>
        <v/>
      </c>
      <c r="BS163" s="230" t="str">
        <f>'1'!JG163</f>
        <v/>
      </c>
      <c r="BT163" s="236" t="str">
        <f>'1'!JS163</f>
        <v/>
      </c>
      <c r="BU163" s="39">
        <f>'1'!JT163</f>
        <v>0</v>
      </c>
      <c r="BV163" s="231" t="str">
        <f>'1'!JV163</f>
        <v/>
      </c>
      <c r="BW163" s="231" t="str">
        <f>'1'!JW163</f>
        <v/>
      </c>
      <c r="BX163" s="233" t="str">
        <f>'1'!KI163</f>
        <v/>
      </c>
      <c r="BY163" s="27">
        <f>'1'!KJ163</f>
        <v>0</v>
      </c>
      <c r="BZ163" s="230" t="str">
        <f>'1'!KL163</f>
        <v/>
      </c>
      <c r="CA163" s="230" t="str">
        <f>'1'!KM163</f>
        <v/>
      </c>
      <c r="CB163" s="236" t="str">
        <f>'1'!KY163</f>
        <v/>
      </c>
      <c r="CC163" s="39">
        <f>'1'!KZ163</f>
        <v>0</v>
      </c>
      <c r="CD163" s="231" t="str">
        <f>'1'!LB163</f>
        <v/>
      </c>
      <c r="CE163" s="231" t="str">
        <f>'1'!LC163</f>
        <v/>
      </c>
      <c r="CF163" s="231"/>
      <c r="CG163" s="231"/>
      <c r="CH163" s="233" t="str">
        <f t="shared" si="208"/>
        <v/>
      </c>
      <c r="CI163" s="24">
        <f>'1'!HX163</f>
        <v>0</v>
      </c>
      <c r="CJ163" s="24" t="str">
        <f>'1'!HZ163</f>
        <v/>
      </c>
      <c r="CK163" s="234" t="str">
        <f>'1'!IA163</f>
        <v/>
      </c>
      <c r="CL163" s="236" t="str">
        <f t="shared" si="209"/>
        <v/>
      </c>
      <c r="CM163" s="36">
        <f>'1'!IN163</f>
        <v>0</v>
      </c>
      <c r="CN163" s="36" t="str">
        <f>'1'!IP163</f>
        <v/>
      </c>
      <c r="CO163" s="235" t="str">
        <f>'1'!IQ163</f>
        <v/>
      </c>
      <c r="CP163" s="233" t="str">
        <f t="shared" si="210"/>
        <v/>
      </c>
      <c r="CQ163" s="24">
        <f>'1'!JD163</f>
        <v>0</v>
      </c>
      <c r="CR163" s="24" t="str">
        <f>'1'!JF163</f>
        <v/>
      </c>
      <c r="CS163" s="234" t="str">
        <f>'1'!JG163</f>
        <v/>
      </c>
      <c r="CT163" s="236" t="str">
        <f t="shared" si="211"/>
        <v/>
      </c>
      <c r="CU163" s="36">
        <f>'1'!JT163</f>
        <v>0</v>
      </c>
      <c r="CV163" s="36" t="str">
        <f>'1'!JV163</f>
        <v/>
      </c>
      <c r="CW163" s="235" t="str">
        <f>'1'!JW163</f>
        <v/>
      </c>
      <c r="CX163" s="233" t="str">
        <f t="shared" si="212"/>
        <v>#REF!</v>
      </c>
      <c r="CY163" s="24">
        <f>'1'!KJ163</f>
        <v>0</v>
      </c>
      <c r="CZ163" s="24" t="str">
        <f>'1'!KL163</f>
        <v/>
      </c>
      <c r="DA163" s="24" t="str">
        <f>'1'!KM163</f>
        <v/>
      </c>
      <c r="DB163" s="236" t="str">
        <f t="shared" si="213"/>
        <v>#REF!</v>
      </c>
      <c r="DC163" s="36">
        <f>'1'!KZ163</f>
        <v>0</v>
      </c>
      <c r="DD163" s="36" t="str">
        <f>'1'!LB163</f>
        <v/>
      </c>
      <c r="DE163" s="36" t="str">
        <f>'1'!LC163</f>
        <v/>
      </c>
      <c r="DF163" s="233" t="str">
        <f t="shared" si="214"/>
        <v>#REF!</v>
      </c>
      <c r="DG163" s="24" t="str">
        <f t="shared" ref="DG163:DI163" si="650">#REF!</f>
        <v>#REF!</v>
      </c>
      <c r="DH163" s="24" t="str">
        <f t="shared" si="650"/>
        <v>#REF!</v>
      </c>
      <c r="DI163" s="24" t="str">
        <f t="shared" si="650"/>
        <v>#REF!</v>
      </c>
      <c r="DJ163" s="236" t="str">
        <f t="shared" si="216"/>
        <v>#REF!</v>
      </c>
      <c r="DK163" s="36" t="str">
        <f t="shared" ref="DK163:DM163" si="651">#REF!</f>
        <v>#REF!</v>
      </c>
      <c r="DL163" s="36" t="str">
        <f t="shared" si="651"/>
        <v>#REF!</v>
      </c>
      <c r="DM163" s="36" t="str">
        <f t="shared" si="651"/>
        <v>#REF!</v>
      </c>
      <c r="DN163" s="159" t="str">
        <f t="shared" si="218"/>
        <v>#REF!</v>
      </c>
      <c r="DO163" s="24" t="str">
        <f t="shared" ref="DO163:DQ163" si="652">#REF!</f>
        <v>#REF!</v>
      </c>
      <c r="DP163" s="24" t="str">
        <f t="shared" si="652"/>
        <v>#REF!</v>
      </c>
      <c r="DQ163" s="24" t="str">
        <f t="shared" si="652"/>
        <v>#REF!</v>
      </c>
      <c r="DR163" s="209" t="str">
        <f t="shared" si="220"/>
        <v>#REF!</v>
      </c>
      <c r="DS163" s="210" t="str">
        <f t="shared" si="13"/>
        <v>#REF!</v>
      </c>
      <c r="DT163" s="210" t="str">
        <f t="shared" ref="DT163:DU163" si="653">#REF!</f>
        <v>#REF!</v>
      </c>
      <c r="DU163" s="210" t="str">
        <f t="shared" si="653"/>
        <v>#REF!</v>
      </c>
    </row>
    <row r="164" ht="15.75" customHeight="1">
      <c r="A164" s="228">
        <f>'1'!A164</f>
        <v>46265</v>
      </c>
      <c r="B164" s="229" t="str">
        <f>'1'!B164</f>
        <v>月</v>
      </c>
      <c r="C164" s="232">
        <f>'1'!C164</f>
        <v>0</v>
      </c>
      <c r="D164" s="233">
        <f>'1'!G164</f>
        <v>1</v>
      </c>
      <c r="E164" s="27">
        <f>'1'!H164</f>
        <v>0</v>
      </c>
      <c r="F164" s="230" t="str">
        <f>'1'!J164</f>
        <v/>
      </c>
      <c r="G164" s="230" t="str">
        <f>'1'!K164</f>
        <v/>
      </c>
      <c r="H164" s="236">
        <f>'1'!W164</f>
        <v>1</v>
      </c>
      <c r="I164" s="39">
        <f>'1'!X164</f>
        <v>0</v>
      </c>
      <c r="J164" s="231" t="str">
        <f>'1'!Z164</f>
        <v/>
      </c>
      <c r="K164" s="231" t="str">
        <f>'1'!AA164</f>
        <v/>
      </c>
      <c r="L164" s="233">
        <f>'1'!AM164</f>
        <v>2</v>
      </c>
      <c r="M164" s="27">
        <f>'1'!AN164</f>
        <v>0</v>
      </c>
      <c r="N164" s="230" t="str">
        <f>'1'!AP164</f>
        <v/>
      </c>
      <c r="O164" s="230" t="str">
        <f>'1'!AQ164</f>
        <v/>
      </c>
      <c r="P164" s="236">
        <f>'1'!BC164</f>
        <v>4</v>
      </c>
      <c r="Q164" s="39">
        <f>'1'!BD164</f>
        <v>0</v>
      </c>
      <c r="R164" s="231" t="str">
        <f>'1'!BF164</f>
        <v/>
      </c>
      <c r="S164" s="231" t="str">
        <f>'1'!BG164</f>
        <v/>
      </c>
      <c r="T164" s="233">
        <f>'1'!BS164</f>
        <v>4</v>
      </c>
      <c r="U164" s="27">
        <f>'1'!BT164</f>
        <v>0</v>
      </c>
      <c r="V164" s="230" t="str">
        <f>'1'!BV164</f>
        <v/>
      </c>
      <c r="W164" s="230" t="str">
        <f>'1'!BW164</f>
        <v/>
      </c>
      <c r="X164" s="236">
        <f>'1'!CI164</f>
        <v>2</v>
      </c>
      <c r="Y164" s="39">
        <f>'1'!CJ164</f>
        <v>0</v>
      </c>
      <c r="Z164" s="231" t="str">
        <f>'1'!CL164</f>
        <v/>
      </c>
      <c r="AA164" s="231" t="str">
        <f>'1'!CM164</f>
        <v/>
      </c>
      <c r="AB164" s="233">
        <f>'1'!CY164</f>
        <v>2</v>
      </c>
      <c r="AC164" s="27">
        <f>'1'!CZ164</f>
        <v>0</v>
      </c>
      <c r="AD164" s="226" t="str">
        <f>'1'!DB164</f>
        <v/>
      </c>
      <c r="AE164" s="230" t="str">
        <f>'1'!DC164</f>
        <v/>
      </c>
      <c r="AF164" s="236">
        <f>'1'!DO164</f>
        <v>2</v>
      </c>
      <c r="AG164" s="39">
        <f>'1'!DP164</f>
        <v>0</v>
      </c>
      <c r="AH164" s="231" t="str">
        <f>'1'!DR164</f>
        <v/>
      </c>
      <c r="AI164" s="231" t="str">
        <f>'1'!DS164</f>
        <v/>
      </c>
      <c r="AJ164" s="233">
        <f>'1'!EE164</f>
        <v>5</v>
      </c>
      <c r="AK164" s="27">
        <f>'1'!EF164</f>
        <v>0</v>
      </c>
      <c r="AL164" s="230" t="str">
        <f>'1'!EH164</f>
        <v/>
      </c>
      <c r="AM164" s="230" t="str">
        <f>'1'!EI164</f>
        <v/>
      </c>
      <c r="AN164" s="236">
        <f>'1'!EU164</f>
        <v>19</v>
      </c>
      <c r="AO164" s="39">
        <f>'1'!EV164</f>
        <v>0</v>
      </c>
      <c r="AP164" s="231" t="str">
        <f>'1'!EX164</f>
        <v/>
      </c>
      <c r="AQ164" s="231" t="str">
        <f>'1'!EY164</f>
        <v/>
      </c>
      <c r="AR164" s="233">
        <f>'1'!FK164</f>
        <v>4</v>
      </c>
      <c r="AS164" s="27">
        <f>'1'!FL164</f>
        <v>0</v>
      </c>
      <c r="AT164" s="230" t="str">
        <f>'1'!FN164</f>
        <v/>
      </c>
      <c r="AU164" s="230" t="str">
        <f>'1'!FO164</f>
        <v/>
      </c>
      <c r="AV164" s="236">
        <f>'1'!GA164</f>
        <v>2</v>
      </c>
      <c r="AW164" s="39">
        <f>'1'!GB164</f>
        <v>0</v>
      </c>
      <c r="AX164" s="231" t="str">
        <f>'1'!GD164</f>
        <v/>
      </c>
      <c r="AY164" s="231" t="str">
        <f>'1'!GE164</f>
        <v/>
      </c>
      <c r="AZ164" s="233">
        <f>'1'!GQ164</f>
        <v>3</v>
      </c>
      <c r="BA164" s="27">
        <f>'1'!GR164</f>
        <v>0</v>
      </c>
      <c r="BB164" s="230" t="str">
        <f>'1'!GT164</f>
        <v/>
      </c>
      <c r="BC164" s="230" t="str">
        <f>'1'!GU164</f>
        <v/>
      </c>
      <c r="BD164" s="236">
        <f>'1'!HG164</f>
        <v>5</v>
      </c>
      <c r="BE164" s="39">
        <f>'1'!HH164</f>
        <v>0</v>
      </c>
      <c r="BF164" s="231" t="str">
        <f>'1'!HJ164</f>
        <v/>
      </c>
      <c r="BG164" s="231" t="str">
        <f>'1'!HK164</f>
        <v/>
      </c>
      <c r="BH164" s="233" t="str">
        <f>'1'!HW164</f>
        <v/>
      </c>
      <c r="BI164" s="27">
        <f>'1'!HX164</f>
        <v>0</v>
      </c>
      <c r="BJ164" s="230" t="str">
        <f>'1'!HZ164</f>
        <v/>
      </c>
      <c r="BK164" s="230" t="str">
        <f>'1'!IA164</f>
        <v/>
      </c>
      <c r="BL164" s="236" t="str">
        <f>'1'!IM164</f>
        <v/>
      </c>
      <c r="BM164" s="39">
        <f>'1'!IN164</f>
        <v>0</v>
      </c>
      <c r="BN164" s="231" t="str">
        <f>'1'!IP164</f>
        <v/>
      </c>
      <c r="BO164" s="231" t="str">
        <f>'1'!IQ164</f>
        <v/>
      </c>
      <c r="BP164" s="233" t="str">
        <f>'1'!JC164</f>
        <v/>
      </c>
      <c r="BQ164" s="27">
        <f>'1'!JD164</f>
        <v>0</v>
      </c>
      <c r="BR164" s="230" t="str">
        <f>'1'!JF164</f>
        <v/>
      </c>
      <c r="BS164" s="230" t="str">
        <f>'1'!JG164</f>
        <v/>
      </c>
      <c r="BT164" s="236" t="str">
        <f>'1'!JS164</f>
        <v/>
      </c>
      <c r="BU164" s="39">
        <f>'1'!JT164</f>
        <v>0</v>
      </c>
      <c r="BV164" s="231" t="str">
        <f>'1'!JV164</f>
        <v/>
      </c>
      <c r="BW164" s="231" t="str">
        <f>'1'!JW164</f>
        <v/>
      </c>
      <c r="BX164" s="233" t="str">
        <f>'1'!KI164</f>
        <v/>
      </c>
      <c r="BY164" s="27">
        <f>'1'!KJ164</f>
        <v>0</v>
      </c>
      <c r="BZ164" s="230" t="str">
        <f>'1'!KL164</f>
        <v/>
      </c>
      <c r="CA164" s="230" t="str">
        <f>'1'!KM164</f>
        <v/>
      </c>
      <c r="CB164" s="236" t="str">
        <f>'1'!KY164</f>
        <v/>
      </c>
      <c r="CC164" s="39">
        <f>'1'!KZ164</f>
        <v>0</v>
      </c>
      <c r="CD164" s="231" t="str">
        <f>'1'!LB164</f>
        <v/>
      </c>
      <c r="CE164" s="231" t="str">
        <f>'1'!LC164</f>
        <v/>
      </c>
      <c r="CF164" s="231"/>
      <c r="CG164" s="231"/>
      <c r="CH164" s="233" t="str">
        <f t="shared" si="208"/>
        <v/>
      </c>
      <c r="CI164" s="26">
        <f>'1'!HX164</f>
        <v>0</v>
      </c>
      <c r="CJ164" s="24" t="str">
        <f>'1'!HZ164</f>
        <v/>
      </c>
      <c r="CK164" s="234" t="str">
        <f>'1'!IA164</f>
        <v/>
      </c>
      <c r="CL164" s="236" t="str">
        <f t="shared" si="209"/>
        <v/>
      </c>
      <c r="CM164" s="38">
        <f>'1'!IN164</f>
        <v>0</v>
      </c>
      <c r="CN164" s="36" t="str">
        <f>'1'!IP164</f>
        <v/>
      </c>
      <c r="CO164" s="235" t="str">
        <f>'1'!IQ164</f>
        <v/>
      </c>
      <c r="CP164" s="233" t="str">
        <f t="shared" si="210"/>
        <v/>
      </c>
      <c r="CQ164" s="26">
        <f>'1'!JD164</f>
        <v>0</v>
      </c>
      <c r="CR164" s="24" t="str">
        <f>'1'!JF164</f>
        <v/>
      </c>
      <c r="CS164" s="234" t="str">
        <f>'1'!JG164</f>
        <v/>
      </c>
      <c r="CT164" s="236" t="str">
        <f t="shared" si="211"/>
        <v/>
      </c>
      <c r="CU164" s="38">
        <f>'1'!JT164</f>
        <v>0</v>
      </c>
      <c r="CV164" s="36" t="str">
        <f>'1'!JV164</f>
        <v/>
      </c>
      <c r="CW164" s="235" t="str">
        <f>'1'!JW164</f>
        <v/>
      </c>
      <c r="CX164" s="233" t="str">
        <f t="shared" si="212"/>
        <v>#REF!</v>
      </c>
      <c r="CY164" s="24">
        <f>'1'!KJ164</f>
        <v>0</v>
      </c>
      <c r="CZ164" s="24" t="str">
        <f>'1'!KL164</f>
        <v/>
      </c>
      <c r="DA164" s="24" t="str">
        <f>'1'!KM164</f>
        <v/>
      </c>
      <c r="DB164" s="236" t="str">
        <f t="shared" si="213"/>
        <v>#REF!</v>
      </c>
      <c r="DC164" s="36">
        <f>'1'!KZ164</f>
        <v>0</v>
      </c>
      <c r="DD164" s="36" t="str">
        <f>'1'!LB164</f>
        <v/>
      </c>
      <c r="DE164" s="36" t="str">
        <f>'1'!LC164</f>
        <v/>
      </c>
      <c r="DF164" s="233" t="str">
        <f t="shared" si="214"/>
        <v>#REF!</v>
      </c>
      <c r="DG164" s="24" t="str">
        <f t="shared" ref="DG164:DI164" si="654">#REF!</f>
        <v>#REF!</v>
      </c>
      <c r="DH164" s="24" t="str">
        <f t="shared" si="654"/>
        <v>#REF!</v>
      </c>
      <c r="DI164" s="24" t="str">
        <f t="shared" si="654"/>
        <v>#REF!</v>
      </c>
      <c r="DJ164" s="236" t="str">
        <f t="shared" si="216"/>
        <v>#REF!</v>
      </c>
      <c r="DK164" s="36" t="str">
        <f t="shared" ref="DK164:DM164" si="655">#REF!</f>
        <v>#REF!</v>
      </c>
      <c r="DL164" s="36" t="str">
        <f t="shared" si="655"/>
        <v>#REF!</v>
      </c>
      <c r="DM164" s="36" t="str">
        <f t="shared" si="655"/>
        <v>#REF!</v>
      </c>
      <c r="DN164" s="159" t="str">
        <f t="shared" si="218"/>
        <v>#REF!</v>
      </c>
      <c r="DO164" s="24" t="str">
        <f t="shared" ref="DO164:DQ164" si="656">#REF!</f>
        <v>#REF!</v>
      </c>
      <c r="DP164" s="24" t="str">
        <f t="shared" si="656"/>
        <v>#REF!</v>
      </c>
      <c r="DQ164" s="24" t="str">
        <f t="shared" si="656"/>
        <v>#REF!</v>
      </c>
      <c r="DR164" s="209" t="str">
        <f t="shared" si="220"/>
        <v>#REF!</v>
      </c>
      <c r="DS164" s="210" t="str">
        <f t="shared" si="13"/>
        <v>#REF!</v>
      </c>
      <c r="DT164" s="210" t="str">
        <f t="shared" ref="DT164:DU164" si="657">#REF!</f>
        <v>#REF!</v>
      </c>
      <c r="DU164" s="210" t="str">
        <f t="shared" si="657"/>
        <v>#REF!</v>
      </c>
    </row>
    <row r="165" ht="15.75" customHeight="1">
      <c r="A165" s="250" t="str">
        <f>'1'!A165</f>
        <v/>
      </c>
      <c r="B165" s="251" t="str">
        <f>'1'!B165</f>
        <v/>
      </c>
      <c r="C165" s="252">
        <f>'1'!C165</f>
        <v>0</v>
      </c>
      <c r="D165" s="253">
        <f>'1'!G165</f>
        <v>1</v>
      </c>
      <c r="E165" s="254">
        <f>'1'!H165</f>
        <v>0</v>
      </c>
      <c r="F165" s="255" t="str">
        <f>'1'!J165</f>
        <v/>
      </c>
      <c r="G165" s="256">
        <f>'1'!K165</f>
        <v>0</v>
      </c>
      <c r="H165" s="253">
        <f>'1'!W165</f>
        <v>1</v>
      </c>
      <c r="I165" s="254">
        <f>'1'!X165</f>
        <v>0</v>
      </c>
      <c r="J165" s="255" t="str">
        <f>'1'!Z165</f>
        <v/>
      </c>
      <c r="K165" s="256">
        <f>'1'!AA165</f>
        <v>0</v>
      </c>
      <c r="L165" s="253">
        <f>'1'!AM165</f>
        <v>2</v>
      </c>
      <c r="M165" s="254">
        <f>'1'!AN165</f>
        <v>0</v>
      </c>
      <c r="N165" s="255" t="str">
        <f>'1'!AP165</f>
        <v/>
      </c>
      <c r="O165" s="256">
        <f>'1'!AQ165</f>
        <v>0</v>
      </c>
      <c r="P165" s="253">
        <f>'1'!BC165</f>
        <v>4</v>
      </c>
      <c r="Q165" s="254">
        <f>'1'!BD165</f>
        <v>0</v>
      </c>
      <c r="R165" s="255" t="str">
        <f>'1'!BF165</f>
        <v/>
      </c>
      <c r="S165" s="256">
        <f>'1'!BG165</f>
        <v>0</v>
      </c>
      <c r="T165" s="253">
        <f>'1'!BS165</f>
        <v>4</v>
      </c>
      <c r="U165" s="254">
        <f>'1'!BT165</f>
        <v>0</v>
      </c>
      <c r="V165" s="255" t="str">
        <f>'1'!BV165</f>
        <v/>
      </c>
      <c r="W165" s="256">
        <f>'1'!BW165</f>
        <v>0</v>
      </c>
      <c r="X165" s="253">
        <f>'1'!CI165</f>
        <v>2</v>
      </c>
      <c r="Y165" s="254">
        <f>'1'!CJ165</f>
        <v>0</v>
      </c>
      <c r="Z165" s="255" t="str">
        <f>'1'!CL165</f>
        <v/>
      </c>
      <c r="AA165" s="256">
        <f>'1'!CM165</f>
        <v>0</v>
      </c>
      <c r="AB165" s="253">
        <f>'1'!CY165</f>
        <v>2</v>
      </c>
      <c r="AC165" s="254">
        <f>'1'!CZ165</f>
        <v>0</v>
      </c>
      <c r="AD165" s="257" t="str">
        <f>'1'!DB165</f>
        <v/>
      </c>
      <c r="AE165" s="256">
        <f>'1'!DC165</f>
        <v>0</v>
      </c>
      <c r="AF165" s="253">
        <f>'1'!DO165</f>
        <v>2</v>
      </c>
      <c r="AG165" s="254">
        <f>'1'!DP165</f>
        <v>0</v>
      </c>
      <c r="AH165" s="255" t="str">
        <f>'1'!DR165</f>
        <v/>
      </c>
      <c r="AI165" s="256">
        <f>'1'!DS165</f>
        <v>0</v>
      </c>
      <c r="AJ165" s="253">
        <f>'1'!EE165</f>
        <v>5</v>
      </c>
      <c r="AK165" s="254">
        <f>'1'!EF165</f>
        <v>0</v>
      </c>
      <c r="AL165" s="255" t="str">
        <f>'1'!EH165</f>
        <v/>
      </c>
      <c r="AM165" s="256">
        <f>'1'!EI165</f>
        <v>0</v>
      </c>
      <c r="AN165" s="253">
        <f>'1'!EU165</f>
        <v>19</v>
      </c>
      <c r="AO165" s="254">
        <f>'1'!EV165</f>
        <v>0</v>
      </c>
      <c r="AP165" s="255" t="str">
        <f>'1'!EX165</f>
        <v/>
      </c>
      <c r="AQ165" s="256">
        <f>'1'!EY165</f>
        <v>0</v>
      </c>
      <c r="AR165" s="253">
        <f>'1'!FK165</f>
        <v>4</v>
      </c>
      <c r="AS165" s="254">
        <f>'1'!FL165</f>
        <v>0</v>
      </c>
      <c r="AT165" s="255" t="str">
        <f>'1'!FN165</f>
        <v/>
      </c>
      <c r="AU165" s="256">
        <f>'1'!FO165</f>
        <v>0</v>
      </c>
      <c r="AV165" s="253">
        <f>'1'!GA165</f>
        <v>2</v>
      </c>
      <c r="AW165" s="254">
        <f>'1'!GB165</f>
        <v>0</v>
      </c>
      <c r="AX165" s="255" t="str">
        <f>'1'!GD165</f>
        <v/>
      </c>
      <c r="AY165" s="256">
        <f>'1'!GE165</f>
        <v>0</v>
      </c>
      <c r="AZ165" s="253">
        <f>'1'!GQ165</f>
        <v>3</v>
      </c>
      <c r="BA165" s="254">
        <f>'1'!GR165</f>
        <v>0</v>
      </c>
      <c r="BB165" s="255" t="str">
        <f>'1'!GT165</f>
        <v/>
      </c>
      <c r="BC165" s="256">
        <f>'1'!GU165</f>
        <v>0</v>
      </c>
      <c r="BD165" s="253">
        <f>'1'!HG165</f>
        <v>5</v>
      </c>
      <c r="BE165" s="254">
        <f>'1'!HH165</f>
        <v>0</v>
      </c>
      <c r="BF165" s="255" t="str">
        <f>'1'!HJ165</f>
        <v/>
      </c>
      <c r="BG165" s="256">
        <f>'1'!HK165</f>
        <v>0</v>
      </c>
      <c r="BH165" s="253" t="str">
        <f>'1'!HW165</f>
        <v/>
      </c>
      <c r="BI165" s="254">
        <f>'1'!HX165</f>
        <v>0</v>
      </c>
      <c r="BJ165" s="255" t="str">
        <f>'1'!HZ165</f>
        <v/>
      </c>
      <c r="BK165" s="256">
        <f>'1'!IA165</f>
        <v>0</v>
      </c>
      <c r="BL165" s="253" t="str">
        <f>'1'!IM165</f>
        <v/>
      </c>
      <c r="BM165" s="254">
        <f>'1'!IN165</f>
        <v>0</v>
      </c>
      <c r="BN165" s="255" t="str">
        <f>'1'!IP165</f>
        <v/>
      </c>
      <c r="BO165" s="256">
        <f>'1'!IQ165</f>
        <v>0</v>
      </c>
      <c r="BP165" s="253" t="str">
        <f>'1'!JC165</f>
        <v/>
      </c>
      <c r="BQ165" s="254">
        <f>'1'!JD165</f>
        <v>0</v>
      </c>
      <c r="BR165" s="255" t="str">
        <f>'1'!JF165</f>
        <v/>
      </c>
      <c r="BS165" s="256">
        <f>'1'!JG165</f>
        <v>0</v>
      </c>
      <c r="BT165" s="253" t="str">
        <f>'1'!JS165</f>
        <v/>
      </c>
      <c r="BU165" s="254">
        <f>'1'!JT165</f>
        <v>0</v>
      </c>
      <c r="BV165" s="255" t="str">
        <f>'1'!JV165</f>
        <v/>
      </c>
      <c r="BW165" s="256">
        <f>'1'!JW165</f>
        <v>0</v>
      </c>
      <c r="BX165" s="253" t="str">
        <f>'1'!KI165</f>
        <v/>
      </c>
      <c r="BY165" s="254">
        <f>'1'!KJ165</f>
        <v>0</v>
      </c>
      <c r="BZ165" s="255" t="str">
        <f>'1'!KL165</f>
        <v/>
      </c>
      <c r="CA165" s="256">
        <f>'1'!KM165</f>
        <v>0</v>
      </c>
      <c r="CB165" s="253" t="str">
        <f>'1'!KY165</f>
        <v/>
      </c>
      <c r="CC165" s="254">
        <f>'1'!KZ165</f>
        <v>0</v>
      </c>
      <c r="CD165" s="255" t="str">
        <f>'1'!LB165</f>
        <v/>
      </c>
      <c r="CE165" s="256">
        <f>'1'!LC165</f>
        <v>0</v>
      </c>
      <c r="CF165" s="256"/>
      <c r="CG165" s="256"/>
      <c r="CH165" s="253" t="str">
        <f t="shared" si="208"/>
        <v/>
      </c>
      <c r="CI165" s="258">
        <f>'1'!HX165</f>
        <v>0</v>
      </c>
      <c r="CJ165" s="259" t="str">
        <f>'1'!HZ165</f>
        <v/>
      </c>
      <c r="CK165" s="260">
        <f>'1'!IA165</f>
        <v>0</v>
      </c>
      <c r="CL165" s="253" t="str">
        <f t="shared" si="209"/>
        <v/>
      </c>
      <c r="CM165" s="258">
        <f>'1'!IN165</f>
        <v>0</v>
      </c>
      <c r="CN165" s="259" t="str">
        <f>'1'!IP165</f>
        <v/>
      </c>
      <c r="CO165" s="260">
        <f>'1'!IQ165</f>
        <v>0</v>
      </c>
      <c r="CP165" s="253" t="str">
        <f t="shared" si="210"/>
        <v/>
      </c>
      <c r="CQ165" s="258">
        <f>'1'!JD165</f>
        <v>0</v>
      </c>
      <c r="CR165" s="259" t="str">
        <f>'1'!JF165</f>
        <v/>
      </c>
      <c r="CS165" s="260">
        <f>'1'!JG165</f>
        <v>0</v>
      </c>
      <c r="CT165" s="253" t="str">
        <f t="shared" si="211"/>
        <v/>
      </c>
      <c r="CU165" s="258">
        <f>'1'!JT165</f>
        <v>0</v>
      </c>
      <c r="CV165" s="259" t="str">
        <f>'1'!JV165</f>
        <v/>
      </c>
      <c r="CW165" s="260">
        <f>'1'!JW165</f>
        <v>0</v>
      </c>
      <c r="CX165" s="253" t="str">
        <f t="shared" si="212"/>
        <v>#REF!</v>
      </c>
      <c r="CY165" s="259">
        <f>'1'!KJ165</f>
        <v>0</v>
      </c>
      <c r="CZ165" s="259" t="str">
        <f>'1'!KL165</f>
        <v/>
      </c>
      <c r="DA165" s="261">
        <f>'1'!KM165</f>
        <v>0</v>
      </c>
      <c r="DB165" s="253" t="str">
        <f t="shared" si="213"/>
        <v>#REF!</v>
      </c>
      <c r="DC165" s="259">
        <f>'1'!KZ165</f>
        <v>0</v>
      </c>
      <c r="DD165" s="259" t="str">
        <f>'1'!LB165</f>
        <v/>
      </c>
      <c r="DE165" s="261">
        <f>'1'!LC165</f>
        <v>0</v>
      </c>
      <c r="DF165" s="253" t="str">
        <f t="shared" si="214"/>
        <v>#REF!</v>
      </c>
      <c r="DG165" s="259" t="str">
        <f t="shared" ref="DG165:DI165" si="658">#REF!</f>
        <v>#REF!</v>
      </c>
      <c r="DH165" s="259" t="str">
        <f t="shared" si="658"/>
        <v>#REF!</v>
      </c>
      <c r="DI165" s="259" t="str">
        <f t="shared" si="658"/>
        <v>#REF!</v>
      </c>
      <c r="DJ165" s="253" t="str">
        <f t="shared" si="216"/>
        <v>#REF!</v>
      </c>
      <c r="DK165" s="259" t="str">
        <f t="shared" ref="DK165:DM165" si="659">#REF!</f>
        <v>#REF!</v>
      </c>
      <c r="DL165" s="259" t="str">
        <f t="shared" si="659"/>
        <v>#REF!</v>
      </c>
      <c r="DM165" s="259" t="str">
        <f t="shared" si="659"/>
        <v>#REF!</v>
      </c>
      <c r="DN165" s="139" t="str">
        <f t="shared" si="218"/>
        <v>#REF!</v>
      </c>
      <c r="DO165" s="259" t="str">
        <f t="shared" ref="DO165:DQ165" si="660">#REF!</f>
        <v>#REF!</v>
      </c>
      <c r="DP165" s="259" t="str">
        <f t="shared" si="660"/>
        <v>#REF!</v>
      </c>
      <c r="DQ165" s="259" t="str">
        <f t="shared" si="660"/>
        <v>#REF!</v>
      </c>
      <c r="DR165" s="139" t="str">
        <f t="shared" si="220"/>
        <v>#REF!</v>
      </c>
      <c r="DS165" s="259" t="str">
        <f t="shared" si="13"/>
        <v>#REF!</v>
      </c>
      <c r="DT165" s="259" t="str">
        <f t="shared" ref="DT165:DU165" si="661">#REF!</f>
        <v>#REF!</v>
      </c>
      <c r="DU165" s="259" t="str">
        <f t="shared" si="661"/>
        <v>#REF!</v>
      </c>
    </row>
    <row r="166" ht="15.75" customHeight="1">
      <c r="A166" s="228">
        <f>'1'!A166</f>
        <v>46266</v>
      </c>
      <c r="B166" s="229" t="str">
        <f>'1'!B166</f>
        <v>火</v>
      </c>
      <c r="C166" s="232">
        <f>'1'!C166</f>
        <v>0</v>
      </c>
      <c r="D166" s="233">
        <f>'1'!G166</f>
        <v>1</v>
      </c>
      <c r="E166" s="27">
        <f>'1'!H166</f>
        <v>0</v>
      </c>
      <c r="F166" s="230" t="str">
        <f>'1'!J166</f>
        <v/>
      </c>
      <c r="G166" s="230" t="str">
        <f>'1'!K166</f>
        <v/>
      </c>
      <c r="H166" s="236">
        <f>'1'!W166</f>
        <v>1</v>
      </c>
      <c r="I166" s="39">
        <f>'1'!X166</f>
        <v>0</v>
      </c>
      <c r="J166" s="231" t="str">
        <f>'1'!Z166</f>
        <v/>
      </c>
      <c r="K166" s="231" t="str">
        <f>'1'!AA166</f>
        <v/>
      </c>
      <c r="L166" s="233">
        <f>'1'!AM166</f>
        <v>2</v>
      </c>
      <c r="M166" s="27">
        <f>'1'!AN166</f>
        <v>0</v>
      </c>
      <c r="N166" s="230" t="str">
        <f>'1'!AP166</f>
        <v/>
      </c>
      <c r="O166" s="230" t="str">
        <f>'1'!AQ166</f>
        <v/>
      </c>
      <c r="P166" s="236">
        <f>'1'!BC166</f>
        <v>4</v>
      </c>
      <c r="Q166" s="39">
        <f>'1'!BD166</f>
        <v>0</v>
      </c>
      <c r="R166" s="231" t="str">
        <f>'1'!BF166</f>
        <v/>
      </c>
      <c r="S166" s="231" t="str">
        <f>'1'!BG166</f>
        <v/>
      </c>
      <c r="T166" s="233">
        <f>'1'!BS166</f>
        <v>4</v>
      </c>
      <c r="U166" s="27">
        <f>'1'!BT166</f>
        <v>0</v>
      </c>
      <c r="V166" s="230" t="str">
        <f>'1'!BV166</f>
        <v/>
      </c>
      <c r="W166" s="230" t="str">
        <f>'1'!BW166</f>
        <v/>
      </c>
      <c r="X166" s="236">
        <f>'1'!CI166</f>
        <v>2</v>
      </c>
      <c r="Y166" s="39">
        <f>'1'!CJ166</f>
        <v>0</v>
      </c>
      <c r="Z166" s="231" t="str">
        <f>'1'!CL166</f>
        <v/>
      </c>
      <c r="AA166" s="231" t="str">
        <f>'1'!CM166</f>
        <v/>
      </c>
      <c r="AB166" s="233">
        <f>'1'!CY166</f>
        <v>2</v>
      </c>
      <c r="AC166" s="27">
        <f>'1'!CZ166</f>
        <v>0</v>
      </c>
      <c r="AD166" s="226" t="str">
        <f>'1'!DB166</f>
        <v/>
      </c>
      <c r="AE166" s="230" t="str">
        <f>'1'!DC166</f>
        <v/>
      </c>
      <c r="AF166" s="236">
        <f>'1'!DO166</f>
        <v>2</v>
      </c>
      <c r="AG166" s="39">
        <f>'1'!DP166</f>
        <v>0</v>
      </c>
      <c r="AH166" s="231" t="str">
        <f>'1'!DR166</f>
        <v/>
      </c>
      <c r="AI166" s="231" t="str">
        <f>'1'!DS166</f>
        <v/>
      </c>
      <c r="AJ166" s="233">
        <f>'1'!EE166</f>
        <v>5</v>
      </c>
      <c r="AK166" s="27">
        <f>'1'!EF166</f>
        <v>0</v>
      </c>
      <c r="AL166" s="230" t="str">
        <f>'1'!EH166</f>
        <v/>
      </c>
      <c r="AM166" s="230" t="str">
        <f>'1'!EI166</f>
        <v/>
      </c>
      <c r="AN166" s="236">
        <f>'1'!EU166</f>
        <v>19</v>
      </c>
      <c r="AO166" s="39">
        <f>'1'!EV166</f>
        <v>0</v>
      </c>
      <c r="AP166" s="231" t="str">
        <f>'1'!EX166</f>
        <v/>
      </c>
      <c r="AQ166" s="231" t="str">
        <f>'1'!EY166</f>
        <v/>
      </c>
      <c r="AR166" s="233">
        <f>'1'!FK166</f>
        <v>4</v>
      </c>
      <c r="AS166" s="27">
        <f>'1'!FL166</f>
        <v>0</v>
      </c>
      <c r="AT166" s="230" t="str">
        <f>'1'!FN166</f>
        <v/>
      </c>
      <c r="AU166" s="230" t="str">
        <f>'1'!FO166</f>
        <v/>
      </c>
      <c r="AV166" s="236">
        <f>'1'!GA166</f>
        <v>2</v>
      </c>
      <c r="AW166" s="39">
        <f>'1'!GB166</f>
        <v>0</v>
      </c>
      <c r="AX166" s="231" t="str">
        <f>'1'!GD166</f>
        <v/>
      </c>
      <c r="AY166" s="231" t="str">
        <f>'1'!GE166</f>
        <v/>
      </c>
      <c r="AZ166" s="233">
        <f>'1'!GQ166</f>
        <v>3</v>
      </c>
      <c r="BA166" s="27">
        <f>'1'!GR166</f>
        <v>0</v>
      </c>
      <c r="BB166" s="230" t="str">
        <f>'1'!GT166</f>
        <v/>
      </c>
      <c r="BC166" s="230" t="str">
        <f>'1'!GU166</f>
        <v/>
      </c>
      <c r="BD166" s="236">
        <f>'1'!HG166</f>
        <v>5</v>
      </c>
      <c r="BE166" s="39">
        <f>'1'!HH166</f>
        <v>0</v>
      </c>
      <c r="BF166" s="231" t="str">
        <f>'1'!HJ166</f>
        <v/>
      </c>
      <c r="BG166" s="231" t="str">
        <f>'1'!HK166</f>
        <v/>
      </c>
      <c r="BH166" s="233" t="str">
        <f>'1'!HW166</f>
        <v/>
      </c>
      <c r="BI166" s="27">
        <f>'1'!HX166</f>
        <v>0</v>
      </c>
      <c r="BJ166" s="230" t="str">
        <f>'1'!HZ166</f>
        <v/>
      </c>
      <c r="BK166" s="230" t="str">
        <f>'1'!IA166</f>
        <v/>
      </c>
      <c r="BL166" s="236" t="str">
        <f>'1'!IM166</f>
        <v/>
      </c>
      <c r="BM166" s="39">
        <f>'1'!IN166</f>
        <v>0</v>
      </c>
      <c r="BN166" s="231" t="str">
        <f>'1'!IP166</f>
        <v/>
      </c>
      <c r="BO166" s="231" t="str">
        <f>'1'!IQ166</f>
        <v/>
      </c>
      <c r="BP166" s="233" t="str">
        <f>'1'!JC166</f>
        <v/>
      </c>
      <c r="BQ166" s="27">
        <f>'1'!JD166</f>
        <v>0</v>
      </c>
      <c r="BR166" s="230" t="str">
        <f>'1'!JF166</f>
        <v/>
      </c>
      <c r="BS166" s="230" t="str">
        <f>'1'!JG166</f>
        <v/>
      </c>
      <c r="BT166" s="236" t="str">
        <f>'1'!JS166</f>
        <v/>
      </c>
      <c r="BU166" s="39">
        <f>'1'!JT166</f>
        <v>0</v>
      </c>
      <c r="BV166" s="231" t="str">
        <f>'1'!JV166</f>
        <v/>
      </c>
      <c r="BW166" s="231" t="str">
        <f>'1'!JW166</f>
        <v/>
      </c>
      <c r="BX166" s="233" t="str">
        <f>'1'!KI166</f>
        <v/>
      </c>
      <c r="BY166" s="27">
        <f>'1'!KJ166</f>
        <v>0</v>
      </c>
      <c r="BZ166" s="230" t="str">
        <f>'1'!KL166</f>
        <v/>
      </c>
      <c r="CA166" s="230" t="str">
        <f>'1'!KM166</f>
        <v/>
      </c>
      <c r="CB166" s="236" t="str">
        <f>'1'!KY166</f>
        <v/>
      </c>
      <c r="CC166" s="39">
        <f>'1'!KZ166</f>
        <v>0</v>
      </c>
      <c r="CD166" s="231" t="str">
        <f>'1'!LB166</f>
        <v/>
      </c>
      <c r="CE166" s="231" t="str">
        <f>'1'!LC166</f>
        <v/>
      </c>
      <c r="CF166" s="231"/>
      <c r="CG166" s="231"/>
      <c r="CH166" s="233" t="str">
        <f t="shared" si="208"/>
        <v/>
      </c>
      <c r="CI166" s="26">
        <f>'1'!HX166</f>
        <v>0</v>
      </c>
      <c r="CJ166" s="24" t="str">
        <f>'1'!HZ166</f>
        <v/>
      </c>
      <c r="CK166" s="234" t="str">
        <f>'1'!IA166</f>
        <v/>
      </c>
      <c r="CL166" s="236" t="str">
        <f t="shared" si="209"/>
        <v/>
      </c>
      <c r="CM166" s="38">
        <f>'1'!IN166</f>
        <v>0</v>
      </c>
      <c r="CN166" s="36" t="str">
        <f>'1'!IP166</f>
        <v/>
      </c>
      <c r="CO166" s="235" t="str">
        <f>'1'!IQ166</f>
        <v/>
      </c>
      <c r="CP166" s="233" t="str">
        <f t="shared" si="210"/>
        <v/>
      </c>
      <c r="CQ166" s="26">
        <f>'1'!JD166</f>
        <v>0</v>
      </c>
      <c r="CR166" s="24" t="str">
        <f>'1'!JF166</f>
        <v/>
      </c>
      <c r="CS166" s="234" t="str">
        <f>'1'!JG166</f>
        <v/>
      </c>
      <c r="CT166" s="236" t="str">
        <f t="shared" si="211"/>
        <v/>
      </c>
      <c r="CU166" s="38">
        <f>'1'!JT166</f>
        <v>0</v>
      </c>
      <c r="CV166" s="36" t="str">
        <f>'1'!JV166</f>
        <v/>
      </c>
      <c r="CW166" s="235" t="str">
        <f>'1'!JW166</f>
        <v/>
      </c>
      <c r="CX166" s="233" t="str">
        <f t="shared" si="212"/>
        <v>#REF!</v>
      </c>
      <c r="CY166" s="24">
        <f>'1'!KJ166</f>
        <v>0</v>
      </c>
      <c r="CZ166" s="24" t="str">
        <f>'1'!KL166</f>
        <v/>
      </c>
      <c r="DA166" s="24" t="str">
        <f>'1'!KM166</f>
        <v/>
      </c>
      <c r="DB166" s="236" t="str">
        <f t="shared" si="213"/>
        <v>#REF!</v>
      </c>
      <c r="DC166" s="36">
        <f>'1'!KZ166</f>
        <v>0</v>
      </c>
      <c r="DD166" s="36" t="str">
        <f>'1'!LB166</f>
        <v/>
      </c>
      <c r="DE166" s="36" t="str">
        <f>'1'!LC166</f>
        <v/>
      </c>
      <c r="DF166" s="233" t="str">
        <f t="shared" si="214"/>
        <v>#REF!</v>
      </c>
      <c r="DG166" s="24" t="str">
        <f t="shared" ref="DG166:DI166" si="662">#REF!</f>
        <v>#REF!</v>
      </c>
      <c r="DH166" s="24" t="str">
        <f t="shared" si="662"/>
        <v>#REF!</v>
      </c>
      <c r="DI166" s="24" t="str">
        <f t="shared" si="662"/>
        <v>#REF!</v>
      </c>
      <c r="DJ166" s="236" t="str">
        <f t="shared" si="216"/>
        <v>#REF!</v>
      </c>
      <c r="DK166" s="36" t="str">
        <f t="shared" ref="DK166:DM166" si="663">#REF!</f>
        <v>#REF!</v>
      </c>
      <c r="DL166" s="36" t="str">
        <f t="shared" si="663"/>
        <v>#REF!</v>
      </c>
      <c r="DM166" s="36" t="str">
        <f t="shared" si="663"/>
        <v>#REF!</v>
      </c>
      <c r="DN166" s="159" t="str">
        <f t="shared" si="218"/>
        <v>#REF!</v>
      </c>
      <c r="DO166" s="24" t="str">
        <f t="shared" ref="DO166:DQ166" si="664">#REF!</f>
        <v>#REF!</v>
      </c>
      <c r="DP166" s="24" t="str">
        <f t="shared" si="664"/>
        <v>#REF!</v>
      </c>
      <c r="DQ166" s="24" t="str">
        <f t="shared" si="664"/>
        <v>#REF!</v>
      </c>
      <c r="DR166" s="209" t="str">
        <f t="shared" si="220"/>
        <v>#REF!</v>
      </c>
      <c r="DS166" s="210" t="str">
        <f t="shared" si="13"/>
        <v>#REF!</v>
      </c>
      <c r="DT166" s="210" t="str">
        <f t="shared" ref="DT166:DU166" si="665">#REF!</f>
        <v>#REF!</v>
      </c>
      <c r="DU166" s="210" t="str">
        <f t="shared" si="665"/>
        <v>#REF!</v>
      </c>
    </row>
    <row r="167" ht="15.75" customHeight="1">
      <c r="A167" s="228">
        <f>'1'!A167</f>
        <v>46267</v>
      </c>
      <c r="B167" s="229" t="str">
        <f>'1'!B167</f>
        <v>水</v>
      </c>
      <c r="C167" s="232">
        <f>'1'!C167</f>
        <v>0</v>
      </c>
      <c r="D167" s="233">
        <f>'1'!G167</f>
        <v>1</v>
      </c>
      <c r="E167" s="27">
        <f>'1'!H167</f>
        <v>0</v>
      </c>
      <c r="F167" s="230" t="str">
        <f>'1'!J167</f>
        <v/>
      </c>
      <c r="G167" s="230" t="str">
        <f>'1'!K167</f>
        <v/>
      </c>
      <c r="H167" s="236">
        <f>'1'!W167</f>
        <v>1</v>
      </c>
      <c r="I167" s="39">
        <f>'1'!X167</f>
        <v>0</v>
      </c>
      <c r="J167" s="231" t="str">
        <f>'1'!Z167</f>
        <v/>
      </c>
      <c r="K167" s="231" t="str">
        <f>'1'!AA167</f>
        <v/>
      </c>
      <c r="L167" s="233">
        <f>'1'!AM167</f>
        <v>2</v>
      </c>
      <c r="M167" s="27">
        <f>'1'!AN167</f>
        <v>0</v>
      </c>
      <c r="N167" s="230" t="str">
        <f>'1'!AP167</f>
        <v/>
      </c>
      <c r="O167" s="230" t="str">
        <f>'1'!AQ167</f>
        <v/>
      </c>
      <c r="P167" s="236">
        <f>'1'!BC167</f>
        <v>4</v>
      </c>
      <c r="Q167" s="39">
        <f>'1'!BD167</f>
        <v>0</v>
      </c>
      <c r="R167" s="231" t="str">
        <f>'1'!BF167</f>
        <v/>
      </c>
      <c r="S167" s="231" t="str">
        <f>'1'!BG167</f>
        <v/>
      </c>
      <c r="T167" s="233">
        <f>'1'!BS167</f>
        <v>4</v>
      </c>
      <c r="U167" s="27">
        <f>'1'!BT167</f>
        <v>0</v>
      </c>
      <c r="V167" s="230" t="str">
        <f>'1'!BV167</f>
        <v/>
      </c>
      <c r="W167" s="230" t="str">
        <f>'1'!BW167</f>
        <v/>
      </c>
      <c r="X167" s="236">
        <f>'1'!CI167</f>
        <v>2</v>
      </c>
      <c r="Y167" s="39">
        <f>'1'!CJ167</f>
        <v>0</v>
      </c>
      <c r="Z167" s="231" t="str">
        <f>'1'!CL167</f>
        <v/>
      </c>
      <c r="AA167" s="231" t="str">
        <f>'1'!CM167</f>
        <v/>
      </c>
      <c r="AB167" s="233">
        <f>'1'!CY167</f>
        <v>2</v>
      </c>
      <c r="AC167" s="27">
        <f>'1'!CZ167</f>
        <v>0</v>
      </c>
      <c r="AD167" s="226" t="str">
        <f>'1'!DB167</f>
        <v/>
      </c>
      <c r="AE167" s="230" t="str">
        <f>'1'!DC167</f>
        <v/>
      </c>
      <c r="AF167" s="236">
        <f>'1'!DO167</f>
        <v>2</v>
      </c>
      <c r="AG167" s="39">
        <f>'1'!DP167</f>
        <v>0</v>
      </c>
      <c r="AH167" s="231" t="str">
        <f>'1'!DR167</f>
        <v/>
      </c>
      <c r="AI167" s="231" t="str">
        <f>'1'!DS167</f>
        <v/>
      </c>
      <c r="AJ167" s="233">
        <f>'1'!EE167</f>
        <v>5</v>
      </c>
      <c r="AK167" s="27">
        <f>'1'!EF167</f>
        <v>0</v>
      </c>
      <c r="AL167" s="230" t="str">
        <f>'1'!EH167</f>
        <v/>
      </c>
      <c r="AM167" s="230" t="str">
        <f>'1'!EI167</f>
        <v/>
      </c>
      <c r="AN167" s="236">
        <f>'1'!EU167</f>
        <v>19</v>
      </c>
      <c r="AO167" s="39">
        <f>'1'!EV167</f>
        <v>0</v>
      </c>
      <c r="AP167" s="231" t="str">
        <f>'1'!EX167</f>
        <v/>
      </c>
      <c r="AQ167" s="231" t="str">
        <f>'1'!EY167</f>
        <v/>
      </c>
      <c r="AR167" s="233">
        <f>'1'!FK167</f>
        <v>4</v>
      </c>
      <c r="AS167" s="27">
        <f>'1'!FL167</f>
        <v>0</v>
      </c>
      <c r="AT167" s="230" t="str">
        <f>'1'!FN167</f>
        <v/>
      </c>
      <c r="AU167" s="230" t="str">
        <f>'1'!FO167</f>
        <v/>
      </c>
      <c r="AV167" s="236">
        <f>'1'!GA167</f>
        <v>2</v>
      </c>
      <c r="AW167" s="39">
        <f>'1'!GB167</f>
        <v>0</v>
      </c>
      <c r="AX167" s="231" t="str">
        <f>'1'!GD167</f>
        <v/>
      </c>
      <c r="AY167" s="231" t="str">
        <f>'1'!GE167</f>
        <v/>
      </c>
      <c r="AZ167" s="233">
        <f>'1'!GQ167</f>
        <v>3</v>
      </c>
      <c r="BA167" s="27">
        <f>'1'!GR167</f>
        <v>0</v>
      </c>
      <c r="BB167" s="230" t="str">
        <f>'1'!GT167</f>
        <v/>
      </c>
      <c r="BC167" s="230" t="str">
        <f>'1'!GU167</f>
        <v/>
      </c>
      <c r="BD167" s="236">
        <f>'1'!HG167</f>
        <v>5</v>
      </c>
      <c r="BE167" s="39">
        <f>'1'!HH167</f>
        <v>0</v>
      </c>
      <c r="BF167" s="231" t="str">
        <f>'1'!HJ167</f>
        <v/>
      </c>
      <c r="BG167" s="231" t="str">
        <f>'1'!HK167</f>
        <v/>
      </c>
      <c r="BH167" s="233" t="str">
        <f>'1'!HW167</f>
        <v/>
      </c>
      <c r="BI167" s="27">
        <f>'1'!HX167</f>
        <v>0</v>
      </c>
      <c r="BJ167" s="230" t="str">
        <f>'1'!HZ167</f>
        <v/>
      </c>
      <c r="BK167" s="230" t="str">
        <f>'1'!IA167</f>
        <v/>
      </c>
      <c r="BL167" s="236" t="str">
        <f>'1'!IM167</f>
        <v/>
      </c>
      <c r="BM167" s="39">
        <f>'1'!IN167</f>
        <v>0</v>
      </c>
      <c r="BN167" s="231" t="str">
        <f>'1'!IP167</f>
        <v/>
      </c>
      <c r="BO167" s="231" t="str">
        <f>'1'!IQ167</f>
        <v/>
      </c>
      <c r="BP167" s="233" t="str">
        <f>'1'!JC167</f>
        <v/>
      </c>
      <c r="BQ167" s="27">
        <f>'1'!JD167</f>
        <v>0</v>
      </c>
      <c r="BR167" s="230" t="str">
        <f>'1'!JF167</f>
        <v/>
      </c>
      <c r="BS167" s="230" t="str">
        <f>'1'!JG167</f>
        <v/>
      </c>
      <c r="BT167" s="236" t="str">
        <f>'1'!JS167</f>
        <v/>
      </c>
      <c r="BU167" s="39">
        <f>'1'!JT167</f>
        <v>0</v>
      </c>
      <c r="BV167" s="231" t="str">
        <f>'1'!JV167</f>
        <v/>
      </c>
      <c r="BW167" s="231" t="str">
        <f>'1'!JW167</f>
        <v/>
      </c>
      <c r="BX167" s="233" t="str">
        <f>'1'!KI167</f>
        <v/>
      </c>
      <c r="BY167" s="27">
        <f>'1'!KJ167</f>
        <v>0</v>
      </c>
      <c r="BZ167" s="230" t="str">
        <f>'1'!KL167</f>
        <v/>
      </c>
      <c r="CA167" s="230" t="str">
        <f>'1'!KM167</f>
        <v/>
      </c>
      <c r="CB167" s="236" t="str">
        <f>'1'!KY167</f>
        <v/>
      </c>
      <c r="CC167" s="39">
        <f>'1'!KZ167</f>
        <v>0</v>
      </c>
      <c r="CD167" s="231" t="str">
        <f>'1'!LB167</f>
        <v/>
      </c>
      <c r="CE167" s="231" t="str">
        <f>'1'!LC167</f>
        <v/>
      </c>
      <c r="CF167" s="231"/>
      <c r="CG167" s="231"/>
      <c r="CH167" s="233" t="str">
        <f t="shared" si="208"/>
        <v/>
      </c>
      <c r="CI167" s="26">
        <f>'1'!HX167</f>
        <v>0</v>
      </c>
      <c r="CJ167" s="24" t="str">
        <f>'1'!HZ167</f>
        <v/>
      </c>
      <c r="CK167" s="234" t="str">
        <f>'1'!IA167</f>
        <v/>
      </c>
      <c r="CL167" s="236" t="str">
        <f t="shared" si="209"/>
        <v/>
      </c>
      <c r="CM167" s="38">
        <f>'1'!IN167</f>
        <v>0</v>
      </c>
      <c r="CN167" s="36" t="str">
        <f>'1'!IP167</f>
        <v/>
      </c>
      <c r="CO167" s="235" t="str">
        <f>'1'!IQ167</f>
        <v/>
      </c>
      <c r="CP167" s="233" t="str">
        <f t="shared" si="210"/>
        <v/>
      </c>
      <c r="CQ167" s="26">
        <f>'1'!JD167</f>
        <v>0</v>
      </c>
      <c r="CR167" s="24" t="str">
        <f>'1'!JF167</f>
        <v/>
      </c>
      <c r="CS167" s="234" t="str">
        <f>'1'!JG167</f>
        <v/>
      </c>
      <c r="CT167" s="236" t="str">
        <f t="shared" si="211"/>
        <v/>
      </c>
      <c r="CU167" s="38">
        <f>'1'!JT167</f>
        <v>0</v>
      </c>
      <c r="CV167" s="36" t="str">
        <f>'1'!JV167</f>
        <v/>
      </c>
      <c r="CW167" s="235" t="str">
        <f>'1'!JW167</f>
        <v/>
      </c>
      <c r="CX167" s="233" t="str">
        <f t="shared" si="212"/>
        <v>#REF!</v>
      </c>
      <c r="CY167" s="24">
        <f>'1'!KJ167</f>
        <v>0</v>
      </c>
      <c r="CZ167" s="24" t="str">
        <f>'1'!KL167</f>
        <v/>
      </c>
      <c r="DA167" s="24" t="str">
        <f>'1'!KM167</f>
        <v/>
      </c>
      <c r="DB167" s="236" t="str">
        <f t="shared" si="213"/>
        <v>#REF!</v>
      </c>
      <c r="DC167" s="36">
        <f>'1'!KZ167</f>
        <v>0</v>
      </c>
      <c r="DD167" s="36" t="str">
        <f>'1'!LB167</f>
        <v/>
      </c>
      <c r="DE167" s="36" t="str">
        <f>'1'!LC167</f>
        <v/>
      </c>
      <c r="DF167" s="233" t="str">
        <f t="shared" si="214"/>
        <v>#REF!</v>
      </c>
      <c r="DG167" s="24" t="str">
        <f t="shared" ref="DG167:DI167" si="666">#REF!</f>
        <v>#REF!</v>
      </c>
      <c r="DH167" s="24" t="str">
        <f t="shared" si="666"/>
        <v>#REF!</v>
      </c>
      <c r="DI167" s="24" t="str">
        <f t="shared" si="666"/>
        <v>#REF!</v>
      </c>
      <c r="DJ167" s="236" t="str">
        <f t="shared" si="216"/>
        <v>#REF!</v>
      </c>
      <c r="DK167" s="36" t="str">
        <f t="shared" ref="DK167:DM167" si="667">#REF!</f>
        <v>#REF!</v>
      </c>
      <c r="DL167" s="36" t="str">
        <f t="shared" si="667"/>
        <v>#REF!</v>
      </c>
      <c r="DM167" s="36" t="str">
        <f t="shared" si="667"/>
        <v>#REF!</v>
      </c>
      <c r="DN167" s="159" t="str">
        <f t="shared" si="218"/>
        <v>#REF!</v>
      </c>
      <c r="DO167" s="24" t="str">
        <f t="shared" ref="DO167:DQ167" si="668">#REF!</f>
        <v>#REF!</v>
      </c>
      <c r="DP167" s="24" t="str">
        <f t="shared" si="668"/>
        <v>#REF!</v>
      </c>
      <c r="DQ167" s="24" t="str">
        <f t="shared" si="668"/>
        <v>#REF!</v>
      </c>
      <c r="DR167" s="209" t="str">
        <f t="shared" si="220"/>
        <v>#REF!</v>
      </c>
      <c r="DS167" s="210" t="str">
        <f t="shared" si="13"/>
        <v>#REF!</v>
      </c>
      <c r="DT167" s="210" t="str">
        <f t="shared" ref="DT167:DU167" si="669">#REF!</f>
        <v>#REF!</v>
      </c>
      <c r="DU167" s="210" t="str">
        <f t="shared" si="669"/>
        <v>#REF!</v>
      </c>
    </row>
    <row r="168" ht="15.75" customHeight="1">
      <c r="A168" s="228">
        <f>'1'!A168</f>
        <v>46268</v>
      </c>
      <c r="B168" s="229" t="str">
        <f>'1'!B168</f>
        <v>木</v>
      </c>
      <c r="C168" s="232">
        <f>'1'!C168</f>
        <v>0</v>
      </c>
      <c r="D168" s="233">
        <f>'1'!G168</f>
        <v>1</v>
      </c>
      <c r="E168" s="27">
        <f>'1'!H168</f>
        <v>0</v>
      </c>
      <c r="F168" s="230" t="str">
        <f>'1'!J168</f>
        <v/>
      </c>
      <c r="G168" s="230" t="str">
        <f>'1'!K168</f>
        <v/>
      </c>
      <c r="H168" s="236">
        <f>'1'!W168</f>
        <v>1</v>
      </c>
      <c r="I168" s="39">
        <f>'1'!X168</f>
        <v>0</v>
      </c>
      <c r="J168" s="231" t="str">
        <f>'1'!Z168</f>
        <v/>
      </c>
      <c r="K168" s="231" t="str">
        <f>'1'!AA168</f>
        <v/>
      </c>
      <c r="L168" s="233">
        <f>'1'!AM168</f>
        <v>2</v>
      </c>
      <c r="M168" s="27">
        <f>'1'!AN168</f>
        <v>0</v>
      </c>
      <c r="N168" s="230" t="str">
        <f>'1'!AP168</f>
        <v/>
      </c>
      <c r="O168" s="230" t="str">
        <f>'1'!AQ168</f>
        <v/>
      </c>
      <c r="P168" s="236">
        <f>'1'!BC168</f>
        <v>4</v>
      </c>
      <c r="Q168" s="39">
        <f>'1'!BD168</f>
        <v>0</v>
      </c>
      <c r="R168" s="231" t="str">
        <f>'1'!BF168</f>
        <v/>
      </c>
      <c r="S168" s="231" t="str">
        <f>'1'!BG168</f>
        <v/>
      </c>
      <c r="T168" s="233">
        <f>'1'!BS168</f>
        <v>4</v>
      </c>
      <c r="U168" s="27">
        <f>'1'!BT168</f>
        <v>0</v>
      </c>
      <c r="V168" s="230" t="str">
        <f>'1'!BV168</f>
        <v/>
      </c>
      <c r="W168" s="230" t="str">
        <f>'1'!BW168</f>
        <v/>
      </c>
      <c r="X168" s="236">
        <f>'1'!CI168</f>
        <v>2</v>
      </c>
      <c r="Y168" s="39">
        <f>'1'!CJ168</f>
        <v>0</v>
      </c>
      <c r="Z168" s="231" t="str">
        <f>'1'!CL168</f>
        <v/>
      </c>
      <c r="AA168" s="231" t="str">
        <f>'1'!CM168</f>
        <v/>
      </c>
      <c r="AB168" s="233">
        <f>'1'!CY168</f>
        <v>2</v>
      </c>
      <c r="AC168" s="27">
        <f>'1'!CZ168</f>
        <v>0</v>
      </c>
      <c r="AD168" s="226" t="str">
        <f>'1'!DB168</f>
        <v/>
      </c>
      <c r="AE168" s="230" t="str">
        <f>'1'!DC168</f>
        <v/>
      </c>
      <c r="AF168" s="236">
        <f>'1'!DO168</f>
        <v>2</v>
      </c>
      <c r="AG168" s="39">
        <f>'1'!DP168</f>
        <v>0</v>
      </c>
      <c r="AH168" s="231" t="str">
        <f>'1'!DR168</f>
        <v/>
      </c>
      <c r="AI168" s="231" t="str">
        <f>'1'!DS168</f>
        <v/>
      </c>
      <c r="AJ168" s="233">
        <f>'1'!EE168</f>
        <v>5</v>
      </c>
      <c r="AK168" s="27">
        <f>'1'!EF168</f>
        <v>0</v>
      </c>
      <c r="AL168" s="230" t="str">
        <f>'1'!EH168</f>
        <v/>
      </c>
      <c r="AM168" s="230" t="str">
        <f>'1'!EI168</f>
        <v/>
      </c>
      <c r="AN168" s="236">
        <f>'1'!EU168</f>
        <v>19</v>
      </c>
      <c r="AO168" s="39">
        <f>'1'!EV168</f>
        <v>0</v>
      </c>
      <c r="AP168" s="231" t="str">
        <f>'1'!EX168</f>
        <v/>
      </c>
      <c r="AQ168" s="231" t="str">
        <f>'1'!EY168</f>
        <v/>
      </c>
      <c r="AR168" s="233">
        <f>'1'!FK168</f>
        <v>4</v>
      </c>
      <c r="AS168" s="27">
        <f>'1'!FL168</f>
        <v>0</v>
      </c>
      <c r="AT168" s="230" t="str">
        <f>'1'!FN168</f>
        <v/>
      </c>
      <c r="AU168" s="230" t="str">
        <f>'1'!FO168</f>
        <v/>
      </c>
      <c r="AV168" s="236">
        <f>'1'!GA168</f>
        <v>2</v>
      </c>
      <c r="AW168" s="39">
        <f>'1'!GB168</f>
        <v>0</v>
      </c>
      <c r="AX168" s="231" t="str">
        <f>'1'!GD168</f>
        <v/>
      </c>
      <c r="AY168" s="231" t="str">
        <f>'1'!GE168</f>
        <v/>
      </c>
      <c r="AZ168" s="233">
        <f>'1'!GQ168</f>
        <v>3</v>
      </c>
      <c r="BA168" s="27">
        <f>'1'!GR168</f>
        <v>0</v>
      </c>
      <c r="BB168" s="230" t="str">
        <f>'1'!GT168</f>
        <v/>
      </c>
      <c r="BC168" s="230" t="str">
        <f>'1'!GU168</f>
        <v/>
      </c>
      <c r="BD168" s="236">
        <f>'1'!HG168</f>
        <v>5</v>
      </c>
      <c r="BE168" s="39">
        <f>'1'!HH168</f>
        <v>0</v>
      </c>
      <c r="BF168" s="231" t="str">
        <f>'1'!HJ168</f>
        <v/>
      </c>
      <c r="BG168" s="231" t="str">
        <f>'1'!HK168</f>
        <v/>
      </c>
      <c r="BH168" s="233" t="str">
        <f>'1'!HW168</f>
        <v/>
      </c>
      <c r="BI168" s="27">
        <f>'1'!HX168</f>
        <v>0</v>
      </c>
      <c r="BJ168" s="230" t="str">
        <f>'1'!HZ168</f>
        <v/>
      </c>
      <c r="BK168" s="230" t="str">
        <f>'1'!IA168</f>
        <v/>
      </c>
      <c r="BL168" s="236" t="str">
        <f>'1'!IM168</f>
        <v/>
      </c>
      <c r="BM168" s="39">
        <f>'1'!IN168</f>
        <v>0</v>
      </c>
      <c r="BN168" s="231" t="str">
        <f>'1'!IP168</f>
        <v/>
      </c>
      <c r="BO168" s="231" t="str">
        <f>'1'!IQ168</f>
        <v/>
      </c>
      <c r="BP168" s="233" t="str">
        <f>'1'!JC168</f>
        <v/>
      </c>
      <c r="BQ168" s="27">
        <f>'1'!JD168</f>
        <v>0</v>
      </c>
      <c r="BR168" s="230" t="str">
        <f>'1'!JF168</f>
        <v/>
      </c>
      <c r="BS168" s="230" t="str">
        <f>'1'!JG168</f>
        <v/>
      </c>
      <c r="BT168" s="236" t="str">
        <f>'1'!JS168</f>
        <v/>
      </c>
      <c r="BU168" s="39">
        <f>'1'!JT168</f>
        <v>0</v>
      </c>
      <c r="BV168" s="231" t="str">
        <f>'1'!JV168</f>
        <v/>
      </c>
      <c r="BW168" s="231" t="str">
        <f>'1'!JW168</f>
        <v/>
      </c>
      <c r="BX168" s="233" t="str">
        <f>'1'!KI168</f>
        <v/>
      </c>
      <c r="BY168" s="27">
        <f>'1'!KJ168</f>
        <v>0</v>
      </c>
      <c r="BZ168" s="230" t="str">
        <f>'1'!KL168</f>
        <v/>
      </c>
      <c r="CA168" s="230" t="str">
        <f>'1'!KM168</f>
        <v/>
      </c>
      <c r="CB168" s="236" t="str">
        <f>'1'!KY168</f>
        <v/>
      </c>
      <c r="CC168" s="39">
        <f>'1'!KZ168</f>
        <v>0</v>
      </c>
      <c r="CD168" s="231" t="str">
        <f>'1'!LB168</f>
        <v/>
      </c>
      <c r="CE168" s="231" t="str">
        <f>'1'!LC168</f>
        <v/>
      </c>
      <c r="CF168" s="231"/>
      <c r="CG168" s="231"/>
      <c r="CH168" s="233" t="str">
        <f t="shared" si="208"/>
        <v/>
      </c>
      <c r="CI168" s="26">
        <f>'1'!HX168</f>
        <v>0</v>
      </c>
      <c r="CJ168" s="24" t="str">
        <f>'1'!HZ168</f>
        <v/>
      </c>
      <c r="CK168" s="234" t="str">
        <f>'1'!IA168</f>
        <v/>
      </c>
      <c r="CL168" s="236" t="str">
        <f t="shared" si="209"/>
        <v/>
      </c>
      <c r="CM168" s="38">
        <f>'1'!IN168</f>
        <v>0</v>
      </c>
      <c r="CN168" s="36" t="str">
        <f>'1'!IP168</f>
        <v/>
      </c>
      <c r="CO168" s="235" t="str">
        <f>'1'!IQ168</f>
        <v/>
      </c>
      <c r="CP168" s="233" t="str">
        <f t="shared" si="210"/>
        <v/>
      </c>
      <c r="CQ168" s="26">
        <f>'1'!JD168</f>
        <v>0</v>
      </c>
      <c r="CR168" s="24" t="str">
        <f>'1'!JF168</f>
        <v/>
      </c>
      <c r="CS168" s="234" t="str">
        <f>'1'!JG168</f>
        <v/>
      </c>
      <c r="CT168" s="236" t="str">
        <f t="shared" si="211"/>
        <v/>
      </c>
      <c r="CU168" s="38">
        <f>'1'!JT168</f>
        <v>0</v>
      </c>
      <c r="CV168" s="36" t="str">
        <f>'1'!JV168</f>
        <v/>
      </c>
      <c r="CW168" s="235" t="str">
        <f>'1'!JW168</f>
        <v/>
      </c>
      <c r="CX168" s="233" t="str">
        <f t="shared" si="212"/>
        <v>#REF!</v>
      </c>
      <c r="CY168" s="24">
        <f>'1'!KJ168</f>
        <v>0</v>
      </c>
      <c r="CZ168" s="24" t="str">
        <f>'1'!KL168</f>
        <v/>
      </c>
      <c r="DA168" s="24" t="str">
        <f>'1'!KM168</f>
        <v/>
      </c>
      <c r="DB168" s="236" t="str">
        <f t="shared" si="213"/>
        <v>#REF!</v>
      </c>
      <c r="DC168" s="36">
        <f>'1'!KZ168</f>
        <v>0</v>
      </c>
      <c r="DD168" s="36" t="str">
        <f>'1'!LB168</f>
        <v/>
      </c>
      <c r="DE168" s="36" t="str">
        <f>'1'!LC168</f>
        <v/>
      </c>
      <c r="DF168" s="233" t="str">
        <f t="shared" si="214"/>
        <v>#REF!</v>
      </c>
      <c r="DG168" s="24" t="str">
        <f t="shared" ref="DG168:DI168" si="670">#REF!</f>
        <v>#REF!</v>
      </c>
      <c r="DH168" s="24" t="str">
        <f t="shared" si="670"/>
        <v>#REF!</v>
      </c>
      <c r="DI168" s="24" t="str">
        <f t="shared" si="670"/>
        <v>#REF!</v>
      </c>
      <c r="DJ168" s="236" t="str">
        <f t="shared" si="216"/>
        <v>#REF!</v>
      </c>
      <c r="DK168" s="36" t="str">
        <f t="shared" ref="DK168:DM168" si="671">#REF!</f>
        <v>#REF!</v>
      </c>
      <c r="DL168" s="36" t="str">
        <f t="shared" si="671"/>
        <v>#REF!</v>
      </c>
      <c r="DM168" s="36" t="str">
        <f t="shared" si="671"/>
        <v>#REF!</v>
      </c>
      <c r="DN168" s="159" t="str">
        <f t="shared" si="218"/>
        <v>#REF!</v>
      </c>
      <c r="DO168" s="24" t="str">
        <f t="shared" ref="DO168:DQ168" si="672">#REF!</f>
        <v>#REF!</v>
      </c>
      <c r="DP168" s="24" t="str">
        <f t="shared" si="672"/>
        <v>#REF!</v>
      </c>
      <c r="DQ168" s="24" t="str">
        <f t="shared" si="672"/>
        <v>#REF!</v>
      </c>
      <c r="DR168" s="209" t="str">
        <f t="shared" si="220"/>
        <v>#REF!</v>
      </c>
      <c r="DS168" s="210" t="str">
        <f t="shared" si="13"/>
        <v>#REF!</v>
      </c>
      <c r="DT168" s="210" t="str">
        <f t="shared" ref="DT168:DU168" si="673">#REF!</f>
        <v>#REF!</v>
      </c>
      <c r="DU168" s="210" t="str">
        <f t="shared" si="673"/>
        <v>#REF!</v>
      </c>
    </row>
    <row r="169" ht="15.75" customHeight="1">
      <c r="A169" s="228">
        <f>'1'!A169</f>
        <v>46269</v>
      </c>
      <c r="B169" s="229" t="str">
        <f>'1'!B169</f>
        <v>金</v>
      </c>
      <c r="C169" s="232">
        <f>'1'!C169</f>
        <v>0</v>
      </c>
      <c r="D169" s="233">
        <f>'1'!G169</f>
        <v>1</v>
      </c>
      <c r="E169" s="27">
        <f>'1'!H169</f>
        <v>0</v>
      </c>
      <c r="F169" s="230" t="str">
        <f>'1'!J169</f>
        <v/>
      </c>
      <c r="G169" s="230" t="str">
        <f>'1'!K169</f>
        <v/>
      </c>
      <c r="H169" s="236">
        <f>'1'!W169</f>
        <v>1</v>
      </c>
      <c r="I169" s="39">
        <f>'1'!X169</f>
        <v>0</v>
      </c>
      <c r="J169" s="231" t="str">
        <f>'1'!Z169</f>
        <v/>
      </c>
      <c r="K169" s="231" t="str">
        <f>'1'!AA169</f>
        <v/>
      </c>
      <c r="L169" s="233">
        <f>'1'!AM169</f>
        <v>2</v>
      </c>
      <c r="M169" s="27">
        <f>'1'!AN169</f>
        <v>0</v>
      </c>
      <c r="N169" s="230" t="str">
        <f>'1'!AP169</f>
        <v/>
      </c>
      <c r="O169" s="230" t="str">
        <f>'1'!AQ169</f>
        <v/>
      </c>
      <c r="P169" s="236">
        <f>'1'!BC169</f>
        <v>4</v>
      </c>
      <c r="Q169" s="39">
        <f>'1'!BD169</f>
        <v>0</v>
      </c>
      <c r="R169" s="231" t="str">
        <f>'1'!BF169</f>
        <v/>
      </c>
      <c r="S169" s="231" t="str">
        <f>'1'!BG169</f>
        <v/>
      </c>
      <c r="T169" s="233">
        <f>'1'!BS169</f>
        <v>4</v>
      </c>
      <c r="U169" s="27">
        <f>'1'!BT169</f>
        <v>0</v>
      </c>
      <c r="V169" s="230" t="str">
        <f>'1'!BV169</f>
        <v/>
      </c>
      <c r="W169" s="230" t="str">
        <f>'1'!BW169</f>
        <v/>
      </c>
      <c r="X169" s="236">
        <f>'1'!CI169</f>
        <v>2</v>
      </c>
      <c r="Y169" s="39">
        <f>'1'!CJ169</f>
        <v>0</v>
      </c>
      <c r="Z169" s="231" t="str">
        <f>'1'!CL169</f>
        <v/>
      </c>
      <c r="AA169" s="231" t="str">
        <f>'1'!CM169</f>
        <v/>
      </c>
      <c r="AB169" s="233">
        <f>'1'!CY169</f>
        <v>2</v>
      </c>
      <c r="AC169" s="27">
        <f>'1'!CZ169</f>
        <v>0</v>
      </c>
      <c r="AD169" s="226" t="str">
        <f>'1'!DB169</f>
        <v/>
      </c>
      <c r="AE169" s="230" t="str">
        <f>'1'!DC169</f>
        <v/>
      </c>
      <c r="AF169" s="236">
        <f>'1'!DO169</f>
        <v>2</v>
      </c>
      <c r="AG169" s="39">
        <f>'1'!DP169</f>
        <v>0</v>
      </c>
      <c r="AH169" s="231" t="str">
        <f>'1'!DR169</f>
        <v/>
      </c>
      <c r="AI169" s="231" t="str">
        <f>'1'!DS169</f>
        <v/>
      </c>
      <c r="AJ169" s="233">
        <f>'1'!EE169</f>
        <v>5</v>
      </c>
      <c r="AK169" s="27">
        <f>'1'!EF169</f>
        <v>0</v>
      </c>
      <c r="AL169" s="230" t="str">
        <f>'1'!EH169</f>
        <v/>
      </c>
      <c r="AM169" s="230" t="str">
        <f>'1'!EI169</f>
        <v/>
      </c>
      <c r="AN169" s="236">
        <f>'1'!EU169</f>
        <v>19</v>
      </c>
      <c r="AO169" s="39">
        <f>'1'!EV169</f>
        <v>0</v>
      </c>
      <c r="AP169" s="231" t="str">
        <f>'1'!EX169</f>
        <v/>
      </c>
      <c r="AQ169" s="231" t="str">
        <f>'1'!EY169</f>
        <v/>
      </c>
      <c r="AR169" s="233">
        <f>'1'!FK169</f>
        <v>4</v>
      </c>
      <c r="AS169" s="27">
        <f>'1'!FL169</f>
        <v>0</v>
      </c>
      <c r="AT169" s="230" t="str">
        <f>'1'!FN169</f>
        <v/>
      </c>
      <c r="AU169" s="230" t="str">
        <f>'1'!FO169</f>
        <v/>
      </c>
      <c r="AV169" s="236">
        <f>'1'!GA169</f>
        <v>2</v>
      </c>
      <c r="AW169" s="39">
        <f>'1'!GB169</f>
        <v>0</v>
      </c>
      <c r="AX169" s="231" t="str">
        <f>'1'!GD169</f>
        <v/>
      </c>
      <c r="AY169" s="231" t="str">
        <f>'1'!GE169</f>
        <v/>
      </c>
      <c r="AZ169" s="233">
        <f>'1'!GQ169</f>
        <v>3</v>
      </c>
      <c r="BA169" s="27">
        <f>'1'!GR169</f>
        <v>0</v>
      </c>
      <c r="BB169" s="230" t="str">
        <f>'1'!GT169</f>
        <v/>
      </c>
      <c r="BC169" s="230" t="str">
        <f>'1'!GU169</f>
        <v/>
      </c>
      <c r="BD169" s="236">
        <f>'1'!HG169</f>
        <v>5</v>
      </c>
      <c r="BE169" s="39">
        <f>'1'!HH169</f>
        <v>0</v>
      </c>
      <c r="BF169" s="231" t="str">
        <f>'1'!HJ169</f>
        <v/>
      </c>
      <c r="BG169" s="231" t="str">
        <f>'1'!HK169</f>
        <v/>
      </c>
      <c r="BH169" s="233" t="str">
        <f>'1'!HW169</f>
        <v/>
      </c>
      <c r="BI169" s="27">
        <f>'1'!HX169</f>
        <v>0</v>
      </c>
      <c r="BJ169" s="230" t="str">
        <f>'1'!HZ169</f>
        <v/>
      </c>
      <c r="BK169" s="230" t="str">
        <f>'1'!IA169</f>
        <v/>
      </c>
      <c r="BL169" s="236" t="str">
        <f>'1'!IM169</f>
        <v/>
      </c>
      <c r="BM169" s="39">
        <f>'1'!IN169</f>
        <v>0</v>
      </c>
      <c r="BN169" s="231" t="str">
        <f>'1'!IP169</f>
        <v/>
      </c>
      <c r="BO169" s="231" t="str">
        <f>'1'!IQ169</f>
        <v/>
      </c>
      <c r="BP169" s="233" t="str">
        <f>'1'!JC169</f>
        <v/>
      </c>
      <c r="BQ169" s="27">
        <f>'1'!JD169</f>
        <v>0</v>
      </c>
      <c r="BR169" s="230" t="str">
        <f>'1'!JF169</f>
        <v/>
      </c>
      <c r="BS169" s="230" t="str">
        <f>'1'!JG169</f>
        <v/>
      </c>
      <c r="BT169" s="236" t="str">
        <f>'1'!JS169</f>
        <v/>
      </c>
      <c r="BU169" s="39">
        <f>'1'!JT169</f>
        <v>0</v>
      </c>
      <c r="BV169" s="231" t="str">
        <f>'1'!JV169</f>
        <v/>
      </c>
      <c r="BW169" s="231" t="str">
        <f>'1'!JW169</f>
        <v/>
      </c>
      <c r="BX169" s="233" t="str">
        <f>'1'!KI169</f>
        <v/>
      </c>
      <c r="BY169" s="27">
        <f>'1'!KJ169</f>
        <v>0</v>
      </c>
      <c r="BZ169" s="230" t="str">
        <f>'1'!KL169</f>
        <v/>
      </c>
      <c r="CA169" s="230" t="str">
        <f>'1'!KM169</f>
        <v/>
      </c>
      <c r="CB169" s="236" t="str">
        <f>'1'!KY169</f>
        <v/>
      </c>
      <c r="CC169" s="39">
        <f>'1'!KZ169</f>
        <v>0</v>
      </c>
      <c r="CD169" s="231" t="str">
        <f>'1'!LB169</f>
        <v/>
      </c>
      <c r="CE169" s="231" t="str">
        <f>'1'!LC169</f>
        <v/>
      </c>
      <c r="CF169" s="231"/>
      <c r="CG169" s="231"/>
      <c r="CH169" s="233" t="str">
        <f t="shared" si="208"/>
        <v/>
      </c>
      <c r="CI169" s="26">
        <f>'1'!HX169</f>
        <v>0</v>
      </c>
      <c r="CJ169" s="24" t="str">
        <f>'1'!HZ169</f>
        <v/>
      </c>
      <c r="CK169" s="234" t="str">
        <f>'1'!IA169</f>
        <v/>
      </c>
      <c r="CL169" s="236" t="str">
        <f t="shared" si="209"/>
        <v/>
      </c>
      <c r="CM169" s="38">
        <f>'1'!IN169</f>
        <v>0</v>
      </c>
      <c r="CN169" s="36" t="str">
        <f>'1'!IP169</f>
        <v/>
      </c>
      <c r="CO169" s="235" t="str">
        <f>'1'!IQ169</f>
        <v/>
      </c>
      <c r="CP169" s="233" t="str">
        <f t="shared" si="210"/>
        <v/>
      </c>
      <c r="CQ169" s="26">
        <f>'1'!JD169</f>
        <v>0</v>
      </c>
      <c r="CR169" s="24" t="str">
        <f>'1'!JF169</f>
        <v/>
      </c>
      <c r="CS169" s="234" t="str">
        <f>'1'!JG169</f>
        <v/>
      </c>
      <c r="CT169" s="236" t="str">
        <f t="shared" si="211"/>
        <v/>
      </c>
      <c r="CU169" s="38">
        <f>'1'!JT169</f>
        <v>0</v>
      </c>
      <c r="CV169" s="36" t="str">
        <f>'1'!JV169</f>
        <v/>
      </c>
      <c r="CW169" s="235" t="str">
        <f>'1'!JW169</f>
        <v/>
      </c>
      <c r="CX169" s="233" t="str">
        <f t="shared" si="212"/>
        <v>#REF!</v>
      </c>
      <c r="CY169" s="24">
        <f>'1'!KJ169</f>
        <v>0</v>
      </c>
      <c r="CZ169" s="24" t="str">
        <f>'1'!KL169</f>
        <v/>
      </c>
      <c r="DA169" s="24" t="str">
        <f>'1'!KM169</f>
        <v/>
      </c>
      <c r="DB169" s="236" t="str">
        <f t="shared" si="213"/>
        <v>#REF!</v>
      </c>
      <c r="DC169" s="36">
        <f>'1'!KZ169</f>
        <v>0</v>
      </c>
      <c r="DD169" s="36" t="str">
        <f>'1'!LB169</f>
        <v/>
      </c>
      <c r="DE169" s="36" t="str">
        <f>'1'!LC169</f>
        <v/>
      </c>
      <c r="DF169" s="233" t="str">
        <f t="shared" si="214"/>
        <v>#REF!</v>
      </c>
      <c r="DG169" s="24" t="str">
        <f t="shared" ref="DG169:DI169" si="674">#REF!</f>
        <v>#REF!</v>
      </c>
      <c r="DH169" s="24" t="str">
        <f t="shared" si="674"/>
        <v>#REF!</v>
      </c>
      <c r="DI169" s="24" t="str">
        <f t="shared" si="674"/>
        <v>#REF!</v>
      </c>
      <c r="DJ169" s="236" t="str">
        <f t="shared" si="216"/>
        <v>#REF!</v>
      </c>
      <c r="DK169" s="36" t="str">
        <f t="shared" ref="DK169:DM169" si="675">#REF!</f>
        <v>#REF!</v>
      </c>
      <c r="DL169" s="36" t="str">
        <f t="shared" si="675"/>
        <v>#REF!</v>
      </c>
      <c r="DM169" s="36" t="str">
        <f t="shared" si="675"/>
        <v>#REF!</v>
      </c>
      <c r="DN169" s="159" t="str">
        <f t="shared" si="218"/>
        <v>#REF!</v>
      </c>
      <c r="DO169" s="24" t="str">
        <f t="shared" ref="DO169:DQ169" si="676">#REF!</f>
        <v>#REF!</v>
      </c>
      <c r="DP169" s="24" t="str">
        <f t="shared" si="676"/>
        <v>#REF!</v>
      </c>
      <c r="DQ169" s="24" t="str">
        <f t="shared" si="676"/>
        <v>#REF!</v>
      </c>
      <c r="DR169" s="209" t="str">
        <f t="shared" si="220"/>
        <v>#REF!</v>
      </c>
      <c r="DS169" s="210" t="str">
        <f t="shared" si="13"/>
        <v>#REF!</v>
      </c>
      <c r="DT169" s="210" t="str">
        <f t="shared" ref="DT169:DU169" si="677">#REF!</f>
        <v>#REF!</v>
      </c>
      <c r="DU169" s="210" t="str">
        <f t="shared" si="677"/>
        <v>#REF!</v>
      </c>
    </row>
    <row r="170" ht="15.75" customHeight="1">
      <c r="A170" s="228">
        <f>'1'!A170</f>
        <v>46270</v>
      </c>
      <c r="B170" s="229" t="str">
        <f>'1'!B170</f>
        <v>土</v>
      </c>
      <c r="C170" s="232">
        <f>'1'!C170</f>
        <v>0</v>
      </c>
      <c r="D170" s="233">
        <f>'1'!G170</f>
        <v>1</v>
      </c>
      <c r="E170" s="27">
        <f>'1'!H170</f>
        <v>0</v>
      </c>
      <c r="F170" s="230" t="str">
        <f>'1'!J170</f>
        <v/>
      </c>
      <c r="G170" s="230" t="str">
        <f>'1'!K170</f>
        <v/>
      </c>
      <c r="H170" s="236">
        <f>'1'!W170</f>
        <v>1</v>
      </c>
      <c r="I170" s="39">
        <f>'1'!X170</f>
        <v>0</v>
      </c>
      <c r="J170" s="231" t="str">
        <f>'1'!Z170</f>
        <v/>
      </c>
      <c r="K170" s="231" t="str">
        <f>'1'!AA170</f>
        <v/>
      </c>
      <c r="L170" s="233">
        <f>'1'!AM170</f>
        <v>2</v>
      </c>
      <c r="M170" s="27">
        <f>'1'!AN170</f>
        <v>0</v>
      </c>
      <c r="N170" s="230" t="str">
        <f>'1'!AP170</f>
        <v/>
      </c>
      <c r="O170" s="230" t="str">
        <f>'1'!AQ170</f>
        <v/>
      </c>
      <c r="P170" s="236">
        <f>'1'!BC170</f>
        <v>4</v>
      </c>
      <c r="Q170" s="39">
        <f>'1'!BD170</f>
        <v>0</v>
      </c>
      <c r="R170" s="231" t="str">
        <f>'1'!BF170</f>
        <v/>
      </c>
      <c r="S170" s="231" t="str">
        <f>'1'!BG170</f>
        <v/>
      </c>
      <c r="T170" s="233">
        <f>'1'!BS170</f>
        <v>4</v>
      </c>
      <c r="U170" s="27">
        <f>'1'!BT170</f>
        <v>0</v>
      </c>
      <c r="V170" s="230" t="str">
        <f>'1'!BV170</f>
        <v/>
      </c>
      <c r="W170" s="230" t="str">
        <f>'1'!BW170</f>
        <v/>
      </c>
      <c r="X170" s="236">
        <f>'1'!CI170</f>
        <v>2</v>
      </c>
      <c r="Y170" s="39">
        <f>'1'!CJ170</f>
        <v>0</v>
      </c>
      <c r="Z170" s="231" t="str">
        <f>'1'!CL170</f>
        <v/>
      </c>
      <c r="AA170" s="231" t="str">
        <f>'1'!CM170</f>
        <v/>
      </c>
      <c r="AB170" s="233">
        <f>'1'!CY170</f>
        <v>2</v>
      </c>
      <c r="AC170" s="27">
        <f>'1'!CZ170</f>
        <v>0</v>
      </c>
      <c r="AD170" s="226" t="str">
        <f>'1'!DB170</f>
        <v/>
      </c>
      <c r="AE170" s="230" t="str">
        <f>'1'!DC170</f>
        <v/>
      </c>
      <c r="AF170" s="236">
        <f>'1'!DO170</f>
        <v>2</v>
      </c>
      <c r="AG170" s="39">
        <f>'1'!DP170</f>
        <v>0</v>
      </c>
      <c r="AH170" s="231" t="str">
        <f>'1'!DR170</f>
        <v/>
      </c>
      <c r="AI170" s="231" t="str">
        <f>'1'!DS170</f>
        <v/>
      </c>
      <c r="AJ170" s="233">
        <f>'1'!EE170</f>
        <v>5</v>
      </c>
      <c r="AK170" s="27">
        <f>'1'!EF170</f>
        <v>0</v>
      </c>
      <c r="AL170" s="230" t="str">
        <f>'1'!EH170</f>
        <v/>
      </c>
      <c r="AM170" s="230" t="str">
        <f>'1'!EI170</f>
        <v/>
      </c>
      <c r="AN170" s="236">
        <f>'1'!EU170</f>
        <v>19</v>
      </c>
      <c r="AO170" s="39">
        <f>'1'!EV170</f>
        <v>0</v>
      </c>
      <c r="AP170" s="231" t="str">
        <f>'1'!EX170</f>
        <v/>
      </c>
      <c r="AQ170" s="231" t="str">
        <f>'1'!EY170</f>
        <v/>
      </c>
      <c r="AR170" s="233">
        <f>'1'!FK170</f>
        <v>4</v>
      </c>
      <c r="AS170" s="27">
        <f>'1'!FL170</f>
        <v>0</v>
      </c>
      <c r="AT170" s="230" t="str">
        <f>'1'!FN170</f>
        <v/>
      </c>
      <c r="AU170" s="230" t="str">
        <f>'1'!FO170</f>
        <v/>
      </c>
      <c r="AV170" s="236">
        <f>'1'!GA170</f>
        <v>2</v>
      </c>
      <c r="AW170" s="39">
        <f>'1'!GB170</f>
        <v>0</v>
      </c>
      <c r="AX170" s="231" t="str">
        <f>'1'!GD170</f>
        <v/>
      </c>
      <c r="AY170" s="231" t="str">
        <f>'1'!GE170</f>
        <v/>
      </c>
      <c r="AZ170" s="233">
        <f>'1'!GQ170</f>
        <v>3</v>
      </c>
      <c r="BA170" s="27">
        <f>'1'!GR170</f>
        <v>0</v>
      </c>
      <c r="BB170" s="230" t="str">
        <f>'1'!GT170</f>
        <v/>
      </c>
      <c r="BC170" s="230" t="str">
        <f>'1'!GU170</f>
        <v/>
      </c>
      <c r="BD170" s="236">
        <f>'1'!HG170</f>
        <v>5</v>
      </c>
      <c r="BE170" s="39">
        <f>'1'!HH170</f>
        <v>0</v>
      </c>
      <c r="BF170" s="231" t="str">
        <f>'1'!HJ170</f>
        <v/>
      </c>
      <c r="BG170" s="231" t="str">
        <f>'1'!HK170</f>
        <v/>
      </c>
      <c r="BH170" s="233" t="str">
        <f>'1'!HW170</f>
        <v/>
      </c>
      <c r="BI170" s="27">
        <f>'1'!HX170</f>
        <v>0</v>
      </c>
      <c r="BJ170" s="230" t="str">
        <f>'1'!HZ170</f>
        <v/>
      </c>
      <c r="BK170" s="230" t="str">
        <f>'1'!IA170</f>
        <v/>
      </c>
      <c r="BL170" s="236" t="str">
        <f>'1'!IM170</f>
        <v/>
      </c>
      <c r="BM170" s="39">
        <f>'1'!IN170</f>
        <v>0</v>
      </c>
      <c r="BN170" s="231" t="str">
        <f>'1'!IP170</f>
        <v/>
      </c>
      <c r="BO170" s="231" t="str">
        <f>'1'!IQ170</f>
        <v/>
      </c>
      <c r="BP170" s="233" t="str">
        <f>'1'!JC170</f>
        <v/>
      </c>
      <c r="BQ170" s="27">
        <f>'1'!JD170</f>
        <v>0</v>
      </c>
      <c r="BR170" s="230" t="str">
        <f>'1'!JF170</f>
        <v/>
      </c>
      <c r="BS170" s="230" t="str">
        <f>'1'!JG170</f>
        <v/>
      </c>
      <c r="BT170" s="236" t="str">
        <f>'1'!JS170</f>
        <v/>
      </c>
      <c r="BU170" s="39">
        <f>'1'!JT170</f>
        <v>0</v>
      </c>
      <c r="BV170" s="231" t="str">
        <f>'1'!JV170</f>
        <v/>
      </c>
      <c r="BW170" s="231" t="str">
        <f>'1'!JW170</f>
        <v/>
      </c>
      <c r="BX170" s="233" t="str">
        <f>'1'!KI170</f>
        <v/>
      </c>
      <c r="BY170" s="27">
        <f>'1'!KJ170</f>
        <v>0</v>
      </c>
      <c r="BZ170" s="230" t="str">
        <f>'1'!KL170</f>
        <v/>
      </c>
      <c r="CA170" s="230" t="str">
        <f>'1'!KM170</f>
        <v/>
      </c>
      <c r="CB170" s="236" t="str">
        <f>'1'!KY170</f>
        <v/>
      </c>
      <c r="CC170" s="39">
        <f>'1'!KZ170</f>
        <v>0</v>
      </c>
      <c r="CD170" s="231" t="str">
        <f>'1'!LB170</f>
        <v/>
      </c>
      <c r="CE170" s="231" t="str">
        <f>'1'!LC170</f>
        <v/>
      </c>
      <c r="CF170" s="231"/>
      <c r="CG170" s="231"/>
      <c r="CH170" s="233" t="str">
        <f t="shared" si="208"/>
        <v/>
      </c>
      <c r="CI170" s="26">
        <f>'1'!HX170</f>
        <v>0</v>
      </c>
      <c r="CJ170" s="24" t="str">
        <f>'1'!HZ170</f>
        <v/>
      </c>
      <c r="CK170" s="234" t="str">
        <f>'1'!IA170</f>
        <v/>
      </c>
      <c r="CL170" s="236" t="str">
        <f t="shared" si="209"/>
        <v/>
      </c>
      <c r="CM170" s="38">
        <f>'1'!IN170</f>
        <v>0</v>
      </c>
      <c r="CN170" s="36" t="str">
        <f>'1'!IP170</f>
        <v/>
      </c>
      <c r="CO170" s="235" t="str">
        <f>'1'!IQ170</f>
        <v/>
      </c>
      <c r="CP170" s="233" t="str">
        <f t="shared" si="210"/>
        <v/>
      </c>
      <c r="CQ170" s="26">
        <f>'1'!JD170</f>
        <v>0</v>
      </c>
      <c r="CR170" s="24" t="str">
        <f>'1'!JF170</f>
        <v/>
      </c>
      <c r="CS170" s="234" t="str">
        <f>'1'!JG170</f>
        <v/>
      </c>
      <c r="CT170" s="236" t="str">
        <f t="shared" si="211"/>
        <v/>
      </c>
      <c r="CU170" s="38">
        <f>'1'!JT170</f>
        <v>0</v>
      </c>
      <c r="CV170" s="36" t="str">
        <f>'1'!JV170</f>
        <v/>
      </c>
      <c r="CW170" s="235" t="str">
        <f>'1'!JW170</f>
        <v/>
      </c>
      <c r="CX170" s="233" t="str">
        <f t="shared" si="212"/>
        <v>#REF!</v>
      </c>
      <c r="CY170" s="24">
        <f>'1'!KJ170</f>
        <v>0</v>
      </c>
      <c r="CZ170" s="24" t="str">
        <f>'1'!KL170</f>
        <v/>
      </c>
      <c r="DA170" s="24" t="str">
        <f>'1'!KM170</f>
        <v/>
      </c>
      <c r="DB170" s="236" t="str">
        <f t="shared" si="213"/>
        <v>#REF!</v>
      </c>
      <c r="DC170" s="36">
        <f>'1'!KZ170</f>
        <v>0</v>
      </c>
      <c r="DD170" s="36" t="str">
        <f>'1'!LB170</f>
        <v/>
      </c>
      <c r="DE170" s="36" t="str">
        <f>'1'!LC170</f>
        <v/>
      </c>
      <c r="DF170" s="233" t="str">
        <f t="shared" si="214"/>
        <v>#REF!</v>
      </c>
      <c r="DG170" s="24" t="str">
        <f t="shared" ref="DG170:DI170" si="678">#REF!</f>
        <v>#REF!</v>
      </c>
      <c r="DH170" s="24" t="str">
        <f t="shared" si="678"/>
        <v>#REF!</v>
      </c>
      <c r="DI170" s="24" t="str">
        <f t="shared" si="678"/>
        <v>#REF!</v>
      </c>
      <c r="DJ170" s="236" t="str">
        <f t="shared" si="216"/>
        <v>#REF!</v>
      </c>
      <c r="DK170" s="36" t="str">
        <f t="shared" ref="DK170:DM170" si="679">#REF!</f>
        <v>#REF!</v>
      </c>
      <c r="DL170" s="36" t="str">
        <f t="shared" si="679"/>
        <v>#REF!</v>
      </c>
      <c r="DM170" s="36" t="str">
        <f t="shared" si="679"/>
        <v>#REF!</v>
      </c>
      <c r="DN170" s="159" t="str">
        <f t="shared" si="218"/>
        <v>#REF!</v>
      </c>
      <c r="DO170" s="24" t="str">
        <f t="shared" ref="DO170:DQ170" si="680">#REF!</f>
        <v>#REF!</v>
      </c>
      <c r="DP170" s="24" t="str">
        <f t="shared" si="680"/>
        <v>#REF!</v>
      </c>
      <c r="DQ170" s="24" t="str">
        <f t="shared" si="680"/>
        <v>#REF!</v>
      </c>
      <c r="DR170" s="209" t="str">
        <f t="shared" si="220"/>
        <v>#REF!</v>
      </c>
      <c r="DS170" s="210" t="str">
        <f t="shared" si="13"/>
        <v>#REF!</v>
      </c>
      <c r="DT170" s="210" t="str">
        <f t="shared" ref="DT170:DU170" si="681">#REF!</f>
        <v>#REF!</v>
      </c>
      <c r="DU170" s="210" t="str">
        <f t="shared" si="681"/>
        <v>#REF!</v>
      </c>
    </row>
    <row r="171" ht="15.75" customHeight="1">
      <c r="A171" s="228">
        <f>'1'!A171</f>
        <v>46271</v>
      </c>
      <c r="B171" s="229" t="str">
        <f>'1'!B171</f>
        <v>日</v>
      </c>
      <c r="C171" s="232">
        <f>'1'!C171</f>
        <v>0</v>
      </c>
      <c r="D171" s="233">
        <f>'1'!G171</f>
        <v>1</v>
      </c>
      <c r="E171" s="27">
        <f>'1'!H171</f>
        <v>0</v>
      </c>
      <c r="F171" s="230" t="str">
        <f>'1'!J171</f>
        <v/>
      </c>
      <c r="G171" s="230" t="str">
        <f>'1'!K171</f>
        <v/>
      </c>
      <c r="H171" s="236">
        <f>'1'!W171</f>
        <v>1</v>
      </c>
      <c r="I171" s="39">
        <f>'1'!X171</f>
        <v>0</v>
      </c>
      <c r="J171" s="231" t="str">
        <f>'1'!Z171</f>
        <v/>
      </c>
      <c r="K171" s="231" t="str">
        <f>'1'!AA171</f>
        <v/>
      </c>
      <c r="L171" s="233">
        <f>'1'!AM171</f>
        <v>2</v>
      </c>
      <c r="M171" s="27">
        <f>'1'!AN171</f>
        <v>0</v>
      </c>
      <c r="N171" s="230" t="str">
        <f>'1'!AP171</f>
        <v/>
      </c>
      <c r="O171" s="230" t="str">
        <f>'1'!AQ171</f>
        <v/>
      </c>
      <c r="P171" s="236">
        <f>'1'!BC171</f>
        <v>4</v>
      </c>
      <c r="Q171" s="39">
        <f>'1'!BD171</f>
        <v>0</v>
      </c>
      <c r="R171" s="231" t="str">
        <f>'1'!BF171</f>
        <v/>
      </c>
      <c r="S171" s="231" t="str">
        <f>'1'!BG171</f>
        <v/>
      </c>
      <c r="T171" s="233">
        <f>'1'!BS171</f>
        <v>4</v>
      </c>
      <c r="U171" s="27">
        <f>'1'!BT171</f>
        <v>0</v>
      </c>
      <c r="V171" s="230" t="str">
        <f>'1'!BV171</f>
        <v/>
      </c>
      <c r="W171" s="230" t="str">
        <f>'1'!BW171</f>
        <v/>
      </c>
      <c r="X171" s="236">
        <f>'1'!CI171</f>
        <v>2</v>
      </c>
      <c r="Y171" s="39">
        <f>'1'!CJ171</f>
        <v>0</v>
      </c>
      <c r="Z171" s="231" t="str">
        <f>'1'!CL171</f>
        <v/>
      </c>
      <c r="AA171" s="231" t="str">
        <f>'1'!CM171</f>
        <v/>
      </c>
      <c r="AB171" s="233">
        <f>'1'!CY171</f>
        <v>2</v>
      </c>
      <c r="AC171" s="27">
        <f>'1'!CZ171</f>
        <v>0</v>
      </c>
      <c r="AD171" s="226" t="str">
        <f>'1'!DB171</f>
        <v/>
      </c>
      <c r="AE171" s="230" t="str">
        <f>'1'!DC171</f>
        <v/>
      </c>
      <c r="AF171" s="236">
        <f>'1'!DO171</f>
        <v>2</v>
      </c>
      <c r="AG171" s="39">
        <f>'1'!DP171</f>
        <v>0</v>
      </c>
      <c r="AH171" s="231" t="str">
        <f>'1'!DR171</f>
        <v/>
      </c>
      <c r="AI171" s="231" t="str">
        <f>'1'!DS171</f>
        <v/>
      </c>
      <c r="AJ171" s="233">
        <f>'1'!EE171</f>
        <v>5</v>
      </c>
      <c r="AK171" s="27">
        <f>'1'!EF171</f>
        <v>0</v>
      </c>
      <c r="AL171" s="230" t="str">
        <f>'1'!EH171</f>
        <v/>
      </c>
      <c r="AM171" s="230" t="str">
        <f>'1'!EI171</f>
        <v/>
      </c>
      <c r="AN171" s="236">
        <f>'1'!EU171</f>
        <v>19</v>
      </c>
      <c r="AO171" s="39">
        <f>'1'!EV171</f>
        <v>0</v>
      </c>
      <c r="AP171" s="231" t="str">
        <f>'1'!EX171</f>
        <v/>
      </c>
      <c r="AQ171" s="231" t="str">
        <f>'1'!EY171</f>
        <v/>
      </c>
      <c r="AR171" s="233">
        <f>'1'!FK171</f>
        <v>4</v>
      </c>
      <c r="AS171" s="27">
        <f>'1'!FL171</f>
        <v>0</v>
      </c>
      <c r="AT171" s="230" t="str">
        <f>'1'!FN171</f>
        <v/>
      </c>
      <c r="AU171" s="230" t="str">
        <f>'1'!FO171</f>
        <v/>
      </c>
      <c r="AV171" s="236">
        <f>'1'!GA171</f>
        <v>2</v>
      </c>
      <c r="AW171" s="39">
        <f>'1'!GB171</f>
        <v>0</v>
      </c>
      <c r="AX171" s="231" t="str">
        <f>'1'!GD171</f>
        <v/>
      </c>
      <c r="AY171" s="231" t="str">
        <f>'1'!GE171</f>
        <v/>
      </c>
      <c r="AZ171" s="233">
        <f>'1'!GQ171</f>
        <v>3</v>
      </c>
      <c r="BA171" s="27">
        <f>'1'!GR171</f>
        <v>0</v>
      </c>
      <c r="BB171" s="230" t="str">
        <f>'1'!GT171</f>
        <v/>
      </c>
      <c r="BC171" s="230" t="str">
        <f>'1'!GU171</f>
        <v/>
      </c>
      <c r="BD171" s="236">
        <f>'1'!HG171</f>
        <v>5</v>
      </c>
      <c r="BE171" s="39">
        <f>'1'!HH171</f>
        <v>0</v>
      </c>
      <c r="BF171" s="231" t="str">
        <f>'1'!HJ171</f>
        <v/>
      </c>
      <c r="BG171" s="231" t="str">
        <f>'1'!HK171</f>
        <v/>
      </c>
      <c r="BH171" s="233" t="str">
        <f>'1'!HW171</f>
        <v/>
      </c>
      <c r="BI171" s="27">
        <f>'1'!HX171</f>
        <v>0</v>
      </c>
      <c r="BJ171" s="230" t="str">
        <f>'1'!HZ171</f>
        <v/>
      </c>
      <c r="BK171" s="230" t="str">
        <f>'1'!IA171</f>
        <v/>
      </c>
      <c r="BL171" s="236" t="str">
        <f>'1'!IM171</f>
        <v/>
      </c>
      <c r="BM171" s="39">
        <f>'1'!IN171</f>
        <v>0</v>
      </c>
      <c r="BN171" s="231" t="str">
        <f>'1'!IP171</f>
        <v/>
      </c>
      <c r="BO171" s="231" t="str">
        <f>'1'!IQ171</f>
        <v/>
      </c>
      <c r="BP171" s="233" t="str">
        <f>'1'!JC171</f>
        <v/>
      </c>
      <c r="BQ171" s="27">
        <f>'1'!JD171</f>
        <v>0</v>
      </c>
      <c r="BR171" s="230" t="str">
        <f>'1'!JF171</f>
        <v/>
      </c>
      <c r="BS171" s="230" t="str">
        <f>'1'!JG171</f>
        <v/>
      </c>
      <c r="BT171" s="236" t="str">
        <f>'1'!JS171</f>
        <v/>
      </c>
      <c r="BU171" s="39">
        <f>'1'!JT171</f>
        <v>0</v>
      </c>
      <c r="BV171" s="231" t="str">
        <f>'1'!JV171</f>
        <v/>
      </c>
      <c r="BW171" s="231" t="str">
        <f>'1'!JW171</f>
        <v/>
      </c>
      <c r="BX171" s="233" t="str">
        <f>'1'!KI171</f>
        <v/>
      </c>
      <c r="BY171" s="27">
        <f>'1'!KJ171</f>
        <v>0</v>
      </c>
      <c r="BZ171" s="230" t="str">
        <f>'1'!KL171</f>
        <v/>
      </c>
      <c r="CA171" s="230" t="str">
        <f>'1'!KM171</f>
        <v/>
      </c>
      <c r="CB171" s="236" t="str">
        <f>'1'!KY171</f>
        <v/>
      </c>
      <c r="CC171" s="39">
        <f>'1'!KZ171</f>
        <v>0</v>
      </c>
      <c r="CD171" s="231" t="str">
        <f>'1'!LB171</f>
        <v/>
      </c>
      <c r="CE171" s="231" t="str">
        <f>'1'!LC171</f>
        <v/>
      </c>
      <c r="CF171" s="231"/>
      <c r="CG171" s="231"/>
      <c r="CH171" s="233" t="str">
        <f t="shared" si="208"/>
        <v/>
      </c>
      <c r="CI171" s="26">
        <f>'1'!HX171</f>
        <v>0</v>
      </c>
      <c r="CJ171" s="24" t="str">
        <f>'1'!HZ171</f>
        <v/>
      </c>
      <c r="CK171" s="234" t="str">
        <f>'1'!IA171</f>
        <v/>
      </c>
      <c r="CL171" s="236" t="str">
        <f t="shared" si="209"/>
        <v/>
      </c>
      <c r="CM171" s="38">
        <f>'1'!IN171</f>
        <v>0</v>
      </c>
      <c r="CN171" s="36" t="str">
        <f>'1'!IP171</f>
        <v/>
      </c>
      <c r="CO171" s="235" t="str">
        <f>'1'!IQ171</f>
        <v/>
      </c>
      <c r="CP171" s="233" t="str">
        <f t="shared" si="210"/>
        <v/>
      </c>
      <c r="CQ171" s="26">
        <f>'1'!JD171</f>
        <v>0</v>
      </c>
      <c r="CR171" s="24" t="str">
        <f>'1'!JF171</f>
        <v/>
      </c>
      <c r="CS171" s="234" t="str">
        <f>'1'!JG171</f>
        <v/>
      </c>
      <c r="CT171" s="236" t="str">
        <f t="shared" si="211"/>
        <v/>
      </c>
      <c r="CU171" s="38">
        <f>'1'!JT171</f>
        <v>0</v>
      </c>
      <c r="CV171" s="36" t="str">
        <f>'1'!JV171</f>
        <v/>
      </c>
      <c r="CW171" s="235" t="str">
        <f>'1'!JW171</f>
        <v/>
      </c>
      <c r="CX171" s="233" t="str">
        <f t="shared" si="212"/>
        <v>#REF!</v>
      </c>
      <c r="CY171" s="24">
        <f>'1'!KJ171</f>
        <v>0</v>
      </c>
      <c r="CZ171" s="24" t="str">
        <f>'1'!KL171</f>
        <v/>
      </c>
      <c r="DA171" s="24" t="str">
        <f>'1'!KM171</f>
        <v/>
      </c>
      <c r="DB171" s="236" t="str">
        <f t="shared" si="213"/>
        <v>#REF!</v>
      </c>
      <c r="DC171" s="36">
        <f>'1'!KZ171</f>
        <v>0</v>
      </c>
      <c r="DD171" s="36" t="str">
        <f>'1'!LB171</f>
        <v/>
      </c>
      <c r="DE171" s="36" t="str">
        <f>'1'!LC171</f>
        <v/>
      </c>
      <c r="DF171" s="233" t="str">
        <f t="shared" si="214"/>
        <v>#REF!</v>
      </c>
      <c r="DG171" s="24" t="str">
        <f t="shared" ref="DG171:DI171" si="682">#REF!</f>
        <v>#REF!</v>
      </c>
      <c r="DH171" s="24" t="str">
        <f t="shared" si="682"/>
        <v>#REF!</v>
      </c>
      <c r="DI171" s="24" t="str">
        <f t="shared" si="682"/>
        <v>#REF!</v>
      </c>
      <c r="DJ171" s="236" t="str">
        <f t="shared" si="216"/>
        <v>#REF!</v>
      </c>
      <c r="DK171" s="36" t="str">
        <f t="shared" ref="DK171:DM171" si="683">#REF!</f>
        <v>#REF!</v>
      </c>
      <c r="DL171" s="36" t="str">
        <f t="shared" si="683"/>
        <v>#REF!</v>
      </c>
      <c r="DM171" s="36" t="str">
        <f t="shared" si="683"/>
        <v>#REF!</v>
      </c>
      <c r="DN171" s="159" t="str">
        <f t="shared" si="218"/>
        <v>#REF!</v>
      </c>
      <c r="DO171" s="24" t="str">
        <f t="shared" ref="DO171:DQ171" si="684">#REF!</f>
        <v>#REF!</v>
      </c>
      <c r="DP171" s="24" t="str">
        <f t="shared" si="684"/>
        <v>#REF!</v>
      </c>
      <c r="DQ171" s="24" t="str">
        <f t="shared" si="684"/>
        <v>#REF!</v>
      </c>
      <c r="DR171" s="209" t="str">
        <f t="shared" si="220"/>
        <v>#REF!</v>
      </c>
      <c r="DS171" s="210" t="str">
        <f t="shared" si="13"/>
        <v>#REF!</v>
      </c>
      <c r="DT171" s="210" t="str">
        <f t="shared" ref="DT171:DU171" si="685">#REF!</f>
        <v>#REF!</v>
      </c>
      <c r="DU171" s="210" t="str">
        <f t="shared" si="685"/>
        <v>#REF!</v>
      </c>
    </row>
    <row r="172" ht="15.75" customHeight="1">
      <c r="A172" s="228">
        <f>'1'!A172</f>
        <v>46272</v>
      </c>
      <c r="B172" s="229" t="str">
        <f>'1'!B172</f>
        <v>月</v>
      </c>
      <c r="C172" s="232">
        <f>'1'!C172</f>
        <v>0</v>
      </c>
      <c r="D172" s="233">
        <f>'1'!G172</f>
        <v>1</v>
      </c>
      <c r="E172" s="27">
        <f>'1'!H172</f>
        <v>0</v>
      </c>
      <c r="F172" s="230" t="str">
        <f>'1'!J172</f>
        <v/>
      </c>
      <c r="G172" s="230" t="str">
        <f>'1'!K172</f>
        <v/>
      </c>
      <c r="H172" s="236">
        <f>'1'!W172</f>
        <v>1</v>
      </c>
      <c r="I172" s="39">
        <f>'1'!X172</f>
        <v>0</v>
      </c>
      <c r="J172" s="231" t="str">
        <f>'1'!Z172</f>
        <v/>
      </c>
      <c r="K172" s="231" t="str">
        <f>'1'!AA172</f>
        <v/>
      </c>
      <c r="L172" s="233">
        <f>'1'!AM172</f>
        <v>2</v>
      </c>
      <c r="M172" s="27">
        <f>'1'!AN172</f>
        <v>0</v>
      </c>
      <c r="N172" s="230" t="str">
        <f>'1'!AP172</f>
        <v/>
      </c>
      <c r="O172" s="230" t="str">
        <f>'1'!AQ172</f>
        <v/>
      </c>
      <c r="P172" s="236">
        <f>'1'!BC172</f>
        <v>4</v>
      </c>
      <c r="Q172" s="39">
        <f>'1'!BD172</f>
        <v>0</v>
      </c>
      <c r="R172" s="231" t="str">
        <f>'1'!BF172</f>
        <v/>
      </c>
      <c r="S172" s="231" t="str">
        <f>'1'!BG172</f>
        <v/>
      </c>
      <c r="T172" s="233">
        <f>'1'!BS172</f>
        <v>4</v>
      </c>
      <c r="U172" s="27">
        <f>'1'!BT172</f>
        <v>0</v>
      </c>
      <c r="V172" s="230" t="str">
        <f>'1'!BV172</f>
        <v/>
      </c>
      <c r="W172" s="230" t="str">
        <f>'1'!BW172</f>
        <v/>
      </c>
      <c r="X172" s="236">
        <f>'1'!CI172</f>
        <v>2</v>
      </c>
      <c r="Y172" s="39">
        <f>'1'!CJ172</f>
        <v>0</v>
      </c>
      <c r="Z172" s="231" t="str">
        <f>'1'!CL172</f>
        <v/>
      </c>
      <c r="AA172" s="231" t="str">
        <f>'1'!CM172</f>
        <v/>
      </c>
      <c r="AB172" s="233">
        <f>'1'!CY172</f>
        <v>2</v>
      </c>
      <c r="AC172" s="27">
        <f>'1'!CZ172</f>
        <v>0</v>
      </c>
      <c r="AD172" s="226" t="str">
        <f>'1'!DB172</f>
        <v/>
      </c>
      <c r="AE172" s="230" t="str">
        <f>'1'!DC172</f>
        <v/>
      </c>
      <c r="AF172" s="236">
        <f>'1'!DO172</f>
        <v>2</v>
      </c>
      <c r="AG172" s="39">
        <f>'1'!DP172</f>
        <v>0</v>
      </c>
      <c r="AH172" s="231" t="str">
        <f>'1'!DR172</f>
        <v/>
      </c>
      <c r="AI172" s="231" t="str">
        <f>'1'!DS172</f>
        <v/>
      </c>
      <c r="AJ172" s="233">
        <f>'1'!EE172</f>
        <v>5</v>
      </c>
      <c r="AK172" s="27">
        <f>'1'!EF172</f>
        <v>0</v>
      </c>
      <c r="AL172" s="230" t="str">
        <f>'1'!EH172</f>
        <v/>
      </c>
      <c r="AM172" s="230" t="str">
        <f>'1'!EI172</f>
        <v/>
      </c>
      <c r="AN172" s="236">
        <f>'1'!EU172</f>
        <v>19</v>
      </c>
      <c r="AO172" s="39">
        <f>'1'!EV172</f>
        <v>0</v>
      </c>
      <c r="AP172" s="231" t="str">
        <f>'1'!EX172</f>
        <v/>
      </c>
      <c r="AQ172" s="231" t="str">
        <f>'1'!EY172</f>
        <v/>
      </c>
      <c r="AR172" s="233">
        <f>'1'!FK172</f>
        <v>4</v>
      </c>
      <c r="AS172" s="27">
        <f>'1'!FL172</f>
        <v>0</v>
      </c>
      <c r="AT172" s="230" t="str">
        <f>'1'!FN172</f>
        <v/>
      </c>
      <c r="AU172" s="230" t="str">
        <f>'1'!FO172</f>
        <v/>
      </c>
      <c r="AV172" s="236">
        <f>'1'!GA172</f>
        <v>2</v>
      </c>
      <c r="AW172" s="39">
        <f>'1'!GB172</f>
        <v>0</v>
      </c>
      <c r="AX172" s="231" t="str">
        <f>'1'!GD172</f>
        <v/>
      </c>
      <c r="AY172" s="231" t="str">
        <f>'1'!GE172</f>
        <v/>
      </c>
      <c r="AZ172" s="233">
        <f>'1'!GQ172</f>
        <v>3</v>
      </c>
      <c r="BA172" s="27">
        <f>'1'!GR172</f>
        <v>0</v>
      </c>
      <c r="BB172" s="230" t="str">
        <f>'1'!GT172</f>
        <v/>
      </c>
      <c r="BC172" s="230" t="str">
        <f>'1'!GU172</f>
        <v/>
      </c>
      <c r="BD172" s="236">
        <f>'1'!HG172</f>
        <v>5</v>
      </c>
      <c r="BE172" s="39">
        <f>'1'!HH172</f>
        <v>0</v>
      </c>
      <c r="BF172" s="231" t="str">
        <f>'1'!HJ172</f>
        <v/>
      </c>
      <c r="BG172" s="231" t="str">
        <f>'1'!HK172</f>
        <v/>
      </c>
      <c r="BH172" s="233" t="str">
        <f>'1'!HW172</f>
        <v/>
      </c>
      <c r="BI172" s="27">
        <f>'1'!HX172</f>
        <v>0</v>
      </c>
      <c r="BJ172" s="230" t="str">
        <f>'1'!HZ172</f>
        <v/>
      </c>
      <c r="BK172" s="230" t="str">
        <f>'1'!IA172</f>
        <v/>
      </c>
      <c r="BL172" s="236" t="str">
        <f>'1'!IM172</f>
        <v/>
      </c>
      <c r="BM172" s="39">
        <f>'1'!IN172</f>
        <v>0</v>
      </c>
      <c r="BN172" s="231" t="str">
        <f>'1'!IP172</f>
        <v/>
      </c>
      <c r="BO172" s="231" t="str">
        <f>'1'!IQ172</f>
        <v/>
      </c>
      <c r="BP172" s="233" t="str">
        <f>'1'!JC172</f>
        <v/>
      </c>
      <c r="BQ172" s="27">
        <f>'1'!JD172</f>
        <v>0</v>
      </c>
      <c r="BR172" s="230" t="str">
        <f>'1'!JF172</f>
        <v/>
      </c>
      <c r="BS172" s="230" t="str">
        <f>'1'!JG172</f>
        <v/>
      </c>
      <c r="BT172" s="236" t="str">
        <f>'1'!JS172</f>
        <v/>
      </c>
      <c r="BU172" s="39">
        <f>'1'!JT172</f>
        <v>0</v>
      </c>
      <c r="BV172" s="231" t="str">
        <f>'1'!JV172</f>
        <v/>
      </c>
      <c r="BW172" s="231" t="str">
        <f>'1'!JW172</f>
        <v/>
      </c>
      <c r="BX172" s="233" t="str">
        <f>'1'!KI172</f>
        <v/>
      </c>
      <c r="BY172" s="27">
        <f>'1'!KJ172</f>
        <v>0</v>
      </c>
      <c r="BZ172" s="230" t="str">
        <f>'1'!KL172</f>
        <v/>
      </c>
      <c r="CA172" s="230" t="str">
        <f>'1'!KM172</f>
        <v/>
      </c>
      <c r="CB172" s="236" t="str">
        <f>'1'!KY172</f>
        <v/>
      </c>
      <c r="CC172" s="39">
        <f>'1'!KZ172</f>
        <v>0</v>
      </c>
      <c r="CD172" s="231" t="str">
        <f>'1'!LB172</f>
        <v/>
      </c>
      <c r="CE172" s="231" t="str">
        <f>'1'!LC172</f>
        <v/>
      </c>
      <c r="CF172" s="231"/>
      <c r="CG172" s="231"/>
      <c r="CH172" s="233" t="str">
        <f t="shared" si="208"/>
        <v/>
      </c>
      <c r="CI172" s="26">
        <f>'1'!HX172</f>
        <v>0</v>
      </c>
      <c r="CJ172" s="24" t="str">
        <f>'1'!HZ172</f>
        <v/>
      </c>
      <c r="CK172" s="234" t="str">
        <f>'1'!IA172</f>
        <v/>
      </c>
      <c r="CL172" s="236" t="str">
        <f t="shared" si="209"/>
        <v/>
      </c>
      <c r="CM172" s="38">
        <f>'1'!IN172</f>
        <v>0</v>
      </c>
      <c r="CN172" s="36" t="str">
        <f>'1'!IP172</f>
        <v/>
      </c>
      <c r="CO172" s="235" t="str">
        <f>'1'!IQ172</f>
        <v/>
      </c>
      <c r="CP172" s="233" t="str">
        <f t="shared" si="210"/>
        <v/>
      </c>
      <c r="CQ172" s="26">
        <f>'1'!JD172</f>
        <v>0</v>
      </c>
      <c r="CR172" s="24" t="str">
        <f>'1'!JF172</f>
        <v/>
      </c>
      <c r="CS172" s="234" t="str">
        <f>'1'!JG172</f>
        <v/>
      </c>
      <c r="CT172" s="236" t="str">
        <f t="shared" si="211"/>
        <v/>
      </c>
      <c r="CU172" s="38">
        <f>'1'!JT172</f>
        <v>0</v>
      </c>
      <c r="CV172" s="36" t="str">
        <f>'1'!JV172</f>
        <v/>
      </c>
      <c r="CW172" s="235" t="str">
        <f>'1'!JW172</f>
        <v/>
      </c>
      <c r="CX172" s="233" t="str">
        <f t="shared" si="212"/>
        <v>#REF!</v>
      </c>
      <c r="CY172" s="24">
        <f>'1'!KJ172</f>
        <v>0</v>
      </c>
      <c r="CZ172" s="24" t="str">
        <f>'1'!KL172</f>
        <v/>
      </c>
      <c r="DA172" s="24" t="str">
        <f>'1'!KM172</f>
        <v/>
      </c>
      <c r="DB172" s="236" t="str">
        <f t="shared" si="213"/>
        <v>#REF!</v>
      </c>
      <c r="DC172" s="36">
        <f>'1'!KZ172</f>
        <v>0</v>
      </c>
      <c r="DD172" s="36" t="str">
        <f>'1'!LB172</f>
        <v/>
      </c>
      <c r="DE172" s="36" t="str">
        <f>'1'!LC172</f>
        <v/>
      </c>
      <c r="DF172" s="233" t="str">
        <f t="shared" si="214"/>
        <v>#REF!</v>
      </c>
      <c r="DG172" s="24" t="str">
        <f t="shared" ref="DG172:DI172" si="686">#REF!</f>
        <v>#REF!</v>
      </c>
      <c r="DH172" s="24" t="str">
        <f t="shared" si="686"/>
        <v>#REF!</v>
      </c>
      <c r="DI172" s="24" t="str">
        <f t="shared" si="686"/>
        <v>#REF!</v>
      </c>
      <c r="DJ172" s="236" t="str">
        <f t="shared" si="216"/>
        <v>#REF!</v>
      </c>
      <c r="DK172" s="36" t="str">
        <f t="shared" ref="DK172:DM172" si="687">#REF!</f>
        <v>#REF!</v>
      </c>
      <c r="DL172" s="36" t="str">
        <f t="shared" si="687"/>
        <v>#REF!</v>
      </c>
      <c r="DM172" s="36" t="str">
        <f t="shared" si="687"/>
        <v>#REF!</v>
      </c>
      <c r="DN172" s="159" t="str">
        <f t="shared" si="218"/>
        <v>#REF!</v>
      </c>
      <c r="DO172" s="24" t="str">
        <f t="shared" ref="DO172:DQ172" si="688">#REF!</f>
        <v>#REF!</v>
      </c>
      <c r="DP172" s="24" t="str">
        <f t="shared" si="688"/>
        <v>#REF!</v>
      </c>
      <c r="DQ172" s="24" t="str">
        <f t="shared" si="688"/>
        <v>#REF!</v>
      </c>
      <c r="DR172" s="209" t="str">
        <f t="shared" si="220"/>
        <v>#REF!</v>
      </c>
      <c r="DS172" s="210" t="str">
        <f t="shared" si="13"/>
        <v>#REF!</v>
      </c>
      <c r="DT172" s="210" t="str">
        <f t="shared" ref="DT172:DU172" si="689">#REF!</f>
        <v>#REF!</v>
      </c>
      <c r="DU172" s="210" t="str">
        <f t="shared" si="689"/>
        <v>#REF!</v>
      </c>
    </row>
    <row r="173" ht="15.75" customHeight="1">
      <c r="A173" s="228">
        <f>'1'!A173</f>
        <v>46273</v>
      </c>
      <c r="B173" s="229" t="str">
        <f>'1'!B173</f>
        <v>火</v>
      </c>
      <c r="C173" s="232">
        <f>'1'!C173</f>
        <v>0</v>
      </c>
      <c r="D173" s="233">
        <f>'1'!G173</f>
        <v>1</v>
      </c>
      <c r="E173" s="27">
        <f>'1'!H173</f>
        <v>0</v>
      </c>
      <c r="F173" s="230" t="str">
        <f>'1'!J173</f>
        <v/>
      </c>
      <c r="G173" s="230" t="str">
        <f>'1'!K173</f>
        <v/>
      </c>
      <c r="H173" s="236">
        <f>'1'!W173</f>
        <v>1</v>
      </c>
      <c r="I173" s="39">
        <f>'1'!X173</f>
        <v>0</v>
      </c>
      <c r="J173" s="231" t="str">
        <f>'1'!Z173</f>
        <v/>
      </c>
      <c r="K173" s="231" t="str">
        <f>'1'!AA173</f>
        <v/>
      </c>
      <c r="L173" s="233">
        <f>'1'!AM173</f>
        <v>2</v>
      </c>
      <c r="M173" s="27">
        <f>'1'!AN173</f>
        <v>0</v>
      </c>
      <c r="N173" s="230" t="str">
        <f>'1'!AP173</f>
        <v/>
      </c>
      <c r="O173" s="230" t="str">
        <f>'1'!AQ173</f>
        <v/>
      </c>
      <c r="P173" s="236">
        <f>'1'!BC173</f>
        <v>4</v>
      </c>
      <c r="Q173" s="39">
        <f>'1'!BD173</f>
        <v>0</v>
      </c>
      <c r="R173" s="231" t="str">
        <f>'1'!BF173</f>
        <v/>
      </c>
      <c r="S173" s="231" t="str">
        <f>'1'!BG173</f>
        <v/>
      </c>
      <c r="T173" s="233">
        <f>'1'!BS173</f>
        <v>4</v>
      </c>
      <c r="U173" s="27">
        <f>'1'!BT173</f>
        <v>0</v>
      </c>
      <c r="V173" s="230" t="str">
        <f>'1'!BV173</f>
        <v/>
      </c>
      <c r="W173" s="230" t="str">
        <f>'1'!BW173</f>
        <v/>
      </c>
      <c r="X173" s="236">
        <f>'1'!CI173</f>
        <v>2</v>
      </c>
      <c r="Y173" s="39">
        <f>'1'!CJ173</f>
        <v>0</v>
      </c>
      <c r="Z173" s="231" t="str">
        <f>'1'!CL173</f>
        <v/>
      </c>
      <c r="AA173" s="231" t="str">
        <f>'1'!CM173</f>
        <v/>
      </c>
      <c r="AB173" s="233">
        <f>'1'!CY173</f>
        <v>2</v>
      </c>
      <c r="AC173" s="27">
        <f>'1'!CZ173</f>
        <v>0</v>
      </c>
      <c r="AD173" s="226" t="str">
        <f>'1'!DB173</f>
        <v/>
      </c>
      <c r="AE173" s="230" t="str">
        <f>'1'!DC173</f>
        <v/>
      </c>
      <c r="AF173" s="236">
        <f>'1'!DO173</f>
        <v>2</v>
      </c>
      <c r="AG173" s="39">
        <f>'1'!DP173</f>
        <v>0</v>
      </c>
      <c r="AH173" s="231" t="str">
        <f>'1'!DR173</f>
        <v/>
      </c>
      <c r="AI173" s="231" t="str">
        <f>'1'!DS173</f>
        <v/>
      </c>
      <c r="AJ173" s="233">
        <f>'1'!EE173</f>
        <v>5</v>
      </c>
      <c r="AK173" s="27">
        <f>'1'!EF173</f>
        <v>0</v>
      </c>
      <c r="AL173" s="230" t="str">
        <f>'1'!EH173</f>
        <v/>
      </c>
      <c r="AM173" s="230" t="str">
        <f>'1'!EI173</f>
        <v/>
      </c>
      <c r="AN173" s="236">
        <f>'1'!EU173</f>
        <v>19</v>
      </c>
      <c r="AO173" s="39">
        <f>'1'!EV173</f>
        <v>0</v>
      </c>
      <c r="AP173" s="231" t="str">
        <f>'1'!EX173</f>
        <v/>
      </c>
      <c r="AQ173" s="231" t="str">
        <f>'1'!EY173</f>
        <v/>
      </c>
      <c r="AR173" s="233">
        <f>'1'!FK173</f>
        <v>4</v>
      </c>
      <c r="AS173" s="27">
        <f>'1'!FL173</f>
        <v>0</v>
      </c>
      <c r="AT173" s="230" t="str">
        <f>'1'!FN173</f>
        <v/>
      </c>
      <c r="AU173" s="230" t="str">
        <f>'1'!FO173</f>
        <v/>
      </c>
      <c r="AV173" s="236">
        <f>'1'!GA173</f>
        <v>2</v>
      </c>
      <c r="AW173" s="39">
        <f>'1'!GB173</f>
        <v>0</v>
      </c>
      <c r="AX173" s="231" t="str">
        <f>'1'!GD173</f>
        <v/>
      </c>
      <c r="AY173" s="231" t="str">
        <f>'1'!GE173</f>
        <v/>
      </c>
      <c r="AZ173" s="233">
        <f>'1'!GQ173</f>
        <v>3</v>
      </c>
      <c r="BA173" s="27">
        <f>'1'!GR173</f>
        <v>0</v>
      </c>
      <c r="BB173" s="230" t="str">
        <f>'1'!GT173</f>
        <v/>
      </c>
      <c r="BC173" s="230" t="str">
        <f>'1'!GU173</f>
        <v/>
      </c>
      <c r="BD173" s="236">
        <f>'1'!HG173</f>
        <v>5</v>
      </c>
      <c r="BE173" s="39">
        <f>'1'!HH173</f>
        <v>0</v>
      </c>
      <c r="BF173" s="231" t="str">
        <f>'1'!HJ173</f>
        <v/>
      </c>
      <c r="BG173" s="231" t="str">
        <f>'1'!HK173</f>
        <v/>
      </c>
      <c r="BH173" s="233" t="str">
        <f>'1'!HW173</f>
        <v/>
      </c>
      <c r="BI173" s="27">
        <f>'1'!HX173</f>
        <v>0</v>
      </c>
      <c r="BJ173" s="230" t="str">
        <f>'1'!HZ173</f>
        <v/>
      </c>
      <c r="BK173" s="230" t="str">
        <f>'1'!IA173</f>
        <v/>
      </c>
      <c r="BL173" s="236" t="str">
        <f>'1'!IM173</f>
        <v/>
      </c>
      <c r="BM173" s="39">
        <f>'1'!IN173</f>
        <v>0</v>
      </c>
      <c r="BN173" s="231" t="str">
        <f>'1'!IP173</f>
        <v/>
      </c>
      <c r="BO173" s="231" t="str">
        <f>'1'!IQ173</f>
        <v/>
      </c>
      <c r="BP173" s="233" t="str">
        <f>'1'!JC173</f>
        <v/>
      </c>
      <c r="BQ173" s="27">
        <f>'1'!JD173</f>
        <v>0</v>
      </c>
      <c r="BR173" s="230" t="str">
        <f>'1'!JF173</f>
        <v/>
      </c>
      <c r="BS173" s="230" t="str">
        <f>'1'!JG173</f>
        <v/>
      </c>
      <c r="BT173" s="236" t="str">
        <f>'1'!JS173</f>
        <v/>
      </c>
      <c r="BU173" s="39">
        <f>'1'!JT173</f>
        <v>0</v>
      </c>
      <c r="BV173" s="231" t="str">
        <f>'1'!JV173</f>
        <v/>
      </c>
      <c r="BW173" s="231" t="str">
        <f>'1'!JW173</f>
        <v/>
      </c>
      <c r="BX173" s="233" t="str">
        <f>'1'!KI173</f>
        <v/>
      </c>
      <c r="BY173" s="27">
        <f>'1'!KJ173</f>
        <v>0</v>
      </c>
      <c r="BZ173" s="230" t="str">
        <f>'1'!KL173</f>
        <v/>
      </c>
      <c r="CA173" s="230" t="str">
        <f>'1'!KM173</f>
        <v/>
      </c>
      <c r="CB173" s="236" t="str">
        <f>'1'!KY173</f>
        <v/>
      </c>
      <c r="CC173" s="39">
        <f>'1'!KZ173</f>
        <v>0</v>
      </c>
      <c r="CD173" s="231" t="str">
        <f>'1'!LB173</f>
        <v/>
      </c>
      <c r="CE173" s="231" t="str">
        <f>'1'!LC173</f>
        <v/>
      </c>
      <c r="CF173" s="231"/>
      <c r="CG173" s="231"/>
      <c r="CH173" s="233" t="str">
        <f t="shared" si="208"/>
        <v/>
      </c>
      <c r="CI173" s="26">
        <f>'1'!HX173</f>
        <v>0</v>
      </c>
      <c r="CJ173" s="24" t="str">
        <f>'1'!HZ173</f>
        <v/>
      </c>
      <c r="CK173" s="234" t="str">
        <f>'1'!IA173</f>
        <v/>
      </c>
      <c r="CL173" s="236" t="str">
        <f t="shared" si="209"/>
        <v/>
      </c>
      <c r="CM173" s="38">
        <f>'1'!IN173</f>
        <v>0</v>
      </c>
      <c r="CN173" s="36" t="str">
        <f>'1'!IP173</f>
        <v/>
      </c>
      <c r="CO173" s="235" t="str">
        <f>'1'!IQ173</f>
        <v/>
      </c>
      <c r="CP173" s="233" t="str">
        <f t="shared" si="210"/>
        <v/>
      </c>
      <c r="CQ173" s="26">
        <f>'1'!JD173</f>
        <v>0</v>
      </c>
      <c r="CR173" s="24" t="str">
        <f>'1'!JF173</f>
        <v/>
      </c>
      <c r="CS173" s="234" t="str">
        <f>'1'!JG173</f>
        <v/>
      </c>
      <c r="CT173" s="236" t="str">
        <f t="shared" si="211"/>
        <v/>
      </c>
      <c r="CU173" s="38">
        <f>'1'!JT173</f>
        <v>0</v>
      </c>
      <c r="CV173" s="36" t="str">
        <f>'1'!JV173</f>
        <v/>
      </c>
      <c r="CW173" s="235" t="str">
        <f>'1'!JW173</f>
        <v/>
      </c>
      <c r="CX173" s="233" t="str">
        <f t="shared" si="212"/>
        <v>#REF!</v>
      </c>
      <c r="CY173" s="24">
        <f>'1'!KJ173</f>
        <v>0</v>
      </c>
      <c r="CZ173" s="24" t="str">
        <f>'1'!KL173</f>
        <v/>
      </c>
      <c r="DA173" s="24" t="str">
        <f>'1'!KM173</f>
        <v/>
      </c>
      <c r="DB173" s="236" t="str">
        <f t="shared" si="213"/>
        <v>#REF!</v>
      </c>
      <c r="DC173" s="36">
        <f>'1'!KZ173</f>
        <v>0</v>
      </c>
      <c r="DD173" s="36" t="str">
        <f>'1'!LB173</f>
        <v/>
      </c>
      <c r="DE173" s="36" t="str">
        <f>'1'!LC173</f>
        <v/>
      </c>
      <c r="DF173" s="233" t="str">
        <f t="shared" si="214"/>
        <v>#REF!</v>
      </c>
      <c r="DG173" s="24" t="str">
        <f t="shared" ref="DG173:DI173" si="690">#REF!</f>
        <v>#REF!</v>
      </c>
      <c r="DH173" s="24" t="str">
        <f t="shared" si="690"/>
        <v>#REF!</v>
      </c>
      <c r="DI173" s="24" t="str">
        <f t="shared" si="690"/>
        <v>#REF!</v>
      </c>
      <c r="DJ173" s="236" t="str">
        <f t="shared" si="216"/>
        <v>#REF!</v>
      </c>
      <c r="DK173" s="36" t="str">
        <f t="shared" ref="DK173:DM173" si="691">#REF!</f>
        <v>#REF!</v>
      </c>
      <c r="DL173" s="36" t="str">
        <f t="shared" si="691"/>
        <v>#REF!</v>
      </c>
      <c r="DM173" s="36" t="str">
        <f t="shared" si="691"/>
        <v>#REF!</v>
      </c>
      <c r="DN173" s="159" t="str">
        <f t="shared" si="218"/>
        <v>#REF!</v>
      </c>
      <c r="DO173" s="24" t="str">
        <f t="shared" ref="DO173:DQ173" si="692">#REF!</f>
        <v>#REF!</v>
      </c>
      <c r="DP173" s="24" t="str">
        <f t="shared" si="692"/>
        <v>#REF!</v>
      </c>
      <c r="DQ173" s="24" t="str">
        <f t="shared" si="692"/>
        <v>#REF!</v>
      </c>
      <c r="DR173" s="209" t="str">
        <f t="shared" si="220"/>
        <v>#REF!</v>
      </c>
      <c r="DS173" s="210" t="str">
        <f t="shared" si="13"/>
        <v>#REF!</v>
      </c>
      <c r="DT173" s="210" t="str">
        <f t="shared" ref="DT173:DU173" si="693">#REF!</f>
        <v>#REF!</v>
      </c>
      <c r="DU173" s="210" t="str">
        <f t="shared" si="693"/>
        <v>#REF!</v>
      </c>
    </row>
    <row r="174" ht="15.75" customHeight="1">
      <c r="A174" s="228">
        <f>'1'!A174</f>
        <v>46274</v>
      </c>
      <c r="B174" s="229" t="str">
        <f>'1'!B174</f>
        <v>水</v>
      </c>
      <c r="C174" s="232">
        <f>'1'!C174</f>
        <v>0</v>
      </c>
      <c r="D174" s="233">
        <f>'1'!G174</f>
        <v>1</v>
      </c>
      <c r="E174" s="27">
        <f>'1'!H174</f>
        <v>0</v>
      </c>
      <c r="F174" s="230" t="str">
        <f>'1'!J174</f>
        <v/>
      </c>
      <c r="G174" s="230" t="str">
        <f>'1'!K174</f>
        <v/>
      </c>
      <c r="H174" s="236">
        <f>'1'!W174</f>
        <v>1</v>
      </c>
      <c r="I174" s="39">
        <f>'1'!X174</f>
        <v>0</v>
      </c>
      <c r="J174" s="231" t="str">
        <f>'1'!Z174</f>
        <v/>
      </c>
      <c r="K174" s="231" t="str">
        <f>'1'!AA174</f>
        <v/>
      </c>
      <c r="L174" s="233">
        <f>'1'!AM174</f>
        <v>2</v>
      </c>
      <c r="M174" s="27">
        <f>'1'!AN174</f>
        <v>0</v>
      </c>
      <c r="N174" s="230" t="str">
        <f>'1'!AP174</f>
        <v/>
      </c>
      <c r="O174" s="230" t="str">
        <f>'1'!AQ174</f>
        <v/>
      </c>
      <c r="P174" s="236">
        <f>'1'!BC174</f>
        <v>4</v>
      </c>
      <c r="Q174" s="39">
        <f>'1'!BD174</f>
        <v>0</v>
      </c>
      <c r="R174" s="231" t="str">
        <f>'1'!BF174</f>
        <v/>
      </c>
      <c r="S174" s="231" t="str">
        <f>'1'!BG174</f>
        <v/>
      </c>
      <c r="T174" s="233">
        <f>'1'!BS174</f>
        <v>4</v>
      </c>
      <c r="U174" s="27">
        <f>'1'!BT174</f>
        <v>0</v>
      </c>
      <c r="V174" s="230" t="str">
        <f>'1'!BV174</f>
        <v/>
      </c>
      <c r="W174" s="230" t="str">
        <f>'1'!BW174</f>
        <v/>
      </c>
      <c r="X174" s="236">
        <f>'1'!CI174</f>
        <v>2</v>
      </c>
      <c r="Y174" s="39">
        <f>'1'!CJ174</f>
        <v>0</v>
      </c>
      <c r="Z174" s="231" t="str">
        <f>'1'!CL174</f>
        <v/>
      </c>
      <c r="AA174" s="231" t="str">
        <f>'1'!CM174</f>
        <v/>
      </c>
      <c r="AB174" s="233">
        <f>'1'!CY174</f>
        <v>2</v>
      </c>
      <c r="AC174" s="27">
        <f>'1'!CZ174</f>
        <v>0</v>
      </c>
      <c r="AD174" s="226" t="str">
        <f>'1'!DB174</f>
        <v/>
      </c>
      <c r="AE174" s="230" t="str">
        <f>'1'!DC174</f>
        <v/>
      </c>
      <c r="AF174" s="236">
        <f>'1'!DO174</f>
        <v>2</v>
      </c>
      <c r="AG174" s="39">
        <f>'1'!DP174</f>
        <v>0</v>
      </c>
      <c r="AH174" s="231" t="str">
        <f>'1'!DR174</f>
        <v/>
      </c>
      <c r="AI174" s="231" t="str">
        <f>'1'!DS174</f>
        <v/>
      </c>
      <c r="AJ174" s="233">
        <f>'1'!EE174</f>
        <v>5</v>
      </c>
      <c r="AK174" s="27">
        <f>'1'!EF174</f>
        <v>0</v>
      </c>
      <c r="AL174" s="230" t="str">
        <f>'1'!EH174</f>
        <v/>
      </c>
      <c r="AM174" s="230" t="str">
        <f>'1'!EI174</f>
        <v/>
      </c>
      <c r="AN174" s="236">
        <f>'1'!EU174</f>
        <v>19</v>
      </c>
      <c r="AO174" s="39">
        <f>'1'!EV174</f>
        <v>0</v>
      </c>
      <c r="AP174" s="231" t="str">
        <f>'1'!EX174</f>
        <v/>
      </c>
      <c r="AQ174" s="231" t="str">
        <f>'1'!EY174</f>
        <v/>
      </c>
      <c r="AR174" s="233">
        <f>'1'!FK174</f>
        <v>4</v>
      </c>
      <c r="AS174" s="27">
        <f>'1'!FL174</f>
        <v>0</v>
      </c>
      <c r="AT174" s="230" t="str">
        <f>'1'!FN174</f>
        <v/>
      </c>
      <c r="AU174" s="230" t="str">
        <f>'1'!FO174</f>
        <v/>
      </c>
      <c r="AV174" s="236">
        <f>'1'!GA174</f>
        <v>2</v>
      </c>
      <c r="AW174" s="39">
        <f>'1'!GB174</f>
        <v>0</v>
      </c>
      <c r="AX174" s="231" t="str">
        <f>'1'!GD174</f>
        <v/>
      </c>
      <c r="AY174" s="231" t="str">
        <f>'1'!GE174</f>
        <v/>
      </c>
      <c r="AZ174" s="233">
        <f>'1'!GQ174</f>
        <v>3</v>
      </c>
      <c r="BA174" s="27">
        <f>'1'!GR174</f>
        <v>0</v>
      </c>
      <c r="BB174" s="230" t="str">
        <f>'1'!GT174</f>
        <v/>
      </c>
      <c r="BC174" s="230" t="str">
        <f>'1'!GU174</f>
        <v/>
      </c>
      <c r="BD174" s="236">
        <f>'1'!HG174</f>
        <v>5</v>
      </c>
      <c r="BE174" s="39">
        <f>'1'!HH174</f>
        <v>0</v>
      </c>
      <c r="BF174" s="231" t="str">
        <f>'1'!HJ174</f>
        <v/>
      </c>
      <c r="BG174" s="231" t="str">
        <f>'1'!HK174</f>
        <v/>
      </c>
      <c r="BH174" s="233" t="str">
        <f>'1'!HW174</f>
        <v/>
      </c>
      <c r="BI174" s="27">
        <f>'1'!HX174</f>
        <v>0</v>
      </c>
      <c r="BJ174" s="230" t="str">
        <f>'1'!HZ174</f>
        <v/>
      </c>
      <c r="BK174" s="230" t="str">
        <f>'1'!IA174</f>
        <v/>
      </c>
      <c r="BL174" s="236" t="str">
        <f>'1'!IM174</f>
        <v/>
      </c>
      <c r="BM174" s="39">
        <f>'1'!IN174</f>
        <v>0</v>
      </c>
      <c r="BN174" s="231" t="str">
        <f>'1'!IP174</f>
        <v/>
      </c>
      <c r="BO174" s="231" t="str">
        <f>'1'!IQ174</f>
        <v/>
      </c>
      <c r="BP174" s="233" t="str">
        <f>'1'!JC174</f>
        <v/>
      </c>
      <c r="BQ174" s="27">
        <f>'1'!JD174</f>
        <v>0</v>
      </c>
      <c r="BR174" s="230" t="str">
        <f>'1'!JF174</f>
        <v/>
      </c>
      <c r="BS174" s="230" t="str">
        <f>'1'!JG174</f>
        <v/>
      </c>
      <c r="BT174" s="236" t="str">
        <f>'1'!JS174</f>
        <v/>
      </c>
      <c r="BU174" s="39">
        <f>'1'!JT174</f>
        <v>0</v>
      </c>
      <c r="BV174" s="231" t="str">
        <f>'1'!JV174</f>
        <v/>
      </c>
      <c r="BW174" s="231" t="str">
        <f>'1'!JW174</f>
        <v/>
      </c>
      <c r="BX174" s="233" t="str">
        <f>'1'!KI174</f>
        <v/>
      </c>
      <c r="BY174" s="27">
        <f>'1'!KJ174</f>
        <v>0</v>
      </c>
      <c r="BZ174" s="230" t="str">
        <f>'1'!KL174</f>
        <v/>
      </c>
      <c r="CA174" s="230" t="str">
        <f>'1'!KM174</f>
        <v/>
      </c>
      <c r="CB174" s="236" t="str">
        <f>'1'!KY174</f>
        <v/>
      </c>
      <c r="CC174" s="39">
        <f>'1'!KZ174</f>
        <v>0</v>
      </c>
      <c r="CD174" s="231" t="str">
        <f>'1'!LB174</f>
        <v/>
      </c>
      <c r="CE174" s="231" t="str">
        <f>'1'!LC174</f>
        <v/>
      </c>
      <c r="CF174" s="231"/>
      <c r="CG174" s="231"/>
      <c r="CH174" s="233" t="str">
        <f t="shared" si="208"/>
        <v/>
      </c>
      <c r="CI174" s="26">
        <f>'1'!HX174</f>
        <v>0</v>
      </c>
      <c r="CJ174" s="24" t="str">
        <f>'1'!HZ174</f>
        <v/>
      </c>
      <c r="CK174" s="234" t="str">
        <f>'1'!IA174</f>
        <v/>
      </c>
      <c r="CL174" s="236" t="str">
        <f t="shared" si="209"/>
        <v/>
      </c>
      <c r="CM174" s="38">
        <f>'1'!IN174</f>
        <v>0</v>
      </c>
      <c r="CN174" s="36" t="str">
        <f>'1'!IP174</f>
        <v/>
      </c>
      <c r="CO174" s="235" t="str">
        <f>'1'!IQ174</f>
        <v/>
      </c>
      <c r="CP174" s="233" t="str">
        <f t="shared" si="210"/>
        <v/>
      </c>
      <c r="CQ174" s="26">
        <f>'1'!JD174</f>
        <v>0</v>
      </c>
      <c r="CR174" s="24" t="str">
        <f>'1'!JF174</f>
        <v/>
      </c>
      <c r="CS174" s="234" t="str">
        <f>'1'!JG174</f>
        <v/>
      </c>
      <c r="CT174" s="236" t="str">
        <f t="shared" si="211"/>
        <v/>
      </c>
      <c r="CU174" s="38">
        <f>'1'!JT174</f>
        <v>0</v>
      </c>
      <c r="CV174" s="36" t="str">
        <f>'1'!JV174</f>
        <v/>
      </c>
      <c r="CW174" s="235" t="str">
        <f>'1'!JW174</f>
        <v/>
      </c>
      <c r="CX174" s="233" t="str">
        <f t="shared" si="212"/>
        <v>#REF!</v>
      </c>
      <c r="CY174" s="24">
        <f>'1'!KJ174</f>
        <v>0</v>
      </c>
      <c r="CZ174" s="24" t="str">
        <f>'1'!KL174</f>
        <v/>
      </c>
      <c r="DA174" s="24" t="str">
        <f>'1'!KM174</f>
        <v/>
      </c>
      <c r="DB174" s="236" t="str">
        <f t="shared" si="213"/>
        <v>#REF!</v>
      </c>
      <c r="DC174" s="36">
        <f>'1'!KZ174</f>
        <v>0</v>
      </c>
      <c r="DD174" s="36" t="str">
        <f>'1'!LB174</f>
        <v/>
      </c>
      <c r="DE174" s="36" t="str">
        <f>'1'!LC174</f>
        <v/>
      </c>
      <c r="DF174" s="233" t="str">
        <f t="shared" si="214"/>
        <v>#REF!</v>
      </c>
      <c r="DG174" s="24" t="str">
        <f t="shared" ref="DG174:DI174" si="694">#REF!</f>
        <v>#REF!</v>
      </c>
      <c r="DH174" s="24" t="str">
        <f t="shared" si="694"/>
        <v>#REF!</v>
      </c>
      <c r="DI174" s="24" t="str">
        <f t="shared" si="694"/>
        <v>#REF!</v>
      </c>
      <c r="DJ174" s="236" t="str">
        <f t="shared" si="216"/>
        <v>#REF!</v>
      </c>
      <c r="DK174" s="36" t="str">
        <f t="shared" ref="DK174:DM174" si="695">#REF!</f>
        <v>#REF!</v>
      </c>
      <c r="DL174" s="36" t="str">
        <f t="shared" si="695"/>
        <v>#REF!</v>
      </c>
      <c r="DM174" s="36" t="str">
        <f t="shared" si="695"/>
        <v>#REF!</v>
      </c>
      <c r="DN174" s="159" t="str">
        <f t="shared" si="218"/>
        <v>#REF!</v>
      </c>
      <c r="DO174" s="24" t="str">
        <f t="shared" ref="DO174:DQ174" si="696">#REF!</f>
        <v>#REF!</v>
      </c>
      <c r="DP174" s="24" t="str">
        <f t="shared" si="696"/>
        <v>#REF!</v>
      </c>
      <c r="DQ174" s="24" t="str">
        <f t="shared" si="696"/>
        <v>#REF!</v>
      </c>
      <c r="DR174" s="209" t="str">
        <f t="shared" si="220"/>
        <v>#REF!</v>
      </c>
      <c r="DS174" s="210" t="str">
        <f t="shared" si="13"/>
        <v>#REF!</v>
      </c>
      <c r="DT174" s="210" t="str">
        <f t="shared" ref="DT174:DU174" si="697">#REF!</f>
        <v>#REF!</v>
      </c>
      <c r="DU174" s="210" t="str">
        <f t="shared" si="697"/>
        <v>#REF!</v>
      </c>
    </row>
    <row r="175" ht="15.75" customHeight="1">
      <c r="A175" s="228">
        <f>'1'!A175</f>
        <v>46275</v>
      </c>
      <c r="B175" s="229" t="str">
        <f>'1'!B175</f>
        <v>木</v>
      </c>
      <c r="C175" s="232">
        <f>'1'!C175</f>
        <v>0</v>
      </c>
      <c r="D175" s="233">
        <f>'1'!G175</f>
        <v>1</v>
      </c>
      <c r="E175" s="27">
        <f>'1'!H175</f>
        <v>0</v>
      </c>
      <c r="F175" s="230" t="str">
        <f>'1'!J175</f>
        <v/>
      </c>
      <c r="G175" s="230" t="str">
        <f>'1'!K175</f>
        <v/>
      </c>
      <c r="H175" s="236">
        <f>'1'!W175</f>
        <v>1</v>
      </c>
      <c r="I175" s="39">
        <f>'1'!X175</f>
        <v>0</v>
      </c>
      <c r="J175" s="231" t="str">
        <f>'1'!Z175</f>
        <v/>
      </c>
      <c r="K175" s="231" t="str">
        <f>'1'!AA175</f>
        <v/>
      </c>
      <c r="L175" s="233">
        <f>'1'!AM175</f>
        <v>2</v>
      </c>
      <c r="M175" s="27">
        <f>'1'!AN175</f>
        <v>0</v>
      </c>
      <c r="N175" s="230" t="str">
        <f>'1'!AP175</f>
        <v/>
      </c>
      <c r="O175" s="230" t="str">
        <f>'1'!AQ175</f>
        <v/>
      </c>
      <c r="P175" s="236">
        <f>'1'!BC175</f>
        <v>4</v>
      </c>
      <c r="Q175" s="39">
        <f>'1'!BD175</f>
        <v>0</v>
      </c>
      <c r="R175" s="231" t="str">
        <f>'1'!BF175</f>
        <v/>
      </c>
      <c r="S175" s="231" t="str">
        <f>'1'!BG175</f>
        <v/>
      </c>
      <c r="T175" s="233">
        <f>'1'!BS175</f>
        <v>4</v>
      </c>
      <c r="U175" s="27">
        <f>'1'!BT175</f>
        <v>0</v>
      </c>
      <c r="V175" s="230" t="str">
        <f>'1'!BV175</f>
        <v/>
      </c>
      <c r="W175" s="230" t="str">
        <f>'1'!BW175</f>
        <v/>
      </c>
      <c r="X175" s="236">
        <f>'1'!CI175</f>
        <v>2</v>
      </c>
      <c r="Y175" s="39">
        <f>'1'!CJ175</f>
        <v>0</v>
      </c>
      <c r="Z175" s="231" t="str">
        <f>'1'!CL175</f>
        <v/>
      </c>
      <c r="AA175" s="231" t="str">
        <f>'1'!CM175</f>
        <v/>
      </c>
      <c r="AB175" s="233">
        <f>'1'!CY175</f>
        <v>2</v>
      </c>
      <c r="AC175" s="27">
        <f>'1'!CZ175</f>
        <v>0</v>
      </c>
      <c r="AD175" s="226" t="str">
        <f>'1'!DB175</f>
        <v/>
      </c>
      <c r="AE175" s="230" t="str">
        <f>'1'!DC175</f>
        <v/>
      </c>
      <c r="AF175" s="236">
        <f>'1'!DO175</f>
        <v>2</v>
      </c>
      <c r="AG175" s="39">
        <f>'1'!DP175</f>
        <v>0</v>
      </c>
      <c r="AH175" s="231" t="str">
        <f>'1'!DR175</f>
        <v/>
      </c>
      <c r="AI175" s="231" t="str">
        <f>'1'!DS175</f>
        <v/>
      </c>
      <c r="AJ175" s="233">
        <f>'1'!EE175</f>
        <v>5</v>
      </c>
      <c r="AK175" s="27">
        <f>'1'!EF175</f>
        <v>0</v>
      </c>
      <c r="AL175" s="230" t="str">
        <f>'1'!EH175</f>
        <v/>
      </c>
      <c r="AM175" s="230" t="str">
        <f>'1'!EI175</f>
        <v/>
      </c>
      <c r="AN175" s="236">
        <f>'1'!EU175</f>
        <v>19</v>
      </c>
      <c r="AO175" s="39">
        <f>'1'!EV175</f>
        <v>0</v>
      </c>
      <c r="AP175" s="231" t="str">
        <f>'1'!EX175</f>
        <v/>
      </c>
      <c r="AQ175" s="231" t="str">
        <f>'1'!EY175</f>
        <v/>
      </c>
      <c r="AR175" s="233">
        <f>'1'!FK175</f>
        <v>4</v>
      </c>
      <c r="AS175" s="27">
        <f>'1'!FL175</f>
        <v>0</v>
      </c>
      <c r="AT175" s="230" t="str">
        <f>'1'!FN175</f>
        <v/>
      </c>
      <c r="AU175" s="230" t="str">
        <f>'1'!FO175</f>
        <v/>
      </c>
      <c r="AV175" s="236">
        <f>'1'!GA175</f>
        <v>2</v>
      </c>
      <c r="AW175" s="39">
        <f>'1'!GB175</f>
        <v>0</v>
      </c>
      <c r="AX175" s="231" t="str">
        <f>'1'!GD175</f>
        <v/>
      </c>
      <c r="AY175" s="231" t="str">
        <f>'1'!GE175</f>
        <v/>
      </c>
      <c r="AZ175" s="233">
        <f>'1'!GQ175</f>
        <v>3</v>
      </c>
      <c r="BA175" s="27">
        <f>'1'!GR175</f>
        <v>0</v>
      </c>
      <c r="BB175" s="230" t="str">
        <f>'1'!GT175</f>
        <v/>
      </c>
      <c r="BC175" s="230" t="str">
        <f>'1'!GU175</f>
        <v/>
      </c>
      <c r="BD175" s="236">
        <f>'1'!HG175</f>
        <v>5</v>
      </c>
      <c r="BE175" s="39">
        <f>'1'!HH175</f>
        <v>0</v>
      </c>
      <c r="BF175" s="231" t="str">
        <f>'1'!HJ175</f>
        <v/>
      </c>
      <c r="BG175" s="231" t="str">
        <f>'1'!HK175</f>
        <v/>
      </c>
      <c r="BH175" s="233" t="str">
        <f>'1'!HW175</f>
        <v/>
      </c>
      <c r="BI175" s="27">
        <f>'1'!HX175</f>
        <v>0</v>
      </c>
      <c r="BJ175" s="230" t="str">
        <f>'1'!HZ175</f>
        <v/>
      </c>
      <c r="BK175" s="230" t="str">
        <f>'1'!IA175</f>
        <v/>
      </c>
      <c r="BL175" s="236" t="str">
        <f>'1'!IM175</f>
        <v/>
      </c>
      <c r="BM175" s="39">
        <f>'1'!IN175</f>
        <v>0</v>
      </c>
      <c r="BN175" s="231" t="str">
        <f>'1'!IP175</f>
        <v/>
      </c>
      <c r="BO175" s="231" t="str">
        <f>'1'!IQ175</f>
        <v/>
      </c>
      <c r="BP175" s="233" t="str">
        <f>'1'!JC175</f>
        <v/>
      </c>
      <c r="BQ175" s="27">
        <f>'1'!JD175</f>
        <v>0</v>
      </c>
      <c r="BR175" s="230" t="str">
        <f>'1'!JF175</f>
        <v/>
      </c>
      <c r="BS175" s="230" t="str">
        <f>'1'!JG175</f>
        <v/>
      </c>
      <c r="BT175" s="236" t="str">
        <f>'1'!JS175</f>
        <v/>
      </c>
      <c r="BU175" s="39">
        <f>'1'!JT175</f>
        <v>0</v>
      </c>
      <c r="BV175" s="231" t="str">
        <f>'1'!JV175</f>
        <v/>
      </c>
      <c r="BW175" s="231" t="str">
        <f>'1'!JW175</f>
        <v/>
      </c>
      <c r="BX175" s="233" t="str">
        <f>'1'!KI175</f>
        <v/>
      </c>
      <c r="BY175" s="27">
        <f>'1'!KJ175</f>
        <v>0</v>
      </c>
      <c r="BZ175" s="230" t="str">
        <f>'1'!KL175</f>
        <v/>
      </c>
      <c r="CA175" s="230" t="str">
        <f>'1'!KM175</f>
        <v/>
      </c>
      <c r="CB175" s="236" t="str">
        <f>'1'!KY175</f>
        <v/>
      </c>
      <c r="CC175" s="39">
        <f>'1'!KZ175</f>
        <v>0</v>
      </c>
      <c r="CD175" s="231" t="str">
        <f>'1'!LB175</f>
        <v/>
      </c>
      <c r="CE175" s="231" t="str">
        <f>'1'!LC175</f>
        <v/>
      </c>
      <c r="CF175" s="231"/>
      <c r="CG175" s="231"/>
      <c r="CH175" s="233" t="str">
        <f t="shared" si="208"/>
        <v/>
      </c>
      <c r="CI175" s="26">
        <f>'1'!HX175</f>
        <v>0</v>
      </c>
      <c r="CJ175" s="24" t="str">
        <f>'1'!HZ175</f>
        <v/>
      </c>
      <c r="CK175" s="234" t="str">
        <f>'1'!IA175</f>
        <v/>
      </c>
      <c r="CL175" s="236" t="str">
        <f t="shared" si="209"/>
        <v/>
      </c>
      <c r="CM175" s="38">
        <f>'1'!IN175</f>
        <v>0</v>
      </c>
      <c r="CN175" s="36" t="str">
        <f>'1'!IP175</f>
        <v/>
      </c>
      <c r="CO175" s="235" t="str">
        <f>'1'!IQ175</f>
        <v/>
      </c>
      <c r="CP175" s="233" t="str">
        <f t="shared" si="210"/>
        <v/>
      </c>
      <c r="CQ175" s="26">
        <f>'1'!JD175</f>
        <v>0</v>
      </c>
      <c r="CR175" s="24" t="str">
        <f>'1'!JF175</f>
        <v/>
      </c>
      <c r="CS175" s="234" t="str">
        <f>'1'!JG175</f>
        <v/>
      </c>
      <c r="CT175" s="236" t="str">
        <f t="shared" si="211"/>
        <v/>
      </c>
      <c r="CU175" s="38">
        <f>'1'!JT175</f>
        <v>0</v>
      </c>
      <c r="CV175" s="36" t="str">
        <f>'1'!JV175</f>
        <v/>
      </c>
      <c r="CW175" s="235" t="str">
        <f>'1'!JW175</f>
        <v/>
      </c>
      <c r="CX175" s="233" t="str">
        <f t="shared" si="212"/>
        <v>#REF!</v>
      </c>
      <c r="CY175" s="24">
        <f>'1'!KJ175</f>
        <v>0</v>
      </c>
      <c r="CZ175" s="24" t="str">
        <f>'1'!KL175</f>
        <v/>
      </c>
      <c r="DA175" s="24" t="str">
        <f>'1'!KM175</f>
        <v/>
      </c>
      <c r="DB175" s="236" t="str">
        <f t="shared" si="213"/>
        <v>#REF!</v>
      </c>
      <c r="DC175" s="36">
        <f>'1'!KZ175</f>
        <v>0</v>
      </c>
      <c r="DD175" s="36" t="str">
        <f>'1'!LB175</f>
        <v/>
      </c>
      <c r="DE175" s="36" t="str">
        <f>'1'!LC175</f>
        <v/>
      </c>
      <c r="DF175" s="233" t="str">
        <f t="shared" si="214"/>
        <v>#REF!</v>
      </c>
      <c r="DG175" s="24" t="str">
        <f t="shared" ref="DG175:DI175" si="698">#REF!</f>
        <v>#REF!</v>
      </c>
      <c r="DH175" s="24" t="str">
        <f t="shared" si="698"/>
        <v>#REF!</v>
      </c>
      <c r="DI175" s="24" t="str">
        <f t="shared" si="698"/>
        <v>#REF!</v>
      </c>
      <c r="DJ175" s="236" t="str">
        <f t="shared" si="216"/>
        <v>#REF!</v>
      </c>
      <c r="DK175" s="36" t="str">
        <f t="shared" ref="DK175:DM175" si="699">#REF!</f>
        <v>#REF!</v>
      </c>
      <c r="DL175" s="36" t="str">
        <f t="shared" si="699"/>
        <v>#REF!</v>
      </c>
      <c r="DM175" s="36" t="str">
        <f t="shared" si="699"/>
        <v>#REF!</v>
      </c>
      <c r="DN175" s="159" t="str">
        <f t="shared" si="218"/>
        <v>#REF!</v>
      </c>
      <c r="DO175" s="24" t="str">
        <f t="shared" ref="DO175:DQ175" si="700">#REF!</f>
        <v>#REF!</v>
      </c>
      <c r="DP175" s="24" t="str">
        <f t="shared" si="700"/>
        <v>#REF!</v>
      </c>
      <c r="DQ175" s="24" t="str">
        <f t="shared" si="700"/>
        <v>#REF!</v>
      </c>
      <c r="DR175" s="209" t="str">
        <f t="shared" si="220"/>
        <v>#REF!</v>
      </c>
      <c r="DS175" s="210" t="str">
        <f t="shared" si="13"/>
        <v>#REF!</v>
      </c>
      <c r="DT175" s="210" t="str">
        <f t="shared" ref="DT175:DU175" si="701">#REF!</f>
        <v>#REF!</v>
      </c>
      <c r="DU175" s="210" t="str">
        <f t="shared" si="701"/>
        <v>#REF!</v>
      </c>
    </row>
    <row r="176" ht="15.75" customHeight="1">
      <c r="A176" s="228">
        <f>'1'!A176</f>
        <v>46276</v>
      </c>
      <c r="B176" s="229" t="str">
        <f>'1'!B176</f>
        <v>金</v>
      </c>
      <c r="C176" s="232">
        <f>'1'!C176</f>
        <v>0</v>
      </c>
      <c r="D176" s="233">
        <f>'1'!G176</f>
        <v>1</v>
      </c>
      <c r="E176" s="27">
        <f>'1'!H176</f>
        <v>0</v>
      </c>
      <c r="F176" s="230" t="str">
        <f>'1'!J176</f>
        <v/>
      </c>
      <c r="G176" s="230" t="str">
        <f>'1'!K176</f>
        <v/>
      </c>
      <c r="H176" s="236">
        <f>'1'!W176</f>
        <v>1</v>
      </c>
      <c r="I176" s="39">
        <f>'1'!X176</f>
        <v>0</v>
      </c>
      <c r="J176" s="231" t="str">
        <f>'1'!Z176</f>
        <v/>
      </c>
      <c r="K176" s="231" t="str">
        <f>'1'!AA176</f>
        <v/>
      </c>
      <c r="L176" s="233">
        <f>'1'!AM176</f>
        <v>2</v>
      </c>
      <c r="M176" s="27">
        <f>'1'!AN176</f>
        <v>0</v>
      </c>
      <c r="N176" s="230" t="str">
        <f>'1'!AP176</f>
        <v/>
      </c>
      <c r="O176" s="230" t="str">
        <f>'1'!AQ176</f>
        <v/>
      </c>
      <c r="P176" s="236">
        <f>'1'!BC176</f>
        <v>4</v>
      </c>
      <c r="Q176" s="39">
        <f>'1'!BD176</f>
        <v>0</v>
      </c>
      <c r="R176" s="231" t="str">
        <f>'1'!BF176</f>
        <v/>
      </c>
      <c r="S176" s="231" t="str">
        <f>'1'!BG176</f>
        <v/>
      </c>
      <c r="T176" s="233">
        <f>'1'!BS176</f>
        <v>4</v>
      </c>
      <c r="U176" s="27">
        <f>'1'!BT176</f>
        <v>0</v>
      </c>
      <c r="V176" s="230" t="str">
        <f>'1'!BV176</f>
        <v/>
      </c>
      <c r="W176" s="230" t="str">
        <f>'1'!BW176</f>
        <v/>
      </c>
      <c r="X176" s="236">
        <f>'1'!CI176</f>
        <v>2</v>
      </c>
      <c r="Y176" s="39">
        <f>'1'!CJ176</f>
        <v>0</v>
      </c>
      <c r="Z176" s="231" t="str">
        <f>'1'!CL176</f>
        <v/>
      </c>
      <c r="AA176" s="231" t="str">
        <f>'1'!CM176</f>
        <v/>
      </c>
      <c r="AB176" s="233">
        <f>'1'!CY176</f>
        <v>2</v>
      </c>
      <c r="AC176" s="27">
        <f>'1'!CZ176</f>
        <v>0</v>
      </c>
      <c r="AD176" s="226" t="str">
        <f>'1'!DB176</f>
        <v/>
      </c>
      <c r="AE176" s="230" t="str">
        <f>'1'!DC176</f>
        <v/>
      </c>
      <c r="AF176" s="236">
        <f>'1'!DO176</f>
        <v>2</v>
      </c>
      <c r="AG176" s="39">
        <f>'1'!DP176</f>
        <v>0</v>
      </c>
      <c r="AH176" s="231" t="str">
        <f>'1'!DR176</f>
        <v/>
      </c>
      <c r="AI176" s="231" t="str">
        <f>'1'!DS176</f>
        <v/>
      </c>
      <c r="AJ176" s="233">
        <f>'1'!EE176</f>
        <v>5</v>
      </c>
      <c r="AK176" s="27">
        <f>'1'!EF176</f>
        <v>0</v>
      </c>
      <c r="AL176" s="230" t="str">
        <f>'1'!EH176</f>
        <v/>
      </c>
      <c r="AM176" s="230" t="str">
        <f>'1'!EI176</f>
        <v/>
      </c>
      <c r="AN176" s="236">
        <f>'1'!EU176</f>
        <v>19</v>
      </c>
      <c r="AO176" s="39">
        <f>'1'!EV176</f>
        <v>0</v>
      </c>
      <c r="AP176" s="231" t="str">
        <f>'1'!EX176</f>
        <v/>
      </c>
      <c r="AQ176" s="231" t="str">
        <f>'1'!EY176</f>
        <v/>
      </c>
      <c r="AR176" s="233">
        <f>'1'!FK176</f>
        <v>4</v>
      </c>
      <c r="AS176" s="27">
        <f>'1'!FL176</f>
        <v>0</v>
      </c>
      <c r="AT176" s="230" t="str">
        <f>'1'!FN176</f>
        <v/>
      </c>
      <c r="AU176" s="230" t="str">
        <f>'1'!FO176</f>
        <v/>
      </c>
      <c r="AV176" s="236">
        <f>'1'!GA176</f>
        <v>2</v>
      </c>
      <c r="AW176" s="39">
        <f>'1'!GB176</f>
        <v>0</v>
      </c>
      <c r="AX176" s="231" t="str">
        <f>'1'!GD176</f>
        <v/>
      </c>
      <c r="AY176" s="231" t="str">
        <f>'1'!GE176</f>
        <v/>
      </c>
      <c r="AZ176" s="233">
        <f>'1'!GQ176</f>
        <v>3</v>
      </c>
      <c r="BA176" s="27">
        <f>'1'!GR176</f>
        <v>0</v>
      </c>
      <c r="BB176" s="230" t="str">
        <f>'1'!GT176</f>
        <v/>
      </c>
      <c r="BC176" s="230" t="str">
        <f>'1'!GU176</f>
        <v/>
      </c>
      <c r="BD176" s="236">
        <f>'1'!HG176</f>
        <v>5</v>
      </c>
      <c r="BE176" s="39">
        <f>'1'!HH176</f>
        <v>0</v>
      </c>
      <c r="BF176" s="231" t="str">
        <f>'1'!HJ176</f>
        <v/>
      </c>
      <c r="BG176" s="231" t="str">
        <f>'1'!HK176</f>
        <v/>
      </c>
      <c r="BH176" s="233" t="str">
        <f>'1'!HW176</f>
        <v/>
      </c>
      <c r="BI176" s="27">
        <f>'1'!HX176</f>
        <v>0</v>
      </c>
      <c r="BJ176" s="230" t="str">
        <f>'1'!HZ176</f>
        <v/>
      </c>
      <c r="BK176" s="230" t="str">
        <f>'1'!IA176</f>
        <v/>
      </c>
      <c r="BL176" s="236" t="str">
        <f>'1'!IM176</f>
        <v/>
      </c>
      <c r="BM176" s="39">
        <f>'1'!IN176</f>
        <v>0</v>
      </c>
      <c r="BN176" s="231" t="str">
        <f>'1'!IP176</f>
        <v/>
      </c>
      <c r="BO176" s="231" t="str">
        <f>'1'!IQ176</f>
        <v/>
      </c>
      <c r="BP176" s="233" t="str">
        <f>'1'!JC176</f>
        <v/>
      </c>
      <c r="BQ176" s="27">
        <f>'1'!JD176</f>
        <v>0</v>
      </c>
      <c r="BR176" s="230" t="str">
        <f>'1'!JF176</f>
        <v/>
      </c>
      <c r="BS176" s="230" t="str">
        <f>'1'!JG176</f>
        <v/>
      </c>
      <c r="BT176" s="236" t="str">
        <f>'1'!JS176</f>
        <v/>
      </c>
      <c r="BU176" s="39">
        <f>'1'!JT176</f>
        <v>0</v>
      </c>
      <c r="BV176" s="231" t="str">
        <f>'1'!JV176</f>
        <v/>
      </c>
      <c r="BW176" s="231" t="str">
        <f>'1'!JW176</f>
        <v/>
      </c>
      <c r="BX176" s="233" t="str">
        <f>'1'!KI176</f>
        <v/>
      </c>
      <c r="BY176" s="27">
        <f>'1'!KJ176</f>
        <v>0</v>
      </c>
      <c r="BZ176" s="230" t="str">
        <f>'1'!KL176</f>
        <v/>
      </c>
      <c r="CA176" s="230" t="str">
        <f>'1'!KM176</f>
        <v/>
      </c>
      <c r="CB176" s="236" t="str">
        <f>'1'!KY176</f>
        <v/>
      </c>
      <c r="CC176" s="39">
        <f>'1'!KZ176</f>
        <v>0</v>
      </c>
      <c r="CD176" s="231" t="str">
        <f>'1'!LB176</f>
        <v/>
      </c>
      <c r="CE176" s="231" t="str">
        <f>'1'!LC176</f>
        <v/>
      </c>
      <c r="CF176" s="231"/>
      <c r="CG176" s="231"/>
      <c r="CH176" s="233" t="str">
        <f t="shared" si="208"/>
        <v/>
      </c>
      <c r="CI176" s="26">
        <f>'1'!HX176</f>
        <v>0</v>
      </c>
      <c r="CJ176" s="24" t="str">
        <f>'1'!HZ176</f>
        <v/>
      </c>
      <c r="CK176" s="234" t="str">
        <f>'1'!IA176</f>
        <v/>
      </c>
      <c r="CL176" s="236" t="str">
        <f t="shared" si="209"/>
        <v/>
      </c>
      <c r="CM176" s="38">
        <f>'1'!IN176</f>
        <v>0</v>
      </c>
      <c r="CN176" s="36" t="str">
        <f>'1'!IP176</f>
        <v/>
      </c>
      <c r="CO176" s="235" t="str">
        <f>'1'!IQ176</f>
        <v/>
      </c>
      <c r="CP176" s="233" t="str">
        <f t="shared" si="210"/>
        <v/>
      </c>
      <c r="CQ176" s="26">
        <f>'1'!JD176</f>
        <v>0</v>
      </c>
      <c r="CR176" s="24" t="str">
        <f>'1'!JF176</f>
        <v/>
      </c>
      <c r="CS176" s="234" t="str">
        <f>'1'!JG176</f>
        <v/>
      </c>
      <c r="CT176" s="236" t="str">
        <f t="shared" si="211"/>
        <v/>
      </c>
      <c r="CU176" s="38">
        <f>'1'!JT176</f>
        <v>0</v>
      </c>
      <c r="CV176" s="36" t="str">
        <f>'1'!JV176</f>
        <v/>
      </c>
      <c r="CW176" s="235" t="str">
        <f>'1'!JW176</f>
        <v/>
      </c>
      <c r="CX176" s="233" t="str">
        <f t="shared" si="212"/>
        <v>#REF!</v>
      </c>
      <c r="CY176" s="24">
        <f>'1'!KJ176</f>
        <v>0</v>
      </c>
      <c r="CZ176" s="24" t="str">
        <f>'1'!KL176</f>
        <v/>
      </c>
      <c r="DA176" s="24" t="str">
        <f>'1'!KM176</f>
        <v/>
      </c>
      <c r="DB176" s="236" t="str">
        <f t="shared" si="213"/>
        <v>#REF!</v>
      </c>
      <c r="DC176" s="36">
        <f>'1'!KZ176</f>
        <v>0</v>
      </c>
      <c r="DD176" s="36" t="str">
        <f>'1'!LB176</f>
        <v/>
      </c>
      <c r="DE176" s="36" t="str">
        <f>'1'!LC176</f>
        <v/>
      </c>
      <c r="DF176" s="233" t="str">
        <f t="shared" si="214"/>
        <v>#REF!</v>
      </c>
      <c r="DG176" s="24" t="str">
        <f t="shared" ref="DG176:DI176" si="702">#REF!</f>
        <v>#REF!</v>
      </c>
      <c r="DH176" s="24" t="str">
        <f t="shared" si="702"/>
        <v>#REF!</v>
      </c>
      <c r="DI176" s="24" t="str">
        <f t="shared" si="702"/>
        <v>#REF!</v>
      </c>
      <c r="DJ176" s="236" t="str">
        <f t="shared" si="216"/>
        <v>#REF!</v>
      </c>
      <c r="DK176" s="36" t="str">
        <f t="shared" ref="DK176:DM176" si="703">#REF!</f>
        <v>#REF!</v>
      </c>
      <c r="DL176" s="36" t="str">
        <f t="shared" si="703"/>
        <v>#REF!</v>
      </c>
      <c r="DM176" s="36" t="str">
        <f t="shared" si="703"/>
        <v>#REF!</v>
      </c>
      <c r="DN176" s="159" t="str">
        <f t="shared" si="218"/>
        <v>#REF!</v>
      </c>
      <c r="DO176" s="24" t="str">
        <f t="shared" ref="DO176:DQ176" si="704">#REF!</f>
        <v>#REF!</v>
      </c>
      <c r="DP176" s="24" t="str">
        <f t="shared" si="704"/>
        <v>#REF!</v>
      </c>
      <c r="DQ176" s="24" t="str">
        <f t="shared" si="704"/>
        <v>#REF!</v>
      </c>
      <c r="DR176" s="209" t="str">
        <f t="shared" si="220"/>
        <v>#REF!</v>
      </c>
      <c r="DS176" s="210" t="str">
        <f t="shared" si="13"/>
        <v>#REF!</v>
      </c>
      <c r="DT176" s="210" t="str">
        <f t="shared" ref="DT176:DU176" si="705">#REF!</f>
        <v>#REF!</v>
      </c>
      <c r="DU176" s="210" t="str">
        <f t="shared" si="705"/>
        <v>#REF!</v>
      </c>
    </row>
    <row r="177" ht="15.75" customHeight="1">
      <c r="A177" s="228">
        <f>'1'!A177</f>
        <v>46277</v>
      </c>
      <c r="B177" s="229" t="str">
        <f>'1'!B177</f>
        <v>土</v>
      </c>
      <c r="C177" s="232">
        <f>'1'!C177</f>
        <v>0</v>
      </c>
      <c r="D177" s="233">
        <f>'1'!G177</f>
        <v>1</v>
      </c>
      <c r="E177" s="27">
        <f>'1'!H177</f>
        <v>0</v>
      </c>
      <c r="F177" s="230" t="str">
        <f>'1'!J177</f>
        <v/>
      </c>
      <c r="G177" s="230" t="str">
        <f>'1'!K177</f>
        <v/>
      </c>
      <c r="H177" s="236">
        <f>'1'!W177</f>
        <v>1</v>
      </c>
      <c r="I177" s="39">
        <f>'1'!X177</f>
        <v>0</v>
      </c>
      <c r="J177" s="231" t="str">
        <f>'1'!Z177</f>
        <v/>
      </c>
      <c r="K177" s="231" t="str">
        <f>'1'!AA177</f>
        <v/>
      </c>
      <c r="L177" s="233">
        <f>'1'!AM177</f>
        <v>2</v>
      </c>
      <c r="M177" s="27">
        <f>'1'!AN177</f>
        <v>0</v>
      </c>
      <c r="N177" s="230" t="str">
        <f>'1'!AP177</f>
        <v/>
      </c>
      <c r="O177" s="230" t="str">
        <f>'1'!AQ177</f>
        <v/>
      </c>
      <c r="P177" s="236">
        <f>'1'!BC177</f>
        <v>4</v>
      </c>
      <c r="Q177" s="39">
        <f>'1'!BD177</f>
        <v>0</v>
      </c>
      <c r="R177" s="231" t="str">
        <f>'1'!BF177</f>
        <v/>
      </c>
      <c r="S177" s="231" t="str">
        <f>'1'!BG177</f>
        <v/>
      </c>
      <c r="T177" s="233">
        <f>'1'!BS177</f>
        <v>4</v>
      </c>
      <c r="U177" s="27">
        <f>'1'!BT177</f>
        <v>0</v>
      </c>
      <c r="V177" s="230" t="str">
        <f>'1'!BV177</f>
        <v/>
      </c>
      <c r="W177" s="230" t="str">
        <f>'1'!BW177</f>
        <v/>
      </c>
      <c r="X177" s="236">
        <f>'1'!CI177</f>
        <v>2</v>
      </c>
      <c r="Y177" s="39">
        <f>'1'!CJ177</f>
        <v>0</v>
      </c>
      <c r="Z177" s="231" t="str">
        <f>'1'!CL177</f>
        <v/>
      </c>
      <c r="AA177" s="231" t="str">
        <f>'1'!CM177</f>
        <v/>
      </c>
      <c r="AB177" s="233">
        <f>'1'!CY177</f>
        <v>2</v>
      </c>
      <c r="AC177" s="27">
        <f>'1'!CZ177</f>
        <v>0</v>
      </c>
      <c r="AD177" s="226" t="str">
        <f>'1'!DB177</f>
        <v/>
      </c>
      <c r="AE177" s="230" t="str">
        <f>'1'!DC177</f>
        <v/>
      </c>
      <c r="AF177" s="236">
        <f>'1'!DO177</f>
        <v>2</v>
      </c>
      <c r="AG177" s="39">
        <f>'1'!DP177</f>
        <v>0</v>
      </c>
      <c r="AH177" s="231" t="str">
        <f>'1'!DR177</f>
        <v/>
      </c>
      <c r="AI177" s="231" t="str">
        <f>'1'!DS177</f>
        <v/>
      </c>
      <c r="AJ177" s="233">
        <f>'1'!EE177</f>
        <v>5</v>
      </c>
      <c r="AK177" s="27">
        <f>'1'!EF177</f>
        <v>0</v>
      </c>
      <c r="AL177" s="230" t="str">
        <f>'1'!EH177</f>
        <v/>
      </c>
      <c r="AM177" s="230" t="str">
        <f>'1'!EI177</f>
        <v/>
      </c>
      <c r="AN177" s="236">
        <f>'1'!EU177</f>
        <v>19</v>
      </c>
      <c r="AO177" s="39">
        <f>'1'!EV177</f>
        <v>0</v>
      </c>
      <c r="AP177" s="231" t="str">
        <f>'1'!EX177</f>
        <v/>
      </c>
      <c r="AQ177" s="231" t="str">
        <f>'1'!EY177</f>
        <v/>
      </c>
      <c r="AR177" s="233">
        <f>'1'!FK177</f>
        <v>4</v>
      </c>
      <c r="AS177" s="27">
        <f>'1'!FL177</f>
        <v>0</v>
      </c>
      <c r="AT177" s="230" t="str">
        <f>'1'!FN177</f>
        <v/>
      </c>
      <c r="AU177" s="230" t="str">
        <f>'1'!FO177</f>
        <v/>
      </c>
      <c r="AV177" s="236">
        <f>'1'!GA177</f>
        <v>2</v>
      </c>
      <c r="AW177" s="39">
        <f>'1'!GB177</f>
        <v>0</v>
      </c>
      <c r="AX177" s="231" t="str">
        <f>'1'!GD177</f>
        <v/>
      </c>
      <c r="AY177" s="231" t="str">
        <f>'1'!GE177</f>
        <v/>
      </c>
      <c r="AZ177" s="233">
        <f>'1'!GQ177</f>
        <v>3</v>
      </c>
      <c r="BA177" s="27">
        <f>'1'!GR177</f>
        <v>0</v>
      </c>
      <c r="BB177" s="230" t="str">
        <f>'1'!GT177</f>
        <v/>
      </c>
      <c r="BC177" s="230" t="str">
        <f>'1'!GU177</f>
        <v/>
      </c>
      <c r="BD177" s="236">
        <f>'1'!HG177</f>
        <v>5</v>
      </c>
      <c r="BE177" s="39">
        <f>'1'!HH177</f>
        <v>0</v>
      </c>
      <c r="BF177" s="231" t="str">
        <f>'1'!HJ177</f>
        <v/>
      </c>
      <c r="BG177" s="231" t="str">
        <f>'1'!HK177</f>
        <v/>
      </c>
      <c r="BH177" s="233" t="str">
        <f>'1'!HW177</f>
        <v/>
      </c>
      <c r="BI177" s="27">
        <f>'1'!HX177</f>
        <v>0</v>
      </c>
      <c r="BJ177" s="230" t="str">
        <f>'1'!HZ177</f>
        <v/>
      </c>
      <c r="BK177" s="230" t="str">
        <f>'1'!IA177</f>
        <v/>
      </c>
      <c r="BL177" s="236" t="str">
        <f>'1'!IM177</f>
        <v/>
      </c>
      <c r="BM177" s="39">
        <f>'1'!IN177</f>
        <v>0</v>
      </c>
      <c r="BN177" s="231" t="str">
        <f>'1'!IP177</f>
        <v/>
      </c>
      <c r="BO177" s="231" t="str">
        <f>'1'!IQ177</f>
        <v/>
      </c>
      <c r="BP177" s="233" t="str">
        <f>'1'!JC177</f>
        <v/>
      </c>
      <c r="BQ177" s="27">
        <f>'1'!JD177</f>
        <v>0</v>
      </c>
      <c r="BR177" s="230" t="str">
        <f>'1'!JF177</f>
        <v/>
      </c>
      <c r="BS177" s="230" t="str">
        <f>'1'!JG177</f>
        <v/>
      </c>
      <c r="BT177" s="236" t="str">
        <f>'1'!JS177</f>
        <v/>
      </c>
      <c r="BU177" s="39">
        <f>'1'!JT177</f>
        <v>0</v>
      </c>
      <c r="BV177" s="231" t="str">
        <f>'1'!JV177</f>
        <v/>
      </c>
      <c r="BW177" s="231" t="str">
        <f>'1'!JW177</f>
        <v/>
      </c>
      <c r="BX177" s="233" t="str">
        <f>'1'!KI177</f>
        <v/>
      </c>
      <c r="BY177" s="27">
        <f>'1'!KJ177</f>
        <v>0</v>
      </c>
      <c r="BZ177" s="230" t="str">
        <f>'1'!KL177</f>
        <v/>
      </c>
      <c r="CA177" s="230" t="str">
        <f>'1'!KM177</f>
        <v/>
      </c>
      <c r="CB177" s="236" t="str">
        <f>'1'!KY177</f>
        <v/>
      </c>
      <c r="CC177" s="39">
        <f>'1'!KZ177</f>
        <v>0</v>
      </c>
      <c r="CD177" s="231" t="str">
        <f>'1'!LB177</f>
        <v/>
      </c>
      <c r="CE177" s="231" t="str">
        <f>'1'!LC177</f>
        <v/>
      </c>
      <c r="CF177" s="231"/>
      <c r="CG177" s="231"/>
      <c r="CH177" s="233" t="str">
        <f t="shared" si="208"/>
        <v/>
      </c>
      <c r="CI177" s="26">
        <f>'1'!HX177</f>
        <v>0</v>
      </c>
      <c r="CJ177" s="24" t="str">
        <f>'1'!HZ177</f>
        <v/>
      </c>
      <c r="CK177" s="234" t="str">
        <f>'1'!IA177</f>
        <v/>
      </c>
      <c r="CL177" s="236" t="str">
        <f t="shared" si="209"/>
        <v/>
      </c>
      <c r="CM177" s="38">
        <f>'1'!IN177</f>
        <v>0</v>
      </c>
      <c r="CN177" s="36" t="str">
        <f>'1'!IP177</f>
        <v/>
      </c>
      <c r="CO177" s="235" t="str">
        <f>'1'!IQ177</f>
        <v/>
      </c>
      <c r="CP177" s="233" t="str">
        <f t="shared" si="210"/>
        <v/>
      </c>
      <c r="CQ177" s="26">
        <f>'1'!JD177</f>
        <v>0</v>
      </c>
      <c r="CR177" s="24" t="str">
        <f>'1'!JF177</f>
        <v/>
      </c>
      <c r="CS177" s="234" t="str">
        <f>'1'!JG177</f>
        <v/>
      </c>
      <c r="CT177" s="236" t="str">
        <f t="shared" si="211"/>
        <v/>
      </c>
      <c r="CU177" s="38">
        <f>'1'!JT177</f>
        <v>0</v>
      </c>
      <c r="CV177" s="36" t="str">
        <f>'1'!JV177</f>
        <v/>
      </c>
      <c r="CW177" s="235" t="str">
        <f>'1'!JW177</f>
        <v/>
      </c>
      <c r="CX177" s="233" t="str">
        <f t="shared" si="212"/>
        <v>#REF!</v>
      </c>
      <c r="CY177" s="24">
        <f>'1'!KJ177</f>
        <v>0</v>
      </c>
      <c r="CZ177" s="24" t="str">
        <f>'1'!KL177</f>
        <v/>
      </c>
      <c r="DA177" s="24" t="str">
        <f>'1'!KM177</f>
        <v/>
      </c>
      <c r="DB177" s="236" t="str">
        <f t="shared" si="213"/>
        <v>#REF!</v>
      </c>
      <c r="DC177" s="36">
        <f>'1'!KZ177</f>
        <v>0</v>
      </c>
      <c r="DD177" s="36" t="str">
        <f>'1'!LB177</f>
        <v/>
      </c>
      <c r="DE177" s="36" t="str">
        <f>'1'!LC177</f>
        <v/>
      </c>
      <c r="DF177" s="233" t="str">
        <f t="shared" si="214"/>
        <v>#REF!</v>
      </c>
      <c r="DG177" s="24" t="str">
        <f t="shared" ref="DG177:DI177" si="706">#REF!</f>
        <v>#REF!</v>
      </c>
      <c r="DH177" s="24" t="str">
        <f t="shared" si="706"/>
        <v>#REF!</v>
      </c>
      <c r="DI177" s="24" t="str">
        <f t="shared" si="706"/>
        <v>#REF!</v>
      </c>
      <c r="DJ177" s="236" t="str">
        <f t="shared" si="216"/>
        <v>#REF!</v>
      </c>
      <c r="DK177" s="36" t="str">
        <f t="shared" ref="DK177:DM177" si="707">#REF!</f>
        <v>#REF!</v>
      </c>
      <c r="DL177" s="36" t="str">
        <f t="shared" si="707"/>
        <v>#REF!</v>
      </c>
      <c r="DM177" s="36" t="str">
        <f t="shared" si="707"/>
        <v>#REF!</v>
      </c>
      <c r="DN177" s="159" t="str">
        <f t="shared" si="218"/>
        <v>#REF!</v>
      </c>
      <c r="DO177" s="24" t="str">
        <f t="shared" ref="DO177:DQ177" si="708">#REF!</f>
        <v>#REF!</v>
      </c>
      <c r="DP177" s="24" t="str">
        <f t="shared" si="708"/>
        <v>#REF!</v>
      </c>
      <c r="DQ177" s="24" t="str">
        <f t="shared" si="708"/>
        <v>#REF!</v>
      </c>
      <c r="DR177" s="209" t="str">
        <f t="shared" si="220"/>
        <v>#REF!</v>
      </c>
      <c r="DS177" s="210" t="str">
        <f t="shared" si="13"/>
        <v>#REF!</v>
      </c>
      <c r="DT177" s="210" t="str">
        <f t="shared" ref="DT177:DU177" si="709">#REF!</f>
        <v>#REF!</v>
      </c>
      <c r="DU177" s="210" t="str">
        <f t="shared" si="709"/>
        <v>#REF!</v>
      </c>
    </row>
    <row r="178" ht="15.75" customHeight="1">
      <c r="A178" s="228">
        <f>'1'!A178</f>
        <v>46278</v>
      </c>
      <c r="B178" s="229" t="str">
        <f>'1'!B178</f>
        <v>日</v>
      </c>
      <c r="C178" s="232">
        <f>'1'!C178</f>
        <v>0</v>
      </c>
      <c r="D178" s="233">
        <f>'1'!G178</f>
        <v>1</v>
      </c>
      <c r="E178" s="27">
        <f>'1'!H178</f>
        <v>0</v>
      </c>
      <c r="F178" s="230" t="str">
        <f>'1'!J178</f>
        <v/>
      </c>
      <c r="G178" s="230" t="str">
        <f>'1'!K178</f>
        <v/>
      </c>
      <c r="H178" s="236">
        <f>'1'!W178</f>
        <v>1</v>
      </c>
      <c r="I178" s="39">
        <f>'1'!X178</f>
        <v>0</v>
      </c>
      <c r="J178" s="231" t="str">
        <f>'1'!Z178</f>
        <v/>
      </c>
      <c r="K178" s="231" t="str">
        <f>'1'!AA178</f>
        <v/>
      </c>
      <c r="L178" s="233">
        <f>'1'!AM178</f>
        <v>2</v>
      </c>
      <c r="M178" s="27">
        <f>'1'!AN178</f>
        <v>0</v>
      </c>
      <c r="N178" s="230" t="str">
        <f>'1'!AP178</f>
        <v/>
      </c>
      <c r="O178" s="230" t="str">
        <f>'1'!AQ178</f>
        <v/>
      </c>
      <c r="P178" s="236">
        <f>'1'!BC178</f>
        <v>4</v>
      </c>
      <c r="Q178" s="39">
        <f>'1'!BD178</f>
        <v>0</v>
      </c>
      <c r="R178" s="231" t="str">
        <f>'1'!BF178</f>
        <v/>
      </c>
      <c r="S178" s="231" t="str">
        <f>'1'!BG178</f>
        <v/>
      </c>
      <c r="T178" s="233">
        <f>'1'!BS178</f>
        <v>4</v>
      </c>
      <c r="U178" s="27">
        <f>'1'!BT178</f>
        <v>0</v>
      </c>
      <c r="V178" s="230" t="str">
        <f>'1'!BV178</f>
        <v/>
      </c>
      <c r="W178" s="230" t="str">
        <f>'1'!BW178</f>
        <v/>
      </c>
      <c r="X178" s="236">
        <f>'1'!CI178</f>
        <v>2</v>
      </c>
      <c r="Y178" s="39">
        <f>'1'!CJ178</f>
        <v>0</v>
      </c>
      <c r="Z178" s="231" t="str">
        <f>'1'!CL178</f>
        <v/>
      </c>
      <c r="AA178" s="231" t="str">
        <f>'1'!CM178</f>
        <v/>
      </c>
      <c r="AB178" s="233">
        <f>'1'!CY178</f>
        <v>2</v>
      </c>
      <c r="AC178" s="27">
        <f>'1'!CZ178</f>
        <v>0</v>
      </c>
      <c r="AD178" s="226" t="str">
        <f>'1'!DB178</f>
        <v/>
      </c>
      <c r="AE178" s="230" t="str">
        <f>'1'!DC178</f>
        <v/>
      </c>
      <c r="AF178" s="236">
        <f>'1'!DO178</f>
        <v>2</v>
      </c>
      <c r="AG178" s="39">
        <f>'1'!DP178</f>
        <v>0</v>
      </c>
      <c r="AH178" s="231" t="str">
        <f>'1'!DR178</f>
        <v/>
      </c>
      <c r="AI178" s="231" t="str">
        <f>'1'!DS178</f>
        <v/>
      </c>
      <c r="AJ178" s="233">
        <f>'1'!EE178</f>
        <v>5</v>
      </c>
      <c r="AK178" s="27">
        <f>'1'!EF178</f>
        <v>0</v>
      </c>
      <c r="AL178" s="230" t="str">
        <f>'1'!EH178</f>
        <v/>
      </c>
      <c r="AM178" s="230" t="str">
        <f>'1'!EI178</f>
        <v/>
      </c>
      <c r="AN178" s="236">
        <f>'1'!EU178</f>
        <v>19</v>
      </c>
      <c r="AO178" s="39">
        <f>'1'!EV178</f>
        <v>0</v>
      </c>
      <c r="AP178" s="231" t="str">
        <f>'1'!EX178</f>
        <v/>
      </c>
      <c r="AQ178" s="231" t="str">
        <f>'1'!EY178</f>
        <v/>
      </c>
      <c r="AR178" s="233">
        <f>'1'!FK178</f>
        <v>4</v>
      </c>
      <c r="AS178" s="27">
        <f>'1'!FL178</f>
        <v>0</v>
      </c>
      <c r="AT178" s="230" t="str">
        <f>'1'!FN178</f>
        <v/>
      </c>
      <c r="AU178" s="230" t="str">
        <f>'1'!FO178</f>
        <v/>
      </c>
      <c r="AV178" s="236">
        <f>'1'!GA178</f>
        <v>2</v>
      </c>
      <c r="AW178" s="39">
        <f>'1'!GB178</f>
        <v>0</v>
      </c>
      <c r="AX178" s="231" t="str">
        <f>'1'!GD178</f>
        <v/>
      </c>
      <c r="AY178" s="231" t="str">
        <f>'1'!GE178</f>
        <v/>
      </c>
      <c r="AZ178" s="233">
        <f>'1'!GQ178</f>
        <v>3</v>
      </c>
      <c r="BA178" s="27">
        <f>'1'!GR178</f>
        <v>0</v>
      </c>
      <c r="BB178" s="230" t="str">
        <f>'1'!GT178</f>
        <v/>
      </c>
      <c r="BC178" s="230" t="str">
        <f>'1'!GU178</f>
        <v/>
      </c>
      <c r="BD178" s="236">
        <f>'1'!HG178</f>
        <v>5</v>
      </c>
      <c r="BE178" s="39">
        <f>'1'!HH178</f>
        <v>0</v>
      </c>
      <c r="BF178" s="231" t="str">
        <f>'1'!HJ178</f>
        <v/>
      </c>
      <c r="BG178" s="231" t="str">
        <f>'1'!HK178</f>
        <v/>
      </c>
      <c r="BH178" s="233" t="str">
        <f>'1'!HW178</f>
        <v/>
      </c>
      <c r="BI178" s="27">
        <f>'1'!HX178</f>
        <v>0</v>
      </c>
      <c r="BJ178" s="230" t="str">
        <f>'1'!HZ178</f>
        <v/>
      </c>
      <c r="BK178" s="230" t="str">
        <f>'1'!IA178</f>
        <v/>
      </c>
      <c r="BL178" s="236" t="str">
        <f>'1'!IM178</f>
        <v/>
      </c>
      <c r="BM178" s="39">
        <f>'1'!IN178</f>
        <v>0</v>
      </c>
      <c r="BN178" s="231" t="str">
        <f>'1'!IP178</f>
        <v/>
      </c>
      <c r="BO178" s="231" t="str">
        <f>'1'!IQ178</f>
        <v/>
      </c>
      <c r="BP178" s="233" t="str">
        <f>'1'!JC178</f>
        <v/>
      </c>
      <c r="BQ178" s="27">
        <f>'1'!JD178</f>
        <v>0</v>
      </c>
      <c r="BR178" s="230" t="str">
        <f>'1'!JF178</f>
        <v/>
      </c>
      <c r="BS178" s="230" t="str">
        <f>'1'!JG178</f>
        <v/>
      </c>
      <c r="BT178" s="236" t="str">
        <f>'1'!JS178</f>
        <v/>
      </c>
      <c r="BU178" s="39">
        <f>'1'!JT178</f>
        <v>0</v>
      </c>
      <c r="BV178" s="231" t="str">
        <f>'1'!JV178</f>
        <v/>
      </c>
      <c r="BW178" s="231" t="str">
        <f>'1'!JW178</f>
        <v/>
      </c>
      <c r="BX178" s="233" t="str">
        <f>'1'!KI178</f>
        <v/>
      </c>
      <c r="BY178" s="27">
        <f>'1'!KJ178</f>
        <v>0</v>
      </c>
      <c r="BZ178" s="230" t="str">
        <f>'1'!KL178</f>
        <v/>
      </c>
      <c r="CA178" s="230" t="str">
        <f>'1'!KM178</f>
        <v/>
      </c>
      <c r="CB178" s="236" t="str">
        <f>'1'!KY178</f>
        <v/>
      </c>
      <c r="CC178" s="39">
        <f>'1'!KZ178</f>
        <v>0</v>
      </c>
      <c r="CD178" s="231" t="str">
        <f>'1'!LB178</f>
        <v/>
      </c>
      <c r="CE178" s="231" t="str">
        <f>'1'!LC178</f>
        <v/>
      </c>
      <c r="CF178" s="231"/>
      <c r="CG178" s="231"/>
      <c r="CH178" s="233" t="str">
        <f t="shared" si="208"/>
        <v/>
      </c>
      <c r="CI178" s="26">
        <f>'1'!HX178</f>
        <v>0</v>
      </c>
      <c r="CJ178" s="24" t="str">
        <f>'1'!HZ178</f>
        <v/>
      </c>
      <c r="CK178" s="234" t="str">
        <f>'1'!IA178</f>
        <v/>
      </c>
      <c r="CL178" s="236" t="str">
        <f t="shared" si="209"/>
        <v/>
      </c>
      <c r="CM178" s="38">
        <f>'1'!IN178</f>
        <v>0</v>
      </c>
      <c r="CN178" s="36" t="str">
        <f>'1'!IP178</f>
        <v/>
      </c>
      <c r="CO178" s="235" t="str">
        <f>'1'!IQ178</f>
        <v/>
      </c>
      <c r="CP178" s="233" t="str">
        <f t="shared" si="210"/>
        <v/>
      </c>
      <c r="CQ178" s="26">
        <f>'1'!JD178</f>
        <v>0</v>
      </c>
      <c r="CR178" s="24" t="str">
        <f>'1'!JF178</f>
        <v/>
      </c>
      <c r="CS178" s="234" t="str">
        <f>'1'!JG178</f>
        <v/>
      </c>
      <c r="CT178" s="236" t="str">
        <f t="shared" si="211"/>
        <v/>
      </c>
      <c r="CU178" s="38">
        <f>'1'!JT178</f>
        <v>0</v>
      </c>
      <c r="CV178" s="36" t="str">
        <f>'1'!JV178</f>
        <v/>
      </c>
      <c r="CW178" s="235" t="str">
        <f>'1'!JW178</f>
        <v/>
      </c>
      <c r="CX178" s="233" t="str">
        <f t="shared" si="212"/>
        <v>#REF!</v>
      </c>
      <c r="CY178" s="24">
        <f>'1'!KJ178</f>
        <v>0</v>
      </c>
      <c r="CZ178" s="24" t="str">
        <f>'1'!KL178</f>
        <v/>
      </c>
      <c r="DA178" s="24" t="str">
        <f>'1'!KM178</f>
        <v/>
      </c>
      <c r="DB178" s="236" t="str">
        <f t="shared" si="213"/>
        <v>#REF!</v>
      </c>
      <c r="DC178" s="36">
        <f>'1'!KZ178</f>
        <v>0</v>
      </c>
      <c r="DD178" s="36" t="str">
        <f>'1'!LB178</f>
        <v/>
      </c>
      <c r="DE178" s="36" t="str">
        <f>'1'!LC178</f>
        <v/>
      </c>
      <c r="DF178" s="233" t="str">
        <f t="shared" si="214"/>
        <v>#REF!</v>
      </c>
      <c r="DG178" s="24" t="str">
        <f t="shared" ref="DG178:DI178" si="710">#REF!</f>
        <v>#REF!</v>
      </c>
      <c r="DH178" s="24" t="str">
        <f t="shared" si="710"/>
        <v>#REF!</v>
      </c>
      <c r="DI178" s="24" t="str">
        <f t="shared" si="710"/>
        <v>#REF!</v>
      </c>
      <c r="DJ178" s="236" t="str">
        <f t="shared" si="216"/>
        <v>#REF!</v>
      </c>
      <c r="DK178" s="36" t="str">
        <f t="shared" ref="DK178:DM178" si="711">#REF!</f>
        <v>#REF!</v>
      </c>
      <c r="DL178" s="36" t="str">
        <f t="shared" si="711"/>
        <v>#REF!</v>
      </c>
      <c r="DM178" s="36" t="str">
        <f t="shared" si="711"/>
        <v>#REF!</v>
      </c>
      <c r="DN178" s="159" t="str">
        <f t="shared" si="218"/>
        <v>#REF!</v>
      </c>
      <c r="DO178" s="24" t="str">
        <f t="shared" ref="DO178:DQ178" si="712">#REF!</f>
        <v>#REF!</v>
      </c>
      <c r="DP178" s="24" t="str">
        <f t="shared" si="712"/>
        <v>#REF!</v>
      </c>
      <c r="DQ178" s="24" t="str">
        <f t="shared" si="712"/>
        <v>#REF!</v>
      </c>
      <c r="DR178" s="209" t="str">
        <f t="shared" si="220"/>
        <v>#REF!</v>
      </c>
      <c r="DS178" s="210" t="str">
        <f t="shared" si="13"/>
        <v>#REF!</v>
      </c>
      <c r="DT178" s="210" t="str">
        <f t="shared" ref="DT178:DU178" si="713">#REF!</f>
        <v>#REF!</v>
      </c>
      <c r="DU178" s="210" t="str">
        <f t="shared" si="713"/>
        <v>#REF!</v>
      </c>
    </row>
    <row r="179" ht="15.75" customHeight="1">
      <c r="A179" s="228">
        <f>'1'!A179</f>
        <v>46279</v>
      </c>
      <c r="B179" s="229" t="str">
        <f>'1'!B179</f>
        <v>月</v>
      </c>
      <c r="C179" s="232">
        <f>'1'!C179</f>
        <v>0</v>
      </c>
      <c r="D179" s="233">
        <f>'1'!G179</f>
        <v>1</v>
      </c>
      <c r="E179" s="27">
        <f>'1'!H179</f>
        <v>0</v>
      </c>
      <c r="F179" s="230" t="str">
        <f>'1'!J179</f>
        <v/>
      </c>
      <c r="G179" s="230" t="str">
        <f>'1'!K179</f>
        <v/>
      </c>
      <c r="H179" s="236">
        <f>'1'!W179</f>
        <v>1</v>
      </c>
      <c r="I179" s="39">
        <f>'1'!X179</f>
        <v>0</v>
      </c>
      <c r="J179" s="231" t="str">
        <f>'1'!Z179</f>
        <v/>
      </c>
      <c r="K179" s="231" t="str">
        <f>'1'!AA179</f>
        <v/>
      </c>
      <c r="L179" s="233">
        <f>'1'!AM179</f>
        <v>2</v>
      </c>
      <c r="M179" s="27">
        <f>'1'!AN179</f>
        <v>0</v>
      </c>
      <c r="N179" s="230" t="str">
        <f>'1'!AP179</f>
        <v/>
      </c>
      <c r="O179" s="230" t="str">
        <f>'1'!AQ179</f>
        <v/>
      </c>
      <c r="P179" s="236">
        <f>'1'!BC179</f>
        <v>4</v>
      </c>
      <c r="Q179" s="39">
        <f>'1'!BD179</f>
        <v>0</v>
      </c>
      <c r="R179" s="231" t="str">
        <f>'1'!BF179</f>
        <v/>
      </c>
      <c r="S179" s="231" t="str">
        <f>'1'!BG179</f>
        <v/>
      </c>
      <c r="T179" s="233">
        <f>'1'!BS179</f>
        <v>4</v>
      </c>
      <c r="U179" s="27">
        <f>'1'!BT179</f>
        <v>0</v>
      </c>
      <c r="V179" s="230" t="str">
        <f>'1'!BV179</f>
        <v/>
      </c>
      <c r="W179" s="230" t="str">
        <f>'1'!BW179</f>
        <v/>
      </c>
      <c r="X179" s="236">
        <f>'1'!CI179</f>
        <v>2</v>
      </c>
      <c r="Y179" s="39">
        <f>'1'!CJ179</f>
        <v>0</v>
      </c>
      <c r="Z179" s="231" t="str">
        <f>'1'!CL179</f>
        <v/>
      </c>
      <c r="AA179" s="231" t="str">
        <f>'1'!CM179</f>
        <v/>
      </c>
      <c r="AB179" s="233">
        <f>'1'!CY179</f>
        <v>2</v>
      </c>
      <c r="AC179" s="27">
        <f>'1'!CZ179</f>
        <v>0</v>
      </c>
      <c r="AD179" s="226" t="str">
        <f>'1'!DB179</f>
        <v/>
      </c>
      <c r="AE179" s="230" t="str">
        <f>'1'!DC179</f>
        <v/>
      </c>
      <c r="AF179" s="236">
        <f>'1'!DO179</f>
        <v>2</v>
      </c>
      <c r="AG179" s="39">
        <f>'1'!DP179</f>
        <v>0</v>
      </c>
      <c r="AH179" s="231" t="str">
        <f>'1'!DR179</f>
        <v/>
      </c>
      <c r="AI179" s="231" t="str">
        <f>'1'!DS179</f>
        <v/>
      </c>
      <c r="AJ179" s="233">
        <f>'1'!EE179</f>
        <v>5</v>
      </c>
      <c r="AK179" s="27">
        <f>'1'!EF179</f>
        <v>0</v>
      </c>
      <c r="AL179" s="230" t="str">
        <f>'1'!EH179</f>
        <v/>
      </c>
      <c r="AM179" s="230" t="str">
        <f>'1'!EI179</f>
        <v/>
      </c>
      <c r="AN179" s="236">
        <f>'1'!EU179</f>
        <v>19</v>
      </c>
      <c r="AO179" s="39">
        <f>'1'!EV179</f>
        <v>0</v>
      </c>
      <c r="AP179" s="231" t="str">
        <f>'1'!EX179</f>
        <v/>
      </c>
      <c r="AQ179" s="231" t="str">
        <f>'1'!EY179</f>
        <v/>
      </c>
      <c r="AR179" s="233">
        <f>'1'!FK179</f>
        <v>4</v>
      </c>
      <c r="AS179" s="27">
        <f>'1'!FL179</f>
        <v>0</v>
      </c>
      <c r="AT179" s="230" t="str">
        <f>'1'!FN179</f>
        <v/>
      </c>
      <c r="AU179" s="230" t="str">
        <f>'1'!FO179</f>
        <v/>
      </c>
      <c r="AV179" s="236">
        <f>'1'!GA179</f>
        <v>2</v>
      </c>
      <c r="AW179" s="39">
        <f>'1'!GB179</f>
        <v>0</v>
      </c>
      <c r="AX179" s="231" t="str">
        <f>'1'!GD179</f>
        <v/>
      </c>
      <c r="AY179" s="231" t="str">
        <f>'1'!GE179</f>
        <v/>
      </c>
      <c r="AZ179" s="233">
        <f>'1'!GQ179</f>
        <v>3</v>
      </c>
      <c r="BA179" s="27">
        <f>'1'!GR179</f>
        <v>0</v>
      </c>
      <c r="BB179" s="230" t="str">
        <f>'1'!GT179</f>
        <v/>
      </c>
      <c r="BC179" s="230" t="str">
        <f>'1'!GU179</f>
        <v/>
      </c>
      <c r="BD179" s="236">
        <f>'1'!HG179</f>
        <v>5</v>
      </c>
      <c r="BE179" s="39">
        <f>'1'!HH179</f>
        <v>0</v>
      </c>
      <c r="BF179" s="231" t="str">
        <f>'1'!HJ179</f>
        <v/>
      </c>
      <c r="BG179" s="231" t="str">
        <f>'1'!HK179</f>
        <v/>
      </c>
      <c r="BH179" s="233" t="str">
        <f>'1'!HW179</f>
        <v/>
      </c>
      <c r="BI179" s="27">
        <f>'1'!HX179</f>
        <v>0</v>
      </c>
      <c r="BJ179" s="230" t="str">
        <f>'1'!HZ179</f>
        <v/>
      </c>
      <c r="BK179" s="230" t="str">
        <f>'1'!IA179</f>
        <v/>
      </c>
      <c r="BL179" s="236" t="str">
        <f>'1'!IM179</f>
        <v/>
      </c>
      <c r="BM179" s="39">
        <f>'1'!IN179</f>
        <v>0</v>
      </c>
      <c r="BN179" s="231" t="str">
        <f>'1'!IP179</f>
        <v/>
      </c>
      <c r="BO179" s="231" t="str">
        <f>'1'!IQ179</f>
        <v/>
      </c>
      <c r="BP179" s="233" t="str">
        <f>'1'!JC179</f>
        <v/>
      </c>
      <c r="BQ179" s="27">
        <f>'1'!JD179</f>
        <v>0</v>
      </c>
      <c r="BR179" s="230" t="str">
        <f>'1'!JF179</f>
        <v/>
      </c>
      <c r="BS179" s="230" t="str">
        <f>'1'!JG179</f>
        <v/>
      </c>
      <c r="BT179" s="236" t="str">
        <f>'1'!JS179</f>
        <v/>
      </c>
      <c r="BU179" s="39">
        <f>'1'!JT179</f>
        <v>0</v>
      </c>
      <c r="BV179" s="231" t="str">
        <f>'1'!JV179</f>
        <v/>
      </c>
      <c r="BW179" s="231" t="str">
        <f>'1'!JW179</f>
        <v/>
      </c>
      <c r="BX179" s="233" t="str">
        <f>'1'!KI179</f>
        <v/>
      </c>
      <c r="BY179" s="27">
        <f>'1'!KJ179</f>
        <v>0</v>
      </c>
      <c r="BZ179" s="230" t="str">
        <f>'1'!KL179</f>
        <v/>
      </c>
      <c r="CA179" s="230" t="str">
        <f>'1'!KM179</f>
        <v/>
      </c>
      <c r="CB179" s="236" t="str">
        <f>'1'!KY179</f>
        <v/>
      </c>
      <c r="CC179" s="39">
        <f>'1'!KZ179</f>
        <v>0</v>
      </c>
      <c r="CD179" s="231" t="str">
        <f>'1'!LB179</f>
        <v/>
      </c>
      <c r="CE179" s="231" t="str">
        <f>'1'!LC179</f>
        <v/>
      </c>
      <c r="CF179" s="231"/>
      <c r="CG179" s="231"/>
      <c r="CH179" s="233" t="str">
        <f t="shared" si="208"/>
        <v/>
      </c>
      <c r="CI179" s="24">
        <f>'1'!HX179</f>
        <v>0</v>
      </c>
      <c r="CJ179" s="24" t="str">
        <f>'1'!HZ179</f>
        <v/>
      </c>
      <c r="CK179" s="24" t="str">
        <f>'1'!IA179</f>
        <v/>
      </c>
      <c r="CL179" s="236" t="str">
        <f t="shared" si="209"/>
        <v/>
      </c>
      <c r="CM179" s="36">
        <f>'1'!IN179</f>
        <v>0</v>
      </c>
      <c r="CN179" s="36" t="str">
        <f>'1'!IP179</f>
        <v/>
      </c>
      <c r="CO179" s="36" t="str">
        <f>'1'!IQ179</f>
        <v/>
      </c>
      <c r="CP179" s="233" t="str">
        <f t="shared" si="210"/>
        <v/>
      </c>
      <c r="CQ179" s="24">
        <f>'1'!JD179</f>
        <v>0</v>
      </c>
      <c r="CR179" s="24" t="str">
        <f>'1'!JF179</f>
        <v/>
      </c>
      <c r="CS179" s="24" t="str">
        <f>'1'!JG179</f>
        <v/>
      </c>
      <c r="CT179" s="236" t="str">
        <f t="shared" si="211"/>
        <v/>
      </c>
      <c r="CU179" s="36">
        <f>'1'!JT179</f>
        <v>0</v>
      </c>
      <c r="CV179" s="36" t="str">
        <f>'1'!JV179</f>
        <v/>
      </c>
      <c r="CW179" s="36" t="str">
        <f>'1'!JW179</f>
        <v/>
      </c>
      <c r="CX179" s="233" t="str">
        <f t="shared" si="212"/>
        <v>#REF!</v>
      </c>
      <c r="CY179" s="24">
        <f>'1'!KJ179</f>
        <v>0</v>
      </c>
      <c r="CZ179" s="24" t="str">
        <f>'1'!KL179</f>
        <v/>
      </c>
      <c r="DA179" s="24" t="str">
        <f>'1'!KM179</f>
        <v/>
      </c>
      <c r="DB179" s="236" t="str">
        <f t="shared" si="213"/>
        <v>#REF!</v>
      </c>
      <c r="DC179" s="36">
        <f>'1'!KZ179</f>
        <v>0</v>
      </c>
      <c r="DD179" s="36" t="str">
        <f>'1'!LB179</f>
        <v/>
      </c>
      <c r="DE179" s="36" t="str">
        <f>'1'!LC179</f>
        <v/>
      </c>
      <c r="DF179" s="233" t="str">
        <f t="shared" si="214"/>
        <v>#REF!</v>
      </c>
      <c r="DG179" s="24" t="str">
        <f t="shared" ref="DG179:DI179" si="714">#REF!</f>
        <v>#REF!</v>
      </c>
      <c r="DH179" s="24" t="str">
        <f t="shared" si="714"/>
        <v>#REF!</v>
      </c>
      <c r="DI179" s="24" t="str">
        <f t="shared" si="714"/>
        <v>#REF!</v>
      </c>
      <c r="DJ179" s="236" t="str">
        <f t="shared" si="216"/>
        <v>#REF!</v>
      </c>
      <c r="DK179" s="36" t="str">
        <f t="shared" ref="DK179:DM179" si="715">#REF!</f>
        <v>#REF!</v>
      </c>
      <c r="DL179" s="36" t="str">
        <f t="shared" si="715"/>
        <v>#REF!</v>
      </c>
      <c r="DM179" s="36" t="str">
        <f t="shared" si="715"/>
        <v>#REF!</v>
      </c>
      <c r="DN179" s="159" t="str">
        <f t="shared" si="218"/>
        <v>#REF!</v>
      </c>
      <c r="DO179" s="24" t="str">
        <f t="shared" ref="DO179:DQ179" si="716">#REF!</f>
        <v>#REF!</v>
      </c>
      <c r="DP179" s="24" t="str">
        <f t="shared" si="716"/>
        <v>#REF!</v>
      </c>
      <c r="DQ179" s="24" t="str">
        <f t="shared" si="716"/>
        <v>#REF!</v>
      </c>
      <c r="DR179" s="209" t="str">
        <f t="shared" si="220"/>
        <v>#REF!</v>
      </c>
      <c r="DS179" s="210" t="str">
        <f t="shared" si="13"/>
        <v>#REF!</v>
      </c>
      <c r="DT179" s="210" t="str">
        <f t="shared" ref="DT179:DU179" si="717">#REF!</f>
        <v>#REF!</v>
      </c>
      <c r="DU179" s="210" t="str">
        <f t="shared" si="717"/>
        <v>#REF!</v>
      </c>
    </row>
    <row r="180" ht="15.75" customHeight="1">
      <c r="A180" s="228">
        <f>'1'!A180</f>
        <v>46280</v>
      </c>
      <c r="B180" s="229" t="str">
        <f>'1'!B180</f>
        <v>火</v>
      </c>
      <c r="C180" s="232">
        <f>'1'!C180</f>
        <v>0</v>
      </c>
      <c r="D180" s="233">
        <f>'1'!G180</f>
        <v>1</v>
      </c>
      <c r="E180" s="27">
        <f>'1'!H180</f>
        <v>0</v>
      </c>
      <c r="F180" s="230" t="str">
        <f>'1'!J180</f>
        <v/>
      </c>
      <c r="G180" s="230" t="str">
        <f>'1'!K180</f>
        <v/>
      </c>
      <c r="H180" s="236">
        <f>'1'!W180</f>
        <v>1</v>
      </c>
      <c r="I180" s="39">
        <f>'1'!X180</f>
        <v>0</v>
      </c>
      <c r="J180" s="231" t="str">
        <f>'1'!Z180</f>
        <v/>
      </c>
      <c r="K180" s="231" t="str">
        <f>'1'!AA180</f>
        <v/>
      </c>
      <c r="L180" s="233">
        <f>'1'!AM180</f>
        <v>2</v>
      </c>
      <c r="M180" s="27">
        <f>'1'!AN180</f>
        <v>0</v>
      </c>
      <c r="N180" s="230" t="str">
        <f>'1'!AP180</f>
        <v/>
      </c>
      <c r="O180" s="230" t="str">
        <f>'1'!AQ180</f>
        <v/>
      </c>
      <c r="P180" s="236">
        <f>'1'!BC180</f>
        <v>4</v>
      </c>
      <c r="Q180" s="39">
        <f>'1'!BD180</f>
        <v>0</v>
      </c>
      <c r="R180" s="231" t="str">
        <f>'1'!BF180</f>
        <v/>
      </c>
      <c r="S180" s="231" t="str">
        <f>'1'!BG180</f>
        <v/>
      </c>
      <c r="T180" s="233">
        <f>'1'!BS180</f>
        <v>4</v>
      </c>
      <c r="U180" s="27">
        <f>'1'!BT180</f>
        <v>0</v>
      </c>
      <c r="V180" s="230" t="str">
        <f>'1'!BV180</f>
        <v/>
      </c>
      <c r="W180" s="230" t="str">
        <f>'1'!BW180</f>
        <v/>
      </c>
      <c r="X180" s="236">
        <f>'1'!CI180</f>
        <v>2</v>
      </c>
      <c r="Y180" s="39">
        <f>'1'!CJ180</f>
        <v>0</v>
      </c>
      <c r="Z180" s="231" t="str">
        <f>'1'!CL180</f>
        <v/>
      </c>
      <c r="AA180" s="231" t="str">
        <f>'1'!CM180</f>
        <v/>
      </c>
      <c r="AB180" s="233">
        <f>'1'!CY180</f>
        <v>2</v>
      </c>
      <c r="AC180" s="27">
        <f>'1'!CZ180</f>
        <v>0</v>
      </c>
      <c r="AD180" s="226" t="str">
        <f>'1'!DB180</f>
        <v/>
      </c>
      <c r="AE180" s="230" t="str">
        <f>'1'!DC180</f>
        <v/>
      </c>
      <c r="AF180" s="236">
        <f>'1'!DO180</f>
        <v>2</v>
      </c>
      <c r="AG180" s="39">
        <f>'1'!DP180</f>
        <v>0</v>
      </c>
      <c r="AH180" s="231" t="str">
        <f>'1'!DR180</f>
        <v/>
      </c>
      <c r="AI180" s="231" t="str">
        <f>'1'!DS180</f>
        <v/>
      </c>
      <c r="AJ180" s="233">
        <f>'1'!EE180</f>
        <v>5</v>
      </c>
      <c r="AK180" s="27">
        <f>'1'!EF180</f>
        <v>0</v>
      </c>
      <c r="AL180" s="230" t="str">
        <f>'1'!EH180</f>
        <v/>
      </c>
      <c r="AM180" s="230" t="str">
        <f>'1'!EI180</f>
        <v/>
      </c>
      <c r="AN180" s="236">
        <f>'1'!EU180</f>
        <v>19</v>
      </c>
      <c r="AO180" s="39">
        <f>'1'!EV180</f>
        <v>0</v>
      </c>
      <c r="AP180" s="231" t="str">
        <f>'1'!EX180</f>
        <v/>
      </c>
      <c r="AQ180" s="231" t="str">
        <f>'1'!EY180</f>
        <v/>
      </c>
      <c r="AR180" s="233">
        <f>'1'!FK180</f>
        <v>4</v>
      </c>
      <c r="AS180" s="27">
        <f>'1'!FL180</f>
        <v>0</v>
      </c>
      <c r="AT180" s="230" t="str">
        <f>'1'!FN180</f>
        <v/>
      </c>
      <c r="AU180" s="230" t="str">
        <f>'1'!FO180</f>
        <v/>
      </c>
      <c r="AV180" s="236">
        <f>'1'!GA180</f>
        <v>2</v>
      </c>
      <c r="AW180" s="39">
        <f>'1'!GB180</f>
        <v>0</v>
      </c>
      <c r="AX180" s="231" t="str">
        <f>'1'!GD180</f>
        <v/>
      </c>
      <c r="AY180" s="231" t="str">
        <f>'1'!GE180</f>
        <v/>
      </c>
      <c r="AZ180" s="233">
        <f>'1'!GQ180</f>
        <v>3</v>
      </c>
      <c r="BA180" s="27">
        <f>'1'!GR180</f>
        <v>0</v>
      </c>
      <c r="BB180" s="230" t="str">
        <f>'1'!GT180</f>
        <v/>
      </c>
      <c r="BC180" s="230" t="str">
        <f>'1'!GU180</f>
        <v/>
      </c>
      <c r="BD180" s="236">
        <f>'1'!HG180</f>
        <v>5</v>
      </c>
      <c r="BE180" s="39">
        <f>'1'!HH180</f>
        <v>0</v>
      </c>
      <c r="BF180" s="231" t="str">
        <f>'1'!HJ180</f>
        <v/>
      </c>
      <c r="BG180" s="231" t="str">
        <f>'1'!HK180</f>
        <v/>
      </c>
      <c r="BH180" s="233" t="str">
        <f>'1'!HW180</f>
        <v/>
      </c>
      <c r="BI180" s="27">
        <f>'1'!HX180</f>
        <v>0</v>
      </c>
      <c r="BJ180" s="230" t="str">
        <f>'1'!HZ180</f>
        <v/>
      </c>
      <c r="BK180" s="230" t="str">
        <f>'1'!IA180</f>
        <v/>
      </c>
      <c r="BL180" s="236" t="str">
        <f>'1'!IM180</f>
        <v/>
      </c>
      <c r="BM180" s="39">
        <f>'1'!IN180</f>
        <v>0</v>
      </c>
      <c r="BN180" s="231" t="str">
        <f>'1'!IP180</f>
        <v/>
      </c>
      <c r="BO180" s="231" t="str">
        <f>'1'!IQ180</f>
        <v/>
      </c>
      <c r="BP180" s="233" t="str">
        <f>'1'!JC180</f>
        <v/>
      </c>
      <c r="BQ180" s="27">
        <f>'1'!JD180</f>
        <v>0</v>
      </c>
      <c r="BR180" s="230" t="str">
        <f>'1'!JF180</f>
        <v/>
      </c>
      <c r="BS180" s="230" t="str">
        <f>'1'!JG180</f>
        <v/>
      </c>
      <c r="BT180" s="236" t="str">
        <f>'1'!JS180</f>
        <v/>
      </c>
      <c r="BU180" s="39">
        <f>'1'!JT180</f>
        <v>0</v>
      </c>
      <c r="BV180" s="231" t="str">
        <f>'1'!JV180</f>
        <v/>
      </c>
      <c r="BW180" s="231" t="str">
        <f>'1'!JW180</f>
        <v/>
      </c>
      <c r="BX180" s="233" t="str">
        <f>'1'!KI180</f>
        <v/>
      </c>
      <c r="BY180" s="27">
        <f>'1'!KJ180</f>
        <v>0</v>
      </c>
      <c r="BZ180" s="230" t="str">
        <f>'1'!KL180</f>
        <v/>
      </c>
      <c r="CA180" s="230" t="str">
        <f>'1'!KM180</f>
        <v/>
      </c>
      <c r="CB180" s="236" t="str">
        <f>'1'!KY180</f>
        <v/>
      </c>
      <c r="CC180" s="39">
        <f>'1'!KZ180</f>
        <v>0</v>
      </c>
      <c r="CD180" s="231" t="str">
        <f>'1'!LB180</f>
        <v/>
      </c>
      <c r="CE180" s="231" t="str">
        <f>'1'!LC180</f>
        <v/>
      </c>
      <c r="CF180" s="231"/>
      <c r="CG180" s="231"/>
      <c r="CH180" s="233" t="str">
        <f t="shared" si="208"/>
        <v/>
      </c>
      <c r="CI180" s="24">
        <f>'1'!HX180</f>
        <v>0</v>
      </c>
      <c r="CJ180" s="24" t="str">
        <f>'1'!HZ180</f>
        <v/>
      </c>
      <c r="CK180" s="24" t="str">
        <f>'1'!IA180</f>
        <v/>
      </c>
      <c r="CL180" s="236" t="str">
        <f t="shared" si="209"/>
        <v/>
      </c>
      <c r="CM180" s="36">
        <f>'1'!IN180</f>
        <v>0</v>
      </c>
      <c r="CN180" s="36" t="str">
        <f>'1'!IP180</f>
        <v/>
      </c>
      <c r="CO180" s="36" t="str">
        <f>'1'!IQ180</f>
        <v/>
      </c>
      <c r="CP180" s="233" t="str">
        <f t="shared" si="210"/>
        <v/>
      </c>
      <c r="CQ180" s="24">
        <f>'1'!JD180</f>
        <v>0</v>
      </c>
      <c r="CR180" s="24" t="str">
        <f>'1'!JF180</f>
        <v/>
      </c>
      <c r="CS180" s="24" t="str">
        <f>'1'!JG180</f>
        <v/>
      </c>
      <c r="CT180" s="236" t="str">
        <f t="shared" si="211"/>
        <v/>
      </c>
      <c r="CU180" s="36">
        <f>'1'!JT180</f>
        <v>0</v>
      </c>
      <c r="CV180" s="36" t="str">
        <f>'1'!JV180</f>
        <v/>
      </c>
      <c r="CW180" s="36" t="str">
        <f>'1'!JW180</f>
        <v/>
      </c>
      <c r="CX180" s="233" t="str">
        <f t="shared" si="212"/>
        <v>#REF!</v>
      </c>
      <c r="CY180" s="24">
        <f>'1'!KJ180</f>
        <v>0</v>
      </c>
      <c r="CZ180" s="24" t="str">
        <f>'1'!KL180</f>
        <v/>
      </c>
      <c r="DA180" s="24" t="str">
        <f>'1'!KM180</f>
        <v/>
      </c>
      <c r="DB180" s="236" t="str">
        <f t="shared" si="213"/>
        <v>#REF!</v>
      </c>
      <c r="DC180" s="36">
        <f>'1'!KZ180</f>
        <v>0</v>
      </c>
      <c r="DD180" s="36" t="str">
        <f>'1'!LB180</f>
        <v/>
      </c>
      <c r="DE180" s="36" t="str">
        <f>'1'!LC180</f>
        <v/>
      </c>
      <c r="DF180" s="233" t="str">
        <f t="shared" si="214"/>
        <v>#REF!</v>
      </c>
      <c r="DG180" s="24" t="str">
        <f t="shared" ref="DG180:DI180" si="718">#REF!</f>
        <v>#REF!</v>
      </c>
      <c r="DH180" s="24" t="str">
        <f t="shared" si="718"/>
        <v>#REF!</v>
      </c>
      <c r="DI180" s="24" t="str">
        <f t="shared" si="718"/>
        <v>#REF!</v>
      </c>
      <c r="DJ180" s="236" t="str">
        <f t="shared" si="216"/>
        <v>#REF!</v>
      </c>
      <c r="DK180" s="36" t="str">
        <f t="shared" ref="DK180:DM180" si="719">#REF!</f>
        <v>#REF!</v>
      </c>
      <c r="DL180" s="36" t="str">
        <f t="shared" si="719"/>
        <v>#REF!</v>
      </c>
      <c r="DM180" s="36" t="str">
        <f t="shared" si="719"/>
        <v>#REF!</v>
      </c>
      <c r="DN180" s="159" t="str">
        <f t="shared" si="218"/>
        <v>#REF!</v>
      </c>
      <c r="DO180" s="24" t="str">
        <f t="shared" ref="DO180:DQ180" si="720">#REF!</f>
        <v>#REF!</v>
      </c>
      <c r="DP180" s="24" t="str">
        <f t="shared" si="720"/>
        <v>#REF!</v>
      </c>
      <c r="DQ180" s="24" t="str">
        <f t="shared" si="720"/>
        <v>#REF!</v>
      </c>
      <c r="DR180" s="209" t="str">
        <f t="shared" si="220"/>
        <v>#REF!</v>
      </c>
      <c r="DS180" s="210" t="str">
        <f t="shared" si="13"/>
        <v>#REF!</v>
      </c>
      <c r="DT180" s="210" t="str">
        <f t="shared" ref="DT180:DU180" si="721">#REF!</f>
        <v>#REF!</v>
      </c>
      <c r="DU180" s="210" t="str">
        <f t="shared" si="721"/>
        <v>#REF!</v>
      </c>
    </row>
    <row r="181" ht="15.75" customHeight="1">
      <c r="A181" s="228">
        <f>'1'!A181</f>
        <v>46281</v>
      </c>
      <c r="B181" s="229" t="str">
        <f>'1'!B181</f>
        <v>水</v>
      </c>
      <c r="C181" s="232">
        <f>'1'!C181</f>
        <v>0</v>
      </c>
      <c r="D181" s="233">
        <f>'1'!G181</f>
        <v>1</v>
      </c>
      <c r="E181" s="27">
        <f>'1'!H181</f>
        <v>0</v>
      </c>
      <c r="F181" s="230" t="str">
        <f>'1'!J181</f>
        <v/>
      </c>
      <c r="G181" s="230" t="str">
        <f>'1'!K181</f>
        <v/>
      </c>
      <c r="H181" s="236">
        <f>'1'!W181</f>
        <v>1</v>
      </c>
      <c r="I181" s="39">
        <f>'1'!X181</f>
        <v>0</v>
      </c>
      <c r="J181" s="231" t="str">
        <f>'1'!Z181</f>
        <v/>
      </c>
      <c r="K181" s="231" t="str">
        <f>'1'!AA181</f>
        <v/>
      </c>
      <c r="L181" s="233">
        <f>'1'!AM181</f>
        <v>2</v>
      </c>
      <c r="M181" s="27">
        <f>'1'!AN181</f>
        <v>0</v>
      </c>
      <c r="N181" s="230" t="str">
        <f>'1'!AP181</f>
        <v/>
      </c>
      <c r="O181" s="230" t="str">
        <f>'1'!AQ181</f>
        <v/>
      </c>
      <c r="P181" s="236">
        <f>'1'!BC181</f>
        <v>4</v>
      </c>
      <c r="Q181" s="39">
        <f>'1'!BD181</f>
        <v>0</v>
      </c>
      <c r="R181" s="231" t="str">
        <f>'1'!BF181</f>
        <v/>
      </c>
      <c r="S181" s="231" t="str">
        <f>'1'!BG181</f>
        <v/>
      </c>
      <c r="T181" s="233">
        <f>'1'!BS181</f>
        <v>4</v>
      </c>
      <c r="U181" s="27">
        <f>'1'!BT181</f>
        <v>0</v>
      </c>
      <c r="V181" s="230" t="str">
        <f>'1'!BV181</f>
        <v/>
      </c>
      <c r="W181" s="230" t="str">
        <f>'1'!BW181</f>
        <v/>
      </c>
      <c r="X181" s="236">
        <f>'1'!CI181</f>
        <v>2</v>
      </c>
      <c r="Y181" s="39">
        <f>'1'!CJ181</f>
        <v>0</v>
      </c>
      <c r="Z181" s="231" t="str">
        <f>'1'!CL181</f>
        <v/>
      </c>
      <c r="AA181" s="231" t="str">
        <f>'1'!CM181</f>
        <v/>
      </c>
      <c r="AB181" s="233">
        <f>'1'!CY181</f>
        <v>2</v>
      </c>
      <c r="AC181" s="27">
        <f>'1'!CZ181</f>
        <v>0</v>
      </c>
      <c r="AD181" s="226" t="str">
        <f>'1'!DB181</f>
        <v/>
      </c>
      <c r="AE181" s="230" t="str">
        <f>'1'!DC181</f>
        <v/>
      </c>
      <c r="AF181" s="236">
        <f>'1'!DO181</f>
        <v>2</v>
      </c>
      <c r="AG181" s="39">
        <f>'1'!DP181</f>
        <v>0</v>
      </c>
      <c r="AH181" s="231" t="str">
        <f>'1'!DR181</f>
        <v/>
      </c>
      <c r="AI181" s="231" t="str">
        <f>'1'!DS181</f>
        <v/>
      </c>
      <c r="AJ181" s="233">
        <f>'1'!EE181</f>
        <v>5</v>
      </c>
      <c r="AK181" s="27">
        <f>'1'!EF181</f>
        <v>0</v>
      </c>
      <c r="AL181" s="230" t="str">
        <f>'1'!EH181</f>
        <v/>
      </c>
      <c r="AM181" s="230" t="str">
        <f>'1'!EI181</f>
        <v/>
      </c>
      <c r="AN181" s="236">
        <f>'1'!EU181</f>
        <v>19</v>
      </c>
      <c r="AO181" s="39">
        <f>'1'!EV181</f>
        <v>0</v>
      </c>
      <c r="AP181" s="231" t="str">
        <f>'1'!EX181</f>
        <v/>
      </c>
      <c r="AQ181" s="231" t="str">
        <f>'1'!EY181</f>
        <v/>
      </c>
      <c r="AR181" s="233">
        <f>'1'!FK181</f>
        <v>4</v>
      </c>
      <c r="AS181" s="27">
        <f>'1'!FL181</f>
        <v>0</v>
      </c>
      <c r="AT181" s="230" t="str">
        <f>'1'!FN181</f>
        <v/>
      </c>
      <c r="AU181" s="230" t="str">
        <f>'1'!FO181</f>
        <v/>
      </c>
      <c r="AV181" s="236">
        <f>'1'!GA181</f>
        <v>2</v>
      </c>
      <c r="AW181" s="39">
        <f>'1'!GB181</f>
        <v>0</v>
      </c>
      <c r="AX181" s="231" t="str">
        <f>'1'!GD181</f>
        <v/>
      </c>
      <c r="AY181" s="231" t="str">
        <f>'1'!GE181</f>
        <v/>
      </c>
      <c r="AZ181" s="233">
        <f>'1'!GQ181</f>
        <v>3</v>
      </c>
      <c r="BA181" s="27">
        <f>'1'!GR181</f>
        <v>0</v>
      </c>
      <c r="BB181" s="230" t="str">
        <f>'1'!GT181</f>
        <v/>
      </c>
      <c r="BC181" s="230" t="str">
        <f>'1'!GU181</f>
        <v/>
      </c>
      <c r="BD181" s="236">
        <f>'1'!HG181</f>
        <v>5</v>
      </c>
      <c r="BE181" s="39">
        <f>'1'!HH181</f>
        <v>0</v>
      </c>
      <c r="BF181" s="231" t="str">
        <f>'1'!HJ181</f>
        <v/>
      </c>
      <c r="BG181" s="231" t="str">
        <f>'1'!HK181</f>
        <v/>
      </c>
      <c r="BH181" s="233" t="str">
        <f>'1'!HW181</f>
        <v/>
      </c>
      <c r="BI181" s="27">
        <f>'1'!HX181</f>
        <v>0</v>
      </c>
      <c r="BJ181" s="230" t="str">
        <f>'1'!HZ181</f>
        <v/>
      </c>
      <c r="BK181" s="230" t="str">
        <f>'1'!IA181</f>
        <v/>
      </c>
      <c r="BL181" s="236" t="str">
        <f>'1'!IM181</f>
        <v/>
      </c>
      <c r="BM181" s="39">
        <f>'1'!IN181</f>
        <v>0</v>
      </c>
      <c r="BN181" s="231" t="str">
        <f>'1'!IP181</f>
        <v/>
      </c>
      <c r="BO181" s="231" t="str">
        <f>'1'!IQ181</f>
        <v/>
      </c>
      <c r="BP181" s="233" t="str">
        <f>'1'!JC181</f>
        <v/>
      </c>
      <c r="BQ181" s="27">
        <f>'1'!JD181</f>
        <v>0</v>
      </c>
      <c r="BR181" s="230" t="str">
        <f>'1'!JF181</f>
        <v/>
      </c>
      <c r="BS181" s="230" t="str">
        <f>'1'!JG181</f>
        <v/>
      </c>
      <c r="BT181" s="236" t="str">
        <f>'1'!JS181</f>
        <v/>
      </c>
      <c r="BU181" s="39">
        <f>'1'!JT181</f>
        <v>0</v>
      </c>
      <c r="BV181" s="231" t="str">
        <f>'1'!JV181</f>
        <v/>
      </c>
      <c r="BW181" s="231" t="str">
        <f>'1'!JW181</f>
        <v/>
      </c>
      <c r="BX181" s="233" t="str">
        <f>'1'!KI181</f>
        <v/>
      </c>
      <c r="BY181" s="27">
        <f>'1'!KJ181</f>
        <v>0</v>
      </c>
      <c r="BZ181" s="230" t="str">
        <f>'1'!KL181</f>
        <v/>
      </c>
      <c r="CA181" s="230" t="str">
        <f>'1'!KM181</f>
        <v/>
      </c>
      <c r="CB181" s="236" t="str">
        <f>'1'!KY181</f>
        <v/>
      </c>
      <c r="CC181" s="39">
        <f>'1'!KZ181</f>
        <v>0</v>
      </c>
      <c r="CD181" s="231" t="str">
        <f>'1'!LB181</f>
        <v/>
      </c>
      <c r="CE181" s="231" t="str">
        <f>'1'!LC181</f>
        <v/>
      </c>
      <c r="CF181" s="231"/>
      <c r="CG181" s="231"/>
      <c r="CH181" s="233" t="str">
        <f t="shared" si="208"/>
        <v/>
      </c>
      <c r="CI181" s="24">
        <f>'1'!HX181</f>
        <v>0</v>
      </c>
      <c r="CJ181" s="24" t="str">
        <f>'1'!HZ181</f>
        <v/>
      </c>
      <c r="CK181" s="24" t="str">
        <f>'1'!IA181</f>
        <v/>
      </c>
      <c r="CL181" s="236" t="str">
        <f t="shared" si="209"/>
        <v/>
      </c>
      <c r="CM181" s="36">
        <f>'1'!IN181</f>
        <v>0</v>
      </c>
      <c r="CN181" s="36" t="str">
        <f>'1'!IP181</f>
        <v/>
      </c>
      <c r="CO181" s="36" t="str">
        <f>'1'!IQ181</f>
        <v/>
      </c>
      <c r="CP181" s="233" t="str">
        <f t="shared" si="210"/>
        <v/>
      </c>
      <c r="CQ181" s="24">
        <f>'1'!JD181</f>
        <v>0</v>
      </c>
      <c r="CR181" s="24" t="str">
        <f>'1'!JF181</f>
        <v/>
      </c>
      <c r="CS181" s="24" t="str">
        <f>'1'!JG181</f>
        <v/>
      </c>
      <c r="CT181" s="236" t="str">
        <f t="shared" si="211"/>
        <v/>
      </c>
      <c r="CU181" s="36">
        <f>'1'!JT181</f>
        <v>0</v>
      </c>
      <c r="CV181" s="36" t="str">
        <f>'1'!JV181</f>
        <v/>
      </c>
      <c r="CW181" s="36" t="str">
        <f>'1'!JW181</f>
        <v/>
      </c>
      <c r="CX181" s="233" t="str">
        <f t="shared" si="212"/>
        <v>#REF!</v>
      </c>
      <c r="CY181" s="24">
        <f>'1'!KJ181</f>
        <v>0</v>
      </c>
      <c r="CZ181" s="24" t="str">
        <f>'1'!KL181</f>
        <v/>
      </c>
      <c r="DA181" s="24" t="str">
        <f>'1'!KM181</f>
        <v/>
      </c>
      <c r="DB181" s="236" t="str">
        <f t="shared" si="213"/>
        <v>#REF!</v>
      </c>
      <c r="DC181" s="36">
        <f>'1'!KZ181</f>
        <v>0</v>
      </c>
      <c r="DD181" s="36" t="str">
        <f>'1'!LB181</f>
        <v/>
      </c>
      <c r="DE181" s="36" t="str">
        <f>'1'!LC181</f>
        <v/>
      </c>
      <c r="DF181" s="233" t="str">
        <f t="shared" si="214"/>
        <v>#REF!</v>
      </c>
      <c r="DG181" s="24" t="str">
        <f t="shared" ref="DG181:DI181" si="722">#REF!</f>
        <v>#REF!</v>
      </c>
      <c r="DH181" s="24" t="str">
        <f t="shared" si="722"/>
        <v>#REF!</v>
      </c>
      <c r="DI181" s="24" t="str">
        <f t="shared" si="722"/>
        <v>#REF!</v>
      </c>
      <c r="DJ181" s="236" t="str">
        <f t="shared" si="216"/>
        <v>#REF!</v>
      </c>
      <c r="DK181" s="36" t="str">
        <f t="shared" ref="DK181:DM181" si="723">#REF!</f>
        <v>#REF!</v>
      </c>
      <c r="DL181" s="36" t="str">
        <f t="shared" si="723"/>
        <v>#REF!</v>
      </c>
      <c r="DM181" s="36" t="str">
        <f t="shared" si="723"/>
        <v>#REF!</v>
      </c>
      <c r="DN181" s="159" t="str">
        <f t="shared" si="218"/>
        <v>#REF!</v>
      </c>
      <c r="DO181" s="24" t="str">
        <f t="shared" ref="DO181:DQ181" si="724">#REF!</f>
        <v>#REF!</v>
      </c>
      <c r="DP181" s="24" t="str">
        <f t="shared" si="724"/>
        <v>#REF!</v>
      </c>
      <c r="DQ181" s="24" t="str">
        <f t="shared" si="724"/>
        <v>#REF!</v>
      </c>
      <c r="DR181" s="209" t="str">
        <f t="shared" si="220"/>
        <v>#REF!</v>
      </c>
      <c r="DS181" s="210" t="str">
        <f t="shared" si="13"/>
        <v>#REF!</v>
      </c>
      <c r="DT181" s="210" t="str">
        <f t="shared" ref="DT181:DU181" si="725">#REF!</f>
        <v>#REF!</v>
      </c>
      <c r="DU181" s="210" t="str">
        <f t="shared" si="725"/>
        <v>#REF!</v>
      </c>
    </row>
    <row r="182" ht="15.75" customHeight="1">
      <c r="A182" s="228">
        <f>'1'!A182</f>
        <v>46282</v>
      </c>
      <c r="B182" s="229" t="str">
        <f>'1'!B182</f>
        <v>木</v>
      </c>
      <c r="C182" s="232">
        <f>'1'!C182</f>
        <v>0</v>
      </c>
      <c r="D182" s="233">
        <f>'1'!G182</f>
        <v>1</v>
      </c>
      <c r="E182" s="27">
        <f>'1'!H182</f>
        <v>0</v>
      </c>
      <c r="F182" s="230" t="str">
        <f>'1'!J182</f>
        <v/>
      </c>
      <c r="G182" s="230" t="str">
        <f>'1'!K182</f>
        <v/>
      </c>
      <c r="H182" s="236">
        <f>'1'!W182</f>
        <v>1</v>
      </c>
      <c r="I182" s="39">
        <f>'1'!X182</f>
        <v>0</v>
      </c>
      <c r="J182" s="231" t="str">
        <f>'1'!Z182</f>
        <v/>
      </c>
      <c r="K182" s="231" t="str">
        <f>'1'!AA182</f>
        <v/>
      </c>
      <c r="L182" s="233">
        <f>'1'!AM182</f>
        <v>2</v>
      </c>
      <c r="M182" s="27">
        <f>'1'!AN182</f>
        <v>0</v>
      </c>
      <c r="N182" s="230" t="str">
        <f>'1'!AP182</f>
        <v/>
      </c>
      <c r="O182" s="230" t="str">
        <f>'1'!AQ182</f>
        <v/>
      </c>
      <c r="P182" s="236">
        <f>'1'!BC182</f>
        <v>4</v>
      </c>
      <c r="Q182" s="39">
        <f>'1'!BD182</f>
        <v>0</v>
      </c>
      <c r="R182" s="231" t="str">
        <f>'1'!BF182</f>
        <v/>
      </c>
      <c r="S182" s="231" t="str">
        <f>'1'!BG182</f>
        <v/>
      </c>
      <c r="T182" s="233">
        <f>'1'!BS182</f>
        <v>4</v>
      </c>
      <c r="U182" s="27">
        <f>'1'!BT182</f>
        <v>0</v>
      </c>
      <c r="V182" s="230" t="str">
        <f>'1'!BV182</f>
        <v/>
      </c>
      <c r="W182" s="230" t="str">
        <f>'1'!BW182</f>
        <v/>
      </c>
      <c r="X182" s="236">
        <f>'1'!CI182</f>
        <v>2</v>
      </c>
      <c r="Y182" s="39">
        <f>'1'!CJ182</f>
        <v>0</v>
      </c>
      <c r="Z182" s="231" t="str">
        <f>'1'!CL182</f>
        <v/>
      </c>
      <c r="AA182" s="231" t="str">
        <f>'1'!CM182</f>
        <v/>
      </c>
      <c r="AB182" s="233">
        <f>'1'!CY182</f>
        <v>2</v>
      </c>
      <c r="AC182" s="27">
        <f>'1'!CZ182</f>
        <v>0</v>
      </c>
      <c r="AD182" s="226" t="str">
        <f>'1'!DB182</f>
        <v/>
      </c>
      <c r="AE182" s="230" t="str">
        <f>'1'!DC182</f>
        <v/>
      </c>
      <c r="AF182" s="236">
        <f>'1'!DO182</f>
        <v>2</v>
      </c>
      <c r="AG182" s="39">
        <f>'1'!DP182</f>
        <v>0</v>
      </c>
      <c r="AH182" s="231" t="str">
        <f>'1'!DR182</f>
        <v/>
      </c>
      <c r="AI182" s="231" t="str">
        <f>'1'!DS182</f>
        <v/>
      </c>
      <c r="AJ182" s="233">
        <f>'1'!EE182</f>
        <v>5</v>
      </c>
      <c r="AK182" s="27">
        <f>'1'!EF182</f>
        <v>0</v>
      </c>
      <c r="AL182" s="230" t="str">
        <f>'1'!EH182</f>
        <v/>
      </c>
      <c r="AM182" s="230" t="str">
        <f>'1'!EI182</f>
        <v/>
      </c>
      <c r="AN182" s="236">
        <f>'1'!EU182</f>
        <v>19</v>
      </c>
      <c r="AO182" s="39">
        <f>'1'!EV182</f>
        <v>0</v>
      </c>
      <c r="AP182" s="231" t="str">
        <f>'1'!EX182</f>
        <v/>
      </c>
      <c r="AQ182" s="231" t="str">
        <f>'1'!EY182</f>
        <v/>
      </c>
      <c r="AR182" s="233">
        <f>'1'!FK182</f>
        <v>4</v>
      </c>
      <c r="AS182" s="27">
        <f>'1'!FL182</f>
        <v>0</v>
      </c>
      <c r="AT182" s="230" t="str">
        <f>'1'!FN182</f>
        <v/>
      </c>
      <c r="AU182" s="230" t="str">
        <f>'1'!FO182</f>
        <v/>
      </c>
      <c r="AV182" s="236">
        <f>'1'!GA182</f>
        <v>2</v>
      </c>
      <c r="AW182" s="39">
        <f>'1'!GB182</f>
        <v>0</v>
      </c>
      <c r="AX182" s="231" t="str">
        <f>'1'!GD182</f>
        <v/>
      </c>
      <c r="AY182" s="231" t="str">
        <f>'1'!GE182</f>
        <v/>
      </c>
      <c r="AZ182" s="233">
        <f>'1'!GQ182</f>
        <v>3</v>
      </c>
      <c r="BA182" s="27">
        <f>'1'!GR182</f>
        <v>0</v>
      </c>
      <c r="BB182" s="230" t="str">
        <f>'1'!GT182</f>
        <v/>
      </c>
      <c r="BC182" s="230" t="str">
        <f>'1'!GU182</f>
        <v/>
      </c>
      <c r="BD182" s="236">
        <f>'1'!HG182</f>
        <v>5</v>
      </c>
      <c r="BE182" s="39">
        <f>'1'!HH182</f>
        <v>0</v>
      </c>
      <c r="BF182" s="231" t="str">
        <f>'1'!HJ182</f>
        <v/>
      </c>
      <c r="BG182" s="231" t="str">
        <f>'1'!HK182</f>
        <v/>
      </c>
      <c r="BH182" s="233" t="str">
        <f>'1'!HW182</f>
        <v/>
      </c>
      <c r="BI182" s="27">
        <f>'1'!HX182</f>
        <v>0</v>
      </c>
      <c r="BJ182" s="230" t="str">
        <f>'1'!HZ182</f>
        <v/>
      </c>
      <c r="BK182" s="230" t="str">
        <f>'1'!IA182</f>
        <v/>
      </c>
      <c r="BL182" s="236" t="str">
        <f>'1'!IM182</f>
        <v/>
      </c>
      <c r="BM182" s="39">
        <f>'1'!IN182</f>
        <v>0</v>
      </c>
      <c r="BN182" s="231" t="str">
        <f>'1'!IP182</f>
        <v/>
      </c>
      <c r="BO182" s="231" t="str">
        <f>'1'!IQ182</f>
        <v/>
      </c>
      <c r="BP182" s="233" t="str">
        <f>'1'!JC182</f>
        <v/>
      </c>
      <c r="BQ182" s="27">
        <f>'1'!JD182</f>
        <v>0</v>
      </c>
      <c r="BR182" s="230" t="str">
        <f>'1'!JF182</f>
        <v/>
      </c>
      <c r="BS182" s="230" t="str">
        <f>'1'!JG182</f>
        <v/>
      </c>
      <c r="BT182" s="236" t="str">
        <f>'1'!JS182</f>
        <v/>
      </c>
      <c r="BU182" s="39">
        <f>'1'!JT182</f>
        <v>0</v>
      </c>
      <c r="BV182" s="231" t="str">
        <f>'1'!JV182</f>
        <v/>
      </c>
      <c r="BW182" s="231" t="str">
        <f>'1'!JW182</f>
        <v/>
      </c>
      <c r="BX182" s="233" t="str">
        <f>'1'!KI182</f>
        <v/>
      </c>
      <c r="BY182" s="27">
        <f>'1'!KJ182</f>
        <v>0</v>
      </c>
      <c r="BZ182" s="230" t="str">
        <f>'1'!KL182</f>
        <v/>
      </c>
      <c r="CA182" s="230" t="str">
        <f>'1'!KM182</f>
        <v/>
      </c>
      <c r="CB182" s="236" t="str">
        <f>'1'!KY182</f>
        <v/>
      </c>
      <c r="CC182" s="39">
        <f>'1'!KZ182</f>
        <v>0</v>
      </c>
      <c r="CD182" s="231" t="str">
        <f>'1'!LB182</f>
        <v/>
      </c>
      <c r="CE182" s="231" t="str">
        <f>'1'!LC182</f>
        <v/>
      </c>
      <c r="CF182" s="231"/>
      <c r="CG182" s="231"/>
      <c r="CH182" s="233" t="str">
        <f t="shared" si="208"/>
        <v/>
      </c>
      <c r="CI182" s="24">
        <f>'1'!HX182</f>
        <v>0</v>
      </c>
      <c r="CJ182" s="24" t="str">
        <f>'1'!HZ182</f>
        <v/>
      </c>
      <c r="CK182" s="24" t="str">
        <f>'1'!IA182</f>
        <v/>
      </c>
      <c r="CL182" s="236" t="str">
        <f t="shared" si="209"/>
        <v/>
      </c>
      <c r="CM182" s="36">
        <f>'1'!IN182</f>
        <v>0</v>
      </c>
      <c r="CN182" s="36" t="str">
        <f>'1'!IP182</f>
        <v/>
      </c>
      <c r="CO182" s="36" t="str">
        <f>'1'!IQ182</f>
        <v/>
      </c>
      <c r="CP182" s="233" t="str">
        <f t="shared" si="210"/>
        <v/>
      </c>
      <c r="CQ182" s="24">
        <f>'1'!JD182</f>
        <v>0</v>
      </c>
      <c r="CR182" s="24" t="str">
        <f>'1'!JF182</f>
        <v/>
      </c>
      <c r="CS182" s="24" t="str">
        <f>'1'!JG182</f>
        <v/>
      </c>
      <c r="CT182" s="236" t="str">
        <f t="shared" si="211"/>
        <v/>
      </c>
      <c r="CU182" s="36">
        <f>'1'!JT182</f>
        <v>0</v>
      </c>
      <c r="CV182" s="36" t="str">
        <f>'1'!JV182</f>
        <v/>
      </c>
      <c r="CW182" s="36" t="str">
        <f>'1'!JW182</f>
        <v/>
      </c>
      <c r="CX182" s="233" t="str">
        <f t="shared" si="212"/>
        <v>#REF!</v>
      </c>
      <c r="CY182" s="24">
        <f>'1'!KJ182</f>
        <v>0</v>
      </c>
      <c r="CZ182" s="24" t="str">
        <f>'1'!KL182</f>
        <v/>
      </c>
      <c r="DA182" s="24" t="str">
        <f>'1'!KM182</f>
        <v/>
      </c>
      <c r="DB182" s="236" t="str">
        <f t="shared" si="213"/>
        <v>#REF!</v>
      </c>
      <c r="DC182" s="36">
        <f>'1'!KZ182</f>
        <v>0</v>
      </c>
      <c r="DD182" s="36" t="str">
        <f>'1'!LB182</f>
        <v/>
      </c>
      <c r="DE182" s="36" t="str">
        <f>'1'!LC182</f>
        <v/>
      </c>
      <c r="DF182" s="233" t="str">
        <f t="shared" si="214"/>
        <v>#REF!</v>
      </c>
      <c r="DG182" s="24" t="str">
        <f t="shared" ref="DG182:DI182" si="726">#REF!</f>
        <v>#REF!</v>
      </c>
      <c r="DH182" s="24" t="str">
        <f t="shared" si="726"/>
        <v>#REF!</v>
      </c>
      <c r="DI182" s="24" t="str">
        <f t="shared" si="726"/>
        <v>#REF!</v>
      </c>
      <c r="DJ182" s="236" t="str">
        <f t="shared" si="216"/>
        <v>#REF!</v>
      </c>
      <c r="DK182" s="36" t="str">
        <f t="shared" ref="DK182:DM182" si="727">#REF!</f>
        <v>#REF!</v>
      </c>
      <c r="DL182" s="36" t="str">
        <f t="shared" si="727"/>
        <v>#REF!</v>
      </c>
      <c r="DM182" s="36" t="str">
        <f t="shared" si="727"/>
        <v>#REF!</v>
      </c>
      <c r="DN182" s="159" t="str">
        <f t="shared" si="218"/>
        <v>#REF!</v>
      </c>
      <c r="DO182" s="24" t="str">
        <f t="shared" ref="DO182:DQ182" si="728">#REF!</f>
        <v>#REF!</v>
      </c>
      <c r="DP182" s="24" t="str">
        <f t="shared" si="728"/>
        <v>#REF!</v>
      </c>
      <c r="DQ182" s="24" t="str">
        <f t="shared" si="728"/>
        <v>#REF!</v>
      </c>
      <c r="DR182" s="209" t="str">
        <f t="shared" si="220"/>
        <v>#REF!</v>
      </c>
      <c r="DS182" s="210" t="str">
        <f t="shared" si="13"/>
        <v>#REF!</v>
      </c>
      <c r="DT182" s="210" t="str">
        <f t="shared" ref="DT182:DU182" si="729">#REF!</f>
        <v>#REF!</v>
      </c>
      <c r="DU182" s="210" t="str">
        <f t="shared" si="729"/>
        <v>#REF!</v>
      </c>
    </row>
    <row r="183" ht="15.75" customHeight="1">
      <c r="A183" s="228">
        <f>'1'!A183</f>
        <v>46283</v>
      </c>
      <c r="B183" s="229" t="str">
        <f>'1'!B183</f>
        <v>金</v>
      </c>
      <c r="C183" s="232">
        <f>'1'!C183</f>
        <v>0</v>
      </c>
      <c r="D183" s="233">
        <f>'1'!G183</f>
        <v>1</v>
      </c>
      <c r="E183" s="27">
        <f>'1'!H183</f>
        <v>0</v>
      </c>
      <c r="F183" s="230" t="str">
        <f>'1'!J183</f>
        <v/>
      </c>
      <c r="G183" s="230" t="str">
        <f>'1'!K183</f>
        <v/>
      </c>
      <c r="H183" s="236">
        <f>'1'!W183</f>
        <v>1</v>
      </c>
      <c r="I183" s="39">
        <f>'1'!X183</f>
        <v>0</v>
      </c>
      <c r="J183" s="231" t="str">
        <f>'1'!Z183</f>
        <v/>
      </c>
      <c r="K183" s="231" t="str">
        <f>'1'!AA183</f>
        <v/>
      </c>
      <c r="L183" s="233">
        <f>'1'!AM183</f>
        <v>2</v>
      </c>
      <c r="M183" s="27">
        <f>'1'!AN183</f>
        <v>0</v>
      </c>
      <c r="N183" s="230" t="str">
        <f>'1'!AP183</f>
        <v/>
      </c>
      <c r="O183" s="230" t="str">
        <f>'1'!AQ183</f>
        <v/>
      </c>
      <c r="P183" s="236">
        <f>'1'!BC183</f>
        <v>4</v>
      </c>
      <c r="Q183" s="39">
        <f>'1'!BD183</f>
        <v>0</v>
      </c>
      <c r="R183" s="231" t="str">
        <f>'1'!BF183</f>
        <v/>
      </c>
      <c r="S183" s="231" t="str">
        <f>'1'!BG183</f>
        <v/>
      </c>
      <c r="T183" s="233">
        <f>'1'!BS183</f>
        <v>4</v>
      </c>
      <c r="U183" s="27">
        <f>'1'!BT183</f>
        <v>0</v>
      </c>
      <c r="V183" s="230" t="str">
        <f>'1'!BV183</f>
        <v/>
      </c>
      <c r="W183" s="230" t="str">
        <f>'1'!BW183</f>
        <v/>
      </c>
      <c r="X183" s="236">
        <f>'1'!CI183</f>
        <v>2</v>
      </c>
      <c r="Y183" s="39">
        <f>'1'!CJ183</f>
        <v>0</v>
      </c>
      <c r="Z183" s="231" t="str">
        <f>'1'!CL183</f>
        <v/>
      </c>
      <c r="AA183" s="231" t="str">
        <f>'1'!CM183</f>
        <v/>
      </c>
      <c r="AB183" s="233">
        <f>'1'!CY183</f>
        <v>2</v>
      </c>
      <c r="AC183" s="27">
        <f>'1'!CZ183</f>
        <v>0</v>
      </c>
      <c r="AD183" s="226" t="str">
        <f>'1'!DB183</f>
        <v/>
      </c>
      <c r="AE183" s="230" t="str">
        <f>'1'!DC183</f>
        <v/>
      </c>
      <c r="AF183" s="236">
        <f>'1'!DO183</f>
        <v>2</v>
      </c>
      <c r="AG183" s="39">
        <f>'1'!DP183</f>
        <v>0</v>
      </c>
      <c r="AH183" s="231" t="str">
        <f>'1'!DR183</f>
        <v/>
      </c>
      <c r="AI183" s="231" t="str">
        <f>'1'!DS183</f>
        <v/>
      </c>
      <c r="AJ183" s="233">
        <f>'1'!EE183</f>
        <v>5</v>
      </c>
      <c r="AK183" s="27">
        <f>'1'!EF183</f>
        <v>0</v>
      </c>
      <c r="AL183" s="230" t="str">
        <f>'1'!EH183</f>
        <v/>
      </c>
      <c r="AM183" s="230" t="str">
        <f>'1'!EI183</f>
        <v/>
      </c>
      <c r="AN183" s="236">
        <f>'1'!EU183</f>
        <v>19</v>
      </c>
      <c r="AO183" s="39">
        <f>'1'!EV183</f>
        <v>0</v>
      </c>
      <c r="AP183" s="231" t="str">
        <f>'1'!EX183</f>
        <v/>
      </c>
      <c r="AQ183" s="231" t="str">
        <f>'1'!EY183</f>
        <v/>
      </c>
      <c r="AR183" s="233">
        <f>'1'!FK183</f>
        <v>4</v>
      </c>
      <c r="AS183" s="27">
        <f>'1'!FL183</f>
        <v>0</v>
      </c>
      <c r="AT183" s="230" t="str">
        <f>'1'!FN183</f>
        <v/>
      </c>
      <c r="AU183" s="230" t="str">
        <f>'1'!FO183</f>
        <v/>
      </c>
      <c r="AV183" s="236">
        <f>'1'!GA183</f>
        <v>2</v>
      </c>
      <c r="AW183" s="39">
        <f>'1'!GB183</f>
        <v>0</v>
      </c>
      <c r="AX183" s="231" t="str">
        <f>'1'!GD183</f>
        <v/>
      </c>
      <c r="AY183" s="231" t="str">
        <f>'1'!GE183</f>
        <v/>
      </c>
      <c r="AZ183" s="233">
        <f>'1'!GQ183</f>
        <v>3</v>
      </c>
      <c r="BA183" s="27">
        <f>'1'!GR183</f>
        <v>0</v>
      </c>
      <c r="BB183" s="230" t="str">
        <f>'1'!GT183</f>
        <v/>
      </c>
      <c r="BC183" s="230" t="str">
        <f>'1'!GU183</f>
        <v/>
      </c>
      <c r="BD183" s="236">
        <f>'1'!HG183</f>
        <v>5</v>
      </c>
      <c r="BE183" s="39">
        <f>'1'!HH183</f>
        <v>0</v>
      </c>
      <c r="BF183" s="231" t="str">
        <f>'1'!HJ183</f>
        <v/>
      </c>
      <c r="BG183" s="231" t="str">
        <f>'1'!HK183</f>
        <v/>
      </c>
      <c r="BH183" s="233" t="str">
        <f>'1'!HW183</f>
        <v/>
      </c>
      <c r="BI183" s="27">
        <f>'1'!HX183</f>
        <v>0</v>
      </c>
      <c r="BJ183" s="230" t="str">
        <f>'1'!HZ183</f>
        <v/>
      </c>
      <c r="BK183" s="230" t="str">
        <f>'1'!IA183</f>
        <v/>
      </c>
      <c r="BL183" s="236" t="str">
        <f>'1'!IM183</f>
        <v/>
      </c>
      <c r="BM183" s="39">
        <f>'1'!IN183</f>
        <v>0</v>
      </c>
      <c r="BN183" s="231" t="str">
        <f>'1'!IP183</f>
        <v/>
      </c>
      <c r="BO183" s="231" t="str">
        <f>'1'!IQ183</f>
        <v/>
      </c>
      <c r="BP183" s="233" t="str">
        <f>'1'!JC183</f>
        <v/>
      </c>
      <c r="BQ183" s="27">
        <f>'1'!JD183</f>
        <v>0</v>
      </c>
      <c r="BR183" s="230" t="str">
        <f>'1'!JF183</f>
        <v/>
      </c>
      <c r="BS183" s="230" t="str">
        <f>'1'!JG183</f>
        <v/>
      </c>
      <c r="BT183" s="236" t="str">
        <f>'1'!JS183</f>
        <v/>
      </c>
      <c r="BU183" s="39">
        <f>'1'!JT183</f>
        <v>0</v>
      </c>
      <c r="BV183" s="231" t="str">
        <f>'1'!JV183</f>
        <v/>
      </c>
      <c r="BW183" s="231" t="str">
        <f>'1'!JW183</f>
        <v/>
      </c>
      <c r="BX183" s="233" t="str">
        <f>'1'!KI183</f>
        <v/>
      </c>
      <c r="BY183" s="27">
        <f>'1'!KJ183</f>
        <v>0</v>
      </c>
      <c r="BZ183" s="230" t="str">
        <f>'1'!KL183</f>
        <v/>
      </c>
      <c r="CA183" s="230" t="str">
        <f>'1'!KM183</f>
        <v/>
      </c>
      <c r="CB183" s="236" t="str">
        <f>'1'!KY183</f>
        <v/>
      </c>
      <c r="CC183" s="39">
        <f>'1'!KZ183</f>
        <v>0</v>
      </c>
      <c r="CD183" s="231" t="str">
        <f>'1'!LB183</f>
        <v/>
      </c>
      <c r="CE183" s="231" t="str">
        <f>'1'!LC183</f>
        <v/>
      </c>
      <c r="CF183" s="231"/>
      <c r="CG183" s="231"/>
      <c r="CH183" s="233" t="str">
        <f t="shared" si="208"/>
        <v/>
      </c>
      <c r="CI183" s="24">
        <f>'1'!HX183</f>
        <v>0</v>
      </c>
      <c r="CJ183" s="24" t="str">
        <f>'1'!HZ183</f>
        <v/>
      </c>
      <c r="CK183" s="24" t="str">
        <f>'1'!IA183</f>
        <v/>
      </c>
      <c r="CL183" s="236" t="str">
        <f t="shared" si="209"/>
        <v/>
      </c>
      <c r="CM183" s="36">
        <f>'1'!IN183</f>
        <v>0</v>
      </c>
      <c r="CN183" s="36" t="str">
        <f>'1'!IP183</f>
        <v/>
      </c>
      <c r="CO183" s="36" t="str">
        <f>'1'!IQ183</f>
        <v/>
      </c>
      <c r="CP183" s="233" t="str">
        <f t="shared" si="210"/>
        <v/>
      </c>
      <c r="CQ183" s="24">
        <f>'1'!JD183</f>
        <v>0</v>
      </c>
      <c r="CR183" s="24" t="str">
        <f>'1'!JF183</f>
        <v/>
      </c>
      <c r="CS183" s="24" t="str">
        <f>'1'!JG183</f>
        <v/>
      </c>
      <c r="CT183" s="236" t="str">
        <f t="shared" si="211"/>
        <v/>
      </c>
      <c r="CU183" s="36">
        <f>'1'!JT183</f>
        <v>0</v>
      </c>
      <c r="CV183" s="36" t="str">
        <f>'1'!JV183</f>
        <v/>
      </c>
      <c r="CW183" s="36" t="str">
        <f>'1'!JW183</f>
        <v/>
      </c>
      <c r="CX183" s="233" t="str">
        <f t="shared" si="212"/>
        <v>#REF!</v>
      </c>
      <c r="CY183" s="24">
        <f>'1'!KJ183</f>
        <v>0</v>
      </c>
      <c r="CZ183" s="24" t="str">
        <f>'1'!KL183</f>
        <v/>
      </c>
      <c r="DA183" s="24" t="str">
        <f>'1'!KM183</f>
        <v/>
      </c>
      <c r="DB183" s="236" t="str">
        <f t="shared" si="213"/>
        <v>#REF!</v>
      </c>
      <c r="DC183" s="36">
        <f>'1'!KZ183</f>
        <v>0</v>
      </c>
      <c r="DD183" s="36" t="str">
        <f>'1'!LB183</f>
        <v/>
      </c>
      <c r="DE183" s="36" t="str">
        <f>'1'!LC183</f>
        <v/>
      </c>
      <c r="DF183" s="233" t="str">
        <f t="shared" si="214"/>
        <v>#REF!</v>
      </c>
      <c r="DG183" s="24" t="str">
        <f t="shared" ref="DG183:DI183" si="730">#REF!</f>
        <v>#REF!</v>
      </c>
      <c r="DH183" s="24" t="str">
        <f t="shared" si="730"/>
        <v>#REF!</v>
      </c>
      <c r="DI183" s="24" t="str">
        <f t="shared" si="730"/>
        <v>#REF!</v>
      </c>
      <c r="DJ183" s="236" t="str">
        <f t="shared" si="216"/>
        <v>#REF!</v>
      </c>
      <c r="DK183" s="36" t="str">
        <f t="shared" ref="DK183:DM183" si="731">#REF!</f>
        <v>#REF!</v>
      </c>
      <c r="DL183" s="36" t="str">
        <f t="shared" si="731"/>
        <v>#REF!</v>
      </c>
      <c r="DM183" s="36" t="str">
        <f t="shared" si="731"/>
        <v>#REF!</v>
      </c>
      <c r="DN183" s="159" t="str">
        <f t="shared" si="218"/>
        <v>#REF!</v>
      </c>
      <c r="DO183" s="24" t="str">
        <f t="shared" ref="DO183:DQ183" si="732">#REF!</f>
        <v>#REF!</v>
      </c>
      <c r="DP183" s="24" t="str">
        <f t="shared" si="732"/>
        <v>#REF!</v>
      </c>
      <c r="DQ183" s="24" t="str">
        <f t="shared" si="732"/>
        <v>#REF!</v>
      </c>
      <c r="DR183" s="209" t="str">
        <f t="shared" si="220"/>
        <v>#REF!</v>
      </c>
      <c r="DS183" s="210" t="str">
        <f t="shared" si="13"/>
        <v>#REF!</v>
      </c>
      <c r="DT183" s="210" t="str">
        <f t="shared" ref="DT183:DU183" si="733">#REF!</f>
        <v>#REF!</v>
      </c>
      <c r="DU183" s="210" t="str">
        <f t="shared" si="733"/>
        <v>#REF!</v>
      </c>
    </row>
    <row r="184" ht="15.75" customHeight="1">
      <c r="A184" s="228">
        <f>'1'!A184</f>
        <v>46284</v>
      </c>
      <c r="B184" s="229" t="str">
        <f>'1'!B184</f>
        <v>土</v>
      </c>
      <c r="C184" s="232">
        <f>'1'!C184</f>
        <v>0</v>
      </c>
      <c r="D184" s="233">
        <f>'1'!G184</f>
        <v>1</v>
      </c>
      <c r="E184" s="27">
        <f>'1'!H184</f>
        <v>0</v>
      </c>
      <c r="F184" s="230" t="str">
        <f>'1'!J184</f>
        <v/>
      </c>
      <c r="G184" s="230" t="str">
        <f>'1'!K184</f>
        <v/>
      </c>
      <c r="H184" s="236">
        <f>'1'!W184</f>
        <v>1</v>
      </c>
      <c r="I184" s="39">
        <f>'1'!X184</f>
        <v>0</v>
      </c>
      <c r="J184" s="231" t="str">
        <f>'1'!Z184</f>
        <v/>
      </c>
      <c r="K184" s="231" t="str">
        <f>'1'!AA184</f>
        <v/>
      </c>
      <c r="L184" s="233">
        <f>'1'!AM184</f>
        <v>2</v>
      </c>
      <c r="M184" s="27">
        <f>'1'!AN184</f>
        <v>0</v>
      </c>
      <c r="N184" s="230" t="str">
        <f>'1'!AP184</f>
        <v/>
      </c>
      <c r="O184" s="230" t="str">
        <f>'1'!AQ184</f>
        <v/>
      </c>
      <c r="P184" s="236">
        <f>'1'!BC184</f>
        <v>4</v>
      </c>
      <c r="Q184" s="39">
        <f>'1'!BD184</f>
        <v>0</v>
      </c>
      <c r="R184" s="231" t="str">
        <f>'1'!BF184</f>
        <v/>
      </c>
      <c r="S184" s="231" t="str">
        <f>'1'!BG184</f>
        <v/>
      </c>
      <c r="T184" s="233">
        <f>'1'!BS184</f>
        <v>4</v>
      </c>
      <c r="U184" s="27">
        <f>'1'!BT184</f>
        <v>0</v>
      </c>
      <c r="V184" s="230" t="str">
        <f>'1'!BV184</f>
        <v/>
      </c>
      <c r="W184" s="230" t="str">
        <f>'1'!BW184</f>
        <v/>
      </c>
      <c r="X184" s="236">
        <f>'1'!CI184</f>
        <v>2</v>
      </c>
      <c r="Y184" s="39">
        <f>'1'!CJ184</f>
        <v>0</v>
      </c>
      <c r="Z184" s="231" t="str">
        <f>'1'!CL184</f>
        <v/>
      </c>
      <c r="AA184" s="231" t="str">
        <f>'1'!CM184</f>
        <v/>
      </c>
      <c r="AB184" s="233">
        <f>'1'!CY184</f>
        <v>2</v>
      </c>
      <c r="AC184" s="27">
        <f>'1'!CZ184</f>
        <v>0</v>
      </c>
      <c r="AD184" s="226" t="str">
        <f>'1'!DB184</f>
        <v/>
      </c>
      <c r="AE184" s="230" t="str">
        <f>'1'!DC184</f>
        <v/>
      </c>
      <c r="AF184" s="236">
        <f>'1'!DO184</f>
        <v>2</v>
      </c>
      <c r="AG184" s="39">
        <f>'1'!DP184</f>
        <v>0</v>
      </c>
      <c r="AH184" s="231" t="str">
        <f>'1'!DR184</f>
        <v/>
      </c>
      <c r="AI184" s="231" t="str">
        <f>'1'!DS184</f>
        <v/>
      </c>
      <c r="AJ184" s="233">
        <f>'1'!EE184</f>
        <v>5</v>
      </c>
      <c r="AK184" s="27">
        <f>'1'!EF184</f>
        <v>0</v>
      </c>
      <c r="AL184" s="230" t="str">
        <f>'1'!EH184</f>
        <v/>
      </c>
      <c r="AM184" s="230" t="str">
        <f>'1'!EI184</f>
        <v/>
      </c>
      <c r="AN184" s="236">
        <f>'1'!EU184</f>
        <v>19</v>
      </c>
      <c r="AO184" s="39">
        <f>'1'!EV184</f>
        <v>0</v>
      </c>
      <c r="AP184" s="231" t="str">
        <f>'1'!EX184</f>
        <v/>
      </c>
      <c r="AQ184" s="231" t="str">
        <f>'1'!EY184</f>
        <v/>
      </c>
      <c r="AR184" s="233">
        <f>'1'!FK184</f>
        <v>4</v>
      </c>
      <c r="AS184" s="27">
        <f>'1'!FL184</f>
        <v>0</v>
      </c>
      <c r="AT184" s="230" t="str">
        <f>'1'!FN184</f>
        <v/>
      </c>
      <c r="AU184" s="230" t="str">
        <f>'1'!FO184</f>
        <v/>
      </c>
      <c r="AV184" s="236">
        <f>'1'!GA184</f>
        <v>2</v>
      </c>
      <c r="AW184" s="39">
        <f>'1'!GB184</f>
        <v>0</v>
      </c>
      <c r="AX184" s="231" t="str">
        <f>'1'!GD184</f>
        <v/>
      </c>
      <c r="AY184" s="231" t="str">
        <f>'1'!GE184</f>
        <v/>
      </c>
      <c r="AZ184" s="233">
        <f>'1'!GQ184</f>
        <v>3</v>
      </c>
      <c r="BA184" s="27">
        <f>'1'!GR184</f>
        <v>0</v>
      </c>
      <c r="BB184" s="230" t="str">
        <f>'1'!GT184</f>
        <v/>
      </c>
      <c r="BC184" s="230" t="str">
        <f>'1'!GU184</f>
        <v/>
      </c>
      <c r="BD184" s="236">
        <f>'1'!HG184</f>
        <v>5</v>
      </c>
      <c r="BE184" s="39">
        <f>'1'!HH184</f>
        <v>0</v>
      </c>
      <c r="BF184" s="231" t="str">
        <f>'1'!HJ184</f>
        <v/>
      </c>
      <c r="BG184" s="231" t="str">
        <f>'1'!HK184</f>
        <v/>
      </c>
      <c r="BH184" s="233" t="str">
        <f>'1'!HW184</f>
        <v/>
      </c>
      <c r="BI184" s="27">
        <f>'1'!HX184</f>
        <v>0</v>
      </c>
      <c r="BJ184" s="230" t="str">
        <f>'1'!HZ184</f>
        <v/>
      </c>
      <c r="BK184" s="230" t="str">
        <f>'1'!IA184</f>
        <v/>
      </c>
      <c r="BL184" s="236" t="str">
        <f>'1'!IM184</f>
        <v/>
      </c>
      <c r="BM184" s="39">
        <f>'1'!IN184</f>
        <v>0</v>
      </c>
      <c r="BN184" s="231" t="str">
        <f>'1'!IP184</f>
        <v/>
      </c>
      <c r="BO184" s="231" t="str">
        <f>'1'!IQ184</f>
        <v/>
      </c>
      <c r="BP184" s="233" t="str">
        <f>'1'!JC184</f>
        <v/>
      </c>
      <c r="BQ184" s="27">
        <f>'1'!JD184</f>
        <v>0</v>
      </c>
      <c r="BR184" s="230" t="str">
        <f>'1'!JF184</f>
        <v/>
      </c>
      <c r="BS184" s="230" t="str">
        <f>'1'!JG184</f>
        <v/>
      </c>
      <c r="BT184" s="236" t="str">
        <f>'1'!JS184</f>
        <v/>
      </c>
      <c r="BU184" s="39">
        <f>'1'!JT184</f>
        <v>0</v>
      </c>
      <c r="BV184" s="231" t="str">
        <f>'1'!JV184</f>
        <v/>
      </c>
      <c r="BW184" s="231" t="str">
        <f>'1'!JW184</f>
        <v/>
      </c>
      <c r="BX184" s="233" t="str">
        <f>'1'!KI184</f>
        <v/>
      </c>
      <c r="BY184" s="27">
        <f>'1'!KJ184</f>
        <v>0</v>
      </c>
      <c r="BZ184" s="230" t="str">
        <f>'1'!KL184</f>
        <v/>
      </c>
      <c r="CA184" s="230" t="str">
        <f>'1'!KM184</f>
        <v/>
      </c>
      <c r="CB184" s="236" t="str">
        <f>'1'!KY184</f>
        <v/>
      </c>
      <c r="CC184" s="39">
        <f>'1'!KZ184</f>
        <v>0</v>
      </c>
      <c r="CD184" s="231" t="str">
        <f>'1'!LB184</f>
        <v/>
      </c>
      <c r="CE184" s="231" t="str">
        <f>'1'!LC184</f>
        <v/>
      </c>
      <c r="CF184" s="231"/>
      <c r="CG184" s="231"/>
      <c r="CH184" s="233" t="str">
        <f t="shared" si="208"/>
        <v/>
      </c>
      <c r="CI184" s="24">
        <f>'1'!HX184</f>
        <v>0</v>
      </c>
      <c r="CJ184" s="24" t="str">
        <f>'1'!HZ184</f>
        <v/>
      </c>
      <c r="CK184" s="24" t="str">
        <f>'1'!IA184</f>
        <v/>
      </c>
      <c r="CL184" s="236" t="str">
        <f t="shared" si="209"/>
        <v/>
      </c>
      <c r="CM184" s="36">
        <f>'1'!IN184</f>
        <v>0</v>
      </c>
      <c r="CN184" s="36" t="str">
        <f>'1'!IP184</f>
        <v/>
      </c>
      <c r="CO184" s="36" t="str">
        <f>'1'!IQ184</f>
        <v/>
      </c>
      <c r="CP184" s="233" t="str">
        <f t="shared" si="210"/>
        <v/>
      </c>
      <c r="CQ184" s="24">
        <f>'1'!JD184</f>
        <v>0</v>
      </c>
      <c r="CR184" s="24" t="str">
        <f>'1'!JF184</f>
        <v/>
      </c>
      <c r="CS184" s="24" t="str">
        <f>'1'!JG184</f>
        <v/>
      </c>
      <c r="CT184" s="236" t="str">
        <f t="shared" si="211"/>
        <v/>
      </c>
      <c r="CU184" s="36">
        <f>'1'!JT184</f>
        <v>0</v>
      </c>
      <c r="CV184" s="36" t="str">
        <f>'1'!JV184</f>
        <v/>
      </c>
      <c r="CW184" s="36" t="str">
        <f>'1'!JW184</f>
        <v/>
      </c>
      <c r="CX184" s="233" t="str">
        <f t="shared" si="212"/>
        <v>#REF!</v>
      </c>
      <c r="CY184" s="24">
        <f>'1'!KJ184</f>
        <v>0</v>
      </c>
      <c r="CZ184" s="24" t="str">
        <f>'1'!KL184</f>
        <v/>
      </c>
      <c r="DA184" s="24" t="str">
        <f>'1'!KM184</f>
        <v/>
      </c>
      <c r="DB184" s="236" t="str">
        <f t="shared" si="213"/>
        <v>#REF!</v>
      </c>
      <c r="DC184" s="36">
        <f>'1'!KZ184</f>
        <v>0</v>
      </c>
      <c r="DD184" s="36" t="str">
        <f>'1'!LB184</f>
        <v/>
      </c>
      <c r="DE184" s="36" t="str">
        <f>'1'!LC184</f>
        <v/>
      </c>
      <c r="DF184" s="233" t="str">
        <f t="shared" si="214"/>
        <v>#REF!</v>
      </c>
      <c r="DG184" s="24" t="str">
        <f t="shared" ref="DG184:DI184" si="734">#REF!</f>
        <v>#REF!</v>
      </c>
      <c r="DH184" s="24" t="str">
        <f t="shared" si="734"/>
        <v>#REF!</v>
      </c>
      <c r="DI184" s="24" t="str">
        <f t="shared" si="734"/>
        <v>#REF!</v>
      </c>
      <c r="DJ184" s="236" t="str">
        <f t="shared" si="216"/>
        <v>#REF!</v>
      </c>
      <c r="DK184" s="36" t="str">
        <f t="shared" ref="DK184:DM184" si="735">#REF!</f>
        <v>#REF!</v>
      </c>
      <c r="DL184" s="36" t="str">
        <f t="shared" si="735"/>
        <v>#REF!</v>
      </c>
      <c r="DM184" s="36" t="str">
        <f t="shared" si="735"/>
        <v>#REF!</v>
      </c>
      <c r="DN184" s="159" t="str">
        <f t="shared" si="218"/>
        <v>#REF!</v>
      </c>
      <c r="DO184" s="24" t="str">
        <f t="shared" ref="DO184:DQ184" si="736">#REF!</f>
        <v>#REF!</v>
      </c>
      <c r="DP184" s="24" t="str">
        <f t="shared" si="736"/>
        <v>#REF!</v>
      </c>
      <c r="DQ184" s="24" t="str">
        <f t="shared" si="736"/>
        <v>#REF!</v>
      </c>
      <c r="DR184" s="209" t="str">
        <f t="shared" si="220"/>
        <v>#REF!</v>
      </c>
      <c r="DS184" s="210" t="str">
        <f t="shared" si="13"/>
        <v>#REF!</v>
      </c>
      <c r="DT184" s="210" t="str">
        <f t="shared" ref="DT184:DU184" si="737">#REF!</f>
        <v>#REF!</v>
      </c>
      <c r="DU184" s="210" t="str">
        <f t="shared" si="737"/>
        <v>#REF!</v>
      </c>
    </row>
    <row r="185" ht="15.75" customHeight="1">
      <c r="A185" s="228">
        <f>'1'!A185</f>
        <v>46285</v>
      </c>
      <c r="B185" s="229" t="str">
        <f>'1'!B185</f>
        <v>日</v>
      </c>
      <c r="C185" s="232">
        <f>'1'!C185</f>
        <v>0</v>
      </c>
      <c r="D185" s="233">
        <f>'1'!G185</f>
        <v>1</v>
      </c>
      <c r="E185" s="27">
        <f>'1'!H185</f>
        <v>0</v>
      </c>
      <c r="F185" s="230" t="str">
        <f>'1'!J185</f>
        <v/>
      </c>
      <c r="G185" s="230" t="str">
        <f>'1'!K185</f>
        <v/>
      </c>
      <c r="H185" s="236">
        <f>'1'!W185</f>
        <v>1</v>
      </c>
      <c r="I185" s="39">
        <f>'1'!X185</f>
        <v>0</v>
      </c>
      <c r="J185" s="231" t="str">
        <f>'1'!Z185</f>
        <v/>
      </c>
      <c r="K185" s="231" t="str">
        <f>'1'!AA185</f>
        <v/>
      </c>
      <c r="L185" s="233">
        <f>'1'!AM185</f>
        <v>2</v>
      </c>
      <c r="M185" s="27">
        <f>'1'!AN185</f>
        <v>0</v>
      </c>
      <c r="N185" s="230" t="str">
        <f>'1'!AP185</f>
        <v/>
      </c>
      <c r="O185" s="230" t="str">
        <f>'1'!AQ185</f>
        <v/>
      </c>
      <c r="P185" s="236">
        <f>'1'!BC185</f>
        <v>4</v>
      </c>
      <c r="Q185" s="39">
        <f>'1'!BD185</f>
        <v>0</v>
      </c>
      <c r="R185" s="231" t="str">
        <f>'1'!BF185</f>
        <v/>
      </c>
      <c r="S185" s="231" t="str">
        <f>'1'!BG185</f>
        <v/>
      </c>
      <c r="T185" s="233">
        <f>'1'!BS185</f>
        <v>4</v>
      </c>
      <c r="U185" s="27">
        <f>'1'!BT185</f>
        <v>0</v>
      </c>
      <c r="V185" s="230" t="str">
        <f>'1'!BV185</f>
        <v/>
      </c>
      <c r="W185" s="230" t="str">
        <f>'1'!BW185</f>
        <v/>
      </c>
      <c r="X185" s="236">
        <f>'1'!CI185</f>
        <v>2</v>
      </c>
      <c r="Y185" s="39">
        <f>'1'!CJ185</f>
        <v>0</v>
      </c>
      <c r="Z185" s="231" t="str">
        <f>'1'!CL185</f>
        <v/>
      </c>
      <c r="AA185" s="231" t="str">
        <f>'1'!CM185</f>
        <v/>
      </c>
      <c r="AB185" s="233">
        <f>'1'!CY185</f>
        <v>2</v>
      </c>
      <c r="AC185" s="27">
        <f>'1'!CZ185</f>
        <v>0</v>
      </c>
      <c r="AD185" s="226" t="str">
        <f>'1'!DB185</f>
        <v/>
      </c>
      <c r="AE185" s="230" t="str">
        <f>'1'!DC185</f>
        <v/>
      </c>
      <c r="AF185" s="236">
        <f>'1'!DO185</f>
        <v>2</v>
      </c>
      <c r="AG185" s="39">
        <f>'1'!DP185</f>
        <v>0</v>
      </c>
      <c r="AH185" s="231" t="str">
        <f>'1'!DR185</f>
        <v/>
      </c>
      <c r="AI185" s="231" t="str">
        <f>'1'!DS185</f>
        <v/>
      </c>
      <c r="AJ185" s="233">
        <f>'1'!EE185</f>
        <v>5</v>
      </c>
      <c r="AK185" s="27">
        <f>'1'!EF185</f>
        <v>0</v>
      </c>
      <c r="AL185" s="230" t="str">
        <f>'1'!EH185</f>
        <v/>
      </c>
      <c r="AM185" s="230" t="str">
        <f>'1'!EI185</f>
        <v/>
      </c>
      <c r="AN185" s="236">
        <f>'1'!EU185</f>
        <v>19</v>
      </c>
      <c r="AO185" s="39">
        <f>'1'!EV185</f>
        <v>0</v>
      </c>
      <c r="AP185" s="231" t="str">
        <f>'1'!EX185</f>
        <v/>
      </c>
      <c r="AQ185" s="231" t="str">
        <f>'1'!EY185</f>
        <v/>
      </c>
      <c r="AR185" s="233">
        <f>'1'!FK185</f>
        <v>4</v>
      </c>
      <c r="AS185" s="27">
        <f>'1'!FL185</f>
        <v>0</v>
      </c>
      <c r="AT185" s="230" t="str">
        <f>'1'!FN185</f>
        <v/>
      </c>
      <c r="AU185" s="230" t="str">
        <f>'1'!FO185</f>
        <v/>
      </c>
      <c r="AV185" s="236">
        <f>'1'!GA185</f>
        <v>2</v>
      </c>
      <c r="AW185" s="39">
        <f>'1'!GB185</f>
        <v>0</v>
      </c>
      <c r="AX185" s="231" t="str">
        <f>'1'!GD185</f>
        <v/>
      </c>
      <c r="AY185" s="231" t="str">
        <f>'1'!GE185</f>
        <v/>
      </c>
      <c r="AZ185" s="233">
        <f>'1'!GQ185</f>
        <v>3</v>
      </c>
      <c r="BA185" s="27">
        <f>'1'!GR185</f>
        <v>0</v>
      </c>
      <c r="BB185" s="230" t="str">
        <f>'1'!GT185</f>
        <v/>
      </c>
      <c r="BC185" s="230" t="str">
        <f>'1'!GU185</f>
        <v/>
      </c>
      <c r="BD185" s="236">
        <f>'1'!HG185</f>
        <v>5</v>
      </c>
      <c r="BE185" s="39">
        <f>'1'!HH185</f>
        <v>0</v>
      </c>
      <c r="BF185" s="231" t="str">
        <f>'1'!HJ185</f>
        <v/>
      </c>
      <c r="BG185" s="231" t="str">
        <f>'1'!HK185</f>
        <v/>
      </c>
      <c r="BH185" s="233" t="str">
        <f>'1'!HW185</f>
        <v/>
      </c>
      <c r="BI185" s="27">
        <f>'1'!HX185</f>
        <v>0</v>
      </c>
      <c r="BJ185" s="230" t="str">
        <f>'1'!HZ185</f>
        <v/>
      </c>
      <c r="BK185" s="230" t="str">
        <f>'1'!IA185</f>
        <v/>
      </c>
      <c r="BL185" s="236" t="str">
        <f>'1'!IM185</f>
        <v/>
      </c>
      <c r="BM185" s="39">
        <f>'1'!IN185</f>
        <v>0</v>
      </c>
      <c r="BN185" s="231" t="str">
        <f>'1'!IP185</f>
        <v/>
      </c>
      <c r="BO185" s="231" t="str">
        <f>'1'!IQ185</f>
        <v/>
      </c>
      <c r="BP185" s="233" t="str">
        <f>'1'!JC185</f>
        <v/>
      </c>
      <c r="BQ185" s="27">
        <f>'1'!JD185</f>
        <v>0</v>
      </c>
      <c r="BR185" s="230" t="str">
        <f>'1'!JF185</f>
        <v/>
      </c>
      <c r="BS185" s="230" t="str">
        <f>'1'!JG185</f>
        <v/>
      </c>
      <c r="BT185" s="236" t="str">
        <f>'1'!JS185</f>
        <v/>
      </c>
      <c r="BU185" s="39">
        <f>'1'!JT185</f>
        <v>0</v>
      </c>
      <c r="BV185" s="231" t="str">
        <f>'1'!JV185</f>
        <v/>
      </c>
      <c r="BW185" s="231" t="str">
        <f>'1'!JW185</f>
        <v/>
      </c>
      <c r="BX185" s="233" t="str">
        <f>'1'!KI185</f>
        <v/>
      </c>
      <c r="BY185" s="27">
        <f>'1'!KJ185</f>
        <v>0</v>
      </c>
      <c r="BZ185" s="230" t="str">
        <f>'1'!KL185</f>
        <v/>
      </c>
      <c r="CA185" s="230" t="str">
        <f>'1'!KM185</f>
        <v/>
      </c>
      <c r="CB185" s="236" t="str">
        <f>'1'!KY185</f>
        <v/>
      </c>
      <c r="CC185" s="39">
        <f>'1'!KZ185</f>
        <v>0</v>
      </c>
      <c r="CD185" s="231" t="str">
        <f>'1'!LB185</f>
        <v/>
      </c>
      <c r="CE185" s="231" t="str">
        <f>'1'!LC185</f>
        <v/>
      </c>
      <c r="CF185" s="231"/>
      <c r="CG185" s="231"/>
      <c r="CH185" s="233" t="str">
        <f t="shared" si="208"/>
        <v/>
      </c>
      <c r="CI185" s="24">
        <f>'1'!HX185</f>
        <v>0</v>
      </c>
      <c r="CJ185" s="24" t="str">
        <f>'1'!HZ185</f>
        <v/>
      </c>
      <c r="CK185" s="24" t="str">
        <f>'1'!IA185</f>
        <v/>
      </c>
      <c r="CL185" s="236" t="str">
        <f t="shared" si="209"/>
        <v/>
      </c>
      <c r="CM185" s="36">
        <f>'1'!IN185</f>
        <v>0</v>
      </c>
      <c r="CN185" s="36" t="str">
        <f>'1'!IP185</f>
        <v/>
      </c>
      <c r="CO185" s="36" t="str">
        <f>'1'!IQ185</f>
        <v/>
      </c>
      <c r="CP185" s="233" t="str">
        <f t="shared" si="210"/>
        <v/>
      </c>
      <c r="CQ185" s="24">
        <f>'1'!JD185</f>
        <v>0</v>
      </c>
      <c r="CR185" s="24" t="str">
        <f>'1'!JF185</f>
        <v/>
      </c>
      <c r="CS185" s="24" t="str">
        <f>'1'!JG185</f>
        <v/>
      </c>
      <c r="CT185" s="236" t="str">
        <f t="shared" si="211"/>
        <v/>
      </c>
      <c r="CU185" s="36">
        <f>'1'!JT185</f>
        <v>0</v>
      </c>
      <c r="CV185" s="36" t="str">
        <f>'1'!JV185</f>
        <v/>
      </c>
      <c r="CW185" s="36" t="str">
        <f>'1'!JW185</f>
        <v/>
      </c>
      <c r="CX185" s="233" t="str">
        <f t="shared" si="212"/>
        <v>#REF!</v>
      </c>
      <c r="CY185" s="24">
        <f>'1'!KJ185</f>
        <v>0</v>
      </c>
      <c r="CZ185" s="24" t="str">
        <f>'1'!KL185</f>
        <v/>
      </c>
      <c r="DA185" s="24" t="str">
        <f>'1'!KM185</f>
        <v/>
      </c>
      <c r="DB185" s="236" t="str">
        <f t="shared" si="213"/>
        <v>#REF!</v>
      </c>
      <c r="DC185" s="36">
        <f>'1'!KZ185</f>
        <v>0</v>
      </c>
      <c r="DD185" s="36" t="str">
        <f>'1'!LB185</f>
        <v/>
      </c>
      <c r="DE185" s="36" t="str">
        <f>'1'!LC185</f>
        <v/>
      </c>
      <c r="DF185" s="233" t="str">
        <f t="shared" si="214"/>
        <v>#REF!</v>
      </c>
      <c r="DG185" s="24" t="str">
        <f t="shared" ref="DG185:DI185" si="738">#REF!</f>
        <v>#REF!</v>
      </c>
      <c r="DH185" s="24" t="str">
        <f t="shared" si="738"/>
        <v>#REF!</v>
      </c>
      <c r="DI185" s="24" t="str">
        <f t="shared" si="738"/>
        <v>#REF!</v>
      </c>
      <c r="DJ185" s="236" t="str">
        <f t="shared" si="216"/>
        <v>#REF!</v>
      </c>
      <c r="DK185" s="36" t="str">
        <f t="shared" ref="DK185:DM185" si="739">#REF!</f>
        <v>#REF!</v>
      </c>
      <c r="DL185" s="36" t="str">
        <f t="shared" si="739"/>
        <v>#REF!</v>
      </c>
      <c r="DM185" s="36" t="str">
        <f t="shared" si="739"/>
        <v>#REF!</v>
      </c>
      <c r="DN185" s="159" t="str">
        <f t="shared" si="218"/>
        <v>#REF!</v>
      </c>
      <c r="DO185" s="24" t="str">
        <f t="shared" ref="DO185:DQ185" si="740">#REF!</f>
        <v>#REF!</v>
      </c>
      <c r="DP185" s="24" t="str">
        <f t="shared" si="740"/>
        <v>#REF!</v>
      </c>
      <c r="DQ185" s="24" t="str">
        <f t="shared" si="740"/>
        <v>#REF!</v>
      </c>
      <c r="DR185" s="209" t="str">
        <f t="shared" si="220"/>
        <v>#REF!</v>
      </c>
      <c r="DS185" s="210" t="str">
        <f t="shared" si="13"/>
        <v>#REF!</v>
      </c>
      <c r="DT185" s="210" t="str">
        <f t="shared" ref="DT185:DU185" si="741">#REF!</f>
        <v>#REF!</v>
      </c>
      <c r="DU185" s="210" t="str">
        <f t="shared" si="741"/>
        <v>#REF!</v>
      </c>
    </row>
    <row r="186" ht="15.75" customHeight="1">
      <c r="A186" s="228">
        <f>'1'!A186</f>
        <v>46286</v>
      </c>
      <c r="B186" s="229" t="str">
        <f>'1'!B186</f>
        <v>月</v>
      </c>
      <c r="C186" s="232">
        <f>'1'!C186</f>
        <v>0</v>
      </c>
      <c r="D186" s="233">
        <f>'1'!G186</f>
        <v>1</v>
      </c>
      <c r="E186" s="27">
        <f>'1'!H186</f>
        <v>0</v>
      </c>
      <c r="F186" s="230" t="str">
        <f>'1'!J186</f>
        <v/>
      </c>
      <c r="G186" s="230" t="str">
        <f>'1'!K186</f>
        <v/>
      </c>
      <c r="H186" s="236">
        <f>'1'!W186</f>
        <v>1</v>
      </c>
      <c r="I186" s="39">
        <f>'1'!X186</f>
        <v>0</v>
      </c>
      <c r="J186" s="231" t="str">
        <f>'1'!Z186</f>
        <v/>
      </c>
      <c r="K186" s="231" t="str">
        <f>'1'!AA186</f>
        <v/>
      </c>
      <c r="L186" s="233">
        <f>'1'!AM186</f>
        <v>2</v>
      </c>
      <c r="M186" s="27">
        <f>'1'!AN186</f>
        <v>0</v>
      </c>
      <c r="N186" s="230" t="str">
        <f>'1'!AP186</f>
        <v/>
      </c>
      <c r="O186" s="230" t="str">
        <f>'1'!AQ186</f>
        <v/>
      </c>
      <c r="P186" s="236">
        <f>'1'!BC186</f>
        <v>4</v>
      </c>
      <c r="Q186" s="39">
        <f>'1'!BD186</f>
        <v>0</v>
      </c>
      <c r="R186" s="231" t="str">
        <f>'1'!BF186</f>
        <v/>
      </c>
      <c r="S186" s="231" t="str">
        <f>'1'!BG186</f>
        <v/>
      </c>
      <c r="T186" s="233">
        <f>'1'!BS186</f>
        <v>4</v>
      </c>
      <c r="U186" s="27">
        <f>'1'!BT186</f>
        <v>0</v>
      </c>
      <c r="V186" s="230" t="str">
        <f>'1'!BV186</f>
        <v/>
      </c>
      <c r="W186" s="230" t="str">
        <f>'1'!BW186</f>
        <v/>
      </c>
      <c r="X186" s="236">
        <f>'1'!CI186</f>
        <v>2</v>
      </c>
      <c r="Y186" s="39">
        <f>'1'!CJ186</f>
        <v>0</v>
      </c>
      <c r="Z186" s="231" t="str">
        <f>'1'!CL186</f>
        <v/>
      </c>
      <c r="AA186" s="231" t="str">
        <f>'1'!CM186</f>
        <v/>
      </c>
      <c r="AB186" s="233">
        <f>'1'!CY186</f>
        <v>2</v>
      </c>
      <c r="AC186" s="27">
        <f>'1'!CZ186</f>
        <v>0</v>
      </c>
      <c r="AD186" s="226" t="str">
        <f>'1'!DB186</f>
        <v/>
      </c>
      <c r="AE186" s="230" t="str">
        <f>'1'!DC186</f>
        <v/>
      </c>
      <c r="AF186" s="236">
        <f>'1'!DO186</f>
        <v>2</v>
      </c>
      <c r="AG186" s="39">
        <f>'1'!DP186</f>
        <v>0</v>
      </c>
      <c r="AH186" s="231" t="str">
        <f>'1'!DR186</f>
        <v/>
      </c>
      <c r="AI186" s="231" t="str">
        <f>'1'!DS186</f>
        <v/>
      </c>
      <c r="AJ186" s="233">
        <f>'1'!EE186</f>
        <v>5</v>
      </c>
      <c r="AK186" s="27">
        <f>'1'!EF186</f>
        <v>0</v>
      </c>
      <c r="AL186" s="230" t="str">
        <f>'1'!EH186</f>
        <v/>
      </c>
      <c r="AM186" s="230" t="str">
        <f>'1'!EI186</f>
        <v/>
      </c>
      <c r="AN186" s="236">
        <f>'1'!EU186</f>
        <v>19</v>
      </c>
      <c r="AO186" s="39">
        <f>'1'!EV186</f>
        <v>0</v>
      </c>
      <c r="AP186" s="231" t="str">
        <f>'1'!EX186</f>
        <v/>
      </c>
      <c r="AQ186" s="231" t="str">
        <f>'1'!EY186</f>
        <v/>
      </c>
      <c r="AR186" s="233">
        <f>'1'!FK186</f>
        <v>4</v>
      </c>
      <c r="AS186" s="27">
        <f>'1'!FL186</f>
        <v>0</v>
      </c>
      <c r="AT186" s="230" t="str">
        <f>'1'!FN186</f>
        <v/>
      </c>
      <c r="AU186" s="230" t="str">
        <f>'1'!FO186</f>
        <v/>
      </c>
      <c r="AV186" s="236">
        <f>'1'!GA186</f>
        <v>2</v>
      </c>
      <c r="AW186" s="39">
        <f>'1'!GB186</f>
        <v>0</v>
      </c>
      <c r="AX186" s="231" t="str">
        <f>'1'!GD186</f>
        <v/>
      </c>
      <c r="AY186" s="231" t="str">
        <f>'1'!GE186</f>
        <v/>
      </c>
      <c r="AZ186" s="233">
        <f>'1'!GQ186</f>
        <v>3</v>
      </c>
      <c r="BA186" s="27">
        <f>'1'!GR186</f>
        <v>0</v>
      </c>
      <c r="BB186" s="230" t="str">
        <f>'1'!GT186</f>
        <v/>
      </c>
      <c r="BC186" s="230" t="str">
        <f>'1'!GU186</f>
        <v/>
      </c>
      <c r="BD186" s="236">
        <f>'1'!HG186</f>
        <v>5</v>
      </c>
      <c r="BE186" s="39">
        <f>'1'!HH186</f>
        <v>0</v>
      </c>
      <c r="BF186" s="231" t="str">
        <f>'1'!HJ186</f>
        <v/>
      </c>
      <c r="BG186" s="231" t="str">
        <f>'1'!HK186</f>
        <v/>
      </c>
      <c r="BH186" s="233" t="str">
        <f>'1'!HW186</f>
        <v/>
      </c>
      <c r="BI186" s="27">
        <f>'1'!HX186</f>
        <v>0</v>
      </c>
      <c r="BJ186" s="230" t="str">
        <f>'1'!HZ186</f>
        <v/>
      </c>
      <c r="BK186" s="230" t="str">
        <f>'1'!IA186</f>
        <v/>
      </c>
      <c r="BL186" s="236" t="str">
        <f>'1'!IM186</f>
        <v/>
      </c>
      <c r="BM186" s="39">
        <f>'1'!IN186</f>
        <v>0</v>
      </c>
      <c r="BN186" s="231" t="str">
        <f>'1'!IP186</f>
        <v/>
      </c>
      <c r="BO186" s="231" t="str">
        <f>'1'!IQ186</f>
        <v/>
      </c>
      <c r="BP186" s="233" t="str">
        <f>'1'!JC186</f>
        <v/>
      </c>
      <c r="BQ186" s="27">
        <f>'1'!JD186</f>
        <v>0</v>
      </c>
      <c r="BR186" s="230" t="str">
        <f>'1'!JF186</f>
        <v/>
      </c>
      <c r="BS186" s="230" t="str">
        <f>'1'!JG186</f>
        <v/>
      </c>
      <c r="BT186" s="236" t="str">
        <f>'1'!JS186</f>
        <v/>
      </c>
      <c r="BU186" s="39">
        <f>'1'!JT186</f>
        <v>0</v>
      </c>
      <c r="BV186" s="231" t="str">
        <f>'1'!JV186</f>
        <v/>
      </c>
      <c r="BW186" s="231" t="str">
        <f>'1'!JW186</f>
        <v/>
      </c>
      <c r="BX186" s="233" t="str">
        <f>'1'!KI186</f>
        <v/>
      </c>
      <c r="BY186" s="27">
        <f>'1'!KJ186</f>
        <v>0</v>
      </c>
      <c r="BZ186" s="230" t="str">
        <f>'1'!KL186</f>
        <v/>
      </c>
      <c r="CA186" s="230" t="str">
        <f>'1'!KM186</f>
        <v/>
      </c>
      <c r="CB186" s="236" t="str">
        <f>'1'!KY186</f>
        <v/>
      </c>
      <c r="CC186" s="39">
        <f>'1'!KZ186</f>
        <v>0</v>
      </c>
      <c r="CD186" s="231" t="str">
        <f>'1'!LB186</f>
        <v/>
      </c>
      <c r="CE186" s="231" t="str">
        <f>'1'!LC186</f>
        <v/>
      </c>
      <c r="CF186" s="231"/>
      <c r="CG186" s="231"/>
      <c r="CH186" s="233" t="str">
        <f t="shared" si="208"/>
        <v/>
      </c>
      <c r="CI186" s="24">
        <f>'1'!HX186</f>
        <v>0</v>
      </c>
      <c r="CJ186" s="24" t="str">
        <f>'1'!HZ186</f>
        <v/>
      </c>
      <c r="CK186" s="24" t="str">
        <f>'1'!IA186</f>
        <v/>
      </c>
      <c r="CL186" s="236" t="str">
        <f t="shared" si="209"/>
        <v/>
      </c>
      <c r="CM186" s="36">
        <f>'1'!IN186</f>
        <v>0</v>
      </c>
      <c r="CN186" s="36" t="str">
        <f>'1'!IP186</f>
        <v/>
      </c>
      <c r="CO186" s="36" t="str">
        <f>'1'!IQ186</f>
        <v/>
      </c>
      <c r="CP186" s="233" t="str">
        <f t="shared" si="210"/>
        <v/>
      </c>
      <c r="CQ186" s="24">
        <f>'1'!JD186</f>
        <v>0</v>
      </c>
      <c r="CR186" s="24" t="str">
        <f>'1'!JF186</f>
        <v/>
      </c>
      <c r="CS186" s="24" t="str">
        <f>'1'!JG186</f>
        <v/>
      </c>
      <c r="CT186" s="236" t="str">
        <f t="shared" si="211"/>
        <v/>
      </c>
      <c r="CU186" s="36">
        <f>'1'!JT186</f>
        <v>0</v>
      </c>
      <c r="CV186" s="36" t="str">
        <f>'1'!JV186</f>
        <v/>
      </c>
      <c r="CW186" s="36" t="str">
        <f>'1'!JW186</f>
        <v/>
      </c>
      <c r="CX186" s="233" t="str">
        <f t="shared" si="212"/>
        <v>#REF!</v>
      </c>
      <c r="CY186" s="24">
        <f>'1'!KJ186</f>
        <v>0</v>
      </c>
      <c r="CZ186" s="24" t="str">
        <f>'1'!KL186</f>
        <v/>
      </c>
      <c r="DA186" s="24" t="str">
        <f>'1'!KM186</f>
        <v/>
      </c>
      <c r="DB186" s="236" t="str">
        <f t="shared" si="213"/>
        <v>#REF!</v>
      </c>
      <c r="DC186" s="36">
        <f>'1'!KZ186</f>
        <v>0</v>
      </c>
      <c r="DD186" s="36" t="str">
        <f>'1'!LB186</f>
        <v/>
      </c>
      <c r="DE186" s="36" t="str">
        <f>'1'!LC186</f>
        <v/>
      </c>
      <c r="DF186" s="233" t="str">
        <f t="shared" si="214"/>
        <v>#REF!</v>
      </c>
      <c r="DG186" s="24" t="str">
        <f t="shared" ref="DG186:DI186" si="742">#REF!</f>
        <v>#REF!</v>
      </c>
      <c r="DH186" s="24" t="str">
        <f t="shared" si="742"/>
        <v>#REF!</v>
      </c>
      <c r="DI186" s="24" t="str">
        <f t="shared" si="742"/>
        <v>#REF!</v>
      </c>
      <c r="DJ186" s="236" t="str">
        <f t="shared" si="216"/>
        <v>#REF!</v>
      </c>
      <c r="DK186" s="36" t="str">
        <f t="shared" ref="DK186:DM186" si="743">#REF!</f>
        <v>#REF!</v>
      </c>
      <c r="DL186" s="36" t="str">
        <f t="shared" si="743"/>
        <v>#REF!</v>
      </c>
      <c r="DM186" s="36" t="str">
        <f t="shared" si="743"/>
        <v>#REF!</v>
      </c>
      <c r="DN186" s="159" t="str">
        <f t="shared" si="218"/>
        <v>#REF!</v>
      </c>
      <c r="DO186" s="24" t="str">
        <f t="shared" ref="DO186:DQ186" si="744">#REF!</f>
        <v>#REF!</v>
      </c>
      <c r="DP186" s="24" t="str">
        <f t="shared" si="744"/>
        <v>#REF!</v>
      </c>
      <c r="DQ186" s="24" t="str">
        <f t="shared" si="744"/>
        <v>#REF!</v>
      </c>
      <c r="DR186" s="209" t="str">
        <f t="shared" si="220"/>
        <v>#REF!</v>
      </c>
      <c r="DS186" s="210" t="str">
        <f t="shared" si="13"/>
        <v>#REF!</v>
      </c>
      <c r="DT186" s="210" t="str">
        <f t="shared" ref="DT186:DU186" si="745">#REF!</f>
        <v>#REF!</v>
      </c>
      <c r="DU186" s="210" t="str">
        <f t="shared" si="745"/>
        <v>#REF!</v>
      </c>
    </row>
    <row r="187" ht="15.75" customHeight="1">
      <c r="A187" s="228">
        <f>'1'!A187</f>
        <v>46287</v>
      </c>
      <c r="B187" s="229" t="str">
        <f>'1'!B187</f>
        <v>火</v>
      </c>
      <c r="C187" s="232">
        <f>'1'!C187</f>
        <v>0</v>
      </c>
      <c r="D187" s="233">
        <f>'1'!G187</f>
        <v>1</v>
      </c>
      <c r="E187" s="27">
        <f>'1'!H187</f>
        <v>0</v>
      </c>
      <c r="F187" s="230" t="str">
        <f>'1'!J187</f>
        <v/>
      </c>
      <c r="G187" s="230" t="str">
        <f>'1'!K187</f>
        <v/>
      </c>
      <c r="H187" s="236">
        <f>'1'!W187</f>
        <v>1</v>
      </c>
      <c r="I187" s="39">
        <f>'1'!X187</f>
        <v>0</v>
      </c>
      <c r="J187" s="231" t="str">
        <f>'1'!Z187</f>
        <v/>
      </c>
      <c r="K187" s="231" t="str">
        <f>'1'!AA187</f>
        <v/>
      </c>
      <c r="L187" s="233">
        <f>'1'!AM187</f>
        <v>2</v>
      </c>
      <c r="M187" s="27">
        <f>'1'!AN187</f>
        <v>0</v>
      </c>
      <c r="N187" s="230" t="str">
        <f>'1'!AP187</f>
        <v/>
      </c>
      <c r="O187" s="230" t="str">
        <f>'1'!AQ187</f>
        <v/>
      </c>
      <c r="P187" s="236">
        <f>'1'!BC187</f>
        <v>4</v>
      </c>
      <c r="Q187" s="39">
        <f>'1'!BD187</f>
        <v>0</v>
      </c>
      <c r="R187" s="231" t="str">
        <f>'1'!BF187</f>
        <v/>
      </c>
      <c r="S187" s="231" t="str">
        <f>'1'!BG187</f>
        <v/>
      </c>
      <c r="T187" s="233">
        <f>'1'!BS187</f>
        <v>4</v>
      </c>
      <c r="U187" s="27">
        <f>'1'!BT187</f>
        <v>0</v>
      </c>
      <c r="V187" s="230" t="str">
        <f>'1'!BV187</f>
        <v/>
      </c>
      <c r="W187" s="230" t="str">
        <f>'1'!BW187</f>
        <v/>
      </c>
      <c r="X187" s="236">
        <f>'1'!CI187</f>
        <v>2</v>
      </c>
      <c r="Y187" s="39">
        <f>'1'!CJ187</f>
        <v>0</v>
      </c>
      <c r="Z187" s="231" t="str">
        <f>'1'!CL187</f>
        <v/>
      </c>
      <c r="AA187" s="231" t="str">
        <f>'1'!CM187</f>
        <v/>
      </c>
      <c r="AB187" s="233">
        <f>'1'!CY187</f>
        <v>2</v>
      </c>
      <c r="AC187" s="27">
        <f>'1'!CZ187</f>
        <v>0</v>
      </c>
      <c r="AD187" s="226" t="str">
        <f>'1'!DB187</f>
        <v/>
      </c>
      <c r="AE187" s="230" t="str">
        <f>'1'!DC187</f>
        <v/>
      </c>
      <c r="AF187" s="236">
        <f>'1'!DO187</f>
        <v>2</v>
      </c>
      <c r="AG187" s="39">
        <f>'1'!DP187</f>
        <v>0</v>
      </c>
      <c r="AH187" s="231" t="str">
        <f>'1'!DR187</f>
        <v/>
      </c>
      <c r="AI187" s="231" t="str">
        <f>'1'!DS187</f>
        <v/>
      </c>
      <c r="AJ187" s="233">
        <f>'1'!EE187</f>
        <v>5</v>
      </c>
      <c r="AK187" s="27">
        <f>'1'!EF187</f>
        <v>0</v>
      </c>
      <c r="AL187" s="230" t="str">
        <f>'1'!EH187</f>
        <v/>
      </c>
      <c r="AM187" s="230" t="str">
        <f>'1'!EI187</f>
        <v/>
      </c>
      <c r="AN187" s="236">
        <f>'1'!EU187</f>
        <v>19</v>
      </c>
      <c r="AO187" s="39">
        <f>'1'!EV187</f>
        <v>0</v>
      </c>
      <c r="AP187" s="231" t="str">
        <f>'1'!EX187</f>
        <v/>
      </c>
      <c r="AQ187" s="231" t="str">
        <f>'1'!EY187</f>
        <v/>
      </c>
      <c r="AR187" s="233">
        <f>'1'!FK187</f>
        <v>4</v>
      </c>
      <c r="AS187" s="27">
        <f>'1'!FL187</f>
        <v>0</v>
      </c>
      <c r="AT187" s="230" t="str">
        <f>'1'!FN187</f>
        <v/>
      </c>
      <c r="AU187" s="230" t="str">
        <f>'1'!FO187</f>
        <v/>
      </c>
      <c r="AV187" s="236">
        <f>'1'!GA187</f>
        <v>2</v>
      </c>
      <c r="AW187" s="39">
        <f>'1'!GB187</f>
        <v>0</v>
      </c>
      <c r="AX187" s="231" t="str">
        <f>'1'!GD187</f>
        <v/>
      </c>
      <c r="AY187" s="231" t="str">
        <f>'1'!GE187</f>
        <v/>
      </c>
      <c r="AZ187" s="233">
        <f>'1'!GQ187</f>
        <v>3</v>
      </c>
      <c r="BA187" s="27">
        <f>'1'!GR187</f>
        <v>0</v>
      </c>
      <c r="BB187" s="230" t="str">
        <f>'1'!GT187</f>
        <v/>
      </c>
      <c r="BC187" s="230" t="str">
        <f>'1'!GU187</f>
        <v/>
      </c>
      <c r="BD187" s="236">
        <f>'1'!HG187</f>
        <v>5</v>
      </c>
      <c r="BE187" s="39">
        <f>'1'!HH187</f>
        <v>0</v>
      </c>
      <c r="BF187" s="231" t="str">
        <f>'1'!HJ187</f>
        <v/>
      </c>
      <c r="BG187" s="231" t="str">
        <f>'1'!HK187</f>
        <v/>
      </c>
      <c r="BH187" s="233" t="str">
        <f>'1'!HW187</f>
        <v/>
      </c>
      <c r="BI187" s="27">
        <f>'1'!HX187</f>
        <v>0</v>
      </c>
      <c r="BJ187" s="230" t="str">
        <f>'1'!HZ187</f>
        <v/>
      </c>
      <c r="BK187" s="230" t="str">
        <f>'1'!IA187</f>
        <v/>
      </c>
      <c r="BL187" s="236" t="str">
        <f>'1'!IM187</f>
        <v/>
      </c>
      <c r="BM187" s="39">
        <f>'1'!IN187</f>
        <v>0</v>
      </c>
      <c r="BN187" s="231" t="str">
        <f>'1'!IP187</f>
        <v/>
      </c>
      <c r="BO187" s="231" t="str">
        <f>'1'!IQ187</f>
        <v/>
      </c>
      <c r="BP187" s="233" t="str">
        <f>'1'!JC187</f>
        <v/>
      </c>
      <c r="BQ187" s="27">
        <f>'1'!JD187</f>
        <v>0</v>
      </c>
      <c r="BR187" s="230" t="str">
        <f>'1'!JF187</f>
        <v/>
      </c>
      <c r="BS187" s="230" t="str">
        <f>'1'!JG187</f>
        <v/>
      </c>
      <c r="BT187" s="236" t="str">
        <f>'1'!JS187</f>
        <v/>
      </c>
      <c r="BU187" s="39">
        <f>'1'!JT187</f>
        <v>0</v>
      </c>
      <c r="BV187" s="231" t="str">
        <f>'1'!JV187</f>
        <v/>
      </c>
      <c r="BW187" s="231" t="str">
        <f>'1'!JW187</f>
        <v/>
      </c>
      <c r="BX187" s="233" t="str">
        <f>'1'!KI187</f>
        <v/>
      </c>
      <c r="BY187" s="27">
        <f>'1'!KJ187</f>
        <v>0</v>
      </c>
      <c r="BZ187" s="230" t="str">
        <f>'1'!KL187</f>
        <v/>
      </c>
      <c r="CA187" s="230" t="str">
        <f>'1'!KM187</f>
        <v/>
      </c>
      <c r="CB187" s="236" t="str">
        <f>'1'!KY187</f>
        <v/>
      </c>
      <c r="CC187" s="39">
        <f>'1'!KZ187</f>
        <v>0</v>
      </c>
      <c r="CD187" s="231" t="str">
        <f>'1'!LB187</f>
        <v/>
      </c>
      <c r="CE187" s="231" t="str">
        <f>'1'!LC187</f>
        <v/>
      </c>
      <c r="CF187" s="231"/>
      <c r="CG187" s="231"/>
      <c r="CH187" s="233" t="str">
        <f t="shared" si="208"/>
        <v/>
      </c>
      <c r="CI187" s="24">
        <f>'1'!HX187</f>
        <v>0</v>
      </c>
      <c r="CJ187" s="24" t="str">
        <f>'1'!HZ187</f>
        <v/>
      </c>
      <c r="CK187" s="24" t="str">
        <f>'1'!IA187</f>
        <v/>
      </c>
      <c r="CL187" s="236" t="str">
        <f t="shared" si="209"/>
        <v/>
      </c>
      <c r="CM187" s="36">
        <f>'1'!IN187</f>
        <v>0</v>
      </c>
      <c r="CN187" s="36" t="str">
        <f>'1'!IP187</f>
        <v/>
      </c>
      <c r="CO187" s="36" t="str">
        <f>'1'!IQ187</f>
        <v/>
      </c>
      <c r="CP187" s="233" t="str">
        <f t="shared" si="210"/>
        <v/>
      </c>
      <c r="CQ187" s="24">
        <f>'1'!JD187</f>
        <v>0</v>
      </c>
      <c r="CR187" s="24" t="str">
        <f>'1'!JF187</f>
        <v/>
      </c>
      <c r="CS187" s="24" t="str">
        <f>'1'!JG187</f>
        <v/>
      </c>
      <c r="CT187" s="236" t="str">
        <f t="shared" si="211"/>
        <v/>
      </c>
      <c r="CU187" s="36">
        <f>'1'!JT187</f>
        <v>0</v>
      </c>
      <c r="CV187" s="36" t="str">
        <f>'1'!JV187</f>
        <v/>
      </c>
      <c r="CW187" s="36" t="str">
        <f>'1'!JW187</f>
        <v/>
      </c>
      <c r="CX187" s="233" t="str">
        <f t="shared" si="212"/>
        <v>#REF!</v>
      </c>
      <c r="CY187" s="24">
        <f>'1'!KJ187</f>
        <v>0</v>
      </c>
      <c r="CZ187" s="24" t="str">
        <f>'1'!KL187</f>
        <v/>
      </c>
      <c r="DA187" s="24" t="str">
        <f>'1'!KM187</f>
        <v/>
      </c>
      <c r="DB187" s="236" t="str">
        <f t="shared" si="213"/>
        <v>#REF!</v>
      </c>
      <c r="DC187" s="36">
        <f>'1'!KZ187</f>
        <v>0</v>
      </c>
      <c r="DD187" s="36" t="str">
        <f>'1'!LB187</f>
        <v/>
      </c>
      <c r="DE187" s="36" t="str">
        <f>'1'!LC187</f>
        <v/>
      </c>
      <c r="DF187" s="233" t="str">
        <f t="shared" si="214"/>
        <v>#REF!</v>
      </c>
      <c r="DG187" s="24" t="str">
        <f t="shared" ref="DG187:DI187" si="746">#REF!</f>
        <v>#REF!</v>
      </c>
      <c r="DH187" s="24" t="str">
        <f t="shared" si="746"/>
        <v>#REF!</v>
      </c>
      <c r="DI187" s="24" t="str">
        <f t="shared" si="746"/>
        <v>#REF!</v>
      </c>
      <c r="DJ187" s="236" t="str">
        <f t="shared" si="216"/>
        <v>#REF!</v>
      </c>
      <c r="DK187" s="36" t="str">
        <f t="shared" ref="DK187:DM187" si="747">#REF!</f>
        <v>#REF!</v>
      </c>
      <c r="DL187" s="36" t="str">
        <f t="shared" si="747"/>
        <v>#REF!</v>
      </c>
      <c r="DM187" s="36" t="str">
        <f t="shared" si="747"/>
        <v>#REF!</v>
      </c>
      <c r="DN187" s="159" t="str">
        <f t="shared" si="218"/>
        <v>#REF!</v>
      </c>
      <c r="DO187" s="24" t="str">
        <f t="shared" ref="DO187:DQ187" si="748">#REF!</f>
        <v>#REF!</v>
      </c>
      <c r="DP187" s="24" t="str">
        <f t="shared" si="748"/>
        <v>#REF!</v>
      </c>
      <c r="DQ187" s="24" t="str">
        <f t="shared" si="748"/>
        <v>#REF!</v>
      </c>
      <c r="DR187" s="209" t="str">
        <f t="shared" si="220"/>
        <v>#REF!</v>
      </c>
      <c r="DS187" s="210" t="str">
        <f t="shared" si="13"/>
        <v>#REF!</v>
      </c>
      <c r="DT187" s="210" t="str">
        <f t="shared" ref="DT187:DU187" si="749">#REF!</f>
        <v>#REF!</v>
      </c>
      <c r="DU187" s="210" t="str">
        <f t="shared" si="749"/>
        <v>#REF!</v>
      </c>
    </row>
    <row r="188" ht="15.75" customHeight="1">
      <c r="A188" s="228">
        <f>'1'!A188</f>
        <v>46288</v>
      </c>
      <c r="B188" s="229" t="str">
        <f>'1'!B188</f>
        <v>水</v>
      </c>
      <c r="C188" s="232">
        <f>'1'!C188</f>
        <v>0</v>
      </c>
      <c r="D188" s="233">
        <f>'1'!G188</f>
        <v>1</v>
      </c>
      <c r="E188" s="27">
        <f>'1'!H188</f>
        <v>0</v>
      </c>
      <c r="F188" s="230" t="str">
        <f>'1'!J188</f>
        <v/>
      </c>
      <c r="G188" s="230" t="str">
        <f>'1'!K188</f>
        <v/>
      </c>
      <c r="H188" s="236">
        <f>'1'!W188</f>
        <v>1</v>
      </c>
      <c r="I188" s="39">
        <f>'1'!X188</f>
        <v>0</v>
      </c>
      <c r="J188" s="231" t="str">
        <f>'1'!Z188</f>
        <v/>
      </c>
      <c r="K188" s="231" t="str">
        <f>'1'!AA188</f>
        <v/>
      </c>
      <c r="L188" s="233">
        <f>'1'!AM188</f>
        <v>2</v>
      </c>
      <c r="M188" s="27">
        <f>'1'!AN188</f>
        <v>0</v>
      </c>
      <c r="N188" s="230" t="str">
        <f>'1'!AP188</f>
        <v/>
      </c>
      <c r="O188" s="230" t="str">
        <f>'1'!AQ188</f>
        <v/>
      </c>
      <c r="P188" s="236">
        <f>'1'!BC188</f>
        <v>4</v>
      </c>
      <c r="Q188" s="39">
        <f>'1'!BD188</f>
        <v>0</v>
      </c>
      <c r="R188" s="231" t="str">
        <f>'1'!BF188</f>
        <v/>
      </c>
      <c r="S188" s="231" t="str">
        <f>'1'!BG188</f>
        <v/>
      </c>
      <c r="T188" s="233">
        <f>'1'!BS188</f>
        <v>4</v>
      </c>
      <c r="U188" s="27">
        <f>'1'!BT188</f>
        <v>0</v>
      </c>
      <c r="V188" s="230" t="str">
        <f>'1'!BV188</f>
        <v/>
      </c>
      <c r="W188" s="230" t="str">
        <f>'1'!BW188</f>
        <v/>
      </c>
      <c r="X188" s="236">
        <f>'1'!CI188</f>
        <v>2</v>
      </c>
      <c r="Y188" s="39">
        <f>'1'!CJ188</f>
        <v>0</v>
      </c>
      <c r="Z188" s="231" t="str">
        <f>'1'!CL188</f>
        <v/>
      </c>
      <c r="AA188" s="231" t="str">
        <f>'1'!CM188</f>
        <v/>
      </c>
      <c r="AB188" s="233">
        <f>'1'!CY188</f>
        <v>2</v>
      </c>
      <c r="AC188" s="27">
        <f>'1'!CZ188</f>
        <v>0</v>
      </c>
      <c r="AD188" s="226" t="str">
        <f>'1'!DB188</f>
        <v/>
      </c>
      <c r="AE188" s="230" t="str">
        <f>'1'!DC188</f>
        <v/>
      </c>
      <c r="AF188" s="236">
        <f>'1'!DO188</f>
        <v>2</v>
      </c>
      <c r="AG188" s="39">
        <f>'1'!DP188</f>
        <v>0</v>
      </c>
      <c r="AH188" s="231" t="str">
        <f>'1'!DR188</f>
        <v/>
      </c>
      <c r="AI188" s="231" t="str">
        <f>'1'!DS188</f>
        <v/>
      </c>
      <c r="AJ188" s="233">
        <f>'1'!EE188</f>
        <v>5</v>
      </c>
      <c r="AK188" s="27">
        <f>'1'!EF188</f>
        <v>0</v>
      </c>
      <c r="AL188" s="230" t="str">
        <f>'1'!EH188</f>
        <v/>
      </c>
      <c r="AM188" s="230" t="str">
        <f>'1'!EI188</f>
        <v/>
      </c>
      <c r="AN188" s="236">
        <f>'1'!EU188</f>
        <v>19</v>
      </c>
      <c r="AO188" s="39">
        <f>'1'!EV188</f>
        <v>0</v>
      </c>
      <c r="AP188" s="231" t="str">
        <f>'1'!EX188</f>
        <v/>
      </c>
      <c r="AQ188" s="231" t="str">
        <f>'1'!EY188</f>
        <v/>
      </c>
      <c r="AR188" s="233">
        <f>'1'!FK188</f>
        <v>4</v>
      </c>
      <c r="AS188" s="27">
        <f>'1'!FL188</f>
        <v>0</v>
      </c>
      <c r="AT188" s="230" t="str">
        <f>'1'!FN188</f>
        <v/>
      </c>
      <c r="AU188" s="230" t="str">
        <f>'1'!FO188</f>
        <v/>
      </c>
      <c r="AV188" s="236">
        <f>'1'!GA188</f>
        <v>2</v>
      </c>
      <c r="AW188" s="39">
        <f>'1'!GB188</f>
        <v>0</v>
      </c>
      <c r="AX188" s="231" t="str">
        <f>'1'!GD188</f>
        <v/>
      </c>
      <c r="AY188" s="231" t="str">
        <f>'1'!GE188</f>
        <v/>
      </c>
      <c r="AZ188" s="233">
        <f>'1'!GQ188</f>
        <v>3</v>
      </c>
      <c r="BA188" s="27">
        <f>'1'!GR188</f>
        <v>0</v>
      </c>
      <c r="BB188" s="230" t="str">
        <f>'1'!GT188</f>
        <v/>
      </c>
      <c r="BC188" s="230" t="str">
        <f>'1'!GU188</f>
        <v/>
      </c>
      <c r="BD188" s="236">
        <f>'1'!HG188</f>
        <v>5</v>
      </c>
      <c r="BE188" s="39">
        <f>'1'!HH188</f>
        <v>0</v>
      </c>
      <c r="BF188" s="231" t="str">
        <f>'1'!HJ188</f>
        <v/>
      </c>
      <c r="BG188" s="231" t="str">
        <f>'1'!HK188</f>
        <v/>
      </c>
      <c r="BH188" s="233" t="str">
        <f>'1'!HW188</f>
        <v/>
      </c>
      <c r="BI188" s="27">
        <f>'1'!HX188</f>
        <v>0</v>
      </c>
      <c r="BJ188" s="230" t="str">
        <f>'1'!HZ188</f>
        <v/>
      </c>
      <c r="BK188" s="230" t="str">
        <f>'1'!IA188</f>
        <v/>
      </c>
      <c r="BL188" s="236" t="str">
        <f>'1'!IM188</f>
        <v/>
      </c>
      <c r="BM188" s="39">
        <f>'1'!IN188</f>
        <v>0</v>
      </c>
      <c r="BN188" s="231" t="str">
        <f>'1'!IP188</f>
        <v/>
      </c>
      <c r="BO188" s="231" t="str">
        <f>'1'!IQ188</f>
        <v/>
      </c>
      <c r="BP188" s="233" t="str">
        <f>'1'!JC188</f>
        <v/>
      </c>
      <c r="BQ188" s="27">
        <f>'1'!JD188</f>
        <v>0</v>
      </c>
      <c r="BR188" s="230" t="str">
        <f>'1'!JF188</f>
        <v/>
      </c>
      <c r="BS188" s="230" t="str">
        <f>'1'!JG188</f>
        <v/>
      </c>
      <c r="BT188" s="236" t="str">
        <f>'1'!JS188</f>
        <v/>
      </c>
      <c r="BU188" s="39">
        <f>'1'!JT188</f>
        <v>0</v>
      </c>
      <c r="BV188" s="231" t="str">
        <f>'1'!JV188</f>
        <v/>
      </c>
      <c r="BW188" s="231" t="str">
        <f>'1'!JW188</f>
        <v/>
      </c>
      <c r="BX188" s="233" t="str">
        <f>'1'!KI188</f>
        <v/>
      </c>
      <c r="BY188" s="27">
        <f>'1'!KJ188</f>
        <v>0</v>
      </c>
      <c r="BZ188" s="230" t="str">
        <f>'1'!KL188</f>
        <v/>
      </c>
      <c r="CA188" s="230" t="str">
        <f>'1'!KM188</f>
        <v/>
      </c>
      <c r="CB188" s="236" t="str">
        <f>'1'!KY188</f>
        <v/>
      </c>
      <c r="CC188" s="39">
        <f>'1'!KZ188</f>
        <v>0</v>
      </c>
      <c r="CD188" s="231" t="str">
        <f>'1'!LB188</f>
        <v/>
      </c>
      <c r="CE188" s="231" t="str">
        <f>'1'!LC188</f>
        <v/>
      </c>
      <c r="CF188" s="231"/>
      <c r="CG188" s="231"/>
      <c r="CH188" s="233" t="str">
        <f t="shared" si="208"/>
        <v/>
      </c>
      <c r="CI188" s="24">
        <f>'1'!HX188</f>
        <v>0</v>
      </c>
      <c r="CJ188" s="24" t="str">
        <f>'1'!HZ188</f>
        <v/>
      </c>
      <c r="CK188" s="24" t="str">
        <f>'1'!IA188</f>
        <v/>
      </c>
      <c r="CL188" s="236" t="str">
        <f t="shared" si="209"/>
        <v/>
      </c>
      <c r="CM188" s="36">
        <f>'1'!IN188</f>
        <v>0</v>
      </c>
      <c r="CN188" s="36" t="str">
        <f>'1'!IP188</f>
        <v/>
      </c>
      <c r="CO188" s="36" t="str">
        <f>'1'!IQ188</f>
        <v/>
      </c>
      <c r="CP188" s="233" t="str">
        <f t="shared" si="210"/>
        <v/>
      </c>
      <c r="CQ188" s="24">
        <f>'1'!JD188</f>
        <v>0</v>
      </c>
      <c r="CR188" s="24" t="str">
        <f>'1'!JF188</f>
        <v/>
      </c>
      <c r="CS188" s="24" t="str">
        <f>'1'!JG188</f>
        <v/>
      </c>
      <c r="CT188" s="236" t="str">
        <f t="shared" si="211"/>
        <v/>
      </c>
      <c r="CU188" s="36">
        <f>'1'!JT188</f>
        <v>0</v>
      </c>
      <c r="CV188" s="36" t="str">
        <f>'1'!JV188</f>
        <v/>
      </c>
      <c r="CW188" s="36" t="str">
        <f>'1'!JW188</f>
        <v/>
      </c>
      <c r="CX188" s="233" t="str">
        <f t="shared" si="212"/>
        <v>#REF!</v>
      </c>
      <c r="CY188" s="24">
        <f>'1'!KJ188</f>
        <v>0</v>
      </c>
      <c r="CZ188" s="24" t="str">
        <f>'1'!KL188</f>
        <v/>
      </c>
      <c r="DA188" s="24" t="str">
        <f>'1'!KM188</f>
        <v/>
      </c>
      <c r="DB188" s="236" t="str">
        <f t="shared" si="213"/>
        <v>#REF!</v>
      </c>
      <c r="DC188" s="36">
        <f>'1'!KZ188</f>
        <v>0</v>
      </c>
      <c r="DD188" s="36" t="str">
        <f>'1'!LB188</f>
        <v/>
      </c>
      <c r="DE188" s="36" t="str">
        <f>'1'!LC188</f>
        <v/>
      </c>
      <c r="DF188" s="233" t="str">
        <f t="shared" si="214"/>
        <v>#REF!</v>
      </c>
      <c r="DG188" s="24" t="str">
        <f t="shared" ref="DG188:DI188" si="750">#REF!</f>
        <v>#REF!</v>
      </c>
      <c r="DH188" s="24" t="str">
        <f t="shared" si="750"/>
        <v>#REF!</v>
      </c>
      <c r="DI188" s="24" t="str">
        <f t="shared" si="750"/>
        <v>#REF!</v>
      </c>
      <c r="DJ188" s="236" t="str">
        <f t="shared" si="216"/>
        <v>#REF!</v>
      </c>
      <c r="DK188" s="36" t="str">
        <f t="shared" ref="DK188:DM188" si="751">#REF!</f>
        <v>#REF!</v>
      </c>
      <c r="DL188" s="36" t="str">
        <f t="shared" si="751"/>
        <v>#REF!</v>
      </c>
      <c r="DM188" s="36" t="str">
        <f t="shared" si="751"/>
        <v>#REF!</v>
      </c>
      <c r="DN188" s="159" t="str">
        <f t="shared" si="218"/>
        <v>#REF!</v>
      </c>
      <c r="DO188" s="24" t="str">
        <f t="shared" ref="DO188:DQ188" si="752">#REF!</f>
        <v>#REF!</v>
      </c>
      <c r="DP188" s="24" t="str">
        <f t="shared" si="752"/>
        <v>#REF!</v>
      </c>
      <c r="DQ188" s="24" t="str">
        <f t="shared" si="752"/>
        <v>#REF!</v>
      </c>
      <c r="DR188" s="209" t="str">
        <f t="shared" si="220"/>
        <v>#REF!</v>
      </c>
      <c r="DS188" s="210" t="str">
        <f t="shared" si="13"/>
        <v>#REF!</v>
      </c>
      <c r="DT188" s="210" t="str">
        <f t="shared" ref="DT188:DU188" si="753">#REF!</f>
        <v>#REF!</v>
      </c>
      <c r="DU188" s="210" t="str">
        <f t="shared" si="753"/>
        <v>#REF!</v>
      </c>
    </row>
    <row r="189" ht="15.75" customHeight="1">
      <c r="A189" s="228">
        <f>'1'!A189</f>
        <v>46289</v>
      </c>
      <c r="B189" s="229" t="str">
        <f>'1'!B189</f>
        <v>木</v>
      </c>
      <c r="C189" s="232">
        <f>'1'!C189</f>
        <v>0</v>
      </c>
      <c r="D189" s="233">
        <f>'1'!G189</f>
        <v>1</v>
      </c>
      <c r="E189" s="27">
        <f>'1'!H189</f>
        <v>0</v>
      </c>
      <c r="F189" s="230" t="str">
        <f>'1'!J189</f>
        <v/>
      </c>
      <c r="G189" s="230" t="str">
        <f>'1'!K189</f>
        <v/>
      </c>
      <c r="H189" s="236">
        <f>'1'!W189</f>
        <v>1</v>
      </c>
      <c r="I189" s="39">
        <f>'1'!X189</f>
        <v>0</v>
      </c>
      <c r="J189" s="231" t="str">
        <f>'1'!Z189</f>
        <v/>
      </c>
      <c r="K189" s="231" t="str">
        <f>'1'!AA189</f>
        <v/>
      </c>
      <c r="L189" s="233">
        <f>'1'!AM189</f>
        <v>2</v>
      </c>
      <c r="M189" s="27">
        <f>'1'!AN189</f>
        <v>0</v>
      </c>
      <c r="N189" s="230" t="str">
        <f>'1'!AP189</f>
        <v/>
      </c>
      <c r="O189" s="230" t="str">
        <f>'1'!AQ189</f>
        <v/>
      </c>
      <c r="P189" s="236">
        <f>'1'!BC189</f>
        <v>4</v>
      </c>
      <c r="Q189" s="39">
        <f>'1'!BD189</f>
        <v>0</v>
      </c>
      <c r="R189" s="231" t="str">
        <f>'1'!BF189</f>
        <v/>
      </c>
      <c r="S189" s="231" t="str">
        <f>'1'!BG189</f>
        <v/>
      </c>
      <c r="T189" s="233">
        <f>'1'!BS189</f>
        <v>4</v>
      </c>
      <c r="U189" s="27">
        <f>'1'!BT189</f>
        <v>0</v>
      </c>
      <c r="V189" s="230" t="str">
        <f>'1'!BV189</f>
        <v/>
      </c>
      <c r="W189" s="230" t="str">
        <f>'1'!BW189</f>
        <v/>
      </c>
      <c r="X189" s="236">
        <f>'1'!CI189</f>
        <v>2</v>
      </c>
      <c r="Y189" s="39">
        <f>'1'!CJ189</f>
        <v>0</v>
      </c>
      <c r="Z189" s="231" t="str">
        <f>'1'!CL189</f>
        <v/>
      </c>
      <c r="AA189" s="231" t="str">
        <f>'1'!CM189</f>
        <v/>
      </c>
      <c r="AB189" s="233">
        <f>'1'!CY189</f>
        <v>2</v>
      </c>
      <c r="AC189" s="27">
        <f>'1'!CZ189</f>
        <v>0</v>
      </c>
      <c r="AD189" s="226" t="str">
        <f>'1'!DB189</f>
        <v/>
      </c>
      <c r="AE189" s="230" t="str">
        <f>'1'!DC189</f>
        <v/>
      </c>
      <c r="AF189" s="236">
        <f>'1'!DO189</f>
        <v>2</v>
      </c>
      <c r="AG189" s="39">
        <f>'1'!DP189</f>
        <v>0</v>
      </c>
      <c r="AH189" s="231" t="str">
        <f>'1'!DR189</f>
        <v/>
      </c>
      <c r="AI189" s="231" t="str">
        <f>'1'!DS189</f>
        <v/>
      </c>
      <c r="AJ189" s="233">
        <f>'1'!EE189</f>
        <v>5</v>
      </c>
      <c r="AK189" s="27">
        <f>'1'!EF189</f>
        <v>0</v>
      </c>
      <c r="AL189" s="230" t="str">
        <f>'1'!EH189</f>
        <v/>
      </c>
      <c r="AM189" s="230" t="str">
        <f>'1'!EI189</f>
        <v/>
      </c>
      <c r="AN189" s="236">
        <f>'1'!EU189</f>
        <v>19</v>
      </c>
      <c r="AO189" s="39">
        <f>'1'!EV189</f>
        <v>0</v>
      </c>
      <c r="AP189" s="231" t="str">
        <f>'1'!EX189</f>
        <v/>
      </c>
      <c r="AQ189" s="231" t="str">
        <f>'1'!EY189</f>
        <v/>
      </c>
      <c r="AR189" s="233">
        <f>'1'!FK189</f>
        <v>4</v>
      </c>
      <c r="AS189" s="27">
        <f>'1'!FL189</f>
        <v>0</v>
      </c>
      <c r="AT189" s="230" t="str">
        <f>'1'!FN189</f>
        <v/>
      </c>
      <c r="AU189" s="230" t="str">
        <f>'1'!FO189</f>
        <v/>
      </c>
      <c r="AV189" s="236">
        <f>'1'!GA189</f>
        <v>2</v>
      </c>
      <c r="AW189" s="39">
        <f>'1'!GB189</f>
        <v>0</v>
      </c>
      <c r="AX189" s="231" t="str">
        <f>'1'!GD189</f>
        <v/>
      </c>
      <c r="AY189" s="231" t="str">
        <f>'1'!GE189</f>
        <v/>
      </c>
      <c r="AZ189" s="233">
        <f>'1'!GQ189</f>
        <v>3</v>
      </c>
      <c r="BA189" s="27">
        <f>'1'!GR189</f>
        <v>0</v>
      </c>
      <c r="BB189" s="230" t="str">
        <f>'1'!GT189</f>
        <v/>
      </c>
      <c r="BC189" s="230" t="str">
        <f>'1'!GU189</f>
        <v/>
      </c>
      <c r="BD189" s="236">
        <f>'1'!HG189</f>
        <v>5</v>
      </c>
      <c r="BE189" s="39">
        <f>'1'!HH189</f>
        <v>0</v>
      </c>
      <c r="BF189" s="231" t="str">
        <f>'1'!HJ189</f>
        <v/>
      </c>
      <c r="BG189" s="231" t="str">
        <f>'1'!HK189</f>
        <v/>
      </c>
      <c r="BH189" s="233" t="str">
        <f>'1'!HW189</f>
        <v/>
      </c>
      <c r="BI189" s="27">
        <f>'1'!HX189</f>
        <v>0</v>
      </c>
      <c r="BJ189" s="230" t="str">
        <f>'1'!HZ189</f>
        <v/>
      </c>
      <c r="BK189" s="230" t="str">
        <f>'1'!IA189</f>
        <v/>
      </c>
      <c r="BL189" s="236" t="str">
        <f>'1'!IM189</f>
        <v/>
      </c>
      <c r="BM189" s="39">
        <f>'1'!IN189</f>
        <v>0</v>
      </c>
      <c r="BN189" s="231" t="str">
        <f>'1'!IP189</f>
        <v/>
      </c>
      <c r="BO189" s="231" t="str">
        <f>'1'!IQ189</f>
        <v/>
      </c>
      <c r="BP189" s="233" t="str">
        <f>'1'!JC189</f>
        <v/>
      </c>
      <c r="BQ189" s="27">
        <f>'1'!JD189</f>
        <v>0</v>
      </c>
      <c r="BR189" s="230" t="str">
        <f>'1'!JF189</f>
        <v/>
      </c>
      <c r="BS189" s="230" t="str">
        <f>'1'!JG189</f>
        <v/>
      </c>
      <c r="BT189" s="236" t="str">
        <f>'1'!JS189</f>
        <v/>
      </c>
      <c r="BU189" s="39">
        <f>'1'!JT189</f>
        <v>0</v>
      </c>
      <c r="BV189" s="231" t="str">
        <f>'1'!JV189</f>
        <v/>
      </c>
      <c r="BW189" s="231" t="str">
        <f>'1'!JW189</f>
        <v/>
      </c>
      <c r="BX189" s="233" t="str">
        <f>'1'!KI189</f>
        <v/>
      </c>
      <c r="BY189" s="27">
        <f>'1'!KJ189</f>
        <v>0</v>
      </c>
      <c r="BZ189" s="230" t="str">
        <f>'1'!KL189</f>
        <v/>
      </c>
      <c r="CA189" s="230" t="str">
        <f>'1'!KM189</f>
        <v/>
      </c>
      <c r="CB189" s="236" t="str">
        <f>'1'!KY189</f>
        <v/>
      </c>
      <c r="CC189" s="39">
        <f>'1'!KZ189</f>
        <v>0</v>
      </c>
      <c r="CD189" s="231" t="str">
        <f>'1'!LB189</f>
        <v/>
      </c>
      <c r="CE189" s="231" t="str">
        <f>'1'!LC189</f>
        <v/>
      </c>
      <c r="CF189" s="231"/>
      <c r="CG189" s="231"/>
      <c r="CH189" s="233" t="str">
        <f t="shared" si="208"/>
        <v/>
      </c>
      <c r="CI189" s="24">
        <f>'1'!HX189</f>
        <v>0</v>
      </c>
      <c r="CJ189" s="24" t="str">
        <f>'1'!HZ189</f>
        <v/>
      </c>
      <c r="CK189" s="24" t="str">
        <f>'1'!IA189</f>
        <v/>
      </c>
      <c r="CL189" s="236" t="str">
        <f t="shared" si="209"/>
        <v/>
      </c>
      <c r="CM189" s="36">
        <f>'1'!IN189</f>
        <v>0</v>
      </c>
      <c r="CN189" s="36" t="str">
        <f>'1'!IP189</f>
        <v/>
      </c>
      <c r="CO189" s="36" t="str">
        <f>'1'!IQ189</f>
        <v/>
      </c>
      <c r="CP189" s="233" t="str">
        <f t="shared" si="210"/>
        <v/>
      </c>
      <c r="CQ189" s="24">
        <f>'1'!JD189</f>
        <v>0</v>
      </c>
      <c r="CR189" s="24" t="str">
        <f>'1'!JF189</f>
        <v/>
      </c>
      <c r="CS189" s="24" t="str">
        <f>'1'!JG189</f>
        <v/>
      </c>
      <c r="CT189" s="236" t="str">
        <f t="shared" si="211"/>
        <v/>
      </c>
      <c r="CU189" s="36">
        <f>'1'!JT189</f>
        <v>0</v>
      </c>
      <c r="CV189" s="36" t="str">
        <f>'1'!JV189</f>
        <v/>
      </c>
      <c r="CW189" s="36" t="str">
        <f>'1'!JW189</f>
        <v/>
      </c>
      <c r="CX189" s="233" t="str">
        <f t="shared" si="212"/>
        <v>#REF!</v>
      </c>
      <c r="CY189" s="24">
        <f>'1'!KJ189</f>
        <v>0</v>
      </c>
      <c r="CZ189" s="24" t="str">
        <f>'1'!KL189</f>
        <v/>
      </c>
      <c r="DA189" s="24" t="str">
        <f>'1'!KM189</f>
        <v/>
      </c>
      <c r="DB189" s="236" t="str">
        <f t="shared" si="213"/>
        <v>#REF!</v>
      </c>
      <c r="DC189" s="36">
        <f>'1'!KZ189</f>
        <v>0</v>
      </c>
      <c r="DD189" s="36" t="str">
        <f>'1'!LB189</f>
        <v/>
      </c>
      <c r="DE189" s="36" t="str">
        <f>'1'!LC189</f>
        <v/>
      </c>
      <c r="DF189" s="233" t="str">
        <f t="shared" si="214"/>
        <v>#REF!</v>
      </c>
      <c r="DG189" s="24" t="str">
        <f t="shared" ref="DG189:DI189" si="754">#REF!</f>
        <v>#REF!</v>
      </c>
      <c r="DH189" s="24" t="str">
        <f t="shared" si="754"/>
        <v>#REF!</v>
      </c>
      <c r="DI189" s="24" t="str">
        <f t="shared" si="754"/>
        <v>#REF!</v>
      </c>
      <c r="DJ189" s="236" t="str">
        <f t="shared" si="216"/>
        <v>#REF!</v>
      </c>
      <c r="DK189" s="36" t="str">
        <f t="shared" ref="DK189:DM189" si="755">#REF!</f>
        <v>#REF!</v>
      </c>
      <c r="DL189" s="36" t="str">
        <f t="shared" si="755"/>
        <v>#REF!</v>
      </c>
      <c r="DM189" s="36" t="str">
        <f t="shared" si="755"/>
        <v>#REF!</v>
      </c>
      <c r="DN189" s="159" t="str">
        <f t="shared" si="218"/>
        <v>#REF!</v>
      </c>
      <c r="DO189" s="24" t="str">
        <f t="shared" ref="DO189:DQ189" si="756">#REF!</f>
        <v>#REF!</v>
      </c>
      <c r="DP189" s="24" t="str">
        <f t="shared" si="756"/>
        <v>#REF!</v>
      </c>
      <c r="DQ189" s="24" t="str">
        <f t="shared" si="756"/>
        <v>#REF!</v>
      </c>
      <c r="DR189" s="209" t="str">
        <f t="shared" si="220"/>
        <v>#REF!</v>
      </c>
      <c r="DS189" s="210" t="str">
        <f t="shared" si="13"/>
        <v>#REF!</v>
      </c>
      <c r="DT189" s="210" t="str">
        <f t="shared" ref="DT189:DU189" si="757">#REF!</f>
        <v>#REF!</v>
      </c>
      <c r="DU189" s="210" t="str">
        <f t="shared" si="757"/>
        <v>#REF!</v>
      </c>
    </row>
    <row r="190" ht="15.75" customHeight="1">
      <c r="A190" s="228">
        <f>'1'!A190</f>
        <v>46290</v>
      </c>
      <c r="B190" s="229" t="str">
        <f>'1'!B190</f>
        <v>金</v>
      </c>
      <c r="C190" s="232">
        <f>'1'!C190</f>
        <v>0</v>
      </c>
      <c r="D190" s="233">
        <f>'1'!G190</f>
        <v>1</v>
      </c>
      <c r="E190" s="27">
        <f>'1'!H190</f>
        <v>0</v>
      </c>
      <c r="F190" s="230" t="str">
        <f>'1'!J190</f>
        <v/>
      </c>
      <c r="G190" s="230" t="str">
        <f>'1'!K190</f>
        <v/>
      </c>
      <c r="H190" s="236">
        <f>'1'!W190</f>
        <v>1</v>
      </c>
      <c r="I190" s="39">
        <f>'1'!X190</f>
        <v>0</v>
      </c>
      <c r="J190" s="231" t="str">
        <f>'1'!Z190</f>
        <v/>
      </c>
      <c r="K190" s="231" t="str">
        <f>'1'!AA190</f>
        <v/>
      </c>
      <c r="L190" s="233">
        <f>'1'!AM190</f>
        <v>2</v>
      </c>
      <c r="M190" s="27">
        <f>'1'!AN190</f>
        <v>0</v>
      </c>
      <c r="N190" s="230" t="str">
        <f>'1'!AP190</f>
        <v/>
      </c>
      <c r="O190" s="230" t="str">
        <f>'1'!AQ190</f>
        <v/>
      </c>
      <c r="P190" s="236">
        <f>'1'!BC190</f>
        <v>4</v>
      </c>
      <c r="Q190" s="39">
        <f>'1'!BD190</f>
        <v>0</v>
      </c>
      <c r="R190" s="231" t="str">
        <f>'1'!BF190</f>
        <v/>
      </c>
      <c r="S190" s="231" t="str">
        <f>'1'!BG190</f>
        <v/>
      </c>
      <c r="T190" s="233">
        <f>'1'!BS190</f>
        <v>4</v>
      </c>
      <c r="U190" s="27">
        <f>'1'!BT190</f>
        <v>0</v>
      </c>
      <c r="V190" s="230" t="str">
        <f>'1'!BV190</f>
        <v/>
      </c>
      <c r="W190" s="230" t="str">
        <f>'1'!BW190</f>
        <v/>
      </c>
      <c r="X190" s="236">
        <f>'1'!CI190</f>
        <v>2</v>
      </c>
      <c r="Y190" s="39">
        <f>'1'!CJ190</f>
        <v>0</v>
      </c>
      <c r="Z190" s="231" t="str">
        <f>'1'!CL190</f>
        <v/>
      </c>
      <c r="AA190" s="231" t="str">
        <f>'1'!CM190</f>
        <v/>
      </c>
      <c r="AB190" s="233">
        <f>'1'!CY190</f>
        <v>2</v>
      </c>
      <c r="AC190" s="27">
        <f>'1'!CZ190</f>
        <v>0</v>
      </c>
      <c r="AD190" s="226" t="str">
        <f>'1'!DB190</f>
        <v/>
      </c>
      <c r="AE190" s="230" t="str">
        <f>'1'!DC190</f>
        <v/>
      </c>
      <c r="AF190" s="236">
        <f>'1'!DO190</f>
        <v>2</v>
      </c>
      <c r="AG190" s="39">
        <f>'1'!DP190</f>
        <v>0</v>
      </c>
      <c r="AH190" s="231" t="str">
        <f>'1'!DR190</f>
        <v/>
      </c>
      <c r="AI190" s="231" t="str">
        <f>'1'!DS190</f>
        <v/>
      </c>
      <c r="AJ190" s="233">
        <f>'1'!EE190</f>
        <v>5</v>
      </c>
      <c r="AK190" s="27">
        <f>'1'!EF190</f>
        <v>0</v>
      </c>
      <c r="AL190" s="230" t="str">
        <f>'1'!EH190</f>
        <v/>
      </c>
      <c r="AM190" s="230" t="str">
        <f>'1'!EI190</f>
        <v/>
      </c>
      <c r="AN190" s="236">
        <f>'1'!EU190</f>
        <v>19</v>
      </c>
      <c r="AO190" s="39">
        <f>'1'!EV190</f>
        <v>0</v>
      </c>
      <c r="AP190" s="231" t="str">
        <f>'1'!EX190</f>
        <v/>
      </c>
      <c r="AQ190" s="231" t="str">
        <f>'1'!EY190</f>
        <v/>
      </c>
      <c r="AR190" s="233">
        <f>'1'!FK190</f>
        <v>4</v>
      </c>
      <c r="AS190" s="27">
        <f>'1'!FL190</f>
        <v>0</v>
      </c>
      <c r="AT190" s="230" t="str">
        <f>'1'!FN190</f>
        <v/>
      </c>
      <c r="AU190" s="230" t="str">
        <f>'1'!FO190</f>
        <v/>
      </c>
      <c r="AV190" s="236">
        <f>'1'!GA190</f>
        <v>2</v>
      </c>
      <c r="AW190" s="39">
        <f>'1'!GB190</f>
        <v>0</v>
      </c>
      <c r="AX190" s="231" t="str">
        <f>'1'!GD190</f>
        <v/>
      </c>
      <c r="AY190" s="231" t="str">
        <f>'1'!GE190</f>
        <v/>
      </c>
      <c r="AZ190" s="233">
        <f>'1'!GQ190</f>
        <v>3</v>
      </c>
      <c r="BA190" s="27">
        <f>'1'!GR190</f>
        <v>0</v>
      </c>
      <c r="BB190" s="230" t="str">
        <f>'1'!GT190</f>
        <v/>
      </c>
      <c r="BC190" s="230" t="str">
        <f>'1'!GU190</f>
        <v/>
      </c>
      <c r="BD190" s="236">
        <f>'1'!HG190</f>
        <v>5</v>
      </c>
      <c r="BE190" s="39">
        <f>'1'!HH190</f>
        <v>0</v>
      </c>
      <c r="BF190" s="231" t="str">
        <f>'1'!HJ190</f>
        <v/>
      </c>
      <c r="BG190" s="231" t="str">
        <f>'1'!HK190</f>
        <v/>
      </c>
      <c r="BH190" s="233" t="str">
        <f>'1'!HW190</f>
        <v/>
      </c>
      <c r="BI190" s="27">
        <f>'1'!HX190</f>
        <v>0</v>
      </c>
      <c r="BJ190" s="230" t="str">
        <f>'1'!HZ190</f>
        <v/>
      </c>
      <c r="BK190" s="230" t="str">
        <f>'1'!IA190</f>
        <v/>
      </c>
      <c r="BL190" s="236" t="str">
        <f>'1'!IM190</f>
        <v/>
      </c>
      <c r="BM190" s="39">
        <f>'1'!IN190</f>
        <v>0</v>
      </c>
      <c r="BN190" s="231" t="str">
        <f>'1'!IP190</f>
        <v/>
      </c>
      <c r="BO190" s="231" t="str">
        <f>'1'!IQ190</f>
        <v/>
      </c>
      <c r="BP190" s="233" t="str">
        <f>'1'!JC190</f>
        <v/>
      </c>
      <c r="BQ190" s="27">
        <f>'1'!JD190</f>
        <v>0</v>
      </c>
      <c r="BR190" s="230" t="str">
        <f>'1'!JF190</f>
        <v/>
      </c>
      <c r="BS190" s="230" t="str">
        <f>'1'!JG190</f>
        <v/>
      </c>
      <c r="BT190" s="236" t="str">
        <f>'1'!JS190</f>
        <v/>
      </c>
      <c r="BU190" s="39">
        <f>'1'!JT190</f>
        <v>0</v>
      </c>
      <c r="BV190" s="231" t="str">
        <f>'1'!JV190</f>
        <v/>
      </c>
      <c r="BW190" s="231" t="str">
        <f>'1'!JW190</f>
        <v/>
      </c>
      <c r="BX190" s="233" t="str">
        <f>'1'!KI190</f>
        <v/>
      </c>
      <c r="BY190" s="27">
        <f>'1'!KJ190</f>
        <v>0</v>
      </c>
      <c r="BZ190" s="230" t="str">
        <f>'1'!KL190</f>
        <v/>
      </c>
      <c r="CA190" s="230" t="str">
        <f>'1'!KM190</f>
        <v/>
      </c>
      <c r="CB190" s="236" t="str">
        <f>'1'!KY190</f>
        <v/>
      </c>
      <c r="CC190" s="39">
        <f>'1'!KZ190</f>
        <v>0</v>
      </c>
      <c r="CD190" s="231" t="str">
        <f>'1'!LB190</f>
        <v/>
      </c>
      <c r="CE190" s="231" t="str">
        <f>'1'!LC190</f>
        <v/>
      </c>
      <c r="CF190" s="231"/>
      <c r="CG190" s="231"/>
      <c r="CH190" s="233" t="str">
        <f t="shared" si="208"/>
        <v/>
      </c>
      <c r="CI190" s="24">
        <f>'1'!HX190</f>
        <v>0</v>
      </c>
      <c r="CJ190" s="24" t="str">
        <f>'1'!HZ190</f>
        <v/>
      </c>
      <c r="CK190" s="24" t="str">
        <f>'1'!IA190</f>
        <v/>
      </c>
      <c r="CL190" s="236" t="str">
        <f t="shared" si="209"/>
        <v/>
      </c>
      <c r="CM190" s="36">
        <f>'1'!IN190</f>
        <v>0</v>
      </c>
      <c r="CN190" s="36" t="str">
        <f>'1'!IP190</f>
        <v/>
      </c>
      <c r="CO190" s="36" t="str">
        <f>'1'!IQ190</f>
        <v/>
      </c>
      <c r="CP190" s="233" t="str">
        <f t="shared" si="210"/>
        <v/>
      </c>
      <c r="CQ190" s="24">
        <f>'1'!JD190</f>
        <v>0</v>
      </c>
      <c r="CR190" s="24" t="str">
        <f>'1'!JF190</f>
        <v/>
      </c>
      <c r="CS190" s="24" t="str">
        <f>'1'!JG190</f>
        <v/>
      </c>
      <c r="CT190" s="236" t="str">
        <f t="shared" si="211"/>
        <v/>
      </c>
      <c r="CU190" s="36">
        <f>'1'!JT190</f>
        <v>0</v>
      </c>
      <c r="CV190" s="36" t="str">
        <f>'1'!JV190</f>
        <v/>
      </c>
      <c r="CW190" s="36" t="str">
        <f>'1'!JW190</f>
        <v/>
      </c>
      <c r="CX190" s="233" t="str">
        <f t="shared" si="212"/>
        <v>#REF!</v>
      </c>
      <c r="CY190" s="24">
        <f>'1'!KJ190</f>
        <v>0</v>
      </c>
      <c r="CZ190" s="24" t="str">
        <f>'1'!KL190</f>
        <v/>
      </c>
      <c r="DA190" s="24" t="str">
        <f>'1'!KM190</f>
        <v/>
      </c>
      <c r="DB190" s="236" t="str">
        <f t="shared" si="213"/>
        <v>#REF!</v>
      </c>
      <c r="DC190" s="36">
        <f>'1'!KZ190</f>
        <v>0</v>
      </c>
      <c r="DD190" s="36" t="str">
        <f>'1'!LB190</f>
        <v/>
      </c>
      <c r="DE190" s="36" t="str">
        <f>'1'!LC190</f>
        <v/>
      </c>
      <c r="DF190" s="233" t="str">
        <f t="shared" si="214"/>
        <v>#REF!</v>
      </c>
      <c r="DG190" s="24" t="str">
        <f t="shared" ref="DG190:DI190" si="758">#REF!</f>
        <v>#REF!</v>
      </c>
      <c r="DH190" s="24" t="str">
        <f t="shared" si="758"/>
        <v>#REF!</v>
      </c>
      <c r="DI190" s="24" t="str">
        <f t="shared" si="758"/>
        <v>#REF!</v>
      </c>
      <c r="DJ190" s="236" t="str">
        <f t="shared" si="216"/>
        <v>#REF!</v>
      </c>
      <c r="DK190" s="36" t="str">
        <f t="shared" ref="DK190:DM190" si="759">#REF!</f>
        <v>#REF!</v>
      </c>
      <c r="DL190" s="36" t="str">
        <f t="shared" si="759"/>
        <v>#REF!</v>
      </c>
      <c r="DM190" s="36" t="str">
        <f t="shared" si="759"/>
        <v>#REF!</v>
      </c>
      <c r="DN190" s="159" t="str">
        <f t="shared" si="218"/>
        <v>#REF!</v>
      </c>
      <c r="DO190" s="24" t="str">
        <f t="shared" ref="DO190:DQ190" si="760">#REF!</f>
        <v>#REF!</v>
      </c>
      <c r="DP190" s="24" t="str">
        <f t="shared" si="760"/>
        <v>#REF!</v>
      </c>
      <c r="DQ190" s="24" t="str">
        <f t="shared" si="760"/>
        <v>#REF!</v>
      </c>
      <c r="DR190" s="209" t="str">
        <f t="shared" si="220"/>
        <v>#REF!</v>
      </c>
      <c r="DS190" s="210" t="str">
        <f t="shared" si="13"/>
        <v>#REF!</v>
      </c>
      <c r="DT190" s="210" t="str">
        <f t="shared" ref="DT190:DU190" si="761">#REF!</f>
        <v>#REF!</v>
      </c>
      <c r="DU190" s="210" t="str">
        <f t="shared" si="761"/>
        <v>#REF!</v>
      </c>
    </row>
    <row r="191" ht="15.75" customHeight="1">
      <c r="A191" s="228">
        <f>'1'!A191</f>
        <v>46291</v>
      </c>
      <c r="B191" s="229" t="str">
        <f>'1'!B191</f>
        <v>土</v>
      </c>
      <c r="C191" s="232">
        <f>'1'!C191</f>
        <v>0</v>
      </c>
      <c r="D191" s="233">
        <f>'1'!G191</f>
        <v>1</v>
      </c>
      <c r="E191" s="27">
        <f>'1'!H191</f>
        <v>0</v>
      </c>
      <c r="F191" s="230" t="str">
        <f>'1'!J191</f>
        <v/>
      </c>
      <c r="G191" s="230" t="str">
        <f>'1'!K191</f>
        <v/>
      </c>
      <c r="H191" s="236">
        <f>'1'!W191</f>
        <v>1</v>
      </c>
      <c r="I191" s="39">
        <f>'1'!X191</f>
        <v>0</v>
      </c>
      <c r="J191" s="231" t="str">
        <f>'1'!Z191</f>
        <v/>
      </c>
      <c r="K191" s="231" t="str">
        <f>'1'!AA191</f>
        <v/>
      </c>
      <c r="L191" s="233">
        <f>'1'!AM191</f>
        <v>2</v>
      </c>
      <c r="M191" s="27">
        <f>'1'!AN191</f>
        <v>0</v>
      </c>
      <c r="N191" s="230" t="str">
        <f>'1'!AP191</f>
        <v/>
      </c>
      <c r="O191" s="230" t="str">
        <f>'1'!AQ191</f>
        <v/>
      </c>
      <c r="P191" s="236">
        <f>'1'!BC191</f>
        <v>4</v>
      </c>
      <c r="Q191" s="39">
        <f>'1'!BD191</f>
        <v>0</v>
      </c>
      <c r="R191" s="231" t="str">
        <f>'1'!BF191</f>
        <v/>
      </c>
      <c r="S191" s="231" t="str">
        <f>'1'!BG191</f>
        <v/>
      </c>
      <c r="T191" s="233">
        <f>'1'!BS191</f>
        <v>4</v>
      </c>
      <c r="U191" s="27">
        <f>'1'!BT191</f>
        <v>0</v>
      </c>
      <c r="V191" s="230" t="str">
        <f>'1'!BV191</f>
        <v/>
      </c>
      <c r="W191" s="230" t="str">
        <f>'1'!BW191</f>
        <v/>
      </c>
      <c r="X191" s="236">
        <f>'1'!CI191</f>
        <v>2</v>
      </c>
      <c r="Y191" s="39">
        <f>'1'!CJ191</f>
        <v>0</v>
      </c>
      <c r="Z191" s="231" t="str">
        <f>'1'!CL191</f>
        <v/>
      </c>
      <c r="AA191" s="231" t="str">
        <f>'1'!CM191</f>
        <v/>
      </c>
      <c r="AB191" s="233">
        <f>'1'!CY191</f>
        <v>2</v>
      </c>
      <c r="AC191" s="27">
        <f>'1'!CZ191</f>
        <v>0</v>
      </c>
      <c r="AD191" s="226" t="str">
        <f>'1'!DB191</f>
        <v/>
      </c>
      <c r="AE191" s="230" t="str">
        <f>'1'!DC191</f>
        <v/>
      </c>
      <c r="AF191" s="236">
        <f>'1'!DO191</f>
        <v>2</v>
      </c>
      <c r="AG191" s="39">
        <f>'1'!DP191</f>
        <v>0</v>
      </c>
      <c r="AH191" s="231" t="str">
        <f>'1'!DR191</f>
        <v/>
      </c>
      <c r="AI191" s="231" t="str">
        <f>'1'!DS191</f>
        <v/>
      </c>
      <c r="AJ191" s="233">
        <f>'1'!EE191</f>
        <v>5</v>
      </c>
      <c r="AK191" s="27">
        <f>'1'!EF191</f>
        <v>0</v>
      </c>
      <c r="AL191" s="230" t="str">
        <f>'1'!EH191</f>
        <v/>
      </c>
      <c r="AM191" s="230" t="str">
        <f>'1'!EI191</f>
        <v/>
      </c>
      <c r="AN191" s="236">
        <f>'1'!EU191</f>
        <v>19</v>
      </c>
      <c r="AO191" s="39">
        <f>'1'!EV191</f>
        <v>0</v>
      </c>
      <c r="AP191" s="231" t="str">
        <f>'1'!EX191</f>
        <v/>
      </c>
      <c r="AQ191" s="231" t="str">
        <f>'1'!EY191</f>
        <v/>
      </c>
      <c r="AR191" s="233">
        <f>'1'!FK191</f>
        <v>4</v>
      </c>
      <c r="AS191" s="27">
        <f>'1'!FL191</f>
        <v>0</v>
      </c>
      <c r="AT191" s="230" t="str">
        <f>'1'!FN191</f>
        <v/>
      </c>
      <c r="AU191" s="230" t="str">
        <f>'1'!FO191</f>
        <v/>
      </c>
      <c r="AV191" s="236">
        <f>'1'!GA191</f>
        <v>2</v>
      </c>
      <c r="AW191" s="39">
        <f>'1'!GB191</f>
        <v>0</v>
      </c>
      <c r="AX191" s="231" t="str">
        <f>'1'!GD191</f>
        <v/>
      </c>
      <c r="AY191" s="231" t="str">
        <f>'1'!GE191</f>
        <v/>
      </c>
      <c r="AZ191" s="233">
        <f>'1'!GQ191</f>
        <v>3</v>
      </c>
      <c r="BA191" s="27">
        <f>'1'!GR191</f>
        <v>0</v>
      </c>
      <c r="BB191" s="230" t="str">
        <f>'1'!GT191</f>
        <v/>
      </c>
      <c r="BC191" s="230" t="str">
        <f>'1'!GU191</f>
        <v/>
      </c>
      <c r="BD191" s="236">
        <f>'1'!HG191</f>
        <v>5</v>
      </c>
      <c r="BE191" s="39">
        <f>'1'!HH191</f>
        <v>0</v>
      </c>
      <c r="BF191" s="231" t="str">
        <f>'1'!HJ191</f>
        <v/>
      </c>
      <c r="BG191" s="231" t="str">
        <f>'1'!HK191</f>
        <v/>
      </c>
      <c r="BH191" s="233" t="str">
        <f>'1'!HW191</f>
        <v/>
      </c>
      <c r="BI191" s="27">
        <f>'1'!HX191</f>
        <v>0</v>
      </c>
      <c r="BJ191" s="230" t="str">
        <f>'1'!HZ191</f>
        <v/>
      </c>
      <c r="BK191" s="230" t="str">
        <f>'1'!IA191</f>
        <v/>
      </c>
      <c r="BL191" s="236" t="str">
        <f>'1'!IM191</f>
        <v/>
      </c>
      <c r="BM191" s="39">
        <f>'1'!IN191</f>
        <v>0</v>
      </c>
      <c r="BN191" s="231" t="str">
        <f>'1'!IP191</f>
        <v/>
      </c>
      <c r="BO191" s="231" t="str">
        <f>'1'!IQ191</f>
        <v/>
      </c>
      <c r="BP191" s="233" t="str">
        <f>'1'!JC191</f>
        <v/>
      </c>
      <c r="BQ191" s="27">
        <f>'1'!JD191</f>
        <v>0</v>
      </c>
      <c r="BR191" s="230" t="str">
        <f>'1'!JF191</f>
        <v/>
      </c>
      <c r="BS191" s="230" t="str">
        <f>'1'!JG191</f>
        <v/>
      </c>
      <c r="BT191" s="236" t="str">
        <f>'1'!JS191</f>
        <v/>
      </c>
      <c r="BU191" s="39">
        <f>'1'!JT191</f>
        <v>0</v>
      </c>
      <c r="BV191" s="231" t="str">
        <f>'1'!JV191</f>
        <v/>
      </c>
      <c r="BW191" s="231" t="str">
        <f>'1'!JW191</f>
        <v/>
      </c>
      <c r="BX191" s="233" t="str">
        <f>'1'!KI191</f>
        <v/>
      </c>
      <c r="BY191" s="27">
        <f>'1'!KJ191</f>
        <v>0</v>
      </c>
      <c r="BZ191" s="230" t="str">
        <f>'1'!KL191</f>
        <v/>
      </c>
      <c r="CA191" s="230" t="str">
        <f>'1'!KM191</f>
        <v/>
      </c>
      <c r="CB191" s="236" t="str">
        <f>'1'!KY191</f>
        <v/>
      </c>
      <c r="CC191" s="39">
        <f>'1'!KZ191</f>
        <v>0</v>
      </c>
      <c r="CD191" s="231" t="str">
        <f>'1'!LB191</f>
        <v/>
      </c>
      <c r="CE191" s="231" t="str">
        <f>'1'!LC191</f>
        <v/>
      </c>
      <c r="CF191" s="231"/>
      <c r="CG191" s="231"/>
      <c r="CH191" s="233" t="str">
        <f t="shared" si="208"/>
        <v/>
      </c>
      <c r="CI191" s="24">
        <f>'1'!HX191</f>
        <v>0</v>
      </c>
      <c r="CJ191" s="24" t="str">
        <f>'1'!HZ191</f>
        <v/>
      </c>
      <c r="CK191" s="24" t="str">
        <f>'1'!IA191</f>
        <v/>
      </c>
      <c r="CL191" s="236" t="str">
        <f t="shared" si="209"/>
        <v/>
      </c>
      <c r="CM191" s="36">
        <f>'1'!IN191</f>
        <v>0</v>
      </c>
      <c r="CN191" s="36" t="str">
        <f>'1'!IP191</f>
        <v/>
      </c>
      <c r="CO191" s="36" t="str">
        <f>'1'!IQ191</f>
        <v/>
      </c>
      <c r="CP191" s="233" t="str">
        <f t="shared" si="210"/>
        <v/>
      </c>
      <c r="CQ191" s="24">
        <f>'1'!JD191</f>
        <v>0</v>
      </c>
      <c r="CR191" s="24" t="str">
        <f>'1'!JF191</f>
        <v/>
      </c>
      <c r="CS191" s="24" t="str">
        <f>'1'!JG191</f>
        <v/>
      </c>
      <c r="CT191" s="236" t="str">
        <f t="shared" si="211"/>
        <v/>
      </c>
      <c r="CU191" s="36">
        <f>'1'!JT191</f>
        <v>0</v>
      </c>
      <c r="CV191" s="36" t="str">
        <f>'1'!JV191</f>
        <v/>
      </c>
      <c r="CW191" s="36" t="str">
        <f>'1'!JW191</f>
        <v/>
      </c>
      <c r="CX191" s="233" t="str">
        <f t="shared" si="212"/>
        <v>#REF!</v>
      </c>
      <c r="CY191" s="24">
        <f>'1'!KJ191</f>
        <v>0</v>
      </c>
      <c r="CZ191" s="24" t="str">
        <f>'1'!KL191</f>
        <v/>
      </c>
      <c r="DA191" s="24" t="str">
        <f>'1'!KM191</f>
        <v/>
      </c>
      <c r="DB191" s="236" t="str">
        <f t="shared" si="213"/>
        <v>#REF!</v>
      </c>
      <c r="DC191" s="36">
        <f>'1'!KZ191</f>
        <v>0</v>
      </c>
      <c r="DD191" s="36" t="str">
        <f>'1'!LB191</f>
        <v/>
      </c>
      <c r="DE191" s="36" t="str">
        <f>'1'!LC191</f>
        <v/>
      </c>
      <c r="DF191" s="233" t="str">
        <f t="shared" si="214"/>
        <v>#REF!</v>
      </c>
      <c r="DG191" s="24" t="str">
        <f t="shared" ref="DG191:DI191" si="762">#REF!</f>
        <v>#REF!</v>
      </c>
      <c r="DH191" s="24" t="str">
        <f t="shared" si="762"/>
        <v>#REF!</v>
      </c>
      <c r="DI191" s="24" t="str">
        <f t="shared" si="762"/>
        <v>#REF!</v>
      </c>
      <c r="DJ191" s="236" t="str">
        <f t="shared" si="216"/>
        <v>#REF!</v>
      </c>
      <c r="DK191" s="36" t="str">
        <f t="shared" ref="DK191:DM191" si="763">#REF!</f>
        <v>#REF!</v>
      </c>
      <c r="DL191" s="36" t="str">
        <f t="shared" si="763"/>
        <v>#REF!</v>
      </c>
      <c r="DM191" s="36" t="str">
        <f t="shared" si="763"/>
        <v>#REF!</v>
      </c>
      <c r="DN191" s="159" t="str">
        <f t="shared" si="218"/>
        <v>#REF!</v>
      </c>
      <c r="DO191" s="24" t="str">
        <f t="shared" ref="DO191:DQ191" si="764">#REF!</f>
        <v>#REF!</v>
      </c>
      <c r="DP191" s="24" t="str">
        <f t="shared" si="764"/>
        <v>#REF!</v>
      </c>
      <c r="DQ191" s="24" t="str">
        <f t="shared" si="764"/>
        <v>#REF!</v>
      </c>
      <c r="DR191" s="209" t="str">
        <f t="shared" si="220"/>
        <v>#REF!</v>
      </c>
      <c r="DS191" s="210" t="str">
        <f t="shared" si="13"/>
        <v>#REF!</v>
      </c>
      <c r="DT191" s="210" t="str">
        <f t="shared" ref="DT191:DU191" si="765">#REF!</f>
        <v>#REF!</v>
      </c>
      <c r="DU191" s="210" t="str">
        <f t="shared" si="765"/>
        <v>#REF!</v>
      </c>
    </row>
    <row r="192" ht="15.75" customHeight="1">
      <c r="A192" s="228">
        <f>'1'!A192</f>
        <v>46292</v>
      </c>
      <c r="B192" s="229" t="str">
        <f>'1'!B192</f>
        <v>日</v>
      </c>
      <c r="C192" s="232">
        <f>'1'!C192</f>
        <v>0</v>
      </c>
      <c r="D192" s="233">
        <f>'1'!G192</f>
        <v>1</v>
      </c>
      <c r="E192" s="27">
        <f>'1'!H192</f>
        <v>0</v>
      </c>
      <c r="F192" s="230" t="str">
        <f>'1'!J192</f>
        <v/>
      </c>
      <c r="G192" s="230" t="str">
        <f>'1'!K192</f>
        <v/>
      </c>
      <c r="H192" s="236">
        <f>'1'!W192</f>
        <v>1</v>
      </c>
      <c r="I192" s="39">
        <f>'1'!X192</f>
        <v>0</v>
      </c>
      <c r="J192" s="231" t="str">
        <f>'1'!Z192</f>
        <v/>
      </c>
      <c r="K192" s="231" t="str">
        <f>'1'!AA192</f>
        <v/>
      </c>
      <c r="L192" s="233">
        <f>'1'!AM192</f>
        <v>2</v>
      </c>
      <c r="M192" s="27">
        <f>'1'!AN192</f>
        <v>0</v>
      </c>
      <c r="N192" s="230" t="str">
        <f>'1'!AP192</f>
        <v/>
      </c>
      <c r="O192" s="230" t="str">
        <f>'1'!AQ192</f>
        <v/>
      </c>
      <c r="P192" s="236">
        <f>'1'!BC192</f>
        <v>4</v>
      </c>
      <c r="Q192" s="39">
        <f>'1'!BD192</f>
        <v>0</v>
      </c>
      <c r="R192" s="231" t="str">
        <f>'1'!BF192</f>
        <v/>
      </c>
      <c r="S192" s="231" t="str">
        <f>'1'!BG192</f>
        <v/>
      </c>
      <c r="T192" s="233">
        <f>'1'!BS192</f>
        <v>4</v>
      </c>
      <c r="U192" s="27">
        <f>'1'!BT192</f>
        <v>0</v>
      </c>
      <c r="V192" s="230" t="str">
        <f>'1'!BV192</f>
        <v/>
      </c>
      <c r="W192" s="230" t="str">
        <f>'1'!BW192</f>
        <v/>
      </c>
      <c r="X192" s="236">
        <f>'1'!CI192</f>
        <v>2</v>
      </c>
      <c r="Y192" s="39">
        <f>'1'!CJ192</f>
        <v>0</v>
      </c>
      <c r="Z192" s="231" t="str">
        <f>'1'!CL192</f>
        <v/>
      </c>
      <c r="AA192" s="231" t="str">
        <f>'1'!CM192</f>
        <v/>
      </c>
      <c r="AB192" s="233">
        <f>'1'!CY192</f>
        <v>2</v>
      </c>
      <c r="AC192" s="27">
        <f>'1'!CZ192</f>
        <v>0</v>
      </c>
      <c r="AD192" s="226" t="str">
        <f>'1'!DB192</f>
        <v/>
      </c>
      <c r="AE192" s="230" t="str">
        <f>'1'!DC192</f>
        <v/>
      </c>
      <c r="AF192" s="236">
        <f>'1'!DO192</f>
        <v>2</v>
      </c>
      <c r="AG192" s="39">
        <f>'1'!DP192</f>
        <v>0</v>
      </c>
      <c r="AH192" s="231" t="str">
        <f>'1'!DR192</f>
        <v/>
      </c>
      <c r="AI192" s="231" t="str">
        <f>'1'!DS192</f>
        <v/>
      </c>
      <c r="AJ192" s="233">
        <f>'1'!EE192</f>
        <v>5</v>
      </c>
      <c r="AK192" s="27">
        <f>'1'!EF192</f>
        <v>0</v>
      </c>
      <c r="AL192" s="230" t="str">
        <f>'1'!EH192</f>
        <v/>
      </c>
      <c r="AM192" s="230" t="str">
        <f>'1'!EI192</f>
        <v/>
      </c>
      <c r="AN192" s="236">
        <f>'1'!EU192</f>
        <v>19</v>
      </c>
      <c r="AO192" s="39">
        <f>'1'!EV192</f>
        <v>0</v>
      </c>
      <c r="AP192" s="231" t="str">
        <f>'1'!EX192</f>
        <v/>
      </c>
      <c r="AQ192" s="231" t="str">
        <f>'1'!EY192</f>
        <v/>
      </c>
      <c r="AR192" s="233">
        <f>'1'!FK192</f>
        <v>4</v>
      </c>
      <c r="AS192" s="27">
        <f>'1'!FL192</f>
        <v>0</v>
      </c>
      <c r="AT192" s="230" t="str">
        <f>'1'!FN192</f>
        <v/>
      </c>
      <c r="AU192" s="230" t="str">
        <f>'1'!FO192</f>
        <v/>
      </c>
      <c r="AV192" s="236">
        <f>'1'!GA192</f>
        <v>2</v>
      </c>
      <c r="AW192" s="39">
        <f>'1'!GB192</f>
        <v>0</v>
      </c>
      <c r="AX192" s="231" t="str">
        <f>'1'!GD192</f>
        <v/>
      </c>
      <c r="AY192" s="231" t="str">
        <f>'1'!GE192</f>
        <v/>
      </c>
      <c r="AZ192" s="233">
        <f>'1'!GQ192</f>
        <v>3</v>
      </c>
      <c r="BA192" s="27">
        <f>'1'!GR192</f>
        <v>0</v>
      </c>
      <c r="BB192" s="230" t="str">
        <f>'1'!GT192</f>
        <v/>
      </c>
      <c r="BC192" s="230" t="str">
        <f>'1'!GU192</f>
        <v/>
      </c>
      <c r="BD192" s="236">
        <f>'1'!HG192</f>
        <v>5</v>
      </c>
      <c r="BE192" s="39">
        <f>'1'!HH192</f>
        <v>0</v>
      </c>
      <c r="BF192" s="231" t="str">
        <f>'1'!HJ192</f>
        <v/>
      </c>
      <c r="BG192" s="231" t="str">
        <f>'1'!HK192</f>
        <v/>
      </c>
      <c r="BH192" s="233" t="str">
        <f>'1'!HW192</f>
        <v/>
      </c>
      <c r="BI192" s="27">
        <f>'1'!HX192</f>
        <v>0</v>
      </c>
      <c r="BJ192" s="230" t="str">
        <f>'1'!HZ192</f>
        <v/>
      </c>
      <c r="BK192" s="230" t="str">
        <f>'1'!IA192</f>
        <v/>
      </c>
      <c r="BL192" s="236" t="str">
        <f>'1'!IM192</f>
        <v/>
      </c>
      <c r="BM192" s="39">
        <f>'1'!IN192</f>
        <v>0</v>
      </c>
      <c r="BN192" s="231" t="str">
        <f>'1'!IP192</f>
        <v/>
      </c>
      <c r="BO192" s="231" t="str">
        <f>'1'!IQ192</f>
        <v/>
      </c>
      <c r="BP192" s="233" t="str">
        <f>'1'!JC192</f>
        <v/>
      </c>
      <c r="BQ192" s="27">
        <f>'1'!JD192</f>
        <v>0</v>
      </c>
      <c r="BR192" s="230" t="str">
        <f>'1'!JF192</f>
        <v/>
      </c>
      <c r="BS192" s="230" t="str">
        <f>'1'!JG192</f>
        <v/>
      </c>
      <c r="BT192" s="236" t="str">
        <f>'1'!JS192</f>
        <v/>
      </c>
      <c r="BU192" s="39">
        <f>'1'!JT192</f>
        <v>0</v>
      </c>
      <c r="BV192" s="231" t="str">
        <f>'1'!JV192</f>
        <v/>
      </c>
      <c r="BW192" s="231" t="str">
        <f>'1'!JW192</f>
        <v/>
      </c>
      <c r="BX192" s="233" t="str">
        <f>'1'!KI192</f>
        <v/>
      </c>
      <c r="BY192" s="27">
        <f>'1'!KJ192</f>
        <v>0</v>
      </c>
      <c r="BZ192" s="230" t="str">
        <f>'1'!KL192</f>
        <v/>
      </c>
      <c r="CA192" s="230" t="str">
        <f>'1'!KM192</f>
        <v/>
      </c>
      <c r="CB192" s="236" t="str">
        <f>'1'!KY192</f>
        <v/>
      </c>
      <c r="CC192" s="39">
        <f>'1'!KZ192</f>
        <v>0</v>
      </c>
      <c r="CD192" s="231" t="str">
        <f>'1'!LB192</f>
        <v/>
      </c>
      <c r="CE192" s="231" t="str">
        <f>'1'!LC192</f>
        <v/>
      </c>
      <c r="CF192" s="231"/>
      <c r="CG192" s="231"/>
      <c r="CH192" s="233" t="str">
        <f t="shared" si="208"/>
        <v/>
      </c>
      <c r="CI192" s="24">
        <f>'1'!HX192</f>
        <v>0</v>
      </c>
      <c r="CJ192" s="24" t="str">
        <f>'1'!HZ192</f>
        <v/>
      </c>
      <c r="CK192" s="24" t="str">
        <f>'1'!IA192</f>
        <v/>
      </c>
      <c r="CL192" s="236" t="str">
        <f t="shared" si="209"/>
        <v/>
      </c>
      <c r="CM192" s="36">
        <f>'1'!IN192</f>
        <v>0</v>
      </c>
      <c r="CN192" s="36" t="str">
        <f>'1'!IP192</f>
        <v/>
      </c>
      <c r="CO192" s="36" t="str">
        <f>'1'!IQ192</f>
        <v/>
      </c>
      <c r="CP192" s="233" t="str">
        <f t="shared" si="210"/>
        <v/>
      </c>
      <c r="CQ192" s="24">
        <f>'1'!JD192</f>
        <v>0</v>
      </c>
      <c r="CR192" s="24" t="str">
        <f>'1'!JF192</f>
        <v/>
      </c>
      <c r="CS192" s="24" t="str">
        <f>'1'!JG192</f>
        <v/>
      </c>
      <c r="CT192" s="236" t="str">
        <f t="shared" si="211"/>
        <v/>
      </c>
      <c r="CU192" s="36">
        <f>'1'!JT192</f>
        <v>0</v>
      </c>
      <c r="CV192" s="36" t="str">
        <f>'1'!JV192</f>
        <v/>
      </c>
      <c r="CW192" s="36" t="str">
        <f>'1'!JW192</f>
        <v/>
      </c>
      <c r="CX192" s="233" t="str">
        <f t="shared" si="212"/>
        <v>#REF!</v>
      </c>
      <c r="CY192" s="24">
        <f>'1'!KJ192</f>
        <v>0</v>
      </c>
      <c r="CZ192" s="24" t="str">
        <f>'1'!KL192</f>
        <v/>
      </c>
      <c r="DA192" s="24" t="str">
        <f>'1'!KM192</f>
        <v/>
      </c>
      <c r="DB192" s="236" t="str">
        <f t="shared" si="213"/>
        <v>#REF!</v>
      </c>
      <c r="DC192" s="36">
        <f>'1'!KZ192</f>
        <v>0</v>
      </c>
      <c r="DD192" s="36" t="str">
        <f>'1'!LB192</f>
        <v/>
      </c>
      <c r="DE192" s="36" t="str">
        <f>'1'!LC192</f>
        <v/>
      </c>
      <c r="DF192" s="233" t="str">
        <f t="shared" si="214"/>
        <v>#REF!</v>
      </c>
      <c r="DG192" s="24" t="str">
        <f t="shared" ref="DG192:DI192" si="766">#REF!</f>
        <v>#REF!</v>
      </c>
      <c r="DH192" s="24" t="str">
        <f t="shared" si="766"/>
        <v>#REF!</v>
      </c>
      <c r="DI192" s="24" t="str">
        <f t="shared" si="766"/>
        <v>#REF!</v>
      </c>
      <c r="DJ192" s="236" t="str">
        <f t="shared" si="216"/>
        <v>#REF!</v>
      </c>
      <c r="DK192" s="36" t="str">
        <f t="shared" ref="DK192:DM192" si="767">#REF!</f>
        <v>#REF!</v>
      </c>
      <c r="DL192" s="36" t="str">
        <f t="shared" si="767"/>
        <v>#REF!</v>
      </c>
      <c r="DM192" s="36" t="str">
        <f t="shared" si="767"/>
        <v>#REF!</v>
      </c>
      <c r="DN192" s="159" t="str">
        <f t="shared" si="218"/>
        <v>#REF!</v>
      </c>
      <c r="DO192" s="24" t="str">
        <f t="shared" ref="DO192:DQ192" si="768">#REF!</f>
        <v>#REF!</v>
      </c>
      <c r="DP192" s="24" t="str">
        <f t="shared" si="768"/>
        <v>#REF!</v>
      </c>
      <c r="DQ192" s="24" t="str">
        <f t="shared" si="768"/>
        <v>#REF!</v>
      </c>
      <c r="DR192" s="209" t="str">
        <f t="shared" si="220"/>
        <v>#REF!</v>
      </c>
      <c r="DS192" s="210" t="str">
        <f t="shared" si="13"/>
        <v>#REF!</v>
      </c>
      <c r="DT192" s="210" t="str">
        <f t="shared" ref="DT192:DU192" si="769">#REF!</f>
        <v>#REF!</v>
      </c>
      <c r="DU192" s="210" t="str">
        <f t="shared" si="769"/>
        <v>#REF!</v>
      </c>
    </row>
    <row r="193" ht="15.75" customHeight="1">
      <c r="A193" s="228">
        <f>'1'!A193</f>
        <v>46293</v>
      </c>
      <c r="B193" s="229" t="str">
        <f>'1'!B193</f>
        <v>月</v>
      </c>
      <c r="C193" s="232">
        <f>'1'!C193</f>
        <v>0</v>
      </c>
      <c r="D193" s="233">
        <f>'1'!G193</f>
        <v>1</v>
      </c>
      <c r="E193" s="27">
        <f>'1'!H193</f>
        <v>0</v>
      </c>
      <c r="F193" s="230" t="str">
        <f>'1'!J193</f>
        <v/>
      </c>
      <c r="G193" s="230" t="str">
        <f>'1'!K193</f>
        <v/>
      </c>
      <c r="H193" s="236">
        <f>'1'!W193</f>
        <v>1</v>
      </c>
      <c r="I193" s="39">
        <f>'1'!X193</f>
        <v>0</v>
      </c>
      <c r="J193" s="231" t="str">
        <f>'1'!Z193</f>
        <v/>
      </c>
      <c r="K193" s="231" t="str">
        <f>'1'!AA193</f>
        <v/>
      </c>
      <c r="L193" s="233">
        <f>'1'!AM193</f>
        <v>2</v>
      </c>
      <c r="M193" s="27">
        <f>'1'!AN193</f>
        <v>0</v>
      </c>
      <c r="N193" s="230" t="str">
        <f>'1'!AP193</f>
        <v/>
      </c>
      <c r="O193" s="230" t="str">
        <f>'1'!AQ193</f>
        <v/>
      </c>
      <c r="P193" s="236">
        <f>'1'!BC193</f>
        <v>4</v>
      </c>
      <c r="Q193" s="39">
        <f>'1'!BD193</f>
        <v>0</v>
      </c>
      <c r="R193" s="231" t="str">
        <f>'1'!BF193</f>
        <v/>
      </c>
      <c r="S193" s="231" t="str">
        <f>'1'!BG193</f>
        <v/>
      </c>
      <c r="T193" s="233">
        <f>'1'!BS193</f>
        <v>4</v>
      </c>
      <c r="U193" s="27">
        <f>'1'!BT193</f>
        <v>0</v>
      </c>
      <c r="V193" s="230" t="str">
        <f>'1'!BV193</f>
        <v/>
      </c>
      <c r="W193" s="230" t="str">
        <f>'1'!BW193</f>
        <v/>
      </c>
      <c r="X193" s="236">
        <f>'1'!CI193</f>
        <v>2</v>
      </c>
      <c r="Y193" s="39">
        <f>'1'!CJ193</f>
        <v>0</v>
      </c>
      <c r="Z193" s="231" t="str">
        <f>'1'!CL193</f>
        <v/>
      </c>
      <c r="AA193" s="231" t="str">
        <f>'1'!CM193</f>
        <v/>
      </c>
      <c r="AB193" s="233">
        <f>'1'!CY193</f>
        <v>2</v>
      </c>
      <c r="AC193" s="27">
        <f>'1'!CZ193</f>
        <v>0</v>
      </c>
      <c r="AD193" s="226" t="str">
        <f>'1'!DB193</f>
        <v/>
      </c>
      <c r="AE193" s="230" t="str">
        <f>'1'!DC193</f>
        <v/>
      </c>
      <c r="AF193" s="236">
        <f>'1'!DO193</f>
        <v>2</v>
      </c>
      <c r="AG193" s="39">
        <f>'1'!DP193</f>
        <v>0</v>
      </c>
      <c r="AH193" s="231" t="str">
        <f>'1'!DR193</f>
        <v/>
      </c>
      <c r="AI193" s="231" t="str">
        <f>'1'!DS193</f>
        <v/>
      </c>
      <c r="AJ193" s="233">
        <f>'1'!EE193</f>
        <v>5</v>
      </c>
      <c r="AK193" s="27">
        <f>'1'!EF193</f>
        <v>0</v>
      </c>
      <c r="AL193" s="230" t="str">
        <f>'1'!EH193</f>
        <v/>
      </c>
      <c r="AM193" s="230" t="str">
        <f>'1'!EI193</f>
        <v/>
      </c>
      <c r="AN193" s="236">
        <f>'1'!EU193</f>
        <v>19</v>
      </c>
      <c r="AO193" s="39">
        <f>'1'!EV193</f>
        <v>0</v>
      </c>
      <c r="AP193" s="231" t="str">
        <f>'1'!EX193</f>
        <v/>
      </c>
      <c r="AQ193" s="231" t="str">
        <f>'1'!EY193</f>
        <v/>
      </c>
      <c r="AR193" s="233">
        <f>'1'!FK193</f>
        <v>4</v>
      </c>
      <c r="AS193" s="27">
        <f>'1'!FL193</f>
        <v>0</v>
      </c>
      <c r="AT193" s="230" t="str">
        <f>'1'!FN193</f>
        <v/>
      </c>
      <c r="AU193" s="230" t="str">
        <f>'1'!FO193</f>
        <v/>
      </c>
      <c r="AV193" s="236">
        <f>'1'!GA193</f>
        <v>2</v>
      </c>
      <c r="AW193" s="39">
        <f>'1'!GB193</f>
        <v>0</v>
      </c>
      <c r="AX193" s="231" t="str">
        <f>'1'!GD193</f>
        <v/>
      </c>
      <c r="AY193" s="231" t="str">
        <f>'1'!GE193</f>
        <v/>
      </c>
      <c r="AZ193" s="233">
        <f>'1'!GQ193</f>
        <v>3</v>
      </c>
      <c r="BA193" s="27">
        <f>'1'!GR193</f>
        <v>0</v>
      </c>
      <c r="BB193" s="230" t="str">
        <f>'1'!GT193</f>
        <v/>
      </c>
      <c r="BC193" s="230" t="str">
        <f>'1'!GU193</f>
        <v/>
      </c>
      <c r="BD193" s="236">
        <f>'1'!HG193</f>
        <v>5</v>
      </c>
      <c r="BE193" s="39">
        <f>'1'!HH193</f>
        <v>0</v>
      </c>
      <c r="BF193" s="231" t="str">
        <f>'1'!HJ193</f>
        <v/>
      </c>
      <c r="BG193" s="231" t="str">
        <f>'1'!HK193</f>
        <v/>
      </c>
      <c r="BH193" s="233" t="str">
        <f>'1'!HW193</f>
        <v/>
      </c>
      <c r="BI193" s="27">
        <f>'1'!HX193</f>
        <v>0</v>
      </c>
      <c r="BJ193" s="230" t="str">
        <f>'1'!HZ193</f>
        <v/>
      </c>
      <c r="BK193" s="230" t="str">
        <f>'1'!IA193</f>
        <v/>
      </c>
      <c r="BL193" s="236" t="str">
        <f>'1'!IM193</f>
        <v/>
      </c>
      <c r="BM193" s="39">
        <f>'1'!IN193</f>
        <v>0</v>
      </c>
      <c r="BN193" s="231" t="str">
        <f>'1'!IP193</f>
        <v/>
      </c>
      <c r="BO193" s="231" t="str">
        <f>'1'!IQ193</f>
        <v/>
      </c>
      <c r="BP193" s="233" t="str">
        <f>'1'!JC193</f>
        <v/>
      </c>
      <c r="BQ193" s="27">
        <f>'1'!JD193</f>
        <v>0</v>
      </c>
      <c r="BR193" s="230" t="str">
        <f>'1'!JF193</f>
        <v/>
      </c>
      <c r="BS193" s="230" t="str">
        <f>'1'!JG193</f>
        <v/>
      </c>
      <c r="BT193" s="236" t="str">
        <f>'1'!JS193</f>
        <v/>
      </c>
      <c r="BU193" s="39">
        <f>'1'!JT193</f>
        <v>0</v>
      </c>
      <c r="BV193" s="231" t="str">
        <f>'1'!JV193</f>
        <v/>
      </c>
      <c r="BW193" s="231" t="str">
        <f>'1'!JW193</f>
        <v/>
      </c>
      <c r="BX193" s="233" t="str">
        <f>'1'!KI193</f>
        <v/>
      </c>
      <c r="BY193" s="27">
        <f>'1'!KJ193</f>
        <v>0</v>
      </c>
      <c r="BZ193" s="230" t="str">
        <f>'1'!KL193</f>
        <v/>
      </c>
      <c r="CA193" s="230" t="str">
        <f>'1'!KM193</f>
        <v/>
      </c>
      <c r="CB193" s="236" t="str">
        <f>'1'!KY193</f>
        <v/>
      </c>
      <c r="CC193" s="39">
        <f>'1'!KZ193</f>
        <v>0</v>
      </c>
      <c r="CD193" s="231" t="str">
        <f>'1'!LB193</f>
        <v/>
      </c>
      <c r="CE193" s="231" t="str">
        <f>'1'!LC193</f>
        <v/>
      </c>
      <c r="CF193" s="231"/>
      <c r="CG193" s="231"/>
      <c r="CH193" s="233" t="str">
        <f t="shared" si="208"/>
        <v/>
      </c>
      <c r="CI193" s="24">
        <f>'1'!HX193</f>
        <v>0</v>
      </c>
      <c r="CJ193" s="24" t="str">
        <f>'1'!HZ193</f>
        <v/>
      </c>
      <c r="CK193" s="24" t="str">
        <f>'1'!IA193</f>
        <v/>
      </c>
      <c r="CL193" s="236" t="str">
        <f t="shared" si="209"/>
        <v/>
      </c>
      <c r="CM193" s="36">
        <f>'1'!IN193</f>
        <v>0</v>
      </c>
      <c r="CN193" s="36" t="str">
        <f>'1'!IP193</f>
        <v/>
      </c>
      <c r="CO193" s="36" t="str">
        <f>'1'!IQ193</f>
        <v/>
      </c>
      <c r="CP193" s="233" t="str">
        <f t="shared" si="210"/>
        <v/>
      </c>
      <c r="CQ193" s="24">
        <f>'1'!JD193</f>
        <v>0</v>
      </c>
      <c r="CR193" s="24" t="str">
        <f>'1'!JF193</f>
        <v/>
      </c>
      <c r="CS193" s="24" t="str">
        <f>'1'!JG193</f>
        <v/>
      </c>
      <c r="CT193" s="236" t="str">
        <f t="shared" si="211"/>
        <v/>
      </c>
      <c r="CU193" s="36">
        <f>'1'!JT193</f>
        <v>0</v>
      </c>
      <c r="CV193" s="36" t="str">
        <f>'1'!JV193</f>
        <v/>
      </c>
      <c r="CW193" s="36" t="str">
        <f>'1'!JW193</f>
        <v/>
      </c>
      <c r="CX193" s="233" t="str">
        <f t="shared" si="212"/>
        <v>#REF!</v>
      </c>
      <c r="CY193" s="24">
        <f>'1'!KJ193</f>
        <v>0</v>
      </c>
      <c r="CZ193" s="24" t="str">
        <f>'1'!KL193</f>
        <v/>
      </c>
      <c r="DA193" s="24" t="str">
        <f>'1'!KM193</f>
        <v/>
      </c>
      <c r="DB193" s="236" t="str">
        <f t="shared" si="213"/>
        <v>#REF!</v>
      </c>
      <c r="DC193" s="36">
        <f>'1'!KZ193</f>
        <v>0</v>
      </c>
      <c r="DD193" s="36" t="str">
        <f>'1'!LB193</f>
        <v/>
      </c>
      <c r="DE193" s="36" t="str">
        <f>'1'!LC193</f>
        <v/>
      </c>
      <c r="DF193" s="233" t="str">
        <f t="shared" si="214"/>
        <v>#REF!</v>
      </c>
      <c r="DG193" s="24" t="str">
        <f t="shared" ref="DG193:DI193" si="770">#REF!</f>
        <v>#REF!</v>
      </c>
      <c r="DH193" s="24" t="str">
        <f t="shared" si="770"/>
        <v>#REF!</v>
      </c>
      <c r="DI193" s="24" t="str">
        <f t="shared" si="770"/>
        <v>#REF!</v>
      </c>
      <c r="DJ193" s="236" t="str">
        <f t="shared" si="216"/>
        <v>#REF!</v>
      </c>
      <c r="DK193" s="36" t="str">
        <f t="shared" ref="DK193:DM193" si="771">#REF!</f>
        <v>#REF!</v>
      </c>
      <c r="DL193" s="36" t="str">
        <f t="shared" si="771"/>
        <v>#REF!</v>
      </c>
      <c r="DM193" s="36" t="str">
        <f t="shared" si="771"/>
        <v>#REF!</v>
      </c>
      <c r="DN193" s="159" t="str">
        <f t="shared" si="218"/>
        <v>#REF!</v>
      </c>
      <c r="DO193" s="24" t="str">
        <f t="shared" ref="DO193:DQ193" si="772">#REF!</f>
        <v>#REF!</v>
      </c>
      <c r="DP193" s="24" t="str">
        <f t="shared" si="772"/>
        <v>#REF!</v>
      </c>
      <c r="DQ193" s="24" t="str">
        <f t="shared" si="772"/>
        <v>#REF!</v>
      </c>
      <c r="DR193" s="209" t="str">
        <f t="shared" si="220"/>
        <v>#REF!</v>
      </c>
      <c r="DS193" s="210" t="str">
        <f t="shared" si="13"/>
        <v>#REF!</v>
      </c>
      <c r="DT193" s="210" t="str">
        <f t="shared" ref="DT193:DU193" si="773">#REF!</f>
        <v>#REF!</v>
      </c>
      <c r="DU193" s="210" t="str">
        <f t="shared" si="773"/>
        <v>#REF!</v>
      </c>
    </row>
    <row r="194" ht="15.75" customHeight="1">
      <c r="A194" s="228">
        <f>'1'!A194</f>
        <v>46294</v>
      </c>
      <c r="B194" s="229" t="str">
        <f>'1'!B194</f>
        <v>火</v>
      </c>
      <c r="C194" s="232">
        <f>'1'!C194</f>
        <v>0</v>
      </c>
      <c r="D194" s="233">
        <f>'1'!G194</f>
        <v>1</v>
      </c>
      <c r="E194" s="27">
        <f>'1'!H194</f>
        <v>0</v>
      </c>
      <c r="F194" s="230" t="str">
        <f>'1'!J194</f>
        <v/>
      </c>
      <c r="G194" s="230" t="str">
        <f>'1'!K194</f>
        <v/>
      </c>
      <c r="H194" s="236">
        <f>'1'!W194</f>
        <v>1</v>
      </c>
      <c r="I194" s="39">
        <f>'1'!X194</f>
        <v>0</v>
      </c>
      <c r="J194" s="231" t="str">
        <f>'1'!Z194</f>
        <v/>
      </c>
      <c r="K194" s="231" t="str">
        <f>'1'!AA194</f>
        <v/>
      </c>
      <c r="L194" s="233">
        <f>'1'!AM194</f>
        <v>2</v>
      </c>
      <c r="M194" s="27">
        <f>'1'!AN194</f>
        <v>0</v>
      </c>
      <c r="N194" s="230" t="str">
        <f>'1'!AP194</f>
        <v/>
      </c>
      <c r="O194" s="230" t="str">
        <f>'1'!AQ194</f>
        <v/>
      </c>
      <c r="P194" s="236">
        <f>'1'!BC194</f>
        <v>4</v>
      </c>
      <c r="Q194" s="39">
        <f>'1'!BD194</f>
        <v>0</v>
      </c>
      <c r="R194" s="231" t="str">
        <f>'1'!BF194</f>
        <v/>
      </c>
      <c r="S194" s="231" t="str">
        <f>'1'!BG194</f>
        <v/>
      </c>
      <c r="T194" s="233">
        <f>'1'!BS194</f>
        <v>4</v>
      </c>
      <c r="U194" s="27">
        <f>'1'!BT194</f>
        <v>0</v>
      </c>
      <c r="V194" s="230" t="str">
        <f>'1'!BV194</f>
        <v/>
      </c>
      <c r="W194" s="230" t="str">
        <f>'1'!BW194</f>
        <v/>
      </c>
      <c r="X194" s="236">
        <f>'1'!CI194</f>
        <v>2</v>
      </c>
      <c r="Y194" s="39">
        <f>'1'!CJ194</f>
        <v>0</v>
      </c>
      <c r="Z194" s="231" t="str">
        <f>'1'!CL194</f>
        <v/>
      </c>
      <c r="AA194" s="231" t="str">
        <f>'1'!CM194</f>
        <v/>
      </c>
      <c r="AB194" s="233">
        <f>'1'!CY194</f>
        <v>2</v>
      </c>
      <c r="AC194" s="27">
        <f>'1'!CZ194</f>
        <v>0</v>
      </c>
      <c r="AD194" s="226" t="str">
        <f>'1'!DB194</f>
        <v/>
      </c>
      <c r="AE194" s="230" t="str">
        <f>'1'!DC194</f>
        <v/>
      </c>
      <c r="AF194" s="236">
        <f>'1'!DO194</f>
        <v>2</v>
      </c>
      <c r="AG194" s="39">
        <f>'1'!DP194</f>
        <v>0</v>
      </c>
      <c r="AH194" s="231" t="str">
        <f>'1'!DR194</f>
        <v/>
      </c>
      <c r="AI194" s="231" t="str">
        <f>'1'!DS194</f>
        <v/>
      </c>
      <c r="AJ194" s="233">
        <f>'1'!EE194</f>
        <v>5</v>
      </c>
      <c r="AK194" s="27">
        <f>'1'!EF194</f>
        <v>0</v>
      </c>
      <c r="AL194" s="230" t="str">
        <f>'1'!EH194</f>
        <v/>
      </c>
      <c r="AM194" s="230" t="str">
        <f>'1'!EI194</f>
        <v/>
      </c>
      <c r="AN194" s="236">
        <f>'1'!EU194</f>
        <v>19</v>
      </c>
      <c r="AO194" s="39">
        <f>'1'!EV194</f>
        <v>0</v>
      </c>
      <c r="AP194" s="231" t="str">
        <f>'1'!EX194</f>
        <v/>
      </c>
      <c r="AQ194" s="231" t="str">
        <f>'1'!EY194</f>
        <v/>
      </c>
      <c r="AR194" s="233">
        <f>'1'!FK194</f>
        <v>4</v>
      </c>
      <c r="AS194" s="27">
        <f>'1'!FL194</f>
        <v>0</v>
      </c>
      <c r="AT194" s="230" t="str">
        <f>'1'!FN194</f>
        <v/>
      </c>
      <c r="AU194" s="230" t="str">
        <f>'1'!FO194</f>
        <v/>
      </c>
      <c r="AV194" s="236">
        <f>'1'!GA194</f>
        <v>2</v>
      </c>
      <c r="AW194" s="39">
        <f>'1'!GB194</f>
        <v>0</v>
      </c>
      <c r="AX194" s="231" t="str">
        <f>'1'!GD194</f>
        <v/>
      </c>
      <c r="AY194" s="231" t="str">
        <f>'1'!GE194</f>
        <v/>
      </c>
      <c r="AZ194" s="233">
        <f>'1'!GQ194</f>
        <v>3</v>
      </c>
      <c r="BA194" s="27">
        <f>'1'!GR194</f>
        <v>0</v>
      </c>
      <c r="BB194" s="230" t="str">
        <f>'1'!GT194</f>
        <v/>
      </c>
      <c r="BC194" s="230" t="str">
        <f>'1'!GU194</f>
        <v/>
      </c>
      <c r="BD194" s="236">
        <f>'1'!HG194</f>
        <v>5</v>
      </c>
      <c r="BE194" s="39">
        <f>'1'!HH194</f>
        <v>0</v>
      </c>
      <c r="BF194" s="231" t="str">
        <f>'1'!HJ194</f>
        <v/>
      </c>
      <c r="BG194" s="231" t="str">
        <f>'1'!HK194</f>
        <v/>
      </c>
      <c r="BH194" s="233" t="str">
        <f>'1'!HW194</f>
        <v/>
      </c>
      <c r="BI194" s="27">
        <f>'1'!HX194</f>
        <v>0</v>
      </c>
      <c r="BJ194" s="230" t="str">
        <f>'1'!HZ194</f>
        <v/>
      </c>
      <c r="BK194" s="230" t="str">
        <f>'1'!IA194</f>
        <v/>
      </c>
      <c r="BL194" s="236" t="str">
        <f>'1'!IM194</f>
        <v/>
      </c>
      <c r="BM194" s="39">
        <f>'1'!IN194</f>
        <v>0</v>
      </c>
      <c r="BN194" s="231" t="str">
        <f>'1'!IP194</f>
        <v/>
      </c>
      <c r="BO194" s="231" t="str">
        <f>'1'!IQ194</f>
        <v/>
      </c>
      <c r="BP194" s="233" t="str">
        <f>'1'!JC194</f>
        <v/>
      </c>
      <c r="BQ194" s="27">
        <f>'1'!JD194</f>
        <v>0</v>
      </c>
      <c r="BR194" s="230" t="str">
        <f>'1'!JF194</f>
        <v/>
      </c>
      <c r="BS194" s="230" t="str">
        <f>'1'!JG194</f>
        <v/>
      </c>
      <c r="BT194" s="236" t="str">
        <f>'1'!JS194</f>
        <v/>
      </c>
      <c r="BU194" s="39">
        <f>'1'!JT194</f>
        <v>0</v>
      </c>
      <c r="BV194" s="231" t="str">
        <f>'1'!JV194</f>
        <v/>
      </c>
      <c r="BW194" s="231" t="str">
        <f>'1'!JW194</f>
        <v/>
      </c>
      <c r="BX194" s="233" t="str">
        <f>'1'!KI194</f>
        <v/>
      </c>
      <c r="BY194" s="27">
        <f>'1'!KJ194</f>
        <v>0</v>
      </c>
      <c r="BZ194" s="230" t="str">
        <f>'1'!KL194</f>
        <v/>
      </c>
      <c r="CA194" s="230" t="str">
        <f>'1'!KM194</f>
        <v/>
      </c>
      <c r="CB194" s="236" t="str">
        <f>'1'!KY194</f>
        <v/>
      </c>
      <c r="CC194" s="39">
        <f>'1'!KZ194</f>
        <v>0</v>
      </c>
      <c r="CD194" s="231" t="str">
        <f>'1'!LB194</f>
        <v/>
      </c>
      <c r="CE194" s="231" t="str">
        <f>'1'!LC194</f>
        <v/>
      </c>
      <c r="CF194" s="231"/>
      <c r="CG194" s="231"/>
      <c r="CH194" s="233" t="str">
        <f t="shared" si="208"/>
        <v/>
      </c>
      <c r="CI194" s="24">
        <f>'1'!HX194</f>
        <v>0</v>
      </c>
      <c r="CJ194" s="24" t="str">
        <f>'1'!HZ194</f>
        <v/>
      </c>
      <c r="CK194" s="24" t="str">
        <f>'1'!IA194</f>
        <v/>
      </c>
      <c r="CL194" s="236" t="str">
        <f t="shared" si="209"/>
        <v/>
      </c>
      <c r="CM194" s="36">
        <f>'1'!IN194</f>
        <v>0</v>
      </c>
      <c r="CN194" s="36" t="str">
        <f>'1'!IP194</f>
        <v/>
      </c>
      <c r="CO194" s="36" t="str">
        <f>'1'!IQ194</f>
        <v/>
      </c>
      <c r="CP194" s="233" t="str">
        <f t="shared" si="210"/>
        <v/>
      </c>
      <c r="CQ194" s="24">
        <f>'1'!JD194</f>
        <v>0</v>
      </c>
      <c r="CR194" s="24" t="str">
        <f>'1'!JF194</f>
        <v/>
      </c>
      <c r="CS194" s="24" t="str">
        <f>'1'!JG194</f>
        <v/>
      </c>
      <c r="CT194" s="236" t="str">
        <f t="shared" si="211"/>
        <v/>
      </c>
      <c r="CU194" s="36">
        <f>'1'!JT194</f>
        <v>0</v>
      </c>
      <c r="CV194" s="36" t="str">
        <f>'1'!JV194</f>
        <v/>
      </c>
      <c r="CW194" s="36" t="str">
        <f>'1'!JW194</f>
        <v/>
      </c>
      <c r="CX194" s="233" t="str">
        <f t="shared" si="212"/>
        <v>#REF!</v>
      </c>
      <c r="CY194" s="24">
        <f>'1'!KJ194</f>
        <v>0</v>
      </c>
      <c r="CZ194" s="24" t="str">
        <f>'1'!KL194</f>
        <v/>
      </c>
      <c r="DA194" s="24" t="str">
        <f>'1'!KM194</f>
        <v/>
      </c>
      <c r="DB194" s="236" t="str">
        <f t="shared" si="213"/>
        <v>#REF!</v>
      </c>
      <c r="DC194" s="36">
        <f>'1'!KZ194</f>
        <v>0</v>
      </c>
      <c r="DD194" s="36" t="str">
        <f>'1'!LB194</f>
        <v/>
      </c>
      <c r="DE194" s="36" t="str">
        <f>'1'!LC194</f>
        <v/>
      </c>
      <c r="DF194" s="233" t="str">
        <f t="shared" si="214"/>
        <v>#REF!</v>
      </c>
      <c r="DG194" s="24" t="str">
        <f t="shared" ref="DG194:DI194" si="774">#REF!</f>
        <v>#REF!</v>
      </c>
      <c r="DH194" s="24" t="str">
        <f t="shared" si="774"/>
        <v>#REF!</v>
      </c>
      <c r="DI194" s="24" t="str">
        <f t="shared" si="774"/>
        <v>#REF!</v>
      </c>
      <c r="DJ194" s="236" t="str">
        <f t="shared" si="216"/>
        <v>#REF!</v>
      </c>
      <c r="DK194" s="36" t="str">
        <f t="shared" ref="DK194:DM194" si="775">#REF!</f>
        <v>#REF!</v>
      </c>
      <c r="DL194" s="36" t="str">
        <f t="shared" si="775"/>
        <v>#REF!</v>
      </c>
      <c r="DM194" s="36" t="str">
        <f t="shared" si="775"/>
        <v>#REF!</v>
      </c>
      <c r="DN194" s="159" t="str">
        <f t="shared" si="218"/>
        <v>#REF!</v>
      </c>
      <c r="DO194" s="24" t="str">
        <f t="shared" ref="DO194:DQ194" si="776">#REF!</f>
        <v>#REF!</v>
      </c>
      <c r="DP194" s="24" t="str">
        <f t="shared" si="776"/>
        <v>#REF!</v>
      </c>
      <c r="DQ194" s="24" t="str">
        <f t="shared" si="776"/>
        <v>#REF!</v>
      </c>
      <c r="DR194" s="209" t="str">
        <f t="shared" si="220"/>
        <v>#REF!</v>
      </c>
      <c r="DS194" s="210" t="str">
        <f t="shared" si="13"/>
        <v>#REF!</v>
      </c>
      <c r="DT194" s="210" t="str">
        <f t="shared" ref="DT194:DU194" si="777">#REF!</f>
        <v>#REF!</v>
      </c>
      <c r="DU194" s="210" t="str">
        <f t="shared" si="777"/>
        <v>#REF!</v>
      </c>
    </row>
    <row r="195" ht="15.75" customHeight="1">
      <c r="A195" s="228">
        <f>'1'!A195</f>
        <v>46295</v>
      </c>
      <c r="B195" s="229" t="str">
        <f>'1'!B195</f>
        <v>水</v>
      </c>
      <c r="C195" s="232">
        <f>'1'!C195</f>
        <v>0</v>
      </c>
      <c r="D195" s="233">
        <f>'1'!G195</f>
        <v>1</v>
      </c>
      <c r="E195" s="27">
        <f>'1'!H195</f>
        <v>0</v>
      </c>
      <c r="F195" s="230" t="str">
        <f>'1'!J195</f>
        <v/>
      </c>
      <c r="G195" s="230" t="str">
        <f>'1'!K195</f>
        <v/>
      </c>
      <c r="H195" s="236">
        <f>'1'!W195</f>
        <v>1</v>
      </c>
      <c r="I195" s="39">
        <f>'1'!X195</f>
        <v>0</v>
      </c>
      <c r="J195" s="231" t="str">
        <f>'1'!Z195</f>
        <v/>
      </c>
      <c r="K195" s="231" t="str">
        <f>'1'!AA195</f>
        <v/>
      </c>
      <c r="L195" s="233">
        <f>'1'!AM195</f>
        <v>2</v>
      </c>
      <c r="M195" s="27">
        <f>'1'!AN195</f>
        <v>0</v>
      </c>
      <c r="N195" s="230" t="str">
        <f>'1'!AP195</f>
        <v/>
      </c>
      <c r="O195" s="230" t="str">
        <f>'1'!AQ195</f>
        <v/>
      </c>
      <c r="P195" s="236">
        <f>'1'!BC195</f>
        <v>4</v>
      </c>
      <c r="Q195" s="39">
        <f>'1'!BD195</f>
        <v>0</v>
      </c>
      <c r="R195" s="231" t="str">
        <f>'1'!BF195</f>
        <v/>
      </c>
      <c r="S195" s="231" t="str">
        <f>'1'!BG195</f>
        <v/>
      </c>
      <c r="T195" s="233">
        <f>'1'!BS195</f>
        <v>4</v>
      </c>
      <c r="U195" s="27">
        <f>'1'!BT195</f>
        <v>0</v>
      </c>
      <c r="V195" s="230" t="str">
        <f>'1'!BV195</f>
        <v/>
      </c>
      <c r="W195" s="230" t="str">
        <f>'1'!BW195</f>
        <v/>
      </c>
      <c r="X195" s="236">
        <f>'1'!CI195</f>
        <v>2</v>
      </c>
      <c r="Y195" s="39">
        <f>'1'!CJ195</f>
        <v>0</v>
      </c>
      <c r="Z195" s="231" t="str">
        <f>'1'!CL195</f>
        <v/>
      </c>
      <c r="AA195" s="231" t="str">
        <f>'1'!CM195</f>
        <v/>
      </c>
      <c r="AB195" s="233">
        <f>'1'!CY195</f>
        <v>2</v>
      </c>
      <c r="AC195" s="27">
        <f>'1'!CZ195</f>
        <v>0</v>
      </c>
      <c r="AD195" s="226" t="str">
        <f>'1'!DB195</f>
        <v/>
      </c>
      <c r="AE195" s="230" t="str">
        <f>'1'!DC195</f>
        <v/>
      </c>
      <c r="AF195" s="236">
        <f>'1'!DO195</f>
        <v>2</v>
      </c>
      <c r="AG195" s="39">
        <f>'1'!DP195</f>
        <v>0</v>
      </c>
      <c r="AH195" s="231" t="str">
        <f>'1'!DR195</f>
        <v/>
      </c>
      <c r="AI195" s="231" t="str">
        <f>'1'!DS195</f>
        <v/>
      </c>
      <c r="AJ195" s="233">
        <f>'1'!EE195</f>
        <v>5</v>
      </c>
      <c r="AK195" s="27">
        <f>'1'!EF195</f>
        <v>0</v>
      </c>
      <c r="AL195" s="230" t="str">
        <f>'1'!EH195</f>
        <v/>
      </c>
      <c r="AM195" s="230" t="str">
        <f>'1'!EI195</f>
        <v/>
      </c>
      <c r="AN195" s="236">
        <f>'1'!EU195</f>
        <v>19</v>
      </c>
      <c r="AO195" s="39">
        <f>'1'!EV195</f>
        <v>0</v>
      </c>
      <c r="AP195" s="231" t="str">
        <f>'1'!EX195</f>
        <v/>
      </c>
      <c r="AQ195" s="231" t="str">
        <f>'1'!EY195</f>
        <v/>
      </c>
      <c r="AR195" s="233">
        <f>'1'!FK195</f>
        <v>4</v>
      </c>
      <c r="AS195" s="27">
        <f>'1'!FL195</f>
        <v>0</v>
      </c>
      <c r="AT195" s="230" t="str">
        <f>'1'!FN195</f>
        <v/>
      </c>
      <c r="AU195" s="230" t="str">
        <f>'1'!FO195</f>
        <v/>
      </c>
      <c r="AV195" s="236">
        <f>'1'!GA195</f>
        <v>2</v>
      </c>
      <c r="AW195" s="39">
        <f>'1'!GB195</f>
        <v>0</v>
      </c>
      <c r="AX195" s="231" t="str">
        <f>'1'!GD195</f>
        <v/>
      </c>
      <c r="AY195" s="231" t="str">
        <f>'1'!GE195</f>
        <v/>
      </c>
      <c r="AZ195" s="233">
        <f>'1'!GQ195</f>
        <v>3</v>
      </c>
      <c r="BA195" s="27">
        <f>'1'!GR195</f>
        <v>0</v>
      </c>
      <c r="BB195" s="230" t="str">
        <f>'1'!GT195</f>
        <v/>
      </c>
      <c r="BC195" s="230" t="str">
        <f>'1'!GU195</f>
        <v/>
      </c>
      <c r="BD195" s="236">
        <f>'1'!HG195</f>
        <v>5</v>
      </c>
      <c r="BE195" s="39">
        <f>'1'!HH195</f>
        <v>0</v>
      </c>
      <c r="BF195" s="231" t="str">
        <f>'1'!HJ195</f>
        <v/>
      </c>
      <c r="BG195" s="231" t="str">
        <f>'1'!HK195</f>
        <v/>
      </c>
      <c r="BH195" s="233" t="str">
        <f>'1'!HW195</f>
        <v/>
      </c>
      <c r="BI195" s="27">
        <f>'1'!HX195</f>
        <v>0</v>
      </c>
      <c r="BJ195" s="230" t="str">
        <f>'1'!HZ195</f>
        <v/>
      </c>
      <c r="BK195" s="230" t="str">
        <f>'1'!IA195</f>
        <v/>
      </c>
      <c r="BL195" s="236" t="str">
        <f>'1'!IM195</f>
        <v/>
      </c>
      <c r="BM195" s="39">
        <f>'1'!IN195</f>
        <v>0</v>
      </c>
      <c r="BN195" s="231" t="str">
        <f>'1'!IP195</f>
        <v/>
      </c>
      <c r="BO195" s="231" t="str">
        <f>'1'!IQ195</f>
        <v/>
      </c>
      <c r="BP195" s="233" t="str">
        <f>'1'!JC195</f>
        <v/>
      </c>
      <c r="BQ195" s="27">
        <f>'1'!JD195</f>
        <v>0</v>
      </c>
      <c r="BR195" s="230" t="str">
        <f>'1'!JF195</f>
        <v/>
      </c>
      <c r="BS195" s="230" t="str">
        <f>'1'!JG195</f>
        <v/>
      </c>
      <c r="BT195" s="236" t="str">
        <f>'1'!JS195</f>
        <v/>
      </c>
      <c r="BU195" s="39">
        <f>'1'!JT195</f>
        <v>0</v>
      </c>
      <c r="BV195" s="231" t="str">
        <f>'1'!JV195</f>
        <v/>
      </c>
      <c r="BW195" s="231" t="str">
        <f>'1'!JW195</f>
        <v/>
      </c>
      <c r="BX195" s="233" t="str">
        <f>'1'!KI195</f>
        <v/>
      </c>
      <c r="BY195" s="27">
        <f>'1'!KJ195</f>
        <v>0</v>
      </c>
      <c r="BZ195" s="230" t="str">
        <f>'1'!KL195</f>
        <v/>
      </c>
      <c r="CA195" s="230" t="str">
        <f>'1'!KM195</f>
        <v/>
      </c>
      <c r="CB195" s="236" t="str">
        <f>'1'!KY195</f>
        <v/>
      </c>
      <c r="CC195" s="39">
        <f>'1'!KZ195</f>
        <v>0</v>
      </c>
      <c r="CD195" s="231" t="str">
        <f>'1'!LB195</f>
        <v/>
      </c>
      <c r="CE195" s="231" t="str">
        <f>'1'!LC195</f>
        <v/>
      </c>
      <c r="CF195" s="231"/>
      <c r="CG195" s="231"/>
      <c r="CH195" s="233" t="str">
        <f t="shared" si="208"/>
        <v/>
      </c>
      <c r="CI195" s="24">
        <f>'1'!HX195</f>
        <v>0</v>
      </c>
      <c r="CJ195" s="24" t="str">
        <f>'1'!HZ195</f>
        <v/>
      </c>
      <c r="CK195" s="24" t="str">
        <f>'1'!IA195</f>
        <v/>
      </c>
      <c r="CL195" s="236" t="str">
        <f t="shared" si="209"/>
        <v/>
      </c>
      <c r="CM195" s="36">
        <f>'1'!IN195</f>
        <v>0</v>
      </c>
      <c r="CN195" s="36" t="str">
        <f>'1'!IP195</f>
        <v/>
      </c>
      <c r="CO195" s="36" t="str">
        <f>'1'!IQ195</f>
        <v/>
      </c>
      <c r="CP195" s="233" t="str">
        <f t="shared" si="210"/>
        <v/>
      </c>
      <c r="CQ195" s="24">
        <f>'1'!JD195</f>
        <v>0</v>
      </c>
      <c r="CR195" s="24" t="str">
        <f>'1'!JF195</f>
        <v/>
      </c>
      <c r="CS195" s="24" t="str">
        <f>'1'!JG195</f>
        <v/>
      </c>
      <c r="CT195" s="236" t="str">
        <f t="shared" si="211"/>
        <v/>
      </c>
      <c r="CU195" s="36">
        <f>'1'!JT195</f>
        <v>0</v>
      </c>
      <c r="CV195" s="36" t="str">
        <f>'1'!JV195</f>
        <v/>
      </c>
      <c r="CW195" s="36" t="str">
        <f>'1'!JW195</f>
        <v/>
      </c>
      <c r="CX195" s="233" t="str">
        <f t="shared" si="212"/>
        <v>#REF!</v>
      </c>
      <c r="CY195" s="24">
        <f>'1'!KJ195</f>
        <v>0</v>
      </c>
      <c r="CZ195" s="24" t="str">
        <f>'1'!KL195</f>
        <v/>
      </c>
      <c r="DA195" s="24" t="str">
        <f>'1'!KM195</f>
        <v/>
      </c>
      <c r="DB195" s="236" t="str">
        <f t="shared" si="213"/>
        <v>#REF!</v>
      </c>
      <c r="DC195" s="36">
        <f>'1'!KZ195</f>
        <v>0</v>
      </c>
      <c r="DD195" s="36" t="str">
        <f>'1'!LB195</f>
        <v/>
      </c>
      <c r="DE195" s="36" t="str">
        <f>'1'!LC195</f>
        <v/>
      </c>
      <c r="DF195" s="233" t="str">
        <f t="shared" si="214"/>
        <v>#REF!</v>
      </c>
      <c r="DG195" s="24" t="str">
        <f t="shared" ref="DG195:DI195" si="778">#REF!</f>
        <v>#REF!</v>
      </c>
      <c r="DH195" s="24" t="str">
        <f t="shared" si="778"/>
        <v>#REF!</v>
      </c>
      <c r="DI195" s="24" t="str">
        <f t="shared" si="778"/>
        <v>#REF!</v>
      </c>
      <c r="DJ195" s="236" t="str">
        <f t="shared" si="216"/>
        <v>#REF!</v>
      </c>
      <c r="DK195" s="36" t="str">
        <f t="shared" ref="DK195:DM195" si="779">#REF!</f>
        <v>#REF!</v>
      </c>
      <c r="DL195" s="36" t="str">
        <f t="shared" si="779"/>
        <v>#REF!</v>
      </c>
      <c r="DM195" s="36" t="str">
        <f t="shared" si="779"/>
        <v>#REF!</v>
      </c>
      <c r="DN195" s="159" t="str">
        <f t="shared" si="218"/>
        <v>#REF!</v>
      </c>
      <c r="DO195" s="24" t="str">
        <f t="shared" ref="DO195:DQ195" si="780">#REF!</f>
        <v>#REF!</v>
      </c>
      <c r="DP195" s="24" t="str">
        <f t="shared" si="780"/>
        <v>#REF!</v>
      </c>
      <c r="DQ195" s="24" t="str">
        <f t="shared" si="780"/>
        <v>#REF!</v>
      </c>
      <c r="DR195" s="209" t="str">
        <f t="shared" si="220"/>
        <v>#REF!</v>
      </c>
      <c r="DS195" s="210" t="str">
        <f t="shared" si="13"/>
        <v>#REF!</v>
      </c>
      <c r="DT195" s="210" t="str">
        <f t="shared" ref="DT195:DU195" si="781">#REF!</f>
        <v>#REF!</v>
      </c>
      <c r="DU195" s="210" t="str">
        <f t="shared" si="781"/>
        <v>#REF!</v>
      </c>
    </row>
    <row r="196" ht="15.75" customHeight="1">
      <c r="A196" s="228" t="str">
        <f>'1'!A196</f>
        <v/>
      </c>
      <c r="B196" s="229" t="str">
        <f>'1'!B196</f>
        <v/>
      </c>
      <c r="C196" s="232">
        <f>'1'!C196</f>
        <v>0</v>
      </c>
      <c r="D196" s="233">
        <f>'1'!G196</f>
        <v>1</v>
      </c>
      <c r="E196" s="27">
        <f>'1'!H196</f>
        <v>0</v>
      </c>
      <c r="F196" s="230" t="str">
        <f>'1'!J196</f>
        <v/>
      </c>
      <c r="G196" s="230" t="str">
        <f>'1'!K196</f>
        <v/>
      </c>
      <c r="H196" s="236">
        <f>'1'!W196</f>
        <v>1</v>
      </c>
      <c r="I196" s="39">
        <f>'1'!X196</f>
        <v>0</v>
      </c>
      <c r="J196" s="231" t="str">
        <f>'1'!Z196</f>
        <v/>
      </c>
      <c r="K196" s="231" t="str">
        <f>'1'!AA196</f>
        <v/>
      </c>
      <c r="L196" s="233">
        <f>'1'!AM196</f>
        <v>2</v>
      </c>
      <c r="M196" s="27">
        <f>'1'!AN196</f>
        <v>0</v>
      </c>
      <c r="N196" s="230" t="str">
        <f>'1'!AP196</f>
        <v/>
      </c>
      <c r="O196" s="230" t="str">
        <f>'1'!AQ196</f>
        <v/>
      </c>
      <c r="P196" s="236">
        <f>'1'!BC196</f>
        <v>4</v>
      </c>
      <c r="Q196" s="39">
        <f>'1'!BD196</f>
        <v>0</v>
      </c>
      <c r="R196" s="231" t="str">
        <f>'1'!BF196</f>
        <v/>
      </c>
      <c r="S196" s="231" t="str">
        <f>'1'!BG196</f>
        <v/>
      </c>
      <c r="T196" s="233">
        <f>'1'!BS196</f>
        <v>4</v>
      </c>
      <c r="U196" s="27">
        <f>'1'!BT196</f>
        <v>0</v>
      </c>
      <c r="V196" s="230" t="str">
        <f>'1'!BV196</f>
        <v/>
      </c>
      <c r="W196" s="230" t="str">
        <f>'1'!BW196</f>
        <v/>
      </c>
      <c r="X196" s="236">
        <f>'1'!CI196</f>
        <v>2</v>
      </c>
      <c r="Y196" s="39">
        <f>'1'!CJ196</f>
        <v>0</v>
      </c>
      <c r="Z196" s="231" t="str">
        <f>'1'!CL196</f>
        <v/>
      </c>
      <c r="AA196" s="231" t="str">
        <f>'1'!CM196</f>
        <v/>
      </c>
      <c r="AB196" s="233">
        <f>'1'!CY196</f>
        <v>2</v>
      </c>
      <c r="AC196" s="27">
        <f>'1'!CZ196</f>
        <v>0</v>
      </c>
      <c r="AD196" s="226" t="str">
        <f>'1'!DB196</f>
        <v/>
      </c>
      <c r="AE196" s="230" t="str">
        <f>'1'!DC196</f>
        <v/>
      </c>
      <c r="AF196" s="236">
        <f>'1'!DO196</f>
        <v>2</v>
      </c>
      <c r="AG196" s="39">
        <f>'1'!DP196</f>
        <v>0</v>
      </c>
      <c r="AH196" s="231" t="str">
        <f>'1'!DR196</f>
        <v/>
      </c>
      <c r="AI196" s="231" t="str">
        <f>'1'!DS196</f>
        <v/>
      </c>
      <c r="AJ196" s="233">
        <f>'1'!EE196</f>
        <v>5</v>
      </c>
      <c r="AK196" s="27">
        <f>'1'!EF196</f>
        <v>0</v>
      </c>
      <c r="AL196" s="230" t="str">
        <f>'1'!EH196</f>
        <v/>
      </c>
      <c r="AM196" s="230" t="str">
        <f>'1'!EI196</f>
        <v/>
      </c>
      <c r="AN196" s="236">
        <f>'1'!EU196</f>
        <v>19</v>
      </c>
      <c r="AO196" s="39">
        <f>'1'!EV196</f>
        <v>0</v>
      </c>
      <c r="AP196" s="231" t="str">
        <f>'1'!EX196</f>
        <v/>
      </c>
      <c r="AQ196" s="231" t="str">
        <f>'1'!EY196</f>
        <v/>
      </c>
      <c r="AR196" s="233">
        <f>'1'!FK196</f>
        <v>4</v>
      </c>
      <c r="AS196" s="27">
        <f>'1'!FL196</f>
        <v>0</v>
      </c>
      <c r="AT196" s="230" t="str">
        <f>'1'!FN196</f>
        <v/>
      </c>
      <c r="AU196" s="230" t="str">
        <f>'1'!FO196</f>
        <v/>
      </c>
      <c r="AV196" s="236">
        <f>'1'!GA196</f>
        <v>2</v>
      </c>
      <c r="AW196" s="39">
        <f>'1'!GB196</f>
        <v>0</v>
      </c>
      <c r="AX196" s="231" t="str">
        <f>'1'!GD196</f>
        <v/>
      </c>
      <c r="AY196" s="231" t="str">
        <f>'1'!GE196</f>
        <v/>
      </c>
      <c r="AZ196" s="233">
        <f>'1'!GQ196</f>
        <v>3</v>
      </c>
      <c r="BA196" s="27">
        <f>'1'!GR196</f>
        <v>0</v>
      </c>
      <c r="BB196" s="230" t="str">
        <f>'1'!GT196</f>
        <v/>
      </c>
      <c r="BC196" s="230" t="str">
        <f>'1'!GU196</f>
        <v/>
      </c>
      <c r="BD196" s="236">
        <f>'1'!HG196</f>
        <v>5</v>
      </c>
      <c r="BE196" s="39">
        <f>'1'!HH196</f>
        <v>0</v>
      </c>
      <c r="BF196" s="231" t="str">
        <f>'1'!HJ196</f>
        <v/>
      </c>
      <c r="BG196" s="231" t="str">
        <f>'1'!HK196</f>
        <v/>
      </c>
      <c r="BH196" s="233" t="str">
        <f>'1'!HW196</f>
        <v/>
      </c>
      <c r="BI196" s="27">
        <f>'1'!HX196</f>
        <v>0</v>
      </c>
      <c r="BJ196" s="230" t="str">
        <f>'1'!HZ196</f>
        <v/>
      </c>
      <c r="BK196" s="230" t="str">
        <f>'1'!IA196</f>
        <v/>
      </c>
      <c r="BL196" s="236" t="str">
        <f>'1'!IM196</f>
        <v/>
      </c>
      <c r="BM196" s="39">
        <f>'1'!IN196</f>
        <v>0</v>
      </c>
      <c r="BN196" s="231" t="str">
        <f>'1'!IP196</f>
        <v/>
      </c>
      <c r="BO196" s="231" t="str">
        <f>'1'!IQ196</f>
        <v/>
      </c>
      <c r="BP196" s="233" t="str">
        <f>'1'!JC196</f>
        <v/>
      </c>
      <c r="BQ196" s="27">
        <f>'1'!JD196</f>
        <v>0</v>
      </c>
      <c r="BR196" s="230" t="str">
        <f>'1'!JF196</f>
        <v/>
      </c>
      <c r="BS196" s="230" t="str">
        <f>'1'!JG196</f>
        <v/>
      </c>
      <c r="BT196" s="236" t="str">
        <f>'1'!JS196</f>
        <v/>
      </c>
      <c r="BU196" s="39">
        <f>'1'!JT196</f>
        <v>0</v>
      </c>
      <c r="BV196" s="231" t="str">
        <f>'1'!JV196</f>
        <v/>
      </c>
      <c r="BW196" s="231" t="str">
        <f>'1'!JW196</f>
        <v/>
      </c>
      <c r="BX196" s="233" t="str">
        <f>'1'!KI196</f>
        <v/>
      </c>
      <c r="BY196" s="27">
        <f>'1'!KJ196</f>
        <v>0</v>
      </c>
      <c r="BZ196" s="230" t="str">
        <f>'1'!KL196</f>
        <v/>
      </c>
      <c r="CA196" s="230" t="str">
        <f>'1'!KM196</f>
        <v/>
      </c>
      <c r="CB196" s="236" t="str">
        <f>'1'!KY196</f>
        <v/>
      </c>
      <c r="CC196" s="39">
        <f>'1'!KZ196</f>
        <v>0</v>
      </c>
      <c r="CD196" s="231" t="str">
        <f>'1'!LB196</f>
        <v/>
      </c>
      <c r="CE196" s="231" t="str">
        <f>'1'!LC196</f>
        <v/>
      </c>
      <c r="CF196" s="231"/>
      <c r="CG196" s="231"/>
      <c r="CH196" s="233" t="str">
        <f t="shared" si="208"/>
        <v/>
      </c>
      <c r="CI196" s="24">
        <f>'1'!HX196</f>
        <v>0</v>
      </c>
      <c r="CJ196" s="24" t="str">
        <f>'1'!HZ196</f>
        <v/>
      </c>
      <c r="CK196" s="24" t="str">
        <f>'1'!IA196</f>
        <v/>
      </c>
      <c r="CL196" s="236" t="str">
        <f t="shared" si="209"/>
        <v/>
      </c>
      <c r="CM196" s="36">
        <f>'1'!IN196</f>
        <v>0</v>
      </c>
      <c r="CN196" s="36" t="str">
        <f>'1'!IP196</f>
        <v/>
      </c>
      <c r="CO196" s="36" t="str">
        <f>'1'!IQ196</f>
        <v/>
      </c>
      <c r="CP196" s="233" t="str">
        <f t="shared" si="210"/>
        <v/>
      </c>
      <c r="CQ196" s="24">
        <f>'1'!JD196</f>
        <v>0</v>
      </c>
      <c r="CR196" s="24" t="str">
        <f>'1'!JF196</f>
        <v/>
      </c>
      <c r="CS196" s="24" t="str">
        <f>'1'!JG196</f>
        <v/>
      </c>
      <c r="CT196" s="236" t="str">
        <f t="shared" si="211"/>
        <v/>
      </c>
      <c r="CU196" s="36">
        <f>'1'!JT196</f>
        <v>0</v>
      </c>
      <c r="CV196" s="36" t="str">
        <f>'1'!JV196</f>
        <v/>
      </c>
      <c r="CW196" s="36" t="str">
        <f>'1'!JW196</f>
        <v/>
      </c>
      <c r="CX196" s="233" t="str">
        <f t="shared" si="212"/>
        <v>#REF!</v>
      </c>
      <c r="CY196" s="24">
        <f>'1'!KJ196</f>
        <v>0</v>
      </c>
      <c r="CZ196" s="24" t="str">
        <f>'1'!KL196</f>
        <v/>
      </c>
      <c r="DA196" s="24" t="str">
        <f>'1'!KM196</f>
        <v/>
      </c>
      <c r="DB196" s="236" t="str">
        <f t="shared" si="213"/>
        <v>#REF!</v>
      </c>
      <c r="DC196" s="36">
        <f>'1'!KZ196</f>
        <v>0</v>
      </c>
      <c r="DD196" s="36" t="str">
        <f>'1'!LB196</f>
        <v/>
      </c>
      <c r="DE196" s="36" t="str">
        <f>'1'!LC196</f>
        <v/>
      </c>
      <c r="DF196" s="233" t="str">
        <f t="shared" si="214"/>
        <v>#REF!</v>
      </c>
      <c r="DG196" s="24" t="str">
        <f t="shared" ref="DG196:DI196" si="782">#REF!</f>
        <v>#REF!</v>
      </c>
      <c r="DH196" s="24" t="str">
        <f t="shared" si="782"/>
        <v>#REF!</v>
      </c>
      <c r="DI196" s="24" t="str">
        <f t="shared" si="782"/>
        <v>#REF!</v>
      </c>
      <c r="DJ196" s="236" t="str">
        <f t="shared" si="216"/>
        <v>#REF!</v>
      </c>
      <c r="DK196" s="36" t="str">
        <f t="shared" ref="DK196:DM196" si="783">#REF!</f>
        <v>#REF!</v>
      </c>
      <c r="DL196" s="36" t="str">
        <f t="shared" si="783"/>
        <v>#REF!</v>
      </c>
      <c r="DM196" s="36" t="str">
        <f t="shared" si="783"/>
        <v>#REF!</v>
      </c>
      <c r="DN196" s="159" t="str">
        <f t="shared" si="218"/>
        <v>#REF!</v>
      </c>
      <c r="DO196" s="24" t="str">
        <f t="shared" ref="DO196:DQ196" si="784">#REF!</f>
        <v>#REF!</v>
      </c>
      <c r="DP196" s="24" t="str">
        <f t="shared" si="784"/>
        <v>#REF!</v>
      </c>
      <c r="DQ196" s="24" t="str">
        <f t="shared" si="784"/>
        <v>#REF!</v>
      </c>
      <c r="DR196" s="209" t="str">
        <f t="shared" si="220"/>
        <v>#REF!</v>
      </c>
      <c r="DS196" s="210" t="str">
        <f t="shared" si="13"/>
        <v>#REF!</v>
      </c>
      <c r="DT196" s="210" t="str">
        <f t="shared" ref="DT196:DU196" si="785">#REF!</f>
        <v>#REF!</v>
      </c>
      <c r="DU196" s="210" t="str">
        <f t="shared" si="785"/>
        <v>#REF!</v>
      </c>
    </row>
    <row r="197" ht="15.75" customHeight="1">
      <c r="A197" s="250" t="str">
        <f>'1'!A197</f>
        <v/>
      </c>
      <c r="B197" s="251" t="str">
        <f>'1'!B197</f>
        <v/>
      </c>
      <c r="C197" s="252">
        <f>'1'!C197</f>
        <v>0</v>
      </c>
      <c r="D197" s="253">
        <f>'1'!G197</f>
        <v>1</v>
      </c>
      <c r="E197" s="254">
        <f>'1'!H197</f>
        <v>0</v>
      </c>
      <c r="F197" s="255" t="str">
        <f>'1'!J197</f>
        <v/>
      </c>
      <c r="G197" s="256">
        <f>'1'!K197</f>
        <v>0</v>
      </c>
      <c r="H197" s="253">
        <f>'1'!W197</f>
        <v>1</v>
      </c>
      <c r="I197" s="254">
        <f>'1'!X197</f>
        <v>0</v>
      </c>
      <c r="J197" s="255" t="str">
        <f>'1'!Z197</f>
        <v/>
      </c>
      <c r="K197" s="256">
        <f>'1'!AA197</f>
        <v>0</v>
      </c>
      <c r="L197" s="253">
        <f>'1'!AM197</f>
        <v>2</v>
      </c>
      <c r="M197" s="254">
        <f>'1'!AN197</f>
        <v>0</v>
      </c>
      <c r="N197" s="255" t="str">
        <f>'1'!AP197</f>
        <v/>
      </c>
      <c r="O197" s="256">
        <f>'1'!AQ197</f>
        <v>0</v>
      </c>
      <c r="P197" s="253">
        <f>'1'!BC197</f>
        <v>4</v>
      </c>
      <c r="Q197" s="254">
        <f>'1'!BD197</f>
        <v>0</v>
      </c>
      <c r="R197" s="255" t="str">
        <f>'1'!BF197</f>
        <v/>
      </c>
      <c r="S197" s="256">
        <f>'1'!BG197</f>
        <v>0</v>
      </c>
      <c r="T197" s="253">
        <f>'1'!BS197</f>
        <v>4</v>
      </c>
      <c r="U197" s="254">
        <f>'1'!BT197</f>
        <v>0</v>
      </c>
      <c r="V197" s="255" t="str">
        <f>'1'!BV197</f>
        <v/>
      </c>
      <c r="W197" s="256">
        <f>'1'!BW197</f>
        <v>0</v>
      </c>
      <c r="X197" s="253">
        <f>'1'!CI197</f>
        <v>2</v>
      </c>
      <c r="Y197" s="254">
        <f>'1'!CJ197</f>
        <v>0</v>
      </c>
      <c r="Z197" s="255" t="str">
        <f>'1'!CL197</f>
        <v/>
      </c>
      <c r="AA197" s="256">
        <f>'1'!CM197</f>
        <v>0</v>
      </c>
      <c r="AB197" s="253">
        <f>'1'!CY197</f>
        <v>2</v>
      </c>
      <c r="AC197" s="254">
        <f>'1'!CZ197</f>
        <v>0</v>
      </c>
      <c r="AD197" s="257" t="str">
        <f>'1'!DB197</f>
        <v/>
      </c>
      <c r="AE197" s="256">
        <f>'1'!DC197</f>
        <v>0</v>
      </c>
      <c r="AF197" s="253">
        <f>'1'!DO197</f>
        <v>2</v>
      </c>
      <c r="AG197" s="254">
        <f>'1'!DP197</f>
        <v>0</v>
      </c>
      <c r="AH197" s="255" t="str">
        <f>'1'!DR197</f>
        <v/>
      </c>
      <c r="AI197" s="256">
        <f>'1'!DS197</f>
        <v>0</v>
      </c>
      <c r="AJ197" s="253">
        <f>'1'!EE197</f>
        <v>5</v>
      </c>
      <c r="AK197" s="254">
        <f>'1'!EF197</f>
        <v>0</v>
      </c>
      <c r="AL197" s="255" t="str">
        <f>'1'!EH197</f>
        <v/>
      </c>
      <c r="AM197" s="256">
        <f>'1'!EI197</f>
        <v>0</v>
      </c>
      <c r="AN197" s="253">
        <f>'1'!EU197</f>
        <v>19</v>
      </c>
      <c r="AO197" s="254">
        <f>'1'!EV197</f>
        <v>0</v>
      </c>
      <c r="AP197" s="255" t="str">
        <f>'1'!EX197</f>
        <v/>
      </c>
      <c r="AQ197" s="256">
        <f>'1'!EY197</f>
        <v>0</v>
      </c>
      <c r="AR197" s="253">
        <f>'1'!FK197</f>
        <v>4</v>
      </c>
      <c r="AS197" s="254">
        <f>'1'!FL197</f>
        <v>0</v>
      </c>
      <c r="AT197" s="255" t="str">
        <f>'1'!FN197</f>
        <v/>
      </c>
      <c r="AU197" s="256">
        <f>'1'!FO197</f>
        <v>0</v>
      </c>
      <c r="AV197" s="253">
        <f>'1'!GA197</f>
        <v>2</v>
      </c>
      <c r="AW197" s="254">
        <f>'1'!GB197</f>
        <v>0</v>
      </c>
      <c r="AX197" s="255" t="str">
        <f>'1'!GD197</f>
        <v/>
      </c>
      <c r="AY197" s="256">
        <f>'1'!GE197</f>
        <v>0</v>
      </c>
      <c r="AZ197" s="253">
        <f>'1'!GQ197</f>
        <v>3</v>
      </c>
      <c r="BA197" s="254">
        <f>'1'!GR197</f>
        <v>0</v>
      </c>
      <c r="BB197" s="255" t="str">
        <f>'1'!GT197</f>
        <v/>
      </c>
      <c r="BC197" s="256">
        <f>'1'!GU197</f>
        <v>0</v>
      </c>
      <c r="BD197" s="253">
        <f>'1'!HG197</f>
        <v>5</v>
      </c>
      <c r="BE197" s="254">
        <f>'1'!HH197</f>
        <v>0</v>
      </c>
      <c r="BF197" s="255" t="str">
        <f>'1'!HJ197</f>
        <v/>
      </c>
      <c r="BG197" s="256">
        <f>'1'!HK197</f>
        <v>0</v>
      </c>
      <c r="BH197" s="253" t="str">
        <f>'1'!HW197</f>
        <v/>
      </c>
      <c r="BI197" s="254">
        <f>'1'!HX197</f>
        <v>0</v>
      </c>
      <c r="BJ197" s="255" t="str">
        <f>'1'!HZ197</f>
        <v/>
      </c>
      <c r="BK197" s="256">
        <f>'1'!IA197</f>
        <v>0</v>
      </c>
      <c r="BL197" s="253" t="str">
        <f>'1'!IM197</f>
        <v/>
      </c>
      <c r="BM197" s="254">
        <f>'1'!IN197</f>
        <v>0</v>
      </c>
      <c r="BN197" s="255" t="str">
        <f>'1'!IP197</f>
        <v/>
      </c>
      <c r="BO197" s="256">
        <f>'1'!IQ197</f>
        <v>0</v>
      </c>
      <c r="BP197" s="253" t="str">
        <f>'1'!JC197</f>
        <v/>
      </c>
      <c r="BQ197" s="254">
        <f>'1'!JD197</f>
        <v>0</v>
      </c>
      <c r="BR197" s="255" t="str">
        <f>'1'!JF197</f>
        <v/>
      </c>
      <c r="BS197" s="256">
        <f>'1'!JG197</f>
        <v>0</v>
      </c>
      <c r="BT197" s="253" t="str">
        <f>'1'!JS197</f>
        <v/>
      </c>
      <c r="BU197" s="254">
        <f>'1'!JT197</f>
        <v>0</v>
      </c>
      <c r="BV197" s="255" t="str">
        <f>'1'!JV197</f>
        <v/>
      </c>
      <c r="BW197" s="256">
        <f>'1'!JW197</f>
        <v>0</v>
      </c>
      <c r="BX197" s="253" t="str">
        <f>'1'!KI197</f>
        <v/>
      </c>
      <c r="BY197" s="254">
        <f>'1'!KJ197</f>
        <v>0</v>
      </c>
      <c r="BZ197" s="255" t="str">
        <f>'1'!KL197</f>
        <v/>
      </c>
      <c r="CA197" s="256">
        <f>'1'!KM197</f>
        <v>0</v>
      </c>
      <c r="CB197" s="253" t="str">
        <f>'1'!KY197</f>
        <v/>
      </c>
      <c r="CC197" s="254">
        <f>'1'!KZ197</f>
        <v>0</v>
      </c>
      <c r="CD197" s="255" t="str">
        <f>'1'!LB197</f>
        <v/>
      </c>
      <c r="CE197" s="256">
        <f>'1'!LC197</f>
        <v>0</v>
      </c>
      <c r="CF197" s="256"/>
      <c r="CG197" s="256"/>
      <c r="CH197" s="253" t="str">
        <f t="shared" si="208"/>
        <v/>
      </c>
      <c r="CI197" s="259">
        <f>'1'!HX197</f>
        <v>0</v>
      </c>
      <c r="CJ197" s="259" t="str">
        <f>'1'!HZ197</f>
        <v/>
      </c>
      <c r="CK197" s="261">
        <f>'1'!IA197</f>
        <v>0</v>
      </c>
      <c r="CL197" s="253" t="str">
        <f t="shared" si="209"/>
        <v/>
      </c>
      <c r="CM197" s="259">
        <f>'1'!IN197</f>
        <v>0</v>
      </c>
      <c r="CN197" s="259" t="str">
        <f>'1'!IP197</f>
        <v/>
      </c>
      <c r="CO197" s="261">
        <f>'1'!IQ197</f>
        <v>0</v>
      </c>
      <c r="CP197" s="253" t="str">
        <f t="shared" si="210"/>
        <v/>
      </c>
      <c r="CQ197" s="259">
        <f>'1'!JD197</f>
        <v>0</v>
      </c>
      <c r="CR197" s="259" t="str">
        <f>'1'!JF197</f>
        <v/>
      </c>
      <c r="CS197" s="261">
        <f>'1'!JG197</f>
        <v>0</v>
      </c>
      <c r="CT197" s="253" t="str">
        <f t="shared" si="211"/>
        <v/>
      </c>
      <c r="CU197" s="259">
        <f>'1'!JT197</f>
        <v>0</v>
      </c>
      <c r="CV197" s="259" t="str">
        <f>'1'!JV197</f>
        <v/>
      </c>
      <c r="CW197" s="261">
        <f>'1'!JW197</f>
        <v>0</v>
      </c>
      <c r="CX197" s="253" t="str">
        <f t="shared" si="212"/>
        <v>#REF!</v>
      </c>
      <c r="CY197" s="259">
        <f>'1'!KJ197</f>
        <v>0</v>
      </c>
      <c r="CZ197" s="259" t="str">
        <f>'1'!KL197</f>
        <v/>
      </c>
      <c r="DA197" s="261">
        <f>'1'!KM197</f>
        <v>0</v>
      </c>
      <c r="DB197" s="253" t="str">
        <f t="shared" si="213"/>
        <v>#REF!</v>
      </c>
      <c r="DC197" s="259">
        <f>'1'!KZ197</f>
        <v>0</v>
      </c>
      <c r="DD197" s="259" t="str">
        <f>'1'!LB197</f>
        <v/>
      </c>
      <c r="DE197" s="261">
        <f>'1'!LC197</f>
        <v>0</v>
      </c>
      <c r="DF197" s="253" t="str">
        <f t="shared" si="214"/>
        <v>#REF!</v>
      </c>
      <c r="DG197" s="259" t="str">
        <f t="shared" ref="DG197:DI197" si="786">#REF!</f>
        <v>#REF!</v>
      </c>
      <c r="DH197" s="259" t="str">
        <f t="shared" si="786"/>
        <v>#REF!</v>
      </c>
      <c r="DI197" s="259" t="str">
        <f t="shared" si="786"/>
        <v>#REF!</v>
      </c>
      <c r="DJ197" s="253" t="str">
        <f t="shared" si="216"/>
        <v>#REF!</v>
      </c>
      <c r="DK197" s="259" t="str">
        <f t="shared" ref="DK197:DM197" si="787">#REF!</f>
        <v>#REF!</v>
      </c>
      <c r="DL197" s="259" t="str">
        <f t="shared" si="787"/>
        <v>#REF!</v>
      </c>
      <c r="DM197" s="259" t="str">
        <f t="shared" si="787"/>
        <v>#REF!</v>
      </c>
      <c r="DN197" s="139" t="str">
        <f t="shared" si="218"/>
        <v>#REF!</v>
      </c>
      <c r="DO197" s="259" t="str">
        <f t="shared" ref="DO197:DQ197" si="788">#REF!</f>
        <v>#REF!</v>
      </c>
      <c r="DP197" s="259" t="str">
        <f t="shared" si="788"/>
        <v>#REF!</v>
      </c>
      <c r="DQ197" s="259" t="str">
        <f t="shared" si="788"/>
        <v>#REF!</v>
      </c>
      <c r="DR197" s="139" t="str">
        <f t="shared" si="220"/>
        <v>#REF!</v>
      </c>
      <c r="DS197" s="259" t="str">
        <f t="shared" si="13"/>
        <v>#REF!</v>
      </c>
      <c r="DT197" s="259" t="str">
        <f t="shared" ref="DT197:DU197" si="789">#REF!</f>
        <v>#REF!</v>
      </c>
      <c r="DU197" s="259" t="str">
        <f t="shared" si="789"/>
        <v>#REF!</v>
      </c>
    </row>
    <row r="198" ht="15.75" customHeight="1">
      <c r="A198" s="228">
        <f>'1'!A198</f>
        <v>46296</v>
      </c>
      <c r="B198" s="229" t="str">
        <f>'1'!B198</f>
        <v>木</v>
      </c>
      <c r="C198" s="232">
        <f>'1'!C198</f>
        <v>0</v>
      </c>
      <c r="D198" s="233">
        <f>'1'!G198</f>
        <v>1</v>
      </c>
      <c r="E198" s="27">
        <f>'1'!H198</f>
        <v>0</v>
      </c>
      <c r="F198" s="230" t="str">
        <f>'1'!J198</f>
        <v/>
      </c>
      <c r="G198" s="230" t="str">
        <f>'1'!K198</f>
        <v/>
      </c>
      <c r="H198" s="236">
        <f>'1'!W198</f>
        <v>1</v>
      </c>
      <c r="I198" s="39">
        <f>'1'!X198</f>
        <v>0</v>
      </c>
      <c r="J198" s="231" t="str">
        <f>'1'!Z198</f>
        <v/>
      </c>
      <c r="K198" s="231" t="str">
        <f>'1'!AA198</f>
        <v/>
      </c>
      <c r="L198" s="233">
        <f>'1'!AM198</f>
        <v>2</v>
      </c>
      <c r="M198" s="27">
        <f>'1'!AN198</f>
        <v>0</v>
      </c>
      <c r="N198" s="230" t="str">
        <f>'1'!AP198</f>
        <v/>
      </c>
      <c r="O198" s="230" t="str">
        <f>'1'!AQ198</f>
        <v/>
      </c>
      <c r="P198" s="236">
        <f>'1'!BC198</f>
        <v>4</v>
      </c>
      <c r="Q198" s="39">
        <f>'1'!BD198</f>
        <v>0</v>
      </c>
      <c r="R198" s="231" t="str">
        <f>'1'!BF198</f>
        <v/>
      </c>
      <c r="S198" s="231" t="str">
        <f>'1'!BG198</f>
        <v/>
      </c>
      <c r="T198" s="233">
        <f>'1'!BS198</f>
        <v>4</v>
      </c>
      <c r="U198" s="27">
        <f>'1'!BT198</f>
        <v>0</v>
      </c>
      <c r="V198" s="230" t="str">
        <f>'1'!BV198</f>
        <v/>
      </c>
      <c r="W198" s="230" t="str">
        <f>'1'!BW198</f>
        <v/>
      </c>
      <c r="X198" s="236">
        <f>'1'!CI198</f>
        <v>2</v>
      </c>
      <c r="Y198" s="39">
        <f>'1'!CJ198</f>
        <v>0</v>
      </c>
      <c r="Z198" s="231" t="str">
        <f>'1'!CL198</f>
        <v/>
      </c>
      <c r="AA198" s="231" t="str">
        <f>'1'!CM198</f>
        <v/>
      </c>
      <c r="AB198" s="233">
        <f>'1'!CY198</f>
        <v>2</v>
      </c>
      <c r="AC198" s="27">
        <f>'1'!CZ198</f>
        <v>0</v>
      </c>
      <c r="AD198" s="226" t="str">
        <f>'1'!DB198</f>
        <v/>
      </c>
      <c r="AE198" s="230" t="str">
        <f>'1'!DC198</f>
        <v/>
      </c>
      <c r="AF198" s="236">
        <f>'1'!DO198</f>
        <v>2</v>
      </c>
      <c r="AG198" s="39">
        <f>'1'!DP198</f>
        <v>0</v>
      </c>
      <c r="AH198" s="231" t="str">
        <f>'1'!DR198</f>
        <v/>
      </c>
      <c r="AI198" s="231" t="str">
        <f>'1'!DS198</f>
        <v/>
      </c>
      <c r="AJ198" s="233">
        <f>'1'!EE198</f>
        <v>5</v>
      </c>
      <c r="AK198" s="27">
        <f>'1'!EF198</f>
        <v>0</v>
      </c>
      <c r="AL198" s="230" t="str">
        <f>'1'!EH198</f>
        <v/>
      </c>
      <c r="AM198" s="230" t="str">
        <f>'1'!EI198</f>
        <v/>
      </c>
      <c r="AN198" s="236">
        <f>'1'!EU198</f>
        <v>19</v>
      </c>
      <c r="AO198" s="39">
        <f>'1'!EV198</f>
        <v>0</v>
      </c>
      <c r="AP198" s="231" t="str">
        <f>'1'!EX198</f>
        <v/>
      </c>
      <c r="AQ198" s="231" t="str">
        <f>'1'!EY198</f>
        <v/>
      </c>
      <c r="AR198" s="233">
        <f>'1'!FK198</f>
        <v>4</v>
      </c>
      <c r="AS198" s="27">
        <f>'1'!FL198</f>
        <v>0</v>
      </c>
      <c r="AT198" s="230" t="str">
        <f>'1'!FN198</f>
        <v/>
      </c>
      <c r="AU198" s="230" t="str">
        <f>'1'!FO198</f>
        <v/>
      </c>
      <c r="AV198" s="236">
        <f>'1'!GA198</f>
        <v>2</v>
      </c>
      <c r="AW198" s="39">
        <f>'1'!GB198</f>
        <v>0</v>
      </c>
      <c r="AX198" s="231" t="str">
        <f>'1'!GD198</f>
        <v/>
      </c>
      <c r="AY198" s="231" t="str">
        <f>'1'!GE198</f>
        <v/>
      </c>
      <c r="AZ198" s="233">
        <f>'1'!GQ198</f>
        <v>3</v>
      </c>
      <c r="BA198" s="27">
        <f>'1'!GR198</f>
        <v>0</v>
      </c>
      <c r="BB198" s="230" t="str">
        <f>'1'!GT198</f>
        <v/>
      </c>
      <c r="BC198" s="230" t="str">
        <f>'1'!GU198</f>
        <v/>
      </c>
      <c r="BD198" s="236">
        <f>'1'!HG198</f>
        <v>5</v>
      </c>
      <c r="BE198" s="39">
        <f>'1'!HH198</f>
        <v>0</v>
      </c>
      <c r="BF198" s="231" t="str">
        <f>'1'!HJ198</f>
        <v/>
      </c>
      <c r="BG198" s="231" t="str">
        <f>'1'!HK198</f>
        <v/>
      </c>
      <c r="BH198" s="233" t="str">
        <f>'1'!HW198</f>
        <v/>
      </c>
      <c r="BI198" s="27">
        <f>'1'!HX198</f>
        <v>0</v>
      </c>
      <c r="BJ198" s="230" t="str">
        <f>'1'!HZ198</f>
        <v/>
      </c>
      <c r="BK198" s="230" t="str">
        <f>'1'!IA198</f>
        <v/>
      </c>
      <c r="BL198" s="236" t="str">
        <f>'1'!IM198</f>
        <v/>
      </c>
      <c r="BM198" s="39">
        <f>'1'!IN198</f>
        <v>0</v>
      </c>
      <c r="BN198" s="231" t="str">
        <f>'1'!IP198</f>
        <v/>
      </c>
      <c r="BO198" s="231" t="str">
        <f>'1'!IQ198</f>
        <v/>
      </c>
      <c r="BP198" s="233" t="str">
        <f>'1'!JC198</f>
        <v/>
      </c>
      <c r="BQ198" s="27">
        <f>'1'!JD198</f>
        <v>0</v>
      </c>
      <c r="BR198" s="230" t="str">
        <f>'1'!JF198</f>
        <v/>
      </c>
      <c r="BS198" s="230" t="str">
        <f>'1'!JG198</f>
        <v/>
      </c>
      <c r="BT198" s="236" t="str">
        <f>'1'!JS198</f>
        <v/>
      </c>
      <c r="BU198" s="39">
        <f>'1'!JT198</f>
        <v>0</v>
      </c>
      <c r="BV198" s="231" t="str">
        <f>'1'!JV198</f>
        <v/>
      </c>
      <c r="BW198" s="231" t="str">
        <f>'1'!JW198</f>
        <v/>
      </c>
      <c r="BX198" s="233" t="str">
        <f>'1'!KI198</f>
        <v/>
      </c>
      <c r="BY198" s="27">
        <f>'1'!KJ198</f>
        <v>0</v>
      </c>
      <c r="BZ198" s="230" t="str">
        <f>'1'!KL198</f>
        <v/>
      </c>
      <c r="CA198" s="230" t="str">
        <f>'1'!KM198</f>
        <v/>
      </c>
      <c r="CB198" s="236" t="str">
        <f>'1'!KY198</f>
        <v/>
      </c>
      <c r="CC198" s="39">
        <f>'1'!KZ198</f>
        <v>0</v>
      </c>
      <c r="CD198" s="231" t="str">
        <f>'1'!LB198</f>
        <v/>
      </c>
      <c r="CE198" s="231" t="str">
        <f>'1'!LC198</f>
        <v/>
      </c>
      <c r="CF198" s="231"/>
      <c r="CG198" s="231"/>
      <c r="CH198" s="233" t="str">
        <f t="shared" si="208"/>
        <v/>
      </c>
      <c r="CI198" s="24">
        <f>'1'!HX198</f>
        <v>0</v>
      </c>
      <c r="CJ198" s="24" t="str">
        <f>'1'!HZ198</f>
        <v/>
      </c>
      <c r="CK198" s="24" t="str">
        <f>'1'!IA198</f>
        <v/>
      </c>
      <c r="CL198" s="236" t="str">
        <f t="shared" si="209"/>
        <v/>
      </c>
      <c r="CM198" s="36">
        <f>'1'!IN198</f>
        <v>0</v>
      </c>
      <c r="CN198" s="36" t="str">
        <f>'1'!IP198</f>
        <v/>
      </c>
      <c r="CO198" s="36" t="str">
        <f>'1'!IQ198</f>
        <v/>
      </c>
      <c r="CP198" s="233" t="str">
        <f t="shared" si="210"/>
        <v/>
      </c>
      <c r="CQ198" s="24">
        <f>'1'!JD198</f>
        <v>0</v>
      </c>
      <c r="CR198" s="24" t="str">
        <f>'1'!JF198</f>
        <v/>
      </c>
      <c r="CS198" s="24" t="str">
        <f>'1'!JG198</f>
        <v/>
      </c>
      <c r="CT198" s="236" t="str">
        <f t="shared" si="211"/>
        <v/>
      </c>
      <c r="CU198" s="36">
        <f>'1'!JT198</f>
        <v>0</v>
      </c>
      <c r="CV198" s="36" t="str">
        <f>'1'!JV198</f>
        <v/>
      </c>
      <c r="CW198" s="36" t="str">
        <f>'1'!JW198</f>
        <v/>
      </c>
      <c r="CX198" s="233" t="str">
        <f t="shared" si="212"/>
        <v>#REF!</v>
      </c>
      <c r="CY198" s="24">
        <f>'1'!KJ198</f>
        <v>0</v>
      </c>
      <c r="CZ198" s="24" t="str">
        <f>'1'!KL198</f>
        <v/>
      </c>
      <c r="DA198" s="24" t="str">
        <f>'1'!KM198</f>
        <v/>
      </c>
      <c r="DB198" s="236" t="str">
        <f t="shared" si="213"/>
        <v>#REF!</v>
      </c>
      <c r="DC198" s="36">
        <f>'1'!KZ198</f>
        <v>0</v>
      </c>
      <c r="DD198" s="36" t="str">
        <f>'1'!LB198</f>
        <v/>
      </c>
      <c r="DE198" s="36" t="str">
        <f>'1'!LC198</f>
        <v/>
      </c>
      <c r="DF198" s="233" t="str">
        <f t="shared" si="214"/>
        <v>#REF!</v>
      </c>
      <c r="DG198" s="24" t="str">
        <f t="shared" ref="DG198:DI198" si="790">#REF!</f>
        <v>#REF!</v>
      </c>
      <c r="DH198" s="24" t="str">
        <f t="shared" si="790"/>
        <v>#REF!</v>
      </c>
      <c r="DI198" s="24" t="str">
        <f t="shared" si="790"/>
        <v>#REF!</v>
      </c>
      <c r="DJ198" s="236" t="str">
        <f t="shared" si="216"/>
        <v>#REF!</v>
      </c>
      <c r="DK198" s="36" t="str">
        <f t="shared" ref="DK198:DM198" si="791">#REF!</f>
        <v>#REF!</v>
      </c>
      <c r="DL198" s="36" t="str">
        <f t="shared" si="791"/>
        <v>#REF!</v>
      </c>
      <c r="DM198" s="36" t="str">
        <f t="shared" si="791"/>
        <v>#REF!</v>
      </c>
      <c r="DN198" s="159" t="str">
        <f t="shared" si="218"/>
        <v>#REF!</v>
      </c>
      <c r="DO198" s="24" t="str">
        <f t="shared" ref="DO198:DQ198" si="792">#REF!</f>
        <v>#REF!</v>
      </c>
      <c r="DP198" s="24" t="str">
        <f t="shared" si="792"/>
        <v>#REF!</v>
      </c>
      <c r="DQ198" s="24" t="str">
        <f t="shared" si="792"/>
        <v>#REF!</v>
      </c>
      <c r="DR198" s="209" t="str">
        <f t="shared" si="220"/>
        <v>#REF!</v>
      </c>
      <c r="DS198" s="210" t="str">
        <f t="shared" si="13"/>
        <v>#REF!</v>
      </c>
      <c r="DT198" s="210" t="str">
        <f t="shared" ref="DT198:DU198" si="793">#REF!</f>
        <v>#REF!</v>
      </c>
      <c r="DU198" s="210" t="str">
        <f t="shared" si="793"/>
        <v>#REF!</v>
      </c>
    </row>
    <row r="199" ht="15.75" customHeight="1">
      <c r="A199" s="228">
        <f>'1'!A199</f>
        <v>46297</v>
      </c>
      <c r="B199" s="229" t="str">
        <f>'1'!B199</f>
        <v>金</v>
      </c>
      <c r="C199" s="232">
        <f>'1'!C199</f>
        <v>0</v>
      </c>
      <c r="D199" s="233">
        <f>'1'!G199</f>
        <v>1</v>
      </c>
      <c r="E199" s="27">
        <f>'1'!H199</f>
        <v>0</v>
      </c>
      <c r="F199" s="230" t="str">
        <f>'1'!J199</f>
        <v/>
      </c>
      <c r="G199" s="230" t="str">
        <f>'1'!K199</f>
        <v/>
      </c>
      <c r="H199" s="236">
        <f>'1'!W199</f>
        <v>1</v>
      </c>
      <c r="I199" s="39">
        <f>'1'!X199</f>
        <v>0</v>
      </c>
      <c r="J199" s="231" t="str">
        <f>'1'!Z199</f>
        <v/>
      </c>
      <c r="K199" s="231" t="str">
        <f>'1'!AA199</f>
        <v/>
      </c>
      <c r="L199" s="233">
        <f>'1'!AM199</f>
        <v>2</v>
      </c>
      <c r="M199" s="27">
        <f>'1'!AN199</f>
        <v>0</v>
      </c>
      <c r="N199" s="230" t="str">
        <f>'1'!AP199</f>
        <v/>
      </c>
      <c r="O199" s="230" t="str">
        <f>'1'!AQ199</f>
        <v/>
      </c>
      <c r="P199" s="236">
        <f>'1'!BC199</f>
        <v>4</v>
      </c>
      <c r="Q199" s="39">
        <f>'1'!BD199</f>
        <v>0</v>
      </c>
      <c r="R199" s="231" t="str">
        <f>'1'!BF199</f>
        <v/>
      </c>
      <c r="S199" s="231" t="str">
        <f>'1'!BG199</f>
        <v/>
      </c>
      <c r="T199" s="233">
        <f>'1'!BS199</f>
        <v>4</v>
      </c>
      <c r="U199" s="27">
        <f>'1'!BT199</f>
        <v>0</v>
      </c>
      <c r="V199" s="230" t="str">
        <f>'1'!BV199</f>
        <v/>
      </c>
      <c r="W199" s="230" t="str">
        <f>'1'!BW199</f>
        <v/>
      </c>
      <c r="X199" s="236">
        <f>'1'!CI199</f>
        <v>2</v>
      </c>
      <c r="Y199" s="39">
        <f>'1'!CJ199</f>
        <v>0</v>
      </c>
      <c r="Z199" s="231" t="str">
        <f>'1'!CL199</f>
        <v/>
      </c>
      <c r="AA199" s="231" t="str">
        <f>'1'!CM199</f>
        <v/>
      </c>
      <c r="AB199" s="233">
        <f>'1'!CY199</f>
        <v>2</v>
      </c>
      <c r="AC199" s="27">
        <f>'1'!CZ199</f>
        <v>0</v>
      </c>
      <c r="AD199" s="226" t="str">
        <f>'1'!DB199</f>
        <v/>
      </c>
      <c r="AE199" s="230" t="str">
        <f>'1'!DC199</f>
        <v/>
      </c>
      <c r="AF199" s="236">
        <f>'1'!DO199</f>
        <v>2</v>
      </c>
      <c r="AG199" s="39">
        <f>'1'!DP199</f>
        <v>0</v>
      </c>
      <c r="AH199" s="231" t="str">
        <f>'1'!DR199</f>
        <v/>
      </c>
      <c r="AI199" s="231" t="str">
        <f>'1'!DS199</f>
        <v/>
      </c>
      <c r="AJ199" s="233">
        <f>'1'!EE199</f>
        <v>5</v>
      </c>
      <c r="AK199" s="27">
        <f>'1'!EF199</f>
        <v>0</v>
      </c>
      <c r="AL199" s="230" t="str">
        <f>'1'!EH199</f>
        <v/>
      </c>
      <c r="AM199" s="230" t="str">
        <f>'1'!EI199</f>
        <v/>
      </c>
      <c r="AN199" s="236">
        <f>'1'!EU199</f>
        <v>19</v>
      </c>
      <c r="AO199" s="39">
        <f>'1'!EV199</f>
        <v>0</v>
      </c>
      <c r="AP199" s="231" t="str">
        <f>'1'!EX199</f>
        <v/>
      </c>
      <c r="AQ199" s="231" t="str">
        <f>'1'!EY199</f>
        <v/>
      </c>
      <c r="AR199" s="233">
        <f>'1'!FK199</f>
        <v>4</v>
      </c>
      <c r="AS199" s="27">
        <f>'1'!FL199</f>
        <v>0</v>
      </c>
      <c r="AT199" s="230" t="str">
        <f>'1'!FN199</f>
        <v/>
      </c>
      <c r="AU199" s="230" t="str">
        <f>'1'!FO199</f>
        <v/>
      </c>
      <c r="AV199" s="236">
        <f>'1'!GA199</f>
        <v>2</v>
      </c>
      <c r="AW199" s="39">
        <f>'1'!GB199</f>
        <v>0</v>
      </c>
      <c r="AX199" s="231" t="str">
        <f>'1'!GD199</f>
        <v/>
      </c>
      <c r="AY199" s="231" t="str">
        <f>'1'!GE199</f>
        <v/>
      </c>
      <c r="AZ199" s="233">
        <f>'1'!GQ199</f>
        <v>3</v>
      </c>
      <c r="BA199" s="27">
        <f>'1'!GR199</f>
        <v>0</v>
      </c>
      <c r="BB199" s="230" t="str">
        <f>'1'!GT199</f>
        <v/>
      </c>
      <c r="BC199" s="230" t="str">
        <f>'1'!GU199</f>
        <v/>
      </c>
      <c r="BD199" s="236">
        <f>'1'!HG199</f>
        <v>5</v>
      </c>
      <c r="BE199" s="39">
        <f>'1'!HH199</f>
        <v>0</v>
      </c>
      <c r="BF199" s="231" t="str">
        <f>'1'!HJ199</f>
        <v/>
      </c>
      <c r="BG199" s="231" t="str">
        <f>'1'!HK199</f>
        <v/>
      </c>
      <c r="BH199" s="233" t="str">
        <f>'1'!HW199</f>
        <v/>
      </c>
      <c r="BI199" s="27">
        <f>'1'!HX199</f>
        <v>0</v>
      </c>
      <c r="BJ199" s="230" t="str">
        <f>'1'!HZ199</f>
        <v/>
      </c>
      <c r="BK199" s="230" t="str">
        <f>'1'!IA199</f>
        <v/>
      </c>
      <c r="BL199" s="236" t="str">
        <f>'1'!IM199</f>
        <v/>
      </c>
      <c r="BM199" s="39">
        <f>'1'!IN199</f>
        <v>0</v>
      </c>
      <c r="BN199" s="231" t="str">
        <f>'1'!IP199</f>
        <v/>
      </c>
      <c r="BO199" s="231" t="str">
        <f>'1'!IQ199</f>
        <v/>
      </c>
      <c r="BP199" s="233" t="str">
        <f>'1'!JC199</f>
        <v/>
      </c>
      <c r="BQ199" s="27">
        <f>'1'!JD199</f>
        <v>0</v>
      </c>
      <c r="BR199" s="230" t="str">
        <f>'1'!JF199</f>
        <v/>
      </c>
      <c r="BS199" s="230" t="str">
        <f>'1'!JG199</f>
        <v/>
      </c>
      <c r="BT199" s="236" t="str">
        <f>'1'!JS199</f>
        <v/>
      </c>
      <c r="BU199" s="39">
        <f>'1'!JT199</f>
        <v>0</v>
      </c>
      <c r="BV199" s="231" t="str">
        <f>'1'!JV199</f>
        <v/>
      </c>
      <c r="BW199" s="231" t="str">
        <f>'1'!JW199</f>
        <v/>
      </c>
      <c r="BX199" s="233" t="str">
        <f>'1'!KI199</f>
        <v/>
      </c>
      <c r="BY199" s="27">
        <f>'1'!KJ199</f>
        <v>0</v>
      </c>
      <c r="BZ199" s="230" t="str">
        <f>'1'!KL199</f>
        <v/>
      </c>
      <c r="CA199" s="230" t="str">
        <f>'1'!KM199</f>
        <v/>
      </c>
      <c r="CB199" s="236" t="str">
        <f>'1'!KY199</f>
        <v/>
      </c>
      <c r="CC199" s="39">
        <f>'1'!KZ199</f>
        <v>0</v>
      </c>
      <c r="CD199" s="231" t="str">
        <f>'1'!LB199</f>
        <v/>
      </c>
      <c r="CE199" s="231" t="str">
        <f>'1'!LC199</f>
        <v/>
      </c>
      <c r="CF199" s="231"/>
      <c r="CG199" s="231"/>
      <c r="CH199" s="233" t="str">
        <f t="shared" si="208"/>
        <v/>
      </c>
      <c r="CI199" s="24">
        <f>'1'!HX199</f>
        <v>0</v>
      </c>
      <c r="CJ199" s="24" t="str">
        <f>'1'!HZ199</f>
        <v/>
      </c>
      <c r="CK199" s="24" t="str">
        <f>'1'!IA199</f>
        <v/>
      </c>
      <c r="CL199" s="236" t="str">
        <f t="shared" si="209"/>
        <v/>
      </c>
      <c r="CM199" s="36">
        <f>'1'!IN199</f>
        <v>0</v>
      </c>
      <c r="CN199" s="36" t="str">
        <f>'1'!IP199</f>
        <v/>
      </c>
      <c r="CO199" s="36" t="str">
        <f>'1'!IQ199</f>
        <v/>
      </c>
      <c r="CP199" s="233" t="str">
        <f t="shared" si="210"/>
        <v/>
      </c>
      <c r="CQ199" s="24">
        <f>'1'!JD199</f>
        <v>0</v>
      </c>
      <c r="CR199" s="24" t="str">
        <f>'1'!JF199</f>
        <v/>
      </c>
      <c r="CS199" s="24" t="str">
        <f>'1'!JG199</f>
        <v/>
      </c>
      <c r="CT199" s="236" t="str">
        <f t="shared" si="211"/>
        <v/>
      </c>
      <c r="CU199" s="36">
        <f>'1'!JT199</f>
        <v>0</v>
      </c>
      <c r="CV199" s="36" t="str">
        <f>'1'!JV199</f>
        <v/>
      </c>
      <c r="CW199" s="36" t="str">
        <f>'1'!JW199</f>
        <v/>
      </c>
      <c r="CX199" s="233" t="str">
        <f t="shared" si="212"/>
        <v>#REF!</v>
      </c>
      <c r="CY199" s="24">
        <f>'1'!KJ199</f>
        <v>0</v>
      </c>
      <c r="CZ199" s="24" t="str">
        <f>'1'!KL199</f>
        <v/>
      </c>
      <c r="DA199" s="24" t="str">
        <f>'1'!KM199</f>
        <v/>
      </c>
      <c r="DB199" s="236" t="str">
        <f t="shared" si="213"/>
        <v>#REF!</v>
      </c>
      <c r="DC199" s="36">
        <f>'1'!KZ199</f>
        <v>0</v>
      </c>
      <c r="DD199" s="36" t="str">
        <f>'1'!LB199</f>
        <v/>
      </c>
      <c r="DE199" s="36" t="str">
        <f>'1'!LC199</f>
        <v/>
      </c>
      <c r="DF199" s="233" t="str">
        <f t="shared" si="214"/>
        <v>#REF!</v>
      </c>
      <c r="DG199" s="24" t="str">
        <f t="shared" ref="DG199:DI199" si="794">#REF!</f>
        <v>#REF!</v>
      </c>
      <c r="DH199" s="24" t="str">
        <f t="shared" si="794"/>
        <v>#REF!</v>
      </c>
      <c r="DI199" s="24" t="str">
        <f t="shared" si="794"/>
        <v>#REF!</v>
      </c>
      <c r="DJ199" s="236" t="str">
        <f t="shared" si="216"/>
        <v>#REF!</v>
      </c>
      <c r="DK199" s="36" t="str">
        <f t="shared" ref="DK199:DM199" si="795">#REF!</f>
        <v>#REF!</v>
      </c>
      <c r="DL199" s="36" t="str">
        <f t="shared" si="795"/>
        <v>#REF!</v>
      </c>
      <c r="DM199" s="36" t="str">
        <f t="shared" si="795"/>
        <v>#REF!</v>
      </c>
      <c r="DN199" s="159" t="str">
        <f t="shared" si="218"/>
        <v>#REF!</v>
      </c>
      <c r="DO199" s="24" t="str">
        <f t="shared" ref="DO199:DQ199" si="796">#REF!</f>
        <v>#REF!</v>
      </c>
      <c r="DP199" s="24" t="str">
        <f t="shared" si="796"/>
        <v>#REF!</v>
      </c>
      <c r="DQ199" s="24" t="str">
        <f t="shared" si="796"/>
        <v>#REF!</v>
      </c>
      <c r="DR199" s="209" t="str">
        <f t="shared" si="220"/>
        <v>#REF!</v>
      </c>
      <c r="DS199" s="210" t="str">
        <f t="shared" si="13"/>
        <v>#REF!</v>
      </c>
      <c r="DT199" s="210" t="str">
        <f t="shared" ref="DT199:DU199" si="797">#REF!</f>
        <v>#REF!</v>
      </c>
      <c r="DU199" s="210" t="str">
        <f t="shared" si="797"/>
        <v>#REF!</v>
      </c>
    </row>
    <row r="200" ht="15.75" customHeight="1">
      <c r="A200" s="228">
        <f>'1'!A200</f>
        <v>46298</v>
      </c>
      <c r="B200" s="229" t="str">
        <f>'1'!B200</f>
        <v>土</v>
      </c>
      <c r="C200" s="232">
        <f>'1'!C200</f>
        <v>0</v>
      </c>
      <c r="D200" s="233">
        <f>'1'!G200</f>
        <v>1</v>
      </c>
      <c r="E200" s="27">
        <f>'1'!H200</f>
        <v>0</v>
      </c>
      <c r="F200" s="230" t="str">
        <f>'1'!J200</f>
        <v/>
      </c>
      <c r="G200" s="230" t="str">
        <f>'1'!K200</f>
        <v/>
      </c>
      <c r="H200" s="236">
        <f>'1'!W200</f>
        <v>1</v>
      </c>
      <c r="I200" s="39">
        <f>'1'!X200</f>
        <v>0</v>
      </c>
      <c r="J200" s="231" t="str">
        <f>'1'!Z200</f>
        <v/>
      </c>
      <c r="K200" s="231" t="str">
        <f>'1'!AA200</f>
        <v/>
      </c>
      <c r="L200" s="233">
        <f>'1'!AM200</f>
        <v>2</v>
      </c>
      <c r="M200" s="27">
        <f>'1'!AN200</f>
        <v>0</v>
      </c>
      <c r="N200" s="230" t="str">
        <f>'1'!AP200</f>
        <v/>
      </c>
      <c r="O200" s="230" t="str">
        <f>'1'!AQ200</f>
        <v/>
      </c>
      <c r="P200" s="236">
        <f>'1'!BC200</f>
        <v>4</v>
      </c>
      <c r="Q200" s="39">
        <f>'1'!BD200</f>
        <v>0</v>
      </c>
      <c r="R200" s="231" t="str">
        <f>'1'!BF200</f>
        <v/>
      </c>
      <c r="S200" s="231" t="str">
        <f>'1'!BG200</f>
        <v/>
      </c>
      <c r="T200" s="233">
        <f>'1'!BS200</f>
        <v>4</v>
      </c>
      <c r="U200" s="27">
        <f>'1'!BT200</f>
        <v>0</v>
      </c>
      <c r="V200" s="230" t="str">
        <f>'1'!BV200</f>
        <v/>
      </c>
      <c r="W200" s="230" t="str">
        <f>'1'!BW200</f>
        <v/>
      </c>
      <c r="X200" s="236">
        <f>'1'!CI200</f>
        <v>2</v>
      </c>
      <c r="Y200" s="39">
        <f>'1'!CJ200</f>
        <v>0</v>
      </c>
      <c r="Z200" s="231" t="str">
        <f>'1'!CL200</f>
        <v/>
      </c>
      <c r="AA200" s="231" t="str">
        <f>'1'!CM200</f>
        <v/>
      </c>
      <c r="AB200" s="233">
        <f>'1'!CY200</f>
        <v>2</v>
      </c>
      <c r="AC200" s="27">
        <f>'1'!CZ200</f>
        <v>0</v>
      </c>
      <c r="AD200" s="226" t="str">
        <f>'1'!DB200</f>
        <v/>
      </c>
      <c r="AE200" s="230" t="str">
        <f>'1'!DC200</f>
        <v/>
      </c>
      <c r="AF200" s="236">
        <f>'1'!DO200</f>
        <v>2</v>
      </c>
      <c r="AG200" s="39">
        <f>'1'!DP200</f>
        <v>0</v>
      </c>
      <c r="AH200" s="231" t="str">
        <f>'1'!DR200</f>
        <v/>
      </c>
      <c r="AI200" s="231" t="str">
        <f>'1'!DS200</f>
        <v/>
      </c>
      <c r="AJ200" s="233">
        <f>'1'!EE200</f>
        <v>5</v>
      </c>
      <c r="AK200" s="27">
        <f>'1'!EF200</f>
        <v>0</v>
      </c>
      <c r="AL200" s="230" t="str">
        <f>'1'!EH200</f>
        <v/>
      </c>
      <c r="AM200" s="230" t="str">
        <f>'1'!EI200</f>
        <v/>
      </c>
      <c r="AN200" s="236">
        <f>'1'!EU200</f>
        <v>19</v>
      </c>
      <c r="AO200" s="39">
        <f>'1'!EV200</f>
        <v>0</v>
      </c>
      <c r="AP200" s="231" t="str">
        <f>'1'!EX200</f>
        <v/>
      </c>
      <c r="AQ200" s="231" t="str">
        <f>'1'!EY200</f>
        <v/>
      </c>
      <c r="AR200" s="233">
        <f>'1'!FK200</f>
        <v>4</v>
      </c>
      <c r="AS200" s="27">
        <f>'1'!FL200</f>
        <v>0</v>
      </c>
      <c r="AT200" s="230" t="str">
        <f>'1'!FN200</f>
        <v/>
      </c>
      <c r="AU200" s="230" t="str">
        <f>'1'!FO200</f>
        <v/>
      </c>
      <c r="AV200" s="236">
        <f>'1'!GA200</f>
        <v>2</v>
      </c>
      <c r="AW200" s="39">
        <f>'1'!GB200</f>
        <v>0</v>
      </c>
      <c r="AX200" s="231" t="str">
        <f>'1'!GD200</f>
        <v/>
      </c>
      <c r="AY200" s="231" t="str">
        <f>'1'!GE200</f>
        <v/>
      </c>
      <c r="AZ200" s="233">
        <f>'1'!GQ200</f>
        <v>3</v>
      </c>
      <c r="BA200" s="27">
        <f>'1'!GR200</f>
        <v>0</v>
      </c>
      <c r="BB200" s="230" t="str">
        <f>'1'!GT200</f>
        <v/>
      </c>
      <c r="BC200" s="230" t="str">
        <f>'1'!GU200</f>
        <v/>
      </c>
      <c r="BD200" s="236">
        <f>'1'!HG200</f>
        <v>5</v>
      </c>
      <c r="BE200" s="39">
        <f>'1'!HH200</f>
        <v>0</v>
      </c>
      <c r="BF200" s="231" t="str">
        <f>'1'!HJ200</f>
        <v/>
      </c>
      <c r="BG200" s="231" t="str">
        <f>'1'!HK200</f>
        <v/>
      </c>
      <c r="BH200" s="233" t="str">
        <f>'1'!HW200</f>
        <v/>
      </c>
      <c r="BI200" s="27">
        <f>'1'!HX200</f>
        <v>0</v>
      </c>
      <c r="BJ200" s="230" t="str">
        <f>'1'!HZ200</f>
        <v/>
      </c>
      <c r="BK200" s="230" t="str">
        <f>'1'!IA200</f>
        <v/>
      </c>
      <c r="BL200" s="236" t="str">
        <f>'1'!IM200</f>
        <v/>
      </c>
      <c r="BM200" s="39">
        <f>'1'!IN200</f>
        <v>0</v>
      </c>
      <c r="BN200" s="231" t="str">
        <f>'1'!IP200</f>
        <v/>
      </c>
      <c r="BO200" s="231" t="str">
        <f>'1'!IQ200</f>
        <v/>
      </c>
      <c r="BP200" s="233" t="str">
        <f>'1'!JC200</f>
        <v/>
      </c>
      <c r="BQ200" s="27">
        <f>'1'!JD200</f>
        <v>0</v>
      </c>
      <c r="BR200" s="230" t="str">
        <f>'1'!JF200</f>
        <v/>
      </c>
      <c r="BS200" s="230" t="str">
        <f>'1'!JG200</f>
        <v/>
      </c>
      <c r="BT200" s="236" t="str">
        <f>'1'!JS200</f>
        <v/>
      </c>
      <c r="BU200" s="39">
        <f>'1'!JT200</f>
        <v>0</v>
      </c>
      <c r="BV200" s="231" t="str">
        <f>'1'!JV200</f>
        <v/>
      </c>
      <c r="BW200" s="231" t="str">
        <f>'1'!JW200</f>
        <v/>
      </c>
      <c r="BX200" s="233" t="str">
        <f>'1'!KI200</f>
        <v/>
      </c>
      <c r="BY200" s="27">
        <f>'1'!KJ200</f>
        <v>0</v>
      </c>
      <c r="BZ200" s="230" t="str">
        <f>'1'!KL200</f>
        <v/>
      </c>
      <c r="CA200" s="230" t="str">
        <f>'1'!KM200</f>
        <v/>
      </c>
      <c r="CB200" s="236" t="str">
        <f>'1'!KY200</f>
        <v/>
      </c>
      <c r="CC200" s="39">
        <f>'1'!KZ200</f>
        <v>0</v>
      </c>
      <c r="CD200" s="231" t="str">
        <f>'1'!LB200</f>
        <v/>
      </c>
      <c r="CE200" s="231" t="str">
        <f>'1'!LC200</f>
        <v/>
      </c>
      <c r="CF200" s="231"/>
      <c r="CG200" s="231"/>
      <c r="CH200" s="233" t="str">
        <f t="shared" si="208"/>
        <v/>
      </c>
      <c r="CI200" s="24">
        <f>'1'!HX200</f>
        <v>0</v>
      </c>
      <c r="CJ200" s="24" t="str">
        <f>'1'!HZ200</f>
        <v/>
      </c>
      <c r="CK200" s="24" t="str">
        <f>'1'!IA200</f>
        <v/>
      </c>
      <c r="CL200" s="236" t="str">
        <f t="shared" si="209"/>
        <v/>
      </c>
      <c r="CM200" s="36">
        <f>'1'!IN200</f>
        <v>0</v>
      </c>
      <c r="CN200" s="36" t="str">
        <f>'1'!IP200</f>
        <v/>
      </c>
      <c r="CO200" s="36" t="str">
        <f>'1'!IQ200</f>
        <v/>
      </c>
      <c r="CP200" s="233" t="str">
        <f t="shared" si="210"/>
        <v/>
      </c>
      <c r="CQ200" s="24">
        <f>'1'!JD200</f>
        <v>0</v>
      </c>
      <c r="CR200" s="24" t="str">
        <f>'1'!JF200</f>
        <v/>
      </c>
      <c r="CS200" s="24" t="str">
        <f>'1'!JG200</f>
        <v/>
      </c>
      <c r="CT200" s="236" t="str">
        <f t="shared" si="211"/>
        <v/>
      </c>
      <c r="CU200" s="36">
        <f>'1'!JT200</f>
        <v>0</v>
      </c>
      <c r="CV200" s="36" t="str">
        <f>'1'!JV200</f>
        <v/>
      </c>
      <c r="CW200" s="36" t="str">
        <f>'1'!JW200</f>
        <v/>
      </c>
      <c r="CX200" s="233" t="str">
        <f t="shared" si="212"/>
        <v>#REF!</v>
      </c>
      <c r="CY200" s="24">
        <f>'1'!KJ200</f>
        <v>0</v>
      </c>
      <c r="CZ200" s="24" t="str">
        <f>'1'!KL200</f>
        <v/>
      </c>
      <c r="DA200" s="24" t="str">
        <f>'1'!KM200</f>
        <v/>
      </c>
      <c r="DB200" s="236" t="str">
        <f t="shared" si="213"/>
        <v>#REF!</v>
      </c>
      <c r="DC200" s="36">
        <f>'1'!KZ200</f>
        <v>0</v>
      </c>
      <c r="DD200" s="36" t="str">
        <f>'1'!LB200</f>
        <v/>
      </c>
      <c r="DE200" s="36" t="str">
        <f>'1'!LC200</f>
        <v/>
      </c>
      <c r="DF200" s="233" t="str">
        <f t="shared" si="214"/>
        <v>#REF!</v>
      </c>
      <c r="DG200" s="24" t="str">
        <f t="shared" ref="DG200:DI200" si="798">#REF!</f>
        <v>#REF!</v>
      </c>
      <c r="DH200" s="24" t="str">
        <f t="shared" si="798"/>
        <v>#REF!</v>
      </c>
      <c r="DI200" s="24" t="str">
        <f t="shared" si="798"/>
        <v>#REF!</v>
      </c>
      <c r="DJ200" s="236" t="str">
        <f t="shared" si="216"/>
        <v>#REF!</v>
      </c>
      <c r="DK200" s="36" t="str">
        <f t="shared" ref="DK200:DM200" si="799">#REF!</f>
        <v>#REF!</v>
      </c>
      <c r="DL200" s="36" t="str">
        <f t="shared" si="799"/>
        <v>#REF!</v>
      </c>
      <c r="DM200" s="36" t="str">
        <f t="shared" si="799"/>
        <v>#REF!</v>
      </c>
      <c r="DN200" s="159" t="str">
        <f t="shared" si="218"/>
        <v>#REF!</v>
      </c>
      <c r="DO200" s="24" t="str">
        <f t="shared" ref="DO200:DQ200" si="800">#REF!</f>
        <v>#REF!</v>
      </c>
      <c r="DP200" s="24" t="str">
        <f t="shared" si="800"/>
        <v>#REF!</v>
      </c>
      <c r="DQ200" s="24" t="str">
        <f t="shared" si="800"/>
        <v>#REF!</v>
      </c>
      <c r="DR200" s="209" t="str">
        <f t="shared" si="220"/>
        <v>#REF!</v>
      </c>
      <c r="DS200" s="210" t="str">
        <f t="shared" si="13"/>
        <v>#REF!</v>
      </c>
      <c r="DT200" s="210" t="str">
        <f t="shared" ref="DT200:DU200" si="801">#REF!</f>
        <v>#REF!</v>
      </c>
      <c r="DU200" s="210" t="str">
        <f t="shared" si="801"/>
        <v>#REF!</v>
      </c>
    </row>
    <row r="201" ht="15.75" customHeight="1">
      <c r="A201" s="228">
        <f>'1'!A201</f>
        <v>46299</v>
      </c>
      <c r="B201" s="229" t="str">
        <f>'1'!B201</f>
        <v>日</v>
      </c>
      <c r="C201" s="232">
        <f>'1'!C201</f>
        <v>0</v>
      </c>
      <c r="D201" s="233">
        <f>'1'!G201</f>
        <v>1</v>
      </c>
      <c r="E201" s="27">
        <f>'1'!H201</f>
        <v>0</v>
      </c>
      <c r="F201" s="230" t="str">
        <f>'1'!J201</f>
        <v/>
      </c>
      <c r="G201" s="230" t="str">
        <f>'1'!K201</f>
        <v/>
      </c>
      <c r="H201" s="236">
        <f>'1'!W201</f>
        <v>1</v>
      </c>
      <c r="I201" s="39">
        <f>'1'!X201</f>
        <v>0</v>
      </c>
      <c r="J201" s="231" t="str">
        <f>'1'!Z201</f>
        <v/>
      </c>
      <c r="K201" s="231" t="str">
        <f>'1'!AA201</f>
        <v/>
      </c>
      <c r="L201" s="233">
        <f>'1'!AM201</f>
        <v>2</v>
      </c>
      <c r="M201" s="27">
        <f>'1'!AN201</f>
        <v>0</v>
      </c>
      <c r="N201" s="230" t="str">
        <f>'1'!AP201</f>
        <v/>
      </c>
      <c r="O201" s="230" t="str">
        <f>'1'!AQ201</f>
        <v/>
      </c>
      <c r="P201" s="236">
        <f>'1'!BC201</f>
        <v>4</v>
      </c>
      <c r="Q201" s="39">
        <f>'1'!BD201</f>
        <v>0</v>
      </c>
      <c r="R201" s="231" t="str">
        <f>'1'!BF201</f>
        <v/>
      </c>
      <c r="S201" s="231" t="str">
        <f>'1'!BG201</f>
        <v/>
      </c>
      <c r="T201" s="233">
        <f>'1'!BS201</f>
        <v>4</v>
      </c>
      <c r="U201" s="27">
        <f>'1'!BT201</f>
        <v>0</v>
      </c>
      <c r="V201" s="230" t="str">
        <f>'1'!BV201</f>
        <v/>
      </c>
      <c r="W201" s="230" t="str">
        <f>'1'!BW201</f>
        <v/>
      </c>
      <c r="X201" s="236">
        <f>'1'!CI201</f>
        <v>2</v>
      </c>
      <c r="Y201" s="39">
        <f>'1'!CJ201</f>
        <v>0</v>
      </c>
      <c r="Z201" s="231" t="str">
        <f>'1'!CL201</f>
        <v/>
      </c>
      <c r="AA201" s="231" t="str">
        <f>'1'!CM201</f>
        <v/>
      </c>
      <c r="AB201" s="233">
        <f>'1'!CY201</f>
        <v>2</v>
      </c>
      <c r="AC201" s="27">
        <f>'1'!CZ201</f>
        <v>0</v>
      </c>
      <c r="AD201" s="226" t="str">
        <f>'1'!DB201</f>
        <v/>
      </c>
      <c r="AE201" s="230" t="str">
        <f>'1'!DC201</f>
        <v/>
      </c>
      <c r="AF201" s="236">
        <f>'1'!DO201</f>
        <v>2</v>
      </c>
      <c r="AG201" s="39">
        <f>'1'!DP201</f>
        <v>0</v>
      </c>
      <c r="AH201" s="231" t="str">
        <f>'1'!DR201</f>
        <v/>
      </c>
      <c r="AI201" s="231" t="str">
        <f>'1'!DS201</f>
        <v/>
      </c>
      <c r="AJ201" s="233">
        <f>'1'!EE201</f>
        <v>5</v>
      </c>
      <c r="AK201" s="27">
        <f>'1'!EF201</f>
        <v>0</v>
      </c>
      <c r="AL201" s="230" t="str">
        <f>'1'!EH201</f>
        <v/>
      </c>
      <c r="AM201" s="230" t="str">
        <f>'1'!EI201</f>
        <v/>
      </c>
      <c r="AN201" s="236">
        <f>'1'!EU201</f>
        <v>19</v>
      </c>
      <c r="AO201" s="39">
        <f>'1'!EV201</f>
        <v>0</v>
      </c>
      <c r="AP201" s="231" t="str">
        <f>'1'!EX201</f>
        <v/>
      </c>
      <c r="AQ201" s="231" t="str">
        <f>'1'!EY201</f>
        <v/>
      </c>
      <c r="AR201" s="233">
        <f>'1'!FK201</f>
        <v>4</v>
      </c>
      <c r="AS201" s="27">
        <f>'1'!FL201</f>
        <v>0</v>
      </c>
      <c r="AT201" s="230" t="str">
        <f>'1'!FN201</f>
        <v/>
      </c>
      <c r="AU201" s="230" t="str">
        <f>'1'!FO201</f>
        <v/>
      </c>
      <c r="AV201" s="236">
        <f>'1'!GA201</f>
        <v>2</v>
      </c>
      <c r="AW201" s="39">
        <f>'1'!GB201</f>
        <v>0</v>
      </c>
      <c r="AX201" s="231" t="str">
        <f>'1'!GD201</f>
        <v/>
      </c>
      <c r="AY201" s="231" t="str">
        <f>'1'!GE201</f>
        <v/>
      </c>
      <c r="AZ201" s="233">
        <f>'1'!GQ201</f>
        <v>3</v>
      </c>
      <c r="BA201" s="27">
        <f>'1'!GR201</f>
        <v>0</v>
      </c>
      <c r="BB201" s="230" t="str">
        <f>'1'!GT201</f>
        <v/>
      </c>
      <c r="BC201" s="230" t="str">
        <f>'1'!GU201</f>
        <v/>
      </c>
      <c r="BD201" s="236">
        <f>'1'!HG201</f>
        <v>5</v>
      </c>
      <c r="BE201" s="39">
        <f>'1'!HH201</f>
        <v>0</v>
      </c>
      <c r="BF201" s="231" t="str">
        <f>'1'!HJ201</f>
        <v/>
      </c>
      <c r="BG201" s="231" t="str">
        <f>'1'!HK201</f>
        <v/>
      </c>
      <c r="BH201" s="233" t="str">
        <f>'1'!HW201</f>
        <v/>
      </c>
      <c r="BI201" s="27">
        <f>'1'!HX201</f>
        <v>0</v>
      </c>
      <c r="BJ201" s="230" t="str">
        <f>'1'!HZ201</f>
        <v/>
      </c>
      <c r="BK201" s="230" t="str">
        <f>'1'!IA201</f>
        <v/>
      </c>
      <c r="BL201" s="236" t="str">
        <f>'1'!IM201</f>
        <v/>
      </c>
      <c r="BM201" s="39">
        <f>'1'!IN201</f>
        <v>0</v>
      </c>
      <c r="BN201" s="231" t="str">
        <f>'1'!IP201</f>
        <v/>
      </c>
      <c r="BO201" s="231" t="str">
        <f>'1'!IQ201</f>
        <v/>
      </c>
      <c r="BP201" s="233" t="str">
        <f>'1'!JC201</f>
        <v/>
      </c>
      <c r="BQ201" s="27">
        <f>'1'!JD201</f>
        <v>0</v>
      </c>
      <c r="BR201" s="230" t="str">
        <f>'1'!JF201</f>
        <v/>
      </c>
      <c r="BS201" s="230" t="str">
        <f>'1'!JG201</f>
        <v/>
      </c>
      <c r="BT201" s="236" t="str">
        <f>'1'!JS201</f>
        <v/>
      </c>
      <c r="BU201" s="39">
        <f>'1'!JT201</f>
        <v>0</v>
      </c>
      <c r="BV201" s="231" t="str">
        <f>'1'!JV201</f>
        <v/>
      </c>
      <c r="BW201" s="231" t="str">
        <f>'1'!JW201</f>
        <v/>
      </c>
      <c r="BX201" s="233" t="str">
        <f>'1'!KI201</f>
        <v/>
      </c>
      <c r="BY201" s="27">
        <f>'1'!KJ201</f>
        <v>0</v>
      </c>
      <c r="BZ201" s="230" t="str">
        <f>'1'!KL201</f>
        <v/>
      </c>
      <c r="CA201" s="230" t="str">
        <f>'1'!KM201</f>
        <v/>
      </c>
      <c r="CB201" s="236" t="str">
        <f>'1'!KY201</f>
        <v/>
      </c>
      <c r="CC201" s="39">
        <f>'1'!KZ201</f>
        <v>0</v>
      </c>
      <c r="CD201" s="231" t="str">
        <f>'1'!LB201</f>
        <v/>
      </c>
      <c r="CE201" s="231" t="str">
        <f>'1'!LC201</f>
        <v/>
      </c>
      <c r="CF201" s="231"/>
      <c r="CG201" s="231"/>
      <c r="CH201" s="233" t="str">
        <f t="shared" si="208"/>
        <v/>
      </c>
      <c r="CI201" s="24">
        <f>'1'!HX201</f>
        <v>0</v>
      </c>
      <c r="CJ201" s="24" t="str">
        <f>'1'!HZ201</f>
        <v/>
      </c>
      <c r="CK201" s="24" t="str">
        <f>'1'!IA201</f>
        <v/>
      </c>
      <c r="CL201" s="236" t="str">
        <f t="shared" si="209"/>
        <v/>
      </c>
      <c r="CM201" s="36">
        <f>'1'!IN201</f>
        <v>0</v>
      </c>
      <c r="CN201" s="36" t="str">
        <f>'1'!IP201</f>
        <v/>
      </c>
      <c r="CO201" s="36" t="str">
        <f>'1'!IQ201</f>
        <v/>
      </c>
      <c r="CP201" s="233" t="str">
        <f t="shared" si="210"/>
        <v/>
      </c>
      <c r="CQ201" s="24">
        <f>'1'!JD201</f>
        <v>0</v>
      </c>
      <c r="CR201" s="24" t="str">
        <f>'1'!JF201</f>
        <v/>
      </c>
      <c r="CS201" s="24" t="str">
        <f>'1'!JG201</f>
        <v/>
      </c>
      <c r="CT201" s="236" t="str">
        <f t="shared" si="211"/>
        <v/>
      </c>
      <c r="CU201" s="36">
        <f>'1'!JT201</f>
        <v>0</v>
      </c>
      <c r="CV201" s="36" t="str">
        <f>'1'!JV201</f>
        <v/>
      </c>
      <c r="CW201" s="36" t="str">
        <f>'1'!JW201</f>
        <v/>
      </c>
      <c r="CX201" s="233" t="str">
        <f t="shared" si="212"/>
        <v>#REF!</v>
      </c>
      <c r="CY201" s="24">
        <f>'1'!KJ201</f>
        <v>0</v>
      </c>
      <c r="CZ201" s="24" t="str">
        <f>'1'!KL201</f>
        <v/>
      </c>
      <c r="DA201" s="24" t="str">
        <f>'1'!KM201</f>
        <v/>
      </c>
      <c r="DB201" s="236" t="str">
        <f t="shared" si="213"/>
        <v>#REF!</v>
      </c>
      <c r="DC201" s="36">
        <f>'1'!KZ201</f>
        <v>0</v>
      </c>
      <c r="DD201" s="36" t="str">
        <f>'1'!LB201</f>
        <v/>
      </c>
      <c r="DE201" s="36" t="str">
        <f>'1'!LC201</f>
        <v/>
      </c>
      <c r="DF201" s="233" t="str">
        <f t="shared" si="214"/>
        <v>#REF!</v>
      </c>
      <c r="DG201" s="24" t="str">
        <f t="shared" ref="DG201:DI201" si="802">#REF!</f>
        <v>#REF!</v>
      </c>
      <c r="DH201" s="24" t="str">
        <f t="shared" si="802"/>
        <v>#REF!</v>
      </c>
      <c r="DI201" s="24" t="str">
        <f t="shared" si="802"/>
        <v>#REF!</v>
      </c>
      <c r="DJ201" s="236" t="str">
        <f t="shared" si="216"/>
        <v>#REF!</v>
      </c>
      <c r="DK201" s="36" t="str">
        <f t="shared" ref="DK201:DM201" si="803">#REF!</f>
        <v>#REF!</v>
      </c>
      <c r="DL201" s="36" t="str">
        <f t="shared" si="803"/>
        <v>#REF!</v>
      </c>
      <c r="DM201" s="36" t="str">
        <f t="shared" si="803"/>
        <v>#REF!</v>
      </c>
      <c r="DN201" s="159" t="str">
        <f t="shared" si="218"/>
        <v>#REF!</v>
      </c>
      <c r="DO201" s="24" t="str">
        <f t="shared" ref="DO201:DQ201" si="804">#REF!</f>
        <v>#REF!</v>
      </c>
      <c r="DP201" s="24" t="str">
        <f t="shared" si="804"/>
        <v>#REF!</v>
      </c>
      <c r="DQ201" s="24" t="str">
        <f t="shared" si="804"/>
        <v>#REF!</v>
      </c>
      <c r="DR201" s="209" t="str">
        <f t="shared" si="220"/>
        <v>#REF!</v>
      </c>
      <c r="DS201" s="210" t="str">
        <f t="shared" si="13"/>
        <v>#REF!</v>
      </c>
      <c r="DT201" s="210" t="str">
        <f t="shared" ref="DT201:DU201" si="805">#REF!</f>
        <v>#REF!</v>
      </c>
      <c r="DU201" s="210" t="str">
        <f t="shared" si="805"/>
        <v>#REF!</v>
      </c>
    </row>
    <row r="202" ht="15.75" customHeight="1">
      <c r="A202" s="228">
        <f>'1'!A202</f>
        <v>46300</v>
      </c>
      <c r="B202" s="229" t="str">
        <f>'1'!B202</f>
        <v>月</v>
      </c>
      <c r="C202" s="232">
        <f>'1'!C202</f>
        <v>0</v>
      </c>
      <c r="D202" s="233">
        <f>'1'!G202</f>
        <v>1</v>
      </c>
      <c r="E202" s="27">
        <f>'1'!H202</f>
        <v>0</v>
      </c>
      <c r="F202" s="230" t="str">
        <f>'1'!J202</f>
        <v/>
      </c>
      <c r="G202" s="230" t="str">
        <f>'1'!K202</f>
        <v/>
      </c>
      <c r="H202" s="236">
        <f>'1'!W202</f>
        <v>1</v>
      </c>
      <c r="I202" s="39">
        <f>'1'!X202</f>
        <v>0</v>
      </c>
      <c r="J202" s="231" t="str">
        <f>'1'!Z202</f>
        <v/>
      </c>
      <c r="K202" s="231" t="str">
        <f>'1'!AA202</f>
        <v/>
      </c>
      <c r="L202" s="233">
        <f>'1'!AM202</f>
        <v>2</v>
      </c>
      <c r="M202" s="27">
        <f>'1'!AN202</f>
        <v>0</v>
      </c>
      <c r="N202" s="230" t="str">
        <f>'1'!AP202</f>
        <v/>
      </c>
      <c r="O202" s="230" t="str">
        <f>'1'!AQ202</f>
        <v/>
      </c>
      <c r="P202" s="236">
        <f>'1'!BC202</f>
        <v>4</v>
      </c>
      <c r="Q202" s="39">
        <f>'1'!BD202</f>
        <v>0</v>
      </c>
      <c r="R202" s="231" t="str">
        <f>'1'!BF202</f>
        <v/>
      </c>
      <c r="S202" s="231" t="str">
        <f>'1'!BG202</f>
        <v/>
      </c>
      <c r="T202" s="233">
        <f>'1'!BS202</f>
        <v>4</v>
      </c>
      <c r="U202" s="27">
        <f>'1'!BT202</f>
        <v>0</v>
      </c>
      <c r="V202" s="230" t="str">
        <f>'1'!BV202</f>
        <v/>
      </c>
      <c r="W202" s="230" t="str">
        <f>'1'!BW202</f>
        <v/>
      </c>
      <c r="X202" s="236">
        <f>'1'!CI202</f>
        <v>2</v>
      </c>
      <c r="Y202" s="39">
        <f>'1'!CJ202</f>
        <v>0</v>
      </c>
      <c r="Z202" s="231" t="str">
        <f>'1'!CL202</f>
        <v/>
      </c>
      <c r="AA202" s="231" t="str">
        <f>'1'!CM202</f>
        <v/>
      </c>
      <c r="AB202" s="233">
        <f>'1'!CY202</f>
        <v>2</v>
      </c>
      <c r="AC202" s="27">
        <f>'1'!CZ202</f>
        <v>0</v>
      </c>
      <c r="AD202" s="226" t="str">
        <f>'1'!DB202</f>
        <v/>
      </c>
      <c r="AE202" s="230" t="str">
        <f>'1'!DC202</f>
        <v/>
      </c>
      <c r="AF202" s="236">
        <f>'1'!DO202</f>
        <v>2</v>
      </c>
      <c r="AG202" s="39">
        <f>'1'!DP202</f>
        <v>0</v>
      </c>
      <c r="AH202" s="231" t="str">
        <f>'1'!DR202</f>
        <v/>
      </c>
      <c r="AI202" s="231" t="str">
        <f>'1'!DS202</f>
        <v/>
      </c>
      <c r="AJ202" s="233">
        <f>'1'!EE202</f>
        <v>5</v>
      </c>
      <c r="AK202" s="27">
        <f>'1'!EF202</f>
        <v>0</v>
      </c>
      <c r="AL202" s="230" t="str">
        <f>'1'!EH202</f>
        <v/>
      </c>
      <c r="AM202" s="230" t="str">
        <f>'1'!EI202</f>
        <v/>
      </c>
      <c r="AN202" s="236">
        <f>'1'!EU202</f>
        <v>19</v>
      </c>
      <c r="AO202" s="39">
        <f>'1'!EV202</f>
        <v>0</v>
      </c>
      <c r="AP202" s="231" t="str">
        <f>'1'!EX202</f>
        <v/>
      </c>
      <c r="AQ202" s="231" t="str">
        <f>'1'!EY202</f>
        <v/>
      </c>
      <c r="AR202" s="233">
        <f>'1'!FK202</f>
        <v>4</v>
      </c>
      <c r="AS202" s="27">
        <f>'1'!FL202</f>
        <v>0</v>
      </c>
      <c r="AT202" s="230" t="str">
        <f>'1'!FN202</f>
        <v/>
      </c>
      <c r="AU202" s="230" t="str">
        <f>'1'!FO202</f>
        <v/>
      </c>
      <c r="AV202" s="236">
        <f>'1'!GA202</f>
        <v>2</v>
      </c>
      <c r="AW202" s="39">
        <f>'1'!GB202</f>
        <v>0</v>
      </c>
      <c r="AX202" s="231" t="str">
        <f>'1'!GD202</f>
        <v/>
      </c>
      <c r="AY202" s="231" t="str">
        <f>'1'!GE202</f>
        <v/>
      </c>
      <c r="AZ202" s="233">
        <f>'1'!GQ202</f>
        <v>3</v>
      </c>
      <c r="BA202" s="27">
        <f>'1'!GR202</f>
        <v>0</v>
      </c>
      <c r="BB202" s="230" t="str">
        <f>'1'!GT202</f>
        <v/>
      </c>
      <c r="BC202" s="230" t="str">
        <f>'1'!GU202</f>
        <v/>
      </c>
      <c r="BD202" s="236">
        <f>'1'!HG202</f>
        <v>5</v>
      </c>
      <c r="BE202" s="39">
        <f>'1'!HH202</f>
        <v>0</v>
      </c>
      <c r="BF202" s="231" t="str">
        <f>'1'!HJ202</f>
        <v/>
      </c>
      <c r="BG202" s="231" t="str">
        <f>'1'!HK202</f>
        <v/>
      </c>
      <c r="BH202" s="233" t="str">
        <f>'1'!HW202</f>
        <v/>
      </c>
      <c r="BI202" s="27">
        <f>'1'!HX202</f>
        <v>0</v>
      </c>
      <c r="BJ202" s="230" t="str">
        <f>'1'!HZ202</f>
        <v/>
      </c>
      <c r="BK202" s="230" t="str">
        <f>'1'!IA202</f>
        <v/>
      </c>
      <c r="BL202" s="236" t="str">
        <f>'1'!IM202</f>
        <v/>
      </c>
      <c r="BM202" s="39">
        <f>'1'!IN202</f>
        <v>0</v>
      </c>
      <c r="BN202" s="231" t="str">
        <f>'1'!IP202</f>
        <v/>
      </c>
      <c r="BO202" s="231" t="str">
        <f>'1'!IQ202</f>
        <v/>
      </c>
      <c r="BP202" s="233" t="str">
        <f>'1'!JC202</f>
        <v/>
      </c>
      <c r="BQ202" s="27">
        <f>'1'!JD202</f>
        <v>0</v>
      </c>
      <c r="BR202" s="230" t="str">
        <f>'1'!JF202</f>
        <v/>
      </c>
      <c r="BS202" s="230" t="str">
        <f>'1'!JG202</f>
        <v/>
      </c>
      <c r="BT202" s="236" t="str">
        <f>'1'!JS202</f>
        <v/>
      </c>
      <c r="BU202" s="39">
        <f>'1'!JT202</f>
        <v>0</v>
      </c>
      <c r="BV202" s="231" t="str">
        <f>'1'!JV202</f>
        <v/>
      </c>
      <c r="BW202" s="231" t="str">
        <f>'1'!JW202</f>
        <v/>
      </c>
      <c r="BX202" s="233" t="str">
        <f>'1'!KI202</f>
        <v/>
      </c>
      <c r="BY202" s="27">
        <f>'1'!KJ202</f>
        <v>0</v>
      </c>
      <c r="BZ202" s="230" t="str">
        <f>'1'!KL202</f>
        <v/>
      </c>
      <c r="CA202" s="230" t="str">
        <f>'1'!KM202</f>
        <v/>
      </c>
      <c r="CB202" s="236" t="str">
        <f>'1'!KY202</f>
        <v/>
      </c>
      <c r="CC202" s="39">
        <f>'1'!KZ202</f>
        <v>0</v>
      </c>
      <c r="CD202" s="231" t="str">
        <f>'1'!LB202</f>
        <v/>
      </c>
      <c r="CE202" s="231" t="str">
        <f>'1'!LC202</f>
        <v/>
      </c>
      <c r="CF202" s="231"/>
      <c r="CG202" s="231"/>
      <c r="CH202" s="233" t="str">
        <f t="shared" si="208"/>
        <v/>
      </c>
      <c r="CI202" s="24">
        <f>'1'!HX202</f>
        <v>0</v>
      </c>
      <c r="CJ202" s="24" t="str">
        <f>'1'!HZ202</f>
        <v/>
      </c>
      <c r="CK202" s="24" t="str">
        <f>'1'!IA202</f>
        <v/>
      </c>
      <c r="CL202" s="236" t="str">
        <f t="shared" si="209"/>
        <v/>
      </c>
      <c r="CM202" s="36">
        <f>'1'!IN202</f>
        <v>0</v>
      </c>
      <c r="CN202" s="36" t="str">
        <f>'1'!IP202</f>
        <v/>
      </c>
      <c r="CO202" s="36" t="str">
        <f>'1'!IQ202</f>
        <v/>
      </c>
      <c r="CP202" s="233" t="str">
        <f t="shared" si="210"/>
        <v/>
      </c>
      <c r="CQ202" s="24">
        <f>'1'!JD202</f>
        <v>0</v>
      </c>
      <c r="CR202" s="24" t="str">
        <f>'1'!JF202</f>
        <v/>
      </c>
      <c r="CS202" s="24" t="str">
        <f>'1'!JG202</f>
        <v/>
      </c>
      <c r="CT202" s="236" t="str">
        <f t="shared" si="211"/>
        <v/>
      </c>
      <c r="CU202" s="36">
        <f>'1'!JT202</f>
        <v>0</v>
      </c>
      <c r="CV202" s="36" t="str">
        <f>'1'!JV202</f>
        <v/>
      </c>
      <c r="CW202" s="36" t="str">
        <f>'1'!JW202</f>
        <v/>
      </c>
      <c r="CX202" s="233" t="str">
        <f t="shared" si="212"/>
        <v>#REF!</v>
      </c>
      <c r="CY202" s="24">
        <f>'1'!KJ202</f>
        <v>0</v>
      </c>
      <c r="CZ202" s="24" t="str">
        <f>'1'!KL202</f>
        <v/>
      </c>
      <c r="DA202" s="24" t="str">
        <f>'1'!KM202</f>
        <v/>
      </c>
      <c r="DB202" s="236" t="str">
        <f t="shared" si="213"/>
        <v>#REF!</v>
      </c>
      <c r="DC202" s="36">
        <f>'1'!KZ202</f>
        <v>0</v>
      </c>
      <c r="DD202" s="36" t="str">
        <f>'1'!LB202</f>
        <v/>
      </c>
      <c r="DE202" s="36" t="str">
        <f>'1'!LC202</f>
        <v/>
      </c>
      <c r="DF202" s="233" t="str">
        <f t="shared" si="214"/>
        <v>#REF!</v>
      </c>
      <c r="DG202" s="24" t="str">
        <f t="shared" ref="DG202:DI202" si="806">#REF!</f>
        <v>#REF!</v>
      </c>
      <c r="DH202" s="24" t="str">
        <f t="shared" si="806"/>
        <v>#REF!</v>
      </c>
      <c r="DI202" s="24" t="str">
        <f t="shared" si="806"/>
        <v>#REF!</v>
      </c>
      <c r="DJ202" s="236" t="str">
        <f t="shared" si="216"/>
        <v>#REF!</v>
      </c>
      <c r="DK202" s="36" t="str">
        <f t="shared" ref="DK202:DM202" si="807">#REF!</f>
        <v>#REF!</v>
      </c>
      <c r="DL202" s="36" t="str">
        <f t="shared" si="807"/>
        <v>#REF!</v>
      </c>
      <c r="DM202" s="36" t="str">
        <f t="shared" si="807"/>
        <v>#REF!</v>
      </c>
      <c r="DN202" s="159" t="str">
        <f t="shared" si="218"/>
        <v>#REF!</v>
      </c>
      <c r="DO202" s="24" t="str">
        <f t="shared" ref="DO202:DQ202" si="808">#REF!</f>
        <v>#REF!</v>
      </c>
      <c r="DP202" s="24" t="str">
        <f t="shared" si="808"/>
        <v>#REF!</v>
      </c>
      <c r="DQ202" s="24" t="str">
        <f t="shared" si="808"/>
        <v>#REF!</v>
      </c>
      <c r="DR202" s="209" t="str">
        <f t="shared" si="220"/>
        <v>#REF!</v>
      </c>
      <c r="DS202" s="210" t="str">
        <f t="shared" si="13"/>
        <v>#REF!</v>
      </c>
      <c r="DT202" s="210" t="str">
        <f t="shared" ref="DT202:DU202" si="809">#REF!</f>
        <v>#REF!</v>
      </c>
      <c r="DU202" s="210" t="str">
        <f t="shared" si="809"/>
        <v>#REF!</v>
      </c>
    </row>
    <row r="203" ht="15.75" customHeight="1">
      <c r="A203" s="228">
        <f>'1'!A203</f>
        <v>46301</v>
      </c>
      <c r="B203" s="229" t="str">
        <f>'1'!B203</f>
        <v>火</v>
      </c>
      <c r="C203" s="232">
        <f>'1'!C203</f>
        <v>0</v>
      </c>
      <c r="D203" s="233">
        <f>'1'!G203</f>
        <v>1</v>
      </c>
      <c r="E203" s="27">
        <f>'1'!H203</f>
        <v>0</v>
      </c>
      <c r="F203" s="230" t="str">
        <f>'1'!J203</f>
        <v/>
      </c>
      <c r="G203" s="230" t="str">
        <f>'1'!K203</f>
        <v/>
      </c>
      <c r="H203" s="236">
        <f>'1'!W203</f>
        <v>1</v>
      </c>
      <c r="I203" s="39">
        <f>'1'!X203</f>
        <v>0</v>
      </c>
      <c r="J203" s="231" t="str">
        <f>'1'!Z203</f>
        <v/>
      </c>
      <c r="K203" s="231" t="str">
        <f>'1'!AA203</f>
        <v/>
      </c>
      <c r="L203" s="233">
        <f>'1'!AM203</f>
        <v>2</v>
      </c>
      <c r="M203" s="27">
        <f>'1'!AN203</f>
        <v>0</v>
      </c>
      <c r="N203" s="230" t="str">
        <f>'1'!AP203</f>
        <v/>
      </c>
      <c r="O203" s="230" t="str">
        <f>'1'!AQ203</f>
        <v/>
      </c>
      <c r="P203" s="236">
        <f>'1'!BC203</f>
        <v>4</v>
      </c>
      <c r="Q203" s="39">
        <f>'1'!BD203</f>
        <v>0</v>
      </c>
      <c r="R203" s="231" t="str">
        <f>'1'!BF203</f>
        <v/>
      </c>
      <c r="S203" s="231" t="str">
        <f>'1'!BG203</f>
        <v/>
      </c>
      <c r="T203" s="233">
        <f>'1'!BS203</f>
        <v>4</v>
      </c>
      <c r="U203" s="27">
        <f>'1'!BT203</f>
        <v>0</v>
      </c>
      <c r="V203" s="230" t="str">
        <f>'1'!BV203</f>
        <v/>
      </c>
      <c r="W203" s="230" t="str">
        <f>'1'!BW203</f>
        <v/>
      </c>
      <c r="X203" s="236">
        <f>'1'!CI203</f>
        <v>2</v>
      </c>
      <c r="Y203" s="39">
        <f>'1'!CJ203</f>
        <v>0</v>
      </c>
      <c r="Z203" s="231" t="str">
        <f>'1'!CL203</f>
        <v/>
      </c>
      <c r="AA203" s="231" t="str">
        <f>'1'!CM203</f>
        <v/>
      </c>
      <c r="AB203" s="233">
        <f>'1'!CY203</f>
        <v>2</v>
      </c>
      <c r="AC203" s="27">
        <f>'1'!CZ203</f>
        <v>0</v>
      </c>
      <c r="AD203" s="226" t="str">
        <f>'1'!DB203</f>
        <v/>
      </c>
      <c r="AE203" s="230" t="str">
        <f>'1'!DC203</f>
        <v/>
      </c>
      <c r="AF203" s="236">
        <f>'1'!DO203</f>
        <v>2</v>
      </c>
      <c r="AG203" s="39">
        <f>'1'!DP203</f>
        <v>0</v>
      </c>
      <c r="AH203" s="231" t="str">
        <f>'1'!DR203</f>
        <v/>
      </c>
      <c r="AI203" s="231" t="str">
        <f>'1'!DS203</f>
        <v/>
      </c>
      <c r="AJ203" s="233">
        <f>'1'!EE203</f>
        <v>5</v>
      </c>
      <c r="AK203" s="27">
        <f>'1'!EF203</f>
        <v>0</v>
      </c>
      <c r="AL203" s="230" t="str">
        <f>'1'!EH203</f>
        <v/>
      </c>
      <c r="AM203" s="230" t="str">
        <f>'1'!EI203</f>
        <v/>
      </c>
      <c r="AN203" s="236">
        <f>'1'!EU203</f>
        <v>19</v>
      </c>
      <c r="AO203" s="39">
        <f>'1'!EV203</f>
        <v>0</v>
      </c>
      <c r="AP203" s="231" t="str">
        <f>'1'!EX203</f>
        <v/>
      </c>
      <c r="AQ203" s="231" t="str">
        <f>'1'!EY203</f>
        <v/>
      </c>
      <c r="AR203" s="233">
        <f>'1'!FK203</f>
        <v>4</v>
      </c>
      <c r="AS203" s="27">
        <f>'1'!FL203</f>
        <v>0</v>
      </c>
      <c r="AT203" s="230" t="str">
        <f>'1'!FN203</f>
        <v/>
      </c>
      <c r="AU203" s="230" t="str">
        <f>'1'!FO203</f>
        <v/>
      </c>
      <c r="AV203" s="236">
        <f>'1'!GA203</f>
        <v>2</v>
      </c>
      <c r="AW203" s="39">
        <f>'1'!GB203</f>
        <v>0</v>
      </c>
      <c r="AX203" s="231" t="str">
        <f>'1'!GD203</f>
        <v/>
      </c>
      <c r="AY203" s="231" t="str">
        <f>'1'!GE203</f>
        <v/>
      </c>
      <c r="AZ203" s="233">
        <f>'1'!GQ203</f>
        <v>3</v>
      </c>
      <c r="BA203" s="27">
        <f>'1'!GR203</f>
        <v>0</v>
      </c>
      <c r="BB203" s="230" t="str">
        <f>'1'!GT203</f>
        <v/>
      </c>
      <c r="BC203" s="230" t="str">
        <f>'1'!GU203</f>
        <v/>
      </c>
      <c r="BD203" s="236">
        <f>'1'!HG203</f>
        <v>5</v>
      </c>
      <c r="BE203" s="39">
        <f>'1'!HH203</f>
        <v>0</v>
      </c>
      <c r="BF203" s="231" t="str">
        <f>'1'!HJ203</f>
        <v/>
      </c>
      <c r="BG203" s="231" t="str">
        <f>'1'!HK203</f>
        <v/>
      </c>
      <c r="BH203" s="233" t="str">
        <f>'1'!HW203</f>
        <v/>
      </c>
      <c r="BI203" s="27">
        <f>'1'!HX203</f>
        <v>0</v>
      </c>
      <c r="BJ203" s="230" t="str">
        <f>'1'!HZ203</f>
        <v/>
      </c>
      <c r="BK203" s="230" t="str">
        <f>'1'!IA203</f>
        <v/>
      </c>
      <c r="BL203" s="236" t="str">
        <f>'1'!IM203</f>
        <v/>
      </c>
      <c r="BM203" s="39">
        <f>'1'!IN203</f>
        <v>0</v>
      </c>
      <c r="BN203" s="231" t="str">
        <f>'1'!IP203</f>
        <v/>
      </c>
      <c r="BO203" s="231" t="str">
        <f>'1'!IQ203</f>
        <v/>
      </c>
      <c r="BP203" s="233" t="str">
        <f>'1'!JC203</f>
        <v/>
      </c>
      <c r="BQ203" s="27">
        <f>'1'!JD203</f>
        <v>0</v>
      </c>
      <c r="BR203" s="230" t="str">
        <f>'1'!JF203</f>
        <v/>
      </c>
      <c r="BS203" s="230" t="str">
        <f>'1'!JG203</f>
        <v/>
      </c>
      <c r="BT203" s="236" t="str">
        <f>'1'!JS203</f>
        <v/>
      </c>
      <c r="BU203" s="39">
        <f>'1'!JT203</f>
        <v>0</v>
      </c>
      <c r="BV203" s="231" t="str">
        <f>'1'!JV203</f>
        <v/>
      </c>
      <c r="BW203" s="231" t="str">
        <f>'1'!JW203</f>
        <v/>
      </c>
      <c r="BX203" s="233" t="str">
        <f>'1'!KI203</f>
        <v/>
      </c>
      <c r="BY203" s="27">
        <f>'1'!KJ203</f>
        <v>0</v>
      </c>
      <c r="BZ203" s="230" t="str">
        <f>'1'!KL203</f>
        <v/>
      </c>
      <c r="CA203" s="230" t="str">
        <f>'1'!KM203</f>
        <v/>
      </c>
      <c r="CB203" s="236" t="str">
        <f>'1'!KY203</f>
        <v/>
      </c>
      <c r="CC203" s="39">
        <f>'1'!KZ203</f>
        <v>0</v>
      </c>
      <c r="CD203" s="231" t="str">
        <f>'1'!LB203</f>
        <v/>
      </c>
      <c r="CE203" s="231" t="str">
        <f>'1'!LC203</f>
        <v/>
      </c>
      <c r="CF203" s="231"/>
      <c r="CG203" s="231"/>
      <c r="CH203" s="233" t="str">
        <f t="shared" si="208"/>
        <v/>
      </c>
      <c r="CI203" s="24">
        <f>'1'!HX203</f>
        <v>0</v>
      </c>
      <c r="CJ203" s="24" t="str">
        <f>'1'!HZ203</f>
        <v/>
      </c>
      <c r="CK203" s="24" t="str">
        <f>'1'!IA203</f>
        <v/>
      </c>
      <c r="CL203" s="236" t="str">
        <f t="shared" si="209"/>
        <v/>
      </c>
      <c r="CM203" s="36">
        <f>'1'!IN203</f>
        <v>0</v>
      </c>
      <c r="CN203" s="36" t="str">
        <f>'1'!IP203</f>
        <v/>
      </c>
      <c r="CO203" s="36" t="str">
        <f>'1'!IQ203</f>
        <v/>
      </c>
      <c r="CP203" s="233" t="str">
        <f t="shared" si="210"/>
        <v/>
      </c>
      <c r="CQ203" s="24">
        <f>'1'!JD203</f>
        <v>0</v>
      </c>
      <c r="CR203" s="24" t="str">
        <f>'1'!JF203</f>
        <v/>
      </c>
      <c r="CS203" s="24" t="str">
        <f>'1'!JG203</f>
        <v/>
      </c>
      <c r="CT203" s="236" t="str">
        <f t="shared" si="211"/>
        <v/>
      </c>
      <c r="CU203" s="36">
        <f>'1'!JT203</f>
        <v>0</v>
      </c>
      <c r="CV203" s="36" t="str">
        <f>'1'!JV203</f>
        <v/>
      </c>
      <c r="CW203" s="36" t="str">
        <f>'1'!JW203</f>
        <v/>
      </c>
      <c r="CX203" s="233" t="str">
        <f t="shared" si="212"/>
        <v>#REF!</v>
      </c>
      <c r="CY203" s="24">
        <f>'1'!KJ203</f>
        <v>0</v>
      </c>
      <c r="CZ203" s="24" t="str">
        <f>'1'!KL203</f>
        <v/>
      </c>
      <c r="DA203" s="24" t="str">
        <f>'1'!KM203</f>
        <v/>
      </c>
      <c r="DB203" s="236" t="str">
        <f t="shared" si="213"/>
        <v>#REF!</v>
      </c>
      <c r="DC203" s="36">
        <f>'1'!KZ203</f>
        <v>0</v>
      </c>
      <c r="DD203" s="36" t="str">
        <f>'1'!LB203</f>
        <v/>
      </c>
      <c r="DE203" s="36" t="str">
        <f>'1'!LC203</f>
        <v/>
      </c>
      <c r="DF203" s="233" t="str">
        <f t="shared" si="214"/>
        <v>#REF!</v>
      </c>
      <c r="DG203" s="24" t="str">
        <f t="shared" ref="DG203:DI203" si="810">#REF!</f>
        <v>#REF!</v>
      </c>
      <c r="DH203" s="24" t="str">
        <f t="shared" si="810"/>
        <v>#REF!</v>
      </c>
      <c r="DI203" s="24" t="str">
        <f t="shared" si="810"/>
        <v>#REF!</v>
      </c>
      <c r="DJ203" s="236" t="str">
        <f t="shared" si="216"/>
        <v>#REF!</v>
      </c>
      <c r="DK203" s="36" t="str">
        <f t="shared" ref="DK203:DM203" si="811">#REF!</f>
        <v>#REF!</v>
      </c>
      <c r="DL203" s="36" t="str">
        <f t="shared" si="811"/>
        <v>#REF!</v>
      </c>
      <c r="DM203" s="36" t="str">
        <f t="shared" si="811"/>
        <v>#REF!</v>
      </c>
      <c r="DN203" s="159" t="str">
        <f t="shared" si="218"/>
        <v>#REF!</v>
      </c>
      <c r="DO203" s="24" t="str">
        <f t="shared" ref="DO203:DQ203" si="812">#REF!</f>
        <v>#REF!</v>
      </c>
      <c r="DP203" s="24" t="str">
        <f t="shared" si="812"/>
        <v>#REF!</v>
      </c>
      <c r="DQ203" s="24" t="str">
        <f t="shared" si="812"/>
        <v>#REF!</v>
      </c>
      <c r="DR203" s="209" t="str">
        <f t="shared" si="220"/>
        <v>#REF!</v>
      </c>
      <c r="DS203" s="210" t="str">
        <f t="shared" si="13"/>
        <v>#REF!</v>
      </c>
      <c r="DT203" s="210" t="str">
        <f t="shared" ref="DT203:DU203" si="813">#REF!</f>
        <v>#REF!</v>
      </c>
      <c r="DU203" s="210" t="str">
        <f t="shared" si="813"/>
        <v>#REF!</v>
      </c>
    </row>
    <row r="204" ht="15.75" customHeight="1">
      <c r="A204" s="228">
        <f>'1'!A204</f>
        <v>46302</v>
      </c>
      <c r="B204" s="229" t="str">
        <f>'1'!B204</f>
        <v>水</v>
      </c>
      <c r="C204" s="232">
        <f>'1'!C204</f>
        <v>0</v>
      </c>
      <c r="D204" s="233">
        <f>'1'!G204</f>
        <v>1</v>
      </c>
      <c r="E204" s="27">
        <f>'1'!H204</f>
        <v>0</v>
      </c>
      <c r="F204" s="230" t="str">
        <f>'1'!J204</f>
        <v/>
      </c>
      <c r="G204" s="230" t="str">
        <f>'1'!K204</f>
        <v/>
      </c>
      <c r="H204" s="236">
        <f>'1'!W204</f>
        <v>1</v>
      </c>
      <c r="I204" s="39">
        <f>'1'!X204</f>
        <v>0</v>
      </c>
      <c r="J204" s="231" t="str">
        <f>'1'!Z204</f>
        <v/>
      </c>
      <c r="K204" s="231" t="str">
        <f>'1'!AA204</f>
        <v/>
      </c>
      <c r="L204" s="233">
        <f>'1'!AM204</f>
        <v>2</v>
      </c>
      <c r="M204" s="27">
        <f>'1'!AN204</f>
        <v>0</v>
      </c>
      <c r="N204" s="230" t="str">
        <f>'1'!AP204</f>
        <v/>
      </c>
      <c r="O204" s="230" t="str">
        <f>'1'!AQ204</f>
        <v/>
      </c>
      <c r="P204" s="236">
        <f>'1'!BC204</f>
        <v>4</v>
      </c>
      <c r="Q204" s="39">
        <f>'1'!BD204</f>
        <v>0</v>
      </c>
      <c r="R204" s="231" t="str">
        <f>'1'!BF204</f>
        <v/>
      </c>
      <c r="S204" s="231" t="str">
        <f>'1'!BG204</f>
        <v/>
      </c>
      <c r="T204" s="233">
        <f>'1'!BS204</f>
        <v>4</v>
      </c>
      <c r="U204" s="27">
        <f>'1'!BT204</f>
        <v>0</v>
      </c>
      <c r="V204" s="230" t="str">
        <f>'1'!BV204</f>
        <v/>
      </c>
      <c r="W204" s="230" t="str">
        <f>'1'!BW204</f>
        <v/>
      </c>
      <c r="X204" s="236">
        <f>'1'!CI204</f>
        <v>2</v>
      </c>
      <c r="Y204" s="39">
        <f>'1'!CJ204</f>
        <v>0</v>
      </c>
      <c r="Z204" s="231" t="str">
        <f>'1'!CL204</f>
        <v/>
      </c>
      <c r="AA204" s="231" t="str">
        <f>'1'!CM204</f>
        <v/>
      </c>
      <c r="AB204" s="233">
        <f>'1'!CY204</f>
        <v>2</v>
      </c>
      <c r="AC204" s="27">
        <f>'1'!CZ204</f>
        <v>0</v>
      </c>
      <c r="AD204" s="226" t="str">
        <f>'1'!DB204</f>
        <v/>
      </c>
      <c r="AE204" s="230" t="str">
        <f>'1'!DC204</f>
        <v/>
      </c>
      <c r="AF204" s="236">
        <f>'1'!DO204</f>
        <v>2</v>
      </c>
      <c r="AG204" s="39">
        <f>'1'!DP204</f>
        <v>0</v>
      </c>
      <c r="AH204" s="231" t="str">
        <f>'1'!DR204</f>
        <v/>
      </c>
      <c r="AI204" s="231" t="str">
        <f>'1'!DS204</f>
        <v/>
      </c>
      <c r="AJ204" s="233">
        <f>'1'!EE204</f>
        <v>5</v>
      </c>
      <c r="AK204" s="27">
        <f>'1'!EF204</f>
        <v>0</v>
      </c>
      <c r="AL204" s="230" t="str">
        <f>'1'!EH204</f>
        <v/>
      </c>
      <c r="AM204" s="230" t="str">
        <f>'1'!EI204</f>
        <v/>
      </c>
      <c r="AN204" s="236">
        <f>'1'!EU204</f>
        <v>19</v>
      </c>
      <c r="AO204" s="39">
        <f>'1'!EV204</f>
        <v>0</v>
      </c>
      <c r="AP204" s="231" t="str">
        <f>'1'!EX204</f>
        <v/>
      </c>
      <c r="AQ204" s="231" t="str">
        <f>'1'!EY204</f>
        <v/>
      </c>
      <c r="AR204" s="233">
        <f>'1'!FK204</f>
        <v>4</v>
      </c>
      <c r="AS204" s="27">
        <f>'1'!FL204</f>
        <v>0</v>
      </c>
      <c r="AT204" s="230" t="str">
        <f>'1'!FN204</f>
        <v/>
      </c>
      <c r="AU204" s="230" t="str">
        <f>'1'!FO204</f>
        <v/>
      </c>
      <c r="AV204" s="236">
        <f>'1'!GA204</f>
        <v>2</v>
      </c>
      <c r="AW204" s="39">
        <f>'1'!GB204</f>
        <v>0</v>
      </c>
      <c r="AX204" s="231" t="str">
        <f>'1'!GD204</f>
        <v/>
      </c>
      <c r="AY204" s="231" t="str">
        <f>'1'!GE204</f>
        <v/>
      </c>
      <c r="AZ204" s="233">
        <f>'1'!GQ204</f>
        <v>3</v>
      </c>
      <c r="BA204" s="27">
        <f>'1'!GR204</f>
        <v>0</v>
      </c>
      <c r="BB204" s="230" t="str">
        <f>'1'!GT204</f>
        <v/>
      </c>
      <c r="BC204" s="230" t="str">
        <f>'1'!GU204</f>
        <v/>
      </c>
      <c r="BD204" s="236">
        <f>'1'!HG204</f>
        <v>5</v>
      </c>
      <c r="BE204" s="39">
        <f>'1'!HH204</f>
        <v>0</v>
      </c>
      <c r="BF204" s="231" t="str">
        <f>'1'!HJ204</f>
        <v/>
      </c>
      <c r="BG204" s="231" t="str">
        <f>'1'!HK204</f>
        <v/>
      </c>
      <c r="BH204" s="233" t="str">
        <f>'1'!HW204</f>
        <v/>
      </c>
      <c r="BI204" s="27">
        <f>'1'!HX204</f>
        <v>0</v>
      </c>
      <c r="BJ204" s="230" t="str">
        <f>'1'!HZ204</f>
        <v/>
      </c>
      <c r="BK204" s="230" t="str">
        <f>'1'!IA204</f>
        <v/>
      </c>
      <c r="BL204" s="236" t="str">
        <f>'1'!IM204</f>
        <v/>
      </c>
      <c r="BM204" s="39">
        <f>'1'!IN204</f>
        <v>0</v>
      </c>
      <c r="BN204" s="231" t="str">
        <f>'1'!IP204</f>
        <v/>
      </c>
      <c r="BO204" s="231" t="str">
        <f>'1'!IQ204</f>
        <v/>
      </c>
      <c r="BP204" s="233" t="str">
        <f>'1'!JC204</f>
        <v/>
      </c>
      <c r="BQ204" s="27">
        <f>'1'!JD204</f>
        <v>0</v>
      </c>
      <c r="BR204" s="230" t="str">
        <f>'1'!JF204</f>
        <v/>
      </c>
      <c r="BS204" s="230" t="str">
        <f>'1'!JG204</f>
        <v/>
      </c>
      <c r="BT204" s="236" t="str">
        <f>'1'!JS204</f>
        <v/>
      </c>
      <c r="BU204" s="39">
        <f>'1'!JT204</f>
        <v>0</v>
      </c>
      <c r="BV204" s="231" t="str">
        <f>'1'!JV204</f>
        <v/>
      </c>
      <c r="BW204" s="231" t="str">
        <f>'1'!JW204</f>
        <v/>
      </c>
      <c r="BX204" s="233" t="str">
        <f>'1'!KI204</f>
        <v/>
      </c>
      <c r="BY204" s="27">
        <f>'1'!KJ204</f>
        <v>0</v>
      </c>
      <c r="BZ204" s="230" t="str">
        <f>'1'!KL204</f>
        <v/>
      </c>
      <c r="CA204" s="230" t="str">
        <f>'1'!KM204</f>
        <v/>
      </c>
      <c r="CB204" s="236" t="str">
        <f>'1'!KY204</f>
        <v/>
      </c>
      <c r="CC204" s="39">
        <f>'1'!KZ204</f>
        <v>0</v>
      </c>
      <c r="CD204" s="231" t="str">
        <f>'1'!LB204</f>
        <v/>
      </c>
      <c r="CE204" s="231" t="str">
        <f>'1'!LC204</f>
        <v/>
      </c>
      <c r="CF204" s="231"/>
      <c r="CG204" s="231"/>
      <c r="CH204" s="233" t="str">
        <f t="shared" si="208"/>
        <v/>
      </c>
      <c r="CI204" s="24">
        <f>'1'!HX204</f>
        <v>0</v>
      </c>
      <c r="CJ204" s="24" t="str">
        <f>'1'!HZ204</f>
        <v/>
      </c>
      <c r="CK204" s="24" t="str">
        <f>'1'!IA204</f>
        <v/>
      </c>
      <c r="CL204" s="236" t="str">
        <f t="shared" si="209"/>
        <v/>
      </c>
      <c r="CM204" s="36">
        <f>'1'!IN204</f>
        <v>0</v>
      </c>
      <c r="CN204" s="36" t="str">
        <f>'1'!IP204</f>
        <v/>
      </c>
      <c r="CO204" s="36" t="str">
        <f>'1'!IQ204</f>
        <v/>
      </c>
      <c r="CP204" s="233" t="str">
        <f t="shared" si="210"/>
        <v/>
      </c>
      <c r="CQ204" s="24">
        <f>'1'!JD204</f>
        <v>0</v>
      </c>
      <c r="CR204" s="24" t="str">
        <f>'1'!JF204</f>
        <v/>
      </c>
      <c r="CS204" s="24" t="str">
        <f>'1'!JG204</f>
        <v/>
      </c>
      <c r="CT204" s="236" t="str">
        <f t="shared" si="211"/>
        <v/>
      </c>
      <c r="CU204" s="36">
        <f>'1'!JT204</f>
        <v>0</v>
      </c>
      <c r="CV204" s="36" t="str">
        <f>'1'!JV204</f>
        <v/>
      </c>
      <c r="CW204" s="36" t="str">
        <f>'1'!JW204</f>
        <v/>
      </c>
      <c r="CX204" s="233" t="str">
        <f t="shared" si="212"/>
        <v>#REF!</v>
      </c>
      <c r="CY204" s="24">
        <f>'1'!KJ204</f>
        <v>0</v>
      </c>
      <c r="CZ204" s="24" t="str">
        <f>'1'!KL204</f>
        <v/>
      </c>
      <c r="DA204" s="24" t="str">
        <f>'1'!KM204</f>
        <v/>
      </c>
      <c r="DB204" s="236" t="str">
        <f t="shared" si="213"/>
        <v>#REF!</v>
      </c>
      <c r="DC204" s="36">
        <f>'1'!KZ204</f>
        <v>0</v>
      </c>
      <c r="DD204" s="36" t="str">
        <f>'1'!LB204</f>
        <v/>
      </c>
      <c r="DE204" s="36" t="str">
        <f>'1'!LC204</f>
        <v/>
      </c>
      <c r="DF204" s="233" t="str">
        <f t="shared" si="214"/>
        <v>#REF!</v>
      </c>
      <c r="DG204" s="24" t="str">
        <f t="shared" ref="DG204:DI204" si="814">#REF!</f>
        <v>#REF!</v>
      </c>
      <c r="DH204" s="24" t="str">
        <f t="shared" si="814"/>
        <v>#REF!</v>
      </c>
      <c r="DI204" s="24" t="str">
        <f t="shared" si="814"/>
        <v>#REF!</v>
      </c>
      <c r="DJ204" s="236" t="str">
        <f t="shared" si="216"/>
        <v>#REF!</v>
      </c>
      <c r="DK204" s="36" t="str">
        <f t="shared" ref="DK204:DM204" si="815">#REF!</f>
        <v>#REF!</v>
      </c>
      <c r="DL204" s="36" t="str">
        <f t="shared" si="815"/>
        <v>#REF!</v>
      </c>
      <c r="DM204" s="36" t="str">
        <f t="shared" si="815"/>
        <v>#REF!</v>
      </c>
      <c r="DN204" s="159" t="str">
        <f t="shared" si="218"/>
        <v>#REF!</v>
      </c>
      <c r="DO204" s="24" t="str">
        <f t="shared" ref="DO204:DQ204" si="816">#REF!</f>
        <v>#REF!</v>
      </c>
      <c r="DP204" s="24" t="str">
        <f t="shared" si="816"/>
        <v>#REF!</v>
      </c>
      <c r="DQ204" s="24" t="str">
        <f t="shared" si="816"/>
        <v>#REF!</v>
      </c>
      <c r="DR204" s="209" t="str">
        <f t="shared" si="220"/>
        <v>#REF!</v>
      </c>
      <c r="DS204" s="210" t="str">
        <f t="shared" si="13"/>
        <v>#REF!</v>
      </c>
      <c r="DT204" s="210" t="str">
        <f t="shared" ref="DT204:DU204" si="817">#REF!</f>
        <v>#REF!</v>
      </c>
      <c r="DU204" s="210" t="str">
        <f t="shared" si="817"/>
        <v>#REF!</v>
      </c>
    </row>
    <row r="205" ht="15.75" customHeight="1">
      <c r="A205" s="228">
        <f>'1'!A205</f>
        <v>46303</v>
      </c>
      <c r="B205" s="229" t="str">
        <f>'1'!B205</f>
        <v>木</v>
      </c>
      <c r="C205" s="232">
        <f>'1'!C205</f>
        <v>0</v>
      </c>
      <c r="D205" s="233">
        <f>'1'!G205</f>
        <v>1</v>
      </c>
      <c r="E205" s="27">
        <f>'1'!H205</f>
        <v>0</v>
      </c>
      <c r="F205" s="230" t="str">
        <f>'1'!J205</f>
        <v/>
      </c>
      <c r="G205" s="230" t="str">
        <f>'1'!K205</f>
        <v/>
      </c>
      <c r="H205" s="236">
        <f>'1'!W205</f>
        <v>1</v>
      </c>
      <c r="I205" s="39">
        <f>'1'!X205</f>
        <v>0</v>
      </c>
      <c r="J205" s="231" t="str">
        <f>'1'!Z205</f>
        <v/>
      </c>
      <c r="K205" s="231" t="str">
        <f>'1'!AA205</f>
        <v/>
      </c>
      <c r="L205" s="233">
        <f>'1'!AM205</f>
        <v>2</v>
      </c>
      <c r="M205" s="27">
        <f>'1'!AN205</f>
        <v>0</v>
      </c>
      <c r="N205" s="230" t="str">
        <f>'1'!AP205</f>
        <v/>
      </c>
      <c r="O205" s="230" t="str">
        <f>'1'!AQ205</f>
        <v/>
      </c>
      <c r="P205" s="236">
        <f>'1'!BC205</f>
        <v>4</v>
      </c>
      <c r="Q205" s="39">
        <f>'1'!BD205</f>
        <v>0</v>
      </c>
      <c r="R205" s="231" t="str">
        <f>'1'!BF205</f>
        <v/>
      </c>
      <c r="S205" s="231" t="str">
        <f>'1'!BG205</f>
        <v/>
      </c>
      <c r="T205" s="233">
        <f>'1'!BS205</f>
        <v>4</v>
      </c>
      <c r="U205" s="27">
        <f>'1'!BT205</f>
        <v>0</v>
      </c>
      <c r="V205" s="230" t="str">
        <f>'1'!BV205</f>
        <v/>
      </c>
      <c r="W205" s="230" t="str">
        <f>'1'!BW205</f>
        <v/>
      </c>
      <c r="X205" s="236">
        <f>'1'!CI205</f>
        <v>2</v>
      </c>
      <c r="Y205" s="39">
        <f>'1'!CJ205</f>
        <v>0</v>
      </c>
      <c r="Z205" s="231" t="str">
        <f>'1'!CL205</f>
        <v/>
      </c>
      <c r="AA205" s="231" t="str">
        <f>'1'!CM205</f>
        <v/>
      </c>
      <c r="AB205" s="233">
        <f>'1'!CY205</f>
        <v>2</v>
      </c>
      <c r="AC205" s="27">
        <f>'1'!CZ205</f>
        <v>0</v>
      </c>
      <c r="AD205" s="226" t="str">
        <f>'1'!DB205</f>
        <v/>
      </c>
      <c r="AE205" s="230" t="str">
        <f>'1'!DC205</f>
        <v/>
      </c>
      <c r="AF205" s="236">
        <f>'1'!DO205</f>
        <v>2</v>
      </c>
      <c r="AG205" s="39">
        <f>'1'!DP205</f>
        <v>0</v>
      </c>
      <c r="AH205" s="231" t="str">
        <f>'1'!DR205</f>
        <v/>
      </c>
      <c r="AI205" s="231" t="str">
        <f>'1'!DS205</f>
        <v/>
      </c>
      <c r="AJ205" s="233">
        <f>'1'!EE205</f>
        <v>5</v>
      </c>
      <c r="AK205" s="27">
        <f>'1'!EF205</f>
        <v>0</v>
      </c>
      <c r="AL205" s="230" t="str">
        <f>'1'!EH205</f>
        <v/>
      </c>
      <c r="AM205" s="230" t="str">
        <f>'1'!EI205</f>
        <v/>
      </c>
      <c r="AN205" s="236">
        <f>'1'!EU205</f>
        <v>19</v>
      </c>
      <c r="AO205" s="39">
        <f>'1'!EV205</f>
        <v>0</v>
      </c>
      <c r="AP205" s="231" t="str">
        <f>'1'!EX205</f>
        <v/>
      </c>
      <c r="AQ205" s="231" t="str">
        <f>'1'!EY205</f>
        <v/>
      </c>
      <c r="AR205" s="233">
        <f>'1'!FK205</f>
        <v>4</v>
      </c>
      <c r="AS205" s="27">
        <f>'1'!FL205</f>
        <v>0</v>
      </c>
      <c r="AT205" s="230" t="str">
        <f>'1'!FN205</f>
        <v/>
      </c>
      <c r="AU205" s="230" t="str">
        <f>'1'!FO205</f>
        <v/>
      </c>
      <c r="AV205" s="236">
        <f>'1'!GA205</f>
        <v>2</v>
      </c>
      <c r="AW205" s="39">
        <f>'1'!GB205</f>
        <v>0</v>
      </c>
      <c r="AX205" s="231" t="str">
        <f>'1'!GD205</f>
        <v/>
      </c>
      <c r="AY205" s="231" t="str">
        <f>'1'!GE205</f>
        <v/>
      </c>
      <c r="AZ205" s="233">
        <f>'1'!GQ205</f>
        <v>3</v>
      </c>
      <c r="BA205" s="27">
        <f>'1'!GR205</f>
        <v>0</v>
      </c>
      <c r="BB205" s="230" t="str">
        <f>'1'!GT205</f>
        <v/>
      </c>
      <c r="BC205" s="230" t="str">
        <f>'1'!GU205</f>
        <v/>
      </c>
      <c r="BD205" s="236">
        <f>'1'!HG205</f>
        <v>5</v>
      </c>
      <c r="BE205" s="39">
        <f>'1'!HH205</f>
        <v>0</v>
      </c>
      <c r="BF205" s="231" t="str">
        <f>'1'!HJ205</f>
        <v/>
      </c>
      <c r="BG205" s="231" t="str">
        <f>'1'!HK205</f>
        <v/>
      </c>
      <c r="BH205" s="233" t="str">
        <f>'1'!HW205</f>
        <v/>
      </c>
      <c r="BI205" s="27">
        <f>'1'!HX205</f>
        <v>0</v>
      </c>
      <c r="BJ205" s="230" t="str">
        <f>'1'!HZ205</f>
        <v/>
      </c>
      <c r="BK205" s="230" t="str">
        <f>'1'!IA205</f>
        <v/>
      </c>
      <c r="BL205" s="236" t="str">
        <f>'1'!IM205</f>
        <v/>
      </c>
      <c r="BM205" s="39">
        <f>'1'!IN205</f>
        <v>0</v>
      </c>
      <c r="BN205" s="231" t="str">
        <f>'1'!IP205</f>
        <v/>
      </c>
      <c r="BO205" s="231" t="str">
        <f>'1'!IQ205</f>
        <v/>
      </c>
      <c r="BP205" s="233" t="str">
        <f>'1'!JC205</f>
        <v/>
      </c>
      <c r="BQ205" s="27">
        <f>'1'!JD205</f>
        <v>0</v>
      </c>
      <c r="BR205" s="230" t="str">
        <f>'1'!JF205</f>
        <v/>
      </c>
      <c r="BS205" s="230" t="str">
        <f>'1'!JG205</f>
        <v/>
      </c>
      <c r="BT205" s="236" t="str">
        <f>'1'!JS205</f>
        <v/>
      </c>
      <c r="BU205" s="39">
        <f>'1'!JT205</f>
        <v>0</v>
      </c>
      <c r="BV205" s="231" t="str">
        <f>'1'!JV205</f>
        <v/>
      </c>
      <c r="BW205" s="231" t="str">
        <f>'1'!JW205</f>
        <v/>
      </c>
      <c r="BX205" s="233" t="str">
        <f>'1'!KI205</f>
        <v/>
      </c>
      <c r="BY205" s="27">
        <f>'1'!KJ205</f>
        <v>0</v>
      </c>
      <c r="BZ205" s="230" t="str">
        <f>'1'!KL205</f>
        <v/>
      </c>
      <c r="CA205" s="230" t="str">
        <f>'1'!KM205</f>
        <v/>
      </c>
      <c r="CB205" s="236" t="str">
        <f>'1'!KY205</f>
        <v/>
      </c>
      <c r="CC205" s="39">
        <f>'1'!KZ205</f>
        <v>0</v>
      </c>
      <c r="CD205" s="231" t="str">
        <f>'1'!LB205</f>
        <v/>
      </c>
      <c r="CE205" s="231" t="str">
        <f>'1'!LC205</f>
        <v/>
      </c>
      <c r="CF205" s="231"/>
      <c r="CG205" s="231"/>
      <c r="CH205" s="233" t="str">
        <f t="shared" si="208"/>
        <v/>
      </c>
      <c r="CI205" s="24">
        <f>'1'!HX205</f>
        <v>0</v>
      </c>
      <c r="CJ205" s="24" t="str">
        <f>'1'!HZ205</f>
        <v/>
      </c>
      <c r="CK205" s="24" t="str">
        <f>'1'!IA205</f>
        <v/>
      </c>
      <c r="CL205" s="236" t="str">
        <f t="shared" si="209"/>
        <v/>
      </c>
      <c r="CM205" s="36">
        <f>'1'!IN205</f>
        <v>0</v>
      </c>
      <c r="CN205" s="36" t="str">
        <f>'1'!IP205</f>
        <v/>
      </c>
      <c r="CO205" s="36" t="str">
        <f>'1'!IQ205</f>
        <v/>
      </c>
      <c r="CP205" s="233" t="str">
        <f t="shared" si="210"/>
        <v/>
      </c>
      <c r="CQ205" s="24">
        <f>'1'!JD205</f>
        <v>0</v>
      </c>
      <c r="CR205" s="24" t="str">
        <f>'1'!JF205</f>
        <v/>
      </c>
      <c r="CS205" s="24" t="str">
        <f>'1'!JG205</f>
        <v/>
      </c>
      <c r="CT205" s="236" t="str">
        <f t="shared" si="211"/>
        <v/>
      </c>
      <c r="CU205" s="36">
        <f>'1'!JT205</f>
        <v>0</v>
      </c>
      <c r="CV205" s="36" t="str">
        <f>'1'!JV205</f>
        <v/>
      </c>
      <c r="CW205" s="36" t="str">
        <f>'1'!JW205</f>
        <v/>
      </c>
      <c r="CX205" s="233" t="str">
        <f t="shared" si="212"/>
        <v>#REF!</v>
      </c>
      <c r="CY205" s="24">
        <f>'1'!KJ205</f>
        <v>0</v>
      </c>
      <c r="CZ205" s="24" t="str">
        <f>'1'!KL205</f>
        <v/>
      </c>
      <c r="DA205" s="24" t="str">
        <f>'1'!KM205</f>
        <v/>
      </c>
      <c r="DB205" s="236" t="str">
        <f t="shared" si="213"/>
        <v>#REF!</v>
      </c>
      <c r="DC205" s="36">
        <f>'1'!KZ205</f>
        <v>0</v>
      </c>
      <c r="DD205" s="36" t="str">
        <f>'1'!LB205</f>
        <v/>
      </c>
      <c r="DE205" s="36" t="str">
        <f>'1'!LC205</f>
        <v/>
      </c>
      <c r="DF205" s="233" t="str">
        <f t="shared" si="214"/>
        <v>#REF!</v>
      </c>
      <c r="DG205" s="24" t="str">
        <f t="shared" ref="DG205:DI205" si="818">#REF!</f>
        <v>#REF!</v>
      </c>
      <c r="DH205" s="24" t="str">
        <f t="shared" si="818"/>
        <v>#REF!</v>
      </c>
      <c r="DI205" s="24" t="str">
        <f t="shared" si="818"/>
        <v>#REF!</v>
      </c>
      <c r="DJ205" s="236" t="str">
        <f t="shared" si="216"/>
        <v>#REF!</v>
      </c>
      <c r="DK205" s="36" t="str">
        <f t="shared" ref="DK205:DM205" si="819">#REF!</f>
        <v>#REF!</v>
      </c>
      <c r="DL205" s="36" t="str">
        <f t="shared" si="819"/>
        <v>#REF!</v>
      </c>
      <c r="DM205" s="36" t="str">
        <f t="shared" si="819"/>
        <v>#REF!</v>
      </c>
      <c r="DN205" s="159" t="str">
        <f t="shared" si="218"/>
        <v>#REF!</v>
      </c>
      <c r="DO205" s="24" t="str">
        <f t="shared" ref="DO205:DQ205" si="820">#REF!</f>
        <v>#REF!</v>
      </c>
      <c r="DP205" s="24" t="str">
        <f t="shared" si="820"/>
        <v>#REF!</v>
      </c>
      <c r="DQ205" s="24" t="str">
        <f t="shared" si="820"/>
        <v>#REF!</v>
      </c>
      <c r="DR205" s="209" t="str">
        <f t="shared" si="220"/>
        <v>#REF!</v>
      </c>
      <c r="DS205" s="210" t="str">
        <f t="shared" si="13"/>
        <v>#REF!</v>
      </c>
      <c r="DT205" s="210" t="str">
        <f t="shared" ref="DT205:DU205" si="821">#REF!</f>
        <v>#REF!</v>
      </c>
      <c r="DU205" s="210" t="str">
        <f t="shared" si="821"/>
        <v>#REF!</v>
      </c>
    </row>
    <row r="206" ht="15.75" customHeight="1">
      <c r="A206" s="228">
        <f>'1'!A206</f>
        <v>46304</v>
      </c>
      <c r="B206" s="229" t="str">
        <f>'1'!B206</f>
        <v>金</v>
      </c>
      <c r="C206" s="232">
        <f>'1'!C206</f>
        <v>0</v>
      </c>
      <c r="D206" s="233">
        <f>'1'!G206</f>
        <v>1</v>
      </c>
      <c r="E206" s="27">
        <f>'1'!H206</f>
        <v>0</v>
      </c>
      <c r="F206" s="230" t="str">
        <f>'1'!J206</f>
        <v/>
      </c>
      <c r="G206" s="230" t="str">
        <f>'1'!K206</f>
        <v/>
      </c>
      <c r="H206" s="236">
        <f>'1'!W206</f>
        <v>1</v>
      </c>
      <c r="I206" s="39">
        <f>'1'!X206</f>
        <v>0</v>
      </c>
      <c r="J206" s="231" t="str">
        <f>'1'!Z206</f>
        <v/>
      </c>
      <c r="K206" s="231" t="str">
        <f>'1'!AA206</f>
        <v/>
      </c>
      <c r="L206" s="233">
        <f>'1'!AM206</f>
        <v>2</v>
      </c>
      <c r="M206" s="27">
        <f>'1'!AN206</f>
        <v>0</v>
      </c>
      <c r="N206" s="230" t="str">
        <f>'1'!AP206</f>
        <v/>
      </c>
      <c r="O206" s="230" t="str">
        <f>'1'!AQ206</f>
        <v/>
      </c>
      <c r="P206" s="236">
        <f>'1'!BC206</f>
        <v>4</v>
      </c>
      <c r="Q206" s="39">
        <f>'1'!BD206</f>
        <v>0</v>
      </c>
      <c r="R206" s="231" t="str">
        <f>'1'!BF206</f>
        <v/>
      </c>
      <c r="S206" s="231" t="str">
        <f>'1'!BG206</f>
        <v/>
      </c>
      <c r="T206" s="233">
        <f>'1'!BS206</f>
        <v>4</v>
      </c>
      <c r="U206" s="27">
        <f>'1'!BT206</f>
        <v>0</v>
      </c>
      <c r="V206" s="230" t="str">
        <f>'1'!BV206</f>
        <v/>
      </c>
      <c r="W206" s="230" t="str">
        <f>'1'!BW206</f>
        <v/>
      </c>
      <c r="X206" s="236">
        <f>'1'!CI206</f>
        <v>2</v>
      </c>
      <c r="Y206" s="39">
        <f>'1'!CJ206</f>
        <v>0</v>
      </c>
      <c r="Z206" s="231" t="str">
        <f>'1'!CL206</f>
        <v/>
      </c>
      <c r="AA206" s="231" t="str">
        <f>'1'!CM206</f>
        <v/>
      </c>
      <c r="AB206" s="233">
        <f>'1'!CY206</f>
        <v>2</v>
      </c>
      <c r="AC206" s="27">
        <f>'1'!CZ206</f>
        <v>0</v>
      </c>
      <c r="AD206" s="226" t="str">
        <f>'1'!DB206</f>
        <v/>
      </c>
      <c r="AE206" s="230" t="str">
        <f>'1'!DC206</f>
        <v/>
      </c>
      <c r="AF206" s="236">
        <f>'1'!DO206</f>
        <v>2</v>
      </c>
      <c r="AG206" s="39">
        <f>'1'!DP206</f>
        <v>0</v>
      </c>
      <c r="AH206" s="231" t="str">
        <f>'1'!DR206</f>
        <v/>
      </c>
      <c r="AI206" s="231" t="str">
        <f>'1'!DS206</f>
        <v/>
      </c>
      <c r="AJ206" s="233">
        <f>'1'!EE206</f>
        <v>5</v>
      </c>
      <c r="AK206" s="27">
        <f>'1'!EF206</f>
        <v>0</v>
      </c>
      <c r="AL206" s="230" t="str">
        <f>'1'!EH206</f>
        <v/>
      </c>
      <c r="AM206" s="230" t="str">
        <f>'1'!EI206</f>
        <v/>
      </c>
      <c r="AN206" s="236">
        <f>'1'!EU206</f>
        <v>19</v>
      </c>
      <c r="AO206" s="39">
        <f>'1'!EV206</f>
        <v>0</v>
      </c>
      <c r="AP206" s="231" t="str">
        <f>'1'!EX206</f>
        <v/>
      </c>
      <c r="AQ206" s="231" t="str">
        <f>'1'!EY206</f>
        <v/>
      </c>
      <c r="AR206" s="233">
        <f>'1'!FK206</f>
        <v>4</v>
      </c>
      <c r="AS206" s="27">
        <f>'1'!FL206</f>
        <v>0</v>
      </c>
      <c r="AT206" s="230" t="str">
        <f>'1'!FN206</f>
        <v/>
      </c>
      <c r="AU206" s="230" t="str">
        <f>'1'!FO206</f>
        <v/>
      </c>
      <c r="AV206" s="236">
        <f>'1'!GA206</f>
        <v>2</v>
      </c>
      <c r="AW206" s="39">
        <f>'1'!GB206</f>
        <v>0</v>
      </c>
      <c r="AX206" s="231" t="str">
        <f>'1'!GD206</f>
        <v/>
      </c>
      <c r="AY206" s="231" t="str">
        <f>'1'!GE206</f>
        <v/>
      </c>
      <c r="AZ206" s="233">
        <f>'1'!GQ206</f>
        <v>3</v>
      </c>
      <c r="BA206" s="27">
        <f>'1'!GR206</f>
        <v>0</v>
      </c>
      <c r="BB206" s="230" t="str">
        <f>'1'!GT206</f>
        <v/>
      </c>
      <c r="BC206" s="230" t="str">
        <f>'1'!GU206</f>
        <v/>
      </c>
      <c r="BD206" s="236">
        <f>'1'!HG206</f>
        <v>5</v>
      </c>
      <c r="BE206" s="39">
        <f>'1'!HH206</f>
        <v>0</v>
      </c>
      <c r="BF206" s="231" t="str">
        <f>'1'!HJ206</f>
        <v/>
      </c>
      <c r="BG206" s="231" t="str">
        <f>'1'!HK206</f>
        <v/>
      </c>
      <c r="BH206" s="233" t="str">
        <f>'1'!HW206</f>
        <v/>
      </c>
      <c r="BI206" s="27">
        <f>'1'!HX206</f>
        <v>0</v>
      </c>
      <c r="BJ206" s="230" t="str">
        <f>'1'!HZ206</f>
        <v/>
      </c>
      <c r="BK206" s="230" t="str">
        <f>'1'!IA206</f>
        <v/>
      </c>
      <c r="BL206" s="236" t="str">
        <f>'1'!IM206</f>
        <v/>
      </c>
      <c r="BM206" s="39">
        <f>'1'!IN206</f>
        <v>0</v>
      </c>
      <c r="BN206" s="231" t="str">
        <f>'1'!IP206</f>
        <v/>
      </c>
      <c r="BO206" s="231" t="str">
        <f>'1'!IQ206</f>
        <v/>
      </c>
      <c r="BP206" s="233" t="str">
        <f>'1'!JC206</f>
        <v/>
      </c>
      <c r="BQ206" s="27">
        <f>'1'!JD206</f>
        <v>0</v>
      </c>
      <c r="BR206" s="230" t="str">
        <f>'1'!JF206</f>
        <v/>
      </c>
      <c r="BS206" s="230" t="str">
        <f>'1'!JG206</f>
        <v/>
      </c>
      <c r="BT206" s="236" t="str">
        <f>'1'!JS206</f>
        <v/>
      </c>
      <c r="BU206" s="39">
        <f>'1'!JT206</f>
        <v>0</v>
      </c>
      <c r="BV206" s="231" t="str">
        <f>'1'!JV206</f>
        <v/>
      </c>
      <c r="BW206" s="231" t="str">
        <f>'1'!JW206</f>
        <v/>
      </c>
      <c r="BX206" s="233" t="str">
        <f>'1'!KI206</f>
        <v/>
      </c>
      <c r="BY206" s="27">
        <f>'1'!KJ206</f>
        <v>0</v>
      </c>
      <c r="BZ206" s="230" t="str">
        <f>'1'!KL206</f>
        <v/>
      </c>
      <c r="CA206" s="230" t="str">
        <f>'1'!KM206</f>
        <v/>
      </c>
      <c r="CB206" s="236" t="str">
        <f>'1'!KY206</f>
        <v/>
      </c>
      <c r="CC206" s="39">
        <f>'1'!KZ206</f>
        <v>0</v>
      </c>
      <c r="CD206" s="231" t="str">
        <f>'1'!LB206</f>
        <v/>
      </c>
      <c r="CE206" s="231" t="str">
        <f>'1'!LC206</f>
        <v/>
      </c>
      <c r="CF206" s="231"/>
      <c r="CG206" s="231"/>
      <c r="CH206" s="233" t="str">
        <f t="shared" si="208"/>
        <v/>
      </c>
      <c r="CI206" s="24">
        <f>'1'!HX206</f>
        <v>0</v>
      </c>
      <c r="CJ206" s="24" t="str">
        <f>'1'!HZ206</f>
        <v/>
      </c>
      <c r="CK206" s="24" t="str">
        <f>'1'!IA206</f>
        <v/>
      </c>
      <c r="CL206" s="236" t="str">
        <f t="shared" si="209"/>
        <v/>
      </c>
      <c r="CM206" s="36">
        <f>'1'!IN206</f>
        <v>0</v>
      </c>
      <c r="CN206" s="36" t="str">
        <f>'1'!IP206</f>
        <v/>
      </c>
      <c r="CO206" s="36" t="str">
        <f>'1'!IQ206</f>
        <v/>
      </c>
      <c r="CP206" s="233" t="str">
        <f t="shared" si="210"/>
        <v/>
      </c>
      <c r="CQ206" s="24">
        <f>'1'!JD206</f>
        <v>0</v>
      </c>
      <c r="CR206" s="24" t="str">
        <f>'1'!JF206</f>
        <v/>
      </c>
      <c r="CS206" s="24" t="str">
        <f>'1'!JG206</f>
        <v/>
      </c>
      <c r="CT206" s="236" t="str">
        <f t="shared" si="211"/>
        <v/>
      </c>
      <c r="CU206" s="36">
        <f>'1'!JT206</f>
        <v>0</v>
      </c>
      <c r="CV206" s="36" t="str">
        <f>'1'!JV206</f>
        <v/>
      </c>
      <c r="CW206" s="36" t="str">
        <f>'1'!JW206</f>
        <v/>
      </c>
      <c r="CX206" s="233" t="str">
        <f t="shared" si="212"/>
        <v>#REF!</v>
      </c>
      <c r="CY206" s="24">
        <f>'1'!KJ206</f>
        <v>0</v>
      </c>
      <c r="CZ206" s="24" t="str">
        <f>'1'!KL206</f>
        <v/>
      </c>
      <c r="DA206" s="24" t="str">
        <f>'1'!KM206</f>
        <v/>
      </c>
      <c r="DB206" s="236" t="str">
        <f t="shared" si="213"/>
        <v>#REF!</v>
      </c>
      <c r="DC206" s="36">
        <f>'1'!KZ206</f>
        <v>0</v>
      </c>
      <c r="DD206" s="36" t="str">
        <f>'1'!LB206</f>
        <v/>
      </c>
      <c r="DE206" s="36" t="str">
        <f>'1'!LC206</f>
        <v/>
      </c>
      <c r="DF206" s="233" t="str">
        <f t="shared" si="214"/>
        <v>#REF!</v>
      </c>
      <c r="DG206" s="24" t="str">
        <f t="shared" ref="DG206:DI206" si="822">#REF!</f>
        <v>#REF!</v>
      </c>
      <c r="DH206" s="24" t="str">
        <f t="shared" si="822"/>
        <v>#REF!</v>
      </c>
      <c r="DI206" s="24" t="str">
        <f t="shared" si="822"/>
        <v>#REF!</v>
      </c>
      <c r="DJ206" s="236" t="str">
        <f t="shared" si="216"/>
        <v>#REF!</v>
      </c>
      <c r="DK206" s="36" t="str">
        <f t="shared" ref="DK206:DM206" si="823">#REF!</f>
        <v>#REF!</v>
      </c>
      <c r="DL206" s="36" t="str">
        <f t="shared" si="823"/>
        <v>#REF!</v>
      </c>
      <c r="DM206" s="36" t="str">
        <f t="shared" si="823"/>
        <v>#REF!</v>
      </c>
      <c r="DN206" s="159" t="str">
        <f t="shared" si="218"/>
        <v>#REF!</v>
      </c>
      <c r="DO206" s="24" t="str">
        <f t="shared" ref="DO206:DQ206" si="824">#REF!</f>
        <v>#REF!</v>
      </c>
      <c r="DP206" s="24" t="str">
        <f t="shared" si="824"/>
        <v>#REF!</v>
      </c>
      <c r="DQ206" s="24" t="str">
        <f t="shared" si="824"/>
        <v>#REF!</v>
      </c>
      <c r="DR206" s="209" t="str">
        <f t="shared" si="220"/>
        <v>#REF!</v>
      </c>
      <c r="DS206" s="210" t="str">
        <f t="shared" si="13"/>
        <v>#REF!</v>
      </c>
      <c r="DT206" s="210" t="str">
        <f t="shared" ref="DT206:DU206" si="825">#REF!</f>
        <v>#REF!</v>
      </c>
      <c r="DU206" s="210" t="str">
        <f t="shared" si="825"/>
        <v>#REF!</v>
      </c>
    </row>
    <row r="207" ht="15.75" customHeight="1">
      <c r="A207" s="228">
        <f>'1'!A207</f>
        <v>46305</v>
      </c>
      <c r="B207" s="229" t="str">
        <f>'1'!B207</f>
        <v>土</v>
      </c>
      <c r="C207" s="232">
        <f>'1'!C207</f>
        <v>0</v>
      </c>
      <c r="D207" s="233">
        <f>'1'!G207</f>
        <v>1</v>
      </c>
      <c r="E207" s="27">
        <f>'1'!H207</f>
        <v>0</v>
      </c>
      <c r="F207" s="230" t="str">
        <f>'1'!J207</f>
        <v/>
      </c>
      <c r="G207" s="230" t="str">
        <f>'1'!K207</f>
        <v/>
      </c>
      <c r="H207" s="236">
        <f>'1'!W207</f>
        <v>1</v>
      </c>
      <c r="I207" s="39">
        <f>'1'!X207</f>
        <v>0</v>
      </c>
      <c r="J207" s="231" t="str">
        <f>'1'!Z207</f>
        <v/>
      </c>
      <c r="K207" s="231" t="str">
        <f>'1'!AA207</f>
        <v/>
      </c>
      <c r="L207" s="233">
        <f>'1'!AM207</f>
        <v>2</v>
      </c>
      <c r="M207" s="27">
        <f>'1'!AN207</f>
        <v>0</v>
      </c>
      <c r="N207" s="230" t="str">
        <f>'1'!AP207</f>
        <v/>
      </c>
      <c r="O207" s="230" t="str">
        <f>'1'!AQ207</f>
        <v/>
      </c>
      <c r="P207" s="236">
        <f>'1'!BC207</f>
        <v>4</v>
      </c>
      <c r="Q207" s="39">
        <f>'1'!BD207</f>
        <v>0</v>
      </c>
      <c r="R207" s="231" t="str">
        <f>'1'!BF207</f>
        <v/>
      </c>
      <c r="S207" s="231" t="str">
        <f>'1'!BG207</f>
        <v/>
      </c>
      <c r="T207" s="233">
        <f>'1'!BS207</f>
        <v>4</v>
      </c>
      <c r="U207" s="27">
        <f>'1'!BT207</f>
        <v>0</v>
      </c>
      <c r="V207" s="230" t="str">
        <f>'1'!BV207</f>
        <v/>
      </c>
      <c r="W207" s="230" t="str">
        <f>'1'!BW207</f>
        <v/>
      </c>
      <c r="X207" s="236">
        <f>'1'!CI207</f>
        <v>2</v>
      </c>
      <c r="Y207" s="39">
        <f>'1'!CJ207</f>
        <v>0</v>
      </c>
      <c r="Z207" s="231" t="str">
        <f>'1'!CL207</f>
        <v/>
      </c>
      <c r="AA207" s="231" t="str">
        <f>'1'!CM207</f>
        <v/>
      </c>
      <c r="AB207" s="233">
        <f>'1'!CY207</f>
        <v>2</v>
      </c>
      <c r="AC207" s="27">
        <f>'1'!CZ207</f>
        <v>0</v>
      </c>
      <c r="AD207" s="226" t="str">
        <f>'1'!DB207</f>
        <v/>
      </c>
      <c r="AE207" s="230" t="str">
        <f>'1'!DC207</f>
        <v/>
      </c>
      <c r="AF207" s="236">
        <f>'1'!DO207</f>
        <v>2</v>
      </c>
      <c r="AG207" s="39">
        <f>'1'!DP207</f>
        <v>0</v>
      </c>
      <c r="AH207" s="231" t="str">
        <f>'1'!DR207</f>
        <v/>
      </c>
      <c r="AI207" s="231" t="str">
        <f>'1'!DS207</f>
        <v/>
      </c>
      <c r="AJ207" s="233">
        <f>'1'!EE207</f>
        <v>5</v>
      </c>
      <c r="AK207" s="27">
        <f>'1'!EF207</f>
        <v>0</v>
      </c>
      <c r="AL207" s="230" t="str">
        <f>'1'!EH207</f>
        <v/>
      </c>
      <c r="AM207" s="230" t="str">
        <f>'1'!EI207</f>
        <v/>
      </c>
      <c r="AN207" s="236">
        <f>'1'!EU207</f>
        <v>19</v>
      </c>
      <c r="AO207" s="39">
        <f>'1'!EV207</f>
        <v>0</v>
      </c>
      <c r="AP207" s="231" t="str">
        <f>'1'!EX207</f>
        <v/>
      </c>
      <c r="AQ207" s="231" t="str">
        <f>'1'!EY207</f>
        <v/>
      </c>
      <c r="AR207" s="233">
        <f>'1'!FK207</f>
        <v>4</v>
      </c>
      <c r="AS207" s="27">
        <f>'1'!FL207</f>
        <v>0</v>
      </c>
      <c r="AT207" s="230" t="str">
        <f>'1'!FN207</f>
        <v/>
      </c>
      <c r="AU207" s="230" t="str">
        <f>'1'!FO207</f>
        <v/>
      </c>
      <c r="AV207" s="236">
        <f>'1'!GA207</f>
        <v>2</v>
      </c>
      <c r="AW207" s="39">
        <f>'1'!GB207</f>
        <v>0</v>
      </c>
      <c r="AX207" s="231" t="str">
        <f>'1'!GD207</f>
        <v/>
      </c>
      <c r="AY207" s="231" t="str">
        <f>'1'!GE207</f>
        <v/>
      </c>
      <c r="AZ207" s="233">
        <f>'1'!GQ207</f>
        <v>3</v>
      </c>
      <c r="BA207" s="27">
        <f>'1'!GR207</f>
        <v>0</v>
      </c>
      <c r="BB207" s="230" t="str">
        <f>'1'!GT207</f>
        <v/>
      </c>
      <c r="BC207" s="230" t="str">
        <f>'1'!GU207</f>
        <v/>
      </c>
      <c r="BD207" s="236">
        <f>'1'!HG207</f>
        <v>5</v>
      </c>
      <c r="BE207" s="39">
        <f>'1'!HH207</f>
        <v>0</v>
      </c>
      <c r="BF207" s="231" t="str">
        <f>'1'!HJ207</f>
        <v/>
      </c>
      <c r="BG207" s="231" t="str">
        <f>'1'!HK207</f>
        <v/>
      </c>
      <c r="BH207" s="233" t="str">
        <f>'1'!HW207</f>
        <v/>
      </c>
      <c r="BI207" s="27">
        <f>'1'!HX207</f>
        <v>0</v>
      </c>
      <c r="BJ207" s="230" t="str">
        <f>'1'!HZ207</f>
        <v/>
      </c>
      <c r="BK207" s="230" t="str">
        <f>'1'!IA207</f>
        <v/>
      </c>
      <c r="BL207" s="236" t="str">
        <f>'1'!IM207</f>
        <v/>
      </c>
      <c r="BM207" s="39">
        <f>'1'!IN207</f>
        <v>0</v>
      </c>
      <c r="BN207" s="231" t="str">
        <f>'1'!IP207</f>
        <v/>
      </c>
      <c r="BO207" s="231" t="str">
        <f>'1'!IQ207</f>
        <v/>
      </c>
      <c r="BP207" s="233" t="str">
        <f>'1'!JC207</f>
        <v/>
      </c>
      <c r="BQ207" s="27">
        <f>'1'!JD207</f>
        <v>0</v>
      </c>
      <c r="BR207" s="230" t="str">
        <f>'1'!JF207</f>
        <v/>
      </c>
      <c r="BS207" s="230" t="str">
        <f>'1'!JG207</f>
        <v/>
      </c>
      <c r="BT207" s="236" t="str">
        <f>'1'!JS207</f>
        <v/>
      </c>
      <c r="BU207" s="39">
        <f>'1'!JT207</f>
        <v>0</v>
      </c>
      <c r="BV207" s="231" t="str">
        <f>'1'!JV207</f>
        <v/>
      </c>
      <c r="BW207" s="231" t="str">
        <f>'1'!JW207</f>
        <v/>
      </c>
      <c r="BX207" s="233" t="str">
        <f>'1'!KI207</f>
        <v/>
      </c>
      <c r="BY207" s="27">
        <f>'1'!KJ207</f>
        <v>0</v>
      </c>
      <c r="BZ207" s="230" t="str">
        <f>'1'!KL207</f>
        <v/>
      </c>
      <c r="CA207" s="230" t="str">
        <f>'1'!KM207</f>
        <v/>
      </c>
      <c r="CB207" s="236" t="str">
        <f>'1'!KY207</f>
        <v/>
      </c>
      <c r="CC207" s="39">
        <f>'1'!KZ207</f>
        <v>0</v>
      </c>
      <c r="CD207" s="231" t="str">
        <f>'1'!LB207</f>
        <v/>
      </c>
      <c r="CE207" s="231" t="str">
        <f>'1'!LC207</f>
        <v/>
      </c>
      <c r="CF207" s="231"/>
      <c r="CG207" s="231"/>
      <c r="CH207" s="233" t="str">
        <f t="shared" si="208"/>
        <v/>
      </c>
      <c r="CI207" s="24">
        <f>'1'!HX207</f>
        <v>0</v>
      </c>
      <c r="CJ207" s="24" t="str">
        <f>'1'!HZ207</f>
        <v/>
      </c>
      <c r="CK207" s="24" t="str">
        <f>'1'!IA207</f>
        <v/>
      </c>
      <c r="CL207" s="236" t="str">
        <f t="shared" si="209"/>
        <v/>
      </c>
      <c r="CM207" s="36">
        <f>'1'!IN207</f>
        <v>0</v>
      </c>
      <c r="CN207" s="36" t="str">
        <f>'1'!IP207</f>
        <v/>
      </c>
      <c r="CO207" s="36" t="str">
        <f>'1'!IQ207</f>
        <v/>
      </c>
      <c r="CP207" s="233" t="str">
        <f t="shared" si="210"/>
        <v/>
      </c>
      <c r="CQ207" s="24">
        <f>'1'!JD207</f>
        <v>0</v>
      </c>
      <c r="CR207" s="24" t="str">
        <f>'1'!JF207</f>
        <v/>
      </c>
      <c r="CS207" s="24" t="str">
        <f>'1'!JG207</f>
        <v/>
      </c>
      <c r="CT207" s="236" t="str">
        <f t="shared" si="211"/>
        <v/>
      </c>
      <c r="CU207" s="36">
        <f>'1'!JT207</f>
        <v>0</v>
      </c>
      <c r="CV207" s="36" t="str">
        <f>'1'!JV207</f>
        <v/>
      </c>
      <c r="CW207" s="36" t="str">
        <f>'1'!JW207</f>
        <v/>
      </c>
      <c r="CX207" s="233" t="str">
        <f t="shared" si="212"/>
        <v>#REF!</v>
      </c>
      <c r="CY207" s="24">
        <f>'1'!KJ207</f>
        <v>0</v>
      </c>
      <c r="CZ207" s="24" t="str">
        <f>'1'!KL207</f>
        <v/>
      </c>
      <c r="DA207" s="24" t="str">
        <f>'1'!KM207</f>
        <v/>
      </c>
      <c r="DB207" s="236" t="str">
        <f t="shared" si="213"/>
        <v>#REF!</v>
      </c>
      <c r="DC207" s="36">
        <f>'1'!KZ207</f>
        <v>0</v>
      </c>
      <c r="DD207" s="36" t="str">
        <f>'1'!LB207</f>
        <v/>
      </c>
      <c r="DE207" s="36" t="str">
        <f>'1'!LC207</f>
        <v/>
      </c>
      <c r="DF207" s="233" t="str">
        <f t="shared" si="214"/>
        <v>#REF!</v>
      </c>
      <c r="DG207" s="24" t="str">
        <f t="shared" ref="DG207:DI207" si="826">#REF!</f>
        <v>#REF!</v>
      </c>
      <c r="DH207" s="24" t="str">
        <f t="shared" si="826"/>
        <v>#REF!</v>
      </c>
      <c r="DI207" s="24" t="str">
        <f t="shared" si="826"/>
        <v>#REF!</v>
      </c>
      <c r="DJ207" s="236" t="str">
        <f t="shared" si="216"/>
        <v>#REF!</v>
      </c>
      <c r="DK207" s="36" t="str">
        <f t="shared" ref="DK207:DM207" si="827">#REF!</f>
        <v>#REF!</v>
      </c>
      <c r="DL207" s="36" t="str">
        <f t="shared" si="827"/>
        <v>#REF!</v>
      </c>
      <c r="DM207" s="36" t="str">
        <f t="shared" si="827"/>
        <v>#REF!</v>
      </c>
      <c r="DN207" s="159" t="str">
        <f t="shared" si="218"/>
        <v>#REF!</v>
      </c>
      <c r="DO207" s="24" t="str">
        <f t="shared" ref="DO207:DQ207" si="828">#REF!</f>
        <v>#REF!</v>
      </c>
      <c r="DP207" s="24" t="str">
        <f t="shared" si="828"/>
        <v>#REF!</v>
      </c>
      <c r="DQ207" s="24" t="str">
        <f t="shared" si="828"/>
        <v>#REF!</v>
      </c>
      <c r="DR207" s="209" t="str">
        <f t="shared" si="220"/>
        <v>#REF!</v>
      </c>
      <c r="DS207" s="210" t="str">
        <f t="shared" si="13"/>
        <v>#REF!</v>
      </c>
      <c r="DT207" s="210" t="str">
        <f t="shared" ref="DT207:DU207" si="829">#REF!</f>
        <v>#REF!</v>
      </c>
      <c r="DU207" s="210" t="str">
        <f t="shared" si="829"/>
        <v>#REF!</v>
      </c>
    </row>
    <row r="208" ht="15.75" customHeight="1">
      <c r="A208" s="228">
        <f>'1'!A208</f>
        <v>46306</v>
      </c>
      <c r="B208" s="229" t="str">
        <f>'1'!B208</f>
        <v>日</v>
      </c>
      <c r="C208" s="232">
        <f>'1'!C208</f>
        <v>0</v>
      </c>
      <c r="D208" s="233">
        <f>'1'!G208</f>
        <v>1</v>
      </c>
      <c r="E208" s="27">
        <f>'1'!H208</f>
        <v>0</v>
      </c>
      <c r="F208" s="230" t="str">
        <f>'1'!J208</f>
        <v/>
      </c>
      <c r="G208" s="230" t="str">
        <f>'1'!K208</f>
        <v/>
      </c>
      <c r="H208" s="236">
        <f>'1'!W208</f>
        <v>1</v>
      </c>
      <c r="I208" s="39">
        <f>'1'!X208</f>
        <v>0</v>
      </c>
      <c r="J208" s="231" t="str">
        <f>'1'!Z208</f>
        <v/>
      </c>
      <c r="K208" s="231" t="str">
        <f>'1'!AA208</f>
        <v/>
      </c>
      <c r="L208" s="233">
        <f>'1'!AM208</f>
        <v>2</v>
      </c>
      <c r="M208" s="27">
        <f>'1'!AN208</f>
        <v>0</v>
      </c>
      <c r="N208" s="230" t="str">
        <f>'1'!AP208</f>
        <v/>
      </c>
      <c r="O208" s="230" t="str">
        <f>'1'!AQ208</f>
        <v/>
      </c>
      <c r="P208" s="236">
        <f>'1'!BC208</f>
        <v>4</v>
      </c>
      <c r="Q208" s="39">
        <f>'1'!BD208</f>
        <v>0</v>
      </c>
      <c r="R208" s="231" t="str">
        <f>'1'!BF208</f>
        <v/>
      </c>
      <c r="S208" s="231" t="str">
        <f>'1'!BG208</f>
        <v/>
      </c>
      <c r="T208" s="233">
        <f>'1'!BS208</f>
        <v>4</v>
      </c>
      <c r="U208" s="27">
        <f>'1'!BT208</f>
        <v>0</v>
      </c>
      <c r="V208" s="230" t="str">
        <f>'1'!BV208</f>
        <v/>
      </c>
      <c r="W208" s="230" t="str">
        <f>'1'!BW208</f>
        <v/>
      </c>
      <c r="X208" s="236">
        <f>'1'!CI208</f>
        <v>2</v>
      </c>
      <c r="Y208" s="39">
        <f>'1'!CJ208</f>
        <v>0</v>
      </c>
      <c r="Z208" s="231" t="str">
        <f>'1'!CL208</f>
        <v/>
      </c>
      <c r="AA208" s="231" t="str">
        <f>'1'!CM208</f>
        <v/>
      </c>
      <c r="AB208" s="233">
        <f>'1'!CY208</f>
        <v>2</v>
      </c>
      <c r="AC208" s="27">
        <f>'1'!CZ208</f>
        <v>0</v>
      </c>
      <c r="AD208" s="226" t="str">
        <f>'1'!DB208</f>
        <v/>
      </c>
      <c r="AE208" s="230" t="str">
        <f>'1'!DC208</f>
        <v/>
      </c>
      <c r="AF208" s="236">
        <f>'1'!DO208</f>
        <v>2</v>
      </c>
      <c r="AG208" s="39">
        <f>'1'!DP208</f>
        <v>0</v>
      </c>
      <c r="AH208" s="231" t="str">
        <f>'1'!DR208</f>
        <v/>
      </c>
      <c r="AI208" s="231" t="str">
        <f>'1'!DS208</f>
        <v/>
      </c>
      <c r="AJ208" s="233">
        <f>'1'!EE208</f>
        <v>5</v>
      </c>
      <c r="AK208" s="27">
        <f>'1'!EF208</f>
        <v>0</v>
      </c>
      <c r="AL208" s="230" t="str">
        <f>'1'!EH208</f>
        <v/>
      </c>
      <c r="AM208" s="230" t="str">
        <f>'1'!EI208</f>
        <v/>
      </c>
      <c r="AN208" s="236">
        <f>'1'!EU208</f>
        <v>19</v>
      </c>
      <c r="AO208" s="39">
        <f>'1'!EV208</f>
        <v>0</v>
      </c>
      <c r="AP208" s="231" t="str">
        <f>'1'!EX208</f>
        <v/>
      </c>
      <c r="AQ208" s="231" t="str">
        <f>'1'!EY208</f>
        <v/>
      </c>
      <c r="AR208" s="233">
        <f>'1'!FK208</f>
        <v>4</v>
      </c>
      <c r="AS208" s="27">
        <f>'1'!FL208</f>
        <v>0</v>
      </c>
      <c r="AT208" s="230" t="str">
        <f>'1'!FN208</f>
        <v/>
      </c>
      <c r="AU208" s="230" t="str">
        <f>'1'!FO208</f>
        <v/>
      </c>
      <c r="AV208" s="236">
        <f>'1'!GA208</f>
        <v>2</v>
      </c>
      <c r="AW208" s="39">
        <f>'1'!GB208</f>
        <v>0</v>
      </c>
      <c r="AX208" s="231" t="str">
        <f>'1'!GD208</f>
        <v/>
      </c>
      <c r="AY208" s="231" t="str">
        <f>'1'!GE208</f>
        <v/>
      </c>
      <c r="AZ208" s="233">
        <f>'1'!GQ208</f>
        <v>3</v>
      </c>
      <c r="BA208" s="27">
        <f>'1'!GR208</f>
        <v>0</v>
      </c>
      <c r="BB208" s="230" t="str">
        <f>'1'!GT208</f>
        <v/>
      </c>
      <c r="BC208" s="230" t="str">
        <f>'1'!GU208</f>
        <v/>
      </c>
      <c r="BD208" s="236">
        <f>'1'!HG208</f>
        <v>5</v>
      </c>
      <c r="BE208" s="39">
        <f>'1'!HH208</f>
        <v>0</v>
      </c>
      <c r="BF208" s="231" t="str">
        <f>'1'!HJ208</f>
        <v/>
      </c>
      <c r="BG208" s="231" t="str">
        <f>'1'!HK208</f>
        <v/>
      </c>
      <c r="BH208" s="233" t="str">
        <f>'1'!HW208</f>
        <v/>
      </c>
      <c r="BI208" s="27">
        <f>'1'!HX208</f>
        <v>0</v>
      </c>
      <c r="BJ208" s="230" t="str">
        <f>'1'!HZ208</f>
        <v/>
      </c>
      <c r="BK208" s="230" t="str">
        <f>'1'!IA208</f>
        <v/>
      </c>
      <c r="BL208" s="236" t="str">
        <f>'1'!IM208</f>
        <v/>
      </c>
      <c r="BM208" s="39">
        <f>'1'!IN208</f>
        <v>0</v>
      </c>
      <c r="BN208" s="231" t="str">
        <f>'1'!IP208</f>
        <v/>
      </c>
      <c r="BO208" s="231" t="str">
        <f>'1'!IQ208</f>
        <v/>
      </c>
      <c r="BP208" s="233" t="str">
        <f>'1'!JC208</f>
        <v/>
      </c>
      <c r="BQ208" s="27">
        <f>'1'!JD208</f>
        <v>0</v>
      </c>
      <c r="BR208" s="230" t="str">
        <f>'1'!JF208</f>
        <v/>
      </c>
      <c r="BS208" s="230" t="str">
        <f>'1'!JG208</f>
        <v/>
      </c>
      <c r="BT208" s="236" t="str">
        <f>'1'!JS208</f>
        <v/>
      </c>
      <c r="BU208" s="39">
        <f>'1'!JT208</f>
        <v>0</v>
      </c>
      <c r="BV208" s="231" t="str">
        <f>'1'!JV208</f>
        <v/>
      </c>
      <c r="BW208" s="231" t="str">
        <f>'1'!JW208</f>
        <v/>
      </c>
      <c r="BX208" s="233" t="str">
        <f>'1'!KI208</f>
        <v/>
      </c>
      <c r="BY208" s="27">
        <f>'1'!KJ208</f>
        <v>0</v>
      </c>
      <c r="BZ208" s="230" t="str">
        <f>'1'!KL208</f>
        <v/>
      </c>
      <c r="CA208" s="230" t="str">
        <f>'1'!KM208</f>
        <v/>
      </c>
      <c r="CB208" s="236" t="str">
        <f>'1'!KY208</f>
        <v/>
      </c>
      <c r="CC208" s="39">
        <f>'1'!KZ208</f>
        <v>0</v>
      </c>
      <c r="CD208" s="231" t="str">
        <f>'1'!LB208</f>
        <v/>
      </c>
      <c r="CE208" s="231" t="str">
        <f>'1'!LC208</f>
        <v/>
      </c>
      <c r="CF208" s="231"/>
      <c r="CG208" s="231"/>
      <c r="CH208" s="233" t="str">
        <f t="shared" si="208"/>
        <v/>
      </c>
      <c r="CI208" s="24">
        <f>'1'!HX208</f>
        <v>0</v>
      </c>
      <c r="CJ208" s="24" t="str">
        <f>'1'!HZ208</f>
        <v/>
      </c>
      <c r="CK208" s="24" t="str">
        <f>'1'!IA208</f>
        <v/>
      </c>
      <c r="CL208" s="236" t="str">
        <f t="shared" si="209"/>
        <v/>
      </c>
      <c r="CM208" s="36">
        <f>'1'!IN208</f>
        <v>0</v>
      </c>
      <c r="CN208" s="36" t="str">
        <f>'1'!IP208</f>
        <v/>
      </c>
      <c r="CO208" s="36" t="str">
        <f>'1'!IQ208</f>
        <v/>
      </c>
      <c r="CP208" s="233" t="str">
        <f t="shared" si="210"/>
        <v/>
      </c>
      <c r="CQ208" s="24">
        <f>'1'!JD208</f>
        <v>0</v>
      </c>
      <c r="CR208" s="24" t="str">
        <f>'1'!JF208</f>
        <v/>
      </c>
      <c r="CS208" s="24" t="str">
        <f>'1'!JG208</f>
        <v/>
      </c>
      <c r="CT208" s="236" t="str">
        <f t="shared" si="211"/>
        <v/>
      </c>
      <c r="CU208" s="36">
        <f>'1'!JT208</f>
        <v>0</v>
      </c>
      <c r="CV208" s="36" t="str">
        <f>'1'!JV208</f>
        <v/>
      </c>
      <c r="CW208" s="36" t="str">
        <f>'1'!JW208</f>
        <v/>
      </c>
      <c r="CX208" s="233" t="str">
        <f t="shared" si="212"/>
        <v>#REF!</v>
      </c>
      <c r="CY208" s="24">
        <f>'1'!KJ208</f>
        <v>0</v>
      </c>
      <c r="CZ208" s="24" t="str">
        <f>'1'!KL208</f>
        <v/>
      </c>
      <c r="DA208" s="24" t="str">
        <f>'1'!KM208</f>
        <v/>
      </c>
      <c r="DB208" s="236" t="str">
        <f t="shared" si="213"/>
        <v>#REF!</v>
      </c>
      <c r="DC208" s="36">
        <f>'1'!KZ208</f>
        <v>0</v>
      </c>
      <c r="DD208" s="36" t="str">
        <f>'1'!LB208</f>
        <v/>
      </c>
      <c r="DE208" s="36" t="str">
        <f>'1'!LC208</f>
        <v/>
      </c>
      <c r="DF208" s="233" t="str">
        <f t="shared" si="214"/>
        <v>#REF!</v>
      </c>
      <c r="DG208" s="24" t="str">
        <f t="shared" ref="DG208:DI208" si="830">#REF!</f>
        <v>#REF!</v>
      </c>
      <c r="DH208" s="24" t="str">
        <f t="shared" si="830"/>
        <v>#REF!</v>
      </c>
      <c r="DI208" s="24" t="str">
        <f t="shared" si="830"/>
        <v>#REF!</v>
      </c>
      <c r="DJ208" s="236" t="str">
        <f t="shared" si="216"/>
        <v>#REF!</v>
      </c>
      <c r="DK208" s="36" t="str">
        <f t="shared" ref="DK208:DM208" si="831">#REF!</f>
        <v>#REF!</v>
      </c>
      <c r="DL208" s="36" t="str">
        <f t="shared" si="831"/>
        <v>#REF!</v>
      </c>
      <c r="DM208" s="36" t="str">
        <f t="shared" si="831"/>
        <v>#REF!</v>
      </c>
      <c r="DN208" s="159" t="str">
        <f t="shared" si="218"/>
        <v>#REF!</v>
      </c>
      <c r="DO208" s="24" t="str">
        <f t="shared" ref="DO208:DQ208" si="832">#REF!</f>
        <v>#REF!</v>
      </c>
      <c r="DP208" s="24" t="str">
        <f t="shared" si="832"/>
        <v>#REF!</v>
      </c>
      <c r="DQ208" s="24" t="str">
        <f t="shared" si="832"/>
        <v>#REF!</v>
      </c>
      <c r="DR208" s="209" t="str">
        <f t="shared" si="220"/>
        <v>#REF!</v>
      </c>
      <c r="DS208" s="210" t="str">
        <f t="shared" si="13"/>
        <v>#REF!</v>
      </c>
      <c r="DT208" s="210" t="str">
        <f t="shared" ref="DT208:DU208" si="833">#REF!</f>
        <v>#REF!</v>
      </c>
      <c r="DU208" s="210" t="str">
        <f t="shared" si="833"/>
        <v>#REF!</v>
      </c>
    </row>
    <row r="209" ht="15.75" customHeight="1">
      <c r="A209" s="228">
        <f>'1'!A209</f>
        <v>46307</v>
      </c>
      <c r="B209" s="229" t="str">
        <f>'1'!B209</f>
        <v>月</v>
      </c>
      <c r="C209" s="232">
        <f>'1'!C209</f>
        <v>0</v>
      </c>
      <c r="D209" s="233">
        <f>'1'!G209</f>
        <v>1</v>
      </c>
      <c r="E209" s="27">
        <f>'1'!H209</f>
        <v>0</v>
      </c>
      <c r="F209" s="230" t="str">
        <f>'1'!J209</f>
        <v/>
      </c>
      <c r="G209" s="230" t="str">
        <f>'1'!K209</f>
        <v/>
      </c>
      <c r="H209" s="236">
        <f>'1'!W209</f>
        <v>1</v>
      </c>
      <c r="I209" s="39">
        <f>'1'!X209</f>
        <v>0</v>
      </c>
      <c r="J209" s="231" t="str">
        <f>'1'!Z209</f>
        <v/>
      </c>
      <c r="K209" s="231" t="str">
        <f>'1'!AA209</f>
        <v/>
      </c>
      <c r="L209" s="233">
        <f>'1'!AM209</f>
        <v>2</v>
      </c>
      <c r="M209" s="27">
        <f>'1'!AN209</f>
        <v>0</v>
      </c>
      <c r="N209" s="230" t="str">
        <f>'1'!AP209</f>
        <v/>
      </c>
      <c r="O209" s="230" t="str">
        <f>'1'!AQ209</f>
        <v/>
      </c>
      <c r="P209" s="236">
        <f>'1'!BC209</f>
        <v>4</v>
      </c>
      <c r="Q209" s="39">
        <f>'1'!BD209</f>
        <v>0</v>
      </c>
      <c r="R209" s="231" t="str">
        <f>'1'!BF209</f>
        <v/>
      </c>
      <c r="S209" s="231" t="str">
        <f>'1'!BG209</f>
        <v/>
      </c>
      <c r="T209" s="233">
        <f>'1'!BS209</f>
        <v>4</v>
      </c>
      <c r="U209" s="27">
        <f>'1'!BT209</f>
        <v>0</v>
      </c>
      <c r="V209" s="230" t="str">
        <f>'1'!BV209</f>
        <v/>
      </c>
      <c r="W209" s="230" t="str">
        <f>'1'!BW209</f>
        <v/>
      </c>
      <c r="X209" s="236">
        <f>'1'!CI209</f>
        <v>2</v>
      </c>
      <c r="Y209" s="39">
        <f>'1'!CJ209</f>
        <v>0</v>
      </c>
      <c r="Z209" s="231" t="str">
        <f>'1'!CL209</f>
        <v/>
      </c>
      <c r="AA209" s="231" t="str">
        <f>'1'!CM209</f>
        <v/>
      </c>
      <c r="AB209" s="233">
        <f>'1'!CY209</f>
        <v>2</v>
      </c>
      <c r="AC209" s="27">
        <f>'1'!CZ209</f>
        <v>0</v>
      </c>
      <c r="AD209" s="226" t="str">
        <f>'1'!DB209</f>
        <v/>
      </c>
      <c r="AE209" s="230" t="str">
        <f>'1'!DC209</f>
        <v/>
      </c>
      <c r="AF209" s="236">
        <f>'1'!DO209</f>
        <v>2</v>
      </c>
      <c r="AG209" s="39">
        <f>'1'!DP209</f>
        <v>0</v>
      </c>
      <c r="AH209" s="231" t="str">
        <f>'1'!DR209</f>
        <v/>
      </c>
      <c r="AI209" s="231" t="str">
        <f>'1'!DS209</f>
        <v/>
      </c>
      <c r="AJ209" s="233">
        <f>'1'!EE209</f>
        <v>5</v>
      </c>
      <c r="AK209" s="27">
        <f>'1'!EF209</f>
        <v>0</v>
      </c>
      <c r="AL209" s="230" t="str">
        <f>'1'!EH209</f>
        <v/>
      </c>
      <c r="AM209" s="230" t="str">
        <f>'1'!EI209</f>
        <v/>
      </c>
      <c r="AN209" s="236">
        <f>'1'!EU209</f>
        <v>19</v>
      </c>
      <c r="AO209" s="39">
        <f>'1'!EV209</f>
        <v>0</v>
      </c>
      <c r="AP209" s="231" t="str">
        <f>'1'!EX209</f>
        <v/>
      </c>
      <c r="AQ209" s="231" t="str">
        <f>'1'!EY209</f>
        <v/>
      </c>
      <c r="AR209" s="233">
        <f>'1'!FK209</f>
        <v>4</v>
      </c>
      <c r="AS209" s="27">
        <f>'1'!FL209</f>
        <v>0</v>
      </c>
      <c r="AT209" s="230" t="str">
        <f>'1'!FN209</f>
        <v/>
      </c>
      <c r="AU209" s="230" t="str">
        <f>'1'!FO209</f>
        <v/>
      </c>
      <c r="AV209" s="236">
        <f>'1'!GA209</f>
        <v>2</v>
      </c>
      <c r="AW209" s="39">
        <f>'1'!GB209</f>
        <v>0</v>
      </c>
      <c r="AX209" s="231" t="str">
        <f>'1'!GD209</f>
        <v/>
      </c>
      <c r="AY209" s="231" t="str">
        <f>'1'!GE209</f>
        <v/>
      </c>
      <c r="AZ209" s="233">
        <f>'1'!GQ209</f>
        <v>3</v>
      </c>
      <c r="BA209" s="27">
        <f>'1'!GR209</f>
        <v>0</v>
      </c>
      <c r="BB209" s="230" t="str">
        <f>'1'!GT209</f>
        <v/>
      </c>
      <c r="BC209" s="230" t="str">
        <f>'1'!GU209</f>
        <v/>
      </c>
      <c r="BD209" s="236">
        <f>'1'!HG209</f>
        <v>5</v>
      </c>
      <c r="BE209" s="39">
        <f>'1'!HH209</f>
        <v>0</v>
      </c>
      <c r="BF209" s="231" t="str">
        <f>'1'!HJ209</f>
        <v/>
      </c>
      <c r="BG209" s="231" t="str">
        <f>'1'!HK209</f>
        <v/>
      </c>
      <c r="BH209" s="233" t="str">
        <f>'1'!HW209</f>
        <v/>
      </c>
      <c r="BI209" s="27">
        <f>'1'!HX209</f>
        <v>0</v>
      </c>
      <c r="BJ209" s="230" t="str">
        <f>'1'!HZ209</f>
        <v/>
      </c>
      <c r="BK209" s="230" t="str">
        <f>'1'!IA209</f>
        <v/>
      </c>
      <c r="BL209" s="236" t="str">
        <f>'1'!IM209</f>
        <v/>
      </c>
      <c r="BM209" s="39">
        <f>'1'!IN209</f>
        <v>0</v>
      </c>
      <c r="BN209" s="231" t="str">
        <f>'1'!IP209</f>
        <v/>
      </c>
      <c r="BO209" s="231" t="str">
        <f>'1'!IQ209</f>
        <v/>
      </c>
      <c r="BP209" s="233" t="str">
        <f>'1'!JC209</f>
        <v/>
      </c>
      <c r="BQ209" s="27">
        <f>'1'!JD209</f>
        <v>0</v>
      </c>
      <c r="BR209" s="230" t="str">
        <f>'1'!JF209</f>
        <v/>
      </c>
      <c r="BS209" s="230" t="str">
        <f>'1'!JG209</f>
        <v/>
      </c>
      <c r="BT209" s="236" t="str">
        <f>'1'!JS209</f>
        <v/>
      </c>
      <c r="BU209" s="39">
        <f>'1'!JT209</f>
        <v>0</v>
      </c>
      <c r="BV209" s="231" t="str">
        <f>'1'!JV209</f>
        <v/>
      </c>
      <c r="BW209" s="231" t="str">
        <f>'1'!JW209</f>
        <v/>
      </c>
      <c r="BX209" s="233" t="str">
        <f>'1'!KI209</f>
        <v/>
      </c>
      <c r="BY209" s="27">
        <f>'1'!KJ209</f>
        <v>0</v>
      </c>
      <c r="BZ209" s="230" t="str">
        <f>'1'!KL209</f>
        <v/>
      </c>
      <c r="CA209" s="230" t="str">
        <f>'1'!KM209</f>
        <v/>
      </c>
      <c r="CB209" s="236" t="str">
        <f>'1'!KY209</f>
        <v/>
      </c>
      <c r="CC209" s="39">
        <f>'1'!KZ209</f>
        <v>0</v>
      </c>
      <c r="CD209" s="231" t="str">
        <f>'1'!LB209</f>
        <v/>
      </c>
      <c r="CE209" s="231" t="str">
        <f>'1'!LC209</f>
        <v/>
      </c>
      <c r="CF209" s="231"/>
      <c r="CG209" s="231"/>
      <c r="CH209" s="233" t="str">
        <f t="shared" si="208"/>
        <v/>
      </c>
      <c r="CI209" s="24">
        <f>'1'!HX209</f>
        <v>0</v>
      </c>
      <c r="CJ209" s="24" t="str">
        <f>'1'!HZ209</f>
        <v/>
      </c>
      <c r="CK209" s="24" t="str">
        <f>'1'!IA209</f>
        <v/>
      </c>
      <c r="CL209" s="236" t="str">
        <f t="shared" si="209"/>
        <v/>
      </c>
      <c r="CM209" s="36">
        <f>'1'!IN209</f>
        <v>0</v>
      </c>
      <c r="CN209" s="36" t="str">
        <f>'1'!IP209</f>
        <v/>
      </c>
      <c r="CO209" s="36" t="str">
        <f>'1'!IQ209</f>
        <v/>
      </c>
      <c r="CP209" s="233" t="str">
        <f t="shared" si="210"/>
        <v/>
      </c>
      <c r="CQ209" s="24">
        <f>'1'!JD209</f>
        <v>0</v>
      </c>
      <c r="CR209" s="24" t="str">
        <f>'1'!JF209</f>
        <v/>
      </c>
      <c r="CS209" s="24" t="str">
        <f>'1'!JG209</f>
        <v/>
      </c>
      <c r="CT209" s="236" t="str">
        <f t="shared" si="211"/>
        <v/>
      </c>
      <c r="CU209" s="36">
        <f>'1'!JT209</f>
        <v>0</v>
      </c>
      <c r="CV209" s="36" t="str">
        <f>'1'!JV209</f>
        <v/>
      </c>
      <c r="CW209" s="36" t="str">
        <f>'1'!JW209</f>
        <v/>
      </c>
      <c r="CX209" s="233" t="str">
        <f t="shared" si="212"/>
        <v>#REF!</v>
      </c>
      <c r="CY209" s="24">
        <f>'1'!KJ209</f>
        <v>0</v>
      </c>
      <c r="CZ209" s="24" t="str">
        <f>'1'!KL209</f>
        <v/>
      </c>
      <c r="DA209" s="24" t="str">
        <f>'1'!KM209</f>
        <v/>
      </c>
      <c r="DB209" s="236" t="str">
        <f t="shared" si="213"/>
        <v>#REF!</v>
      </c>
      <c r="DC209" s="36">
        <f>'1'!KZ209</f>
        <v>0</v>
      </c>
      <c r="DD209" s="36" t="str">
        <f>'1'!LB209</f>
        <v/>
      </c>
      <c r="DE209" s="36" t="str">
        <f>'1'!LC209</f>
        <v/>
      </c>
      <c r="DF209" s="233" t="str">
        <f t="shared" si="214"/>
        <v>#REF!</v>
      </c>
      <c r="DG209" s="24" t="str">
        <f t="shared" ref="DG209:DI209" si="834">#REF!</f>
        <v>#REF!</v>
      </c>
      <c r="DH209" s="24" t="str">
        <f t="shared" si="834"/>
        <v>#REF!</v>
      </c>
      <c r="DI209" s="24" t="str">
        <f t="shared" si="834"/>
        <v>#REF!</v>
      </c>
      <c r="DJ209" s="236" t="str">
        <f t="shared" si="216"/>
        <v>#REF!</v>
      </c>
      <c r="DK209" s="36" t="str">
        <f t="shared" ref="DK209:DM209" si="835">#REF!</f>
        <v>#REF!</v>
      </c>
      <c r="DL209" s="36" t="str">
        <f t="shared" si="835"/>
        <v>#REF!</v>
      </c>
      <c r="DM209" s="36" t="str">
        <f t="shared" si="835"/>
        <v>#REF!</v>
      </c>
      <c r="DN209" s="159" t="str">
        <f t="shared" si="218"/>
        <v>#REF!</v>
      </c>
      <c r="DO209" s="24" t="str">
        <f t="shared" ref="DO209:DQ209" si="836">#REF!</f>
        <v>#REF!</v>
      </c>
      <c r="DP209" s="24" t="str">
        <f t="shared" si="836"/>
        <v>#REF!</v>
      </c>
      <c r="DQ209" s="24" t="str">
        <f t="shared" si="836"/>
        <v>#REF!</v>
      </c>
      <c r="DR209" s="209" t="str">
        <f t="shared" si="220"/>
        <v>#REF!</v>
      </c>
      <c r="DS209" s="210" t="str">
        <f t="shared" si="13"/>
        <v>#REF!</v>
      </c>
      <c r="DT209" s="210" t="str">
        <f t="shared" ref="DT209:DU209" si="837">#REF!</f>
        <v>#REF!</v>
      </c>
      <c r="DU209" s="210" t="str">
        <f t="shared" si="837"/>
        <v>#REF!</v>
      </c>
    </row>
    <row r="210" ht="15.75" customHeight="1">
      <c r="A210" s="228">
        <f>'1'!A210</f>
        <v>46308</v>
      </c>
      <c r="B210" s="229" t="str">
        <f>'1'!B210</f>
        <v>火</v>
      </c>
      <c r="C210" s="232">
        <f>'1'!C210</f>
        <v>0</v>
      </c>
      <c r="D210" s="233">
        <f>'1'!G210</f>
        <v>1</v>
      </c>
      <c r="E210" s="27">
        <f>'1'!H210</f>
        <v>0</v>
      </c>
      <c r="F210" s="230" t="str">
        <f>'1'!J210</f>
        <v/>
      </c>
      <c r="G210" s="230" t="str">
        <f>'1'!K210</f>
        <v/>
      </c>
      <c r="H210" s="236">
        <f>'1'!W210</f>
        <v>1</v>
      </c>
      <c r="I210" s="39">
        <f>'1'!X210</f>
        <v>0</v>
      </c>
      <c r="J210" s="231" t="str">
        <f>'1'!Z210</f>
        <v/>
      </c>
      <c r="K210" s="231" t="str">
        <f>'1'!AA210</f>
        <v/>
      </c>
      <c r="L210" s="233">
        <f>'1'!AM210</f>
        <v>2</v>
      </c>
      <c r="M210" s="27">
        <f>'1'!AN210</f>
        <v>0</v>
      </c>
      <c r="N210" s="230" t="str">
        <f>'1'!AP210</f>
        <v/>
      </c>
      <c r="O210" s="230" t="str">
        <f>'1'!AQ210</f>
        <v/>
      </c>
      <c r="P210" s="236">
        <f>'1'!BC210</f>
        <v>4</v>
      </c>
      <c r="Q210" s="39">
        <f>'1'!BD210</f>
        <v>0</v>
      </c>
      <c r="R210" s="231" t="str">
        <f>'1'!BF210</f>
        <v/>
      </c>
      <c r="S210" s="231" t="str">
        <f>'1'!BG210</f>
        <v/>
      </c>
      <c r="T210" s="233">
        <f>'1'!BS210</f>
        <v>4</v>
      </c>
      <c r="U210" s="27">
        <f>'1'!BT210</f>
        <v>0</v>
      </c>
      <c r="V210" s="230" t="str">
        <f>'1'!BV210</f>
        <v/>
      </c>
      <c r="W210" s="230" t="str">
        <f>'1'!BW210</f>
        <v/>
      </c>
      <c r="X210" s="236">
        <f>'1'!CI210</f>
        <v>2</v>
      </c>
      <c r="Y210" s="39">
        <f>'1'!CJ210</f>
        <v>0</v>
      </c>
      <c r="Z210" s="231" t="str">
        <f>'1'!CL210</f>
        <v/>
      </c>
      <c r="AA210" s="231" t="str">
        <f>'1'!CM210</f>
        <v/>
      </c>
      <c r="AB210" s="233">
        <f>'1'!CY210</f>
        <v>2</v>
      </c>
      <c r="AC210" s="27">
        <f>'1'!CZ210</f>
        <v>0</v>
      </c>
      <c r="AD210" s="226" t="str">
        <f>'1'!DB210</f>
        <v/>
      </c>
      <c r="AE210" s="230" t="str">
        <f>'1'!DC210</f>
        <v/>
      </c>
      <c r="AF210" s="236">
        <f>'1'!DO210</f>
        <v>2</v>
      </c>
      <c r="AG210" s="39">
        <f>'1'!DP210</f>
        <v>0</v>
      </c>
      <c r="AH210" s="231" t="str">
        <f>'1'!DR210</f>
        <v/>
      </c>
      <c r="AI210" s="231" t="str">
        <f>'1'!DS210</f>
        <v/>
      </c>
      <c r="AJ210" s="233">
        <f>'1'!EE210</f>
        <v>5</v>
      </c>
      <c r="AK210" s="27">
        <f>'1'!EF210</f>
        <v>0</v>
      </c>
      <c r="AL210" s="230" t="str">
        <f>'1'!EH210</f>
        <v/>
      </c>
      <c r="AM210" s="230" t="str">
        <f>'1'!EI210</f>
        <v/>
      </c>
      <c r="AN210" s="236">
        <f>'1'!EU210</f>
        <v>19</v>
      </c>
      <c r="AO210" s="39">
        <f>'1'!EV210</f>
        <v>0</v>
      </c>
      <c r="AP210" s="231" t="str">
        <f>'1'!EX210</f>
        <v/>
      </c>
      <c r="AQ210" s="231" t="str">
        <f>'1'!EY210</f>
        <v/>
      </c>
      <c r="AR210" s="233">
        <f>'1'!FK210</f>
        <v>4</v>
      </c>
      <c r="AS210" s="27">
        <f>'1'!FL210</f>
        <v>0</v>
      </c>
      <c r="AT210" s="230" t="str">
        <f>'1'!FN210</f>
        <v/>
      </c>
      <c r="AU210" s="230" t="str">
        <f>'1'!FO210</f>
        <v/>
      </c>
      <c r="AV210" s="236">
        <f>'1'!GA210</f>
        <v>2</v>
      </c>
      <c r="AW210" s="39">
        <f>'1'!GB210</f>
        <v>0</v>
      </c>
      <c r="AX210" s="231" t="str">
        <f>'1'!GD210</f>
        <v/>
      </c>
      <c r="AY210" s="231" t="str">
        <f>'1'!GE210</f>
        <v/>
      </c>
      <c r="AZ210" s="233">
        <f>'1'!GQ210</f>
        <v>3</v>
      </c>
      <c r="BA210" s="27">
        <f>'1'!GR210</f>
        <v>0</v>
      </c>
      <c r="BB210" s="230" t="str">
        <f>'1'!GT210</f>
        <v/>
      </c>
      <c r="BC210" s="230" t="str">
        <f>'1'!GU210</f>
        <v/>
      </c>
      <c r="BD210" s="236">
        <f>'1'!HG210</f>
        <v>5</v>
      </c>
      <c r="BE210" s="39">
        <f>'1'!HH210</f>
        <v>0</v>
      </c>
      <c r="BF210" s="231" t="str">
        <f>'1'!HJ210</f>
        <v/>
      </c>
      <c r="BG210" s="231" t="str">
        <f>'1'!HK210</f>
        <v/>
      </c>
      <c r="BH210" s="233" t="str">
        <f>'1'!HW210</f>
        <v/>
      </c>
      <c r="BI210" s="27">
        <f>'1'!HX210</f>
        <v>0</v>
      </c>
      <c r="BJ210" s="230" t="str">
        <f>'1'!HZ210</f>
        <v/>
      </c>
      <c r="BK210" s="230" t="str">
        <f>'1'!IA210</f>
        <v/>
      </c>
      <c r="BL210" s="236" t="str">
        <f>'1'!IM210</f>
        <v/>
      </c>
      <c r="BM210" s="39">
        <f>'1'!IN210</f>
        <v>0</v>
      </c>
      <c r="BN210" s="231" t="str">
        <f>'1'!IP210</f>
        <v/>
      </c>
      <c r="BO210" s="231" t="str">
        <f>'1'!IQ210</f>
        <v/>
      </c>
      <c r="BP210" s="233" t="str">
        <f>'1'!JC210</f>
        <v/>
      </c>
      <c r="BQ210" s="27">
        <f>'1'!JD210</f>
        <v>0</v>
      </c>
      <c r="BR210" s="230" t="str">
        <f>'1'!JF210</f>
        <v/>
      </c>
      <c r="BS210" s="230" t="str">
        <f>'1'!JG210</f>
        <v/>
      </c>
      <c r="BT210" s="236" t="str">
        <f>'1'!JS210</f>
        <v/>
      </c>
      <c r="BU210" s="39">
        <f>'1'!JT210</f>
        <v>0</v>
      </c>
      <c r="BV210" s="231" t="str">
        <f>'1'!JV210</f>
        <v/>
      </c>
      <c r="BW210" s="231" t="str">
        <f>'1'!JW210</f>
        <v/>
      </c>
      <c r="BX210" s="233" t="str">
        <f>'1'!KI210</f>
        <v/>
      </c>
      <c r="BY210" s="27">
        <f>'1'!KJ210</f>
        <v>0</v>
      </c>
      <c r="BZ210" s="230" t="str">
        <f>'1'!KL210</f>
        <v/>
      </c>
      <c r="CA210" s="230" t="str">
        <f>'1'!KM210</f>
        <v/>
      </c>
      <c r="CB210" s="236" t="str">
        <f>'1'!KY210</f>
        <v/>
      </c>
      <c r="CC210" s="39">
        <f>'1'!KZ210</f>
        <v>0</v>
      </c>
      <c r="CD210" s="231" t="str">
        <f>'1'!LB210</f>
        <v/>
      </c>
      <c r="CE210" s="231" t="str">
        <f>'1'!LC210</f>
        <v/>
      </c>
      <c r="CF210" s="231"/>
      <c r="CG210" s="231"/>
      <c r="CH210" s="233" t="str">
        <f t="shared" si="208"/>
        <v/>
      </c>
      <c r="CI210" s="24">
        <f>'1'!HX210</f>
        <v>0</v>
      </c>
      <c r="CJ210" s="24" t="str">
        <f>'1'!HZ210</f>
        <v/>
      </c>
      <c r="CK210" s="24" t="str">
        <f>'1'!IA210</f>
        <v/>
      </c>
      <c r="CL210" s="236" t="str">
        <f t="shared" si="209"/>
        <v/>
      </c>
      <c r="CM210" s="36">
        <f>'1'!IN210</f>
        <v>0</v>
      </c>
      <c r="CN210" s="36" t="str">
        <f>'1'!IP210</f>
        <v/>
      </c>
      <c r="CO210" s="36" t="str">
        <f>'1'!IQ210</f>
        <v/>
      </c>
      <c r="CP210" s="233" t="str">
        <f t="shared" si="210"/>
        <v/>
      </c>
      <c r="CQ210" s="24">
        <f>'1'!JD210</f>
        <v>0</v>
      </c>
      <c r="CR210" s="24" t="str">
        <f>'1'!JF210</f>
        <v/>
      </c>
      <c r="CS210" s="24" t="str">
        <f>'1'!JG210</f>
        <v/>
      </c>
      <c r="CT210" s="236" t="str">
        <f t="shared" si="211"/>
        <v/>
      </c>
      <c r="CU210" s="36">
        <f>'1'!JT210</f>
        <v>0</v>
      </c>
      <c r="CV210" s="36" t="str">
        <f>'1'!JV210</f>
        <v/>
      </c>
      <c r="CW210" s="36" t="str">
        <f>'1'!JW210</f>
        <v/>
      </c>
      <c r="CX210" s="233" t="str">
        <f t="shared" si="212"/>
        <v>#REF!</v>
      </c>
      <c r="CY210" s="24">
        <f>'1'!KJ210</f>
        <v>0</v>
      </c>
      <c r="CZ210" s="24" t="str">
        <f>'1'!KL210</f>
        <v/>
      </c>
      <c r="DA210" s="24" t="str">
        <f>'1'!KM210</f>
        <v/>
      </c>
      <c r="DB210" s="236" t="str">
        <f t="shared" si="213"/>
        <v>#REF!</v>
      </c>
      <c r="DC210" s="36">
        <f>'1'!KZ210</f>
        <v>0</v>
      </c>
      <c r="DD210" s="36" t="str">
        <f>'1'!LB210</f>
        <v/>
      </c>
      <c r="DE210" s="36" t="str">
        <f>'1'!LC210</f>
        <v/>
      </c>
      <c r="DF210" s="233" t="str">
        <f t="shared" si="214"/>
        <v>#REF!</v>
      </c>
      <c r="DG210" s="24" t="str">
        <f t="shared" ref="DG210:DI210" si="838">#REF!</f>
        <v>#REF!</v>
      </c>
      <c r="DH210" s="24" t="str">
        <f t="shared" si="838"/>
        <v>#REF!</v>
      </c>
      <c r="DI210" s="24" t="str">
        <f t="shared" si="838"/>
        <v>#REF!</v>
      </c>
      <c r="DJ210" s="236" t="str">
        <f t="shared" si="216"/>
        <v>#REF!</v>
      </c>
      <c r="DK210" s="36" t="str">
        <f t="shared" ref="DK210:DM210" si="839">#REF!</f>
        <v>#REF!</v>
      </c>
      <c r="DL210" s="36" t="str">
        <f t="shared" si="839"/>
        <v>#REF!</v>
      </c>
      <c r="DM210" s="36" t="str">
        <f t="shared" si="839"/>
        <v>#REF!</v>
      </c>
      <c r="DN210" s="159" t="str">
        <f t="shared" si="218"/>
        <v>#REF!</v>
      </c>
      <c r="DO210" s="24" t="str">
        <f t="shared" ref="DO210:DQ210" si="840">#REF!</f>
        <v>#REF!</v>
      </c>
      <c r="DP210" s="24" t="str">
        <f t="shared" si="840"/>
        <v>#REF!</v>
      </c>
      <c r="DQ210" s="24" t="str">
        <f t="shared" si="840"/>
        <v>#REF!</v>
      </c>
      <c r="DR210" s="209" t="str">
        <f t="shared" si="220"/>
        <v>#REF!</v>
      </c>
      <c r="DS210" s="210" t="str">
        <f t="shared" si="13"/>
        <v>#REF!</v>
      </c>
      <c r="DT210" s="210" t="str">
        <f t="shared" ref="DT210:DU210" si="841">#REF!</f>
        <v>#REF!</v>
      </c>
      <c r="DU210" s="210" t="str">
        <f t="shared" si="841"/>
        <v>#REF!</v>
      </c>
    </row>
    <row r="211" ht="15.75" customHeight="1">
      <c r="A211" s="228">
        <f>'1'!A211</f>
        <v>46309</v>
      </c>
      <c r="B211" s="229" t="str">
        <f>'1'!B211</f>
        <v>水</v>
      </c>
      <c r="C211" s="232">
        <f>'1'!C211</f>
        <v>0</v>
      </c>
      <c r="D211" s="233">
        <f>'1'!G211</f>
        <v>1</v>
      </c>
      <c r="E211" s="27">
        <f>'1'!H211</f>
        <v>0</v>
      </c>
      <c r="F211" s="230" t="str">
        <f>'1'!J211</f>
        <v/>
      </c>
      <c r="G211" s="230" t="str">
        <f>'1'!K211</f>
        <v/>
      </c>
      <c r="H211" s="236">
        <f>'1'!W211</f>
        <v>1</v>
      </c>
      <c r="I211" s="39">
        <f>'1'!X211</f>
        <v>0</v>
      </c>
      <c r="J211" s="231" t="str">
        <f>'1'!Z211</f>
        <v/>
      </c>
      <c r="K211" s="231" t="str">
        <f>'1'!AA211</f>
        <v/>
      </c>
      <c r="L211" s="233">
        <f>'1'!AM211</f>
        <v>2</v>
      </c>
      <c r="M211" s="27">
        <f>'1'!AN211</f>
        <v>0</v>
      </c>
      <c r="N211" s="230" t="str">
        <f>'1'!AP211</f>
        <v/>
      </c>
      <c r="O211" s="230" t="str">
        <f>'1'!AQ211</f>
        <v/>
      </c>
      <c r="P211" s="236">
        <f>'1'!BC211</f>
        <v>4</v>
      </c>
      <c r="Q211" s="39">
        <f>'1'!BD211</f>
        <v>0</v>
      </c>
      <c r="R211" s="231" t="str">
        <f>'1'!BF211</f>
        <v/>
      </c>
      <c r="S211" s="231" t="str">
        <f>'1'!BG211</f>
        <v/>
      </c>
      <c r="T211" s="233">
        <f>'1'!BS211</f>
        <v>4</v>
      </c>
      <c r="U211" s="27">
        <f>'1'!BT211</f>
        <v>0</v>
      </c>
      <c r="V211" s="230" t="str">
        <f>'1'!BV211</f>
        <v/>
      </c>
      <c r="W211" s="230" t="str">
        <f>'1'!BW211</f>
        <v/>
      </c>
      <c r="X211" s="236">
        <f>'1'!CI211</f>
        <v>2</v>
      </c>
      <c r="Y211" s="39">
        <f>'1'!CJ211</f>
        <v>0</v>
      </c>
      <c r="Z211" s="231" t="str">
        <f>'1'!CL211</f>
        <v/>
      </c>
      <c r="AA211" s="231" t="str">
        <f>'1'!CM211</f>
        <v/>
      </c>
      <c r="AB211" s="233">
        <f>'1'!CY211</f>
        <v>2</v>
      </c>
      <c r="AC211" s="27">
        <f>'1'!CZ211</f>
        <v>0</v>
      </c>
      <c r="AD211" s="226" t="str">
        <f>'1'!DB211</f>
        <v/>
      </c>
      <c r="AE211" s="230" t="str">
        <f>'1'!DC211</f>
        <v/>
      </c>
      <c r="AF211" s="236">
        <f>'1'!DO211</f>
        <v>2</v>
      </c>
      <c r="AG211" s="39">
        <f>'1'!DP211</f>
        <v>0</v>
      </c>
      <c r="AH211" s="231" t="str">
        <f>'1'!DR211</f>
        <v/>
      </c>
      <c r="AI211" s="231" t="str">
        <f>'1'!DS211</f>
        <v/>
      </c>
      <c r="AJ211" s="233">
        <f>'1'!EE211</f>
        <v>5</v>
      </c>
      <c r="AK211" s="27">
        <f>'1'!EF211</f>
        <v>0</v>
      </c>
      <c r="AL211" s="230" t="str">
        <f>'1'!EH211</f>
        <v/>
      </c>
      <c r="AM211" s="230" t="str">
        <f>'1'!EI211</f>
        <v/>
      </c>
      <c r="AN211" s="236">
        <f>'1'!EU211</f>
        <v>19</v>
      </c>
      <c r="AO211" s="39">
        <f>'1'!EV211</f>
        <v>0</v>
      </c>
      <c r="AP211" s="231" t="str">
        <f>'1'!EX211</f>
        <v/>
      </c>
      <c r="AQ211" s="231" t="str">
        <f>'1'!EY211</f>
        <v/>
      </c>
      <c r="AR211" s="233">
        <f>'1'!FK211</f>
        <v>4</v>
      </c>
      <c r="AS211" s="27">
        <f>'1'!FL211</f>
        <v>0</v>
      </c>
      <c r="AT211" s="230" t="str">
        <f>'1'!FN211</f>
        <v/>
      </c>
      <c r="AU211" s="230" t="str">
        <f>'1'!FO211</f>
        <v/>
      </c>
      <c r="AV211" s="236">
        <f>'1'!GA211</f>
        <v>2</v>
      </c>
      <c r="AW211" s="39">
        <f>'1'!GB211</f>
        <v>0</v>
      </c>
      <c r="AX211" s="231" t="str">
        <f>'1'!GD211</f>
        <v/>
      </c>
      <c r="AY211" s="231" t="str">
        <f>'1'!GE211</f>
        <v/>
      </c>
      <c r="AZ211" s="233">
        <f>'1'!GQ211</f>
        <v>3</v>
      </c>
      <c r="BA211" s="27">
        <f>'1'!GR211</f>
        <v>0</v>
      </c>
      <c r="BB211" s="230" t="str">
        <f>'1'!GT211</f>
        <v/>
      </c>
      <c r="BC211" s="230" t="str">
        <f>'1'!GU211</f>
        <v/>
      </c>
      <c r="BD211" s="236">
        <f>'1'!HG211</f>
        <v>5</v>
      </c>
      <c r="BE211" s="39">
        <f>'1'!HH211</f>
        <v>0</v>
      </c>
      <c r="BF211" s="231" t="str">
        <f>'1'!HJ211</f>
        <v/>
      </c>
      <c r="BG211" s="231" t="str">
        <f>'1'!HK211</f>
        <v/>
      </c>
      <c r="BH211" s="233" t="str">
        <f>'1'!HW211</f>
        <v/>
      </c>
      <c r="BI211" s="27">
        <f>'1'!HX211</f>
        <v>0</v>
      </c>
      <c r="BJ211" s="230" t="str">
        <f>'1'!HZ211</f>
        <v/>
      </c>
      <c r="BK211" s="230" t="str">
        <f>'1'!IA211</f>
        <v/>
      </c>
      <c r="BL211" s="236" t="str">
        <f>'1'!IM211</f>
        <v/>
      </c>
      <c r="BM211" s="39">
        <f>'1'!IN211</f>
        <v>0</v>
      </c>
      <c r="BN211" s="231" t="str">
        <f>'1'!IP211</f>
        <v/>
      </c>
      <c r="BO211" s="231" t="str">
        <f>'1'!IQ211</f>
        <v/>
      </c>
      <c r="BP211" s="233" t="str">
        <f>'1'!JC211</f>
        <v/>
      </c>
      <c r="BQ211" s="27">
        <f>'1'!JD211</f>
        <v>0</v>
      </c>
      <c r="BR211" s="230" t="str">
        <f>'1'!JF211</f>
        <v/>
      </c>
      <c r="BS211" s="230" t="str">
        <f>'1'!JG211</f>
        <v/>
      </c>
      <c r="BT211" s="236" t="str">
        <f>'1'!JS211</f>
        <v/>
      </c>
      <c r="BU211" s="39">
        <f>'1'!JT211</f>
        <v>0</v>
      </c>
      <c r="BV211" s="231" t="str">
        <f>'1'!JV211</f>
        <v/>
      </c>
      <c r="BW211" s="231" t="str">
        <f>'1'!JW211</f>
        <v/>
      </c>
      <c r="BX211" s="233" t="str">
        <f>'1'!KI211</f>
        <v/>
      </c>
      <c r="BY211" s="27">
        <f>'1'!KJ211</f>
        <v>0</v>
      </c>
      <c r="BZ211" s="230" t="str">
        <f>'1'!KL211</f>
        <v/>
      </c>
      <c r="CA211" s="230" t="str">
        <f>'1'!KM211</f>
        <v/>
      </c>
      <c r="CB211" s="236" t="str">
        <f>'1'!KY211</f>
        <v/>
      </c>
      <c r="CC211" s="39">
        <f>'1'!KZ211</f>
        <v>0</v>
      </c>
      <c r="CD211" s="231" t="str">
        <f>'1'!LB211</f>
        <v/>
      </c>
      <c r="CE211" s="231" t="str">
        <f>'1'!LC211</f>
        <v/>
      </c>
      <c r="CF211" s="231"/>
      <c r="CG211" s="231"/>
      <c r="CH211" s="233" t="str">
        <f t="shared" si="208"/>
        <v/>
      </c>
      <c r="CI211" s="24">
        <f>'1'!HX211</f>
        <v>0</v>
      </c>
      <c r="CJ211" s="24" t="str">
        <f>'1'!HZ211</f>
        <v/>
      </c>
      <c r="CK211" s="24" t="str">
        <f>'1'!IA211</f>
        <v/>
      </c>
      <c r="CL211" s="236" t="str">
        <f t="shared" si="209"/>
        <v/>
      </c>
      <c r="CM211" s="36">
        <f>'1'!IN211</f>
        <v>0</v>
      </c>
      <c r="CN211" s="36" t="str">
        <f>'1'!IP211</f>
        <v/>
      </c>
      <c r="CO211" s="36" t="str">
        <f>'1'!IQ211</f>
        <v/>
      </c>
      <c r="CP211" s="233" t="str">
        <f t="shared" si="210"/>
        <v/>
      </c>
      <c r="CQ211" s="24">
        <f>'1'!JD211</f>
        <v>0</v>
      </c>
      <c r="CR211" s="24" t="str">
        <f>'1'!JF211</f>
        <v/>
      </c>
      <c r="CS211" s="24" t="str">
        <f>'1'!JG211</f>
        <v/>
      </c>
      <c r="CT211" s="236" t="str">
        <f t="shared" si="211"/>
        <v/>
      </c>
      <c r="CU211" s="36">
        <f>'1'!JT211</f>
        <v>0</v>
      </c>
      <c r="CV211" s="36" t="str">
        <f>'1'!JV211</f>
        <v/>
      </c>
      <c r="CW211" s="36" t="str">
        <f>'1'!JW211</f>
        <v/>
      </c>
      <c r="CX211" s="233" t="str">
        <f t="shared" si="212"/>
        <v>#REF!</v>
      </c>
      <c r="CY211" s="24">
        <f>'1'!KJ211</f>
        <v>0</v>
      </c>
      <c r="CZ211" s="24" t="str">
        <f>'1'!KL211</f>
        <v/>
      </c>
      <c r="DA211" s="24" t="str">
        <f>'1'!KM211</f>
        <v/>
      </c>
      <c r="DB211" s="236" t="str">
        <f t="shared" si="213"/>
        <v>#REF!</v>
      </c>
      <c r="DC211" s="36">
        <f>'1'!KZ211</f>
        <v>0</v>
      </c>
      <c r="DD211" s="36" t="str">
        <f>'1'!LB211</f>
        <v/>
      </c>
      <c r="DE211" s="36" t="str">
        <f>'1'!LC211</f>
        <v/>
      </c>
      <c r="DF211" s="233" t="str">
        <f t="shared" si="214"/>
        <v>#REF!</v>
      </c>
      <c r="DG211" s="24" t="str">
        <f t="shared" ref="DG211:DI211" si="842">#REF!</f>
        <v>#REF!</v>
      </c>
      <c r="DH211" s="24" t="str">
        <f t="shared" si="842"/>
        <v>#REF!</v>
      </c>
      <c r="DI211" s="24" t="str">
        <f t="shared" si="842"/>
        <v>#REF!</v>
      </c>
      <c r="DJ211" s="236" t="str">
        <f t="shared" si="216"/>
        <v>#REF!</v>
      </c>
      <c r="DK211" s="36" t="str">
        <f t="shared" ref="DK211:DM211" si="843">#REF!</f>
        <v>#REF!</v>
      </c>
      <c r="DL211" s="36" t="str">
        <f t="shared" si="843"/>
        <v>#REF!</v>
      </c>
      <c r="DM211" s="36" t="str">
        <f t="shared" si="843"/>
        <v>#REF!</v>
      </c>
      <c r="DN211" s="159" t="str">
        <f t="shared" si="218"/>
        <v>#REF!</v>
      </c>
      <c r="DO211" s="24" t="str">
        <f t="shared" ref="DO211:DQ211" si="844">#REF!</f>
        <v>#REF!</v>
      </c>
      <c r="DP211" s="24" t="str">
        <f t="shared" si="844"/>
        <v>#REF!</v>
      </c>
      <c r="DQ211" s="24" t="str">
        <f t="shared" si="844"/>
        <v>#REF!</v>
      </c>
      <c r="DR211" s="209" t="str">
        <f t="shared" si="220"/>
        <v>#REF!</v>
      </c>
      <c r="DS211" s="210" t="str">
        <f t="shared" si="13"/>
        <v>#REF!</v>
      </c>
      <c r="DT211" s="210" t="str">
        <f t="shared" ref="DT211:DU211" si="845">#REF!</f>
        <v>#REF!</v>
      </c>
      <c r="DU211" s="210" t="str">
        <f t="shared" si="845"/>
        <v>#REF!</v>
      </c>
    </row>
    <row r="212" ht="15.75" customHeight="1">
      <c r="A212" s="228">
        <f>'1'!A212</f>
        <v>46310</v>
      </c>
      <c r="B212" s="229" t="str">
        <f>'1'!B212</f>
        <v>木</v>
      </c>
      <c r="C212" s="232">
        <f>'1'!C212</f>
        <v>0</v>
      </c>
      <c r="D212" s="233">
        <f>'1'!G212</f>
        <v>1</v>
      </c>
      <c r="E212" s="27">
        <f>'1'!H212</f>
        <v>0</v>
      </c>
      <c r="F212" s="230" t="str">
        <f>'1'!J212</f>
        <v/>
      </c>
      <c r="G212" s="230" t="str">
        <f>'1'!K212</f>
        <v/>
      </c>
      <c r="H212" s="236">
        <f>'1'!W212</f>
        <v>1</v>
      </c>
      <c r="I212" s="39">
        <f>'1'!X212</f>
        <v>0</v>
      </c>
      <c r="J212" s="231" t="str">
        <f>'1'!Z212</f>
        <v/>
      </c>
      <c r="K212" s="231" t="str">
        <f>'1'!AA212</f>
        <v/>
      </c>
      <c r="L212" s="233">
        <f>'1'!AM212</f>
        <v>2</v>
      </c>
      <c r="M212" s="27">
        <f>'1'!AN212</f>
        <v>0</v>
      </c>
      <c r="N212" s="230" t="str">
        <f>'1'!AP212</f>
        <v/>
      </c>
      <c r="O212" s="230" t="str">
        <f>'1'!AQ212</f>
        <v/>
      </c>
      <c r="P212" s="236">
        <f>'1'!BC212</f>
        <v>4</v>
      </c>
      <c r="Q212" s="39">
        <f>'1'!BD212</f>
        <v>0</v>
      </c>
      <c r="R212" s="231" t="str">
        <f>'1'!BF212</f>
        <v/>
      </c>
      <c r="S212" s="231" t="str">
        <f>'1'!BG212</f>
        <v/>
      </c>
      <c r="T212" s="233">
        <f>'1'!BS212</f>
        <v>4</v>
      </c>
      <c r="U212" s="27">
        <f>'1'!BT212</f>
        <v>0</v>
      </c>
      <c r="V212" s="230" t="str">
        <f>'1'!BV212</f>
        <v/>
      </c>
      <c r="W212" s="230" t="str">
        <f>'1'!BW212</f>
        <v/>
      </c>
      <c r="X212" s="236">
        <f>'1'!CI212</f>
        <v>2</v>
      </c>
      <c r="Y212" s="39">
        <f>'1'!CJ212</f>
        <v>0</v>
      </c>
      <c r="Z212" s="231" t="str">
        <f>'1'!CL212</f>
        <v/>
      </c>
      <c r="AA212" s="231" t="str">
        <f>'1'!CM212</f>
        <v/>
      </c>
      <c r="AB212" s="233">
        <f>'1'!CY212</f>
        <v>2</v>
      </c>
      <c r="AC212" s="27">
        <f>'1'!CZ212</f>
        <v>0</v>
      </c>
      <c r="AD212" s="226" t="str">
        <f>'1'!DB212</f>
        <v/>
      </c>
      <c r="AE212" s="230" t="str">
        <f>'1'!DC212</f>
        <v/>
      </c>
      <c r="AF212" s="236">
        <f>'1'!DO212</f>
        <v>2</v>
      </c>
      <c r="AG212" s="39">
        <f>'1'!DP212</f>
        <v>0</v>
      </c>
      <c r="AH212" s="231" t="str">
        <f>'1'!DR212</f>
        <v/>
      </c>
      <c r="AI212" s="231" t="str">
        <f>'1'!DS212</f>
        <v/>
      </c>
      <c r="AJ212" s="233">
        <f>'1'!EE212</f>
        <v>5</v>
      </c>
      <c r="AK212" s="27">
        <f>'1'!EF212</f>
        <v>0</v>
      </c>
      <c r="AL212" s="230" t="str">
        <f>'1'!EH212</f>
        <v/>
      </c>
      <c r="AM212" s="230" t="str">
        <f>'1'!EI212</f>
        <v/>
      </c>
      <c r="AN212" s="236">
        <f>'1'!EU212</f>
        <v>19</v>
      </c>
      <c r="AO212" s="39">
        <f>'1'!EV212</f>
        <v>0</v>
      </c>
      <c r="AP212" s="231" t="str">
        <f>'1'!EX212</f>
        <v/>
      </c>
      <c r="AQ212" s="231" t="str">
        <f>'1'!EY212</f>
        <v/>
      </c>
      <c r="AR212" s="233">
        <f>'1'!FK212</f>
        <v>4</v>
      </c>
      <c r="AS212" s="27">
        <f>'1'!FL212</f>
        <v>0</v>
      </c>
      <c r="AT212" s="230" t="str">
        <f>'1'!FN212</f>
        <v/>
      </c>
      <c r="AU212" s="230" t="str">
        <f>'1'!FO212</f>
        <v/>
      </c>
      <c r="AV212" s="236">
        <f>'1'!GA212</f>
        <v>2</v>
      </c>
      <c r="AW212" s="39">
        <f>'1'!GB212</f>
        <v>0</v>
      </c>
      <c r="AX212" s="231" t="str">
        <f>'1'!GD212</f>
        <v/>
      </c>
      <c r="AY212" s="231" t="str">
        <f>'1'!GE212</f>
        <v/>
      </c>
      <c r="AZ212" s="233">
        <f>'1'!GQ212</f>
        <v>3</v>
      </c>
      <c r="BA212" s="27">
        <f>'1'!GR212</f>
        <v>0</v>
      </c>
      <c r="BB212" s="230" t="str">
        <f>'1'!GT212</f>
        <v/>
      </c>
      <c r="BC212" s="230" t="str">
        <f>'1'!GU212</f>
        <v/>
      </c>
      <c r="BD212" s="236">
        <f>'1'!HG212</f>
        <v>5</v>
      </c>
      <c r="BE212" s="39">
        <f>'1'!HH212</f>
        <v>0</v>
      </c>
      <c r="BF212" s="231" t="str">
        <f>'1'!HJ212</f>
        <v/>
      </c>
      <c r="BG212" s="231" t="str">
        <f>'1'!HK212</f>
        <v/>
      </c>
      <c r="BH212" s="233" t="str">
        <f>'1'!HW212</f>
        <v/>
      </c>
      <c r="BI212" s="27">
        <f>'1'!HX212</f>
        <v>0</v>
      </c>
      <c r="BJ212" s="230" t="str">
        <f>'1'!HZ212</f>
        <v/>
      </c>
      <c r="BK212" s="230" t="str">
        <f>'1'!IA212</f>
        <v/>
      </c>
      <c r="BL212" s="236" t="str">
        <f>'1'!IM212</f>
        <v/>
      </c>
      <c r="BM212" s="39">
        <f>'1'!IN212</f>
        <v>0</v>
      </c>
      <c r="BN212" s="231" t="str">
        <f>'1'!IP212</f>
        <v/>
      </c>
      <c r="BO212" s="231" t="str">
        <f>'1'!IQ212</f>
        <v/>
      </c>
      <c r="BP212" s="233" t="str">
        <f>'1'!JC212</f>
        <v/>
      </c>
      <c r="BQ212" s="27">
        <f>'1'!JD212</f>
        <v>0</v>
      </c>
      <c r="BR212" s="230" t="str">
        <f>'1'!JF212</f>
        <v/>
      </c>
      <c r="BS212" s="230" t="str">
        <f>'1'!JG212</f>
        <v/>
      </c>
      <c r="BT212" s="236" t="str">
        <f>'1'!JS212</f>
        <v/>
      </c>
      <c r="BU212" s="39">
        <f>'1'!JT212</f>
        <v>0</v>
      </c>
      <c r="BV212" s="231" t="str">
        <f>'1'!JV212</f>
        <v/>
      </c>
      <c r="BW212" s="231" t="str">
        <f>'1'!JW212</f>
        <v/>
      </c>
      <c r="BX212" s="233" t="str">
        <f>'1'!KI212</f>
        <v/>
      </c>
      <c r="BY212" s="27">
        <f>'1'!KJ212</f>
        <v>0</v>
      </c>
      <c r="BZ212" s="230" t="str">
        <f>'1'!KL212</f>
        <v/>
      </c>
      <c r="CA212" s="230" t="str">
        <f>'1'!KM212</f>
        <v/>
      </c>
      <c r="CB212" s="236" t="str">
        <f>'1'!KY212</f>
        <v/>
      </c>
      <c r="CC212" s="39">
        <f>'1'!KZ212</f>
        <v>0</v>
      </c>
      <c r="CD212" s="231" t="str">
        <f>'1'!LB212</f>
        <v/>
      </c>
      <c r="CE212" s="231" t="str">
        <f>'1'!LC212</f>
        <v/>
      </c>
      <c r="CF212" s="231"/>
      <c r="CG212" s="231"/>
      <c r="CH212" s="233" t="str">
        <f t="shared" si="208"/>
        <v/>
      </c>
      <c r="CI212" s="24">
        <f>'1'!HX212</f>
        <v>0</v>
      </c>
      <c r="CJ212" s="24" t="str">
        <f>'1'!HZ212</f>
        <v/>
      </c>
      <c r="CK212" s="24" t="str">
        <f>'1'!IA212</f>
        <v/>
      </c>
      <c r="CL212" s="236" t="str">
        <f t="shared" si="209"/>
        <v/>
      </c>
      <c r="CM212" s="36">
        <f>'1'!IN212</f>
        <v>0</v>
      </c>
      <c r="CN212" s="36" t="str">
        <f>'1'!IP212</f>
        <v/>
      </c>
      <c r="CO212" s="36" t="str">
        <f>'1'!IQ212</f>
        <v/>
      </c>
      <c r="CP212" s="233" t="str">
        <f t="shared" si="210"/>
        <v/>
      </c>
      <c r="CQ212" s="24">
        <f>'1'!JD212</f>
        <v>0</v>
      </c>
      <c r="CR212" s="24" t="str">
        <f>'1'!JF212</f>
        <v/>
      </c>
      <c r="CS212" s="24" t="str">
        <f>'1'!JG212</f>
        <v/>
      </c>
      <c r="CT212" s="236" t="str">
        <f t="shared" si="211"/>
        <v/>
      </c>
      <c r="CU212" s="36">
        <f>'1'!JT212</f>
        <v>0</v>
      </c>
      <c r="CV212" s="36" t="str">
        <f>'1'!JV212</f>
        <v/>
      </c>
      <c r="CW212" s="36" t="str">
        <f>'1'!JW212</f>
        <v/>
      </c>
      <c r="CX212" s="233" t="str">
        <f t="shared" si="212"/>
        <v>#REF!</v>
      </c>
      <c r="CY212" s="24">
        <f>'1'!KJ212</f>
        <v>0</v>
      </c>
      <c r="CZ212" s="24" t="str">
        <f>'1'!KL212</f>
        <v/>
      </c>
      <c r="DA212" s="24" t="str">
        <f>'1'!KM212</f>
        <v/>
      </c>
      <c r="DB212" s="236" t="str">
        <f t="shared" si="213"/>
        <v>#REF!</v>
      </c>
      <c r="DC212" s="36">
        <f>'1'!KZ212</f>
        <v>0</v>
      </c>
      <c r="DD212" s="36" t="str">
        <f>'1'!LB212</f>
        <v/>
      </c>
      <c r="DE212" s="36" t="str">
        <f>'1'!LC212</f>
        <v/>
      </c>
      <c r="DF212" s="233" t="str">
        <f t="shared" si="214"/>
        <v>#REF!</v>
      </c>
      <c r="DG212" s="24" t="str">
        <f t="shared" ref="DG212:DI212" si="846">#REF!</f>
        <v>#REF!</v>
      </c>
      <c r="DH212" s="24" t="str">
        <f t="shared" si="846"/>
        <v>#REF!</v>
      </c>
      <c r="DI212" s="24" t="str">
        <f t="shared" si="846"/>
        <v>#REF!</v>
      </c>
      <c r="DJ212" s="236" t="str">
        <f t="shared" si="216"/>
        <v>#REF!</v>
      </c>
      <c r="DK212" s="36" t="str">
        <f t="shared" ref="DK212:DM212" si="847">#REF!</f>
        <v>#REF!</v>
      </c>
      <c r="DL212" s="36" t="str">
        <f t="shared" si="847"/>
        <v>#REF!</v>
      </c>
      <c r="DM212" s="36" t="str">
        <f t="shared" si="847"/>
        <v>#REF!</v>
      </c>
      <c r="DN212" s="159" t="str">
        <f t="shared" si="218"/>
        <v>#REF!</v>
      </c>
      <c r="DO212" s="24" t="str">
        <f t="shared" ref="DO212:DQ212" si="848">#REF!</f>
        <v>#REF!</v>
      </c>
      <c r="DP212" s="24" t="str">
        <f t="shared" si="848"/>
        <v>#REF!</v>
      </c>
      <c r="DQ212" s="24" t="str">
        <f t="shared" si="848"/>
        <v>#REF!</v>
      </c>
      <c r="DR212" s="209" t="str">
        <f t="shared" si="220"/>
        <v>#REF!</v>
      </c>
      <c r="DS212" s="210" t="str">
        <f t="shared" si="13"/>
        <v>#REF!</v>
      </c>
      <c r="DT212" s="210" t="str">
        <f t="shared" ref="DT212:DU212" si="849">#REF!</f>
        <v>#REF!</v>
      </c>
      <c r="DU212" s="210" t="str">
        <f t="shared" si="849"/>
        <v>#REF!</v>
      </c>
    </row>
    <row r="213" ht="15.75" customHeight="1">
      <c r="A213" s="228">
        <f>'1'!A213</f>
        <v>46311</v>
      </c>
      <c r="B213" s="229" t="str">
        <f>'1'!B213</f>
        <v>金</v>
      </c>
      <c r="C213" s="232">
        <f>'1'!C213</f>
        <v>0</v>
      </c>
      <c r="D213" s="233">
        <f>'1'!G213</f>
        <v>1</v>
      </c>
      <c r="E213" s="27">
        <f>'1'!H213</f>
        <v>0</v>
      </c>
      <c r="F213" s="230" t="str">
        <f>'1'!J213</f>
        <v/>
      </c>
      <c r="G213" s="230" t="str">
        <f>'1'!K213</f>
        <v/>
      </c>
      <c r="H213" s="236">
        <f>'1'!W213</f>
        <v>1</v>
      </c>
      <c r="I213" s="39">
        <f>'1'!X213</f>
        <v>0</v>
      </c>
      <c r="J213" s="231" t="str">
        <f>'1'!Z213</f>
        <v/>
      </c>
      <c r="K213" s="231" t="str">
        <f>'1'!AA213</f>
        <v/>
      </c>
      <c r="L213" s="233">
        <f>'1'!AM213</f>
        <v>2</v>
      </c>
      <c r="M213" s="27">
        <f>'1'!AN213</f>
        <v>0</v>
      </c>
      <c r="N213" s="230" t="str">
        <f>'1'!AP213</f>
        <v/>
      </c>
      <c r="O213" s="230" t="str">
        <f>'1'!AQ213</f>
        <v/>
      </c>
      <c r="P213" s="236">
        <f>'1'!BC213</f>
        <v>4</v>
      </c>
      <c r="Q213" s="39">
        <f>'1'!BD213</f>
        <v>0</v>
      </c>
      <c r="R213" s="231" t="str">
        <f>'1'!BF213</f>
        <v/>
      </c>
      <c r="S213" s="231" t="str">
        <f>'1'!BG213</f>
        <v/>
      </c>
      <c r="T213" s="233">
        <f>'1'!BS213</f>
        <v>4</v>
      </c>
      <c r="U213" s="27">
        <f>'1'!BT213</f>
        <v>0</v>
      </c>
      <c r="V213" s="230" t="str">
        <f>'1'!BV213</f>
        <v/>
      </c>
      <c r="W213" s="230" t="str">
        <f>'1'!BW213</f>
        <v/>
      </c>
      <c r="X213" s="236">
        <f>'1'!CI213</f>
        <v>2</v>
      </c>
      <c r="Y213" s="39">
        <f>'1'!CJ213</f>
        <v>0</v>
      </c>
      <c r="Z213" s="231" t="str">
        <f>'1'!CL213</f>
        <v/>
      </c>
      <c r="AA213" s="231" t="str">
        <f>'1'!CM213</f>
        <v/>
      </c>
      <c r="AB213" s="233">
        <f>'1'!CY213</f>
        <v>2</v>
      </c>
      <c r="AC213" s="27">
        <f>'1'!CZ213</f>
        <v>0</v>
      </c>
      <c r="AD213" s="226" t="str">
        <f>'1'!DB213</f>
        <v/>
      </c>
      <c r="AE213" s="230" t="str">
        <f>'1'!DC213</f>
        <v/>
      </c>
      <c r="AF213" s="236">
        <f>'1'!DO213</f>
        <v>2</v>
      </c>
      <c r="AG213" s="39">
        <f>'1'!DP213</f>
        <v>0</v>
      </c>
      <c r="AH213" s="231" t="str">
        <f>'1'!DR213</f>
        <v/>
      </c>
      <c r="AI213" s="231" t="str">
        <f>'1'!DS213</f>
        <v/>
      </c>
      <c r="AJ213" s="233">
        <f>'1'!EE213</f>
        <v>5</v>
      </c>
      <c r="AK213" s="27">
        <f>'1'!EF213</f>
        <v>0</v>
      </c>
      <c r="AL213" s="230" t="str">
        <f>'1'!EH213</f>
        <v/>
      </c>
      <c r="AM213" s="230" t="str">
        <f>'1'!EI213</f>
        <v/>
      </c>
      <c r="AN213" s="236">
        <f>'1'!EU213</f>
        <v>19</v>
      </c>
      <c r="AO213" s="39">
        <f>'1'!EV213</f>
        <v>0</v>
      </c>
      <c r="AP213" s="231" t="str">
        <f>'1'!EX213</f>
        <v/>
      </c>
      <c r="AQ213" s="231" t="str">
        <f>'1'!EY213</f>
        <v/>
      </c>
      <c r="AR213" s="233">
        <f>'1'!FK213</f>
        <v>4</v>
      </c>
      <c r="AS213" s="27">
        <f>'1'!FL213</f>
        <v>0</v>
      </c>
      <c r="AT213" s="230" t="str">
        <f>'1'!FN213</f>
        <v/>
      </c>
      <c r="AU213" s="230" t="str">
        <f>'1'!FO213</f>
        <v/>
      </c>
      <c r="AV213" s="236">
        <f>'1'!GA213</f>
        <v>2</v>
      </c>
      <c r="AW213" s="39">
        <f>'1'!GB213</f>
        <v>0</v>
      </c>
      <c r="AX213" s="231" t="str">
        <f>'1'!GD213</f>
        <v/>
      </c>
      <c r="AY213" s="231" t="str">
        <f>'1'!GE213</f>
        <v/>
      </c>
      <c r="AZ213" s="233">
        <f>'1'!GQ213</f>
        <v>3</v>
      </c>
      <c r="BA213" s="27">
        <f>'1'!GR213</f>
        <v>0</v>
      </c>
      <c r="BB213" s="230" t="str">
        <f>'1'!GT213</f>
        <v/>
      </c>
      <c r="BC213" s="230" t="str">
        <f>'1'!GU213</f>
        <v/>
      </c>
      <c r="BD213" s="236">
        <f>'1'!HG213</f>
        <v>5</v>
      </c>
      <c r="BE213" s="39">
        <f>'1'!HH213</f>
        <v>0</v>
      </c>
      <c r="BF213" s="231" t="str">
        <f>'1'!HJ213</f>
        <v/>
      </c>
      <c r="BG213" s="231" t="str">
        <f>'1'!HK213</f>
        <v/>
      </c>
      <c r="BH213" s="233" t="str">
        <f>'1'!HW213</f>
        <v/>
      </c>
      <c r="BI213" s="27">
        <f>'1'!HX213</f>
        <v>0</v>
      </c>
      <c r="BJ213" s="230" t="str">
        <f>'1'!HZ213</f>
        <v/>
      </c>
      <c r="BK213" s="230" t="str">
        <f>'1'!IA213</f>
        <v/>
      </c>
      <c r="BL213" s="236" t="str">
        <f>'1'!IM213</f>
        <v/>
      </c>
      <c r="BM213" s="39">
        <f>'1'!IN213</f>
        <v>0</v>
      </c>
      <c r="BN213" s="231" t="str">
        <f>'1'!IP213</f>
        <v/>
      </c>
      <c r="BO213" s="231" t="str">
        <f>'1'!IQ213</f>
        <v/>
      </c>
      <c r="BP213" s="233" t="str">
        <f>'1'!JC213</f>
        <v/>
      </c>
      <c r="BQ213" s="27">
        <f>'1'!JD213</f>
        <v>0</v>
      </c>
      <c r="BR213" s="230" t="str">
        <f>'1'!JF213</f>
        <v/>
      </c>
      <c r="BS213" s="230" t="str">
        <f>'1'!JG213</f>
        <v/>
      </c>
      <c r="BT213" s="236" t="str">
        <f>'1'!JS213</f>
        <v/>
      </c>
      <c r="BU213" s="39">
        <f>'1'!JT213</f>
        <v>0</v>
      </c>
      <c r="BV213" s="231" t="str">
        <f>'1'!JV213</f>
        <v/>
      </c>
      <c r="BW213" s="231" t="str">
        <f>'1'!JW213</f>
        <v/>
      </c>
      <c r="BX213" s="233" t="str">
        <f>'1'!KI213</f>
        <v/>
      </c>
      <c r="BY213" s="27">
        <f>'1'!KJ213</f>
        <v>0</v>
      </c>
      <c r="BZ213" s="230" t="str">
        <f>'1'!KL213</f>
        <v/>
      </c>
      <c r="CA213" s="230" t="str">
        <f>'1'!KM213</f>
        <v/>
      </c>
      <c r="CB213" s="236" t="str">
        <f>'1'!KY213</f>
        <v/>
      </c>
      <c r="CC213" s="39">
        <f>'1'!KZ213</f>
        <v>0</v>
      </c>
      <c r="CD213" s="231" t="str">
        <f>'1'!LB213</f>
        <v/>
      </c>
      <c r="CE213" s="231" t="str">
        <f>'1'!LC213</f>
        <v/>
      </c>
      <c r="CF213" s="231"/>
      <c r="CG213" s="231"/>
      <c r="CH213" s="233" t="str">
        <f t="shared" si="208"/>
        <v/>
      </c>
      <c r="CI213" s="24">
        <f>'1'!HX213</f>
        <v>0</v>
      </c>
      <c r="CJ213" s="24" t="str">
        <f>'1'!HZ213</f>
        <v/>
      </c>
      <c r="CK213" s="24" t="str">
        <f>'1'!IA213</f>
        <v/>
      </c>
      <c r="CL213" s="236" t="str">
        <f t="shared" si="209"/>
        <v/>
      </c>
      <c r="CM213" s="36">
        <f>'1'!IN213</f>
        <v>0</v>
      </c>
      <c r="CN213" s="36" t="str">
        <f>'1'!IP213</f>
        <v/>
      </c>
      <c r="CO213" s="36" t="str">
        <f>'1'!IQ213</f>
        <v/>
      </c>
      <c r="CP213" s="233" t="str">
        <f t="shared" si="210"/>
        <v/>
      </c>
      <c r="CQ213" s="24">
        <f>'1'!JD213</f>
        <v>0</v>
      </c>
      <c r="CR213" s="24" t="str">
        <f>'1'!JF213</f>
        <v/>
      </c>
      <c r="CS213" s="24" t="str">
        <f>'1'!JG213</f>
        <v/>
      </c>
      <c r="CT213" s="236" t="str">
        <f t="shared" si="211"/>
        <v/>
      </c>
      <c r="CU213" s="36">
        <f>'1'!JT213</f>
        <v>0</v>
      </c>
      <c r="CV213" s="36" t="str">
        <f>'1'!JV213</f>
        <v/>
      </c>
      <c r="CW213" s="36" t="str">
        <f>'1'!JW213</f>
        <v/>
      </c>
      <c r="CX213" s="233" t="str">
        <f t="shared" si="212"/>
        <v>#REF!</v>
      </c>
      <c r="CY213" s="24">
        <f>'1'!KJ213</f>
        <v>0</v>
      </c>
      <c r="CZ213" s="24" t="str">
        <f>'1'!KL213</f>
        <v/>
      </c>
      <c r="DA213" s="24" t="str">
        <f>'1'!KM213</f>
        <v/>
      </c>
      <c r="DB213" s="236" t="str">
        <f t="shared" si="213"/>
        <v>#REF!</v>
      </c>
      <c r="DC213" s="36">
        <f>'1'!KZ213</f>
        <v>0</v>
      </c>
      <c r="DD213" s="36" t="str">
        <f>'1'!LB213</f>
        <v/>
      </c>
      <c r="DE213" s="36" t="str">
        <f>'1'!LC213</f>
        <v/>
      </c>
      <c r="DF213" s="233" t="str">
        <f t="shared" si="214"/>
        <v>#REF!</v>
      </c>
      <c r="DG213" s="24" t="str">
        <f t="shared" ref="DG213:DI213" si="850">#REF!</f>
        <v>#REF!</v>
      </c>
      <c r="DH213" s="24" t="str">
        <f t="shared" si="850"/>
        <v>#REF!</v>
      </c>
      <c r="DI213" s="24" t="str">
        <f t="shared" si="850"/>
        <v>#REF!</v>
      </c>
      <c r="DJ213" s="236" t="str">
        <f t="shared" si="216"/>
        <v>#REF!</v>
      </c>
      <c r="DK213" s="36" t="str">
        <f t="shared" ref="DK213:DM213" si="851">#REF!</f>
        <v>#REF!</v>
      </c>
      <c r="DL213" s="36" t="str">
        <f t="shared" si="851"/>
        <v>#REF!</v>
      </c>
      <c r="DM213" s="36" t="str">
        <f t="shared" si="851"/>
        <v>#REF!</v>
      </c>
      <c r="DN213" s="159" t="str">
        <f t="shared" si="218"/>
        <v>#REF!</v>
      </c>
      <c r="DO213" s="24" t="str">
        <f t="shared" ref="DO213:DQ213" si="852">#REF!</f>
        <v>#REF!</v>
      </c>
      <c r="DP213" s="24" t="str">
        <f t="shared" si="852"/>
        <v>#REF!</v>
      </c>
      <c r="DQ213" s="24" t="str">
        <f t="shared" si="852"/>
        <v>#REF!</v>
      </c>
      <c r="DR213" s="209" t="str">
        <f t="shared" si="220"/>
        <v>#REF!</v>
      </c>
      <c r="DS213" s="210" t="str">
        <f t="shared" si="13"/>
        <v>#REF!</v>
      </c>
      <c r="DT213" s="210" t="str">
        <f t="shared" ref="DT213:DU213" si="853">#REF!</f>
        <v>#REF!</v>
      </c>
      <c r="DU213" s="210" t="str">
        <f t="shared" si="853"/>
        <v>#REF!</v>
      </c>
    </row>
    <row r="214" ht="15.75" customHeight="1">
      <c r="A214" s="228">
        <f>'1'!A214</f>
        <v>46312</v>
      </c>
      <c r="B214" s="229" t="str">
        <f>'1'!B214</f>
        <v>土</v>
      </c>
      <c r="C214" s="232">
        <f>'1'!C214</f>
        <v>0</v>
      </c>
      <c r="D214" s="233">
        <f>'1'!G214</f>
        <v>1</v>
      </c>
      <c r="E214" s="27">
        <f>'1'!H214</f>
        <v>0</v>
      </c>
      <c r="F214" s="230" t="str">
        <f>'1'!J214</f>
        <v/>
      </c>
      <c r="G214" s="230" t="str">
        <f>'1'!K214</f>
        <v/>
      </c>
      <c r="H214" s="236">
        <f>'1'!W214</f>
        <v>1</v>
      </c>
      <c r="I214" s="39">
        <f>'1'!X214</f>
        <v>0</v>
      </c>
      <c r="J214" s="231" t="str">
        <f>'1'!Z214</f>
        <v/>
      </c>
      <c r="K214" s="231" t="str">
        <f>'1'!AA214</f>
        <v/>
      </c>
      <c r="L214" s="233">
        <f>'1'!AM214</f>
        <v>2</v>
      </c>
      <c r="M214" s="27">
        <f>'1'!AN214</f>
        <v>0</v>
      </c>
      <c r="N214" s="230" t="str">
        <f>'1'!AP214</f>
        <v/>
      </c>
      <c r="O214" s="230" t="str">
        <f>'1'!AQ214</f>
        <v/>
      </c>
      <c r="P214" s="236">
        <f>'1'!BC214</f>
        <v>4</v>
      </c>
      <c r="Q214" s="39">
        <f>'1'!BD214</f>
        <v>0</v>
      </c>
      <c r="R214" s="231" t="str">
        <f>'1'!BF214</f>
        <v/>
      </c>
      <c r="S214" s="231" t="str">
        <f>'1'!BG214</f>
        <v/>
      </c>
      <c r="T214" s="233">
        <f>'1'!BS214</f>
        <v>4</v>
      </c>
      <c r="U214" s="27">
        <f>'1'!BT214</f>
        <v>0</v>
      </c>
      <c r="V214" s="230" t="str">
        <f>'1'!BV214</f>
        <v/>
      </c>
      <c r="W214" s="230" t="str">
        <f>'1'!BW214</f>
        <v/>
      </c>
      <c r="X214" s="236">
        <f>'1'!CI214</f>
        <v>2</v>
      </c>
      <c r="Y214" s="39">
        <f>'1'!CJ214</f>
        <v>0</v>
      </c>
      <c r="Z214" s="231" t="str">
        <f>'1'!CL214</f>
        <v/>
      </c>
      <c r="AA214" s="231" t="str">
        <f>'1'!CM214</f>
        <v/>
      </c>
      <c r="AB214" s="233">
        <f>'1'!CY214</f>
        <v>2</v>
      </c>
      <c r="AC214" s="27">
        <f>'1'!CZ214</f>
        <v>0</v>
      </c>
      <c r="AD214" s="226" t="str">
        <f>'1'!DB214</f>
        <v/>
      </c>
      <c r="AE214" s="230" t="str">
        <f>'1'!DC214</f>
        <v/>
      </c>
      <c r="AF214" s="236">
        <f>'1'!DO214</f>
        <v>2</v>
      </c>
      <c r="AG214" s="39">
        <f>'1'!DP214</f>
        <v>0</v>
      </c>
      <c r="AH214" s="231" t="str">
        <f>'1'!DR214</f>
        <v/>
      </c>
      <c r="AI214" s="231" t="str">
        <f>'1'!DS214</f>
        <v/>
      </c>
      <c r="AJ214" s="233">
        <f>'1'!EE214</f>
        <v>5</v>
      </c>
      <c r="AK214" s="27">
        <f>'1'!EF214</f>
        <v>0</v>
      </c>
      <c r="AL214" s="230" t="str">
        <f>'1'!EH214</f>
        <v/>
      </c>
      <c r="AM214" s="230" t="str">
        <f>'1'!EI214</f>
        <v/>
      </c>
      <c r="AN214" s="236">
        <f>'1'!EU214</f>
        <v>19</v>
      </c>
      <c r="AO214" s="39">
        <f>'1'!EV214</f>
        <v>0</v>
      </c>
      <c r="AP214" s="231" t="str">
        <f>'1'!EX214</f>
        <v/>
      </c>
      <c r="AQ214" s="231" t="str">
        <f>'1'!EY214</f>
        <v/>
      </c>
      <c r="AR214" s="233">
        <f>'1'!FK214</f>
        <v>4</v>
      </c>
      <c r="AS214" s="27">
        <f>'1'!FL214</f>
        <v>0</v>
      </c>
      <c r="AT214" s="230" t="str">
        <f>'1'!FN214</f>
        <v/>
      </c>
      <c r="AU214" s="230" t="str">
        <f>'1'!FO214</f>
        <v/>
      </c>
      <c r="AV214" s="236">
        <f>'1'!GA214</f>
        <v>2</v>
      </c>
      <c r="AW214" s="39">
        <f>'1'!GB214</f>
        <v>0</v>
      </c>
      <c r="AX214" s="231" t="str">
        <f>'1'!GD214</f>
        <v/>
      </c>
      <c r="AY214" s="231" t="str">
        <f>'1'!GE214</f>
        <v/>
      </c>
      <c r="AZ214" s="233">
        <f>'1'!GQ214</f>
        <v>3</v>
      </c>
      <c r="BA214" s="27">
        <f>'1'!GR214</f>
        <v>0</v>
      </c>
      <c r="BB214" s="230" t="str">
        <f>'1'!GT214</f>
        <v/>
      </c>
      <c r="BC214" s="230" t="str">
        <f>'1'!GU214</f>
        <v/>
      </c>
      <c r="BD214" s="236">
        <f>'1'!HG214</f>
        <v>5</v>
      </c>
      <c r="BE214" s="39">
        <f>'1'!HH214</f>
        <v>0</v>
      </c>
      <c r="BF214" s="231" t="str">
        <f>'1'!HJ214</f>
        <v/>
      </c>
      <c r="BG214" s="231" t="str">
        <f>'1'!HK214</f>
        <v/>
      </c>
      <c r="BH214" s="233" t="str">
        <f>'1'!HW214</f>
        <v/>
      </c>
      <c r="BI214" s="27">
        <f>'1'!HX214</f>
        <v>0</v>
      </c>
      <c r="BJ214" s="230" t="str">
        <f>'1'!HZ214</f>
        <v/>
      </c>
      <c r="BK214" s="230" t="str">
        <f>'1'!IA214</f>
        <v/>
      </c>
      <c r="BL214" s="236" t="str">
        <f>'1'!IM214</f>
        <v/>
      </c>
      <c r="BM214" s="39">
        <f>'1'!IN214</f>
        <v>0</v>
      </c>
      <c r="BN214" s="231" t="str">
        <f>'1'!IP214</f>
        <v/>
      </c>
      <c r="BO214" s="231" t="str">
        <f>'1'!IQ214</f>
        <v/>
      </c>
      <c r="BP214" s="233" t="str">
        <f>'1'!JC214</f>
        <v/>
      </c>
      <c r="BQ214" s="27">
        <f>'1'!JD214</f>
        <v>0</v>
      </c>
      <c r="BR214" s="230" t="str">
        <f>'1'!JF214</f>
        <v/>
      </c>
      <c r="BS214" s="230" t="str">
        <f>'1'!JG214</f>
        <v/>
      </c>
      <c r="BT214" s="236" t="str">
        <f>'1'!JS214</f>
        <v/>
      </c>
      <c r="BU214" s="39">
        <f>'1'!JT214</f>
        <v>0</v>
      </c>
      <c r="BV214" s="231" t="str">
        <f>'1'!JV214</f>
        <v/>
      </c>
      <c r="BW214" s="231" t="str">
        <f>'1'!JW214</f>
        <v/>
      </c>
      <c r="BX214" s="233" t="str">
        <f>'1'!KI214</f>
        <v/>
      </c>
      <c r="BY214" s="27">
        <f>'1'!KJ214</f>
        <v>0</v>
      </c>
      <c r="BZ214" s="230" t="str">
        <f>'1'!KL214</f>
        <v/>
      </c>
      <c r="CA214" s="230" t="str">
        <f>'1'!KM214</f>
        <v/>
      </c>
      <c r="CB214" s="236" t="str">
        <f>'1'!KY214</f>
        <v/>
      </c>
      <c r="CC214" s="39">
        <f>'1'!KZ214</f>
        <v>0</v>
      </c>
      <c r="CD214" s="231" t="str">
        <f>'1'!LB214</f>
        <v/>
      </c>
      <c r="CE214" s="231" t="str">
        <f>'1'!LC214</f>
        <v/>
      </c>
      <c r="CF214" s="231"/>
      <c r="CG214" s="231"/>
      <c r="CH214" s="233" t="str">
        <f t="shared" si="208"/>
        <v/>
      </c>
      <c r="CI214" s="24">
        <f>'1'!HX214</f>
        <v>0</v>
      </c>
      <c r="CJ214" s="24" t="str">
        <f>'1'!HZ214</f>
        <v/>
      </c>
      <c r="CK214" s="24" t="str">
        <f>'1'!IA214</f>
        <v/>
      </c>
      <c r="CL214" s="236" t="str">
        <f t="shared" si="209"/>
        <v/>
      </c>
      <c r="CM214" s="36">
        <f>'1'!IN214</f>
        <v>0</v>
      </c>
      <c r="CN214" s="36" t="str">
        <f>'1'!IP214</f>
        <v/>
      </c>
      <c r="CO214" s="36" t="str">
        <f>'1'!IQ214</f>
        <v/>
      </c>
      <c r="CP214" s="233" t="str">
        <f t="shared" si="210"/>
        <v/>
      </c>
      <c r="CQ214" s="24">
        <f>'1'!JD214</f>
        <v>0</v>
      </c>
      <c r="CR214" s="24" t="str">
        <f>'1'!JF214</f>
        <v/>
      </c>
      <c r="CS214" s="24" t="str">
        <f>'1'!JG214</f>
        <v/>
      </c>
      <c r="CT214" s="236" t="str">
        <f t="shared" si="211"/>
        <v/>
      </c>
      <c r="CU214" s="36">
        <f>'1'!JT214</f>
        <v>0</v>
      </c>
      <c r="CV214" s="36" t="str">
        <f>'1'!JV214</f>
        <v/>
      </c>
      <c r="CW214" s="36" t="str">
        <f>'1'!JW214</f>
        <v/>
      </c>
      <c r="CX214" s="233" t="str">
        <f t="shared" si="212"/>
        <v>#REF!</v>
      </c>
      <c r="CY214" s="24">
        <f>'1'!KJ214</f>
        <v>0</v>
      </c>
      <c r="CZ214" s="24" t="str">
        <f>'1'!KL214</f>
        <v/>
      </c>
      <c r="DA214" s="24" t="str">
        <f>'1'!KM214</f>
        <v/>
      </c>
      <c r="DB214" s="236" t="str">
        <f t="shared" si="213"/>
        <v>#REF!</v>
      </c>
      <c r="DC214" s="36">
        <f>'1'!KZ214</f>
        <v>0</v>
      </c>
      <c r="DD214" s="36" t="str">
        <f>'1'!LB214</f>
        <v/>
      </c>
      <c r="DE214" s="36" t="str">
        <f>'1'!LC214</f>
        <v/>
      </c>
      <c r="DF214" s="233" t="str">
        <f t="shared" si="214"/>
        <v>#REF!</v>
      </c>
      <c r="DG214" s="24" t="str">
        <f t="shared" ref="DG214:DI214" si="854">#REF!</f>
        <v>#REF!</v>
      </c>
      <c r="DH214" s="24" t="str">
        <f t="shared" si="854"/>
        <v>#REF!</v>
      </c>
      <c r="DI214" s="24" t="str">
        <f t="shared" si="854"/>
        <v>#REF!</v>
      </c>
      <c r="DJ214" s="236" t="str">
        <f t="shared" si="216"/>
        <v>#REF!</v>
      </c>
      <c r="DK214" s="36" t="str">
        <f t="shared" ref="DK214:DM214" si="855">#REF!</f>
        <v>#REF!</v>
      </c>
      <c r="DL214" s="36" t="str">
        <f t="shared" si="855"/>
        <v>#REF!</v>
      </c>
      <c r="DM214" s="36" t="str">
        <f t="shared" si="855"/>
        <v>#REF!</v>
      </c>
      <c r="DN214" s="159" t="str">
        <f t="shared" si="218"/>
        <v>#REF!</v>
      </c>
      <c r="DO214" s="24" t="str">
        <f t="shared" ref="DO214:DQ214" si="856">#REF!</f>
        <v>#REF!</v>
      </c>
      <c r="DP214" s="24" t="str">
        <f t="shared" si="856"/>
        <v>#REF!</v>
      </c>
      <c r="DQ214" s="24" t="str">
        <f t="shared" si="856"/>
        <v>#REF!</v>
      </c>
      <c r="DR214" s="209" t="str">
        <f t="shared" si="220"/>
        <v>#REF!</v>
      </c>
      <c r="DS214" s="210" t="str">
        <f t="shared" si="13"/>
        <v>#REF!</v>
      </c>
      <c r="DT214" s="210" t="str">
        <f t="shared" ref="DT214:DU214" si="857">#REF!</f>
        <v>#REF!</v>
      </c>
      <c r="DU214" s="210" t="str">
        <f t="shared" si="857"/>
        <v>#REF!</v>
      </c>
    </row>
    <row r="215" ht="15.75" customHeight="1">
      <c r="A215" s="228">
        <f>'1'!A215</f>
        <v>46313</v>
      </c>
      <c r="B215" s="229" t="str">
        <f>'1'!B215</f>
        <v>日</v>
      </c>
      <c r="C215" s="232">
        <f>'1'!C215</f>
        <v>0</v>
      </c>
      <c r="D215" s="233">
        <f>'1'!G215</f>
        <v>1</v>
      </c>
      <c r="E215" s="27">
        <f>'1'!H215</f>
        <v>0</v>
      </c>
      <c r="F215" s="230" t="str">
        <f>'1'!J215</f>
        <v/>
      </c>
      <c r="G215" s="230" t="str">
        <f>'1'!K215</f>
        <v/>
      </c>
      <c r="H215" s="236">
        <f>'1'!W215</f>
        <v>1</v>
      </c>
      <c r="I215" s="39">
        <f>'1'!X215</f>
        <v>0</v>
      </c>
      <c r="J215" s="231" t="str">
        <f>'1'!Z215</f>
        <v/>
      </c>
      <c r="K215" s="231" t="str">
        <f>'1'!AA215</f>
        <v/>
      </c>
      <c r="L215" s="233">
        <f>'1'!AM215</f>
        <v>2</v>
      </c>
      <c r="M215" s="27">
        <f>'1'!AN215</f>
        <v>0</v>
      </c>
      <c r="N215" s="230" t="str">
        <f>'1'!AP215</f>
        <v/>
      </c>
      <c r="O215" s="230" t="str">
        <f>'1'!AQ215</f>
        <v/>
      </c>
      <c r="P215" s="236">
        <f>'1'!BC215</f>
        <v>4</v>
      </c>
      <c r="Q215" s="39">
        <f>'1'!BD215</f>
        <v>0</v>
      </c>
      <c r="R215" s="231" t="str">
        <f>'1'!BF215</f>
        <v/>
      </c>
      <c r="S215" s="231" t="str">
        <f>'1'!BG215</f>
        <v/>
      </c>
      <c r="T215" s="233">
        <f>'1'!BS215</f>
        <v>4</v>
      </c>
      <c r="U215" s="27">
        <f>'1'!BT215</f>
        <v>0</v>
      </c>
      <c r="V215" s="230" t="str">
        <f>'1'!BV215</f>
        <v/>
      </c>
      <c r="W215" s="230" t="str">
        <f>'1'!BW215</f>
        <v/>
      </c>
      <c r="X215" s="236">
        <f>'1'!CI215</f>
        <v>2</v>
      </c>
      <c r="Y215" s="39">
        <f>'1'!CJ215</f>
        <v>0</v>
      </c>
      <c r="Z215" s="231" t="str">
        <f>'1'!CL215</f>
        <v/>
      </c>
      <c r="AA215" s="231" t="str">
        <f>'1'!CM215</f>
        <v/>
      </c>
      <c r="AB215" s="233">
        <f>'1'!CY215</f>
        <v>2</v>
      </c>
      <c r="AC215" s="27">
        <f>'1'!CZ215</f>
        <v>0</v>
      </c>
      <c r="AD215" s="226" t="str">
        <f>'1'!DB215</f>
        <v/>
      </c>
      <c r="AE215" s="230" t="str">
        <f>'1'!DC215</f>
        <v/>
      </c>
      <c r="AF215" s="236">
        <f>'1'!DO215</f>
        <v>2</v>
      </c>
      <c r="AG215" s="39">
        <f>'1'!DP215</f>
        <v>0</v>
      </c>
      <c r="AH215" s="231" t="str">
        <f>'1'!DR215</f>
        <v/>
      </c>
      <c r="AI215" s="231" t="str">
        <f>'1'!DS215</f>
        <v/>
      </c>
      <c r="AJ215" s="233">
        <f>'1'!EE215</f>
        <v>5</v>
      </c>
      <c r="AK215" s="27">
        <f>'1'!EF215</f>
        <v>0</v>
      </c>
      <c r="AL215" s="230" t="str">
        <f>'1'!EH215</f>
        <v/>
      </c>
      <c r="AM215" s="230" t="str">
        <f>'1'!EI215</f>
        <v/>
      </c>
      <c r="AN215" s="236">
        <f>'1'!EU215</f>
        <v>19</v>
      </c>
      <c r="AO215" s="39">
        <f>'1'!EV215</f>
        <v>0</v>
      </c>
      <c r="AP215" s="231" t="str">
        <f>'1'!EX215</f>
        <v/>
      </c>
      <c r="AQ215" s="231" t="str">
        <f>'1'!EY215</f>
        <v/>
      </c>
      <c r="AR215" s="233">
        <f>'1'!FK215</f>
        <v>4</v>
      </c>
      <c r="AS215" s="27">
        <f>'1'!FL215</f>
        <v>0</v>
      </c>
      <c r="AT215" s="230" t="str">
        <f>'1'!FN215</f>
        <v/>
      </c>
      <c r="AU215" s="230" t="str">
        <f>'1'!FO215</f>
        <v/>
      </c>
      <c r="AV215" s="236">
        <f>'1'!GA215</f>
        <v>2</v>
      </c>
      <c r="AW215" s="39">
        <f>'1'!GB215</f>
        <v>0</v>
      </c>
      <c r="AX215" s="231" t="str">
        <f>'1'!GD215</f>
        <v/>
      </c>
      <c r="AY215" s="231" t="str">
        <f>'1'!GE215</f>
        <v/>
      </c>
      <c r="AZ215" s="233">
        <f>'1'!GQ215</f>
        <v>3</v>
      </c>
      <c r="BA215" s="27">
        <f>'1'!GR215</f>
        <v>0</v>
      </c>
      <c r="BB215" s="230" t="str">
        <f>'1'!GT215</f>
        <v/>
      </c>
      <c r="BC215" s="230" t="str">
        <f>'1'!GU215</f>
        <v/>
      </c>
      <c r="BD215" s="236">
        <f>'1'!HG215</f>
        <v>5</v>
      </c>
      <c r="BE215" s="39">
        <f>'1'!HH215</f>
        <v>0</v>
      </c>
      <c r="BF215" s="231" t="str">
        <f>'1'!HJ215</f>
        <v/>
      </c>
      <c r="BG215" s="231" t="str">
        <f>'1'!HK215</f>
        <v/>
      </c>
      <c r="BH215" s="233" t="str">
        <f>'1'!HW215</f>
        <v/>
      </c>
      <c r="BI215" s="27">
        <f>'1'!HX215</f>
        <v>0</v>
      </c>
      <c r="BJ215" s="230" t="str">
        <f>'1'!HZ215</f>
        <v/>
      </c>
      <c r="BK215" s="230" t="str">
        <f>'1'!IA215</f>
        <v/>
      </c>
      <c r="BL215" s="236" t="str">
        <f>'1'!IM215</f>
        <v/>
      </c>
      <c r="BM215" s="39">
        <f>'1'!IN215</f>
        <v>0</v>
      </c>
      <c r="BN215" s="231" t="str">
        <f>'1'!IP215</f>
        <v/>
      </c>
      <c r="BO215" s="231" t="str">
        <f>'1'!IQ215</f>
        <v/>
      </c>
      <c r="BP215" s="233" t="str">
        <f>'1'!JC215</f>
        <v/>
      </c>
      <c r="BQ215" s="27">
        <f>'1'!JD215</f>
        <v>0</v>
      </c>
      <c r="BR215" s="230" t="str">
        <f>'1'!JF215</f>
        <v/>
      </c>
      <c r="BS215" s="230" t="str">
        <f>'1'!JG215</f>
        <v/>
      </c>
      <c r="BT215" s="236" t="str">
        <f>'1'!JS215</f>
        <v/>
      </c>
      <c r="BU215" s="39">
        <f>'1'!JT215</f>
        <v>0</v>
      </c>
      <c r="BV215" s="231" t="str">
        <f>'1'!JV215</f>
        <v/>
      </c>
      <c r="BW215" s="231" t="str">
        <f>'1'!JW215</f>
        <v/>
      </c>
      <c r="BX215" s="233" t="str">
        <f>'1'!KI215</f>
        <v/>
      </c>
      <c r="BY215" s="27">
        <f>'1'!KJ215</f>
        <v>0</v>
      </c>
      <c r="BZ215" s="230" t="str">
        <f>'1'!KL215</f>
        <v/>
      </c>
      <c r="CA215" s="230" t="str">
        <f>'1'!KM215</f>
        <v/>
      </c>
      <c r="CB215" s="236" t="str">
        <f>'1'!KY215</f>
        <v/>
      </c>
      <c r="CC215" s="39">
        <f>'1'!KZ215</f>
        <v>0</v>
      </c>
      <c r="CD215" s="231" t="str">
        <f>'1'!LB215</f>
        <v/>
      </c>
      <c r="CE215" s="231" t="str">
        <f>'1'!LC215</f>
        <v/>
      </c>
      <c r="CF215" s="231"/>
      <c r="CG215" s="231"/>
      <c r="CH215" s="233" t="str">
        <f t="shared" si="208"/>
        <v/>
      </c>
      <c r="CI215" s="24">
        <f>'1'!HX215</f>
        <v>0</v>
      </c>
      <c r="CJ215" s="24" t="str">
        <f>'1'!HZ215</f>
        <v/>
      </c>
      <c r="CK215" s="24" t="str">
        <f>'1'!IA215</f>
        <v/>
      </c>
      <c r="CL215" s="236" t="str">
        <f t="shared" si="209"/>
        <v/>
      </c>
      <c r="CM215" s="36">
        <f>'1'!IN215</f>
        <v>0</v>
      </c>
      <c r="CN215" s="36" t="str">
        <f>'1'!IP215</f>
        <v/>
      </c>
      <c r="CO215" s="36" t="str">
        <f>'1'!IQ215</f>
        <v/>
      </c>
      <c r="CP215" s="233" t="str">
        <f t="shared" si="210"/>
        <v/>
      </c>
      <c r="CQ215" s="24">
        <f>'1'!JD215</f>
        <v>0</v>
      </c>
      <c r="CR215" s="24" t="str">
        <f>'1'!JF215</f>
        <v/>
      </c>
      <c r="CS215" s="24" t="str">
        <f>'1'!JG215</f>
        <v/>
      </c>
      <c r="CT215" s="236" t="str">
        <f t="shared" si="211"/>
        <v/>
      </c>
      <c r="CU215" s="36">
        <f>'1'!JT215</f>
        <v>0</v>
      </c>
      <c r="CV215" s="36" t="str">
        <f>'1'!JV215</f>
        <v/>
      </c>
      <c r="CW215" s="36" t="str">
        <f>'1'!JW215</f>
        <v/>
      </c>
      <c r="CX215" s="233" t="str">
        <f t="shared" si="212"/>
        <v>#REF!</v>
      </c>
      <c r="CY215" s="24">
        <f>'1'!KJ215</f>
        <v>0</v>
      </c>
      <c r="CZ215" s="24" t="str">
        <f>'1'!KL215</f>
        <v/>
      </c>
      <c r="DA215" s="24" t="str">
        <f>'1'!KM215</f>
        <v/>
      </c>
      <c r="DB215" s="236" t="str">
        <f t="shared" si="213"/>
        <v>#REF!</v>
      </c>
      <c r="DC215" s="36">
        <f>'1'!KZ215</f>
        <v>0</v>
      </c>
      <c r="DD215" s="36" t="str">
        <f>'1'!LB215</f>
        <v/>
      </c>
      <c r="DE215" s="36" t="str">
        <f>'1'!LC215</f>
        <v/>
      </c>
      <c r="DF215" s="233" t="str">
        <f t="shared" si="214"/>
        <v>#REF!</v>
      </c>
      <c r="DG215" s="24" t="str">
        <f t="shared" ref="DG215:DI215" si="858">#REF!</f>
        <v>#REF!</v>
      </c>
      <c r="DH215" s="24" t="str">
        <f t="shared" si="858"/>
        <v>#REF!</v>
      </c>
      <c r="DI215" s="24" t="str">
        <f t="shared" si="858"/>
        <v>#REF!</v>
      </c>
      <c r="DJ215" s="236" t="str">
        <f t="shared" si="216"/>
        <v>#REF!</v>
      </c>
      <c r="DK215" s="36" t="str">
        <f t="shared" ref="DK215:DM215" si="859">#REF!</f>
        <v>#REF!</v>
      </c>
      <c r="DL215" s="36" t="str">
        <f t="shared" si="859"/>
        <v>#REF!</v>
      </c>
      <c r="DM215" s="36" t="str">
        <f t="shared" si="859"/>
        <v>#REF!</v>
      </c>
      <c r="DN215" s="159" t="str">
        <f t="shared" si="218"/>
        <v>#REF!</v>
      </c>
      <c r="DO215" s="24" t="str">
        <f t="shared" ref="DO215:DQ215" si="860">#REF!</f>
        <v>#REF!</v>
      </c>
      <c r="DP215" s="24" t="str">
        <f t="shared" si="860"/>
        <v>#REF!</v>
      </c>
      <c r="DQ215" s="24" t="str">
        <f t="shared" si="860"/>
        <v>#REF!</v>
      </c>
      <c r="DR215" s="209" t="str">
        <f t="shared" si="220"/>
        <v>#REF!</v>
      </c>
      <c r="DS215" s="210" t="str">
        <f t="shared" si="13"/>
        <v>#REF!</v>
      </c>
      <c r="DT215" s="210" t="str">
        <f t="shared" ref="DT215:DU215" si="861">#REF!</f>
        <v>#REF!</v>
      </c>
      <c r="DU215" s="210" t="str">
        <f t="shared" si="861"/>
        <v>#REF!</v>
      </c>
    </row>
    <row r="216" ht="15.75" customHeight="1">
      <c r="A216" s="228">
        <f>'1'!A216</f>
        <v>46314</v>
      </c>
      <c r="B216" s="229" t="str">
        <f>'1'!B216</f>
        <v>月</v>
      </c>
      <c r="C216" s="232">
        <f>'1'!C216</f>
        <v>0</v>
      </c>
      <c r="D216" s="233">
        <f>'1'!G216</f>
        <v>1</v>
      </c>
      <c r="E216" s="27">
        <f>'1'!H216</f>
        <v>0</v>
      </c>
      <c r="F216" s="230" t="str">
        <f>'1'!J216</f>
        <v/>
      </c>
      <c r="G216" s="230" t="str">
        <f>'1'!K216</f>
        <v/>
      </c>
      <c r="H216" s="236">
        <f>'1'!W216</f>
        <v>1</v>
      </c>
      <c r="I216" s="39">
        <f>'1'!X216</f>
        <v>0</v>
      </c>
      <c r="J216" s="231" t="str">
        <f>'1'!Z216</f>
        <v/>
      </c>
      <c r="K216" s="231" t="str">
        <f>'1'!AA216</f>
        <v/>
      </c>
      <c r="L216" s="233">
        <f>'1'!AM216</f>
        <v>2</v>
      </c>
      <c r="M216" s="27">
        <f>'1'!AN216</f>
        <v>0</v>
      </c>
      <c r="N216" s="230" t="str">
        <f>'1'!AP216</f>
        <v/>
      </c>
      <c r="O216" s="230" t="str">
        <f>'1'!AQ216</f>
        <v/>
      </c>
      <c r="P216" s="236">
        <f>'1'!BC216</f>
        <v>4</v>
      </c>
      <c r="Q216" s="39">
        <f>'1'!BD216</f>
        <v>0</v>
      </c>
      <c r="R216" s="231" t="str">
        <f>'1'!BF216</f>
        <v/>
      </c>
      <c r="S216" s="231" t="str">
        <f>'1'!BG216</f>
        <v/>
      </c>
      <c r="T216" s="233">
        <f>'1'!BS216</f>
        <v>4</v>
      </c>
      <c r="U216" s="27">
        <f>'1'!BT216</f>
        <v>0</v>
      </c>
      <c r="V216" s="230" t="str">
        <f>'1'!BV216</f>
        <v/>
      </c>
      <c r="W216" s="230" t="str">
        <f>'1'!BW216</f>
        <v/>
      </c>
      <c r="X216" s="236">
        <f>'1'!CI216</f>
        <v>2</v>
      </c>
      <c r="Y216" s="39">
        <f>'1'!CJ216</f>
        <v>0</v>
      </c>
      <c r="Z216" s="231" t="str">
        <f>'1'!CL216</f>
        <v/>
      </c>
      <c r="AA216" s="231" t="str">
        <f>'1'!CM216</f>
        <v/>
      </c>
      <c r="AB216" s="233">
        <f>'1'!CY216</f>
        <v>2</v>
      </c>
      <c r="AC216" s="27">
        <f>'1'!CZ216</f>
        <v>0</v>
      </c>
      <c r="AD216" s="226" t="str">
        <f>'1'!DB216</f>
        <v/>
      </c>
      <c r="AE216" s="230" t="str">
        <f>'1'!DC216</f>
        <v/>
      </c>
      <c r="AF216" s="236">
        <f>'1'!DO216</f>
        <v>2</v>
      </c>
      <c r="AG216" s="39">
        <f>'1'!DP216</f>
        <v>0</v>
      </c>
      <c r="AH216" s="231" t="str">
        <f>'1'!DR216</f>
        <v/>
      </c>
      <c r="AI216" s="231" t="str">
        <f>'1'!DS216</f>
        <v/>
      </c>
      <c r="AJ216" s="233">
        <f>'1'!EE216</f>
        <v>5</v>
      </c>
      <c r="AK216" s="27">
        <f>'1'!EF216</f>
        <v>0</v>
      </c>
      <c r="AL216" s="230" t="str">
        <f>'1'!EH216</f>
        <v/>
      </c>
      <c r="AM216" s="230" t="str">
        <f>'1'!EI216</f>
        <v/>
      </c>
      <c r="AN216" s="236">
        <f>'1'!EU216</f>
        <v>19</v>
      </c>
      <c r="AO216" s="39">
        <f>'1'!EV216</f>
        <v>0</v>
      </c>
      <c r="AP216" s="231" t="str">
        <f>'1'!EX216</f>
        <v/>
      </c>
      <c r="AQ216" s="231" t="str">
        <f>'1'!EY216</f>
        <v/>
      </c>
      <c r="AR216" s="233">
        <f>'1'!FK216</f>
        <v>4</v>
      </c>
      <c r="AS216" s="27">
        <f>'1'!FL216</f>
        <v>0</v>
      </c>
      <c r="AT216" s="230" t="str">
        <f>'1'!FN216</f>
        <v/>
      </c>
      <c r="AU216" s="230" t="str">
        <f>'1'!FO216</f>
        <v/>
      </c>
      <c r="AV216" s="236">
        <f>'1'!GA216</f>
        <v>2</v>
      </c>
      <c r="AW216" s="39">
        <f>'1'!GB216</f>
        <v>0</v>
      </c>
      <c r="AX216" s="231" t="str">
        <f>'1'!GD216</f>
        <v/>
      </c>
      <c r="AY216" s="231" t="str">
        <f>'1'!GE216</f>
        <v/>
      </c>
      <c r="AZ216" s="233">
        <f>'1'!GQ216</f>
        <v>3</v>
      </c>
      <c r="BA216" s="27">
        <f>'1'!GR216</f>
        <v>0</v>
      </c>
      <c r="BB216" s="230" t="str">
        <f>'1'!GT216</f>
        <v/>
      </c>
      <c r="BC216" s="230" t="str">
        <f>'1'!GU216</f>
        <v/>
      </c>
      <c r="BD216" s="236">
        <f>'1'!HG216</f>
        <v>5</v>
      </c>
      <c r="BE216" s="39">
        <f>'1'!HH216</f>
        <v>0</v>
      </c>
      <c r="BF216" s="231" t="str">
        <f>'1'!HJ216</f>
        <v/>
      </c>
      <c r="BG216" s="231" t="str">
        <f>'1'!HK216</f>
        <v/>
      </c>
      <c r="BH216" s="233" t="str">
        <f>'1'!HW216</f>
        <v/>
      </c>
      <c r="BI216" s="27">
        <f>'1'!HX216</f>
        <v>0</v>
      </c>
      <c r="BJ216" s="230" t="str">
        <f>'1'!HZ216</f>
        <v/>
      </c>
      <c r="BK216" s="230" t="str">
        <f>'1'!IA216</f>
        <v/>
      </c>
      <c r="BL216" s="236" t="str">
        <f>'1'!IM216</f>
        <v/>
      </c>
      <c r="BM216" s="39">
        <f>'1'!IN216</f>
        <v>0</v>
      </c>
      <c r="BN216" s="231" t="str">
        <f>'1'!IP216</f>
        <v/>
      </c>
      <c r="BO216" s="231" t="str">
        <f>'1'!IQ216</f>
        <v/>
      </c>
      <c r="BP216" s="233" t="str">
        <f>'1'!JC216</f>
        <v/>
      </c>
      <c r="BQ216" s="27">
        <f>'1'!JD216</f>
        <v>0</v>
      </c>
      <c r="BR216" s="230" t="str">
        <f>'1'!JF216</f>
        <v/>
      </c>
      <c r="BS216" s="230" t="str">
        <f>'1'!JG216</f>
        <v/>
      </c>
      <c r="BT216" s="236" t="str">
        <f>'1'!JS216</f>
        <v/>
      </c>
      <c r="BU216" s="39">
        <f>'1'!JT216</f>
        <v>0</v>
      </c>
      <c r="BV216" s="231" t="str">
        <f>'1'!JV216</f>
        <v/>
      </c>
      <c r="BW216" s="231" t="str">
        <f>'1'!JW216</f>
        <v/>
      </c>
      <c r="BX216" s="233" t="str">
        <f>'1'!KI216</f>
        <v/>
      </c>
      <c r="BY216" s="27">
        <f>'1'!KJ216</f>
        <v>0</v>
      </c>
      <c r="BZ216" s="230" t="str">
        <f>'1'!KL216</f>
        <v/>
      </c>
      <c r="CA216" s="230" t="str">
        <f>'1'!KM216</f>
        <v/>
      </c>
      <c r="CB216" s="236" t="str">
        <f>'1'!KY216</f>
        <v/>
      </c>
      <c r="CC216" s="39">
        <f>'1'!KZ216</f>
        <v>0</v>
      </c>
      <c r="CD216" s="231" t="str">
        <f>'1'!LB216</f>
        <v/>
      </c>
      <c r="CE216" s="231" t="str">
        <f>'1'!LC216</f>
        <v/>
      </c>
      <c r="CF216" s="231"/>
      <c r="CG216" s="231"/>
      <c r="CH216" s="233" t="str">
        <f t="shared" si="208"/>
        <v/>
      </c>
      <c r="CI216" s="24">
        <f>'1'!HX216</f>
        <v>0</v>
      </c>
      <c r="CJ216" s="24" t="str">
        <f>'1'!HZ216</f>
        <v/>
      </c>
      <c r="CK216" s="24" t="str">
        <f>'1'!IA216</f>
        <v/>
      </c>
      <c r="CL216" s="236" t="str">
        <f t="shared" si="209"/>
        <v/>
      </c>
      <c r="CM216" s="36">
        <f>'1'!IN216</f>
        <v>0</v>
      </c>
      <c r="CN216" s="36" t="str">
        <f>'1'!IP216</f>
        <v/>
      </c>
      <c r="CO216" s="36" t="str">
        <f>'1'!IQ216</f>
        <v/>
      </c>
      <c r="CP216" s="233" t="str">
        <f t="shared" si="210"/>
        <v/>
      </c>
      <c r="CQ216" s="24">
        <f>'1'!JD216</f>
        <v>0</v>
      </c>
      <c r="CR216" s="24" t="str">
        <f>'1'!JF216</f>
        <v/>
      </c>
      <c r="CS216" s="24" t="str">
        <f>'1'!JG216</f>
        <v/>
      </c>
      <c r="CT216" s="236" t="str">
        <f t="shared" si="211"/>
        <v/>
      </c>
      <c r="CU216" s="36">
        <f>'1'!JT216</f>
        <v>0</v>
      </c>
      <c r="CV216" s="36" t="str">
        <f>'1'!JV216</f>
        <v/>
      </c>
      <c r="CW216" s="36" t="str">
        <f>'1'!JW216</f>
        <v/>
      </c>
      <c r="CX216" s="233" t="str">
        <f t="shared" si="212"/>
        <v>#REF!</v>
      </c>
      <c r="CY216" s="24">
        <f>'1'!KJ216</f>
        <v>0</v>
      </c>
      <c r="CZ216" s="24" t="str">
        <f>'1'!KL216</f>
        <v/>
      </c>
      <c r="DA216" s="24" t="str">
        <f>'1'!KM216</f>
        <v/>
      </c>
      <c r="DB216" s="236" t="str">
        <f t="shared" si="213"/>
        <v>#REF!</v>
      </c>
      <c r="DC216" s="36">
        <f>'1'!KZ216</f>
        <v>0</v>
      </c>
      <c r="DD216" s="36" t="str">
        <f>'1'!LB216</f>
        <v/>
      </c>
      <c r="DE216" s="36" t="str">
        <f>'1'!LC216</f>
        <v/>
      </c>
      <c r="DF216" s="233" t="str">
        <f t="shared" si="214"/>
        <v>#REF!</v>
      </c>
      <c r="DG216" s="24" t="str">
        <f t="shared" ref="DG216:DI216" si="862">#REF!</f>
        <v>#REF!</v>
      </c>
      <c r="DH216" s="24" t="str">
        <f t="shared" si="862"/>
        <v>#REF!</v>
      </c>
      <c r="DI216" s="24" t="str">
        <f t="shared" si="862"/>
        <v>#REF!</v>
      </c>
      <c r="DJ216" s="236" t="str">
        <f t="shared" si="216"/>
        <v>#REF!</v>
      </c>
      <c r="DK216" s="36" t="str">
        <f t="shared" ref="DK216:DM216" si="863">#REF!</f>
        <v>#REF!</v>
      </c>
      <c r="DL216" s="36" t="str">
        <f t="shared" si="863"/>
        <v>#REF!</v>
      </c>
      <c r="DM216" s="36" t="str">
        <f t="shared" si="863"/>
        <v>#REF!</v>
      </c>
      <c r="DN216" s="159" t="str">
        <f t="shared" si="218"/>
        <v>#REF!</v>
      </c>
      <c r="DO216" s="24" t="str">
        <f t="shared" ref="DO216:DQ216" si="864">#REF!</f>
        <v>#REF!</v>
      </c>
      <c r="DP216" s="24" t="str">
        <f t="shared" si="864"/>
        <v>#REF!</v>
      </c>
      <c r="DQ216" s="24" t="str">
        <f t="shared" si="864"/>
        <v>#REF!</v>
      </c>
      <c r="DR216" s="209" t="str">
        <f t="shared" si="220"/>
        <v>#REF!</v>
      </c>
      <c r="DS216" s="210" t="str">
        <f t="shared" si="13"/>
        <v>#REF!</v>
      </c>
      <c r="DT216" s="210" t="str">
        <f t="shared" ref="DT216:DU216" si="865">#REF!</f>
        <v>#REF!</v>
      </c>
      <c r="DU216" s="210" t="str">
        <f t="shared" si="865"/>
        <v>#REF!</v>
      </c>
    </row>
    <row r="217" ht="15.75" customHeight="1">
      <c r="A217" s="228">
        <f>'1'!A217</f>
        <v>46315</v>
      </c>
      <c r="B217" s="229" t="str">
        <f>'1'!B217</f>
        <v>火</v>
      </c>
      <c r="C217" s="232">
        <f>'1'!C217</f>
        <v>0</v>
      </c>
      <c r="D217" s="233">
        <f>'1'!G217</f>
        <v>1</v>
      </c>
      <c r="E217" s="27">
        <f>'1'!H217</f>
        <v>0</v>
      </c>
      <c r="F217" s="230" t="str">
        <f>'1'!J217</f>
        <v/>
      </c>
      <c r="G217" s="230" t="str">
        <f>'1'!K217</f>
        <v/>
      </c>
      <c r="H217" s="236">
        <f>'1'!W217</f>
        <v>1</v>
      </c>
      <c r="I217" s="39">
        <f>'1'!X217</f>
        <v>0</v>
      </c>
      <c r="J217" s="231" t="str">
        <f>'1'!Z217</f>
        <v/>
      </c>
      <c r="K217" s="231" t="str">
        <f>'1'!AA217</f>
        <v/>
      </c>
      <c r="L217" s="233">
        <f>'1'!AM217</f>
        <v>2</v>
      </c>
      <c r="M217" s="27">
        <f>'1'!AN217</f>
        <v>0</v>
      </c>
      <c r="N217" s="230" t="str">
        <f>'1'!AP217</f>
        <v/>
      </c>
      <c r="O217" s="230" t="str">
        <f>'1'!AQ217</f>
        <v/>
      </c>
      <c r="P217" s="236">
        <f>'1'!BC217</f>
        <v>4</v>
      </c>
      <c r="Q217" s="39">
        <f>'1'!BD217</f>
        <v>0</v>
      </c>
      <c r="R217" s="231" t="str">
        <f>'1'!BF217</f>
        <v/>
      </c>
      <c r="S217" s="231" t="str">
        <f>'1'!BG217</f>
        <v/>
      </c>
      <c r="T217" s="233">
        <f>'1'!BS217</f>
        <v>4</v>
      </c>
      <c r="U217" s="27">
        <f>'1'!BT217</f>
        <v>0</v>
      </c>
      <c r="V217" s="230" t="str">
        <f>'1'!BV217</f>
        <v/>
      </c>
      <c r="W217" s="230" t="str">
        <f>'1'!BW217</f>
        <v/>
      </c>
      <c r="X217" s="236">
        <f>'1'!CI217</f>
        <v>2</v>
      </c>
      <c r="Y217" s="39">
        <f>'1'!CJ217</f>
        <v>0</v>
      </c>
      <c r="Z217" s="231" t="str">
        <f>'1'!CL217</f>
        <v/>
      </c>
      <c r="AA217" s="231" t="str">
        <f>'1'!CM217</f>
        <v/>
      </c>
      <c r="AB217" s="233">
        <f>'1'!CY217</f>
        <v>2</v>
      </c>
      <c r="AC217" s="27">
        <f>'1'!CZ217</f>
        <v>0</v>
      </c>
      <c r="AD217" s="226" t="str">
        <f>'1'!DB217</f>
        <v/>
      </c>
      <c r="AE217" s="230" t="str">
        <f>'1'!DC217</f>
        <v/>
      </c>
      <c r="AF217" s="236">
        <f>'1'!DO217</f>
        <v>2</v>
      </c>
      <c r="AG217" s="39">
        <f>'1'!DP217</f>
        <v>0</v>
      </c>
      <c r="AH217" s="231" t="str">
        <f>'1'!DR217</f>
        <v/>
      </c>
      <c r="AI217" s="231" t="str">
        <f>'1'!DS217</f>
        <v/>
      </c>
      <c r="AJ217" s="233">
        <f>'1'!EE217</f>
        <v>5</v>
      </c>
      <c r="AK217" s="27">
        <f>'1'!EF217</f>
        <v>0</v>
      </c>
      <c r="AL217" s="230" t="str">
        <f>'1'!EH217</f>
        <v/>
      </c>
      <c r="AM217" s="230" t="str">
        <f>'1'!EI217</f>
        <v/>
      </c>
      <c r="AN217" s="236">
        <f>'1'!EU217</f>
        <v>19</v>
      </c>
      <c r="AO217" s="39">
        <f>'1'!EV217</f>
        <v>0</v>
      </c>
      <c r="AP217" s="231" t="str">
        <f>'1'!EX217</f>
        <v/>
      </c>
      <c r="AQ217" s="231" t="str">
        <f>'1'!EY217</f>
        <v/>
      </c>
      <c r="AR217" s="233">
        <f>'1'!FK217</f>
        <v>4</v>
      </c>
      <c r="AS217" s="27">
        <f>'1'!FL217</f>
        <v>0</v>
      </c>
      <c r="AT217" s="230" t="str">
        <f>'1'!FN217</f>
        <v/>
      </c>
      <c r="AU217" s="230" t="str">
        <f>'1'!FO217</f>
        <v/>
      </c>
      <c r="AV217" s="236">
        <f>'1'!GA217</f>
        <v>2</v>
      </c>
      <c r="AW217" s="39">
        <f>'1'!GB217</f>
        <v>0</v>
      </c>
      <c r="AX217" s="231" t="str">
        <f>'1'!GD217</f>
        <v/>
      </c>
      <c r="AY217" s="231" t="str">
        <f>'1'!GE217</f>
        <v/>
      </c>
      <c r="AZ217" s="233">
        <f>'1'!GQ217</f>
        <v>3</v>
      </c>
      <c r="BA217" s="27">
        <f>'1'!GR217</f>
        <v>0</v>
      </c>
      <c r="BB217" s="230" t="str">
        <f>'1'!GT217</f>
        <v/>
      </c>
      <c r="BC217" s="230" t="str">
        <f>'1'!GU217</f>
        <v/>
      </c>
      <c r="BD217" s="236">
        <f>'1'!HG217</f>
        <v>5</v>
      </c>
      <c r="BE217" s="39">
        <f>'1'!HH217</f>
        <v>0</v>
      </c>
      <c r="BF217" s="231" t="str">
        <f>'1'!HJ217</f>
        <v/>
      </c>
      <c r="BG217" s="231" t="str">
        <f>'1'!HK217</f>
        <v/>
      </c>
      <c r="BH217" s="233" t="str">
        <f>'1'!HW217</f>
        <v/>
      </c>
      <c r="BI217" s="27">
        <f>'1'!HX217</f>
        <v>0</v>
      </c>
      <c r="BJ217" s="230" t="str">
        <f>'1'!HZ217</f>
        <v/>
      </c>
      <c r="BK217" s="230" t="str">
        <f>'1'!IA217</f>
        <v/>
      </c>
      <c r="BL217" s="236" t="str">
        <f>'1'!IM217</f>
        <v/>
      </c>
      <c r="BM217" s="39">
        <f>'1'!IN217</f>
        <v>0</v>
      </c>
      <c r="BN217" s="231" t="str">
        <f>'1'!IP217</f>
        <v/>
      </c>
      <c r="BO217" s="231" t="str">
        <f>'1'!IQ217</f>
        <v/>
      </c>
      <c r="BP217" s="233" t="str">
        <f>'1'!JC217</f>
        <v/>
      </c>
      <c r="BQ217" s="27">
        <f>'1'!JD217</f>
        <v>0</v>
      </c>
      <c r="BR217" s="230" t="str">
        <f>'1'!JF217</f>
        <v/>
      </c>
      <c r="BS217" s="230" t="str">
        <f>'1'!JG217</f>
        <v/>
      </c>
      <c r="BT217" s="236" t="str">
        <f>'1'!JS217</f>
        <v/>
      </c>
      <c r="BU217" s="39">
        <f>'1'!JT217</f>
        <v>0</v>
      </c>
      <c r="BV217" s="231" t="str">
        <f>'1'!JV217</f>
        <v/>
      </c>
      <c r="BW217" s="231" t="str">
        <f>'1'!JW217</f>
        <v/>
      </c>
      <c r="BX217" s="233" t="str">
        <f>'1'!KI217</f>
        <v/>
      </c>
      <c r="BY217" s="27">
        <f>'1'!KJ217</f>
        <v>0</v>
      </c>
      <c r="BZ217" s="230" t="str">
        <f>'1'!KL217</f>
        <v/>
      </c>
      <c r="CA217" s="230" t="str">
        <f>'1'!KM217</f>
        <v/>
      </c>
      <c r="CB217" s="236" t="str">
        <f>'1'!KY217</f>
        <v/>
      </c>
      <c r="CC217" s="39">
        <f>'1'!KZ217</f>
        <v>0</v>
      </c>
      <c r="CD217" s="231" t="str">
        <f>'1'!LB217</f>
        <v/>
      </c>
      <c r="CE217" s="231" t="str">
        <f>'1'!LC217</f>
        <v/>
      </c>
      <c r="CF217" s="231"/>
      <c r="CG217" s="231"/>
      <c r="CH217" s="233" t="str">
        <f t="shared" si="208"/>
        <v/>
      </c>
      <c r="CI217" s="24">
        <f>'1'!HX217</f>
        <v>0</v>
      </c>
      <c r="CJ217" s="24" t="str">
        <f>'1'!HZ217</f>
        <v/>
      </c>
      <c r="CK217" s="24" t="str">
        <f>'1'!IA217</f>
        <v/>
      </c>
      <c r="CL217" s="236" t="str">
        <f t="shared" si="209"/>
        <v/>
      </c>
      <c r="CM217" s="36">
        <f>'1'!IN217</f>
        <v>0</v>
      </c>
      <c r="CN217" s="36" t="str">
        <f>'1'!IP217</f>
        <v/>
      </c>
      <c r="CO217" s="36" t="str">
        <f>'1'!IQ217</f>
        <v/>
      </c>
      <c r="CP217" s="233" t="str">
        <f t="shared" si="210"/>
        <v/>
      </c>
      <c r="CQ217" s="24">
        <f>'1'!JD217</f>
        <v>0</v>
      </c>
      <c r="CR217" s="24" t="str">
        <f>'1'!JF217</f>
        <v/>
      </c>
      <c r="CS217" s="24" t="str">
        <f>'1'!JG217</f>
        <v/>
      </c>
      <c r="CT217" s="236" t="str">
        <f t="shared" si="211"/>
        <v/>
      </c>
      <c r="CU217" s="36">
        <f>'1'!JT217</f>
        <v>0</v>
      </c>
      <c r="CV217" s="36" t="str">
        <f>'1'!JV217</f>
        <v/>
      </c>
      <c r="CW217" s="36" t="str">
        <f>'1'!JW217</f>
        <v/>
      </c>
      <c r="CX217" s="233" t="str">
        <f t="shared" si="212"/>
        <v>#REF!</v>
      </c>
      <c r="CY217" s="24">
        <f>'1'!KJ217</f>
        <v>0</v>
      </c>
      <c r="CZ217" s="24" t="str">
        <f>'1'!KL217</f>
        <v/>
      </c>
      <c r="DA217" s="24" t="str">
        <f>'1'!KM217</f>
        <v/>
      </c>
      <c r="DB217" s="236" t="str">
        <f t="shared" si="213"/>
        <v>#REF!</v>
      </c>
      <c r="DC217" s="36">
        <f>'1'!KZ217</f>
        <v>0</v>
      </c>
      <c r="DD217" s="36" t="str">
        <f>'1'!LB217</f>
        <v/>
      </c>
      <c r="DE217" s="36" t="str">
        <f>'1'!LC217</f>
        <v/>
      </c>
      <c r="DF217" s="233" t="str">
        <f t="shared" si="214"/>
        <v>#REF!</v>
      </c>
      <c r="DG217" s="24" t="str">
        <f t="shared" ref="DG217:DI217" si="866">#REF!</f>
        <v>#REF!</v>
      </c>
      <c r="DH217" s="24" t="str">
        <f t="shared" si="866"/>
        <v>#REF!</v>
      </c>
      <c r="DI217" s="24" t="str">
        <f t="shared" si="866"/>
        <v>#REF!</v>
      </c>
      <c r="DJ217" s="236" t="str">
        <f t="shared" si="216"/>
        <v>#REF!</v>
      </c>
      <c r="DK217" s="36" t="str">
        <f t="shared" ref="DK217:DM217" si="867">#REF!</f>
        <v>#REF!</v>
      </c>
      <c r="DL217" s="36" t="str">
        <f t="shared" si="867"/>
        <v>#REF!</v>
      </c>
      <c r="DM217" s="36" t="str">
        <f t="shared" si="867"/>
        <v>#REF!</v>
      </c>
      <c r="DN217" s="159" t="str">
        <f t="shared" si="218"/>
        <v>#REF!</v>
      </c>
      <c r="DO217" s="24" t="str">
        <f t="shared" ref="DO217:DQ217" si="868">#REF!</f>
        <v>#REF!</v>
      </c>
      <c r="DP217" s="24" t="str">
        <f t="shared" si="868"/>
        <v>#REF!</v>
      </c>
      <c r="DQ217" s="24" t="str">
        <f t="shared" si="868"/>
        <v>#REF!</v>
      </c>
      <c r="DR217" s="209" t="str">
        <f t="shared" si="220"/>
        <v>#REF!</v>
      </c>
      <c r="DS217" s="210" t="str">
        <f t="shared" si="13"/>
        <v>#REF!</v>
      </c>
      <c r="DT217" s="210" t="str">
        <f t="shared" ref="DT217:DU217" si="869">#REF!</f>
        <v>#REF!</v>
      </c>
      <c r="DU217" s="210" t="str">
        <f t="shared" si="869"/>
        <v>#REF!</v>
      </c>
    </row>
    <row r="218" ht="15.75" customHeight="1">
      <c r="A218" s="228">
        <f>'1'!A218</f>
        <v>46316</v>
      </c>
      <c r="B218" s="229" t="str">
        <f>'1'!B218</f>
        <v>水</v>
      </c>
      <c r="C218" s="232">
        <f>'1'!C218</f>
        <v>0</v>
      </c>
      <c r="D218" s="233">
        <f>'1'!G218</f>
        <v>1</v>
      </c>
      <c r="E218" s="27">
        <f>'1'!H218</f>
        <v>0</v>
      </c>
      <c r="F218" s="230" t="str">
        <f>'1'!J218</f>
        <v/>
      </c>
      <c r="G218" s="230" t="str">
        <f>'1'!K218</f>
        <v/>
      </c>
      <c r="H218" s="236">
        <f>'1'!W218</f>
        <v>1</v>
      </c>
      <c r="I218" s="39">
        <f>'1'!X218</f>
        <v>0</v>
      </c>
      <c r="J218" s="231" t="str">
        <f>'1'!Z218</f>
        <v/>
      </c>
      <c r="K218" s="231" t="str">
        <f>'1'!AA218</f>
        <v/>
      </c>
      <c r="L218" s="233">
        <f>'1'!AM218</f>
        <v>2</v>
      </c>
      <c r="M218" s="27">
        <f>'1'!AN218</f>
        <v>0</v>
      </c>
      <c r="N218" s="230" t="str">
        <f>'1'!AP218</f>
        <v/>
      </c>
      <c r="O218" s="230" t="str">
        <f>'1'!AQ218</f>
        <v/>
      </c>
      <c r="P218" s="236">
        <f>'1'!BC218</f>
        <v>4</v>
      </c>
      <c r="Q218" s="39">
        <f>'1'!BD218</f>
        <v>0</v>
      </c>
      <c r="R218" s="231" t="str">
        <f>'1'!BF218</f>
        <v/>
      </c>
      <c r="S218" s="231" t="str">
        <f>'1'!BG218</f>
        <v/>
      </c>
      <c r="T218" s="233">
        <f>'1'!BS218</f>
        <v>4</v>
      </c>
      <c r="U218" s="27">
        <f>'1'!BT218</f>
        <v>0</v>
      </c>
      <c r="V218" s="230" t="str">
        <f>'1'!BV218</f>
        <v/>
      </c>
      <c r="W218" s="230" t="str">
        <f>'1'!BW218</f>
        <v/>
      </c>
      <c r="X218" s="236">
        <f>'1'!CI218</f>
        <v>2</v>
      </c>
      <c r="Y218" s="39">
        <f>'1'!CJ218</f>
        <v>0</v>
      </c>
      <c r="Z218" s="231" t="str">
        <f>'1'!CL218</f>
        <v/>
      </c>
      <c r="AA218" s="231" t="str">
        <f>'1'!CM218</f>
        <v/>
      </c>
      <c r="AB218" s="233">
        <f>'1'!CY218</f>
        <v>2</v>
      </c>
      <c r="AC218" s="27">
        <f>'1'!CZ218</f>
        <v>0</v>
      </c>
      <c r="AD218" s="226" t="str">
        <f>'1'!DB218</f>
        <v/>
      </c>
      <c r="AE218" s="230" t="str">
        <f>'1'!DC218</f>
        <v/>
      </c>
      <c r="AF218" s="236">
        <f>'1'!DO218</f>
        <v>2</v>
      </c>
      <c r="AG218" s="39">
        <f>'1'!DP218</f>
        <v>0</v>
      </c>
      <c r="AH218" s="231" t="str">
        <f>'1'!DR218</f>
        <v/>
      </c>
      <c r="AI218" s="231" t="str">
        <f>'1'!DS218</f>
        <v/>
      </c>
      <c r="AJ218" s="233">
        <f>'1'!EE218</f>
        <v>5</v>
      </c>
      <c r="AK218" s="27">
        <f>'1'!EF218</f>
        <v>0</v>
      </c>
      <c r="AL218" s="230" t="str">
        <f>'1'!EH218</f>
        <v/>
      </c>
      <c r="AM218" s="230" t="str">
        <f>'1'!EI218</f>
        <v/>
      </c>
      <c r="AN218" s="236">
        <f>'1'!EU218</f>
        <v>19</v>
      </c>
      <c r="AO218" s="39">
        <f>'1'!EV218</f>
        <v>0</v>
      </c>
      <c r="AP218" s="231" t="str">
        <f>'1'!EX218</f>
        <v/>
      </c>
      <c r="AQ218" s="231" t="str">
        <f>'1'!EY218</f>
        <v/>
      </c>
      <c r="AR218" s="233">
        <f>'1'!FK218</f>
        <v>4</v>
      </c>
      <c r="AS218" s="27">
        <f>'1'!FL218</f>
        <v>0</v>
      </c>
      <c r="AT218" s="230" t="str">
        <f>'1'!FN218</f>
        <v/>
      </c>
      <c r="AU218" s="230" t="str">
        <f>'1'!FO218</f>
        <v/>
      </c>
      <c r="AV218" s="236">
        <f>'1'!GA218</f>
        <v>2</v>
      </c>
      <c r="AW218" s="39">
        <f>'1'!GB218</f>
        <v>0</v>
      </c>
      <c r="AX218" s="231" t="str">
        <f>'1'!GD218</f>
        <v/>
      </c>
      <c r="AY218" s="231" t="str">
        <f>'1'!GE218</f>
        <v/>
      </c>
      <c r="AZ218" s="233">
        <f>'1'!GQ218</f>
        <v>3</v>
      </c>
      <c r="BA218" s="27">
        <f>'1'!GR218</f>
        <v>0</v>
      </c>
      <c r="BB218" s="230" t="str">
        <f>'1'!GT218</f>
        <v/>
      </c>
      <c r="BC218" s="230" t="str">
        <f>'1'!GU218</f>
        <v/>
      </c>
      <c r="BD218" s="236">
        <f>'1'!HG218</f>
        <v>5</v>
      </c>
      <c r="BE218" s="39">
        <f>'1'!HH218</f>
        <v>0</v>
      </c>
      <c r="BF218" s="231" t="str">
        <f>'1'!HJ218</f>
        <v/>
      </c>
      <c r="BG218" s="231" t="str">
        <f>'1'!HK218</f>
        <v/>
      </c>
      <c r="BH218" s="233" t="str">
        <f>'1'!HW218</f>
        <v/>
      </c>
      <c r="BI218" s="27">
        <f>'1'!HX218</f>
        <v>0</v>
      </c>
      <c r="BJ218" s="230" t="str">
        <f>'1'!HZ218</f>
        <v/>
      </c>
      <c r="BK218" s="230" t="str">
        <f>'1'!IA218</f>
        <v/>
      </c>
      <c r="BL218" s="236" t="str">
        <f>'1'!IM218</f>
        <v/>
      </c>
      <c r="BM218" s="39">
        <f>'1'!IN218</f>
        <v>0</v>
      </c>
      <c r="BN218" s="231" t="str">
        <f>'1'!IP218</f>
        <v/>
      </c>
      <c r="BO218" s="231" t="str">
        <f>'1'!IQ218</f>
        <v/>
      </c>
      <c r="BP218" s="233" t="str">
        <f>'1'!JC218</f>
        <v/>
      </c>
      <c r="BQ218" s="27">
        <f>'1'!JD218</f>
        <v>0</v>
      </c>
      <c r="BR218" s="230" t="str">
        <f>'1'!JF218</f>
        <v/>
      </c>
      <c r="BS218" s="230" t="str">
        <f>'1'!JG218</f>
        <v/>
      </c>
      <c r="BT218" s="236" t="str">
        <f>'1'!JS218</f>
        <v/>
      </c>
      <c r="BU218" s="39">
        <f>'1'!JT218</f>
        <v>0</v>
      </c>
      <c r="BV218" s="231" t="str">
        <f>'1'!JV218</f>
        <v/>
      </c>
      <c r="BW218" s="231" t="str">
        <f>'1'!JW218</f>
        <v/>
      </c>
      <c r="BX218" s="233" t="str">
        <f>'1'!KI218</f>
        <v/>
      </c>
      <c r="BY218" s="27">
        <f>'1'!KJ218</f>
        <v>0</v>
      </c>
      <c r="BZ218" s="230" t="str">
        <f>'1'!KL218</f>
        <v/>
      </c>
      <c r="CA218" s="230" t="str">
        <f>'1'!KM218</f>
        <v/>
      </c>
      <c r="CB218" s="236" t="str">
        <f>'1'!KY218</f>
        <v/>
      </c>
      <c r="CC218" s="39">
        <f>'1'!KZ218</f>
        <v>0</v>
      </c>
      <c r="CD218" s="231" t="str">
        <f>'1'!LB218</f>
        <v/>
      </c>
      <c r="CE218" s="231" t="str">
        <f>'1'!LC218</f>
        <v/>
      </c>
      <c r="CF218" s="231"/>
      <c r="CG218" s="231"/>
      <c r="CH218" s="233" t="str">
        <f t="shared" si="208"/>
        <v/>
      </c>
      <c r="CI218" s="24">
        <f>'1'!HX218</f>
        <v>0</v>
      </c>
      <c r="CJ218" s="24" t="str">
        <f>'1'!HZ218</f>
        <v/>
      </c>
      <c r="CK218" s="24" t="str">
        <f>'1'!IA218</f>
        <v/>
      </c>
      <c r="CL218" s="236" t="str">
        <f t="shared" si="209"/>
        <v/>
      </c>
      <c r="CM218" s="36">
        <f>'1'!IN218</f>
        <v>0</v>
      </c>
      <c r="CN218" s="36" t="str">
        <f>'1'!IP218</f>
        <v/>
      </c>
      <c r="CO218" s="36" t="str">
        <f>'1'!IQ218</f>
        <v/>
      </c>
      <c r="CP218" s="233" t="str">
        <f t="shared" si="210"/>
        <v/>
      </c>
      <c r="CQ218" s="24">
        <f>'1'!JD218</f>
        <v>0</v>
      </c>
      <c r="CR218" s="24" t="str">
        <f>'1'!JF218</f>
        <v/>
      </c>
      <c r="CS218" s="24" t="str">
        <f>'1'!JG218</f>
        <v/>
      </c>
      <c r="CT218" s="236" t="str">
        <f t="shared" si="211"/>
        <v/>
      </c>
      <c r="CU218" s="36">
        <f>'1'!JT218</f>
        <v>0</v>
      </c>
      <c r="CV218" s="36" t="str">
        <f>'1'!JV218</f>
        <v/>
      </c>
      <c r="CW218" s="36" t="str">
        <f>'1'!JW218</f>
        <v/>
      </c>
      <c r="CX218" s="233" t="str">
        <f t="shared" si="212"/>
        <v>#REF!</v>
      </c>
      <c r="CY218" s="24">
        <f>'1'!KJ218</f>
        <v>0</v>
      </c>
      <c r="CZ218" s="24" t="str">
        <f>'1'!KL218</f>
        <v/>
      </c>
      <c r="DA218" s="24" t="str">
        <f>'1'!KM218</f>
        <v/>
      </c>
      <c r="DB218" s="236" t="str">
        <f t="shared" si="213"/>
        <v>#REF!</v>
      </c>
      <c r="DC218" s="36">
        <f>'1'!KZ218</f>
        <v>0</v>
      </c>
      <c r="DD218" s="36" t="str">
        <f>'1'!LB218</f>
        <v/>
      </c>
      <c r="DE218" s="36" t="str">
        <f>'1'!LC218</f>
        <v/>
      </c>
      <c r="DF218" s="233" t="str">
        <f t="shared" si="214"/>
        <v>#REF!</v>
      </c>
      <c r="DG218" s="24" t="str">
        <f t="shared" ref="DG218:DI218" si="870">#REF!</f>
        <v>#REF!</v>
      </c>
      <c r="DH218" s="24" t="str">
        <f t="shared" si="870"/>
        <v>#REF!</v>
      </c>
      <c r="DI218" s="24" t="str">
        <f t="shared" si="870"/>
        <v>#REF!</v>
      </c>
      <c r="DJ218" s="236" t="str">
        <f t="shared" si="216"/>
        <v>#REF!</v>
      </c>
      <c r="DK218" s="36" t="str">
        <f t="shared" ref="DK218:DM218" si="871">#REF!</f>
        <v>#REF!</v>
      </c>
      <c r="DL218" s="36" t="str">
        <f t="shared" si="871"/>
        <v>#REF!</v>
      </c>
      <c r="DM218" s="36" t="str">
        <f t="shared" si="871"/>
        <v>#REF!</v>
      </c>
      <c r="DN218" s="159" t="str">
        <f t="shared" si="218"/>
        <v>#REF!</v>
      </c>
      <c r="DO218" s="24" t="str">
        <f t="shared" ref="DO218:DQ218" si="872">#REF!</f>
        <v>#REF!</v>
      </c>
      <c r="DP218" s="24" t="str">
        <f t="shared" si="872"/>
        <v>#REF!</v>
      </c>
      <c r="DQ218" s="24" t="str">
        <f t="shared" si="872"/>
        <v>#REF!</v>
      </c>
      <c r="DR218" s="209" t="str">
        <f t="shared" si="220"/>
        <v>#REF!</v>
      </c>
      <c r="DS218" s="210" t="str">
        <f t="shared" si="13"/>
        <v>#REF!</v>
      </c>
      <c r="DT218" s="210" t="str">
        <f t="shared" ref="DT218:DU218" si="873">#REF!</f>
        <v>#REF!</v>
      </c>
      <c r="DU218" s="210" t="str">
        <f t="shared" si="873"/>
        <v>#REF!</v>
      </c>
    </row>
    <row r="219" ht="15.75" customHeight="1">
      <c r="A219" s="228">
        <f>'1'!A219</f>
        <v>46317</v>
      </c>
      <c r="B219" s="229" t="str">
        <f>'1'!B219</f>
        <v>木</v>
      </c>
      <c r="C219" s="232">
        <f>'1'!C219</f>
        <v>0</v>
      </c>
      <c r="D219" s="233">
        <f>'1'!G219</f>
        <v>1</v>
      </c>
      <c r="E219" s="27">
        <f>'1'!H219</f>
        <v>0</v>
      </c>
      <c r="F219" s="230" t="str">
        <f>'1'!J219</f>
        <v/>
      </c>
      <c r="G219" s="230" t="str">
        <f>'1'!K219</f>
        <v/>
      </c>
      <c r="H219" s="236">
        <f>'1'!W219</f>
        <v>1</v>
      </c>
      <c r="I219" s="39">
        <f>'1'!X219</f>
        <v>0</v>
      </c>
      <c r="J219" s="231" t="str">
        <f>'1'!Z219</f>
        <v/>
      </c>
      <c r="K219" s="231" t="str">
        <f>'1'!AA219</f>
        <v/>
      </c>
      <c r="L219" s="233">
        <f>'1'!AM219</f>
        <v>2</v>
      </c>
      <c r="M219" s="27">
        <f>'1'!AN219</f>
        <v>0</v>
      </c>
      <c r="N219" s="230" t="str">
        <f>'1'!AP219</f>
        <v/>
      </c>
      <c r="O219" s="230" t="str">
        <f>'1'!AQ219</f>
        <v/>
      </c>
      <c r="P219" s="236">
        <f>'1'!BC219</f>
        <v>4</v>
      </c>
      <c r="Q219" s="39">
        <f>'1'!BD219</f>
        <v>0</v>
      </c>
      <c r="R219" s="231" t="str">
        <f>'1'!BF219</f>
        <v/>
      </c>
      <c r="S219" s="231" t="str">
        <f>'1'!BG219</f>
        <v/>
      </c>
      <c r="T219" s="233">
        <f>'1'!BS219</f>
        <v>4</v>
      </c>
      <c r="U219" s="27">
        <f>'1'!BT219</f>
        <v>0</v>
      </c>
      <c r="V219" s="230" t="str">
        <f>'1'!BV219</f>
        <v/>
      </c>
      <c r="W219" s="230" t="str">
        <f>'1'!BW219</f>
        <v/>
      </c>
      <c r="X219" s="236">
        <f>'1'!CI219</f>
        <v>2</v>
      </c>
      <c r="Y219" s="39">
        <f>'1'!CJ219</f>
        <v>0</v>
      </c>
      <c r="Z219" s="231" t="str">
        <f>'1'!CL219</f>
        <v/>
      </c>
      <c r="AA219" s="231" t="str">
        <f>'1'!CM219</f>
        <v/>
      </c>
      <c r="AB219" s="233">
        <f>'1'!CY219</f>
        <v>2</v>
      </c>
      <c r="AC219" s="27">
        <f>'1'!CZ219</f>
        <v>0</v>
      </c>
      <c r="AD219" s="226" t="str">
        <f>'1'!DB219</f>
        <v/>
      </c>
      <c r="AE219" s="230" t="str">
        <f>'1'!DC219</f>
        <v/>
      </c>
      <c r="AF219" s="236">
        <f>'1'!DO219</f>
        <v>2</v>
      </c>
      <c r="AG219" s="39">
        <f>'1'!DP219</f>
        <v>0</v>
      </c>
      <c r="AH219" s="231" t="str">
        <f>'1'!DR219</f>
        <v/>
      </c>
      <c r="AI219" s="231" t="str">
        <f>'1'!DS219</f>
        <v/>
      </c>
      <c r="AJ219" s="233">
        <f>'1'!EE219</f>
        <v>5</v>
      </c>
      <c r="AK219" s="27">
        <f>'1'!EF219</f>
        <v>0</v>
      </c>
      <c r="AL219" s="230" t="str">
        <f>'1'!EH219</f>
        <v/>
      </c>
      <c r="AM219" s="230" t="str">
        <f>'1'!EI219</f>
        <v/>
      </c>
      <c r="AN219" s="236">
        <f>'1'!EU219</f>
        <v>19</v>
      </c>
      <c r="AO219" s="39">
        <f>'1'!EV219</f>
        <v>0</v>
      </c>
      <c r="AP219" s="231" t="str">
        <f>'1'!EX219</f>
        <v/>
      </c>
      <c r="AQ219" s="231" t="str">
        <f>'1'!EY219</f>
        <v/>
      </c>
      <c r="AR219" s="233">
        <f>'1'!FK219</f>
        <v>4</v>
      </c>
      <c r="AS219" s="27">
        <f>'1'!FL219</f>
        <v>0</v>
      </c>
      <c r="AT219" s="230" t="str">
        <f>'1'!FN219</f>
        <v/>
      </c>
      <c r="AU219" s="230" t="str">
        <f>'1'!FO219</f>
        <v/>
      </c>
      <c r="AV219" s="236">
        <f>'1'!GA219</f>
        <v>2</v>
      </c>
      <c r="AW219" s="39">
        <f>'1'!GB219</f>
        <v>0</v>
      </c>
      <c r="AX219" s="231" t="str">
        <f>'1'!GD219</f>
        <v/>
      </c>
      <c r="AY219" s="231" t="str">
        <f>'1'!GE219</f>
        <v/>
      </c>
      <c r="AZ219" s="233">
        <f>'1'!GQ219</f>
        <v>3</v>
      </c>
      <c r="BA219" s="27">
        <f>'1'!GR219</f>
        <v>0</v>
      </c>
      <c r="BB219" s="230" t="str">
        <f>'1'!GT219</f>
        <v/>
      </c>
      <c r="BC219" s="230" t="str">
        <f>'1'!GU219</f>
        <v/>
      </c>
      <c r="BD219" s="236">
        <f>'1'!HG219</f>
        <v>5</v>
      </c>
      <c r="BE219" s="39">
        <f>'1'!HH219</f>
        <v>0</v>
      </c>
      <c r="BF219" s="231" t="str">
        <f>'1'!HJ219</f>
        <v/>
      </c>
      <c r="BG219" s="231" t="str">
        <f>'1'!HK219</f>
        <v/>
      </c>
      <c r="BH219" s="233" t="str">
        <f>'1'!HW219</f>
        <v/>
      </c>
      <c r="BI219" s="27">
        <f>'1'!HX219</f>
        <v>0</v>
      </c>
      <c r="BJ219" s="230" t="str">
        <f>'1'!HZ219</f>
        <v/>
      </c>
      <c r="BK219" s="230" t="str">
        <f>'1'!IA219</f>
        <v/>
      </c>
      <c r="BL219" s="236" t="str">
        <f>'1'!IM219</f>
        <v/>
      </c>
      <c r="BM219" s="39">
        <f>'1'!IN219</f>
        <v>0</v>
      </c>
      <c r="BN219" s="231" t="str">
        <f>'1'!IP219</f>
        <v/>
      </c>
      <c r="BO219" s="231" t="str">
        <f>'1'!IQ219</f>
        <v/>
      </c>
      <c r="BP219" s="233" t="str">
        <f>'1'!JC219</f>
        <v/>
      </c>
      <c r="BQ219" s="27">
        <f>'1'!JD219</f>
        <v>0</v>
      </c>
      <c r="BR219" s="230" t="str">
        <f>'1'!JF219</f>
        <v/>
      </c>
      <c r="BS219" s="230" t="str">
        <f>'1'!JG219</f>
        <v/>
      </c>
      <c r="BT219" s="236" t="str">
        <f>'1'!JS219</f>
        <v/>
      </c>
      <c r="BU219" s="39">
        <f>'1'!JT219</f>
        <v>0</v>
      </c>
      <c r="BV219" s="231" t="str">
        <f>'1'!JV219</f>
        <v/>
      </c>
      <c r="BW219" s="231" t="str">
        <f>'1'!JW219</f>
        <v/>
      </c>
      <c r="BX219" s="233" t="str">
        <f>'1'!KI219</f>
        <v/>
      </c>
      <c r="BY219" s="27">
        <f>'1'!KJ219</f>
        <v>0</v>
      </c>
      <c r="BZ219" s="230" t="str">
        <f>'1'!KL219</f>
        <v/>
      </c>
      <c r="CA219" s="230" t="str">
        <f>'1'!KM219</f>
        <v/>
      </c>
      <c r="CB219" s="236" t="str">
        <f>'1'!KY219</f>
        <v/>
      </c>
      <c r="CC219" s="39">
        <f>'1'!KZ219</f>
        <v>0</v>
      </c>
      <c r="CD219" s="231" t="str">
        <f>'1'!LB219</f>
        <v/>
      </c>
      <c r="CE219" s="231" t="str">
        <f>'1'!LC219</f>
        <v/>
      </c>
      <c r="CF219" s="231"/>
      <c r="CG219" s="231"/>
      <c r="CH219" s="233" t="str">
        <f t="shared" si="208"/>
        <v/>
      </c>
      <c r="CI219" s="24">
        <f>'1'!HX219</f>
        <v>0</v>
      </c>
      <c r="CJ219" s="24" t="str">
        <f>'1'!HZ219</f>
        <v/>
      </c>
      <c r="CK219" s="24" t="str">
        <f>'1'!IA219</f>
        <v/>
      </c>
      <c r="CL219" s="236" t="str">
        <f t="shared" si="209"/>
        <v/>
      </c>
      <c r="CM219" s="36">
        <f>'1'!IN219</f>
        <v>0</v>
      </c>
      <c r="CN219" s="36" t="str">
        <f>'1'!IP219</f>
        <v/>
      </c>
      <c r="CO219" s="36" t="str">
        <f>'1'!IQ219</f>
        <v/>
      </c>
      <c r="CP219" s="233" t="str">
        <f t="shared" si="210"/>
        <v/>
      </c>
      <c r="CQ219" s="24">
        <f>'1'!JD219</f>
        <v>0</v>
      </c>
      <c r="CR219" s="24" t="str">
        <f>'1'!JF219</f>
        <v/>
      </c>
      <c r="CS219" s="24" t="str">
        <f>'1'!JG219</f>
        <v/>
      </c>
      <c r="CT219" s="236" t="str">
        <f t="shared" si="211"/>
        <v/>
      </c>
      <c r="CU219" s="36">
        <f>'1'!JT219</f>
        <v>0</v>
      </c>
      <c r="CV219" s="36" t="str">
        <f>'1'!JV219</f>
        <v/>
      </c>
      <c r="CW219" s="36" t="str">
        <f>'1'!JW219</f>
        <v/>
      </c>
      <c r="CX219" s="233" t="str">
        <f t="shared" si="212"/>
        <v>#REF!</v>
      </c>
      <c r="CY219" s="24">
        <f>'1'!KJ219</f>
        <v>0</v>
      </c>
      <c r="CZ219" s="24" t="str">
        <f>'1'!KL219</f>
        <v/>
      </c>
      <c r="DA219" s="24" t="str">
        <f>'1'!KM219</f>
        <v/>
      </c>
      <c r="DB219" s="236" t="str">
        <f t="shared" si="213"/>
        <v>#REF!</v>
      </c>
      <c r="DC219" s="36">
        <f>'1'!KZ219</f>
        <v>0</v>
      </c>
      <c r="DD219" s="36" t="str">
        <f>'1'!LB219</f>
        <v/>
      </c>
      <c r="DE219" s="36" t="str">
        <f>'1'!LC219</f>
        <v/>
      </c>
      <c r="DF219" s="233" t="str">
        <f t="shared" si="214"/>
        <v>#REF!</v>
      </c>
      <c r="DG219" s="24" t="str">
        <f t="shared" ref="DG219:DI219" si="874">#REF!</f>
        <v>#REF!</v>
      </c>
      <c r="DH219" s="24" t="str">
        <f t="shared" si="874"/>
        <v>#REF!</v>
      </c>
      <c r="DI219" s="24" t="str">
        <f t="shared" si="874"/>
        <v>#REF!</v>
      </c>
      <c r="DJ219" s="236" t="str">
        <f t="shared" si="216"/>
        <v>#REF!</v>
      </c>
      <c r="DK219" s="36" t="str">
        <f t="shared" ref="DK219:DM219" si="875">#REF!</f>
        <v>#REF!</v>
      </c>
      <c r="DL219" s="36" t="str">
        <f t="shared" si="875"/>
        <v>#REF!</v>
      </c>
      <c r="DM219" s="36" t="str">
        <f t="shared" si="875"/>
        <v>#REF!</v>
      </c>
      <c r="DN219" s="159" t="str">
        <f t="shared" si="218"/>
        <v>#REF!</v>
      </c>
      <c r="DO219" s="24" t="str">
        <f t="shared" ref="DO219:DQ219" si="876">#REF!</f>
        <v>#REF!</v>
      </c>
      <c r="DP219" s="24" t="str">
        <f t="shared" si="876"/>
        <v>#REF!</v>
      </c>
      <c r="DQ219" s="24" t="str">
        <f t="shared" si="876"/>
        <v>#REF!</v>
      </c>
      <c r="DR219" s="209" t="str">
        <f t="shared" si="220"/>
        <v>#REF!</v>
      </c>
      <c r="DS219" s="210" t="str">
        <f t="shared" si="13"/>
        <v>#REF!</v>
      </c>
      <c r="DT219" s="210" t="str">
        <f t="shared" ref="DT219:DU219" si="877">#REF!</f>
        <v>#REF!</v>
      </c>
      <c r="DU219" s="210" t="str">
        <f t="shared" si="877"/>
        <v>#REF!</v>
      </c>
    </row>
    <row r="220" ht="15.75" customHeight="1">
      <c r="A220" s="228">
        <f>'1'!A220</f>
        <v>46318</v>
      </c>
      <c r="B220" s="229" t="str">
        <f>'1'!B220</f>
        <v>金</v>
      </c>
      <c r="C220" s="232">
        <f>'1'!C220</f>
        <v>0</v>
      </c>
      <c r="D220" s="233">
        <f>'1'!G220</f>
        <v>1</v>
      </c>
      <c r="E220" s="27">
        <f>'1'!H220</f>
        <v>0</v>
      </c>
      <c r="F220" s="230" t="str">
        <f>'1'!J220</f>
        <v/>
      </c>
      <c r="G220" s="230" t="str">
        <f>'1'!K220</f>
        <v/>
      </c>
      <c r="H220" s="236">
        <f>'1'!W220</f>
        <v>1</v>
      </c>
      <c r="I220" s="39">
        <f>'1'!X220</f>
        <v>0</v>
      </c>
      <c r="J220" s="231" t="str">
        <f>'1'!Z220</f>
        <v/>
      </c>
      <c r="K220" s="231" t="str">
        <f>'1'!AA220</f>
        <v/>
      </c>
      <c r="L220" s="233">
        <f>'1'!AM220</f>
        <v>2</v>
      </c>
      <c r="M220" s="27">
        <f>'1'!AN220</f>
        <v>0</v>
      </c>
      <c r="N220" s="230" t="str">
        <f>'1'!AP220</f>
        <v/>
      </c>
      <c r="O220" s="230" t="str">
        <f>'1'!AQ220</f>
        <v/>
      </c>
      <c r="P220" s="236">
        <f>'1'!BC220</f>
        <v>4</v>
      </c>
      <c r="Q220" s="39">
        <f>'1'!BD220</f>
        <v>0</v>
      </c>
      <c r="R220" s="231" t="str">
        <f>'1'!BF220</f>
        <v/>
      </c>
      <c r="S220" s="231" t="str">
        <f>'1'!BG220</f>
        <v/>
      </c>
      <c r="T220" s="233">
        <f>'1'!BS220</f>
        <v>4</v>
      </c>
      <c r="U220" s="27">
        <f>'1'!BT220</f>
        <v>0</v>
      </c>
      <c r="V220" s="230" t="str">
        <f>'1'!BV220</f>
        <v/>
      </c>
      <c r="W220" s="230" t="str">
        <f>'1'!BW220</f>
        <v/>
      </c>
      <c r="X220" s="236">
        <f>'1'!CI220</f>
        <v>2</v>
      </c>
      <c r="Y220" s="39">
        <f>'1'!CJ220</f>
        <v>0</v>
      </c>
      <c r="Z220" s="231" t="str">
        <f>'1'!CL220</f>
        <v/>
      </c>
      <c r="AA220" s="231" t="str">
        <f>'1'!CM220</f>
        <v/>
      </c>
      <c r="AB220" s="233">
        <f>'1'!CY220</f>
        <v>2</v>
      </c>
      <c r="AC220" s="27">
        <f>'1'!CZ220</f>
        <v>0</v>
      </c>
      <c r="AD220" s="226" t="str">
        <f>'1'!DB220</f>
        <v/>
      </c>
      <c r="AE220" s="230" t="str">
        <f>'1'!DC220</f>
        <v/>
      </c>
      <c r="AF220" s="236">
        <f>'1'!DO220</f>
        <v>2</v>
      </c>
      <c r="AG220" s="39">
        <f>'1'!DP220</f>
        <v>0</v>
      </c>
      <c r="AH220" s="231" t="str">
        <f>'1'!DR220</f>
        <v/>
      </c>
      <c r="AI220" s="231" t="str">
        <f>'1'!DS220</f>
        <v/>
      </c>
      <c r="AJ220" s="233">
        <f>'1'!EE220</f>
        <v>5</v>
      </c>
      <c r="AK220" s="27">
        <f>'1'!EF220</f>
        <v>0</v>
      </c>
      <c r="AL220" s="230" t="str">
        <f>'1'!EH220</f>
        <v/>
      </c>
      <c r="AM220" s="230" t="str">
        <f>'1'!EI220</f>
        <v/>
      </c>
      <c r="AN220" s="236">
        <f>'1'!EU220</f>
        <v>19</v>
      </c>
      <c r="AO220" s="39">
        <f>'1'!EV220</f>
        <v>0</v>
      </c>
      <c r="AP220" s="231" t="str">
        <f>'1'!EX220</f>
        <v/>
      </c>
      <c r="AQ220" s="231" t="str">
        <f>'1'!EY220</f>
        <v/>
      </c>
      <c r="AR220" s="233">
        <f>'1'!FK220</f>
        <v>4</v>
      </c>
      <c r="AS220" s="27">
        <f>'1'!FL220</f>
        <v>0</v>
      </c>
      <c r="AT220" s="230" t="str">
        <f>'1'!FN220</f>
        <v/>
      </c>
      <c r="AU220" s="230" t="str">
        <f>'1'!FO220</f>
        <v/>
      </c>
      <c r="AV220" s="236">
        <f>'1'!GA220</f>
        <v>2</v>
      </c>
      <c r="AW220" s="39">
        <f>'1'!GB220</f>
        <v>0</v>
      </c>
      <c r="AX220" s="231" t="str">
        <f>'1'!GD220</f>
        <v/>
      </c>
      <c r="AY220" s="231" t="str">
        <f>'1'!GE220</f>
        <v/>
      </c>
      <c r="AZ220" s="233">
        <f>'1'!GQ220</f>
        <v>3</v>
      </c>
      <c r="BA220" s="27">
        <f>'1'!GR220</f>
        <v>0</v>
      </c>
      <c r="BB220" s="230" t="str">
        <f>'1'!GT220</f>
        <v/>
      </c>
      <c r="BC220" s="230" t="str">
        <f>'1'!GU220</f>
        <v/>
      </c>
      <c r="BD220" s="236">
        <f>'1'!HG220</f>
        <v>5</v>
      </c>
      <c r="BE220" s="39">
        <f>'1'!HH220</f>
        <v>0</v>
      </c>
      <c r="BF220" s="231" t="str">
        <f>'1'!HJ220</f>
        <v/>
      </c>
      <c r="BG220" s="231" t="str">
        <f>'1'!HK220</f>
        <v/>
      </c>
      <c r="BH220" s="233" t="str">
        <f>'1'!HW220</f>
        <v/>
      </c>
      <c r="BI220" s="27">
        <f>'1'!HX220</f>
        <v>0</v>
      </c>
      <c r="BJ220" s="230" t="str">
        <f>'1'!HZ220</f>
        <v/>
      </c>
      <c r="BK220" s="230" t="str">
        <f>'1'!IA220</f>
        <v/>
      </c>
      <c r="BL220" s="236" t="str">
        <f>'1'!IM220</f>
        <v/>
      </c>
      <c r="BM220" s="39">
        <f>'1'!IN220</f>
        <v>0</v>
      </c>
      <c r="BN220" s="231" t="str">
        <f>'1'!IP220</f>
        <v/>
      </c>
      <c r="BO220" s="231" t="str">
        <f>'1'!IQ220</f>
        <v/>
      </c>
      <c r="BP220" s="233" t="str">
        <f>'1'!JC220</f>
        <v/>
      </c>
      <c r="BQ220" s="27">
        <f>'1'!JD220</f>
        <v>0</v>
      </c>
      <c r="BR220" s="230" t="str">
        <f>'1'!JF220</f>
        <v/>
      </c>
      <c r="BS220" s="230" t="str">
        <f>'1'!JG220</f>
        <v/>
      </c>
      <c r="BT220" s="236" t="str">
        <f>'1'!JS220</f>
        <v/>
      </c>
      <c r="BU220" s="39">
        <f>'1'!JT220</f>
        <v>0</v>
      </c>
      <c r="BV220" s="231" t="str">
        <f>'1'!JV220</f>
        <v/>
      </c>
      <c r="BW220" s="231" t="str">
        <f>'1'!JW220</f>
        <v/>
      </c>
      <c r="BX220" s="233" t="str">
        <f>'1'!KI220</f>
        <v/>
      </c>
      <c r="BY220" s="27">
        <f>'1'!KJ220</f>
        <v>0</v>
      </c>
      <c r="BZ220" s="230" t="str">
        <f>'1'!KL220</f>
        <v/>
      </c>
      <c r="CA220" s="230" t="str">
        <f>'1'!KM220</f>
        <v/>
      </c>
      <c r="CB220" s="236" t="str">
        <f>'1'!KY220</f>
        <v/>
      </c>
      <c r="CC220" s="39">
        <f>'1'!KZ220</f>
        <v>0</v>
      </c>
      <c r="CD220" s="231" t="str">
        <f>'1'!LB220</f>
        <v/>
      </c>
      <c r="CE220" s="231" t="str">
        <f>'1'!LC220</f>
        <v/>
      </c>
      <c r="CF220" s="231"/>
      <c r="CG220" s="231"/>
      <c r="CH220" s="233" t="str">
        <f t="shared" si="208"/>
        <v/>
      </c>
      <c r="CI220" s="24">
        <f>'1'!HX220</f>
        <v>0</v>
      </c>
      <c r="CJ220" s="24" t="str">
        <f>'1'!HZ220</f>
        <v/>
      </c>
      <c r="CK220" s="24" t="str">
        <f>'1'!IA220</f>
        <v/>
      </c>
      <c r="CL220" s="236" t="str">
        <f t="shared" si="209"/>
        <v/>
      </c>
      <c r="CM220" s="36">
        <f>'1'!IN220</f>
        <v>0</v>
      </c>
      <c r="CN220" s="36" t="str">
        <f>'1'!IP220</f>
        <v/>
      </c>
      <c r="CO220" s="36" t="str">
        <f>'1'!IQ220</f>
        <v/>
      </c>
      <c r="CP220" s="233" t="str">
        <f t="shared" si="210"/>
        <v/>
      </c>
      <c r="CQ220" s="24">
        <f>'1'!JD220</f>
        <v>0</v>
      </c>
      <c r="CR220" s="24" t="str">
        <f>'1'!JF220</f>
        <v/>
      </c>
      <c r="CS220" s="24" t="str">
        <f>'1'!JG220</f>
        <v/>
      </c>
      <c r="CT220" s="236" t="str">
        <f t="shared" si="211"/>
        <v/>
      </c>
      <c r="CU220" s="36">
        <f>'1'!JT220</f>
        <v>0</v>
      </c>
      <c r="CV220" s="36" t="str">
        <f>'1'!JV220</f>
        <v/>
      </c>
      <c r="CW220" s="36" t="str">
        <f>'1'!JW220</f>
        <v/>
      </c>
      <c r="CX220" s="233" t="str">
        <f t="shared" si="212"/>
        <v>#REF!</v>
      </c>
      <c r="CY220" s="24">
        <f>'1'!KJ220</f>
        <v>0</v>
      </c>
      <c r="CZ220" s="24" t="str">
        <f>'1'!KL220</f>
        <v/>
      </c>
      <c r="DA220" s="24" t="str">
        <f>'1'!KM220</f>
        <v/>
      </c>
      <c r="DB220" s="236" t="str">
        <f t="shared" si="213"/>
        <v>#REF!</v>
      </c>
      <c r="DC220" s="36">
        <f>'1'!KZ220</f>
        <v>0</v>
      </c>
      <c r="DD220" s="36" t="str">
        <f>'1'!LB220</f>
        <v/>
      </c>
      <c r="DE220" s="36" t="str">
        <f>'1'!LC220</f>
        <v/>
      </c>
      <c r="DF220" s="233" t="str">
        <f t="shared" si="214"/>
        <v>#REF!</v>
      </c>
      <c r="DG220" s="24" t="str">
        <f t="shared" ref="DG220:DI220" si="878">#REF!</f>
        <v>#REF!</v>
      </c>
      <c r="DH220" s="24" t="str">
        <f t="shared" si="878"/>
        <v>#REF!</v>
      </c>
      <c r="DI220" s="24" t="str">
        <f t="shared" si="878"/>
        <v>#REF!</v>
      </c>
      <c r="DJ220" s="236" t="str">
        <f t="shared" si="216"/>
        <v>#REF!</v>
      </c>
      <c r="DK220" s="36" t="str">
        <f t="shared" ref="DK220:DM220" si="879">#REF!</f>
        <v>#REF!</v>
      </c>
      <c r="DL220" s="36" t="str">
        <f t="shared" si="879"/>
        <v>#REF!</v>
      </c>
      <c r="DM220" s="36" t="str">
        <f t="shared" si="879"/>
        <v>#REF!</v>
      </c>
      <c r="DN220" s="159" t="str">
        <f t="shared" si="218"/>
        <v>#REF!</v>
      </c>
      <c r="DO220" s="24" t="str">
        <f t="shared" ref="DO220:DQ220" si="880">#REF!</f>
        <v>#REF!</v>
      </c>
      <c r="DP220" s="24" t="str">
        <f t="shared" si="880"/>
        <v>#REF!</v>
      </c>
      <c r="DQ220" s="24" t="str">
        <f t="shared" si="880"/>
        <v>#REF!</v>
      </c>
      <c r="DR220" s="209" t="str">
        <f t="shared" si="220"/>
        <v>#REF!</v>
      </c>
      <c r="DS220" s="210" t="str">
        <f t="shared" si="13"/>
        <v>#REF!</v>
      </c>
      <c r="DT220" s="210" t="str">
        <f t="shared" ref="DT220:DU220" si="881">#REF!</f>
        <v>#REF!</v>
      </c>
      <c r="DU220" s="210" t="str">
        <f t="shared" si="881"/>
        <v>#REF!</v>
      </c>
    </row>
    <row r="221" ht="15.75" customHeight="1">
      <c r="A221" s="228">
        <f>'1'!A221</f>
        <v>46319</v>
      </c>
      <c r="B221" s="229" t="str">
        <f>'1'!B221</f>
        <v>土</v>
      </c>
      <c r="C221" s="232">
        <f>'1'!C221</f>
        <v>0</v>
      </c>
      <c r="D221" s="233">
        <f>'1'!G221</f>
        <v>1</v>
      </c>
      <c r="E221" s="27">
        <f>'1'!H221</f>
        <v>0</v>
      </c>
      <c r="F221" s="230" t="str">
        <f>'1'!J221</f>
        <v/>
      </c>
      <c r="G221" s="230" t="str">
        <f>'1'!K221</f>
        <v/>
      </c>
      <c r="H221" s="236">
        <f>'1'!W221</f>
        <v>1</v>
      </c>
      <c r="I221" s="39">
        <f>'1'!X221</f>
        <v>0</v>
      </c>
      <c r="J221" s="231" t="str">
        <f>'1'!Z221</f>
        <v/>
      </c>
      <c r="K221" s="231" t="str">
        <f>'1'!AA221</f>
        <v/>
      </c>
      <c r="L221" s="233">
        <f>'1'!AM221</f>
        <v>2</v>
      </c>
      <c r="M221" s="27">
        <f>'1'!AN221</f>
        <v>0</v>
      </c>
      <c r="N221" s="230" t="str">
        <f>'1'!AP221</f>
        <v/>
      </c>
      <c r="O221" s="230" t="str">
        <f>'1'!AQ221</f>
        <v/>
      </c>
      <c r="P221" s="236">
        <f>'1'!BC221</f>
        <v>4</v>
      </c>
      <c r="Q221" s="39">
        <f>'1'!BD221</f>
        <v>0</v>
      </c>
      <c r="R221" s="231" t="str">
        <f>'1'!BF221</f>
        <v/>
      </c>
      <c r="S221" s="231" t="str">
        <f>'1'!BG221</f>
        <v/>
      </c>
      <c r="T221" s="233">
        <f>'1'!BS221</f>
        <v>4</v>
      </c>
      <c r="U221" s="27">
        <f>'1'!BT221</f>
        <v>0</v>
      </c>
      <c r="V221" s="230" t="str">
        <f>'1'!BV221</f>
        <v/>
      </c>
      <c r="W221" s="230" t="str">
        <f>'1'!BW221</f>
        <v/>
      </c>
      <c r="X221" s="236">
        <f>'1'!CI221</f>
        <v>2</v>
      </c>
      <c r="Y221" s="39">
        <f>'1'!CJ221</f>
        <v>0</v>
      </c>
      <c r="Z221" s="231" t="str">
        <f>'1'!CL221</f>
        <v/>
      </c>
      <c r="AA221" s="231" t="str">
        <f>'1'!CM221</f>
        <v/>
      </c>
      <c r="AB221" s="233">
        <f>'1'!CY221</f>
        <v>2</v>
      </c>
      <c r="AC221" s="27">
        <f>'1'!CZ221</f>
        <v>0</v>
      </c>
      <c r="AD221" s="226" t="str">
        <f>'1'!DB221</f>
        <v/>
      </c>
      <c r="AE221" s="230" t="str">
        <f>'1'!DC221</f>
        <v/>
      </c>
      <c r="AF221" s="236">
        <f>'1'!DO221</f>
        <v>2</v>
      </c>
      <c r="AG221" s="39">
        <f>'1'!DP221</f>
        <v>0</v>
      </c>
      <c r="AH221" s="231" t="str">
        <f>'1'!DR221</f>
        <v/>
      </c>
      <c r="AI221" s="231" t="str">
        <f>'1'!DS221</f>
        <v/>
      </c>
      <c r="AJ221" s="233">
        <f>'1'!EE221</f>
        <v>5</v>
      </c>
      <c r="AK221" s="27">
        <f>'1'!EF221</f>
        <v>0</v>
      </c>
      <c r="AL221" s="230" t="str">
        <f>'1'!EH221</f>
        <v/>
      </c>
      <c r="AM221" s="230" t="str">
        <f>'1'!EI221</f>
        <v/>
      </c>
      <c r="AN221" s="236">
        <f>'1'!EU221</f>
        <v>19</v>
      </c>
      <c r="AO221" s="39">
        <f>'1'!EV221</f>
        <v>0</v>
      </c>
      <c r="AP221" s="231" t="str">
        <f>'1'!EX221</f>
        <v/>
      </c>
      <c r="AQ221" s="231" t="str">
        <f>'1'!EY221</f>
        <v/>
      </c>
      <c r="AR221" s="233">
        <f>'1'!FK221</f>
        <v>4</v>
      </c>
      <c r="AS221" s="27">
        <f>'1'!FL221</f>
        <v>0</v>
      </c>
      <c r="AT221" s="230" t="str">
        <f>'1'!FN221</f>
        <v/>
      </c>
      <c r="AU221" s="230" t="str">
        <f>'1'!FO221</f>
        <v/>
      </c>
      <c r="AV221" s="236">
        <f>'1'!GA221</f>
        <v>2</v>
      </c>
      <c r="AW221" s="39">
        <f>'1'!GB221</f>
        <v>0</v>
      </c>
      <c r="AX221" s="231" t="str">
        <f>'1'!GD221</f>
        <v/>
      </c>
      <c r="AY221" s="231" t="str">
        <f>'1'!GE221</f>
        <v/>
      </c>
      <c r="AZ221" s="233">
        <f>'1'!GQ221</f>
        <v>3</v>
      </c>
      <c r="BA221" s="27">
        <f>'1'!GR221</f>
        <v>0</v>
      </c>
      <c r="BB221" s="230" t="str">
        <f>'1'!GT221</f>
        <v/>
      </c>
      <c r="BC221" s="230" t="str">
        <f>'1'!GU221</f>
        <v/>
      </c>
      <c r="BD221" s="236">
        <f>'1'!HG221</f>
        <v>5</v>
      </c>
      <c r="BE221" s="39">
        <f>'1'!HH221</f>
        <v>0</v>
      </c>
      <c r="BF221" s="231" t="str">
        <f>'1'!HJ221</f>
        <v/>
      </c>
      <c r="BG221" s="231" t="str">
        <f>'1'!HK221</f>
        <v/>
      </c>
      <c r="BH221" s="233" t="str">
        <f>'1'!HW221</f>
        <v/>
      </c>
      <c r="BI221" s="27">
        <f>'1'!HX221</f>
        <v>0</v>
      </c>
      <c r="BJ221" s="230" t="str">
        <f>'1'!HZ221</f>
        <v/>
      </c>
      <c r="BK221" s="230" t="str">
        <f>'1'!IA221</f>
        <v/>
      </c>
      <c r="BL221" s="236" t="str">
        <f>'1'!IM221</f>
        <v/>
      </c>
      <c r="BM221" s="39">
        <f>'1'!IN221</f>
        <v>0</v>
      </c>
      <c r="BN221" s="231" t="str">
        <f>'1'!IP221</f>
        <v/>
      </c>
      <c r="BO221" s="231" t="str">
        <f>'1'!IQ221</f>
        <v/>
      </c>
      <c r="BP221" s="233" t="str">
        <f>'1'!JC221</f>
        <v/>
      </c>
      <c r="BQ221" s="27">
        <f>'1'!JD221</f>
        <v>0</v>
      </c>
      <c r="BR221" s="230" t="str">
        <f>'1'!JF221</f>
        <v/>
      </c>
      <c r="BS221" s="230" t="str">
        <f>'1'!JG221</f>
        <v/>
      </c>
      <c r="BT221" s="236" t="str">
        <f>'1'!JS221</f>
        <v/>
      </c>
      <c r="BU221" s="39">
        <f>'1'!JT221</f>
        <v>0</v>
      </c>
      <c r="BV221" s="231" t="str">
        <f>'1'!JV221</f>
        <v/>
      </c>
      <c r="BW221" s="231" t="str">
        <f>'1'!JW221</f>
        <v/>
      </c>
      <c r="BX221" s="233" t="str">
        <f>'1'!KI221</f>
        <v/>
      </c>
      <c r="BY221" s="27">
        <f>'1'!KJ221</f>
        <v>0</v>
      </c>
      <c r="BZ221" s="230" t="str">
        <f>'1'!KL221</f>
        <v/>
      </c>
      <c r="CA221" s="230" t="str">
        <f>'1'!KM221</f>
        <v/>
      </c>
      <c r="CB221" s="236" t="str">
        <f>'1'!KY221</f>
        <v/>
      </c>
      <c r="CC221" s="39">
        <f>'1'!KZ221</f>
        <v>0</v>
      </c>
      <c r="CD221" s="231" t="str">
        <f>'1'!LB221</f>
        <v/>
      </c>
      <c r="CE221" s="231" t="str">
        <f>'1'!LC221</f>
        <v/>
      </c>
      <c r="CF221" s="231"/>
      <c r="CG221" s="231"/>
      <c r="CH221" s="233" t="str">
        <f t="shared" si="208"/>
        <v/>
      </c>
      <c r="CI221" s="24">
        <f>'1'!HX221</f>
        <v>0</v>
      </c>
      <c r="CJ221" s="24" t="str">
        <f>'1'!HZ221</f>
        <v/>
      </c>
      <c r="CK221" s="24" t="str">
        <f>'1'!IA221</f>
        <v/>
      </c>
      <c r="CL221" s="236" t="str">
        <f t="shared" si="209"/>
        <v/>
      </c>
      <c r="CM221" s="36">
        <f>'1'!IN221</f>
        <v>0</v>
      </c>
      <c r="CN221" s="36" t="str">
        <f>'1'!IP221</f>
        <v/>
      </c>
      <c r="CO221" s="36" t="str">
        <f>'1'!IQ221</f>
        <v/>
      </c>
      <c r="CP221" s="233" t="str">
        <f t="shared" si="210"/>
        <v/>
      </c>
      <c r="CQ221" s="24">
        <f>'1'!JD221</f>
        <v>0</v>
      </c>
      <c r="CR221" s="24" t="str">
        <f>'1'!JF221</f>
        <v/>
      </c>
      <c r="CS221" s="24" t="str">
        <f>'1'!JG221</f>
        <v/>
      </c>
      <c r="CT221" s="236" t="str">
        <f t="shared" si="211"/>
        <v/>
      </c>
      <c r="CU221" s="36">
        <f>'1'!JT221</f>
        <v>0</v>
      </c>
      <c r="CV221" s="36" t="str">
        <f>'1'!JV221</f>
        <v/>
      </c>
      <c r="CW221" s="36" t="str">
        <f>'1'!JW221</f>
        <v/>
      </c>
      <c r="CX221" s="233" t="str">
        <f t="shared" si="212"/>
        <v>#REF!</v>
      </c>
      <c r="CY221" s="24">
        <f>'1'!KJ221</f>
        <v>0</v>
      </c>
      <c r="CZ221" s="24" t="str">
        <f>'1'!KL221</f>
        <v/>
      </c>
      <c r="DA221" s="24" t="str">
        <f>'1'!KM221</f>
        <v/>
      </c>
      <c r="DB221" s="236" t="str">
        <f t="shared" si="213"/>
        <v>#REF!</v>
      </c>
      <c r="DC221" s="36">
        <f>'1'!KZ221</f>
        <v>0</v>
      </c>
      <c r="DD221" s="36" t="str">
        <f>'1'!LB221</f>
        <v/>
      </c>
      <c r="DE221" s="36" t="str">
        <f>'1'!LC221</f>
        <v/>
      </c>
      <c r="DF221" s="233" t="str">
        <f t="shared" si="214"/>
        <v>#REF!</v>
      </c>
      <c r="DG221" s="24" t="str">
        <f t="shared" ref="DG221:DI221" si="882">#REF!</f>
        <v>#REF!</v>
      </c>
      <c r="DH221" s="24" t="str">
        <f t="shared" si="882"/>
        <v>#REF!</v>
      </c>
      <c r="DI221" s="24" t="str">
        <f t="shared" si="882"/>
        <v>#REF!</v>
      </c>
      <c r="DJ221" s="236" t="str">
        <f t="shared" si="216"/>
        <v>#REF!</v>
      </c>
      <c r="DK221" s="36" t="str">
        <f t="shared" ref="DK221:DM221" si="883">#REF!</f>
        <v>#REF!</v>
      </c>
      <c r="DL221" s="36" t="str">
        <f t="shared" si="883"/>
        <v>#REF!</v>
      </c>
      <c r="DM221" s="36" t="str">
        <f t="shared" si="883"/>
        <v>#REF!</v>
      </c>
      <c r="DN221" s="159" t="str">
        <f t="shared" si="218"/>
        <v>#REF!</v>
      </c>
      <c r="DO221" s="24" t="str">
        <f t="shared" ref="DO221:DQ221" si="884">#REF!</f>
        <v>#REF!</v>
      </c>
      <c r="DP221" s="24" t="str">
        <f t="shared" si="884"/>
        <v>#REF!</v>
      </c>
      <c r="DQ221" s="24" t="str">
        <f t="shared" si="884"/>
        <v>#REF!</v>
      </c>
      <c r="DR221" s="209" t="str">
        <f t="shared" si="220"/>
        <v>#REF!</v>
      </c>
      <c r="DS221" s="210" t="str">
        <f t="shared" si="13"/>
        <v>#REF!</v>
      </c>
      <c r="DT221" s="210" t="str">
        <f t="shared" ref="DT221:DU221" si="885">#REF!</f>
        <v>#REF!</v>
      </c>
      <c r="DU221" s="210" t="str">
        <f t="shared" si="885"/>
        <v>#REF!</v>
      </c>
    </row>
    <row r="222" ht="15.75" customHeight="1">
      <c r="A222" s="228">
        <f>'1'!A222</f>
        <v>46320</v>
      </c>
      <c r="B222" s="229" t="str">
        <f>'1'!B222</f>
        <v>日</v>
      </c>
      <c r="C222" s="232">
        <f>'1'!C222</f>
        <v>0</v>
      </c>
      <c r="D222" s="233">
        <f>'1'!G222</f>
        <v>1</v>
      </c>
      <c r="E222" s="27">
        <f>'1'!H222</f>
        <v>0</v>
      </c>
      <c r="F222" s="230" t="str">
        <f>'1'!J222</f>
        <v/>
      </c>
      <c r="G222" s="230" t="str">
        <f>'1'!K222</f>
        <v/>
      </c>
      <c r="H222" s="236">
        <f>'1'!W222</f>
        <v>1</v>
      </c>
      <c r="I222" s="39">
        <f>'1'!X222</f>
        <v>0</v>
      </c>
      <c r="J222" s="231" t="str">
        <f>'1'!Z222</f>
        <v/>
      </c>
      <c r="K222" s="231" t="str">
        <f>'1'!AA222</f>
        <v/>
      </c>
      <c r="L222" s="233">
        <f>'1'!AM222</f>
        <v>2</v>
      </c>
      <c r="M222" s="27">
        <f>'1'!AN222</f>
        <v>0</v>
      </c>
      <c r="N222" s="230" t="str">
        <f>'1'!AP222</f>
        <v/>
      </c>
      <c r="O222" s="230" t="str">
        <f>'1'!AQ222</f>
        <v/>
      </c>
      <c r="P222" s="236">
        <f>'1'!BC222</f>
        <v>4</v>
      </c>
      <c r="Q222" s="39">
        <f>'1'!BD222</f>
        <v>0</v>
      </c>
      <c r="R222" s="231" t="str">
        <f>'1'!BF222</f>
        <v/>
      </c>
      <c r="S222" s="231" t="str">
        <f>'1'!BG222</f>
        <v/>
      </c>
      <c r="T222" s="233">
        <f>'1'!BS222</f>
        <v>4</v>
      </c>
      <c r="U222" s="27">
        <f>'1'!BT222</f>
        <v>0</v>
      </c>
      <c r="V222" s="230" t="str">
        <f>'1'!BV222</f>
        <v/>
      </c>
      <c r="W222" s="230" t="str">
        <f>'1'!BW222</f>
        <v/>
      </c>
      <c r="X222" s="236">
        <f>'1'!CI222</f>
        <v>2</v>
      </c>
      <c r="Y222" s="39">
        <f>'1'!CJ222</f>
        <v>0</v>
      </c>
      <c r="Z222" s="231" t="str">
        <f>'1'!CL222</f>
        <v/>
      </c>
      <c r="AA222" s="231" t="str">
        <f>'1'!CM222</f>
        <v/>
      </c>
      <c r="AB222" s="233">
        <f>'1'!CY222</f>
        <v>2</v>
      </c>
      <c r="AC222" s="27">
        <f>'1'!CZ222</f>
        <v>0</v>
      </c>
      <c r="AD222" s="226" t="str">
        <f>'1'!DB222</f>
        <v/>
      </c>
      <c r="AE222" s="230" t="str">
        <f>'1'!DC222</f>
        <v/>
      </c>
      <c r="AF222" s="236">
        <f>'1'!DO222</f>
        <v>2</v>
      </c>
      <c r="AG222" s="39">
        <f>'1'!DP222</f>
        <v>0</v>
      </c>
      <c r="AH222" s="231" t="str">
        <f>'1'!DR222</f>
        <v/>
      </c>
      <c r="AI222" s="231" t="str">
        <f>'1'!DS222</f>
        <v/>
      </c>
      <c r="AJ222" s="233">
        <f>'1'!EE222</f>
        <v>5</v>
      </c>
      <c r="AK222" s="27">
        <f>'1'!EF222</f>
        <v>0</v>
      </c>
      <c r="AL222" s="230" t="str">
        <f>'1'!EH222</f>
        <v/>
      </c>
      <c r="AM222" s="230" t="str">
        <f>'1'!EI222</f>
        <v/>
      </c>
      <c r="AN222" s="236">
        <f>'1'!EU222</f>
        <v>19</v>
      </c>
      <c r="AO222" s="39">
        <f>'1'!EV222</f>
        <v>0</v>
      </c>
      <c r="AP222" s="231" t="str">
        <f>'1'!EX222</f>
        <v/>
      </c>
      <c r="AQ222" s="231" t="str">
        <f>'1'!EY222</f>
        <v/>
      </c>
      <c r="AR222" s="233">
        <f>'1'!FK222</f>
        <v>4</v>
      </c>
      <c r="AS222" s="27">
        <f>'1'!FL222</f>
        <v>0</v>
      </c>
      <c r="AT222" s="230" t="str">
        <f>'1'!FN222</f>
        <v/>
      </c>
      <c r="AU222" s="230" t="str">
        <f>'1'!FO222</f>
        <v/>
      </c>
      <c r="AV222" s="236">
        <f>'1'!GA222</f>
        <v>2</v>
      </c>
      <c r="AW222" s="39">
        <f>'1'!GB222</f>
        <v>0</v>
      </c>
      <c r="AX222" s="231" t="str">
        <f>'1'!GD222</f>
        <v/>
      </c>
      <c r="AY222" s="231" t="str">
        <f>'1'!GE222</f>
        <v/>
      </c>
      <c r="AZ222" s="233">
        <f>'1'!GQ222</f>
        <v>3</v>
      </c>
      <c r="BA222" s="27">
        <f>'1'!GR222</f>
        <v>0</v>
      </c>
      <c r="BB222" s="230" t="str">
        <f>'1'!GT222</f>
        <v/>
      </c>
      <c r="BC222" s="230" t="str">
        <f>'1'!GU222</f>
        <v/>
      </c>
      <c r="BD222" s="236">
        <f>'1'!HG222</f>
        <v>5</v>
      </c>
      <c r="BE222" s="39">
        <f>'1'!HH222</f>
        <v>0</v>
      </c>
      <c r="BF222" s="231" t="str">
        <f>'1'!HJ222</f>
        <v/>
      </c>
      <c r="BG222" s="231" t="str">
        <f>'1'!HK222</f>
        <v/>
      </c>
      <c r="BH222" s="233" t="str">
        <f>'1'!HW222</f>
        <v/>
      </c>
      <c r="BI222" s="27">
        <f>'1'!HX222</f>
        <v>0</v>
      </c>
      <c r="BJ222" s="230" t="str">
        <f>'1'!HZ222</f>
        <v/>
      </c>
      <c r="BK222" s="230" t="str">
        <f>'1'!IA222</f>
        <v/>
      </c>
      <c r="BL222" s="236" t="str">
        <f>'1'!IM222</f>
        <v/>
      </c>
      <c r="BM222" s="39">
        <f>'1'!IN222</f>
        <v>0</v>
      </c>
      <c r="BN222" s="231" t="str">
        <f>'1'!IP222</f>
        <v/>
      </c>
      <c r="BO222" s="231" t="str">
        <f>'1'!IQ222</f>
        <v/>
      </c>
      <c r="BP222" s="233" t="str">
        <f>'1'!JC222</f>
        <v/>
      </c>
      <c r="BQ222" s="27">
        <f>'1'!JD222</f>
        <v>0</v>
      </c>
      <c r="BR222" s="230" t="str">
        <f>'1'!JF222</f>
        <v/>
      </c>
      <c r="BS222" s="230" t="str">
        <f>'1'!JG222</f>
        <v/>
      </c>
      <c r="BT222" s="236" t="str">
        <f>'1'!JS222</f>
        <v/>
      </c>
      <c r="BU222" s="39">
        <f>'1'!JT222</f>
        <v>0</v>
      </c>
      <c r="BV222" s="231" t="str">
        <f>'1'!JV222</f>
        <v/>
      </c>
      <c r="BW222" s="231" t="str">
        <f>'1'!JW222</f>
        <v/>
      </c>
      <c r="BX222" s="233" t="str">
        <f>'1'!KI222</f>
        <v/>
      </c>
      <c r="BY222" s="27">
        <f>'1'!KJ222</f>
        <v>0</v>
      </c>
      <c r="BZ222" s="230" t="str">
        <f>'1'!KL222</f>
        <v/>
      </c>
      <c r="CA222" s="230" t="str">
        <f>'1'!KM222</f>
        <v/>
      </c>
      <c r="CB222" s="236" t="str">
        <f>'1'!KY222</f>
        <v/>
      </c>
      <c r="CC222" s="39">
        <f>'1'!KZ222</f>
        <v>0</v>
      </c>
      <c r="CD222" s="231" t="str">
        <f>'1'!LB222</f>
        <v/>
      </c>
      <c r="CE222" s="231" t="str">
        <f>'1'!LC222</f>
        <v/>
      </c>
      <c r="CF222" s="231"/>
      <c r="CG222" s="231"/>
      <c r="CH222" s="233" t="str">
        <f t="shared" si="208"/>
        <v/>
      </c>
      <c r="CI222" s="24">
        <f>'1'!HX222</f>
        <v>0</v>
      </c>
      <c r="CJ222" s="24" t="str">
        <f>'1'!HZ222</f>
        <v/>
      </c>
      <c r="CK222" s="24" t="str">
        <f>'1'!IA222</f>
        <v/>
      </c>
      <c r="CL222" s="236" t="str">
        <f t="shared" si="209"/>
        <v/>
      </c>
      <c r="CM222" s="36">
        <f>'1'!IN222</f>
        <v>0</v>
      </c>
      <c r="CN222" s="36" t="str">
        <f>'1'!IP222</f>
        <v/>
      </c>
      <c r="CO222" s="36" t="str">
        <f>'1'!IQ222</f>
        <v/>
      </c>
      <c r="CP222" s="233" t="str">
        <f t="shared" si="210"/>
        <v/>
      </c>
      <c r="CQ222" s="24">
        <f>'1'!JD222</f>
        <v>0</v>
      </c>
      <c r="CR222" s="24" t="str">
        <f>'1'!JF222</f>
        <v/>
      </c>
      <c r="CS222" s="24" t="str">
        <f>'1'!JG222</f>
        <v/>
      </c>
      <c r="CT222" s="236" t="str">
        <f t="shared" si="211"/>
        <v/>
      </c>
      <c r="CU222" s="36">
        <f>'1'!JT222</f>
        <v>0</v>
      </c>
      <c r="CV222" s="36" t="str">
        <f>'1'!JV222</f>
        <v/>
      </c>
      <c r="CW222" s="36" t="str">
        <f>'1'!JW222</f>
        <v/>
      </c>
      <c r="CX222" s="233" t="str">
        <f t="shared" si="212"/>
        <v>#REF!</v>
      </c>
      <c r="CY222" s="24">
        <f>'1'!KJ222</f>
        <v>0</v>
      </c>
      <c r="CZ222" s="24" t="str">
        <f>'1'!KL222</f>
        <v/>
      </c>
      <c r="DA222" s="24" t="str">
        <f>'1'!KM222</f>
        <v/>
      </c>
      <c r="DB222" s="236" t="str">
        <f t="shared" si="213"/>
        <v>#REF!</v>
      </c>
      <c r="DC222" s="36">
        <f>'1'!KZ222</f>
        <v>0</v>
      </c>
      <c r="DD222" s="36" t="str">
        <f>'1'!LB222</f>
        <v/>
      </c>
      <c r="DE222" s="36" t="str">
        <f>'1'!LC222</f>
        <v/>
      </c>
      <c r="DF222" s="233" t="str">
        <f t="shared" si="214"/>
        <v>#REF!</v>
      </c>
      <c r="DG222" s="24" t="str">
        <f t="shared" ref="DG222:DI222" si="886">#REF!</f>
        <v>#REF!</v>
      </c>
      <c r="DH222" s="24" t="str">
        <f t="shared" si="886"/>
        <v>#REF!</v>
      </c>
      <c r="DI222" s="24" t="str">
        <f t="shared" si="886"/>
        <v>#REF!</v>
      </c>
      <c r="DJ222" s="236" t="str">
        <f t="shared" si="216"/>
        <v>#REF!</v>
      </c>
      <c r="DK222" s="36" t="str">
        <f t="shared" ref="DK222:DM222" si="887">#REF!</f>
        <v>#REF!</v>
      </c>
      <c r="DL222" s="36" t="str">
        <f t="shared" si="887"/>
        <v>#REF!</v>
      </c>
      <c r="DM222" s="36" t="str">
        <f t="shared" si="887"/>
        <v>#REF!</v>
      </c>
      <c r="DN222" s="159" t="str">
        <f t="shared" si="218"/>
        <v>#REF!</v>
      </c>
      <c r="DO222" s="24" t="str">
        <f t="shared" ref="DO222:DQ222" si="888">#REF!</f>
        <v>#REF!</v>
      </c>
      <c r="DP222" s="24" t="str">
        <f t="shared" si="888"/>
        <v>#REF!</v>
      </c>
      <c r="DQ222" s="24" t="str">
        <f t="shared" si="888"/>
        <v>#REF!</v>
      </c>
      <c r="DR222" s="209" t="str">
        <f t="shared" si="220"/>
        <v>#REF!</v>
      </c>
      <c r="DS222" s="210" t="str">
        <f t="shared" si="13"/>
        <v>#REF!</v>
      </c>
      <c r="DT222" s="210" t="str">
        <f t="shared" ref="DT222:DU222" si="889">#REF!</f>
        <v>#REF!</v>
      </c>
      <c r="DU222" s="210" t="str">
        <f t="shared" si="889"/>
        <v>#REF!</v>
      </c>
    </row>
    <row r="223" ht="15.75" customHeight="1">
      <c r="A223" s="228">
        <f>'1'!A223</f>
        <v>46321</v>
      </c>
      <c r="B223" s="229" t="str">
        <f>'1'!B223</f>
        <v>月</v>
      </c>
      <c r="C223" s="232">
        <f>'1'!C223</f>
        <v>0</v>
      </c>
      <c r="D223" s="233">
        <f>'1'!G223</f>
        <v>1</v>
      </c>
      <c r="E223" s="27">
        <f>'1'!H223</f>
        <v>0</v>
      </c>
      <c r="F223" s="230" t="str">
        <f>'1'!J223</f>
        <v/>
      </c>
      <c r="G223" s="230" t="str">
        <f>'1'!K223</f>
        <v/>
      </c>
      <c r="H223" s="236">
        <f>'1'!W223</f>
        <v>1</v>
      </c>
      <c r="I223" s="39">
        <f>'1'!X223</f>
        <v>0</v>
      </c>
      <c r="J223" s="231" t="str">
        <f>'1'!Z223</f>
        <v/>
      </c>
      <c r="K223" s="231" t="str">
        <f>'1'!AA223</f>
        <v/>
      </c>
      <c r="L223" s="233">
        <f>'1'!AM223</f>
        <v>2</v>
      </c>
      <c r="M223" s="27">
        <f>'1'!AN223</f>
        <v>0</v>
      </c>
      <c r="N223" s="230" t="str">
        <f>'1'!AP223</f>
        <v/>
      </c>
      <c r="O223" s="230" t="str">
        <f>'1'!AQ223</f>
        <v/>
      </c>
      <c r="P223" s="236">
        <f>'1'!BC223</f>
        <v>4</v>
      </c>
      <c r="Q223" s="39">
        <f>'1'!BD223</f>
        <v>0</v>
      </c>
      <c r="R223" s="231" t="str">
        <f>'1'!BF223</f>
        <v/>
      </c>
      <c r="S223" s="231" t="str">
        <f>'1'!BG223</f>
        <v/>
      </c>
      <c r="T223" s="233">
        <f>'1'!BS223</f>
        <v>4</v>
      </c>
      <c r="U223" s="27">
        <f>'1'!BT223</f>
        <v>0</v>
      </c>
      <c r="V223" s="230" t="str">
        <f>'1'!BV223</f>
        <v/>
      </c>
      <c r="W223" s="230" t="str">
        <f>'1'!BW223</f>
        <v/>
      </c>
      <c r="X223" s="236">
        <f>'1'!CI223</f>
        <v>2</v>
      </c>
      <c r="Y223" s="39">
        <f>'1'!CJ223</f>
        <v>0</v>
      </c>
      <c r="Z223" s="231" t="str">
        <f>'1'!CL223</f>
        <v/>
      </c>
      <c r="AA223" s="231" t="str">
        <f>'1'!CM223</f>
        <v/>
      </c>
      <c r="AB223" s="233">
        <f>'1'!CY223</f>
        <v>2</v>
      </c>
      <c r="AC223" s="27">
        <f>'1'!CZ223</f>
        <v>0</v>
      </c>
      <c r="AD223" s="226" t="str">
        <f>'1'!DB223</f>
        <v/>
      </c>
      <c r="AE223" s="230" t="str">
        <f>'1'!DC223</f>
        <v/>
      </c>
      <c r="AF223" s="236">
        <f>'1'!DO223</f>
        <v>2</v>
      </c>
      <c r="AG223" s="39">
        <f>'1'!DP223</f>
        <v>0</v>
      </c>
      <c r="AH223" s="231" t="str">
        <f>'1'!DR223</f>
        <v/>
      </c>
      <c r="AI223" s="231" t="str">
        <f>'1'!DS223</f>
        <v/>
      </c>
      <c r="AJ223" s="233">
        <f>'1'!EE223</f>
        <v>5</v>
      </c>
      <c r="AK223" s="27">
        <f>'1'!EF223</f>
        <v>0</v>
      </c>
      <c r="AL223" s="230" t="str">
        <f>'1'!EH223</f>
        <v/>
      </c>
      <c r="AM223" s="230" t="str">
        <f>'1'!EI223</f>
        <v/>
      </c>
      <c r="AN223" s="236">
        <f>'1'!EU223</f>
        <v>19</v>
      </c>
      <c r="AO223" s="39">
        <f>'1'!EV223</f>
        <v>0</v>
      </c>
      <c r="AP223" s="231" t="str">
        <f>'1'!EX223</f>
        <v/>
      </c>
      <c r="AQ223" s="231" t="str">
        <f>'1'!EY223</f>
        <v/>
      </c>
      <c r="AR223" s="233">
        <f>'1'!FK223</f>
        <v>4</v>
      </c>
      <c r="AS223" s="27">
        <f>'1'!FL223</f>
        <v>0</v>
      </c>
      <c r="AT223" s="230" t="str">
        <f>'1'!FN223</f>
        <v/>
      </c>
      <c r="AU223" s="230" t="str">
        <f>'1'!FO223</f>
        <v/>
      </c>
      <c r="AV223" s="236">
        <f>'1'!GA223</f>
        <v>2</v>
      </c>
      <c r="AW223" s="39">
        <f>'1'!GB223</f>
        <v>0</v>
      </c>
      <c r="AX223" s="231" t="str">
        <f>'1'!GD223</f>
        <v/>
      </c>
      <c r="AY223" s="231" t="str">
        <f>'1'!GE223</f>
        <v/>
      </c>
      <c r="AZ223" s="233">
        <f>'1'!GQ223</f>
        <v>3</v>
      </c>
      <c r="BA223" s="27">
        <f>'1'!GR223</f>
        <v>0</v>
      </c>
      <c r="BB223" s="230" t="str">
        <f>'1'!GT223</f>
        <v/>
      </c>
      <c r="BC223" s="230" t="str">
        <f>'1'!GU223</f>
        <v/>
      </c>
      <c r="BD223" s="236">
        <f>'1'!HG223</f>
        <v>5</v>
      </c>
      <c r="BE223" s="39">
        <f>'1'!HH223</f>
        <v>0</v>
      </c>
      <c r="BF223" s="231" t="str">
        <f>'1'!HJ223</f>
        <v/>
      </c>
      <c r="BG223" s="231" t="str">
        <f>'1'!HK223</f>
        <v/>
      </c>
      <c r="BH223" s="233" t="str">
        <f>'1'!HW223</f>
        <v/>
      </c>
      <c r="BI223" s="27">
        <f>'1'!HX223</f>
        <v>0</v>
      </c>
      <c r="BJ223" s="230" t="str">
        <f>'1'!HZ223</f>
        <v/>
      </c>
      <c r="BK223" s="230" t="str">
        <f>'1'!IA223</f>
        <v/>
      </c>
      <c r="BL223" s="236" t="str">
        <f>'1'!IM223</f>
        <v/>
      </c>
      <c r="BM223" s="39">
        <f>'1'!IN223</f>
        <v>0</v>
      </c>
      <c r="BN223" s="231" t="str">
        <f>'1'!IP223</f>
        <v/>
      </c>
      <c r="BO223" s="231" t="str">
        <f>'1'!IQ223</f>
        <v/>
      </c>
      <c r="BP223" s="233" t="str">
        <f>'1'!JC223</f>
        <v/>
      </c>
      <c r="BQ223" s="27">
        <f>'1'!JD223</f>
        <v>0</v>
      </c>
      <c r="BR223" s="230" t="str">
        <f>'1'!JF223</f>
        <v/>
      </c>
      <c r="BS223" s="230" t="str">
        <f>'1'!JG223</f>
        <v/>
      </c>
      <c r="BT223" s="236" t="str">
        <f>'1'!JS223</f>
        <v/>
      </c>
      <c r="BU223" s="39">
        <f>'1'!JT223</f>
        <v>0</v>
      </c>
      <c r="BV223" s="231" t="str">
        <f>'1'!JV223</f>
        <v/>
      </c>
      <c r="BW223" s="231" t="str">
        <f>'1'!JW223</f>
        <v/>
      </c>
      <c r="BX223" s="233" t="str">
        <f>'1'!KI223</f>
        <v/>
      </c>
      <c r="BY223" s="27">
        <f>'1'!KJ223</f>
        <v>0</v>
      </c>
      <c r="BZ223" s="230" t="str">
        <f>'1'!KL223</f>
        <v/>
      </c>
      <c r="CA223" s="230" t="str">
        <f>'1'!KM223</f>
        <v/>
      </c>
      <c r="CB223" s="236" t="str">
        <f>'1'!KY223</f>
        <v/>
      </c>
      <c r="CC223" s="39">
        <f>'1'!KZ223</f>
        <v>0</v>
      </c>
      <c r="CD223" s="231" t="str">
        <f>'1'!LB223</f>
        <v/>
      </c>
      <c r="CE223" s="231" t="str">
        <f>'1'!LC223</f>
        <v/>
      </c>
      <c r="CF223" s="231"/>
      <c r="CG223" s="231"/>
      <c r="CH223" s="233" t="str">
        <f t="shared" si="208"/>
        <v/>
      </c>
      <c r="CI223" s="24">
        <f>'1'!HX223</f>
        <v>0</v>
      </c>
      <c r="CJ223" s="24" t="str">
        <f>'1'!HZ223</f>
        <v/>
      </c>
      <c r="CK223" s="24" t="str">
        <f>'1'!IA223</f>
        <v/>
      </c>
      <c r="CL223" s="236" t="str">
        <f t="shared" si="209"/>
        <v/>
      </c>
      <c r="CM223" s="36">
        <f>'1'!IN223</f>
        <v>0</v>
      </c>
      <c r="CN223" s="36" t="str">
        <f>'1'!IP223</f>
        <v/>
      </c>
      <c r="CO223" s="36" t="str">
        <f>'1'!IQ223</f>
        <v/>
      </c>
      <c r="CP223" s="233" t="str">
        <f t="shared" si="210"/>
        <v/>
      </c>
      <c r="CQ223" s="24">
        <f>'1'!JD223</f>
        <v>0</v>
      </c>
      <c r="CR223" s="24" t="str">
        <f>'1'!JF223</f>
        <v/>
      </c>
      <c r="CS223" s="24" t="str">
        <f>'1'!JG223</f>
        <v/>
      </c>
      <c r="CT223" s="236" t="str">
        <f t="shared" si="211"/>
        <v/>
      </c>
      <c r="CU223" s="36">
        <f>'1'!JT223</f>
        <v>0</v>
      </c>
      <c r="CV223" s="36" t="str">
        <f>'1'!JV223</f>
        <v/>
      </c>
      <c r="CW223" s="36" t="str">
        <f>'1'!JW223</f>
        <v/>
      </c>
      <c r="CX223" s="233" t="str">
        <f t="shared" si="212"/>
        <v>#REF!</v>
      </c>
      <c r="CY223" s="24">
        <f>'1'!KJ223</f>
        <v>0</v>
      </c>
      <c r="CZ223" s="24" t="str">
        <f>'1'!KL223</f>
        <v/>
      </c>
      <c r="DA223" s="24" t="str">
        <f>'1'!KM223</f>
        <v/>
      </c>
      <c r="DB223" s="236" t="str">
        <f t="shared" si="213"/>
        <v>#REF!</v>
      </c>
      <c r="DC223" s="36">
        <f>'1'!KZ223</f>
        <v>0</v>
      </c>
      <c r="DD223" s="36" t="str">
        <f>'1'!LB223</f>
        <v/>
      </c>
      <c r="DE223" s="36" t="str">
        <f>'1'!LC223</f>
        <v/>
      </c>
      <c r="DF223" s="233" t="str">
        <f t="shared" si="214"/>
        <v>#REF!</v>
      </c>
      <c r="DG223" s="24" t="str">
        <f t="shared" ref="DG223:DI223" si="890">#REF!</f>
        <v>#REF!</v>
      </c>
      <c r="DH223" s="24" t="str">
        <f t="shared" si="890"/>
        <v>#REF!</v>
      </c>
      <c r="DI223" s="24" t="str">
        <f t="shared" si="890"/>
        <v>#REF!</v>
      </c>
      <c r="DJ223" s="236" t="str">
        <f t="shared" si="216"/>
        <v>#REF!</v>
      </c>
      <c r="DK223" s="36" t="str">
        <f t="shared" ref="DK223:DM223" si="891">#REF!</f>
        <v>#REF!</v>
      </c>
      <c r="DL223" s="36" t="str">
        <f t="shared" si="891"/>
        <v>#REF!</v>
      </c>
      <c r="DM223" s="36" t="str">
        <f t="shared" si="891"/>
        <v>#REF!</v>
      </c>
      <c r="DN223" s="159" t="str">
        <f t="shared" si="218"/>
        <v>#REF!</v>
      </c>
      <c r="DO223" s="24" t="str">
        <f t="shared" ref="DO223:DQ223" si="892">#REF!</f>
        <v>#REF!</v>
      </c>
      <c r="DP223" s="24" t="str">
        <f t="shared" si="892"/>
        <v>#REF!</v>
      </c>
      <c r="DQ223" s="24" t="str">
        <f t="shared" si="892"/>
        <v>#REF!</v>
      </c>
      <c r="DR223" s="209" t="str">
        <f t="shared" si="220"/>
        <v>#REF!</v>
      </c>
      <c r="DS223" s="210" t="str">
        <f t="shared" si="13"/>
        <v>#REF!</v>
      </c>
      <c r="DT223" s="210" t="str">
        <f t="shared" ref="DT223:DU223" si="893">#REF!</f>
        <v>#REF!</v>
      </c>
      <c r="DU223" s="210" t="str">
        <f t="shared" si="893"/>
        <v>#REF!</v>
      </c>
    </row>
    <row r="224" ht="15.75" customHeight="1">
      <c r="A224" s="228">
        <f>'1'!A224</f>
        <v>46322</v>
      </c>
      <c r="B224" s="229" t="str">
        <f>'1'!B224</f>
        <v>火</v>
      </c>
      <c r="C224" s="232">
        <f>'1'!C224</f>
        <v>0</v>
      </c>
      <c r="D224" s="233">
        <f>'1'!G224</f>
        <v>1</v>
      </c>
      <c r="E224" s="27">
        <f>'1'!H224</f>
        <v>0</v>
      </c>
      <c r="F224" s="230" t="str">
        <f>'1'!J224</f>
        <v/>
      </c>
      <c r="G224" s="230" t="str">
        <f>'1'!K224</f>
        <v/>
      </c>
      <c r="H224" s="236">
        <f>'1'!W224</f>
        <v>1</v>
      </c>
      <c r="I224" s="39">
        <f>'1'!X224</f>
        <v>0</v>
      </c>
      <c r="J224" s="231" t="str">
        <f>'1'!Z224</f>
        <v/>
      </c>
      <c r="K224" s="231" t="str">
        <f>'1'!AA224</f>
        <v/>
      </c>
      <c r="L224" s="233">
        <f>'1'!AM224</f>
        <v>2</v>
      </c>
      <c r="M224" s="27">
        <f>'1'!AN224</f>
        <v>0</v>
      </c>
      <c r="N224" s="230" t="str">
        <f>'1'!AP224</f>
        <v/>
      </c>
      <c r="O224" s="230" t="str">
        <f>'1'!AQ224</f>
        <v/>
      </c>
      <c r="P224" s="236">
        <f>'1'!BC224</f>
        <v>4</v>
      </c>
      <c r="Q224" s="39">
        <f>'1'!BD224</f>
        <v>0</v>
      </c>
      <c r="R224" s="231" t="str">
        <f>'1'!BF224</f>
        <v/>
      </c>
      <c r="S224" s="231" t="str">
        <f>'1'!BG224</f>
        <v/>
      </c>
      <c r="T224" s="233">
        <f>'1'!BS224</f>
        <v>4</v>
      </c>
      <c r="U224" s="27">
        <f>'1'!BT224</f>
        <v>0</v>
      </c>
      <c r="V224" s="230" t="str">
        <f>'1'!BV224</f>
        <v/>
      </c>
      <c r="W224" s="230" t="str">
        <f>'1'!BW224</f>
        <v/>
      </c>
      <c r="X224" s="236">
        <f>'1'!CI224</f>
        <v>2</v>
      </c>
      <c r="Y224" s="39">
        <f>'1'!CJ224</f>
        <v>0</v>
      </c>
      <c r="Z224" s="231" t="str">
        <f>'1'!CL224</f>
        <v/>
      </c>
      <c r="AA224" s="231" t="str">
        <f>'1'!CM224</f>
        <v/>
      </c>
      <c r="AB224" s="233">
        <f>'1'!CY224</f>
        <v>2</v>
      </c>
      <c r="AC224" s="27">
        <f>'1'!CZ224</f>
        <v>0</v>
      </c>
      <c r="AD224" s="226" t="str">
        <f>'1'!DB224</f>
        <v/>
      </c>
      <c r="AE224" s="230" t="str">
        <f>'1'!DC224</f>
        <v/>
      </c>
      <c r="AF224" s="236">
        <f>'1'!DO224</f>
        <v>2</v>
      </c>
      <c r="AG224" s="39">
        <f>'1'!DP224</f>
        <v>0</v>
      </c>
      <c r="AH224" s="231" t="str">
        <f>'1'!DR224</f>
        <v/>
      </c>
      <c r="AI224" s="231" t="str">
        <f>'1'!DS224</f>
        <v/>
      </c>
      <c r="AJ224" s="233">
        <f>'1'!EE224</f>
        <v>5</v>
      </c>
      <c r="AK224" s="27">
        <f>'1'!EF224</f>
        <v>0</v>
      </c>
      <c r="AL224" s="230" t="str">
        <f>'1'!EH224</f>
        <v/>
      </c>
      <c r="AM224" s="230" t="str">
        <f>'1'!EI224</f>
        <v/>
      </c>
      <c r="AN224" s="236">
        <f>'1'!EU224</f>
        <v>19</v>
      </c>
      <c r="AO224" s="39">
        <f>'1'!EV224</f>
        <v>0</v>
      </c>
      <c r="AP224" s="231" t="str">
        <f>'1'!EX224</f>
        <v/>
      </c>
      <c r="AQ224" s="231" t="str">
        <f>'1'!EY224</f>
        <v/>
      </c>
      <c r="AR224" s="233">
        <f>'1'!FK224</f>
        <v>4</v>
      </c>
      <c r="AS224" s="27">
        <f>'1'!FL224</f>
        <v>0</v>
      </c>
      <c r="AT224" s="230" t="str">
        <f>'1'!FN224</f>
        <v/>
      </c>
      <c r="AU224" s="230" t="str">
        <f>'1'!FO224</f>
        <v/>
      </c>
      <c r="AV224" s="236">
        <f>'1'!GA224</f>
        <v>2</v>
      </c>
      <c r="AW224" s="39">
        <f>'1'!GB224</f>
        <v>0</v>
      </c>
      <c r="AX224" s="231" t="str">
        <f>'1'!GD224</f>
        <v/>
      </c>
      <c r="AY224" s="231" t="str">
        <f>'1'!GE224</f>
        <v/>
      </c>
      <c r="AZ224" s="233">
        <f>'1'!GQ224</f>
        <v>3</v>
      </c>
      <c r="BA224" s="27">
        <f>'1'!GR224</f>
        <v>0</v>
      </c>
      <c r="BB224" s="230" t="str">
        <f>'1'!GT224</f>
        <v/>
      </c>
      <c r="BC224" s="230" t="str">
        <f>'1'!GU224</f>
        <v/>
      </c>
      <c r="BD224" s="236">
        <f>'1'!HG224</f>
        <v>5</v>
      </c>
      <c r="BE224" s="39">
        <f>'1'!HH224</f>
        <v>0</v>
      </c>
      <c r="BF224" s="231" t="str">
        <f>'1'!HJ224</f>
        <v/>
      </c>
      <c r="BG224" s="231" t="str">
        <f>'1'!HK224</f>
        <v/>
      </c>
      <c r="BH224" s="233" t="str">
        <f>'1'!HW224</f>
        <v/>
      </c>
      <c r="BI224" s="27">
        <f>'1'!HX224</f>
        <v>0</v>
      </c>
      <c r="BJ224" s="230" t="str">
        <f>'1'!HZ224</f>
        <v/>
      </c>
      <c r="BK224" s="230" t="str">
        <f>'1'!IA224</f>
        <v/>
      </c>
      <c r="BL224" s="236" t="str">
        <f>'1'!IM224</f>
        <v/>
      </c>
      <c r="BM224" s="39">
        <f>'1'!IN224</f>
        <v>0</v>
      </c>
      <c r="BN224" s="231" t="str">
        <f>'1'!IP224</f>
        <v/>
      </c>
      <c r="BO224" s="231" t="str">
        <f>'1'!IQ224</f>
        <v/>
      </c>
      <c r="BP224" s="233" t="str">
        <f>'1'!JC224</f>
        <v/>
      </c>
      <c r="BQ224" s="27">
        <f>'1'!JD224</f>
        <v>0</v>
      </c>
      <c r="BR224" s="230" t="str">
        <f>'1'!JF224</f>
        <v/>
      </c>
      <c r="BS224" s="230" t="str">
        <f>'1'!JG224</f>
        <v/>
      </c>
      <c r="BT224" s="236" t="str">
        <f>'1'!JS224</f>
        <v/>
      </c>
      <c r="BU224" s="39">
        <f>'1'!JT224</f>
        <v>0</v>
      </c>
      <c r="BV224" s="231" t="str">
        <f>'1'!JV224</f>
        <v/>
      </c>
      <c r="BW224" s="231" t="str">
        <f>'1'!JW224</f>
        <v/>
      </c>
      <c r="BX224" s="233" t="str">
        <f>'1'!KI224</f>
        <v/>
      </c>
      <c r="BY224" s="27">
        <f>'1'!KJ224</f>
        <v>0</v>
      </c>
      <c r="BZ224" s="230" t="str">
        <f>'1'!KL224</f>
        <v/>
      </c>
      <c r="CA224" s="230" t="str">
        <f>'1'!KM224</f>
        <v/>
      </c>
      <c r="CB224" s="236" t="str">
        <f>'1'!KY224</f>
        <v/>
      </c>
      <c r="CC224" s="39">
        <f>'1'!KZ224</f>
        <v>0</v>
      </c>
      <c r="CD224" s="231" t="str">
        <f>'1'!LB224</f>
        <v/>
      </c>
      <c r="CE224" s="231" t="str">
        <f>'1'!LC224</f>
        <v/>
      </c>
      <c r="CF224" s="231"/>
      <c r="CG224" s="231"/>
      <c r="CH224" s="233" t="str">
        <f t="shared" si="208"/>
        <v/>
      </c>
      <c r="CI224" s="24">
        <f>'1'!HX224</f>
        <v>0</v>
      </c>
      <c r="CJ224" s="24" t="str">
        <f>'1'!HZ224</f>
        <v/>
      </c>
      <c r="CK224" s="24" t="str">
        <f>'1'!IA224</f>
        <v/>
      </c>
      <c r="CL224" s="236" t="str">
        <f t="shared" si="209"/>
        <v/>
      </c>
      <c r="CM224" s="36">
        <f>'1'!IN224</f>
        <v>0</v>
      </c>
      <c r="CN224" s="36" t="str">
        <f>'1'!IP224</f>
        <v/>
      </c>
      <c r="CO224" s="36" t="str">
        <f>'1'!IQ224</f>
        <v/>
      </c>
      <c r="CP224" s="233" t="str">
        <f t="shared" si="210"/>
        <v/>
      </c>
      <c r="CQ224" s="24">
        <f>'1'!JD224</f>
        <v>0</v>
      </c>
      <c r="CR224" s="24" t="str">
        <f>'1'!JF224</f>
        <v/>
      </c>
      <c r="CS224" s="24" t="str">
        <f>'1'!JG224</f>
        <v/>
      </c>
      <c r="CT224" s="236" t="str">
        <f t="shared" si="211"/>
        <v/>
      </c>
      <c r="CU224" s="36">
        <f>'1'!JT224</f>
        <v>0</v>
      </c>
      <c r="CV224" s="36" t="str">
        <f>'1'!JV224</f>
        <v/>
      </c>
      <c r="CW224" s="36" t="str">
        <f>'1'!JW224</f>
        <v/>
      </c>
      <c r="CX224" s="233" t="str">
        <f t="shared" si="212"/>
        <v>#REF!</v>
      </c>
      <c r="CY224" s="24">
        <f>'1'!KJ224</f>
        <v>0</v>
      </c>
      <c r="CZ224" s="24" t="str">
        <f>'1'!KL224</f>
        <v/>
      </c>
      <c r="DA224" s="24" t="str">
        <f>'1'!KM224</f>
        <v/>
      </c>
      <c r="DB224" s="236" t="str">
        <f t="shared" si="213"/>
        <v>#REF!</v>
      </c>
      <c r="DC224" s="36">
        <f>'1'!KZ224</f>
        <v>0</v>
      </c>
      <c r="DD224" s="36" t="str">
        <f>'1'!LB224</f>
        <v/>
      </c>
      <c r="DE224" s="36" t="str">
        <f>'1'!LC224</f>
        <v/>
      </c>
      <c r="DF224" s="233" t="str">
        <f t="shared" si="214"/>
        <v>#REF!</v>
      </c>
      <c r="DG224" s="24" t="str">
        <f t="shared" ref="DG224:DI224" si="894">#REF!</f>
        <v>#REF!</v>
      </c>
      <c r="DH224" s="24" t="str">
        <f t="shared" si="894"/>
        <v>#REF!</v>
      </c>
      <c r="DI224" s="24" t="str">
        <f t="shared" si="894"/>
        <v>#REF!</v>
      </c>
      <c r="DJ224" s="236" t="str">
        <f t="shared" si="216"/>
        <v>#REF!</v>
      </c>
      <c r="DK224" s="36" t="str">
        <f t="shared" ref="DK224:DM224" si="895">#REF!</f>
        <v>#REF!</v>
      </c>
      <c r="DL224" s="36" t="str">
        <f t="shared" si="895"/>
        <v>#REF!</v>
      </c>
      <c r="DM224" s="36" t="str">
        <f t="shared" si="895"/>
        <v>#REF!</v>
      </c>
      <c r="DN224" s="159" t="str">
        <f t="shared" si="218"/>
        <v>#REF!</v>
      </c>
      <c r="DO224" s="24" t="str">
        <f t="shared" ref="DO224:DQ224" si="896">#REF!</f>
        <v>#REF!</v>
      </c>
      <c r="DP224" s="24" t="str">
        <f t="shared" si="896"/>
        <v>#REF!</v>
      </c>
      <c r="DQ224" s="24" t="str">
        <f t="shared" si="896"/>
        <v>#REF!</v>
      </c>
      <c r="DR224" s="209" t="str">
        <f t="shared" si="220"/>
        <v>#REF!</v>
      </c>
      <c r="DS224" s="210" t="str">
        <f t="shared" si="13"/>
        <v>#REF!</v>
      </c>
      <c r="DT224" s="210" t="str">
        <f t="shared" ref="DT224:DU224" si="897">#REF!</f>
        <v>#REF!</v>
      </c>
      <c r="DU224" s="210" t="str">
        <f t="shared" si="897"/>
        <v>#REF!</v>
      </c>
    </row>
    <row r="225" ht="15.75" customHeight="1">
      <c r="A225" s="228">
        <f>'1'!A225</f>
        <v>46323</v>
      </c>
      <c r="B225" s="229" t="str">
        <f>'1'!B225</f>
        <v>水</v>
      </c>
      <c r="C225" s="232">
        <f>'1'!C225</f>
        <v>0</v>
      </c>
      <c r="D225" s="233">
        <f>'1'!G225</f>
        <v>1</v>
      </c>
      <c r="E225" s="27">
        <f>'1'!H225</f>
        <v>0</v>
      </c>
      <c r="F225" s="230" t="str">
        <f>'1'!J225</f>
        <v/>
      </c>
      <c r="G225" s="230" t="str">
        <f>'1'!K225</f>
        <v/>
      </c>
      <c r="H225" s="236">
        <f>'1'!W225</f>
        <v>1</v>
      </c>
      <c r="I225" s="39">
        <f>'1'!X225</f>
        <v>0</v>
      </c>
      <c r="J225" s="231" t="str">
        <f>'1'!Z225</f>
        <v/>
      </c>
      <c r="K225" s="231" t="str">
        <f>'1'!AA225</f>
        <v/>
      </c>
      <c r="L225" s="233">
        <f>'1'!AM225</f>
        <v>2</v>
      </c>
      <c r="M225" s="27">
        <f>'1'!AN225</f>
        <v>0</v>
      </c>
      <c r="N225" s="230" t="str">
        <f>'1'!AP225</f>
        <v/>
      </c>
      <c r="O225" s="230" t="str">
        <f>'1'!AQ225</f>
        <v/>
      </c>
      <c r="P225" s="236">
        <f>'1'!BC225</f>
        <v>4</v>
      </c>
      <c r="Q225" s="39">
        <f>'1'!BD225</f>
        <v>0</v>
      </c>
      <c r="R225" s="231" t="str">
        <f>'1'!BF225</f>
        <v/>
      </c>
      <c r="S225" s="231" t="str">
        <f>'1'!BG225</f>
        <v/>
      </c>
      <c r="T225" s="233">
        <f>'1'!BS225</f>
        <v>4</v>
      </c>
      <c r="U225" s="27">
        <f>'1'!BT225</f>
        <v>0</v>
      </c>
      <c r="V225" s="230" t="str">
        <f>'1'!BV225</f>
        <v/>
      </c>
      <c r="W225" s="230" t="str">
        <f>'1'!BW225</f>
        <v/>
      </c>
      <c r="X225" s="236">
        <f>'1'!CI225</f>
        <v>2</v>
      </c>
      <c r="Y225" s="39">
        <f>'1'!CJ225</f>
        <v>0</v>
      </c>
      <c r="Z225" s="231" t="str">
        <f>'1'!CL225</f>
        <v/>
      </c>
      <c r="AA225" s="231" t="str">
        <f>'1'!CM225</f>
        <v/>
      </c>
      <c r="AB225" s="233">
        <f>'1'!CY225</f>
        <v>2</v>
      </c>
      <c r="AC225" s="27">
        <f>'1'!CZ225</f>
        <v>0</v>
      </c>
      <c r="AD225" s="226" t="str">
        <f>'1'!DB225</f>
        <v/>
      </c>
      <c r="AE225" s="230" t="str">
        <f>'1'!DC225</f>
        <v/>
      </c>
      <c r="AF225" s="236">
        <f>'1'!DO225</f>
        <v>2</v>
      </c>
      <c r="AG225" s="39">
        <f>'1'!DP225</f>
        <v>0</v>
      </c>
      <c r="AH225" s="231" t="str">
        <f>'1'!DR225</f>
        <v/>
      </c>
      <c r="AI225" s="231" t="str">
        <f>'1'!DS225</f>
        <v/>
      </c>
      <c r="AJ225" s="233">
        <f>'1'!EE225</f>
        <v>5</v>
      </c>
      <c r="AK225" s="27">
        <f>'1'!EF225</f>
        <v>0</v>
      </c>
      <c r="AL225" s="230" t="str">
        <f>'1'!EH225</f>
        <v/>
      </c>
      <c r="AM225" s="230" t="str">
        <f>'1'!EI225</f>
        <v/>
      </c>
      <c r="AN225" s="236">
        <f>'1'!EU225</f>
        <v>19</v>
      </c>
      <c r="AO225" s="39">
        <f>'1'!EV225</f>
        <v>0</v>
      </c>
      <c r="AP225" s="231" t="str">
        <f>'1'!EX225</f>
        <v/>
      </c>
      <c r="AQ225" s="231" t="str">
        <f>'1'!EY225</f>
        <v/>
      </c>
      <c r="AR225" s="233">
        <f>'1'!FK225</f>
        <v>4</v>
      </c>
      <c r="AS225" s="27">
        <f>'1'!FL225</f>
        <v>0</v>
      </c>
      <c r="AT225" s="230" t="str">
        <f>'1'!FN225</f>
        <v/>
      </c>
      <c r="AU225" s="230" t="str">
        <f>'1'!FO225</f>
        <v/>
      </c>
      <c r="AV225" s="236">
        <f>'1'!GA225</f>
        <v>2</v>
      </c>
      <c r="AW225" s="39">
        <f>'1'!GB225</f>
        <v>0</v>
      </c>
      <c r="AX225" s="231" t="str">
        <f>'1'!GD225</f>
        <v/>
      </c>
      <c r="AY225" s="231" t="str">
        <f>'1'!GE225</f>
        <v/>
      </c>
      <c r="AZ225" s="233">
        <f>'1'!GQ225</f>
        <v>3</v>
      </c>
      <c r="BA225" s="27">
        <f>'1'!GR225</f>
        <v>0</v>
      </c>
      <c r="BB225" s="230" t="str">
        <f>'1'!GT225</f>
        <v/>
      </c>
      <c r="BC225" s="230" t="str">
        <f>'1'!GU225</f>
        <v/>
      </c>
      <c r="BD225" s="236">
        <f>'1'!HG225</f>
        <v>5</v>
      </c>
      <c r="BE225" s="39">
        <f>'1'!HH225</f>
        <v>0</v>
      </c>
      <c r="BF225" s="231" t="str">
        <f>'1'!HJ225</f>
        <v/>
      </c>
      <c r="BG225" s="231" t="str">
        <f>'1'!HK225</f>
        <v/>
      </c>
      <c r="BH225" s="233" t="str">
        <f>'1'!HW225</f>
        <v/>
      </c>
      <c r="BI225" s="27">
        <f>'1'!HX225</f>
        <v>0</v>
      </c>
      <c r="BJ225" s="230" t="str">
        <f>'1'!HZ225</f>
        <v/>
      </c>
      <c r="BK225" s="230" t="str">
        <f>'1'!IA225</f>
        <v/>
      </c>
      <c r="BL225" s="236" t="str">
        <f>'1'!IM225</f>
        <v/>
      </c>
      <c r="BM225" s="39">
        <f>'1'!IN225</f>
        <v>0</v>
      </c>
      <c r="BN225" s="231" t="str">
        <f>'1'!IP225</f>
        <v/>
      </c>
      <c r="BO225" s="231" t="str">
        <f>'1'!IQ225</f>
        <v/>
      </c>
      <c r="BP225" s="233" t="str">
        <f>'1'!JC225</f>
        <v/>
      </c>
      <c r="BQ225" s="27">
        <f>'1'!JD225</f>
        <v>0</v>
      </c>
      <c r="BR225" s="230" t="str">
        <f>'1'!JF225</f>
        <v/>
      </c>
      <c r="BS225" s="230" t="str">
        <f>'1'!JG225</f>
        <v/>
      </c>
      <c r="BT225" s="236" t="str">
        <f>'1'!JS225</f>
        <v/>
      </c>
      <c r="BU225" s="39">
        <f>'1'!JT225</f>
        <v>0</v>
      </c>
      <c r="BV225" s="231" t="str">
        <f>'1'!JV225</f>
        <v/>
      </c>
      <c r="BW225" s="231" t="str">
        <f>'1'!JW225</f>
        <v/>
      </c>
      <c r="BX225" s="233" t="str">
        <f>'1'!KI225</f>
        <v/>
      </c>
      <c r="BY225" s="27">
        <f>'1'!KJ225</f>
        <v>0</v>
      </c>
      <c r="BZ225" s="230" t="str">
        <f>'1'!KL225</f>
        <v/>
      </c>
      <c r="CA225" s="230" t="str">
        <f>'1'!KM225</f>
        <v/>
      </c>
      <c r="CB225" s="236" t="str">
        <f>'1'!KY225</f>
        <v/>
      </c>
      <c r="CC225" s="39">
        <f>'1'!KZ225</f>
        <v>0</v>
      </c>
      <c r="CD225" s="231" t="str">
        <f>'1'!LB225</f>
        <v/>
      </c>
      <c r="CE225" s="231" t="str">
        <f>'1'!LC225</f>
        <v/>
      </c>
      <c r="CF225" s="231"/>
      <c r="CG225" s="231"/>
      <c r="CH225" s="233" t="str">
        <f t="shared" si="208"/>
        <v/>
      </c>
      <c r="CI225" s="24">
        <f>'1'!HX225</f>
        <v>0</v>
      </c>
      <c r="CJ225" s="24" t="str">
        <f>'1'!HZ225</f>
        <v/>
      </c>
      <c r="CK225" s="24" t="str">
        <f>'1'!IA225</f>
        <v/>
      </c>
      <c r="CL225" s="236" t="str">
        <f t="shared" si="209"/>
        <v/>
      </c>
      <c r="CM225" s="36">
        <f>'1'!IN225</f>
        <v>0</v>
      </c>
      <c r="CN225" s="36" t="str">
        <f>'1'!IP225</f>
        <v/>
      </c>
      <c r="CO225" s="36" t="str">
        <f>'1'!IQ225</f>
        <v/>
      </c>
      <c r="CP225" s="233" t="str">
        <f t="shared" si="210"/>
        <v/>
      </c>
      <c r="CQ225" s="24">
        <f>'1'!JD225</f>
        <v>0</v>
      </c>
      <c r="CR225" s="24" t="str">
        <f>'1'!JF225</f>
        <v/>
      </c>
      <c r="CS225" s="24" t="str">
        <f>'1'!JG225</f>
        <v/>
      </c>
      <c r="CT225" s="236" t="str">
        <f t="shared" si="211"/>
        <v/>
      </c>
      <c r="CU225" s="36">
        <f>'1'!JT225</f>
        <v>0</v>
      </c>
      <c r="CV225" s="36" t="str">
        <f>'1'!JV225</f>
        <v/>
      </c>
      <c r="CW225" s="36" t="str">
        <f>'1'!JW225</f>
        <v/>
      </c>
      <c r="CX225" s="233" t="str">
        <f t="shared" si="212"/>
        <v>#REF!</v>
      </c>
      <c r="CY225" s="24">
        <f>'1'!KJ225</f>
        <v>0</v>
      </c>
      <c r="CZ225" s="24" t="str">
        <f>'1'!KL225</f>
        <v/>
      </c>
      <c r="DA225" s="24" t="str">
        <f>'1'!KM225</f>
        <v/>
      </c>
      <c r="DB225" s="236" t="str">
        <f t="shared" si="213"/>
        <v>#REF!</v>
      </c>
      <c r="DC225" s="36">
        <f>'1'!KZ225</f>
        <v>0</v>
      </c>
      <c r="DD225" s="36" t="str">
        <f>'1'!LB225</f>
        <v/>
      </c>
      <c r="DE225" s="36" t="str">
        <f>'1'!LC225</f>
        <v/>
      </c>
      <c r="DF225" s="233" t="str">
        <f t="shared" si="214"/>
        <v>#REF!</v>
      </c>
      <c r="DG225" s="24" t="str">
        <f t="shared" ref="DG225:DI225" si="898">#REF!</f>
        <v>#REF!</v>
      </c>
      <c r="DH225" s="24" t="str">
        <f t="shared" si="898"/>
        <v>#REF!</v>
      </c>
      <c r="DI225" s="24" t="str">
        <f t="shared" si="898"/>
        <v>#REF!</v>
      </c>
      <c r="DJ225" s="236" t="str">
        <f t="shared" si="216"/>
        <v>#REF!</v>
      </c>
      <c r="DK225" s="36" t="str">
        <f t="shared" ref="DK225:DM225" si="899">#REF!</f>
        <v>#REF!</v>
      </c>
      <c r="DL225" s="36" t="str">
        <f t="shared" si="899"/>
        <v>#REF!</v>
      </c>
      <c r="DM225" s="36" t="str">
        <f t="shared" si="899"/>
        <v>#REF!</v>
      </c>
      <c r="DN225" s="159" t="str">
        <f t="shared" si="218"/>
        <v>#REF!</v>
      </c>
      <c r="DO225" s="24" t="str">
        <f t="shared" ref="DO225:DQ225" si="900">#REF!</f>
        <v>#REF!</v>
      </c>
      <c r="DP225" s="24" t="str">
        <f t="shared" si="900"/>
        <v>#REF!</v>
      </c>
      <c r="DQ225" s="24" t="str">
        <f t="shared" si="900"/>
        <v>#REF!</v>
      </c>
      <c r="DR225" s="209" t="str">
        <f t="shared" si="220"/>
        <v>#REF!</v>
      </c>
      <c r="DS225" s="210" t="str">
        <f t="shared" si="13"/>
        <v>#REF!</v>
      </c>
      <c r="DT225" s="210" t="str">
        <f t="shared" ref="DT225:DU225" si="901">#REF!</f>
        <v>#REF!</v>
      </c>
      <c r="DU225" s="210" t="str">
        <f t="shared" si="901"/>
        <v>#REF!</v>
      </c>
    </row>
    <row r="226" ht="15.75" customHeight="1">
      <c r="A226" s="228">
        <f>'1'!A226</f>
        <v>46324</v>
      </c>
      <c r="B226" s="229" t="str">
        <f>'1'!B226</f>
        <v>木</v>
      </c>
      <c r="C226" s="232">
        <f>'1'!C226</f>
        <v>0</v>
      </c>
      <c r="D226" s="233">
        <f>'1'!G226</f>
        <v>1</v>
      </c>
      <c r="E226" s="27">
        <f>'1'!H226</f>
        <v>0</v>
      </c>
      <c r="F226" s="230" t="str">
        <f>'1'!J226</f>
        <v/>
      </c>
      <c r="G226" s="230" t="str">
        <f>'1'!K226</f>
        <v/>
      </c>
      <c r="H226" s="236">
        <f>'1'!W226</f>
        <v>1</v>
      </c>
      <c r="I226" s="39">
        <f>'1'!X226</f>
        <v>0</v>
      </c>
      <c r="J226" s="231" t="str">
        <f>'1'!Z226</f>
        <v/>
      </c>
      <c r="K226" s="231" t="str">
        <f>'1'!AA226</f>
        <v/>
      </c>
      <c r="L226" s="233">
        <f>'1'!AM226</f>
        <v>2</v>
      </c>
      <c r="M226" s="27">
        <f>'1'!AN226</f>
        <v>0</v>
      </c>
      <c r="N226" s="230" t="str">
        <f>'1'!AP226</f>
        <v/>
      </c>
      <c r="O226" s="230" t="str">
        <f>'1'!AQ226</f>
        <v/>
      </c>
      <c r="P226" s="236">
        <f>'1'!BC226</f>
        <v>4</v>
      </c>
      <c r="Q226" s="39">
        <f>'1'!BD226</f>
        <v>0</v>
      </c>
      <c r="R226" s="231" t="str">
        <f>'1'!BF226</f>
        <v/>
      </c>
      <c r="S226" s="231" t="str">
        <f>'1'!BG226</f>
        <v/>
      </c>
      <c r="T226" s="233">
        <f>'1'!BS226</f>
        <v>4</v>
      </c>
      <c r="U226" s="27">
        <f>'1'!BT226</f>
        <v>0</v>
      </c>
      <c r="V226" s="230" t="str">
        <f>'1'!BV226</f>
        <v/>
      </c>
      <c r="W226" s="230" t="str">
        <f>'1'!BW226</f>
        <v/>
      </c>
      <c r="X226" s="236">
        <f>'1'!CI226</f>
        <v>2</v>
      </c>
      <c r="Y226" s="39">
        <f>'1'!CJ226</f>
        <v>0</v>
      </c>
      <c r="Z226" s="231" t="str">
        <f>'1'!CL226</f>
        <v/>
      </c>
      <c r="AA226" s="231" t="str">
        <f>'1'!CM226</f>
        <v/>
      </c>
      <c r="AB226" s="233">
        <f>'1'!CY226</f>
        <v>2</v>
      </c>
      <c r="AC226" s="27">
        <f>'1'!CZ226</f>
        <v>0</v>
      </c>
      <c r="AD226" s="226" t="str">
        <f>'1'!DB226</f>
        <v/>
      </c>
      <c r="AE226" s="230" t="str">
        <f>'1'!DC226</f>
        <v/>
      </c>
      <c r="AF226" s="236">
        <f>'1'!DO226</f>
        <v>2</v>
      </c>
      <c r="AG226" s="39">
        <f>'1'!DP226</f>
        <v>0</v>
      </c>
      <c r="AH226" s="231" t="str">
        <f>'1'!DR226</f>
        <v/>
      </c>
      <c r="AI226" s="231" t="str">
        <f>'1'!DS226</f>
        <v/>
      </c>
      <c r="AJ226" s="233">
        <f>'1'!EE226</f>
        <v>5</v>
      </c>
      <c r="AK226" s="27">
        <f>'1'!EF226</f>
        <v>0</v>
      </c>
      <c r="AL226" s="230" t="str">
        <f>'1'!EH226</f>
        <v/>
      </c>
      <c r="AM226" s="230" t="str">
        <f>'1'!EI226</f>
        <v/>
      </c>
      <c r="AN226" s="236">
        <f>'1'!EU226</f>
        <v>19</v>
      </c>
      <c r="AO226" s="39">
        <f>'1'!EV226</f>
        <v>0</v>
      </c>
      <c r="AP226" s="231" t="str">
        <f>'1'!EX226</f>
        <v/>
      </c>
      <c r="AQ226" s="231" t="str">
        <f>'1'!EY226</f>
        <v/>
      </c>
      <c r="AR226" s="233">
        <f>'1'!FK226</f>
        <v>4</v>
      </c>
      <c r="AS226" s="27">
        <f>'1'!FL226</f>
        <v>0</v>
      </c>
      <c r="AT226" s="230" t="str">
        <f>'1'!FN226</f>
        <v/>
      </c>
      <c r="AU226" s="230" t="str">
        <f>'1'!FO226</f>
        <v/>
      </c>
      <c r="AV226" s="236">
        <f>'1'!GA226</f>
        <v>2</v>
      </c>
      <c r="AW226" s="39">
        <f>'1'!GB226</f>
        <v>0</v>
      </c>
      <c r="AX226" s="231" t="str">
        <f>'1'!GD226</f>
        <v/>
      </c>
      <c r="AY226" s="231" t="str">
        <f>'1'!GE226</f>
        <v/>
      </c>
      <c r="AZ226" s="233">
        <f>'1'!GQ226</f>
        <v>3</v>
      </c>
      <c r="BA226" s="27">
        <f>'1'!GR226</f>
        <v>0</v>
      </c>
      <c r="BB226" s="230" t="str">
        <f>'1'!GT226</f>
        <v/>
      </c>
      <c r="BC226" s="230" t="str">
        <f>'1'!GU226</f>
        <v/>
      </c>
      <c r="BD226" s="236">
        <f>'1'!HG226</f>
        <v>5</v>
      </c>
      <c r="BE226" s="39">
        <f>'1'!HH226</f>
        <v>0</v>
      </c>
      <c r="BF226" s="231" t="str">
        <f>'1'!HJ226</f>
        <v/>
      </c>
      <c r="BG226" s="231" t="str">
        <f>'1'!HK226</f>
        <v/>
      </c>
      <c r="BH226" s="233" t="str">
        <f>'1'!HW226</f>
        <v/>
      </c>
      <c r="BI226" s="27">
        <f>'1'!HX226</f>
        <v>0</v>
      </c>
      <c r="BJ226" s="230" t="str">
        <f>'1'!HZ226</f>
        <v/>
      </c>
      <c r="BK226" s="230" t="str">
        <f>'1'!IA226</f>
        <v/>
      </c>
      <c r="BL226" s="236" t="str">
        <f>'1'!IM226</f>
        <v/>
      </c>
      <c r="BM226" s="39">
        <f>'1'!IN226</f>
        <v>0</v>
      </c>
      <c r="BN226" s="231" t="str">
        <f>'1'!IP226</f>
        <v/>
      </c>
      <c r="BO226" s="231" t="str">
        <f>'1'!IQ226</f>
        <v/>
      </c>
      <c r="BP226" s="233" t="str">
        <f>'1'!JC226</f>
        <v/>
      </c>
      <c r="BQ226" s="27">
        <f>'1'!JD226</f>
        <v>0</v>
      </c>
      <c r="BR226" s="230" t="str">
        <f>'1'!JF226</f>
        <v/>
      </c>
      <c r="BS226" s="230" t="str">
        <f>'1'!JG226</f>
        <v/>
      </c>
      <c r="BT226" s="236" t="str">
        <f>'1'!JS226</f>
        <v/>
      </c>
      <c r="BU226" s="39">
        <f>'1'!JT226</f>
        <v>0</v>
      </c>
      <c r="BV226" s="231" t="str">
        <f>'1'!JV226</f>
        <v/>
      </c>
      <c r="BW226" s="231" t="str">
        <f>'1'!JW226</f>
        <v/>
      </c>
      <c r="BX226" s="233" t="str">
        <f>'1'!KI226</f>
        <v/>
      </c>
      <c r="BY226" s="27">
        <f>'1'!KJ226</f>
        <v>0</v>
      </c>
      <c r="BZ226" s="230" t="str">
        <f>'1'!KL226</f>
        <v/>
      </c>
      <c r="CA226" s="230" t="str">
        <f>'1'!KM226</f>
        <v/>
      </c>
      <c r="CB226" s="236" t="str">
        <f>'1'!KY226</f>
        <v/>
      </c>
      <c r="CC226" s="39">
        <f>'1'!KZ226</f>
        <v>0</v>
      </c>
      <c r="CD226" s="231" t="str">
        <f>'1'!LB226</f>
        <v/>
      </c>
      <c r="CE226" s="231" t="str">
        <f>'1'!LC226</f>
        <v/>
      </c>
      <c r="CF226" s="231"/>
      <c r="CG226" s="231"/>
      <c r="CH226" s="233" t="str">
        <f t="shared" si="208"/>
        <v/>
      </c>
      <c r="CI226" s="24">
        <f>'1'!HX226</f>
        <v>0</v>
      </c>
      <c r="CJ226" s="24" t="str">
        <f>'1'!HZ226</f>
        <v/>
      </c>
      <c r="CK226" s="24" t="str">
        <f>'1'!IA226</f>
        <v/>
      </c>
      <c r="CL226" s="236" t="str">
        <f t="shared" si="209"/>
        <v/>
      </c>
      <c r="CM226" s="36">
        <f>'1'!IN226</f>
        <v>0</v>
      </c>
      <c r="CN226" s="36" t="str">
        <f>'1'!IP226</f>
        <v/>
      </c>
      <c r="CO226" s="36" t="str">
        <f>'1'!IQ226</f>
        <v/>
      </c>
      <c r="CP226" s="233" t="str">
        <f t="shared" si="210"/>
        <v/>
      </c>
      <c r="CQ226" s="24">
        <f>'1'!JD226</f>
        <v>0</v>
      </c>
      <c r="CR226" s="24" t="str">
        <f>'1'!JF226</f>
        <v/>
      </c>
      <c r="CS226" s="24" t="str">
        <f>'1'!JG226</f>
        <v/>
      </c>
      <c r="CT226" s="236" t="str">
        <f t="shared" si="211"/>
        <v/>
      </c>
      <c r="CU226" s="36">
        <f>'1'!JT226</f>
        <v>0</v>
      </c>
      <c r="CV226" s="36" t="str">
        <f>'1'!JV226</f>
        <v/>
      </c>
      <c r="CW226" s="36" t="str">
        <f>'1'!JW226</f>
        <v/>
      </c>
      <c r="CX226" s="233" t="str">
        <f t="shared" si="212"/>
        <v>#REF!</v>
      </c>
      <c r="CY226" s="24">
        <f>'1'!KJ226</f>
        <v>0</v>
      </c>
      <c r="CZ226" s="24" t="str">
        <f>'1'!KL226</f>
        <v/>
      </c>
      <c r="DA226" s="24" t="str">
        <f>'1'!KM226</f>
        <v/>
      </c>
      <c r="DB226" s="236" t="str">
        <f t="shared" si="213"/>
        <v>#REF!</v>
      </c>
      <c r="DC226" s="36">
        <f>'1'!KZ226</f>
        <v>0</v>
      </c>
      <c r="DD226" s="36" t="str">
        <f>'1'!LB226</f>
        <v/>
      </c>
      <c r="DE226" s="36" t="str">
        <f>'1'!LC226</f>
        <v/>
      </c>
      <c r="DF226" s="233" t="str">
        <f t="shared" si="214"/>
        <v>#REF!</v>
      </c>
      <c r="DG226" s="24" t="str">
        <f t="shared" ref="DG226:DI226" si="902">#REF!</f>
        <v>#REF!</v>
      </c>
      <c r="DH226" s="24" t="str">
        <f t="shared" si="902"/>
        <v>#REF!</v>
      </c>
      <c r="DI226" s="24" t="str">
        <f t="shared" si="902"/>
        <v>#REF!</v>
      </c>
      <c r="DJ226" s="236" t="str">
        <f t="shared" si="216"/>
        <v>#REF!</v>
      </c>
      <c r="DK226" s="36" t="str">
        <f t="shared" ref="DK226:DM226" si="903">#REF!</f>
        <v>#REF!</v>
      </c>
      <c r="DL226" s="36" t="str">
        <f t="shared" si="903"/>
        <v>#REF!</v>
      </c>
      <c r="DM226" s="36" t="str">
        <f t="shared" si="903"/>
        <v>#REF!</v>
      </c>
      <c r="DN226" s="159" t="str">
        <f t="shared" si="218"/>
        <v>#REF!</v>
      </c>
      <c r="DO226" s="24" t="str">
        <f t="shared" ref="DO226:DQ226" si="904">#REF!</f>
        <v>#REF!</v>
      </c>
      <c r="DP226" s="24" t="str">
        <f t="shared" si="904"/>
        <v>#REF!</v>
      </c>
      <c r="DQ226" s="24" t="str">
        <f t="shared" si="904"/>
        <v>#REF!</v>
      </c>
      <c r="DR226" s="209" t="str">
        <f t="shared" si="220"/>
        <v>#REF!</v>
      </c>
      <c r="DS226" s="210" t="str">
        <f t="shared" si="13"/>
        <v>#REF!</v>
      </c>
      <c r="DT226" s="210" t="str">
        <f t="shared" ref="DT226:DU226" si="905">#REF!</f>
        <v>#REF!</v>
      </c>
      <c r="DU226" s="210" t="str">
        <f t="shared" si="905"/>
        <v>#REF!</v>
      </c>
    </row>
    <row r="227" ht="15.75" customHeight="1">
      <c r="A227" s="228">
        <f>'1'!A227</f>
        <v>46325</v>
      </c>
      <c r="B227" s="229" t="str">
        <f>'1'!B227</f>
        <v>金</v>
      </c>
      <c r="C227" s="232">
        <f>'1'!C227</f>
        <v>0</v>
      </c>
      <c r="D227" s="233">
        <f>'1'!G227</f>
        <v>1</v>
      </c>
      <c r="E227" s="27">
        <f>'1'!H227</f>
        <v>0</v>
      </c>
      <c r="F227" s="230" t="str">
        <f>'1'!J227</f>
        <v/>
      </c>
      <c r="G227" s="230" t="str">
        <f>'1'!K227</f>
        <v/>
      </c>
      <c r="H227" s="236">
        <f>'1'!W227</f>
        <v>1</v>
      </c>
      <c r="I227" s="39">
        <f>'1'!X227</f>
        <v>0</v>
      </c>
      <c r="J227" s="231" t="str">
        <f>'1'!Z227</f>
        <v/>
      </c>
      <c r="K227" s="231" t="str">
        <f>'1'!AA227</f>
        <v/>
      </c>
      <c r="L227" s="233">
        <f>'1'!AM227</f>
        <v>2</v>
      </c>
      <c r="M227" s="27">
        <f>'1'!AN227</f>
        <v>0</v>
      </c>
      <c r="N227" s="230" t="str">
        <f>'1'!AP227</f>
        <v/>
      </c>
      <c r="O227" s="230" t="str">
        <f>'1'!AQ227</f>
        <v/>
      </c>
      <c r="P227" s="236">
        <f>'1'!BC227</f>
        <v>4</v>
      </c>
      <c r="Q227" s="39">
        <f>'1'!BD227</f>
        <v>0</v>
      </c>
      <c r="R227" s="231" t="str">
        <f>'1'!BF227</f>
        <v/>
      </c>
      <c r="S227" s="231" t="str">
        <f>'1'!BG227</f>
        <v/>
      </c>
      <c r="T227" s="233">
        <f>'1'!BS227</f>
        <v>4</v>
      </c>
      <c r="U227" s="27">
        <f>'1'!BT227</f>
        <v>0</v>
      </c>
      <c r="V227" s="230" t="str">
        <f>'1'!BV227</f>
        <v/>
      </c>
      <c r="W227" s="230" t="str">
        <f>'1'!BW227</f>
        <v/>
      </c>
      <c r="X227" s="236">
        <f>'1'!CI227</f>
        <v>2</v>
      </c>
      <c r="Y227" s="39">
        <f>'1'!CJ227</f>
        <v>0</v>
      </c>
      <c r="Z227" s="231" t="str">
        <f>'1'!CL227</f>
        <v/>
      </c>
      <c r="AA227" s="231" t="str">
        <f>'1'!CM227</f>
        <v/>
      </c>
      <c r="AB227" s="233">
        <f>'1'!CY227</f>
        <v>2</v>
      </c>
      <c r="AC227" s="27">
        <f>'1'!CZ227</f>
        <v>0</v>
      </c>
      <c r="AD227" s="226" t="str">
        <f>'1'!DB227</f>
        <v/>
      </c>
      <c r="AE227" s="230" t="str">
        <f>'1'!DC227</f>
        <v/>
      </c>
      <c r="AF227" s="236">
        <f>'1'!DO227</f>
        <v>2</v>
      </c>
      <c r="AG227" s="39">
        <f>'1'!DP227</f>
        <v>0</v>
      </c>
      <c r="AH227" s="231" t="str">
        <f>'1'!DR227</f>
        <v/>
      </c>
      <c r="AI227" s="231" t="str">
        <f>'1'!DS227</f>
        <v/>
      </c>
      <c r="AJ227" s="233">
        <f>'1'!EE227</f>
        <v>5</v>
      </c>
      <c r="AK227" s="27">
        <f>'1'!EF227</f>
        <v>0</v>
      </c>
      <c r="AL227" s="230" t="str">
        <f>'1'!EH227</f>
        <v/>
      </c>
      <c r="AM227" s="230" t="str">
        <f>'1'!EI227</f>
        <v/>
      </c>
      <c r="AN227" s="236">
        <f>'1'!EU227</f>
        <v>19</v>
      </c>
      <c r="AO227" s="39">
        <f>'1'!EV227</f>
        <v>0</v>
      </c>
      <c r="AP227" s="231" t="str">
        <f>'1'!EX227</f>
        <v/>
      </c>
      <c r="AQ227" s="231" t="str">
        <f>'1'!EY227</f>
        <v/>
      </c>
      <c r="AR227" s="233">
        <f>'1'!FK227</f>
        <v>4</v>
      </c>
      <c r="AS227" s="27">
        <f>'1'!FL227</f>
        <v>0</v>
      </c>
      <c r="AT227" s="230" t="str">
        <f>'1'!FN227</f>
        <v/>
      </c>
      <c r="AU227" s="230" t="str">
        <f>'1'!FO227</f>
        <v/>
      </c>
      <c r="AV227" s="236">
        <f>'1'!GA227</f>
        <v>2</v>
      </c>
      <c r="AW227" s="39">
        <f>'1'!GB227</f>
        <v>0</v>
      </c>
      <c r="AX227" s="231" t="str">
        <f>'1'!GD227</f>
        <v/>
      </c>
      <c r="AY227" s="231" t="str">
        <f>'1'!GE227</f>
        <v/>
      </c>
      <c r="AZ227" s="233">
        <f>'1'!GQ227</f>
        <v>3</v>
      </c>
      <c r="BA227" s="27">
        <f>'1'!GR227</f>
        <v>0</v>
      </c>
      <c r="BB227" s="230" t="str">
        <f>'1'!GT227</f>
        <v/>
      </c>
      <c r="BC227" s="230" t="str">
        <f>'1'!GU227</f>
        <v/>
      </c>
      <c r="BD227" s="236">
        <f>'1'!HG227</f>
        <v>5</v>
      </c>
      <c r="BE227" s="39">
        <f>'1'!HH227</f>
        <v>0</v>
      </c>
      <c r="BF227" s="231" t="str">
        <f>'1'!HJ227</f>
        <v/>
      </c>
      <c r="BG227" s="231" t="str">
        <f>'1'!HK227</f>
        <v/>
      </c>
      <c r="BH227" s="233" t="str">
        <f>'1'!HW227</f>
        <v/>
      </c>
      <c r="BI227" s="27">
        <f>'1'!HX227</f>
        <v>0</v>
      </c>
      <c r="BJ227" s="230" t="str">
        <f>'1'!HZ227</f>
        <v/>
      </c>
      <c r="BK227" s="230" t="str">
        <f>'1'!IA227</f>
        <v/>
      </c>
      <c r="BL227" s="236" t="str">
        <f>'1'!IM227</f>
        <v/>
      </c>
      <c r="BM227" s="39">
        <f>'1'!IN227</f>
        <v>0</v>
      </c>
      <c r="BN227" s="231" t="str">
        <f>'1'!IP227</f>
        <v/>
      </c>
      <c r="BO227" s="231" t="str">
        <f>'1'!IQ227</f>
        <v/>
      </c>
      <c r="BP227" s="233" t="str">
        <f>'1'!JC227</f>
        <v/>
      </c>
      <c r="BQ227" s="27">
        <f>'1'!JD227</f>
        <v>0</v>
      </c>
      <c r="BR227" s="230" t="str">
        <f>'1'!JF227</f>
        <v/>
      </c>
      <c r="BS227" s="230" t="str">
        <f>'1'!JG227</f>
        <v/>
      </c>
      <c r="BT227" s="236" t="str">
        <f>'1'!JS227</f>
        <v/>
      </c>
      <c r="BU227" s="39">
        <f>'1'!JT227</f>
        <v>0</v>
      </c>
      <c r="BV227" s="231" t="str">
        <f>'1'!JV227</f>
        <v/>
      </c>
      <c r="BW227" s="231" t="str">
        <f>'1'!JW227</f>
        <v/>
      </c>
      <c r="BX227" s="233" t="str">
        <f>'1'!KI227</f>
        <v/>
      </c>
      <c r="BY227" s="27">
        <f>'1'!KJ227</f>
        <v>0</v>
      </c>
      <c r="BZ227" s="230" t="str">
        <f>'1'!KL227</f>
        <v/>
      </c>
      <c r="CA227" s="230" t="str">
        <f>'1'!KM227</f>
        <v/>
      </c>
      <c r="CB227" s="236" t="str">
        <f>'1'!KY227</f>
        <v/>
      </c>
      <c r="CC227" s="39">
        <f>'1'!KZ227</f>
        <v>0</v>
      </c>
      <c r="CD227" s="231" t="str">
        <f>'1'!LB227</f>
        <v/>
      </c>
      <c r="CE227" s="231" t="str">
        <f>'1'!LC227</f>
        <v/>
      </c>
      <c r="CF227" s="231"/>
      <c r="CG227" s="231"/>
      <c r="CH227" s="233" t="str">
        <f t="shared" si="208"/>
        <v/>
      </c>
      <c r="CI227" s="24">
        <f>'1'!HX227</f>
        <v>0</v>
      </c>
      <c r="CJ227" s="24" t="str">
        <f>'1'!HZ227</f>
        <v/>
      </c>
      <c r="CK227" s="24" t="str">
        <f>'1'!IA227</f>
        <v/>
      </c>
      <c r="CL227" s="236" t="str">
        <f t="shared" si="209"/>
        <v/>
      </c>
      <c r="CM227" s="36">
        <f>'1'!IN227</f>
        <v>0</v>
      </c>
      <c r="CN227" s="36" t="str">
        <f>'1'!IP227</f>
        <v/>
      </c>
      <c r="CO227" s="36" t="str">
        <f>'1'!IQ227</f>
        <v/>
      </c>
      <c r="CP227" s="233" t="str">
        <f t="shared" si="210"/>
        <v/>
      </c>
      <c r="CQ227" s="24">
        <f>'1'!JD227</f>
        <v>0</v>
      </c>
      <c r="CR227" s="24" t="str">
        <f>'1'!JF227</f>
        <v/>
      </c>
      <c r="CS227" s="24" t="str">
        <f>'1'!JG227</f>
        <v/>
      </c>
      <c r="CT227" s="236" t="str">
        <f t="shared" si="211"/>
        <v/>
      </c>
      <c r="CU227" s="36">
        <f>'1'!JT227</f>
        <v>0</v>
      </c>
      <c r="CV227" s="36" t="str">
        <f>'1'!JV227</f>
        <v/>
      </c>
      <c r="CW227" s="36" t="str">
        <f>'1'!JW227</f>
        <v/>
      </c>
      <c r="CX227" s="233" t="str">
        <f t="shared" si="212"/>
        <v>#REF!</v>
      </c>
      <c r="CY227" s="24">
        <f>'1'!KJ227</f>
        <v>0</v>
      </c>
      <c r="CZ227" s="24" t="str">
        <f>'1'!KL227</f>
        <v/>
      </c>
      <c r="DA227" s="24" t="str">
        <f>'1'!KM227</f>
        <v/>
      </c>
      <c r="DB227" s="236" t="str">
        <f t="shared" si="213"/>
        <v>#REF!</v>
      </c>
      <c r="DC227" s="36">
        <f>'1'!KZ227</f>
        <v>0</v>
      </c>
      <c r="DD227" s="36" t="str">
        <f>'1'!LB227</f>
        <v/>
      </c>
      <c r="DE227" s="36" t="str">
        <f>'1'!LC227</f>
        <v/>
      </c>
      <c r="DF227" s="233" t="str">
        <f t="shared" si="214"/>
        <v>#REF!</v>
      </c>
      <c r="DG227" s="24" t="str">
        <f t="shared" ref="DG227:DI227" si="906">#REF!</f>
        <v>#REF!</v>
      </c>
      <c r="DH227" s="24" t="str">
        <f t="shared" si="906"/>
        <v>#REF!</v>
      </c>
      <c r="DI227" s="24" t="str">
        <f t="shared" si="906"/>
        <v>#REF!</v>
      </c>
      <c r="DJ227" s="236" t="str">
        <f t="shared" si="216"/>
        <v>#REF!</v>
      </c>
      <c r="DK227" s="36" t="str">
        <f t="shared" ref="DK227:DM227" si="907">#REF!</f>
        <v>#REF!</v>
      </c>
      <c r="DL227" s="36" t="str">
        <f t="shared" si="907"/>
        <v>#REF!</v>
      </c>
      <c r="DM227" s="36" t="str">
        <f t="shared" si="907"/>
        <v>#REF!</v>
      </c>
      <c r="DN227" s="159" t="str">
        <f t="shared" si="218"/>
        <v>#REF!</v>
      </c>
      <c r="DO227" s="24" t="str">
        <f t="shared" ref="DO227:DQ227" si="908">#REF!</f>
        <v>#REF!</v>
      </c>
      <c r="DP227" s="24" t="str">
        <f t="shared" si="908"/>
        <v>#REF!</v>
      </c>
      <c r="DQ227" s="24" t="str">
        <f t="shared" si="908"/>
        <v>#REF!</v>
      </c>
      <c r="DR227" s="209" t="str">
        <f t="shared" si="220"/>
        <v>#REF!</v>
      </c>
      <c r="DS227" s="210" t="str">
        <f t="shared" si="13"/>
        <v>#REF!</v>
      </c>
      <c r="DT227" s="210" t="str">
        <f t="shared" ref="DT227:DU227" si="909">#REF!</f>
        <v>#REF!</v>
      </c>
      <c r="DU227" s="210" t="str">
        <f t="shared" si="909"/>
        <v>#REF!</v>
      </c>
    </row>
    <row r="228" ht="15.75" customHeight="1">
      <c r="A228" s="228">
        <f>'1'!A228</f>
        <v>46326</v>
      </c>
      <c r="B228" s="229" t="str">
        <f>'1'!B228</f>
        <v>土</v>
      </c>
      <c r="C228" s="232">
        <f>'1'!C228</f>
        <v>0</v>
      </c>
      <c r="D228" s="233">
        <f>'1'!G228</f>
        <v>1</v>
      </c>
      <c r="E228" s="27">
        <f>'1'!H228</f>
        <v>0</v>
      </c>
      <c r="F228" s="230" t="str">
        <f>'1'!J228</f>
        <v/>
      </c>
      <c r="G228" s="230" t="str">
        <f>'1'!K228</f>
        <v/>
      </c>
      <c r="H228" s="236">
        <f>'1'!W228</f>
        <v>1</v>
      </c>
      <c r="I228" s="39">
        <f>'1'!X228</f>
        <v>0</v>
      </c>
      <c r="J228" s="231" t="str">
        <f>'1'!Z228</f>
        <v/>
      </c>
      <c r="K228" s="231" t="str">
        <f>'1'!AA228</f>
        <v/>
      </c>
      <c r="L228" s="233">
        <f>'1'!AM228</f>
        <v>2</v>
      </c>
      <c r="M228" s="27">
        <f>'1'!AN228</f>
        <v>0</v>
      </c>
      <c r="N228" s="230" t="str">
        <f>'1'!AP228</f>
        <v/>
      </c>
      <c r="O228" s="230" t="str">
        <f>'1'!AQ228</f>
        <v/>
      </c>
      <c r="P228" s="236">
        <f>'1'!BC228</f>
        <v>4</v>
      </c>
      <c r="Q228" s="39">
        <f>'1'!BD228</f>
        <v>0</v>
      </c>
      <c r="R228" s="231" t="str">
        <f>'1'!BF228</f>
        <v/>
      </c>
      <c r="S228" s="231" t="str">
        <f>'1'!BG228</f>
        <v/>
      </c>
      <c r="T228" s="233">
        <f>'1'!BS228</f>
        <v>4</v>
      </c>
      <c r="U228" s="27">
        <f>'1'!BT228</f>
        <v>0</v>
      </c>
      <c r="V228" s="230" t="str">
        <f>'1'!BV228</f>
        <v/>
      </c>
      <c r="W228" s="230" t="str">
        <f>'1'!BW228</f>
        <v/>
      </c>
      <c r="X228" s="236">
        <f>'1'!CI228</f>
        <v>2</v>
      </c>
      <c r="Y228" s="39">
        <f>'1'!CJ228</f>
        <v>0</v>
      </c>
      <c r="Z228" s="231" t="str">
        <f>'1'!CL228</f>
        <v/>
      </c>
      <c r="AA228" s="231" t="str">
        <f>'1'!CM228</f>
        <v/>
      </c>
      <c r="AB228" s="233">
        <f>'1'!CY228</f>
        <v>2</v>
      </c>
      <c r="AC228" s="27">
        <f>'1'!CZ228</f>
        <v>0</v>
      </c>
      <c r="AD228" s="226" t="str">
        <f>'1'!DB228</f>
        <v/>
      </c>
      <c r="AE228" s="230" t="str">
        <f>'1'!DC228</f>
        <v/>
      </c>
      <c r="AF228" s="236">
        <f>'1'!DO228</f>
        <v>2</v>
      </c>
      <c r="AG228" s="39">
        <f>'1'!DP228</f>
        <v>0</v>
      </c>
      <c r="AH228" s="231" t="str">
        <f>'1'!DR228</f>
        <v/>
      </c>
      <c r="AI228" s="231" t="str">
        <f>'1'!DS228</f>
        <v/>
      </c>
      <c r="AJ228" s="233">
        <f>'1'!EE228</f>
        <v>5</v>
      </c>
      <c r="AK228" s="27">
        <f>'1'!EF228</f>
        <v>0</v>
      </c>
      <c r="AL228" s="230" t="str">
        <f>'1'!EH228</f>
        <v/>
      </c>
      <c r="AM228" s="230" t="str">
        <f>'1'!EI228</f>
        <v/>
      </c>
      <c r="AN228" s="236">
        <f>'1'!EU228</f>
        <v>19</v>
      </c>
      <c r="AO228" s="39">
        <f>'1'!EV228</f>
        <v>0</v>
      </c>
      <c r="AP228" s="231" t="str">
        <f>'1'!EX228</f>
        <v/>
      </c>
      <c r="AQ228" s="231" t="str">
        <f>'1'!EY228</f>
        <v/>
      </c>
      <c r="AR228" s="233">
        <f>'1'!FK228</f>
        <v>4</v>
      </c>
      <c r="AS228" s="27">
        <f>'1'!FL228</f>
        <v>0</v>
      </c>
      <c r="AT228" s="230" t="str">
        <f>'1'!FN228</f>
        <v/>
      </c>
      <c r="AU228" s="230" t="str">
        <f>'1'!FO228</f>
        <v/>
      </c>
      <c r="AV228" s="236">
        <f>'1'!GA228</f>
        <v>2</v>
      </c>
      <c r="AW228" s="39">
        <f>'1'!GB228</f>
        <v>0</v>
      </c>
      <c r="AX228" s="231" t="str">
        <f>'1'!GD228</f>
        <v/>
      </c>
      <c r="AY228" s="231" t="str">
        <f>'1'!GE228</f>
        <v/>
      </c>
      <c r="AZ228" s="233">
        <f>'1'!GQ228</f>
        <v>3</v>
      </c>
      <c r="BA228" s="27">
        <f>'1'!GR228</f>
        <v>0</v>
      </c>
      <c r="BB228" s="230" t="str">
        <f>'1'!GT228</f>
        <v/>
      </c>
      <c r="BC228" s="230" t="str">
        <f>'1'!GU228</f>
        <v/>
      </c>
      <c r="BD228" s="236">
        <f>'1'!HG228</f>
        <v>5</v>
      </c>
      <c r="BE228" s="39">
        <f>'1'!HH228</f>
        <v>0</v>
      </c>
      <c r="BF228" s="231" t="str">
        <f>'1'!HJ228</f>
        <v/>
      </c>
      <c r="BG228" s="231" t="str">
        <f>'1'!HK228</f>
        <v/>
      </c>
      <c r="BH228" s="233" t="str">
        <f>'1'!HW228</f>
        <v/>
      </c>
      <c r="BI228" s="27">
        <f>'1'!HX228</f>
        <v>0</v>
      </c>
      <c r="BJ228" s="230" t="str">
        <f>'1'!HZ228</f>
        <v/>
      </c>
      <c r="BK228" s="230" t="str">
        <f>'1'!IA228</f>
        <v/>
      </c>
      <c r="BL228" s="236" t="str">
        <f>'1'!IM228</f>
        <v/>
      </c>
      <c r="BM228" s="39">
        <f>'1'!IN228</f>
        <v>0</v>
      </c>
      <c r="BN228" s="231" t="str">
        <f>'1'!IP228</f>
        <v/>
      </c>
      <c r="BO228" s="231" t="str">
        <f>'1'!IQ228</f>
        <v/>
      </c>
      <c r="BP228" s="233" t="str">
        <f>'1'!JC228</f>
        <v/>
      </c>
      <c r="BQ228" s="27">
        <f>'1'!JD228</f>
        <v>0</v>
      </c>
      <c r="BR228" s="230" t="str">
        <f>'1'!JF228</f>
        <v/>
      </c>
      <c r="BS228" s="230" t="str">
        <f>'1'!JG228</f>
        <v/>
      </c>
      <c r="BT228" s="236" t="str">
        <f>'1'!JS228</f>
        <v/>
      </c>
      <c r="BU228" s="39">
        <f>'1'!JT228</f>
        <v>0</v>
      </c>
      <c r="BV228" s="231" t="str">
        <f>'1'!JV228</f>
        <v/>
      </c>
      <c r="BW228" s="231" t="str">
        <f>'1'!JW228</f>
        <v/>
      </c>
      <c r="BX228" s="233" t="str">
        <f>'1'!KI228</f>
        <v/>
      </c>
      <c r="BY228" s="27">
        <f>'1'!KJ228</f>
        <v>0</v>
      </c>
      <c r="BZ228" s="230" t="str">
        <f>'1'!KL228</f>
        <v/>
      </c>
      <c r="CA228" s="230" t="str">
        <f>'1'!KM228</f>
        <v/>
      </c>
      <c r="CB228" s="236" t="str">
        <f>'1'!KY228</f>
        <v/>
      </c>
      <c r="CC228" s="39">
        <f>'1'!KZ228</f>
        <v>0</v>
      </c>
      <c r="CD228" s="231" t="str">
        <f>'1'!LB228</f>
        <v/>
      </c>
      <c r="CE228" s="231" t="str">
        <f>'1'!LC228</f>
        <v/>
      </c>
      <c r="CF228" s="231"/>
      <c r="CG228" s="231"/>
      <c r="CH228" s="233" t="str">
        <f t="shared" si="208"/>
        <v/>
      </c>
      <c r="CI228" s="24">
        <f>'1'!HX228</f>
        <v>0</v>
      </c>
      <c r="CJ228" s="24" t="str">
        <f>'1'!HZ228</f>
        <v/>
      </c>
      <c r="CK228" s="24" t="str">
        <f>'1'!IA228</f>
        <v/>
      </c>
      <c r="CL228" s="236" t="str">
        <f t="shared" si="209"/>
        <v/>
      </c>
      <c r="CM228" s="36">
        <f>'1'!IN228</f>
        <v>0</v>
      </c>
      <c r="CN228" s="36" t="str">
        <f>'1'!IP228</f>
        <v/>
      </c>
      <c r="CO228" s="36" t="str">
        <f>'1'!IQ228</f>
        <v/>
      </c>
      <c r="CP228" s="233" t="str">
        <f t="shared" si="210"/>
        <v/>
      </c>
      <c r="CQ228" s="24">
        <f>'1'!JD228</f>
        <v>0</v>
      </c>
      <c r="CR228" s="24" t="str">
        <f>'1'!JF228</f>
        <v/>
      </c>
      <c r="CS228" s="24" t="str">
        <f>'1'!JG228</f>
        <v/>
      </c>
      <c r="CT228" s="236" t="str">
        <f t="shared" si="211"/>
        <v/>
      </c>
      <c r="CU228" s="36">
        <f>'1'!JT228</f>
        <v>0</v>
      </c>
      <c r="CV228" s="36" t="str">
        <f>'1'!JV228</f>
        <v/>
      </c>
      <c r="CW228" s="36" t="str">
        <f>'1'!JW228</f>
        <v/>
      </c>
      <c r="CX228" s="233" t="str">
        <f t="shared" si="212"/>
        <v>#REF!</v>
      </c>
      <c r="CY228" s="24">
        <f>'1'!KJ228</f>
        <v>0</v>
      </c>
      <c r="CZ228" s="24" t="str">
        <f>'1'!KL228</f>
        <v/>
      </c>
      <c r="DA228" s="24" t="str">
        <f>'1'!KM228</f>
        <v/>
      </c>
      <c r="DB228" s="236" t="str">
        <f t="shared" si="213"/>
        <v>#REF!</v>
      </c>
      <c r="DC228" s="36">
        <f>'1'!KZ228</f>
        <v>0</v>
      </c>
      <c r="DD228" s="36" t="str">
        <f>'1'!LB228</f>
        <v/>
      </c>
      <c r="DE228" s="36" t="str">
        <f>'1'!LC228</f>
        <v/>
      </c>
      <c r="DF228" s="233" t="str">
        <f t="shared" si="214"/>
        <v>#REF!</v>
      </c>
      <c r="DG228" s="24" t="str">
        <f t="shared" ref="DG228:DI228" si="910">#REF!</f>
        <v>#REF!</v>
      </c>
      <c r="DH228" s="24" t="str">
        <f t="shared" si="910"/>
        <v>#REF!</v>
      </c>
      <c r="DI228" s="24" t="str">
        <f t="shared" si="910"/>
        <v>#REF!</v>
      </c>
      <c r="DJ228" s="236" t="str">
        <f t="shared" si="216"/>
        <v>#REF!</v>
      </c>
      <c r="DK228" s="36" t="str">
        <f t="shared" ref="DK228:DM228" si="911">#REF!</f>
        <v>#REF!</v>
      </c>
      <c r="DL228" s="36" t="str">
        <f t="shared" si="911"/>
        <v>#REF!</v>
      </c>
      <c r="DM228" s="36" t="str">
        <f t="shared" si="911"/>
        <v>#REF!</v>
      </c>
      <c r="DN228" s="159" t="str">
        <f t="shared" si="218"/>
        <v>#REF!</v>
      </c>
      <c r="DO228" s="24" t="str">
        <f t="shared" ref="DO228:DQ228" si="912">#REF!</f>
        <v>#REF!</v>
      </c>
      <c r="DP228" s="24" t="str">
        <f t="shared" si="912"/>
        <v>#REF!</v>
      </c>
      <c r="DQ228" s="24" t="str">
        <f t="shared" si="912"/>
        <v>#REF!</v>
      </c>
      <c r="DR228" s="209" t="str">
        <f t="shared" si="220"/>
        <v>#REF!</v>
      </c>
      <c r="DS228" s="210" t="str">
        <f t="shared" si="13"/>
        <v>#REF!</v>
      </c>
      <c r="DT228" s="210" t="str">
        <f t="shared" ref="DT228:DU228" si="913">#REF!</f>
        <v>#REF!</v>
      </c>
      <c r="DU228" s="210" t="str">
        <f t="shared" si="913"/>
        <v>#REF!</v>
      </c>
    </row>
    <row r="229" ht="15.75" customHeight="1">
      <c r="A229" s="250" t="str">
        <f>'1'!A229</f>
        <v/>
      </c>
      <c r="B229" s="251" t="str">
        <f>'1'!B229</f>
        <v/>
      </c>
      <c r="C229" s="252">
        <f>'1'!C229</f>
        <v>0</v>
      </c>
      <c r="D229" s="253">
        <f>'1'!G229</f>
        <v>1</v>
      </c>
      <c r="E229" s="254">
        <f>'1'!H229</f>
        <v>0</v>
      </c>
      <c r="F229" s="255" t="str">
        <f>'1'!J229</f>
        <v/>
      </c>
      <c r="G229" s="256">
        <f>'1'!K229</f>
        <v>0</v>
      </c>
      <c r="H229" s="253">
        <f>'1'!W229</f>
        <v>1</v>
      </c>
      <c r="I229" s="254">
        <f>'1'!X229</f>
        <v>0</v>
      </c>
      <c r="J229" s="255" t="str">
        <f>'1'!Z229</f>
        <v/>
      </c>
      <c r="K229" s="256">
        <f>'1'!AA229</f>
        <v>0</v>
      </c>
      <c r="L229" s="253">
        <f>'1'!AM229</f>
        <v>2</v>
      </c>
      <c r="M229" s="254">
        <f>'1'!AN229</f>
        <v>0</v>
      </c>
      <c r="N229" s="255" t="str">
        <f>'1'!AP229</f>
        <v/>
      </c>
      <c r="O229" s="256">
        <f>'1'!AQ229</f>
        <v>0</v>
      </c>
      <c r="P229" s="253">
        <f>'1'!BC229</f>
        <v>4</v>
      </c>
      <c r="Q229" s="254">
        <f>'1'!BD229</f>
        <v>0</v>
      </c>
      <c r="R229" s="255" t="str">
        <f>'1'!BF229</f>
        <v/>
      </c>
      <c r="S229" s="256">
        <f>'1'!BG229</f>
        <v>0</v>
      </c>
      <c r="T229" s="253">
        <f>'1'!BS229</f>
        <v>4</v>
      </c>
      <c r="U229" s="254">
        <f>'1'!BT229</f>
        <v>0</v>
      </c>
      <c r="V229" s="255" t="str">
        <f>'1'!BV229</f>
        <v/>
      </c>
      <c r="W229" s="256">
        <f>'1'!BW229</f>
        <v>0</v>
      </c>
      <c r="X229" s="253">
        <f>'1'!CI229</f>
        <v>2</v>
      </c>
      <c r="Y229" s="254">
        <f>'1'!CJ229</f>
        <v>0</v>
      </c>
      <c r="Z229" s="255" t="str">
        <f>'1'!CL229</f>
        <v/>
      </c>
      <c r="AA229" s="256">
        <f>'1'!CM229</f>
        <v>0</v>
      </c>
      <c r="AB229" s="253">
        <f>'1'!CY229</f>
        <v>2</v>
      </c>
      <c r="AC229" s="254">
        <f>'1'!CZ229</f>
        <v>0</v>
      </c>
      <c r="AD229" s="257" t="str">
        <f>'1'!DB229</f>
        <v/>
      </c>
      <c r="AE229" s="256">
        <f>'1'!DC229</f>
        <v>0</v>
      </c>
      <c r="AF229" s="253">
        <f>'1'!DO229</f>
        <v>2</v>
      </c>
      <c r="AG229" s="254">
        <f>'1'!DP229</f>
        <v>0</v>
      </c>
      <c r="AH229" s="255" t="str">
        <f>'1'!DR229</f>
        <v/>
      </c>
      <c r="AI229" s="256">
        <f>'1'!DS229</f>
        <v>0</v>
      </c>
      <c r="AJ229" s="253">
        <f>'1'!EE229</f>
        <v>5</v>
      </c>
      <c r="AK229" s="254">
        <f>'1'!EF229</f>
        <v>0</v>
      </c>
      <c r="AL229" s="255" t="str">
        <f>'1'!EH229</f>
        <v/>
      </c>
      <c r="AM229" s="256">
        <f>'1'!EI229</f>
        <v>0</v>
      </c>
      <c r="AN229" s="253">
        <f>'1'!EU229</f>
        <v>19</v>
      </c>
      <c r="AO229" s="254">
        <f>'1'!EV229</f>
        <v>0</v>
      </c>
      <c r="AP229" s="255" t="str">
        <f>'1'!EX229</f>
        <v/>
      </c>
      <c r="AQ229" s="256">
        <f>'1'!EY229</f>
        <v>0</v>
      </c>
      <c r="AR229" s="253">
        <f>'1'!FK229</f>
        <v>4</v>
      </c>
      <c r="AS229" s="254">
        <f>'1'!FL229</f>
        <v>0</v>
      </c>
      <c r="AT229" s="255" t="str">
        <f>'1'!FN229</f>
        <v/>
      </c>
      <c r="AU229" s="256">
        <f>'1'!FO229</f>
        <v>0</v>
      </c>
      <c r="AV229" s="253">
        <f>'1'!GA229</f>
        <v>2</v>
      </c>
      <c r="AW229" s="254">
        <f>'1'!GB229</f>
        <v>0</v>
      </c>
      <c r="AX229" s="255" t="str">
        <f>'1'!GD229</f>
        <v/>
      </c>
      <c r="AY229" s="256">
        <f>'1'!GE229</f>
        <v>0</v>
      </c>
      <c r="AZ229" s="253">
        <f>'1'!GQ229</f>
        <v>3</v>
      </c>
      <c r="BA229" s="254">
        <f>'1'!GR229</f>
        <v>0</v>
      </c>
      <c r="BB229" s="255" t="str">
        <f>'1'!GT229</f>
        <v/>
      </c>
      <c r="BC229" s="256">
        <f>'1'!GU229</f>
        <v>0</v>
      </c>
      <c r="BD229" s="253">
        <f>'1'!HG229</f>
        <v>5</v>
      </c>
      <c r="BE229" s="254">
        <f>'1'!HH229</f>
        <v>0</v>
      </c>
      <c r="BF229" s="255" t="str">
        <f>'1'!HJ229</f>
        <v/>
      </c>
      <c r="BG229" s="256">
        <f>'1'!HK229</f>
        <v>0</v>
      </c>
      <c r="BH229" s="253" t="str">
        <f>'1'!HW229</f>
        <v/>
      </c>
      <c r="BI229" s="254">
        <f>'1'!HX229</f>
        <v>0</v>
      </c>
      <c r="BJ229" s="255" t="str">
        <f>'1'!HZ229</f>
        <v/>
      </c>
      <c r="BK229" s="256">
        <f>'1'!IA229</f>
        <v>0</v>
      </c>
      <c r="BL229" s="253" t="str">
        <f>'1'!IM229</f>
        <v/>
      </c>
      <c r="BM229" s="254">
        <f>'1'!IN229</f>
        <v>0</v>
      </c>
      <c r="BN229" s="255" t="str">
        <f>'1'!IP229</f>
        <v/>
      </c>
      <c r="BO229" s="256">
        <f>'1'!IQ229</f>
        <v>0</v>
      </c>
      <c r="BP229" s="253" t="str">
        <f>'1'!JC229</f>
        <v/>
      </c>
      <c r="BQ229" s="254">
        <f>'1'!JD229</f>
        <v>0</v>
      </c>
      <c r="BR229" s="255" t="str">
        <f>'1'!JF229</f>
        <v/>
      </c>
      <c r="BS229" s="256">
        <f>'1'!JG229</f>
        <v>0</v>
      </c>
      <c r="BT229" s="253" t="str">
        <f>'1'!JS229</f>
        <v/>
      </c>
      <c r="BU229" s="254">
        <f>'1'!JT229</f>
        <v>0</v>
      </c>
      <c r="BV229" s="255" t="str">
        <f>'1'!JV229</f>
        <v/>
      </c>
      <c r="BW229" s="256">
        <f>'1'!JW229</f>
        <v>0</v>
      </c>
      <c r="BX229" s="253" t="str">
        <f>'1'!KI229</f>
        <v/>
      </c>
      <c r="BY229" s="254">
        <f>'1'!KJ229</f>
        <v>0</v>
      </c>
      <c r="BZ229" s="255" t="str">
        <f>'1'!KL229</f>
        <v/>
      </c>
      <c r="CA229" s="256">
        <f>'1'!KM229</f>
        <v>0</v>
      </c>
      <c r="CB229" s="253" t="str">
        <f>'1'!KY229</f>
        <v/>
      </c>
      <c r="CC229" s="254">
        <f>'1'!KZ229</f>
        <v>0</v>
      </c>
      <c r="CD229" s="255" t="str">
        <f>'1'!LB229</f>
        <v/>
      </c>
      <c r="CE229" s="256">
        <f>'1'!LC229</f>
        <v>0</v>
      </c>
      <c r="CF229" s="256"/>
      <c r="CG229" s="256"/>
      <c r="CH229" s="253" t="str">
        <f t="shared" si="208"/>
        <v/>
      </c>
      <c r="CI229" s="259">
        <f>'1'!HX229</f>
        <v>0</v>
      </c>
      <c r="CJ229" s="259" t="str">
        <f>'1'!HZ229</f>
        <v/>
      </c>
      <c r="CK229" s="261">
        <f>'1'!IA229</f>
        <v>0</v>
      </c>
      <c r="CL229" s="253" t="str">
        <f t="shared" si="209"/>
        <v/>
      </c>
      <c r="CM229" s="259">
        <f>'1'!IN229</f>
        <v>0</v>
      </c>
      <c r="CN229" s="259" t="str">
        <f>'1'!IP229</f>
        <v/>
      </c>
      <c r="CO229" s="261">
        <f>'1'!IQ229</f>
        <v>0</v>
      </c>
      <c r="CP229" s="253" t="str">
        <f t="shared" si="210"/>
        <v/>
      </c>
      <c r="CQ229" s="259">
        <f>'1'!JD229</f>
        <v>0</v>
      </c>
      <c r="CR229" s="259" t="str">
        <f>'1'!JF229</f>
        <v/>
      </c>
      <c r="CS229" s="261">
        <f>'1'!JG229</f>
        <v>0</v>
      </c>
      <c r="CT229" s="253" t="str">
        <f t="shared" si="211"/>
        <v/>
      </c>
      <c r="CU229" s="259">
        <f>'1'!JT229</f>
        <v>0</v>
      </c>
      <c r="CV229" s="259" t="str">
        <f>'1'!JV229</f>
        <v/>
      </c>
      <c r="CW229" s="261">
        <f>'1'!JW229</f>
        <v>0</v>
      </c>
      <c r="CX229" s="253" t="str">
        <f t="shared" si="212"/>
        <v>#REF!</v>
      </c>
      <c r="CY229" s="259">
        <f>'1'!KJ229</f>
        <v>0</v>
      </c>
      <c r="CZ229" s="259" t="str">
        <f>'1'!KL229</f>
        <v/>
      </c>
      <c r="DA229" s="261">
        <f>'1'!KM229</f>
        <v>0</v>
      </c>
      <c r="DB229" s="253" t="str">
        <f t="shared" si="213"/>
        <v>#REF!</v>
      </c>
      <c r="DC229" s="259">
        <f>'1'!KZ229</f>
        <v>0</v>
      </c>
      <c r="DD229" s="259" t="str">
        <f>'1'!LB229</f>
        <v/>
      </c>
      <c r="DE229" s="261">
        <f>'1'!LC229</f>
        <v>0</v>
      </c>
      <c r="DF229" s="253" t="str">
        <f t="shared" si="214"/>
        <v>#REF!</v>
      </c>
      <c r="DG229" s="259" t="str">
        <f t="shared" ref="DG229:DI229" si="914">#REF!</f>
        <v>#REF!</v>
      </c>
      <c r="DH229" s="259" t="str">
        <f t="shared" si="914"/>
        <v>#REF!</v>
      </c>
      <c r="DI229" s="259" t="str">
        <f t="shared" si="914"/>
        <v>#REF!</v>
      </c>
      <c r="DJ229" s="253" t="str">
        <f t="shared" si="216"/>
        <v>#REF!</v>
      </c>
      <c r="DK229" s="259" t="str">
        <f t="shared" ref="DK229:DM229" si="915">#REF!</f>
        <v>#REF!</v>
      </c>
      <c r="DL229" s="259" t="str">
        <f t="shared" si="915"/>
        <v>#REF!</v>
      </c>
      <c r="DM229" s="259" t="str">
        <f t="shared" si="915"/>
        <v>#REF!</v>
      </c>
      <c r="DN229" s="139" t="str">
        <f t="shared" si="218"/>
        <v>#REF!</v>
      </c>
      <c r="DO229" s="259" t="str">
        <f t="shared" ref="DO229:DQ229" si="916">#REF!</f>
        <v>#REF!</v>
      </c>
      <c r="DP229" s="259" t="str">
        <f t="shared" si="916"/>
        <v>#REF!</v>
      </c>
      <c r="DQ229" s="259" t="str">
        <f t="shared" si="916"/>
        <v>#REF!</v>
      </c>
      <c r="DR229" s="139" t="str">
        <f t="shared" si="220"/>
        <v>#REF!</v>
      </c>
      <c r="DS229" s="259" t="str">
        <f t="shared" si="13"/>
        <v>#REF!</v>
      </c>
      <c r="DT229" s="259" t="str">
        <f t="shared" ref="DT229:DU229" si="917">#REF!</f>
        <v>#REF!</v>
      </c>
      <c r="DU229" s="259" t="str">
        <f t="shared" si="917"/>
        <v>#REF!</v>
      </c>
    </row>
    <row r="230" ht="15.75" customHeight="1">
      <c r="A230" s="228">
        <f>'1'!A230</f>
        <v>46327</v>
      </c>
      <c r="B230" s="229" t="str">
        <f>'1'!B230</f>
        <v>日</v>
      </c>
      <c r="C230" s="232">
        <f>'1'!C230</f>
        <v>0</v>
      </c>
      <c r="D230" s="233">
        <f>'1'!G230</f>
        <v>1</v>
      </c>
      <c r="E230" s="27">
        <f>'1'!H230</f>
        <v>0</v>
      </c>
      <c r="F230" s="230" t="str">
        <f>'1'!J230</f>
        <v/>
      </c>
      <c r="G230" s="230" t="str">
        <f>'1'!K230</f>
        <v/>
      </c>
      <c r="H230" s="236">
        <f>'1'!W230</f>
        <v>1</v>
      </c>
      <c r="I230" s="39">
        <f>'1'!X230</f>
        <v>0</v>
      </c>
      <c r="J230" s="231" t="str">
        <f>'1'!Z230</f>
        <v/>
      </c>
      <c r="K230" s="231" t="str">
        <f>'1'!AA230</f>
        <v/>
      </c>
      <c r="L230" s="233">
        <f>'1'!AM230</f>
        <v>2</v>
      </c>
      <c r="M230" s="27">
        <f>'1'!AN230</f>
        <v>0</v>
      </c>
      <c r="N230" s="230" t="str">
        <f>'1'!AP230</f>
        <v/>
      </c>
      <c r="O230" s="230" t="str">
        <f>'1'!AQ230</f>
        <v/>
      </c>
      <c r="P230" s="236">
        <f>'1'!BC230</f>
        <v>4</v>
      </c>
      <c r="Q230" s="39">
        <f>'1'!BD230</f>
        <v>0</v>
      </c>
      <c r="R230" s="231" t="str">
        <f>'1'!BF230</f>
        <v/>
      </c>
      <c r="S230" s="231" t="str">
        <f>'1'!BG230</f>
        <v/>
      </c>
      <c r="T230" s="233">
        <f>'1'!BS230</f>
        <v>4</v>
      </c>
      <c r="U230" s="27">
        <f>'1'!BT230</f>
        <v>0</v>
      </c>
      <c r="V230" s="230" t="str">
        <f>'1'!BV230</f>
        <v/>
      </c>
      <c r="W230" s="230" t="str">
        <f>'1'!BW230</f>
        <v/>
      </c>
      <c r="X230" s="236">
        <f>'1'!CI230</f>
        <v>2</v>
      </c>
      <c r="Y230" s="39">
        <f>'1'!CJ230</f>
        <v>0</v>
      </c>
      <c r="Z230" s="231" t="str">
        <f>'1'!CL230</f>
        <v/>
      </c>
      <c r="AA230" s="231" t="str">
        <f>'1'!CM230</f>
        <v/>
      </c>
      <c r="AB230" s="233">
        <f>'1'!CY230</f>
        <v>2</v>
      </c>
      <c r="AC230" s="27">
        <f>'1'!CZ230</f>
        <v>0</v>
      </c>
      <c r="AD230" s="226" t="str">
        <f>'1'!DB230</f>
        <v/>
      </c>
      <c r="AE230" s="230" t="str">
        <f>'1'!DC230</f>
        <v/>
      </c>
      <c r="AF230" s="236">
        <f>'1'!DO230</f>
        <v>2</v>
      </c>
      <c r="AG230" s="39">
        <f>'1'!DP230</f>
        <v>0</v>
      </c>
      <c r="AH230" s="231" t="str">
        <f>'1'!DR230</f>
        <v/>
      </c>
      <c r="AI230" s="231" t="str">
        <f>'1'!DS230</f>
        <v/>
      </c>
      <c r="AJ230" s="233">
        <f>'1'!EE230</f>
        <v>5</v>
      </c>
      <c r="AK230" s="27">
        <f>'1'!EF230</f>
        <v>0</v>
      </c>
      <c r="AL230" s="230" t="str">
        <f>'1'!EH230</f>
        <v/>
      </c>
      <c r="AM230" s="230" t="str">
        <f>'1'!EI230</f>
        <v/>
      </c>
      <c r="AN230" s="236">
        <f>'1'!EU230</f>
        <v>19</v>
      </c>
      <c r="AO230" s="39">
        <f>'1'!EV230</f>
        <v>0</v>
      </c>
      <c r="AP230" s="231" t="str">
        <f>'1'!EX230</f>
        <v/>
      </c>
      <c r="AQ230" s="231" t="str">
        <f>'1'!EY230</f>
        <v/>
      </c>
      <c r="AR230" s="233">
        <f>'1'!FK230</f>
        <v>4</v>
      </c>
      <c r="AS230" s="27">
        <f>'1'!FL230</f>
        <v>0</v>
      </c>
      <c r="AT230" s="230" t="str">
        <f>'1'!FN230</f>
        <v/>
      </c>
      <c r="AU230" s="230" t="str">
        <f>'1'!FO230</f>
        <v/>
      </c>
      <c r="AV230" s="236">
        <f>'1'!GA230</f>
        <v>2</v>
      </c>
      <c r="AW230" s="39">
        <f>'1'!GB230</f>
        <v>0</v>
      </c>
      <c r="AX230" s="231" t="str">
        <f>'1'!GD230</f>
        <v/>
      </c>
      <c r="AY230" s="231" t="str">
        <f>'1'!GE230</f>
        <v/>
      </c>
      <c r="AZ230" s="233">
        <f>'1'!GQ230</f>
        <v>3</v>
      </c>
      <c r="BA230" s="27">
        <f>'1'!GR230</f>
        <v>0</v>
      </c>
      <c r="BB230" s="230" t="str">
        <f>'1'!GT230</f>
        <v/>
      </c>
      <c r="BC230" s="230" t="str">
        <f>'1'!GU230</f>
        <v/>
      </c>
      <c r="BD230" s="236">
        <f>'1'!HG230</f>
        <v>5</v>
      </c>
      <c r="BE230" s="39">
        <f>'1'!HH230</f>
        <v>0</v>
      </c>
      <c r="BF230" s="231" t="str">
        <f>'1'!HJ230</f>
        <v/>
      </c>
      <c r="BG230" s="231" t="str">
        <f>'1'!HK230</f>
        <v/>
      </c>
      <c r="BH230" s="233" t="str">
        <f>'1'!HW230</f>
        <v/>
      </c>
      <c r="BI230" s="27">
        <f>'1'!HX230</f>
        <v>0</v>
      </c>
      <c r="BJ230" s="230" t="str">
        <f>'1'!HZ230</f>
        <v/>
      </c>
      <c r="BK230" s="230" t="str">
        <f>'1'!IA230</f>
        <v/>
      </c>
      <c r="BL230" s="236" t="str">
        <f>'1'!IM230</f>
        <v/>
      </c>
      <c r="BM230" s="39">
        <f>'1'!IN230</f>
        <v>0</v>
      </c>
      <c r="BN230" s="231" t="str">
        <f>'1'!IP230</f>
        <v/>
      </c>
      <c r="BO230" s="231" t="str">
        <f>'1'!IQ230</f>
        <v/>
      </c>
      <c r="BP230" s="233" t="str">
        <f>'1'!JC230</f>
        <v/>
      </c>
      <c r="BQ230" s="27">
        <f>'1'!JD230</f>
        <v>0</v>
      </c>
      <c r="BR230" s="230" t="str">
        <f>'1'!JF230</f>
        <v/>
      </c>
      <c r="BS230" s="230" t="str">
        <f>'1'!JG230</f>
        <v/>
      </c>
      <c r="BT230" s="236" t="str">
        <f>'1'!JS230</f>
        <v/>
      </c>
      <c r="BU230" s="39">
        <f>'1'!JT230</f>
        <v>0</v>
      </c>
      <c r="BV230" s="231" t="str">
        <f>'1'!JV230</f>
        <v/>
      </c>
      <c r="BW230" s="231" t="str">
        <f>'1'!JW230</f>
        <v/>
      </c>
      <c r="BX230" s="233" t="str">
        <f>'1'!KI230</f>
        <v/>
      </c>
      <c r="BY230" s="27">
        <f>'1'!KJ230</f>
        <v>0</v>
      </c>
      <c r="BZ230" s="230" t="str">
        <f>'1'!KL230</f>
        <v/>
      </c>
      <c r="CA230" s="230" t="str">
        <f>'1'!KM230</f>
        <v/>
      </c>
      <c r="CB230" s="236" t="str">
        <f>'1'!KY230</f>
        <v/>
      </c>
      <c r="CC230" s="39">
        <f>'1'!KZ230</f>
        <v>0</v>
      </c>
      <c r="CD230" s="231" t="str">
        <f>'1'!LB230</f>
        <v/>
      </c>
      <c r="CE230" s="231" t="str">
        <f>'1'!LC230</f>
        <v/>
      </c>
      <c r="CF230" s="231"/>
      <c r="CG230" s="231"/>
      <c r="CH230" s="233" t="str">
        <f t="shared" si="208"/>
        <v/>
      </c>
      <c r="CI230" s="24">
        <f>'1'!HX230</f>
        <v>0</v>
      </c>
      <c r="CJ230" s="24" t="str">
        <f>'1'!HZ230</f>
        <v/>
      </c>
      <c r="CK230" s="24" t="str">
        <f>'1'!IA230</f>
        <v/>
      </c>
      <c r="CL230" s="236" t="str">
        <f t="shared" si="209"/>
        <v/>
      </c>
      <c r="CM230" s="36">
        <f>'1'!IN230</f>
        <v>0</v>
      </c>
      <c r="CN230" s="36" t="str">
        <f>'1'!IP230</f>
        <v/>
      </c>
      <c r="CO230" s="36" t="str">
        <f>'1'!IQ230</f>
        <v/>
      </c>
      <c r="CP230" s="233" t="str">
        <f t="shared" si="210"/>
        <v/>
      </c>
      <c r="CQ230" s="24">
        <f>'1'!JD230</f>
        <v>0</v>
      </c>
      <c r="CR230" s="24" t="str">
        <f>'1'!JF230</f>
        <v/>
      </c>
      <c r="CS230" s="24" t="str">
        <f>'1'!JG230</f>
        <v/>
      </c>
      <c r="CT230" s="236" t="str">
        <f t="shared" si="211"/>
        <v/>
      </c>
      <c r="CU230" s="36">
        <f>'1'!JT230</f>
        <v>0</v>
      </c>
      <c r="CV230" s="36" t="str">
        <f>'1'!JV230</f>
        <v/>
      </c>
      <c r="CW230" s="36" t="str">
        <f>'1'!JW230</f>
        <v/>
      </c>
      <c r="CX230" s="233" t="str">
        <f t="shared" si="212"/>
        <v>#REF!</v>
      </c>
      <c r="CY230" s="24">
        <f>'1'!KJ230</f>
        <v>0</v>
      </c>
      <c r="CZ230" s="24" t="str">
        <f>'1'!KL230</f>
        <v/>
      </c>
      <c r="DA230" s="24" t="str">
        <f>'1'!KM230</f>
        <v/>
      </c>
      <c r="DB230" s="236" t="str">
        <f t="shared" si="213"/>
        <v>#REF!</v>
      </c>
      <c r="DC230" s="36">
        <f>'1'!KZ230</f>
        <v>0</v>
      </c>
      <c r="DD230" s="36" t="str">
        <f>'1'!LB230</f>
        <v/>
      </c>
      <c r="DE230" s="36" t="str">
        <f>'1'!LC230</f>
        <v/>
      </c>
      <c r="DF230" s="233" t="str">
        <f t="shared" si="214"/>
        <v>#REF!</v>
      </c>
      <c r="DG230" s="24" t="str">
        <f t="shared" ref="DG230:DI230" si="918">#REF!</f>
        <v>#REF!</v>
      </c>
      <c r="DH230" s="24" t="str">
        <f t="shared" si="918"/>
        <v>#REF!</v>
      </c>
      <c r="DI230" s="24" t="str">
        <f t="shared" si="918"/>
        <v>#REF!</v>
      </c>
      <c r="DJ230" s="236" t="str">
        <f t="shared" si="216"/>
        <v>#REF!</v>
      </c>
      <c r="DK230" s="36" t="str">
        <f t="shared" ref="DK230:DM230" si="919">#REF!</f>
        <v>#REF!</v>
      </c>
      <c r="DL230" s="36" t="str">
        <f t="shared" si="919"/>
        <v>#REF!</v>
      </c>
      <c r="DM230" s="36" t="str">
        <f t="shared" si="919"/>
        <v>#REF!</v>
      </c>
      <c r="DN230" s="159" t="str">
        <f t="shared" si="218"/>
        <v>#REF!</v>
      </c>
      <c r="DO230" s="24" t="str">
        <f t="shared" ref="DO230:DQ230" si="920">#REF!</f>
        <v>#REF!</v>
      </c>
      <c r="DP230" s="24" t="str">
        <f t="shared" si="920"/>
        <v>#REF!</v>
      </c>
      <c r="DQ230" s="24" t="str">
        <f t="shared" si="920"/>
        <v>#REF!</v>
      </c>
      <c r="DR230" s="209" t="str">
        <f t="shared" si="220"/>
        <v>#REF!</v>
      </c>
      <c r="DS230" s="210" t="str">
        <f t="shared" si="13"/>
        <v>#REF!</v>
      </c>
      <c r="DT230" s="210" t="str">
        <f t="shared" ref="DT230:DU230" si="921">#REF!</f>
        <v>#REF!</v>
      </c>
      <c r="DU230" s="210" t="str">
        <f t="shared" si="921"/>
        <v>#REF!</v>
      </c>
    </row>
    <row r="231" ht="15.75" customHeight="1">
      <c r="A231" s="228">
        <f>'1'!A231</f>
        <v>46328</v>
      </c>
      <c r="B231" s="229" t="str">
        <f>'1'!B231</f>
        <v>月</v>
      </c>
      <c r="C231" s="232">
        <f>'1'!C231</f>
        <v>0</v>
      </c>
      <c r="D231" s="233">
        <f>'1'!G231</f>
        <v>1</v>
      </c>
      <c r="E231" s="27">
        <f>'1'!H231</f>
        <v>0</v>
      </c>
      <c r="F231" s="230" t="str">
        <f>'1'!J231</f>
        <v/>
      </c>
      <c r="G231" s="230" t="str">
        <f>'1'!K231</f>
        <v/>
      </c>
      <c r="H231" s="236">
        <f>'1'!W231</f>
        <v>1</v>
      </c>
      <c r="I231" s="39">
        <f>'1'!X231</f>
        <v>0</v>
      </c>
      <c r="J231" s="231" t="str">
        <f>'1'!Z231</f>
        <v/>
      </c>
      <c r="K231" s="231" t="str">
        <f>'1'!AA231</f>
        <v/>
      </c>
      <c r="L231" s="233">
        <f>'1'!AM231</f>
        <v>2</v>
      </c>
      <c r="M231" s="27">
        <f>'1'!AN231</f>
        <v>0</v>
      </c>
      <c r="N231" s="230" t="str">
        <f>'1'!AP231</f>
        <v/>
      </c>
      <c r="O231" s="230" t="str">
        <f>'1'!AQ231</f>
        <v/>
      </c>
      <c r="P231" s="236">
        <f>'1'!BC231</f>
        <v>4</v>
      </c>
      <c r="Q231" s="39">
        <f>'1'!BD231</f>
        <v>0</v>
      </c>
      <c r="R231" s="231" t="str">
        <f>'1'!BF231</f>
        <v/>
      </c>
      <c r="S231" s="231" t="str">
        <f>'1'!BG231</f>
        <v/>
      </c>
      <c r="T231" s="233">
        <f>'1'!BS231</f>
        <v>4</v>
      </c>
      <c r="U231" s="27">
        <f>'1'!BT231</f>
        <v>0</v>
      </c>
      <c r="V231" s="230" t="str">
        <f>'1'!BV231</f>
        <v/>
      </c>
      <c r="W231" s="230" t="str">
        <f>'1'!BW231</f>
        <v/>
      </c>
      <c r="X231" s="236">
        <f>'1'!CI231</f>
        <v>2</v>
      </c>
      <c r="Y231" s="39">
        <f>'1'!CJ231</f>
        <v>0</v>
      </c>
      <c r="Z231" s="231" t="str">
        <f>'1'!CL231</f>
        <v/>
      </c>
      <c r="AA231" s="231" t="str">
        <f>'1'!CM231</f>
        <v/>
      </c>
      <c r="AB231" s="233">
        <f>'1'!CY231</f>
        <v>2</v>
      </c>
      <c r="AC231" s="27">
        <f>'1'!CZ231</f>
        <v>0</v>
      </c>
      <c r="AD231" s="226" t="str">
        <f>'1'!DB231</f>
        <v/>
      </c>
      <c r="AE231" s="230" t="str">
        <f>'1'!DC231</f>
        <v/>
      </c>
      <c r="AF231" s="236">
        <f>'1'!DO231</f>
        <v>2</v>
      </c>
      <c r="AG231" s="39">
        <f>'1'!DP231</f>
        <v>0</v>
      </c>
      <c r="AH231" s="231" t="str">
        <f>'1'!DR231</f>
        <v/>
      </c>
      <c r="AI231" s="231" t="str">
        <f>'1'!DS231</f>
        <v/>
      </c>
      <c r="AJ231" s="233">
        <f>'1'!EE231</f>
        <v>5</v>
      </c>
      <c r="AK231" s="27">
        <f>'1'!EF231</f>
        <v>0</v>
      </c>
      <c r="AL231" s="230" t="str">
        <f>'1'!EH231</f>
        <v/>
      </c>
      <c r="AM231" s="230" t="str">
        <f>'1'!EI231</f>
        <v/>
      </c>
      <c r="AN231" s="236">
        <f>'1'!EU231</f>
        <v>19</v>
      </c>
      <c r="AO231" s="39">
        <f>'1'!EV231</f>
        <v>0</v>
      </c>
      <c r="AP231" s="231" t="str">
        <f>'1'!EX231</f>
        <v/>
      </c>
      <c r="AQ231" s="231" t="str">
        <f>'1'!EY231</f>
        <v/>
      </c>
      <c r="AR231" s="233">
        <f>'1'!FK231</f>
        <v>4</v>
      </c>
      <c r="AS231" s="27">
        <f>'1'!FL231</f>
        <v>0</v>
      </c>
      <c r="AT231" s="230" t="str">
        <f>'1'!FN231</f>
        <v/>
      </c>
      <c r="AU231" s="230" t="str">
        <f>'1'!FO231</f>
        <v/>
      </c>
      <c r="AV231" s="236">
        <f>'1'!GA231</f>
        <v>2</v>
      </c>
      <c r="AW231" s="39">
        <f>'1'!GB231</f>
        <v>0</v>
      </c>
      <c r="AX231" s="231" t="str">
        <f>'1'!GD231</f>
        <v/>
      </c>
      <c r="AY231" s="231" t="str">
        <f>'1'!GE231</f>
        <v/>
      </c>
      <c r="AZ231" s="233">
        <f>'1'!GQ231</f>
        <v>3</v>
      </c>
      <c r="BA231" s="27">
        <f>'1'!GR231</f>
        <v>0</v>
      </c>
      <c r="BB231" s="230" t="str">
        <f>'1'!GT231</f>
        <v/>
      </c>
      <c r="BC231" s="230" t="str">
        <f>'1'!GU231</f>
        <v/>
      </c>
      <c r="BD231" s="236">
        <f>'1'!HG231</f>
        <v>5</v>
      </c>
      <c r="BE231" s="39">
        <f>'1'!HH231</f>
        <v>0</v>
      </c>
      <c r="BF231" s="231" t="str">
        <f>'1'!HJ231</f>
        <v/>
      </c>
      <c r="BG231" s="231" t="str">
        <f>'1'!HK231</f>
        <v/>
      </c>
      <c r="BH231" s="233" t="str">
        <f>'1'!HW231</f>
        <v/>
      </c>
      <c r="BI231" s="27">
        <f>'1'!HX231</f>
        <v>0</v>
      </c>
      <c r="BJ231" s="230" t="str">
        <f>'1'!HZ231</f>
        <v/>
      </c>
      <c r="BK231" s="230" t="str">
        <f>'1'!IA231</f>
        <v/>
      </c>
      <c r="BL231" s="236" t="str">
        <f>'1'!IM231</f>
        <v/>
      </c>
      <c r="BM231" s="39">
        <f>'1'!IN231</f>
        <v>0</v>
      </c>
      <c r="BN231" s="231" t="str">
        <f>'1'!IP231</f>
        <v/>
      </c>
      <c r="BO231" s="231" t="str">
        <f>'1'!IQ231</f>
        <v/>
      </c>
      <c r="BP231" s="233" t="str">
        <f>'1'!JC231</f>
        <v/>
      </c>
      <c r="BQ231" s="27">
        <f>'1'!JD231</f>
        <v>0</v>
      </c>
      <c r="BR231" s="230" t="str">
        <f>'1'!JF231</f>
        <v/>
      </c>
      <c r="BS231" s="230" t="str">
        <f>'1'!JG231</f>
        <v/>
      </c>
      <c r="BT231" s="236" t="str">
        <f>'1'!JS231</f>
        <v/>
      </c>
      <c r="BU231" s="39">
        <f>'1'!JT231</f>
        <v>0</v>
      </c>
      <c r="BV231" s="231" t="str">
        <f>'1'!JV231</f>
        <v/>
      </c>
      <c r="BW231" s="231" t="str">
        <f>'1'!JW231</f>
        <v/>
      </c>
      <c r="BX231" s="233" t="str">
        <f>'1'!KI231</f>
        <v/>
      </c>
      <c r="BY231" s="27">
        <f>'1'!KJ231</f>
        <v>0</v>
      </c>
      <c r="BZ231" s="230" t="str">
        <f>'1'!KL231</f>
        <v/>
      </c>
      <c r="CA231" s="230" t="str">
        <f>'1'!KM231</f>
        <v/>
      </c>
      <c r="CB231" s="236" t="str">
        <f>'1'!KY231</f>
        <v/>
      </c>
      <c r="CC231" s="39">
        <f>'1'!KZ231</f>
        <v>0</v>
      </c>
      <c r="CD231" s="231" t="str">
        <f>'1'!LB231</f>
        <v/>
      </c>
      <c r="CE231" s="231" t="str">
        <f>'1'!LC231</f>
        <v/>
      </c>
      <c r="CF231" s="231"/>
      <c r="CG231" s="231"/>
      <c r="CH231" s="233" t="str">
        <f t="shared" si="208"/>
        <v/>
      </c>
      <c r="CI231" s="24">
        <f>'1'!HX231</f>
        <v>0</v>
      </c>
      <c r="CJ231" s="24" t="str">
        <f>'1'!HZ231</f>
        <v/>
      </c>
      <c r="CK231" s="24" t="str">
        <f>'1'!IA231</f>
        <v/>
      </c>
      <c r="CL231" s="236" t="str">
        <f t="shared" si="209"/>
        <v/>
      </c>
      <c r="CM231" s="36">
        <f>'1'!IN231</f>
        <v>0</v>
      </c>
      <c r="CN231" s="36" t="str">
        <f>'1'!IP231</f>
        <v/>
      </c>
      <c r="CO231" s="36" t="str">
        <f>'1'!IQ231</f>
        <v/>
      </c>
      <c r="CP231" s="233" t="str">
        <f t="shared" si="210"/>
        <v/>
      </c>
      <c r="CQ231" s="24">
        <f>'1'!JD231</f>
        <v>0</v>
      </c>
      <c r="CR231" s="24" t="str">
        <f>'1'!JF231</f>
        <v/>
      </c>
      <c r="CS231" s="24" t="str">
        <f>'1'!JG231</f>
        <v/>
      </c>
      <c r="CT231" s="236" t="str">
        <f t="shared" si="211"/>
        <v/>
      </c>
      <c r="CU231" s="36">
        <f>'1'!JT231</f>
        <v>0</v>
      </c>
      <c r="CV231" s="36" t="str">
        <f>'1'!JV231</f>
        <v/>
      </c>
      <c r="CW231" s="36" t="str">
        <f>'1'!JW231</f>
        <v/>
      </c>
      <c r="CX231" s="233" t="str">
        <f t="shared" si="212"/>
        <v>#REF!</v>
      </c>
      <c r="CY231" s="24">
        <f>'1'!KJ231</f>
        <v>0</v>
      </c>
      <c r="CZ231" s="24" t="str">
        <f>'1'!KL231</f>
        <v/>
      </c>
      <c r="DA231" s="24" t="str">
        <f>'1'!KM231</f>
        <v/>
      </c>
      <c r="DB231" s="236" t="str">
        <f t="shared" si="213"/>
        <v>#REF!</v>
      </c>
      <c r="DC231" s="36">
        <f>'1'!KZ231</f>
        <v>0</v>
      </c>
      <c r="DD231" s="36" t="str">
        <f>'1'!LB231</f>
        <v/>
      </c>
      <c r="DE231" s="36" t="str">
        <f>'1'!LC231</f>
        <v/>
      </c>
      <c r="DF231" s="233" t="str">
        <f t="shared" si="214"/>
        <v>#REF!</v>
      </c>
      <c r="DG231" s="24" t="str">
        <f t="shared" ref="DG231:DI231" si="922">#REF!</f>
        <v>#REF!</v>
      </c>
      <c r="DH231" s="24" t="str">
        <f t="shared" si="922"/>
        <v>#REF!</v>
      </c>
      <c r="DI231" s="24" t="str">
        <f t="shared" si="922"/>
        <v>#REF!</v>
      </c>
      <c r="DJ231" s="236" t="str">
        <f t="shared" si="216"/>
        <v>#REF!</v>
      </c>
      <c r="DK231" s="36" t="str">
        <f t="shared" ref="DK231:DM231" si="923">#REF!</f>
        <v>#REF!</v>
      </c>
      <c r="DL231" s="36" t="str">
        <f t="shared" si="923"/>
        <v>#REF!</v>
      </c>
      <c r="DM231" s="36" t="str">
        <f t="shared" si="923"/>
        <v>#REF!</v>
      </c>
      <c r="DN231" s="159" t="str">
        <f t="shared" si="218"/>
        <v>#REF!</v>
      </c>
      <c r="DO231" s="24" t="str">
        <f t="shared" ref="DO231:DQ231" si="924">#REF!</f>
        <v>#REF!</v>
      </c>
      <c r="DP231" s="24" t="str">
        <f t="shared" si="924"/>
        <v>#REF!</v>
      </c>
      <c r="DQ231" s="24" t="str">
        <f t="shared" si="924"/>
        <v>#REF!</v>
      </c>
      <c r="DR231" s="209" t="str">
        <f t="shared" si="220"/>
        <v>#REF!</v>
      </c>
      <c r="DS231" s="210" t="str">
        <f t="shared" si="13"/>
        <v>#REF!</v>
      </c>
      <c r="DT231" s="210" t="str">
        <f t="shared" ref="DT231:DU231" si="925">#REF!</f>
        <v>#REF!</v>
      </c>
      <c r="DU231" s="210" t="str">
        <f t="shared" si="925"/>
        <v>#REF!</v>
      </c>
    </row>
    <row r="232" ht="15.75" customHeight="1">
      <c r="A232" s="228">
        <f>'1'!A232</f>
        <v>46329</v>
      </c>
      <c r="B232" s="229" t="str">
        <f>'1'!B232</f>
        <v>火</v>
      </c>
      <c r="C232" s="232">
        <f>'1'!C232</f>
        <v>0</v>
      </c>
      <c r="D232" s="233">
        <f>'1'!G232</f>
        <v>1</v>
      </c>
      <c r="E232" s="27">
        <f>'1'!H232</f>
        <v>0</v>
      </c>
      <c r="F232" s="230" t="str">
        <f>'1'!J232</f>
        <v/>
      </c>
      <c r="G232" s="230" t="str">
        <f>'1'!K232</f>
        <v/>
      </c>
      <c r="H232" s="236">
        <f>'1'!W232</f>
        <v>1</v>
      </c>
      <c r="I232" s="39">
        <f>'1'!X232</f>
        <v>0</v>
      </c>
      <c r="J232" s="231" t="str">
        <f>'1'!Z232</f>
        <v/>
      </c>
      <c r="K232" s="231" t="str">
        <f>'1'!AA232</f>
        <v/>
      </c>
      <c r="L232" s="233">
        <f>'1'!AM232</f>
        <v>2</v>
      </c>
      <c r="M232" s="27">
        <f>'1'!AN232</f>
        <v>0</v>
      </c>
      <c r="N232" s="230" t="str">
        <f>'1'!AP232</f>
        <v/>
      </c>
      <c r="O232" s="230" t="str">
        <f>'1'!AQ232</f>
        <v/>
      </c>
      <c r="P232" s="236">
        <f>'1'!BC232</f>
        <v>4</v>
      </c>
      <c r="Q232" s="39">
        <f>'1'!BD232</f>
        <v>0</v>
      </c>
      <c r="R232" s="231" t="str">
        <f>'1'!BF232</f>
        <v/>
      </c>
      <c r="S232" s="231" t="str">
        <f>'1'!BG232</f>
        <v/>
      </c>
      <c r="T232" s="233">
        <f>'1'!BS232</f>
        <v>4</v>
      </c>
      <c r="U232" s="27">
        <f>'1'!BT232</f>
        <v>0</v>
      </c>
      <c r="V232" s="230" t="str">
        <f>'1'!BV232</f>
        <v/>
      </c>
      <c r="W232" s="230" t="str">
        <f>'1'!BW232</f>
        <v/>
      </c>
      <c r="X232" s="236">
        <f>'1'!CI232</f>
        <v>2</v>
      </c>
      <c r="Y232" s="39">
        <f>'1'!CJ232</f>
        <v>0</v>
      </c>
      <c r="Z232" s="231" t="str">
        <f>'1'!CL232</f>
        <v/>
      </c>
      <c r="AA232" s="231" t="str">
        <f>'1'!CM232</f>
        <v/>
      </c>
      <c r="AB232" s="233">
        <f>'1'!CY232</f>
        <v>2</v>
      </c>
      <c r="AC232" s="27">
        <f>'1'!CZ232</f>
        <v>0</v>
      </c>
      <c r="AD232" s="226" t="str">
        <f>'1'!DB232</f>
        <v/>
      </c>
      <c r="AE232" s="230" t="str">
        <f>'1'!DC232</f>
        <v/>
      </c>
      <c r="AF232" s="236">
        <f>'1'!DO232</f>
        <v>2</v>
      </c>
      <c r="AG232" s="39">
        <f>'1'!DP232</f>
        <v>0</v>
      </c>
      <c r="AH232" s="231" t="str">
        <f>'1'!DR232</f>
        <v/>
      </c>
      <c r="AI232" s="231" t="str">
        <f>'1'!DS232</f>
        <v/>
      </c>
      <c r="AJ232" s="233">
        <f>'1'!EE232</f>
        <v>5</v>
      </c>
      <c r="AK232" s="27">
        <f>'1'!EF232</f>
        <v>0</v>
      </c>
      <c r="AL232" s="230" t="str">
        <f>'1'!EH232</f>
        <v/>
      </c>
      <c r="AM232" s="230" t="str">
        <f>'1'!EI232</f>
        <v/>
      </c>
      <c r="AN232" s="236">
        <f>'1'!EU232</f>
        <v>19</v>
      </c>
      <c r="AO232" s="39">
        <f>'1'!EV232</f>
        <v>0</v>
      </c>
      <c r="AP232" s="231" t="str">
        <f>'1'!EX232</f>
        <v/>
      </c>
      <c r="AQ232" s="231" t="str">
        <f>'1'!EY232</f>
        <v/>
      </c>
      <c r="AR232" s="233">
        <f>'1'!FK232</f>
        <v>4</v>
      </c>
      <c r="AS232" s="27">
        <f>'1'!FL232</f>
        <v>0</v>
      </c>
      <c r="AT232" s="230" t="str">
        <f>'1'!FN232</f>
        <v/>
      </c>
      <c r="AU232" s="230" t="str">
        <f>'1'!FO232</f>
        <v/>
      </c>
      <c r="AV232" s="236">
        <f>'1'!GA232</f>
        <v>2</v>
      </c>
      <c r="AW232" s="39">
        <f>'1'!GB232</f>
        <v>0</v>
      </c>
      <c r="AX232" s="231" t="str">
        <f>'1'!GD232</f>
        <v/>
      </c>
      <c r="AY232" s="231" t="str">
        <f>'1'!GE232</f>
        <v/>
      </c>
      <c r="AZ232" s="233">
        <f>'1'!GQ232</f>
        <v>3</v>
      </c>
      <c r="BA232" s="27">
        <f>'1'!GR232</f>
        <v>0</v>
      </c>
      <c r="BB232" s="230" t="str">
        <f>'1'!GT232</f>
        <v/>
      </c>
      <c r="BC232" s="230" t="str">
        <f>'1'!GU232</f>
        <v/>
      </c>
      <c r="BD232" s="236">
        <f>'1'!HG232</f>
        <v>5</v>
      </c>
      <c r="BE232" s="39">
        <f>'1'!HH232</f>
        <v>0</v>
      </c>
      <c r="BF232" s="231" t="str">
        <f>'1'!HJ232</f>
        <v/>
      </c>
      <c r="BG232" s="231" t="str">
        <f>'1'!HK232</f>
        <v/>
      </c>
      <c r="BH232" s="233" t="str">
        <f>'1'!HW232</f>
        <v/>
      </c>
      <c r="BI232" s="27">
        <f>'1'!HX232</f>
        <v>0</v>
      </c>
      <c r="BJ232" s="230" t="str">
        <f>'1'!HZ232</f>
        <v/>
      </c>
      <c r="BK232" s="230" t="str">
        <f>'1'!IA232</f>
        <v/>
      </c>
      <c r="BL232" s="236" t="str">
        <f>'1'!IM232</f>
        <v/>
      </c>
      <c r="BM232" s="39">
        <f>'1'!IN232</f>
        <v>0</v>
      </c>
      <c r="BN232" s="231" t="str">
        <f>'1'!IP232</f>
        <v/>
      </c>
      <c r="BO232" s="231" t="str">
        <f>'1'!IQ232</f>
        <v/>
      </c>
      <c r="BP232" s="233" t="str">
        <f>'1'!JC232</f>
        <v/>
      </c>
      <c r="BQ232" s="27">
        <f>'1'!JD232</f>
        <v>0</v>
      </c>
      <c r="BR232" s="230" t="str">
        <f>'1'!JF232</f>
        <v/>
      </c>
      <c r="BS232" s="230" t="str">
        <f>'1'!JG232</f>
        <v/>
      </c>
      <c r="BT232" s="236" t="str">
        <f>'1'!JS232</f>
        <v/>
      </c>
      <c r="BU232" s="39">
        <f>'1'!JT232</f>
        <v>0</v>
      </c>
      <c r="BV232" s="231" t="str">
        <f>'1'!JV232</f>
        <v/>
      </c>
      <c r="BW232" s="231" t="str">
        <f>'1'!JW232</f>
        <v/>
      </c>
      <c r="BX232" s="233" t="str">
        <f>'1'!KI232</f>
        <v/>
      </c>
      <c r="BY232" s="27">
        <f>'1'!KJ232</f>
        <v>0</v>
      </c>
      <c r="BZ232" s="230" t="str">
        <f>'1'!KL232</f>
        <v/>
      </c>
      <c r="CA232" s="230" t="str">
        <f>'1'!KM232</f>
        <v/>
      </c>
      <c r="CB232" s="236" t="str">
        <f>'1'!KY232</f>
        <v/>
      </c>
      <c r="CC232" s="39">
        <f>'1'!KZ232</f>
        <v>0</v>
      </c>
      <c r="CD232" s="231" t="str">
        <f>'1'!LB232</f>
        <v/>
      </c>
      <c r="CE232" s="231" t="str">
        <f>'1'!LC232</f>
        <v/>
      </c>
      <c r="CF232" s="231"/>
      <c r="CG232" s="231"/>
      <c r="CH232" s="233" t="str">
        <f t="shared" si="208"/>
        <v/>
      </c>
      <c r="CI232" s="24">
        <f>'1'!HX232</f>
        <v>0</v>
      </c>
      <c r="CJ232" s="24" t="str">
        <f>'1'!HZ232</f>
        <v/>
      </c>
      <c r="CK232" s="24" t="str">
        <f>'1'!IA232</f>
        <v/>
      </c>
      <c r="CL232" s="236" t="str">
        <f t="shared" si="209"/>
        <v/>
      </c>
      <c r="CM232" s="36">
        <f>'1'!IN232</f>
        <v>0</v>
      </c>
      <c r="CN232" s="36" t="str">
        <f>'1'!IP232</f>
        <v/>
      </c>
      <c r="CO232" s="36" t="str">
        <f>'1'!IQ232</f>
        <v/>
      </c>
      <c r="CP232" s="233" t="str">
        <f t="shared" si="210"/>
        <v/>
      </c>
      <c r="CQ232" s="24">
        <f>'1'!JD232</f>
        <v>0</v>
      </c>
      <c r="CR232" s="24" t="str">
        <f>'1'!JF232</f>
        <v/>
      </c>
      <c r="CS232" s="24" t="str">
        <f>'1'!JG232</f>
        <v/>
      </c>
      <c r="CT232" s="236" t="str">
        <f t="shared" si="211"/>
        <v/>
      </c>
      <c r="CU232" s="36">
        <f>'1'!JT232</f>
        <v>0</v>
      </c>
      <c r="CV232" s="36" t="str">
        <f>'1'!JV232</f>
        <v/>
      </c>
      <c r="CW232" s="36" t="str">
        <f>'1'!JW232</f>
        <v/>
      </c>
      <c r="CX232" s="233" t="str">
        <f t="shared" si="212"/>
        <v>#REF!</v>
      </c>
      <c r="CY232" s="24">
        <f>'1'!KJ232</f>
        <v>0</v>
      </c>
      <c r="CZ232" s="24" t="str">
        <f>'1'!KL232</f>
        <v/>
      </c>
      <c r="DA232" s="24" t="str">
        <f>'1'!KM232</f>
        <v/>
      </c>
      <c r="DB232" s="236" t="str">
        <f t="shared" si="213"/>
        <v>#REF!</v>
      </c>
      <c r="DC232" s="36">
        <f>'1'!KZ232</f>
        <v>0</v>
      </c>
      <c r="DD232" s="36" t="str">
        <f>'1'!LB232</f>
        <v/>
      </c>
      <c r="DE232" s="36" t="str">
        <f>'1'!LC232</f>
        <v/>
      </c>
      <c r="DF232" s="233" t="str">
        <f t="shared" si="214"/>
        <v>#REF!</v>
      </c>
      <c r="DG232" s="24" t="str">
        <f t="shared" ref="DG232:DI232" si="926">#REF!</f>
        <v>#REF!</v>
      </c>
      <c r="DH232" s="24" t="str">
        <f t="shared" si="926"/>
        <v>#REF!</v>
      </c>
      <c r="DI232" s="24" t="str">
        <f t="shared" si="926"/>
        <v>#REF!</v>
      </c>
      <c r="DJ232" s="236" t="str">
        <f t="shared" si="216"/>
        <v>#REF!</v>
      </c>
      <c r="DK232" s="36" t="str">
        <f t="shared" ref="DK232:DM232" si="927">#REF!</f>
        <v>#REF!</v>
      </c>
      <c r="DL232" s="36" t="str">
        <f t="shared" si="927"/>
        <v>#REF!</v>
      </c>
      <c r="DM232" s="36" t="str">
        <f t="shared" si="927"/>
        <v>#REF!</v>
      </c>
      <c r="DN232" s="159" t="str">
        <f t="shared" si="218"/>
        <v>#REF!</v>
      </c>
      <c r="DO232" s="24" t="str">
        <f t="shared" ref="DO232:DQ232" si="928">#REF!</f>
        <v>#REF!</v>
      </c>
      <c r="DP232" s="24" t="str">
        <f t="shared" si="928"/>
        <v>#REF!</v>
      </c>
      <c r="DQ232" s="24" t="str">
        <f t="shared" si="928"/>
        <v>#REF!</v>
      </c>
      <c r="DR232" s="209" t="str">
        <f t="shared" si="220"/>
        <v>#REF!</v>
      </c>
      <c r="DS232" s="210" t="str">
        <f t="shared" si="13"/>
        <v>#REF!</v>
      </c>
      <c r="DT232" s="210" t="str">
        <f t="shared" ref="DT232:DU232" si="929">#REF!</f>
        <v>#REF!</v>
      </c>
      <c r="DU232" s="210" t="str">
        <f t="shared" si="929"/>
        <v>#REF!</v>
      </c>
    </row>
    <row r="233" ht="15.75" customHeight="1">
      <c r="A233" s="228">
        <f>'1'!A233</f>
        <v>46330</v>
      </c>
      <c r="B233" s="229" t="str">
        <f>'1'!B233</f>
        <v>水</v>
      </c>
      <c r="C233" s="232">
        <f>'1'!C233</f>
        <v>0</v>
      </c>
      <c r="D233" s="233">
        <f>'1'!G233</f>
        <v>1</v>
      </c>
      <c r="E233" s="27">
        <f>'1'!H233</f>
        <v>0</v>
      </c>
      <c r="F233" s="230" t="str">
        <f>'1'!J233</f>
        <v/>
      </c>
      <c r="G233" s="230" t="str">
        <f>'1'!K233</f>
        <v/>
      </c>
      <c r="H233" s="236">
        <f>'1'!W233</f>
        <v>1</v>
      </c>
      <c r="I233" s="39">
        <f>'1'!X233</f>
        <v>0</v>
      </c>
      <c r="J233" s="231" t="str">
        <f>'1'!Z233</f>
        <v/>
      </c>
      <c r="K233" s="231" t="str">
        <f>'1'!AA233</f>
        <v/>
      </c>
      <c r="L233" s="233">
        <f>'1'!AM233</f>
        <v>2</v>
      </c>
      <c r="M233" s="27">
        <f>'1'!AN233</f>
        <v>0</v>
      </c>
      <c r="N233" s="230" t="str">
        <f>'1'!AP233</f>
        <v/>
      </c>
      <c r="O233" s="230" t="str">
        <f>'1'!AQ233</f>
        <v/>
      </c>
      <c r="P233" s="236">
        <f>'1'!BC233</f>
        <v>4</v>
      </c>
      <c r="Q233" s="39">
        <f>'1'!BD233</f>
        <v>0</v>
      </c>
      <c r="R233" s="231" t="str">
        <f>'1'!BF233</f>
        <v/>
      </c>
      <c r="S233" s="231" t="str">
        <f>'1'!BG233</f>
        <v/>
      </c>
      <c r="T233" s="233">
        <f>'1'!BS233</f>
        <v>4</v>
      </c>
      <c r="U233" s="27">
        <f>'1'!BT233</f>
        <v>0</v>
      </c>
      <c r="V233" s="230" t="str">
        <f>'1'!BV233</f>
        <v/>
      </c>
      <c r="W233" s="230" t="str">
        <f>'1'!BW233</f>
        <v/>
      </c>
      <c r="X233" s="236">
        <f>'1'!CI233</f>
        <v>2</v>
      </c>
      <c r="Y233" s="39">
        <f>'1'!CJ233</f>
        <v>0</v>
      </c>
      <c r="Z233" s="231" t="str">
        <f>'1'!CL233</f>
        <v/>
      </c>
      <c r="AA233" s="231" t="str">
        <f>'1'!CM233</f>
        <v/>
      </c>
      <c r="AB233" s="233">
        <f>'1'!CY233</f>
        <v>2</v>
      </c>
      <c r="AC233" s="27">
        <f>'1'!CZ233</f>
        <v>0</v>
      </c>
      <c r="AD233" s="226" t="str">
        <f>'1'!DB233</f>
        <v/>
      </c>
      <c r="AE233" s="230" t="str">
        <f>'1'!DC233</f>
        <v/>
      </c>
      <c r="AF233" s="236">
        <f>'1'!DO233</f>
        <v>2</v>
      </c>
      <c r="AG233" s="39">
        <f>'1'!DP233</f>
        <v>0</v>
      </c>
      <c r="AH233" s="231" t="str">
        <f>'1'!DR233</f>
        <v/>
      </c>
      <c r="AI233" s="231" t="str">
        <f>'1'!DS233</f>
        <v/>
      </c>
      <c r="AJ233" s="233">
        <f>'1'!EE233</f>
        <v>5</v>
      </c>
      <c r="AK233" s="27">
        <f>'1'!EF233</f>
        <v>0</v>
      </c>
      <c r="AL233" s="230" t="str">
        <f>'1'!EH233</f>
        <v/>
      </c>
      <c r="AM233" s="230" t="str">
        <f>'1'!EI233</f>
        <v/>
      </c>
      <c r="AN233" s="236">
        <f>'1'!EU233</f>
        <v>19</v>
      </c>
      <c r="AO233" s="39">
        <f>'1'!EV233</f>
        <v>0</v>
      </c>
      <c r="AP233" s="231" t="str">
        <f>'1'!EX233</f>
        <v/>
      </c>
      <c r="AQ233" s="231" t="str">
        <f>'1'!EY233</f>
        <v/>
      </c>
      <c r="AR233" s="233">
        <f>'1'!FK233</f>
        <v>4</v>
      </c>
      <c r="AS233" s="27">
        <f>'1'!FL233</f>
        <v>0</v>
      </c>
      <c r="AT233" s="230" t="str">
        <f>'1'!FN233</f>
        <v/>
      </c>
      <c r="AU233" s="230" t="str">
        <f>'1'!FO233</f>
        <v/>
      </c>
      <c r="AV233" s="236">
        <f>'1'!GA233</f>
        <v>2</v>
      </c>
      <c r="AW233" s="39">
        <f>'1'!GB233</f>
        <v>0</v>
      </c>
      <c r="AX233" s="231" t="str">
        <f>'1'!GD233</f>
        <v/>
      </c>
      <c r="AY233" s="231" t="str">
        <f>'1'!GE233</f>
        <v/>
      </c>
      <c r="AZ233" s="233">
        <f>'1'!GQ233</f>
        <v>3</v>
      </c>
      <c r="BA233" s="27">
        <f>'1'!GR233</f>
        <v>0</v>
      </c>
      <c r="BB233" s="230" t="str">
        <f>'1'!GT233</f>
        <v/>
      </c>
      <c r="BC233" s="230" t="str">
        <f>'1'!GU233</f>
        <v/>
      </c>
      <c r="BD233" s="236">
        <f>'1'!HG233</f>
        <v>5</v>
      </c>
      <c r="BE233" s="39">
        <f>'1'!HH233</f>
        <v>0</v>
      </c>
      <c r="BF233" s="231" t="str">
        <f>'1'!HJ233</f>
        <v/>
      </c>
      <c r="BG233" s="231" t="str">
        <f>'1'!HK233</f>
        <v/>
      </c>
      <c r="BH233" s="233" t="str">
        <f>'1'!HW233</f>
        <v/>
      </c>
      <c r="BI233" s="27">
        <f>'1'!HX233</f>
        <v>0</v>
      </c>
      <c r="BJ233" s="230" t="str">
        <f>'1'!HZ233</f>
        <v/>
      </c>
      <c r="BK233" s="230" t="str">
        <f>'1'!IA233</f>
        <v/>
      </c>
      <c r="BL233" s="236" t="str">
        <f>'1'!IM233</f>
        <v/>
      </c>
      <c r="BM233" s="39">
        <f>'1'!IN233</f>
        <v>0</v>
      </c>
      <c r="BN233" s="231" t="str">
        <f>'1'!IP233</f>
        <v/>
      </c>
      <c r="BO233" s="231" t="str">
        <f>'1'!IQ233</f>
        <v/>
      </c>
      <c r="BP233" s="233" t="str">
        <f>'1'!JC233</f>
        <v/>
      </c>
      <c r="BQ233" s="27">
        <f>'1'!JD233</f>
        <v>0</v>
      </c>
      <c r="BR233" s="230" t="str">
        <f>'1'!JF233</f>
        <v/>
      </c>
      <c r="BS233" s="230" t="str">
        <f>'1'!JG233</f>
        <v/>
      </c>
      <c r="BT233" s="236" t="str">
        <f>'1'!JS233</f>
        <v/>
      </c>
      <c r="BU233" s="39">
        <f>'1'!JT233</f>
        <v>0</v>
      </c>
      <c r="BV233" s="231" t="str">
        <f>'1'!JV233</f>
        <v/>
      </c>
      <c r="BW233" s="231" t="str">
        <f>'1'!JW233</f>
        <v/>
      </c>
      <c r="BX233" s="233" t="str">
        <f>'1'!KI233</f>
        <v/>
      </c>
      <c r="BY233" s="27">
        <f>'1'!KJ233</f>
        <v>0</v>
      </c>
      <c r="BZ233" s="230" t="str">
        <f>'1'!KL233</f>
        <v/>
      </c>
      <c r="CA233" s="230" t="str">
        <f>'1'!KM233</f>
        <v/>
      </c>
      <c r="CB233" s="236" t="str">
        <f>'1'!KY233</f>
        <v/>
      </c>
      <c r="CC233" s="39">
        <f>'1'!KZ233</f>
        <v>0</v>
      </c>
      <c r="CD233" s="231" t="str">
        <f>'1'!LB233</f>
        <v/>
      </c>
      <c r="CE233" s="231" t="str">
        <f>'1'!LC233</f>
        <v/>
      </c>
      <c r="CF233" s="231"/>
      <c r="CG233" s="231"/>
      <c r="CH233" s="233" t="str">
        <f t="shared" si="208"/>
        <v/>
      </c>
      <c r="CI233" s="24">
        <f>'1'!HX233</f>
        <v>0</v>
      </c>
      <c r="CJ233" s="24" t="str">
        <f>'1'!HZ233</f>
        <v/>
      </c>
      <c r="CK233" s="24" t="str">
        <f>'1'!IA233</f>
        <v/>
      </c>
      <c r="CL233" s="236" t="str">
        <f t="shared" si="209"/>
        <v/>
      </c>
      <c r="CM233" s="36">
        <f>'1'!IN233</f>
        <v>0</v>
      </c>
      <c r="CN233" s="36" t="str">
        <f>'1'!IP233</f>
        <v/>
      </c>
      <c r="CO233" s="36" t="str">
        <f>'1'!IQ233</f>
        <v/>
      </c>
      <c r="CP233" s="233" t="str">
        <f t="shared" si="210"/>
        <v/>
      </c>
      <c r="CQ233" s="24">
        <f>'1'!JD233</f>
        <v>0</v>
      </c>
      <c r="CR233" s="24" t="str">
        <f>'1'!JF233</f>
        <v/>
      </c>
      <c r="CS233" s="24" t="str">
        <f>'1'!JG233</f>
        <v/>
      </c>
      <c r="CT233" s="236" t="str">
        <f t="shared" si="211"/>
        <v/>
      </c>
      <c r="CU233" s="36">
        <f>'1'!JT233</f>
        <v>0</v>
      </c>
      <c r="CV233" s="36" t="str">
        <f>'1'!JV233</f>
        <v/>
      </c>
      <c r="CW233" s="36" t="str">
        <f>'1'!JW233</f>
        <v/>
      </c>
      <c r="CX233" s="233" t="str">
        <f t="shared" si="212"/>
        <v>#REF!</v>
      </c>
      <c r="CY233" s="24">
        <f>'1'!KJ233</f>
        <v>0</v>
      </c>
      <c r="CZ233" s="24" t="str">
        <f>'1'!KL233</f>
        <v/>
      </c>
      <c r="DA233" s="24" t="str">
        <f>'1'!KM233</f>
        <v/>
      </c>
      <c r="DB233" s="236" t="str">
        <f t="shared" si="213"/>
        <v>#REF!</v>
      </c>
      <c r="DC233" s="36">
        <f>'1'!KZ233</f>
        <v>0</v>
      </c>
      <c r="DD233" s="36" t="str">
        <f>'1'!LB233</f>
        <v/>
      </c>
      <c r="DE233" s="36" t="str">
        <f>'1'!LC233</f>
        <v/>
      </c>
      <c r="DF233" s="233" t="str">
        <f t="shared" si="214"/>
        <v>#REF!</v>
      </c>
      <c r="DG233" s="24" t="str">
        <f t="shared" ref="DG233:DI233" si="930">#REF!</f>
        <v>#REF!</v>
      </c>
      <c r="DH233" s="24" t="str">
        <f t="shared" si="930"/>
        <v>#REF!</v>
      </c>
      <c r="DI233" s="24" t="str">
        <f t="shared" si="930"/>
        <v>#REF!</v>
      </c>
      <c r="DJ233" s="236" t="str">
        <f t="shared" si="216"/>
        <v>#REF!</v>
      </c>
      <c r="DK233" s="36" t="str">
        <f t="shared" ref="DK233:DM233" si="931">#REF!</f>
        <v>#REF!</v>
      </c>
      <c r="DL233" s="36" t="str">
        <f t="shared" si="931"/>
        <v>#REF!</v>
      </c>
      <c r="DM233" s="36" t="str">
        <f t="shared" si="931"/>
        <v>#REF!</v>
      </c>
      <c r="DN233" s="159" t="str">
        <f t="shared" si="218"/>
        <v>#REF!</v>
      </c>
      <c r="DO233" s="24" t="str">
        <f t="shared" ref="DO233:DQ233" si="932">#REF!</f>
        <v>#REF!</v>
      </c>
      <c r="DP233" s="24" t="str">
        <f t="shared" si="932"/>
        <v>#REF!</v>
      </c>
      <c r="DQ233" s="24" t="str">
        <f t="shared" si="932"/>
        <v>#REF!</v>
      </c>
      <c r="DR233" s="209" t="str">
        <f t="shared" si="220"/>
        <v>#REF!</v>
      </c>
      <c r="DS233" s="210" t="str">
        <f t="shared" si="13"/>
        <v>#REF!</v>
      </c>
      <c r="DT233" s="210" t="str">
        <f t="shared" ref="DT233:DU233" si="933">#REF!</f>
        <v>#REF!</v>
      </c>
      <c r="DU233" s="210" t="str">
        <f t="shared" si="933"/>
        <v>#REF!</v>
      </c>
    </row>
    <row r="234" ht="15.75" customHeight="1">
      <c r="A234" s="228">
        <f>'1'!A234</f>
        <v>46331</v>
      </c>
      <c r="B234" s="229" t="str">
        <f>'1'!B234</f>
        <v>木</v>
      </c>
      <c r="C234" s="232">
        <f>'1'!C234</f>
        <v>0</v>
      </c>
      <c r="D234" s="233">
        <f>'1'!G234</f>
        <v>1</v>
      </c>
      <c r="E234" s="27">
        <f>'1'!H234</f>
        <v>0</v>
      </c>
      <c r="F234" s="230" t="str">
        <f>'1'!J234</f>
        <v/>
      </c>
      <c r="G234" s="230" t="str">
        <f>'1'!K234</f>
        <v/>
      </c>
      <c r="H234" s="236">
        <f>'1'!W234</f>
        <v>1</v>
      </c>
      <c r="I234" s="39">
        <f>'1'!X234</f>
        <v>0</v>
      </c>
      <c r="J234" s="231" t="str">
        <f>'1'!Z234</f>
        <v/>
      </c>
      <c r="K234" s="231" t="str">
        <f>'1'!AA234</f>
        <v/>
      </c>
      <c r="L234" s="233">
        <f>'1'!AM234</f>
        <v>2</v>
      </c>
      <c r="M234" s="27">
        <f>'1'!AN234</f>
        <v>0</v>
      </c>
      <c r="N234" s="230" t="str">
        <f>'1'!AP234</f>
        <v/>
      </c>
      <c r="O234" s="230" t="str">
        <f>'1'!AQ234</f>
        <v/>
      </c>
      <c r="P234" s="236">
        <f>'1'!BC234</f>
        <v>4</v>
      </c>
      <c r="Q234" s="39">
        <f>'1'!BD234</f>
        <v>0</v>
      </c>
      <c r="R234" s="231" t="str">
        <f>'1'!BF234</f>
        <v/>
      </c>
      <c r="S234" s="231" t="str">
        <f>'1'!BG234</f>
        <v/>
      </c>
      <c r="T234" s="233">
        <f>'1'!BS234</f>
        <v>4</v>
      </c>
      <c r="U234" s="27">
        <f>'1'!BT234</f>
        <v>0</v>
      </c>
      <c r="V234" s="230" t="str">
        <f>'1'!BV234</f>
        <v/>
      </c>
      <c r="W234" s="230" t="str">
        <f>'1'!BW234</f>
        <v/>
      </c>
      <c r="X234" s="236">
        <f>'1'!CI234</f>
        <v>2</v>
      </c>
      <c r="Y234" s="39">
        <f>'1'!CJ234</f>
        <v>0</v>
      </c>
      <c r="Z234" s="231" t="str">
        <f>'1'!CL234</f>
        <v/>
      </c>
      <c r="AA234" s="231" t="str">
        <f>'1'!CM234</f>
        <v/>
      </c>
      <c r="AB234" s="233">
        <f>'1'!CY234</f>
        <v>2</v>
      </c>
      <c r="AC234" s="27">
        <f>'1'!CZ234</f>
        <v>0</v>
      </c>
      <c r="AD234" s="226" t="str">
        <f>'1'!DB234</f>
        <v/>
      </c>
      <c r="AE234" s="230" t="str">
        <f>'1'!DC234</f>
        <v/>
      </c>
      <c r="AF234" s="236">
        <f>'1'!DO234</f>
        <v>2</v>
      </c>
      <c r="AG234" s="39">
        <f>'1'!DP234</f>
        <v>0</v>
      </c>
      <c r="AH234" s="231" t="str">
        <f>'1'!DR234</f>
        <v/>
      </c>
      <c r="AI234" s="231" t="str">
        <f>'1'!DS234</f>
        <v/>
      </c>
      <c r="AJ234" s="233">
        <f>'1'!EE234</f>
        <v>5</v>
      </c>
      <c r="AK234" s="27">
        <f>'1'!EF234</f>
        <v>0</v>
      </c>
      <c r="AL234" s="230" t="str">
        <f>'1'!EH234</f>
        <v/>
      </c>
      <c r="AM234" s="230" t="str">
        <f>'1'!EI234</f>
        <v/>
      </c>
      <c r="AN234" s="236">
        <f>'1'!EU234</f>
        <v>19</v>
      </c>
      <c r="AO234" s="39">
        <f>'1'!EV234</f>
        <v>0</v>
      </c>
      <c r="AP234" s="231" t="str">
        <f>'1'!EX234</f>
        <v/>
      </c>
      <c r="AQ234" s="231" t="str">
        <f>'1'!EY234</f>
        <v/>
      </c>
      <c r="AR234" s="233">
        <f>'1'!FK234</f>
        <v>4</v>
      </c>
      <c r="AS234" s="27">
        <f>'1'!FL234</f>
        <v>0</v>
      </c>
      <c r="AT234" s="230" t="str">
        <f>'1'!FN234</f>
        <v/>
      </c>
      <c r="AU234" s="230" t="str">
        <f>'1'!FO234</f>
        <v/>
      </c>
      <c r="AV234" s="236">
        <f>'1'!GA234</f>
        <v>2</v>
      </c>
      <c r="AW234" s="39">
        <f>'1'!GB234</f>
        <v>0</v>
      </c>
      <c r="AX234" s="231" t="str">
        <f>'1'!GD234</f>
        <v/>
      </c>
      <c r="AY234" s="231" t="str">
        <f>'1'!GE234</f>
        <v/>
      </c>
      <c r="AZ234" s="233">
        <f>'1'!GQ234</f>
        <v>3</v>
      </c>
      <c r="BA234" s="27">
        <f>'1'!GR234</f>
        <v>0</v>
      </c>
      <c r="BB234" s="230" t="str">
        <f>'1'!GT234</f>
        <v/>
      </c>
      <c r="BC234" s="230" t="str">
        <f>'1'!GU234</f>
        <v/>
      </c>
      <c r="BD234" s="236">
        <f>'1'!HG234</f>
        <v>5</v>
      </c>
      <c r="BE234" s="39">
        <f>'1'!HH234</f>
        <v>0</v>
      </c>
      <c r="BF234" s="231" t="str">
        <f>'1'!HJ234</f>
        <v/>
      </c>
      <c r="BG234" s="231" t="str">
        <f>'1'!HK234</f>
        <v/>
      </c>
      <c r="BH234" s="233" t="str">
        <f>'1'!HW234</f>
        <v/>
      </c>
      <c r="BI234" s="27">
        <f>'1'!HX234</f>
        <v>0</v>
      </c>
      <c r="BJ234" s="230" t="str">
        <f>'1'!HZ234</f>
        <v/>
      </c>
      <c r="BK234" s="230" t="str">
        <f>'1'!IA234</f>
        <v/>
      </c>
      <c r="BL234" s="236" t="str">
        <f>'1'!IM234</f>
        <v/>
      </c>
      <c r="BM234" s="39">
        <f>'1'!IN234</f>
        <v>0</v>
      </c>
      <c r="BN234" s="231" t="str">
        <f>'1'!IP234</f>
        <v/>
      </c>
      <c r="BO234" s="231" t="str">
        <f>'1'!IQ234</f>
        <v/>
      </c>
      <c r="BP234" s="233" t="str">
        <f>'1'!JC234</f>
        <v/>
      </c>
      <c r="BQ234" s="27">
        <f>'1'!JD234</f>
        <v>0</v>
      </c>
      <c r="BR234" s="230" t="str">
        <f>'1'!JF234</f>
        <v/>
      </c>
      <c r="BS234" s="230" t="str">
        <f>'1'!JG234</f>
        <v/>
      </c>
      <c r="BT234" s="236" t="str">
        <f>'1'!JS234</f>
        <v/>
      </c>
      <c r="BU234" s="39">
        <f>'1'!JT234</f>
        <v>0</v>
      </c>
      <c r="BV234" s="231" t="str">
        <f>'1'!JV234</f>
        <v/>
      </c>
      <c r="BW234" s="231" t="str">
        <f>'1'!JW234</f>
        <v/>
      </c>
      <c r="BX234" s="233" t="str">
        <f>'1'!KI234</f>
        <v/>
      </c>
      <c r="BY234" s="27">
        <f>'1'!KJ234</f>
        <v>0</v>
      </c>
      <c r="BZ234" s="230" t="str">
        <f>'1'!KL234</f>
        <v/>
      </c>
      <c r="CA234" s="230" t="str">
        <f>'1'!KM234</f>
        <v/>
      </c>
      <c r="CB234" s="236" t="str">
        <f>'1'!KY234</f>
        <v/>
      </c>
      <c r="CC234" s="39">
        <f>'1'!KZ234</f>
        <v>0</v>
      </c>
      <c r="CD234" s="231" t="str">
        <f>'1'!LB234</f>
        <v/>
      </c>
      <c r="CE234" s="231" t="str">
        <f>'1'!LC234</f>
        <v/>
      </c>
      <c r="CF234" s="231"/>
      <c r="CG234" s="231"/>
      <c r="CH234" s="233" t="str">
        <f t="shared" si="208"/>
        <v/>
      </c>
      <c r="CI234" s="24">
        <f>'1'!HX234</f>
        <v>0</v>
      </c>
      <c r="CJ234" s="24" t="str">
        <f>'1'!HZ234</f>
        <v/>
      </c>
      <c r="CK234" s="24" t="str">
        <f>'1'!IA234</f>
        <v/>
      </c>
      <c r="CL234" s="236" t="str">
        <f t="shared" si="209"/>
        <v/>
      </c>
      <c r="CM234" s="36">
        <f>'1'!IN234</f>
        <v>0</v>
      </c>
      <c r="CN234" s="36" t="str">
        <f>'1'!IP234</f>
        <v/>
      </c>
      <c r="CO234" s="36" t="str">
        <f>'1'!IQ234</f>
        <v/>
      </c>
      <c r="CP234" s="233" t="str">
        <f t="shared" si="210"/>
        <v/>
      </c>
      <c r="CQ234" s="24">
        <f>'1'!JD234</f>
        <v>0</v>
      </c>
      <c r="CR234" s="24" t="str">
        <f>'1'!JF234</f>
        <v/>
      </c>
      <c r="CS234" s="24" t="str">
        <f>'1'!JG234</f>
        <v/>
      </c>
      <c r="CT234" s="236" t="str">
        <f t="shared" si="211"/>
        <v/>
      </c>
      <c r="CU234" s="36">
        <f>'1'!JT234</f>
        <v>0</v>
      </c>
      <c r="CV234" s="36" t="str">
        <f>'1'!JV234</f>
        <v/>
      </c>
      <c r="CW234" s="36" t="str">
        <f>'1'!JW234</f>
        <v/>
      </c>
      <c r="CX234" s="233" t="str">
        <f t="shared" si="212"/>
        <v>#REF!</v>
      </c>
      <c r="CY234" s="24">
        <f>'1'!KJ234</f>
        <v>0</v>
      </c>
      <c r="CZ234" s="24" t="str">
        <f>'1'!KL234</f>
        <v/>
      </c>
      <c r="DA234" s="24" t="str">
        <f>'1'!KM234</f>
        <v/>
      </c>
      <c r="DB234" s="236" t="str">
        <f t="shared" si="213"/>
        <v>#REF!</v>
      </c>
      <c r="DC234" s="36">
        <f>'1'!KZ234</f>
        <v>0</v>
      </c>
      <c r="DD234" s="36" t="str">
        <f>'1'!LB234</f>
        <v/>
      </c>
      <c r="DE234" s="36" t="str">
        <f>'1'!LC234</f>
        <v/>
      </c>
      <c r="DF234" s="233" t="str">
        <f t="shared" si="214"/>
        <v>#REF!</v>
      </c>
      <c r="DG234" s="24" t="str">
        <f t="shared" ref="DG234:DI234" si="934">#REF!</f>
        <v>#REF!</v>
      </c>
      <c r="DH234" s="24" t="str">
        <f t="shared" si="934"/>
        <v>#REF!</v>
      </c>
      <c r="DI234" s="24" t="str">
        <f t="shared" si="934"/>
        <v>#REF!</v>
      </c>
      <c r="DJ234" s="236" t="str">
        <f t="shared" si="216"/>
        <v>#REF!</v>
      </c>
      <c r="DK234" s="36" t="str">
        <f t="shared" ref="DK234:DM234" si="935">#REF!</f>
        <v>#REF!</v>
      </c>
      <c r="DL234" s="36" t="str">
        <f t="shared" si="935"/>
        <v>#REF!</v>
      </c>
      <c r="DM234" s="36" t="str">
        <f t="shared" si="935"/>
        <v>#REF!</v>
      </c>
      <c r="DN234" s="159" t="str">
        <f t="shared" si="218"/>
        <v>#REF!</v>
      </c>
      <c r="DO234" s="24" t="str">
        <f t="shared" ref="DO234:DQ234" si="936">#REF!</f>
        <v>#REF!</v>
      </c>
      <c r="DP234" s="24" t="str">
        <f t="shared" si="936"/>
        <v>#REF!</v>
      </c>
      <c r="DQ234" s="24" t="str">
        <f t="shared" si="936"/>
        <v>#REF!</v>
      </c>
      <c r="DR234" s="209" t="str">
        <f t="shared" si="220"/>
        <v>#REF!</v>
      </c>
      <c r="DS234" s="210" t="str">
        <f t="shared" si="13"/>
        <v>#REF!</v>
      </c>
      <c r="DT234" s="210" t="str">
        <f t="shared" ref="DT234:DU234" si="937">#REF!</f>
        <v>#REF!</v>
      </c>
      <c r="DU234" s="210" t="str">
        <f t="shared" si="937"/>
        <v>#REF!</v>
      </c>
    </row>
    <row r="235" ht="15.75" customHeight="1">
      <c r="A235" s="228">
        <f>'1'!A235</f>
        <v>46332</v>
      </c>
      <c r="B235" s="229" t="str">
        <f>'1'!B235</f>
        <v>金</v>
      </c>
      <c r="C235" s="232">
        <f>'1'!C235</f>
        <v>0</v>
      </c>
      <c r="D235" s="233">
        <f>'1'!G235</f>
        <v>1</v>
      </c>
      <c r="E235" s="27">
        <f>'1'!H235</f>
        <v>0</v>
      </c>
      <c r="F235" s="230" t="str">
        <f>'1'!J235</f>
        <v/>
      </c>
      <c r="G235" s="230" t="str">
        <f>'1'!K235</f>
        <v/>
      </c>
      <c r="H235" s="236">
        <f>'1'!W235</f>
        <v>1</v>
      </c>
      <c r="I235" s="39">
        <f>'1'!X235</f>
        <v>0</v>
      </c>
      <c r="J235" s="231" t="str">
        <f>'1'!Z235</f>
        <v/>
      </c>
      <c r="K235" s="231" t="str">
        <f>'1'!AA235</f>
        <v/>
      </c>
      <c r="L235" s="233">
        <f>'1'!AM235</f>
        <v>2</v>
      </c>
      <c r="M235" s="27">
        <f>'1'!AN235</f>
        <v>0</v>
      </c>
      <c r="N235" s="230" t="str">
        <f>'1'!AP235</f>
        <v/>
      </c>
      <c r="O235" s="230" t="str">
        <f>'1'!AQ235</f>
        <v/>
      </c>
      <c r="P235" s="236">
        <f>'1'!BC235</f>
        <v>4</v>
      </c>
      <c r="Q235" s="39">
        <f>'1'!BD235</f>
        <v>0</v>
      </c>
      <c r="R235" s="231" t="str">
        <f>'1'!BF235</f>
        <v/>
      </c>
      <c r="S235" s="231" t="str">
        <f>'1'!BG235</f>
        <v/>
      </c>
      <c r="T235" s="233">
        <f>'1'!BS235</f>
        <v>4</v>
      </c>
      <c r="U235" s="27">
        <f>'1'!BT235</f>
        <v>0</v>
      </c>
      <c r="V235" s="230" t="str">
        <f>'1'!BV235</f>
        <v/>
      </c>
      <c r="W235" s="230" t="str">
        <f>'1'!BW235</f>
        <v/>
      </c>
      <c r="X235" s="236">
        <f>'1'!CI235</f>
        <v>2</v>
      </c>
      <c r="Y235" s="39">
        <f>'1'!CJ235</f>
        <v>0</v>
      </c>
      <c r="Z235" s="231" t="str">
        <f>'1'!CL235</f>
        <v/>
      </c>
      <c r="AA235" s="231" t="str">
        <f>'1'!CM235</f>
        <v/>
      </c>
      <c r="AB235" s="233">
        <f>'1'!CY235</f>
        <v>2</v>
      </c>
      <c r="AC235" s="27">
        <f>'1'!CZ235</f>
        <v>0</v>
      </c>
      <c r="AD235" s="226" t="str">
        <f>'1'!DB235</f>
        <v/>
      </c>
      <c r="AE235" s="230" t="str">
        <f>'1'!DC235</f>
        <v/>
      </c>
      <c r="AF235" s="236">
        <f>'1'!DO235</f>
        <v>2</v>
      </c>
      <c r="AG235" s="39">
        <f>'1'!DP235</f>
        <v>0</v>
      </c>
      <c r="AH235" s="231" t="str">
        <f>'1'!DR235</f>
        <v/>
      </c>
      <c r="AI235" s="231" t="str">
        <f>'1'!DS235</f>
        <v/>
      </c>
      <c r="AJ235" s="233">
        <f>'1'!EE235</f>
        <v>5</v>
      </c>
      <c r="AK235" s="27">
        <f>'1'!EF235</f>
        <v>0</v>
      </c>
      <c r="AL235" s="230" t="str">
        <f>'1'!EH235</f>
        <v/>
      </c>
      <c r="AM235" s="230" t="str">
        <f>'1'!EI235</f>
        <v/>
      </c>
      <c r="AN235" s="236">
        <f>'1'!EU235</f>
        <v>19</v>
      </c>
      <c r="AO235" s="39">
        <f>'1'!EV235</f>
        <v>0</v>
      </c>
      <c r="AP235" s="231" t="str">
        <f>'1'!EX235</f>
        <v/>
      </c>
      <c r="AQ235" s="231" t="str">
        <f>'1'!EY235</f>
        <v/>
      </c>
      <c r="AR235" s="233">
        <f>'1'!FK235</f>
        <v>4</v>
      </c>
      <c r="AS235" s="27">
        <f>'1'!FL235</f>
        <v>0</v>
      </c>
      <c r="AT235" s="230" t="str">
        <f>'1'!FN235</f>
        <v/>
      </c>
      <c r="AU235" s="230" t="str">
        <f>'1'!FO235</f>
        <v/>
      </c>
      <c r="AV235" s="236">
        <f>'1'!GA235</f>
        <v>2</v>
      </c>
      <c r="AW235" s="39">
        <f>'1'!GB235</f>
        <v>0</v>
      </c>
      <c r="AX235" s="231" t="str">
        <f>'1'!GD235</f>
        <v/>
      </c>
      <c r="AY235" s="231" t="str">
        <f>'1'!GE235</f>
        <v/>
      </c>
      <c r="AZ235" s="233">
        <f>'1'!GQ235</f>
        <v>3</v>
      </c>
      <c r="BA235" s="27">
        <f>'1'!GR235</f>
        <v>0</v>
      </c>
      <c r="BB235" s="230" t="str">
        <f>'1'!GT235</f>
        <v/>
      </c>
      <c r="BC235" s="230" t="str">
        <f>'1'!GU235</f>
        <v/>
      </c>
      <c r="BD235" s="236">
        <f>'1'!HG235</f>
        <v>5</v>
      </c>
      <c r="BE235" s="39">
        <f>'1'!HH235</f>
        <v>0</v>
      </c>
      <c r="BF235" s="231" t="str">
        <f>'1'!HJ235</f>
        <v/>
      </c>
      <c r="BG235" s="231" t="str">
        <f>'1'!HK235</f>
        <v/>
      </c>
      <c r="BH235" s="233" t="str">
        <f>'1'!HW235</f>
        <v/>
      </c>
      <c r="BI235" s="27">
        <f>'1'!HX235</f>
        <v>0</v>
      </c>
      <c r="BJ235" s="230" t="str">
        <f>'1'!HZ235</f>
        <v/>
      </c>
      <c r="BK235" s="230" t="str">
        <f>'1'!IA235</f>
        <v/>
      </c>
      <c r="BL235" s="236" t="str">
        <f>'1'!IM235</f>
        <v/>
      </c>
      <c r="BM235" s="39">
        <f>'1'!IN235</f>
        <v>0</v>
      </c>
      <c r="BN235" s="231" t="str">
        <f>'1'!IP235</f>
        <v/>
      </c>
      <c r="BO235" s="231" t="str">
        <f>'1'!IQ235</f>
        <v/>
      </c>
      <c r="BP235" s="233" t="str">
        <f>'1'!JC235</f>
        <v/>
      </c>
      <c r="BQ235" s="27">
        <f>'1'!JD235</f>
        <v>0</v>
      </c>
      <c r="BR235" s="230" t="str">
        <f>'1'!JF235</f>
        <v/>
      </c>
      <c r="BS235" s="230" t="str">
        <f>'1'!JG235</f>
        <v/>
      </c>
      <c r="BT235" s="236" t="str">
        <f>'1'!JS235</f>
        <v/>
      </c>
      <c r="BU235" s="39">
        <f>'1'!JT235</f>
        <v>0</v>
      </c>
      <c r="BV235" s="231" t="str">
        <f>'1'!JV235</f>
        <v/>
      </c>
      <c r="BW235" s="231" t="str">
        <f>'1'!JW235</f>
        <v/>
      </c>
      <c r="BX235" s="233" t="str">
        <f>'1'!KI235</f>
        <v/>
      </c>
      <c r="BY235" s="27">
        <f>'1'!KJ235</f>
        <v>0</v>
      </c>
      <c r="BZ235" s="230" t="str">
        <f>'1'!KL235</f>
        <v/>
      </c>
      <c r="CA235" s="230" t="str">
        <f>'1'!KM235</f>
        <v/>
      </c>
      <c r="CB235" s="236" t="str">
        <f>'1'!KY235</f>
        <v/>
      </c>
      <c r="CC235" s="39">
        <f>'1'!KZ235</f>
        <v>0</v>
      </c>
      <c r="CD235" s="231" t="str">
        <f>'1'!LB235</f>
        <v/>
      </c>
      <c r="CE235" s="231" t="str">
        <f>'1'!LC235</f>
        <v/>
      </c>
      <c r="CF235" s="231"/>
      <c r="CG235" s="231"/>
      <c r="CH235" s="233" t="str">
        <f t="shared" si="208"/>
        <v/>
      </c>
      <c r="CI235" s="24">
        <f>'1'!HX235</f>
        <v>0</v>
      </c>
      <c r="CJ235" s="24" t="str">
        <f>'1'!HZ235</f>
        <v/>
      </c>
      <c r="CK235" s="24" t="str">
        <f>'1'!IA235</f>
        <v/>
      </c>
      <c r="CL235" s="236" t="str">
        <f t="shared" si="209"/>
        <v/>
      </c>
      <c r="CM235" s="36">
        <f>'1'!IN235</f>
        <v>0</v>
      </c>
      <c r="CN235" s="36" t="str">
        <f>'1'!IP235</f>
        <v/>
      </c>
      <c r="CO235" s="36" t="str">
        <f>'1'!IQ235</f>
        <v/>
      </c>
      <c r="CP235" s="233" t="str">
        <f t="shared" si="210"/>
        <v/>
      </c>
      <c r="CQ235" s="24">
        <f>'1'!JD235</f>
        <v>0</v>
      </c>
      <c r="CR235" s="24" t="str">
        <f>'1'!JF235</f>
        <v/>
      </c>
      <c r="CS235" s="24" t="str">
        <f>'1'!JG235</f>
        <v/>
      </c>
      <c r="CT235" s="236" t="str">
        <f t="shared" si="211"/>
        <v/>
      </c>
      <c r="CU235" s="36">
        <f>'1'!JT235</f>
        <v>0</v>
      </c>
      <c r="CV235" s="36" t="str">
        <f>'1'!JV235</f>
        <v/>
      </c>
      <c r="CW235" s="36" t="str">
        <f>'1'!JW235</f>
        <v/>
      </c>
      <c r="CX235" s="233" t="str">
        <f t="shared" si="212"/>
        <v>#REF!</v>
      </c>
      <c r="CY235" s="24">
        <f>'1'!KJ235</f>
        <v>0</v>
      </c>
      <c r="CZ235" s="24" t="str">
        <f>'1'!KL235</f>
        <v/>
      </c>
      <c r="DA235" s="24" t="str">
        <f>'1'!KM235</f>
        <v/>
      </c>
      <c r="DB235" s="236" t="str">
        <f t="shared" si="213"/>
        <v>#REF!</v>
      </c>
      <c r="DC235" s="36">
        <f>'1'!KZ235</f>
        <v>0</v>
      </c>
      <c r="DD235" s="36" t="str">
        <f>'1'!LB235</f>
        <v/>
      </c>
      <c r="DE235" s="36" t="str">
        <f>'1'!LC235</f>
        <v/>
      </c>
      <c r="DF235" s="233" t="str">
        <f t="shared" si="214"/>
        <v>#REF!</v>
      </c>
      <c r="DG235" s="24" t="str">
        <f t="shared" ref="DG235:DI235" si="938">#REF!</f>
        <v>#REF!</v>
      </c>
      <c r="DH235" s="24" t="str">
        <f t="shared" si="938"/>
        <v>#REF!</v>
      </c>
      <c r="DI235" s="24" t="str">
        <f t="shared" si="938"/>
        <v>#REF!</v>
      </c>
      <c r="DJ235" s="236" t="str">
        <f t="shared" si="216"/>
        <v>#REF!</v>
      </c>
      <c r="DK235" s="36" t="str">
        <f t="shared" ref="DK235:DM235" si="939">#REF!</f>
        <v>#REF!</v>
      </c>
      <c r="DL235" s="36" t="str">
        <f t="shared" si="939"/>
        <v>#REF!</v>
      </c>
      <c r="DM235" s="36" t="str">
        <f t="shared" si="939"/>
        <v>#REF!</v>
      </c>
      <c r="DN235" s="159" t="str">
        <f t="shared" si="218"/>
        <v>#REF!</v>
      </c>
      <c r="DO235" s="24" t="str">
        <f t="shared" ref="DO235:DQ235" si="940">#REF!</f>
        <v>#REF!</v>
      </c>
      <c r="DP235" s="24" t="str">
        <f t="shared" si="940"/>
        <v>#REF!</v>
      </c>
      <c r="DQ235" s="24" t="str">
        <f t="shared" si="940"/>
        <v>#REF!</v>
      </c>
      <c r="DR235" s="209" t="str">
        <f t="shared" si="220"/>
        <v>#REF!</v>
      </c>
      <c r="DS235" s="210" t="str">
        <f t="shared" si="13"/>
        <v>#REF!</v>
      </c>
      <c r="DT235" s="210" t="str">
        <f t="shared" ref="DT235:DU235" si="941">#REF!</f>
        <v>#REF!</v>
      </c>
      <c r="DU235" s="210" t="str">
        <f t="shared" si="941"/>
        <v>#REF!</v>
      </c>
    </row>
    <row r="236" ht="15.75" customHeight="1">
      <c r="A236" s="228">
        <f>'1'!A236</f>
        <v>46333</v>
      </c>
      <c r="B236" s="229" t="str">
        <f>'1'!B236</f>
        <v>土</v>
      </c>
      <c r="C236" s="232">
        <f>'1'!C236</f>
        <v>0</v>
      </c>
      <c r="D236" s="233">
        <f>'1'!G236</f>
        <v>1</v>
      </c>
      <c r="E236" s="27">
        <f>'1'!H236</f>
        <v>0</v>
      </c>
      <c r="F236" s="230" t="str">
        <f>'1'!J236</f>
        <v/>
      </c>
      <c r="G236" s="230" t="str">
        <f>'1'!K236</f>
        <v/>
      </c>
      <c r="H236" s="236">
        <f>'1'!W236</f>
        <v>1</v>
      </c>
      <c r="I236" s="39">
        <f>'1'!X236</f>
        <v>0</v>
      </c>
      <c r="J236" s="231" t="str">
        <f>'1'!Z236</f>
        <v/>
      </c>
      <c r="K236" s="231" t="str">
        <f>'1'!AA236</f>
        <v/>
      </c>
      <c r="L236" s="233">
        <f>'1'!AM236</f>
        <v>2</v>
      </c>
      <c r="M236" s="27">
        <f>'1'!AN236</f>
        <v>0</v>
      </c>
      <c r="N236" s="230" t="str">
        <f>'1'!AP236</f>
        <v/>
      </c>
      <c r="O236" s="230" t="str">
        <f>'1'!AQ236</f>
        <v/>
      </c>
      <c r="P236" s="236">
        <f>'1'!BC236</f>
        <v>4</v>
      </c>
      <c r="Q236" s="39">
        <f>'1'!BD236</f>
        <v>0</v>
      </c>
      <c r="R236" s="231" t="str">
        <f>'1'!BF236</f>
        <v/>
      </c>
      <c r="S236" s="231" t="str">
        <f>'1'!BG236</f>
        <v/>
      </c>
      <c r="T236" s="233">
        <f>'1'!BS236</f>
        <v>4</v>
      </c>
      <c r="U236" s="27">
        <f>'1'!BT236</f>
        <v>0</v>
      </c>
      <c r="V236" s="230" t="str">
        <f>'1'!BV236</f>
        <v/>
      </c>
      <c r="W236" s="230" t="str">
        <f>'1'!BW236</f>
        <v/>
      </c>
      <c r="X236" s="236">
        <f>'1'!CI236</f>
        <v>2</v>
      </c>
      <c r="Y236" s="39">
        <f>'1'!CJ236</f>
        <v>0</v>
      </c>
      <c r="Z236" s="231" t="str">
        <f>'1'!CL236</f>
        <v/>
      </c>
      <c r="AA236" s="231" t="str">
        <f>'1'!CM236</f>
        <v/>
      </c>
      <c r="AB236" s="233">
        <f>'1'!CY236</f>
        <v>2</v>
      </c>
      <c r="AC236" s="27">
        <f>'1'!CZ236</f>
        <v>0</v>
      </c>
      <c r="AD236" s="226" t="str">
        <f>'1'!DB236</f>
        <v/>
      </c>
      <c r="AE236" s="230" t="str">
        <f>'1'!DC236</f>
        <v/>
      </c>
      <c r="AF236" s="236">
        <f>'1'!DO236</f>
        <v>2</v>
      </c>
      <c r="AG236" s="39">
        <f>'1'!DP236</f>
        <v>0</v>
      </c>
      <c r="AH236" s="231" t="str">
        <f>'1'!DR236</f>
        <v/>
      </c>
      <c r="AI236" s="231" t="str">
        <f>'1'!DS236</f>
        <v/>
      </c>
      <c r="AJ236" s="233">
        <f>'1'!EE236</f>
        <v>5</v>
      </c>
      <c r="AK236" s="27">
        <f>'1'!EF236</f>
        <v>0</v>
      </c>
      <c r="AL236" s="230" t="str">
        <f>'1'!EH236</f>
        <v/>
      </c>
      <c r="AM236" s="230" t="str">
        <f>'1'!EI236</f>
        <v/>
      </c>
      <c r="AN236" s="236">
        <f>'1'!EU236</f>
        <v>19</v>
      </c>
      <c r="AO236" s="39">
        <f>'1'!EV236</f>
        <v>0</v>
      </c>
      <c r="AP236" s="231" t="str">
        <f>'1'!EX236</f>
        <v/>
      </c>
      <c r="AQ236" s="231" t="str">
        <f>'1'!EY236</f>
        <v/>
      </c>
      <c r="AR236" s="233">
        <f>'1'!FK236</f>
        <v>4</v>
      </c>
      <c r="AS236" s="27">
        <f>'1'!FL236</f>
        <v>0</v>
      </c>
      <c r="AT236" s="230" t="str">
        <f>'1'!FN236</f>
        <v/>
      </c>
      <c r="AU236" s="230" t="str">
        <f>'1'!FO236</f>
        <v/>
      </c>
      <c r="AV236" s="236">
        <f>'1'!GA236</f>
        <v>2</v>
      </c>
      <c r="AW236" s="39">
        <f>'1'!GB236</f>
        <v>0</v>
      </c>
      <c r="AX236" s="231" t="str">
        <f>'1'!GD236</f>
        <v/>
      </c>
      <c r="AY236" s="231" t="str">
        <f>'1'!GE236</f>
        <v/>
      </c>
      <c r="AZ236" s="233">
        <f>'1'!GQ236</f>
        <v>3</v>
      </c>
      <c r="BA236" s="27">
        <f>'1'!GR236</f>
        <v>0</v>
      </c>
      <c r="BB236" s="230" t="str">
        <f>'1'!GT236</f>
        <v/>
      </c>
      <c r="BC236" s="230" t="str">
        <f>'1'!GU236</f>
        <v/>
      </c>
      <c r="BD236" s="236">
        <f>'1'!HG236</f>
        <v>5</v>
      </c>
      <c r="BE236" s="39">
        <f>'1'!HH236</f>
        <v>0</v>
      </c>
      <c r="BF236" s="231" t="str">
        <f>'1'!HJ236</f>
        <v/>
      </c>
      <c r="BG236" s="231" t="str">
        <f>'1'!HK236</f>
        <v/>
      </c>
      <c r="BH236" s="233" t="str">
        <f>'1'!HW236</f>
        <v/>
      </c>
      <c r="BI236" s="27">
        <f>'1'!HX236</f>
        <v>0</v>
      </c>
      <c r="BJ236" s="230" t="str">
        <f>'1'!HZ236</f>
        <v/>
      </c>
      <c r="BK236" s="230" t="str">
        <f>'1'!IA236</f>
        <v/>
      </c>
      <c r="BL236" s="236" t="str">
        <f>'1'!IM236</f>
        <v/>
      </c>
      <c r="BM236" s="39">
        <f>'1'!IN236</f>
        <v>0</v>
      </c>
      <c r="BN236" s="231" t="str">
        <f>'1'!IP236</f>
        <v/>
      </c>
      <c r="BO236" s="231" t="str">
        <f>'1'!IQ236</f>
        <v/>
      </c>
      <c r="BP236" s="233" t="str">
        <f>'1'!JC236</f>
        <v/>
      </c>
      <c r="BQ236" s="27">
        <f>'1'!JD236</f>
        <v>0</v>
      </c>
      <c r="BR236" s="230" t="str">
        <f>'1'!JF236</f>
        <v/>
      </c>
      <c r="BS236" s="230" t="str">
        <f>'1'!JG236</f>
        <v/>
      </c>
      <c r="BT236" s="236" t="str">
        <f>'1'!JS236</f>
        <v/>
      </c>
      <c r="BU236" s="39">
        <f>'1'!JT236</f>
        <v>0</v>
      </c>
      <c r="BV236" s="231" t="str">
        <f>'1'!JV236</f>
        <v/>
      </c>
      <c r="BW236" s="231" t="str">
        <f>'1'!JW236</f>
        <v/>
      </c>
      <c r="BX236" s="233" t="str">
        <f>'1'!KI236</f>
        <v/>
      </c>
      <c r="BY236" s="27">
        <f>'1'!KJ236</f>
        <v>0</v>
      </c>
      <c r="BZ236" s="230" t="str">
        <f>'1'!KL236</f>
        <v/>
      </c>
      <c r="CA236" s="230" t="str">
        <f>'1'!KM236</f>
        <v/>
      </c>
      <c r="CB236" s="236" t="str">
        <f>'1'!KY236</f>
        <v/>
      </c>
      <c r="CC236" s="39">
        <f>'1'!KZ236</f>
        <v>0</v>
      </c>
      <c r="CD236" s="231" t="str">
        <f>'1'!LB236</f>
        <v/>
      </c>
      <c r="CE236" s="231" t="str">
        <f>'1'!LC236</f>
        <v/>
      </c>
      <c r="CF236" s="231"/>
      <c r="CG236" s="231"/>
      <c r="CH236" s="233" t="str">
        <f t="shared" si="208"/>
        <v/>
      </c>
      <c r="CI236" s="24">
        <f>'1'!HX236</f>
        <v>0</v>
      </c>
      <c r="CJ236" s="24" t="str">
        <f>'1'!HZ236</f>
        <v/>
      </c>
      <c r="CK236" s="24" t="str">
        <f>'1'!IA236</f>
        <v/>
      </c>
      <c r="CL236" s="236" t="str">
        <f t="shared" si="209"/>
        <v/>
      </c>
      <c r="CM236" s="36">
        <f>'1'!IN236</f>
        <v>0</v>
      </c>
      <c r="CN236" s="36" t="str">
        <f>'1'!IP236</f>
        <v/>
      </c>
      <c r="CO236" s="36" t="str">
        <f>'1'!IQ236</f>
        <v/>
      </c>
      <c r="CP236" s="233" t="str">
        <f t="shared" si="210"/>
        <v/>
      </c>
      <c r="CQ236" s="24">
        <f>'1'!JD236</f>
        <v>0</v>
      </c>
      <c r="CR236" s="24" t="str">
        <f>'1'!JF236</f>
        <v/>
      </c>
      <c r="CS236" s="24" t="str">
        <f>'1'!JG236</f>
        <v/>
      </c>
      <c r="CT236" s="236" t="str">
        <f t="shared" si="211"/>
        <v/>
      </c>
      <c r="CU236" s="36">
        <f>'1'!JT236</f>
        <v>0</v>
      </c>
      <c r="CV236" s="36" t="str">
        <f>'1'!JV236</f>
        <v/>
      </c>
      <c r="CW236" s="36" t="str">
        <f>'1'!JW236</f>
        <v/>
      </c>
      <c r="CX236" s="233" t="str">
        <f t="shared" si="212"/>
        <v>#REF!</v>
      </c>
      <c r="CY236" s="24">
        <f>'1'!KJ236</f>
        <v>0</v>
      </c>
      <c r="CZ236" s="24" t="str">
        <f>'1'!KL236</f>
        <v/>
      </c>
      <c r="DA236" s="24" t="str">
        <f>'1'!KM236</f>
        <v/>
      </c>
      <c r="DB236" s="236" t="str">
        <f t="shared" si="213"/>
        <v>#REF!</v>
      </c>
      <c r="DC236" s="36">
        <f>'1'!KZ236</f>
        <v>0</v>
      </c>
      <c r="DD236" s="36" t="str">
        <f>'1'!LB236</f>
        <v/>
      </c>
      <c r="DE236" s="36" t="str">
        <f>'1'!LC236</f>
        <v/>
      </c>
      <c r="DF236" s="233" t="str">
        <f t="shared" si="214"/>
        <v>#REF!</v>
      </c>
      <c r="DG236" s="24" t="str">
        <f t="shared" ref="DG236:DI236" si="942">#REF!</f>
        <v>#REF!</v>
      </c>
      <c r="DH236" s="24" t="str">
        <f t="shared" si="942"/>
        <v>#REF!</v>
      </c>
      <c r="DI236" s="24" t="str">
        <f t="shared" si="942"/>
        <v>#REF!</v>
      </c>
      <c r="DJ236" s="236" t="str">
        <f t="shared" si="216"/>
        <v>#REF!</v>
      </c>
      <c r="DK236" s="36" t="str">
        <f t="shared" ref="DK236:DM236" si="943">#REF!</f>
        <v>#REF!</v>
      </c>
      <c r="DL236" s="36" t="str">
        <f t="shared" si="943"/>
        <v>#REF!</v>
      </c>
      <c r="DM236" s="36" t="str">
        <f t="shared" si="943"/>
        <v>#REF!</v>
      </c>
      <c r="DN236" s="159" t="str">
        <f t="shared" si="218"/>
        <v>#REF!</v>
      </c>
      <c r="DO236" s="24" t="str">
        <f t="shared" ref="DO236:DQ236" si="944">#REF!</f>
        <v>#REF!</v>
      </c>
      <c r="DP236" s="24" t="str">
        <f t="shared" si="944"/>
        <v>#REF!</v>
      </c>
      <c r="DQ236" s="24" t="str">
        <f t="shared" si="944"/>
        <v>#REF!</v>
      </c>
      <c r="DR236" s="209" t="str">
        <f t="shared" si="220"/>
        <v>#REF!</v>
      </c>
      <c r="DS236" s="210" t="str">
        <f t="shared" si="13"/>
        <v>#REF!</v>
      </c>
      <c r="DT236" s="210" t="str">
        <f t="shared" ref="DT236:DU236" si="945">#REF!</f>
        <v>#REF!</v>
      </c>
      <c r="DU236" s="210" t="str">
        <f t="shared" si="945"/>
        <v>#REF!</v>
      </c>
    </row>
    <row r="237" ht="15.75" customHeight="1">
      <c r="A237" s="228">
        <f>'1'!A237</f>
        <v>46334</v>
      </c>
      <c r="B237" s="229" t="str">
        <f>'1'!B237</f>
        <v>日</v>
      </c>
      <c r="C237" s="232">
        <f>'1'!C237</f>
        <v>0</v>
      </c>
      <c r="D237" s="233">
        <f>'1'!G237</f>
        <v>1</v>
      </c>
      <c r="E237" s="27">
        <f>'1'!H237</f>
        <v>0</v>
      </c>
      <c r="F237" s="230" t="str">
        <f>'1'!J237</f>
        <v/>
      </c>
      <c r="G237" s="230" t="str">
        <f>'1'!K237</f>
        <v/>
      </c>
      <c r="H237" s="236">
        <f>'1'!W237</f>
        <v>1</v>
      </c>
      <c r="I237" s="39">
        <f>'1'!X237</f>
        <v>0</v>
      </c>
      <c r="J237" s="231" t="str">
        <f>'1'!Z237</f>
        <v/>
      </c>
      <c r="K237" s="231" t="str">
        <f>'1'!AA237</f>
        <v/>
      </c>
      <c r="L237" s="233">
        <f>'1'!AM237</f>
        <v>2</v>
      </c>
      <c r="M237" s="27">
        <f>'1'!AN237</f>
        <v>0</v>
      </c>
      <c r="N237" s="230" t="str">
        <f>'1'!AP237</f>
        <v/>
      </c>
      <c r="O237" s="230" t="str">
        <f>'1'!AQ237</f>
        <v/>
      </c>
      <c r="P237" s="236">
        <f>'1'!BC237</f>
        <v>4</v>
      </c>
      <c r="Q237" s="39">
        <f>'1'!BD237</f>
        <v>0</v>
      </c>
      <c r="R237" s="231" t="str">
        <f>'1'!BF237</f>
        <v/>
      </c>
      <c r="S237" s="231" t="str">
        <f>'1'!BG237</f>
        <v/>
      </c>
      <c r="T237" s="233">
        <f>'1'!BS237</f>
        <v>4</v>
      </c>
      <c r="U237" s="27">
        <f>'1'!BT237</f>
        <v>0</v>
      </c>
      <c r="V237" s="230" t="str">
        <f>'1'!BV237</f>
        <v/>
      </c>
      <c r="W237" s="230" t="str">
        <f>'1'!BW237</f>
        <v/>
      </c>
      <c r="X237" s="236">
        <f>'1'!CI237</f>
        <v>2</v>
      </c>
      <c r="Y237" s="39">
        <f>'1'!CJ237</f>
        <v>0</v>
      </c>
      <c r="Z237" s="231" t="str">
        <f>'1'!CL237</f>
        <v/>
      </c>
      <c r="AA237" s="231" t="str">
        <f>'1'!CM237</f>
        <v/>
      </c>
      <c r="AB237" s="233">
        <f>'1'!CY237</f>
        <v>2</v>
      </c>
      <c r="AC237" s="27">
        <f>'1'!CZ237</f>
        <v>0</v>
      </c>
      <c r="AD237" s="226" t="str">
        <f>'1'!DB237</f>
        <v/>
      </c>
      <c r="AE237" s="230" t="str">
        <f>'1'!DC237</f>
        <v/>
      </c>
      <c r="AF237" s="236">
        <f>'1'!DO237</f>
        <v>2</v>
      </c>
      <c r="AG237" s="39">
        <f>'1'!DP237</f>
        <v>0</v>
      </c>
      <c r="AH237" s="231" t="str">
        <f>'1'!DR237</f>
        <v/>
      </c>
      <c r="AI237" s="231" t="str">
        <f>'1'!DS237</f>
        <v/>
      </c>
      <c r="AJ237" s="233">
        <f>'1'!EE237</f>
        <v>5</v>
      </c>
      <c r="AK237" s="27">
        <f>'1'!EF237</f>
        <v>0</v>
      </c>
      <c r="AL237" s="230" t="str">
        <f>'1'!EH237</f>
        <v/>
      </c>
      <c r="AM237" s="230" t="str">
        <f>'1'!EI237</f>
        <v/>
      </c>
      <c r="AN237" s="236">
        <f>'1'!EU237</f>
        <v>19</v>
      </c>
      <c r="AO237" s="39">
        <f>'1'!EV237</f>
        <v>0</v>
      </c>
      <c r="AP237" s="231" t="str">
        <f>'1'!EX237</f>
        <v/>
      </c>
      <c r="AQ237" s="231" t="str">
        <f>'1'!EY237</f>
        <v/>
      </c>
      <c r="AR237" s="233">
        <f>'1'!FK237</f>
        <v>4</v>
      </c>
      <c r="AS237" s="27">
        <f>'1'!FL237</f>
        <v>0</v>
      </c>
      <c r="AT237" s="230" t="str">
        <f>'1'!FN237</f>
        <v/>
      </c>
      <c r="AU237" s="230" t="str">
        <f>'1'!FO237</f>
        <v/>
      </c>
      <c r="AV237" s="236">
        <f>'1'!GA237</f>
        <v>2</v>
      </c>
      <c r="AW237" s="39">
        <f>'1'!GB237</f>
        <v>0</v>
      </c>
      <c r="AX237" s="231" t="str">
        <f>'1'!GD237</f>
        <v/>
      </c>
      <c r="AY237" s="231" t="str">
        <f>'1'!GE237</f>
        <v/>
      </c>
      <c r="AZ237" s="233">
        <f>'1'!GQ237</f>
        <v>3</v>
      </c>
      <c r="BA237" s="27">
        <f>'1'!GR237</f>
        <v>0</v>
      </c>
      <c r="BB237" s="230" t="str">
        <f>'1'!GT237</f>
        <v/>
      </c>
      <c r="BC237" s="230" t="str">
        <f>'1'!GU237</f>
        <v/>
      </c>
      <c r="BD237" s="236">
        <f>'1'!HG237</f>
        <v>5</v>
      </c>
      <c r="BE237" s="39">
        <f>'1'!HH237</f>
        <v>0</v>
      </c>
      <c r="BF237" s="231" t="str">
        <f>'1'!HJ237</f>
        <v/>
      </c>
      <c r="BG237" s="231" t="str">
        <f>'1'!HK237</f>
        <v/>
      </c>
      <c r="BH237" s="233" t="str">
        <f>'1'!HW237</f>
        <v/>
      </c>
      <c r="BI237" s="27">
        <f>'1'!HX237</f>
        <v>0</v>
      </c>
      <c r="BJ237" s="230" t="str">
        <f>'1'!HZ237</f>
        <v/>
      </c>
      <c r="BK237" s="230" t="str">
        <f>'1'!IA237</f>
        <v/>
      </c>
      <c r="BL237" s="236" t="str">
        <f>'1'!IM237</f>
        <v/>
      </c>
      <c r="BM237" s="39">
        <f>'1'!IN237</f>
        <v>0</v>
      </c>
      <c r="BN237" s="231" t="str">
        <f>'1'!IP237</f>
        <v/>
      </c>
      <c r="BO237" s="231" t="str">
        <f>'1'!IQ237</f>
        <v/>
      </c>
      <c r="BP237" s="233" t="str">
        <f>'1'!JC237</f>
        <v/>
      </c>
      <c r="BQ237" s="27">
        <f>'1'!JD237</f>
        <v>0</v>
      </c>
      <c r="BR237" s="230" t="str">
        <f>'1'!JF237</f>
        <v/>
      </c>
      <c r="BS237" s="230" t="str">
        <f>'1'!JG237</f>
        <v/>
      </c>
      <c r="BT237" s="236" t="str">
        <f>'1'!JS237</f>
        <v/>
      </c>
      <c r="BU237" s="39">
        <f>'1'!JT237</f>
        <v>0</v>
      </c>
      <c r="BV237" s="231" t="str">
        <f>'1'!JV237</f>
        <v/>
      </c>
      <c r="BW237" s="231" t="str">
        <f>'1'!JW237</f>
        <v/>
      </c>
      <c r="BX237" s="233" t="str">
        <f>'1'!KI237</f>
        <v/>
      </c>
      <c r="BY237" s="27">
        <f>'1'!KJ237</f>
        <v>0</v>
      </c>
      <c r="BZ237" s="230" t="str">
        <f>'1'!KL237</f>
        <v/>
      </c>
      <c r="CA237" s="230" t="str">
        <f>'1'!KM237</f>
        <v/>
      </c>
      <c r="CB237" s="236" t="str">
        <f>'1'!KY237</f>
        <v/>
      </c>
      <c r="CC237" s="39">
        <f>'1'!KZ237</f>
        <v>0</v>
      </c>
      <c r="CD237" s="231" t="str">
        <f>'1'!LB237</f>
        <v/>
      </c>
      <c r="CE237" s="231" t="str">
        <f>'1'!LC237</f>
        <v/>
      </c>
      <c r="CF237" s="231"/>
      <c r="CG237" s="231"/>
      <c r="CH237" s="233" t="str">
        <f t="shared" si="208"/>
        <v/>
      </c>
      <c r="CI237" s="24">
        <f>'1'!HX237</f>
        <v>0</v>
      </c>
      <c r="CJ237" s="24" t="str">
        <f>'1'!HZ237</f>
        <v/>
      </c>
      <c r="CK237" s="24" t="str">
        <f>'1'!IA237</f>
        <v/>
      </c>
      <c r="CL237" s="236" t="str">
        <f t="shared" si="209"/>
        <v/>
      </c>
      <c r="CM237" s="36">
        <f>'1'!IN237</f>
        <v>0</v>
      </c>
      <c r="CN237" s="36" t="str">
        <f>'1'!IP237</f>
        <v/>
      </c>
      <c r="CO237" s="36" t="str">
        <f>'1'!IQ237</f>
        <v/>
      </c>
      <c r="CP237" s="233" t="str">
        <f t="shared" si="210"/>
        <v/>
      </c>
      <c r="CQ237" s="24">
        <f>'1'!JD237</f>
        <v>0</v>
      </c>
      <c r="CR237" s="24" t="str">
        <f>'1'!JF237</f>
        <v/>
      </c>
      <c r="CS237" s="24" t="str">
        <f>'1'!JG237</f>
        <v/>
      </c>
      <c r="CT237" s="236" t="str">
        <f t="shared" si="211"/>
        <v/>
      </c>
      <c r="CU237" s="36">
        <f>'1'!JT237</f>
        <v>0</v>
      </c>
      <c r="CV237" s="36" t="str">
        <f>'1'!JV237</f>
        <v/>
      </c>
      <c r="CW237" s="36" t="str">
        <f>'1'!JW237</f>
        <v/>
      </c>
      <c r="CX237" s="233" t="str">
        <f t="shared" si="212"/>
        <v>#REF!</v>
      </c>
      <c r="CY237" s="24">
        <f>'1'!KJ237</f>
        <v>0</v>
      </c>
      <c r="CZ237" s="24" t="str">
        <f>'1'!KL237</f>
        <v/>
      </c>
      <c r="DA237" s="24" t="str">
        <f>'1'!KM237</f>
        <v/>
      </c>
      <c r="DB237" s="236" t="str">
        <f t="shared" si="213"/>
        <v>#REF!</v>
      </c>
      <c r="DC237" s="36">
        <f>'1'!KZ237</f>
        <v>0</v>
      </c>
      <c r="DD237" s="36" t="str">
        <f>'1'!LB237</f>
        <v/>
      </c>
      <c r="DE237" s="36" t="str">
        <f>'1'!LC237</f>
        <v/>
      </c>
      <c r="DF237" s="233" t="str">
        <f t="shared" si="214"/>
        <v>#REF!</v>
      </c>
      <c r="DG237" s="24" t="str">
        <f t="shared" ref="DG237:DI237" si="946">#REF!</f>
        <v>#REF!</v>
      </c>
      <c r="DH237" s="24" t="str">
        <f t="shared" si="946"/>
        <v>#REF!</v>
      </c>
      <c r="DI237" s="24" t="str">
        <f t="shared" si="946"/>
        <v>#REF!</v>
      </c>
      <c r="DJ237" s="236" t="str">
        <f t="shared" si="216"/>
        <v>#REF!</v>
      </c>
      <c r="DK237" s="36" t="str">
        <f t="shared" ref="DK237:DM237" si="947">#REF!</f>
        <v>#REF!</v>
      </c>
      <c r="DL237" s="36" t="str">
        <f t="shared" si="947"/>
        <v>#REF!</v>
      </c>
      <c r="DM237" s="36" t="str">
        <f t="shared" si="947"/>
        <v>#REF!</v>
      </c>
      <c r="DN237" s="159" t="str">
        <f t="shared" si="218"/>
        <v>#REF!</v>
      </c>
      <c r="DO237" s="24" t="str">
        <f t="shared" ref="DO237:DQ237" si="948">#REF!</f>
        <v>#REF!</v>
      </c>
      <c r="DP237" s="24" t="str">
        <f t="shared" si="948"/>
        <v>#REF!</v>
      </c>
      <c r="DQ237" s="24" t="str">
        <f t="shared" si="948"/>
        <v>#REF!</v>
      </c>
      <c r="DR237" s="209" t="str">
        <f t="shared" si="220"/>
        <v>#REF!</v>
      </c>
      <c r="DS237" s="210" t="str">
        <f t="shared" si="13"/>
        <v>#REF!</v>
      </c>
      <c r="DT237" s="210" t="str">
        <f t="shared" ref="DT237:DU237" si="949">#REF!</f>
        <v>#REF!</v>
      </c>
      <c r="DU237" s="210" t="str">
        <f t="shared" si="949"/>
        <v>#REF!</v>
      </c>
    </row>
    <row r="238" ht="15.75" customHeight="1">
      <c r="A238" s="228">
        <f>'1'!A238</f>
        <v>46335</v>
      </c>
      <c r="B238" s="229" t="str">
        <f>'1'!B238</f>
        <v>月</v>
      </c>
      <c r="C238" s="232">
        <f>'1'!C238</f>
        <v>0</v>
      </c>
      <c r="D238" s="233">
        <f>'1'!G238</f>
        <v>1</v>
      </c>
      <c r="E238" s="27">
        <f>'1'!H238</f>
        <v>0</v>
      </c>
      <c r="F238" s="230" t="str">
        <f>'1'!J238</f>
        <v/>
      </c>
      <c r="G238" s="230" t="str">
        <f>'1'!K238</f>
        <v/>
      </c>
      <c r="H238" s="236">
        <f>'1'!W238</f>
        <v>1</v>
      </c>
      <c r="I238" s="39">
        <f>'1'!X238</f>
        <v>0</v>
      </c>
      <c r="J238" s="231" t="str">
        <f>'1'!Z238</f>
        <v/>
      </c>
      <c r="K238" s="231" t="str">
        <f>'1'!AA238</f>
        <v/>
      </c>
      <c r="L238" s="233">
        <f>'1'!AM238</f>
        <v>2</v>
      </c>
      <c r="M238" s="27">
        <f>'1'!AN238</f>
        <v>0</v>
      </c>
      <c r="N238" s="230" t="str">
        <f>'1'!AP238</f>
        <v/>
      </c>
      <c r="O238" s="230" t="str">
        <f>'1'!AQ238</f>
        <v/>
      </c>
      <c r="P238" s="236">
        <f>'1'!BC238</f>
        <v>4</v>
      </c>
      <c r="Q238" s="39">
        <f>'1'!BD238</f>
        <v>0</v>
      </c>
      <c r="R238" s="231" t="str">
        <f>'1'!BF238</f>
        <v/>
      </c>
      <c r="S238" s="231" t="str">
        <f>'1'!BG238</f>
        <v/>
      </c>
      <c r="T238" s="233">
        <f>'1'!BS238</f>
        <v>4</v>
      </c>
      <c r="U238" s="27">
        <f>'1'!BT238</f>
        <v>0</v>
      </c>
      <c r="V238" s="230" t="str">
        <f>'1'!BV238</f>
        <v/>
      </c>
      <c r="W238" s="230" t="str">
        <f>'1'!BW238</f>
        <v/>
      </c>
      <c r="X238" s="236">
        <f>'1'!CI238</f>
        <v>2</v>
      </c>
      <c r="Y238" s="39">
        <f>'1'!CJ238</f>
        <v>0</v>
      </c>
      <c r="Z238" s="231" t="str">
        <f>'1'!CL238</f>
        <v/>
      </c>
      <c r="AA238" s="231" t="str">
        <f>'1'!CM238</f>
        <v/>
      </c>
      <c r="AB238" s="233">
        <f>'1'!CY238</f>
        <v>2</v>
      </c>
      <c r="AC238" s="27">
        <f>'1'!CZ238</f>
        <v>0</v>
      </c>
      <c r="AD238" s="226" t="str">
        <f>'1'!DB238</f>
        <v/>
      </c>
      <c r="AE238" s="230" t="str">
        <f>'1'!DC238</f>
        <v/>
      </c>
      <c r="AF238" s="236">
        <f>'1'!DO238</f>
        <v>2</v>
      </c>
      <c r="AG238" s="39">
        <f>'1'!DP238</f>
        <v>0</v>
      </c>
      <c r="AH238" s="231" t="str">
        <f>'1'!DR238</f>
        <v/>
      </c>
      <c r="AI238" s="231" t="str">
        <f>'1'!DS238</f>
        <v/>
      </c>
      <c r="AJ238" s="233">
        <f>'1'!EE238</f>
        <v>5</v>
      </c>
      <c r="AK238" s="27">
        <f>'1'!EF238</f>
        <v>0</v>
      </c>
      <c r="AL238" s="230" t="str">
        <f>'1'!EH238</f>
        <v/>
      </c>
      <c r="AM238" s="230" t="str">
        <f>'1'!EI238</f>
        <v/>
      </c>
      <c r="AN238" s="236">
        <f>'1'!EU238</f>
        <v>19</v>
      </c>
      <c r="AO238" s="39">
        <f>'1'!EV238</f>
        <v>0</v>
      </c>
      <c r="AP238" s="231" t="str">
        <f>'1'!EX238</f>
        <v/>
      </c>
      <c r="AQ238" s="231" t="str">
        <f>'1'!EY238</f>
        <v/>
      </c>
      <c r="AR238" s="233">
        <f>'1'!FK238</f>
        <v>4</v>
      </c>
      <c r="AS238" s="27">
        <f>'1'!FL238</f>
        <v>0</v>
      </c>
      <c r="AT238" s="230" t="str">
        <f>'1'!FN238</f>
        <v/>
      </c>
      <c r="AU238" s="230" t="str">
        <f>'1'!FO238</f>
        <v/>
      </c>
      <c r="AV238" s="236">
        <f>'1'!GA238</f>
        <v>2</v>
      </c>
      <c r="AW238" s="39">
        <f>'1'!GB238</f>
        <v>0</v>
      </c>
      <c r="AX238" s="231" t="str">
        <f>'1'!GD238</f>
        <v/>
      </c>
      <c r="AY238" s="231" t="str">
        <f>'1'!GE238</f>
        <v/>
      </c>
      <c r="AZ238" s="233">
        <f>'1'!GQ238</f>
        <v>3</v>
      </c>
      <c r="BA238" s="27">
        <f>'1'!GR238</f>
        <v>0</v>
      </c>
      <c r="BB238" s="230" t="str">
        <f>'1'!GT238</f>
        <v/>
      </c>
      <c r="BC238" s="230" t="str">
        <f>'1'!GU238</f>
        <v/>
      </c>
      <c r="BD238" s="236">
        <f>'1'!HG238</f>
        <v>5</v>
      </c>
      <c r="BE238" s="39">
        <f>'1'!HH238</f>
        <v>0</v>
      </c>
      <c r="BF238" s="231" t="str">
        <f>'1'!HJ238</f>
        <v/>
      </c>
      <c r="BG238" s="231" t="str">
        <f>'1'!HK238</f>
        <v/>
      </c>
      <c r="BH238" s="233" t="str">
        <f>'1'!HW238</f>
        <v/>
      </c>
      <c r="BI238" s="27">
        <f>'1'!HX238</f>
        <v>0</v>
      </c>
      <c r="BJ238" s="230" t="str">
        <f>'1'!HZ238</f>
        <v/>
      </c>
      <c r="BK238" s="230" t="str">
        <f>'1'!IA238</f>
        <v/>
      </c>
      <c r="BL238" s="236" t="str">
        <f>'1'!IM238</f>
        <v/>
      </c>
      <c r="BM238" s="39">
        <f>'1'!IN238</f>
        <v>0</v>
      </c>
      <c r="BN238" s="231" t="str">
        <f>'1'!IP238</f>
        <v/>
      </c>
      <c r="BO238" s="231" t="str">
        <f>'1'!IQ238</f>
        <v/>
      </c>
      <c r="BP238" s="233" t="str">
        <f>'1'!JC238</f>
        <v/>
      </c>
      <c r="BQ238" s="27">
        <f>'1'!JD238</f>
        <v>0</v>
      </c>
      <c r="BR238" s="230" t="str">
        <f>'1'!JF238</f>
        <v/>
      </c>
      <c r="BS238" s="230" t="str">
        <f>'1'!JG238</f>
        <v/>
      </c>
      <c r="BT238" s="236" t="str">
        <f>'1'!JS238</f>
        <v/>
      </c>
      <c r="BU238" s="39">
        <f>'1'!JT238</f>
        <v>0</v>
      </c>
      <c r="BV238" s="231" t="str">
        <f>'1'!JV238</f>
        <v/>
      </c>
      <c r="BW238" s="231" t="str">
        <f>'1'!JW238</f>
        <v/>
      </c>
      <c r="BX238" s="233" t="str">
        <f>'1'!KI238</f>
        <v/>
      </c>
      <c r="BY238" s="27">
        <f>'1'!KJ238</f>
        <v>0</v>
      </c>
      <c r="BZ238" s="230" t="str">
        <f>'1'!KL238</f>
        <v/>
      </c>
      <c r="CA238" s="230" t="str">
        <f>'1'!KM238</f>
        <v/>
      </c>
      <c r="CB238" s="236" t="str">
        <f>'1'!KY238</f>
        <v/>
      </c>
      <c r="CC238" s="39">
        <f>'1'!KZ238</f>
        <v>0</v>
      </c>
      <c r="CD238" s="231" t="str">
        <f>'1'!LB238</f>
        <v/>
      </c>
      <c r="CE238" s="231" t="str">
        <f>'1'!LC238</f>
        <v/>
      </c>
      <c r="CF238" s="231"/>
      <c r="CG238" s="231"/>
      <c r="CH238" s="233" t="str">
        <f t="shared" si="208"/>
        <v/>
      </c>
      <c r="CI238" s="24">
        <f>'1'!HX238</f>
        <v>0</v>
      </c>
      <c r="CJ238" s="24" t="str">
        <f>'1'!HZ238</f>
        <v/>
      </c>
      <c r="CK238" s="24" t="str">
        <f>'1'!IA238</f>
        <v/>
      </c>
      <c r="CL238" s="236" t="str">
        <f t="shared" si="209"/>
        <v/>
      </c>
      <c r="CM238" s="36">
        <f>'1'!IN238</f>
        <v>0</v>
      </c>
      <c r="CN238" s="36" t="str">
        <f>'1'!IP238</f>
        <v/>
      </c>
      <c r="CO238" s="36" t="str">
        <f>'1'!IQ238</f>
        <v/>
      </c>
      <c r="CP238" s="233" t="str">
        <f t="shared" si="210"/>
        <v/>
      </c>
      <c r="CQ238" s="24">
        <f>'1'!JD238</f>
        <v>0</v>
      </c>
      <c r="CR238" s="24" t="str">
        <f>'1'!JF238</f>
        <v/>
      </c>
      <c r="CS238" s="24" t="str">
        <f>'1'!JG238</f>
        <v/>
      </c>
      <c r="CT238" s="236" t="str">
        <f t="shared" si="211"/>
        <v/>
      </c>
      <c r="CU238" s="36">
        <f>'1'!JT238</f>
        <v>0</v>
      </c>
      <c r="CV238" s="36" t="str">
        <f>'1'!JV238</f>
        <v/>
      </c>
      <c r="CW238" s="36" t="str">
        <f>'1'!JW238</f>
        <v/>
      </c>
      <c r="CX238" s="233" t="str">
        <f t="shared" si="212"/>
        <v>#REF!</v>
      </c>
      <c r="CY238" s="24">
        <f>'1'!KJ238</f>
        <v>0</v>
      </c>
      <c r="CZ238" s="24" t="str">
        <f>'1'!KL238</f>
        <v/>
      </c>
      <c r="DA238" s="24" t="str">
        <f>'1'!KM238</f>
        <v/>
      </c>
      <c r="DB238" s="236" t="str">
        <f t="shared" si="213"/>
        <v>#REF!</v>
      </c>
      <c r="DC238" s="36">
        <f>'1'!KZ238</f>
        <v>0</v>
      </c>
      <c r="DD238" s="36" t="str">
        <f>'1'!LB238</f>
        <v/>
      </c>
      <c r="DE238" s="36" t="str">
        <f>'1'!LC238</f>
        <v/>
      </c>
      <c r="DF238" s="233" t="str">
        <f t="shared" si="214"/>
        <v>#REF!</v>
      </c>
      <c r="DG238" s="24" t="str">
        <f t="shared" ref="DG238:DI238" si="950">#REF!</f>
        <v>#REF!</v>
      </c>
      <c r="DH238" s="24" t="str">
        <f t="shared" si="950"/>
        <v>#REF!</v>
      </c>
      <c r="DI238" s="24" t="str">
        <f t="shared" si="950"/>
        <v>#REF!</v>
      </c>
      <c r="DJ238" s="236" t="str">
        <f t="shared" si="216"/>
        <v>#REF!</v>
      </c>
      <c r="DK238" s="36" t="str">
        <f t="shared" ref="DK238:DM238" si="951">#REF!</f>
        <v>#REF!</v>
      </c>
      <c r="DL238" s="36" t="str">
        <f t="shared" si="951"/>
        <v>#REF!</v>
      </c>
      <c r="DM238" s="36" t="str">
        <f t="shared" si="951"/>
        <v>#REF!</v>
      </c>
      <c r="DN238" s="159" t="str">
        <f t="shared" si="218"/>
        <v>#REF!</v>
      </c>
      <c r="DO238" s="24" t="str">
        <f t="shared" ref="DO238:DQ238" si="952">#REF!</f>
        <v>#REF!</v>
      </c>
      <c r="DP238" s="24" t="str">
        <f t="shared" si="952"/>
        <v>#REF!</v>
      </c>
      <c r="DQ238" s="24" t="str">
        <f t="shared" si="952"/>
        <v>#REF!</v>
      </c>
      <c r="DR238" s="209" t="str">
        <f t="shared" si="220"/>
        <v>#REF!</v>
      </c>
      <c r="DS238" s="210" t="str">
        <f t="shared" si="13"/>
        <v>#REF!</v>
      </c>
      <c r="DT238" s="210" t="str">
        <f t="shared" ref="DT238:DU238" si="953">#REF!</f>
        <v>#REF!</v>
      </c>
      <c r="DU238" s="210" t="str">
        <f t="shared" si="953"/>
        <v>#REF!</v>
      </c>
    </row>
    <row r="239" ht="15.75" customHeight="1">
      <c r="A239" s="228">
        <f>'1'!A239</f>
        <v>46336</v>
      </c>
      <c r="B239" s="229" t="str">
        <f>'1'!B239</f>
        <v>火</v>
      </c>
      <c r="C239" s="232">
        <f>'1'!C239</f>
        <v>0</v>
      </c>
      <c r="D239" s="233">
        <f>'1'!G239</f>
        <v>1</v>
      </c>
      <c r="E239" s="27">
        <f>'1'!H239</f>
        <v>0</v>
      </c>
      <c r="F239" s="230" t="str">
        <f>'1'!J239</f>
        <v/>
      </c>
      <c r="G239" s="230" t="str">
        <f>'1'!K239</f>
        <v/>
      </c>
      <c r="H239" s="236">
        <f>'1'!W239</f>
        <v>1</v>
      </c>
      <c r="I239" s="39">
        <f>'1'!X239</f>
        <v>0</v>
      </c>
      <c r="J239" s="231" t="str">
        <f>'1'!Z239</f>
        <v/>
      </c>
      <c r="K239" s="231" t="str">
        <f>'1'!AA239</f>
        <v/>
      </c>
      <c r="L239" s="233">
        <f>'1'!AM239</f>
        <v>2</v>
      </c>
      <c r="M239" s="27">
        <f>'1'!AN239</f>
        <v>0</v>
      </c>
      <c r="N239" s="230" t="str">
        <f>'1'!AP239</f>
        <v/>
      </c>
      <c r="O239" s="230" t="str">
        <f>'1'!AQ239</f>
        <v/>
      </c>
      <c r="P239" s="236">
        <f>'1'!BC239</f>
        <v>4</v>
      </c>
      <c r="Q239" s="39">
        <f>'1'!BD239</f>
        <v>0</v>
      </c>
      <c r="R239" s="231" t="str">
        <f>'1'!BF239</f>
        <v/>
      </c>
      <c r="S239" s="231" t="str">
        <f>'1'!BG239</f>
        <v/>
      </c>
      <c r="T239" s="233">
        <f>'1'!BS239</f>
        <v>4</v>
      </c>
      <c r="U239" s="27">
        <f>'1'!BT239</f>
        <v>0</v>
      </c>
      <c r="V239" s="230" t="str">
        <f>'1'!BV239</f>
        <v/>
      </c>
      <c r="W239" s="230" t="str">
        <f>'1'!BW239</f>
        <v/>
      </c>
      <c r="X239" s="236">
        <f>'1'!CI239</f>
        <v>2</v>
      </c>
      <c r="Y239" s="39">
        <f>'1'!CJ239</f>
        <v>0</v>
      </c>
      <c r="Z239" s="231" t="str">
        <f>'1'!CL239</f>
        <v/>
      </c>
      <c r="AA239" s="231" t="str">
        <f>'1'!CM239</f>
        <v/>
      </c>
      <c r="AB239" s="233">
        <f>'1'!CY239</f>
        <v>2</v>
      </c>
      <c r="AC239" s="27">
        <f>'1'!CZ239</f>
        <v>0</v>
      </c>
      <c r="AD239" s="226" t="str">
        <f>'1'!DB239</f>
        <v/>
      </c>
      <c r="AE239" s="230" t="str">
        <f>'1'!DC239</f>
        <v/>
      </c>
      <c r="AF239" s="236">
        <f>'1'!DO239</f>
        <v>2</v>
      </c>
      <c r="AG239" s="39">
        <f>'1'!DP239</f>
        <v>0</v>
      </c>
      <c r="AH239" s="231" t="str">
        <f>'1'!DR239</f>
        <v/>
      </c>
      <c r="AI239" s="231" t="str">
        <f>'1'!DS239</f>
        <v/>
      </c>
      <c r="AJ239" s="233">
        <f>'1'!EE239</f>
        <v>5</v>
      </c>
      <c r="AK239" s="27">
        <f>'1'!EF239</f>
        <v>0</v>
      </c>
      <c r="AL239" s="230" t="str">
        <f>'1'!EH239</f>
        <v/>
      </c>
      <c r="AM239" s="230" t="str">
        <f>'1'!EI239</f>
        <v/>
      </c>
      <c r="AN239" s="236">
        <f>'1'!EU239</f>
        <v>19</v>
      </c>
      <c r="AO239" s="39">
        <f>'1'!EV239</f>
        <v>0</v>
      </c>
      <c r="AP239" s="231" t="str">
        <f>'1'!EX239</f>
        <v/>
      </c>
      <c r="AQ239" s="231" t="str">
        <f>'1'!EY239</f>
        <v/>
      </c>
      <c r="AR239" s="233">
        <f>'1'!FK239</f>
        <v>4</v>
      </c>
      <c r="AS239" s="27">
        <f>'1'!FL239</f>
        <v>0</v>
      </c>
      <c r="AT239" s="230" t="str">
        <f>'1'!FN239</f>
        <v/>
      </c>
      <c r="AU239" s="230" t="str">
        <f>'1'!FO239</f>
        <v/>
      </c>
      <c r="AV239" s="236">
        <f>'1'!GA239</f>
        <v>2</v>
      </c>
      <c r="AW239" s="39">
        <f>'1'!GB239</f>
        <v>0</v>
      </c>
      <c r="AX239" s="231" t="str">
        <f>'1'!GD239</f>
        <v/>
      </c>
      <c r="AY239" s="231" t="str">
        <f>'1'!GE239</f>
        <v/>
      </c>
      <c r="AZ239" s="233">
        <f>'1'!GQ239</f>
        <v>3</v>
      </c>
      <c r="BA239" s="27">
        <f>'1'!GR239</f>
        <v>0</v>
      </c>
      <c r="BB239" s="230" t="str">
        <f>'1'!GT239</f>
        <v/>
      </c>
      <c r="BC239" s="230" t="str">
        <f>'1'!GU239</f>
        <v/>
      </c>
      <c r="BD239" s="236">
        <f>'1'!HG239</f>
        <v>5</v>
      </c>
      <c r="BE239" s="39">
        <f>'1'!HH239</f>
        <v>0</v>
      </c>
      <c r="BF239" s="231" t="str">
        <f>'1'!HJ239</f>
        <v/>
      </c>
      <c r="BG239" s="231" t="str">
        <f>'1'!HK239</f>
        <v/>
      </c>
      <c r="BH239" s="233" t="str">
        <f>'1'!HW239</f>
        <v/>
      </c>
      <c r="BI239" s="27">
        <f>'1'!HX239</f>
        <v>0</v>
      </c>
      <c r="BJ239" s="230" t="str">
        <f>'1'!HZ239</f>
        <v/>
      </c>
      <c r="BK239" s="230" t="str">
        <f>'1'!IA239</f>
        <v/>
      </c>
      <c r="BL239" s="236" t="str">
        <f>'1'!IM239</f>
        <v/>
      </c>
      <c r="BM239" s="39">
        <f>'1'!IN239</f>
        <v>0</v>
      </c>
      <c r="BN239" s="231" t="str">
        <f>'1'!IP239</f>
        <v/>
      </c>
      <c r="BO239" s="231" t="str">
        <f>'1'!IQ239</f>
        <v/>
      </c>
      <c r="BP239" s="233" t="str">
        <f>'1'!JC239</f>
        <v/>
      </c>
      <c r="BQ239" s="27">
        <f>'1'!JD239</f>
        <v>0</v>
      </c>
      <c r="BR239" s="230" t="str">
        <f>'1'!JF239</f>
        <v/>
      </c>
      <c r="BS239" s="230" t="str">
        <f>'1'!JG239</f>
        <v/>
      </c>
      <c r="BT239" s="236" t="str">
        <f>'1'!JS239</f>
        <v/>
      </c>
      <c r="BU239" s="39">
        <f>'1'!JT239</f>
        <v>0</v>
      </c>
      <c r="BV239" s="231" t="str">
        <f>'1'!JV239</f>
        <v/>
      </c>
      <c r="BW239" s="231" t="str">
        <f>'1'!JW239</f>
        <v/>
      </c>
      <c r="BX239" s="233" t="str">
        <f>'1'!KI239</f>
        <v/>
      </c>
      <c r="BY239" s="27">
        <f>'1'!KJ239</f>
        <v>0</v>
      </c>
      <c r="BZ239" s="230" t="str">
        <f>'1'!KL239</f>
        <v/>
      </c>
      <c r="CA239" s="230" t="str">
        <f>'1'!KM239</f>
        <v/>
      </c>
      <c r="CB239" s="236" t="str">
        <f>'1'!KY239</f>
        <v/>
      </c>
      <c r="CC239" s="39">
        <f>'1'!KZ239</f>
        <v>0</v>
      </c>
      <c r="CD239" s="231" t="str">
        <f>'1'!LB239</f>
        <v/>
      </c>
      <c r="CE239" s="231" t="str">
        <f>'1'!LC239</f>
        <v/>
      </c>
      <c r="CF239" s="231"/>
      <c r="CG239" s="231"/>
      <c r="CH239" s="233" t="str">
        <f t="shared" si="208"/>
        <v/>
      </c>
      <c r="CI239" s="24">
        <f>'1'!HX239</f>
        <v>0</v>
      </c>
      <c r="CJ239" s="24" t="str">
        <f>'1'!HZ239</f>
        <v/>
      </c>
      <c r="CK239" s="24" t="str">
        <f>'1'!IA239</f>
        <v/>
      </c>
      <c r="CL239" s="236" t="str">
        <f t="shared" si="209"/>
        <v/>
      </c>
      <c r="CM239" s="36">
        <f>'1'!IN239</f>
        <v>0</v>
      </c>
      <c r="CN239" s="36" t="str">
        <f>'1'!IP239</f>
        <v/>
      </c>
      <c r="CO239" s="36" t="str">
        <f>'1'!IQ239</f>
        <v/>
      </c>
      <c r="CP239" s="233" t="str">
        <f t="shared" si="210"/>
        <v/>
      </c>
      <c r="CQ239" s="24">
        <f>'1'!JD239</f>
        <v>0</v>
      </c>
      <c r="CR239" s="24" t="str">
        <f>'1'!JF239</f>
        <v/>
      </c>
      <c r="CS239" s="24" t="str">
        <f>'1'!JG239</f>
        <v/>
      </c>
      <c r="CT239" s="236" t="str">
        <f t="shared" si="211"/>
        <v/>
      </c>
      <c r="CU239" s="36">
        <f>'1'!JT239</f>
        <v>0</v>
      </c>
      <c r="CV239" s="36" t="str">
        <f>'1'!JV239</f>
        <v/>
      </c>
      <c r="CW239" s="36" t="str">
        <f>'1'!JW239</f>
        <v/>
      </c>
      <c r="CX239" s="233" t="str">
        <f t="shared" si="212"/>
        <v>#REF!</v>
      </c>
      <c r="CY239" s="24">
        <f>'1'!KJ239</f>
        <v>0</v>
      </c>
      <c r="CZ239" s="24" t="str">
        <f>'1'!KL239</f>
        <v/>
      </c>
      <c r="DA239" s="24" t="str">
        <f>'1'!KM239</f>
        <v/>
      </c>
      <c r="DB239" s="236" t="str">
        <f t="shared" si="213"/>
        <v>#REF!</v>
      </c>
      <c r="DC239" s="36">
        <f>'1'!KZ239</f>
        <v>0</v>
      </c>
      <c r="DD239" s="36" t="str">
        <f>'1'!LB239</f>
        <v/>
      </c>
      <c r="DE239" s="36" t="str">
        <f>'1'!LC239</f>
        <v/>
      </c>
      <c r="DF239" s="233" t="str">
        <f t="shared" si="214"/>
        <v>#REF!</v>
      </c>
      <c r="DG239" s="24" t="str">
        <f t="shared" ref="DG239:DI239" si="954">#REF!</f>
        <v>#REF!</v>
      </c>
      <c r="DH239" s="24" t="str">
        <f t="shared" si="954"/>
        <v>#REF!</v>
      </c>
      <c r="DI239" s="24" t="str">
        <f t="shared" si="954"/>
        <v>#REF!</v>
      </c>
      <c r="DJ239" s="236" t="str">
        <f t="shared" si="216"/>
        <v>#REF!</v>
      </c>
      <c r="DK239" s="36" t="str">
        <f t="shared" ref="DK239:DM239" si="955">#REF!</f>
        <v>#REF!</v>
      </c>
      <c r="DL239" s="36" t="str">
        <f t="shared" si="955"/>
        <v>#REF!</v>
      </c>
      <c r="DM239" s="36" t="str">
        <f t="shared" si="955"/>
        <v>#REF!</v>
      </c>
      <c r="DN239" s="159" t="str">
        <f t="shared" si="218"/>
        <v>#REF!</v>
      </c>
      <c r="DO239" s="24" t="str">
        <f t="shared" ref="DO239:DQ239" si="956">#REF!</f>
        <v>#REF!</v>
      </c>
      <c r="DP239" s="24" t="str">
        <f t="shared" si="956"/>
        <v>#REF!</v>
      </c>
      <c r="DQ239" s="24" t="str">
        <f t="shared" si="956"/>
        <v>#REF!</v>
      </c>
      <c r="DR239" s="209" t="str">
        <f t="shared" si="220"/>
        <v>#REF!</v>
      </c>
      <c r="DS239" s="210" t="str">
        <f t="shared" si="13"/>
        <v>#REF!</v>
      </c>
      <c r="DT239" s="210" t="str">
        <f t="shared" ref="DT239:DU239" si="957">#REF!</f>
        <v>#REF!</v>
      </c>
      <c r="DU239" s="210" t="str">
        <f t="shared" si="957"/>
        <v>#REF!</v>
      </c>
    </row>
    <row r="240" ht="15.75" customHeight="1">
      <c r="A240" s="228">
        <f>'1'!A240</f>
        <v>46337</v>
      </c>
      <c r="B240" s="229" t="str">
        <f>'1'!B240</f>
        <v>水</v>
      </c>
      <c r="C240" s="232">
        <f>'1'!C240</f>
        <v>0</v>
      </c>
      <c r="D240" s="233">
        <f>'1'!G240</f>
        <v>1</v>
      </c>
      <c r="E240" s="27">
        <f>'1'!H240</f>
        <v>0</v>
      </c>
      <c r="F240" s="230" t="str">
        <f>'1'!J240</f>
        <v/>
      </c>
      <c r="G240" s="230" t="str">
        <f>'1'!K240</f>
        <v/>
      </c>
      <c r="H240" s="236">
        <f>'1'!W240</f>
        <v>1</v>
      </c>
      <c r="I240" s="39">
        <f>'1'!X240</f>
        <v>0</v>
      </c>
      <c r="J240" s="231" t="str">
        <f>'1'!Z240</f>
        <v/>
      </c>
      <c r="K240" s="231" t="str">
        <f>'1'!AA240</f>
        <v/>
      </c>
      <c r="L240" s="233">
        <f>'1'!AM240</f>
        <v>2</v>
      </c>
      <c r="M240" s="27">
        <f>'1'!AN240</f>
        <v>0</v>
      </c>
      <c r="N240" s="230" t="str">
        <f>'1'!AP240</f>
        <v/>
      </c>
      <c r="O240" s="230" t="str">
        <f>'1'!AQ240</f>
        <v/>
      </c>
      <c r="P240" s="236">
        <f>'1'!BC240</f>
        <v>4</v>
      </c>
      <c r="Q240" s="39">
        <f>'1'!BD240</f>
        <v>0</v>
      </c>
      <c r="R240" s="231" t="str">
        <f>'1'!BF240</f>
        <v/>
      </c>
      <c r="S240" s="231" t="str">
        <f>'1'!BG240</f>
        <v/>
      </c>
      <c r="T240" s="233">
        <f>'1'!BS240</f>
        <v>4</v>
      </c>
      <c r="U240" s="27">
        <f>'1'!BT240</f>
        <v>0</v>
      </c>
      <c r="V240" s="230" t="str">
        <f>'1'!BV240</f>
        <v/>
      </c>
      <c r="W240" s="230" t="str">
        <f>'1'!BW240</f>
        <v/>
      </c>
      <c r="X240" s="236">
        <f>'1'!CI240</f>
        <v>2</v>
      </c>
      <c r="Y240" s="39">
        <f>'1'!CJ240</f>
        <v>0</v>
      </c>
      <c r="Z240" s="231" t="str">
        <f>'1'!CL240</f>
        <v/>
      </c>
      <c r="AA240" s="231" t="str">
        <f>'1'!CM240</f>
        <v/>
      </c>
      <c r="AB240" s="233">
        <f>'1'!CY240</f>
        <v>2</v>
      </c>
      <c r="AC240" s="27">
        <f>'1'!CZ240</f>
        <v>0</v>
      </c>
      <c r="AD240" s="226" t="str">
        <f>'1'!DB240</f>
        <v/>
      </c>
      <c r="AE240" s="230" t="str">
        <f>'1'!DC240</f>
        <v/>
      </c>
      <c r="AF240" s="236">
        <f>'1'!DO240</f>
        <v>2</v>
      </c>
      <c r="AG240" s="39">
        <f>'1'!DP240</f>
        <v>0</v>
      </c>
      <c r="AH240" s="231" t="str">
        <f>'1'!DR240</f>
        <v/>
      </c>
      <c r="AI240" s="231" t="str">
        <f>'1'!DS240</f>
        <v/>
      </c>
      <c r="AJ240" s="233">
        <f>'1'!EE240</f>
        <v>5</v>
      </c>
      <c r="AK240" s="27">
        <f>'1'!EF240</f>
        <v>0</v>
      </c>
      <c r="AL240" s="230" t="str">
        <f>'1'!EH240</f>
        <v/>
      </c>
      <c r="AM240" s="230" t="str">
        <f>'1'!EI240</f>
        <v/>
      </c>
      <c r="AN240" s="236">
        <f>'1'!EU240</f>
        <v>19</v>
      </c>
      <c r="AO240" s="39">
        <f>'1'!EV240</f>
        <v>0</v>
      </c>
      <c r="AP240" s="231" t="str">
        <f>'1'!EX240</f>
        <v/>
      </c>
      <c r="AQ240" s="231" t="str">
        <f>'1'!EY240</f>
        <v/>
      </c>
      <c r="AR240" s="233">
        <f>'1'!FK240</f>
        <v>4</v>
      </c>
      <c r="AS240" s="27">
        <f>'1'!FL240</f>
        <v>0</v>
      </c>
      <c r="AT240" s="230" t="str">
        <f>'1'!FN240</f>
        <v/>
      </c>
      <c r="AU240" s="230" t="str">
        <f>'1'!FO240</f>
        <v/>
      </c>
      <c r="AV240" s="236">
        <f>'1'!GA240</f>
        <v>2</v>
      </c>
      <c r="AW240" s="39">
        <f>'1'!GB240</f>
        <v>0</v>
      </c>
      <c r="AX240" s="231" t="str">
        <f>'1'!GD240</f>
        <v/>
      </c>
      <c r="AY240" s="231" t="str">
        <f>'1'!GE240</f>
        <v/>
      </c>
      <c r="AZ240" s="233">
        <f>'1'!GQ240</f>
        <v>3</v>
      </c>
      <c r="BA240" s="27">
        <f>'1'!GR240</f>
        <v>0</v>
      </c>
      <c r="BB240" s="230" t="str">
        <f>'1'!GT240</f>
        <v/>
      </c>
      <c r="BC240" s="230" t="str">
        <f>'1'!GU240</f>
        <v/>
      </c>
      <c r="BD240" s="236">
        <f>'1'!HG240</f>
        <v>5</v>
      </c>
      <c r="BE240" s="39">
        <f>'1'!HH240</f>
        <v>0</v>
      </c>
      <c r="BF240" s="231" t="str">
        <f>'1'!HJ240</f>
        <v/>
      </c>
      <c r="BG240" s="231" t="str">
        <f>'1'!HK240</f>
        <v/>
      </c>
      <c r="BH240" s="233" t="str">
        <f>'1'!HW240</f>
        <v/>
      </c>
      <c r="BI240" s="27">
        <f>'1'!HX240</f>
        <v>0</v>
      </c>
      <c r="BJ240" s="230" t="str">
        <f>'1'!HZ240</f>
        <v/>
      </c>
      <c r="BK240" s="230" t="str">
        <f>'1'!IA240</f>
        <v/>
      </c>
      <c r="BL240" s="236" t="str">
        <f>'1'!IM240</f>
        <v/>
      </c>
      <c r="BM240" s="39">
        <f>'1'!IN240</f>
        <v>0</v>
      </c>
      <c r="BN240" s="231" t="str">
        <f>'1'!IP240</f>
        <v/>
      </c>
      <c r="BO240" s="231" t="str">
        <f>'1'!IQ240</f>
        <v/>
      </c>
      <c r="BP240" s="233" t="str">
        <f>'1'!JC240</f>
        <v/>
      </c>
      <c r="BQ240" s="27">
        <f>'1'!JD240</f>
        <v>0</v>
      </c>
      <c r="BR240" s="230" t="str">
        <f>'1'!JF240</f>
        <v/>
      </c>
      <c r="BS240" s="230" t="str">
        <f>'1'!JG240</f>
        <v/>
      </c>
      <c r="BT240" s="236" t="str">
        <f>'1'!JS240</f>
        <v/>
      </c>
      <c r="BU240" s="39">
        <f>'1'!JT240</f>
        <v>0</v>
      </c>
      <c r="BV240" s="231" t="str">
        <f>'1'!JV240</f>
        <v/>
      </c>
      <c r="BW240" s="231" t="str">
        <f>'1'!JW240</f>
        <v/>
      </c>
      <c r="BX240" s="233" t="str">
        <f>'1'!KI240</f>
        <v/>
      </c>
      <c r="BY240" s="27">
        <f>'1'!KJ240</f>
        <v>0</v>
      </c>
      <c r="BZ240" s="230" t="str">
        <f>'1'!KL240</f>
        <v/>
      </c>
      <c r="CA240" s="230" t="str">
        <f>'1'!KM240</f>
        <v/>
      </c>
      <c r="CB240" s="236" t="str">
        <f>'1'!KY240</f>
        <v/>
      </c>
      <c r="CC240" s="39">
        <f>'1'!KZ240</f>
        <v>0</v>
      </c>
      <c r="CD240" s="231" t="str">
        <f>'1'!LB240</f>
        <v/>
      </c>
      <c r="CE240" s="231" t="str">
        <f>'1'!LC240</f>
        <v/>
      </c>
      <c r="CF240" s="231"/>
      <c r="CG240" s="231"/>
      <c r="CH240" s="233" t="str">
        <f t="shared" si="208"/>
        <v/>
      </c>
      <c r="CI240" s="24">
        <f>'1'!HX240</f>
        <v>0</v>
      </c>
      <c r="CJ240" s="24" t="str">
        <f>'1'!HZ240</f>
        <v/>
      </c>
      <c r="CK240" s="24" t="str">
        <f>'1'!IA240</f>
        <v/>
      </c>
      <c r="CL240" s="236" t="str">
        <f t="shared" si="209"/>
        <v/>
      </c>
      <c r="CM240" s="36">
        <f>'1'!IN240</f>
        <v>0</v>
      </c>
      <c r="CN240" s="36" t="str">
        <f>'1'!IP240</f>
        <v/>
      </c>
      <c r="CO240" s="36" t="str">
        <f>'1'!IQ240</f>
        <v/>
      </c>
      <c r="CP240" s="233" t="str">
        <f t="shared" si="210"/>
        <v/>
      </c>
      <c r="CQ240" s="24">
        <f>'1'!JD240</f>
        <v>0</v>
      </c>
      <c r="CR240" s="24" t="str">
        <f>'1'!JF240</f>
        <v/>
      </c>
      <c r="CS240" s="24" t="str">
        <f>'1'!JG240</f>
        <v/>
      </c>
      <c r="CT240" s="236" t="str">
        <f t="shared" si="211"/>
        <v/>
      </c>
      <c r="CU240" s="36">
        <f>'1'!JT240</f>
        <v>0</v>
      </c>
      <c r="CV240" s="36" t="str">
        <f>'1'!JV240</f>
        <v/>
      </c>
      <c r="CW240" s="36" t="str">
        <f>'1'!JW240</f>
        <v/>
      </c>
      <c r="CX240" s="233" t="str">
        <f t="shared" si="212"/>
        <v>#REF!</v>
      </c>
      <c r="CY240" s="24">
        <f>'1'!KJ240</f>
        <v>0</v>
      </c>
      <c r="CZ240" s="24" t="str">
        <f>'1'!KL240</f>
        <v/>
      </c>
      <c r="DA240" s="24" t="str">
        <f>'1'!KM240</f>
        <v/>
      </c>
      <c r="DB240" s="236" t="str">
        <f t="shared" si="213"/>
        <v>#REF!</v>
      </c>
      <c r="DC240" s="36">
        <f>'1'!KZ240</f>
        <v>0</v>
      </c>
      <c r="DD240" s="36" t="str">
        <f>'1'!LB240</f>
        <v/>
      </c>
      <c r="DE240" s="36" t="str">
        <f>'1'!LC240</f>
        <v/>
      </c>
      <c r="DF240" s="233" t="str">
        <f t="shared" si="214"/>
        <v>#REF!</v>
      </c>
      <c r="DG240" s="24" t="str">
        <f t="shared" ref="DG240:DI240" si="958">#REF!</f>
        <v>#REF!</v>
      </c>
      <c r="DH240" s="24" t="str">
        <f t="shared" si="958"/>
        <v>#REF!</v>
      </c>
      <c r="DI240" s="24" t="str">
        <f t="shared" si="958"/>
        <v>#REF!</v>
      </c>
      <c r="DJ240" s="236" t="str">
        <f t="shared" si="216"/>
        <v>#REF!</v>
      </c>
      <c r="DK240" s="36" t="str">
        <f t="shared" ref="DK240:DM240" si="959">#REF!</f>
        <v>#REF!</v>
      </c>
      <c r="DL240" s="36" t="str">
        <f t="shared" si="959"/>
        <v>#REF!</v>
      </c>
      <c r="DM240" s="36" t="str">
        <f t="shared" si="959"/>
        <v>#REF!</v>
      </c>
      <c r="DN240" s="159" t="str">
        <f t="shared" si="218"/>
        <v>#REF!</v>
      </c>
      <c r="DO240" s="24" t="str">
        <f t="shared" ref="DO240:DQ240" si="960">#REF!</f>
        <v>#REF!</v>
      </c>
      <c r="DP240" s="24" t="str">
        <f t="shared" si="960"/>
        <v>#REF!</v>
      </c>
      <c r="DQ240" s="24" t="str">
        <f t="shared" si="960"/>
        <v>#REF!</v>
      </c>
      <c r="DR240" s="209" t="str">
        <f t="shared" si="220"/>
        <v>#REF!</v>
      </c>
      <c r="DS240" s="210" t="str">
        <f t="shared" si="13"/>
        <v>#REF!</v>
      </c>
      <c r="DT240" s="210" t="str">
        <f t="shared" ref="DT240:DU240" si="961">#REF!</f>
        <v>#REF!</v>
      </c>
      <c r="DU240" s="210" t="str">
        <f t="shared" si="961"/>
        <v>#REF!</v>
      </c>
    </row>
    <row r="241" ht="15.75" customHeight="1">
      <c r="A241" s="228">
        <f>'1'!A241</f>
        <v>46338</v>
      </c>
      <c r="B241" s="229" t="str">
        <f>'1'!B241</f>
        <v>木</v>
      </c>
      <c r="C241" s="232">
        <f>'1'!C241</f>
        <v>0</v>
      </c>
      <c r="D241" s="233">
        <f>'1'!G241</f>
        <v>1</v>
      </c>
      <c r="E241" s="27">
        <f>'1'!H241</f>
        <v>0</v>
      </c>
      <c r="F241" s="230" t="str">
        <f>'1'!J241</f>
        <v/>
      </c>
      <c r="G241" s="230" t="str">
        <f>'1'!K241</f>
        <v/>
      </c>
      <c r="H241" s="236">
        <f>'1'!W241</f>
        <v>1</v>
      </c>
      <c r="I241" s="39">
        <f>'1'!X241</f>
        <v>0</v>
      </c>
      <c r="J241" s="231" t="str">
        <f>'1'!Z241</f>
        <v/>
      </c>
      <c r="K241" s="231" t="str">
        <f>'1'!AA241</f>
        <v/>
      </c>
      <c r="L241" s="233">
        <f>'1'!AM241</f>
        <v>2</v>
      </c>
      <c r="M241" s="27">
        <f>'1'!AN241</f>
        <v>0</v>
      </c>
      <c r="N241" s="230" t="str">
        <f>'1'!AP241</f>
        <v/>
      </c>
      <c r="O241" s="230" t="str">
        <f>'1'!AQ241</f>
        <v/>
      </c>
      <c r="P241" s="236">
        <f>'1'!BC241</f>
        <v>4</v>
      </c>
      <c r="Q241" s="39">
        <f>'1'!BD241</f>
        <v>0</v>
      </c>
      <c r="R241" s="231" t="str">
        <f>'1'!BF241</f>
        <v/>
      </c>
      <c r="S241" s="231" t="str">
        <f>'1'!BG241</f>
        <v/>
      </c>
      <c r="T241" s="233">
        <f>'1'!BS241</f>
        <v>4</v>
      </c>
      <c r="U241" s="27">
        <f>'1'!BT241</f>
        <v>0</v>
      </c>
      <c r="V241" s="230" t="str">
        <f>'1'!BV241</f>
        <v/>
      </c>
      <c r="W241" s="230" t="str">
        <f>'1'!BW241</f>
        <v/>
      </c>
      <c r="X241" s="236">
        <f>'1'!CI241</f>
        <v>2</v>
      </c>
      <c r="Y241" s="39">
        <f>'1'!CJ241</f>
        <v>0</v>
      </c>
      <c r="Z241" s="231" t="str">
        <f>'1'!CL241</f>
        <v/>
      </c>
      <c r="AA241" s="231" t="str">
        <f>'1'!CM241</f>
        <v/>
      </c>
      <c r="AB241" s="233">
        <f>'1'!CY241</f>
        <v>2</v>
      </c>
      <c r="AC241" s="27">
        <f>'1'!CZ241</f>
        <v>0</v>
      </c>
      <c r="AD241" s="226" t="str">
        <f>'1'!DB241</f>
        <v/>
      </c>
      <c r="AE241" s="230" t="str">
        <f>'1'!DC241</f>
        <v/>
      </c>
      <c r="AF241" s="236">
        <f>'1'!DO241</f>
        <v>2</v>
      </c>
      <c r="AG241" s="39">
        <f>'1'!DP241</f>
        <v>0</v>
      </c>
      <c r="AH241" s="231" t="str">
        <f>'1'!DR241</f>
        <v/>
      </c>
      <c r="AI241" s="231" t="str">
        <f>'1'!DS241</f>
        <v/>
      </c>
      <c r="AJ241" s="233">
        <f>'1'!EE241</f>
        <v>5</v>
      </c>
      <c r="AK241" s="27">
        <f>'1'!EF241</f>
        <v>0</v>
      </c>
      <c r="AL241" s="230" t="str">
        <f>'1'!EH241</f>
        <v/>
      </c>
      <c r="AM241" s="230" t="str">
        <f>'1'!EI241</f>
        <v/>
      </c>
      <c r="AN241" s="236">
        <f>'1'!EU241</f>
        <v>19</v>
      </c>
      <c r="AO241" s="39">
        <f>'1'!EV241</f>
        <v>0</v>
      </c>
      <c r="AP241" s="231" t="str">
        <f>'1'!EX241</f>
        <v/>
      </c>
      <c r="AQ241" s="231" t="str">
        <f>'1'!EY241</f>
        <v/>
      </c>
      <c r="AR241" s="233">
        <f>'1'!FK241</f>
        <v>4</v>
      </c>
      <c r="AS241" s="27">
        <f>'1'!FL241</f>
        <v>0</v>
      </c>
      <c r="AT241" s="230" t="str">
        <f>'1'!FN241</f>
        <v/>
      </c>
      <c r="AU241" s="230" t="str">
        <f>'1'!FO241</f>
        <v/>
      </c>
      <c r="AV241" s="236">
        <f>'1'!GA241</f>
        <v>2</v>
      </c>
      <c r="AW241" s="39">
        <f>'1'!GB241</f>
        <v>0</v>
      </c>
      <c r="AX241" s="231" t="str">
        <f>'1'!GD241</f>
        <v/>
      </c>
      <c r="AY241" s="231" t="str">
        <f>'1'!GE241</f>
        <v/>
      </c>
      <c r="AZ241" s="233">
        <f>'1'!GQ241</f>
        <v>3</v>
      </c>
      <c r="BA241" s="27">
        <f>'1'!GR241</f>
        <v>0</v>
      </c>
      <c r="BB241" s="230" t="str">
        <f>'1'!GT241</f>
        <v/>
      </c>
      <c r="BC241" s="230" t="str">
        <f>'1'!GU241</f>
        <v/>
      </c>
      <c r="BD241" s="236">
        <f>'1'!HG241</f>
        <v>5</v>
      </c>
      <c r="BE241" s="39">
        <f>'1'!HH241</f>
        <v>0</v>
      </c>
      <c r="BF241" s="231" t="str">
        <f>'1'!HJ241</f>
        <v/>
      </c>
      <c r="BG241" s="231" t="str">
        <f>'1'!HK241</f>
        <v/>
      </c>
      <c r="BH241" s="233" t="str">
        <f>'1'!HW241</f>
        <v/>
      </c>
      <c r="BI241" s="27">
        <f>'1'!HX241</f>
        <v>0</v>
      </c>
      <c r="BJ241" s="230" t="str">
        <f>'1'!HZ241</f>
        <v/>
      </c>
      <c r="BK241" s="230" t="str">
        <f>'1'!IA241</f>
        <v/>
      </c>
      <c r="BL241" s="236" t="str">
        <f>'1'!IM241</f>
        <v/>
      </c>
      <c r="BM241" s="39">
        <f>'1'!IN241</f>
        <v>0</v>
      </c>
      <c r="BN241" s="231" t="str">
        <f>'1'!IP241</f>
        <v/>
      </c>
      <c r="BO241" s="231" t="str">
        <f>'1'!IQ241</f>
        <v/>
      </c>
      <c r="BP241" s="233" t="str">
        <f>'1'!JC241</f>
        <v/>
      </c>
      <c r="BQ241" s="27">
        <f>'1'!JD241</f>
        <v>0</v>
      </c>
      <c r="BR241" s="230" t="str">
        <f>'1'!JF241</f>
        <v/>
      </c>
      <c r="BS241" s="230" t="str">
        <f>'1'!JG241</f>
        <v/>
      </c>
      <c r="BT241" s="236" t="str">
        <f>'1'!JS241</f>
        <v/>
      </c>
      <c r="BU241" s="39">
        <f>'1'!JT241</f>
        <v>0</v>
      </c>
      <c r="BV241" s="231" t="str">
        <f>'1'!JV241</f>
        <v/>
      </c>
      <c r="BW241" s="231" t="str">
        <f>'1'!JW241</f>
        <v/>
      </c>
      <c r="BX241" s="233" t="str">
        <f>'1'!KI241</f>
        <v/>
      </c>
      <c r="BY241" s="27">
        <f>'1'!KJ241</f>
        <v>0</v>
      </c>
      <c r="BZ241" s="230" t="str">
        <f>'1'!KL241</f>
        <v/>
      </c>
      <c r="CA241" s="230" t="str">
        <f>'1'!KM241</f>
        <v/>
      </c>
      <c r="CB241" s="236" t="str">
        <f>'1'!KY241</f>
        <v/>
      </c>
      <c r="CC241" s="39">
        <f>'1'!KZ241</f>
        <v>0</v>
      </c>
      <c r="CD241" s="231" t="str">
        <f>'1'!LB241</f>
        <v/>
      </c>
      <c r="CE241" s="231" t="str">
        <f>'1'!LC241</f>
        <v/>
      </c>
      <c r="CF241" s="231"/>
      <c r="CG241" s="231"/>
      <c r="CH241" s="233" t="str">
        <f t="shared" si="208"/>
        <v/>
      </c>
      <c r="CI241" s="24">
        <f>'1'!HX241</f>
        <v>0</v>
      </c>
      <c r="CJ241" s="24" t="str">
        <f>'1'!HZ241</f>
        <v/>
      </c>
      <c r="CK241" s="24" t="str">
        <f>'1'!IA241</f>
        <v/>
      </c>
      <c r="CL241" s="236" t="str">
        <f t="shared" si="209"/>
        <v/>
      </c>
      <c r="CM241" s="36">
        <f>'1'!IN241</f>
        <v>0</v>
      </c>
      <c r="CN241" s="36" t="str">
        <f>'1'!IP241</f>
        <v/>
      </c>
      <c r="CO241" s="36" t="str">
        <f>'1'!IQ241</f>
        <v/>
      </c>
      <c r="CP241" s="233" t="str">
        <f t="shared" si="210"/>
        <v/>
      </c>
      <c r="CQ241" s="24">
        <f>'1'!JD241</f>
        <v>0</v>
      </c>
      <c r="CR241" s="24" t="str">
        <f>'1'!JF241</f>
        <v/>
      </c>
      <c r="CS241" s="24" t="str">
        <f>'1'!JG241</f>
        <v/>
      </c>
      <c r="CT241" s="236" t="str">
        <f t="shared" si="211"/>
        <v/>
      </c>
      <c r="CU241" s="36">
        <f>'1'!JT241</f>
        <v>0</v>
      </c>
      <c r="CV241" s="36" t="str">
        <f>'1'!JV241</f>
        <v/>
      </c>
      <c r="CW241" s="36" t="str">
        <f>'1'!JW241</f>
        <v/>
      </c>
      <c r="CX241" s="233" t="str">
        <f t="shared" si="212"/>
        <v>#REF!</v>
      </c>
      <c r="CY241" s="24">
        <f>'1'!KJ241</f>
        <v>0</v>
      </c>
      <c r="CZ241" s="24" t="str">
        <f>'1'!KL241</f>
        <v/>
      </c>
      <c r="DA241" s="24" t="str">
        <f>'1'!KM241</f>
        <v/>
      </c>
      <c r="DB241" s="236" t="str">
        <f t="shared" si="213"/>
        <v>#REF!</v>
      </c>
      <c r="DC241" s="36">
        <f>'1'!KZ241</f>
        <v>0</v>
      </c>
      <c r="DD241" s="36" t="str">
        <f>'1'!LB241</f>
        <v/>
      </c>
      <c r="DE241" s="36" t="str">
        <f>'1'!LC241</f>
        <v/>
      </c>
      <c r="DF241" s="233" t="str">
        <f t="shared" si="214"/>
        <v>#REF!</v>
      </c>
      <c r="DG241" s="24" t="str">
        <f t="shared" ref="DG241:DI241" si="962">#REF!</f>
        <v>#REF!</v>
      </c>
      <c r="DH241" s="24" t="str">
        <f t="shared" si="962"/>
        <v>#REF!</v>
      </c>
      <c r="DI241" s="24" t="str">
        <f t="shared" si="962"/>
        <v>#REF!</v>
      </c>
      <c r="DJ241" s="236" t="str">
        <f t="shared" si="216"/>
        <v>#REF!</v>
      </c>
      <c r="DK241" s="36" t="str">
        <f t="shared" ref="DK241:DM241" si="963">#REF!</f>
        <v>#REF!</v>
      </c>
      <c r="DL241" s="36" t="str">
        <f t="shared" si="963"/>
        <v>#REF!</v>
      </c>
      <c r="DM241" s="36" t="str">
        <f t="shared" si="963"/>
        <v>#REF!</v>
      </c>
      <c r="DN241" s="159" t="str">
        <f t="shared" si="218"/>
        <v>#REF!</v>
      </c>
      <c r="DO241" s="24" t="str">
        <f t="shared" ref="DO241:DQ241" si="964">#REF!</f>
        <v>#REF!</v>
      </c>
      <c r="DP241" s="24" t="str">
        <f t="shared" si="964"/>
        <v>#REF!</v>
      </c>
      <c r="DQ241" s="24" t="str">
        <f t="shared" si="964"/>
        <v>#REF!</v>
      </c>
      <c r="DR241" s="209" t="str">
        <f t="shared" si="220"/>
        <v>#REF!</v>
      </c>
      <c r="DS241" s="210" t="str">
        <f t="shared" si="13"/>
        <v>#REF!</v>
      </c>
      <c r="DT241" s="210" t="str">
        <f t="shared" ref="DT241:DU241" si="965">#REF!</f>
        <v>#REF!</v>
      </c>
      <c r="DU241" s="210" t="str">
        <f t="shared" si="965"/>
        <v>#REF!</v>
      </c>
    </row>
    <row r="242" ht="15.75" customHeight="1">
      <c r="A242" s="228">
        <f>'1'!A242</f>
        <v>46339</v>
      </c>
      <c r="B242" s="229" t="str">
        <f>'1'!B242</f>
        <v>金</v>
      </c>
      <c r="C242" s="232">
        <f>'1'!C242</f>
        <v>0</v>
      </c>
      <c r="D242" s="233">
        <f>'1'!G242</f>
        <v>1</v>
      </c>
      <c r="E242" s="27">
        <f>'1'!H242</f>
        <v>0</v>
      </c>
      <c r="F242" s="230" t="str">
        <f>'1'!J242</f>
        <v/>
      </c>
      <c r="G242" s="230" t="str">
        <f>'1'!K242</f>
        <v/>
      </c>
      <c r="H242" s="236">
        <f>'1'!W242</f>
        <v>1</v>
      </c>
      <c r="I242" s="39">
        <f>'1'!X242</f>
        <v>0</v>
      </c>
      <c r="J242" s="231" t="str">
        <f>'1'!Z242</f>
        <v/>
      </c>
      <c r="K242" s="231" t="str">
        <f>'1'!AA242</f>
        <v/>
      </c>
      <c r="L242" s="233">
        <f>'1'!AM242</f>
        <v>2</v>
      </c>
      <c r="M242" s="27">
        <f>'1'!AN242</f>
        <v>0</v>
      </c>
      <c r="N242" s="230" t="str">
        <f>'1'!AP242</f>
        <v/>
      </c>
      <c r="O242" s="230" t="str">
        <f>'1'!AQ242</f>
        <v/>
      </c>
      <c r="P242" s="236">
        <f>'1'!BC242</f>
        <v>4</v>
      </c>
      <c r="Q242" s="39">
        <f>'1'!BD242</f>
        <v>0</v>
      </c>
      <c r="R242" s="231" t="str">
        <f>'1'!BF242</f>
        <v/>
      </c>
      <c r="S242" s="231" t="str">
        <f>'1'!BG242</f>
        <v/>
      </c>
      <c r="T242" s="233">
        <f>'1'!BS242</f>
        <v>4</v>
      </c>
      <c r="U242" s="27">
        <f>'1'!BT242</f>
        <v>0</v>
      </c>
      <c r="V242" s="230" t="str">
        <f>'1'!BV242</f>
        <v/>
      </c>
      <c r="W242" s="230" t="str">
        <f>'1'!BW242</f>
        <v/>
      </c>
      <c r="X242" s="236">
        <f>'1'!CI242</f>
        <v>2</v>
      </c>
      <c r="Y242" s="39">
        <f>'1'!CJ242</f>
        <v>0</v>
      </c>
      <c r="Z242" s="231" t="str">
        <f>'1'!CL242</f>
        <v/>
      </c>
      <c r="AA242" s="231" t="str">
        <f>'1'!CM242</f>
        <v/>
      </c>
      <c r="AB242" s="233">
        <f>'1'!CY242</f>
        <v>2</v>
      </c>
      <c r="AC242" s="27">
        <f>'1'!CZ242</f>
        <v>0</v>
      </c>
      <c r="AD242" s="226" t="str">
        <f>'1'!DB242</f>
        <v/>
      </c>
      <c r="AE242" s="230" t="str">
        <f>'1'!DC242</f>
        <v/>
      </c>
      <c r="AF242" s="236">
        <f>'1'!DO242</f>
        <v>2</v>
      </c>
      <c r="AG242" s="39">
        <f>'1'!DP242</f>
        <v>0</v>
      </c>
      <c r="AH242" s="231" t="str">
        <f>'1'!DR242</f>
        <v/>
      </c>
      <c r="AI242" s="231" t="str">
        <f>'1'!DS242</f>
        <v/>
      </c>
      <c r="AJ242" s="233">
        <f>'1'!EE242</f>
        <v>5</v>
      </c>
      <c r="AK242" s="27">
        <f>'1'!EF242</f>
        <v>0</v>
      </c>
      <c r="AL242" s="230" t="str">
        <f>'1'!EH242</f>
        <v/>
      </c>
      <c r="AM242" s="230" t="str">
        <f>'1'!EI242</f>
        <v/>
      </c>
      <c r="AN242" s="236">
        <f>'1'!EU242</f>
        <v>19</v>
      </c>
      <c r="AO242" s="39">
        <f>'1'!EV242</f>
        <v>0</v>
      </c>
      <c r="AP242" s="231" t="str">
        <f>'1'!EX242</f>
        <v/>
      </c>
      <c r="AQ242" s="231" t="str">
        <f>'1'!EY242</f>
        <v/>
      </c>
      <c r="AR242" s="233">
        <f>'1'!FK242</f>
        <v>4</v>
      </c>
      <c r="AS242" s="27">
        <f>'1'!FL242</f>
        <v>0</v>
      </c>
      <c r="AT242" s="230" t="str">
        <f>'1'!FN242</f>
        <v/>
      </c>
      <c r="AU242" s="230" t="str">
        <f>'1'!FO242</f>
        <v/>
      </c>
      <c r="AV242" s="236">
        <f>'1'!GA242</f>
        <v>2</v>
      </c>
      <c r="AW242" s="39">
        <f>'1'!GB242</f>
        <v>0</v>
      </c>
      <c r="AX242" s="231" t="str">
        <f>'1'!GD242</f>
        <v/>
      </c>
      <c r="AY242" s="231" t="str">
        <f>'1'!GE242</f>
        <v/>
      </c>
      <c r="AZ242" s="233">
        <f>'1'!GQ242</f>
        <v>3</v>
      </c>
      <c r="BA242" s="27">
        <f>'1'!GR242</f>
        <v>0</v>
      </c>
      <c r="BB242" s="230" t="str">
        <f>'1'!GT242</f>
        <v/>
      </c>
      <c r="BC242" s="230" t="str">
        <f>'1'!GU242</f>
        <v/>
      </c>
      <c r="BD242" s="236">
        <f>'1'!HG242</f>
        <v>5</v>
      </c>
      <c r="BE242" s="39">
        <f>'1'!HH242</f>
        <v>0</v>
      </c>
      <c r="BF242" s="231" t="str">
        <f>'1'!HJ242</f>
        <v/>
      </c>
      <c r="BG242" s="231" t="str">
        <f>'1'!HK242</f>
        <v/>
      </c>
      <c r="BH242" s="233" t="str">
        <f>'1'!HW242</f>
        <v/>
      </c>
      <c r="BI242" s="27">
        <f>'1'!HX242</f>
        <v>0</v>
      </c>
      <c r="BJ242" s="230" t="str">
        <f>'1'!HZ242</f>
        <v/>
      </c>
      <c r="BK242" s="230" t="str">
        <f>'1'!IA242</f>
        <v/>
      </c>
      <c r="BL242" s="236" t="str">
        <f>'1'!IM242</f>
        <v/>
      </c>
      <c r="BM242" s="39">
        <f>'1'!IN242</f>
        <v>0</v>
      </c>
      <c r="BN242" s="231" t="str">
        <f>'1'!IP242</f>
        <v/>
      </c>
      <c r="BO242" s="231" t="str">
        <f>'1'!IQ242</f>
        <v/>
      </c>
      <c r="BP242" s="233" t="str">
        <f>'1'!JC242</f>
        <v/>
      </c>
      <c r="BQ242" s="27">
        <f>'1'!JD242</f>
        <v>0</v>
      </c>
      <c r="BR242" s="230" t="str">
        <f>'1'!JF242</f>
        <v/>
      </c>
      <c r="BS242" s="230" t="str">
        <f>'1'!JG242</f>
        <v/>
      </c>
      <c r="BT242" s="236" t="str">
        <f>'1'!JS242</f>
        <v/>
      </c>
      <c r="BU242" s="39">
        <f>'1'!JT242</f>
        <v>0</v>
      </c>
      <c r="BV242" s="231" t="str">
        <f>'1'!JV242</f>
        <v/>
      </c>
      <c r="BW242" s="231" t="str">
        <f>'1'!JW242</f>
        <v/>
      </c>
      <c r="BX242" s="233" t="str">
        <f>'1'!KI242</f>
        <v/>
      </c>
      <c r="BY242" s="27">
        <f>'1'!KJ242</f>
        <v>0</v>
      </c>
      <c r="BZ242" s="230" t="str">
        <f>'1'!KL242</f>
        <v/>
      </c>
      <c r="CA242" s="230" t="str">
        <f>'1'!KM242</f>
        <v/>
      </c>
      <c r="CB242" s="236" t="str">
        <f>'1'!KY242</f>
        <v/>
      </c>
      <c r="CC242" s="39">
        <f>'1'!KZ242</f>
        <v>0</v>
      </c>
      <c r="CD242" s="231" t="str">
        <f>'1'!LB242</f>
        <v/>
      </c>
      <c r="CE242" s="231" t="str">
        <f>'1'!LC242</f>
        <v/>
      </c>
      <c r="CF242" s="231"/>
      <c r="CG242" s="231"/>
      <c r="CH242" s="233" t="str">
        <f t="shared" si="208"/>
        <v/>
      </c>
      <c r="CI242" s="24">
        <f>'1'!HX242</f>
        <v>0</v>
      </c>
      <c r="CJ242" s="24" t="str">
        <f>'1'!HZ242</f>
        <v/>
      </c>
      <c r="CK242" s="24" t="str">
        <f>'1'!IA242</f>
        <v/>
      </c>
      <c r="CL242" s="236" t="str">
        <f t="shared" si="209"/>
        <v/>
      </c>
      <c r="CM242" s="36">
        <f>'1'!IN242</f>
        <v>0</v>
      </c>
      <c r="CN242" s="36" t="str">
        <f>'1'!IP242</f>
        <v/>
      </c>
      <c r="CO242" s="36" t="str">
        <f>'1'!IQ242</f>
        <v/>
      </c>
      <c r="CP242" s="233" t="str">
        <f t="shared" si="210"/>
        <v/>
      </c>
      <c r="CQ242" s="24">
        <f>'1'!JD242</f>
        <v>0</v>
      </c>
      <c r="CR242" s="24" t="str">
        <f>'1'!JF242</f>
        <v/>
      </c>
      <c r="CS242" s="24" t="str">
        <f>'1'!JG242</f>
        <v/>
      </c>
      <c r="CT242" s="236" t="str">
        <f t="shared" si="211"/>
        <v/>
      </c>
      <c r="CU242" s="36">
        <f>'1'!JT242</f>
        <v>0</v>
      </c>
      <c r="CV242" s="36" t="str">
        <f>'1'!JV242</f>
        <v/>
      </c>
      <c r="CW242" s="36" t="str">
        <f>'1'!JW242</f>
        <v/>
      </c>
      <c r="CX242" s="233" t="str">
        <f t="shared" si="212"/>
        <v>#REF!</v>
      </c>
      <c r="CY242" s="24">
        <f>'1'!KJ242</f>
        <v>0</v>
      </c>
      <c r="CZ242" s="24" t="str">
        <f>'1'!KL242</f>
        <v/>
      </c>
      <c r="DA242" s="24" t="str">
        <f>'1'!KM242</f>
        <v/>
      </c>
      <c r="DB242" s="236" t="str">
        <f t="shared" si="213"/>
        <v>#REF!</v>
      </c>
      <c r="DC242" s="36">
        <f>'1'!KZ242</f>
        <v>0</v>
      </c>
      <c r="DD242" s="36" t="str">
        <f>'1'!LB242</f>
        <v/>
      </c>
      <c r="DE242" s="36" t="str">
        <f>'1'!LC242</f>
        <v/>
      </c>
      <c r="DF242" s="233" t="str">
        <f t="shared" si="214"/>
        <v>#REF!</v>
      </c>
      <c r="DG242" s="24" t="str">
        <f t="shared" ref="DG242:DI242" si="966">#REF!</f>
        <v>#REF!</v>
      </c>
      <c r="DH242" s="24" t="str">
        <f t="shared" si="966"/>
        <v>#REF!</v>
      </c>
      <c r="DI242" s="24" t="str">
        <f t="shared" si="966"/>
        <v>#REF!</v>
      </c>
      <c r="DJ242" s="236" t="str">
        <f t="shared" si="216"/>
        <v>#REF!</v>
      </c>
      <c r="DK242" s="36" t="str">
        <f t="shared" ref="DK242:DM242" si="967">#REF!</f>
        <v>#REF!</v>
      </c>
      <c r="DL242" s="36" t="str">
        <f t="shared" si="967"/>
        <v>#REF!</v>
      </c>
      <c r="DM242" s="36" t="str">
        <f t="shared" si="967"/>
        <v>#REF!</v>
      </c>
      <c r="DN242" s="159" t="str">
        <f t="shared" si="218"/>
        <v>#REF!</v>
      </c>
      <c r="DO242" s="24" t="str">
        <f t="shared" ref="DO242:DQ242" si="968">#REF!</f>
        <v>#REF!</v>
      </c>
      <c r="DP242" s="24" t="str">
        <f t="shared" si="968"/>
        <v>#REF!</v>
      </c>
      <c r="DQ242" s="24" t="str">
        <f t="shared" si="968"/>
        <v>#REF!</v>
      </c>
      <c r="DR242" s="209" t="str">
        <f t="shared" si="220"/>
        <v>#REF!</v>
      </c>
      <c r="DS242" s="210" t="str">
        <f t="shared" si="13"/>
        <v>#REF!</v>
      </c>
      <c r="DT242" s="210" t="str">
        <f t="shared" ref="DT242:DU242" si="969">#REF!</f>
        <v>#REF!</v>
      </c>
      <c r="DU242" s="210" t="str">
        <f t="shared" si="969"/>
        <v>#REF!</v>
      </c>
    </row>
    <row r="243" ht="15.75" customHeight="1">
      <c r="A243" s="228">
        <f>'1'!A243</f>
        <v>46340</v>
      </c>
      <c r="B243" s="229" t="str">
        <f>'1'!B243</f>
        <v>土</v>
      </c>
      <c r="C243" s="232">
        <f>'1'!C243</f>
        <v>0</v>
      </c>
      <c r="D243" s="233">
        <f>'1'!G243</f>
        <v>1</v>
      </c>
      <c r="E243" s="27">
        <f>'1'!H243</f>
        <v>0</v>
      </c>
      <c r="F243" s="230" t="str">
        <f>'1'!J243</f>
        <v/>
      </c>
      <c r="G243" s="230" t="str">
        <f>'1'!K243</f>
        <v/>
      </c>
      <c r="H243" s="236">
        <f>'1'!W243</f>
        <v>1</v>
      </c>
      <c r="I243" s="39">
        <f>'1'!X243</f>
        <v>0</v>
      </c>
      <c r="J243" s="231" t="str">
        <f>'1'!Z243</f>
        <v/>
      </c>
      <c r="K243" s="231" t="str">
        <f>'1'!AA243</f>
        <v/>
      </c>
      <c r="L243" s="233">
        <f>'1'!AM243</f>
        <v>2</v>
      </c>
      <c r="M243" s="27">
        <f>'1'!AN243</f>
        <v>0</v>
      </c>
      <c r="N243" s="230" t="str">
        <f>'1'!AP243</f>
        <v/>
      </c>
      <c r="O243" s="230" t="str">
        <f>'1'!AQ243</f>
        <v/>
      </c>
      <c r="P243" s="236">
        <f>'1'!BC243</f>
        <v>4</v>
      </c>
      <c r="Q243" s="39">
        <f>'1'!BD243</f>
        <v>0</v>
      </c>
      <c r="R243" s="231" t="str">
        <f>'1'!BF243</f>
        <v/>
      </c>
      <c r="S243" s="231" t="str">
        <f>'1'!BG243</f>
        <v/>
      </c>
      <c r="T243" s="233">
        <f>'1'!BS243</f>
        <v>4</v>
      </c>
      <c r="U243" s="27">
        <f>'1'!BT243</f>
        <v>0</v>
      </c>
      <c r="V243" s="230" t="str">
        <f>'1'!BV243</f>
        <v/>
      </c>
      <c r="W243" s="230" t="str">
        <f>'1'!BW243</f>
        <v/>
      </c>
      <c r="X243" s="236">
        <f>'1'!CI243</f>
        <v>2</v>
      </c>
      <c r="Y243" s="39">
        <f>'1'!CJ243</f>
        <v>0</v>
      </c>
      <c r="Z243" s="231" t="str">
        <f>'1'!CL243</f>
        <v/>
      </c>
      <c r="AA243" s="231" t="str">
        <f>'1'!CM243</f>
        <v/>
      </c>
      <c r="AB243" s="233">
        <f>'1'!CY243</f>
        <v>2</v>
      </c>
      <c r="AC243" s="27">
        <f>'1'!CZ243</f>
        <v>0</v>
      </c>
      <c r="AD243" s="226" t="str">
        <f>'1'!DB243</f>
        <v/>
      </c>
      <c r="AE243" s="230" t="str">
        <f>'1'!DC243</f>
        <v/>
      </c>
      <c r="AF243" s="236">
        <f>'1'!DO243</f>
        <v>2</v>
      </c>
      <c r="AG243" s="39">
        <f>'1'!DP243</f>
        <v>0</v>
      </c>
      <c r="AH243" s="231" t="str">
        <f>'1'!DR243</f>
        <v/>
      </c>
      <c r="AI243" s="231" t="str">
        <f>'1'!DS243</f>
        <v/>
      </c>
      <c r="AJ243" s="233">
        <f>'1'!EE243</f>
        <v>5</v>
      </c>
      <c r="AK243" s="27">
        <f>'1'!EF243</f>
        <v>0</v>
      </c>
      <c r="AL243" s="230" t="str">
        <f>'1'!EH243</f>
        <v/>
      </c>
      <c r="AM243" s="230" t="str">
        <f>'1'!EI243</f>
        <v/>
      </c>
      <c r="AN243" s="236">
        <f>'1'!EU243</f>
        <v>19</v>
      </c>
      <c r="AO243" s="39">
        <f>'1'!EV243</f>
        <v>0</v>
      </c>
      <c r="AP243" s="231" t="str">
        <f>'1'!EX243</f>
        <v/>
      </c>
      <c r="AQ243" s="231" t="str">
        <f>'1'!EY243</f>
        <v/>
      </c>
      <c r="AR243" s="233">
        <f>'1'!FK243</f>
        <v>4</v>
      </c>
      <c r="AS243" s="27">
        <f>'1'!FL243</f>
        <v>0</v>
      </c>
      <c r="AT243" s="230" t="str">
        <f>'1'!FN243</f>
        <v/>
      </c>
      <c r="AU243" s="230" t="str">
        <f>'1'!FO243</f>
        <v/>
      </c>
      <c r="AV243" s="236">
        <f>'1'!GA243</f>
        <v>2</v>
      </c>
      <c r="AW243" s="39">
        <f>'1'!GB243</f>
        <v>0</v>
      </c>
      <c r="AX243" s="231" t="str">
        <f>'1'!GD243</f>
        <v/>
      </c>
      <c r="AY243" s="231" t="str">
        <f>'1'!GE243</f>
        <v/>
      </c>
      <c r="AZ243" s="233">
        <f>'1'!GQ243</f>
        <v>3</v>
      </c>
      <c r="BA243" s="27">
        <f>'1'!GR243</f>
        <v>0</v>
      </c>
      <c r="BB243" s="230" t="str">
        <f>'1'!GT243</f>
        <v/>
      </c>
      <c r="BC243" s="230" t="str">
        <f>'1'!GU243</f>
        <v/>
      </c>
      <c r="BD243" s="236">
        <f>'1'!HG243</f>
        <v>5</v>
      </c>
      <c r="BE243" s="39">
        <f>'1'!HH243</f>
        <v>0</v>
      </c>
      <c r="BF243" s="231" t="str">
        <f>'1'!HJ243</f>
        <v/>
      </c>
      <c r="BG243" s="231" t="str">
        <f>'1'!HK243</f>
        <v/>
      </c>
      <c r="BH243" s="233" t="str">
        <f>'1'!HW243</f>
        <v/>
      </c>
      <c r="BI243" s="27">
        <f>'1'!HX243</f>
        <v>0</v>
      </c>
      <c r="BJ243" s="230" t="str">
        <f>'1'!HZ243</f>
        <v/>
      </c>
      <c r="BK243" s="230" t="str">
        <f>'1'!IA243</f>
        <v/>
      </c>
      <c r="BL243" s="236" t="str">
        <f>'1'!IM243</f>
        <v/>
      </c>
      <c r="BM243" s="39">
        <f>'1'!IN243</f>
        <v>0</v>
      </c>
      <c r="BN243" s="231" t="str">
        <f>'1'!IP243</f>
        <v/>
      </c>
      <c r="BO243" s="231" t="str">
        <f>'1'!IQ243</f>
        <v/>
      </c>
      <c r="BP243" s="233" t="str">
        <f>'1'!JC243</f>
        <v/>
      </c>
      <c r="BQ243" s="27">
        <f>'1'!JD243</f>
        <v>0</v>
      </c>
      <c r="BR243" s="230" t="str">
        <f>'1'!JF243</f>
        <v/>
      </c>
      <c r="BS243" s="230" t="str">
        <f>'1'!JG243</f>
        <v/>
      </c>
      <c r="BT243" s="236" t="str">
        <f>'1'!JS243</f>
        <v/>
      </c>
      <c r="BU243" s="39">
        <f>'1'!JT243</f>
        <v>0</v>
      </c>
      <c r="BV243" s="231" t="str">
        <f>'1'!JV243</f>
        <v/>
      </c>
      <c r="BW243" s="231" t="str">
        <f>'1'!JW243</f>
        <v/>
      </c>
      <c r="BX243" s="233" t="str">
        <f>'1'!KI243</f>
        <v/>
      </c>
      <c r="BY243" s="27">
        <f>'1'!KJ243</f>
        <v>0</v>
      </c>
      <c r="BZ243" s="230" t="str">
        <f>'1'!KL243</f>
        <v/>
      </c>
      <c r="CA243" s="230" t="str">
        <f>'1'!KM243</f>
        <v/>
      </c>
      <c r="CB243" s="236" t="str">
        <f>'1'!KY243</f>
        <v/>
      </c>
      <c r="CC243" s="39">
        <f>'1'!KZ243</f>
        <v>0</v>
      </c>
      <c r="CD243" s="231" t="str">
        <f>'1'!LB243</f>
        <v/>
      </c>
      <c r="CE243" s="231" t="str">
        <f>'1'!LC243</f>
        <v/>
      </c>
      <c r="CF243" s="231"/>
      <c r="CG243" s="231"/>
      <c r="CH243" s="233" t="str">
        <f t="shared" si="208"/>
        <v/>
      </c>
      <c r="CI243" s="24">
        <f>'1'!HX243</f>
        <v>0</v>
      </c>
      <c r="CJ243" s="24" t="str">
        <f>'1'!HZ243</f>
        <v/>
      </c>
      <c r="CK243" s="24" t="str">
        <f>'1'!IA243</f>
        <v/>
      </c>
      <c r="CL243" s="236" t="str">
        <f t="shared" si="209"/>
        <v/>
      </c>
      <c r="CM243" s="36">
        <f>'1'!IN243</f>
        <v>0</v>
      </c>
      <c r="CN243" s="36" t="str">
        <f>'1'!IP243</f>
        <v/>
      </c>
      <c r="CO243" s="36" t="str">
        <f>'1'!IQ243</f>
        <v/>
      </c>
      <c r="CP243" s="233" t="str">
        <f t="shared" si="210"/>
        <v/>
      </c>
      <c r="CQ243" s="24">
        <f>'1'!JD243</f>
        <v>0</v>
      </c>
      <c r="CR243" s="24" t="str">
        <f>'1'!JF243</f>
        <v/>
      </c>
      <c r="CS243" s="24" t="str">
        <f>'1'!JG243</f>
        <v/>
      </c>
      <c r="CT243" s="236" t="str">
        <f t="shared" si="211"/>
        <v/>
      </c>
      <c r="CU243" s="36">
        <f>'1'!JT243</f>
        <v>0</v>
      </c>
      <c r="CV243" s="36" t="str">
        <f>'1'!JV243</f>
        <v/>
      </c>
      <c r="CW243" s="36" t="str">
        <f>'1'!JW243</f>
        <v/>
      </c>
      <c r="CX243" s="233" t="str">
        <f t="shared" si="212"/>
        <v>#REF!</v>
      </c>
      <c r="CY243" s="24">
        <f>'1'!KJ243</f>
        <v>0</v>
      </c>
      <c r="CZ243" s="24" t="str">
        <f>'1'!KL243</f>
        <v/>
      </c>
      <c r="DA243" s="24" t="str">
        <f>'1'!KM243</f>
        <v/>
      </c>
      <c r="DB243" s="236" t="str">
        <f t="shared" si="213"/>
        <v>#REF!</v>
      </c>
      <c r="DC243" s="36">
        <f>'1'!KZ243</f>
        <v>0</v>
      </c>
      <c r="DD243" s="36" t="str">
        <f>'1'!LB243</f>
        <v/>
      </c>
      <c r="DE243" s="36" t="str">
        <f>'1'!LC243</f>
        <v/>
      </c>
      <c r="DF243" s="233" t="str">
        <f t="shared" si="214"/>
        <v>#REF!</v>
      </c>
      <c r="DG243" s="24" t="str">
        <f t="shared" ref="DG243:DI243" si="970">#REF!</f>
        <v>#REF!</v>
      </c>
      <c r="DH243" s="24" t="str">
        <f t="shared" si="970"/>
        <v>#REF!</v>
      </c>
      <c r="DI243" s="24" t="str">
        <f t="shared" si="970"/>
        <v>#REF!</v>
      </c>
      <c r="DJ243" s="236" t="str">
        <f t="shared" si="216"/>
        <v>#REF!</v>
      </c>
      <c r="DK243" s="36" t="str">
        <f t="shared" ref="DK243:DM243" si="971">#REF!</f>
        <v>#REF!</v>
      </c>
      <c r="DL243" s="36" t="str">
        <f t="shared" si="971"/>
        <v>#REF!</v>
      </c>
      <c r="DM243" s="36" t="str">
        <f t="shared" si="971"/>
        <v>#REF!</v>
      </c>
      <c r="DN243" s="159" t="str">
        <f t="shared" si="218"/>
        <v>#REF!</v>
      </c>
      <c r="DO243" s="24" t="str">
        <f t="shared" ref="DO243:DQ243" si="972">#REF!</f>
        <v>#REF!</v>
      </c>
      <c r="DP243" s="24" t="str">
        <f t="shared" si="972"/>
        <v>#REF!</v>
      </c>
      <c r="DQ243" s="24" t="str">
        <f t="shared" si="972"/>
        <v>#REF!</v>
      </c>
      <c r="DR243" s="209" t="str">
        <f t="shared" si="220"/>
        <v>#REF!</v>
      </c>
      <c r="DS243" s="210" t="str">
        <f t="shared" si="13"/>
        <v>#REF!</v>
      </c>
      <c r="DT243" s="210" t="str">
        <f t="shared" ref="DT243:DU243" si="973">#REF!</f>
        <v>#REF!</v>
      </c>
      <c r="DU243" s="210" t="str">
        <f t="shared" si="973"/>
        <v>#REF!</v>
      </c>
    </row>
    <row r="244" ht="15.75" customHeight="1">
      <c r="A244" s="228">
        <f>'1'!A244</f>
        <v>46341</v>
      </c>
      <c r="B244" s="229" t="str">
        <f>'1'!B244</f>
        <v>日</v>
      </c>
      <c r="C244" s="232">
        <f>'1'!C244</f>
        <v>0</v>
      </c>
      <c r="D244" s="233">
        <f>'1'!G244</f>
        <v>1</v>
      </c>
      <c r="E244" s="27">
        <f>'1'!H244</f>
        <v>0</v>
      </c>
      <c r="F244" s="230" t="str">
        <f>'1'!J244</f>
        <v/>
      </c>
      <c r="G244" s="230" t="str">
        <f>'1'!K244</f>
        <v/>
      </c>
      <c r="H244" s="236">
        <f>'1'!W244</f>
        <v>1</v>
      </c>
      <c r="I244" s="39">
        <f>'1'!X244</f>
        <v>0</v>
      </c>
      <c r="J244" s="231" t="str">
        <f>'1'!Z244</f>
        <v/>
      </c>
      <c r="K244" s="231" t="str">
        <f>'1'!AA244</f>
        <v/>
      </c>
      <c r="L244" s="233">
        <f>'1'!AM244</f>
        <v>2</v>
      </c>
      <c r="M244" s="27">
        <f>'1'!AN244</f>
        <v>0</v>
      </c>
      <c r="N244" s="230" t="str">
        <f>'1'!AP244</f>
        <v/>
      </c>
      <c r="O244" s="230" t="str">
        <f>'1'!AQ244</f>
        <v/>
      </c>
      <c r="P244" s="236">
        <f>'1'!BC244</f>
        <v>4</v>
      </c>
      <c r="Q244" s="39">
        <f>'1'!BD244</f>
        <v>0</v>
      </c>
      <c r="R244" s="231" t="str">
        <f>'1'!BF244</f>
        <v/>
      </c>
      <c r="S244" s="231" t="str">
        <f>'1'!BG244</f>
        <v/>
      </c>
      <c r="T244" s="233">
        <f>'1'!BS244</f>
        <v>4</v>
      </c>
      <c r="U244" s="27">
        <f>'1'!BT244</f>
        <v>0</v>
      </c>
      <c r="V244" s="230" t="str">
        <f>'1'!BV244</f>
        <v/>
      </c>
      <c r="W244" s="230" t="str">
        <f>'1'!BW244</f>
        <v/>
      </c>
      <c r="X244" s="236">
        <f>'1'!CI244</f>
        <v>2</v>
      </c>
      <c r="Y244" s="39">
        <f>'1'!CJ244</f>
        <v>0</v>
      </c>
      <c r="Z244" s="231" t="str">
        <f>'1'!CL244</f>
        <v/>
      </c>
      <c r="AA244" s="231" t="str">
        <f>'1'!CM244</f>
        <v/>
      </c>
      <c r="AB244" s="233">
        <f>'1'!CY244</f>
        <v>2</v>
      </c>
      <c r="AC244" s="27">
        <f>'1'!CZ244</f>
        <v>0</v>
      </c>
      <c r="AD244" s="226" t="str">
        <f>'1'!DB244</f>
        <v/>
      </c>
      <c r="AE244" s="230" t="str">
        <f>'1'!DC244</f>
        <v/>
      </c>
      <c r="AF244" s="236">
        <f>'1'!DO244</f>
        <v>2</v>
      </c>
      <c r="AG244" s="39">
        <f>'1'!DP244</f>
        <v>0</v>
      </c>
      <c r="AH244" s="231" t="str">
        <f>'1'!DR244</f>
        <v/>
      </c>
      <c r="AI244" s="231" t="str">
        <f>'1'!DS244</f>
        <v/>
      </c>
      <c r="AJ244" s="233">
        <f>'1'!EE244</f>
        <v>5</v>
      </c>
      <c r="AK244" s="27">
        <f>'1'!EF244</f>
        <v>0</v>
      </c>
      <c r="AL244" s="230" t="str">
        <f>'1'!EH244</f>
        <v/>
      </c>
      <c r="AM244" s="230" t="str">
        <f>'1'!EI244</f>
        <v/>
      </c>
      <c r="AN244" s="236">
        <f>'1'!EU244</f>
        <v>19</v>
      </c>
      <c r="AO244" s="39">
        <f>'1'!EV244</f>
        <v>0</v>
      </c>
      <c r="AP244" s="231" t="str">
        <f>'1'!EX244</f>
        <v/>
      </c>
      <c r="AQ244" s="231" t="str">
        <f>'1'!EY244</f>
        <v/>
      </c>
      <c r="AR244" s="233">
        <f>'1'!FK244</f>
        <v>4</v>
      </c>
      <c r="AS244" s="27">
        <f>'1'!FL244</f>
        <v>0</v>
      </c>
      <c r="AT244" s="230" t="str">
        <f>'1'!FN244</f>
        <v/>
      </c>
      <c r="AU244" s="230" t="str">
        <f>'1'!FO244</f>
        <v/>
      </c>
      <c r="AV244" s="236">
        <f>'1'!GA244</f>
        <v>2</v>
      </c>
      <c r="AW244" s="39">
        <f>'1'!GB244</f>
        <v>0</v>
      </c>
      <c r="AX244" s="231" t="str">
        <f>'1'!GD244</f>
        <v/>
      </c>
      <c r="AY244" s="231" t="str">
        <f>'1'!GE244</f>
        <v/>
      </c>
      <c r="AZ244" s="233">
        <f>'1'!GQ244</f>
        <v>3</v>
      </c>
      <c r="BA244" s="27">
        <f>'1'!GR244</f>
        <v>0</v>
      </c>
      <c r="BB244" s="230" t="str">
        <f>'1'!GT244</f>
        <v/>
      </c>
      <c r="BC244" s="230" t="str">
        <f>'1'!GU244</f>
        <v/>
      </c>
      <c r="BD244" s="236">
        <f>'1'!HG244</f>
        <v>5</v>
      </c>
      <c r="BE244" s="39">
        <f>'1'!HH244</f>
        <v>0</v>
      </c>
      <c r="BF244" s="231" t="str">
        <f>'1'!HJ244</f>
        <v/>
      </c>
      <c r="BG244" s="231" t="str">
        <f>'1'!HK244</f>
        <v/>
      </c>
      <c r="BH244" s="233" t="str">
        <f>'1'!HW244</f>
        <v/>
      </c>
      <c r="BI244" s="27">
        <f>'1'!HX244</f>
        <v>0</v>
      </c>
      <c r="BJ244" s="230" t="str">
        <f>'1'!HZ244</f>
        <v/>
      </c>
      <c r="BK244" s="230" t="str">
        <f>'1'!IA244</f>
        <v/>
      </c>
      <c r="BL244" s="236" t="str">
        <f>'1'!IM244</f>
        <v/>
      </c>
      <c r="BM244" s="39">
        <f>'1'!IN244</f>
        <v>0</v>
      </c>
      <c r="BN244" s="231" t="str">
        <f>'1'!IP244</f>
        <v/>
      </c>
      <c r="BO244" s="231" t="str">
        <f>'1'!IQ244</f>
        <v/>
      </c>
      <c r="BP244" s="233" t="str">
        <f>'1'!JC244</f>
        <v/>
      </c>
      <c r="BQ244" s="27">
        <f>'1'!JD244</f>
        <v>0</v>
      </c>
      <c r="BR244" s="230" t="str">
        <f>'1'!JF244</f>
        <v/>
      </c>
      <c r="BS244" s="230" t="str">
        <f>'1'!JG244</f>
        <v/>
      </c>
      <c r="BT244" s="236" t="str">
        <f>'1'!JS244</f>
        <v/>
      </c>
      <c r="BU244" s="39">
        <f>'1'!JT244</f>
        <v>0</v>
      </c>
      <c r="BV244" s="231" t="str">
        <f>'1'!JV244</f>
        <v/>
      </c>
      <c r="BW244" s="231" t="str">
        <f>'1'!JW244</f>
        <v/>
      </c>
      <c r="BX244" s="233" t="str">
        <f>'1'!KI244</f>
        <v/>
      </c>
      <c r="BY244" s="27">
        <f>'1'!KJ244</f>
        <v>0</v>
      </c>
      <c r="BZ244" s="230" t="str">
        <f>'1'!KL244</f>
        <v/>
      </c>
      <c r="CA244" s="230" t="str">
        <f>'1'!KM244</f>
        <v/>
      </c>
      <c r="CB244" s="236" t="str">
        <f>'1'!KY244</f>
        <v/>
      </c>
      <c r="CC244" s="39">
        <f>'1'!KZ244</f>
        <v>0</v>
      </c>
      <c r="CD244" s="231" t="str">
        <f>'1'!LB244</f>
        <v/>
      </c>
      <c r="CE244" s="231" t="str">
        <f>'1'!LC244</f>
        <v/>
      </c>
      <c r="CF244" s="231"/>
      <c r="CG244" s="231"/>
      <c r="CH244" s="233" t="str">
        <f t="shared" si="208"/>
        <v/>
      </c>
      <c r="CI244" s="24">
        <f>'1'!HX244</f>
        <v>0</v>
      </c>
      <c r="CJ244" s="24" t="str">
        <f>'1'!HZ244</f>
        <v/>
      </c>
      <c r="CK244" s="24" t="str">
        <f>'1'!IA244</f>
        <v/>
      </c>
      <c r="CL244" s="236" t="str">
        <f t="shared" si="209"/>
        <v/>
      </c>
      <c r="CM244" s="36">
        <f>'1'!IN244</f>
        <v>0</v>
      </c>
      <c r="CN244" s="36" t="str">
        <f>'1'!IP244</f>
        <v/>
      </c>
      <c r="CO244" s="36" t="str">
        <f>'1'!IQ244</f>
        <v/>
      </c>
      <c r="CP244" s="233" t="str">
        <f t="shared" si="210"/>
        <v/>
      </c>
      <c r="CQ244" s="24">
        <f>'1'!JD244</f>
        <v>0</v>
      </c>
      <c r="CR244" s="24" t="str">
        <f>'1'!JF244</f>
        <v/>
      </c>
      <c r="CS244" s="24" t="str">
        <f>'1'!JG244</f>
        <v/>
      </c>
      <c r="CT244" s="236" t="str">
        <f t="shared" si="211"/>
        <v/>
      </c>
      <c r="CU244" s="36">
        <f>'1'!JT244</f>
        <v>0</v>
      </c>
      <c r="CV244" s="36" t="str">
        <f>'1'!JV244</f>
        <v/>
      </c>
      <c r="CW244" s="36" t="str">
        <f>'1'!JW244</f>
        <v/>
      </c>
      <c r="CX244" s="233" t="str">
        <f t="shared" si="212"/>
        <v>#REF!</v>
      </c>
      <c r="CY244" s="24">
        <f>'1'!KJ244</f>
        <v>0</v>
      </c>
      <c r="CZ244" s="24" t="str">
        <f>'1'!KL244</f>
        <v/>
      </c>
      <c r="DA244" s="24" t="str">
        <f>'1'!KM244</f>
        <v/>
      </c>
      <c r="DB244" s="236" t="str">
        <f t="shared" si="213"/>
        <v>#REF!</v>
      </c>
      <c r="DC244" s="36">
        <f>'1'!KZ244</f>
        <v>0</v>
      </c>
      <c r="DD244" s="36" t="str">
        <f>'1'!LB244</f>
        <v/>
      </c>
      <c r="DE244" s="36" t="str">
        <f>'1'!LC244</f>
        <v/>
      </c>
      <c r="DF244" s="233" t="str">
        <f t="shared" si="214"/>
        <v>#REF!</v>
      </c>
      <c r="DG244" s="24" t="str">
        <f t="shared" ref="DG244:DI244" si="974">#REF!</f>
        <v>#REF!</v>
      </c>
      <c r="DH244" s="24" t="str">
        <f t="shared" si="974"/>
        <v>#REF!</v>
      </c>
      <c r="DI244" s="24" t="str">
        <f t="shared" si="974"/>
        <v>#REF!</v>
      </c>
      <c r="DJ244" s="236" t="str">
        <f t="shared" si="216"/>
        <v>#REF!</v>
      </c>
      <c r="DK244" s="36" t="str">
        <f t="shared" ref="DK244:DM244" si="975">#REF!</f>
        <v>#REF!</v>
      </c>
      <c r="DL244" s="36" t="str">
        <f t="shared" si="975"/>
        <v>#REF!</v>
      </c>
      <c r="DM244" s="36" t="str">
        <f t="shared" si="975"/>
        <v>#REF!</v>
      </c>
      <c r="DN244" s="159" t="str">
        <f t="shared" si="218"/>
        <v>#REF!</v>
      </c>
      <c r="DO244" s="24" t="str">
        <f t="shared" ref="DO244:DQ244" si="976">#REF!</f>
        <v>#REF!</v>
      </c>
      <c r="DP244" s="24" t="str">
        <f t="shared" si="976"/>
        <v>#REF!</v>
      </c>
      <c r="DQ244" s="24" t="str">
        <f t="shared" si="976"/>
        <v>#REF!</v>
      </c>
      <c r="DR244" s="209" t="str">
        <f t="shared" si="220"/>
        <v>#REF!</v>
      </c>
      <c r="DS244" s="210" t="str">
        <f t="shared" si="13"/>
        <v>#REF!</v>
      </c>
      <c r="DT244" s="210" t="str">
        <f t="shared" ref="DT244:DU244" si="977">#REF!</f>
        <v>#REF!</v>
      </c>
      <c r="DU244" s="210" t="str">
        <f t="shared" si="977"/>
        <v>#REF!</v>
      </c>
    </row>
    <row r="245" ht="15.75" customHeight="1">
      <c r="A245" s="228">
        <f>'1'!A245</f>
        <v>46342</v>
      </c>
      <c r="B245" s="229" t="str">
        <f>'1'!B245</f>
        <v>月</v>
      </c>
      <c r="C245" s="232">
        <f>'1'!C245</f>
        <v>0</v>
      </c>
      <c r="D245" s="233">
        <f>'1'!G245</f>
        <v>1</v>
      </c>
      <c r="E245" s="27">
        <f>'1'!H245</f>
        <v>0</v>
      </c>
      <c r="F245" s="230" t="str">
        <f>'1'!J245</f>
        <v/>
      </c>
      <c r="G245" s="230" t="str">
        <f>'1'!K245</f>
        <v/>
      </c>
      <c r="H245" s="236">
        <f>'1'!W245</f>
        <v>1</v>
      </c>
      <c r="I245" s="39">
        <f>'1'!X245</f>
        <v>0</v>
      </c>
      <c r="J245" s="231" t="str">
        <f>'1'!Z245</f>
        <v/>
      </c>
      <c r="K245" s="231" t="str">
        <f>'1'!AA245</f>
        <v/>
      </c>
      <c r="L245" s="233">
        <f>'1'!AM245</f>
        <v>2</v>
      </c>
      <c r="M245" s="27">
        <f>'1'!AN245</f>
        <v>0</v>
      </c>
      <c r="N245" s="230" t="str">
        <f>'1'!AP245</f>
        <v/>
      </c>
      <c r="O245" s="230" t="str">
        <f>'1'!AQ245</f>
        <v/>
      </c>
      <c r="P245" s="236">
        <f>'1'!BC245</f>
        <v>4</v>
      </c>
      <c r="Q245" s="39">
        <f>'1'!BD245</f>
        <v>0</v>
      </c>
      <c r="R245" s="231" t="str">
        <f>'1'!BF245</f>
        <v/>
      </c>
      <c r="S245" s="231" t="str">
        <f>'1'!BG245</f>
        <v/>
      </c>
      <c r="T245" s="233">
        <f>'1'!BS245</f>
        <v>4</v>
      </c>
      <c r="U245" s="27">
        <f>'1'!BT245</f>
        <v>0</v>
      </c>
      <c r="V245" s="230" t="str">
        <f>'1'!BV245</f>
        <v/>
      </c>
      <c r="W245" s="230" t="str">
        <f>'1'!BW245</f>
        <v/>
      </c>
      <c r="X245" s="236">
        <f>'1'!CI245</f>
        <v>2</v>
      </c>
      <c r="Y245" s="39">
        <f>'1'!CJ245</f>
        <v>0</v>
      </c>
      <c r="Z245" s="231" t="str">
        <f>'1'!CL245</f>
        <v/>
      </c>
      <c r="AA245" s="231" t="str">
        <f>'1'!CM245</f>
        <v/>
      </c>
      <c r="AB245" s="233">
        <f>'1'!CY245</f>
        <v>2</v>
      </c>
      <c r="AC245" s="27">
        <f>'1'!CZ245</f>
        <v>0</v>
      </c>
      <c r="AD245" s="226" t="str">
        <f>'1'!DB245</f>
        <v/>
      </c>
      <c r="AE245" s="230" t="str">
        <f>'1'!DC245</f>
        <v/>
      </c>
      <c r="AF245" s="236">
        <f>'1'!DO245</f>
        <v>2</v>
      </c>
      <c r="AG245" s="39">
        <f>'1'!DP245</f>
        <v>0</v>
      </c>
      <c r="AH245" s="231" t="str">
        <f>'1'!DR245</f>
        <v/>
      </c>
      <c r="AI245" s="231" t="str">
        <f>'1'!DS245</f>
        <v/>
      </c>
      <c r="AJ245" s="233">
        <f>'1'!EE245</f>
        <v>5</v>
      </c>
      <c r="AK245" s="27">
        <f>'1'!EF245</f>
        <v>0</v>
      </c>
      <c r="AL245" s="230" t="str">
        <f>'1'!EH245</f>
        <v/>
      </c>
      <c r="AM245" s="230" t="str">
        <f>'1'!EI245</f>
        <v/>
      </c>
      <c r="AN245" s="236">
        <f>'1'!EU245</f>
        <v>19</v>
      </c>
      <c r="AO245" s="39">
        <f>'1'!EV245</f>
        <v>0</v>
      </c>
      <c r="AP245" s="231" t="str">
        <f>'1'!EX245</f>
        <v/>
      </c>
      <c r="AQ245" s="231" t="str">
        <f>'1'!EY245</f>
        <v/>
      </c>
      <c r="AR245" s="233">
        <f>'1'!FK245</f>
        <v>4</v>
      </c>
      <c r="AS245" s="27">
        <f>'1'!FL245</f>
        <v>0</v>
      </c>
      <c r="AT245" s="230" t="str">
        <f>'1'!FN245</f>
        <v/>
      </c>
      <c r="AU245" s="230" t="str">
        <f>'1'!FO245</f>
        <v/>
      </c>
      <c r="AV245" s="236">
        <f>'1'!GA245</f>
        <v>2</v>
      </c>
      <c r="AW245" s="39">
        <f>'1'!GB245</f>
        <v>0</v>
      </c>
      <c r="AX245" s="231" t="str">
        <f>'1'!GD245</f>
        <v/>
      </c>
      <c r="AY245" s="231" t="str">
        <f>'1'!GE245</f>
        <v/>
      </c>
      <c r="AZ245" s="233">
        <f>'1'!GQ245</f>
        <v>3</v>
      </c>
      <c r="BA245" s="27">
        <f>'1'!GR245</f>
        <v>0</v>
      </c>
      <c r="BB245" s="230" t="str">
        <f>'1'!GT245</f>
        <v/>
      </c>
      <c r="BC245" s="230" t="str">
        <f>'1'!GU245</f>
        <v/>
      </c>
      <c r="BD245" s="236">
        <f>'1'!HG245</f>
        <v>5</v>
      </c>
      <c r="BE245" s="39">
        <f>'1'!HH245</f>
        <v>0</v>
      </c>
      <c r="BF245" s="231" t="str">
        <f>'1'!HJ245</f>
        <v/>
      </c>
      <c r="BG245" s="231" t="str">
        <f>'1'!HK245</f>
        <v/>
      </c>
      <c r="BH245" s="233" t="str">
        <f>'1'!HW245</f>
        <v/>
      </c>
      <c r="BI245" s="27">
        <f>'1'!HX245</f>
        <v>0</v>
      </c>
      <c r="BJ245" s="230" t="str">
        <f>'1'!HZ245</f>
        <v/>
      </c>
      <c r="BK245" s="230" t="str">
        <f>'1'!IA245</f>
        <v/>
      </c>
      <c r="BL245" s="236" t="str">
        <f>'1'!IM245</f>
        <v/>
      </c>
      <c r="BM245" s="39">
        <f>'1'!IN245</f>
        <v>0</v>
      </c>
      <c r="BN245" s="231" t="str">
        <f>'1'!IP245</f>
        <v/>
      </c>
      <c r="BO245" s="231" t="str">
        <f>'1'!IQ245</f>
        <v/>
      </c>
      <c r="BP245" s="233" t="str">
        <f>'1'!JC245</f>
        <v/>
      </c>
      <c r="BQ245" s="27">
        <f>'1'!JD245</f>
        <v>0</v>
      </c>
      <c r="BR245" s="230" t="str">
        <f>'1'!JF245</f>
        <v/>
      </c>
      <c r="BS245" s="230" t="str">
        <f>'1'!JG245</f>
        <v/>
      </c>
      <c r="BT245" s="236" t="str">
        <f>'1'!JS245</f>
        <v/>
      </c>
      <c r="BU245" s="39">
        <f>'1'!JT245</f>
        <v>0</v>
      </c>
      <c r="BV245" s="231" t="str">
        <f>'1'!JV245</f>
        <v/>
      </c>
      <c r="BW245" s="231" t="str">
        <f>'1'!JW245</f>
        <v/>
      </c>
      <c r="BX245" s="233" t="str">
        <f>'1'!KI245</f>
        <v/>
      </c>
      <c r="BY245" s="27">
        <f>'1'!KJ245</f>
        <v>0</v>
      </c>
      <c r="BZ245" s="230" t="str">
        <f>'1'!KL245</f>
        <v/>
      </c>
      <c r="CA245" s="230" t="str">
        <f>'1'!KM245</f>
        <v/>
      </c>
      <c r="CB245" s="236" t="str">
        <f>'1'!KY245</f>
        <v/>
      </c>
      <c r="CC245" s="39">
        <f>'1'!KZ245</f>
        <v>0</v>
      </c>
      <c r="CD245" s="231" t="str">
        <f>'1'!LB245</f>
        <v/>
      </c>
      <c r="CE245" s="231" t="str">
        <f>'1'!LC245</f>
        <v/>
      </c>
      <c r="CF245" s="231"/>
      <c r="CG245" s="231"/>
      <c r="CH245" s="233" t="str">
        <f t="shared" si="208"/>
        <v/>
      </c>
      <c r="CI245" s="24">
        <f>'1'!HX245</f>
        <v>0</v>
      </c>
      <c r="CJ245" s="24" t="str">
        <f>'1'!HZ245</f>
        <v/>
      </c>
      <c r="CK245" s="24" t="str">
        <f>'1'!IA245</f>
        <v/>
      </c>
      <c r="CL245" s="236" t="str">
        <f t="shared" si="209"/>
        <v/>
      </c>
      <c r="CM245" s="36">
        <f>'1'!IN245</f>
        <v>0</v>
      </c>
      <c r="CN245" s="36" t="str">
        <f>'1'!IP245</f>
        <v/>
      </c>
      <c r="CO245" s="36" t="str">
        <f>'1'!IQ245</f>
        <v/>
      </c>
      <c r="CP245" s="233" t="str">
        <f t="shared" si="210"/>
        <v/>
      </c>
      <c r="CQ245" s="24">
        <f>'1'!JD245</f>
        <v>0</v>
      </c>
      <c r="CR245" s="24" t="str">
        <f>'1'!JF245</f>
        <v/>
      </c>
      <c r="CS245" s="24" t="str">
        <f>'1'!JG245</f>
        <v/>
      </c>
      <c r="CT245" s="236" t="str">
        <f t="shared" si="211"/>
        <v/>
      </c>
      <c r="CU245" s="36">
        <f>'1'!JT245</f>
        <v>0</v>
      </c>
      <c r="CV245" s="36" t="str">
        <f>'1'!JV245</f>
        <v/>
      </c>
      <c r="CW245" s="36" t="str">
        <f>'1'!JW245</f>
        <v/>
      </c>
      <c r="CX245" s="233" t="str">
        <f t="shared" si="212"/>
        <v>#REF!</v>
      </c>
      <c r="CY245" s="24">
        <f>'1'!KJ245</f>
        <v>0</v>
      </c>
      <c r="CZ245" s="24" t="str">
        <f>'1'!KL245</f>
        <v/>
      </c>
      <c r="DA245" s="24" t="str">
        <f>'1'!KM245</f>
        <v/>
      </c>
      <c r="DB245" s="236" t="str">
        <f t="shared" si="213"/>
        <v>#REF!</v>
      </c>
      <c r="DC245" s="36">
        <f>'1'!KZ245</f>
        <v>0</v>
      </c>
      <c r="DD245" s="36" t="str">
        <f>'1'!LB245</f>
        <v/>
      </c>
      <c r="DE245" s="36" t="str">
        <f>'1'!LC245</f>
        <v/>
      </c>
      <c r="DF245" s="233" t="str">
        <f t="shared" si="214"/>
        <v>#REF!</v>
      </c>
      <c r="DG245" s="24" t="str">
        <f t="shared" ref="DG245:DI245" si="978">#REF!</f>
        <v>#REF!</v>
      </c>
      <c r="DH245" s="24" t="str">
        <f t="shared" si="978"/>
        <v>#REF!</v>
      </c>
      <c r="DI245" s="24" t="str">
        <f t="shared" si="978"/>
        <v>#REF!</v>
      </c>
      <c r="DJ245" s="236" t="str">
        <f t="shared" si="216"/>
        <v>#REF!</v>
      </c>
      <c r="DK245" s="36" t="str">
        <f t="shared" ref="DK245:DM245" si="979">#REF!</f>
        <v>#REF!</v>
      </c>
      <c r="DL245" s="36" t="str">
        <f t="shared" si="979"/>
        <v>#REF!</v>
      </c>
      <c r="DM245" s="36" t="str">
        <f t="shared" si="979"/>
        <v>#REF!</v>
      </c>
      <c r="DN245" s="159" t="str">
        <f t="shared" si="218"/>
        <v>#REF!</v>
      </c>
      <c r="DO245" s="24" t="str">
        <f t="shared" ref="DO245:DQ245" si="980">#REF!</f>
        <v>#REF!</v>
      </c>
      <c r="DP245" s="24" t="str">
        <f t="shared" si="980"/>
        <v>#REF!</v>
      </c>
      <c r="DQ245" s="24" t="str">
        <f t="shared" si="980"/>
        <v>#REF!</v>
      </c>
      <c r="DR245" s="209" t="str">
        <f t="shared" si="220"/>
        <v>#REF!</v>
      </c>
      <c r="DS245" s="210" t="str">
        <f t="shared" si="13"/>
        <v>#REF!</v>
      </c>
      <c r="DT245" s="210" t="str">
        <f t="shared" ref="DT245:DU245" si="981">#REF!</f>
        <v>#REF!</v>
      </c>
      <c r="DU245" s="210" t="str">
        <f t="shared" si="981"/>
        <v>#REF!</v>
      </c>
    </row>
    <row r="246" ht="15.75" customHeight="1">
      <c r="A246" s="228">
        <f>'1'!A246</f>
        <v>46343</v>
      </c>
      <c r="B246" s="229" t="str">
        <f>'1'!B246</f>
        <v>火</v>
      </c>
      <c r="C246" s="232">
        <f>'1'!C246</f>
        <v>0</v>
      </c>
      <c r="D246" s="233">
        <f>'1'!G246</f>
        <v>1</v>
      </c>
      <c r="E246" s="27">
        <f>'1'!H246</f>
        <v>0</v>
      </c>
      <c r="F246" s="230" t="str">
        <f>'1'!J246</f>
        <v/>
      </c>
      <c r="G246" s="230" t="str">
        <f>'1'!K246</f>
        <v/>
      </c>
      <c r="H246" s="236">
        <f>'1'!W246</f>
        <v>1</v>
      </c>
      <c r="I246" s="39">
        <f>'1'!X246</f>
        <v>0</v>
      </c>
      <c r="J246" s="231" t="str">
        <f>'1'!Z246</f>
        <v/>
      </c>
      <c r="K246" s="231" t="str">
        <f>'1'!AA246</f>
        <v/>
      </c>
      <c r="L246" s="233">
        <f>'1'!AM246</f>
        <v>2</v>
      </c>
      <c r="M246" s="27">
        <f>'1'!AN246</f>
        <v>0</v>
      </c>
      <c r="N246" s="230" t="str">
        <f>'1'!AP246</f>
        <v/>
      </c>
      <c r="O246" s="230" t="str">
        <f>'1'!AQ246</f>
        <v/>
      </c>
      <c r="P246" s="236">
        <f>'1'!BC246</f>
        <v>4</v>
      </c>
      <c r="Q246" s="39">
        <f>'1'!BD246</f>
        <v>0</v>
      </c>
      <c r="R246" s="231" t="str">
        <f>'1'!BF246</f>
        <v/>
      </c>
      <c r="S246" s="231" t="str">
        <f>'1'!BG246</f>
        <v/>
      </c>
      <c r="T246" s="233">
        <f>'1'!BS246</f>
        <v>4</v>
      </c>
      <c r="U246" s="27">
        <f>'1'!BT246</f>
        <v>0</v>
      </c>
      <c r="V246" s="230" t="str">
        <f>'1'!BV246</f>
        <v/>
      </c>
      <c r="W246" s="230" t="str">
        <f>'1'!BW246</f>
        <v/>
      </c>
      <c r="X246" s="236">
        <f>'1'!CI246</f>
        <v>2</v>
      </c>
      <c r="Y246" s="39">
        <f>'1'!CJ246</f>
        <v>0</v>
      </c>
      <c r="Z246" s="231" t="str">
        <f>'1'!CL246</f>
        <v/>
      </c>
      <c r="AA246" s="231" t="str">
        <f>'1'!CM246</f>
        <v/>
      </c>
      <c r="AB246" s="233">
        <f>'1'!CY246</f>
        <v>2</v>
      </c>
      <c r="AC246" s="27">
        <f>'1'!CZ246</f>
        <v>0</v>
      </c>
      <c r="AD246" s="226" t="str">
        <f>'1'!DB246</f>
        <v/>
      </c>
      <c r="AE246" s="230" t="str">
        <f>'1'!DC246</f>
        <v/>
      </c>
      <c r="AF246" s="236">
        <f>'1'!DO246</f>
        <v>2</v>
      </c>
      <c r="AG246" s="39">
        <f>'1'!DP246</f>
        <v>0</v>
      </c>
      <c r="AH246" s="231" t="str">
        <f>'1'!DR246</f>
        <v/>
      </c>
      <c r="AI246" s="231" t="str">
        <f>'1'!DS246</f>
        <v/>
      </c>
      <c r="AJ246" s="233">
        <f>'1'!EE246</f>
        <v>5</v>
      </c>
      <c r="AK246" s="27">
        <f>'1'!EF246</f>
        <v>0</v>
      </c>
      <c r="AL246" s="230" t="str">
        <f>'1'!EH246</f>
        <v/>
      </c>
      <c r="AM246" s="230" t="str">
        <f>'1'!EI246</f>
        <v/>
      </c>
      <c r="AN246" s="236">
        <f>'1'!EU246</f>
        <v>19</v>
      </c>
      <c r="AO246" s="39">
        <f>'1'!EV246</f>
        <v>0</v>
      </c>
      <c r="AP246" s="231" t="str">
        <f>'1'!EX246</f>
        <v/>
      </c>
      <c r="AQ246" s="231" t="str">
        <f>'1'!EY246</f>
        <v/>
      </c>
      <c r="AR246" s="233">
        <f>'1'!FK246</f>
        <v>4</v>
      </c>
      <c r="AS246" s="27">
        <f>'1'!FL246</f>
        <v>0</v>
      </c>
      <c r="AT246" s="230" t="str">
        <f>'1'!FN246</f>
        <v/>
      </c>
      <c r="AU246" s="230" t="str">
        <f>'1'!FO246</f>
        <v/>
      </c>
      <c r="AV246" s="236">
        <f>'1'!GA246</f>
        <v>2</v>
      </c>
      <c r="AW246" s="39">
        <f>'1'!GB246</f>
        <v>0</v>
      </c>
      <c r="AX246" s="231" t="str">
        <f>'1'!GD246</f>
        <v/>
      </c>
      <c r="AY246" s="231" t="str">
        <f>'1'!GE246</f>
        <v/>
      </c>
      <c r="AZ246" s="233">
        <f>'1'!GQ246</f>
        <v>3</v>
      </c>
      <c r="BA246" s="27">
        <f>'1'!GR246</f>
        <v>0</v>
      </c>
      <c r="BB246" s="230" t="str">
        <f>'1'!GT246</f>
        <v/>
      </c>
      <c r="BC246" s="230" t="str">
        <f>'1'!GU246</f>
        <v/>
      </c>
      <c r="BD246" s="236">
        <f>'1'!HG246</f>
        <v>5</v>
      </c>
      <c r="BE246" s="39">
        <f>'1'!HH246</f>
        <v>0</v>
      </c>
      <c r="BF246" s="231" t="str">
        <f>'1'!HJ246</f>
        <v/>
      </c>
      <c r="BG246" s="231" t="str">
        <f>'1'!HK246</f>
        <v/>
      </c>
      <c r="BH246" s="233" t="str">
        <f>'1'!HW246</f>
        <v/>
      </c>
      <c r="BI246" s="27">
        <f>'1'!HX246</f>
        <v>0</v>
      </c>
      <c r="BJ246" s="230" t="str">
        <f>'1'!HZ246</f>
        <v/>
      </c>
      <c r="BK246" s="230" t="str">
        <f>'1'!IA246</f>
        <v/>
      </c>
      <c r="BL246" s="236" t="str">
        <f>'1'!IM246</f>
        <v/>
      </c>
      <c r="BM246" s="39">
        <f>'1'!IN246</f>
        <v>0</v>
      </c>
      <c r="BN246" s="231" t="str">
        <f>'1'!IP246</f>
        <v/>
      </c>
      <c r="BO246" s="231" t="str">
        <f>'1'!IQ246</f>
        <v/>
      </c>
      <c r="BP246" s="233" t="str">
        <f>'1'!JC246</f>
        <v/>
      </c>
      <c r="BQ246" s="27">
        <f>'1'!JD246</f>
        <v>0</v>
      </c>
      <c r="BR246" s="230" t="str">
        <f>'1'!JF246</f>
        <v/>
      </c>
      <c r="BS246" s="230" t="str">
        <f>'1'!JG246</f>
        <v/>
      </c>
      <c r="BT246" s="236" t="str">
        <f>'1'!JS246</f>
        <v/>
      </c>
      <c r="BU246" s="39">
        <f>'1'!JT246</f>
        <v>0</v>
      </c>
      <c r="BV246" s="231" t="str">
        <f>'1'!JV246</f>
        <v/>
      </c>
      <c r="BW246" s="231" t="str">
        <f>'1'!JW246</f>
        <v/>
      </c>
      <c r="BX246" s="233" t="str">
        <f>'1'!KI246</f>
        <v/>
      </c>
      <c r="BY246" s="27">
        <f>'1'!KJ246</f>
        <v>0</v>
      </c>
      <c r="BZ246" s="230" t="str">
        <f>'1'!KL246</f>
        <v/>
      </c>
      <c r="CA246" s="230" t="str">
        <f>'1'!KM246</f>
        <v/>
      </c>
      <c r="CB246" s="236" t="str">
        <f>'1'!KY246</f>
        <v/>
      </c>
      <c r="CC246" s="39">
        <f>'1'!KZ246</f>
        <v>0</v>
      </c>
      <c r="CD246" s="231" t="str">
        <f>'1'!LB246</f>
        <v/>
      </c>
      <c r="CE246" s="231" t="str">
        <f>'1'!LC246</f>
        <v/>
      </c>
      <c r="CF246" s="231"/>
      <c r="CG246" s="231"/>
      <c r="CH246" s="233" t="str">
        <f t="shared" si="208"/>
        <v/>
      </c>
      <c r="CI246" s="24">
        <f>'1'!HX246</f>
        <v>0</v>
      </c>
      <c r="CJ246" s="24" t="str">
        <f>'1'!HZ246</f>
        <v/>
      </c>
      <c r="CK246" s="24" t="str">
        <f>'1'!IA246</f>
        <v/>
      </c>
      <c r="CL246" s="236" t="str">
        <f t="shared" si="209"/>
        <v/>
      </c>
      <c r="CM246" s="36">
        <f>'1'!IN246</f>
        <v>0</v>
      </c>
      <c r="CN246" s="36" t="str">
        <f>'1'!IP246</f>
        <v/>
      </c>
      <c r="CO246" s="36" t="str">
        <f>'1'!IQ246</f>
        <v/>
      </c>
      <c r="CP246" s="233" t="str">
        <f t="shared" si="210"/>
        <v/>
      </c>
      <c r="CQ246" s="24">
        <f>'1'!JD246</f>
        <v>0</v>
      </c>
      <c r="CR246" s="24" t="str">
        <f>'1'!JF246</f>
        <v/>
      </c>
      <c r="CS246" s="24" t="str">
        <f>'1'!JG246</f>
        <v/>
      </c>
      <c r="CT246" s="236" t="str">
        <f t="shared" si="211"/>
        <v/>
      </c>
      <c r="CU246" s="36">
        <f>'1'!JT246</f>
        <v>0</v>
      </c>
      <c r="CV246" s="36" t="str">
        <f>'1'!JV246</f>
        <v/>
      </c>
      <c r="CW246" s="36" t="str">
        <f>'1'!JW246</f>
        <v/>
      </c>
      <c r="CX246" s="233" t="str">
        <f t="shared" si="212"/>
        <v>#REF!</v>
      </c>
      <c r="CY246" s="24">
        <f>'1'!KJ246</f>
        <v>0</v>
      </c>
      <c r="CZ246" s="24" t="str">
        <f>'1'!KL246</f>
        <v/>
      </c>
      <c r="DA246" s="24" t="str">
        <f>'1'!KM246</f>
        <v/>
      </c>
      <c r="DB246" s="236" t="str">
        <f t="shared" si="213"/>
        <v>#REF!</v>
      </c>
      <c r="DC246" s="36">
        <f>'1'!KZ246</f>
        <v>0</v>
      </c>
      <c r="DD246" s="36" t="str">
        <f>'1'!LB246</f>
        <v/>
      </c>
      <c r="DE246" s="36" t="str">
        <f>'1'!LC246</f>
        <v/>
      </c>
      <c r="DF246" s="233" t="str">
        <f t="shared" si="214"/>
        <v>#REF!</v>
      </c>
      <c r="DG246" s="24" t="str">
        <f t="shared" ref="DG246:DI246" si="982">#REF!</f>
        <v>#REF!</v>
      </c>
      <c r="DH246" s="24" t="str">
        <f t="shared" si="982"/>
        <v>#REF!</v>
      </c>
      <c r="DI246" s="24" t="str">
        <f t="shared" si="982"/>
        <v>#REF!</v>
      </c>
      <c r="DJ246" s="236" t="str">
        <f t="shared" si="216"/>
        <v>#REF!</v>
      </c>
      <c r="DK246" s="36" t="str">
        <f t="shared" ref="DK246:DM246" si="983">#REF!</f>
        <v>#REF!</v>
      </c>
      <c r="DL246" s="36" t="str">
        <f t="shared" si="983"/>
        <v>#REF!</v>
      </c>
      <c r="DM246" s="36" t="str">
        <f t="shared" si="983"/>
        <v>#REF!</v>
      </c>
      <c r="DN246" s="159" t="str">
        <f t="shared" si="218"/>
        <v>#REF!</v>
      </c>
      <c r="DO246" s="24" t="str">
        <f t="shared" ref="DO246:DQ246" si="984">#REF!</f>
        <v>#REF!</v>
      </c>
      <c r="DP246" s="24" t="str">
        <f t="shared" si="984"/>
        <v>#REF!</v>
      </c>
      <c r="DQ246" s="24" t="str">
        <f t="shared" si="984"/>
        <v>#REF!</v>
      </c>
      <c r="DR246" s="209" t="str">
        <f t="shared" si="220"/>
        <v>#REF!</v>
      </c>
      <c r="DS246" s="210" t="str">
        <f t="shared" si="13"/>
        <v>#REF!</v>
      </c>
      <c r="DT246" s="210" t="str">
        <f t="shared" ref="DT246:DU246" si="985">#REF!</f>
        <v>#REF!</v>
      </c>
      <c r="DU246" s="210" t="str">
        <f t="shared" si="985"/>
        <v>#REF!</v>
      </c>
    </row>
    <row r="247" ht="15.75" customHeight="1">
      <c r="A247" s="228">
        <f>'1'!A247</f>
        <v>46344</v>
      </c>
      <c r="B247" s="229" t="str">
        <f>'1'!B247</f>
        <v>水</v>
      </c>
      <c r="C247" s="232">
        <f>'1'!C247</f>
        <v>0</v>
      </c>
      <c r="D247" s="233">
        <f>'1'!G247</f>
        <v>1</v>
      </c>
      <c r="E247" s="27">
        <f>'1'!H247</f>
        <v>0</v>
      </c>
      <c r="F247" s="230" t="str">
        <f>'1'!J247</f>
        <v/>
      </c>
      <c r="G247" s="230" t="str">
        <f>'1'!K247</f>
        <v/>
      </c>
      <c r="H247" s="236">
        <f>'1'!W247</f>
        <v>1</v>
      </c>
      <c r="I247" s="39">
        <f>'1'!X247</f>
        <v>0</v>
      </c>
      <c r="J247" s="231" t="str">
        <f>'1'!Z247</f>
        <v/>
      </c>
      <c r="K247" s="231" t="str">
        <f>'1'!AA247</f>
        <v/>
      </c>
      <c r="L247" s="233">
        <f>'1'!AM247</f>
        <v>2</v>
      </c>
      <c r="M247" s="27">
        <f>'1'!AN247</f>
        <v>0</v>
      </c>
      <c r="N247" s="230" t="str">
        <f>'1'!AP247</f>
        <v/>
      </c>
      <c r="O247" s="230" t="str">
        <f>'1'!AQ247</f>
        <v/>
      </c>
      <c r="P247" s="236">
        <f>'1'!BC247</f>
        <v>4</v>
      </c>
      <c r="Q247" s="39">
        <f>'1'!BD247</f>
        <v>0</v>
      </c>
      <c r="R247" s="231" t="str">
        <f>'1'!BF247</f>
        <v/>
      </c>
      <c r="S247" s="231" t="str">
        <f>'1'!BG247</f>
        <v/>
      </c>
      <c r="T247" s="233">
        <f>'1'!BS247</f>
        <v>4</v>
      </c>
      <c r="U247" s="27">
        <f>'1'!BT247</f>
        <v>0</v>
      </c>
      <c r="V247" s="230" t="str">
        <f>'1'!BV247</f>
        <v/>
      </c>
      <c r="W247" s="230" t="str">
        <f>'1'!BW247</f>
        <v/>
      </c>
      <c r="X247" s="236">
        <f>'1'!CI247</f>
        <v>2</v>
      </c>
      <c r="Y247" s="39">
        <f>'1'!CJ247</f>
        <v>0</v>
      </c>
      <c r="Z247" s="231" t="str">
        <f>'1'!CL247</f>
        <v/>
      </c>
      <c r="AA247" s="231" t="str">
        <f>'1'!CM247</f>
        <v/>
      </c>
      <c r="AB247" s="233">
        <f>'1'!CY247</f>
        <v>2</v>
      </c>
      <c r="AC247" s="27">
        <f>'1'!CZ247</f>
        <v>0</v>
      </c>
      <c r="AD247" s="226" t="str">
        <f>'1'!DB247</f>
        <v/>
      </c>
      <c r="AE247" s="230" t="str">
        <f>'1'!DC247</f>
        <v/>
      </c>
      <c r="AF247" s="236">
        <f>'1'!DO247</f>
        <v>2</v>
      </c>
      <c r="AG247" s="39">
        <f>'1'!DP247</f>
        <v>0</v>
      </c>
      <c r="AH247" s="231" t="str">
        <f>'1'!DR247</f>
        <v/>
      </c>
      <c r="AI247" s="231" t="str">
        <f>'1'!DS247</f>
        <v/>
      </c>
      <c r="AJ247" s="233">
        <f>'1'!EE247</f>
        <v>5</v>
      </c>
      <c r="AK247" s="27">
        <f>'1'!EF247</f>
        <v>0</v>
      </c>
      <c r="AL247" s="230" t="str">
        <f>'1'!EH247</f>
        <v/>
      </c>
      <c r="AM247" s="230" t="str">
        <f>'1'!EI247</f>
        <v/>
      </c>
      <c r="AN247" s="236">
        <f>'1'!EU247</f>
        <v>19</v>
      </c>
      <c r="AO247" s="39">
        <f>'1'!EV247</f>
        <v>0</v>
      </c>
      <c r="AP247" s="231" t="str">
        <f>'1'!EX247</f>
        <v/>
      </c>
      <c r="AQ247" s="231" t="str">
        <f>'1'!EY247</f>
        <v/>
      </c>
      <c r="AR247" s="233">
        <f>'1'!FK247</f>
        <v>4</v>
      </c>
      <c r="AS247" s="27">
        <f>'1'!FL247</f>
        <v>0</v>
      </c>
      <c r="AT247" s="230" t="str">
        <f>'1'!FN247</f>
        <v/>
      </c>
      <c r="AU247" s="230" t="str">
        <f>'1'!FO247</f>
        <v/>
      </c>
      <c r="AV247" s="236">
        <f>'1'!GA247</f>
        <v>2</v>
      </c>
      <c r="AW247" s="39">
        <f>'1'!GB247</f>
        <v>0</v>
      </c>
      <c r="AX247" s="231" t="str">
        <f>'1'!GD247</f>
        <v/>
      </c>
      <c r="AY247" s="231" t="str">
        <f>'1'!GE247</f>
        <v/>
      </c>
      <c r="AZ247" s="233">
        <f>'1'!GQ247</f>
        <v>3</v>
      </c>
      <c r="BA247" s="27">
        <f>'1'!GR247</f>
        <v>0</v>
      </c>
      <c r="BB247" s="230" t="str">
        <f>'1'!GT247</f>
        <v/>
      </c>
      <c r="BC247" s="230" t="str">
        <f>'1'!GU247</f>
        <v/>
      </c>
      <c r="BD247" s="236">
        <f>'1'!HG247</f>
        <v>5</v>
      </c>
      <c r="BE247" s="39">
        <f>'1'!HH247</f>
        <v>0</v>
      </c>
      <c r="BF247" s="231" t="str">
        <f>'1'!HJ247</f>
        <v/>
      </c>
      <c r="BG247" s="231" t="str">
        <f>'1'!HK247</f>
        <v/>
      </c>
      <c r="BH247" s="233" t="str">
        <f>'1'!HW247</f>
        <v/>
      </c>
      <c r="BI247" s="27">
        <f>'1'!HX247</f>
        <v>0</v>
      </c>
      <c r="BJ247" s="230" t="str">
        <f>'1'!HZ247</f>
        <v/>
      </c>
      <c r="BK247" s="230" t="str">
        <f>'1'!IA247</f>
        <v/>
      </c>
      <c r="BL247" s="236" t="str">
        <f>'1'!IM247</f>
        <v/>
      </c>
      <c r="BM247" s="39">
        <f>'1'!IN247</f>
        <v>0</v>
      </c>
      <c r="BN247" s="231" t="str">
        <f>'1'!IP247</f>
        <v/>
      </c>
      <c r="BO247" s="231" t="str">
        <f>'1'!IQ247</f>
        <v/>
      </c>
      <c r="BP247" s="233" t="str">
        <f>'1'!JC247</f>
        <v/>
      </c>
      <c r="BQ247" s="27">
        <f>'1'!JD247</f>
        <v>0</v>
      </c>
      <c r="BR247" s="230" t="str">
        <f>'1'!JF247</f>
        <v/>
      </c>
      <c r="BS247" s="230" t="str">
        <f>'1'!JG247</f>
        <v/>
      </c>
      <c r="BT247" s="236" t="str">
        <f>'1'!JS247</f>
        <v/>
      </c>
      <c r="BU247" s="39">
        <f>'1'!JT247</f>
        <v>0</v>
      </c>
      <c r="BV247" s="231" t="str">
        <f>'1'!JV247</f>
        <v/>
      </c>
      <c r="BW247" s="231" t="str">
        <f>'1'!JW247</f>
        <v/>
      </c>
      <c r="BX247" s="233" t="str">
        <f>'1'!KI247</f>
        <v/>
      </c>
      <c r="BY247" s="27">
        <f>'1'!KJ247</f>
        <v>0</v>
      </c>
      <c r="BZ247" s="230" t="str">
        <f>'1'!KL247</f>
        <v/>
      </c>
      <c r="CA247" s="230" t="str">
        <f>'1'!KM247</f>
        <v/>
      </c>
      <c r="CB247" s="236" t="str">
        <f>'1'!KY247</f>
        <v/>
      </c>
      <c r="CC247" s="39">
        <f>'1'!KZ247</f>
        <v>0</v>
      </c>
      <c r="CD247" s="231" t="str">
        <f>'1'!LB247</f>
        <v/>
      </c>
      <c r="CE247" s="231" t="str">
        <f>'1'!LC247</f>
        <v/>
      </c>
      <c r="CF247" s="231"/>
      <c r="CG247" s="231"/>
      <c r="CH247" s="233" t="str">
        <f t="shared" si="208"/>
        <v/>
      </c>
      <c r="CI247" s="24">
        <f>'1'!HX247</f>
        <v>0</v>
      </c>
      <c r="CJ247" s="24" t="str">
        <f>'1'!HZ247</f>
        <v/>
      </c>
      <c r="CK247" s="24" t="str">
        <f>'1'!IA247</f>
        <v/>
      </c>
      <c r="CL247" s="236" t="str">
        <f t="shared" si="209"/>
        <v/>
      </c>
      <c r="CM247" s="36">
        <f>'1'!IN247</f>
        <v>0</v>
      </c>
      <c r="CN247" s="36" t="str">
        <f>'1'!IP247</f>
        <v/>
      </c>
      <c r="CO247" s="36" t="str">
        <f>'1'!IQ247</f>
        <v/>
      </c>
      <c r="CP247" s="233" t="str">
        <f t="shared" si="210"/>
        <v/>
      </c>
      <c r="CQ247" s="24">
        <f>'1'!JD247</f>
        <v>0</v>
      </c>
      <c r="CR247" s="24" t="str">
        <f>'1'!JF247</f>
        <v/>
      </c>
      <c r="CS247" s="24" t="str">
        <f>'1'!JG247</f>
        <v/>
      </c>
      <c r="CT247" s="236" t="str">
        <f t="shared" si="211"/>
        <v/>
      </c>
      <c r="CU247" s="36">
        <f>'1'!JT247</f>
        <v>0</v>
      </c>
      <c r="CV247" s="36" t="str">
        <f>'1'!JV247</f>
        <v/>
      </c>
      <c r="CW247" s="36" t="str">
        <f>'1'!JW247</f>
        <v/>
      </c>
      <c r="CX247" s="233" t="str">
        <f t="shared" si="212"/>
        <v>#REF!</v>
      </c>
      <c r="CY247" s="24">
        <f>'1'!KJ247</f>
        <v>0</v>
      </c>
      <c r="CZ247" s="24" t="str">
        <f>'1'!KL247</f>
        <v/>
      </c>
      <c r="DA247" s="24" t="str">
        <f>'1'!KM247</f>
        <v/>
      </c>
      <c r="DB247" s="236" t="str">
        <f t="shared" si="213"/>
        <v>#REF!</v>
      </c>
      <c r="DC247" s="36">
        <f>'1'!KZ247</f>
        <v>0</v>
      </c>
      <c r="DD247" s="36" t="str">
        <f>'1'!LB247</f>
        <v/>
      </c>
      <c r="DE247" s="36" t="str">
        <f>'1'!LC247</f>
        <v/>
      </c>
      <c r="DF247" s="233" t="str">
        <f t="shared" si="214"/>
        <v>#REF!</v>
      </c>
      <c r="DG247" s="24" t="str">
        <f t="shared" ref="DG247:DI247" si="986">#REF!</f>
        <v>#REF!</v>
      </c>
      <c r="DH247" s="24" t="str">
        <f t="shared" si="986"/>
        <v>#REF!</v>
      </c>
      <c r="DI247" s="24" t="str">
        <f t="shared" si="986"/>
        <v>#REF!</v>
      </c>
      <c r="DJ247" s="236" t="str">
        <f t="shared" si="216"/>
        <v>#REF!</v>
      </c>
      <c r="DK247" s="36" t="str">
        <f t="shared" ref="DK247:DM247" si="987">#REF!</f>
        <v>#REF!</v>
      </c>
      <c r="DL247" s="36" t="str">
        <f t="shared" si="987"/>
        <v>#REF!</v>
      </c>
      <c r="DM247" s="36" t="str">
        <f t="shared" si="987"/>
        <v>#REF!</v>
      </c>
      <c r="DN247" s="159" t="str">
        <f t="shared" si="218"/>
        <v>#REF!</v>
      </c>
      <c r="DO247" s="24" t="str">
        <f t="shared" ref="DO247:DQ247" si="988">#REF!</f>
        <v>#REF!</v>
      </c>
      <c r="DP247" s="24" t="str">
        <f t="shared" si="988"/>
        <v>#REF!</v>
      </c>
      <c r="DQ247" s="24" t="str">
        <f t="shared" si="988"/>
        <v>#REF!</v>
      </c>
      <c r="DR247" s="209" t="str">
        <f t="shared" si="220"/>
        <v>#REF!</v>
      </c>
      <c r="DS247" s="210" t="str">
        <f t="shared" si="13"/>
        <v>#REF!</v>
      </c>
      <c r="DT247" s="210" t="str">
        <f t="shared" ref="DT247:DU247" si="989">#REF!</f>
        <v>#REF!</v>
      </c>
      <c r="DU247" s="210" t="str">
        <f t="shared" si="989"/>
        <v>#REF!</v>
      </c>
    </row>
    <row r="248" ht="15.75" customHeight="1">
      <c r="A248" s="228">
        <f>'1'!A248</f>
        <v>46345</v>
      </c>
      <c r="B248" s="229" t="str">
        <f>'1'!B248</f>
        <v>木</v>
      </c>
      <c r="C248" s="232">
        <f>'1'!C248</f>
        <v>0</v>
      </c>
      <c r="D248" s="233">
        <f>'1'!G248</f>
        <v>1</v>
      </c>
      <c r="E248" s="27">
        <f>'1'!H248</f>
        <v>0</v>
      </c>
      <c r="F248" s="230" t="str">
        <f>'1'!J248</f>
        <v/>
      </c>
      <c r="G248" s="230" t="str">
        <f>'1'!K248</f>
        <v/>
      </c>
      <c r="H248" s="236">
        <f>'1'!W248</f>
        <v>1</v>
      </c>
      <c r="I248" s="39">
        <f>'1'!X248</f>
        <v>0</v>
      </c>
      <c r="J248" s="231" t="str">
        <f>'1'!Z248</f>
        <v/>
      </c>
      <c r="K248" s="231" t="str">
        <f>'1'!AA248</f>
        <v/>
      </c>
      <c r="L248" s="233">
        <f>'1'!AM248</f>
        <v>2</v>
      </c>
      <c r="M248" s="27">
        <f>'1'!AN248</f>
        <v>0</v>
      </c>
      <c r="N248" s="230" t="str">
        <f>'1'!AP248</f>
        <v/>
      </c>
      <c r="O248" s="230" t="str">
        <f>'1'!AQ248</f>
        <v/>
      </c>
      <c r="P248" s="236">
        <f>'1'!BC248</f>
        <v>4</v>
      </c>
      <c r="Q248" s="39">
        <f>'1'!BD248</f>
        <v>0</v>
      </c>
      <c r="R248" s="231" t="str">
        <f>'1'!BF248</f>
        <v/>
      </c>
      <c r="S248" s="231" t="str">
        <f>'1'!BG248</f>
        <v/>
      </c>
      <c r="T248" s="233">
        <f>'1'!BS248</f>
        <v>4</v>
      </c>
      <c r="U248" s="27">
        <f>'1'!BT248</f>
        <v>0</v>
      </c>
      <c r="V248" s="230" t="str">
        <f>'1'!BV248</f>
        <v/>
      </c>
      <c r="W248" s="230" t="str">
        <f>'1'!BW248</f>
        <v/>
      </c>
      <c r="X248" s="236">
        <f>'1'!CI248</f>
        <v>2</v>
      </c>
      <c r="Y248" s="39">
        <f>'1'!CJ248</f>
        <v>0</v>
      </c>
      <c r="Z248" s="231" t="str">
        <f>'1'!CL248</f>
        <v/>
      </c>
      <c r="AA248" s="231" t="str">
        <f>'1'!CM248</f>
        <v/>
      </c>
      <c r="AB248" s="233">
        <f>'1'!CY248</f>
        <v>2</v>
      </c>
      <c r="AC248" s="27">
        <f>'1'!CZ248</f>
        <v>0</v>
      </c>
      <c r="AD248" s="226" t="str">
        <f>'1'!DB248</f>
        <v/>
      </c>
      <c r="AE248" s="230" t="str">
        <f>'1'!DC248</f>
        <v/>
      </c>
      <c r="AF248" s="236">
        <f>'1'!DO248</f>
        <v>2</v>
      </c>
      <c r="AG248" s="39">
        <f>'1'!DP248</f>
        <v>0</v>
      </c>
      <c r="AH248" s="231" t="str">
        <f>'1'!DR248</f>
        <v/>
      </c>
      <c r="AI248" s="231" t="str">
        <f>'1'!DS248</f>
        <v/>
      </c>
      <c r="AJ248" s="233">
        <f>'1'!EE248</f>
        <v>5</v>
      </c>
      <c r="AK248" s="27">
        <f>'1'!EF248</f>
        <v>0</v>
      </c>
      <c r="AL248" s="230" t="str">
        <f>'1'!EH248</f>
        <v/>
      </c>
      <c r="AM248" s="230" t="str">
        <f>'1'!EI248</f>
        <v/>
      </c>
      <c r="AN248" s="236">
        <f>'1'!EU248</f>
        <v>19</v>
      </c>
      <c r="AO248" s="39">
        <f>'1'!EV248</f>
        <v>0</v>
      </c>
      <c r="AP248" s="231" t="str">
        <f>'1'!EX248</f>
        <v/>
      </c>
      <c r="AQ248" s="231" t="str">
        <f>'1'!EY248</f>
        <v/>
      </c>
      <c r="AR248" s="233">
        <f>'1'!FK248</f>
        <v>4</v>
      </c>
      <c r="AS248" s="27">
        <f>'1'!FL248</f>
        <v>0</v>
      </c>
      <c r="AT248" s="230" t="str">
        <f>'1'!FN248</f>
        <v/>
      </c>
      <c r="AU248" s="230" t="str">
        <f>'1'!FO248</f>
        <v/>
      </c>
      <c r="AV248" s="236">
        <f>'1'!GA248</f>
        <v>2</v>
      </c>
      <c r="AW248" s="39">
        <f>'1'!GB248</f>
        <v>0</v>
      </c>
      <c r="AX248" s="231" t="str">
        <f>'1'!GD248</f>
        <v/>
      </c>
      <c r="AY248" s="231" t="str">
        <f>'1'!GE248</f>
        <v/>
      </c>
      <c r="AZ248" s="233">
        <f>'1'!GQ248</f>
        <v>3</v>
      </c>
      <c r="BA248" s="27">
        <f>'1'!GR248</f>
        <v>0</v>
      </c>
      <c r="BB248" s="230" t="str">
        <f>'1'!GT248</f>
        <v/>
      </c>
      <c r="BC248" s="230" t="str">
        <f>'1'!GU248</f>
        <v/>
      </c>
      <c r="BD248" s="236">
        <f>'1'!HG248</f>
        <v>5</v>
      </c>
      <c r="BE248" s="39">
        <f>'1'!HH248</f>
        <v>0</v>
      </c>
      <c r="BF248" s="231" t="str">
        <f>'1'!HJ248</f>
        <v/>
      </c>
      <c r="BG248" s="231" t="str">
        <f>'1'!HK248</f>
        <v/>
      </c>
      <c r="BH248" s="233" t="str">
        <f>'1'!HW248</f>
        <v/>
      </c>
      <c r="BI248" s="27">
        <f>'1'!HX248</f>
        <v>0</v>
      </c>
      <c r="BJ248" s="230" t="str">
        <f>'1'!HZ248</f>
        <v/>
      </c>
      <c r="BK248" s="230" t="str">
        <f>'1'!IA248</f>
        <v/>
      </c>
      <c r="BL248" s="236" t="str">
        <f>'1'!IM248</f>
        <v/>
      </c>
      <c r="BM248" s="39">
        <f>'1'!IN248</f>
        <v>0</v>
      </c>
      <c r="BN248" s="231" t="str">
        <f>'1'!IP248</f>
        <v/>
      </c>
      <c r="BO248" s="231" t="str">
        <f>'1'!IQ248</f>
        <v/>
      </c>
      <c r="BP248" s="233" t="str">
        <f>'1'!JC248</f>
        <v/>
      </c>
      <c r="BQ248" s="27">
        <f>'1'!JD248</f>
        <v>0</v>
      </c>
      <c r="BR248" s="230" t="str">
        <f>'1'!JF248</f>
        <v/>
      </c>
      <c r="BS248" s="230" t="str">
        <f>'1'!JG248</f>
        <v/>
      </c>
      <c r="BT248" s="236" t="str">
        <f>'1'!JS248</f>
        <v/>
      </c>
      <c r="BU248" s="39">
        <f>'1'!JT248</f>
        <v>0</v>
      </c>
      <c r="BV248" s="231" t="str">
        <f>'1'!JV248</f>
        <v/>
      </c>
      <c r="BW248" s="231" t="str">
        <f>'1'!JW248</f>
        <v/>
      </c>
      <c r="BX248" s="233" t="str">
        <f>'1'!KI248</f>
        <v/>
      </c>
      <c r="BY248" s="27">
        <f>'1'!KJ248</f>
        <v>0</v>
      </c>
      <c r="BZ248" s="230" t="str">
        <f>'1'!KL248</f>
        <v/>
      </c>
      <c r="CA248" s="230" t="str">
        <f>'1'!KM248</f>
        <v/>
      </c>
      <c r="CB248" s="236" t="str">
        <f>'1'!KY248</f>
        <v/>
      </c>
      <c r="CC248" s="39">
        <f>'1'!KZ248</f>
        <v>0</v>
      </c>
      <c r="CD248" s="231" t="str">
        <f>'1'!LB248</f>
        <v/>
      </c>
      <c r="CE248" s="231" t="str">
        <f>'1'!LC248</f>
        <v/>
      </c>
      <c r="CF248" s="231"/>
      <c r="CG248" s="231"/>
      <c r="CH248" s="233" t="str">
        <f t="shared" si="208"/>
        <v/>
      </c>
      <c r="CI248" s="24">
        <f>'1'!HX248</f>
        <v>0</v>
      </c>
      <c r="CJ248" s="24" t="str">
        <f>'1'!HZ248</f>
        <v/>
      </c>
      <c r="CK248" s="24" t="str">
        <f>'1'!IA248</f>
        <v/>
      </c>
      <c r="CL248" s="236" t="str">
        <f t="shared" si="209"/>
        <v/>
      </c>
      <c r="CM248" s="36">
        <f>'1'!IN248</f>
        <v>0</v>
      </c>
      <c r="CN248" s="36" t="str">
        <f>'1'!IP248</f>
        <v/>
      </c>
      <c r="CO248" s="36" t="str">
        <f>'1'!IQ248</f>
        <v/>
      </c>
      <c r="CP248" s="233" t="str">
        <f t="shared" si="210"/>
        <v/>
      </c>
      <c r="CQ248" s="24">
        <f>'1'!JD248</f>
        <v>0</v>
      </c>
      <c r="CR248" s="24" t="str">
        <f>'1'!JF248</f>
        <v/>
      </c>
      <c r="CS248" s="24" t="str">
        <f>'1'!JG248</f>
        <v/>
      </c>
      <c r="CT248" s="236" t="str">
        <f t="shared" si="211"/>
        <v/>
      </c>
      <c r="CU248" s="36">
        <f>'1'!JT248</f>
        <v>0</v>
      </c>
      <c r="CV248" s="36" t="str">
        <f>'1'!JV248</f>
        <v/>
      </c>
      <c r="CW248" s="36" t="str">
        <f>'1'!JW248</f>
        <v/>
      </c>
      <c r="CX248" s="233" t="str">
        <f t="shared" si="212"/>
        <v>#REF!</v>
      </c>
      <c r="CY248" s="24">
        <f>'1'!KJ248</f>
        <v>0</v>
      </c>
      <c r="CZ248" s="24" t="str">
        <f>'1'!KL248</f>
        <v/>
      </c>
      <c r="DA248" s="24" t="str">
        <f>'1'!KM248</f>
        <v/>
      </c>
      <c r="DB248" s="236" t="str">
        <f t="shared" si="213"/>
        <v>#REF!</v>
      </c>
      <c r="DC248" s="36">
        <f>'1'!KZ248</f>
        <v>0</v>
      </c>
      <c r="DD248" s="36" t="str">
        <f>'1'!LB248</f>
        <v/>
      </c>
      <c r="DE248" s="36" t="str">
        <f>'1'!LC248</f>
        <v/>
      </c>
      <c r="DF248" s="233" t="str">
        <f t="shared" si="214"/>
        <v>#REF!</v>
      </c>
      <c r="DG248" s="24" t="str">
        <f t="shared" ref="DG248:DI248" si="990">#REF!</f>
        <v>#REF!</v>
      </c>
      <c r="DH248" s="24" t="str">
        <f t="shared" si="990"/>
        <v>#REF!</v>
      </c>
      <c r="DI248" s="24" t="str">
        <f t="shared" si="990"/>
        <v>#REF!</v>
      </c>
      <c r="DJ248" s="236" t="str">
        <f t="shared" si="216"/>
        <v>#REF!</v>
      </c>
      <c r="DK248" s="36" t="str">
        <f t="shared" ref="DK248:DM248" si="991">#REF!</f>
        <v>#REF!</v>
      </c>
      <c r="DL248" s="36" t="str">
        <f t="shared" si="991"/>
        <v>#REF!</v>
      </c>
      <c r="DM248" s="36" t="str">
        <f t="shared" si="991"/>
        <v>#REF!</v>
      </c>
      <c r="DN248" s="159" t="str">
        <f t="shared" si="218"/>
        <v>#REF!</v>
      </c>
      <c r="DO248" s="24" t="str">
        <f t="shared" ref="DO248:DQ248" si="992">#REF!</f>
        <v>#REF!</v>
      </c>
      <c r="DP248" s="24" t="str">
        <f t="shared" si="992"/>
        <v>#REF!</v>
      </c>
      <c r="DQ248" s="24" t="str">
        <f t="shared" si="992"/>
        <v>#REF!</v>
      </c>
      <c r="DR248" s="209" t="str">
        <f t="shared" si="220"/>
        <v>#REF!</v>
      </c>
      <c r="DS248" s="210" t="str">
        <f t="shared" si="13"/>
        <v>#REF!</v>
      </c>
      <c r="DT248" s="210" t="str">
        <f t="shared" ref="DT248:DU248" si="993">#REF!</f>
        <v>#REF!</v>
      </c>
      <c r="DU248" s="210" t="str">
        <f t="shared" si="993"/>
        <v>#REF!</v>
      </c>
    </row>
    <row r="249" ht="15.75" customHeight="1">
      <c r="A249" s="228">
        <f>'1'!A249</f>
        <v>46346</v>
      </c>
      <c r="B249" s="229" t="str">
        <f>'1'!B249</f>
        <v>金</v>
      </c>
      <c r="C249" s="232">
        <f>'1'!C249</f>
        <v>0</v>
      </c>
      <c r="D249" s="233">
        <f>'1'!G249</f>
        <v>1</v>
      </c>
      <c r="E249" s="27">
        <f>'1'!H249</f>
        <v>0</v>
      </c>
      <c r="F249" s="230" t="str">
        <f>'1'!J249</f>
        <v/>
      </c>
      <c r="G249" s="230" t="str">
        <f>'1'!K249</f>
        <v/>
      </c>
      <c r="H249" s="236">
        <f>'1'!W249</f>
        <v>1</v>
      </c>
      <c r="I249" s="39">
        <f>'1'!X249</f>
        <v>0</v>
      </c>
      <c r="J249" s="231" t="str">
        <f>'1'!Z249</f>
        <v/>
      </c>
      <c r="K249" s="231" t="str">
        <f>'1'!AA249</f>
        <v/>
      </c>
      <c r="L249" s="233">
        <f>'1'!AM249</f>
        <v>2</v>
      </c>
      <c r="M249" s="27">
        <f>'1'!AN249</f>
        <v>0</v>
      </c>
      <c r="N249" s="230" t="str">
        <f>'1'!AP249</f>
        <v/>
      </c>
      <c r="O249" s="230" t="str">
        <f>'1'!AQ249</f>
        <v/>
      </c>
      <c r="P249" s="236">
        <f>'1'!BC249</f>
        <v>4</v>
      </c>
      <c r="Q249" s="39">
        <f>'1'!BD249</f>
        <v>0</v>
      </c>
      <c r="R249" s="231" t="str">
        <f>'1'!BF249</f>
        <v/>
      </c>
      <c r="S249" s="231" t="str">
        <f>'1'!BG249</f>
        <v/>
      </c>
      <c r="T249" s="233">
        <f>'1'!BS249</f>
        <v>4</v>
      </c>
      <c r="U249" s="27">
        <f>'1'!BT249</f>
        <v>0</v>
      </c>
      <c r="V249" s="230" t="str">
        <f>'1'!BV249</f>
        <v/>
      </c>
      <c r="W249" s="230" t="str">
        <f>'1'!BW249</f>
        <v/>
      </c>
      <c r="X249" s="236">
        <f>'1'!CI249</f>
        <v>2</v>
      </c>
      <c r="Y249" s="39">
        <f>'1'!CJ249</f>
        <v>0</v>
      </c>
      <c r="Z249" s="231" t="str">
        <f>'1'!CL249</f>
        <v/>
      </c>
      <c r="AA249" s="231" t="str">
        <f>'1'!CM249</f>
        <v/>
      </c>
      <c r="AB249" s="233">
        <f>'1'!CY249</f>
        <v>2</v>
      </c>
      <c r="AC249" s="27">
        <f>'1'!CZ249</f>
        <v>0</v>
      </c>
      <c r="AD249" s="226" t="str">
        <f>'1'!DB249</f>
        <v/>
      </c>
      <c r="AE249" s="230" t="str">
        <f>'1'!DC249</f>
        <v/>
      </c>
      <c r="AF249" s="236">
        <f>'1'!DO249</f>
        <v>2</v>
      </c>
      <c r="AG249" s="39">
        <f>'1'!DP249</f>
        <v>0</v>
      </c>
      <c r="AH249" s="231" t="str">
        <f>'1'!DR249</f>
        <v/>
      </c>
      <c r="AI249" s="231" t="str">
        <f>'1'!DS249</f>
        <v/>
      </c>
      <c r="AJ249" s="233">
        <f>'1'!EE249</f>
        <v>5</v>
      </c>
      <c r="AK249" s="27">
        <f>'1'!EF249</f>
        <v>0</v>
      </c>
      <c r="AL249" s="230" t="str">
        <f>'1'!EH249</f>
        <v/>
      </c>
      <c r="AM249" s="230" t="str">
        <f>'1'!EI249</f>
        <v/>
      </c>
      <c r="AN249" s="236">
        <f>'1'!EU249</f>
        <v>19</v>
      </c>
      <c r="AO249" s="39">
        <f>'1'!EV249</f>
        <v>0</v>
      </c>
      <c r="AP249" s="231" t="str">
        <f>'1'!EX249</f>
        <v/>
      </c>
      <c r="AQ249" s="231" t="str">
        <f>'1'!EY249</f>
        <v/>
      </c>
      <c r="AR249" s="233">
        <f>'1'!FK249</f>
        <v>4</v>
      </c>
      <c r="AS249" s="27">
        <f>'1'!FL249</f>
        <v>0</v>
      </c>
      <c r="AT249" s="230" t="str">
        <f>'1'!FN249</f>
        <v/>
      </c>
      <c r="AU249" s="230" t="str">
        <f>'1'!FO249</f>
        <v/>
      </c>
      <c r="AV249" s="236">
        <f>'1'!GA249</f>
        <v>2</v>
      </c>
      <c r="AW249" s="39">
        <f>'1'!GB249</f>
        <v>0</v>
      </c>
      <c r="AX249" s="231" t="str">
        <f>'1'!GD249</f>
        <v/>
      </c>
      <c r="AY249" s="231" t="str">
        <f>'1'!GE249</f>
        <v/>
      </c>
      <c r="AZ249" s="233">
        <f>'1'!GQ249</f>
        <v>3</v>
      </c>
      <c r="BA249" s="27">
        <f>'1'!GR249</f>
        <v>0</v>
      </c>
      <c r="BB249" s="230" t="str">
        <f>'1'!GT249</f>
        <v/>
      </c>
      <c r="BC249" s="230" t="str">
        <f>'1'!GU249</f>
        <v/>
      </c>
      <c r="BD249" s="236">
        <f>'1'!HG249</f>
        <v>5</v>
      </c>
      <c r="BE249" s="39">
        <f>'1'!HH249</f>
        <v>0</v>
      </c>
      <c r="BF249" s="231" t="str">
        <f>'1'!HJ249</f>
        <v/>
      </c>
      <c r="BG249" s="231" t="str">
        <f>'1'!HK249</f>
        <v/>
      </c>
      <c r="BH249" s="233" t="str">
        <f>'1'!HW249</f>
        <v/>
      </c>
      <c r="BI249" s="27">
        <f>'1'!HX249</f>
        <v>0</v>
      </c>
      <c r="BJ249" s="230" t="str">
        <f>'1'!HZ249</f>
        <v/>
      </c>
      <c r="BK249" s="230" t="str">
        <f>'1'!IA249</f>
        <v/>
      </c>
      <c r="BL249" s="236" t="str">
        <f>'1'!IM249</f>
        <v/>
      </c>
      <c r="BM249" s="39">
        <f>'1'!IN249</f>
        <v>0</v>
      </c>
      <c r="BN249" s="231" t="str">
        <f>'1'!IP249</f>
        <v/>
      </c>
      <c r="BO249" s="231" t="str">
        <f>'1'!IQ249</f>
        <v/>
      </c>
      <c r="BP249" s="233" t="str">
        <f>'1'!JC249</f>
        <v/>
      </c>
      <c r="BQ249" s="27">
        <f>'1'!JD249</f>
        <v>0</v>
      </c>
      <c r="BR249" s="230" t="str">
        <f>'1'!JF249</f>
        <v/>
      </c>
      <c r="BS249" s="230" t="str">
        <f>'1'!JG249</f>
        <v/>
      </c>
      <c r="BT249" s="236" t="str">
        <f>'1'!JS249</f>
        <v/>
      </c>
      <c r="BU249" s="39">
        <f>'1'!JT249</f>
        <v>0</v>
      </c>
      <c r="BV249" s="231" t="str">
        <f>'1'!JV249</f>
        <v/>
      </c>
      <c r="BW249" s="231" t="str">
        <f>'1'!JW249</f>
        <v/>
      </c>
      <c r="BX249" s="233" t="str">
        <f>'1'!KI249</f>
        <v/>
      </c>
      <c r="BY249" s="27">
        <f>'1'!KJ249</f>
        <v>0</v>
      </c>
      <c r="BZ249" s="230" t="str">
        <f>'1'!KL249</f>
        <v/>
      </c>
      <c r="CA249" s="230" t="str">
        <f>'1'!KM249</f>
        <v/>
      </c>
      <c r="CB249" s="236" t="str">
        <f>'1'!KY249</f>
        <v/>
      </c>
      <c r="CC249" s="39">
        <f>'1'!KZ249</f>
        <v>0</v>
      </c>
      <c r="CD249" s="231" t="str">
        <f>'1'!LB249</f>
        <v/>
      </c>
      <c r="CE249" s="231" t="str">
        <f>'1'!LC249</f>
        <v/>
      </c>
      <c r="CF249" s="231"/>
      <c r="CG249" s="231"/>
      <c r="CH249" s="233" t="str">
        <f t="shared" si="208"/>
        <v/>
      </c>
      <c r="CI249" s="24">
        <f>'1'!HX249</f>
        <v>0</v>
      </c>
      <c r="CJ249" s="24" t="str">
        <f>'1'!HZ249</f>
        <v/>
      </c>
      <c r="CK249" s="24" t="str">
        <f>'1'!IA249</f>
        <v/>
      </c>
      <c r="CL249" s="236" t="str">
        <f t="shared" si="209"/>
        <v/>
      </c>
      <c r="CM249" s="36">
        <f>'1'!IN249</f>
        <v>0</v>
      </c>
      <c r="CN249" s="36" t="str">
        <f>'1'!IP249</f>
        <v/>
      </c>
      <c r="CO249" s="36" t="str">
        <f>'1'!IQ249</f>
        <v/>
      </c>
      <c r="CP249" s="233" t="str">
        <f t="shared" si="210"/>
        <v/>
      </c>
      <c r="CQ249" s="24">
        <f>'1'!JD249</f>
        <v>0</v>
      </c>
      <c r="CR249" s="24" t="str">
        <f>'1'!JF249</f>
        <v/>
      </c>
      <c r="CS249" s="24" t="str">
        <f>'1'!JG249</f>
        <v/>
      </c>
      <c r="CT249" s="236" t="str">
        <f t="shared" si="211"/>
        <v/>
      </c>
      <c r="CU249" s="36">
        <f>'1'!JT249</f>
        <v>0</v>
      </c>
      <c r="CV249" s="36" t="str">
        <f>'1'!JV249</f>
        <v/>
      </c>
      <c r="CW249" s="36" t="str">
        <f>'1'!JW249</f>
        <v/>
      </c>
      <c r="CX249" s="233" t="str">
        <f t="shared" si="212"/>
        <v>#REF!</v>
      </c>
      <c r="CY249" s="24">
        <f>'1'!KJ249</f>
        <v>0</v>
      </c>
      <c r="CZ249" s="24" t="str">
        <f>'1'!KL249</f>
        <v/>
      </c>
      <c r="DA249" s="24" t="str">
        <f>'1'!KM249</f>
        <v/>
      </c>
      <c r="DB249" s="236" t="str">
        <f t="shared" si="213"/>
        <v>#REF!</v>
      </c>
      <c r="DC249" s="36">
        <f>'1'!KZ249</f>
        <v>0</v>
      </c>
      <c r="DD249" s="36" t="str">
        <f>'1'!LB249</f>
        <v/>
      </c>
      <c r="DE249" s="36" t="str">
        <f>'1'!LC249</f>
        <v/>
      </c>
      <c r="DF249" s="233" t="str">
        <f t="shared" si="214"/>
        <v>#REF!</v>
      </c>
      <c r="DG249" s="24" t="str">
        <f t="shared" ref="DG249:DI249" si="994">#REF!</f>
        <v>#REF!</v>
      </c>
      <c r="DH249" s="24" t="str">
        <f t="shared" si="994"/>
        <v>#REF!</v>
      </c>
      <c r="DI249" s="24" t="str">
        <f t="shared" si="994"/>
        <v>#REF!</v>
      </c>
      <c r="DJ249" s="236" t="str">
        <f t="shared" si="216"/>
        <v>#REF!</v>
      </c>
      <c r="DK249" s="36" t="str">
        <f t="shared" ref="DK249:DM249" si="995">#REF!</f>
        <v>#REF!</v>
      </c>
      <c r="DL249" s="36" t="str">
        <f t="shared" si="995"/>
        <v>#REF!</v>
      </c>
      <c r="DM249" s="36" t="str">
        <f t="shared" si="995"/>
        <v>#REF!</v>
      </c>
      <c r="DN249" s="159" t="str">
        <f t="shared" si="218"/>
        <v>#REF!</v>
      </c>
      <c r="DO249" s="24" t="str">
        <f t="shared" ref="DO249:DQ249" si="996">#REF!</f>
        <v>#REF!</v>
      </c>
      <c r="DP249" s="24" t="str">
        <f t="shared" si="996"/>
        <v>#REF!</v>
      </c>
      <c r="DQ249" s="24" t="str">
        <f t="shared" si="996"/>
        <v>#REF!</v>
      </c>
      <c r="DR249" s="209" t="str">
        <f t="shared" si="220"/>
        <v>#REF!</v>
      </c>
      <c r="DS249" s="210" t="str">
        <f t="shared" si="13"/>
        <v>#REF!</v>
      </c>
      <c r="DT249" s="210" t="str">
        <f t="shared" ref="DT249:DU249" si="997">#REF!</f>
        <v>#REF!</v>
      </c>
      <c r="DU249" s="210" t="str">
        <f t="shared" si="997"/>
        <v>#REF!</v>
      </c>
    </row>
    <row r="250" ht="15.75" customHeight="1">
      <c r="A250" s="228">
        <f>'1'!A250</f>
        <v>46347</v>
      </c>
      <c r="B250" s="229" t="str">
        <f>'1'!B250</f>
        <v>土</v>
      </c>
      <c r="C250" s="232">
        <f>'1'!C250</f>
        <v>0</v>
      </c>
      <c r="D250" s="233">
        <f>'1'!G250</f>
        <v>1</v>
      </c>
      <c r="E250" s="27">
        <f>'1'!H250</f>
        <v>0</v>
      </c>
      <c r="F250" s="230" t="str">
        <f>'1'!J250</f>
        <v/>
      </c>
      <c r="G250" s="230" t="str">
        <f>'1'!K250</f>
        <v/>
      </c>
      <c r="H250" s="236">
        <f>'1'!W250</f>
        <v>1</v>
      </c>
      <c r="I250" s="39">
        <f>'1'!X250</f>
        <v>0</v>
      </c>
      <c r="J250" s="231" t="str">
        <f>'1'!Z250</f>
        <v/>
      </c>
      <c r="K250" s="231" t="str">
        <f>'1'!AA250</f>
        <v/>
      </c>
      <c r="L250" s="233">
        <f>'1'!AM250</f>
        <v>2</v>
      </c>
      <c r="M250" s="27">
        <f>'1'!AN250</f>
        <v>0</v>
      </c>
      <c r="N250" s="230" t="str">
        <f>'1'!AP250</f>
        <v/>
      </c>
      <c r="O250" s="230" t="str">
        <f>'1'!AQ250</f>
        <v/>
      </c>
      <c r="P250" s="236">
        <f>'1'!BC250</f>
        <v>4</v>
      </c>
      <c r="Q250" s="39">
        <f>'1'!BD250</f>
        <v>0</v>
      </c>
      <c r="R250" s="231" t="str">
        <f>'1'!BF250</f>
        <v/>
      </c>
      <c r="S250" s="231" t="str">
        <f>'1'!BG250</f>
        <v/>
      </c>
      <c r="T250" s="233">
        <f>'1'!BS250</f>
        <v>4</v>
      </c>
      <c r="U250" s="27">
        <f>'1'!BT250</f>
        <v>0</v>
      </c>
      <c r="V250" s="230" t="str">
        <f>'1'!BV250</f>
        <v/>
      </c>
      <c r="W250" s="230" t="str">
        <f>'1'!BW250</f>
        <v/>
      </c>
      <c r="X250" s="236">
        <f>'1'!CI250</f>
        <v>2</v>
      </c>
      <c r="Y250" s="39">
        <f>'1'!CJ250</f>
        <v>0</v>
      </c>
      <c r="Z250" s="231" t="str">
        <f>'1'!CL250</f>
        <v/>
      </c>
      <c r="AA250" s="231" t="str">
        <f>'1'!CM250</f>
        <v/>
      </c>
      <c r="AB250" s="233">
        <f>'1'!CY250</f>
        <v>2</v>
      </c>
      <c r="AC250" s="27">
        <f>'1'!CZ250</f>
        <v>0</v>
      </c>
      <c r="AD250" s="226" t="str">
        <f>'1'!DB250</f>
        <v/>
      </c>
      <c r="AE250" s="230" t="str">
        <f>'1'!DC250</f>
        <v/>
      </c>
      <c r="AF250" s="236">
        <f>'1'!DO250</f>
        <v>2</v>
      </c>
      <c r="AG250" s="39">
        <f>'1'!DP250</f>
        <v>0</v>
      </c>
      <c r="AH250" s="231" t="str">
        <f>'1'!DR250</f>
        <v/>
      </c>
      <c r="AI250" s="231" t="str">
        <f>'1'!DS250</f>
        <v/>
      </c>
      <c r="AJ250" s="233">
        <f>'1'!EE250</f>
        <v>5</v>
      </c>
      <c r="AK250" s="27">
        <f>'1'!EF250</f>
        <v>0</v>
      </c>
      <c r="AL250" s="230" t="str">
        <f>'1'!EH250</f>
        <v/>
      </c>
      <c r="AM250" s="230" t="str">
        <f>'1'!EI250</f>
        <v/>
      </c>
      <c r="AN250" s="236">
        <f>'1'!EU250</f>
        <v>19</v>
      </c>
      <c r="AO250" s="39">
        <f>'1'!EV250</f>
        <v>0</v>
      </c>
      <c r="AP250" s="231" t="str">
        <f>'1'!EX250</f>
        <v/>
      </c>
      <c r="AQ250" s="231" t="str">
        <f>'1'!EY250</f>
        <v/>
      </c>
      <c r="AR250" s="233">
        <f>'1'!FK250</f>
        <v>4</v>
      </c>
      <c r="AS250" s="27">
        <f>'1'!FL250</f>
        <v>0</v>
      </c>
      <c r="AT250" s="230" t="str">
        <f>'1'!FN250</f>
        <v/>
      </c>
      <c r="AU250" s="230" t="str">
        <f>'1'!FO250</f>
        <v/>
      </c>
      <c r="AV250" s="236">
        <f>'1'!GA250</f>
        <v>2</v>
      </c>
      <c r="AW250" s="39">
        <f>'1'!GB250</f>
        <v>0</v>
      </c>
      <c r="AX250" s="231" t="str">
        <f>'1'!GD250</f>
        <v/>
      </c>
      <c r="AY250" s="231" t="str">
        <f>'1'!GE250</f>
        <v/>
      </c>
      <c r="AZ250" s="233">
        <f>'1'!GQ250</f>
        <v>3</v>
      </c>
      <c r="BA250" s="27">
        <f>'1'!GR250</f>
        <v>0</v>
      </c>
      <c r="BB250" s="230" t="str">
        <f>'1'!GT250</f>
        <v/>
      </c>
      <c r="BC250" s="230" t="str">
        <f>'1'!GU250</f>
        <v/>
      </c>
      <c r="BD250" s="236">
        <f>'1'!HG250</f>
        <v>5</v>
      </c>
      <c r="BE250" s="39">
        <f>'1'!HH250</f>
        <v>0</v>
      </c>
      <c r="BF250" s="231" t="str">
        <f>'1'!HJ250</f>
        <v/>
      </c>
      <c r="BG250" s="231" t="str">
        <f>'1'!HK250</f>
        <v/>
      </c>
      <c r="BH250" s="233" t="str">
        <f>'1'!HW250</f>
        <v/>
      </c>
      <c r="BI250" s="27">
        <f>'1'!HX250</f>
        <v>0</v>
      </c>
      <c r="BJ250" s="230" t="str">
        <f>'1'!HZ250</f>
        <v/>
      </c>
      <c r="BK250" s="230" t="str">
        <f>'1'!IA250</f>
        <v/>
      </c>
      <c r="BL250" s="236" t="str">
        <f>'1'!IM250</f>
        <v/>
      </c>
      <c r="BM250" s="39">
        <f>'1'!IN250</f>
        <v>0</v>
      </c>
      <c r="BN250" s="231" t="str">
        <f>'1'!IP250</f>
        <v/>
      </c>
      <c r="BO250" s="231" t="str">
        <f>'1'!IQ250</f>
        <v/>
      </c>
      <c r="BP250" s="233" t="str">
        <f>'1'!JC250</f>
        <v/>
      </c>
      <c r="BQ250" s="27">
        <f>'1'!JD250</f>
        <v>0</v>
      </c>
      <c r="BR250" s="230" t="str">
        <f>'1'!JF250</f>
        <v/>
      </c>
      <c r="BS250" s="230" t="str">
        <f>'1'!JG250</f>
        <v/>
      </c>
      <c r="BT250" s="236" t="str">
        <f>'1'!JS250</f>
        <v/>
      </c>
      <c r="BU250" s="39">
        <f>'1'!JT250</f>
        <v>0</v>
      </c>
      <c r="BV250" s="231" t="str">
        <f>'1'!JV250</f>
        <v/>
      </c>
      <c r="BW250" s="231" t="str">
        <f>'1'!JW250</f>
        <v/>
      </c>
      <c r="BX250" s="233" t="str">
        <f>'1'!KI250</f>
        <v/>
      </c>
      <c r="BY250" s="27">
        <f>'1'!KJ250</f>
        <v>0</v>
      </c>
      <c r="BZ250" s="230" t="str">
        <f>'1'!KL250</f>
        <v/>
      </c>
      <c r="CA250" s="230" t="str">
        <f>'1'!KM250</f>
        <v/>
      </c>
      <c r="CB250" s="236" t="str">
        <f>'1'!KY250</f>
        <v/>
      </c>
      <c r="CC250" s="39">
        <f>'1'!KZ250</f>
        <v>0</v>
      </c>
      <c r="CD250" s="231" t="str">
        <f>'1'!LB250</f>
        <v/>
      </c>
      <c r="CE250" s="231" t="str">
        <f>'1'!LC250</f>
        <v/>
      </c>
      <c r="CF250" s="231"/>
      <c r="CG250" s="231"/>
      <c r="CH250" s="233" t="str">
        <f t="shared" si="208"/>
        <v/>
      </c>
      <c r="CI250" s="24">
        <f>'1'!HX250</f>
        <v>0</v>
      </c>
      <c r="CJ250" s="24" t="str">
        <f>'1'!HZ250</f>
        <v/>
      </c>
      <c r="CK250" s="24" t="str">
        <f>'1'!IA250</f>
        <v/>
      </c>
      <c r="CL250" s="236" t="str">
        <f t="shared" si="209"/>
        <v/>
      </c>
      <c r="CM250" s="36">
        <f>'1'!IN250</f>
        <v>0</v>
      </c>
      <c r="CN250" s="36" t="str">
        <f>'1'!IP250</f>
        <v/>
      </c>
      <c r="CO250" s="36" t="str">
        <f>'1'!IQ250</f>
        <v/>
      </c>
      <c r="CP250" s="233" t="str">
        <f t="shared" si="210"/>
        <v/>
      </c>
      <c r="CQ250" s="24">
        <f>'1'!JD250</f>
        <v>0</v>
      </c>
      <c r="CR250" s="24" t="str">
        <f>'1'!JF250</f>
        <v/>
      </c>
      <c r="CS250" s="24" t="str">
        <f>'1'!JG250</f>
        <v/>
      </c>
      <c r="CT250" s="236" t="str">
        <f t="shared" si="211"/>
        <v/>
      </c>
      <c r="CU250" s="36">
        <f>'1'!JT250</f>
        <v>0</v>
      </c>
      <c r="CV250" s="36" t="str">
        <f>'1'!JV250</f>
        <v/>
      </c>
      <c r="CW250" s="36" t="str">
        <f>'1'!JW250</f>
        <v/>
      </c>
      <c r="CX250" s="233" t="str">
        <f t="shared" si="212"/>
        <v>#REF!</v>
      </c>
      <c r="CY250" s="24">
        <f>'1'!KJ250</f>
        <v>0</v>
      </c>
      <c r="CZ250" s="24" t="str">
        <f>'1'!KL250</f>
        <v/>
      </c>
      <c r="DA250" s="24" t="str">
        <f>'1'!KM250</f>
        <v/>
      </c>
      <c r="DB250" s="236" t="str">
        <f t="shared" si="213"/>
        <v>#REF!</v>
      </c>
      <c r="DC250" s="36">
        <f>'1'!KZ250</f>
        <v>0</v>
      </c>
      <c r="DD250" s="36" t="str">
        <f>'1'!LB250</f>
        <v/>
      </c>
      <c r="DE250" s="36" t="str">
        <f>'1'!LC250</f>
        <v/>
      </c>
      <c r="DF250" s="233" t="str">
        <f t="shared" si="214"/>
        <v>#REF!</v>
      </c>
      <c r="DG250" s="24" t="str">
        <f t="shared" ref="DG250:DI250" si="998">#REF!</f>
        <v>#REF!</v>
      </c>
      <c r="DH250" s="24" t="str">
        <f t="shared" si="998"/>
        <v>#REF!</v>
      </c>
      <c r="DI250" s="24" t="str">
        <f t="shared" si="998"/>
        <v>#REF!</v>
      </c>
      <c r="DJ250" s="236" t="str">
        <f t="shared" si="216"/>
        <v>#REF!</v>
      </c>
      <c r="DK250" s="36" t="str">
        <f t="shared" ref="DK250:DM250" si="999">#REF!</f>
        <v>#REF!</v>
      </c>
      <c r="DL250" s="36" t="str">
        <f t="shared" si="999"/>
        <v>#REF!</v>
      </c>
      <c r="DM250" s="36" t="str">
        <f t="shared" si="999"/>
        <v>#REF!</v>
      </c>
      <c r="DN250" s="159" t="str">
        <f t="shared" si="218"/>
        <v>#REF!</v>
      </c>
      <c r="DO250" s="24" t="str">
        <f t="shared" ref="DO250:DQ250" si="1000">#REF!</f>
        <v>#REF!</v>
      </c>
      <c r="DP250" s="24" t="str">
        <f t="shared" si="1000"/>
        <v>#REF!</v>
      </c>
      <c r="DQ250" s="24" t="str">
        <f t="shared" si="1000"/>
        <v>#REF!</v>
      </c>
      <c r="DR250" s="209" t="str">
        <f t="shared" si="220"/>
        <v>#REF!</v>
      </c>
      <c r="DS250" s="210" t="str">
        <f t="shared" si="13"/>
        <v>#REF!</v>
      </c>
      <c r="DT250" s="210" t="str">
        <f t="shared" ref="DT250:DU250" si="1001">#REF!</f>
        <v>#REF!</v>
      </c>
      <c r="DU250" s="210" t="str">
        <f t="shared" si="1001"/>
        <v>#REF!</v>
      </c>
    </row>
    <row r="251" ht="15.75" customHeight="1">
      <c r="A251" s="228">
        <f>'1'!A251</f>
        <v>46348</v>
      </c>
      <c r="B251" s="229" t="str">
        <f>'1'!B251</f>
        <v>日</v>
      </c>
      <c r="C251" s="232">
        <f>'1'!C251</f>
        <v>0</v>
      </c>
      <c r="D251" s="233">
        <f>'1'!G251</f>
        <v>1</v>
      </c>
      <c r="E251" s="27">
        <f>'1'!H251</f>
        <v>0</v>
      </c>
      <c r="F251" s="230" t="str">
        <f>'1'!J251</f>
        <v/>
      </c>
      <c r="G251" s="230" t="str">
        <f>'1'!K251</f>
        <v/>
      </c>
      <c r="H251" s="236">
        <f>'1'!W251</f>
        <v>1</v>
      </c>
      <c r="I251" s="39">
        <f>'1'!X251</f>
        <v>0</v>
      </c>
      <c r="J251" s="231" t="str">
        <f>'1'!Z251</f>
        <v/>
      </c>
      <c r="K251" s="231" t="str">
        <f>'1'!AA251</f>
        <v/>
      </c>
      <c r="L251" s="233">
        <f>'1'!AM251</f>
        <v>2</v>
      </c>
      <c r="M251" s="27">
        <f>'1'!AN251</f>
        <v>0</v>
      </c>
      <c r="N251" s="230" t="str">
        <f>'1'!AP251</f>
        <v/>
      </c>
      <c r="O251" s="230" t="str">
        <f>'1'!AQ251</f>
        <v/>
      </c>
      <c r="P251" s="236">
        <f>'1'!BC251</f>
        <v>4</v>
      </c>
      <c r="Q251" s="39">
        <f>'1'!BD251</f>
        <v>0</v>
      </c>
      <c r="R251" s="231" t="str">
        <f>'1'!BF251</f>
        <v/>
      </c>
      <c r="S251" s="231" t="str">
        <f>'1'!BG251</f>
        <v/>
      </c>
      <c r="T251" s="233">
        <f>'1'!BS251</f>
        <v>4</v>
      </c>
      <c r="U251" s="27">
        <f>'1'!BT251</f>
        <v>0</v>
      </c>
      <c r="V251" s="230" t="str">
        <f>'1'!BV251</f>
        <v/>
      </c>
      <c r="W251" s="230" t="str">
        <f>'1'!BW251</f>
        <v/>
      </c>
      <c r="X251" s="236">
        <f>'1'!CI251</f>
        <v>2</v>
      </c>
      <c r="Y251" s="39">
        <f>'1'!CJ251</f>
        <v>0</v>
      </c>
      <c r="Z251" s="231" t="str">
        <f>'1'!CL251</f>
        <v/>
      </c>
      <c r="AA251" s="231" t="str">
        <f>'1'!CM251</f>
        <v/>
      </c>
      <c r="AB251" s="233">
        <f>'1'!CY251</f>
        <v>2</v>
      </c>
      <c r="AC251" s="27">
        <f>'1'!CZ251</f>
        <v>0</v>
      </c>
      <c r="AD251" s="226" t="str">
        <f>'1'!DB251</f>
        <v/>
      </c>
      <c r="AE251" s="230" t="str">
        <f>'1'!DC251</f>
        <v/>
      </c>
      <c r="AF251" s="236">
        <f>'1'!DO251</f>
        <v>2</v>
      </c>
      <c r="AG251" s="39">
        <f>'1'!DP251</f>
        <v>0</v>
      </c>
      <c r="AH251" s="231" t="str">
        <f>'1'!DR251</f>
        <v/>
      </c>
      <c r="AI251" s="231" t="str">
        <f>'1'!DS251</f>
        <v/>
      </c>
      <c r="AJ251" s="233">
        <f>'1'!EE251</f>
        <v>5</v>
      </c>
      <c r="AK251" s="27">
        <f>'1'!EF251</f>
        <v>0</v>
      </c>
      <c r="AL251" s="230" t="str">
        <f>'1'!EH251</f>
        <v/>
      </c>
      <c r="AM251" s="230" t="str">
        <f>'1'!EI251</f>
        <v/>
      </c>
      <c r="AN251" s="236">
        <f>'1'!EU251</f>
        <v>19</v>
      </c>
      <c r="AO251" s="39">
        <f>'1'!EV251</f>
        <v>0</v>
      </c>
      <c r="AP251" s="231" t="str">
        <f>'1'!EX251</f>
        <v/>
      </c>
      <c r="AQ251" s="231" t="str">
        <f>'1'!EY251</f>
        <v/>
      </c>
      <c r="AR251" s="233">
        <f>'1'!FK251</f>
        <v>4</v>
      </c>
      <c r="AS251" s="27">
        <f>'1'!FL251</f>
        <v>0</v>
      </c>
      <c r="AT251" s="230" t="str">
        <f>'1'!FN251</f>
        <v/>
      </c>
      <c r="AU251" s="230" t="str">
        <f>'1'!FO251</f>
        <v/>
      </c>
      <c r="AV251" s="236">
        <f>'1'!GA251</f>
        <v>2</v>
      </c>
      <c r="AW251" s="39">
        <f>'1'!GB251</f>
        <v>0</v>
      </c>
      <c r="AX251" s="231" t="str">
        <f>'1'!GD251</f>
        <v/>
      </c>
      <c r="AY251" s="231" t="str">
        <f>'1'!GE251</f>
        <v/>
      </c>
      <c r="AZ251" s="233">
        <f>'1'!GQ251</f>
        <v>3</v>
      </c>
      <c r="BA251" s="27">
        <f>'1'!GR251</f>
        <v>0</v>
      </c>
      <c r="BB251" s="230" t="str">
        <f>'1'!GT251</f>
        <v/>
      </c>
      <c r="BC251" s="230" t="str">
        <f>'1'!GU251</f>
        <v/>
      </c>
      <c r="BD251" s="236">
        <f>'1'!HG251</f>
        <v>5</v>
      </c>
      <c r="BE251" s="39">
        <f>'1'!HH251</f>
        <v>0</v>
      </c>
      <c r="BF251" s="231" t="str">
        <f>'1'!HJ251</f>
        <v/>
      </c>
      <c r="BG251" s="231" t="str">
        <f>'1'!HK251</f>
        <v/>
      </c>
      <c r="BH251" s="233" t="str">
        <f>'1'!HW251</f>
        <v/>
      </c>
      <c r="BI251" s="27">
        <f>'1'!HX251</f>
        <v>0</v>
      </c>
      <c r="BJ251" s="230" t="str">
        <f>'1'!HZ251</f>
        <v/>
      </c>
      <c r="BK251" s="230" t="str">
        <f>'1'!IA251</f>
        <v/>
      </c>
      <c r="BL251" s="236" t="str">
        <f>'1'!IM251</f>
        <v/>
      </c>
      <c r="BM251" s="39">
        <f>'1'!IN251</f>
        <v>0</v>
      </c>
      <c r="BN251" s="231" t="str">
        <f>'1'!IP251</f>
        <v/>
      </c>
      <c r="BO251" s="231" t="str">
        <f>'1'!IQ251</f>
        <v/>
      </c>
      <c r="BP251" s="233" t="str">
        <f>'1'!JC251</f>
        <v/>
      </c>
      <c r="BQ251" s="27">
        <f>'1'!JD251</f>
        <v>0</v>
      </c>
      <c r="BR251" s="230" t="str">
        <f>'1'!JF251</f>
        <v/>
      </c>
      <c r="BS251" s="230" t="str">
        <f>'1'!JG251</f>
        <v/>
      </c>
      <c r="BT251" s="236" t="str">
        <f>'1'!JS251</f>
        <v/>
      </c>
      <c r="BU251" s="39">
        <f>'1'!JT251</f>
        <v>0</v>
      </c>
      <c r="BV251" s="231" t="str">
        <f>'1'!JV251</f>
        <v/>
      </c>
      <c r="BW251" s="231" t="str">
        <f>'1'!JW251</f>
        <v/>
      </c>
      <c r="BX251" s="233" t="str">
        <f>'1'!KI251</f>
        <v/>
      </c>
      <c r="BY251" s="27">
        <f>'1'!KJ251</f>
        <v>0</v>
      </c>
      <c r="BZ251" s="230" t="str">
        <f>'1'!KL251</f>
        <v/>
      </c>
      <c r="CA251" s="230" t="str">
        <f>'1'!KM251</f>
        <v/>
      </c>
      <c r="CB251" s="236" t="str">
        <f>'1'!KY251</f>
        <v/>
      </c>
      <c r="CC251" s="39">
        <f>'1'!KZ251</f>
        <v>0</v>
      </c>
      <c r="CD251" s="231" t="str">
        <f>'1'!LB251</f>
        <v/>
      </c>
      <c r="CE251" s="231" t="str">
        <f>'1'!LC251</f>
        <v/>
      </c>
      <c r="CF251" s="231"/>
      <c r="CG251" s="231"/>
      <c r="CH251" s="233" t="str">
        <f t="shared" si="208"/>
        <v/>
      </c>
      <c r="CI251" s="24">
        <f>'1'!HX251</f>
        <v>0</v>
      </c>
      <c r="CJ251" s="24" t="str">
        <f>'1'!HZ251</f>
        <v/>
      </c>
      <c r="CK251" s="24" t="str">
        <f>'1'!IA251</f>
        <v/>
      </c>
      <c r="CL251" s="236" t="str">
        <f t="shared" si="209"/>
        <v/>
      </c>
      <c r="CM251" s="36">
        <f>'1'!IN251</f>
        <v>0</v>
      </c>
      <c r="CN251" s="36" t="str">
        <f>'1'!IP251</f>
        <v/>
      </c>
      <c r="CO251" s="36" t="str">
        <f>'1'!IQ251</f>
        <v/>
      </c>
      <c r="CP251" s="233" t="str">
        <f t="shared" si="210"/>
        <v/>
      </c>
      <c r="CQ251" s="24">
        <f>'1'!JD251</f>
        <v>0</v>
      </c>
      <c r="CR251" s="24" t="str">
        <f>'1'!JF251</f>
        <v/>
      </c>
      <c r="CS251" s="24" t="str">
        <f>'1'!JG251</f>
        <v/>
      </c>
      <c r="CT251" s="236" t="str">
        <f t="shared" si="211"/>
        <v/>
      </c>
      <c r="CU251" s="36">
        <f>'1'!JT251</f>
        <v>0</v>
      </c>
      <c r="CV251" s="36" t="str">
        <f>'1'!JV251</f>
        <v/>
      </c>
      <c r="CW251" s="36" t="str">
        <f>'1'!JW251</f>
        <v/>
      </c>
      <c r="CX251" s="233" t="str">
        <f t="shared" si="212"/>
        <v>#REF!</v>
      </c>
      <c r="CY251" s="24">
        <f>'1'!KJ251</f>
        <v>0</v>
      </c>
      <c r="CZ251" s="24" t="str">
        <f>'1'!KL251</f>
        <v/>
      </c>
      <c r="DA251" s="24" t="str">
        <f>'1'!KM251</f>
        <v/>
      </c>
      <c r="DB251" s="236" t="str">
        <f t="shared" si="213"/>
        <v>#REF!</v>
      </c>
      <c r="DC251" s="36">
        <f>'1'!KZ251</f>
        <v>0</v>
      </c>
      <c r="DD251" s="36" t="str">
        <f>'1'!LB251</f>
        <v/>
      </c>
      <c r="DE251" s="36" t="str">
        <f>'1'!LC251</f>
        <v/>
      </c>
      <c r="DF251" s="233" t="str">
        <f t="shared" si="214"/>
        <v>#REF!</v>
      </c>
      <c r="DG251" s="24" t="str">
        <f t="shared" ref="DG251:DI251" si="1002">#REF!</f>
        <v>#REF!</v>
      </c>
      <c r="DH251" s="24" t="str">
        <f t="shared" si="1002"/>
        <v>#REF!</v>
      </c>
      <c r="DI251" s="24" t="str">
        <f t="shared" si="1002"/>
        <v>#REF!</v>
      </c>
      <c r="DJ251" s="236" t="str">
        <f t="shared" si="216"/>
        <v>#REF!</v>
      </c>
      <c r="DK251" s="36" t="str">
        <f t="shared" ref="DK251:DM251" si="1003">#REF!</f>
        <v>#REF!</v>
      </c>
      <c r="DL251" s="36" t="str">
        <f t="shared" si="1003"/>
        <v>#REF!</v>
      </c>
      <c r="DM251" s="36" t="str">
        <f t="shared" si="1003"/>
        <v>#REF!</v>
      </c>
      <c r="DN251" s="159" t="str">
        <f t="shared" si="218"/>
        <v>#REF!</v>
      </c>
      <c r="DO251" s="24" t="str">
        <f t="shared" ref="DO251:DQ251" si="1004">#REF!</f>
        <v>#REF!</v>
      </c>
      <c r="DP251" s="24" t="str">
        <f t="shared" si="1004"/>
        <v>#REF!</v>
      </c>
      <c r="DQ251" s="24" t="str">
        <f t="shared" si="1004"/>
        <v>#REF!</v>
      </c>
      <c r="DR251" s="209" t="str">
        <f t="shared" si="220"/>
        <v>#REF!</v>
      </c>
      <c r="DS251" s="210" t="str">
        <f t="shared" si="13"/>
        <v>#REF!</v>
      </c>
      <c r="DT251" s="210" t="str">
        <f t="shared" ref="DT251:DU251" si="1005">#REF!</f>
        <v>#REF!</v>
      </c>
      <c r="DU251" s="210" t="str">
        <f t="shared" si="1005"/>
        <v>#REF!</v>
      </c>
    </row>
    <row r="252" ht="15.75" customHeight="1">
      <c r="A252" s="228">
        <f>'1'!A252</f>
        <v>46349</v>
      </c>
      <c r="B252" s="229" t="str">
        <f>'1'!B252</f>
        <v>月</v>
      </c>
      <c r="C252" s="232">
        <f>'1'!C252</f>
        <v>0</v>
      </c>
      <c r="D252" s="233">
        <f>'1'!G252</f>
        <v>1</v>
      </c>
      <c r="E252" s="27">
        <f>'1'!H252</f>
        <v>0</v>
      </c>
      <c r="F252" s="230" t="str">
        <f>'1'!J252</f>
        <v/>
      </c>
      <c r="G252" s="230" t="str">
        <f>'1'!K252</f>
        <v/>
      </c>
      <c r="H252" s="236">
        <f>'1'!W252</f>
        <v>1</v>
      </c>
      <c r="I252" s="39">
        <f>'1'!X252</f>
        <v>0</v>
      </c>
      <c r="J252" s="231" t="str">
        <f>'1'!Z252</f>
        <v/>
      </c>
      <c r="K252" s="231" t="str">
        <f>'1'!AA252</f>
        <v/>
      </c>
      <c r="L252" s="233">
        <f>'1'!AM252</f>
        <v>2</v>
      </c>
      <c r="M252" s="27">
        <f>'1'!AN252</f>
        <v>0</v>
      </c>
      <c r="N252" s="230" t="str">
        <f>'1'!AP252</f>
        <v/>
      </c>
      <c r="O252" s="230" t="str">
        <f>'1'!AQ252</f>
        <v/>
      </c>
      <c r="P252" s="236">
        <f>'1'!BC252</f>
        <v>4</v>
      </c>
      <c r="Q252" s="39">
        <f>'1'!BD252</f>
        <v>0</v>
      </c>
      <c r="R252" s="231" t="str">
        <f>'1'!BF252</f>
        <v/>
      </c>
      <c r="S252" s="231" t="str">
        <f>'1'!BG252</f>
        <v/>
      </c>
      <c r="T252" s="233">
        <f>'1'!BS252</f>
        <v>4</v>
      </c>
      <c r="U252" s="27">
        <f>'1'!BT252</f>
        <v>0</v>
      </c>
      <c r="V252" s="230" t="str">
        <f>'1'!BV252</f>
        <v/>
      </c>
      <c r="W252" s="230" t="str">
        <f>'1'!BW252</f>
        <v/>
      </c>
      <c r="X252" s="236">
        <f>'1'!CI252</f>
        <v>2</v>
      </c>
      <c r="Y252" s="39">
        <f>'1'!CJ252</f>
        <v>0</v>
      </c>
      <c r="Z252" s="231" t="str">
        <f>'1'!CL252</f>
        <v/>
      </c>
      <c r="AA252" s="231" t="str">
        <f>'1'!CM252</f>
        <v/>
      </c>
      <c r="AB252" s="233">
        <f>'1'!CY252</f>
        <v>2</v>
      </c>
      <c r="AC252" s="27">
        <f>'1'!CZ252</f>
        <v>0</v>
      </c>
      <c r="AD252" s="226" t="str">
        <f>'1'!DB252</f>
        <v/>
      </c>
      <c r="AE252" s="230" t="str">
        <f>'1'!DC252</f>
        <v/>
      </c>
      <c r="AF252" s="236">
        <f>'1'!DO252</f>
        <v>2</v>
      </c>
      <c r="AG252" s="39">
        <f>'1'!DP252</f>
        <v>0</v>
      </c>
      <c r="AH252" s="231" t="str">
        <f>'1'!DR252</f>
        <v/>
      </c>
      <c r="AI252" s="231" t="str">
        <f>'1'!DS252</f>
        <v/>
      </c>
      <c r="AJ252" s="233">
        <f>'1'!EE252</f>
        <v>5</v>
      </c>
      <c r="AK252" s="27">
        <f>'1'!EF252</f>
        <v>0</v>
      </c>
      <c r="AL252" s="230" t="str">
        <f>'1'!EH252</f>
        <v/>
      </c>
      <c r="AM252" s="230" t="str">
        <f>'1'!EI252</f>
        <v/>
      </c>
      <c r="AN252" s="236">
        <f>'1'!EU252</f>
        <v>19</v>
      </c>
      <c r="AO252" s="39">
        <f>'1'!EV252</f>
        <v>0</v>
      </c>
      <c r="AP252" s="231" t="str">
        <f>'1'!EX252</f>
        <v/>
      </c>
      <c r="AQ252" s="231" t="str">
        <f>'1'!EY252</f>
        <v/>
      </c>
      <c r="AR252" s="233">
        <f>'1'!FK252</f>
        <v>4</v>
      </c>
      <c r="AS252" s="27">
        <f>'1'!FL252</f>
        <v>0</v>
      </c>
      <c r="AT252" s="230" t="str">
        <f>'1'!FN252</f>
        <v/>
      </c>
      <c r="AU252" s="230" t="str">
        <f>'1'!FO252</f>
        <v/>
      </c>
      <c r="AV252" s="236">
        <f>'1'!GA252</f>
        <v>2</v>
      </c>
      <c r="AW252" s="39">
        <f>'1'!GB252</f>
        <v>0</v>
      </c>
      <c r="AX252" s="231" t="str">
        <f>'1'!GD252</f>
        <v/>
      </c>
      <c r="AY252" s="231" t="str">
        <f>'1'!GE252</f>
        <v/>
      </c>
      <c r="AZ252" s="233">
        <f>'1'!GQ252</f>
        <v>3</v>
      </c>
      <c r="BA252" s="27">
        <f>'1'!GR252</f>
        <v>0</v>
      </c>
      <c r="BB252" s="230" t="str">
        <f>'1'!GT252</f>
        <v/>
      </c>
      <c r="BC252" s="230" t="str">
        <f>'1'!GU252</f>
        <v/>
      </c>
      <c r="BD252" s="236">
        <f>'1'!HG252</f>
        <v>5</v>
      </c>
      <c r="BE252" s="39">
        <f>'1'!HH252</f>
        <v>0</v>
      </c>
      <c r="BF252" s="231" t="str">
        <f>'1'!HJ252</f>
        <v/>
      </c>
      <c r="BG252" s="231" t="str">
        <f>'1'!HK252</f>
        <v/>
      </c>
      <c r="BH252" s="233" t="str">
        <f>'1'!HW252</f>
        <v/>
      </c>
      <c r="BI252" s="27">
        <f>'1'!HX252</f>
        <v>0</v>
      </c>
      <c r="BJ252" s="230" t="str">
        <f>'1'!HZ252</f>
        <v/>
      </c>
      <c r="BK252" s="230" t="str">
        <f>'1'!IA252</f>
        <v/>
      </c>
      <c r="BL252" s="236" t="str">
        <f>'1'!IM252</f>
        <v/>
      </c>
      <c r="BM252" s="39">
        <f>'1'!IN252</f>
        <v>0</v>
      </c>
      <c r="BN252" s="231" t="str">
        <f>'1'!IP252</f>
        <v/>
      </c>
      <c r="BO252" s="231" t="str">
        <f>'1'!IQ252</f>
        <v/>
      </c>
      <c r="BP252" s="233" t="str">
        <f>'1'!JC252</f>
        <v/>
      </c>
      <c r="BQ252" s="27">
        <f>'1'!JD252</f>
        <v>0</v>
      </c>
      <c r="BR252" s="230" t="str">
        <f>'1'!JF252</f>
        <v/>
      </c>
      <c r="BS252" s="230" t="str">
        <f>'1'!JG252</f>
        <v/>
      </c>
      <c r="BT252" s="236" t="str">
        <f>'1'!JS252</f>
        <v/>
      </c>
      <c r="BU252" s="39">
        <f>'1'!JT252</f>
        <v>0</v>
      </c>
      <c r="BV252" s="231" t="str">
        <f>'1'!JV252</f>
        <v/>
      </c>
      <c r="BW252" s="231" t="str">
        <f>'1'!JW252</f>
        <v/>
      </c>
      <c r="BX252" s="233" t="str">
        <f>'1'!KI252</f>
        <v/>
      </c>
      <c r="BY252" s="27">
        <f>'1'!KJ252</f>
        <v>0</v>
      </c>
      <c r="BZ252" s="230" t="str">
        <f>'1'!KL252</f>
        <v/>
      </c>
      <c r="CA252" s="230" t="str">
        <f>'1'!KM252</f>
        <v/>
      </c>
      <c r="CB252" s="236" t="str">
        <f>'1'!KY252</f>
        <v/>
      </c>
      <c r="CC252" s="39">
        <f>'1'!KZ252</f>
        <v>0</v>
      </c>
      <c r="CD252" s="231" t="str">
        <f>'1'!LB252</f>
        <v/>
      </c>
      <c r="CE252" s="231" t="str">
        <f>'1'!LC252</f>
        <v/>
      </c>
      <c r="CF252" s="231"/>
      <c r="CG252" s="231"/>
      <c r="CH252" s="233" t="str">
        <f t="shared" si="208"/>
        <v/>
      </c>
      <c r="CI252" s="24">
        <f>'1'!HX252</f>
        <v>0</v>
      </c>
      <c r="CJ252" s="24" t="str">
        <f>'1'!HZ252</f>
        <v/>
      </c>
      <c r="CK252" s="24" t="str">
        <f>'1'!IA252</f>
        <v/>
      </c>
      <c r="CL252" s="236" t="str">
        <f t="shared" si="209"/>
        <v/>
      </c>
      <c r="CM252" s="36">
        <f>'1'!IN252</f>
        <v>0</v>
      </c>
      <c r="CN252" s="36" t="str">
        <f>'1'!IP252</f>
        <v/>
      </c>
      <c r="CO252" s="36" t="str">
        <f>'1'!IQ252</f>
        <v/>
      </c>
      <c r="CP252" s="233" t="str">
        <f t="shared" si="210"/>
        <v/>
      </c>
      <c r="CQ252" s="24">
        <f>'1'!JD252</f>
        <v>0</v>
      </c>
      <c r="CR252" s="24" t="str">
        <f>'1'!JF252</f>
        <v/>
      </c>
      <c r="CS252" s="24" t="str">
        <f>'1'!JG252</f>
        <v/>
      </c>
      <c r="CT252" s="236" t="str">
        <f t="shared" si="211"/>
        <v/>
      </c>
      <c r="CU252" s="36">
        <f>'1'!JT252</f>
        <v>0</v>
      </c>
      <c r="CV252" s="36" t="str">
        <f>'1'!JV252</f>
        <v/>
      </c>
      <c r="CW252" s="36" t="str">
        <f>'1'!JW252</f>
        <v/>
      </c>
      <c r="CX252" s="233" t="str">
        <f t="shared" si="212"/>
        <v>#REF!</v>
      </c>
      <c r="CY252" s="24">
        <f>'1'!KJ252</f>
        <v>0</v>
      </c>
      <c r="CZ252" s="24" t="str">
        <f>'1'!KL252</f>
        <v/>
      </c>
      <c r="DA252" s="24" t="str">
        <f>'1'!KM252</f>
        <v/>
      </c>
      <c r="DB252" s="236" t="str">
        <f t="shared" si="213"/>
        <v>#REF!</v>
      </c>
      <c r="DC252" s="36">
        <f>'1'!KZ252</f>
        <v>0</v>
      </c>
      <c r="DD252" s="36" t="str">
        <f>'1'!LB252</f>
        <v/>
      </c>
      <c r="DE252" s="36" t="str">
        <f>'1'!LC252</f>
        <v/>
      </c>
      <c r="DF252" s="233" t="str">
        <f t="shared" si="214"/>
        <v>#REF!</v>
      </c>
      <c r="DG252" s="24" t="str">
        <f t="shared" ref="DG252:DI252" si="1006">#REF!</f>
        <v>#REF!</v>
      </c>
      <c r="DH252" s="24" t="str">
        <f t="shared" si="1006"/>
        <v>#REF!</v>
      </c>
      <c r="DI252" s="24" t="str">
        <f t="shared" si="1006"/>
        <v>#REF!</v>
      </c>
      <c r="DJ252" s="236" t="str">
        <f t="shared" si="216"/>
        <v>#REF!</v>
      </c>
      <c r="DK252" s="36" t="str">
        <f t="shared" ref="DK252:DM252" si="1007">#REF!</f>
        <v>#REF!</v>
      </c>
      <c r="DL252" s="36" t="str">
        <f t="shared" si="1007"/>
        <v>#REF!</v>
      </c>
      <c r="DM252" s="36" t="str">
        <f t="shared" si="1007"/>
        <v>#REF!</v>
      </c>
      <c r="DN252" s="159" t="str">
        <f t="shared" si="218"/>
        <v>#REF!</v>
      </c>
      <c r="DO252" s="24" t="str">
        <f t="shared" ref="DO252:DQ252" si="1008">#REF!</f>
        <v>#REF!</v>
      </c>
      <c r="DP252" s="24" t="str">
        <f t="shared" si="1008"/>
        <v>#REF!</v>
      </c>
      <c r="DQ252" s="24" t="str">
        <f t="shared" si="1008"/>
        <v>#REF!</v>
      </c>
      <c r="DR252" s="209" t="str">
        <f t="shared" si="220"/>
        <v>#REF!</v>
      </c>
      <c r="DS252" s="210" t="str">
        <f t="shared" si="13"/>
        <v>#REF!</v>
      </c>
      <c r="DT252" s="210" t="str">
        <f t="shared" ref="DT252:DU252" si="1009">#REF!</f>
        <v>#REF!</v>
      </c>
      <c r="DU252" s="210" t="str">
        <f t="shared" si="1009"/>
        <v>#REF!</v>
      </c>
    </row>
    <row r="253" ht="15.75" customHeight="1">
      <c r="A253" s="228">
        <f>'1'!A253</f>
        <v>46350</v>
      </c>
      <c r="B253" s="229" t="str">
        <f>'1'!B253</f>
        <v>火</v>
      </c>
      <c r="C253" s="232">
        <f>'1'!C253</f>
        <v>0</v>
      </c>
      <c r="D253" s="233">
        <f>'1'!G253</f>
        <v>1</v>
      </c>
      <c r="E253" s="27">
        <f>'1'!H253</f>
        <v>0</v>
      </c>
      <c r="F253" s="230" t="str">
        <f>'1'!J253</f>
        <v/>
      </c>
      <c r="G253" s="230" t="str">
        <f>'1'!K253</f>
        <v/>
      </c>
      <c r="H253" s="236">
        <f>'1'!W253</f>
        <v>1</v>
      </c>
      <c r="I253" s="39">
        <f>'1'!X253</f>
        <v>0</v>
      </c>
      <c r="J253" s="231" t="str">
        <f>'1'!Z253</f>
        <v/>
      </c>
      <c r="K253" s="231" t="str">
        <f>'1'!AA253</f>
        <v/>
      </c>
      <c r="L253" s="233">
        <f>'1'!AM253</f>
        <v>2</v>
      </c>
      <c r="M253" s="27">
        <f>'1'!AN253</f>
        <v>0</v>
      </c>
      <c r="N253" s="230" t="str">
        <f>'1'!AP253</f>
        <v/>
      </c>
      <c r="O253" s="230" t="str">
        <f>'1'!AQ253</f>
        <v/>
      </c>
      <c r="P253" s="236">
        <f>'1'!BC253</f>
        <v>4</v>
      </c>
      <c r="Q253" s="39">
        <f>'1'!BD253</f>
        <v>0</v>
      </c>
      <c r="R253" s="231" t="str">
        <f>'1'!BF253</f>
        <v/>
      </c>
      <c r="S253" s="231" t="str">
        <f>'1'!BG253</f>
        <v/>
      </c>
      <c r="T253" s="233">
        <f>'1'!BS253</f>
        <v>4</v>
      </c>
      <c r="U253" s="27">
        <f>'1'!BT253</f>
        <v>0</v>
      </c>
      <c r="V253" s="230" t="str">
        <f>'1'!BV253</f>
        <v/>
      </c>
      <c r="W253" s="230" t="str">
        <f>'1'!BW253</f>
        <v/>
      </c>
      <c r="X253" s="236">
        <f>'1'!CI253</f>
        <v>2</v>
      </c>
      <c r="Y253" s="39">
        <f>'1'!CJ253</f>
        <v>0</v>
      </c>
      <c r="Z253" s="231" t="str">
        <f>'1'!CL253</f>
        <v/>
      </c>
      <c r="AA253" s="231" t="str">
        <f>'1'!CM253</f>
        <v/>
      </c>
      <c r="AB253" s="233">
        <f>'1'!CY253</f>
        <v>2</v>
      </c>
      <c r="AC253" s="27">
        <f>'1'!CZ253</f>
        <v>0</v>
      </c>
      <c r="AD253" s="226" t="str">
        <f>'1'!DB253</f>
        <v/>
      </c>
      <c r="AE253" s="230" t="str">
        <f>'1'!DC253</f>
        <v/>
      </c>
      <c r="AF253" s="236">
        <f>'1'!DO253</f>
        <v>2</v>
      </c>
      <c r="AG253" s="39">
        <f>'1'!DP253</f>
        <v>0</v>
      </c>
      <c r="AH253" s="231" t="str">
        <f>'1'!DR253</f>
        <v/>
      </c>
      <c r="AI253" s="231" t="str">
        <f>'1'!DS253</f>
        <v/>
      </c>
      <c r="AJ253" s="233">
        <f>'1'!EE253</f>
        <v>5</v>
      </c>
      <c r="AK253" s="27">
        <f>'1'!EF253</f>
        <v>0</v>
      </c>
      <c r="AL253" s="230" t="str">
        <f>'1'!EH253</f>
        <v/>
      </c>
      <c r="AM253" s="230" t="str">
        <f>'1'!EI253</f>
        <v/>
      </c>
      <c r="AN253" s="236">
        <f>'1'!EU253</f>
        <v>19</v>
      </c>
      <c r="AO253" s="39">
        <f>'1'!EV253</f>
        <v>0</v>
      </c>
      <c r="AP253" s="231" t="str">
        <f>'1'!EX253</f>
        <v/>
      </c>
      <c r="AQ253" s="231" t="str">
        <f>'1'!EY253</f>
        <v/>
      </c>
      <c r="AR253" s="233">
        <f>'1'!FK253</f>
        <v>4</v>
      </c>
      <c r="AS253" s="27">
        <f>'1'!FL253</f>
        <v>0</v>
      </c>
      <c r="AT253" s="230" t="str">
        <f>'1'!FN253</f>
        <v/>
      </c>
      <c r="AU253" s="230" t="str">
        <f>'1'!FO253</f>
        <v/>
      </c>
      <c r="AV253" s="236">
        <f>'1'!GA253</f>
        <v>2</v>
      </c>
      <c r="AW253" s="39">
        <f>'1'!GB253</f>
        <v>0</v>
      </c>
      <c r="AX253" s="231" t="str">
        <f>'1'!GD253</f>
        <v/>
      </c>
      <c r="AY253" s="231" t="str">
        <f>'1'!GE253</f>
        <v/>
      </c>
      <c r="AZ253" s="233">
        <f>'1'!GQ253</f>
        <v>3</v>
      </c>
      <c r="BA253" s="27">
        <f>'1'!GR253</f>
        <v>0</v>
      </c>
      <c r="BB253" s="230" t="str">
        <f>'1'!GT253</f>
        <v/>
      </c>
      <c r="BC253" s="230" t="str">
        <f>'1'!GU253</f>
        <v/>
      </c>
      <c r="BD253" s="236">
        <f>'1'!HG253</f>
        <v>5</v>
      </c>
      <c r="BE253" s="39">
        <f>'1'!HH253</f>
        <v>0</v>
      </c>
      <c r="BF253" s="231" t="str">
        <f>'1'!HJ253</f>
        <v/>
      </c>
      <c r="BG253" s="231" t="str">
        <f>'1'!HK253</f>
        <v/>
      </c>
      <c r="BH253" s="233" t="str">
        <f>'1'!HW253</f>
        <v/>
      </c>
      <c r="BI253" s="27">
        <f>'1'!HX253</f>
        <v>0</v>
      </c>
      <c r="BJ253" s="230" t="str">
        <f>'1'!HZ253</f>
        <v/>
      </c>
      <c r="BK253" s="230" t="str">
        <f>'1'!IA253</f>
        <v/>
      </c>
      <c r="BL253" s="236" t="str">
        <f>'1'!IM253</f>
        <v/>
      </c>
      <c r="BM253" s="39">
        <f>'1'!IN253</f>
        <v>0</v>
      </c>
      <c r="BN253" s="231" t="str">
        <f>'1'!IP253</f>
        <v/>
      </c>
      <c r="BO253" s="231" t="str">
        <f>'1'!IQ253</f>
        <v/>
      </c>
      <c r="BP253" s="233" t="str">
        <f>'1'!JC253</f>
        <v/>
      </c>
      <c r="BQ253" s="27">
        <f>'1'!JD253</f>
        <v>0</v>
      </c>
      <c r="BR253" s="230" t="str">
        <f>'1'!JF253</f>
        <v/>
      </c>
      <c r="BS253" s="230" t="str">
        <f>'1'!JG253</f>
        <v/>
      </c>
      <c r="BT253" s="236" t="str">
        <f>'1'!JS253</f>
        <v/>
      </c>
      <c r="BU253" s="39">
        <f>'1'!JT253</f>
        <v>0</v>
      </c>
      <c r="BV253" s="231" t="str">
        <f>'1'!JV253</f>
        <v/>
      </c>
      <c r="BW253" s="231" t="str">
        <f>'1'!JW253</f>
        <v/>
      </c>
      <c r="BX253" s="233" t="str">
        <f>'1'!KI253</f>
        <v/>
      </c>
      <c r="BY253" s="27">
        <f>'1'!KJ253</f>
        <v>0</v>
      </c>
      <c r="BZ253" s="230" t="str">
        <f>'1'!KL253</f>
        <v/>
      </c>
      <c r="CA253" s="230" t="str">
        <f>'1'!KM253</f>
        <v/>
      </c>
      <c r="CB253" s="236" t="str">
        <f>'1'!KY253</f>
        <v/>
      </c>
      <c r="CC253" s="39">
        <f>'1'!KZ253</f>
        <v>0</v>
      </c>
      <c r="CD253" s="231" t="str">
        <f>'1'!LB253</f>
        <v/>
      </c>
      <c r="CE253" s="231" t="str">
        <f>'1'!LC253</f>
        <v/>
      </c>
      <c r="CF253" s="231"/>
      <c r="CG253" s="231"/>
      <c r="CH253" s="233" t="str">
        <f t="shared" si="208"/>
        <v/>
      </c>
      <c r="CI253" s="24">
        <f>'1'!HX253</f>
        <v>0</v>
      </c>
      <c r="CJ253" s="24" t="str">
        <f>'1'!HZ253</f>
        <v/>
      </c>
      <c r="CK253" s="24" t="str">
        <f>'1'!IA253</f>
        <v/>
      </c>
      <c r="CL253" s="236" t="str">
        <f t="shared" si="209"/>
        <v/>
      </c>
      <c r="CM253" s="36">
        <f>'1'!IN253</f>
        <v>0</v>
      </c>
      <c r="CN253" s="36" t="str">
        <f>'1'!IP253</f>
        <v/>
      </c>
      <c r="CO253" s="36" t="str">
        <f>'1'!IQ253</f>
        <v/>
      </c>
      <c r="CP253" s="233" t="str">
        <f t="shared" si="210"/>
        <v/>
      </c>
      <c r="CQ253" s="24">
        <f>'1'!JD253</f>
        <v>0</v>
      </c>
      <c r="CR253" s="24" t="str">
        <f>'1'!JF253</f>
        <v/>
      </c>
      <c r="CS253" s="24" t="str">
        <f>'1'!JG253</f>
        <v/>
      </c>
      <c r="CT253" s="236" t="str">
        <f t="shared" si="211"/>
        <v/>
      </c>
      <c r="CU253" s="36">
        <f>'1'!JT253</f>
        <v>0</v>
      </c>
      <c r="CV253" s="36" t="str">
        <f>'1'!JV253</f>
        <v/>
      </c>
      <c r="CW253" s="36" t="str">
        <f>'1'!JW253</f>
        <v/>
      </c>
      <c r="CX253" s="233" t="str">
        <f t="shared" si="212"/>
        <v>#REF!</v>
      </c>
      <c r="CY253" s="24">
        <f>'1'!KJ253</f>
        <v>0</v>
      </c>
      <c r="CZ253" s="24" t="str">
        <f>'1'!KL253</f>
        <v/>
      </c>
      <c r="DA253" s="24" t="str">
        <f>'1'!KM253</f>
        <v/>
      </c>
      <c r="DB253" s="236" t="str">
        <f t="shared" si="213"/>
        <v>#REF!</v>
      </c>
      <c r="DC253" s="36">
        <f>'1'!KZ253</f>
        <v>0</v>
      </c>
      <c r="DD253" s="36" t="str">
        <f>'1'!LB253</f>
        <v/>
      </c>
      <c r="DE253" s="36" t="str">
        <f>'1'!LC253</f>
        <v/>
      </c>
      <c r="DF253" s="233" t="str">
        <f t="shared" si="214"/>
        <v>#REF!</v>
      </c>
      <c r="DG253" s="24" t="str">
        <f t="shared" ref="DG253:DI253" si="1010">#REF!</f>
        <v>#REF!</v>
      </c>
      <c r="DH253" s="24" t="str">
        <f t="shared" si="1010"/>
        <v>#REF!</v>
      </c>
      <c r="DI253" s="24" t="str">
        <f t="shared" si="1010"/>
        <v>#REF!</v>
      </c>
      <c r="DJ253" s="236" t="str">
        <f t="shared" si="216"/>
        <v>#REF!</v>
      </c>
      <c r="DK253" s="36" t="str">
        <f t="shared" ref="DK253:DM253" si="1011">#REF!</f>
        <v>#REF!</v>
      </c>
      <c r="DL253" s="36" t="str">
        <f t="shared" si="1011"/>
        <v>#REF!</v>
      </c>
      <c r="DM253" s="36" t="str">
        <f t="shared" si="1011"/>
        <v>#REF!</v>
      </c>
      <c r="DN253" s="159" t="str">
        <f t="shared" si="218"/>
        <v>#REF!</v>
      </c>
      <c r="DO253" s="24" t="str">
        <f t="shared" ref="DO253:DQ253" si="1012">#REF!</f>
        <v>#REF!</v>
      </c>
      <c r="DP253" s="24" t="str">
        <f t="shared" si="1012"/>
        <v>#REF!</v>
      </c>
      <c r="DQ253" s="24" t="str">
        <f t="shared" si="1012"/>
        <v>#REF!</v>
      </c>
      <c r="DR253" s="209" t="str">
        <f t="shared" si="220"/>
        <v>#REF!</v>
      </c>
      <c r="DS253" s="210" t="str">
        <f t="shared" si="13"/>
        <v>#REF!</v>
      </c>
      <c r="DT253" s="210" t="str">
        <f t="shared" ref="DT253:DU253" si="1013">#REF!</f>
        <v>#REF!</v>
      </c>
      <c r="DU253" s="210" t="str">
        <f t="shared" si="1013"/>
        <v>#REF!</v>
      </c>
    </row>
    <row r="254" ht="15.75" customHeight="1">
      <c r="A254" s="228">
        <f>'1'!A254</f>
        <v>46351</v>
      </c>
      <c r="B254" s="229" t="str">
        <f>'1'!B254</f>
        <v>水</v>
      </c>
      <c r="C254" s="232">
        <f>'1'!C254</f>
        <v>0</v>
      </c>
      <c r="D254" s="233">
        <f>'1'!G254</f>
        <v>1</v>
      </c>
      <c r="E254" s="27">
        <f>'1'!H254</f>
        <v>0</v>
      </c>
      <c r="F254" s="230" t="str">
        <f>'1'!J254</f>
        <v/>
      </c>
      <c r="G254" s="230" t="str">
        <f>'1'!K254</f>
        <v/>
      </c>
      <c r="H254" s="236">
        <f>'1'!W254</f>
        <v>1</v>
      </c>
      <c r="I254" s="39">
        <f>'1'!X254</f>
        <v>0</v>
      </c>
      <c r="J254" s="231" t="str">
        <f>'1'!Z254</f>
        <v/>
      </c>
      <c r="K254" s="231" t="str">
        <f>'1'!AA254</f>
        <v/>
      </c>
      <c r="L254" s="233">
        <f>'1'!AM254</f>
        <v>2</v>
      </c>
      <c r="M254" s="27">
        <f>'1'!AN254</f>
        <v>0</v>
      </c>
      <c r="N254" s="230" t="str">
        <f>'1'!AP254</f>
        <v/>
      </c>
      <c r="O254" s="230" t="str">
        <f>'1'!AQ254</f>
        <v/>
      </c>
      <c r="P254" s="236">
        <f>'1'!BC254</f>
        <v>4</v>
      </c>
      <c r="Q254" s="39">
        <f>'1'!BD254</f>
        <v>0</v>
      </c>
      <c r="R254" s="231" t="str">
        <f>'1'!BF254</f>
        <v/>
      </c>
      <c r="S254" s="231" t="str">
        <f>'1'!BG254</f>
        <v/>
      </c>
      <c r="T254" s="233">
        <f>'1'!BS254</f>
        <v>4</v>
      </c>
      <c r="U254" s="27">
        <f>'1'!BT254</f>
        <v>0</v>
      </c>
      <c r="V254" s="230" t="str">
        <f>'1'!BV254</f>
        <v/>
      </c>
      <c r="W254" s="230" t="str">
        <f>'1'!BW254</f>
        <v/>
      </c>
      <c r="X254" s="236">
        <f>'1'!CI254</f>
        <v>2</v>
      </c>
      <c r="Y254" s="39">
        <f>'1'!CJ254</f>
        <v>0</v>
      </c>
      <c r="Z254" s="231" t="str">
        <f>'1'!CL254</f>
        <v/>
      </c>
      <c r="AA254" s="231" t="str">
        <f>'1'!CM254</f>
        <v/>
      </c>
      <c r="AB254" s="233">
        <f>'1'!CY254</f>
        <v>2</v>
      </c>
      <c r="AC254" s="27">
        <f>'1'!CZ254</f>
        <v>0</v>
      </c>
      <c r="AD254" s="226" t="str">
        <f>'1'!DB254</f>
        <v/>
      </c>
      <c r="AE254" s="230" t="str">
        <f>'1'!DC254</f>
        <v/>
      </c>
      <c r="AF254" s="236">
        <f>'1'!DO254</f>
        <v>2</v>
      </c>
      <c r="AG254" s="39">
        <f>'1'!DP254</f>
        <v>0</v>
      </c>
      <c r="AH254" s="231" t="str">
        <f>'1'!DR254</f>
        <v/>
      </c>
      <c r="AI254" s="231" t="str">
        <f>'1'!DS254</f>
        <v/>
      </c>
      <c r="AJ254" s="233">
        <f>'1'!EE254</f>
        <v>5</v>
      </c>
      <c r="AK254" s="27">
        <f>'1'!EF254</f>
        <v>0</v>
      </c>
      <c r="AL254" s="230" t="str">
        <f>'1'!EH254</f>
        <v/>
      </c>
      <c r="AM254" s="230" t="str">
        <f>'1'!EI254</f>
        <v/>
      </c>
      <c r="AN254" s="236">
        <f>'1'!EU254</f>
        <v>19</v>
      </c>
      <c r="AO254" s="39">
        <f>'1'!EV254</f>
        <v>0</v>
      </c>
      <c r="AP254" s="231" t="str">
        <f>'1'!EX254</f>
        <v/>
      </c>
      <c r="AQ254" s="231" t="str">
        <f>'1'!EY254</f>
        <v/>
      </c>
      <c r="AR254" s="233">
        <f>'1'!FK254</f>
        <v>4</v>
      </c>
      <c r="AS254" s="27">
        <f>'1'!FL254</f>
        <v>0</v>
      </c>
      <c r="AT254" s="230" t="str">
        <f>'1'!FN254</f>
        <v/>
      </c>
      <c r="AU254" s="230" t="str">
        <f>'1'!FO254</f>
        <v/>
      </c>
      <c r="AV254" s="236">
        <f>'1'!GA254</f>
        <v>2</v>
      </c>
      <c r="AW254" s="39">
        <f>'1'!GB254</f>
        <v>0</v>
      </c>
      <c r="AX254" s="231" t="str">
        <f>'1'!GD254</f>
        <v/>
      </c>
      <c r="AY254" s="231" t="str">
        <f>'1'!GE254</f>
        <v/>
      </c>
      <c r="AZ254" s="233">
        <f>'1'!GQ254</f>
        <v>3</v>
      </c>
      <c r="BA254" s="27">
        <f>'1'!GR254</f>
        <v>0</v>
      </c>
      <c r="BB254" s="230" t="str">
        <f>'1'!GT254</f>
        <v/>
      </c>
      <c r="BC254" s="230" t="str">
        <f>'1'!GU254</f>
        <v/>
      </c>
      <c r="BD254" s="236">
        <f>'1'!HG254</f>
        <v>5</v>
      </c>
      <c r="BE254" s="39">
        <f>'1'!HH254</f>
        <v>0</v>
      </c>
      <c r="BF254" s="231" t="str">
        <f>'1'!HJ254</f>
        <v/>
      </c>
      <c r="BG254" s="231" t="str">
        <f>'1'!HK254</f>
        <v/>
      </c>
      <c r="BH254" s="233" t="str">
        <f>'1'!HW254</f>
        <v/>
      </c>
      <c r="BI254" s="27">
        <f>'1'!HX254</f>
        <v>0</v>
      </c>
      <c r="BJ254" s="230" t="str">
        <f>'1'!HZ254</f>
        <v/>
      </c>
      <c r="BK254" s="230" t="str">
        <f>'1'!IA254</f>
        <v/>
      </c>
      <c r="BL254" s="236" t="str">
        <f>'1'!IM254</f>
        <v/>
      </c>
      <c r="BM254" s="39">
        <f>'1'!IN254</f>
        <v>0</v>
      </c>
      <c r="BN254" s="231" t="str">
        <f>'1'!IP254</f>
        <v/>
      </c>
      <c r="BO254" s="231" t="str">
        <f>'1'!IQ254</f>
        <v/>
      </c>
      <c r="BP254" s="233" t="str">
        <f>'1'!JC254</f>
        <v/>
      </c>
      <c r="BQ254" s="27">
        <f>'1'!JD254</f>
        <v>0</v>
      </c>
      <c r="BR254" s="230" t="str">
        <f>'1'!JF254</f>
        <v/>
      </c>
      <c r="BS254" s="230" t="str">
        <f>'1'!JG254</f>
        <v/>
      </c>
      <c r="BT254" s="236" t="str">
        <f>'1'!JS254</f>
        <v/>
      </c>
      <c r="BU254" s="39">
        <f>'1'!JT254</f>
        <v>0</v>
      </c>
      <c r="BV254" s="231" t="str">
        <f>'1'!JV254</f>
        <v/>
      </c>
      <c r="BW254" s="231" t="str">
        <f>'1'!JW254</f>
        <v/>
      </c>
      <c r="BX254" s="233" t="str">
        <f>'1'!KI254</f>
        <v/>
      </c>
      <c r="BY254" s="27">
        <f>'1'!KJ254</f>
        <v>0</v>
      </c>
      <c r="BZ254" s="230" t="str">
        <f>'1'!KL254</f>
        <v/>
      </c>
      <c r="CA254" s="230" t="str">
        <f>'1'!KM254</f>
        <v/>
      </c>
      <c r="CB254" s="236" t="str">
        <f>'1'!KY254</f>
        <v/>
      </c>
      <c r="CC254" s="39">
        <f>'1'!KZ254</f>
        <v>0</v>
      </c>
      <c r="CD254" s="231" t="str">
        <f>'1'!LB254</f>
        <v/>
      </c>
      <c r="CE254" s="231" t="str">
        <f>'1'!LC254</f>
        <v/>
      </c>
      <c r="CF254" s="231"/>
      <c r="CG254" s="231"/>
      <c r="CH254" s="233" t="str">
        <f t="shared" si="208"/>
        <v/>
      </c>
      <c r="CI254" s="24">
        <f>'1'!HX254</f>
        <v>0</v>
      </c>
      <c r="CJ254" s="24" t="str">
        <f>'1'!HZ254</f>
        <v/>
      </c>
      <c r="CK254" s="24" t="str">
        <f>'1'!IA254</f>
        <v/>
      </c>
      <c r="CL254" s="236" t="str">
        <f t="shared" si="209"/>
        <v/>
      </c>
      <c r="CM254" s="36">
        <f>'1'!IN254</f>
        <v>0</v>
      </c>
      <c r="CN254" s="36" t="str">
        <f>'1'!IP254</f>
        <v/>
      </c>
      <c r="CO254" s="36" t="str">
        <f>'1'!IQ254</f>
        <v/>
      </c>
      <c r="CP254" s="233" t="str">
        <f t="shared" si="210"/>
        <v/>
      </c>
      <c r="CQ254" s="24">
        <f>'1'!JD254</f>
        <v>0</v>
      </c>
      <c r="CR254" s="24" t="str">
        <f>'1'!JF254</f>
        <v/>
      </c>
      <c r="CS254" s="24" t="str">
        <f>'1'!JG254</f>
        <v/>
      </c>
      <c r="CT254" s="236" t="str">
        <f t="shared" si="211"/>
        <v/>
      </c>
      <c r="CU254" s="36">
        <f>'1'!JT254</f>
        <v>0</v>
      </c>
      <c r="CV254" s="36" t="str">
        <f>'1'!JV254</f>
        <v/>
      </c>
      <c r="CW254" s="36" t="str">
        <f>'1'!JW254</f>
        <v/>
      </c>
      <c r="CX254" s="233" t="str">
        <f t="shared" si="212"/>
        <v>#REF!</v>
      </c>
      <c r="CY254" s="24">
        <f>'1'!KJ254</f>
        <v>0</v>
      </c>
      <c r="CZ254" s="24" t="str">
        <f>'1'!KL254</f>
        <v/>
      </c>
      <c r="DA254" s="24" t="str">
        <f>'1'!KM254</f>
        <v/>
      </c>
      <c r="DB254" s="236" t="str">
        <f t="shared" si="213"/>
        <v>#REF!</v>
      </c>
      <c r="DC254" s="36">
        <f>'1'!KZ254</f>
        <v>0</v>
      </c>
      <c r="DD254" s="36" t="str">
        <f>'1'!LB254</f>
        <v/>
      </c>
      <c r="DE254" s="36" t="str">
        <f>'1'!LC254</f>
        <v/>
      </c>
      <c r="DF254" s="233" t="str">
        <f t="shared" si="214"/>
        <v>#REF!</v>
      </c>
      <c r="DG254" s="24" t="str">
        <f t="shared" ref="DG254:DI254" si="1014">#REF!</f>
        <v>#REF!</v>
      </c>
      <c r="DH254" s="24" t="str">
        <f t="shared" si="1014"/>
        <v>#REF!</v>
      </c>
      <c r="DI254" s="24" t="str">
        <f t="shared" si="1014"/>
        <v>#REF!</v>
      </c>
      <c r="DJ254" s="236" t="str">
        <f t="shared" si="216"/>
        <v>#REF!</v>
      </c>
      <c r="DK254" s="36" t="str">
        <f t="shared" ref="DK254:DM254" si="1015">#REF!</f>
        <v>#REF!</v>
      </c>
      <c r="DL254" s="36" t="str">
        <f t="shared" si="1015"/>
        <v>#REF!</v>
      </c>
      <c r="DM254" s="36" t="str">
        <f t="shared" si="1015"/>
        <v>#REF!</v>
      </c>
      <c r="DN254" s="159" t="str">
        <f t="shared" si="218"/>
        <v>#REF!</v>
      </c>
      <c r="DO254" s="24" t="str">
        <f t="shared" ref="DO254:DQ254" si="1016">#REF!</f>
        <v>#REF!</v>
      </c>
      <c r="DP254" s="24" t="str">
        <f t="shared" si="1016"/>
        <v>#REF!</v>
      </c>
      <c r="DQ254" s="24" t="str">
        <f t="shared" si="1016"/>
        <v>#REF!</v>
      </c>
      <c r="DR254" s="209" t="str">
        <f t="shared" si="220"/>
        <v>#REF!</v>
      </c>
      <c r="DS254" s="210" t="str">
        <f t="shared" si="13"/>
        <v>#REF!</v>
      </c>
      <c r="DT254" s="210" t="str">
        <f t="shared" ref="DT254:DU254" si="1017">#REF!</f>
        <v>#REF!</v>
      </c>
      <c r="DU254" s="210" t="str">
        <f t="shared" si="1017"/>
        <v>#REF!</v>
      </c>
    </row>
    <row r="255" ht="15.75" customHeight="1">
      <c r="A255" s="228">
        <f>'1'!A255</f>
        <v>46352</v>
      </c>
      <c r="B255" s="229" t="str">
        <f>'1'!B255</f>
        <v>木</v>
      </c>
      <c r="C255" s="232">
        <f>'1'!C255</f>
        <v>0</v>
      </c>
      <c r="D255" s="233">
        <f>'1'!G255</f>
        <v>1</v>
      </c>
      <c r="E255" s="27">
        <f>'1'!H255</f>
        <v>0</v>
      </c>
      <c r="F255" s="230" t="str">
        <f>'1'!J255</f>
        <v/>
      </c>
      <c r="G255" s="230" t="str">
        <f>'1'!K255</f>
        <v/>
      </c>
      <c r="H255" s="236">
        <f>'1'!W255</f>
        <v>1</v>
      </c>
      <c r="I255" s="39">
        <f>'1'!X255</f>
        <v>0</v>
      </c>
      <c r="J255" s="231" t="str">
        <f>'1'!Z255</f>
        <v/>
      </c>
      <c r="K255" s="231" t="str">
        <f>'1'!AA255</f>
        <v/>
      </c>
      <c r="L255" s="233">
        <f>'1'!AM255</f>
        <v>2</v>
      </c>
      <c r="M255" s="27">
        <f>'1'!AN255</f>
        <v>0</v>
      </c>
      <c r="N255" s="230" t="str">
        <f>'1'!AP255</f>
        <v/>
      </c>
      <c r="O255" s="230" t="str">
        <f>'1'!AQ255</f>
        <v/>
      </c>
      <c r="P255" s="236">
        <f>'1'!BC255</f>
        <v>4</v>
      </c>
      <c r="Q255" s="39">
        <f>'1'!BD255</f>
        <v>0</v>
      </c>
      <c r="R255" s="231" t="str">
        <f>'1'!BF255</f>
        <v/>
      </c>
      <c r="S255" s="231" t="str">
        <f>'1'!BG255</f>
        <v/>
      </c>
      <c r="T255" s="233">
        <f>'1'!BS255</f>
        <v>4</v>
      </c>
      <c r="U255" s="27">
        <f>'1'!BT255</f>
        <v>0</v>
      </c>
      <c r="V255" s="230" t="str">
        <f>'1'!BV255</f>
        <v/>
      </c>
      <c r="W255" s="230" t="str">
        <f>'1'!BW255</f>
        <v/>
      </c>
      <c r="X255" s="236">
        <f>'1'!CI255</f>
        <v>2</v>
      </c>
      <c r="Y255" s="39">
        <f>'1'!CJ255</f>
        <v>0</v>
      </c>
      <c r="Z255" s="231" t="str">
        <f>'1'!CL255</f>
        <v/>
      </c>
      <c r="AA255" s="231" t="str">
        <f>'1'!CM255</f>
        <v/>
      </c>
      <c r="AB255" s="233">
        <f>'1'!CY255</f>
        <v>2</v>
      </c>
      <c r="AC255" s="27">
        <f>'1'!CZ255</f>
        <v>0</v>
      </c>
      <c r="AD255" s="226" t="str">
        <f>'1'!DB255</f>
        <v/>
      </c>
      <c r="AE255" s="230" t="str">
        <f>'1'!DC255</f>
        <v/>
      </c>
      <c r="AF255" s="236">
        <f>'1'!DO255</f>
        <v>2</v>
      </c>
      <c r="AG255" s="39">
        <f>'1'!DP255</f>
        <v>0</v>
      </c>
      <c r="AH255" s="231" t="str">
        <f>'1'!DR255</f>
        <v/>
      </c>
      <c r="AI255" s="231" t="str">
        <f>'1'!DS255</f>
        <v/>
      </c>
      <c r="AJ255" s="233">
        <f>'1'!EE255</f>
        <v>5</v>
      </c>
      <c r="AK255" s="27">
        <f>'1'!EF255</f>
        <v>0</v>
      </c>
      <c r="AL255" s="230" t="str">
        <f>'1'!EH255</f>
        <v/>
      </c>
      <c r="AM255" s="230" t="str">
        <f>'1'!EI255</f>
        <v/>
      </c>
      <c r="AN255" s="236">
        <f>'1'!EU255</f>
        <v>19</v>
      </c>
      <c r="AO255" s="39">
        <f>'1'!EV255</f>
        <v>0</v>
      </c>
      <c r="AP255" s="231" t="str">
        <f>'1'!EX255</f>
        <v/>
      </c>
      <c r="AQ255" s="231" t="str">
        <f>'1'!EY255</f>
        <v/>
      </c>
      <c r="AR255" s="233">
        <f>'1'!FK255</f>
        <v>4</v>
      </c>
      <c r="AS255" s="27">
        <f>'1'!FL255</f>
        <v>0</v>
      </c>
      <c r="AT255" s="230" t="str">
        <f>'1'!FN255</f>
        <v/>
      </c>
      <c r="AU255" s="230" t="str">
        <f>'1'!FO255</f>
        <v/>
      </c>
      <c r="AV255" s="236">
        <f>'1'!GA255</f>
        <v>2</v>
      </c>
      <c r="AW255" s="39">
        <f>'1'!GB255</f>
        <v>0</v>
      </c>
      <c r="AX255" s="231" t="str">
        <f>'1'!GD255</f>
        <v/>
      </c>
      <c r="AY255" s="231" t="str">
        <f>'1'!GE255</f>
        <v/>
      </c>
      <c r="AZ255" s="233">
        <f>'1'!GQ255</f>
        <v>3</v>
      </c>
      <c r="BA255" s="27">
        <f>'1'!GR255</f>
        <v>0</v>
      </c>
      <c r="BB255" s="230" t="str">
        <f>'1'!GT255</f>
        <v/>
      </c>
      <c r="BC255" s="230" t="str">
        <f>'1'!GU255</f>
        <v/>
      </c>
      <c r="BD255" s="236">
        <f>'1'!HG255</f>
        <v>5</v>
      </c>
      <c r="BE255" s="39">
        <f>'1'!HH255</f>
        <v>0</v>
      </c>
      <c r="BF255" s="231" t="str">
        <f>'1'!HJ255</f>
        <v/>
      </c>
      <c r="BG255" s="231" t="str">
        <f>'1'!HK255</f>
        <v/>
      </c>
      <c r="BH255" s="233" t="str">
        <f>'1'!HW255</f>
        <v/>
      </c>
      <c r="BI255" s="27">
        <f>'1'!HX255</f>
        <v>0</v>
      </c>
      <c r="BJ255" s="230" t="str">
        <f>'1'!HZ255</f>
        <v/>
      </c>
      <c r="BK255" s="230" t="str">
        <f>'1'!IA255</f>
        <v/>
      </c>
      <c r="BL255" s="236" t="str">
        <f>'1'!IM255</f>
        <v/>
      </c>
      <c r="BM255" s="39">
        <f>'1'!IN255</f>
        <v>0</v>
      </c>
      <c r="BN255" s="231" t="str">
        <f>'1'!IP255</f>
        <v/>
      </c>
      <c r="BO255" s="231" t="str">
        <f>'1'!IQ255</f>
        <v/>
      </c>
      <c r="BP255" s="233" t="str">
        <f>'1'!JC255</f>
        <v/>
      </c>
      <c r="BQ255" s="27">
        <f>'1'!JD255</f>
        <v>0</v>
      </c>
      <c r="BR255" s="230" t="str">
        <f>'1'!JF255</f>
        <v/>
      </c>
      <c r="BS255" s="230" t="str">
        <f>'1'!JG255</f>
        <v/>
      </c>
      <c r="BT255" s="236" t="str">
        <f>'1'!JS255</f>
        <v/>
      </c>
      <c r="BU255" s="39">
        <f>'1'!JT255</f>
        <v>0</v>
      </c>
      <c r="BV255" s="231" t="str">
        <f>'1'!JV255</f>
        <v/>
      </c>
      <c r="BW255" s="231" t="str">
        <f>'1'!JW255</f>
        <v/>
      </c>
      <c r="BX255" s="233" t="str">
        <f>'1'!KI255</f>
        <v/>
      </c>
      <c r="BY255" s="27">
        <f>'1'!KJ255</f>
        <v>0</v>
      </c>
      <c r="BZ255" s="230" t="str">
        <f>'1'!KL255</f>
        <v/>
      </c>
      <c r="CA255" s="230" t="str">
        <f>'1'!KM255</f>
        <v/>
      </c>
      <c r="CB255" s="236" t="str">
        <f>'1'!KY255</f>
        <v/>
      </c>
      <c r="CC255" s="39">
        <f>'1'!KZ255</f>
        <v>0</v>
      </c>
      <c r="CD255" s="231" t="str">
        <f>'1'!LB255</f>
        <v/>
      </c>
      <c r="CE255" s="231" t="str">
        <f>'1'!LC255</f>
        <v/>
      </c>
      <c r="CF255" s="231"/>
      <c r="CG255" s="231"/>
      <c r="CH255" s="233" t="str">
        <f t="shared" si="208"/>
        <v/>
      </c>
      <c r="CI255" s="24">
        <f>'1'!HX255</f>
        <v>0</v>
      </c>
      <c r="CJ255" s="24" t="str">
        <f>'1'!HZ255</f>
        <v/>
      </c>
      <c r="CK255" s="24" t="str">
        <f>'1'!IA255</f>
        <v/>
      </c>
      <c r="CL255" s="236" t="str">
        <f t="shared" si="209"/>
        <v/>
      </c>
      <c r="CM255" s="36">
        <f>'1'!IN255</f>
        <v>0</v>
      </c>
      <c r="CN255" s="36" t="str">
        <f>'1'!IP255</f>
        <v/>
      </c>
      <c r="CO255" s="36" t="str">
        <f>'1'!IQ255</f>
        <v/>
      </c>
      <c r="CP255" s="233" t="str">
        <f t="shared" si="210"/>
        <v/>
      </c>
      <c r="CQ255" s="24">
        <f>'1'!JD255</f>
        <v>0</v>
      </c>
      <c r="CR255" s="24" t="str">
        <f>'1'!JF255</f>
        <v/>
      </c>
      <c r="CS255" s="24" t="str">
        <f>'1'!JG255</f>
        <v/>
      </c>
      <c r="CT255" s="236" t="str">
        <f t="shared" si="211"/>
        <v/>
      </c>
      <c r="CU255" s="36">
        <f>'1'!JT255</f>
        <v>0</v>
      </c>
      <c r="CV255" s="36" t="str">
        <f>'1'!JV255</f>
        <v/>
      </c>
      <c r="CW255" s="36" t="str">
        <f>'1'!JW255</f>
        <v/>
      </c>
      <c r="CX255" s="233" t="str">
        <f t="shared" si="212"/>
        <v>#REF!</v>
      </c>
      <c r="CY255" s="24">
        <f>'1'!KJ255</f>
        <v>0</v>
      </c>
      <c r="CZ255" s="24" t="str">
        <f>'1'!KL255</f>
        <v/>
      </c>
      <c r="DA255" s="24" t="str">
        <f>'1'!KM255</f>
        <v/>
      </c>
      <c r="DB255" s="236" t="str">
        <f t="shared" si="213"/>
        <v>#REF!</v>
      </c>
      <c r="DC255" s="36">
        <f>'1'!KZ255</f>
        <v>0</v>
      </c>
      <c r="DD255" s="36" t="str">
        <f>'1'!LB255</f>
        <v/>
      </c>
      <c r="DE255" s="36" t="str">
        <f>'1'!LC255</f>
        <v/>
      </c>
      <c r="DF255" s="233" t="str">
        <f t="shared" si="214"/>
        <v>#REF!</v>
      </c>
      <c r="DG255" s="24" t="str">
        <f t="shared" ref="DG255:DI255" si="1018">#REF!</f>
        <v>#REF!</v>
      </c>
      <c r="DH255" s="24" t="str">
        <f t="shared" si="1018"/>
        <v>#REF!</v>
      </c>
      <c r="DI255" s="24" t="str">
        <f t="shared" si="1018"/>
        <v>#REF!</v>
      </c>
      <c r="DJ255" s="236" t="str">
        <f t="shared" si="216"/>
        <v>#REF!</v>
      </c>
      <c r="DK255" s="36" t="str">
        <f t="shared" ref="DK255:DM255" si="1019">#REF!</f>
        <v>#REF!</v>
      </c>
      <c r="DL255" s="36" t="str">
        <f t="shared" si="1019"/>
        <v>#REF!</v>
      </c>
      <c r="DM255" s="36" t="str">
        <f t="shared" si="1019"/>
        <v>#REF!</v>
      </c>
      <c r="DN255" s="159" t="str">
        <f t="shared" si="218"/>
        <v>#REF!</v>
      </c>
      <c r="DO255" s="24" t="str">
        <f t="shared" ref="DO255:DQ255" si="1020">#REF!</f>
        <v>#REF!</v>
      </c>
      <c r="DP255" s="24" t="str">
        <f t="shared" si="1020"/>
        <v>#REF!</v>
      </c>
      <c r="DQ255" s="24" t="str">
        <f t="shared" si="1020"/>
        <v>#REF!</v>
      </c>
      <c r="DR255" s="209" t="str">
        <f t="shared" si="220"/>
        <v>#REF!</v>
      </c>
      <c r="DS255" s="210" t="str">
        <f t="shared" si="13"/>
        <v>#REF!</v>
      </c>
      <c r="DT255" s="210" t="str">
        <f t="shared" ref="DT255:DU255" si="1021">#REF!</f>
        <v>#REF!</v>
      </c>
      <c r="DU255" s="210" t="str">
        <f t="shared" si="1021"/>
        <v>#REF!</v>
      </c>
    </row>
    <row r="256" ht="15.75" customHeight="1">
      <c r="A256" s="228">
        <f>'1'!A256</f>
        <v>46353</v>
      </c>
      <c r="B256" s="229" t="str">
        <f>'1'!B256</f>
        <v>金</v>
      </c>
      <c r="C256" s="232">
        <f>'1'!C256</f>
        <v>0</v>
      </c>
      <c r="D256" s="233">
        <f>'1'!G256</f>
        <v>1</v>
      </c>
      <c r="E256" s="27">
        <f>'1'!H256</f>
        <v>0</v>
      </c>
      <c r="F256" s="230" t="str">
        <f>'1'!J256</f>
        <v/>
      </c>
      <c r="G256" s="230" t="str">
        <f>'1'!K256</f>
        <v/>
      </c>
      <c r="H256" s="236">
        <f>'1'!W256</f>
        <v>1</v>
      </c>
      <c r="I256" s="39">
        <f>'1'!X256</f>
        <v>0</v>
      </c>
      <c r="J256" s="231" t="str">
        <f>'1'!Z256</f>
        <v/>
      </c>
      <c r="K256" s="231" t="str">
        <f>'1'!AA256</f>
        <v/>
      </c>
      <c r="L256" s="233">
        <f>'1'!AM256</f>
        <v>2</v>
      </c>
      <c r="M256" s="27">
        <f>'1'!AN256</f>
        <v>0</v>
      </c>
      <c r="N256" s="230" t="str">
        <f>'1'!AP256</f>
        <v/>
      </c>
      <c r="O256" s="230" t="str">
        <f>'1'!AQ256</f>
        <v/>
      </c>
      <c r="P256" s="236">
        <f>'1'!BC256</f>
        <v>4</v>
      </c>
      <c r="Q256" s="39">
        <f>'1'!BD256</f>
        <v>0</v>
      </c>
      <c r="R256" s="231" t="str">
        <f>'1'!BF256</f>
        <v/>
      </c>
      <c r="S256" s="231" t="str">
        <f>'1'!BG256</f>
        <v/>
      </c>
      <c r="T256" s="233">
        <f>'1'!BS256</f>
        <v>4</v>
      </c>
      <c r="U256" s="27">
        <f>'1'!BT256</f>
        <v>0</v>
      </c>
      <c r="V256" s="230" t="str">
        <f>'1'!BV256</f>
        <v/>
      </c>
      <c r="W256" s="230" t="str">
        <f>'1'!BW256</f>
        <v/>
      </c>
      <c r="X256" s="236">
        <f>'1'!CI256</f>
        <v>2</v>
      </c>
      <c r="Y256" s="39">
        <f>'1'!CJ256</f>
        <v>0</v>
      </c>
      <c r="Z256" s="231" t="str">
        <f>'1'!CL256</f>
        <v/>
      </c>
      <c r="AA256" s="231" t="str">
        <f>'1'!CM256</f>
        <v/>
      </c>
      <c r="AB256" s="233">
        <f>'1'!CY256</f>
        <v>2</v>
      </c>
      <c r="AC256" s="27">
        <f>'1'!CZ256</f>
        <v>0</v>
      </c>
      <c r="AD256" s="226" t="str">
        <f>'1'!DB256</f>
        <v/>
      </c>
      <c r="AE256" s="230" t="str">
        <f>'1'!DC256</f>
        <v/>
      </c>
      <c r="AF256" s="236">
        <f>'1'!DO256</f>
        <v>2</v>
      </c>
      <c r="AG256" s="39">
        <f>'1'!DP256</f>
        <v>0</v>
      </c>
      <c r="AH256" s="231" t="str">
        <f>'1'!DR256</f>
        <v/>
      </c>
      <c r="AI256" s="231" t="str">
        <f>'1'!DS256</f>
        <v/>
      </c>
      <c r="AJ256" s="233">
        <f>'1'!EE256</f>
        <v>5</v>
      </c>
      <c r="AK256" s="27">
        <f>'1'!EF256</f>
        <v>0</v>
      </c>
      <c r="AL256" s="230" t="str">
        <f>'1'!EH256</f>
        <v/>
      </c>
      <c r="AM256" s="230" t="str">
        <f>'1'!EI256</f>
        <v/>
      </c>
      <c r="AN256" s="236">
        <f>'1'!EU256</f>
        <v>19</v>
      </c>
      <c r="AO256" s="39">
        <f>'1'!EV256</f>
        <v>0</v>
      </c>
      <c r="AP256" s="231" t="str">
        <f>'1'!EX256</f>
        <v/>
      </c>
      <c r="AQ256" s="231" t="str">
        <f>'1'!EY256</f>
        <v/>
      </c>
      <c r="AR256" s="233">
        <f>'1'!FK256</f>
        <v>4</v>
      </c>
      <c r="AS256" s="27">
        <f>'1'!FL256</f>
        <v>0</v>
      </c>
      <c r="AT256" s="230" t="str">
        <f>'1'!FN256</f>
        <v/>
      </c>
      <c r="AU256" s="230" t="str">
        <f>'1'!FO256</f>
        <v/>
      </c>
      <c r="AV256" s="236">
        <f>'1'!GA256</f>
        <v>2</v>
      </c>
      <c r="AW256" s="39">
        <f>'1'!GB256</f>
        <v>0</v>
      </c>
      <c r="AX256" s="231" t="str">
        <f>'1'!GD256</f>
        <v/>
      </c>
      <c r="AY256" s="231" t="str">
        <f>'1'!GE256</f>
        <v/>
      </c>
      <c r="AZ256" s="233">
        <f>'1'!GQ256</f>
        <v>3</v>
      </c>
      <c r="BA256" s="27">
        <f>'1'!GR256</f>
        <v>0</v>
      </c>
      <c r="BB256" s="230" t="str">
        <f>'1'!GT256</f>
        <v/>
      </c>
      <c r="BC256" s="230" t="str">
        <f>'1'!GU256</f>
        <v/>
      </c>
      <c r="BD256" s="236">
        <f>'1'!HG256</f>
        <v>5</v>
      </c>
      <c r="BE256" s="39">
        <f>'1'!HH256</f>
        <v>0</v>
      </c>
      <c r="BF256" s="231" t="str">
        <f>'1'!HJ256</f>
        <v/>
      </c>
      <c r="BG256" s="231" t="str">
        <f>'1'!HK256</f>
        <v/>
      </c>
      <c r="BH256" s="233" t="str">
        <f>'1'!HW256</f>
        <v/>
      </c>
      <c r="BI256" s="27">
        <f>'1'!HX256</f>
        <v>0</v>
      </c>
      <c r="BJ256" s="230" t="str">
        <f>'1'!HZ256</f>
        <v/>
      </c>
      <c r="BK256" s="230" t="str">
        <f>'1'!IA256</f>
        <v/>
      </c>
      <c r="BL256" s="236" t="str">
        <f>'1'!IM256</f>
        <v/>
      </c>
      <c r="BM256" s="39">
        <f>'1'!IN256</f>
        <v>0</v>
      </c>
      <c r="BN256" s="231" t="str">
        <f>'1'!IP256</f>
        <v/>
      </c>
      <c r="BO256" s="231" t="str">
        <f>'1'!IQ256</f>
        <v/>
      </c>
      <c r="BP256" s="233" t="str">
        <f>'1'!JC256</f>
        <v/>
      </c>
      <c r="BQ256" s="27">
        <f>'1'!JD256</f>
        <v>0</v>
      </c>
      <c r="BR256" s="230" t="str">
        <f>'1'!JF256</f>
        <v/>
      </c>
      <c r="BS256" s="230" t="str">
        <f>'1'!JG256</f>
        <v/>
      </c>
      <c r="BT256" s="236" t="str">
        <f>'1'!JS256</f>
        <v/>
      </c>
      <c r="BU256" s="39">
        <f>'1'!JT256</f>
        <v>0</v>
      </c>
      <c r="BV256" s="231" t="str">
        <f>'1'!JV256</f>
        <v/>
      </c>
      <c r="BW256" s="231" t="str">
        <f>'1'!JW256</f>
        <v/>
      </c>
      <c r="BX256" s="233" t="str">
        <f>'1'!KI256</f>
        <v/>
      </c>
      <c r="BY256" s="27">
        <f>'1'!KJ256</f>
        <v>0</v>
      </c>
      <c r="BZ256" s="230" t="str">
        <f>'1'!KL256</f>
        <v/>
      </c>
      <c r="CA256" s="230" t="str">
        <f>'1'!KM256</f>
        <v/>
      </c>
      <c r="CB256" s="236" t="str">
        <f>'1'!KY256</f>
        <v/>
      </c>
      <c r="CC256" s="39">
        <f>'1'!KZ256</f>
        <v>0</v>
      </c>
      <c r="CD256" s="231" t="str">
        <f>'1'!LB256</f>
        <v/>
      </c>
      <c r="CE256" s="231" t="str">
        <f>'1'!LC256</f>
        <v/>
      </c>
      <c r="CF256" s="231"/>
      <c r="CG256" s="231"/>
      <c r="CH256" s="233" t="str">
        <f t="shared" si="208"/>
        <v/>
      </c>
      <c r="CI256" s="24">
        <f>'1'!HX256</f>
        <v>0</v>
      </c>
      <c r="CJ256" s="24" t="str">
        <f>'1'!HZ256</f>
        <v/>
      </c>
      <c r="CK256" s="24" t="str">
        <f>'1'!IA256</f>
        <v/>
      </c>
      <c r="CL256" s="236" t="str">
        <f t="shared" si="209"/>
        <v/>
      </c>
      <c r="CM256" s="36">
        <f>'1'!IN256</f>
        <v>0</v>
      </c>
      <c r="CN256" s="36" t="str">
        <f>'1'!IP256</f>
        <v/>
      </c>
      <c r="CO256" s="36" t="str">
        <f>'1'!IQ256</f>
        <v/>
      </c>
      <c r="CP256" s="233" t="str">
        <f t="shared" si="210"/>
        <v/>
      </c>
      <c r="CQ256" s="24">
        <f>'1'!JD256</f>
        <v>0</v>
      </c>
      <c r="CR256" s="24" t="str">
        <f>'1'!JF256</f>
        <v/>
      </c>
      <c r="CS256" s="24" t="str">
        <f>'1'!JG256</f>
        <v/>
      </c>
      <c r="CT256" s="236" t="str">
        <f t="shared" si="211"/>
        <v/>
      </c>
      <c r="CU256" s="36">
        <f>'1'!JT256</f>
        <v>0</v>
      </c>
      <c r="CV256" s="36" t="str">
        <f>'1'!JV256</f>
        <v/>
      </c>
      <c r="CW256" s="36" t="str">
        <f>'1'!JW256</f>
        <v/>
      </c>
      <c r="CX256" s="233" t="str">
        <f t="shared" si="212"/>
        <v>#REF!</v>
      </c>
      <c r="CY256" s="24">
        <f>'1'!KJ256</f>
        <v>0</v>
      </c>
      <c r="CZ256" s="24" t="str">
        <f>'1'!KL256</f>
        <v/>
      </c>
      <c r="DA256" s="24" t="str">
        <f>'1'!KM256</f>
        <v/>
      </c>
      <c r="DB256" s="236" t="str">
        <f t="shared" si="213"/>
        <v>#REF!</v>
      </c>
      <c r="DC256" s="36">
        <f>'1'!KZ256</f>
        <v>0</v>
      </c>
      <c r="DD256" s="36" t="str">
        <f>'1'!LB256</f>
        <v/>
      </c>
      <c r="DE256" s="36" t="str">
        <f>'1'!LC256</f>
        <v/>
      </c>
      <c r="DF256" s="233" t="str">
        <f t="shared" si="214"/>
        <v>#REF!</v>
      </c>
      <c r="DG256" s="24" t="str">
        <f t="shared" ref="DG256:DI256" si="1022">#REF!</f>
        <v>#REF!</v>
      </c>
      <c r="DH256" s="24" t="str">
        <f t="shared" si="1022"/>
        <v>#REF!</v>
      </c>
      <c r="DI256" s="24" t="str">
        <f t="shared" si="1022"/>
        <v>#REF!</v>
      </c>
      <c r="DJ256" s="236" t="str">
        <f t="shared" si="216"/>
        <v>#REF!</v>
      </c>
      <c r="DK256" s="36" t="str">
        <f t="shared" ref="DK256:DM256" si="1023">#REF!</f>
        <v>#REF!</v>
      </c>
      <c r="DL256" s="36" t="str">
        <f t="shared" si="1023"/>
        <v>#REF!</v>
      </c>
      <c r="DM256" s="36" t="str">
        <f t="shared" si="1023"/>
        <v>#REF!</v>
      </c>
      <c r="DN256" s="159" t="str">
        <f t="shared" si="218"/>
        <v>#REF!</v>
      </c>
      <c r="DO256" s="24" t="str">
        <f t="shared" ref="DO256:DQ256" si="1024">#REF!</f>
        <v>#REF!</v>
      </c>
      <c r="DP256" s="24" t="str">
        <f t="shared" si="1024"/>
        <v>#REF!</v>
      </c>
      <c r="DQ256" s="24" t="str">
        <f t="shared" si="1024"/>
        <v>#REF!</v>
      </c>
      <c r="DR256" s="209" t="str">
        <f t="shared" si="220"/>
        <v>#REF!</v>
      </c>
      <c r="DS256" s="210" t="str">
        <f t="shared" si="13"/>
        <v>#REF!</v>
      </c>
      <c r="DT256" s="210" t="str">
        <f t="shared" ref="DT256:DU256" si="1025">#REF!</f>
        <v>#REF!</v>
      </c>
      <c r="DU256" s="210" t="str">
        <f t="shared" si="1025"/>
        <v>#REF!</v>
      </c>
    </row>
    <row r="257" ht="15.75" customHeight="1">
      <c r="A257" s="228">
        <f>'1'!A257</f>
        <v>46354</v>
      </c>
      <c r="B257" s="229" t="str">
        <f>'1'!B257</f>
        <v>土</v>
      </c>
      <c r="C257" s="232">
        <f>'1'!C257</f>
        <v>0</v>
      </c>
      <c r="D257" s="233">
        <f>'1'!G257</f>
        <v>1</v>
      </c>
      <c r="E257" s="27">
        <f>'1'!H257</f>
        <v>0</v>
      </c>
      <c r="F257" s="230" t="str">
        <f>'1'!J257</f>
        <v/>
      </c>
      <c r="G257" s="230" t="str">
        <f>'1'!K257</f>
        <v/>
      </c>
      <c r="H257" s="236">
        <f>'1'!W257</f>
        <v>1</v>
      </c>
      <c r="I257" s="39">
        <f>'1'!X257</f>
        <v>0</v>
      </c>
      <c r="J257" s="231" t="str">
        <f>'1'!Z257</f>
        <v/>
      </c>
      <c r="K257" s="231" t="str">
        <f>'1'!AA257</f>
        <v/>
      </c>
      <c r="L257" s="233">
        <f>'1'!AM257</f>
        <v>2</v>
      </c>
      <c r="M257" s="27">
        <f>'1'!AN257</f>
        <v>0</v>
      </c>
      <c r="N257" s="230" t="str">
        <f>'1'!AP257</f>
        <v/>
      </c>
      <c r="O257" s="230" t="str">
        <f>'1'!AQ257</f>
        <v/>
      </c>
      <c r="P257" s="236">
        <f>'1'!BC257</f>
        <v>4</v>
      </c>
      <c r="Q257" s="39">
        <f>'1'!BD257</f>
        <v>0</v>
      </c>
      <c r="R257" s="231" t="str">
        <f>'1'!BF257</f>
        <v/>
      </c>
      <c r="S257" s="231" t="str">
        <f>'1'!BG257</f>
        <v/>
      </c>
      <c r="T257" s="233">
        <f>'1'!BS257</f>
        <v>4</v>
      </c>
      <c r="U257" s="27">
        <f>'1'!BT257</f>
        <v>0</v>
      </c>
      <c r="V257" s="230" t="str">
        <f>'1'!BV257</f>
        <v/>
      </c>
      <c r="W257" s="230" t="str">
        <f>'1'!BW257</f>
        <v/>
      </c>
      <c r="X257" s="236">
        <f>'1'!CI257</f>
        <v>2</v>
      </c>
      <c r="Y257" s="39">
        <f>'1'!CJ257</f>
        <v>0</v>
      </c>
      <c r="Z257" s="231" t="str">
        <f>'1'!CL257</f>
        <v/>
      </c>
      <c r="AA257" s="231" t="str">
        <f>'1'!CM257</f>
        <v/>
      </c>
      <c r="AB257" s="233">
        <f>'1'!CY257</f>
        <v>2</v>
      </c>
      <c r="AC257" s="27">
        <f>'1'!CZ257</f>
        <v>0</v>
      </c>
      <c r="AD257" s="226" t="str">
        <f>'1'!DB257</f>
        <v/>
      </c>
      <c r="AE257" s="230" t="str">
        <f>'1'!DC257</f>
        <v/>
      </c>
      <c r="AF257" s="236">
        <f>'1'!DO257</f>
        <v>2</v>
      </c>
      <c r="AG257" s="39">
        <f>'1'!DP257</f>
        <v>0</v>
      </c>
      <c r="AH257" s="231" t="str">
        <f>'1'!DR257</f>
        <v/>
      </c>
      <c r="AI257" s="231" t="str">
        <f>'1'!DS257</f>
        <v/>
      </c>
      <c r="AJ257" s="233">
        <f>'1'!EE257</f>
        <v>5</v>
      </c>
      <c r="AK257" s="27">
        <f>'1'!EF257</f>
        <v>0</v>
      </c>
      <c r="AL257" s="230" t="str">
        <f>'1'!EH257</f>
        <v/>
      </c>
      <c r="AM257" s="230" t="str">
        <f>'1'!EI257</f>
        <v/>
      </c>
      <c r="AN257" s="236">
        <f>'1'!EU257</f>
        <v>19</v>
      </c>
      <c r="AO257" s="39">
        <f>'1'!EV257</f>
        <v>0</v>
      </c>
      <c r="AP257" s="231" t="str">
        <f>'1'!EX257</f>
        <v/>
      </c>
      <c r="AQ257" s="231" t="str">
        <f>'1'!EY257</f>
        <v/>
      </c>
      <c r="AR257" s="233">
        <f>'1'!FK257</f>
        <v>4</v>
      </c>
      <c r="AS257" s="27">
        <f>'1'!FL257</f>
        <v>0</v>
      </c>
      <c r="AT257" s="230" t="str">
        <f>'1'!FN257</f>
        <v/>
      </c>
      <c r="AU257" s="230" t="str">
        <f>'1'!FO257</f>
        <v/>
      </c>
      <c r="AV257" s="236">
        <f>'1'!GA257</f>
        <v>2</v>
      </c>
      <c r="AW257" s="39">
        <f>'1'!GB257</f>
        <v>0</v>
      </c>
      <c r="AX257" s="231" t="str">
        <f>'1'!GD257</f>
        <v/>
      </c>
      <c r="AY257" s="231" t="str">
        <f>'1'!GE257</f>
        <v/>
      </c>
      <c r="AZ257" s="233">
        <f>'1'!GQ257</f>
        <v>3</v>
      </c>
      <c r="BA257" s="27">
        <f>'1'!GR257</f>
        <v>0</v>
      </c>
      <c r="BB257" s="230" t="str">
        <f>'1'!GT257</f>
        <v/>
      </c>
      <c r="BC257" s="230" t="str">
        <f>'1'!GU257</f>
        <v/>
      </c>
      <c r="BD257" s="236">
        <f>'1'!HG257</f>
        <v>5</v>
      </c>
      <c r="BE257" s="39">
        <f>'1'!HH257</f>
        <v>0</v>
      </c>
      <c r="BF257" s="231" t="str">
        <f>'1'!HJ257</f>
        <v/>
      </c>
      <c r="BG257" s="231" t="str">
        <f>'1'!HK257</f>
        <v/>
      </c>
      <c r="BH257" s="233" t="str">
        <f>'1'!HW257</f>
        <v/>
      </c>
      <c r="BI257" s="27">
        <f>'1'!HX257</f>
        <v>0</v>
      </c>
      <c r="BJ257" s="230" t="str">
        <f>'1'!HZ257</f>
        <v/>
      </c>
      <c r="BK257" s="230" t="str">
        <f>'1'!IA257</f>
        <v/>
      </c>
      <c r="BL257" s="236" t="str">
        <f>'1'!IM257</f>
        <v/>
      </c>
      <c r="BM257" s="39">
        <f>'1'!IN257</f>
        <v>0</v>
      </c>
      <c r="BN257" s="231" t="str">
        <f>'1'!IP257</f>
        <v/>
      </c>
      <c r="BO257" s="231" t="str">
        <f>'1'!IQ257</f>
        <v/>
      </c>
      <c r="BP257" s="233" t="str">
        <f>'1'!JC257</f>
        <v/>
      </c>
      <c r="BQ257" s="27">
        <f>'1'!JD257</f>
        <v>0</v>
      </c>
      <c r="BR257" s="230" t="str">
        <f>'1'!JF257</f>
        <v/>
      </c>
      <c r="BS257" s="230" t="str">
        <f>'1'!JG257</f>
        <v/>
      </c>
      <c r="BT257" s="236" t="str">
        <f>'1'!JS257</f>
        <v/>
      </c>
      <c r="BU257" s="39">
        <f>'1'!JT257</f>
        <v>0</v>
      </c>
      <c r="BV257" s="231" t="str">
        <f>'1'!JV257</f>
        <v/>
      </c>
      <c r="BW257" s="231" t="str">
        <f>'1'!JW257</f>
        <v/>
      </c>
      <c r="BX257" s="233" t="str">
        <f>'1'!KI257</f>
        <v/>
      </c>
      <c r="BY257" s="27">
        <f>'1'!KJ257</f>
        <v>0</v>
      </c>
      <c r="BZ257" s="230" t="str">
        <f>'1'!KL257</f>
        <v/>
      </c>
      <c r="CA257" s="230" t="str">
        <f>'1'!KM257</f>
        <v/>
      </c>
      <c r="CB257" s="236" t="str">
        <f>'1'!KY257</f>
        <v/>
      </c>
      <c r="CC257" s="39">
        <f>'1'!KZ257</f>
        <v>0</v>
      </c>
      <c r="CD257" s="231" t="str">
        <f>'1'!LB257</f>
        <v/>
      </c>
      <c r="CE257" s="231" t="str">
        <f>'1'!LC257</f>
        <v/>
      </c>
      <c r="CF257" s="231"/>
      <c r="CG257" s="231"/>
      <c r="CH257" s="233" t="str">
        <f t="shared" si="208"/>
        <v/>
      </c>
      <c r="CI257" s="24">
        <f>'1'!HX257</f>
        <v>0</v>
      </c>
      <c r="CJ257" s="24" t="str">
        <f>'1'!HZ257</f>
        <v/>
      </c>
      <c r="CK257" s="24" t="str">
        <f>'1'!IA257</f>
        <v/>
      </c>
      <c r="CL257" s="236" t="str">
        <f t="shared" si="209"/>
        <v/>
      </c>
      <c r="CM257" s="36">
        <f>'1'!IN257</f>
        <v>0</v>
      </c>
      <c r="CN257" s="36" t="str">
        <f>'1'!IP257</f>
        <v/>
      </c>
      <c r="CO257" s="36" t="str">
        <f>'1'!IQ257</f>
        <v/>
      </c>
      <c r="CP257" s="233" t="str">
        <f t="shared" si="210"/>
        <v/>
      </c>
      <c r="CQ257" s="24">
        <f>'1'!JD257</f>
        <v>0</v>
      </c>
      <c r="CR257" s="24" t="str">
        <f>'1'!JF257</f>
        <v/>
      </c>
      <c r="CS257" s="24" t="str">
        <f>'1'!JG257</f>
        <v/>
      </c>
      <c r="CT257" s="236" t="str">
        <f t="shared" si="211"/>
        <v/>
      </c>
      <c r="CU257" s="36">
        <f>'1'!JT257</f>
        <v>0</v>
      </c>
      <c r="CV257" s="36" t="str">
        <f>'1'!JV257</f>
        <v/>
      </c>
      <c r="CW257" s="36" t="str">
        <f>'1'!JW257</f>
        <v/>
      </c>
      <c r="CX257" s="233" t="str">
        <f t="shared" si="212"/>
        <v>#REF!</v>
      </c>
      <c r="CY257" s="24">
        <f>'1'!KJ257</f>
        <v>0</v>
      </c>
      <c r="CZ257" s="24" t="str">
        <f>'1'!KL257</f>
        <v/>
      </c>
      <c r="DA257" s="24" t="str">
        <f>'1'!KM257</f>
        <v/>
      </c>
      <c r="DB257" s="236" t="str">
        <f t="shared" si="213"/>
        <v>#REF!</v>
      </c>
      <c r="DC257" s="36">
        <f>'1'!KZ257</f>
        <v>0</v>
      </c>
      <c r="DD257" s="36" t="str">
        <f>'1'!LB257</f>
        <v/>
      </c>
      <c r="DE257" s="36" t="str">
        <f>'1'!LC257</f>
        <v/>
      </c>
      <c r="DF257" s="233" t="str">
        <f t="shared" si="214"/>
        <v>#REF!</v>
      </c>
      <c r="DG257" s="24" t="str">
        <f t="shared" ref="DG257:DI257" si="1026">#REF!</f>
        <v>#REF!</v>
      </c>
      <c r="DH257" s="24" t="str">
        <f t="shared" si="1026"/>
        <v>#REF!</v>
      </c>
      <c r="DI257" s="24" t="str">
        <f t="shared" si="1026"/>
        <v>#REF!</v>
      </c>
      <c r="DJ257" s="236" t="str">
        <f t="shared" si="216"/>
        <v>#REF!</v>
      </c>
      <c r="DK257" s="36" t="str">
        <f t="shared" ref="DK257:DM257" si="1027">#REF!</f>
        <v>#REF!</v>
      </c>
      <c r="DL257" s="36" t="str">
        <f t="shared" si="1027"/>
        <v>#REF!</v>
      </c>
      <c r="DM257" s="36" t="str">
        <f t="shared" si="1027"/>
        <v>#REF!</v>
      </c>
      <c r="DN257" s="159" t="str">
        <f t="shared" si="218"/>
        <v>#REF!</v>
      </c>
      <c r="DO257" s="24" t="str">
        <f t="shared" ref="DO257:DQ257" si="1028">#REF!</f>
        <v>#REF!</v>
      </c>
      <c r="DP257" s="24" t="str">
        <f t="shared" si="1028"/>
        <v>#REF!</v>
      </c>
      <c r="DQ257" s="24" t="str">
        <f t="shared" si="1028"/>
        <v>#REF!</v>
      </c>
      <c r="DR257" s="209" t="str">
        <f t="shared" si="220"/>
        <v>#REF!</v>
      </c>
      <c r="DS257" s="210" t="str">
        <f t="shared" si="13"/>
        <v>#REF!</v>
      </c>
      <c r="DT257" s="210" t="str">
        <f t="shared" ref="DT257:DU257" si="1029">#REF!</f>
        <v>#REF!</v>
      </c>
      <c r="DU257" s="210" t="str">
        <f t="shared" si="1029"/>
        <v>#REF!</v>
      </c>
    </row>
    <row r="258" ht="15.75" customHeight="1">
      <c r="A258" s="228">
        <f>'1'!A258</f>
        <v>46355</v>
      </c>
      <c r="B258" s="229" t="str">
        <f>'1'!B258</f>
        <v>日</v>
      </c>
      <c r="C258" s="232">
        <f>'1'!C258</f>
        <v>0</v>
      </c>
      <c r="D258" s="233">
        <f>'1'!G258</f>
        <v>1</v>
      </c>
      <c r="E258" s="27">
        <f>'1'!H258</f>
        <v>0</v>
      </c>
      <c r="F258" s="230" t="str">
        <f>'1'!J258</f>
        <v/>
      </c>
      <c r="G258" s="230" t="str">
        <f>'1'!K258</f>
        <v/>
      </c>
      <c r="H258" s="236">
        <f>'1'!W258</f>
        <v>1</v>
      </c>
      <c r="I258" s="39">
        <f>'1'!X258</f>
        <v>0</v>
      </c>
      <c r="J258" s="231" t="str">
        <f>'1'!Z258</f>
        <v/>
      </c>
      <c r="K258" s="231" t="str">
        <f>'1'!AA258</f>
        <v/>
      </c>
      <c r="L258" s="233">
        <f>'1'!AM258</f>
        <v>2</v>
      </c>
      <c r="M258" s="27">
        <f>'1'!AN258</f>
        <v>0</v>
      </c>
      <c r="N258" s="230" t="str">
        <f>'1'!AP258</f>
        <v/>
      </c>
      <c r="O258" s="230" t="str">
        <f>'1'!AQ258</f>
        <v/>
      </c>
      <c r="P258" s="236">
        <f>'1'!BC258</f>
        <v>4</v>
      </c>
      <c r="Q258" s="39">
        <f>'1'!BD258</f>
        <v>0</v>
      </c>
      <c r="R258" s="231" t="str">
        <f>'1'!BF258</f>
        <v/>
      </c>
      <c r="S258" s="231" t="str">
        <f>'1'!BG258</f>
        <v/>
      </c>
      <c r="T258" s="233">
        <f>'1'!BS258</f>
        <v>4</v>
      </c>
      <c r="U258" s="27">
        <f>'1'!BT258</f>
        <v>0</v>
      </c>
      <c r="V258" s="230" t="str">
        <f>'1'!BV258</f>
        <v/>
      </c>
      <c r="W258" s="230" t="str">
        <f>'1'!BW258</f>
        <v/>
      </c>
      <c r="X258" s="236">
        <f>'1'!CI258</f>
        <v>2</v>
      </c>
      <c r="Y258" s="39">
        <f>'1'!CJ258</f>
        <v>0</v>
      </c>
      <c r="Z258" s="231" t="str">
        <f>'1'!CL258</f>
        <v/>
      </c>
      <c r="AA258" s="231" t="str">
        <f>'1'!CM258</f>
        <v/>
      </c>
      <c r="AB258" s="233">
        <f>'1'!CY258</f>
        <v>2</v>
      </c>
      <c r="AC258" s="27">
        <f>'1'!CZ258</f>
        <v>0</v>
      </c>
      <c r="AD258" s="226" t="str">
        <f>'1'!DB258</f>
        <v/>
      </c>
      <c r="AE258" s="230" t="str">
        <f>'1'!DC258</f>
        <v/>
      </c>
      <c r="AF258" s="236">
        <f>'1'!DO258</f>
        <v>2</v>
      </c>
      <c r="AG258" s="39">
        <f>'1'!DP258</f>
        <v>0</v>
      </c>
      <c r="AH258" s="231" t="str">
        <f>'1'!DR258</f>
        <v/>
      </c>
      <c r="AI258" s="231" t="str">
        <f>'1'!DS258</f>
        <v/>
      </c>
      <c r="AJ258" s="233">
        <f>'1'!EE258</f>
        <v>5</v>
      </c>
      <c r="AK258" s="27">
        <f>'1'!EF258</f>
        <v>0</v>
      </c>
      <c r="AL258" s="230" t="str">
        <f>'1'!EH258</f>
        <v/>
      </c>
      <c r="AM258" s="230" t="str">
        <f>'1'!EI258</f>
        <v/>
      </c>
      <c r="AN258" s="236">
        <f>'1'!EU258</f>
        <v>19</v>
      </c>
      <c r="AO258" s="39">
        <f>'1'!EV258</f>
        <v>0</v>
      </c>
      <c r="AP258" s="231" t="str">
        <f>'1'!EX258</f>
        <v/>
      </c>
      <c r="AQ258" s="231" t="str">
        <f>'1'!EY258</f>
        <v/>
      </c>
      <c r="AR258" s="233">
        <f>'1'!FK258</f>
        <v>4</v>
      </c>
      <c r="AS258" s="27">
        <f>'1'!FL258</f>
        <v>0</v>
      </c>
      <c r="AT258" s="230" t="str">
        <f>'1'!FN258</f>
        <v/>
      </c>
      <c r="AU258" s="230" t="str">
        <f>'1'!FO258</f>
        <v/>
      </c>
      <c r="AV258" s="236">
        <f>'1'!GA258</f>
        <v>2</v>
      </c>
      <c r="AW258" s="39">
        <f>'1'!GB258</f>
        <v>0</v>
      </c>
      <c r="AX258" s="231" t="str">
        <f>'1'!GD258</f>
        <v/>
      </c>
      <c r="AY258" s="231" t="str">
        <f>'1'!GE258</f>
        <v/>
      </c>
      <c r="AZ258" s="233">
        <f>'1'!GQ258</f>
        <v>3</v>
      </c>
      <c r="BA258" s="27">
        <f>'1'!GR258</f>
        <v>0</v>
      </c>
      <c r="BB258" s="230" t="str">
        <f>'1'!GT258</f>
        <v/>
      </c>
      <c r="BC258" s="230" t="str">
        <f>'1'!GU258</f>
        <v/>
      </c>
      <c r="BD258" s="236">
        <f>'1'!HG258</f>
        <v>5</v>
      </c>
      <c r="BE258" s="39">
        <f>'1'!HH258</f>
        <v>0</v>
      </c>
      <c r="BF258" s="231" t="str">
        <f>'1'!HJ258</f>
        <v/>
      </c>
      <c r="BG258" s="231" t="str">
        <f>'1'!HK258</f>
        <v/>
      </c>
      <c r="BH258" s="233" t="str">
        <f>'1'!HW258</f>
        <v/>
      </c>
      <c r="BI258" s="27">
        <f>'1'!HX258</f>
        <v>0</v>
      </c>
      <c r="BJ258" s="230" t="str">
        <f>'1'!HZ258</f>
        <v/>
      </c>
      <c r="BK258" s="230" t="str">
        <f>'1'!IA258</f>
        <v/>
      </c>
      <c r="BL258" s="236" t="str">
        <f>'1'!IM258</f>
        <v/>
      </c>
      <c r="BM258" s="39">
        <f>'1'!IN258</f>
        <v>0</v>
      </c>
      <c r="BN258" s="231" t="str">
        <f>'1'!IP258</f>
        <v/>
      </c>
      <c r="BO258" s="231" t="str">
        <f>'1'!IQ258</f>
        <v/>
      </c>
      <c r="BP258" s="233" t="str">
        <f>'1'!JC258</f>
        <v/>
      </c>
      <c r="BQ258" s="27">
        <f>'1'!JD258</f>
        <v>0</v>
      </c>
      <c r="BR258" s="230" t="str">
        <f>'1'!JF258</f>
        <v/>
      </c>
      <c r="BS258" s="230" t="str">
        <f>'1'!JG258</f>
        <v/>
      </c>
      <c r="BT258" s="236" t="str">
        <f>'1'!JS258</f>
        <v/>
      </c>
      <c r="BU258" s="39">
        <f>'1'!JT258</f>
        <v>0</v>
      </c>
      <c r="BV258" s="231" t="str">
        <f>'1'!JV258</f>
        <v/>
      </c>
      <c r="BW258" s="231" t="str">
        <f>'1'!JW258</f>
        <v/>
      </c>
      <c r="BX258" s="233" t="str">
        <f>'1'!KI258</f>
        <v/>
      </c>
      <c r="BY258" s="27">
        <f>'1'!KJ258</f>
        <v>0</v>
      </c>
      <c r="BZ258" s="230" t="str">
        <f>'1'!KL258</f>
        <v/>
      </c>
      <c r="CA258" s="230" t="str">
        <f>'1'!KM258</f>
        <v/>
      </c>
      <c r="CB258" s="236" t="str">
        <f>'1'!KY258</f>
        <v/>
      </c>
      <c r="CC258" s="39">
        <f>'1'!KZ258</f>
        <v>0</v>
      </c>
      <c r="CD258" s="231" t="str">
        <f>'1'!LB258</f>
        <v/>
      </c>
      <c r="CE258" s="231" t="str">
        <f>'1'!LC258</f>
        <v/>
      </c>
      <c r="CF258" s="231"/>
      <c r="CG258" s="231"/>
      <c r="CH258" s="233" t="str">
        <f t="shared" si="208"/>
        <v/>
      </c>
      <c r="CI258" s="24">
        <f>'1'!HX258</f>
        <v>0</v>
      </c>
      <c r="CJ258" s="24" t="str">
        <f>'1'!HZ258</f>
        <v/>
      </c>
      <c r="CK258" s="24" t="str">
        <f>'1'!IA258</f>
        <v/>
      </c>
      <c r="CL258" s="236" t="str">
        <f t="shared" si="209"/>
        <v/>
      </c>
      <c r="CM258" s="36">
        <f>'1'!IN258</f>
        <v>0</v>
      </c>
      <c r="CN258" s="36" t="str">
        <f>'1'!IP258</f>
        <v/>
      </c>
      <c r="CO258" s="36" t="str">
        <f>'1'!IQ258</f>
        <v/>
      </c>
      <c r="CP258" s="233" t="str">
        <f t="shared" si="210"/>
        <v/>
      </c>
      <c r="CQ258" s="24">
        <f>'1'!JD258</f>
        <v>0</v>
      </c>
      <c r="CR258" s="24" t="str">
        <f>'1'!JF258</f>
        <v/>
      </c>
      <c r="CS258" s="24" t="str">
        <f>'1'!JG258</f>
        <v/>
      </c>
      <c r="CT258" s="236" t="str">
        <f t="shared" si="211"/>
        <v/>
      </c>
      <c r="CU258" s="36">
        <f>'1'!JT258</f>
        <v>0</v>
      </c>
      <c r="CV258" s="36" t="str">
        <f>'1'!JV258</f>
        <v/>
      </c>
      <c r="CW258" s="36" t="str">
        <f>'1'!JW258</f>
        <v/>
      </c>
      <c r="CX258" s="233" t="str">
        <f t="shared" si="212"/>
        <v>#REF!</v>
      </c>
      <c r="CY258" s="24">
        <f>'1'!KJ258</f>
        <v>0</v>
      </c>
      <c r="CZ258" s="24" t="str">
        <f>'1'!KL258</f>
        <v/>
      </c>
      <c r="DA258" s="24" t="str">
        <f>'1'!KM258</f>
        <v/>
      </c>
      <c r="DB258" s="236" t="str">
        <f t="shared" si="213"/>
        <v>#REF!</v>
      </c>
      <c r="DC258" s="36">
        <f>'1'!KZ258</f>
        <v>0</v>
      </c>
      <c r="DD258" s="36" t="str">
        <f>'1'!LB258</f>
        <v/>
      </c>
      <c r="DE258" s="36" t="str">
        <f>'1'!LC258</f>
        <v/>
      </c>
      <c r="DF258" s="233" t="str">
        <f t="shared" si="214"/>
        <v>#REF!</v>
      </c>
      <c r="DG258" s="24" t="str">
        <f t="shared" ref="DG258:DI258" si="1030">#REF!</f>
        <v>#REF!</v>
      </c>
      <c r="DH258" s="24" t="str">
        <f t="shared" si="1030"/>
        <v>#REF!</v>
      </c>
      <c r="DI258" s="24" t="str">
        <f t="shared" si="1030"/>
        <v>#REF!</v>
      </c>
      <c r="DJ258" s="236" t="str">
        <f t="shared" si="216"/>
        <v>#REF!</v>
      </c>
      <c r="DK258" s="36" t="str">
        <f t="shared" ref="DK258:DM258" si="1031">#REF!</f>
        <v>#REF!</v>
      </c>
      <c r="DL258" s="36" t="str">
        <f t="shared" si="1031"/>
        <v>#REF!</v>
      </c>
      <c r="DM258" s="36" t="str">
        <f t="shared" si="1031"/>
        <v>#REF!</v>
      </c>
      <c r="DN258" s="159" t="str">
        <f t="shared" si="218"/>
        <v>#REF!</v>
      </c>
      <c r="DO258" s="24" t="str">
        <f t="shared" ref="DO258:DQ258" si="1032">#REF!</f>
        <v>#REF!</v>
      </c>
      <c r="DP258" s="24" t="str">
        <f t="shared" si="1032"/>
        <v>#REF!</v>
      </c>
      <c r="DQ258" s="24" t="str">
        <f t="shared" si="1032"/>
        <v>#REF!</v>
      </c>
      <c r="DR258" s="209" t="str">
        <f t="shared" si="220"/>
        <v>#REF!</v>
      </c>
      <c r="DS258" s="210" t="str">
        <f t="shared" si="13"/>
        <v>#REF!</v>
      </c>
      <c r="DT258" s="210" t="str">
        <f t="shared" ref="DT258:DU258" si="1033">#REF!</f>
        <v>#REF!</v>
      </c>
      <c r="DU258" s="210" t="str">
        <f t="shared" si="1033"/>
        <v>#REF!</v>
      </c>
    </row>
    <row r="259" ht="15.75" customHeight="1">
      <c r="A259" s="228">
        <f>'1'!A259</f>
        <v>46356</v>
      </c>
      <c r="B259" s="229" t="str">
        <f>'1'!B259</f>
        <v>月</v>
      </c>
      <c r="C259" s="232">
        <f>'1'!C259</f>
        <v>0</v>
      </c>
      <c r="D259" s="233">
        <f>'1'!G259</f>
        <v>1</v>
      </c>
      <c r="E259" s="27">
        <f>'1'!H259</f>
        <v>0</v>
      </c>
      <c r="F259" s="230" t="str">
        <f>'1'!J259</f>
        <v/>
      </c>
      <c r="G259" s="230" t="str">
        <f>'1'!K259</f>
        <v/>
      </c>
      <c r="H259" s="236">
        <f>'1'!W259</f>
        <v>1</v>
      </c>
      <c r="I259" s="39">
        <f>'1'!X259</f>
        <v>0</v>
      </c>
      <c r="J259" s="231" t="str">
        <f>'1'!Z259</f>
        <v/>
      </c>
      <c r="K259" s="231" t="str">
        <f>'1'!AA259</f>
        <v/>
      </c>
      <c r="L259" s="233">
        <f>'1'!AM259</f>
        <v>2</v>
      </c>
      <c r="M259" s="27">
        <f>'1'!AN259</f>
        <v>0</v>
      </c>
      <c r="N259" s="230" t="str">
        <f>'1'!AP259</f>
        <v/>
      </c>
      <c r="O259" s="230" t="str">
        <f>'1'!AQ259</f>
        <v/>
      </c>
      <c r="P259" s="236">
        <f>'1'!BC259</f>
        <v>4</v>
      </c>
      <c r="Q259" s="39">
        <f>'1'!BD259</f>
        <v>0</v>
      </c>
      <c r="R259" s="231" t="str">
        <f>'1'!BF259</f>
        <v/>
      </c>
      <c r="S259" s="231" t="str">
        <f>'1'!BG259</f>
        <v/>
      </c>
      <c r="T259" s="233">
        <f>'1'!BS259</f>
        <v>4</v>
      </c>
      <c r="U259" s="27">
        <f>'1'!BT259</f>
        <v>0</v>
      </c>
      <c r="V259" s="230" t="str">
        <f>'1'!BV259</f>
        <v/>
      </c>
      <c r="W259" s="230" t="str">
        <f>'1'!BW259</f>
        <v/>
      </c>
      <c r="X259" s="236">
        <f>'1'!CI259</f>
        <v>2</v>
      </c>
      <c r="Y259" s="39">
        <f>'1'!CJ259</f>
        <v>0</v>
      </c>
      <c r="Z259" s="231" t="str">
        <f>'1'!CL259</f>
        <v/>
      </c>
      <c r="AA259" s="231" t="str">
        <f>'1'!CM259</f>
        <v/>
      </c>
      <c r="AB259" s="233">
        <f>'1'!CY259</f>
        <v>2</v>
      </c>
      <c r="AC259" s="27">
        <f>'1'!CZ259</f>
        <v>0</v>
      </c>
      <c r="AD259" s="226" t="str">
        <f>'1'!DB259</f>
        <v/>
      </c>
      <c r="AE259" s="230" t="str">
        <f>'1'!DC259</f>
        <v/>
      </c>
      <c r="AF259" s="236">
        <f>'1'!DO259</f>
        <v>2</v>
      </c>
      <c r="AG259" s="39">
        <f>'1'!DP259</f>
        <v>0</v>
      </c>
      <c r="AH259" s="231" t="str">
        <f>'1'!DR259</f>
        <v/>
      </c>
      <c r="AI259" s="231" t="str">
        <f>'1'!DS259</f>
        <v/>
      </c>
      <c r="AJ259" s="233">
        <f>'1'!EE259</f>
        <v>5</v>
      </c>
      <c r="AK259" s="27">
        <f>'1'!EF259</f>
        <v>0</v>
      </c>
      <c r="AL259" s="230" t="str">
        <f>'1'!EH259</f>
        <v/>
      </c>
      <c r="AM259" s="230" t="str">
        <f>'1'!EI259</f>
        <v/>
      </c>
      <c r="AN259" s="236">
        <f>'1'!EU259</f>
        <v>19</v>
      </c>
      <c r="AO259" s="39">
        <f>'1'!EV259</f>
        <v>0</v>
      </c>
      <c r="AP259" s="231" t="str">
        <f>'1'!EX259</f>
        <v/>
      </c>
      <c r="AQ259" s="231" t="str">
        <f>'1'!EY259</f>
        <v/>
      </c>
      <c r="AR259" s="233">
        <f>'1'!FK259</f>
        <v>4</v>
      </c>
      <c r="AS259" s="27">
        <f>'1'!FL259</f>
        <v>0</v>
      </c>
      <c r="AT259" s="230" t="str">
        <f>'1'!FN259</f>
        <v/>
      </c>
      <c r="AU259" s="230" t="str">
        <f>'1'!FO259</f>
        <v/>
      </c>
      <c r="AV259" s="236">
        <f>'1'!GA259</f>
        <v>2</v>
      </c>
      <c r="AW259" s="39">
        <f>'1'!GB259</f>
        <v>0</v>
      </c>
      <c r="AX259" s="231" t="str">
        <f>'1'!GD259</f>
        <v/>
      </c>
      <c r="AY259" s="231" t="str">
        <f>'1'!GE259</f>
        <v/>
      </c>
      <c r="AZ259" s="233">
        <f>'1'!GQ259</f>
        <v>3</v>
      </c>
      <c r="BA259" s="27">
        <f>'1'!GR259</f>
        <v>0</v>
      </c>
      <c r="BB259" s="230" t="str">
        <f>'1'!GT259</f>
        <v/>
      </c>
      <c r="BC259" s="230" t="str">
        <f>'1'!GU259</f>
        <v/>
      </c>
      <c r="BD259" s="236">
        <f>'1'!HG259</f>
        <v>5</v>
      </c>
      <c r="BE259" s="39">
        <f>'1'!HH259</f>
        <v>0</v>
      </c>
      <c r="BF259" s="231" t="str">
        <f>'1'!HJ259</f>
        <v/>
      </c>
      <c r="BG259" s="231" t="str">
        <f>'1'!HK259</f>
        <v/>
      </c>
      <c r="BH259" s="233" t="str">
        <f>'1'!HW259</f>
        <v/>
      </c>
      <c r="BI259" s="27">
        <f>'1'!HX259</f>
        <v>0</v>
      </c>
      <c r="BJ259" s="230" t="str">
        <f>'1'!HZ259</f>
        <v/>
      </c>
      <c r="BK259" s="230" t="str">
        <f>'1'!IA259</f>
        <v/>
      </c>
      <c r="BL259" s="236" t="str">
        <f>'1'!IM259</f>
        <v/>
      </c>
      <c r="BM259" s="39">
        <f>'1'!IN259</f>
        <v>0</v>
      </c>
      <c r="BN259" s="231" t="str">
        <f>'1'!IP259</f>
        <v/>
      </c>
      <c r="BO259" s="231" t="str">
        <f>'1'!IQ259</f>
        <v/>
      </c>
      <c r="BP259" s="233" t="str">
        <f>'1'!JC259</f>
        <v/>
      </c>
      <c r="BQ259" s="27">
        <f>'1'!JD259</f>
        <v>0</v>
      </c>
      <c r="BR259" s="230" t="str">
        <f>'1'!JF259</f>
        <v/>
      </c>
      <c r="BS259" s="230" t="str">
        <f>'1'!JG259</f>
        <v/>
      </c>
      <c r="BT259" s="236" t="str">
        <f>'1'!JS259</f>
        <v/>
      </c>
      <c r="BU259" s="39">
        <f>'1'!JT259</f>
        <v>0</v>
      </c>
      <c r="BV259" s="231" t="str">
        <f>'1'!JV259</f>
        <v/>
      </c>
      <c r="BW259" s="231" t="str">
        <f>'1'!JW259</f>
        <v/>
      </c>
      <c r="BX259" s="233" t="str">
        <f>'1'!KI259</f>
        <v/>
      </c>
      <c r="BY259" s="27">
        <f>'1'!KJ259</f>
        <v>0</v>
      </c>
      <c r="BZ259" s="230" t="str">
        <f>'1'!KL259</f>
        <v/>
      </c>
      <c r="CA259" s="230" t="str">
        <f>'1'!KM259</f>
        <v/>
      </c>
      <c r="CB259" s="236" t="str">
        <f>'1'!KY259</f>
        <v/>
      </c>
      <c r="CC259" s="39">
        <f>'1'!KZ259</f>
        <v>0</v>
      </c>
      <c r="CD259" s="231" t="str">
        <f>'1'!LB259</f>
        <v/>
      </c>
      <c r="CE259" s="231" t="str">
        <f>'1'!LC259</f>
        <v/>
      </c>
      <c r="CF259" s="231"/>
      <c r="CG259" s="231"/>
      <c r="CH259" s="233" t="str">
        <f t="shared" si="208"/>
        <v/>
      </c>
      <c r="CI259" s="24">
        <f>'1'!HX259</f>
        <v>0</v>
      </c>
      <c r="CJ259" s="24" t="str">
        <f>'1'!HZ259</f>
        <v/>
      </c>
      <c r="CK259" s="24" t="str">
        <f>'1'!IA259</f>
        <v/>
      </c>
      <c r="CL259" s="236" t="str">
        <f t="shared" si="209"/>
        <v/>
      </c>
      <c r="CM259" s="36">
        <f>'1'!IN259</f>
        <v>0</v>
      </c>
      <c r="CN259" s="36" t="str">
        <f>'1'!IP259</f>
        <v/>
      </c>
      <c r="CO259" s="36" t="str">
        <f>'1'!IQ259</f>
        <v/>
      </c>
      <c r="CP259" s="233" t="str">
        <f t="shared" si="210"/>
        <v/>
      </c>
      <c r="CQ259" s="24">
        <f>'1'!JD259</f>
        <v>0</v>
      </c>
      <c r="CR259" s="24" t="str">
        <f>'1'!JF259</f>
        <v/>
      </c>
      <c r="CS259" s="24" t="str">
        <f>'1'!JG259</f>
        <v/>
      </c>
      <c r="CT259" s="236" t="str">
        <f t="shared" si="211"/>
        <v/>
      </c>
      <c r="CU259" s="36">
        <f>'1'!JT259</f>
        <v>0</v>
      </c>
      <c r="CV259" s="36" t="str">
        <f>'1'!JV259</f>
        <v/>
      </c>
      <c r="CW259" s="36" t="str">
        <f>'1'!JW259</f>
        <v/>
      </c>
      <c r="CX259" s="233" t="str">
        <f t="shared" si="212"/>
        <v>#REF!</v>
      </c>
      <c r="CY259" s="24">
        <f>'1'!KJ259</f>
        <v>0</v>
      </c>
      <c r="CZ259" s="24" t="str">
        <f>'1'!KL259</f>
        <v/>
      </c>
      <c r="DA259" s="24" t="str">
        <f>'1'!KM259</f>
        <v/>
      </c>
      <c r="DB259" s="236" t="str">
        <f t="shared" si="213"/>
        <v>#REF!</v>
      </c>
      <c r="DC259" s="36">
        <f>'1'!KZ259</f>
        <v>0</v>
      </c>
      <c r="DD259" s="36" t="str">
        <f>'1'!LB259</f>
        <v/>
      </c>
      <c r="DE259" s="36" t="str">
        <f>'1'!LC259</f>
        <v/>
      </c>
      <c r="DF259" s="233" t="str">
        <f t="shared" si="214"/>
        <v>#REF!</v>
      </c>
      <c r="DG259" s="24" t="str">
        <f t="shared" ref="DG259:DI259" si="1034">#REF!</f>
        <v>#REF!</v>
      </c>
      <c r="DH259" s="24" t="str">
        <f t="shared" si="1034"/>
        <v>#REF!</v>
      </c>
      <c r="DI259" s="24" t="str">
        <f t="shared" si="1034"/>
        <v>#REF!</v>
      </c>
      <c r="DJ259" s="236" t="str">
        <f t="shared" si="216"/>
        <v>#REF!</v>
      </c>
      <c r="DK259" s="36" t="str">
        <f t="shared" ref="DK259:DM259" si="1035">#REF!</f>
        <v>#REF!</v>
      </c>
      <c r="DL259" s="36" t="str">
        <f t="shared" si="1035"/>
        <v>#REF!</v>
      </c>
      <c r="DM259" s="36" t="str">
        <f t="shared" si="1035"/>
        <v>#REF!</v>
      </c>
      <c r="DN259" s="159" t="str">
        <f t="shared" si="218"/>
        <v>#REF!</v>
      </c>
      <c r="DO259" s="24" t="str">
        <f t="shared" ref="DO259:DQ259" si="1036">#REF!</f>
        <v>#REF!</v>
      </c>
      <c r="DP259" s="24" t="str">
        <f t="shared" si="1036"/>
        <v>#REF!</v>
      </c>
      <c r="DQ259" s="24" t="str">
        <f t="shared" si="1036"/>
        <v>#REF!</v>
      </c>
      <c r="DR259" s="209" t="str">
        <f t="shared" si="220"/>
        <v>#REF!</v>
      </c>
      <c r="DS259" s="210" t="str">
        <f t="shared" si="13"/>
        <v>#REF!</v>
      </c>
      <c r="DT259" s="210" t="str">
        <f t="shared" ref="DT259:DU259" si="1037">#REF!</f>
        <v>#REF!</v>
      </c>
      <c r="DU259" s="210" t="str">
        <f t="shared" si="1037"/>
        <v>#REF!</v>
      </c>
    </row>
    <row r="260" ht="15.75" customHeight="1">
      <c r="A260" s="228" t="str">
        <f>'1'!A260</f>
        <v/>
      </c>
      <c r="B260" s="229" t="str">
        <f>'1'!B260</f>
        <v/>
      </c>
      <c r="C260" s="232">
        <f>'1'!C260</f>
        <v>0</v>
      </c>
      <c r="D260" s="233">
        <f>'1'!G260</f>
        <v>1</v>
      </c>
      <c r="E260" s="27">
        <f>'1'!H260</f>
        <v>0</v>
      </c>
      <c r="F260" s="230" t="str">
        <f>'1'!J260</f>
        <v/>
      </c>
      <c r="G260" s="230" t="str">
        <f>'1'!K260</f>
        <v/>
      </c>
      <c r="H260" s="236">
        <f>'1'!W260</f>
        <v>1</v>
      </c>
      <c r="I260" s="39">
        <f>'1'!X260</f>
        <v>0</v>
      </c>
      <c r="J260" s="231" t="str">
        <f>'1'!Z260</f>
        <v/>
      </c>
      <c r="K260" s="231" t="str">
        <f>'1'!AA260</f>
        <v/>
      </c>
      <c r="L260" s="233">
        <f>'1'!AM260</f>
        <v>2</v>
      </c>
      <c r="M260" s="27">
        <f>'1'!AN260</f>
        <v>0</v>
      </c>
      <c r="N260" s="230" t="str">
        <f>'1'!AP260</f>
        <v/>
      </c>
      <c r="O260" s="230" t="str">
        <f>'1'!AQ260</f>
        <v/>
      </c>
      <c r="P260" s="236">
        <f>'1'!BC260</f>
        <v>4</v>
      </c>
      <c r="Q260" s="39">
        <f>'1'!BD260</f>
        <v>0</v>
      </c>
      <c r="R260" s="231" t="str">
        <f>'1'!BF260</f>
        <v/>
      </c>
      <c r="S260" s="231" t="str">
        <f>'1'!BG260</f>
        <v/>
      </c>
      <c r="T260" s="233">
        <f>'1'!BS260</f>
        <v>4</v>
      </c>
      <c r="U260" s="27">
        <f>'1'!BT260</f>
        <v>0</v>
      </c>
      <c r="V260" s="230" t="str">
        <f>'1'!BV260</f>
        <v/>
      </c>
      <c r="W260" s="230" t="str">
        <f>'1'!BW260</f>
        <v/>
      </c>
      <c r="X260" s="236">
        <f>'1'!CI260</f>
        <v>2</v>
      </c>
      <c r="Y260" s="39">
        <f>'1'!CJ260</f>
        <v>0</v>
      </c>
      <c r="Z260" s="231" t="str">
        <f>'1'!CL260</f>
        <v/>
      </c>
      <c r="AA260" s="231" t="str">
        <f>'1'!CM260</f>
        <v/>
      </c>
      <c r="AB260" s="233">
        <f>'1'!CY260</f>
        <v>2</v>
      </c>
      <c r="AC260" s="27">
        <f>'1'!CZ260</f>
        <v>0</v>
      </c>
      <c r="AD260" s="226" t="str">
        <f>'1'!DB260</f>
        <v/>
      </c>
      <c r="AE260" s="230" t="str">
        <f>'1'!DC260</f>
        <v/>
      </c>
      <c r="AF260" s="236">
        <f>'1'!DO260</f>
        <v>2</v>
      </c>
      <c r="AG260" s="39">
        <f>'1'!DP260</f>
        <v>0</v>
      </c>
      <c r="AH260" s="231" t="str">
        <f>'1'!DR260</f>
        <v/>
      </c>
      <c r="AI260" s="231" t="str">
        <f>'1'!DS260</f>
        <v/>
      </c>
      <c r="AJ260" s="233">
        <f>'1'!EE260</f>
        <v>5</v>
      </c>
      <c r="AK260" s="27">
        <f>'1'!EF260</f>
        <v>0</v>
      </c>
      <c r="AL260" s="230" t="str">
        <f>'1'!EH260</f>
        <v/>
      </c>
      <c r="AM260" s="230" t="str">
        <f>'1'!EI260</f>
        <v/>
      </c>
      <c r="AN260" s="236">
        <f>'1'!EU260</f>
        <v>19</v>
      </c>
      <c r="AO260" s="39">
        <f>'1'!EV260</f>
        <v>0</v>
      </c>
      <c r="AP260" s="231" t="str">
        <f>'1'!EX260</f>
        <v/>
      </c>
      <c r="AQ260" s="231" t="str">
        <f>'1'!EY260</f>
        <v/>
      </c>
      <c r="AR260" s="233">
        <f>'1'!FK260</f>
        <v>4</v>
      </c>
      <c r="AS260" s="27">
        <f>'1'!FL260</f>
        <v>0</v>
      </c>
      <c r="AT260" s="230" t="str">
        <f>'1'!FN260</f>
        <v/>
      </c>
      <c r="AU260" s="230" t="str">
        <f>'1'!FO260</f>
        <v/>
      </c>
      <c r="AV260" s="236">
        <f>'1'!GA260</f>
        <v>2</v>
      </c>
      <c r="AW260" s="39">
        <f>'1'!GB260</f>
        <v>0</v>
      </c>
      <c r="AX260" s="231" t="str">
        <f>'1'!GD260</f>
        <v/>
      </c>
      <c r="AY260" s="231" t="str">
        <f>'1'!GE260</f>
        <v/>
      </c>
      <c r="AZ260" s="233">
        <f>'1'!GQ260</f>
        <v>3</v>
      </c>
      <c r="BA260" s="27">
        <f>'1'!GR260</f>
        <v>0</v>
      </c>
      <c r="BB260" s="230" t="str">
        <f>'1'!GT260</f>
        <v/>
      </c>
      <c r="BC260" s="230" t="str">
        <f>'1'!GU260</f>
        <v/>
      </c>
      <c r="BD260" s="236">
        <f>'1'!HG260</f>
        <v>5</v>
      </c>
      <c r="BE260" s="39">
        <f>'1'!HH260</f>
        <v>0</v>
      </c>
      <c r="BF260" s="231" t="str">
        <f>'1'!HJ260</f>
        <v/>
      </c>
      <c r="BG260" s="231" t="str">
        <f>'1'!HK260</f>
        <v/>
      </c>
      <c r="BH260" s="233" t="str">
        <f>'1'!HW260</f>
        <v/>
      </c>
      <c r="BI260" s="27">
        <f>'1'!HX260</f>
        <v>0</v>
      </c>
      <c r="BJ260" s="230" t="str">
        <f>'1'!HZ260</f>
        <v/>
      </c>
      <c r="BK260" s="230" t="str">
        <f>'1'!IA260</f>
        <v/>
      </c>
      <c r="BL260" s="236" t="str">
        <f>'1'!IM260</f>
        <v/>
      </c>
      <c r="BM260" s="39">
        <f>'1'!IN260</f>
        <v>0</v>
      </c>
      <c r="BN260" s="231" t="str">
        <f>'1'!IP260</f>
        <v/>
      </c>
      <c r="BO260" s="231" t="str">
        <f>'1'!IQ260</f>
        <v/>
      </c>
      <c r="BP260" s="233" t="str">
        <f>'1'!JC260</f>
        <v/>
      </c>
      <c r="BQ260" s="27">
        <f>'1'!JD260</f>
        <v>0</v>
      </c>
      <c r="BR260" s="230" t="str">
        <f>'1'!JF260</f>
        <v/>
      </c>
      <c r="BS260" s="230" t="str">
        <f>'1'!JG260</f>
        <v/>
      </c>
      <c r="BT260" s="236" t="str">
        <f>'1'!JS260</f>
        <v/>
      </c>
      <c r="BU260" s="39">
        <f>'1'!JT260</f>
        <v>0</v>
      </c>
      <c r="BV260" s="231" t="str">
        <f>'1'!JV260</f>
        <v/>
      </c>
      <c r="BW260" s="231" t="str">
        <f>'1'!JW260</f>
        <v/>
      </c>
      <c r="BX260" s="233" t="str">
        <f>'1'!KI260</f>
        <v/>
      </c>
      <c r="BY260" s="27">
        <f>'1'!KJ260</f>
        <v>0</v>
      </c>
      <c r="BZ260" s="230" t="str">
        <f>'1'!KL260</f>
        <v/>
      </c>
      <c r="CA260" s="230" t="str">
        <f>'1'!KM260</f>
        <v/>
      </c>
      <c r="CB260" s="236" t="str">
        <f>'1'!KY260</f>
        <v/>
      </c>
      <c r="CC260" s="39">
        <f>'1'!KZ260</f>
        <v>0</v>
      </c>
      <c r="CD260" s="231" t="str">
        <f>'1'!LB260</f>
        <v/>
      </c>
      <c r="CE260" s="231" t="str">
        <f>'1'!LC260</f>
        <v/>
      </c>
      <c r="CF260" s="231"/>
      <c r="CG260" s="231"/>
      <c r="CH260" s="233" t="str">
        <f t="shared" si="208"/>
        <v/>
      </c>
      <c r="CI260" s="24">
        <f>'1'!HX260</f>
        <v>0</v>
      </c>
      <c r="CJ260" s="24" t="str">
        <f>'1'!HZ260</f>
        <v/>
      </c>
      <c r="CK260" s="24" t="str">
        <f>'1'!IA260</f>
        <v/>
      </c>
      <c r="CL260" s="236" t="str">
        <f t="shared" si="209"/>
        <v/>
      </c>
      <c r="CM260" s="36">
        <f>'1'!IN260</f>
        <v>0</v>
      </c>
      <c r="CN260" s="36" t="str">
        <f>'1'!IP260</f>
        <v/>
      </c>
      <c r="CO260" s="36" t="str">
        <f>'1'!IQ260</f>
        <v/>
      </c>
      <c r="CP260" s="233" t="str">
        <f t="shared" si="210"/>
        <v/>
      </c>
      <c r="CQ260" s="24">
        <f>'1'!JD260</f>
        <v>0</v>
      </c>
      <c r="CR260" s="24" t="str">
        <f>'1'!JF260</f>
        <v/>
      </c>
      <c r="CS260" s="24" t="str">
        <f>'1'!JG260</f>
        <v/>
      </c>
      <c r="CT260" s="236" t="str">
        <f t="shared" si="211"/>
        <v/>
      </c>
      <c r="CU260" s="36">
        <f>'1'!JT260</f>
        <v>0</v>
      </c>
      <c r="CV260" s="36" t="str">
        <f>'1'!JV260</f>
        <v/>
      </c>
      <c r="CW260" s="36" t="str">
        <f>'1'!JW260</f>
        <v/>
      </c>
      <c r="CX260" s="233" t="str">
        <f t="shared" si="212"/>
        <v>#REF!</v>
      </c>
      <c r="CY260" s="24">
        <f>'1'!KJ260</f>
        <v>0</v>
      </c>
      <c r="CZ260" s="24" t="str">
        <f>'1'!KL260</f>
        <v/>
      </c>
      <c r="DA260" s="24" t="str">
        <f>'1'!KM260</f>
        <v/>
      </c>
      <c r="DB260" s="236" t="str">
        <f t="shared" si="213"/>
        <v>#REF!</v>
      </c>
      <c r="DC260" s="36">
        <f>'1'!KZ260</f>
        <v>0</v>
      </c>
      <c r="DD260" s="36" t="str">
        <f>'1'!LB260</f>
        <v/>
      </c>
      <c r="DE260" s="36" t="str">
        <f>'1'!LC260</f>
        <v/>
      </c>
      <c r="DF260" s="233" t="str">
        <f t="shared" si="214"/>
        <v>#REF!</v>
      </c>
      <c r="DG260" s="24" t="str">
        <f t="shared" ref="DG260:DI260" si="1038">#REF!</f>
        <v>#REF!</v>
      </c>
      <c r="DH260" s="24" t="str">
        <f t="shared" si="1038"/>
        <v>#REF!</v>
      </c>
      <c r="DI260" s="24" t="str">
        <f t="shared" si="1038"/>
        <v>#REF!</v>
      </c>
      <c r="DJ260" s="236" t="str">
        <f t="shared" si="216"/>
        <v>#REF!</v>
      </c>
      <c r="DK260" s="36" t="str">
        <f t="shared" ref="DK260:DM260" si="1039">#REF!</f>
        <v>#REF!</v>
      </c>
      <c r="DL260" s="36" t="str">
        <f t="shared" si="1039"/>
        <v>#REF!</v>
      </c>
      <c r="DM260" s="36" t="str">
        <f t="shared" si="1039"/>
        <v>#REF!</v>
      </c>
      <c r="DN260" s="159" t="str">
        <f t="shared" si="218"/>
        <v>#REF!</v>
      </c>
      <c r="DO260" s="24" t="str">
        <f t="shared" ref="DO260:DQ260" si="1040">#REF!</f>
        <v>#REF!</v>
      </c>
      <c r="DP260" s="24" t="str">
        <f t="shared" si="1040"/>
        <v>#REF!</v>
      </c>
      <c r="DQ260" s="24" t="str">
        <f t="shared" si="1040"/>
        <v>#REF!</v>
      </c>
      <c r="DR260" s="209" t="str">
        <f t="shared" si="220"/>
        <v>#REF!</v>
      </c>
      <c r="DS260" s="210" t="str">
        <f t="shared" si="13"/>
        <v>#REF!</v>
      </c>
      <c r="DT260" s="210" t="str">
        <f t="shared" ref="DT260:DU260" si="1041">#REF!</f>
        <v>#REF!</v>
      </c>
      <c r="DU260" s="210" t="str">
        <f t="shared" si="1041"/>
        <v>#REF!</v>
      </c>
    </row>
    <row r="261" ht="15.75" customHeight="1">
      <c r="A261" s="250" t="str">
        <f>'1'!A261</f>
        <v/>
      </c>
      <c r="B261" s="251" t="str">
        <f>'1'!B261</f>
        <v/>
      </c>
      <c r="C261" s="252">
        <f>'1'!C261</f>
        <v>0</v>
      </c>
      <c r="D261" s="253">
        <f>'1'!G261</f>
        <v>1</v>
      </c>
      <c r="E261" s="254">
        <f>'1'!H261</f>
        <v>0</v>
      </c>
      <c r="F261" s="255" t="str">
        <f>'1'!J261</f>
        <v/>
      </c>
      <c r="G261" s="256">
        <f>'1'!K261</f>
        <v>0</v>
      </c>
      <c r="H261" s="253">
        <f>'1'!W261</f>
        <v>1</v>
      </c>
      <c r="I261" s="254">
        <f>'1'!X261</f>
        <v>0</v>
      </c>
      <c r="J261" s="255" t="str">
        <f>'1'!Z261</f>
        <v/>
      </c>
      <c r="K261" s="256">
        <f>'1'!AA261</f>
        <v>0</v>
      </c>
      <c r="L261" s="253">
        <f>'1'!AM261</f>
        <v>2</v>
      </c>
      <c r="M261" s="254">
        <f>'1'!AN261</f>
        <v>0</v>
      </c>
      <c r="N261" s="255" t="str">
        <f>'1'!AP261</f>
        <v/>
      </c>
      <c r="O261" s="256">
        <f>'1'!AQ261</f>
        <v>0</v>
      </c>
      <c r="P261" s="253">
        <f>'1'!BC261</f>
        <v>4</v>
      </c>
      <c r="Q261" s="254">
        <f>'1'!BD261</f>
        <v>0</v>
      </c>
      <c r="R261" s="255" t="str">
        <f>'1'!BF261</f>
        <v/>
      </c>
      <c r="S261" s="256">
        <f>'1'!BG261</f>
        <v>0</v>
      </c>
      <c r="T261" s="253">
        <f>'1'!BS261</f>
        <v>4</v>
      </c>
      <c r="U261" s="254">
        <f>'1'!BT261</f>
        <v>0</v>
      </c>
      <c r="V261" s="255" t="str">
        <f>'1'!BV261</f>
        <v/>
      </c>
      <c r="W261" s="256">
        <f>'1'!BW261</f>
        <v>0</v>
      </c>
      <c r="X261" s="253">
        <f>'1'!CI261</f>
        <v>2</v>
      </c>
      <c r="Y261" s="254">
        <f>'1'!CJ261</f>
        <v>0</v>
      </c>
      <c r="Z261" s="255" t="str">
        <f>'1'!CL261</f>
        <v/>
      </c>
      <c r="AA261" s="256">
        <f>'1'!CM261</f>
        <v>0</v>
      </c>
      <c r="AB261" s="253">
        <f>'1'!CY261</f>
        <v>2</v>
      </c>
      <c r="AC261" s="254">
        <f>'1'!CZ261</f>
        <v>0</v>
      </c>
      <c r="AD261" s="257" t="str">
        <f>'1'!DB261</f>
        <v/>
      </c>
      <c r="AE261" s="256">
        <f>'1'!DC261</f>
        <v>0</v>
      </c>
      <c r="AF261" s="253">
        <f>'1'!DO261</f>
        <v>2</v>
      </c>
      <c r="AG261" s="254">
        <f>'1'!DP261</f>
        <v>0</v>
      </c>
      <c r="AH261" s="255" t="str">
        <f>'1'!DR261</f>
        <v/>
      </c>
      <c r="AI261" s="256">
        <f>'1'!DS261</f>
        <v>0</v>
      </c>
      <c r="AJ261" s="253">
        <f>'1'!EE261</f>
        <v>5</v>
      </c>
      <c r="AK261" s="254">
        <f>'1'!EF261</f>
        <v>0</v>
      </c>
      <c r="AL261" s="255" t="str">
        <f>'1'!EH261</f>
        <v/>
      </c>
      <c r="AM261" s="256">
        <f>'1'!EI261</f>
        <v>0</v>
      </c>
      <c r="AN261" s="253">
        <f>'1'!EU261</f>
        <v>19</v>
      </c>
      <c r="AO261" s="254">
        <f>'1'!EV261</f>
        <v>0</v>
      </c>
      <c r="AP261" s="255" t="str">
        <f>'1'!EX261</f>
        <v/>
      </c>
      <c r="AQ261" s="256">
        <f>'1'!EY261</f>
        <v>0</v>
      </c>
      <c r="AR261" s="253">
        <f>'1'!FK261</f>
        <v>4</v>
      </c>
      <c r="AS261" s="254">
        <f>'1'!FL261</f>
        <v>0</v>
      </c>
      <c r="AT261" s="255" t="str">
        <f>'1'!FN261</f>
        <v/>
      </c>
      <c r="AU261" s="256">
        <f>'1'!FO261</f>
        <v>0</v>
      </c>
      <c r="AV261" s="253">
        <f>'1'!GA261</f>
        <v>2</v>
      </c>
      <c r="AW261" s="254">
        <f>'1'!GB261</f>
        <v>0</v>
      </c>
      <c r="AX261" s="255" t="str">
        <f>'1'!GD261</f>
        <v/>
      </c>
      <c r="AY261" s="256">
        <f>'1'!GE261</f>
        <v>0</v>
      </c>
      <c r="AZ261" s="253">
        <f>'1'!GQ261</f>
        <v>3</v>
      </c>
      <c r="BA261" s="254">
        <f>'1'!GR261</f>
        <v>0</v>
      </c>
      <c r="BB261" s="255" t="str">
        <f>'1'!GT261</f>
        <v/>
      </c>
      <c r="BC261" s="256">
        <f>'1'!GU261</f>
        <v>0</v>
      </c>
      <c r="BD261" s="253">
        <f>'1'!HG261</f>
        <v>5</v>
      </c>
      <c r="BE261" s="254">
        <f>'1'!HH261</f>
        <v>0</v>
      </c>
      <c r="BF261" s="255" t="str">
        <f>'1'!HJ261</f>
        <v/>
      </c>
      <c r="BG261" s="256">
        <f>'1'!HK261</f>
        <v>0</v>
      </c>
      <c r="BH261" s="253" t="str">
        <f>'1'!HW261</f>
        <v/>
      </c>
      <c r="BI261" s="254">
        <f>'1'!HX261</f>
        <v>0</v>
      </c>
      <c r="BJ261" s="255" t="str">
        <f>'1'!HZ261</f>
        <v/>
      </c>
      <c r="BK261" s="256">
        <f>'1'!IA261</f>
        <v>0</v>
      </c>
      <c r="BL261" s="253" t="str">
        <f>'1'!IM261</f>
        <v/>
      </c>
      <c r="BM261" s="254">
        <f>'1'!IN261</f>
        <v>0</v>
      </c>
      <c r="BN261" s="255" t="str">
        <f>'1'!IP261</f>
        <v/>
      </c>
      <c r="BO261" s="256">
        <f>'1'!IQ261</f>
        <v>0</v>
      </c>
      <c r="BP261" s="253" t="str">
        <f>'1'!JC261</f>
        <v/>
      </c>
      <c r="BQ261" s="254">
        <f>'1'!JD261</f>
        <v>0</v>
      </c>
      <c r="BR261" s="255" t="str">
        <f>'1'!JF261</f>
        <v/>
      </c>
      <c r="BS261" s="256">
        <f>'1'!JG261</f>
        <v>0</v>
      </c>
      <c r="BT261" s="253" t="str">
        <f>'1'!JS261</f>
        <v/>
      </c>
      <c r="BU261" s="254">
        <f>'1'!JT261</f>
        <v>0</v>
      </c>
      <c r="BV261" s="255" t="str">
        <f>'1'!JV261</f>
        <v/>
      </c>
      <c r="BW261" s="256">
        <f>'1'!JW261</f>
        <v>0</v>
      </c>
      <c r="BX261" s="253" t="str">
        <f>'1'!KI261</f>
        <v/>
      </c>
      <c r="BY261" s="254">
        <f>'1'!KJ261</f>
        <v>0</v>
      </c>
      <c r="BZ261" s="255" t="str">
        <f>'1'!KL261</f>
        <v/>
      </c>
      <c r="CA261" s="256">
        <f>'1'!KM261</f>
        <v>0</v>
      </c>
      <c r="CB261" s="253" t="str">
        <f>'1'!KY261</f>
        <v/>
      </c>
      <c r="CC261" s="254">
        <f>'1'!KZ261</f>
        <v>0</v>
      </c>
      <c r="CD261" s="255" t="str">
        <f>'1'!LB261</f>
        <v/>
      </c>
      <c r="CE261" s="256">
        <f>'1'!LC261</f>
        <v>0</v>
      </c>
      <c r="CF261" s="256"/>
      <c r="CG261" s="256"/>
      <c r="CH261" s="253" t="str">
        <f t="shared" si="208"/>
        <v/>
      </c>
      <c r="CI261" s="259">
        <f>'1'!HX261</f>
        <v>0</v>
      </c>
      <c r="CJ261" s="259" t="str">
        <f>'1'!HZ261</f>
        <v/>
      </c>
      <c r="CK261" s="261">
        <f>'1'!IA261</f>
        <v>0</v>
      </c>
      <c r="CL261" s="253" t="str">
        <f t="shared" si="209"/>
        <v/>
      </c>
      <c r="CM261" s="259">
        <f>'1'!IN261</f>
        <v>0</v>
      </c>
      <c r="CN261" s="259" t="str">
        <f>'1'!IP261</f>
        <v/>
      </c>
      <c r="CO261" s="261">
        <f>'1'!IQ261</f>
        <v>0</v>
      </c>
      <c r="CP261" s="253" t="str">
        <f t="shared" si="210"/>
        <v/>
      </c>
      <c r="CQ261" s="259">
        <f>'1'!JD261</f>
        <v>0</v>
      </c>
      <c r="CR261" s="259" t="str">
        <f>'1'!JF261</f>
        <v/>
      </c>
      <c r="CS261" s="261">
        <f>'1'!JG261</f>
        <v>0</v>
      </c>
      <c r="CT261" s="253" t="str">
        <f t="shared" si="211"/>
        <v/>
      </c>
      <c r="CU261" s="259">
        <f>'1'!JT261</f>
        <v>0</v>
      </c>
      <c r="CV261" s="259" t="str">
        <f>'1'!JV261</f>
        <v/>
      </c>
      <c r="CW261" s="261">
        <f>'1'!JW261</f>
        <v>0</v>
      </c>
      <c r="CX261" s="253" t="str">
        <f t="shared" si="212"/>
        <v>#REF!</v>
      </c>
      <c r="CY261" s="259">
        <f>'1'!KJ261</f>
        <v>0</v>
      </c>
      <c r="CZ261" s="259" t="str">
        <f>'1'!KL261</f>
        <v/>
      </c>
      <c r="DA261" s="261">
        <f>'1'!KM261</f>
        <v>0</v>
      </c>
      <c r="DB261" s="253" t="str">
        <f t="shared" si="213"/>
        <v>#REF!</v>
      </c>
      <c r="DC261" s="259">
        <f>'1'!KZ261</f>
        <v>0</v>
      </c>
      <c r="DD261" s="259" t="str">
        <f>'1'!LB261</f>
        <v/>
      </c>
      <c r="DE261" s="261">
        <f>'1'!LC261</f>
        <v>0</v>
      </c>
      <c r="DF261" s="253" t="str">
        <f t="shared" si="214"/>
        <v>#REF!</v>
      </c>
      <c r="DG261" s="259" t="str">
        <f t="shared" ref="DG261:DI261" si="1042">#REF!</f>
        <v>#REF!</v>
      </c>
      <c r="DH261" s="259" t="str">
        <f t="shared" si="1042"/>
        <v>#REF!</v>
      </c>
      <c r="DI261" s="259" t="str">
        <f t="shared" si="1042"/>
        <v>#REF!</v>
      </c>
      <c r="DJ261" s="253" t="str">
        <f t="shared" si="216"/>
        <v>#REF!</v>
      </c>
      <c r="DK261" s="259" t="str">
        <f t="shared" ref="DK261:DM261" si="1043">#REF!</f>
        <v>#REF!</v>
      </c>
      <c r="DL261" s="259" t="str">
        <f t="shared" si="1043"/>
        <v>#REF!</v>
      </c>
      <c r="DM261" s="259" t="str">
        <f t="shared" si="1043"/>
        <v>#REF!</v>
      </c>
      <c r="DN261" s="139" t="str">
        <f t="shared" si="218"/>
        <v>#REF!</v>
      </c>
      <c r="DO261" s="259" t="str">
        <f t="shared" ref="DO261:DQ261" si="1044">#REF!</f>
        <v>#REF!</v>
      </c>
      <c r="DP261" s="259" t="str">
        <f t="shared" si="1044"/>
        <v>#REF!</v>
      </c>
      <c r="DQ261" s="259" t="str">
        <f t="shared" si="1044"/>
        <v>#REF!</v>
      </c>
      <c r="DR261" s="139" t="str">
        <f t="shared" si="220"/>
        <v>#REF!</v>
      </c>
      <c r="DS261" s="259" t="str">
        <f t="shared" si="13"/>
        <v>#REF!</v>
      </c>
      <c r="DT261" s="259" t="str">
        <f t="shared" ref="DT261:DU261" si="1045">#REF!</f>
        <v>#REF!</v>
      </c>
      <c r="DU261" s="259" t="str">
        <f t="shared" si="1045"/>
        <v>#REF!</v>
      </c>
    </row>
    <row r="262" ht="15.75" customHeight="1">
      <c r="A262" s="228">
        <f>'1'!A262</f>
        <v>46357</v>
      </c>
      <c r="B262" s="229" t="str">
        <f>'1'!B262</f>
        <v>火</v>
      </c>
      <c r="C262" s="232">
        <f>'1'!C262</f>
        <v>0</v>
      </c>
      <c r="D262" s="233">
        <f>'1'!G262</f>
        <v>1</v>
      </c>
      <c r="E262" s="27">
        <f>'1'!H262</f>
        <v>0</v>
      </c>
      <c r="F262" s="230" t="str">
        <f>'1'!J262</f>
        <v/>
      </c>
      <c r="G262" s="230" t="str">
        <f>'1'!K262</f>
        <v/>
      </c>
      <c r="H262" s="236">
        <f>'1'!W262</f>
        <v>1</v>
      </c>
      <c r="I262" s="39">
        <f>'1'!X262</f>
        <v>0</v>
      </c>
      <c r="J262" s="231" t="str">
        <f>'1'!Z262</f>
        <v/>
      </c>
      <c r="K262" s="231" t="str">
        <f>'1'!AA262</f>
        <v/>
      </c>
      <c r="L262" s="233">
        <f>'1'!AM262</f>
        <v>2</v>
      </c>
      <c r="M262" s="27">
        <f>'1'!AN262</f>
        <v>0</v>
      </c>
      <c r="N262" s="230" t="str">
        <f>'1'!AP262</f>
        <v/>
      </c>
      <c r="O262" s="230" t="str">
        <f>'1'!AQ262</f>
        <v/>
      </c>
      <c r="P262" s="236">
        <f>'1'!BC262</f>
        <v>4</v>
      </c>
      <c r="Q262" s="39">
        <f>'1'!BD262</f>
        <v>0</v>
      </c>
      <c r="R262" s="231" t="str">
        <f>'1'!BF262</f>
        <v/>
      </c>
      <c r="S262" s="231" t="str">
        <f>'1'!BG262</f>
        <v/>
      </c>
      <c r="T262" s="233">
        <f>'1'!BS262</f>
        <v>4</v>
      </c>
      <c r="U262" s="27">
        <f>'1'!BT262</f>
        <v>0</v>
      </c>
      <c r="V262" s="230" t="str">
        <f>'1'!BV262</f>
        <v/>
      </c>
      <c r="W262" s="230" t="str">
        <f>'1'!BW262</f>
        <v/>
      </c>
      <c r="X262" s="236">
        <f>'1'!CI262</f>
        <v>2</v>
      </c>
      <c r="Y262" s="39">
        <f>'1'!CJ262</f>
        <v>0</v>
      </c>
      <c r="Z262" s="231" t="str">
        <f>'1'!CL262</f>
        <v/>
      </c>
      <c r="AA262" s="231" t="str">
        <f>'1'!CM262</f>
        <v/>
      </c>
      <c r="AB262" s="233">
        <f>'1'!CY262</f>
        <v>2</v>
      </c>
      <c r="AC262" s="27">
        <f>'1'!CZ262</f>
        <v>0</v>
      </c>
      <c r="AD262" s="226" t="str">
        <f>'1'!DB262</f>
        <v/>
      </c>
      <c r="AE262" s="230" t="str">
        <f>'1'!DC262</f>
        <v/>
      </c>
      <c r="AF262" s="236">
        <f>'1'!DO262</f>
        <v>2</v>
      </c>
      <c r="AG262" s="39">
        <f>'1'!DP262</f>
        <v>0</v>
      </c>
      <c r="AH262" s="231" t="str">
        <f>'1'!DR262</f>
        <v/>
      </c>
      <c r="AI262" s="231" t="str">
        <f>'1'!DS262</f>
        <v/>
      </c>
      <c r="AJ262" s="233">
        <f>'1'!EE262</f>
        <v>5</v>
      </c>
      <c r="AK262" s="27">
        <f>'1'!EF262</f>
        <v>0</v>
      </c>
      <c r="AL262" s="230" t="str">
        <f>'1'!EH262</f>
        <v/>
      </c>
      <c r="AM262" s="230" t="str">
        <f>'1'!EI262</f>
        <v/>
      </c>
      <c r="AN262" s="236">
        <f>'1'!EU262</f>
        <v>19</v>
      </c>
      <c r="AO262" s="39">
        <f>'1'!EV262</f>
        <v>0</v>
      </c>
      <c r="AP262" s="231" t="str">
        <f>'1'!EX262</f>
        <v/>
      </c>
      <c r="AQ262" s="231" t="str">
        <f>'1'!EY262</f>
        <v/>
      </c>
      <c r="AR262" s="233">
        <f>'1'!FK262</f>
        <v>4</v>
      </c>
      <c r="AS262" s="27">
        <f>'1'!FL262</f>
        <v>0</v>
      </c>
      <c r="AT262" s="230" t="str">
        <f>'1'!FN262</f>
        <v/>
      </c>
      <c r="AU262" s="230" t="str">
        <f>'1'!FO262</f>
        <v/>
      </c>
      <c r="AV262" s="236">
        <f>'1'!GA262</f>
        <v>2</v>
      </c>
      <c r="AW262" s="39">
        <f>'1'!GB262</f>
        <v>0</v>
      </c>
      <c r="AX262" s="231" t="str">
        <f>'1'!GD262</f>
        <v/>
      </c>
      <c r="AY262" s="231" t="str">
        <f>'1'!GE262</f>
        <v/>
      </c>
      <c r="AZ262" s="233">
        <f>'1'!GQ262</f>
        <v>3</v>
      </c>
      <c r="BA262" s="27">
        <f>'1'!GR262</f>
        <v>0</v>
      </c>
      <c r="BB262" s="230" t="str">
        <f>'1'!GT262</f>
        <v/>
      </c>
      <c r="BC262" s="230" t="str">
        <f>'1'!GU262</f>
        <v/>
      </c>
      <c r="BD262" s="236">
        <f>'1'!HG262</f>
        <v>5</v>
      </c>
      <c r="BE262" s="39">
        <f>'1'!HH262</f>
        <v>0</v>
      </c>
      <c r="BF262" s="231" t="str">
        <f>'1'!HJ262</f>
        <v/>
      </c>
      <c r="BG262" s="231" t="str">
        <f>'1'!HK262</f>
        <v/>
      </c>
      <c r="BH262" s="233" t="str">
        <f>'1'!HW262</f>
        <v/>
      </c>
      <c r="BI262" s="27">
        <f>'1'!HX262</f>
        <v>0</v>
      </c>
      <c r="BJ262" s="230" t="str">
        <f>'1'!HZ262</f>
        <v/>
      </c>
      <c r="BK262" s="230" t="str">
        <f>'1'!IA262</f>
        <v/>
      </c>
      <c r="BL262" s="236" t="str">
        <f>'1'!IM262</f>
        <v/>
      </c>
      <c r="BM262" s="39">
        <f>'1'!IN262</f>
        <v>0</v>
      </c>
      <c r="BN262" s="231" t="str">
        <f>'1'!IP262</f>
        <v/>
      </c>
      <c r="BO262" s="231" t="str">
        <f>'1'!IQ262</f>
        <v/>
      </c>
      <c r="BP262" s="233" t="str">
        <f>'1'!JC262</f>
        <v/>
      </c>
      <c r="BQ262" s="27">
        <f>'1'!JD262</f>
        <v>0</v>
      </c>
      <c r="BR262" s="230" t="str">
        <f>'1'!JF262</f>
        <v/>
      </c>
      <c r="BS262" s="230" t="str">
        <f>'1'!JG262</f>
        <v/>
      </c>
      <c r="BT262" s="236" t="str">
        <f>'1'!JS262</f>
        <v/>
      </c>
      <c r="BU262" s="39">
        <f>'1'!JT262</f>
        <v>0</v>
      </c>
      <c r="BV262" s="231" t="str">
        <f>'1'!JV262</f>
        <v/>
      </c>
      <c r="BW262" s="231" t="str">
        <f>'1'!JW262</f>
        <v/>
      </c>
      <c r="BX262" s="233" t="str">
        <f>'1'!KI262</f>
        <v/>
      </c>
      <c r="BY262" s="27">
        <f>'1'!KJ262</f>
        <v>0</v>
      </c>
      <c r="BZ262" s="230" t="str">
        <f>'1'!KL262</f>
        <v/>
      </c>
      <c r="CA262" s="230" t="str">
        <f>'1'!KM262</f>
        <v/>
      </c>
      <c r="CB262" s="236" t="str">
        <f>'1'!KY262</f>
        <v/>
      </c>
      <c r="CC262" s="39">
        <f>'1'!KZ262</f>
        <v>0</v>
      </c>
      <c r="CD262" s="231" t="str">
        <f>'1'!LB262</f>
        <v/>
      </c>
      <c r="CE262" s="231" t="str">
        <f>'1'!LC262</f>
        <v/>
      </c>
      <c r="CF262" s="231"/>
      <c r="CG262" s="231"/>
      <c r="CH262" s="233" t="str">
        <f t="shared" si="208"/>
        <v/>
      </c>
      <c r="CI262" s="24">
        <f>'1'!HX262</f>
        <v>0</v>
      </c>
      <c r="CJ262" s="24" t="str">
        <f>'1'!HZ262</f>
        <v/>
      </c>
      <c r="CK262" s="24" t="str">
        <f>'1'!IA262</f>
        <v/>
      </c>
      <c r="CL262" s="236" t="str">
        <f t="shared" si="209"/>
        <v/>
      </c>
      <c r="CM262" s="36">
        <f>'1'!IN262</f>
        <v>0</v>
      </c>
      <c r="CN262" s="36" t="str">
        <f>'1'!IP262</f>
        <v/>
      </c>
      <c r="CO262" s="36" t="str">
        <f>'1'!IQ262</f>
        <v/>
      </c>
      <c r="CP262" s="233" t="str">
        <f t="shared" si="210"/>
        <v/>
      </c>
      <c r="CQ262" s="24">
        <f>'1'!JD262</f>
        <v>0</v>
      </c>
      <c r="CR262" s="24" t="str">
        <f>'1'!JF262</f>
        <v/>
      </c>
      <c r="CS262" s="24" t="str">
        <f>'1'!JG262</f>
        <v/>
      </c>
      <c r="CT262" s="236" t="str">
        <f t="shared" si="211"/>
        <v/>
      </c>
      <c r="CU262" s="36">
        <f>'1'!JT262</f>
        <v>0</v>
      </c>
      <c r="CV262" s="36" t="str">
        <f>'1'!JV262</f>
        <v/>
      </c>
      <c r="CW262" s="36" t="str">
        <f>'1'!JW262</f>
        <v/>
      </c>
      <c r="CX262" s="233" t="str">
        <f t="shared" si="212"/>
        <v>#REF!</v>
      </c>
      <c r="CY262" s="24">
        <f>'1'!KJ262</f>
        <v>0</v>
      </c>
      <c r="CZ262" s="24" t="str">
        <f>'1'!KL262</f>
        <v/>
      </c>
      <c r="DA262" s="24" t="str">
        <f>'1'!KM262</f>
        <v/>
      </c>
      <c r="DB262" s="236" t="str">
        <f t="shared" si="213"/>
        <v>#REF!</v>
      </c>
      <c r="DC262" s="36">
        <f>'1'!KZ262</f>
        <v>0</v>
      </c>
      <c r="DD262" s="36" t="str">
        <f>'1'!LB262</f>
        <v/>
      </c>
      <c r="DE262" s="36" t="str">
        <f>'1'!LC262</f>
        <v/>
      </c>
      <c r="DF262" s="233" t="str">
        <f t="shared" si="214"/>
        <v>#REF!</v>
      </c>
      <c r="DG262" s="24" t="str">
        <f t="shared" ref="DG262:DI262" si="1046">#REF!</f>
        <v>#REF!</v>
      </c>
      <c r="DH262" s="24" t="str">
        <f t="shared" si="1046"/>
        <v>#REF!</v>
      </c>
      <c r="DI262" s="24" t="str">
        <f t="shared" si="1046"/>
        <v>#REF!</v>
      </c>
      <c r="DJ262" s="236" t="str">
        <f t="shared" si="216"/>
        <v>#REF!</v>
      </c>
      <c r="DK262" s="36" t="str">
        <f t="shared" ref="DK262:DM262" si="1047">#REF!</f>
        <v>#REF!</v>
      </c>
      <c r="DL262" s="36" t="str">
        <f t="shared" si="1047"/>
        <v>#REF!</v>
      </c>
      <c r="DM262" s="36" t="str">
        <f t="shared" si="1047"/>
        <v>#REF!</v>
      </c>
      <c r="DN262" s="159" t="str">
        <f t="shared" si="218"/>
        <v>#REF!</v>
      </c>
      <c r="DO262" s="24" t="str">
        <f t="shared" ref="DO262:DQ262" si="1048">#REF!</f>
        <v>#REF!</v>
      </c>
      <c r="DP262" s="24" t="str">
        <f t="shared" si="1048"/>
        <v>#REF!</v>
      </c>
      <c r="DQ262" s="24" t="str">
        <f t="shared" si="1048"/>
        <v>#REF!</v>
      </c>
      <c r="DR262" s="209" t="str">
        <f t="shared" si="220"/>
        <v>#REF!</v>
      </c>
      <c r="DS262" s="210" t="str">
        <f t="shared" si="13"/>
        <v>#REF!</v>
      </c>
      <c r="DT262" s="210" t="str">
        <f t="shared" ref="DT262:DU262" si="1049">#REF!</f>
        <v>#REF!</v>
      </c>
      <c r="DU262" s="210" t="str">
        <f t="shared" si="1049"/>
        <v>#REF!</v>
      </c>
    </row>
    <row r="263" ht="15.75" customHeight="1">
      <c r="A263" s="228">
        <f>'1'!A263</f>
        <v>46358</v>
      </c>
      <c r="B263" s="229" t="str">
        <f>'1'!B263</f>
        <v>水</v>
      </c>
      <c r="C263" s="232">
        <f>'1'!C263</f>
        <v>0</v>
      </c>
      <c r="D263" s="233">
        <f>'1'!G263</f>
        <v>1</v>
      </c>
      <c r="E263" s="27">
        <f>'1'!H263</f>
        <v>0</v>
      </c>
      <c r="F263" s="230" t="str">
        <f>'1'!J263</f>
        <v/>
      </c>
      <c r="G263" s="230" t="str">
        <f>'1'!K263</f>
        <v/>
      </c>
      <c r="H263" s="236">
        <f>'1'!W263</f>
        <v>1</v>
      </c>
      <c r="I263" s="39">
        <f>'1'!X263</f>
        <v>0</v>
      </c>
      <c r="J263" s="231" t="str">
        <f>'1'!Z263</f>
        <v/>
      </c>
      <c r="K263" s="231" t="str">
        <f>'1'!AA263</f>
        <v/>
      </c>
      <c r="L263" s="233">
        <f>'1'!AM263</f>
        <v>2</v>
      </c>
      <c r="M263" s="27">
        <f>'1'!AN263</f>
        <v>0</v>
      </c>
      <c r="N263" s="230" t="str">
        <f>'1'!AP263</f>
        <v/>
      </c>
      <c r="O263" s="230" t="str">
        <f>'1'!AQ263</f>
        <v/>
      </c>
      <c r="P263" s="236">
        <f>'1'!BC263</f>
        <v>4</v>
      </c>
      <c r="Q263" s="39">
        <f>'1'!BD263</f>
        <v>0</v>
      </c>
      <c r="R263" s="231" t="str">
        <f>'1'!BF263</f>
        <v/>
      </c>
      <c r="S263" s="231" t="str">
        <f>'1'!BG263</f>
        <v/>
      </c>
      <c r="T263" s="233">
        <f>'1'!BS263</f>
        <v>4</v>
      </c>
      <c r="U263" s="27">
        <f>'1'!BT263</f>
        <v>0</v>
      </c>
      <c r="V263" s="230" t="str">
        <f>'1'!BV263</f>
        <v/>
      </c>
      <c r="W263" s="230" t="str">
        <f>'1'!BW263</f>
        <v/>
      </c>
      <c r="X263" s="236">
        <f>'1'!CI263</f>
        <v>2</v>
      </c>
      <c r="Y263" s="39">
        <f>'1'!CJ263</f>
        <v>0</v>
      </c>
      <c r="Z263" s="231" t="str">
        <f>'1'!CL263</f>
        <v/>
      </c>
      <c r="AA263" s="231" t="str">
        <f>'1'!CM263</f>
        <v/>
      </c>
      <c r="AB263" s="233">
        <f>'1'!CY263</f>
        <v>2</v>
      </c>
      <c r="AC263" s="27">
        <f>'1'!CZ263</f>
        <v>0</v>
      </c>
      <c r="AD263" s="226" t="str">
        <f>'1'!DB263</f>
        <v/>
      </c>
      <c r="AE263" s="230" t="str">
        <f>'1'!DC263</f>
        <v/>
      </c>
      <c r="AF263" s="236">
        <f>'1'!DO263</f>
        <v>2</v>
      </c>
      <c r="AG263" s="39">
        <f>'1'!DP263</f>
        <v>0</v>
      </c>
      <c r="AH263" s="231" t="str">
        <f>'1'!DR263</f>
        <v/>
      </c>
      <c r="AI263" s="231" t="str">
        <f>'1'!DS263</f>
        <v/>
      </c>
      <c r="AJ263" s="233">
        <f>'1'!EE263</f>
        <v>5</v>
      </c>
      <c r="AK263" s="27">
        <f>'1'!EF263</f>
        <v>0</v>
      </c>
      <c r="AL263" s="230" t="str">
        <f>'1'!EH263</f>
        <v/>
      </c>
      <c r="AM263" s="230" t="str">
        <f>'1'!EI263</f>
        <v/>
      </c>
      <c r="AN263" s="236">
        <f>'1'!EU263</f>
        <v>19</v>
      </c>
      <c r="AO263" s="39">
        <f>'1'!EV263</f>
        <v>0</v>
      </c>
      <c r="AP263" s="231" t="str">
        <f>'1'!EX263</f>
        <v/>
      </c>
      <c r="AQ263" s="231" t="str">
        <f>'1'!EY263</f>
        <v/>
      </c>
      <c r="AR263" s="233">
        <f>'1'!FK263</f>
        <v>4</v>
      </c>
      <c r="AS263" s="27">
        <f>'1'!FL263</f>
        <v>0</v>
      </c>
      <c r="AT263" s="230" t="str">
        <f>'1'!FN263</f>
        <v/>
      </c>
      <c r="AU263" s="230" t="str">
        <f>'1'!FO263</f>
        <v/>
      </c>
      <c r="AV263" s="236">
        <f>'1'!GA263</f>
        <v>2</v>
      </c>
      <c r="AW263" s="39">
        <f>'1'!GB263</f>
        <v>0</v>
      </c>
      <c r="AX263" s="231" t="str">
        <f>'1'!GD263</f>
        <v/>
      </c>
      <c r="AY263" s="231" t="str">
        <f>'1'!GE263</f>
        <v/>
      </c>
      <c r="AZ263" s="233">
        <f>'1'!GQ263</f>
        <v>3</v>
      </c>
      <c r="BA263" s="27">
        <f>'1'!GR263</f>
        <v>0</v>
      </c>
      <c r="BB263" s="230" t="str">
        <f>'1'!GT263</f>
        <v/>
      </c>
      <c r="BC263" s="230" t="str">
        <f>'1'!GU263</f>
        <v/>
      </c>
      <c r="BD263" s="236">
        <f>'1'!HG263</f>
        <v>5</v>
      </c>
      <c r="BE263" s="39">
        <f>'1'!HH263</f>
        <v>0</v>
      </c>
      <c r="BF263" s="231" t="str">
        <f>'1'!HJ263</f>
        <v/>
      </c>
      <c r="BG263" s="231" t="str">
        <f>'1'!HK263</f>
        <v/>
      </c>
      <c r="BH263" s="233" t="str">
        <f>'1'!HW263</f>
        <v/>
      </c>
      <c r="BI263" s="27">
        <f>'1'!HX263</f>
        <v>0</v>
      </c>
      <c r="BJ263" s="230" t="str">
        <f>'1'!HZ263</f>
        <v/>
      </c>
      <c r="BK263" s="230" t="str">
        <f>'1'!IA263</f>
        <v/>
      </c>
      <c r="BL263" s="236" t="str">
        <f>'1'!IM263</f>
        <v/>
      </c>
      <c r="BM263" s="39">
        <f>'1'!IN263</f>
        <v>0</v>
      </c>
      <c r="BN263" s="231" t="str">
        <f>'1'!IP263</f>
        <v/>
      </c>
      <c r="BO263" s="231" t="str">
        <f>'1'!IQ263</f>
        <v/>
      </c>
      <c r="BP263" s="233" t="str">
        <f>'1'!JC263</f>
        <v/>
      </c>
      <c r="BQ263" s="27">
        <f>'1'!JD263</f>
        <v>0</v>
      </c>
      <c r="BR263" s="230" t="str">
        <f>'1'!JF263</f>
        <v/>
      </c>
      <c r="BS263" s="230" t="str">
        <f>'1'!JG263</f>
        <v/>
      </c>
      <c r="BT263" s="236" t="str">
        <f>'1'!JS263</f>
        <v/>
      </c>
      <c r="BU263" s="39">
        <f>'1'!JT263</f>
        <v>0</v>
      </c>
      <c r="BV263" s="231" t="str">
        <f>'1'!JV263</f>
        <v/>
      </c>
      <c r="BW263" s="231" t="str">
        <f>'1'!JW263</f>
        <v/>
      </c>
      <c r="BX263" s="233" t="str">
        <f>'1'!KI263</f>
        <v/>
      </c>
      <c r="BY263" s="27">
        <f>'1'!KJ263</f>
        <v>0</v>
      </c>
      <c r="BZ263" s="230" t="str">
        <f>'1'!KL263</f>
        <v/>
      </c>
      <c r="CA263" s="230" t="str">
        <f>'1'!KM263</f>
        <v/>
      </c>
      <c r="CB263" s="236" t="str">
        <f>'1'!KY263</f>
        <v/>
      </c>
      <c r="CC263" s="39">
        <f>'1'!KZ263</f>
        <v>0</v>
      </c>
      <c r="CD263" s="231" t="str">
        <f>'1'!LB263</f>
        <v/>
      </c>
      <c r="CE263" s="231" t="str">
        <f>'1'!LC263</f>
        <v/>
      </c>
      <c r="CF263" s="231"/>
      <c r="CG263" s="231"/>
      <c r="CH263" s="233" t="str">
        <f t="shared" si="208"/>
        <v/>
      </c>
      <c r="CI263" s="24">
        <f>'1'!HX263</f>
        <v>0</v>
      </c>
      <c r="CJ263" s="24" t="str">
        <f>'1'!HZ263</f>
        <v/>
      </c>
      <c r="CK263" s="24" t="str">
        <f>'1'!IA263</f>
        <v/>
      </c>
      <c r="CL263" s="236" t="str">
        <f t="shared" si="209"/>
        <v/>
      </c>
      <c r="CM263" s="36">
        <f>'1'!IN263</f>
        <v>0</v>
      </c>
      <c r="CN263" s="36" t="str">
        <f>'1'!IP263</f>
        <v/>
      </c>
      <c r="CO263" s="36" t="str">
        <f>'1'!IQ263</f>
        <v/>
      </c>
      <c r="CP263" s="233" t="str">
        <f t="shared" si="210"/>
        <v/>
      </c>
      <c r="CQ263" s="24">
        <f>'1'!JD263</f>
        <v>0</v>
      </c>
      <c r="CR263" s="24" t="str">
        <f>'1'!JF263</f>
        <v/>
      </c>
      <c r="CS263" s="24" t="str">
        <f>'1'!JG263</f>
        <v/>
      </c>
      <c r="CT263" s="236" t="str">
        <f t="shared" si="211"/>
        <v/>
      </c>
      <c r="CU263" s="36">
        <f>'1'!JT263</f>
        <v>0</v>
      </c>
      <c r="CV263" s="36" t="str">
        <f>'1'!JV263</f>
        <v/>
      </c>
      <c r="CW263" s="36" t="str">
        <f>'1'!JW263</f>
        <v/>
      </c>
      <c r="CX263" s="233" t="str">
        <f t="shared" si="212"/>
        <v>#REF!</v>
      </c>
      <c r="CY263" s="24">
        <f>'1'!KJ263</f>
        <v>0</v>
      </c>
      <c r="CZ263" s="24" t="str">
        <f>'1'!KL263</f>
        <v/>
      </c>
      <c r="DA263" s="24" t="str">
        <f>'1'!KM263</f>
        <v/>
      </c>
      <c r="DB263" s="236" t="str">
        <f t="shared" si="213"/>
        <v>#REF!</v>
      </c>
      <c r="DC263" s="36">
        <f>'1'!KZ263</f>
        <v>0</v>
      </c>
      <c r="DD263" s="36" t="str">
        <f>'1'!LB263</f>
        <v/>
      </c>
      <c r="DE263" s="36" t="str">
        <f>'1'!LC263</f>
        <v/>
      </c>
      <c r="DF263" s="233" t="str">
        <f t="shared" si="214"/>
        <v>#REF!</v>
      </c>
      <c r="DG263" s="24" t="str">
        <f t="shared" ref="DG263:DI263" si="1050">#REF!</f>
        <v>#REF!</v>
      </c>
      <c r="DH263" s="24" t="str">
        <f t="shared" si="1050"/>
        <v>#REF!</v>
      </c>
      <c r="DI263" s="24" t="str">
        <f t="shared" si="1050"/>
        <v>#REF!</v>
      </c>
      <c r="DJ263" s="236" t="str">
        <f t="shared" si="216"/>
        <v>#REF!</v>
      </c>
      <c r="DK263" s="36" t="str">
        <f t="shared" ref="DK263:DM263" si="1051">#REF!</f>
        <v>#REF!</v>
      </c>
      <c r="DL263" s="36" t="str">
        <f t="shared" si="1051"/>
        <v>#REF!</v>
      </c>
      <c r="DM263" s="36" t="str">
        <f t="shared" si="1051"/>
        <v>#REF!</v>
      </c>
      <c r="DN263" s="159" t="str">
        <f t="shared" si="218"/>
        <v>#REF!</v>
      </c>
      <c r="DO263" s="24" t="str">
        <f t="shared" ref="DO263:DQ263" si="1052">#REF!</f>
        <v>#REF!</v>
      </c>
      <c r="DP263" s="24" t="str">
        <f t="shared" si="1052"/>
        <v>#REF!</v>
      </c>
      <c r="DQ263" s="24" t="str">
        <f t="shared" si="1052"/>
        <v>#REF!</v>
      </c>
      <c r="DR263" s="209" t="str">
        <f t="shared" si="220"/>
        <v>#REF!</v>
      </c>
      <c r="DS263" s="210" t="str">
        <f t="shared" si="13"/>
        <v>#REF!</v>
      </c>
      <c r="DT263" s="210" t="str">
        <f t="shared" ref="DT263:DU263" si="1053">#REF!</f>
        <v>#REF!</v>
      </c>
      <c r="DU263" s="210" t="str">
        <f t="shared" si="1053"/>
        <v>#REF!</v>
      </c>
    </row>
    <row r="264" ht="15.75" customHeight="1">
      <c r="A264" s="228">
        <f>'1'!A264</f>
        <v>46359</v>
      </c>
      <c r="B264" s="229" t="str">
        <f>'1'!B264</f>
        <v>木</v>
      </c>
      <c r="C264" s="232">
        <f>'1'!C264</f>
        <v>0</v>
      </c>
      <c r="D264" s="233">
        <f>'1'!G264</f>
        <v>1</v>
      </c>
      <c r="E264" s="27">
        <f>'1'!H264</f>
        <v>0</v>
      </c>
      <c r="F264" s="230" t="str">
        <f>'1'!J264</f>
        <v/>
      </c>
      <c r="G264" s="230" t="str">
        <f>'1'!K264</f>
        <v/>
      </c>
      <c r="H264" s="236">
        <f>'1'!W264</f>
        <v>1</v>
      </c>
      <c r="I264" s="39">
        <f>'1'!X264</f>
        <v>0</v>
      </c>
      <c r="J264" s="231" t="str">
        <f>'1'!Z264</f>
        <v/>
      </c>
      <c r="K264" s="231" t="str">
        <f>'1'!AA264</f>
        <v/>
      </c>
      <c r="L264" s="233">
        <f>'1'!AM264</f>
        <v>2</v>
      </c>
      <c r="M264" s="27">
        <f>'1'!AN264</f>
        <v>0</v>
      </c>
      <c r="N264" s="230" t="str">
        <f>'1'!AP264</f>
        <v/>
      </c>
      <c r="O264" s="230" t="str">
        <f>'1'!AQ264</f>
        <v/>
      </c>
      <c r="P264" s="236">
        <f>'1'!BC264</f>
        <v>4</v>
      </c>
      <c r="Q264" s="39">
        <f>'1'!BD264</f>
        <v>0</v>
      </c>
      <c r="R264" s="231" t="str">
        <f>'1'!BF264</f>
        <v/>
      </c>
      <c r="S264" s="231" t="str">
        <f>'1'!BG264</f>
        <v/>
      </c>
      <c r="T264" s="233">
        <f>'1'!BS264</f>
        <v>4</v>
      </c>
      <c r="U264" s="27">
        <f>'1'!BT264</f>
        <v>0</v>
      </c>
      <c r="V264" s="230" t="str">
        <f>'1'!BV264</f>
        <v/>
      </c>
      <c r="W264" s="230" t="str">
        <f>'1'!BW264</f>
        <v/>
      </c>
      <c r="X264" s="236">
        <f>'1'!CI264</f>
        <v>2</v>
      </c>
      <c r="Y264" s="39">
        <f>'1'!CJ264</f>
        <v>0</v>
      </c>
      <c r="Z264" s="231" t="str">
        <f>'1'!CL264</f>
        <v/>
      </c>
      <c r="AA264" s="231" t="str">
        <f>'1'!CM264</f>
        <v/>
      </c>
      <c r="AB264" s="233">
        <f>'1'!CY264</f>
        <v>2</v>
      </c>
      <c r="AC264" s="27">
        <f>'1'!CZ264</f>
        <v>0</v>
      </c>
      <c r="AD264" s="226" t="str">
        <f>'1'!DB264</f>
        <v/>
      </c>
      <c r="AE264" s="230" t="str">
        <f>'1'!DC264</f>
        <v/>
      </c>
      <c r="AF264" s="236">
        <f>'1'!DO264</f>
        <v>2</v>
      </c>
      <c r="AG264" s="39">
        <f>'1'!DP264</f>
        <v>0</v>
      </c>
      <c r="AH264" s="231" t="str">
        <f>'1'!DR264</f>
        <v/>
      </c>
      <c r="AI264" s="231" t="str">
        <f>'1'!DS264</f>
        <v/>
      </c>
      <c r="AJ264" s="233">
        <f>'1'!EE264</f>
        <v>5</v>
      </c>
      <c r="AK264" s="27">
        <f>'1'!EF264</f>
        <v>0</v>
      </c>
      <c r="AL264" s="230" t="str">
        <f>'1'!EH264</f>
        <v/>
      </c>
      <c r="AM264" s="230" t="str">
        <f>'1'!EI264</f>
        <v/>
      </c>
      <c r="AN264" s="236">
        <f>'1'!EU264</f>
        <v>19</v>
      </c>
      <c r="AO264" s="39">
        <f>'1'!EV264</f>
        <v>0</v>
      </c>
      <c r="AP264" s="231" t="str">
        <f>'1'!EX264</f>
        <v/>
      </c>
      <c r="AQ264" s="231" t="str">
        <f>'1'!EY264</f>
        <v/>
      </c>
      <c r="AR264" s="233">
        <f>'1'!FK264</f>
        <v>4</v>
      </c>
      <c r="AS264" s="27">
        <f>'1'!FL264</f>
        <v>0</v>
      </c>
      <c r="AT264" s="230" t="str">
        <f>'1'!FN264</f>
        <v/>
      </c>
      <c r="AU264" s="230" t="str">
        <f>'1'!FO264</f>
        <v/>
      </c>
      <c r="AV264" s="236">
        <f>'1'!GA264</f>
        <v>2</v>
      </c>
      <c r="AW264" s="39">
        <f>'1'!GB264</f>
        <v>0</v>
      </c>
      <c r="AX264" s="231" t="str">
        <f>'1'!GD264</f>
        <v/>
      </c>
      <c r="AY264" s="231" t="str">
        <f>'1'!GE264</f>
        <v/>
      </c>
      <c r="AZ264" s="233">
        <f>'1'!GQ264</f>
        <v>3</v>
      </c>
      <c r="BA264" s="27">
        <f>'1'!GR264</f>
        <v>0</v>
      </c>
      <c r="BB264" s="230" t="str">
        <f>'1'!GT264</f>
        <v/>
      </c>
      <c r="BC264" s="230" t="str">
        <f>'1'!GU264</f>
        <v/>
      </c>
      <c r="BD264" s="236">
        <f>'1'!HG264</f>
        <v>5</v>
      </c>
      <c r="BE264" s="39">
        <f>'1'!HH264</f>
        <v>0</v>
      </c>
      <c r="BF264" s="231" t="str">
        <f>'1'!HJ264</f>
        <v/>
      </c>
      <c r="BG264" s="231" t="str">
        <f>'1'!HK264</f>
        <v/>
      </c>
      <c r="BH264" s="233" t="str">
        <f>'1'!HW264</f>
        <v/>
      </c>
      <c r="BI264" s="27">
        <f>'1'!HX264</f>
        <v>0</v>
      </c>
      <c r="BJ264" s="230" t="str">
        <f>'1'!HZ264</f>
        <v/>
      </c>
      <c r="BK264" s="230" t="str">
        <f>'1'!IA264</f>
        <v/>
      </c>
      <c r="BL264" s="236" t="str">
        <f>'1'!IM264</f>
        <v/>
      </c>
      <c r="BM264" s="39">
        <f>'1'!IN264</f>
        <v>0</v>
      </c>
      <c r="BN264" s="231" t="str">
        <f>'1'!IP264</f>
        <v/>
      </c>
      <c r="BO264" s="231" t="str">
        <f>'1'!IQ264</f>
        <v/>
      </c>
      <c r="BP264" s="233" t="str">
        <f>'1'!JC264</f>
        <v/>
      </c>
      <c r="BQ264" s="27">
        <f>'1'!JD264</f>
        <v>0</v>
      </c>
      <c r="BR264" s="230" t="str">
        <f>'1'!JF264</f>
        <v/>
      </c>
      <c r="BS264" s="230" t="str">
        <f>'1'!JG264</f>
        <v/>
      </c>
      <c r="BT264" s="236" t="str">
        <f>'1'!JS264</f>
        <v/>
      </c>
      <c r="BU264" s="39">
        <f>'1'!JT264</f>
        <v>0</v>
      </c>
      <c r="BV264" s="231" t="str">
        <f>'1'!JV264</f>
        <v/>
      </c>
      <c r="BW264" s="231" t="str">
        <f>'1'!JW264</f>
        <v/>
      </c>
      <c r="BX264" s="233" t="str">
        <f>'1'!KI264</f>
        <v/>
      </c>
      <c r="BY264" s="27">
        <f>'1'!KJ264</f>
        <v>0</v>
      </c>
      <c r="BZ264" s="230" t="str">
        <f>'1'!KL264</f>
        <v/>
      </c>
      <c r="CA264" s="230" t="str">
        <f>'1'!KM264</f>
        <v/>
      </c>
      <c r="CB264" s="236" t="str">
        <f>'1'!KY264</f>
        <v/>
      </c>
      <c r="CC264" s="39">
        <f>'1'!KZ264</f>
        <v>0</v>
      </c>
      <c r="CD264" s="231" t="str">
        <f>'1'!LB264</f>
        <v/>
      </c>
      <c r="CE264" s="231" t="str">
        <f>'1'!LC264</f>
        <v/>
      </c>
      <c r="CF264" s="231"/>
      <c r="CG264" s="231"/>
      <c r="CH264" s="233" t="str">
        <f t="shared" si="208"/>
        <v/>
      </c>
      <c r="CI264" s="24">
        <f>'1'!HX264</f>
        <v>0</v>
      </c>
      <c r="CJ264" s="24" t="str">
        <f>'1'!HZ264</f>
        <v/>
      </c>
      <c r="CK264" s="24" t="str">
        <f>'1'!IA264</f>
        <v/>
      </c>
      <c r="CL264" s="236" t="str">
        <f t="shared" si="209"/>
        <v/>
      </c>
      <c r="CM264" s="36">
        <f>'1'!IN264</f>
        <v>0</v>
      </c>
      <c r="CN264" s="36" t="str">
        <f>'1'!IP264</f>
        <v/>
      </c>
      <c r="CO264" s="36" t="str">
        <f>'1'!IQ264</f>
        <v/>
      </c>
      <c r="CP264" s="233" t="str">
        <f t="shared" si="210"/>
        <v/>
      </c>
      <c r="CQ264" s="24">
        <f>'1'!JD264</f>
        <v>0</v>
      </c>
      <c r="CR264" s="24" t="str">
        <f>'1'!JF264</f>
        <v/>
      </c>
      <c r="CS264" s="24" t="str">
        <f>'1'!JG264</f>
        <v/>
      </c>
      <c r="CT264" s="236" t="str">
        <f t="shared" si="211"/>
        <v/>
      </c>
      <c r="CU264" s="36">
        <f>'1'!JT264</f>
        <v>0</v>
      </c>
      <c r="CV264" s="36" t="str">
        <f>'1'!JV264</f>
        <v/>
      </c>
      <c r="CW264" s="36" t="str">
        <f>'1'!JW264</f>
        <v/>
      </c>
      <c r="CX264" s="233" t="str">
        <f t="shared" si="212"/>
        <v>#REF!</v>
      </c>
      <c r="CY264" s="24">
        <f>'1'!KJ264</f>
        <v>0</v>
      </c>
      <c r="CZ264" s="24" t="str">
        <f>'1'!KL264</f>
        <v/>
      </c>
      <c r="DA264" s="24" t="str">
        <f>'1'!KM264</f>
        <v/>
      </c>
      <c r="DB264" s="236" t="str">
        <f t="shared" si="213"/>
        <v>#REF!</v>
      </c>
      <c r="DC264" s="36">
        <f>'1'!KZ264</f>
        <v>0</v>
      </c>
      <c r="DD264" s="36" t="str">
        <f>'1'!LB264</f>
        <v/>
      </c>
      <c r="DE264" s="36" t="str">
        <f>'1'!LC264</f>
        <v/>
      </c>
      <c r="DF264" s="233" t="str">
        <f t="shared" si="214"/>
        <v>#REF!</v>
      </c>
      <c r="DG264" s="24" t="str">
        <f t="shared" ref="DG264:DI264" si="1054">#REF!</f>
        <v>#REF!</v>
      </c>
      <c r="DH264" s="24" t="str">
        <f t="shared" si="1054"/>
        <v>#REF!</v>
      </c>
      <c r="DI264" s="24" t="str">
        <f t="shared" si="1054"/>
        <v>#REF!</v>
      </c>
      <c r="DJ264" s="236" t="str">
        <f t="shared" si="216"/>
        <v>#REF!</v>
      </c>
      <c r="DK264" s="36" t="str">
        <f t="shared" ref="DK264:DM264" si="1055">#REF!</f>
        <v>#REF!</v>
      </c>
      <c r="DL264" s="36" t="str">
        <f t="shared" si="1055"/>
        <v>#REF!</v>
      </c>
      <c r="DM264" s="36" t="str">
        <f t="shared" si="1055"/>
        <v>#REF!</v>
      </c>
      <c r="DN264" s="159" t="str">
        <f t="shared" si="218"/>
        <v>#REF!</v>
      </c>
      <c r="DO264" s="24" t="str">
        <f t="shared" ref="DO264:DQ264" si="1056">#REF!</f>
        <v>#REF!</v>
      </c>
      <c r="DP264" s="24" t="str">
        <f t="shared" si="1056"/>
        <v>#REF!</v>
      </c>
      <c r="DQ264" s="24" t="str">
        <f t="shared" si="1056"/>
        <v>#REF!</v>
      </c>
      <c r="DR264" s="209" t="str">
        <f t="shared" si="220"/>
        <v>#REF!</v>
      </c>
      <c r="DS264" s="210" t="str">
        <f t="shared" si="13"/>
        <v>#REF!</v>
      </c>
      <c r="DT264" s="210" t="str">
        <f t="shared" ref="DT264:DU264" si="1057">#REF!</f>
        <v>#REF!</v>
      </c>
      <c r="DU264" s="210" t="str">
        <f t="shared" si="1057"/>
        <v>#REF!</v>
      </c>
    </row>
    <row r="265" ht="15.75" customHeight="1">
      <c r="A265" s="228">
        <f>'1'!A265</f>
        <v>46360</v>
      </c>
      <c r="B265" s="229" t="str">
        <f>'1'!B265</f>
        <v>金</v>
      </c>
      <c r="C265" s="232">
        <f>'1'!C265</f>
        <v>0</v>
      </c>
      <c r="D265" s="233">
        <f>'1'!G265</f>
        <v>1</v>
      </c>
      <c r="E265" s="27">
        <f>'1'!H265</f>
        <v>0</v>
      </c>
      <c r="F265" s="230" t="str">
        <f>'1'!J265</f>
        <v/>
      </c>
      <c r="G265" s="230" t="str">
        <f>'1'!K265</f>
        <v/>
      </c>
      <c r="H265" s="236">
        <f>'1'!W265</f>
        <v>1</v>
      </c>
      <c r="I265" s="39">
        <f>'1'!X265</f>
        <v>0</v>
      </c>
      <c r="J265" s="231" t="str">
        <f>'1'!Z265</f>
        <v/>
      </c>
      <c r="K265" s="231" t="str">
        <f>'1'!AA265</f>
        <v/>
      </c>
      <c r="L265" s="233">
        <f>'1'!AM265</f>
        <v>2</v>
      </c>
      <c r="M265" s="27">
        <f>'1'!AN265</f>
        <v>0</v>
      </c>
      <c r="N265" s="230" t="str">
        <f>'1'!AP265</f>
        <v/>
      </c>
      <c r="O265" s="230" t="str">
        <f>'1'!AQ265</f>
        <v/>
      </c>
      <c r="P265" s="236">
        <f>'1'!BC265</f>
        <v>4</v>
      </c>
      <c r="Q265" s="39">
        <f>'1'!BD265</f>
        <v>0</v>
      </c>
      <c r="R265" s="231" t="str">
        <f>'1'!BF265</f>
        <v/>
      </c>
      <c r="S265" s="231" t="str">
        <f>'1'!BG265</f>
        <v/>
      </c>
      <c r="T265" s="233">
        <f>'1'!BS265</f>
        <v>4</v>
      </c>
      <c r="U265" s="27">
        <f>'1'!BT265</f>
        <v>0</v>
      </c>
      <c r="V265" s="230" t="str">
        <f>'1'!BV265</f>
        <v/>
      </c>
      <c r="W265" s="230" t="str">
        <f>'1'!BW265</f>
        <v/>
      </c>
      <c r="X265" s="236">
        <f>'1'!CI265</f>
        <v>2</v>
      </c>
      <c r="Y265" s="39">
        <f>'1'!CJ265</f>
        <v>0</v>
      </c>
      <c r="Z265" s="231" t="str">
        <f>'1'!CL265</f>
        <v/>
      </c>
      <c r="AA265" s="231" t="str">
        <f>'1'!CM265</f>
        <v/>
      </c>
      <c r="AB265" s="233">
        <f>'1'!CY265</f>
        <v>2</v>
      </c>
      <c r="AC265" s="27">
        <f>'1'!CZ265</f>
        <v>0</v>
      </c>
      <c r="AD265" s="226" t="str">
        <f>'1'!DB265</f>
        <v/>
      </c>
      <c r="AE265" s="230" t="str">
        <f>'1'!DC265</f>
        <v/>
      </c>
      <c r="AF265" s="236">
        <f>'1'!DO265</f>
        <v>2</v>
      </c>
      <c r="AG265" s="39">
        <f>'1'!DP265</f>
        <v>0</v>
      </c>
      <c r="AH265" s="231" t="str">
        <f>'1'!DR265</f>
        <v/>
      </c>
      <c r="AI265" s="231" t="str">
        <f>'1'!DS265</f>
        <v/>
      </c>
      <c r="AJ265" s="233">
        <f>'1'!EE265</f>
        <v>5</v>
      </c>
      <c r="AK265" s="27">
        <f>'1'!EF265</f>
        <v>0</v>
      </c>
      <c r="AL265" s="230" t="str">
        <f>'1'!EH265</f>
        <v/>
      </c>
      <c r="AM265" s="230" t="str">
        <f>'1'!EI265</f>
        <v/>
      </c>
      <c r="AN265" s="236">
        <f>'1'!EU265</f>
        <v>19</v>
      </c>
      <c r="AO265" s="39">
        <f>'1'!EV265</f>
        <v>0</v>
      </c>
      <c r="AP265" s="231" t="str">
        <f>'1'!EX265</f>
        <v/>
      </c>
      <c r="AQ265" s="231" t="str">
        <f>'1'!EY265</f>
        <v/>
      </c>
      <c r="AR265" s="233">
        <f>'1'!FK265</f>
        <v>4</v>
      </c>
      <c r="AS265" s="27">
        <f>'1'!FL265</f>
        <v>0</v>
      </c>
      <c r="AT265" s="230" t="str">
        <f>'1'!FN265</f>
        <v/>
      </c>
      <c r="AU265" s="230" t="str">
        <f>'1'!FO265</f>
        <v/>
      </c>
      <c r="AV265" s="236">
        <f>'1'!GA265</f>
        <v>2</v>
      </c>
      <c r="AW265" s="39">
        <f>'1'!GB265</f>
        <v>0</v>
      </c>
      <c r="AX265" s="231" t="str">
        <f>'1'!GD265</f>
        <v/>
      </c>
      <c r="AY265" s="231" t="str">
        <f>'1'!GE265</f>
        <v/>
      </c>
      <c r="AZ265" s="233">
        <f>'1'!GQ265</f>
        <v>3</v>
      </c>
      <c r="BA265" s="27">
        <f>'1'!GR265</f>
        <v>0</v>
      </c>
      <c r="BB265" s="230" t="str">
        <f>'1'!GT265</f>
        <v/>
      </c>
      <c r="BC265" s="230" t="str">
        <f>'1'!GU265</f>
        <v/>
      </c>
      <c r="BD265" s="236">
        <f>'1'!HG265</f>
        <v>5</v>
      </c>
      <c r="BE265" s="39">
        <f>'1'!HH265</f>
        <v>0</v>
      </c>
      <c r="BF265" s="231" t="str">
        <f>'1'!HJ265</f>
        <v/>
      </c>
      <c r="BG265" s="231" t="str">
        <f>'1'!HK265</f>
        <v/>
      </c>
      <c r="BH265" s="233" t="str">
        <f>'1'!HW265</f>
        <v/>
      </c>
      <c r="BI265" s="27">
        <f>'1'!HX265</f>
        <v>0</v>
      </c>
      <c r="BJ265" s="230" t="str">
        <f>'1'!HZ265</f>
        <v/>
      </c>
      <c r="BK265" s="230" t="str">
        <f>'1'!IA265</f>
        <v/>
      </c>
      <c r="BL265" s="236" t="str">
        <f>'1'!IM265</f>
        <v/>
      </c>
      <c r="BM265" s="39">
        <f>'1'!IN265</f>
        <v>0</v>
      </c>
      <c r="BN265" s="231" t="str">
        <f>'1'!IP265</f>
        <v/>
      </c>
      <c r="BO265" s="231" t="str">
        <f>'1'!IQ265</f>
        <v/>
      </c>
      <c r="BP265" s="233" t="str">
        <f>'1'!JC265</f>
        <v/>
      </c>
      <c r="BQ265" s="27">
        <f>'1'!JD265</f>
        <v>0</v>
      </c>
      <c r="BR265" s="230" t="str">
        <f>'1'!JF265</f>
        <v/>
      </c>
      <c r="BS265" s="230" t="str">
        <f>'1'!JG265</f>
        <v/>
      </c>
      <c r="BT265" s="236" t="str">
        <f>'1'!JS265</f>
        <v/>
      </c>
      <c r="BU265" s="39">
        <f>'1'!JT265</f>
        <v>0</v>
      </c>
      <c r="BV265" s="231" t="str">
        <f>'1'!JV265</f>
        <v/>
      </c>
      <c r="BW265" s="231" t="str">
        <f>'1'!JW265</f>
        <v/>
      </c>
      <c r="BX265" s="233" t="str">
        <f>'1'!KI265</f>
        <v/>
      </c>
      <c r="BY265" s="27">
        <f>'1'!KJ265</f>
        <v>0</v>
      </c>
      <c r="BZ265" s="230" t="str">
        <f>'1'!KL265</f>
        <v/>
      </c>
      <c r="CA265" s="230" t="str">
        <f>'1'!KM265</f>
        <v/>
      </c>
      <c r="CB265" s="236" t="str">
        <f>'1'!KY265</f>
        <v/>
      </c>
      <c r="CC265" s="39">
        <f>'1'!KZ265</f>
        <v>0</v>
      </c>
      <c r="CD265" s="231" t="str">
        <f>'1'!LB265</f>
        <v/>
      </c>
      <c r="CE265" s="231" t="str">
        <f>'1'!LC265</f>
        <v/>
      </c>
      <c r="CF265" s="231"/>
      <c r="CG265" s="231"/>
      <c r="CH265" s="233" t="str">
        <f t="shared" si="208"/>
        <v/>
      </c>
      <c r="CI265" s="24">
        <f>'1'!HX265</f>
        <v>0</v>
      </c>
      <c r="CJ265" s="24" t="str">
        <f>'1'!HZ265</f>
        <v/>
      </c>
      <c r="CK265" s="24" t="str">
        <f>'1'!IA265</f>
        <v/>
      </c>
      <c r="CL265" s="236" t="str">
        <f t="shared" si="209"/>
        <v/>
      </c>
      <c r="CM265" s="36">
        <f>'1'!IN265</f>
        <v>0</v>
      </c>
      <c r="CN265" s="36" t="str">
        <f>'1'!IP265</f>
        <v/>
      </c>
      <c r="CO265" s="36" t="str">
        <f>'1'!IQ265</f>
        <v/>
      </c>
      <c r="CP265" s="233" t="str">
        <f t="shared" si="210"/>
        <v/>
      </c>
      <c r="CQ265" s="24">
        <f>'1'!JD265</f>
        <v>0</v>
      </c>
      <c r="CR265" s="24" t="str">
        <f>'1'!JF265</f>
        <v/>
      </c>
      <c r="CS265" s="24" t="str">
        <f>'1'!JG265</f>
        <v/>
      </c>
      <c r="CT265" s="236" t="str">
        <f t="shared" si="211"/>
        <v/>
      </c>
      <c r="CU265" s="36">
        <f>'1'!JT265</f>
        <v>0</v>
      </c>
      <c r="CV265" s="36" t="str">
        <f>'1'!JV265</f>
        <v/>
      </c>
      <c r="CW265" s="36" t="str">
        <f>'1'!JW265</f>
        <v/>
      </c>
      <c r="CX265" s="233" t="str">
        <f t="shared" si="212"/>
        <v>#REF!</v>
      </c>
      <c r="CY265" s="24">
        <f>'1'!KJ265</f>
        <v>0</v>
      </c>
      <c r="CZ265" s="24" t="str">
        <f>'1'!KL265</f>
        <v/>
      </c>
      <c r="DA265" s="24" t="str">
        <f>'1'!KM265</f>
        <v/>
      </c>
      <c r="DB265" s="236" t="str">
        <f t="shared" si="213"/>
        <v>#REF!</v>
      </c>
      <c r="DC265" s="36">
        <f>'1'!KZ265</f>
        <v>0</v>
      </c>
      <c r="DD265" s="36" t="str">
        <f>'1'!LB265</f>
        <v/>
      </c>
      <c r="DE265" s="36" t="str">
        <f>'1'!LC265</f>
        <v/>
      </c>
      <c r="DF265" s="233" t="str">
        <f t="shared" si="214"/>
        <v>#REF!</v>
      </c>
      <c r="DG265" s="24" t="str">
        <f t="shared" ref="DG265:DI265" si="1058">#REF!</f>
        <v>#REF!</v>
      </c>
      <c r="DH265" s="24" t="str">
        <f t="shared" si="1058"/>
        <v>#REF!</v>
      </c>
      <c r="DI265" s="24" t="str">
        <f t="shared" si="1058"/>
        <v>#REF!</v>
      </c>
      <c r="DJ265" s="236" t="str">
        <f t="shared" si="216"/>
        <v>#REF!</v>
      </c>
      <c r="DK265" s="36" t="str">
        <f t="shared" ref="DK265:DM265" si="1059">#REF!</f>
        <v>#REF!</v>
      </c>
      <c r="DL265" s="36" t="str">
        <f t="shared" si="1059"/>
        <v>#REF!</v>
      </c>
      <c r="DM265" s="36" t="str">
        <f t="shared" si="1059"/>
        <v>#REF!</v>
      </c>
      <c r="DN265" s="159" t="str">
        <f t="shared" si="218"/>
        <v>#REF!</v>
      </c>
      <c r="DO265" s="24" t="str">
        <f t="shared" ref="DO265:DQ265" si="1060">#REF!</f>
        <v>#REF!</v>
      </c>
      <c r="DP265" s="24" t="str">
        <f t="shared" si="1060"/>
        <v>#REF!</v>
      </c>
      <c r="DQ265" s="24" t="str">
        <f t="shared" si="1060"/>
        <v>#REF!</v>
      </c>
      <c r="DR265" s="209" t="str">
        <f t="shared" si="220"/>
        <v>#REF!</v>
      </c>
      <c r="DS265" s="210" t="str">
        <f t="shared" si="13"/>
        <v>#REF!</v>
      </c>
      <c r="DT265" s="210" t="str">
        <f t="shared" ref="DT265:DU265" si="1061">#REF!</f>
        <v>#REF!</v>
      </c>
      <c r="DU265" s="210" t="str">
        <f t="shared" si="1061"/>
        <v>#REF!</v>
      </c>
    </row>
    <row r="266" ht="15.75" customHeight="1">
      <c r="A266" s="228">
        <f>'1'!A266</f>
        <v>46361</v>
      </c>
      <c r="B266" s="229" t="str">
        <f>'1'!B266</f>
        <v>土</v>
      </c>
      <c r="C266" s="232">
        <f>'1'!C266</f>
        <v>0</v>
      </c>
      <c r="D266" s="233">
        <f>'1'!G266</f>
        <v>1</v>
      </c>
      <c r="E266" s="27">
        <f>'1'!H266</f>
        <v>0</v>
      </c>
      <c r="F266" s="230" t="str">
        <f>'1'!J266</f>
        <v/>
      </c>
      <c r="G266" s="230" t="str">
        <f>'1'!K266</f>
        <v/>
      </c>
      <c r="H266" s="236">
        <f>'1'!W266</f>
        <v>1</v>
      </c>
      <c r="I266" s="39">
        <f>'1'!X266</f>
        <v>0</v>
      </c>
      <c r="J266" s="231" t="str">
        <f>'1'!Z266</f>
        <v/>
      </c>
      <c r="K266" s="231" t="str">
        <f>'1'!AA266</f>
        <v/>
      </c>
      <c r="L266" s="233">
        <f>'1'!AM266</f>
        <v>2</v>
      </c>
      <c r="M266" s="27">
        <f>'1'!AN266</f>
        <v>0</v>
      </c>
      <c r="N266" s="230" t="str">
        <f>'1'!AP266</f>
        <v/>
      </c>
      <c r="O266" s="230" t="str">
        <f>'1'!AQ266</f>
        <v/>
      </c>
      <c r="P266" s="236">
        <f>'1'!BC266</f>
        <v>4</v>
      </c>
      <c r="Q266" s="39">
        <f>'1'!BD266</f>
        <v>0</v>
      </c>
      <c r="R266" s="231" t="str">
        <f>'1'!BF266</f>
        <v/>
      </c>
      <c r="S266" s="231" t="str">
        <f>'1'!BG266</f>
        <v/>
      </c>
      <c r="T266" s="233">
        <f>'1'!BS266</f>
        <v>4</v>
      </c>
      <c r="U266" s="27">
        <f>'1'!BT266</f>
        <v>0</v>
      </c>
      <c r="V266" s="230" t="str">
        <f>'1'!BV266</f>
        <v/>
      </c>
      <c r="W266" s="230" t="str">
        <f>'1'!BW266</f>
        <v/>
      </c>
      <c r="X266" s="236">
        <f>'1'!CI266</f>
        <v>2</v>
      </c>
      <c r="Y266" s="39">
        <f>'1'!CJ266</f>
        <v>0</v>
      </c>
      <c r="Z266" s="231" t="str">
        <f>'1'!CL266</f>
        <v/>
      </c>
      <c r="AA266" s="231" t="str">
        <f>'1'!CM266</f>
        <v/>
      </c>
      <c r="AB266" s="233">
        <f>'1'!CY266</f>
        <v>2</v>
      </c>
      <c r="AC266" s="27">
        <f>'1'!CZ266</f>
        <v>0</v>
      </c>
      <c r="AD266" s="226" t="str">
        <f>'1'!DB266</f>
        <v/>
      </c>
      <c r="AE266" s="230" t="str">
        <f>'1'!DC266</f>
        <v/>
      </c>
      <c r="AF266" s="236">
        <f>'1'!DO266</f>
        <v>2</v>
      </c>
      <c r="AG266" s="39">
        <f>'1'!DP266</f>
        <v>0</v>
      </c>
      <c r="AH266" s="231" t="str">
        <f>'1'!DR266</f>
        <v/>
      </c>
      <c r="AI266" s="231" t="str">
        <f>'1'!DS266</f>
        <v/>
      </c>
      <c r="AJ266" s="233">
        <f>'1'!EE266</f>
        <v>5</v>
      </c>
      <c r="AK266" s="27">
        <f>'1'!EF266</f>
        <v>0</v>
      </c>
      <c r="AL266" s="230" t="str">
        <f>'1'!EH266</f>
        <v/>
      </c>
      <c r="AM266" s="230" t="str">
        <f>'1'!EI266</f>
        <v/>
      </c>
      <c r="AN266" s="236">
        <f>'1'!EU266</f>
        <v>19</v>
      </c>
      <c r="AO266" s="39">
        <f>'1'!EV266</f>
        <v>0</v>
      </c>
      <c r="AP266" s="231" t="str">
        <f>'1'!EX266</f>
        <v/>
      </c>
      <c r="AQ266" s="231" t="str">
        <f>'1'!EY266</f>
        <v/>
      </c>
      <c r="AR266" s="233">
        <f>'1'!FK266</f>
        <v>4</v>
      </c>
      <c r="AS266" s="27">
        <f>'1'!FL266</f>
        <v>0</v>
      </c>
      <c r="AT266" s="230" t="str">
        <f>'1'!FN266</f>
        <v/>
      </c>
      <c r="AU266" s="230" t="str">
        <f>'1'!FO266</f>
        <v/>
      </c>
      <c r="AV266" s="236">
        <f>'1'!GA266</f>
        <v>2</v>
      </c>
      <c r="AW266" s="39">
        <f>'1'!GB266</f>
        <v>0</v>
      </c>
      <c r="AX266" s="231" t="str">
        <f>'1'!GD266</f>
        <v/>
      </c>
      <c r="AY266" s="231" t="str">
        <f>'1'!GE266</f>
        <v/>
      </c>
      <c r="AZ266" s="233">
        <f>'1'!GQ266</f>
        <v>3</v>
      </c>
      <c r="BA266" s="27">
        <f>'1'!GR266</f>
        <v>0</v>
      </c>
      <c r="BB266" s="230" t="str">
        <f>'1'!GT266</f>
        <v/>
      </c>
      <c r="BC266" s="230" t="str">
        <f>'1'!GU266</f>
        <v/>
      </c>
      <c r="BD266" s="236">
        <f>'1'!HG266</f>
        <v>5</v>
      </c>
      <c r="BE266" s="39">
        <f>'1'!HH266</f>
        <v>0</v>
      </c>
      <c r="BF266" s="231" t="str">
        <f>'1'!HJ266</f>
        <v/>
      </c>
      <c r="BG266" s="231" t="str">
        <f>'1'!HK266</f>
        <v/>
      </c>
      <c r="BH266" s="233" t="str">
        <f>'1'!HW266</f>
        <v/>
      </c>
      <c r="BI266" s="27">
        <f>'1'!HX266</f>
        <v>0</v>
      </c>
      <c r="BJ266" s="230" t="str">
        <f>'1'!HZ266</f>
        <v/>
      </c>
      <c r="BK266" s="230" t="str">
        <f>'1'!IA266</f>
        <v/>
      </c>
      <c r="BL266" s="236" t="str">
        <f>'1'!IM266</f>
        <v/>
      </c>
      <c r="BM266" s="39">
        <f>'1'!IN266</f>
        <v>0</v>
      </c>
      <c r="BN266" s="231" t="str">
        <f>'1'!IP266</f>
        <v/>
      </c>
      <c r="BO266" s="231" t="str">
        <f>'1'!IQ266</f>
        <v/>
      </c>
      <c r="BP266" s="233" t="str">
        <f>'1'!JC266</f>
        <v/>
      </c>
      <c r="BQ266" s="27">
        <f>'1'!JD266</f>
        <v>0</v>
      </c>
      <c r="BR266" s="230" t="str">
        <f>'1'!JF266</f>
        <v/>
      </c>
      <c r="BS266" s="230" t="str">
        <f>'1'!JG266</f>
        <v/>
      </c>
      <c r="BT266" s="236" t="str">
        <f>'1'!JS266</f>
        <v/>
      </c>
      <c r="BU266" s="39">
        <f>'1'!JT266</f>
        <v>0</v>
      </c>
      <c r="BV266" s="231" t="str">
        <f>'1'!JV266</f>
        <v/>
      </c>
      <c r="BW266" s="231" t="str">
        <f>'1'!JW266</f>
        <v/>
      </c>
      <c r="BX266" s="233" t="str">
        <f>'1'!KI266</f>
        <v/>
      </c>
      <c r="BY266" s="27">
        <f>'1'!KJ266</f>
        <v>0</v>
      </c>
      <c r="BZ266" s="230" t="str">
        <f>'1'!KL266</f>
        <v/>
      </c>
      <c r="CA266" s="230" t="str">
        <f>'1'!KM266</f>
        <v/>
      </c>
      <c r="CB266" s="236" t="str">
        <f>'1'!KY266</f>
        <v/>
      </c>
      <c r="CC266" s="39">
        <f>'1'!KZ266</f>
        <v>0</v>
      </c>
      <c r="CD266" s="231" t="str">
        <f>'1'!LB266</f>
        <v/>
      </c>
      <c r="CE266" s="231" t="str">
        <f>'1'!LC266</f>
        <v/>
      </c>
      <c r="CF266" s="231"/>
      <c r="CG266" s="231"/>
      <c r="CH266" s="233" t="str">
        <f t="shared" si="208"/>
        <v/>
      </c>
      <c r="CI266" s="24">
        <f>'1'!HX266</f>
        <v>0</v>
      </c>
      <c r="CJ266" s="24" t="str">
        <f>'1'!HZ266</f>
        <v/>
      </c>
      <c r="CK266" s="24" t="str">
        <f>'1'!IA266</f>
        <v/>
      </c>
      <c r="CL266" s="236" t="str">
        <f t="shared" si="209"/>
        <v/>
      </c>
      <c r="CM266" s="36">
        <f>'1'!IN266</f>
        <v>0</v>
      </c>
      <c r="CN266" s="36" t="str">
        <f>'1'!IP266</f>
        <v/>
      </c>
      <c r="CO266" s="36" t="str">
        <f>'1'!IQ266</f>
        <v/>
      </c>
      <c r="CP266" s="233" t="str">
        <f t="shared" si="210"/>
        <v/>
      </c>
      <c r="CQ266" s="24">
        <f>'1'!JD266</f>
        <v>0</v>
      </c>
      <c r="CR266" s="24" t="str">
        <f>'1'!JF266</f>
        <v/>
      </c>
      <c r="CS266" s="24" t="str">
        <f>'1'!JG266</f>
        <v/>
      </c>
      <c r="CT266" s="236" t="str">
        <f t="shared" si="211"/>
        <v/>
      </c>
      <c r="CU266" s="36">
        <f>'1'!JT266</f>
        <v>0</v>
      </c>
      <c r="CV266" s="36" t="str">
        <f>'1'!JV266</f>
        <v/>
      </c>
      <c r="CW266" s="36" t="str">
        <f>'1'!JW266</f>
        <v/>
      </c>
      <c r="CX266" s="233" t="str">
        <f t="shared" si="212"/>
        <v>#REF!</v>
      </c>
      <c r="CY266" s="24">
        <f>'1'!KJ266</f>
        <v>0</v>
      </c>
      <c r="CZ266" s="24" t="str">
        <f>'1'!KL266</f>
        <v/>
      </c>
      <c r="DA266" s="24" t="str">
        <f>'1'!KM266</f>
        <v/>
      </c>
      <c r="DB266" s="236" t="str">
        <f t="shared" si="213"/>
        <v>#REF!</v>
      </c>
      <c r="DC266" s="36">
        <f>'1'!KZ266</f>
        <v>0</v>
      </c>
      <c r="DD266" s="36" t="str">
        <f>'1'!LB266</f>
        <v/>
      </c>
      <c r="DE266" s="36" t="str">
        <f>'1'!LC266</f>
        <v/>
      </c>
      <c r="DF266" s="233" t="str">
        <f t="shared" si="214"/>
        <v>#REF!</v>
      </c>
      <c r="DG266" s="24" t="str">
        <f t="shared" ref="DG266:DI266" si="1062">#REF!</f>
        <v>#REF!</v>
      </c>
      <c r="DH266" s="24" t="str">
        <f t="shared" si="1062"/>
        <v>#REF!</v>
      </c>
      <c r="DI266" s="24" t="str">
        <f t="shared" si="1062"/>
        <v>#REF!</v>
      </c>
      <c r="DJ266" s="236" t="str">
        <f t="shared" si="216"/>
        <v>#REF!</v>
      </c>
      <c r="DK266" s="36" t="str">
        <f t="shared" ref="DK266:DM266" si="1063">#REF!</f>
        <v>#REF!</v>
      </c>
      <c r="DL266" s="36" t="str">
        <f t="shared" si="1063"/>
        <v>#REF!</v>
      </c>
      <c r="DM266" s="36" t="str">
        <f t="shared" si="1063"/>
        <v>#REF!</v>
      </c>
      <c r="DN266" s="159" t="str">
        <f t="shared" si="218"/>
        <v>#REF!</v>
      </c>
      <c r="DO266" s="24" t="str">
        <f t="shared" ref="DO266:DQ266" si="1064">#REF!</f>
        <v>#REF!</v>
      </c>
      <c r="DP266" s="24" t="str">
        <f t="shared" si="1064"/>
        <v>#REF!</v>
      </c>
      <c r="DQ266" s="24" t="str">
        <f t="shared" si="1064"/>
        <v>#REF!</v>
      </c>
      <c r="DR266" s="209" t="str">
        <f t="shared" si="220"/>
        <v>#REF!</v>
      </c>
      <c r="DS266" s="210" t="str">
        <f t="shared" si="13"/>
        <v>#REF!</v>
      </c>
      <c r="DT266" s="210" t="str">
        <f t="shared" ref="DT266:DU266" si="1065">#REF!</f>
        <v>#REF!</v>
      </c>
      <c r="DU266" s="210" t="str">
        <f t="shared" si="1065"/>
        <v>#REF!</v>
      </c>
    </row>
    <row r="267" ht="15.75" customHeight="1">
      <c r="A267" s="228">
        <f>'1'!A267</f>
        <v>46362</v>
      </c>
      <c r="B267" s="229" t="str">
        <f>'1'!B267</f>
        <v>日</v>
      </c>
      <c r="C267" s="232">
        <f>'1'!C267</f>
        <v>0</v>
      </c>
      <c r="D267" s="233">
        <f>'1'!G267</f>
        <v>1</v>
      </c>
      <c r="E267" s="27">
        <f>'1'!H267</f>
        <v>0</v>
      </c>
      <c r="F267" s="230" t="str">
        <f>'1'!J267</f>
        <v/>
      </c>
      <c r="G267" s="230" t="str">
        <f>'1'!K267</f>
        <v/>
      </c>
      <c r="H267" s="236">
        <f>'1'!W267</f>
        <v>1</v>
      </c>
      <c r="I267" s="39">
        <f>'1'!X267</f>
        <v>0</v>
      </c>
      <c r="J267" s="231" t="str">
        <f>'1'!Z267</f>
        <v/>
      </c>
      <c r="K267" s="231" t="str">
        <f>'1'!AA267</f>
        <v/>
      </c>
      <c r="L267" s="233">
        <f>'1'!AM267</f>
        <v>2</v>
      </c>
      <c r="M267" s="27">
        <f>'1'!AN267</f>
        <v>0</v>
      </c>
      <c r="N267" s="230" t="str">
        <f>'1'!AP267</f>
        <v/>
      </c>
      <c r="O267" s="230" t="str">
        <f>'1'!AQ267</f>
        <v/>
      </c>
      <c r="P267" s="236">
        <f>'1'!BC267</f>
        <v>4</v>
      </c>
      <c r="Q267" s="39">
        <f>'1'!BD267</f>
        <v>0</v>
      </c>
      <c r="R267" s="231" t="str">
        <f>'1'!BF267</f>
        <v/>
      </c>
      <c r="S267" s="231" t="str">
        <f>'1'!BG267</f>
        <v/>
      </c>
      <c r="T267" s="233">
        <f>'1'!BS267</f>
        <v>4</v>
      </c>
      <c r="U267" s="27">
        <f>'1'!BT267</f>
        <v>0</v>
      </c>
      <c r="V267" s="230" t="str">
        <f>'1'!BV267</f>
        <v/>
      </c>
      <c r="W267" s="230" t="str">
        <f>'1'!BW267</f>
        <v/>
      </c>
      <c r="X267" s="236">
        <f>'1'!CI267</f>
        <v>2</v>
      </c>
      <c r="Y267" s="39">
        <f>'1'!CJ267</f>
        <v>0</v>
      </c>
      <c r="Z267" s="231" t="str">
        <f>'1'!CL267</f>
        <v/>
      </c>
      <c r="AA267" s="231" t="str">
        <f>'1'!CM267</f>
        <v/>
      </c>
      <c r="AB267" s="233">
        <f>'1'!CY267</f>
        <v>2</v>
      </c>
      <c r="AC267" s="27">
        <f>'1'!CZ267</f>
        <v>0</v>
      </c>
      <c r="AD267" s="226" t="str">
        <f>'1'!DB267</f>
        <v/>
      </c>
      <c r="AE267" s="230" t="str">
        <f>'1'!DC267</f>
        <v/>
      </c>
      <c r="AF267" s="236">
        <f>'1'!DO267</f>
        <v>2</v>
      </c>
      <c r="AG267" s="39">
        <f>'1'!DP267</f>
        <v>0</v>
      </c>
      <c r="AH267" s="231" t="str">
        <f>'1'!DR267</f>
        <v/>
      </c>
      <c r="AI267" s="231" t="str">
        <f>'1'!DS267</f>
        <v/>
      </c>
      <c r="AJ267" s="233">
        <f>'1'!EE267</f>
        <v>5</v>
      </c>
      <c r="AK267" s="27">
        <f>'1'!EF267</f>
        <v>0</v>
      </c>
      <c r="AL267" s="230" t="str">
        <f>'1'!EH267</f>
        <v/>
      </c>
      <c r="AM267" s="230" t="str">
        <f>'1'!EI267</f>
        <v/>
      </c>
      <c r="AN267" s="236">
        <f>'1'!EU267</f>
        <v>19</v>
      </c>
      <c r="AO267" s="39">
        <f>'1'!EV267</f>
        <v>0</v>
      </c>
      <c r="AP267" s="231" t="str">
        <f>'1'!EX267</f>
        <v/>
      </c>
      <c r="AQ267" s="231" t="str">
        <f>'1'!EY267</f>
        <v/>
      </c>
      <c r="AR267" s="233">
        <f>'1'!FK267</f>
        <v>4</v>
      </c>
      <c r="AS267" s="27">
        <f>'1'!FL267</f>
        <v>0</v>
      </c>
      <c r="AT267" s="230" t="str">
        <f>'1'!FN267</f>
        <v/>
      </c>
      <c r="AU267" s="230" t="str">
        <f>'1'!FO267</f>
        <v/>
      </c>
      <c r="AV267" s="236">
        <f>'1'!GA267</f>
        <v>2</v>
      </c>
      <c r="AW267" s="39">
        <f>'1'!GB267</f>
        <v>0</v>
      </c>
      <c r="AX267" s="231" t="str">
        <f>'1'!GD267</f>
        <v/>
      </c>
      <c r="AY267" s="231" t="str">
        <f>'1'!GE267</f>
        <v/>
      </c>
      <c r="AZ267" s="233">
        <f>'1'!GQ267</f>
        <v>3</v>
      </c>
      <c r="BA267" s="27">
        <f>'1'!GR267</f>
        <v>0</v>
      </c>
      <c r="BB267" s="230" t="str">
        <f>'1'!GT267</f>
        <v/>
      </c>
      <c r="BC267" s="230" t="str">
        <f>'1'!GU267</f>
        <v/>
      </c>
      <c r="BD267" s="236">
        <f>'1'!HG267</f>
        <v>5</v>
      </c>
      <c r="BE267" s="39">
        <f>'1'!HH267</f>
        <v>0</v>
      </c>
      <c r="BF267" s="231" t="str">
        <f>'1'!HJ267</f>
        <v/>
      </c>
      <c r="BG267" s="231" t="str">
        <f>'1'!HK267</f>
        <v/>
      </c>
      <c r="BH267" s="233" t="str">
        <f>'1'!HW267</f>
        <v/>
      </c>
      <c r="BI267" s="27">
        <f>'1'!HX267</f>
        <v>0</v>
      </c>
      <c r="BJ267" s="230" t="str">
        <f>'1'!HZ267</f>
        <v/>
      </c>
      <c r="BK267" s="230" t="str">
        <f>'1'!IA267</f>
        <v/>
      </c>
      <c r="BL267" s="236" t="str">
        <f>'1'!IM267</f>
        <v/>
      </c>
      <c r="BM267" s="39">
        <f>'1'!IN267</f>
        <v>0</v>
      </c>
      <c r="BN267" s="231" t="str">
        <f>'1'!IP267</f>
        <v/>
      </c>
      <c r="BO267" s="231" t="str">
        <f>'1'!IQ267</f>
        <v/>
      </c>
      <c r="BP267" s="233" t="str">
        <f>'1'!JC267</f>
        <v/>
      </c>
      <c r="BQ267" s="27">
        <f>'1'!JD267</f>
        <v>0</v>
      </c>
      <c r="BR267" s="230" t="str">
        <f>'1'!JF267</f>
        <v/>
      </c>
      <c r="BS267" s="230" t="str">
        <f>'1'!JG267</f>
        <v/>
      </c>
      <c r="BT267" s="236" t="str">
        <f>'1'!JS267</f>
        <v/>
      </c>
      <c r="BU267" s="39">
        <f>'1'!JT267</f>
        <v>0</v>
      </c>
      <c r="BV267" s="231" t="str">
        <f>'1'!JV267</f>
        <v/>
      </c>
      <c r="BW267" s="231" t="str">
        <f>'1'!JW267</f>
        <v/>
      </c>
      <c r="BX267" s="233" t="str">
        <f>'1'!KI267</f>
        <v/>
      </c>
      <c r="BY267" s="27">
        <f>'1'!KJ267</f>
        <v>0</v>
      </c>
      <c r="BZ267" s="230" t="str">
        <f>'1'!KL267</f>
        <v/>
      </c>
      <c r="CA267" s="230" t="str">
        <f>'1'!KM267</f>
        <v/>
      </c>
      <c r="CB267" s="236" t="str">
        <f>'1'!KY267</f>
        <v/>
      </c>
      <c r="CC267" s="39">
        <f>'1'!KZ267</f>
        <v>0</v>
      </c>
      <c r="CD267" s="231" t="str">
        <f>'1'!LB267</f>
        <v/>
      </c>
      <c r="CE267" s="231" t="str">
        <f>'1'!LC267</f>
        <v/>
      </c>
      <c r="CF267" s="231"/>
      <c r="CG267" s="231"/>
      <c r="CH267" s="233" t="str">
        <f t="shared" si="208"/>
        <v/>
      </c>
      <c r="CI267" s="24">
        <f>'1'!HX267</f>
        <v>0</v>
      </c>
      <c r="CJ267" s="24" t="str">
        <f>'1'!HZ267</f>
        <v/>
      </c>
      <c r="CK267" s="24" t="str">
        <f>'1'!IA267</f>
        <v/>
      </c>
      <c r="CL267" s="236" t="str">
        <f t="shared" si="209"/>
        <v/>
      </c>
      <c r="CM267" s="36">
        <f>'1'!IN267</f>
        <v>0</v>
      </c>
      <c r="CN267" s="36" t="str">
        <f>'1'!IP267</f>
        <v/>
      </c>
      <c r="CO267" s="36" t="str">
        <f>'1'!IQ267</f>
        <v/>
      </c>
      <c r="CP267" s="233" t="str">
        <f t="shared" si="210"/>
        <v/>
      </c>
      <c r="CQ267" s="24">
        <f>'1'!JD267</f>
        <v>0</v>
      </c>
      <c r="CR267" s="24" t="str">
        <f>'1'!JF267</f>
        <v/>
      </c>
      <c r="CS267" s="24" t="str">
        <f>'1'!JG267</f>
        <v/>
      </c>
      <c r="CT267" s="236" t="str">
        <f t="shared" si="211"/>
        <v/>
      </c>
      <c r="CU267" s="36">
        <f>'1'!JT267</f>
        <v>0</v>
      </c>
      <c r="CV267" s="36" t="str">
        <f>'1'!JV267</f>
        <v/>
      </c>
      <c r="CW267" s="36" t="str">
        <f>'1'!JW267</f>
        <v/>
      </c>
      <c r="CX267" s="233" t="str">
        <f t="shared" si="212"/>
        <v>#REF!</v>
      </c>
      <c r="CY267" s="24">
        <f>'1'!KJ267</f>
        <v>0</v>
      </c>
      <c r="CZ267" s="24" t="str">
        <f>'1'!KL267</f>
        <v/>
      </c>
      <c r="DA267" s="24" t="str">
        <f>'1'!KM267</f>
        <v/>
      </c>
      <c r="DB267" s="236" t="str">
        <f t="shared" si="213"/>
        <v>#REF!</v>
      </c>
      <c r="DC267" s="36">
        <f>'1'!KZ267</f>
        <v>0</v>
      </c>
      <c r="DD267" s="36" t="str">
        <f>'1'!LB267</f>
        <v/>
      </c>
      <c r="DE267" s="36" t="str">
        <f>'1'!LC267</f>
        <v/>
      </c>
      <c r="DF267" s="233" t="str">
        <f t="shared" si="214"/>
        <v>#REF!</v>
      </c>
      <c r="DG267" s="24" t="str">
        <f t="shared" ref="DG267:DI267" si="1066">#REF!</f>
        <v>#REF!</v>
      </c>
      <c r="DH267" s="24" t="str">
        <f t="shared" si="1066"/>
        <v>#REF!</v>
      </c>
      <c r="DI267" s="24" t="str">
        <f t="shared" si="1066"/>
        <v>#REF!</v>
      </c>
      <c r="DJ267" s="236" t="str">
        <f t="shared" si="216"/>
        <v>#REF!</v>
      </c>
      <c r="DK267" s="36" t="str">
        <f t="shared" ref="DK267:DM267" si="1067">#REF!</f>
        <v>#REF!</v>
      </c>
      <c r="DL267" s="36" t="str">
        <f t="shared" si="1067"/>
        <v>#REF!</v>
      </c>
      <c r="DM267" s="36" t="str">
        <f t="shared" si="1067"/>
        <v>#REF!</v>
      </c>
      <c r="DN267" s="159" t="str">
        <f t="shared" si="218"/>
        <v>#REF!</v>
      </c>
      <c r="DO267" s="24" t="str">
        <f t="shared" ref="DO267:DQ267" si="1068">#REF!</f>
        <v>#REF!</v>
      </c>
      <c r="DP267" s="24" t="str">
        <f t="shared" si="1068"/>
        <v>#REF!</v>
      </c>
      <c r="DQ267" s="24" t="str">
        <f t="shared" si="1068"/>
        <v>#REF!</v>
      </c>
      <c r="DR267" s="209" t="str">
        <f t="shared" si="220"/>
        <v>#REF!</v>
      </c>
      <c r="DS267" s="210" t="str">
        <f t="shared" si="13"/>
        <v>#REF!</v>
      </c>
      <c r="DT267" s="210" t="str">
        <f t="shared" ref="DT267:DU267" si="1069">#REF!</f>
        <v>#REF!</v>
      </c>
      <c r="DU267" s="210" t="str">
        <f t="shared" si="1069"/>
        <v>#REF!</v>
      </c>
    </row>
    <row r="268" ht="15.75" customHeight="1">
      <c r="A268" s="228">
        <f>'1'!A268</f>
        <v>46363</v>
      </c>
      <c r="B268" s="229" t="str">
        <f>'1'!B268</f>
        <v>月</v>
      </c>
      <c r="C268" s="232">
        <f>'1'!C268</f>
        <v>0</v>
      </c>
      <c r="D268" s="233">
        <f>'1'!G268</f>
        <v>1</v>
      </c>
      <c r="E268" s="27">
        <f>'1'!H268</f>
        <v>0</v>
      </c>
      <c r="F268" s="230" t="str">
        <f>'1'!J268</f>
        <v/>
      </c>
      <c r="G268" s="230" t="str">
        <f>'1'!K268</f>
        <v/>
      </c>
      <c r="H268" s="236">
        <f>'1'!W268</f>
        <v>1</v>
      </c>
      <c r="I268" s="39">
        <f>'1'!X268</f>
        <v>0</v>
      </c>
      <c r="J268" s="231" t="str">
        <f>'1'!Z268</f>
        <v/>
      </c>
      <c r="K268" s="231" t="str">
        <f>'1'!AA268</f>
        <v/>
      </c>
      <c r="L268" s="233">
        <f>'1'!AM268</f>
        <v>2</v>
      </c>
      <c r="M268" s="27">
        <f>'1'!AN268</f>
        <v>0</v>
      </c>
      <c r="N268" s="230" t="str">
        <f>'1'!AP268</f>
        <v/>
      </c>
      <c r="O268" s="230" t="str">
        <f>'1'!AQ268</f>
        <v/>
      </c>
      <c r="P268" s="236">
        <f>'1'!BC268</f>
        <v>4</v>
      </c>
      <c r="Q268" s="39">
        <f>'1'!BD268</f>
        <v>0</v>
      </c>
      <c r="R268" s="231" t="str">
        <f>'1'!BF268</f>
        <v/>
      </c>
      <c r="S268" s="231" t="str">
        <f>'1'!BG268</f>
        <v/>
      </c>
      <c r="T268" s="233">
        <f>'1'!BS268</f>
        <v>4</v>
      </c>
      <c r="U268" s="27">
        <f>'1'!BT268</f>
        <v>0</v>
      </c>
      <c r="V268" s="230" t="str">
        <f>'1'!BV268</f>
        <v/>
      </c>
      <c r="W268" s="230" t="str">
        <f>'1'!BW268</f>
        <v/>
      </c>
      <c r="X268" s="236">
        <f>'1'!CI268</f>
        <v>2</v>
      </c>
      <c r="Y268" s="39">
        <f>'1'!CJ268</f>
        <v>0</v>
      </c>
      <c r="Z268" s="231" t="str">
        <f>'1'!CL268</f>
        <v/>
      </c>
      <c r="AA268" s="231" t="str">
        <f>'1'!CM268</f>
        <v/>
      </c>
      <c r="AB268" s="233">
        <f>'1'!CY268</f>
        <v>2</v>
      </c>
      <c r="AC268" s="27">
        <f>'1'!CZ268</f>
        <v>0</v>
      </c>
      <c r="AD268" s="226" t="str">
        <f>'1'!DB268</f>
        <v/>
      </c>
      <c r="AE268" s="230" t="str">
        <f>'1'!DC268</f>
        <v/>
      </c>
      <c r="AF268" s="236">
        <f>'1'!DO268</f>
        <v>2</v>
      </c>
      <c r="AG268" s="39">
        <f>'1'!DP268</f>
        <v>0</v>
      </c>
      <c r="AH268" s="231" t="str">
        <f>'1'!DR268</f>
        <v/>
      </c>
      <c r="AI268" s="231" t="str">
        <f>'1'!DS268</f>
        <v/>
      </c>
      <c r="AJ268" s="233">
        <f>'1'!EE268</f>
        <v>5</v>
      </c>
      <c r="AK268" s="27">
        <f>'1'!EF268</f>
        <v>0</v>
      </c>
      <c r="AL268" s="230" t="str">
        <f>'1'!EH268</f>
        <v/>
      </c>
      <c r="AM268" s="230" t="str">
        <f>'1'!EI268</f>
        <v/>
      </c>
      <c r="AN268" s="236">
        <f>'1'!EU268</f>
        <v>19</v>
      </c>
      <c r="AO268" s="39">
        <f>'1'!EV268</f>
        <v>0</v>
      </c>
      <c r="AP268" s="231" t="str">
        <f>'1'!EX268</f>
        <v/>
      </c>
      <c r="AQ268" s="231" t="str">
        <f>'1'!EY268</f>
        <v/>
      </c>
      <c r="AR268" s="233">
        <f>'1'!FK268</f>
        <v>4</v>
      </c>
      <c r="AS268" s="27">
        <f>'1'!FL268</f>
        <v>0</v>
      </c>
      <c r="AT268" s="230" t="str">
        <f>'1'!FN268</f>
        <v/>
      </c>
      <c r="AU268" s="230" t="str">
        <f>'1'!FO268</f>
        <v/>
      </c>
      <c r="AV268" s="236">
        <f>'1'!GA268</f>
        <v>2</v>
      </c>
      <c r="AW268" s="39">
        <f>'1'!GB268</f>
        <v>0</v>
      </c>
      <c r="AX268" s="231" t="str">
        <f>'1'!GD268</f>
        <v/>
      </c>
      <c r="AY268" s="231" t="str">
        <f>'1'!GE268</f>
        <v/>
      </c>
      <c r="AZ268" s="233">
        <f>'1'!GQ268</f>
        <v>3</v>
      </c>
      <c r="BA268" s="27">
        <f>'1'!GR268</f>
        <v>0</v>
      </c>
      <c r="BB268" s="230" t="str">
        <f>'1'!GT268</f>
        <v/>
      </c>
      <c r="BC268" s="230" t="str">
        <f>'1'!GU268</f>
        <v/>
      </c>
      <c r="BD268" s="236">
        <f>'1'!HG268</f>
        <v>5</v>
      </c>
      <c r="BE268" s="39">
        <f>'1'!HH268</f>
        <v>0</v>
      </c>
      <c r="BF268" s="231" t="str">
        <f>'1'!HJ268</f>
        <v/>
      </c>
      <c r="BG268" s="231" t="str">
        <f>'1'!HK268</f>
        <v/>
      </c>
      <c r="BH268" s="233" t="str">
        <f>'1'!HW268</f>
        <v/>
      </c>
      <c r="BI268" s="27">
        <f>'1'!HX268</f>
        <v>0</v>
      </c>
      <c r="BJ268" s="230" t="str">
        <f>'1'!HZ268</f>
        <v/>
      </c>
      <c r="BK268" s="230" t="str">
        <f>'1'!IA268</f>
        <v/>
      </c>
      <c r="BL268" s="236" t="str">
        <f>'1'!IM268</f>
        <v/>
      </c>
      <c r="BM268" s="39">
        <f>'1'!IN268</f>
        <v>0</v>
      </c>
      <c r="BN268" s="231" t="str">
        <f>'1'!IP268</f>
        <v/>
      </c>
      <c r="BO268" s="231" t="str">
        <f>'1'!IQ268</f>
        <v/>
      </c>
      <c r="BP268" s="233" t="str">
        <f>'1'!JC268</f>
        <v/>
      </c>
      <c r="BQ268" s="27">
        <f>'1'!JD268</f>
        <v>0</v>
      </c>
      <c r="BR268" s="230" t="str">
        <f>'1'!JF268</f>
        <v/>
      </c>
      <c r="BS268" s="230" t="str">
        <f>'1'!JG268</f>
        <v/>
      </c>
      <c r="BT268" s="236" t="str">
        <f>'1'!JS268</f>
        <v/>
      </c>
      <c r="BU268" s="39">
        <f>'1'!JT268</f>
        <v>0</v>
      </c>
      <c r="BV268" s="231" t="str">
        <f>'1'!JV268</f>
        <v/>
      </c>
      <c r="BW268" s="231" t="str">
        <f>'1'!JW268</f>
        <v/>
      </c>
      <c r="BX268" s="233" t="str">
        <f>'1'!KI268</f>
        <v/>
      </c>
      <c r="BY268" s="27">
        <f>'1'!KJ268</f>
        <v>0</v>
      </c>
      <c r="BZ268" s="230" t="str">
        <f>'1'!KL268</f>
        <v/>
      </c>
      <c r="CA268" s="230" t="str">
        <f>'1'!KM268</f>
        <v/>
      </c>
      <c r="CB268" s="236" t="str">
        <f>'1'!KY268</f>
        <v/>
      </c>
      <c r="CC268" s="39">
        <f>'1'!KZ268</f>
        <v>0</v>
      </c>
      <c r="CD268" s="231" t="str">
        <f>'1'!LB268</f>
        <v/>
      </c>
      <c r="CE268" s="231" t="str">
        <f>'1'!LC268</f>
        <v/>
      </c>
      <c r="CF268" s="231"/>
      <c r="CG268" s="231"/>
      <c r="CH268" s="233" t="str">
        <f t="shared" si="208"/>
        <v/>
      </c>
      <c r="CI268" s="24">
        <f>'1'!HX268</f>
        <v>0</v>
      </c>
      <c r="CJ268" s="24" t="str">
        <f>'1'!HZ268</f>
        <v/>
      </c>
      <c r="CK268" s="24" t="str">
        <f>'1'!IA268</f>
        <v/>
      </c>
      <c r="CL268" s="236" t="str">
        <f t="shared" si="209"/>
        <v/>
      </c>
      <c r="CM268" s="36">
        <f>'1'!IN268</f>
        <v>0</v>
      </c>
      <c r="CN268" s="36" t="str">
        <f>'1'!IP268</f>
        <v/>
      </c>
      <c r="CO268" s="36" t="str">
        <f>'1'!IQ268</f>
        <v/>
      </c>
      <c r="CP268" s="233" t="str">
        <f t="shared" si="210"/>
        <v/>
      </c>
      <c r="CQ268" s="24">
        <f>'1'!JD268</f>
        <v>0</v>
      </c>
      <c r="CR268" s="24" t="str">
        <f>'1'!JF268</f>
        <v/>
      </c>
      <c r="CS268" s="24" t="str">
        <f>'1'!JG268</f>
        <v/>
      </c>
      <c r="CT268" s="236" t="str">
        <f t="shared" si="211"/>
        <v/>
      </c>
      <c r="CU268" s="36">
        <f>'1'!JT268</f>
        <v>0</v>
      </c>
      <c r="CV268" s="36" t="str">
        <f>'1'!JV268</f>
        <v/>
      </c>
      <c r="CW268" s="36" t="str">
        <f>'1'!JW268</f>
        <v/>
      </c>
      <c r="CX268" s="233" t="str">
        <f t="shared" si="212"/>
        <v>#REF!</v>
      </c>
      <c r="CY268" s="24">
        <f>'1'!KJ268</f>
        <v>0</v>
      </c>
      <c r="CZ268" s="24" t="str">
        <f>'1'!KL268</f>
        <v/>
      </c>
      <c r="DA268" s="24" t="str">
        <f>'1'!KM268</f>
        <v/>
      </c>
      <c r="DB268" s="236" t="str">
        <f t="shared" si="213"/>
        <v>#REF!</v>
      </c>
      <c r="DC268" s="36">
        <f>'1'!KZ268</f>
        <v>0</v>
      </c>
      <c r="DD268" s="36" t="str">
        <f>'1'!LB268</f>
        <v/>
      </c>
      <c r="DE268" s="36" t="str">
        <f>'1'!LC268</f>
        <v/>
      </c>
      <c r="DF268" s="233" t="str">
        <f t="shared" si="214"/>
        <v>#REF!</v>
      </c>
      <c r="DG268" s="24" t="str">
        <f t="shared" ref="DG268:DI268" si="1070">#REF!</f>
        <v>#REF!</v>
      </c>
      <c r="DH268" s="24" t="str">
        <f t="shared" si="1070"/>
        <v>#REF!</v>
      </c>
      <c r="DI268" s="24" t="str">
        <f t="shared" si="1070"/>
        <v>#REF!</v>
      </c>
      <c r="DJ268" s="236" t="str">
        <f t="shared" si="216"/>
        <v>#REF!</v>
      </c>
      <c r="DK268" s="36" t="str">
        <f t="shared" ref="DK268:DM268" si="1071">#REF!</f>
        <v>#REF!</v>
      </c>
      <c r="DL268" s="36" t="str">
        <f t="shared" si="1071"/>
        <v>#REF!</v>
      </c>
      <c r="DM268" s="36" t="str">
        <f t="shared" si="1071"/>
        <v>#REF!</v>
      </c>
      <c r="DN268" s="159" t="str">
        <f t="shared" si="218"/>
        <v>#REF!</v>
      </c>
      <c r="DO268" s="24" t="str">
        <f t="shared" ref="DO268:DQ268" si="1072">#REF!</f>
        <v>#REF!</v>
      </c>
      <c r="DP268" s="24" t="str">
        <f t="shared" si="1072"/>
        <v>#REF!</v>
      </c>
      <c r="DQ268" s="24" t="str">
        <f t="shared" si="1072"/>
        <v>#REF!</v>
      </c>
      <c r="DR268" s="209" t="str">
        <f t="shared" si="220"/>
        <v>#REF!</v>
      </c>
      <c r="DS268" s="210" t="str">
        <f t="shared" si="13"/>
        <v>#REF!</v>
      </c>
      <c r="DT268" s="210" t="str">
        <f t="shared" ref="DT268:DU268" si="1073">#REF!</f>
        <v>#REF!</v>
      </c>
      <c r="DU268" s="210" t="str">
        <f t="shared" si="1073"/>
        <v>#REF!</v>
      </c>
    </row>
    <row r="269" ht="15.75" customHeight="1">
      <c r="A269" s="228">
        <f>'1'!A269</f>
        <v>46364</v>
      </c>
      <c r="B269" s="229" t="str">
        <f>'1'!B269</f>
        <v>火</v>
      </c>
      <c r="C269" s="232">
        <f>'1'!C269</f>
        <v>0</v>
      </c>
      <c r="D269" s="233">
        <f>'1'!G269</f>
        <v>1</v>
      </c>
      <c r="E269" s="27">
        <f>'1'!H269</f>
        <v>0</v>
      </c>
      <c r="F269" s="230" t="str">
        <f>'1'!J269</f>
        <v/>
      </c>
      <c r="G269" s="230" t="str">
        <f>'1'!K269</f>
        <v/>
      </c>
      <c r="H269" s="236">
        <f>'1'!W269</f>
        <v>1</v>
      </c>
      <c r="I269" s="39">
        <f>'1'!X269</f>
        <v>0</v>
      </c>
      <c r="J269" s="231" t="str">
        <f>'1'!Z269</f>
        <v/>
      </c>
      <c r="K269" s="231" t="str">
        <f>'1'!AA269</f>
        <v/>
      </c>
      <c r="L269" s="233">
        <f>'1'!AM269</f>
        <v>2</v>
      </c>
      <c r="M269" s="27">
        <f>'1'!AN269</f>
        <v>0</v>
      </c>
      <c r="N269" s="230" t="str">
        <f>'1'!AP269</f>
        <v/>
      </c>
      <c r="O269" s="230" t="str">
        <f>'1'!AQ269</f>
        <v/>
      </c>
      <c r="P269" s="236">
        <f>'1'!BC269</f>
        <v>4</v>
      </c>
      <c r="Q269" s="39">
        <f>'1'!BD269</f>
        <v>0</v>
      </c>
      <c r="R269" s="231" t="str">
        <f>'1'!BF269</f>
        <v/>
      </c>
      <c r="S269" s="231" t="str">
        <f>'1'!BG269</f>
        <v/>
      </c>
      <c r="T269" s="233">
        <f>'1'!BS269</f>
        <v>4</v>
      </c>
      <c r="U269" s="27">
        <f>'1'!BT269</f>
        <v>0</v>
      </c>
      <c r="V269" s="230" t="str">
        <f>'1'!BV269</f>
        <v/>
      </c>
      <c r="W269" s="230" t="str">
        <f>'1'!BW269</f>
        <v/>
      </c>
      <c r="X269" s="236">
        <f>'1'!CI269</f>
        <v>2</v>
      </c>
      <c r="Y269" s="39">
        <f>'1'!CJ269</f>
        <v>0</v>
      </c>
      <c r="Z269" s="231" t="str">
        <f>'1'!CL269</f>
        <v/>
      </c>
      <c r="AA269" s="231" t="str">
        <f>'1'!CM269</f>
        <v/>
      </c>
      <c r="AB269" s="233">
        <f>'1'!CY269</f>
        <v>2</v>
      </c>
      <c r="AC269" s="27">
        <f>'1'!CZ269</f>
        <v>0</v>
      </c>
      <c r="AD269" s="226" t="str">
        <f>'1'!DB269</f>
        <v/>
      </c>
      <c r="AE269" s="230" t="str">
        <f>'1'!DC269</f>
        <v/>
      </c>
      <c r="AF269" s="236">
        <f>'1'!DO269</f>
        <v>2</v>
      </c>
      <c r="AG269" s="39">
        <f>'1'!DP269</f>
        <v>0</v>
      </c>
      <c r="AH269" s="231" t="str">
        <f>'1'!DR269</f>
        <v/>
      </c>
      <c r="AI269" s="231" t="str">
        <f>'1'!DS269</f>
        <v/>
      </c>
      <c r="AJ269" s="233">
        <f>'1'!EE269</f>
        <v>5</v>
      </c>
      <c r="AK269" s="27">
        <f>'1'!EF269</f>
        <v>0</v>
      </c>
      <c r="AL269" s="230" t="str">
        <f>'1'!EH269</f>
        <v/>
      </c>
      <c r="AM269" s="230" t="str">
        <f>'1'!EI269</f>
        <v/>
      </c>
      <c r="AN269" s="236">
        <f>'1'!EU269</f>
        <v>19</v>
      </c>
      <c r="AO269" s="39">
        <f>'1'!EV269</f>
        <v>0</v>
      </c>
      <c r="AP269" s="231" t="str">
        <f>'1'!EX269</f>
        <v/>
      </c>
      <c r="AQ269" s="231" t="str">
        <f>'1'!EY269</f>
        <v/>
      </c>
      <c r="AR269" s="233">
        <f>'1'!FK269</f>
        <v>4</v>
      </c>
      <c r="AS269" s="27">
        <f>'1'!FL269</f>
        <v>0</v>
      </c>
      <c r="AT269" s="230" t="str">
        <f>'1'!FN269</f>
        <v/>
      </c>
      <c r="AU269" s="230" t="str">
        <f>'1'!FO269</f>
        <v/>
      </c>
      <c r="AV269" s="236">
        <f>'1'!GA269</f>
        <v>2</v>
      </c>
      <c r="AW269" s="39">
        <f>'1'!GB269</f>
        <v>0</v>
      </c>
      <c r="AX269" s="231" t="str">
        <f>'1'!GD269</f>
        <v/>
      </c>
      <c r="AY269" s="231" t="str">
        <f>'1'!GE269</f>
        <v/>
      </c>
      <c r="AZ269" s="233">
        <f>'1'!GQ269</f>
        <v>3</v>
      </c>
      <c r="BA269" s="27">
        <f>'1'!GR269</f>
        <v>0</v>
      </c>
      <c r="BB269" s="230" t="str">
        <f>'1'!GT269</f>
        <v/>
      </c>
      <c r="BC269" s="230" t="str">
        <f>'1'!GU269</f>
        <v/>
      </c>
      <c r="BD269" s="236">
        <f>'1'!HG269</f>
        <v>5</v>
      </c>
      <c r="BE269" s="39">
        <f>'1'!HH269</f>
        <v>0</v>
      </c>
      <c r="BF269" s="231" t="str">
        <f>'1'!HJ269</f>
        <v/>
      </c>
      <c r="BG269" s="231" t="str">
        <f>'1'!HK269</f>
        <v/>
      </c>
      <c r="BH269" s="233" t="str">
        <f>'1'!HW269</f>
        <v/>
      </c>
      <c r="BI269" s="27">
        <f>'1'!HX269</f>
        <v>0</v>
      </c>
      <c r="BJ269" s="230" t="str">
        <f>'1'!HZ269</f>
        <v/>
      </c>
      <c r="BK269" s="230" t="str">
        <f>'1'!IA269</f>
        <v/>
      </c>
      <c r="BL269" s="236" t="str">
        <f>'1'!IM269</f>
        <v/>
      </c>
      <c r="BM269" s="39">
        <f>'1'!IN269</f>
        <v>0</v>
      </c>
      <c r="BN269" s="231" t="str">
        <f>'1'!IP269</f>
        <v/>
      </c>
      <c r="BO269" s="231" t="str">
        <f>'1'!IQ269</f>
        <v/>
      </c>
      <c r="BP269" s="233" t="str">
        <f>'1'!JC269</f>
        <v/>
      </c>
      <c r="BQ269" s="27">
        <f>'1'!JD269</f>
        <v>0</v>
      </c>
      <c r="BR269" s="230" t="str">
        <f>'1'!JF269</f>
        <v/>
      </c>
      <c r="BS269" s="230" t="str">
        <f>'1'!JG269</f>
        <v/>
      </c>
      <c r="BT269" s="236" t="str">
        <f>'1'!JS269</f>
        <v/>
      </c>
      <c r="BU269" s="39">
        <f>'1'!JT269</f>
        <v>0</v>
      </c>
      <c r="BV269" s="231" t="str">
        <f>'1'!JV269</f>
        <v/>
      </c>
      <c r="BW269" s="231" t="str">
        <f>'1'!JW269</f>
        <v/>
      </c>
      <c r="BX269" s="233" t="str">
        <f>'1'!KI269</f>
        <v/>
      </c>
      <c r="BY269" s="27">
        <f>'1'!KJ269</f>
        <v>0</v>
      </c>
      <c r="BZ269" s="230" t="str">
        <f>'1'!KL269</f>
        <v/>
      </c>
      <c r="CA269" s="230" t="str">
        <f>'1'!KM269</f>
        <v/>
      </c>
      <c r="CB269" s="236" t="str">
        <f>'1'!KY269</f>
        <v/>
      </c>
      <c r="CC269" s="39">
        <f>'1'!KZ269</f>
        <v>0</v>
      </c>
      <c r="CD269" s="231" t="str">
        <f>'1'!LB269</f>
        <v/>
      </c>
      <c r="CE269" s="231" t="str">
        <f>'1'!LC269</f>
        <v/>
      </c>
      <c r="CF269" s="231"/>
      <c r="CG269" s="231"/>
      <c r="CH269" s="233" t="str">
        <f t="shared" si="208"/>
        <v/>
      </c>
      <c r="CI269" s="24">
        <f>'1'!HX269</f>
        <v>0</v>
      </c>
      <c r="CJ269" s="24" t="str">
        <f>'1'!HZ269</f>
        <v/>
      </c>
      <c r="CK269" s="24" t="str">
        <f>'1'!IA269</f>
        <v/>
      </c>
      <c r="CL269" s="236" t="str">
        <f t="shared" si="209"/>
        <v/>
      </c>
      <c r="CM269" s="36">
        <f>'1'!IN269</f>
        <v>0</v>
      </c>
      <c r="CN269" s="36" t="str">
        <f>'1'!IP269</f>
        <v/>
      </c>
      <c r="CO269" s="36" t="str">
        <f>'1'!IQ269</f>
        <v/>
      </c>
      <c r="CP269" s="233" t="str">
        <f t="shared" si="210"/>
        <v/>
      </c>
      <c r="CQ269" s="24">
        <f>'1'!JD269</f>
        <v>0</v>
      </c>
      <c r="CR269" s="24" t="str">
        <f>'1'!JF269</f>
        <v/>
      </c>
      <c r="CS269" s="24" t="str">
        <f>'1'!JG269</f>
        <v/>
      </c>
      <c r="CT269" s="236" t="str">
        <f t="shared" si="211"/>
        <v/>
      </c>
      <c r="CU269" s="36">
        <f>'1'!JT269</f>
        <v>0</v>
      </c>
      <c r="CV269" s="36" t="str">
        <f>'1'!JV269</f>
        <v/>
      </c>
      <c r="CW269" s="36" t="str">
        <f>'1'!JW269</f>
        <v/>
      </c>
      <c r="CX269" s="233" t="str">
        <f t="shared" si="212"/>
        <v>#REF!</v>
      </c>
      <c r="CY269" s="24">
        <f>'1'!KJ269</f>
        <v>0</v>
      </c>
      <c r="CZ269" s="24" t="str">
        <f>'1'!KL269</f>
        <v/>
      </c>
      <c r="DA269" s="24" t="str">
        <f>'1'!KM269</f>
        <v/>
      </c>
      <c r="DB269" s="236" t="str">
        <f t="shared" si="213"/>
        <v>#REF!</v>
      </c>
      <c r="DC269" s="36">
        <f>'1'!KZ269</f>
        <v>0</v>
      </c>
      <c r="DD269" s="36" t="str">
        <f>'1'!LB269</f>
        <v/>
      </c>
      <c r="DE269" s="36" t="str">
        <f>'1'!LC269</f>
        <v/>
      </c>
      <c r="DF269" s="233" t="str">
        <f t="shared" si="214"/>
        <v>#REF!</v>
      </c>
      <c r="DG269" s="24" t="str">
        <f t="shared" ref="DG269:DI269" si="1074">#REF!</f>
        <v>#REF!</v>
      </c>
      <c r="DH269" s="24" t="str">
        <f t="shared" si="1074"/>
        <v>#REF!</v>
      </c>
      <c r="DI269" s="24" t="str">
        <f t="shared" si="1074"/>
        <v>#REF!</v>
      </c>
      <c r="DJ269" s="236" t="str">
        <f t="shared" si="216"/>
        <v>#REF!</v>
      </c>
      <c r="DK269" s="36" t="str">
        <f t="shared" ref="DK269:DM269" si="1075">#REF!</f>
        <v>#REF!</v>
      </c>
      <c r="DL269" s="36" t="str">
        <f t="shared" si="1075"/>
        <v>#REF!</v>
      </c>
      <c r="DM269" s="36" t="str">
        <f t="shared" si="1075"/>
        <v>#REF!</v>
      </c>
      <c r="DN269" s="159" t="str">
        <f t="shared" si="218"/>
        <v>#REF!</v>
      </c>
      <c r="DO269" s="24" t="str">
        <f t="shared" ref="DO269:DQ269" si="1076">#REF!</f>
        <v>#REF!</v>
      </c>
      <c r="DP269" s="24" t="str">
        <f t="shared" si="1076"/>
        <v>#REF!</v>
      </c>
      <c r="DQ269" s="24" t="str">
        <f t="shared" si="1076"/>
        <v>#REF!</v>
      </c>
      <c r="DR269" s="209" t="str">
        <f t="shared" si="220"/>
        <v>#REF!</v>
      </c>
      <c r="DS269" s="210" t="str">
        <f t="shared" si="13"/>
        <v>#REF!</v>
      </c>
      <c r="DT269" s="210" t="str">
        <f t="shared" ref="DT269:DU269" si="1077">#REF!</f>
        <v>#REF!</v>
      </c>
      <c r="DU269" s="210" t="str">
        <f t="shared" si="1077"/>
        <v>#REF!</v>
      </c>
    </row>
    <row r="270" ht="15.75" customHeight="1">
      <c r="A270" s="228">
        <f>'1'!A270</f>
        <v>46365</v>
      </c>
      <c r="B270" s="229" t="str">
        <f>'1'!B270</f>
        <v>水</v>
      </c>
      <c r="C270" s="232">
        <f>'1'!C270</f>
        <v>0</v>
      </c>
      <c r="D270" s="233">
        <f>'1'!G270</f>
        <v>1</v>
      </c>
      <c r="E270" s="27">
        <f>'1'!H270</f>
        <v>0</v>
      </c>
      <c r="F270" s="230" t="str">
        <f>'1'!J270</f>
        <v/>
      </c>
      <c r="G270" s="230" t="str">
        <f>'1'!K270</f>
        <v/>
      </c>
      <c r="H270" s="236">
        <f>'1'!W270</f>
        <v>1</v>
      </c>
      <c r="I270" s="39">
        <f>'1'!X270</f>
        <v>0</v>
      </c>
      <c r="J270" s="231" t="str">
        <f>'1'!Z270</f>
        <v/>
      </c>
      <c r="K270" s="231" t="str">
        <f>'1'!AA270</f>
        <v/>
      </c>
      <c r="L270" s="233">
        <f>'1'!AM270</f>
        <v>2</v>
      </c>
      <c r="M270" s="27">
        <f>'1'!AN270</f>
        <v>0</v>
      </c>
      <c r="N270" s="230" t="str">
        <f>'1'!AP270</f>
        <v/>
      </c>
      <c r="O270" s="230" t="str">
        <f>'1'!AQ270</f>
        <v/>
      </c>
      <c r="P270" s="236">
        <f>'1'!BC270</f>
        <v>4</v>
      </c>
      <c r="Q270" s="39">
        <f>'1'!BD270</f>
        <v>0</v>
      </c>
      <c r="R270" s="231" t="str">
        <f>'1'!BF270</f>
        <v/>
      </c>
      <c r="S270" s="231" t="str">
        <f>'1'!BG270</f>
        <v/>
      </c>
      <c r="T270" s="233">
        <f>'1'!BS270</f>
        <v>4</v>
      </c>
      <c r="U270" s="27">
        <f>'1'!BT270</f>
        <v>0</v>
      </c>
      <c r="V270" s="230" t="str">
        <f>'1'!BV270</f>
        <v/>
      </c>
      <c r="W270" s="230" t="str">
        <f>'1'!BW270</f>
        <v/>
      </c>
      <c r="X270" s="236">
        <f>'1'!CI270</f>
        <v>2</v>
      </c>
      <c r="Y270" s="39">
        <f>'1'!CJ270</f>
        <v>0</v>
      </c>
      <c r="Z270" s="231" t="str">
        <f>'1'!CL270</f>
        <v/>
      </c>
      <c r="AA270" s="231" t="str">
        <f>'1'!CM270</f>
        <v/>
      </c>
      <c r="AB270" s="233">
        <f>'1'!CY270</f>
        <v>2</v>
      </c>
      <c r="AC270" s="27">
        <f>'1'!CZ270</f>
        <v>0</v>
      </c>
      <c r="AD270" s="226" t="str">
        <f>'1'!DB270</f>
        <v/>
      </c>
      <c r="AE270" s="230" t="str">
        <f>'1'!DC270</f>
        <v/>
      </c>
      <c r="AF270" s="236">
        <f>'1'!DO270</f>
        <v>2</v>
      </c>
      <c r="AG270" s="39">
        <f>'1'!DP270</f>
        <v>0</v>
      </c>
      <c r="AH270" s="231" t="str">
        <f>'1'!DR270</f>
        <v/>
      </c>
      <c r="AI270" s="231" t="str">
        <f>'1'!DS270</f>
        <v/>
      </c>
      <c r="AJ270" s="233">
        <f>'1'!EE270</f>
        <v>5</v>
      </c>
      <c r="AK270" s="27">
        <f>'1'!EF270</f>
        <v>0</v>
      </c>
      <c r="AL270" s="230" t="str">
        <f>'1'!EH270</f>
        <v/>
      </c>
      <c r="AM270" s="230" t="str">
        <f>'1'!EI270</f>
        <v/>
      </c>
      <c r="AN270" s="236">
        <f>'1'!EU270</f>
        <v>19</v>
      </c>
      <c r="AO270" s="39">
        <f>'1'!EV270</f>
        <v>0</v>
      </c>
      <c r="AP270" s="231" t="str">
        <f>'1'!EX270</f>
        <v/>
      </c>
      <c r="AQ270" s="231" t="str">
        <f>'1'!EY270</f>
        <v/>
      </c>
      <c r="AR270" s="233">
        <f>'1'!FK270</f>
        <v>4</v>
      </c>
      <c r="AS270" s="27">
        <f>'1'!FL270</f>
        <v>0</v>
      </c>
      <c r="AT270" s="230" t="str">
        <f>'1'!FN270</f>
        <v/>
      </c>
      <c r="AU270" s="230" t="str">
        <f>'1'!FO270</f>
        <v/>
      </c>
      <c r="AV270" s="236">
        <f>'1'!GA270</f>
        <v>2</v>
      </c>
      <c r="AW270" s="39">
        <f>'1'!GB270</f>
        <v>0</v>
      </c>
      <c r="AX270" s="231" t="str">
        <f>'1'!GD270</f>
        <v/>
      </c>
      <c r="AY270" s="231" t="str">
        <f>'1'!GE270</f>
        <v/>
      </c>
      <c r="AZ270" s="233">
        <f>'1'!GQ270</f>
        <v>3</v>
      </c>
      <c r="BA270" s="27">
        <f>'1'!GR270</f>
        <v>0</v>
      </c>
      <c r="BB270" s="230" t="str">
        <f>'1'!GT270</f>
        <v/>
      </c>
      <c r="BC270" s="230" t="str">
        <f>'1'!GU270</f>
        <v/>
      </c>
      <c r="BD270" s="236">
        <f>'1'!HG270</f>
        <v>5</v>
      </c>
      <c r="BE270" s="39">
        <f>'1'!HH270</f>
        <v>0</v>
      </c>
      <c r="BF270" s="231" t="str">
        <f>'1'!HJ270</f>
        <v/>
      </c>
      <c r="BG270" s="231" t="str">
        <f>'1'!HK270</f>
        <v/>
      </c>
      <c r="BH270" s="233" t="str">
        <f>'1'!HW270</f>
        <v/>
      </c>
      <c r="BI270" s="27">
        <f>'1'!HX270</f>
        <v>0</v>
      </c>
      <c r="BJ270" s="230" t="str">
        <f>'1'!HZ270</f>
        <v/>
      </c>
      <c r="BK270" s="230" t="str">
        <f>'1'!IA270</f>
        <v/>
      </c>
      <c r="BL270" s="236" t="str">
        <f>'1'!IM270</f>
        <v/>
      </c>
      <c r="BM270" s="39">
        <f>'1'!IN270</f>
        <v>0</v>
      </c>
      <c r="BN270" s="231" t="str">
        <f>'1'!IP270</f>
        <v/>
      </c>
      <c r="BO270" s="231" t="str">
        <f>'1'!IQ270</f>
        <v/>
      </c>
      <c r="BP270" s="233" t="str">
        <f>'1'!JC270</f>
        <v/>
      </c>
      <c r="BQ270" s="27">
        <f>'1'!JD270</f>
        <v>0</v>
      </c>
      <c r="BR270" s="230" t="str">
        <f>'1'!JF270</f>
        <v/>
      </c>
      <c r="BS270" s="230" t="str">
        <f>'1'!JG270</f>
        <v/>
      </c>
      <c r="BT270" s="236" t="str">
        <f>'1'!JS270</f>
        <v/>
      </c>
      <c r="BU270" s="39">
        <f>'1'!JT270</f>
        <v>0</v>
      </c>
      <c r="BV270" s="231" t="str">
        <f>'1'!JV270</f>
        <v/>
      </c>
      <c r="BW270" s="231" t="str">
        <f>'1'!JW270</f>
        <v/>
      </c>
      <c r="BX270" s="233" t="str">
        <f>'1'!KI270</f>
        <v/>
      </c>
      <c r="BY270" s="27">
        <f>'1'!KJ270</f>
        <v>0</v>
      </c>
      <c r="BZ270" s="230" t="str">
        <f>'1'!KL270</f>
        <v/>
      </c>
      <c r="CA270" s="230" t="str">
        <f>'1'!KM270</f>
        <v/>
      </c>
      <c r="CB270" s="236" t="str">
        <f>'1'!KY270</f>
        <v/>
      </c>
      <c r="CC270" s="39">
        <f>'1'!KZ270</f>
        <v>0</v>
      </c>
      <c r="CD270" s="231" t="str">
        <f>'1'!LB270</f>
        <v/>
      </c>
      <c r="CE270" s="231" t="str">
        <f>'1'!LC270</f>
        <v/>
      </c>
      <c r="CF270" s="231"/>
      <c r="CG270" s="231"/>
      <c r="CH270" s="233" t="str">
        <f t="shared" si="208"/>
        <v/>
      </c>
      <c r="CI270" s="24">
        <f>'1'!HX270</f>
        <v>0</v>
      </c>
      <c r="CJ270" s="24" t="str">
        <f>'1'!HZ270</f>
        <v/>
      </c>
      <c r="CK270" s="24" t="str">
        <f>'1'!IA270</f>
        <v/>
      </c>
      <c r="CL270" s="236" t="str">
        <f t="shared" si="209"/>
        <v/>
      </c>
      <c r="CM270" s="36">
        <f>'1'!IN270</f>
        <v>0</v>
      </c>
      <c r="CN270" s="36" t="str">
        <f>'1'!IP270</f>
        <v/>
      </c>
      <c r="CO270" s="36" t="str">
        <f>'1'!IQ270</f>
        <v/>
      </c>
      <c r="CP270" s="233" t="str">
        <f t="shared" si="210"/>
        <v/>
      </c>
      <c r="CQ270" s="24">
        <f>'1'!JD270</f>
        <v>0</v>
      </c>
      <c r="CR270" s="24" t="str">
        <f>'1'!JF270</f>
        <v/>
      </c>
      <c r="CS270" s="24" t="str">
        <f>'1'!JG270</f>
        <v/>
      </c>
      <c r="CT270" s="236" t="str">
        <f t="shared" si="211"/>
        <v/>
      </c>
      <c r="CU270" s="36">
        <f>'1'!JT270</f>
        <v>0</v>
      </c>
      <c r="CV270" s="36" t="str">
        <f>'1'!JV270</f>
        <v/>
      </c>
      <c r="CW270" s="36" t="str">
        <f>'1'!JW270</f>
        <v/>
      </c>
      <c r="CX270" s="233" t="str">
        <f t="shared" si="212"/>
        <v>#REF!</v>
      </c>
      <c r="CY270" s="24">
        <f>'1'!KJ270</f>
        <v>0</v>
      </c>
      <c r="CZ270" s="24" t="str">
        <f>'1'!KL270</f>
        <v/>
      </c>
      <c r="DA270" s="24" t="str">
        <f>'1'!KM270</f>
        <v/>
      </c>
      <c r="DB270" s="236" t="str">
        <f t="shared" si="213"/>
        <v>#REF!</v>
      </c>
      <c r="DC270" s="36">
        <f>'1'!KZ270</f>
        <v>0</v>
      </c>
      <c r="DD270" s="36" t="str">
        <f>'1'!LB270</f>
        <v/>
      </c>
      <c r="DE270" s="36" t="str">
        <f>'1'!LC270</f>
        <v/>
      </c>
      <c r="DF270" s="233" t="str">
        <f t="shared" si="214"/>
        <v>#REF!</v>
      </c>
      <c r="DG270" s="24" t="str">
        <f t="shared" ref="DG270:DI270" si="1078">#REF!</f>
        <v>#REF!</v>
      </c>
      <c r="DH270" s="24" t="str">
        <f t="shared" si="1078"/>
        <v>#REF!</v>
      </c>
      <c r="DI270" s="24" t="str">
        <f t="shared" si="1078"/>
        <v>#REF!</v>
      </c>
      <c r="DJ270" s="236" t="str">
        <f t="shared" si="216"/>
        <v>#REF!</v>
      </c>
      <c r="DK270" s="36" t="str">
        <f t="shared" ref="DK270:DM270" si="1079">#REF!</f>
        <v>#REF!</v>
      </c>
      <c r="DL270" s="36" t="str">
        <f t="shared" si="1079"/>
        <v>#REF!</v>
      </c>
      <c r="DM270" s="36" t="str">
        <f t="shared" si="1079"/>
        <v>#REF!</v>
      </c>
      <c r="DN270" s="159" t="str">
        <f t="shared" si="218"/>
        <v>#REF!</v>
      </c>
      <c r="DO270" s="24" t="str">
        <f t="shared" ref="DO270:DQ270" si="1080">#REF!</f>
        <v>#REF!</v>
      </c>
      <c r="DP270" s="24" t="str">
        <f t="shared" si="1080"/>
        <v>#REF!</v>
      </c>
      <c r="DQ270" s="24" t="str">
        <f t="shared" si="1080"/>
        <v>#REF!</v>
      </c>
      <c r="DR270" s="209" t="str">
        <f t="shared" si="220"/>
        <v>#REF!</v>
      </c>
      <c r="DS270" s="210" t="str">
        <f t="shared" si="13"/>
        <v>#REF!</v>
      </c>
      <c r="DT270" s="210" t="str">
        <f t="shared" ref="DT270:DU270" si="1081">#REF!</f>
        <v>#REF!</v>
      </c>
      <c r="DU270" s="210" t="str">
        <f t="shared" si="1081"/>
        <v>#REF!</v>
      </c>
    </row>
    <row r="271" ht="15.75" customHeight="1">
      <c r="A271" s="228">
        <f>'1'!A271</f>
        <v>46366</v>
      </c>
      <c r="B271" s="229" t="str">
        <f>'1'!B271</f>
        <v>木</v>
      </c>
      <c r="C271" s="232">
        <f>'1'!C271</f>
        <v>0</v>
      </c>
      <c r="D271" s="233">
        <f>'1'!G271</f>
        <v>1</v>
      </c>
      <c r="E271" s="27">
        <f>'1'!H271</f>
        <v>0</v>
      </c>
      <c r="F271" s="230" t="str">
        <f>'1'!J271</f>
        <v/>
      </c>
      <c r="G271" s="230" t="str">
        <f>'1'!K271</f>
        <v/>
      </c>
      <c r="H271" s="236">
        <f>'1'!W271</f>
        <v>1</v>
      </c>
      <c r="I271" s="39">
        <f>'1'!X271</f>
        <v>0</v>
      </c>
      <c r="J271" s="231" t="str">
        <f>'1'!Z271</f>
        <v/>
      </c>
      <c r="K271" s="231" t="str">
        <f>'1'!AA271</f>
        <v/>
      </c>
      <c r="L271" s="233">
        <f>'1'!AM271</f>
        <v>2</v>
      </c>
      <c r="M271" s="27">
        <f>'1'!AN271</f>
        <v>0</v>
      </c>
      <c r="N271" s="230" t="str">
        <f>'1'!AP271</f>
        <v/>
      </c>
      <c r="O271" s="230" t="str">
        <f>'1'!AQ271</f>
        <v/>
      </c>
      <c r="P271" s="236">
        <f>'1'!BC271</f>
        <v>4</v>
      </c>
      <c r="Q271" s="39">
        <f>'1'!BD271</f>
        <v>0</v>
      </c>
      <c r="R271" s="231" t="str">
        <f>'1'!BF271</f>
        <v/>
      </c>
      <c r="S271" s="231" t="str">
        <f>'1'!BG271</f>
        <v/>
      </c>
      <c r="T271" s="233">
        <f>'1'!BS271</f>
        <v>4</v>
      </c>
      <c r="U271" s="27">
        <f>'1'!BT271</f>
        <v>0</v>
      </c>
      <c r="V271" s="230" t="str">
        <f>'1'!BV271</f>
        <v/>
      </c>
      <c r="W271" s="230" t="str">
        <f>'1'!BW271</f>
        <v/>
      </c>
      <c r="X271" s="236">
        <f>'1'!CI271</f>
        <v>2</v>
      </c>
      <c r="Y271" s="39">
        <f>'1'!CJ271</f>
        <v>0</v>
      </c>
      <c r="Z271" s="231" t="str">
        <f>'1'!CL271</f>
        <v/>
      </c>
      <c r="AA271" s="231" t="str">
        <f>'1'!CM271</f>
        <v/>
      </c>
      <c r="AB271" s="233">
        <f>'1'!CY271</f>
        <v>2</v>
      </c>
      <c r="AC271" s="27">
        <f>'1'!CZ271</f>
        <v>0</v>
      </c>
      <c r="AD271" s="226" t="str">
        <f>'1'!DB271</f>
        <v/>
      </c>
      <c r="AE271" s="230" t="str">
        <f>'1'!DC271</f>
        <v/>
      </c>
      <c r="AF271" s="236">
        <f>'1'!DO271</f>
        <v>2</v>
      </c>
      <c r="AG271" s="39">
        <f>'1'!DP271</f>
        <v>0</v>
      </c>
      <c r="AH271" s="231" t="str">
        <f>'1'!DR271</f>
        <v/>
      </c>
      <c r="AI271" s="231" t="str">
        <f>'1'!DS271</f>
        <v/>
      </c>
      <c r="AJ271" s="233">
        <f>'1'!EE271</f>
        <v>5</v>
      </c>
      <c r="AK271" s="27">
        <f>'1'!EF271</f>
        <v>0</v>
      </c>
      <c r="AL271" s="230" t="str">
        <f>'1'!EH271</f>
        <v/>
      </c>
      <c r="AM271" s="230" t="str">
        <f>'1'!EI271</f>
        <v/>
      </c>
      <c r="AN271" s="236">
        <f>'1'!EU271</f>
        <v>19</v>
      </c>
      <c r="AO271" s="39">
        <f>'1'!EV271</f>
        <v>0</v>
      </c>
      <c r="AP271" s="231" t="str">
        <f>'1'!EX271</f>
        <v/>
      </c>
      <c r="AQ271" s="231" t="str">
        <f>'1'!EY271</f>
        <v/>
      </c>
      <c r="AR271" s="233">
        <f>'1'!FK271</f>
        <v>4</v>
      </c>
      <c r="AS271" s="27">
        <f>'1'!FL271</f>
        <v>0</v>
      </c>
      <c r="AT271" s="230" t="str">
        <f>'1'!FN271</f>
        <v/>
      </c>
      <c r="AU271" s="230" t="str">
        <f>'1'!FO271</f>
        <v/>
      </c>
      <c r="AV271" s="236">
        <f>'1'!GA271</f>
        <v>2</v>
      </c>
      <c r="AW271" s="39">
        <f>'1'!GB271</f>
        <v>0</v>
      </c>
      <c r="AX271" s="231" t="str">
        <f>'1'!GD271</f>
        <v/>
      </c>
      <c r="AY271" s="231" t="str">
        <f>'1'!GE271</f>
        <v/>
      </c>
      <c r="AZ271" s="233">
        <f>'1'!GQ271</f>
        <v>3</v>
      </c>
      <c r="BA271" s="27">
        <f>'1'!GR271</f>
        <v>0</v>
      </c>
      <c r="BB271" s="230" t="str">
        <f>'1'!GT271</f>
        <v/>
      </c>
      <c r="BC271" s="230" t="str">
        <f>'1'!GU271</f>
        <v/>
      </c>
      <c r="BD271" s="236">
        <f>'1'!HG271</f>
        <v>5</v>
      </c>
      <c r="BE271" s="39">
        <f>'1'!HH271</f>
        <v>0</v>
      </c>
      <c r="BF271" s="231" t="str">
        <f>'1'!HJ271</f>
        <v/>
      </c>
      <c r="BG271" s="231" t="str">
        <f>'1'!HK271</f>
        <v/>
      </c>
      <c r="BH271" s="233" t="str">
        <f>'1'!HW271</f>
        <v/>
      </c>
      <c r="BI271" s="27">
        <f>'1'!HX271</f>
        <v>0</v>
      </c>
      <c r="BJ271" s="230" t="str">
        <f>'1'!HZ271</f>
        <v/>
      </c>
      <c r="BK271" s="230" t="str">
        <f>'1'!IA271</f>
        <v/>
      </c>
      <c r="BL271" s="236" t="str">
        <f>'1'!IM271</f>
        <v/>
      </c>
      <c r="BM271" s="39">
        <f>'1'!IN271</f>
        <v>0</v>
      </c>
      <c r="BN271" s="231" t="str">
        <f>'1'!IP271</f>
        <v/>
      </c>
      <c r="BO271" s="231" t="str">
        <f>'1'!IQ271</f>
        <v/>
      </c>
      <c r="BP271" s="233" t="str">
        <f>'1'!JC271</f>
        <v/>
      </c>
      <c r="BQ271" s="27">
        <f>'1'!JD271</f>
        <v>0</v>
      </c>
      <c r="BR271" s="230" t="str">
        <f>'1'!JF271</f>
        <v/>
      </c>
      <c r="BS271" s="230" t="str">
        <f>'1'!JG271</f>
        <v/>
      </c>
      <c r="BT271" s="236" t="str">
        <f>'1'!JS271</f>
        <v/>
      </c>
      <c r="BU271" s="39">
        <f>'1'!JT271</f>
        <v>0</v>
      </c>
      <c r="BV271" s="231" t="str">
        <f>'1'!JV271</f>
        <v/>
      </c>
      <c r="BW271" s="231" t="str">
        <f>'1'!JW271</f>
        <v/>
      </c>
      <c r="BX271" s="233" t="str">
        <f>'1'!KI271</f>
        <v/>
      </c>
      <c r="BY271" s="27">
        <f>'1'!KJ271</f>
        <v>0</v>
      </c>
      <c r="BZ271" s="230" t="str">
        <f>'1'!KL271</f>
        <v/>
      </c>
      <c r="CA271" s="230" t="str">
        <f>'1'!KM271</f>
        <v/>
      </c>
      <c r="CB271" s="236" t="str">
        <f>'1'!KY271</f>
        <v/>
      </c>
      <c r="CC271" s="39">
        <f>'1'!KZ271</f>
        <v>0</v>
      </c>
      <c r="CD271" s="231" t="str">
        <f>'1'!LB271</f>
        <v/>
      </c>
      <c r="CE271" s="231" t="str">
        <f>'1'!LC271</f>
        <v/>
      </c>
      <c r="CF271" s="231"/>
      <c r="CG271" s="231"/>
      <c r="CH271" s="233" t="str">
        <f t="shared" si="208"/>
        <v/>
      </c>
      <c r="CI271" s="24">
        <f>'1'!HX271</f>
        <v>0</v>
      </c>
      <c r="CJ271" s="24" t="str">
        <f>'1'!HZ271</f>
        <v/>
      </c>
      <c r="CK271" s="24" t="str">
        <f>'1'!IA271</f>
        <v/>
      </c>
      <c r="CL271" s="236" t="str">
        <f t="shared" si="209"/>
        <v/>
      </c>
      <c r="CM271" s="36">
        <f>'1'!IN271</f>
        <v>0</v>
      </c>
      <c r="CN271" s="36" t="str">
        <f>'1'!IP271</f>
        <v/>
      </c>
      <c r="CO271" s="36" t="str">
        <f>'1'!IQ271</f>
        <v/>
      </c>
      <c r="CP271" s="233" t="str">
        <f t="shared" si="210"/>
        <v/>
      </c>
      <c r="CQ271" s="24">
        <f>'1'!JD271</f>
        <v>0</v>
      </c>
      <c r="CR271" s="24" t="str">
        <f>'1'!JF271</f>
        <v/>
      </c>
      <c r="CS271" s="24" t="str">
        <f>'1'!JG271</f>
        <v/>
      </c>
      <c r="CT271" s="236" t="str">
        <f t="shared" si="211"/>
        <v/>
      </c>
      <c r="CU271" s="36">
        <f>'1'!JT271</f>
        <v>0</v>
      </c>
      <c r="CV271" s="36" t="str">
        <f>'1'!JV271</f>
        <v/>
      </c>
      <c r="CW271" s="36" t="str">
        <f>'1'!JW271</f>
        <v/>
      </c>
      <c r="CX271" s="233" t="str">
        <f t="shared" si="212"/>
        <v>#REF!</v>
      </c>
      <c r="CY271" s="24">
        <f>'1'!KJ271</f>
        <v>0</v>
      </c>
      <c r="CZ271" s="24" t="str">
        <f>'1'!KL271</f>
        <v/>
      </c>
      <c r="DA271" s="24" t="str">
        <f>'1'!KM271</f>
        <v/>
      </c>
      <c r="DB271" s="236" t="str">
        <f t="shared" si="213"/>
        <v>#REF!</v>
      </c>
      <c r="DC271" s="36">
        <f>'1'!KZ271</f>
        <v>0</v>
      </c>
      <c r="DD271" s="36" t="str">
        <f>'1'!LB271</f>
        <v/>
      </c>
      <c r="DE271" s="36" t="str">
        <f>'1'!LC271</f>
        <v/>
      </c>
      <c r="DF271" s="233" t="str">
        <f t="shared" si="214"/>
        <v>#REF!</v>
      </c>
      <c r="DG271" s="24" t="str">
        <f t="shared" ref="DG271:DI271" si="1082">#REF!</f>
        <v>#REF!</v>
      </c>
      <c r="DH271" s="24" t="str">
        <f t="shared" si="1082"/>
        <v>#REF!</v>
      </c>
      <c r="DI271" s="24" t="str">
        <f t="shared" si="1082"/>
        <v>#REF!</v>
      </c>
      <c r="DJ271" s="236" t="str">
        <f t="shared" si="216"/>
        <v>#REF!</v>
      </c>
      <c r="DK271" s="36" t="str">
        <f t="shared" ref="DK271:DM271" si="1083">#REF!</f>
        <v>#REF!</v>
      </c>
      <c r="DL271" s="36" t="str">
        <f t="shared" si="1083"/>
        <v>#REF!</v>
      </c>
      <c r="DM271" s="36" t="str">
        <f t="shared" si="1083"/>
        <v>#REF!</v>
      </c>
      <c r="DN271" s="159" t="str">
        <f t="shared" si="218"/>
        <v>#REF!</v>
      </c>
      <c r="DO271" s="24" t="str">
        <f t="shared" ref="DO271:DQ271" si="1084">#REF!</f>
        <v>#REF!</v>
      </c>
      <c r="DP271" s="24" t="str">
        <f t="shared" si="1084"/>
        <v>#REF!</v>
      </c>
      <c r="DQ271" s="24" t="str">
        <f t="shared" si="1084"/>
        <v>#REF!</v>
      </c>
      <c r="DR271" s="209" t="str">
        <f t="shared" si="220"/>
        <v>#REF!</v>
      </c>
      <c r="DS271" s="210" t="str">
        <f t="shared" si="13"/>
        <v>#REF!</v>
      </c>
      <c r="DT271" s="210" t="str">
        <f t="shared" ref="DT271:DU271" si="1085">#REF!</f>
        <v>#REF!</v>
      </c>
      <c r="DU271" s="210" t="str">
        <f t="shared" si="1085"/>
        <v>#REF!</v>
      </c>
    </row>
    <row r="272" ht="15.75" customHeight="1">
      <c r="A272" s="228">
        <f>'1'!A272</f>
        <v>46367</v>
      </c>
      <c r="B272" s="229" t="str">
        <f>'1'!B272</f>
        <v>金</v>
      </c>
      <c r="C272" s="232">
        <f>'1'!C272</f>
        <v>0</v>
      </c>
      <c r="D272" s="233">
        <f>'1'!G272</f>
        <v>1</v>
      </c>
      <c r="E272" s="27">
        <f>'1'!H272</f>
        <v>0</v>
      </c>
      <c r="F272" s="230" t="str">
        <f>'1'!J272</f>
        <v/>
      </c>
      <c r="G272" s="230" t="str">
        <f>'1'!K272</f>
        <v/>
      </c>
      <c r="H272" s="236">
        <f>'1'!W272</f>
        <v>1</v>
      </c>
      <c r="I272" s="39">
        <f>'1'!X272</f>
        <v>0</v>
      </c>
      <c r="J272" s="231" t="str">
        <f>'1'!Z272</f>
        <v/>
      </c>
      <c r="K272" s="231" t="str">
        <f>'1'!AA272</f>
        <v/>
      </c>
      <c r="L272" s="233">
        <f>'1'!AM272</f>
        <v>2</v>
      </c>
      <c r="M272" s="27">
        <f>'1'!AN272</f>
        <v>0</v>
      </c>
      <c r="N272" s="230" t="str">
        <f>'1'!AP272</f>
        <v/>
      </c>
      <c r="O272" s="230" t="str">
        <f>'1'!AQ272</f>
        <v/>
      </c>
      <c r="P272" s="236">
        <f>'1'!BC272</f>
        <v>4</v>
      </c>
      <c r="Q272" s="39">
        <f>'1'!BD272</f>
        <v>0</v>
      </c>
      <c r="R272" s="231" t="str">
        <f>'1'!BF272</f>
        <v/>
      </c>
      <c r="S272" s="231" t="str">
        <f>'1'!BG272</f>
        <v/>
      </c>
      <c r="T272" s="233">
        <f>'1'!BS272</f>
        <v>4</v>
      </c>
      <c r="U272" s="27">
        <f>'1'!BT272</f>
        <v>0</v>
      </c>
      <c r="V272" s="230" t="str">
        <f>'1'!BV272</f>
        <v/>
      </c>
      <c r="W272" s="230" t="str">
        <f>'1'!BW272</f>
        <v/>
      </c>
      <c r="X272" s="236">
        <f>'1'!CI272</f>
        <v>2</v>
      </c>
      <c r="Y272" s="39">
        <f>'1'!CJ272</f>
        <v>0</v>
      </c>
      <c r="Z272" s="231" t="str">
        <f>'1'!CL272</f>
        <v/>
      </c>
      <c r="AA272" s="231" t="str">
        <f>'1'!CM272</f>
        <v/>
      </c>
      <c r="AB272" s="233">
        <f>'1'!CY272</f>
        <v>2</v>
      </c>
      <c r="AC272" s="27">
        <f>'1'!CZ272</f>
        <v>0</v>
      </c>
      <c r="AD272" s="226" t="str">
        <f>'1'!DB272</f>
        <v/>
      </c>
      <c r="AE272" s="230" t="str">
        <f>'1'!DC272</f>
        <v/>
      </c>
      <c r="AF272" s="236">
        <f>'1'!DO272</f>
        <v>2</v>
      </c>
      <c r="AG272" s="39">
        <f>'1'!DP272</f>
        <v>0</v>
      </c>
      <c r="AH272" s="231" t="str">
        <f>'1'!DR272</f>
        <v/>
      </c>
      <c r="AI272" s="231" t="str">
        <f>'1'!DS272</f>
        <v/>
      </c>
      <c r="AJ272" s="233">
        <f>'1'!EE272</f>
        <v>5</v>
      </c>
      <c r="AK272" s="27">
        <f>'1'!EF272</f>
        <v>0</v>
      </c>
      <c r="AL272" s="230" t="str">
        <f>'1'!EH272</f>
        <v/>
      </c>
      <c r="AM272" s="230" t="str">
        <f>'1'!EI272</f>
        <v/>
      </c>
      <c r="AN272" s="236">
        <f>'1'!EU272</f>
        <v>19</v>
      </c>
      <c r="AO272" s="39">
        <f>'1'!EV272</f>
        <v>0</v>
      </c>
      <c r="AP272" s="231" t="str">
        <f>'1'!EX272</f>
        <v/>
      </c>
      <c r="AQ272" s="231" t="str">
        <f>'1'!EY272</f>
        <v/>
      </c>
      <c r="AR272" s="233">
        <f>'1'!FK272</f>
        <v>4</v>
      </c>
      <c r="AS272" s="27">
        <f>'1'!FL272</f>
        <v>0</v>
      </c>
      <c r="AT272" s="230" t="str">
        <f>'1'!FN272</f>
        <v/>
      </c>
      <c r="AU272" s="230" t="str">
        <f>'1'!FO272</f>
        <v/>
      </c>
      <c r="AV272" s="236">
        <f>'1'!GA272</f>
        <v>2</v>
      </c>
      <c r="AW272" s="39">
        <f>'1'!GB272</f>
        <v>0</v>
      </c>
      <c r="AX272" s="231" t="str">
        <f>'1'!GD272</f>
        <v/>
      </c>
      <c r="AY272" s="231" t="str">
        <f>'1'!GE272</f>
        <v/>
      </c>
      <c r="AZ272" s="233">
        <f>'1'!GQ272</f>
        <v>3</v>
      </c>
      <c r="BA272" s="27">
        <f>'1'!GR272</f>
        <v>0</v>
      </c>
      <c r="BB272" s="230" t="str">
        <f>'1'!GT272</f>
        <v/>
      </c>
      <c r="BC272" s="230" t="str">
        <f>'1'!GU272</f>
        <v/>
      </c>
      <c r="BD272" s="236">
        <f>'1'!HG272</f>
        <v>5</v>
      </c>
      <c r="BE272" s="39">
        <f>'1'!HH272</f>
        <v>0</v>
      </c>
      <c r="BF272" s="231" t="str">
        <f>'1'!HJ272</f>
        <v/>
      </c>
      <c r="BG272" s="231" t="str">
        <f>'1'!HK272</f>
        <v/>
      </c>
      <c r="BH272" s="233" t="str">
        <f>'1'!HW272</f>
        <v/>
      </c>
      <c r="BI272" s="27">
        <f>'1'!HX272</f>
        <v>0</v>
      </c>
      <c r="BJ272" s="230" t="str">
        <f>'1'!HZ272</f>
        <v/>
      </c>
      <c r="BK272" s="230" t="str">
        <f>'1'!IA272</f>
        <v/>
      </c>
      <c r="BL272" s="236" t="str">
        <f>'1'!IM272</f>
        <v/>
      </c>
      <c r="BM272" s="39">
        <f>'1'!IN272</f>
        <v>0</v>
      </c>
      <c r="BN272" s="231" t="str">
        <f>'1'!IP272</f>
        <v/>
      </c>
      <c r="BO272" s="231" t="str">
        <f>'1'!IQ272</f>
        <v/>
      </c>
      <c r="BP272" s="233" t="str">
        <f>'1'!JC272</f>
        <v/>
      </c>
      <c r="BQ272" s="27">
        <f>'1'!JD272</f>
        <v>0</v>
      </c>
      <c r="BR272" s="230" t="str">
        <f>'1'!JF272</f>
        <v/>
      </c>
      <c r="BS272" s="230" t="str">
        <f>'1'!JG272</f>
        <v/>
      </c>
      <c r="BT272" s="236" t="str">
        <f>'1'!JS272</f>
        <v/>
      </c>
      <c r="BU272" s="39">
        <f>'1'!JT272</f>
        <v>0</v>
      </c>
      <c r="BV272" s="231" t="str">
        <f>'1'!JV272</f>
        <v/>
      </c>
      <c r="BW272" s="231" t="str">
        <f>'1'!JW272</f>
        <v/>
      </c>
      <c r="BX272" s="233" t="str">
        <f>'1'!KI272</f>
        <v/>
      </c>
      <c r="BY272" s="27">
        <f>'1'!KJ272</f>
        <v>0</v>
      </c>
      <c r="BZ272" s="230" t="str">
        <f>'1'!KL272</f>
        <v/>
      </c>
      <c r="CA272" s="230" t="str">
        <f>'1'!KM272</f>
        <v/>
      </c>
      <c r="CB272" s="236" t="str">
        <f>'1'!KY272</f>
        <v/>
      </c>
      <c r="CC272" s="39">
        <f>'1'!KZ272</f>
        <v>0</v>
      </c>
      <c r="CD272" s="231" t="str">
        <f>'1'!LB272</f>
        <v/>
      </c>
      <c r="CE272" s="231" t="str">
        <f>'1'!LC272</f>
        <v/>
      </c>
      <c r="CF272" s="231"/>
      <c r="CG272" s="231"/>
      <c r="CH272" s="233" t="str">
        <f t="shared" si="208"/>
        <v/>
      </c>
      <c r="CI272" s="24">
        <f>'1'!HX272</f>
        <v>0</v>
      </c>
      <c r="CJ272" s="24" t="str">
        <f>'1'!HZ272</f>
        <v/>
      </c>
      <c r="CK272" s="24" t="str">
        <f>'1'!IA272</f>
        <v/>
      </c>
      <c r="CL272" s="236" t="str">
        <f t="shared" si="209"/>
        <v/>
      </c>
      <c r="CM272" s="36">
        <f>'1'!IN272</f>
        <v>0</v>
      </c>
      <c r="CN272" s="36" t="str">
        <f>'1'!IP272</f>
        <v/>
      </c>
      <c r="CO272" s="36" t="str">
        <f>'1'!IQ272</f>
        <v/>
      </c>
      <c r="CP272" s="233" t="str">
        <f t="shared" si="210"/>
        <v/>
      </c>
      <c r="CQ272" s="24">
        <f>'1'!JD272</f>
        <v>0</v>
      </c>
      <c r="CR272" s="24" t="str">
        <f>'1'!JF272</f>
        <v/>
      </c>
      <c r="CS272" s="24" t="str">
        <f>'1'!JG272</f>
        <v/>
      </c>
      <c r="CT272" s="236" t="str">
        <f t="shared" si="211"/>
        <v/>
      </c>
      <c r="CU272" s="36">
        <f>'1'!JT272</f>
        <v>0</v>
      </c>
      <c r="CV272" s="36" t="str">
        <f>'1'!JV272</f>
        <v/>
      </c>
      <c r="CW272" s="36" t="str">
        <f>'1'!JW272</f>
        <v/>
      </c>
      <c r="CX272" s="233" t="str">
        <f t="shared" si="212"/>
        <v>#REF!</v>
      </c>
      <c r="CY272" s="24">
        <f>'1'!KJ272</f>
        <v>0</v>
      </c>
      <c r="CZ272" s="24" t="str">
        <f>'1'!KL272</f>
        <v/>
      </c>
      <c r="DA272" s="24" t="str">
        <f>'1'!KM272</f>
        <v/>
      </c>
      <c r="DB272" s="236" t="str">
        <f t="shared" si="213"/>
        <v>#REF!</v>
      </c>
      <c r="DC272" s="36">
        <f>'1'!KZ272</f>
        <v>0</v>
      </c>
      <c r="DD272" s="36" t="str">
        <f>'1'!LB272</f>
        <v/>
      </c>
      <c r="DE272" s="36" t="str">
        <f>'1'!LC272</f>
        <v/>
      </c>
      <c r="DF272" s="233" t="str">
        <f t="shared" si="214"/>
        <v>#REF!</v>
      </c>
      <c r="DG272" s="24" t="str">
        <f t="shared" ref="DG272:DI272" si="1086">#REF!</f>
        <v>#REF!</v>
      </c>
      <c r="DH272" s="24" t="str">
        <f t="shared" si="1086"/>
        <v>#REF!</v>
      </c>
      <c r="DI272" s="24" t="str">
        <f t="shared" si="1086"/>
        <v>#REF!</v>
      </c>
      <c r="DJ272" s="236" t="str">
        <f t="shared" si="216"/>
        <v>#REF!</v>
      </c>
      <c r="DK272" s="36" t="str">
        <f t="shared" ref="DK272:DM272" si="1087">#REF!</f>
        <v>#REF!</v>
      </c>
      <c r="DL272" s="36" t="str">
        <f t="shared" si="1087"/>
        <v>#REF!</v>
      </c>
      <c r="DM272" s="36" t="str">
        <f t="shared" si="1087"/>
        <v>#REF!</v>
      </c>
      <c r="DN272" s="159" t="str">
        <f t="shared" si="218"/>
        <v>#REF!</v>
      </c>
      <c r="DO272" s="24" t="str">
        <f t="shared" ref="DO272:DQ272" si="1088">#REF!</f>
        <v>#REF!</v>
      </c>
      <c r="DP272" s="24" t="str">
        <f t="shared" si="1088"/>
        <v>#REF!</v>
      </c>
      <c r="DQ272" s="24" t="str">
        <f t="shared" si="1088"/>
        <v>#REF!</v>
      </c>
      <c r="DR272" s="209" t="str">
        <f t="shared" si="220"/>
        <v>#REF!</v>
      </c>
      <c r="DS272" s="210" t="str">
        <f t="shared" si="13"/>
        <v>#REF!</v>
      </c>
      <c r="DT272" s="210" t="str">
        <f t="shared" ref="DT272:DU272" si="1089">#REF!</f>
        <v>#REF!</v>
      </c>
      <c r="DU272" s="210" t="str">
        <f t="shared" si="1089"/>
        <v>#REF!</v>
      </c>
    </row>
    <row r="273" ht="15.75" customHeight="1">
      <c r="A273" s="228">
        <f>'1'!A273</f>
        <v>46368</v>
      </c>
      <c r="B273" s="229" t="str">
        <f>'1'!B273</f>
        <v>土</v>
      </c>
      <c r="C273" s="232">
        <f>'1'!C273</f>
        <v>0</v>
      </c>
      <c r="D273" s="233">
        <f>'1'!G273</f>
        <v>1</v>
      </c>
      <c r="E273" s="27">
        <f>'1'!H273</f>
        <v>0</v>
      </c>
      <c r="F273" s="230" t="str">
        <f>'1'!J273</f>
        <v/>
      </c>
      <c r="G273" s="230" t="str">
        <f>'1'!K273</f>
        <v/>
      </c>
      <c r="H273" s="236">
        <f>'1'!W273</f>
        <v>1</v>
      </c>
      <c r="I273" s="39">
        <f>'1'!X273</f>
        <v>0</v>
      </c>
      <c r="J273" s="231" t="str">
        <f>'1'!Z273</f>
        <v/>
      </c>
      <c r="K273" s="231" t="str">
        <f>'1'!AA273</f>
        <v/>
      </c>
      <c r="L273" s="233">
        <f>'1'!AM273</f>
        <v>2</v>
      </c>
      <c r="M273" s="27">
        <f>'1'!AN273</f>
        <v>0</v>
      </c>
      <c r="N273" s="230" t="str">
        <f>'1'!AP273</f>
        <v/>
      </c>
      <c r="O273" s="230" t="str">
        <f>'1'!AQ273</f>
        <v/>
      </c>
      <c r="P273" s="236">
        <f>'1'!BC273</f>
        <v>4</v>
      </c>
      <c r="Q273" s="39">
        <f>'1'!BD273</f>
        <v>0</v>
      </c>
      <c r="R273" s="231" t="str">
        <f>'1'!BF273</f>
        <v/>
      </c>
      <c r="S273" s="231" t="str">
        <f>'1'!BG273</f>
        <v/>
      </c>
      <c r="T273" s="233">
        <f>'1'!BS273</f>
        <v>4</v>
      </c>
      <c r="U273" s="27">
        <f>'1'!BT273</f>
        <v>0</v>
      </c>
      <c r="V273" s="230" t="str">
        <f>'1'!BV273</f>
        <v/>
      </c>
      <c r="W273" s="230" t="str">
        <f>'1'!BW273</f>
        <v/>
      </c>
      <c r="X273" s="236">
        <f>'1'!CI273</f>
        <v>2</v>
      </c>
      <c r="Y273" s="39">
        <f>'1'!CJ273</f>
        <v>0</v>
      </c>
      <c r="Z273" s="231" t="str">
        <f>'1'!CL273</f>
        <v/>
      </c>
      <c r="AA273" s="231" t="str">
        <f>'1'!CM273</f>
        <v/>
      </c>
      <c r="AB273" s="233">
        <f>'1'!CY273</f>
        <v>2</v>
      </c>
      <c r="AC273" s="27">
        <f>'1'!CZ273</f>
        <v>0</v>
      </c>
      <c r="AD273" s="226" t="str">
        <f>'1'!DB273</f>
        <v/>
      </c>
      <c r="AE273" s="230" t="str">
        <f>'1'!DC273</f>
        <v/>
      </c>
      <c r="AF273" s="236">
        <f>'1'!DO273</f>
        <v>2</v>
      </c>
      <c r="AG273" s="39">
        <f>'1'!DP273</f>
        <v>0</v>
      </c>
      <c r="AH273" s="231" t="str">
        <f>'1'!DR273</f>
        <v/>
      </c>
      <c r="AI273" s="231" t="str">
        <f>'1'!DS273</f>
        <v/>
      </c>
      <c r="AJ273" s="233">
        <f>'1'!EE273</f>
        <v>5</v>
      </c>
      <c r="AK273" s="27">
        <f>'1'!EF273</f>
        <v>0</v>
      </c>
      <c r="AL273" s="230" t="str">
        <f>'1'!EH273</f>
        <v/>
      </c>
      <c r="AM273" s="230" t="str">
        <f>'1'!EI273</f>
        <v/>
      </c>
      <c r="AN273" s="236">
        <f>'1'!EU273</f>
        <v>19</v>
      </c>
      <c r="AO273" s="39">
        <f>'1'!EV273</f>
        <v>0</v>
      </c>
      <c r="AP273" s="231" t="str">
        <f>'1'!EX273</f>
        <v/>
      </c>
      <c r="AQ273" s="231" t="str">
        <f>'1'!EY273</f>
        <v/>
      </c>
      <c r="AR273" s="233">
        <f>'1'!FK273</f>
        <v>4</v>
      </c>
      <c r="AS273" s="27">
        <f>'1'!FL273</f>
        <v>0</v>
      </c>
      <c r="AT273" s="230" t="str">
        <f>'1'!FN273</f>
        <v/>
      </c>
      <c r="AU273" s="230" t="str">
        <f>'1'!FO273</f>
        <v/>
      </c>
      <c r="AV273" s="236">
        <f>'1'!GA273</f>
        <v>2</v>
      </c>
      <c r="AW273" s="39">
        <f>'1'!GB273</f>
        <v>0</v>
      </c>
      <c r="AX273" s="231" t="str">
        <f>'1'!GD273</f>
        <v/>
      </c>
      <c r="AY273" s="231" t="str">
        <f>'1'!GE273</f>
        <v/>
      </c>
      <c r="AZ273" s="233">
        <f>'1'!GQ273</f>
        <v>3</v>
      </c>
      <c r="BA273" s="27">
        <f>'1'!GR273</f>
        <v>0</v>
      </c>
      <c r="BB273" s="230" t="str">
        <f>'1'!GT273</f>
        <v/>
      </c>
      <c r="BC273" s="230" t="str">
        <f>'1'!GU273</f>
        <v/>
      </c>
      <c r="BD273" s="236">
        <f>'1'!HG273</f>
        <v>5</v>
      </c>
      <c r="BE273" s="39">
        <f>'1'!HH273</f>
        <v>0</v>
      </c>
      <c r="BF273" s="231" t="str">
        <f>'1'!HJ273</f>
        <v/>
      </c>
      <c r="BG273" s="231" t="str">
        <f>'1'!HK273</f>
        <v/>
      </c>
      <c r="BH273" s="233" t="str">
        <f>'1'!HW273</f>
        <v/>
      </c>
      <c r="BI273" s="27">
        <f>'1'!HX273</f>
        <v>0</v>
      </c>
      <c r="BJ273" s="230" t="str">
        <f>'1'!HZ273</f>
        <v/>
      </c>
      <c r="BK273" s="230" t="str">
        <f>'1'!IA273</f>
        <v/>
      </c>
      <c r="BL273" s="236" t="str">
        <f>'1'!IM273</f>
        <v/>
      </c>
      <c r="BM273" s="39">
        <f>'1'!IN273</f>
        <v>0</v>
      </c>
      <c r="BN273" s="231" t="str">
        <f>'1'!IP273</f>
        <v/>
      </c>
      <c r="BO273" s="231" t="str">
        <f>'1'!IQ273</f>
        <v/>
      </c>
      <c r="BP273" s="233" t="str">
        <f>'1'!JC273</f>
        <v/>
      </c>
      <c r="BQ273" s="27">
        <f>'1'!JD273</f>
        <v>0</v>
      </c>
      <c r="BR273" s="230" t="str">
        <f>'1'!JF273</f>
        <v/>
      </c>
      <c r="BS273" s="230" t="str">
        <f>'1'!JG273</f>
        <v/>
      </c>
      <c r="BT273" s="236" t="str">
        <f>'1'!JS273</f>
        <v/>
      </c>
      <c r="BU273" s="39">
        <f>'1'!JT273</f>
        <v>0</v>
      </c>
      <c r="BV273" s="231" t="str">
        <f>'1'!JV273</f>
        <v/>
      </c>
      <c r="BW273" s="231" t="str">
        <f>'1'!JW273</f>
        <v/>
      </c>
      <c r="BX273" s="233" t="str">
        <f>'1'!KI273</f>
        <v/>
      </c>
      <c r="BY273" s="27">
        <f>'1'!KJ273</f>
        <v>0</v>
      </c>
      <c r="BZ273" s="230" t="str">
        <f>'1'!KL273</f>
        <v/>
      </c>
      <c r="CA273" s="230" t="str">
        <f>'1'!KM273</f>
        <v/>
      </c>
      <c r="CB273" s="236" t="str">
        <f>'1'!KY273</f>
        <v/>
      </c>
      <c r="CC273" s="39">
        <f>'1'!KZ273</f>
        <v>0</v>
      </c>
      <c r="CD273" s="231" t="str">
        <f>'1'!LB273</f>
        <v/>
      </c>
      <c r="CE273" s="231" t="str">
        <f>'1'!LC273</f>
        <v/>
      </c>
      <c r="CF273" s="231"/>
      <c r="CG273" s="231"/>
      <c r="CH273" s="233" t="str">
        <f t="shared" si="208"/>
        <v/>
      </c>
      <c r="CI273" s="24">
        <f>'1'!HX273</f>
        <v>0</v>
      </c>
      <c r="CJ273" s="24" t="str">
        <f>'1'!HZ273</f>
        <v/>
      </c>
      <c r="CK273" s="24" t="str">
        <f>'1'!IA273</f>
        <v/>
      </c>
      <c r="CL273" s="236" t="str">
        <f t="shared" si="209"/>
        <v/>
      </c>
      <c r="CM273" s="36">
        <f>'1'!IN273</f>
        <v>0</v>
      </c>
      <c r="CN273" s="36" t="str">
        <f>'1'!IP273</f>
        <v/>
      </c>
      <c r="CO273" s="36" t="str">
        <f>'1'!IQ273</f>
        <v/>
      </c>
      <c r="CP273" s="233" t="str">
        <f t="shared" si="210"/>
        <v/>
      </c>
      <c r="CQ273" s="24">
        <f>'1'!JD273</f>
        <v>0</v>
      </c>
      <c r="CR273" s="24" t="str">
        <f>'1'!JF273</f>
        <v/>
      </c>
      <c r="CS273" s="24" t="str">
        <f>'1'!JG273</f>
        <v/>
      </c>
      <c r="CT273" s="236" t="str">
        <f t="shared" si="211"/>
        <v/>
      </c>
      <c r="CU273" s="36">
        <f>'1'!JT273</f>
        <v>0</v>
      </c>
      <c r="CV273" s="36" t="str">
        <f>'1'!JV273</f>
        <v/>
      </c>
      <c r="CW273" s="36" t="str">
        <f>'1'!JW273</f>
        <v/>
      </c>
      <c r="CX273" s="233" t="str">
        <f t="shared" si="212"/>
        <v>#REF!</v>
      </c>
      <c r="CY273" s="24">
        <f>'1'!KJ273</f>
        <v>0</v>
      </c>
      <c r="CZ273" s="24" t="str">
        <f>'1'!KL273</f>
        <v/>
      </c>
      <c r="DA273" s="24" t="str">
        <f>'1'!KM273</f>
        <v/>
      </c>
      <c r="DB273" s="236" t="str">
        <f t="shared" si="213"/>
        <v>#REF!</v>
      </c>
      <c r="DC273" s="36">
        <f>'1'!KZ273</f>
        <v>0</v>
      </c>
      <c r="DD273" s="36" t="str">
        <f>'1'!LB273</f>
        <v/>
      </c>
      <c r="DE273" s="36" t="str">
        <f>'1'!LC273</f>
        <v/>
      </c>
      <c r="DF273" s="233" t="str">
        <f t="shared" si="214"/>
        <v>#REF!</v>
      </c>
      <c r="DG273" s="24" t="str">
        <f t="shared" ref="DG273:DI273" si="1090">#REF!</f>
        <v>#REF!</v>
      </c>
      <c r="DH273" s="24" t="str">
        <f t="shared" si="1090"/>
        <v>#REF!</v>
      </c>
      <c r="DI273" s="24" t="str">
        <f t="shared" si="1090"/>
        <v>#REF!</v>
      </c>
      <c r="DJ273" s="236" t="str">
        <f t="shared" si="216"/>
        <v>#REF!</v>
      </c>
      <c r="DK273" s="36" t="str">
        <f t="shared" ref="DK273:DM273" si="1091">#REF!</f>
        <v>#REF!</v>
      </c>
      <c r="DL273" s="36" t="str">
        <f t="shared" si="1091"/>
        <v>#REF!</v>
      </c>
      <c r="DM273" s="36" t="str">
        <f t="shared" si="1091"/>
        <v>#REF!</v>
      </c>
      <c r="DN273" s="159" t="str">
        <f t="shared" si="218"/>
        <v>#REF!</v>
      </c>
      <c r="DO273" s="24" t="str">
        <f t="shared" ref="DO273:DQ273" si="1092">#REF!</f>
        <v>#REF!</v>
      </c>
      <c r="DP273" s="24" t="str">
        <f t="shared" si="1092"/>
        <v>#REF!</v>
      </c>
      <c r="DQ273" s="24" t="str">
        <f t="shared" si="1092"/>
        <v>#REF!</v>
      </c>
      <c r="DR273" s="209" t="str">
        <f t="shared" si="220"/>
        <v>#REF!</v>
      </c>
      <c r="DS273" s="210" t="str">
        <f t="shared" si="13"/>
        <v>#REF!</v>
      </c>
      <c r="DT273" s="210" t="str">
        <f t="shared" ref="DT273:DU273" si="1093">#REF!</f>
        <v>#REF!</v>
      </c>
      <c r="DU273" s="210" t="str">
        <f t="shared" si="1093"/>
        <v>#REF!</v>
      </c>
    </row>
    <row r="274" ht="15.75" customHeight="1">
      <c r="A274" s="228">
        <f>'1'!A274</f>
        <v>46369</v>
      </c>
      <c r="B274" s="229" t="str">
        <f>'1'!B274</f>
        <v>日</v>
      </c>
      <c r="C274" s="232">
        <f>'1'!C274</f>
        <v>0</v>
      </c>
      <c r="D274" s="233">
        <f>'1'!G274</f>
        <v>1</v>
      </c>
      <c r="E274" s="27">
        <f>'1'!H274</f>
        <v>0</v>
      </c>
      <c r="F274" s="230" t="str">
        <f>'1'!J274</f>
        <v/>
      </c>
      <c r="G274" s="230" t="str">
        <f>'1'!K274</f>
        <v/>
      </c>
      <c r="H274" s="236">
        <f>'1'!W274</f>
        <v>1</v>
      </c>
      <c r="I274" s="39">
        <f>'1'!X274</f>
        <v>0</v>
      </c>
      <c r="J274" s="231" t="str">
        <f>'1'!Z274</f>
        <v/>
      </c>
      <c r="K274" s="231" t="str">
        <f>'1'!AA274</f>
        <v/>
      </c>
      <c r="L274" s="233">
        <f>'1'!AM274</f>
        <v>2</v>
      </c>
      <c r="M274" s="27">
        <f>'1'!AN274</f>
        <v>0</v>
      </c>
      <c r="N274" s="230" t="str">
        <f>'1'!AP274</f>
        <v/>
      </c>
      <c r="O274" s="230" t="str">
        <f>'1'!AQ274</f>
        <v/>
      </c>
      <c r="P274" s="236">
        <f>'1'!BC274</f>
        <v>4</v>
      </c>
      <c r="Q274" s="39">
        <f>'1'!BD274</f>
        <v>0</v>
      </c>
      <c r="R274" s="231" t="str">
        <f>'1'!BF274</f>
        <v/>
      </c>
      <c r="S274" s="231" t="str">
        <f>'1'!BG274</f>
        <v/>
      </c>
      <c r="T274" s="233">
        <f>'1'!BS274</f>
        <v>4</v>
      </c>
      <c r="U274" s="27">
        <f>'1'!BT274</f>
        <v>0</v>
      </c>
      <c r="V274" s="230" t="str">
        <f>'1'!BV274</f>
        <v/>
      </c>
      <c r="W274" s="230" t="str">
        <f>'1'!BW274</f>
        <v/>
      </c>
      <c r="X274" s="236">
        <f>'1'!CI274</f>
        <v>2</v>
      </c>
      <c r="Y274" s="39">
        <f>'1'!CJ274</f>
        <v>0</v>
      </c>
      <c r="Z274" s="231" t="str">
        <f>'1'!CL274</f>
        <v/>
      </c>
      <c r="AA274" s="231" t="str">
        <f>'1'!CM274</f>
        <v/>
      </c>
      <c r="AB274" s="233">
        <f>'1'!CY274</f>
        <v>2</v>
      </c>
      <c r="AC274" s="27">
        <f>'1'!CZ274</f>
        <v>0</v>
      </c>
      <c r="AD274" s="226" t="str">
        <f>'1'!DB274</f>
        <v/>
      </c>
      <c r="AE274" s="230" t="str">
        <f>'1'!DC274</f>
        <v/>
      </c>
      <c r="AF274" s="236">
        <f>'1'!DO274</f>
        <v>2</v>
      </c>
      <c r="AG274" s="39">
        <f>'1'!DP274</f>
        <v>0</v>
      </c>
      <c r="AH274" s="231" t="str">
        <f>'1'!DR274</f>
        <v/>
      </c>
      <c r="AI274" s="231" t="str">
        <f>'1'!DS274</f>
        <v/>
      </c>
      <c r="AJ274" s="233">
        <f>'1'!EE274</f>
        <v>5</v>
      </c>
      <c r="AK274" s="27">
        <f>'1'!EF274</f>
        <v>0</v>
      </c>
      <c r="AL274" s="230" t="str">
        <f>'1'!EH274</f>
        <v/>
      </c>
      <c r="AM274" s="230" t="str">
        <f>'1'!EI274</f>
        <v/>
      </c>
      <c r="AN274" s="236">
        <f>'1'!EU274</f>
        <v>19</v>
      </c>
      <c r="AO274" s="39">
        <f>'1'!EV274</f>
        <v>0</v>
      </c>
      <c r="AP274" s="231" t="str">
        <f>'1'!EX274</f>
        <v/>
      </c>
      <c r="AQ274" s="231" t="str">
        <f>'1'!EY274</f>
        <v/>
      </c>
      <c r="AR274" s="233">
        <f>'1'!FK274</f>
        <v>4</v>
      </c>
      <c r="AS274" s="27">
        <f>'1'!FL274</f>
        <v>0</v>
      </c>
      <c r="AT274" s="230" t="str">
        <f>'1'!FN274</f>
        <v/>
      </c>
      <c r="AU274" s="230" t="str">
        <f>'1'!FO274</f>
        <v/>
      </c>
      <c r="AV274" s="236">
        <f>'1'!GA274</f>
        <v>2</v>
      </c>
      <c r="AW274" s="39">
        <f>'1'!GB274</f>
        <v>0</v>
      </c>
      <c r="AX274" s="231" t="str">
        <f>'1'!GD274</f>
        <v/>
      </c>
      <c r="AY274" s="231" t="str">
        <f>'1'!GE274</f>
        <v/>
      </c>
      <c r="AZ274" s="233">
        <f>'1'!GQ274</f>
        <v>3</v>
      </c>
      <c r="BA274" s="27">
        <f>'1'!GR274</f>
        <v>0</v>
      </c>
      <c r="BB274" s="230" t="str">
        <f>'1'!GT274</f>
        <v/>
      </c>
      <c r="BC274" s="230" t="str">
        <f>'1'!GU274</f>
        <v/>
      </c>
      <c r="BD274" s="236">
        <f>'1'!HG274</f>
        <v>5</v>
      </c>
      <c r="BE274" s="39">
        <f>'1'!HH274</f>
        <v>0</v>
      </c>
      <c r="BF274" s="231" t="str">
        <f>'1'!HJ274</f>
        <v/>
      </c>
      <c r="BG274" s="231" t="str">
        <f>'1'!HK274</f>
        <v/>
      </c>
      <c r="BH274" s="233" t="str">
        <f>'1'!HW274</f>
        <v/>
      </c>
      <c r="BI274" s="27">
        <f>'1'!HX274</f>
        <v>0</v>
      </c>
      <c r="BJ274" s="230" t="str">
        <f>'1'!HZ274</f>
        <v/>
      </c>
      <c r="BK274" s="230" t="str">
        <f>'1'!IA274</f>
        <v/>
      </c>
      <c r="BL274" s="236" t="str">
        <f>'1'!IM274</f>
        <v/>
      </c>
      <c r="BM274" s="39">
        <f>'1'!IN274</f>
        <v>0</v>
      </c>
      <c r="BN274" s="231" t="str">
        <f>'1'!IP274</f>
        <v/>
      </c>
      <c r="BO274" s="231" t="str">
        <f>'1'!IQ274</f>
        <v/>
      </c>
      <c r="BP274" s="233" t="str">
        <f>'1'!JC274</f>
        <v/>
      </c>
      <c r="BQ274" s="27">
        <f>'1'!JD274</f>
        <v>0</v>
      </c>
      <c r="BR274" s="230" t="str">
        <f>'1'!JF274</f>
        <v/>
      </c>
      <c r="BS274" s="230" t="str">
        <f>'1'!JG274</f>
        <v/>
      </c>
      <c r="BT274" s="236" t="str">
        <f>'1'!JS274</f>
        <v/>
      </c>
      <c r="BU274" s="39">
        <f>'1'!JT274</f>
        <v>0</v>
      </c>
      <c r="BV274" s="231" t="str">
        <f>'1'!JV274</f>
        <v/>
      </c>
      <c r="BW274" s="231" t="str">
        <f>'1'!JW274</f>
        <v/>
      </c>
      <c r="BX274" s="233" t="str">
        <f>'1'!KI274</f>
        <v/>
      </c>
      <c r="BY274" s="27">
        <f>'1'!KJ274</f>
        <v>0</v>
      </c>
      <c r="BZ274" s="230" t="str">
        <f>'1'!KL274</f>
        <v/>
      </c>
      <c r="CA274" s="230" t="str">
        <f>'1'!KM274</f>
        <v/>
      </c>
      <c r="CB274" s="236" t="str">
        <f>'1'!KY274</f>
        <v/>
      </c>
      <c r="CC274" s="39">
        <f>'1'!KZ274</f>
        <v>0</v>
      </c>
      <c r="CD274" s="231" t="str">
        <f>'1'!LB274</f>
        <v/>
      </c>
      <c r="CE274" s="231" t="str">
        <f>'1'!LC274</f>
        <v/>
      </c>
      <c r="CF274" s="231"/>
      <c r="CG274" s="231"/>
      <c r="CH274" s="233" t="str">
        <f t="shared" si="208"/>
        <v/>
      </c>
      <c r="CI274" s="24">
        <f>'1'!HX274</f>
        <v>0</v>
      </c>
      <c r="CJ274" s="24" t="str">
        <f>'1'!HZ274</f>
        <v/>
      </c>
      <c r="CK274" s="24" t="str">
        <f>'1'!IA274</f>
        <v/>
      </c>
      <c r="CL274" s="236" t="str">
        <f t="shared" si="209"/>
        <v/>
      </c>
      <c r="CM274" s="36">
        <f>'1'!IN274</f>
        <v>0</v>
      </c>
      <c r="CN274" s="36" t="str">
        <f>'1'!IP274</f>
        <v/>
      </c>
      <c r="CO274" s="36" t="str">
        <f>'1'!IQ274</f>
        <v/>
      </c>
      <c r="CP274" s="233" t="str">
        <f t="shared" si="210"/>
        <v/>
      </c>
      <c r="CQ274" s="24">
        <f>'1'!JD274</f>
        <v>0</v>
      </c>
      <c r="CR274" s="24" t="str">
        <f>'1'!JF274</f>
        <v/>
      </c>
      <c r="CS274" s="24" t="str">
        <f>'1'!JG274</f>
        <v/>
      </c>
      <c r="CT274" s="236" t="str">
        <f t="shared" si="211"/>
        <v/>
      </c>
      <c r="CU274" s="36">
        <f>'1'!JT274</f>
        <v>0</v>
      </c>
      <c r="CV274" s="36" t="str">
        <f>'1'!JV274</f>
        <v/>
      </c>
      <c r="CW274" s="36" t="str">
        <f>'1'!JW274</f>
        <v/>
      </c>
      <c r="CX274" s="233" t="str">
        <f t="shared" si="212"/>
        <v>#REF!</v>
      </c>
      <c r="CY274" s="24">
        <f>'1'!KJ274</f>
        <v>0</v>
      </c>
      <c r="CZ274" s="24" t="str">
        <f>'1'!KL274</f>
        <v/>
      </c>
      <c r="DA274" s="24" t="str">
        <f>'1'!KM274</f>
        <v/>
      </c>
      <c r="DB274" s="236" t="str">
        <f t="shared" si="213"/>
        <v>#REF!</v>
      </c>
      <c r="DC274" s="36">
        <f>'1'!KZ274</f>
        <v>0</v>
      </c>
      <c r="DD274" s="36" t="str">
        <f>'1'!LB274</f>
        <v/>
      </c>
      <c r="DE274" s="36" t="str">
        <f>'1'!LC274</f>
        <v/>
      </c>
      <c r="DF274" s="233" t="str">
        <f t="shared" si="214"/>
        <v>#REF!</v>
      </c>
      <c r="DG274" s="24" t="str">
        <f t="shared" ref="DG274:DI274" si="1094">#REF!</f>
        <v>#REF!</v>
      </c>
      <c r="DH274" s="24" t="str">
        <f t="shared" si="1094"/>
        <v>#REF!</v>
      </c>
      <c r="DI274" s="24" t="str">
        <f t="shared" si="1094"/>
        <v>#REF!</v>
      </c>
      <c r="DJ274" s="236" t="str">
        <f t="shared" si="216"/>
        <v>#REF!</v>
      </c>
      <c r="DK274" s="36" t="str">
        <f t="shared" ref="DK274:DM274" si="1095">#REF!</f>
        <v>#REF!</v>
      </c>
      <c r="DL274" s="36" t="str">
        <f t="shared" si="1095"/>
        <v>#REF!</v>
      </c>
      <c r="DM274" s="36" t="str">
        <f t="shared" si="1095"/>
        <v>#REF!</v>
      </c>
      <c r="DN274" s="159" t="str">
        <f t="shared" si="218"/>
        <v>#REF!</v>
      </c>
      <c r="DO274" s="24" t="str">
        <f t="shared" ref="DO274:DQ274" si="1096">#REF!</f>
        <v>#REF!</v>
      </c>
      <c r="DP274" s="24" t="str">
        <f t="shared" si="1096"/>
        <v>#REF!</v>
      </c>
      <c r="DQ274" s="24" t="str">
        <f t="shared" si="1096"/>
        <v>#REF!</v>
      </c>
      <c r="DR274" s="209" t="str">
        <f t="shared" si="220"/>
        <v>#REF!</v>
      </c>
      <c r="DS274" s="210" t="str">
        <f t="shared" si="13"/>
        <v>#REF!</v>
      </c>
      <c r="DT274" s="210" t="str">
        <f t="shared" ref="DT274:DU274" si="1097">#REF!</f>
        <v>#REF!</v>
      </c>
      <c r="DU274" s="210" t="str">
        <f t="shared" si="1097"/>
        <v>#REF!</v>
      </c>
    </row>
    <row r="275" ht="15.75" customHeight="1">
      <c r="A275" s="228">
        <f>'1'!A275</f>
        <v>46370</v>
      </c>
      <c r="B275" s="229" t="str">
        <f>'1'!B275</f>
        <v>月</v>
      </c>
      <c r="C275" s="232">
        <f>'1'!C275</f>
        <v>0</v>
      </c>
      <c r="D275" s="233">
        <f>'1'!G275</f>
        <v>1</v>
      </c>
      <c r="E275" s="27">
        <f>'1'!H275</f>
        <v>0</v>
      </c>
      <c r="F275" s="230" t="str">
        <f>'1'!J275</f>
        <v/>
      </c>
      <c r="G275" s="230" t="str">
        <f>'1'!K275</f>
        <v/>
      </c>
      <c r="H275" s="236">
        <f>'1'!W275</f>
        <v>1</v>
      </c>
      <c r="I275" s="39">
        <f>'1'!X275</f>
        <v>0</v>
      </c>
      <c r="J275" s="231" t="str">
        <f>'1'!Z275</f>
        <v/>
      </c>
      <c r="K275" s="231" t="str">
        <f>'1'!AA275</f>
        <v/>
      </c>
      <c r="L275" s="233">
        <f>'1'!AM275</f>
        <v>2</v>
      </c>
      <c r="M275" s="27">
        <f>'1'!AN275</f>
        <v>0</v>
      </c>
      <c r="N275" s="230" t="str">
        <f>'1'!AP275</f>
        <v/>
      </c>
      <c r="O275" s="230" t="str">
        <f>'1'!AQ275</f>
        <v/>
      </c>
      <c r="P275" s="236">
        <f>'1'!BC275</f>
        <v>4</v>
      </c>
      <c r="Q275" s="39">
        <f>'1'!BD275</f>
        <v>0</v>
      </c>
      <c r="R275" s="231" t="str">
        <f>'1'!BF275</f>
        <v/>
      </c>
      <c r="S275" s="231" t="str">
        <f>'1'!BG275</f>
        <v/>
      </c>
      <c r="T275" s="233">
        <f>'1'!BS275</f>
        <v>4</v>
      </c>
      <c r="U275" s="27">
        <f>'1'!BT275</f>
        <v>0</v>
      </c>
      <c r="V275" s="230" t="str">
        <f>'1'!BV275</f>
        <v/>
      </c>
      <c r="W275" s="230" t="str">
        <f>'1'!BW275</f>
        <v/>
      </c>
      <c r="X275" s="236">
        <f>'1'!CI275</f>
        <v>2</v>
      </c>
      <c r="Y275" s="39">
        <f>'1'!CJ275</f>
        <v>0</v>
      </c>
      <c r="Z275" s="231" t="str">
        <f>'1'!CL275</f>
        <v/>
      </c>
      <c r="AA275" s="231" t="str">
        <f>'1'!CM275</f>
        <v/>
      </c>
      <c r="AB275" s="233">
        <f>'1'!CY275</f>
        <v>2</v>
      </c>
      <c r="AC275" s="27">
        <f>'1'!CZ275</f>
        <v>0</v>
      </c>
      <c r="AD275" s="226" t="str">
        <f>'1'!DB275</f>
        <v/>
      </c>
      <c r="AE275" s="230" t="str">
        <f>'1'!DC275</f>
        <v/>
      </c>
      <c r="AF275" s="236">
        <f>'1'!DO275</f>
        <v>2</v>
      </c>
      <c r="AG275" s="39">
        <f>'1'!DP275</f>
        <v>0</v>
      </c>
      <c r="AH275" s="231" t="str">
        <f>'1'!DR275</f>
        <v/>
      </c>
      <c r="AI275" s="231" t="str">
        <f>'1'!DS275</f>
        <v/>
      </c>
      <c r="AJ275" s="233">
        <f>'1'!EE275</f>
        <v>5</v>
      </c>
      <c r="AK275" s="27">
        <f>'1'!EF275</f>
        <v>0</v>
      </c>
      <c r="AL275" s="230" t="str">
        <f>'1'!EH275</f>
        <v/>
      </c>
      <c r="AM275" s="230" t="str">
        <f>'1'!EI275</f>
        <v/>
      </c>
      <c r="AN275" s="236">
        <f>'1'!EU275</f>
        <v>19</v>
      </c>
      <c r="AO275" s="39">
        <f>'1'!EV275</f>
        <v>0</v>
      </c>
      <c r="AP275" s="231" t="str">
        <f>'1'!EX275</f>
        <v/>
      </c>
      <c r="AQ275" s="231" t="str">
        <f>'1'!EY275</f>
        <v/>
      </c>
      <c r="AR275" s="233">
        <f>'1'!FK275</f>
        <v>4</v>
      </c>
      <c r="AS275" s="27">
        <f>'1'!FL275</f>
        <v>0</v>
      </c>
      <c r="AT275" s="230" t="str">
        <f>'1'!FN275</f>
        <v/>
      </c>
      <c r="AU275" s="230" t="str">
        <f>'1'!FO275</f>
        <v/>
      </c>
      <c r="AV275" s="236">
        <f>'1'!GA275</f>
        <v>2</v>
      </c>
      <c r="AW275" s="39">
        <f>'1'!GB275</f>
        <v>0</v>
      </c>
      <c r="AX275" s="231" t="str">
        <f>'1'!GD275</f>
        <v/>
      </c>
      <c r="AY275" s="231" t="str">
        <f>'1'!GE275</f>
        <v/>
      </c>
      <c r="AZ275" s="233">
        <f>'1'!GQ275</f>
        <v>3</v>
      </c>
      <c r="BA275" s="27">
        <f>'1'!GR275</f>
        <v>0</v>
      </c>
      <c r="BB275" s="230" t="str">
        <f>'1'!GT275</f>
        <v/>
      </c>
      <c r="BC275" s="230" t="str">
        <f>'1'!GU275</f>
        <v/>
      </c>
      <c r="BD275" s="236">
        <f>'1'!HG275</f>
        <v>5</v>
      </c>
      <c r="BE275" s="39">
        <f>'1'!HH275</f>
        <v>0</v>
      </c>
      <c r="BF275" s="231" t="str">
        <f>'1'!HJ275</f>
        <v/>
      </c>
      <c r="BG275" s="231" t="str">
        <f>'1'!HK275</f>
        <v/>
      </c>
      <c r="BH275" s="233" t="str">
        <f>'1'!HW275</f>
        <v/>
      </c>
      <c r="BI275" s="27">
        <f>'1'!HX275</f>
        <v>0</v>
      </c>
      <c r="BJ275" s="230" t="str">
        <f>'1'!HZ275</f>
        <v/>
      </c>
      <c r="BK275" s="230" t="str">
        <f>'1'!IA275</f>
        <v/>
      </c>
      <c r="BL275" s="236" t="str">
        <f>'1'!IM275</f>
        <v/>
      </c>
      <c r="BM275" s="39">
        <f>'1'!IN275</f>
        <v>0</v>
      </c>
      <c r="BN275" s="231" t="str">
        <f>'1'!IP275</f>
        <v/>
      </c>
      <c r="BO275" s="231" t="str">
        <f>'1'!IQ275</f>
        <v/>
      </c>
      <c r="BP275" s="233" t="str">
        <f>'1'!JC275</f>
        <v/>
      </c>
      <c r="BQ275" s="27">
        <f>'1'!JD275</f>
        <v>0</v>
      </c>
      <c r="BR275" s="230" t="str">
        <f>'1'!JF275</f>
        <v/>
      </c>
      <c r="BS275" s="230" t="str">
        <f>'1'!JG275</f>
        <v/>
      </c>
      <c r="BT275" s="236" t="str">
        <f>'1'!JS275</f>
        <v/>
      </c>
      <c r="BU275" s="39">
        <f>'1'!JT275</f>
        <v>0</v>
      </c>
      <c r="BV275" s="231" t="str">
        <f>'1'!JV275</f>
        <v/>
      </c>
      <c r="BW275" s="231" t="str">
        <f>'1'!JW275</f>
        <v/>
      </c>
      <c r="BX275" s="233" t="str">
        <f>'1'!KI275</f>
        <v/>
      </c>
      <c r="BY275" s="27">
        <f>'1'!KJ275</f>
        <v>0</v>
      </c>
      <c r="BZ275" s="230" t="str">
        <f>'1'!KL275</f>
        <v/>
      </c>
      <c r="CA275" s="230" t="str">
        <f>'1'!KM275</f>
        <v/>
      </c>
      <c r="CB275" s="236" t="str">
        <f>'1'!KY275</f>
        <v/>
      </c>
      <c r="CC275" s="39">
        <f>'1'!KZ275</f>
        <v>0</v>
      </c>
      <c r="CD275" s="231" t="str">
        <f>'1'!LB275</f>
        <v/>
      </c>
      <c r="CE275" s="231" t="str">
        <f>'1'!LC275</f>
        <v/>
      </c>
      <c r="CF275" s="231"/>
      <c r="CG275" s="231"/>
      <c r="CH275" s="233" t="str">
        <f t="shared" si="208"/>
        <v/>
      </c>
      <c r="CI275" s="24">
        <f>'1'!HX275</f>
        <v>0</v>
      </c>
      <c r="CJ275" s="24" t="str">
        <f>'1'!HZ275</f>
        <v/>
      </c>
      <c r="CK275" s="24" t="str">
        <f>'1'!IA275</f>
        <v/>
      </c>
      <c r="CL275" s="236" t="str">
        <f t="shared" si="209"/>
        <v/>
      </c>
      <c r="CM275" s="36">
        <f>'1'!IN275</f>
        <v>0</v>
      </c>
      <c r="CN275" s="36" t="str">
        <f>'1'!IP275</f>
        <v/>
      </c>
      <c r="CO275" s="36" t="str">
        <f>'1'!IQ275</f>
        <v/>
      </c>
      <c r="CP275" s="233" t="str">
        <f t="shared" si="210"/>
        <v/>
      </c>
      <c r="CQ275" s="24">
        <f>'1'!JD275</f>
        <v>0</v>
      </c>
      <c r="CR275" s="24" t="str">
        <f>'1'!JF275</f>
        <v/>
      </c>
      <c r="CS275" s="24" t="str">
        <f>'1'!JG275</f>
        <v/>
      </c>
      <c r="CT275" s="236" t="str">
        <f t="shared" si="211"/>
        <v/>
      </c>
      <c r="CU275" s="36">
        <f>'1'!JT275</f>
        <v>0</v>
      </c>
      <c r="CV275" s="36" t="str">
        <f>'1'!JV275</f>
        <v/>
      </c>
      <c r="CW275" s="36" t="str">
        <f>'1'!JW275</f>
        <v/>
      </c>
      <c r="CX275" s="233" t="str">
        <f t="shared" si="212"/>
        <v>#REF!</v>
      </c>
      <c r="CY275" s="24">
        <f>'1'!KJ275</f>
        <v>0</v>
      </c>
      <c r="CZ275" s="24" t="str">
        <f>'1'!KL275</f>
        <v/>
      </c>
      <c r="DA275" s="24" t="str">
        <f>'1'!KM275</f>
        <v/>
      </c>
      <c r="DB275" s="236" t="str">
        <f t="shared" si="213"/>
        <v>#REF!</v>
      </c>
      <c r="DC275" s="36">
        <f>'1'!KZ275</f>
        <v>0</v>
      </c>
      <c r="DD275" s="36" t="str">
        <f>'1'!LB275</f>
        <v/>
      </c>
      <c r="DE275" s="36" t="str">
        <f>'1'!LC275</f>
        <v/>
      </c>
      <c r="DF275" s="233" t="str">
        <f t="shared" si="214"/>
        <v>#REF!</v>
      </c>
      <c r="DG275" s="24" t="str">
        <f t="shared" ref="DG275:DI275" si="1098">#REF!</f>
        <v>#REF!</v>
      </c>
      <c r="DH275" s="24" t="str">
        <f t="shared" si="1098"/>
        <v>#REF!</v>
      </c>
      <c r="DI275" s="24" t="str">
        <f t="shared" si="1098"/>
        <v>#REF!</v>
      </c>
      <c r="DJ275" s="236" t="str">
        <f t="shared" si="216"/>
        <v>#REF!</v>
      </c>
      <c r="DK275" s="36" t="str">
        <f t="shared" ref="DK275:DM275" si="1099">#REF!</f>
        <v>#REF!</v>
      </c>
      <c r="DL275" s="36" t="str">
        <f t="shared" si="1099"/>
        <v>#REF!</v>
      </c>
      <c r="DM275" s="36" t="str">
        <f t="shared" si="1099"/>
        <v>#REF!</v>
      </c>
      <c r="DN275" s="159" t="str">
        <f t="shared" si="218"/>
        <v>#REF!</v>
      </c>
      <c r="DO275" s="24" t="str">
        <f t="shared" ref="DO275:DQ275" si="1100">#REF!</f>
        <v>#REF!</v>
      </c>
      <c r="DP275" s="24" t="str">
        <f t="shared" si="1100"/>
        <v>#REF!</v>
      </c>
      <c r="DQ275" s="24" t="str">
        <f t="shared" si="1100"/>
        <v>#REF!</v>
      </c>
      <c r="DR275" s="209" t="str">
        <f t="shared" si="220"/>
        <v>#REF!</v>
      </c>
      <c r="DS275" s="210" t="str">
        <f t="shared" si="13"/>
        <v>#REF!</v>
      </c>
      <c r="DT275" s="210" t="str">
        <f t="shared" ref="DT275:DU275" si="1101">#REF!</f>
        <v>#REF!</v>
      </c>
      <c r="DU275" s="210" t="str">
        <f t="shared" si="1101"/>
        <v>#REF!</v>
      </c>
    </row>
    <row r="276" ht="15.75" customHeight="1">
      <c r="A276" s="228">
        <f>'1'!A276</f>
        <v>46371</v>
      </c>
      <c r="B276" s="229" t="str">
        <f>'1'!B276</f>
        <v>火</v>
      </c>
      <c r="C276" s="232">
        <f>'1'!C276</f>
        <v>0</v>
      </c>
      <c r="D276" s="233">
        <f>'1'!G276</f>
        <v>1</v>
      </c>
      <c r="E276" s="27">
        <f>'1'!H276</f>
        <v>0</v>
      </c>
      <c r="F276" s="230" t="str">
        <f>'1'!J276</f>
        <v/>
      </c>
      <c r="G276" s="230" t="str">
        <f>'1'!K276</f>
        <v/>
      </c>
      <c r="H276" s="236">
        <f>'1'!W276</f>
        <v>1</v>
      </c>
      <c r="I276" s="39">
        <f>'1'!X276</f>
        <v>0</v>
      </c>
      <c r="J276" s="231" t="str">
        <f>'1'!Z276</f>
        <v/>
      </c>
      <c r="K276" s="231" t="str">
        <f>'1'!AA276</f>
        <v/>
      </c>
      <c r="L276" s="233">
        <f>'1'!AM276</f>
        <v>2</v>
      </c>
      <c r="M276" s="27">
        <f>'1'!AN276</f>
        <v>0</v>
      </c>
      <c r="N276" s="230" t="str">
        <f>'1'!AP276</f>
        <v/>
      </c>
      <c r="O276" s="230" t="str">
        <f>'1'!AQ276</f>
        <v/>
      </c>
      <c r="P276" s="236">
        <f>'1'!BC276</f>
        <v>4</v>
      </c>
      <c r="Q276" s="39">
        <f>'1'!BD276</f>
        <v>0</v>
      </c>
      <c r="R276" s="231" t="str">
        <f>'1'!BF276</f>
        <v/>
      </c>
      <c r="S276" s="231" t="str">
        <f>'1'!BG276</f>
        <v/>
      </c>
      <c r="T276" s="233">
        <f>'1'!BS276</f>
        <v>4</v>
      </c>
      <c r="U276" s="27">
        <f>'1'!BT276</f>
        <v>0</v>
      </c>
      <c r="V276" s="230" t="str">
        <f>'1'!BV276</f>
        <v/>
      </c>
      <c r="W276" s="230" t="str">
        <f>'1'!BW276</f>
        <v/>
      </c>
      <c r="X276" s="236">
        <f>'1'!CI276</f>
        <v>2</v>
      </c>
      <c r="Y276" s="39">
        <f>'1'!CJ276</f>
        <v>0</v>
      </c>
      <c r="Z276" s="231" t="str">
        <f>'1'!CL276</f>
        <v/>
      </c>
      <c r="AA276" s="231" t="str">
        <f>'1'!CM276</f>
        <v/>
      </c>
      <c r="AB276" s="233">
        <f>'1'!CY276</f>
        <v>2</v>
      </c>
      <c r="AC276" s="27">
        <f>'1'!CZ276</f>
        <v>0</v>
      </c>
      <c r="AD276" s="226" t="str">
        <f>'1'!DB276</f>
        <v/>
      </c>
      <c r="AE276" s="230" t="str">
        <f>'1'!DC276</f>
        <v/>
      </c>
      <c r="AF276" s="236">
        <f>'1'!DO276</f>
        <v>2</v>
      </c>
      <c r="AG276" s="39">
        <f>'1'!DP276</f>
        <v>0</v>
      </c>
      <c r="AH276" s="231" t="str">
        <f>'1'!DR276</f>
        <v/>
      </c>
      <c r="AI276" s="231" t="str">
        <f>'1'!DS276</f>
        <v/>
      </c>
      <c r="AJ276" s="233">
        <f>'1'!EE276</f>
        <v>5</v>
      </c>
      <c r="AK276" s="27">
        <f>'1'!EF276</f>
        <v>0</v>
      </c>
      <c r="AL276" s="230" t="str">
        <f>'1'!EH276</f>
        <v/>
      </c>
      <c r="AM276" s="230" t="str">
        <f>'1'!EI276</f>
        <v/>
      </c>
      <c r="AN276" s="236">
        <f>'1'!EU276</f>
        <v>19</v>
      </c>
      <c r="AO276" s="39">
        <f>'1'!EV276</f>
        <v>0</v>
      </c>
      <c r="AP276" s="231" t="str">
        <f>'1'!EX276</f>
        <v/>
      </c>
      <c r="AQ276" s="231" t="str">
        <f>'1'!EY276</f>
        <v/>
      </c>
      <c r="AR276" s="233">
        <f>'1'!FK276</f>
        <v>4</v>
      </c>
      <c r="AS276" s="27">
        <f>'1'!FL276</f>
        <v>0</v>
      </c>
      <c r="AT276" s="230" t="str">
        <f>'1'!FN276</f>
        <v/>
      </c>
      <c r="AU276" s="230" t="str">
        <f>'1'!FO276</f>
        <v/>
      </c>
      <c r="AV276" s="236">
        <f>'1'!GA276</f>
        <v>2</v>
      </c>
      <c r="AW276" s="39">
        <f>'1'!GB276</f>
        <v>0</v>
      </c>
      <c r="AX276" s="231" t="str">
        <f>'1'!GD276</f>
        <v/>
      </c>
      <c r="AY276" s="231" t="str">
        <f>'1'!GE276</f>
        <v/>
      </c>
      <c r="AZ276" s="233">
        <f>'1'!GQ276</f>
        <v>3</v>
      </c>
      <c r="BA276" s="27">
        <f>'1'!GR276</f>
        <v>0</v>
      </c>
      <c r="BB276" s="230" t="str">
        <f>'1'!GT276</f>
        <v/>
      </c>
      <c r="BC276" s="230" t="str">
        <f>'1'!GU276</f>
        <v/>
      </c>
      <c r="BD276" s="236">
        <f>'1'!HG276</f>
        <v>5</v>
      </c>
      <c r="BE276" s="39">
        <f>'1'!HH276</f>
        <v>0</v>
      </c>
      <c r="BF276" s="231" t="str">
        <f>'1'!HJ276</f>
        <v/>
      </c>
      <c r="BG276" s="231" t="str">
        <f>'1'!HK276</f>
        <v/>
      </c>
      <c r="BH276" s="233" t="str">
        <f>'1'!HW276</f>
        <v/>
      </c>
      <c r="BI276" s="27">
        <f>'1'!HX276</f>
        <v>0</v>
      </c>
      <c r="BJ276" s="230" t="str">
        <f>'1'!HZ276</f>
        <v/>
      </c>
      <c r="BK276" s="230" t="str">
        <f>'1'!IA276</f>
        <v/>
      </c>
      <c r="BL276" s="236" t="str">
        <f>'1'!IM276</f>
        <v/>
      </c>
      <c r="BM276" s="39">
        <f>'1'!IN276</f>
        <v>0</v>
      </c>
      <c r="BN276" s="231" t="str">
        <f>'1'!IP276</f>
        <v/>
      </c>
      <c r="BO276" s="231" t="str">
        <f>'1'!IQ276</f>
        <v/>
      </c>
      <c r="BP276" s="233" t="str">
        <f>'1'!JC276</f>
        <v/>
      </c>
      <c r="BQ276" s="27">
        <f>'1'!JD276</f>
        <v>0</v>
      </c>
      <c r="BR276" s="230" t="str">
        <f>'1'!JF276</f>
        <v/>
      </c>
      <c r="BS276" s="230" t="str">
        <f>'1'!JG276</f>
        <v/>
      </c>
      <c r="BT276" s="236" t="str">
        <f>'1'!JS276</f>
        <v/>
      </c>
      <c r="BU276" s="39">
        <f>'1'!JT276</f>
        <v>0</v>
      </c>
      <c r="BV276" s="231" t="str">
        <f>'1'!JV276</f>
        <v/>
      </c>
      <c r="BW276" s="231" t="str">
        <f>'1'!JW276</f>
        <v/>
      </c>
      <c r="BX276" s="233" t="str">
        <f>'1'!KI276</f>
        <v/>
      </c>
      <c r="BY276" s="27">
        <f>'1'!KJ276</f>
        <v>0</v>
      </c>
      <c r="BZ276" s="230" t="str">
        <f>'1'!KL276</f>
        <v/>
      </c>
      <c r="CA276" s="230" t="str">
        <f>'1'!KM276</f>
        <v/>
      </c>
      <c r="CB276" s="236" t="str">
        <f>'1'!KY276</f>
        <v/>
      </c>
      <c r="CC276" s="39">
        <f>'1'!KZ276</f>
        <v>0</v>
      </c>
      <c r="CD276" s="231" t="str">
        <f>'1'!LB276</f>
        <v/>
      </c>
      <c r="CE276" s="231" t="str">
        <f>'1'!LC276</f>
        <v/>
      </c>
      <c r="CF276" s="231"/>
      <c r="CG276" s="231"/>
      <c r="CH276" s="233" t="str">
        <f t="shared" si="208"/>
        <v/>
      </c>
      <c r="CI276" s="24">
        <f>'1'!HX276</f>
        <v>0</v>
      </c>
      <c r="CJ276" s="24" t="str">
        <f>'1'!HZ276</f>
        <v/>
      </c>
      <c r="CK276" s="24" t="str">
        <f>'1'!IA276</f>
        <v/>
      </c>
      <c r="CL276" s="236" t="str">
        <f t="shared" si="209"/>
        <v/>
      </c>
      <c r="CM276" s="36">
        <f>'1'!IN276</f>
        <v>0</v>
      </c>
      <c r="CN276" s="36" t="str">
        <f>'1'!IP276</f>
        <v/>
      </c>
      <c r="CO276" s="36" t="str">
        <f>'1'!IQ276</f>
        <v/>
      </c>
      <c r="CP276" s="233" t="str">
        <f t="shared" si="210"/>
        <v/>
      </c>
      <c r="CQ276" s="24">
        <f>'1'!JD276</f>
        <v>0</v>
      </c>
      <c r="CR276" s="24" t="str">
        <f>'1'!JF276</f>
        <v/>
      </c>
      <c r="CS276" s="24" t="str">
        <f>'1'!JG276</f>
        <v/>
      </c>
      <c r="CT276" s="236" t="str">
        <f t="shared" si="211"/>
        <v/>
      </c>
      <c r="CU276" s="36">
        <f>'1'!JT276</f>
        <v>0</v>
      </c>
      <c r="CV276" s="36" t="str">
        <f>'1'!JV276</f>
        <v/>
      </c>
      <c r="CW276" s="36" t="str">
        <f>'1'!JW276</f>
        <v/>
      </c>
      <c r="CX276" s="233" t="str">
        <f t="shared" si="212"/>
        <v>#REF!</v>
      </c>
      <c r="CY276" s="24">
        <f>'1'!KJ276</f>
        <v>0</v>
      </c>
      <c r="CZ276" s="24" t="str">
        <f>'1'!KL276</f>
        <v/>
      </c>
      <c r="DA276" s="24" t="str">
        <f>'1'!KM276</f>
        <v/>
      </c>
      <c r="DB276" s="236" t="str">
        <f t="shared" si="213"/>
        <v>#REF!</v>
      </c>
      <c r="DC276" s="36">
        <f>'1'!KZ276</f>
        <v>0</v>
      </c>
      <c r="DD276" s="36" t="str">
        <f>'1'!LB276</f>
        <v/>
      </c>
      <c r="DE276" s="36" t="str">
        <f>'1'!LC276</f>
        <v/>
      </c>
      <c r="DF276" s="233" t="str">
        <f t="shared" si="214"/>
        <v>#REF!</v>
      </c>
      <c r="DG276" s="24" t="str">
        <f t="shared" ref="DG276:DI276" si="1102">#REF!</f>
        <v>#REF!</v>
      </c>
      <c r="DH276" s="24" t="str">
        <f t="shared" si="1102"/>
        <v>#REF!</v>
      </c>
      <c r="DI276" s="24" t="str">
        <f t="shared" si="1102"/>
        <v>#REF!</v>
      </c>
      <c r="DJ276" s="236" t="str">
        <f t="shared" si="216"/>
        <v>#REF!</v>
      </c>
      <c r="DK276" s="36" t="str">
        <f t="shared" ref="DK276:DM276" si="1103">#REF!</f>
        <v>#REF!</v>
      </c>
      <c r="DL276" s="36" t="str">
        <f t="shared" si="1103"/>
        <v>#REF!</v>
      </c>
      <c r="DM276" s="36" t="str">
        <f t="shared" si="1103"/>
        <v>#REF!</v>
      </c>
      <c r="DN276" s="159" t="str">
        <f t="shared" si="218"/>
        <v>#REF!</v>
      </c>
      <c r="DO276" s="24" t="str">
        <f t="shared" ref="DO276:DQ276" si="1104">#REF!</f>
        <v>#REF!</v>
      </c>
      <c r="DP276" s="24" t="str">
        <f t="shared" si="1104"/>
        <v>#REF!</v>
      </c>
      <c r="DQ276" s="24" t="str">
        <f t="shared" si="1104"/>
        <v>#REF!</v>
      </c>
      <c r="DR276" s="209" t="str">
        <f t="shared" si="220"/>
        <v>#REF!</v>
      </c>
      <c r="DS276" s="210" t="str">
        <f t="shared" si="13"/>
        <v>#REF!</v>
      </c>
      <c r="DT276" s="210" t="str">
        <f t="shared" ref="DT276:DU276" si="1105">#REF!</f>
        <v>#REF!</v>
      </c>
      <c r="DU276" s="210" t="str">
        <f t="shared" si="1105"/>
        <v>#REF!</v>
      </c>
    </row>
    <row r="277" ht="15.75" customHeight="1">
      <c r="A277" s="228">
        <f>'1'!A277</f>
        <v>46372</v>
      </c>
      <c r="B277" s="229" t="str">
        <f>'1'!B277</f>
        <v>水</v>
      </c>
      <c r="C277" s="232">
        <f>'1'!C277</f>
        <v>0</v>
      </c>
      <c r="D277" s="233">
        <f>'1'!G277</f>
        <v>1</v>
      </c>
      <c r="E277" s="27">
        <f>'1'!H277</f>
        <v>0</v>
      </c>
      <c r="F277" s="230" t="str">
        <f>'1'!J277</f>
        <v/>
      </c>
      <c r="G277" s="230" t="str">
        <f>'1'!K277</f>
        <v/>
      </c>
      <c r="H277" s="236">
        <f>'1'!W277</f>
        <v>1</v>
      </c>
      <c r="I277" s="39">
        <f>'1'!X277</f>
        <v>0</v>
      </c>
      <c r="J277" s="231" t="str">
        <f>'1'!Z277</f>
        <v/>
      </c>
      <c r="K277" s="231" t="str">
        <f>'1'!AA277</f>
        <v/>
      </c>
      <c r="L277" s="233">
        <f>'1'!AM277</f>
        <v>2</v>
      </c>
      <c r="M277" s="27">
        <f>'1'!AN277</f>
        <v>0</v>
      </c>
      <c r="N277" s="230" t="str">
        <f>'1'!AP277</f>
        <v/>
      </c>
      <c r="O277" s="230" t="str">
        <f>'1'!AQ277</f>
        <v/>
      </c>
      <c r="P277" s="236">
        <f>'1'!BC277</f>
        <v>4</v>
      </c>
      <c r="Q277" s="39">
        <f>'1'!BD277</f>
        <v>0</v>
      </c>
      <c r="R277" s="231" t="str">
        <f>'1'!BF277</f>
        <v/>
      </c>
      <c r="S277" s="231" t="str">
        <f>'1'!BG277</f>
        <v/>
      </c>
      <c r="T277" s="233">
        <f>'1'!BS277</f>
        <v>4</v>
      </c>
      <c r="U277" s="27">
        <f>'1'!BT277</f>
        <v>0</v>
      </c>
      <c r="V277" s="230" t="str">
        <f>'1'!BV277</f>
        <v/>
      </c>
      <c r="W277" s="230" t="str">
        <f>'1'!BW277</f>
        <v/>
      </c>
      <c r="X277" s="236">
        <f>'1'!CI277</f>
        <v>2</v>
      </c>
      <c r="Y277" s="39">
        <f>'1'!CJ277</f>
        <v>0</v>
      </c>
      <c r="Z277" s="231" t="str">
        <f>'1'!CL277</f>
        <v/>
      </c>
      <c r="AA277" s="231" t="str">
        <f>'1'!CM277</f>
        <v/>
      </c>
      <c r="AB277" s="233">
        <f>'1'!CY277</f>
        <v>2</v>
      </c>
      <c r="AC277" s="27">
        <f>'1'!CZ277</f>
        <v>0</v>
      </c>
      <c r="AD277" s="226" t="str">
        <f>'1'!DB277</f>
        <v/>
      </c>
      <c r="AE277" s="230" t="str">
        <f>'1'!DC277</f>
        <v/>
      </c>
      <c r="AF277" s="236">
        <f>'1'!DO277</f>
        <v>2</v>
      </c>
      <c r="AG277" s="39">
        <f>'1'!DP277</f>
        <v>0</v>
      </c>
      <c r="AH277" s="231" t="str">
        <f>'1'!DR277</f>
        <v/>
      </c>
      <c r="AI277" s="231" t="str">
        <f>'1'!DS277</f>
        <v/>
      </c>
      <c r="AJ277" s="233">
        <f>'1'!EE277</f>
        <v>5</v>
      </c>
      <c r="AK277" s="27">
        <f>'1'!EF277</f>
        <v>0</v>
      </c>
      <c r="AL277" s="230" t="str">
        <f>'1'!EH277</f>
        <v/>
      </c>
      <c r="AM277" s="230" t="str">
        <f>'1'!EI277</f>
        <v/>
      </c>
      <c r="AN277" s="236">
        <f>'1'!EU277</f>
        <v>19</v>
      </c>
      <c r="AO277" s="39">
        <f>'1'!EV277</f>
        <v>0</v>
      </c>
      <c r="AP277" s="231" t="str">
        <f>'1'!EX277</f>
        <v/>
      </c>
      <c r="AQ277" s="231" t="str">
        <f>'1'!EY277</f>
        <v/>
      </c>
      <c r="AR277" s="233">
        <f>'1'!FK277</f>
        <v>4</v>
      </c>
      <c r="AS277" s="27">
        <f>'1'!FL277</f>
        <v>0</v>
      </c>
      <c r="AT277" s="230" t="str">
        <f>'1'!FN277</f>
        <v/>
      </c>
      <c r="AU277" s="230" t="str">
        <f>'1'!FO277</f>
        <v/>
      </c>
      <c r="AV277" s="236">
        <f>'1'!GA277</f>
        <v>2</v>
      </c>
      <c r="AW277" s="39">
        <f>'1'!GB277</f>
        <v>0</v>
      </c>
      <c r="AX277" s="231" t="str">
        <f>'1'!GD277</f>
        <v/>
      </c>
      <c r="AY277" s="231" t="str">
        <f>'1'!GE277</f>
        <v/>
      </c>
      <c r="AZ277" s="233">
        <f>'1'!GQ277</f>
        <v>3</v>
      </c>
      <c r="BA277" s="27">
        <f>'1'!GR277</f>
        <v>0</v>
      </c>
      <c r="BB277" s="230" t="str">
        <f>'1'!GT277</f>
        <v/>
      </c>
      <c r="BC277" s="230" t="str">
        <f>'1'!GU277</f>
        <v/>
      </c>
      <c r="BD277" s="236">
        <f>'1'!HG277</f>
        <v>5</v>
      </c>
      <c r="BE277" s="39">
        <f>'1'!HH277</f>
        <v>0</v>
      </c>
      <c r="BF277" s="231" t="str">
        <f>'1'!HJ277</f>
        <v/>
      </c>
      <c r="BG277" s="231" t="str">
        <f>'1'!HK277</f>
        <v/>
      </c>
      <c r="BH277" s="233" t="str">
        <f>'1'!HW277</f>
        <v/>
      </c>
      <c r="BI277" s="27">
        <f>'1'!HX277</f>
        <v>0</v>
      </c>
      <c r="BJ277" s="230" t="str">
        <f>'1'!HZ277</f>
        <v/>
      </c>
      <c r="BK277" s="230" t="str">
        <f>'1'!IA277</f>
        <v/>
      </c>
      <c r="BL277" s="236" t="str">
        <f>'1'!IM277</f>
        <v/>
      </c>
      <c r="BM277" s="39">
        <f>'1'!IN277</f>
        <v>0</v>
      </c>
      <c r="BN277" s="231" t="str">
        <f>'1'!IP277</f>
        <v/>
      </c>
      <c r="BO277" s="231" t="str">
        <f>'1'!IQ277</f>
        <v/>
      </c>
      <c r="BP277" s="233" t="str">
        <f>'1'!JC277</f>
        <v/>
      </c>
      <c r="BQ277" s="27">
        <f>'1'!JD277</f>
        <v>0</v>
      </c>
      <c r="BR277" s="230" t="str">
        <f>'1'!JF277</f>
        <v/>
      </c>
      <c r="BS277" s="230" t="str">
        <f>'1'!JG277</f>
        <v/>
      </c>
      <c r="BT277" s="236" t="str">
        <f>'1'!JS277</f>
        <v/>
      </c>
      <c r="BU277" s="39">
        <f>'1'!JT277</f>
        <v>0</v>
      </c>
      <c r="BV277" s="231" t="str">
        <f>'1'!JV277</f>
        <v/>
      </c>
      <c r="BW277" s="231" t="str">
        <f>'1'!JW277</f>
        <v/>
      </c>
      <c r="BX277" s="233" t="str">
        <f>'1'!KI277</f>
        <v/>
      </c>
      <c r="BY277" s="27">
        <f>'1'!KJ277</f>
        <v>0</v>
      </c>
      <c r="BZ277" s="230" t="str">
        <f>'1'!KL277</f>
        <v/>
      </c>
      <c r="CA277" s="230" t="str">
        <f>'1'!KM277</f>
        <v/>
      </c>
      <c r="CB277" s="236" t="str">
        <f>'1'!KY277</f>
        <v/>
      </c>
      <c r="CC277" s="39">
        <f>'1'!KZ277</f>
        <v>0</v>
      </c>
      <c r="CD277" s="231" t="str">
        <f>'1'!LB277</f>
        <v/>
      </c>
      <c r="CE277" s="231" t="str">
        <f>'1'!LC277</f>
        <v/>
      </c>
      <c r="CF277" s="231"/>
      <c r="CG277" s="231"/>
      <c r="CH277" s="233" t="str">
        <f t="shared" si="208"/>
        <v/>
      </c>
      <c r="CI277" s="24">
        <f>'1'!HX277</f>
        <v>0</v>
      </c>
      <c r="CJ277" s="24" t="str">
        <f>'1'!HZ277</f>
        <v/>
      </c>
      <c r="CK277" s="24" t="str">
        <f>'1'!IA277</f>
        <v/>
      </c>
      <c r="CL277" s="236" t="str">
        <f t="shared" si="209"/>
        <v/>
      </c>
      <c r="CM277" s="36">
        <f>'1'!IN277</f>
        <v>0</v>
      </c>
      <c r="CN277" s="36" t="str">
        <f>'1'!IP277</f>
        <v/>
      </c>
      <c r="CO277" s="36" t="str">
        <f>'1'!IQ277</f>
        <v/>
      </c>
      <c r="CP277" s="233" t="str">
        <f t="shared" si="210"/>
        <v/>
      </c>
      <c r="CQ277" s="24">
        <f>'1'!JD277</f>
        <v>0</v>
      </c>
      <c r="CR277" s="24" t="str">
        <f>'1'!JF277</f>
        <v/>
      </c>
      <c r="CS277" s="24" t="str">
        <f>'1'!JG277</f>
        <v/>
      </c>
      <c r="CT277" s="236" t="str">
        <f t="shared" si="211"/>
        <v/>
      </c>
      <c r="CU277" s="36">
        <f>'1'!JT277</f>
        <v>0</v>
      </c>
      <c r="CV277" s="36" t="str">
        <f>'1'!JV277</f>
        <v/>
      </c>
      <c r="CW277" s="36" t="str">
        <f>'1'!JW277</f>
        <v/>
      </c>
      <c r="CX277" s="233" t="str">
        <f t="shared" si="212"/>
        <v>#REF!</v>
      </c>
      <c r="CY277" s="24">
        <f>'1'!KJ277</f>
        <v>0</v>
      </c>
      <c r="CZ277" s="24" t="str">
        <f>'1'!KL277</f>
        <v/>
      </c>
      <c r="DA277" s="24" t="str">
        <f>'1'!KM277</f>
        <v/>
      </c>
      <c r="DB277" s="236" t="str">
        <f t="shared" si="213"/>
        <v>#REF!</v>
      </c>
      <c r="DC277" s="36">
        <f>'1'!KZ277</f>
        <v>0</v>
      </c>
      <c r="DD277" s="36" t="str">
        <f>'1'!LB277</f>
        <v/>
      </c>
      <c r="DE277" s="36" t="str">
        <f>'1'!LC277</f>
        <v/>
      </c>
      <c r="DF277" s="233" t="str">
        <f t="shared" si="214"/>
        <v>#REF!</v>
      </c>
      <c r="DG277" s="24" t="str">
        <f t="shared" ref="DG277:DI277" si="1106">#REF!</f>
        <v>#REF!</v>
      </c>
      <c r="DH277" s="24" t="str">
        <f t="shared" si="1106"/>
        <v>#REF!</v>
      </c>
      <c r="DI277" s="24" t="str">
        <f t="shared" si="1106"/>
        <v>#REF!</v>
      </c>
      <c r="DJ277" s="236" t="str">
        <f t="shared" si="216"/>
        <v>#REF!</v>
      </c>
      <c r="DK277" s="36" t="str">
        <f t="shared" ref="DK277:DM277" si="1107">#REF!</f>
        <v>#REF!</v>
      </c>
      <c r="DL277" s="36" t="str">
        <f t="shared" si="1107"/>
        <v>#REF!</v>
      </c>
      <c r="DM277" s="36" t="str">
        <f t="shared" si="1107"/>
        <v>#REF!</v>
      </c>
      <c r="DN277" s="159" t="str">
        <f t="shared" si="218"/>
        <v>#REF!</v>
      </c>
      <c r="DO277" s="24" t="str">
        <f t="shared" ref="DO277:DQ277" si="1108">#REF!</f>
        <v>#REF!</v>
      </c>
      <c r="DP277" s="24" t="str">
        <f t="shared" si="1108"/>
        <v>#REF!</v>
      </c>
      <c r="DQ277" s="24" t="str">
        <f t="shared" si="1108"/>
        <v>#REF!</v>
      </c>
      <c r="DR277" s="209" t="str">
        <f t="shared" si="220"/>
        <v>#REF!</v>
      </c>
      <c r="DS277" s="210" t="str">
        <f t="shared" si="13"/>
        <v>#REF!</v>
      </c>
      <c r="DT277" s="210" t="str">
        <f t="shared" ref="DT277:DU277" si="1109">#REF!</f>
        <v>#REF!</v>
      </c>
      <c r="DU277" s="210" t="str">
        <f t="shared" si="1109"/>
        <v>#REF!</v>
      </c>
    </row>
    <row r="278" ht="15.75" customHeight="1">
      <c r="A278" s="228">
        <f>'1'!A278</f>
        <v>46373</v>
      </c>
      <c r="B278" s="229" t="str">
        <f>'1'!B278</f>
        <v>木</v>
      </c>
      <c r="C278" s="232">
        <f>'1'!C278</f>
        <v>0</v>
      </c>
      <c r="D278" s="233">
        <f>'1'!G278</f>
        <v>1</v>
      </c>
      <c r="E278" s="27">
        <f>'1'!H278</f>
        <v>0</v>
      </c>
      <c r="F278" s="230" t="str">
        <f>'1'!J278</f>
        <v/>
      </c>
      <c r="G278" s="230" t="str">
        <f>'1'!K278</f>
        <v/>
      </c>
      <c r="H278" s="236">
        <f>'1'!W278</f>
        <v>1</v>
      </c>
      <c r="I278" s="39">
        <f>'1'!X278</f>
        <v>0</v>
      </c>
      <c r="J278" s="231" t="str">
        <f>'1'!Z278</f>
        <v/>
      </c>
      <c r="K278" s="231" t="str">
        <f>'1'!AA278</f>
        <v/>
      </c>
      <c r="L278" s="233">
        <f>'1'!AM278</f>
        <v>2</v>
      </c>
      <c r="M278" s="27">
        <f>'1'!AN278</f>
        <v>0</v>
      </c>
      <c r="N278" s="230" t="str">
        <f>'1'!AP278</f>
        <v/>
      </c>
      <c r="O278" s="230" t="str">
        <f>'1'!AQ278</f>
        <v/>
      </c>
      <c r="P278" s="236">
        <f>'1'!BC278</f>
        <v>4</v>
      </c>
      <c r="Q278" s="39">
        <f>'1'!BD278</f>
        <v>0</v>
      </c>
      <c r="R278" s="231" t="str">
        <f>'1'!BF278</f>
        <v/>
      </c>
      <c r="S278" s="231" t="str">
        <f>'1'!BG278</f>
        <v/>
      </c>
      <c r="T278" s="233">
        <f>'1'!BS278</f>
        <v>4</v>
      </c>
      <c r="U278" s="27">
        <f>'1'!BT278</f>
        <v>0</v>
      </c>
      <c r="V278" s="230" t="str">
        <f>'1'!BV278</f>
        <v/>
      </c>
      <c r="W278" s="230" t="str">
        <f>'1'!BW278</f>
        <v/>
      </c>
      <c r="X278" s="236">
        <f>'1'!CI278</f>
        <v>2</v>
      </c>
      <c r="Y278" s="39">
        <f>'1'!CJ278</f>
        <v>0</v>
      </c>
      <c r="Z278" s="231" t="str">
        <f>'1'!CL278</f>
        <v/>
      </c>
      <c r="AA278" s="231" t="str">
        <f>'1'!CM278</f>
        <v/>
      </c>
      <c r="AB278" s="233">
        <f>'1'!CY278</f>
        <v>2</v>
      </c>
      <c r="AC278" s="27">
        <f>'1'!CZ278</f>
        <v>0</v>
      </c>
      <c r="AD278" s="226" t="str">
        <f>'1'!DB278</f>
        <v/>
      </c>
      <c r="AE278" s="230" t="str">
        <f>'1'!DC278</f>
        <v/>
      </c>
      <c r="AF278" s="236">
        <f>'1'!DO278</f>
        <v>2</v>
      </c>
      <c r="AG278" s="39">
        <f>'1'!DP278</f>
        <v>0</v>
      </c>
      <c r="AH278" s="231" t="str">
        <f>'1'!DR278</f>
        <v/>
      </c>
      <c r="AI278" s="231" t="str">
        <f>'1'!DS278</f>
        <v/>
      </c>
      <c r="AJ278" s="233">
        <f>'1'!EE278</f>
        <v>5</v>
      </c>
      <c r="AK278" s="27">
        <f>'1'!EF278</f>
        <v>0</v>
      </c>
      <c r="AL278" s="230" t="str">
        <f>'1'!EH278</f>
        <v/>
      </c>
      <c r="AM278" s="230" t="str">
        <f>'1'!EI278</f>
        <v/>
      </c>
      <c r="AN278" s="236">
        <f>'1'!EU278</f>
        <v>19</v>
      </c>
      <c r="AO278" s="39">
        <f>'1'!EV278</f>
        <v>0</v>
      </c>
      <c r="AP278" s="231" t="str">
        <f>'1'!EX278</f>
        <v/>
      </c>
      <c r="AQ278" s="231" t="str">
        <f>'1'!EY278</f>
        <v/>
      </c>
      <c r="AR278" s="233">
        <f>'1'!FK278</f>
        <v>4</v>
      </c>
      <c r="AS278" s="27">
        <f>'1'!FL278</f>
        <v>0</v>
      </c>
      <c r="AT278" s="230" t="str">
        <f>'1'!FN278</f>
        <v/>
      </c>
      <c r="AU278" s="230" t="str">
        <f>'1'!FO278</f>
        <v/>
      </c>
      <c r="AV278" s="236">
        <f>'1'!GA278</f>
        <v>2</v>
      </c>
      <c r="AW278" s="39">
        <f>'1'!GB278</f>
        <v>0</v>
      </c>
      <c r="AX278" s="231" t="str">
        <f>'1'!GD278</f>
        <v/>
      </c>
      <c r="AY278" s="231" t="str">
        <f>'1'!GE278</f>
        <v/>
      </c>
      <c r="AZ278" s="233">
        <f>'1'!GQ278</f>
        <v>3</v>
      </c>
      <c r="BA278" s="27">
        <f>'1'!GR278</f>
        <v>0</v>
      </c>
      <c r="BB278" s="230" t="str">
        <f>'1'!GT278</f>
        <v/>
      </c>
      <c r="BC278" s="230" t="str">
        <f>'1'!GU278</f>
        <v/>
      </c>
      <c r="BD278" s="236">
        <f>'1'!HG278</f>
        <v>5</v>
      </c>
      <c r="BE278" s="39">
        <f>'1'!HH278</f>
        <v>0</v>
      </c>
      <c r="BF278" s="231" t="str">
        <f>'1'!HJ278</f>
        <v/>
      </c>
      <c r="BG278" s="231" t="str">
        <f>'1'!HK278</f>
        <v/>
      </c>
      <c r="BH278" s="233" t="str">
        <f>'1'!HW278</f>
        <v/>
      </c>
      <c r="BI278" s="27">
        <f>'1'!HX278</f>
        <v>0</v>
      </c>
      <c r="BJ278" s="230" t="str">
        <f>'1'!HZ278</f>
        <v/>
      </c>
      <c r="BK278" s="230" t="str">
        <f>'1'!IA278</f>
        <v/>
      </c>
      <c r="BL278" s="236" t="str">
        <f>'1'!IM278</f>
        <v/>
      </c>
      <c r="BM278" s="39">
        <f>'1'!IN278</f>
        <v>0</v>
      </c>
      <c r="BN278" s="231" t="str">
        <f>'1'!IP278</f>
        <v/>
      </c>
      <c r="BO278" s="231" t="str">
        <f>'1'!IQ278</f>
        <v/>
      </c>
      <c r="BP278" s="233" t="str">
        <f>'1'!JC278</f>
        <v/>
      </c>
      <c r="BQ278" s="27">
        <f>'1'!JD278</f>
        <v>0</v>
      </c>
      <c r="BR278" s="230" t="str">
        <f>'1'!JF278</f>
        <v/>
      </c>
      <c r="BS278" s="230" t="str">
        <f>'1'!JG278</f>
        <v/>
      </c>
      <c r="BT278" s="236" t="str">
        <f>'1'!JS278</f>
        <v/>
      </c>
      <c r="BU278" s="39">
        <f>'1'!JT278</f>
        <v>0</v>
      </c>
      <c r="BV278" s="231" t="str">
        <f>'1'!JV278</f>
        <v/>
      </c>
      <c r="BW278" s="231" t="str">
        <f>'1'!JW278</f>
        <v/>
      </c>
      <c r="BX278" s="233" t="str">
        <f>'1'!KI278</f>
        <v/>
      </c>
      <c r="BY278" s="27">
        <f>'1'!KJ278</f>
        <v>0</v>
      </c>
      <c r="BZ278" s="230" t="str">
        <f>'1'!KL278</f>
        <v/>
      </c>
      <c r="CA278" s="230" t="str">
        <f>'1'!KM278</f>
        <v/>
      </c>
      <c r="CB278" s="236" t="str">
        <f>'1'!KY278</f>
        <v/>
      </c>
      <c r="CC278" s="39">
        <f>'1'!KZ278</f>
        <v>0</v>
      </c>
      <c r="CD278" s="231" t="str">
        <f>'1'!LB278</f>
        <v/>
      </c>
      <c r="CE278" s="231" t="str">
        <f>'1'!LC278</f>
        <v/>
      </c>
      <c r="CF278" s="231"/>
      <c r="CG278" s="231"/>
      <c r="CH278" s="233" t="str">
        <f t="shared" si="208"/>
        <v/>
      </c>
      <c r="CI278" s="24">
        <f>'1'!HX278</f>
        <v>0</v>
      </c>
      <c r="CJ278" s="24" t="str">
        <f>'1'!HZ278</f>
        <v/>
      </c>
      <c r="CK278" s="24" t="str">
        <f>'1'!IA278</f>
        <v/>
      </c>
      <c r="CL278" s="236" t="str">
        <f t="shared" si="209"/>
        <v/>
      </c>
      <c r="CM278" s="36">
        <f>'1'!IN278</f>
        <v>0</v>
      </c>
      <c r="CN278" s="36" t="str">
        <f>'1'!IP278</f>
        <v/>
      </c>
      <c r="CO278" s="36" t="str">
        <f>'1'!IQ278</f>
        <v/>
      </c>
      <c r="CP278" s="233" t="str">
        <f t="shared" si="210"/>
        <v/>
      </c>
      <c r="CQ278" s="24">
        <f>'1'!JD278</f>
        <v>0</v>
      </c>
      <c r="CR278" s="24" t="str">
        <f>'1'!JF278</f>
        <v/>
      </c>
      <c r="CS278" s="24" t="str">
        <f>'1'!JG278</f>
        <v/>
      </c>
      <c r="CT278" s="236" t="str">
        <f t="shared" si="211"/>
        <v/>
      </c>
      <c r="CU278" s="36">
        <f>'1'!JT278</f>
        <v>0</v>
      </c>
      <c r="CV278" s="36" t="str">
        <f>'1'!JV278</f>
        <v/>
      </c>
      <c r="CW278" s="36" t="str">
        <f>'1'!JW278</f>
        <v/>
      </c>
      <c r="CX278" s="233" t="str">
        <f t="shared" si="212"/>
        <v>#REF!</v>
      </c>
      <c r="CY278" s="24">
        <f>'1'!KJ278</f>
        <v>0</v>
      </c>
      <c r="CZ278" s="24" t="str">
        <f>'1'!KL278</f>
        <v/>
      </c>
      <c r="DA278" s="24" t="str">
        <f>'1'!KM278</f>
        <v/>
      </c>
      <c r="DB278" s="236" t="str">
        <f t="shared" si="213"/>
        <v>#REF!</v>
      </c>
      <c r="DC278" s="36">
        <f>'1'!KZ278</f>
        <v>0</v>
      </c>
      <c r="DD278" s="36" t="str">
        <f>'1'!LB278</f>
        <v/>
      </c>
      <c r="DE278" s="36" t="str">
        <f>'1'!LC278</f>
        <v/>
      </c>
      <c r="DF278" s="233" t="str">
        <f t="shared" si="214"/>
        <v>#REF!</v>
      </c>
      <c r="DG278" s="24" t="str">
        <f t="shared" ref="DG278:DI278" si="1110">#REF!</f>
        <v>#REF!</v>
      </c>
      <c r="DH278" s="24" t="str">
        <f t="shared" si="1110"/>
        <v>#REF!</v>
      </c>
      <c r="DI278" s="24" t="str">
        <f t="shared" si="1110"/>
        <v>#REF!</v>
      </c>
      <c r="DJ278" s="236" t="str">
        <f t="shared" si="216"/>
        <v>#REF!</v>
      </c>
      <c r="DK278" s="36" t="str">
        <f t="shared" ref="DK278:DM278" si="1111">#REF!</f>
        <v>#REF!</v>
      </c>
      <c r="DL278" s="36" t="str">
        <f t="shared" si="1111"/>
        <v>#REF!</v>
      </c>
      <c r="DM278" s="36" t="str">
        <f t="shared" si="1111"/>
        <v>#REF!</v>
      </c>
      <c r="DN278" s="159" t="str">
        <f t="shared" si="218"/>
        <v>#REF!</v>
      </c>
      <c r="DO278" s="24" t="str">
        <f t="shared" ref="DO278:DQ278" si="1112">#REF!</f>
        <v>#REF!</v>
      </c>
      <c r="DP278" s="24" t="str">
        <f t="shared" si="1112"/>
        <v>#REF!</v>
      </c>
      <c r="DQ278" s="24" t="str">
        <f t="shared" si="1112"/>
        <v>#REF!</v>
      </c>
      <c r="DR278" s="209" t="str">
        <f t="shared" si="220"/>
        <v>#REF!</v>
      </c>
      <c r="DS278" s="210" t="str">
        <f t="shared" si="13"/>
        <v>#REF!</v>
      </c>
      <c r="DT278" s="210" t="str">
        <f t="shared" ref="DT278:DU278" si="1113">#REF!</f>
        <v>#REF!</v>
      </c>
      <c r="DU278" s="210" t="str">
        <f t="shared" si="1113"/>
        <v>#REF!</v>
      </c>
    </row>
    <row r="279" ht="15.75" customHeight="1">
      <c r="A279" s="228">
        <f>'1'!A279</f>
        <v>46374</v>
      </c>
      <c r="B279" s="229" t="str">
        <f>'1'!B279</f>
        <v>金</v>
      </c>
      <c r="C279" s="232">
        <f>'1'!C279</f>
        <v>0</v>
      </c>
      <c r="D279" s="233">
        <f>'1'!G279</f>
        <v>1</v>
      </c>
      <c r="E279" s="27">
        <f>'1'!H279</f>
        <v>0</v>
      </c>
      <c r="F279" s="230" t="str">
        <f>'1'!J279</f>
        <v/>
      </c>
      <c r="G279" s="230" t="str">
        <f>'1'!K279</f>
        <v/>
      </c>
      <c r="H279" s="236">
        <f>'1'!W279</f>
        <v>1</v>
      </c>
      <c r="I279" s="39">
        <f>'1'!X279</f>
        <v>0</v>
      </c>
      <c r="J279" s="231" t="str">
        <f>'1'!Z279</f>
        <v/>
      </c>
      <c r="K279" s="231" t="str">
        <f>'1'!AA279</f>
        <v/>
      </c>
      <c r="L279" s="233">
        <f>'1'!AM279</f>
        <v>2</v>
      </c>
      <c r="M279" s="27">
        <f>'1'!AN279</f>
        <v>0</v>
      </c>
      <c r="N279" s="230" t="str">
        <f>'1'!AP279</f>
        <v/>
      </c>
      <c r="O279" s="230" t="str">
        <f>'1'!AQ279</f>
        <v/>
      </c>
      <c r="P279" s="236">
        <f>'1'!BC279</f>
        <v>4</v>
      </c>
      <c r="Q279" s="39">
        <f>'1'!BD279</f>
        <v>0</v>
      </c>
      <c r="R279" s="231" t="str">
        <f>'1'!BF279</f>
        <v/>
      </c>
      <c r="S279" s="231" t="str">
        <f>'1'!BG279</f>
        <v/>
      </c>
      <c r="T279" s="233">
        <f>'1'!BS279</f>
        <v>4</v>
      </c>
      <c r="U279" s="27">
        <f>'1'!BT279</f>
        <v>0</v>
      </c>
      <c r="V279" s="230" t="str">
        <f>'1'!BV279</f>
        <v/>
      </c>
      <c r="W279" s="230" t="str">
        <f>'1'!BW279</f>
        <v/>
      </c>
      <c r="X279" s="236">
        <f>'1'!CI279</f>
        <v>2</v>
      </c>
      <c r="Y279" s="39">
        <f>'1'!CJ279</f>
        <v>0</v>
      </c>
      <c r="Z279" s="231" t="str">
        <f>'1'!CL279</f>
        <v/>
      </c>
      <c r="AA279" s="231" t="str">
        <f>'1'!CM279</f>
        <v/>
      </c>
      <c r="AB279" s="233">
        <f>'1'!CY279</f>
        <v>2</v>
      </c>
      <c r="AC279" s="27">
        <f>'1'!CZ279</f>
        <v>0</v>
      </c>
      <c r="AD279" s="226" t="str">
        <f>'1'!DB279</f>
        <v/>
      </c>
      <c r="AE279" s="230" t="str">
        <f>'1'!DC279</f>
        <v/>
      </c>
      <c r="AF279" s="236">
        <f>'1'!DO279</f>
        <v>2</v>
      </c>
      <c r="AG279" s="39">
        <f>'1'!DP279</f>
        <v>0</v>
      </c>
      <c r="AH279" s="231" t="str">
        <f>'1'!DR279</f>
        <v/>
      </c>
      <c r="AI279" s="231" t="str">
        <f>'1'!DS279</f>
        <v/>
      </c>
      <c r="AJ279" s="233">
        <f>'1'!EE279</f>
        <v>5</v>
      </c>
      <c r="AK279" s="27">
        <f>'1'!EF279</f>
        <v>0</v>
      </c>
      <c r="AL279" s="230" t="str">
        <f>'1'!EH279</f>
        <v/>
      </c>
      <c r="AM279" s="230" t="str">
        <f>'1'!EI279</f>
        <v/>
      </c>
      <c r="AN279" s="236">
        <f>'1'!EU279</f>
        <v>19</v>
      </c>
      <c r="AO279" s="39">
        <f>'1'!EV279</f>
        <v>0</v>
      </c>
      <c r="AP279" s="231" t="str">
        <f>'1'!EX279</f>
        <v/>
      </c>
      <c r="AQ279" s="231" t="str">
        <f>'1'!EY279</f>
        <v/>
      </c>
      <c r="AR279" s="233">
        <f>'1'!FK279</f>
        <v>4</v>
      </c>
      <c r="AS279" s="27">
        <f>'1'!FL279</f>
        <v>0</v>
      </c>
      <c r="AT279" s="230" t="str">
        <f>'1'!FN279</f>
        <v/>
      </c>
      <c r="AU279" s="230" t="str">
        <f>'1'!FO279</f>
        <v/>
      </c>
      <c r="AV279" s="236">
        <f>'1'!GA279</f>
        <v>2</v>
      </c>
      <c r="AW279" s="39">
        <f>'1'!GB279</f>
        <v>0</v>
      </c>
      <c r="AX279" s="231" t="str">
        <f>'1'!GD279</f>
        <v/>
      </c>
      <c r="AY279" s="231" t="str">
        <f>'1'!GE279</f>
        <v/>
      </c>
      <c r="AZ279" s="233">
        <f>'1'!GQ279</f>
        <v>3</v>
      </c>
      <c r="BA279" s="27">
        <f>'1'!GR279</f>
        <v>0</v>
      </c>
      <c r="BB279" s="230" t="str">
        <f>'1'!GT279</f>
        <v/>
      </c>
      <c r="BC279" s="230" t="str">
        <f>'1'!GU279</f>
        <v/>
      </c>
      <c r="BD279" s="236">
        <f>'1'!HG279</f>
        <v>5</v>
      </c>
      <c r="BE279" s="39">
        <f>'1'!HH279</f>
        <v>0</v>
      </c>
      <c r="BF279" s="231" t="str">
        <f>'1'!HJ279</f>
        <v/>
      </c>
      <c r="BG279" s="231" t="str">
        <f>'1'!HK279</f>
        <v/>
      </c>
      <c r="BH279" s="233" t="str">
        <f>'1'!HW279</f>
        <v/>
      </c>
      <c r="BI279" s="27">
        <f>'1'!HX279</f>
        <v>0</v>
      </c>
      <c r="BJ279" s="230" t="str">
        <f>'1'!HZ279</f>
        <v/>
      </c>
      <c r="BK279" s="230" t="str">
        <f>'1'!IA279</f>
        <v/>
      </c>
      <c r="BL279" s="236" t="str">
        <f>'1'!IM279</f>
        <v/>
      </c>
      <c r="BM279" s="39">
        <f>'1'!IN279</f>
        <v>0</v>
      </c>
      <c r="BN279" s="231" t="str">
        <f>'1'!IP279</f>
        <v/>
      </c>
      <c r="BO279" s="231" t="str">
        <f>'1'!IQ279</f>
        <v/>
      </c>
      <c r="BP279" s="233" t="str">
        <f>'1'!JC279</f>
        <v/>
      </c>
      <c r="BQ279" s="27">
        <f>'1'!JD279</f>
        <v>0</v>
      </c>
      <c r="BR279" s="230" t="str">
        <f>'1'!JF279</f>
        <v/>
      </c>
      <c r="BS279" s="230" t="str">
        <f>'1'!JG279</f>
        <v/>
      </c>
      <c r="BT279" s="236" t="str">
        <f>'1'!JS279</f>
        <v/>
      </c>
      <c r="BU279" s="39">
        <f>'1'!JT279</f>
        <v>0</v>
      </c>
      <c r="BV279" s="231" t="str">
        <f>'1'!JV279</f>
        <v/>
      </c>
      <c r="BW279" s="231" t="str">
        <f>'1'!JW279</f>
        <v/>
      </c>
      <c r="BX279" s="233" t="str">
        <f>'1'!KI279</f>
        <v/>
      </c>
      <c r="BY279" s="27">
        <f>'1'!KJ279</f>
        <v>0</v>
      </c>
      <c r="BZ279" s="230" t="str">
        <f>'1'!KL279</f>
        <v/>
      </c>
      <c r="CA279" s="230" t="str">
        <f>'1'!KM279</f>
        <v/>
      </c>
      <c r="CB279" s="236" t="str">
        <f>'1'!KY279</f>
        <v/>
      </c>
      <c r="CC279" s="39">
        <f>'1'!KZ279</f>
        <v>0</v>
      </c>
      <c r="CD279" s="231" t="str">
        <f>'1'!LB279</f>
        <v/>
      </c>
      <c r="CE279" s="231" t="str">
        <f>'1'!LC279</f>
        <v/>
      </c>
      <c r="CF279" s="231"/>
      <c r="CG279" s="231"/>
      <c r="CH279" s="233" t="str">
        <f t="shared" si="208"/>
        <v/>
      </c>
      <c r="CI279" s="24">
        <f>'1'!HX279</f>
        <v>0</v>
      </c>
      <c r="CJ279" s="24" t="str">
        <f>'1'!HZ279</f>
        <v/>
      </c>
      <c r="CK279" s="24" t="str">
        <f>'1'!IA279</f>
        <v/>
      </c>
      <c r="CL279" s="236" t="str">
        <f t="shared" si="209"/>
        <v/>
      </c>
      <c r="CM279" s="36">
        <f>'1'!IN279</f>
        <v>0</v>
      </c>
      <c r="CN279" s="36" t="str">
        <f>'1'!IP279</f>
        <v/>
      </c>
      <c r="CO279" s="36" t="str">
        <f>'1'!IQ279</f>
        <v/>
      </c>
      <c r="CP279" s="233" t="str">
        <f t="shared" si="210"/>
        <v/>
      </c>
      <c r="CQ279" s="24">
        <f>'1'!JD279</f>
        <v>0</v>
      </c>
      <c r="CR279" s="24" t="str">
        <f>'1'!JF279</f>
        <v/>
      </c>
      <c r="CS279" s="24" t="str">
        <f>'1'!JG279</f>
        <v/>
      </c>
      <c r="CT279" s="236" t="str">
        <f t="shared" si="211"/>
        <v/>
      </c>
      <c r="CU279" s="36">
        <f>'1'!JT279</f>
        <v>0</v>
      </c>
      <c r="CV279" s="36" t="str">
        <f>'1'!JV279</f>
        <v/>
      </c>
      <c r="CW279" s="36" t="str">
        <f>'1'!JW279</f>
        <v/>
      </c>
      <c r="CX279" s="233" t="str">
        <f t="shared" si="212"/>
        <v>#REF!</v>
      </c>
      <c r="CY279" s="24">
        <f>'1'!KJ279</f>
        <v>0</v>
      </c>
      <c r="CZ279" s="24" t="str">
        <f>'1'!KL279</f>
        <v/>
      </c>
      <c r="DA279" s="24" t="str">
        <f>'1'!KM279</f>
        <v/>
      </c>
      <c r="DB279" s="236" t="str">
        <f t="shared" si="213"/>
        <v>#REF!</v>
      </c>
      <c r="DC279" s="36">
        <f>'1'!KZ279</f>
        <v>0</v>
      </c>
      <c r="DD279" s="36" t="str">
        <f>'1'!LB279</f>
        <v/>
      </c>
      <c r="DE279" s="36" t="str">
        <f>'1'!LC279</f>
        <v/>
      </c>
      <c r="DF279" s="233" t="str">
        <f t="shared" si="214"/>
        <v>#REF!</v>
      </c>
      <c r="DG279" s="24" t="str">
        <f t="shared" ref="DG279:DI279" si="1114">#REF!</f>
        <v>#REF!</v>
      </c>
      <c r="DH279" s="24" t="str">
        <f t="shared" si="1114"/>
        <v>#REF!</v>
      </c>
      <c r="DI279" s="24" t="str">
        <f t="shared" si="1114"/>
        <v>#REF!</v>
      </c>
      <c r="DJ279" s="236" t="str">
        <f t="shared" si="216"/>
        <v>#REF!</v>
      </c>
      <c r="DK279" s="36" t="str">
        <f t="shared" ref="DK279:DM279" si="1115">#REF!</f>
        <v>#REF!</v>
      </c>
      <c r="DL279" s="36" t="str">
        <f t="shared" si="1115"/>
        <v>#REF!</v>
      </c>
      <c r="DM279" s="36" t="str">
        <f t="shared" si="1115"/>
        <v>#REF!</v>
      </c>
      <c r="DN279" s="159" t="str">
        <f t="shared" si="218"/>
        <v>#REF!</v>
      </c>
      <c r="DO279" s="24" t="str">
        <f t="shared" ref="DO279:DQ279" si="1116">#REF!</f>
        <v>#REF!</v>
      </c>
      <c r="DP279" s="24" t="str">
        <f t="shared" si="1116"/>
        <v>#REF!</v>
      </c>
      <c r="DQ279" s="24" t="str">
        <f t="shared" si="1116"/>
        <v>#REF!</v>
      </c>
      <c r="DR279" s="209" t="str">
        <f t="shared" si="220"/>
        <v>#REF!</v>
      </c>
      <c r="DS279" s="210" t="str">
        <f t="shared" si="13"/>
        <v>#REF!</v>
      </c>
      <c r="DT279" s="210" t="str">
        <f t="shared" ref="DT279:DU279" si="1117">#REF!</f>
        <v>#REF!</v>
      </c>
      <c r="DU279" s="210" t="str">
        <f t="shared" si="1117"/>
        <v>#REF!</v>
      </c>
    </row>
    <row r="280" ht="15.75" customHeight="1">
      <c r="A280" s="228">
        <f>'1'!A280</f>
        <v>46375</v>
      </c>
      <c r="B280" s="229" t="str">
        <f>'1'!B280</f>
        <v>土</v>
      </c>
      <c r="C280" s="232">
        <f>'1'!C280</f>
        <v>0</v>
      </c>
      <c r="D280" s="233">
        <f>'1'!G280</f>
        <v>1</v>
      </c>
      <c r="E280" s="27">
        <f>'1'!H280</f>
        <v>0</v>
      </c>
      <c r="F280" s="230" t="str">
        <f>'1'!J280</f>
        <v/>
      </c>
      <c r="G280" s="230" t="str">
        <f>'1'!K280</f>
        <v/>
      </c>
      <c r="H280" s="236">
        <f>'1'!W280</f>
        <v>1</v>
      </c>
      <c r="I280" s="39">
        <f>'1'!X280</f>
        <v>0</v>
      </c>
      <c r="J280" s="231" t="str">
        <f>'1'!Z280</f>
        <v/>
      </c>
      <c r="K280" s="231" t="str">
        <f>'1'!AA280</f>
        <v/>
      </c>
      <c r="L280" s="233">
        <f>'1'!AM280</f>
        <v>2</v>
      </c>
      <c r="M280" s="27">
        <f>'1'!AN280</f>
        <v>0</v>
      </c>
      <c r="N280" s="230" t="str">
        <f>'1'!AP280</f>
        <v/>
      </c>
      <c r="O280" s="230" t="str">
        <f>'1'!AQ280</f>
        <v/>
      </c>
      <c r="P280" s="236">
        <f>'1'!BC280</f>
        <v>4</v>
      </c>
      <c r="Q280" s="39">
        <f>'1'!BD280</f>
        <v>0</v>
      </c>
      <c r="R280" s="231" t="str">
        <f>'1'!BF280</f>
        <v/>
      </c>
      <c r="S280" s="231" t="str">
        <f>'1'!BG280</f>
        <v/>
      </c>
      <c r="T280" s="233">
        <f>'1'!BS280</f>
        <v>4</v>
      </c>
      <c r="U280" s="27">
        <f>'1'!BT280</f>
        <v>0</v>
      </c>
      <c r="V280" s="230" t="str">
        <f>'1'!BV280</f>
        <v/>
      </c>
      <c r="W280" s="230" t="str">
        <f>'1'!BW280</f>
        <v/>
      </c>
      <c r="X280" s="236">
        <f>'1'!CI280</f>
        <v>2</v>
      </c>
      <c r="Y280" s="39">
        <f>'1'!CJ280</f>
        <v>0</v>
      </c>
      <c r="Z280" s="231" t="str">
        <f>'1'!CL280</f>
        <v/>
      </c>
      <c r="AA280" s="231" t="str">
        <f>'1'!CM280</f>
        <v/>
      </c>
      <c r="AB280" s="233">
        <f>'1'!CY280</f>
        <v>2</v>
      </c>
      <c r="AC280" s="27">
        <f>'1'!CZ280</f>
        <v>0</v>
      </c>
      <c r="AD280" s="226" t="str">
        <f>'1'!DB280</f>
        <v/>
      </c>
      <c r="AE280" s="230" t="str">
        <f>'1'!DC280</f>
        <v/>
      </c>
      <c r="AF280" s="236">
        <f>'1'!DO280</f>
        <v>2</v>
      </c>
      <c r="AG280" s="39">
        <f>'1'!DP280</f>
        <v>0</v>
      </c>
      <c r="AH280" s="231" t="str">
        <f>'1'!DR280</f>
        <v/>
      </c>
      <c r="AI280" s="231" t="str">
        <f>'1'!DS280</f>
        <v/>
      </c>
      <c r="AJ280" s="233">
        <f>'1'!EE280</f>
        <v>5</v>
      </c>
      <c r="AK280" s="27">
        <f>'1'!EF280</f>
        <v>0</v>
      </c>
      <c r="AL280" s="230" t="str">
        <f>'1'!EH280</f>
        <v/>
      </c>
      <c r="AM280" s="230" t="str">
        <f>'1'!EI280</f>
        <v/>
      </c>
      <c r="AN280" s="236">
        <f>'1'!EU280</f>
        <v>19</v>
      </c>
      <c r="AO280" s="39">
        <f>'1'!EV280</f>
        <v>0</v>
      </c>
      <c r="AP280" s="231" t="str">
        <f>'1'!EX280</f>
        <v/>
      </c>
      <c r="AQ280" s="231" t="str">
        <f>'1'!EY280</f>
        <v/>
      </c>
      <c r="AR280" s="233">
        <f>'1'!FK280</f>
        <v>4</v>
      </c>
      <c r="AS280" s="27">
        <f>'1'!FL280</f>
        <v>0</v>
      </c>
      <c r="AT280" s="230" t="str">
        <f>'1'!FN280</f>
        <v/>
      </c>
      <c r="AU280" s="230" t="str">
        <f>'1'!FO280</f>
        <v/>
      </c>
      <c r="AV280" s="236">
        <f>'1'!GA280</f>
        <v>2</v>
      </c>
      <c r="AW280" s="39">
        <f>'1'!GB280</f>
        <v>0</v>
      </c>
      <c r="AX280" s="231" t="str">
        <f>'1'!GD280</f>
        <v/>
      </c>
      <c r="AY280" s="231" t="str">
        <f>'1'!GE280</f>
        <v/>
      </c>
      <c r="AZ280" s="233">
        <f>'1'!GQ280</f>
        <v>3</v>
      </c>
      <c r="BA280" s="27">
        <f>'1'!GR280</f>
        <v>0</v>
      </c>
      <c r="BB280" s="230" t="str">
        <f>'1'!GT280</f>
        <v/>
      </c>
      <c r="BC280" s="230" t="str">
        <f>'1'!GU280</f>
        <v/>
      </c>
      <c r="BD280" s="236">
        <f>'1'!HG280</f>
        <v>5</v>
      </c>
      <c r="BE280" s="39">
        <f>'1'!HH280</f>
        <v>0</v>
      </c>
      <c r="BF280" s="231" t="str">
        <f>'1'!HJ280</f>
        <v/>
      </c>
      <c r="BG280" s="231" t="str">
        <f>'1'!HK280</f>
        <v/>
      </c>
      <c r="BH280" s="233" t="str">
        <f>'1'!HW280</f>
        <v/>
      </c>
      <c r="BI280" s="27">
        <f>'1'!HX280</f>
        <v>0</v>
      </c>
      <c r="BJ280" s="230" t="str">
        <f>'1'!HZ280</f>
        <v/>
      </c>
      <c r="BK280" s="230" t="str">
        <f>'1'!IA280</f>
        <v/>
      </c>
      <c r="BL280" s="236" t="str">
        <f>'1'!IM280</f>
        <v/>
      </c>
      <c r="BM280" s="39">
        <f>'1'!IN280</f>
        <v>0</v>
      </c>
      <c r="BN280" s="231" t="str">
        <f>'1'!IP280</f>
        <v/>
      </c>
      <c r="BO280" s="231" t="str">
        <f>'1'!IQ280</f>
        <v/>
      </c>
      <c r="BP280" s="233" t="str">
        <f>'1'!JC280</f>
        <v/>
      </c>
      <c r="BQ280" s="27">
        <f>'1'!JD280</f>
        <v>0</v>
      </c>
      <c r="BR280" s="230" t="str">
        <f>'1'!JF280</f>
        <v/>
      </c>
      <c r="BS280" s="230" t="str">
        <f>'1'!JG280</f>
        <v/>
      </c>
      <c r="BT280" s="236" t="str">
        <f>'1'!JS280</f>
        <v/>
      </c>
      <c r="BU280" s="39">
        <f>'1'!JT280</f>
        <v>0</v>
      </c>
      <c r="BV280" s="231" t="str">
        <f>'1'!JV280</f>
        <v/>
      </c>
      <c r="BW280" s="231" t="str">
        <f>'1'!JW280</f>
        <v/>
      </c>
      <c r="BX280" s="233" t="str">
        <f>'1'!KI280</f>
        <v/>
      </c>
      <c r="BY280" s="27">
        <f>'1'!KJ280</f>
        <v>0</v>
      </c>
      <c r="BZ280" s="230" t="str">
        <f>'1'!KL280</f>
        <v/>
      </c>
      <c r="CA280" s="230" t="str">
        <f>'1'!KM280</f>
        <v/>
      </c>
      <c r="CB280" s="236" t="str">
        <f>'1'!KY280</f>
        <v/>
      </c>
      <c r="CC280" s="39">
        <f>'1'!KZ280</f>
        <v>0</v>
      </c>
      <c r="CD280" s="231" t="str">
        <f>'1'!LB280</f>
        <v/>
      </c>
      <c r="CE280" s="231" t="str">
        <f>'1'!LC280</f>
        <v/>
      </c>
      <c r="CF280" s="231"/>
      <c r="CG280" s="231"/>
      <c r="CH280" s="233" t="str">
        <f t="shared" si="208"/>
        <v/>
      </c>
      <c r="CI280" s="24">
        <f>'1'!HX280</f>
        <v>0</v>
      </c>
      <c r="CJ280" s="24" t="str">
        <f>'1'!HZ280</f>
        <v/>
      </c>
      <c r="CK280" s="24" t="str">
        <f>'1'!IA280</f>
        <v/>
      </c>
      <c r="CL280" s="236" t="str">
        <f t="shared" si="209"/>
        <v/>
      </c>
      <c r="CM280" s="36">
        <f>'1'!IN280</f>
        <v>0</v>
      </c>
      <c r="CN280" s="36" t="str">
        <f>'1'!IP280</f>
        <v/>
      </c>
      <c r="CO280" s="36" t="str">
        <f>'1'!IQ280</f>
        <v/>
      </c>
      <c r="CP280" s="233" t="str">
        <f t="shared" si="210"/>
        <v/>
      </c>
      <c r="CQ280" s="24">
        <f>'1'!JD280</f>
        <v>0</v>
      </c>
      <c r="CR280" s="24" t="str">
        <f>'1'!JF280</f>
        <v/>
      </c>
      <c r="CS280" s="24" t="str">
        <f>'1'!JG280</f>
        <v/>
      </c>
      <c r="CT280" s="236" t="str">
        <f t="shared" si="211"/>
        <v/>
      </c>
      <c r="CU280" s="36">
        <f>'1'!JT280</f>
        <v>0</v>
      </c>
      <c r="CV280" s="36" t="str">
        <f>'1'!JV280</f>
        <v/>
      </c>
      <c r="CW280" s="36" t="str">
        <f>'1'!JW280</f>
        <v/>
      </c>
      <c r="CX280" s="233" t="str">
        <f t="shared" si="212"/>
        <v>#REF!</v>
      </c>
      <c r="CY280" s="24">
        <f>'1'!KJ280</f>
        <v>0</v>
      </c>
      <c r="CZ280" s="24" t="str">
        <f>'1'!KL280</f>
        <v/>
      </c>
      <c r="DA280" s="24" t="str">
        <f>'1'!KM280</f>
        <v/>
      </c>
      <c r="DB280" s="236" t="str">
        <f t="shared" si="213"/>
        <v>#REF!</v>
      </c>
      <c r="DC280" s="36">
        <f>'1'!KZ280</f>
        <v>0</v>
      </c>
      <c r="DD280" s="36" t="str">
        <f>'1'!LB280</f>
        <v/>
      </c>
      <c r="DE280" s="36" t="str">
        <f>'1'!LC280</f>
        <v/>
      </c>
      <c r="DF280" s="233" t="str">
        <f t="shared" si="214"/>
        <v>#REF!</v>
      </c>
      <c r="DG280" s="24" t="str">
        <f t="shared" ref="DG280:DI280" si="1118">#REF!</f>
        <v>#REF!</v>
      </c>
      <c r="DH280" s="24" t="str">
        <f t="shared" si="1118"/>
        <v>#REF!</v>
      </c>
      <c r="DI280" s="24" t="str">
        <f t="shared" si="1118"/>
        <v>#REF!</v>
      </c>
      <c r="DJ280" s="236" t="str">
        <f t="shared" si="216"/>
        <v>#REF!</v>
      </c>
      <c r="DK280" s="36" t="str">
        <f t="shared" ref="DK280:DM280" si="1119">#REF!</f>
        <v>#REF!</v>
      </c>
      <c r="DL280" s="36" t="str">
        <f t="shared" si="1119"/>
        <v>#REF!</v>
      </c>
      <c r="DM280" s="36" t="str">
        <f t="shared" si="1119"/>
        <v>#REF!</v>
      </c>
      <c r="DN280" s="159" t="str">
        <f t="shared" si="218"/>
        <v>#REF!</v>
      </c>
      <c r="DO280" s="24" t="str">
        <f t="shared" ref="DO280:DQ280" si="1120">#REF!</f>
        <v>#REF!</v>
      </c>
      <c r="DP280" s="24" t="str">
        <f t="shared" si="1120"/>
        <v>#REF!</v>
      </c>
      <c r="DQ280" s="24" t="str">
        <f t="shared" si="1120"/>
        <v>#REF!</v>
      </c>
      <c r="DR280" s="209" t="str">
        <f t="shared" si="220"/>
        <v>#REF!</v>
      </c>
      <c r="DS280" s="210" t="str">
        <f t="shared" si="13"/>
        <v>#REF!</v>
      </c>
      <c r="DT280" s="210" t="str">
        <f t="shared" ref="DT280:DU280" si="1121">#REF!</f>
        <v>#REF!</v>
      </c>
      <c r="DU280" s="210" t="str">
        <f t="shared" si="1121"/>
        <v>#REF!</v>
      </c>
    </row>
    <row r="281" ht="15.75" customHeight="1">
      <c r="A281" s="228">
        <f>'1'!A281</f>
        <v>46376</v>
      </c>
      <c r="B281" s="229" t="str">
        <f>'1'!B281</f>
        <v>日</v>
      </c>
      <c r="C281" s="232">
        <f>'1'!C281</f>
        <v>0</v>
      </c>
      <c r="D281" s="233">
        <f>'1'!G281</f>
        <v>1</v>
      </c>
      <c r="E281" s="27">
        <f>'1'!H281</f>
        <v>0</v>
      </c>
      <c r="F281" s="230" t="str">
        <f>'1'!J281</f>
        <v/>
      </c>
      <c r="G281" s="230" t="str">
        <f>'1'!K281</f>
        <v/>
      </c>
      <c r="H281" s="236">
        <f>'1'!W281</f>
        <v>1</v>
      </c>
      <c r="I281" s="39">
        <f>'1'!X281</f>
        <v>0</v>
      </c>
      <c r="J281" s="231" t="str">
        <f>'1'!Z281</f>
        <v/>
      </c>
      <c r="K281" s="231" t="str">
        <f>'1'!AA281</f>
        <v/>
      </c>
      <c r="L281" s="233">
        <f>'1'!AM281</f>
        <v>2</v>
      </c>
      <c r="M281" s="27">
        <f>'1'!AN281</f>
        <v>0</v>
      </c>
      <c r="N281" s="230" t="str">
        <f>'1'!AP281</f>
        <v/>
      </c>
      <c r="O281" s="230" t="str">
        <f>'1'!AQ281</f>
        <v/>
      </c>
      <c r="P281" s="236">
        <f>'1'!BC281</f>
        <v>4</v>
      </c>
      <c r="Q281" s="39">
        <f>'1'!BD281</f>
        <v>0</v>
      </c>
      <c r="R281" s="231" t="str">
        <f>'1'!BF281</f>
        <v/>
      </c>
      <c r="S281" s="231" t="str">
        <f>'1'!BG281</f>
        <v/>
      </c>
      <c r="T281" s="233">
        <f>'1'!BS281</f>
        <v>4</v>
      </c>
      <c r="U281" s="27">
        <f>'1'!BT281</f>
        <v>0</v>
      </c>
      <c r="V281" s="230" t="str">
        <f>'1'!BV281</f>
        <v/>
      </c>
      <c r="W281" s="230" t="str">
        <f>'1'!BW281</f>
        <v/>
      </c>
      <c r="X281" s="236">
        <f>'1'!CI281</f>
        <v>2</v>
      </c>
      <c r="Y281" s="39">
        <f>'1'!CJ281</f>
        <v>0</v>
      </c>
      <c r="Z281" s="231" t="str">
        <f>'1'!CL281</f>
        <v/>
      </c>
      <c r="AA281" s="231" t="str">
        <f>'1'!CM281</f>
        <v/>
      </c>
      <c r="AB281" s="233">
        <f>'1'!CY281</f>
        <v>2</v>
      </c>
      <c r="AC281" s="27">
        <f>'1'!CZ281</f>
        <v>0</v>
      </c>
      <c r="AD281" s="226" t="str">
        <f>'1'!DB281</f>
        <v/>
      </c>
      <c r="AE281" s="230" t="str">
        <f>'1'!DC281</f>
        <v/>
      </c>
      <c r="AF281" s="236">
        <f>'1'!DO281</f>
        <v>2</v>
      </c>
      <c r="AG281" s="39">
        <f>'1'!DP281</f>
        <v>0</v>
      </c>
      <c r="AH281" s="231" t="str">
        <f>'1'!DR281</f>
        <v/>
      </c>
      <c r="AI281" s="231" t="str">
        <f>'1'!DS281</f>
        <v/>
      </c>
      <c r="AJ281" s="233">
        <f>'1'!EE281</f>
        <v>5</v>
      </c>
      <c r="AK281" s="27">
        <f>'1'!EF281</f>
        <v>0</v>
      </c>
      <c r="AL281" s="230" t="str">
        <f>'1'!EH281</f>
        <v/>
      </c>
      <c r="AM281" s="230" t="str">
        <f>'1'!EI281</f>
        <v/>
      </c>
      <c r="AN281" s="236">
        <f>'1'!EU281</f>
        <v>19</v>
      </c>
      <c r="AO281" s="39">
        <f>'1'!EV281</f>
        <v>0</v>
      </c>
      <c r="AP281" s="231" t="str">
        <f>'1'!EX281</f>
        <v/>
      </c>
      <c r="AQ281" s="231" t="str">
        <f>'1'!EY281</f>
        <v/>
      </c>
      <c r="AR281" s="233">
        <f>'1'!FK281</f>
        <v>4</v>
      </c>
      <c r="AS281" s="27">
        <f>'1'!FL281</f>
        <v>0</v>
      </c>
      <c r="AT281" s="230" t="str">
        <f>'1'!FN281</f>
        <v/>
      </c>
      <c r="AU281" s="230" t="str">
        <f>'1'!FO281</f>
        <v/>
      </c>
      <c r="AV281" s="236">
        <f>'1'!GA281</f>
        <v>2</v>
      </c>
      <c r="AW281" s="39">
        <f>'1'!GB281</f>
        <v>0</v>
      </c>
      <c r="AX281" s="231" t="str">
        <f>'1'!GD281</f>
        <v/>
      </c>
      <c r="AY281" s="231" t="str">
        <f>'1'!GE281</f>
        <v/>
      </c>
      <c r="AZ281" s="233">
        <f>'1'!GQ281</f>
        <v>3</v>
      </c>
      <c r="BA281" s="27">
        <f>'1'!GR281</f>
        <v>0</v>
      </c>
      <c r="BB281" s="230" t="str">
        <f>'1'!GT281</f>
        <v/>
      </c>
      <c r="BC281" s="230" t="str">
        <f>'1'!GU281</f>
        <v/>
      </c>
      <c r="BD281" s="236">
        <f>'1'!HG281</f>
        <v>5</v>
      </c>
      <c r="BE281" s="39">
        <f>'1'!HH281</f>
        <v>0</v>
      </c>
      <c r="BF281" s="231" t="str">
        <f>'1'!HJ281</f>
        <v/>
      </c>
      <c r="BG281" s="231" t="str">
        <f>'1'!HK281</f>
        <v/>
      </c>
      <c r="BH281" s="233" t="str">
        <f>'1'!HW281</f>
        <v/>
      </c>
      <c r="BI281" s="27">
        <f>'1'!HX281</f>
        <v>0</v>
      </c>
      <c r="BJ281" s="230" t="str">
        <f>'1'!HZ281</f>
        <v/>
      </c>
      <c r="BK281" s="230" t="str">
        <f>'1'!IA281</f>
        <v/>
      </c>
      <c r="BL281" s="236" t="str">
        <f>'1'!IM281</f>
        <v/>
      </c>
      <c r="BM281" s="39">
        <f>'1'!IN281</f>
        <v>0</v>
      </c>
      <c r="BN281" s="231" t="str">
        <f>'1'!IP281</f>
        <v/>
      </c>
      <c r="BO281" s="231" t="str">
        <f>'1'!IQ281</f>
        <v/>
      </c>
      <c r="BP281" s="233" t="str">
        <f>'1'!JC281</f>
        <v/>
      </c>
      <c r="BQ281" s="27">
        <f>'1'!JD281</f>
        <v>0</v>
      </c>
      <c r="BR281" s="230" t="str">
        <f>'1'!JF281</f>
        <v/>
      </c>
      <c r="BS281" s="230" t="str">
        <f>'1'!JG281</f>
        <v/>
      </c>
      <c r="BT281" s="236" t="str">
        <f>'1'!JS281</f>
        <v/>
      </c>
      <c r="BU281" s="39">
        <f>'1'!JT281</f>
        <v>0</v>
      </c>
      <c r="BV281" s="231" t="str">
        <f>'1'!JV281</f>
        <v/>
      </c>
      <c r="BW281" s="231" t="str">
        <f>'1'!JW281</f>
        <v/>
      </c>
      <c r="BX281" s="233" t="str">
        <f>'1'!KI281</f>
        <v/>
      </c>
      <c r="BY281" s="27">
        <f>'1'!KJ281</f>
        <v>0</v>
      </c>
      <c r="BZ281" s="230" t="str">
        <f>'1'!KL281</f>
        <v/>
      </c>
      <c r="CA281" s="230" t="str">
        <f>'1'!KM281</f>
        <v/>
      </c>
      <c r="CB281" s="236" t="str">
        <f>'1'!KY281</f>
        <v/>
      </c>
      <c r="CC281" s="39">
        <f>'1'!KZ281</f>
        <v>0</v>
      </c>
      <c r="CD281" s="231" t="str">
        <f>'1'!LB281</f>
        <v/>
      </c>
      <c r="CE281" s="231" t="str">
        <f>'1'!LC281</f>
        <v/>
      </c>
      <c r="CF281" s="231"/>
      <c r="CG281" s="231"/>
      <c r="CH281" s="233" t="str">
        <f t="shared" si="208"/>
        <v/>
      </c>
      <c r="CI281" s="24">
        <f>'1'!HX281</f>
        <v>0</v>
      </c>
      <c r="CJ281" s="24" t="str">
        <f>'1'!HZ281</f>
        <v/>
      </c>
      <c r="CK281" s="24" t="str">
        <f>'1'!IA281</f>
        <v/>
      </c>
      <c r="CL281" s="236" t="str">
        <f t="shared" si="209"/>
        <v/>
      </c>
      <c r="CM281" s="36">
        <f>'1'!IN281</f>
        <v>0</v>
      </c>
      <c r="CN281" s="36" t="str">
        <f>'1'!IP281</f>
        <v/>
      </c>
      <c r="CO281" s="36" t="str">
        <f>'1'!IQ281</f>
        <v/>
      </c>
      <c r="CP281" s="233" t="str">
        <f t="shared" si="210"/>
        <v/>
      </c>
      <c r="CQ281" s="24">
        <f>'1'!JD281</f>
        <v>0</v>
      </c>
      <c r="CR281" s="24" t="str">
        <f>'1'!JF281</f>
        <v/>
      </c>
      <c r="CS281" s="24" t="str">
        <f>'1'!JG281</f>
        <v/>
      </c>
      <c r="CT281" s="236" t="str">
        <f t="shared" si="211"/>
        <v/>
      </c>
      <c r="CU281" s="36">
        <f>'1'!JT281</f>
        <v>0</v>
      </c>
      <c r="CV281" s="36" t="str">
        <f>'1'!JV281</f>
        <v/>
      </c>
      <c r="CW281" s="36" t="str">
        <f>'1'!JW281</f>
        <v/>
      </c>
      <c r="CX281" s="233" t="str">
        <f t="shared" si="212"/>
        <v>#REF!</v>
      </c>
      <c r="CY281" s="24">
        <f>'1'!KJ281</f>
        <v>0</v>
      </c>
      <c r="CZ281" s="24" t="str">
        <f>'1'!KL281</f>
        <v/>
      </c>
      <c r="DA281" s="24" t="str">
        <f>'1'!KM281</f>
        <v/>
      </c>
      <c r="DB281" s="236" t="str">
        <f t="shared" si="213"/>
        <v>#REF!</v>
      </c>
      <c r="DC281" s="36">
        <f>'1'!KZ281</f>
        <v>0</v>
      </c>
      <c r="DD281" s="36" t="str">
        <f>'1'!LB281</f>
        <v/>
      </c>
      <c r="DE281" s="36" t="str">
        <f>'1'!LC281</f>
        <v/>
      </c>
      <c r="DF281" s="233" t="str">
        <f t="shared" si="214"/>
        <v>#REF!</v>
      </c>
      <c r="DG281" s="24" t="str">
        <f t="shared" ref="DG281:DI281" si="1122">#REF!</f>
        <v>#REF!</v>
      </c>
      <c r="DH281" s="24" t="str">
        <f t="shared" si="1122"/>
        <v>#REF!</v>
      </c>
      <c r="DI281" s="24" t="str">
        <f t="shared" si="1122"/>
        <v>#REF!</v>
      </c>
      <c r="DJ281" s="236" t="str">
        <f t="shared" si="216"/>
        <v>#REF!</v>
      </c>
      <c r="DK281" s="36" t="str">
        <f t="shared" ref="DK281:DM281" si="1123">#REF!</f>
        <v>#REF!</v>
      </c>
      <c r="DL281" s="36" t="str">
        <f t="shared" si="1123"/>
        <v>#REF!</v>
      </c>
      <c r="DM281" s="36" t="str">
        <f t="shared" si="1123"/>
        <v>#REF!</v>
      </c>
      <c r="DN281" s="159" t="str">
        <f t="shared" si="218"/>
        <v>#REF!</v>
      </c>
      <c r="DO281" s="24" t="str">
        <f t="shared" ref="DO281:DQ281" si="1124">#REF!</f>
        <v>#REF!</v>
      </c>
      <c r="DP281" s="24" t="str">
        <f t="shared" si="1124"/>
        <v>#REF!</v>
      </c>
      <c r="DQ281" s="24" t="str">
        <f t="shared" si="1124"/>
        <v>#REF!</v>
      </c>
      <c r="DR281" s="209" t="str">
        <f t="shared" si="220"/>
        <v>#REF!</v>
      </c>
      <c r="DS281" s="210" t="str">
        <f t="shared" si="13"/>
        <v>#REF!</v>
      </c>
      <c r="DT281" s="210" t="str">
        <f t="shared" ref="DT281:DU281" si="1125">#REF!</f>
        <v>#REF!</v>
      </c>
      <c r="DU281" s="210" t="str">
        <f t="shared" si="1125"/>
        <v>#REF!</v>
      </c>
    </row>
    <row r="282" ht="15.75" customHeight="1">
      <c r="A282" s="228">
        <f>'1'!A282</f>
        <v>46377</v>
      </c>
      <c r="B282" s="229" t="str">
        <f>'1'!B282</f>
        <v>月</v>
      </c>
      <c r="C282" s="232">
        <f>'1'!C282</f>
        <v>0</v>
      </c>
      <c r="D282" s="233">
        <f>'1'!G282</f>
        <v>1</v>
      </c>
      <c r="E282" s="27">
        <f>'1'!H282</f>
        <v>0</v>
      </c>
      <c r="F282" s="230" t="str">
        <f>'1'!J282</f>
        <v/>
      </c>
      <c r="G282" s="230" t="str">
        <f>'1'!K282</f>
        <v/>
      </c>
      <c r="H282" s="236">
        <f>'1'!W282</f>
        <v>1</v>
      </c>
      <c r="I282" s="39">
        <f>'1'!X282</f>
        <v>0</v>
      </c>
      <c r="J282" s="231" t="str">
        <f>'1'!Z282</f>
        <v/>
      </c>
      <c r="K282" s="231" t="str">
        <f>'1'!AA282</f>
        <v/>
      </c>
      <c r="L282" s="233">
        <f>'1'!AM282</f>
        <v>2</v>
      </c>
      <c r="M282" s="27">
        <f>'1'!AN282</f>
        <v>0</v>
      </c>
      <c r="N282" s="230" t="str">
        <f>'1'!AP282</f>
        <v/>
      </c>
      <c r="O282" s="230" t="str">
        <f>'1'!AQ282</f>
        <v/>
      </c>
      <c r="P282" s="236">
        <f>'1'!BC282</f>
        <v>4</v>
      </c>
      <c r="Q282" s="39">
        <f>'1'!BD282</f>
        <v>0</v>
      </c>
      <c r="R282" s="231" t="str">
        <f>'1'!BF282</f>
        <v/>
      </c>
      <c r="S282" s="231" t="str">
        <f>'1'!BG282</f>
        <v/>
      </c>
      <c r="T282" s="233">
        <f>'1'!BS282</f>
        <v>4</v>
      </c>
      <c r="U282" s="27">
        <f>'1'!BT282</f>
        <v>0</v>
      </c>
      <c r="V282" s="230" t="str">
        <f>'1'!BV282</f>
        <v/>
      </c>
      <c r="W282" s="230" t="str">
        <f>'1'!BW282</f>
        <v/>
      </c>
      <c r="X282" s="236">
        <f>'1'!CI282</f>
        <v>2</v>
      </c>
      <c r="Y282" s="39">
        <f>'1'!CJ282</f>
        <v>0</v>
      </c>
      <c r="Z282" s="231" t="str">
        <f>'1'!CL282</f>
        <v/>
      </c>
      <c r="AA282" s="231" t="str">
        <f>'1'!CM282</f>
        <v/>
      </c>
      <c r="AB282" s="233">
        <f>'1'!CY282</f>
        <v>2</v>
      </c>
      <c r="AC282" s="27">
        <f>'1'!CZ282</f>
        <v>0</v>
      </c>
      <c r="AD282" s="226" t="str">
        <f>'1'!DB282</f>
        <v/>
      </c>
      <c r="AE282" s="230" t="str">
        <f>'1'!DC282</f>
        <v/>
      </c>
      <c r="AF282" s="236">
        <f>'1'!DO282</f>
        <v>2</v>
      </c>
      <c r="AG282" s="39">
        <f>'1'!DP282</f>
        <v>0</v>
      </c>
      <c r="AH282" s="231" t="str">
        <f>'1'!DR282</f>
        <v/>
      </c>
      <c r="AI282" s="231" t="str">
        <f>'1'!DS282</f>
        <v/>
      </c>
      <c r="AJ282" s="233">
        <f>'1'!EE282</f>
        <v>5</v>
      </c>
      <c r="AK282" s="27">
        <f>'1'!EF282</f>
        <v>0</v>
      </c>
      <c r="AL282" s="230" t="str">
        <f>'1'!EH282</f>
        <v/>
      </c>
      <c r="AM282" s="230" t="str">
        <f>'1'!EI282</f>
        <v/>
      </c>
      <c r="AN282" s="236">
        <f>'1'!EU282</f>
        <v>19</v>
      </c>
      <c r="AO282" s="39">
        <f>'1'!EV282</f>
        <v>0</v>
      </c>
      <c r="AP282" s="231" t="str">
        <f>'1'!EX282</f>
        <v/>
      </c>
      <c r="AQ282" s="231" t="str">
        <f>'1'!EY282</f>
        <v/>
      </c>
      <c r="AR282" s="233">
        <f>'1'!FK282</f>
        <v>4</v>
      </c>
      <c r="AS282" s="27">
        <f>'1'!FL282</f>
        <v>0</v>
      </c>
      <c r="AT282" s="230" t="str">
        <f>'1'!FN282</f>
        <v/>
      </c>
      <c r="AU282" s="230" t="str">
        <f>'1'!FO282</f>
        <v/>
      </c>
      <c r="AV282" s="236">
        <f>'1'!GA282</f>
        <v>2</v>
      </c>
      <c r="AW282" s="39">
        <f>'1'!GB282</f>
        <v>0</v>
      </c>
      <c r="AX282" s="231" t="str">
        <f>'1'!GD282</f>
        <v/>
      </c>
      <c r="AY282" s="231" t="str">
        <f>'1'!GE282</f>
        <v/>
      </c>
      <c r="AZ282" s="233">
        <f>'1'!GQ282</f>
        <v>3</v>
      </c>
      <c r="BA282" s="27">
        <f>'1'!GR282</f>
        <v>0</v>
      </c>
      <c r="BB282" s="230" t="str">
        <f>'1'!GT282</f>
        <v/>
      </c>
      <c r="BC282" s="230" t="str">
        <f>'1'!GU282</f>
        <v/>
      </c>
      <c r="BD282" s="236">
        <f>'1'!HG282</f>
        <v>5</v>
      </c>
      <c r="BE282" s="39">
        <f>'1'!HH282</f>
        <v>0</v>
      </c>
      <c r="BF282" s="231" t="str">
        <f>'1'!HJ282</f>
        <v/>
      </c>
      <c r="BG282" s="231" t="str">
        <f>'1'!HK282</f>
        <v/>
      </c>
      <c r="BH282" s="233" t="str">
        <f>'1'!HW282</f>
        <v/>
      </c>
      <c r="BI282" s="27">
        <f>'1'!HX282</f>
        <v>0</v>
      </c>
      <c r="BJ282" s="230" t="str">
        <f>'1'!HZ282</f>
        <v/>
      </c>
      <c r="BK282" s="230" t="str">
        <f>'1'!IA282</f>
        <v/>
      </c>
      <c r="BL282" s="236" t="str">
        <f>'1'!IM282</f>
        <v/>
      </c>
      <c r="BM282" s="39">
        <f>'1'!IN282</f>
        <v>0</v>
      </c>
      <c r="BN282" s="231" t="str">
        <f>'1'!IP282</f>
        <v/>
      </c>
      <c r="BO282" s="231" t="str">
        <f>'1'!IQ282</f>
        <v/>
      </c>
      <c r="BP282" s="233" t="str">
        <f>'1'!JC282</f>
        <v/>
      </c>
      <c r="BQ282" s="27">
        <f>'1'!JD282</f>
        <v>0</v>
      </c>
      <c r="BR282" s="230" t="str">
        <f>'1'!JF282</f>
        <v/>
      </c>
      <c r="BS282" s="230" t="str">
        <f>'1'!JG282</f>
        <v/>
      </c>
      <c r="BT282" s="236" t="str">
        <f>'1'!JS282</f>
        <v/>
      </c>
      <c r="BU282" s="39">
        <f>'1'!JT282</f>
        <v>0</v>
      </c>
      <c r="BV282" s="231" t="str">
        <f>'1'!JV282</f>
        <v/>
      </c>
      <c r="BW282" s="231" t="str">
        <f>'1'!JW282</f>
        <v/>
      </c>
      <c r="BX282" s="233" t="str">
        <f>'1'!KI282</f>
        <v/>
      </c>
      <c r="BY282" s="27">
        <f>'1'!KJ282</f>
        <v>0</v>
      </c>
      <c r="BZ282" s="230" t="str">
        <f>'1'!KL282</f>
        <v/>
      </c>
      <c r="CA282" s="230" t="str">
        <f>'1'!KM282</f>
        <v/>
      </c>
      <c r="CB282" s="236" t="str">
        <f>'1'!KY282</f>
        <v/>
      </c>
      <c r="CC282" s="39">
        <f>'1'!KZ282</f>
        <v>0</v>
      </c>
      <c r="CD282" s="231" t="str">
        <f>'1'!LB282</f>
        <v/>
      </c>
      <c r="CE282" s="231" t="str">
        <f>'1'!LC282</f>
        <v/>
      </c>
      <c r="CF282" s="231"/>
      <c r="CG282" s="231"/>
      <c r="CH282" s="233" t="str">
        <f t="shared" si="208"/>
        <v/>
      </c>
      <c r="CI282" s="24">
        <f>'1'!HX282</f>
        <v>0</v>
      </c>
      <c r="CJ282" s="24" t="str">
        <f>'1'!HZ282</f>
        <v/>
      </c>
      <c r="CK282" s="24" t="str">
        <f>'1'!IA282</f>
        <v/>
      </c>
      <c r="CL282" s="236" t="str">
        <f t="shared" si="209"/>
        <v/>
      </c>
      <c r="CM282" s="36">
        <f>'1'!IN282</f>
        <v>0</v>
      </c>
      <c r="CN282" s="36" t="str">
        <f>'1'!IP282</f>
        <v/>
      </c>
      <c r="CO282" s="36" t="str">
        <f>'1'!IQ282</f>
        <v/>
      </c>
      <c r="CP282" s="233" t="str">
        <f t="shared" si="210"/>
        <v/>
      </c>
      <c r="CQ282" s="24">
        <f>'1'!JD282</f>
        <v>0</v>
      </c>
      <c r="CR282" s="24" t="str">
        <f>'1'!JF282</f>
        <v/>
      </c>
      <c r="CS282" s="24" t="str">
        <f>'1'!JG282</f>
        <v/>
      </c>
      <c r="CT282" s="236" t="str">
        <f t="shared" si="211"/>
        <v/>
      </c>
      <c r="CU282" s="36">
        <f>'1'!JT282</f>
        <v>0</v>
      </c>
      <c r="CV282" s="36" t="str">
        <f>'1'!JV282</f>
        <v/>
      </c>
      <c r="CW282" s="36" t="str">
        <f>'1'!JW282</f>
        <v/>
      </c>
      <c r="CX282" s="233" t="str">
        <f t="shared" si="212"/>
        <v>#REF!</v>
      </c>
      <c r="CY282" s="24">
        <f>'1'!KJ282</f>
        <v>0</v>
      </c>
      <c r="CZ282" s="24" t="str">
        <f>'1'!KL282</f>
        <v/>
      </c>
      <c r="DA282" s="24" t="str">
        <f>'1'!KM282</f>
        <v/>
      </c>
      <c r="DB282" s="236" t="str">
        <f t="shared" si="213"/>
        <v>#REF!</v>
      </c>
      <c r="DC282" s="36">
        <f>'1'!KZ282</f>
        <v>0</v>
      </c>
      <c r="DD282" s="36" t="str">
        <f>'1'!LB282</f>
        <v/>
      </c>
      <c r="DE282" s="36" t="str">
        <f>'1'!LC282</f>
        <v/>
      </c>
      <c r="DF282" s="233" t="str">
        <f t="shared" si="214"/>
        <v>#REF!</v>
      </c>
      <c r="DG282" s="24" t="str">
        <f t="shared" ref="DG282:DI282" si="1126">#REF!</f>
        <v>#REF!</v>
      </c>
      <c r="DH282" s="24" t="str">
        <f t="shared" si="1126"/>
        <v>#REF!</v>
      </c>
      <c r="DI282" s="24" t="str">
        <f t="shared" si="1126"/>
        <v>#REF!</v>
      </c>
      <c r="DJ282" s="236" t="str">
        <f t="shared" si="216"/>
        <v>#REF!</v>
      </c>
      <c r="DK282" s="36" t="str">
        <f t="shared" ref="DK282:DM282" si="1127">#REF!</f>
        <v>#REF!</v>
      </c>
      <c r="DL282" s="36" t="str">
        <f t="shared" si="1127"/>
        <v>#REF!</v>
      </c>
      <c r="DM282" s="36" t="str">
        <f t="shared" si="1127"/>
        <v>#REF!</v>
      </c>
      <c r="DN282" s="159" t="str">
        <f t="shared" si="218"/>
        <v>#REF!</v>
      </c>
      <c r="DO282" s="24" t="str">
        <f t="shared" ref="DO282:DQ282" si="1128">#REF!</f>
        <v>#REF!</v>
      </c>
      <c r="DP282" s="24" t="str">
        <f t="shared" si="1128"/>
        <v>#REF!</v>
      </c>
      <c r="DQ282" s="24" t="str">
        <f t="shared" si="1128"/>
        <v>#REF!</v>
      </c>
      <c r="DR282" s="209" t="str">
        <f t="shared" si="220"/>
        <v>#REF!</v>
      </c>
      <c r="DS282" s="210" t="str">
        <f t="shared" si="13"/>
        <v>#REF!</v>
      </c>
      <c r="DT282" s="210" t="str">
        <f t="shared" ref="DT282:DU282" si="1129">#REF!</f>
        <v>#REF!</v>
      </c>
      <c r="DU282" s="210" t="str">
        <f t="shared" si="1129"/>
        <v>#REF!</v>
      </c>
    </row>
    <row r="283" ht="15.75" customHeight="1">
      <c r="A283" s="228">
        <f>'1'!A283</f>
        <v>46378</v>
      </c>
      <c r="B283" s="229" t="str">
        <f>'1'!B283</f>
        <v>火</v>
      </c>
      <c r="C283" s="232">
        <f>'1'!C283</f>
        <v>0</v>
      </c>
      <c r="D283" s="233">
        <f>'1'!G283</f>
        <v>1</v>
      </c>
      <c r="E283" s="27">
        <f>'1'!H283</f>
        <v>0</v>
      </c>
      <c r="F283" s="230" t="str">
        <f>'1'!J283</f>
        <v/>
      </c>
      <c r="G283" s="230" t="str">
        <f>'1'!K283</f>
        <v/>
      </c>
      <c r="H283" s="236">
        <f>'1'!W283</f>
        <v>1</v>
      </c>
      <c r="I283" s="39">
        <f>'1'!X283</f>
        <v>0</v>
      </c>
      <c r="J283" s="231" t="str">
        <f>'1'!Z283</f>
        <v/>
      </c>
      <c r="K283" s="231" t="str">
        <f>'1'!AA283</f>
        <v/>
      </c>
      <c r="L283" s="233">
        <f>'1'!AM283</f>
        <v>2</v>
      </c>
      <c r="M283" s="27">
        <f>'1'!AN283</f>
        <v>0</v>
      </c>
      <c r="N283" s="230" t="str">
        <f>'1'!AP283</f>
        <v/>
      </c>
      <c r="O283" s="230" t="str">
        <f>'1'!AQ283</f>
        <v/>
      </c>
      <c r="P283" s="236">
        <f>'1'!BC283</f>
        <v>4</v>
      </c>
      <c r="Q283" s="39">
        <f>'1'!BD283</f>
        <v>0</v>
      </c>
      <c r="R283" s="231" t="str">
        <f>'1'!BF283</f>
        <v/>
      </c>
      <c r="S283" s="231" t="str">
        <f>'1'!BG283</f>
        <v/>
      </c>
      <c r="T283" s="233">
        <f>'1'!BS283</f>
        <v>4</v>
      </c>
      <c r="U283" s="27">
        <f>'1'!BT283</f>
        <v>0</v>
      </c>
      <c r="V283" s="230" t="str">
        <f>'1'!BV283</f>
        <v/>
      </c>
      <c r="W283" s="230" t="str">
        <f>'1'!BW283</f>
        <v/>
      </c>
      <c r="X283" s="236">
        <f>'1'!CI283</f>
        <v>2</v>
      </c>
      <c r="Y283" s="39">
        <f>'1'!CJ283</f>
        <v>0</v>
      </c>
      <c r="Z283" s="231" t="str">
        <f>'1'!CL283</f>
        <v/>
      </c>
      <c r="AA283" s="231" t="str">
        <f>'1'!CM283</f>
        <v/>
      </c>
      <c r="AB283" s="233">
        <f>'1'!CY283</f>
        <v>2</v>
      </c>
      <c r="AC283" s="27">
        <f>'1'!CZ283</f>
        <v>0</v>
      </c>
      <c r="AD283" s="226" t="str">
        <f>'1'!DB283</f>
        <v/>
      </c>
      <c r="AE283" s="230" t="str">
        <f>'1'!DC283</f>
        <v/>
      </c>
      <c r="AF283" s="236">
        <f>'1'!DO283</f>
        <v>2</v>
      </c>
      <c r="AG283" s="39">
        <f>'1'!DP283</f>
        <v>0</v>
      </c>
      <c r="AH283" s="231" t="str">
        <f>'1'!DR283</f>
        <v/>
      </c>
      <c r="AI283" s="231" t="str">
        <f>'1'!DS283</f>
        <v/>
      </c>
      <c r="AJ283" s="233">
        <f>'1'!EE283</f>
        <v>5</v>
      </c>
      <c r="AK283" s="27">
        <f>'1'!EF283</f>
        <v>0</v>
      </c>
      <c r="AL283" s="230" t="str">
        <f>'1'!EH283</f>
        <v/>
      </c>
      <c r="AM283" s="230" t="str">
        <f>'1'!EI283</f>
        <v/>
      </c>
      <c r="AN283" s="236">
        <f>'1'!EU283</f>
        <v>19</v>
      </c>
      <c r="AO283" s="39">
        <f>'1'!EV283</f>
        <v>0</v>
      </c>
      <c r="AP283" s="231" t="str">
        <f>'1'!EX283</f>
        <v/>
      </c>
      <c r="AQ283" s="231" t="str">
        <f>'1'!EY283</f>
        <v/>
      </c>
      <c r="AR283" s="233">
        <f>'1'!FK283</f>
        <v>4</v>
      </c>
      <c r="AS283" s="27">
        <f>'1'!FL283</f>
        <v>0</v>
      </c>
      <c r="AT283" s="230" t="str">
        <f>'1'!FN283</f>
        <v/>
      </c>
      <c r="AU283" s="230" t="str">
        <f>'1'!FO283</f>
        <v/>
      </c>
      <c r="AV283" s="236">
        <f>'1'!GA283</f>
        <v>2</v>
      </c>
      <c r="AW283" s="39">
        <f>'1'!GB283</f>
        <v>0</v>
      </c>
      <c r="AX283" s="231" t="str">
        <f>'1'!GD283</f>
        <v/>
      </c>
      <c r="AY283" s="231" t="str">
        <f>'1'!GE283</f>
        <v/>
      </c>
      <c r="AZ283" s="233">
        <f>'1'!GQ283</f>
        <v>3</v>
      </c>
      <c r="BA283" s="27">
        <f>'1'!GR283</f>
        <v>0</v>
      </c>
      <c r="BB283" s="230" t="str">
        <f>'1'!GT283</f>
        <v/>
      </c>
      <c r="BC283" s="230" t="str">
        <f>'1'!GU283</f>
        <v/>
      </c>
      <c r="BD283" s="236">
        <f>'1'!HG283</f>
        <v>5</v>
      </c>
      <c r="BE283" s="39">
        <f>'1'!HH283</f>
        <v>0</v>
      </c>
      <c r="BF283" s="231" t="str">
        <f>'1'!HJ283</f>
        <v/>
      </c>
      <c r="BG283" s="231" t="str">
        <f>'1'!HK283</f>
        <v/>
      </c>
      <c r="BH283" s="233" t="str">
        <f>'1'!HW283</f>
        <v/>
      </c>
      <c r="BI283" s="27">
        <f>'1'!HX283</f>
        <v>0</v>
      </c>
      <c r="BJ283" s="230" t="str">
        <f>'1'!HZ283</f>
        <v/>
      </c>
      <c r="BK283" s="230" t="str">
        <f>'1'!IA283</f>
        <v/>
      </c>
      <c r="BL283" s="236" t="str">
        <f>'1'!IM283</f>
        <v/>
      </c>
      <c r="BM283" s="39">
        <f>'1'!IN283</f>
        <v>0</v>
      </c>
      <c r="BN283" s="231" t="str">
        <f>'1'!IP283</f>
        <v/>
      </c>
      <c r="BO283" s="231" t="str">
        <f>'1'!IQ283</f>
        <v/>
      </c>
      <c r="BP283" s="233" t="str">
        <f>'1'!JC283</f>
        <v/>
      </c>
      <c r="BQ283" s="27">
        <f>'1'!JD283</f>
        <v>0</v>
      </c>
      <c r="BR283" s="230" t="str">
        <f>'1'!JF283</f>
        <v/>
      </c>
      <c r="BS283" s="230" t="str">
        <f>'1'!JG283</f>
        <v/>
      </c>
      <c r="BT283" s="236" t="str">
        <f>'1'!JS283</f>
        <v/>
      </c>
      <c r="BU283" s="39">
        <f>'1'!JT283</f>
        <v>0</v>
      </c>
      <c r="BV283" s="231" t="str">
        <f>'1'!JV283</f>
        <v/>
      </c>
      <c r="BW283" s="231" t="str">
        <f>'1'!JW283</f>
        <v/>
      </c>
      <c r="BX283" s="233" t="str">
        <f>'1'!KI283</f>
        <v/>
      </c>
      <c r="BY283" s="27">
        <f>'1'!KJ283</f>
        <v>0</v>
      </c>
      <c r="BZ283" s="230" t="str">
        <f>'1'!KL283</f>
        <v/>
      </c>
      <c r="CA283" s="230" t="str">
        <f>'1'!KM283</f>
        <v/>
      </c>
      <c r="CB283" s="236" t="str">
        <f>'1'!KY283</f>
        <v/>
      </c>
      <c r="CC283" s="39">
        <f>'1'!KZ283</f>
        <v>0</v>
      </c>
      <c r="CD283" s="231" t="str">
        <f>'1'!LB283</f>
        <v/>
      </c>
      <c r="CE283" s="231" t="str">
        <f>'1'!LC283</f>
        <v/>
      </c>
      <c r="CF283" s="231"/>
      <c r="CG283" s="231"/>
      <c r="CH283" s="233" t="str">
        <f t="shared" si="208"/>
        <v/>
      </c>
      <c r="CI283" s="24">
        <f>'1'!HX283</f>
        <v>0</v>
      </c>
      <c r="CJ283" s="24" t="str">
        <f>'1'!HZ283</f>
        <v/>
      </c>
      <c r="CK283" s="24" t="str">
        <f>'1'!IA283</f>
        <v/>
      </c>
      <c r="CL283" s="236" t="str">
        <f t="shared" si="209"/>
        <v/>
      </c>
      <c r="CM283" s="36">
        <f>'1'!IN283</f>
        <v>0</v>
      </c>
      <c r="CN283" s="36" t="str">
        <f>'1'!IP283</f>
        <v/>
      </c>
      <c r="CO283" s="36" t="str">
        <f>'1'!IQ283</f>
        <v/>
      </c>
      <c r="CP283" s="233" t="str">
        <f t="shared" si="210"/>
        <v/>
      </c>
      <c r="CQ283" s="24">
        <f>'1'!JD283</f>
        <v>0</v>
      </c>
      <c r="CR283" s="24" t="str">
        <f>'1'!JF283</f>
        <v/>
      </c>
      <c r="CS283" s="24" t="str">
        <f>'1'!JG283</f>
        <v/>
      </c>
      <c r="CT283" s="236" t="str">
        <f t="shared" si="211"/>
        <v/>
      </c>
      <c r="CU283" s="36">
        <f>'1'!JT283</f>
        <v>0</v>
      </c>
      <c r="CV283" s="36" t="str">
        <f>'1'!JV283</f>
        <v/>
      </c>
      <c r="CW283" s="36" t="str">
        <f>'1'!JW283</f>
        <v/>
      </c>
      <c r="CX283" s="233" t="str">
        <f t="shared" si="212"/>
        <v>#REF!</v>
      </c>
      <c r="CY283" s="24">
        <f>'1'!KJ283</f>
        <v>0</v>
      </c>
      <c r="CZ283" s="24" t="str">
        <f>'1'!KL283</f>
        <v/>
      </c>
      <c r="DA283" s="24" t="str">
        <f>'1'!KM283</f>
        <v/>
      </c>
      <c r="DB283" s="236" t="str">
        <f t="shared" si="213"/>
        <v>#REF!</v>
      </c>
      <c r="DC283" s="36">
        <f>'1'!KZ283</f>
        <v>0</v>
      </c>
      <c r="DD283" s="36" t="str">
        <f>'1'!LB283</f>
        <v/>
      </c>
      <c r="DE283" s="36" t="str">
        <f>'1'!LC283</f>
        <v/>
      </c>
      <c r="DF283" s="233" t="str">
        <f t="shared" si="214"/>
        <v>#REF!</v>
      </c>
      <c r="DG283" s="24" t="str">
        <f t="shared" ref="DG283:DI283" si="1130">#REF!</f>
        <v>#REF!</v>
      </c>
      <c r="DH283" s="24" t="str">
        <f t="shared" si="1130"/>
        <v>#REF!</v>
      </c>
      <c r="DI283" s="24" t="str">
        <f t="shared" si="1130"/>
        <v>#REF!</v>
      </c>
      <c r="DJ283" s="236" t="str">
        <f t="shared" si="216"/>
        <v>#REF!</v>
      </c>
      <c r="DK283" s="36" t="str">
        <f t="shared" ref="DK283:DM283" si="1131">#REF!</f>
        <v>#REF!</v>
      </c>
      <c r="DL283" s="36" t="str">
        <f t="shared" si="1131"/>
        <v>#REF!</v>
      </c>
      <c r="DM283" s="36" t="str">
        <f t="shared" si="1131"/>
        <v>#REF!</v>
      </c>
      <c r="DN283" s="159" t="str">
        <f t="shared" si="218"/>
        <v>#REF!</v>
      </c>
      <c r="DO283" s="24" t="str">
        <f t="shared" ref="DO283:DQ283" si="1132">#REF!</f>
        <v>#REF!</v>
      </c>
      <c r="DP283" s="24" t="str">
        <f t="shared" si="1132"/>
        <v>#REF!</v>
      </c>
      <c r="DQ283" s="24" t="str">
        <f t="shared" si="1132"/>
        <v>#REF!</v>
      </c>
      <c r="DR283" s="209" t="str">
        <f t="shared" si="220"/>
        <v>#REF!</v>
      </c>
      <c r="DS283" s="210" t="str">
        <f t="shared" si="13"/>
        <v>#REF!</v>
      </c>
      <c r="DT283" s="210" t="str">
        <f t="shared" ref="DT283:DU283" si="1133">#REF!</f>
        <v>#REF!</v>
      </c>
      <c r="DU283" s="210" t="str">
        <f t="shared" si="1133"/>
        <v>#REF!</v>
      </c>
    </row>
    <row r="284" ht="15.75" customHeight="1">
      <c r="A284" s="228">
        <f>'1'!A284</f>
        <v>46379</v>
      </c>
      <c r="B284" s="229" t="str">
        <f>'1'!B284</f>
        <v>水</v>
      </c>
      <c r="C284" s="232">
        <f>'1'!C284</f>
        <v>0</v>
      </c>
      <c r="D284" s="233">
        <f>'1'!G284</f>
        <v>1</v>
      </c>
      <c r="E284" s="27">
        <f>'1'!H284</f>
        <v>0</v>
      </c>
      <c r="F284" s="230" t="str">
        <f>'1'!J284</f>
        <v/>
      </c>
      <c r="G284" s="230" t="str">
        <f>'1'!K284</f>
        <v/>
      </c>
      <c r="H284" s="236">
        <f>'1'!W284</f>
        <v>1</v>
      </c>
      <c r="I284" s="39">
        <f>'1'!X284</f>
        <v>0</v>
      </c>
      <c r="J284" s="231" t="str">
        <f>'1'!Z284</f>
        <v/>
      </c>
      <c r="K284" s="231" t="str">
        <f>'1'!AA284</f>
        <v/>
      </c>
      <c r="L284" s="233">
        <f>'1'!AM284</f>
        <v>2</v>
      </c>
      <c r="M284" s="27">
        <f>'1'!AN284</f>
        <v>0</v>
      </c>
      <c r="N284" s="230" t="str">
        <f>'1'!AP284</f>
        <v/>
      </c>
      <c r="O284" s="230" t="str">
        <f>'1'!AQ284</f>
        <v/>
      </c>
      <c r="P284" s="236">
        <f>'1'!BC284</f>
        <v>4</v>
      </c>
      <c r="Q284" s="39">
        <f>'1'!BD284</f>
        <v>0</v>
      </c>
      <c r="R284" s="231" t="str">
        <f>'1'!BF284</f>
        <v/>
      </c>
      <c r="S284" s="231" t="str">
        <f>'1'!BG284</f>
        <v/>
      </c>
      <c r="T284" s="233">
        <f>'1'!BS284</f>
        <v>4</v>
      </c>
      <c r="U284" s="27">
        <f>'1'!BT284</f>
        <v>0</v>
      </c>
      <c r="V284" s="230" t="str">
        <f>'1'!BV284</f>
        <v/>
      </c>
      <c r="W284" s="230" t="str">
        <f>'1'!BW284</f>
        <v/>
      </c>
      <c r="X284" s="236">
        <f>'1'!CI284</f>
        <v>2</v>
      </c>
      <c r="Y284" s="39">
        <f>'1'!CJ284</f>
        <v>0</v>
      </c>
      <c r="Z284" s="231" t="str">
        <f>'1'!CL284</f>
        <v/>
      </c>
      <c r="AA284" s="231" t="str">
        <f>'1'!CM284</f>
        <v/>
      </c>
      <c r="AB284" s="233">
        <f>'1'!CY284</f>
        <v>2</v>
      </c>
      <c r="AC284" s="27">
        <f>'1'!CZ284</f>
        <v>0</v>
      </c>
      <c r="AD284" s="226" t="str">
        <f>'1'!DB284</f>
        <v/>
      </c>
      <c r="AE284" s="230" t="str">
        <f>'1'!DC284</f>
        <v/>
      </c>
      <c r="AF284" s="236">
        <f>'1'!DO284</f>
        <v>2</v>
      </c>
      <c r="AG284" s="39">
        <f>'1'!DP284</f>
        <v>0</v>
      </c>
      <c r="AH284" s="231" t="str">
        <f>'1'!DR284</f>
        <v/>
      </c>
      <c r="AI284" s="231" t="str">
        <f>'1'!DS284</f>
        <v/>
      </c>
      <c r="AJ284" s="233">
        <f>'1'!EE284</f>
        <v>5</v>
      </c>
      <c r="AK284" s="27">
        <f>'1'!EF284</f>
        <v>0</v>
      </c>
      <c r="AL284" s="230" t="str">
        <f>'1'!EH284</f>
        <v/>
      </c>
      <c r="AM284" s="230" t="str">
        <f>'1'!EI284</f>
        <v/>
      </c>
      <c r="AN284" s="236">
        <f>'1'!EU284</f>
        <v>19</v>
      </c>
      <c r="AO284" s="39">
        <f>'1'!EV284</f>
        <v>0</v>
      </c>
      <c r="AP284" s="231" t="str">
        <f>'1'!EX284</f>
        <v/>
      </c>
      <c r="AQ284" s="231" t="str">
        <f>'1'!EY284</f>
        <v/>
      </c>
      <c r="AR284" s="233">
        <f>'1'!FK284</f>
        <v>4</v>
      </c>
      <c r="AS284" s="27">
        <f>'1'!FL284</f>
        <v>0</v>
      </c>
      <c r="AT284" s="230" t="str">
        <f>'1'!FN284</f>
        <v/>
      </c>
      <c r="AU284" s="230" t="str">
        <f>'1'!FO284</f>
        <v/>
      </c>
      <c r="AV284" s="236">
        <f>'1'!GA284</f>
        <v>2</v>
      </c>
      <c r="AW284" s="39">
        <f>'1'!GB284</f>
        <v>0</v>
      </c>
      <c r="AX284" s="231" t="str">
        <f>'1'!GD284</f>
        <v/>
      </c>
      <c r="AY284" s="231" t="str">
        <f>'1'!GE284</f>
        <v/>
      </c>
      <c r="AZ284" s="233">
        <f>'1'!GQ284</f>
        <v>3</v>
      </c>
      <c r="BA284" s="27">
        <f>'1'!GR284</f>
        <v>0</v>
      </c>
      <c r="BB284" s="230" t="str">
        <f>'1'!GT284</f>
        <v/>
      </c>
      <c r="BC284" s="230" t="str">
        <f>'1'!GU284</f>
        <v/>
      </c>
      <c r="BD284" s="236">
        <f>'1'!HG284</f>
        <v>5</v>
      </c>
      <c r="BE284" s="39">
        <f>'1'!HH284</f>
        <v>0</v>
      </c>
      <c r="BF284" s="231" t="str">
        <f>'1'!HJ284</f>
        <v/>
      </c>
      <c r="BG284" s="231" t="str">
        <f>'1'!HK284</f>
        <v/>
      </c>
      <c r="BH284" s="233" t="str">
        <f>'1'!HW284</f>
        <v/>
      </c>
      <c r="BI284" s="27">
        <f>'1'!HX284</f>
        <v>0</v>
      </c>
      <c r="BJ284" s="230" t="str">
        <f>'1'!HZ284</f>
        <v/>
      </c>
      <c r="BK284" s="230" t="str">
        <f>'1'!IA284</f>
        <v/>
      </c>
      <c r="BL284" s="236" t="str">
        <f>'1'!IM284</f>
        <v/>
      </c>
      <c r="BM284" s="39">
        <f>'1'!IN284</f>
        <v>0</v>
      </c>
      <c r="BN284" s="231" t="str">
        <f>'1'!IP284</f>
        <v/>
      </c>
      <c r="BO284" s="231" t="str">
        <f>'1'!IQ284</f>
        <v/>
      </c>
      <c r="BP284" s="233" t="str">
        <f>'1'!JC284</f>
        <v/>
      </c>
      <c r="BQ284" s="27">
        <f>'1'!JD284</f>
        <v>0</v>
      </c>
      <c r="BR284" s="230" t="str">
        <f>'1'!JF284</f>
        <v/>
      </c>
      <c r="BS284" s="230" t="str">
        <f>'1'!JG284</f>
        <v/>
      </c>
      <c r="BT284" s="236" t="str">
        <f>'1'!JS284</f>
        <v/>
      </c>
      <c r="BU284" s="39">
        <f>'1'!JT284</f>
        <v>0</v>
      </c>
      <c r="BV284" s="231" t="str">
        <f>'1'!JV284</f>
        <v/>
      </c>
      <c r="BW284" s="231" t="str">
        <f>'1'!JW284</f>
        <v/>
      </c>
      <c r="BX284" s="233" t="str">
        <f>'1'!KI284</f>
        <v/>
      </c>
      <c r="BY284" s="27">
        <f>'1'!KJ284</f>
        <v>0</v>
      </c>
      <c r="BZ284" s="230" t="str">
        <f>'1'!KL284</f>
        <v/>
      </c>
      <c r="CA284" s="230" t="str">
        <f>'1'!KM284</f>
        <v/>
      </c>
      <c r="CB284" s="236" t="str">
        <f>'1'!KY284</f>
        <v/>
      </c>
      <c r="CC284" s="39">
        <f>'1'!KZ284</f>
        <v>0</v>
      </c>
      <c r="CD284" s="231" t="str">
        <f>'1'!LB284</f>
        <v/>
      </c>
      <c r="CE284" s="231" t="str">
        <f>'1'!LC284</f>
        <v/>
      </c>
      <c r="CF284" s="231"/>
      <c r="CG284" s="231"/>
      <c r="CH284" s="233" t="str">
        <f t="shared" si="208"/>
        <v/>
      </c>
      <c r="CI284" s="24">
        <f>'1'!HX284</f>
        <v>0</v>
      </c>
      <c r="CJ284" s="24" t="str">
        <f>'1'!HZ284</f>
        <v/>
      </c>
      <c r="CK284" s="24" t="str">
        <f>'1'!IA284</f>
        <v/>
      </c>
      <c r="CL284" s="236" t="str">
        <f t="shared" si="209"/>
        <v/>
      </c>
      <c r="CM284" s="36">
        <f>'1'!IN284</f>
        <v>0</v>
      </c>
      <c r="CN284" s="36" t="str">
        <f>'1'!IP284</f>
        <v/>
      </c>
      <c r="CO284" s="36" t="str">
        <f>'1'!IQ284</f>
        <v/>
      </c>
      <c r="CP284" s="233" t="str">
        <f t="shared" si="210"/>
        <v/>
      </c>
      <c r="CQ284" s="24">
        <f>'1'!JD284</f>
        <v>0</v>
      </c>
      <c r="CR284" s="24" t="str">
        <f>'1'!JF284</f>
        <v/>
      </c>
      <c r="CS284" s="24" t="str">
        <f>'1'!JG284</f>
        <v/>
      </c>
      <c r="CT284" s="236" t="str">
        <f t="shared" si="211"/>
        <v/>
      </c>
      <c r="CU284" s="36">
        <f>'1'!JT284</f>
        <v>0</v>
      </c>
      <c r="CV284" s="36" t="str">
        <f>'1'!JV284</f>
        <v/>
      </c>
      <c r="CW284" s="36" t="str">
        <f>'1'!JW284</f>
        <v/>
      </c>
      <c r="CX284" s="233" t="str">
        <f t="shared" si="212"/>
        <v>#REF!</v>
      </c>
      <c r="CY284" s="24">
        <f>'1'!KJ284</f>
        <v>0</v>
      </c>
      <c r="CZ284" s="24" t="str">
        <f>'1'!KL284</f>
        <v/>
      </c>
      <c r="DA284" s="24" t="str">
        <f>'1'!KM284</f>
        <v/>
      </c>
      <c r="DB284" s="236" t="str">
        <f t="shared" si="213"/>
        <v>#REF!</v>
      </c>
      <c r="DC284" s="36">
        <f>'1'!KZ284</f>
        <v>0</v>
      </c>
      <c r="DD284" s="36" t="str">
        <f>'1'!LB284</f>
        <v/>
      </c>
      <c r="DE284" s="36" t="str">
        <f>'1'!LC284</f>
        <v/>
      </c>
      <c r="DF284" s="233" t="str">
        <f t="shared" si="214"/>
        <v>#REF!</v>
      </c>
      <c r="DG284" s="24" t="str">
        <f t="shared" ref="DG284:DI284" si="1134">#REF!</f>
        <v>#REF!</v>
      </c>
      <c r="DH284" s="24" t="str">
        <f t="shared" si="1134"/>
        <v>#REF!</v>
      </c>
      <c r="DI284" s="24" t="str">
        <f t="shared" si="1134"/>
        <v>#REF!</v>
      </c>
      <c r="DJ284" s="236" t="str">
        <f t="shared" si="216"/>
        <v>#REF!</v>
      </c>
      <c r="DK284" s="36" t="str">
        <f t="shared" ref="DK284:DM284" si="1135">#REF!</f>
        <v>#REF!</v>
      </c>
      <c r="DL284" s="36" t="str">
        <f t="shared" si="1135"/>
        <v>#REF!</v>
      </c>
      <c r="DM284" s="36" t="str">
        <f t="shared" si="1135"/>
        <v>#REF!</v>
      </c>
      <c r="DN284" s="159" t="str">
        <f t="shared" si="218"/>
        <v>#REF!</v>
      </c>
      <c r="DO284" s="24" t="str">
        <f t="shared" ref="DO284:DQ284" si="1136">#REF!</f>
        <v>#REF!</v>
      </c>
      <c r="DP284" s="24" t="str">
        <f t="shared" si="1136"/>
        <v>#REF!</v>
      </c>
      <c r="DQ284" s="24" t="str">
        <f t="shared" si="1136"/>
        <v>#REF!</v>
      </c>
      <c r="DR284" s="209" t="str">
        <f t="shared" si="220"/>
        <v>#REF!</v>
      </c>
      <c r="DS284" s="210" t="str">
        <f t="shared" si="13"/>
        <v>#REF!</v>
      </c>
      <c r="DT284" s="210" t="str">
        <f t="shared" ref="DT284:DU284" si="1137">#REF!</f>
        <v>#REF!</v>
      </c>
      <c r="DU284" s="210" t="str">
        <f t="shared" si="1137"/>
        <v>#REF!</v>
      </c>
    </row>
    <row r="285" ht="15.75" customHeight="1">
      <c r="A285" s="228">
        <f>'1'!A285</f>
        <v>46380</v>
      </c>
      <c r="B285" s="229" t="str">
        <f>'1'!B285</f>
        <v>木</v>
      </c>
      <c r="C285" s="232">
        <f>'1'!C285</f>
        <v>0</v>
      </c>
      <c r="D285" s="233">
        <f>'1'!G285</f>
        <v>1</v>
      </c>
      <c r="E285" s="27">
        <f>'1'!H285</f>
        <v>0</v>
      </c>
      <c r="F285" s="230" t="str">
        <f>'1'!J285</f>
        <v/>
      </c>
      <c r="G285" s="230" t="str">
        <f>'1'!K285</f>
        <v/>
      </c>
      <c r="H285" s="236">
        <f>'1'!W285</f>
        <v>1</v>
      </c>
      <c r="I285" s="39">
        <f>'1'!X285</f>
        <v>0</v>
      </c>
      <c r="J285" s="231" t="str">
        <f>'1'!Z285</f>
        <v/>
      </c>
      <c r="K285" s="231" t="str">
        <f>'1'!AA285</f>
        <v/>
      </c>
      <c r="L285" s="233">
        <f>'1'!AM285</f>
        <v>2</v>
      </c>
      <c r="M285" s="27">
        <f>'1'!AN285</f>
        <v>0</v>
      </c>
      <c r="N285" s="230" t="str">
        <f>'1'!AP285</f>
        <v/>
      </c>
      <c r="O285" s="230" t="str">
        <f>'1'!AQ285</f>
        <v/>
      </c>
      <c r="P285" s="236">
        <f>'1'!BC285</f>
        <v>4</v>
      </c>
      <c r="Q285" s="39">
        <f>'1'!BD285</f>
        <v>0</v>
      </c>
      <c r="R285" s="231" t="str">
        <f>'1'!BF285</f>
        <v/>
      </c>
      <c r="S285" s="231" t="str">
        <f>'1'!BG285</f>
        <v/>
      </c>
      <c r="T285" s="233">
        <f>'1'!BS285</f>
        <v>4</v>
      </c>
      <c r="U285" s="27">
        <f>'1'!BT285</f>
        <v>0</v>
      </c>
      <c r="V285" s="230" t="str">
        <f>'1'!BV285</f>
        <v/>
      </c>
      <c r="W285" s="230" t="str">
        <f>'1'!BW285</f>
        <v/>
      </c>
      <c r="X285" s="236">
        <f>'1'!CI285</f>
        <v>2</v>
      </c>
      <c r="Y285" s="39">
        <f>'1'!CJ285</f>
        <v>0</v>
      </c>
      <c r="Z285" s="231" t="str">
        <f>'1'!CL285</f>
        <v/>
      </c>
      <c r="AA285" s="231" t="str">
        <f>'1'!CM285</f>
        <v/>
      </c>
      <c r="AB285" s="233">
        <f>'1'!CY285</f>
        <v>2</v>
      </c>
      <c r="AC285" s="27">
        <f>'1'!CZ285</f>
        <v>0</v>
      </c>
      <c r="AD285" s="226" t="str">
        <f>'1'!DB285</f>
        <v/>
      </c>
      <c r="AE285" s="230" t="str">
        <f>'1'!DC285</f>
        <v/>
      </c>
      <c r="AF285" s="236">
        <f>'1'!DO285</f>
        <v>2</v>
      </c>
      <c r="AG285" s="39">
        <f>'1'!DP285</f>
        <v>0</v>
      </c>
      <c r="AH285" s="231" t="str">
        <f>'1'!DR285</f>
        <v/>
      </c>
      <c r="AI285" s="231" t="str">
        <f>'1'!DS285</f>
        <v/>
      </c>
      <c r="AJ285" s="233">
        <f>'1'!EE285</f>
        <v>5</v>
      </c>
      <c r="AK285" s="27">
        <f>'1'!EF285</f>
        <v>0</v>
      </c>
      <c r="AL285" s="230" t="str">
        <f>'1'!EH285</f>
        <v/>
      </c>
      <c r="AM285" s="230" t="str">
        <f>'1'!EI285</f>
        <v/>
      </c>
      <c r="AN285" s="236">
        <f>'1'!EU285</f>
        <v>19</v>
      </c>
      <c r="AO285" s="39">
        <f>'1'!EV285</f>
        <v>0</v>
      </c>
      <c r="AP285" s="231" t="str">
        <f>'1'!EX285</f>
        <v/>
      </c>
      <c r="AQ285" s="231" t="str">
        <f>'1'!EY285</f>
        <v/>
      </c>
      <c r="AR285" s="233">
        <f>'1'!FK285</f>
        <v>4</v>
      </c>
      <c r="AS285" s="27">
        <f>'1'!FL285</f>
        <v>0</v>
      </c>
      <c r="AT285" s="230" t="str">
        <f>'1'!FN285</f>
        <v/>
      </c>
      <c r="AU285" s="230" t="str">
        <f>'1'!FO285</f>
        <v/>
      </c>
      <c r="AV285" s="236">
        <f>'1'!GA285</f>
        <v>2</v>
      </c>
      <c r="AW285" s="39">
        <f>'1'!GB285</f>
        <v>0</v>
      </c>
      <c r="AX285" s="231" t="str">
        <f>'1'!GD285</f>
        <v/>
      </c>
      <c r="AY285" s="231" t="str">
        <f>'1'!GE285</f>
        <v/>
      </c>
      <c r="AZ285" s="233">
        <f>'1'!GQ285</f>
        <v>3</v>
      </c>
      <c r="BA285" s="27">
        <f>'1'!GR285</f>
        <v>0</v>
      </c>
      <c r="BB285" s="230" t="str">
        <f>'1'!GT285</f>
        <v/>
      </c>
      <c r="BC285" s="230" t="str">
        <f>'1'!GU285</f>
        <v/>
      </c>
      <c r="BD285" s="236">
        <f>'1'!HG285</f>
        <v>5</v>
      </c>
      <c r="BE285" s="39">
        <f>'1'!HH285</f>
        <v>0</v>
      </c>
      <c r="BF285" s="231" t="str">
        <f>'1'!HJ285</f>
        <v/>
      </c>
      <c r="BG285" s="231" t="str">
        <f>'1'!HK285</f>
        <v/>
      </c>
      <c r="BH285" s="233" t="str">
        <f>'1'!HW285</f>
        <v/>
      </c>
      <c r="BI285" s="27">
        <f>'1'!HX285</f>
        <v>0</v>
      </c>
      <c r="BJ285" s="230" t="str">
        <f>'1'!HZ285</f>
        <v/>
      </c>
      <c r="BK285" s="230" t="str">
        <f>'1'!IA285</f>
        <v/>
      </c>
      <c r="BL285" s="236" t="str">
        <f>'1'!IM285</f>
        <v/>
      </c>
      <c r="BM285" s="39">
        <f>'1'!IN285</f>
        <v>0</v>
      </c>
      <c r="BN285" s="231" t="str">
        <f>'1'!IP285</f>
        <v/>
      </c>
      <c r="BO285" s="231" t="str">
        <f>'1'!IQ285</f>
        <v/>
      </c>
      <c r="BP285" s="233" t="str">
        <f>'1'!JC285</f>
        <v/>
      </c>
      <c r="BQ285" s="27">
        <f>'1'!JD285</f>
        <v>0</v>
      </c>
      <c r="BR285" s="230" t="str">
        <f>'1'!JF285</f>
        <v/>
      </c>
      <c r="BS285" s="230" t="str">
        <f>'1'!JG285</f>
        <v/>
      </c>
      <c r="BT285" s="236" t="str">
        <f>'1'!JS285</f>
        <v/>
      </c>
      <c r="BU285" s="39">
        <f>'1'!JT285</f>
        <v>0</v>
      </c>
      <c r="BV285" s="231" t="str">
        <f>'1'!JV285</f>
        <v/>
      </c>
      <c r="BW285" s="231" t="str">
        <f>'1'!JW285</f>
        <v/>
      </c>
      <c r="BX285" s="233" t="str">
        <f>'1'!KI285</f>
        <v/>
      </c>
      <c r="BY285" s="27">
        <f>'1'!KJ285</f>
        <v>0</v>
      </c>
      <c r="BZ285" s="230" t="str">
        <f>'1'!KL285</f>
        <v/>
      </c>
      <c r="CA285" s="230" t="str">
        <f>'1'!KM285</f>
        <v/>
      </c>
      <c r="CB285" s="236" t="str">
        <f>'1'!KY285</f>
        <v/>
      </c>
      <c r="CC285" s="39">
        <f>'1'!KZ285</f>
        <v>0</v>
      </c>
      <c r="CD285" s="231" t="str">
        <f>'1'!LB285</f>
        <v/>
      </c>
      <c r="CE285" s="231" t="str">
        <f>'1'!LC285</f>
        <v/>
      </c>
      <c r="CF285" s="231"/>
      <c r="CG285" s="231"/>
      <c r="CH285" s="233" t="str">
        <f t="shared" si="208"/>
        <v/>
      </c>
      <c r="CI285" s="24">
        <f>'1'!HX285</f>
        <v>0</v>
      </c>
      <c r="CJ285" s="24" t="str">
        <f>'1'!HZ285</f>
        <v/>
      </c>
      <c r="CK285" s="24" t="str">
        <f>'1'!IA285</f>
        <v/>
      </c>
      <c r="CL285" s="236" t="str">
        <f t="shared" si="209"/>
        <v/>
      </c>
      <c r="CM285" s="36">
        <f>'1'!IN285</f>
        <v>0</v>
      </c>
      <c r="CN285" s="36" t="str">
        <f>'1'!IP285</f>
        <v/>
      </c>
      <c r="CO285" s="36" t="str">
        <f>'1'!IQ285</f>
        <v/>
      </c>
      <c r="CP285" s="233" t="str">
        <f t="shared" si="210"/>
        <v/>
      </c>
      <c r="CQ285" s="24">
        <f>'1'!JD285</f>
        <v>0</v>
      </c>
      <c r="CR285" s="24" t="str">
        <f>'1'!JF285</f>
        <v/>
      </c>
      <c r="CS285" s="24" t="str">
        <f>'1'!JG285</f>
        <v/>
      </c>
      <c r="CT285" s="236" t="str">
        <f t="shared" si="211"/>
        <v/>
      </c>
      <c r="CU285" s="36">
        <f>'1'!JT285</f>
        <v>0</v>
      </c>
      <c r="CV285" s="36" t="str">
        <f>'1'!JV285</f>
        <v/>
      </c>
      <c r="CW285" s="36" t="str">
        <f>'1'!JW285</f>
        <v/>
      </c>
      <c r="CX285" s="233" t="str">
        <f t="shared" si="212"/>
        <v>#REF!</v>
      </c>
      <c r="CY285" s="24">
        <f>'1'!KJ285</f>
        <v>0</v>
      </c>
      <c r="CZ285" s="24" t="str">
        <f>'1'!KL285</f>
        <v/>
      </c>
      <c r="DA285" s="24" t="str">
        <f>'1'!KM285</f>
        <v/>
      </c>
      <c r="DB285" s="236" t="str">
        <f t="shared" si="213"/>
        <v>#REF!</v>
      </c>
      <c r="DC285" s="36">
        <f>'1'!KZ285</f>
        <v>0</v>
      </c>
      <c r="DD285" s="36" t="str">
        <f>'1'!LB285</f>
        <v/>
      </c>
      <c r="DE285" s="36" t="str">
        <f>'1'!LC285</f>
        <v/>
      </c>
      <c r="DF285" s="233" t="str">
        <f t="shared" si="214"/>
        <v>#REF!</v>
      </c>
      <c r="DG285" s="24" t="str">
        <f t="shared" ref="DG285:DI285" si="1138">#REF!</f>
        <v>#REF!</v>
      </c>
      <c r="DH285" s="24" t="str">
        <f t="shared" si="1138"/>
        <v>#REF!</v>
      </c>
      <c r="DI285" s="24" t="str">
        <f t="shared" si="1138"/>
        <v>#REF!</v>
      </c>
      <c r="DJ285" s="236" t="str">
        <f t="shared" si="216"/>
        <v>#REF!</v>
      </c>
      <c r="DK285" s="36" t="str">
        <f t="shared" ref="DK285:DM285" si="1139">#REF!</f>
        <v>#REF!</v>
      </c>
      <c r="DL285" s="36" t="str">
        <f t="shared" si="1139"/>
        <v>#REF!</v>
      </c>
      <c r="DM285" s="36" t="str">
        <f t="shared" si="1139"/>
        <v>#REF!</v>
      </c>
      <c r="DN285" s="159" t="str">
        <f t="shared" si="218"/>
        <v>#REF!</v>
      </c>
      <c r="DO285" s="24" t="str">
        <f t="shared" ref="DO285:DQ285" si="1140">#REF!</f>
        <v>#REF!</v>
      </c>
      <c r="DP285" s="24" t="str">
        <f t="shared" si="1140"/>
        <v>#REF!</v>
      </c>
      <c r="DQ285" s="24" t="str">
        <f t="shared" si="1140"/>
        <v>#REF!</v>
      </c>
      <c r="DR285" s="209" t="str">
        <f t="shared" si="220"/>
        <v>#REF!</v>
      </c>
      <c r="DS285" s="210" t="str">
        <f t="shared" si="13"/>
        <v>#REF!</v>
      </c>
      <c r="DT285" s="210" t="str">
        <f t="shared" ref="DT285:DU285" si="1141">#REF!</f>
        <v>#REF!</v>
      </c>
      <c r="DU285" s="210" t="str">
        <f t="shared" si="1141"/>
        <v>#REF!</v>
      </c>
    </row>
    <row r="286" ht="15.75" customHeight="1">
      <c r="A286" s="228">
        <f>'1'!A286</f>
        <v>46381</v>
      </c>
      <c r="B286" s="229" t="str">
        <f>'1'!B286</f>
        <v>金</v>
      </c>
      <c r="C286" s="232">
        <f>'1'!C286</f>
        <v>0</v>
      </c>
      <c r="D286" s="233">
        <f>'1'!G286</f>
        <v>1</v>
      </c>
      <c r="E286" s="27">
        <f>'1'!H286</f>
        <v>0</v>
      </c>
      <c r="F286" s="230" t="str">
        <f>'1'!J286</f>
        <v/>
      </c>
      <c r="G286" s="230" t="str">
        <f>'1'!K286</f>
        <v/>
      </c>
      <c r="H286" s="236">
        <f>'1'!W286</f>
        <v>1</v>
      </c>
      <c r="I286" s="39">
        <f>'1'!X286</f>
        <v>0</v>
      </c>
      <c r="J286" s="231" t="str">
        <f>'1'!Z286</f>
        <v/>
      </c>
      <c r="K286" s="231" t="str">
        <f>'1'!AA286</f>
        <v/>
      </c>
      <c r="L286" s="233">
        <f>'1'!AM286</f>
        <v>2</v>
      </c>
      <c r="M286" s="27">
        <f>'1'!AN286</f>
        <v>0</v>
      </c>
      <c r="N286" s="230" t="str">
        <f>'1'!AP286</f>
        <v/>
      </c>
      <c r="O286" s="230" t="str">
        <f>'1'!AQ286</f>
        <v/>
      </c>
      <c r="P286" s="236">
        <f>'1'!BC286</f>
        <v>4</v>
      </c>
      <c r="Q286" s="39">
        <f>'1'!BD286</f>
        <v>0</v>
      </c>
      <c r="R286" s="231" t="str">
        <f>'1'!BF286</f>
        <v/>
      </c>
      <c r="S286" s="231" t="str">
        <f>'1'!BG286</f>
        <v/>
      </c>
      <c r="T286" s="233">
        <f>'1'!BS286</f>
        <v>4</v>
      </c>
      <c r="U286" s="27">
        <f>'1'!BT286</f>
        <v>0</v>
      </c>
      <c r="V286" s="230" t="str">
        <f>'1'!BV286</f>
        <v/>
      </c>
      <c r="W286" s="230" t="str">
        <f>'1'!BW286</f>
        <v/>
      </c>
      <c r="X286" s="236">
        <f>'1'!CI286</f>
        <v>2</v>
      </c>
      <c r="Y286" s="39">
        <f>'1'!CJ286</f>
        <v>0</v>
      </c>
      <c r="Z286" s="231" t="str">
        <f>'1'!CL286</f>
        <v/>
      </c>
      <c r="AA286" s="231" t="str">
        <f>'1'!CM286</f>
        <v/>
      </c>
      <c r="AB286" s="233">
        <f>'1'!CY286</f>
        <v>2</v>
      </c>
      <c r="AC286" s="27">
        <f>'1'!CZ286</f>
        <v>0</v>
      </c>
      <c r="AD286" s="226" t="str">
        <f>'1'!DB286</f>
        <v/>
      </c>
      <c r="AE286" s="230" t="str">
        <f>'1'!DC286</f>
        <v/>
      </c>
      <c r="AF286" s="236">
        <f>'1'!DO286</f>
        <v>2</v>
      </c>
      <c r="AG286" s="39">
        <f>'1'!DP286</f>
        <v>0</v>
      </c>
      <c r="AH286" s="231" t="str">
        <f>'1'!DR286</f>
        <v/>
      </c>
      <c r="AI286" s="231" t="str">
        <f>'1'!DS286</f>
        <v/>
      </c>
      <c r="AJ286" s="233">
        <f>'1'!EE286</f>
        <v>5</v>
      </c>
      <c r="AK286" s="27">
        <f>'1'!EF286</f>
        <v>0</v>
      </c>
      <c r="AL286" s="230" t="str">
        <f>'1'!EH286</f>
        <v/>
      </c>
      <c r="AM286" s="230" t="str">
        <f>'1'!EI286</f>
        <v/>
      </c>
      <c r="AN286" s="236">
        <f>'1'!EU286</f>
        <v>19</v>
      </c>
      <c r="AO286" s="39">
        <f>'1'!EV286</f>
        <v>0</v>
      </c>
      <c r="AP286" s="231" t="str">
        <f>'1'!EX286</f>
        <v/>
      </c>
      <c r="AQ286" s="231" t="str">
        <f>'1'!EY286</f>
        <v/>
      </c>
      <c r="AR286" s="233">
        <f>'1'!FK286</f>
        <v>4</v>
      </c>
      <c r="AS286" s="27">
        <f>'1'!FL286</f>
        <v>0</v>
      </c>
      <c r="AT286" s="230" t="str">
        <f>'1'!FN286</f>
        <v/>
      </c>
      <c r="AU286" s="230" t="str">
        <f>'1'!FO286</f>
        <v/>
      </c>
      <c r="AV286" s="236">
        <f>'1'!GA286</f>
        <v>2</v>
      </c>
      <c r="AW286" s="39">
        <f>'1'!GB286</f>
        <v>0</v>
      </c>
      <c r="AX286" s="231" t="str">
        <f>'1'!GD286</f>
        <v/>
      </c>
      <c r="AY286" s="231" t="str">
        <f>'1'!GE286</f>
        <v/>
      </c>
      <c r="AZ286" s="233">
        <f>'1'!GQ286</f>
        <v>3</v>
      </c>
      <c r="BA286" s="27">
        <f>'1'!GR286</f>
        <v>0</v>
      </c>
      <c r="BB286" s="230" t="str">
        <f>'1'!GT286</f>
        <v/>
      </c>
      <c r="BC286" s="230" t="str">
        <f>'1'!GU286</f>
        <v/>
      </c>
      <c r="BD286" s="236">
        <f>'1'!HG286</f>
        <v>5</v>
      </c>
      <c r="BE286" s="39">
        <f>'1'!HH286</f>
        <v>0</v>
      </c>
      <c r="BF286" s="231" t="str">
        <f>'1'!HJ286</f>
        <v/>
      </c>
      <c r="BG286" s="231" t="str">
        <f>'1'!HK286</f>
        <v/>
      </c>
      <c r="BH286" s="233" t="str">
        <f>'1'!HW286</f>
        <v/>
      </c>
      <c r="BI286" s="27">
        <f>'1'!HX286</f>
        <v>0</v>
      </c>
      <c r="BJ286" s="230" t="str">
        <f>'1'!HZ286</f>
        <v/>
      </c>
      <c r="BK286" s="230" t="str">
        <f>'1'!IA286</f>
        <v/>
      </c>
      <c r="BL286" s="236" t="str">
        <f>'1'!IM286</f>
        <v/>
      </c>
      <c r="BM286" s="39">
        <f>'1'!IN286</f>
        <v>0</v>
      </c>
      <c r="BN286" s="231" t="str">
        <f>'1'!IP286</f>
        <v/>
      </c>
      <c r="BO286" s="231" t="str">
        <f>'1'!IQ286</f>
        <v/>
      </c>
      <c r="BP286" s="233" t="str">
        <f>'1'!JC286</f>
        <v/>
      </c>
      <c r="BQ286" s="27">
        <f>'1'!JD286</f>
        <v>0</v>
      </c>
      <c r="BR286" s="230" t="str">
        <f>'1'!JF286</f>
        <v/>
      </c>
      <c r="BS286" s="230" t="str">
        <f>'1'!JG286</f>
        <v/>
      </c>
      <c r="BT286" s="236" t="str">
        <f>'1'!JS286</f>
        <v/>
      </c>
      <c r="BU286" s="39">
        <f>'1'!JT286</f>
        <v>0</v>
      </c>
      <c r="BV286" s="231" t="str">
        <f>'1'!JV286</f>
        <v/>
      </c>
      <c r="BW286" s="231" t="str">
        <f>'1'!JW286</f>
        <v/>
      </c>
      <c r="BX286" s="233" t="str">
        <f>'1'!KI286</f>
        <v/>
      </c>
      <c r="BY286" s="27">
        <f>'1'!KJ286</f>
        <v>0</v>
      </c>
      <c r="BZ286" s="230" t="str">
        <f>'1'!KL286</f>
        <v/>
      </c>
      <c r="CA286" s="230" t="str">
        <f>'1'!KM286</f>
        <v/>
      </c>
      <c r="CB286" s="236" t="str">
        <f>'1'!KY286</f>
        <v/>
      </c>
      <c r="CC286" s="39">
        <f>'1'!KZ286</f>
        <v>0</v>
      </c>
      <c r="CD286" s="231" t="str">
        <f>'1'!LB286</f>
        <v/>
      </c>
      <c r="CE286" s="231" t="str">
        <f>'1'!LC286</f>
        <v/>
      </c>
      <c r="CF286" s="231"/>
      <c r="CG286" s="231"/>
      <c r="CH286" s="233" t="str">
        <f t="shared" si="208"/>
        <v/>
      </c>
      <c r="CI286" s="24">
        <f>'1'!HX286</f>
        <v>0</v>
      </c>
      <c r="CJ286" s="24" t="str">
        <f>'1'!HZ286</f>
        <v/>
      </c>
      <c r="CK286" s="24" t="str">
        <f>'1'!IA286</f>
        <v/>
      </c>
      <c r="CL286" s="236" t="str">
        <f t="shared" si="209"/>
        <v/>
      </c>
      <c r="CM286" s="36">
        <f>'1'!IN286</f>
        <v>0</v>
      </c>
      <c r="CN286" s="36" t="str">
        <f>'1'!IP286</f>
        <v/>
      </c>
      <c r="CO286" s="36" t="str">
        <f>'1'!IQ286</f>
        <v/>
      </c>
      <c r="CP286" s="233" t="str">
        <f t="shared" si="210"/>
        <v/>
      </c>
      <c r="CQ286" s="24">
        <f>'1'!JD286</f>
        <v>0</v>
      </c>
      <c r="CR286" s="24" t="str">
        <f>'1'!JF286</f>
        <v/>
      </c>
      <c r="CS286" s="24" t="str">
        <f>'1'!JG286</f>
        <v/>
      </c>
      <c r="CT286" s="236" t="str">
        <f t="shared" si="211"/>
        <v/>
      </c>
      <c r="CU286" s="36">
        <f>'1'!JT286</f>
        <v>0</v>
      </c>
      <c r="CV286" s="36" t="str">
        <f>'1'!JV286</f>
        <v/>
      </c>
      <c r="CW286" s="36" t="str">
        <f>'1'!JW286</f>
        <v/>
      </c>
      <c r="CX286" s="233" t="str">
        <f t="shared" si="212"/>
        <v>#REF!</v>
      </c>
      <c r="CY286" s="24">
        <f>'1'!KJ286</f>
        <v>0</v>
      </c>
      <c r="CZ286" s="24" t="str">
        <f>'1'!KL286</f>
        <v/>
      </c>
      <c r="DA286" s="24" t="str">
        <f>'1'!KM286</f>
        <v/>
      </c>
      <c r="DB286" s="236" t="str">
        <f t="shared" si="213"/>
        <v>#REF!</v>
      </c>
      <c r="DC286" s="36">
        <f>'1'!KZ286</f>
        <v>0</v>
      </c>
      <c r="DD286" s="36" t="str">
        <f>'1'!LB286</f>
        <v/>
      </c>
      <c r="DE286" s="36" t="str">
        <f>'1'!LC286</f>
        <v/>
      </c>
      <c r="DF286" s="233" t="str">
        <f t="shared" si="214"/>
        <v>#REF!</v>
      </c>
      <c r="DG286" s="24" t="str">
        <f t="shared" ref="DG286:DI286" si="1142">#REF!</f>
        <v>#REF!</v>
      </c>
      <c r="DH286" s="24" t="str">
        <f t="shared" si="1142"/>
        <v>#REF!</v>
      </c>
      <c r="DI286" s="24" t="str">
        <f t="shared" si="1142"/>
        <v>#REF!</v>
      </c>
      <c r="DJ286" s="236" t="str">
        <f t="shared" si="216"/>
        <v>#REF!</v>
      </c>
      <c r="DK286" s="36" t="str">
        <f t="shared" ref="DK286:DM286" si="1143">#REF!</f>
        <v>#REF!</v>
      </c>
      <c r="DL286" s="36" t="str">
        <f t="shared" si="1143"/>
        <v>#REF!</v>
      </c>
      <c r="DM286" s="36" t="str">
        <f t="shared" si="1143"/>
        <v>#REF!</v>
      </c>
      <c r="DN286" s="159" t="str">
        <f t="shared" si="218"/>
        <v>#REF!</v>
      </c>
      <c r="DO286" s="24" t="str">
        <f t="shared" ref="DO286:DQ286" si="1144">#REF!</f>
        <v>#REF!</v>
      </c>
      <c r="DP286" s="24" t="str">
        <f t="shared" si="1144"/>
        <v>#REF!</v>
      </c>
      <c r="DQ286" s="24" t="str">
        <f t="shared" si="1144"/>
        <v>#REF!</v>
      </c>
      <c r="DR286" s="209" t="str">
        <f t="shared" si="220"/>
        <v>#REF!</v>
      </c>
      <c r="DS286" s="210" t="str">
        <f t="shared" si="13"/>
        <v>#REF!</v>
      </c>
      <c r="DT286" s="210" t="str">
        <f t="shared" ref="DT286:DU286" si="1145">#REF!</f>
        <v>#REF!</v>
      </c>
      <c r="DU286" s="210" t="str">
        <f t="shared" si="1145"/>
        <v>#REF!</v>
      </c>
    </row>
    <row r="287" ht="15.75" customHeight="1">
      <c r="A287" s="228">
        <f>'1'!A287</f>
        <v>46382</v>
      </c>
      <c r="B287" s="229" t="str">
        <f>'1'!B287</f>
        <v>土</v>
      </c>
      <c r="C287" s="232">
        <f>'1'!C287</f>
        <v>0</v>
      </c>
      <c r="D287" s="233">
        <f>'1'!G287</f>
        <v>1</v>
      </c>
      <c r="E287" s="27">
        <f>'1'!H287</f>
        <v>0</v>
      </c>
      <c r="F287" s="230" t="str">
        <f>'1'!J287</f>
        <v/>
      </c>
      <c r="G287" s="230" t="str">
        <f>'1'!K287</f>
        <v/>
      </c>
      <c r="H287" s="236">
        <f>'1'!W287</f>
        <v>1</v>
      </c>
      <c r="I287" s="39">
        <f>'1'!X287</f>
        <v>0</v>
      </c>
      <c r="J287" s="231" t="str">
        <f>'1'!Z287</f>
        <v/>
      </c>
      <c r="K287" s="231" t="str">
        <f>'1'!AA287</f>
        <v/>
      </c>
      <c r="L287" s="233">
        <f>'1'!AM287</f>
        <v>2</v>
      </c>
      <c r="M287" s="27">
        <f>'1'!AN287</f>
        <v>0</v>
      </c>
      <c r="N287" s="230" t="str">
        <f>'1'!AP287</f>
        <v/>
      </c>
      <c r="O287" s="230" t="str">
        <f>'1'!AQ287</f>
        <v/>
      </c>
      <c r="P287" s="236">
        <f>'1'!BC287</f>
        <v>4</v>
      </c>
      <c r="Q287" s="39">
        <f>'1'!BD287</f>
        <v>0</v>
      </c>
      <c r="R287" s="231" t="str">
        <f>'1'!BF287</f>
        <v/>
      </c>
      <c r="S287" s="231" t="str">
        <f>'1'!BG287</f>
        <v/>
      </c>
      <c r="T287" s="233">
        <f>'1'!BS287</f>
        <v>4</v>
      </c>
      <c r="U287" s="27">
        <f>'1'!BT287</f>
        <v>0</v>
      </c>
      <c r="V287" s="230" t="str">
        <f>'1'!BV287</f>
        <v/>
      </c>
      <c r="W287" s="230" t="str">
        <f>'1'!BW287</f>
        <v/>
      </c>
      <c r="X287" s="236">
        <f>'1'!CI287</f>
        <v>2</v>
      </c>
      <c r="Y287" s="39">
        <f>'1'!CJ287</f>
        <v>0</v>
      </c>
      <c r="Z287" s="231" t="str">
        <f>'1'!CL287</f>
        <v/>
      </c>
      <c r="AA287" s="231" t="str">
        <f>'1'!CM287</f>
        <v/>
      </c>
      <c r="AB287" s="233">
        <f>'1'!CY287</f>
        <v>2</v>
      </c>
      <c r="AC287" s="27">
        <f>'1'!CZ287</f>
        <v>0</v>
      </c>
      <c r="AD287" s="226" t="str">
        <f>'1'!DB287</f>
        <v/>
      </c>
      <c r="AE287" s="230" t="str">
        <f>'1'!DC287</f>
        <v/>
      </c>
      <c r="AF287" s="236">
        <f>'1'!DO287</f>
        <v>2</v>
      </c>
      <c r="AG287" s="39">
        <f>'1'!DP287</f>
        <v>0</v>
      </c>
      <c r="AH287" s="231" t="str">
        <f>'1'!DR287</f>
        <v/>
      </c>
      <c r="AI287" s="231" t="str">
        <f>'1'!DS287</f>
        <v/>
      </c>
      <c r="AJ287" s="233">
        <f>'1'!EE287</f>
        <v>5</v>
      </c>
      <c r="AK287" s="27">
        <f>'1'!EF287</f>
        <v>0</v>
      </c>
      <c r="AL287" s="230" t="str">
        <f>'1'!EH287</f>
        <v/>
      </c>
      <c r="AM287" s="230" t="str">
        <f>'1'!EI287</f>
        <v/>
      </c>
      <c r="AN287" s="236">
        <f>'1'!EU287</f>
        <v>19</v>
      </c>
      <c r="AO287" s="39">
        <f>'1'!EV287</f>
        <v>0</v>
      </c>
      <c r="AP287" s="231" t="str">
        <f>'1'!EX287</f>
        <v/>
      </c>
      <c r="AQ287" s="231" t="str">
        <f>'1'!EY287</f>
        <v/>
      </c>
      <c r="AR287" s="233">
        <f>'1'!FK287</f>
        <v>4</v>
      </c>
      <c r="AS287" s="27">
        <f>'1'!FL287</f>
        <v>0</v>
      </c>
      <c r="AT287" s="230" t="str">
        <f>'1'!FN287</f>
        <v/>
      </c>
      <c r="AU287" s="230" t="str">
        <f>'1'!FO287</f>
        <v/>
      </c>
      <c r="AV287" s="236">
        <f>'1'!GA287</f>
        <v>2</v>
      </c>
      <c r="AW287" s="39">
        <f>'1'!GB287</f>
        <v>0</v>
      </c>
      <c r="AX287" s="231" t="str">
        <f>'1'!GD287</f>
        <v/>
      </c>
      <c r="AY287" s="231" t="str">
        <f>'1'!GE287</f>
        <v/>
      </c>
      <c r="AZ287" s="233">
        <f>'1'!GQ287</f>
        <v>3</v>
      </c>
      <c r="BA287" s="27">
        <f>'1'!GR287</f>
        <v>0</v>
      </c>
      <c r="BB287" s="230" t="str">
        <f>'1'!GT287</f>
        <v/>
      </c>
      <c r="BC287" s="230" t="str">
        <f>'1'!GU287</f>
        <v/>
      </c>
      <c r="BD287" s="236">
        <f>'1'!HG287</f>
        <v>5</v>
      </c>
      <c r="BE287" s="39">
        <f>'1'!HH287</f>
        <v>0</v>
      </c>
      <c r="BF287" s="231" t="str">
        <f>'1'!HJ287</f>
        <v/>
      </c>
      <c r="BG287" s="231" t="str">
        <f>'1'!HK287</f>
        <v/>
      </c>
      <c r="BH287" s="233" t="str">
        <f>'1'!HW287</f>
        <v/>
      </c>
      <c r="BI287" s="27">
        <f>'1'!HX287</f>
        <v>0</v>
      </c>
      <c r="BJ287" s="230" t="str">
        <f>'1'!HZ287</f>
        <v/>
      </c>
      <c r="BK287" s="230" t="str">
        <f>'1'!IA287</f>
        <v/>
      </c>
      <c r="BL287" s="236" t="str">
        <f>'1'!IM287</f>
        <v/>
      </c>
      <c r="BM287" s="39">
        <f>'1'!IN287</f>
        <v>0</v>
      </c>
      <c r="BN287" s="231" t="str">
        <f>'1'!IP287</f>
        <v/>
      </c>
      <c r="BO287" s="231" t="str">
        <f>'1'!IQ287</f>
        <v/>
      </c>
      <c r="BP287" s="233" t="str">
        <f>'1'!JC287</f>
        <v/>
      </c>
      <c r="BQ287" s="27">
        <f>'1'!JD287</f>
        <v>0</v>
      </c>
      <c r="BR287" s="230" t="str">
        <f>'1'!JF287</f>
        <v/>
      </c>
      <c r="BS287" s="230" t="str">
        <f>'1'!JG287</f>
        <v/>
      </c>
      <c r="BT287" s="236" t="str">
        <f>'1'!JS287</f>
        <v/>
      </c>
      <c r="BU287" s="39">
        <f>'1'!JT287</f>
        <v>0</v>
      </c>
      <c r="BV287" s="231" t="str">
        <f>'1'!JV287</f>
        <v/>
      </c>
      <c r="BW287" s="231" t="str">
        <f>'1'!JW287</f>
        <v/>
      </c>
      <c r="BX287" s="233" t="str">
        <f>'1'!KI287</f>
        <v/>
      </c>
      <c r="BY287" s="27">
        <f>'1'!KJ287</f>
        <v>0</v>
      </c>
      <c r="BZ287" s="230" t="str">
        <f>'1'!KL287</f>
        <v/>
      </c>
      <c r="CA287" s="230" t="str">
        <f>'1'!KM287</f>
        <v/>
      </c>
      <c r="CB287" s="236" t="str">
        <f>'1'!KY287</f>
        <v/>
      </c>
      <c r="CC287" s="39">
        <f>'1'!KZ287</f>
        <v>0</v>
      </c>
      <c r="CD287" s="231" t="str">
        <f>'1'!LB287</f>
        <v/>
      </c>
      <c r="CE287" s="231" t="str">
        <f>'1'!LC287</f>
        <v/>
      </c>
      <c r="CF287" s="231"/>
      <c r="CG287" s="231"/>
      <c r="CH287" s="233" t="str">
        <f t="shared" si="208"/>
        <v/>
      </c>
      <c r="CI287" s="24">
        <f>'1'!HX287</f>
        <v>0</v>
      </c>
      <c r="CJ287" s="24" t="str">
        <f>'1'!HZ287</f>
        <v/>
      </c>
      <c r="CK287" s="24" t="str">
        <f>'1'!IA287</f>
        <v/>
      </c>
      <c r="CL287" s="236" t="str">
        <f t="shared" si="209"/>
        <v/>
      </c>
      <c r="CM287" s="36">
        <f>'1'!IN287</f>
        <v>0</v>
      </c>
      <c r="CN287" s="36" t="str">
        <f>'1'!IP287</f>
        <v/>
      </c>
      <c r="CO287" s="36" t="str">
        <f>'1'!IQ287</f>
        <v/>
      </c>
      <c r="CP287" s="233" t="str">
        <f t="shared" si="210"/>
        <v/>
      </c>
      <c r="CQ287" s="24">
        <f>'1'!JD287</f>
        <v>0</v>
      </c>
      <c r="CR287" s="24" t="str">
        <f>'1'!JF287</f>
        <v/>
      </c>
      <c r="CS287" s="24" t="str">
        <f>'1'!JG287</f>
        <v/>
      </c>
      <c r="CT287" s="236" t="str">
        <f t="shared" si="211"/>
        <v/>
      </c>
      <c r="CU287" s="36">
        <f>'1'!JT287</f>
        <v>0</v>
      </c>
      <c r="CV287" s="36" t="str">
        <f>'1'!JV287</f>
        <v/>
      </c>
      <c r="CW287" s="36" t="str">
        <f>'1'!JW287</f>
        <v/>
      </c>
      <c r="CX287" s="233" t="str">
        <f t="shared" si="212"/>
        <v>#REF!</v>
      </c>
      <c r="CY287" s="24">
        <f>'1'!KJ287</f>
        <v>0</v>
      </c>
      <c r="CZ287" s="24" t="str">
        <f>'1'!KL287</f>
        <v/>
      </c>
      <c r="DA287" s="24" t="str">
        <f>'1'!KM287</f>
        <v/>
      </c>
      <c r="DB287" s="236" t="str">
        <f t="shared" si="213"/>
        <v>#REF!</v>
      </c>
      <c r="DC287" s="36">
        <f>'1'!KZ287</f>
        <v>0</v>
      </c>
      <c r="DD287" s="36" t="str">
        <f>'1'!LB287</f>
        <v/>
      </c>
      <c r="DE287" s="36" t="str">
        <f>'1'!LC287</f>
        <v/>
      </c>
      <c r="DF287" s="233" t="str">
        <f t="shared" si="214"/>
        <v>#REF!</v>
      </c>
      <c r="DG287" s="24" t="str">
        <f t="shared" ref="DG287:DI287" si="1146">#REF!</f>
        <v>#REF!</v>
      </c>
      <c r="DH287" s="24" t="str">
        <f t="shared" si="1146"/>
        <v>#REF!</v>
      </c>
      <c r="DI287" s="24" t="str">
        <f t="shared" si="1146"/>
        <v>#REF!</v>
      </c>
      <c r="DJ287" s="236" t="str">
        <f t="shared" si="216"/>
        <v>#REF!</v>
      </c>
      <c r="DK287" s="36" t="str">
        <f t="shared" ref="DK287:DM287" si="1147">#REF!</f>
        <v>#REF!</v>
      </c>
      <c r="DL287" s="36" t="str">
        <f t="shared" si="1147"/>
        <v>#REF!</v>
      </c>
      <c r="DM287" s="36" t="str">
        <f t="shared" si="1147"/>
        <v>#REF!</v>
      </c>
      <c r="DN287" s="159" t="str">
        <f t="shared" si="218"/>
        <v>#REF!</v>
      </c>
      <c r="DO287" s="24" t="str">
        <f t="shared" ref="DO287:DQ287" si="1148">#REF!</f>
        <v>#REF!</v>
      </c>
      <c r="DP287" s="24" t="str">
        <f t="shared" si="1148"/>
        <v>#REF!</v>
      </c>
      <c r="DQ287" s="24" t="str">
        <f t="shared" si="1148"/>
        <v>#REF!</v>
      </c>
      <c r="DR287" s="209" t="str">
        <f t="shared" si="220"/>
        <v>#REF!</v>
      </c>
      <c r="DS287" s="210" t="str">
        <f t="shared" si="13"/>
        <v>#REF!</v>
      </c>
      <c r="DT287" s="210" t="str">
        <f t="shared" ref="DT287:DU287" si="1149">#REF!</f>
        <v>#REF!</v>
      </c>
      <c r="DU287" s="210" t="str">
        <f t="shared" si="1149"/>
        <v>#REF!</v>
      </c>
    </row>
    <row r="288" ht="15.75" customHeight="1">
      <c r="A288" s="228">
        <f>'1'!A288</f>
        <v>46383</v>
      </c>
      <c r="B288" s="229" t="str">
        <f>'1'!B288</f>
        <v>日</v>
      </c>
      <c r="C288" s="232">
        <f>'1'!C288</f>
        <v>0</v>
      </c>
      <c r="D288" s="233">
        <f>'1'!G288</f>
        <v>1</v>
      </c>
      <c r="E288" s="27">
        <f>'1'!H288</f>
        <v>0</v>
      </c>
      <c r="F288" s="230" t="str">
        <f>'1'!J288</f>
        <v/>
      </c>
      <c r="G288" s="230" t="str">
        <f>'1'!K288</f>
        <v/>
      </c>
      <c r="H288" s="236">
        <f>'1'!W288</f>
        <v>1</v>
      </c>
      <c r="I288" s="39">
        <f>'1'!X288</f>
        <v>0</v>
      </c>
      <c r="J288" s="231" t="str">
        <f>'1'!Z288</f>
        <v/>
      </c>
      <c r="K288" s="231" t="str">
        <f>'1'!AA288</f>
        <v/>
      </c>
      <c r="L288" s="233">
        <f>'1'!AM288</f>
        <v>2</v>
      </c>
      <c r="M288" s="27">
        <f>'1'!AN288</f>
        <v>0</v>
      </c>
      <c r="N288" s="230" t="str">
        <f>'1'!AP288</f>
        <v/>
      </c>
      <c r="O288" s="230" t="str">
        <f>'1'!AQ288</f>
        <v/>
      </c>
      <c r="P288" s="236">
        <f>'1'!BC288</f>
        <v>4</v>
      </c>
      <c r="Q288" s="39">
        <f>'1'!BD288</f>
        <v>0</v>
      </c>
      <c r="R288" s="231" t="str">
        <f>'1'!BF288</f>
        <v/>
      </c>
      <c r="S288" s="231" t="str">
        <f>'1'!BG288</f>
        <v/>
      </c>
      <c r="T288" s="233">
        <f>'1'!BS288</f>
        <v>4</v>
      </c>
      <c r="U288" s="27">
        <f>'1'!BT288</f>
        <v>0</v>
      </c>
      <c r="V288" s="230" t="str">
        <f>'1'!BV288</f>
        <v/>
      </c>
      <c r="W288" s="230" t="str">
        <f>'1'!BW288</f>
        <v/>
      </c>
      <c r="X288" s="236">
        <f>'1'!CI288</f>
        <v>2</v>
      </c>
      <c r="Y288" s="39">
        <f>'1'!CJ288</f>
        <v>0</v>
      </c>
      <c r="Z288" s="231" t="str">
        <f>'1'!CL288</f>
        <v/>
      </c>
      <c r="AA288" s="231" t="str">
        <f>'1'!CM288</f>
        <v/>
      </c>
      <c r="AB288" s="233">
        <f>'1'!CY288</f>
        <v>2</v>
      </c>
      <c r="AC288" s="27">
        <f>'1'!CZ288</f>
        <v>0</v>
      </c>
      <c r="AD288" s="226" t="str">
        <f>'1'!DB288</f>
        <v/>
      </c>
      <c r="AE288" s="230" t="str">
        <f>'1'!DC288</f>
        <v/>
      </c>
      <c r="AF288" s="236">
        <f>'1'!DO288</f>
        <v>2</v>
      </c>
      <c r="AG288" s="39">
        <f>'1'!DP288</f>
        <v>0</v>
      </c>
      <c r="AH288" s="231" t="str">
        <f>'1'!DR288</f>
        <v/>
      </c>
      <c r="AI288" s="231" t="str">
        <f>'1'!DS288</f>
        <v/>
      </c>
      <c r="AJ288" s="233">
        <f>'1'!EE288</f>
        <v>5</v>
      </c>
      <c r="AK288" s="27">
        <f>'1'!EF288</f>
        <v>0</v>
      </c>
      <c r="AL288" s="230" t="str">
        <f>'1'!EH288</f>
        <v/>
      </c>
      <c r="AM288" s="230" t="str">
        <f>'1'!EI288</f>
        <v/>
      </c>
      <c r="AN288" s="236">
        <f>'1'!EU288</f>
        <v>19</v>
      </c>
      <c r="AO288" s="39">
        <f>'1'!EV288</f>
        <v>0</v>
      </c>
      <c r="AP288" s="231" t="str">
        <f>'1'!EX288</f>
        <v/>
      </c>
      <c r="AQ288" s="231" t="str">
        <f>'1'!EY288</f>
        <v/>
      </c>
      <c r="AR288" s="233">
        <f>'1'!FK288</f>
        <v>4</v>
      </c>
      <c r="AS288" s="27">
        <f>'1'!FL288</f>
        <v>0</v>
      </c>
      <c r="AT288" s="230" t="str">
        <f>'1'!FN288</f>
        <v/>
      </c>
      <c r="AU288" s="230" t="str">
        <f>'1'!FO288</f>
        <v/>
      </c>
      <c r="AV288" s="236">
        <f>'1'!GA288</f>
        <v>2</v>
      </c>
      <c r="AW288" s="39">
        <f>'1'!GB288</f>
        <v>0</v>
      </c>
      <c r="AX288" s="231" t="str">
        <f>'1'!GD288</f>
        <v/>
      </c>
      <c r="AY288" s="231" t="str">
        <f>'1'!GE288</f>
        <v/>
      </c>
      <c r="AZ288" s="233">
        <f>'1'!GQ288</f>
        <v>3</v>
      </c>
      <c r="BA288" s="27">
        <f>'1'!GR288</f>
        <v>0</v>
      </c>
      <c r="BB288" s="230" t="str">
        <f>'1'!GT288</f>
        <v/>
      </c>
      <c r="BC288" s="230" t="str">
        <f>'1'!GU288</f>
        <v/>
      </c>
      <c r="BD288" s="236">
        <f>'1'!HG288</f>
        <v>5</v>
      </c>
      <c r="BE288" s="39">
        <f>'1'!HH288</f>
        <v>0</v>
      </c>
      <c r="BF288" s="231" t="str">
        <f>'1'!HJ288</f>
        <v/>
      </c>
      <c r="BG288" s="231" t="str">
        <f>'1'!HK288</f>
        <v/>
      </c>
      <c r="BH288" s="233" t="str">
        <f>'1'!HW288</f>
        <v/>
      </c>
      <c r="BI288" s="27">
        <f>'1'!HX288</f>
        <v>0</v>
      </c>
      <c r="BJ288" s="230" t="str">
        <f>'1'!HZ288</f>
        <v/>
      </c>
      <c r="BK288" s="230" t="str">
        <f>'1'!IA288</f>
        <v/>
      </c>
      <c r="BL288" s="236" t="str">
        <f>'1'!IM288</f>
        <v/>
      </c>
      <c r="BM288" s="39">
        <f>'1'!IN288</f>
        <v>0</v>
      </c>
      <c r="BN288" s="231" t="str">
        <f>'1'!IP288</f>
        <v/>
      </c>
      <c r="BO288" s="231" t="str">
        <f>'1'!IQ288</f>
        <v/>
      </c>
      <c r="BP288" s="233" t="str">
        <f>'1'!JC288</f>
        <v/>
      </c>
      <c r="BQ288" s="27">
        <f>'1'!JD288</f>
        <v>0</v>
      </c>
      <c r="BR288" s="230" t="str">
        <f>'1'!JF288</f>
        <v/>
      </c>
      <c r="BS288" s="230" t="str">
        <f>'1'!JG288</f>
        <v/>
      </c>
      <c r="BT288" s="236" t="str">
        <f>'1'!JS288</f>
        <v/>
      </c>
      <c r="BU288" s="39">
        <f>'1'!JT288</f>
        <v>0</v>
      </c>
      <c r="BV288" s="231" t="str">
        <f>'1'!JV288</f>
        <v/>
      </c>
      <c r="BW288" s="231" t="str">
        <f>'1'!JW288</f>
        <v/>
      </c>
      <c r="BX288" s="233" t="str">
        <f>'1'!KI288</f>
        <v/>
      </c>
      <c r="BY288" s="27">
        <f>'1'!KJ288</f>
        <v>0</v>
      </c>
      <c r="BZ288" s="230" t="str">
        <f>'1'!KL288</f>
        <v/>
      </c>
      <c r="CA288" s="230" t="str">
        <f>'1'!KM288</f>
        <v/>
      </c>
      <c r="CB288" s="236" t="str">
        <f>'1'!KY288</f>
        <v/>
      </c>
      <c r="CC288" s="39">
        <f>'1'!KZ288</f>
        <v>0</v>
      </c>
      <c r="CD288" s="231" t="str">
        <f>'1'!LB288</f>
        <v/>
      </c>
      <c r="CE288" s="231" t="str">
        <f>'1'!LC288</f>
        <v/>
      </c>
      <c r="CF288" s="231"/>
      <c r="CG288" s="231"/>
      <c r="CH288" s="233" t="str">
        <f t="shared" si="208"/>
        <v/>
      </c>
      <c r="CI288" s="24">
        <f>'1'!HX288</f>
        <v>0</v>
      </c>
      <c r="CJ288" s="24" t="str">
        <f>'1'!HZ288</f>
        <v/>
      </c>
      <c r="CK288" s="24" t="str">
        <f>'1'!IA288</f>
        <v/>
      </c>
      <c r="CL288" s="236" t="str">
        <f t="shared" si="209"/>
        <v/>
      </c>
      <c r="CM288" s="36">
        <f>'1'!IN288</f>
        <v>0</v>
      </c>
      <c r="CN288" s="36" t="str">
        <f>'1'!IP288</f>
        <v/>
      </c>
      <c r="CO288" s="36" t="str">
        <f>'1'!IQ288</f>
        <v/>
      </c>
      <c r="CP288" s="233" t="str">
        <f t="shared" si="210"/>
        <v/>
      </c>
      <c r="CQ288" s="24">
        <f>'1'!JD288</f>
        <v>0</v>
      </c>
      <c r="CR288" s="24" t="str">
        <f>'1'!JF288</f>
        <v/>
      </c>
      <c r="CS288" s="24" t="str">
        <f>'1'!JG288</f>
        <v/>
      </c>
      <c r="CT288" s="236" t="str">
        <f t="shared" si="211"/>
        <v/>
      </c>
      <c r="CU288" s="36">
        <f>'1'!JT288</f>
        <v>0</v>
      </c>
      <c r="CV288" s="36" t="str">
        <f>'1'!JV288</f>
        <v/>
      </c>
      <c r="CW288" s="36" t="str">
        <f>'1'!JW288</f>
        <v/>
      </c>
      <c r="CX288" s="233" t="str">
        <f t="shared" si="212"/>
        <v>#REF!</v>
      </c>
      <c r="CY288" s="24">
        <f>'1'!KJ288</f>
        <v>0</v>
      </c>
      <c r="CZ288" s="24" t="str">
        <f>'1'!KL288</f>
        <v/>
      </c>
      <c r="DA288" s="24" t="str">
        <f>'1'!KM288</f>
        <v/>
      </c>
      <c r="DB288" s="236" t="str">
        <f t="shared" si="213"/>
        <v>#REF!</v>
      </c>
      <c r="DC288" s="36">
        <f>'1'!KZ288</f>
        <v>0</v>
      </c>
      <c r="DD288" s="36" t="str">
        <f>'1'!LB288</f>
        <v/>
      </c>
      <c r="DE288" s="36" t="str">
        <f>'1'!LC288</f>
        <v/>
      </c>
      <c r="DF288" s="233" t="str">
        <f t="shared" si="214"/>
        <v>#REF!</v>
      </c>
      <c r="DG288" s="24" t="str">
        <f t="shared" ref="DG288:DI288" si="1150">#REF!</f>
        <v>#REF!</v>
      </c>
      <c r="DH288" s="24" t="str">
        <f t="shared" si="1150"/>
        <v>#REF!</v>
      </c>
      <c r="DI288" s="24" t="str">
        <f t="shared" si="1150"/>
        <v>#REF!</v>
      </c>
      <c r="DJ288" s="236" t="str">
        <f t="shared" si="216"/>
        <v>#REF!</v>
      </c>
      <c r="DK288" s="36" t="str">
        <f t="shared" ref="DK288:DM288" si="1151">#REF!</f>
        <v>#REF!</v>
      </c>
      <c r="DL288" s="36" t="str">
        <f t="shared" si="1151"/>
        <v>#REF!</v>
      </c>
      <c r="DM288" s="36" t="str">
        <f t="shared" si="1151"/>
        <v>#REF!</v>
      </c>
      <c r="DN288" s="159" t="str">
        <f t="shared" si="218"/>
        <v>#REF!</v>
      </c>
      <c r="DO288" s="24" t="str">
        <f t="shared" ref="DO288:DQ288" si="1152">#REF!</f>
        <v>#REF!</v>
      </c>
      <c r="DP288" s="24" t="str">
        <f t="shared" si="1152"/>
        <v>#REF!</v>
      </c>
      <c r="DQ288" s="24" t="str">
        <f t="shared" si="1152"/>
        <v>#REF!</v>
      </c>
      <c r="DR288" s="209" t="str">
        <f t="shared" si="220"/>
        <v>#REF!</v>
      </c>
      <c r="DS288" s="210" t="str">
        <f t="shared" si="13"/>
        <v>#REF!</v>
      </c>
      <c r="DT288" s="210" t="str">
        <f t="shared" ref="DT288:DU288" si="1153">#REF!</f>
        <v>#REF!</v>
      </c>
      <c r="DU288" s="210" t="str">
        <f t="shared" si="1153"/>
        <v>#REF!</v>
      </c>
    </row>
    <row r="289" ht="15.75" customHeight="1">
      <c r="A289" s="228">
        <f>'1'!A289</f>
        <v>46384</v>
      </c>
      <c r="B289" s="229" t="str">
        <f>'1'!B289</f>
        <v>月</v>
      </c>
      <c r="C289" s="232">
        <f>'1'!C289</f>
        <v>0</v>
      </c>
      <c r="D289" s="233">
        <f>'1'!G289</f>
        <v>1</v>
      </c>
      <c r="E289" s="27">
        <f>'1'!H289</f>
        <v>0</v>
      </c>
      <c r="F289" s="230" t="str">
        <f>'1'!J289</f>
        <v/>
      </c>
      <c r="G289" s="230" t="str">
        <f>'1'!K289</f>
        <v/>
      </c>
      <c r="H289" s="236">
        <f>'1'!W289</f>
        <v>1</v>
      </c>
      <c r="I289" s="39">
        <f>'1'!X289</f>
        <v>0</v>
      </c>
      <c r="J289" s="231" t="str">
        <f>'1'!Z289</f>
        <v/>
      </c>
      <c r="K289" s="231" t="str">
        <f>'1'!AA289</f>
        <v/>
      </c>
      <c r="L289" s="233">
        <f>'1'!AM289</f>
        <v>2</v>
      </c>
      <c r="M289" s="27">
        <f>'1'!AN289</f>
        <v>0</v>
      </c>
      <c r="N289" s="230" t="str">
        <f>'1'!AP289</f>
        <v/>
      </c>
      <c r="O289" s="230" t="str">
        <f>'1'!AQ289</f>
        <v/>
      </c>
      <c r="P289" s="236">
        <f>'1'!BC289</f>
        <v>4</v>
      </c>
      <c r="Q289" s="39">
        <f>'1'!BD289</f>
        <v>0</v>
      </c>
      <c r="R289" s="231" t="str">
        <f>'1'!BF289</f>
        <v/>
      </c>
      <c r="S289" s="231" t="str">
        <f>'1'!BG289</f>
        <v/>
      </c>
      <c r="T289" s="233">
        <f>'1'!BS289</f>
        <v>4</v>
      </c>
      <c r="U289" s="27">
        <f>'1'!BT289</f>
        <v>0</v>
      </c>
      <c r="V289" s="230" t="str">
        <f>'1'!BV289</f>
        <v/>
      </c>
      <c r="W289" s="230" t="str">
        <f>'1'!BW289</f>
        <v/>
      </c>
      <c r="X289" s="236">
        <f>'1'!CI289</f>
        <v>2</v>
      </c>
      <c r="Y289" s="39">
        <f>'1'!CJ289</f>
        <v>0</v>
      </c>
      <c r="Z289" s="231" t="str">
        <f>'1'!CL289</f>
        <v/>
      </c>
      <c r="AA289" s="231" t="str">
        <f>'1'!CM289</f>
        <v/>
      </c>
      <c r="AB289" s="233">
        <f>'1'!CY289</f>
        <v>2</v>
      </c>
      <c r="AC289" s="27">
        <f>'1'!CZ289</f>
        <v>0</v>
      </c>
      <c r="AD289" s="226" t="str">
        <f>'1'!DB289</f>
        <v/>
      </c>
      <c r="AE289" s="230" t="str">
        <f>'1'!DC289</f>
        <v/>
      </c>
      <c r="AF289" s="236">
        <f>'1'!DO289</f>
        <v>2</v>
      </c>
      <c r="AG289" s="39">
        <f>'1'!DP289</f>
        <v>0</v>
      </c>
      <c r="AH289" s="231" t="str">
        <f>'1'!DR289</f>
        <v/>
      </c>
      <c r="AI289" s="231" t="str">
        <f>'1'!DS289</f>
        <v/>
      </c>
      <c r="AJ289" s="233">
        <f>'1'!EE289</f>
        <v>5</v>
      </c>
      <c r="AK289" s="27">
        <f>'1'!EF289</f>
        <v>0</v>
      </c>
      <c r="AL289" s="230" t="str">
        <f>'1'!EH289</f>
        <v/>
      </c>
      <c r="AM289" s="230" t="str">
        <f>'1'!EI289</f>
        <v/>
      </c>
      <c r="AN289" s="236">
        <f>'1'!EU289</f>
        <v>19</v>
      </c>
      <c r="AO289" s="39">
        <f>'1'!EV289</f>
        <v>0</v>
      </c>
      <c r="AP289" s="231" t="str">
        <f>'1'!EX289</f>
        <v/>
      </c>
      <c r="AQ289" s="231" t="str">
        <f>'1'!EY289</f>
        <v/>
      </c>
      <c r="AR289" s="233">
        <f>'1'!FK289</f>
        <v>4</v>
      </c>
      <c r="AS289" s="27">
        <f>'1'!FL289</f>
        <v>0</v>
      </c>
      <c r="AT289" s="230" t="str">
        <f>'1'!FN289</f>
        <v/>
      </c>
      <c r="AU289" s="230" t="str">
        <f>'1'!FO289</f>
        <v/>
      </c>
      <c r="AV289" s="236">
        <f>'1'!GA289</f>
        <v>2</v>
      </c>
      <c r="AW289" s="39">
        <f>'1'!GB289</f>
        <v>0</v>
      </c>
      <c r="AX289" s="231" t="str">
        <f>'1'!GD289</f>
        <v/>
      </c>
      <c r="AY289" s="231" t="str">
        <f>'1'!GE289</f>
        <v/>
      </c>
      <c r="AZ289" s="233">
        <f>'1'!GQ289</f>
        <v>3</v>
      </c>
      <c r="BA289" s="27">
        <f>'1'!GR289</f>
        <v>0</v>
      </c>
      <c r="BB289" s="230" t="str">
        <f>'1'!GT289</f>
        <v/>
      </c>
      <c r="BC289" s="230" t="str">
        <f>'1'!GU289</f>
        <v/>
      </c>
      <c r="BD289" s="236">
        <f>'1'!HG289</f>
        <v>5</v>
      </c>
      <c r="BE289" s="39">
        <f>'1'!HH289</f>
        <v>0</v>
      </c>
      <c r="BF289" s="231" t="str">
        <f>'1'!HJ289</f>
        <v/>
      </c>
      <c r="BG289" s="231" t="str">
        <f>'1'!HK289</f>
        <v/>
      </c>
      <c r="BH289" s="233" t="str">
        <f>'1'!HW289</f>
        <v/>
      </c>
      <c r="BI289" s="27">
        <f>'1'!HX289</f>
        <v>0</v>
      </c>
      <c r="BJ289" s="230" t="str">
        <f>'1'!HZ289</f>
        <v/>
      </c>
      <c r="BK289" s="230" t="str">
        <f>'1'!IA289</f>
        <v/>
      </c>
      <c r="BL289" s="236" t="str">
        <f>'1'!IM289</f>
        <v/>
      </c>
      <c r="BM289" s="39">
        <f>'1'!IN289</f>
        <v>0</v>
      </c>
      <c r="BN289" s="231" t="str">
        <f>'1'!IP289</f>
        <v/>
      </c>
      <c r="BO289" s="231" t="str">
        <f>'1'!IQ289</f>
        <v/>
      </c>
      <c r="BP289" s="233" t="str">
        <f>'1'!JC289</f>
        <v/>
      </c>
      <c r="BQ289" s="27">
        <f>'1'!JD289</f>
        <v>0</v>
      </c>
      <c r="BR289" s="230" t="str">
        <f>'1'!JF289</f>
        <v/>
      </c>
      <c r="BS289" s="230" t="str">
        <f>'1'!JG289</f>
        <v/>
      </c>
      <c r="BT289" s="236" t="str">
        <f>'1'!JS289</f>
        <v/>
      </c>
      <c r="BU289" s="39">
        <f>'1'!JT289</f>
        <v>0</v>
      </c>
      <c r="BV289" s="231" t="str">
        <f>'1'!JV289</f>
        <v/>
      </c>
      <c r="BW289" s="231" t="str">
        <f>'1'!JW289</f>
        <v/>
      </c>
      <c r="BX289" s="233" t="str">
        <f>'1'!KI289</f>
        <v/>
      </c>
      <c r="BY289" s="27">
        <f>'1'!KJ289</f>
        <v>0</v>
      </c>
      <c r="BZ289" s="230" t="str">
        <f>'1'!KL289</f>
        <v/>
      </c>
      <c r="CA289" s="230" t="str">
        <f>'1'!KM289</f>
        <v/>
      </c>
      <c r="CB289" s="236" t="str">
        <f>'1'!KY289</f>
        <v/>
      </c>
      <c r="CC289" s="39">
        <f>'1'!KZ289</f>
        <v>0</v>
      </c>
      <c r="CD289" s="231" t="str">
        <f>'1'!LB289</f>
        <v/>
      </c>
      <c r="CE289" s="231" t="str">
        <f>'1'!LC289</f>
        <v/>
      </c>
      <c r="CF289" s="231"/>
      <c r="CG289" s="231"/>
      <c r="CH289" s="233" t="str">
        <f t="shared" si="208"/>
        <v/>
      </c>
      <c r="CI289" s="24">
        <f>'1'!HX289</f>
        <v>0</v>
      </c>
      <c r="CJ289" s="24" t="str">
        <f>'1'!HZ289</f>
        <v/>
      </c>
      <c r="CK289" s="24" t="str">
        <f>'1'!IA289</f>
        <v/>
      </c>
      <c r="CL289" s="236" t="str">
        <f t="shared" si="209"/>
        <v/>
      </c>
      <c r="CM289" s="36">
        <f>'1'!IN289</f>
        <v>0</v>
      </c>
      <c r="CN289" s="36" t="str">
        <f>'1'!IP289</f>
        <v/>
      </c>
      <c r="CO289" s="36" t="str">
        <f>'1'!IQ289</f>
        <v/>
      </c>
      <c r="CP289" s="233" t="str">
        <f t="shared" si="210"/>
        <v/>
      </c>
      <c r="CQ289" s="24">
        <f>'1'!JD289</f>
        <v>0</v>
      </c>
      <c r="CR289" s="24" t="str">
        <f>'1'!JF289</f>
        <v/>
      </c>
      <c r="CS289" s="24" t="str">
        <f>'1'!JG289</f>
        <v/>
      </c>
      <c r="CT289" s="236" t="str">
        <f t="shared" si="211"/>
        <v/>
      </c>
      <c r="CU289" s="36">
        <f>'1'!JT289</f>
        <v>0</v>
      </c>
      <c r="CV289" s="36" t="str">
        <f>'1'!JV289</f>
        <v/>
      </c>
      <c r="CW289" s="36" t="str">
        <f>'1'!JW289</f>
        <v/>
      </c>
      <c r="CX289" s="233" t="str">
        <f t="shared" si="212"/>
        <v>#REF!</v>
      </c>
      <c r="CY289" s="24">
        <f>'1'!KJ289</f>
        <v>0</v>
      </c>
      <c r="CZ289" s="24" t="str">
        <f>'1'!KL289</f>
        <v/>
      </c>
      <c r="DA289" s="24" t="str">
        <f>'1'!KM289</f>
        <v/>
      </c>
      <c r="DB289" s="236" t="str">
        <f t="shared" si="213"/>
        <v>#REF!</v>
      </c>
      <c r="DC289" s="36">
        <f>'1'!KZ289</f>
        <v>0</v>
      </c>
      <c r="DD289" s="36" t="str">
        <f>'1'!LB289</f>
        <v/>
      </c>
      <c r="DE289" s="36" t="str">
        <f>'1'!LC289</f>
        <v/>
      </c>
      <c r="DF289" s="233" t="str">
        <f t="shared" si="214"/>
        <v>#REF!</v>
      </c>
      <c r="DG289" s="24" t="str">
        <f t="shared" ref="DG289:DI289" si="1154">#REF!</f>
        <v>#REF!</v>
      </c>
      <c r="DH289" s="24" t="str">
        <f t="shared" si="1154"/>
        <v>#REF!</v>
      </c>
      <c r="DI289" s="24" t="str">
        <f t="shared" si="1154"/>
        <v>#REF!</v>
      </c>
      <c r="DJ289" s="236" t="str">
        <f t="shared" si="216"/>
        <v>#REF!</v>
      </c>
      <c r="DK289" s="36" t="str">
        <f t="shared" ref="DK289:DM289" si="1155">#REF!</f>
        <v>#REF!</v>
      </c>
      <c r="DL289" s="36" t="str">
        <f t="shared" si="1155"/>
        <v>#REF!</v>
      </c>
      <c r="DM289" s="36" t="str">
        <f t="shared" si="1155"/>
        <v>#REF!</v>
      </c>
      <c r="DN289" s="159" t="str">
        <f t="shared" si="218"/>
        <v>#REF!</v>
      </c>
      <c r="DO289" s="24" t="str">
        <f t="shared" ref="DO289:DQ289" si="1156">#REF!</f>
        <v>#REF!</v>
      </c>
      <c r="DP289" s="24" t="str">
        <f t="shared" si="1156"/>
        <v>#REF!</v>
      </c>
      <c r="DQ289" s="24" t="str">
        <f t="shared" si="1156"/>
        <v>#REF!</v>
      </c>
      <c r="DR289" s="209" t="str">
        <f t="shared" si="220"/>
        <v>#REF!</v>
      </c>
      <c r="DS289" s="210" t="str">
        <f t="shared" si="13"/>
        <v>#REF!</v>
      </c>
      <c r="DT289" s="210" t="str">
        <f t="shared" ref="DT289:DU289" si="1157">#REF!</f>
        <v>#REF!</v>
      </c>
      <c r="DU289" s="210" t="str">
        <f t="shared" si="1157"/>
        <v>#REF!</v>
      </c>
    </row>
    <row r="290" ht="15.75" customHeight="1">
      <c r="A290" s="228">
        <f>'1'!A290</f>
        <v>46385</v>
      </c>
      <c r="B290" s="229" t="str">
        <f>'1'!B290</f>
        <v>火</v>
      </c>
      <c r="C290" s="232">
        <f>'1'!C290</f>
        <v>0</v>
      </c>
      <c r="D290" s="233">
        <f>'1'!G290</f>
        <v>1</v>
      </c>
      <c r="E290" s="27">
        <f>'1'!H290</f>
        <v>0</v>
      </c>
      <c r="F290" s="230" t="str">
        <f>'1'!J290</f>
        <v/>
      </c>
      <c r="G290" s="230" t="str">
        <f>'1'!K290</f>
        <v/>
      </c>
      <c r="H290" s="236">
        <f>'1'!W290</f>
        <v>1</v>
      </c>
      <c r="I290" s="39">
        <f>'1'!X290</f>
        <v>0</v>
      </c>
      <c r="J290" s="231" t="str">
        <f>'1'!Z290</f>
        <v/>
      </c>
      <c r="K290" s="231" t="str">
        <f>'1'!AA290</f>
        <v/>
      </c>
      <c r="L290" s="233">
        <f>'1'!AM290</f>
        <v>2</v>
      </c>
      <c r="M290" s="27">
        <f>'1'!AN290</f>
        <v>0</v>
      </c>
      <c r="N290" s="230" t="str">
        <f>'1'!AP290</f>
        <v/>
      </c>
      <c r="O290" s="230" t="str">
        <f>'1'!AQ290</f>
        <v/>
      </c>
      <c r="P290" s="236">
        <f>'1'!BC290</f>
        <v>4</v>
      </c>
      <c r="Q290" s="39">
        <f>'1'!BD290</f>
        <v>0</v>
      </c>
      <c r="R290" s="231" t="str">
        <f>'1'!BF290</f>
        <v/>
      </c>
      <c r="S290" s="231" t="str">
        <f>'1'!BG290</f>
        <v/>
      </c>
      <c r="T290" s="233">
        <f>'1'!BS290</f>
        <v>4</v>
      </c>
      <c r="U290" s="27">
        <f>'1'!BT290</f>
        <v>0</v>
      </c>
      <c r="V290" s="230" t="str">
        <f>'1'!BV290</f>
        <v/>
      </c>
      <c r="W290" s="230" t="str">
        <f>'1'!BW290</f>
        <v/>
      </c>
      <c r="X290" s="236">
        <f>'1'!CI290</f>
        <v>2</v>
      </c>
      <c r="Y290" s="39">
        <f>'1'!CJ290</f>
        <v>0</v>
      </c>
      <c r="Z290" s="231" t="str">
        <f>'1'!CL290</f>
        <v/>
      </c>
      <c r="AA290" s="231" t="str">
        <f>'1'!CM290</f>
        <v/>
      </c>
      <c r="AB290" s="233">
        <f>'1'!CY290</f>
        <v>2</v>
      </c>
      <c r="AC290" s="27">
        <f>'1'!CZ290</f>
        <v>0</v>
      </c>
      <c r="AD290" s="226" t="str">
        <f>'1'!DB290</f>
        <v/>
      </c>
      <c r="AE290" s="230" t="str">
        <f>'1'!DC290</f>
        <v/>
      </c>
      <c r="AF290" s="236">
        <f>'1'!DO290</f>
        <v>2</v>
      </c>
      <c r="AG290" s="39">
        <f>'1'!DP290</f>
        <v>0</v>
      </c>
      <c r="AH290" s="231" t="str">
        <f>'1'!DR290</f>
        <v/>
      </c>
      <c r="AI290" s="231" t="str">
        <f>'1'!DS290</f>
        <v/>
      </c>
      <c r="AJ290" s="233">
        <f>'1'!EE290</f>
        <v>5</v>
      </c>
      <c r="AK290" s="27">
        <f>'1'!EF290</f>
        <v>0</v>
      </c>
      <c r="AL290" s="230" t="str">
        <f>'1'!EH290</f>
        <v/>
      </c>
      <c r="AM290" s="230" t="str">
        <f>'1'!EI290</f>
        <v/>
      </c>
      <c r="AN290" s="236">
        <f>'1'!EU290</f>
        <v>19</v>
      </c>
      <c r="AO290" s="39">
        <f>'1'!EV290</f>
        <v>0</v>
      </c>
      <c r="AP290" s="231" t="str">
        <f>'1'!EX290</f>
        <v/>
      </c>
      <c r="AQ290" s="231" t="str">
        <f>'1'!EY290</f>
        <v/>
      </c>
      <c r="AR290" s="233">
        <f>'1'!FK290</f>
        <v>4</v>
      </c>
      <c r="AS290" s="27">
        <f>'1'!FL290</f>
        <v>0</v>
      </c>
      <c r="AT290" s="230" t="str">
        <f>'1'!FN290</f>
        <v/>
      </c>
      <c r="AU290" s="230" t="str">
        <f>'1'!FO290</f>
        <v/>
      </c>
      <c r="AV290" s="236">
        <f>'1'!GA290</f>
        <v>2</v>
      </c>
      <c r="AW290" s="39">
        <f>'1'!GB290</f>
        <v>0</v>
      </c>
      <c r="AX290" s="231" t="str">
        <f>'1'!GD290</f>
        <v/>
      </c>
      <c r="AY290" s="231" t="str">
        <f>'1'!GE290</f>
        <v/>
      </c>
      <c r="AZ290" s="233">
        <f>'1'!GQ290</f>
        <v>3</v>
      </c>
      <c r="BA290" s="27">
        <f>'1'!GR290</f>
        <v>0</v>
      </c>
      <c r="BB290" s="230" t="str">
        <f>'1'!GT290</f>
        <v/>
      </c>
      <c r="BC290" s="230" t="str">
        <f>'1'!GU290</f>
        <v/>
      </c>
      <c r="BD290" s="236">
        <f>'1'!HG290</f>
        <v>5</v>
      </c>
      <c r="BE290" s="39">
        <f>'1'!HH290</f>
        <v>0</v>
      </c>
      <c r="BF290" s="231" t="str">
        <f>'1'!HJ290</f>
        <v/>
      </c>
      <c r="BG290" s="231" t="str">
        <f>'1'!HK290</f>
        <v/>
      </c>
      <c r="BH290" s="233" t="str">
        <f>'1'!HW290</f>
        <v/>
      </c>
      <c r="BI290" s="27">
        <f>'1'!HX290</f>
        <v>0</v>
      </c>
      <c r="BJ290" s="230" t="str">
        <f>'1'!HZ290</f>
        <v/>
      </c>
      <c r="BK290" s="230" t="str">
        <f>'1'!IA290</f>
        <v/>
      </c>
      <c r="BL290" s="236" t="str">
        <f>'1'!IM290</f>
        <v/>
      </c>
      <c r="BM290" s="39">
        <f>'1'!IN290</f>
        <v>0</v>
      </c>
      <c r="BN290" s="231" t="str">
        <f>'1'!IP290</f>
        <v/>
      </c>
      <c r="BO290" s="231" t="str">
        <f>'1'!IQ290</f>
        <v/>
      </c>
      <c r="BP290" s="233" t="str">
        <f>'1'!JC290</f>
        <v/>
      </c>
      <c r="BQ290" s="27">
        <f>'1'!JD290</f>
        <v>0</v>
      </c>
      <c r="BR290" s="230" t="str">
        <f>'1'!JF290</f>
        <v/>
      </c>
      <c r="BS290" s="230" t="str">
        <f>'1'!JG290</f>
        <v/>
      </c>
      <c r="BT290" s="236" t="str">
        <f>'1'!JS290</f>
        <v/>
      </c>
      <c r="BU290" s="39">
        <f>'1'!JT290</f>
        <v>0</v>
      </c>
      <c r="BV290" s="231" t="str">
        <f>'1'!JV290</f>
        <v/>
      </c>
      <c r="BW290" s="231" t="str">
        <f>'1'!JW290</f>
        <v/>
      </c>
      <c r="BX290" s="233" t="str">
        <f>'1'!KI290</f>
        <v/>
      </c>
      <c r="BY290" s="27">
        <f>'1'!KJ290</f>
        <v>0</v>
      </c>
      <c r="BZ290" s="230" t="str">
        <f>'1'!KL290</f>
        <v/>
      </c>
      <c r="CA290" s="230" t="str">
        <f>'1'!KM290</f>
        <v/>
      </c>
      <c r="CB290" s="236" t="str">
        <f>'1'!KY290</f>
        <v/>
      </c>
      <c r="CC290" s="39">
        <f>'1'!KZ290</f>
        <v>0</v>
      </c>
      <c r="CD290" s="231" t="str">
        <f>'1'!LB290</f>
        <v/>
      </c>
      <c r="CE290" s="231" t="str">
        <f>'1'!LC290</f>
        <v/>
      </c>
      <c r="CF290" s="231"/>
      <c r="CG290" s="231"/>
      <c r="CH290" s="233" t="str">
        <f t="shared" si="208"/>
        <v/>
      </c>
      <c r="CI290" s="24">
        <f>'1'!HX290</f>
        <v>0</v>
      </c>
      <c r="CJ290" s="24" t="str">
        <f>'1'!HZ290</f>
        <v/>
      </c>
      <c r="CK290" s="24" t="str">
        <f>'1'!IA290</f>
        <v/>
      </c>
      <c r="CL290" s="236" t="str">
        <f t="shared" si="209"/>
        <v/>
      </c>
      <c r="CM290" s="36">
        <f>'1'!IN290</f>
        <v>0</v>
      </c>
      <c r="CN290" s="36" t="str">
        <f>'1'!IP290</f>
        <v/>
      </c>
      <c r="CO290" s="36" t="str">
        <f>'1'!IQ290</f>
        <v/>
      </c>
      <c r="CP290" s="233" t="str">
        <f t="shared" si="210"/>
        <v/>
      </c>
      <c r="CQ290" s="24">
        <f>'1'!JD290</f>
        <v>0</v>
      </c>
      <c r="CR290" s="24" t="str">
        <f>'1'!JF290</f>
        <v/>
      </c>
      <c r="CS290" s="24" t="str">
        <f>'1'!JG290</f>
        <v/>
      </c>
      <c r="CT290" s="236" t="str">
        <f t="shared" si="211"/>
        <v/>
      </c>
      <c r="CU290" s="36">
        <f>'1'!JT290</f>
        <v>0</v>
      </c>
      <c r="CV290" s="36" t="str">
        <f>'1'!JV290</f>
        <v/>
      </c>
      <c r="CW290" s="36" t="str">
        <f>'1'!JW290</f>
        <v/>
      </c>
      <c r="CX290" s="233" t="str">
        <f t="shared" si="212"/>
        <v>#REF!</v>
      </c>
      <c r="CY290" s="24">
        <f>'1'!KJ290</f>
        <v>0</v>
      </c>
      <c r="CZ290" s="24" t="str">
        <f>'1'!KL290</f>
        <v/>
      </c>
      <c r="DA290" s="24" t="str">
        <f>'1'!KM290</f>
        <v/>
      </c>
      <c r="DB290" s="236" t="str">
        <f t="shared" si="213"/>
        <v>#REF!</v>
      </c>
      <c r="DC290" s="36">
        <f>'1'!KZ290</f>
        <v>0</v>
      </c>
      <c r="DD290" s="36" t="str">
        <f>'1'!LB290</f>
        <v/>
      </c>
      <c r="DE290" s="36" t="str">
        <f>'1'!LC290</f>
        <v/>
      </c>
      <c r="DF290" s="233" t="str">
        <f t="shared" si="214"/>
        <v>#REF!</v>
      </c>
      <c r="DG290" s="24" t="str">
        <f t="shared" ref="DG290:DI290" si="1158">#REF!</f>
        <v>#REF!</v>
      </c>
      <c r="DH290" s="24" t="str">
        <f t="shared" si="1158"/>
        <v>#REF!</v>
      </c>
      <c r="DI290" s="24" t="str">
        <f t="shared" si="1158"/>
        <v>#REF!</v>
      </c>
      <c r="DJ290" s="236" t="str">
        <f t="shared" si="216"/>
        <v>#REF!</v>
      </c>
      <c r="DK290" s="36" t="str">
        <f t="shared" ref="DK290:DM290" si="1159">#REF!</f>
        <v>#REF!</v>
      </c>
      <c r="DL290" s="36" t="str">
        <f t="shared" si="1159"/>
        <v>#REF!</v>
      </c>
      <c r="DM290" s="36" t="str">
        <f t="shared" si="1159"/>
        <v>#REF!</v>
      </c>
      <c r="DN290" s="159" t="str">
        <f t="shared" si="218"/>
        <v>#REF!</v>
      </c>
      <c r="DO290" s="24" t="str">
        <f t="shared" ref="DO290:DQ290" si="1160">#REF!</f>
        <v>#REF!</v>
      </c>
      <c r="DP290" s="24" t="str">
        <f t="shared" si="1160"/>
        <v>#REF!</v>
      </c>
      <c r="DQ290" s="24" t="str">
        <f t="shared" si="1160"/>
        <v>#REF!</v>
      </c>
      <c r="DR290" s="209" t="str">
        <f t="shared" si="220"/>
        <v>#REF!</v>
      </c>
      <c r="DS290" s="210" t="str">
        <f t="shared" si="13"/>
        <v>#REF!</v>
      </c>
      <c r="DT290" s="210" t="str">
        <f t="shared" ref="DT290:DU290" si="1161">#REF!</f>
        <v>#REF!</v>
      </c>
      <c r="DU290" s="210" t="str">
        <f t="shared" si="1161"/>
        <v>#REF!</v>
      </c>
    </row>
    <row r="291" ht="15.75" customHeight="1">
      <c r="A291" s="228">
        <f>'1'!A291</f>
        <v>46386</v>
      </c>
      <c r="B291" s="229" t="str">
        <f>'1'!B291</f>
        <v>水</v>
      </c>
      <c r="C291" s="232">
        <f>'1'!C291</f>
        <v>0</v>
      </c>
      <c r="D291" s="233">
        <f>'1'!G291</f>
        <v>1</v>
      </c>
      <c r="E291" s="27">
        <f>'1'!H291</f>
        <v>0</v>
      </c>
      <c r="F291" s="230" t="str">
        <f>'1'!J291</f>
        <v/>
      </c>
      <c r="G291" s="230" t="str">
        <f>'1'!K291</f>
        <v/>
      </c>
      <c r="H291" s="236">
        <f>'1'!W291</f>
        <v>1</v>
      </c>
      <c r="I291" s="39">
        <f>'1'!X291</f>
        <v>0</v>
      </c>
      <c r="J291" s="231" t="str">
        <f>'1'!Z291</f>
        <v/>
      </c>
      <c r="K291" s="231" t="str">
        <f>'1'!AA291</f>
        <v/>
      </c>
      <c r="L291" s="233">
        <f>'1'!AM291</f>
        <v>2</v>
      </c>
      <c r="M291" s="27">
        <f>'1'!AN291</f>
        <v>0</v>
      </c>
      <c r="N291" s="230" t="str">
        <f>'1'!AP291</f>
        <v/>
      </c>
      <c r="O291" s="230" t="str">
        <f>'1'!AQ291</f>
        <v/>
      </c>
      <c r="P291" s="236">
        <f>'1'!BC291</f>
        <v>4</v>
      </c>
      <c r="Q291" s="39">
        <f>'1'!BD291</f>
        <v>0</v>
      </c>
      <c r="R291" s="231" t="str">
        <f>'1'!BF291</f>
        <v/>
      </c>
      <c r="S291" s="231" t="str">
        <f>'1'!BG291</f>
        <v/>
      </c>
      <c r="T291" s="233">
        <f>'1'!BS291</f>
        <v>4</v>
      </c>
      <c r="U291" s="27">
        <f>'1'!BT291</f>
        <v>0</v>
      </c>
      <c r="V291" s="230" t="str">
        <f>'1'!BV291</f>
        <v/>
      </c>
      <c r="W291" s="230" t="str">
        <f>'1'!BW291</f>
        <v/>
      </c>
      <c r="X291" s="236">
        <f>'1'!CI291</f>
        <v>2</v>
      </c>
      <c r="Y291" s="39">
        <f>'1'!CJ291</f>
        <v>0</v>
      </c>
      <c r="Z291" s="231" t="str">
        <f>'1'!CL291</f>
        <v/>
      </c>
      <c r="AA291" s="231" t="str">
        <f>'1'!CM291</f>
        <v/>
      </c>
      <c r="AB291" s="233">
        <f>'1'!CY291</f>
        <v>2</v>
      </c>
      <c r="AC291" s="27">
        <f>'1'!CZ291</f>
        <v>0</v>
      </c>
      <c r="AD291" s="226" t="str">
        <f>'1'!DB291</f>
        <v/>
      </c>
      <c r="AE291" s="230" t="str">
        <f>'1'!DC291</f>
        <v/>
      </c>
      <c r="AF291" s="236">
        <f>'1'!DO291</f>
        <v>2</v>
      </c>
      <c r="AG291" s="39">
        <f>'1'!DP291</f>
        <v>0</v>
      </c>
      <c r="AH291" s="231" t="str">
        <f>'1'!DR291</f>
        <v/>
      </c>
      <c r="AI291" s="231" t="str">
        <f>'1'!DS291</f>
        <v/>
      </c>
      <c r="AJ291" s="233">
        <f>'1'!EE291</f>
        <v>5</v>
      </c>
      <c r="AK291" s="27">
        <f>'1'!EF291</f>
        <v>0</v>
      </c>
      <c r="AL291" s="230" t="str">
        <f>'1'!EH291</f>
        <v/>
      </c>
      <c r="AM291" s="230" t="str">
        <f>'1'!EI291</f>
        <v/>
      </c>
      <c r="AN291" s="236">
        <f>'1'!EU291</f>
        <v>19</v>
      </c>
      <c r="AO291" s="39">
        <f>'1'!EV291</f>
        <v>0</v>
      </c>
      <c r="AP291" s="231" t="str">
        <f>'1'!EX291</f>
        <v/>
      </c>
      <c r="AQ291" s="231" t="str">
        <f>'1'!EY291</f>
        <v/>
      </c>
      <c r="AR291" s="233">
        <f>'1'!FK291</f>
        <v>4</v>
      </c>
      <c r="AS291" s="27">
        <f>'1'!FL291</f>
        <v>0</v>
      </c>
      <c r="AT291" s="230" t="str">
        <f>'1'!FN291</f>
        <v/>
      </c>
      <c r="AU291" s="230" t="str">
        <f>'1'!FO291</f>
        <v/>
      </c>
      <c r="AV291" s="236">
        <f>'1'!GA291</f>
        <v>2</v>
      </c>
      <c r="AW291" s="39">
        <f>'1'!GB291</f>
        <v>0</v>
      </c>
      <c r="AX291" s="231" t="str">
        <f>'1'!GD291</f>
        <v/>
      </c>
      <c r="AY291" s="231" t="str">
        <f>'1'!GE291</f>
        <v/>
      </c>
      <c r="AZ291" s="233">
        <f>'1'!GQ291</f>
        <v>3</v>
      </c>
      <c r="BA291" s="27">
        <f>'1'!GR291</f>
        <v>0</v>
      </c>
      <c r="BB291" s="230" t="str">
        <f>'1'!GT291</f>
        <v/>
      </c>
      <c r="BC291" s="230" t="str">
        <f>'1'!GU291</f>
        <v/>
      </c>
      <c r="BD291" s="236">
        <f>'1'!HG291</f>
        <v>5</v>
      </c>
      <c r="BE291" s="39">
        <f>'1'!HH291</f>
        <v>0</v>
      </c>
      <c r="BF291" s="231" t="str">
        <f>'1'!HJ291</f>
        <v/>
      </c>
      <c r="BG291" s="231" t="str">
        <f>'1'!HK291</f>
        <v/>
      </c>
      <c r="BH291" s="233" t="str">
        <f>'1'!HW291</f>
        <v/>
      </c>
      <c r="BI291" s="27">
        <f>'1'!HX291</f>
        <v>0</v>
      </c>
      <c r="BJ291" s="230" t="str">
        <f>'1'!HZ291</f>
        <v/>
      </c>
      <c r="BK291" s="230" t="str">
        <f>'1'!IA291</f>
        <v/>
      </c>
      <c r="BL291" s="236" t="str">
        <f>'1'!IM291</f>
        <v/>
      </c>
      <c r="BM291" s="39">
        <f>'1'!IN291</f>
        <v>0</v>
      </c>
      <c r="BN291" s="231" t="str">
        <f>'1'!IP291</f>
        <v/>
      </c>
      <c r="BO291" s="231" t="str">
        <f>'1'!IQ291</f>
        <v/>
      </c>
      <c r="BP291" s="233" t="str">
        <f>'1'!JC291</f>
        <v/>
      </c>
      <c r="BQ291" s="27">
        <f>'1'!JD291</f>
        <v>0</v>
      </c>
      <c r="BR291" s="230" t="str">
        <f>'1'!JF291</f>
        <v/>
      </c>
      <c r="BS291" s="230" t="str">
        <f>'1'!JG291</f>
        <v/>
      </c>
      <c r="BT291" s="236" t="str">
        <f>'1'!JS291</f>
        <v/>
      </c>
      <c r="BU291" s="39">
        <f>'1'!JT291</f>
        <v>0</v>
      </c>
      <c r="BV291" s="231" t="str">
        <f>'1'!JV291</f>
        <v/>
      </c>
      <c r="BW291" s="231" t="str">
        <f>'1'!JW291</f>
        <v/>
      </c>
      <c r="BX291" s="233" t="str">
        <f>'1'!KI291</f>
        <v/>
      </c>
      <c r="BY291" s="27">
        <f>'1'!KJ291</f>
        <v>0</v>
      </c>
      <c r="BZ291" s="230" t="str">
        <f>'1'!KL291</f>
        <v/>
      </c>
      <c r="CA291" s="230" t="str">
        <f>'1'!KM291</f>
        <v/>
      </c>
      <c r="CB291" s="236" t="str">
        <f>'1'!KY291</f>
        <v/>
      </c>
      <c r="CC291" s="39">
        <f>'1'!KZ291</f>
        <v>0</v>
      </c>
      <c r="CD291" s="231" t="str">
        <f>'1'!LB291</f>
        <v/>
      </c>
      <c r="CE291" s="231" t="str">
        <f>'1'!LC291</f>
        <v/>
      </c>
      <c r="CF291" s="231"/>
      <c r="CG291" s="231"/>
      <c r="CH291" s="233" t="str">
        <f t="shared" si="208"/>
        <v/>
      </c>
      <c r="CI291" s="24">
        <f>'1'!HX291</f>
        <v>0</v>
      </c>
      <c r="CJ291" s="24" t="str">
        <f>'1'!HZ291</f>
        <v/>
      </c>
      <c r="CK291" s="24" t="str">
        <f>'1'!IA291</f>
        <v/>
      </c>
      <c r="CL291" s="236" t="str">
        <f t="shared" si="209"/>
        <v/>
      </c>
      <c r="CM291" s="36">
        <f>'1'!IN291</f>
        <v>0</v>
      </c>
      <c r="CN291" s="36" t="str">
        <f>'1'!IP291</f>
        <v/>
      </c>
      <c r="CO291" s="36" t="str">
        <f>'1'!IQ291</f>
        <v/>
      </c>
      <c r="CP291" s="233" t="str">
        <f t="shared" si="210"/>
        <v/>
      </c>
      <c r="CQ291" s="24">
        <f>'1'!JD291</f>
        <v>0</v>
      </c>
      <c r="CR291" s="24" t="str">
        <f>'1'!JF291</f>
        <v/>
      </c>
      <c r="CS291" s="24" t="str">
        <f>'1'!JG291</f>
        <v/>
      </c>
      <c r="CT291" s="236" t="str">
        <f t="shared" si="211"/>
        <v/>
      </c>
      <c r="CU291" s="36">
        <f>'1'!JT291</f>
        <v>0</v>
      </c>
      <c r="CV291" s="36" t="str">
        <f>'1'!JV291</f>
        <v/>
      </c>
      <c r="CW291" s="36" t="str">
        <f>'1'!JW291</f>
        <v/>
      </c>
      <c r="CX291" s="233" t="str">
        <f t="shared" si="212"/>
        <v>#REF!</v>
      </c>
      <c r="CY291" s="24">
        <f>'1'!KJ291</f>
        <v>0</v>
      </c>
      <c r="CZ291" s="24" t="str">
        <f>'1'!KL291</f>
        <v/>
      </c>
      <c r="DA291" s="24" t="str">
        <f>'1'!KM291</f>
        <v/>
      </c>
      <c r="DB291" s="236" t="str">
        <f t="shared" si="213"/>
        <v>#REF!</v>
      </c>
      <c r="DC291" s="36">
        <f>'1'!KZ291</f>
        <v>0</v>
      </c>
      <c r="DD291" s="36" t="str">
        <f>'1'!LB291</f>
        <v/>
      </c>
      <c r="DE291" s="36" t="str">
        <f>'1'!LC291</f>
        <v/>
      </c>
      <c r="DF291" s="233" t="str">
        <f t="shared" si="214"/>
        <v>#REF!</v>
      </c>
      <c r="DG291" s="24" t="str">
        <f t="shared" ref="DG291:DI291" si="1162">#REF!</f>
        <v>#REF!</v>
      </c>
      <c r="DH291" s="24" t="str">
        <f t="shared" si="1162"/>
        <v>#REF!</v>
      </c>
      <c r="DI291" s="24" t="str">
        <f t="shared" si="1162"/>
        <v>#REF!</v>
      </c>
      <c r="DJ291" s="236" t="str">
        <f t="shared" si="216"/>
        <v>#REF!</v>
      </c>
      <c r="DK291" s="36" t="str">
        <f t="shared" ref="DK291:DM291" si="1163">#REF!</f>
        <v>#REF!</v>
      </c>
      <c r="DL291" s="36" t="str">
        <f t="shared" si="1163"/>
        <v>#REF!</v>
      </c>
      <c r="DM291" s="36" t="str">
        <f t="shared" si="1163"/>
        <v>#REF!</v>
      </c>
      <c r="DN291" s="159" t="str">
        <f t="shared" si="218"/>
        <v>#REF!</v>
      </c>
      <c r="DO291" s="24" t="str">
        <f t="shared" ref="DO291:DQ291" si="1164">#REF!</f>
        <v>#REF!</v>
      </c>
      <c r="DP291" s="24" t="str">
        <f t="shared" si="1164"/>
        <v>#REF!</v>
      </c>
      <c r="DQ291" s="24" t="str">
        <f t="shared" si="1164"/>
        <v>#REF!</v>
      </c>
      <c r="DR291" s="209" t="str">
        <f t="shared" si="220"/>
        <v>#REF!</v>
      </c>
      <c r="DS291" s="210" t="str">
        <f t="shared" si="13"/>
        <v>#REF!</v>
      </c>
      <c r="DT291" s="210" t="str">
        <f t="shared" ref="DT291:DU291" si="1165">#REF!</f>
        <v>#REF!</v>
      </c>
      <c r="DU291" s="210" t="str">
        <f t="shared" si="1165"/>
        <v>#REF!</v>
      </c>
    </row>
    <row r="292" ht="15.75" customHeight="1">
      <c r="A292" s="228">
        <f>'1'!A292</f>
        <v>46387</v>
      </c>
      <c r="B292" s="229" t="str">
        <f>'1'!B292</f>
        <v>木</v>
      </c>
      <c r="C292" s="232">
        <f>'1'!C292</f>
        <v>0</v>
      </c>
      <c r="D292" s="233">
        <f>'1'!G292</f>
        <v>1</v>
      </c>
      <c r="E292" s="27">
        <f>'1'!H292</f>
        <v>0</v>
      </c>
      <c r="F292" s="230" t="str">
        <f>'1'!J292</f>
        <v/>
      </c>
      <c r="G292" s="230" t="str">
        <f>'1'!K292</f>
        <v/>
      </c>
      <c r="H292" s="236">
        <f>'1'!W292</f>
        <v>1</v>
      </c>
      <c r="I292" s="39">
        <f>'1'!X292</f>
        <v>0</v>
      </c>
      <c r="J292" s="231" t="str">
        <f>'1'!Z292</f>
        <v/>
      </c>
      <c r="K292" s="231" t="str">
        <f>'1'!AA292</f>
        <v/>
      </c>
      <c r="L292" s="233">
        <f>'1'!AM292</f>
        <v>2</v>
      </c>
      <c r="M292" s="27">
        <f>'1'!AN292</f>
        <v>0</v>
      </c>
      <c r="N292" s="230" t="str">
        <f>'1'!AP292</f>
        <v/>
      </c>
      <c r="O292" s="230" t="str">
        <f>'1'!AQ292</f>
        <v/>
      </c>
      <c r="P292" s="236">
        <f>'1'!BC292</f>
        <v>4</v>
      </c>
      <c r="Q292" s="39">
        <f>'1'!BD292</f>
        <v>0</v>
      </c>
      <c r="R292" s="231" t="str">
        <f>'1'!BF292</f>
        <v/>
      </c>
      <c r="S292" s="231" t="str">
        <f>'1'!BG292</f>
        <v/>
      </c>
      <c r="T292" s="233">
        <f>'1'!BS292</f>
        <v>4</v>
      </c>
      <c r="U292" s="27">
        <f>'1'!BT292</f>
        <v>0</v>
      </c>
      <c r="V292" s="230" t="str">
        <f>'1'!BV292</f>
        <v/>
      </c>
      <c r="W292" s="230" t="str">
        <f>'1'!BW292</f>
        <v/>
      </c>
      <c r="X292" s="236">
        <f>'1'!CI292</f>
        <v>2</v>
      </c>
      <c r="Y292" s="39">
        <f>'1'!CJ292</f>
        <v>0</v>
      </c>
      <c r="Z292" s="231" t="str">
        <f>'1'!CL292</f>
        <v/>
      </c>
      <c r="AA292" s="231" t="str">
        <f>'1'!CM292</f>
        <v/>
      </c>
      <c r="AB292" s="233">
        <f>'1'!CY292</f>
        <v>2</v>
      </c>
      <c r="AC292" s="27">
        <f>'1'!CZ292</f>
        <v>0</v>
      </c>
      <c r="AD292" s="226" t="str">
        <f>'1'!DB292</f>
        <v/>
      </c>
      <c r="AE292" s="230" t="str">
        <f>'1'!DC292</f>
        <v/>
      </c>
      <c r="AF292" s="236">
        <f>'1'!DO292</f>
        <v>2</v>
      </c>
      <c r="AG292" s="39">
        <f>'1'!DP292</f>
        <v>0</v>
      </c>
      <c r="AH292" s="231" t="str">
        <f>'1'!DR292</f>
        <v/>
      </c>
      <c r="AI292" s="231" t="str">
        <f>'1'!DS292</f>
        <v/>
      </c>
      <c r="AJ292" s="233">
        <f>'1'!EE292</f>
        <v>5</v>
      </c>
      <c r="AK292" s="27">
        <f>'1'!EF292</f>
        <v>0</v>
      </c>
      <c r="AL292" s="230" t="str">
        <f>'1'!EH292</f>
        <v/>
      </c>
      <c r="AM292" s="230" t="str">
        <f>'1'!EI292</f>
        <v/>
      </c>
      <c r="AN292" s="236">
        <f>'1'!EU292</f>
        <v>19</v>
      </c>
      <c r="AO292" s="39">
        <f>'1'!EV292</f>
        <v>0</v>
      </c>
      <c r="AP292" s="231" t="str">
        <f>'1'!EX292</f>
        <v/>
      </c>
      <c r="AQ292" s="231" t="str">
        <f>'1'!EY292</f>
        <v/>
      </c>
      <c r="AR292" s="233">
        <f>'1'!FK292</f>
        <v>4</v>
      </c>
      <c r="AS292" s="27">
        <f>'1'!FL292</f>
        <v>0</v>
      </c>
      <c r="AT292" s="230" t="str">
        <f>'1'!FN292</f>
        <v/>
      </c>
      <c r="AU292" s="230" t="str">
        <f>'1'!FO292</f>
        <v/>
      </c>
      <c r="AV292" s="236">
        <f>'1'!GA292</f>
        <v>2</v>
      </c>
      <c r="AW292" s="39">
        <f>'1'!GB292</f>
        <v>0</v>
      </c>
      <c r="AX292" s="231" t="str">
        <f>'1'!GD292</f>
        <v/>
      </c>
      <c r="AY292" s="231" t="str">
        <f>'1'!GE292</f>
        <v/>
      </c>
      <c r="AZ292" s="233">
        <f>'1'!GQ292</f>
        <v>3</v>
      </c>
      <c r="BA292" s="27">
        <f>'1'!GR292</f>
        <v>0</v>
      </c>
      <c r="BB292" s="230" t="str">
        <f>'1'!GT292</f>
        <v/>
      </c>
      <c r="BC292" s="230" t="str">
        <f>'1'!GU292</f>
        <v/>
      </c>
      <c r="BD292" s="236">
        <f>'1'!HG292</f>
        <v>5</v>
      </c>
      <c r="BE292" s="39">
        <f>'1'!HH292</f>
        <v>0</v>
      </c>
      <c r="BF292" s="231" t="str">
        <f>'1'!HJ292</f>
        <v/>
      </c>
      <c r="BG292" s="231" t="str">
        <f>'1'!HK292</f>
        <v/>
      </c>
      <c r="BH292" s="233" t="str">
        <f>'1'!HW292</f>
        <v/>
      </c>
      <c r="BI292" s="27">
        <f>'1'!HX292</f>
        <v>0</v>
      </c>
      <c r="BJ292" s="230" t="str">
        <f>'1'!HZ292</f>
        <v/>
      </c>
      <c r="BK292" s="230" t="str">
        <f>'1'!IA292</f>
        <v/>
      </c>
      <c r="BL292" s="236" t="str">
        <f>'1'!IM292</f>
        <v/>
      </c>
      <c r="BM292" s="39">
        <f>'1'!IN292</f>
        <v>0</v>
      </c>
      <c r="BN292" s="231" t="str">
        <f>'1'!IP292</f>
        <v/>
      </c>
      <c r="BO292" s="231" t="str">
        <f>'1'!IQ292</f>
        <v/>
      </c>
      <c r="BP292" s="233" t="str">
        <f>'1'!JC292</f>
        <v/>
      </c>
      <c r="BQ292" s="27">
        <f>'1'!JD292</f>
        <v>0</v>
      </c>
      <c r="BR292" s="230" t="str">
        <f>'1'!JF292</f>
        <v/>
      </c>
      <c r="BS292" s="230" t="str">
        <f>'1'!JG292</f>
        <v/>
      </c>
      <c r="BT292" s="236" t="str">
        <f>'1'!JS292</f>
        <v/>
      </c>
      <c r="BU292" s="39">
        <f>'1'!JT292</f>
        <v>0</v>
      </c>
      <c r="BV292" s="231" t="str">
        <f>'1'!JV292</f>
        <v/>
      </c>
      <c r="BW292" s="231" t="str">
        <f>'1'!JW292</f>
        <v/>
      </c>
      <c r="BX292" s="233" t="str">
        <f>'1'!KI292</f>
        <v/>
      </c>
      <c r="BY292" s="27">
        <f>'1'!KJ292</f>
        <v>0</v>
      </c>
      <c r="BZ292" s="230" t="str">
        <f>'1'!KL292</f>
        <v/>
      </c>
      <c r="CA292" s="230" t="str">
        <f>'1'!KM292</f>
        <v/>
      </c>
      <c r="CB292" s="236" t="str">
        <f>'1'!KY292</f>
        <v/>
      </c>
      <c r="CC292" s="39">
        <f>'1'!KZ292</f>
        <v>0</v>
      </c>
      <c r="CD292" s="231" t="str">
        <f>'1'!LB292</f>
        <v/>
      </c>
      <c r="CE292" s="231" t="str">
        <f>'1'!LC292</f>
        <v/>
      </c>
      <c r="CF292" s="231"/>
      <c r="CG292" s="231"/>
      <c r="CH292" s="233" t="str">
        <f t="shared" si="208"/>
        <v/>
      </c>
      <c r="CI292" s="24">
        <f>'1'!HX292</f>
        <v>0</v>
      </c>
      <c r="CJ292" s="24" t="str">
        <f>'1'!HZ292</f>
        <v/>
      </c>
      <c r="CK292" s="24" t="str">
        <f>'1'!IA292</f>
        <v/>
      </c>
      <c r="CL292" s="236" t="str">
        <f t="shared" si="209"/>
        <v/>
      </c>
      <c r="CM292" s="36">
        <f>'1'!IN292</f>
        <v>0</v>
      </c>
      <c r="CN292" s="36" t="str">
        <f>'1'!IP292</f>
        <v/>
      </c>
      <c r="CO292" s="36" t="str">
        <f>'1'!IQ292</f>
        <v/>
      </c>
      <c r="CP292" s="233" t="str">
        <f t="shared" si="210"/>
        <v/>
      </c>
      <c r="CQ292" s="24">
        <f>'1'!JD292</f>
        <v>0</v>
      </c>
      <c r="CR292" s="24" t="str">
        <f>'1'!JF292</f>
        <v/>
      </c>
      <c r="CS292" s="24" t="str">
        <f>'1'!JG292</f>
        <v/>
      </c>
      <c r="CT292" s="236" t="str">
        <f t="shared" si="211"/>
        <v/>
      </c>
      <c r="CU292" s="36">
        <f>'1'!JT292</f>
        <v>0</v>
      </c>
      <c r="CV292" s="36" t="str">
        <f>'1'!JV292</f>
        <v/>
      </c>
      <c r="CW292" s="36" t="str">
        <f>'1'!JW292</f>
        <v/>
      </c>
      <c r="CX292" s="233" t="str">
        <f t="shared" si="212"/>
        <v>#REF!</v>
      </c>
      <c r="CY292" s="24">
        <f>'1'!KJ292</f>
        <v>0</v>
      </c>
      <c r="CZ292" s="24" t="str">
        <f>'1'!KL292</f>
        <v/>
      </c>
      <c r="DA292" s="24" t="str">
        <f>'1'!KM292</f>
        <v/>
      </c>
      <c r="DB292" s="236" t="str">
        <f t="shared" si="213"/>
        <v>#REF!</v>
      </c>
      <c r="DC292" s="36">
        <f>'1'!KZ292</f>
        <v>0</v>
      </c>
      <c r="DD292" s="36" t="str">
        <f>'1'!LB292</f>
        <v/>
      </c>
      <c r="DE292" s="36" t="str">
        <f>'1'!LC292</f>
        <v/>
      </c>
      <c r="DF292" s="233" t="str">
        <f t="shared" si="214"/>
        <v>#REF!</v>
      </c>
      <c r="DG292" s="24" t="str">
        <f t="shared" ref="DG292:DI292" si="1166">#REF!</f>
        <v>#REF!</v>
      </c>
      <c r="DH292" s="24" t="str">
        <f t="shared" si="1166"/>
        <v>#REF!</v>
      </c>
      <c r="DI292" s="24" t="str">
        <f t="shared" si="1166"/>
        <v>#REF!</v>
      </c>
      <c r="DJ292" s="236" t="str">
        <f t="shared" si="216"/>
        <v>#REF!</v>
      </c>
      <c r="DK292" s="36" t="str">
        <f t="shared" ref="DK292:DM292" si="1167">#REF!</f>
        <v>#REF!</v>
      </c>
      <c r="DL292" s="36" t="str">
        <f t="shared" si="1167"/>
        <v>#REF!</v>
      </c>
      <c r="DM292" s="36" t="str">
        <f t="shared" si="1167"/>
        <v>#REF!</v>
      </c>
      <c r="DN292" s="159" t="str">
        <f t="shared" si="218"/>
        <v>#REF!</v>
      </c>
      <c r="DO292" s="24" t="str">
        <f t="shared" ref="DO292:DQ292" si="1168">#REF!</f>
        <v>#REF!</v>
      </c>
      <c r="DP292" s="24" t="str">
        <f t="shared" si="1168"/>
        <v>#REF!</v>
      </c>
      <c r="DQ292" s="24" t="str">
        <f t="shared" si="1168"/>
        <v>#REF!</v>
      </c>
      <c r="DR292" s="209" t="str">
        <f t="shared" si="220"/>
        <v>#REF!</v>
      </c>
      <c r="DS292" s="210" t="str">
        <f t="shared" si="13"/>
        <v>#REF!</v>
      </c>
      <c r="DT292" s="210" t="str">
        <f t="shared" ref="DT292:DU292" si="1169">#REF!</f>
        <v>#REF!</v>
      </c>
      <c r="DU292" s="210" t="str">
        <f t="shared" si="1169"/>
        <v>#REF!</v>
      </c>
    </row>
    <row r="293" ht="15.75" customHeight="1">
      <c r="A293" s="250" t="str">
        <f>'1'!A293</f>
        <v/>
      </c>
      <c r="B293" s="251" t="str">
        <f>'1'!B293</f>
        <v/>
      </c>
      <c r="C293" s="252">
        <f>'1'!C293</f>
        <v>0</v>
      </c>
      <c r="D293" s="253">
        <f>'1'!G293</f>
        <v>1</v>
      </c>
      <c r="E293" s="254">
        <f>'1'!H293</f>
        <v>0</v>
      </c>
      <c r="F293" s="255" t="str">
        <f>'1'!J293</f>
        <v/>
      </c>
      <c r="G293" s="256">
        <f>'1'!K293</f>
        <v>0</v>
      </c>
      <c r="H293" s="253">
        <f>'1'!W293</f>
        <v>1</v>
      </c>
      <c r="I293" s="254">
        <f>'1'!X293</f>
        <v>0</v>
      </c>
      <c r="J293" s="255" t="str">
        <f>'1'!Z293</f>
        <v/>
      </c>
      <c r="K293" s="256">
        <f>'1'!AA293</f>
        <v>0</v>
      </c>
      <c r="L293" s="253">
        <f>'1'!AM293</f>
        <v>2</v>
      </c>
      <c r="M293" s="254">
        <f>'1'!AN293</f>
        <v>0</v>
      </c>
      <c r="N293" s="255" t="str">
        <f>'1'!AP293</f>
        <v/>
      </c>
      <c r="O293" s="256">
        <f>'1'!AQ293</f>
        <v>0</v>
      </c>
      <c r="P293" s="253">
        <f>'1'!BC293</f>
        <v>4</v>
      </c>
      <c r="Q293" s="254">
        <f>'1'!BD293</f>
        <v>0</v>
      </c>
      <c r="R293" s="255" t="str">
        <f>'1'!BF293</f>
        <v/>
      </c>
      <c r="S293" s="256">
        <f>'1'!BG293</f>
        <v>0</v>
      </c>
      <c r="T293" s="253">
        <f>'1'!BS293</f>
        <v>4</v>
      </c>
      <c r="U293" s="254">
        <f>'1'!BT293</f>
        <v>0</v>
      </c>
      <c r="V293" s="255" t="str">
        <f>'1'!BV293</f>
        <v/>
      </c>
      <c r="W293" s="256">
        <f>'1'!BW293</f>
        <v>0</v>
      </c>
      <c r="X293" s="253">
        <f>'1'!CI293</f>
        <v>2</v>
      </c>
      <c r="Y293" s="254">
        <f>'1'!CJ293</f>
        <v>0</v>
      </c>
      <c r="Z293" s="255" t="str">
        <f>'1'!CL293</f>
        <v/>
      </c>
      <c r="AA293" s="256">
        <f>'1'!CM293</f>
        <v>0</v>
      </c>
      <c r="AB293" s="253">
        <f>'1'!CY293</f>
        <v>2</v>
      </c>
      <c r="AC293" s="254">
        <f>'1'!CZ293</f>
        <v>0</v>
      </c>
      <c r="AD293" s="257" t="str">
        <f>'1'!DB293</f>
        <v/>
      </c>
      <c r="AE293" s="256">
        <f>'1'!DC293</f>
        <v>0</v>
      </c>
      <c r="AF293" s="253">
        <f>'1'!DO293</f>
        <v>2</v>
      </c>
      <c r="AG293" s="254">
        <f>'1'!DP293</f>
        <v>0</v>
      </c>
      <c r="AH293" s="255" t="str">
        <f>'1'!DR293</f>
        <v/>
      </c>
      <c r="AI293" s="256">
        <f>'1'!DS293</f>
        <v>0</v>
      </c>
      <c r="AJ293" s="253">
        <f>'1'!EE293</f>
        <v>5</v>
      </c>
      <c r="AK293" s="254">
        <f>'1'!EF293</f>
        <v>0</v>
      </c>
      <c r="AL293" s="255" t="str">
        <f>'1'!EH293</f>
        <v/>
      </c>
      <c r="AM293" s="256">
        <f>'1'!EI293</f>
        <v>0</v>
      </c>
      <c r="AN293" s="253">
        <f>'1'!EU293</f>
        <v>19</v>
      </c>
      <c r="AO293" s="254">
        <f>'1'!EV293</f>
        <v>0</v>
      </c>
      <c r="AP293" s="255" t="str">
        <f>'1'!EX293</f>
        <v/>
      </c>
      <c r="AQ293" s="256">
        <f>'1'!EY293</f>
        <v>0</v>
      </c>
      <c r="AR293" s="253">
        <f>'1'!FK293</f>
        <v>4</v>
      </c>
      <c r="AS293" s="254">
        <f>'1'!FL293</f>
        <v>0</v>
      </c>
      <c r="AT293" s="255" t="str">
        <f>'1'!FN293</f>
        <v/>
      </c>
      <c r="AU293" s="256">
        <f>'1'!FO293</f>
        <v>0</v>
      </c>
      <c r="AV293" s="253">
        <f>'1'!GA293</f>
        <v>2</v>
      </c>
      <c r="AW293" s="254">
        <f>'1'!GB293</f>
        <v>0</v>
      </c>
      <c r="AX293" s="255" t="str">
        <f>'1'!GD293</f>
        <v/>
      </c>
      <c r="AY293" s="256">
        <f>'1'!GE293</f>
        <v>0</v>
      </c>
      <c r="AZ293" s="253">
        <f>'1'!GQ293</f>
        <v>3</v>
      </c>
      <c r="BA293" s="254">
        <f>'1'!GR293</f>
        <v>0</v>
      </c>
      <c r="BB293" s="255" t="str">
        <f>'1'!GT293</f>
        <v/>
      </c>
      <c r="BC293" s="256">
        <f>'1'!GU293</f>
        <v>0</v>
      </c>
      <c r="BD293" s="253">
        <f>'1'!HG293</f>
        <v>5</v>
      </c>
      <c r="BE293" s="254">
        <f>'1'!HH293</f>
        <v>0</v>
      </c>
      <c r="BF293" s="255" t="str">
        <f>'1'!HJ293</f>
        <v/>
      </c>
      <c r="BG293" s="256">
        <f>'1'!HK293</f>
        <v>0</v>
      </c>
      <c r="BH293" s="253" t="str">
        <f>'1'!HW293</f>
        <v/>
      </c>
      <c r="BI293" s="254">
        <f>'1'!HX293</f>
        <v>0</v>
      </c>
      <c r="BJ293" s="255" t="str">
        <f>'1'!HZ293</f>
        <v/>
      </c>
      <c r="BK293" s="256">
        <f>'1'!IA293</f>
        <v>0</v>
      </c>
      <c r="BL293" s="253" t="str">
        <f>'1'!IM293</f>
        <v/>
      </c>
      <c r="BM293" s="254">
        <f>'1'!IN293</f>
        <v>0</v>
      </c>
      <c r="BN293" s="255" t="str">
        <f>'1'!IP293</f>
        <v/>
      </c>
      <c r="BO293" s="256">
        <f>'1'!IQ293</f>
        <v>0</v>
      </c>
      <c r="BP293" s="253" t="str">
        <f>'1'!JC293</f>
        <v/>
      </c>
      <c r="BQ293" s="254">
        <f>'1'!JD293</f>
        <v>0</v>
      </c>
      <c r="BR293" s="255" t="str">
        <f>'1'!JF293</f>
        <v/>
      </c>
      <c r="BS293" s="256">
        <f>'1'!JG293</f>
        <v>0</v>
      </c>
      <c r="BT293" s="253" t="str">
        <f>'1'!JS293</f>
        <v/>
      </c>
      <c r="BU293" s="254">
        <f>'1'!JT293</f>
        <v>0</v>
      </c>
      <c r="BV293" s="255" t="str">
        <f>'1'!JV293</f>
        <v/>
      </c>
      <c r="BW293" s="256">
        <f>'1'!JW293</f>
        <v>0</v>
      </c>
      <c r="BX293" s="253" t="str">
        <f>'1'!KI293</f>
        <v/>
      </c>
      <c r="BY293" s="254">
        <f>'1'!KJ293</f>
        <v>0</v>
      </c>
      <c r="BZ293" s="255" t="str">
        <f>'1'!KL293</f>
        <v/>
      </c>
      <c r="CA293" s="256">
        <f>'1'!KM293</f>
        <v>0</v>
      </c>
      <c r="CB293" s="253" t="str">
        <f>'1'!KY293</f>
        <v/>
      </c>
      <c r="CC293" s="254">
        <f>'1'!KZ293</f>
        <v>0</v>
      </c>
      <c r="CD293" s="255" t="str">
        <f>'1'!LB293</f>
        <v/>
      </c>
      <c r="CE293" s="256">
        <f>'1'!LC293</f>
        <v>0</v>
      </c>
      <c r="CF293" s="256"/>
      <c r="CG293" s="256"/>
      <c r="CH293" s="253" t="str">
        <f t="shared" si="208"/>
        <v/>
      </c>
      <c r="CI293" s="259">
        <f>'1'!HX293</f>
        <v>0</v>
      </c>
      <c r="CJ293" s="259" t="str">
        <f>'1'!HZ293</f>
        <v/>
      </c>
      <c r="CK293" s="261">
        <f>'1'!IA293</f>
        <v>0</v>
      </c>
      <c r="CL293" s="253" t="str">
        <f t="shared" si="209"/>
        <v/>
      </c>
      <c r="CM293" s="259">
        <f>'1'!IN293</f>
        <v>0</v>
      </c>
      <c r="CN293" s="259" t="str">
        <f>'1'!IP293</f>
        <v/>
      </c>
      <c r="CO293" s="261">
        <f>'1'!IQ293</f>
        <v>0</v>
      </c>
      <c r="CP293" s="253" t="str">
        <f t="shared" si="210"/>
        <v/>
      </c>
      <c r="CQ293" s="259">
        <f>'1'!JD293</f>
        <v>0</v>
      </c>
      <c r="CR293" s="259" t="str">
        <f>'1'!JF293</f>
        <v/>
      </c>
      <c r="CS293" s="261">
        <f>'1'!JG293</f>
        <v>0</v>
      </c>
      <c r="CT293" s="253" t="str">
        <f t="shared" si="211"/>
        <v/>
      </c>
      <c r="CU293" s="259">
        <f>'1'!JT293</f>
        <v>0</v>
      </c>
      <c r="CV293" s="259" t="str">
        <f>'1'!JV293</f>
        <v/>
      </c>
      <c r="CW293" s="261">
        <f>'1'!JW293</f>
        <v>0</v>
      </c>
      <c r="CX293" s="253" t="str">
        <f t="shared" si="212"/>
        <v>#REF!</v>
      </c>
      <c r="CY293" s="259">
        <f>'1'!KJ293</f>
        <v>0</v>
      </c>
      <c r="CZ293" s="259" t="str">
        <f>'1'!KL293</f>
        <v/>
      </c>
      <c r="DA293" s="261">
        <f>'1'!KM293</f>
        <v>0</v>
      </c>
      <c r="DB293" s="253" t="str">
        <f t="shared" si="213"/>
        <v>#REF!</v>
      </c>
      <c r="DC293" s="259">
        <f>'1'!KZ293</f>
        <v>0</v>
      </c>
      <c r="DD293" s="259" t="str">
        <f>'1'!LB293</f>
        <v/>
      </c>
      <c r="DE293" s="261">
        <f>'1'!LC293</f>
        <v>0</v>
      </c>
      <c r="DF293" s="253" t="str">
        <f t="shared" si="214"/>
        <v>#REF!</v>
      </c>
      <c r="DG293" s="259" t="str">
        <f t="shared" ref="DG293:DI293" si="1170">#REF!</f>
        <v>#REF!</v>
      </c>
      <c r="DH293" s="259" t="str">
        <f t="shared" si="1170"/>
        <v>#REF!</v>
      </c>
      <c r="DI293" s="259" t="str">
        <f t="shared" si="1170"/>
        <v>#REF!</v>
      </c>
      <c r="DJ293" s="253" t="str">
        <f t="shared" si="216"/>
        <v>#REF!</v>
      </c>
      <c r="DK293" s="259" t="str">
        <f t="shared" ref="DK293:DM293" si="1171">#REF!</f>
        <v>#REF!</v>
      </c>
      <c r="DL293" s="259" t="str">
        <f t="shared" si="1171"/>
        <v>#REF!</v>
      </c>
      <c r="DM293" s="259" t="str">
        <f t="shared" si="1171"/>
        <v>#REF!</v>
      </c>
      <c r="DN293" s="139" t="str">
        <f t="shared" si="218"/>
        <v>#REF!</v>
      </c>
      <c r="DO293" s="259" t="str">
        <f t="shared" ref="DO293:DQ293" si="1172">#REF!</f>
        <v>#REF!</v>
      </c>
      <c r="DP293" s="259" t="str">
        <f t="shared" si="1172"/>
        <v>#REF!</v>
      </c>
      <c r="DQ293" s="259" t="str">
        <f t="shared" si="1172"/>
        <v>#REF!</v>
      </c>
      <c r="DR293" s="139" t="str">
        <f t="shared" si="220"/>
        <v>#REF!</v>
      </c>
      <c r="DS293" s="259" t="str">
        <f t="shared" si="13"/>
        <v>#REF!</v>
      </c>
      <c r="DT293" s="259" t="str">
        <f t="shared" ref="DT293:DU293" si="1173">#REF!</f>
        <v>#REF!</v>
      </c>
      <c r="DU293" s="259" t="str">
        <f t="shared" si="1173"/>
        <v>#REF!</v>
      </c>
    </row>
    <row r="294" ht="15.75" customHeight="1">
      <c r="A294" s="228">
        <f>'1'!A294</f>
        <v>46388</v>
      </c>
      <c r="B294" s="229" t="str">
        <f>'1'!B294</f>
        <v>金</v>
      </c>
      <c r="C294" s="232">
        <f>'1'!C294</f>
        <v>0</v>
      </c>
      <c r="D294" s="233">
        <f>'1'!G294</f>
        <v>1</v>
      </c>
      <c r="E294" s="27">
        <f>'1'!H294</f>
        <v>0</v>
      </c>
      <c r="F294" s="230" t="str">
        <f>'1'!J294</f>
        <v/>
      </c>
      <c r="G294" s="230" t="str">
        <f>'1'!K294</f>
        <v/>
      </c>
      <c r="H294" s="236">
        <f>'1'!W294</f>
        <v>1</v>
      </c>
      <c r="I294" s="39">
        <f>'1'!X294</f>
        <v>0</v>
      </c>
      <c r="J294" s="231" t="str">
        <f>'1'!Z294</f>
        <v/>
      </c>
      <c r="K294" s="231" t="str">
        <f>'1'!AA294</f>
        <v/>
      </c>
      <c r="L294" s="233">
        <f>'1'!AM294</f>
        <v>2</v>
      </c>
      <c r="M294" s="27">
        <f>'1'!AN294</f>
        <v>0</v>
      </c>
      <c r="N294" s="230" t="str">
        <f>'1'!AP294</f>
        <v/>
      </c>
      <c r="O294" s="230" t="str">
        <f>'1'!AQ294</f>
        <v/>
      </c>
      <c r="P294" s="236">
        <f>'1'!BC294</f>
        <v>4</v>
      </c>
      <c r="Q294" s="39">
        <f>'1'!BD294</f>
        <v>0</v>
      </c>
      <c r="R294" s="231" t="str">
        <f>'1'!BF294</f>
        <v/>
      </c>
      <c r="S294" s="231" t="str">
        <f>'1'!BG294</f>
        <v/>
      </c>
      <c r="T294" s="233">
        <f>'1'!BS294</f>
        <v>4</v>
      </c>
      <c r="U294" s="27">
        <f>'1'!BT294</f>
        <v>0</v>
      </c>
      <c r="V294" s="230" t="str">
        <f>'1'!BV294</f>
        <v/>
      </c>
      <c r="W294" s="230" t="str">
        <f>'1'!BW294</f>
        <v/>
      </c>
      <c r="X294" s="236">
        <f>'1'!CI294</f>
        <v>2</v>
      </c>
      <c r="Y294" s="39">
        <f>'1'!CJ294</f>
        <v>0</v>
      </c>
      <c r="Z294" s="231" t="str">
        <f>'1'!CL294</f>
        <v/>
      </c>
      <c r="AA294" s="231" t="str">
        <f>'1'!CM294</f>
        <v/>
      </c>
      <c r="AB294" s="233">
        <f>'1'!CY294</f>
        <v>2</v>
      </c>
      <c r="AC294" s="27">
        <f>'1'!CZ294</f>
        <v>0</v>
      </c>
      <c r="AD294" s="226" t="str">
        <f>'1'!DB294</f>
        <v/>
      </c>
      <c r="AE294" s="230" t="str">
        <f>'1'!DC294</f>
        <v/>
      </c>
      <c r="AF294" s="236">
        <f>'1'!DO294</f>
        <v>2</v>
      </c>
      <c r="AG294" s="39">
        <f>'1'!DP294</f>
        <v>0</v>
      </c>
      <c r="AH294" s="231" t="str">
        <f>'1'!DR294</f>
        <v/>
      </c>
      <c r="AI294" s="231" t="str">
        <f>'1'!DS294</f>
        <v/>
      </c>
      <c r="AJ294" s="233">
        <f>'1'!EE294</f>
        <v>5</v>
      </c>
      <c r="AK294" s="27">
        <f>'1'!EF294</f>
        <v>0</v>
      </c>
      <c r="AL294" s="230" t="str">
        <f>'1'!EH294</f>
        <v/>
      </c>
      <c r="AM294" s="230" t="str">
        <f>'1'!EI294</f>
        <v/>
      </c>
      <c r="AN294" s="236">
        <f>'1'!EU294</f>
        <v>19</v>
      </c>
      <c r="AO294" s="39">
        <f>'1'!EV294</f>
        <v>0</v>
      </c>
      <c r="AP294" s="231" t="str">
        <f>'1'!EX294</f>
        <v/>
      </c>
      <c r="AQ294" s="231" t="str">
        <f>'1'!EY294</f>
        <v/>
      </c>
      <c r="AR294" s="233">
        <f>'1'!FK294</f>
        <v>4</v>
      </c>
      <c r="AS294" s="27">
        <f>'1'!FL294</f>
        <v>0</v>
      </c>
      <c r="AT294" s="230" t="str">
        <f>'1'!FN294</f>
        <v/>
      </c>
      <c r="AU294" s="230" t="str">
        <f>'1'!FO294</f>
        <v/>
      </c>
      <c r="AV294" s="236">
        <f>'1'!GA294</f>
        <v>2</v>
      </c>
      <c r="AW294" s="39">
        <f>'1'!GB294</f>
        <v>0</v>
      </c>
      <c r="AX294" s="231" t="str">
        <f>'1'!GD294</f>
        <v/>
      </c>
      <c r="AY294" s="231" t="str">
        <f>'1'!GE294</f>
        <v/>
      </c>
      <c r="AZ294" s="233">
        <f>'1'!GQ294</f>
        <v>3</v>
      </c>
      <c r="BA294" s="27">
        <f>'1'!GR294</f>
        <v>0</v>
      </c>
      <c r="BB294" s="230" t="str">
        <f>'1'!GT294</f>
        <v/>
      </c>
      <c r="BC294" s="230" t="str">
        <f>'1'!GU294</f>
        <v/>
      </c>
      <c r="BD294" s="236">
        <f>'1'!HG294</f>
        <v>5</v>
      </c>
      <c r="BE294" s="39">
        <f>'1'!HH294</f>
        <v>0</v>
      </c>
      <c r="BF294" s="231" t="str">
        <f>'1'!HJ294</f>
        <v/>
      </c>
      <c r="BG294" s="231" t="str">
        <f>'1'!HK294</f>
        <v/>
      </c>
      <c r="BH294" s="233" t="str">
        <f>'1'!HW294</f>
        <v/>
      </c>
      <c r="BI294" s="27">
        <f>'1'!HX294</f>
        <v>0</v>
      </c>
      <c r="BJ294" s="230" t="str">
        <f>'1'!HZ294</f>
        <v/>
      </c>
      <c r="BK294" s="230" t="str">
        <f>'1'!IA294</f>
        <v/>
      </c>
      <c r="BL294" s="236" t="str">
        <f>'1'!IM294</f>
        <v/>
      </c>
      <c r="BM294" s="39">
        <f>'1'!IN294</f>
        <v>0</v>
      </c>
      <c r="BN294" s="231" t="str">
        <f>'1'!IP294</f>
        <v/>
      </c>
      <c r="BO294" s="231" t="str">
        <f>'1'!IQ294</f>
        <v/>
      </c>
      <c r="BP294" s="233" t="str">
        <f>'1'!JC294</f>
        <v/>
      </c>
      <c r="BQ294" s="27">
        <f>'1'!JD294</f>
        <v>0</v>
      </c>
      <c r="BR294" s="230" t="str">
        <f>'1'!JF294</f>
        <v/>
      </c>
      <c r="BS294" s="230" t="str">
        <f>'1'!JG294</f>
        <v/>
      </c>
      <c r="BT294" s="236" t="str">
        <f>'1'!JS294</f>
        <v/>
      </c>
      <c r="BU294" s="39">
        <f>'1'!JT294</f>
        <v>0</v>
      </c>
      <c r="BV294" s="231" t="str">
        <f>'1'!JV294</f>
        <v/>
      </c>
      <c r="BW294" s="231" t="str">
        <f>'1'!JW294</f>
        <v/>
      </c>
      <c r="BX294" s="233" t="str">
        <f>'1'!KI294</f>
        <v/>
      </c>
      <c r="BY294" s="27">
        <f>'1'!KJ294</f>
        <v>0</v>
      </c>
      <c r="BZ294" s="230" t="str">
        <f>'1'!KL294</f>
        <v/>
      </c>
      <c r="CA294" s="230" t="str">
        <f>'1'!KM294</f>
        <v/>
      </c>
      <c r="CB294" s="236" t="str">
        <f>'1'!KY294</f>
        <v/>
      </c>
      <c r="CC294" s="39">
        <f>'1'!KZ294</f>
        <v>0</v>
      </c>
      <c r="CD294" s="231" t="str">
        <f>'1'!LB294</f>
        <v/>
      </c>
      <c r="CE294" s="231" t="str">
        <f>'1'!LC294</f>
        <v/>
      </c>
      <c r="CF294" s="231"/>
      <c r="CG294" s="231"/>
      <c r="CH294" s="233" t="str">
        <f t="shared" si="208"/>
        <v/>
      </c>
      <c r="CI294" s="24">
        <f>'1'!HX294</f>
        <v>0</v>
      </c>
      <c r="CJ294" s="24" t="str">
        <f>'1'!HZ294</f>
        <v/>
      </c>
      <c r="CK294" s="24" t="str">
        <f>'1'!IA294</f>
        <v/>
      </c>
      <c r="CL294" s="236" t="str">
        <f t="shared" si="209"/>
        <v/>
      </c>
      <c r="CM294" s="36">
        <f>'1'!IN294</f>
        <v>0</v>
      </c>
      <c r="CN294" s="36" t="str">
        <f>'1'!IP294</f>
        <v/>
      </c>
      <c r="CO294" s="36" t="str">
        <f>'1'!IQ294</f>
        <v/>
      </c>
      <c r="CP294" s="233" t="str">
        <f t="shared" si="210"/>
        <v/>
      </c>
      <c r="CQ294" s="24">
        <f>'1'!JD294</f>
        <v>0</v>
      </c>
      <c r="CR294" s="24" t="str">
        <f>'1'!JF294</f>
        <v/>
      </c>
      <c r="CS294" s="24" t="str">
        <f>'1'!JG294</f>
        <v/>
      </c>
      <c r="CT294" s="236" t="str">
        <f t="shared" si="211"/>
        <v/>
      </c>
      <c r="CU294" s="36">
        <f>'1'!JT294</f>
        <v>0</v>
      </c>
      <c r="CV294" s="36" t="str">
        <f>'1'!JV294</f>
        <v/>
      </c>
      <c r="CW294" s="36" t="str">
        <f>'1'!JW294</f>
        <v/>
      </c>
      <c r="CX294" s="233" t="str">
        <f t="shared" si="212"/>
        <v>#REF!</v>
      </c>
      <c r="CY294" s="24">
        <f>'1'!KJ294</f>
        <v>0</v>
      </c>
      <c r="CZ294" s="24" t="str">
        <f>'1'!KL294</f>
        <v/>
      </c>
      <c r="DA294" s="24" t="str">
        <f>'1'!KM294</f>
        <v/>
      </c>
      <c r="DB294" s="236" t="str">
        <f t="shared" si="213"/>
        <v>#REF!</v>
      </c>
      <c r="DC294" s="36">
        <f>'1'!KZ294</f>
        <v>0</v>
      </c>
      <c r="DD294" s="36" t="str">
        <f>'1'!LB294</f>
        <v/>
      </c>
      <c r="DE294" s="36" t="str">
        <f>'1'!LC294</f>
        <v/>
      </c>
      <c r="DF294" s="233" t="str">
        <f t="shared" si="214"/>
        <v>#REF!</v>
      </c>
      <c r="DG294" s="24" t="str">
        <f t="shared" ref="DG294:DI294" si="1174">#REF!</f>
        <v>#REF!</v>
      </c>
      <c r="DH294" s="24" t="str">
        <f t="shared" si="1174"/>
        <v>#REF!</v>
      </c>
      <c r="DI294" s="24" t="str">
        <f t="shared" si="1174"/>
        <v>#REF!</v>
      </c>
      <c r="DJ294" s="236" t="str">
        <f t="shared" si="216"/>
        <v>#REF!</v>
      </c>
      <c r="DK294" s="36" t="str">
        <f t="shared" ref="DK294:DM294" si="1175">#REF!</f>
        <v>#REF!</v>
      </c>
      <c r="DL294" s="36" t="str">
        <f t="shared" si="1175"/>
        <v>#REF!</v>
      </c>
      <c r="DM294" s="36" t="str">
        <f t="shared" si="1175"/>
        <v>#REF!</v>
      </c>
      <c r="DN294" s="159" t="str">
        <f t="shared" si="218"/>
        <v>#REF!</v>
      </c>
      <c r="DO294" s="24" t="str">
        <f t="shared" ref="DO294:DQ294" si="1176">#REF!</f>
        <v>#REF!</v>
      </c>
      <c r="DP294" s="24" t="str">
        <f t="shared" si="1176"/>
        <v>#REF!</v>
      </c>
      <c r="DQ294" s="24" t="str">
        <f t="shared" si="1176"/>
        <v>#REF!</v>
      </c>
      <c r="DR294" s="209" t="str">
        <f t="shared" si="220"/>
        <v>#REF!</v>
      </c>
      <c r="DS294" s="210" t="str">
        <f t="shared" si="13"/>
        <v>#REF!</v>
      </c>
      <c r="DT294" s="210" t="str">
        <f t="shared" ref="DT294:DU294" si="1177">#REF!</f>
        <v>#REF!</v>
      </c>
      <c r="DU294" s="210" t="str">
        <f t="shared" si="1177"/>
        <v>#REF!</v>
      </c>
    </row>
    <row r="295" ht="15.75" customHeight="1">
      <c r="A295" s="228">
        <f>'1'!A295</f>
        <v>46389</v>
      </c>
      <c r="B295" s="229" t="str">
        <f>'1'!B295</f>
        <v>土</v>
      </c>
      <c r="C295" s="232">
        <f>'1'!C295</f>
        <v>0</v>
      </c>
      <c r="D295" s="233">
        <f>'1'!G295</f>
        <v>1</v>
      </c>
      <c r="E295" s="27">
        <f>'1'!H295</f>
        <v>0</v>
      </c>
      <c r="F295" s="230" t="str">
        <f>'1'!J295</f>
        <v/>
      </c>
      <c r="G295" s="230" t="str">
        <f>'1'!K295</f>
        <v/>
      </c>
      <c r="H295" s="236">
        <f>'1'!W295</f>
        <v>1</v>
      </c>
      <c r="I295" s="39">
        <f>'1'!X295</f>
        <v>0</v>
      </c>
      <c r="J295" s="231" t="str">
        <f>'1'!Z295</f>
        <v/>
      </c>
      <c r="K295" s="231" t="str">
        <f>'1'!AA295</f>
        <v/>
      </c>
      <c r="L295" s="233">
        <f>'1'!AM295</f>
        <v>2</v>
      </c>
      <c r="M295" s="27">
        <f>'1'!AN295</f>
        <v>0</v>
      </c>
      <c r="N295" s="230" t="str">
        <f>'1'!AP295</f>
        <v/>
      </c>
      <c r="O295" s="230" t="str">
        <f>'1'!AQ295</f>
        <v/>
      </c>
      <c r="P295" s="236">
        <f>'1'!BC295</f>
        <v>4</v>
      </c>
      <c r="Q295" s="39">
        <f>'1'!BD295</f>
        <v>0</v>
      </c>
      <c r="R295" s="231" t="str">
        <f>'1'!BF295</f>
        <v/>
      </c>
      <c r="S295" s="231" t="str">
        <f>'1'!BG295</f>
        <v/>
      </c>
      <c r="T295" s="233">
        <f>'1'!BS295</f>
        <v>4</v>
      </c>
      <c r="U295" s="27">
        <f>'1'!BT295</f>
        <v>0</v>
      </c>
      <c r="V295" s="230" t="str">
        <f>'1'!BV295</f>
        <v/>
      </c>
      <c r="W295" s="230" t="str">
        <f>'1'!BW295</f>
        <v/>
      </c>
      <c r="X295" s="236">
        <f>'1'!CI295</f>
        <v>2</v>
      </c>
      <c r="Y295" s="39">
        <f>'1'!CJ295</f>
        <v>0</v>
      </c>
      <c r="Z295" s="231" t="str">
        <f>'1'!CL295</f>
        <v/>
      </c>
      <c r="AA295" s="231" t="str">
        <f>'1'!CM295</f>
        <v/>
      </c>
      <c r="AB295" s="233">
        <f>'1'!CY295</f>
        <v>2</v>
      </c>
      <c r="AC295" s="27">
        <f>'1'!CZ295</f>
        <v>0</v>
      </c>
      <c r="AD295" s="226" t="str">
        <f>'1'!DB295</f>
        <v/>
      </c>
      <c r="AE295" s="230" t="str">
        <f>'1'!DC295</f>
        <v/>
      </c>
      <c r="AF295" s="236">
        <f>'1'!DO295</f>
        <v>2</v>
      </c>
      <c r="AG295" s="39">
        <f>'1'!DP295</f>
        <v>0</v>
      </c>
      <c r="AH295" s="231" t="str">
        <f>'1'!DR295</f>
        <v/>
      </c>
      <c r="AI295" s="231" t="str">
        <f>'1'!DS295</f>
        <v/>
      </c>
      <c r="AJ295" s="233">
        <f>'1'!EE295</f>
        <v>5</v>
      </c>
      <c r="AK295" s="27">
        <f>'1'!EF295</f>
        <v>0</v>
      </c>
      <c r="AL295" s="230" t="str">
        <f>'1'!EH295</f>
        <v/>
      </c>
      <c r="AM295" s="230" t="str">
        <f>'1'!EI295</f>
        <v/>
      </c>
      <c r="AN295" s="236">
        <f>'1'!EU295</f>
        <v>19</v>
      </c>
      <c r="AO295" s="39">
        <f>'1'!EV295</f>
        <v>0</v>
      </c>
      <c r="AP295" s="231" t="str">
        <f>'1'!EX295</f>
        <v/>
      </c>
      <c r="AQ295" s="231" t="str">
        <f>'1'!EY295</f>
        <v/>
      </c>
      <c r="AR295" s="233">
        <f>'1'!FK295</f>
        <v>4</v>
      </c>
      <c r="AS295" s="27">
        <f>'1'!FL295</f>
        <v>0</v>
      </c>
      <c r="AT295" s="230" t="str">
        <f>'1'!FN295</f>
        <v/>
      </c>
      <c r="AU295" s="230" t="str">
        <f>'1'!FO295</f>
        <v/>
      </c>
      <c r="AV295" s="236">
        <f>'1'!GA295</f>
        <v>2</v>
      </c>
      <c r="AW295" s="39">
        <f>'1'!GB295</f>
        <v>0</v>
      </c>
      <c r="AX295" s="231" t="str">
        <f>'1'!GD295</f>
        <v/>
      </c>
      <c r="AY295" s="231" t="str">
        <f>'1'!GE295</f>
        <v/>
      </c>
      <c r="AZ295" s="233">
        <f>'1'!GQ295</f>
        <v>3</v>
      </c>
      <c r="BA295" s="27">
        <f>'1'!GR295</f>
        <v>0</v>
      </c>
      <c r="BB295" s="230" t="str">
        <f>'1'!GT295</f>
        <v/>
      </c>
      <c r="BC295" s="230" t="str">
        <f>'1'!GU295</f>
        <v/>
      </c>
      <c r="BD295" s="236">
        <f>'1'!HG295</f>
        <v>5</v>
      </c>
      <c r="BE295" s="39">
        <f>'1'!HH295</f>
        <v>0</v>
      </c>
      <c r="BF295" s="231" t="str">
        <f>'1'!HJ295</f>
        <v/>
      </c>
      <c r="BG295" s="231" t="str">
        <f>'1'!HK295</f>
        <v/>
      </c>
      <c r="BH295" s="233" t="str">
        <f>'1'!HW295</f>
        <v/>
      </c>
      <c r="BI295" s="27">
        <f>'1'!HX295</f>
        <v>0</v>
      </c>
      <c r="BJ295" s="230" t="str">
        <f>'1'!HZ295</f>
        <v/>
      </c>
      <c r="BK295" s="230" t="str">
        <f>'1'!IA295</f>
        <v/>
      </c>
      <c r="BL295" s="236" t="str">
        <f>'1'!IM295</f>
        <v/>
      </c>
      <c r="BM295" s="39">
        <f>'1'!IN295</f>
        <v>0</v>
      </c>
      <c r="BN295" s="231" t="str">
        <f>'1'!IP295</f>
        <v/>
      </c>
      <c r="BO295" s="231" t="str">
        <f>'1'!IQ295</f>
        <v/>
      </c>
      <c r="BP295" s="233" t="str">
        <f>'1'!JC295</f>
        <v/>
      </c>
      <c r="BQ295" s="27">
        <f>'1'!JD295</f>
        <v>0</v>
      </c>
      <c r="BR295" s="230" t="str">
        <f>'1'!JF295</f>
        <v/>
      </c>
      <c r="BS295" s="230" t="str">
        <f>'1'!JG295</f>
        <v/>
      </c>
      <c r="BT295" s="236" t="str">
        <f>'1'!JS295</f>
        <v/>
      </c>
      <c r="BU295" s="39">
        <f>'1'!JT295</f>
        <v>0</v>
      </c>
      <c r="BV295" s="231" t="str">
        <f>'1'!JV295</f>
        <v/>
      </c>
      <c r="BW295" s="231" t="str">
        <f>'1'!JW295</f>
        <v/>
      </c>
      <c r="BX295" s="233" t="str">
        <f>'1'!KI295</f>
        <v/>
      </c>
      <c r="BY295" s="27">
        <f>'1'!KJ295</f>
        <v>0</v>
      </c>
      <c r="BZ295" s="230" t="str">
        <f>'1'!KL295</f>
        <v/>
      </c>
      <c r="CA295" s="230" t="str">
        <f>'1'!KM295</f>
        <v/>
      </c>
      <c r="CB295" s="236" t="str">
        <f>'1'!KY295</f>
        <v/>
      </c>
      <c r="CC295" s="39">
        <f>'1'!KZ295</f>
        <v>0</v>
      </c>
      <c r="CD295" s="231" t="str">
        <f>'1'!LB295</f>
        <v/>
      </c>
      <c r="CE295" s="231" t="str">
        <f>'1'!LC295</f>
        <v/>
      </c>
      <c r="CF295" s="231"/>
      <c r="CG295" s="231"/>
      <c r="CH295" s="233" t="str">
        <f t="shared" si="208"/>
        <v/>
      </c>
      <c r="CI295" s="24">
        <f>'1'!HX295</f>
        <v>0</v>
      </c>
      <c r="CJ295" s="24" t="str">
        <f>'1'!HZ295</f>
        <v/>
      </c>
      <c r="CK295" s="24" t="str">
        <f>'1'!IA295</f>
        <v/>
      </c>
      <c r="CL295" s="236" t="str">
        <f t="shared" si="209"/>
        <v/>
      </c>
      <c r="CM295" s="36">
        <f>'1'!IN295</f>
        <v>0</v>
      </c>
      <c r="CN295" s="36" t="str">
        <f>'1'!IP295</f>
        <v/>
      </c>
      <c r="CO295" s="36" t="str">
        <f>'1'!IQ295</f>
        <v/>
      </c>
      <c r="CP295" s="233" t="str">
        <f t="shared" si="210"/>
        <v/>
      </c>
      <c r="CQ295" s="24">
        <f>'1'!JD295</f>
        <v>0</v>
      </c>
      <c r="CR295" s="24" t="str">
        <f>'1'!JF295</f>
        <v/>
      </c>
      <c r="CS295" s="24" t="str">
        <f>'1'!JG295</f>
        <v/>
      </c>
      <c r="CT295" s="236" t="str">
        <f t="shared" si="211"/>
        <v/>
      </c>
      <c r="CU295" s="36">
        <f>'1'!JT295</f>
        <v>0</v>
      </c>
      <c r="CV295" s="36" t="str">
        <f>'1'!JV295</f>
        <v/>
      </c>
      <c r="CW295" s="36" t="str">
        <f>'1'!JW295</f>
        <v/>
      </c>
      <c r="CX295" s="233" t="str">
        <f t="shared" si="212"/>
        <v>#REF!</v>
      </c>
      <c r="CY295" s="24">
        <f>'1'!KJ295</f>
        <v>0</v>
      </c>
      <c r="CZ295" s="24" t="str">
        <f>'1'!KL295</f>
        <v/>
      </c>
      <c r="DA295" s="24" t="str">
        <f>'1'!KM295</f>
        <v/>
      </c>
      <c r="DB295" s="236" t="str">
        <f t="shared" si="213"/>
        <v>#REF!</v>
      </c>
      <c r="DC295" s="36">
        <f>'1'!KZ295</f>
        <v>0</v>
      </c>
      <c r="DD295" s="36" t="str">
        <f>'1'!LB295</f>
        <v/>
      </c>
      <c r="DE295" s="36" t="str">
        <f>'1'!LC295</f>
        <v/>
      </c>
      <c r="DF295" s="233" t="str">
        <f t="shared" si="214"/>
        <v>#REF!</v>
      </c>
      <c r="DG295" s="24" t="str">
        <f t="shared" ref="DG295:DI295" si="1178">#REF!</f>
        <v>#REF!</v>
      </c>
      <c r="DH295" s="24" t="str">
        <f t="shared" si="1178"/>
        <v>#REF!</v>
      </c>
      <c r="DI295" s="24" t="str">
        <f t="shared" si="1178"/>
        <v>#REF!</v>
      </c>
      <c r="DJ295" s="236" t="str">
        <f t="shared" si="216"/>
        <v>#REF!</v>
      </c>
      <c r="DK295" s="36" t="str">
        <f t="shared" ref="DK295:DM295" si="1179">#REF!</f>
        <v>#REF!</v>
      </c>
      <c r="DL295" s="36" t="str">
        <f t="shared" si="1179"/>
        <v>#REF!</v>
      </c>
      <c r="DM295" s="36" t="str">
        <f t="shared" si="1179"/>
        <v>#REF!</v>
      </c>
      <c r="DN295" s="159" t="str">
        <f t="shared" si="218"/>
        <v>#REF!</v>
      </c>
      <c r="DO295" s="24" t="str">
        <f t="shared" ref="DO295:DQ295" si="1180">#REF!</f>
        <v>#REF!</v>
      </c>
      <c r="DP295" s="24" t="str">
        <f t="shared" si="1180"/>
        <v>#REF!</v>
      </c>
      <c r="DQ295" s="24" t="str">
        <f t="shared" si="1180"/>
        <v>#REF!</v>
      </c>
      <c r="DR295" s="209" t="str">
        <f t="shared" si="220"/>
        <v>#REF!</v>
      </c>
      <c r="DS295" s="210" t="str">
        <f t="shared" si="13"/>
        <v>#REF!</v>
      </c>
      <c r="DT295" s="210" t="str">
        <f t="shared" ref="DT295:DU295" si="1181">#REF!</f>
        <v>#REF!</v>
      </c>
      <c r="DU295" s="210" t="str">
        <f t="shared" si="1181"/>
        <v>#REF!</v>
      </c>
    </row>
    <row r="296" ht="15.75" customHeight="1">
      <c r="A296" s="228">
        <f>'1'!A296</f>
        <v>46390</v>
      </c>
      <c r="B296" s="229" t="str">
        <f>'1'!B296</f>
        <v>日</v>
      </c>
      <c r="C296" s="232">
        <f>'1'!C296</f>
        <v>0</v>
      </c>
      <c r="D296" s="233">
        <f>'1'!G296</f>
        <v>1</v>
      </c>
      <c r="E296" s="27">
        <f>'1'!H296</f>
        <v>0</v>
      </c>
      <c r="F296" s="230" t="str">
        <f>'1'!J296</f>
        <v/>
      </c>
      <c r="G296" s="230" t="str">
        <f>'1'!K296</f>
        <v/>
      </c>
      <c r="H296" s="236">
        <f>'1'!W296</f>
        <v>1</v>
      </c>
      <c r="I296" s="39">
        <f>'1'!X296</f>
        <v>0</v>
      </c>
      <c r="J296" s="231" t="str">
        <f>'1'!Z296</f>
        <v/>
      </c>
      <c r="K296" s="231" t="str">
        <f>'1'!AA296</f>
        <v/>
      </c>
      <c r="L296" s="233">
        <f>'1'!AM296</f>
        <v>2</v>
      </c>
      <c r="M296" s="27">
        <f>'1'!AN296</f>
        <v>0</v>
      </c>
      <c r="N296" s="230" t="str">
        <f>'1'!AP296</f>
        <v/>
      </c>
      <c r="O296" s="230" t="str">
        <f>'1'!AQ296</f>
        <v/>
      </c>
      <c r="P296" s="236">
        <f>'1'!BC296</f>
        <v>4</v>
      </c>
      <c r="Q296" s="39">
        <f>'1'!BD296</f>
        <v>0</v>
      </c>
      <c r="R296" s="231" t="str">
        <f>'1'!BF296</f>
        <v/>
      </c>
      <c r="S296" s="231" t="str">
        <f>'1'!BG296</f>
        <v/>
      </c>
      <c r="T296" s="233">
        <f>'1'!BS296</f>
        <v>4</v>
      </c>
      <c r="U296" s="27">
        <f>'1'!BT296</f>
        <v>0</v>
      </c>
      <c r="V296" s="230" t="str">
        <f>'1'!BV296</f>
        <v/>
      </c>
      <c r="W296" s="230" t="str">
        <f>'1'!BW296</f>
        <v/>
      </c>
      <c r="X296" s="236">
        <f>'1'!CI296</f>
        <v>2</v>
      </c>
      <c r="Y296" s="39">
        <f>'1'!CJ296</f>
        <v>0</v>
      </c>
      <c r="Z296" s="231" t="str">
        <f>'1'!CL296</f>
        <v/>
      </c>
      <c r="AA296" s="231" t="str">
        <f>'1'!CM296</f>
        <v/>
      </c>
      <c r="AB296" s="233">
        <f>'1'!CY296</f>
        <v>2</v>
      </c>
      <c r="AC296" s="27">
        <f>'1'!CZ296</f>
        <v>0</v>
      </c>
      <c r="AD296" s="226" t="str">
        <f>'1'!DB296</f>
        <v/>
      </c>
      <c r="AE296" s="230" t="str">
        <f>'1'!DC296</f>
        <v/>
      </c>
      <c r="AF296" s="236">
        <f>'1'!DO296</f>
        <v>2</v>
      </c>
      <c r="AG296" s="39">
        <f>'1'!DP296</f>
        <v>0</v>
      </c>
      <c r="AH296" s="231" t="str">
        <f>'1'!DR296</f>
        <v/>
      </c>
      <c r="AI296" s="231" t="str">
        <f>'1'!DS296</f>
        <v/>
      </c>
      <c r="AJ296" s="233">
        <f>'1'!EE296</f>
        <v>5</v>
      </c>
      <c r="AK296" s="27">
        <f>'1'!EF296</f>
        <v>0</v>
      </c>
      <c r="AL296" s="230" t="str">
        <f>'1'!EH296</f>
        <v/>
      </c>
      <c r="AM296" s="230" t="str">
        <f>'1'!EI296</f>
        <v/>
      </c>
      <c r="AN296" s="236">
        <f>'1'!EU296</f>
        <v>19</v>
      </c>
      <c r="AO296" s="39">
        <f>'1'!EV296</f>
        <v>0</v>
      </c>
      <c r="AP296" s="231" t="str">
        <f>'1'!EX296</f>
        <v/>
      </c>
      <c r="AQ296" s="231" t="str">
        <f>'1'!EY296</f>
        <v/>
      </c>
      <c r="AR296" s="233">
        <f>'1'!FK296</f>
        <v>4</v>
      </c>
      <c r="AS296" s="27">
        <f>'1'!FL296</f>
        <v>0</v>
      </c>
      <c r="AT296" s="230" t="str">
        <f>'1'!FN296</f>
        <v/>
      </c>
      <c r="AU296" s="230" t="str">
        <f>'1'!FO296</f>
        <v/>
      </c>
      <c r="AV296" s="236">
        <f>'1'!GA296</f>
        <v>2</v>
      </c>
      <c r="AW296" s="39">
        <f>'1'!GB296</f>
        <v>0</v>
      </c>
      <c r="AX296" s="231" t="str">
        <f>'1'!GD296</f>
        <v/>
      </c>
      <c r="AY296" s="231" t="str">
        <f>'1'!GE296</f>
        <v/>
      </c>
      <c r="AZ296" s="233">
        <f>'1'!GQ296</f>
        <v>3</v>
      </c>
      <c r="BA296" s="27">
        <f>'1'!GR296</f>
        <v>0</v>
      </c>
      <c r="BB296" s="230" t="str">
        <f>'1'!GT296</f>
        <v/>
      </c>
      <c r="BC296" s="230" t="str">
        <f>'1'!GU296</f>
        <v/>
      </c>
      <c r="BD296" s="236">
        <f>'1'!HG296</f>
        <v>5</v>
      </c>
      <c r="BE296" s="39">
        <f>'1'!HH296</f>
        <v>0</v>
      </c>
      <c r="BF296" s="231" t="str">
        <f>'1'!HJ296</f>
        <v/>
      </c>
      <c r="BG296" s="231" t="str">
        <f>'1'!HK296</f>
        <v/>
      </c>
      <c r="BH296" s="233" t="str">
        <f>'1'!HW296</f>
        <v/>
      </c>
      <c r="BI296" s="27">
        <f>'1'!HX296</f>
        <v>0</v>
      </c>
      <c r="BJ296" s="230" t="str">
        <f>'1'!HZ296</f>
        <v/>
      </c>
      <c r="BK296" s="230" t="str">
        <f>'1'!IA296</f>
        <v/>
      </c>
      <c r="BL296" s="236" t="str">
        <f>'1'!IM296</f>
        <v/>
      </c>
      <c r="BM296" s="39">
        <f>'1'!IN296</f>
        <v>0</v>
      </c>
      <c r="BN296" s="231" t="str">
        <f>'1'!IP296</f>
        <v/>
      </c>
      <c r="BO296" s="231" t="str">
        <f>'1'!IQ296</f>
        <v/>
      </c>
      <c r="BP296" s="233" t="str">
        <f>'1'!JC296</f>
        <v/>
      </c>
      <c r="BQ296" s="27">
        <f>'1'!JD296</f>
        <v>0</v>
      </c>
      <c r="BR296" s="230" t="str">
        <f>'1'!JF296</f>
        <v/>
      </c>
      <c r="BS296" s="230" t="str">
        <f>'1'!JG296</f>
        <v/>
      </c>
      <c r="BT296" s="236" t="str">
        <f>'1'!JS296</f>
        <v/>
      </c>
      <c r="BU296" s="39">
        <f>'1'!JT296</f>
        <v>0</v>
      </c>
      <c r="BV296" s="231" t="str">
        <f>'1'!JV296</f>
        <v/>
      </c>
      <c r="BW296" s="231" t="str">
        <f>'1'!JW296</f>
        <v/>
      </c>
      <c r="BX296" s="233" t="str">
        <f>'1'!KI296</f>
        <v/>
      </c>
      <c r="BY296" s="27">
        <f>'1'!KJ296</f>
        <v>0</v>
      </c>
      <c r="BZ296" s="230" t="str">
        <f>'1'!KL296</f>
        <v/>
      </c>
      <c r="CA296" s="230" t="str">
        <f>'1'!KM296</f>
        <v/>
      </c>
      <c r="CB296" s="236" t="str">
        <f>'1'!KY296</f>
        <v/>
      </c>
      <c r="CC296" s="39">
        <f>'1'!KZ296</f>
        <v>0</v>
      </c>
      <c r="CD296" s="231" t="str">
        <f>'1'!LB296</f>
        <v/>
      </c>
      <c r="CE296" s="231" t="str">
        <f>'1'!LC296</f>
        <v/>
      </c>
      <c r="CF296" s="231"/>
      <c r="CG296" s="231"/>
      <c r="CH296" s="233" t="str">
        <f t="shared" si="208"/>
        <v/>
      </c>
      <c r="CI296" s="24">
        <f>'1'!HX296</f>
        <v>0</v>
      </c>
      <c r="CJ296" s="24" t="str">
        <f>'1'!HZ296</f>
        <v/>
      </c>
      <c r="CK296" s="24" t="str">
        <f>'1'!IA296</f>
        <v/>
      </c>
      <c r="CL296" s="236" t="str">
        <f t="shared" si="209"/>
        <v/>
      </c>
      <c r="CM296" s="36">
        <f>'1'!IN296</f>
        <v>0</v>
      </c>
      <c r="CN296" s="36" t="str">
        <f>'1'!IP296</f>
        <v/>
      </c>
      <c r="CO296" s="36" t="str">
        <f>'1'!IQ296</f>
        <v/>
      </c>
      <c r="CP296" s="233" t="str">
        <f t="shared" si="210"/>
        <v/>
      </c>
      <c r="CQ296" s="24">
        <f>'1'!JD296</f>
        <v>0</v>
      </c>
      <c r="CR296" s="24" t="str">
        <f>'1'!JF296</f>
        <v/>
      </c>
      <c r="CS296" s="24" t="str">
        <f>'1'!JG296</f>
        <v/>
      </c>
      <c r="CT296" s="236" t="str">
        <f t="shared" si="211"/>
        <v/>
      </c>
      <c r="CU296" s="36">
        <f>'1'!JT296</f>
        <v>0</v>
      </c>
      <c r="CV296" s="36" t="str">
        <f>'1'!JV296</f>
        <v/>
      </c>
      <c r="CW296" s="36" t="str">
        <f>'1'!JW296</f>
        <v/>
      </c>
      <c r="CX296" s="233" t="str">
        <f t="shared" si="212"/>
        <v>#REF!</v>
      </c>
      <c r="CY296" s="24">
        <f>'1'!KJ296</f>
        <v>0</v>
      </c>
      <c r="CZ296" s="24" t="str">
        <f>'1'!KL296</f>
        <v/>
      </c>
      <c r="DA296" s="24" t="str">
        <f>'1'!KM296</f>
        <v/>
      </c>
      <c r="DB296" s="236" t="str">
        <f t="shared" si="213"/>
        <v>#REF!</v>
      </c>
      <c r="DC296" s="36">
        <f>'1'!KZ296</f>
        <v>0</v>
      </c>
      <c r="DD296" s="36" t="str">
        <f>'1'!LB296</f>
        <v/>
      </c>
      <c r="DE296" s="36" t="str">
        <f>'1'!LC296</f>
        <v/>
      </c>
      <c r="DF296" s="233" t="str">
        <f t="shared" si="214"/>
        <v>#REF!</v>
      </c>
      <c r="DG296" s="24" t="str">
        <f t="shared" ref="DG296:DI296" si="1182">#REF!</f>
        <v>#REF!</v>
      </c>
      <c r="DH296" s="24" t="str">
        <f t="shared" si="1182"/>
        <v>#REF!</v>
      </c>
      <c r="DI296" s="24" t="str">
        <f t="shared" si="1182"/>
        <v>#REF!</v>
      </c>
      <c r="DJ296" s="236" t="str">
        <f t="shared" si="216"/>
        <v>#REF!</v>
      </c>
      <c r="DK296" s="36" t="str">
        <f t="shared" ref="DK296:DM296" si="1183">#REF!</f>
        <v>#REF!</v>
      </c>
      <c r="DL296" s="36" t="str">
        <f t="shared" si="1183"/>
        <v>#REF!</v>
      </c>
      <c r="DM296" s="36" t="str">
        <f t="shared" si="1183"/>
        <v>#REF!</v>
      </c>
      <c r="DN296" s="159" t="str">
        <f t="shared" si="218"/>
        <v>#REF!</v>
      </c>
      <c r="DO296" s="24" t="str">
        <f t="shared" ref="DO296:DQ296" si="1184">#REF!</f>
        <v>#REF!</v>
      </c>
      <c r="DP296" s="24" t="str">
        <f t="shared" si="1184"/>
        <v>#REF!</v>
      </c>
      <c r="DQ296" s="24" t="str">
        <f t="shared" si="1184"/>
        <v>#REF!</v>
      </c>
      <c r="DR296" s="209" t="str">
        <f t="shared" si="220"/>
        <v>#REF!</v>
      </c>
      <c r="DS296" s="210" t="str">
        <f t="shared" si="13"/>
        <v>#REF!</v>
      </c>
      <c r="DT296" s="210" t="str">
        <f t="shared" ref="DT296:DU296" si="1185">#REF!</f>
        <v>#REF!</v>
      </c>
      <c r="DU296" s="210" t="str">
        <f t="shared" si="1185"/>
        <v>#REF!</v>
      </c>
    </row>
    <row r="297" ht="15.75" customHeight="1">
      <c r="A297" s="228">
        <f>'1'!A297</f>
        <v>46391</v>
      </c>
      <c r="B297" s="229" t="str">
        <f>'1'!B297</f>
        <v>月</v>
      </c>
      <c r="C297" s="232">
        <f>'1'!C297</f>
        <v>0</v>
      </c>
      <c r="D297" s="233">
        <f>'1'!G297</f>
        <v>1</v>
      </c>
      <c r="E297" s="27">
        <f>'1'!H297</f>
        <v>0</v>
      </c>
      <c r="F297" s="230" t="str">
        <f>'1'!J297</f>
        <v/>
      </c>
      <c r="G297" s="230" t="str">
        <f>'1'!K297</f>
        <v/>
      </c>
      <c r="H297" s="236">
        <f>'1'!W297</f>
        <v>1</v>
      </c>
      <c r="I297" s="39">
        <f>'1'!X297</f>
        <v>0</v>
      </c>
      <c r="J297" s="231" t="str">
        <f>'1'!Z297</f>
        <v/>
      </c>
      <c r="K297" s="231" t="str">
        <f>'1'!AA297</f>
        <v/>
      </c>
      <c r="L297" s="233">
        <f>'1'!AM297</f>
        <v>2</v>
      </c>
      <c r="M297" s="27">
        <f>'1'!AN297</f>
        <v>0</v>
      </c>
      <c r="N297" s="230" t="str">
        <f>'1'!AP297</f>
        <v/>
      </c>
      <c r="O297" s="230" t="str">
        <f>'1'!AQ297</f>
        <v/>
      </c>
      <c r="P297" s="236">
        <f>'1'!BC297</f>
        <v>4</v>
      </c>
      <c r="Q297" s="39">
        <f>'1'!BD297</f>
        <v>0</v>
      </c>
      <c r="R297" s="231" t="str">
        <f>'1'!BF297</f>
        <v/>
      </c>
      <c r="S297" s="231" t="str">
        <f>'1'!BG297</f>
        <v/>
      </c>
      <c r="T297" s="233">
        <f>'1'!BS297</f>
        <v>4</v>
      </c>
      <c r="U297" s="27">
        <f>'1'!BT297</f>
        <v>0</v>
      </c>
      <c r="V297" s="230" t="str">
        <f>'1'!BV297</f>
        <v/>
      </c>
      <c r="W297" s="230" t="str">
        <f>'1'!BW297</f>
        <v/>
      </c>
      <c r="X297" s="236">
        <f>'1'!CI297</f>
        <v>2</v>
      </c>
      <c r="Y297" s="39">
        <f>'1'!CJ297</f>
        <v>0</v>
      </c>
      <c r="Z297" s="231" t="str">
        <f>'1'!CL297</f>
        <v/>
      </c>
      <c r="AA297" s="231" t="str">
        <f>'1'!CM297</f>
        <v/>
      </c>
      <c r="AB297" s="233">
        <f>'1'!CY297</f>
        <v>2</v>
      </c>
      <c r="AC297" s="27">
        <f>'1'!CZ297</f>
        <v>0</v>
      </c>
      <c r="AD297" s="226" t="str">
        <f>'1'!DB297</f>
        <v/>
      </c>
      <c r="AE297" s="230" t="str">
        <f>'1'!DC297</f>
        <v/>
      </c>
      <c r="AF297" s="236">
        <f>'1'!DO297</f>
        <v>2</v>
      </c>
      <c r="AG297" s="39">
        <f>'1'!DP297</f>
        <v>0</v>
      </c>
      <c r="AH297" s="231" t="str">
        <f>'1'!DR297</f>
        <v/>
      </c>
      <c r="AI297" s="231" t="str">
        <f>'1'!DS297</f>
        <v/>
      </c>
      <c r="AJ297" s="233">
        <f>'1'!EE297</f>
        <v>5</v>
      </c>
      <c r="AK297" s="27">
        <f>'1'!EF297</f>
        <v>0</v>
      </c>
      <c r="AL297" s="230" t="str">
        <f>'1'!EH297</f>
        <v/>
      </c>
      <c r="AM297" s="230" t="str">
        <f>'1'!EI297</f>
        <v/>
      </c>
      <c r="AN297" s="236">
        <f>'1'!EU297</f>
        <v>19</v>
      </c>
      <c r="AO297" s="39">
        <f>'1'!EV297</f>
        <v>0</v>
      </c>
      <c r="AP297" s="231" t="str">
        <f>'1'!EX297</f>
        <v/>
      </c>
      <c r="AQ297" s="231" t="str">
        <f>'1'!EY297</f>
        <v/>
      </c>
      <c r="AR297" s="233">
        <f>'1'!FK297</f>
        <v>4</v>
      </c>
      <c r="AS297" s="27">
        <f>'1'!FL297</f>
        <v>0</v>
      </c>
      <c r="AT297" s="230" t="str">
        <f>'1'!FN297</f>
        <v/>
      </c>
      <c r="AU297" s="230" t="str">
        <f>'1'!FO297</f>
        <v/>
      </c>
      <c r="AV297" s="236">
        <f>'1'!GA297</f>
        <v>2</v>
      </c>
      <c r="AW297" s="39">
        <f>'1'!GB297</f>
        <v>0</v>
      </c>
      <c r="AX297" s="231" t="str">
        <f>'1'!GD297</f>
        <v/>
      </c>
      <c r="AY297" s="231" t="str">
        <f>'1'!GE297</f>
        <v/>
      </c>
      <c r="AZ297" s="233">
        <f>'1'!GQ297</f>
        <v>3</v>
      </c>
      <c r="BA297" s="27">
        <f>'1'!GR297</f>
        <v>0</v>
      </c>
      <c r="BB297" s="230" t="str">
        <f>'1'!GT297</f>
        <v/>
      </c>
      <c r="BC297" s="230" t="str">
        <f>'1'!GU297</f>
        <v/>
      </c>
      <c r="BD297" s="236">
        <f>'1'!HG297</f>
        <v>5</v>
      </c>
      <c r="BE297" s="39">
        <f>'1'!HH297</f>
        <v>0</v>
      </c>
      <c r="BF297" s="231" t="str">
        <f>'1'!HJ297</f>
        <v/>
      </c>
      <c r="BG297" s="231" t="str">
        <f>'1'!HK297</f>
        <v/>
      </c>
      <c r="BH297" s="233" t="str">
        <f>'1'!HW297</f>
        <v/>
      </c>
      <c r="BI297" s="27">
        <f>'1'!HX297</f>
        <v>0</v>
      </c>
      <c r="BJ297" s="230" t="str">
        <f>'1'!HZ297</f>
        <v/>
      </c>
      <c r="BK297" s="230" t="str">
        <f>'1'!IA297</f>
        <v/>
      </c>
      <c r="BL297" s="236" t="str">
        <f>'1'!IM297</f>
        <v/>
      </c>
      <c r="BM297" s="39">
        <f>'1'!IN297</f>
        <v>0</v>
      </c>
      <c r="BN297" s="231" t="str">
        <f>'1'!IP297</f>
        <v/>
      </c>
      <c r="BO297" s="231" t="str">
        <f>'1'!IQ297</f>
        <v/>
      </c>
      <c r="BP297" s="233" t="str">
        <f>'1'!JC297</f>
        <v/>
      </c>
      <c r="BQ297" s="27">
        <f>'1'!JD297</f>
        <v>0</v>
      </c>
      <c r="BR297" s="230" t="str">
        <f>'1'!JF297</f>
        <v/>
      </c>
      <c r="BS297" s="230" t="str">
        <f>'1'!JG297</f>
        <v/>
      </c>
      <c r="BT297" s="236" t="str">
        <f>'1'!JS297</f>
        <v/>
      </c>
      <c r="BU297" s="39">
        <f>'1'!JT297</f>
        <v>0</v>
      </c>
      <c r="BV297" s="231" t="str">
        <f>'1'!JV297</f>
        <v/>
      </c>
      <c r="BW297" s="231" t="str">
        <f>'1'!JW297</f>
        <v/>
      </c>
      <c r="BX297" s="233" t="str">
        <f>'1'!KI297</f>
        <v/>
      </c>
      <c r="BY297" s="27">
        <f>'1'!KJ297</f>
        <v>0</v>
      </c>
      <c r="BZ297" s="230" t="str">
        <f>'1'!KL297</f>
        <v/>
      </c>
      <c r="CA297" s="230" t="str">
        <f>'1'!KM297</f>
        <v/>
      </c>
      <c r="CB297" s="236" t="str">
        <f>'1'!KY297</f>
        <v/>
      </c>
      <c r="CC297" s="39">
        <f>'1'!KZ297</f>
        <v>0</v>
      </c>
      <c r="CD297" s="231" t="str">
        <f>'1'!LB297</f>
        <v/>
      </c>
      <c r="CE297" s="231" t="str">
        <f>'1'!LC297</f>
        <v/>
      </c>
      <c r="CF297" s="231"/>
      <c r="CG297" s="231"/>
      <c r="CH297" s="233" t="str">
        <f t="shared" si="208"/>
        <v/>
      </c>
      <c r="CI297" s="24">
        <f>'1'!HX297</f>
        <v>0</v>
      </c>
      <c r="CJ297" s="24" t="str">
        <f>'1'!HZ297</f>
        <v/>
      </c>
      <c r="CK297" s="24" t="str">
        <f>'1'!IA297</f>
        <v/>
      </c>
      <c r="CL297" s="236" t="str">
        <f t="shared" si="209"/>
        <v/>
      </c>
      <c r="CM297" s="36">
        <f>'1'!IN297</f>
        <v>0</v>
      </c>
      <c r="CN297" s="36" t="str">
        <f>'1'!IP297</f>
        <v/>
      </c>
      <c r="CO297" s="36" t="str">
        <f>'1'!IQ297</f>
        <v/>
      </c>
      <c r="CP297" s="233" t="str">
        <f t="shared" si="210"/>
        <v/>
      </c>
      <c r="CQ297" s="24">
        <f>'1'!JD297</f>
        <v>0</v>
      </c>
      <c r="CR297" s="24" t="str">
        <f>'1'!JF297</f>
        <v/>
      </c>
      <c r="CS297" s="24" t="str">
        <f>'1'!JG297</f>
        <v/>
      </c>
      <c r="CT297" s="236" t="str">
        <f t="shared" si="211"/>
        <v/>
      </c>
      <c r="CU297" s="36">
        <f>'1'!JT297</f>
        <v>0</v>
      </c>
      <c r="CV297" s="36" t="str">
        <f>'1'!JV297</f>
        <v/>
      </c>
      <c r="CW297" s="36" t="str">
        <f>'1'!JW297</f>
        <v/>
      </c>
      <c r="CX297" s="233" t="str">
        <f t="shared" si="212"/>
        <v>#REF!</v>
      </c>
      <c r="CY297" s="24">
        <f>'1'!KJ297</f>
        <v>0</v>
      </c>
      <c r="CZ297" s="24" t="str">
        <f>'1'!KL297</f>
        <v/>
      </c>
      <c r="DA297" s="24" t="str">
        <f>'1'!KM297</f>
        <v/>
      </c>
      <c r="DB297" s="236" t="str">
        <f t="shared" si="213"/>
        <v>#REF!</v>
      </c>
      <c r="DC297" s="36">
        <f>'1'!KZ297</f>
        <v>0</v>
      </c>
      <c r="DD297" s="36" t="str">
        <f>'1'!LB297</f>
        <v/>
      </c>
      <c r="DE297" s="36" t="str">
        <f>'1'!LC297</f>
        <v/>
      </c>
      <c r="DF297" s="233" t="str">
        <f t="shared" si="214"/>
        <v>#REF!</v>
      </c>
      <c r="DG297" s="24" t="str">
        <f t="shared" ref="DG297:DI297" si="1186">#REF!</f>
        <v>#REF!</v>
      </c>
      <c r="DH297" s="24" t="str">
        <f t="shared" si="1186"/>
        <v>#REF!</v>
      </c>
      <c r="DI297" s="24" t="str">
        <f t="shared" si="1186"/>
        <v>#REF!</v>
      </c>
      <c r="DJ297" s="236" t="str">
        <f t="shared" si="216"/>
        <v>#REF!</v>
      </c>
      <c r="DK297" s="36" t="str">
        <f t="shared" ref="DK297:DM297" si="1187">#REF!</f>
        <v>#REF!</v>
      </c>
      <c r="DL297" s="36" t="str">
        <f t="shared" si="1187"/>
        <v>#REF!</v>
      </c>
      <c r="DM297" s="36" t="str">
        <f t="shared" si="1187"/>
        <v>#REF!</v>
      </c>
      <c r="DN297" s="159" t="str">
        <f t="shared" si="218"/>
        <v>#REF!</v>
      </c>
      <c r="DO297" s="24" t="str">
        <f t="shared" ref="DO297:DQ297" si="1188">#REF!</f>
        <v>#REF!</v>
      </c>
      <c r="DP297" s="24" t="str">
        <f t="shared" si="1188"/>
        <v>#REF!</v>
      </c>
      <c r="DQ297" s="24" t="str">
        <f t="shared" si="1188"/>
        <v>#REF!</v>
      </c>
      <c r="DR297" s="209" t="str">
        <f t="shared" si="220"/>
        <v>#REF!</v>
      </c>
      <c r="DS297" s="210" t="str">
        <f t="shared" si="13"/>
        <v>#REF!</v>
      </c>
      <c r="DT297" s="210" t="str">
        <f t="shared" ref="DT297:DU297" si="1189">#REF!</f>
        <v>#REF!</v>
      </c>
      <c r="DU297" s="210" t="str">
        <f t="shared" si="1189"/>
        <v>#REF!</v>
      </c>
    </row>
    <row r="298" ht="15.75" customHeight="1">
      <c r="A298" s="228">
        <f>'1'!A298</f>
        <v>46392</v>
      </c>
      <c r="B298" s="229" t="str">
        <f>'1'!B298</f>
        <v>火</v>
      </c>
      <c r="C298" s="232">
        <f>'1'!C298</f>
        <v>0</v>
      </c>
      <c r="D298" s="233">
        <f>'1'!G298</f>
        <v>1</v>
      </c>
      <c r="E298" s="27">
        <f>'1'!H298</f>
        <v>0</v>
      </c>
      <c r="F298" s="230" t="str">
        <f>'1'!J298</f>
        <v/>
      </c>
      <c r="G298" s="230" t="str">
        <f>'1'!K298</f>
        <v/>
      </c>
      <c r="H298" s="236">
        <f>'1'!W298</f>
        <v>1</v>
      </c>
      <c r="I298" s="39">
        <f>'1'!X298</f>
        <v>0</v>
      </c>
      <c r="J298" s="231" t="str">
        <f>'1'!Z298</f>
        <v/>
      </c>
      <c r="K298" s="231" t="str">
        <f>'1'!AA298</f>
        <v/>
      </c>
      <c r="L298" s="233">
        <f>'1'!AM298</f>
        <v>2</v>
      </c>
      <c r="M298" s="27">
        <f>'1'!AN298</f>
        <v>0</v>
      </c>
      <c r="N298" s="230" t="str">
        <f>'1'!AP298</f>
        <v/>
      </c>
      <c r="O298" s="230" t="str">
        <f>'1'!AQ298</f>
        <v/>
      </c>
      <c r="P298" s="236">
        <f>'1'!BC298</f>
        <v>4</v>
      </c>
      <c r="Q298" s="39">
        <f>'1'!BD298</f>
        <v>0</v>
      </c>
      <c r="R298" s="231" t="str">
        <f>'1'!BF298</f>
        <v/>
      </c>
      <c r="S298" s="231" t="str">
        <f>'1'!BG298</f>
        <v/>
      </c>
      <c r="T298" s="233">
        <f>'1'!BS298</f>
        <v>4</v>
      </c>
      <c r="U298" s="27">
        <f>'1'!BT298</f>
        <v>0</v>
      </c>
      <c r="V298" s="230" t="str">
        <f>'1'!BV298</f>
        <v/>
      </c>
      <c r="W298" s="230" t="str">
        <f>'1'!BW298</f>
        <v/>
      </c>
      <c r="X298" s="236">
        <f>'1'!CI298</f>
        <v>2</v>
      </c>
      <c r="Y298" s="39">
        <f>'1'!CJ298</f>
        <v>0</v>
      </c>
      <c r="Z298" s="231" t="str">
        <f>'1'!CL298</f>
        <v/>
      </c>
      <c r="AA298" s="231" t="str">
        <f>'1'!CM298</f>
        <v/>
      </c>
      <c r="AB298" s="233">
        <f>'1'!CY298</f>
        <v>2</v>
      </c>
      <c r="AC298" s="27">
        <f>'1'!CZ298</f>
        <v>0</v>
      </c>
      <c r="AD298" s="226" t="str">
        <f>'1'!DB298</f>
        <v/>
      </c>
      <c r="AE298" s="230" t="str">
        <f>'1'!DC298</f>
        <v/>
      </c>
      <c r="AF298" s="236">
        <f>'1'!DO298</f>
        <v>2</v>
      </c>
      <c r="AG298" s="39">
        <f>'1'!DP298</f>
        <v>0</v>
      </c>
      <c r="AH298" s="231" t="str">
        <f>'1'!DR298</f>
        <v/>
      </c>
      <c r="AI298" s="231" t="str">
        <f>'1'!DS298</f>
        <v/>
      </c>
      <c r="AJ298" s="233">
        <f>'1'!EE298</f>
        <v>5</v>
      </c>
      <c r="AK298" s="27">
        <f>'1'!EF298</f>
        <v>0</v>
      </c>
      <c r="AL298" s="230" t="str">
        <f>'1'!EH298</f>
        <v/>
      </c>
      <c r="AM298" s="230" t="str">
        <f>'1'!EI298</f>
        <v/>
      </c>
      <c r="AN298" s="236">
        <f>'1'!EU298</f>
        <v>19</v>
      </c>
      <c r="AO298" s="39">
        <f>'1'!EV298</f>
        <v>0</v>
      </c>
      <c r="AP298" s="231" t="str">
        <f>'1'!EX298</f>
        <v/>
      </c>
      <c r="AQ298" s="231" t="str">
        <f>'1'!EY298</f>
        <v/>
      </c>
      <c r="AR298" s="233">
        <f>'1'!FK298</f>
        <v>4</v>
      </c>
      <c r="AS298" s="27">
        <f>'1'!FL298</f>
        <v>0</v>
      </c>
      <c r="AT298" s="230" t="str">
        <f>'1'!FN298</f>
        <v/>
      </c>
      <c r="AU298" s="230" t="str">
        <f>'1'!FO298</f>
        <v/>
      </c>
      <c r="AV298" s="236">
        <f>'1'!GA298</f>
        <v>2</v>
      </c>
      <c r="AW298" s="39">
        <f>'1'!GB298</f>
        <v>0</v>
      </c>
      <c r="AX298" s="231" t="str">
        <f>'1'!GD298</f>
        <v/>
      </c>
      <c r="AY298" s="231" t="str">
        <f>'1'!GE298</f>
        <v/>
      </c>
      <c r="AZ298" s="233">
        <f>'1'!GQ298</f>
        <v>3</v>
      </c>
      <c r="BA298" s="27">
        <f>'1'!GR298</f>
        <v>0</v>
      </c>
      <c r="BB298" s="230" t="str">
        <f>'1'!GT298</f>
        <v/>
      </c>
      <c r="BC298" s="230" t="str">
        <f>'1'!GU298</f>
        <v/>
      </c>
      <c r="BD298" s="236">
        <f>'1'!HG298</f>
        <v>5</v>
      </c>
      <c r="BE298" s="39">
        <f>'1'!HH298</f>
        <v>0</v>
      </c>
      <c r="BF298" s="231" t="str">
        <f>'1'!HJ298</f>
        <v/>
      </c>
      <c r="BG298" s="231" t="str">
        <f>'1'!HK298</f>
        <v/>
      </c>
      <c r="BH298" s="233" t="str">
        <f>'1'!HW298</f>
        <v/>
      </c>
      <c r="BI298" s="27">
        <f>'1'!HX298</f>
        <v>0</v>
      </c>
      <c r="BJ298" s="230" t="str">
        <f>'1'!HZ298</f>
        <v/>
      </c>
      <c r="BK298" s="230" t="str">
        <f>'1'!IA298</f>
        <v/>
      </c>
      <c r="BL298" s="236" t="str">
        <f>'1'!IM298</f>
        <v/>
      </c>
      <c r="BM298" s="39">
        <f>'1'!IN298</f>
        <v>0</v>
      </c>
      <c r="BN298" s="231" t="str">
        <f>'1'!IP298</f>
        <v/>
      </c>
      <c r="BO298" s="231" t="str">
        <f>'1'!IQ298</f>
        <v/>
      </c>
      <c r="BP298" s="233" t="str">
        <f>'1'!JC298</f>
        <v/>
      </c>
      <c r="BQ298" s="27">
        <f>'1'!JD298</f>
        <v>0</v>
      </c>
      <c r="BR298" s="230" t="str">
        <f>'1'!JF298</f>
        <v/>
      </c>
      <c r="BS298" s="230" t="str">
        <f>'1'!JG298</f>
        <v/>
      </c>
      <c r="BT298" s="236" t="str">
        <f>'1'!JS298</f>
        <v/>
      </c>
      <c r="BU298" s="39">
        <f>'1'!JT298</f>
        <v>0</v>
      </c>
      <c r="BV298" s="231" t="str">
        <f>'1'!JV298</f>
        <v/>
      </c>
      <c r="BW298" s="231" t="str">
        <f>'1'!JW298</f>
        <v/>
      </c>
      <c r="BX298" s="233" t="str">
        <f>'1'!KI298</f>
        <v/>
      </c>
      <c r="BY298" s="27">
        <f>'1'!KJ298</f>
        <v>0</v>
      </c>
      <c r="BZ298" s="230" t="str">
        <f>'1'!KL298</f>
        <v/>
      </c>
      <c r="CA298" s="230" t="str">
        <f>'1'!KM298</f>
        <v/>
      </c>
      <c r="CB298" s="236" t="str">
        <f>'1'!KY298</f>
        <v/>
      </c>
      <c r="CC298" s="39">
        <f>'1'!KZ298</f>
        <v>0</v>
      </c>
      <c r="CD298" s="231" t="str">
        <f>'1'!LB298</f>
        <v/>
      </c>
      <c r="CE298" s="231" t="str">
        <f>'1'!LC298</f>
        <v/>
      </c>
      <c r="CF298" s="231"/>
      <c r="CG298" s="231"/>
      <c r="CH298" s="233" t="str">
        <f t="shared" si="208"/>
        <v/>
      </c>
      <c r="CI298" s="24">
        <f>'1'!HX298</f>
        <v>0</v>
      </c>
      <c r="CJ298" s="24" t="str">
        <f>'1'!HZ298</f>
        <v/>
      </c>
      <c r="CK298" s="24" t="str">
        <f>'1'!IA298</f>
        <v/>
      </c>
      <c r="CL298" s="236" t="str">
        <f t="shared" si="209"/>
        <v/>
      </c>
      <c r="CM298" s="36">
        <f>'1'!IN298</f>
        <v>0</v>
      </c>
      <c r="CN298" s="36" t="str">
        <f>'1'!IP298</f>
        <v/>
      </c>
      <c r="CO298" s="36" t="str">
        <f>'1'!IQ298</f>
        <v/>
      </c>
      <c r="CP298" s="233" t="str">
        <f t="shared" si="210"/>
        <v/>
      </c>
      <c r="CQ298" s="24">
        <f>'1'!JD298</f>
        <v>0</v>
      </c>
      <c r="CR298" s="24" t="str">
        <f>'1'!JF298</f>
        <v/>
      </c>
      <c r="CS298" s="24" t="str">
        <f>'1'!JG298</f>
        <v/>
      </c>
      <c r="CT298" s="236" t="str">
        <f t="shared" si="211"/>
        <v/>
      </c>
      <c r="CU298" s="36">
        <f>'1'!JT298</f>
        <v>0</v>
      </c>
      <c r="CV298" s="36" t="str">
        <f>'1'!JV298</f>
        <v/>
      </c>
      <c r="CW298" s="36" t="str">
        <f>'1'!JW298</f>
        <v/>
      </c>
      <c r="CX298" s="233" t="str">
        <f t="shared" si="212"/>
        <v>#REF!</v>
      </c>
      <c r="CY298" s="24">
        <f>'1'!KJ298</f>
        <v>0</v>
      </c>
      <c r="CZ298" s="24" t="str">
        <f>'1'!KL298</f>
        <v/>
      </c>
      <c r="DA298" s="24" t="str">
        <f>'1'!KM298</f>
        <v/>
      </c>
      <c r="DB298" s="236" t="str">
        <f t="shared" si="213"/>
        <v>#REF!</v>
      </c>
      <c r="DC298" s="36">
        <f>'1'!KZ298</f>
        <v>0</v>
      </c>
      <c r="DD298" s="36" t="str">
        <f>'1'!LB298</f>
        <v/>
      </c>
      <c r="DE298" s="36" t="str">
        <f>'1'!LC298</f>
        <v/>
      </c>
      <c r="DF298" s="233" t="str">
        <f t="shared" si="214"/>
        <v>#REF!</v>
      </c>
      <c r="DG298" s="24" t="str">
        <f t="shared" ref="DG298:DI298" si="1190">#REF!</f>
        <v>#REF!</v>
      </c>
      <c r="DH298" s="24" t="str">
        <f t="shared" si="1190"/>
        <v>#REF!</v>
      </c>
      <c r="DI298" s="24" t="str">
        <f t="shared" si="1190"/>
        <v>#REF!</v>
      </c>
      <c r="DJ298" s="236" t="str">
        <f t="shared" si="216"/>
        <v>#REF!</v>
      </c>
      <c r="DK298" s="36" t="str">
        <f t="shared" ref="DK298:DM298" si="1191">#REF!</f>
        <v>#REF!</v>
      </c>
      <c r="DL298" s="36" t="str">
        <f t="shared" si="1191"/>
        <v>#REF!</v>
      </c>
      <c r="DM298" s="36" t="str">
        <f t="shared" si="1191"/>
        <v>#REF!</v>
      </c>
      <c r="DN298" s="159" t="str">
        <f t="shared" si="218"/>
        <v>#REF!</v>
      </c>
      <c r="DO298" s="24" t="str">
        <f t="shared" ref="DO298:DQ298" si="1192">#REF!</f>
        <v>#REF!</v>
      </c>
      <c r="DP298" s="24" t="str">
        <f t="shared" si="1192"/>
        <v>#REF!</v>
      </c>
      <c r="DQ298" s="24" t="str">
        <f t="shared" si="1192"/>
        <v>#REF!</v>
      </c>
      <c r="DR298" s="209" t="str">
        <f t="shared" si="220"/>
        <v>#REF!</v>
      </c>
      <c r="DS298" s="210" t="str">
        <f t="shared" si="13"/>
        <v>#REF!</v>
      </c>
      <c r="DT298" s="210" t="str">
        <f t="shared" ref="DT298:DU298" si="1193">#REF!</f>
        <v>#REF!</v>
      </c>
      <c r="DU298" s="210" t="str">
        <f t="shared" si="1193"/>
        <v>#REF!</v>
      </c>
    </row>
    <row r="299" ht="15.75" customHeight="1">
      <c r="A299" s="228">
        <f>'1'!A299</f>
        <v>46393</v>
      </c>
      <c r="B299" s="229" t="str">
        <f>'1'!B299</f>
        <v>水</v>
      </c>
      <c r="C299" s="232">
        <f>'1'!C299</f>
        <v>0</v>
      </c>
      <c r="D299" s="233">
        <f>'1'!G299</f>
        <v>1</v>
      </c>
      <c r="E299" s="27">
        <f>'1'!H299</f>
        <v>0</v>
      </c>
      <c r="F299" s="230" t="str">
        <f>'1'!J299</f>
        <v/>
      </c>
      <c r="G299" s="230" t="str">
        <f>'1'!K299</f>
        <v/>
      </c>
      <c r="H299" s="236">
        <f>'1'!W299</f>
        <v>1</v>
      </c>
      <c r="I299" s="39">
        <f>'1'!X299</f>
        <v>0</v>
      </c>
      <c r="J299" s="231" t="str">
        <f>'1'!Z299</f>
        <v/>
      </c>
      <c r="K299" s="231" t="str">
        <f>'1'!AA299</f>
        <v/>
      </c>
      <c r="L299" s="233">
        <f>'1'!AM299</f>
        <v>2</v>
      </c>
      <c r="M299" s="27">
        <f>'1'!AN299</f>
        <v>0</v>
      </c>
      <c r="N299" s="230" t="str">
        <f>'1'!AP299</f>
        <v/>
      </c>
      <c r="O299" s="230" t="str">
        <f>'1'!AQ299</f>
        <v/>
      </c>
      <c r="P299" s="236">
        <f>'1'!BC299</f>
        <v>4</v>
      </c>
      <c r="Q299" s="39">
        <f>'1'!BD299</f>
        <v>0</v>
      </c>
      <c r="R299" s="231" t="str">
        <f>'1'!BF299</f>
        <v/>
      </c>
      <c r="S299" s="231" t="str">
        <f>'1'!BG299</f>
        <v/>
      </c>
      <c r="T299" s="233">
        <f>'1'!BS299</f>
        <v>4</v>
      </c>
      <c r="U299" s="27">
        <f>'1'!BT299</f>
        <v>0</v>
      </c>
      <c r="V299" s="230" t="str">
        <f>'1'!BV299</f>
        <v/>
      </c>
      <c r="W299" s="230" t="str">
        <f>'1'!BW299</f>
        <v/>
      </c>
      <c r="X299" s="236">
        <f>'1'!CI299</f>
        <v>2</v>
      </c>
      <c r="Y299" s="39">
        <f>'1'!CJ299</f>
        <v>0</v>
      </c>
      <c r="Z299" s="231" t="str">
        <f>'1'!CL299</f>
        <v/>
      </c>
      <c r="AA299" s="231" t="str">
        <f>'1'!CM299</f>
        <v/>
      </c>
      <c r="AB299" s="233">
        <f>'1'!CY299</f>
        <v>2</v>
      </c>
      <c r="AC299" s="27">
        <f>'1'!CZ299</f>
        <v>0</v>
      </c>
      <c r="AD299" s="226" t="str">
        <f>'1'!DB299</f>
        <v/>
      </c>
      <c r="AE299" s="230" t="str">
        <f>'1'!DC299</f>
        <v/>
      </c>
      <c r="AF299" s="236">
        <f>'1'!DO299</f>
        <v>2</v>
      </c>
      <c r="AG299" s="39">
        <f>'1'!DP299</f>
        <v>0</v>
      </c>
      <c r="AH299" s="231" t="str">
        <f>'1'!DR299</f>
        <v/>
      </c>
      <c r="AI299" s="231" t="str">
        <f>'1'!DS299</f>
        <v/>
      </c>
      <c r="AJ299" s="233">
        <f>'1'!EE299</f>
        <v>5</v>
      </c>
      <c r="AK299" s="27">
        <f>'1'!EF299</f>
        <v>0</v>
      </c>
      <c r="AL299" s="230" t="str">
        <f>'1'!EH299</f>
        <v/>
      </c>
      <c r="AM299" s="230" t="str">
        <f>'1'!EI299</f>
        <v/>
      </c>
      <c r="AN299" s="236">
        <f>'1'!EU299</f>
        <v>19</v>
      </c>
      <c r="AO299" s="39">
        <f>'1'!EV299</f>
        <v>0</v>
      </c>
      <c r="AP299" s="231" t="str">
        <f>'1'!EX299</f>
        <v/>
      </c>
      <c r="AQ299" s="231" t="str">
        <f>'1'!EY299</f>
        <v/>
      </c>
      <c r="AR299" s="233">
        <f>'1'!FK299</f>
        <v>4</v>
      </c>
      <c r="AS299" s="27">
        <f>'1'!FL299</f>
        <v>0</v>
      </c>
      <c r="AT299" s="230" t="str">
        <f>'1'!FN299</f>
        <v/>
      </c>
      <c r="AU299" s="230" t="str">
        <f>'1'!FO299</f>
        <v/>
      </c>
      <c r="AV299" s="236">
        <f>'1'!GA299</f>
        <v>2</v>
      </c>
      <c r="AW299" s="39">
        <f>'1'!GB299</f>
        <v>0</v>
      </c>
      <c r="AX299" s="231" t="str">
        <f>'1'!GD299</f>
        <v/>
      </c>
      <c r="AY299" s="231" t="str">
        <f>'1'!GE299</f>
        <v/>
      </c>
      <c r="AZ299" s="233">
        <f>'1'!GQ299</f>
        <v>3</v>
      </c>
      <c r="BA299" s="27">
        <f>'1'!GR299</f>
        <v>0</v>
      </c>
      <c r="BB299" s="230" t="str">
        <f>'1'!GT299</f>
        <v/>
      </c>
      <c r="BC299" s="230" t="str">
        <f>'1'!GU299</f>
        <v/>
      </c>
      <c r="BD299" s="236">
        <f>'1'!HG299</f>
        <v>5</v>
      </c>
      <c r="BE299" s="39">
        <f>'1'!HH299</f>
        <v>0</v>
      </c>
      <c r="BF299" s="231" t="str">
        <f>'1'!HJ299</f>
        <v/>
      </c>
      <c r="BG299" s="231" t="str">
        <f>'1'!HK299</f>
        <v/>
      </c>
      <c r="BH299" s="233" t="str">
        <f>'1'!HW299</f>
        <v/>
      </c>
      <c r="BI299" s="27">
        <f>'1'!HX299</f>
        <v>0</v>
      </c>
      <c r="BJ299" s="230" t="str">
        <f>'1'!HZ299</f>
        <v/>
      </c>
      <c r="BK299" s="230" t="str">
        <f>'1'!IA299</f>
        <v/>
      </c>
      <c r="BL299" s="236" t="str">
        <f>'1'!IM299</f>
        <v/>
      </c>
      <c r="BM299" s="39">
        <f>'1'!IN299</f>
        <v>0</v>
      </c>
      <c r="BN299" s="231" t="str">
        <f>'1'!IP299</f>
        <v/>
      </c>
      <c r="BO299" s="231" t="str">
        <f>'1'!IQ299</f>
        <v/>
      </c>
      <c r="BP299" s="233" t="str">
        <f>'1'!JC299</f>
        <v/>
      </c>
      <c r="BQ299" s="27">
        <f>'1'!JD299</f>
        <v>0</v>
      </c>
      <c r="BR299" s="230" t="str">
        <f>'1'!JF299</f>
        <v/>
      </c>
      <c r="BS299" s="230" t="str">
        <f>'1'!JG299</f>
        <v/>
      </c>
      <c r="BT299" s="236" t="str">
        <f>'1'!JS299</f>
        <v/>
      </c>
      <c r="BU299" s="39">
        <f>'1'!JT299</f>
        <v>0</v>
      </c>
      <c r="BV299" s="231" t="str">
        <f>'1'!JV299</f>
        <v/>
      </c>
      <c r="BW299" s="231" t="str">
        <f>'1'!JW299</f>
        <v/>
      </c>
      <c r="BX299" s="233" t="str">
        <f>'1'!KI299</f>
        <v/>
      </c>
      <c r="BY299" s="27">
        <f>'1'!KJ299</f>
        <v>0</v>
      </c>
      <c r="BZ299" s="230" t="str">
        <f>'1'!KL299</f>
        <v/>
      </c>
      <c r="CA299" s="230" t="str">
        <f>'1'!KM299</f>
        <v/>
      </c>
      <c r="CB299" s="236" t="str">
        <f>'1'!KY299</f>
        <v/>
      </c>
      <c r="CC299" s="39">
        <f>'1'!KZ299</f>
        <v>0</v>
      </c>
      <c r="CD299" s="231" t="str">
        <f>'1'!LB299</f>
        <v/>
      </c>
      <c r="CE299" s="231" t="str">
        <f>'1'!LC299</f>
        <v/>
      </c>
      <c r="CF299" s="231"/>
      <c r="CG299" s="231"/>
      <c r="CH299" s="233" t="str">
        <f t="shared" si="208"/>
        <v/>
      </c>
      <c r="CI299" s="24">
        <f>'1'!HX299</f>
        <v>0</v>
      </c>
      <c r="CJ299" s="24" t="str">
        <f>'1'!HZ299</f>
        <v/>
      </c>
      <c r="CK299" s="24" t="str">
        <f>'1'!IA299</f>
        <v/>
      </c>
      <c r="CL299" s="236" t="str">
        <f t="shared" si="209"/>
        <v/>
      </c>
      <c r="CM299" s="36">
        <f>'1'!IN299</f>
        <v>0</v>
      </c>
      <c r="CN299" s="36" t="str">
        <f>'1'!IP299</f>
        <v/>
      </c>
      <c r="CO299" s="36" t="str">
        <f>'1'!IQ299</f>
        <v/>
      </c>
      <c r="CP299" s="233" t="str">
        <f t="shared" si="210"/>
        <v/>
      </c>
      <c r="CQ299" s="24">
        <f>'1'!JD299</f>
        <v>0</v>
      </c>
      <c r="CR299" s="24" t="str">
        <f>'1'!JF299</f>
        <v/>
      </c>
      <c r="CS299" s="24" t="str">
        <f>'1'!JG299</f>
        <v/>
      </c>
      <c r="CT299" s="236" t="str">
        <f t="shared" si="211"/>
        <v/>
      </c>
      <c r="CU299" s="36">
        <f>'1'!JT299</f>
        <v>0</v>
      </c>
      <c r="CV299" s="36" t="str">
        <f>'1'!JV299</f>
        <v/>
      </c>
      <c r="CW299" s="36" t="str">
        <f>'1'!JW299</f>
        <v/>
      </c>
      <c r="CX299" s="233" t="str">
        <f t="shared" si="212"/>
        <v>#REF!</v>
      </c>
      <c r="CY299" s="24">
        <f>'1'!KJ299</f>
        <v>0</v>
      </c>
      <c r="CZ299" s="24" t="str">
        <f>'1'!KL299</f>
        <v/>
      </c>
      <c r="DA299" s="24" t="str">
        <f>'1'!KM299</f>
        <v/>
      </c>
      <c r="DB299" s="236" t="str">
        <f t="shared" si="213"/>
        <v>#REF!</v>
      </c>
      <c r="DC299" s="36">
        <f>'1'!KZ299</f>
        <v>0</v>
      </c>
      <c r="DD299" s="36" t="str">
        <f>'1'!LB299</f>
        <v/>
      </c>
      <c r="DE299" s="36" t="str">
        <f>'1'!LC299</f>
        <v/>
      </c>
      <c r="DF299" s="233" t="str">
        <f t="shared" si="214"/>
        <v>#REF!</v>
      </c>
      <c r="DG299" s="24" t="str">
        <f t="shared" ref="DG299:DI299" si="1194">#REF!</f>
        <v>#REF!</v>
      </c>
      <c r="DH299" s="24" t="str">
        <f t="shared" si="1194"/>
        <v>#REF!</v>
      </c>
      <c r="DI299" s="24" t="str">
        <f t="shared" si="1194"/>
        <v>#REF!</v>
      </c>
      <c r="DJ299" s="236" t="str">
        <f t="shared" si="216"/>
        <v>#REF!</v>
      </c>
      <c r="DK299" s="36" t="str">
        <f t="shared" ref="DK299:DM299" si="1195">#REF!</f>
        <v>#REF!</v>
      </c>
      <c r="DL299" s="36" t="str">
        <f t="shared" si="1195"/>
        <v>#REF!</v>
      </c>
      <c r="DM299" s="36" t="str">
        <f t="shared" si="1195"/>
        <v>#REF!</v>
      </c>
      <c r="DN299" s="159" t="str">
        <f t="shared" si="218"/>
        <v>#REF!</v>
      </c>
      <c r="DO299" s="24" t="str">
        <f t="shared" ref="DO299:DQ299" si="1196">#REF!</f>
        <v>#REF!</v>
      </c>
      <c r="DP299" s="24" t="str">
        <f t="shared" si="1196"/>
        <v>#REF!</v>
      </c>
      <c r="DQ299" s="24" t="str">
        <f t="shared" si="1196"/>
        <v>#REF!</v>
      </c>
      <c r="DR299" s="209" t="str">
        <f t="shared" si="220"/>
        <v>#REF!</v>
      </c>
      <c r="DS299" s="210" t="str">
        <f t="shared" si="13"/>
        <v>#REF!</v>
      </c>
      <c r="DT299" s="210" t="str">
        <f t="shared" ref="DT299:DU299" si="1197">#REF!</f>
        <v>#REF!</v>
      </c>
      <c r="DU299" s="210" t="str">
        <f t="shared" si="1197"/>
        <v>#REF!</v>
      </c>
    </row>
    <row r="300" ht="15.75" customHeight="1">
      <c r="A300" s="228">
        <f>'1'!A300</f>
        <v>46394</v>
      </c>
      <c r="B300" s="229" t="str">
        <f>'1'!B300</f>
        <v>木</v>
      </c>
      <c r="C300" s="232">
        <f>'1'!C300</f>
        <v>0</v>
      </c>
      <c r="D300" s="233">
        <f>'1'!G300</f>
        <v>1</v>
      </c>
      <c r="E300" s="27">
        <f>'1'!H300</f>
        <v>0</v>
      </c>
      <c r="F300" s="230" t="str">
        <f>'1'!J300</f>
        <v/>
      </c>
      <c r="G300" s="230" t="str">
        <f>'1'!K300</f>
        <v/>
      </c>
      <c r="H300" s="236">
        <f>'1'!W300</f>
        <v>1</v>
      </c>
      <c r="I300" s="39">
        <f>'1'!X300</f>
        <v>0</v>
      </c>
      <c r="J300" s="231" t="str">
        <f>'1'!Z300</f>
        <v/>
      </c>
      <c r="K300" s="231" t="str">
        <f>'1'!AA300</f>
        <v/>
      </c>
      <c r="L300" s="233">
        <f>'1'!AM300</f>
        <v>2</v>
      </c>
      <c r="M300" s="27">
        <f>'1'!AN300</f>
        <v>0</v>
      </c>
      <c r="N300" s="230" t="str">
        <f>'1'!AP300</f>
        <v/>
      </c>
      <c r="O300" s="230" t="str">
        <f>'1'!AQ300</f>
        <v/>
      </c>
      <c r="P300" s="236">
        <f>'1'!BC300</f>
        <v>4</v>
      </c>
      <c r="Q300" s="39">
        <f>'1'!BD300</f>
        <v>0</v>
      </c>
      <c r="R300" s="231" t="str">
        <f>'1'!BF300</f>
        <v/>
      </c>
      <c r="S300" s="231" t="str">
        <f>'1'!BG300</f>
        <v/>
      </c>
      <c r="T300" s="233">
        <f>'1'!BS300</f>
        <v>4</v>
      </c>
      <c r="U300" s="27">
        <f>'1'!BT300</f>
        <v>0</v>
      </c>
      <c r="V300" s="230" t="str">
        <f>'1'!BV300</f>
        <v/>
      </c>
      <c r="W300" s="230" t="str">
        <f>'1'!BW300</f>
        <v/>
      </c>
      <c r="X300" s="236">
        <f>'1'!CI300</f>
        <v>2</v>
      </c>
      <c r="Y300" s="39">
        <f>'1'!CJ300</f>
        <v>0</v>
      </c>
      <c r="Z300" s="231" t="str">
        <f>'1'!CL300</f>
        <v/>
      </c>
      <c r="AA300" s="231" t="str">
        <f>'1'!CM300</f>
        <v/>
      </c>
      <c r="AB300" s="233">
        <f>'1'!CY300</f>
        <v>2</v>
      </c>
      <c r="AC300" s="27">
        <f>'1'!CZ300</f>
        <v>0</v>
      </c>
      <c r="AD300" s="226" t="str">
        <f>'1'!DB300</f>
        <v/>
      </c>
      <c r="AE300" s="230" t="str">
        <f>'1'!DC300</f>
        <v/>
      </c>
      <c r="AF300" s="236">
        <f>'1'!DO300</f>
        <v>2</v>
      </c>
      <c r="AG300" s="39">
        <f>'1'!DP300</f>
        <v>0</v>
      </c>
      <c r="AH300" s="231" t="str">
        <f>'1'!DR300</f>
        <v/>
      </c>
      <c r="AI300" s="231" t="str">
        <f>'1'!DS300</f>
        <v/>
      </c>
      <c r="AJ300" s="233">
        <f>'1'!EE300</f>
        <v>5</v>
      </c>
      <c r="AK300" s="27">
        <f>'1'!EF300</f>
        <v>0</v>
      </c>
      <c r="AL300" s="230" t="str">
        <f>'1'!EH300</f>
        <v/>
      </c>
      <c r="AM300" s="230" t="str">
        <f>'1'!EI300</f>
        <v/>
      </c>
      <c r="AN300" s="236">
        <f>'1'!EU300</f>
        <v>19</v>
      </c>
      <c r="AO300" s="39">
        <f>'1'!EV300</f>
        <v>0</v>
      </c>
      <c r="AP300" s="231" t="str">
        <f>'1'!EX300</f>
        <v/>
      </c>
      <c r="AQ300" s="231" t="str">
        <f>'1'!EY300</f>
        <v/>
      </c>
      <c r="AR300" s="233">
        <f>'1'!FK300</f>
        <v>4</v>
      </c>
      <c r="AS300" s="27">
        <f>'1'!FL300</f>
        <v>0</v>
      </c>
      <c r="AT300" s="230" t="str">
        <f>'1'!FN300</f>
        <v/>
      </c>
      <c r="AU300" s="230" t="str">
        <f>'1'!FO300</f>
        <v/>
      </c>
      <c r="AV300" s="236">
        <f>'1'!GA300</f>
        <v>2</v>
      </c>
      <c r="AW300" s="39">
        <f>'1'!GB300</f>
        <v>0</v>
      </c>
      <c r="AX300" s="231" t="str">
        <f>'1'!GD300</f>
        <v/>
      </c>
      <c r="AY300" s="231" t="str">
        <f>'1'!GE300</f>
        <v/>
      </c>
      <c r="AZ300" s="233">
        <f>'1'!GQ300</f>
        <v>3</v>
      </c>
      <c r="BA300" s="27">
        <f>'1'!GR300</f>
        <v>0</v>
      </c>
      <c r="BB300" s="230" t="str">
        <f>'1'!GT300</f>
        <v/>
      </c>
      <c r="BC300" s="230" t="str">
        <f>'1'!GU300</f>
        <v/>
      </c>
      <c r="BD300" s="236">
        <f>'1'!HG300</f>
        <v>5</v>
      </c>
      <c r="BE300" s="39">
        <f>'1'!HH300</f>
        <v>0</v>
      </c>
      <c r="BF300" s="231" t="str">
        <f>'1'!HJ300</f>
        <v/>
      </c>
      <c r="BG300" s="231" t="str">
        <f>'1'!HK300</f>
        <v/>
      </c>
      <c r="BH300" s="233" t="str">
        <f>'1'!HW300</f>
        <v/>
      </c>
      <c r="BI300" s="27">
        <f>'1'!HX300</f>
        <v>0</v>
      </c>
      <c r="BJ300" s="230" t="str">
        <f>'1'!HZ300</f>
        <v/>
      </c>
      <c r="BK300" s="230" t="str">
        <f>'1'!IA300</f>
        <v/>
      </c>
      <c r="BL300" s="236" t="str">
        <f>'1'!IM300</f>
        <v/>
      </c>
      <c r="BM300" s="39">
        <f>'1'!IN300</f>
        <v>0</v>
      </c>
      <c r="BN300" s="231" t="str">
        <f>'1'!IP300</f>
        <v/>
      </c>
      <c r="BO300" s="231" t="str">
        <f>'1'!IQ300</f>
        <v/>
      </c>
      <c r="BP300" s="233" t="str">
        <f>'1'!JC300</f>
        <v/>
      </c>
      <c r="BQ300" s="27">
        <f>'1'!JD300</f>
        <v>0</v>
      </c>
      <c r="BR300" s="230" t="str">
        <f>'1'!JF300</f>
        <v/>
      </c>
      <c r="BS300" s="230" t="str">
        <f>'1'!JG300</f>
        <v/>
      </c>
      <c r="BT300" s="236" t="str">
        <f>'1'!JS300</f>
        <v/>
      </c>
      <c r="BU300" s="39">
        <f>'1'!JT300</f>
        <v>0</v>
      </c>
      <c r="BV300" s="231" t="str">
        <f>'1'!JV300</f>
        <v/>
      </c>
      <c r="BW300" s="231" t="str">
        <f>'1'!JW300</f>
        <v/>
      </c>
      <c r="BX300" s="233" t="str">
        <f>'1'!KI300</f>
        <v/>
      </c>
      <c r="BY300" s="27">
        <f>'1'!KJ300</f>
        <v>0</v>
      </c>
      <c r="BZ300" s="230" t="str">
        <f>'1'!KL300</f>
        <v/>
      </c>
      <c r="CA300" s="230" t="str">
        <f>'1'!KM300</f>
        <v/>
      </c>
      <c r="CB300" s="236" t="str">
        <f>'1'!KY300</f>
        <v/>
      </c>
      <c r="CC300" s="39">
        <f>'1'!KZ300</f>
        <v>0</v>
      </c>
      <c r="CD300" s="231" t="str">
        <f>'1'!LB300</f>
        <v/>
      </c>
      <c r="CE300" s="231" t="str">
        <f>'1'!LC300</f>
        <v/>
      </c>
      <c r="CF300" s="231"/>
      <c r="CG300" s="231"/>
      <c r="CH300" s="233" t="str">
        <f t="shared" si="208"/>
        <v/>
      </c>
      <c r="CI300" s="24">
        <f>'1'!HX300</f>
        <v>0</v>
      </c>
      <c r="CJ300" s="24" t="str">
        <f>'1'!HZ300</f>
        <v/>
      </c>
      <c r="CK300" s="24" t="str">
        <f>'1'!IA300</f>
        <v/>
      </c>
      <c r="CL300" s="236" t="str">
        <f t="shared" si="209"/>
        <v/>
      </c>
      <c r="CM300" s="36">
        <f>'1'!IN300</f>
        <v>0</v>
      </c>
      <c r="CN300" s="36" t="str">
        <f>'1'!IP300</f>
        <v/>
      </c>
      <c r="CO300" s="36" t="str">
        <f>'1'!IQ300</f>
        <v/>
      </c>
      <c r="CP300" s="233" t="str">
        <f t="shared" si="210"/>
        <v/>
      </c>
      <c r="CQ300" s="24">
        <f>'1'!JD300</f>
        <v>0</v>
      </c>
      <c r="CR300" s="24" t="str">
        <f>'1'!JF300</f>
        <v/>
      </c>
      <c r="CS300" s="24" t="str">
        <f>'1'!JG300</f>
        <v/>
      </c>
      <c r="CT300" s="236" t="str">
        <f t="shared" si="211"/>
        <v/>
      </c>
      <c r="CU300" s="36">
        <f>'1'!JT300</f>
        <v>0</v>
      </c>
      <c r="CV300" s="36" t="str">
        <f>'1'!JV300</f>
        <v/>
      </c>
      <c r="CW300" s="36" t="str">
        <f>'1'!JW300</f>
        <v/>
      </c>
      <c r="CX300" s="233" t="str">
        <f t="shared" si="212"/>
        <v>#REF!</v>
      </c>
      <c r="CY300" s="24">
        <f>'1'!KJ300</f>
        <v>0</v>
      </c>
      <c r="CZ300" s="24" t="str">
        <f>'1'!KL300</f>
        <v/>
      </c>
      <c r="DA300" s="24" t="str">
        <f>'1'!KM300</f>
        <v/>
      </c>
      <c r="DB300" s="236" t="str">
        <f t="shared" si="213"/>
        <v>#REF!</v>
      </c>
      <c r="DC300" s="36">
        <f>'1'!KZ300</f>
        <v>0</v>
      </c>
      <c r="DD300" s="36" t="str">
        <f>'1'!LB300</f>
        <v/>
      </c>
      <c r="DE300" s="36" t="str">
        <f>'1'!LC300</f>
        <v/>
      </c>
      <c r="DF300" s="233" t="str">
        <f t="shared" si="214"/>
        <v>#REF!</v>
      </c>
      <c r="DG300" s="24" t="str">
        <f t="shared" ref="DG300:DI300" si="1198">#REF!</f>
        <v>#REF!</v>
      </c>
      <c r="DH300" s="24" t="str">
        <f t="shared" si="1198"/>
        <v>#REF!</v>
      </c>
      <c r="DI300" s="24" t="str">
        <f t="shared" si="1198"/>
        <v>#REF!</v>
      </c>
      <c r="DJ300" s="236" t="str">
        <f t="shared" si="216"/>
        <v>#REF!</v>
      </c>
      <c r="DK300" s="36" t="str">
        <f t="shared" ref="DK300:DM300" si="1199">#REF!</f>
        <v>#REF!</v>
      </c>
      <c r="DL300" s="36" t="str">
        <f t="shared" si="1199"/>
        <v>#REF!</v>
      </c>
      <c r="DM300" s="36" t="str">
        <f t="shared" si="1199"/>
        <v>#REF!</v>
      </c>
      <c r="DN300" s="159" t="str">
        <f t="shared" si="218"/>
        <v>#REF!</v>
      </c>
      <c r="DO300" s="24" t="str">
        <f t="shared" ref="DO300:DQ300" si="1200">#REF!</f>
        <v>#REF!</v>
      </c>
      <c r="DP300" s="24" t="str">
        <f t="shared" si="1200"/>
        <v>#REF!</v>
      </c>
      <c r="DQ300" s="24" t="str">
        <f t="shared" si="1200"/>
        <v>#REF!</v>
      </c>
      <c r="DR300" s="209" t="str">
        <f t="shared" si="220"/>
        <v>#REF!</v>
      </c>
      <c r="DS300" s="210" t="str">
        <f t="shared" si="13"/>
        <v>#REF!</v>
      </c>
      <c r="DT300" s="210" t="str">
        <f t="shared" ref="DT300:DU300" si="1201">#REF!</f>
        <v>#REF!</v>
      </c>
      <c r="DU300" s="210" t="str">
        <f t="shared" si="1201"/>
        <v>#REF!</v>
      </c>
    </row>
    <row r="301" ht="15.75" customHeight="1">
      <c r="A301" s="228">
        <f>'1'!A301</f>
        <v>46395</v>
      </c>
      <c r="B301" s="229" t="str">
        <f>'1'!B301</f>
        <v>金</v>
      </c>
      <c r="C301" s="232">
        <f>'1'!C301</f>
        <v>0</v>
      </c>
      <c r="D301" s="233">
        <f>'1'!G301</f>
        <v>1</v>
      </c>
      <c r="E301" s="27">
        <f>'1'!H301</f>
        <v>0</v>
      </c>
      <c r="F301" s="230" t="str">
        <f>'1'!J301</f>
        <v/>
      </c>
      <c r="G301" s="230" t="str">
        <f>'1'!K301</f>
        <v/>
      </c>
      <c r="H301" s="236">
        <f>'1'!W301</f>
        <v>1</v>
      </c>
      <c r="I301" s="39">
        <f>'1'!X301</f>
        <v>0</v>
      </c>
      <c r="J301" s="231" t="str">
        <f>'1'!Z301</f>
        <v/>
      </c>
      <c r="K301" s="231" t="str">
        <f>'1'!AA301</f>
        <v/>
      </c>
      <c r="L301" s="233">
        <f>'1'!AM301</f>
        <v>2</v>
      </c>
      <c r="M301" s="27">
        <f>'1'!AN301</f>
        <v>0</v>
      </c>
      <c r="N301" s="230" t="str">
        <f>'1'!AP301</f>
        <v/>
      </c>
      <c r="O301" s="230" t="str">
        <f>'1'!AQ301</f>
        <v/>
      </c>
      <c r="P301" s="236">
        <f>'1'!BC301</f>
        <v>4</v>
      </c>
      <c r="Q301" s="39">
        <f>'1'!BD301</f>
        <v>0</v>
      </c>
      <c r="R301" s="231" t="str">
        <f>'1'!BF301</f>
        <v/>
      </c>
      <c r="S301" s="231" t="str">
        <f>'1'!BG301</f>
        <v/>
      </c>
      <c r="T301" s="233">
        <f>'1'!BS301</f>
        <v>4</v>
      </c>
      <c r="U301" s="27">
        <f>'1'!BT301</f>
        <v>0</v>
      </c>
      <c r="V301" s="230" t="str">
        <f>'1'!BV301</f>
        <v/>
      </c>
      <c r="W301" s="230" t="str">
        <f>'1'!BW301</f>
        <v/>
      </c>
      <c r="X301" s="236">
        <f>'1'!CI301</f>
        <v>2</v>
      </c>
      <c r="Y301" s="39">
        <f>'1'!CJ301</f>
        <v>0</v>
      </c>
      <c r="Z301" s="231" t="str">
        <f>'1'!CL301</f>
        <v/>
      </c>
      <c r="AA301" s="231" t="str">
        <f>'1'!CM301</f>
        <v/>
      </c>
      <c r="AB301" s="233">
        <f>'1'!CY301</f>
        <v>2</v>
      </c>
      <c r="AC301" s="27">
        <f>'1'!CZ301</f>
        <v>0</v>
      </c>
      <c r="AD301" s="226" t="str">
        <f>'1'!DB301</f>
        <v/>
      </c>
      <c r="AE301" s="230" t="str">
        <f>'1'!DC301</f>
        <v/>
      </c>
      <c r="AF301" s="236">
        <f>'1'!DO301</f>
        <v>2</v>
      </c>
      <c r="AG301" s="39">
        <f>'1'!DP301</f>
        <v>0</v>
      </c>
      <c r="AH301" s="231" t="str">
        <f>'1'!DR301</f>
        <v/>
      </c>
      <c r="AI301" s="231" t="str">
        <f>'1'!DS301</f>
        <v/>
      </c>
      <c r="AJ301" s="233">
        <f>'1'!EE301</f>
        <v>5</v>
      </c>
      <c r="AK301" s="27">
        <f>'1'!EF301</f>
        <v>0</v>
      </c>
      <c r="AL301" s="230" t="str">
        <f>'1'!EH301</f>
        <v/>
      </c>
      <c r="AM301" s="230" t="str">
        <f>'1'!EI301</f>
        <v/>
      </c>
      <c r="AN301" s="236">
        <f>'1'!EU301</f>
        <v>19</v>
      </c>
      <c r="AO301" s="39">
        <f>'1'!EV301</f>
        <v>0</v>
      </c>
      <c r="AP301" s="231" t="str">
        <f>'1'!EX301</f>
        <v/>
      </c>
      <c r="AQ301" s="231" t="str">
        <f>'1'!EY301</f>
        <v/>
      </c>
      <c r="AR301" s="233">
        <f>'1'!FK301</f>
        <v>4</v>
      </c>
      <c r="AS301" s="27">
        <f>'1'!FL301</f>
        <v>0</v>
      </c>
      <c r="AT301" s="230" t="str">
        <f>'1'!FN301</f>
        <v/>
      </c>
      <c r="AU301" s="230" t="str">
        <f>'1'!FO301</f>
        <v/>
      </c>
      <c r="AV301" s="236">
        <f>'1'!GA301</f>
        <v>2</v>
      </c>
      <c r="AW301" s="39">
        <f>'1'!GB301</f>
        <v>0</v>
      </c>
      <c r="AX301" s="231" t="str">
        <f>'1'!GD301</f>
        <v/>
      </c>
      <c r="AY301" s="231" t="str">
        <f>'1'!GE301</f>
        <v/>
      </c>
      <c r="AZ301" s="233">
        <f>'1'!GQ301</f>
        <v>3</v>
      </c>
      <c r="BA301" s="27">
        <f>'1'!GR301</f>
        <v>0</v>
      </c>
      <c r="BB301" s="230" t="str">
        <f>'1'!GT301</f>
        <v/>
      </c>
      <c r="BC301" s="230" t="str">
        <f>'1'!GU301</f>
        <v/>
      </c>
      <c r="BD301" s="236">
        <f>'1'!HG301</f>
        <v>5</v>
      </c>
      <c r="BE301" s="39">
        <f>'1'!HH301</f>
        <v>0</v>
      </c>
      <c r="BF301" s="231" t="str">
        <f>'1'!HJ301</f>
        <v/>
      </c>
      <c r="BG301" s="231" t="str">
        <f>'1'!HK301</f>
        <v/>
      </c>
      <c r="BH301" s="233" t="str">
        <f>'1'!HW301</f>
        <v/>
      </c>
      <c r="BI301" s="27">
        <f>'1'!HX301</f>
        <v>0</v>
      </c>
      <c r="BJ301" s="230" t="str">
        <f>'1'!HZ301</f>
        <v/>
      </c>
      <c r="BK301" s="230" t="str">
        <f>'1'!IA301</f>
        <v/>
      </c>
      <c r="BL301" s="236" t="str">
        <f>'1'!IM301</f>
        <v/>
      </c>
      <c r="BM301" s="39">
        <f>'1'!IN301</f>
        <v>0</v>
      </c>
      <c r="BN301" s="231" t="str">
        <f>'1'!IP301</f>
        <v/>
      </c>
      <c r="BO301" s="231" t="str">
        <f>'1'!IQ301</f>
        <v/>
      </c>
      <c r="BP301" s="233" t="str">
        <f>'1'!JC301</f>
        <v/>
      </c>
      <c r="BQ301" s="27">
        <f>'1'!JD301</f>
        <v>0</v>
      </c>
      <c r="BR301" s="230" t="str">
        <f>'1'!JF301</f>
        <v/>
      </c>
      <c r="BS301" s="230" t="str">
        <f>'1'!JG301</f>
        <v/>
      </c>
      <c r="BT301" s="236" t="str">
        <f>'1'!JS301</f>
        <v/>
      </c>
      <c r="BU301" s="39">
        <f>'1'!JT301</f>
        <v>0</v>
      </c>
      <c r="BV301" s="231" t="str">
        <f>'1'!JV301</f>
        <v/>
      </c>
      <c r="BW301" s="231" t="str">
        <f>'1'!JW301</f>
        <v/>
      </c>
      <c r="BX301" s="233" t="str">
        <f>'1'!KI301</f>
        <v/>
      </c>
      <c r="BY301" s="27">
        <f>'1'!KJ301</f>
        <v>0</v>
      </c>
      <c r="BZ301" s="230" t="str">
        <f>'1'!KL301</f>
        <v/>
      </c>
      <c r="CA301" s="230" t="str">
        <f>'1'!KM301</f>
        <v/>
      </c>
      <c r="CB301" s="236" t="str">
        <f>'1'!KY301</f>
        <v/>
      </c>
      <c r="CC301" s="39">
        <f>'1'!KZ301</f>
        <v>0</v>
      </c>
      <c r="CD301" s="231" t="str">
        <f>'1'!LB301</f>
        <v/>
      </c>
      <c r="CE301" s="231" t="str">
        <f>'1'!LC301</f>
        <v/>
      </c>
      <c r="CF301" s="231"/>
      <c r="CG301" s="231"/>
      <c r="CH301" s="233" t="str">
        <f t="shared" si="208"/>
        <v/>
      </c>
      <c r="CI301" s="24">
        <f>'1'!HX301</f>
        <v>0</v>
      </c>
      <c r="CJ301" s="24" t="str">
        <f>'1'!HZ301</f>
        <v/>
      </c>
      <c r="CK301" s="24" t="str">
        <f>'1'!IA301</f>
        <v/>
      </c>
      <c r="CL301" s="236" t="str">
        <f t="shared" si="209"/>
        <v/>
      </c>
      <c r="CM301" s="36">
        <f>'1'!IN301</f>
        <v>0</v>
      </c>
      <c r="CN301" s="36" t="str">
        <f>'1'!IP301</f>
        <v/>
      </c>
      <c r="CO301" s="36" t="str">
        <f>'1'!IQ301</f>
        <v/>
      </c>
      <c r="CP301" s="233" t="str">
        <f t="shared" si="210"/>
        <v/>
      </c>
      <c r="CQ301" s="24">
        <f>'1'!JD301</f>
        <v>0</v>
      </c>
      <c r="CR301" s="24" t="str">
        <f>'1'!JF301</f>
        <v/>
      </c>
      <c r="CS301" s="24" t="str">
        <f>'1'!JG301</f>
        <v/>
      </c>
      <c r="CT301" s="236" t="str">
        <f t="shared" si="211"/>
        <v/>
      </c>
      <c r="CU301" s="36">
        <f>'1'!JT301</f>
        <v>0</v>
      </c>
      <c r="CV301" s="36" t="str">
        <f>'1'!JV301</f>
        <v/>
      </c>
      <c r="CW301" s="36" t="str">
        <f>'1'!JW301</f>
        <v/>
      </c>
      <c r="CX301" s="233" t="str">
        <f t="shared" si="212"/>
        <v>#REF!</v>
      </c>
      <c r="CY301" s="24">
        <f>'1'!KJ301</f>
        <v>0</v>
      </c>
      <c r="CZ301" s="24" t="str">
        <f>'1'!KL301</f>
        <v/>
      </c>
      <c r="DA301" s="24" t="str">
        <f>'1'!KM301</f>
        <v/>
      </c>
      <c r="DB301" s="236" t="str">
        <f t="shared" si="213"/>
        <v>#REF!</v>
      </c>
      <c r="DC301" s="36">
        <f>'1'!KZ301</f>
        <v>0</v>
      </c>
      <c r="DD301" s="36" t="str">
        <f>'1'!LB301</f>
        <v/>
      </c>
      <c r="DE301" s="36" t="str">
        <f>'1'!LC301</f>
        <v/>
      </c>
      <c r="DF301" s="233" t="str">
        <f t="shared" si="214"/>
        <v>#REF!</v>
      </c>
      <c r="DG301" s="24" t="str">
        <f t="shared" ref="DG301:DI301" si="1202">#REF!</f>
        <v>#REF!</v>
      </c>
      <c r="DH301" s="24" t="str">
        <f t="shared" si="1202"/>
        <v>#REF!</v>
      </c>
      <c r="DI301" s="24" t="str">
        <f t="shared" si="1202"/>
        <v>#REF!</v>
      </c>
      <c r="DJ301" s="236" t="str">
        <f t="shared" si="216"/>
        <v>#REF!</v>
      </c>
      <c r="DK301" s="36" t="str">
        <f t="shared" ref="DK301:DM301" si="1203">#REF!</f>
        <v>#REF!</v>
      </c>
      <c r="DL301" s="36" t="str">
        <f t="shared" si="1203"/>
        <v>#REF!</v>
      </c>
      <c r="DM301" s="36" t="str">
        <f t="shared" si="1203"/>
        <v>#REF!</v>
      </c>
      <c r="DN301" s="159" t="str">
        <f t="shared" si="218"/>
        <v>#REF!</v>
      </c>
      <c r="DO301" s="24" t="str">
        <f t="shared" ref="DO301:DQ301" si="1204">#REF!</f>
        <v>#REF!</v>
      </c>
      <c r="DP301" s="24" t="str">
        <f t="shared" si="1204"/>
        <v>#REF!</v>
      </c>
      <c r="DQ301" s="24" t="str">
        <f t="shared" si="1204"/>
        <v>#REF!</v>
      </c>
      <c r="DR301" s="209" t="str">
        <f t="shared" si="220"/>
        <v>#REF!</v>
      </c>
      <c r="DS301" s="210" t="str">
        <f t="shared" si="13"/>
        <v>#REF!</v>
      </c>
      <c r="DT301" s="210" t="str">
        <f t="shared" ref="DT301:DU301" si="1205">#REF!</f>
        <v>#REF!</v>
      </c>
      <c r="DU301" s="210" t="str">
        <f t="shared" si="1205"/>
        <v>#REF!</v>
      </c>
    </row>
    <row r="302" ht="15.75" customHeight="1">
      <c r="A302" s="228">
        <f>'1'!A302</f>
        <v>46396</v>
      </c>
      <c r="B302" s="229" t="str">
        <f>'1'!B302</f>
        <v>土</v>
      </c>
      <c r="C302" s="232">
        <f>'1'!C302</f>
        <v>0</v>
      </c>
      <c r="D302" s="233">
        <f>'1'!G302</f>
        <v>1</v>
      </c>
      <c r="E302" s="27">
        <f>'1'!H302</f>
        <v>0</v>
      </c>
      <c r="F302" s="230" t="str">
        <f>'1'!J302</f>
        <v/>
      </c>
      <c r="G302" s="230" t="str">
        <f>'1'!K302</f>
        <v/>
      </c>
      <c r="H302" s="236">
        <f>'1'!W302</f>
        <v>1</v>
      </c>
      <c r="I302" s="39">
        <f>'1'!X302</f>
        <v>0</v>
      </c>
      <c r="J302" s="231" t="str">
        <f>'1'!Z302</f>
        <v/>
      </c>
      <c r="K302" s="231" t="str">
        <f>'1'!AA302</f>
        <v/>
      </c>
      <c r="L302" s="233">
        <f>'1'!AM302</f>
        <v>2</v>
      </c>
      <c r="M302" s="27">
        <f>'1'!AN302</f>
        <v>0</v>
      </c>
      <c r="N302" s="230" t="str">
        <f>'1'!AP302</f>
        <v/>
      </c>
      <c r="O302" s="230" t="str">
        <f>'1'!AQ302</f>
        <v/>
      </c>
      <c r="P302" s="236">
        <f>'1'!BC302</f>
        <v>4</v>
      </c>
      <c r="Q302" s="39">
        <f>'1'!BD302</f>
        <v>0</v>
      </c>
      <c r="R302" s="231" t="str">
        <f>'1'!BF302</f>
        <v/>
      </c>
      <c r="S302" s="231" t="str">
        <f>'1'!BG302</f>
        <v/>
      </c>
      <c r="T302" s="233">
        <f>'1'!BS302</f>
        <v>4</v>
      </c>
      <c r="U302" s="27">
        <f>'1'!BT302</f>
        <v>0</v>
      </c>
      <c r="V302" s="230" t="str">
        <f>'1'!BV302</f>
        <v/>
      </c>
      <c r="W302" s="230" t="str">
        <f>'1'!BW302</f>
        <v/>
      </c>
      <c r="X302" s="236">
        <f>'1'!CI302</f>
        <v>2</v>
      </c>
      <c r="Y302" s="39">
        <f>'1'!CJ302</f>
        <v>0</v>
      </c>
      <c r="Z302" s="231" t="str">
        <f>'1'!CL302</f>
        <v/>
      </c>
      <c r="AA302" s="231" t="str">
        <f>'1'!CM302</f>
        <v/>
      </c>
      <c r="AB302" s="233">
        <f>'1'!CY302</f>
        <v>2</v>
      </c>
      <c r="AC302" s="27">
        <f>'1'!CZ302</f>
        <v>0</v>
      </c>
      <c r="AD302" s="226" t="str">
        <f>'1'!DB302</f>
        <v/>
      </c>
      <c r="AE302" s="230" t="str">
        <f>'1'!DC302</f>
        <v/>
      </c>
      <c r="AF302" s="236">
        <f>'1'!DO302</f>
        <v>2</v>
      </c>
      <c r="AG302" s="39">
        <f>'1'!DP302</f>
        <v>0</v>
      </c>
      <c r="AH302" s="231" t="str">
        <f>'1'!DR302</f>
        <v/>
      </c>
      <c r="AI302" s="231" t="str">
        <f>'1'!DS302</f>
        <v/>
      </c>
      <c r="AJ302" s="233">
        <f>'1'!EE302</f>
        <v>5</v>
      </c>
      <c r="AK302" s="27">
        <f>'1'!EF302</f>
        <v>0</v>
      </c>
      <c r="AL302" s="230" t="str">
        <f>'1'!EH302</f>
        <v/>
      </c>
      <c r="AM302" s="230" t="str">
        <f>'1'!EI302</f>
        <v/>
      </c>
      <c r="AN302" s="236">
        <f>'1'!EU302</f>
        <v>19</v>
      </c>
      <c r="AO302" s="39">
        <f>'1'!EV302</f>
        <v>0</v>
      </c>
      <c r="AP302" s="231" t="str">
        <f>'1'!EX302</f>
        <v/>
      </c>
      <c r="AQ302" s="231" t="str">
        <f>'1'!EY302</f>
        <v/>
      </c>
      <c r="AR302" s="233">
        <f>'1'!FK302</f>
        <v>4</v>
      </c>
      <c r="AS302" s="27">
        <f>'1'!FL302</f>
        <v>0</v>
      </c>
      <c r="AT302" s="230" t="str">
        <f>'1'!FN302</f>
        <v/>
      </c>
      <c r="AU302" s="230" t="str">
        <f>'1'!FO302</f>
        <v/>
      </c>
      <c r="AV302" s="236">
        <f>'1'!GA302</f>
        <v>2</v>
      </c>
      <c r="AW302" s="39">
        <f>'1'!GB302</f>
        <v>0</v>
      </c>
      <c r="AX302" s="231" t="str">
        <f>'1'!GD302</f>
        <v/>
      </c>
      <c r="AY302" s="231" t="str">
        <f>'1'!GE302</f>
        <v/>
      </c>
      <c r="AZ302" s="233">
        <f>'1'!GQ302</f>
        <v>3</v>
      </c>
      <c r="BA302" s="27">
        <f>'1'!GR302</f>
        <v>0</v>
      </c>
      <c r="BB302" s="230" t="str">
        <f>'1'!GT302</f>
        <v/>
      </c>
      <c r="BC302" s="230" t="str">
        <f>'1'!GU302</f>
        <v/>
      </c>
      <c r="BD302" s="236">
        <f>'1'!HG302</f>
        <v>5</v>
      </c>
      <c r="BE302" s="39">
        <f>'1'!HH302</f>
        <v>0</v>
      </c>
      <c r="BF302" s="231" t="str">
        <f>'1'!HJ302</f>
        <v/>
      </c>
      <c r="BG302" s="231" t="str">
        <f>'1'!HK302</f>
        <v/>
      </c>
      <c r="BH302" s="233" t="str">
        <f>'1'!HW302</f>
        <v/>
      </c>
      <c r="BI302" s="27">
        <f>'1'!HX302</f>
        <v>0</v>
      </c>
      <c r="BJ302" s="230" t="str">
        <f>'1'!HZ302</f>
        <v/>
      </c>
      <c r="BK302" s="230" t="str">
        <f>'1'!IA302</f>
        <v/>
      </c>
      <c r="BL302" s="236" t="str">
        <f>'1'!IM302</f>
        <v/>
      </c>
      <c r="BM302" s="39">
        <f>'1'!IN302</f>
        <v>0</v>
      </c>
      <c r="BN302" s="231" t="str">
        <f>'1'!IP302</f>
        <v/>
      </c>
      <c r="BO302" s="231" t="str">
        <f>'1'!IQ302</f>
        <v/>
      </c>
      <c r="BP302" s="233" t="str">
        <f>'1'!JC302</f>
        <v/>
      </c>
      <c r="BQ302" s="27">
        <f>'1'!JD302</f>
        <v>0</v>
      </c>
      <c r="BR302" s="230" t="str">
        <f>'1'!JF302</f>
        <v/>
      </c>
      <c r="BS302" s="230" t="str">
        <f>'1'!JG302</f>
        <v/>
      </c>
      <c r="BT302" s="236" t="str">
        <f>'1'!JS302</f>
        <v/>
      </c>
      <c r="BU302" s="39">
        <f>'1'!JT302</f>
        <v>0</v>
      </c>
      <c r="BV302" s="231" t="str">
        <f>'1'!JV302</f>
        <v/>
      </c>
      <c r="BW302" s="231" t="str">
        <f>'1'!JW302</f>
        <v/>
      </c>
      <c r="BX302" s="233" t="str">
        <f>'1'!KI302</f>
        <v/>
      </c>
      <c r="BY302" s="27">
        <f>'1'!KJ302</f>
        <v>0</v>
      </c>
      <c r="BZ302" s="230" t="str">
        <f>'1'!KL302</f>
        <v/>
      </c>
      <c r="CA302" s="230" t="str">
        <f>'1'!KM302</f>
        <v/>
      </c>
      <c r="CB302" s="236" t="str">
        <f>'1'!KY302</f>
        <v/>
      </c>
      <c r="CC302" s="39">
        <f>'1'!KZ302</f>
        <v>0</v>
      </c>
      <c r="CD302" s="231" t="str">
        <f>'1'!LB302</f>
        <v/>
      </c>
      <c r="CE302" s="231" t="str">
        <f>'1'!LC302</f>
        <v/>
      </c>
      <c r="CF302" s="231"/>
      <c r="CG302" s="231"/>
      <c r="CH302" s="233" t="str">
        <f t="shared" si="208"/>
        <v/>
      </c>
      <c r="CI302" s="24">
        <f>'1'!HX302</f>
        <v>0</v>
      </c>
      <c r="CJ302" s="24" t="str">
        <f>'1'!HZ302</f>
        <v/>
      </c>
      <c r="CK302" s="24" t="str">
        <f>'1'!IA302</f>
        <v/>
      </c>
      <c r="CL302" s="236" t="str">
        <f t="shared" si="209"/>
        <v/>
      </c>
      <c r="CM302" s="36">
        <f>'1'!IN302</f>
        <v>0</v>
      </c>
      <c r="CN302" s="36" t="str">
        <f>'1'!IP302</f>
        <v/>
      </c>
      <c r="CO302" s="36" t="str">
        <f>'1'!IQ302</f>
        <v/>
      </c>
      <c r="CP302" s="233" t="str">
        <f t="shared" si="210"/>
        <v/>
      </c>
      <c r="CQ302" s="24">
        <f>'1'!JD302</f>
        <v>0</v>
      </c>
      <c r="CR302" s="24" t="str">
        <f>'1'!JF302</f>
        <v/>
      </c>
      <c r="CS302" s="24" t="str">
        <f>'1'!JG302</f>
        <v/>
      </c>
      <c r="CT302" s="236" t="str">
        <f t="shared" si="211"/>
        <v/>
      </c>
      <c r="CU302" s="36">
        <f>'1'!JT302</f>
        <v>0</v>
      </c>
      <c r="CV302" s="36" t="str">
        <f>'1'!JV302</f>
        <v/>
      </c>
      <c r="CW302" s="36" t="str">
        <f>'1'!JW302</f>
        <v/>
      </c>
      <c r="CX302" s="233" t="str">
        <f t="shared" si="212"/>
        <v>#REF!</v>
      </c>
      <c r="CY302" s="24">
        <f>'1'!KJ302</f>
        <v>0</v>
      </c>
      <c r="CZ302" s="24" t="str">
        <f>'1'!KL302</f>
        <v/>
      </c>
      <c r="DA302" s="24" t="str">
        <f>'1'!KM302</f>
        <v/>
      </c>
      <c r="DB302" s="236" t="str">
        <f t="shared" si="213"/>
        <v>#REF!</v>
      </c>
      <c r="DC302" s="36">
        <f>'1'!KZ302</f>
        <v>0</v>
      </c>
      <c r="DD302" s="36" t="str">
        <f>'1'!LB302</f>
        <v/>
      </c>
      <c r="DE302" s="36" t="str">
        <f>'1'!LC302</f>
        <v/>
      </c>
      <c r="DF302" s="233" t="str">
        <f t="shared" si="214"/>
        <v>#REF!</v>
      </c>
      <c r="DG302" s="24" t="str">
        <f t="shared" ref="DG302:DI302" si="1206">#REF!</f>
        <v>#REF!</v>
      </c>
      <c r="DH302" s="24" t="str">
        <f t="shared" si="1206"/>
        <v>#REF!</v>
      </c>
      <c r="DI302" s="24" t="str">
        <f t="shared" si="1206"/>
        <v>#REF!</v>
      </c>
      <c r="DJ302" s="236" t="str">
        <f t="shared" si="216"/>
        <v>#REF!</v>
      </c>
      <c r="DK302" s="36" t="str">
        <f t="shared" ref="DK302:DM302" si="1207">#REF!</f>
        <v>#REF!</v>
      </c>
      <c r="DL302" s="36" t="str">
        <f t="shared" si="1207"/>
        <v>#REF!</v>
      </c>
      <c r="DM302" s="36" t="str">
        <f t="shared" si="1207"/>
        <v>#REF!</v>
      </c>
      <c r="DN302" s="159" t="str">
        <f t="shared" si="218"/>
        <v>#REF!</v>
      </c>
      <c r="DO302" s="24" t="str">
        <f t="shared" ref="DO302:DQ302" si="1208">#REF!</f>
        <v>#REF!</v>
      </c>
      <c r="DP302" s="24" t="str">
        <f t="shared" si="1208"/>
        <v>#REF!</v>
      </c>
      <c r="DQ302" s="24" t="str">
        <f t="shared" si="1208"/>
        <v>#REF!</v>
      </c>
      <c r="DR302" s="209" t="str">
        <f t="shared" si="220"/>
        <v>#REF!</v>
      </c>
      <c r="DS302" s="210" t="str">
        <f t="shared" si="13"/>
        <v>#REF!</v>
      </c>
      <c r="DT302" s="210" t="str">
        <f t="shared" ref="DT302:DU302" si="1209">#REF!</f>
        <v>#REF!</v>
      </c>
      <c r="DU302" s="210" t="str">
        <f t="shared" si="1209"/>
        <v>#REF!</v>
      </c>
    </row>
    <row r="303" ht="15.75" customHeight="1">
      <c r="A303" s="228">
        <f>'1'!A303</f>
        <v>46397</v>
      </c>
      <c r="B303" s="229" t="str">
        <f>'1'!B303</f>
        <v>日</v>
      </c>
      <c r="C303" s="232">
        <f>'1'!C303</f>
        <v>0</v>
      </c>
      <c r="D303" s="233">
        <f>'1'!G303</f>
        <v>1</v>
      </c>
      <c r="E303" s="27">
        <f>'1'!H303</f>
        <v>0</v>
      </c>
      <c r="F303" s="230" t="str">
        <f>'1'!J303</f>
        <v/>
      </c>
      <c r="G303" s="230" t="str">
        <f>'1'!K303</f>
        <v/>
      </c>
      <c r="H303" s="236">
        <f>'1'!W303</f>
        <v>1</v>
      </c>
      <c r="I303" s="39">
        <f>'1'!X303</f>
        <v>0</v>
      </c>
      <c r="J303" s="231" t="str">
        <f>'1'!Z303</f>
        <v/>
      </c>
      <c r="K303" s="231" t="str">
        <f>'1'!AA303</f>
        <v/>
      </c>
      <c r="L303" s="233">
        <f>'1'!AM303</f>
        <v>2</v>
      </c>
      <c r="M303" s="27">
        <f>'1'!AN303</f>
        <v>0</v>
      </c>
      <c r="N303" s="230" t="str">
        <f>'1'!AP303</f>
        <v/>
      </c>
      <c r="O303" s="230" t="str">
        <f>'1'!AQ303</f>
        <v/>
      </c>
      <c r="P303" s="236">
        <f>'1'!BC303</f>
        <v>4</v>
      </c>
      <c r="Q303" s="39">
        <f>'1'!BD303</f>
        <v>0</v>
      </c>
      <c r="R303" s="231" t="str">
        <f>'1'!BF303</f>
        <v/>
      </c>
      <c r="S303" s="231" t="str">
        <f>'1'!BG303</f>
        <v/>
      </c>
      <c r="T303" s="233">
        <f>'1'!BS303</f>
        <v>4</v>
      </c>
      <c r="U303" s="27">
        <f>'1'!BT303</f>
        <v>0</v>
      </c>
      <c r="V303" s="230" t="str">
        <f>'1'!BV303</f>
        <v/>
      </c>
      <c r="W303" s="230" t="str">
        <f>'1'!BW303</f>
        <v/>
      </c>
      <c r="X303" s="236">
        <f>'1'!CI303</f>
        <v>2</v>
      </c>
      <c r="Y303" s="39">
        <f>'1'!CJ303</f>
        <v>0</v>
      </c>
      <c r="Z303" s="231" t="str">
        <f>'1'!CL303</f>
        <v/>
      </c>
      <c r="AA303" s="231" t="str">
        <f>'1'!CM303</f>
        <v/>
      </c>
      <c r="AB303" s="233">
        <f>'1'!CY303</f>
        <v>2</v>
      </c>
      <c r="AC303" s="27">
        <f>'1'!CZ303</f>
        <v>0</v>
      </c>
      <c r="AD303" s="226" t="str">
        <f>'1'!DB303</f>
        <v/>
      </c>
      <c r="AE303" s="230" t="str">
        <f>'1'!DC303</f>
        <v/>
      </c>
      <c r="AF303" s="236">
        <f>'1'!DO303</f>
        <v>2</v>
      </c>
      <c r="AG303" s="39">
        <f>'1'!DP303</f>
        <v>0</v>
      </c>
      <c r="AH303" s="231" t="str">
        <f>'1'!DR303</f>
        <v/>
      </c>
      <c r="AI303" s="231" t="str">
        <f>'1'!DS303</f>
        <v/>
      </c>
      <c r="AJ303" s="233">
        <f>'1'!EE303</f>
        <v>5</v>
      </c>
      <c r="AK303" s="27">
        <f>'1'!EF303</f>
        <v>0</v>
      </c>
      <c r="AL303" s="230" t="str">
        <f>'1'!EH303</f>
        <v/>
      </c>
      <c r="AM303" s="230" t="str">
        <f>'1'!EI303</f>
        <v/>
      </c>
      <c r="AN303" s="236">
        <f>'1'!EU303</f>
        <v>19</v>
      </c>
      <c r="AO303" s="39">
        <f>'1'!EV303</f>
        <v>0</v>
      </c>
      <c r="AP303" s="231" t="str">
        <f>'1'!EX303</f>
        <v/>
      </c>
      <c r="AQ303" s="231" t="str">
        <f>'1'!EY303</f>
        <v/>
      </c>
      <c r="AR303" s="233">
        <f>'1'!FK303</f>
        <v>4</v>
      </c>
      <c r="AS303" s="27">
        <f>'1'!FL303</f>
        <v>0</v>
      </c>
      <c r="AT303" s="230" t="str">
        <f>'1'!FN303</f>
        <v/>
      </c>
      <c r="AU303" s="230" t="str">
        <f>'1'!FO303</f>
        <v/>
      </c>
      <c r="AV303" s="236">
        <f>'1'!GA303</f>
        <v>2</v>
      </c>
      <c r="AW303" s="39">
        <f>'1'!GB303</f>
        <v>0</v>
      </c>
      <c r="AX303" s="231" t="str">
        <f>'1'!GD303</f>
        <v/>
      </c>
      <c r="AY303" s="231" t="str">
        <f>'1'!GE303</f>
        <v/>
      </c>
      <c r="AZ303" s="233">
        <f>'1'!GQ303</f>
        <v>3</v>
      </c>
      <c r="BA303" s="27">
        <f>'1'!GR303</f>
        <v>0</v>
      </c>
      <c r="BB303" s="230" t="str">
        <f>'1'!GT303</f>
        <v/>
      </c>
      <c r="BC303" s="230" t="str">
        <f>'1'!GU303</f>
        <v/>
      </c>
      <c r="BD303" s="236">
        <f>'1'!HG303</f>
        <v>5</v>
      </c>
      <c r="BE303" s="39">
        <f>'1'!HH303</f>
        <v>0</v>
      </c>
      <c r="BF303" s="231" t="str">
        <f>'1'!HJ303</f>
        <v/>
      </c>
      <c r="BG303" s="231" t="str">
        <f>'1'!HK303</f>
        <v/>
      </c>
      <c r="BH303" s="233" t="str">
        <f>'1'!HW303</f>
        <v/>
      </c>
      <c r="BI303" s="27">
        <f>'1'!HX303</f>
        <v>0</v>
      </c>
      <c r="BJ303" s="230" t="str">
        <f>'1'!HZ303</f>
        <v/>
      </c>
      <c r="BK303" s="230" t="str">
        <f>'1'!IA303</f>
        <v/>
      </c>
      <c r="BL303" s="236" t="str">
        <f>'1'!IM303</f>
        <v/>
      </c>
      <c r="BM303" s="39">
        <f>'1'!IN303</f>
        <v>0</v>
      </c>
      <c r="BN303" s="231" t="str">
        <f>'1'!IP303</f>
        <v/>
      </c>
      <c r="BO303" s="231" t="str">
        <f>'1'!IQ303</f>
        <v/>
      </c>
      <c r="BP303" s="233" t="str">
        <f>'1'!JC303</f>
        <v/>
      </c>
      <c r="BQ303" s="27">
        <f>'1'!JD303</f>
        <v>0</v>
      </c>
      <c r="BR303" s="230" t="str">
        <f>'1'!JF303</f>
        <v/>
      </c>
      <c r="BS303" s="230" t="str">
        <f>'1'!JG303</f>
        <v/>
      </c>
      <c r="BT303" s="236" t="str">
        <f>'1'!JS303</f>
        <v/>
      </c>
      <c r="BU303" s="39">
        <f>'1'!JT303</f>
        <v>0</v>
      </c>
      <c r="BV303" s="231" t="str">
        <f>'1'!JV303</f>
        <v/>
      </c>
      <c r="BW303" s="231" t="str">
        <f>'1'!JW303</f>
        <v/>
      </c>
      <c r="BX303" s="233" t="str">
        <f>'1'!KI303</f>
        <v/>
      </c>
      <c r="BY303" s="27">
        <f>'1'!KJ303</f>
        <v>0</v>
      </c>
      <c r="BZ303" s="230" t="str">
        <f>'1'!KL303</f>
        <v/>
      </c>
      <c r="CA303" s="230" t="str">
        <f>'1'!KM303</f>
        <v/>
      </c>
      <c r="CB303" s="236" t="str">
        <f>'1'!KY303</f>
        <v/>
      </c>
      <c r="CC303" s="39">
        <f>'1'!KZ303</f>
        <v>0</v>
      </c>
      <c r="CD303" s="231" t="str">
        <f>'1'!LB303</f>
        <v/>
      </c>
      <c r="CE303" s="231" t="str">
        <f>'1'!LC303</f>
        <v/>
      </c>
      <c r="CF303" s="231"/>
      <c r="CG303" s="231"/>
      <c r="CH303" s="233" t="str">
        <f t="shared" si="208"/>
        <v/>
      </c>
      <c r="CI303" s="24">
        <f>'1'!HX303</f>
        <v>0</v>
      </c>
      <c r="CJ303" s="24" t="str">
        <f>'1'!HZ303</f>
        <v/>
      </c>
      <c r="CK303" s="24" t="str">
        <f>'1'!IA303</f>
        <v/>
      </c>
      <c r="CL303" s="236" t="str">
        <f t="shared" si="209"/>
        <v/>
      </c>
      <c r="CM303" s="36">
        <f>'1'!IN303</f>
        <v>0</v>
      </c>
      <c r="CN303" s="36" t="str">
        <f>'1'!IP303</f>
        <v/>
      </c>
      <c r="CO303" s="36" t="str">
        <f>'1'!IQ303</f>
        <v/>
      </c>
      <c r="CP303" s="233" t="str">
        <f t="shared" si="210"/>
        <v/>
      </c>
      <c r="CQ303" s="24">
        <f>'1'!JD303</f>
        <v>0</v>
      </c>
      <c r="CR303" s="24" t="str">
        <f>'1'!JF303</f>
        <v/>
      </c>
      <c r="CS303" s="24" t="str">
        <f>'1'!JG303</f>
        <v/>
      </c>
      <c r="CT303" s="236" t="str">
        <f t="shared" si="211"/>
        <v/>
      </c>
      <c r="CU303" s="36">
        <f>'1'!JT303</f>
        <v>0</v>
      </c>
      <c r="CV303" s="36" t="str">
        <f>'1'!JV303</f>
        <v/>
      </c>
      <c r="CW303" s="36" t="str">
        <f>'1'!JW303</f>
        <v/>
      </c>
      <c r="CX303" s="233" t="str">
        <f t="shared" si="212"/>
        <v>#REF!</v>
      </c>
      <c r="CY303" s="24">
        <f>'1'!KJ303</f>
        <v>0</v>
      </c>
      <c r="CZ303" s="24" t="str">
        <f>'1'!KL303</f>
        <v/>
      </c>
      <c r="DA303" s="24" t="str">
        <f>'1'!KM303</f>
        <v/>
      </c>
      <c r="DB303" s="236" t="str">
        <f t="shared" si="213"/>
        <v>#REF!</v>
      </c>
      <c r="DC303" s="36">
        <f>'1'!KZ303</f>
        <v>0</v>
      </c>
      <c r="DD303" s="36" t="str">
        <f>'1'!LB303</f>
        <v/>
      </c>
      <c r="DE303" s="36" t="str">
        <f>'1'!LC303</f>
        <v/>
      </c>
      <c r="DF303" s="233" t="str">
        <f t="shared" si="214"/>
        <v>#REF!</v>
      </c>
      <c r="DG303" s="24" t="str">
        <f t="shared" ref="DG303:DI303" si="1210">#REF!</f>
        <v>#REF!</v>
      </c>
      <c r="DH303" s="24" t="str">
        <f t="shared" si="1210"/>
        <v>#REF!</v>
      </c>
      <c r="DI303" s="24" t="str">
        <f t="shared" si="1210"/>
        <v>#REF!</v>
      </c>
      <c r="DJ303" s="236" t="str">
        <f t="shared" si="216"/>
        <v>#REF!</v>
      </c>
      <c r="DK303" s="36" t="str">
        <f t="shared" ref="DK303:DM303" si="1211">#REF!</f>
        <v>#REF!</v>
      </c>
      <c r="DL303" s="36" t="str">
        <f t="shared" si="1211"/>
        <v>#REF!</v>
      </c>
      <c r="DM303" s="36" t="str">
        <f t="shared" si="1211"/>
        <v>#REF!</v>
      </c>
      <c r="DN303" s="159" t="str">
        <f t="shared" si="218"/>
        <v>#REF!</v>
      </c>
      <c r="DO303" s="24" t="str">
        <f t="shared" ref="DO303:DQ303" si="1212">#REF!</f>
        <v>#REF!</v>
      </c>
      <c r="DP303" s="24" t="str">
        <f t="shared" si="1212"/>
        <v>#REF!</v>
      </c>
      <c r="DQ303" s="24" t="str">
        <f t="shared" si="1212"/>
        <v>#REF!</v>
      </c>
      <c r="DR303" s="209" t="str">
        <f t="shared" si="220"/>
        <v>#REF!</v>
      </c>
      <c r="DS303" s="210" t="str">
        <f t="shared" si="13"/>
        <v>#REF!</v>
      </c>
      <c r="DT303" s="210" t="str">
        <f t="shared" ref="DT303:DU303" si="1213">#REF!</f>
        <v>#REF!</v>
      </c>
      <c r="DU303" s="210" t="str">
        <f t="shared" si="1213"/>
        <v>#REF!</v>
      </c>
    </row>
    <row r="304" ht="15.75" customHeight="1">
      <c r="A304" s="228">
        <f>'1'!A304</f>
        <v>46398</v>
      </c>
      <c r="B304" s="229" t="str">
        <f>'1'!B304</f>
        <v>月</v>
      </c>
      <c r="C304" s="232">
        <f>'1'!C304</f>
        <v>0</v>
      </c>
      <c r="D304" s="233">
        <f>'1'!G304</f>
        <v>1</v>
      </c>
      <c r="E304" s="27">
        <f>'1'!H304</f>
        <v>0</v>
      </c>
      <c r="F304" s="230" t="str">
        <f>'1'!J304</f>
        <v/>
      </c>
      <c r="G304" s="230" t="str">
        <f>'1'!K304</f>
        <v/>
      </c>
      <c r="H304" s="236">
        <f>'1'!W304</f>
        <v>1</v>
      </c>
      <c r="I304" s="39">
        <f>'1'!X304</f>
        <v>0</v>
      </c>
      <c r="J304" s="231" t="str">
        <f>'1'!Z304</f>
        <v/>
      </c>
      <c r="K304" s="231" t="str">
        <f>'1'!AA304</f>
        <v/>
      </c>
      <c r="L304" s="233">
        <f>'1'!AM304</f>
        <v>2</v>
      </c>
      <c r="M304" s="27">
        <f>'1'!AN304</f>
        <v>0</v>
      </c>
      <c r="N304" s="230" t="str">
        <f>'1'!AP304</f>
        <v/>
      </c>
      <c r="O304" s="230" t="str">
        <f>'1'!AQ304</f>
        <v/>
      </c>
      <c r="P304" s="236">
        <f>'1'!BC304</f>
        <v>4</v>
      </c>
      <c r="Q304" s="39">
        <f>'1'!BD304</f>
        <v>0</v>
      </c>
      <c r="R304" s="231" t="str">
        <f>'1'!BF304</f>
        <v/>
      </c>
      <c r="S304" s="231" t="str">
        <f>'1'!BG304</f>
        <v/>
      </c>
      <c r="T304" s="233">
        <f>'1'!BS304</f>
        <v>4</v>
      </c>
      <c r="U304" s="27">
        <f>'1'!BT304</f>
        <v>0</v>
      </c>
      <c r="V304" s="230" t="str">
        <f>'1'!BV304</f>
        <v/>
      </c>
      <c r="W304" s="230" t="str">
        <f>'1'!BW304</f>
        <v/>
      </c>
      <c r="X304" s="236">
        <f>'1'!CI304</f>
        <v>2</v>
      </c>
      <c r="Y304" s="39">
        <f>'1'!CJ304</f>
        <v>0</v>
      </c>
      <c r="Z304" s="231" t="str">
        <f>'1'!CL304</f>
        <v/>
      </c>
      <c r="AA304" s="231" t="str">
        <f>'1'!CM304</f>
        <v/>
      </c>
      <c r="AB304" s="233">
        <f>'1'!CY304</f>
        <v>2</v>
      </c>
      <c r="AC304" s="27">
        <f>'1'!CZ304</f>
        <v>0</v>
      </c>
      <c r="AD304" s="226" t="str">
        <f>'1'!DB304</f>
        <v/>
      </c>
      <c r="AE304" s="230" t="str">
        <f>'1'!DC304</f>
        <v/>
      </c>
      <c r="AF304" s="236">
        <f>'1'!DO304</f>
        <v>2</v>
      </c>
      <c r="AG304" s="39">
        <f>'1'!DP304</f>
        <v>0</v>
      </c>
      <c r="AH304" s="231" t="str">
        <f>'1'!DR304</f>
        <v/>
      </c>
      <c r="AI304" s="231" t="str">
        <f>'1'!DS304</f>
        <v/>
      </c>
      <c r="AJ304" s="233">
        <f>'1'!EE304</f>
        <v>5</v>
      </c>
      <c r="AK304" s="27">
        <f>'1'!EF304</f>
        <v>0</v>
      </c>
      <c r="AL304" s="230" t="str">
        <f>'1'!EH304</f>
        <v/>
      </c>
      <c r="AM304" s="230" t="str">
        <f>'1'!EI304</f>
        <v/>
      </c>
      <c r="AN304" s="236">
        <f>'1'!EU304</f>
        <v>19</v>
      </c>
      <c r="AO304" s="39">
        <f>'1'!EV304</f>
        <v>0</v>
      </c>
      <c r="AP304" s="231" t="str">
        <f>'1'!EX304</f>
        <v/>
      </c>
      <c r="AQ304" s="231" t="str">
        <f>'1'!EY304</f>
        <v/>
      </c>
      <c r="AR304" s="233">
        <f>'1'!FK304</f>
        <v>4</v>
      </c>
      <c r="AS304" s="27">
        <f>'1'!FL304</f>
        <v>0</v>
      </c>
      <c r="AT304" s="230" t="str">
        <f>'1'!FN304</f>
        <v/>
      </c>
      <c r="AU304" s="230" t="str">
        <f>'1'!FO304</f>
        <v/>
      </c>
      <c r="AV304" s="236">
        <f>'1'!GA304</f>
        <v>2</v>
      </c>
      <c r="AW304" s="39">
        <f>'1'!GB304</f>
        <v>0</v>
      </c>
      <c r="AX304" s="231" t="str">
        <f>'1'!GD304</f>
        <v/>
      </c>
      <c r="AY304" s="231" t="str">
        <f>'1'!GE304</f>
        <v/>
      </c>
      <c r="AZ304" s="233">
        <f>'1'!GQ304</f>
        <v>3</v>
      </c>
      <c r="BA304" s="27">
        <f>'1'!GR304</f>
        <v>0</v>
      </c>
      <c r="BB304" s="230" t="str">
        <f>'1'!GT304</f>
        <v/>
      </c>
      <c r="BC304" s="230" t="str">
        <f>'1'!GU304</f>
        <v/>
      </c>
      <c r="BD304" s="236">
        <f>'1'!HG304</f>
        <v>5</v>
      </c>
      <c r="BE304" s="39">
        <f>'1'!HH304</f>
        <v>0</v>
      </c>
      <c r="BF304" s="231" t="str">
        <f>'1'!HJ304</f>
        <v/>
      </c>
      <c r="BG304" s="231" t="str">
        <f>'1'!HK304</f>
        <v/>
      </c>
      <c r="BH304" s="233" t="str">
        <f>'1'!HW304</f>
        <v/>
      </c>
      <c r="BI304" s="27">
        <f>'1'!HX304</f>
        <v>0</v>
      </c>
      <c r="BJ304" s="230" t="str">
        <f>'1'!HZ304</f>
        <v/>
      </c>
      <c r="BK304" s="230" t="str">
        <f>'1'!IA304</f>
        <v/>
      </c>
      <c r="BL304" s="236" t="str">
        <f>'1'!IM304</f>
        <v/>
      </c>
      <c r="BM304" s="39">
        <f>'1'!IN304</f>
        <v>0</v>
      </c>
      <c r="BN304" s="231" t="str">
        <f>'1'!IP304</f>
        <v/>
      </c>
      <c r="BO304" s="231" t="str">
        <f>'1'!IQ304</f>
        <v/>
      </c>
      <c r="BP304" s="233" t="str">
        <f>'1'!JC304</f>
        <v/>
      </c>
      <c r="BQ304" s="27">
        <f>'1'!JD304</f>
        <v>0</v>
      </c>
      <c r="BR304" s="230" t="str">
        <f>'1'!JF304</f>
        <v/>
      </c>
      <c r="BS304" s="230" t="str">
        <f>'1'!JG304</f>
        <v/>
      </c>
      <c r="BT304" s="236" t="str">
        <f>'1'!JS304</f>
        <v/>
      </c>
      <c r="BU304" s="39">
        <f>'1'!JT304</f>
        <v>0</v>
      </c>
      <c r="BV304" s="231" t="str">
        <f>'1'!JV304</f>
        <v/>
      </c>
      <c r="BW304" s="231" t="str">
        <f>'1'!JW304</f>
        <v/>
      </c>
      <c r="BX304" s="233" t="str">
        <f>'1'!KI304</f>
        <v/>
      </c>
      <c r="BY304" s="27">
        <f>'1'!KJ304</f>
        <v>0</v>
      </c>
      <c r="BZ304" s="230" t="str">
        <f>'1'!KL304</f>
        <v/>
      </c>
      <c r="CA304" s="230" t="str">
        <f>'1'!KM304</f>
        <v/>
      </c>
      <c r="CB304" s="236" t="str">
        <f>'1'!KY304</f>
        <v/>
      </c>
      <c r="CC304" s="39">
        <f>'1'!KZ304</f>
        <v>0</v>
      </c>
      <c r="CD304" s="231" t="str">
        <f>'1'!LB304</f>
        <v/>
      </c>
      <c r="CE304" s="231" t="str">
        <f>'1'!LC304</f>
        <v/>
      </c>
      <c r="CF304" s="231"/>
      <c r="CG304" s="231"/>
      <c r="CH304" s="233" t="str">
        <f t="shared" si="208"/>
        <v/>
      </c>
      <c r="CI304" s="24">
        <f>'1'!HX304</f>
        <v>0</v>
      </c>
      <c r="CJ304" s="24" t="str">
        <f>'1'!HZ304</f>
        <v/>
      </c>
      <c r="CK304" s="24" t="str">
        <f>'1'!IA304</f>
        <v/>
      </c>
      <c r="CL304" s="236" t="str">
        <f t="shared" si="209"/>
        <v/>
      </c>
      <c r="CM304" s="36">
        <f>'1'!IN304</f>
        <v>0</v>
      </c>
      <c r="CN304" s="36" t="str">
        <f>'1'!IP304</f>
        <v/>
      </c>
      <c r="CO304" s="36" t="str">
        <f>'1'!IQ304</f>
        <v/>
      </c>
      <c r="CP304" s="233" t="str">
        <f t="shared" si="210"/>
        <v/>
      </c>
      <c r="CQ304" s="24">
        <f>'1'!JD304</f>
        <v>0</v>
      </c>
      <c r="CR304" s="24" t="str">
        <f>'1'!JF304</f>
        <v/>
      </c>
      <c r="CS304" s="24" t="str">
        <f>'1'!JG304</f>
        <v/>
      </c>
      <c r="CT304" s="236" t="str">
        <f t="shared" si="211"/>
        <v/>
      </c>
      <c r="CU304" s="36">
        <f>'1'!JT304</f>
        <v>0</v>
      </c>
      <c r="CV304" s="36" t="str">
        <f>'1'!JV304</f>
        <v/>
      </c>
      <c r="CW304" s="36" t="str">
        <f>'1'!JW304</f>
        <v/>
      </c>
      <c r="CX304" s="233" t="str">
        <f t="shared" si="212"/>
        <v>#REF!</v>
      </c>
      <c r="CY304" s="24">
        <f>'1'!KJ304</f>
        <v>0</v>
      </c>
      <c r="CZ304" s="24" t="str">
        <f>'1'!KL304</f>
        <v/>
      </c>
      <c r="DA304" s="24" t="str">
        <f>'1'!KM304</f>
        <v/>
      </c>
      <c r="DB304" s="236" t="str">
        <f t="shared" si="213"/>
        <v>#REF!</v>
      </c>
      <c r="DC304" s="36">
        <f>'1'!KZ304</f>
        <v>0</v>
      </c>
      <c r="DD304" s="36" t="str">
        <f>'1'!LB304</f>
        <v/>
      </c>
      <c r="DE304" s="36" t="str">
        <f>'1'!LC304</f>
        <v/>
      </c>
      <c r="DF304" s="233" t="str">
        <f t="shared" si="214"/>
        <v>#REF!</v>
      </c>
      <c r="DG304" s="24" t="str">
        <f t="shared" ref="DG304:DI304" si="1214">#REF!</f>
        <v>#REF!</v>
      </c>
      <c r="DH304" s="24" t="str">
        <f t="shared" si="1214"/>
        <v>#REF!</v>
      </c>
      <c r="DI304" s="24" t="str">
        <f t="shared" si="1214"/>
        <v>#REF!</v>
      </c>
      <c r="DJ304" s="236" t="str">
        <f t="shared" si="216"/>
        <v>#REF!</v>
      </c>
      <c r="DK304" s="36" t="str">
        <f t="shared" ref="DK304:DM304" si="1215">#REF!</f>
        <v>#REF!</v>
      </c>
      <c r="DL304" s="36" t="str">
        <f t="shared" si="1215"/>
        <v>#REF!</v>
      </c>
      <c r="DM304" s="36" t="str">
        <f t="shared" si="1215"/>
        <v>#REF!</v>
      </c>
      <c r="DN304" s="159" t="str">
        <f t="shared" si="218"/>
        <v>#REF!</v>
      </c>
      <c r="DO304" s="24" t="str">
        <f t="shared" ref="DO304:DQ304" si="1216">#REF!</f>
        <v>#REF!</v>
      </c>
      <c r="DP304" s="24" t="str">
        <f t="shared" si="1216"/>
        <v>#REF!</v>
      </c>
      <c r="DQ304" s="24" t="str">
        <f t="shared" si="1216"/>
        <v>#REF!</v>
      </c>
      <c r="DR304" s="209" t="str">
        <f t="shared" si="220"/>
        <v>#REF!</v>
      </c>
      <c r="DS304" s="210" t="str">
        <f t="shared" si="13"/>
        <v>#REF!</v>
      </c>
      <c r="DT304" s="210" t="str">
        <f t="shared" ref="DT304:DU304" si="1217">#REF!</f>
        <v>#REF!</v>
      </c>
      <c r="DU304" s="210" t="str">
        <f t="shared" si="1217"/>
        <v>#REF!</v>
      </c>
    </row>
    <row r="305" ht="15.75" customHeight="1">
      <c r="A305" s="228">
        <f>'1'!A305</f>
        <v>46399</v>
      </c>
      <c r="B305" s="229" t="str">
        <f>'1'!B305</f>
        <v>火</v>
      </c>
      <c r="C305" s="232">
        <f>'1'!C305</f>
        <v>0</v>
      </c>
      <c r="D305" s="233">
        <f>'1'!G305</f>
        <v>1</v>
      </c>
      <c r="E305" s="27">
        <f>'1'!H305</f>
        <v>0</v>
      </c>
      <c r="F305" s="230" t="str">
        <f>'1'!J305</f>
        <v/>
      </c>
      <c r="G305" s="230" t="str">
        <f>'1'!K305</f>
        <v/>
      </c>
      <c r="H305" s="236">
        <f>'1'!W305</f>
        <v>1</v>
      </c>
      <c r="I305" s="39">
        <f>'1'!X305</f>
        <v>0</v>
      </c>
      <c r="J305" s="231" t="str">
        <f>'1'!Z305</f>
        <v/>
      </c>
      <c r="K305" s="231" t="str">
        <f>'1'!AA305</f>
        <v/>
      </c>
      <c r="L305" s="233">
        <f>'1'!AM305</f>
        <v>2</v>
      </c>
      <c r="M305" s="27">
        <f>'1'!AN305</f>
        <v>0</v>
      </c>
      <c r="N305" s="230" t="str">
        <f>'1'!AP305</f>
        <v/>
      </c>
      <c r="O305" s="230" t="str">
        <f>'1'!AQ305</f>
        <v/>
      </c>
      <c r="P305" s="236">
        <f>'1'!BC305</f>
        <v>4</v>
      </c>
      <c r="Q305" s="39">
        <f>'1'!BD305</f>
        <v>0</v>
      </c>
      <c r="R305" s="231" t="str">
        <f>'1'!BF305</f>
        <v/>
      </c>
      <c r="S305" s="231" t="str">
        <f>'1'!BG305</f>
        <v/>
      </c>
      <c r="T305" s="233">
        <f>'1'!BS305</f>
        <v>4</v>
      </c>
      <c r="U305" s="27">
        <f>'1'!BT305</f>
        <v>0</v>
      </c>
      <c r="V305" s="230" t="str">
        <f>'1'!BV305</f>
        <v/>
      </c>
      <c r="W305" s="230" t="str">
        <f>'1'!BW305</f>
        <v/>
      </c>
      <c r="X305" s="236">
        <f>'1'!CI305</f>
        <v>2</v>
      </c>
      <c r="Y305" s="39">
        <f>'1'!CJ305</f>
        <v>0</v>
      </c>
      <c r="Z305" s="231" t="str">
        <f>'1'!CL305</f>
        <v/>
      </c>
      <c r="AA305" s="231" t="str">
        <f>'1'!CM305</f>
        <v/>
      </c>
      <c r="AB305" s="233">
        <f>'1'!CY305</f>
        <v>2</v>
      </c>
      <c r="AC305" s="27">
        <f>'1'!CZ305</f>
        <v>0</v>
      </c>
      <c r="AD305" s="226" t="str">
        <f>'1'!DB305</f>
        <v/>
      </c>
      <c r="AE305" s="230" t="str">
        <f>'1'!DC305</f>
        <v/>
      </c>
      <c r="AF305" s="236">
        <f>'1'!DO305</f>
        <v>2</v>
      </c>
      <c r="AG305" s="39">
        <f>'1'!DP305</f>
        <v>0</v>
      </c>
      <c r="AH305" s="231" t="str">
        <f>'1'!DR305</f>
        <v/>
      </c>
      <c r="AI305" s="231" t="str">
        <f>'1'!DS305</f>
        <v/>
      </c>
      <c r="AJ305" s="233">
        <f>'1'!EE305</f>
        <v>5</v>
      </c>
      <c r="AK305" s="27">
        <f>'1'!EF305</f>
        <v>0</v>
      </c>
      <c r="AL305" s="230" t="str">
        <f>'1'!EH305</f>
        <v/>
      </c>
      <c r="AM305" s="230" t="str">
        <f>'1'!EI305</f>
        <v/>
      </c>
      <c r="AN305" s="236">
        <f>'1'!EU305</f>
        <v>19</v>
      </c>
      <c r="AO305" s="39">
        <f>'1'!EV305</f>
        <v>0</v>
      </c>
      <c r="AP305" s="231" t="str">
        <f>'1'!EX305</f>
        <v/>
      </c>
      <c r="AQ305" s="231" t="str">
        <f>'1'!EY305</f>
        <v/>
      </c>
      <c r="AR305" s="233">
        <f>'1'!FK305</f>
        <v>4</v>
      </c>
      <c r="AS305" s="27">
        <f>'1'!FL305</f>
        <v>0</v>
      </c>
      <c r="AT305" s="230" t="str">
        <f>'1'!FN305</f>
        <v/>
      </c>
      <c r="AU305" s="230" t="str">
        <f>'1'!FO305</f>
        <v/>
      </c>
      <c r="AV305" s="236">
        <f>'1'!GA305</f>
        <v>2</v>
      </c>
      <c r="AW305" s="39">
        <f>'1'!GB305</f>
        <v>0</v>
      </c>
      <c r="AX305" s="231" t="str">
        <f>'1'!GD305</f>
        <v/>
      </c>
      <c r="AY305" s="231" t="str">
        <f>'1'!GE305</f>
        <v/>
      </c>
      <c r="AZ305" s="233">
        <f>'1'!GQ305</f>
        <v>3</v>
      </c>
      <c r="BA305" s="27">
        <f>'1'!GR305</f>
        <v>0</v>
      </c>
      <c r="BB305" s="230" t="str">
        <f>'1'!GT305</f>
        <v/>
      </c>
      <c r="BC305" s="230" t="str">
        <f>'1'!GU305</f>
        <v/>
      </c>
      <c r="BD305" s="236">
        <f>'1'!HG305</f>
        <v>5</v>
      </c>
      <c r="BE305" s="39">
        <f>'1'!HH305</f>
        <v>0</v>
      </c>
      <c r="BF305" s="231" t="str">
        <f>'1'!HJ305</f>
        <v/>
      </c>
      <c r="BG305" s="231" t="str">
        <f>'1'!HK305</f>
        <v/>
      </c>
      <c r="BH305" s="233" t="str">
        <f>'1'!HW305</f>
        <v/>
      </c>
      <c r="BI305" s="27">
        <f>'1'!HX305</f>
        <v>0</v>
      </c>
      <c r="BJ305" s="230" t="str">
        <f>'1'!HZ305</f>
        <v/>
      </c>
      <c r="BK305" s="230" t="str">
        <f>'1'!IA305</f>
        <v/>
      </c>
      <c r="BL305" s="236" t="str">
        <f>'1'!IM305</f>
        <v/>
      </c>
      <c r="BM305" s="39">
        <f>'1'!IN305</f>
        <v>0</v>
      </c>
      <c r="BN305" s="231" t="str">
        <f>'1'!IP305</f>
        <v/>
      </c>
      <c r="BO305" s="231" t="str">
        <f>'1'!IQ305</f>
        <v/>
      </c>
      <c r="BP305" s="233" t="str">
        <f>'1'!JC305</f>
        <v/>
      </c>
      <c r="BQ305" s="27">
        <f>'1'!JD305</f>
        <v>0</v>
      </c>
      <c r="BR305" s="230" t="str">
        <f>'1'!JF305</f>
        <v/>
      </c>
      <c r="BS305" s="230" t="str">
        <f>'1'!JG305</f>
        <v/>
      </c>
      <c r="BT305" s="236" t="str">
        <f>'1'!JS305</f>
        <v/>
      </c>
      <c r="BU305" s="39">
        <f>'1'!JT305</f>
        <v>0</v>
      </c>
      <c r="BV305" s="231" t="str">
        <f>'1'!JV305</f>
        <v/>
      </c>
      <c r="BW305" s="231" t="str">
        <f>'1'!JW305</f>
        <v/>
      </c>
      <c r="BX305" s="233" t="str">
        <f>'1'!KI305</f>
        <v/>
      </c>
      <c r="BY305" s="27">
        <f>'1'!KJ305</f>
        <v>0</v>
      </c>
      <c r="BZ305" s="230" t="str">
        <f>'1'!KL305</f>
        <v/>
      </c>
      <c r="CA305" s="230" t="str">
        <f>'1'!KM305</f>
        <v/>
      </c>
      <c r="CB305" s="236" t="str">
        <f>'1'!KY305</f>
        <v/>
      </c>
      <c r="CC305" s="39">
        <f>'1'!KZ305</f>
        <v>0</v>
      </c>
      <c r="CD305" s="231" t="str">
        <f>'1'!LB305</f>
        <v/>
      </c>
      <c r="CE305" s="231" t="str">
        <f>'1'!LC305</f>
        <v/>
      </c>
      <c r="CF305" s="231"/>
      <c r="CG305" s="231"/>
      <c r="CH305" s="233" t="str">
        <f t="shared" si="208"/>
        <v/>
      </c>
      <c r="CI305" s="24">
        <f>'1'!HX305</f>
        <v>0</v>
      </c>
      <c r="CJ305" s="24" t="str">
        <f>'1'!HZ305</f>
        <v/>
      </c>
      <c r="CK305" s="24" t="str">
        <f>'1'!IA305</f>
        <v/>
      </c>
      <c r="CL305" s="236" t="str">
        <f t="shared" si="209"/>
        <v/>
      </c>
      <c r="CM305" s="36">
        <f>'1'!IN305</f>
        <v>0</v>
      </c>
      <c r="CN305" s="36" t="str">
        <f>'1'!IP305</f>
        <v/>
      </c>
      <c r="CO305" s="36" t="str">
        <f>'1'!IQ305</f>
        <v/>
      </c>
      <c r="CP305" s="233" t="str">
        <f t="shared" si="210"/>
        <v/>
      </c>
      <c r="CQ305" s="24">
        <f>'1'!JD305</f>
        <v>0</v>
      </c>
      <c r="CR305" s="24" t="str">
        <f>'1'!JF305</f>
        <v/>
      </c>
      <c r="CS305" s="24" t="str">
        <f>'1'!JG305</f>
        <v/>
      </c>
      <c r="CT305" s="236" t="str">
        <f t="shared" si="211"/>
        <v/>
      </c>
      <c r="CU305" s="36">
        <f>'1'!JT305</f>
        <v>0</v>
      </c>
      <c r="CV305" s="36" t="str">
        <f>'1'!JV305</f>
        <v/>
      </c>
      <c r="CW305" s="36" t="str">
        <f>'1'!JW305</f>
        <v/>
      </c>
      <c r="CX305" s="233" t="str">
        <f t="shared" si="212"/>
        <v>#REF!</v>
      </c>
      <c r="CY305" s="24">
        <f>'1'!KJ305</f>
        <v>0</v>
      </c>
      <c r="CZ305" s="24" t="str">
        <f>'1'!KL305</f>
        <v/>
      </c>
      <c r="DA305" s="24" t="str">
        <f>'1'!KM305</f>
        <v/>
      </c>
      <c r="DB305" s="236" t="str">
        <f t="shared" si="213"/>
        <v>#REF!</v>
      </c>
      <c r="DC305" s="36">
        <f>'1'!KZ305</f>
        <v>0</v>
      </c>
      <c r="DD305" s="36" t="str">
        <f>'1'!LB305</f>
        <v/>
      </c>
      <c r="DE305" s="36" t="str">
        <f>'1'!LC305</f>
        <v/>
      </c>
      <c r="DF305" s="233" t="str">
        <f t="shared" si="214"/>
        <v>#REF!</v>
      </c>
      <c r="DG305" s="24" t="str">
        <f t="shared" ref="DG305:DI305" si="1218">#REF!</f>
        <v>#REF!</v>
      </c>
      <c r="DH305" s="24" t="str">
        <f t="shared" si="1218"/>
        <v>#REF!</v>
      </c>
      <c r="DI305" s="24" t="str">
        <f t="shared" si="1218"/>
        <v>#REF!</v>
      </c>
      <c r="DJ305" s="236" t="str">
        <f t="shared" si="216"/>
        <v>#REF!</v>
      </c>
      <c r="DK305" s="36" t="str">
        <f t="shared" ref="DK305:DM305" si="1219">#REF!</f>
        <v>#REF!</v>
      </c>
      <c r="DL305" s="36" t="str">
        <f t="shared" si="1219"/>
        <v>#REF!</v>
      </c>
      <c r="DM305" s="36" t="str">
        <f t="shared" si="1219"/>
        <v>#REF!</v>
      </c>
      <c r="DN305" s="159" t="str">
        <f t="shared" si="218"/>
        <v>#REF!</v>
      </c>
      <c r="DO305" s="24" t="str">
        <f t="shared" ref="DO305:DQ305" si="1220">#REF!</f>
        <v>#REF!</v>
      </c>
      <c r="DP305" s="24" t="str">
        <f t="shared" si="1220"/>
        <v>#REF!</v>
      </c>
      <c r="DQ305" s="24" t="str">
        <f t="shared" si="1220"/>
        <v>#REF!</v>
      </c>
      <c r="DR305" s="209" t="str">
        <f t="shared" si="220"/>
        <v>#REF!</v>
      </c>
      <c r="DS305" s="210" t="str">
        <f t="shared" si="13"/>
        <v>#REF!</v>
      </c>
      <c r="DT305" s="210" t="str">
        <f t="shared" ref="DT305:DU305" si="1221">#REF!</f>
        <v>#REF!</v>
      </c>
      <c r="DU305" s="210" t="str">
        <f t="shared" si="1221"/>
        <v>#REF!</v>
      </c>
    </row>
    <row r="306" ht="15.75" customHeight="1">
      <c r="A306" s="228">
        <f>'1'!A306</f>
        <v>46400</v>
      </c>
      <c r="B306" s="229" t="str">
        <f>'1'!B306</f>
        <v>水</v>
      </c>
      <c r="C306" s="232">
        <f>'1'!C306</f>
        <v>0</v>
      </c>
      <c r="D306" s="233">
        <f>'1'!G306</f>
        <v>1</v>
      </c>
      <c r="E306" s="27">
        <f>'1'!H306</f>
        <v>0</v>
      </c>
      <c r="F306" s="230" t="str">
        <f>'1'!J306</f>
        <v/>
      </c>
      <c r="G306" s="230" t="str">
        <f>'1'!K306</f>
        <v/>
      </c>
      <c r="H306" s="236">
        <f>'1'!W306</f>
        <v>1</v>
      </c>
      <c r="I306" s="39">
        <f>'1'!X306</f>
        <v>0</v>
      </c>
      <c r="J306" s="231" t="str">
        <f>'1'!Z306</f>
        <v/>
      </c>
      <c r="K306" s="231" t="str">
        <f>'1'!AA306</f>
        <v/>
      </c>
      <c r="L306" s="233">
        <f>'1'!AM306</f>
        <v>2</v>
      </c>
      <c r="M306" s="27">
        <f>'1'!AN306</f>
        <v>0</v>
      </c>
      <c r="N306" s="230" t="str">
        <f>'1'!AP306</f>
        <v/>
      </c>
      <c r="O306" s="230" t="str">
        <f>'1'!AQ306</f>
        <v/>
      </c>
      <c r="P306" s="236">
        <f>'1'!BC306</f>
        <v>4</v>
      </c>
      <c r="Q306" s="39">
        <f>'1'!BD306</f>
        <v>0</v>
      </c>
      <c r="R306" s="231" t="str">
        <f>'1'!BF306</f>
        <v/>
      </c>
      <c r="S306" s="231" t="str">
        <f>'1'!BG306</f>
        <v/>
      </c>
      <c r="T306" s="233">
        <f>'1'!BS306</f>
        <v>4</v>
      </c>
      <c r="U306" s="27">
        <f>'1'!BT306</f>
        <v>0</v>
      </c>
      <c r="V306" s="230" t="str">
        <f>'1'!BV306</f>
        <v/>
      </c>
      <c r="W306" s="230" t="str">
        <f>'1'!BW306</f>
        <v/>
      </c>
      <c r="X306" s="236">
        <f>'1'!CI306</f>
        <v>2</v>
      </c>
      <c r="Y306" s="39">
        <f>'1'!CJ306</f>
        <v>0</v>
      </c>
      <c r="Z306" s="231" t="str">
        <f>'1'!CL306</f>
        <v/>
      </c>
      <c r="AA306" s="231" t="str">
        <f>'1'!CM306</f>
        <v/>
      </c>
      <c r="AB306" s="233">
        <f>'1'!CY306</f>
        <v>2</v>
      </c>
      <c r="AC306" s="27">
        <f>'1'!CZ306</f>
        <v>0</v>
      </c>
      <c r="AD306" s="226" t="str">
        <f>'1'!DB306</f>
        <v/>
      </c>
      <c r="AE306" s="230" t="str">
        <f>'1'!DC306</f>
        <v/>
      </c>
      <c r="AF306" s="236">
        <f>'1'!DO306</f>
        <v>2</v>
      </c>
      <c r="AG306" s="39">
        <f>'1'!DP306</f>
        <v>0</v>
      </c>
      <c r="AH306" s="231" t="str">
        <f>'1'!DR306</f>
        <v/>
      </c>
      <c r="AI306" s="231" t="str">
        <f>'1'!DS306</f>
        <v/>
      </c>
      <c r="AJ306" s="233">
        <f>'1'!EE306</f>
        <v>5</v>
      </c>
      <c r="AK306" s="27">
        <f>'1'!EF306</f>
        <v>0</v>
      </c>
      <c r="AL306" s="230" t="str">
        <f>'1'!EH306</f>
        <v/>
      </c>
      <c r="AM306" s="230" t="str">
        <f>'1'!EI306</f>
        <v/>
      </c>
      <c r="AN306" s="236">
        <f>'1'!EU306</f>
        <v>19</v>
      </c>
      <c r="AO306" s="39">
        <f>'1'!EV306</f>
        <v>0</v>
      </c>
      <c r="AP306" s="231" t="str">
        <f>'1'!EX306</f>
        <v/>
      </c>
      <c r="AQ306" s="231" t="str">
        <f>'1'!EY306</f>
        <v/>
      </c>
      <c r="AR306" s="233">
        <f>'1'!FK306</f>
        <v>4</v>
      </c>
      <c r="AS306" s="27">
        <f>'1'!FL306</f>
        <v>0</v>
      </c>
      <c r="AT306" s="230" t="str">
        <f>'1'!FN306</f>
        <v/>
      </c>
      <c r="AU306" s="230" t="str">
        <f>'1'!FO306</f>
        <v/>
      </c>
      <c r="AV306" s="236">
        <f>'1'!GA306</f>
        <v>2</v>
      </c>
      <c r="AW306" s="39">
        <f>'1'!GB306</f>
        <v>0</v>
      </c>
      <c r="AX306" s="231" t="str">
        <f>'1'!GD306</f>
        <v/>
      </c>
      <c r="AY306" s="231" t="str">
        <f>'1'!GE306</f>
        <v/>
      </c>
      <c r="AZ306" s="233">
        <f>'1'!GQ306</f>
        <v>3</v>
      </c>
      <c r="BA306" s="27">
        <f>'1'!GR306</f>
        <v>0</v>
      </c>
      <c r="BB306" s="230" t="str">
        <f>'1'!GT306</f>
        <v/>
      </c>
      <c r="BC306" s="230" t="str">
        <f>'1'!GU306</f>
        <v/>
      </c>
      <c r="BD306" s="236">
        <f>'1'!HG306</f>
        <v>5</v>
      </c>
      <c r="BE306" s="39">
        <f>'1'!HH306</f>
        <v>0</v>
      </c>
      <c r="BF306" s="231" t="str">
        <f>'1'!HJ306</f>
        <v/>
      </c>
      <c r="BG306" s="231" t="str">
        <f>'1'!HK306</f>
        <v/>
      </c>
      <c r="BH306" s="233" t="str">
        <f>'1'!HW306</f>
        <v/>
      </c>
      <c r="BI306" s="27">
        <f>'1'!HX306</f>
        <v>0</v>
      </c>
      <c r="BJ306" s="230" t="str">
        <f>'1'!HZ306</f>
        <v/>
      </c>
      <c r="BK306" s="230" t="str">
        <f>'1'!IA306</f>
        <v/>
      </c>
      <c r="BL306" s="236" t="str">
        <f>'1'!IM306</f>
        <v/>
      </c>
      <c r="BM306" s="39">
        <f>'1'!IN306</f>
        <v>0</v>
      </c>
      <c r="BN306" s="231" t="str">
        <f>'1'!IP306</f>
        <v/>
      </c>
      <c r="BO306" s="231" t="str">
        <f>'1'!IQ306</f>
        <v/>
      </c>
      <c r="BP306" s="233" t="str">
        <f>'1'!JC306</f>
        <v/>
      </c>
      <c r="BQ306" s="27">
        <f>'1'!JD306</f>
        <v>0</v>
      </c>
      <c r="BR306" s="230" t="str">
        <f>'1'!JF306</f>
        <v/>
      </c>
      <c r="BS306" s="230" t="str">
        <f>'1'!JG306</f>
        <v/>
      </c>
      <c r="BT306" s="236" t="str">
        <f>'1'!JS306</f>
        <v/>
      </c>
      <c r="BU306" s="39">
        <f>'1'!JT306</f>
        <v>0</v>
      </c>
      <c r="BV306" s="231" t="str">
        <f>'1'!JV306</f>
        <v/>
      </c>
      <c r="BW306" s="231" t="str">
        <f>'1'!JW306</f>
        <v/>
      </c>
      <c r="BX306" s="233" t="str">
        <f>'1'!KI306</f>
        <v/>
      </c>
      <c r="BY306" s="27">
        <f>'1'!KJ306</f>
        <v>0</v>
      </c>
      <c r="BZ306" s="230" t="str">
        <f>'1'!KL306</f>
        <v/>
      </c>
      <c r="CA306" s="230" t="str">
        <f>'1'!KM306</f>
        <v/>
      </c>
      <c r="CB306" s="236" t="str">
        <f>'1'!KY306</f>
        <v/>
      </c>
      <c r="CC306" s="39">
        <f>'1'!KZ306</f>
        <v>0</v>
      </c>
      <c r="CD306" s="231" t="str">
        <f>'1'!LB306</f>
        <v/>
      </c>
      <c r="CE306" s="231" t="str">
        <f>'1'!LC306</f>
        <v/>
      </c>
      <c r="CF306" s="231"/>
      <c r="CG306" s="231"/>
      <c r="CH306" s="233" t="str">
        <f t="shared" si="208"/>
        <v/>
      </c>
      <c r="CI306" s="24">
        <f>'1'!HX306</f>
        <v>0</v>
      </c>
      <c r="CJ306" s="24" t="str">
        <f>'1'!HZ306</f>
        <v/>
      </c>
      <c r="CK306" s="24" t="str">
        <f>'1'!IA306</f>
        <v/>
      </c>
      <c r="CL306" s="236" t="str">
        <f t="shared" si="209"/>
        <v/>
      </c>
      <c r="CM306" s="36">
        <f>'1'!IN306</f>
        <v>0</v>
      </c>
      <c r="CN306" s="36" t="str">
        <f>'1'!IP306</f>
        <v/>
      </c>
      <c r="CO306" s="36" t="str">
        <f>'1'!IQ306</f>
        <v/>
      </c>
      <c r="CP306" s="233" t="str">
        <f t="shared" si="210"/>
        <v/>
      </c>
      <c r="CQ306" s="24">
        <f>'1'!JD306</f>
        <v>0</v>
      </c>
      <c r="CR306" s="24" t="str">
        <f>'1'!JF306</f>
        <v/>
      </c>
      <c r="CS306" s="24" t="str">
        <f>'1'!JG306</f>
        <v/>
      </c>
      <c r="CT306" s="236" t="str">
        <f t="shared" si="211"/>
        <v/>
      </c>
      <c r="CU306" s="36">
        <f>'1'!JT306</f>
        <v>0</v>
      </c>
      <c r="CV306" s="36" t="str">
        <f>'1'!JV306</f>
        <v/>
      </c>
      <c r="CW306" s="36" t="str">
        <f>'1'!JW306</f>
        <v/>
      </c>
      <c r="CX306" s="233" t="str">
        <f t="shared" si="212"/>
        <v>#REF!</v>
      </c>
      <c r="CY306" s="24">
        <f>'1'!KJ306</f>
        <v>0</v>
      </c>
      <c r="CZ306" s="24" t="str">
        <f>'1'!KL306</f>
        <v/>
      </c>
      <c r="DA306" s="24" t="str">
        <f>'1'!KM306</f>
        <v/>
      </c>
      <c r="DB306" s="236" t="str">
        <f t="shared" si="213"/>
        <v>#REF!</v>
      </c>
      <c r="DC306" s="36">
        <f>'1'!KZ306</f>
        <v>0</v>
      </c>
      <c r="DD306" s="36" t="str">
        <f>'1'!LB306</f>
        <v/>
      </c>
      <c r="DE306" s="36" t="str">
        <f>'1'!LC306</f>
        <v/>
      </c>
      <c r="DF306" s="233" t="str">
        <f t="shared" si="214"/>
        <v>#REF!</v>
      </c>
      <c r="DG306" s="24" t="str">
        <f t="shared" ref="DG306:DI306" si="1222">#REF!</f>
        <v>#REF!</v>
      </c>
      <c r="DH306" s="24" t="str">
        <f t="shared" si="1222"/>
        <v>#REF!</v>
      </c>
      <c r="DI306" s="24" t="str">
        <f t="shared" si="1222"/>
        <v>#REF!</v>
      </c>
      <c r="DJ306" s="236" t="str">
        <f t="shared" si="216"/>
        <v>#REF!</v>
      </c>
      <c r="DK306" s="36" t="str">
        <f t="shared" ref="DK306:DM306" si="1223">#REF!</f>
        <v>#REF!</v>
      </c>
      <c r="DL306" s="36" t="str">
        <f t="shared" si="1223"/>
        <v>#REF!</v>
      </c>
      <c r="DM306" s="36" t="str">
        <f t="shared" si="1223"/>
        <v>#REF!</v>
      </c>
      <c r="DN306" s="159" t="str">
        <f t="shared" si="218"/>
        <v>#REF!</v>
      </c>
      <c r="DO306" s="24" t="str">
        <f t="shared" ref="DO306:DQ306" si="1224">#REF!</f>
        <v>#REF!</v>
      </c>
      <c r="DP306" s="24" t="str">
        <f t="shared" si="1224"/>
        <v>#REF!</v>
      </c>
      <c r="DQ306" s="24" t="str">
        <f t="shared" si="1224"/>
        <v>#REF!</v>
      </c>
      <c r="DR306" s="209" t="str">
        <f t="shared" si="220"/>
        <v>#REF!</v>
      </c>
      <c r="DS306" s="210" t="str">
        <f t="shared" si="13"/>
        <v>#REF!</v>
      </c>
      <c r="DT306" s="210" t="str">
        <f t="shared" ref="DT306:DU306" si="1225">#REF!</f>
        <v>#REF!</v>
      </c>
      <c r="DU306" s="210" t="str">
        <f t="shared" si="1225"/>
        <v>#REF!</v>
      </c>
    </row>
    <row r="307" ht="15.75" customHeight="1">
      <c r="A307" s="228">
        <f>'1'!A307</f>
        <v>46401</v>
      </c>
      <c r="B307" s="229" t="str">
        <f>'1'!B307</f>
        <v>木</v>
      </c>
      <c r="C307" s="232">
        <f>'1'!C307</f>
        <v>0</v>
      </c>
      <c r="D307" s="233">
        <f>'1'!G307</f>
        <v>1</v>
      </c>
      <c r="E307" s="27">
        <f>'1'!H307</f>
        <v>0</v>
      </c>
      <c r="F307" s="230" t="str">
        <f>'1'!J307</f>
        <v/>
      </c>
      <c r="G307" s="230" t="str">
        <f>'1'!K307</f>
        <v/>
      </c>
      <c r="H307" s="236">
        <f>'1'!W307</f>
        <v>1</v>
      </c>
      <c r="I307" s="39">
        <f>'1'!X307</f>
        <v>0</v>
      </c>
      <c r="J307" s="231" t="str">
        <f>'1'!Z307</f>
        <v/>
      </c>
      <c r="K307" s="231" t="str">
        <f>'1'!AA307</f>
        <v/>
      </c>
      <c r="L307" s="233">
        <f>'1'!AM307</f>
        <v>2</v>
      </c>
      <c r="M307" s="27">
        <f>'1'!AN307</f>
        <v>0</v>
      </c>
      <c r="N307" s="230" t="str">
        <f>'1'!AP307</f>
        <v/>
      </c>
      <c r="O307" s="230" t="str">
        <f>'1'!AQ307</f>
        <v/>
      </c>
      <c r="P307" s="236">
        <f>'1'!BC307</f>
        <v>4</v>
      </c>
      <c r="Q307" s="39">
        <f>'1'!BD307</f>
        <v>0</v>
      </c>
      <c r="R307" s="231" t="str">
        <f>'1'!BF307</f>
        <v/>
      </c>
      <c r="S307" s="231" t="str">
        <f>'1'!BG307</f>
        <v/>
      </c>
      <c r="T307" s="233">
        <f>'1'!BS307</f>
        <v>4</v>
      </c>
      <c r="U307" s="27">
        <f>'1'!BT307</f>
        <v>0</v>
      </c>
      <c r="V307" s="230" t="str">
        <f>'1'!BV307</f>
        <v/>
      </c>
      <c r="W307" s="230" t="str">
        <f>'1'!BW307</f>
        <v/>
      </c>
      <c r="X307" s="236">
        <f>'1'!CI307</f>
        <v>2</v>
      </c>
      <c r="Y307" s="39">
        <f>'1'!CJ307</f>
        <v>0</v>
      </c>
      <c r="Z307" s="231" t="str">
        <f>'1'!CL307</f>
        <v/>
      </c>
      <c r="AA307" s="231" t="str">
        <f>'1'!CM307</f>
        <v/>
      </c>
      <c r="AB307" s="233">
        <f>'1'!CY307</f>
        <v>2</v>
      </c>
      <c r="AC307" s="27">
        <f>'1'!CZ307</f>
        <v>0</v>
      </c>
      <c r="AD307" s="226" t="str">
        <f>'1'!DB307</f>
        <v/>
      </c>
      <c r="AE307" s="230" t="str">
        <f>'1'!DC307</f>
        <v/>
      </c>
      <c r="AF307" s="236">
        <f>'1'!DO307</f>
        <v>2</v>
      </c>
      <c r="AG307" s="39">
        <f>'1'!DP307</f>
        <v>0</v>
      </c>
      <c r="AH307" s="231" t="str">
        <f>'1'!DR307</f>
        <v/>
      </c>
      <c r="AI307" s="231" t="str">
        <f>'1'!DS307</f>
        <v/>
      </c>
      <c r="AJ307" s="233">
        <f>'1'!EE307</f>
        <v>5</v>
      </c>
      <c r="AK307" s="27">
        <f>'1'!EF307</f>
        <v>0</v>
      </c>
      <c r="AL307" s="230" t="str">
        <f>'1'!EH307</f>
        <v/>
      </c>
      <c r="AM307" s="230" t="str">
        <f>'1'!EI307</f>
        <v/>
      </c>
      <c r="AN307" s="236">
        <f>'1'!EU307</f>
        <v>19</v>
      </c>
      <c r="AO307" s="39">
        <f>'1'!EV307</f>
        <v>0</v>
      </c>
      <c r="AP307" s="231" t="str">
        <f>'1'!EX307</f>
        <v/>
      </c>
      <c r="AQ307" s="231" t="str">
        <f>'1'!EY307</f>
        <v/>
      </c>
      <c r="AR307" s="233">
        <f>'1'!FK307</f>
        <v>4</v>
      </c>
      <c r="AS307" s="27">
        <f>'1'!FL307</f>
        <v>0</v>
      </c>
      <c r="AT307" s="230" t="str">
        <f>'1'!FN307</f>
        <v/>
      </c>
      <c r="AU307" s="230" t="str">
        <f>'1'!FO307</f>
        <v/>
      </c>
      <c r="AV307" s="236">
        <f>'1'!GA307</f>
        <v>2</v>
      </c>
      <c r="AW307" s="39">
        <f>'1'!GB307</f>
        <v>0</v>
      </c>
      <c r="AX307" s="231" t="str">
        <f>'1'!GD307</f>
        <v/>
      </c>
      <c r="AY307" s="231" t="str">
        <f>'1'!GE307</f>
        <v/>
      </c>
      <c r="AZ307" s="233">
        <f>'1'!GQ307</f>
        <v>3</v>
      </c>
      <c r="BA307" s="27">
        <f>'1'!GR307</f>
        <v>0</v>
      </c>
      <c r="BB307" s="230" t="str">
        <f>'1'!GT307</f>
        <v/>
      </c>
      <c r="BC307" s="230" t="str">
        <f>'1'!GU307</f>
        <v/>
      </c>
      <c r="BD307" s="236">
        <f>'1'!HG307</f>
        <v>5</v>
      </c>
      <c r="BE307" s="39">
        <f>'1'!HH307</f>
        <v>0</v>
      </c>
      <c r="BF307" s="231" t="str">
        <f>'1'!HJ307</f>
        <v/>
      </c>
      <c r="BG307" s="231" t="str">
        <f>'1'!HK307</f>
        <v/>
      </c>
      <c r="BH307" s="233" t="str">
        <f>'1'!HW307</f>
        <v/>
      </c>
      <c r="BI307" s="27">
        <f>'1'!HX307</f>
        <v>0</v>
      </c>
      <c r="BJ307" s="230" t="str">
        <f>'1'!HZ307</f>
        <v/>
      </c>
      <c r="BK307" s="230" t="str">
        <f>'1'!IA307</f>
        <v/>
      </c>
      <c r="BL307" s="236" t="str">
        <f>'1'!IM307</f>
        <v/>
      </c>
      <c r="BM307" s="39">
        <f>'1'!IN307</f>
        <v>0</v>
      </c>
      <c r="BN307" s="231" t="str">
        <f>'1'!IP307</f>
        <v/>
      </c>
      <c r="BO307" s="231" t="str">
        <f>'1'!IQ307</f>
        <v/>
      </c>
      <c r="BP307" s="233" t="str">
        <f>'1'!JC307</f>
        <v/>
      </c>
      <c r="BQ307" s="27">
        <f>'1'!JD307</f>
        <v>0</v>
      </c>
      <c r="BR307" s="230" t="str">
        <f>'1'!JF307</f>
        <v/>
      </c>
      <c r="BS307" s="230" t="str">
        <f>'1'!JG307</f>
        <v/>
      </c>
      <c r="BT307" s="236" t="str">
        <f>'1'!JS307</f>
        <v/>
      </c>
      <c r="BU307" s="39">
        <f>'1'!JT307</f>
        <v>0</v>
      </c>
      <c r="BV307" s="231" t="str">
        <f>'1'!JV307</f>
        <v/>
      </c>
      <c r="BW307" s="231" t="str">
        <f>'1'!JW307</f>
        <v/>
      </c>
      <c r="BX307" s="233" t="str">
        <f>'1'!KI307</f>
        <v/>
      </c>
      <c r="BY307" s="27">
        <f>'1'!KJ307</f>
        <v>0</v>
      </c>
      <c r="BZ307" s="230" t="str">
        <f>'1'!KL307</f>
        <v/>
      </c>
      <c r="CA307" s="230" t="str">
        <f>'1'!KM307</f>
        <v/>
      </c>
      <c r="CB307" s="236" t="str">
        <f>'1'!KY307</f>
        <v/>
      </c>
      <c r="CC307" s="39">
        <f>'1'!KZ307</f>
        <v>0</v>
      </c>
      <c r="CD307" s="231" t="str">
        <f>'1'!LB307</f>
        <v/>
      </c>
      <c r="CE307" s="231" t="str">
        <f>'1'!LC307</f>
        <v/>
      </c>
      <c r="CF307" s="231"/>
      <c r="CG307" s="231"/>
      <c r="CH307" s="233" t="str">
        <f t="shared" si="208"/>
        <v/>
      </c>
      <c r="CI307" s="24">
        <f>'1'!HX307</f>
        <v>0</v>
      </c>
      <c r="CJ307" s="24" t="str">
        <f>'1'!HZ307</f>
        <v/>
      </c>
      <c r="CK307" s="24" t="str">
        <f>'1'!IA307</f>
        <v/>
      </c>
      <c r="CL307" s="236" t="str">
        <f t="shared" si="209"/>
        <v/>
      </c>
      <c r="CM307" s="36">
        <f>'1'!IN307</f>
        <v>0</v>
      </c>
      <c r="CN307" s="36" t="str">
        <f>'1'!IP307</f>
        <v/>
      </c>
      <c r="CO307" s="36" t="str">
        <f>'1'!IQ307</f>
        <v/>
      </c>
      <c r="CP307" s="233" t="str">
        <f t="shared" si="210"/>
        <v/>
      </c>
      <c r="CQ307" s="24">
        <f>'1'!JD307</f>
        <v>0</v>
      </c>
      <c r="CR307" s="24" t="str">
        <f>'1'!JF307</f>
        <v/>
      </c>
      <c r="CS307" s="24" t="str">
        <f>'1'!JG307</f>
        <v/>
      </c>
      <c r="CT307" s="236" t="str">
        <f t="shared" si="211"/>
        <v/>
      </c>
      <c r="CU307" s="36">
        <f>'1'!JT307</f>
        <v>0</v>
      </c>
      <c r="CV307" s="36" t="str">
        <f>'1'!JV307</f>
        <v/>
      </c>
      <c r="CW307" s="36" t="str">
        <f>'1'!JW307</f>
        <v/>
      </c>
      <c r="CX307" s="233" t="str">
        <f t="shared" si="212"/>
        <v>#REF!</v>
      </c>
      <c r="CY307" s="24">
        <f>'1'!KJ307</f>
        <v>0</v>
      </c>
      <c r="CZ307" s="24" t="str">
        <f>'1'!KL307</f>
        <v/>
      </c>
      <c r="DA307" s="24" t="str">
        <f>'1'!KM307</f>
        <v/>
      </c>
      <c r="DB307" s="236" t="str">
        <f t="shared" si="213"/>
        <v>#REF!</v>
      </c>
      <c r="DC307" s="36">
        <f>'1'!KZ307</f>
        <v>0</v>
      </c>
      <c r="DD307" s="36" t="str">
        <f>'1'!LB307</f>
        <v/>
      </c>
      <c r="DE307" s="36" t="str">
        <f>'1'!LC307</f>
        <v/>
      </c>
      <c r="DF307" s="233" t="str">
        <f t="shared" si="214"/>
        <v>#REF!</v>
      </c>
      <c r="DG307" s="24" t="str">
        <f t="shared" ref="DG307:DI307" si="1226">#REF!</f>
        <v>#REF!</v>
      </c>
      <c r="DH307" s="24" t="str">
        <f t="shared" si="1226"/>
        <v>#REF!</v>
      </c>
      <c r="DI307" s="24" t="str">
        <f t="shared" si="1226"/>
        <v>#REF!</v>
      </c>
      <c r="DJ307" s="236" t="str">
        <f t="shared" si="216"/>
        <v>#REF!</v>
      </c>
      <c r="DK307" s="36" t="str">
        <f t="shared" ref="DK307:DM307" si="1227">#REF!</f>
        <v>#REF!</v>
      </c>
      <c r="DL307" s="36" t="str">
        <f t="shared" si="1227"/>
        <v>#REF!</v>
      </c>
      <c r="DM307" s="36" t="str">
        <f t="shared" si="1227"/>
        <v>#REF!</v>
      </c>
      <c r="DN307" s="159" t="str">
        <f t="shared" si="218"/>
        <v>#REF!</v>
      </c>
      <c r="DO307" s="24" t="str">
        <f t="shared" ref="DO307:DQ307" si="1228">#REF!</f>
        <v>#REF!</v>
      </c>
      <c r="DP307" s="24" t="str">
        <f t="shared" si="1228"/>
        <v>#REF!</v>
      </c>
      <c r="DQ307" s="24" t="str">
        <f t="shared" si="1228"/>
        <v>#REF!</v>
      </c>
      <c r="DR307" s="209" t="str">
        <f t="shared" si="220"/>
        <v>#REF!</v>
      </c>
      <c r="DS307" s="210" t="str">
        <f t="shared" si="13"/>
        <v>#REF!</v>
      </c>
      <c r="DT307" s="210" t="str">
        <f t="shared" ref="DT307:DU307" si="1229">#REF!</f>
        <v>#REF!</v>
      </c>
      <c r="DU307" s="210" t="str">
        <f t="shared" si="1229"/>
        <v>#REF!</v>
      </c>
    </row>
    <row r="308" ht="15.75" customHeight="1">
      <c r="A308" s="228">
        <f>'1'!A308</f>
        <v>46402</v>
      </c>
      <c r="B308" s="229" t="str">
        <f>'1'!B308</f>
        <v>金</v>
      </c>
      <c r="C308" s="232">
        <f>'1'!C308</f>
        <v>0</v>
      </c>
      <c r="D308" s="233">
        <f>'1'!G308</f>
        <v>1</v>
      </c>
      <c r="E308" s="27">
        <f>'1'!H308</f>
        <v>0</v>
      </c>
      <c r="F308" s="230" t="str">
        <f>'1'!J308</f>
        <v/>
      </c>
      <c r="G308" s="230" t="str">
        <f>'1'!K308</f>
        <v/>
      </c>
      <c r="H308" s="236">
        <f>'1'!W308</f>
        <v>1</v>
      </c>
      <c r="I308" s="39">
        <f>'1'!X308</f>
        <v>0</v>
      </c>
      <c r="J308" s="231" t="str">
        <f>'1'!Z308</f>
        <v/>
      </c>
      <c r="K308" s="231" t="str">
        <f>'1'!AA308</f>
        <v/>
      </c>
      <c r="L308" s="233">
        <f>'1'!AM308</f>
        <v>2</v>
      </c>
      <c r="M308" s="27">
        <f>'1'!AN308</f>
        <v>0</v>
      </c>
      <c r="N308" s="230" t="str">
        <f>'1'!AP308</f>
        <v/>
      </c>
      <c r="O308" s="230" t="str">
        <f>'1'!AQ308</f>
        <v/>
      </c>
      <c r="P308" s="236">
        <f>'1'!BC308</f>
        <v>4</v>
      </c>
      <c r="Q308" s="39">
        <f>'1'!BD308</f>
        <v>0</v>
      </c>
      <c r="R308" s="231" t="str">
        <f>'1'!BF308</f>
        <v/>
      </c>
      <c r="S308" s="231" t="str">
        <f>'1'!BG308</f>
        <v/>
      </c>
      <c r="T308" s="233">
        <f>'1'!BS308</f>
        <v>4</v>
      </c>
      <c r="U308" s="27">
        <f>'1'!BT308</f>
        <v>0</v>
      </c>
      <c r="V308" s="230" t="str">
        <f>'1'!BV308</f>
        <v/>
      </c>
      <c r="W308" s="230" t="str">
        <f>'1'!BW308</f>
        <v/>
      </c>
      <c r="X308" s="236">
        <f>'1'!CI308</f>
        <v>2</v>
      </c>
      <c r="Y308" s="39">
        <f>'1'!CJ308</f>
        <v>0</v>
      </c>
      <c r="Z308" s="231" t="str">
        <f>'1'!CL308</f>
        <v/>
      </c>
      <c r="AA308" s="231" t="str">
        <f>'1'!CM308</f>
        <v/>
      </c>
      <c r="AB308" s="233">
        <f>'1'!CY308</f>
        <v>2</v>
      </c>
      <c r="AC308" s="27">
        <f>'1'!CZ308</f>
        <v>0</v>
      </c>
      <c r="AD308" s="226" t="str">
        <f>'1'!DB308</f>
        <v/>
      </c>
      <c r="AE308" s="230" t="str">
        <f>'1'!DC308</f>
        <v/>
      </c>
      <c r="AF308" s="236">
        <f>'1'!DO308</f>
        <v>2</v>
      </c>
      <c r="AG308" s="39">
        <f>'1'!DP308</f>
        <v>0</v>
      </c>
      <c r="AH308" s="231" t="str">
        <f>'1'!DR308</f>
        <v/>
      </c>
      <c r="AI308" s="231" t="str">
        <f>'1'!DS308</f>
        <v/>
      </c>
      <c r="AJ308" s="233">
        <f>'1'!EE308</f>
        <v>5</v>
      </c>
      <c r="AK308" s="27">
        <f>'1'!EF308</f>
        <v>0</v>
      </c>
      <c r="AL308" s="230" t="str">
        <f>'1'!EH308</f>
        <v/>
      </c>
      <c r="AM308" s="230" t="str">
        <f>'1'!EI308</f>
        <v/>
      </c>
      <c r="AN308" s="236">
        <f>'1'!EU308</f>
        <v>19</v>
      </c>
      <c r="AO308" s="39">
        <f>'1'!EV308</f>
        <v>0</v>
      </c>
      <c r="AP308" s="231" t="str">
        <f>'1'!EX308</f>
        <v/>
      </c>
      <c r="AQ308" s="231" t="str">
        <f>'1'!EY308</f>
        <v/>
      </c>
      <c r="AR308" s="233">
        <f>'1'!FK308</f>
        <v>4</v>
      </c>
      <c r="AS308" s="27">
        <f>'1'!FL308</f>
        <v>0</v>
      </c>
      <c r="AT308" s="230" t="str">
        <f>'1'!FN308</f>
        <v/>
      </c>
      <c r="AU308" s="230" t="str">
        <f>'1'!FO308</f>
        <v/>
      </c>
      <c r="AV308" s="236">
        <f>'1'!GA308</f>
        <v>2</v>
      </c>
      <c r="AW308" s="39">
        <f>'1'!GB308</f>
        <v>0</v>
      </c>
      <c r="AX308" s="231" t="str">
        <f>'1'!GD308</f>
        <v/>
      </c>
      <c r="AY308" s="231" t="str">
        <f>'1'!GE308</f>
        <v/>
      </c>
      <c r="AZ308" s="233">
        <f>'1'!GQ308</f>
        <v>3</v>
      </c>
      <c r="BA308" s="27">
        <f>'1'!GR308</f>
        <v>0</v>
      </c>
      <c r="BB308" s="230" t="str">
        <f>'1'!GT308</f>
        <v/>
      </c>
      <c r="BC308" s="230" t="str">
        <f>'1'!GU308</f>
        <v/>
      </c>
      <c r="BD308" s="236">
        <f>'1'!HG308</f>
        <v>5</v>
      </c>
      <c r="BE308" s="39">
        <f>'1'!HH308</f>
        <v>0</v>
      </c>
      <c r="BF308" s="231" t="str">
        <f>'1'!HJ308</f>
        <v/>
      </c>
      <c r="BG308" s="231" t="str">
        <f>'1'!HK308</f>
        <v/>
      </c>
      <c r="BH308" s="233" t="str">
        <f>'1'!HW308</f>
        <v/>
      </c>
      <c r="BI308" s="27">
        <f>'1'!HX308</f>
        <v>0</v>
      </c>
      <c r="BJ308" s="230" t="str">
        <f>'1'!HZ308</f>
        <v/>
      </c>
      <c r="BK308" s="230" t="str">
        <f>'1'!IA308</f>
        <v/>
      </c>
      <c r="BL308" s="236" t="str">
        <f>'1'!IM308</f>
        <v/>
      </c>
      <c r="BM308" s="39">
        <f>'1'!IN308</f>
        <v>0</v>
      </c>
      <c r="BN308" s="231" t="str">
        <f>'1'!IP308</f>
        <v/>
      </c>
      <c r="BO308" s="231" t="str">
        <f>'1'!IQ308</f>
        <v/>
      </c>
      <c r="BP308" s="233" t="str">
        <f>'1'!JC308</f>
        <v/>
      </c>
      <c r="BQ308" s="27">
        <f>'1'!JD308</f>
        <v>0</v>
      </c>
      <c r="BR308" s="230" t="str">
        <f>'1'!JF308</f>
        <v/>
      </c>
      <c r="BS308" s="230" t="str">
        <f>'1'!JG308</f>
        <v/>
      </c>
      <c r="BT308" s="236" t="str">
        <f>'1'!JS308</f>
        <v/>
      </c>
      <c r="BU308" s="39">
        <f>'1'!JT308</f>
        <v>0</v>
      </c>
      <c r="BV308" s="231" t="str">
        <f>'1'!JV308</f>
        <v/>
      </c>
      <c r="BW308" s="231" t="str">
        <f>'1'!JW308</f>
        <v/>
      </c>
      <c r="BX308" s="233" t="str">
        <f>'1'!KI308</f>
        <v/>
      </c>
      <c r="BY308" s="27">
        <f>'1'!KJ308</f>
        <v>0</v>
      </c>
      <c r="BZ308" s="230" t="str">
        <f>'1'!KL308</f>
        <v/>
      </c>
      <c r="CA308" s="230" t="str">
        <f>'1'!KM308</f>
        <v/>
      </c>
      <c r="CB308" s="236" t="str">
        <f>'1'!KY308</f>
        <v/>
      </c>
      <c r="CC308" s="39">
        <f>'1'!KZ308</f>
        <v>0</v>
      </c>
      <c r="CD308" s="231" t="str">
        <f>'1'!LB308</f>
        <v/>
      </c>
      <c r="CE308" s="231" t="str">
        <f>'1'!LC308</f>
        <v/>
      </c>
      <c r="CF308" s="231"/>
      <c r="CG308" s="231"/>
      <c r="CH308" s="233" t="str">
        <f t="shared" si="208"/>
        <v/>
      </c>
      <c r="CI308" s="24">
        <f>'1'!HX308</f>
        <v>0</v>
      </c>
      <c r="CJ308" s="24" t="str">
        <f>'1'!HZ308</f>
        <v/>
      </c>
      <c r="CK308" s="24" t="str">
        <f>'1'!IA308</f>
        <v/>
      </c>
      <c r="CL308" s="236" t="str">
        <f t="shared" si="209"/>
        <v/>
      </c>
      <c r="CM308" s="36">
        <f>'1'!IN308</f>
        <v>0</v>
      </c>
      <c r="CN308" s="36" t="str">
        <f>'1'!IP308</f>
        <v/>
      </c>
      <c r="CO308" s="36" t="str">
        <f>'1'!IQ308</f>
        <v/>
      </c>
      <c r="CP308" s="233" t="str">
        <f t="shared" si="210"/>
        <v/>
      </c>
      <c r="CQ308" s="24">
        <f>'1'!JD308</f>
        <v>0</v>
      </c>
      <c r="CR308" s="24" t="str">
        <f>'1'!JF308</f>
        <v/>
      </c>
      <c r="CS308" s="24" t="str">
        <f>'1'!JG308</f>
        <v/>
      </c>
      <c r="CT308" s="236" t="str">
        <f t="shared" si="211"/>
        <v/>
      </c>
      <c r="CU308" s="36">
        <f>'1'!JT308</f>
        <v>0</v>
      </c>
      <c r="CV308" s="36" t="str">
        <f>'1'!JV308</f>
        <v/>
      </c>
      <c r="CW308" s="36" t="str">
        <f>'1'!JW308</f>
        <v/>
      </c>
      <c r="CX308" s="233" t="str">
        <f t="shared" si="212"/>
        <v>#REF!</v>
      </c>
      <c r="CY308" s="24">
        <f>'1'!KJ308</f>
        <v>0</v>
      </c>
      <c r="CZ308" s="24" t="str">
        <f>'1'!KL308</f>
        <v/>
      </c>
      <c r="DA308" s="24" t="str">
        <f>'1'!KM308</f>
        <v/>
      </c>
      <c r="DB308" s="236" t="str">
        <f t="shared" si="213"/>
        <v>#REF!</v>
      </c>
      <c r="DC308" s="36">
        <f>'1'!KZ308</f>
        <v>0</v>
      </c>
      <c r="DD308" s="36" t="str">
        <f>'1'!LB308</f>
        <v/>
      </c>
      <c r="DE308" s="36" t="str">
        <f>'1'!LC308</f>
        <v/>
      </c>
      <c r="DF308" s="233" t="str">
        <f t="shared" si="214"/>
        <v>#REF!</v>
      </c>
      <c r="DG308" s="24" t="str">
        <f t="shared" ref="DG308:DI308" si="1230">#REF!</f>
        <v>#REF!</v>
      </c>
      <c r="DH308" s="24" t="str">
        <f t="shared" si="1230"/>
        <v>#REF!</v>
      </c>
      <c r="DI308" s="24" t="str">
        <f t="shared" si="1230"/>
        <v>#REF!</v>
      </c>
      <c r="DJ308" s="236" t="str">
        <f t="shared" si="216"/>
        <v>#REF!</v>
      </c>
      <c r="DK308" s="36" t="str">
        <f t="shared" ref="DK308:DM308" si="1231">#REF!</f>
        <v>#REF!</v>
      </c>
      <c r="DL308" s="36" t="str">
        <f t="shared" si="1231"/>
        <v>#REF!</v>
      </c>
      <c r="DM308" s="36" t="str">
        <f t="shared" si="1231"/>
        <v>#REF!</v>
      </c>
      <c r="DN308" s="159" t="str">
        <f t="shared" si="218"/>
        <v>#REF!</v>
      </c>
      <c r="DO308" s="24" t="str">
        <f t="shared" ref="DO308:DQ308" si="1232">#REF!</f>
        <v>#REF!</v>
      </c>
      <c r="DP308" s="24" t="str">
        <f t="shared" si="1232"/>
        <v>#REF!</v>
      </c>
      <c r="DQ308" s="24" t="str">
        <f t="shared" si="1232"/>
        <v>#REF!</v>
      </c>
      <c r="DR308" s="209" t="str">
        <f t="shared" si="220"/>
        <v>#REF!</v>
      </c>
      <c r="DS308" s="210" t="str">
        <f t="shared" si="13"/>
        <v>#REF!</v>
      </c>
      <c r="DT308" s="210" t="str">
        <f t="shared" ref="DT308:DU308" si="1233">#REF!</f>
        <v>#REF!</v>
      </c>
      <c r="DU308" s="210" t="str">
        <f t="shared" si="1233"/>
        <v>#REF!</v>
      </c>
    </row>
    <row r="309" ht="15.75" customHeight="1">
      <c r="A309" s="228">
        <f>'1'!A309</f>
        <v>46403</v>
      </c>
      <c r="B309" s="229" t="str">
        <f>'1'!B309</f>
        <v>土</v>
      </c>
      <c r="C309" s="232">
        <f>'1'!C309</f>
        <v>0</v>
      </c>
      <c r="D309" s="233">
        <f>'1'!G309</f>
        <v>1</v>
      </c>
      <c r="E309" s="27">
        <f>'1'!H309</f>
        <v>0</v>
      </c>
      <c r="F309" s="230" t="str">
        <f>'1'!J309</f>
        <v/>
      </c>
      <c r="G309" s="230" t="str">
        <f>'1'!K309</f>
        <v/>
      </c>
      <c r="H309" s="236">
        <f>'1'!W309</f>
        <v>1</v>
      </c>
      <c r="I309" s="39">
        <f>'1'!X309</f>
        <v>0</v>
      </c>
      <c r="J309" s="231" t="str">
        <f>'1'!Z309</f>
        <v/>
      </c>
      <c r="K309" s="231" t="str">
        <f>'1'!AA309</f>
        <v/>
      </c>
      <c r="L309" s="233">
        <f>'1'!AM309</f>
        <v>2</v>
      </c>
      <c r="M309" s="27">
        <f>'1'!AN309</f>
        <v>0</v>
      </c>
      <c r="N309" s="230" t="str">
        <f>'1'!AP309</f>
        <v/>
      </c>
      <c r="O309" s="230" t="str">
        <f>'1'!AQ309</f>
        <v/>
      </c>
      <c r="P309" s="236">
        <f>'1'!BC309</f>
        <v>4</v>
      </c>
      <c r="Q309" s="39">
        <f>'1'!BD309</f>
        <v>0</v>
      </c>
      <c r="R309" s="231" t="str">
        <f>'1'!BF309</f>
        <v/>
      </c>
      <c r="S309" s="231" t="str">
        <f>'1'!BG309</f>
        <v/>
      </c>
      <c r="T309" s="233">
        <f>'1'!BS309</f>
        <v>4</v>
      </c>
      <c r="U309" s="27">
        <f>'1'!BT309</f>
        <v>0</v>
      </c>
      <c r="V309" s="230" t="str">
        <f>'1'!BV309</f>
        <v/>
      </c>
      <c r="W309" s="230" t="str">
        <f>'1'!BW309</f>
        <v/>
      </c>
      <c r="X309" s="236">
        <f>'1'!CI309</f>
        <v>2</v>
      </c>
      <c r="Y309" s="39">
        <f>'1'!CJ309</f>
        <v>0</v>
      </c>
      <c r="Z309" s="231" t="str">
        <f>'1'!CL309</f>
        <v/>
      </c>
      <c r="AA309" s="231" t="str">
        <f>'1'!CM309</f>
        <v/>
      </c>
      <c r="AB309" s="233">
        <f>'1'!CY309</f>
        <v>2</v>
      </c>
      <c r="AC309" s="27">
        <f>'1'!CZ309</f>
        <v>0</v>
      </c>
      <c r="AD309" s="226" t="str">
        <f>'1'!DB309</f>
        <v/>
      </c>
      <c r="AE309" s="230" t="str">
        <f>'1'!DC309</f>
        <v/>
      </c>
      <c r="AF309" s="236">
        <f>'1'!DO309</f>
        <v>2</v>
      </c>
      <c r="AG309" s="39">
        <f>'1'!DP309</f>
        <v>0</v>
      </c>
      <c r="AH309" s="231" t="str">
        <f>'1'!DR309</f>
        <v/>
      </c>
      <c r="AI309" s="231" t="str">
        <f>'1'!DS309</f>
        <v/>
      </c>
      <c r="AJ309" s="233">
        <f>'1'!EE309</f>
        <v>5</v>
      </c>
      <c r="AK309" s="27">
        <f>'1'!EF309</f>
        <v>0</v>
      </c>
      <c r="AL309" s="230" t="str">
        <f>'1'!EH309</f>
        <v/>
      </c>
      <c r="AM309" s="230" t="str">
        <f>'1'!EI309</f>
        <v/>
      </c>
      <c r="AN309" s="236">
        <f>'1'!EU309</f>
        <v>19</v>
      </c>
      <c r="AO309" s="39">
        <f>'1'!EV309</f>
        <v>0</v>
      </c>
      <c r="AP309" s="231" t="str">
        <f>'1'!EX309</f>
        <v/>
      </c>
      <c r="AQ309" s="231" t="str">
        <f>'1'!EY309</f>
        <v/>
      </c>
      <c r="AR309" s="233">
        <f>'1'!FK309</f>
        <v>4</v>
      </c>
      <c r="AS309" s="27">
        <f>'1'!FL309</f>
        <v>0</v>
      </c>
      <c r="AT309" s="230" t="str">
        <f>'1'!FN309</f>
        <v/>
      </c>
      <c r="AU309" s="230" t="str">
        <f>'1'!FO309</f>
        <v/>
      </c>
      <c r="AV309" s="236">
        <f>'1'!GA309</f>
        <v>2</v>
      </c>
      <c r="AW309" s="39">
        <f>'1'!GB309</f>
        <v>0</v>
      </c>
      <c r="AX309" s="231" t="str">
        <f>'1'!GD309</f>
        <v/>
      </c>
      <c r="AY309" s="231" t="str">
        <f>'1'!GE309</f>
        <v/>
      </c>
      <c r="AZ309" s="233">
        <f>'1'!GQ309</f>
        <v>3</v>
      </c>
      <c r="BA309" s="27">
        <f>'1'!GR309</f>
        <v>0</v>
      </c>
      <c r="BB309" s="230" t="str">
        <f>'1'!GT309</f>
        <v/>
      </c>
      <c r="BC309" s="230" t="str">
        <f>'1'!GU309</f>
        <v/>
      </c>
      <c r="BD309" s="236">
        <f>'1'!HG309</f>
        <v>5</v>
      </c>
      <c r="BE309" s="39">
        <f>'1'!HH309</f>
        <v>0</v>
      </c>
      <c r="BF309" s="231" t="str">
        <f>'1'!HJ309</f>
        <v/>
      </c>
      <c r="BG309" s="231" t="str">
        <f>'1'!HK309</f>
        <v/>
      </c>
      <c r="BH309" s="233" t="str">
        <f>'1'!HW309</f>
        <v/>
      </c>
      <c r="BI309" s="27">
        <f>'1'!HX309</f>
        <v>0</v>
      </c>
      <c r="BJ309" s="230" t="str">
        <f>'1'!HZ309</f>
        <v/>
      </c>
      <c r="BK309" s="230" t="str">
        <f>'1'!IA309</f>
        <v/>
      </c>
      <c r="BL309" s="236" t="str">
        <f>'1'!IM309</f>
        <v/>
      </c>
      <c r="BM309" s="39">
        <f>'1'!IN309</f>
        <v>0</v>
      </c>
      <c r="BN309" s="231" t="str">
        <f>'1'!IP309</f>
        <v/>
      </c>
      <c r="BO309" s="231" t="str">
        <f>'1'!IQ309</f>
        <v/>
      </c>
      <c r="BP309" s="233" t="str">
        <f>'1'!JC309</f>
        <v/>
      </c>
      <c r="BQ309" s="27">
        <f>'1'!JD309</f>
        <v>0</v>
      </c>
      <c r="BR309" s="230" t="str">
        <f>'1'!JF309</f>
        <v/>
      </c>
      <c r="BS309" s="230" t="str">
        <f>'1'!JG309</f>
        <v/>
      </c>
      <c r="BT309" s="236" t="str">
        <f>'1'!JS309</f>
        <v/>
      </c>
      <c r="BU309" s="39">
        <f>'1'!JT309</f>
        <v>0</v>
      </c>
      <c r="BV309" s="231" t="str">
        <f>'1'!JV309</f>
        <v/>
      </c>
      <c r="BW309" s="231" t="str">
        <f>'1'!JW309</f>
        <v/>
      </c>
      <c r="BX309" s="233" t="str">
        <f>'1'!KI309</f>
        <v/>
      </c>
      <c r="BY309" s="27">
        <f>'1'!KJ309</f>
        <v>0</v>
      </c>
      <c r="BZ309" s="230" t="str">
        <f>'1'!KL309</f>
        <v/>
      </c>
      <c r="CA309" s="230" t="str">
        <f>'1'!KM309</f>
        <v/>
      </c>
      <c r="CB309" s="236" t="str">
        <f>'1'!KY309</f>
        <v/>
      </c>
      <c r="CC309" s="39">
        <f>'1'!KZ309</f>
        <v>0</v>
      </c>
      <c r="CD309" s="231" t="str">
        <f>'1'!LB309</f>
        <v/>
      </c>
      <c r="CE309" s="231" t="str">
        <f>'1'!LC309</f>
        <v/>
      </c>
      <c r="CF309" s="231"/>
      <c r="CG309" s="231"/>
      <c r="CH309" s="233" t="str">
        <f t="shared" si="208"/>
        <v/>
      </c>
      <c r="CI309" s="24">
        <f>'1'!HX309</f>
        <v>0</v>
      </c>
      <c r="CJ309" s="24" t="str">
        <f>'1'!HZ309</f>
        <v/>
      </c>
      <c r="CK309" s="24" t="str">
        <f>'1'!IA309</f>
        <v/>
      </c>
      <c r="CL309" s="236" t="str">
        <f t="shared" si="209"/>
        <v/>
      </c>
      <c r="CM309" s="36">
        <f>'1'!IN309</f>
        <v>0</v>
      </c>
      <c r="CN309" s="36" t="str">
        <f>'1'!IP309</f>
        <v/>
      </c>
      <c r="CO309" s="36" t="str">
        <f>'1'!IQ309</f>
        <v/>
      </c>
      <c r="CP309" s="233" t="str">
        <f t="shared" si="210"/>
        <v/>
      </c>
      <c r="CQ309" s="24">
        <f>'1'!JD309</f>
        <v>0</v>
      </c>
      <c r="CR309" s="24" t="str">
        <f>'1'!JF309</f>
        <v/>
      </c>
      <c r="CS309" s="24" t="str">
        <f>'1'!JG309</f>
        <v/>
      </c>
      <c r="CT309" s="236" t="str">
        <f t="shared" si="211"/>
        <v/>
      </c>
      <c r="CU309" s="36">
        <f>'1'!JT309</f>
        <v>0</v>
      </c>
      <c r="CV309" s="36" t="str">
        <f>'1'!JV309</f>
        <v/>
      </c>
      <c r="CW309" s="36" t="str">
        <f>'1'!JW309</f>
        <v/>
      </c>
      <c r="CX309" s="233" t="str">
        <f t="shared" si="212"/>
        <v>#REF!</v>
      </c>
      <c r="CY309" s="24">
        <f>'1'!KJ309</f>
        <v>0</v>
      </c>
      <c r="CZ309" s="24" t="str">
        <f>'1'!KL309</f>
        <v/>
      </c>
      <c r="DA309" s="24" t="str">
        <f>'1'!KM309</f>
        <v/>
      </c>
      <c r="DB309" s="236" t="str">
        <f t="shared" si="213"/>
        <v>#REF!</v>
      </c>
      <c r="DC309" s="36">
        <f>'1'!KZ309</f>
        <v>0</v>
      </c>
      <c r="DD309" s="36" t="str">
        <f>'1'!LB309</f>
        <v/>
      </c>
      <c r="DE309" s="36" t="str">
        <f>'1'!LC309</f>
        <v/>
      </c>
      <c r="DF309" s="233" t="str">
        <f t="shared" si="214"/>
        <v>#REF!</v>
      </c>
      <c r="DG309" s="24" t="str">
        <f t="shared" ref="DG309:DI309" si="1234">#REF!</f>
        <v>#REF!</v>
      </c>
      <c r="DH309" s="24" t="str">
        <f t="shared" si="1234"/>
        <v>#REF!</v>
      </c>
      <c r="DI309" s="24" t="str">
        <f t="shared" si="1234"/>
        <v>#REF!</v>
      </c>
      <c r="DJ309" s="236" t="str">
        <f t="shared" si="216"/>
        <v>#REF!</v>
      </c>
      <c r="DK309" s="36" t="str">
        <f t="shared" ref="DK309:DM309" si="1235">#REF!</f>
        <v>#REF!</v>
      </c>
      <c r="DL309" s="36" t="str">
        <f t="shared" si="1235"/>
        <v>#REF!</v>
      </c>
      <c r="DM309" s="36" t="str">
        <f t="shared" si="1235"/>
        <v>#REF!</v>
      </c>
      <c r="DN309" s="159" t="str">
        <f t="shared" si="218"/>
        <v>#REF!</v>
      </c>
      <c r="DO309" s="24" t="str">
        <f t="shared" ref="DO309:DQ309" si="1236">#REF!</f>
        <v>#REF!</v>
      </c>
      <c r="DP309" s="24" t="str">
        <f t="shared" si="1236"/>
        <v>#REF!</v>
      </c>
      <c r="DQ309" s="24" t="str">
        <f t="shared" si="1236"/>
        <v>#REF!</v>
      </c>
      <c r="DR309" s="209" t="str">
        <f t="shared" si="220"/>
        <v>#REF!</v>
      </c>
      <c r="DS309" s="210" t="str">
        <f t="shared" si="13"/>
        <v>#REF!</v>
      </c>
      <c r="DT309" s="210" t="str">
        <f t="shared" ref="DT309:DU309" si="1237">#REF!</f>
        <v>#REF!</v>
      </c>
      <c r="DU309" s="210" t="str">
        <f t="shared" si="1237"/>
        <v>#REF!</v>
      </c>
    </row>
    <row r="310" ht="15.75" customHeight="1">
      <c r="A310" s="228">
        <f>'1'!A310</f>
        <v>46404</v>
      </c>
      <c r="B310" s="229" t="str">
        <f>'1'!B310</f>
        <v>日</v>
      </c>
      <c r="C310" s="232">
        <f>'1'!C310</f>
        <v>0</v>
      </c>
      <c r="D310" s="233">
        <f>'1'!G310</f>
        <v>1</v>
      </c>
      <c r="E310" s="27">
        <f>'1'!H310</f>
        <v>0</v>
      </c>
      <c r="F310" s="230" t="str">
        <f>'1'!J310</f>
        <v/>
      </c>
      <c r="G310" s="230" t="str">
        <f>'1'!K310</f>
        <v/>
      </c>
      <c r="H310" s="236">
        <f>'1'!W310</f>
        <v>1</v>
      </c>
      <c r="I310" s="39">
        <f>'1'!X310</f>
        <v>0</v>
      </c>
      <c r="J310" s="231" t="str">
        <f>'1'!Z310</f>
        <v/>
      </c>
      <c r="K310" s="231" t="str">
        <f>'1'!AA310</f>
        <v/>
      </c>
      <c r="L310" s="233">
        <f>'1'!AM310</f>
        <v>2</v>
      </c>
      <c r="M310" s="27">
        <f>'1'!AN310</f>
        <v>0</v>
      </c>
      <c r="N310" s="230" t="str">
        <f>'1'!AP310</f>
        <v/>
      </c>
      <c r="O310" s="230" t="str">
        <f>'1'!AQ310</f>
        <v/>
      </c>
      <c r="P310" s="236">
        <f>'1'!BC310</f>
        <v>4</v>
      </c>
      <c r="Q310" s="39">
        <f>'1'!BD310</f>
        <v>0</v>
      </c>
      <c r="R310" s="231" t="str">
        <f>'1'!BF310</f>
        <v/>
      </c>
      <c r="S310" s="231" t="str">
        <f>'1'!BG310</f>
        <v/>
      </c>
      <c r="T310" s="233">
        <f>'1'!BS310</f>
        <v>4</v>
      </c>
      <c r="U310" s="27">
        <f>'1'!BT310</f>
        <v>0</v>
      </c>
      <c r="V310" s="230" t="str">
        <f>'1'!BV310</f>
        <v/>
      </c>
      <c r="W310" s="230" t="str">
        <f>'1'!BW310</f>
        <v/>
      </c>
      <c r="X310" s="236">
        <f>'1'!CI310</f>
        <v>2</v>
      </c>
      <c r="Y310" s="39">
        <f>'1'!CJ310</f>
        <v>0</v>
      </c>
      <c r="Z310" s="231" t="str">
        <f>'1'!CL310</f>
        <v/>
      </c>
      <c r="AA310" s="231" t="str">
        <f>'1'!CM310</f>
        <v/>
      </c>
      <c r="AB310" s="233">
        <f>'1'!CY310</f>
        <v>2</v>
      </c>
      <c r="AC310" s="27">
        <f>'1'!CZ310</f>
        <v>0</v>
      </c>
      <c r="AD310" s="226" t="str">
        <f>'1'!DB310</f>
        <v/>
      </c>
      <c r="AE310" s="230" t="str">
        <f>'1'!DC310</f>
        <v/>
      </c>
      <c r="AF310" s="236">
        <f>'1'!DO310</f>
        <v>2</v>
      </c>
      <c r="AG310" s="39">
        <f>'1'!DP310</f>
        <v>0</v>
      </c>
      <c r="AH310" s="231" t="str">
        <f>'1'!DR310</f>
        <v/>
      </c>
      <c r="AI310" s="231" t="str">
        <f>'1'!DS310</f>
        <v/>
      </c>
      <c r="AJ310" s="233">
        <f>'1'!EE310</f>
        <v>5</v>
      </c>
      <c r="AK310" s="27">
        <f>'1'!EF310</f>
        <v>0</v>
      </c>
      <c r="AL310" s="230" t="str">
        <f>'1'!EH310</f>
        <v/>
      </c>
      <c r="AM310" s="230" t="str">
        <f>'1'!EI310</f>
        <v/>
      </c>
      <c r="AN310" s="236">
        <f>'1'!EU310</f>
        <v>19</v>
      </c>
      <c r="AO310" s="39">
        <f>'1'!EV310</f>
        <v>0</v>
      </c>
      <c r="AP310" s="231" t="str">
        <f>'1'!EX310</f>
        <v/>
      </c>
      <c r="AQ310" s="231" t="str">
        <f>'1'!EY310</f>
        <v/>
      </c>
      <c r="AR310" s="233">
        <f>'1'!FK310</f>
        <v>4</v>
      </c>
      <c r="AS310" s="27">
        <f>'1'!FL310</f>
        <v>0</v>
      </c>
      <c r="AT310" s="230" t="str">
        <f>'1'!FN310</f>
        <v/>
      </c>
      <c r="AU310" s="230" t="str">
        <f>'1'!FO310</f>
        <v/>
      </c>
      <c r="AV310" s="236">
        <f>'1'!GA310</f>
        <v>2</v>
      </c>
      <c r="AW310" s="39">
        <f>'1'!GB310</f>
        <v>0</v>
      </c>
      <c r="AX310" s="231" t="str">
        <f>'1'!GD310</f>
        <v/>
      </c>
      <c r="AY310" s="231" t="str">
        <f>'1'!GE310</f>
        <v/>
      </c>
      <c r="AZ310" s="233">
        <f>'1'!GQ310</f>
        <v>3</v>
      </c>
      <c r="BA310" s="27">
        <f>'1'!GR310</f>
        <v>0</v>
      </c>
      <c r="BB310" s="230" t="str">
        <f>'1'!GT310</f>
        <v/>
      </c>
      <c r="BC310" s="230" t="str">
        <f>'1'!GU310</f>
        <v/>
      </c>
      <c r="BD310" s="236">
        <f>'1'!HG310</f>
        <v>5</v>
      </c>
      <c r="BE310" s="39">
        <f>'1'!HH310</f>
        <v>0</v>
      </c>
      <c r="BF310" s="231" t="str">
        <f>'1'!HJ310</f>
        <v/>
      </c>
      <c r="BG310" s="231" t="str">
        <f>'1'!HK310</f>
        <v/>
      </c>
      <c r="BH310" s="233" t="str">
        <f>'1'!HW310</f>
        <v/>
      </c>
      <c r="BI310" s="27">
        <f>'1'!HX310</f>
        <v>0</v>
      </c>
      <c r="BJ310" s="230" t="str">
        <f>'1'!HZ310</f>
        <v/>
      </c>
      <c r="BK310" s="230" t="str">
        <f>'1'!IA310</f>
        <v/>
      </c>
      <c r="BL310" s="236" t="str">
        <f>'1'!IM310</f>
        <v/>
      </c>
      <c r="BM310" s="39">
        <f>'1'!IN310</f>
        <v>0</v>
      </c>
      <c r="BN310" s="231" t="str">
        <f>'1'!IP310</f>
        <v/>
      </c>
      <c r="BO310" s="231" t="str">
        <f>'1'!IQ310</f>
        <v/>
      </c>
      <c r="BP310" s="233" t="str">
        <f>'1'!JC310</f>
        <v/>
      </c>
      <c r="BQ310" s="27">
        <f>'1'!JD310</f>
        <v>0</v>
      </c>
      <c r="BR310" s="230" t="str">
        <f>'1'!JF310</f>
        <v/>
      </c>
      <c r="BS310" s="230" t="str">
        <f>'1'!JG310</f>
        <v/>
      </c>
      <c r="BT310" s="236" t="str">
        <f>'1'!JS310</f>
        <v/>
      </c>
      <c r="BU310" s="39">
        <f>'1'!JT310</f>
        <v>0</v>
      </c>
      <c r="BV310" s="231" t="str">
        <f>'1'!JV310</f>
        <v/>
      </c>
      <c r="BW310" s="231" t="str">
        <f>'1'!JW310</f>
        <v/>
      </c>
      <c r="BX310" s="233" t="str">
        <f>'1'!KI310</f>
        <v/>
      </c>
      <c r="BY310" s="27">
        <f>'1'!KJ310</f>
        <v>0</v>
      </c>
      <c r="BZ310" s="230" t="str">
        <f>'1'!KL310</f>
        <v/>
      </c>
      <c r="CA310" s="230" t="str">
        <f>'1'!KM310</f>
        <v/>
      </c>
      <c r="CB310" s="236" t="str">
        <f>'1'!KY310</f>
        <v/>
      </c>
      <c r="CC310" s="39">
        <f>'1'!KZ310</f>
        <v>0</v>
      </c>
      <c r="CD310" s="231" t="str">
        <f>'1'!LB310</f>
        <v/>
      </c>
      <c r="CE310" s="231" t="str">
        <f>'1'!LC310</f>
        <v/>
      </c>
      <c r="CF310" s="231"/>
      <c r="CG310" s="231"/>
      <c r="CH310" s="233" t="str">
        <f t="shared" si="208"/>
        <v/>
      </c>
      <c r="CI310" s="24">
        <f>'1'!HX310</f>
        <v>0</v>
      </c>
      <c r="CJ310" s="24" t="str">
        <f>'1'!HZ310</f>
        <v/>
      </c>
      <c r="CK310" s="24" t="str">
        <f>'1'!IA310</f>
        <v/>
      </c>
      <c r="CL310" s="236" t="str">
        <f t="shared" si="209"/>
        <v/>
      </c>
      <c r="CM310" s="36">
        <f>'1'!IN310</f>
        <v>0</v>
      </c>
      <c r="CN310" s="36" t="str">
        <f>'1'!IP310</f>
        <v/>
      </c>
      <c r="CO310" s="36" t="str">
        <f>'1'!IQ310</f>
        <v/>
      </c>
      <c r="CP310" s="233" t="str">
        <f t="shared" si="210"/>
        <v/>
      </c>
      <c r="CQ310" s="24">
        <f>'1'!JD310</f>
        <v>0</v>
      </c>
      <c r="CR310" s="24" t="str">
        <f>'1'!JF310</f>
        <v/>
      </c>
      <c r="CS310" s="24" t="str">
        <f>'1'!JG310</f>
        <v/>
      </c>
      <c r="CT310" s="236" t="str">
        <f t="shared" si="211"/>
        <v/>
      </c>
      <c r="CU310" s="36">
        <f>'1'!JT310</f>
        <v>0</v>
      </c>
      <c r="CV310" s="36" t="str">
        <f>'1'!JV310</f>
        <v/>
      </c>
      <c r="CW310" s="36" t="str">
        <f>'1'!JW310</f>
        <v/>
      </c>
      <c r="CX310" s="233" t="str">
        <f t="shared" si="212"/>
        <v>#REF!</v>
      </c>
      <c r="CY310" s="24">
        <f>'1'!KJ310</f>
        <v>0</v>
      </c>
      <c r="CZ310" s="24" t="str">
        <f>'1'!KL310</f>
        <v/>
      </c>
      <c r="DA310" s="24" t="str">
        <f>'1'!KM310</f>
        <v/>
      </c>
      <c r="DB310" s="236" t="str">
        <f t="shared" si="213"/>
        <v>#REF!</v>
      </c>
      <c r="DC310" s="36">
        <f>'1'!KZ310</f>
        <v>0</v>
      </c>
      <c r="DD310" s="36" t="str">
        <f>'1'!LB310</f>
        <v/>
      </c>
      <c r="DE310" s="36" t="str">
        <f>'1'!LC310</f>
        <v/>
      </c>
      <c r="DF310" s="233" t="str">
        <f t="shared" si="214"/>
        <v>#REF!</v>
      </c>
      <c r="DG310" s="24" t="str">
        <f t="shared" ref="DG310:DI310" si="1238">#REF!</f>
        <v>#REF!</v>
      </c>
      <c r="DH310" s="24" t="str">
        <f t="shared" si="1238"/>
        <v>#REF!</v>
      </c>
      <c r="DI310" s="24" t="str">
        <f t="shared" si="1238"/>
        <v>#REF!</v>
      </c>
      <c r="DJ310" s="236" t="str">
        <f t="shared" si="216"/>
        <v>#REF!</v>
      </c>
      <c r="DK310" s="36" t="str">
        <f t="shared" ref="DK310:DM310" si="1239">#REF!</f>
        <v>#REF!</v>
      </c>
      <c r="DL310" s="36" t="str">
        <f t="shared" si="1239"/>
        <v>#REF!</v>
      </c>
      <c r="DM310" s="36" t="str">
        <f t="shared" si="1239"/>
        <v>#REF!</v>
      </c>
      <c r="DN310" s="159" t="str">
        <f t="shared" si="218"/>
        <v>#REF!</v>
      </c>
      <c r="DO310" s="24" t="str">
        <f t="shared" ref="DO310:DQ310" si="1240">#REF!</f>
        <v>#REF!</v>
      </c>
      <c r="DP310" s="24" t="str">
        <f t="shared" si="1240"/>
        <v>#REF!</v>
      </c>
      <c r="DQ310" s="24" t="str">
        <f t="shared" si="1240"/>
        <v>#REF!</v>
      </c>
      <c r="DR310" s="209" t="str">
        <f t="shared" si="220"/>
        <v>#REF!</v>
      </c>
      <c r="DS310" s="210" t="str">
        <f t="shared" si="13"/>
        <v>#REF!</v>
      </c>
      <c r="DT310" s="210" t="str">
        <f t="shared" ref="DT310:DU310" si="1241">#REF!</f>
        <v>#REF!</v>
      </c>
      <c r="DU310" s="210" t="str">
        <f t="shared" si="1241"/>
        <v>#REF!</v>
      </c>
    </row>
    <row r="311" ht="15.75" customHeight="1">
      <c r="A311" s="228">
        <f>'1'!A311</f>
        <v>46405</v>
      </c>
      <c r="B311" s="229" t="str">
        <f>'1'!B311</f>
        <v>月</v>
      </c>
      <c r="C311" s="232">
        <f>'1'!C311</f>
        <v>0</v>
      </c>
      <c r="D311" s="233">
        <f>'1'!G311</f>
        <v>1</v>
      </c>
      <c r="E311" s="27">
        <f>'1'!H311</f>
        <v>0</v>
      </c>
      <c r="F311" s="230" t="str">
        <f>'1'!J311</f>
        <v/>
      </c>
      <c r="G311" s="230" t="str">
        <f>'1'!K311</f>
        <v/>
      </c>
      <c r="H311" s="236">
        <f>'1'!W311</f>
        <v>1</v>
      </c>
      <c r="I311" s="39">
        <f>'1'!X311</f>
        <v>0</v>
      </c>
      <c r="J311" s="231" t="str">
        <f>'1'!Z311</f>
        <v/>
      </c>
      <c r="K311" s="231" t="str">
        <f>'1'!AA311</f>
        <v/>
      </c>
      <c r="L311" s="233">
        <f>'1'!AM311</f>
        <v>2</v>
      </c>
      <c r="M311" s="27">
        <f>'1'!AN311</f>
        <v>0</v>
      </c>
      <c r="N311" s="230" t="str">
        <f>'1'!AP311</f>
        <v/>
      </c>
      <c r="O311" s="230" t="str">
        <f>'1'!AQ311</f>
        <v/>
      </c>
      <c r="P311" s="236">
        <f>'1'!BC311</f>
        <v>4</v>
      </c>
      <c r="Q311" s="39">
        <f>'1'!BD311</f>
        <v>0</v>
      </c>
      <c r="R311" s="231" t="str">
        <f>'1'!BF311</f>
        <v/>
      </c>
      <c r="S311" s="231" t="str">
        <f>'1'!BG311</f>
        <v/>
      </c>
      <c r="T311" s="233">
        <f>'1'!BS311</f>
        <v>4</v>
      </c>
      <c r="U311" s="27">
        <f>'1'!BT311</f>
        <v>0</v>
      </c>
      <c r="V311" s="230" t="str">
        <f>'1'!BV311</f>
        <v/>
      </c>
      <c r="W311" s="230" t="str">
        <f>'1'!BW311</f>
        <v/>
      </c>
      <c r="X311" s="236">
        <f>'1'!CI311</f>
        <v>2</v>
      </c>
      <c r="Y311" s="39">
        <f>'1'!CJ311</f>
        <v>0</v>
      </c>
      <c r="Z311" s="231" t="str">
        <f>'1'!CL311</f>
        <v/>
      </c>
      <c r="AA311" s="231" t="str">
        <f>'1'!CM311</f>
        <v/>
      </c>
      <c r="AB311" s="233">
        <f>'1'!CY311</f>
        <v>2</v>
      </c>
      <c r="AC311" s="27">
        <f>'1'!CZ311</f>
        <v>0</v>
      </c>
      <c r="AD311" s="226" t="str">
        <f>'1'!DB311</f>
        <v/>
      </c>
      <c r="AE311" s="230" t="str">
        <f>'1'!DC311</f>
        <v/>
      </c>
      <c r="AF311" s="236">
        <f>'1'!DO311</f>
        <v>2</v>
      </c>
      <c r="AG311" s="39">
        <f>'1'!DP311</f>
        <v>0</v>
      </c>
      <c r="AH311" s="231" t="str">
        <f>'1'!DR311</f>
        <v/>
      </c>
      <c r="AI311" s="231" t="str">
        <f>'1'!DS311</f>
        <v/>
      </c>
      <c r="AJ311" s="233">
        <f>'1'!EE311</f>
        <v>5</v>
      </c>
      <c r="AK311" s="27">
        <f>'1'!EF311</f>
        <v>0</v>
      </c>
      <c r="AL311" s="230" t="str">
        <f>'1'!EH311</f>
        <v/>
      </c>
      <c r="AM311" s="230" t="str">
        <f>'1'!EI311</f>
        <v/>
      </c>
      <c r="AN311" s="236">
        <f>'1'!EU311</f>
        <v>19</v>
      </c>
      <c r="AO311" s="39">
        <f>'1'!EV311</f>
        <v>0</v>
      </c>
      <c r="AP311" s="231" t="str">
        <f>'1'!EX311</f>
        <v/>
      </c>
      <c r="AQ311" s="231" t="str">
        <f>'1'!EY311</f>
        <v/>
      </c>
      <c r="AR311" s="233">
        <f>'1'!FK311</f>
        <v>4</v>
      </c>
      <c r="AS311" s="27">
        <f>'1'!FL311</f>
        <v>0</v>
      </c>
      <c r="AT311" s="230" t="str">
        <f>'1'!FN311</f>
        <v/>
      </c>
      <c r="AU311" s="230" t="str">
        <f>'1'!FO311</f>
        <v/>
      </c>
      <c r="AV311" s="236">
        <f>'1'!GA311</f>
        <v>2</v>
      </c>
      <c r="AW311" s="39">
        <f>'1'!GB311</f>
        <v>0</v>
      </c>
      <c r="AX311" s="231" t="str">
        <f>'1'!GD311</f>
        <v/>
      </c>
      <c r="AY311" s="231" t="str">
        <f>'1'!GE311</f>
        <v/>
      </c>
      <c r="AZ311" s="233">
        <f>'1'!GQ311</f>
        <v>3</v>
      </c>
      <c r="BA311" s="27">
        <f>'1'!GR311</f>
        <v>0</v>
      </c>
      <c r="BB311" s="230" t="str">
        <f>'1'!GT311</f>
        <v/>
      </c>
      <c r="BC311" s="230" t="str">
        <f>'1'!GU311</f>
        <v/>
      </c>
      <c r="BD311" s="236">
        <f>'1'!HG311</f>
        <v>5</v>
      </c>
      <c r="BE311" s="39">
        <f>'1'!HH311</f>
        <v>0</v>
      </c>
      <c r="BF311" s="231" t="str">
        <f>'1'!HJ311</f>
        <v/>
      </c>
      <c r="BG311" s="231" t="str">
        <f>'1'!HK311</f>
        <v/>
      </c>
      <c r="BH311" s="233" t="str">
        <f>'1'!HW311</f>
        <v/>
      </c>
      <c r="BI311" s="27">
        <f>'1'!HX311</f>
        <v>0</v>
      </c>
      <c r="BJ311" s="230" t="str">
        <f>'1'!HZ311</f>
        <v/>
      </c>
      <c r="BK311" s="230" t="str">
        <f>'1'!IA311</f>
        <v/>
      </c>
      <c r="BL311" s="236" t="str">
        <f>'1'!IM311</f>
        <v/>
      </c>
      <c r="BM311" s="39">
        <f>'1'!IN311</f>
        <v>0</v>
      </c>
      <c r="BN311" s="231" t="str">
        <f>'1'!IP311</f>
        <v/>
      </c>
      <c r="BO311" s="231" t="str">
        <f>'1'!IQ311</f>
        <v/>
      </c>
      <c r="BP311" s="233" t="str">
        <f>'1'!JC311</f>
        <v/>
      </c>
      <c r="BQ311" s="27">
        <f>'1'!JD311</f>
        <v>0</v>
      </c>
      <c r="BR311" s="230" t="str">
        <f>'1'!JF311</f>
        <v/>
      </c>
      <c r="BS311" s="230" t="str">
        <f>'1'!JG311</f>
        <v/>
      </c>
      <c r="BT311" s="236" t="str">
        <f>'1'!JS311</f>
        <v/>
      </c>
      <c r="BU311" s="39">
        <f>'1'!JT311</f>
        <v>0</v>
      </c>
      <c r="BV311" s="231" t="str">
        <f>'1'!JV311</f>
        <v/>
      </c>
      <c r="BW311" s="231" t="str">
        <f>'1'!JW311</f>
        <v/>
      </c>
      <c r="BX311" s="233" t="str">
        <f>'1'!KI311</f>
        <v/>
      </c>
      <c r="BY311" s="27">
        <f>'1'!KJ311</f>
        <v>0</v>
      </c>
      <c r="BZ311" s="230" t="str">
        <f>'1'!KL311</f>
        <v/>
      </c>
      <c r="CA311" s="230" t="str">
        <f>'1'!KM311</f>
        <v/>
      </c>
      <c r="CB311" s="236" t="str">
        <f>'1'!KY311</f>
        <v/>
      </c>
      <c r="CC311" s="39">
        <f>'1'!KZ311</f>
        <v>0</v>
      </c>
      <c r="CD311" s="231" t="str">
        <f>'1'!LB311</f>
        <v/>
      </c>
      <c r="CE311" s="231" t="str">
        <f>'1'!LC311</f>
        <v/>
      </c>
      <c r="CF311" s="231"/>
      <c r="CG311" s="231"/>
      <c r="CH311" s="233" t="str">
        <f t="shared" si="208"/>
        <v/>
      </c>
      <c r="CI311" s="24">
        <f>'1'!HX311</f>
        <v>0</v>
      </c>
      <c r="CJ311" s="24" t="str">
        <f>'1'!HZ311</f>
        <v/>
      </c>
      <c r="CK311" s="24" t="str">
        <f>'1'!IA311</f>
        <v/>
      </c>
      <c r="CL311" s="236" t="str">
        <f t="shared" si="209"/>
        <v/>
      </c>
      <c r="CM311" s="36">
        <f>'1'!IN311</f>
        <v>0</v>
      </c>
      <c r="CN311" s="36" t="str">
        <f>'1'!IP311</f>
        <v/>
      </c>
      <c r="CO311" s="36" t="str">
        <f>'1'!IQ311</f>
        <v/>
      </c>
      <c r="CP311" s="233" t="str">
        <f t="shared" si="210"/>
        <v/>
      </c>
      <c r="CQ311" s="24">
        <f>'1'!JD311</f>
        <v>0</v>
      </c>
      <c r="CR311" s="24" t="str">
        <f>'1'!JF311</f>
        <v/>
      </c>
      <c r="CS311" s="24" t="str">
        <f>'1'!JG311</f>
        <v/>
      </c>
      <c r="CT311" s="236" t="str">
        <f t="shared" si="211"/>
        <v/>
      </c>
      <c r="CU311" s="36">
        <f>'1'!JT311</f>
        <v>0</v>
      </c>
      <c r="CV311" s="36" t="str">
        <f>'1'!JV311</f>
        <v/>
      </c>
      <c r="CW311" s="36" t="str">
        <f>'1'!JW311</f>
        <v/>
      </c>
      <c r="CX311" s="233" t="str">
        <f t="shared" si="212"/>
        <v>#REF!</v>
      </c>
      <c r="CY311" s="24">
        <f>'1'!KJ311</f>
        <v>0</v>
      </c>
      <c r="CZ311" s="24" t="str">
        <f>'1'!KL311</f>
        <v/>
      </c>
      <c r="DA311" s="24" t="str">
        <f>'1'!KM311</f>
        <v/>
      </c>
      <c r="DB311" s="236" t="str">
        <f t="shared" si="213"/>
        <v>#REF!</v>
      </c>
      <c r="DC311" s="36">
        <f>'1'!KZ311</f>
        <v>0</v>
      </c>
      <c r="DD311" s="36" t="str">
        <f>'1'!LB311</f>
        <v/>
      </c>
      <c r="DE311" s="36" t="str">
        <f>'1'!LC311</f>
        <v/>
      </c>
      <c r="DF311" s="233" t="str">
        <f t="shared" si="214"/>
        <v>#REF!</v>
      </c>
      <c r="DG311" s="24" t="str">
        <f t="shared" ref="DG311:DI311" si="1242">#REF!</f>
        <v>#REF!</v>
      </c>
      <c r="DH311" s="24" t="str">
        <f t="shared" si="1242"/>
        <v>#REF!</v>
      </c>
      <c r="DI311" s="24" t="str">
        <f t="shared" si="1242"/>
        <v>#REF!</v>
      </c>
      <c r="DJ311" s="236" t="str">
        <f t="shared" si="216"/>
        <v>#REF!</v>
      </c>
      <c r="DK311" s="36" t="str">
        <f t="shared" ref="DK311:DM311" si="1243">#REF!</f>
        <v>#REF!</v>
      </c>
      <c r="DL311" s="36" t="str">
        <f t="shared" si="1243"/>
        <v>#REF!</v>
      </c>
      <c r="DM311" s="36" t="str">
        <f t="shared" si="1243"/>
        <v>#REF!</v>
      </c>
      <c r="DN311" s="159" t="str">
        <f t="shared" si="218"/>
        <v>#REF!</v>
      </c>
      <c r="DO311" s="24" t="str">
        <f t="shared" ref="DO311:DQ311" si="1244">#REF!</f>
        <v>#REF!</v>
      </c>
      <c r="DP311" s="24" t="str">
        <f t="shared" si="1244"/>
        <v>#REF!</v>
      </c>
      <c r="DQ311" s="24" t="str">
        <f t="shared" si="1244"/>
        <v>#REF!</v>
      </c>
      <c r="DR311" s="209" t="str">
        <f t="shared" si="220"/>
        <v>#REF!</v>
      </c>
      <c r="DS311" s="210" t="str">
        <f t="shared" si="13"/>
        <v>#REF!</v>
      </c>
      <c r="DT311" s="210" t="str">
        <f t="shared" ref="DT311:DU311" si="1245">#REF!</f>
        <v>#REF!</v>
      </c>
      <c r="DU311" s="210" t="str">
        <f t="shared" si="1245"/>
        <v>#REF!</v>
      </c>
    </row>
    <row r="312" ht="15.75" customHeight="1">
      <c r="A312" s="228">
        <f>'1'!A312</f>
        <v>46406</v>
      </c>
      <c r="B312" s="229" t="str">
        <f>'1'!B312</f>
        <v>火</v>
      </c>
      <c r="C312" s="232">
        <f>'1'!C312</f>
        <v>0</v>
      </c>
      <c r="D312" s="233">
        <f>'1'!G312</f>
        <v>1</v>
      </c>
      <c r="E312" s="27">
        <f>'1'!H312</f>
        <v>0</v>
      </c>
      <c r="F312" s="230" t="str">
        <f>'1'!J312</f>
        <v/>
      </c>
      <c r="G312" s="230" t="str">
        <f>'1'!K312</f>
        <v/>
      </c>
      <c r="H312" s="236">
        <f>'1'!W312</f>
        <v>1</v>
      </c>
      <c r="I312" s="39">
        <f>'1'!X312</f>
        <v>0</v>
      </c>
      <c r="J312" s="231" t="str">
        <f>'1'!Z312</f>
        <v/>
      </c>
      <c r="K312" s="231" t="str">
        <f>'1'!AA312</f>
        <v/>
      </c>
      <c r="L312" s="233">
        <f>'1'!AM312</f>
        <v>2</v>
      </c>
      <c r="M312" s="27">
        <f>'1'!AN312</f>
        <v>0</v>
      </c>
      <c r="N312" s="230" t="str">
        <f>'1'!AP312</f>
        <v/>
      </c>
      <c r="O312" s="230" t="str">
        <f>'1'!AQ312</f>
        <v/>
      </c>
      <c r="P312" s="236">
        <f>'1'!BC312</f>
        <v>4</v>
      </c>
      <c r="Q312" s="39">
        <f>'1'!BD312</f>
        <v>0</v>
      </c>
      <c r="R312" s="231" t="str">
        <f>'1'!BF312</f>
        <v/>
      </c>
      <c r="S312" s="231" t="str">
        <f>'1'!BG312</f>
        <v/>
      </c>
      <c r="T312" s="233">
        <f>'1'!BS312</f>
        <v>4</v>
      </c>
      <c r="U312" s="27">
        <f>'1'!BT312</f>
        <v>0</v>
      </c>
      <c r="V312" s="230" t="str">
        <f>'1'!BV312</f>
        <v/>
      </c>
      <c r="W312" s="230" t="str">
        <f>'1'!BW312</f>
        <v/>
      </c>
      <c r="X312" s="236">
        <f>'1'!CI312</f>
        <v>2</v>
      </c>
      <c r="Y312" s="39">
        <f>'1'!CJ312</f>
        <v>0</v>
      </c>
      <c r="Z312" s="231" t="str">
        <f>'1'!CL312</f>
        <v/>
      </c>
      <c r="AA312" s="231" t="str">
        <f>'1'!CM312</f>
        <v/>
      </c>
      <c r="AB312" s="233">
        <f>'1'!CY312</f>
        <v>2</v>
      </c>
      <c r="AC312" s="27">
        <f>'1'!CZ312</f>
        <v>0</v>
      </c>
      <c r="AD312" s="226" t="str">
        <f>'1'!DB312</f>
        <v/>
      </c>
      <c r="AE312" s="230" t="str">
        <f>'1'!DC312</f>
        <v/>
      </c>
      <c r="AF312" s="236">
        <f>'1'!DO312</f>
        <v>2</v>
      </c>
      <c r="AG312" s="39">
        <f>'1'!DP312</f>
        <v>0</v>
      </c>
      <c r="AH312" s="231" t="str">
        <f>'1'!DR312</f>
        <v/>
      </c>
      <c r="AI312" s="231" t="str">
        <f>'1'!DS312</f>
        <v/>
      </c>
      <c r="AJ312" s="233">
        <f>'1'!EE312</f>
        <v>5</v>
      </c>
      <c r="AK312" s="27">
        <f>'1'!EF312</f>
        <v>0</v>
      </c>
      <c r="AL312" s="230" t="str">
        <f>'1'!EH312</f>
        <v/>
      </c>
      <c r="AM312" s="230" t="str">
        <f>'1'!EI312</f>
        <v/>
      </c>
      <c r="AN312" s="236">
        <f>'1'!EU312</f>
        <v>19</v>
      </c>
      <c r="AO312" s="39">
        <f>'1'!EV312</f>
        <v>0</v>
      </c>
      <c r="AP312" s="231" t="str">
        <f>'1'!EX312</f>
        <v/>
      </c>
      <c r="AQ312" s="231" t="str">
        <f>'1'!EY312</f>
        <v/>
      </c>
      <c r="AR312" s="233">
        <f>'1'!FK312</f>
        <v>4</v>
      </c>
      <c r="AS312" s="27">
        <f>'1'!FL312</f>
        <v>0</v>
      </c>
      <c r="AT312" s="230" t="str">
        <f>'1'!FN312</f>
        <v/>
      </c>
      <c r="AU312" s="230" t="str">
        <f>'1'!FO312</f>
        <v/>
      </c>
      <c r="AV312" s="236">
        <f>'1'!GA312</f>
        <v>2</v>
      </c>
      <c r="AW312" s="39">
        <f>'1'!GB312</f>
        <v>0</v>
      </c>
      <c r="AX312" s="231" t="str">
        <f>'1'!GD312</f>
        <v/>
      </c>
      <c r="AY312" s="231" t="str">
        <f>'1'!GE312</f>
        <v/>
      </c>
      <c r="AZ312" s="233">
        <f>'1'!GQ312</f>
        <v>3</v>
      </c>
      <c r="BA312" s="27">
        <f>'1'!GR312</f>
        <v>0</v>
      </c>
      <c r="BB312" s="230" t="str">
        <f>'1'!GT312</f>
        <v/>
      </c>
      <c r="BC312" s="230" t="str">
        <f>'1'!GU312</f>
        <v/>
      </c>
      <c r="BD312" s="236">
        <f>'1'!HG312</f>
        <v>5</v>
      </c>
      <c r="BE312" s="39">
        <f>'1'!HH312</f>
        <v>0</v>
      </c>
      <c r="BF312" s="231" t="str">
        <f>'1'!HJ312</f>
        <v/>
      </c>
      <c r="BG312" s="231" t="str">
        <f>'1'!HK312</f>
        <v/>
      </c>
      <c r="BH312" s="233" t="str">
        <f>'1'!HW312</f>
        <v/>
      </c>
      <c r="BI312" s="27">
        <f>'1'!HX312</f>
        <v>0</v>
      </c>
      <c r="BJ312" s="230" t="str">
        <f>'1'!HZ312</f>
        <v/>
      </c>
      <c r="BK312" s="230" t="str">
        <f>'1'!IA312</f>
        <v/>
      </c>
      <c r="BL312" s="236" t="str">
        <f>'1'!IM312</f>
        <v/>
      </c>
      <c r="BM312" s="39">
        <f>'1'!IN312</f>
        <v>0</v>
      </c>
      <c r="BN312" s="231" t="str">
        <f>'1'!IP312</f>
        <v/>
      </c>
      <c r="BO312" s="231" t="str">
        <f>'1'!IQ312</f>
        <v/>
      </c>
      <c r="BP312" s="233" t="str">
        <f>'1'!JC312</f>
        <v/>
      </c>
      <c r="BQ312" s="27">
        <f>'1'!JD312</f>
        <v>0</v>
      </c>
      <c r="BR312" s="230" t="str">
        <f>'1'!JF312</f>
        <v/>
      </c>
      <c r="BS312" s="230" t="str">
        <f>'1'!JG312</f>
        <v/>
      </c>
      <c r="BT312" s="236" t="str">
        <f>'1'!JS312</f>
        <v/>
      </c>
      <c r="BU312" s="39">
        <f>'1'!JT312</f>
        <v>0</v>
      </c>
      <c r="BV312" s="231" t="str">
        <f>'1'!JV312</f>
        <v/>
      </c>
      <c r="BW312" s="231" t="str">
        <f>'1'!JW312</f>
        <v/>
      </c>
      <c r="BX312" s="233" t="str">
        <f>'1'!KI312</f>
        <v/>
      </c>
      <c r="BY312" s="27">
        <f>'1'!KJ312</f>
        <v>0</v>
      </c>
      <c r="BZ312" s="230" t="str">
        <f>'1'!KL312</f>
        <v/>
      </c>
      <c r="CA312" s="230" t="str">
        <f>'1'!KM312</f>
        <v/>
      </c>
      <c r="CB312" s="236" t="str">
        <f>'1'!KY312</f>
        <v/>
      </c>
      <c r="CC312" s="39">
        <f>'1'!KZ312</f>
        <v>0</v>
      </c>
      <c r="CD312" s="231" t="str">
        <f>'1'!LB312</f>
        <v/>
      </c>
      <c r="CE312" s="231" t="str">
        <f>'1'!LC312</f>
        <v/>
      </c>
      <c r="CF312" s="231"/>
      <c r="CG312" s="231"/>
      <c r="CH312" s="233" t="str">
        <f t="shared" si="208"/>
        <v/>
      </c>
      <c r="CI312" s="24">
        <f>'1'!HX312</f>
        <v>0</v>
      </c>
      <c r="CJ312" s="24" t="str">
        <f>'1'!HZ312</f>
        <v/>
      </c>
      <c r="CK312" s="24" t="str">
        <f>'1'!IA312</f>
        <v/>
      </c>
      <c r="CL312" s="236" t="str">
        <f t="shared" si="209"/>
        <v/>
      </c>
      <c r="CM312" s="36">
        <f>'1'!IN312</f>
        <v>0</v>
      </c>
      <c r="CN312" s="36" t="str">
        <f>'1'!IP312</f>
        <v/>
      </c>
      <c r="CO312" s="36" t="str">
        <f>'1'!IQ312</f>
        <v/>
      </c>
      <c r="CP312" s="233" t="str">
        <f t="shared" si="210"/>
        <v/>
      </c>
      <c r="CQ312" s="24">
        <f>'1'!JD312</f>
        <v>0</v>
      </c>
      <c r="CR312" s="24" t="str">
        <f>'1'!JF312</f>
        <v/>
      </c>
      <c r="CS312" s="24" t="str">
        <f>'1'!JG312</f>
        <v/>
      </c>
      <c r="CT312" s="236" t="str">
        <f t="shared" si="211"/>
        <v/>
      </c>
      <c r="CU312" s="36">
        <f>'1'!JT312</f>
        <v>0</v>
      </c>
      <c r="CV312" s="36" t="str">
        <f>'1'!JV312</f>
        <v/>
      </c>
      <c r="CW312" s="36" t="str">
        <f>'1'!JW312</f>
        <v/>
      </c>
      <c r="CX312" s="233" t="str">
        <f t="shared" si="212"/>
        <v>#REF!</v>
      </c>
      <c r="CY312" s="24">
        <f>'1'!KJ312</f>
        <v>0</v>
      </c>
      <c r="CZ312" s="24" t="str">
        <f>'1'!KL312</f>
        <v/>
      </c>
      <c r="DA312" s="24" t="str">
        <f>'1'!KM312</f>
        <v/>
      </c>
      <c r="DB312" s="236" t="str">
        <f t="shared" si="213"/>
        <v>#REF!</v>
      </c>
      <c r="DC312" s="36">
        <f>'1'!KZ312</f>
        <v>0</v>
      </c>
      <c r="DD312" s="36" t="str">
        <f>'1'!LB312</f>
        <v/>
      </c>
      <c r="DE312" s="36" t="str">
        <f>'1'!LC312</f>
        <v/>
      </c>
      <c r="DF312" s="233" t="str">
        <f t="shared" si="214"/>
        <v>#REF!</v>
      </c>
      <c r="DG312" s="24" t="str">
        <f t="shared" ref="DG312:DI312" si="1246">#REF!</f>
        <v>#REF!</v>
      </c>
      <c r="DH312" s="24" t="str">
        <f t="shared" si="1246"/>
        <v>#REF!</v>
      </c>
      <c r="DI312" s="24" t="str">
        <f t="shared" si="1246"/>
        <v>#REF!</v>
      </c>
      <c r="DJ312" s="236" t="str">
        <f t="shared" si="216"/>
        <v>#REF!</v>
      </c>
      <c r="DK312" s="36" t="str">
        <f t="shared" ref="DK312:DM312" si="1247">#REF!</f>
        <v>#REF!</v>
      </c>
      <c r="DL312" s="36" t="str">
        <f t="shared" si="1247"/>
        <v>#REF!</v>
      </c>
      <c r="DM312" s="36" t="str">
        <f t="shared" si="1247"/>
        <v>#REF!</v>
      </c>
      <c r="DN312" s="159" t="str">
        <f t="shared" si="218"/>
        <v>#REF!</v>
      </c>
      <c r="DO312" s="24" t="str">
        <f t="shared" ref="DO312:DQ312" si="1248">#REF!</f>
        <v>#REF!</v>
      </c>
      <c r="DP312" s="24" t="str">
        <f t="shared" si="1248"/>
        <v>#REF!</v>
      </c>
      <c r="DQ312" s="24" t="str">
        <f t="shared" si="1248"/>
        <v>#REF!</v>
      </c>
      <c r="DR312" s="209" t="str">
        <f t="shared" si="220"/>
        <v>#REF!</v>
      </c>
      <c r="DS312" s="210" t="str">
        <f t="shared" si="13"/>
        <v>#REF!</v>
      </c>
      <c r="DT312" s="210" t="str">
        <f t="shared" ref="DT312:DU312" si="1249">#REF!</f>
        <v>#REF!</v>
      </c>
      <c r="DU312" s="210" t="str">
        <f t="shared" si="1249"/>
        <v>#REF!</v>
      </c>
    </row>
    <row r="313" ht="15.75" customHeight="1">
      <c r="A313" s="228">
        <f>'1'!A313</f>
        <v>46407</v>
      </c>
      <c r="B313" s="229" t="str">
        <f>'1'!B313</f>
        <v>水</v>
      </c>
      <c r="C313" s="232">
        <f>'1'!C313</f>
        <v>0</v>
      </c>
      <c r="D313" s="233">
        <f>'1'!G313</f>
        <v>1</v>
      </c>
      <c r="E313" s="27">
        <f>'1'!H313</f>
        <v>0</v>
      </c>
      <c r="F313" s="230" t="str">
        <f>'1'!J313</f>
        <v/>
      </c>
      <c r="G313" s="230" t="str">
        <f>'1'!K313</f>
        <v/>
      </c>
      <c r="H313" s="236">
        <f>'1'!W313</f>
        <v>1</v>
      </c>
      <c r="I313" s="39">
        <f>'1'!X313</f>
        <v>0</v>
      </c>
      <c r="J313" s="231" t="str">
        <f>'1'!Z313</f>
        <v/>
      </c>
      <c r="K313" s="231" t="str">
        <f>'1'!AA313</f>
        <v/>
      </c>
      <c r="L313" s="233">
        <f>'1'!AM313</f>
        <v>2</v>
      </c>
      <c r="M313" s="27">
        <f>'1'!AN313</f>
        <v>0</v>
      </c>
      <c r="N313" s="230" t="str">
        <f>'1'!AP313</f>
        <v/>
      </c>
      <c r="O313" s="230" t="str">
        <f>'1'!AQ313</f>
        <v/>
      </c>
      <c r="P313" s="236">
        <f>'1'!BC313</f>
        <v>4</v>
      </c>
      <c r="Q313" s="39">
        <f>'1'!BD313</f>
        <v>0</v>
      </c>
      <c r="R313" s="231" t="str">
        <f>'1'!BF313</f>
        <v/>
      </c>
      <c r="S313" s="231" t="str">
        <f>'1'!BG313</f>
        <v/>
      </c>
      <c r="T313" s="233">
        <f>'1'!BS313</f>
        <v>4</v>
      </c>
      <c r="U313" s="27">
        <f>'1'!BT313</f>
        <v>0</v>
      </c>
      <c r="V313" s="230" t="str">
        <f>'1'!BV313</f>
        <v/>
      </c>
      <c r="W313" s="230" t="str">
        <f>'1'!BW313</f>
        <v/>
      </c>
      <c r="X313" s="236">
        <f>'1'!CI313</f>
        <v>2</v>
      </c>
      <c r="Y313" s="39">
        <f>'1'!CJ313</f>
        <v>0</v>
      </c>
      <c r="Z313" s="231" t="str">
        <f>'1'!CL313</f>
        <v/>
      </c>
      <c r="AA313" s="231" t="str">
        <f>'1'!CM313</f>
        <v/>
      </c>
      <c r="AB313" s="233">
        <f>'1'!CY313</f>
        <v>2</v>
      </c>
      <c r="AC313" s="27">
        <f>'1'!CZ313</f>
        <v>0</v>
      </c>
      <c r="AD313" s="226" t="str">
        <f>'1'!DB313</f>
        <v/>
      </c>
      <c r="AE313" s="230" t="str">
        <f>'1'!DC313</f>
        <v/>
      </c>
      <c r="AF313" s="236">
        <f>'1'!DO313</f>
        <v>2</v>
      </c>
      <c r="AG313" s="39">
        <f>'1'!DP313</f>
        <v>0</v>
      </c>
      <c r="AH313" s="231" t="str">
        <f>'1'!DR313</f>
        <v/>
      </c>
      <c r="AI313" s="231" t="str">
        <f>'1'!DS313</f>
        <v/>
      </c>
      <c r="AJ313" s="233">
        <f>'1'!EE313</f>
        <v>5</v>
      </c>
      <c r="AK313" s="27">
        <f>'1'!EF313</f>
        <v>0</v>
      </c>
      <c r="AL313" s="230" t="str">
        <f>'1'!EH313</f>
        <v/>
      </c>
      <c r="AM313" s="230" t="str">
        <f>'1'!EI313</f>
        <v/>
      </c>
      <c r="AN313" s="236">
        <f>'1'!EU313</f>
        <v>19</v>
      </c>
      <c r="AO313" s="39">
        <f>'1'!EV313</f>
        <v>0</v>
      </c>
      <c r="AP313" s="231" t="str">
        <f>'1'!EX313</f>
        <v/>
      </c>
      <c r="AQ313" s="231" t="str">
        <f>'1'!EY313</f>
        <v/>
      </c>
      <c r="AR313" s="233">
        <f>'1'!FK313</f>
        <v>4</v>
      </c>
      <c r="AS313" s="27">
        <f>'1'!FL313</f>
        <v>0</v>
      </c>
      <c r="AT313" s="230" t="str">
        <f>'1'!FN313</f>
        <v/>
      </c>
      <c r="AU313" s="230" t="str">
        <f>'1'!FO313</f>
        <v/>
      </c>
      <c r="AV313" s="236">
        <f>'1'!GA313</f>
        <v>2</v>
      </c>
      <c r="AW313" s="39">
        <f>'1'!GB313</f>
        <v>0</v>
      </c>
      <c r="AX313" s="231" t="str">
        <f>'1'!GD313</f>
        <v/>
      </c>
      <c r="AY313" s="231" t="str">
        <f>'1'!GE313</f>
        <v/>
      </c>
      <c r="AZ313" s="233">
        <f>'1'!GQ313</f>
        <v>3</v>
      </c>
      <c r="BA313" s="27">
        <f>'1'!GR313</f>
        <v>0</v>
      </c>
      <c r="BB313" s="230" t="str">
        <f>'1'!GT313</f>
        <v/>
      </c>
      <c r="BC313" s="230" t="str">
        <f>'1'!GU313</f>
        <v/>
      </c>
      <c r="BD313" s="236">
        <f>'1'!HG313</f>
        <v>5</v>
      </c>
      <c r="BE313" s="39">
        <f>'1'!HH313</f>
        <v>0</v>
      </c>
      <c r="BF313" s="231" t="str">
        <f>'1'!HJ313</f>
        <v/>
      </c>
      <c r="BG313" s="231" t="str">
        <f>'1'!HK313</f>
        <v/>
      </c>
      <c r="BH313" s="233" t="str">
        <f>'1'!HW313</f>
        <v/>
      </c>
      <c r="BI313" s="27">
        <f>'1'!HX313</f>
        <v>0</v>
      </c>
      <c r="BJ313" s="230" t="str">
        <f>'1'!HZ313</f>
        <v/>
      </c>
      <c r="BK313" s="230" t="str">
        <f>'1'!IA313</f>
        <v/>
      </c>
      <c r="BL313" s="236" t="str">
        <f>'1'!IM313</f>
        <v/>
      </c>
      <c r="BM313" s="39">
        <f>'1'!IN313</f>
        <v>0</v>
      </c>
      <c r="BN313" s="231" t="str">
        <f>'1'!IP313</f>
        <v/>
      </c>
      <c r="BO313" s="231" t="str">
        <f>'1'!IQ313</f>
        <v/>
      </c>
      <c r="BP313" s="233" t="str">
        <f>'1'!JC313</f>
        <v/>
      </c>
      <c r="BQ313" s="27">
        <f>'1'!JD313</f>
        <v>0</v>
      </c>
      <c r="BR313" s="230" t="str">
        <f>'1'!JF313</f>
        <v/>
      </c>
      <c r="BS313" s="230" t="str">
        <f>'1'!JG313</f>
        <v/>
      </c>
      <c r="BT313" s="236" t="str">
        <f>'1'!JS313</f>
        <v/>
      </c>
      <c r="BU313" s="39">
        <f>'1'!JT313</f>
        <v>0</v>
      </c>
      <c r="BV313" s="231" t="str">
        <f>'1'!JV313</f>
        <v/>
      </c>
      <c r="BW313" s="231" t="str">
        <f>'1'!JW313</f>
        <v/>
      </c>
      <c r="BX313" s="233" t="str">
        <f>'1'!KI313</f>
        <v/>
      </c>
      <c r="BY313" s="27">
        <f>'1'!KJ313</f>
        <v>0</v>
      </c>
      <c r="BZ313" s="230" t="str">
        <f>'1'!KL313</f>
        <v/>
      </c>
      <c r="CA313" s="230" t="str">
        <f>'1'!KM313</f>
        <v/>
      </c>
      <c r="CB313" s="236" t="str">
        <f>'1'!KY313</f>
        <v/>
      </c>
      <c r="CC313" s="39">
        <f>'1'!KZ313</f>
        <v>0</v>
      </c>
      <c r="CD313" s="231" t="str">
        <f>'1'!LB313</f>
        <v/>
      </c>
      <c r="CE313" s="231" t="str">
        <f>'1'!LC313</f>
        <v/>
      </c>
      <c r="CF313" s="231"/>
      <c r="CG313" s="231"/>
      <c r="CH313" s="233" t="str">
        <f t="shared" si="208"/>
        <v/>
      </c>
      <c r="CI313" s="24">
        <f>'1'!HX313</f>
        <v>0</v>
      </c>
      <c r="CJ313" s="24" t="str">
        <f>'1'!HZ313</f>
        <v/>
      </c>
      <c r="CK313" s="24" t="str">
        <f>'1'!IA313</f>
        <v/>
      </c>
      <c r="CL313" s="236" t="str">
        <f t="shared" si="209"/>
        <v/>
      </c>
      <c r="CM313" s="36">
        <f>'1'!IN313</f>
        <v>0</v>
      </c>
      <c r="CN313" s="36" t="str">
        <f>'1'!IP313</f>
        <v/>
      </c>
      <c r="CO313" s="36" t="str">
        <f>'1'!IQ313</f>
        <v/>
      </c>
      <c r="CP313" s="233" t="str">
        <f t="shared" si="210"/>
        <v/>
      </c>
      <c r="CQ313" s="24">
        <f>'1'!JD313</f>
        <v>0</v>
      </c>
      <c r="CR313" s="24" t="str">
        <f>'1'!JF313</f>
        <v/>
      </c>
      <c r="CS313" s="24" t="str">
        <f>'1'!JG313</f>
        <v/>
      </c>
      <c r="CT313" s="236" t="str">
        <f t="shared" si="211"/>
        <v/>
      </c>
      <c r="CU313" s="36">
        <f>'1'!JT313</f>
        <v>0</v>
      </c>
      <c r="CV313" s="36" t="str">
        <f>'1'!JV313</f>
        <v/>
      </c>
      <c r="CW313" s="36" t="str">
        <f>'1'!JW313</f>
        <v/>
      </c>
      <c r="CX313" s="233" t="str">
        <f t="shared" si="212"/>
        <v>#REF!</v>
      </c>
      <c r="CY313" s="24">
        <f>'1'!KJ313</f>
        <v>0</v>
      </c>
      <c r="CZ313" s="24" t="str">
        <f>'1'!KL313</f>
        <v/>
      </c>
      <c r="DA313" s="24" t="str">
        <f>'1'!KM313</f>
        <v/>
      </c>
      <c r="DB313" s="236" t="str">
        <f t="shared" si="213"/>
        <v>#REF!</v>
      </c>
      <c r="DC313" s="36">
        <f>'1'!KZ313</f>
        <v>0</v>
      </c>
      <c r="DD313" s="36" t="str">
        <f>'1'!LB313</f>
        <v/>
      </c>
      <c r="DE313" s="36" t="str">
        <f>'1'!LC313</f>
        <v/>
      </c>
      <c r="DF313" s="233" t="str">
        <f t="shared" si="214"/>
        <v>#REF!</v>
      </c>
      <c r="DG313" s="24" t="str">
        <f t="shared" ref="DG313:DI313" si="1250">#REF!</f>
        <v>#REF!</v>
      </c>
      <c r="DH313" s="24" t="str">
        <f t="shared" si="1250"/>
        <v>#REF!</v>
      </c>
      <c r="DI313" s="24" t="str">
        <f t="shared" si="1250"/>
        <v>#REF!</v>
      </c>
      <c r="DJ313" s="236" t="str">
        <f t="shared" si="216"/>
        <v>#REF!</v>
      </c>
      <c r="DK313" s="36" t="str">
        <f t="shared" ref="DK313:DM313" si="1251">#REF!</f>
        <v>#REF!</v>
      </c>
      <c r="DL313" s="36" t="str">
        <f t="shared" si="1251"/>
        <v>#REF!</v>
      </c>
      <c r="DM313" s="36" t="str">
        <f t="shared" si="1251"/>
        <v>#REF!</v>
      </c>
      <c r="DN313" s="159" t="str">
        <f t="shared" si="218"/>
        <v>#REF!</v>
      </c>
      <c r="DO313" s="24" t="str">
        <f t="shared" ref="DO313:DQ313" si="1252">#REF!</f>
        <v>#REF!</v>
      </c>
      <c r="DP313" s="24" t="str">
        <f t="shared" si="1252"/>
        <v>#REF!</v>
      </c>
      <c r="DQ313" s="24" t="str">
        <f t="shared" si="1252"/>
        <v>#REF!</v>
      </c>
      <c r="DR313" s="209" t="str">
        <f t="shared" si="220"/>
        <v>#REF!</v>
      </c>
      <c r="DS313" s="210" t="str">
        <f t="shared" si="13"/>
        <v>#REF!</v>
      </c>
      <c r="DT313" s="210" t="str">
        <f t="shared" ref="DT313:DU313" si="1253">#REF!</f>
        <v>#REF!</v>
      </c>
      <c r="DU313" s="210" t="str">
        <f t="shared" si="1253"/>
        <v>#REF!</v>
      </c>
    </row>
    <row r="314" ht="15.75" customHeight="1">
      <c r="A314" s="228">
        <f>'1'!A314</f>
        <v>46408</v>
      </c>
      <c r="B314" s="229" t="str">
        <f>'1'!B314</f>
        <v>木</v>
      </c>
      <c r="C314" s="232">
        <f>'1'!C314</f>
        <v>0</v>
      </c>
      <c r="D314" s="233">
        <f>'1'!G314</f>
        <v>1</v>
      </c>
      <c r="E314" s="27">
        <f>'1'!H314</f>
        <v>0</v>
      </c>
      <c r="F314" s="230" t="str">
        <f>'1'!J314</f>
        <v/>
      </c>
      <c r="G314" s="230" t="str">
        <f>'1'!K314</f>
        <v/>
      </c>
      <c r="H314" s="236">
        <f>'1'!W314</f>
        <v>1</v>
      </c>
      <c r="I314" s="39">
        <f>'1'!X314</f>
        <v>0</v>
      </c>
      <c r="J314" s="231" t="str">
        <f>'1'!Z314</f>
        <v/>
      </c>
      <c r="K314" s="231" t="str">
        <f>'1'!AA314</f>
        <v/>
      </c>
      <c r="L314" s="233">
        <f>'1'!AM314</f>
        <v>2</v>
      </c>
      <c r="M314" s="27">
        <f>'1'!AN314</f>
        <v>0</v>
      </c>
      <c r="N314" s="230" t="str">
        <f>'1'!AP314</f>
        <v/>
      </c>
      <c r="O314" s="230" t="str">
        <f>'1'!AQ314</f>
        <v/>
      </c>
      <c r="P314" s="236">
        <f>'1'!BC314</f>
        <v>4</v>
      </c>
      <c r="Q314" s="39">
        <f>'1'!BD314</f>
        <v>0</v>
      </c>
      <c r="R314" s="231" t="str">
        <f>'1'!BF314</f>
        <v/>
      </c>
      <c r="S314" s="231" t="str">
        <f>'1'!BG314</f>
        <v/>
      </c>
      <c r="T314" s="233">
        <f>'1'!BS314</f>
        <v>4</v>
      </c>
      <c r="U314" s="27">
        <f>'1'!BT314</f>
        <v>0</v>
      </c>
      <c r="V314" s="230" t="str">
        <f>'1'!BV314</f>
        <v/>
      </c>
      <c r="W314" s="230" t="str">
        <f>'1'!BW314</f>
        <v/>
      </c>
      <c r="X314" s="236">
        <f>'1'!CI314</f>
        <v>2</v>
      </c>
      <c r="Y314" s="39">
        <f>'1'!CJ314</f>
        <v>0</v>
      </c>
      <c r="Z314" s="231" t="str">
        <f>'1'!CL314</f>
        <v/>
      </c>
      <c r="AA314" s="231" t="str">
        <f>'1'!CM314</f>
        <v/>
      </c>
      <c r="AB314" s="233">
        <f>'1'!CY314</f>
        <v>2</v>
      </c>
      <c r="AC314" s="27">
        <f>'1'!CZ314</f>
        <v>0</v>
      </c>
      <c r="AD314" s="226" t="str">
        <f>'1'!DB314</f>
        <v/>
      </c>
      <c r="AE314" s="230" t="str">
        <f>'1'!DC314</f>
        <v/>
      </c>
      <c r="AF314" s="236">
        <f>'1'!DO314</f>
        <v>2</v>
      </c>
      <c r="AG314" s="39">
        <f>'1'!DP314</f>
        <v>0</v>
      </c>
      <c r="AH314" s="231" t="str">
        <f>'1'!DR314</f>
        <v/>
      </c>
      <c r="AI314" s="231" t="str">
        <f>'1'!DS314</f>
        <v/>
      </c>
      <c r="AJ314" s="233">
        <f>'1'!EE314</f>
        <v>5</v>
      </c>
      <c r="AK314" s="27">
        <f>'1'!EF314</f>
        <v>0</v>
      </c>
      <c r="AL314" s="230" t="str">
        <f>'1'!EH314</f>
        <v/>
      </c>
      <c r="AM314" s="230" t="str">
        <f>'1'!EI314</f>
        <v/>
      </c>
      <c r="AN314" s="236">
        <f>'1'!EU314</f>
        <v>19</v>
      </c>
      <c r="AO314" s="39">
        <f>'1'!EV314</f>
        <v>0</v>
      </c>
      <c r="AP314" s="231" t="str">
        <f>'1'!EX314</f>
        <v/>
      </c>
      <c r="AQ314" s="231" t="str">
        <f>'1'!EY314</f>
        <v/>
      </c>
      <c r="AR314" s="233">
        <f>'1'!FK314</f>
        <v>4</v>
      </c>
      <c r="AS314" s="27">
        <f>'1'!FL314</f>
        <v>0</v>
      </c>
      <c r="AT314" s="230" t="str">
        <f>'1'!FN314</f>
        <v/>
      </c>
      <c r="AU314" s="230" t="str">
        <f>'1'!FO314</f>
        <v/>
      </c>
      <c r="AV314" s="236">
        <f>'1'!GA314</f>
        <v>2</v>
      </c>
      <c r="AW314" s="39">
        <f>'1'!GB314</f>
        <v>0</v>
      </c>
      <c r="AX314" s="231" t="str">
        <f>'1'!GD314</f>
        <v/>
      </c>
      <c r="AY314" s="231" t="str">
        <f>'1'!GE314</f>
        <v/>
      </c>
      <c r="AZ314" s="233">
        <f>'1'!GQ314</f>
        <v>3</v>
      </c>
      <c r="BA314" s="27">
        <f>'1'!GR314</f>
        <v>0</v>
      </c>
      <c r="BB314" s="230" t="str">
        <f>'1'!GT314</f>
        <v/>
      </c>
      <c r="BC314" s="230" t="str">
        <f>'1'!GU314</f>
        <v/>
      </c>
      <c r="BD314" s="236">
        <f>'1'!HG314</f>
        <v>5</v>
      </c>
      <c r="BE314" s="39">
        <f>'1'!HH314</f>
        <v>0</v>
      </c>
      <c r="BF314" s="231" t="str">
        <f>'1'!HJ314</f>
        <v/>
      </c>
      <c r="BG314" s="231" t="str">
        <f>'1'!HK314</f>
        <v/>
      </c>
      <c r="BH314" s="233" t="str">
        <f>'1'!HW314</f>
        <v/>
      </c>
      <c r="BI314" s="27">
        <f>'1'!HX314</f>
        <v>0</v>
      </c>
      <c r="BJ314" s="230" t="str">
        <f>'1'!HZ314</f>
        <v/>
      </c>
      <c r="BK314" s="230" t="str">
        <f>'1'!IA314</f>
        <v/>
      </c>
      <c r="BL314" s="236" t="str">
        <f>'1'!IM314</f>
        <v/>
      </c>
      <c r="BM314" s="39">
        <f>'1'!IN314</f>
        <v>0</v>
      </c>
      <c r="BN314" s="231" t="str">
        <f>'1'!IP314</f>
        <v/>
      </c>
      <c r="BO314" s="231" t="str">
        <f>'1'!IQ314</f>
        <v/>
      </c>
      <c r="BP314" s="233" t="str">
        <f>'1'!JC314</f>
        <v/>
      </c>
      <c r="BQ314" s="27">
        <f>'1'!JD314</f>
        <v>0</v>
      </c>
      <c r="BR314" s="230" t="str">
        <f>'1'!JF314</f>
        <v/>
      </c>
      <c r="BS314" s="230" t="str">
        <f>'1'!JG314</f>
        <v/>
      </c>
      <c r="BT314" s="236" t="str">
        <f>'1'!JS314</f>
        <v/>
      </c>
      <c r="BU314" s="39">
        <f>'1'!JT314</f>
        <v>0</v>
      </c>
      <c r="BV314" s="231" t="str">
        <f>'1'!JV314</f>
        <v/>
      </c>
      <c r="BW314" s="231" t="str">
        <f>'1'!JW314</f>
        <v/>
      </c>
      <c r="BX314" s="233" t="str">
        <f>'1'!KI314</f>
        <v/>
      </c>
      <c r="BY314" s="27">
        <f>'1'!KJ314</f>
        <v>0</v>
      </c>
      <c r="BZ314" s="230" t="str">
        <f>'1'!KL314</f>
        <v/>
      </c>
      <c r="CA314" s="230" t="str">
        <f>'1'!KM314</f>
        <v/>
      </c>
      <c r="CB314" s="236" t="str">
        <f>'1'!KY314</f>
        <v/>
      </c>
      <c r="CC314" s="39">
        <f>'1'!KZ314</f>
        <v>0</v>
      </c>
      <c r="CD314" s="231" t="str">
        <f>'1'!LB314</f>
        <v/>
      </c>
      <c r="CE314" s="231" t="str">
        <f>'1'!LC314</f>
        <v/>
      </c>
      <c r="CF314" s="231"/>
      <c r="CG314" s="231"/>
      <c r="CH314" s="233" t="str">
        <f t="shared" si="208"/>
        <v/>
      </c>
      <c r="CI314" s="24">
        <f>'1'!HX314</f>
        <v>0</v>
      </c>
      <c r="CJ314" s="24" t="str">
        <f>'1'!HZ314</f>
        <v/>
      </c>
      <c r="CK314" s="24" t="str">
        <f>'1'!IA314</f>
        <v/>
      </c>
      <c r="CL314" s="236" t="str">
        <f t="shared" si="209"/>
        <v/>
      </c>
      <c r="CM314" s="36">
        <f>'1'!IN314</f>
        <v>0</v>
      </c>
      <c r="CN314" s="36" t="str">
        <f>'1'!IP314</f>
        <v/>
      </c>
      <c r="CO314" s="36" t="str">
        <f>'1'!IQ314</f>
        <v/>
      </c>
      <c r="CP314" s="233" t="str">
        <f t="shared" si="210"/>
        <v/>
      </c>
      <c r="CQ314" s="24">
        <f>'1'!JD314</f>
        <v>0</v>
      </c>
      <c r="CR314" s="24" t="str">
        <f>'1'!JF314</f>
        <v/>
      </c>
      <c r="CS314" s="24" t="str">
        <f>'1'!JG314</f>
        <v/>
      </c>
      <c r="CT314" s="236" t="str">
        <f t="shared" si="211"/>
        <v/>
      </c>
      <c r="CU314" s="36">
        <f>'1'!JT314</f>
        <v>0</v>
      </c>
      <c r="CV314" s="36" t="str">
        <f>'1'!JV314</f>
        <v/>
      </c>
      <c r="CW314" s="36" t="str">
        <f>'1'!JW314</f>
        <v/>
      </c>
      <c r="CX314" s="233" t="str">
        <f t="shared" si="212"/>
        <v>#REF!</v>
      </c>
      <c r="CY314" s="24">
        <f>'1'!KJ314</f>
        <v>0</v>
      </c>
      <c r="CZ314" s="24" t="str">
        <f>'1'!KL314</f>
        <v/>
      </c>
      <c r="DA314" s="24" t="str">
        <f>'1'!KM314</f>
        <v/>
      </c>
      <c r="DB314" s="236" t="str">
        <f t="shared" si="213"/>
        <v>#REF!</v>
      </c>
      <c r="DC314" s="36">
        <f>'1'!KZ314</f>
        <v>0</v>
      </c>
      <c r="DD314" s="36" t="str">
        <f>'1'!LB314</f>
        <v/>
      </c>
      <c r="DE314" s="36" t="str">
        <f>'1'!LC314</f>
        <v/>
      </c>
      <c r="DF314" s="233" t="str">
        <f t="shared" si="214"/>
        <v>#REF!</v>
      </c>
      <c r="DG314" s="24" t="str">
        <f t="shared" ref="DG314:DI314" si="1254">#REF!</f>
        <v>#REF!</v>
      </c>
      <c r="DH314" s="24" t="str">
        <f t="shared" si="1254"/>
        <v>#REF!</v>
      </c>
      <c r="DI314" s="24" t="str">
        <f t="shared" si="1254"/>
        <v>#REF!</v>
      </c>
      <c r="DJ314" s="236" t="str">
        <f t="shared" si="216"/>
        <v>#REF!</v>
      </c>
      <c r="DK314" s="36" t="str">
        <f t="shared" ref="DK314:DM314" si="1255">#REF!</f>
        <v>#REF!</v>
      </c>
      <c r="DL314" s="36" t="str">
        <f t="shared" si="1255"/>
        <v>#REF!</v>
      </c>
      <c r="DM314" s="36" t="str">
        <f t="shared" si="1255"/>
        <v>#REF!</v>
      </c>
      <c r="DN314" s="159" t="str">
        <f t="shared" si="218"/>
        <v>#REF!</v>
      </c>
      <c r="DO314" s="24" t="str">
        <f t="shared" ref="DO314:DQ314" si="1256">#REF!</f>
        <v>#REF!</v>
      </c>
      <c r="DP314" s="24" t="str">
        <f t="shared" si="1256"/>
        <v>#REF!</v>
      </c>
      <c r="DQ314" s="24" t="str">
        <f t="shared" si="1256"/>
        <v>#REF!</v>
      </c>
      <c r="DR314" s="209" t="str">
        <f t="shared" si="220"/>
        <v>#REF!</v>
      </c>
      <c r="DS314" s="210" t="str">
        <f t="shared" si="13"/>
        <v>#REF!</v>
      </c>
      <c r="DT314" s="210" t="str">
        <f t="shared" ref="DT314:DU314" si="1257">#REF!</f>
        <v>#REF!</v>
      </c>
      <c r="DU314" s="210" t="str">
        <f t="shared" si="1257"/>
        <v>#REF!</v>
      </c>
    </row>
    <row r="315" ht="15.75" customHeight="1">
      <c r="A315" s="228">
        <f>'1'!A315</f>
        <v>46409</v>
      </c>
      <c r="B315" s="229" t="str">
        <f>'1'!B315</f>
        <v>金</v>
      </c>
      <c r="C315" s="232">
        <f>'1'!C315</f>
        <v>0</v>
      </c>
      <c r="D315" s="233">
        <f>'1'!G315</f>
        <v>1</v>
      </c>
      <c r="E315" s="27">
        <f>'1'!H315</f>
        <v>0</v>
      </c>
      <c r="F315" s="230" t="str">
        <f>'1'!J315</f>
        <v/>
      </c>
      <c r="G315" s="230" t="str">
        <f>'1'!K315</f>
        <v/>
      </c>
      <c r="H315" s="236">
        <f>'1'!W315</f>
        <v>1</v>
      </c>
      <c r="I315" s="39">
        <f>'1'!X315</f>
        <v>0</v>
      </c>
      <c r="J315" s="231" t="str">
        <f>'1'!Z315</f>
        <v/>
      </c>
      <c r="K315" s="231" t="str">
        <f>'1'!AA315</f>
        <v/>
      </c>
      <c r="L315" s="233">
        <f>'1'!AM315</f>
        <v>2</v>
      </c>
      <c r="M315" s="27">
        <f>'1'!AN315</f>
        <v>0</v>
      </c>
      <c r="N315" s="230" t="str">
        <f>'1'!AP315</f>
        <v/>
      </c>
      <c r="O315" s="230" t="str">
        <f>'1'!AQ315</f>
        <v/>
      </c>
      <c r="P315" s="236">
        <f>'1'!BC315</f>
        <v>4</v>
      </c>
      <c r="Q315" s="39">
        <f>'1'!BD315</f>
        <v>0</v>
      </c>
      <c r="R315" s="231" t="str">
        <f>'1'!BF315</f>
        <v/>
      </c>
      <c r="S315" s="231" t="str">
        <f>'1'!BG315</f>
        <v/>
      </c>
      <c r="T315" s="233">
        <f>'1'!BS315</f>
        <v>4</v>
      </c>
      <c r="U315" s="27">
        <f>'1'!BT315</f>
        <v>0</v>
      </c>
      <c r="V315" s="230" t="str">
        <f>'1'!BV315</f>
        <v/>
      </c>
      <c r="W315" s="230" t="str">
        <f>'1'!BW315</f>
        <v/>
      </c>
      <c r="X315" s="236">
        <f>'1'!CI315</f>
        <v>2</v>
      </c>
      <c r="Y315" s="39">
        <f>'1'!CJ315</f>
        <v>0</v>
      </c>
      <c r="Z315" s="231" t="str">
        <f>'1'!CL315</f>
        <v/>
      </c>
      <c r="AA315" s="231" t="str">
        <f>'1'!CM315</f>
        <v/>
      </c>
      <c r="AB315" s="233">
        <f>'1'!CY315</f>
        <v>2</v>
      </c>
      <c r="AC315" s="27">
        <f>'1'!CZ315</f>
        <v>0</v>
      </c>
      <c r="AD315" s="226" t="str">
        <f>'1'!DB315</f>
        <v/>
      </c>
      <c r="AE315" s="230" t="str">
        <f>'1'!DC315</f>
        <v/>
      </c>
      <c r="AF315" s="236">
        <f>'1'!DO315</f>
        <v>2</v>
      </c>
      <c r="AG315" s="39">
        <f>'1'!DP315</f>
        <v>0</v>
      </c>
      <c r="AH315" s="231" t="str">
        <f>'1'!DR315</f>
        <v/>
      </c>
      <c r="AI315" s="231" t="str">
        <f>'1'!DS315</f>
        <v/>
      </c>
      <c r="AJ315" s="233">
        <f>'1'!EE315</f>
        <v>5</v>
      </c>
      <c r="AK315" s="27">
        <f>'1'!EF315</f>
        <v>0</v>
      </c>
      <c r="AL315" s="230" t="str">
        <f>'1'!EH315</f>
        <v/>
      </c>
      <c r="AM315" s="230" t="str">
        <f>'1'!EI315</f>
        <v/>
      </c>
      <c r="AN315" s="236">
        <f>'1'!EU315</f>
        <v>19</v>
      </c>
      <c r="AO315" s="39">
        <f>'1'!EV315</f>
        <v>0</v>
      </c>
      <c r="AP315" s="231" t="str">
        <f>'1'!EX315</f>
        <v/>
      </c>
      <c r="AQ315" s="231" t="str">
        <f>'1'!EY315</f>
        <v/>
      </c>
      <c r="AR315" s="233">
        <f>'1'!FK315</f>
        <v>4</v>
      </c>
      <c r="AS315" s="27">
        <f>'1'!FL315</f>
        <v>0</v>
      </c>
      <c r="AT315" s="230" t="str">
        <f>'1'!FN315</f>
        <v/>
      </c>
      <c r="AU315" s="230" t="str">
        <f>'1'!FO315</f>
        <v/>
      </c>
      <c r="AV315" s="236">
        <f>'1'!GA315</f>
        <v>2</v>
      </c>
      <c r="AW315" s="39">
        <f>'1'!GB315</f>
        <v>0</v>
      </c>
      <c r="AX315" s="231" t="str">
        <f>'1'!GD315</f>
        <v/>
      </c>
      <c r="AY315" s="231" t="str">
        <f>'1'!GE315</f>
        <v/>
      </c>
      <c r="AZ315" s="233">
        <f>'1'!GQ315</f>
        <v>3</v>
      </c>
      <c r="BA315" s="27">
        <f>'1'!GR315</f>
        <v>0</v>
      </c>
      <c r="BB315" s="230" t="str">
        <f>'1'!GT315</f>
        <v/>
      </c>
      <c r="BC315" s="230" t="str">
        <f>'1'!GU315</f>
        <v/>
      </c>
      <c r="BD315" s="236">
        <f>'1'!HG315</f>
        <v>5</v>
      </c>
      <c r="BE315" s="39">
        <f>'1'!HH315</f>
        <v>0</v>
      </c>
      <c r="BF315" s="231" t="str">
        <f>'1'!HJ315</f>
        <v/>
      </c>
      <c r="BG315" s="231" t="str">
        <f>'1'!HK315</f>
        <v/>
      </c>
      <c r="BH315" s="233" t="str">
        <f>'1'!HW315</f>
        <v/>
      </c>
      <c r="BI315" s="27">
        <f>'1'!HX315</f>
        <v>0</v>
      </c>
      <c r="BJ315" s="230" t="str">
        <f>'1'!HZ315</f>
        <v/>
      </c>
      <c r="BK315" s="230" t="str">
        <f>'1'!IA315</f>
        <v/>
      </c>
      <c r="BL315" s="236" t="str">
        <f>'1'!IM315</f>
        <v/>
      </c>
      <c r="BM315" s="39">
        <f>'1'!IN315</f>
        <v>0</v>
      </c>
      <c r="BN315" s="231" t="str">
        <f>'1'!IP315</f>
        <v/>
      </c>
      <c r="BO315" s="231" t="str">
        <f>'1'!IQ315</f>
        <v/>
      </c>
      <c r="BP315" s="233" t="str">
        <f>'1'!JC315</f>
        <v/>
      </c>
      <c r="BQ315" s="27">
        <f>'1'!JD315</f>
        <v>0</v>
      </c>
      <c r="BR315" s="230" t="str">
        <f>'1'!JF315</f>
        <v/>
      </c>
      <c r="BS315" s="230" t="str">
        <f>'1'!JG315</f>
        <v/>
      </c>
      <c r="BT315" s="236" t="str">
        <f>'1'!JS315</f>
        <v/>
      </c>
      <c r="BU315" s="39">
        <f>'1'!JT315</f>
        <v>0</v>
      </c>
      <c r="BV315" s="231" t="str">
        <f>'1'!JV315</f>
        <v/>
      </c>
      <c r="BW315" s="231" t="str">
        <f>'1'!JW315</f>
        <v/>
      </c>
      <c r="BX315" s="233" t="str">
        <f>'1'!KI315</f>
        <v/>
      </c>
      <c r="BY315" s="27">
        <f>'1'!KJ315</f>
        <v>0</v>
      </c>
      <c r="BZ315" s="230" t="str">
        <f>'1'!KL315</f>
        <v/>
      </c>
      <c r="CA315" s="230" t="str">
        <f>'1'!KM315</f>
        <v/>
      </c>
      <c r="CB315" s="236" t="str">
        <f>'1'!KY315</f>
        <v/>
      </c>
      <c r="CC315" s="39">
        <f>'1'!KZ315</f>
        <v>0</v>
      </c>
      <c r="CD315" s="231" t="str">
        <f>'1'!LB315</f>
        <v/>
      </c>
      <c r="CE315" s="231" t="str">
        <f>'1'!LC315</f>
        <v/>
      </c>
      <c r="CF315" s="231"/>
      <c r="CG315" s="231"/>
      <c r="CH315" s="233" t="str">
        <f t="shared" si="208"/>
        <v/>
      </c>
      <c r="CI315" s="24">
        <f>'1'!HX315</f>
        <v>0</v>
      </c>
      <c r="CJ315" s="24" t="str">
        <f>'1'!HZ315</f>
        <v/>
      </c>
      <c r="CK315" s="24" t="str">
        <f>'1'!IA315</f>
        <v/>
      </c>
      <c r="CL315" s="236" t="str">
        <f t="shared" si="209"/>
        <v/>
      </c>
      <c r="CM315" s="36">
        <f>'1'!IN315</f>
        <v>0</v>
      </c>
      <c r="CN315" s="36" t="str">
        <f>'1'!IP315</f>
        <v/>
      </c>
      <c r="CO315" s="36" t="str">
        <f>'1'!IQ315</f>
        <v/>
      </c>
      <c r="CP315" s="233" t="str">
        <f t="shared" si="210"/>
        <v/>
      </c>
      <c r="CQ315" s="24">
        <f>'1'!JD315</f>
        <v>0</v>
      </c>
      <c r="CR315" s="24" t="str">
        <f>'1'!JF315</f>
        <v/>
      </c>
      <c r="CS315" s="24" t="str">
        <f>'1'!JG315</f>
        <v/>
      </c>
      <c r="CT315" s="236" t="str">
        <f t="shared" si="211"/>
        <v/>
      </c>
      <c r="CU315" s="36">
        <f>'1'!JT315</f>
        <v>0</v>
      </c>
      <c r="CV315" s="36" t="str">
        <f>'1'!JV315</f>
        <v/>
      </c>
      <c r="CW315" s="36" t="str">
        <f>'1'!JW315</f>
        <v/>
      </c>
      <c r="CX315" s="233" t="str">
        <f t="shared" si="212"/>
        <v>#REF!</v>
      </c>
      <c r="CY315" s="24">
        <f>'1'!KJ315</f>
        <v>0</v>
      </c>
      <c r="CZ315" s="24" t="str">
        <f>'1'!KL315</f>
        <v/>
      </c>
      <c r="DA315" s="24" t="str">
        <f>'1'!KM315</f>
        <v/>
      </c>
      <c r="DB315" s="236" t="str">
        <f t="shared" si="213"/>
        <v>#REF!</v>
      </c>
      <c r="DC315" s="36">
        <f>'1'!KZ315</f>
        <v>0</v>
      </c>
      <c r="DD315" s="36" t="str">
        <f>'1'!LB315</f>
        <v/>
      </c>
      <c r="DE315" s="36" t="str">
        <f>'1'!LC315</f>
        <v/>
      </c>
      <c r="DF315" s="233" t="str">
        <f t="shared" si="214"/>
        <v>#REF!</v>
      </c>
      <c r="DG315" s="24" t="str">
        <f t="shared" ref="DG315:DI315" si="1258">#REF!</f>
        <v>#REF!</v>
      </c>
      <c r="DH315" s="24" t="str">
        <f t="shared" si="1258"/>
        <v>#REF!</v>
      </c>
      <c r="DI315" s="24" t="str">
        <f t="shared" si="1258"/>
        <v>#REF!</v>
      </c>
      <c r="DJ315" s="236" t="str">
        <f t="shared" si="216"/>
        <v>#REF!</v>
      </c>
      <c r="DK315" s="36" t="str">
        <f t="shared" ref="DK315:DM315" si="1259">#REF!</f>
        <v>#REF!</v>
      </c>
      <c r="DL315" s="36" t="str">
        <f t="shared" si="1259"/>
        <v>#REF!</v>
      </c>
      <c r="DM315" s="36" t="str">
        <f t="shared" si="1259"/>
        <v>#REF!</v>
      </c>
      <c r="DN315" s="159" t="str">
        <f t="shared" si="218"/>
        <v>#REF!</v>
      </c>
      <c r="DO315" s="24" t="str">
        <f t="shared" ref="DO315:DQ315" si="1260">#REF!</f>
        <v>#REF!</v>
      </c>
      <c r="DP315" s="24" t="str">
        <f t="shared" si="1260"/>
        <v>#REF!</v>
      </c>
      <c r="DQ315" s="24" t="str">
        <f t="shared" si="1260"/>
        <v>#REF!</v>
      </c>
      <c r="DR315" s="209" t="str">
        <f t="shared" si="220"/>
        <v>#REF!</v>
      </c>
      <c r="DS315" s="210" t="str">
        <f t="shared" si="13"/>
        <v>#REF!</v>
      </c>
      <c r="DT315" s="210" t="str">
        <f t="shared" ref="DT315:DU315" si="1261">#REF!</f>
        <v>#REF!</v>
      </c>
      <c r="DU315" s="210" t="str">
        <f t="shared" si="1261"/>
        <v>#REF!</v>
      </c>
    </row>
    <row r="316" ht="15.75" customHeight="1">
      <c r="A316" s="228">
        <f>'1'!A316</f>
        <v>46410</v>
      </c>
      <c r="B316" s="229" t="str">
        <f>'1'!B316</f>
        <v>土</v>
      </c>
      <c r="C316" s="232">
        <f>'1'!C316</f>
        <v>0</v>
      </c>
      <c r="D316" s="233">
        <f>'1'!G316</f>
        <v>1</v>
      </c>
      <c r="E316" s="27">
        <f>'1'!H316</f>
        <v>0</v>
      </c>
      <c r="F316" s="230" t="str">
        <f>'1'!J316</f>
        <v/>
      </c>
      <c r="G316" s="230" t="str">
        <f>'1'!K316</f>
        <v/>
      </c>
      <c r="H316" s="236">
        <f>'1'!W316</f>
        <v>1</v>
      </c>
      <c r="I316" s="39">
        <f>'1'!X316</f>
        <v>0</v>
      </c>
      <c r="J316" s="231" t="str">
        <f>'1'!Z316</f>
        <v/>
      </c>
      <c r="K316" s="231" t="str">
        <f>'1'!AA316</f>
        <v/>
      </c>
      <c r="L316" s="233">
        <f>'1'!AM316</f>
        <v>2</v>
      </c>
      <c r="M316" s="27">
        <f>'1'!AN316</f>
        <v>0</v>
      </c>
      <c r="N316" s="230" t="str">
        <f>'1'!AP316</f>
        <v/>
      </c>
      <c r="O316" s="230" t="str">
        <f>'1'!AQ316</f>
        <v/>
      </c>
      <c r="P316" s="236">
        <f>'1'!BC316</f>
        <v>4</v>
      </c>
      <c r="Q316" s="39">
        <f>'1'!BD316</f>
        <v>0</v>
      </c>
      <c r="R316" s="231" t="str">
        <f>'1'!BF316</f>
        <v/>
      </c>
      <c r="S316" s="231" t="str">
        <f>'1'!BG316</f>
        <v/>
      </c>
      <c r="T316" s="233">
        <f>'1'!BS316</f>
        <v>4</v>
      </c>
      <c r="U316" s="27">
        <f>'1'!BT316</f>
        <v>0</v>
      </c>
      <c r="V316" s="230" t="str">
        <f>'1'!BV316</f>
        <v/>
      </c>
      <c r="W316" s="230" t="str">
        <f>'1'!BW316</f>
        <v/>
      </c>
      <c r="X316" s="236">
        <f>'1'!CI316</f>
        <v>2</v>
      </c>
      <c r="Y316" s="39">
        <f>'1'!CJ316</f>
        <v>0</v>
      </c>
      <c r="Z316" s="231" t="str">
        <f>'1'!CL316</f>
        <v/>
      </c>
      <c r="AA316" s="231" t="str">
        <f>'1'!CM316</f>
        <v/>
      </c>
      <c r="AB316" s="233">
        <f>'1'!CY316</f>
        <v>2</v>
      </c>
      <c r="AC316" s="27">
        <f>'1'!CZ316</f>
        <v>0</v>
      </c>
      <c r="AD316" s="226" t="str">
        <f>'1'!DB316</f>
        <v/>
      </c>
      <c r="AE316" s="230" t="str">
        <f>'1'!DC316</f>
        <v/>
      </c>
      <c r="AF316" s="236">
        <f>'1'!DO316</f>
        <v>2</v>
      </c>
      <c r="AG316" s="39">
        <f>'1'!DP316</f>
        <v>0</v>
      </c>
      <c r="AH316" s="231" t="str">
        <f>'1'!DR316</f>
        <v/>
      </c>
      <c r="AI316" s="231" t="str">
        <f>'1'!DS316</f>
        <v/>
      </c>
      <c r="AJ316" s="233">
        <f>'1'!EE316</f>
        <v>5</v>
      </c>
      <c r="AK316" s="27">
        <f>'1'!EF316</f>
        <v>0</v>
      </c>
      <c r="AL316" s="230" t="str">
        <f>'1'!EH316</f>
        <v/>
      </c>
      <c r="AM316" s="230" t="str">
        <f>'1'!EI316</f>
        <v/>
      </c>
      <c r="AN316" s="236">
        <f>'1'!EU316</f>
        <v>19</v>
      </c>
      <c r="AO316" s="39">
        <f>'1'!EV316</f>
        <v>0</v>
      </c>
      <c r="AP316" s="231" t="str">
        <f>'1'!EX316</f>
        <v/>
      </c>
      <c r="AQ316" s="231" t="str">
        <f>'1'!EY316</f>
        <v/>
      </c>
      <c r="AR316" s="233">
        <f>'1'!FK316</f>
        <v>4</v>
      </c>
      <c r="AS316" s="27">
        <f>'1'!FL316</f>
        <v>0</v>
      </c>
      <c r="AT316" s="230" t="str">
        <f>'1'!FN316</f>
        <v/>
      </c>
      <c r="AU316" s="230" t="str">
        <f>'1'!FO316</f>
        <v/>
      </c>
      <c r="AV316" s="236">
        <f>'1'!GA316</f>
        <v>2</v>
      </c>
      <c r="AW316" s="39">
        <f>'1'!GB316</f>
        <v>0</v>
      </c>
      <c r="AX316" s="231" t="str">
        <f>'1'!GD316</f>
        <v/>
      </c>
      <c r="AY316" s="231" t="str">
        <f>'1'!GE316</f>
        <v/>
      </c>
      <c r="AZ316" s="233">
        <f>'1'!GQ316</f>
        <v>3</v>
      </c>
      <c r="BA316" s="27">
        <f>'1'!GR316</f>
        <v>0</v>
      </c>
      <c r="BB316" s="230" t="str">
        <f>'1'!GT316</f>
        <v/>
      </c>
      <c r="BC316" s="230" t="str">
        <f>'1'!GU316</f>
        <v/>
      </c>
      <c r="BD316" s="236">
        <f>'1'!HG316</f>
        <v>5</v>
      </c>
      <c r="BE316" s="39">
        <f>'1'!HH316</f>
        <v>0</v>
      </c>
      <c r="BF316" s="231" t="str">
        <f>'1'!HJ316</f>
        <v/>
      </c>
      <c r="BG316" s="231" t="str">
        <f>'1'!HK316</f>
        <v/>
      </c>
      <c r="BH316" s="233" t="str">
        <f>'1'!HW316</f>
        <v/>
      </c>
      <c r="BI316" s="27">
        <f>'1'!HX316</f>
        <v>0</v>
      </c>
      <c r="BJ316" s="230" t="str">
        <f>'1'!HZ316</f>
        <v/>
      </c>
      <c r="BK316" s="230" t="str">
        <f>'1'!IA316</f>
        <v/>
      </c>
      <c r="BL316" s="236" t="str">
        <f>'1'!IM316</f>
        <v/>
      </c>
      <c r="BM316" s="39">
        <f>'1'!IN316</f>
        <v>0</v>
      </c>
      <c r="BN316" s="231" t="str">
        <f>'1'!IP316</f>
        <v/>
      </c>
      <c r="BO316" s="231" t="str">
        <f>'1'!IQ316</f>
        <v/>
      </c>
      <c r="BP316" s="233" t="str">
        <f>'1'!JC316</f>
        <v/>
      </c>
      <c r="BQ316" s="27">
        <f>'1'!JD316</f>
        <v>0</v>
      </c>
      <c r="BR316" s="230" t="str">
        <f>'1'!JF316</f>
        <v/>
      </c>
      <c r="BS316" s="230" t="str">
        <f>'1'!JG316</f>
        <v/>
      </c>
      <c r="BT316" s="236" t="str">
        <f>'1'!JS316</f>
        <v/>
      </c>
      <c r="BU316" s="39">
        <f>'1'!JT316</f>
        <v>0</v>
      </c>
      <c r="BV316" s="231" t="str">
        <f>'1'!JV316</f>
        <v/>
      </c>
      <c r="BW316" s="231" t="str">
        <f>'1'!JW316</f>
        <v/>
      </c>
      <c r="BX316" s="233" t="str">
        <f>'1'!KI316</f>
        <v/>
      </c>
      <c r="BY316" s="27">
        <f>'1'!KJ316</f>
        <v>0</v>
      </c>
      <c r="BZ316" s="230" t="str">
        <f>'1'!KL316</f>
        <v/>
      </c>
      <c r="CA316" s="230" t="str">
        <f>'1'!KM316</f>
        <v/>
      </c>
      <c r="CB316" s="236" t="str">
        <f>'1'!KY316</f>
        <v/>
      </c>
      <c r="CC316" s="39">
        <f>'1'!KZ316</f>
        <v>0</v>
      </c>
      <c r="CD316" s="231" t="str">
        <f>'1'!LB316</f>
        <v/>
      </c>
      <c r="CE316" s="231" t="str">
        <f>'1'!LC316</f>
        <v/>
      </c>
      <c r="CF316" s="231"/>
      <c r="CG316" s="231"/>
      <c r="CH316" s="233" t="str">
        <f t="shared" si="208"/>
        <v/>
      </c>
      <c r="CI316" s="24">
        <f>'1'!HX316</f>
        <v>0</v>
      </c>
      <c r="CJ316" s="24" t="str">
        <f>'1'!HZ316</f>
        <v/>
      </c>
      <c r="CK316" s="24" t="str">
        <f>'1'!IA316</f>
        <v/>
      </c>
      <c r="CL316" s="236" t="str">
        <f t="shared" si="209"/>
        <v/>
      </c>
      <c r="CM316" s="36">
        <f>'1'!IN316</f>
        <v>0</v>
      </c>
      <c r="CN316" s="36" t="str">
        <f>'1'!IP316</f>
        <v/>
      </c>
      <c r="CO316" s="36" t="str">
        <f>'1'!IQ316</f>
        <v/>
      </c>
      <c r="CP316" s="233" t="str">
        <f t="shared" si="210"/>
        <v/>
      </c>
      <c r="CQ316" s="24">
        <f>'1'!JD316</f>
        <v>0</v>
      </c>
      <c r="CR316" s="24" t="str">
        <f>'1'!JF316</f>
        <v/>
      </c>
      <c r="CS316" s="24" t="str">
        <f>'1'!JG316</f>
        <v/>
      </c>
      <c r="CT316" s="236" t="str">
        <f t="shared" si="211"/>
        <v/>
      </c>
      <c r="CU316" s="36">
        <f>'1'!JT316</f>
        <v>0</v>
      </c>
      <c r="CV316" s="36" t="str">
        <f>'1'!JV316</f>
        <v/>
      </c>
      <c r="CW316" s="36" t="str">
        <f>'1'!JW316</f>
        <v/>
      </c>
      <c r="CX316" s="233" t="str">
        <f t="shared" si="212"/>
        <v>#REF!</v>
      </c>
      <c r="CY316" s="24">
        <f>'1'!KJ316</f>
        <v>0</v>
      </c>
      <c r="CZ316" s="24" t="str">
        <f>'1'!KL316</f>
        <v/>
      </c>
      <c r="DA316" s="24" t="str">
        <f>'1'!KM316</f>
        <v/>
      </c>
      <c r="DB316" s="236" t="str">
        <f t="shared" si="213"/>
        <v>#REF!</v>
      </c>
      <c r="DC316" s="36">
        <f>'1'!KZ316</f>
        <v>0</v>
      </c>
      <c r="DD316" s="36" t="str">
        <f>'1'!LB316</f>
        <v/>
      </c>
      <c r="DE316" s="36" t="str">
        <f>'1'!LC316</f>
        <v/>
      </c>
      <c r="DF316" s="233" t="str">
        <f t="shared" si="214"/>
        <v>#REF!</v>
      </c>
      <c r="DG316" s="24" t="str">
        <f t="shared" ref="DG316:DI316" si="1262">#REF!</f>
        <v>#REF!</v>
      </c>
      <c r="DH316" s="24" t="str">
        <f t="shared" si="1262"/>
        <v>#REF!</v>
      </c>
      <c r="DI316" s="24" t="str">
        <f t="shared" si="1262"/>
        <v>#REF!</v>
      </c>
      <c r="DJ316" s="236" t="str">
        <f t="shared" si="216"/>
        <v>#REF!</v>
      </c>
      <c r="DK316" s="36" t="str">
        <f t="shared" ref="DK316:DM316" si="1263">#REF!</f>
        <v>#REF!</v>
      </c>
      <c r="DL316" s="36" t="str">
        <f t="shared" si="1263"/>
        <v>#REF!</v>
      </c>
      <c r="DM316" s="36" t="str">
        <f t="shared" si="1263"/>
        <v>#REF!</v>
      </c>
      <c r="DN316" s="159" t="str">
        <f t="shared" si="218"/>
        <v>#REF!</v>
      </c>
      <c r="DO316" s="24" t="str">
        <f t="shared" ref="DO316:DQ316" si="1264">#REF!</f>
        <v>#REF!</v>
      </c>
      <c r="DP316" s="24" t="str">
        <f t="shared" si="1264"/>
        <v>#REF!</v>
      </c>
      <c r="DQ316" s="24" t="str">
        <f t="shared" si="1264"/>
        <v>#REF!</v>
      </c>
      <c r="DR316" s="209" t="str">
        <f t="shared" si="220"/>
        <v>#REF!</v>
      </c>
      <c r="DS316" s="210" t="str">
        <f t="shared" si="13"/>
        <v>#REF!</v>
      </c>
      <c r="DT316" s="210" t="str">
        <f t="shared" ref="DT316:DU316" si="1265">#REF!</f>
        <v>#REF!</v>
      </c>
      <c r="DU316" s="210" t="str">
        <f t="shared" si="1265"/>
        <v>#REF!</v>
      </c>
    </row>
    <row r="317" ht="15.75" customHeight="1">
      <c r="A317" s="228">
        <f>'1'!A317</f>
        <v>46411</v>
      </c>
      <c r="B317" s="229" t="str">
        <f>'1'!B317</f>
        <v>日</v>
      </c>
      <c r="C317" s="232">
        <f>'1'!C317</f>
        <v>0</v>
      </c>
      <c r="D317" s="233">
        <f>'1'!G317</f>
        <v>1</v>
      </c>
      <c r="E317" s="27">
        <f>'1'!H317</f>
        <v>0</v>
      </c>
      <c r="F317" s="230" t="str">
        <f>'1'!J317</f>
        <v/>
      </c>
      <c r="G317" s="230" t="str">
        <f>'1'!K317</f>
        <v/>
      </c>
      <c r="H317" s="236">
        <f>'1'!W317</f>
        <v>1</v>
      </c>
      <c r="I317" s="39">
        <f>'1'!X317</f>
        <v>0</v>
      </c>
      <c r="J317" s="231" t="str">
        <f>'1'!Z317</f>
        <v/>
      </c>
      <c r="K317" s="231" t="str">
        <f>'1'!AA317</f>
        <v/>
      </c>
      <c r="L317" s="233">
        <f>'1'!AM317</f>
        <v>2</v>
      </c>
      <c r="M317" s="27">
        <f>'1'!AN317</f>
        <v>0</v>
      </c>
      <c r="N317" s="230" t="str">
        <f>'1'!AP317</f>
        <v/>
      </c>
      <c r="O317" s="230" t="str">
        <f>'1'!AQ317</f>
        <v/>
      </c>
      <c r="P317" s="236">
        <f>'1'!BC317</f>
        <v>4</v>
      </c>
      <c r="Q317" s="39">
        <f>'1'!BD317</f>
        <v>0</v>
      </c>
      <c r="R317" s="231" t="str">
        <f>'1'!BF317</f>
        <v/>
      </c>
      <c r="S317" s="231" t="str">
        <f>'1'!BG317</f>
        <v/>
      </c>
      <c r="T317" s="233">
        <f>'1'!BS317</f>
        <v>4</v>
      </c>
      <c r="U317" s="27">
        <f>'1'!BT317</f>
        <v>0</v>
      </c>
      <c r="V317" s="230" t="str">
        <f>'1'!BV317</f>
        <v/>
      </c>
      <c r="W317" s="230" t="str">
        <f>'1'!BW317</f>
        <v/>
      </c>
      <c r="X317" s="236">
        <f>'1'!CI317</f>
        <v>2</v>
      </c>
      <c r="Y317" s="39">
        <f>'1'!CJ317</f>
        <v>0</v>
      </c>
      <c r="Z317" s="231" t="str">
        <f>'1'!CL317</f>
        <v/>
      </c>
      <c r="AA317" s="231" t="str">
        <f>'1'!CM317</f>
        <v/>
      </c>
      <c r="AB317" s="233">
        <f>'1'!CY317</f>
        <v>2</v>
      </c>
      <c r="AC317" s="27">
        <f>'1'!CZ317</f>
        <v>0</v>
      </c>
      <c r="AD317" s="226" t="str">
        <f>'1'!DB317</f>
        <v/>
      </c>
      <c r="AE317" s="230" t="str">
        <f>'1'!DC317</f>
        <v/>
      </c>
      <c r="AF317" s="236">
        <f>'1'!DO317</f>
        <v>2</v>
      </c>
      <c r="AG317" s="39">
        <f>'1'!DP317</f>
        <v>0</v>
      </c>
      <c r="AH317" s="231" t="str">
        <f>'1'!DR317</f>
        <v/>
      </c>
      <c r="AI317" s="231" t="str">
        <f>'1'!DS317</f>
        <v/>
      </c>
      <c r="AJ317" s="233">
        <f>'1'!EE317</f>
        <v>5</v>
      </c>
      <c r="AK317" s="27">
        <f>'1'!EF317</f>
        <v>0</v>
      </c>
      <c r="AL317" s="230" t="str">
        <f>'1'!EH317</f>
        <v/>
      </c>
      <c r="AM317" s="230" t="str">
        <f>'1'!EI317</f>
        <v/>
      </c>
      <c r="AN317" s="236">
        <f>'1'!EU317</f>
        <v>19</v>
      </c>
      <c r="AO317" s="39">
        <f>'1'!EV317</f>
        <v>0</v>
      </c>
      <c r="AP317" s="231" t="str">
        <f>'1'!EX317</f>
        <v/>
      </c>
      <c r="AQ317" s="231" t="str">
        <f>'1'!EY317</f>
        <v/>
      </c>
      <c r="AR317" s="233">
        <f>'1'!FK317</f>
        <v>4</v>
      </c>
      <c r="AS317" s="27">
        <f>'1'!FL317</f>
        <v>0</v>
      </c>
      <c r="AT317" s="230" t="str">
        <f>'1'!FN317</f>
        <v/>
      </c>
      <c r="AU317" s="230" t="str">
        <f>'1'!FO317</f>
        <v/>
      </c>
      <c r="AV317" s="236">
        <f>'1'!GA317</f>
        <v>2</v>
      </c>
      <c r="AW317" s="39">
        <f>'1'!GB317</f>
        <v>0</v>
      </c>
      <c r="AX317" s="231" t="str">
        <f>'1'!GD317</f>
        <v/>
      </c>
      <c r="AY317" s="231" t="str">
        <f>'1'!GE317</f>
        <v/>
      </c>
      <c r="AZ317" s="233">
        <f>'1'!GQ317</f>
        <v>3</v>
      </c>
      <c r="BA317" s="27">
        <f>'1'!GR317</f>
        <v>0</v>
      </c>
      <c r="BB317" s="230" t="str">
        <f>'1'!GT317</f>
        <v/>
      </c>
      <c r="BC317" s="230" t="str">
        <f>'1'!GU317</f>
        <v/>
      </c>
      <c r="BD317" s="236">
        <f>'1'!HG317</f>
        <v>5</v>
      </c>
      <c r="BE317" s="39">
        <f>'1'!HH317</f>
        <v>0</v>
      </c>
      <c r="BF317" s="231" t="str">
        <f>'1'!HJ317</f>
        <v/>
      </c>
      <c r="BG317" s="231" t="str">
        <f>'1'!HK317</f>
        <v/>
      </c>
      <c r="BH317" s="233" t="str">
        <f>'1'!HW317</f>
        <v/>
      </c>
      <c r="BI317" s="27">
        <f>'1'!HX317</f>
        <v>0</v>
      </c>
      <c r="BJ317" s="230" t="str">
        <f>'1'!HZ317</f>
        <v/>
      </c>
      <c r="BK317" s="230" t="str">
        <f>'1'!IA317</f>
        <v/>
      </c>
      <c r="BL317" s="236" t="str">
        <f>'1'!IM317</f>
        <v/>
      </c>
      <c r="BM317" s="39">
        <f>'1'!IN317</f>
        <v>0</v>
      </c>
      <c r="BN317" s="231" t="str">
        <f>'1'!IP317</f>
        <v/>
      </c>
      <c r="BO317" s="231" t="str">
        <f>'1'!IQ317</f>
        <v/>
      </c>
      <c r="BP317" s="233" t="str">
        <f>'1'!JC317</f>
        <v/>
      </c>
      <c r="BQ317" s="27">
        <f>'1'!JD317</f>
        <v>0</v>
      </c>
      <c r="BR317" s="230" t="str">
        <f>'1'!JF317</f>
        <v/>
      </c>
      <c r="BS317" s="230" t="str">
        <f>'1'!JG317</f>
        <v/>
      </c>
      <c r="BT317" s="236" t="str">
        <f>'1'!JS317</f>
        <v/>
      </c>
      <c r="BU317" s="39">
        <f>'1'!JT317</f>
        <v>0</v>
      </c>
      <c r="BV317" s="231" t="str">
        <f>'1'!JV317</f>
        <v/>
      </c>
      <c r="BW317" s="231" t="str">
        <f>'1'!JW317</f>
        <v/>
      </c>
      <c r="BX317" s="233" t="str">
        <f>'1'!KI317</f>
        <v/>
      </c>
      <c r="BY317" s="27">
        <f>'1'!KJ317</f>
        <v>0</v>
      </c>
      <c r="BZ317" s="230" t="str">
        <f>'1'!KL317</f>
        <v/>
      </c>
      <c r="CA317" s="230" t="str">
        <f>'1'!KM317</f>
        <v/>
      </c>
      <c r="CB317" s="236" t="str">
        <f>'1'!KY317</f>
        <v/>
      </c>
      <c r="CC317" s="39">
        <f>'1'!KZ317</f>
        <v>0</v>
      </c>
      <c r="CD317" s="231" t="str">
        <f>'1'!LB317</f>
        <v/>
      </c>
      <c r="CE317" s="231" t="str">
        <f>'1'!LC317</f>
        <v/>
      </c>
      <c r="CF317" s="231"/>
      <c r="CG317" s="231"/>
      <c r="CH317" s="233" t="str">
        <f t="shared" si="208"/>
        <v/>
      </c>
      <c r="CI317" s="24">
        <f>'1'!HX317</f>
        <v>0</v>
      </c>
      <c r="CJ317" s="24" t="str">
        <f>'1'!HZ317</f>
        <v/>
      </c>
      <c r="CK317" s="24" t="str">
        <f>'1'!IA317</f>
        <v/>
      </c>
      <c r="CL317" s="236" t="str">
        <f t="shared" si="209"/>
        <v/>
      </c>
      <c r="CM317" s="36">
        <f>'1'!IN317</f>
        <v>0</v>
      </c>
      <c r="CN317" s="36" t="str">
        <f>'1'!IP317</f>
        <v/>
      </c>
      <c r="CO317" s="36" t="str">
        <f>'1'!IQ317</f>
        <v/>
      </c>
      <c r="CP317" s="233" t="str">
        <f t="shared" si="210"/>
        <v/>
      </c>
      <c r="CQ317" s="24">
        <f>'1'!JD317</f>
        <v>0</v>
      </c>
      <c r="CR317" s="24" t="str">
        <f>'1'!JF317</f>
        <v/>
      </c>
      <c r="CS317" s="24" t="str">
        <f>'1'!JG317</f>
        <v/>
      </c>
      <c r="CT317" s="236" t="str">
        <f t="shared" si="211"/>
        <v/>
      </c>
      <c r="CU317" s="36">
        <f>'1'!JT317</f>
        <v>0</v>
      </c>
      <c r="CV317" s="36" t="str">
        <f>'1'!JV317</f>
        <v/>
      </c>
      <c r="CW317" s="36" t="str">
        <f>'1'!JW317</f>
        <v/>
      </c>
      <c r="CX317" s="233" t="str">
        <f t="shared" si="212"/>
        <v>#REF!</v>
      </c>
      <c r="CY317" s="24">
        <f>'1'!KJ317</f>
        <v>0</v>
      </c>
      <c r="CZ317" s="24" t="str">
        <f>'1'!KL317</f>
        <v/>
      </c>
      <c r="DA317" s="24" t="str">
        <f>'1'!KM317</f>
        <v/>
      </c>
      <c r="DB317" s="236" t="str">
        <f t="shared" si="213"/>
        <v>#REF!</v>
      </c>
      <c r="DC317" s="36">
        <f>'1'!KZ317</f>
        <v>0</v>
      </c>
      <c r="DD317" s="36" t="str">
        <f>'1'!LB317</f>
        <v/>
      </c>
      <c r="DE317" s="36" t="str">
        <f>'1'!LC317</f>
        <v/>
      </c>
      <c r="DF317" s="233" t="str">
        <f t="shared" si="214"/>
        <v>#REF!</v>
      </c>
      <c r="DG317" s="24" t="str">
        <f t="shared" ref="DG317:DI317" si="1266">#REF!</f>
        <v>#REF!</v>
      </c>
      <c r="DH317" s="24" t="str">
        <f t="shared" si="1266"/>
        <v>#REF!</v>
      </c>
      <c r="DI317" s="24" t="str">
        <f t="shared" si="1266"/>
        <v>#REF!</v>
      </c>
      <c r="DJ317" s="236" t="str">
        <f t="shared" si="216"/>
        <v>#REF!</v>
      </c>
      <c r="DK317" s="36" t="str">
        <f t="shared" ref="DK317:DM317" si="1267">#REF!</f>
        <v>#REF!</v>
      </c>
      <c r="DL317" s="36" t="str">
        <f t="shared" si="1267"/>
        <v>#REF!</v>
      </c>
      <c r="DM317" s="36" t="str">
        <f t="shared" si="1267"/>
        <v>#REF!</v>
      </c>
      <c r="DN317" s="159" t="str">
        <f t="shared" si="218"/>
        <v>#REF!</v>
      </c>
      <c r="DO317" s="24" t="str">
        <f t="shared" ref="DO317:DQ317" si="1268">#REF!</f>
        <v>#REF!</v>
      </c>
      <c r="DP317" s="24" t="str">
        <f t="shared" si="1268"/>
        <v>#REF!</v>
      </c>
      <c r="DQ317" s="24" t="str">
        <f t="shared" si="1268"/>
        <v>#REF!</v>
      </c>
      <c r="DR317" s="209" t="str">
        <f t="shared" si="220"/>
        <v>#REF!</v>
      </c>
      <c r="DS317" s="210" t="str">
        <f t="shared" si="13"/>
        <v>#REF!</v>
      </c>
      <c r="DT317" s="210" t="str">
        <f t="shared" ref="DT317:DU317" si="1269">#REF!</f>
        <v>#REF!</v>
      </c>
      <c r="DU317" s="210" t="str">
        <f t="shared" si="1269"/>
        <v>#REF!</v>
      </c>
    </row>
    <row r="318" ht="15.75" customHeight="1">
      <c r="A318" s="228">
        <f>'1'!A318</f>
        <v>46412</v>
      </c>
      <c r="B318" s="229" t="str">
        <f>'1'!B318</f>
        <v>月</v>
      </c>
      <c r="C318" s="232">
        <f>'1'!C318</f>
        <v>0</v>
      </c>
      <c r="D318" s="233">
        <f>'1'!G318</f>
        <v>1</v>
      </c>
      <c r="E318" s="27">
        <f>'1'!H318</f>
        <v>0</v>
      </c>
      <c r="F318" s="230" t="str">
        <f>'1'!J318</f>
        <v/>
      </c>
      <c r="G318" s="230" t="str">
        <f>'1'!K318</f>
        <v/>
      </c>
      <c r="H318" s="236">
        <f>'1'!W318</f>
        <v>1</v>
      </c>
      <c r="I318" s="39">
        <f>'1'!X318</f>
        <v>0</v>
      </c>
      <c r="J318" s="231" t="str">
        <f>'1'!Z318</f>
        <v/>
      </c>
      <c r="K318" s="231" t="str">
        <f>'1'!AA318</f>
        <v/>
      </c>
      <c r="L318" s="233">
        <f>'1'!AM318</f>
        <v>2</v>
      </c>
      <c r="M318" s="27">
        <f>'1'!AN318</f>
        <v>0</v>
      </c>
      <c r="N318" s="230" t="str">
        <f>'1'!AP318</f>
        <v/>
      </c>
      <c r="O318" s="230" t="str">
        <f>'1'!AQ318</f>
        <v/>
      </c>
      <c r="P318" s="236">
        <f>'1'!BC318</f>
        <v>4</v>
      </c>
      <c r="Q318" s="39">
        <f>'1'!BD318</f>
        <v>0</v>
      </c>
      <c r="R318" s="231" t="str">
        <f>'1'!BF318</f>
        <v/>
      </c>
      <c r="S318" s="231" t="str">
        <f>'1'!BG318</f>
        <v/>
      </c>
      <c r="T318" s="233">
        <f>'1'!BS318</f>
        <v>4</v>
      </c>
      <c r="U318" s="27">
        <f>'1'!BT318</f>
        <v>0</v>
      </c>
      <c r="V318" s="230" t="str">
        <f>'1'!BV318</f>
        <v/>
      </c>
      <c r="W318" s="230" t="str">
        <f>'1'!BW318</f>
        <v/>
      </c>
      <c r="X318" s="236">
        <f>'1'!CI318</f>
        <v>2</v>
      </c>
      <c r="Y318" s="39">
        <f>'1'!CJ318</f>
        <v>0</v>
      </c>
      <c r="Z318" s="231" t="str">
        <f>'1'!CL318</f>
        <v/>
      </c>
      <c r="AA318" s="231" t="str">
        <f>'1'!CM318</f>
        <v/>
      </c>
      <c r="AB318" s="233">
        <f>'1'!CY318</f>
        <v>2</v>
      </c>
      <c r="AC318" s="27">
        <f>'1'!CZ318</f>
        <v>0</v>
      </c>
      <c r="AD318" s="226" t="str">
        <f>'1'!DB318</f>
        <v/>
      </c>
      <c r="AE318" s="230" t="str">
        <f>'1'!DC318</f>
        <v/>
      </c>
      <c r="AF318" s="236">
        <f>'1'!DO318</f>
        <v>2</v>
      </c>
      <c r="AG318" s="39">
        <f>'1'!DP318</f>
        <v>0</v>
      </c>
      <c r="AH318" s="231" t="str">
        <f>'1'!DR318</f>
        <v/>
      </c>
      <c r="AI318" s="231" t="str">
        <f>'1'!DS318</f>
        <v/>
      </c>
      <c r="AJ318" s="233">
        <f>'1'!EE318</f>
        <v>5</v>
      </c>
      <c r="AK318" s="27">
        <f>'1'!EF318</f>
        <v>0</v>
      </c>
      <c r="AL318" s="230" t="str">
        <f>'1'!EH318</f>
        <v/>
      </c>
      <c r="AM318" s="230" t="str">
        <f>'1'!EI318</f>
        <v/>
      </c>
      <c r="AN318" s="236">
        <f>'1'!EU318</f>
        <v>19</v>
      </c>
      <c r="AO318" s="39">
        <f>'1'!EV318</f>
        <v>0</v>
      </c>
      <c r="AP318" s="231" t="str">
        <f>'1'!EX318</f>
        <v/>
      </c>
      <c r="AQ318" s="231" t="str">
        <f>'1'!EY318</f>
        <v/>
      </c>
      <c r="AR318" s="233">
        <f>'1'!FK318</f>
        <v>4</v>
      </c>
      <c r="AS318" s="27">
        <f>'1'!FL318</f>
        <v>0</v>
      </c>
      <c r="AT318" s="230" t="str">
        <f>'1'!FN318</f>
        <v/>
      </c>
      <c r="AU318" s="230" t="str">
        <f>'1'!FO318</f>
        <v/>
      </c>
      <c r="AV318" s="236">
        <f>'1'!GA318</f>
        <v>2</v>
      </c>
      <c r="AW318" s="39">
        <f>'1'!GB318</f>
        <v>0</v>
      </c>
      <c r="AX318" s="231" t="str">
        <f>'1'!GD318</f>
        <v/>
      </c>
      <c r="AY318" s="231" t="str">
        <f>'1'!GE318</f>
        <v/>
      </c>
      <c r="AZ318" s="233">
        <f>'1'!GQ318</f>
        <v>3</v>
      </c>
      <c r="BA318" s="27">
        <f>'1'!GR318</f>
        <v>0</v>
      </c>
      <c r="BB318" s="230" t="str">
        <f>'1'!GT318</f>
        <v/>
      </c>
      <c r="BC318" s="230" t="str">
        <f>'1'!GU318</f>
        <v/>
      </c>
      <c r="BD318" s="236">
        <f>'1'!HG318</f>
        <v>5</v>
      </c>
      <c r="BE318" s="39">
        <f>'1'!HH318</f>
        <v>0</v>
      </c>
      <c r="BF318" s="231" t="str">
        <f>'1'!HJ318</f>
        <v/>
      </c>
      <c r="BG318" s="231" t="str">
        <f>'1'!HK318</f>
        <v/>
      </c>
      <c r="BH318" s="233" t="str">
        <f>'1'!HW318</f>
        <v/>
      </c>
      <c r="BI318" s="27">
        <f>'1'!HX318</f>
        <v>0</v>
      </c>
      <c r="BJ318" s="230" t="str">
        <f>'1'!HZ318</f>
        <v/>
      </c>
      <c r="BK318" s="230" t="str">
        <f>'1'!IA318</f>
        <v/>
      </c>
      <c r="BL318" s="236" t="str">
        <f>'1'!IM318</f>
        <v/>
      </c>
      <c r="BM318" s="39">
        <f>'1'!IN318</f>
        <v>0</v>
      </c>
      <c r="BN318" s="231" t="str">
        <f>'1'!IP318</f>
        <v/>
      </c>
      <c r="BO318" s="231" t="str">
        <f>'1'!IQ318</f>
        <v/>
      </c>
      <c r="BP318" s="233" t="str">
        <f>'1'!JC318</f>
        <v/>
      </c>
      <c r="BQ318" s="27">
        <f>'1'!JD318</f>
        <v>0</v>
      </c>
      <c r="BR318" s="230" t="str">
        <f>'1'!JF318</f>
        <v/>
      </c>
      <c r="BS318" s="230" t="str">
        <f>'1'!JG318</f>
        <v/>
      </c>
      <c r="BT318" s="236" t="str">
        <f>'1'!JS318</f>
        <v/>
      </c>
      <c r="BU318" s="39">
        <f>'1'!JT318</f>
        <v>0</v>
      </c>
      <c r="BV318" s="231" t="str">
        <f>'1'!JV318</f>
        <v/>
      </c>
      <c r="BW318" s="231" t="str">
        <f>'1'!JW318</f>
        <v/>
      </c>
      <c r="BX318" s="233" t="str">
        <f>'1'!KI318</f>
        <v/>
      </c>
      <c r="BY318" s="27">
        <f>'1'!KJ318</f>
        <v>0</v>
      </c>
      <c r="BZ318" s="230" t="str">
        <f>'1'!KL318</f>
        <v/>
      </c>
      <c r="CA318" s="230" t="str">
        <f>'1'!KM318</f>
        <v/>
      </c>
      <c r="CB318" s="236" t="str">
        <f>'1'!KY318</f>
        <v/>
      </c>
      <c r="CC318" s="39">
        <f>'1'!KZ318</f>
        <v>0</v>
      </c>
      <c r="CD318" s="231" t="str">
        <f>'1'!LB318</f>
        <v/>
      </c>
      <c r="CE318" s="231" t="str">
        <f>'1'!LC318</f>
        <v/>
      </c>
      <c r="CF318" s="231"/>
      <c r="CG318" s="231"/>
      <c r="CH318" s="233" t="str">
        <f t="shared" si="208"/>
        <v/>
      </c>
      <c r="CI318" s="24">
        <f>'1'!HX318</f>
        <v>0</v>
      </c>
      <c r="CJ318" s="24" t="str">
        <f>'1'!HZ318</f>
        <v/>
      </c>
      <c r="CK318" s="24" t="str">
        <f>'1'!IA318</f>
        <v/>
      </c>
      <c r="CL318" s="236" t="str">
        <f t="shared" si="209"/>
        <v/>
      </c>
      <c r="CM318" s="36">
        <f>'1'!IN318</f>
        <v>0</v>
      </c>
      <c r="CN318" s="36" t="str">
        <f>'1'!IP318</f>
        <v/>
      </c>
      <c r="CO318" s="36" t="str">
        <f>'1'!IQ318</f>
        <v/>
      </c>
      <c r="CP318" s="233" t="str">
        <f t="shared" si="210"/>
        <v/>
      </c>
      <c r="CQ318" s="24">
        <f>'1'!JD318</f>
        <v>0</v>
      </c>
      <c r="CR318" s="24" t="str">
        <f>'1'!JF318</f>
        <v/>
      </c>
      <c r="CS318" s="24" t="str">
        <f>'1'!JG318</f>
        <v/>
      </c>
      <c r="CT318" s="236" t="str">
        <f t="shared" si="211"/>
        <v/>
      </c>
      <c r="CU318" s="36">
        <f>'1'!JT318</f>
        <v>0</v>
      </c>
      <c r="CV318" s="36" t="str">
        <f>'1'!JV318</f>
        <v/>
      </c>
      <c r="CW318" s="36" t="str">
        <f>'1'!JW318</f>
        <v/>
      </c>
      <c r="CX318" s="233" t="str">
        <f t="shared" si="212"/>
        <v>#REF!</v>
      </c>
      <c r="CY318" s="24">
        <f>'1'!KJ318</f>
        <v>0</v>
      </c>
      <c r="CZ318" s="24" t="str">
        <f>'1'!KL318</f>
        <v/>
      </c>
      <c r="DA318" s="24" t="str">
        <f>'1'!KM318</f>
        <v/>
      </c>
      <c r="DB318" s="236" t="str">
        <f t="shared" si="213"/>
        <v>#REF!</v>
      </c>
      <c r="DC318" s="36">
        <f>'1'!KZ318</f>
        <v>0</v>
      </c>
      <c r="DD318" s="36" t="str">
        <f>'1'!LB318</f>
        <v/>
      </c>
      <c r="DE318" s="36" t="str">
        <f>'1'!LC318</f>
        <v/>
      </c>
      <c r="DF318" s="233" t="str">
        <f t="shared" si="214"/>
        <v>#REF!</v>
      </c>
      <c r="DG318" s="24" t="str">
        <f t="shared" ref="DG318:DI318" si="1270">#REF!</f>
        <v>#REF!</v>
      </c>
      <c r="DH318" s="24" t="str">
        <f t="shared" si="1270"/>
        <v>#REF!</v>
      </c>
      <c r="DI318" s="24" t="str">
        <f t="shared" si="1270"/>
        <v>#REF!</v>
      </c>
      <c r="DJ318" s="236" t="str">
        <f t="shared" si="216"/>
        <v>#REF!</v>
      </c>
      <c r="DK318" s="36" t="str">
        <f t="shared" ref="DK318:DM318" si="1271">#REF!</f>
        <v>#REF!</v>
      </c>
      <c r="DL318" s="36" t="str">
        <f t="shared" si="1271"/>
        <v>#REF!</v>
      </c>
      <c r="DM318" s="36" t="str">
        <f t="shared" si="1271"/>
        <v>#REF!</v>
      </c>
      <c r="DN318" s="159" t="str">
        <f t="shared" si="218"/>
        <v>#REF!</v>
      </c>
      <c r="DO318" s="24" t="str">
        <f t="shared" ref="DO318:DQ318" si="1272">#REF!</f>
        <v>#REF!</v>
      </c>
      <c r="DP318" s="24" t="str">
        <f t="shared" si="1272"/>
        <v>#REF!</v>
      </c>
      <c r="DQ318" s="24" t="str">
        <f t="shared" si="1272"/>
        <v>#REF!</v>
      </c>
      <c r="DR318" s="209" t="str">
        <f t="shared" si="220"/>
        <v>#REF!</v>
      </c>
      <c r="DS318" s="210" t="str">
        <f t="shared" si="13"/>
        <v>#REF!</v>
      </c>
      <c r="DT318" s="210" t="str">
        <f t="shared" ref="DT318:DU318" si="1273">#REF!</f>
        <v>#REF!</v>
      </c>
      <c r="DU318" s="210" t="str">
        <f t="shared" si="1273"/>
        <v>#REF!</v>
      </c>
    </row>
    <row r="319" ht="15.75" customHeight="1">
      <c r="A319" s="228">
        <f>'1'!A319</f>
        <v>46413</v>
      </c>
      <c r="B319" s="229" t="str">
        <f>'1'!B319</f>
        <v>火</v>
      </c>
      <c r="C319" s="232">
        <f>'1'!C319</f>
        <v>0</v>
      </c>
      <c r="D319" s="233">
        <f>'1'!G319</f>
        <v>1</v>
      </c>
      <c r="E319" s="27">
        <f>'1'!H319</f>
        <v>0</v>
      </c>
      <c r="F319" s="230" t="str">
        <f>'1'!J319</f>
        <v/>
      </c>
      <c r="G319" s="230" t="str">
        <f>'1'!K319</f>
        <v/>
      </c>
      <c r="H319" s="236">
        <f>'1'!W319</f>
        <v>1</v>
      </c>
      <c r="I319" s="39">
        <f>'1'!X319</f>
        <v>0</v>
      </c>
      <c r="J319" s="231" t="str">
        <f>'1'!Z319</f>
        <v/>
      </c>
      <c r="K319" s="231" t="str">
        <f>'1'!AA319</f>
        <v/>
      </c>
      <c r="L319" s="233">
        <f>'1'!AM319</f>
        <v>2</v>
      </c>
      <c r="M319" s="27">
        <f>'1'!AN319</f>
        <v>0</v>
      </c>
      <c r="N319" s="230" t="str">
        <f>'1'!AP319</f>
        <v/>
      </c>
      <c r="O319" s="230" t="str">
        <f>'1'!AQ319</f>
        <v/>
      </c>
      <c r="P319" s="236">
        <f>'1'!BC319</f>
        <v>4</v>
      </c>
      <c r="Q319" s="39">
        <f>'1'!BD319</f>
        <v>0</v>
      </c>
      <c r="R319" s="231" t="str">
        <f>'1'!BF319</f>
        <v/>
      </c>
      <c r="S319" s="231" t="str">
        <f>'1'!BG319</f>
        <v/>
      </c>
      <c r="T319" s="233">
        <f>'1'!BS319</f>
        <v>4</v>
      </c>
      <c r="U319" s="27">
        <f>'1'!BT319</f>
        <v>0</v>
      </c>
      <c r="V319" s="230" t="str">
        <f>'1'!BV319</f>
        <v/>
      </c>
      <c r="W319" s="230" t="str">
        <f>'1'!BW319</f>
        <v/>
      </c>
      <c r="X319" s="236">
        <f>'1'!CI319</f>
        <v>2</v>
      </c>
      <c r="Y319" s="39">
        <f>'1'!CJ319</f>
        <v>0</v>
      </c>
      <c r="Z319" s="231" t="str">
        <f>'1'!CL319</f>
        <v/>
      </c>
      <c r="AA319" s="231" t="str">
        <f>'1'!CM319</f>
        <v/>
      </c>
      <c r="AB319" s="233">
        <f>'1'!CY319</f>
        <v>2</v>
      </c>
      <c r="AC319" s="27">
        <f>'1'!CZ319</f>
        <v>0</v>
      </c>
      <c r="AD319" s="226" t="str">
        <f>'1'!DB319</f>
        <v/>
      </c>
      <c r="AE319" s="230" t="str">
        <f>'1'!DC319</f>
        <v/>
      </c>
      <c r="AF319" s="236">
        <f>'1'!DO319</f>
        <v>2</v>
      </c>
      <c r="AG319" s="39">
        <f>'1'!DP319</f>
        <v>0</v>
      </c>
      <c r="AH319" s="231" t="str">
        <f>'1'!DR319</f>
        <v/>
      </c>
      <c r="AI319" s="231" t="str">
        <f>'1'!DS319</f>
        <v/>
      </c>
      <c r="AJ319" s="233">
        <f>'1'!EE319</f>
        <v>5</v>
      </c>
      <c r="AK319" s="27">
        <f>'1'!EF319</f>
        <v>0</v>
      </c>
      <c r="AL319" s="230" t="str">
        <f>'1'!EH319</f>
        <v/>
      </c>
      <c r="AM319" s="230" t="str">
        <f>'1'!EI319</f>
        <v/>
      </c>
      <c r="AN319" s="236">
        <f>'1'!EU319</f>
        <v>19</v>
      </c>
      <c r="AO319" s="39">
        <f>'1'!EV319</f>
        <v>0</v>
      </c>
      <c r="AP319" s="231" t="str">
        <f>'1'!EX319</f>
        <v/>
      </c>
      <c r="AQ319" s="231" t="str">
        <f>'1'!EY319</f>
        <v/>
      </c>
      <c r="AR319" s="233">
        <f>'1'!FK319</f>
        <v>4</v>
      </c>
      <c r="AS319" s="27">
        <f>'1'!FL319</f>
        <v>0</v>
      </c>
      <c r="AT319" s="230" t="str">
        <f>'1'!FN319</f>
        <v/>
      </c>
      <c r="AU319" s="230" t="str">
        <f>'1'!FO319</f>
        <v/>
      </c>
      <c r="AV319" s="236">
        <f>'1'!GA319</f>
        <v>2</v>
      </c>
      <c r="AW319" s="39">
        <f>'1'!GB319</f>
        <v>0</v>
      </c>
      <c r="AX319" s="231" t="str">
        <f>'1'!GD319</f>
        <v/>
      </c>
      <c r="AY319" s="231" t="str">
        <f>'1'!GE319</f>
        <v/>
      </c>
      <c r="AZ319" s="233">
        <f>'1'!GQ319</f>
        <v>3</v>
      </c>
      <c r="BA319" s="27">
        <f>'1'!GR319</f>
        <v>0</v>
      </c>
      <c r="BB319" s="230" t="str">
        <f>'1'!GT319</f>
        <v/>
      </c>
      <c r="BC319" s="230" t="str">
        <f>'1'!GU319</f>
        <v/>
      </c>
      <c r="BD319" s="236">
        <f>'1'!HG319</f>
        <v>5</v>
      </c>
      <c r="BE319" s="39">
        <f>'1'!HH319</f>
        <v>0</v>
      </c>
      <c r="BF319" s="231" t="str">
        <f>'1'!HJ319</f>
        <v/>
      </c>
      <c r="BG319" s="231" t="str">
        <f>'1'!HK319</f>
        <v/>
      </c>
      <c r="BH319" s="233" t="str">
        <f>'1'!HW319</f>
        <v/>
      </c>
      <c r="BI319" s="27">
        <f>'1'!HX319</f>
        <v>0</v>
      </c>
      <c r="BJ319" s="230" t="str">
        <f>'1'!HZ319</f>
        <v/>
      </c>
      <c r="BK319" s="230" t="str">
        <f>'1'!IA319</f>
        <v/>
      </c>
      <c r="BL319" s="236" t="str">
        <f>'1'!IM319</f>
        <v/>
      </c>
      <c r="BM319" s="39">
        <f>'1'!IN319</f>
        <v>0</v>
      </c>
      <c r="BN319" s="231" t="str">
        <f>'1'!IP319</f>
        <v/>
      </c>
      <c r="BO319" s="231" t="str">
        <f>'1'!IQ319</f>
        <v/>
      </c>
      <c r="BP319" s="233" t="str">
        <f>'1'!JC319</f>
        <v/>
      </c>
      <c r="BQ319" s="27">
        <f>'1'!JD319</f>
        <v>0</v>
      </c>
      <c r="BR319" s="230" t="str">
        <f>'1'!JF319</f>
        <v/>
      </c>
      <c r="BS319" s="230" t="str">
        <f>'1'!JG319</f>
        <v/>
      </c>
      <c r="BT319" s="236" t="str">
        <f>'1'!JS319</f>
        <v/>
      </c>
      <c r="BU319" s="39">
        <f>'1'!JT319</f>
        <v>0</v>
      </c>
      <c r="BV319" s="231" t="str">
        <f>'1'!JV319</f>
        <v/>
      </c>
      <c r="BW319" s="231" t="str">
        <f>'1'!JW319</f>
        <v/>
      </c>
      <c r="BX319" s="233" t="str">
        <f>'1'!KI319</f>
        <v/>
      </c>
      <c r="BY319" s="27">
        <f>'1'!KJ319</f>
        <v>0</v>
      </c>
      <c r="BZ319" s="230" t="str">
        <f>'1'!KL319</f>
        <v/>
      </c>
      <c r="CA319" s="230" t="str">
        <f>'1'!KM319</f>
        <v/>
      </c>
      <c r="CB319" s="236" t="str">
        <f>'1'!KY319</f>
        <v/>
      </c>
      <c r="CC319" s="39">
        <f>'1'!KZ319</f>
        <v>0</v>
      </c>
      <c r="CD319" s="231" t="str">
        <f>'1'!LB319</f>
        <v/>
      </c>
      <c r="CE319" s="231" t="str">
        <f>'1'!LC319</f>
        <v/>
      </c>
      <c r="CF319" s="231"/>
      <c r="CG319" s="231"/>
      <c r="CH319" s="233" t="str">
        <f t="shared" si="208"/>
        <v/>
      </c>
      <c r="CI319" s="24">
        <f>'1'!HX319</f>
        <v>0</v>
      </c>
      <c r="CJ319" s="24" t="str">
        <f>'1'!HZ319</f>
        <v/>
      </c>
      <c r="CK319" s="24" t="str">
        <f>'1'!IA319</f>
        <v/>
      </c>
      <c r="CL319" s="236" t="str">
        <f t="shared" si="209"/>
        <v/>
      </c>
      <c r="CM319" s="36">
        <f>'1'!IN319</f>
        <v>0</v>
      </c>
      <c r="CN319" s="36" t="str">
        <f>'1'!IP319</f>
        <v/>
      </c>
      <c r="CO319" s="36" t="str">
        <f>'1'!IQ319</f>
        <v/>
      </c>
      <c r="CP319" s="233" t="str">
        <f t="shared" si="210"/>
        <v/>
      </c>
      <c r="CQ319" s="24">
        <f>'1'!JD319</f>
        <v>0</v>
      </c>
      <c r="CR319" s="24" t="str">
        <f>'1'!JF319</f>
        <v/>
      </c>
      <c r="CS319" s="24" t="str">
        <f>'1'!JG319</f>
        <v/>
      </c>
      <c r="CT319" s="236" t="str">
        <f t="shared" si="211"/>
        <v/>
      </c>
      <c r="CU319" s="36">
        <f>'1'!JT319</f>
        <v>0</v>
      </c>
      <c r="CV319" s="36" t="str">
        <f>'1'!JV319</f>
        <v/>
      </c>
      <c r="CW319" s="36" t="str">
        <f>'1'!JW319</f>
        <v/>
      </c>
      <c r="CX319" s="233" t="str">
        <f t="shared" si="212"/>
        <v>#REF!</v>
      </c>
      <c r="CY319" s="24">
        <f>'1'!KJ319</f>
        <v>0</v>
      </c>
      <c r="CZ319" s="24" t="str">
        <f>'1'!KL319</f>
        <v/>
      </c>
      <c r="DA319" s="24" t="str">
        <f>'1'!KM319</f>
        <v/>
      </c>
      <c r="DB319" s="236" t="str">
        <f t="shared" si="213"/>
        <v>#REF!</v>
      </c>
      <c r="DC319" s="36">
        <f>'1'!KZ319</f>
        <v>0</v>
      </c>
      <c r="DD319" s="36" t="str">
        <f>'1'!LB319</f>
        <v/>
      </c>
      <c r="DE319" s="36" t="str">
        <f>'1'!LC319</f>
        <v/>
      </c>
      <c r="DF319" s="233" t="str">
        <f t="shared" si="214"/>
        <v>#REF!</v>
      </c>
      <c r="DG319" s="24" t="str">
        <f t="shared" ref="DG319:DI319" si="1274">#REF!</f>
        <v>#REF!</v>
      </c>
      <c r="DH319" s="24" t="str">
        <f t="shared" si="1274"/>
        <v>#REF!</v>
      </c>
      <c r="DI319" s="24" t="str">
        <f t="shared" si="1274"/>
        <v>#REF!</v>
      </c>
      <c r="DJ319" s="236" t="str">
        <f t="shared" si="216"/>
        <v>#REF!</v>
      </c>
      <c r="DK319" s="36" t="str">
        <f t="shared" ref="DK319:DM319" si="1275">#REF!</f>
        <v>#REF!</v>
      </c>
      <c r="DL319" s="36" t="str">
        <f t="shared" si="1275"/>
        <v>#REF!</v>
      </c>
      <c r="DM319" s="36" t="str">
        <f t="shared" si="1275"/>
        <v>#REF!</v>
      </c>
      <c r="DN319" s="159" t="str">
        <f t="shared" si="218"/>
        <v>#REF!</v>
      </c>
      <c r="DO319" s="24" t="str">
        <f t="shared" ref="DO319:DQ319" si="1276">#REF!</f>
        <v>#REF!</v>
      </c>
      <c r="DP319" s="24" t="str">
        <f t="shared" si="1276"/>
        <v>#REF!</v>
      </c>
      <c r="DQ319" s="24" t="str">
        <f t="shared" si="1276"/>
        <v>#REF!</v>
      </c>
      <c r="DR319" s="209" t="str">
        <f t="shared" si="220"/>
        <v>#REF!</v>
      </c>
      <c r="DS319" s="210" t="str">
        <f t="shared" si="13"/>
        <v>#REF!</v>
      </c>
      <c r="DT319" s="210" t="str">
        <f t="shared" ref="DT319:DU319" si="1277">#REF!</f>
        <v>#REF!</v>
      </c>
      <c r="DU319" s="210" t="str">
        <f t="shared" si="1277"/>
        <v>#REF!</v>
      </c>
    </row>
    <row r="320" ht="15.75" customHeight="1">
      <c r="A320" s="228">
        <f>'1'!A320</f>
        <v>46414</v>
      </c>
      <c r="B320" s="229" t="str">
        <f>'1'!B320</f>
        <v>水</v>
      </c>
      <c r="C320" s="232">
        <f>'1'!C320</f>
        <v>0</v>
      </c>
      <c r="D320" s="233">
        <f>'1'!G320</f>
        <v>1</v>
      </c>
      <c r="E320" s="27">
        <f>'1'!H320</f>
        <v>0</v>
      </c>
      <c r="F320" s="230" t="str">
        <f>'1'!J320</f>
        <v/>
      </c>
      <c r="G320" s="230" t="str">
        <f>'1'!K320</f>
        <v/>
      </c>
      <c r="H320" s="236">
        <f>'1'!W320</f>
        <v>1</v>
      </c>
      <c r="I320" s="39">
        <f>'1'!X320</f>
        <v>0</v>
      </c>
      <c r="J320" s="231" t="str">
        <f>'1'!Z320</f>
        <v/>
      </c>
      <c r="K320" s="231" t="str">
        <f>'1'!AA320</f>
        <v/>
      </c>
      <c r="L320" s="233">
        <f>'1'!AM320</f>
        <v>2</v>
      </c>
      <c r="M320" s="27">
        <f>'1'!AN320</f>
        <v>0</v>
      </c>
      <c r="N320" s="230" t="str">
        <f>'1'!AP320</f>
        <v/>
      </c>
      <c r="O320" s="230" t="str">
        <f>'1'!AQ320</f>
        <v/>
      </c>
      <c r="P320" s="236">
        <f>'1'!BC320</f>
        <v>4</v>
      </c>
      <c r="Q320" s="39">
        <f>'1'!BD320</f>
        <v>0</v>
      </c>
      <c r="R320" s="231" t="str">
        <f>'1'!BF320</f>
        <v/>
      </c>
      <c r="S320" s="231" t="str">
        <f>'1'!BG320</f>
        <v/>
      </c>
      <c r="T320" s="233">
        <f>'1'!BS320</f>
        <v>4</v>
      </c>
      <c r="U320" s="27">
        <f>'1'!BT320</f>
        <v>0</v>
      </c>
      <c r="V320" s="230" t="str">
        <f>'1'!BV320</f>
        <v/>
      </c>
      <c r="W320" s="230" t="str">
        <f>'1'!BW320</f>
        <v/>
      </c>
      <c r="X320" s="236">
        <f>'1'!CI320</f>
        <v>2</v>
      </c>
      <c r="Y320" s="39">
        <f>'1'!CJ320</f>
        <v>0</v>
      </c>
      <c r="Z320" s="231" t="str">
        <f>'1'!CL320</f>
        <v/>
      </c>
      <c r="AA320" s="231" t="str">
        <f>'1'!CM320</f>
        <v/>
      </c>
      <c r="AB320" s="233">
        <f>'1'!CY320</f>
        <v>2</v>
      </c>
      <c r="AC320" s="27">
        <f>'1'!CZ320</f>
        <v>0</v>
      </c>
      <c r="AD320" s="226" t="str">
        <f>'1'!DB320</f>
        <v/>
      </c>
      <c r="AE320" s="230" t="str">
        <f>'1'!DC320</f>
        <v/>
      </c>
      <c r="AF320" s="236">
        <f>'1'!DO320</f>
        <v>2</v>
      </c>
      <c r="AG320" s="39">
        <f>'1'!DP320</f>
        <v>0</v>
      </c>
      <c r="AH320" s="231" t="str">
        <f>'1'!DR320</f>
        <v/>
      </c>
      <c r="AI320" s="231" t="str">
        <f>'1'!DS320</f>
        <v/>
      </c>
      <c r="AJ320" s="233">
        <f>'1'!EE320</f>
        <v>5</v>
      </c>
      <c r="AK320" s="27">
        <f>'1'!EF320</f>
        <v>0</v>
      </c>
      <c r="AL320" s="230" t="str">
        <f>'1'!EH320</f>
        <v/>
      </c>
      <c r="AM320" s="230" t="str">
        <f>'1'!EI320</f>
        <v/>
      </c>
      <c r="AN320" s="236">
        <f>'1'!EU320</f>
        <v>19</v>
      </c>
      <c r="AO320" s="39">
        <f>'1'!EV320</f>
        <v>0</v>
      </c>
      <c r="AP320" s="231" t="str">
        <f>'1'!EX320</f>
        <v/>
      </c>
      <c r="AQ320" s="231" t="str">
        <f>'1'!EY320</f>
        <v/>
      </c>
      <c r="AR320" s="233">
        <f>'1'!FK320</f>
        <v>4</v>
      </c>
      <c r="AS320" s="27">
        <f>'1'!FL320</f>
        <v>0</v>
      </c>
      <c r="AT320" s="230" t="str">
        <f>'1'!FN320</f>
        <v/>
      </c>
      <c r="AU320" s="230" t="str">
        <f>'1'!FO320</f>
        <v/>
      </c>
      <c r="AV320" s="236">
        <f>'1'!GA320</f>
        <v>2</v>
      </c>
      <c r="AW320" s="39">
        <f>'1'!GB320</f>
        <v>0</v>
      </c>
      <c r="AX320" s="231" t="str">
        <f>'1'!GD320</f>
        <v/>
      </c>
      <c r="AY320" s="231" t="str">
        <f>'1'!GE320</f>
        <v/>
      </c>
      <c r="AZ320" s="233">
        <f>'1'!GQ320</f>
        <v>3</v>
      </c>
      <c r="BA320" s="27">
        <f>'1'!GR320</f>
        <v>0</v>
      </c>
      <c r="BB320" s="230" t="str">
        <f>'1'!GT320</f>
        <v/>
      </c>
      <c r="BC320" s="230" t="str">
        <f>'1'!GU320</f>
        <v/>
      </c>
      <c r="BD320" s="236">
        <f>'1'!HG320</f>
        <v>5</v>
      </c>
      <c r="BE320" s="39">
        <f>'1'!HH320</f>
        <v>0</v>
      </c>
      <c r="BF320" s="231" t="str">
        <f>'1'!HJ320</f>
        <v/>
      </c>
      <c r="BG320" s="231" t="str">
        <f>'1'!HK320</f>
        <v/>
      </c>
      <c r="BH320" s="233" t="str">
        <f>'1'!HW320</f>
        <v/>
      </c>
      <c r="BI320" s="27">
        <f>'1'!HX320</f>
        <v>0</v>
      </c>
      <c r="BJ320" s="230" t="str">
        <f>'1'!HZ320</f>
        <v/>
      </c>
      <c r="BK320" s="230" t="str">
        <f>'1'!IA320</f>
        <v/>
      </c>
      <c r="BL320" s="236" t="str">
        <f>'1'!IM320</f>
        <v/>
      </c>
      <c r="BM320" s="39">
        <f>'1'!IN320</f>
        <v>0</v>
      </c>
      <c r="BN320" s="231" t="str">
        <f>'1'!IP320</f>
        <v/>
      </c>
      <c r="BO320" s="231" t="str">
        <f>'1'!IQ320</f>
        <v/>
      </c>
      <c r="BP320" s="233" t="str">
        <f>'1'!JC320</f>
        <v/>
      </c>
      <c r="BQ320" s="27">
        <f>'1'!JD320</f>
        <v>0</v>
      </c>
      <c r="BR320" s="230" t="str">
        <f>'1'!JF320</f>
        <v/>
      </c>
      <c r="BS320" s="230" t="str">
        <f>'1'!JG320</f>
        <v/>
      </c>
      <c r="BT320" s="236" t="str">
        <f>'1'!JS320</f>
        <v/>
      </c>
      <c r="BU320" s="39">
        <f>'1'!JT320</f>
        <v>0</v>
      </c>
      <c r="BV320" s="231" t="str">
        <f>'1'!JV320</f>
        <v/>
      </c>
      <c r="BW320" s="231" t="str">
        <f>'1'!JW320</f>
        <v/>
      </c>
      <c r="BX320" s="233" t="str">
        <f>'1'!KI320</f>
        <v/>
      </c>
      <c r="BY320" s="27">
        <f>'1'!KJ320</f>
        <v>0</v>
      </c>
      <c r="BZ320" s="230" t="str">
        <f>'1'!KL320</f>
        <v/>
      </c>
      <c r="CA320" s="230" t="str">
        <f>'1'!KM320</f>
        <v/>
      </c>
      <c r="CB320" s="236" t="str">
        <f>'1'!KY320</f>
        <v/>
      </c>
      <c r="CC320" s="39">
        <f>'1'!KZ320</f>
        <v>0</v>
      </c>
      <c r="CD320" s="231" t="str">
        <f>'1'!LB320</f>
        <v/>
      </c>
      <c r="CE320" s="231" t="str">
        <f>'1'!LC320</f>
        <v/>
      </c>
      <c r="CF320" s="231"/>
      <c r="CG320" s="231"/>
      <c r="CH320" s="233" t="str">
        <f t="shared" si="208"/>
        <v/>
      </c>
      <c r="CI320" s="24">
        <f>'1'!HX320</f>
        <v>0</v>
      </c>
      <c r="CJ320" s="24" t="str">
        <f>'1'!HZ320</f>
        <v/>
      </c>
      <c r="CK320" s="24" t="str">
        <f>'1'!IA320</f>
        <v/>
      </c>
      <c r="CL320" s="236" t="str">
        <f t="shared" si="209"/>
        <v/>
      </c>
      <c r="CM320" s="36">
        <f>'1'!IN320</f>
        <v>0</v>
      </c>
      <c r="CN320" s="36" t="str">
        <f>'1'!IP320</f>
        <v/>
      </c>
      <c r="CO320" s="36" t="str">
        <f>'1'!IQ320</f>
        <v/>
      </c>
      <c r="CP320" s="233" t="str">
        <f t="shared" si="210"/>
        <v/>
      </c>
      <c r="CQ320" s="24">
        <f>'1'!JD320</f>
        <v>0</v>
      </c>
      <c r="CR320" s="24" t="str">
        <f>'1'!JF320</f>
        <v/>
      </c>
      <c r="CS320" s="24" t="str">
        <f>'1'!JG320</f>
        <v/>
      </c>
      <c r="CT320" s="236" t="str">
        <f t="shared" si="211"/>
        <v/>
      </c>
      <c r="CU320" s="36">
        <f>'1'!JT320</f>
        <v>0</v>
      </c>
      <c r="CV320" s="36" t="str">
        <f>'1'!JV320</f>
        <v/>
      </c>
      <c r="CW320" s="36" t="str">
        <f>'1'!JW320</f>
        <v/>
      </c>
      <c r="CX320" s="233" t="str">
        <f t="shared" si="212"/>
        <v>#REF!</v>
      </c>
      <c r="CY320" s="24">
        <f>'1'!KJ320</f>
        <v>0</v>
      </c>
      <c r="CZ320" s="24" t="str">
        <f>'1'!KL320</f>
        <v/>
      </c>
      <c r="DA320" s="24" t="str">
        <f>'1'!KM320</f>
        <v/>
      </c>
      <c r="DB320" s="236" t="str">
        <f t="shared" si="213"/>
        <v>#REF!</v>
      </c>
      <c r="DC320" s="36">
        <f>'1'!KZ320</f>
        <v>0</v>
      </c>
      <c r="DD320" s="36" t="str">
        <f>'1'!LB320</f>
        <v/>
      </c>
      <c r="DE320" s="36" t="str">
        <f>'1'!LC320</f>
        <v/>
      </c>
      <c r="DF320" s="233" t="str">
        <f t="shared" si="214"/>
        <v>#REF!</v>
      </c>
      <c r="DG320" s="24" t="str">
        <f t="shared" ref="DG320:DI320" si="1278">#REF!</f>
        <v>#REF!</v>
      </c>
      <c r="DH320" s="24" t="str">
        <f t="shared" si="1278"/>
        <v>#REF!</v>
      </c>
      <c r="DI320" s="24" t="str">
        <f t="shared" si="1278"/>
        <v>#REF!</v>
      </c>
      <c r="DJ320" s="236" t="str">
        <f t="shared" si="216"/>
        <v>#REF!</v>
      </c>
      <c r="DK320" s="36" t="str">
        <f t="shared" ref="DK320:DM320" si="1279">#REF!</f>
        <v>#REF!</v>
      </c>
      <c r="DL320" s="36" t="str">
        <f t="shared" si="1279"/>
        <v>#REF!</v>
      </c>
      <c r="DM320" s="36" t="str">
        <f t="shared" si="1279"/>
        <v>#REF!</v>
      </c>
      <c r="DN320" s="159" t="str">
        <f t="shared" si="218"/>
        <v>#REF!</v>
      </c>
      <c r="DO320" s="24" t="str">
        <f t="shared" ref="DO320:DQ320" si="1280">#REF!</f>
        <v>#REF!</v>
      </c>
      <c r="DP320" s="24" t="str">
        <f t="shared" si="1280"/>
        <v>#REF!</v>
      </c>
      <c r="DQ320" s="24" t="str">
        <f t="shared" si="1280"/>
        <v>#REF!</v>
      </c>
      <c r="DR320" s="209" t="str">
        <f t="shared" si="220"/>
        <v>#REF!</v>
      </c>
      <c r="DS320" s="210" t="str">
        <f t="shared" si="13"/>
        <v>#REF!</v>
      </c>
      <c r="DT320" s="210" t="str">
        <f t="shared" ref="DT320:DU320" si="1281">#REF!</f>
        <v>#REF!</v>
      </c>
      <c r="DU320" s="210" t="str">
        <f t="shared" si="1281"/>
        <v>#REF!</v>
      </c>
    </row>
    <row r="321" ht="15.75" customHeight="1">
      <c r="A321" s="228">
        <f>'1'!A321</f>
        <v>46415</v>
      </c>
      <c r="B321" s="229" t="str">
        <f>'1'!B321</f>
        <v>木</v>
      </c>
      <c r="C321" s="232">
        <f>'1'!C321</f>
        <v>0</v>
      </c>
      <c r="D321" s="233">
        <f>'1'!G321</f>
        <v>1</v>
      </c>
      <c r="E321" s="27">
        <f>'1'!H321</f>
        <v>0</v>
      </c>
      <c r="F321" s="230" t="str">
        <f>'1'!J321</f>
        <v/>
      </c>
      <c r="G321" s="230" t="str">
        <f>'1'!K321</f>
        <v/>
      </c>
      <c r="H321" s="236">
        <f>'1'!W321</f>
        <v>1</v>
      </c>
      <c r="I321" s="39">
        <f>'1'!X321</f>
        <v>0</v>
      </c>
      <c r="J321" s="231" t="str">
        <f>'1'!Z321</f>
        <v/>
      </c>
      <c r="K321" s="231" t="str">
        <f>'1'!AA321</f>
        <v/>
      </c>
      <c r="L321" s="233">
        <f>'1'!AM321</f>
        <v>2</v>
      </c>
      <c r="M321" s="27">
        <f>'1'!AN321</f>
        <v>0</v>
      </c>
      <c r="N321" s="230" t="str">
        <f>'1'!AP321</f>
        <v/>
      </c>
      <c r="O321" s="230" t="str">
        <f>'1'!AQ321</f>
        <v/>
      </c>
      <c r="P321" s="236">
        <f>'1'!BC321</f>
        <v>4</v>
      </c>
      <c r="Q321" s="39">
        <f>'1'!BD321</f>
        <v>0</v>
      </c>
      <c r="R321" s="231" t="str">
        <f>'1'!BF321</f>
        <v/>
      </c>
      <c r="S321" s="231" t="str">
        <f>'1'!BG321</f>
        <v/>
      </c>
      <c r="T321" s="233">
        <f>'1'!BS321</f>
        <v>4</v>
      </c>
      <c r="U321" s="27">
        <f>'1'!BT321</f>
        <v>0</v>
      </c>
      <c r="V321" s="230" t="str">
        <f>'1'!BV321</f>
        <v/>
      </c>
      <c r="W321" s="230" t="str">
        <f>'1'!BW321</f>
        <v/>
      </c>
      <c r="X321" s="236">
        <f>'1'!CI321</f>
        <v>2</v>
      </c>
      <c r="Y321" s="39">
        <f>'1'!CJ321</f>
        <v>0</v>
      </c>
      <c r="Z321" s="231" t="str">
        <f>'1'!CL321</f>
        <v/>
      </c>
      <c r="AA321" s="231" t="str">
        <f>'1'!CM321</f>
        <v/>
      </c>
      <c r="AB321" s="233">
        <f>'1'!CY321</f>
        <v>2</v>
      </c>
      <c r="AC321" s="27">
        <f>'1'!CZ321</f>
        <v>0</v>
      </c>
      <c r="AD321" s="226" t="str">
        <f>'1'!DB321</f>
        <v/>
      </c>
      <c r="AE321" s="230" t="str">
        <f>'1'!DC321</f>
        <v/>
      </c>
      <c r="AF321" s="236">
        <f>'1'!DO321</f>
        <v>2</v>
      </c>
      <c r="AG321" s="39">
        <f>'1'!DP321</f>
        <v>0</v>
      </c>
      <c r="AH321" s="231" t="str">
        <f>'1'!DR321</f>
        <v/>
      </c>
      <c r="AI321" s="231" t="str">
        <f>'1'!DS321</f>
        <v/>
      </c>
      <c r="AJ321" s="233">
        <f>'1'!EE321</f>
        <v>5</v>
      </c>
      <c r="AK321" s="27">
        <f>'1'!EF321</f>
        <v>0</v>
      </c>
      <c r="AL321" s="230" t="str">
        <f>'1'!EH321</f>
        <v/>
      </c>
      <c r="AM321" s="230" t="str">
        <f>'1'!EI321</f>
        <v/>
      </c>
      <c r="AN321" s="236">
        <f>'1'!EU321</f>
        <v>19</v>
      </c>
      <c r="AO321" s="39">
        <f>'1'!EV321</f>
        <v>0</v>
      </c>
      <c r="AP321" s="231" t="str">
        <f>'1'!EX321</f>
        <v/>
      </c>
      <c r="AQ321" s="231" t="str">
        <f>'1'!EY321</f>
        <v/>
      </c>
      <c r="AR321" s="233">
        <f>'1'!FK321</f>
        <v>4</v>
      </c>
      <c r="AS321" s="27">
        <f>'1'!FL321</f>
        <v>0</v>
      </c>
      <c r="AT321" s="230" t="str">
        <f>'1'!FN321</f>
        <v/>
      </c>
      <c r="AU321" s="230" t="str">
        <f>'1'!FO321</f>
        <v/>
      </c>
      <c r="AV321" s="236">
        <f>'1'!GA321</f>
        <v>2</v>
      </c>
      <c r="AW321" s="39">
        <f>'1'!GB321</f>
        <v>0</v>
      </c>
      <c r="AX321" s="231" t="str">
        <f>'1'!GD321</f>
        <v/>
      </c>
      <c r="AY321" s="231" t="str">
        <f>'1'!GE321</f>
        <v/>
      </c>
      <c r="AZ321" s="233">
        <f>'1'!GQ321</f>
        <v>3</v>
      </c>
      <c r="BA321" s="27">
        <f>'1'!GR321</f>
        <v>0</v>
      </c>
      <c r="BB321" s="230" t="str">
        <f>'1'!GT321</f>
        <v/>
      </c>
      <c r="BC321" s="230" t="str">
        <f>'1'!GU321</f>
        <v/>
      </c>
      <c r="BD321" s="236">
        <f>'1'!HG321</f>
        <v>5</v>
      </c>
      <c r="BE321" s="39">
        <f>'1'!HH321</f>
        <v>0</v>
      </c>
      <c r="BF321" s="231" t="str">
        <f>'1'!HJ321</f>
        <v/>
      </c>
      <c r="BG321" s="231" t="str">
        <f>'1'!HK321</f>
        <v/>
      </c>
      <c r="BH321" s="233" t="str">
        <f>'1'!HW321</f>
        <v/>
      </c>
      <c r="BI321" s="27">
        <f>'1'!HX321</f>
        <v>0</v>
      </c>
      <c r="BJ321" s="230" t="str">
        <f>'1'!HZ321</f>
        <v/>
      </c>
      <c r="BK321" s="230" t="str">
        <f>'1'!IA321</f>
        <v/>
      </c>
      <c r="BL321" s="236" t="str">
        <f>'1'!IM321</f>
        <v/>
      </c>
      <c r="BM321" s="39">
        <f>'1'!IN321</f>
        <v>0</v>
      </c>
      <c r="BN321" s="231" t="str">
        <f>'1'!IP321</f>
        <v/>
      </c>
      <c r="BO321" s="231" t="str">
        <f>'1'!IQ321</f>
        <v/>
      </c>
      <c r="BP321" s="233" t="str">
        <f>'1'!JC321</f>
        <v/>
      </c>
      <c r="BQ321" s="27">
        <f>'1'!JD321</f>
        <v>0</v>
      </c>
      <c r="BR321" s="230" t="str">
        <f>'1'!JF321</f>
        <v/>
      </c>
      <c r="BS321" s="230" t="str">
        <f>'1'!JG321</f>
        <v/>
      </c>
      <c r="BT321" s="236" t="str">
        <f>'1'!JS321</f>
        <v/>
      </c>
      <c r="BU321" s="39">
        <f>'1'!JT321</f>
        <v>0</v>
      </c>
      <c r="BV321" s="231" t="str">
        <f>'1'!JV321</f>
        <v/>
      </c>
      <c r="BW321" s="231" t="str">
        <f>'1'!JW321</f>
        <v/>
      </c>
      <c r="BX321" s="233" t="str">
        <f>'1'!KI321</f>
        <v/>
      </c>
      <c r="BY321" s="27">
        <f>'1'!KJ321</f>
        <v>0</v>
      </c>
      <c r="BZ321" s="230" t="str">
        <f>'1'!KL321</f>
        <v/>
      </c>
      <c r="CA321" s="230" t="str">
        <f>'1'!KM321</f>
        <v/>
      </c>
      <c r="CB321" s="236" t="str">
        <f>'1'!KY321</f>
        <v/>
      </c>
      <c r="CC321" s="39">
        <f>'1'!KZ321</f>
        <v>0</v>
      </c>
      <c r="CD321" s="231" t="str">
        <f>'1'!LB321</f>
        <v/>
      </c>
      <c r="CE321" s="231" t="str">
        <f>'1'!LC321</f>
        <v/>
      </c>
      <c r="CF321" s="231"/>
      <c r="CG321" s="231"/>
      <c r="CH321" s="233" t="str">
        <f t="shared" si="208"/>
        <v/>
      </c>
      <c r="CI321" s="24">
        <f>'1'!HX321</f>
        <v>0</v>
      </c>
      <c r="CJ321" s="24" t="str">
        <f>'1'!HZ321</f>
        <v/>
      </c>
      <c r="CK321" s="24" t="str">
        <f>'1'!IA321</f>
        <v/>
      </c>
      <c r="CL321" s="236" t="str">
        <f t="shared" si="209"/>
        <v/>
      </c>
      <c r="CM321" s="36">
        <f>'1'!IN321</f>
        <v>0</v>
      </c>
      <c r="CN321" s="36" t="str">
        <f>'1'!IP321</f>
        <v/>
      </c>
      <c r="CO321" s="36" t="str">
        <f>'1'!IQ321</f>
        <v/>
      </c>
      <c r="CP321" s="233" t="str">
        <f t="shared" si="210"/>
        <v/>
      </c>
      <c r="CQ321" s="24">
        <f>'1'!JD321</f>
        <v>0</v>
      </c>
      <c r="CR321" s="24" t="str">
        <f>'1'!JF321</f>
        <v/>
      </c>
      <c r="CS321" s="24" t="str">
        <f>'1'!JG321</f>
        <v/>
      </c>
      <c r="CT321" s="236" t="str">
        <f t="shared" si="211"/>
        <v/>
      </c>
      <c r="CU321" s="36">
        <f>'1'!JT321</f>
        <v>0</v>
      </c>
      <c r="CV321" s="36" t="str">
        <f>'1'!JV321</f>
        <v/>
      </c>
      <c r="CW321" s="36" t="str">
        <f>'1'!JW321</f>
        <v/>
      </c>
      <c r="CX321" s="233" t="str">
        <f t="shared" si="212"/>
        <v>#REF!</v>
      </c>
      <c r="CY321" s="24">
        <f>'1'!KJ321</f>
        <v>0</v>
      </c>
      <c r="CZ321" s="24" t="str">
        <f>'1'!KL321</f>
        <v/>
      </c>
      <c r="DA321" s="24" t="str">
        <f>'1'!KM321</f>
        <v/>
      </c>
      <c r="DB321" s="236" t="str">
        <f t="shared" si="213"/>
        <v>#REF!</v>
      </c>
      <c r="DC321" s="36">
        <f>'1'!KZ321</f>
        <v>0</v>
      </c>
      <c r="DD321" s="36" t="str">
        <f>'1'!LB321</f>
        <v/>
      </c>
      <c r="DE321" s="36" t="str">
        <f>'1'!LC321</f>
        <v/>
      </c>
      <c r="DF321" s="233" t="str">
        <f t="shared" si="214"/>
        <v>#REF!</v>
      </c>
      <c r="DG321" s="24" t="str">
        <f t="shared" ref="DG321:DI321" si="1282">#REF!</f>
        <v>#REF!</v>
      </c>
      <c r="DH321" s="24" t="str">
        <f t="shared" si="1282"/>
        <v>#REF!</v>
      </c>
      <c r="DI321" s="24" t="str">
        <f t="shared" si="1282"/>
        <v>#REF!</v>
      </c>
      <c r="DJ321" s="236" t="str">
        <f t="shared" si="216"/>
        <v>#REF!</v>
      </c>
      <c r="DK321" s="36" t="str">
        <f t="shared" ref="DK321:DM321" si="1283">#REF!</f>
        <v>#REF!</v>
      </c>
      <c r="DL321" s="36" t="str">
        <f t="shared" si="1283"/>
        <v>#REF!</v>
      </c>
      <c r="DM321" s="36" t="str">
        <f t="shared" si="1283"/>
        <v>#REF!</v>
      </c>
      <c r="DN321" s="159" t="str">
        <f t="shared" si="218"/>
        <v>#REF!</v>
      </c>
      <c r="DO321" s="24" t="str">
        <f t="shared" ref="DO321:DQ321" si="1284">#REF!</f>
        <v>#REF!</v>
      </c>
      <c r="DP321" s="24" t="str">
        <f t="shared" si="1284"/>
        <v>#REF!</v>
      </c>
      <c r="DQ321" s="24" t="str">
        <f t="shared" si="1284"/>
        <v>#REF!</v>
      </c>
      <c r="DR321" s="209" t="str">
        <f t="shared" si="220"/>
        <v>#REF!</v>
      </c>
      <c r="DS321" s="210" t="str">
        <f t="shared" si="13"/>
        <v>#REF!</v>
      </c>
      <c r="DT321" s="210" t="str">
        <f t="shared" ref="DT321:DU321" si="1285">#REF!</f>
        <v>#REF!</v>
      </c>
      <c r="DU321" s="210" t="str">
        <f t="shared" si="1285"/>
        <v>#REF!</v>
      </c>
    </row>
    <row r="322" ht="15.75" customHeight="1">
      <c r="A322" s="228">
        <f>'1'!A322</f>
        <v>46416</v>
      </c>
      <c r="B322" s="229" t="str">
        <f>'1'!B322</f>
        <v>金</v>
      </c>
      <c r="C322" s="232">
        <f>'1'!C322</f>
        <v>0</v>
      </c>
      <c r="D322" s="233">
        <f>'1'!G322</f>
        <v>1</v>
      </c>
      <c r="E322" s="27">
        <f>'1'!H322</f>
        <v>0</v>
      </c>
      <c r="F322" s="230" t="str">
        <f>'1'!J322</f>
        <v/>
      </c>
      <c r="G322" s="230" t="str">
        <f>'1'!K322</f>
        <v/>
      </c>
      <c r="H322" s="236">
        <f>'1'!W322</f>
        <v>1</v>
      </c>
      <c r="I322" s="39">
        <f>'1'!X322</f>
        <v>0</v>
      </c>
      <c r="J322" s="231" t="str">
        <f>'1'!Z322</f>
        <v/>
      </c>
      <c r="K322" s="231" t="str">
        <f>'1'!AA322</f>
        <v/>
      </c>
      <c r="L322" s="233">
        <f>'1'!AM322</f>
        <v>2</v>
      </c>
      <c r="M322" s="27">
        <f>'1'!AN322</f>
        <v>0</v>
      </c>
      <c r="N322" s="230" t="str">
        <f>'1'!AP322</f>
        <v/>
      </c>
      <c r="O322" s="230" t="str">
        <f>'1'!AQ322</f>
        <v/>
      </c>
      <c r="P322" s="236">
        <f>'1'!BC322</f>
        <v>4</v>
      </c>
      <c r="Q322" s="39">
        <f>'1'!BD322</f>
        <v>0</v>
      </c>
      <c r="R322" s="231" t="str">
        <f>'1'!BF322</f>
        <v/>
      </c>
      <c r="S322" s="231" t="str">
        <f>'1'!BG322</f>
        <v/>
      </c>
      <c r="T322" s="233">
        <f>'1'!BS322</f>
        <v>4</v>
      </c>
      <c r="U322" s="27">
        <f>'1'!BT322</f>
        <v>0</v>
      </c>
      <c r="V322" s="230" t="str">
        <f>'1'!BV322</f>
        <v/>
      </c>
      <c r="W322" s="230" t="str">
        <f>'1'!BW322</f>
        <v/>
      </c>
      <c r="X322" s="236">
        <f>'1'!CI322</f>
        <v>2</v>
      </c>
      <c r="Y322" s="39">
        <f>'1'!CJ322</f>
        <v>0</v>
      </c>
      <c r="Z322" s="231" t="str">
        <f>'1'!CL322</f>
        <v/>
      </c>
      <c r="AA322" s="231" t="str">
        <f>'1'!CM322</f>
        <v/>
      </c>
      <c r="AB322" s="233">
        <f>'1'!CY322</f>
        <v>2</v>
      </c>
      <c r="AC322" s="27">
        <f>'1'!CZ322</f>
        <v>0</v>
      </c>
      <c r="AD322" s="226" t="str">
        <f>'1'!DB322</f>
        <v/>
      </c>
      <c r="AE322" s="230" t="str">
        <f>'1'!DC322</f>
        <v/>
      </c>
      <c r="AF322" s="236">
        <f>'1'!DO322</f>
        <v>2</v>
      </c>
      <c r="AG322" s="39">
        <f>'1'!DP322</f>
        <v>0</v>
      </c>
      <c r="AH322" s="231" t="str">
        <f>'1'!DR322</f>
        <v/>
      </c>
      <c r="AI322" s="231" t="str">
        <f>'1'!DS322</f>
        <v/>
      </c>
      <c r="AJ322" s="233">
        <f>'1'!EE322</f>
        <v>5</v>
      </c>
      <c r="AK322" s="27">
        <f>'1'!EF322</f>
        <v>0</v>
      </c>
      <c r="AL322" s="230" t="str">
        <f>'1'!EH322</f>
        <v/>
      </c>
      <c r="AM322" s="230" t="str">
        <f>'1'!EI322</f>
        <v/>
      </c>
      <c r="AN322" s="236">
        <f>'1'!EU322</f>
        <v>19</v>
      </c>
      <c r="AO322" s="39">
        <f>'1'!EV322</f>
        <v>0</v>
      </c>
      <c r="AP322" s="231" t="str">
        <f>'1'!EX322</f>
        <v/>
      </c>
      <c r="AQ322" s="231" t="str">
        <f>'1'!EY322</f>
        <v/>
      </c>
      <c r="AR322" s="233">
        <f>'1'!FK322</f>
        <v>4</v>
      </c>
      <c r="AS322" s="27">
        <f>'1'!FL322</f>
        <v>0</v>
      </c>
      <c r="AT322" s="230" t="str">
        <f>'1'!FN322</f>
        <v/>
      </c>
      <c r="AU322" s="230" t="str">
        <f>'1'!FO322</f>
        <v/>
      </c>
      <c r="AV322" s="236">
        <f>'1'!GA322</f>
        <v>2</v>
      </c>
      <c r="AW322" s="39">
        <f>'1'!GB322</f>
        <v>0</v>
      </c>
      <c r="AX322" s="231" t="str">
        <f>'1'!GD322</f>
        <v/>
      </c>
      <c r="AY322" s="231" t="str">
        <f>'1'!GE322</f>
        <v/>
      </c>
      <c r="AZ322" s="233">
        <f>'1'!GQ322</f>
        <v>3</v>
      </c>
      <c r="BA322" s="27">
        <f>'1'!GR322</f>
        <v>0</v>
      </c>
      <c r="BB322" s="230" t="str">
        <f>'1'!GT322</f>
        <v/>
      </c>
      <c r="BC322" s="230" t="str">
        <f>'1'!GU322</f>
        <v/>
      </c>
      <c r="BD322" s="236">
        <f>'1'!HG322</f>
        <v>5</v>
      </c>
      <c r="BE322" s="39">
        <f>'1'!HH322</f>
        <v>0</v>
      </c>
      <c r="BF322" s="231" t="str">
        <f>'1'!HJ322</f>
        <v/>
      </c>
      <c r="BG322" s="231" t="str">
        <f>'1'!HK322</f>
        <v/>
      </c>
      <c r="BH322" s="233" t="str">
        <f>'1'!HW322</f>
        <v/>
      </c>
      <c r="BI322" s="27">
        <f>'1'!HX322</f>
        <v>0</v>
      </c>
      <c r="BJ322" s="230" t="str">
        <f>'1'!HZ322</f>
        <v/>
      </c>
      <c r="BK322" s="230" t="str">
        <f>'1'!IA322</f>
        <v/>
      </c>
      <c r="BL322" s="236" t="str">
        <f>'1'!IM322</f>
        <v/>
      </c>
      <c r="BM322" s="39">
        <f>'1'!IN322</f>
        <v>0</v>
      </c>
      <c r="BN322" s="231" t="str">
        <f>'1'!IP322</f>
        <v/>
      </c>
      <c r="BO322" s="231" t="str">
        <f>'1'!IQ322</f>
        <v/>
      </c>
      <c r="BP322" s="233" t="str">
        <f>'1'!JC322</f>
        <v/>
      </c>
      <c r="BQ322" s="27">
        <f>'1'!JD322</f>
        <v>0</v>
      </c>
      <c r="BR322" s="230" t="str">
        <f>'1'!JF322</f>
        <v/>
      </c>
      <c r="BS322" s="230" t="str">
        <f>'1'!JG322</f>
        <v/>
      </c>
      <c r="BT322" s="236" t="str">
        <f>'1'!JS322</f>
        <v/>
      </c>
      <c r="BU322" s="39">
        <f>'1'!JT322</f>
        <v>0</v>
      </c>
      <c r="BV322" s="231" t="str">
        <f>'1'!JV322</f>
        <v/>
      </c>
      <c r="BW322" s="231" t="str">
        <f>'1'!JW322</f>
        <v/>
      </c>
      <c r="BX322" s="233" t="str">
        <f>'1'!KI322</f>
        <v/>
      </c>
      <c r="BY322" s="27">
        <f>'1'!KJ322</f>
        <v>0</v>
      </c>
      <c r="BZ322" s="230" t="str">
        <f>'1'!KL322</f>
        <v/>
      </c>
      <c r="CA322" s="230" t="str">
        <f>'1'!KM322</f>
        <v/>
      </c>
      <c r="CB322" s="236" t="str">
        <f>'1'!KY322</f>
        <v/>
      </c>
      <c r="CC322" s="39">
        <f>'1'!KZ322</f>
        <v>0</v>
      </c>
      <c r="CD322" s="231" t="str">
        <f>'1'!LB322</f>
        <v/>
      </c>
      <c r="CE322" s="231" t="str">
        <f>'1'!LC322</f>
        <v/>
      </c>
      <c r="CF322" s="231"/>
      <c r="CG322" s="231"/>
      <c r="CH322" s="233" t="str">
        <f t="shared" si="208"/>
        <v/>
      </c>
      <c r="CI322" s="24">
        <f>'1'!HX322</f>
        <v>0</v>
      </c>
      <c r="CJ322" s="24" t="str">
        <f>'1'!HZ322</f>
        <v/>
      </c>
      <c r="CK322" s="24" t="str">
        <f>'1'!IA322</f>
        <v/>
      </c>
      <c r="CL322" s="236" t="str">
        <f t="shared" si="209"/>
        <v/>
      </c>
      <c r="CM322" s="36">
        <f>'1'!IN322</f>
        <v>0</v>
      </c>
      <c r="CN322" s="36" t="str">
        <f>'1'!IP322</f>
        <v/>
      </c>
      <c r="CO322" s="36" t="str">
        <f>'1'!IQ322</f>
        <v/>
      </c>
      <c r="CP322" s="233" t="str">
        <f t="shared" si="210"/>
        <v/>
      </c>
      <c r="CQ322" s="24">
        <f>'1'!JD322</f>
        <v>0</v>
      </c>
      <c r="CR322" s="24" t="str">
        <f>'1'!JF322</f>
        <v/>
      </c>
      <c r="CS322" s="24" t="str">
        <f>'1'!JG322</f>
        <v/>
      </c>
      <c r="CT322" s="236" t="str">
        <f t="shared" si="211"/>
        <v/>
      </c>
      <c r="CU322" s="36">
        <f>'1'!JT322</f>
        <v>0</v>
      </c>
      <c r="CV322" s="36" t="str">
        <f>'1'!JV322</f>
        <v/>
      </c>
      <c r="CW322" s="36" t="str">
        <f>'1'!JW322</f>
        <v/>
      </c>
      <c r="CX322" s="233" t="str">
        <f t="shared" si="212"/>
        <v>#REF!</v>
      </c>
      <c r="CY322" s="24">
        <f>'1'!KJ322</f>
        <v>0</v>
      </c>
      <c r="CZ322" s="24" t="str">
        <f>'1'!KL322</f>
        <v/>
      </c>
      <c r="DA322" s="24" t="str">
        <f>'1'!KM322</f>
        <v/>
      </c>
      <c r="DB322" s="236" t="str">
        <f t="shared" si="213"/>
        <v>#REF!</v>
      </c>
      <c r="DC322" s="36">
        <f>'1'!KZ322</f>
        <v>0</v>
      </c>
      <c r="DD322" s="36" t="str">
        <f>'1'!LB322</f>
        <v/>
      </c>
      <c r="DE322" s="36" t="str">
        <f>'1'!LC322</f>
        <v/>
      </c>
      <c r="DF322" s="233" t="str">
        <f t="shared" si="214"/>
        <v>#REF!</v>
      </c>
      <c r="DG322" s="24" t="str">
        <f t="shared" ref="DG322:DI322" si="1286">#REF!</f>
        <v>#REF!</v>
      </c>
      <c r="DH322" s="24" t="str">
        <f t="shared" si="1286"/>
        <v>#REF!</v>
      </c>
      <c r="DI322" s="24" t="str">
        <f t="shared" si="1286"/>
        <v>#REF!</v>
      </c>
      <c r="DJ322" s="236" t="str">
        <f t="shared" si="216"/>
        <v>#REF!</v>
      </c>
      <c r="DK322" s="36" t="str">
        <f t="shared" ref="DK322:DM322" si="1287">#REF!</f>
        <v>#REF!</v>
      </c>
      <c r="DL322" s="36" t="str">
        <f t="shared" si="1287"/>
        <v>#REF!</v>
      </c>
      <c r="DM322" s="36" t="str">
        <f t="shared" si="1287"/>
        <v>#REF!</v>
      </c>
      <c r="DN322" s="159" t="str">
        <f t="shared" si="218"/>
        <v>#REF!</v>
      </c>
      <c r="DO322" s="24" t="str">
        <f t="shared" ref="DO322:DQ322" si="1288">#REF!</f>
        <v>#REF!</v>
      </c>
      <c r="DP322" s="24" t="str">
        <f t="shared" si="1288"/>
        <v>#REF!</v>
      </c>
      <c r="DQ322" s="24" t="str">
        <f t="shared" si="1288"/>
        <v>#REF!</v>
      </c>
      <c r="DR322" s="209" t="str">
        <f t="shared" si="220"/>
        <v>#REF!</v>
      </c>
      <c r="DS322" s="210" t="str">
        <f t="shared" si="13"/>
        <v>#REF!</v>
      </c>
      <c r="DT322" s="210" t="str">
        <f t="shared" ref="DT322:DU322" si="1289">#REF!</f>
        <v>#REF!</v>
      </c>
      <c r="DU322" s="210" t="str">
        <f t="shared" si="1289"/>
        <v>#REF!</v>
      </c>
    </row>
    <row r="323" ht="15.75" customHeight="1">
      <c r="A323" s="228">
        <f>'1'!A323</f>
        <v>46417</v>
      </c>
      <c r="B323" s="229" t="str">
        <f>'1'!B323</f>
        <v>土</v>
      </c>
      <c r="C323" s="232">
        <f>'1'!C323</f>
        <v>0</v>
      </c>
      <c r="D323" s="233">
        <f>'1'!G323</f>
        <v>1</v>
      </c>
      <c r="E323" s="27">
        <f>'1'!H323</f>
        <v>0</v>
      </c>
      <c r="F323" s="230" t="str">
        <f>'1'!J323</f>
        <v/>
      </c>
      <c r="G323" s="230" t="str">
        <f>'1'!K323</f>
        <v/>
      </c>
      <c r="H323" s="236">
        <f>'1'!W323</f>
        <v>1</v>
      </c>
      <c r="I323" s="39">
        <f>'1'!X323</f>
        <v>0</v>
      </c>
      <c r="J323" s="231" t="str">
        <f>'1'!Z323</f>
        <v/>
      </c>
      <c r="K323" s="231" t="str">
        <f>'1'!AA323</f>
        <v/>
      </c>
      <c r="L323" s="233">
        <f>'1'!AM323</f>
        <v>2</v>
      </c>
      <c r="M323" s="27">
        <f>'1'!AN323</f>
        <v>0</v>
      </c>
      <c r="N323" s="230" t="str">
        <f>'1'!AP323</f>
        <v/>
      </c>
      <c r="O323" s="230" t="str">
        <f>'1'!AQ323</f>
        <v/>
      </c>
      <c r="P323" s="236">
        <f>'1'!BC323</f>
        <v>4</v>
      </c>
      <c r="Q323" s="39">
        <f>'1'!BD323</f>
        <v>0</v>
      </c>
      <c r="R323" s="231" t="str">
        <f>'1'!BF323</f>
        <v/>
      </c>
      <c r="S323" s="231" t="str">
        <f>'1'!BG323</f>
        <v/>
      </c>
      <c r="T323" s="233">
        <f>'1'!BS323</f>
        <v>4</v>
      </c>
      <c r="U323" s="27">
        <f>'1'!BT323</f>
        <v>0</v>
      </c>
      <c r="V323" s="230" t="str">
        <f>'1'!BV323</f>
        <v/>
      </c>
      <c r="W323" s="230" t="str">
        <f>'1'!BW323</f>
        <v/>
      </c>
      <c r="X323" s="236">
        <f>'1'!CI323</f>
        <v>2</v>
      </c>
      <c r="Y323" s="39">
        <f>'1'!CJ323</f>
        <v>0</v>
      </c>
      <c r="Z323" s="231" t="str">
        <f>'1'!CL323</f>
        <v/>
      </c>
      <c r="AA323" s="231" t="str">
        <f>'1'!CM323</f>
        <v/>
      </c>
      <c r="AB323" s="233">
        <f>'1'!CY323</f>
        <v>2</v>
      </c>
      <c r="AC323" s="27">
        <f>'1'!CZ323</f>
        <v>0</v>
      </c>
      <c r="AD323" s="226" t="str">
        <f>'1'!DB323</f>
        <v/>
      </c>
      <c r="AE323" s="230" t="str">
        <f>'1'!DC323</f>
        <v/>
      </c>
      <c r="AF323" s="236">
        <f>'1'!DO323</f>
        <v>2</v>
      </c>
      <c r="AG323" s="39">
        <f>'1'!DP323</f>
        <v>0</v>
      </c>
      <c r="AH323" s="231" t="str">
        <f>'1'!DR323</f>
        <v/>
      </c>
      <c r="AI323" s="231" t="str">
        <f>'1'!DS323</f>
        <v/>
      </c>
      <c r="AJ323" s="233">
        <f>'1'!EE323</f>
        <v>5</v>
      </c>
      <c r="AK323" s="27">
        <f>'1'!EF323</f>
        <v>0</v>
      </c>
      <c r="AL323" s="230" t="str">
        <f>'1'!EH323</f>
        <v/>
      </c>
      <c r="AM323" s="230" t="str">
        <f>'1'!EI323</f>
        <v/>
      </c>
      <c r="AN323" s="236">
        <f>'1'!EU323</f>
        <v>19</v>
      </c>
      <c r="AO323" s="39">
        <f>'1'!EV323</f>
        <v>0</v>
      </c>
      <c r="AP323" s="231" t="str">
        <f>'1'!EX323</f>
        <v/>
      </c>
      <c r="AQ323" s="231" t="str">
        <f>'1'!EY323</f>
        <v/>
      </c>
      <c r="AR323" s="233">
        <f>'1'!FK323</f>
        <v>4</v>
      </c>
      <c r="AS323" s="27">
        <f>'1'!FL323</f>
        <v>0</v>
      </c>
      <c r="AT323" s="230" t="str">
        <f>'1'!FN323</f>
        <v/>
      </c>
      <c r="AU323" s="230" t="str">
        <f>'1'!FO323</f>
        <v/>
      </c>
      <c r="AV323" s="236">
        <f>'1'!GA323</f>
        <v>2</v>
      </c>
      <c r="AW323" s="39">
        <f>'1'!GB323</f>
        <v>0</v>
      </c>
      <c r="AX323" s="231" t="str">
        <f>'1'!GD323</f>
        <v/>
      </c>
      <c r="AY323" s="231" t="str">
        <f>'1'!GE323</f>
        <v/>
      </c>
      <c r="AZ323" s="233">
        <f>'1'!GQ323</f>
        <v>3</v>
      </c>
      <c r="BA323" s="27">
        <f>'1'!GR323</f>
        <v>0</v>
      </c>
      <c r="BB323" s="230" t="str">
        <f>'1'!GT323</f>
        <v/>
      </c>
      <c r="BC323" s="230" t="str">
        <f>'1'!GU323</f>
        <v/>
      </c>
      <c r="BD323" s="236">
        <f>'1'!HG323</f>
        <v>5</v>
      </c>
      <c r="BE323" s="39">
        <f>'1'!HH323</f>
        <v>0</v>
      </c>
      <c r="BF323" s="231" t="str">
        <f>'1'!HJ323</f>
        <v/>
      </c>
      <c r="BG323" s="231" t="str">
        <f>'1'!HK323</f>
        <v/>
      </c>
      <c r="BH323" s="233" t="str">
        <f>'1'!HW323</f>
        <v/>
      </c>
      <c r="BI323" s="27">
        <f>'1'!HX323</f>
        <v>0</v>
      </c>
      <c r="BJ323" s="230" t="str">
        <f>'1'!HZ323</f>
        <v/>
      </c>
      <c r="BK323" s="230" t="str">
        <f>'1'!IA323</f>
        <v/>
      </c>
      <c r="BL323" s="236" t="str">
        <f>'1'!IM323</f>
        <v/>
      </c>
      <c r="BM323" s="39">
        <f>'1'!IN323</f>
        <v>0</v>
      </c>
      <c r="BN323" s="231" t="str">
        <f>'1'!IP323</f>
        <v/>
      </c>
      <c r="BO323" s="231" t="str">
        <f>'1'!IQ323</f>
        <v/>
      </c>
      <c r="BP323" s="233" t="str">
        <f>'1'!JC323</f>
        <v/>
      </c>
      <c r="BQ323" s="27">
        <f>'1'!JD323</f>
        <v>0</v>
      </c>
      <c r="BR323" s="230" t="str">
        <f>'1'!JF323</f>
        <v/>
      </c>
      <c r="BS323" s="230" t="str">
        <f>'1'!JG323</f>
        <v/>
      </c>
      <c r="BT323" s="236" t="str">
        <f>'1'!JS323</f>
        <v/>
      </c>
      <c r="BU323" s="39">
        <f>'1'!JT323</f>
        <v>0</v>
      </c>
      <c r="BV323" s="231" t="str">
        <f>'1'!JV323</f>
        <v/>
      </c>
      <c r="BW323" s="231" t="str">
        <f>'1'!JW323</f>
        <v/>
      </c>
      <c r="BX323" s="233" t="str">
        <f>'1'!KI323</f>
        <v/>
      </c>
      <c r="BY323" s="27">
        <f>'1'!KJ323</f>
        <v>0</v>
      </c>
      <c r="BZ323" s="230" t="str">
        <f>'1'!KL323</f>
        <v/>
      </c>
      <c r="CA323" s="230" t="str">
        <f>'1'!KM323</f>
        <v/>
      </c>
      <c r="CB323" s="236" t="str">
        <f>'1'!KY323</f>
        <v/>
      </c>
      <c r="CC323" s="39">
        <f>'1'!KZ323</f>
        <v>0</v>
      </c>
      <c r="CD323" s="231" t="str">
        <f>'1'!LB323</f>
        <v/>
      </c>
      <c r="CE323" s="231" t="str">
        <f>'1'!LC323</f>
        <v/>
      </c>
      <c r="CF323" s="231"/>
      <c r="CG323" s="231"/>
      <c r="CH323" s="233" t="str">
        <f t="shared" si="208"/>
        <v/>
      </c>
      <c r="CI323" s="24">
        <f>'1'!HX323</f>
        <v>0</v>
      </c>
      <c r="CJ323" s="24" t="str">
        <f>'1'!HZ323</f>
        <v/>
      </c>
      <c r="CK323" s="24" t="str">
        <f>'1'!IA323</f>
        <v/>
      </c>
      <c r="CL323" s="236" t="str">
        <f t="shared" si="209"/>
        <v/>
      </c>
      <c r="CM323" s="36">
        <f>'1'!IN323</f>
        <v>0</v>
      </c>
      <c r="CN323" s="36" t="str">
        <f>'1'!IP323</f>
        <v/>
      </c>
      <c r="CO323" s="36" t="str">
        <f>'1'!IQ323</f>
        <v/>
      </c>
      <c r="CP323" s="233" t="str">
        <f t="shared" si="210"/>
        <v/>
      </c>
      <c r="CQ323" s="24">
        <f>'1'!JD323</f>
        <v>0</v>
      </c>
      <c r="CR323" s="24" t="str">
        <f>'1'!JF323</f>
        <v/>
      </c>
      <c r="CS323" s="24" t="str">
        <f>'1'!JG323</f>
        <v/>
      </c>
      <c r="CT323" s="236" t="str">
        <f t="shared" si="211"/>
        <v/>
      </c>
      <c r="CU323" s="36">
        <f>'1'!JT323</f>
        <v>0</v>
      </c>
      <c r="CV323" s="36" t="str">
        <f>'1'!JV323</f>
        <v/>
      </c>
      <c r="CW323" s="36" t="str">
        <f>'1'!JW323</f>
        <v/>
      </c>
      <c r="CX323" s="233" t="str">
        <f t="shared" si="212"/>
        <v>#REF!</v>
      </c>
      <c r="CY323" s="24">
        <f>'1'!KJ323</f>
        <v>0</v>
      </c>
      <c r="CZ323" s="24" t="str">
        <f>'1'!KL323</f>
        <v/>
      </c>
      <c r="DA323" s="24" t="str">
        <f>'1'!KM323</f>
        <v/>
      </c>
      <c r="DB323" s="236" t="str">
        <f t="shared" si="213"/>
        <v>#REF!</v>
      </c>
      <c r="DC323" s="36">
        <f>'1'!KZ323</f>
        <v>0</v>
      </c>
      <c r="DD323" s="36" t="str">
        <f>'1'!LB323</f>
        <v/>
      </c>
      <c r="DE323" s="36" t="str">
        <f>'1'!LC323</f>
        <v/>
      </c>
      <c r="DF323" s="233" t="str">
        <f t="shared" si="214"/>
        <v>#REF!</v>
      </c>
      <c r="DG323" s="24" t="str">
        <f t="shared" ref="DG323:DI323" si="1290">#REF!</f>
        <v>#REF!</v>
      </c>
      <c r="DH323" s="24" t="str">
        <f t="shared" si="1290"/>
        <v>#REF!</v>
      </c>
      <c r="DI323" s="24" t="str">
        <f t="shared" si="1290"/>
        <v>#REF!</v>
      </c>
      <c r="DJ323" s="236" t="str">
        <f t="shared" si="216"/>
        <v>#REF!</v>
      </c>
      <c r="DK323" s="36" t="str">
        <f t="shared" ref="DK323:DM323" si="1291">#REF!</f>
        <v>#REF!</v>
      </c>
      <c r="DL323" s="36" t="str">
        <f t="shared" si="1291"/>
        <v>#REF!</v>
      </c>
      <c r="DM323" s="36" t="str">
        <f t="shared" si="1291"/>
        <v>#REF!</v>
      </c>
      <c r="DN323" s="159" t="str">
        <f t="shared" si="218"/>
        <v>#REF!</v>
      </c>
      <c r="DO323" s="24" t="str">
        <f t="shared" ref="DO323:DQ323" si="1292">#REF!</f>
        <v>#REF!</v>
      </c>
      <c r="DP323" s="24" t="str">
        <f t="shared" si="1292"/>
        <v>#REF!</v>
      </c>
      <c r="DQ323" s="24" t="str">
        <f t="shared" si="1292"/>
        <v>#REF!</v>
      </c>
      <c r="DR323" s="209" t="str">
        <f t="shared" si="220"/>
        <v>#REF!</v>
      </c>
      <c r="DS323" s="210" t="str">
        <f t="shared" si="13"/>
        <v>#REF!</v>
      </c>
      <c r="DT323" s="210" t="str">
        <f t="shared" ref="DT323:DU323" si="1293">#REF!</f>
        <v>#REF!</v>
      </c>
      <c r="DU323" s="210" t="str">
        <f t="shared" si="1293"/>
        <v>#REF!</v>
      </c>
    </row>
    <row r="324" ht="15.75" customHeight="1">
      <c r="A324" s="228">
        <f>'1'!A324</f>
        <v>46418</v>
      </c>
      <c r="B324" s="229" t="str">
        <f>'1'!B324</f>
        <v>日</v>
      </c>
      <c r="C324" s="232">
        <f>'1'!C324</f>
        <v>0</v>
      </c>
      <c r="D324" s="233">
        <f>'1'!G324</f>
        <v>1</v>
      </c>
      <c r="E324" s="27">
        <f>'1'!H324</f>
        <v>0</v>
      </c>
      <c r="F324" s="230" t="str">
        <f>'1'!J324</f>
        <v/>
      </c>
      <c r="G324" s="230" t="str">
        <f>'1'!K324</f>
        <v/>
      </c>
      <c r="H324" s="236">
        <f>'1'!W324</f>
        <v>1</v>
      </c>
      <c r="I324" s="39">
        <f>'1'!X324</f>
        <v>0</v>
      </c>
      <c r="J324" s="231" t="str">
        <f>'1'!Z324</f>
        <v/>
      </c>
      <c r="K324" s="231" t="str">
        <f>'1'!AA324</f>
        <v/>
      </c>
      <c r="L324" s="233">
        <f>'1'!AM324</f>
        <v>2</v>
      </c>
      <c r="M324" s="27">
        <f>'1'!AN324</f>
        <v>0</v>
      </c>
      <c r="N324" s="230" t="str">
        <f>'1'!AP324</f>
        <v/>
      </c>
      <c r="O324" s="230" t="str">
        <f>'1'!AQ324</f>
        <v/>
      </c>
      <c r="P324" s="236">
        <f>'1'!BC324</f>
        <v>4</v>
      </c>
      <c r="Q324" s="39">
        <f>'1'!BD324</f>
        <v>0</v>
      </c>
      <c r="R324" s="231" t="str">
        <f>'1'!BF324</f>
        <v/>
      </c>
      <c r="S324" s="231" t="str">
        <f>'1'!BG324</f>
        <v/>
      </c>
      <c r="T324" s="233">
        <f>'1'!BS324</f>
        <v>4</v>
      </c>
      <c r="U324" s="27">
        <f>'1'!BT324</f>
        <v>0</v>
      </c>
      <c r="V324" s="230" t="str">
        <f>'1'!BV324</f>
        <v/>
      </c>
      <c r="W324" s="230" t="str">
        <f>'1'!BW324</f>
        <v/>
      </c>
      <c r="X324" s="236">
        <f>'1'!CI324</f>
        <v>2</v>
      </c>
      <c r="Y324" s="39">
        <f>'1'!CJ324</f>
        <v>0</v>
      </c>
      <c r="Z324" s="231" t="str">
        <f>'1'!CL324</f>
        <v/>
      </c>
      <c r="AA324" s="231" t="str">
        <f>'1'!CM324</f>
        <v/>
      </c>
      <c r="AB324" s="233">
        <f>'1'!CY324</f>
        <v>2</v>
      </c>
      <c r="AC324" s="27">
        <f>'1'!CZ324</f>
        <v>0</v>
      </c>
      <c r="AD324" s="226" t="str">
        <f>'1'!DB324</f>
        <v/>
      </c>
      <c r="AE324" s="230" t="str">
        <f>'1'!DC324</f>
        <v/>
      </c>
      <c r="AF324" s="236">
        <f>'1'!DO324</f>
        <v>2</v>
      </c>
      <c r="AG324" s="39">
        <f>'1'!DP324</f>
        <v>0</v>
      </c>
      <c r="AH324" s="231" t="str">
        <f>'1'!DR324</f>
        <v/>
      </c>
      <c r="AI324" s="231" t="str">
        <f>'1'!DS324</f>
        <v/>
      </c>
      <c r="AJ324" s="233">
        <f>'1'!EE324</f>
        <v>5</v>
      </c>
      <c r="AK324" s="27">
        <f>'1'!EF324</f>
        <v>0</v>
      </c>
      <c r="AL324" s="230" t="str">
        <f>'1'!EH324</f>
        <v/>
      </c>
      <c r="AM324" s="230" t="str">
        <f>'1'!EI324</f>
        <v/>
      </c>
      <c r="AN324" s="236">
        <f>'1'!EU324</f>
        <v>19</v>
      </c>
      <c r="AO324" s="39">
        <f>'1'!EV324</f>
        <v>0</v>
      </c>
      <c r="AP324" s="231" t="str">
        <f>'1'!EX324</f>
        <v/>
      </c>
      <c r="AQ324" s="231" t="str">
        <f>'1'!EY324</f>
        <v/>
      </c>
      <c r="AR324" s="233">
        <f>'1'!FK324</f>
        <v>4</v>
      </c>
      <c r="AS324" s="27">
        <f>'1'!FL324</f>
        <v>0</v>
      </c>
      <c r="AT324" s="230" t="str">
        <f>'1'!FN324</f>
        <v/>
      </c>
      <c r="AU324" s="230" t="str">
        <f>'1'!FO324</f>
        <v/>
      </c>
      <c r="AV324" s="236">
        <f>'1'!GA324</f>
        <v>2</v>
      </c>
      <c r="AW324" s="39">
        <f>'1'!GB324</f>
        <v>0</v>
      </c>
      <c r="AX324" s="231" t="str">
        <f>'1'!GD324</f>
        <v/>
      </c>
      <c r="AY324" s="231" t="str">
        <f>'1'!GE324</f>
        <v/>
      </c>
      <c r="AZ324" s="233">
        <f>'1'!GQ324</f>
        <v>3</v>
      </c>
      <c r="BA324" s="27">
        <f>'1'!GR324</f>
        <v>0</v>
      </c>
      <c r="BB324" s="230" t="str">
        <f>'1'!GT324</f>
        <v/>
      </c>
      <c r="BC324" s="230" t="str">
        <f>'1'!GU324</f>
        <v/>
      </c>
      <c r="BD324" s="236">
        <f>'1'!HG324</f>
        <v>5</v>
      </c>
      <c r="BE324" s="39">
        <f>'1'!HH324</f>
        <v>0</v>
      </c>
      <c r="BF324" s="231" t="str">
        <f>'1'!HJ324</f>
        <v/>
      </c>
      <c r="BG324" s="231" t="str">
        <f>'1'!HK324</f>
        <v/>
      </c>
      <c r="BH324" s="233" t="str">
        <f>'1'!HW324</f>
        <v/>
      </c>
      <c r="BI324" s="27">
        <f>'1'!HX324</f>
        <v>0</v>
      </c>
      <c r="BJ324" s="230" t="str">
        <f>'1'!HZ324</f>
        <v/>
      </c>
      <c r="BK324" s="230" t="str">
        <f>'1'!IA324</f>
        <v/>
      </c>
      <c r="BL324" s="236" t="str">
        <f>'1'!IM324</f>
        <v/>
      </c>
      <c r="BM324" s="39">
        <f>'1'!IN324</f>
        <v>0</v>
      </c>
      <c r="BN324" s="231" t="str">
        <f>'1'!IP324</f>
        <v/>
      </c>
      <c r="BO324" s="231" t="str">
        <f>'1'!IQ324</f>
        <v/>
      </c>
      <c r="BP324" s="233" t="str">
        <f>'1'!JC324</f>
        <v/>
      </c>
      <c r="BQ324" s="27">
        <f>'1'!JD324</f>
        <v>0</v>
      </c>
      <c r="BR324" s="230" t="str">
        <f>'1'!JF324</f>
        <v/>
      </c>
      <c r="BS324" s="230" t="str">
        <f>'1'!JG324</f>
        <v/>
      </c>
      <c r="BT324" s="236" t="str">
        <f>'1'!JS324</f>
        <v/>
      </c>
      <c r="BU324" s="39">
        <f>'1'!JT324</f>
        <v>0</v>
      </c>
      <c r="BV324" s="231" t="str">
        <f>'1'!JV324</f>
        <v/>
      </c>
      <c r="BW324" s="231" t="str">
        <f>'1'!JW324</f>
        <v/>
      </c>
      <c r="BX324" s="233" t="str">
        <f>'1'!KI324</f>
        <v/>
      </c>
      <c r="BY324" s="27">
        <f>'1'!KJ324</f>
        <v>0</v>
      </c>
      <c r="BZ324" s="230" t="str">
        <f>'1'!KL324</f>
        <v/>
      </c>
      <c r="CA324" s="230" t="str">
        <f>'1'!KM324</f>
        <v/>
      </c>
      <c r="CB324" s="236" t="str">
        <f>'1'!KY324</f>
        <v/>
      </c>
      <c r="CC324" s="39">
        <f>'1'!KZ324</f>
        <v>0</v>
      </c>
      <c r="CD324" s="231" t="str">
        <f>'1'!LB324</f>
        <v/>
      </c>
      <c r="CE324" s="231" t="str">
        <f>'1'!LC324</f>
        <v/>
      </c>
      <c r="CF324" s="231"/>
      <c r="CG324" s="231"/>
      <c r="CH324" s="233" t="str">
        <f t="shared" si="208"/>
        <v/>
      </c>
      <c r="CI324" s="24">
        <f>'1'!HX324</f>
        <v>0</v>
      </c>
      <c r="CJ324" s="24" t="str">
        <f>'1'!HZ324</f>
        <v/>
      </c>
      <c r="CK324" s="24" t="str">
        <f>'1'!IA324</f>
        <v/>
      </c>
      <c r="CL324" s="236" t="str">
        <f t="shared" si="209"/>
        <v/>
      </c>
      <c r="CM324" s="36">
        <f>'1'!IN324</f>
        <v>0</v>
      </c>
      <c r="CN324" s="36" t="str">
        <f>'1'!IP324</f>
        <v/>
      </c>
      <c r="CO324" s="36" t="str">
        <f>'1'!IQ324</f>
        <v/>
      </c>
      <c r="CP324" s="233" t="str">
        <f t="shared" si="210"/>
        <v/>
      </c>
      <c r="CQ324" s="24">
        <f>'1'!JD324</f>
        <v>0</v>
      </c>
      <c r="CR324" s="24" t="str">
        <f>'1'!JF324</f>
        <v/>
      </c>
      <c r="CS324" s="24" t="str">
        <f>'1'!JG324</f>
        <v/>
      </c>
      <c r="CT324" s="236" t="str">
        <f t="shared" si="211"/>
        <v/>
      </c>
      <c r="CU324" s="36">
        <f>'1'!JT324</f>
        <v>0</v>
      </c>
      <c r="CV324" s="36" t="str">
        <f>'1'!JV324</f>
        <v/>
      </c>
      <c r="CW324" s="36" t="str">
        <f>'1'!JW324</f>
        <v/>
      </c>
      <c r="CX324" s="233" t="str">
        <f t="shared" si="212"/>
        <v>#REF!</v>
      </c>
      <c r="CY324" s="24">
        <f>'1'!KJ324</f>
        <v>0</v>
      </c>
      <c r="CZ324" s="24" t="str">
        <f>'1'!KL324</f>
        <v/>
      </c>
      <c r="DA324" s="24" t="str">
        <f>'1'!KM324</f>
        <v/>
      </c>
      <c r="DB324" s="236" t="str">
        <f t="shared" si="213"/>
        <v>#REF!</v>
      </c>
      <c r="DC324" s="36">
        <f>'1'!KZ324</f>
        <v>0</v>
      </c>
      <c r="DD324" s="36" t="str">
        <f>'1'!LB324</f>
        <v/>
      </c>
      <c r="DE324" s="36" t="str">
        <f>'1'!LC324</f>
        <v/>
      </c>
      <c r="DF324" s="233" t="str">
        <f t="shared" si="214"/>
        <v>#REF!</v>
      </c>
      <c r="DG324" s="24" t="str">
        <f t="shared" ref="DG324:DI324" si="1294">#REF!</f>
        <v>#REF!</v>
      </c>
      <c r="DH324" s="24" t="str">
        <f t="shared" si="1294"/>
        <v>#REF!</v>
      </c>
      <c r="DI324" s="24" t="str">
        <f t="shared" si="1294"/>
        <v>#REF!</v>
      </c>
      <c r="DJ324" s="236" t="str">
        <f t="shared" si="216"/>
        <v>#REF!</v>
      </c>
      <c r="DK324" s="36" t="str">
        <f t="shared" ref="DK324:DM324" si="1295">#REF!</f>
        <v>#REF!</v>
      </c>
      <c r="DL324" s="36" t="str">
        <f t="shared" si="1295"/>
        <v>#REF!</v>
      </c>
      <c r="DM324" s="36" t="str">
        <f t="shared" si="1295"/>
        <v>#REF!</v>
      </c>
      <c r="DN324" s="159" t="str">
        <f t="shared" si="218"/>
        <v>#REF!</v>
      </c>
      <c r="DO324" s="24" t="str">
        <f t="shared" ref="DO324:DQ324" si="1296">#REF!</f>
        <v>#REF!</v>
      </c>
      <c r="DP324" s="24" t="str">
        <f t="shared" si="1296"/>
        <v>#REF!</v>
      </c>
      <c r="DQ324" s="24" t="str">
        <f t="shared" si="1296"/>
        <v>#REF!</v>
      </c>
      <c r="DR324" s="209" t="str">
        <f t="shared" si="220"/>
        <v>#REF!</v>
      </c>
      <c r="DS324" s="210" t="str">
        <f t="shared" si="13"/>
        <v>#REF!</v>
      </c>
      <c r="DT324" s="210" t="str">
        <f t="shared" ref="DT324:DU324" si="1297">#REF!</f>
        <v>#REF!</v>
      </c>
      <c r="DU324" s="210" t="str">
        <f t="shared" si="1297"/>
        <v>#REF!</v>
      </c>
    </row>
    <row r="325" ht="15.75" customHeight="1">
      <c r="A325" s="250" t="str">
        <f>'1'!A325</f>
        <v/>
      </c>
      <c r="B325" s="251" t="str">
        <f>'1'!B325</f>
        <v/>
      </c>
      <c r="C325" s="252">
        <f>'1'!C325</f>
        <v>0</v>
      </c>
      <c r="D325" s="253">
        <f>'1'!G325</f>
        <v>1</v>
      </c>
      <c r="E325" s="254">
        <f>'1'!H325</f>
        <v>0</v>
      </c>
      <c r="F325" s="255" t="str">
        <f>'1'!J325</f>
        <v/>
      </c>
      <c r="G325" s="256">
        <f>'1'!K325</f>
        <v>0</v>
      </c>
      <c r="H325" s="253">
        <f>'1'!W325</f>
        <v>1</v>
      </c>
      <c r="I325" s="254">
        <f>'1'!X325</f>
        <v>0</v>
      </c>
      <c r="J325" s="255" t="str">
        <f>'1'!Z325</f>
        <v/>
      </c>
      <c r="K325" s="256">
        <f>'1'!AA325</f>
        <v>0</v>
      </c>
      <c r="L325" s="253">
        <f>'1'!AM325</f>
        <v>2</v>
      </c>
      <c r="M325" s="254">
        <f>'1'!AN325</f>
        <v>0</v>
      </c>
      <c r="N325" s="255" t="str">
        <f>'1'!AP325</f>
        <v/>
      </c>
      <c r="O325" s="256">
        <f>'1'!AQ325</f>
        <v>0</v>
      </c>
      <c r="P325" s="253">
        <f>'1'!BC325</f>
        <v>4</v>
      </c>
      <c r="Q325" s="254">
        <f>'1'!BD325</f>
        <v>0</v>
      </c>
      <c r="R325" s="255" t="str">
        <f>'1'!BF325</f>
        <v/>
      </c>
      <c r="S325" s="256">
        <f>'1'!BG325</f>
        <v>0</v>
      </c>
      <c r="T325" s="253">
        <f>'1'!BS325</f>
        <v>4</v>
      </c>
      <c r="U325" s="254">
        <f>'1'!BT325</f>
        <v>0</v>
      </c>
      <c r="V325" s="255" t="str">
        <f>'1'!BV325</f>
        <v/>
      </c>
      <c r="W325" s="256">
        <f>'1'!BW325</f>
        <v>0</v>
      </c>
      <c r="X325" s="253">
        <f>'1'!CI325</f>
        <v>2</v>
      </c>
      <c r="Y325" s="254">
        <f>'1'!CJ325</f>
        <v>0</v>
      </c>
      <c r="Z325" s="255" t="str">
        <f>'1'!CL325</f>
        <v/>
      </c>
      <c r="AA325" s="256">
        <f>'1'!CM325</f>
        <v>0</v>
      </c>
      <c r="AB325" s="253">
        <f>'1'!CY325</f>
        <v>2</v>
      </c>
      <c r="AC325" s="254">
        <f>'1'!CZ325</f>
        <v>0</v>
      </c>
      <c r="AD325" s="257" t="str">
        <f>'1'!DB325</f>
        <v/>
      </c>
      <c r="AE325" s="256">
        <f>'1'!DC325</f>
        <v>0</v>
      </c>
      <c r="AF325" s="253">
        <f>'1'!DO325</f>
        <v>2</v>
      </c>
      <c r="AG325" s="254">
        <f>'1'!DP325</f>
        <v>0</v>
      </c>
      <c r="AH325" s="255" t="str">
        <f>'1'!DR325</f>
        <v/>
      </c>
      <c r="AI325" s="256">
        <f>'1'!DS325</f>
        <v>0</v>
      </c>
      <c r="AJ325" s="253">
        <f>'1'!EE325</f>
        <v>5</v>
      </c>
      <c r="AK325" s="254">
        <f>'1'!EF325</f>
        <v>0</v>
      </c>
      <c r="AL325" s="255" t="str">
        <f>'1'!EH325</f>
        <v/>
      </c>
      <c r="AM325" s="256">
        <f>'1'!EI325</f>
        <v>0</v>
      </c>
      <c r="AN325" s="253">
        <f>'1'!EU325</f>
        <v>19</v>
      </c>
      <c r="AO325" s="254">
        <f>'1'!EV325</f>
        <v>0</v>
      </c>
      <c r="AP325" s="255" t="str">
        <f>'1'!EX325</f>
        <v/>
      </c>
      <c r="AQ325" s="256">
        <f>'1'!EY325</f>
        <v>0</v>
      </c>
      <c r="AR325" s="253">
        <f>'1'!FK325</f>
        <v>4</v>
      </c>
      <c r="AS325" s="254">
        <f>'1'!FL325</f>
        <v>0</v>
      </c>
      <c r="AT325" s="255" t="str">
        <f>'1'!FN325</f>
        <v/>
      </c>
      <c r="AU325" s="256">
        <f>'1'!FO325</f>
        <v>0</v>
      </c>
      <c r="AV325" s="253">
        <f>'1'!GA325</f>
        <v>2</v>
      </c>
      <c r="AW325" s="254">
        <f>'1'!GB325</f>
        <v>0</v>
      </c>
      <c r="AX325" s="255" t="str">
        <f>'1'!GD325</f>
        <v/>
      </c>
      <c r="AY325" s="256">
        <f>'1'!GE325</f>
        <v>0</v>
      </c>
      <c r="AZ325" s="253">
        <f>'1'!GQ325</f>
        <v>3</v>
      </c>
      <c r="BA325" s="254">
        <f>'1'!GR325</f>
        <v>0</v>
      </c>
      <c r="BB325" s="255" t="str">
        <f>'1'!GT325</f>
        <v/>
      </c>
      <c r="BC325" s="256">
        <f>'1'!GU325</f>
        <v>0</v>
      </c>
      <c r="BD325" s="253">
        <f>'1'!HG325</f>
        <v>5</v>
      </c>
      <c r="BE325" s="254">
        <f>'1'!HH325</f>
        <v>0</v>
      </c>
      <c r="BF325" s="255" t="str">
        <f>'1'!HJ325</f>
        <v/>
      </c>
      <c r="BG325" s="256">
        <f>'1'!HK325</f>
        <v>0</v>
      </c>
      <c r="BH325" s="253" t="str">
        <f>'1'!HW325</f>
        <v/>
      </c>
      <c r="BI325" s="254">
        <f>'1'!HX325</f>
        <v>0</v>
      </c>
      <c r="BJ325" s="255" t="str">
        <f>'1'!HZ325</f>
        <v/>
      </c>
      <c r="BK325" s="256">
        <f>'1'!IA325</f>
        <v>0</v>
      </c>
      <c r="BL325" s="253" t="str">
        <f>'1'!IM325</f>
        <v/>
      </c>
      <c r="BM325" s="254">
        <f>'1'!IN325</f>
        <v>0</v>
      </c>
      <c r="BN325" s="255" t="str">
        <f>'1'!IP325</f>
        <v/>
      </c>
      <c r="BO325" s="256">
        <f>'1'!IQ325</f>
        <v>0</v>
      </c>
      <c r="BP325" s="253" t="str">
        <f>'1'!JC325</f>
        <v/>
      </c>
      <c r="BQ325" s="254">
        <f>'1'!JD325</f>
        <v>0</v>
      </c>
      <c r="BR325" s="255" t="str">
        <f>'1'!JF325</f>
        <v/>
      </c>
      <c r="BS325" s="256">
        <f>'1'!JG325</f>
        <v>0</v>
      </c>
      <c r="BT325" s="253" t="str">
        <f>'1'!JS325</f>
        <v/>
      </c>
      <c r="BU325" s="254">
        <f>'1'!JT325</f>
        <v>0</v>
      </c>
      <c r="BV325" s="255" t="str">
        <f>'1'!JV325</f>
        <v/>
      </c>
      <c r="BW325" s="256">
        <f>'1'!JW325</f>
        <v>0</v>
      </c>
      <c r="BX325" s="253" t="str">
        <f>'1'!KI325</f>
        <v/>
      </c>
      <c r="BY325" s="254">
        <f>'1'!KJ325</f>
        <v>0</v>
      </c>
      <c r="BZ325" s="255" t="str">
        <f>'1'!KL325</f>
        <v/>
      </c>
      <c r="CA325" s="256">
        <f>'1'!KM325</f>
        <v>0</v>
      </c>
      <c r="CB325" s="253" t="str">
        <f>'1'!KY325</f>
        <v/>
      </c>
      <c r="CC325" s="254">
        <f>'1'!KZ325</f>
        <v>0</v>
      </c>
      <c r="CD325" s="255" t="str">
        <f>'1'!LB325</f>
        <v/>
      </c>
      <c r="CE325" s="256">
        <f>'1'!LC325</f>
        <v>0</v>
      </c>
      <c r="CF325" s="256"/>
      <c r="CG325" s="256"/>
      <c r="CH325" s="253" t="str">
        <f t="shared" si="208"/>
        <v/>
      </c>
      <c r="CI325" s="259">
        <f>'1'!HX325</f>
        <v>0</v>
      </c>
      <c r="CJ325" s="259" t="str">
        <f>'1'!HZ325</f>
        <v/>
      </c>
      <c r="CK325" s="261">
        <f>'1'!IA325</f>
        <v>0</v>
      </c>
      <c r="CL325" s="253" t="str">
        <f t="shared" si="209"/>
        <v/>
      </c>
      <c r="CM325" s="259">
        <f>'1'!IN325</f>
        <v>0</v>
      </c>
      <c r="CN325" s="259" t="str">
        <f>'1'!IP325</f>
        <v/>
      </c>
      <c r="CO325" s="261">
        <f>'1'!IQ325</f>
        <v>0</v>
      </c>
      <c r="CP325" s="253" t="str">
        <f t="shared" si="210"/>
        <v/>
      </c>
      <c r="CQ325" s="259">
        <f>'1'!JD325</f>
        <v>0</v>
      </c>
      <c r="CR325" s="259" t="str">
        <f>'1'!JF325</f>
        <v/>
      </c>
      <c r="CS325" s="261">
        <f>'1'!JG325</f>
        <v>0</v>
      </c>
      <c r="CT325" s="253" t="str">
        <f t="shared" si="211"/>
        <v/>
      </c>
      <c r="CU325" s="259">
        <f>'1'!JT325</f>
        <v>0</v>
      </c>
      <c r="CV325" s="259" t="str">
        <f>'1'!JV325</f>
        <v/>
      </c>
      <c r="CW325" s="261">
        <f>'1'!JW325</f>
        <v>0</v>
      </c>
      <c r="CX325" s="253" t="str">
        <f t="shared" si="212"/>
        <v>#REF!</v>
      </c>
      <c r="CY325" s="259">
        <f>'1'!KJ325</f>
        <v>0</v>
      </c>
      <c r="CZ325" s="259" t="str">
        <f>'1'!KL325</f>
        <v/>
      </c>
      <c r="DA325" s="261">
        <f>'1'!KM325</f>
        <v>0</v>
      </c>
      <c r="DB325" s="253" t="str">
        <f t="shared" si="213"/>
        <v>#REF!</v>
      </c>
      <c r="DC325" s="259">
        <f>'1'!KZ325</f>
        <v>0</v>
      </c>
      <c r="DD325" s="259" t="str">
        <f>'1'!LB325</f>
        <v/>
      </c>
      <c r="DE325" s="261">
        <f>'1'!LC325</f>
        <v>0</v>
      </c>
      <c r="DF325" s="253" t="str">
        <f t="shared" si="214"/>
        <v>#REF!</v>
      </c>
      <c r="DG325" s="259" t="str">
        <f t="shared" ref="DG325:DI325" si="1298">#REF!</f>
        <v>#REF!</v>
      </c>
      <c r="DH325" s="259" t="str">
        <f t="shared" si="1298"/>
        <v>#REF!</v>
      </c>
      <c r="DI325" s="259" t="str">
        <f t="shared" si="1298"/>
        <v>#REF!</v>
      </c>
      <c r="DJ325" s="253" t="str">
        <f t="shared" si="216"/>
        <v>#REF!</v>
      </c>
      <c r="DK325" s="259" t="str">
        <f t="shared" ref="DK325:DM325" si="1299">#REF!</f>
        <v>#REF!</v>
      </c>
      <c r="DL325" s="259" t="str">
        <f t="shared" si="1299"/>
        <v>#REF!</v>
      </c>
      <c r="DM325" s="259" t="str">
        <f t="shared" si="1299"/>
        <v>#REF!</v>
      </c>
      <c r="DN325" s="139" t="str">
        <f t="shared" si="218"/>
        <v>#REF!</v>
      </c>
      <c r="DO325" s="259" t="str">
        <f t="shared" ref="DO325:DQ325" si="1300">#REF!</f>
        <v>#REF!</v>
      </c>
      <c r="DP325" s="259" t="str">
        <f t="shared" si="1300"/>
        <v>#REF!</v>
      </c>
      <c r="DQ325" s="259" t="str">
        <f t="shared" si="1300"/>
        <v>#REF!</v>
      </c>
      <c r="DR325" s="139" t="str">
        <f t="shared" si="220"/>
        <v>#REF!</v>
      </c>
      <c r="DS325" s="259" t="str">
        <f t="shared" si="13"/>
        <v>#REF!</v>
      </c>
      <c r="DT325" s="259" t="str">
        <f t="shared" ref="DT325:DU325" si="1301">#REF!</f>
        <v>#REF!</v>
      </c>
      <c r="DU325" s="259" t="str">
        <f t="shared" si="1301"/>
        <v>#REF!</v>
      </c>
    </row>
    <row r="326" ht="15.75" customHeight="1">
      <c r="A326" s="228">
        <f>'1'!A326</f>
        <v>46419</v>
      </c>
      <c r="B326" s="229" t="str">
        <f>'1'!B326</f>
        <v>月</v>
      </c>
      <c r="C326" s="232">
        <f>'1'!C326</f>
        <v>0</v>
      </c>
      <c r="D326" s="233">
        <f>'1'!G326</f>
        <v>1</v>
      </c>
      <c r="E326" s="27">
        <f>'1'!H326</f>
        <v>0</v>
      </c>
      <c r="F326" s="230" t="str">
        <f>'1'!J326</f>
        <v/>
      </c>
      <c r="G326" s="230" t="str">
        <f>'1'!K326</f>
        <v/>
      </c>
      <c r="H326" s="236">
        <f>'1'!W326</f>
        <v>1</v>
      </c>
      <c r="I326" s="39">
        <f>'1'!X326</f>
        <v>0</v>
      </c>
      <c r="J326" s="231" t="str">
        <f>'1'!Z326</f>
        <v/>
      </c>
      <c r="K326" s="231" t="str">
        <f>'1'!AA326</f>
        <v/>
      </c>
      <c r="L326" s="233">
        <f>'1'!AM326</f>
        <v>2</v>
      </c>
      <c r="M326" s="27">
        <f>'1'!AN326</f>
        <v>0</v>
      </c>
      <c r="N326" s="230" t="str">
        <f>'1'!AP326</f>
        <v/>
      </c>
      <c r="O326" s="230" t="str">
        <f>'1'!AQ326</f>
        <v/>
      </c>
      <c r="P326" s="236">
        <f>'1'!BC326</f>
        <v>4</v>
      </c>
      <c r="Q326" s="39">
        <f>'1'!BD326</f>
        <v>0</v>
      </c>
      <c r="R326" s="231" t="str">
        <f>'1'!BF326</f>
        <v/>
      </c>
      <c r="S326" s="231" t="str">
        <f>'1'!BG326</f>
        <v/>
      </c>
      <c r="T326" s="233">
        <f>'1'!BS326</f>
        <v>4</v>
      </c>
      <c r="U326" s="27">
        <f>'1'!BT326</f>
        <v>0</v>
      </c>
      <c r="V326" s="230" t="str">
        <f>'1'!BV326</f>
        <v/>
      </c>
      <c r="W326" s="230" t="str">
        <f>'1'!BW326</f>
        <v/>
      </c>
      <c r="X326" s="236">
        <f>'1'!CI326</f>
        <v>2</v>
      </c>
      <c r="Y326" s="39">
        <f>'1'!CJ326</f>
        <v>0</v>
      </c>
      <c r="Z326" s="231" t="str">
        <f>'1'!CL326</f>
        <v/>
      </c>
      <c r="AA326" s="231" t="str">
        <f>'1'!CM326</f>
        <v/>
      </c>
      <c r="AB326" s="233">
        <f>'1'!CY326</f>
        <v>2</v>
      </c>
      <c r="AC326" s="27">
        <f>'1'!CZ326</f>
        <v>0</v>
      </c>
      <c r="AD326" s="226" t="str">
        <f>'1'!DB326</f>
        <v/>
      </c>
      <c r="AE326" s="230" t="str">
        <f>'1'!DC326</f>
        <v/>
      </c>
      <c r="AF326" s="236">
        <f>'1'!DO326</f>
        <v>2</v>
      </c>
      <c r="AG326" s="39">
        <f>'1'!DP326</f>
        <v>0</v>
      </c>
      <c r="AH326" s="231" t="str">
        <f>'1'!DR326</f>
        <v/>
      </c>
      <c r="AI326" s="231" t="str">
        <f>'1'!DS326</f>
        <v/>
      </c>
      <c r="AJ326" s="233">
        <f>'1'!EE326</f>
        <v>5</v>
      </c>
      <c r="AK326" s="27">
        <f>'1'!EF326</f>
        <v>0</v>
      </c>
      <c r="AL326" s="230" t="str">
        <f>'1'!EH326</f>
        <v/>
      </c>
      <c r="AM326" s="230" t="str">
        <f>'1'!EI326</f>
        <v/>
      </c>
      <c r="AN326" s="236">
        <f>'1'!EU326</f>
        <v>19</v>
      </c>
      <c r="AO326" s="39">
        <f>'1'!EV326</f>
        <v>0</v>
      </c>
      <c r="AP326" s="231" t="str">
        <f>'1'!EX326</f>
        <v/>
      </c>
      <c r="AQ326" s="231" t="str">
        <f>'1'!EY326</f>
        <v/>
      </c>
      <c r="AR326" s="233">
        <f>'1'!FK326</f>
        <v>4</v>
      </c>
      <c r="AS326" s="27">
        <f>'1'!FL326</f>
        <v>0</v>
      </c>
      <c r="AT326" s="230" t="str">
        <f>'1'!FN326</f>
        <v/>
      </c>
      <c r="AU326" s="230" t="str">
        <f>'1'!FO326</f>
        <v/>
      </c>
      <c r="AV326" s="236">
        <f>'1'!GA326</f>
        <v>2</v>
      </c>
      <c r="AW326" s="39">
        <f>'1'!GB326</f>
        <v>0</v>
      </c>
      <c r="AX326" s="231" t="str">
        <f>'1'!GD326</f>
        <v/>
      </c>
      <c r="AY326" s="231" t="str">
        <f>'1'!GE326</f>
        <v/>
      </c>
      <c r="AZ326" s="233">
        <f>'1'!GQ326</f>
        <v>3</v>
      </c>
      <c r="BA326" s="27">
        <f>'1'!GR326</f>
        <v>0</v>
      </c>
      <c r="BB326" s="230" t="str">
        <f>'1'!GT326</f>
        <v/>
      </c>
      <c r="BC326" s="230" t="str">
        <f>'1'!GU326</f>
        <v/>
      </c>
      <c r="BD326" s="236">
        <f>'1'!HG326</f>
        <v>5</v>
      </c>
      <c r="BE326" s="39">
        <f>'1'!HH326</f>
        <v>0</v>
      </c>
      <c r="BF326" s="231" t="str">
        <f>'1'!HJ326</f>
        <v/>
      </c>
      <c r="BG326" s="231" t="str">
        <f>'1'!HK326</f>
        <v/>
      </c>
      <c r="BH326" s="233" t="str">
        <f>'1'!HW326</f>
        <v/>
      </c>
      <c r="BI326" s="27">
        <f>'1'!HX326</f>
        <v>0</v>
      </c>
      <c r="BJ326" s="230" t="str">
        <f>'1'!HZ326</f>
        <v/>
      </c>
      <c r="BK326" s="230" t="str">
        <f>'1'!IA326</f>
        <v/>
      </c>
      <c r="BL326" s="236" t="str">
        <f>'1'!IM326</f>
        <v/>
      </c>
      <c r="BM326" s="39">
        <f>'1'!IN326</f>
        <v>0</v>
      </c>
      <c r="BN326" s="231" t="str">
        <f>'1'!IP326</f>
        <v/>
      </c>
      <c r="BO326" s="231" t="str">
        <f>'1'!IQ326</f>
        <v/>
      </c>
      <c r="BP326" s="233" t="str">
        <f>'1'!JC326</f>
        <v/>
      </c>
      <c r="BQ326" s="27">
        <f>'1'!JD326</f>
        <v>0</v>
      </c>
      <c r="BR326" s="230" t="str">
        <f>'1'!JF326</f>
        <v/>
      </c>
      <c r="BS326" s="230" t="str">
        <f>'1'!JG326</f>
        <v/>
      </c>
      <c r="BT326" s="236" t="str">
        <f>'1'!JS326</f>
        <v/>
      </c>
      <c r="BU326" s="39">
        <f>'1'!JT326</f>
        <v>0</v>
      </c>
      <c r="BV326" s="231" t="str">
        <f>'1'!JV326</f>
        <v/>
      </c>
      <c r="BW326" s="231" t="str">
        <f>'1'!JW326</f>
        <v/>
      </c>
      <c r="BX326" s="233" t="str">
        <f>'1'!KI326</f>
        <v/>
      </c>
      <c r="BY326" s="27">
        <f>'1'!KJ326</f>
        <v>0</v>
      </c>
      <c r="BZ326" s="230" t="str">
        <f>'1'!KL326</f>
        <v/>
      </c>
      <c r="CA326" s="230" t="str">
        <f>'1'!KM326</f>
        <v/>
      </c>
      <c r="CB326" s="236" t="str">
        <f>'1'!KY326</f>
        <v/>
      </c>
      <c r="CC326" s="39">
        <f>'1'!KZ326</f>
        <v>0</v>
      </c>
      <c r="CD326" s="231" t="str">
        <f>'1'!LB326</f>
        <v/>
      </c>
      <c r="CE326" s="231" t="str">
        <f>'1'!LC326</f>
        <v/>
      </c>
      <c r="CF326" s="231"/>
      <c r="CG326" s="231"/>
      <c r="CH326" s="233" t="str">
        <f t="shared" si="208"/>
        <v/>
      </c>
      <c r="CI326" s="24">
        <f>'1'!HX326</f>
        <v>0</v>
      </c>
      <c r="CJ326" s="24" t="str">
        <f>'1'!HZ326</f>
        <v/>
      </c>
      <c r="CK326" s="24" t="str">
        <f>'1'!IA326</f>
        <v/>
      </c>
      <c r="CL326" s="236" t="str">
        <f t="shared" si="209"/>
        <v/>
      </c>
      <c r="CM326" s="36">
        <f>'1'!IN326</f>
        <v>0</v>
      </c>
      <c r="CN326" s="36" t="str">
        <f>'1'!IP326</f>
        <v/>
      </c>
      <c r="CO326" s="36" t="str">
        <f>'1'!IQ326</f>
        <v/>
      </c>
      <c r="CP326" s="233" t="str">
        <f t="shared" si="210"/>
        <v/>
      </c>
      <c r="CQ326" s="24">
        <f>'1'!JD326</f>
        <v>0</v>
      </c>
      <c r="CR326" s="24" t="str">
        <f>'1'!JF326</f>
        <v/>
      </c>
      <c r="CS326" s="24" t="str">
        <f>'1'!JG326</f>
        <v/>
      </c>
      <c r="CT326" s="236" t="str">
        <f t="shared" si="211"/>
        <v/>
      </c>
      <c r="CU326" s="36">
        <f>'1'!JT326</f>
        <v>0</v>
      </c>
      <c r="CV326" s="36" t="str">
        <f>'1'!JV326</f>
        <v/>
      </c>
      <c r="CW326" s="36" t="str">
        <f>'1'!JW326</f>
        <v/>
      </c>
      <c r="CX326" s="233" t="str">
        <f t="shared" si="212"/>
        <v>#REF!</v>
      </c>
      <c r="CY326" s="24">
        <f>'1'!KJ326</f>
        <v>0</v>
      </c>
      <c r="CZ326" s="24" t="str">
        <f>'1'!KL326</f>
        <v/>
      </c>
      <c r="DA326" s="24" t="str">
        <f>'1'!KM326</f>
        <v/>
      </c>
      <c r="DB326" s="236" t="str">
        <f t="shared" si="213"/>
        <v>#REF!</v>
      </c>
      <c r="DC326" s="36">
        <f>'1'!KZ326</f>
        <v>0</v>
      </c>
      <c r="DD326" s="36" t="str">
        <f>'1'!LB326</f>
        <v/>
      </c>
      <c r="DE326" s="36" t="str">
        <f>'1'!LC326</f>
        <v/>
      </c>
      <c r="DF326" s="233" t="str">
        <f t="shared" si="214"/>
        <v>#REF!</v>
      </c>
      <c r="DG326" s="24" t="str">
        <f t="shared" ref="DG326:DI326" si="1302">#REF!</f>
        <v>#REF!</v>
      </c>
      <c r="DH326" s="24" t="str">
        <f t="shared" si="1302"/>
        <v>#REF!</v>
      </c>
      <c r="DI326" s="24" t="str">
        <f t="shared" si="1302"/>
        <v>#REF!</v>
      </c>
      <c r="DJ326" s="236" t="str">
        <f t="shared" si="216"/>
        <v>#REF!</v>
      </c>
      <c r="DK326" s="36" t="str">
        <f t="shared" ref="DK326:DM326" si="1303">#REF!</f>
        <v>#REF!</v>
      </c>
      <c r="DL326" s="36" t="str">
        <f t="shared" si="1303"/>
        <v>#REF!</v>
      </c>
      <c r="DM326" s="36" t="str">
        <f t="shared" si="1303"/>
        <v>#REF!</v>
      </c>
      <c r="DN326" s="159" t="str">
        <f t="shared" si="218"/>
        <v>#REF!</v>
      </c>
      <c r="DO326" s="24" t="str">
        <f t="shared" ref="DO326:DQ326" si="1304">#REF!</f>
        <v>#REF!</v>
      </c>
      <c r="DP326" s="24" t="str">
        <f t="shared" si="1304"/>
        <v>#REF!</v>
      </c>
      <c r="DQ326" s="24" t="str">
        <f t="shared" si="1304"/>
        <v>#REF!</v>
      </c>
      <c r="DR326" s="209" t="str">
        <f t="shared" si="220"/>
        <v>#REF!</v>
      </c>
      <c r="DS326" s="210" t="str">
        <f t="shared" si="13"/>
        <v>#REF!</v>
      </c>
      <c r="DT326" s="210" t="str">
        <f t="shared" ref="DT326:DU326" si="1305">#REF!</f>
        <v>#REF!</v>
      </c>
      <c r="DU326" s="210" t="str">
        <f t="shared" si="1305"/>
        <v>#REF!</v>
      </c>
    </row>
    <row r="327" ht="15.75" customHeight="1">
      <c r="A327" s="228">
        <f>'1'!A327</f>
        <v>46420</v>
      </c>
      <c r="B327" s="229" t="str">
        <f>'1'!B327</f>
        <v>火</v>
      </c>
      <c r="C327" s="232">
        <f>'1'!C327</f>
        <v>0</v>
      </c>
      <c r="D327" s="233">
        <f>'1'!G327</f>
        <v>1</v>
      </c>
      <c r="E327" s="27">
        <f>'1'!H327</f>
        <v>0</v>
      </c>
      <c r="F327" s="230" t="str">
        <f>'1'!J327</f>
        <v/>
      </c>
      <c r="G327" s="230" t="str">
        <f>'1'!K327</f>
        <v/>
      </c>
      <c r="H327" s="236">
        <f>'1'!W327</f>
        <v>1</v>
      </c>
      <c r="I327" s="39">
        <f>'1'!X327</f>
        <v>0</v>
      </c>
      <c r="J327" s="231" t="str">
        <f>'1'!Z327</f>
        <v/>
      </c>
      <c r="K327" s="231" t="str">
        <f>'1'!AA327</f>
        <v/>
      </c>
      <c r="L327" s="233">
        <f>'1'!AM327</f>
        <v>2</v>
      </c>
      <c r="M327" s="27">
        <f>'1'!AN327</f>
        <v>0</v>
      </c>
      <c r="N327" s="230" t="str">
        <f>'1'!AP327</f>
        <v/>
      </c>
      <c r="O327" s="230" t="str">
        <f>'1'!AQ327</f>
        <v/>
      </c>
      <c r="P327" s="236">
        <f>'1'!BC327</f>
        <v>4</v>
      </c>
      <c r="Q327" s="39">
        <f>'1'!BD327</f>
        <v>0</v>
      </c>
      <c r="R327" s="231" t="str">
        <f>'1'!BF327</f>
        <v/>
      </c>
      <c r="S327" s="231" t="str">
        <f>'1'!BG327</f>
        <v/>
      </c>
      <c r="T327" s="233">
        <f>'1'!BS327</f>
        <v>4</v>
      </c>
      <c r="U327" s="27">
        <f>'1'!BT327</f>
        <v>0</v>
      </c>
      <c r="V327" s="230" t="str">
        <f>'1'!BV327</f>
        <v/>
      </c>
      <c r="W327" s="230" t="str">
        <f>'1'!BW327</f>
        <v/>
      </c>
      <c r="X327" s="236">
        <f>'1'!CI327</f>
        <v>2</v>
      </c>
      <c r="Y327" s="39">
        <f>'1'!CJ327</f>
        <v>0</v>
      </c>
      <c r="Z327" s="231" t="str">
        <f>'1'!CL327</f>
        <v/>
      </c>
      <c r="AA327" s="231" t="str">
        <f>'1'!CM327</f>
        <v/>
      </c>
      <c r="AB327" s="233">
        <f>'1'!CY327</f>
        <v>2</v>
      </c>
      <c r="AC327" s="27">
        <f>'1'!CZ327</f>
        <v>0</v>
      </c>
      <c r="AD327" s="226" t="str">
        <f>'1'!DB327</f>
        <v/>
      </c>
      <c r="AE327" s="230" t="str">
        <f>'1'!DC327</f>
        <v/>
      </c>
      <c r="AF327" s="236">
        <f>'1'!DO327</f>
        <v>2</v>
      </c>
      <c r="AG327" s="39">
        <f>'1'!DP327</f>
        <v>0</v>
      </c>
      <c r="AH327" s="231" t="str">
        <f>'1'!DR327</f>
        <v/>
      </c>
      <c r="AI327" s="231" t="str">
        <f>'1'!DS327</f>
        <v/>
      </c>
      <c r="AJ327" s="233">
        <f>'1'!EE327</f>
        <v>5</v>
      </c>
      <c r="AK327" s="27">
        <f>'1'!EF327</f>
        <v>0</v>
      </c>
      <c r="AL327" s="230" t="str">
        <f>'1'!EH327</f>
        <v/>
      </c>
      <c r="AM327" s="230" t="str">
        <f>'1'!EI327</f>
        <v/>
      </c>
      <c r="AN327" s="236">
        <f>'1'!EU327</f>
        <v>19</v>
      </c>
      <c r="AO327" s="39">
        <f>'1'!EV327</f>
        <v>0</v>
      </c>
      <c r="AP327" s="231" t="str">
        <f>'1'!EX327</f>
        <v/>
      </c>
      <c r="AQ327" s="231" t="str">
        <f>'1'!EY327</f>
        <v/>
      </c>
      <c r="AR327" s="233">
        <f>'1'!FK327</f>
        <v>4</v>
      </c>
      <c r="AS327" s="27">
        <f>'1'!FL327</f>
        <v>0</v>
      </c>
      <c r="AT327" s="230" t="str">
        <f>'1'!FN327</f>
        <v/>
      </c>
      <c r="AU327" s="230" t="str">
        <f>'1'!FO327</f>
        <v/>
      </c>
      <c r="AV327" s="236">
        <f>'1'!GA327</f>
        <v>2</v>
      </c>
      <c r="AW327" s="39">
        <f>'1'!GB327</f>
        <v>0</v>
      </c>
      <c r="AX327" s="231" t="str">
        <f>'1'!GD327</f>
        <v/>
      </c>
      <c r="AY327" s="231" t="str">
        <f>'1'!GE327</f>
        <v/>
      </c>
      <c r="AZ327" s="233">
        <f>'1'!GQ327</f>
        <v>3</v>
      </c>
      <c r="BA327" s="27">
        <f>'1'!GR327</f>
        <v>0</v>
      </c>
      <c r="BB327" s="230" t="str">
        <f>'1'!GT327</f>
        <v/>
      </c>
      <c r="BC327" s="230" t="str">
        <f>'1'!GU327</f>
        <v/>
      </c>
      <c r="BD327" s="236">
        <f>'1'!HG327</f>
        <v>5</v>
      </c>
      <c r="BE327" s="39">
        <f>'1'!HH327</f>
        <v>0</v>
      </c>
      <c r="BF327" s="231" t="str">
        <f>'1'!HJ327</f>
        <v/>
      </c>
      <c r="BG327" s="231" t="str">
        <f>'1'!HK327</f>
        <v/>
      </c>
      <c r="BH327" s="233" t="str">
        <f>'1'!HW327</f>
        <v/>
      </c>
      <c r="BI327" s="27">
        <f>'1'!HX327</f>
        <v>0</v>
      </c>
      <c r="BJ327" s="230" t="str">
        <f>'1'!HZ327</f>
        <v/>
      </c>
      <c r="BK327" s="230" t="str">
        <f>'1'!IA327</f>
        <v/>
      </c>
      <c r="BL327" s="236" t="str">
        <f>'1'!IM327</f>
        <v/>
      </c>
      <c r="BM327" s="39">
        <f>'1'!IN327</f>
        <v>0</v>
      </c>
      <c r="BN327" s="231" t="str">
        <f>'1'!IP327</f>
        <v/>
      </c>
      <c r="BO327" s="231" t="str">
        <f>'1'!IQ327</f>
        <v/>
      </c>
      <c r="BP327" s="233" t="str">
        <f>'1'!JC327</f>
        <v/>
      </c>
      <c r="BQ327" s="27">
        <f>'1'!JD327</f>
        <v>0</v>
      </c>
      <c r="BR327" s="230" t="str">
        <f>'1'!JF327</f>
        <v/>
      </c>
      <c r="BS327" s="230" t="str">
        <f>'1'!JG327</f>
        <v/>
      </c>
      <c r="BT327" s="236" t="str">
        <f>'1'!JS327</f>
        <v/>
      </c>
      <c r="BU327" s="39">
        <f>'1'!JT327</f>
        <v>0</v>
      </c>
      <c r="BV327" s="231" t="str">
        <f>'1'!JV327</f>
        <v/>
      </c>
      <c r="BW327" s="231" t="str">
        <f>'1'!JW327</f>
        <v/>
      </c>
      <c r="BX327" s="233" t="str">
        <f>'1'!KI327</f>
        <v/>
      </c>
      <c r="BY327" s="27">
        <f>'1'!KJ327</f>
        <v>0</v>
      </c>
      <c r="BZ327" s="230" t="str">
        <f>'1'!KL327</f>
        <v/>
      </c>
      <c r="CA327" s="230" t="str">
        <f>'1'!KM327</f>
        <v/>
      </c>
      <c r="CB327" s="236" t="str">
        <f>'1'!KY327</f>
        <v/>
      </c>
      <c r="CC327" s="39">
        <f>'1'!KZ327</f>
        <v>0</v>
      </c>
      <c r="CD327" s="231" t="str">
        <f>'1'!LB327</f>
        <v/>
      </c>
      <c r="CE327" s="231" t="str">
        <f>'1'!LC327</f>
        <v/>
      </c>
      <c r="CF327" s="231"/>
      <c r="CG327" s="231"/>
      <c r="CH327" s="233" t="str">
        <f t="shared" si="208"/>
        <v/>
      </c>
      <c r="CI327" s="24">
        <f>'1'!HX327</f>
        <v>0</v>
      </c>
      <c r="CJ327" s="24" t="str">
        <f>'1'!HZ327</f>
        <v/>
      </c>
      <c r="CK327" s="24" t="str">
        <f>'1'!IA327</f>
        <v/>
      </c>
      <c r="CL327" s="236" t="str">
        <f t="shared" si="209"/>
        <v/>
      </c>
      <c r="CM327" s="36">
        <f>'1'!IN327</f>
        <v>0</v>
      </c>
      <c r="CN327" s="36" t="str">
        <f>'1'!IP327</f>
        <v/>
      </c>
      <c r="CO327" s="36" t="str">
        <f>'1'!IQ327</f>
        <v/>
      </c>
      <c r="CP327" s="233" t="str">
        <f t="shared" si="210"/>
        <v/>
      </c>
      <c r="CQ327" s="24">
        <f>'1'!JD327</f>
        <v>0</v>
      </c>
      <c r="CR327" s="24" t="str">
        <f>'1'!JF327</f>
        <v/>
      </c>
      <c r="CS327" s="24" t="str">
        <f>'1'!JG327</f>
        <v/>
      </c>
      <c r="CT327" s="236" t="str">
        <f t="shared" si="211"/>
        <v/>
      </c>
      <c r="CU327" s="36">
        <f>'1'!JT327</f>
        <v>0</v>
      </c>
      <c r="CV327" s="36" t="str">
        <f>'1'!JV327</f>
        <v/>
      </c>
      <c r="CW327" s="36" t="str">
        <f>'1'!JW327</f>
        <v/>
      </c>
      <c r="CX327" s="233" t="str">
        <f t="shared" si="212"/>
        <v>#REF!</v>
      </c>
      <c r="CY327" s="24">
        <f>'1'!KJ327</f>
        <v>0</v>
      </c>
      <c r="CZ327" s="24" t="str">
        <f>'1'!KL327</f>
        <v/>
      </c>
      <c r="DA327" s="24" t="str">
        <f>'1'!KM327</f>
        <v/>
      </c>
      <c r="DB327" s="236" t="str">
        <f t="shared" si="213"/>
        <v>#REF!</v>
      </c>
      <c r="DC327" s="36">
        <f>'1'!KZ327</f>
        <v>0</v>
      </c>
      <c r="DD327" s="36" t="str">
        <f>'1'!LB327</f>
        <v/>
      </c>
      <c r="DE327" s="36" t="str">
        <f>'1'!LC327</f>
        <v/>
      </c>
      <c r="DF327" s="233" t="str">
        <f t="shared" si="214"/>
        <v>#REF!</v>
      </c>
      <c r="DG327" s="24" t="str">
        <f t="shared" ref="DG327:DI327" si="1306">#REF!</f>
        <v>#REF!</v>
      </c>
      <c r="DH327" s="24" t="str">
        <f t="shared" si="1306"/>
        <v>#REF!</v>
      </c>
      <c r="DI327" s="24" t="str">
        <f t="shared" si="1306"/>
        <v>#REF!</v>
      </c>
      <c r="DJ327" s="236" t="str">
        <f t="shared" si="216"/>
        <v>#REF!</v>
      </c>
      <c r="DK327" s="36" t="str">
        <f t="shared" ref="DK327:DM327" si="1307">#REF!</f>
        <v>#REF!</v>
      </c>
      <c r="DL327" s="36" t="str">
        <f t="shared" si="1307"/>
        <v>#REF!</v>
      </c>
      <c r="DM327" s="36" t="str">
        <f t="shared" si="1307"/>
        <v>#REF!</v>
      </c>
      <c r="DN327" s="159" t="str">
        <f t="shared" si="218"/>
        <v>#REF!</v>
      </c>
      <c r="DO327" s="24" t="str">
        <f t="shared" ref="DO327:DQ327" si="1308">#REF!</f>
        <v>#REF!</v>
      </c>
      <c r="DP327" s="24" t="str">
        <f t="shared" si="1308"/>
        <v>#REF!</v>
      </c>
      <c r="DQ327" s="24" t="str">
        <f t="shared" si="1308"/>
        <v>#REF!</v>
      </c>
      <c r="DR327" s="209" t="str">
        <f t="shared" si="220"/>
        <v>#REF!</v>
      </c>
      <c r="DS327" s="210" t="str">
        <f t="shared" si="13"/>
        <v>#REF!</v>
      </c>
      <c r="DT327" s="210" t="str">
        <f t="shared" ref="DT327:DU327" si="1309">#REF!</f>
        <v>#REF!</v>
      </c>
      <c r="DU327" s="210" t="str">
        <f t="shared" si="1309"/>
        <v>#REF!</v>
      </c>
    </row>
    <row r="328" ht="15.75" customHeight="1">
      <c r="A328" s="228">
        <f>'1'!A328</f>
        <v>46421</v>
      </c>
      <c r="B328" s="229" t="str">
        <f>'1'!B328</f>
        <v>水</v>
      </c>
      <c r="C328" s="232">
        <f>'1'!C328</f>
        <v>0</v>
      </c>
      <c r="D328" s="233">
        <f>'1'!G328</f>
        <v>1</v>
      </c>
      <c r="E328" s="27">
        <f>'1'!H328</f>
        <v>0</v>
      </c>
      <c r="F328" s="230" t="str">
        <f>'1'!J328</f>
        <v/>
      </c>
      <c r="G328" s="230" t="str">
        <f>'1'!K328</f>
        <v/>
      </c>
      <c r="H328" s="236">
        <f>'1'!W328</f>
        <v>1</v>
      </c>
      <c r="I328" s="39">
        <f>'1'!X328</f>
        <v>0</v>
      </c>
      <c r="J328" s="231" t="str">
        <f>'1'!Z328</f>
        <v/>
      </c>
      <c r="K328" s="231" t="str">
        <f>'1'!AA328</f>
        <v/>
      </c>
      <c r="L328" s="233">
        <f>'1'!AM328</f>
        <v>2</v>
      </c>
      <c r="M328" s="27">
        <f>'1'!AN328</f>
        <v>0</v>
      </c>
      <c r="N328" s="230" t="str">
        <f>'1'!AP328</f>
        <v/>
      </c>
      <c r="O328" s="230" t="str">
        <f>'1'!AQ328</f>
        <v/>
      </c>
      <c r="P328" s="236">
        <f>'1'!BC328</f>
        <v>4</v>
      </c>
      <c r="Q328" s="39">
        <f>'1'!BD328</f>
        <v>0</v>
      </c>
      <c r="R328" s="231" t="str">
        <f>'1'!BF328</f>
        <v/>
      </c>
      <c r="S328" s="231" t="str">
        <f>'1'!BG328</f>
        <v/>
      </c>
      <c r="T328" s="233">
        <f>'1'!BS328</f>
        <v>4</v>
      </c>
      <c r="U328" s="27">
        <f>'1'!BT328</f>
        <v>0</v>
      </c>
      <c r="V328" s="230" t="str">
        <f>'1'!BV328</f>
        <v/>
      </c>
      <c r="W328" s="230" t="str">
        <f>'1'!BW328</f>
        <v/>
      </c>
      <c r="X328" s="236">
        <f>'1'!CI328</f>
        <v>2</v>
      </c>
      <c r="Y328" s="39">
        <f>'1'!CJ328</f>
        <v>0</v>
      </c>
      <c r="Z328" s="231" t="str">
        <f>'1'!CL328</f>
        <v/>
      </c>
      <c r="AA328" s="231" t="str">
        <f>'1'!CM328</f>
        <v/>
      </c>
      <c r="AB328" s="233">
        <f>'1'!CY328</f>
        <v>2</v>
      </c>
      <c r="AC328" s="27">
        <f>'1'!CZ328</f>
        <v>0</v>
      </c>
      <c r="AD328" s="226" t="str">
        <f>'1'!DB328</f>
        <v/>
      </c>
      <c r="AE328" s="230" t="str">
        <f>'1'!DC328</f>
        <v/>
      </c>
      <c r="AF328" s="236">
        <f>'1'!DO328</f>
        <v>2</v>
      </c>
      <c r="AG328" s="39">
        <f>'1'!DP328</f>
        <v>0</v>
      </c>
      <c r="AH328" s="231" t="str">
        <f>'1'!DR328</f>
        <v/>
      </c>
      <c r="AI328" s="231" t="str">
        <f>'1'!DS328</f>
        <v/>
      </c>
      <c r="AJ328" s="233">
        <f>'1'!EE328</f>
        <v>5</v>
      </c>
      <c r="AK328" s="27">
        <f>'1'!EF328</f>
        <v>0</v>
      </c>
      <c r="AL328" s="230" t="str">
        <f>'1'!EH328</f>
        <v/>
      </c>
      <c r="AM328" s="230" t="str">
        <f>'1'!EI328</f>
        <v/>
      </c>
      <c r="AN328" s="236">
        <f>'1'!EU328</f>
        <v>19</v>
      </c>
      <c r="AO328" s="39">
        <f>'1'!EV328</f>
        <v>0</v>
      </c>
      <c r="AP328" s="231" t="str">
        <f>'1'!EX328</f>
        <v/>
      </c>
      <c r="AQ328" s="231" t="str">
        <f>'1'!EY328</f>
        <v/>
      </c>
      <c r="AR328" s="233">
        <f>'1'!FK328</f>
        <v>4</v>
      </c>
      <c r="AS328" s="27">
        <f>'1'!FL328</f>
        <v>0</v>
      </c>
      <c r="AT328" s="230" t="str">
        <f>'1'!FN328</f>
        <v/>
      </c>
      <c r="AU328" s="230" t="str">
        <f>'1'!FO328</f>
        <v/>
      </c>
      <c r="AV328" s="236">
        <f>'1'!GA328</f>
        <v>2</v>
      </c>
      <c r="AW328" s="39">
        <f>'1'!GB328</f>
        <v>0</v>
      </c>
      <c r="AX328" s="231" t="str">
        <f>'1'!GD328</f>
        <v/>
      </c>
      <c r="AY328" s="231" t="str">
        <f>'1'!GE328</f>
        <v/>
      </c>
      <c r="AZ328" s="233">
        <f>'1'!GQ328</f>
        <v>3</v>
      </c>
      <c r="BA328" s="27">
        <f>'1'!GR328</f>
        <v>0</v>
      </c>
      <c r="BB328" s="230" t="str">
        <f>'1'!GT328</f>
        <v/>
      </c>
      <c r="BC328" s="230" t="str">
        <f>'1'!GU328</f>
        <v/>
      </c>
      <c r="BD328" s="236">
        <f>'1'!HG328</f>
        <v>5</v>
      </c>
      <c r="BE328" s="39">
        <f>'1'!HH328</f>
        <v>0</v>
      </c>
      <c r="BF328" s="231" t="str">
        <f>'1'!HJ328</f>
        <v/>
      </c>
      <c r="BG328" s="231" t="str">
        <f>'1'!HK328</f>
        <v/>
      </c>
      <c r="BH328" s="233" t="str">
        <f>'1'!HW328</f>
        <v/>
      </c>
      <c r="BI328" s="27">
        <f>'1'!HX328</f>
        <v>0</v>
      </c>
      <c r="BJ328" s="230" t="str">
        <f>'1'!HZ328</f>
        <v/>
      </c>
      <c r="BK328" s="230" t="str">
        <f>'1'!IA328</f>
        <v/>
      </c>
      <c r="BL328" s="236" t="str">
        <f>'1'!IM328</f>
        <v/>
      </c>
      <c r="BM328" s="39">
        <f>'1'!IN328</f>
        <v>0</v>
      </c>
      <c r="BN328" s="231" t="str">
        <f>'1'!IP328</f>
        <v/>
      </c>
      <c r="BO328" s="231" t="str">
        <f>'1'!IQ328</f>
        <v/>
      </c>
      <c r="BP328" s="233" t="str">
        <f>'1'!JC328</f>
        <v/>
      </c>
      <c r="BQ328" s="27">
        <f>'1'!JD328</f>
        <v>0</v>
      </c>
      <c r="BR328" s="230" t="str">
        <f>'1'!JF328</f>
        <v/>
      </c>
      <c r="BS328" s="230" t="str">
        <f>'1'!JG328</f>
        <v/>
      </c>
      <c r="BT328" s="236" t="str">
        <f>'1'!JS328</f>
        <v/>
      </c>
      <c r="BU328" s="39">
        <f>'1'!JT328</f>
        <v>0</v>
      </c>
      <c r="BV328" s="231" t="str">
        <f>'1'!JV328</f>
        <v/>
      </c>
      <c r="BW328" s="231" t="str">
        <f>'1'!JW328</f>
        <v/>
      </c>
      <c r="BX328" s="233" t="str">
        <f>'1'!KI328</f>
        <v/>
      </c>
      <c r="BY328" s="27">
        <f>'1'!KJ328</f>
        <v>0</v>
      </c>
      <c r="BZ328" s="230" t="str">
        <f>'1'!KL328</f>
        <v/>
      </c>
      <c r="CA328" s="230" t="str">
        <f>'1'!KM328</f>
        <v/>
      </c>
      <c r="CB328" s="236" t="str">
        <f>'1'!KY328</f>
        <v/>
      </c>
      <c r="CC328" s="39">
        <f>'1'!KZ328</f>
        <v>0</v>
      </c>
      <c r="CD328" s="231" t="str">
        <f>'1'!LB328</f>
        <v/>
      </c>
      <c r="CE328" s="231" t="str">
        <f>'1'!LC328</f>
        <v/>
      </c>
      <c r="CF328" s="231"/>
      <c r="CG328" s="231"/>
      <c r="CH328" s="233" t="str">
        <f t="shared" si="208"/>
        <v/>
      </c>
      <c r="CI328" s="24">
        <f>'1'!HX328</f>
        <v>0</v>
      </c>
      <c r="CJ328" s="24" t="str">
        <f>'1'!HZ328</f>
        <v/>
      </c>
      <c r="CK328" s="24" t="str">
        <f>'1'!IA328</f>
        <v/>
      </c>
      <c r="CL328" s="236" t="str">
        <f t="shared" si="209"/>
        <v/>
      </c>
      <c r="CM328" s="36">
        <f>'1'!IN328</f>
        <v>0</v>
      </c>
      <c r="CN328" s="36" t="str">
        <f>'1'!IP328</f>
        <v/>
      </c>
      <c r="CO328" s="36" t="str">
        <f>'1'!IQ328</f>
        <v/>
      </c>
      <c r="CP328" s="233" t="str">
        <f t="shared" si="210"/>
        <v/>
      </c>
      <c r="CQ328" s="24">
        <f>'1'!JD328</f>
        <v>0</v>
      </c>
      <c r="CR328" s="24" t="str">
        <f>'1'!JF328</f>
        <v/>
      </c>
      <c r="CS328" s="24" t="str">
        <f>'1'!JG328</f>
        <v/>
      </c>
      <c r="CT328" s="236" t="str">
        <f t="shared" si="211"/>
        <v/>
      </c>
      <c r="CU328" s="36">
        <f>'1'!JT328</f>
        <v>0</v>
      </c>
      <c r="CV328" s="36" t="str">
        <f>'1'!JV328</f>
        <v/>
      </c>
      <c r="CW328" s="36" t="str">
        <f>'1'!JW328</f>
        <v/>
      </c>
      <c r="CX328" s="233" t="str">
        <f t="shared" si="212"/>
        <v>#REF!</v>
      </c>
      <c r="CY328" s="24">
        <f>'1'!KJ328</f>
        <v>0</v>
      </c>
      <c r="CZ328" s="24" t="str">
        <f>'1'!KL328</f>
        <v/>
      </c>
      <c r="DA328" s="24" t="str">
        <f>'1'!KM328</f>
        <v/>
      </c>
      <c r="DB328" s="236" t="str">
        <f t="shared" si="213"/>
        <v>#REF!</v>
      </c>
      <c r="DC328" s="36">
        <f>'1'!KZ328</f>
        <v>0</v>
      </c>
      <c r="DD328" s="36" t="str">
        <f>'1'!LB328</f>
        <v/>
      </c>
      <c r="DE328" s="36" t="str">
        <f>'1'!LC328</f>
        <v/>
      </c>
      <c r="DF328" s="233" t="str">
        <f t="shared" si="214"/>
        <v>#REF!</v>
      </c>
      <c r="DG328" s="24" t="str">
        <f t="shared" ref="DG328:DI328" si="1310">#REF!</f>
        <v>#REF!</v>
      </c>
      <c r="DH328" s="24" t="str">
        <f t="shared" si="1310"/>
        <v>#REF!</v>
      </c>
      <c r="DI328" s="24" t="str">
        <f t="shared" si="1310"/>
        <v>#REF!</v>
      </c>
      <c r="DJ328" s="236" t="str">
        <f t="shared" si="216"/>
        <v>#REF!</v>
      </c>
      <c r="DK328" s="36" t="str">
        <f t="shared" ref="DK328:DM328" si="1311">#REF!</f>
        <v>#REF!</v>
      </c>
      <c r="DL328" s="36" t="str">
        <f t="shared" si="1311"/>
        <v>#REF!</v>
      </c>
      <c r="DM328" s="36" t="str">
        <f t="shared" si="1311"/>
        <v>#REF!</v>
      </c>
      <c r="DN328" s="159" t="str">
        <f t="shared" si="218"/>
        <v>#REF!</v>
      </c>
      <c r="DO328" s="24" t="str">
        <f t="shared" ref="DO328:DQ328" si="1312">#REF!</f>
        <v>#REF!</v>
      </c>
      <c r="DP328" s="24" t="str">
        <f t="shared" si="1312"/>
        <v>#REF!</v>
      </c>
      <c r="DQ328" s="24" t="str">
        <f t="shared" si="1312"/>
        <v>#REF!</v>
      </c>
      <c r="DR328" s="209" t="str">
        <f t="shared" si="220"/>
        <v>#REF!</v>
      </c>
      <c r="DS328" s="210" t="str">
        <f t="shared" si="13"/>
        <v>#REF!</v>
      </c>
      <c r="DT328" s="210" t="str">
        <f t="shared" ref="DT328:DU328" si="1313">#REF!</f>
        <v>#REF!</v>
      </c>
      <c r="DU328" s="210" t="str">
        <f t="shared" si="1313"/>
        <v>#REF!</v>
      </c>
    </row>
    <row r="329" ht="15.75" customHeight="1">
      <c r="A329" s="228">
        <f>'1'!A329</f>
        <v>46422</v>
      </c>
      <c r="B329" s="229" t="str">
        <f>'1'!B329</f>
        <v>木</v>
      </c>
      <c r="C329" s="232">
        <f>'1'!C329</f>
        <v>0</v>
      </c>
      <c r="D329" s="233">
        <f>'1'!G329</f>
        <v>1</v>
      </c>
      <c r="E329" s="27">
        <f>'1'!H329</f>
        <v>0</v>
      </c>
      <c r="F329" s="230" t="str">
        <f>'1'!J329</f>
        <v/>
      </c>
      <c r="G329" s="230" t="str">
        <f>'1'!K329</f>
        <v/>
      </c>
      <c r="H329" s="236">
        <f>'1'!W329</f>
        <v>1</v>
      </c>
      <c r="I329" s="39">
        <f>'1'!X329</f>
        <v>0</v>
      </c>
      <c r="J329" s="231" t="str">
        <f>'1'!Z329</f>
        <v/>
      </c>
      <c r="K329" s="231" t="str">
        <f>'1'!AA329</f>
        <v/>
      </c>
      <c r="L329" s="233">
        <f>'1'!AM329</f>
        <v>2</v>
      </c>
      <c r="M329" s="27">
        <f>'1'!AN329</f>
        <v>0</v>
      </c>
      <c r="N329" s="230" t="str">
        <f>'1'!AP329</f>
        <v/>
      </c>
      <c r="O329" s="230" t="str">
        <f>'1'!AQ329</f>
        <v/>
      </c>
      <c r="P329" s="236">
        <f>'1'!BC329</f>
        <v>4</v>
      </c>
      <c r="Q329" s="39">
        <f>'1'!BD329</f>
        <v>0</v>
      </c>
      <c r="R329" s="231" t="str">
        <f>'1'!BF329</f>
        <v/>
      </c>
      <c r="S329" s="231" t="str">
        <f>'1'!BG329</f>
        <v/>
      </c>
      <c r="T329" s="233">
        <f>'1'!BS329</f>
        <v>4</v>
      </c>
      <c r="U329" s="27">
        <f>'1'!BT329</f>
        <v>0</v>
      </c>
      <c r="V329" s="230" t="str">
        <f>'1'!BV329</f>
        <v/>
      </c>
      <c r="W329" s="230" t="str">
        <f>'1'!BW329</f>
        <v/>
      </c>
      <c r="X329" s="236">
        <f>'1'!CI329</f>
        <v>2</v>
      </c>
      <c r="Y329" s="39">
        <f>'1'!CJ329</f>
        <v>0</v>
      </c>
      <c r="Z329" s="231" t="str">
        <f>'1'!CL329</f>
        <v/>
      </c>
      <c r="AA329" s="231" t="str">
        <f>'1'!CM329</f>
        <v/>
      </c>
      <c r="AB329" s="233">
        <f>'1'!CY329</f>
        <v>2</v>
      </c>
      <c r="AC329" s="27">
        <f>'1'!CZ329</f>
        <v>0</v>
      </c>
      <c r="AD329" s="226" t="str">
        <f>'1'!DB329</f>
        <v/>
      </c>
      <c r="AE329" s="230" t="str">
        <f>'1'!DC329</f>
        <v/>
      </c>
      <c r="AF329" s="236">
        <f>'1'!DO329</f>
        <v>2</v>
      </c>
      <c r="AG329" s="39">
        <f>'1'!DP329</f>
        <v>0</v>
      </c>
      <c r="AH329" s="231" t="str">
        <f>'1'!DR329</f>
        <v/>
      </c>
      <c r="AI329" s="231" t="str">
        <f>'1'!DS329</f>
        <v/>
      </c>
      <c r="AJ329" s="233">
        <f>'1'!EE329</f>
        <v>5</v>
      </c>
      <c r="AK329" s="27">
        <f>'1'!EF329</f>
        <v>0</v>
      </c>
      <c r="AL329" s="230" t="str">
        <f>'1'!EH329</f>
        <v/>
      </c>
      <c r="AM329" s="230" t="str">
        <f>'1'!EI329</f>
        <v/>
      </c>
      <c r="AN329" s="236">
        <f>'1'!EU329</f>
        <v>19</v>
      </c>
      <c r="AO329" s="39">
        <f>'1'!EV329</f>
        <v>0</v>
      </c>
      <c r="AP329" s="231" t="str">
        <f>'1'!EX329</f>
        <v/>
      </c>
      <c r="AQ329" s="231" t="str">
        <f>'1'!EY329</f>
        <v/>
      </c>
      <c r="AR329" s="233">
        <f>'1'!FK329</f>
        <v>4</v>
      </c>
      <c r="AS329" s="27">
        <f>'1'!FL329</f>
        <v>0</v>
      </c>
      <c r="AT329" s="230" t="str">
        <f>'1'!FN329</f>
        <v/>
      </c>
      <c r="AU329" s="230" t="str">
        <f>'1'!FO329</f>
        <v/>
      </c>
      <c r="AV329" s="236">
        <f>'1'!GA329</f>
        <v>2</v>
      </c>
      <c r="AW329" s="39">
        <f>'1'!GB329</f>
        <v>0</v>
      </c>
      <c r="AX329" s="231" t="str">
        <f>'1'!GD329</f>
        <v/>
      </c>
      <c r="AY329" s="231" t="str">
        <f>'1'!GE329</f>
        <v/>
      </c>
      <c r="AZ329" s="233">
        <f>'1'!GQ329</f>
        <v>3</v>
      </c>
      <c r="BA329" s="27">
        <f>'1'!GR329</f>
        <v>0</v>
      </c>
      <c r="BB329" s="230" t="str">
        <f>'1'!GT329</f>
        <v/>
      </c>
      <c r="BC329" s="230" t="str">
        <f>'1'!GU329</f>
        <v/>
      </c>
      <c r="BD329" s="236">
        <f>'1'!HG329</f>
        <v>5</v>
      </c>
      <c r="BE329" s="39">
        <f>'1'!HH329</f>
        <v>0</v>
      </c>
      <c r="BF329" s="231" t="str">
        <f>'1'!HJ329</f>
        <v/>
      </c>
      <c r="BG329" s="231" t="str">
        <f>'1'!HK329</f>
        <v/>
      </c>
      <c r="BH329" s="233" t="str">
        <f>'1'!HW329</f>
        <v/>
      </c>
      <c r="BI329" s="27">
        <f>'1'!HX329</f>
        <v>0</v>
      </c>
      <c r="BJ329" s="230" t="str">
        <f>'1'!HZ329</f>
        <v/>
      </c>
      <c r="BK329" s="230" t="str">
        <f>'1'!IA329</f>
        <v/>
      </c>
      <c r="BL329" s="236" t="str">
        <f>'1'!IM329</f>
        <v/>
      </c>
      <c r="BM329" s="39">
        <f>'1'!IN329</f>
        <v>0</v>
      </c>
      <c r="BN329" s="231" t="str">
        <f>'1'!IP329</f>
        <v/>
      </c>
      <c r="BO329" s="231" t="str">
        <f>'1'!IQ329</f>
        <v/>
      </c>
      <c r="BP329" s="233" t="str">
        <f>'1'!JC329</f>
        <v/>
      </c>
      <c r="BQ329" s="27">
        <f>'1'!JD329</f>
        <v>0</v>
      </c>
      <c r="BR329" s="230" t="str">
        <f>'1'!JF329</f>
        <v/>
      </c>
      <c r="BS329" s="230" t="str">
        <f>'1'!JG329</f>
        <v/>
      </c>
      <c r="BT329" s="236" t="str">
        <f>'1'!JS329</f>
        <v/>
      </c>
      <c r="BU329" s="39">
        <f>'1'!JT329</f>
        <v>0</v>
      </c>
      <c r="BV329" s="231" t="str">
        <f>'1'!JV329</f>
        <v/>
      </c>
      <c r="BW329" s="231" t="str">
        <f>'1'!JW329</f>
        <v/>
      </c>
      <c r="BX329" s="233" t="str">
        <f>'1'!KI329</f>
        <v/>
      </c>
      <c r="BY329" s="27">
        <f>'1'!KJ329</f>
        <v>0</v>
      </c>
      <c r="BZ329" s="230" t="str">
        <f>'1'!KL329</f>
        <v/>
      </c>
      <c r="CA329" s="230" t="str">
        <f>'1'!KM329</f>
        <v/>
      </c>
      <c r="CB329" s="236" t="str">
        <f>'1'!KY329</f>
        <v/>
      </c>
      <c r="CC329" s="39">
        <f>'1'!KZ329</f>
        <v>0</v>
      </c>
      <c r="CD329" s="231" t="str">
        <f>'1'!LB329</f>
        <v/>
      </c>
      <c r="CE329" s="231" t="str">
        <f>'1'!LC329</f>
        <v/>
      </c>
      <c r="CF329" s="231"/>
      <c r="CG329" s="231"/>
      <c r="CH329" s="233" t="str">
        <f t="shared" si="208"/>
        <v/>
      </c>
      <c r="CI329" s="24">
        <f>'1'!HX329</f>
        <v>0</v>
      </c>
      <c r="CJ329" s="24" t="str">
        <f>'1'!HZ329</f>
        <v/>
      </c>
      <c r="CK329" s="24" t="str">
        <f>'1'!IA329</f>
        <v/>
      </c>
      <c r="CL329" s="236" t="str">
        <f t="shared" si="209"/>
        <v/>
      </c>
      <c r="CM329" s="36">
        <f>'1'!IN329</f>
        <v>0</v>
      </c>
      <c r="CN329" s="36" t="str">
        <f>'1'!IP329</f>
        <v/>
      </c>
      <c r="CO329" s="36" t="str">
        <f>'1'!IQ329</f>
        <v/>
      </c>
      <c r="CP329" s="233" t="str">
        <f t="shared" si="210"/>
        <v/>
      </c>
      <c r="CQ329" s="24">
        <f>'1'!JD329</f>
        <v>0</v>
      </c>
      <c r="CR329" s="24" t="str">
        <f>'1'!JF329</f>
        <v/>
      </c>
      <c r="CS329" s="24" t="str">
        <f>'1'!JG329</f>
        <v/>
      </c>
      <c r="CT329" s="236" t="str">
        <f t="shared" si="211"/>
        <v/>
      </c>
      <c r="CU329" s="36">
        <f>'1'!JT329</f>
        <v>0</v>
      </c>
      <c r="CV329" s="36" t="str">
        <f>'1'!JV329</f>
        <v/>
      </c>
      <c r="CW329" s="36" t="str">
        <f>'1'!JW329</f>
        <v/>
      </c>
      <c r="CX329" s="233" t="str">
        <f t="shared" si="212"/>
        <v>#REF!</v>
      </c>
      <c r="CY329" s="24">
        <f>'1'!KJ329</f>
        <v>0</v>
      </c>
      <c r="CZ329" s="24" t="str">
        <f>'1'!KL329</f>
        <v/>
      </c>
      <c r="DA329" s="24" t="str">
        <f>'1'!KM329</f>
        <v/>
      </c>
      <c r="DB329" s="236" t="str">
        <f t="shared" si="213"/>
        <v>#REF!</v>
      </c>
      <c r="DC329" s="36">
        <f>'1'!KZ329</f>
        <v>0</v>
      </c>
      <c r="DD329" s="36" t="str">
        <f>'1'!LB329</f>
        <v/>
      </c>
      <c r="DE329" s="36" t="str">
        <f>'1'!LC329</f>
        <v/>
      </c>
      <c r="DF329" s="233" t="str">
        <f t="shared" si="214"/>
        <v>#REF!</v>
      </c>
      <c r="DG329" s="24" t="str">
        <f t="shared" ref="DG329:DI329" si="1314">#REF!</f>
        <v>#REF!</v>
      </c>
      <c r="DH329" s="24" t="str">
        <f t="shared" si="1314"/>
        <v>#REF!</v>
      </c>
      <c r="DI329" s="24" t="str">
        <f t="shared" si="1314"/>
        <v>#REF!</v>
      </c>
      <c r="DJ329" s="236" t="str">
        <f t="shared" si="216"/>
        <v>#REF!</v>
      </c>
      <c r="DK329" s="36" t="str">
        <f t="shared" ref="DK329:DM329" si="1315">#REF!</f>
        <v>#REF!</v>
      </c>
      <c r="DL329" s="36" t="str">
        <f t="shared" si="1315"/>
        <v>#REF!</v>
      </c>
      <c r="DM329" s="36" t="str">
        <f t="shared" si="1315"/>
        <v>#REF!</v>
      </c>
      <c r="DN329" s="159" t="str">
        <f t="shared" si="218"/>
        <v>#REF!</v>
      </c>
      <c r="DO329" s="24" t="str">
        <f t="shared" ref="DO329:DQ329" si="1316">#REF!</f>
        <v>#REF!</v>
      </c>
      <c r="DP329" s="24" t="str">
        <f t="shared" si="1316"/>
        <v>#REF!</v>
      </c>
      <c r="DQ329" s="24" t="str">
        <f t="shared" si="1316"/>
        <v>#REF!</v>
      </c>
      <c r="DR329" s="209" t="str">
        <f t="shared" si="220"/>
        <v>#REF!</v>
      </c>
      <c r="DS329" s="210" t="str">
        <f t="shared" si="13"/>
        <v>#REF!</v>
      </c>
      <c r="DT329" s="210" t="str">
        <f t="shared" ref="DT329:DU329" si="1317">#REF!</f>
        <v>#REF!</v>
      </c>
      <c r="DU329" s="210" t="str">
        <f t="shared" si="1317"/>
        <v>#REF!</v>
      </c>
    </row>
    <row r="330" ht="15.75" customHeight="1">
      <c r="A330" s="228">
        <f>'1'!A330</f>
        <v>46423</v>
      </c>
      <c r="B330" s="229" t="str">
        <f>'1'!B330</f>
        <v>金</v>
      </c>
      <c r="C330" s="232">
        <f>'1'!C330</f>
        <v>0</v>
      </c>
      <c r="D330" s="233">
        <f>'1'!G330</f>
        <v>1</v>
      </c>
      <c r="E330" s="27">
        <f>'1'!H330</f>
        <v>0</v>
      </c>
      <c r="F330" s="230" t="str">
        <f>'1'!J330</f>
        <v/>
      </c>
      <c r="G330" s="230" t="str">
        <f>'1'!K330</f>
        <v/>
      </c>
      <c r="H330" s="236">
        <f>'1'!W330</f>
        <v>1</v>
      </c>
      <c r="I330" s="39">
        <f>'1'!X330</f>
        <v>0</v>
      </c>
      <c r="J330" s="231" t="str">
        <f>'1'!Z330</f>
        <v/>
      </c>
      <c r="K330" s="231" t="str">
        <f>'1'!AA330</f>
        <v/>
      </c>
      <c r="L330" s="233">
        <f>'1'!AM330</f>
        <v>2</v>
      </c>
      <c r="M330" s="27">
        <f>'1'!AN330</f>
        <v>0</v>
      </c>
      <c r="N330" s="230" t="str">
        <f>'1'!AP330</f>
        <v/>
      </c>
      <c r="O330" s="230" t="str">
        <f>'1'!AQ330</f>
        <v/>
      </c>
      <c r="P330" s="236">
        <f>'1'!BC330</f>
        <v>4</v>
      </c>
      <c r="Q330" s="39">
        <f>'1'!BD330</f>
        <v>0</v>
      </c>
      <c r="R330" s="231" t="str">
        <f>'1'!BF330</f>
        <v/>
      </c>
      <c r="S330" s="231" t="str">
        <f>'1'!BG330</f>
        <v/>
      </c>
      <c r="T330" s="233">
        <f>'1'!BS330</f>
        <v>4</v>
      </c>
      <c r="U330" s="27">
        <f>'1'!BT330</f>
        <v>0</v>
      </c>
      <c r="V330" s="230" t="str">
        <f>'1'!BV330</f>
        <v/>
      </c>
      <c r="W330" s="230" t="str">
        <f>'1'!BW330</f>
        <v/>
      </c>
      <c r="X330" s="236">
        <f>'1'!CI330</f>
        <v>2</v>
      </c>
      <c r="Y330" s="39">
        <f>'1'!CJ330</f>
        <v>0</v>
      </c>
      <c r="Z330" s="231" t="str">
        <f>'1'!CL330</f>
        <v/>
      </c>
      <c r="AA330" s="231" t="str">
        <f>'1'!CM330</f>
        <v/>
      </c>
      <c r="AB330" s="233">
        <f>'1'!CY330</f>
        <v>2</v>
      </c>
      <c r="AC330" s="27">
        <f>'1'!CZ330</f>
        <v>0</v>
      </c>
      <c r="AD330" s="226" t="str">
        <f>'1'!DB330</f>
        <v/>
      </c>
      <c r="AE330" s="230" t="str">
        <f>'1'!DC330</f>
        <v/>
      </c>
      <c r="AF330" s="236">
        <f>'1'!DO330</f>
        <v>2</v>
      </c>
      <c r="AG330" s="39">
        <f>'1'!DP330</f>
        <v>0</v>
      </c>
      <c r="AH330" s="231" t="str">
        <f>'1'!DR330</f>
        <v/>
      </c>
      <c r="AI330" s="231" t="str">
        <f>'1'!DS330</f>
        <v/>
      </c>
      <c r="AJ330" s="233">
        <f>'1'!EE330</f>
        <v>5</v>
      </c>
      <c r="AK330" s="27">
        <f>'1'!EF330</f>
        <v>0</v>
      </c>
      <c r="AL330" s="230" t="str">
        <f>'1'!EH330</f>
        <v/>
      </c>
      <c r="AM330" s="230" t="str">
        <f>'1'!EI330</f>
        <v/>
      </c>
      <c r="AN330" s="236">
        <f>'1'!EU330</f>
        <v>19</v>
      </c>
      <c r="AO330" s="39">
        <f>'1'!EV330</f>
        <v>0</v>
      </c>
      <c r="AP330" s="231" t="str">
        <f>'1'!EX330</f>
        <v/>
      </c>
      <c r="AQ330" s="231" t="str">
        <f>'1'!EY330</f>
        <v/>
      </c>
      <c r="AR330" s="233">
        <f>'1'!FK330</f>
        <v>4</v>
      </c>
      <c r="AS330" s="27">
        <f>'1'!FL330</f>
        <v>0</v>
      </c>
      <c r="AT330" s="230" t="str">
        <f>'1'!FN330</f>
        <v/>
      </c>
      <c r="AU330" s="230" t="str">
        <f>'1'!FO330</f>
        <v/>
      </c>
      <c r="AV330" s="236">
        <f>'1'!GA330</f>
        <v>2</v>
      </c>
      <c r="AW330" s="39">
        <f>'1'!GB330</f>
        <v>0</v>
      </c>
      <c r="AX330" s="231" t="str">
        <f>'1'!GD330</f>
        <v/>
      </c>
      <c r="AY330" s="231" t="str">
        <f>'1'!GE330</f>
        <v/>
      </c>
      <c r="AZ330" s="233">
        <f>'1'!GQ330</f>
        <v>3</v>
      </c>
      <c r="BA330" s="27">
        <f>'1'!GR330</f>
        <v>0</v>
      </c>
      <c r="BB330" s="230" t="str">
        <f>'1'!GT330</f>
        <v/>
      </c>
      <c r="BC330" s="230" t="str">
        <f>'1'!GU330</f>
        <v/>
      </c>
      <c r="BD330" s="236">
        <f>'1'!HG330</f>
        <v>5</v>
      </c>
      <c r="BE330" s="39">
        <f>'1'!HH330</f>
        <v>0</v>
      </c>
      <c r="BF330" s="231" t="str">
        <f>'1'!HJ330</f>
        <v/>
      </c>
      <c r="BG330" s="231" t="str">
        <f>'1'!HK330</f>
        <v/>
      </c>
      <c r="BH330" s="233" t="str">
        <f>'1'!HW330</f>
        <v/>
      </c>
      <c r="BI330" s="27">
        <f>'1'!HX330</f>
        <v>0</v>
      </c>
      <c r="BJ330" s="230" t="str">
        <f>'1'!HZ330</f>
        <v/>
      </c>
      <c r="BK330" s="230" t="str">
        <f>'1'!IA330</f>
        <v/>
      </c>
      <c r="BL330" s="236" t="str">
        <f>'1'!IM330</f>
        <v/>
      </c>
      <c r="BM330" s="39">
        <f>'1'!IN330</f>
        <v>0</v>
      </c>
      <c r="BN330" s="231" t="str">
        <f>'1'!IP330</f>
        <v/>
      </c>
      <c r="BO330" s="231" t="str">
        <f>'1'!IQ330</f>
        <v/>
      </c>
      <c r="BP330" s="233" t="str">
        <f>'1'!JC330</f>
        <v/>
      </c>
      <c r="BQ330" s="27">
        <f>'1'!JD330</f>
        <v>0</v>
      </c>
      <c r="BR330" s="230" t="str">
        <f>'1'!JF330</f>
        <v/>
      </c>
      <c r="BS330" s="230" t="str">
        <f>'1'!JG330</f>
        <v/>
      </c>
      <c r="BT330" s="236" t="str">
        <f>'1'!JS330</f>
        <v/>
      </c>
      <c r="BU330" s="39">
        <f>'1'!JT330</f>
        <v>0</v>
      </c>
      <c r="BV330" s="231" t="str">
        <f>'1'!JV330</f>
        <v/>
      </c>
      <c r="BW330" s="231" t="str">
        <f>'1'!JW330</f>
        <v/>
      </c>
      <c r="BX330" s="233" t="str">
        <f>'1'!KI330</f>
        <v/>
      </c>
      <c r="BY330" s="27">
        <f>'1'!KJ330</f>
        <v>0</v>
      </c>
      <c r="BZ330" s="230" t="str">
        <f>'1'!KL330</f>
        <v/>
      </c>
      <c r="CA330" s="230" t="str">
        <f>'1'!KM330</f>
        <v/>
      </c>
      <c r="CB330" s="236" t="str">
        <f>'1'!KY330</f>
        <v/>
      </c>
      <c r="CC330" s="39">
        <f>'1'!KZ330</f>
        <v>0</v>
      </c>
      <c r="CD330" s="231" t="str">
        <f>'1'!LB330</f>
        <v/>
      </c>
      <c r="CE330" s="231" t="str">
        <f>'1'!LC330</f>
        <v/>
      </c>
      <c r="CF330" s="231"/>
      <c r="CG330" s="231"/>
      <c r="CH330" s="233" t="str">
        <f t="shared" si="208"/>
        <v/>
      </c>
      <c r="CI330" s="24">
        <f>'1'!HX330</f>
        <v>0</v>
      </c>
      <c r="CJ330" s="24" t="str">
        <f>'1'!HZ330</f>
        <v/>
      </c>
      <c r="CK330" s="24" t="str">
        <f>'1'!IA330</f>
        <v/>
      </c>
      <c r="CL330" s="236" t="str">
        <f t="shared" si="209"/>
        <v/>
      </c>
      <c r="CM330" s="36">
        <f>'1'!IN330</f>
        <v>0</v>
      </c>
      <c r="CN330" s="36" t="str">
        <f>'1'!IP330</f>
        <v/>
      </c>
      <c r="CO330" s="36" t="str">
        <f>'1'!IQ330</f>
        <v/>
      </c>
      <c r="CP330" s="233" t="str">
        <f t="shared" si="210"/>
        <v/>
      </c>
      <c r="CQ330" s="24">
        <f>'1'!JD330</f>
        <v>0</v>
      </c>
      <c r="CR330" s="24" t="str">
        <f>'1'!JF330</f>
        <v/>
      </c>
      <c r="CS330" s="24" t="str">
        <f>'1'!JG330</f>
        <v/>
      </c>
      <c r="CT330" s="236" t="str">
        <f t="shared" si="211"/>
        <v/>
      </c>
      <c r="CU330" s="36">
        <f>'1'!JT330</f>
        <v>0</v>
      </c>
      <c r="CV330" s="36" t="str">
        <f>'1'!JV330</f>
        <v/>
      </c>
      <c r="CW330" s="36" t="str">
        <f>'1'!JW330</f>
        <v/>
      </c>
      <c r="CX330" s="233" t="str">
        <f t="shared" si="212"/>
        <v>#REF!</v>
      </c>
      <c r="CY330" s="24">
        <f>'1'!KJ330</f>
        <v>0</v>
      </c>
      <c r="CZ330" s="24" t="str">
        <f>'1'!KL330</f>
        <v/>
      </c>
      <c r="DA330" s="24" t="str">
        <f>'1'!KM330</f>
        <v/>
      </c>
      <c r="DB330" s="236" t="str">
        <f t="shared" si="213"/>
        <v>#REF!</v>
      </c>
      <c r="DC330" s="36">
        <f>'1'!KZ330</f>
        <v>0</v>
      </c>
      <c r="DD330" s="36" t="str">
        <f>'1'!LB330</f>
        <v/>
      </c>
      <c r="DE330" s="36" t="str">
        <f>'1'!LC330</f>
        <v/>
      </c>
      <c r="DF330" s="233" t="str">
        <f t="shared" si="214"/>
        <v>#REF!</v>
      </c>
      <c r="DG330" s="24" t="str">
        <f t="shared" ref="DG330:DI330" si="1318">#REF!</f>
        <v>#REF!</v>
      </c>
      <c r="DH330" s="24" t="str">
        <f t="shared" si="1318"/>
        <v>#REF!</v>
      </c>
      <c r="DI330" s="24" t="str">
        <f t="shared" si="1318"/>
        <v>#REF!</v>
      </c>
      <c r="DJ330" s="236" t="str">
        <f t="shared" si="216"/>
        <v>#REF!</v>
      </c>
      <c r="DK330" s="36" t="str">
        <f t="shared" ref="DK330:DM330" si="1319">#REF!</f>
        <v>#REF!</v>
      </c>
      <c r="DL330" s="36" t="str">
        <f t="shared" si="1319"/>
        <v>#REF!</v>
      </c>
      <c r="DM330" s="36" t="str">
        <f t="shared" si="1319"/>
        <v>#REF!</v>
      </c>
      <c r="DN330" s="159" t="str">
        <f t="shared" si="218"/>
        <v>#REF!</v>
      </c>
      <c r="DO330" s="24" t="str">
        <f t="shared" ref="DO330:DQ330" si="1320">#REF!</f>
        <v>#REF!</v>
      </c>
      <c r="DP330" s="24" t="str">
        <f t="shared" si="1320"/>
        <v>#REF!</v>
      </c>
      <c r="DQ330" s="24" t="str">
        <f t="shared" si="1320"/>
        <v>#REF!</v>
      </c>
      <c r="DR330" s="209" t="str">
        <f t="shared" si="220"/>
        <v>#REF!</v>
      </c>
      <c r="DS330" s="210" t="str">
        <f t="shared" si="13"/>
        <v>#REF!</v>
      </c>
      <c r="DT330" s="210" t="str">
        <f t="shared" ref="DT330:DU330" si="1321">#REF!</f>
        <v>#REF!</v>
      </c>
      <c r="DU330" s="210" t="str">
        <f t="shared" si="1321"/>
        <v>#REF!</v>
      </c>
    </row>
    <row r="331" ht="15.75" customHeight="1">
      <c r="A331" s="228">
        <f>'1'!A331</f>
        <v>46424</v>
      </c>
      <c r="B331" s="229" t="str">
        <f>'1'!B331</f>
        <v>土</v>
      </c>
      <c r="C331" s="232">
        <f>'1'!C331</f>
        <v>0</v>
      </c>
      <c r="D331" s="233">
        <f>'1'!G331</f>
        <v>1</v>
      </c>
      <c r="E331" s="27">
        <f>'1'!H331</f>
        <v>0</v>
      </c>
      <c r="F331" s="230" t="str">
        <f>'1'!J331</f>
        <v/>
      </c>
      <c r="G331" s="230" t="str">
        <f>'1'!K331</f>
        <v/>
      </c>
      <c r="H331" s="236">
        <f>'1'!W331</f>
        <v>1</v>
      </c>
      <c r="I331" s="39">
        <f>'1'!X331</f>
        <v>0</v>
      </c>
      <c r="J331" s="231" t="str">
        <f>'1'!Z331</f>
        <v/>
      </c>
      <c r="K331" s="231" t="str">
        <f>'1'!AA331</f>
        <v/>
      </c>
      <c r="L331" s="233">
        <f>'1'!AM331</f>
        <v>2</v>
      </c>
      <c r="M331" s="27">
        <f>'1'!AN331</f>
        <v>0</v>
      </c>
      <c r="N331" s="230" t="str">
        <f>'1'!AP331</f>
        <v/>
      </c>
      <c r="O331" s="230" t="str">
        <f>'1'!AQ331</f>
        <v/>
      </c>
      <c r="P331" s="236">
        <f>'1'!BC331</f>
        <v>4</v>
      </c>
      <c r="Q331" s="39">
        <f>'1'!BD331</f>
        <v>0</v>
      </c>
      <c r="R331" s="231" t="str">
        <f>'1'!BF331</f>
        <v/>
      </c>
      <c r="S331" s="231" t="str">
        <f>'1'!BG331</f>
        <v/>
      </c>
      <c r="T331" s="233">
        <f>'1'!BS331</f>
        <v>4</v>
      </c>
      <c r="U331" s="27">
        <f>'1'!BT331</f>
        <v>0</v>
      </c>
      <c r="V331" s="230" t="str">
        <f>'1'!BV331</f>
        <v/>
      </c>
      <c r="W331" s="230" t="str">
        <f>'1'!BW331</f>
        <v/>
      </c>
      <c r="X331" s="236">
        <f>'1'!CI331</f>
        <v>2</v>
      </c>
      <c r="Y331" s="39">
        <f>'1'!CJ331</f>
        <v>0</v>
      </c>
      <c r="Z331" s="231" t="str">
        <f>'1'!CL331</f>
        <v/>
      </c>
      <c r="AA331" s="231" t="str">
        <f>'1'!CM331</f>
        <v/>
      </c>
      <c r="AB331" s="233">
        <f>'1'!CY331</f>
        <v>2</v>
      </c>
      <c r="AC331" s="27">
        <f>'1'!CZ331</f>
        <v>0</v>
      </c>
      <c r="AD331" s="226" t="str">
        <f>'1'!DB331</f>
        <v/>
      </c>
      <c r="AE331" s="230" t="str">
        <f>'1'!DC331</f>
        <v/>
      </c>
      <c r="AF331" s="236">
        <f>'1'!DO331</f>
        <v>2</v>
      </c>
      <c r="AG331" s="39">
        <f>'1'!DP331</f>
        <v>0</v>
      </c>
      <c r="AH331" s="231" t="str">
        <f>'1'!DR331</f>
        <v/>
      </c>
      <c r="AI331" s="231" t="str">
        <f>'1'!DS331</f>
        <v/>
      </c>
      <c r="AJ331" s="233">
        <f>'1'!EE331</f>
        <v>5</v>
      </c>
      <c r="AK331" s="27">
        <f>'1'!EF331</f>
        <v>0</v>
      </c>
      <c r="AL331" s="230" t="str">
        <f>'1'!EH331</f>
        <v/>
      </c>
      <c r="AM331" s="230" t="str">
        <f>'1'!EI331</f>
        <v/>
      </c>
      <c r="AN331" s="236">
        <f>'1'!EU331</f>
        <v>19</v>
      </c>
      <c r="AO331" s="39">
        <f>'1'!EV331</f>
        <v>0</v>
      </c>
      <c r="AP331" s="231" t="str">
        <f>'1'!EX331</f>
        <v/>
      </c>
      <c r="AQ331" s="231" t="str">
        <f>'1'!EY331</f>
        <v/>
      </c>
      <c r="AR331" s="233">
        <f>'1'!FK331</f>
        <v>4</v>
      </c>
      <c r="AS331" s="27">
        <f>'1'!FL331</f>
        <v>0</v>
      </c>
      <c r="AT331" s="230" t="str">
        <f>'1'!FN331</f>
        <v/>
      </c>
      <c r="AU331" s="230" t="str">
        <f>'1'!FO331</f>
        <v/>
      </c>
      <c r="AV331" s="236">
        <f>'1'!GA331</f>
        <v>2</v>
      </c>
      <c r="AW331" s="39">
        <f>'1'!GB331</f>
        <v>0</v>
      </c>
      <c r="AX331" s="231" t="str">
        <f>'1'!GD331</f>
        <v/>
      </c>
      <c r="AY331" s="231" t="str">
        <f>'1'!GE331</f>
        <v/>
      </c>
      <c r="AZ331" s="233">
        <f>'1'!GQ331</f>
        <v>3</v>
      </c>
      <c r="BA331" s="27">
        <f>'1'!GR331</f>
        <v>0</v>
      </c>
      <c r="BB331" s="230" t="str">
        <f>'1'!GT331</f>
        <v/>
      </c>
      <c r="BC331" s="230" t="str">
        <f>'1'!GU331</f>
        <v/>
      </c>
      <c r="BD331" s="236">
        <f>'1'!HG331</f>
        <v>5</v>
      </c>
      <c r="BE331" s="39">
        <f>'1'!HH331</f>
        <v>0</v>
      </c>
      <c r="BF331" s="231" t="str">
        <f>'1'!HJ331</f>
        <v/>
      </c>
      <c r="BG331" s="231" t="str">
        <f>'1'!HK331</f>
        <v/>
      </c>
      <c r="BH331" s="233" t="str">
        <f>'1'!HW331</f>
        <v/>
      </c>
      <c r="BI331" s="27">
        <f>'1'!HX331</f>
        <v>0</v>
      </c>
      <c r="BJ331" s="230" t="str">
        <f>'1'!HZ331</f>
        <v/>
      </c>
      <c r="BK331" s="230" t="str">
        <f>'1'!IA331</f>
        <v/>
      </c>
      <c r="BL331" s="236" t="str">
        <f>'1'!IM331</f>
        <v/>
      </c>
      <c r="BM331" s="39">
        <f>'1'!IN331</f>
        <v>0</v>
      </c>
      <c r="BN331" s="231" t="str">
        <f>'1'!IP331</f>
        <v/>
      </c>
      <c r="BO331" s="231" t="str">
        <f>'1'!IQ331</f>
        <v/>
      </c>
      <c r="BP331" s="233" t="str">
        <f>'1'!JC331</f>
        <v/>
      </c>
      <c r="BQ331" s="27">
        <f>'1'!JD331</f>
        <v>0</v>
      </c>
      <c r="BR331" s="230" t="str">
        <f>'1'!JF331</f>
        <v/>
      </c>
      <c r="BS331" s="230" t="str">
        <f>'1'!JG331</f>
        <v/>
      </c>
      <c r="BT331" s="236" t="str">
        <f>'1'!JS331</f>
        <v/>
      </c>
      <c r="BU331" s="39">
        <f>'1'!JT331</f>
        <v>0</v>
      </c>
      <c r="BV331" s="231" t="str">
        <f>'1'!JV331</f>
        <v/>
      </c>
      <c r="BW331" s="231" t="str">
        <f>'1'!JW331</f>
        <v/>
      </c>
      <c r="BX331" s="233" t="str">
        <f>'1'!KI331</f>
        <v/>
      </c>
      <c r="BY331" s="27">
        <f>'1'!KJ331</f>
        <v>0</v>
      </c>
      <c r="BZ331" s="230" t="str">
        <f>'1'!KL331</f>
        <v/>
      </c>
      <c r="CA331" s="230" t="str">
        <f>'1'!KM331</f>
        <v/>
      </c>
      <c r="CB331" s="236" t="str">
        <f>'1'!KY331</f>
        <v/>
      </c>
      <c r="CC331" s="39">
        <f>'1'!KZ331</f>
        <v>0</v>
      </c>
      <c r="CD331" s="231" t="str">
        <f>'1'!LB331</f>
        <v/>
      </c>
      <c r="CE331" s="231" t="str">
        <f>'1'!LC331</f>
        <v/>
      </c>
      <c r="CF331" s="231"/>
      <c r="CG331" s="231"/>
      <c r="CH331" s="233" t="str">
        <f t="shared" si="208"/>
        <v/>
      </c>
      <c r="CI331" s="24">
        <f>'1'!HX331</f>
        <v>0</v>
      </c>
      <c r="CJ331" s="24" t="str">
        <f>'1'!HZ331</f>
        <v/>
      </c>
      <c r="CK331" s="24" t="str">
        <f>'1'!IA331</f>
        <v/>
      </c>
      <c r="CL331" s="236" t="str">
        <f t="shared" si="209"/>
        <v/>
      </c>
      <c r="CM331" s="36">
        <f>'1'!IN331</f>
        <v>0</v>
      </c>
      <c r="CN331" s="36" t="str">
        <f>'1'!IP331</f>
        <v/>
      </c>
      <c r="CO331" s="36" t="str">
        <f>'1'!IQ331</f>
        <v/>
      </c>
      <c r="CP331" s="233" t="str">
        <f t="shared" si="210"/>
        <v/>
      </c>
      <c r="CQ331" s="24">
        <f>'1'!JD331</f>
        <v>0</v>
      </c>
      <c r="CR331" s="24" t="str">
        <f>'1'!JF331</f>
        <v/>
      </c>
      <c r="CS331" s="24" t="str">
        <f>'1'!JG331</f>
        <v/>
      </c>
      <c r="CT331" s="236" t="str">
        <f t="shared" si="211"/>
        <v/>
      </c>
      <c r="CU331" s="36">
        <f>'1'!JT331</f>
        <v>0</v>
      </c>
      <c r="CV331" s="36" t="str">
        <f>'1'!JV331</f>
        <v/>
      </c>
      <c r="CW331" s="36" t="str">
        <f>'1'!JW331</f>
        <v/>
      </c>
      <c r="CX331" s="233" t="str">
        <f t="shared" si="212"/>
        <v>#REF!</v>
      </c>
      <c r="CY331" s="24">
        <f>'1'!KJ331</f>
        <v>0</v>
      </c>
      <c r="CZ331" s="24" t="str">
        <f>'1'!KL331</f>
        <v/>
      </c>
      <c r="DA331" s="24" t="str">
        <f>'1'!KM331</f>
        <v/>
      </c>
      <c r="DB331" s="236" t="str">
        <f t="shared" si="213"/>
        <v>#REF!</v>
      </c>
      <c r="DC331" s="36">
        <f>'1'!KZ331</f>
        <v>0</v>
      </c>
      <c r="DD331" s="36" t="str">
        <f>'1'!LB331</f>
        <v/>
      </c>
      <c r="DE331" s="36" t="str">
        <f>'1'!LC331</f>
        <v/>
      </c>
      <c r="DF331" s="233" t="str">
        <f t="shared" si="214"/>
        <v>#REF!</v>
      </c>
      <c r="DG331" s="24" t="str">
        <f t="shared" ref="DG331:DI331" si="1322">#REF!</f>
        <v>#REF!</v>
      </c>
      <c r="DH331" s="24" t="str">
        <f t="shared" si="1322"/>
        <v>#REF!</v>
      </c>
      <c r="DI331" s="24" t="str">
        <f t="shared" si="1322"/>
        <v>#REF!</v>
      </c>
      <c r="DJ331" s="236" t="str">
        <f t="shared" si="216"/>
        <v>#REF!</v>
      </c>
      <c r="DK331" s="36" t="str">
        <f t="shared" ref="DK331:DM331" si="1323">#REF!</f>
        <v>#REF!</v>
      </c>
      <c r="DL331" s="36" t="str">
        <f t="shared" si="1323"/>
        <v>#REF!</v>
      </c>
      <c r="DM331" s="36" t="str">
        <f t="shared" si="1323"/>
        <v>#REF!</v>
      </c>
      <c r="DN331" s="159" t="str">
        <f t="shared" si="218"/>
        <v>#REF!</v>
      </c>
      <c r="DO331" s="24" t="str">
        <f t="shared" ref="DO331:DQ331" si="1324">#REF!</f>
        <v>#REF!</v>
      </c>
      <c r="DP331" s="24" t="str">
        <f t="shared" si="1324"/>
        <v>#REF!</v>
      </c>
      <c r="DQ331" s="24" t="str">
        <f t="shared" si="1324"/>
        <v>#REF!</v>
      </c>
      <c r="DR331" s="209" t="str">
        <f t="shared" si="220"/>
        <v>#REF!</v>
      </c>
      <c r="DS331" s="210" t="str">
        <f t="shared" si="13"/>
        <v>#REF!</v>
      </c>
      <c r="DT331" s="210" t="str">
        <f t="shared" ref="DT331:DU331" si="1325">#REF!</f>
        <v>#REF!</v>
      </c>
      <c r="DU331" s="210" t="str">
        <f t="shared" si="1325"/>
        <v>#REF!</v>
      </c>
    </row>
    <row r="332" ht="15.75" customHeight="1">
      <c r="A332" s="228">
        <f>'1'!A332</f>
        <v>46425</v>
      </c>
      <c r="B332" s="229" t="str">
        <f>'1'!B332</f>
        <v>日</v>
      </c>
      <c r="C332" s="232">
        <f>'1'!C332</f>
        <v>0</v>
      </c>
      <c r="D332" s="233">
        <f>'1'!G332</f>
        <v>1</v>
      </c>
      <c r="E332" s="27">
        <f>'1'!H332</f>
        <v>0</v>
      </c>
      <c r="F332" s="230" t="str">
        <f>'1'!J332</f>
        <v/>
      </c>
      <c r="G332" s="230" t="str">
        <f>'1'!K332</f>
        <v/>
      </c>
      <c r="H332" s="236">
        <f>'1'!W332</f>
        <v>1</v>
      </c>
      <c r="I332" s="39">
        <f>'1'!X332</f>
        <v>0</v>
      </c>
      <c r="J332" s="231" t="str">
        <f>'1'!Z332</f>
        <v/>
      </c>
      <c r="K332" s="231" t="str">
        <f>'1'!AA332</f>
        <v/>
      </c>
      <c r="L332" s="233">
        <f>'1'!AM332</f>
        <v>2</v>
      </c>
      <c r="M332" s="27">
        <f>'1'!AN332</f>
        <v>0</v>
      </c>
      <c r="N332" s="230" t="str">
        <f>'1'!AP332</f>
        <v/>
      </c>
      <c r="O332" s="230" t="str">
        <f>'1'!AQ332</f>
        <v/>
      </c>
      <c r="P332" s="236">
        <f>'1'!BC332</f>
        <v>4</v>
      </c>
      <c r="Q332" s="39">
        <f>'1'!BD332</f>
        <v>0</v>
      </c>
      <c r="R332" s="231" t="str">
        <f>'1'!BF332</f>
        <v/>
      </c>
      <c r="S332" s="231" t="str">
        <f>'1'!BG332</f>
        <v/>
      </c>
      <c r="T332" s="233">
        <f>'1'!BS332</f>
        <v>4</v>
      </c>
      <c r="U332" s="27">
        <f>'1'!BT332</f>
        <v>0</v>
      </c>
      <c r="V332" s="230" t="str">
        <f>'1'!BV332</f>
        <v/>
      </c>
      <c r="W332" s="230" t="str">
        <f>'1'!BW332</f>
        <v/>
      </c>
      <c r="X332" s="236">
        <f>'1'!CI332</f>
        <v>2</v>
      </c>
      <c r="Y332" s="39">
        <f>'1'!CJ332</f>
        <v>0</v>
      </c>
      <c r="Z332" s="231" t="str">
        <f>'1'!CL332</f>
        <v/>
      </c>
      <c r="AA332" s="231" t="str">
        <f>'1'!CM332</f>
        <v/>
      </c>
      <c r="AB332" s="233">
        <f>'1'!CY332</f>
        <v>2</v>
      </c>
      <c r="AC332" s="27">
        <f>'1'!CZ332</f>
        <v>0</v>
      </c>
      <c r="AD332" s="226" t="str">
        <f>'1'!DB332</f>
        <v/>
      </c>
      <c r="AE332" s="230" t="str">
        <f>'1'!DC332</f>
        <v/>
      </c>
      <c r="AF332" s="236">
        <f>'1'!DO332</f>
        <v>2</v>
      </c>
      <c r="AG332" s="39">
        <f>'1'!DP332</f>
        <v>0</v>
      </c>
      <c r="AH332" s="231" t="str">
        <f>'1'!DR332</f>
        <v/>
      </c>
      <c r="AI332" s="231" t="str">
        <f>'1'!DS332</f>
        <v/>
      </c>
      <c r="AJ332" s="233">
        <f>'1'!EE332</f>
        <v>5</v>
      </c>
      <c r="AK332" s="27">
        <f>'1'!EF332</f>
        <v>0</v>
      </c>
      <c r="AL332" s="230" t="str">
        <f>'1'!EH332</f>
        <v/>
      </c>
      <c r="AM332" s="230" t="str">
        <f>'1'!EI332</f>
        <v/>
      </c>
      <c r="AN332" s="236">
        <f>'1'!EU332</f>
        <v>19</v>
      </c>
      <c r="AO332" s="39">
        <f>'1'!EV332</f>
        <v>0</v>
      </c>
      <c r="AP332" s="231" t="str">
        <f>'1'!EX332</f>
        <v/>
      </c>
      <c r="AQ332" s="231" t="str">
        <f>'1'!EY332</f>
        <v/>
      </c>
      <c r="AR332" s="233">
        <f>'1'!FK332</f>
        <v>4</v>
      </c>
      <c r="AS332" s="27">
        <f>'1'!FL332</f>
        <v>0</v>
      </c>
      <c r="AT332" s="230" t="str">
        <f>'1'!FN332</f>
        <v/>
      </c>
      <c r="AU332" s="230" t="str">
        <f>'1'!FO332</f>
        <v/>
      </c>
      <c r="AV332" s="236">
        <f>'1'!GA332</f>
        <v>2</v>
      </c>
      <c r="AW332" s="39">
        <f>'1'!GB332</f>
        <v>0</v>
      </c>
      <c r="AX332" s="231" t="str">
        <f>'1'!GD332</f>
        <v/>
      </c>
      <c r="AY332" s="231" t="str">
        <f>'1'!GE332</f>
        <v/>
      </c>
      <c r="AZ332" s="233">
        <f>'1'!GQ332</f>
        <v>3</v>
      </c>
      <c r="BA332" s="27">
        <f>'1'!GR332</f>
        <v>0</v>
      </c>
      <c r="BB332" s="230" t="str">
        <f>'1'!GT332</f>
        <v/>
      </c>
      <c r="BC332" s="230" t="str">
        <f>'1'!GU332</f>
        <v/>
      </c>
      <c r="BD332" s="236">
        <f>'1'!HG332</f>
        <v>5</v>
      </c>
      <c r="BE332" s="39">
        <f>'1'!HH332</f>
        <v>0</v>
      </c>
      <c r="BF332" s="231" t="str">
        <f>'1'!HJ332</f>
        <v/>
      </c>
      <c r="BG332" s="231" t="str">
        <f>'1'!HK332</f>
        <v/>
      </c>
      <c r="BH332" s="233" t="str">
        <f>'1'!HW332</f>
        <v/>
      </c>
      <c r="BI332" s="27">
        <f>'1'!HX332</f>
        <v>0</v>
      </c>
      <c r="BJ332" s="230" t="str">
        <f>'1'!HZ332</f>
        <v/>
      </c>
      <c r="BK332" s="230" t="str">
        <f>'1'!IA332</f>
        <v/>
      </c>
      <c r="BL332" s="236" t="str">
        <f>'1'!IM332</f>
        <v/>
      </c>
      <c r="BM332" s="39">
        <f>'1'!IN332</f>
        <v>0</v>
      </c>
      <c r="BN332" s="231" t="str">
        <f>'1'!IP332</f>
        <v/>
      </c>
      <c r="BO332" s="231" t="str">
        <f>'1'!IQ332</f>
        <v/>
      </c>
      <c r="BP332" s="233" t="str">
        <f>'1'!JC332</f>
        <v/>
      </c>
      <c r="BQ332" s="27">
        <f>'1'!JD332</f>
        <v>0</v>
      </c>
      <c r="BR332" s="230" t="str">
        <f>'1'!JF332</f>
        <v/>
      </c>
      <c r="BS332" s="230" t="str">
        <f>'1'!JG332</f>
        <v/>
      </c>
      <c r="BT332" s="236" t="str">
        <f>'1'!JS332</f>
        <v/>
      </c>
      <c r="BU332" s="39">
        <f>'1'!JT332</f>
        <v>0</v>
      </c>
      <c r="BV332" s="231" t="str">
        <f>'1'!JV332</f>
        <v/>
      </c>
      <c r="BW332" s="231" t="str">
        <f>'1'!JW332</f>
        <v/>
      </c>
      <c r="BX332" s="233" t="str">
        <f>'1'!KI332</f>
        <v/>
      </c>
      <c r="BY332" s="27">
        <f>'1'!KJ332</f>
        <v>0</v>
      </c>
      <c r="BZ332" s="230" t="str">
        <f>'1'!KL332</f>
        <v/>
      </c>
      <c r="CA332" s="230" t="str">
        <f>'1'!KM332</f>
        <v/>
      </c>
      <c r="CB332" s="236" t="str">
        <f>'1'!KY332</f>
        <v/>
      </c>
      <c r="CC332" s="39">
        <f>'1'!KZ332</f>
        <v>0</v>
      </c>
      <c r="CD332" s="231" t="str">
        <f>'1'!LB332</f>
        <v/>
      </c>
      <c r="CE332" s="231" t="str">
        <f>'1'!LC332</f>
        <v/>
      </c>
      <c r="CF332" s="231"/>
      <c r="CG332" s="231"/>
      <c r="CH332" s="233" t="str">
        <f t="shared" si="208"/>
        <v/>
      </c>
      <c r="CI332" s="24">
        <f>'1'!HX332</f>
        <v>0</v>
      </c>
      <c r="CJ332" s="24" t="str">
        <f>'1'!HZ332</f>
        <v/>
      </c>
      <c r="CK332" s="24" t="str">
        <f>'1'!IA332</f>
        <v/>
      </c>
      <c r="CL332" s="236" t="str">
        <f t="shared" si="209"/>
        <v/>
      </c>
      <c r="CM332" s="36">
        <f>'1'!IN332</f>
        <v>0</v>
      </c>
      <c r="CN332" s="36" t="str">
        <f>'1'!IP332</f>
        <v/>
      </c>
      <c r="CO332" s="36" t="str">
        <f>'1'!IQ332</f>
        <v/>
      </c>
      <c r="CP332" s="233" t="str">
        <f t="shared" si="210"/>
        <v/>
      </c>
      <c r="CQ332" s="24">
        <f>'1'!JD332</f>
        <v>0</v>
      </c>
      <c r="CR332" s="24" t="str">
        <f>'1'!JF332</f>
        <v/>
      </c>
      <c r="CS332" s="24" t="str">
        <f>'1'!JG332</f>
        <v/>
      </c>
      <c r="CT332" s="236" t="str">
        <f t="shared" si="211"/>
        <v/>
      </c>
      <c r="CU332" s="36">
        <f>'1'!JT332</f>
        <v>0</v>
      </c>
      <c r="CV332" s="36" t="str">
        <f>'1'!JV332</f>
        <v/>
      </c>
      <c r="CW332" s="36" t="str">
        <f>'1'!JW332</f>
        <v/>
      </c>
      <c r="CX332" s="233" t="str">
        <f t="shared" si="212"/>
        <v>#REF!</v>
      </c>
      <c r="CY332" s="24">
        <f>'1'!KJ332</f>
        <v>0</v>
      </c>
      <c r="CZ332" s="24" t="str">
        <f>'1'!KL332</f>
        <v/>
      </c>
      <c r="DA332" s="24" t="str">
        <f>'1'!KM332</f>
        <v/>
      </c>
      <c r="DB332" s="236" t="str">
        <f t="shared" si="213"/>
        <v>#REF!</v>
      </c>
      <c r="DC332" s="36">
        <f>'1'!KZ332</f>
        <v>0</v>
      </c>
      <c r="DD332" s="36" t="str">
        <f>'1'!LB332</f>
        <v/>
      </c>
      <c r="DE332" s="36" t="str">
        <f>'1'!LC332</f>
        <v/>
      </c>
      <c r="DF332" s="233" t="str">
        <f t="shared" si="214"/>
        <v>#REF!</v>
      </c>
      <c r="DG332" s="24" t="str">
        <f t="shared" ref="DG332:DI332" si="1326">#REF!</f>
        <v>#REF!</v>
      </c>
      <c r="DH332" s="24" t="str">
        <f t="shared" si="1326"/>
        <v>#REF!</v>
      </c>
      <c r="DI332" s="24" t="str">
        <f t="shared" si="1326"/>
        <v>#REF!</v>
      </c>
      <c r="DJ332" s="236" t="str">
        <f t="shared" si="216"/>
        <v>#REF!</v>
      </c>
      <c r="DK332" s="36" t="str">
        <f t="shared" ref="DK332:DM332" si="1327">#REF!</f>
        <v>#REF!</v>
      </c>
      <c r="DL332" s="36" t="str">
        <f t="shared" si="1327"/>
        <v>#REF!</v>
      </c>
      <c r="DM332" s="36" t="str">
        <f t="shared" si="1327"/>
        <v>#REF!</v>
      </c>
      <c r="DN332" s="159" t="str">
        <f t="shared" si="218"/>
        <v>#REF!</v>
      </c>
      <c r="DO332" s="24" t="str">
        <f t="shared" ref="DO332:DQ332" si="1328">#REF!</f>
        <v>#REF!</v>
      </c>
      <c r="DP332" s="24" t="str">
        <f t="shared" si="1328"/>
        <v>#REF!</v>
      </c>
      <c r="DQ332" s="24" t="str">
        <f t="shared" si="1328"/>
        <v>#REF!</v>
      </c>
      <c r="DR332" s="209" t="str">
        <f t="shared" si="220"/>
        <v>#REF!</v>
      </c>
      <c r="DS332" s="210" t="str">
        <f t="shared" si="13"/>
        <v>#REF!</v>
      </c>
      <c r="DT332" s="210" t="str">
        <f t="shared" ref="DT332:DU332" si="1329">#REF!</f>
        <v>#REF!</v>
      </c>
      <c r="DU332" s="210" t="str">
        <f t="shared" si="1329"/>
        <v>#REF!</v>
      </c>
    </row>
    <row r="333" ht="15.75" customHeight="1">
      <c r="A333" s="228">
        <f>'1'!A333</f>
        <v>46426</v>
      </c>
      <c r="B333" s="229" t="str">
        <f>'1'!B333</f>
        <v>月</v>
      </c>
      <c r="C333" s="232">
        <f>'1'!C333</f>
        <v>0</v>
      </c>
      <c r="D333" s="233">
        <f>'1'!G333</f>
        <v>1</v>
      </c>
      <c r="E333" s="27">
        <f>'1'!H333</f>
        <v>0</v>
      </c>
      <c r="F333" s="230" t="str">
        <f>'1'!J333</f>
        <v/>
      </c>
      <c r="G333" s="230" t="str">
        <f>'1'!K333</f>
        <v/>
      </c>
      <c r="H333" s="236">
        <f>'1'!W333</f>
        <v>1</v>
      </c>
      <c r="I333" s="39">
        <f>'1'!X333</f>
        <v>0</v>
      </c>
      <c r="J333" s="231" t="str">
        <f>'1'!Z333</f>
        <v/>
      </c>
      <c r="K333" s="231" t="str">
        <f>'1'!AA333</f>
        <v/>
      </c>
      <c r="L333" s="233">
        <f>'1'!AM333</f>
        <v>2</v>
      </c>
      <c r="M333" s="27">
        <f>'1'!AN333</f>
        <v>0</v>
      </c>
      <c r="N333" s="230" t="str">
        <f>'1'!AP333</f>
        <v/>
      </c>
      <c r="O333" s="230" t="str">
        <f>'1'!AQ333</f>
        <v/>
      </c>
      <c r="P333" s="236">
        <f>'1'!BC333</f>
        <v>4</v>
      </c>
      <c r="Q333" s="39">
        <f>'1'!BD333</f>
        <v>0</v>
      </c>
      <c r="R333" s="231" t="str">
        <f>'1'!BF333</f>
        <v/>
      </c>
      <c r="S333" s="231" t="str">
        <f>'1'!BG333</f>
        <v/>
      </c>
      <c r="T333" s="233">
        <f>'1'!BS333</f>
        <v>4</v>
      </c>
      <c r="U333" s="27">
        <f>'1'!BT333</f>
        <v>0</v>
      </c>
      <c r="V333" s="230" t="str">
        <f>'1'!BV333</f>
        <v/>
      </c>
      <c r="W333" s="230" t="str">
        <f>'1'!BW333</f>
        <v/>
      </c>
      <c r="X333" s="236">
        <f>'1'!CI333</f>
        <v>2</v>
      </c>
      <c r="Y333" s="39">
        <f>'1'!CJ333</f>
        <v>0</v>
      </c>
      <c r="Z333" s="231" t="str">
        <f>'1'!CL333</f>
        <v/>
      </c>
      <c r="AA333" s="231" t="str">
        <f>'1'!CM333</f>
        <v/>
      </c>
      <c r="AB333" s="233">
        <f>'1'!CY333</f>
        <v>2</v>
      </c>
      <c r="AC333" s="27">
        <f>'1'!CZ333</f>
        <v>0</v>
      </c>
      <c r="AD333" s="226" t="str">
        <f>'1'!DB333</f>
        <v/>
      </c>
      <c r="AE333" s="230" t="str">
        <f>'1'!DC333</f>
        <v/>
      </c>
      <c r="AF333" s="236">
        <f>'1'!DO333</f>
        <v>2</v>
      </c>
      <c r="AG333" s="39">
        <f>'1'!DP333</f>
        <v>0</v>
      </c>
      <c r="AH333" s="231" t="str">
        <f>'1'!DR333</f>
        <v/>
      </c>
      <c r="AI333" s="231" t="str">
        <f>'1'!DS333</f>
        <v/>
      </c>
      <c r="AJ333" s="233">
        <f>'1'!EE333</f>
        <v>5</v>
      </c>
      <c r="AK333" s="27">
        <f>'1'!EF333</f>
        <v>0</v>
      </c>
      <c r="AL333" s="230" t="str">
        <f>'1'!EH333</f>
        <v/>
      </c>
      <c r="AM333" s="230" t="str">
        <f>'1'!EI333</f>
        <v/>
      </c>
      <c r="AN333" s="236">
        <f>'1'!EU333</f>
        <v>19</v>
      </c>
      <c r="AO333" s="39">
        <f>'1'!EV333</f>
        <v>0</v>
      </c>
      <c r="AP333" s="231" t="str">
        <f>'1'!EX333</f>
        <v/>
      </c>
      <c r="AQ333" s="231" t="str">
        <f>'1'!EY333</f>
        <v/>
      </c>
      <c r="AR333" s="233">
        <f>'1'!FK333</f>
        <v>4</v>
      </c>
      <c r="AS333" s="27">
        <f>'1'!FL333</f>
        <v>0</v>
      </c>
      <c r="AT333" s="230" t="str">
        <f>'1'!FN333</f>
        <v/>
      </c>
      <c r="AU333" s="230" t="str">
        <f>'1'!FO333</f>
        <v/>
      </c>
      <c r="AV333" s="236">
        <f>'1'!GA333</f>
        <v>2</v>
      </c>
      <c r="AW333" s="39">
        <f>'1'!GB333</f>
        <v>0</v>
      </c>
      <c r="AX333" s="231" t="str">
        <f>'1'!GD333</f>
        <v/>
      </c>
      <c r="AY333" s="231" t="str">
        <f>'1'!GE333</f>
        <v/>
      </c>
      <c r="AZ333" s="233">
        <f>'1'!GQ333</f>
        <v>3</v>
      </c>
      <c r="BA333" s="27">
        <f>'1'!GR333</f>
        <v>0</v>
      </c>
      <c r="BB333" s="230" t="str">
        <f>'1'!GT333</f>
        <v/>
      </c>
      <c r="BC333" s="230" t="str">
        <f>'1'!GU333</f>
        <v/>
      </c>
      <c r="BD333" s="236">
        <f>'1'!HG333</f>
        <v>5</v>
      </c>
      <c r="BE333" s="39">
        <f>'1'!HH333</f>
        <v>0</v>
      </c>
      <c r="BF333" s="231" t="str">
        <f>'1'!HJ333</f>
        <v/>
      </c>
      <c r="BG333" s="231" t="str">
        <f>'1'!HK333</f>
        <v/>
      </c>
      <c r="BH333" s="233" t="str">
        <f>'1'!HW333</f>
        <v/>
      </c>
      <c r="BI333" s="27">
        <f>'1'!HX333</f>
        <v>0</v>
      </c>
      <c r="BJ333" s="230" t="str">
        <f>'1'!HZ333</f>
        <v/>
      </c>
      <c r="BK333" s="230" t="str">
        <f>'1'!IA333</f>
        <v/>
      </c>
      <c r="BL333" s="236" t="str">
        <f>'1'!IM333</f>
        <v/>
      </c>
      <c r="BM333" s="39">
        <f>'1'!IN333</f>
        <v>0</v>
      </c>
      <c r="BN333" s="231" t="str">
        <f>'1'!IP333</f>
        <v/>
      </c>
      <c r="BO333" s="231" t="str">
        <f>'1'!IQ333</f>
        <v/>
      </c>
      <c r="BP333" s="233" t="str">
        <f>'1'!JC333</f>
        <v/>
      </c>
      <c r="BQ333" s="27">
        <f>'1'!JD333</f>
        <v>0</v>
      </c>
      <c r="BR333" s="230" t="str">
        <f>'1'!JF333</f>
        <v/>
      </c>
      <c r="BS333" s="230" t="str">
        <f>'1'!JG333</f>
        <v/>
      </c>
      <c r="BT333" s="236" t="str">
        <f>'1'!JS333</f>
        <v/>
      </c>
      <c r="BU333" s="39">
        <f>'1'!JT333</f>
        <v>0</v>
      </c>
      <c r="BV333" s="231" t="str">
        <f>'1'!JV333</f>
        <v/>
      </c>
      <c r="BW333" s="231" t="str">
        <f>'1'!JW333</f>
        <v/>
      </c>
      <c r="BX333" s="233" t="str">
        <f>'1'!KI333</f>
        <v/>
      </c>
      <c r="BY333" s="27">
        <f>'1'!KJ333</f>
        <v>0</v>
      </c>
      <c r="BZ333" s="230" t="str">
        <f>'1'!KL333</f>
        <v/>
      </c>
      <c r="CA333" s="230" t="str">
        <f>'1'!KM333</f>
        <v/>
      </c>
      <c r="CB333" s="236" t="str">
        <f>'1'!KY333</f>
        <v/>
      </c>
      <c r="CC333" s="39">
        <f>'1'!KZ333</f>
        <v>0</v>
      </c>
      <c r="CD333" s="231" t="str">
        <f>'1'!LB333</f>
        <v/>
      </c>
      <c r="CE333" s="231" t="str">
        <f>'1'!LC333</f>
        <v/>
      </c>
      <c r="CF333" s="231"/>
      <c r="CG333" s="231"/>
      <c r="CH333" s="233" t="str">
        <f t="shared" si="208"/>
        <v/>
      </c>
      <c r="CI333" s="24">
        <f>'1'!HX333</f>
        <v>0</v>
      </c>
      <c r="CJ333" s="24" t="str">
        <f>'1'!HZ333</f>
        <v/>
      </c>
      <c r="CK333" s="24" t="str">
        <f>'1'!IA333</f>
        <v/>
      </c>
      <c r="CL333" s="236" t="str">
        <f t="shared" si="209"/>
        <v/>
      </c>
      <c r="CM333" s="36">
        <f>'1'!IN333</f>
        <v>0</v>
      </c>
      <c r="CN333" s="36" t="str">
        <f>'1'!IP333</f>
        <v/>
      </c>
      <c r="CO333" s="36" t="str">
        <f>'1'!IQ333</f>
        <v/>
      </c>
      <c r="CP333" s="233" t="str">
        <f t="shared" si="210"/>
        <v/>
      </c>
      <c r="CQ333" s="24">
        <f>'1'!JD333</f>
        <v>0</v>
      </c>
      <c r="CR333" s="24" t="str">
        <f>'1'!JF333</f>
        <v/>
      </c>
      <c r="CS333" s="24" t="str">
        <f>'1'!JG333</f>
        <v/>
      </c>
      <c r="CT333" s="236" t="str">
        <f t="shared" si="211"/>
        <v/>
      </c>
      <c r="CU333" s="36">
        <f>'1'!JT333</f>
        <v>0</v>
      </c>
      <c r="CV333" s="36" t="str">
        <f>'1'!JV333</f>
        <v/>
      </c>
      <c r="CW333" s="36" t="str">
        <f>'1'!JW333</f>
        <v/>
      </c>
      <c r="CX333" s="233" t="str">
        <f t="shared" si="212"/>
        <v>#REF!</v>
      </c>
      <c r="CY333" s="24">
        <f>'1'!KJ333</f>
        <v>0</v>
      </c>
      <c r="CZ333" s="24" t="str">
        <f>'1'!KL333</f>
        <v/>
      </c>
      <c r="DA333" s="24" t="str">
        <f>'1'!KM333</f>
        <v/>
      </c>
      <c r="DB333" s="236" t="str">
        <f t="shared" si="213"/>
        <v>#REF!</v>
      </c>
      <c r="DC333" s="36">
        <f>'1'!KZ333</f>
        <v>0</v>
      </c>
      <c r="DD333" s="36" t="str">
        <f>'1'!LB333</f>
        <v/>
      </c>
      <c r="DE333" s="36" t="str">
        <f>'1'!LC333</f>
        <v/>
      </c>
      <c r="DF333" s="233" t="str">
        <f t="shared" si="214"/>
        <v>#REF!</v>
      </c>
      <c r="DG333" s="24" t="str">
        <f t="shared" ref="DG333:DI333" si="1330">#REF!</f>
        <v>#REF!</v>
      </c>
      <c r="DH333" s="24" t="str">
        <f t="shared" si="1330"/>
        <v>#REF!</v>
      </c>
      <c r="DI333" s="24" t="str">
        <f t="shared" si="1330"/>
        <v>#REF!</v>
      </c>
      <c r="DJ333" s="236" t="str">
        <f t="shared" si="216"/>
        <v>#REF!</v>
      </c>
      <c r="DK333" s="36" t="str">
        <f t="shared" ref="DK333:DM333" si="1331">#REF!</f>
        <v>#REF!</v>
      </c>
      <c r="DL333" s="36" t="str">
        <f t="shared" si="1331"/>
        <v>#REF!</v>
      </c>
      <c r="DM333" s="36" t="str">
        <f t="shared" si="1331"/>
        <v>#REF!</v>
      </c>
      <c r="DN333" s="159" t="str">
        <f t="shared" si="218"/>
        <v>#REF!</v>
      </c>
      <c r="DO333" s="24" t="str">
        <f t="shared" ref="DO333:DQ333" si="1332">#REF!</f>
        <v>#REF!</v>
      </c>
      <c r="DP333" s="24" t="str">
        <f t="shared" si="1332"/>
        <v>#REF!</v>
      </c>
      <c r="DQ333" s="24" t="str">
        <f t="shared" si="1332"/>
        <v>#REF!</v>
      </c>
      <c r="DR333" s="209" t="str">
        <f t="shared" si="220"/>
        <v>#REF!</v>
      </c>
      <c r="DS333" s="210" t="str">
        <f t="shared" si="13"/>
        <v>#REF!</v>
      </c>
      <c r="DT333" s="210" t="str">
        <f t="shared" ref="DT333:DU333" si="1333">#REF!</f>
        <v>#REF!</v>
      </c>
      <c r="DU333" s="210" t="str">
        <f t="shared" si="1333"/>
        <v>#REF!</v>
      </c>
    </row>
    <row r="334" ht="15.75" customHeight="1">
      <c r="A334" s="228">
        <f>'1'!A334</f>
        <v>46427</v>
      </c>
      <c r="B334" s="229" t="str">
        <f>'1'!B334</f>
        <v>火</v>
      </c>
      <c r="C334" s="232">
        <f>'1'!C334</f>
        <v>0</v>
      </c>
      <c r="D334" s="233">
        <f>'1'!G334</f>
        <v>1</v>
      </c>
      <c r="E334" s="27">
        <f>'1'!H334</f>
        <v>0</v>
      </c>
      <c r="F334" s="230" t="str">
        <f>'1'!J334</f>
        <v/>
      </c>
      <c r="G334" s="230" t="str">
        <f>'1'!K334</f>
        <v/>
      </c>
      <c r="H334" s="236">
        <f>'1'!W334</f>
        <v>1</v>
      </c>
      <c r="I334" s="39">
        <f>'1'!X334</f>
        <v>0</v>
      </c>
      <c r="J334" s="231" t="str">
        <f>'1'!Z334</f>
        <v/>
      </c>
      <c r="K334" s="231" t="str">
        <f>'1'!AA334</f>
        <v/>
      </c>
      <c r="L334" s="233">
        <f>'1'!AM334</f>
        <v>2</v>
      </c>
      <c r="M334" s="27">
        <f>'1'!AN334</f>
        <v>0</v>
      </c>
      <c r="N334" s="230" t="str">
        <f>'1'!AP334</f>
        <v/>
      </c>
      <c r="O334" s="230" t="str">
        <f>'1'!AQ334</f>
        <v/>
      </c>
      <c r="P334" s="236">
        <f>'1'!BC334</f>
        <v>4</v>
      </c>
      <c r="Q334" s="39">
        <f>'1'!BD334</f>
        <v>0</v>
      </c>
      <c r="R334" s="231" t="str">
        <f>'1'!BF334</f>
        <v/>
      </c>
      <c r="S334" s="231" t="str">
        <f>'1'!BG334</f>
        <v/>
      </c>
      <c r="T334" s="233">
        <f>'1'!BS334</f>
        <v>4</v>
      </c>
      <c r="U334" s="27">
        <f>'1'!BT334</f>
        <v>0</v>
      </c>
      <c r="V334" s="230" t="str">
        <f>'1'!BV334</f>
        <v/>
      </c>
      <c r="W334" s="230" t="str">
        <f>'1'!BW334</f>
        <v/>
      </c>
      <c r="X334" s="236">
        <f>'1'!CI334</f>
        <v>2</v>
      </c>
      <c r="Y334" s="39">
        <f>'1'!CJ334</f>
        <v>0</v>
      </c>
      <c r="Z334" s="231" t="str">
        <f>'1'!CL334</f>
        <v/>
      </c>
      <c r="AA334" s="231" t="str">
        <f>'1'!CM334</f>
        <v/>
      </c>
      <c r="AB334" s="233">
        <f>'1'!CY334</f>
        <v>2</v>
      </c>
      <c r="AC334" s="27">
        <f>'1'!CZ334</f>
        <v>0</v>
      </c>
      <c r="AD334" s="226" t="str">
        <f>'1'!DB334</f>
        <v/>
      </c>
      <c r="AE334" s="230" t="str">
        <f>'1'!DC334</f>
        <v/>
      </c>
      <c r="AF334" s="236">
        <f>'1'!DO334</f>
        <v>2</v>
      </c>
      <c r="AG334" s="39">
        <f>'1'!DP334</f>
        <v>0</v>
      </c>
      <c r="AH334" s="231" t="str">
        <f>'1'!DR334</f>
        <v/>
      </c>
      <c r="AI334" s="231" t="str">
        <f>'1'!DS334</f>
        <v/>
      </c>
      <c r="AJ334" s="233">
        <f>'1'!EE334</f>
        <v>5</v>
      </c>
      <c r="AK334" s="27">
        <f>'1'!EF334</f>
        <v>0</v>
      </c>
      <c r="AL334" s="230" t="str">
        <f>'1'!EH334</f>
        <v/>
      </c>
      <c r="AM334" s="230" t="str">
        <f>'1'!EI334</f>
        <v/>
      </c>
      <c r="AN334" s="236">
        <f>'1'!EU334</f>
        <v>19</v>
      </c>
      <c r="AO334" s="39">
        <f>'1'!EV334</f>
        <v>0</v>
      </c>
      <c r="AP334" s="231" t="str">
        <f>'1'!EX334</f>
        <v/>
      </c>
      <c r="AQ334" s="231" t="str">
        <f>'1'!EY334</f>
        <v/>
      </c>
      <c r="AR334" s="233">
        <f>'1'!FK334</f>
        <v>4</v>
      </c>
      <c r="AS334" s="27">
        <f>'1'!FL334</f>
        <v>0</v>
      </c>
      <c r="AT334" s="230" t="str">
        <f>'1'!FN334</f>
        <v/>
      </c>
      <c r="AU334" s="230" t="str">
        <f>'1'!FO334</f>
        <v/>
      </c>
      <c r="AV334" s="236">
        <f>'1'!GA334</f>
        <v>2</v>
      </c>
      <c r="AW334" s="39">
        <f>'1'!GB334</f>
        <v>0</v>
      </c>
      <c r="AX334" s="231" t="str">
        <f>'1'!GD334</f>
        <v/>
      </c>
      <c r="AY334" s="231" t="str">
        <f>'1'!GE334</f>
        <v/>
      </c>
      <c r="AZ334" s="233">
        <f>'1'!GQ334</f>
        <v>3</v>
      </c>
      <c r="BA334" s="27">
        <f>'1'!GR334</f>
        <v>0</v>
      </c>
      <c r="BB334" s="230" t="str">
        <f>'1'!GT334</f>
        <v/>
      </c>
      <c r="BC334" s="230" t="str">
        <f>'1'!GU334</f>
        <v/>
      </c>
      <c r="BD334" s="236">
        <f>'1'!HG334</f>
        <v>5</v>
      </c>
      <c r="BE334" s="39">
        <f>'1'!HH334</f>
        <v>0</v>
      </c>
      <c r="BF334" s="231" t="str">
        <f>'1'!HJ334</f>
        <v/>
      </c>
      <c r="BG334" s="231" t="str">
        <f>'1'!HK334</f>
        <v/>
      </c>
      <c r="BH334" s="233" t="str">
        <f>'1'!HW334</f>
        <v/>
      </c>
      <c r="BI334" s="27">
        <f>'1'!HX334</f>
        <v>0</v>
      </c>
      <c r="BJ334" s="230" t="str">
        <f>'1'!HZ334</f>
        <v/>
      </c>
      <c r="BK334" s="230" t="str">
        <f>'1'!IA334</f>
        <v/>
      </c>
      <c r="BL334" s="236" t="str">
        <f>'1'!IM334</f>
        <v/>
      </c>
      <c r="BM334" s="39">
        <f>'1'!IN334</f>
        <v>0</v>
      </c>
      <c r="BN334" s="231" t="str">
        <f>'1'!IP334</f>
        <v/>
      </c>
      <c r="BO334" s="231" t="str">
        <f>'1'!IQ334</f>
        <v/>
      </c>
      <c r="BP334" s="233" t="str">
        <f>'1'!JC334</f>
        <v/>
      </c>
      <c r="BQ334" s="27">
        <f>'1'!JD334</f>
        <v>0</v>
      </c>
      <c r="BR334" s="230" t="str">
        <f>'1'!JF334</f>
        <v/>
      </c>
      <c r="BS334" s="230" t="str">
        <f>'1'!JG334</f>
        <v/>
      </c>
      <c r="BT334" s="236" t="str">
        <f>'1'!JS334</f>
        <v/>
      </c>
      <c r="BU334" s="39">
        <f>'1'!JT334</f>
        <v>0</v>
      </c>
      <c r="BV334" s="231" t="str">
        <f>'1'!JV334</f>
        <v/>
      </c>
      <c r="BW334" s="231" t="str">
        <f>'1'!JW334</f>
        <v/>
      </c>
      <c r="BX334" s="233" t="str">
        <f>'1'!KI334</f>
        <v/>
      </c>
      <c r="BY334" s="27">
        <f>'1'!KJ334</f>
        <v>0</v>
      </c>
      <c r="BZ334" s="230" t="str">
        <f>'1'!KL334</f>
        <v/>
      </c>
      <c r="CA334" s="230" t="str">
        <f>'1'!KM334</f>
        <v/>
      </c>
      <c r="CB334" s="236" t="str">
        <f>'1'!KY334</f>
        <v/>
      </c>
      <c r="CC334" s="39">
        <f>'1'!KZ334</f>
        <v>0</v>
      </c>
      <c r="CD334" s="231" t="str">
        <f>'1'!LB334</f>
        <v/>
      </c>
      <c r="CE334" s="231" t="str">
        <f>'1'!LC334</f>
        <v/>
      </c>
      <c r="CF334" s="231"/>
      <c r="CG334" s="231"/>
      <c r="CH334" s="233" t="str">
        <f t="shared" si="208"/>
        <v/>
      </c>
      <c r="CI334" s="24">
        <f>'1'!HX334</f>
        <v>0</v>
      </c>
      <c r="CJ334" s="24" t="str">
        <f>'1'!HZ334</f>
        <v/>
      </c>
      <c r="CK334" s="24" t="str">
        <f>'1'!IA334</f>
        <v/>
      </c>
      <c r="CL334" s="236" t="str">
        <f t="shared" si="209"/>
        <v/>
      </c>
      <c r="CM334" s="36">
        <f>'1'!IN334</f>
        <v>0</v>
      </c>
      <c r="CN334" s="36" t="str">
        <f>'1'!IP334</f>
        <v/>
      </c>
      <c r="CO334" s="36" t="str">
        <f>'1'!IQ334</f>
        <v/>
      </c>
      <c r="CP334" s="233" t="str">
        <f t="shared" si="210"/>
        <v/>
      </c>
      <c r="CQ334" s="24">
        <f>'1'!JD334</f>
        <v>0</v>
      </c>
      <c r="CR334" s="24" t="str">
        <f>'1'!JF334</f>
        <v/>
      </c>
      <c r="CS334" s="24" t="str">
        <f>'1'!JG334</f>
        <v/>
      </c>
      <c r="CT334" s="236" t="str">
        <f t="shared" si="211"/>
        <v/>
      </c>
      <c r="CU334" s="36">
        <f>'1'!JT334</f>
        <v>0</v>
      </c>
      <c r="CV334" s="36" t="str">
        <f>'1'!JV334</f>
        <v/>
      </c>
      <c r="CW334" s="36" t="str">
        <f>'1'!JW334</f>
        <v/>
      </c>
      <c r="CX334" s="233" t="str">
        <f t="shared" si="212"/>
        <v>#REF!</v>
      </c>
      <c r="CY334" s="24">
        <f>'1'!KJ334</f>
        <v>0</v>
      </c>
      <c r="CZ334" s="24" t="str">
        <f>'1'!KL334</f>
        <v/>
      </c>
      <c r="DA334" s="24" t="str">
        <f>'1'!KM334</f>
        <v/>
      </c>
      <c r="DB334" s="236" t="str">
        <f t="shared" si="213"/>
        <v>#REF!</v>
      </c>
      <c r="DC334" s="36">
        <f>'1'!KZ334</f>
        <v>0</v>
      </c>
      <c r="DD334" s="36" t="str">
        <f>'1'!LB334</f>
        <v/>
      </c>
      <c r="DE334" s="36" t="str">
        <f>'1'!LC334</f>
        <v/>
      </c>
      <c r="DF334" s="233" t="str">
        <f t="shared" si="214"/>
        <v>#REF!</v>
      </c>
      <c r="DG334" s="24" t="str">
        <f t="shared" ref="DG334:DI334" si="1334">#REF!</f>
        <v>#REF!</v>
      </c>
      <c r="DH334" s="24" t="str">
        <f t="shared" si="1334"/>
        <v>#REF!</v>
      </c>
      <c r="DI334" s="24" t="str">
        <f t="shared" si="1334"/>
        <v>#REF!</v>
      </c>
      <c r="DJ334" s="236" t="str">
        <f t="shared" si="216"/>
        <v>#REF!</v>
      </c>
      <c r="DK334" s="36" t="str">
        <f t="shared" ref="DK334:DM334" si="1335">#REF!</f>
        <v>#REF!</v>
      </c>
      <c r="DL334" s="36" t="str">
        <f t="shared" si="1335"/>
        <v>#REF!</v>
      </c>
      <c r="DM334" s="36" t="str">
        <f t="shared" si="1335"/>
        <v>#REF!</v>
      </c>
      <c r="DN334" s="159" t="str">
        <f t="shared" si="218"/>
        <v>#REF!</v>
      </c>
      <c r="DO334" s="24" t="str">
        <f t="shared" ref="DO334:DQ334" si="1336">#REF!</f>
        <v>#REF!</v>
      </c>
      <c r="DP334" s="24" t="str">
        <f t="shared" si="1336"/>
        <v>#REF!</v>
      </c>
      <c r="DQ334" s="24" t="str">
        <f t="shared" si="1336"/>
        <v>#REF!</v>
      </c>
      <c r="DR334" s="209" t="str">
        <f t="shared" si="220"/>
        <v>#REF!</v>
      </c>
      <c r="DS334" s="210" t="str">
        <f t="shared" si="13"/>
        <v>#REF!</v>
      </c>
      <c r="DT334" s="210" t="str">
        <f t="shared" ref="DT334:DU334" si="1337">#REF!</f>
        <v>#REF!</v>
      </c>
      <c r="DU334" s="210" t="str">
        <f t="shared" si="1337"/>
        <v>#REF!</v>
      </c>
    </row>
    <row r="335" ht="15.75" customHeight="1">
      <c r="A335" s="228">
        <f>'1'!A335</f>
        <v>46428</v>
      </c>
      <c r="B335" s="229" t="str">
        <f>'1'!B335</f>
        <v>水</v>
      </c>
      <c r="C335" s="232">
        <f>'1'!C335</f>
        <v>0</v>
      </c>
      <c r="D335" s="233">
        <f>'1'!G335</f>
        <v>1</v>
      </c>
      <c r="E335" s="27">
        <f>'1'!H335</f>
        <v>0</v>
      </c>
      <c r="F335" s="230" t="str">
        <f>'1'!J335</f>
        <v/>
      </c>
      <c r="G335" s="230" t="str">
        <f>'1'!K335</f>
        <v/>
      </c>
      <c r="H335" s="236">
        <f>'1'!W335</f>
        <v>1</v>
      </c>
      <c r="I335" s="39">
        <f>'1'!X335</f>
        <v>0</v>
      </c>
      <c r="J335" s="231" t="str">
        <f>'1'!Z335</f>
        <v/>
      </c>
      <c r="K335" s="231" t="str">
        <f>'1'!AA335</f>
        <v/>
      </c>
      <c r="L335" s="233">
        <f>'1'!AM335</f>
        <v>2</v>
      </c>
      <c r="M335" s="27">
        <f>'1'!AN335</f>
        <v>0</v>
      </c>
      <c r="N335" s="230" t="str">
        <f>'1'!AP335</f>
        <v/>
      </c>
      <c r="O335" s="230" t="str">
        <f>'1'!AQ335</f>
        <v/>
      </c>
      <c r="P335" s="236">
        <f>'1'!BC335</f>
        <v>4</v>
      </c>
      <c r="Q335" s="39">
        <f>'1'!BD335</f>
        <v>0</v>
      </c>
      <c r="R335" s="231" t="str">
        <f>'1'!BF335</f>
        <v/>
      </c>
      <c r="S335" s="231" t="str">
        <f>'1'!BG335</f>
        <v/>
      </c>
      <c r="T335" s="233">
        <f>'1'!BS335</f>
        <v>4</v>
      </c>
      <c r="U335" s="27">
        <f>'1'!BT335</f>
        <v>0</v>
      </c>
      <c r="V335" s="230" t="str">
        <f>'1'!BV335</f>
        <v/>
      </c>
      <c r="W335" s="230" t="str">
        <f>'1'!BW335</f>
        <v/>
      </c>
      <c r="X335" s="236">
        <f>'1'!CI335</f>
        <v>2</v>
      </c>
      <c r="Y335" s="39">
        <f>'1'!CJ335</f>
        <v>0</v>
      </c>
      <c r="Z335" s="231" t="str">
        <f>'1'!CL335</f>
        <v/>
      </c>
      <c r="AA335" s="231" t="str">
        <f>'1'!CM335</f>
        <v/>
      </c>
      <c r="AB335" s="233">
        <f>'1'!CY335</f>
        <v>2</v>
      </c>
      <c r="AC335" s="27">
        <f>'1'!CZ335</f>
        <v>0</v>
      </c>
      <c r="AD335" s="226" t="str">
        <f>'1'!DB335</f>
        <v/>
      </c>
      <c r="AE335" s="230" t="str">
        <f>'1'!DC335</f>
        <v/>
      </c>
      <c r="AF335" s="236">
        <f>'1'!DO335</f>
        <v>2</v>
      </c>
      <c r="AG335" s="39">
        <f>'1'!DP335</f>
        <v>0</v>
      </c>
      <c r="AH335" s="231" t="str">
        <f>'1'!DR335</f>
        <v/>
      </c>
      <c r="AI335" s="231" t="str">
        <f>'1'!DS335</f>
        <v/>
      </c>
      <c r="AJ335" s="233">
        <f>'1'!EE335</f>
        <v>5</v>
      </c>
      <c r="AK335" s="27">
        <f>'1'!EF335</f>
        <v>0</v>
      </c>
      <c r="AL335" s="230" t="str">
        <f>'1'!EH335</f>
        <v/>
      </c>
      <c r="AM335" s="230" t="str">
        <f>'1'!EI335</f>
        <v/>
      </c>
      <c r="AN335" s="236">
        <f>'1'!EU335</f>
        <v>19</v>
      </c>
      <c r="AO335" s="39">
        <f>'1'!EV335</f>
        <v>0</v>
      </c>
      <c r="AP335" s="231" t="str">
        <f>'1'!EX335</f>
        <v/>
      </c>
      <c r="AQ335" s="231" t="str">
        <f>'1'!EY335</f>
        <v/>
      </c>
      <c r="AR335" s="233">
        <f>'1'!FK335</f>
        <v>4</v>
      </c>
      <c r="AS335" s="27">
        <f>'1'!FL335</f>
        <v>0</v>
      </c>
      <c r="AT335" s="230" t="str">
        <f>'1'!FN335</f>
        <v/>
      </c>
      <c r="AU335" s="230" t="str">
        <f>'1'!FO335</f>
        <v/>
      </c>
      <c r="AV335" s="236">
        <f>'1'!GA335</f>
        <v>2</v>
      </c>
      <c r="AW335" s="39">
        <f>'1'!GB335</f>
        <v>0</v>
      </c>
      <c r="AX335" s="231" t="str">
        <f>'1'!GD335</f>
        <v/>
      </c>
      <c r="AY335" s="231" t="str">
        <f>'1'!GE335</f>
        <v/>
      </c>
      <c r="AZ335" s="233">
        <f>'1'!GQ335</f>
        <v>3</v>
      </c>
      <c r="BA335" s="27">
        <f>'1'!GR335</f>
        <v>0</v>
      </c>
      <c r="BB335" s="230" t="str">
        <f>'1'!GT335</f>
        <v/>
      </c>
      <c r="BC335" s="230" t="str">
        <f>'1'!GU335</f>
        <v/>
      </c>
      <c r="BD335" s="236">
        <f>'1'!HG335</f>
        <v>5</v>
      </c>
      <c r="BE335" s="39">
        <f>'1'!HH335</f>
        <v>0</v>
      </c>
      <c r="BF335" s="231" t="str">
        <f>'1'!HJ335</f>
        <v/>
      </c>
      <c r="BG335" s="231" t="str">
        <f>'1'!HK335</f>
        <v/>
      </c>
      <c r="BH335" s="233" t="str">
        <f>'1'!HW335</f>
        <v/>
      </c>
      <c r="BI335" s="27">
        <f>'1'!HX335</f>
        <v>0</v>
      </c>
      <c r="BJ335" s="230" t="str">
        <f>'1'!HZ335</f>
        <v/>
      </c>
      <c r="BK335" s="230" t="str">
        <f>'1'!IA335</f>
        <v/>
      </c>
      <c r="BL335" s="236" t="str">
        <f>'1'!IM335</f>
        <v/>
      </c>
      <c r="BM335" s="39">
        <f>'1'!IN335</f>
        <v>0</v>
      </c>
      <c r="BN335" s="231" t="str">
        <f>'1'!IP335</f>
        <v/>
      </c>
      <c r="BO335" s="231" t="str">
        <f>'1'!IQ335</f>
        <v/>
      </c>
      <c r="BP335" s="233" t="str">
        <f>'1'!JC335</f>
        <v/>
      </c>
      <c r="BQ335" s="27">
        <f>'1'!JD335</f>
        <v>0</v>
      </c>
      <c r="BR335" s="230" t="str">
        <f>'1'!JF335</f>
        <v/>
      </c>
      <c r="BS335" s="230" t="str">
        <f>'1'!JG335</f>
        <v/>
      </c>
      <c r="BT335" s="236" t="str">
        <f>'1'!JS335</f>
        <v/>
      </c>
      <c r="BU335" s="39">
        <f>'1'!JT335</f>
        <v>0</v>
      </c>
      <c r="BV335" s="231" t="str">
        <f>'1'!JV335</f>
        <v/>
      </c>
      <c r="BW335" s="231" t="str">
        <f>'1'!JW335</f>
        <v/>
      </c>
      <c r="BX335" s="233" t="str">
        <f>'1'!KI335</f>
        <v/>
      </c>
      <c r="BY335" s="27">
        <f>'1'!KJ335</f>
        <v>0</v>
      </c>
      <c r="BZ335" s="230" t="str">
        <f>'1'!KL335</f>
        <v/>
      </c>
      <c r="CA335" s="230" t="str">
        <f>'1'!KM335</f>
        <v/>
      </c>
      <c r="CB335" s="236" t="str">
        <f>'1'!KY335</f>
        <v/>
      </c>
      <c r="CC335" s="39">
        <f>'1'!KZ335</f>
        <v>0</v>
      </c>
      <c r="CD335" s="231" t="str">
        <f>'1'!LB335</f>
        <v/>
      </c>
      <c r="CE335" s="231" t="str">
        <f>'1'!LC335</f>
        <v/>
      </c>
      <c r="CF335" s="231"/>
      <c r="CG335" s="231"/>
      <c r="CH335" s="233" t="str">
        <f t="shared" si="208"/>
        <v/>
      </c>
      <c r="CI335" s="24">
        <f>'1'!HX335</f>
        <v>0</v>
      </c>
      <c r="CJ335" s="24" t="str">
        <f>'1'!HZ335</f>
        <v/>
      </c>
      <c r="CK335" s="24" t="str">
        <f>'1'!IA335</f>
        <v/>
      </c>
      <c r="CL335" s="236" t="str">
        <f t="shared" si="209"/>
        <v/>
      </c>
      <c r="CM335" s="36">
        <f>'1'!IN335</f>
        <v>0</v>
      </c>
      <c r="CN335" s="36" t="str">
        <f>'1'!IP335</f>
        <v/>
      </c>
      <c r="CO335" s="36" t="str">
        <f>'1'!IQ335</f>
        <v/>
      </c>
      <c r="CP335" s="233" t="str">
        <f t="shared" si="210"/>
        <v/>
      </c>
      <c r="CQ335" s="24">
        <f>'1'!JD335</f>
        <v>0</v>
      </c>
      <c r="CR335" s="24" t="str">
        <f>'1'!JF335</f>
        <v/>
      </c>
      <c r="CS335" s="24" t="str">
        <f>'1'!JG335</f>
        <v/>
      </c>
      <c r="CT335" s="236" t="str">
        <f t="shared" si="211"/>
        <v/>
      </c>
      <c r="CU335" s="36">
        <f>'1'!JT335</f>
        <v>0</v>
      </c>
      <c r="CV335" s="36" t="str">
        <f>'1'!JV335</f>
        <v/>
      </c>
      <c r="CW335" s="36" t="str">
        <f>'1'!JW335</f>
        <v/>
      </c>
      <c r="CX335" s="233" t="str">
        <f t="shared" si="212"/>
        <v>#REF!</v>
      </c>
      <c r="CY335" s="24">
        <f>'1'!KJ335</f>
        <v>0</v>
      </c>
      <c r="CZ335" s="24" t="str">
        <f>'1'!KL335</f>
        <v/>
      </c>
      <c r="DA335" s="24" t="str">
        <f>'1'!KM335</f>
        <v/>
      </c>
      <c r="DB335" s="236" t="str">
        <f t="shared" si="213"/>
        <v>#REF!</v>
      </c>
      <c r="DC335" s="36">
        <f>'1'!KZ335</f>
        <v>0</v>
      </c>
      <c r="DD335" s="36" t="str">
        <f>'1'!LB335</f>
        <v/>
      </c>
      <c r="DE335" s="36" t="str">
        <f>'1'!LC335</f>
        <v/>
      </c>
      <c r="DF335" s="233" t="str">
        <f t="shared" si="214"/>
        <v>#REF!</v>
      </c>
      <c r="DG335" s="24" t="str">
        <f t="shared" ref="DG335:DI335" si="1338">#REF!</f>
        <v>#REF!</v>
      </c>
      <c r="DH335" s="24" t="str">
        <f t="shared" si="1338"/>
        <v>#REF!</v>
      </c>
      <c r="DI335" s="24" t="str">
        <f t="shared" si="1338"/>
        <v>#REF!</v>
      </c>
      <c r="DJ335" s="236" t="str">
        <f t="shared" si="216"/>
        <v>#REF!</v>
      </c>
      <c r="DK335" s="36" t="str">
        <f t="shared" ref="DK335:DM335" si="1339">#REF!</f>
        <v>#REF!</v>
      </c>
      <c r="DL335" s="36" t="str">
        <f t="shared" si="1339"/>
        <v>#REF!</v>
      </c>
      <c r="DM335" s="36" t="str">
        <f t="shared" si="1339"/>
        <v>#REF!</v>
      </c>
      <c r="DN335" s="159" t="str">
        <f t="shared" si="218"/>
        <v>#REF!</v>
      </c>
      <c r="DO335" s="24" t="str">
        <f t="shared" ref="DO335:DQ335" si="1340">#REF!</f>
        <v>#REF!</v>
      </c>
      <c r="DP335" s="24" t="str">
        <f t="shared" si="1340"/>
        <v>#REF!</v>
      </c>
      <c r="DQ335" s="24" t="str">
        <f t="shared" si="1340"/>
        <v>#REF!</v>
      </c>
      <c r="DR335" s="209" t="str">
        <f t="shared" si="220"/>
        <v>#REF!</v>
      </c>
      <c r="DS335" s="210" t="str">
        <f t="shared" si="13"/>
        <v>#REF!</v>
      </c>
      <c r="DT335" s="210" t="str">
        <f t="shared" ref="DT335:DU335" si="1341">#REF!</f>
        <v>#REF!</v>
      </c>
      <c r="DU335" s="210" t="str">
        <f t="shared" si="1341"/>
        <v>#REF!</v>
      </c>
    </row>
    <row r="336" ht="15.75" customHeight="1">
      <c r="A336" s="228">
        <f>'1'!A336</f>
        <v>46429</v>
      </c>
      <c r="B336" s="229" t="str">
        <f>'1'!B336</f>
        <v>木</v>
      </c>
      <c r="C336" s="232">
        <f>'1'!C336</f>
        <v>0</v>
      </c>
      <c r="D336" s="233">
        <f>'1'!G336</f>
        <v>1</v>
      </c>
      <c r="E336" s="27">
        <f>'1'!H336</f>
        <v>0</v>
      </c>
      <c r="F336" s="230" t="str">
        <f>'1'!J336</f>
        <v/>
      </c>
      <c r="G336" s="230" t="str">
        <f>'1'!K336</f>
        <v/>
      </c>
      <c r="H336" s="236">
        <f>'1'!W336</f>
        <v>1</v>
      </c>
      <c r="I336" s="39">
        <f>'1'!X336</f>
        <v>0</v>
      </c>
      <c r="J336" s="231" t="str">
        <f>'1'!Z336</f>
        <v/>
      </c>
      <c r="K336" s="231" t="str">
        <f>'1'!AA336</f>
        <v/>
      </c>
      <c r="L336" s="233">
        <f>'1'!AM336</f>
        <v>2</v>
      </c>
      <c r="M336" s="27">
        <f>'1'!AN336</f>
        <v>0</v>
      </c>
      <c r="N336" s="230" t="str">
        <f>'1'!AP336</f>
        <v/>
      </c>
      <c r="O336" s="230" t="str">
        <f>'1'!AQ336</f>
        <v/>
      </c>
      <c r="P336" s="236">
        <f>'1'!BC336</f>
        <v>4</v>
      </c>
      <c r="Q336" s="39">
        <f>'1'!BD336</f>
        <v>0</v>
      </c>
      <c r="R336" s="231" t="str">
        <f>'1'!BF336</f>
        <v/>
      </c>
      <c r="S336" s="231" t="str">
        <f>'1'!BG336</f>
        <v/>
      </c>
      <c r="T336" s="233">
        <f>'1'!BS336</f>
        <v>4</v>
      </c>
      <c r="U336" s="27">
        <f>'1'!BT336</f>
        <v>0</v>
      </c>
      <c r="V336" s="230" t="str">
        <f>'1'!BV336</f>
        <v/>
      </c>
      <c r="W336" s="230" t="str">
        <f>'1'!BW336</f>
        <v/>
      </c>
      <c r="X336" s="236">
        <f>'1'!CI336</f>
        <v>2</v>
      </c>
      <c r="Y336" s="39">
        <f>'1'!CJ336</f>
        <v>0</v>
      </c>
      <c r="Z336" s="231" t="str">
        <f>'1'!CL336</f>
        <v/>
      </c>
      <c r="AA336" s="231" t="str">
        <f>'1'!CM336</f>
        <v/>
      </c>
      <c r="AB336" s="233">
        <f>'1'!CY336</f>
        <v>2</v>
      </c>
      <c r="AC336" s="27">
        <f>'1'!CZ336</f>
        <v>0</v>
      </c>
      <c r="AD336" s="226" t="str">
        <f>'1'!DB336</f>
        <v/>
      </c>
      <c r="AE336" s="230" t="str">
        <f>'1'!DC336</f>
        <v/>
      </c>
      <c r="AF336" s="236">
        <f>'1'!DO336</f>
        <v>2</v>
      </c>
      <c r="AG336" s="39">
        <f>'1'!DP336</f>
        <v>0</v>
      </c>
      <c r="AH336" s="231" t="str">
        <f>'1'!DR336</f>
        <v/>
      </c>
      <c r="AI336" s="231" t="str">
        <f>'1'!DS336</f>
        <v/>
      </c>
      <c r="AJ336" s="233">
        <f>'1'!EE336</f>
        <v>5</v>
      </c>
      <c r="AK336" s="27">
        <f>'1'!EF336</f>
        <v>0</v>
      </c>
      <c r="AL336" s="230" t="str">
        <f>'1'!EH336</f>
        <v/>
      </c>
      <c r="AM336" s="230" t="str">
        <f>'1'!EI336</f>
        <v/>
      </c>
      <c r="AN336" s="236">
        <f>'1'!EU336</f>
        <v>19</v>
      </c>
      <c r="AO336" s="39">
        <f>'1'!EV336</f>
        <v>0</v>
      </c>
      <c r="AP336" s="231" t="str">
        <f>'1'!EX336</f>
        <v/>
      </c>
      <c r="AQ336" s="231" t="str">
        <f>'1'!EY336</f>
        <v/>
      </c>
      <c r="AR336" s="233">
        <f>'1'!FK336</f>
        <v>4</v>
      </c>
      <c r="AS336" s="27">
        <f>'1'!FL336</f>
        <v>0</v>
      </c>
      <c r="AT336" s="230" t="str">
        <f>'1'!FN336</f>
        <v/>
      </c>
      <c r="AU336" s="230" t="str">
        <f>'1'!FO336</f>
        <v/>
      </c>
      <c r="AV336" s="236">
        <f>'1'!GA336</f>
        <v>2</v>
      </c>
      <c r="AW336" s="39">
        <f>'1'!GB336</f>
        <v>0</v>
      </c>
      <c r="AX336" s="231" t="str">
        <f>'1'!GD336</f>
        <v/>
      </c>
      <c r="AY336" s="231" t="str">
        <f>'1'!GE336</f>
        <v/>
      </c>
      <c r="AZ336" s="233">
        <f>'1'!GQ336</f>
        <v>3</v>
      </c>
      <c r="BA336" s="27">
        <f>'1'!GR336</f>
        <v>0</v>
      </c>
      <c r="BB336" s="230" t="str">
        <f>'1'!GT336</f>
        <v/>
      </c>
      <c r="BC336" s="230" t="str">
        <f>'1'!GU336</f>
        <v/>
      </c>
      <c r="BD336" s="236">
        <f>'1'!HG336</f>
        <v>5</v>
      </c>
      <c r="BE336" s="39">
        <f>'1'!HH336</f>
        <v>0</v>
      </c>
      <c r="BF336" s="231" t="str">
        <f>'1'!HJ336</f>
        <v/>
      </c>
      <c r="BG336" s="231" t="str">
        <f>'1'!HK336</f>
        <v/>
      </c>
      <c r="BH336" s="233" t="str">
        <f>'1'!HW336</f>
        <v/>
      </c>
      <c r="BI336" s="27">
        <f>'1'!HX336</f>
        <v>0</v>
      </c>
      <c r="BJ336" s="230" t="str">
        <f>'1'!HZ336</f>
        <v/>
      </c>
      <c r="BK336" s="230" t="str">
        <f>'1'!IA336</f>
        <v/>
      </c>
      <c r="BL336" s="236" t="str">
        <f>'1'!IM336</f>
        <v/>
      </c>
      <c r="BM336" s="39">
        <f>'1'!IN336</f>
        <v>0</v>
      </c>
      <c r="BN336" s="231" t="str">
        <f>'1'!IP336</f>
        <v/>
      </c>
      <c r="BO336" s="231" t="str">
        <f>'1'!IQ336</f>
        <v/>
      </c>
      <c r="BP336" s="233" t="str">
        <f>'1'!JC336</f>
        <v/>
      </c>
      <c r="BQ336" s="27">
        <f>'1'!JD336</f>
        <v>0</v>
      </c>
      <c r="BR336" s="230" t="str">
        <f>'1'!JF336</f>
        <v/>
      </c>
      <c r="BS336" s="230" t="str">
        <f>'1'!JG336</f>
        <v/>
      </c>
      <c r="BT336" s="236" t="str">
        <f>'1'!JS336</f>
        <v/>
      </c>
      <c r="BU336" s="39">
        <f>'1'!JT336</f>
        <v>0</v>
      </c>
      <c r="BV336" s="231" t="str">
        <f>'1'!JV336</f>
        <v/>
      </c>
      <c r="BW336" s="231" t="str">
        <f>'1'!JW336</f>
        <v/>
      </c>
      <c r="BX336" s="233" t="str">
        <f>'1'!KI336</f>
        <v/>
      </c>
      <c r="BY336" s="27">
        <f>'1'!KJ336</f>
        <v>0</v>
      </c>
      <c r="BZ336" s="230" t="str">
        <f>'1'!KL336</f>
        <v/>
      </c>
      <c r="CA336" s="230" t="str">
        <f>'1'!KM336</f>
        <v/>
      </c>
      <c r="CB336" s="236" t="str">
        <f>'1'!KY336</f>
        <v/>
      </c>
      <c r="CC336" s="39">
        <f>'1'!KZ336</f>
        <v>0</v>
      </c>
      <c r="CD336" s="231" t="str">
        <f>'1'!LB336</f>
        <v/>
      </c>
      <c r="CE336" s="231" t="str">
        <f>'1'!LC336</f>
        <v/>
      </c>
      <c r="CF336" s="231"/>
      <c r="CG336" s="231"/>
      <c r="CH336" s="233" t="str">
        <f t="shared" si="208"/>
        <v/>
      </c>
      <c r="CI336" s="24">
        <f>'1'!HX336</f>
        <v>0</v>
      </c>
      <c r="CJ336" s="24" t="str">
        <f>'1'!HZ336</f>
        <v/>
      </c>
      <c r="CK336" s="24" t="str">
        <f>'1'!IA336</f>
        <v/>
      </c>
      <c r="CL336" s="236" t="str">
        <f t="shared" si="209"/>
        <v/>
      </c>
      <c r="CM336" s="36">
        <f>'1'!IN336</f>
        <v>0</v>
      </c>
      <c r="CN336" s="36" t="str">
        <f>'1'!IP336</f>
        <v/>
      </c>
      <c r="CO336" s="36" t="str">
        <f>'1'!IQ336</f>
        <v/>
      </c>
      <c r="CP336" s="233" t="str">
        <f t="shared" si="210"/>
        <v/>
      </c>
      <c r="CQ336" s="24">
        <f>'1'!JD336</f>
        <v>0</v>
      </c>
      <c r="CR336" s="24" t="str">
        <f>'1'!JF336</f>
        <v/>
      </c>
      <c r="CS336" s="24" t="str">
        <f>'1'!JG336</f>
        <v/>
      </c>
      <c r="CT336" s="236" t="str">
        <f t="shared" si="211"/>
        <v/>
      </c>
      <c r="CU336" s="36">
        <f>'1'!JT336</f>
        <v>0</v>
      </c>
      <c r="CV336" s="36" t="str">
        <f>'1'!JV336</f>
        <v/>
      </c>
      <c r="CW336" s="36" t="str">
        <f>'1'!JW336</f>
        <v/>
      </c>
      <c r="CX336" s="233" t="str">
        <f t="shared" si="212"/>
        <v>#REF!</v>
      </c>
      <c r="CY336" s="24">
        <f>'1'!KJ336</f>
        <v>0</v>
      </c>
      <c r="CZ336" s="24" t="str">
        <f>'1'!KL336</f>
        <v/>
      </c>
      <c r="DA336" s="24" t="str">
        <f>'1'!KM336</f>
        <v/>
      </c>
      <c r="DB336" s="236" t="str">
        <f t="shared" si="213"/>
        <v>#REF!</v>
      </c>
      <c r="DC336" s="36">
        <f>'1'!KZ336</f>
        <v>0</v>
      </c>
      <c r="DD336" s="36" t="str">
        <f>'1'!LB336</f>
        <v/>
      </c>
      <c r="DE336" s="36" t="str">
        <f>'1'!LC336</f>
        <v/>
      </c>
      <c r="DF336" s="233" t="str">
        <f t="shared" si="214"/>
        <v>#REF!</v>
      </c>
      <c r="DG336" s="24" t="str">
        <f t="shared" ref="DG336:DI336" si="1342">#REF!</f>
        <v>#REF!</v>
      </c>
      <c r="DH336" s="24" t="str">
        <f t="shared" si="1342"/>
        <v>#REF!</v>
      </c>
      <c r="DI336" s="24" t="str">
        <f t="shared" si="1342"/>
        <v>#REF!</v>
      </c>
      <c r="DJ336" s="236" t="str">
        <f t="shared" si="216"/>
        <v>#REF!</v>
      </c>
      <c r="DK336" s="36" t="str">
        <f t="shared" ref="DK336:DM336" si="1343">#REF!</f>
        <v>#REF!</v>
      </c>
      <c r="DL336" s="36" t="str">
        <f t="shared" si="1343"/>
        <v>#REF!</v>
      </c>
      <c r="DM336" s="36" t="str">
        <f t="shared" si="1343"/>
        <v>#REF!</v>
      </c>
      <c r="DN336" s="159" t="str">
        <f t="shared" si="218"/>
        <v>#REF!</v>
      </c>
      <c r="DO336" s="24" t="str">
        <f t="shared" ref="DO336:DQ336" si="1344">#REF!</f>
        <v>#REF!</v>
      </c>
      <c r="DP336" s="24" t="str">
        <f t="shared" si="1344"/>
        <v>#REF!</v>
      </c>
      <c r="DQ336" s="24" t="str">
        <f t="shared" si="1344"/>
        <v>#REF!</v>
      </c>
      <c r="DR336" s="209" t="str">
        <f t="shared" si="220"/>
        <v>#REF!</v>
      </c>
      <c r="DS336" s="210" t="str">
        <f t="shared" si="13"/>
        <v>#REF!</v>
      </c>
      <c r="DT336" s="210" t="str">
        <f t="shared" ref="DT336:DU336" si="1345">#REF!</f>
        <v>#REF!</v>
      </c>
      <c r="DU336" s="210" t="str">
        <f t="shared" si="1345"/>
        <v>#REF!</v>
      </c>
    </row>
    <row r="337" ht="15.75" customHeight="1">
      <c r="A337" s="228">
        <f>'1'!A337</f>
        <v>46430</v>
      </c>
      <c r="B337" s="229" t="str">
        <f>'1'!B337</f>
        <v>金</v>
      </c>
      <c r="C337" s="232">
        <f>'1'!C337</f>
        <v>0</v>
      </c>
      <c r="D337" s="233">
        <f>'1'!G337</f>
        <v>1</v>
      </c>
      <c r="E337" s="27">
        <f>'1'!H337</f>
        <v>0</v>
      </c>
      <c r="F337" s="230" t="str">
        <f>'1'!J337</f>
        <v/>
      </c>
      <c r="G337" s="230" t="str">
        <f>'1'!K337</f>
        <v/>
      </c>
      <c r="H337" s="236">
        <f>'1'!W337</f>
        <v>1</v>
      </c>
      <c r="I337" s="39">
        <f>'1'!X337</f>
        <v>0</v>
      </c>
      <c r="J337" s="231" t="str">
        <f>'1'!Z337</f>
        <v/>
      </c>
      <c r="K337" s="231" t="str">
        <f>'1'!AA337</f>
        <v/>
      </c>
      <c r="L337" s="233">
        <f>'1'!AM337</f>
        <v>2</v>
      </c>
      <c r="M337" s="27">
        <f>'1'!AN337</f>
        <v>0</v>
      </c>
      <c r="N337" s="230" t="str">
        <f>'1'!AP337</f>
        <v/>
      </c>
      <c r="O337" s="230" t="str">
        <f>'1'!AQ337</f>
        <v/>
      </c>
      <c r="P337" s="236">
        <f>'1'!BC337</f>
        <v>4</v>
      </c>
      <c r="Q337" s="39">
        <f>'1'!BD337</f>
        <v>0</v>
      </c>
      <c r="R337" s="231" t="str">
        <f>'1'!BF337</f>
        <v/>
      </c>
      <c r="S337" s="231" t="str">
        <f>'1'!BG337</f>
        <v/>
      </c>
      <c r="T337" s="233">
        <f>'1'!BS337</f>
        <v>4</v>
      </c>
      <c r="U337" s="27">
        <f>'1'!BT337</f>
        <v>0</v>
      </c>
      <c r="V337" s="230" t="str">
        <f>'1'!BV337</f>
        <v/>
      </c>
      <c r="W337" s="230" t="str">
        <f>'1'!BW337</f>
        <v/>
      </c>
      <c r="X337" s="236">
        <f>'1'!CI337</f>
        <v>2</v>
      </c>
      <c r="Y337" s="39">
        <f>'1'!CJ337</f>
        <v>0</v>
      </c>
      <c r="Z337" s="231" t="str">
        <f>'1'!CL337</f>
        <v/>
      </c>
      <c r="AA337" s="231" t="str">
        <f>'1'!CM337</f>
        <v/>
      </c>
      <c r="AB337" s="233">
        <f>'1'!CY337</f>
        <v>2</v>
      </c>
      <c r="AC337" s="27">
        <f>'1'!CZ337</f>
        <v>0</v>
      </c>
      <c r="AD337" s="226" t="str">
        <f>'1'!DB337</f>
        <v/>
      </c>
      <c r="AE337" s="230" t="str">
        <f>'1'!DC337</f>
        <v/>
      </c>
      <c r="AF337" s="236">
        <f>'1'!DO337</f>
        <v>2</v>
      </c>
      <c r="AG337" s="39">
        <f>'1'!DP337</f>
        <v>0</v>
      </c>
      <c r="AH337" s="231" t="str">
        <f>'1'!DR337</f>
        <v/>
      </c>
      <c r="AI337" s="231" t="str">
        <f>'1'!DS337</f>
        <v/>
      </c>
      <c r="AJ337" s="233">
        <f>'1'!EE337</f>
        <v>5</v>
      </c>
      <c r="AK337" s="27">
        <f>'1'!EF337</f>
        <v>0</v>
      </c>
      <c r="AL337" s="230" t="str">
        <f>'1'!EH337</f>
        <v/>
      </c>
      <c r="AM337" s="230" t="str">
        <f>'1'!EI337</f>
        <v/>
      </c>
      <c r="AN337" s="236">
        <f>'1'!EU337</f>
        <v>19</v>
      </c>
      <c r="AO337" s="39">
        <f>'1'!EV337</f>
        <v>0</v>
      </c>
      <c r="AP337" s="231" t="str">
        <f>'1'!EX337</f>
        <v/>
      </c>
      <c r="AQ337" s="231" t="str">
        <f>'1'!EY337</f>
        <v/>
      </c>
      <c r="AR337" s="233">
        <f>'1'!FK337</f>
        <v>4</v>
      </c>
      <c r="AS337" s="27">
        <f>'1'!FL337</f>
        <v>0</v>
      </c>
      <c r="AT337" s="230" t="str">
        <f>'1'!FN337</f>
        <v/>
      </c>
      <c r="AU337" s="230" t="str">
        <f>'1'!FO337</f>
        <v/>
      </c>
      <c r="AV337" s="236">
        <f>'1'!GA337</f>
        <v>2</v>
      </c>
      <c r="AW337" s="39">
        <f>'1'!GB337</f>
        <v>0</v>
      </c>
      <c r="AX337" s="231" t="str">
        <f>'1'!GD337</f>
        <v/>
      </c>
      <c r="AY337" s="231" t="str">
        <f>'1'!GE337</f>
        <v/>
      </c>
      <c r="AZ337" s="233">
        <f>'1'!GQ337</f>
        <v>3</v>
      </c>
      <c r="BA337" s="27">
        <f>'1'!GR337</f>
        <v>0</v>
      </c>
      <c r="BB337" s="230" t="str">
        <f>'1'!GT337</f>
        <v/>
      </c>
      <c r="BC337" s="230" t="str">
        <f>'1'!GU337</f>
        <v/>
      </c>
      <c r="BD337" s="236">
        <f>'1'!HG337</f>
        <v>5</v>
      </c>
      <c r="BE337" s="39">
        <f>'1'!HH337</f>
        <v>0</v>
      </c>
      <c r="BF337" s="231" t="str">
        <f>'1'!HJ337</f>
        <v/>
      </c>
      <c r="BG337" s="231" t="str">
        <f>'1'!HK337</f>
        <v/>
      </c>
      <c r="BH337" s="233" t="str">
        <f>'1'!HW337</f>
        <v/>
      </c>
      <c r="BI337" s="27">
        <f>'1'!HX337</f>
        <v>0</v>
      </c>
      <c r="BJ337" s="230" t="str">
        <f>'1'!HZ337</f>
        <v/>
      </c>
      <c r="BK337" s="230" t="str">
        <f>'1'!IA337</f>
        <v/>
      </c>
      <c r="BL337" s="236" t="str">
        <f>'1'!IM337</f>
        <v/>
      </c>
      <c r="BM337" s="39">
        <f>'1'!IN337</f>
        <v>0</v>
      </c>
      <c r="BN337" s="231" t="str">
        <f>'1'!IP337</f>
        <v/>
      </c>
      <c r="BO337" s="231" t="str">
        <f>'1'!IQ337</f>
        <v/>
      </c>
      <c r="BP337" s="233" t="str">
        <f>'1'!JC337</f>
        <v/>
      </c>
      <c r="BQ337" s="27">
        <f>'1'!JD337</f>
        <v>0</v>
      </c>
      <c r="BR337" s="230" t="str">
        <f>'1'!JF337</f>
        <v/>
      </c>
      <c r="BS337" s="230" t="str">
        <f>'1'!JG337</f>
        <v/>
      </c>
      <c r="BT337" s="236" t="str">
        <f>'1'!JS337</f>
        <v/>
      </c>
      <c r="BU337" s="39">
        <f>'1'!JT337</f>
        <v>0</v>
      </c>
      <c r="BV337" s="231" t="str">
        <f>'1'!JV337</f>
        <v/>
      </c>
      <c r="BW337" s="231" t="str">
        <f>'1'!JW337</f>
        <v/>
      </c>
      <c r="BX337" s="233" t="str">
        <f>'1'!KI337</f>
        <v/>
      </c>
      <c r="BY337" s="27">
        <f>'1'!KJ337</f>
        <v>0</v>
      </c>
      <c r="BZ337" s="230" t="str">
        <f>'1'!KL337</f>
        <v/>
      </c>
      <c r="CA337" s="230" t="str">
        <f>'1'!KM337</f>
        <v/>
      </c>
      <c r="CB337" s="236" t="str">
        <f>'1'!KY337</f>
        <v/>
      </c>
      <c r="CC337" s="39">
        <f>'1'!KZ337</f>
        <v>0</v>
      </c>
      <c r="CD337" s="231" t="str">
        <f>'1'!LB337</f>
        <v/>
      </c>
      <c r="CE337" s="231" t="str">
        <f>'1'!LC337</f>
        <v/>
      </c>
      <c r="CF337" s="231"/>
      <c r="CG337" s="231"/>
      <c r="CH337" s="233" t="str">
        <f t="shared" si="208"/>
        <v/>
      </c>
      <c r="CI337" s="24">
        <f>'1'!HX337</f>
        <v>0</v>
      </c>
      <c r="CJ337" s="24" t="str">
        <f>'1'!HZ337</f>
        <v/>
      </c>
      <c r="CK337" s="24" t="str">
        <f>'1'!IA337</f>
        <v/>
      </c>
      <c r="CL337" s="236" t="str">
        <f t="shared" si="209"/>
        <v/>
      </c>
      <c r="CM337" s="36">
        <f>'1'!IN337</f>
        <v>0</v>
      </c>
      <c r="CN337" s="36" t="str">
        <f>'1'!IP337</f>
        <v/>
      </c>
      <c r="CO337" s="36" t="str">
        <f>'1'!IQ337</f>
        <v/>
      </c>
      <c r="CP337" s="233" t="str">
        <f t="shared" si="210"/>
        <v/>
      </c>
      <c r="CQ337" s="24">
        <f>'1'!JD337</f>
        <v>0</v>
      </c>
      <c r="CR337" s="24" t="str">
        <f>'1'!JF337</f>
        <v/>
      </c>
      <c r="CS337" s="24" t="str">
        <f>'1'!JG337</f>
        <v/>
      </c>
      <c r="CT337" s="236" t="str">
        <f t="shared" si="211"/>
        <v/>
      </c>
      <c r="CU337" s="36">
        <f>'1'!JT337</f>
        <v>0</v>
      </c>
      <c r="CV337" s="36" t="str">
        <f>'1'!JV337</f>
        <v/>
      </c>
      <c r="CW337" s="36" t="str">
        <f>'1'!JW337</f>
        <v/>
      </c>
      <c r="CX337" s="233" t="str">
        <f t="shared" si="212"/>
        <v>#REF!</v>
      </c>
      <c r="CY337" s="24">
        <f>'1'!KJ337</f>
        <v>0</v>
      </c>
      <c r="CZ337" s="24" t="str">
        <f>'1'!KL337</f>
        <v/>
      </c>
      <c r="DA337" s="24" t="str">
        <f>'1'!KM337</f>
        <v/>
      </c>
      <c r="DB337" s="236" t="str">
        <f t="shared" si="213"/>
        <v>#REF!</v>
      </c>
      <c r="DC337" s="36">
        <f>'1'!KZ337</f>
        <v>0</v>
      </c>
      <c r="DD337" s="36" t="str">
        <f>'1'!LB337</f>
        <v/>
      </c>
      <c r="DE337" s="36" t="str">
        <f>'1'!LC337</f>
        <v/>
      </c>
      <c r="DF337" s="233" t="str">
        <f t="shared" si="214"/>
        <v>#REF!</v>
      </c>
      <c r="DG337" s="24" t="str">
        <f t="shared" ref="DG337:DI337" si="1346">#REF!</f>
        <v>#REF!</v>
      </c>
      <c r="DH337" s="24" t="str">
        <f t="shared" si="1346"/>
        <v>#REF!</v>
      </c>
      <c r="DI337" s="24" t="str">
        <f t="shared" si="1346"/>
        <v>#REF!</v>
      </c>
      <c r="DJ337" s="236" t="str">
        <f t="shared" si="216"/>
        <v>#REF!</v>
      </c>
      <c r="DK337" s="36" t="str">
        <f t="shared" ref="DK337:DM337" si="1347">#REF!</f>
        <v>#REF!</v>
      </c>
      <c r="DL337" s="36" t="str">
        <f t="shared" si="1347"/>
        <v>#REF!</v>
      </c>
      <c r="DM337" s="36" t="str">
        <f t="shared" si="1347"/>
        <v>#REF!</v>
      </c>
      <c r="DN337" s="159" t="str">
        <f t="shared" si="218"/>
        <v>#REF!</v>
      </c>
      <c r="DO337" s="24" t="str">
        <f t="shared" ref="DO337:DQ337" si="1348">#REF!</f>
        <v>#REF!</v>
      </c>
      <c r="DP337" s="24" t="str">
        <f t="shared" si="1348"/>
        <v>#REF!</v>
      </c>
      <c r="DQ337" s="24" t="str">
        <f t="shared" si="1348"/>
        <v>#REF!</v>
      </c>
      <c r="DR337" s="209" t="str">
        <f t="shared" si="220"/>
        <v>#REF!</v>
      </c>
      <c r="DS337" s="210" t="str">
        <f t="shared" si="13"/>
        <v>#REF!</v>
      </c>
      <c r="DT337" s="210" t="str">
        <f t="shared" ref="DT337:DU337" si="1349">#REF!</f>
        <v>#REF!</v>
      </c>
      <c r="DU337" s="210" t="str">
        <f t="shared" si="1349"/>
        <v>#REF!</v>
      </c>
    </row>
    <row r="338" ht="15.75" customHeight="1">
      <c r="A338" s="228">
        <f>'1'!A338</f>
        <v>46431</v>
      </c>
      <c r="B338" s="229" t="str">
        <f>'1'!B338</f>
        <v>土</v>
      </c>
      <c r="C338" s="232">
        <f>'1'!C338</f>
        <v>0</v>
      </c>
      <c r="D338" s="233">
        <f>'1'!G338</f>
        <v>1</v>
      </c>
      <c r="E338" s="27">
        <f>'1'!H338</f>
        <v>0</v>
      </c>
      <c r="F338" s="230" t="str">
        <f>'1'!J338</f>
        <v/>
      </c>
      <c r="G338" s="230" t="str">
        <f>'1'!K338</f>
        <v/>
      </c>
      <c r="H338" s="236">
        <f>'1'!W338</f>
        <v>1</v>
      </c>
      <c r="I338" s="39">
        <f>'1'!X338</f>
        <v>0</v>
      </c>
      <c r="J338" s="231" t="str">
        <f>'1'!Z338</f>
        <v/>
      </c>
      <c r="K338" s="231" t="str">
        <f>'1'!AA338</f>
        <v/>
      </c>
      <c r="L338" s="233">
        <f>'1'!AM338</f>
        <v>2</v>
      </c>
      <c r="M338" s="27">
        <f>'1'!AN338</f>
        <v>0</v>
      </c>
      <c r="N338" s="230" t="str">
        <f>'1'!AP338</f>
        <v/>
      </c>
      <c r="O338" s="230" t="str">
        <f>'1'!AQ338</f>
        <v/>
      </c>
      <c r="P338" s="236">
        <f>'1'!BC338</f>
        <v>4</v>
      </c>
      <c r="Q338" s="39">
        <f>'1'!BD338</f>
        <v>0</v>
      </c>
      <c r="R338" s="231" t="str">
        <f>'1'!BF338</f>
        <v/>
      </c>
      <c r="S338" s="231" t="str">
        <f>'1'!BG338</f>
        <v/>
      </c>
      <c r="T338" s="233">
        <f>'1'!BS338</f>
        <v>4</v>
      </c>
      <c r="U338" s="27">
        <f>'1'!BT338</f>
        <v>0</v>
      </c>
      <c r="V338" s="230" t="str">
        <f>'1'!BV338</f>
        <v/>
      </c>
      <c r="W338" s="230" t="str">
        <f>'1'!BW338</f>
        <v/>
      </c>
      <c r="X338" s="236">
        <f>'1'!CI338</f>
        <v>2</v>
      </c>
      <c r="Y338" s="39">
        <f>'1'!CJ338</f>
        <v>0</v>
      </c>
      <c r="Z338" s="231" t="str">
        <f>'1'!CL338</f>
        <v/>
      </c>
      <c r="AA338" s="231" t="str">
        <f>'1'!CM338</f>
        <v/>
      </c>
      <c r="AB338" s="233">
        <f>'1'!CY338</f>
        <v>2</v>
      </c>
      <c r="AC338" s="27">
        <f>'1'!CZ338</f>
        <v>0</v>
      </c>
      <c r="AD338" s="226" t="str">
        <f>'1'!DB338</f>
        <v/>
      </c>
      <c r="AE338" s="230" t="str">
        <f>'1'!DC338</f>
        <v/>
      </c>
      <c r="AF338" s="236">
        <f>'1'!DO338</f>
        <v>2</v>
      </c>
      <c r="AG338" s="39">
        <f>'1'!DP338</f>
        <v>0</v>
      </c>
      <c r="AH338" s="231" t="str">
        <f>'1'!DR338</f>
        <v/>
      </c>
      <c r="AI338" s="231" t="str">
        <f>'1'!DS338</f>
        <v/>
      </c>
      <c r="AJ338" s="233">
        <f>'1'!EE338</f>
        <v>5</v>
      </c>
      <c r="AK338" s="27">
        <f>'1'!EF338</f>
        <v>0</v>
      </c>
      <c r="AL338" s="230" t="str">
        <f>'1'!EH338</f>
        <v/>
      </c>
      <c r="AM338" s="230" t="str">
        <f>'1'!EI338</f>
        <v/>
      </c>
      <c r="AN338" s="236">
        <f>'1'!EU338</f>
        <v>19</v>
      </c>
      <c r="AO338" s="39">
        <f>'1'!EV338</f>
        <v>0</v>
      </c>
      <c r="AP338" s="231" t="str">
        <f>'1'!EX338</f>
        <v/>
      </c>
      <c r="AQ338" s="231" t="str">
        <f>'1'!EY338</f>
        <v/>
      </c>
      <c r="AR338" s="233">
        <f>'1'!FK338</f>
        <v>4</v>
      </c>
      <c r="AS338" s="27">
        <f>'1'!FL338</f>
        <v>0</v>
      </c>
      <c r="AT338" s="230" t="str">
        <f>'1'!FN338</f>
        <v/>
      </c>
      <c r="AU338" s="230" t="str">
        <f>'1'!FO338</f>
        <v/>
      </c>
      <c r="AV338" s="236">
        <f>'1'!GA338</f>
        <v>2</v>
      </c>
      <c r="AW338" s="39">
        <f>'1'!GB338</f>
        <v>0</v>
      </c>
      <c r="AX338" s="231" t="str">
        <f>'1'!GD338</f>
        <v/>
      </c>
      <c r="AY338" s="231" t="str">
        <f>'1'!GE338</f>
        <v/>
      </c>
      <c r="AZ338" s="233">
        <f>'1'!GQ338</f>
        <v>3</v>
      </c>
      <c r="BA338" s="27">
        <f>'1'!GR338</f>
        <v>0</v>
      </c>
      <c r="BB338" s="230" t="str">
        <f>'1'!GT338</f>
        <v/>
      </c>
      <c r="BC338" s="230" t="str">
        <f>'1'!GU338</f>
        <v/>
      </c>
      <c r="BD338" s="236">
        <f>'1'!HG338</f>
        <v>5</v>
      </c>
      <c r="BE338" s="39">
        <f>'1'!HH338</f>
        <v>0</v>
      </c>
      <c r="BF338" s="231" t="str">
        <f>'1'!HJ338</f>
        <v/>
      </c>
      <c r="BG338" s="231" t="str">
        <f>'1'!HK338</f>
        <v/>
      </c>
      <c r="BH338" s="233" t="str">
        <f>'1'!HW338</f>
        <v/>
      </c>
      <c r="BI338" s="27">
        <f>'1'!HX338</f>
        <v>0</v>
      </c>
      <c r="BJ338" s="230" t="str">
        <f>'1'!HZ338</f>
        <v/>
      </c>
      <c r="BK338" s="230" t="str">
        <f>'1'!IA338</f>
        <v/>
      </c>
      <c r="BL338" s="236" t="str">
        <f>'1'!IM338</f>
        <v/>
      </c>
      <c r="BM338" s="39">
        <f>'1'!IN338</f>
        <v>0</v>
      </c>
      <c r="BN338" s="231" t="str">
        <f>'1'!IP338</f>
        <v/>
      </c>
      <c r="BO338" s="231" t="str">
        <f>'1'!IQ338</f>
        <v/>
      </c>
      <c r="BP338" s="233" t="str">
        <f>'1'!JC338</f>
        <v/>
      </c>
      <c r="BQ338" s="27">
        <f>'1'!JD338</f>
        <v>0</v>
      </c>
      <c r="BR338" s="230" t="str">
        <f>'1'!JF338</f>
        <v/>
      </c>
      <c r="BS338" s="230" t="str">
        <f>'1'!JG338</f>
        <v/>
      </c>
      <c r="BT338" s="236" t="str">
        <f>'1'!JS338</f>
        <v/>
      </c>
      <c r="BU338" s="39">
        <f>'1'!JT338</f>
        <v>0</v>
      </c>
      <c r="BV338" s="231" t="str">
        <f>'1'!JV338</f>
        <v/>
      </c>
      <c r="BW338" s="231" t="str">
        <f>'1'!JW338</f>
        <v/>
      </c>
      <c r="BX338" s="233" t="str">
        <f>'1'!KI338</f>
        <v/>
      </c>
      <c r="BY338" s="27">
        <f>'1'!KJ338</f>
        <v>0</v>
      </c>
      <c r="BZ338" s="230" t="str">
        <f>'1'!KL338</f>
        <v/>
      </c>
      <c r="CA338" s="230" t="str">
        <f>'1'!KM338</f>
        <v/>
      </c>
      <c r="CB338" s="236" t="str">
        <f>'1'!KY338</f>
        <v/>
      </c>
      <c r="CC338" s="39">
        <f>'1'!KZ338</f>
        <v>0</v>
      </c>
      <c r="CD338" s="231" t="str">
        <f>'1'!LB338</f>
        <v/>
      </c>
      <c r="CE338" s="231" t="str">
        <f>'1'!LC338</f>
        <v/>
      </c>
      <c r="CF338" s="231"/>
      <c r="CG338" s="231"/>
      <c r="CH338" s="233" t="str">
        <f t="shared" si="208"/>
        <v/>
      </c>
      <c r="CI338" s="24">
        <f>'1'!HX338</f>
        <v>0</v>
      </c>
      <c r="CJ338" s="24" t="str">
        <f>'1'!HZ338</f>
        <v/>
      </c>
      <c r="CK338" s="24" t="str">
        <f>'1'!IA338</f>
        <v/>
      </c>
      <c r="CL338" s="236" t="str">
        <f t="shared" si="209"/>
        <v/>
      </c>
      <c r="CM338" s="36">
        <f>'1'!IN338</f>
        <v>0</v>
      </c>
      <c r="CN338" s="36" t="str">
        <f>'1'!IP338</f>
        <v/>
      </c>
      <c r="CO338" s="36" t="str">
        <f>'1'!IQ338</f>
        <v/>
      </c>
      <c r="CP338" s="233" t="str">
        <f t="shared" si="210"/>
        <v/>
      </c>
      <c r="CQ338" s="24">
        <f>'1'!JD338</f>
        <v>0</v>
      </c>
      <c r="CR338" s="24" t="str">
        <f>'1'!JF338</f>
        <v/>
      </c>
      <c r="CS338" s="24" t="str">
        <f>'1'!JG338</f>
        <v/>
      </c>
      <c r="CT338" s="236" t="str">
        <f t="shared" si="211"/>
        <v/>
      </c>
      <c r="CU338" s="36">
        <f>'1'!JT338</f>
        <v>0</v>
      </c>
      <c r="CV338" s="36" t="str">
        <f>'1'!JV338</f>
        <v/>
      </c>
      <c r="CW338" s="36" t="str">
        <f>'1'!JW338</f>
        <v/>
      </c>
      <c r="CX338" s="233" t="str">
        <f t="shared" si="212"/>
        <v>#REF!</v>
      </c>
      <c r="CY338" s="24">
        <f>'1'!KJ338</f>
        <v>0</v>
      </c>
      <c r="CZ338" s="24" t="str">
        <f>'1'!KL338</f>
        <v/>
      </c>
      <c r="DA338" s="24" t="str">
        <f>'1'!KM338</f>
        <v/>
      </c>
      <c r="DB338" s="236" t="str">
        <f t="shared" si="213"/>
        <v>#REF!</v>
      </c>
      <c r="DC338" s="36">
        <f>'1'!KZ338</f>
        <v>0</v>
      </c>
      <c r="DD338" s="36" t="str">
        <f>'1'!LB338</f>
        <v/>
      </c>
      <c r="DE338" s="36" t="str">
        <f>'1'!LC338</f>
        <v/>
      </c>
      <c r="DF338" s="233" t="str">
        <f t="shared" si="214"/>
        <v>#REF!</v>
      </c>
      <c r="DG338" s="24" t="str">
        <f t="shared" ref="DG338:DI338" si="1350">#REF!</f>
        <v>#REF!</v>
      </c>
      <c r="DH338" s="24" t="str">
        <f t="shared" si="1350"/>
        <v>#REF!</v>
      </c>
      <c r="DI338" s="24" t="str">
        <f t="shared" si="1350"/>
        <v>#REF!</v>
      </c>
      <c r="DJ338" s="236" t="str">
        <f t="shared" si="216"/>
        <v>#REF!</v>
      </c>
      <c r="DK338" s="36" t="str">
        <f t="shared" ref="DK338:DM338" si="1351">#REF!</f>
        <v>#REF!</v>
      </c>
      <c r="DL338" s="36" t="str">
        <f t="shared" si="1351"/>
        <v>#REF!</v>
      </c>
      <c r="DM338" s="36" t="str">
        <f t="shared" si="1351"/>
        <v>#REF!</v>
      </c>
      <c r="DN338" s="159" t="str">
        <f t="shared" si="218"/>
        <v>#REF!</v>
      </c>
      <c r="DO338" s="24" t="str">
        <f t="shared" ref="DO338:DQ338" si="1352">#REF!</f>
        <v>#REF!</v>
      </c>
      <c r="DP338" s="24" t="str">
        <f t="shared" si="1352"/>
        <v>#REF!</v>
      </c>
      <c r="DQ338" s="24" t="str">
        <f t="shared" si="1352"/>
        <v>#REF!</v>
      </c>
      <c r="DR338" s="209" t="str">
        <f t="shared" si="220"/>
        <v>#REF!</v>
      </c>
      <c r="DS338" s="210" t="str">
        <f t="shared" si="13"/>
        <v>#REF!</v>
      </c>
      <c r="DT338" s="210" t="str">
        <f t="shared" ref="DT338:DU338" si="1353">#REF!</f>
        <v>#REF!</v>
      </c>
      <c r="DU338" s="210" t="str">
        <f t="shared" si="1353"/>
        <v>#REF!</v>
      </c>
    </row>
    <row r="339" ht="15.75" customHeight="1">
      <c r="A339" s="228">
        <f>'1'!A339</f>
        <v>46432</v>
      </c>
      <c r="B339" s="229" t="str">
        <f>'1'!B339</f>
        <v>日</v>
      </c>
      <c r="C339" s="232">
        <f>'1'!C339</f>
        <v>0</v>
      </c>
      <c r="D339" s="233">
        <f>'1'!G339</f>
        <v>1</v>
      </c>
      <c r="E339" s="27">
        <f>'1'!H339</f>
        <v>0</v>
      </c>
      <c r="F339" s="230" t="str">
        <f>'1'!J339</f>
        <v/>
      </c>
      <c r="G339" s="230" t="str">
        <f>'1'!K339</f>
        <v/>
      </c>
      <c r="H339" s="236">
        <f>'1'!W339</f>
        <v>1</v>
      </c>
      <c r="I339" s="39">
        <f>'1'!X339</f>
        <v>0</v>
      </c>
      <c r="J339" s="231" t="str">
        <f>'1'!Z339</f>
        <v/>
      </c>
      <c r="K339" s="231" t="str">
        <f>'1'!AA339</f>
        <v/>
      </c>
      <c r="L339" s="233">
        <f>'1'!AM339</f>
        <v>2</v>
      </c>
      <c r="M339" s="27">
        <f>'1'!AN339</f>
        <v>0</v>
      </c>
      <c r="N339" s="230" t="str">
        <f>'1'!AP339</f>
        <v/>
      </c>
      <c r="O339" s="230" t="str">
        <f>'1'!AQ339</f>
        <v/>
      </c>
      <c r="P339" s="236">
        <f>'1'!BC339</f>
        <v>4</v>
      </c>
      <c r="Q339" s="39">
        <f>'1'!BD339</f>
        <v>0</v>
      </c>
      <c r="R339" s="231" t="str">
        <f>'1'!BF339</f>
        <v/>
      </c>
      <c r="S339" s="231" t="str">
        <f>'1'!BG339</f>
        <v/>
      </c>
      <c r="T339" s="233">
        <f>'1'!BS339</f>
        <v>4</v>
      </c>
      <c r="U339" s="27">
        <f>'1'!BT339</f>
        <v>0</v>
      </c>
      <c r="V339" s="230" t="str">
        <f>'1'!BV339</f>
        <v/>
      </c>
      <c r="W339" s="230" t="str">
        <f>'1'!BW339</f>
        <v/>
      </c>
      <c r="X339" s="236">
        <f>'1'!CI339</f>
        <v>2</v>
      </c>
      <c r="Y339" s="39">
        <f>'1'!CJ339</f>
        <v>0</v>
      </c>
      <c r="Z339" s="231" t="str">
        <f>'1'!CL339</f>
        <v/>
      </c>
      <c r="AA339" s="231" t="str">
        <f>'1'!CM339</f>
        <v/>
      </c>
      <c r="AB339" s="233">
        <f>'1'!CY339</f>
        <v>2</v>
      </c>
      <c r="AC339" s="27">
        <f>'1'!CZ339</f>
        <v>0</v>
      </c>
      <c r="AD339" s="226" t="str">
        <f>'1'!DB339</f>
        <v/>
      </c>
      <c r="AE339" s="230" t="str">
        <f>'1'!DC339</f>
        <v/>
      </c>
      <c r="AF339" s="236">
        <f>'1'!DO339</f>
        <v>2</v>
      </c>
      <c r="AG339" s="39">
        <f>'1'!DP339</f>
        <v>0</v>
      </c>
      <c r="AH339" s="231" t="str">
        <f>'1'!DR339</f>
        <v/>
      </c>
      <c r="AI339" s="231" t="str">
        <f>'1'!DS339</f>
        <v/>
      </c>
      <c r="AJ339" s="233">
        <f>'1'!EE339</f>
        <v>5</v>
      </c>
      <c r="AK339" s="27">
        <f>'1'!EF339</f>
        <v>0</v>
      </c>
      <c r="AL339" s="230" t="str">
        <f>'1'!EH339</f>
        <v/>
      </c>
      <c r="AM339" s="230" t="str">
        <f>'1'!EI339</f>
        <v/>
      </c>
      <c r="AN339" s="236">
        <f>'1'!EU339</f>
        <v>19</v>
      </c>
      <c r="AO339" s="39">
        <f>'1'!EV339</f>
        <v>0</v>
      </c>
      <c r="AP339" s="231" t="str">
        <f>'1'!EX339</f>
        <v/>
      </c>
      <c r="AQ339" s="231" t="str">
        <f>'1'!EY339</f>
        <v/>
      </c>
      <c r="AR339" s="233">
        <f>'1'!FK339</f>
        <v>4</v>
      </c>
      <c r="AS339" s="27">
        <f>'1'!FL339</f>
        <v>0</v>
      </c>
      <c r="AT339" s="230" t="str">
        <f>'1'!FN339</f>
        <v/>
      </c>
      <c r="AU339" s="230" t="str">
        <f>'1'!FO339</f>
        <v/>
      </c>
      <c r="AV339" s="236">
        <f>'1'!GA339</f>
        <v>2</v>
      </c>
      <c r="AW339" s="39">
        <f>'1'!GB339</f>
        <v>0</v>
      </c>
      <c r="AX339" s="231" t="str">
        <f>'1'!GD339</f>
        <v/>
      </c>
      <c r="AY339" s="231" t="str">
        <f>'1'!GE339</f>
        <v/>
      </c>
      <c r="AZ339" s="233">
        <f>'1'!GQ339</f>
        <v>3</v>
      </c>
      <c r="BA339" s="27">
        <f>'1'!GR339</f>
        <v>0</v>
      </c>
      <c r="BB339" s="230" t="str">
        <f>'1'!GT339</f>
        <v/>
      </c>
      <c r="BC339" s="230" t="str">
        <f>'1'!GU339</f>
        <v/>
      </c>
      <c r="BD339" s="236">
        <f>'1'!HG339</f>
        <v>5</v>
      </c>
      <c r="BE339" s="39">
        <f>'1'!HH339</f>
        <v>0</v>
      </c>
      <c r="BF339" s="231" t="str">
        <f>'1'!HJ339</f>
        <v/>
      </c>
      <c r="BG339" s="231" t="str">
        <f>'1'!HK339</f>
        <v/>
      </c>
      <c r="BH339" s="233" t="str">
        <f>'1'!HW339</f>
        <v/>
      </c>
      <c r="BI339" s="27">
        <f>'1'!HX339</f>
        <v>0</v>
      </c>
      <c r="BJ339" s="230" t="str">
        <f>'1'!HZ339</f>
        <v/>
      </c>
      <c r="BK339" s="230" t="str">
        <f>'1'!IA339</f>
        <v/>
      </c>
      <c r="BL339" s="236" t="str">
        <f>'1'!IM339</f>
        <v/>
      </c>
      <c r="BM339" s="39">
        <f>'1'!IN339</f>
        <v>0</v>
      </c>
      <c r="BN339" s="231" t="str">
        <f>'1'!IP339</f>
        <v/>
      </c>
      <c r="BO339" s="231" t="str">
        <f>'1'!IQ339</f>
        <v/>
      </c>
      <c r="BP339" s="233" t="str">
        <f>'1'!JC339</f>
        <v/>
      </c>
      <c r="BQ339" s="27">
        <f>'1'!JD339</f>
        <v>0</v>
      </c>
      <c r="BR339" s="230" t="str">
        <f>'1'!JF339</f>
        <v/>
      </c>
      <c r="BS339" s="230" t="str">
        <f>'1'!JG339</f>
        <v/>
      </c>
      <c r="BT339" s="236" t="str">
        <f>'1'!JS339</f>
        <v/>
      </c>
      <c r="BU339" s="39">
        <f>'1'!JT339</f>
        <v>0</v>
      </c>
      <c r="BV339" s="231" t="str">
        <f>'1'!JV339</f>
        <v/>
      </c>
      <c r="BW339" s="231" t="str">
        <f>'1'!JW339</f>
        <v/>
      </c>
      <c r="BX339" s="233" t="str">
        <f>'1'!KI339</f>
        <v/>
      </c>
      <c r="BY339" s="27">
        <f>'1'!KJ339</f>
        <v>0</v>
      </c>
      <c r="BZ339" s="230" t="str">
        <f>'1'!KL339</f>
        <v/>
      </c>
      <c r="CA339" s="230" t="str">
        <f>'1'!KM339</f>
        <v/>
      </c>
      <c r="CB339" s="236" t="str">
        <f>'1'!KY339</f>
        <v/>
      </c>
      <c r="CC339" s="39">
        <f>'1'!KZ339</f>
        <v>0</v>
      </c>
      <c r="CD339" s="231" t="str">
        <f>'1'!LB339</f>
        <v/>
      </c>
      <c r="CE339" s="231" t="str">
        <f>'1'!LC339</f>
        <v/>
      </c>
      <c r="CF339" s="231"/>
      <c r="CG339" s="231"/>
      <c r="CH339" s="233" t="str">
        <f t="shared" si="208"/>
        <v/>
      </c>
      <c r="CI339" s="24">
        <f>'1'!HX339</f>
        <v>0</v>
      </c>
      <c r="CJ339" s="24" t="str">
        <f>'1'!HZ339</f>
        <v/>
      </c>
      <c r="CK339" s="24" t="str">
        <f>'1'!IA339</f>
        <v/>
      </c>
      <c r="CL339" s="236" t="str">
        <f t="shared" si="209"/>
        <v/>
      </c>
      <c r="CM339" s="36">
        <f>'1'!IN339</f>
        <v>0</v>
      </c>
      <c r="CN339" s="36" t="str">
        <f>'1'!IP339</f>
        <v/>
      </c>
      <c r="CO339" s="36" t="str">
        <f>'1'!IQ339</f>
        <v/>
      </c>
      <c r="CP339" s="233" t="str">
        <f t="shared" si="210"/>
        <v/>
      </c>
      <c r="CQ339" s="24">
        <f>'1'!JD339</f>
        <v>0</v>
      </c>
      <c r="CR339" s="24" t="str">
        <f>'1'!JF339</f>
        <v/>
      </c>
      <c r="CS339" s="24" t="str">
        <f>'1'!JG339</f>
        <v/>
      </c>
      <c r="CT339" s="236" t="str">
        <f t="shared" si="211"/>
        <v/>
      </c>
      <c r="CU339" s="36">
        <f>'1'!JT339</f>
        <v>0</v>
      </c>
      <c r="CV339" s="36" t="str">
        <f>'1'!JV339</f>
        <v/>
      </c>
      <c r="CW339" s="36" t="str">
        <f>'1'!JW339</f>
        <v/>
      </c>
      <c r="CX339" s="233" t="str">
        <f t="shared" si="212"/>
        <v>#REF!</v>
      </c>
      <c r="CY339" s="24">
        <f>'1'!KJ339</f>
        <v>0</v>
      </c>
      <c r="CZ339" s="24" t="str">
        <f>'1'!KL339</f>
        <v/>
      </c>
      <c r="DA339" s="24" t="str">
        <f>'1'!KM339</f>
        <v/>
      </c>
      <c r="DB339" s="236" t="str">
        <f t="shared" si="213"/>
        <v>#REF!</v>
      </c>
      <c r="DC339" s="36">
        <f>'1'!KZ339</f>
        <v>0</v>
      </c>
      <c r="DD339" s="36" t="str">
        <f>'1'!LB339</f>
        <v/>
      </c>
      <c r="DE339" s="36" t="str">
        <f>'1'!LC339</f>
        <v/>
      </c>
      <c r="DF339" s="233" t="str">
        <f t="shared" si="214"/>
        <v>#REF!</v>
      </c>
      <c r="DG339" s="24" t="str">
        <f t="shared" ref="DG339:DI339" si="1354">#REF!</f>
        <v>#REF!</v>
      </c>
      <c r="DH339" s="24" t="str">
        <f t="shared" si="1354"/>
        <v>#REF!</v>
      </c>
      <c r="DI339" s="24" t="str">
        <f t="shared" si="1354"/>
        <v>#REF!</v>
      </c>
      <c r="DJ339" s="236" t="str">
        <f t="shared" si="216"/>
        <v>#REF!</v>
      </c>
      <c r="DK339" s="36" t="str">
        <f t="shared" ref="DK339:DM339" si="1355">#REF!</f>
        <v>#REF!</v>
      </c>
      <c r="DL339" s="36" t="str">
        <f t="shared" si="1355"/>
        <v>#REF!</v>
      </c>
      <c r="DM339" s="36" t="str">
        <f t="shared" si="1355"/>
        <v>#REF!</v>
      </c>
      <c r="DN339" s="159" t="str">
        <f t="shared" si="218"/>
        <v>#REF!</v>
      </c>
      <c r="DO339" s="24" t="str">
        <f t="shared" ref="DO339:DQ339" si="1356">#REF!</f>
        <v>#REF!</v>
      </c>
      <c r="DP339" s="24" t="str">
        <f t="shared" si="1356"/>
        <v>#REF!</v>
      </c>
      <c r="DQ339" s="24" t="str">
        <f t="shared" si="1356"/>
        <v>#REF!</v>
      </c>
      <c r="DR339" s="209" t="str">
        <f t="shared" si="220"/>
        <v>#REF!</v>
      </c>
      <c r="DS339" s="210" t="str">
        <f t="shared" si="13"/>
        <v>#REF!</v>
      </c>
      <c r="DT339" s="210" t="str">
        <f t="shared" ref="DT339:DU339" si="1357">#REF!</f>
        <v>#REF!</v>
      </c>
      <c r="DU339" s="210" t="str">
        <f t="shared" si="1357"/>
        <v>#REF!</v>
      </c>
    </row>
    <row r="340" ht="15.75" customHeight="1">
      <c r="A340" s="228">
        <f>'1'!A340</f>
        <v>46433</v>
      </c>
      <c r="B340" s="229" t="str">
        <f>'1'!B340</f>
        <v>月</v>
      </c>
      <c r="C340" s="232">
        <f>'1'!C340</f>
        <v>0</v>
      </c>
      <c r="D340" s="233">
        <f>'1'!G340</f>
        <v>1</v>
      </c>
      <c r="E340" s="27">
        <f>'1'!H340</f>
        <v>0</v>
      </c>
      <c r="F340" s="230" t="str">
        <f>'1'!J340</f>
        <v/>
      </c>
      <c r="G340" s="230" t="str">
        <f>'1'!K340</f>
        <v/>
      </c>
      <c r="H340" s="236">
        <f>'1'!W340</f>
        <v>1</v>
      </c>
      <c r="I340" s="39">
        <f>'1'!X340</f>
        <v>0</v>
      </c>
      <c r="J340" s="231" t="str">
        <f>'1'!Z340</f>
        <v/>
      </c>
      <c r="K340" s="231" t="str">
        <f>'1'!AA340</f>
        <v/>
      </c>
      <c r="L340" s="233">
        <f>'1'!AM340</f>
        <v>2</v>
      </c>
      <c r="M340" s="27">
        <f>'1'!AN340</f>
        <v>0</v>
      </c>
      <c r="N340" s="230" t="str">
        <f>'1'!AP340</f>
        <v/>
      </c>
      <c r="O340" s="230" t="str">
        <f>'1'!AQ340</f>
        <v/>
      </c>
      <c r="P340" s="236">
        <f>'1'!BC340</f>
        <v>4</v>
      </c>
      <c r="Q340" s="39">
        <f>'1'!BD340</f>
        <v>0</v>
      </c>
      <c r="R340" s="231" t="str">
        <f>'1'!BF340</f>
        <v/>
      </c>
      <c r="S340" s="231" t="str">
        <f>'1'!BG340</f>
        <v/>
      </c>
      <c r="T340" s="233">
        <f>'1'!BS340</f>
        <v>4</v>
      </c>
      <c r="U340" s="27">
        <f>'1'!BT340</f>
        <v>0</v>
      </c>
      <c r="V340" s="230" t="str">
        <f>'1'!BV340</f>
        <v/>
      </c>
      <c r="W340" s="230" t="str">
        <f>'1'!BW340</f>
        <v/>
      </c>
      <c r="X340" s="236">
        <f>'1'!CI340</f>
        <v>2</v>
      </c>
      <c r="Y340" s="39">
        <f>'1'!CJ340</f>
        <v>0</v>
      </c>
      <c r="Z340" s="231" t="str">
        <f>'1'!CL340</f>
        <v/>
      </c>
      <c r="AA340" s="231" t="str">
        <f>'1'!CM340</f>
        <v/>
      </c>
      <c r="AB340" s="233">
        <f>'1'!CY340</f>
        <v>2</v>
      </c>
      <c r="AC340" s="27">
        <f>'1'!CZ340</f>
        <v>0</v>
      </c>
      <c r="AD340" s="226" t="str">
        <f>'1'!DB340</f>
        <v/>
      </c>
      <c r="AE340" s="230" t="str">
        <f>'1'!DC340</f>
        <v/>
      </c>
      <c r="AF340" s="236">
        <f>'1'!DO340</f>
        <v>2</v>
      </c>
      <c r="AG340" s="39">
        <f>'1'!DP340</f>
        <v>0</v>
      </c>
      <c r="AH340" s="231" t="str">
        <f>'1'!DR340</f>
        <v/>
      </c>
      <c r="AI340" s="231" t="str">
        <f>'1'!DS340</f>
        <v/>
      </c>
      <c r="AJ340" s="233">
        <f>'1'!EE340</f>
        <v>5</v>
      </c>
      <c r="AK340" s="27">
        <f>'1'!EF340</f>
        <v>0</v>
      </c>
      <c r="AL340" s="230" t="str">
        <f>'1'!EH340</f>
        <v/>
      </c>
      <c r="AM340" s="230" t="str">
        <f>'1'!EI340</f>
        <v/>
      </c>
      <c r="AN340" s="236">
        <f>'1'!EU340</f>
        <v>19</v>
      </c>
      <c r="AO340" s="39">
        <f>'1'!EV340</f>
        <v>0</v>
      </c>
      <c r="AP340" s="231" t="str">
        <f>'1'!EX340</f>
        <v/>
      </c>
      <c r="AQ340" s="231" t="str">
        <f>'1'!EY340</f>
        <v/>
      </c>
      <c r="AR340" s="233">
        <f>'1'!FK340</f>
        <v>4</v>
      </c>
      <c r="AS340" s="27">
        <f>'1'!FL340</f>
        <v>0</v>
      </c>
      <c r="AT340" s="230" t="str">
        <f>'1'!FN340</f>
        <v/>
      </c>
      <c r="AU340" s="230" t="str">
        <f>'1'!FO340</f>
        <v/>
      </c>
      <c r="AV340" s="236">
        <f>'1'!GA340</f>
        <v>2</v>
      </c>
      <c r="AW340" s="39">
        <f>'1'!GB340</f>
        <v>0</v>
      </c>
      <c r="AX340" s="231" t="str">
        <f>'1'!GD340</f>
        <v/>
      </c>
      <c r="AY340" s="231" t="str">
        <f>'1'!GE340</f>
        <v/>
      </c>
      <c r="AZ340" s="233">
        <f>'1'!GQ340</f>
        <v>3</v>
      </c>
      <c r="BA340" s="27">
        <f>'1'!GR340</f>
        <v>0</v>
      </c>
      <c r="BB340" s="230" t="str">
        <f>'1'!GT340</f>
        <v/>
      </c>
      <c r="BC340" s="230" t="str">
        <f>'1'!GU340</f>
        <v/>
      </c>
      <c r="BD340" s="236">
        <f>'1'!HG340</f>
        <v>5</v>
      </c>
      <c r="BE340" s="39">
        <f>'1'!HH340</f>
        <v>0</v>
      </c>
      <c r="BF340" s="231" t="str">
        <f>'1'!HJ340</f>
        <v/>
      </c>
      <c r="BG340" s="231" t="str">
        <f>'1'!HK340</f>
        <v/>
      </c>
      <c r="BH340" s="233" t="str">
        <f>'1'!HW340</f>
        <v/>
      </c>
      <c r="BI340" s="27">
        <f>'1'!HX340</f>
        <v>0</v>
      </c>
      <c r="BJ340" s="230" t="str">
        <f>'1'!HZ340</f>
        <v/>
      </c>
      <c r="BK340" s="230" t="str">
        <f>'1'!IA340</f>
        <v/>
      </c>
      <c r="BL340" s="236" t="str">
        <f>'1'!IM340</f>
        <v/>
      </c>
      <c r="BM340" s="39">
        <f>'1'!IN340</f>
        <v>0</v>
      </c>
      <c r="BN340" s="231" t="str">
        <f>'1'!IP340</f>
        <v/>
      </c>
      <c r="BO340" s="231" t="str">
        <f>'1'!IQ340</f>
        <v/>
      </c>
      <c r="BP340" s="233" t="str">
        <f>'1'!JC340</f>
        <v/>
      </c>
      <c r="BQ340" s="27">
        <f>'1'!JD340</f>
        <v>0</v>
      </c>
      <c r="BR340" s="230" t="str">
        <f>'1'!JF340</f>
        <v/>
      </c>
      <c r="BS340" s="230" t="str">
        <f>'1'!JG340</f>
        <v/>
      </c>
      <c r="BT340" s="236" t="str">
        <f>'1'!JS340</f>
        <v/>
      </c>
      <c r="BU340" s="39">
        <f>'1'!JT340</f>
        <v>0</v>
      </c>
      <c r="BV340" s="231" t="str">
        <f>'1'!JV340</f>
        <v/>
      </c>
      <c r="BW340" s="231" t="str">
        <f>'1'!JW340</f>
        <v/>
      </c>
      <c r="BX340" s="233" t="str">
        <f>'1'!KI340</f>
        <v/>
      </c>
      <c r="BY340" s="27">
        <f>'1'!KJ340</f>
        <v>0</v>
      </c>
      <c r="BZ340" s="230" t="str">
        <f>'1'!KL340</f>
        <v/>
      </c>
      <c r="CA340" s="230" t="str">
        <f>'1'!KM340</f>
        <v/>
      </c>
      <c r="CB340" s="236" t="str">
        <f>'1'!KY340</f>
        <v/>
      </c>
      <c r="CC340" s="39">
        <f>'1'!KZ340</f>
        <v>0</v>
      </c>
      <c r="CD340" s="231" t="str">
        <f>'1'!LB340</f>
        <v/>
      </c>
      <c r="CE340" s="231" t="str">
        <f>'1'!LC340</f>
        <v/>
      </c>
      <c r="CF340" s="231"/>
      <c r="CG340" s="231"/>
      <c r="CH340" s="233" t="str">
        <f t="shared" si="208"/>
        <v/>
      </c>
      <c r="CI340" s="24">
        <f>'1'!HX340</f>
        <v>0</v>
      </c>
      <c r="CJ340" s="24" t="str">
        <f>'1'!HZ340</f>
        <v/>
      </c>
      <c r="CK340" s="24" t="str">
        <f>'1'!IA340</f>
        <v/>
      </c>
      <c r="CL340" s="236" t="str">
        <f t="shared" si="209"/>
        <v/>
      </c>
      <c r="CM340" s="36">
        <f>'1'!IN340</f>
        <v>0</v>
      </c>
      <c r="CN340" s="36" t="str">
        <f>'1'!IP340</f>
        <v/>
      </c>
      <c r="CO340" s="36" t="str">
        <f>'1'!IQ340</f>
        <v/>
      </c>
      <c r="CP340" s="233" t="str">
        <f t="shared" si="210"/>
        <v/>
      </c>
      <c r="CQ340" s="24">
        <f>'1'!JD340</f>
        <v>0</v>
      </c>
      <c r="CR340" s="24" t="str">
        <f>'1'!JF340</f>
        <v/>
      </c>
      <c r="CS340" s="24" t="str">
        <f>'1'!JG340</f>
        <v/>
      </c>
      <c r="CT340" s="236" t="str">
        <f t="shared" si="211"/>
        <v/>
      </c>
      <c r="CU340" s="36">
        <f>'1'!JT340</f>
        <v>0</v>
      </c>
      <c r="CV340" s="36" t="str">
        <f>'1'!JV340</f>
        <v/>
      </c>
      <c r="CW340" s="36" t="str">
        <f>'1'!JW340</f>
        <v/>
      </c>
      <c r="CX340" s="233" t="str">
        <f t="shared" si="212"/>
        <v>#REF!</v>
      </c>
      <c r="CY340" s="24">
        <f>'1'!KJ340</f>
        <v>0</v>
      </c>
      <c r="CZ340" s="24" t="str">
        <f>'1'!KL340</f>
        <v/>
      </c>
      <c r="DA340" s="24" t="str">
        <f>'1'!KM340</f>
        <v/>
      </c>
      <c r="DB340" s="236" t="str">
        <f t="shared" si="213"/>
        <v>#REF!</v>
      </c>
      <c r="DC340" s="36">
        <f>'1'!KZ340</f>
        <v>0</v>
      </c>
      <c r="DD340" s="36" t="str">
        <f>'1'!LB340</f>
        <v/>
      </c>
      <c r="DE340" s="36" t="str">
        <f>'1'!LC340</f>
        <v/>
      </c>
      <c r="DF340" s="233" t="str">
        <f t="shared" si="214"/>
        <v>#REF!</v>
      </c>
      <c r="DG340" s="24" t="str">
        <f t="shared" ref="DG340:DI340" si="1358">#REF!</f>
        <v>#REF!</v>
      </c>
      <c r="DH340" s="24" t="str">
        <f t="shared" si="1358"/>
        <v>#REF!</v>
      </c>
      <c r="DI340" s="24" t="str">
        <f t="shared" si="1358"/>
        <v>#REF!</v>
      </c>
      <c r="DJ340" s="236" t="str">
        <f t="shared" si="216"/>
        <v>#REF!</v>
      </c>
      <c r="DK340" s="36" t="str">
        <f t="shared" ref="DK340:DM340" si="1359">#REF!</f>
        <v>#REF!</v>
      </c>
      <c r="DL340" s="36" t="str">
        <f t="shared" si="1359"/>
        <v>#REF!</v>
      </c>
      <c r="DM340" s="36" t="str">
        <f t="shared" si="1359"/>
        <v>#REF!</v>
      </c>
      <c r="DN340" s="159" t="str">
        <f t="shared" si="218"/>
        <v>#REF!</v>
      </c>
      <c r="DO340" s="24" t="str">
        <f t="shared" ref="DO340:DQ340" si="1360">#REF!</f>
        <v>#REF!</v>
      </c>
      <c r="DP340" s="24" t="str">
        <f t="shared" si="1360"/>
        <v>#REF!</v>
      </c>
      <c r="DQ340" s="24" t="str">
        <f t="shared" si="1360"/>
        <v>#REF!</v>
      </c>
      <c r="DR340" s="209" t="str">
        <f t="shared" si="220"/>
        <v>#REF!</v>
      </c>
      <c r="DS340" s="210" t="str">
        <f t="shared" si="13"/>
        <v>#REF!</v>
      </c>
      <c r="DT340" s="210" t="str">
        <f t="shared" ref="DT340:DU340" si="1361">#REF!</f>
        <v>#REF!</v>
      </c>
      <c r="DU340" s="210" t="str">
        <f t="shared" si="1361"/>
        <v>#REF!</v>
      </c>
    </row>
    <row r="341" ht="15.75" customHeight="1">
      <c r="A341" s="228">
        <f>'1'!A341</f>
        <v>46434</v>
      </c>
      <c r="B341" s="229" t="str">
        <f>'1'!B341</f>
        <v>火</v>
      </c>
      <c r="C341" s="232">
        <f>'1'!C341</f>
        <v>0</v>
      </c>
      <c r="D341" s="233">
        <f>'1'!G341</f>
        <v>1</v>
      </c>
      <c r="E341" s="27">
        <f>'1'!H341</f>
        <v>0</v>
      </c>
      <c r="F341" s="230" t="str">
        <f>'1'!J341</f>
        <v/>
      </c>
      <c r="G341" s="230" t="str">
        <f>'1'!K341</f>
        <v/>
      </c>
      <c r="H341" s="236">
        <f>'1'!W341</f>
        <v>1</v>
      </c>
      <c r="I341" s="39">
        <f>'1'!X341</f>
        <v>0</v>
      </c>
      <c r="J341" s="231" t="str">
        <f>'1'!Z341</f>
        <v/>
      </c>
      <c r="K341" s="231" t="str">
        <f>'1'!AA341</f>
        <v/>
      </c>
      <c r="L341" s="233">
        <f>'1'!AM341</f>
        <v>2</v>
      </c>
      <c r="M341" s="27">
        <f>'1'!AN341</f>
        <v>0</v>
      </c>
      <c r="N341" s="230" t="str">
        <f>'1'!AP341</f>
        <v/>
      </c>
      <c r="O341" s="230" t="str">
        <f>'1'!AQ341</f>
        <v/>
      </c>
      <c r="P341" s="236">
        <f>'1'!BC341</f>
        <v>4</v>
      </c>
      <c r="Q341" s="39">
        <f>'1'!BD341</f>
        <v>0</v>
      </c>
      <c r="R341" s="231" t="str">
        <f>'1'!BF341</f>
        <v/>
      </c>
      <c r="S341" s="231" t="str">
        <f>'1'!BG341</f>
        <v/>
      </c>
      <c r="T341" s="233">
        <f>'1'!BS341</f>
        <v>4</v>
      </c>
      <c r="U341" s="27">
        <f>'1'!BT341</f>
        <v>0</v>
      </c>
      <c r="V341" s="230" t="str">
        <f>'1'!BV341</f>
        <v/>
      </c>
      <c r="W341" s="230" t="str">
        <f>'1'!BW341</f>
        <v/>
      </c>
      <c r="X341" s="236">
        <f>'1'!CI341</f>
        <v>2</v>
      </c>
      <c r="Y341" s="39">
        <f>'1'!CJ341</f>
        <v>0</v>
      </c>
      <c r="Z341" s="231" t="str">
        <f>'1'!CL341</f>
        <v/>
      </c>
      <c r="AA341" s="231" t="str">
        <f>'1'!CM341</f>
        <v/>
      </c>
      <c r="AB341" s="233">
        <f>'1'!CY341</f>
        <v>2</v>
      </c>
      <c r="AC341" s="27">
        <f>'1'!CZ341</f>
        <v>0</v>
      </c>
      <c r="AD341" s="226" t="str">
        <f>'1'!DB341</f>
        <v/>
      </c>
      <c r="AE341" s="230" t="str">
        <f>'1'!DC341</f>
        <v/>
      </c>
      <c r="AF341" s="236">
        <f>'1'!DO341</f>
        <v>2</v>
      </c>
      <c r="AG341" s="39">
        <f>'1'!DP341</f>
        <v>0</v>
      </c>
      <c r="AH341" s="231" t="str">
        <f>'1'!DR341</f>
        <v/>
      </c>
      <c r="AI341" s="231" t="str">
        <f>'1'!DS341</f>
        <v/>
      </c>
      <c r="AJ341" s="233">
        <f>'1'!EE341</f>
        <v>5</v>
      </c>
      <c r="AK341" s="27">
        <f>'1'!EF341</f>
        <v>0</v>
      </c>
      <c r="AL341" s="230" t="str">
        <f>'1'!EH341</f>
        <v/>
      </c>
      <c r="AM341" s="230" t="str">
        <f>'1'!EI341</f>
        <v/>
      </c>
      <c r="AN341" s="236">
        <f>'1'!EU341</f>
        <v>19</v>
      </c>
      <c r="AO341" s="39">
        <f>'1'!EV341</f>
        <v>0</v>
      </c>
      <c r="AP341" s="231" t="str">
        <f>'1'!EX341</f>
        <v/>
      </c>
      <c r="AQ341" s="231" t="str">
        <f>'1'!EY341</f>
        <v/>
      </c>
      <c r="AR341" s="233">
        <f>'1'!FK341</f>
        <v>4</v>
      </c>
      <c r="AS341" s="27">
        <f>'1'!FL341</f>
        <v>0</v>
      </c>
      <c r="AT341" s="230" t="str">
        <f>'1'!FN341</f>
        <v/>
      </c>
      <c r="AU341" s="230" t="str">
        <f>'1'!FO341</f>
        <v/>
      </c>
      <c r="AV341" s="236">
        <f>'1'!GA341</f>
        <v>2</v>
      </c>
      <c r="AW341" s="39">
        <f>'1'!GB341</f>
        <v>0</v>
      </c>
      <c r="AX341" s="231" t="str">
        <f>'1'!GD341</f>
        <v/>
      </c>
      <c r="AY341" s="231" t="str">
        <f>'1'!GE341</f>
        <v/>
      </c>
      <c r="AZ341" s="233">
        <f>'1'!GQ341</f>
        <v>3</v>
      </c>
      <c r="BA341" s="27">
        <f>'1'!GR341</f>
        <v>0</v>
      </c>
      <c r="BB341" s="230" t="str">
        <f>'1'!GT341</f>
        <v/>
      </c>
      <c r="BC341" s="230" t="str">
        <f>'1'!GU341</f>
        <v/>
      </c>
      <c r="BD341" s="236">
        <f>'1'!HG341</f>
        <v>5</v>
      </c>
      <c r="BE341" s="39">
        <f>'1'!HH341</f>
        <v>0</v>
      </c>
      <c r="BF341" s="231" t="str">
        <f>'1'!HJ341</f>
        <v/>
      </c>
      <c r="BG341" s="231" t="str">
        <f>'1'!HK341</f>
        <v/>
      </c>
      <c r="BH341" s="233" t="str">
        <f>'1'!HW341</f>
        <v/>
      </c>
      <c r="BI341" s="27">
        <f>'1'!HX341</f>
        <v>0</v>
      </c>
      <c r="BJ341" s="230" t="str">
        <f>'1'!HZ341</f>
        <v/>
      </c>
      <c r="BK341" s="230" t="str">
        <f>'1'!IA341</f>
        <v/>
      </c>
      <c r="BL341" s="236" t="str">
        <f>'1'!IM341</f>
        <v/>
      </c>
      <c r="BM341" s="39">
        <f>'1'!IN341</f>
        <v>0</v>
      </c>
      <c r="BN341" s="231" t="str">
        <f>'1'!IP341</f>
        <v/>
      </c>
      <c r="BO341" s="231" t="str">
        <f>'1'!IQ341</f>
        <v/>
      </c>
      <c r="BP341" s="233" t="str">
        <f>'1'!JC341</f>
        <v/>
      </c>
      <c r="BQ341" s="27">
        <f>'1'!JD341</f>
        <v>0</v>
      </c>
      <c r="BR341" s="230" t="str">
        <f>'1'!JF341</f>
        <v/>
      </c>
      <c r="BS341" s="230" t="str">
        <f>'1'!JG341</f>
        <v/>
      </c>
      <c r="BT341" s="236" t="str">
        <f>'1'!JS341</f>
        <v/>
      </c>
      <c r="BU341" s="39">
        <f>'1'!JT341</f>
        <v>0</v>
      </c>
      <c r="BV341" s="231" t="str">
        <f>'1'!JV341</f>
        <v/>
      </c>
      <c r="BW341" s="231" t="str">
        <f>'1'!JW341</f>
        <v/>
      </c>
      <c r="BX341" s="233" t="str">
        <f>'1'!KI341</f>
        <v/>
      </c>
      <c r="BY341" s="27">
        <f>'1'!KJ341</f>
        <v>0</v>
      </c>
      <c r="BZ341" s="230" t="str">
        <f>'1'!KL341</f>
        <v/>
      </c>
      <c r="CA341" s="230" t="str">
        <f>'1'!KM341</f>
        <v/>
      </c>
      <c r="CB341" s="236" t="str">
        <f>'1'!KY341</f>
        <v/>
      </c>
      <c r="CC341" s="39">
        <f>'1'!KZ341</f>
        <v>0</v>
      </c>
      <c r="CD341" s="231" t="str">
        <f>'1'!LB341</f>
        <v/>
      </c>
      <c r="CE341" s="231" t="str">
        <f>'1'!LC341</f>
        <v/>
      </c>
      <c r="CF341" s="231"/>
      <c r="CG341" s="231"/>
      <c r="CH341" s="233" t="str">
        <f t="shared" si="208"/>
        <v/>
      </c>
      <c r="CI341" s="24">
        <f>'1'!HX341</f>
        <v>0</v>
      </c>
      <c r="CJ341" s="24" t="str">
        <f>'1'!HZ341</f>
        <v/>
      </c>
      <c r="CK341" s="24" t="str">
        <f>'1'!IA341</f>
        <v/>
      </c>
      <c r="CL341" s="236" t="str">
        <f t="shared" si="209"/>
        <v/>
      </c>
      <c r="CM341" s="36">
        <f>'1'!IN341</f>
        <v>0</v>
      </c>
      <c r="CN341" s="36" t="str">
        <f>'1'!IP341</f>
        <v/>
      </c>
      <c r="CO341" s="36" t="str">
        <f>'1'!IQ341</f>
        <v/>
      </c>
      <c r="CP341" s="233" t="str">
        <f t="shared" si="210"/>
        <v/>
      </c>
      <c r="CQ341" s="24">
        <f>'1'!JD341</f>
        <v>0</v>
      </c>
      <c r="CR341" s="24" t="str">
        <f>'1'!JF341</f>
        <v/>
      </c>
      <c r="CS341" s="24" t="str">
        <f>'1'!JG341</f>
        <v/>
      </c>
      <c r="CT341" s="236" t="str">
        <f t="shared" si="211"/>
        <v/>
      </c>
      <c r="CU341" s="36">
        <f>'1'!JT341</f>
        <v>0</v>
      </c>
      <c r="CV341" s="36" t="str">
        <f>'1'!JV341</f>
        <v/>
      </c>
      <c r="CW341" s="36" t="str">
        <f>'1'!JW341</f>
        <v/>
      </c>
      <c r="CX341" s="233" t="str">
        <f t="shared" si="212"/>
        <v>#REF!</v>
      </c>
      <c r="CY341" s="24">
        <f>'1'!KJ341</f>
        <v>0</v>
      </c>
      <c r="CZ341" s="24" t="str">
        <f>'1'!KL341</f>
        <v/>
      </c>
      <c r="DA341" s="24" t="str">
        <f>'1'!KM341</f>
        <v/>
      </c>
      <c r="DB341" s="236" t="str">
        <f t="shared" si="213"/>
        <v>#REF!</v>
      </c>
      <c r="DC341" s="36">
        <f>'1'!KZ341</f>
        <v>0</v>
      </c>
      <c r="DD341" s="36" t="str">
        <f>'1'!LB341</f>
        <v/>
      </c>
      <c r="DE341" s="36" t="str">
        <f>'1'!LC341</f>
        <v/>
      </c>
      <c r="DF341" s="233" t="str">
        <f t="shared" si="214"/>
        <v>#REF!</v>
      </c>
      <c r="DG341" s="24" t="str">
        <f t="shared" ref="DG341:DI341" si="1362">#REF!</f>
        <v>#REF!</v>
      </c>
      <c r="DH341" s="24" t="str">
        <f t="shared" si="1362"/>
        <v>#REF!</v>
      </c>
      <c r="DI341" s="24" t="str">
        <f t="shared" si="1362"/>
        <v>#REF!</v>
      </c>
      <c r="DJ341" s="236" t="str">
        <f t="shared" si="216"/>
        <v>#REF!</v>
      </c>
      <c r="DK341" s="36" t="str">
        <f t="shared" ref="DK341:DM341" si="1363">#REF!</f>
        <v>#REF!</v>
      </c>
      <c r="DL341" s="36" t="str">
        <f t="shared" si="1363"/>
        <v>#REF!</v>
      </c>
      <c r="DM341" s="36" t="str">
        <f t="shared" si="1363"/>
        <v>#REF!</v>
      </c>
      <c r="DN341" s="159" t="str">
        <f t="shared" si="218"/>
        <v>#REF!</v>
      </c>
      <c r="DO341" s="24" t="str">
        <f t="shared" ref="DO341:DQ341" si="1364">#REF!</f>
        <v>#REF!</v>
      </c>
      <c r="DP341" s="24" t="str">
        <f t="shared" si="1364"/>
        <v>#REF!</v>
      </c>
      <c r="DQ341" s="24" t="str">
        <f t="shared" si="1364"/>
        <v>#REF!</v>
      </c>
      <c r="DR341" s="209" t="str">
        <f t="shared" si="220"/>
        <v>#REF!</v>
      </c>
      <c r="DS341" s="210" t="str">
        <f t="shared" si="13"/>
        <v>#REF!</v>
      </c>
      <c r="DT341" s="210" t="str">
        <f t="shared" ref="DT341:DU341" si="1365">#REF!</f>
        <v>#REF!</v>
      </c>
      <c r="DU341" s="210" t="str">
        <f t="shared" si="1365"/>
        <v>#REF!</v>
      </c>
    </row>
    <row r="342" ht="15.75" customHeight="1">
      <c r="A342" s="228">
        <f>'1'!A342</f>
        <v>46435</v>
      </c>
      <c r="B342" s="229" t="str">
        <f>'1'!B342</f>
        <v>水</v>
      </c>
      <c r="C342" s="232">
        <f>'1'!C342</f>
        <v>0</v>
      </c>
      <c r="D342" s="233">
        <f>'1'!G342</f>
        <v>1</v>
      </c>
      <c r="E342" s="27">
        <f>'1'!H342</f>
        <v>0</v>
      </c>
      <c r="F342" s="230" t="str">
        <f>'1'!J342</f>
        <v/>
      </c>
      <c r="G342" s="230" t="str">
        <f>'1'!K342</f>
        <v/>
      </c>
      <c r="H342" s="236">
        <f>'1'!W342</f>
        <v>1</v>
      </c>
      <c r="I342" s="39">
        <f>'1'!X342</f>
        <v>0</v>
      </c>
      <c r="J342" s="231" t="str">
        <f>'1'!Z342</f>
        <v/>
      </c>
      <c r="K342" s="231" t="str">
        <f>'1'!AA342</f>
        <v/>
      </c>
      <c r="L342" s="233">
        <f>'1'!AM342</f>
        <v>2</v>
      </c>
      <c r="M342" s="27">
        <f>'1'!AN342</f>
        <v>0</v>
      </c>
      <c r="N342" s="230" t="str">
        <f>'1'!AP342</f>
        <v/>
      </c>
      <c r="O342" s="230" t="str">
        <f>'1'!AQ342</f>
        <v/>
      </c>
      <c r="P342" s="236">
        <f>'1'!BC342</f>
        <v>4</v>
      </c>
      <c r="Q342" s="39">
        <f>'1'!BD342</f>
        <v>0</v>
      </c>
      <c r="R342" s="231" t="str">
        <f>'1'!BF342</f>
        <v/>
      </c>
      <c r="S342" s="231" t="str">
        <f>'1'!BG342</f>
        <v/>
      </c>
      <c r="T342" s="233">
        <f>'1'!BS342</f>
        <v>4</v>
      </c>
      <c r="U342" s="27">
        <f>'1'!BT342</f>
        <v>0</v>
      </c>
      <c r="V342" s="230" t="str">
        <f>'1'!BV342</f>
        <v/>
      </c>
      <c r="W342" s="230" t="str">
        <f>'1'!BW342</f>
        <v/>
      </c>
      <c r="X342" s="236">
        <f>'1'!CI342</f>
        <v>2</v>
      </c>
      <c r="Y342" s="39">
        <f>'1'!CJ342</f>
        <v>0</v>
      </c>
      <c r="Z342" s="231" t="str">
        <f>'1'!CL342</f>
        <v/>
      </c>
      <c r="AA342" s="231" t="str">
        <f>'1'!CM342</f>
        <v/>
      </c>
      <c r="AB342" s="233">
        <f>'1'!CY342</f>
        <v>2</v>
      </c>
      <c r="AC342" s="27">
        <f>'1'!CZ342</f>
        <v>0</v>
      </c>
      <c r="AD342" s="226" t="str">
        <f>'1'!DB342</f>
        <v/>
      </c>
      <c r="AE342" s="230" t="str">
        <f>'1'!DC342</f>
        <v/>
      </c>
      <c r="AF342" s="236">
        <f>'1'!DO342</f>
        <v>2</v>
      </c>
      <c r="AG342" s="39">
        <f>'1'!DP342</f>
        <v>0</v>
      </c>
      <c r="AH342" s="231" t="str">
        <f>'1'!DR342</f>
        <v/>
      </c>
      <c r="AI342" s="231" t="str">
        <f>'1'!DS342</f>
        <v/>
      </c>
      <c r="AJ342" s="233">
        <f>'1'!EE342</f>
        <v>5</v>
      </c>
      <c r="AK342" s="27">
        <f>'1'!EF342</f>
        <v>0</v>
      </c>
      <c r="AL342" s="230" t="str">
        <f>'1'!EH342</f>
        <v/>
      </c>
      <c r="AM342" s="230" t="str">
        <f>'1'!EI342</f>
        <v/>
      </c>
      <c r="AN342" s="236">
        <f>'1'!EU342</f>
        <v>19</v>
      </c>
      <c r="AO342" s="39">
        <f>'1'!EV342</f>
        <v>0</v>
      </c>
      <c r="AP342" s="231" t="str">
        <f>'1'!EX342</f>
        <v/>
      </c>
      <c r="AQ342" s="231" t="str">
        <f>'1'!EY342</f>
        <v/>
      </c>
      <c r="AR342" s="233">
        <f>'1'!FK342</f>
        <v>4</v>
      </c>
      <c r="AS342" s="27">
        <f>'1'!FL342</f>
        <v>0</v>
      </c>
      <c r="AT342" s="230" t="str">
        <f>'1'!FN342</f>
        <v/>
      </c>
      <c r="AU342" s="230" t="str">
        <f>'1'!FO342</f>
        <v/>
      </c>
      <c r="AV342" s="236">
        <f>'1'!GA342</f>
        <v>2</v>
      </c>
      <c r="AW342" s="39">
        <f>'1'!GB342</f>
        <v>0</v>
      </c>
      <c r="AX342" s="231" t="str">
        <f>'1'!GD342</f>
        <v/>
      </c>
      <c r="AY342" s="231" t="str">
        <f>'1'!GE342</f>
        <v/>
      </c>
      <c r="AZ342" s="233">
        <f>'1'!GQ342</f>
        <v>3</v>
      </c>
      <c r="BA342" s="27">
        <f>'1'!GR342</f>
        <v>0</v>
      </c>
      <c r="BB342" s="230" t="str">
        <f>'1'!GT342</f>
        <v/>
      </c>
      <c r="BC342" s="230" t="str">
        <f>'1'!GU342</f>
        <v/>
      </c>
      <c r="BD342" s="236">
        <f>'1'!HG342</f>
        <v>5</v>
      </c>
      <c r="BE342" s="39">
        <f>'1'!HH342</f>
        <v>0</v>
      </c>
      <c r="BF342" s="231" t="str">
        <f>'1'!HJ342</f>
        <v/>
      </c>
      <c r="BG342" s="231" t="str">
        <f>'1'!HK342</f>
        <v/>
      </c>
      <c r="BH342" s="233" t="str">
        <f>'1'!HW342</f>
        <v/>
      </c>
      <c r="BI342" s="27">
        <f>'1'!HX342</f>
        <v>0</v>
      </c>
      <c r="BJ342" s="230" t="str">
        <f>'1'!HZ342</f>
        <v/>
      </c>
      <c r="BK342" s="230" t="str">
        <f>'1'!IA342</f>
        <v/>
      </c>
      <c r="BL342" s="236" t="str">
        <f>'1'!IM342</f>
        <v/>
      </c>
      <c r="BM342" s="39">
        <f>'1'!IN342</f>
        <v>0</v>
      </c>
      <c r="BN342" s="231" t="str">
        <f>'1'!IP342</f>
        <v/>
      </c>
      <c r="BO342" s="231" t="str">
        <f>'1'!IQ342</f>
        <v/>
      </c>
      <c r="BP342" s="233" t="str">
        <f>'1'!JC342</f>
        <v/>
      </c>
      <c r="BQ342" s="27">
        <f>'1'!JD342</f>
        <v>0</v>
      </c>
      <c r="BR342" s="230" t="str">
        <f>'1'!JF342</f>
        <v/>
      </c>
      <c r="BS342" s="230" t="str">
        <f>'1'!JG342</f>
        <v/>
      </c>
      <c r="BT342" s="236" t="str">
        <f>'1'!JS342</f>
        <v/>
      </c>
      <c r="BU342" s="39">
        <f>'1'!JT342</f>
        <v>0</v>
      </c>
      <c r="BV342" s="231" t="str">
        <f>'1'!JV342</f>
        <v/>
      </c>
      <c r="BW342" s="231" t="str">
        <f>'1'!JW342</f>
        <v/>
      </c>
      <c r="BX342" s="233" t="str">
        <f>'1'!KI342</f>
        <v/>
      </c>
      <c r="BY342" s="27">
        <f>'1'!KJ342</f>
        <v>0</v>
      </c>
      <c r="BZ342" s="230" t="str">
        <f>'1'!KL342</f>
        <v/>
      </c>
      <c r="CA342" s="230" t="str">
        <f>'1'!KM342</f>
        <v/>
      </c>
      <c r="CB342" s="236" t="str">
        <f>'1'!KY342</f>
        <v/>
      </c>
      <c r="CC342" s="39">
        <f>'1'!KZ342</f>
        <v>0</v>
      </c>
      <c r="CD342" s="231" t="str">
        <f>'1'!LB342</f>
        <v/>
      </c>
      <c r="CE342" s="231" t="str">
        <f>'1'!LC342</f>
        <v/>
      </c>
      <c r="CF342" s="231"/>
      <c r="CG342" s="231"/>
      <c r="CH342" s="233" t="str">
        <f t="shared" si="208"/>
        <v/>
      </c>
      <c r="CI342" s="24">
        <f>'1'!HX342</f>
        <v>0</v>
      </c>
      <c r="CJ342" s="24" t="str">
        <f>'1'!HZ342</f>
        <v/>
      </c>
      <c r="CK342" s="24" t="str">
        <f>'1'!IA342</f>
        <v/>
      </c>
      <c r="CL342" s="236" t="str">
        <f t="shared" si="209"/>
        <v/>
      </c>
      <c r="CM342" s="36">
        <f>'1'!IN342</f>
        <v>0</v>
      </c>
      <c r="CN342" s="36" t="str">
        <f>'1'!IP342</f>
        <v/>
      </c>
      <c r="CO342" s="36" t="str">
        <f>'1'!IQ342</f>
        <v/>
      </c>
      <c r="CP342" s="233" t="str">
        <f t="shared" si="210"/>
        <v/>
      </c>
      <c r="CQ342" s="24">
        <f>'1'!JD342</f>
        <v>0</v>
      </c>
      <c r="CR342" s="24" t="str">
        <f>'1'!JF342</f>
        <v/>
      </c>
      <c r="CS342" s="24" t="str">
        <f>'1'!JG342</f>
        <v/>
      </c>
      <c r="CT342" s="236" t="str">
        <f t="shared" si="211"/>
        <v/>
      </c>
      <c r="CU342" s="36">
        <f>'1'!JT342</f>
        <v>0</v>
      </c>
      <c r="CV342" s="36" t="str">
        <f>'1'!JV342</f>
        <v/>
      </c>
      <c r="CW342" s="36" t="str">
        <f>'1'!JW342</f>
        <v/>
      </c>
      <c r="CX342" s="233" t="str">
        <f t="shared" si="212"/>
        <v>#REF!</v>
      </c>
      <c r="CY342" s="24">
        <f>'1'!KJ342</f>
        <v>0</v>
      </c>
      <c r="CZ342" s="24" t="str">
        <f>'1'!KL342</f>
        <v/>
      </c>
      <c r="DA342" s="24" t="str">
        <f>'1'!KM342</f>
        <v/>
      </c>
      <c r="DB342" s="236" t="str">
        <f t="shared" si="213"/>
        <v>#REF!</v>
      </c>
      <c r="DC342" s="36">
        <f>'1'!KZ342</f>
        <v>0</v>
      </c>
      <c r="DD342" s="36" t="str">
        <f>'1'!LB342</f>
        <v/>
      </c>
      <c r="DE342" s="36" t="str">
        <f>'1'!LC342</f>
        <v/>
      </c>
      <c r="DF342" s="233" t="str">
        <f t="shared" si="214"/>
        <v>#REF!</v>
      </c>
      <c r="DG342" s="24" t="str">
        <f t="shared" ref="DG342:DI342" si="1366">#REF!</f>
        <v>#REF!</v>
      </c>
      <c r="DH342" s="24" t="str">
        <f t="shared" si="1366"/>
        <v>#REF!</v>
      </c>
      <c r="DI342" s="24" t="str">
        <f t="shared" si="1366"/>
        <v>#REF!</v>
      </c>
      <c r="DJ342" s="236" t="str">
        <f t="shared" si="216"/>
        <v>#REF!</v>
      </c>
      <c r="DK342" s="36" t="str">
        <f t="shared" ref="DK342:DM342" si="1367">#REF!</f>
        <v>#REF!</v>
      </c>
      <c r="DL342" s="36" t="str">
        <f t="shared" si="1367"/>
        <v>#REF!</v>
      </c>
      <c r="DM342" s="36" t="str">
        <f t="shared" si="1367"/>
        <v>#REF!</v>
      </c>
      <c r="DN342" s="159" t="str">
        <f t="shared" si="218"/>
        <v>#REF!</v>
      </c>
      <c r="DO342" s="24" t="str">
        <f t="shared" ref="DO342:DQ342" si="1368">#REF!</f>
        <v>#REF!</v>
      </c>
      <c r="DP342" s="24" t="str">
        <f t="shared" si="1368"/>
        <v>#REF!</v>
      </c>
      <c r="DQ342" s="24" t="str">
        <f t="shared" si="1368"/>
        <v>#REF!</v>
      </c>
      <c r="DR342" s="209" t="str">
        <f t="shared" si="220"/>
        <v>#REF!</v>
      </c>
      <c r="DS342" s="210" t="str">
        <f t="shared" si="13"/>
        <v>#REF!</v>
      </c>
      <c r="DT342" s="210" t="str">
        <f t="shared" ref="DT342:DU342" si="1369">#REF!</f>
        <v>#REF!</v>
      </c>
      <c r="DU342" s="210" t="str">
        <f t="shared" si="1369"/>
        <v>#REF!</v>
      </c>
    </row>
    <row r="343" ht="15.75" customHeight="1">
      <c r="A343" s="228">
        <f>'1'!A343</f>
        <v>46436</v>
      </c>
      <c r="B343" s="229" t="str">
        <f>'1'!B343</f>
        <v>木</v>
      </c>
      <c r="C343" s="232">
        <f>'1'!C343</f>
        <v>0</v>
      </c>
      <c r="D343" s="233">
        <f>'1'!G343</f>
        <v>1</v>
      </c>
      <c r="E343" s="27">
        <f>'1'!H343</f>
        <v>0</v>
      </c>
      <c r="F343" s="230" t="str">
        <f>'1'!J343</f>
        <v/>
      </c>
      <c r="G343" s="230" t="str">
        <f>'1'!K343</f>
        <v/>
      </c>
      <c r="H343" s="236">
        <f>'1'!W343</f>
        <v>1</v>
      </c>
      <c r="I343" s="39">
        <f>'1'!X343</f>
        <v>0</v>
      </c>
      <c r="J343" s="231" t="str">
        <f>'1'!Z343</f>
        <v/>
      </c>
      <c r="K343" s="231" t="str">
        <f>'1'!AA343</f>
        <v/>
      </c>
      <c r="L343" s="233">
        <f>'1'!AM343</f>
        <v>2</v>
      </c>
      <c r="M343" s="27">
        <f>'1'!AN343</f>
        <v>0</v>
      </c>
      <c r="N343" s="230" t="str">
        <f>'1'!AP343</f>
        <v/>
      </c>
      <c r="O343" s="230" t="str">
        <f>'1'!AQ343</f>
        <v/>
      </c>
      <c r="P343" s="236">
        <f>'1'!BC343</f>
        <v>4</v>
      </c>
      <c r="Q343" s="39">
        <f>'1'!BD343</f>
        <v>0</v>
      </c>
      <c r="R343" s="231" t="str">
        <f>'1'!BF343</f>
        <v/>
      </c>
      <c r="S343" s="231" t="str">
        <f>'1'!BG343</f>
        <v/>
      </c>
      <c r="T343" s="233">
        <f>'1'!BS343</f>
        <v>4</v>
      </c>
      <c r="U343" s="27">
        <f>'1'!BT343</f>
        <v>0</v>
      </c>
      <c r="V343" s="230" t="str">
        <f>'1'!BV343</f>
        <v/>
      </c>
      <c r="W343" s="230" t="str">
        <f>'1'!BW343</f>
        <v/>
      </c>
      <c r="X343" s="236">
        <f>'1'!CI343</f>
        <v>2</v>
      </c>
      <c r="Y343" s="39">
        <f>'1'!CJ343</f>
        <v>0</v>
      </c>
      <c r="Z343" s="231" t="str">
        <f>'1'!CL343</f>
        <v/>
      </c>
      <c r="AA343" s="231" t="str">
        <f>'1'!CM343</f>
        <v/>
      </c>
      <c r="AB343" s="233">
        <f>'1'!CY343</f>
        <v>2</v>
      </c>
      <c r="AC343" s="27">
        <f>'1'!CZ343</f>
        <v>0</v>
      </c>
      <c r="AD343" s="226" t="str">
        <f>'1'!DB343</f>
        <v/>
      </c>
      <c r="AE343" s="230" t="str">
        <f>'1'!DC343</f>
        <v/>
      </c>
      <c r="AF343" s="236">
        <f>'1'!DO343</f>
        <v>2</v>
      </c>
      <c r="AG343" s="39">
        <f>'1'!DP343</f>
        <v>0</v>
      </c>
      <c r="AH343" s="231" t="str">
        <f>'1'!DR343</f>
        <v/>
      </c>
      <c r="AI343" s="231" t="str">
        <f>'1'!DS343</f>
        <v/>
      </c>
      <c r="AJ343" s="233">
        <f>'1'!EE343</f>
        <v>5</v>
      </c>
      <c r="AK343" s="27">
        <f>'1'!EF343</f>
        <v>0</v>
      </c>
      <c r="AL343" s="230" t="str">
        <f>'1'!EH343</f>
        <v/>
      </c>
      <c r="AM343" s="230" t="str">
        <f>'1'!EI343</f>
        <v/>
      </c>
      <c r="AN343" s="236">
        <f>'1'!EU343</f>
        <v>19</v>
      </c>
      <c r="AO343" s="39">
        <f>'1'!EV343</f>
        <v>0</v>
      </c>
      <c r="AP343" s="231" t="str">
        <f>'1'!EX343</f>
        <v/>
      </c>
      <c r="AQ343" s="231" t="str">
        <f>'1'!EY343</f>
        <v/>
      </c>
      <c r="AR343" s="233">
        <f>'1'!FK343</f>
        <v>4</v>
      </c>
      <c r="AS343" s="27">
        <f>'1'!FL343</f>
        <v>0</v>
      </c>
      <c r="AT343" s="230" t="str">
        <f>'1'!FN343</f>
        <v/>
      </c>
      <c r="AU343" s="230" t="str">
        <f>'1'!FO343</f>
        <v/>
      </c>
      <c r="AV343" s="236">
        <f>'1'!GA343</f>
        <v>2</v>
      </c>
      <c r="AW343" s="39">
        <f>'1'!GB343</f>
        <v>0</v>
      </c>
      <c r="AX343" s="231" t="str">
        <f>'1'!GD343</f>
        <v/>
      </c>
      <c r="AY343" s="231" t="str">
        <f>'1'!GE343</f>
        <v/>
      </c>
      <c r="AZ343" s="233">
        <f>'1'!GQ343</f>
        <v>3</v>
      </c>
      <c r="BA343" s="27">
        <f>'1'!GR343</f>
        <v>0</v>
      </c>
      <c r="BB343" s="230" t="str">
        <f>'1'!GT343</f>
        <v/>
      </c>
      <c r="BC343" s="230" t="str">
        <f>'1'!GU343</f>
        <v/>
      </c>
      <c r="BD343" s="236">
        <f>'1'!HG343</f>
        <v>5</v>
      </c>
      <c r="BE343" s="39">
        <f>'1'!HH343</f>
        <v>0</v>
      </c>
      <c r="BF343" s="231" t="str">
        <f>'1'!HJ343</f>
        <v/>
      </c>
      <c r="BG343" s="231" t="str">
        <f>'1'!HK343</f>
        <v/>
      </c>
      <c r="BH343" s="233" t="str">
        <f>'1'!HW343</f>
        <v/>
      </c>
      <c r="BI343" s="27">
        <f>'1'!HX343</f>
        <v>0</v>
      </c>
      <c r="BJ343" s="230" t="str">
        <f>'1'!HZ343</f>
        <v/>
      </c>
      <c r="BK343" s="230" t="str">
        <f>'1'!IA343</f>
        <v/>
      </c>
      <c r="BL343" s="236" t="str">
        <f>'1'!IM343</f>
        <v/>
      </c>
      <c r="BM343" s="39">
        <f>'1'!IN343</f>
        <v>0</v>
      </c>
      <c r="BN343" s="231" t="str">
        <f>'1'!IP343</f>
        <v/>
      </c>
      <c r="BO343" s="231" t="str">
        <f>'1'!IQ343</f>
        <v/>
      </c>
      <c r="BP343" s="233" t="str">
        <f>'1'!JC343</f>
        <v/>
      </c>
      <c r="BQ343" s="27">
        <f>'1'!JD343</f>
        <v>0</v>
      </c>
      <c r="BR343" s="230" t="str">
        <f>'1'!JF343</f>
        <v/>
      </c>
      <c r="BS343" s="230" t="str">
        <f>'1'!JG343</f>
        <v/>
      </c>
      <c r="BT343" s="236" t="str">
        <f>'1'!JS343</f>
        <v/>
      </c>
      <c r="BU343" s="39">
        <f>'1'!JT343</f>
        <v>0</v>
      </c>
      <c r="BV343" s="231" t="str">
        <f>'1'!JV343</f>
        <v/>
      </c>
      <c r="BW343" s="231" t="str">
        <f>'1'!JW343</f>
        <v/>
      </c>
      <c r="BX343" s="233" t="str">
        <f>'1'!KI343</f>
        <v/>
      </c>
      <c r="BY343" s="27">
        <f>'1'!KJ343</f>
        <v>0</v>
      </c>
      <c r="BZ343" s="230" t="str">
        <f>'1'!KL343</f>
        <v/>
      </c>
      <c r="CA343" s="230" t="str">
        <f>'1'!KM343</f>
        <v/>
      </c>
      <c r="CB343" s="236" t="str">
        <f>'1'!KY343</f>
        <v/>
      </c>
      <c r="CC343" s="39">
        <f>'1'!KZ343</f>
        <v>0</v>
      </c>
      <c r="CD343" s="231" t="str">
        <f>'1'!LB343</f>
        <v/>
      </c>
      <c r="CE343" s="231" t="str">
        <f>'1'!LC343</f>
        <v/>
      </c>
      <c r="CF343" s="231"/>
      <c r="CG343" s="231"/>
      <c r="CH343" s="233" t="str">
        <f t="shared" si="208"/>
        <v/>
      </c>
      <c r="CI343" s="24">
        <f>'1'!HX343</f>
        <v>0</v>
      </c>
      <c r="CJ343" s="24" t="str">
        <f>'1'!HZ343</f>
        <v/>
      </c>
      <c r="CK343" s="24" t="str">
        <f>'1'!IA343</f>
        <v/>
      </c>
      <c r="CL343" s="236" t="str">
        <f t="shared" si="209"/>
        <v/>
      </c>
      <c r="CM343" s="36">
        <f>'1'!IN343</f>
        <v>0</v>
      </c>
      <c r="CN343" s="36" t="str">
        <f>'1'!IP343</f>
        <v/>
      </c>
      <c r="CO343" s="36" t="str">
        <f>'1'!IQ343</f>
        <v/>
      </c>
      <c r="CP343" s="233" t="str">
        <f t="shared" si="210"/>
        <v/>
      </c>
      <c r="CQ343" s="24">
        <f>'1'!JD343</f>
        <v>0</v>
      </c>
      <c r="CR343" s="24" t="str">
        <f>'1'!JF343</f>
        <v/>
      </c>
      <c r="CS343" s="24" t="str">
        <f>'1'!JG343</f>
        <v/>
      </c>
      <c r="CT343" s="236" t="str">
        <f t="shared" si="211"/>
        <v/>
      </c>
      <c r="CU343" s="36">
        <f>'1'!JT343</f>
        <v>0</v>
      </c>
      <c r="CV343" s="36" t="str">
        <f>'1'!JV343</f>
        <v/>
      </c>
      <c r="CW343" s="36" t="str">
        <f>'1'!JW343</f>
        <v/>
      </c>
      <c r="CX343" s="233" t="str">
        <f t="shared" si="212"/>
        <v>#REF!</v>
      </c>
      <c r="CY343" s="24">
        <f>'1'!KJ343</f>
        <v>0</v>
      </c>
      <c r="CZ343" s="24" t="str">
        <f>'1'!KL343</f>
        <v/>
      </c>
      <c r="DA343" s="24" t="str">
        <f>'1'!KM343</f>
        <v/>
      </c>
      <c r="DB343" s="236" t="str">
        <f t="shared" si="213"/>
        <v>#REF!</v>
      </c>
      <c r="DC343" s="36">
        <f>'1'!KZ343</f>
        <v>0</v>
      </c>
      <c r="DD343" s="36" t="str">
        <f>'1'!LB343</f>
        <v/>
      </c>
      <c r="DE343" s="36" t="str">
        <f>'1'!LC343</f>
        <v/>
      </c>
      <c r="DF343" s="233" t="str">
        <f t="shared" si="214"/>
        <v>#REF!</v>
      </c>
      <c r="DG343" s="24" t="str">
        <f t="shared" ref="DG343:DI343" si="1370">#REF!</f>
        <v>#REF!</v>
      </c>
      <c r="DH343" s="24" t="str">
        <f t="shared" si="1370"/>
        <v>#REF!</v>
      </c>
      <c r="DI343" s="24" t="str">
        <f t="shared" si="1370"/>
        <v>#REF!</v>
      </c>
      <c r="DJ343" s="236" t="str">
        <f t="shared" si="216"/>
        <v>#REF!</v>
      </c>
      <c r="DK343" s="36" t="str">
        <f t="shared" ref="DK343:DM343" si="1371">#REF!</f>
        <v>#REF!</v>
      </c>
      <c r="DL343" s="36" t="str">
        <f t="shared" si="1371"/>
        <v>#REF!</v>
      </c>
      <c r="DM343" s="36" t="str">
        <f t="shared" si="1371"/>
        <v>#REF!</v>
      </c>
      <c r="DN343" s="159" t="str">
        <f t="shared" si="218"/>
        <v>#REF!</v>
      </c>
      <c r="DO343" s="24" t="str">
        <f t="shared" ref="DO343:DQ343" si="1372">#REF!</f>
        <v>#REF!</v>
      </c>
      <c r="DP343" s="24" t="str">
        <f t="shared" si="1372"/>
        <v>#REF!</v>
      </c>
      <c r="DQ343" s="24" t="str">
        <f t="shared" si="1372"/>
        <v>#REF!</v>
      </c>
      <c r="DR343" s="209" t="str">
        <f t="shared" si="220"/>
        <v>#REF!</v>
      </c>
      <c r="DS343" s="210" t="str">
        <f t="shared" si="13"/>
        <v>#REF!</v>
      </c>
      <c r="DT343" s="210" t="str">
        <f t="shared" ref="DT343:DU343" si="1373">#REF!</f>
        <v>#REF!</v>
      </c>
      <c r="DU343" s="210" t="str">
        <f t="shared" si="1373"/>
        <v>#REF!</v>
      </c>
    </row>
    <row r="344" ht="15.75" customHeight="1">
      <c r="A344" s="228">
        <f>'1'!A344</f>
        <v>46437</v>
      </c>
      <c r="B344" s="229" t="str">
        <f>'1'!B344</f>
        <v>金</v>
      </c>
      <c r="C344" s="232">
        <f>'1'!C344</f>
        <v>0</v>
      </c>
      <c r="D344" s="233">
        <f>'1'!G344</f>
        <v>1</v>
      </c>
      <c r="E344" s="27">
        <f>'1'!H344</f>
        <v>0</v>
      </c>
      <c r="F344" s="230" t="str">
        <f>'1'!J344</f>
        <v/>
      </c>
      <c r="G344" s="230" t="str">
        <f>'1'!K344</f>
        <v/>
      </c>
      <c r="H344" s="236">
        <f>'1'!W344</f>
        <v>1</v>
      </c>
      <c r="I344" s="39">
        <f>'1'!X344</f>
        <v>0</v>
      </c>
      <c r="J344" s="231" t="str">
        <f>'1'!Z344</f>
        <v/>
      </c>
      <c r="K344" s="231" t="str">
        <f>'1'!AA344</f>
        <v/>
      </c>
      <c r="L344" s="233">
        <f>'1'!AM344</f>
        <v>2</v>
      </c>
      <c r="M344" s="27">
        <f>'1'!AN344</f>
        <v>0</v>
      </c>
      <c r="N344" s="230" t="str">
        <f>'1'!AP344</f>
        <v/>
      </c>
      <c r="O344" s="230" t="str">
        <f>'1'!AQ344</f>
        <v/>
      </c>
      <c r="P344" s="236">
        <f>'1'!BC344</f>
        <v>4</v>
      </c>
      <c r="Q344" s="39">
        <f>'1'!BD344</f>
        <v>0</v>
      </c>
      <c r="R344" s="231" t="str">
        <f>'1'!BF344</f>
        <v/>
      </c>
      <c r="S344" s="231" t="str">
        <f>'1'!BG344</f>
        <v/>
      </c>
      <c r="T344" s="233">
        <f>'1'!BS344</f>
        <v>4</v>
      </c>
      <c r="U344" s="27">
        <f>'1'!BT344</f>
        <v>0</v>
      </c>
      <c r="V344" s="230" t="str">
        <f>'1'!BV344</f>
        <v/>
      </c>
      <c r="W344" s="230" t="str">
        <f>'1'!BW344</f>
        <v/>
      </c>
      <c r="X344" s="236">
        <f>'1'!CI344</f>
        <v>2</v>
      </c>
      <c r="Y344" s="39">
        <f>'1'!CJ344</f>
        <v>0</v>
      </c>
      <c r="Z344" s="231" t="str">
        <f>'1'!CL344</f>
        <v/>
      </c>
      <c r="AA344" s="231" t="str">
        <f>'1'!CM344</f>
        <v/>
      </c>
      <c r="AB344" s="233">
        <f>'1'!CY344</f>
        <v>2</v>
      </c>
      <c r="AC344" s="27">
        <f>'1'!CZ344</f>
        <v>0</v>
      </c>
      <c r="AD344" s="226" t="str">
        <f>'1'!DB344</f>
        <v/>
      </c>
      <c r="AE344" s="230" t="str">
        <f>'1'!DC344</f>
        <v/>
      </c>
      <c r="AF344" s="236">
        <f>'1'!DO344</f>
        <v>2</v>
      </c>
      <c r="AG344" s="39">
        <f>'1'!DP344</f>
        <v>0</v>
      </c>
      <c r="AH344" s="231" t="str">
        <f>'1'!DR344</f>
        <v/>
      </c>
      <c r="AI344" s="231" t="str">
        <f>'1'!DS344</f>
        <v/>
      </c>
      <c r="AJ344" s="233">
        <f>'1'!EE344</f>
        <v>5</v>
      </c>
      <c r="AK344" s="27">
        <f>'1'!EF344</f>
        <v>0</v>
      </c>
      <c r="AL344" s="230" t="str">
        <f>'1'!EH344</f>
        <v/>
      </c>
      <c r="AM344" s="230" t="str">
        <f>'1'!EI344</f>
        <v/>
      </c>
      <c r="AN344" s="236">
        <f>'1'!EU344</f>
        <v>19</v>
      </c>
      <c r="AO344" s="39">
        <f>'1'!EV344</f>
        <v>0</v>
      </c>
      <c r="AP344" s="231" t="str">
        <f>'1'!EX344</f>
        <v/>
      </c>
      <c r="AQ344" s="231" t="str">
        <f>'1'!EY344</f>
        <v/>
      </c>
      <c r="AR344" s="233">
        <f>'1'!FK344</f>
        <v>4</v>
      </c>
      <c r="AS344" s="27">
        <f>'1'!FL344</f>
        <v>0</v>
      </c>
      <c r="AT344" s="230" t="str">
        <f>'1'!FN344</f>
        <v/>
      </c>
      <c r="AU344" s="230" t="str">
        <f>'1'!FO344</f>
        <v/>
      </c>
      <c r="AV344" s="236">
        <f>'1'!GA344</f>
        <v>2</v>
      </c>
      <c r="AW344" s="39">
        <f>'1'!GB344</f>
        <v>0</v>
      </c>
      <c r="AX344" s="231" t="str">
        <f>'1'!GD344</f>
        <v/>
      </c>
      <c r="AY344" s="231" t="str">
        <f>'1'!GE344</f>
        <v/>
      </c>
      <c r="AZ344" s="233">
        <f>'1'!GQ344</f>
        <v>3</v>
      </c>
      <c r="BA344" s="27">
        <f>'1'!GR344</f>
        <v>0</v>
      </c>
      <c r="BB344" s="230" t="str">
        <f>'1'!GT344</f>
        <v/>
      </c>
      <c r="BC344" s="230" t="str">
        <f>'1'!GU344</f>
        <v/>
      </c>
      <c r="BD344" s="236">
        <f>'1'!HG344</f>
        <v>5</v>
      </c>
      <c r="BE344" s="39">
        <f>'1'!HH344</f>
        <v>0</v>
      </c>
      <c r="BF344" s="231" t="str">
        <f>'1'!HJ344</f>
        <v/>
      </c>
      <c r="BG344" s="231" t="str">
        <f>'1'!HK344</f>
        <v/>
      </c>
      <c r="BH344" s="233" t="str">
        <f>'1'!HW344</f>
        <v/>
      </c>
      <c r="BI344" s="27">
        <f>'1'!HX344</f>
        <v>0</v>
      </c>
      <c r="BJ344" s="230" t="str">
        <f>'1'!HZ344</f>
        <v/>
      </c>
      <c r="BK344" s="230" t="str">
        <f>'1'!IA344</f>
        <v/>
      </c>
      <c r="BL344" s="236" t="str">
        <f>'1'!IM344</f>
        <v/>
      </c>
      <c r="BM344" s="39">
        <f>'1'!IN344</f>
        <v>0</v>
      </c>
      <c r="BN344" s="231" t="str">
        <f>'1'!IP344</f>
        <v/>
      </c>
      <c r="BO344" s="231" t="str">
        <f>'1'!IQ344</f>
        <v/>
      </c>
      <c r="BP344" s="233" t="str">
        <f>'1'!JC344</f>
        <v/>
      </c>
      <c r="BQ344" s="27">
        <f>'1'!JD344</f>
        <v>0</v>
      </c>
      <c r="BR344" s="230" t="str">
        <f>'1'!JF344</f>
        <v/>
      </c>
      <c r="BS344" s="230" t="str">
        <f>'1'!JG344</f>
        <v/>
      </c>
      <c r="BT344" s="236" t="str">
        <f>'1'!JS344</f>
        <v/>
      </c>
      <c r="BU344" s="39">
        <f>'1'!JT344</f>
        <v>0</v>
      </c>
      <c r="BV344" s="231" t="str">
        <f>'1'!JV344</f>
        <v/>
      </c>
      <c r="BW344" s="231" t="str">
        <f>'1'!JW344</f>
        <v/>
      </c>
      <c r="BX344" s="233" t="str">
        <f>'1'!KI344</f>
        <v/>
      </c>
      <c r="BY344" s="27">
        <f>'1'!KJ344</f>
        <v>0</v>
      </c>
      <c r="BZ344" s="230" t="str">
        <f>'1'!KL344</f>
        <v/>
      </c>
      <c r="CA344" s="230" t="str">
        <f>'1'!KM344</f>
        <v/>
      </c>
      <c r="CB344" s="236" t="str">
        <f>'1'!KY344</f>
        <v/>
      </c>
      <c r="CC344" s="39">
        <f>'1'!KZ344</f>
        <v>0</v>
      </c>
      <c r="CD344" s="231" t="str">
        <f>'1'!LB344</f>
        <v/>
      </c>
      <c r="CE344" s="231" t="str">
        <f>'1'!LC344</f>
        <v/>
      </c>
      <c r="CF344" s="231"/>
      <c r="CG344" s="231"/>
      <c r="CH344" s="233" t="str">
        <f t="shared" si="208"/>
        <v/>
      </c>
      <c r="CI344" s="24">
        <f>'1'!HX344</f>
        <v>0</v>
      </c>
      <c r="CJ344" s="24" t="str">
        <f>'1'!HZ344</f>
        <v/>
      </c>
      <c r="CK344" s="24" t="str">
        <f>'1'!IA344</f>
        <v/>
      </c>
      <c r="CL344" s="236" t="str">
        <f t="shared" si="209"/>
        <v/>
      </c>
      <c r="CM344" s="36">
        <f>'1'!IN344</f>
        <v>0</v>
      </c>
      <c r="CN344" s="36" t="str">
        <f>'1'!IP344</f>
        <v/>
      </c>
      <c r="CO344" s="36" t="str">
        <f>'1'!IQ344</f>
        <v/>
      </c>
      <c r="CP344" s="233" t="str">
        <f t="shared" si="210"/>
        <v/>
      </c>
      <c r="CQ344" s="24">
        <f>'1'!JD344</f>
        <v>0</v>
      </c>
      <c r="CR344" s="24" t="str">
        <f>'1'!JF344</f>
        <v/>
      </c>
      <c r="CS344" s="24" t="str">
        <f>'1'!JG344</f>
        <v/>
      </c>
      <c r="CT344" s="236" t="str">
        <f t="shared" si="211"/>
        <v/>
      </c>
      <c r="CU344" s="36">
        <f>'1'!JT344</f>
        <v>0</v>
      </c>
      <c r="CV344" s="36" t="str">
        <f>'1'!JV344</f>
        <v/>
      </c>
      <c r="CW344" s="36" t="str">
        <f>'1'!JW344</f>
        <v/>
      </c>
      <c r="CX344" s="233" t="str">
        <f t="shared" si="212"/>
        <v>#REF!</v>
      </c>
      <c r="CY344" s="24">
        <f>'1'!KJ344</f>
        <v>0</v>
      </c>
      <c r="CZ344" s="24" t="str">
        <f>'1'!KL344</f>
        <v/>
      </c>
      <c r="DA344" s="24" t="str">
        <f>'1'!KM344</f>
        <v/>
      </c>
      <c r="DB344" s="236" t="str">
        <f t="shared" si="213"/>
        <v>#REF!</v>
      </c>
      <c r="DC344" s="36">
        <f>'1'!KZ344</f>
        <v>0</v>
      </c>
      <c r="DD344" s="36" t="str">
        <f>'1'!LB344</f>
        <v/>
      </c>
      <c r="DE344" s="36" t="str">
        <f>'1'!LC344</f>
        <v/>
      </c>
      <c r="DF344" s="233" t="str">
        <f t="shared" si="214"/>
        <v>#REF!</v>
      </c>
      <c r="DG344" s="24" t="str">
        <f t="shared" ref="DG344:DI344" si="1374">#REF!</f>
        <v>#REF!</v>
      </c>
      <c r="DH344" s="24" t="str">
        <f t="shared" si="1374"/>
        <v>#REF!</v>
      </c>
      <c r="DI344" s="24" t="str">
        <f t="shared" si="1374"/>
        <v>#REF!</v>
      </c>
      <c r="DJ344" s="236" t="str">
        <f t="shared" si="216"/>
        <v>#REF!</v>
      </c>
      <c r="DK344" s="36" t="str">
        <f t="shared" ref="DK344:DM344" si="1375">#REF!</f>
        <v>#REF!</v>
      </c>
      <c r="DL344" s="36" t="str">
        <f t="shared" si="1375"/>
        <v>#REF!</v>
      </c>
      <c r="DM344" s="36" t="str">
        <f t="shared" si="1375"/>
        <v>#REF!</v>
      </c>
      <c r="DN344" s="159" t="str">
        <f t="shared" si="218"/>
        <v>#REF!</v>
      </c>
      <c r="DO344" s="24" t="str">
        <f t="shared" ref="DO344:DQ344" si="1376">#REF!</f>
        <v>#REF!</v>
      </c>
      <c r="DP344" s="24" t="str">
        <f t="shared" si="1376"/>
        <v>#REF!</v>
      </c>
      <c r="DQ344" s="24" t="str">
        <f t="shared" si="1376"/>
        <v>#REF!</v>
      </c>
      <c r="DR344" s="209" t="str">
        <f t="shared" si="220"/>
        <v>#REF!</v>
      </c>
      <c r="DS344" s="210" t="str">
        <f t="shared" si="13"/>
        <v>#REF!</v>
      </c>
      <c r="DT344" s="210" t="str">
        <f t="shared" ref="DT344:DU344" si="1377">#REF!</f>
        <v>#REF!</v>
      </c>
      <c r="DU344" s="210" t="str">
        <f t="shared" si="1377"/>
        <v>#REF!</v>
      </c>
    </row>
    <row r="345" ht="15.75" customHeight="1">
      <c r="A345" s="228">
        <f>'1'!A345</f>
        <v>46438</v>
      </c>
      <c r="B345" s="229" t="str">
        <f>'1'!B345</f>
        <v>土</v>
      </c>
      <c r="C345" s="232">
        <f>'1'!C345</f>
        <v>0</v>
      </c>
      <c r="D345" s="233">
        <f>'1'!G345</f>
        <v>1</v>
      </c>
      <c r="E345" s="27">
        <f>'1'!H345</f>
        <v>0</v>
      </c>
      <c r="F345" s="230" t="str">
        <f>'1'!J345</f>
        <v/>
      </c>
      <c r="G345" s="230" t="str">
        <f>'1'!K345</f>
        <v/>
      </c>
      <c r="H345" s="236">
        <f>'1'!W345</f>
        <v>1</v>
      </c>
      <c r="I345" s="39">
        <f>'1'!X345</f>
        <v>0</v>
      </c>
      <c r="J345" s="231" t="str">
        <f>'1'!Z345</f>
        <v/>
      </c>
      <c r="K345" s="231" t="str">
        <f>'1'!AA345</f>
        <v/>
      </c>
      <c r="L345" s="233">
        <f>'1'!AM345</f>
        <v>2</v>
      </c>
      <c r="M345" s="27">
        <f>'1'!AN345</f>
        <v>0</v>
      </c>
      <c r="N345" s="230" t="str">
        <f>'1'!AP345</f>
        <v/>
      </c>
      <c r="O345" s="230" t="str">
        <f>'1'!AQ345</f>
        <v/>
      </c>
      <c r="P345" s="236">
        <f>'1'!BC345</f>
        <v>4</v>
      </c>
      <c r="Q345" s="39">
        <f>'1'!BD345</f>
        <v>0</v>
      </c>
      <c r="R345" s="231" t="str">
        <f>'1'!BF345</f>
        <v/>
      </c>
      <c r="S345" s="231" t="str">
        <f>'1'!BG345</f>
        <v/>
      </c>
      <c r="T345" s="233">
        <f>'1'!BS345</f>
        <v>4</v>
      </c>
      <c r="U345" s="27">
        <f>'1'!BT345</f>
        <v>0</v>
      </c>
      <c r="V345" s="230" t="str">
        <f>'1'!BV345</f>
        <v/>
      </c>
      <c r="W345" s="230" t="str">
        <f>'1'!BW345</f>
        <v/>
      </c>
      <c r="X345" s="236">
        <f>'1'!CI345</f>
        <v>2</v>
      </c>
      <c r="Y345" s="39">
        <f>'1'!CJ345</f>
        <v>0</v>
      </c>
      <c r="Z345" s="231" t="str">
        <f>'1'!CL345</f>
        <v/>
      </c>
      <c r="AA345" s="231" t="str">
        <f>'1'!CM345</f>
        <v/>
      </c>
      <c r="AB345" s="233">
        <f>'1'!CY345</f>
        <v>2</v>
      </c>
      <c r="AC345" s="27">
        <f>'1'!CZ345</f>
        <v>0</v>
      </c>
      <c r="AD345" s="226" t="str">
        <f>'1'!DB345</f>
        <v/>
      </c>
      <c r="AE345" s="230" t="str">
        <f>'1'!DC345</f>
        <v/>
      </c>
      <c r="AF345" s="236">
        <f>'1'!DO345</f>
        <v>2</v>
      </c>
      <c r="AG345" s="39">
        <f>'1'!DP345</f>
        <v>0</v>
      </c>
      <c r="AH345" s="231" t="str">
        <f>'1'!DR345</f>
        <v/>
      </c>
      <c r="AI345" s="231" t="str">
        <f>'1'!DS345</f>
        <v/>
      </c>
      <c r="AJ345" s="233">
        <f>'1'!EE345</f>
        <v>5</v>
      </c>
      <c r="AK345" s="27">
        <f>'1'!EF345</f>
        <v>0</v>
      </c>
      <c r="AL345" s="230" t="str">
        <f>'1'!EH345</f>
        <v/>
      </c>
      <c r="AM345" s="230" t="str">
        <f>'1'!EI345</f>
        <v/>
      </c>
      <c r="AN345" s="236">
        <f>'1'!EU345</f>
        <v>19</v>
      </c>
      <c r="AO345" s="39">
        <f>'1'!EV345</f>
        <v>0</v>
      </c>
      <c r="AP345" s="231" t="str">
        <f>'1'!EX345</f>
        <v/>
      </c>
      <c r="AQ345" s="231" t="str">
        <f>'1'!EY345</f>
        <v/>
      </c>
      <c r="AR345" s="233">
        <f>'1'!FK345</f>
        <v>4</v>
      </c>
      <c r="AS345" s="27">
        <f>'1'!FL345</f>
        <v>0</v>
      </c>
      <c r="AT345" s="230" t="str">
        <f>'1'!FN345</f>
        <v/>
      </c>
      <c r="AU345" s="230" t="str">
        <f>'1'!FO345</f>
        <v/>
      </c>
      <c r="AV345" s="236">
        <f>'1'!GA345</f>
        <v>2</v>
      </c>
      <c r="AW345" s="39">
        <f>'1'!GB345</f>
        <v>0</v>
      </c>
      <c r="AX345" s="231" t="str">
        <f>'1'!GD345</f>
        <v/>
      </c>
      <c r="AY345" s="231" t="str">
        <f>'1'!GE345</f>
        <v/>
      </c>
      <c r="AZ345" s="233">
        <f>'1'!GQ345</f>
        <v>3</v>
      </c>
      <c r="BA345" s="27">
        <f>'1'!GR345</f>
        <v>0</v>
      </c>
      <c r="BB345" s="230" t="str">
        <f>'1'!GT345</f>
        <v/>
      </c>
      <c r="BC345" s="230" t="str">
        <f>'1'!GU345</f>
        <v/>
      </c>
      <c r="BD345" s="236">
        <f>'1'!HG345</f>
        <v>5</v>
      </c>
      <c r="BE345" s="39">
        <f>'1'!HH345</f>
        <v>0</v>
      </c>
      <c r="BF345" s="231" t="str">
        <f>'1'!HJ345</f>
        <v/>
      </c>
      <c r="BG345" s="231" t="str">
        <f>'1'!HK345</f>
        <v/>
      </c>
      <c r="BH345" s="233" t="str">
        <f>'1'!HW345</f>
        <v/>
      </c>
      <c r="BI345" s="27">
        <f>'1'!HX345</f>
        <v>0</v>
      </c>
      <c r="BJ345" s="230" t="str">
        <f>'1'!HZ345</f>
        <v/>
      </c>
      <c r="BK345" s="230" t="str">
        <f>'1'!IA345</f>
        <v/>
      </c>
      <c r="BL345" s="236" t="str">
        <f>'1'!IM345</f>
        <v/>
      </c>
      <c r="BM345" s="39">
        <f>'1'!IN345</f>
        <v>0</v>
      </c>
      <c r="BN345" s="231" t="str">
        <f>'1'!IP345</f>
        <v/>
      </c>
      <c r="BO345" s="231" t="str">
        <f>'1'!IQ345</f>
        <v/>
      </c>
      <c r="BP345" s="233" t="str">
        <f>'1'!JC345</f>
        <v/>
      </c>
      <c r="BQ345" s="27">
        <f>'1'!JD345</f>
        <v>0</v>
      </c>
      <c r="BR345" s="230" t="str">
        <f>'1'!JF345</f>
        <v/>
      </c>
      <c r="BS345" s="230" t="str">
        <f>'1'!JG345</f>
        <v/>
      </c>
      <c r="BT345" s="236" t="str">
        <f>'1'!JS345</f>
        <v/>
      </c>
      <c r="BU345" s="39">
        <f>'1'!JT345</f>
        <v>0</v>
      </c>
      <c r="BV345" s="231" t="str">
        <f>'1'!JV345</f>
        <v/>
      </c>
      <c r="BW345" s="231" t="str">
        <f>'1'!JW345</f>
        <v/>
      </c>
      <c r="BX345" s="233" t="str">
        <f>'1'!KI345</f>
        <v/>
      </c>
      <c r="BY345" s="27">
        <f>'1'!KJ345</f>
        <v>0</v>
      </c>
      <c r="BZ345" s="230" t="str">
        <f>'1'!KL345</f>
        <v/>
      </c>
      <c r="CA345" s="230" t="str">
        <f>'1'!KM345</f>
        <v/>
      </c>
      <c r="CB345" s="236" t="str">
        <f>'1'!KY345</f>
        <v/>
      </c>
      <c r="CC345" s="39">
        <f>'1'!KZ345</f>
        <v>0</v>
      </c>
      <c r="CD345" s="231" t="str">
        <f>'1'!LB345</f>
        <v/>
      </c>
      <c r="CE345" s="231" t="str">
        <f>'1'!LC345</f>
        <v/>
      </c>
      <c r="CF345" s="231"/>
      <c r="CG345" s="231"/>
      <c r="CH345" s="233" t="str">
        <f t="shared" si="208"/>
        <v/>
      </c>
      <c r="CI345" s="24">
        <f>'1'!HX345</f>
        <v>0</v>
      </c>
      <c r="CJ345" s="24" t="str">
        <f>'1'!HZ345</f>
        <v/>
      </c>
      <c r="CK345" s="24" t="str">
        <f>'1'!IA345</f>
        <v/>
      </c>
      <c r="CL345" s="236" t="str">
        <f t="shared" si="209"/>
        <v/>
      </c>
      <c r="CM345" s="36">
        <f>'1'!IN345</f>
        <v>0</v>
      </c>
      <c r="CN345" s="36" t="str">
        <f>'1'!IP345</f>
        <v/>
      </c>
      <c r="CO345" s="36" t="str">
        <f>'1'!IQ345</f>
        <v/>
      </c>
      <c r="CP345" s="233" t="str">
        <f t="shared" si="210"/>
        <v/>
      </c>
      <c r="CQ345" s="24">
        <f>'1'!JD345</f>
        <v>0</v>
      </c>
      <c r="CR345" s="24" t="str">
        <f>'1'!JF345</f>
        <v/>
      </c>
      <c r="CS345" s="24" t="str">
        <f>'1'!JG345</f>
        <v/>
      </c>
      <c r="CT345" s="236" t="str">
        <f t="shared" si="211"/>
        <v/>
      </c>
      <c r="CU345" s="36">
        <f>'1'!JT345</f>
        <v>0</v>
      </c>
      <c r="CV345" s="36" t="str">
        <f>'1'!JV345</f>
        <v/>
      </c>
      <c r="CW345" s="36" t="str">
        <f>'1'!JW345</f>
        <v/>
      </c>
      <c r="CX345" s="233" t="str">
        <f t="shared" si="212"/>
        <v>#REF!</v>
      </c>
      <c r="CY345" s="24">
        <f>'1'!KJ345</f>
        <v>0</v>
      </c>
      <c r="CZ345" s="24" t="str">
        <f>'1'!KL345</f>
        <v/>
      </c>
      <c r="DA345" s="24" t="str">
        <f>'1'!KM345</f>
        <v/>
      </c>
      <c r="DB345" s="236" t="str">
        <f t="shared" si="213"/>
        <v>#REF!</v>
      </c>
      <c r="DC345" s="36">
        <f>'1'!KZ345</f>
        <v>0</v>
      </c>
      <c r="DD345" s="36" t="str">
        <f>'1'!LB345</f>
        <v/>
      </c>
      <c r="DE345" s="36" t="str">
        <f>'1'!LC345</f>
        <v/>
      </c>
      <c r="DF345" s="233" t="str">
        <f t="shared" si="214"/>
        <v>#REF!</v>
      </c>
      <c r="DG345" s="24" t="str">
        <f t="shared" ref="DG345:DI345" si="1378">#REF!</f>
        <v>#REF!</v>
      </c>
      <c r="DH345" s="24" t="str">
        <f t="shared" si="1378"/>
        <v>#REF!</v>
      </c>
      <c r="DI345" s="24" t="str">
        <f t="shared" si="1378"/>
        <v>#REF!</v>
      </c>
      <c r="DJ345" s="236" t="str">
        <f t="shared" si="216"/>
        <v>#REF!</v>
      </c>
      <c r="DK345" s="36" t="str">
        <f t="shared" ref="DK345:DM345" si="1379">#REF!</f>
        <v>#REF!</v>
      </c>
      <c r="DL345" s="36" t="str">
        <f t="shared" si="1379"/>
        <v>#REF!</v>
      </c>
      <c r="DM345" s="36" t="str">
        <f t="shared" si="1379"/>
        <v>#REF!</v>
      </c>
      <c r="DN345" s="159" t="str">
        <f t="shared" si="218"/>
        <v>#REF!</v>
      </c>
      <c r="DO345" s="24" t="str">
        <f t="shared" ref="DO345:DQ345" si="1380">#REF!</f>
        <v>#REF!</v>
      </c>
      <c r="DP345" s="24" t="str">
        <f t="shared" si="1380"/>
        <v>#REF!</v>
      </c>
      <c r="DQ345" s="24" t="str">
        <f t="shared" si="1380"/>
        <v>#REF!</v>
      </c>
      <c r="DR345" s="209" t="str">
        <f t="shared" si="220"/>
        <v>#REF!</v>
      </c>
      <c r="DS345" s="210" t="str">
        <f t="shared" si="13"/>
        <v>#REF!</v>
      </c>
      <c r="DT345" s="210" t="str">
        <f t="shared" ref="DT345:DU345" si="1381">#REF!</f>
        <v>#REF!</v>
      </c>
      <c r="DU345" s="210" t="str">
        <f t="shared" si="1381"/>
        <v>#REF!</v>
      </c>
    </row>
    <row r="346" ht="15.75" customHeight="1">
      <c r="A346" s="228">
        <f>'1'!A346</f>
        <v>46439</v>
      </c>
      <c r="B346" s="229" t="str">
        <f>'1'!B346</f>
        <v>日</v>
      </c>
      <c r="C346" s="232">
        <f>'1'!C346</f>
        <v>0</v>
      </c>
      <c r="D346" s="233">
        <f>'1'!G346</f>
        <v>1</v>
      </c>
      <c r="E346" s="27">
        <f>'1'!H346</f>
        <v>0</v>
      </c>
      <c r="F346" s="230" t="str">
        <f>'1'!J346</f>
        <v/>
      </c>
      <c r="G346" s="230" t="str">
        <f>'1'!K346</f>
        <v/>
      </c>
      <c r="H346" s="236">
        <f>'1'!W346</f>
        <v>1</v>
      </c>
      <c r="I346" s="39">
        <f>'1'!X346</f>
        <v>0</v>
      </c>
      <c r="J346" s="231" t="str">
        <f>'1'!Z346</f>
        <v/>
      </c>
      <c r="K346" s="231" t="str">
        <f>'1'!AA346</f>
        <v/>
      </c>
      <c r="L346" s="233">
        <f>'1'!AM346</f>
        <v>2</v>
      </c>
      <c r="M346" s="27">
        <f>'1'!AN346</f>
        <v>0</v>
      </c>
      <c r="N346" s="230" t="str">
        <f>'1'!AP346</f>
        <v/>
      </c>
      <c r="O346" s="230" t="str">
        <f>'1'!AQ346</f>
        <v/>
      </c>
      <c r="P346" s="236">
        <f>'1'!BC346</f>
        <v>4</v>
      </c>
      <c r="Q346" s="39">
        <f>'1'!BD346</f>
        <v>0</v>
      </c>
      <c r="R346" s="231" t="str">
        <f>'1'!BF346</f>
        <v/>
      </c>
      <c r="S346" s="231" t="str">
        <f>'1'!BG346</f>
        <v/>
      </c>
      <c r="T346" s="233">
        <f>'1'!BS346</f>
        <v>4</v>
      </c>
      <c r="U346" s="27">
        <f>'1'!BT346</f>
        <v>0</v>
      </c>
      <c r="V346" s="230" t="str">
        <f>'1'!BV346</f>
        <v/>
      </c>
      <c r="W346" s="230" t="str">
        <f>'1'!BW346</f>
        <v/>
      </c>
      <c r="X346" s="236">
        <f>'1'!CI346</f>
        <v>2</v>
      </c>
      <c r="Y346" s="39">
        <f>'1'!CJ346</f>
        <v>0</v>
      </c>
      <c r="Z346" s="231" t="str">
        <f>'1'!CL346</f>
        <v/>
      </c>
      <c r="AA346" s="231" t="str">
        <f>'1'!CM346</f>
        <v/>
      </c>
      <c r="AB346" s="233">
        <f>'1'!CY346</f>
        <v>2</v>
      </c>
      <c r="AC346" s="27">
        <f>'1'!CZ346</f>
        <v>0</v>
      </c>
      <c r="AD346" s="226" t="str">
        <f>'1'!DB346</f>
        <v/>
      </c>
      <c r="AE346" s="230" t="str">
        <f>'1'!DC346</f>
        <v/>
      </c>
      <c r="AF346" s="236">
        <f>'1'!DO346</f>
        <v>2</v>
      </c>
      <c r="AG346" s="39">
        <f>'1'!DP346</f>
        <v>0</v>
      </c>
      <c r="AH346" s="231" t="str">
        <f>'1'!DR346</f>
        <v/>
      </c>
      <c r="AI346" s="231" t="str">
        <f>'1'!DS346</f>
        <v/>
      </c>
      <c r="AJ346" s="233">
        <f>'1'!EE346</f>
        <v>5</v>
      </c>
      <c r="AK346" s="27">
        <f>'1'!EF346</f>
        <v>0</v>
      </c>
      <c r="AL346" s="230" t="str">
        <f>'1'!EH346</f>
        <v/>
      </c>
      <c r="AM346" s="230" t="str">
        <f>'1'!EI346</f>
        <v/>
      </c>
      <c r="AN346" s="236">
        <f>'1'!EU346</f>
        <v>19</v>
      </c>
      <c r="AO346" s="39">
        <f>'1'!EV346</f>
        <v>0</v>
      </c>
      <c r="AP346" s="231" t="str">
        <f>'1'!EX346</f>
        <v/>
      </c>
      <c r="AQ346" s="231" t="str">
        <f>'1'!EY346</f>
        <v/>
      </c>
      <c r="AR346" s="233">
        <f>'1'!FK346</f>
        <v>4</v>
      </c>
      <c r="AS346" s="27">
        <f>'1'!FL346</f>
        <v>0</v>
      </c>
      <c r="AT346" s="230" t="str">
        <f>'1'!FN346</f>
        <v/>
      </c>
      <c r="AU346" s="230" t="str">
        <f>'1'!FO346</f>
        <v/>
      </c>
      <c r="AV346" s="236">
        <f>'1'!GA346</f>
        <v>2</v>
      </c>
      <c r="AW346" s="39">
        <f>'1'!GB346</f>
        <v>0</v>
      </c>
      <c r="AX346" s="231" t="str">
        <f>'1'!GD346</f>
        <v/>
      </c>
      <c r="AY346" s="231" t="str">
        <f>'1'!GE346</f>
        <v/>
      </c>
      <c r="AZ346" s="233">
        <f>'1'!GQ346</f>
        <v>3</v>
      </c>
      <c r="BA346" s="27">
        <f>'1'!GR346</f>
        <v>0</v>
      </c>
      <c r="BB346" s="230" t="str">
        <f>'1'!GT346</f>
        <v/>
      </c>
      <c r="BC346" s="230" t="str">
        <f>'1'!GU346</f>
        <v/>
      </c>
      <c r="BD346" s="236">
        <f>'1'!HG346</f>
        <v>5</v>
      </c>
      <c r="BE346" s="39">
        <f>'1'!HH346</f>
        <v>0</v>
      </c>
      <c r="BF346" s="231" t="str">
        <f>'1'!HJ346</f>
        <v/>
      </c>
      <c r="BG346" s="231" t="str">
        <f>'1'!HK346</f>
        <v/>
      </c>
      <c r="BH346" s="233" t="str">
        <f>'1'!HW346</f>
        <v/>
      </c>
      <c r="BI346" s="27">
        <f>'1'!HX346</f>
        <v>0</v>
      </c>
      <c r="BJ346" s="230" t="str">
        <f>'1'!HZ346</f>
        <v/>
      </c>
      <c r="BK346" s="230" t="str">
        <f>'1'!IA346</f>
        <v/>
      </c>
      <c r="BL346" s="236" t="str">
        <f>'1'!IM346</f>
        <v/>
      </c>
      <c r="BM346" s="39">
        <f>'1'!IN346</f>
        <v>0</v>
      </c>
      <c r="BN346" s="231" t="str">
        <f>'1'!IP346</f>
        <v/>
      </c>
      <c r="BO346" s="231" t="str">
        <f>'1'!IQ346</f>
        <v/>
      </c>
      <c r="BP346" s="233" t="str">
        <f>'1'!JC346</f>
        <v/>
      </c>
      <c r="BQ346" s="27">
        <f>'1'!JD346</f>
        <v>0</v>
      </c>
      <c r="BR346" s="230" t="str">
        <f>'1'!JF346</f>
        <v/>
      </c>
      <c r="BS346" s="230" t="str">
        <f>'1'!JG346</f>
        <v/>
      </c>
      <c r="BT346" s="236" t="str">
        <f>'1'!JS346</f>
        <v/>
      </c>
      <c r="BU346" s="39">
        <f>'1'!JT346</f>
        <v>0</v>
      </c>
      <c r="BV346" s="231" t="str">
        <f>'1'!JV346</f>
        <v/>
      </c>
      <c r="BW346" s="231" t="str">
        <f>'1'!JW346</f>
        <v/>
      </c>
      <c r="BX346" s="233" t="str">
        <f>'1'!KI346</f>
        <v/>
      </c>
      <c r="BY346" s="27">
        <f>'1'!KJ346</f>
        <v>0</v>
      </c>
      <c r="BZ346" s="230" t="str">
        <f>'1'!KL346</f>
        <v/>
      </c>
      <c r="CA346" s="230" t="str">
        <f>'1'!KM346</f>
        <v/>
      </c>
      <c r="CB346" s="236" t="str">
        <f>'1'!KY346</f>
        <v/>
      </c>
      <c r="CC346" s="39">
        <f>'1'!KZ346</f>
        <v>0</v>
      </c>
      <c r="CD346" s="231" t="str">
        <f>'1'!LB346</f>
        <v/>
      </c>
      <c r="CE346" s="231" t="str">
        <f>'1'!LC346</f>
        <v/>
      </c>
      <c r="CF346" s="231"/>
      <c r="CG346" s="231"/>
      <c r="CH346" s="233" t="str">
        <f t="shared" si="208"/>
        <v/>
      </c>
      <c r="CI346" s="24">
        <f>'1'!HX346</f>
        <v>0</v>
      </c>
      <c r="CJ346" s="24" t="str">
        <f>'1'!HZ346</f>
        <v/>
      </c>
      <c r="CK346" s="24" t="str">
        <f>'1'!IA346</f>
        <v/>
      </c>
      <c r="CL346" s="236" t="str">
        <f t="shared" si="209"/>
        <v/>
      </c>
      <c r="CM346" s="36">
        <f>'1'!IN346</f>
        <v>0</v>
      </c>
      <c r="CN346" s="36" t="str">
        <f>'1'!IP346</f>
        <v/>
      </c>
      <c r="CO346" s="36" t="str">
        <f>'1'!IQ346</f>
        <v/>
      </c>
      <c r="CP346" s="233" t="str">
        <f t="shared" si="210"/>
        <v/>
      </c>
      <c r="CQ346" s="24">
        <f>'1'!JD346</f>
        <v>0</v>
      </c>
      <c r="CR346" s="24" t="str">
        <f>'1'!JF346</f>
        <v/>
      </c>
      <c r="CS346" s="24" t="str">
        <f>'1'!JG346</f>
        <v/>
      </c>
      <c r="CT346" s="236" t="str">
        <f t="shared" si="211"/>
        <v/>
      </c>
      <c r="CU346" s="36">
        <f>'1'!JT346</f>
        <v>0</v>
      </c>
      <c r="CV346" s="36" t="str">
        <f>'1'!JV346</f>
        <v/>
      </c>
      <c r="CW346" s="36" t="str">
        <f>'1'!JW346</f>
        <v/>
      </c>
      <c r="CX346" s="233" t="str">
        <f t="shared" si="212"/>
        <v>#REF!</v>
      </c>
      <c r="CY346" s="24">
        <f>'1'!KJ346</f>
        <v>0</v>
      </c>
      <c r="CZ346" s="24" t="str">
        <f>'1'!KL346</f>
        <v/>
      </c>
      <c r="DA346" s="24" t="str">
        <f>'1'!KM346</f>
        <v/>
      </c>
      <c r="DB346" s="236" t="str">
        <f t="shared" si="213"/>
        <v>#REF!</v>
      </c>
      <c r="DC346" s="36">
        <f>'1'!KZ346</f>
        <v>0</v>
      </c>
      <c r="DD346" s="36" t="str">
        <f>'1'!LB346</f>
        <v/>
      </c>
      <c r="DE346" s="36" t="str">
        <f>'1'!LC346</f>
        <v/>
      </c>
      <c r="DF346" s="233" t="str">
        <f t="shared" si="214"/>
        <v>#REF!</v>
      </c>
      <c r="DG346" s="24" t="str">
        <f t="shared" ref="DG346:DI346" si="1382">#REF!</f>
        <v>#REF!</v>
      </c>
      <c r="DH346" s="24" t="str">
        <f t="shared" si="1382"/>
        <v>#REF!</v>
      </c>
      <c r="DI346" s="24" t="str">
        <f t="shared" si="1382"/>
        <v>#REF!</v>
      </c>
      <c r="DJ346" s="236" t="str">
        <f t="shared" si="216"/>
        <v>#REF!</v>
      </c>
      <c r="DK346" s="36" t="str">
        <f t="shared" ref="DK346:DM346" si="1383">#REF!</f>
        <v>#REF!</v>
      </c>
      <c r="DL346" s="36" t="str">
        <f t="shared" si="1383"/>
        <v>#REF!</v>
      </c>
      <c r="DM346" s="36" t="str">
        <f t="shared" si="1383"/>
        <v>#REF!</v>
      </c>
      <c r="DN346" s="159" t="str">
        <f t="shared" si="218"/>
        <v>#REF!</v>
      </c>
      <c r="DO346" s="24" t="str">
        <f t="shared" ref="DO346:DQ346" si="1384">#REF!</f>
        <v>#REF!</v>
      </c>
      <c r="DP346" s="24" t="str">
        <f t="shared" si="1384"/>
        <v>#REF!</v>
      </c>
      <c r="DQ346" s="24" t="str">
        <f t="shared" si="1384"/>
        <v>#REF!</v>
      </c>
      <c r="DR346" s="209" t="str">
        <f t="shared" si="220"/>
        <v>#REF!</v>
      </c>
      <c r="DS346" s="210" t="str">
        <f t="shared" si="13"/>
        <v>#REF!</v>
      </c>
      <c r="DT346" s="210" t="str">
        <f t="shared" ref="DT346:DU346" si="1385">#REF!</f>
        <v>#REF!</v>
      </c>
      <c r="DU346" s="210" t="str">
        <f t="shared" si="1385"/>
        <v>#REF!</v>
      </c>
    </row>
    <row r="347" ht="15.75" customHeight="1">
      <c r="A347" s="228">
        <f>'1'!A347</f>
        <v>46440</v>
      </c>
      <c r="B347" s="229" t="str">
        <f>'1'!B347</f>
        <v>月</v>
      </c>
      <c r="C347" s="232">
        <f>'1'!C347</f>
        <v>0</v>
      </c>
      <c r="D347" s="233">
        <f>'1'!G347</f>
        <v>1</v>
      </c>
      <c r="E347" s="262">
        <f>'1'!H347</f>
        <v>0</v>
      </c>
      <c r="F347" s="230" t="str">
        <f>'1'!J347</f>
        <v/>
      </c>
      <c r="G347" s="230" t="str">
        <f>'1'!K347</f>
        <v/>
      </c>
      <c r="H347" s="236">
        <f>'1'!W347</f>
        <v>1</v>
      </c>
      <c r="I347" s="263">
        <f>'1'!X347</f>
        <v>0</v>
      </c>
      <c r="J347" s="231" t="str">
        <f>'1'!Z347</f>
        <v/>
      </c>
      <c r="K347" s="231" t="str">
        <f>'1'!AA347</f>
        <v/>
      </c>
      <c r="L347" s="233">
        <f>'1'!AM347</f>
        <v>2</v>
      </c>
      <c r="M347" s="262">
        <f>'1'!AN347</f>
        <v>0</v>
      </c>
      <c r="N347" s="230" t="str">
        <f>'1'!AP347</f>
        <v/>
      </c>
      <c r="O347" s="230" t="str">
        <f>'1'!AQ347</f>
        <v/>
      </c>
      <c r="P347" s="236">
        <f>'1'!BC347</f>
        <v>4</v>
      </c>
      <c r="Q347" s="263">
        <f>'1'!BD347</f>
        <v>0</v>
      </c>
      <c r="R347" s="231" t="str">
        <f>'1'!BF347</f>
        <v/>
      </c>
      <c r="S347" s="231" t="str">
        <f>'1'!BG347</f>
        <v/>
      </c>
      <c r="T347" s="233">
        <f>'1'!BS347</f>
        <v>4</v>
      </c>
      <c r="U347" s="262">
        <f>'1'!BT347</f>
        <v>0</v>
      </c>
      <c r="V347" s="230" t="str">
        <f>'1'!BV347</f>
        <v/>
      </c>
      <c r="W347" s="230" t="str">
        <f>'1'!BW347</f>
        <v/>
      </c>
      <c r="X347" s="236">
        <f>'1'!CI347</f>
        <v>2</v>
      </c>
      <c r="Y347" s="263">
        <f>'1'!CJ347</f>
        <v>0</v>
      </c>
      <c r="Z347" s="231" t="str">
        <f>'1'!CL347</f>
        <v/>
      </c>
      <c r="AA347" s="231" t="str">
        <f>'1'!CM347</f>
        <v/>
      </c>
      <c r="AB347" s="233">
        <f>'1'!CY347</f>
        <v>2</v>
      </c>
      <c r="AC347" s="262">
        <f>'1'!CZ347</f>
        <v>0</v>
      </c>
      <c r="AD347" s="226" t="str">
        <f>'1'!DB347</f>
        <v/>
      </c>
      <c r="AE347" s="230" t="str">
        <f>'1'!DC347</f>
        <v/>
      </c>
      <c r="AF347" s="236">
        <f>'1'!DO347</f>
        <v>2</v>
      </c>
      <c r="AG347" s="263">
        <f>'1'!DP347</f>
        <v>0</v>
      </c>
      <c r="AH347" s="231" t="str">
        <f>'1'!DR347</f>
        <v/>
      </c>
      <c r="AI347" s="231" t="str">
        <f>'1'!DS347</f>
        <v/>
      </c>
      <c r="AJ347" s="233">
        <f>'1'!EE347</f>
        <v>5</v>
      </c>
      <c r="AK347" s="262">
        <f>'1'!EF347</f>
        <v>0</v>
      </c>
      <c r="AL347" s="230" t="str">
        <f>'1'!EH347</f>
        <v/>
      </c>
      <c r="AM347" s="230" t="str">
        <f>'1'!EI347</f>
        <v/>
      </c>
      <c r="AN347" s="236">
        <f>'1'!EU347</f>
        <v>19</v>
      </c>
      <c r="AO347" s="263">
        <f>'1'!EV347</f>
        <v>0</v>
      </c>
      <c r="AP347" s="231" t="str">
        <f>'1'!EX347</f>
        <v/>
      </c>
      <c r="AQ347" s="231" t="str">
        <f>'1'!EY347</f>
        <v/>
      </c>
      <c r="AR347" s="233">
        <f>'1'!FK347</f>
        <v>4</v>
      </c>
      <c r="AS347" s="262">
        <f>'1'!FL347</f>
        <v>0</v>
      </c>
      <c r="AT347" s="230" t="str">
        <f>'1'!FN347</f>
        <v/>
      </c>
      <c r="AU347" s="230" t="str">
        <f>'1'!FO347</f>
        <v/>
      </c>
      <c r="AV347" s="236">
        <f>'1'!GA347</f>
        <v>2</v>
      </c>
      <c r="AW347" s="263">
        <f>'1'!GB347</f>
        <v>0</v>
      </c>
      <c r="AX347" s="231" t="str">
        <f>'1'!GD347</f>
        <v/>
      </c>
      <c r="AY347" s="231" t="str">
        <f>'1'!GE347</f>
        <v/>
      </c>
      <c r="AZ347" s="233">
        <f>'1'!GQ347</f>
        <v>3</v>
      </c>
      <c r="BA347" s="262">
        <f>'1'!GR347</f>
        <v>0</v>
      </c>
      <c r="BB347" s="230" t="str">
        <f>'1'!GT347</f>
        <v/>
      </c>
      <c r="BC347" s="230" t="str">
        <f>'1'!GU347</f>
        <v/>
      </c>
      <c r="BD347" s="236">
        <f>'1'!HG347</f>
        <v>5</v>
      </c>
      <c r="BE347" s="263">
        <f>'1'!HH347</f>
        <v>0</v>
      </c>
      <c r="BF347" s="231" t="str">
        <f>'1'!HJ347</f>
        <v/>
      </c>
      <c r="BG347" s="231" t="str">
        <f>'1'!HK347</f>
        <v/>
      </c>
      <c r="BH347" s="233" t="str">
        <f>'1'!HW347</f>
        <v/>
      </c>
      <c r="BI347" s="262">
        <f>'1'!HX347</f>
        <v>0</v>
      </c>
      <c r="BJ347" s="230" t="str">
        <f>'1'!HZ347</f>
        <v/>
      </c>
      <c r="BK347" s="230" t="str">
        <f>'1'!IA347</f>
        <v/>
      </c>
      <c r="BL347" s="236" t="str">
        <f>'1'!IM347</f>
        <v/>
      </c>
      <c r="BM347" s="263">
        <f>'1'!IN347</f>
        <v>0</v>
      </c>
      <c r="BN347" s="231" t="str">
        <f>'1'!IP347</f>
        <v/>
      </c>
      <c r="BO347" s="231" t="str">
        <f>'1'!IQ347</f>
        <v/>
      </c>
      <c r="BP347" s="233" t="str">
        <f>'1'!JC347</f>
        <v/>
      </c>
      <c r="BQ347" s="262">
        <f>'1'!JD347</f>
        <v>0</v>
      </c>
      <c r="BR347" s="230" t="str">
        <f>'1'!JF347</f>
        <v/>
      </c>
      <c r="BS347" s="230" t="str">
        <f>'1'!JG347</f>
        <v/>
      </c>
      <c r="BT347" s="236" t="str">
        <f>'1'!JS347</f>
        <v/>
      </c>
      <c r="BU347" s="263">
        <f>'1'!JT347</f>
        <v>0</v>
      </c>
      <c r="BV347" s="231" t="str">
        <f>'1'!JV347</f>
        <v/>
      </c>
      <c r="BW347" s="231" t="str">
        <f>'1'!JW347</f>
        <v/>
      </c>
      <c r="BX347" s="233" t="str">
        <f>'1'!KI347</f>
        <v/>
      </c>
      <c r="BY347" s="262">
        <f>'1'!KJ347</f>
        <v>0</v>
      </c>
      <c r="BZ347" s="230" t="str">
        <f>'1'!KL347</f>
        <v/>
      </c>
      <c r="CA347" s="230" t="str">
        <f>'1'!KM347</f>
        <v/>
      </c>
      <c r="CB347" s="236" t="str">
        <f>'1'!KY347</f>
        <v/>
      </c>
      <c r="CC347" s="263">
        <f>'1'!KZ347</f>
        <v>0</v>
      </c>
      <c r="CD347" s="231" t="str">
        <f>'1'!LB347</f>
        <v/>
      </c>
      <c r="CE347" s="231" t="str">
        <f>'1'!LC347</f>
        <v/>
      </c>
      <c r="CF347" s="231"/>
      <c r="CG347" s="231"/>
      <c r="CH347" s="233" t="str">
        <f t="shared" si="208"/>
        <v/>
      </c>
      <c r="CI347" s="264">
        <f>'1'!HX347</f>
        <v>0</v>
      </c>
      <c r="CJ347" s="24" t="str">
        <f>'1'!HZ347</f>
        <v/>
      </c>
      <c r="CK347" s="24" t="str">
        <f>'1'!IA347</f>
        <v/>
      </c>
      <c r="CL347" s="236" t="str">
        <f t="shared" si="209"/>
        <v/>
      </c>
      <c r="CM347" s="265">
        <f>'1'!IN347</f>
        <v>0</v>
      </c>
      <c r="CN347" s="36" t="str">
        <f>'1'!IP347</f>
        <v/>
      </c>
      <c r="CO347" s="36" t="str">
        <f>'1'!IQ347</f>
        <v/>
      </c>
      <c r="CP347" s="233" t="str">
        <f t="shared" si="210"/>
        <v/>
      </c>
      <c r="CQ347" s="264">
        <f>'1'!JD347</f>
        <v>0</v>
      </c>
      <c r="CR347" s="24" t="str">
        <f>'1'!JF347</f>
        <v/>
      </c>
      <c r="CS347" s="24" t="str">
        <f>'1'!JG347</f>
        <v/>
      </c>
      <c r="CT347" s="236" t="str">
        <f t="shared" si="211"/>
        <v/>
      </c>
      <c r="CU347" s="265">
        <f>'1'!JT347</f>
        <v>0</v>
      </c>
      <c r="CV347" s="36" t="str">
        <f>'1'!JV347</f>
        <v/>
      </c>
      <c r="CW347" s="36" t="str">
        <f>'1'!JW347</f>
        <v/>
      </c>
      <c r="CX347" s="233" t="str">
        <f t="shared" si="212"/>
        <v>#REF!</v>
      </c>
      <c r="CY347" s="24">
        <f>'1'!KJ347</f>
        <v>0</v>
      </c>
      <c r="CZ347" s="24" t="str">
        <f>'1'!KL347</f>
        <v/>
      </c>
      <c r="DA347" s="24" t="str">
        <f>'1'!KM347</f>
        <v/>
      </c>
      <c r="DB347" s="236" t="str">
        <f t="shared" si="213"/>
        <v>#REF!</v>
      </c>
      <c r="DC347" s="36">
        <f>'1'!KZ347</f>
        <v>0</v>
      </c>
      <c r="DD347" s="36" t="str">
        <f>'1'!LB347</f>
        <v/>
      </c>
      <c r="DE347" s="36" t="str">
        <f>'1'!LC347</f>
        <v/>
      </c>
      <c r="DF347" s="233" t="str">
        <f t="shared" si="214"/>
        <v>#REF!</v>
      </c>
      <c r="DG347" s="24" t="str">
        <f t="shared" ref="DG347:DI347" si="1386">#REF!</f>
        <v>#REF!</v>
      </c>
      <c r="DH347" s="24" t="str">
        <f t="shared" si="1386"/>
        <v>#REF!</v>
      </c>
      <c r="DI347" s="24" t="str">
        <f t="shared" si="1386"/>
        <v>#REF!</v>
      </c>
      <c r="DJ347" s="236" t="str">
        <f t="shared" si="216"/>
        <v>#REF!</v>
      </c>
      <c r="DK347" s="36" t="str">
        <f t="shared" ref="DK347:DM347" si="1387">#REF!</f>
        <v>#REF!</v>
      </c>
      <c r="DL347" s="36" t="str">
        <f t="shared" si="1387"/>
        <v>#REF!</v>
      </c>
      <c r="DM347" s="36" t="str">
        <f t="shared" si="1387"/>
        <v>#REF!</v>
      </c>
      <c r="DN347" s="159" t="str">
        <f t="shared" si="218"/>
        <v>#REF!</v>
      </c>
      <c r="DO347" s="24" t="str">
        <f t="shared" ref="DO347:DQ347" si="1388">#REF!</f>
        <v>#REF!</v>
      </c>
      <c r="DP347" s="24" t="str">
        <f t="shared" si="1388"/>
        <v>#REF!</v>
      </c>
      <c r="DQ347" s="24" t="str">
        <f t="shared" si="1388"/>
        <v>#REF!</v>
      </c>
      <c r="DR347" s="209" t="str">
        <f t="shared" si="220"/>
        <v>#REF!</v>
      </c>
      <c r="DS347" s="210" t="str">
        <f t="shared" si="13"/>
        <v>#REF!</v>
      </c>
      <c r="DT347" s="210" t="str">
        <f t="shared" ref="DT347:DU347" si="1389">#REF!</f>
        <v>#REF!</v>
      </c>
      <c r="DU347" s="210" t="str">
        <f t="shared" si="1389"/>
        <v>#REF!</v>
      </c>
    </row>
    <row r="348" ht="15.75" customHeight="1">
      <c r="A348" s="228">
        <f>'1'!A348</f>
        <v>46441</v>
      </c>
      <c r="B348" s="229" t="str">
        <f>'1'!B348</f>
        <v>火</v>
      </c>
      <c r="C348" s="232">
        <f>'1'!C348</f>
        <v>0</v>
      </c>
      <c r="D348" s="233">
        <f>'1'!G348</f>
        <v>1</v>
      </c>
      <c r="E348" s="262">
        <f>'1'!H348</f>
        <v>0</v>
      </c>
      <c r="F348" s="230" t="str">
        <f>'1'!J348</f>
        <v/>
      </c>
      <c r="G348" s="230" t="str">
        <f>'1'!K348</f>
        <v/>
      </c>
      <c r="H348" s="236">
        <f>'1'!W348</f>
        <v>1</v>
      </c>
      <c r="I348" s="263">
        <f>'1'!X348</f>
        <v>0</v>
      </c>
      <c r="J348" s="231" t="str">
        <f>'1'!Z348</f>
        <v/>
      </c>
      <c r="K348" s="231" t="str">
        <f>'1'!AA348</f>
        <v/>
      </c>
      <c r="L348" s="233">
        <f>'1'!AM348</f>
        <v>2</v>
      </c>
      <c r="M348" s="262">
        <f>'1'!AN348</f>
        <v>0</v>
      </c>
      <c r="N348" s="230" t="str">
        <f>'1'!AP348</f>
        <v/>
      </c>
      <c r="O348" s="230" t="str">
        <f>'1'!AQ348</f>
        <v/>
      </c>
      <c r="P348" s="236">
        <f>'1'!BC348</f>
        <v>4</v>
      </c>
      <c r="Q348" s="263">
        <f>'1'!BD348</f>
        <v>0</v>
      </c>
      <c r="R348" s="231" t="str">
        <f>'1'!BF348</f>
        <v/>
      </c>
      <c r="S348" s="231" t="str">
        <f>'1'!BG348</f>
        <v/>
      </c>
      <c r="T348" s="233">
        <f>'1'!BS348</f>
        <v>4</v>
      </c>
      <c r="U348" s="262">
        <f>'1'!BT348</f>
        <v>0</v>
      </c>
      <c r="V348" s="230" t="str">
        <f>'1'!BV348</f>
        <v/>
      </c>
      <c r="W348" s="230" t="str">
        <f>'1'!BW348</f>
        <v/>
      </c>
      <c r="X348" s="236">
        <f>'1'!CI348</f>
        <v>2</v>
      </c>
      <c r="Y348" s="263">
        <f>'1'!CJ348</f>
        <v>0</v>
      </c>
      <c r="Z348" s="231" t="str">
        <f>'1'!CL348</f>
        <v/>
      </c>
      <c r="AA348" s="231" t="str">
        <f>'1'!CM348</f>
        <v/>
      </c>
      <c r="AB348" s="233">
        <f>'1'!CY348</f>
        <v>2</v>
      </c>
      <c r="AC348" s="262">
        <f>'1'!CZ348</f>
        <v>0</v>
      </c>
      <c r="AD348" s="226" t="str">
        <f>'1'!DB348</f>
        <v/>
      </c>
      <c r="AE348" s="230" t="str">
        <f>'1'!DC348</f>
        <v/>
      </c>
      <c r="AF348" s="236">
        <f>'1'!DO348</f>
        <v>2</v>
      </c>
      <c r="AG348" s="263">
        <f>'1'!DP348</f>
        <v>0</v>
      </c>
      <c r="AH348" s="231" t="str">
        <f>'1'!DR348</f>
        <v/>
      </c>
      <c r="AI348" s="231" t="str">
        <f>'1'!DS348</f>
        <v/>
      </c>
      <c r="AJ348" s="233">
        <f>'1'!EE348</f>
        <v>5</v>
      </c>
      <c r="AK348" s="262">
        <f>'1'!EF348</f>
        <v>0</v>
      </c>
      <c r="AL348" s="230" t="str">
        <f>'1'!EH348</f>
        <v/>
      </c>
      <c r="AM348" s="230" t="str">
        <f>'1'!EI348</f>
        <v/>
      </c>
      <c r="AN348" s="236">
        <f>'1'!EU348</f>
        <v>19</v>
      </c>
      <c r="AO348" s="263">
        <f>'1'!EV348</f>
        <v>0</v>
      </c>
      <c r="AP348" s="231" t="str">
        <f>'1'!EX348</f>
        <v/>
      </c>
      <c r="AQ348" s="231" t="str">
        <f>'1'!EY348</f>
        <v/>
      </c>
      <c r="AR348" s="233">
        <f>'1'!FK348</f>
        <v>4</v>
      </c>
      <c r="AS348" s="262">
        <f>'1'!FL348</f>
        <v>0</v>
      </c>
      <c r="AT348" s="230" t="str">
        <f>'1'!FN348</f>
        <v/>
      </c>
      <c r="AU348" s="230" t="str">
        <f>'1'!FO348</f>
        <v/>
      </c>
      <c r="AV348" s="236">
        <f>'1'!GA348</f>
        <v>2</v>
      </c>
      <c r="AW348" s="263">
        <f>'1'!GB348</f>
        <v>0</v>
      </c>
      <c r="AX348" s="231" t="str">
        <f>'1'!GD348</f>
        <v/>
      </c>
      <c r="AY348" s="231" t="str">
        <f>'1'!GE348</f>
        <v/>
      </c>
      <c r="AZ348" s="233">
        <f>'1'!GQ348</f>
        <v>3</v>
      </c>
      <c r="BA348" s="262">
        <f>'1'!GR348</f>
        <v>0</v>
      </c>
      <c r="BB348" s="230" t="str">
        <f>'1'!GT348</f>
        <v/>
      </c>
      <c r="BC348" s="230" t="str">
        <f>'1'!GU348</f>
        <v/>
      </c>
      <c r="BD348" s="236">
        <f>'1'!HG348</f>
        <v>5</v>
      </c>
      <c r="BE348" s="263">
        <f>'1'!HH348</f>
        <v>0</v>
      </c>
      <c r="BF348" s="231" t="str">
        <f>'1'!HJ348</f>
        <v/>
      </c>
      <c r="BG348" s="231" t="str">
        <f>'1'!HK348</f>
        <v/>
      </c>
      <c r="BH348" s="233" t="str">
        <f>'1'!HW348</f>
        <v/>
      </c>
      <c r="BI348" s="262">
        <f>'1'!HX348</f>
        <v>0</v>
      </c>
      <c r="BJ348" s="230" t="str">
        <f>'1'!HZ348</f>
        <v/>
      </c>
      <c r="BK348" s="230" t="str">
        <f>'1'!IA348</f>
        <v/>
      </c>
      <c r="BL348" s="236" t="str">
        <f>'1'!IM348</f>
        <v/>
      </c>
      <c r="BM348" s="263">
        <f>'1'!IN348</f>
        <v>0</v>
      </c>
      <c r="BN348" s="231" t="str">
        <f>'1'!IP348</f>
        <v/>
      </c>
      <c r="BO348" s="231" t="str">
        <f>'1'!IQ348</f>
        <v/>
      </c>
      <c r="BP348" s="233" t="str">
        <f>'1'!JC348</f>
        <v/>
      </c>
      <c r="BQ348" s="262">
        <f>'1'!JD348</f>
        <v>0</v>
      </c>
      <c r="BR348" s="230" t="str">
        <f>'1'!JF348</f>
        <v/>
      </c>
      <c r="BS348" s="230" t="str">
        <f>'1'!JG348</f>
        <v/>
      </c>
      <c r="BT348" s="236" t="str">
        <f>'1'!JS348</f>
        <v/>
      </c>
      <c r="BU348" s="263">
        <f>'1'!JT348</f>
        <v>0</v>
      </c>
      <c r="BV348" s="231" t="str">
        <f>'1'!JV348</f>
        <v/>
      </c>
      <c r="BW348" s="231" t="str">
        <f>'1'!JW348</f>
        <v/>
      </c>
      <c r="BX348" s="233" t="str">
        <f>'1'!KI348</f>
        <v/>
      </c>
      <c r="BY348" s="262">
        <f>'1'!KJ348</f>
        <v>0</v>
      </c>
      <c r="BZ348" s="230" t="str">
        <f>'1'!KL348</f>
        <v/>
      </c>
      <c r="CA348" s="230" t="str">
        <f>'1'!KM348</f>
        <v/>
      </c>
      <c r="CB348" s="236" t="str">
        <f>'1'!KY348</f>
        <v/>
      </c>
      <c r="CC348" s="263">
        <f>'1'!KZ348</f>
        <v>0</v>
      </c>
      <c r="CD348" s="231" t="str">
        <f>'1'!LB348</f>
        <v/>
      </c>
      <c r="CE348" s="231" t="str">
        <f>'1'!LC348</f>
        <v/>
      </c>
      <c r="CF348" s="231"/>
      <c r="CG348" s="231"/>
      <c r="CH348" s="233" t="str">
        <f t="shared" si="208"/>
        <v/>
      </c>
      <c r="CI348" s="264">
        <f>'1'!HX348</f>
        <v>0</v>
      </c>
      <c r="CJ348" s="24" t="str">
        <f>'1'!HZ348</f>
        <v/>
      </c>
      <c r="CK348" s="24" t="str">
        <f>'1'!IA348</f>
        <v/>
      </c>
      <c r="CL348" s="236" t="str">
        <f t="shared" si="209"/>
        <v/>
      </c>
      <c r="CM348" s="265">
        <f>'1'!IN348</f>
        <v>0</v>
      </c>
      <c r="CN348" s="36" t="str">
        <f>'1'!IP348</f>
        <v/>
      </c>
      <c r="CO348" s="36" t="str">
        <f>'1'!IQ348</f>
        <v/>
      </c>
      <c r="CP348" s="233" t="str">
        <f t="shared" si="210"/>
        <v/>
      </c>
      <c r="CQ348" s="264">
        <f>'1'!JD348</f>
        <v>0</v>
      </c>
      <c r="CR348" s="24" t="str">
        <f>'1'!JF348</f>
        <v/>
      </c>
      <c r="CS348" s="24" t="str">
        <f>'1'!JG348</f>
        <v/>
      </c>
      <c r="CT348" s="236" t="str">
        <f t="shared" si="211"/>
        <v/>
      </c>
      <c r="CU348" s="265">
        <f>'1'!JT348</f>
        <v>0</v>
      </c>
      <c r="CV348" s="36" t="str">
        <f>'1'!JV348</f>
        <v/>
      </c>
      <c r="CW348" s="36" t="str">
        <f>'1'!JW348</f>
        <v/>
      </c>
      <c r="CX348" s="233" t="str">
        <f t="shared" si="212"/>
        <v>#REF!</v>
      </c>
      <c r="CY348" s="24">
        <f>'1'!KJ348</f>
        <v>0</v>
      </c>
      <c r="CZ348" s="24" t="str">
        <f>'1'!KL348</f>
        <v/>
      </c>
      <c r="DA348" s="24" t="str">
        <f>'1'!KM348</f>
        <v/>
      </c>
      <c r="DB348" s="236" t="str">
        <f t="shared" si="213"/>
        <v>#REF!</v>
      </c>
      <c r="DC348" s="36">
        <f>'1'!KZ348</f>
        <v>0</v>
      </c>
      <c r="DD348" s="36" t="str">
        <f>'1'!LB348</f>
        <v/>
      </c>
      <c r="DE348" s="36" t="str">
        <f>'1'!LC348</f>
        <v/>
      </c>
      <c r="DF348" s="233" t="str">
        <f t="shared" si="214"/>
        <v>#REF!</v>
      </c>
      <c r="DG348" s="24" t="str">
        <f t="shared" ref="DG348:DI348" si="1390">#REF!</f>
        <v>#REF!</v>
      </c>
      <c r="DH348" s="24" t="str">
        <f t="shared" si="1390"/>
        <v>#REF!</v>
      </c>
      <c r="DI348" s="24" t="str">
        <f t="shared" si="1390"/>
        <v>#REF!</v>
      </c>
      <c r="DJ348" s="236" t="str">
        <f t="shared" si="216"/>
        <v>#REF!</v>
      </c>
      <c r="DK348" s="36" t="str">
        <f t="shared" ref="DK348:DM348" si="1391">#REF!</f>
        <v>#REF!</v>
      </c>
      <c r="DL348" s="36" t="str">
        <f t="shared" si="1391"/>
        <v>#REF!</v>
      </c>
      <c r="DM348" s="36" t="str">
        <f t="shared" si="1391"/>
        <v>#REF!</v>
      </c>
      <c r="DN348" s="159" t="str">
        <f t="shared" si="218"/>
        <v>#REF!</v>
      </c>
      <c r="DO348" s="24" t="str">
        <f t="shared" ref="DO348:DQ348" si="1392">#REF!</f>
        <v>#REF!</v>
      </c>
      <c r="DP348" s="24" t="str">
        <f t="shared" si="1392"/>
        <v>#REF!</v>
      </c>
      <c r="DQ348" s="24" t="str">
        <f t="shared" si="1392"/>
        <v>#REF!</v>
      </c>
      <c r="DR348" s="209" t="str">
        <f t="shared" si="220"/>
        <v>#REF!</v>
      </c>
      <c r="DS348" s="210" t="str">
        <f t="shared" si="13"/>
        <v>#REF!</v>
      </c>
      <c r="DT348" s="210" t="str">
        <f t="shared" ref="DT348:DU348" si="1393">#REF!</f>
        <v>#REF!</v>
      </c>
      <c r="DU348" s="210" t="str">
        <f t="shared" si="1393"/>
        <v>#REF!</v>
      </c>
    </row>
    <row r="349" ht="15.75" customHeight="1">
      <c r="A349" s="228">
        <f>'1'!A349</f>
        <v>46442</v>
      </c>
      <c r="B349" s="229" t="str">
        <f>'1'!B349</f>
        <v>水</v>
      </c>
      <c r="C349" s="232">
        <f>'1'!C349</f>
        <v>0</v>
      </c>
      <c r="D349" s="233">
        <f>'1'!G349</f>
        <v>1</v>
      </c>
      <c r="E349" s="262">
        <f>'1'!H349</f>
        <v>0</v>
      </c>
      <c r="F349" s="230" t="str">
        <f>'1'!J349</f>
        <v/>
      </c>
      <c r="G349" s="230" t="str">
        <f>'1'!K349</f>
        <v/>
      </c>
      <c r="H349" s="236">
        <f>'1'!W349</f>
        <v>1</v>
      </c>
      <c r="I349" s="263">
        <f>'1'!X349</f>
        <v>0</v>
      </c>
      <c r="J349" s="231" t="str">
        <f>'1'!Z349</f>
        <v/>
      </c>
      <c r="K349" s="231" t="str">
        <f>'1'!AA349</f>
        <v/>
      </c>
      <c r="L349" s="233">
        <f>'1'!AM349</f>
        <v>2</v>
      </c>
      <c r="M349" s="262">
        <f>'1'!AN349</f>
        <v>0</v>
      </c>
      <c r="N349" s="230" t="str">
        <f>'1'!AP349</f>
        <v/>
      </c>
      <c r="O349" s="230" t="str">
        <f>'1'!AQ349</f>
        <v/>
      </c>
      <c r="P349" s="236">
        <f>'1'!BC349</f>
        <v>4</v>
      </c>
      <c r="Q349" s="263">
        <f>'1'!BD349</f>
        <v>0</v>
      </c>
      <c r="R349" s="231" t="str">
        <f>'1'!BF349</f>
        <v/>
      </c>
      <c r="S349" s="231" t="str">
        <f>'1'!BG349</f>
        <v/>
      </c>
      <c r="T349" s="233">
        <f>'1'!BS349</f>
        <v>4</v>
      </c>
      <c r="U349" s="262">
        <f>'1'!BT349</f>
        <v>0</v>
      </c>
      <c r="V349" s="230" t="str">
        <f>'1'!BV349</f>
        <v/>
      </c>
      <c r="W349" s="230" t="str">
        <f>'1'!BW349</f>
        <v/>
      </c>
      <c r="X349" s="236">
        <f>'1'!CI349</f>
        <v>2</v>
      </c>
      <c r="Y349" s="263">
        <f>'1'!CJ349</f>
        <v>0</v>
      </c>
      <c r="Z349" s="231" t="str">
        <f>'1'!CL349</f>
        <v/>
      </c>
      <c r="AA349" s="231" t="str">
        <f>'1'!CM349</f>
        <v/>
      </c>
      <c r="AB349" s="233">
        <f>'1'!CY349</f>
        <v>2</v>
      </c>
      <c r="AC349" s="262">
        <f>'1'!CZ349</f>
        <v>0</v>
      </c>
      <c r="AD349" s="226" t="str">
        <f>'1'!DB349</f>
        <v/>
      </c>
      <c r="AE349" s="230" t="str">
        <f>'1'!DC349</f>
        <v/>
      </c>
      <c r="AF349" s="236">
        <f>'1'!DO349</f>
        <v>2</v>
      </c>
      <c r="AG349" s="263">
        <f>'1'!DP349</f>
        <v>0</v>
      </c>
      <c r="AH349" s="231" t="str">
        <f>'1'!DR349</f>
        <v/>
      </c>
      <c r="AI349" s="231" t="str">
        <f>'1'!DS349</f>
        <v/>
      </c>
      <c r="AJ349" s="233">
        <f>'1'!EE349</f>
        <v>5</v>
      </c>
      <c r="AK349" s="262">
        <f>'1'!EF349</f>
        <v>0</v>
      </c>
      <c r="AL349" s="230" t="str">
        <f>'1'!EH349</f>
        <v/>
      </c>
      <c r="AM349" s="230" t="str">
        <f>'1'!EI349</f>
        <v/>
      </c>
      <c r="AN349" s="236">
        <f>'1'!EU349</f>
        <v>19</v>
      </c>
      <c r="AO349" s="263">
        <f>'1'!EV349</f>
        <v>0</v>
      </c>
      <c r="AP349" s="231" t="str">
        <f>'1'!EX349</f>
        <v/>
      </c>
      <c r="AQ349" s="231" t="str">
        <f>'1'!EY349</f>
        <v/>
      </c>
      <c r="AR349" s="233">
        <f>'1'!FK349</f>
        <v>4</v>
      </c>
      <c r="AS349" s="262">
        <f>'1'!FL349</f>
        <v>0</v>
      </c>
      <c r="AT349" s="230" t="str">
        <f>'1'!FN349</f>
        <v/>
      </c>
      <c r="AU349" s="230" t="str">
        <f>'1'!FO349</f>
        <v/>
      </c>
      <c r="AV349" s="236">
        <f>'1'!GA349</f>
        <v>2</v>
      </c>
      <c r="AW349" s="263">
        <f>'1'!GB349</f>
        <v>0</v>
      </c>
      <c r="AX349" s="231" t="str">
        <f>'1'!GD349</f>
        <v/>
      </c>
      <c r="AY349" s="231" t="str">
        <f>'1'!GE349</f>
        <v/>
      </c>
      <c r="AZ349" s="233">
        <f>'1'!GQ349</f>
        <v>3</v>
      </c>
      <c r="BA349" s="262">
        <f>'1'!GR349</f>
        <v>0</v>
      </c>
      <c r="BB349" s="230" t="str">
        <f>'1'!GT349</f>
        <v/>
      </c>
      <c r="BC349" s="230" t="str">
        <f>'1'!GU349</f>
        <v/>
      </c>
      <c r="BD349" s="236">
        <f>'1'!HG349</f>
        <v>5</v>
      </c>
      <c r="BE349" s="263">
        <f>'1'!HH349</f>
        <v>0</v>
      </c>
      <c r="BF349" s="231" t="str">
        <f>'1'!HJ349</f>
        <v/>
      </c>
      <c r="BG349" s="231" t="str">
        <f>'1'!HK349</f>
        <v/>
      </c>
      <c r="BH349" s="233" t="str">
        <f>'1'!HW349</f>
        <v/>
      </c>
      <c r="BI349" s="262">
        <f>'1'!HX349</f>
        <v>0</v>
      </c>
      <c r="BJ349" s="230" t="str">
        <f>'1'!HZ349</f>
        <v/>
      </c>
      <c r="BK349" s="230" t="str">
        <f>'1'!IA349</f>
        <v/>
      </c>
      <c r="BL349" s="236" t="str">
        <f>'1'!IM349</f>
        <v/>
      </c>
      <c r="BM349" s="263">
        <f>'1'!IN349</f>
        <v>0</v>
      </c>
      <c r="BN349" s="231" t="str">
        <f>'1'!IP349</f>
        <v/>
      </c>
      <c r="BO349" s="231" t="str">
        <f>'1'!IQ349</f>
        <v/>
      </c>
      <c r="BP349" s="233" t="str">
        <f>'1'!JC349</f>
        <v/>
      </c>
      <c r="BQ349" s="262">
        <f>'1'!JD349</f>
        <v>0</v>
      </c>
      <c r="BR349" s="230" t="str">
        <f>'1'!JF349</f>
        <v/>
      </c>
      <c r="BS349" s="230" t="str">
        <f>'1'!JG349</f>
        <v/>
      </c>
      <c r="BT349" s="236" t="str">
        <f>'1'!JS349</f>
        <v/>
      </c>
      <c r="BU349" s="263">
        <f>'1'!JT349</f>
        <v>0</v>
      </c>
      <c r="BV349" s="231" t="str">
        <f>'1'!JV349</f>
        <v/>
      </c>
      <c r="BW349" s="231" t="str">
        <f>'1'!JW349</f>
        <v/>
      </c>
      <c r="BX349" s="233" t="str">
        <f>'1'!KI349</f>
        <v/>
      </c>
      <c r="BY349" s="262">
        <f>'1'!KJ349</f>
        <v>0</v>
      </c>
      <c r="BZ349" s="230" t="str">
        <f>'1'!KL349</f>
        <v/>
      </c>
      <c r="CA349" s="230" t="str">
        <f>'1'!KM349</f>
        <v/>
      </c>
      <c r="CB349" s="236" t="str">
        <f>'1'!KY349</f>
        <v/>
      </c>
      <c r="CC349" s="263">
        <f>'1'!KZ349</f>
        <v>0</v>
      </c>
      <c r="CD349" s="231" t="str">
        <f>'1'!LB349</f>
        <v/>
      </c>
      <c r="CE349" s="231" t="str">
        <f>'1'!LC349</f>
        <v/>
      </c>
      <c r="CF349" s="231"/>
      <c r="CG349" s="231"/>
      <c r="CH349" s="233" t="str">
        <f t="shared" si="208"/>
        <v/>
      </c>
      <c r="CI349" s="264">
        <f>'1'!HX349</f>
        <v>0</v>
      </c>
      <c r="CJ349" s="24" t="str">
        <f>'1'!HZ349</f>
        <v/>
      </c>
      <c r="CK349" s="24" t="str">
        <f>'1'!IA349</f>
        <v/>
      </c>
      <c r="CL349" s="236" t="str">
        <f t="shared" si="209"/>
        <v/>
      </c>
      <c r="CM349" s="265">
        <f>'1'!IN349</f>
        <v>0</v>
      </c>
      <c r="CN349" s="36" t="str">
        <f>'1'!IP349</f>
        <v/>
      </c>
      <c r="CO349" s="36" t="str">
        <f>'1'!IQ349</f>
        <v/>
      </c>
      <c r="CP349" s="233" t="str">
        <f t="shared" si="210"/>
        <v/>
      </c>
      <c r="CQ349" s="264">
        <f>'1'!JD349</f>
        <v>0</v>
      </c>
      <c r="CR349" s="24" t="str">
        <f>'1'!JF349</f>
        <v/>
      </c>
      <c r="CS349" s="24" t="str">
        <f>'1'!JG349</f>
        <v/>
      </c>
      <c r="CT349" s="236" t="str">
        <f t="shared" si="211"/>
        <v/>
      </c>
      <c r="CU349" s="265">
        <f>'1'!JT349</f>
        <v>0</v>
      </c>
      <c r="CV349" s="36" t="str">
        <f>'1'!JV349</f>
        <v/>
      </c>
      <c r="CW349" s="36" t="str">
        <f>'1'!JW349</f>
        <v/>
      </c>
      <c r="CX349" s="233" t="str">
        <f t="shared" si="212"/>
        <v>#REF!</v>
      </c>
      <c r="CY349" s="24">
        <f>'1'!KJ349</f>
        <v>0</v>
      </c>
      <c r="CZ349" s="24" t="str">
        <f>'1'!KL349</f>
        <v/>
      </c>
      <c r="DA349" s="24" t="str">
        <f>'1'!KM349</f>
        <v/>
      </c>
      <c r="DB349" s="236" t="str">
        <f t="shared" si="213"/>
        <v>#REF!</v>
      </c>
      <c r="DC349" s="36">
        <f>'1'!KZ349</f>
        <v>0</v>
      </c>
      <c r="DD349" s="36" t="str">
        <f>'1'!LB349</f>
        <v/>
      </c>
      <c r="DE349" s="36" t="str">
        <f>'1'!LC349</f>
        <v/>
      </c>
      <c r="DF349" s="233" t="str">
        <f t="shared" si="214"/>
        <v>#REF!</v>
      </c>
      <c r="DG349" s="24" t="str">
        <f t="shared" ref="DG349:DI349" si="1394">#REF!</f>
        <v>#REF!</v>
      </c>
      <c r="DH349" s="24" t="str">
        <f t="shared" si="1394"/>
        <v>#REF!</v>
      </c>
      <c r="DI349" s="24" t="str">
        <f t="shared" si="1394"/>
        <v>#REF!</v>
      </c>
      <c r="DJ349" s="236" t="str">
        <f t="shared" si="216"/>
        <v>#REF!</v>
      </c>
      <c r="DK349" s="36" t="str">
        <f t="shared" ref="DK349:DM349" si="1395">#REF!</f>
        <v>#REF!</v>
      </c>
      <c r="DL349" s="36" t="str">
        <f t="shared" si="1395"/>
        <v>#REF!</v>
      </c>
      <c r="DM349" s="36" t="str">
        <f t="shared" si="1395"/>
        <v>#REF!</v>
      </c>
      <c r="DN349" s="159" t="str">
        <f t="shared" si="218"/>
        <v>#REF!</v>
      </c>
      <c r="DO349" s="24" t="str">
        <f t="shared" ref="DO349:DQ349" si="1396">#REF!</f>
        <v>#REF!</v>
      </c>
      <c r="DP349" s="24" t="str">
        <f t="shared" si="1396"/>
        <v>#REF!</v>
      </c>
      <c r="DQ349" s="24" t="str">
        <f t="shared" si="1396"/>
        <v>#REF!</v>
      </c>
      <c r="DR349" s="209" t="str">
        <f t="shared" si="220"/>
        <v>#REF!</v>
      </c>
      <c r="DS349" s="210" t="str">
        <f t="shared" si="13"/>
        <v>#REF!</v>
      </c>
      <c r="DT349" s="210" t="str">
        <f t="shared" ref="DT349:DU349" si="1397">#REF!</f>
        <v>#REF!</v>
      </c>
      <c r="DU349" s="210" t="str">
        <f t="shared" si="1397"/>
        <v>#REF!</v>
      </c>
    </row>
    <row r="350" ht="15.75" customHeight="1">
      <c r="A350" s="228">
        <f>'1'!A350</f>
        <v>46443</v>
      </c>
      <c r="B350" s="229" t="str">
        <f>'1'!B350</f>
        <v>木</v>
      </c>
      <c r="C350" s="232">
        <f>'1'!C350</f>
        <v>0</v>
      </c>
      <c r="D350" s="233">
        <f>'1'!G350</f>
        <v>1</v>
      </c>
      <c r="E350" s="262">
        <f>'1'!H350</f>
        <v>0</v>
      </c>
      <c r="F350" s="230" t="str">
        <f>'1'!J350</f>
        <v/>
      </c>
      <c r="G350" s="230" t="str">
        <f>'1'!K350</f>
        <v/>
      </c>
      <c r="H350" s="236">
        <f>'1'!W350</f>
        <v>1</v>
      </c>
      <c r="I350" s="263">
        <f>'1'!X350</f>
        <v>0</v>
      </c>
      <c r="J350" s="231" t="str">
        <f>'1'!Z350</f>
        <v/>
      </c>
      <c r="K350" s="231" t="str">
        <f>'1'!AA350</f>
        <v/>
      </c>
      <c r="L350" s="233">
        <f>'1'!AM350</f>
        <v>2</v>
      </c>
      <c r="M350" s="262">
        <f>'1'!AN350</f>
        <v>0</v>
      </c>
      <c r="N350" s="230" t="str">
        <f>'1'!AP350</f>
        <v/>
      </c>
      <c r="O350" s="230" t="str">
        <f>'1'!AQ350</f>
        <v/>
      </c>
      <c r="P350" s="236">
        <f>'1'!BC350</f>
        <v>4</v>
      </c>
      <c r="Q350" s="263">
        <f>'1'!BD350</f>
        <v>0</v>
      </c>
      <c r="R350" s="231" t="str">
        <f>'1'!BF350</f>
        <v/>
      </c>
      <c r="S350" s="231" t="str">
        <f>'1'!BG350</f>
        <v/>
      </c>
      <c r="T350" s="233">
        <f>'1'!BS350</f>
        <v>4</v>
      </c>
      <c r="U350" s="262">
        <f>'1'!BT350</f>
        <v>0</v>
      </c>
      <c r="V350" s="230" t="str">
        <f>'1'!BV350</f>
        <v/>
      </c>
      <c r="W350" s="230" t="str">
        <f>'1'!BW350</f>
        <v/>
      </c>
      <c r="X350" s="236">
        <f>'1'!CI350</f>
        <v>2</v>
      </c>
      <c r="Y350" s="263">
        <f>'1'!CJ350</f>
        <v>0</v>
      </c>
      <c r="Z350" s="231" t="str">
        <f>'1'!CL350</f>
        <v/>
      </c>
      <c r="AA350" s="231" t="str">
        <f>'1'!CM350</f>
        <v/>
      </c>
      <c r="AB350" s="233">
        <f>'1'!CY350</f>
        <v>2</v>
      </c>
      <c r="AC350" s="262">
        <f>'1'!CZ350</f>
        <v>0</v>
      </c>
      <c r="AD350" s="226" t="str">
        <f>'1'!DB350</f>
        <v/>
      </c>
      <c r="AE350" s="230" t="str">
        <f>'1'!DC350</f>
        <v/>
      </c>
      <c r="AF350" s="236">
        <f>'1'!DO350</f>
        <v>2</v>
      </c>
      <c r="AG350" s="263">
        <f>'1'!DP350</f>
        <v>0</v>
      </c>
      <c r="AH350" s="231" t="str">
        <f>'1'!DR350</f>
        <v/>
      </c>
      <c r="AI350" s="231" t="str">
        <f>'1'!DS350</f>
        <v/>
      </c>
      <c r="AJ350" s="233">
        <f>'1'!EE350</f>
        <v>5</v>
      </c>
      <c r="AK350" s="262">
        <f>'1'!EF350</f>
        <v>0</v>
      </c>
      <c r="AL350" s="230" t="str">
        <f>'1'!EH350</f>
        <v/>
      </c>
      <c r="AM350" s="230" t="str">
        <f>'1'!EI350</f>
        <v/>
      </c>
      <c r="AN350" s="236">
        <f>'1'!EU350</f>
        <v>19</v>
      </c>
      <c r="AO350" s="263">
        <f>'1'!EV350</f>
        <v>0</v>
      </c>
      <c r="AP350" s="231" t="str">
        <f>'1'!EX350</f>
        <v/>
      </c>
      <c r="AQ350" s="231" t="str">
        <f>'1'!EY350</f>
        <v/>
      </c>
      <c r="AR350" s="233">
        <f>'1'!FK350</f>
        <v>4</v>
      </c>
      <c r="AS350" s="262">
        <f>'1'!FL350</f>
        <v>0</v>
      </c>
      <c r="AT350" s="230" t="str">
        <f>'1'!FN350</f>
        <v/>
      </c>
      <c r="AU350" s="230" t="str">
        <f>'1'!FO350</f>
        <v/>
      </c>
      <c r="AV350" s="236">
        <f>'1'!GA350</f>
        <v>2</v>
      </c>
      <c r="AW350" s="263">
        <f>'1'!GB350</f>
        <v>0</v>
      </c>
      <c r="AX350" s="231" t="str">
        <f>'1'!GD350</f>
        <v/>
      </c>
      <c r="AY350" s="231" t="str">
        <f>'1'!GE350</f>
        <v/>
      </c>
      <c r="AZ350" s="233">
        <f>'1'!GQ350</f>
        <v>3</v>
      </c>
      <c r="BA350" s="262">
        <f>'1'!GR350</f>
        <v>0</v>
      </c>
      <c r="BB350" s="230" t="str">
        <f>'1'!GT350</f>
        <v/>
      </c>
      <c r="BC350" s="230" t="str">
        <f>'1'!GU350</f>
        <v/>
      </c>
      <c r="BD350" s="236">
        <f>'1'!HG350</f>
        <v>5</v>
      </c>
      <c r="BE350" s="263">
        <f>'1'!HH350</f>
        <v>0</v>
      </c>
      <c r="BF350" s="231" t="str">
        <f>'1'!HJ350</f>
        <v/>
      </c>
      <c r="BG350" s="231" t="str">
        <f>'1'!HK350</f>
        <v/>
      </c>
      <c r="BH350" s="233" t="str">
        <f>'1'!HW350</f>
        <v/>
      </c>
      <c r="BI350" s="262">
        <f>'1'!HX350</f>
        <v>0</v>
      </c>
      <c r="BJ350" s="230" t="str">
        <f>'1'!HZ350</f>
        <v/>
      </c>
      <c r="BK350" s="230" t="str">
        <f>'1'!IA350</f>
        <v/>
      </c>
      <c r="BL350" s="236" t="str">
        <f>'1'!IM350</f>
        <v/>
      </c>
      <c r="BM350" s="263">
        <f>'1'!IN350</f>
        <v>0</v>
      </c>
      <c r="BN350" s="231" t="str">
        <f>'1'!IP350</f>
        <v/>
      </c>
      <c r="BO350" s="231" t="str">
        <f>'1'!IQ350</f>
        <v/>
      </c>
      <c r="BP350" s="233" t="str">
        <f>'1'!JC350</f>
        <v/>
      </c>
      <c r="BQ350" s="262">
        <f>'1'!JD350</f>
        <v>0</v>
      </c>
      <c r="BR350" s="230" t="str">
        <f>'1'!JF350</f>
        <v/>
      </c>
      <c r="BS350" s="230" t="str">
        <f>'1'!JG350</f>
        <v/>
      </c>
      <c r="BT350" s="236" t="str">
        <f>'1'!JS350</f>
        <v/>
      </c>
      <c r="BU350" s="263">
        <f>'1'!JT350</f>
        <v>0</v>
      </c>
      <c r="BV350" s="231" t="str">
        <f>'1'!JV350</f>
        <v/>
      </c>
      <c r="BW350" s="231" t="str">
        <f>'1'!JW350</f>
        <v/>
      </c>
      <c r="BX350" s="233" t="str">
        <f>'1'!KI350</f>
        <v/>
      </c>
      <c r="BY350" s="262">
        <f>'1'!KJ350</f>
        <v>0</v>
      </c>
      <c r="BZ350" s="230" t="str">
        <f>'1'!KL350</f>
        <v/>
      </c>
      <c r="CA350" s="230" t="str">
        <f>'1'!KM350</f>
        <v/>
      </c>
      <c r="CB350" s="236" t="str">
        <f>'1'!KY350</f>
        <v/>
      </c>
      <c r="CC350" s="263">
        <f>'1'!KZ350</f>
        <v>0</v>
      </c>
      <c r="CD350" s="231" t="str">
        <f>'1'!LB350</f>
        <v/>
      </c>
      <c r="CE350" s="231" t="str">
        <f>'1'!LC350</f>
        <v/>
      </c>
      <c r="CF350" s="231"/>
      <c r="CG350" s="231"/>
      <c r="CH350" s="233" t="str">
        <f t="shared" si="208"/>
        <v/>
      </c>
      <c r="CI350" s="264">
        <f>'1'!HX350</f>
        <v>0</v>
      </c>
      <c r="CJ350" s="24" t="str">
        <f>'1'!HZ350</f>
        <v/>
      </c>
      <c r="CK350" s="24" t="str">
        <f>'1'!IA350</f>
        <v/>
      </c>
      <c r="CL350" s="236" t="str">
        <f t="shared" si="209"/>
        <v/>
      </c>
      <c r="CM350" s="265">
        <f>'1'!IN350</f>
        <v>0</v>
      </c>
      <c r="CN350" s="36" t="str">
        <f>'1'!IP350</f>
        <v/>
      </c>
      <c r="CO350" s="36" t="str">
        <f>'1'!IQ350</f>
        <v/>
      </c>
      <c r="CP350" s="233" t="str">
        <f t="shared" si="210"/>
        <v/>
      </c>
      <c r="CQ350" s="264">
        <f>'1'!JD350</f>
        <v>0</v>
      </c>
      <c r="CR350" s="24" t="str">
        <f>'1'!JF350</f>
        <v/>
      </c>
      <c r="CS350" s="24" t="str">
        <f>'1'!JG350</f>
        <v/>
      </c>
      <c r="CT350" s="236" t="str">
        <f t="shared" si="211"/>
        <v/>
      </c>
      <c r="CU350" s="265">
        <f>'1'!JT350</f>
        <v>0</v>
      </c>
      <c r="CV350" s="36" t="str">
        <f>'1'!JV350</f>
        <v/>
      </c>
      <c r="CW350" s="36" t="str">
        <f>'1'!JW350</f>
        <v/>
      </c>
      <c r="CX350" s="233" t="str">
        <f t="shared" si="212"/>
        <v>#REF!</v>
      </c>
      <c r="CY350" s="24">
        <f>'1'!KJ350</f>
        <v>0</v>
      </c>
      <c r="CZ350" s="24" t="str">
        <f>'1'!KL350</f>
        <v/>
      </c>
      <c r="DA350" s="24" t="str">
        <f>'1'!KM350</f>
        <v/>
      </c>
      <c r="DB350" s="236" t="str">
        <f t="shared" si="213"/>
        <v>#REF!</v>
      </c>
      <c r="DC350" s="36">
        <f>'1'!KZ350</f>
        <v>0</v>
      </c>
      <c r="DD350" s="36" t="str">
        <f>'1'!LB350</f>
        <v/>
      </c>
      <c r="DE350" s="36" t="str">
        <f>'1'!LC350</f>
        <v/>
      </c>
      <c r="DF350" s="233" t="str">
        <f t="shared" si="214"/>
        <v>#REF!</v>
      </c>
      <c r="DG350" s="24" t="str">
        <f t="shared" ref="DG350:DI350" si="1398">#REF!</f>
        <v>#REF!</v>
      </c>
      <c r="DH350" s="24" t="str">
        <f t="shared" si="1398"/>
        <v>#REF!</v>
      </c>
      <c r="DI350" s="24" t="str">
        <f t="shared" si="1398"/>
        <v>#REF!</v>
      </c>
      <c r="DJ350" s="236" t="str">
        <f t="shared" si="216"/>
        <v>#REF!</v>
      </c>
      <c r="DK350" s="36" t="str">
        <f t="shared" ref="DK350:DM350" si="1399">#REF!</f>
        <v>#REF!</v>
      </c>
      <c r="DL350" s="36" t="str">
        <f t="shared" si="1399"/>
        <v>#REF!</v>
      </c>
      <c r="DM350" s="36" t="str">
        <f t="shared" si="1399"/>
        <v>#REF!</v>
      </c>
      <c r="DN350" s="159" t="str">
        <f t="shared" si="218"/>
        <v>#REF!</v>
      </c>
      <c r="DO350" s="24" t="str">
        <f t="shared" ref="DO350:DQ350" si="1400">#REF!</f>
        <v>#REF!</v>
      </c>
      <c r="DP350" s="24" t="str">
        <f t="shared" si="1400"/>
        <v>#REF!</v>
      </c>
      <c r="DQ350" s="24" t="str">
        <f t="shared" si="1400"/>
        <v>#REF!</v>
      </c>
      <c r="DR350" s="209" t="str">
        <f t="shared" si="220"/>
        <v>#REF!</v>
      </c>
      <c r="DS350" s="210" t="str">
        <f t="shared" si="13"/>
        <v>#REF!</v>
      </c>
      <c r="DT350" s="210" t="str">
        <f t="shared" ref="DT350:DU350" si="1401">#REF!</f>
        <v>#REF!</v>
      </c>
      <c r="DU350" s="210" t="str">
        <f t="shared" si="1401"/>
        <v>#REF!</v>
      </c>
    </row>
    <row r="351" ht="15.75" customHeight="1">
      <c r="A351" s="228">
        <f>'1'!A351</f>
        <v>46444</v>
      </c>
      <c r="B351" s="229" t="str">
        <f>'1'!B351</f>
        <v>金</v>
      </c>
      <c r="C351" s="232">
        <f>'1'!C351</f>
        <v>0</v>
      </c>
      <c r="D351" s="233">
        <f>'1'!G351</f>
        <v>1</v>
      </c>
      <c r="E351" s="262">
        <f>'1'!H351</f>
        <v>0</v>
      </c>
      <c r="F351" s="230" t="str">
        <f>'1'!J351</f>
        <v/>
      </c>
      <c r="G351" s="230" t="str">
        <f>'1'!K351</f>
        <v/>
      </c>
      <c r="H351" s="236">
        <f>'1'!W351</f>
        <v>1</v>
      </c>
      <c r="I351" s="263">
        <f>'1'!X351</f>
        <v>0</v>
      </c>
      <c r="J351" s="231" t="str">
        <f>'1'!Z351</f>
        <v/>
      </c>
      <c r="K351" s="231" t="str">
        <f>'1'!AA351</f>
        <v/>
      </c>
      <c r="L351" s="233">
        <f>'1'!AM351</f>
        <v>2</v>
      </c>
      <c r="M351" s="262">
        <f>'1'!AN351</f>
        <v>0</v>
      </c>
      <c r="N351" s="230" t="str">
        <f>'1'!AP351</f>
        <v/>
      </c>
      <c r="O351" s="230" t="str">
        <f>'1'!AQ351</f>
        <v/>
      </c>
      <c r="P351" s="236">
        <f>'1'!BC351</f>
        <v>4</v>
      </c>
      <c r="Q351" s="263">
        <f>'1'!BD351</f>
        <v>0</v>
      </c>
      <c r="R351" s="231" t="str">
        <f>'1'!BF351</f>
        <v/>
      </c>
      <c r="S351" s="231" t="str">
        <f>'1'!BG351</f>
        <v/>
      </c>
      <c r="T351" s="233">
        <f>'1'!BS351</f>
        <v>4</v>
      </c>
      <c r="U351" s="262">
        <f>'1'!BT351</f>
        <v>0</v>
      </c>
      <c r="V351" s="230" t="str">
        <f>'1'!BV351</f>
        <v/>
      </c>
      <c r="W351" s="230" t="str">
        <f>'1'!BW351</f>
        <v/>
      </c>
      <c r="X351" s="236">
        <f>'1'!CI351</f>
        <v>2</v>
      </c>
      <c r="Y351" s="263">
        <f>'1'!CJ351</f>
        <v>0</v>
      </c>
      <c r="Z351" s="231" t="str">
        <f>'1'!CL351</f>
        <v/>
      </c>
      <c r="AA351" s="231" t="str">
        <f>'1'!CM351</f>
        <v/>
      </c>
      <c r="AB351" s="233">
        <f>'1'!CY351</f>
        <v>2</v>
      </c>
      <c r="AC351" s="262">
        <f>'1'!CZ351</f>
        <v>0</v>
      </c>
      <c r="AD351" s="226" t="str">
        <f>'1'!DB351</f>
        <v/>
      </c>
      <c r="AE351" s="230" t="str">
        <f>'1'!DC351</f>
        <v/>
      </c>
      <c r="AF351" s="236">
        <f>'1'!DO351</f>
        <v>2</v>
      </c>
      <c r="AG351" s="263">
        <f>'1'!DP351</f>
        <v>0</v>
      </c>
      <c r="AH351" s="231" t="str">
        <f>'1'!DR351</f>
        <v/>
      </c>
      <c r="AI351" s="231" t="str">
        <f>'1'!DS351</f>
        <v/>
      </c>
      <c r="AJ351" s="233">
        <f>'1'!EE351</f>
        <v>5</v>
      </c>
      <c r="AK351" s="262">
        <f>'1'!EF351</f>
        <v>0</v>
      </c>
      <c r="AL351" s="230" t="str">
        <f>'1'!EH351</f>
        <v/>
      </c>
      <c r="AM351" s="230" t="str">
        <f>'1'!EI351</f>
        <v/>
      </c>
      <c r="AN351" s="236">
        <f>'1'!EU351</f>
        <v>19</v>
      </c>
      <c r="AO351" s="263">
        <f>'1'!EV351</f>
        <v>0</v>
      </c>
      <c r="AP351" s="231" t="str">
        <f>'1'!EX351</f>
        <v/>
      </c>
      <c r="AQ351" s="231" t="str">
        <f>'1'!EY351</f>
        <v/>
      </c>
      <c r="AR351" s="233">
        <f>'1'!FK351</f>
        <v>4</v>
      </c>
      <c r="AS351" s="262">
        <f>'1'!FL351</f>
        <v>0</v>
      </c>
      <c r="AT351" s="230" t="str">
        <f>'1'!FN351</f>
        <v/>
      </c>
      <c r="AU351" s="230" t="str">
        <f>'1'!FO351</f>
        <v/>
      </c>
      <c r="AV351" s="236">
        <f>'1'!GA351</f>
        <v>2</v>
      </c>
      <c r="AW351" s="263">
        <f>'1'!GB351</f>
        <v>0</v>
      </c>
      <c r="AX351" s="231" t="str">
        <f>'1'!GD351</f>
        <v/>
      </c>
      <c r="AY351" s="231" t="str">
        <f>'1'!GE351</f>
        <v/>
      </c>
      <c r="AZ351" s="233">
        <f>'1'!GQ351</f>
        <v>3</v>
      </c>
      <c r="BA351" s="262">
        <f>'1'!GR351</f>
        <v>0</v>
      </c>
      <c r="BB351" s="230" t="str">
        <f>'1'!GT351</f>
        <v/>
      </c>
      <c r="BC351" s="230" t="str">
        <f>'1'!GU351</f>
        <v/>
      </c>
      <c r="BD351" s="236">
        <f>'1'!HG351</f>
        <v>5</v>
      </c>
      <c r="BE351" s="263">
        <f>'1'!HH351</f>
        <v>0</v>
      </c>
      <c r="BF351" s="231" t="str">
        <f>'1'!HJ351</f>
        <v/>
      </c>
      <c r="BG351" s="231" t="str">
        <f>'1'!HK351</f>
        <v/>
      </c>
      <c r="BH351" s="233" t="str">
        <f>'1'!HW351</f>
        <v/>
      </c>
      <c r="BI351" s="262">
        <f>'1'!HX351</f>
        <v>0</v>
      </c>
      <c r="BJ351" s="230" t="str">
        <f>'1'!HZ351</f>
        <v/>
      </c>
      <c r="BK351" s="230" t="str">
        <f>'1'!IA351</f>
        <v/>
      </c>
      <c r="BL351" s="236" t="str">
        <f>'1'!IM351</f>
        <v/>
      </c>
      <c r="BM351" s="263">
        <f>'1'!IN351</f>
        <v>0</v>
      </c>
      <c r="BN351" s="231" t="str">
        <f>'1'!IP351</f>
        <v/>
      </c>
      <c r="BO351" s="231" t="str">
        <f>'1'!IQ351</f>
        <v/>
      </c>
      <c r="BP351" s="233" t="str">
        <f>'1'!JC351</f>
        <v/>
      </c>
      <c r="BQ351" s="262">
        <f>'1'!JD351</f>
        <v>0</v>
      </c>
      <c r="BR351" s="230" t="str">
        <f>'1'!JF351</f>
        <v/>
      </c>
      <c r="BS351" s="230" t="str">
        <f>'1'!JG351</f>
        <v/>
      </c>
      <c r="BT351" s="236" t="str">
        <f>'1'!JS351</f>
        <v/>
      </c>
      <c r="BU351" s="263">
        <f>'1'!JT351</f>
        <v>0</v>
      </c>
      <c r="BV351" s="231" t="str">
        <f>'1'!JV351</f>
        <v/>
      </c>
      <c r="BW351" s="231" t="str">
        <f>'1'!JW351</f>
        <v/>
      </c>
      <c r="BX351" s="233" t="str">
        <f>'1'!KI351</f>
        <v/>
      </c>
      <c r="BY351" s="262">
        <f>'1'!KJ351</f>
        <v>0</v>
      </c>
      <c r="BZ351" s="230" t="str">
        <f>'1'!KL351</f>
        <v/>
      </c>
      <c r="CA351" s="230" t="str">
        <f>'1'!KM351</f>
        <v/>
      </c>
      <c r="CB351" s="236" t="str">
        <f>'1'!KY351</f>
        <v/>
      </c>
      <c r="CC351" s="263">
        <f>'1'!KZ351</f>
        <v>0</v>
      </c>
      <c r="CD351" s="231" t="str">
        <f>'1'!LB351</f>
        <v/>
      </c>
      <c r="CE351" s="231" t="str">
        <f>'1'!LC351</f>
        <v/>
      </c>
      <c r="CF351" s="231"/>
      <c r="CG351" s="231"/>
      <c r="CH351" s="233" t="str">
        <f t="shared" si="208"/>
        <v/>
      </c>
      <c r="CI351" s="264">
        <f>'1'!HX351</f>
        <v>0</v>
      </c>
      <c r="CJ351" s="24" t="str">
        <f>'1'!HZ351</f>
        <v/>
      </c>
      <c r="CK351" s="24" t="str">
        <f>'1'!IA351</f>
        <v/>
      </c>
      <c r="CL351" s="236" t="str">
        <f t="shared" si="209"/>
        <v/>
      </c>
      <c r="CM351" s="265">
        <f>'1'!IN351</f>
        <v>0</v>
      </c>
      <c r="CN351" s="36" t="str">
        <f>'1'!IP351</f>
        <v/>
      </c>
      <c r="CO351" s="36" t="str">
        <f>'1'!IQ351</f>
        <v/>
      </c>
      <c r="CP351" s="233" t="str">
        <f t="shared" si="210"/>
        <v/>
      </c>
      <c r="CQ351" s="264">
        <f>'1'!JD351</f>
        <v>0</v>
      </c>
      <c r="CR351" s="24" t="str">
        <f>'1'!JF351</f>
        <v/>
      </c>
      <c r="CS351" s="24" t="str">
        <f>'1'!JG351</f>
        <v/>
      </c>
      <c r="CT351" s="236" t="str">
        <f t="shared" si="211"/>
        <v/>
      </c>
      <c r="CU351" s="265">
        <f>'1'!JT351</f>
        <v>0</v>
      </c>
      <c r="CV351" s="36" t="str">
        <f>'1'!JV351</f>
        <v/>
      </c>
      <c r="CW351" s="36" t="str">
        <f>'1'!JW351</f>
        <v/>
      </c>
      <c r="CX351" s="233" t="str">
        <f t="shared" si="212"/>
        <v>#REF!</v>
      </c>
      <c r="CY351" s="24">
        <f>'1'!KJ351</f>
        <v>0</v>
      </c>
      <c r="CZ351" s="24" t="str">
        <f>'1'!KL351</f>
        <v/>
      </c>
      <c r="DA351" s="24" t="str">
        <f>'1'!KM351</f>
        <v/>
      </c>
      <c r="DB351" s="236" t="str">
        <f t="shared" si="213"/>
        <v>#REF!</v>
      </c>
      <c r="DC351" s="36">
        <f>'1'!KZ351</f>
        <v>0</v>
      </c>
      <c r="DD351" s="36" t="str">
        <f>'1'!LB351</f>
        <v/>
      </c>
      <c r="DE351" s="36" t="str">
        <f>'1'!LC351</f>
        <v/>
      </c>
      <c r="DF351" s="233" t="str">
        <f t="shared" si="214"/>
        <v>#REF!</v>
      </c>
      <c r="DG351" s="24" t="str">
        <f t="shared" ref="DG351:DI351" si="1402">#REF!</f>
        <v>#REF!</v>
      </c>
      <c r="DH351" s="24" t="str">
        <f t="shared" si="1402"/>
        <v>#REF!</v>
      </c>
      <c r="DI351" s="24" t="str">
        <f t="shared" si="1402"/>
        <v>#REF!</v>
      </c>
      <c r="DJ351" s="236" t="str">
        <f t="shared" si="216"/>
        <v>#REF!</v>
      </c>
      <c r="DK351" s="36" t="str">
        <f t="shared" ref="DK351:DM351" si="1403">#REF!</f>
        <v>#REF!</v>
      </c>
      <c r="DL351" s="36" t="str">
        <f t="shared" si="1403"/>
        <v>#REF!</v>
      </c>
      <c r="DM351" s="36" t="str">
        <f t="shared" si="1403"/>
        <v>#REF!</v>
      </c>
      <c r="DN351" s="159" t="str">
        <f t="shared" si="218"/>
        <v>#REF!</v>
      </c>
      <c r="DO351" s="24" t="str">
        <f t="shared" ref="DO351:DQ351" si="1404">#REF!</f>
        <v>#REF!</v>
      </c>
      <c r="DP351" s="24" t="str">
        <f t="shared" si="1404"/>
        <v>#REF!</v>
      </c>
      <c r="DQ351" s="24" t="str">
        <f t="shared" si="1404"/>
        <v>#REF!</v>
      </c>
      <c r="DR351" s="209" t="str">
        <f t="shared" si="220"/>
        <v>#REF!</v>
      </c>
      <c r="DS351" s="210" t="str">
        <f t="shared" si="13"/>
        <v>#REF!</v>
      </c>
      <c r="DT351" s="210" t="str">
        <f t="shared" ref="DT351:DU351" si="1405">#REF!</f>
        <v>#REF!</v>
      </c>
      <c r="DU351" s="210" t="str">
        <f t="shared" si="1405"/>
        <v>#REF!</v>
      </c>
    </row>
    <row r="352" ht="15.75" customHeight="1">
      <c r="A352" s="228">
        <f>'1'!A352</f>
        <v>46445</v>
      </c>
      <c r="B352" s="229" t="str">
        <f>'1'!B352</f>
        <v>土</v>
      </c>
      <c r="C352" s="232">
        <f>'1'!C352</f>
        <v>0</v>
      </c>
      <c r="D352" s="233">
        <f>'1'!G352</f>
        <v>1</v>
      </c>
      <c r="E352" s="262">
        <f>'1'!H352</f>
        <v>0</v>
      </c>
      <c r="F352" s="230" t="str">
        <f>'1'!J352</f>
        <v/>
      </c>
      <c r="G352" s="230" t="str">
        <f>'1'!K352</f>
        <v/>
      </c>
      <c r="H352" s="236">
        <f>'1'!W352</f>
        <v>1</v>
      </c>
      <c r="I352" s="263">
        <f>'1'!X352</f>
        <v>0</v>
      </c>
      <c r="J352" s="231" t="str">
        <f>'1'!Z352</f>
        <v/>
      </c>
      <c r="K352" s="231" t="str">
        <f>'1'!AA352</f>
        <v/>
      </c>
      <c r="L352" s="233">
        <f>'1'!AM352</f>
        <v>2</v>
      </c>
      <c r="M352" s="262">
        <f>'1'!AN352</f>
        <v>0</v>
      </c>
      <c r="N352" s="230" t="str">
        <f>'1'!AP352</f>
        <v/>
      </c>
      <c r="O352" s="230" t="str">
        <f>'1'!AQ352</f>
        <v/>
      </c>
      <c r="P352" s="236">
        <f>'1'!BC352</f>
        <v>4</v>
      </c>
      <c r="Q352" s="263">
        <f>'1'!BD352</f>
        <v>0</v>
      </c>
      <c r="R352" s="231" t="str">
        <f>'1'!BF352</f>
        <v/>
      </c>
      <c r="S352" s="231" t="str">
        <f>'1'!BG352</f>
        <v/>
      </c>
      <c r="T352" s="233">
        <f>'1'!BS352</f>
        <v>4</v>
      </c>
      <c r="U352" s="262">
        <f>'1'!BT352</f>
        <v>0</v>
      </c>
      <c r="V352" s="230" t="str">
        <f>'1'!BV352</f>
        <v/>
      </c>
      <c r="W352" s="230" t="str">
        <f>'1'!BW352</f>
        <v/>
      </c>
      <c r="X352" s="236">
        <f>'1'!CI352</f>
        <v>2</v>
      </c>
      <c r="Y352" s="263">
        <f>'1'!CJ352</f>
        <v>0</v>
      </c>
      <c r="Z352" s="231" t="str">
        <f>'1'!CL352</f>
        <v/>
      </c>
      <c r="AA352" s="231" t="str">
        <f>'1'!CM352</f>
        <v/>
      </c>
      <c r="AB352" s="233">
        <f>'1'!CY352</f>
        <v>2</v>
      </c>
      <c r="AC352" s="262">
        <f>'1'!CZ352</f>
        <v>0</v>
      </c>
      <c r="AD352" s="226" t="str">
        <f>'1'!DB352</f>
        <v/>
      </c>
      <c r="AE352" s="230" t="str">
        <f>'1'!DC352</f>
        <v/>
      </c>
      <c r="AF352" s="236">
        <f>'1'!DO352</f>
        <v>2</v>
      </c>
      <c r="AG352" s="263">
        <f>'1'!DP352</f>
        <v>0</v>
      </c>
      <c r="AH352" s="231" t="str">
        <f>'1'!DR352</f>
        <v/>
      </c>
      <c r="AI352" s="231" t="str">
        <f>'1'!DS352</f>
        <v/>
      </c>
      <c r="AJ352" s="233">
        <f>'1'!EE352</f>
        <v>5</v>
      </c>
      <c r="AK352" s="262">
        <f>'1'!EF352</f>
        <v>0</v>
      </c>
      <c r="AL352" s="230" t="str">
        <f>'1'!EH352</f>
        <v/>
      </c>
      <c r="AM352" s="230" t="str">
        <f>'1'!EI352</f>
        <v/>
      </c>
      <c r="AN352" s="236">
        <f>'1'!EU352</f>
        <v>19</v>
      </c>
      <c r="AO352" s="263">
        <f>'1'!EV352</f>
        <v>0</v>
      </c>
      <c r="AP352" s="231" t="str">
        <f>'1'!EX352</f>
        <v/>
      </c>
      <c r="AQ352" s="231" t="str">
        <f>'1'!EY352</f>
        <v/>
      </c>
      <c r="AR352" s="233">
        <f>'1'!FK352</f>
        <v>4</v>
      </c>
      <c r="AS352" s="262">
        <f>'1'!FL352</f>
        <v>0</v>
      </c>
      <c r="AT352" s="230" t="str">
        <f>'1'!FN352</f>
        <v/>
      </c>
      <c r="AU352" s="230" t="str">
        <f>'1'!FO352</f>
        <v/>
      </c>
      <c r="AV352" s="236">
        <f>'1'!GA352</f>
        <v>2</v>
      </c>
      <c r="AW352" s="263">
        <f>'1'!GB352</f>
        <v>0</v>
      </c>
      <c r="AX352" s="231" t="str">
        <f>'1'!GD352</f>
        <v/>
      </c>
      <c r="AY352" s="231" t="str">
        <f>'1'!GE352</f>
        <v/>
      </c>
      <c r="AZ352" s="233">
        <f>'1'!GQ352</f>
        <v>3</v>
      </c>
      <c r="BA352" s="262">
        <f>'1'!GR352</f>
        <v>0</v>
      </c>
      <c r="BB352" s="230" t="str">
        <f>'1'!GT352</f>
        <v/>
      </c>
      <c r="BC352" s="230" t="str">
        <f>'1'!GU352</f>
        <v/>
      </c>
      <c r="BD352" s="236">
        <f>'1'!HG352</f>
        <v>5</v>
      </c>
      <c r="BE352" s="263">
        <f>'1'!HH352</f>
        <v>0</v>
      </c>
      <c r="BF352" s="231" t="str">
        <f>'1'!HJ352</f>
        <v/>
      </c>
      <c r="BG352" s="231" t="str">
        <f>'1'!HK352</f>
        <v/>
      </c>
      <c r="BH352" s="233" t="str">
        <f>'1'!HW352</f>
        <v/>
      </c>
      <c r="BI352" s="262">
        <f>'1'!HX352</f>
        <v>0</v>
      </c>
      <c r="BJ352" s="230" t="str">
        <f>'1'!HZ352</f>
        <v/>
      </c>
      <c r="BK352" s="230" t="str">
        <f>'1'!IA352</f>
        <v/>
      </c>
      <c r="BL352" s="236" t="str">
        <f>'1'!IM352</f>
        <v/>
      </c>
      <c r="BM352" s="263">
        <f>'1'!IN352</f>
        <v>0</v>
      </c>
      <c r="BN352" s="231" t="str">
        <f>'1'!IP352</f>
        <v/>
      </c>
      <c r="BO352" s="231" t="str">
        <f>'1'!IQ352</f>
        <v/>
      </c>
      <c r="BP352" s="233" t="str">
        <f>'1'!JC352</f>
        <v/>
      </c>
      <c r="BQ352" s="262">
        <f>'1'!JD352</f>
        <v>0</v>
      </c>
      <c r="BR352" s="230" t="str">
        <f>'1'!JF352</f>
        <v/>
      </c>
      <c r="BS352" s="230" t="str">
        <f>'1'!JG352</f>
        <v/>
      </c>
      <c r="BT352" s="236" t="str">
        <f>'1'!JS352</f>
        <v/>
      </c>
      <c r="BU352" s="263">
        <f>'1'!JT352</f>
        <v>0</v>
      </c>
      <c r="BV352" s="231" t="str">
        <f>'1'!JV352</f>
        <v/>
      </c>
      <c r="BW352" s="231" t="str">
        <f>'1'!JW352</f>
        <v/>
      </c>
      <c r="BX352" s="233" t="str">
        <f>'1'!KI352</f>
        <v/>
      </c>
      <c r="BY352" s="262">
        <f>'1'!KJ352</f>
        <v>0</v>
      </c>
      <c r="BZ352" s="230" t="str">
        <f>'1'!KL352</f>
        <v/>
      </c>
      <c r="CA352" s="230" t="str">
        <f>'1'!KM352</f>
        <v/>
      </c>
      <c r="CB352" s="236" t="str">
        <f>'1'!KY352</f>
        <v/>
      </c>
      <c r="CC352" s="263">
        <f>'1'!KZ352</f>
        <v>0</v>
      </c>
      <c r="CD352" s="231" t="str">
        <f>'1'!LB352</f>
        <v/>
      </c>
      <c r="CE352" s="231" t="str">
        <f>'1'!LC352</f>
        <v/>
      </c>
      <c r="CF352" s="231"/>
      <c r="CG352" s="231"/>
      <c r="CH352" s="233" t="str">
        <f t="shared" si="208"/>
        <v/>
      </c>
      <c r="CI352" s="264">
        <f>'1'!HX352</f>
        <v>0</v>
      </c>
      <c r="CJ352" s="24" t="str">
        <f>'1'!HZ352</f>
        <v/>
      </c>
      <c r="CK352" s="24" t="str">
        <f>'1'!IA352</f>
        <v/>
      </c>
      <c r="CL352" s="236" t="str">
        <f t="shared" si="209"/>
        <v/>
      </c>
      <c r="CM352" s="265">
        <f>'1'!IN352</f>
        <v>0</v>
      </c>
      <c r="CN352" s="36" t="str">
        <f>'1'!IP352</f>
        <v/>
      </c>
      <c r="CO352" s="36" t="str">
        <f>'1'!IQ352</f>
        <v/>
      </c>
      <c r="CP352" s="233" t="str">
        <f t="shared" si="210"/>
        <v/>
      </c>
      <c r="CQ352" s="264">
        <f>'1'!JD352</f>
        <v>0</v>
      </c>
      <c r="CR352" s="24" t="str">
        <f>'1'!JF352</f>
        <v/>
      </c>
      <c r="CS352" s="24" t="str">
        <f>'1'!JG352</f>
        <v/>
      </c>
      <c r="CT352" s="236" t="str">
        <f t="shared" si="211"/>
        <v/>
      </c>
      <c r="CU352" s="265">
        <f>'1'!JT352</f>
        <v>0</v>
      </c>
      <c r="CV352" s="36" t="str">
        <f>'1'!JV352</f>
        <v/>
      </c>
      <c r="CW352" s="36" t="str">
        <f>'1'!JW352</f>
        <v/>
      </c>
      <c r="CX352" s="233" t="str">
        <f t="shared" si="212"/>
        <v>#REF!</v>
      </c>
      <c r="CY352" s="24">
        <f>'1'!KJ352</f>
        <v>0</v>
      </c>
      <c r="CZ352" s="24" t="str">
        <f>'1'!KL352</f>
        <v/>
      </c>
      <c r="DA352" s="24" t="str">
        <f>'1'!KM352</f>
        <v/>
      </c>
      <c r="DB352" s="236" t="str">
        <f t="shared" si="213"/>
        <v>#REF!</v>
      </c>
      <c r="DC352" s="36">
        <f>'1'!KZ352</f>
        <v>0</v>
      </c>
      <c r="DD352" s="36" t="str">
        <f>'1'!LB352</f>
        <v/>
      </c>
      <c r="DE352" s="36" t="str">
        <f>'1'!LC352</f>
        <v/>
      </c>
      <c r="DF352" s="233" t="str">
        <f t="shared" si="214"/>
        <v>#REF!</v>
      </c>
      <c r="DG352" s="24" t="str">
        <f t="shared" ref="DG352:DI352" si="1406">#REF!</f>
        <v>#REF!</v>
      </c>
      <c r="DH352" s="24" t="str">
        <f t="shared" si="1406"/>
        <v>#REF!</v>
      </c>
      <c r="DI352" s="24" t="str">
        <f t="shared" si="1406"/>
        <v>#REF!</v>
      </c>
      <c r="DJ352" s="236" t="str">
        <f t="shared" si="216"/>
        <v>#REF!</v>
      </c>
      <c r="DK352" s="36" t="str">
        <f t="shared" ref="DK352:DM352" si="1407">#REF!</f>
        <v>#REF!</v>
      </c>
      <c r="DL352" s="36" t="str">
        <f t="shared" si="1407"/>
        <v>#REF!</v>
      </c>
      <c r="DM352" s="36" t="str">
        <f t="shared" si="1407"/>
        <v>#REF!</v>
      </c>
      <c r="DN352" s="159" t="str">
        <f t="shared" si="218"/>
        <v>#REF!</v>
      </c>
      <c r="DO352" s="24" t="str">
        <f t="shared" ref="DO352:DQ352" si="1408">#REF!</f>
        <v>#REF!</v>
      </c>
      <c r="DP352" s="24" t="str">
        <f t="shared" si="1408"/>
        <v>#REF!</v>
      </c>
      <c r="DQ352" s="24" t="str">
        <f t="shared" si="1408"/>
        <v>#REF!</v>
      </c>
      <c r="DR352" s="209" t="str">
        <f t="shared" si="220"/>
        <v>#REF!</v>
      </c>
      <c r="DS352" s="210" t="str">
        <f t="shared" si="13"/>
        <v>#REF!</v>
      </c>
      <c r="DT352" s="210" t="str">
        <f t="shared" ref="DT352:DU352" si="1409">#REF!</f>
        <v>#REF!</v>
      </c>
      <c r="DU352" s="210" t="str">
        <f t="shared" si="1409"/>
        <v>#REF!</v>
      </c>
    </row>
    <row r="353" ht="15.75" customHeight="1">
      <c r="A353" s="228">
        <f>'1'!A353</f>
        <v>46446</v>
      </c>
      <c r="B353" s="229" t="str">
        <f>'1'!B353</f>
        <v>日</v>
      </c>
      <c r="C353" s="232">
        <f>'1'!C353</f>
        <v>0</v>
      </c>
      <c r="D353" s="233">
        <f>'1'!G353</f>
        <v>1</v>
      </c>
      <c r="E353" s="262">
        <f>'1'!H353</f>
        <v>0</v>
      </c>
      <c r="F353" s="230" t="str">
        <f>'1'!J353</f>
        <v/>
      </c>
      <c r="G353" s="230" t="str">
        <f>'1'!K353</f>
        <v/>
      </c>
      <c r="H353" s="236">
        <f>'1'!W353</f>
        <v>1</v>
      </c>
      <c r="I353" s="263">
        <f>'1'!X353</f>
        <v>0</v>
      </c>
      <c r="J353" s="231" t="str">
        <f>'1'!Z353</f>
        <v/>
      </c>
      <c r="K353" s="231" t="str">
        <f>'1'!AA353</f>
        <v/>
      </c>
      <c r="L353" s="233">
        <f>'1'!AM353</f>
        <v>2</v>
      </c>
      <c r="M353" s="262">
        <f>'1'!AN353</f>
        <v>0</v>
      </c>
      <c r="N353" s="230" t="str">
        <f>'1'!AP353</f>
        <v/>
      </c>
      <c r="O353" s="230" t="str">
        <f>'1'!AQ353</f>
        <v/>
      </c>
      <c r="P353" s="236">
        <f>'1'!BC353</f>
        <v>4</v>
      </c>
      <c r="Q353" s="263">
        <f>'1'!BD353</f>
        <v>0</v>
      </c>
      <c r="R353" s="231" t="str">
        <f>'1'!BF353</f>
        <v/>
      </c>
      <c r="S353" s="231" t="str">
        <f>'1'!BG353</f>
        <v/>
      </c>
      <c r="T353" s="233">
        <f>'1'!BS353</f>
        <v>4</v>
      </c>
      <c r="U353" s="262">
        <f>'1'!BT353</f>
        <v>0</v>
      </c>
      <c r="V353" s="230" t="str">
        <f>'1'!BV353</f>
        <v/>
      </c>
      <c r="W353" s="230" t="str">
        <f>'1'!BW353</f>
        <v/>
      </c>
      <c r="X353" s="236">
        <f>'1'!CI353</f>
        <v>2</v>
      </c>
      <c r="Y353" s="263">
        <f>'1'!CJ353</f>
        <v>0</v>
      </c>
      <c r="Z353" s="231" t="str">
        <f>'1'!CL353</f>
        <v/>
      </c>
      <c r="AA353" s="231" t="str">
        <f>'1'!CM353</f>
        <v/>
      </c>
      <c r="AB353" s="233">
        <f>'1'!CY353</f>
        <v>2</v>
      </c>
      <c r="AC353" s="262">
        <f>'1'!CZ353</f>
        <v>0</v>
      </c>
      <c r="AD353" s="226" t="str">
        <f>'1'!DB353</f>
        <v/>
      </c>
      <c r="AE353" s="230" t="str">
        <f>'1'!DC353</f>
        <v/>
      </c>
      <c r="AF353" s="236">
        <f>'1'!DO353</f>
        <v>2</v>
      </c>
      <c r="AG353" s="263">
        <f>'1'!DP353</f>
        <v>0</v>
      </c>
      <c r="AH353" s="231" t="str">
        <f>'1'!DR353</f>
        <v/>
      </c>
      <c r="AI353" s="231" t="str">
        <f>'1'!DS353</f>
        <v/>
      </c>
      <c r="AJ353" s="233">
        <f>'1'!EE353</f>
        <v>5</v>
      </c>
      <c r="AK353" s="262">
        <f>'1'!EF353</f>
        <v>0</v>
      </c>
      <c r="AL353" s="230" t="str">
        <f>'1'!EH353</f>
        <v/>
      </c>
      <c r="AM353" s="230" t="str">
        <f>'1'!EI353</f>
        <v/>
      </c>
      <c r="AN353" s="236">
        <f>'1'!EU353</f>
        <v>19</v>
      </c>
      <c r="AO353" s="263">
        <f>'1'!EV353</f>
        <v>0</v>
      </c>
      <c r="AP353" s="231" t="str">
        <f>'1'!EX353</f>
        <v/>
      </c>
      <c r="AQ353" s="231" t="str">
        <f>'1'!EY353</f>
        <v/>
      </c>
      <c r="AR353" s="233">
        <f>'1'!FK353</f>
        <v>4</v>
      </c>
      <c r="AS353" s="262">
        <f>'1'!FL353</f>
        <v>0</v>
      </c>
      <c r="AT353" s="230" t="str">
        <f>'1'!FN353</f>
        <v/>
      </c>
      <c r="AU353" s="230" t="str">
        <f>'1'!FO353</f>
        <v/>
      </c>
      <c r="AV353" s="236">
        <f>'1'!GA353</f>
        <v>2</v>
      </c>
      <c r="AW353" s="263">
        <f>'1'!GB353</f>
        <v>0</v>
      </c>
      <c r="AX353" s="231" t="str">
        <f>'1'!GD353</f>
        <v/>
      </c>
      <c r="AY353" s="231" t="str">
        <f>'1'!GE353</f>
        <v/>
      </c>
      <c r="AZ353" s="233">
        <f>'1'!GQ353</f>
        <v>3</v>
      </c>
      <c r="BA353" s="262">
        <f>'1'!GR353</f>
        <v>0</v>
      </c>
      <c r="BB353" s="230" t="str">
        <f>'1'!GT353</f>
        <v/>
      </c>
      <c r="BC353" s="230" t="str">
        <f>'1'!GU353</f>
        <v/>
      </c>
      <c r="BD353" s="236">
        <f>'1'!HG353</f>
        <v>5</v>
      </c>
      <c r="BE353" s="263">
        <f>'1'!HH353</f>
        <v>0</v>
      </c>
      <c r="BF353" s="231" t="str">
        <f>'1'!HJ353</f>
        <v/>
      </c>
      <c r="BG353" s="231" t="str">
        <f>'1'!HK353</f>
        <v/>
      </c>
      <c r="BH353" s="233" t="str">
        <f>'1'!HW353</f>
        <v/>
      </c>
      <c r="BI353" s="262">
        <f>'1'!HX353</f>
        <v>0</v>
      </c>
      <c r="BJ353" s="230" t="str">
        <f>'1'!HZ353</f>
        <v/>
      </c>
      <c r="BK353" s="230" t="str">
        <f>'1'!IA353</f>
        <v/>
      </c>
      <c r="BL353" s="236" t="str">
        <f>'1'!IM353</f>
        <v/>
      </c>
      <c r="BM353" s="263">
        <f>'1'!IN353</f>
        <v>0</v>
      </c>
      <c r="BN353" s="231" t="str">
        <f>'1'!IP353</f>
        <v/>
      </c>
      <c r="BO353" s="231" t="str">
        <f>'1'!IQ353</f>
        <v/>
      </c>
      <c r="BP353" s="233" t="str">
        <f>'1'!JC353</f>
        <v/>
      </c>
      <c r="BQ353" s="262">
        <f>'1'!JD353</f>
        <v>0</v>
      </c>
      <c r="BR353" s="230" t="str">
        <f>'1'!JF353</f>
        <v/>
      </c>
      <c r="BS353" s="230" t="str">
        <f>'1'!JG353</f>
        <v/>
      </c>
      <c r="BT353" s="236" t="str">
        <f>'1'!JS353</f>
        <v/>
      </c>
      <c r="BU353" s="263">
        <f>'1'!JT353</f>
        <v>0</v>
      </c>
      <c r="BV353" s="231" t="str">
        <f>'1'!JV353</f>
        <v/>
      </c>
      <c r="BW353" s="231" t="str">
        <f>'1'!JW353</f>
        <v/>
      </c>
      <c r="BX353" s="233" t="str">
        <f>'1'!KI353</f>
        <v/>
      </c>
      <c r="BY353" s="262">
        <f>'1'!KJ353</f>
        <v>0</v>
      </c>
      <c r="BZ353" s="230" t="str">
        <f>'1'!KL353</f>
        <v/>
      </c>
      <c r="CA353" s="230" t="str">
        <f>'1'!KM353</f>
        <v/>
      </c>
      <c r="CB353" s="236" t="str">
        <f>'1'!KY353</f>
        <v/>
      </c>
      <c r="CC353" s="263">
        <f>'1'!KZ353</f>
        <v>0</v>
      </c>
      <c r="CD353" s="231" t="str">
        <f>'1'!LB353</f>
        <v/>
      </c>
      <c r="CE353" s="231" t="str">
        <f>'1'!LC353</f>
        <v/>
      </c>
      <c r="CF353" s="231"/>
      <c r="CG353" s="231"/>
      <c r="CH353" s="233" t="str">
        <f t="shared" si="208"/>
        <v/>
      </c>
      <c r="CI353" s="264">
        <f>'1'!HX353</f>
        <v>0</v>
      </c>
      <c r="CJ353" s="24" t="str">
        <f>'1'!HZ353</f>
        <v/>
      </c>
      <c r="CK353" s="24" t="str">
        <f>'1'!IA353</f>
        <v/>
      </c>
      <c r="CL353" s="236" t="str">
        <f t="shared" si="209"/>
        <v/>
      </c>
      <c r="CM353" s="265">
        <f>'1'!IN353</f>
        <v>0</v>
      </c>
      <c r="CN353" s="36" t="str">
        <f>'1'!IP353</f>
        <v/>
      </c>
      <c r="CO353" s="36" t="str">
        <f>'1'!IQ353</f>
        <v/>
      </c>
      <c r="CP353" s="233" t="str">
        <f t="shared" si="210"/>
        <v/>
      </c>
      <c r="CQ353" s="264">
        <f>'1'!JD353</f>
        <v>0</v>
      </c>
      <c r="CR353" s="24" t="str">
        <f>'1'!JF353</f>
        <v/>
      </c>
      <c r="CS353" s="24" t="str">
        <f>'1'!JG353</f>
        <v/>
      </c>
      <c r="CT353" s="236" t="str">
        <f t="shared" si="211"/>
        <v/>
      </c>
      <c r="CU353" s="265">
        <f>'1'!JT353</f>
        <v>0</v>
      </c>
      <c r="CV353" s="36" t="str">
        <f>'1'!JV353</f>
        <v/>
      </c>
      <c r="CW353" s="36" t="str">
        <f>'1'!JW353</f>
        <v/>
      </c>
      <c r="CX353" s="233" t="str">
        <f t="shared" si="212"/>
        <v>#REF!</v>
      </c>
      <c r="CY353" s="24">
        <f>'1'!KJ353</f>
        <v>0</v>
      </c>
      <c r="CZ353" s="24" t="str">
        <f>'1'!KL353</f>
        <v/>
      </c>
      <c r="DA353" s="24" t="str">
        <f>'1'!KM353</f>
        <v/>
      </c>
      <c r="DB353" s="236" t="str">
        <f t="shared" si="213"/>
        <v>#REF!</v>
      </c>
      <c r="DC353" s="36">
        <f>'1'!KZ353</f>
        <v>0</v>
      </c>
      <c r="DD353" s="36" t="str">
        <f>'1'!LB353</f>
        <v/>
      </c>
      <c r="DE353" s="36" t="str">
        <f>'1'!LC353</f>
        <v/>
      </c>
      <c r="DF353" s="233" t="str">
        <f t="shared" si="214"/>
        <v>#REF!</v>
      </c>
      <c r="DG353" s="24" t="str">
        <f t="shared" ref="DG353:DI353" si="1410">#REF!</f>
        <v>#REF!</v>
      </c>
      <c r="DH353" s="24" t="str">
        <f t="shared" si="1410"/>
        <v>#REF!</v>
      </c>
      <c r="DI353" s="24" t="str">
        <f t="shared" si="1410"/>
        <v>#REF!</v>
      </c>
      <c r="DJ353" s="236" t="str">
        <f t="shared" si="216"/>
        <v>#REF!</v>
      </c>
      <c r="DK353" s="36" t="str">
        <f t="shared" ref="DK353:DM353" si="1411">#REF!</f>
        <v>#REF!</v>
      </c>
      <c r="DL353" s="36" t="str">
        <f t="shared" si="1411"/>
        <v>#REF!</v>
      </c>
      <c r="DM353" s="36" t="str">
        <f t="shared" si="1411"/>
        <v>#REF!</v>
      </c>
      <c r="DN353" s="159" t="str">
        <f t="shared" si="218"/>
        <v>#REF!</v>
      </c>
      <c r="DO353" s="24" t="str">
        <f t="shared" ref="DO353:DQ353" si="1412">#REF!</f>
        <v>#REF!</v>
      </c>
      <c r="DP353" s="24" t="str">
        <f t="shared" si="1412"/>
        <v>#REF!</v>
      </c>
      <c r="DQ353" s="24" t="str">
        <f t="shared" si="1412"/>
        <v>#REF!</v>
      </c>
      <c r="DR353" s="209" t="str">
        <f t="shared" si="220"/>
        <v>#REF!</v>
      </c>
      <c r="DS353" s="210" t="str">
        <f t="shared" si="13"/>
        <v>#REF!</v>
      </c>
      <c r="DT353" s="210" t="str">
        <f t="shared" ref="DT353:DU353" si="1413">#REF!</f>
        <v>#REF!</v>
      </c>
      <c r="DU353" s="210" t="str">
        <f t="shared" si="1413"/>
        <v>#REF!</v>
      </c>
    </row>
    <row r="354" ht="15.75" customHeight="1">
      <c r="A354" s="228" t="str">
        <f>'1'!A354</f>
        <v/>
      </c>
      <c r="B354" s="229" t="str">
        <f>'1'!B354</f>
        <v/>
      </c>
      <c r="C354" s="232">
        <f>'1'!C354</f>
        <v>0</v>
      </c>
      <c r="D354" s="233">
        <f>'1'!G354</f>
        <v>1</v>
      </c>
      <c r="E354" s="262">
        <f>'1'!H354</f>
        <v>0</v>
      </c>
      <c r="F354" s="230" t="str">
        <f>'1'!J354</f>
        <v/>
      </c>
      <c r="G354" s="230" t="str">
        <f>'1'!K354</f>
        <v/>
      </c>
      <c r="H354" s="236">
        <f>'1'!W354</f>
        <v>1</v>
      </c>
      <c r="I354" s="263">
        <f>'1'!X354</f>
        <v>0</v>
      </c>
      <c r="J354" s="231" t="str">
        <f>'1'!Z354</f>
        <v/>
      </c>
      <c r="K354" s="231" t="str">
        <f>'1'!AA354</f>
        <v/>
      </c>
      <c r="L354" s="233">
        <f>'1'!AM354</f>
        <v>2</v>
      </c>
      <c r="M354" s="262">
        <f>'1'!AN354</f>
        <v>0</v>
      </c>
      <c r="N354" s="230" t="str">
        <f>'1'!AP354</f>
        <v/>
      </c>
      <c r="O354" s="230" t="str">
        <f>'1'!AQ354</f>
        <v/>
      </c>
      <c r="P354" s="236">
        <f>'1'!BC354</f>
        <v>4</v>
      </c>
      <c r="Q354" s="263">
        <f>'1'!BD354</f>
        <v>0</v>
      </c>
      <c r="R354" s="231" t="str">
        <f>'1'!BF354</f>
        <v/>
      </c>
      <c r="S354" s="231" t="str">
        <f>'1'!BG354</f>
        <v/>
      </c>
      <c r="T354" s="233">
        <f>'1'!BS354</f>
        <v>4</v>
      </c>
      <c r="U354" s="262">
        <f>'1'!BT354</f>
        <v>0</v>
      </c>
      <c r="V354" s="230" t="str">
        <f>'1'!BV354</f>
        <v/>
      </c>
      <c r="W354" s="230" t="str">
        <f>'1'!BW354</f>
        <v/>
      </c>
      <c r="X354" s="236">
        <f>'1'!CI354</f>
        <v>2</v>
      </c>
      <c r="Y354" s="263">
        <f>'1'!CJ354</f>
        <v>0</v>
      </c>
      <c r="Z354" s="231" t="str">
        <f>'1'!CL354</f>
        <v/>
      </c>
      <c r="AA354" s="231" t="str">
        <f>'1'!CM354</f>
        <v/>
      </c>
      <c r="AB354" s="233">
        <f>'1'!CY354</f>
        <v>2</v>
      </c>
      <c r="AC354" s="262">
        <f>'1'!CZ354</f>
        <v>0</v>
      </c>
      <c r="AD354" s="226" t="str">
        <f>'1'!DB354</f>
        <v/>
      </c>
      <c r="AE354" s="230" t="str">
        <f>'1'!DC354</f>
        <v/>
      </c>
      <c r="AF354" s="236">
        <f>'1'!DO354</f>
        <v>2</v>
      </c>
      <c r="AG354" s="263">
        <f>'1'!DP354</f>
        <v>0</v>
      </c>
      <c r="AH354" s="231" t="str">
        <f>'1'!DR354</f>
        <v/>
      </c>
      <c r="AI354" s="231" t="str">
        <f>'1'!DS354</f>
        <v/>
      </c>
      <c r="AJ354" s="233">
        <f>'1'!EE354</f>
        <v>5</v>
      </c>
      <c r="AK354" s="262">
        <f>'1'!EF354</f>
        <v>0</v>
      </c>
      <c r="AL354" s="230" t="str">
        <f>'1'!EH354</f>
        <v/>
      </c>
      <c r="AM354" s="230" t="str">
        <f>'1'!EI354</f>
        <v/>
      </c>
      <c r="AN354" s="236">
        <f>'1'!EU354</f>
        <v>19</v>
      </c>
      <c r="AO354" s="263">
        <f>'1'!EV354</f>
        <v>0</v>
      </c>
      <c r="AP354" s="231" t="str">
        <f>'1'!EX354</f>
        <v/>
      </c>
      <c r="AQ354" s="231" t="str">
        <f>'1'!EY354</f>
        <v/>
      </c>
      <c r="AR354" s="233">
        <f>'1'!FK354</f>
        <v>4</v>
      </c>
      <c r="AS354" s="262">
        <f>'1'!FL354</f>
        <v>0</v>
      </c>
      <c r="AT354" s="230" t="str">
        <f>'1'!FN354</f>
        <v/>
      </c>
      <c r="AU354" s="230" t="str">
        <f>'1'!FO354</f>
        <v/>
      </c>
      <c r="AV354" s="236">
        <f>'1'!GA354</f>
        <v>2</v>
      </c>
      <c r="AW354" s="263">
        <f>'1'!GB354</f>
        <v>0</v>
      </c>
      <c r="AX354" s="231" t="str">
        <f>'1'!GD354</f>
        <v/>
      </c>
      <c r="AY354" s="231" t="str">
        <f>'1'!GE354</f>
        <v/>
      </c>
      <c r="AZ354" s="233">
        <f>'1'!GQ354</f>
        <v>3</v>
      </c>
      <c r="BA354" s="262">
        <f>'1'!GR354</f>
        <v>0</v>
      </c>
      <c r="BB354" s="230" t="str">
        <f>'1'!GT354</f>
        <v/>
      </c>
      <c r="BC354" s="230" t="str">
        <f>'1'!GU354</f>
        <v/>
      </c>
      <c r="BD354" s="236">
        <f>'1'!HG354</f>
        <v>5</v>
      </c>
      <c r="BE354" s="263">
        <f>'1'!HH354</f>
        <v>0</v>
      </c>
      <c r="BF354" s="231" t="str">
        <f>'1'!HJ354</f>
        <v/>
      </c>
      <c r="BG354" s="231" t="str">
        <f>'1'!HK354</f>
        <v/>
      </c>
      <c r="BH354" s="233" t="str">
        <f>'1'!HW354</f>
        <v/>
      </c>
      <c r="BI354" s="262">
        <f>'1'!HX354</f>
        <v>0</v>
      </c>
      <c r="BJ354" s="230" t="str">
        <f>'1'!HZ354</f>
        <v/>
      </c>
      <c r="BK354" s="230" t="str">
        <f>'1'!IA354</f>
        <v/>
      </c>
      <c r="BL354" s="236" t="str">
        <f>'1'!IM354</f>
        <v/>
      </c>
      <c r="BM354" s="263">
        <f>'1'!IN354</f>
        <v>0</v>
      </c>
      <c r="BN354" s="231" t="str">
        <f>'1'!IP354</f>
        <v/>
      </c>
      <c r="BO354" s="231" t="str">
        <f>'1'!IQ354</f>
        <v/>
      </c>
      <c r="BP354" s="233" t="str">
        <f>'1'!JC354</f>
        <v/>
      </c>
      <c r="BQ354" s="262">
        <f>'1'!JD354</f>
        <v>0</v>
      </c>
      <c r="BR354" s="230" t="str">
        <f>'1'!JF354</f>
        <v/>
      </c>
      <c r="BS354" s="230" t="str">
        <f>'1'!JG354</f>
        <v/>
      </c>
      <c r="BT354" s="236" t="str">
        <f>'1'!JS354</f>
        <v/>
      </c>
      <c r="BU354" s="263">
        <f>'1'!JT354</f>
        <v>0</v>
      </c>
      <c r="BV354" s="231" t="str">
        <f>'1'!JV354</f>
        <v/>
      </c>
      <c r="BW354" s="231" t="str">
        <f>'1'!JW354</f>
        <v/>
      </c>
      <c r="BX354" s="233" t="str">
        <f>'1'!KI354</f>
        <v/>
      </c>
      <c r="BY354" s="262">
        <f>'1'!KJ354</f>
        <v>0</v>
      </c>
      <c r="BZ354" s="230" t="str">
        <f>'1'!KL354</f>
        <v/>
      </c>
      <c r="CA354" s="230" t="str">
        <f>'1'!KM354</f>
        <v/>
      </c>
      <c r="CB354" s="236" t="str">
        <f>'1'!KY354</f>
        <v/>
      </c>
      <c r="CC354" s="263">
        <f>'1'!KZ354</f>
        <v>0</v>
      </c>
      <c r="CD354" s="231" t="str">
        <f>'1'!LB354</f>
        <v/>
      </c>
      <c r="CE354" s="231" t="str">
        <f>'1'!LC354</f>
        <v/>
      </c>
      <c r="CF354" s="231"/>
      <c r="CG354" s="231"/>
      <c r="CH354" s="233" t="str">
        <f t="shared" si="208"/>
        <v/>
      </c>
      <c r="CI354" s="264">
        <f>'1'!HX354</f>
        <v>0</v>
      </c>
      <c r="CJ354" s="24" t="str">
        <f>'1'!HZ354</f>
        <v/>
      </c>
      <c r="CK354" s="24" t="str">
        <f>'1'!IA354</f>
        <v/>
      </c>
      <c r="CL354" s="236" t="str">
        <f t="shared" si="209"/>
        <v/>
      </c>
      <c r="CM354" s="265">
        <f>'1'!IN354</f>
        <v>0</v>
      </c>
      <c r="CN354" s="36" t="str">
        <f>'1'!IP354</f>
        <v/>
      </c>
      <c r="CO354" s="36" t="str">
        <f>'1'!IQ354</f>
        <v/>
      </c>
      <c r="CP354" s="233" t="str">
        <f t="shared" si="210"/>
        <v/>
      </c>
      <c r="CQ354" s="264">
        <f>'1'!JD354</f>
        <v>0</v>
      </c>
      <c r="CR354" s="24" t="str">
        <f>'1'!JF354</f>
        <v/>
      </c>
      <c r="CS354" s="24" t="str">
        <f>'1'!JG354</f>
        <v/>
      </c>
      <c r="CT354" s="236" t="str">
        <f t="shared" si="211"/>
        <v/>
      </c>
      <c r="CU354" s="265">
        <f>'1'!JT354</f>
        <v>0</v>
      </c>
      <c r="CV354" s="36" t="str">
        <f>'1'!JV354</f>
        <v/>
      </c>
      <c r="CW354" s="36" t="str">
        <f>'1'!JW354</f>
        <v/>
      </c>
      <c r="CX354" s="233" t="str">
        <f t="shared" si="212"/>
        <v>#REF!</v>
      </c>
      <c r="CY354" s="24">
        <f>'1'!KJ354</f>
        <v>0</v>
      </c>
      <c r="CZ354" s="24" t="str">
        <f>'1'!KL354</f>
        <v/>
      </c>
      <c r="DA354" s="24" t="str">
        <f>'1'!KM354</f>
        <v/>
      </c>
      <c r="DB354" s="236" t="str">
        <f t="shared" si="213"/>
        <v>#REF!</v>
      </c>
      <c r="DC354" s="36">
        <f>'1'!KZ354</f>
        <v>0</v>
      </c>
      <c r="DD354" s="36" t="str">
        <f>'1'!LB354</f>
        <v/>
      </c>
      <c r="DE354" s="36" t="str">
        <f>'1'!LC354</f>
        <v/>
      </c>
      <c r="DF354" s="233" t="str">
        <f t="shared" si="214"/>
        <v>#REF!</v>
      </c>
      <c r="DG354" s="24" t="str">
        <f t="shared" ref="DG354:DI354" si="1414">#REF!</f>
        <v>#REF!</v>
      </c>
      <c r="DH354" s="24" t="str">
        <f t="shared" si="1414"/>
        <v>#REF!</v>
      </c>
      <c r="DI354" s="24" t="str">
        <f t="shared" si="1414"/>
        <v>#REF!</v>
      </c>
      <c r="DJ354" s="236" t="str">
        <f t="shared" si="216"/>
        <v>#REF!</v>
      </c>
      <c r="DK354" s="36" t="str">
        <f t="shared" ref="DK354:DM354" si="1415">#REF!</f>
        <v>#REF!</v>
      </c>
      <c r="DL354" s="36" t="str">
        <f t="shared" si="1415"/>
        <v>#REF!</v>
      </c>
      <c r="DM354" s="36" t="str">
        <f t="shared" si="1415"/>
        <v>#REF!</v>
      </c>
      <c r="DN354" s="159" t="str">
        <f t="shared" si="218"/>
        <v>#REF!</v>
      </c>
      <c r="DO354" s="24" t="str">
        <f t="shared" ref="DO354:DQ354" si="1416">#REF!</f>
        <v>#REF!</v>
      </c>
      <c r="DP354" s="24" t="str">
        <f t="shared" si="1416"/>
        <v>#REF!</v>
      </c>
      <c r="DQ354" s="24" t="str">
        <f t="shared" si="1416"/>
        <v>#REF!</v>
      </c>
      <c r="DR354" s="209" t="str">
        <f t="shared" si="220"/>
        <v>#REF!</v>
      </c>
      <c r="DS354" s="210" t="str">
        <f t="shared" si="13"/>
        <v>#REF!</v>
      </c>
      <c r="DT354" s="210" t="str">
        <f t="shared" ref="DT354:DU354" si="1417">#REF!</f>
        <v>#REF!</v>
      </c>
      <c r="DU354" s="210" t="str">
        <f t="shared" si="1417"/>
        <v>#REF!</v>
      </c>
    </row>
    <row r="355" ht="15.75" customHeight="1">
      <c r="A355" s="228" t="str">
        <f>'1'!A355</f>
        <v/>
      </c>
      <c r="B355" s="229" t="str">
        <f>'1'!B355</f>
        <v/>
      </c>
      <c r="C355" s="232">
        <f>'1'!C355</f>
        <v>0</v>
      </c>
      <c r="D355" s="233">
        <f>'1'!G355</f>
        <v>1</v>
      </c>
      <c r="E355" s="262">
        <f>'1'!H355</f>
        <v>0</v>
      </c>
      <c r="F355" s="230" t="str">
        <f>'1'!J355</f>
        <v/>
      </c>
      <c r="G355" s="230" t="str">
        <f>'1'!K355</f>
        <v/>
      </c>
      <c r="H355" s="236">
        <f>'1'!W355</f>
        <v>1</v>
      </c>
      <c r="I355" s="263">
        <f>'1'!X355</f>
        <v>0</v>
      </c>
      <c r="J355" s="231" t="str">
        <f>'1'!Z355</f>
        <v/>
      </c>
      <c r="K355" s="231" t="str">
        <f>'1'!AA355</f>
        <v/>
      </c>
      <c r="L355" s="233">
        <f>'1'!AM355</f>
        <v>2</v>
      </c>
      <c r="M355" s="262">
        <f>'1'!AN355</f>
        <v>0</v>
      </c>
      <c r="N355" s="230" t="str">
        <f>'1'!AP355</f>
        <v/>
      </c>
      <c r="O355" s="230" t="str">
        <f>'1'!AQ355</f>
        <v/>
      </c>
      <c r="P355" s="236">
        <f>'1'!BC355</f>
        <v>4</v>
      </c>
      <c r="Q355" s="263">
        <f>'1'!BD355</f>
        <v>0</v>
      </c>
      <c r="R355" s="231" t="str">
        <f>'1'!BF355</f>
        <v/>
      </c>
      <c r="S355" s="231" t="str">
        <f>'1'!BG355</f>
        <v/>
      </c>
      <c r="T355" s="233">
        <f>'1'!BS355</f>
        <v>4</v>
      </c>
      <c r="U355" s="262">
        <f>'1'!BT355</f>
        <v>0</v>
      </c>
      <c r="V355" s="230" t="str">
        <f>'1'!BV355</f>
        <v/>
      </c>
      <c r="W355" s="230" t="str">
        <f>'1'!BW355</f>
        <v/>
      </c>
      <c r="X355" s="236">
        <f>'1'!CI355</f>
        <v>2</v>
      </c>
      <c r="Y355" s="263">
        <f>'1'!CJ355</f>
        <v>0</v>
      </c>
      <c r="Z355" s="231" t="str">
        <f>'1'!CL355</f>
        <v/>
      </c>
      <c r="AA355" s="231" t="str">
        <f>'1'!CM355</f>
        <v/>
      </c>
      <c r="AB355" s="233">
        <f>'1'!CY355</f>
        <v>2</v>
      </c>
      <c r="AC355" s="262">
        <f>'1'!CZ355</f>
        <v>0</v>
      </c>
      <c r="AD355" s="226" t="str">
        <f>'1'!DB355</f>
        <v/>
      </c>
      <c r="AE355" s="230" t="str">
        <f>'1'!DC355</f>
        <v/>
      </c>
      <c r="AF355" s="236">
        <f>'1'!DO355</f>
        <v>2</v>
      </c>
      <c r="AG355" s="263">
        <f>'1'!DP355</f>
        <v>0</v>
      </c>
      <c r="AH355" s="231" t="str">
        <f>'1'!DR355</f>
        <v/>
      </c>
      <c r="AI355" s="231" t="str">
        <f>'1'!DS355</f>
        <v/>
      </c>
      <c r="AJ355" s="233">
        <f>'1'!EE355</f>
        <v>5</v>
      </c>
      <c r="AK355" s="262">
        <f>'1'!EF355</f>
        <v>0</v>
      </c>
      <c r="AL355" s="230" t="str">
        <f>'1'!EH355</f>
        <v/>
      </c>
      <c r="AM355" s="230" t="str">
        <f>'1'!EI355</f>
        <v/>
      </c>
      <c r="AN355" s="236">
        <f>'1'!EU355</f>
        <v>19</v>
      </c>
      <c r="AO355" s="263">
        <f>'1'!EV355</f>
        <v>0</v>
      </c>
      <c r="AP355" s="231" t="str">
        <f>'1'!EX355</f>
        <v/>
      </c>
      <c r="AQ355" s="231" t="str">
        <f>'1'!EY355</f>
        <v/>
      </c>
      <c r="AR355" s="233">
        <f>'1'!FK355</f>
        <v>4</v>
      </c>
      <c r="AS355" s="262">
        <f>'1'!FL355</f>
        <v>0</v>
      </c>
      <c r="AT355" s="230" t="str">
        <f>'1'!FN355</f>
        <v/>
      </c>
      <c r="AU355" s="230" t="str">
        <f>'1'!FO355</f>
        <v/>
      </c>
      <c r="AV355" s="236">
        <f>'1'!GA355</f>
        <v>2</v>
      </c>
      <c r="AW355" s="263">
        <f>'1'!GB355</f>
        <v>0</v>
      </c>
      <c r="AX355" s="231" t="str">
        <f>'1'!GD355</f>
        <v/>
      </c>
      <c r="AY355" s="231" t="str">
        <f>'1'!GE355</f>
        <v/>
      </c>
      <c r="AZ355" s="233">
        <f>'1'!GQ355</f>
        <v>3</v>
      </c>
      <c r="BA355" s="262">
        <f>'1'!GR355</f>
        <v>0</v>
      </c>
      <c r="BB355" s="230" t="str">
        <f>'1'!GT355</f>
        <v/>
      </c>
      <c r="BC355" s="230" t="str">
        <f>'1'!GU355</f>
        <v/>
      </c>
      <c r="BD355" s="236">
        <f>'1'!HG355</f>
        <v>5</v>
      </c>
      <c r="BE355" s="263">
        <f>'1'!HH355</f>
        <v>0</v>
      </c>
      <c r="BF355" s="231" t="str">
        <f>'1'!HJ355</f>
        <v/>
      </c>
      <c r="BG355" s="231" t="str">
        <f>'1'!HK355</f>
        <v/>
      </c>
      <c r="BH355" s="233" t="str">
        <f>'1'!HW355</f>
        <v/>
      </c>
      <c r="BI355" s="262">
        <f>'1'!HX355</f>
        <v>0</v>
      </c>
      <c r="BJ355" s="230" t="str">
        <f>'1'!HZ355</f>
        <v/>
      </c>
      <c r="BK355" s="230" t="str">
        <f>'1'!IA355</f>
        <v/>
      </c>
      <c r="BL355" s="236" t="str">
        <f>'1'!IM355</f>
        <v/>
      </c>
      <c r="BM355" s="263">
        <f>'1'!IN355</f>
        <v>0</v>
      </c>
      <c r="BN355" s="231" t="str">
        <f>'1'!IP355</f>
        <v/>
      </c>
      <c r="BO355" s="231" t="str">
        <f>'1'!IQ355</f>
        <v/>
      </c>
      <c r="BP355" s="233" t="str">
        <f>'1'!JC355</f>
        <v/>
      </c>
      <c r="BQ355" s="262">
        <f>'1'!JD355</f>
        <v>0</v>
      </c>
      <c r="BR355" s="230" t="str">
        <f>'1'!JF355</f>
        <v/>
      </c>
      <c r="BS355" s="230" t="str">
        <f>'1'!JG355</f>
        <v/>
      </c>
      <c r="BT355" s="236" t="str">
        <f>'1'!JS355</f>
        <v/>
      </c>
      <c r="BU355" s="263">
        <f>'1'!JT355</f>
        <v>0</v>
      </c>
      <c r="BV355" s="231" t="str">
        <f>'1'!JV355</f>
        <v/>
      </c>
      <c r="BW355" s="231" t="str">
        <f>'1'!JW355</f>
        <v/>
      </c>
      <c r="BX355" s="233" t="str">
        <f>'1'!KI355</f>
        <v/>
      </c>
      <c r="BY355" s="262">
        <f>'1'!KJ355</f>
        <v>0</v>
      </c>
      <c r="BZ355" s="230" t="str">
        <f>'1'!KL355</f>
        <v/>
      </c>
      <c r="CA355" s="230" t="str">
        <f>'1'!KM355</f>
        <v/>
      </c>
      <c r="CB355" s="236" t="str">
        <f>'1'!KY355</f>
        <v/>
      </c>
      <c r="CC355" s="263">
        <f>'1'!KZ355</f>
        <v>0</v>
      </c>
      <c r="CD355" s="231" t="str">
        <f>'1'!LB355</f>
        <v/>
      </c>
      <c r="CE355" s="231" t="str">
        <f>'1'!LC355</f>
        <v/>
      </c>
      <c r="CF355" s="231"/>
      <c r="CG355" s="231"/>
      <c r="CH355" s="233" t="str">
        <f t="shared" si="208"/>
        <v/>
      </c>
      <c r="CI355" s="264">
        <f>'1'!HX355</f>
        <v>0</v>
      </c>
      <c r="CJ355" s="24" t="str">
        <f>'1'!HZ355</f>
        <v/>
      </c>
      <c r="CK355" s="24" t="str">
        <f>'1'!IA355</f>
        <v/>
      </c>
      <c r="CL355" s="236" t="str">
        <f t="shared" si="209"/>
        <v/>
      </c>
      <c r="CM355" s="265">
        <f>'1'!IN355</f>
        <v>0</v>
      </c>
      <c r="CN355" s="36" t="str">
        <f>'1'!IP355</f>
        <v/>
      </c>
      <c r="CO355" s="36" t="str">
        <f>'1'!IQ355</f>
        <v/>
      </c>
      <c r="CP355" s="233" t="str">
        <f t="shared" si="210"/>
        <v/>
      </c>
      <c r="CQ355" s="264">
        <f>'1'!JD355</f>
        <v>0</v>
      </c>
      <c r="CR355" s="24" t="str">
        <f>'1'!JF355</f>
        <v/>
      </c>
      <c r="CS355" s="24" t="str">
        <f>'1'!JG355</f>
        <v/>
      </c>
      <c r="CT355" s="236" t="str">
        <f t="shared" si="211"/>
        <v/>
      </c>
      <c r="CU355" s="265">
        <f>'1'!JT355</f>
        <v>0</v>
      </c>
      <c r="CV355" s="36" t="str">
        <f>'1'!JV355</f>
        <v/>
      </c>
      <c r="CW355" s="36" t="str">
        <f>'1'!JW355</f>
        <v/>
      </c>
      <c r="CX355" s="233" t="str">
        <f t="shared" si="212"/>
        <v>#REF!</v>
      </c>
      <c r="CY355" s="24">
        <f>'1'!KJ355</f>
        <v>0</v>
      </c>
      <c r="CZ355" s="24" t="str">
        <f>'1'!KL355</f>
        <v/>
      </c>
      <c r="DA355" s="24" t="str">
        <f>'1'!KM355</f>
        <v/>
      </c>
      <c r="DB355" s="236" t="str">
        <f t="shared" si="213"/>
        <v>#REF!</v>
      </c>
      <c r="DC355" s="36">
        <f>'1'!KZ355</f>
        <v>0</v>
      </c>
      <c r="DD355" s="36" t="str">
        <f>'1'!LB355</f>
        <v/>
      </c>
      <c r="DE355" s="36" t="str">
        <f>'1'!LC355</f>
        <v/>
      </c>
      <c r="DF355" s="233" t="str">
        <f t="shared" si="214"/>
        <v>#REF!</v>
      </c>
      <c r="DG355" s="24" t="str">
        <f t="shared" ref="DG355:DI355" si="1418">#REF!</f>
        <v>#REF!</v>
      </c>
      <c r="DH355" s="24" t="str">
        <f t="shared" si="1418"/>
        <v>#REF!</v>
      </c>
      <c r="DI355" s="24" t="str">
        <f t="shared" si="1418"/>
        <v>#REF!</v>
      </c>
      <c r="DJ355" s="236" t="str">
        <f t="shared" si="216"/>
        <v>#REF!</v>
      </c>
      <c r="DK355" s="36" t="str">
        <f t="shared" ref="DK355:DM355" si="1419">#REF!</f>
        <v>#REF!</v>
      </c>
      <c r="DL355" s="36" t="str">
        <f t="shared" si="1419"/>
        <v>#REF!</v>
      </c>
      <c r="DM355" s="36" t="str">
        <f t="shared" si="1419"/>
        <v>#REF!</v>
      </c>
      <c r="DN355" s="159" t="str">
        <f t="shared" si="218"/>
        <v>#REF!</v>
      </c>
      <c r="DO355" s="24" t="str">
        <f t="shared" ref="DO355:DQ355" si="1420">#REF!</f>
        <v>#REF!</v>
      </c>
      <c r="DP355" s="24" t="str">
        <f t="shared" si="1420"/>
        <v>#REF!</v>
      </c>
      <c r="DQ355" s="24" t="str">
        <f t="shared" si="1420"/>
        <v>#REF!</v>
      </c>
      <c r="DR355" s="209" t="str">
        <f t="shared" si="220"/>
        <v>#REF!</v>
      </c>
      <c r="DS355" s="210" t="str">
        <f t="shared" si="13"/>
        <v>#REF!</v>
      </c>
      <c r="DT355" s="210" t="str">
        <f t="shared" ref="DT355:DU355" si="1421">#REF!</f>
        <v>#REF!</v>
      </c>
      <c r="DU355" s="210" t="str">
        <f t="shared" si="1421"/>
        <v>#REF!</v>
      </c>
    </row>
    <row r="356" ht="15.75" customHeight="1">
      <c r="A356" s="228" t="str">
        <f>'1'!A356</f>
        <v/>
      </c>
      <c r="B356" s="229" t="str">
        <f>'1'!B356</f>
        <v/>
      </c>
      <c r="C356" s="232">
        <f>'1'!C356</f>
        <v>0</v>
      </c>
      <c r="D356" s="233">
        <f>'1'!G356</f>
        <v>1</v>
      </c>
      <c r="E356" s="262">
        <f>'1'!H356</f>
        <v>0</v>
      </c>
      <c r="F356" s="230" t="str">
        <f>'1'!J356</f>
        <v/>
      </c>
      <c r="G356" s="230" t="str">
        <f>'1'!K356</f>
        <v/>
      </c>
      <c r="H356" s="236">
        <f>'1'!W356</f>
        <v>1</v>
      </c>
      <c r="I356" s="263">
        <f>'1'!X356</f>
        <v>0</v>
      </c>
      <c r="J356" s="231" t="str">
        <f>'1'!Z356</f>
        <v/>
      </c>
      <c r="K356" s="231" t="str">
        <f>'1'!AA356</f>
        <v/>
      </c>
      <c r="L356" s="233">
        <f>'1'!AM356</f>
        <v>2</v>
      </c>
      <c r="M356" s="262">
        <f>'1'!AN356</f>
        <v>0</v>
      </c>
      <c r="N356" s="230" t="str">
        <f>'1'!AP356</f>
        <v/>
      </c>
      <c r="O356" s="230" t="str">
        <f>'1'!AQ356</f>
        <v/>
      </c>
      <c r="P356" s="236">
        <f>'1'!BC356</f>
        <v>4</v>
      </c>
      <c r="Q356" s="263">
        <f>'1'!BD356</f>
        <v>0</v>
      </c>
      <c r="R356" s="231" t="str">
        <f>'1'!BF356</f>
        <v/>
      </c>
      <c r="S356" s="231" t="str">
        <f>'1'!BG356</f>
        <v/>
      </c>
      <c r="T356" s="233">
        <f>'1'!BS356</f>
        <v>4</v>
      </c>
      <c r="U356" s="262">
        <f>'1'!BT356</f>
        <v>0</v>
      </c>
      <c r="V356" s="230" t="str">
        <f>'1'!BV356</f>
        <v/>
      </c>
      <c r="W356" s="230" t="str">
        <f>'1'!BW356</f>
        <v/>
      </c>
      <c r="X356" s="236">
        <f>'1'!CI356</f>
        <v>2</v>
      </c>
      <c r="Y356" s="263">
        <f>'1'!CJ356</f>
        <v>0</v>
      </c>
      <c r="Z356" s="231" t="str">
        <f>'1'!CL356</f>
        <v/>
      </c>
      <c r="AA356" s="231" t="str">
        <f>'1'!CM356</f>
        <v/>
      </c>
      <c r="AB356" s="233">
        <f>'1'!CY356</f>
        <v>2</v>
      </c>
      <c r="AC356" s="262">
        <f>'1'!CZ356</f>
        <v>0</v>
      </c>
      <c r="AD356" s="226" t="str">
        <f>'1'!DB356</f>
        <v/>
      </c>
      <c r="AE356" s="230" t="str">
        <f>'1'!DC356</f>
        <v/>
      </c>
      <c r="AF356" s="236">
        <f>'1'!DO356</f>
        <v>2</v>
      </c>
      <c r="AG356" s="263">
        <f>'1'!DP356</f>
        <v>0</v>
      </c>
      <c r="AH356" s="231" t="str">
        <f>'1'!DR356</f>
        <v/>
      </c>
      <c r="AI356" s="231" t="str">
        <f>'1'!DS356</f>
        <v/>
      </c>
      <c r="AJ356" s="233">
        <f>'1'!EE356</f>
        <v>5</v>
      </c>
      <c r="AK356" s="262">
        <f>'1'!EF356</f>
        <v>0</v>
      </c>
      <c r="AL356" s="230" t="str">
        <f>'1'!EH356</f>
        <v/>
      </c>
      <c r="AM356" s="230" t="str">
        <f>'1'!EI356</f>
        <v/>
      </c>
      <c r="AN356" s="236">
        <f>'1'!EU356</f>
        <v>19</v>
      </c>
      <c r="AO356" s="263">
        <f>'1'!EV356</f>
        <v>0</v>
      </c>
      <c r="AP356" s="231" t="str">
        <f>'1'!EX356</f>
        <v/>
      </c>
      <c r="AQ356" s="231" t="str">
        <f>'1'!EY356</f>
        <v/>
      </c>
      <c r="AR356" s="233">
        <f>'1'!FK356</f>
        <v>4</v>
      </c>
      <c r="AS356" s="262">
        <f>'1'!FL356</f>
        <v>0</v>
      </c>
      <c r="AT356" s="230" t="str">
        <f>'1'!FN356</f>
        <v/>
      </c>
      <c r="AU356" s="230" t="str">
        <f>'1'!FO356</f>
        <v/>
      </c>
      <c r="AV356" s="236">
        <f>'1'!GA356</f>
        <v>2</v>
      </c>
      <c r="AW356" s="263">
        <f>'1'!GB356</f>
        <v>0</v>
      </c>
      <c r="AX356" s="231" t="str">
        <f>'1'!GD356</f>
        <v/>
      </c>
      <c r="AY356" s="231" t="str">
        <f>'1'!GE356</f>
        <v/>
      </c>
      <c r="AZ356" s="233">
        <f>'1'!GQ356</f>
        <v>3</v>
      </c>
      <c r="BA356" s="262">
        <f>'1'!GR356</f>
        <v>0</v>
      </c>
      <c r="BB356" s="230" t="str">
        <f>'1'!GT356</f>
        <v/>
      </c>
      <c r="BC356" s="230" t="str">
        <f>'1'!GU356</f>
        <v/>
      </c>
      <c r="BD356" s="236">
        <f>'1'!HG356</f>
        <v>5</v>
      </c>
      <c r="BE356" s="263">
        <f>'1'!HH356</f>
        <v>0</v>
      </c>
      <c r="BF356" s="231" t="str">
        <f>'1'!HJ356</f>
        <v/>
      </c>
      <c r="BG356" s="231" t="str">
        <f>'1'!HK356</f>
        <v/>
      </c>
      <c r="BH356" s="233" t="str">
        <f>'1'!HW356</f>
        <v/>
      </c>
      <c r="BI356" s="262">
        <f>'1'!HX356</f>
        <v>0</v>
      </c>
      <c r="BJ356" s="230" t="str">
        <f>'1'!HZ356</f>
        <v/>
      </c>
      <c r="BK356" s="230" t="str">
        <f>'1'!IA356</f>
        <v/>
      </c>
      <c r="BL356" s="236" t="str">
        <f>'1'!IM356</f>
        <v/>
      </c>
      <c r="BM356" s="263">
        <f>'1'!IN356</f>
        <v>0</v>
      </c>
      <c r="BN356" s="231" t="str">
        <f>'1'!IP356</f>
        <v/>
      </c>
      <c r="BO356" s="231" t="str">
        <f>'1'!IQ356</f>
        <v/>
      </c>
      <c r="BP356" s="233" t="str">
        <f>'1'!JC356</f>
        <v/>
      </c>
      <c r="BQ356" s="262">
        <f>'1'!JD356</f>
        <v>0</v>
      </c>
      <c r="BR356" s="230" t="str">
        <f>'1'!JF356</f>
        <v/>
      </c>
      <c r="BS356" s="230" t="str">
        <f>'1'!JG356</f>
        <v/>
      </c>
      <c r="BT356" s="236" t="str">
        <f>'1'!JS356</f>
        <v/>
      </c>
      <c r="BU356" s="263">
        <f>'1'!JT356</f>
        <v>0</v>
      </c>
      <c r="BV356" s="231" t="str">
        <f>'1'!JV356</f>
        <v/>
      </c>
      <c r="BW356" s="231" t="str">
        <f>'1'!JW356</f>
        <v/>
      </c>
      <c r="BX356" s="233" t="str">
        <f>'1'!KI356</f>
        <v/>
      </c>
      <c r="BY356" s="262">
        <f>'1'!KJ356</f>
        <v>0</v>
      </c>
      <c r="BZ356" s="230" t="str">
        <f>'1'!KL356</f>
        <v/>
      </c>
      <c r="CA356" s="230" t="str">
        <f>'1'!KM356</f>
        <v/>
      </c>
      <c r="CB356" s="236" t="str">
        <f>'1'!KY356</f>
        <v/>
      </c>
      <c r="CC356" s="263">
        <f>'1'!KZ356</f>
        <v>0</v>
      </c>
      <c r="CD356" s="231" t="str">
        <f>'1'!LB356</f>
        <v/>
      </c>
      <c r="CE356" s="231" t="str">
        <f>'1'!LC356</f>
        <v/>
      </c>
      <c r="CF356" s="231"/>
      <c r="CG356" s="231"/>
      <c r="CH356" s="233" t="str">
        <f t="shared" si="208"/>
        <v/>
      </c>
      <c r="CI356" s="264">
        <f>'1'!HX356</f>
        <v>0</v>
      </c>
      <c r="CJ356" s="24" t="str">
        <f>'1'!HZ356</f>
        <v/>
      </c>
      <c r="CK356" s="24" t="str">
        <f>'1'!IA356</f>
        <v/>
      </c>
      <c r="CL356" s="236" t="str">
        <f t="shared" si="209"/>
        <v/>
      </c>
      <c r="CM356" s="265">
        <f>'1'!IN356</f>
        <v>0</v>
      </c>
      <c r="CN356" s="36" t="str">
        <f>'1'!IP356</f>
        <v/>
      </c>
      <c r="CO356" s="36" t="str">
        <f>'1'!IQ356</f>
        <v/>
      </c>
      <c r="CP356" s="233" t="str">
        <f t="shared" si="210"/>
        <v/>
      </c>
      <c r="CQ356" s="264">
        <f>'1'!JD356</f>
        <v>0</v>
      </c>
      <c r="CR356" s="24" t="str">
        <f>'1'!JF356</f>
        <v/>
      </c>
      <c r="CS356" s="24" t="str">
        <f>'1'!JG356</f>
        <v/>
      </c>
      <c r="CT356" s="236" t="str">
        <f t="shared" si="211"/>
        <v/>
      </c>
      <c r="CU356" s="265">
        <f>'1'!JT356</f>
        <v>0</v>
      </c>
      <c r="CV356" s="36" t="str">
        <f>'1'!JV356</f>
        <v/>
      </c>
      <c r="CW356" s="36" t="str">
        <f>'1'!JW356</f>
        <v/>
      </c>
      <c r="CX356" s="233" t="str">
        <f t="shared" si="212"/>
        <v>#REF!</v>
      </c>
      <c r="CY356" s="24">
        <f>'1'!KJ356</f>
        <v>0</v>
      </c>
      <c r="CZ356" s="24" t="str">
        <f>'1'!KL356</f>
        <v/>
      </c>
      <c r="DA356" s="24" t="str">
        <f>'1'!KM356</f>
        <v/>
      </c>
      <c r="DB356" s="236" t="str">
        <f t="shared" si="213"/>
        <v>#REF!</v>
      </c>
      <c r="DC356" s="36">
        <f>'1'!KZ356</f>
        <v>0</v>
      </c>
      <c r="DD356" s="36" t="str">
        <f>'1'!LB356</f>
        <v/>
      </c>
      <c r="DE356" s="36" t="str">
        <f>'1'!LC356</f>
        <v/>
      </c>
      <c r="DF356" s="233" t="str">
        <f t="shared" si="214"/>
        <v>#REF!</v>
      </c>
      <c r="DG356" s="24" t="str">
        <f t="shared" ref="DG356:DI356" si="1422">#REF!</f>
        <v>#REF!</v>
      </c>
      <c r="DH356" s="24" t="str">
        <f t="shared" si="1422"/>
        <v>#REF!</v>
      </c>
      <c r="DI356" s="24" t="str">
        <f t="shared" si="1422"/>
        <v>#REF!</v>
      </c>
      <c r="DJ356" s="236" t="str">
        <f t="shared" si="216"/>
        <v>#REF!</v>
      </c>
      <c r="DK356" s="36" t="str">
        <f t="shared" ref="DK356:DM356" si="1423">#REF!</f>
        <v>#REF!</v>
      </c>
      <c r="DL356" s="36" t="str">
        <f t="shared" si="1423"/>
        <v>#REF!</v>
      </c>
      <c r="DM356" s="36" t="str">
        <f t="shared" si="1423"/>
        <v>#REF!</v>
      </c>
      <c r="DN356" s="159" t="str">
        <f t="shared" si="218"/>
        <v>#REF!</v>
      </c>
      <c r="DO356" s="24" t="str">
        <f t="shared" ref="DO356:DQ356" si="1424">#REF!</f>
        <v>#REF!</v>
      </c>
      <c r="DP356" s="24" t="str">
        <f t="shared" si="1424"/>
        <v>#REF!</v>
      </c>
      <c r="DQ356" s="24" t="str">
        <f t="shared" si="1424"/>
        <v>#REF!</v>
      </c>
      <c r="DR356" s="209" t="str">
        <f t="shared" si="220"/>
        <v>#REF!</v>
      </c>
      <c r="DS356" s="210" t="str">
        <f t="shared" si="13"/>
        <v>#REF!</v>
      </c>
      <c r="DT356" s="210" t="str">
        <f t="shared" ref="DT356:DU356" si="1425">#REF!</f>
        <v>#REF!</v>
      </c>
      <c r="DU356" s="210" t="str">
        <f t="shared" si="1425"/>
        <v>#REF!</v>
      </c>
    </row>
    <row r="357" ht="15.75" customHeight="1">
      <c r="A357" s="250" t="str">
        <f>'1'!A357</f>
        <v/>
      </c>
      <c r="B357" s="251" t="str">
        <f>'1'!B357</f>
        <v/>
      </c>
      <c r="C357" s="252">
        <f>'1'!C357</f>
        <v>0</v>
      </c>
      <c r="D357" s="253">
        <f>'1'!G357</f>
        <v>1</v>
      </c>
      <c r="E357" s="266">
        <f>'1'!H357</f>
        <v>0</v>
      </c>
      <c r="F357" s="255" t="str">
        <f>'1'!J357</f>
        <v/>
      </c>
      <c r="G357" s="256">
        <f>'1'!K357</f>
        <v>0</v>
      </c>
      <c r="H357" s="253">
        <f>'1'!W357</f>
        <v>1</v>
      </c>
      <c r="I357" s="266">
        <f>'1'!X357</f>
        <v>0</v>
      </c>
      <c r="J357" s="255" t="str">
        <f>'1'!Z357</f>
        <v/>
      </c>
      <c r="K357" s="256">
        <f>'1'!AA357</f>
        <v>0</v>
      </c>
      <c r="L357" s="253">
        <f>'1'!AM357</f>
        <v>2</v>
      </c>
      <c r="M357" s="266">
        <f>'1'!AN357</f>
        <v>0</v>
      </c>
      <c r="N357" s="255" t="str">
        <f>'1'!AP357</f>
        <v/>
      </c>
      <c r="O357" s="256">
        <f>'1'!AQ357</f>
        <v>0</v>
      </c>
      <c r="P357" s="253">
        <f>'1'!BC357</f>
        <v>4</v>
      </c>
      <c r="Q357" s="266">
        <f>'1'!BD357</f>
        <v>0</v>
      </c>
      <c r="R357" s="255" t="str">
        <f>'1'!BF357</f>
        <v/>
      </c>
      <c r="S357" s="256">
        <f>'1'!BG357</f>
        <v>0</v>
      </c>
      <c r="T357" s="253">
        <f>'1'!BS357</f>
        <v>4</v>
      </c>
      <c r="U357" s="266">
        <f>'1'!BT357</f>
        <v>0</v>
      </c>
      <c r="V357" s="255" t="str">
        <f>'1'!BV357</f>
        <v/>
      </c>
      <c r="W357" s="256">
        <f>'1'!BW357</f>
        <v>0</v>
      </c>
      <c r="X357" s="253">
        <f>'1'!CI357</f>
        <v>2</v>
      </c>
      <c r="Y357" s="266">
        <f>'1'!CJ357</f>
        <v>0</v>
      </c>
      <c r="Z357" s="255" t="str">
        <f>'1'!CL357</f>
        <v/>
      </c>
      <c r="AA357" s="256">
        <f>'1'!CM357</f>
        <v>0</v>
      </c>
      <c r="AB357" s="253">
        <f>'1'!CY357</f>
        <v>2</v>
      </c>
      <c r="AC357" s="266">
        <f>'1'!CZ357</f>
        <v>0</v>
      </c>
      <c r="AD357" s="257" t="str">
        <f>'1'!DB357</f>
        <v/>
      </c>
      <c r="AE357" s="256">
        <f>'1'!DC357</f>
        <v>0</v>
      </c>
      <c r="AF357" s="253">
        <f>'1'!DO357</f>
        <v>2</v>
      </c>
      <c r="AG357" s="266"/>
      <c r="AH357" s="255" t="str">
        <f>'1'!DR357</f>
        <v/>
      </c>
      <c r="AI357" s="256">
        <f>'1'!DS357</f>
        <v>0</v>
      </c>
      <c r="AJ357" s="253">
        <f>'1'!EE357</f>
        <v>5</v>
      </c>
      <c r="AK357" s="266">
        <f>'1'!EF357</f>
        <v>0</v>
      </c>
      <c r="AL357" s="255" t="str">
        <f>'1'!EH357</f>
        <v/>
      </c>
      <c r="AM357" s="256">
        <f>'1'!EI357</f>
        <v>0</v>
      </c>
      <c r="AN357" s="253">
        <f>'1'!EU357</f>
        <v>19</v>
      </c>
      <c r="AO357" s="266">
        <f>'1'!EV357</f>
        <v>0</v>
      </c>
      <c r="AP357" s="255" t="str">
        <f>'1'!EX357</f>
        <v/>
      </c>
      <c r="AQ357" s="256">
        <f>'1'!EY357</f>
        <v>0</v>
      </c>
      <c r="AR357" s="253">
        <f>'1'!FK357</f>
        <v>4</v>
      </c>
      <c r="AS357" s="266">
        <f>'1'!FL357</f>
        <v>0</v>
      </c>
      <c r="AT357" s="255" t="str">
        <f>'1'!FN357</f>
        <v/>
      </c>
      <c r="AU357" s="256">
        <f>'1'!FO357</f>
        <v>0</v>
      </c>
      <c r="AV357" s="253">
        <f>'1'!GA357</f>
        <v>2</v>
      </c>
      <c r="AW357" s="266">
        <f>'1'!GB357</f>
        <v>0</v>
      </c>
      <c r="AX357" s="255" t="str">
        <f>'1'!GD357</f>
        <v/>
      </c>
      <c r="AY357" s="256">
        <f>'1'!GE357</f>
        <v>0</v>
      </c>
      <c r="AZ357" s="253">
        <f>'1'!GQ357</f>
        <v>3</v>
      </c>
      <c r="BA357" s="266">
        <f>'1'!GR357</f>
        <v>0</v>
      </c>
      <c r="BB357" s="255" t="str">
        <f>'1'!GT357</f>
        <v/>
      </c>
      <c r="BC357" s="256">
        <f>'1'!GU357</f>
        <v>0</v>
      </c>
      <c r="BD357" s="253">
        <f>'1'!HG357</f>
        <v>5</v>
      </c>
      <c r="BE357" s="266">
        <f>'1'!HH357</f>
        <v>0</v>
      </c>
      <c r="BF357" s="255" t="str">
        <f>'1'!HJ357</f>
        <v/>
      </c>
      <c r="BG357" s="256">
        <f>'1'!HK357</f>
        <v>0</v>
      </c>
      <c r="BH357" s="253" t="str">
        <f>'1'!HW357</f>
        <v/>
      </c>
      <c r="BI357" s="266">
        <f>'1'!HX357</f>
        <v>0</v>
      </c>
      <c r="BJ357" s="255" t="str">
        <f>'1'!HZ357</f>
        <v/>
      </c>
      <c r="BK357" s="256">
        <f>'1'!IA357</f>
        <v>0</v>
      </c>
      <c r="BL357" s="253" t="str">
        <f>'1'!IM357</f>
        <v/>
      </c>
      <c r="BM357" s="266">
        <f>'1'!IN357</f>
        <v>0</v>
      </c>
      <c r="BN357" s="255" t="str">
        <f>'1'!IP357</f>
        <v/>
      </c>
      <c r="BO357" s="256">
        <f>'1'!IQ357</f>
        <v>0</v>
      </c>
      <c r="BP357" s="253" t="str">
        <f>'1'!JC357</f>
        <v/>
      </c>
      <c r="BQ357" s="266">
        <f>'1'!JD357</f>
        <v>0</v>
      </c>
      <c r="BR357" s="255" t="str">
        <f>'1'!JF357</f>
        <v/>
      </c>
      <c r="BS357" s="256">
        <f>'1'!JG357</f>
        <v>0</v>
      </c>
      <c r="BT357" s="253" t="str">
        <f>'1'!JS357</f>
        <v/>
      </c>
      <c r="BU357" s="266">
        <f>'1'!JT357</f>
        <v>0</v>
      </c>
      <c r="BV357" s="255" t="str">
        <f>'1'!JV357</f>
        <v/>
      </c>
      <c r="BW357" s="256">
        <f>'1'!JW357</f>
        <v>0</v>
      </c>
      <c r="BX357" s="253" t="str">
        <f>'1'!KI357</f>
        <v/>
      </c>
      <c r="BY357" s="266">
        <f>'1'!KJ357</f>
        <v>0</v>
      </c>
      <c r="BZ357" s="255" t="str">
        <f>'1'!KL357</f>
        <v/>
      </c>
      <c r="CA357" s="256">
        <f>'1'!KM357</f>
        <v>0</v>
      </c>
      <c r="CB357" s="253" t="str">
        <f>'1'!KY357</f>
        <v/>
      </c>
      <c r="CC357" s="266">
        <f>'1'!KZ357</f>
        <v>0</v>
      </c>
      <c r="CD357" s="255" t="str">
        <f>'1'!LB357</f>
        <v/>
      </c>
      <c r="CE357" s="256">
        <f>'1'!LC357</f>
        <v>0</v>
      </c>
      <c r="CF357" s="256"/>
      <c r="CG357" s="256"/>
      <c r="CH357" s="253" t="str">
        <f t="shared" si="208"/>
        <v/>
      </c>
      <c r="CI357" s="267">
        <f>'1'!HX357</f>
        <v>0</v>
      </c>
      <c r="CJ357" s="259" t="str">
        <f>'1'!HZ357</f>
        <v/>
      </c>
      <c r="CK357" s="261">
        <f>'1'!IA357</f>
        <v>0</v>
      </c>
      <c r="CL357" s="253" t="str">
        <f t="shared" si="209"/>
        <v/>
      </c>
      <c r="CM357" s="267">
        <f>'1'!IN357</f>
        <v>0</v>
      </c>
      <c r="CN357" s="259" t="str">
        <f>'1'!IP357</f>
        <v/>
      </c>
      <c r="CO357" s="261">
        <f>'1'!IQ357</f>
        <v>0</v>
      </c>
      <c r="CP357" s="253" t="str">
        <f t="shared" si="210"/>
        <v/>
      </c>
      <c r="CQ357" s="267">
        <f>'1'!JD357</f>
        <v>0</v>
      </c>
      <c r="CR357" s="259" t="str">
        <f>'1'!JF357</f>
        <v/>
      </c>
      <c r="CS357" s="261">
        <f>'1'!JG357</f>
        <v>0</v>
      </c>
      <c r="CT357" s="253" t="str">
        <f t="shared" si="211"/>
        <v/>
      </c>
      <c r="CU357" s="267">
        <f>'1'!JT357</f>
        <v>0</v>
      </c>
      <c r="CV357" s="259" t="str">
        <f>'1'!JV357</f>
        <v/>
      </c>
      <c r="CW357" s="261">
        <f>'1'!JW357</f>
        <v>0</v>
      </c>
      <c r="CX357" s="253" t="str">
        <f t="shared" si="212"/>
        <v>#REF!</v>
      </c>
      <c r="CY357" s="259">
        <f>'1'!KJ357</f>
        <v>0</v>
      </c>
      <c r="CZ357" s="259" t="str">
        <f>'1'!KL357</f>
        <v/>
      </c>
      <c r="DA357" s="261">
        <f>'1'!KM357</f>
        <v>0</v>
      </c>
      <c r="DB357" s="253" t="str">
        <f t="shared" si="213"/>
        <v>#REF!</v>
      </c>
      <c r="DC357" s="259">
        <f>'1'!KZ357</f>
        <v>0</v>
      </c>
      <c r="DD357" s="259" t="str">
        <f>'1'!LB357</f>
        <v/>
      </c>
      <c r="DE357" s="261">
        <f>'1'!LC357</f>
        <v>0</v>
      </c>
      <c r="DF357" s="253" t="str">
        <f t="shared" si="214"/>
        <v>#REF!</v>
      </c>
      <c r="DG357" s="259" t="str">
        <f t="shared" ref="DG357:DI357" si="1426">#REF!</f>
        <v>#REF!</v>
      </c>
      <c r="DH357" s="259" t="str">
        <f t="shared" si="1426"/>
        <v>#REF!</v>
      </c>
      <c r="DI357" s="259" t="str">
        <f t="shared" si="1426"/>
        <v>#REF!</v>
      </c>
      <c r="DJ357" s="253" t="str">
        <f t="shared" si="216"/>
        <v>#REF!</v>
      </c>
      <c r="DK357" s="259" t="str">
        <f t="shared" ref="DK357:DM357" si="1427">#REF!</f>
        <v>#REF!</v>
      </c>
      <c r="DL357" s="259" t="str">
        <f t="shared" si="1427"/>
        <v>#REF!</v>
      </c>
      <c r="DM357" s="259" t="str">
        <f t="shared" si="1427"/>
        <v>#REF!</v>
      </c>
      <c r="DN357" s="139" t="str">
        <f t="shared" si="218"/>
        <v>#REF!</v>
      </c>
      <c r="DO357" s="259" t="str">
        <f t="shared" ref="DO357:DQ357" si="1428">#REF!</f>
        <v>#REF!</v>
      </c>
      <c r="DP357" s="259" t="str">
        <f t="shared" si="1428"/>
        <v>#REF!</v>
      </c>
      <c r="DQ357" s="259" t="str">
        <f t="shared" si="1428"/>
        <v>#REF!</v>
      </c>
      <c r="DR357" s="139" t="str">
        <f t="shared" si="220"/>
        <v>#REF!</v>
      </c>
      <c r="DS357" s="259" t="str">
        <f t="shared" si="13"/>
        <v>#REF!</v>
      </c>
      <c r="DT357" s="259" t="str">
        <f t="shared" ref="DT357:DU357" si="1429">#REF!</f>
        <v>#REF!</v>
      </c>
      <c r="DU357" s="259" t="str">
        <f t="shared" si="1429"/>
        <v>#REF!</v>
      </c>
    </row>
    <row r="358" ht="15.75" customHeight="1">
      <c r="A358" s="228">
        <f>'1'!A358</f>
        <v>46447</v>
      </c>
      <c r="B358" s="229" t="str">
        <f>'1'!B358</f>
        <v>月</v>
      </c>
      <c r="C358" s="232">
        <f>'1'!C358</f>
        <v>0</v>
      </c>
      <c r="D358" s="233">
        <f>'1'!G358</f>
        <v>1</v>
      </c>
      <c r="E358" s="262">
        <f>'1'!H358</f>
        <v>0</v>
      </c>
      <c r="F358" s="230" t="str">
        <f>'1'!J358</f>
        <v/>
      </c>
      <c r="G358" s="230" t="str">
        <f>'1'!K358</f>
        <v/>
      </c>
      <c r="H358" s="236">
        <f>'1'!W358</f>
        <v>1</v>
      </c>
      <c r="I358" s="263">
        <f>'1'!X358</f>
        <v>0</v>
      </c>
      <c r="J358" s="231" t="str">
        <f>'1'!Z358</f>
        <v/>
      </c>
      <c r="K358" s="231" t="str">
        <f>'1'!AA358</f>
        <v/>
      </c>
      <c r="L358" s="233">
        <f>'1'!AM358</f>
        <v>2</v>
      </c>
      <c r="M358" s="262">
        <f>'1'!AN358</f>
        <v>0</v>
      </c>
      <c r="N358" s="230" t="str">
        <f>'1'!AP358</f>
        <v/>
      </c>
      <c r="O358" s="230" t="str">
        <f>'1'!AQ358</f>
        <v/>
      </c>
      <c r="P358" s="236">
        <f>'1'!BC358</f>
        <v>4</v>
      </c>
      <c r="Q358" s="263">
        <f>'1'!BD358</f>
        <v>0</v>
      </c>
      <c r="R358" s="231" t="str">
        <f>'1'!BF358</f>
        <v/>
      </c>
      <c r="S358" s="231" t="str">
        <f>'1'!BG358</f>
        <v/>
      </c>
      <c r="T358" s="233">
        <f>'1'!BS358</f>
        <v>4</v>
      </c>
      <c r="U358" s="262">
        <f>'1'!BT358</f>
        <v>0</v>
      </c>
      <c r="V358" s="230" t="str">
        <f>'1'!BV358</f>
        <v/>
      </c>
      <c r="W358" s="230" t="str">
        <f>'1'!BW358</f>
        <v/>
      </c>
      <c r="X358" s="236">
        <f>'1'!CI358</f>
        <v>2</v>
      </c>
      <c r="Y358" s="263">
        <f>'1'!CJ358</f>
        <v>0</v>
      </c>
      <c r="Z358" s="231" t="str">
        <f>'1'!CL358</f>
        <v/>
      </c>
      <c r="AA358" s="231" t="str">
        <f>'1'!CM358</f>
        <v/>
      </c>
      <c r="AB358" s="233">
        <f>'1'!CY358</f>
        <v>2</v>
      </c>
      <c r="AC358" s="262">
        <f>'1'!CZ358</f>
        <v>0</v>
      </c>
      <c r="AD358" s="226" t="str">
        <f>'1'!DB358</f>
        <v/>
      </c>
      <c r="AE358" s="230" t="str">
        <f>'1'!DC358</f>
        <v/>
      </c>
      <c r="AF358" s="236">
        <f>'1'!DO358</f>
        <v>2</v>
      </c>
      <c r="AG358" s="263"/>
      <c r="AH358" s="231" t="str">
        <f>'1'!DR358</f>
        <v/>
      </c>
      <c r="AI358" s="231" t="str">
        <f>'1'!DS358</f>
        <v/>
      </c>
      <c r="AJ358" s="233">
        <f>'1'!EE358</f>
        <v>5</v>
      </c>
      <c r="AK358" s="262">
        <f>'1'!EF358</f>
        <v>0</v>
      </c>
      <c r="AL358" s="230" t="str">
        <f>'1'!EH358</f>
        <v/>
      </c>
      <c r="AM358" s="230" t="str">
        <f>'1'!EI358</f>
        <v/>
      </c>
      <c r="AN358" s="236">
        <f>'1'!EU358</f>
        <v>19</v>
      </c>
      <c r="AO358" s="263">
        <f>'1'!EV358</f>
        <v>0</v>
      </c>
      <c r="AP358" s="231" t="str">
        <f>'1'!EX358</f>
        <v/>
      </c>
      <c r="AQ358" s="231" t="str">
        <f>'1'!EY358</f>
        <v/>
      </c>
      <c r="AR358" s="233">
        <f>'1'!FK358</f>
        <v>4</v>
      </c>
      <c r="AS358" s="262">
        <f>'1'!FL358</f>
        <v>0</v>
      </c>
      <c r="AT358" s="230" t="str">
        <f>'1'!FN358</f>
        <v/>
      </c>
      <c r="AU358" s="230" t="str">
        <f>'1'!FO358</f>
        <v/>
      </c>
      <c r="AV358" s="236">
        <f>'1'!GA358</f>
        <v>2</v>
      </c>
      <c r="AW358" s="263">
        <f>'1'!GB358</f>
        <v>0</v>
      </c>
      <c r="AX358" s="231" t="str">
        <f>'1'!GD358</f>
        <v/>
      </c>
      <c r="AY358" s="231" t="str">
        <f>'1'!GE358</f>
        <v/>
      </c>
      <c r="AZ358" s="233">
        <f>'1'!GQ358</f>
        <v>3</v>
      </c>
      <c r="BA358" s="262">
        <f>'1'!GR358</f>
        <v>0</v>
      </c>
      <c r="BB358" s="230" t="str">
        <f>'1'!GT358</f>
        <v/>
      </c>
      <c r="BC358" s="230" t="str">
        <f>'1'!GU358</f>
        <v/>
      </c>
      <c r="BD358" s="236">
        <f>'1'!HG358</f>
        <v>5</v>
      </c>
      <c r="BE358" s="263">
        <f>'1'!HH358</f>
        <v>0</v>
      </c>
      <c r="BF358" s="231" t="str">
        <f>'1'!HJ358</f>
        <v/>
      </c>
      <c r="BG358" s="231" t="str">
        <f>'1'!HK358</f>
        <v/>
      </c>
      <c r="BH358" s="233" t="str">
        <f>'1'!HW358</f>
        <v/>
      </c>
      <c r="BI358" s="262">
        <f>'1'!HX358</f>
        <v>0</v>
      </c>
      <c r="BJ358" s="230" t="str">
        <f>'1'!HZ358</f>
        <v/>
      </c>
      <c r="BK358" s="230" t="str">
        <f>'1'!IA358</f>
        <v/>
      </c>
      <c r="BL358" s="236" t="str">
        <f>'1'!IM358</f>
        <v/>
      </c>
      <c r="BM358" s="263">
        <f>'1'!IN358</f>
        <v>0</v>
      </c>
      <c r="BN358" s="231" t="str">
        <f>'1'!IP358</f>
        <v/>
      </c>
      <c r="BO358" s="231" t="str">
        <f>'1'!IQ358</f>
        <v/>
      </c>
      <c r="BP358" s="233" t="str">
        <f>'1'!JC358</f>
        <v/>
      </c>
      <c r="BQ358" s="262">
        <f>'1'!JD358</f>
        <v>0</v>
      </c>
      <c r="BR358" s="230" t="str">
        <f>'1'!JF358</f>
        <v/>
      </c>
      <c r="BS358" s="230" t="str">
        <f>'1'!JG358</f>
        <v/>
      </c>
      <c r="BT358" s="236" t="str">
        <f>'1'!JS358</f>
        <v/>
      </c>
      <c r="BU358" s="263">
        <f>'1'!JT358</f>
        <v>0</v>
      </c>
      <c r="BV358" s="231" t="str">
        <f>'1'!JV358</f>
        <v/>
      </c>
      <c r="BW358" s="231" t="str">
        <f>'1'!JW358</f>
        <v/>
      </c>
      <c r="BX358" s="233" t="str">
        <f>'1'!KI358</f>
        <v/>
      </c>
      <c r="BY358" s="262">
        <f>'1'!KJ358</f>
        <v>0</v>
      </c>
      <c r="BZ358" s="230" t="str">
        <f>'1'!KL358</f>
        <v/>
      </c>
      <c r="CA358" s="230" t="str">
        <f>'1'!KM358</f>
        <v/>
      </c>
      <c r="CB358" s="236" t="str">
        <f>'1'!KY358</f>
        <v/>
      </c>
      <c r="CC358" s="263">
        <f>'1'!KZ358</f>
        <v>0</v>
      </c>
      <c r="CD358" s="231" t="str">
        <f>'1'!LB358</f>
        <v/>
      </c>
      <c r="CE358" s="231" t="str">
        <f>'1'!LC358</f>
        <v/>
      </c>
      <c r="CF358" s="231"/>
      <c r="CG358" s="231"/>
      <c r="CH358" s="233" t="str">
        <f t="shared" si="208"/>
        <v/>
      </c>
      <c r="CI358" s="264">
        <f>'1'!HX358</f>
        <v>0</v>
      </c>
      <c r="CJ358" s="24" t="str">
        <f>'1'!HZ358</f>
        <v/>
      </c>
      <c r="CK358" s="24" t="str">
        <f>'1'!IA358</f>
        <v/>
      </c>
      <c r="CL358" s="236" t="str">
        <f t="shared" si="209"/>
        <v/>
      </c>
      <c r="CM358" s="265">
        <f>'1'!IN358</f>
        <v>0</v>
      </c>
      <c r="CN358" s="36" t="str">
        <f>'1'!IP358</f>
        <v/>
      </c>
      <c r="CO358" s="36" t="str">
        <f>'1'!IQ358</f>
        <v/>
      </c>
      <c r="CP358" s="233" t="str">
        <f t="shared" si="210"/>
        <v/>
      </c>
      <c r="CQ358" s="264">
        <f>'1'!JD358</f>
        <v>0</v>
      </c>
      <c r="CR358" s="24" t="str">
        <f>'1'!JF358</f>
        <v/>
      </c>
      <c r="CS358" s="24" t="str">
        <f>'1'!JG358</f>
        <v/>
      </c>
      <c r="CT358" s="236" t="str">
        <f t="shared" si="211"/>
        <v/>
      </c>
      <c r="CU358" s="265">
        <f>'1'!JT358</f>
        <v>0</v>
      </c>
      <c r="CV358" s="36" t="str">
        <f>'1'!JV358</f>
        <v/>
      </c>
      <c r="CW358" s="36" t="str">
        <f>'1'!JW358</f>
        <v/>
      </c>
      <c r="CX358" s="233" t="str">
        <f t="shared" si="212"/>
        <v>#REF!</v>
      </c>
      <c r="CY358" s="24">
        <f>'1'!KJ358</f>
        <v>0</v>
      </c>
      <c r="CZ358" s="24" t="str">
        <f>'1'!KL358</f>
        <v/>
      </c>
      <c r="DA358" s="24" t="str">
        <f>'1'!KM358</f>
        <v/>
      </c>
      <c r="DB358" s="236" t="str">
        <f t="shared" si="213"/>
        <v>#REF!</v>
      </c>
      <c r="DC358" s="36">
        <f>'1'!KZ358</f>
        <v>0</v>
      </c>
      <c r="DD358" s="36" t="str">
        <f>'1'!LB358</f>
        <v/>
      </c>
      <c r="DE358" s="36" t="str">
        <f>'1'!LC358</f>
        <v/>
      </c>
      <c r="DF358" s="233" t="str">
        <f t="shared" si="214"/>
        <v>#REF!</v>
      </c>
      <c r="DG358" s="24" t="str">
        <f t="shared" ref="DG358:DI358" si="1430">#REF!</f>
        <v>#REF!</v>
      </c>
      <c r="DH358" s="24" t="str">
        <f t="shared" si="1430"/>
        <v>#REF!</v>
      </c>
      <c r="DI358" s="24" t="str">
        <f t="shared" si="1430"/>
        <v>#REF!</v>
      </c>
      <c r="DJ358" s="236" t="str">
        <f t="shared" si="216"/>
        <v>#REF!</v>
      </c>
      <c r="DK358" s="36" t="str">
        <f t="shared" ref="DK358:DM358" si="1431">#REF!</f>
        <v>#REF!</v>
      </c>
      <c r="DL358" s="36" t="str">
        <f t="shared" si="1431"/>
        <v>#REF!</v>
      </c>
      <c r="DM358" s="36" t="str">
        <f t="shared" si="1431"/>
        <v>#REF!</v>
      </c>
      <c r="DN358" s="159" t="str">
        <f t="shared" si="218"/>
        <v>#REF!</v>
      </c>
      <c r="DO358" s="24" t="str">
        <f t="shared" ref="DO358:DQ358" si="1432">#REF!</f>
        <v>#REF!</v>
      </c>
      <c r="DP358" s="24" t="str">
        <f t="shared" si="1432"/>
        <v>#REF!</v>
      </c>
      <c r="DQ358" s="24" t="str">
        <f t="shared" si="1432"/>
        <v>#REF!</v>
      </c>
      <c r="DR358" s="209" t="str">
        <f t="shared" si="220"/>
        <v>#REF!</v>
      </c>
      <c r="DS358" s="210" t="str">
        <f t="shared" si="13"/>
        <v>#REF!</v>
      </c>
      <c r="DT358" s="210" t="str">
        <f t="shared" ref="DT358:DU358" si="1433">#REF!</f>
        <v>#REF!</v>
      </c>
      <c r="DU358" s="210" t="str">
        <f t="shared" si="1433"/>
        <v>#REF!</v>
      </c>
    </row>
    <row r="359" ht="15.75" customHeight="1">
      <c r="A359" s="228">
        <f>'1'!A359</f>
        <v>46448</v>
      </c>
      <c r="B359" s="229" t="str">
        <f>'1'!B359</f>
        <v>火</v>
      </c>
      <c r="C359" s="232">
        <f>'1'!C359</f>
        <v>0</v>
      </c>
      <c r="D359" s="233">
        <f>'1'!G359</f>
        <v>1</v>
      </c>
      <c r="E359" s="262">
        <f>'1'!H359</f>
        <v>0</v>
      </c>
      <c r="F359" s="230" t="str">
        <f>'1'!J359</f>
        <v/>
      </c>
      <c r="G359" s="230" t="str">
        <f>'1'!K359</f>
        <v/>
      </c>
      <c r="H359" s="236">
        <f>'1'!W359</f>
        <v>1</v>
      </c>
      <c r="I359" s="263">
        <f>'1'!X359</f>
        <v>0</v>
      </c>
      <c r="J359" s="231" t="str">
        <f>'1'!Z359</f>
        <v/>
      </c>
      <c r="K359" s="231" t="str">
        <f>'1'!AA359</f>
        <v/>
      </c>
      <c r="L359" s="233">
        <f>'1'!AM359</f>
        <v>2</v>
      </c>
      <c r="M359" s="262">
        <f>'1'!AN359</f>
        <v>0</v>
      </c>
      <c r="N359" s="230" t="str">
        <f>'1'!AP359</f>
        <v/>
      </c>
      <c r="O359" s="230" t="str">
        <f>'1'!AQ359</f>
        <v/>
      </c>
      <c r="P359" s="236">
        <f>'1'!BC359</f>
        <v>4</v>
      </c>
      <c r="Q359" s="263">
        <f>'1'!BD359</f>
        <v>0</v>
      </c>
      <c r="R359" s="231" t="str">
        <f>'1'!BF359</f>
        <v/>
      </c>
      <c r="S359" s="231" t="str">
        <f>'1'!BG359</f>
        <v/>
      </c>
      <c r="T359" s="233">
        <f>'1'!BS359</f>
        <v>4</v>
      </c>
      <c r="U359" s="262">
        <f>'1'!BT359</f>
        <v>0</v>
      </c>
      <c r="V359" s="230" t="str">
        <f>'1'!BV359</f>
        <v/>
      </c>
      <c r="W359" s="230" t="str">
        <f>'1'!BW359</f>
        <v/>
      </c>
      <c r="X359" s="236">
        <f>'1'!CI359</f>
        <v>2</v>
      </c>
      <c r="Y359" s="263">
        <f>'1'!CJ359</f>
        <v>0</v>
      </c>
      <c r="Z359" s="231" t="str">
        <f>'1'!CL359</f>
        <v/>
      </c>
      <c r="AA359" s="231" t="str">
        <f>'1'!CM359</f>
        <v/>
      </c>
      <c r="AB359" s="233">
        <f>'1'!CY359</f>
        <v>2</v>
      </c>
      <c r="AC359" s="262">
        <f>'1'!CZ359</f>
        <v>0</v>
      </c>
      <c r="AD359" s="226" t="str">
        <f>'1'!DB359</f>
        <v/>
      </c>
      <c r="AE359" s="230" t="str">
        <f>'1'!DC359</f>
        <v/>
      </c>
      <c r="AF359" s="236">
        <f>'1'!DO359</f>
        <v>2</v>
      </c>
      <c r="AG359" s="263"/>
      <c r="AH359" s="231" t="str">
        <f>'1'!DR359</f>
        <v/>
      </c>
      <c r="AI359" s="231" t="str">
        <f>'1'!DS359</f>
        <v/>
      </c>
      <c r="AJ359" s="233">
        <f>'1'!EE359</f>
        <v>5</v>
      </c>
      <c r="AK359" s="262">
        <f>'1'!EF359</f>
        <v>0</v>
      </c>
      <c r="AL359" s="230" t="str">
        <f>'1'!EH359</f>
        <v/>
      </c>
      <c r="AM359" s="230" t="str">
        <f>'1'!EI359</f>
        <v/>
      </c>
      <c r="AN359" s="236">
        <f>'1'!EU359</f>
        <v>19</v>
      </c>
      <c r="AO359" s="263">
        <f>'1'!EV359</f>
        <v>0</v>
      </c>
      <c r="AP359" s="231" t="str">
        <f>'1'!EX359</f>
        <v/>
      </c>
      <c r="AQ359" s="231" t="str">
        <f>'1'!EY359</f>
        <v/>
      </c>
      <c r="AR359" s="233">
        <f>'1'!FK359</f>
        <v>4</v>
      </c>
      <c r="AS359" s="262">
        <f>'1'!FL359</f>
        <v>0</v>
      </c>
      <c r="AT359" s="230" t="str">
        <f>'1'!FN359</f>
        <v/>
      </c>
      <c r="AU359" s="230" t="str">
        <f>'1'!FO359</f>
        <v/>
      </c>
      <c r="AV359" s="236">
        <f>'1'!GA359</f>
        <v>2</v>
      </c>
      <c r="AW359" s="263">
        <f>'1'!GB359</f>
        <v>0</v>
      </c>
      <c r="AX359" s="231" t="str">
        <f>'1'!GD359</f>
        <v/>
      </c>
      <c r="AY359" s="231" t="str">
        <f>'1'!GE359</f>
        <v/>
      </c>
      <c r="AZ359" s="233">
        <f>'1'!GQ359</f>
        <v>3</v>
      </c>
      <c r="BA359" s="262">
        <f>'1'!GR359</f>
        <v>0</v>
      </c>
      <c r="BB359" s="230" t="str">
        <f>'1'!GT359</f>
        <v/>
      </c>
      <c r="BC359" s="230" t="str">
        <f>'1'!GU359</f>
        <v/>
      </c>
      <c r="BD359" s="236">
        <f>'1'!HG359</f>
        <v>5</v>
      </c>
      <c r="BE359" s="263">
        <f>'1'!HH359</f>
        <v>0</v>
      </c>
      <c r="BF359" s="231" t="str">
        <f>'1'!HJ359</f>
        <v/>
      </c>
      <c r="BG359" s="231" t="str">
        <f>'1'!HK359</f>
        <v/>
      </c>
      <c r="BH359" s="233" t="str">
        <f>'1'!HW359</f>
        <v/>
      </c>
      <c r="BI359" s="262">
        <f>'1'!HX359</f>
        <v>0</v>
      </c>
      <c r="BJ359" s="230" t="str">
        <f>'1'!HZ359</f>
        <v/>
      </c>
      <c r="BK359" s="230" t="str">
        <f>'1'!IA359</f>
        <v/>
      </c>
      <c r="BL359" s="236" t="str">
        <f>'1'!IM359</f>
        <v/>
      </c>
      <c r="BM359" s="263">
        <f>'1'!IN359</f>
        <v>0</v>
      </c>
      <c r="BN359" s="231" t="str">
        <f>'1'!IP359</f>
        <v/>
      </c>
      <c r="BO359" s="231" t="str">
        <f>'1'!IQ359</f>
        <v/>
      </c>
      <c r="BP359" s="233" t="str">
        <f>'1'!JC359</f>
        <v/>
      </c>
      <c r="BQ359" s="262">
        <f>'1'!JD359</f>
        <v>0</v>
      </c>
      <c r="BR359" s="230" t="str">
        <f>'1'!JF359</f>
        <v/>
      </c>
      <c r="BS359" s="230" t="str">
        <f>'1'!JG359</f>
        <v/>
      </c>
      <c r="BT359" s="236" t="str">
        <f>'1'!JS359</f>
        <v/>
      </c>
      <c r="BU359" s="263">
        <f>'1'!JT359</f>
        <v>0</v>
      </c>
      <c r="BV359" s="231" t="str">
        <f>'1'!JV359</f>
        <v/>
      </c>
      <c r="BW359" s="231" t="str">
        <f>'1'!JW359</f>
        <v/>
      </c>
      <c r="BX359" s="233" t="str">
        <f>'1'!KI359</f>
        <v/>
      </c>
      <c r="BY359" s="262">
        <f>'1'!KJ359</f>
        <v>0</v>
      </c>
      <c r="BZ359" s="230" t="str">
        <f>'1'!KL359</f>
        <v/>
      </c>
      <c r="CA359" s="230" t="str">
        <f>'1'!KM359</f>
        <v/>
      </c>
      <c r="CB359" s="236" t="str">
        <f>'1'!KY359</f>
        <v/>
      </c>
      <c r="CC359" s="263">
        <f>'1'!KZ359</f>
        <v>0</v>
      </c>
      <c r="CD359" s="231" t="str">
        <f>'1'!LB359</f>
        <v/>
      </c>
      <c r="CE359" s="231" t="str">
        <f>'1'!LC359</f>
        <v/>
      </c>
      <c r="CF359" s="231"/>
      <c r="CG359" s="231"/>
      <c r="CH359" s="233" t="str">
        <f t="shared" si="208"/>
        <v/>
      </c>
      <c r="CI359" s="264">
        <f>'1'!HX359</f>
        <v>0</v>
      </c>
      <c r="CJ359" s="24" t="str">
        <f>'1'!HZ359</f>
        <v/>
      </c>
      <c r="CK359" s="24" t="str">
        <f>'1'!IA359</f>
        <v/>
      </c>
      <c r="CL359" s="236" t="str">
        <f t="shared" si="209"/>
        <v/>
      </c>
      <c r="CM359" s="265">
        <f>'1'!IN359</f>
        <v>0</v>
      </c>
      <c r="CN359" s="36" t="str">
        <f>'1'!IP359</f>
        <v/>
      </c>
      <c r="CO359" s="36" t="str">
        <f>'1'!IQ359</f>
        <v/>
      </c>
      <c r="CP359" s="233" t="str">
        <f t="shared" si="210"/>
        <v/>
      </c>
      <c r="CQ359" s="264">
        <f>'1'!JD359</f>
        <v>0</v>
      </c>
      <c r="CR359" s="24" t="str">
        <f>'1'!JF359</f>
        <v/>
      </c>
      <c r="CS359" s="24" t="str">
        <f>'1'!JG359</f>
        <v/>
      </c>
      <c r="CT359" s="236" t="str">
        <f t="shared" si="211"/>
        <v/>
      </c>
      <c r="CU359" s="265">
        <f>'1'!JT359</f>
        <v>0</v>
      </c>
      <c r="CV359" s="36" t="str">
        <f>'1'!JV359</f>
        <v/>
      </c>
      <c r="CW359" s="36" t="str">
        <f>'1'!JW359</f>
        <v/>
      </c>
      <c r="CX359" s="233" t="str">
        <f t="shared" si="212"/>
        <v>#REF!</v>
      </c>
      <c r="CY359" s="24">
        <f>'1'!KJ359</f>
        <v>0</v>
      </c>
      <c r="CZ359" s="24" t="str">
        <f>'1'!KL359</f>
        <v/>
      </c>
      <c r="DA359" s="24" t="str">
        <f>'1'!KM359</f>
        <v/>
      </c>
      <c r="DB359" s="236" t="str">
        <f t="shared" si="213"/>
        <v>#REF!</v>
      </c>
      <c r="DC359" s="36">
        <f>'1'!KZ359</f>
        <v>0</v>
      </c>
      <c r="DD359" s="36" t="str">
        <f>'1'!LB359</f>
        <v/>
      </c>
      <c r="DE359" s="36" t="str">
        <f>'1'!LC359</f>
        <v/>
      </c>
      <c r="DF359" s="233" t="str">
        <f t="shared" si="214"/>
        <v>#REF!</v>
      </c>
      <c r="DG359" s="24" t="str">
        <f t="shared" ref="DG359:DI359" si="1434">#REF!</f>
        <v>#REF!</v>
      </c>
      <c r="DH359" s="24" t="str">
        <f t="shared" si="1434"/>
        <v>#REF!</v>
      </c>
      <c r="DI359" s="24" t="str">
        <f t="shared" si="1434"/>
        <v>#REF!</v>
      </c>
      <c r="DJ359" s="236" t="str">
        <f t="shared" si="216"/>
        <v>#REF!</v>
      </c>
      <c r="DK359" s="36" t="str">
        <f t="shared" ref="DK359:DM359" si="1435">#REF!</f>
        <v>#REF!</v>
      </c>
      <c r="DL359" s="36" t="str">
        <f t="shared" si="1435"/>
        <v>#REF!</v>
      </c>
      <c r="DM359" s="36" t="str">
        <f t="shared" si="1435"/>
        <v>#REF!</v>
      </c>
      <c r="DN359" s="159" t="str">
        <f t="shared" si="218"/>
        <v>#REF!</v>
      </c>
      <c r="DO359" s="24" t="str">
        <f t="shared" ref="DO359:DQ359" si="1436">#REF!</f>
        <v>#REF!</v>
      </c>
      <c r="DP359" s="24" t="str">
        <f t="shared" si="1436"/>
        <v>#REF!</v>
      </c>
      <c r="DQ359" s="24" t="str">
        <f t="shared" si="1436"/>
        <v>#REF!</v>
      </c>
      <c r="DR359" s="209" t="str">
        <f t="shared" si="220"/>
        <v>#REF!</v>
      </c>
      <c r="DS359" s="210" t="str">
        <f t="shared" si="13"/>
        <v>#REF!</v>
      </c>
      <c r="DT359" s="210" t="str">
        <f t="shared" ref="DT359:DU359" si="1437">#REF!</f>
        <v>#REF!</v>
      </c>
      <c r="DU359" s="210" t="str">
        <f t="shared" si="1437"/>
        <v>#REF!</v>
      </c>
    </row>
    <row r="360" ht="15.75" customHeight="1">
      <c r="A360" s="228">
        <f>'1'!A360</f>
        <v>46449</v>
      </c>
      <c r="B360" s="229" t="str">
        <f>'1'!B360</f>
        <v>水</v>
      </c>
      <c r="C360" s="232">
        <f>'1'!C360</f>
        <v>0</v>
      </c>
      <c r="D360" s="233">
        <f>'1'!G360</f>
        <v>1</v>
      </c>
      <c r="E360" s="262">
        <f>'1'!H360</f>
        <v>0</v>
      </c>
      <c r="F360" s="230" t="str">
        <f>'1'!J360</f>
        <v/>
      </c>
      <c r="G360" s="230" t="str">
        <f>'1'!K360</f>
        <v/>
      </c>
      <c r="H360" s="236">
        <f>'1'!W360</f>
        <v>1</v>
      </c>
      <c r="I360" s="263">
        <f>'1'!X360</f>
        <v>0</v>
      </c>
      <c r="J360" s="231" t="str">
        <f>'1'!Z360</f>
        <v/>
      </c>
      <c r="K360" s="231" t="str">
        <f>'1'!AA360</f>
        <v/>
      </c>
      <c r="L360" s="233">
        <f>'1'!AM360</f>
        <v>2</v>
      </c>
      <c r="M360" s="262">
        <f>'1'!AN360</f>
        <v>0</v>
      </c>
      <c r="N360" s="230" t="str">
        <f>'1'!AP360</f>
        <v/>
      </c>
      <c r="O360" s="230" t="str">
        <f>'1'!AQ360</f>
        <v/>
      </c>
      <c r="P360" s="236">
        <f>'1'!BC360</f>
        <v>4</v>
      </c>
      <c r="Q360" s="263">
        <f>'1'!BD360</f>
        <v>0</v>
      </c>
      <c r="R360" s="231" t="str">
        <f>'1'!BF360</f>
        <v/>
      </c>
      <c r="S360" s="231" t="str">
        <f>'1'!BG360</f>
        <v/>
      </c>
      <c r="T360" s="233">
        <f>'1'!BS360</f>
        <v>4</v>
      </c>
      <c r="U360" s="262">
        <f>'1'!BT360</f>
        <v>0</v>
      </c>
      <c r="V360" s="230" t="str">
        <f>'1'!BV360</f>
        <v/>
      </c>
      <c r="W360" s="230" t="str">
        <f>'1'!BW360</f>
        <v/>
      </c>
      <c r="X360" s="236">
        <f>'1'!CI360</f>
        <v>2</v>
      </c>
      <c r="Y360" s="263">
        <f>'1'!CJ360</f>
        <v>0</v>
      </c>
      <c r="Z360" s="231" t="str">
        <f>'1'!CL360</f>
        <v/>
      </c>
      <c r="AA360" s="231" t="str">
        <f>'1'!CM360</f>
        <v/>
      </c>
      <c r="AB360" s="233">
        <f>'1'!CY360</f>
        <v>2</v>
      </c>
      <c r="AC360" s="262">
        <f>'1'!CZ360</f>
        <v>0</v>
      </c>
      <c r="AD360" s="226" t="str">
        <f>'1'!DB360</f>
        <v/>
      </c>
      <c r="AE360" s="230" t="str">
        <f>'1'!DC360</f>
        <v/>
      </c>
      <c r="AF360" s="236">
        <f>'1'!DO360</f>
        <v>2</v>
      </c>
      <c r="AG360" s="263"/>
      <c r="AH360" s="231" t="str">
        <f>'1'!DR360</f>
        <v/>
      </c>
      <c r="AI360" s="231" t="str">
        <f>'1'!DS360</f>
        <v/>
      </c>
      <c r="AJ360" s="233">
        <f>'1'!EE360</f>
        <v>5</v>
      </c>
      <c r="AK360" s="262">
        <f>'1'!EF360</f>
        <v>0</v>
      </c>
      <c r="AL360" s="230" t="str">
        <f>'1'!EH360</f>
        <v/>
      </c>
      <c r="AM360" s="230" t="str">
        <f>'1'!EI360</f>
        <v/>
      </c>
      <c r="AN360" s="236">
        <f>'1'!EU360</f>
        <v>19</v>
      </c>
      <c r="AO360" s="263">
        <f>'1'!EV360</f>
        <v>0</v>
      </c>
      <c r="AP360" s="231" t="str">
        <f>'1'!EX360</f>
        <v/>
      </c>
      <c r="AQ360" s="231" t="str">
        <f>'1'!EY360</f>
        <v/>
      </c>
      <c r="AR360" s="233">
        <f>'1'!FK360</f>
        <v>4</v>
      </c>
      <c r="AS360" s="262">
        <f>'1'!FL360</f>
        <v>0</v>
      </c>
      <c r="AT360" s="230" t="str">
        <f>'1'!FN360</f>
        <v/>
      </c>
      <c r="AU360" s="230" t="str">
        <f>'1'!FO360</f>
        <v/>
      </c>
      <c r="AV360" s="236">
        <f>'1'!GA360</f>
        <v>2</v>
      </c>
      <c r="AW360" s="263">
        <f>'1'!GB360</f>
        <v>0</v>
      </c>
      <c r="AX360" s="231" t="str">
        <f>'1'!GD360</f>
        <v/>
      </c>
      <c r="AY360" s="231" t="str">
        <f>'1'!GE360</f>
        <v/>
      </c>
      <c r="AZ360" s="233">
        <f>'1'!GQ360</f>
        <v>3</v>
      </c>
      <c r="BA360" s="262">
        <f>'1'!GR360</f>
        <v>0</v>
      </c>
      <c r="BB360" s="230" t="str">
        <f>'1'!GT360</f>
        <v/>
      </c>
      <c r="BC360" s="230" t="str">
        <f>'1'!GU360</f>
        <v/>
      </c>
      <c r="BD360" s="236">
        <f>'1'!HG360</f>
        <v>5</v>
      </c>
      <c r="BE360" s="263">
        <f>'1'!HH360</f>
        <v>0</v>
      </c>
      <c r="BF360" s="231" t="str">
        <f>'1'!HJ360</f>
        <v/>
      </c>
      <c r="BG360" s="231" t="str">
        <f>'1'!HK360</f>
        <v/>
      </c>
      <c r="BH360" s="233" t="str">
        <f>'1'!HW360</f>
        <v/>
      </c>
      <c r="BI360" s="262">
        <f>'1'!HX360</f>
        <v>0</v>
      </c>
      <c r="BJ360" s="230" t="str">
        <f>'1'!HZ360</f>
        <v/>
      </c>
      <c r="BK360" s="230" t="str">
        <f>'1'!IA360</f>
        <v/>
      </c>
      <c r="BL360" s="236" t="str">
        <f>'1'!IM360</f>
        <v/>
      </c>
      <c r="BM360" s="263">
        <f>'1'!IN360</f>
        <v>0</v>
      </c>
      <c r="BN360" s="231" t="str">
        <f>'1'!IP360</f>
        <v/>
      </c>
      <c r="BO360" s="231" t="str">
        <f>'1'!IQ360</f>
        <v/>
      </c>
      <c r="BP360" s="233" t="str">
        <f>'1'!JC360</f>
        <v/>
      </c>
      <c r="BQ360" s="262">
        <f>'1'!JD360</f>
        <v>0</v>
      </c>
      <c r="BR360" s="230" t="str">
        <f>'1'!JF360</f>
        <v/>
      </c>
      <c r="BS360" s="230" t="str">
        <f>'1'!JG360</f>
        <v/>
      </c>
      <c r="BT360" s="236" t="str">
        <f>'1'!JS360</f>
        <v/>
      </c>
      <c r="BU360" s="263">
        <f>'1'!JT360</f>
        <v>0</v>
      </c>
      <c r="BV360" s="231" t="str">
        <f>'1'!JV360</f>
        <v/>
      </c>
      <c r="BW360" s="231" t="str">
        <f>'1'!JW360</f>
        <v/>
      </c>
      <c r="BX360" s="233" t="str">
        <f>'1'!KI360</f>
        <v/>
      </c>
      <c r="BY360" s="262">
        <f>'1'!KJ360</f>
        <v>0</v>
      </c>
      <c r="BZ360" s="230" t="str">
        <f>'1'!KL360</f>
        <v/>
      </c>
      <c r="CA360" s="230" t="str">
        <f>'1'!KM360</f>
        <v/>
      </c>
      <c r="CB360" s="236" t="str">
        <f>'1'!KY360</f>
        <v/>
      </c>
      <c r="CC360" s="263">
        <f>'1'!KZ360</f>
        <v>0</v>
      </c>
      <c r="CD360" s="231" t="str">
        <f>'1'!LB360</f>
        <v/>
      </c>
      <c r="CE360" s="231" t="str">
        <f>'1'!LC360</f>
        <v/>
      </c>
      <c r="CF360" s="231"/>
      <c r="CG360" s="231"/>
      <c r="CH360" s="233" t="str">
        <f t="shared" si="208"/>
        <v/>
      </c>
      <c r="CI360" s="264">
        <f>'1'!HX360</f>
        <v>0</v>
      </c>
      <c r="CJ360" s="24" t="str">
        <f>'1'!HZ360</f>
        <v/>
      </c>
      <c r="CK360" s="24" t="str">
        <f>'1'!IA360</f>
        <v/>
      </c>
      <c r="CL360" s="236" t="str">
        <f t="shared" si="209"/>
        <v/>
      </c>
      <c r="CM360" s="265">
        <f>'1'!IN360</f>
        <v>0</v>
      </c>
      <c r="CN360" s="36" t="str">
        <f>'1'!IP360</f>
        <v/>
      </c>
      <c r="CO360" s="36" t="str">
        <f>'1'!IQ360</f>
        <v/>
      </c>
      <c r="CP360" s="233" t="str">
        <f t="shared" si="210"/>
        <v/>
      </c>
      <c r="CQ360" s="264">
        <f>'1'!JD360</f>
        <v>0</v>
      </c>
      <c r="CR360" s="24" t="str">
        <f>'1'!JF360</f>
        <v/>
      </c>
      <c r="CS360" s="24" t="str">
        <f>'1'!JG360</f>
        <v/>
      </c>
      <c r="CT360" s="236" t="str">
        <f t="shared" si="211"/>
        <v/>
      </c>
      <c r="CU360" s="265">
        <f>'1'!JT360</f>
        <v>0</v>
      </c>
      <c r="CV360" s="36" t="str">
        <f>'1'!JV360</f>
        <v/>
      </c>
      <c r="CW360" s="36" t="str">
        <f>'1'!JW360</f>
        <v/>
      </c>
      <c r="CX360" s="233" t="str">
        <f t="shared" si="212"/>
        <v>#REF!</v>
      </c>
      <c r="CY360" s="24">
        <f>'1'!KJ360</f>
        <v>0</v>
      </c>
      <c r="CZ360" s="24" t="str">
        <f>'1'!KL360</f>
        <v/>
      </c>
      <c r="DA360" s="24" t="str">
        <f>'1'!KM360</f>
        <v/>
      </c>
      <c r="DB360" s="236" t="str">
        <f t="shared" si="213"/>
        <v>#REF!</v>
      </c>
      <c r="DC360" s="36">
        <f>'1'!KZ360</f>
        <v>0</v>
      </c>
      <c r="DD360" s="36" t="str">
        <f>'1'!LB360</f>
        <v/>
      </c>
      <c r="DE360" s="36" t="str">
        <f>'1'!LC360</f>
        <v/>
      </c>
      <c r="DF360" s="233" t="str">
        <f t="shared" si="214"/>
        <v>#REF!</v>
      </c>
      <c r="DG360" s="24" t="str">
        <f t="shared" ref="DG360:DI360" si="1438">#REF!</f>
        <v>#REF!</v>
      </c>
      <c r="DH360" s="24" t="str">
        <f t="shared" si="1438"/>
        <v>#REF!</v>
      </c>
      <c r="DI360" s="24" t="str">
        <f t="shared" si="1438"/>
        <v>#REF!</v>
      </c>
      <c r="DJ360" s="236" t="str">
        <f t="shared" si="216"/>
        <v>#REF!</v>
      </c>
      <c r="DK360" s="36" t="str">
        <f t="shared" ref="DK360:DM360" si="1439">#REF!</f>
        <v>#REF!</v>
      </c>
      <c r="DL360" s="36" t="str">
        <f t="shared" si="1439"/>
        <v>#REF!</v>
      </c>
      <c r="DM360" s="36" t="str">
        <f t="shared" si="1439"/>
        <v>#REF!</v>
      </c>
      <c r="DN360" s="159" t="str">
        <f t="shared" si="218"/>
        <v>#REF!</v>
      </c>
      <c r="DO360" s="24" t="str">
        <f t="shared" ref="DO360:DQ360" si="1440">#REF!</f>
        <v>#REF!</v>
      </c>
      <c r="DP360" s="24" t="str">
        <f t="shared" si="1440"/>
        <v>#REF!</v>
      </c>
      <c r="DQ360" s="24" t="str">
        <f t="shared" si="1440"/>
        <v>#REF!</v>
      </c>
      <c r="DR360" s="209" t="str">
        <f t="shared" si="220"/>
        <v>#REF!</v>
      </c>
      <c r="DS360" s="210" t="str">
        <f t="shared" si="13"/>
        <v>#REF!</v>
      </c>
      <c r="DT360" s="210" t="str">
        <f t="shared" ref="DT360:DU360" si="1441">#REF!</f>
        <v>#REF!</v>
      </c>
      <c r="DU360" s="210" t="str">
        <f t="shared" si="1441"/>
        <v>#REF!</v>
      </c>
    </row>
    <row r="361" ht="15.75" customHeight="1">
      <c r="A361" s="228">
        <f>'1'!A361</f>
        <v>46450</v>
      </c>
      <c r="B361" s="229" t="str">
        <f>'1'!B361</f>
        <v>木</v>
      </c>
      <c r="C361" s="232">
        <f>'1'!C361</f>
        <v>0</v>
      </c>
      <c r="D361" s="233">
        <f>'1'!G361</f>
        <v>1</v>
      </c>
      <c r="E361" s="262">
        <f>'1'!H361</f>
        <v>0</v>
      </c>
      <c r="F361" s="230" t="str">
        <f>'1'!J361</f>
        <v/>
      </c>
      <c r="G361" s="230" t="str">
        <f>'1'!K361</f>
        <v/>
      </c>
      <c r="H361" s="236">
        <f>'1'!W361</f>
        <v>1</v>
      </c>
      <c r="I361" s="263">
        <f>'1'!X361</f>
        <v>0</v>
      </c>
      <c r="J361" s="231" t="str">
        <f>'1'!Z361</f>
        <v/>
      </c>
      <c r="K361" s="231" t="str">
        <f>'1'!AA361</f>
        <v/>
      </c>
      <c r="L361" s="233">
        <f>'1'!AM361</f>
        <v>2</v>
      </c>
      <c r="M361" s="262">
        <f>'1'!AN361</f>
        <v>0</v>
      </c>
      <c r="N361" s="230" t="str">
        <f>'1'!AP361</f>
        <v/>
      </c>
      <c r="O361" s="230" t="str">
        <f>'1'!AQ361</f>
        <v/>
      </c>
      <c r="P361" s="236">
        <f>'1'!BC361</f>
        <v>4</v>
      </c>
      <c r="Q361" s="263">
        <f>'1'!BD361</f>
        <v>0</v>
      </c>
      <c r="R361" s="231" t="str">
        <f>'1'!BF361</f>
        <v/>
      </c>
      <c r="S361" s="231" t="str">
        <f>'1'!BG361</f>
        <v/>
      </c>
      <c r="T361" s="233">
        <f>'1'!BS361</f>
        <v>4</v>
      </c>
      <c r="U361" s="262">
        <f>'1'!BT361</f>
        <v>0</v>
      </c>
      <c r="V361" s="230" t="str">
        <f>'1'!BV361</f>
        <v/>
      </c>
      <c r="W361" s="230" t="str">
        <f>'1'!BW361</f>
        <v/>
      </c>
      <c r="X361" s="236">
        <f>'1'!CI361</f>
        <v>2</v>
      </c>
      <c r="Y361" s="263">
        <f>'1'!CJ361</f>
        <v>0</v>
      </c>
      <c r="Z361" s="231" t="str">
        <f>'1'!CL361</f>
        <v/>
      </c>
      <c r="AA361" s="231" t="str">
        <f>'1'!CM361</f>
        <v/>
      </c>
      <c r="AB361" s="233">
        <f>'1'!CY361</f>
        <v>2</v>
      </c>
      <c r="AC361" s="262">
        <f>'1'!CZ361</f>
        <v>0</v>
      </c>
      <c r="AD361" s="226" t="str">
        <f>'1'!DB361</f>
        <v/>
      </c>
      <c r="AE361" s="230" t="str">
        <f>'1'!DC361</f>
        <v/>
      </c>
      <c r="AF361" s="236">
        <f>'1'!DO361</f>
        <v>2</v>
      </c>
      <c r="AG361" s="263"/>
      <c r="AH361" s="231" t="str">
        <f>'1'!DR361</f>
        <v/>
      </c>
      <c r="AI361" s="231" t="str">
        <f>'1'!DS361</f>
        <v/>
      </c>
      <c r="AJ361" s="233">
        <f>'1'!EE361</f>
        <v>5</v>
      </c>
      <c r="AK361" s="262">
        <f>'1'!EF361</f>
        <v>0</v>
      </c>
      <c r="AL361" s="230" t="str">
        <f>'1'!EH361</f>
        <v/>
      </c>
      <c r="AM361" s="230" t="str">
        <f>'1'!EI361</f>
        <v/>
      </c>
      <c r="AN361" s="236">
        <f>'1'!EU361</f>
        <v>19</v>
      </c>
      <c r="AO361" s="263">
        <f>'1'!EV361</f>
        <v>0</v>
      </c>
      <c r="AP361" s="231" t="str">
        <f>'1'!EX361</f>
        <v/>
      </c>
      <c r="AQ361" s="231" t="str">
        <f>'1'!EY361</f>
        <v/>
      </c>
      <c r="AR361" s="233">
        <f>'1'!FK361</f>
        <v>4</v>
      </c>
      <c r="AS361" s="262">
        <f>'1'!FL361</f>
        <v>0</v>
      </c>
      <c r="AT361" s="230" t="str">
        <f>'1'!FN361</f>
        <v/>
      </c>
      <c r="AU361" s="230" t="str">
        <f>'1'!FO361</f>
        <v/>
      </c>
      <c r="AV361" s="236">
        <f>'1'!GA361</f>
        <v>2</v>
      </c>
      <c r="AW361" s="263">
        <f>'1'!GB361</f>
        <v>0</v>
      </c>
      <c r="AX361" s="231" t="str">
        <f>'1'!GD361</f>
        <v/>
      </c>
      <c r="AY361" s="231" t="str">
        <f>'1'!GE361</f>
        <v/>
      </c>
      <c r="AZ361" s="233">
        <f>'1'!GQ361</f>
        <v>3</v>
      </c>
      <c r="BA361" s="262">
        <f>'1'!GR361</f>
        <v>0</v>
      </c>
      <c r="BB361" s="230" t="str">
        <f>'1'!GT361</f>
        <v/>
      </c>
      <c r="BC361" s="230" t="str">
        <f>'1'!GU361</f>
        <v/>
      </c>
      <c r="BD361" s="236">
        <f>'1'!HG361</f>
        <v>5</v>
      </c>
      <c r="BE361" s="263">
        <f>'1'!HH361</f>
        <v>0</v>
      </c>
      <c r="BF361" s="231" t="str">
        <f>'1'!HJ361</f>
        <v/>
      </c>
      <c r="BG361" s="231" t="str">
        <f>'1'!HK361</f>
        <v/>
      </c>
      <c r="BH361" s="233" t="str">
        <f>'1'!HW361</f>
        <v/>
      </c>
      <c r="BI361" s="262">
        <f>'1'!HX361</f>
        <v>0</v>
      </c>
      <c r="BJ361" s="230" t="str">
        <f>'1'!HZ361</f>
        <v/>
      </c>
      <c r="BK361" s="230" t="str">
        <f>'1'!IA361</f>
        <v/>
      </c>
      <c r="BL361" s="236" t="str">
        <f>'1'!IM361</f>
        <v/>
      </c>
      <c r="BM361" s="263">
        <f>'1'!IN361</f>
        <v>0</v>
      </c>
      <c r="BN361" s="231" t="str">
        <f>'1'!IP361</f>
        <v/>
      </c>
      <c r="BO361" s="231" t="str">
        <f>'1'!IQ361</f>
        <v/>
      </c>
      <c r="BP361" s="233" t="str">
        <f>'1'!JC361</f>
        <v/>
      </c>
      <c r="BQ361" s="262">
        <f>'1'!JD361</f>
        <v>0</v>
      </c>
      <c r="BR361" s="230" t="str">
        <f>'1'!JF361</f>
        <v/>
      </c>
      <c r="BS361" s="230" t="str">
        <f>'1'!JG361</f>
        <v/>
      </c>
      <c r="BT361" s="236" t="str">
        <f>'1'!JS361</f>
        <v/>
      </c>
      <c r="BU361" s="263">
        <f>'1'!JT361</f>
        <v>0</v>
      </c>
      <c r="BV361" s="231" t="str">
        <f>'1'!JV361</f>
        <v/>
      </c>
      <c r="BW361" s="231" t="str">
        <f>'1'!JW361</f>
        <v/>
      </c>
      <c r="BX361" s="233" t="str">
        <f>'1'!KI361</f>
        <v/>
      </c>
      <c r="BY361" s="262">
        <f>'1'!KJ361</f>
        <v>0</v>
      </c>
      <c r="BZ361" s="230" t="str">
        <f>'1'!KL361</f>
        <v/>
      </c>
      <c r="CA361" s="230" t="str">
        <f>'1'!KM361</f>
        <v/>
      </c>
      <c r="CB361" s="236" t="str">
        <f>'1'!KY361</f>
        <v/>
      </c>
      <c r="CC361" s="263">
        <f>'1'!KZ361</f>
        <v>0</v>
      </c>
      <c r="CD361" s="231" t="str">
        <f>'1'!LB361</f>
        <v/>
      </c>
      <c r="CE361" s="231" t="str">
        <f>'1'!LC361</f>
        <v/>
      </c>
      <c r="CF361" s="231"/>
      <c r="CG361" s="231"/>
      <c r="CH361" s="233" t="str">
        <f t="shared" si="208"/>
        <v/>
      </c>
      <c r="CI361" s="264">
        <f>'1'!HX361</f>
        <v>0</v>
      </c>
      <c r="CJ361" s="24" t="str">
        <f>'1'!HZ361</f>
        <v/>
      </c>
      <c r="CK361" s="24" t="str">
        <f>'1'!IA361</f>
        <v/>
      </c>
      <c r="CL361" s="236" t="str">
        <f t="shared" si="209"/>
        <v/>
      </c>
      <c r="CM361" s="265">
        <f>'1'!IN361</f>
        <v>0</v>
      </c>
      <c r="CN361" s="36" t="str">
        <f>'1'!IP361</f>
        <v/>
      </c>
      <c r="CO361" s="36" t="str">
        <f>'1'!IQ361</f>
        <v/>
      </c>
      <c r="CP361" s="233" t="str">
        <f t="shared" si="210"/>
        <v/>
      </c>
      <c r="CQ361" s="264">
        <f>'1'!JD361</f>
        <v>0</v>
      </c>
      <c r="CR361" s="24" t="str">
        <f>'1'!JF361</f>
        <v/>
      </c>
      <c r="CS361" s="24" t="str">
        <f>'1'!JG361</f>
        <v/>
      </c>
      <c r="CT361" s="236" t="str">
        <f t="shared" si="211"/>
        <v/>
      </c>
      <c r="CU361" s="265">
        <f>'1'!JT361</f>
        <v>0</v>
      </c>
      <c r="CV361" s="36" t="str">
        <f>'1'!JV361</f>
        <v/>
      </c>
      <c r="CW361" s="36" t="str">
        <f>'1'!JW361</f>
        <v/>
      </c>
      <c r="CX361" s="233" t="str">
        <f t="shared" si="212"/>
        <v>#REF!</v>
      </c>
      <c r="CY361" s="24">
        <f>'1'!KJ361</f>
        <v>0</v>
      </c>
      <c r="CZ361" s="24" t="str">
        <f>'1'!KL361</f>
        <v/>
      </c>
      <c r="DA361" s="24" t="str">
        <f>'1'!KM361</f>
        <v/>
      </c>
      <c r="DB361" s="236" t="str">
        <f t="shared" si="213"/>
        <v>#REF!</v>
      </c>
      <c r="DC361" s="36">
        <f>'1'!KZ361</f>
        <v>0</v>
      </c>
      <c r="DD361" s="36" t="str">
        <f>'1'!LB361</f>
        <v/>
      </c>
      <c r="DE361" s="36" t="str">
        <f>'1'!LC361</f>
        <v/>
      </c>
      <c r="DF361" s="233" t="str">
        <f t="shared" si="214"/>
        <v>#REF!</v>
      </c>
      <c r="DG361" s="24" t="str">
        <f t="shared" ref="DG361:DI361" si="1442">#REF!</f>
        <v>#REF!</v>
      </c>
      <c r="DH361" s="24" t="str">
        <f t="shared" si="1442"/>
        <v>#REF!</v>
      </c>
      <c r="DI361" s="24" t="str">
        <f t="shared" si="1442"/>
        <v>#REF!</v>
      </c>
      <c r="DJ361" s="236" t="str">
        <f t="shared" si="216"/>
        <v>#REF!</v>
      </c>
      <c r="DK361" s="36" t="str">
        <f t="shared" ref="DK361:DM361" si="1443">#REF!</f>
        <v>#REF!</v>
      </c>
      <c r="DL361" s="36" t="str">
        <f t="shared" si="1443"/>
        <v>#REF!</v>
      </c>
      <c r="DM361" s="36" t="str">
        <f t="shared" si="1443"/>
        <v>#REF!</v>
      </c>
      <c r="DN361" s="159" t="str">
        <f t="shared" si="218"/>
        <v>#REF!</v>
      </c>
      <c r="DO361" s="24" t="str">
        <f t="shared" ref="DO361:DQ361" si="1444">#REF!</f>
        <v>#REF!</v>
      </c>
      <c r="DP361" s="24" t="str">
        <f t="shared" si="1444"/>
        <v>#REF!</v>
      </c>
      <c r="DQ361" s="24" t="str">
        <f t="shared" si="1444"/>
        <v>#REF!</v>
      </c>
      <c r="DR361" s="209" t="str">
        <f t="shared" si="220"/>
        <v>#REF!</v>
      </c>
      <c r="DS361" s="210" t="str">
        <f t="shared" si="13"/>
        <v>#REF!</v>
      </c>
      <c r="DT361" s="210" t="str">
        <f t="shared" ref="DT361:DU361" si="1445">#REF!</f>
        <v>#REF!</v>
      </c>
      <c r="DU361" s="210" t="str">
        <f t="shared" si="1445"/>
        <v>#REF!</v>
      </c>
    </row>
    <row r="362" ht="15.75" customHeight="1">
      <c r="A362" s="228">
        <f>'1'!A362</f>
        <v>46451</v>
      </c>
      <c r="B362" s="229" t="str">
        <f>'1'!B362</f>
        <v>金</v>
      </c>
      <c r="C362" s="232">
        <f>'1'!C362</f>
        <v>0</v>
      </c>
      <c r="D362" s="233">
        <f>'1'!G362</f>
        <v>1</v>
      </c>
      <c r="E362" s="262">
        <f>'1'!H362</f>
        <v>0</v>
      </c>
      <c r="F362" s="230" t="str">
        <f>'1'!J362</f>
        <v/>
      </c>
      <c r="G362" s="230" t="str">
        <f>'1'!K362</f>
        <v/>
      </c>
      <c r="H362" s="236">
        <f>'1'!W362</f>
        <v>1</v>
      </c>
      <c r="I362" s="263">
        <f>'1'!X362</f>
        <v>0</v>
      </c>
      <c r="J362" s="231" t="str">
        <f>'1'!Z362</f>
        <v/>
      </c>
      <c r="K362" s="231" t="str">
        <f>'1'!AA362</f>
        <v/>
      </c>
      <c r="L362" s="233">
        <f>'1'!AM362</f>
        <v>2</v>
      </c>
      <c r="M362" s="262">
        <f>'1'!AN362</f>
        <v>0</v>
      </c>
      <c r="N362" s="230" t="str">
        <f>'1'!AP362</f>
        <v/>
      </c>
      <c r="O362" s="230" t="str">
        <f>'1'!AQ362</f>
        <v/>
      </c>
      <c r="P362" s="236">
        <f>'1'!BC362</f>
        <v>4</v>
      </c>
      <c r="Q362" s="263">
        <f>'1'!BD362</f>
        <v>0</v>
      </c>
      <c r="R362" s="231" t="str">
        <f>'1'!BF362</f>
        <v/>
      </c>
      <c r="S362" s="231" t="str">
        <f>'1'!BG362</f>
        <v/>
      </c>
      <c r="T362" s="233">
        <f>'1'!BS362</f>
        <v>4</v>
      </c>
      <c r="U362" s="262">
        <f>'1'!BT362</f>
        <v>0</v>
      </c>
      <c r="V362" s="230" t="str">
        <f>'1'!BV362</f>
        <v/>
      </c>
      <c r="W362" s="230" t="str">
        <f>'1'!BW362</f>
        <v/>
      </c>
      <c r="X362" s="236">
        <f>'1'!CI362</f>
        <v>2</v>
      </c>
      <c r="Y362" s="263">
        <f>'1'!CJ362</f>
        <v>0</v>
      </c>
      <c r="Z362" s="231" t="str">
        <f>'1'!CL362</f>
        <v/>
      </c>
      <c r="AA362" s="231" t="str">
        <f>'1'!CM362</f>
        <v/>
      </c>
      <c r="AB362" s="233">
        <f>'1'!CY362</f>
        <v>2</v>
      </c>
      <c r="AC362" s="262">
        <f>'1'!CZ362</f>
        <v>0</v>
      </c>
      <c r="AD362" s="226" t="str">
        <f>'1'!DB362</f>
        <v/>
      </c>
      <c r="AE362" s="230" t="str">
        <f>'1'!DC362</f>
        <v/>
      </c>
      <c r="AF362" s="236">
        <f>'1'!DO362</f>
        <v>2</v>
      </c>
      <c r="AG362" s="263"/>
      <c r="AH362" s="231" t="str">
        <f>'1'!DR362</f>
        <v/>
      </c>
      <c r="AI362" s="231" t="str">
        <f>'1'!DS362</f>
        <v/>
      </c>
      <c r="AJ362" s="233">
        <f>'1'!EE362</f>
        <v>5</v>
      </c>
      <c r="AK362" s="262">
        <f>'1'!EF362</f>
        <v>0</v>
      </c>
      <c r="AL362" s="230" t="str">
        <f>'1'!EH362</f>
        <v/>
      </c>
      <c r="AM362" s="230" t="str">
        <f>'1'!EI362</f>
        <v/>
      </c>
      <c r="AN362" s="236">
        <f>'1'!EU362</f>
        <v>19</v>
      </c>
      <c r="AO362" s="263"/>
      <c r="AP362" s="231" t="str">
        <f>'1'!EX362</f>
        <v/>
      </c>
      <c r="AQ362" s="231" t="str">
        <f>'1'!EY362</f>
        <v/>
      </c>
      <c r="AR362" s="233">
        <f>'1'!FK362</f>
        <v>4</v>
      </c>
      <c r="AS362" s="262">
        <f>'1'!FL362</f>
        <v>0</v>
      </c>
      <c r="AT362" s="230" t="str">
        <f>'1'!FN362</f>
        <v/>
      </c>
      <c r="AU362" s="230" t="str">
        <f>'1'!FO362</f>
        <v/>
      </c>
      <c r="AV362" s="236">
        <f>'1'!GA362</f>
        <v>2</v>
      </c>
      <c r="AW362" s="263">
        <f>'1'!GB362</f>
        <v>0</v>
      </c>
      <c r="AX362" s="231" t="str">
        <f>'1'!GD362</f>
        <v/>
      </c>
      <c r="AY362" s="231" t="str">
        <f>'1'!GE362</f>
        <v/>
      </c>
      <c r="AZ362" s="233">
        <f>'1'!GQ362</f>
        <v>3</v>
      </c>
      <c r="BA362" s="262">
        <f>'1'!GR362</f>
        <v>0</v>
      </c>
      <c r="BB362" s="230" t="str">
        <f>'1'!GT362</f>
        <v/>
      </c>
      <c r="BC362" s="230" t="str">
        <f>'1'!GU362</f>
        <v/>
      </c>
      <c r="BD362" s="236">
        <f>'1'!HG362</f>
        <v>5</v>
      </c>
      <c r="BE362" s="263">
        <f>'1'!HH362</f>
        <v>0</v>
      </c>
      <c r="BF362" s="231" t="str">
        <f>'1'!HJ362</f>
        <v/>
      </c>
      <c r="BG362" s="231" t="str">
        <f>'1'!HK362</f>
        <v/>
      </c>
      <c r="BH362" s="233" t="str">
        <f>'1'!HW362</f>
        <v/>
      </c>
      <c r="BI362" s="262">
        <f>'1'!HX362</f>
        <v>0</v>
      </c>
      <c r="BJ362" s="230" t="str">
        <f>'1'!HZ362</f>
        <v/>
      </c>
      <c r="BK362" s="230" t="str">
        <f>'1'!IA362</f>
        <v/>
      </c>
      <c r="BL362" s="236" t="str">
        <f>'1'!IM362</f>
        <v/>
      </c>
      <c r="BM362" s="263">
        <f>'1'!IN362</f>
        <v>0</v>
      </c>
      <c r="BN362" s="231" t="str">
        <f>'1'!IP362</f>
        <v/>
      </c>
      <c r="BO362" s="231" t="str">
        <f>'1'!IQ362</f>
        <v/>
      </c>
      <c r="BP362" s="233" t="str">
        <f>'1'!JC362</f>
        <v/>
      </c>
      <c r="BQ362" s="262">
        <f>'1'!JD362</f>
        <v>0</v>
      </c>
      <c r="BR362" s="230" t="str">
        <f>'1'!JF362</f>
        <v/>
      </c>
      <c r="BS362" s="230" t="str">
        <f>'1'!JG362</f>
        <v/>
      </c>
      <c r="BT362" s="236" t="str">
        <f>'1'!JS362</f>
        <v/>
      </c>
      <c r="BU362" s="263">
        <f>'1'!JT362</f>
        <v>0</v>
      </c>
      <c r="BV362" s="231" t="str">
        <f>'1'!JV362</f>
        <v/>
      </c>
      <c r="BW362" s="231" t="str">
        <f>'1'!JW362</f>
        <v/>
      </c>
      <c r="BX362" s="233" t="str">
        <f>'1'!KI362</f>
        <v/>
      </c>
      <c r="BY362" s="262">
        <f>'1'!KJ362</f>
        <v>0</v>
      </c>
      <c r="BZ362" s="230" t="str">
        <f>'1'!KL362</f>
        <v/>
      </c>
      <c r="CA362" s="230" t="str">
        <f>'1'!KM362</f>
        <v/>
      </c>
      <c r="CB362" s="236" t="str">
        <f>'1'!KY362</f>
        <v/>
      </c>
      <c r="CC362" s="263">
        <f>'1'!KZ362</f>
        <v>0</v>
      </c>
      <c r="CD362" s="231" t="str">
        <f>'1'!LB362</f>
        <v/>
      </c>
      <c r="CE362" s="231" t="str">
        <f>'1'!LC362</f>
        <v/>
      </c>
      <c r="CF362" s="231"/>
      <c r="CG362" s="231"/>
      <c r="CH362" s="233" t="str">
        <f t="shared" si="208"/>
        <v/>
      </c>
      <c r="CI362" s="264">
        <f>'1'!HX362</f>
        <v>0</v>
      </c>
      <c r="CJ362" s="24" t="str">
        <f>'1'!HZ362</f>
        <v/>
      </c>
      <c r="CK362" s="24" t="str">
        <f>'1'!IA362</f>
        <v/>
      </c>
      <c r="CL362" s="236" t="str">
        <f t="shared" si="209"/>
        <v/>
      </c>
      <c r="CM362" s="265">
        <f>'1'!IN362</f>
        <v>0</v>
      </c>
      <c r="CN362" s="36" t="str">
        <f>'1'!IP362</f>
        <v/>
      </c>
      <c r="CO362" s="36" t="str">
        <f>'1'!IQ362</f>
        <v/>
      </c>
      <c r="CP362" s="233" t="str">
        <f t="shared" si="210"/>
        <v/>
      </c>
      <c r="CQ362" s="264">
        <f>'1'!JD362</f>
        <v>0</v>
      </c>
      <c r="CR362" s="24" t="str">
        <f>'1'!JF362</f>
        <v/>
      </c>
      <c r="CS362" s="24" t="str">
        <f>'1'!JG362</f>
        <v/>
      </c>
      <c r="CT362" s="236" t="str">
        <f t="shared" si="211"/>
        <v/>
      </c>
      <c r="CU362" s="265">
        <f>'1'!JT362</f>
        <v>0</v>
      </c>
      <c r="CV362" s="36" t="str">
        <f>'1'!JV362</f>
        <v/>
      </c>
      <c r="CW362" s="36" t="str">
        <f>'1'!JW362</f>
        <v/>
      </c>
      <c r="CX362" s="233" t="str">
        <f t="shared" si="212"/>
        <v>#REF!</v>
      </c>
      <c r="CY362" s="24">
        <f>'1'!KJ362</f>
        <v>0</v>
      </c>
      <c r="CZ362" s="24" t="str">
        <f>'1'!KL362</f>
        <v/>
      </c>
      <c r="DA362" s="24" t="str">
        <f>'1'!KM362</f>
        <v/>
      </c>
      <c r="DB362" s="236" t="str">
        <f t="shared" si="213"/>
        <v>#REF!</v>
      </c>
      <c r="DC362" s="36">
        <f>'1'!KZ362</f>
        <v>0</v>
      </c>
      <c r="DD362" s="36" t="str">
        <f>'1'!LB362</f>
        <v/>
      </c>
      <c r="DE362" s="36" t="str">
        <f>'1'!LC362</f>
        <v/>
      </c>
      <c r="DF362" s="233" t="str">
        <f t="shared" si="214"/>
        <v>#REF!</v>
      </c>
      <c r="DG362" s="24" t="str">
        <f t="shared" ref="DG362:DI362" si="1446">#REF!</f>
        <v>#REF!</v>
      </c>
      <c r="DH362" s="24" t="str">
        <f t="shared" si="1446"/>
        <v>#REF!</v>
      </c>
      <c r="DI362" s="24" t="str">
        <f t="shared" si="1446"/>
        <v>#REF!</v>
      </c>
      <c r="DJ362" s="236" t="str">
        <f t="shared" si="216"/>
        <v>#REF!</v>
      </c>
      <c r="DK362" s="36" t="str">
        <f t="shared" ref="DK362:DM362" si="1447">#REF!</f>
        <v>#REF!</v>
      </c>
      <c r="DL362" s="36" t="str">
        <f t="shared" si="1447"/>
        <v>#REF!</v>
      </c>
      <c r="DM362" s="36" t="str">
        <f t="shared" si="1447"/>
        <v>#REF!</v>
      </c>
      <c r="DN362" s="159" t="str">
        <f t="shared" si="218"/>
        <v>#REF!</v>
      </c>
      <c r="DO362" s="24" t="str">
        <f t="shared" ref="DO362:DQ362" si="1448">#REF!</f>
        <v>#REF!</v>
      </c>
      <c r="DP362" s="24" t="str">
        <f t="shared" si="1448"/>
        <v>#REF!</v>
      </c>
      <c r="DQ362" s="24" t="str">
        <f t="shared" si="1448"/>
        <v>#REF!</v>
      </c>
      <c r="DR362" s="209" t="str">
        <f t="shared" si="220"/>
        <v>#REF!</v>
      </c>
      <c r="DS362" s="210" t="str">
        <f t="shared" si="13"/>
        <v>#REF!</v>
      </c>
      <c r="DT362" s="210" t="str">
        <f t="shared" ref="DT362:DU362" si="1449">#REF!</f>
        <v>#REF!</v>
      </c>
      <c r="DU362" s="210" t="str">
        <f t="shared" si="1449"/>
        <v>#REF!</v>
      </c>
    </row>
    <row r="363" ht="15.75" customHeight="1">
      <c r="A363" s="228">
        <f>'1'!A363</f>
        <v>46452</v>
      </c>
      <c r="B363" s="229" t="str">
        <f>'1'!B363</f>
        <v>土</v>
      </c>
      <c r="C363" s="232">
        <f>'1'!C363</f>
        <v>0</v>
      </c>
      <c r="D363" s="233">
        <f>'1'!G363</f>
        <v>1</v>
      </c>
      <c r="E363" s="262">
        <f>'1'!H363</f>
        <v>0</v>
      </c>
      <c r="F363" s="230" t="str">
        <f>'1'!J363</f>
        <v/>
      </c>
      <c r="G363" s="230" t="str">
        <f>'1'!K363</f>
        <v/>
      </c>
      <c r="H363" s="236">
        <f>'1'!W363</f>
        <v>1</v>
      </c>
      <c r="I363" s="263">
        <f>'1'!X363</f>
        <v>0</v>
      </c>
      <c r="J363" s="231" t="str">
        <f>'1'!Z363</f>
        <v/>
      </c>
      <c r="K363" s="231" t="str">
        <f>'1'!AA363</f>
        <v/>
      </c>
      <c r="L363" s="233">
        <f>'1'!AM363</f>
        <v>2</v>
      </c>
      <c r="M363" s="262">
        <f>'1'!AN363</f>
        <v>0</v>
      </c>
      <c r="N363" s="230" t="str">
        <f>'1'!AP363</f>
        <v/>
      </c>
      <c r="O363" s="230" t="str">
        <f>'1'!AQ363</f>
        <v/>
      </c>
      <c r="P363" s="236">
        <f>'1'!BC363</f>
        <v>4</v>
      </c>
      <c r="Q363" s="263">
        <f>'1'!BD363</f>
        <v>0</v>
      </c>
      <c r="R363" s="231" t="str">
        <f>'1'!BF363</f>
        <v/>
      </c>
      <c r="S363" s="231" t="str">
        <f>'1'!BG363</f>
        <v/>
      </c>
      <c r="T363" s="233">
        <f>'1'!BS363</f>
        <v>4</v>
      </c>
      <c r="U363" s="262">
        <f>'1'!BT363</f>
        <v>0</v>
      </c>
      <c r="V363" s="230" t="str">
        <f>'1'!BV363</f>
        <v/>
      </c>
      <c r="W363" s="230" t="str">
        <f>'1'!BW363</f>
        <v/>
      </c>
      <c r="X363" s="236">
        <f>'1'!CI363</f>
        <v>2</v>
      </c>
      <c r="Y363" s="263">
        <f>'1'!CJ363</f>
        <v>0</v>
      </c>
      <c r="Z363" s="231" t="str">
        <f>'1'!CL363</f>
        <v/>
      </c>
      <c r="AA363" s="231" t="str">
        <f>'1'!CM363</f>
        <v/>
      </c>
      <c r="AB363" s="233">
        <f>'1'!CY363</f>
        <v>2</v>
      </c>
      <c r="AC363" s="262">
        <f>'1'!CZ363</f>
        <v>0</v>
      </c>
      <c r="AD363" s="226" t="str">
        <f>'1'!DB363</f>
        <v/>
      </c>
      <c r="AE363" s="230" t="str">
        <f>'1'!DC363</f>
        <v/>
      </c>
      <c r="AF363" s="236">
        <f>'1'!DO363</f>
        <v>2</v>
      </c>
      <c r="AG363" s="263"/>
      <c r="AH363" s="231" t="str">
        <f>'1'!DR363</f>
        <v/>
      </c>
      <c r="AI363" s="231" t="str">
        <f>'1'!DS363</f>
        <v/>
      </c>
      <c r="AJ363" s="233">
        <f>'1'!EE363</f>
        <v>5</v>
      </c>
      <c r="AK363" s="262">
        <f>'1'!EF363</f>
        <v>0</v>
      </c>
      <c r="AL363" s="230" t="str">
        <f>'1'!EH363</f>
        <v/>
      </c>
      <c r="AM363" s="230" t="str">
        <f>'1'!EI363</f>
        <v/>
      </c>
      <c r="AN363" s="236">
        <f>'1'!EU363</f>
        <v>19</v>
      </c>
      <c r="AO363" s="263"/>
      <c r="AP363" s="231" t="str">
        <f>'1'!EX363</f>
        <v/>
      </c>
      <c r="AQ363" s="231" t="str">
        <f>'1'!EY363</f>
        <v/>
      </c>
      <c r="AR363" s="233">
        <f>'1'!FK363</f>
        <v>4</v>
      </c>
      <c r="AS363" s="262">
        <f>'1'!FL363</f>
        <v>0</v>
      </c>
      <c r="AT363" s="230" t="str">
        <f>'1'!FN363</f>
        <v/>
      </c>
      <c r="AU363" s="230" t="str">
        <f>'1'!FO363</f>
        <v/>
      </c>
      <c r="AV363" s="236">
        <f>'1'!GA363</f>
        <v>2</v>
      </c>
      <c r="AW363" s="263">
        <f>'1'!GB363</f>
        <v>0</v>
      </c>
      <c r="AX363" s="231" t="str">
        <f>'1'!GD363</f>
        <v/>
      </c>
      <c r="AY363" s="231" t="str">
        <f>'1'!GE363</f>
        <v/>
      </c>
      <c r="AZ363" s="233">
        <f>'1'!GQ363</f>
        <v>3</v>
      </c>
      <c r="BA363" s="262">
        <f>'1'!GR363</f>
        <v>0</v>
      </c>
      <c r="BB363" s="230" t="str">
        <f>'1'!GT363</f>
        <v/>
      </c>
      <c r="BC363" s="230" t="str">
        <f>'1'!GU363</f>
        <v/>
      </c>
      <c r="BD363" s="236">
        <f>'1'!HG363</f>
        <v>5</v>
      </c>
      <c r="BE363" s="263">
        <f>'1'!HH363</f>
        <v>0</v>
      </c>
      <c r="BF363" s="231" t="str">
        <f>'1'!HJ363</f>
        <v/>
      </c>
      <c r="BG363" s="231" t="str">
        <f>'1'!HK363</f>
        <v/>
      </c>
      <c r="BH363" s="233" t="str">
        <f>'1'!HW363</f>
        <v/>
      </c>
      <c r="BI363" s="262">
        <f>'1'!HX363</f>
        <v>0</v>
      </c>
      <c r="BJ363" s="230" t="str">
        <f>'1'!HZ363</f>
        <v/>
      </c>
      <c r="BK363" s="230" t="str">
        <f>'1'!IA363</f>
        <v/>
      </c>
      <c r="BL363" s="236" t="str">
        <f>'1'!IM363</f>
        <v/>
      </c>
      <c r="BM363" s="263">
        <f>'1'!IN363</f>
        <v>0</v>
      </c>
      <c r="BN363" s="231" t="str">
        <f>'1'!IP363</f>
        <v/>
      </c>
      <c r="BO363" s="231" t="str">
        <f>'1'!IQ363</f>
        <v/>
      </c>
      <c r="BP363" s="233" t="str">
        <f>'1'!JC363</f>
        <v/>
      </c>
      <c r="BQ363" s="262">
        <f>'1'!JD363</f>
        <v>0</v>
      </c>
      <c r="BR363" s="230" t="str">
        <f>'1'!JF363</f>
        <v/>
      </c>
      <c r="BS363" s="230" t="str">
        <f>'1'!JG363</f>
        <v/>
      </c>
      <c r="BT363" s="236" t="str">
        <f>'1'!JS363</f>
        <v/>
      </c>
      <c r="BU363" s="263">
        <f>'1'!JT363</f>
        <v>0</v>
      </c>
      <c r="BV363" s="231" t="str">
        <f>'1'!JV363</f>
        <v/>
      </c>
      <c r="BW363" s="231" t="str">
        <f>'1'!JW363</f>
        <v/>
      </c>
      <c r="BX363" s="233" t="str">
        <f>'1'!KI363</f>
        <v/>
      </c>
      <c r="BY363" s="262">
        <f>'1'!KJ363</f>
        <v>0</v>
      </c>
      <c r="BZ363" s="230" t="str">
        <f>'1'!KL363</f>
        <v/>
      </c>
      <c r="CA363" s="230" t="str">
        <f>'1'!KM363</f>
        <v/>
      </c>
      <c r="CB363" s="236" t="str">
        <f>'1'!KY363</f>
        <v/>
      </c>
      <c r="CC363" s="263">
        <f>'1'!KZ363</f>
        <v>0</v>
      </c>
      <c r="CD363" s="231" t="str">
        <f>'1'!LB363</f>
        <v/>
      </c>
      <c r="CE363" s="231" t="str">
        <f>'1'!LC363</f>
        <v/>
      </c>
      <c r="CF363" s="231"/>
      <c r="CG363" s="231"/>
      <c r="CH363" s="233" t="str">
        <f t="shared" si="208"/>
        <v/>
      </c>
      <c r="CI363" s="264">
        <f>'1'!HX363</f>
        <v>0</v>
      </c>
      <c r="CJ363" s="24" t="str">
        <f>'1'!HZ363</f>
        <v/>
      </c>
      <c r="CK363" s="24" t="str">
        <f>'1'!IA363</f>
        <v/>
      </c>
      <c r="CL363" s="236" t="str">
        <f t="shared" si="209"/>
        <v/>
      </c>
      <c r="CM363" s="265">
        <f>'1'!IN363</f>
        <v>0</v>
      </c>
      <c r="CN363" s="36" t="str">
        <f>'1'!IP363</f>
        <v/>
      </c>
      <c r="CO363" s="36" t="str">
        <f>'1'!IQ363</f>
        <v/>
      </c>
      <c r="CP363" s="233" t="str">
        <f t="shared" si="210"/>
        <v/>
      </c>
      <c r="CQ363" s="264">
        <f>'1'!JD363</f>
        <v>0</v>
      </c>
      <c r="CR363" s="24" t="str">
        <f>'1'!JF363</f>
        <v/>
      </c>
      <c r="CS363" s="24" t="str">
        <f>'1'!JG363</f>
        <v/>
      </c>
      <c r="CT363" s="236" t="str">
        <f t="shared" si="211"/>
        <v/>
      </c>
      <c r="CU363" s="265">
        <f>'1'!JT363</f>
        <v>0</v>
      </c>
      <c r="CV363" s="36" t="str">
        <f>'1'!JV363</f>
        <v/>
      </c>
      <c r="CW363" s="36" t="str">
        <f>'1'!JW363</f>
        <v/>
      </c>
      <c r="CX363" s="233" t="str">
        <f t="shared" si="212"/>
        <v>#REF!</v>
      </c>
      <c r="CY363" s="24">
        <f>'1'!KJ363</f>
        <v>0</v>
      </c>
      <c r="CZ363" s="24" t="str">
        <f>'1'!KL363</f>
        <v/>
      </c>
      <c r="DA363" s="24" t="str">
        <f>'1'!KM363</f>
        <v/>
      </c>
      <c r="DB363" s="236" t="str">
        <f t="shared" si="213"/>
        <v>#REF!</v>
      </c>
      <c r="DC363" s="36">
        <f>'1'!KZ363</f>
        <v>0</v>
      </c>
      <c r="DD363" s="36" t="str">
        <f>'1'!LB363</f>
        <v/>
      </c>
      <c r="DE363" s="36" t="str">
        <f>'1'!LC363</f>
        <v/>
      </c>
      <c r="DF363" s="233" t="str">
        <f t="shared" si="214"/>
        <v>#REF!</v>
      </c>
      <c r="DG363" s="24" t="str">
        <f t="shared" ref="DG363:DI363" si="1450">#REF!</f>
        <v>#REF!</v>
      </c>
      <c r="DH363" s="24" t="str">
        <f t="shared" si="1450"/>
        <v>#REF!</v>
      </c>
      <c r="DI363" s="24" t="str">
        <f t="shared" si="1450"/>
        <v>#REF!</v>
      </c>
      <c r="DJ363" s="236" t="str">
        <f t="shared" si="216"/>
        <v>#REF!</v>
      </c>
      <c r="DK363" s="36" t="str">
        <f t="shared" ref="DK363:DM363" si="1451">#REF!</f>
        <v>#REF!</v>
      </c>
      <c r="DL363" s="36" t="str">
        <f t="shared" si="1451"/>
        <v>#REF!</v>
      </c>
      <c r="DM363" s="36" t="str">
        <f t="shared" si="1451"/>
        <v>#REF!</v>
      </c>
      <c r="DN363" s="159" t="str">
        <f t="shared" si="218"/>
        <v>#REF!</v>
      </c>
      <c r="DO363" s="24" t="str">
        <f t="shared" ref="DO363:DQ363" si="1452">#REF!</f>
        <v>#REF!</v>
      </c>
      <c r="DP363" s="24" t="str">
        <f t="shared" si="1452"/>
        <v>#REF!</v>
      </c>
      <c r="DQ363" s="24" t="str">
        <f t="shared" si="1452"/>
        <v>#REF!</v>
      </c>
      <c r="DR363" s="209" t="str">
        <f t="shared" si="220"/>
        <v>#REF!</v>
      </c>
      <c r="DS363" s="210" t="str">
        <f t="shared" si="13"/>
        <v>#REF!</v>
      </c>
      <c r="DT363" s="210" t="str">
        <f t="shared" ref="DT363:DU363" si="1453">#REF!</f>
        <v>#REF!</v>
      </c>
      <c r="DU363" s="210" t="str">
        <f t="shared" si="1453"/>
        <v>#REF!</v>
      </c>
    </row>
    <row r="364" ht="15.75" customHeight="1">
      <c r="A364" s="228">
        <f>'1'!A364</f>
        <v>46453</v>
      </c>
      <c r="B364" s="229" t="str">
        <f>'1'!B364</f>
        <v>日</v>
      </c>
      <c r="C364" s="232">
        <f>'1'!C364</f>
        <v>0</v>
      </c>
      <c r="D364" s="233">
        <f>'1'!G364</f>
        <v>1</v>
      </c>
      <c r="E364" s="262">
        <f>'1'!H364</f>
        <v>0</v>
      </c>
      <c r="F364" s="230" t="str">
        <f>'1'!J364</f>
        <v/>
      </c>
      <c r="G364" s="230" t="str">
        <f>'1'!K364</f>
        <v/>
      </c>
      <c r="H364" s="236">
        <f>'1'!W364</f>
        <v>1</v>
      </c>
      <c r="I364" s="263">
        <f>'1'!X364</f>
        <v>0</v>
      </c>
      <c r="J364" s="231" t="str">
        <f>'1'!Z364</f>
        <v/>
      </c>
      <c r="K364" s="231" t="str">
        <f>'1'!AA364</f>
        <v/>
      </c>
      <c r="L364" s="233">
        <f>'1'!AM364</f>
        <v>2</v>
      </c>
      <c r="M364" s="262">
        <f>'1'!AN364</f>
        <v>0</v>
      </c>
      <c r="N364" s="230" t="str">
        <f>'1'!AP364</f>
        <v/>
      </c>
      <c r="O364" s="230" t="str">
        <f>'1'!AQ364</f>
        <v/>
      </c>
      <c r="P364" s="236">
        <f>'1'!BC364</f>
        <v>4</v>
      </c>
      <c r="Q364" s="263">
        <f>'1'!BD364</f>
        <v>0</v>
      </c>
      <c r="R364" s="231" t="str">
        <f>'1'!BF364</f>
        <v/>
      </c>
      <c r="S364" s="231" t="str">
        <f>'1'!BG364</f>
        <v/>
      </c>
      <c r="T364" s="233">
        <f>'1'!BS364</f>
        <v>4</v>
      </c>
      <c r="U364" s="262">
        <f>'1'!BT364</f>
        <v>0</v>
      </c>
      <c r="V364" s="230" t="str">
        <f>'1'!BV364</f>
        <v/>
      </c>
      <c r="W364" s="230" t="str">
        <f>'1'!BW364</f>
        <v/>
      </c>
      <c r="X364" s="236">
        <f>'1'!CI364</f>
        <v>2</v>
      </c>
      <c r="Y364" s="263">
        <f>'1'!CJ364</f>
        <v>0</v>
      </c>
      <c r="Z364" s="231" t="str">
        <f>'1'!CL364</f>
        <v/>
      </c>
      <c r="AA364" s="231" t="str">
        <f>'1'!CM364</f>
        <v/>
      </c>
      <c r="AB364" s="233">
        <f>'1'!CY364</f>
        <v>2</v>
      </c>
      <c r="AC364" s="262">
        <f>'1'!CZ364</f>
        <v>0</v>
      </c>
      <c r="AD364" s="226" t="str">
        <f>'1'!DB364</f>
        <v/>
      </c>
      <c r="AE364" s="230" t="str">
        <f>'1'!DC364</f>
        <v/>
      </c>
      <c r="AF364" s="236">
        <f>'1'!DO364</f>
        <v>2</v>
      </c>
      <c r="AG364" s="263"/>
      <c r="AH364" s="231" t="str">
        <f>'1'!DR364</f>
        <v/>
      </c>
      <c r="AI364" s="231" t="str">
        <f>'1'!DS364</f>
        <v/>
      </c>
      <c r="AJ364" s="233">
        <f>'1'!EE364</f>
        <v>5</v>
      </c>
      <c r="AK364" s="262">
        <f>'1'!EF364</f>
        <v>0</v>
      </c>
      <c r="AL364" s="230" t="str">
        <f>'1'!EH364</f>
        <v/>
      </c>
      <c r="AM364" s="230" t="str">
        <f>'1'!EI364</f>
        <v/>
      </c>
      <c r="AN364" s="236">
        <f>'1'!EU364</f>
        <v>19</v>
      </c>
      <c r="AO364" s="263"/>
      <c r="AP364" s="231" t="str">
        <f>'1'!EX364</f>
        <v/>
      </c>
      <c r="AQ364" s="231" t="str">
        <f>'1'!EY364</f>
        <v/>
      </c>
      <c r="AR364" s="233">
        <f>'1'!FK364</f>
        <v>4</v>
      </c>
      <c r="AS364" s="262">
        <f>'1'!FL364</f>
        <v>0</v>
      </c>
      <c r="AT364" s="230" t="str">
        <f>'1'!FN364</f>
        <v/>
      </c>
      <c r="AU364" s="230" t="str">
        <f>'1'!FO364</f>
        <v/>
      </c>
      <c r="AV364" s="236">
        <f>'1'!GA364</f>
        <v>2</v>
      </c>
      <c r="AW364" s="263">
        <f>'1'!GB364</f>
        <v>0</v>
      </c>
      <c r="AX364" s="231" t="str">
        <f>'1'!GD364</f>
        <v/>
      </c>
      <c r="AY364" s="231" t="str">
        <f>'1'!GE364</f>
        <v/>
      </c>
      <c r="AZ364" s="233">
        <f>'1'!GQ364</f>
        <v>3</v>
      </c>
      <c r="BA364" s="262">
        <f>'1'!GR364</f>
        <v>0</v>
      </c>
      <c r="BB364" s="230" t="str">
        <f>'1'!GT364</f>
        <v/>
      </c>
      <c r="BC364" s="230" t="str">
        <f>'1'!GU364</f>
        <v/>
      </c>
      <c r="BD364" s="236">
        <f>'1'!HG364</f>
        <v>5</v>
      </c>
      <c r="BE364" s="263">
        <f>'1'!HH364</f>
        <v>0</v>
      </c>
      <c r="BF364" s="231" t="str">
        <f>'1'!HJ364</f>
        <v/>
      </c>
      <c r="BG364" s="231" t="str">
        <f>'1'!HK364</f>
        <v/>
      </c>
      <c r="BH364" s="233" t="str">
        <f>'1'!HW364</f>
        <v/>
      </c>
      <c r="BI364" s="262">
        <f>'1'!HX364</f>
        <v>0</v>
      </c>
      <c r="BJ364" s="230" t="str">
        <f>'1'!HZ364</f>
        <v/>
      </c>
      <c r="BK364" s="230" t="str">
        <f>'1'!IA364</f>
        <v/>
      </c>
      <c r="BL364" s="236" t="str">
        <f>'1'!IM364</f>
        <v/>
      </c>
      <c r="BM364" s="263">
        <f>'1'!IN364</f>
        <v>0</v>
      </c>
      <c r="BN364" s="231" t="str">
        <f>'1'!IP364</f>
        <v/>
      </c>
      <c r="BO364" s="231" t="str">
        <f>'1'!IQ364</f>
        <v/>
      </c>
      <c r="BP364" s="233" t="str">
        <f>'1'!JC364</f>
        <v/>
      </c>
      <c r="BQ364" s="262">
        <f>'1'!JD364</f>
        <v>0</v>
      </c>
      <c r="BR364" s="230" t="str">
        <f>'1'!JF364</f>
        <v/>
      </c>
      <c r="BS364" s="230" t="str">
        <f>'1'!JG364</f>
        <v/>
      </c>
      <c r="BT364" s="236" t="str">
        <f>'1'!JS364</f>
        <v/>
      </c>
      <c r="BU364" s="263">
        <f>'1'!JT364</f>
        <v>0</v>
      </c>
      <c r="BV364" s="231" t="str">
        <f>'1'!JV364</f>
        <v/>
      </c>
      <c r="BW364" s="231" t="str">
        <f>'1'!JW364</f>
        <v/>
      </c>
      <c r="BX364" s="233" t="str">
        <f>'1'!KI364</f>
        <v/>
      </c>
      <c r="BY364" s="262">
        <f>'1'!KJ364</f>
        <v>0</v>
      </c>
      <c r="BZ364" s="230" t="str">
        <f>'1'!KL364</f>
        <v/>
      </c>
      <c r="CA364" s="230" t="str">
        <f>'1'!KM364</f>
        <v/>
      </c>
      <c r="CB364" s="236" t="str">
        <f>'1'!KY364</f>
        <v/>
      </c>
      <c r="CC364" s="263">
        <f>'1'!KZ364</f>
        <v>0</v>
      </c>
      <c r="CD364" s="231" t="str">
        <f>'1'!LB364</f>
        <v/>
      </c>
      <c r="CE364" s="231" t="str">
        <f>'1'!LC364</f>
        <v/>
      </c>
      <c r="CF364" s="231"/>
      <c r="CG364" s="231"/>
      <c r="CH364" s="233" t="str">
        <f t="shared" si="208"/>
        <v/>
      </c>
      <c r="CI364" s="264">
        <f>'1'!HX364</f>
        <v>0</v>
      </c>
      <c r="CJ364" s="24" t="str">
        <f>'1'!HZ364</f>
        <v/>
      </c>
      <c r="CK364" s="24" t="str">
        <f>'1'!IA364</f>
        <v/>
      </c>
      <c r="CL364" s="236" t="str">
        <f t="shared" si="209"/>
        <v/>
      </c>
      <c r="CM364" s="265">
        <f>'1'!IN364</f>
        <v>0</v>
      </c>
      <c r="CN364" s="36" t="str">
        <f>'1'!IP364</f>
        <v/>
      </c>
      <c r="CO364" s="36" t="str">
        <f>'1'!IQ364</f>
        <v/>
      </c>
      <c r="CP364" s="233" t="str">
        <f t="shared" si="210"/>
        <v/>
      </c>
      <c r="CQ364" s="264">
        <f>'1'!JD364</f>
        <v>0</v>
      </c>
      <c r="CR364" s="24" t="str">
        <f>'1'!JF364</f>
        <v/>
      </c>
      <c r="CS364" s="24" t="str">
        <f>'1'!JG364</f>
        <v/>
      </c>
      <c r="CT364" s="236" t="str">
        <f t="shared" si="211"/>
        <v/>
      </c>
      <c r="CU364" s="265">
        <f>'1'!JT364</f>
        <v>0</v>
      </c>
      <c r="CV364" s="36" t="str">
        <f>'1'!JV364</f>
        <v/>
      </c>
      <c r="CW364" s="36" t="str">
        <f>'1'!JW364</f>
        <v/>
      </c>
      <c r="CX364" s="233" t="str">
        <f t="shared" si="212"/>
        <v>#REF!</v>
      </c>
      <c r="CY364" s="24">
        <f>'1'!KJ364</f>
        <v>0</v>
      </c>
      <c r="CZ364" s="24" t="str">
        <f>'1'!KL364</f>
        <v/>
      </c>
      <c r="DA364" s="24" t="str">
        <f>'1'!KM364</f>
        <v/>
      </c>
      <c r="DB364" s="236" t="str">
        <f t="shared" si="213"/>
        <v>#REF!</v>
      </c>
      <c r="DC364" s="36">
        <f>'1'!KZ364</f>
        <v>0</v>
      </c>
      <c r="DD364" s="36" t="str">
        <f>'1'!LB364</f>
        <v/>
      </c>
      <c r="DE364" s="36" t="str">
        <f>'1'!LC364</f>
        <v/>
      </c>
      <c r="DF364" s="233" t="str">
        <f t="shared" si="214"/>
        <v>#REF!</v>
      </c>
      <c r="DG364" s="24" t="str">
        <f t="shared" ref="DG364:DI364" si="1454">#REF!</f>
        <v>#REF!</v>
      </c>
      <c r="DH364" s="24" t="str">
        <f t="shared" si="1454"/>
        <v>#REF!</v>
      </c>
      <c r="DI364" s="24" t="str">
        <f t="shared" si="1454"/>
        <v>#REF!</v>
      </c>
      <c r="DJ364" s="236" t="str">
        <f t="shared" si="216"/>
        <v>#REF!</v>
      </c>
      <c r="DK364" s="36" t="str">
        <f t="shared" ref="DK364:DM364" si="1455">#REF!</f>
        <v>#REF!</v>
      </c>
      <c r="DL364" s="36" t="str">
        <f t="shared" si="1455"/>
        <v>#REF!</v>
      </c>
      <c r="DM364" s="36" t="str">
        <f t="shared" si="1455"/>
        <v>#REF!</v>
      </c>
      <c r="DN364" s="159" t="str">
        <f t="shared" si="218"/>
        <v>#REF!</v>
      </c>
      <c r="DO364" s="24" t="str">
        <f t="shared" ref="DO364:DQ364" si="1456">#REF!</f>
        <v>#REF!</v>
      </c>
      <c r="DP364" s="24" t="str">
        <f t="shared" si="1456"/>
        <v>#REF!</v>
      </c>
      <c r="DQ364" s="24" t="str">
        <f t="shared" si="1456"/>
        <v>#REF!</v>
      </c>
      <c r="DR364" s="209" t="str">
        <f t="shared" si="220"/>
        <v>#REF!</v>
      </c>
      <c r="DS364" s="210" t="str">
        <f t="shared" si="13"/>
        <v>#REF!</v>
      </c>
      <c r="DT364" s="210" t="str">
        <f t="shared" ref="DT364:DU364" si="1457">#REF!</f>
        <v>#REF!</v>
      </c>
      <c r="DU364" s="210" t="str">
        <f t="shared" si="1457"/>
        <v>#REF!</v>
      </c>
    </row>
    <row r="365" ht="15.75" customHeight="1">
      <c r="A365" s="228">
        <f>'1'!A365</f>
        <v>46454</v>
      </c>
      <c r="B365" s="229" t="str">
        <f>'1'!B365</f>
        <v>月</v>
      </c>
      <c r="C365" s="232">
        <f>'1'!C365</f>
        <v>0</v>
      </c>
      <c r="D365" s="233">
        <f>'1'!G365</f>
        <v>1</v>
      </c>
      <c r="E365" s="262">
        <f>'1'!H365</f>
        <v>0</v>
      </c>
      <c r="F365" s="230" t="str">
        <f>'1'!J365</f>
        <v/>
      </c>
      <c r="G365" s="230" t="str">
        <f>'1'!K365</f>
        <v/>
      </c>
      <c r="H365" s="236">
        <f>'1'!W365</f>
        <v>1</v>
      </c>
      <c r="I365" s="263">
        <f>'1'!X365</f>
        <v>0</v>
      </c>
      <c r="J365" s="231" t="str">
        <f>'1'!Z365</f>
        <v/>
      </c>
      <c r="K365" s="231" t="str">
        <f>'1'!AA365</f>
        <v/>
      </c>
      <c r="L365" s="233">
        <f>'1'!AM365</f>
        <v>2</v>
      </c>
      <c r="M365" s="262">
        <f>'1'!AN365</f>
        <v>0</v>
      </c>
      <c r="N365" s="230" t="str">
        <f>'1'!AP365</f>
        <v/>
      </c>
      <c r="O365" s="230" t="str">
        <f>'1'!AQ365</f>
        <v/>
      </c>
      <c r="P365" s="236">
        <f>'1'!BC365</f>
        <v>4</v>
      </c>
      <c r="Q365" s="263">
        <f>'1'!BD365</f>
        <v>0</v>
      </c>
      <c r="R365" s="231" t="str">
        <f>'1'!BF365</f>
        <v/>
      </c>
      <c r="S365" s="231" t="str">
        <f>'1'!BG365</f>
        <v/>
      </c>
      <c r="T365" s="233">
        <f>'1'!BS365</f>
        <v>4</v>
      </c>
      <c r="U365" s="262">
        <f>'1'!BT365</f>
        <v>0</v>
      </c>
      <c r="V365" s="230" t="str">
        <f>'1'!BV365</f>
        <v/>
      </c>
      <c r="W365" s="230" t="str">
        <f>'1'!BW365</f>
        <v/>
      </c>
      <c r="X365" s="236">
        <f>'1'!CI365</f>
        <v>2</v>
      </c>
      <c r="Y365" s="263">
        <f>'1'!CJ365</f>
        <v>0</v>
      </c>
      <c r="Z365" s="231" t="str">
        <f>'1'!CL365</f>
        <v/>
      </c>
      <c r="AA365" s="231" t="str">
        <f>'1'!CM365</f>
        <v/>
      </c>
      <c r="AB365" s="233">
        <f>'1'!CY365</f>
        <v>2</v>
      </c>
      <c r="AC365" s="262">
        <f>'1'!CZ365</f>
        <v>0</v>
      </c>
      <c r="AD365" s="226" t="str">
        <f>'1'!DB365</f>
        <v/>
      </c>
      <c r="AE365" s="230" t="str">
        <f>'1'!DC365</f>
        <v/>
      </c>
      <c r="AF365" s="236">
        <f>'1'!DO365</f>
        <v>2</v>
      </c>
      <c r="AG365" s="263"/>
      <c r="AH365" s="231" t="str">
        <f>'1'!DR365</f>
        <v/>
      </c>
      <c r="AI365" s="231" t="str">
        <f>'1'!DS365</f>
        <v/>
      </c>
      <c r="AJ365" s="233">
        <f>'1'!EE365</f>
        <v>5</v>
      </c>
      <c r="AK365" s="262">
        <f>'1'!EF365</f>
        <v>0</v>
      </c>
      <c r="AL365" s="230" t="str">
        <f>'1'!EH365</f>
        <v/>
      </c>
      <c r="AM365" s="230" t="str">
        <f>'1'!EI365</f>
        <v/>
      </c>
      <c r="AN365" s="236">
        <f>'1'!EU365</f>
        <v>19</v>
      </c>
      <c r="AO365" s="263"/>
      <c r="AP365" s="231" t="str">
        <f>'1'!EX365</f>
        <v/>
      </c>
      <c r="AQ365" s="231" t="str">
        <f>'1'!EY365</f>
        <v/>
      </c>
      <c r="AR365" s="233">
        <f>'1'!FK365</f>
        <v>4</v>
      </c>
      <c r="AS365" s="262">
        <f>'1'!FL365</f>
        <v>0</v>
      </c>
      <c r="AT365" s="230" t="str">
        <f>'1'!FN365</f>
        <v/>
      </c>
      <c r="AU365" s="230" t="str">
        <f>'1'!FO365</f>
        <v/>
      </c>
      <c r="AV365" s="236">
        <f>'1'!GA365</f>
        <v>2</v>
      </c>
      <c r="AW365" s="263">
        <f>'1'!GB365</f>
        <v>0</v>
      </c>
      <c r="AX365" s="231" t="str">
        <f>'1'!GD365</f>
        <v/>
      </c>
      <c r="AY365" s="231" t="str">
        <f>'1'!GE365</f>
        <v/>
      </c>
      <c r="AZ365" s="233">
        <f>'1'!GQ365</f>
        <v>3</v>
      </c>
      <c r="BA365" s="262">
        <f>'1'!GR365</f>
        <v>0</v>
      </c>
      <c r="BB365" s="230" t="str">
        <f>'1'!GT365</f>
        <v/>
      </c>
      <c r="BC365" s="230" t="str">
        <f>'1'!GU365</f>
        <v/>
      </c>
      <c r="BD365" s="236">
        <f>'1'!HG365</f>
        <v>5</v>
      </c>
      <c r="BE365" s="263">
        <f>'1'!HH365</f>
        <v>0</v>
      </c>
      <c r="BF365" s="231" t="str">
        <f>'1'!HJ365</f>
        <v/>
      </c>
      <c r="BG365" s="231" t="str">
        <f>'1'!HK365</f>
        <v/>
      </c>
      <c r="BH365" s="233" t="str">
        <f>'1'!HW365</f>
        <v/>
      </c>
      <c r="BI365" s="262">
        <f>'1'!HX365</f>
        <v>0</v>
      </c>
      <c r="BJ365" s="230" t="str">
        <f>'1'!HZ365</f>
        <v/>
      </c>
      <c r="BK365" s="230" t="str">
        <f>'1'!IA365</f>
        <v/>
      </c>
      <c r="BL365" s="236" t="str">
        <f>'1'!IM365</f>
        <v/>
      </c>
      <c r="BM365" s="263">
        <f>'1'!IN365</f>
        <v>0</v>
      </c>
      <c r="BN365" s="231" t="str">
        <f>'1'!IP365</f>
        <v/>
      </c>
      <c r="BO365" s="231" t="str">
        <f>'1'!IQ365</f>
        <v/>
      </c>
      <c r="BP365" s="233" t="str">
        <f>'1'!JC365</f>
        <v/>
      </c>
      <c r="BQ365" s="262">
        <f>'1'!JD365</f>
        <v>0</v>
      </c>
      <c r="BR365" s="230" t="str">
        <f>'1'!JF365</f>
        <v/>
      </c>
      <c r="BS365" s="230" t="str">
        <f>'1'!JG365</f>
        <v/>
      </c>
      <c r="BT365" s="236" t="str">
        <f>'1'!JS365</f>
        <v/>
      </c>
      <c r="BU365" s="263">
        <f>'1'!JT365</f>
        <v>0</v>
      </c>
      <c r="BV365" s="231" t="str">
        <f>'1'!JV365</f>
        <v/>
      </c>
      <c r="BW365" s="231" t="str">
        <f>'1'!JW365</f>
        <v/>
      </c>
      <c r="BX365" s="233" t="str">
        <f>'1'!KI365</f>
        <v/>
      </c>
      <c r="BY365" s="262">
        <f>'1'!KJ365</f>
        <v>0</v>
      </c>
      <c r="BZ365" s="230" t="str">
        <f>'1'!KL365</f>
        <v/>
      </c>
      <c r="CA365" s="230" t="str">
        <f>'1'!KM365</f>
        <v/>
      </c>
      <c r="CB365" s="236" t="str">
        <f>'1'!KY365</f>
        <v/>
      </c>
      <c r="CC365" s="263">
        <f>'1'!KZ365</f>
        <v>0</v>
      </c>
      <c r="CD365" s="231" t="str">
        <f>'1'!LB365</f>
        <v/>
      </c>
      <c r="CE365" s="231" t="str">
        <f>'1'!LC365</f>
        <v/>
      </c>
      <c r="CF365" s="231"/>
      <c r="CG365" s="231"/>
      <c r="CH365" s="233" t="str">
        <f t="shared" si="208"/>
        <v/>
      </c>
      <c r="CI365" s="264">
        <f>'1'!HX365</f>
        <v>0</v>
      </c>
      <c r="CJ365" s="24" t="str">
        <f>'1'!HZ365</f>
        <v/>
      </c>
      <c r="CK365" s="24" t="str">
        <f>'1'!IA365</f>
        <v/>
      </c>
      <c r="CL365" s="236" t="str">
        <f t="shared" si="209"/>
        <v/>
      </c>
      <c r="CM365" s="265">
        <f>'1'!IN365</f>
        <v>0</v>
      </c>
      <c r="CN365" s="36" t="str">
        <f>'1'!IP365</f>
        <v/>
      </c>
      <c r="CO365" s="36" t="str">
        <f>'1'!IQ365</f>
        <v/>
      </c>
      <c r="CP365" s="233" t="str">
        <f t="shared" si="210"/>
        <v/>
      </c>
      <c r="CQ365" s="264">
        <f>'1'!JD365</f>
        <v>0</v>
      </c>
      <c r="CR365" s="24" t="str">
        <f>'1'!JF365</f>
        <v/>
      </c>
      <c r="CS365" s="24" t="str">
        <f>'1'!JG365</f>
        <v/>
      </c>
      <c r="CT365" s="236" t="str">
        <f t="shared" si="211"/>
        <v/>
      </c>
      <c r="CU365" s="265">
        <f>'1'!JT365</f>
        <v>0</v>
      </c>
      <c r="CV365" s="36" t="str">
        <f>'1'!JV365</f>
        <v/>
      </c>
      <c r="CW365" s="36" t="str">
        <f>'1'!JW365</f>
        <v/>
      </c>
      <c r="CX365" s="233" t="str">
        <f t="shared" si="212"/>
        <v>#REF!</v>
      </c>
      <c r="CY365" s="24">
        <f>'1'!KJ365</f>
        <v>0</v>
      </c>
      <c r="CZ365" s="24" t="str">
        <f>'1'!KL365</f>
        <v/>
      </c>
      <c r="DA365" s="24" t="str">
        <f>'1'!KM365</f>
        <v/>
      </c>
      <c r="DB365" s="236" t="str">
        <f t="shared" si="213"/>
        <v>#REF!</v>
      </c>
      <c r="DC365" s="36">
        <f>'1'!KZ365</f>
        <v>0</v>
      </c>
      <c r="DD365" s="36" t="str">
        <f>'1'!LB365</f>
        <v/>
      </c>
      <c r="DE365" s="36" t="str">
        <f>'1'!LC365</f>
        <v/>
      </c>
      <c r="DF365" s="233" t="str">
        <f t="shared" si="214"/>
        <v>#REF!</v>
      </c>
      <c r="DG365" s="24" t="str">
        <f t="shared" ref="DG365:DI365" si="1458">#REF!</f>
        <v>#REF!</v>
      </c>
      <c r="DH365" s="24" t="str">
        <f t="shared" si="1458"/>
        <v>#REF!</v>
      </c>
      <c r="DI365" s="24" t="str">
        <f t="shared" si="1458"/>
        <v>#REF!</v>
      </c>
      <c r="DJ365" s="236" t="str">
        <f t="shared" si="216"/>
        <v>#REF!</v>
      </c>
      <c r="DK365" s="36" t="str">
        <f t="shared" ref="DK365:DM365" si="1459">#REF!</f>
        <v>#REF!</v>
      </c>
      <c r="DL365" s="36" t="str">
        <f t="shared" si="1459"/>
        <v>#REF!</v>
      </c>
      <c r="DM365" s="36" t="str">
        <f t="shared" si="1459"/>
        <v>#REF!</v>
      </c>
      <c r="DN365" s="159" t="str">
        <f t="shared" si="218"/>
        <v>#REF!</v>
      </c>
      <c r="DO365" s="24" t="str">
        <f t="shared" ref="DO365:DQ365" si="1460">#REF!</f>
        <v>#REF!</v>
      </c>
      <c r="DP365" s="24" t="str">
        <f t="shared" si="1460"/>
        <v>#REF!</v>
      </c>
      <c r="DQ365" s="24" t="str">
        <f t="shared" si="1460"/>
        <v>#REF!</v>
      </c>
      <c r="DR365" s="209" t="str">
        <f t="shared" si="220"/>
        <v>#REF!</v>
      </c>
      <c r="DS365" s="210" t="str">
        <f t="shared" si="13"/>
        <v>#REF!</v>
      </c>
      <c r="DT365" s="210" t="str">
        <f t="shared" ref="DT365:DU365" si="1461">#REF!</f>
        <v>#REF!</v>
      </c>
      <c r="DU365" s="210" t="str">
        <f t="shared" si="1461"/>
        <v>#REF!</v>
      </c>
    </row>
    <row r="366" ht="15.75" customHeight="1">
      <c r="A366" s="228">
        <f>'1'!A366</f>
        <v>46455</v>
      </c>
      <c r="B366" s="229" t="str">
        <f>'1'!B366</f>
        <v>火</v>
      </c>
      <c r="C366" s="232">
        <f>'1'!C366</f>
        <v>0</v>
      </c>
      <c r="D366" s="233">
        <f>'1'!G366</f>
        <v>1</v>
      </c>
      <c r="E366" s="262">
        <f>'1'!H366</f>
        <v>0</v>
      </c>
      <c r="F366" s="230" t="str">
        <f>'1'!J366</f>
        <v/>
      </c>
      <c r="G366" s="230" t="str">
        <f>'1'!K366</f>
        <v/>
      </c>
      <c r="H366" s="236">
        <f>'1'!W366</f>
        <v>1</v>
      </c>
      <c r="I366" s="263">
        <f>'1'!X366</f>
        <v>0</v>
      </c>
      <c r="J366" s="231" t="str">
        <f>'1'!Z366</f>
        <v/>
      </c>
      <c r="K366" s="231" t="str">
        <f>'1'!AA366</f>
        <v/>
      </c>
      <c r="L366" s="233">
        <f>'1'!AM366</f>
        <v>2</v>
      </c>
      <c r="M366" s="262">
        <f>'1'!AN366</f>
        <v>0</v>
      </c>
      <c r="N366" s="230" t="str">
        <f>'1'!AP366</f>
        <v/>
      </c>
      <c r="O366" s="230" t="str">
        <f>'1'!AQ366</f>
        <v/>
      </c>
      <c r="P366" s="236">
        <f>'1'!BC366</f>
        <v>4</v>
      </c>
      <c r="Q366" s="263">
        <f>'1'!BD366</f>
        <v>0</v>
      </c>
      <c r="R366" s="231" t="str">
        <f>'1'!BF366</f>
        <v/>
      </c>
      <c r="S366" s="231" t="str">
        <f>'1'!BG366</f>
        <v/>
      </c>
      <c r="T366" s="233">
        <f>'1'!BS366</f>
        <v>4</v>
      </c>
      <c r="U366" s="262">
        <f>'1'!BT366</f>
        <v>0</v>
      </c>
      <c r="V366" s="230" t="str">
        <f>'1'!BV366</f>
        <v/>
      </c>
      <c r="W366" s="230" t="str">
        <f>'1'!BW366</f>
        <v/>
      </c>
      <c r="X366" s="236">
        <f>'1'!CI366</f>
        <v>2</v>
      </c>
      <c r="Y366" s="263">
        <f>'1'!CJ366</f>
        <v>0</v>
      </c>
      <c r="Z366" s="231" t="str">
        <f>'1'!CL366</f>
        <v/>
      </c>
      <c r="AA366" s="231" t="str">
        <f>'1'!CM366</f>
        <v/>
      </c>
      <c r="AB366" s="233">
        <f>'1'!CY366</f>
        <v>2</v>
      </c>
      <c r="AC366" s="262">
        <f>'1'!CZ366</f>
        <v>0</v>
      </c>
      <c r="AD366" s="226" t="str">
        <f>'1'!DB366</f>
        <v/>
      </c>
      <c r="AE366" s="230" t="str">
        <f>'1'!DC366</f>
        <v/>
      </c>
      <c r="AF366" s="236">
        <f>'1'!DO366</f>
        <v>2</v>
      </c>
      <c r="AG366" s="263"/>
      <c r="AH366" s="231" t="str">
        <f>'1'!DR366</f>
        <v/>
      </c>
      <c r="AI366" s="231" t="str">
        <f>'1'!DS366</f>
        <v/>
      </c>
      <c r="AJ366" s="233">
        <f>'1'!EE366</f>
        <v>5</v>
      </c>
      <c r="AK366" s="262">
        <f>'1'!EF366</f>
        <v>0</v>
      </c>
      <c r="AL366" s="230" t="str">
        <f>'1'!EH366</f>
        <v/>
      </c>
      <c r="AM366" s="230" t="str">
        <f>'1'!EI366</f>
        <v/>
      </c>
      <c r="AN366" s="236">
        <f>'1'!EU366</f>
        <v>19</v>
      </c>
      <c r="AO366" s="263"/>
      <c r="AP366" s="231" t="str">
        <f>'1'!EX366</f>
        <v/>
      </c>
      <c r="AQ366" s="231" t="str">
        <f>'1'!EY366</f>
        <v/>
      </c>
      <c r="AR366" s="233">
        <f>'1'!FK366</f>
        <v>4</v>
      </c>
      <c r="AS366" s="262">
        <f>'1'!FL366</f>
        <v>0</v>
      </c>
      <c r="AT366" s="230" t="str">
        <f>'1'!FN366</f>
        <v/>
      </c>
      <c r="AU366" s="230" t="str">
        <f>'1'!FO366</f>
        <v/>
      </c>
      <c r="AV366" s="236">
        <f>'1'!GA366</f>
        <v>2</v>
      </c>
      <c r="AW366" s="263">
        <f>'1'!GB366</f>
        <v>0</v>
      </c>
      <c r="AX366" s="231" t="str">
        <f>'1'!GD366</f>
        <v/>
      </c>
      <c r="AY366" s="231" t="str">
        <f>'1'!GE366</f>
        <v/>
      </c>
      <c r="AZ366" s="233">
        <f>'1'!GQ366</f>
        <v>3</v>
      </c>
      <c r="BA366" s="262">
        <f>'1'!GR366</f>
        <v>0</v>
      </c>
      <c r="BB366" s="230" t="str">
        <f>'1'!GT366</f>
        <v/>
      </c>
      <c r="BC366" s="230" t="str">
        <f>'1'!GU366</f>
        <v/>
      </c>
      <c r="BD366" s="236">
        <f>'1'!HG366</f>
        <v>5</v>
      </c>
      <c r="BE366" s="263">
        <f>'1'!HH366</f>
        <v>0</v>
      </c>
      <c r="BF366" s="231" t="str">
        <f>'1'!HJ366</f>
        <v/>
      </c>
      <c r="BG366" s="231" t="str">
        <f>'1'!HK366</f>
        <v/>
      </c>
      <c r="BH366" s="233" t="str">
        <f>'1'!HW366</f>
        <v/>
      </c>
      <c r="BI366" s="262">
        <f>'1'!HX366</f>
        <v>0</v>
      </c>
      <c r="BJ366" s="230" t="str">
        <f>'1'!HZ366</f>
        <v/>
      </c>
      <c r="BK366" s="230" t="str">
        <f>'1'!IA366</f>
        <v/>
      </c>
      <c r="BL366" s="236" t="str">
        <f>'1'!IM366</f>
        <v/>
      </c>
      <c r="BM366" s="263">
        <f>'1'!IN366</f>
        <v>0</v>
      </c>
      <c r="BN366" s="231" t="str">
        <f>'1'!IP366</f>
        <v/>
      </c>
      <c r="BO366" s="231" t="str">
        <f>'1'!IQ366</f>
        <v/>
      </c>
      <c r="BP366" s="233" t="str">
        <f>'1'!JC366</f>
        <v/>
      </c>
      <c r="BQ366" s="262">
        <f>'1'!JD366</f>
        <v>0</v>
      </c>
      <c r="BR366" s="230" t="str">
        <f>'1'!JF366</f>
        <v/>
      </c>
      <c r="BS366" s="230" t="str">
        <f>'1'!JG366</f>
        <v/>
      </c>
      <c r="BT366" s="236" t="str">
        <f>'1'!JS366</f>
        <v/>
      </c>
      <c r="BU366" s="263">
        <f>'1'!JT366</f>
        <v>0</v>
      </c>
      <c r="BV366" s="231" t="str">
        <f>'1'!JV366</f>
        <v/>
      </c>
      <c r="BW366" s="231" t="str">
        <f>'1'!JW366</f>
        <v/>
      </c>
      <c r="BX366" s="233" t="str">
        <f>'1'!KI366</f>
        <v/>
      </c>
      <c r="BY366" s="262">
        <f>'1'!KJ366</f>
        <v>0</v>
      </c>
      <c r="BZ366" s="230" t="str">
        <f>'1'!KL366</f>
        <v/>
      </c>
      <c r="CA366" s="230" t="str">
        <f>'1'!KM366</f>
        <v/>
      </c>
      <c r="CB366" s="236" t="str">
        <f>'1'!KY366</f>
        <v/>
      </c>
      <c r="CC366" s="263">
        <f>'1'!KZ366</f>
        <v>0</v>
      </c>
      <c r="CD366" s="231" t="str">
        <f>'1'!LB366</f>
        <v/>
      </c>
      <c r="CE366" s="231" t="str">
        <f>'1'!LC366</f>
        <v/>
      </c>
      <c r="CF366" s="231"/>
      <c r="CG366" s="231"/>
      <c r="CH366" s="233" t="str">
        <f t="shared" si="208"/>
        <v/>
      </c>
      <c r="CI366" s="264">
        <f>'1'!HX366</f>
        <v>0</v>
      </c>
      <c r="CJ366" s="24" t="str">
        <f>'1'!HZ366</f>
        <v/>
      </c>
      <c r="CK366" s="24" t="str">
        <f>'1'!IA366</f>
        <v/>
      </c>
      <c r="CL366" s="236" t="str">
        <f t="shared" si="209"/>
        <v/>
      </c>
      <c r="CM366" s="265">
        <f>'1'!IN366</f>
        <v>0</v>
      </c>
      <c r="CN366" s="36" t="str">
        <f>'1'!IP366</f>
        <v/>
      </c>
      <c r="CO366" s="36" t="str">
        <f>'1'!IQ366</f>
        <v/>
      </c>
      <c r="CP366" s="233" t="str">
        <f t="shared" si="210"/>
        <v/>
      </c>
      <c r="CQ366" s="264">
        <f>'1'!JD366</f>
        <v>0</v>
      </c>
      <c r="CR366" s="24" t="str">
        <f>'1'!JF366</f>
        <v/>
      </c>
      <c r="CS366" s="24" t="str">
        <f>'1'!JG366</f>
        <v/>
      </c>
      <c r="CT366" s="236" t="str">
        <f t="shared" si="211"/>
        <v/>
      </c>
      <c r="CU366" s="265">
        <f>'1'!JT366</f>
        <v>0</v>
      </c>
      <c r="CV366" s="36" t="str">
        <f>'1'!JV366</f>
        <v/>
      </c>
      <c r="CW366" s="36" t="str">
        <f>'1'!JW366</f>
        <v/>
      </c>
      <c r="CX366" s="233" t="str">
        <f t="shared" si="212"/>
        <v>#REF!</v>
      </c>
      <c r="CY366" s="24">
        <f>'1'!KJ366</f>
        <v>0</v>
      </c>
      <c r="CZ366" s="24" t="str">
        <f>'1'!KL366</f>
        <v/>
      </c>
      <c r="DA366" s="24" t="str">
        <f>'1'!KM366</f>
        <v/>
      </c>
      <c r="DB366" s="236" t="str">
        <f t="shared" si="213"/>
        <v>#REF!</v>
      </c>
      <c r="DC366" s="36">
        <f>'1'!KZ366</f>
        <v>0</v>
      </c>
      <c r="DD366" s="36" t="str">
        <f>'1'!LB366</f>
        <v/>
      </c>
      <c r="DE366" s="36" t="str">
        <f>'1'!LC366</f>
        <v/>
      </c>
      <c r="DF366" s="233" t="str">
        <f t="shared" si="214"/>
        <v>#REF!</v>
      </c>
      <c r="DG366" s="24" t="str">
        <f t="shared" ref="DG366:DI366" si="1462">#REF!</f>
        <v>#REF!</v>
      </c>
      <c r="DH366" s="24" t="str">
        <f t="shared" si="1462"/>
        <v>#REF!</v>
      </c>
      <c r="DI366" s="24" t="str">
        <f t="shared" si="1462"/>
        <v>#REF!</v>
      </c>
      <c r="DJ366" s="236" t="str">
        <f t="shared" si="216"/>
        <v>#REF!</v>
      </c>
      <c r="DK366" s="36" t="str">
        <f t="shared" ref="DK366:DM366" si="1463">#REF!</f>
        <v>#REF!</v>
      </c>
      <c r="DL366" s="36" t="str">
        <f t="shared" si="1463"/>
        <v>#REF!</v>
      </c>
      <c r="DM366" s="36" t="str">
        <f t="shared" si="1463"/>
        <v>#REF!</v>
      </c>
      <c r="DN366" s="159" t="str">
        <f t="shared" si="218"/>
        <v>#REF!</v>
      </c>
      <c r="DO366" s="24" t="str">
        <f t="shared" ref="DO366:DQ366" si="1464">#REF!</f>
        <v>#REF!</v>
      </c>
      <c r="DP366" s="24" t="str">
        <f t="shared" si="1464"/>
        <v>#REF!</v>
      </c>
      <c r="DQ366" s="24" t="str">
        <f t="shared" si="1464"/>
        <v>#REF!</v>
      </c>
      <c r="DR366" s="209" t="str">
        <f t="shared" si="220"/>
        <v>#REF!</v>
      </c>
      <c r="DS366" s="210" t="str">
        <f t="shared" si="13"/>
        <v>#REF!</v>
      </c>
      <c r="DT366" s="210" t="str">
        <f t="shared" ref="DT366:DU366" si="1465">#REF!</f>
        <v>#REF!</v>
      </c>
      <c r="DU366" s="210" t="str">
        <f t="shared" si="1465"/>
        <v>#REF!</v>
      </c>
    </row>
    <row r="367" ht="15.75" customHeight="1">
      <c r="A367" s="228">
        <f>'1'!A367</f>
        <v>46456</v>
      </c>
      <c r="B367" s="229" t="str">
        <f>'1'!B367</f>
        <v>水</v>
      </c>
      <c r="C367" s="232">
        <f>'1'!C367</f>
        <v>0</v>
      </c>
      <c r="D367" s="233">
        <f>'1'!G367</f>
        <v>1</v>
      </c>
      <c r="E367" s="262">
        <f>'1'!H367</f>
        <v>0</v>
      </c>
      <c r="F367" s="230" t="str">
        <f>'1'!J367</f>
        <v/>
      </c>
      <c r="G367" s="230" t="str">
        <f>'1'!K367</f>
        <v/>
      </c>
      <c r="H367" s="236">
        <f>'1'!W367</f>
        <v>1</v>
      </c>
      <c r="I367" s="263">
        <f>'1'!X367</f>
        <v>0</v>
      </c>
      <c r="J367" s="231" t="str">
        <f>'1'!Z367</f>
        <v/>
      </c>
      <c r="K367" s="231" t="str">
        <f>'1'!AA367</f>
        <v/>
      </c>
      <c r="L367" s="233">
        <f>'1'!AM367</f>
        <v>2</v>
      </c>
      <c r="M367" s="262">
        <f>'1'!AN367</f>
        <v>0</v>
      </c>
      <c r="N367" s="230" t="str">
        <f>'1'!AP367</f>
        <v/>
      </c>
      <c r="O367" s="230" t="str">
        <f>'1'!AQ367</f>
        <v/>
      </c>
      <c r="P367" s="236">
        <f>'1'!BC367</f>
        <v>4</v>
      </c>
      <c r="Q367" s="263">
        <f>'1'!BD367</f>
        <v>0</v>
      </c>
      <c r="R367" s="231" t="str">
        <f>'1'!BF367</f>
        <v/>
      </c>
      <c r="S367" s="231" t="str">
        <f>'1'!BG367</f>
        <v/>
      </c>
      <c r="T367" s="233">
        <f>'1'!BS367</f>
        <v>4</v>
      </c>
      <c r="U367" s="262">
        <f>'1'!BT367</f>
        <v>0</v>
      </c>
      <c r="V367" s="230" t="str">
        <f>'1'!BV367</f>
        <v/>
      </c>
      <c r="W367" s="230" t="str">
        <f>'1'!BW367</f>
        <v/>
      </c>
      <c r="X367" s="236">
        <f>'1'!CI367</f>
        <v>2</v>
      </c>
      <c r="Y367" s="263">
        <f>'1'!CJ367</f>
        <v>0</v>
      </c>
      <c r="Z367" s="231" t="str">
        <f>'1'!CL367</f>
        <v/>
      </c>
      <c r="AA367" s="231" t="str">
        <f>'1'!CM367</f>
        <v/>
      </c>
      <c r="AB367" s="233">
        <f>'1'!CY367</f>
        <v>2</v>
      </c>
      <c r="AC367" s="262">
        <f>'1'!CZ367</f>
        <v>0</v>
      </c>
      <c r="AD367" s="226" t="str">
        <f>'1'!DB367</f>
        <v/>
      </c>
      <c r="AE367" s="230" t="str">
        <f>'1'!DC367</f>
        <v/>
      </c>
      <c r="AF367" s="236">
        <f>'1'!DO367</f>
        <v>2</v>
      </c>
      <c r="AG367" s="263"/>
      <c r="AH367" s="231" t="str">
        <f>'1'!DR367</f>
        <v/>
      </c>
      <c r="AI367" s="231" t="str">
        <f>'1'!DS367</f>
        <v/>
      </c>
      <c r="AJ367" s="233">
        <f>'1'!EE367</f>
        <v>5</v>
      </c>
      <c r="AK367" s="262">
        <f>'1'!EF367</f>
        <v>0</v>
      </c>
      <c r="AL367" s="230" t="str">
        <f>'1'!EH367</f>
        <v/>
      </c>
      <c r="AM367" s="230" t="str">
        <f>'1'!EI367</f>
        <v/>
      </c>
      <c r="AN367" s="236">
        <f>'1'!EU367</f>
        <v>19</v>
      </c>
      <c r="AO367" s="263"/>
      <c r="AP367" s="231" t="str">
        <f>'1'!EX367</f>
        <v/>
      </c>
      <c r="AQ367" s="231" t="str">
        <f>'1'!EY367</f>
        <v/>
      </c>
      <c r="AR367" s="233">
        <f>'1'!FK367</f>
        <v>4</v>
      </c>
      <c r="AS367" s="262">
        <f>'1'!FL367</f>
        <v>0</v>
      </c>
      <c r="AT367" s="230" t="str">
        <f>'1'!FN367</f>
        <v/>
      </c>
      <c r="AU367" s="230" t="str">
        <f>'1'!FO367</f>
        <v/>
      </c>
      <c r="AV367" s="236">
        <f>'1'!GA367</f>
        <v>2</v>
      </c>
      <c r="AW367" s="263">
        <f>'1'!GB367</f>
        <v>0</v>
      </c>
      <c r="AX367" s="231" t="str">
        <f>'1'!GD367</f>
        <v/>
      </c>
      <c r="AY367" s="231" t="str">
        <f>'1'!GE367</f>
        <v/>
      </c>
      <c r="AZ367" s="233">
        <f>'1'!GQ367</f>
        <v>3</v>
      </c>
      <c r="BA367" s="262">
        <f>'1'!GR367</f>
        <v>0</v>
      </c>
      <c r="BB367" s="230" t="str">
        <f>'1'!GT367</f>
        <v/>
      </c>
      <c r="BC367" s="230" t="str">
        <f>'1'!GU367</f>
        <v/>
      </c>
      <c r="BD367" s="236">
        <f>'1'!HG367</f>
        <v>5</v>
      </c>
      <c r="BE367" s="263">
        <f>'1'!HH367</f>
        <v>0</v>
      </c>
      <c r="BF367" s="231" t="str">
        <f>'1'!HJ367</f>
        <v/>
      </c>
      <c r="BG367" s="231" t="str">
        <f>'1'!HK367</f>
        <v/>
      </c>
      <c r="BH367" s="233" t="str">
        <f>'1'!HW367</f>
        <v/>
      </c>
      <c r="BI367" s="262">
        <f>'1'!HX367</f>
        <v>0</v>
      </c>
      <c r="BJ367" s="230" t="str">
        <f>'1'!HZ367</f>
        <v/>
      </c>
      <c r="BK367" s="230" t="str">
        <f>'1'!IA367</f>
        <v/>
      </c>
      <c r="BL367" s="236" t="str">
        <f>'1'!IM367</f>
        <v/>
      </c>
      <c r="BM367" s="263">
        <f>'1'!IN367</f>
        <v>0</v>
      </c>
      <c r="BN367" s="231" t="str">
        <f>'1'!IP367</f>
        <v/>
      </c>
      <c r="BO367" s="231" t="str">
        <f>'1'!IQ367</f>
        <v/>
      </c>
      <c r="BP367" s="233" t="str">
        <f>'1'!JC367</f>
        <v/>
      </c>
      <c r="BQ367" s="262">
        <f>'1'!JD367</f>
        <v>0</v>
      </c>
      <c r="BR367" s="230" t="str">
        <f>'1'!JF367</f>
        <v/>
      </c>
      <c r="BS367" s="230" t="str">
        <f>'1'!JG367</f>
        <v/>
      </c>
      <c r="BT367" s="236" t="str">
        <f>'1'!JS367</f>
        <v/>
      </c>
      <c r="BU367" s="263">
        <f>'1'!JT367</f>
        <v>0</v>
      </c>
      <c r="BV367" s="231" t="str">
        <f>'1'!JV367</f>
        <v/>
      </c>
      <c r="BW367" s="231" t="str">
        <f>'1'!JW367</f>
        <v/>
      </c>
      <c r="BX367" s="233" t="str">
        <f>'1'!KI367</f>
        <v/>
      </c>
      <c r="BY367" s="262">
        <f>'1'!KJ367</f>
        <v>0</v>
      </c>
      <c r="BZ367" s="230" t="str">
        <f>'1'!KL367</f>
        <v/>
      </c>
      <c r="CA367" s="230" t="str">
        <f>'1'!KM367</f>
        <v/>
      </c>
      <c r="CB367" s="236" t="str">
        <f>'1'!KY367</f>
        <v/>
      </c>
      <c r="CC367" s="263">
        <f>'1'!KZ367</f>
        <v>0</v>
      </c>
      <c r="CD367" s="231" t="str">
        <f>'1'!LB367</f>
        <v/>
      </c>
      <c r="CE367" s="231" t="str">
        <f>'1'!LC367</f>
        <v/>
      </c>
      <c r="CF367" s="231"/>
      <c r="CG367" s="231"/>
      <c r="CH367" s="233" t="str">
        <f t="shared" si="208"/>
        <v/>
      </c>
      <c r="CI367" s="264">
        <f>'1'!HX367</f>
        <v>0</v>
      </c>
      <c r="CJ367" s="24" t="str">
        <f>'1'!HZ367</f>
        <v/>
      </c>
      <c r="CK367" s="24" t="str">
        <f>'1'!IA367</f>
        <v/>
      </c>
      <c r="CL367" s="236" t="str">
        <f t="shared" si="209"/>
        <v/>
      </c>
      <c r="CM367" s="265">
        <f>'1'!IN367</f>
        <v>0</v>
      </c>
      <c r="CN367" s="36" t="str">
        <f>'1'!IP367</f>
        <v/>
      </c>
      <c r="CO367" s="36" t="str">
        <f>'1'!IQ367</f>
        <v/>
      </c>
      <c r="CP367" s="233" t="str">
        <f t="shared" si="210"/>
        <v/>
      </c>
      <c r="CQ367" s="264">
        <f>'1'!JD367</f>
        <v>0</v>
      </c>
      <c r="CR367" s="24" t="str">
        <f>'1'!JF367</f>
        <v/>
      </c>
      <c r="CS367" s="24" t="str">
        <f>'1'!JG367</f>
        <v/>
      </c>
      <c r="CT367" s="236" t="str">
        <f t="shared" si="211"/>
        <v/>
      </c>
      <c r="CU367" s="265">
        <f>'1'!JT367</f>
        <v>0</v>
      </c>
      <c r="CV367" s="36" t="str">
        <f>'1'!JV367</f>
        <v/>
      </c>
      <c r="CW367" s="36" t="str">
        <f>'1'!JW367</f>
        <v/>
      </c>
      <c r="CX367" s="233" t="str">
        <f t="shared" si="212"/>
        <v>#REF!</v>
      </c>
      <c r="CY367" s="24">
        <f>'1'!KJ367</f>
        <v>0</v>
      </c>
      <c r="CZ367" s="24" t="str">
        <f>'1'!KL367</f>
        <v/>
      </c>
      <c r="DA367" s="24" t="str">
        <f>'1'!KM367</f>
        <v/>
      </c>
      <c r="DB367" s="236" t="str">
        <f t="shared" si="213"/>
        <v>#REF!</v>
      </c>
      <c r="DC367" s="36">
        <f>'1'!KZ367</f>
        <v>0</v>
      </c>
      <c r="DD367" s="36" t="str">
        <f>'1'!LB367</f>
        <v/>
      </c>
      <c r="DE367" s="36" t="str">
        <f>'1'!LC367</f>
        <v/>
      </c>
      <c r="DF367" s="233" t="str">
        <f t="shared" si="214"/>
        <v>#REF!</v>
      </c>
      <c r="DG367" s="24" t="str">
        <f t="shared" ref="DG367:DI367" si="1466">#REF!</f>
        <v>#REF!</v>
      </c>
      <c r="DH367" s="24" t="str">
        <f t="shared" si="1466"/>
        <v>#REF!</v>
      </c>
      <c r="DI367" s="24" t="str">
        <f t="shared" si="1466"/>
        <v>#REF!</v>
      </c>
      <c r="DJ367" s="236" t="str">
        <f t="shared" si="216"/>
        <v>#REF!</v>
      </c>
      <c r="DK367" s="36" t="str">
        <f t="shared" ref="DK367:DM367" si="1467">#REF!</f>
        <v>#REF!</v>
      </c>
      <c r="DL367" s="36" t="str">
        <f t="shared" si="1467"/>
        <v>#REF!</v>
      </c>
      <c r="DM367" s="36" t="str">
        <f t="shared" si="1467"/>
        <v>#REF!</v>
      </c>
      <c r="DN367" s="159" t="str">
        <f t="shared" si="218"/>
        <v>#REF!</v>
      </c>
      <c r="DO367" s="24" t="str">
        <f t="shared" ref="DO367:DQ367" si="1468">#REF!</f>
        <v>#REF!</v>
      </c>
      <c r="DP367" s="24" t="str">
        <f t="shared" si="1468"/>
        <v>#REF!</v>
      </c>
      <c r="DQ367" s="24" t="str">
        <f t="shared" si="1468"/>
        <v>#REF!</v>
      </c>
      <c r="DR367" s="209" t="str">
        <f t="shared" si="220"/>
        <v>#REF!</v>
      </c>
      <c r="DS367" s="210" t="str">
        <f t="shared" si="13"/>
        <v>#REF!</v>
      </c>
      <c r="DT367" s="210" t="str">
        <f t="shared" ref="DT367:DU367" si="1469">#REF!</f>
        <v>#REF!</v>
      </c>
      <c r="DU367" s="210" t="str">
        <f t="shared" si="1469"/>
        <v>#REF!</v>
      </c>
    </row>
    <row r="368" ht="15.75" customHeight="1">
      <c r="A368" s="228">
        <f>'1'!A368</f>
        <v>46457</v>
      </c>
      <c r="B368" s="229" t="str">
        <f>'1'!B368</f>
        <v>木</v>
      </c>
      <c r="C368" s="232">
        <f>'1'!C368</f>
        <v>0</v>
      </c>
      <c r="D368" s="233">
        <f>'1'!G368</f>
        <v>1</v>
      </c>
      <c r="E368" s="262">
        <f>'1'!H368</f>
        <v>0</v>
      </c>
      <c r="F368" s="230" t="str">
        <f>'1'!J368</f>
        <v/>
      </c>
      <c r="G368" s="230" t="str">
        <f>'1'!K368</f>
        <v/>
      </c>
      <c r="H368" s="236">
        <f>'1'!W368</f>
        <v>1</v>
      </c>
      <c r="I368" s="263">
        <f>'1'!X368</f>
        <v>0</v>
      </c>
      <c r="J368" s="231" t="str">
        <f>'1'!Z368</f>
        <v/>
      </c>
      <c r="K368" s="231" t="str">
        <f>'1'!AA368</f>
        <v/>
      </c>
      <c r="L368" s="233">
        <f>'1'!AM368</f>
        <v>2</v>
      </c>
      <c r="M368" s="262">
        <f>'1'!AN368</f>
        <v>0</v>
      </c>
      <c r="N368" s="230" t="str">
        <f>'1'!AP368</f>
        <v/>
      </c>
      <c r="O368" s="230" t="str">
        <f>'1'!AQ368</f>
        <v/>
      </c>
      <c r="P368" s="236">
        <f>'1'!BC368</f>
        <v>4</v>
      </c>
      <c r="Q368" s="263">
        <f>'1'!BD368</f>
        <v>0</v>
      </c>
      <c r="R368" s="231" t="str">
        <f>'1'!BF368</f>
        <v/>
      </c>
      <c r="S368" s="231" t="str">
        <f>'1'!BG368</f>
        <v/>
      </c>
      <c r="T368" s="233">
        <f>'1'!BS368</f>
        <v>4</v>
      </c>
      <c r="U368" s="262">
        <f>'1'!BT368</f>
        <v>0</v>
      </c>
      <c r="V368" s="230" t="str">
        <f>'1'!BV368</f>
        <v/>
      </c>
      <c r="W368" s="230" t="str">
        <f>'1'!BW368</f>
        <v/>
      </c>
      <c r="X368" s="236">
        <f>'1'!CI368</f>
        <v>2</v>
      </c>
      <c r="Y368" s="263">
        <f>'1'!CJ368</f>
        <v>0</v>
      </c>
      <c r="Z368" s="231" t="str">
        <f>'1'!CL368</f>
        <v/>
      </c>
      <c r="AA368" s="231" t="str">
        <f>'1'!CM368</f>
        <v/>
      </c>
      <c r="AB368" s="233">
        <f>'1'!CY368</f>
        <v>2</v>
      </c>
      <c r="AC368" s="262">
        <f>'1'!CZ368</f>
        <v>0</v>
      </c>
      <c r="AD368" s="226" t="str">
        <f>'1'!DB368</f>
        <v/>
      </c>
      <c r="AE368" s="230" t="str">
        <f>'1'!DC368</f>
        <v/>
      </c>
      <c r="AF368" s="236">
        <f>'1'!DO368</f>
        <v>2</v>
      </c>
      <c r="AG368" s="263"/>
      <c r="AH368" s="231" t="str">
        <f>'1'!DR368</f>
        <v/>
      </c>
      <c r="AI368" s="231" t="str">
        <f>'1'!DS368</f>
        <v/>
      </c>
      <c r="AJ368" s="233">
        <f>'1'!EE368</f>
        <v>5</v>
      </c>
      <c r="AK368" s="262">
        <f>'1'!EF368</f>
        <v>0</v>
      </c>
      <c r="AL368" s="230" t="str">
        <f>'1'!EH368</f>
        <v/>
      </c>
      <c r="AM368" s="230" t="str">
        <f>'1'!EI368</f>
        <v/>
      </c>
      <c r="AN368" s="236">
        <f>'1'!EU368</f>
        <v>19</v>
      </c>
      <c r="AO368" s="263"/>
      <c r="AP368" s="231" t="str">
        <f>'1'!EX368</f>
        <v/>
      </c>
      <c r="AQ368" s="231" t="str">
        <f>'1'!EY368</f>
        <v/>
      </c>
      <c r="AR368" s="233">
        <f>'1'!FK368</f>
        <v>4</v>
      </c>
      <c r="AS368" s="262">
        <f>'1'!FL368</f>
        <v>0</v>
      </c>
      <c r="AT368" s="230" t="str">
        <f>'1'!FN368</f>
        <v/>
      </c>
      <c r="AU368" s="230" t="str">
        <f>'1'!FO368</f>
        <v/>
      </c>
      <c r="AV368" s="236">
        <f>'1'!GA368</f>
        <v>2</v>
      </c>
      <c r="AW368" s="263">
        <f>'1'!GB368</f>
        <v>0</v>
      </c>
      <c r="AX368" s="231" t="str">
        <f>'1'!GD368</f>
        <v/>
      </c>
      <c r="AY368" s="231" t="str">
        <f>'1'!GE368</f>
        <v/>
      </c>
      <c r="AZ368" s="233">
        <f>'1'!GQ368</f>
        <v>3</v>
      </c>
      <c r="BA368" s="262">
        <f>'1'!GR368</f>
        <v>0</v>
      </c>
      <c r="BB368" s="230" t="str">
        <f>'1'!GT368</f>
        <v/>
      </c>
      <c r="BC368" s="230" t="str">
        <f>'1'!GU368</f>
        <v/>
      </c>
      <c r="BD368" s="236">
        <f>'1'!HG368</f>
        <v>5</v>
      </c>
      <c r="BE368" s="263">
        <f>'1'!HH368</f>
        <v>0</v>
      </c>
      <c r="BF368" s="231" t="str">
        <f>'1'!HJ368</f>
        <v/>
      </c>
      <c r="BG368" s="231" t="str">
        <f>'1'!HK368</f>
        <v/>
      </c>
      <c r="BH368" s="233" t="str">
        <f>'1'!HW368</f>
        <v/>
      </c>
      <c r="BI368" s="262">
        <f>'1'!HX368</f>
        <v>0</v>
      </c>
      <c r="BJ368" s="230" t="str">
        <f>'1'!HZ368</f>
        <v/>
      </c>
      <c r="BK368" s="230" t="str">
        <f>'1'!IA368</f>
        <v/>
      </c>
      <c r="BL368" s="236" t="str">
        <f>'1'!IM368</f>
        <v/>
      </c>
      <c r="BM368" s="263">
        <f>'1'!IN368</f>
        <v>0</v>
      </c>
      <c r="BN368" s="231" t="str">
        <f>'1'!IP368</f>
        <v/>
      </c>
      <c r="BO368" s="231" t="str">
        <f>'1'!IQ368</f>
        <v/>
      </c>
      <c r="BP368" s="233" t="str">
        <f>'1'!JC368</f>
        <v/>
      </c>
      <c r="BQ368" s="262">
        <f>'1'!JD368</f>
        <v>0</v>
      </c>
      <c r="BR368" s="230" t="str">
        <f>'1'!JF368</f>
        <v/>
      </c>
      <c r="BS368" s="230" t="str">
        <f>'1'!JG368</f>
        <v/>
      </c>
      <c r="BT368" s="236" t="str">
        <f>'1'!JS368</f>
        <v/>
      </c>
      <c r="BU368" s="263">
        <f>'1'!JT368</f>
        <v>0</v>
      </c>
      <c r="BV368" s="231" t="str">
        <f>'1'!JV368</f>
        <v/>
      </c>
      <c r="BW368" s="231" t="str">
        <f>'1'!JW368</f>
        <v/>
      </c>
      <c r="BX368" s="233" t="str">
        <f>'1'!KI368</f>
        <v/>
      </c>
      <c r="BY368" s="262">
        <f>'1'!KJ368</f>
        <v>0</v>
      </c>
      <c r="BZ368" s="230" t="str">
        <f>'1'!KL368</f>
        <v/>
      </c>
      <c r="CA368" s="230" t="str">
        <f>'1'!KM368</f>
        <v/>
      </c>
      <c r="CB368" s="236" t="str">
        <f>'1'!KY368</f>
        <v/>
      </c>
      <c r="CC368" s="263">
        <f>'1'!KZ368</f>
        <v>0</v>
      </c>
      <c r="CD368" s="231" t="str">
        <f>'1'!LB368</f>
        <v/>
      </c>
      <c r="CE368" s="231" t="str">
        <f>'1'!LC368</f>
        <v/>
      </c>
      <c r="CF368" s="231"/>
      <c r="CG368" s="231"/>
      <c r="CH368" s="233" t="str">
        <f t="shared" si="208"/>
        <v/>
      </c>
      <c r="CI368" s="264">
        <f>'1'!HX368</f>
        <v>0</v>
      </c>
      <c r="CJ368" s="24" t="str">
        <f>'1'!HZ368</f>
        <v/>
      </c>
      <c r="CK368" s="24" t="str">
        <f>'1'!IA368</f>
        <v/>
      </c>
      <c r="CL368" s="236" t="str">
        <f t="shared" si="209"/>
        <v/>
      </c>
      <c r="CM368" s="265">
        <f>'1'!IN368</f>
        <v>0</v>
      </c>
      <c r="CN368" s="36" t="str">
        <f>'1'!IP368</f>
        <v/>
      </c>
      <c r="CO368" s="36" t="str">
        <f>'1'!IQ368</f>
        <v/>
      </c>
      <c r="CP368" s="233" t="str">
        <f t="shared" si="210"/>
        <v/>
      </c>
      <c r="CQ368" s="264">
        <f>'1'!JD368</f>
        <v>0</v>
      </c>
      <c r="CR368" s="24" t="str">
        <f>'1'!JF368</f>
        <v/>
      </c>
      <c r="CS368" s="24" t="str">
        <f>'1'!JG368</f>
        <v/>
      </c>
      <c r="CT368" s="236" t="str">
        <f t="shared" si="211"/>
        <v/>
      </c>
      <c r="CU368" s="265">
        <f>'1'!JT368</f>
        <v>0</v>
      </c>
      <c r="CV368" s="36" t="str">
        <f>'1'!JV368</f>
        <v/>
      </c>
      <c r="CW368" s="36" t="str">
        <f>'1'!JW368</f>
        <v/>
      </c>
      <c r="CX368" s="233" t="str">
        <f t="shared" si="212"/>
        <v>#REF!</v>
      </c>
      <c r="CY368" s="24">
        <f>'1'!KJ368</f>
        <v>0</v>
      </c>
      <c r="CZ368" s="24" t="str">
        <f>'1'!KL368</f>
        <v/>
      </c>
      <c r="DA368" s="24" t="str">
        <f>'1'!KM368</f>
        <v/>
      </c>
      <c r="DB368" s="236" t="str">
        <f t="shared" si="213"/>
        <v>#REF!</v>
      </c>
      <c r="DC368" s="36">
        <f>'1'!KZ368</f>
        <v>0</v>
      </c>
      <c r="DD368" s="36" t="str">
        <f>'1'!LB368</f>
        <v/>
      </c>
      <c r="DE368" s="36" t="str">
        <f>'1'!LC368</f>
        <v/>
      </c>
      <c r="DF368" s="233" t="str">
        <f t="shared" si="214"/>
        <v>#REF!</v>
      </c>
      <c r="DG368" s="24" t="str">
        <f t="shared" ref="DG368:DI368" si="1470">#REF!</f>
        <v>#REF!</v>
      </c>
      <c r="DH368" s="24" t="str">
        <f t="shared" si="1470"/>
        <v>#REF!</v>
      </c>
      <c r="DI368" s="24" t="str">
        <f t="shared" si="1470"/>
        <v>#REF!</v>
      </c>
      <c r="DJ368" s="236" t="str">
        <f t="shared" si="216"/>
        <v>#REF!</v>
      </c>
      <c r="DK368" s="36" t="str">
        <f t="shared" ref="DK368:DM368" si="1471">#REF!</f>
        <v>#REF!</v>
      </c>
      <c r="DL368" s="36" t="str">
        <f t="shared" si="1471"/>
        <v>#REF!</v>
      </c>
      <c r="DM368" s="36" t="str">
        <f t="shared" si="1471"/>
        <v>#REF!</v>
      </c>
      <c r="DN368" s="159" t="str">
        <f t="shared" si="218"/>
        <v>#REF!</v>
      </c>
      <c r="DO368" s="24" t="str">
        <f t="shared" ref="DO368:DQ368" si="1472">#REF!</f>
        <v>#REF!</v>
      </c>
      <c r="DP368" s="24" t="str">
        <f t="shared" si="1472"/>
        <v>#REF!</v>
      </c>
      <c r="DQ368" s="24" t="str">
        <f t="shared" si="1472"/>
        <v>#REF!</v>
      </c>
      <c r="DR368" s="209" t="str">
        <f t="shared" si="220"/>
        <v>#REF!</v>
      </c>
      <c r="DS368" s="210" t="str">
        <f t="shared" si="13"/>
        <v>#REF!</v>
      </c>
      <c r="DT368" s="210" t="str">
        <f t="shared" ref="DT368:DU368" si="1473">#REF!</f>
        <v>#REF!</v>
      </c>
      <c r="DU368" s="210" t="str">
        <f t="shared" si="1473"/>
        <v>#REF!</v>
      </c>
    </row>
    <row r="369" ht="15.75" customHeight="1">
      <c r="A369" s="228">
        <f>'1'!A369</f>
        <v>46458</v>
      </c>
      <c r="B369" s="229" t="str">
        <f>'1'!B369</f>
        <v>金</v>
      </c>
      <c r="C369" s="232">
        <f>'1'!C369</f>
        <v>0</v>
      </c>
      <c r="D369" s="233">
        <f>'1'!G369</f>
        <v>1</v>
      </c>
      <c r="E369" s="262">
        <f>'1'!H369</f>
        <v>0</v>
      </c>
      <c r="F369" s="230" t="str">
        <f>'1'!J369</f>
        <v/>
      </c>
      <c r="G369" s="230" t="str">
        <f>'1'!K369</f>
        <v/>
      </c>
      <c r="H369" s="236">
        <f>'1'!W369</f>
        <v>1</v>
      </c>
      <c r="I369" s="263">
        <f>'1'!X369</f>
        <v>0</v>
      </c>
      <c r="J369" s="231" t="str">
        <f>'1'!Z369</f>
        <v/>
      </c>
      <c r="K369" s="231" t="str">
        <f>'1'!AA369</f>
        <v/>
      </c>
      <c r="L369" s="233">
        <f>'1'!AM369</f>
        <v>2</v>
      </c>
      <c r="M369" s="262">
        <f>'1'!AN369</f>
        <v>0</v>
      </c>
      <c r="N369" s="230" t="str">
        <f>'1'!AP369</f>
        <v/>
      </c>
      <c r="O369" s="230" t="str">
        <f>'1'!AQ369</f>
        <v/>
      </c>
      <c r="P369" s="236">
        <f>'1'!BC369</f>
        <v>4</v>
      </c>
      <c r="Q369" s="263">
        <f>'1'!BD369</f>
        <v>0</v>
      </c>
      <c r="R369" s="231" t="str">
        <f>'1'!BF369</f>
        <v/>
      </c>
      <c r="S369" s="231" t="str">
        <f>'1'!BG369</f>
        <v/>
      </c>
      <c r="T369" s="233">
        <f>'1'!BS369</f>
        <v>4</v>
      </c>
      <c r="U369" s="262">
        <f>'1'!BT369</f>
        <v>0</v>
      </c>
      <c r="V369" s="230" t="str">
        <f>'1'!BV369</f>
        <v/>
      </c>
      <c r="W369" s="230" t="str">
        <f>'1'!BW369</f>
        <v/>
      </c>
      <c r="X369" s="236">
        <f>'1'!CI369</f>
        <v>2</v>
      </c>
      <c r="Y369" s="263">
        <f>'1'!CJ369</f>
        <v>0</v>
      </c>
      <c r="Z369" s="231" t="str">
        <f>'1'!CL369</f>
        <v/>
      </c>
      <c r="AA369" s="231" t="str">
        <f>'1'!CM369</f>
        <v/>
      </c>
      <c r="AB369" s="233">
        <f>'1'!CY369</f>
        <v>2</v>
      </c>
      <c r="AC369" s="262">
        <f>'1'!CZ369</f>
        <v>0</v>
      </c>
      <c r="AD369" s="226" t="str">
        <f>'1'!DB369</f>
        <v/>
      </c>
      <c r="AE369" s="230" t="str">
        <f>'1'!DC369</f>
        <v/>
      </c>
      <c r="AF369" s="236">
        <f>'1'!DO369</f>
        <v>2</v>
      </c>
      <c r="AG369" s="263"/>
      <c r="AH369" s="231" t="str">
        <f>'1'!DR369</f>
        <v/>
      </c>
      <c r="AI369" s="231" t="str">
        <f>'1'!DS369</f>
        <v/>
      </c>
      <c r="AJ369" s="233">
        <f>'1'!EE369</f>
        <v>5</v>
      </c>
      <c r="AK369" s="262">
        <f>'1'!EF369</f>
        <v>0</v>
      </c>
      <c r="AL369" s="230" t="str">
        <f>'1'!EH369</f>
        <v/>
      </c>
      <c r="AM369" s="230" t="str">
        <f>'1'!EI369</f>
        <v/>
      </c>
      <c r="AN369" s="236">
        <f>'1'!EU369</f>
        <v>19</v>
      </c>
      <c r="AO369" s="263"/>
      <c r="AP369" s="231" t="str">
        <f>'1'!EX369</f>
        <v/>
      </c>
      <c r="AQ369" s="231" t="str">
        <f>'1'!EY369</f>
        <v/>
      </c>
      <c r="AR369" s="233">
        <f>'1'!FK369</f>
        <v>4</v>
      </c>
      <c r="AS369" s="262">
        <f>'1'!FL369</f>
        <v>0</v>
      </c>
      <c r="AT369" s="230" t="str">
        <f>'1'!FN369</f>
        <v/>
      </c>
      <c r="AU369" s="230" t="str">
        <f>'1'!FO369</f>
        <v/>
      </c>
      <c r="AV369" s="236">
        <f>'1'!GA369</f>
        <v>2</v>
      </c>
      <c r="AW369" s="263">
        <f>'1'!GB369</f>
        <v>0</v>
      </c>
      <c r="AX369" s="231" t="str">
        <f>'1'!GD369</f>
        <v/>
      </c>
      <c r="AY369" s="231" t="str">
        <f>'1'!GE369</f>
        <v/>
      </c>
      <c r="AZ369" s="233">
        <f>'1'!GQ369</f>
        <v>3</v>
      </c>
      <c r="BA369" s="262">
        <f>'1'!GR369</f>
        <v>0</v>
      </c>
      <c r="BB369" s="230" t="str">
        <f>'1'!GT369</f>
        <v/>
      </c>
      <c r="BC369" s="230" t="str">
        <f>'1'!GU369</f>
        <v/>
      </c>
      <c r="BD369" s="236">
        <f>'1'!HG369</f>
        <v>5</v>
      </c>
      <c r="BE369" s="263">
        <f>'1'!HH369</f>
        <v>0</v>
      </c>
      <c r="BF369" s="231" t="str">
        <f>'1'!HJ369</f>
        <v/>
      </c>
      <c r="BG369" s="231" t="str">
        <f>'1'!HK369</f>
        <v/>
      </c>
      <c r="BH369" s="233" t="str">
        <f>'1'!HW369</f>
        <v/>
      </c>
      <c r="BI369" s="262">
        <f>'1'!HX369</f>
        <v>0</v>
      </c>
      <c r="BJ369" s="230" t="str">
        <f>'1'!HZ369</f>
        <v/>
      </c>
      <c r="BK369" s="230" t="str">
        <f>'1'!IA369</f>
        <v/>
      </c>
      <c r="BL369" s="236" t="str">
        <f>'1'!IM369</f>
        <v/>
      </c>
      <c r="BM369" s="263">
        <f>'1'!IN369</f>
        <v>0</v>
      </c>
      <c r="BN369" s="231" t="str">
        <f>'1'!IP369</f>
        <v/>
      </c>
      <c r="BO369" s="231" t="str">
        <f>'1'!IQ369</f>
        <v/>
      </c>
      <c r="BP369" s="233" t="str">
        <f>'1'!JC369</f>
        <v/>
      </c>
      <c r="BQ369" s="262">
        <f>'1'!JD369</f>
        <v>0</v>
      </c>
      <c r="BR369" s="230" t="str">
        <f>'1'!JF369</f>
        <v/>
      </c>
      <c r="BS369" s="230" t="str">
        <f>'1'!JG369</f>
        <v/>
      </c>
      <c r="BT369" s="236" t="str">
        <f>'1'!JS369</f>
        <v/>
      </c>
      <c r="BU369" s="263">
        <f>'1'!JT369</f>
        <v>0</v>
      </c>
      <c r="BV369" s="231" t="str">
        <f>'1'!JV369</f>
        <v/>
      </c>
      <c r="BW369" s="231" t="str">
        <f>'1'!JW369</f>
        <v/>
      </c>
      <c r="BX369" s="233" t="str">
        <f>'1'!KI369</f>
        <v/>
      </c>
      <c r="BY369" s="262">
        <f>'1'!KJ369</f>
        <v>0</v>
      </c>
      <c r="BZ369" s="230" t="str">
        <f>'1'!KL369</f>
        <v/>
      </c>
      <c r="CA369" s="230" t="str">
        <f>'1'!KM369</f>
        <v/>
      </c>
      <c r="CB369" s="236" t="str">
        <f>'1'!KY369</f>
        <v/>
      </c>
      <c r="CC369" s="263">
        <f>'1'!KZ369</f>
        <v>0</v>
      </c>
      <c r="CD369" s="231" t="str">
        <f>'1'!LB369</f>
        <v/>
      </c>
      <c r="CE369" s="231" t="str">
        <f>'1'!LC369</f>
        <v/>
      </c>
      <c r="CF369" s="231"/>
      <c r="CG369" s="231"/>
      <c r="CH369" s="233" t="str">
        <f t="shared" si="208"/>
        <v/>
      </c>
      <c r="CI369" s="264">
        <f>'1'!HX369</f>
        <v>0</v>
      </c>
      <c r="CJ369" s="24" t="str">
        <f>'1'!HZ369</f>
        <v/>
      </c>
      <c r="CK369" s="24" t="str">
        <f>'1'!IA369</f>
        <v/>
      </c>
      <c r="CL369" s="236" t="str">
        <f t="shared" si="209"/>
        <v/>
      </c>
      <c r="CM369" s="265">
        <f>'1'!IN369</f>
        <v>0</v>
      </c>
      <c r="CN369" s="36" t="str">
        <f>'1'!IP369</f>
        <v/>
      </c>
      <c r="CO369" s="36" t="str">
        <f>'1'!IQ369</f>
        <v/>
      </c>
      <c r="CP369" s="233" t="str">
        <f t="shared" si="210"/>
        <v/>
      </c>
      <c r="CQ369" s="264">
        <f>'1'!JD369</f>
        <v>0</v>
      </c>
      <c r="CR369" s="24" t="str">
        <f>'1'!JF369</f>
        <v/>
      </c>
      <c r="CS369" s="24" t="str">
        <f>'1'!JG369</f>
        <v/>
      </c>
      <c r="CT369" s="236" t="str">
        <f t="shared" si="211"/>
        <v/>
      </c>
      <c r="CU369" s="265">
        <f>'1'!JT369</f>
        <v>0</v>
      </c>
      <c r="CV369" s="36" t="str">
        <f>'1'!JV369</f>
        <v/>
      </c>
      <c r="CW369" s="36" t="str">
        <f>'1'!JW369</f>
        <v/>
      </c>
      <c r="CX369" s="233" t="str">
        <f t="shared" si="212"/>
        <v>#REF!</v>
      </c>
      <c r="CY369" s="24">
        <f>'1'!KJ369</f>
        <v>0</v>
      </c>
      <c r="CZ369" s="24" t="str">
        <f>'1'!KL369</f>
        <v/>
      </c>
      <c r="DA369" s="24" t="str">
        <f>'1'!KM369</f>
        <v/>
      </c>
      <c r="DB369" s="236" t="str">
        <f t="shared" si="213"/>
        <v>#REF!</v>
      </c>
      <c r="DC369" s="36">
        <f>'1'!KZ369</f>
        <v>0</v>
      </c>
      <c r="DD369" s="36" t="str">
        <f>'1'!LB369</f>
        <v/>
      </c>
      <c r="DE369" s="36" t="str">
        <f>'1'!LC369</f>
        <v/>
      </c>
      <c r="DF369" s="233" t="str">
        <f t="shared" si="214"/>
        <v>#REF!</v>
      </c>
      <c r="DG369" s="24" t="str">
        <f t="shared" ref="DG369:DI369" si="1474">#REF!</f>
        <v>#REF!</v>
      </c>
      <c r="DH369" s="24" t="str">
        <f t="shared" si="1474"/>
        <v>#REF!</v>
      </c>
      <c r="DI369" s="24" t="str">
        <f t="shared" si="1474"/>
        <v>#REF!</v>
      </c>
      <c r="DJ369" s="236" t="str">
        <f t="shared" si="216"/>
        <v>#REF!</v>
      </c>
      <c r="DK369" s="36" t="str">
        <f t="shared" ref="DK369:DM369" si="1475">#REF!</f>
        <v>#REF!</v>
      </c>
      <c r="DL369" s="36" t="str">
        <f t="shared" si="1475"/>
        <v>#REF!</v>
      </c>
      <c r="DM369" s="36" t="str">
        <f t="shared" si="1475"/>
        <v>#REF!</v>
      </c>
      <c r="DN369" s="159" t="str">
        <f t="shared" si="218"/>
        <v>#REF!</v>
      </c>
      <c r="DO369" s="24" t="str">
        <f t="shared" ref="DO369:DQ369" si="1476">#REF!</f>
        <v>#REF!</v>
      </c>
      <c r="DP369" s="24" t="str">
        <f t="shared" si="1476"/>
        <v>#REF!</v>
      </c>
      <c r="DQ369" s="24" t="str">
        <f t="shared" si="1476"/>
        <v>#REF!</v>
      </c>
      <c r="DR369" s="209" t="str">
        <f t="shared" si="220"/>
        <v>#REF!</v>
      </c>
      <c r="DS369" s="210" t="str">
        <f t="shared" si="13"/>
        <v>#REF!</v>
      </c>
      <c r="DT369" s="210" t="str">
        <f t="shared" ref="DT369:DU369" si="1477">#REF!</f>
        <v>#REF!</v>
      </c>
      <c r="DU369" s="210" t="str">
        <f t="shared" si="1477"/>
        <v>#REF!</v>
      </c>
    </row>
    <row r="370" ht="15.75" customHeight="1">
      <c r="A370" s="228">
        <f>'1'!A370</f>
        <v>46459</v>
      </c>
      <c r="B370" s="229" t="str">
        <f>'1'!B370</f>
        <v>土</v>
      </c>
      <c r="C370" s="232">
        <f>'1'!C370</f>
        <v>0</v>
      </c>
      <c r="D370" s="233">
        <f>'1'!G370</f>
        <v>1</v>
      </c>
      <c r="E370" s="262">
        <f>'1'!H370</f>
        <v>0</v>
      </c>
      <c r="F370" s="230" t="str">
        <f>'1'!J370</f>
        <v/>
      </c>
      <c r="G370" s="230" t="str">
        <f>'1'!K370</f>
        <v/>
      </c>
      <c r="H370" s="236">
        <f>'1'!W370</f>
        <v>1</v>
      </c>
      <c r="I370" s="263">
        <f>'1'!X370</f>
        <v>0</v>
      </c>
      <c r="J370" s="231" t="str">
        <f>'1'!Z370</f>
        <v/>
      </c>
      <c r="K370" s="231" t="str">
        <f>'1'!AA370</f>
        <v/>
      </c>
      <c r="L370" s="233">
        <f>'1'!AM370</f>
        <v>2</v>
      </c>
      <c r="M370" s="262">
        <f>'1'!AN370</f>
        <v>0</v>
      </c>
      <c r="N370" s="230" t="str">
        <f>'1'!AP370</f>
        <v/>
      </c>
      <c r="O370" s="230" t="str">
        <f>'1'!AQ370</f>
        <v/>
      </c>
      <c r="P370" s="236">
        <f>'1'!BC370</f>
        <v>4</v>
      </c>
      <c r="Q370" s="263">
        <f>'1'!BD370</f>
        <v>0</v>
      </c>
      <c r="R370" s="231" t="str">
        <f>'1'!BF370</f>
        <v/>
      </c>
      <c r="S370" s="231" t="str">
        <f>'1'!BG370</f>
        <v/>
      </c>
      <c r="T370" s="233">
        <f>'1'!BS370</f>
        <v>4</v>
      </c>
      <c r="U370" s="262">
        <f>'1'!BT370</f>
        <v>0</v>
      </c>
      <c r="V370" s="230" t="str">
        <f>'1'!BV370</f>
        <v/>
      </c>
      <c r="W370" s="230" t="str">
        <f>'1'!BW370</f>
        <v/>
      </c>
      <c r="X370" s="236">
        <f>'1'!CI370</f>
        <v>2</v>
      </c>
      <c r="Y370" s="263">
        <f>'1'!CJ370</f>
        <v>0</v>
      </c>
      <c r="Z370" s="231" t="str">
        <f>'1'!CL370</f>
        <v/>
      </c>
      <c r="AA370" s="231" t="str">
        <f>'1'!CM370</f>
        <v/>
      </c>
      <c r="AB370" s="233">
        <f>'1'!CY370</f>
        <v>2</v>
      </c>
      <c r="AC370" s="262">
        <f>'1'!CZ370</f>
        <v>0</v>
      </c>
      <c r="AD370" s="226" t="str">
        <f>'1'!DB370</f>
        <v/>
      </c>
      <c r="AE370" s="230" t="str">
        <f>'1'!DC370</f>
        <v/>
      </c>
      <c r="AF370" s="236">
        <f>'1'!DO370</f>
        <v>2</v>
      </c>
      <c r="AG370" s="263"/>
      <c r="AH370" s="231" t="str">
        <f>'1'!DR370</f>
        <v/>
      </c>
      <c r="AI370" s="231" t="str">
        <f>'1'!DS370</f>
        <v/>
      </c>
      <c r="AJ370" s="233">
        <f>'1'!EE370</f>
        <v>5</v>
      </c>
      <c r="AK370" s="262">
        <f>'1'!EF370</f>
        <v>0</v>
      </c>
      <c r="AL370" s="230" t="str">
        <f>'1'!EH370</f>
        <v/>
      </c>
      <c r="AM370" s="230" t="str">
        <f>'1'!EI370</f>
        <v/>
      </c>
      <c r="AN370" s="236">
        <f>'1'!EU370</f>
        <v>19</v>
      </c>
      <c r="AO370" s="263"/>
      <c r="AP370" s="231" t="str">
        <f>'1'!EX370</f>
        <v/>
      </c>
      <c r="AQ370" s="231" t="str">
        <f>'1'!EY370</f>
        <v/>
      </c>
      <c r="AR370" s="233">
        <f>'1'!FK370</f>
        <v>4</v>
      </c>
      <c r="AS370" s="262">
        <f>'1'!FL370</f>
        <v>0</v>
      </c>
      <c r="AT370" s="230" t="str">
        <f>'1'!FN370</f>
        <v/>
      </c>
      <c r="AU370" s="230" t="str">
        <f>'1'!FO370</f>
        <v/>
      </c>
      <c r="AV370" s="236">
        <f>'1'!GA370</f>
        <v>2</v>
      </c>
      <c r="AW370" s="263">
        <f>'1'!GB370</f>
        <v>0</v>
      </c>
      <c r="AX370" s="231" t="str">
        <f>'1'!GD370</f>
        <v/>
      </c>
      <c r="AY370" s="231" t="str">
        <f>'1'!GE370</f>
        <v/>
      </c>
      <c r="AZ370" s="233">
        <f>'1'!GQ370</f>
        <v>3</v>
      </c>
      <c r="BA370" s="262">
        <f>'1'!GR370</f>
        <v>0</v>
      </c>
      <c r="BB370" s="230" t="str">
        <f>'1'!GT370</f>
        <v/>
      </c>
      <c r="BC370" s="230" t="str">
        <f>'1'!GU370</f>
        <v/>
      </c>
      <c r="BD370" s="236">
        <f>'1'!HG370</f>
        <v>5</v>
      </c>
      <c r="BE370" s="263">
        <f>'1'!HH370</f>
        <v>0</v>
      </c>
      <c r="BF370" s="231" t="str">
        <f>'1'!HJ370</f>
        <v/>
      </c>
      <c r="BG370" s="231" t="str">
        <f>'1'!HK370</f>
        <v/>
      </c>
      <c r="BH370" s="233" t="str">
        <f>'1'!HW370</f>
        <v/>
      </c>
      <c r="BI370" s="262">
        <f>'1'!HX370</f>
        <v>0</v>
      </c>
      <c r="BJ370" s="230" t="str">
        <f>'1'!HZ370</f>
        <v/>
      </c>
      <c r="BK370" s="230" t="str">
        <f>'1'!IA370</f>
        <v/>
      </c>
      <c r="BL370" s="236" t="str">
        <f>'1'!IM370</f>
        <v/>
      </c>
      <c r="BM370" s="263">
        <f>'1'!IN370</f>
        <v>0</v>
      </c>
      <c r="BN370" s="231" t="str">
        <f>'1'!IP370</f>
        <v/>
      </c>
      <c r="BO370" s="231" t="str">
        <f>'1'!IQ370</f>
        <v/>
      </c>
      <c r="BP370" s="233" t="str">
        <f>'1'!JC370</f>
        <v/>
      </c>
      <c r="BQ370" s="262">
        <f>'1'!JD370</f>
        <v>0</v>
      </c>
      <c r="BR370" s="230" t="str">
        <f>'1'!JF370</f>
        <v/>
      </c>
      <c r="BS370" s="230" t="str">
        <f>'1'!JG370</f>
        <v/>
      </c>
      <c r="BT370" s="236" t="str">
        <f>'1'!JS370</f>
        <v/>
      </c>
      <c r="BU370" s="263">
        <f>'1'!JT370</f>
        <v>0</v>
      </c>
      <c r="BV370" s="231" t="str">
        <f>'1'!JV370</f>
        <v/>
      </c>
      <c r="BW370" s="231" t="str">
        <f>'1'!JW370</f>
        <v/>
      </c>
      <c r="BX370" s="233" t="str">
        <f>'1'!KI370</f>
        <v/>
      </c>
      <c r="BY370" s="262">
        <f>'1'!KJ370</f>
        <v>0</v>
      </c>
      <c r="BZ370" s="230" t="str">
        <f>'1'!KL370</f>
        <v/>
      </c>
      <c r="CA370" s="230" t="str">
        <f>'1'!KM370</f>
        <v/>
      </c>
      <c r="CB370" s="236" t="str">
        <f>'1'!KY370</f>
        <v/>
      </c>
      <c r="CC370" s="263">
        <f>'1'!KZ370</f>
        <v>0</v>
      </c>
      <c r="CD370" s="231" t="str">
        <f>'1'!LB370</f>
        <v/>
      </c>
      <c r="CE370" s="231" t="str">
        <f>'1'!LC370</f>
        <v/>
      </c>
      <c r="CF370" s="231"/>
      <c r="CG370" s="231"/>
      <c r="CH370" s="233" t="str">
        <f t="shared" si="208"/>
        <v/>
      </c>
      <c r="CI370" s="264">
        <f>'1'!HX370</f>
        <v>0</v>
      </c>
      <c r="CJ370" s="24" t="str">
        <f>'1'!HZ370</f>
        <v/>
      </c>
      <c r="CK370" s="24" t="str">
        <f>'1'!IA370</f>
        <v/>
      </c>
      <c r="CL370" s="236" t="str">
        <f t="shared" si="209"/>
        <v/>
      </c>
      <c r="CM370" s="265">
        <f>'1'!IN370</f>
        <v>0</v>
      </c>
      <c r="CN370" s="36" t="str">
        <f>'1'!IP370</f>
        <v/>
      </c>
      <c r="CO370" s="36" t="str">
        <f>'1'!IQ370</f>
        <v/>
      </c>
      <c r="CP370" s="233" t="str">
        <f t="shared" si="210"/>
        <v/>
      </c>
      <c r="CQ370" s="264">
        <f>'1'!JD370</f>
        <v>0</v>
      </c>
      <c r="CR370" s="24" t="str">
        <f>'1'!JF370</f>
        <v/>
      </c>
      <c r="CS370" s="24" t="str">
        <f>'1'!JG370</f>
        <v/>
      </c>
      <c r="CT370" s="236" t="str">
        <f t="shared" si="211"/>
        <v/>
      </c>
      <c r="CU370" s="265">
        <f>'1'!JT370</f>
        <v>0</v>
      </c>
      <c r="CV370" s="36" t="str">
        <f>'1'!JV370</f>
        <v/>
      </c>
      <c r="CW370" s="36" t="str">
        <f>'1'!JW370</f>
        <v/>
      </c>
      <c r="CX370" s="233" t="str">
        <f t="shared" si="212"/>
        <v>#REF!</v>
      </c>
      <c r="CY370" s="24">
        <f>'1'!KJ370</f>
        <v>0</v>
      </c>
      <c r="CZ370" s="24" t="str">
        <f>'1'!KL370</f>
        <v/>
      </c>
      <c r="DA370" s="24" t="str">
        <f>'1'!KM370</f>
        <v/>
      </c>
      <c r="DB370" s="236" t="str">
        <f t="shared" si="213"/>
        <v>#REF!</v>
      </c>
      <c r="DC370" s="36">
        <f>'1'!KZ370</f>
        <v>0</v>
      </c>
      <c r="DD370" s="36" t="str">
        <f>'1'!LB370</f>
        <v/>
      </c>
      <c r="DE370" s="36" t="str">
        <f>'1'!LC370</f>
        <v/>
      </c>
      <c r="DF370" s="233" t="str">
        <f t="shared" si="214"/>
        <v>#REF!</v>
      </c>
      <c r="DG370" s="24" t="str">
        <f t="shared" ref="DG370:DI370" si="1478">#REF!</f>
        <v>#REF!</v>
      </c>
      <c r="DH370" s="24" t="str">
        <f t="shared" si="1478"/>
        <v>#REF!</v>
      </c>
      <c r="DI370" s="24" t="str">
        <f t="shared" si="1478"/>
        <v>#REF!</v>
      </c>
      <c r="DJ370" s="236" t="str">
        <f t="shared" si="216"/>
        <v>#REF!</v>
      </c>
      <c r="DK370" s="36" t="str">
        <f t="shared" ref="DK370:DM370" si="1479">#REF!</f>
        <v>#REF!</v>
      </c>
      <c r="DL370" s="36" t="str">
        <f t="shared" si="1479"/>
        <v>#REF!</v>
      </c>
      <c r="DM370" s="36" t="str">
        <f t="shared" si="1479"/>
        <v>#REF!</v>
      </c>
      <c r="DN370" s="159" t="str">
        <f t="shared" si="218"/>
        <v>#REF!</v>
      </c>
      <c r="DO370" s="24" t="str">
        <f t="shared" ref="DO370:DQ370" si="1480">#REF!</f>
        <v>#REF!</v>
      </c>
      <c r="DP370" s="24" t="str">
        <f t="shared" si="1480"/>
        <v>#REF!</v>
      </c>
      <c r="DQ370" s="24" t="str">
        <f t="shared" si="1480"/>
        <v>#REF!</v>
      </c>
      <c r="DR370" s="209" t="str">
        <f t="shared" si="220"/>
        <v>#REF!</v>
      </c>
      <c r="DS370" s="210" t="str">
        <f t="shared" si="13"/>
        <v>#REF!</v>
      </c>
      <c r="DT370" s="210" t="str">
        <f t="shared" ref="DT370:DU370" si="1481">#REF!</f>
        <v>#REF!</v>
      </c>
      <c r="DU370" s="210" t="str">
        <f t="shared" si="1481"/>
        <v>#REF!</v>
      </c>
    </row>
    <row r="371" ht="15.75" customHeight="1">
      <c r="A371" s="228">
        <f>'1'!A371</f>
        <v>46460</v>
      </c>
      <c r="B371" s="229" t="str">
        <f>'1'!B371</f>
        <v>日</v>
      </c>
      <c r="C371" s="232">
        <f>'1'!C371</f>
        <v>0</v>
      </c>
      <c r="D371" s="233">
        <f>'1'!G371</f>
        <v>1</v>
      </c>
      <c r="E371" s="262">
        <f>'1'!H371</f>
        <v>0</v>
      </c>
      <c r="F371" s="230" t="str">
        <f>'1'!J371</f>
        <v/>
      </c>
      <c r="G371" s="230" t="str">
        <f>'1'!K371</f>
        <v/>
      </c>
      <c r="H371" s="236">
        <f>'1'!W371</f>
        <v>1</v>
      </c>
      <c r="I371" s="263">
        <f>'1'!X371</f>
        <v>0</v>
      </c>
      <c r="J371" s="231" t="str">
        <f>'1'!Z371</f>
        <v/>
      </c>
      <c r="K371" s="231" t="str">
        <f>'1'!AA371</f>
        <v/>
      </c>
      <c r="L371" s="233">
        <f>'1'!AM371</f>
        <v>2</v>
      </c>
      <c r="M371" s="262">
        <f>'1'!AN371</f>
        <v>0</v>
      </c>
      <c r="N371" s="230" t="str">
        <f>'1'!AP371</f>
        <v/>
      </c>
      <c r="O371" s="230" t="str">
        <f>'1'!AQ371</f>
        <v/>
      </c>
      <c r="P371" s="236">
        <f>'1'!BC371</f>
        <v>4</v>
      </c>
      <c r="Q371" s="263">
        <f>'1'!BD371</f>
        <v>0</v>
      </c>
      <c r="R371" s="231" t="str">
        <f>'1'!BF371</f>
        <v/>
      </c>
      <c r="S371" s="231" t="str">
        <f>'1'!BG371</f>
        <v/>
      </c>
      <c r="T371" s="233">
        <f>'1'!BS371</f>
        <v>4</v>
      </c>
      <c r="U371" s="262">
        <f>'1'!BT371</f>
        <v>0</v>
      </c>
      <c r="V371" s="230" t="str">
        <f>'1'!BV371</f>
        <v/>
      </c>
      <c r="W371" s="230" t="str">
        <f>'1'!BW371</f>
        <v/>
      </c>
      <c r="X371" s="236">
        <f>'1'!CI371</f>
        <v>2</v>
      </c>
      <c r="Y371" s="263">
        <f>'1'!CJ371</f>
        <v>0</v>
      </c>
      <c r="Z371" s="231" t="str">
        <f>'1'!CL371</f>
        <v/>
      </c>
      <c r="AA371" s="231" t="str">
        <f>'1'!CM371</f>
        <v/>
      </c>
      <c r="AB371" s="233">
        <f>'1'!CY371</f>
        <v>2</v>
      </c>
      <c r="AC371" s="262">
        <f>'1'!CZ371</f>
        <v>0</v>
      </c>
      <c r="AD371" s="226" t="str">
        <f>'1'!DB371</f>
        <v/>
      </c>
      <c r="AE371" s="230" t="str">
        <f>'1'!DC371</f>
        <v/>
      </c>
      <c r="AF371" s="236">
        <f>'1'!DO371</f>
        <v>2</v>
      </c>
      <c r="AG371" s="263"/>
      <c r="AH371" s="231" t="str">
        <f>'1'!DR371</f>
        <v/>
      </c>
      <c r="AI371" s="231" t="str">
        <f>'1'!DS371</f>
        <v/>
      </c>
      <c r="AJ371" s="233">
        <f>'1'!EE371</f>
        <v>5</v>
      </c>
      <c r="AK371" s="262">
        <f>'1'!EF371</f>
        <v>0</v>
      </c>
      <c r="AL371" s="230" t="str">
        <f>'1'!EH371</f>
        <v/>
      </c>
      <c r="AM371" s="230" t="str">
        <f>'1'!EI371</f>
        <v/>
      </c>
      <c r="AN371" s="236">
        <f>'1'!EU371</f>
        <v>19</v>
      </c>
      <c r="AO371" s="263"/>
      <c r="AP371" s="231" t="str">
        <f>'1'!EX371</f>
        <v/>
      </c>
      <c r="AQ371" s="231" t="str">
        <f>'1'!EY371</f>
        <v/>
      </c>
      <c r="AR371" s="233">
        <f>'1'!FK371</f>
        <v>4</v>
      </c>
      <c r="AS371" s="262">
        <f>'1'!FL371</f>
        <v>0</v>
      </c>
      <c r="AT371" s="230" t="str">
        <f>'1'!FN371</f>
        <v/>
      </c>
      <c r="AU371" s="230" t="str">
        <f>'1'!FO371</f>
        <v/>
      </c>
      <c r="AV371" s="236">
        <f>'1'!GA371</f>
        <v>2</v>
      </c>
      <c r="AW371" s="263">
        <f>'1'!GB371</f>
        <v>0</v>
      </c>
      <c r="AX371" s="231" t="str">
        <f>'1'!GD371</f>
        <v/>
      </c>
      <c r="AY371" s="231" t="str">
        <f>'1'!GE371</f>
        <v/>
      </c>
      <c r="AZ371" s="233">
        <f>'1'!GQ371</f>
        <v>3</v>
      </c>
      <c r="BA371" s="262">
        <f>'1'!GR371</f>
        <v>0</v>
      </c>
      <c r="BB371" s="230" t="str">
        <f>'1'!GT371</f>
        <v/>
      </c>
      <c r="BC371" s="230" t="str">
        <f>'1'!GU371</f>
        <v/>
      </c>
      <c r="BD371" s="236">
        <f>'1'!HG371</f>
        <v>5</v>
      </c>
      <c r="BE371" s="263">
        <f>'1'!HH371</f>
        <v>0</v>
      </c>
      <c r="BF371" s="231" t="str">
        <f>'1'!HJ371</f>
        <v/>
      </c>
      <c r="BG371" s="231" t="str">
        <f>'1'!HK371</f>
        <v/>
      </c>
      <c r="BH371" s="233" t="str">
        <f>'1'!HW371</f>
        <v/>
      </c>
      <c r="BI371" s="262">
        <f>'1'!HX371</f>
        <v>0</v>
      </c>
      <c r="BJ371" s="230" t="str">
        <f>'1'!HZ371</f>
        <v/>
      </c>
      <c r="BK371" s="230" t="str">
        <f>'1'!IA371</f>
        <v/>
      </c>
      <c r="BL371" s="236" t="str">
        <f>'1'!IM371</f>
        <v/>
      </c>
      <c r="BM371" s="263">
        <f>'1'!IN371</f>
        <v>0</v>
      </c>
      <c r="BN371" s="231" t="str">
        <f>'1'!IP371</f>
        <v/>
      </c>
      <c r="BO371" s="231" t="str">
        <f>'1'!IQ371</f>
        <v/>
      </c>
      <c r="BP371" s="233" t="str">
        <f>'1'!JC371</f>
        <v/>
      </c>
      <c r="BQ371" s="262">
        <f>'1'!JD371</f>
        <v>0</v>
      </c>
      <c r="BR371" s="230" t="str">
        <f>'1'!JF371</f>
        <v/>
      </c>
      <c r="BS371" s="230" t="str">
        <f>'1'!JG371</f>
        <v/>
      </c>
      <c r="BT371" s="236" t="str">
        <f>'1'!JS371</f>
        <v/>
      </c>
      <c r="BU371" s="263">
        <f>'1'!JT371</f>
        <v>0</v>
      </c>
      <c r="BV371" s="231" t="str">
        <f>'1'!JV371</f>
        <v/>
      </c>
      <c r="BW371" s="231" t="str">
        <f>'1'!JW371</f>
        <v/>
      </c>
      <c r="BX371" s="233" t="str">
        <f>'1'!KI371</f>
        <v/>
      </c>
      <c r="BY371" s="262">
        <f>'1'!KJ371</f>
        <v>0</v>
      </c>
      <c r="BZ371" s="230" t="str">
        <f>'1'!KL371</f>
        <v/>
      </c>
      <c r="CA371" s="230" t="str">
        <f>'1'!KM371</f>
        <v/>
      </c>
      <c r="CB371" s="236" t="str">
        <f>'1'!KY371</f>
        <v/>
      </c>
      <c r="CC371" s="263">
        <f>'1'!KZ371</f>
        <v>0</v>
      </c>
      <c r="CD371" s="231" t="str">
        <f>'1'!LB371</f>
        <v/>
      </c>
      <c r="CE371" s="231" t="str">
        <f>'1'!LC371</f>
        <v/>
      </c>
      <c r="CF371" s="231"/>
      <c r="CG371" s="231"/>
      <c r="CH371" s="233" t="str">
        <f t="shared" si="208"/>
        <v/>
      </c>
      <c r="CI371" s="264">
        <f>'1'!HX371</f>
        <v>0</v>
      </c>
      <c r="CJ371" s="24" t="str">
        <f>'1'!HZ371</f>
        <v/>
      </c>
      <c r="CK371" s="24" t="str">
        <f>'1'!IA371</f>
        <v/>
      </c>
      <c r="CL371" s="236" t="str">
        <f t="shared" si="209"/>
        <v/>
      </c>
      <c r="CM371" s="265">
        <f>'1'!IN371</f>
        <v>0</v>
      </c>
      <c r="CN371" s="36" t="str">
        <f>'1'!IP371</f>
        <v/>
      </c>
      <c r="CO371" s="36" t="str">
        <f>'1'!IQ371</f>
        <v/>
      </c>
      <c r="CP371" s="233" t="str">
        <f t="shared" si="210"/>
        <v/>
      </c>
      <c r="CQ371" s="264">
        <f>'1'!JD371</f>
        <v>0</v>
      </c>
      <c r="CR371" s="24" t="str">
        <f>'1'!JF371</f>
        <v/>
      </c>
      <c r="CS371" s="24" t="str">
        <f>'1'!JG371</f>
        <v/>
      </c>
      <c r="CT371" s="236" t="str">
        <f t="shared" si="211"/>
        <v/>
      </c>
      <c r="CU371" s="265">
        <f>'1'!JT371</f>
        <v>0</v>
      </c>
      <c r="CV371" s="36" t="str">
        <f>'1'!JV371</f>
        <v/>
      </c>
      <c r="CW371" s="36" t="str">
        <f>'1'!JW371</f>
        <v/>
      </c>
      <c r="CX371" s="233" t="str">
        <f t="shared" si="212"/>
        <v>#REF!</v>
      </c>
      <c r="CY371" s="24">
        <f>'1'!KJ371</f>
        <v>0</v>
      </c>
      <c r="CZ371" s="24" t="str">
        <f>'1'!KL371</f>
        <v/>
      </c>
      <c r="DA371" s="24" t="str">
        <f>'1'!KM371</f>
        <v/>
      </c>
      <c r="DB371" s="236" t="str">
        <f t="shared" si="213"/>
        <v>#REF!</v>
      </c>
      <c r="DC371" s="36">
        <f>'1'!KZ371</f>
        <v>0</v>
      </c>
      <c r="DD371" s="36" t="str">
        <f>'1'!LB371</f>
        <v/>
      </c>
      <c r="DE371" s="36" t="str">
        <f>'1'!LC371</f>
        <v/>
      </c>
      <c r="DF371" s="233" t="str">
        <f t="shared" si="214"/>
        <v>#REF!</v>
      </c>
      <c r="DG371" s="24" t="str">
        <f t="shared" ref="DG371:DI371" si="1482">#REF!</f>
        <v>#REF!</v>
      </c>
      <c r="DH371" s="24" t="str">
        <f t="shared" si="1482"/>
        <v>#REF!</v>
      </c>
      <c r="DI371" s="24" t="str">
        <f t="shared" si="1482"/>
        <v>#REF!</v>
      </c>
      <c r="DJ371" s="236" t="str">
        <f t="shared" si="216"/>
        <v>#REF!</v>
      </c>
      <c r="DK371" s="36" t="str">
        <f t="shared" ref="DK371:DM371" si="1483">#REF!</f>
        <v>#REF!</v>
      </c>
      <c r="DL371" s="36" t="str">
        <f t="shared" si="1483"/>
        <v>#REF!</v>
      </c>
      <c r="DM371" s="36" t="str">
        <f t="shared" si="1483"/>
        <v>#REF!</v>
      </c>
      <c r="DN371" s="159" t="str">
        <f t="shared" si="218"/>
        <v>#REF!</v>
      </c>
      <c r="DO371" s="24" t="str">
        <f t="shared" ref="DO371:DQ371" si="1484">#REF!</f>
        <v>#REF!</v>
      </c>
      <c r="DP371" s="24" t="str">
        <f t="shared" si="1484"/>
        <v>#REF!</v>
      </c>
      <c r="DQ371" s="24" t="str">
        <f t="shared" si="1484"/>
        <v>#REF!</v>
      </c>
      <c r="DR371" s="209" t="str">
        <f t="shared" si="220"/>
        <v>#REF!</v>
      </c>
      <c r="DS371" s="210" t="str">
        <f t="shared" si="13"/>
        <v>#REF!</v>
      </c>
      <c r="DT371" s="210" t="str">
        <f t="shared" ref="DT371:DU371" si="1485">#REF!</f>
        <v>#REF!</v>
      </c>
      <c r="DU371" s="210" t="str">
        <f t="shared" si="1485"/>
        <v>#REF!</v>
      </c>
    </row>
    <row r="372" ht="15.75" customHeight="1">
      <c r="A372" s="228">
        <f>'1'!A372</f>
        <v>46461</v>
      </c>
      <c r="B372" s="229" t="str">
        <f>'1'!B372</f>
        <v>月</v>
      </c>
      <c r="C372" s="232">
        <f>'1'!C372</f>
        <v>0</v>
      </c>
      <c r="D372" s="233">
        <f>'1'!G372</f>
        <v>1</v>
      </c>
      <c r="E372" s="262">
        <f>'1'!H372</f>
        <v>0</v>
      </c>
      <c r="F372" s="230" t="str">
        <f>'1'!J372</f>
        <v/>
      </c>
      <c r="G372" s="230" t="str">
        <f>'1'!K372</f>
        <v/>
      </c>
      <c r="H372" s="236">
        <f>'1'!W372</f>
        <v>1</v>
      </c>
      <c r="I372" s="263">
        <f>'1'!X372</f>
        <v>0</v>
      </c>
      <c r="J372" s="231" t="str">
        <f>'1'!Z372</f>
        <v/>
      </c>
      <c r="K372" s="231" t="str">
        <f>'1'!AA372</f>
        <v/>
      </c>
      <c r="L372" s="233">
        <f>'1'!AM372</f>
        <v>2</v>
      </c>
      <c r="M372" s="262">
        <f>'1'!AN372</f>
        <v>0</v>
      </c>
      <c r="N372" s="230" t="str">
        <f>'1'!AP372</f>
        <v/>
      </c>
      <c r="O372" s="230" t="str">
        <f>'1'!AQ372</f>
        <v/>
      </c>
      <c r="P372" s="236">
        <f>'1'!BC372</f>
        <v>4</v>
      </c>
      <c r="Q372" s="263">
        <f>'1'!BD372</f>
        <v>0</v>
      </c>
      <c r="R372" s="231" t="str">
        <f>'1'!BF372</f>
        <v/>
      </c>
      <c r="S372" s="231" t="str">
        <f>'1'!BG372</f>
        <v/>
      </c>
      <c r="T372" s="233">
        <f>'1'!BS372</f>
        <v>4</v>
      </c>
      <c r="U372" s="262">
        <f>'1'!BT372</f>
        <v>0</v>
      </c>
      <c r="V372" s="230" t="str">
        <f>'1'!BV372</f>
        <v/>
      </c>
      <c r="W372" s="230" t="str">
        <f>'1'!BW372</f>
        <v/>
      </c>
      <c r="X372" s="236">
        <f>'1'!CI372</f>
        <v>2</v>
      </c>
      <c r="Y372" s="263">
        <f>'1'!CJ372</f>
        <v>0</v>
      </c>
      <c r="Z372" s="231" t="str">
        <f>'1'!CL372</f>
        <v/>
      </c>
      <c r="AA372" s="231" t="str">
        <f>'1'!CM372</f>
        <v/>
      </c>
      <c r="AB372" s="233">
        <f>'1'!CY372</f>
        <v>2</v>
      </c>
      <c r="AC372" s="262">
        <f>'1'!CZ372</f>
        <v>0</v>
      </c>
      <c r="AD372" s="226" t="str">
        <f>'1'!DB372</f>
        <v/>
      </c>
      <c r="AE372" s="230" t="str">
        <f>'1'!DC372</f>
        <v/>
      </c>
      <c r="AF372" s="236">
        <f>'1'!DO372</f>
        <v>2</v>
      </c>
      <c r="AG372" s="263"/>
      <c r="AH372" s="231" t="str">
        <f>'1'!DR372</f>
        <v/>
      </c>
      <c r="AI372" s="231" t="str">
        <f>'1'!DS372</f>
        <v/>
      </c>
      <c r="AJ372" s="233">
        <f>'1'!EE372</f>
        <v>5</v>
      </c>
      <c r="AK372" s="262">
        <f>'1'!EF372</f>
        <v>0</v>
      </c>
      <c r="AL372" s="230" t="str">
        <f>'1'!EH372</f>
        <v/>
      </c>
      <c r="AM372" s="230" t="str">
        <f>'1'!EI372</f>
        <v/>
      </c>
      <c r="AN372" s="236">
        <f>'1'!EU372</f>
        <v>19</v>
      </c>
      <c r="AO372" s="263"/>
      <c r="AP372" s="231" t="str">
        <f>'1'!EX372</f>
        <v/>
      </c>
      <c r="AQ372" s="231" t="str">
        <f>'1'!EY372</f>
        <v/>
      </c>
      <c r="AR372" s="233">
        <f>'1'!FK372</f>
        <v>4</v>
      </c>
      <c r="AS372" s="262">
        <f>'1'!FL372</f>
        <v>0</v>
      </c>
      <c r="AT372" s="230" t="str">
        <f>'1'!FN372</f>
        <v/>
      </c>
      <c r="AU372" s="230" t="str">
        <f>'1'!FO372</f>
        <v/>
      </c>
      <c r="AV372" s="236">
        <f>'1'!GA372</f>
        <v>2</v>
      </c>
      <c r="AW372" s="263">
        <f>'1'!GB372</f>
        <v>0</v>
      </c>
      <c r="AX372" s="231" t="str">
        <f>'1'!GD372</f>
        <v/>
      </c>
      <c r="AY372" s="231" t="str">
        <f>'1'!GE372</f>
        <v/>
      </c>
      <c r="AZ372" s="233">
        <f>'1'!GQ372</f>
        <v>3</v>
      </c>
      <c r="BA372" s="262">
        <f>'1'!GR372</f>
        <v>0</v>
      </c>
      <c r="BB372" s="230" t="str">
        <f>'1'!GT372</f>
        <v/>
      </c>
      <c r="BC372" s="230" t="str">
        <f>'1'!GU372</f>
        <v/>
      </c>
      <c r="BD372" s="236">
        <f>'1'!HG372</f>
        <v>5</v>
      </c>
      <c r="BE372" s="263">
        <f>'1'!HH372</f>
        <v>0</v>
      </c>
      <c r="BF372" s="231" t="str">
        <f>'1'!HJ372</f>
        <v/>
      </c>
      <c r="BG372" s="231" t="str">
        <f>'1'!HK372</f>
        <v/>
      </c>
      <c r="BH372" s="233" t="str">
        <f>'1'!HW372</f>
        <v/>
      </c>
      <c r="BI372" s="262">
        <f>'1'!HX372</f>
        <v>0</v>
      </c>
      <c r="BJ372" s="230" t="str">
        <f>'1'!HZ372</f>
        <v/>
      </c>
      <c r="BK372" s="230" t="str">
        <f>'1'!IA372</f>
        <v/>
      </c>
      <c r="BL372" s="236" t="str">
        <f>'1'!IM372</f>
        <v/>
      </c>
      <c r="BM372" s="263">
        <f>'1'!IN372</f>
        <v>0</v>
      </c>
      <c r="BN372" s="231" t="str">
        <f>'1'!IP372</f>
        <v/>
      </c>
      <c r="BO372" s="231" t="str">
        <f>'1'!IQ372</f>
        <v/>
      </c>
      <c r="BP372" s="233" t="str">
        <f>'1'!JC372</f>
        <v/>
      </c>
      <c r="BQ372" s="262">
        <f>'1'!JD372</f>
        <v>0</v>
      </c>
      <c r="BR372" s="230" t="str">
        <f>'1'!JF372</f>
        <v/>
      </c>
      <c r="BS372" s="230" t="str">
        <f>'1'!JG372</f>
        <v/>
      </c>
      <c r="BT372" s="236" t="str">
        <f>'1'!JS372</f>
        <v/>
      </c>
      <c r="BU372" s="263">
        <f>'1'!JT372</f>
        <v>0</v>
      </c>
      <c r="BV372" s="231" t="str">
        <f>'1'!JV372</f>
        <v/>
      </c>
      <c r="BW372" s="231" t="str">
        <f>'1'!JW372</f>
        <v/>
      </c>
      <c r="BX372" s="233" t="str">
        <f>'1'!KI372</f>
        <v/>
      </c>
      <c r="BY372" s="262">
        <f>'1'!KJ372</f>
        <v>0</v>
      </c>
      <c r="BZ372" s="230" t="str">
        <f>'1'!KL372</f>
        <v/>
      </c>
      <c r="CA372" s="230" t="str">
        <f>'1'!KM372</f>
        <v/>
      </c>
      <c r="CB372" s="236" t="str">
        <f>'1'!KY372</f>
        <v/>
      </c>
      <c r="CC372" s="263">
        <f>'1'!KZ372</f>
        <v>0</v>
      </c>
      <c r="CD372" s="231" t="str">
        <f>'1'!LB372</f>
        <v/>
      </c>
      <c r="CE372" s="231" t="str">
        <f>'1'!LC372</f>
        <v/>
      </c>
      <c r="CF372" s="231"/>
      <c r="CG372" s="231"/>
      <c r="CH372" s="233" t="str">
        <f t="shared" si="208"/>
        <v/>
      </c>
      <c r="CI372" s="264">
        <f>'1'!HX372</f>
        <v>0</v>
      </c>
      <c r="CJ372" s="24" t="str">
        <f>'1'!HZ372</f>
        <v/>
      </c>
      <c r="CK372" s="24" t="str">
        <f>'1'!IA372</f>
        <v/>
      </c>
      <c r="CL372" s="236" t="str">
        <f t="shared" si="209"/>
        <v/>
      </c>
      <c r="CM372" s="265">
        <f>'1'!IN372</f>
        <v>0</v>
      </c>
      <c r="CN372" s="36" t="str">
        <f>'1'!IP372</f>
        <v/>
      </c>
      <c r="CO372" s="36" t="str">
        <f>'1'!IQ372</f>
        <v/>
      </c>
      <c r="CP372" s="233" t="str">
        <f t="shared" si="210"/>
        <v/>
      </c>
      <c r="CQ372" s="264">
        <f>'1'!JD372</f>
        <v>0</v>
      </c>
      <c r="CR372" s="24" t="str">
        <f>'1'!JF372</f>
        <v/>
      </c>
      <c r="CS372" s="24" t="str">
        <f>'1'!JG372</f>
        <v/>
      </c>
      <c r="CT372" s="236" t="str">
        <f t="shared" si="211"/>
        <v/>
      </c>
      <c r="CU372" s="265">
        <f>'1'!JT372</f>
        <v>0</v>
      </c>
      <c r="CV372" s="36" t="str">
        <f>'1'!JV372</f>
        <v/>
      </c>
      <c r="CW372" s="36" t="str">
        <f>'1'!JW372</f>
        <v/>
      </c>
      <c r="CX372" s="233" t="str">
        <f t="shared" si="212"/>
        <v>#REF!</v>
      </c>
      <c r="CY372" s="24">
        <f>'1'!KJ372</f>
        <v>0</v>
      </c>
      <c r="CZ372" s="24" t="str">
        <f>'1'!KL372</f>
        <v/>
      </c>
      <c r="DA372" s="24" t="str">
        <f>'1'!KM372</f>
        <v/>
      </c>
      <c r="DB372" s="236" t="str">
        <f t="shared" si="213"/>
        <v>#REF!</v>
      </c>
      <c r="DC372" s="36">
        <f>'1'!KZ372</f>
        <v>0</v>
      </c>
      <c r="DD372" s="36" t="str">
        <f>'1'!LB372</f>
        <v/>
      </c>
      <c r="DE372" s="36" t="str">
        <f>'1'!LC372</f>
        <v/>
      </c>
      <c r="DF372" s="233" t="str">
        <f t="shared" si="214"/>
        <v>#REF!</v>
      </c>
      <c r="DG372" s="24" t="str">
        <f t="shared" ref="DG372:DI372" si="1486">#REF!</f>
        <v>#REF!</v>
      </c>
      <c r="DH372" s="24" t="str">
        <f t="shared" si="1486"/>
        <v>#REF!</v>
      </c>
      <c r="DI372" s="24" t="str">
        <f t="shared" si="1486"/>
        <v>#REF!</v>
      </c>
      <c r="DJ372" s="236" t="str">
        <f t="shared" si="216"/>
        <v>#REF!</v>
      </c>
      <c r="DK372" s="36" t="str">
        <f t="shared" ref="DK372:DM372" si="1487">#REF!</f>
        <v>#REF!</v>
      </c>
      <c r="DL372" s="36" t="str">
        <f t="shared" si="1487"/>
        <v>#REF!</v>
      </c>
      <c r="DM372" s="36" t="str">
        <f t="shared" si="1487"/>
        <v>#REF!</v>
      </c>
      <c r="DN372" s="159" t="str">
        <f t="shared" si="218"/>
        <v>#REF!</v>
      </c>
      <c r="DO372" s="24" t="str">
        <f t="shared" ref="DO372:DQ372" si="1488">#REF!</f>
        <v>#REF!</v>
      </c>
      <c r="DP372" s="24" t="str">
        <f t="shared" si="1488"/>
        <v>#REF!</v>
      </c>
      <c r="DQ372" s="24" t="str">
        <f t="shared" si="1488"/>
        <v>#REF!</v>
      </c>
      <c r="DR372" s="209" t="str">
        <f t="shared" si="220"/>
        <v>#REF!</v>
      </c>
      <c r="DS372" s="210" t="str">
        <f t="shared" si="13"/>
        <v>#REF!</v>
      </c>
      <c r="DT372" s="210" t="str">
        <f t="shared" ref="DT372:DU372" si="1489">#REF!</f>
        <v>#REF!</v>
      </c>
      <c r="DU372" s="210" t="str">
        <f t="shared" si="1489"/>
        <v>#REF!</v>
      </c>
    </row>
    <row r="373" ht="15.75" customHeight="1">
      <c r="A373" s="228">
        <f>'1'!A373</f>
        <v>46462</v>
      </c>
      <c r="B373" s="229" t="str">
        <f>'1'!B373</f>
        <v>火</v>
      </c>
      <c r="C373" s="232">
        <f>'1'!C373</f>
        <v>0</v>
      </c>
      <c r="D373" s="233">
        <f>'1'!G373</f>
        <v>1</v>
      </c>
      <c r="E373" s="262">
        <f>'1'!H373</f>
        <v>0</v>
      </c>
      <c r="F373" s="230" t="str">
        <f>'1'!J373</f>
        <v/>
      </c>
      <c r="G373" s="230" t="str">
        <f>'1'!K373</f>
        <v/>
      </c>
      <c r="H373" s="236">
        <f>'1'!W373</f>
        <v>1</v>
      </c>
      <c r="I373" s="263">
        <f>'1'!X373</f>
        <v>0</v>
      </c>
      <c r="J373" s="231" t="str">
        <f>'1'!Z373</f>
        <v/>
      </c>
      <c r="K373" s="231" t="str">
        <f>'1'!AA373</f>
        <v/>
      </c>
      <c r="L373" s="233">
        <f>'1'!AM373</f>
        <v>2</v>
      </c>
      <c r="M373" s="262">
        <f>'1'!AN373</f>
        <v>0</v>
      </c>
      <c r="N373" s="230" t="str">
        <f>'1'!AP373</f>
        <v/>
      </c>
      <c r="O373" s="230" t="str">
        <f>'1'!AQ373</f>
        <v/>
      </c>
      <c r="P373" s="236">
        <f>'1'!BC373</f>
        <v>4</v>
      </c>
      <c r="Q373" s="263">
        <f>'1'!BD373</f>
        <v>0</v>
      </c>
      <c r="R373" s="231" t="str">
        <f>'1'!BF373</f>
        <v/>
      </c>
      <c r="S373" s="231" t="str">
        <f>'1'!BG373</f>
        <v/>
      </c>
      <c r="T373" s="233">
        <f>'1'!BS373</f>
        <v>4</v>
      </c>
      <c r="U373" s="262">
        <f>'1'!BT373</f>
        <v>0</v>
      </c>
      <c r="V373" s="230" t="str">
        <f>'1'!BV373</f>
        <v/>
      </c>
      <c r="W373" s="230" t="str">
        <f>'1'!BW373</f>
        <v/>
      </c>
      <c r="X373" s="236">
        <f>'1'!CI373</f>
        <v>2</v>
      </c>
      <c r="Y373" s="263">
        <f>'1'!CJ373</f>
        <v>0</v>
      </c>
      <c r="Z373" s="231" t="str">
        <f>'1'!CL373</f>
        <v/>
      </c>
      <c r="AA373" s="231" t="str">
        <f>'1'!CM373</f>
        <v/>
      </c>
      <c r="AB373" s="233">
        <f>'1'!CY373</f>
        <v>2</v>
      </c>
      <c r="AC373" s="262">
        <f>'1'!CZ373</f>
        <v>0</v>
      </c>
      <c r="AD373" s="226" t="str">
        <f>'1'!DB373</f>
        <v/>
      </c>
      <c r="AE373" s="230" t="str">
        <f>'1'!DC373</f>
        <v/>
      </c>
      <c r="AF373" s="236">
        <f>'1'!DO373</f>
        <v>2</v>
      </c>
      <c r="AG373" s="263"/>
      <c r="AH373" s="231" t="str">
        <f>'1'!DR373</f>
        <v/>
      </c>
      <c r="AI373" s="231" t="str">
        <f>'1'!DS373</f>
        <v/>
      </c>
      <c r="AJ373" s="233">
        <f>'1'!EE373</f>
        <v>5</v>
      </c>
      <c r="AK373" s="262">
        <f>'1'!EF373</f>
        <v>0</v>
      </c>
      <c r="AL373" s="230" t="str">
        <f>'1'!EH373</f>
        <v/>
      </c>
      <c r="AM373" s="230" t="str">
        <f>'1'!EI373</f>
        <v/>
      </c>
      <c r="AN373" s="236">
        <f>'1'!EU373</f>
        <v>19</v>
      </c>
      <c r="AO373" s="263"/>
      <c r="AP373" s="231" t="str">
        <f>'1'!EX373</f>
        <v/>
      </c>
      <c r="AQ373" s="231" t="str">
        <f>'1'!EY373</f>
        <v/>
      </c>
      <c r="AR373" s="233">
        <f>'1'!FK373</f>
        <v>4</v>
      </c>
      <c r="AS373" s="262">
        <f>'1'!FL373</f>
        <v>0</v>
      </c>
      <c r="AT373" s="230" t="str">
        <f>'1'!FN373</f>
        <v/>
      </c>
      <c r="AU373" s="230" t="str">
        <f>'1'!FO373</f>
        <v/>
      </c>
      <c r="AV373" s="236">
        <f>'1'!GA373</f>
        <v>2</v>
      </c>
      <c r="AW373" s="263">
        <f>'1'!GB373</f>
        <v>0</v>
      </c>
      <c r="AX373" s="231" t="str">
        <f>'1'!GD373</f>
        <v/>
      </c>
      <c r="AY373" s="231" t="str">
        <f>'1'!GE373</f>
        <v/>
      </c>
      <c r="AZ373" s="233">
        <f>'1'!GQ373</f>
        <v>3</v>
      </c>
      <c r="BA373" s="262">
        <f>'1'!GR373</f>
        <v>0</v>
      </c>
      <c r="BB373" s="230" t="str">
        <f>'1'!GT373</f>
        <v/>
      </c>
      <c r="BC373" s="230" t="str">
        <f>'1'!GU373</f>
        <v/>
      </c>
      <c r="BD373" s="236">
        <f>'1'!HG373</f>
        <v>5</v>
      </c>
      <c r="BE373" s="263">
        <f>'1'!HH373</f>
        <v>0</v>
      </c>
      <c r="BF373" s="231" t="str">
        <f>'1'!HJ373</f>
        <v/>
      </c>
      <c r="BG373" s="231" t="str">
        <f>'1'!HK373</f>
        <v/>
      </c>
      <c r="BH373" s="233" t="str">
        <f>'1'!HW373</f>
        <v/>
      </c>
      <c r="BI373" s="262">
        <f>'1'!HX373</f>
        <v>0</v>
      </c>
      <c r="BJ373" s="230" t="str">
        <f>'1'!HZ373</f>
        <v/>
      </c>
      <c r="BK373" s="230" t="str">
        <f>'1'!IA373</f>
        <v/>
      </c>
      <c r="BL373" s="236" t="str">
        <f>'1'!IM373</f>
        <v/>
      </c>
      <c r="BM373" s="263">
        <f>'1'!IN373</f>
        <v>0</v>
      </c>
      <c r="BN373" s="231" t="str">
        <f>'1'!IP373</f>
        <v/>
      </c>
      <c r="BO373" s="231" t="str">
        <f>'1'!IQ373</f>
        <v/>
      </c>
      <c r="BP373" s="233" t="str">
        <f>'1'!JC373</f>
        <v/>
      </c>
      <c r="BQ373" s="262">
        <f>'1'!JD373</f>
        <v>0</v>
      </c>
      <c r="BR373" s="230" t="str">
        <f>'1'!JF373</f>
        <v/>
      </c>
      <c r="BS373" s="230" t="str">
        <f>'1'!JG373</f>
        <v/>
      </c>
      <c r="BT373" s="236" t="str">
        <f>'1'!JS373</f>
        <v/>
      </c>
      <c r="BU373" s="263">
        <f>'1'!JT373</f>
        <v>0</v>
      </c>
      <c r="BV373" s="231" t="str">
        <f>'1'!JV373</f>
        <v/>
      </c>
      <c r="BW373" s="231" t="str">
        <f>'1'!JW373</f>
        <v/>
      </c>
      <c r="BX373" s="233" t="str">
        <f>'1'!KI373</f>
        <v/>
      </c>
      <c r="BY373" s="262">
        <f>'1'!KJ373</f>
        <v>0</v>
      </c>
      <c r="BZ373" s="230" t="str">
        <f>'1'!KL373</f>
        <v/>
      </c>
      <c r="CA373" s="230" t="str">
        <f>'1'!KM373</f>
        <v/>
      </c>
      <c r="CB373" s="236" t="str">
        <f>'1'!KY373</f>
        <v/>
      </c>
      <c r="CC373" s="263">
        <f>'1'!KZ373</f>
        <v>0</v>
      </c>
      <c r="CD373" s="231" t="str">
        <f>'1'!LB373</f>
        <v/>
      </c>
      <c r="CE373" s="231" t="str">
        <f>'1'!LC373</f>
        <v/>
      </c>
      <c r="CF373" s="231"/>
      <c r="CG373" s="231"/>
      <c r="CH373" s="233" t="str">
        <f t="shared" si="208"/>
        <v/>
      </c>
      <c r="CI373" s="264">
        <f>'1'!HX373</f>
        <v>0</v>
      </c>
      <c r="CJ373" s="24" t="str">
        <f>'1'!HZ373</f>
        <v/>
      </c>
      <c r="CK373" s="24" t="str">
        <f>'1'!IA373</f>
        <v/>
      </c>
      <c r="CL373" s="236" t="str">
        <f t="shared" si="209"/>
        <v/>
      </c>
      <c r="CM373" s="265">
        <f>'1'!IN373</f>
        <v>0</v>
      </c>
      <c r="CN373" s="36" t="str">
        <f>'1'!IP373</f>
        <v/>
      </c>
      <c r="CO373" s="36" t="str">
        <f>'1'!IQ373</f>
        <v/>
      </c>
      <c r="CP373" s="233" t="str">
        <f t="shared" si="210"/>
        <v/>
      </c>
      <c r="CQ373" s="264"/>
      <c r="CR373" s="24" t="str">
        <f>'1'!JF373</f>
        <v/>
      </c>
      <c r="CS373" s="24" t="str">
        <f>'1'!JG373</f>
        <v/>
      </c>
      <c r="CT373" s="236" t="str">
        <f t="shared" si="211"/>
        <v/>
      </c>
      <c r="CU373" s="265">
        <f>'1'!JT373</f>
        <v>0</v>
      </c>
      <c r="CV373" s="36" t="str">
        <f>'1'!JV373</f>
        <v/>
      </c>
      <c r="CW373" s="36" t="str">
        <f>'1'!JW373</f>
        <v/>
      </c>
      <c r="CX373" s="233" t="str">
        <f t="shared" si="212"/>
        <v>#REF!</v>
      </c>
      <c r="CY373" s="24">
        <f>'1'!KJ373</f>
        <v>0</v>
      </c>
      <c r="CZ373" s="24" t="str">
        <f>'1'!KL373</f>
        <v/>
      </c>
      <c r="DA373" s="24" t="str">
        <f>'1'!KM373</f>
        <v/>
      </c>
      <c r="DB373" s="236" t="str">
        <f t="shared" si="213"/>
        <v>#REF!</v>
      </c>
      <c r="DC373" s="36">
        <f>'1'!KZ373</f>
        <v>0</v>
      </c>
      <c r="DD373" s="36" t="str">
        <f>'1'!LB373</f>
        <v/>
      </c>
      <c r="DE373" s="36" t="str">
        <f>'1'!LC373</f>
        <v/>
      </c>
      <c r="DF373" s="233" t="str">
        <f t="shared" si="214"/>
        <v>#REF!</v>
      </c>
      <c r="DG373" s="24" t="str">
        <f t="shared" ref="DG373:DI373" si="1490">#REF!</f>
        <v>#REF!</v>
      </c>
      <c r="DH373" s="24" t="str">
        <f t="shared" si="1490"/>
        <v>#REF!</v>
      </c>
      <c r="DI373" s="24" t="str">
        <f t="shared" si="1490"/>
        <v>#REF!</v>
      </c>
      <c r="DJ373" s="236" t="str">
        <f t="shared" si="216"/>
        <v>#REF!</v>
      </c>
      <c r="DK373" s="36" t="str">
        <f t="shared" ref="DK373:DM373" si="1491">#REF!</f>
        <v>#REF!</v>
      </c>
      <c r="DL373" s="36" t="str">
        <f t="shared" si="1491"/>
        <v>#REF!</v>
      </c>
      <c r="DM373" s="36" t="str">
        <f t="shared" si="1491"/>
        <v>#REF!</v>
      </c>
      <c r="DN373" s="159" t="str">
        <f t="shared" si="218"/>
        <v>#REF!</v>
      </c>
      <c r="DO373" s="24" t="str">
        <f t="shared" ref="DO373:DQ373" si="1492">#REF!</f>
        <v>#REF!</v>
      </c>
      <c r="DP373" s="24" t="str">
        <f t="shared" si="1492"/>
        <v>#REF!</v>
      </c>
      <c r="DQ373" s="24" t="str">
        <f t="shared" si="1492"/>
        <v>#REF!</v>
      </c>
      <c r="DR373" s="209" t="str">
        <f t="shared" si="220"/>
        <v>#REF!</v>
      </c>
      <c r="DS373" s="210" t="str">
        <f t="shared" si="13"/>
        <v>#REF!</v>
      </c>
      <c r="DT373" s="210" t="str">
        <f t="shared" ref="DT373:DU373" si="1493">#REF!</f>
        <v>#REF!</v>
      </c>
      <c r="DU373" s="210" t="str">
        <f t="shared" si="1493"/>
        <v>#REF!</v>
      </c>
    </row>
    <row r="374" ht="15.75" customHeight="1">
      <c r="A374" s="228">
        <f>'1'!A374</f>
        <v>46463</v>
      </c>
      <c r="B374" s="229" t="str">
        <f>'1'!B374</f>
        <v>水</v>
      </c>
      <c r="C374" s="232">
        <f>'1'!C374</f>
        <v>0</v>
      </c>
      <c r="D374" s="233">
        <f>'1'!G374</f>
        <v>1</v>
      </c>
      <c r="E374" s="262">
        <f>'1'!H374</f>
        <v>0</v>
      </c>
      <c r="F374" s="230" t="str">
        <f>'1'!J374</f>
        <v/>
      </c>
      <c r="G374" s="230" t="str">
        <f>'1'!K374</f>
        <v/>
      </c>
      <c r="H374" s="236">
        <f>'1'!W374</f>
        <v>1</v>
      </c>
      <c r="I374" s="263">
        <f>'1'!X374</f>
        <v>0</v>
      </c>
      <c r="J374" s="231" t="str">
        <f>'1'!Z374</f>
        <v/>
      </c>
      <c r="K374" s="231" t="str">
        <f>'1'!AA374</f>
        <v/>
      </c>
      <c r="L374" s="233">
        <f>'1'!AM374</f>
        <v>2</v>
      </c>
      <c r="M374" s="262">
        <f>'1'!AN374</f>
        <v>0</v>
      </c>
      <c r="N374" s="230" t="str">
        <f>'1'!AP374</f>
        <v/>
      </c>
      <c r="O374" s="230" t="str">
        <f>'1'!AQ374</f>
        <v/>
      </c>
      <c r="P374" s="236">
        <f>'1'!BC374</f>
        <v>4</v>
      </c>
      <c r="Q374" s="263">
        <f>'1'!BD374</f>
        <v>0</v>
      </c>
      <c r="R374" s="231" t="str">
        <f>'1'!BF374</f>
        <v/>
      </c>
      <c r="S374" s="231" t="str">
        <f>'1'!BG374</f>
        <v/>
      </c>
      <c r="T374" s="233">
        <f>'1'!BS374</f>
        <v>4</v>
      </c>
      <c r="U374" s="262">
        <f>'1'!BT374</f>
        <v>0</v>
      </c>
      <c r="V374" s="230" t="str">
        <f>'1'!BV374</f>
        <v/>
      </c>
      <c r="W374" s="230" t="str">
        <f>'1'!BW374</f>
        <v/>
      </c>
      <c r="X374" s="236">
        <f>'1'!CI374</f>
        <v>2</v>
      </c>
      <c r="Y374" s="263">
        <f>'1'!CJ374</f>
        <v>0</v>
      </c>
      <c r="Z374" s="231" t="str">
        <f>'1'!CL374</f>
        <v/>
      </c>
      <c r="AA374" s="231" t="str">
        <f>'1'!CM374</f>
        <v/>
      </c>
      <c r="AB374" s="233">
        <f>'1'!CY374</f>
        <v>2</v>
      </c>
      <c r="AC374" s="262">
        <f>'1'!CZ374</f>
        <v>0</v>
      </c>
      <c r="AD374" s="226" t="str">
        <f>'1'!DB374</f>
        <v/>
      </c>
      <c r="AE374" s="230" t="str">
        <f>'1'!DC374</f>
        <v/>
      </c>
      <c r="AF374" s="236">
        <f>'1'!DO374</f>
        <v>2</v>
      </c>
      <c r="AG374" s="263"/>
      <c r="AH374" s="231" t="str">
        <f>'1'!DR374</f>
        <v/>
      </c>
      <c r="AI374" s="231" t="str">
        <f>'1'!DS374</f>
        <v/>
      </c>
      <c r="AJ374" s="233">
        <f>'1'!EE374</f>
        <v>5</v>
      </c>
      <c r="AK374" s="262">
        <f>'1'!EF374</f>
        <v>0</v>
      </c>
      <c r="AL374" s="230" t="str">
        <f>'1'!EH374</f>
        <v/>
      </c>
      <c r="AM374" s="230" t="str">
        <f>'1'!EI374</f>
        <v/>
      </c>
      <c r="AN374" s="236">
        <f>'1'!EU374</f>
        <v>19</v>
      </c>
      <c r="AO374" s="263"/>
      <c r="AP374" s="231" t="str">
        <f>'1'!EX374</f>
        <v/>
      </c>
      <c r="AQ374" s="231" t="str">
        <f>'1'!EY374</f>
        <v/>
      </c>
      <c r="AR374" s="233">
        <f>'1'!FK374</f>
        <v>4</v>
      </c>
      <c r="AS374" s="262">
        <f>'1'!FL374</f>
        <v>0</v>
      </c>
      <c r="AT374" s="230" t="str">
        <f>'1'!FN374</f>
        <v/>
      </c>
      <c r="AU374" s="230" t="str">
        <f>'1'!FO374</f>
        <v/>
      </c>
      <c r="AV374" s="236">
        <f>'1'!GA374</f>
        <v>2</v>
      </c>
      <c r="AW374" s="263">
        <f>'1'!GB374</f>
        <v>0</v>
      </c>
      <c r="AX374" s="231" t="str">
        <f>'1'!GD374</f>
        <v/>
      </c>
      <c r="AY374" s="231" t="str">
        <f>'1'!GE374</f>
        <v/>
      </c>
      <c r="AZ374" s="233">
        <f>'1'!GQ374</f>
        <v>3</v>
      </c>
      <c r="BA374" s="262">
        <f>'1'!GR374</f>
        <v>0</v>
      </c>
      <c r="BB374" s="230" t="str">
        <f>'1'!GT374</f>
        <v/>
      </c>
      <c r="BC374" s="230" t="str">
        <f>'1'!GU374</f>
        <v/>
      </c>
      <c r="BD374" s="236">
        <f>'1'!HG374</f>
        <v>5</v>
      </c>
      <c r="BE374" s="263">
        <f>'1'!HH374</f>
        <v>0</v>
      </c>
      <c r="BF374" s="231" t="str">
        <f>'1'!HJ374</f>
        <v/>
      </c>
      <c r="BG374" s="231" t="str">
        <f>'1'!HK374</f>
        <v/>
      </c>
      <c r="BH374" s="233" t="str">
        <f>'1'!HW374</f>
        <v/>
      </c>
      <c r="BI374" s="262">
        <f>'1'!HX374</f>
        <v>0</v>
      </c>
      <c r="BJ374" s="230" t="str">
        <f>'1'!HZ374</f>
        <v/>
      </c>
      <c r="BK374" s="230" t="str">
        <f>'1'!IA374</f>
        <v/>
      </c>
      <c r="BL374" s="236" t="str">
        <f>'1'!IM374</f>
        <v/>
      </c>
      <c r="BM374" s="263">
        <f>'1'!IN374</f>
        <v>0</v>
      </c>
      <c r="BN374" s="231" t="str">
        <f>'1'!IP374</f>
        <v/>
      </c>
      <c r="BO374" s="231" t="str">
        <f>'1'!IQ374</f>
        <v/>
      </c>
      <c r="BP374" s="233" t="str">
        <f>'1'!JC374</f>
        <v/>
      </c>
      <c r="BQ374" s="262">
        <f>'1'!JD374</f>
        <v>0</v>
      </c>
      <c r="BR374" s="230" t="str">
        <f>'1'!JF374</f>
        <v/>
      </c>
      <c r="BS374" s="230" t="str">
        <f>'1'!JG374</f>
        <v/>
      </c>
      <c r="BT374" s="236" t="str">
        <f>'1'!JS374</f>
        <v/>
      </c>
      <c r="BU374" s="263">
        <f>'1'!JT374</f>
        <v>0</v>
      </c>
      <c r="BV374" s="231" t="str">
        <f>'1'!JV374</f>
        <v/>
      </c>
      <c r="BW374" s="231" t="str">
        <f>'1'!JW374</f>
        <v/>
      </c>
      <c r="BX374" s="233" t="str">
        <f>'1'!KI374</f>
        <v/>
      </c>
      <c r="BY374" s="262">
        <f>'1'!KJ374</f>
        <v>0</v>
      </c>
      <c r="BZ374" s="230" t="str">
        <f>'1'!KL374</f>
        <v/>
      </c>
      <c r="CA374" s="230" t="str">
        <f>'1'!KM374</f>
        <v/>
      </c>
      <c r="CB374" s="236" t="str">
        <f>'1'!KY374</f>
        <v/>
      </c>
      <c r="CC374" s="263">
        <f>'1'!KZ374</f>
        <v>0</v>
      </c>
      <c r="CD374" s="231" t="str">
        <f>'1'!LB374</f>
        <v/>
      </c>
      <c r="CE374" s="231" t="str">
        <f>'1'!LC374</f>
        <v/>
      </c>
      <c r="CF374" s="231"/>
      <c r="CG374" s="231"/>
      <c r="CH374" s="233" t="str">
        <f t="shared" si="208"/>
        <v/>
      </c>
      <c r="CI374" s="264">
        <f>'1'!HX374</f>
        <v>0</v>
      </c>
      <c r="CJ374" s="24" t="str">
        <f>'1'!HZ374</f>
        <v/>
      </c>
      <c r="CK374" s="24" t="str">
        <f>'1'!IA374</f>
        <v/>
      </c>
      <c r="CL374" s="236" t="str">
        <f t="shared" si="209"/>
        <v/>
      </c>
      <c r="CM374" s="265">
        <f>'1'!IN374</f>
        <v>0</v>
      </c>
      <c r="CN374" s="36" t="str">
        <f>'1'!IP374</f>
        <v/>
      </c>
      <c r="CO374" s="36" t="str">
        <f>'1'!IQ374</f>
        <v/>
      </c>
      <c r="CP374" s="233" t="str">
        <f t="shared" si="210"/>
        <v/>
      </c>
      <c r="CQ374" s="264"/>
      <c r="CR374" s="24" t="str">
        <f>'1'!JF374</f>
        <v/>
      </c>
      <c r="CS374" s="24" t="str">
        <f>'1'!JG374</f>
        <v/>
      </c>
      <c r="CT374" s="236" t="str">
        <f t="shared" si="211"/>
        <v/>
      </c>
      <c r="CU374" s="265">
        <f>'1'!JT374</f>
        <v>0</v>
      </c>
      <c r="CV374" s="36" t="str">
        <f>'1'!JV374</f>
        <v/>
      </c>
      <c r="CW374" s="36" t="str">
        <f>'1'!JW374</f>
        <v/>
      </c>
      <c r="CX374" s="233" t="str">
        <f t="shared" si="212"/>
        <v>#REF!</v>
      </c>
      <c r="CY374" s="24">
        <f>'1'!KJ374</f>
        <v>0</v>
      </c>
      <c r="CZ374" s="24" t="str">
        <f>'1'!KL374</f>
        <v/>
      </c>
      <c r="DA374" s="24" t="str">
        <f>'1'!KM374</f>
        <v/>
      </c>
      <c r="DB374" s="236" t="str">
        <f t="shared" si="213"/>
        <v>#REF!</v>
      </c>
      <c r="DC374" s="36">
        <f>'1'!KZ374</f>
        <v>0</v>
      </c>
      <c r="DD374" s="36" t="str">
        <f>'1'!LB374</f>
        <v/>
      </c>
      <c r="DE374" s="36" t="str">
        <f>'1'!LC374</f>
        <v/>
      </c>
      <c r="DF374" s="233" t="str">
        <f t="shared" si="214"/>
        <v>#REF!</v>
      </c>
      <c r="DG374" s="24" t="str">
        <f t="shared" ref="DG374:DI374" si="1494">#REF!</f>
        <v>#REF!</v>
      </c>
      <c r="DH374" s="24" t="str">
        <f t="shared" si="1494"/>
        <v>#REF!</v>
      </c>
      <c r="DI374" s="24" t="str">
        <f t="shared" si="1494"/>
        <v>#REF!</v>
      </c>
      <c r="DJ374" s="236" t="str">
        <f t="shared" si="216"/>
        <v>#REF!</v>
      </c>
      <c r="DK374" s="36" t="str">
        <f t="shared" ref="DK374:DM374" si="1495">#REF!</f>
        <v>#REF!</v>
      </c>
      <c r="DL374" s="36" t="str">
        <f t="shared" si="1495"/>
        <v>#REF!</v>
      </c>
      <c r="DM374" s="36" t="str">
        <f t="shared" si="1495"/>
        <v>#REF!</v>
      </c>
      <c r="DN374" s="159" t="str">
        <f t="shared" si="218"/>
        <v>#REF!</v>
      </c>
      <c r="DO374" s="24" t="str">
        <f t="shared" ref="DO374:DQ374" si="1496">#REF!</f>
        <v>#REF!</v>
      </c>
      <c r="DP374" s="24" t="str">
        <f t="shared" si="1496"/>
        <v>#REF!</v>
      </c>
      <c r="DQ374" s="24" t="str">
        <f t="shared" si="1496"/>
        <v>#REF!</v>
      </c>
      <c r="DR374" s="209" t="str">
        <f t="shared" si="220"/>
        <v>#REF!</v>
      </c>
      <c r="DS374" s="210" t="str">
        <f t="shared" si="13"/>
        <v>#REF!</v>
      </c>
      <c r="DT374" s="210" t="str">
        <f t="shared" ref="DT374:DU374" si="1497">#REF!</f>
        <v>#REF!</v>
      </c>
      <c r="DU374" s="210" t="str">
        <f t="shared" si="1497"/>
        <v>#REF!</v>
      </c>
    </row>
    <row r="375" ht="15.75" customHeight="1">
      <c r="A375" s="228">
        <f>'1'!A375</f>
        <v>46464</v>
      </c>
      <c r="B375" s="229" t="str">
        <f>'1'!B375</f>
        <v>木</v>
      </c>
      <c r="C375" s="232">
        <f>'1'!C375</f>
        <v>0</v>
      </c>
      <c r="D375" s="233">
        <f>'1'!G375</f>
        <v>1</v>
      </c>
      <c r="E375" s="262">
        <f>'1'!H375</f>
        <v>0</v>
      </c>
      <c r="F375" s="230" t="str">
        <f>'1'!J375</f>
        <v/>
      </c>
      <c r="G375" s="230" t="str">
        <f>'1'!K375</f>
        <v/>
      </c>
      <c r="H375" s="236">
        <f>'1'!W375</f>
        <v>1</v>
      </c>
      <c r="I375" s="263">
        <f>'1'!X375</f>
        <v>0</v>
      </c>
      <c r="J375" s="231" t="str">
        <f>'1'!Z375</f>
        <v/>
      </c>
      <c r="K375" s="231" t="str">
        <f>'1'!AA375</f>
        <v/>
      </c>
      <c r="L375" s="233">
        <f>'1'!AM375</f>
        <v>2</v>
      </c>
      <c r="M375" s="262">
        <f>'1'!AN375</f>
        <v>0</v>
      </c>
      <c r="N375" s="230" t="str">
        <f>'1'!AP375</f>
        <v/>
      </c>
      <c r="O375" s="230" t="str">
        <f>'1'!AQ375</f>
        <v/>
      </c>
      <c r="P375" s="236">
        <f>'1'!BC375</f>
        <v>4</v>
      </c>
      <c r="Q375" s="263">
        <f>'1'!BD375</f>
        <v>0</v>
      </c>
      <c r="R375" s="231" t="str">
        <f>'1'!BF375</f>
        <v/>
      </c>
      <c r="S375" s="231" t="str">
        <f>'1'!BG375</f>
        <v/>
      </c>
      <c r="T375" s="233">
        <f>'1'!BS375</f>
        <v>4</v>
      </c>
      <c r="U375" s="262">
        <f>'1'!BT375</f>
        <v>0</v>
      </c>
      <c r="V375" s="230" t="str">
        <f>'1'!BV375</f>
        <v/>
      </c>
      <c r="W375" s="230" t="str">
        <f>'1'!BW375</f>
        <v/>
      </c>
      <c r="X375" s="236">
        <f>'1'!CI375</f>
        <v>2</v>
      </c>
      <c r="Y375" s="263">
        <f>'1'!CJ375</f>
        <v>0</v>
      </c>
      <c r="Z375" s="231" t="str">
        <f>'1'!CL375</f>
        <v/>
      </c>
      <c r="AA375" s="231" t="str">
        <f>'1'!CM375</f>
        <v/>
      </c>
      <c r="AB375" s="233">
        <f>'1'!CY375</f>
        <v>2</v>
      </c>
      <c r="AC375" s="262">
        <f>'1'!CZ375</f>
        <v>0</v>
      </c>
      <c r="AD375" s="226" t="str">
        <f>'1'!DB375</f>
        <v/>
      </c>
      <c r="AE375" s="230" t="str">
        <f>'1'!DC375</f>
        <v/>
      </c>
      <c r="AF375" s="236">
        <f>'1'!DO375</f>
        <v>2</v>
      </c>
      <c r="AG375" s="263"/>
      <c r="AH375" s="231" t="str">
        <f>'1'!DR375</f>
        <v/>
      </c>
      <c r="AI375" s="231" t="str">
        <f>'1'!DS375</f>
        <v/>
      </c>
      <c r="AJ375" s="233">
        <f>'1'!EE375</f>
        <v>5</v>
      </c>
      <c r="AK375" s="262">
        <f>'1'!EF375</f>
        <v>0</v>
      </c>
      <c r="AL375" s="230" t="str">
        <f>'1'!EH375</f>
        <v/>
      </c>
      <c r="AM375" s="230" t="str">
        <f>'1'!EI375</f>
        <v/>
      </c>
      <c r="AN375" s="236">
        <f>'1'!EU375</f>
        <v>19</v>
      </c>
      <c r="AO375" s="263"/>
      <c r="AP375" s="231" t="str">
        <f>'1'!EX375</f>
        <v/>
      </c>
      <c r="AQ375" s="231" t="str">
        <f>'1'!EY375</f>
        <v/>
      </c>
      <c r="AR375" s="233">
        <f>'1'!FK375</f>
        <v>4</v>
      </c>
      <c r="AS375" s="262">
        <f>'1'!FL375</f>
        <v>0</v>
      </c>
      <c r="AT375" s="230" t="str">
        <f>'1'!FN375</f>
        <v/>
      </c>
      <c r="AU375" s="230" t="str">
        <f>'1'!FO375</f>
        <v/>
      </c>
      <c r="AV375" s="236">
        <f>'1'!GA375</f>
        <v>2</v>
      </c>
      <c r="AW375" s="263">
        <f>'1'!GB375</f>
        <v>0</v>
      </c>
      <c r="AX375" s="231" t="str">
        <f>'1'!GD375</f>
        <v/>
      </c>
      <c r="AY375" s="231" t="str">
        <f>'1'!GE375</f>
        <v/>
      </c>
      <c r="AZ375" s="233">
        <f>'1'!GQ375</f>
        <v>3</v>
      </c>
      <c r="BA375" s="262">
        <f>'1'!GR375</f>
        <v>0</v>
      </c>
      <c r="BB375" s="230" t="str">
        <f>'1'!GT375</f>
        <v/>
      </c>
      <c r="BC375" s="230" t="str">
        <f>'1'!GU375</f>
        <v/>
      </c>
      <c r="BD375" s="236">
        <f>'1'!HG375</f>
        <v>5</v>
      </c>
      <c r="BE375" s="263">
        <f>'1'!HH375</f>
        <v>0</v>
      </c>
      <c r="BF375" s="231" t="str">
        <f>'1'!HJ375</f>
        <v/>
      </c>
      <c r="BG375" s="231" t="str">
        <f>'1'!HK375</f>
        <v/>
      </c>
      <c r="BH375" s="233" t="str">
        <f>'1'!HW375</f>
        <v/>
      </c>
      <c r="BI375" s="262">
        <f>'1'!HX375</f>
        <v>0</v>
      </c>
      <c r="BJ375" s="230" t="str">
        <f>'1'!HZ375</f>
        <v/>
      </c>
      <c r="BK375" s="230" t="str">
        <f>'1'!IA375</f>
        <v/>
      </c>
      <c r="BL375" s="236" t="str">
        <f>'1'!IM375</f>
        <v/>
      </c>
      <c r="BM375" s="263">
        <f>'1'!IN375</f>
        <v>0</v>
      </c>
      <c r="BN375" s="231" t="str">
        <f>'1'!IP375</f>
        <v/>
      </c>
      <c r="BO375" s="231" t="str">
        <f>'1'!IQ375</f>
        <v/>
      </c>
      <c r="BP375" s="233" t="str">
        <f>'1'!JC375</f>
        <v/>
      </c>
      <c r="BQ375" s="262">
        <f>'1'!JD375</f>
        <v>0</v>
      </c>
      <c r="BR375" s="230" t="str">
        <f>'1'!JF375</f>
        <v/>
      </c>
      <c r="BS375" s="230" t="str">
        <f>'1'!JG375</f>
        <v/>
      </c>
      <c r="BT375" s="236" t="str">
        <f>'1'!JS375</f>
        <v/>
      </c>
      <c r="BU375" s="263">
        <f>'1'!JT375</f>
        <v>0</v>
      </c>
      <c r="BV375" s="231" t="str">
        <f>'1'!JV375</f>
        <v/>
      </c>
      <c r="BW375" s="231" t="str">
        <f>'1'!JW375</f>
        <v/>
      </c>
      <c r="BX375" s="233" t="str">
        <f>'1'!KI375</f>
        <v/>
      </c>
      <c r="BY375" s="262">
        <f>'1'!KJ375</f>
        <v>0</v>
      </c>
      <c r="BZ375" s="230" t="str">
        <f>'1'!KL375</f>
        <v/>
      </c>
      <c r="CA375" s="230" t="str">
        <f>'1'!KM375</f>
        <v/>
      </c>
      <c r="CB375" s="236" t="str">
        <f>'1'!KY375</f>
        <v/>
      </c>
      <c r="CC375" s="263">
        <f>'1'!KZ375</f>
        <v>0</v>
      </c>
      <c r="CD375" s="231" t="str">
        <f>'1'!LB375</f>
        <v/>
      </c>
      <c r="CE375" s="231" t="str">
        <f>'1'!LC375</f>
        <v/>
      </c>
      <c r="CF375" s="231"/>
      <c r="CG375" s="231"/>
      <c r="CH375" s="233" t="str">
        <f t="shared" si="208"/>
        <v/>
      </c>
      <c r="CI375" s="264">
        <f>'1'!HX375</f>
        <v>0</v>
      </c>
      <c r="CJ375" s="24" t="str">
        <f>'1'!HZ375</f>
        <v/>
      </c>
      <c r="CK375" s="24" t="str">
        <f>'1'!IA375</f>
        <v/>
      </c>
      <c r="CL375" s="236" t="str">
        <f t="shared" si="209"/>
        <v/>
      </c>
      <c r="CM375" s="265">
        <f>'1'!IN375</f>
        <v>0</v>
      </c>
      <c r="CN375" s="36" t="str">
        <f>'1'!IP375</f>
        <v/>
      </c>
      <c r="CO375" s="36" t="str">
        <f>'1'!IQ375</f>
        <v/>
      </c>
      <c r="CP375" s="233" t="str">
        <f t="shared" si="210"/>
        <v/>
      </c>
      <c r="CQ375" s="264"/>
      <c r="CR375" s="24" t="str">
        <f>'1'!JF375</f>
        <v/>
      </c>
      <c r="CS375" s="24" t="str">
        <f>'1'!JG375</f>
        <v/>
      </c>
      <c r="CT375" s="236" t="str">
        <f t="shared" si="211"/>
        <v/>
      </c>
      <c r="CU375" s="265">
        <f>'1'!JT375</f>
        <v>0</v>
      </c>
      <c r="CV375" s="36" t="str">
        <f>'1'!JV375</f>
        <v/>
      </c>
      <c r="CW375" s="36" t="str">
        <f>'1'!JW375</f>
        <v/>
      </c>
      <c r="CX375" s="233" t="str">
        <f t="shared" si="212"/>
        <v>#REF!</v>
      </c>
      <c r="CY375" s="24">
        <f>'1'!KJ375</f>
        <v>0</v>
      </c>
      <c r="CZ375" s="24" t="str">
        <f>'1'!KL375</f>
        <v/>
      </c>
      <c r="DA375" s="24" t="str">
        <f>'1'!KM375</f>
        <v/>
      </c>
      <c r="DB375" s="236" t="str">
        <f t="shared" si="213"/>
        <v>#REF!</v>
      </c>
      <c r="DC375" s="36">
        <f>'1'!KZ375</f>
        <v>0</v>
      </c>
      <c r="DD375" s="36" t="str">
        <f>'1'!LB375</f>
        <v/>
      </c>
      <c r="DE375" s="36" t="str">
        <f>'1'!LC375</f>
        <v/>
      </c>
      <c r="DF375" s="233" t="str">
        <f t="shared" si="214"/>
        <v>#REF!</v>
      </c>
      <c r="DG375" s="24" t="str">
        <f t="shared" ref="DG375:DI375" si="1498">#REF!</f>
        <v>#REF!</v>
      </c>
      <c r="DH375" s="24" t="str">
        <f t="shared" si="1498"/>
        <v>#REF!</v>
      </c>
      <c r="DI375" s="24" t="str">
        <f t="shared" si="1498"/>
        <v>#REF!</v>
      </c>
      <c r="DJ375" s="236" t="str">
        <f t="shared" si="216"/>
        <v>#REF!</v>
      </c>
      <c r="DK375" s="36" t="str">
        <f t="shared" ref="DK375:DM375" si="1499">#REF!</f>
        <v>#REF!</v>
      </c>
      <c r="DL375" s="36" t="str">
        <f t="shared" si="1499"/>
        <v>#REF!</v>
      </c>
      <c r="DM375" s="36" t="str">
        <f t="shared" si="1499"/>
        <v>#REF!</v>
      </c>
      <c r="DN375" s="159" t="str">
        <f t="shared" si="218"/>
        <v>#REF!</v>
      </c>
      <c r="DO375" s="24" t="str">
        <f t="shared" ref="DO375:DQ375" si="1500">#REF!</f>
        <v>#REF!</v>
      </c>
      <c r="DP375" s="24" t="str">
        <f t="shared" si="1500"/>
        <v>#REF!</v>
      </c>
      <c r="DQ375" s="24" t="str">
        <f t="shared" si="1500"/>
        <v>#REF!</v>
      </c>
      <c r="DR375" s="209" t="str">
        <f t="shared" si="220"/>
        <v>#REF!</v>
      </c>
      <c r="DS375" s="210" t="str">
        <f t="shared" si="13"/>
        <v>#REF!</v>
      </c>
      <c r="DT375" s="210" t="str">
        <f t="shared" ref="DT375:DU375" si="1501">#REF!</f>
        <v>#REF!</v>
      </c>
      <c r="DU375" s="210" t="str">
        <f t="shared" si="1501"/>
        <v>#REF!</v>
      </c>
    </row>
    <row r="376" ht="15.75" customHeight="1">
      <c r="A376" s="228">
        <f>'1'!A376</f>
        <v>46465</v>
      </c>
      <c r="B376" s="229" t="str">
        <f>'1'!B376</f>
        <v>金</v>
      </c>
      <c r="C376" s="232">
        <f>'1'!C376</f>
        <v>0</v>
      </c>
      <c r="D376" s="233">
        <f>'1'!G376</f>
        <v>1</v>
      </c>
      <c r="E376" s="262">
        <f>'1'!H376</f>
        <v>0</v>
      </c>
      <c r="F376" s="230" t="str">
        <f>'1'!J376</f>
        <v/>
      </c>
      <c r="G376" s="230" t="str">
        <f>'1'!K376</f>
        <v/>
      </c>
      <c r="H376" s="236">
        <f>'1'!W376</f>
        <v>1</v>
      </c>
      <c r="I376" s="263">
        <f>'1'!X376</f>
        <v>0</v>
      </c>
      <c r="J376" s="231" t="str">
        <f>'1'!Z376</f>
        <v/>
      </c>
      <c r="K376" s="231" t="str">
        <f>'1'!AA376</f>
        <v/>
      </c>
      <c r="L376" s="233">
        <f>'1'!AM376</f>
        <v>2</v>
      </c>
      <c r="M376" s="262">
        <f>'1'!AN376</f>
        <v>0</v>
      </c>
      <c r="N376" s="230" t="str">
        <f>'1'!AP376</f>
        <v/>
      </c>
      <c r="O376" s="230" t="str">
        <f>'1'!AQ376</f>
        <v/>
      </c>
      <c r="P376" s="236">
        <f>'1'!BC376</f>
        <v>4</v>
      </c>
      <c r="Q376" s="263">
        <f>'1'!BD376</f>
        <v>0</v>
      </c>
      <c r="R376" s="231" t="str">
        <f>'1'!BF376</f>
        <v/>
      </c>
      <c r="S376" s="231" t="str">
        <f>'1'!BG376</f>
        <v/>
      </c>
      <c r="T376" s="233">
        <f>'1'!BS376</f>
        <v>4</v>
      </c>
      <c r="U376" s="262">
        <f>'1'!BT376</f>
        <v>0</v>
      </c>
      <c r="V376" s="230" t="str">
        <f>'1'!BV376</f>
        <v/>
      </c>
      <c r="W376" s="230" t="str">
        <f>'1'!BW376</f>
        <v/>
      </c>
      <c r="X376" s="236">
        <f>'1'!CI376</f>
        <v>2</v>
      </c>
      <c r="Y376" s="263">
        <f>'1'!CJ376</f>
        <v>0</v>
      </c>
      <c r="Z376" s="231" t="str">
        <f>'1'!CL376</f>
        <v/>
      </c>
      <c r="AA376" s="231" t="str">
        <f>'1'!CM376</f>
        <v/>
      </c>
      <c r="AB376" s="233">
        <f>'1'!CY376</f>
        <v>2</v>
      </c>
      <c r="AC376" s="262">
        <f>'1'!CZ376</f>
        <v>0</v>
      </c>
      <c r="AD376" s="226" t="str">
        <f>'1'!DB376</f>
        <v/>
      </c>
      <c r="AE376" s="230" t="str">
        <f>'1'!DC376</f>
        <v/>
      </c>
      <c r="AF376" s="236">
        <f>'1'!DO376</f>
        <v>2</v>
      </c>
      <c r="AG376" s="263"/>
      <c r="AH376" s="231" t="str">
        <f>'1'!DR376</f>
        <v/>
      </c>
      <c r="AI376" s="231" t="str">
        <f>'1'!DS376</f>
        <v/>
      </c>
      <c r="AJ376" s="233">
        <f>'1'!EE376</f>
        <v>5</v>
      </c>
      <c r="AK376" s="262">
        <f>'1'!EF376</f>
        <v>0</v>
      </c>
      <c r="AL376" s="230" t="str">
        <f>'1'!EH376</f>
        <v/>
      </c>
      <c r="AM376" s="230" t="str">
        <f>'1'!EI376</f>
        <v/>
      </c>
      <c r="AN376" s="236">
        <f>'1'!EU376</f>
        <v>19</v>
      </c>
      <c r="AO376" s="263"/>
      <c r="AP376" s="231" t="str">
        <f>'1'!EX376</f>
        <v/>
      </c>
      <c r="AQ376" s="231" t="str">
        <f>'1'!EY376</f>
        <v/>
      </c>
      <c r="AR376" s="233">
        <f>'1'!FK376</f>
        <v>4</v>
      </c>
      <c r="AS376" s="262">
        <f>'1'!FL376</f>
        <v>0</v>
      </c>
      <c r="AT376" s="230" t="str">
        <f>'1'!FN376</f>
        <v/>
      </c>
      <c r="AU376" s="230" t="str">
        <f>'1'!FO376</f>
        <v/>
      </c>
      <c r="AV376" s="236">
        <f>'1'!GA376</f>
        <v>2</v>
      </c>
      <c r="AW376" s="263">
        <f>'1'!GB376</f>
        <v>0</v>
      </c>
      <c r="AX376" s="231" t="str">
        <f>'1'!GD376</f>
        <v/>
      </c>
      <c r="AY376" s="231" t="str">
        <f>'1'!GE376</f>
        <v/>
      </c>
      <c r="AZ376" s="233">
        <f>'1'!GQ376</f>
        <v>3</v>
      </c>
      <c r="BA376" s="262">
        <f>'1'!GR376</f>
        <v>0</v>
      </c>
      <c r="BB376" s="230" t="str">
        <f>'1'!GT376</f>
        <v/>
      </c>
      <c r="BC376" s="230" t="str">
        <f>'1'!GU376</f>
        <v/>
      </c>
      <c r="BD376" s="236">
        <f>'1'!HG376</f>
        <v>5</v>
      </c>
      <c r="BE376" s="263">
        <f>'1'!HH376</f>
        <v>0</v>
      </c>
      <c r="BF376" s="231" t="str">
        <f>'1'!HJ376</f>
        <v/>
      </c>
      <c r="BG376" s="231" t="str">
        <f>'1'!HK376</f>
        <v/>
      </c>
      <c r="BH376" s="233" t="str">
        <f>'1'!HW376</f>
        <v/>
      </c>
      <c r="BI376" s="262">
        <f>'1'!HX376</f>
        <v>0</v>
      </c>
      <c r="BJ376" s="230" t="str">
        <f>'1'!HZ376</f>
        <v/>
      </c>
      <c r="BK376" s="230" t="str">
        <f>'1'!IA376</f>
        <v/>
      </c>
      <c r="BL376" s="236" t="str">
        <f>'1'!IM376</f>
        <v/>
      </c>
      <c r="BM376" s="263">
        <f>'1'!IN376</f>
        <v>0</v>
      </c>
      <c r="BN376" s="231" t="str">
        <f>'1'!IP376</f>
        <v/>
      </c>
      <c r="BO376" s="231" t="str">
        <f>'1'!IQ376</f>
        <v/>
      </c>
      <c r="BP376" s="233" t="str">
        <f>'1'!JC376</f>
        <v/>
      </c>
      <c r="BQ376" s="262">
        <f>'1'!JD376</f>
        <v>0</v>
      </c>
      <c r="BR376" s="230" t="str">
        <f>'1'!JF376</f>
        <v/>
      </c>
      <c r="BS376" s="230" t="str">
        <f>'1'!JG376</f>
        <v/>
      </c>
      <c r="BT376" s="236" t="str">
        <f>'1'!JS376</f>
        <v/>
      </c>
      <c r="BU376" s="263">
        <f>'1'!JT376</f>
        <v>0</v>
      </c>
      <c r="BV376" s="231" t="str">
        <f>'1'!JV376</f>
        <v/>
      </c>
      <c r="BW376" s="231" t="str">
        <f>'1'!JW376</f>
        <v/>
      </c>
      <c r="BX376" s="233" t="str">
        <f>'1'!KI376</f>
        <v/>
      </c>
      <c r="BY376" s="262">
        <f>'1'!KJ376</f>
        <v>0</v>
      </c>
      <c r="BZ376" s="230" t="str">
        <f>'1'!KL376</f>
        <v/>
      </c>
      <c r="CA376" s="230" t="str">
        <f>'1'!KM376</f>
        <v/>
      </c>
      <c r="CB376" s="236" t="str">
        <f>'1'!KY376</f>
        <v/>
      </c>
      <c r="CC376" s="263">
        <f>'1'!KZ376</f>
        <v>0</v>
      </c>
      <c r="CD376" s="231" t="str">
        <f>'1'!LB376</f>
        <v/>
      </c>
      <c r="CE376" s="231" t="str">
        <f>'1'!LC376</f>
        <v/>
      </c>
      <c r="CF376" s="231"/>
      <c r="CG376" s="231"/>
      <c r="CH376" s="233" t="str">
        <f t="shared" si="208"/>
        <v/>
      </c>
      <c r="CI376" s="264">
        <f>'1'!HX376</f>
        <v>0</v>
      </c>
      <c r="CJ376" s="24" t="str">
        <f>'1'!HZ376</f>
        <v/>
      </c>
      <c r="CK376" s="24" t="str">
        <f>'1'!IA376</f>
        <v/>
      </c>
      <c r="CL376" s="236" t="str">
        <f t="shared" si="209"/>
        <v/>
      </c>
      <c r="CM376" s="265">
        <f>'1'!IN376</f>
        <v>0</v>
      </c>
      <c r="CN376" s="36" t="str">
        <f>'1'!IP376</f>
        <v/>
      </c>
      <c r="CO376" s="36" t="str">
        <f>'1'!IQ376</f>
        <v/>
      </c>
      <c r="CP376" s="233" t="str">
        <f t="shared" si="210"/>
        <v/>
      </c>
      <c r="CQ376" s="264"/>
      <c r="CR376" s="24" t="str">
        <f>'1'!JF376</f>
        <v/>
      </c>
      <c r="CS376" s="24" t="str">
        <f>'1'!JG376</f>
        <v/>
      </c>
      <c r="CT376" s="236" t="str">
        <f t="shared" si="211"/>
        <v/>
      </c>
      <c r="CU376" s="265">
        <f>'1'!JT376</f>
        <v>0</v>
      </c>
      <c r="CV376" s="36" t="str">
        <f>'1'!JV376</f>
        <v/>
      </c>
      <c r="CW376" s="36" t="str">
        <f>'1'!JW376</f>
        <v/>
      </c>
      <c r="CX376" s="233" t="str">
        <f t="shared" si="212"/>
        <v>#REF!</v>
      </c>
      <c r="CY376" s="24">
        <f>'1'!KJ376</f>
        <v>0</v>
      </c>
      <c r="CZ376" s="24" t="str">
        <f>'1'!KL376</f>
        <v/>
      </c>
      <c r="DA376" s="24" t="str">
        <f>'1'!KM376</f>
        <v/>
      </c>
      <c r="DB376" s="236" t="str">
        <f t="shared" si="213"/>
        <v>#REF!</v>
      </c>
      <c r="DC376" s="36">
        <f>'1'!KZ376</f>
        <v>0</v>
      </c>
      <c r="DD376" s="36" t="str">
        <f>'1'!LB376</f>
        <v/>
      </c>
      <c r="DE376" s="36" t="str">
        <f>'1'!LC376</f>
        <v/>
      </c>
      <c r="DF376" s="233" t="str">
        <f t="shared" si="214"/>
        <v>#REF!</v>
      </c>
      <c r="DG376" s="24" t="str">
        <f t="shared" ref="DG376:DI376" si="1502">#REF!</f>
        <v>#REF!</v>
      </c>
      <c r="DH376" s="24" t="str">
        <f t="shared" si="1502"/>
        <v>#REF!</v>
      </c>
      <c r="DI376" s="24" t="str">
        <f t="shared" si="1502"/>
        <v>#REF!</v>
      </c>
      <c r="DJ376" s="236" t="str">
        <f t="shared" si="216"/>
        <v>#REF!</v>
      </c>
      <c r="DK376" s="36" t="str">
        <f t="shared" ref="DK376:DM376" si="1503">#REF!</f>
        <v>#REF!</v>
      </c>
      <c r="DL376" s="36" t="str">
        <f t="shared" si="1503"/>
        <v>#REF!</v>
      </c>
      <c r="DM376" s="36" t="str">
        <f t="shared" si="1503"/>
        <v>#REF!</v>
      </c>
      <c r="DN376" s="159" t="str">
        <f t="shared" si="218"/>
        <v>#REF!</v>
      </c>
      <c r="DO376" s="24" t="str">
        <f t="shared" ref="DO376:DQ376" si="1504">#REF!</f>
        <v>#REF!</v>
      </c>
      <c r="DP376" s="24" t="str">
        <f t="shared" si="1504"/>
        <v>#REF!</v>
      </c>
      <c r="DQ376" s="24" t="str">
        <f t="shared" si="1504"/>
        <v>#REF!</v>
      </c>
      <c r="DR376" s="209" t="str">
        <f t="shared" si="220"/>
        <v>#REF!</v>
      </c>
      <c r="DS376" s="210" t="str">
        <f t="shared" si="13"/>
        <v>#REF!</v>
      </c>
      <c r="DT376" s="210" t="str">
        <f t="shared" ref="DT376:DU376" si="1505">#REF!</f>
        <v>#REF!</v>
      </c>
      <c r="DU376" s="210" t="str">
        <f t="shared" si="1505"/>
        <v>#REF!</v>
      </c>
    </row>
    <row r="377" ht="15.75" customHeight="1">
      <c r="A377" s="228">
        <f>'1'!A377</f>
        <v>46466</v>
      </c>
      <c r="B377" s="229" t="str">
        <f>'1'!B377</f>
        <v>土</v>
      </c>
      <c r="C377" s="232">
        <f>'1'!C377</f>
        <v>0</v>
      </c>
      <c r="D377" s="233">
        <f>'1'!G377</f>
        <v>1</v>
      </c>
      <c r="E377" s="262">
        <f>'1'!H377</f>
        <v>0</v>
      </c>
      <c r="F377" s="230" t="str">
        <f>'1'!J377</f>
        <v/>
      </c>
      <c r="G377" s="230" t="str">
        <f>'1'!K377</f>
        <v/>
      </c>
      <c r="H377" s="236">
        <f>'1'!W377</f>
        <v>1</v>
      </c>
      <c r="I377" s="263">
        <f>'1'!X377</f>
        <v>0</v>
      </c>
      <c r="J377" s="231" t="str">
        <f>'1'!Z377</f>
        <v/>
      </c>
      <c r="K377" s="231" t="str">
        <f>'1'!AA377</f>
        <v/>
      </c>
      <c r="L377" s="233">
        <f>'1'!AM377</f>
        <v>2</v>
      </c>
      <c r="M377" s="262">
        <f>'1'!AN377</f>
        <v>0</v>
      </c>
      <c r="N377" s="230" t="str">
        <f>'1'!AP377</f>
        <v/>
      </c>
      <c r="O377" s="230" t="str">
        <f>'1'!AQ377</f>
        <v/>
      </c>
      <c r="P377" s="236">
        <f>'1'!BC377</f>
        <v>4</v>
      </c>
      <c r="Q377" s="263">
        <f>'1'!BD377</f>
        <v>0</v>
      </c>
      <c r="R377" s="231" t="str">
        <f>'1'!BF377</f>
        <v/>
      </c>
      <c r="S377" s="231" t="str">
        <f>'1'!BG377</f>
        <v/>
      </c>
      <c r="T377" s="233">
        <f>'1'!BS377</f>
        <v>4</v>
      </c>
      <c r="U377" s="262">
        <f>'1'!BT377</f>
        <v>0</v>
      </c>
      <c r="V377" s="230" t="str">
        <f>'1'!BV377</f>
        <v/>
      </c>
      <c r="W377" s="230" t="str">
        <f>'1'!BW377</f>
        <v/>
      </c>
      <c r="X377" s="236">
        <f>'1'!CI377</f>
        <v>2</v>
      </c>
      <c r="Y377" s="263">
        <f>'1'!CJ377</f>
        <v>0</v>
      </c>
      <c r="Z377" s="231" t="str">
        <f>'1'!CL377</f>
        <v/>
      </c>
      <c r="AA377" s="231" t="str">
        <f>'1'!CM377</f>
        <v/>
      </c>
      <c r="AB377" s="233">
        <f>'1'!CY377</f>
        <v>2</v>
      </c>
      <c r="AC377" s="262">
        <f>'1'!CZ377</f>
        <v>0</v>
      </c>
      <c r="AD377" s="226" t="str">
        <f>'1'!DB377</f>
        <v/>
      </c>
      <c r="AE377" s="230" t="str">
        <f>'1'!DC377</f>
        <v/>
      </c>
      <c r="AF377" s="236">
        <f>'1'!DO377</f>
        <v>2</v>
      </c>
      <c r="AG377" s="263"/>
      <c r="AH377" s="231" t="str">
        <f>'1'!DR377</f>
        <v/>
      </c>
      <c r="AI377" s="231" t="str">
        <f>'1'!DS377</f>
        <v/>
      </c>
      <c r="AJ377" s="233">
        <f>'1'!EE377</f>
        <v>5</v>
      </c>
      <c r="AK377" s="262">
        <f>'1'!EF377</f>
        <v>0</v>
      </c>
      <c r="AL377" s="230" t="str">
        <f>'1'!EH377</f>
        <v/>
      </c>
      <c r="AM377" s="230" t="str">
        <f>'1'!EI377</f>
        <v/>
      </c>
      <c r="AN377" s="236">
        <f>'1'!EU377</f>
        <v>19</v>
      </c>
      <c r="AO377" s="263"/>
      <c r="AP377" s="231" t="str">
        <f>'1'!EX377</f>
        <v/>
      </c>
      <c r="AQ377" s="231" t="str">
        <f>'1'!EY377</f>
        <v/>
      </c>
      <c r="AR377" s="233">
        <f>'1'!FK377</f>
        <v>4</v>
      </c>
      <c r="AS377" s="262">
        <f>'1'!FL377</f>
        <v>0</v>
      </c>
      <c r="AT377" s="230" t="str">
        <f>'1'!FN377</f>
        <v/>
      </c>
      <c r="AU377" s="230" t="str">
        <f>'1'!FO377</f>
        <v/>
      </c>
      <c r="AV377" s="236">
        <f>'1'!GA377</f>
        <v>2</v>
      </c>
      <c r="AW377" s="263">
        <f>'1'!GB377</f>
        <v>0</v>
      </c>
      <c r="AX377" s="231" t="str">
        <f>'1'!GD377</f>
        <v/>
      </c>
      <c r="AY377" s="231" t="str">
        <f>'1'!GE377</f>
        <v/>
      </c>
      <c r="AZ377" s="233">
        <f>'1'!GQ377</f>
        <v>3</v>
      </c>
      <c r="BA377" s="262">
        <f>'1'!GR377</f>
        <v>0</v>
      </c>
      <c r="BB377" s="230" t="str">
        <f>'1'!GT377</f>
        <v/>
      </c>
      <c r="BC377" s="230" t="str">
        <f>'1'!GU377</f>
        <v/>
      </c>
      <c r="BD377" s="236">
        <f>'1'!HG377</f>
        <v>5</v>
      </c>
      <c r="BE377" s="263">
        <f>'1'!HH377</f>
        <v>0</v>
      </c>
      <c r="BF377" s="231" t="str">
        <f>'1'!HJ377</f>
        <v/>
      </c>
      <c r="BG377" s="231" t="str">
        <f>'1'!HK377</f>
        <v/>
      </c>
      <c r="BH377" s="233" t="str">
        <f>'1'!HW377</f>
        <v/>
      </c>
      <c r="BI377" s="262">
        <f>'1'!HX377</f>
        <v>0</v>
      </c>
      <c r="BJ377" s="230" t="str">
        <f>'1'!HZ377</f>
        <v/>
      </c>
      <c r="BK377" s="230" t="str">
        <f>'1'!IA377</f>
        <v/>
      </c>
      <c r="BL377" s="236" t="str">
        <f>'1'!IM377</f>
        <v/>
      </c>
      <c r="BM377" s="263">
        <f>'1'!IN377</f>
        <v>0</v>
      </c>
      <c r="BN377" s="231" t="str">
        <f>'1'!IP377</f>
        <v/>
      </c>
      <c r="BO377" s="231" t="str">
        <f>'1'!IQ377</f>
        <v/>
      </c>
      <c r="BP377" s="233" t="str">
        <f>'1'!JC377</f>
        <v/>
      </c>
      <c r="BQ377" s="262">
        <f>'1'!JD377</f>
        <v>0</v>
      </c>
      <c r="BR377" s="230" t="str">
        <f>'1'!JF377</f>
        <v/>
      </c>
      <c r="BS377" s="230" t="str">
        <f>'1'!JG377</f>
        <v/>
      </c>
      <c r="BT377" s="236" t="str">
        <f>'1'!JS377</f>
        <v/>
      </c>
      <c r="BU377" s="263">
        <f>'1'!JT377</f>
        <v>0</v>
      </c>
      <c r="BV377" s="231" t="str">
        <f>'1'!JV377</f>
        <v/>
      </c>
      <c r="BW377" s="231" t="str">
        <f>'1'!JW377</f>
        <v/>
      </c>
      <c r="BX377" s="233" t="str">
        <f>'1'!KI377</f>
        <v/>
      </c>
      <c r="BY377" s="262">
        <f>'1'!KJ377</f>
        <v>0</v>
      </c>
      <c r="BZ377" s="230" t="str">
        <f>'1'!KL377</f>
        <v/>
      </c>
      <c r="CA377" s="230" t="str">
        <f>'1'!KM377</f>
        <v/>
      </c>
      <c r="CB377" s="236" t="str">
        <f>'1'!KY377</f>
        <v/>
      </c>
      <c r="CC377" s="263">
        <f>'1'!KZ377</f>
        <v>0</v>
      </c>
      <c r="CD377" s="231" t="str">
        <f>'1'!LB377</f>
        <v/>
      </c>
      <c r="CE377" s="231" t="str">
        <f>'1'!LC377</f>
        <v/>
      </c>
      <c r="CF377" s="231"/>
      <c r="CG377" s="231"/>
      <c r="CH377" s="233" t="str">
        <f t="shared" si="208"/>
        <v/>
      </c>
      <c r="CI377" s="264">
        <f>'1'!HX377</f>
        <v>0</v>
      </c>
      <c r="CJ377" s="24" t="str">
        <f>'1'!HZ377</f>
        <v/>
      </c>
      <c r="CK377" s="24" t="str">
        <f>'1'!IA377</f>
        <v/>
      </c>
      <c r="CL377" s="236" t="str">
        <f t="shared" si="209"/>
        <v/>
      </c>
      <c r="CM377" s="265">
        <f>'1'!IN377</f>
        <v>0</v>
      </c>
      <c r="CN377" s="36" t="str">
        <f>'1'!IP377</f>
        <v/>
      </c>
      <c r="CO377" s="36" t="str">
        <f>'1'!IQ377</f>
        <v/>
      </c>
      <c r="CP377" s="233" t="str">
        <f t="shared" si="210"/>
        <v/>
      </c>
      <c r="CQ377" s="264"/>
      <c r="CR377" s="24" t="str">
        <f>'1'!JF377</f>
        <v/>
      </c>
      <c r="CS377" s="24" t="str">
        <f>'1'!JG377</f>
        <v/>
      </c>
      <c r="CT377" s="236" t="str">
        <f t="shared" si="211"/>
        <v/>
      </c>
      <c r="CU377" s="265">
        <f>'1'!JT377</f>
        <v>0</v>
      </c>
      <c r="CV377" s="36" t="str">
        <f>'1'!JV377</f>
        <v/>
      </c>
      <c r="CW377" s="36" t="str">
        <f>'1'!JW377</f>
        <v/>
      </c>
      <c r="CX377" s="233" t="str">
        <f t="shared" si="212"/>
        <v>#REF!</v>
      </c>
      <c r="CY377" s="24">
        <f>'1'!KJ377</f>
        <v>0</v>
      </c>
      <c r="CZ377" s="24" t="str">
        <f>'1'!KL377</f>
        <v/>
      </c>
      <c r="DA377" s="24" t="str">
        <f>'1'!KM377</f>
        <v/>
      </c>
      <c r="DB377" s="236" t="str">
        <f t="shared" si="213"/>
        <v>#REF!</v>
      </c>
      <c r="DC377" s="36">
        <f>'1'!KZ377</f>
        <v>0</v>
      </c>
      <c r="DD377" s="36" t="str">
        <f>'1'!LB377</f>
        <v/>
      </c>
      <c r="DE377" s="36" t="str">
        <f>'1'!LC377</f>
        <v/>
      </c>
      <c r="DF377" s="233" t="str">
        <f t="shared" si="214"/>
        <v>#REF!</v>
      </c>
      <c r="DG377" s="24" t="str">
        <f t="shared" ref="DG377:DI377" si="1506">#REF!</f>
        <v>#REF!</v>
      </c>
      <c r="DH377" s="24" t="str">
        <f t="shared" si="1506"/>
        <v>#REF!</v>
      </c>
      <c r="DI377" s="24" t="str">
        <f t="shared" si="1506"/>
        <v>#REF!</v>
      </c>
      <c r="DJ377" s="236" t="str">
        <f t="shared" si="216"/>
        <v>#REF!</v>
      </c>
      <c r="DK377" s="36" t="str">
        <f t="shared" ref="DK377:DM377" si="1507">#REF!</f>
        <v>#REF!</v>
      </c>
      <c r="DL377" s="36" t="str">
        <f t="shared" si="1507"/>
        <v>#REF!</v>
      </c>
      <c r="DM377" s="36" t="str">
        <f t="shared" si="1507"/>
        <v>#REF!</v>
      </c>
      <c r="DN377" s="159" t="str">
        <f t="shared" si="218"/>
        <v>#REF!</v>
      </c>
      <c r="DO377" s="24" t="str">
        <f t="shared" ref="DO377:DQ377" si="1508">#REF!</f>
        <v>#REF!</v>
      </c>
      <c r="DP377" s="24" t="str">
        <f t="shared" si="1508"/>
        <v>#REF!</v>
      </c>
      <c r="DQ377" s="24" t="str">
        <f t="shared" si="1508"/>
        <v>#REF!</v>
      </c>
      <c r="DR377" s="209" t="str">
        <f t="shared" si="220"/>
        <v>#REF!</v>
      </c>
      <c r="DS377" s="210" t="str">
        <f t="shared" si="13"/>
        <v>#REF!</v>
      </c>
      <c r="DT377" s="210" t="str">
        <f t="shared" ref="DT377:DU377" si="1509">#REF!</f>
        <v>#REF!</v>
      </c>
      <c r="DU377" s="210" t="str">
        <f t="shared" si="1509"/>
        <v>#REF!</v>
      </c>
    </row>
    <row r="378" ht="15.75" customHeight="1">
      <c r="A378" s="228">
        <f>'1'!A378</f>
        <v>46467</v>
      </c>
      <c r="B378" s="229" t="str">
        <f>'1'!B378</f>
        <v>日</v>
      </c>
      <c r="C378" s="232">
        <f>'1'!C378</f>
        <v>0</v>
      </c>
      <c r="D378" s="233">
        <f>'1'!G378</f>
        <v>1</v>
      </c>
      <c r="E378" s="262">
        <f>'1'!H378</f>
        <v>0</v>
      </c>
      <c r="F378" s="230" t="str">
        <f>'1'!J378</f>
        <v/>
      </c>
      <c r="G378" s="230" t="str">
        <f>'1'!K378</f>
        <v/>
      </c>
      <c r="H378" s="236">
        <f>'1'!W378</f>
        <v>1</v>
      </c>
      <c r="I378" s="263">
        <f>'1'!X378</f>
        <v>0</v>
      </c>
      <c r="J378" s="231" t="str">
        <f>'1'!Z378</f>
        <v/>
      </c>
      <c r="K378" s="231" t="str">
        <f>'1'!AA378</f>
        <v/>
      </c>
      <c r="L378" s="233">
        <f>'1'!AM378</f>
        <v>2</v>
      </c>
      <c r="M378" s="262">
        <f>'1'!AN378</f>
        <v>0</v>
      </c>
      <c r="N378" s="230" t="str">
        <f>'1'!AP378</f>
        <v/>
      </c>
      <c r="O378" s="230" t="str">
        <f>'1'!AQ378</f>
        <v/>
      </c>
      <c r="P378" s="236">
        <f>'1'!BC378</f>
        <v>4</v>
      </c>
      <c r="Q378" s="263">
        <f>'1'!BD378</f>
        <v>0</v>
      </c>
      <c r="R378" s="231" t="str">
        <f>'1'!BF378</f>
        <v/>
      </c>
      <c r="S378" s="231" t="str">
        <f>'1'!BG378</f>
        <v/>
      </c>
      <c r="T378" s="233">
        <f>'1'!BS378</f>
        <v>4</v>
      </c>
      <c r="U378" s="262">
        <f>'1'!BT378</f>
        <v>0</v>
      </c>
      <c r="V378" s="230" t="str">
        <f>'1'!BV378</f>
        <v/>
      </c>
      <c r="W378" s="230" t="str">
        <f>'1'!BW378</f>
        <v/>
      </c>
      <c r="X378" s="236">
        <f>'1'!CI378</f>
        <v>2</v>
      </c>
      <c r="Y378" s="263">
        <f>'1'!CJ378</f>
        <v>0</v>
      </c>
      <c r="Z378" s="231" t="str">
        <f>'1'!CL378</f>
        <v/>
      </c>
      <c r="AA378" s="231" t="str">
        <f>'1'!CM378</f>
        <v/>
      </c>
      <c r="AB378" s="233">
        <f>'1'!CY378</f>
        <v>2</v>
      </c>
      <c r="AC378" s="262">
        <f>'1'!CZ378</f>
        <v>0</v>
      </c>
      <c r="AD378" s="226" t="str">
        <f>'1'!DB378</f>
        <v/>
      </c>
      <c r="AE378" s="230" t="str">
        <f>'1'!DC378</f>
        <v/>
      </c>
      <c r="AF378" s="236">
        <f>'1'!DO378</f>
        <v>2</v>
      </c>
      <c r="AG378" s="263"/>
      <c r="AH378" s="231" t="str">
        <f>'1'!DR378</f>
        <v/>
      </c>
      <c r="AI378" s="231" t="str">
        <f>'1'!DS378</f>
        <v/>
      </c>
      <c r="AJ378" s="233">
        <f>'1'!EE378</f>
        <v>5</v>
      </c>
      <c r="AK378" s="262">
        <f>'1'!EF378</f>
        <v>0</v>
      </c>
      <c r="AL378" s="230" t="str">
        <f>'1'!EH378</f>
        <v/>
      </c>
      <c r="AM378" s="230" t="str">
        <f>'1'!EI378</f>
        <v/>
      </c>
      <c r="AN378" s="236">
        <f>'1'!EU378</f>
        <v>19</v>
      </c>
      <c r="AO378" s="263"/>
      <c r="AP378" s="231" t="str">
        <f>'1'!EX378</f>
        <v/>
      </c>
      <c r="AQ378" s="231" t="str">
        <f>'1'!EY378</f>
        <v/>
      </c>
      <c r="AR378" s="233">
        <f>'1'!FK378</f>
        <v>4</v>
      </c>
      <c r="AS378" s="262">
        <f>'1'!FL378</f>
        <v>0</v>
      </c>
      <c r="AT378" s="230" t="str">
        <f>'1'!FN378</f>
        <v/>
      </c>
      <c r="AU378" s="230" t="str">
        <f>'1'!FO378</f>
        <v/>
      </c>
      <c r="AV378" s="236">
        <f>'1'!GA378</f>
        <v>2</v>
      </c>
      <c r="AW378" s="263">
        <f>'1'!GB378</f>
        <v>0</v>
      </c>
      <c r="AX378" s="231" t="str">
        <f>'1'!GD378</f>
        <v/>
      </c>
      <c r="AY378" s="231" t="str">
        <f>'1'!GE378</f>
        <v/>
      </c>
      <c r="AZ378" s="233">
        <f>'1'!GQ378</f>
        <v>3</v>
      </c>
      <c r="BA378" s="262">
        <f>'1'!GR378</f>
        <v>0</v>
      </c>
      <c r="BB378" s="230" t="str">
        <f>'1'!GT378</f>
        <v/>
      </c>
      <c r="BC378" s="230" t="str">
        <f>'1'!GU378</f>
        <v/>
      </c>
      <c r="BD378" s="236">
        <f>'1'!HG378</f>
        <v>5</v>
      </c>
      <c r="BE378" s="263">
        <f>'1'!HH378</f>
        <v>0</v>
      </c>
      <c r="BF378" s="231" t="str">
        <f>'1'!HJ378</f>
        <v/>
      </c>
      <c r="BG378" s="231" t="str">
        <f>'1'!HK378</f>
        <v/>
      </c>
      <c r="BH378" s="233" t="str">
        <f>'1'!HW378</f>
        <v/>
      </c>
      <c r="BI378" s="262">
        <f>'1'!HX378</f>
        <v>0</v>
      </c>
      <c r="BJ378" s="230" t="str">
        <f>'1'!HZ378</f>
        <v/>
      </c>
      <c r="BK378" s="230" t="str">
        <f>'1'!IA378</f>
        <v/>
      </c>
      <c r="BL378" s="236" t="str">
        <f>'1'!IM378</f>
        <v/>
      </c>
      <c r="BM378" s="263">
        <f>'1'!IN378</f>
        <v>0</v>
      </c>
      <c r="BN378" s="231" t="str">
        <f>'1'!IP378</f>
        <v/>
      </c>
      <c r="BO378" s="231" t="str">
        <f>'1'!IQ378</f>
        <v/>
      </c>
      <c r="BP378" s="233" t="str">
        <f>'1'!JC378</f>
        <v/>
      </c>
      <c r="BQ378" s="262">
        <f>'1'!JD378</f>
        <v>0</v>
      </c>
      <c r="BR378" s="230" t="str">
        <f>'1'!JF378</f>
        <v/>
      </c>
      <c r="BS378" s="230" t="str">
        <f>'1'!JG378</f>
        <v/>
      </c>
      <c r="BT378" s="236" t="str">
        <f>'1'!JS378</f>
        <v/>
      </c>
      <c r="BU378" s="263">
        <f>'1'!JT378</f>
        <v>0</v>
      </c>
      <c r="BV378" s="231" t="str">
        <f>'1'!JV378</f>
        <v/>
      </c>
      <c r="BW378" s="231" t="str">
        <f>'1'!JW378</f>
        <v/>
      </c>
      <c r="BX378" s="233" t="str">
        <f>'1'!KI378</f>
        <v/>
      </c>
      <c r="BY378" s="262">
        <f>'1'!KJ378</f>
        <v>0</v>
      </c>
      <c r="BZ378" s="230" t="str">
        <f>'1'!KL378</f>
        <v/>
      </c>
      <c r="CA378" s="230" t="str">
        <f>'1'!KM378</f>
        <v/>
      </c>
      <c r="CB378" s="236" t="str">
        <f>'1'!KY378</f>
        <v/>
      </c>
      <c r="CC378" s="263">
        <f>'1'!KZ378</f>
        <v>0</v>
      </c>
      <c r="CD378" s="231" t="str">
        <f>'1'!LB378</f>
        <v/>
      </c>
      <c r="CE378" s="231" t="str">
        <f>'1'!LC378</f>
        <v/>
      </c>
      <c r="CF378" s="231"/>
      <c r="CG378" s="231"/>
      <c r="CH378" s="233" t="str">
        <f t="shared" si="208"/>
        <v/>
      </c>
      <c r="CI378" s="264">
        <f>'1'!HX378</f>
        <v>0</v>
      </c>
      <c r="CJ378" s="24" t="str">
        <f>'1'!HZ378</f>
        <v/>
      </c>
      <c r="CK378" s="24" t="str">
        <f>'1'!IA378</f>
        <v/>
      </c>
      <c r="CL378" s="236" t="str">
        <f t="shared" si="209"/>
        <v/>
      </c>
      <c r="CM378" s="265">
        <f>'1'!IN378</f>
        <v>0</v>
      </c>
      <c r="CN378" s="36" t="str">
        <f>'1'!IP378</f>
        <v/>
      </c>
      <c r="CO378" s="36" t="str">
        <f>'1'!IQ378</f>
        <v/>
      </c>
      <c r="CP378" s="233" t="str">
        <f t="shared" si="210"/>
        <v/>
      </c>
      <c r="CQ378" s="264"/>
      <c r="CR378" s="24" t="str">
        <f>'1'!JF378</f>
        <v/>
      </c>
      <c r="CS378" s="24" t="str">
        <f>'1'!JG378</f>
        <v/>
      </c>
      <c r="CT378" s="236" t="str">
        <f t="shared" si="211"/>
        <v/>
      </c>
      <c r="CU378" s="265">
        <f>'1'!JT378</f>
        <v>0</v>
      </c>
      <c r="CV378" s="36" t="str">
        <f>'1'!JV378</f>
        <v/>
      </c>
      <c r="CW378" s="36" t="str">
        <f>'1'!JW378</f>
        <v/>
      </c>
      <c r="CX378" s="233" t="str">
        <f t="shared" si="212"/>
        <v>#REF!</v>
      </c>
      <c r="CY378" s="24">
        <f>'1'!KJ378</f>
        <v>0</v>
      </c>
      <c r="CZ378" s="24" t="str">
        <f>'1'!KL378</f>
        <v/>
      </c>
      <c r="DA378" s="24" t="str">
        <f>'1'!KM378</f>
        <v/>
      </c>
      <c r="DB378" s="236" t="str">
        <f t="shared" si="213"/>
        <v>#REF!</v>
      </c>
      <c r="DC378" s="36">
        <f>'1'!KZ378</f>
        <v>0</v>
      </c>
      <c r="DD378" s="36" t="str">
        <f>'1'!LB378</f>
        <v/>
      </c>
      <c r="DE378" s="36" t="str">
        <f>'1'!LC378</f>
        <v/>
      </c>
      <c r="DF378" s="233" t="str">
        <f t="shared" si="214"/>
        <v>#REF!</v>
      </c>
      <c r="DG378" s="24" t="str">
        <f t="shared" ref="DG378:DI378" si="1510">#REF!</f>
        <v>#REF!</v>
      </c>
      <c r="DH378" s="24" t="str">
        <f t="shared" si="1510"/>
        <v>#REF!</v>
      </c>
      <c r="DI378" s="24" t="str">
        <f t="shared" si="1510"/>
        <v>#REF!</v>
      </c>
      <c r="DJ378" s="236" t="str">
        <f t="shared" si="216"/>
        <v>#REF!</v>
      </c>
      <c r="DK378" s="36" t="str">
        <f t="shared" ref="DK378:DM378" si="1511">#REF!</f>
        <v>#REF!</v>
      </c>
      <c r="DL378" s="36" t="str">
        <f t="shared" si="1511"/>
        <v>#REF!</v>
      </c>
      <c r="DM378" s="36" t="str">
        <f t="shared" si="1511"/>
        <v>#REF!</v>
      </c>
      <c r="DN378" s="159" t="str">
        <f t="shared" si="218"/>
        <v>#REF!</v>
      </c>
      <c r="DO378" s="24" t="str">
        <f t="shared" ref="DO378:DQ378" si="1512">#REF!</f>
        <v>#REF!</v>
      </c>
      <c r="DP378" s="24" t="str">
        <f t="shared" si="1512"/>
        <v>#REF!</v>
      </c>
      <c r="DQ378" s="24" t="str">
        <f t="shared" si="1512"/>
        <v>#REF!</v>
      </c>
      <c r="DR378" s="209" t="str">
        <f t="shared" si="220"/>
        <v>#REF!</v>
      </c>
      <c r="DS378" s="210" t="str">
        <f t="shared" si="13"/>
        <v>#REF!</v>
      </c>
      <c r="DT378" s="210" t="str">
        <f t="shared" ref="DT378:DU378" si="1513">#REF!</f>
        <v>#REF!</v>
      </c>
      <c r="DU378" s="210" t="str">
        <f t="shared" si="1513"/>
        <v>#REF!</v>
      </c>
    </row>
    <row r="379" ht="15.75" customHeight="1">
      <c r="A379" s="228">
        <f>'1'!A379</f>
        <v>46468</v>
      </c>
      <c r="B379" s="229" t="str">
        <f>'1'!B379</f>
        <v>月</v>
      </c>
      <c r="C379" s="232">
        <f>'1'!C379</f>
        <v>0</v>
      </c>
      <c r="D379" s="233">
        <f>'1'!G379</f>
        <v>1</v>
      </c>
      <c r="E379" s="262">
        <f>'1'!H379</f>
        <v>0</v>
      </c>
      <c r="F379" s="230" t="str">
        <f>'1'!J379</f>
        <v/>
      </c>
      <c r="G379" s="230" t="str">
        <f>'1'!K379</f>
        <v/>
      </c>
      <c r="H379" s="236">
        <f>'1'!W379</f>
        <v>1</v>
      </c>
      <c r="I379" s="263">
        <f>'1'!X379</f>
        <v>0</v>
      </c>
      <c r="J379" s="231" t="str">
        <f>'1'!Z379</f>
        <v/>
      </c>
      <c r="K379" s="231" t="str">
        <f>'1'!AA379</f>
        <v/>
      </c>
      <c r="L379" s="233">
        <f>'1'!AM379</f>
        <v>2</v>
      </c>
      <c r="M379" s="262">
        <f>'1'!AN379</f>
        <v>0</v>
      </c>
      <c r="N379" s="230" t="str">
        <f>'1'!AP379</f>
        <v/>
      </c>
      <c r="O379" s="230" t="str">
        <f>'1'!AQ379</f>
        <v/>
      </c>
      <c r="P379" s="236">
        <f>'1'!BC379</f>
        <v>4</v>
      </c>
      <c r="Q379" s="263">
        <f>'1'!BD379</f>
        <v>0</v>
      </c>
      <c r="R379" s="231" t="str">
        <f>'1'!BF379</f>
        <v/>
      </c>
      <c r="S379" s="231" t="str">
        <f>'1'!BG379</f>
        <v/>
      </c>
      <c r="T379" s="233">
        <f>'1'!BS379</f>
        <v>4</v>
      </c>
      <c r="U379" s="262">
        <f>'1'!BT379</f>
        <v>0</v>
      </c>
      <c r="V379" s="230" t="str">
        <f>'1'!BV379</f>
        <v/>
      </c>
      <c r="W379" s="230" t="str">
        <f>'1'!BW379</f>
        <v/>
      </c>
      <c r="X379" s="236">
        <f>'1'!CI379</f>
        <v>2</v>
      </c>
      <c r="Y379" s="263">
        <f>'1'!CJ379</f>
        <v>0</v>
      </c>
      <c r="Z379" s="231" t="str">
        <f>'1'!CL379</f>
        <v/>
      </c>
      <c r="AA379" s="231" t="str">
        <f>'1'!CM379</f>
        <v/>
      </c>
      <c r="AB379" s="233">
        <f>'1'!CY379</f>
        <v>2</v>
      </c>
      <c r="AC379" s="262">
        <f>'1'!CZ379</f>
        <v>0</v>
      </c>
      <c r="AD379" s="226" t="str">
        <f>'1'!DB379</f>
        <v/>
      </c>
      <c r="AE379" s="230" t="str">
        <f>'1'!DC379</f>
        <v/>
      </c>
      <c r="AF379" s="236">
        <f>'1'!DO379</f>
        <v>2</v>
      </c>
      <c r="AG379" s="263"/>
      <c r="AH379" s="231" t="str">
        <f>'1'!DR379</f>
        <v/>
      </c>
      <c r="AI379" s="231" t="str">
        <f>'1'!DS379</f>
        <v/>
      </c>
      <c r="AJ379" s="233">
        <f>'1'!EE379</f>
        <v>5</v>
      </c>
      <c r="AK379" s="262">
        <f>'1'!EF379</f>
        <v>0</v>
      </c>
      <c r="AL379" s="230" t="str">
        <f>'1'!EH379</f>
        <v/>
      </c>
      <c r="AM379" s="230" t="str">
        <f>'1'!EI379</f>
        <v/>
      </c>
      <c r="AN379" s="236">
        <f>'1'!EU379</f>
        <v>19</v>
      </c>
      <c r="AO379" s="263"/>
      <c r="AP379" s="231" t="str">
        <f>'1'!EX379</f>
        <v/>
      </c>
      <c r="AQ379" s="231" t="str">
        <f>'1'!EY379</f>
        <v/>
      </c>
      <c r="AR379" s="233">
        <f>'1'!FK379</f>
        <v>4</v>
      </c>
      <c r="AS379" s="262">
        <f>'1'!FL379</f>
        <v>0</v>
      </c>
      <c r="AT379" s="230" t="str">
        <f>'1'!FN379</f>
        <v/>
      </c>
      <c r="AU379" s="230" t="str">
        <f>'1'!FO379</f>
        <v/>
      </c>
      <c r="AV379" s="236">
        <f>'1'!GA379</f>
        <v>2</v>
      </c>
      <c r="AW379" s="263">
        <f>'1'!GB379</f>
        <v>0</v>
      </c>
      <c r="AX379" s="231" t="str">
        <f>'1'!GD379</f>
        <v/>
      </c>
      <c r="AY379" s="231" t="str">
        <f>'1'!GE379</f>
        <v/>
      </c>
      <c r="AZ379" s="233">
        <f>'1'!GQ379</f>
        <v>3</v>
      </c>
      <c r="BA379" s="262">
        <f>'1'!GR379</f>
        <v>0</v>
      </c>
      <c r="BB379" s="230" t="str">
        <f>'1'!GT379</f>
        <v/>
      </c>
      <c r="BC379" s="230" t="str">
        <f>'1'!GU379</f>
        <v/>
      </c>
      <c r="BD379" s="236">
        <f>'1'!HG379</f>
        <v>5</v>
      </c>
      <c r="BE379" s="263">
        <f>'1'!HH379</f>
        <v>0</v>
      </c>
      <c r="BF379" s="231" t="str">
        <f>'1'!HJ379</f>
        <v/>
      </c>
      <c r="BG379" s="231" t="str">
        <f>'1'!HK379</f>
        <v/>
      </c>
      <c r="BH379" s="233" t="str">
        <f>'1'!HW379</f>
        <v/>
      </c>
      <c r="BI379" s="262">
        <f>'1'!HX379</f>
        <v>0</v>
      </c>
      <c r="BJ379" s="230" t="str">
        <f>'1'!HZ379</f>
        <v/>
      </c>
      <c r="BK379" s="230" t="str">
        <f>'1'!IA379</f>
        <v/>
      </c>
      <c r="BL379" s="236" t="str">
        <f>'1'!IM379</f>
        <v/>
      </c>
      <c r="BM379" s="263">
        <f>'1'!IN379</f>
        <v>0</v>
      </c>
      <c r="BN379" s="231" t="str">
        <f>'1'!IP379</f>
        <v/>
      </c>
      <c r="BO379" s="231" t="str">
        <f>'1'!IQ379</f>
        <v/>
      </c>
      <c r="BP379" s="233" t="str">
        <f>'1'!JC379</f>
        <v/>
      </c>
      <c r="BQ379" s="262">
        <f>'1'!JD379</f>
        <v>0</v>
      </c>
      <c r="BR379" s="230" t="str">
        <f>'1'!JF379</f>
        <v/>
      </c>
      <c r="BS379" s="230" t="str">
        <f>'1'!JG379</f>
        <v/>
      </c>
      <c r="BT379" s="236" t="str">
        <f>'1'!JS379</f>
        <v/>
      </c>
      <c r="BU379" s="263">
        <f>'1'!JT379</f>
        <v>0</v>
      </c>
      <c r="BV379" s="231" t="str">
        <f>'1'!JV379</f>
        <v/>
      </c>
      <c r="BW379" s="231" t="str">
        <f>'1'!JW379</f>
        <v/>
      </c>
      <c r="BX379" s="233" t="str">
        <f>'1'!KI379</f>
        <v/>
      </c>
      <c r="BY379" s="262">
        <f>'1'!KJ379</f>
        <v>0</v>
      </c>
      <c r="BZ379" s="230" t="str">
        <f>'1'!KL379</f>
        <v/>
      </c>
      <c r="CA379" s="230" t="str">
        <f>'1'!KM379</f>
        <v/>
      </c>
      <c r="CB379" s="236" t="str">
        <f>'1'!KY379</f>
        <v/>
      </c>
      <c r="CC379" s="263">
        <f>'1'!KZ379</f>
        <v>0</v>
      </c>
      <c r="CD379" s="231" t="str">
        <f>'1'!LB379</f>
        <v/>
      </c>
      <c r="CE379" s="231" t="str">
        <f>'1'!LC379</f>
        <v/>
      </c>
      <c r="CF379" s="231"/>
      <c r="CG379" s="231"/>
      <c r="CH379" s="233" t="str">
        <f t="shared" si="208"/>
        <v/>
      </c>
      <c r="CI379" s="264">
        <f>'1'!HX379</f>
        <v>0</v>
      </c>
      <c r="CJ379" s="24" t="str">
        <f>'1'!HZ379</f>
        <v/>
      </c>
      <c r="CK379" s="24" t="str">
        <f>'1'!IA379</f>
        <v/>
      </c>
      <c r="CL379" s="236" t="str">
        <f t="shared" si="209"/>
        <v/>
      </c>
      <c r="CM379" s="265">
        <f>'1'!IN379</f>
        <v>0</v>
      </c>
      <c r="CN379" s="36" t="str">
        <f>'1'!IP379</f>
        <v/>
      </c>
      <c r="CO379" s="36" t="str">
        <f>'1'!IQ379</f>
        <v/>
      </c>
      <c r="CP379" s="233" t="str">
        <f t="shared" si="210"/>
        <v/>
      </c>
      <c r="CQ379" s="264"/>
      <c r="CR379" s="24" t="str">
        <f>'1'!JF379</f>
        <v/>
      </c>
      <c r="CS379" s="24" t="str">
        <f>'1'!JG379</f>
        <v/>
      </c>
      <c r="CT379" s="236" t="str">
        <f t="shared" si="211"/>
        <v/>
      </c>
      <c r="CU379" s="265">
        <f>'1'!JT379</f>
        <v>0</v>
      </c>
      <c r="CV379" s="36" t="str">
        <f>'1'!JV379</f>
        <v/>
      </c>
      <c r="CW379" s="36" t="str">
        <f>'1'!JW379</f>
        <v/>
      </c>
      <c r="CX379" s="233" t="str">
        <f t="shared" si="212"/>
        <v>#REF!</v>
      </c>
      <c r="CY379" s="24">
        <f>'1'!KJ379</f>
        <v>0</v>
      </c>
      <c r="CZ379" s="24" t="str">
        <f>'1'!KL379</f>
        <v/>
      </c>
      <c r="DA379" s="24" t="str">
        <f>'1'!KM379</f>
        <v/>
      </c>
      <c r="DB379" s="236" t="str">
        <f t="shared" si="213"/>
        <v>#REF!</v>
      </c>
      <c r="DC379" s="36">
        <f>'1'!KZ379</f>
        <v>0</v>
      </c>
      <c r="DD379" s="36" t="str">
        <f>'1'!LB379</f>
        <v/>
      </c>
      <c r="DE379" s="36" t="str">
        <f>'1'!LC379</f>
        <v/>
      </c>
      <c r="DF379" s="233" t="str">
        <f t="shared" si="214"/>
        <v>#REF!</v>
      </c>
      <c r="DG379" s="24" t="str">
        <f t="shared" ref="DG379:DI379" si="1514">#REF!</f>
        <v>#REF!</v>
      </c>
      <c r="DH379" s="24" t="str">
        <f t="shared" si="1514"/>
        <v>#REF!</v>
      </c>
      <c r="DI379" s="24" t="str">
        <f t="shared" si="1514"/>
        <v>#REF!</v>
      </c>
      <c r="DJ379" s="236" t="str">
        <f t="shared" si="216"/>
        <v>#REF!</v>
      </c>
      <c r="DK379" s="36" t="str">
        <f t="shared" ref="DK379:DM379" si="1515">#REF!</f>
        <v>#REF!</v>
      </c>
      <c r="DL379" s="36" t="str">
        <f t="shared" si="1515"/>
        <v>#REF!</v>
      </c>
      <c r="DM379" s="36" t="str">
        <f t="shared" si="1515"/>
        <v>#REF!</v>
      </c>
      <c r="DN379" s="159" t="str">
        <f t="shared" si="218"/>
        <v>#REF!</v>
      </c>
      <c r="DO379" s="24" t="str">
        <f t="shared" ref="DO379:DQ379" si="1516">#REF!</f>
        <v>#REF!</v>
      </c>
      <c r="DP379" s="24" t="str">
        <f t="shared" si="1516"/>
        <v>#REF!</v>
      </c>
      <c r="DQ379" s="24" t="str">
        <f t="shared" si="1516"/>
        <v>#REF!</v>
      </c>
      <c r="DR379" s="209" t="str">
        <f t="shared" si="220"/>
        <v>#REF!</v>
      </c>
      <c r="DS379" s="210" t="str">
        <f t="shared" si="13"/>
        <v>#REF!</v>
      </c>
      <c r="DT379" s="210" t="str">
        <f t="shared" ref="DT379:DU379" si="1517">#REF!</f>
        <v>#REF!</v>
      </c>
      <c r="DU379" s="210" t="str">
        <f t="shared" si="1517"/>
        <v>#REF!</v>
      </c>
    </row>
    <row r="380" ht="15.75" customHeight="1">
      <c r="A380" s="228">
        <f>'1'!A380</f>
        <v>46469</v>
      </c>
      <c r="B380" s="229" t="str">
        <f>'1'!B380</f>
        <v>火</v>
      </c>
      <c r="C380" s="232">
        <f>'1'!C380</f>
        <v>0</v>
      </c>
      <c r="D380" s="233">
        <f>'1'!G380</f>
        <v>1</v>
      </c>
      <c r="E380" s="262">
        <f>'1'!H380</f>
        <v>0</v>
      </c>
      <c r="F380" s="230" t="str">
        <f>'1'!J380</f>
        <v/>
      </c>
      <c r="G380" s="230" t="str">
        <f>'1'!K380</f>
        <v/>
      </c>
      <c r="H380" s="236">
        <f>'1'!W380</f>
        <v>1</v>
      </c>
      <c r="I380" s="263">
        <f>'1'!X380</f>
        <v>0</v>
      </c>
      <c r="J380" s="231" t="str">
        <f>'1'!Z380</f>
        <v/>
      </c>
      <c r="K380" s="231" t="str">
        <f>'1'!AA380</f>
        <v/>
      </c>
      <c r="L380" s="233">
        <f>'1'!AM380</f>
        <v>2</v>
      </c>
      <c r="M380" s="262">
        <f>'1'!AN380</f>
        <v>0</v>
      </c>
      <c r="N380" s="230" t="str">
        <f>'1'!AP380</f>
        <v/>
      </c>
      <c r="O380" s="230" t="str">
        <f>'1'!AQ380</f>
        <v/>
      </c>
      <c r="P380" s="236">
        <f>'1'!BC380</f>
        <v>4</v>
      </c>
      <c r="Q380" s="263">
        <f>'1'!BD380</f>
        <v>0</v>
      </c>
      <c r="R380" s="231" t="str">
        <f>'1'!BF380</f>
        <v/>
      </c>
      <c r="S380" s="231" t="str">
        <f>'1'!BG380</f>
        <v/>
      </c>
      <c r="T380" s="233">
        <f>'1'!BS380</f>
        <v>4</v>
      </c>
      <c r="U380" s="262">
        <f>'1'!BT380</f>
        <v>0</v>
      </c>
      <c r="V380" s="230" t="str">
        <f>'1'!BV380</f>
        <v/>
      </c>
      <c r="W380" s="230" t="str">
        <f>'1'!BW380</f>
        <v/>
      </c>
      <c r="X380" s="236">
        <f>'1'!CI380</f>
        <v>2</v>
      </c>
      <c r="Y380" s="263">
        <f>'1'!CJ380</f>
        <v>0</v>
      </c>
      <c r="Z380" s="231" t="str">
        <f>'1'!CL380</f>
        <v/>
      </c>
      <c r="AA380" s="231" t="str">
        <f>'1'!CM380</f>
        <v/>
      </c>
      <c r="AB380" s="233">
        <f>'1'!CY380</f>
        <v>2</v>
      </c>
      <c r="AC380" s="262">
        <f>'1'!CZ380</f>
        <v>0</v>
      </c>
      <c r="AD380" s="226" t="str">
        <f>'1'!DB380</f>
        <v/>
      </c>
      <c r="AE380" s="230" t="str">
        <f>'1'!DC380</f>
        <v/>
      </c>
      <c r="AF380" s="236">
        <f>'1'!DO380</f>
        <v>2</v>
      </c>
      <c r="AG380" s="263"/>
      <c r="AH380" s="231" t="str">
        <f>'1'!DR380</f>
        <v/>
      </c>
      <c r="AI380" s="231" t="str">
        <f>'1'!DS380</f>
        <v/>
      </c>
      <c r="AJ380" s="233">
        <f>'1'!EE380</f>
        <v>5</v>
      </c>
      <c r="AK380" s="262">
        <f>'1'!EF380</f>
        <v>0</v>
      </c>
      <c r="AL380" s="230" t="str">
        <f>'1'!EH380</f>
        <v/>
      </c>
      <c r="AM380" s="230" t="str">
        <f>'1'!EI380</f>
        <v/>
      </c>
      <c r="AN380" s="236">
        <f>'1'!EU380</f>
        <v>19</v>
      </c>
      <c r="AO380" s="263"/>
      <c r="AP380" s="231" t="str">
        <f>'1'!EX380</f>
        <v/>
      </c>
      <c r="AQ380" s="231" t="str">
        <f>'1'!EY380</f>
        <v/>
      </c>
      <c r="AR380" s="233">
        <f>'1'!FK380</f>
        <v>4</v>
      </c>
      <c r="AS380" s="262">
        <f>'1'!FL380</f>
        <v>0</v>
      </c>
      <c r="AT380" s="230" t="str">
        <f>'1'!FN380</f>
        <v/>
      </c>
      <c r="AU380" s="230" t="str">
        <f>'1'!FO380</f>
        <v/>
      </c>
      <c r="AV380" s="236">
        <f>'1'!GA380</f>
        <v>2</v>
      </c>
      <c r="AW380" s="263">
        <f>'1'!GB380</f>
        <v>0</v>
      </c>
      <c r="AX380" s="231" t="str">
        <f>'1'!GD380</f>
        <v/>
      </c>
      <c r="AY380" s="231" t="str">
        <f>'1'!GE380</f>
        <v/>
      </c>
      <c r="AZ380" s="233">
        <f>'1'!GQ380</f>
        <v>3</v>
      </c>
      <c r="BA380" s="262">
        <f>'1'!GR380</f>
        <v>0</v>
      </c>
      <c r="BB380" s="230" t="str">
        <f>'1'!GT380</f>
        <v/>
      </c>
      <c r="BC380" s="230" t="str">
        <f>'1'!GU380</f>
        <v/>
      </c>
      <c r="BD380" s="236">
        <f>'1'!HG380</f>
        <v>5</v>
      </c>
      <c r="BE380" s="263">
        <f>'1'!HH380</f>
        <v>0</v>
      </c>
      <c r="BF380" s="231" t="str">
        <f>'1'!HJ380</f>
        <v/>
      </c>
      <c r="BG380" s="231" t="str">
        <f>'1'!HK380</f>
        <v/>
      </c>
      <c r="BH380" s="233" t="str">
        <f>'1'!HW380</f>
        <v/>
      </c>
      <c r="BI380" s="262">
        <f>'1'!HX380</f>
        <v>0</v>
      </c>
      <c r="BJ380" s="230" t="str">
        <f>'1'!HZ380</f>
        <v/>
      </c>
      <c r="BK380" s="230" t="str">
        <f>'1'!IA380</f>
        <v/>
      </c>
      <c r="BL380" s="236" t="str">
        <f>'1'!IM380</f>
        <v/>
      </c>
      <c r="BM380" s="263">
        <f>'1'!IN380</f>
        <v>0</v>
      </c>
      <c r="BN380" s="231" t="str">
        <f>'1'!IP380</f>
        <v/>
      </c>
      <c r="BO380" s="231" t="str">
        <f>'1'!IQ380</f>
        <v/>
      </c>
      <c r="BP380" s="233" t="str">
        <f>'1'!JC380</f>
        <v/>
      </c>
      <c r="BQ380" s="262">
        <f>'1'!JD380</f>
        <v>0</v>
      </c>
      <c r="BR380" s="230" t="str">
        <f>'1'!JF380</f>
        <v/>
      </c>
      <c r="BS380" s="230" t="str">
        <f>'1'!JG380</f>
        <v/>
      </c>
      <c r="BT380" s="236" t="str">
        <f>'1'!JS380</f>
        <v/>
      </c>
      <c r="BU380" s="263">
        <f>'1'!JT380</f>
        <v>0</v>
      </c>
      <c r="BV380" s="231" t="str">
        <f>'1'!JV380</f>
        <v/>
      </c>
      <c r="BW380" s="231" t="str">
        <f>'1'!JW380</f>
        <v/>
      </c>
      <c r="BX380" s="233" t="str">
        <f>'1'!KI380</f>
        <v/>
      </c>
      <c r="BY380" s="262">
        <f>'1'!KJ380</f>
        <v>0</v>
      </c>
      <c r="BZ380" s="230" t="str">
        <f>'1'!KL380</f>
        <v/>
      </c>
      <c r="CA380" s="230" t="str">
        <f>'1'!KM380</f>
        <v/>
      </c>
      <c r="CB380" s="236" t="str">
        <f>'1'!KY380</f>
        <v/>
      </c>
      <c r="CC380" s="263">
        <f>'1'!KZ380</f>
        <v>0</v>
      </c>
      <c r="CD380" s="231" t="str">
        <f>'1'!LB380</f>
        <v/>
      </c>
      <c r="CE380" s="231" t="str">
        <f>'1'!LC380</f>
        <v/>
      </c>
      <c r="CF380" s="231"/>
      <c r="CG380" s="231"/>
      <c r="CH380" s="233" t="str">
        <f t="shared" si="208"/>
        <v/>
      </c>
      <c r="CI380" s="264"/>
      <c r="CJ380" s="24" t="str">
        <f>'1'!HZ380</f>
        <v/>
      </c>
      <c r="CK380" s="24" t="str">
        <f>'1'!IA380</f>
        <v/>
      </c>
      <c r="CL380" s="236" t="str">
        <f t="shared" si="209"/>
        <v/>
      </c>
      <c r="CM380" s="265">
        <f>'1'!IN380</f>
        <v>0</v>
      </c>
      <c r="CN380" s="36" t="str">
        <f>'1'!IP380</f>
        <v/>
      </c>
      <c r="CO380" s="36" t="str">
        <f>'1'!IQ380</f>
        <v/>
      </c>
      <c r="CP380" s="233" t="str">
        <f t="shared" si="210"/>
        <v/>
      </c>
      <c r="CQ380" s="264"/>
      <c r="CR380" s="24" t="str">
        <f>'1'!JF380</f>
        <v/>
      </c>
      <c r="CS380" s="24" t="str">
        <f>'1'!JG380</f>
        <v/>
      </c>
      <c r="CT380" s="236" t="str">
        <f t="shared" si="211"/>
        <v/>
      </c>
      <c r="CU380" s="265">
        <f>'1'!JT380</f>
        <v>0</v>
      </c>
      <c r="CV380" s="36" t="str">
        <f>'1'!JV380</f>
        <v/>
      </c>
      <c r="CW380" s="36" t="str">
        <f>'1'!JW380</f>
        <v/>
      </c>
      <c r="CX380" s="233" t="str">
        <f t="shared" si="212"/>
        <v>#REF!</v>
      </c>
      <c r="CY380" s="24">
        <f>'1'!KJ380</f>
        <v>0</v>
      </c>
      <c r="CZ380" s="24" t="str">
        <f>'1'!KL380</f>
        <v/>
      </c>
      <c r="DA380" s="24" t="str">
        <f>'1'!KM380</f>
        <v/>
      </c>
      <c r="DB380" s="236" t="str">
        <f t="shared" si="213"/>
        <v>#REF!</v>
      </c>
      <c r="DC380" s="36">
        <f>'1'!KZ380</f>
        <v>0</v>
      </c>
      <c r="DD380" s="36" t="str">
        <f>'1'!LB380</f>
        <v/>
      </c>
      <c r="DE380" s="36" t="str">
        <f>'1'!LC380</f>
        <v/>
      </c>
      <c r="DF380" s="233" t="str">
        <f t="shared" si="214"/>
        <v>#REF!</v>
      </c>
      <c r="DG380" s="24" t="str">
        <f t="shared" ref="DG380:DI380" si="1518">#REF!</f>
        <v>#REF!</v>
      </c>
      <c r="DH380" s="24" t="str">
        <f t="shared" si="1518"/>
        <v>#REF!</v>
      </c>
      <c r="DI380" s="24" t="str">
        <f t="shared" si="1518"/>
        <v>#REF!</v>
      </c>
      <c r="DJ380" s="236" t="str">
        <f t="shared" si="216"/>
        <v>#REF!</v>
      </c>
      <c r="DK380" s="36" t="str">
        <f t="shared" ref="DK380:DM380" si="1519">#REF!</f>
        <v>#REF!</v>
      </c>
      <c r="DL380" s="36" t="str">
        <f t="shared" si="1519"/>
        <v>#REF!</v>
      </c>
      <c r="DM380" s="36" t="str">
        <f t="shared" si="1519"/>
        <v>#REF!</v>
      </c>
      <c r="DN380" s="159" t="str">
        <f t="shared" si="218"/>
        <v>#REF!</v>
      </c>
      <c r="DO380" s="24" t="str">
        <f t="shared" ref="DO380:DQ380" si="1520">#REF!</f>
        <v>#REF!</v>
      </c>
      <c r="DP380" s="24" t="str">
        <f t="shared" si="1520"/>
        <v>#REF!</v>
      </c>
      <c r="DQ380" s="24" t="str">
        <f t="shared" si="1520"/>
        <v>#REF!</v>
      </c>
      <c r="DR380" s="209" t="str">
        <f t="shared" si="220"/>
        <v>#REF!</v>
      </c>
      <c r="DS380" s="210" t="str">
        <f t="shared" si="13"/>
        <v>#REF!</v>
      </c>
      <c r="DT380" s="210" t="str">
        <f t="shared" ref="DT380:DU380" si="1521">#REF!</f>
        <v>#REF!</v>
      </c>
      <c r="DU380" s="210" t="str">
        <f t="shared" si="1521"/>
        <v>#REF!</v>
      </c>
    </row>
    <row r="381" ht="15.75" customHeight="1">
      <c r="A381" s="228">
        <f>'1'!A381</f>
        <v>46470</v>
      </c>
      <c r="B381" s="229" t="str">
        <f>'1'!B381</f>
        <v>水</v>
      </c>
      <c r="C381" s="232">
        <f>'1'!C381</f>
        <v>0</v>
      </c>
      <c r="D381" s="233">
        <f>'1'!G381</f>
        <v>1</v>
      </c>
      <c r="E381" s="262">
        <f>'1'!H381</f>
        <v>0</v>
      </c>
      <c r="F381" s="230" t="str">
        <f>'1'!J381</f>
        <v/>
      </c>
      <c r="G381" s="230" t="str">
        <f>'1'!K381</f>
        <v/>
      </c>
      <c r="H381" s="236">
        <f>'1'!W381</f>
        <v>1</v>
      </c>
      <c r="I381" s="263">
        <f>'1'!X381</f>
        <v>0</v>
      </c>
      <c r="J381" s="231" t="str">
        <f>'1'!Z381</f>
        <v/>
      </c>
      <c r="K381" s="231" t="str">
        <f>'1'!AA381</f>
        <v/>
      </c>
      <c r="L381" s="233">
        <f>'1'!AM381</f>
        <v>2</v>
      </c>
      <c r="M381" s="262">
        <f>'1'!AN381</f>
        <v>0</v>
      </c>
      <c r="N381" s="230" t="str">
        <f>'1'!AP381</f>
        <v/>
      </c>
      <c r="O381" s="230" t="str">
        <f>'1'!AQ381</f>
        <v/>
      </c>
      <c r="P381" s="236">
        <f>'1'!BC381</f>
        <v>4</v>
      </c>
      <c r="Q381" s="263">
        <f>'1'!BD381</f>
        <v>0</v>
      </c>
      <c r="R381" s="231" t="str">
        <f>'1'!BF381</f>
        <v/>
      </c>
      <c r="S381" s="231" t="str">
        <f>'1'!BG381</f>
        <v/>
      </c>
      <c r="T381" s="233">
        <f>'1'!BS381</f>
        <v>4</v>
      </c>
      <c r="U381" s="262">
        <f>'1'!BT381</f>
        <v>0</v>
      </c>
      <c r="V381" s="230" t="str">
        <f>'1'!BV381</f>
        <v/>
      </c>
      <c r="W381" s="230" t="str">
        <f>'1'!BW381</f>
        <v/>
      </c>
      <c r="X381" s="236">
        <f>'1'!CI381</f>
        <v>2</v>
      </c>
      <c r="Y381" s="263">
        <f>'1'!CJ381</f>
        <v>0</v>
      </c>
      <c r="Z381" s="231" t="str">
        <f>'1'!CL381</f>
        <v/>
      </c>
      <c r="AA381" s="231" t="str">
        <f>'1'!CM381</f>
        <v/>
      </c>
      <c r="AB381" s="233">
        <f>'1'!CY381</f>
        <v>2</v>
      </c>
      <c r="AC381" s="262">
        <f>'1'!CZ381</f>
        <v>0</v>
      </c>
      <c r="AD381" s="226" t="str">
        <f>'1'!DB381</f>
        <v/>
      </c>
      <c r="AE381" s="230" t="str">
        <f>'1'!DC381</f>
        <v/>
      </c>
      <c r="AF381" s="236">
        <f>'1'!DO381</f>
        <v>2</v>
      </c>
      <c r="AG381" s="263"/>
      <c r="AH381" s="231" t="str">
        <f>'1'!DR381</f>
        <v/>
      </c>
      <c r="AI381" s="231" t="str">
        <f>'1'!DS381</f>
        <v/>
      </c>
      <c r="AJ381" s="233">
        <f>'1'!EE381</f>
        <v>5</v>
      </c>
      <c r="AK381" s="262">
        <f>'1'!EF381</f>
        <v>0</v>
      </c>
      <c r="AL381" s="230" t="str">
        <f>'1'!EH381</f>
        <v/>
      </c>
      <c r="AM381" s="230" t="str">
        <f>'1'!EI381</f>
        <v/>
      </c>
      <c r="AN381" s="236">
        <f>'1'!EU381</f>
        <v>19</v>
      </c>
      <c r="AO381" s="263"/>
      <c r="AP381" s="231" t="str">
        <f>'1'!EX381</f>
        <v/>
      </c>
      <c r="AQ381" s="231" t="str">
        <f>'1'!EY381</f>
        <v/>
      </c>
      <c r="AR381" s="233">
        <f>'1'!FK381</f>
        <v>4</v>
      </c>
      <c r="AS381" s="262">
        <f>'1'!FL381</f>
        <v>0</v>
      </c>
      <c r="AT381" s="230" t="str">
        <f>'1'!FN381</f>
        <v/>
      </c>
      <c r="AU381" s="230" t="str">
        <f>'1'!FO381</f>
        <v/>
      </c>
      <c r="AV381" s="236">
        <f>'1'!GA381</f>
        <v>2</v>
      </c>
      <c r="AW381" s="263">
        <f>'1'!GB381</f>
        <v>0</v>
      </c>
      <c r="AX381" s="231" t="str">
        <f>'1'!GD381</f>
        <v/>
      </c>
      <c r="AY381" s="231" t="str">
        <f>'1'!GE381</f>
        <v/>
      </c>
      <c r="AZ381" s="233">
        <f>'1'!GQ381</f>
        <v>3</v>
      </c>
      <c r="BA381" s="262">
        <f>'1'!GR381</f>
        <v>0</v>
      </c>
      <c r="BB381" s="230" t="str">
        <f>'1'!GT381</f>
        <v/>
      </c>
      <c r="BC381" s="230" t="str">
        <f>'1'!GU381</f>
        <v/>
      </c>
      <c r="BD381" s="236">
        <f>'1'!HG381</f>
        <v>5</v>
      </c>
      <c r="BE381" s="263">
        <f>'1'!HH381</f>
        <v>0</v>
      </c>
      <c r="BF381" s="231" t="str">
        <f>'1'!HJ381</f>
        <v/>
      </c>
      <c r="BG381" s="231" t="str">
        <f>'1'!HK381</f>
        <v/>
      </c>
      <c r="BH381" s="233" t="str">
        <f>'1'!HW381</f>
        <v/>
      </c>
      <c r="BI381" s="262">
        <f>'1'!HX381</f>
        <v>0</v>
      </c>
      <c r="BJ381" s="230" t="str">
        <f>'1'!HZ381</f>
        <v/>
      </c>
      <c r="BK381" s="230" t="str">
        <f>'1'!IA381</f>
        <v/>
      </c>
      <c r="BL381" s="236" t="str">
        <f>'1'!IM381</f>
        <v/>
      </c>
      <c r="BM381" s="263">
        <f>'1'!IN381</f>
        <v>0</v>
      </c>
      <c r="BN381" s="231" t="str">
        <f>'1'!IP381</f>
        <v/>
      </c>
      <c r="BO381" s="231" t="str">
        <f>'1'!IQ381</f>
        <v/>
      </c>
      <c r="BP381" s="233" t="str">
        <f>'1'!JC381</f>
        <v/>
      </c>
      <c r="BQ381" s="262">
        <f>'1'!JD381</f>
        <v>0</v>
      </c>
      <c r="BR381" s="230" t="str">
        <f>'1'!JF381</f>
        <v/>
      </c>
      <c r="BS381" s="230" t="str">
        <f>'1'!JG381</f>
        <v/>
      </c>
      <c r="BT381" s="236" t="str">
        <f>'1'!JS381</f>
        <v/>
      </c>
      <c r="BU381" s="263">
        <f>'1'!JT381</f>
        <v>0</v>
      </c>
      <c r="BV381" s="231" t="str">
        <f>'1'!JV381</f>
        <v/>
      </c>
      <c r="BW381" s="231" t="str">
        <f>'1'!JW381</f>
        <v/>
      </c>
      <c r="BX381" s="233" t="str">
        <f>'1'!KI381</f>
        <v/>
      </c>
      <c r="BY381" s="262">
        <f>'1'!KJ381</f>
        <v>0</v>
      </c>
      <c r="BZ381" s="230" t="str">
        <f>'1'!KL381</f>
        <v/>
      </c>
      <c r="CA381" s="230" t="str">
        <f>'1'!KM381</f>
        <v/>
      </c>
      <c r="CB381" s="236" t="str">
        <f>'1'!KY381</f>
        <v/>
      </c>
      <c r="CC381" s="263">
        <f>'1'!KZ381</f>
        <v>0</v>
      </c>
      <c r="CD381" s="231" t="str">
        <f>'1'!LB381</f>
        <v/>
      </c>
      <c r="CE381" s="231" t="str">
        <f>'1'!LC381</f>
        <v/>
      </c>
      <c r="CF381" s="231"/>
      <c r="CG381" s="231"/>
      <c r="CH381" s="233" t="str">
        <f t="shared" si="208"/>
        <v/>
      </c>
      <c r="CI381" s="264"/>
      <c r="CJ381" s="24" t="str">
        <f>'1'!HZ381</f>
        <v/>
      </c>
      <c r="CK381" s="24" t="str">
        <f>'1'!IA381</f>
        <v/>
      </c>
      <c r="CL381" s="236" t="str">
        <f t="shared" si="209"/>
        <v/>
      </c>
      <c r="CM381" s="265">
        <f>'1'!IN381</f>
        <v>0</v>
      </c>
      <c r="CN381" s="36" t="str">
        <f>'1'!IP381</f>
        <v/>
      </c>
      <c r="CO381" s="36" t="str">
        <f>'1'!IQ381</f>
        <v/>
      </c>
      <c r="CP381" s="233" t="str">
        <f t="shared" si="210"/>
        <v/>
      </c>
      <c r="CQ381" s="264"/>
      <c r="CR381" s="24" t="str">
        <f>'1'!JF381</f>
        <v/>
      </c>
      <c r="CS381" s="24" t="str">
        <f>'1'!JG381</f>
        <v/>
      </c>
      <c r="CT381" s="236" t="str">
        <f t="shared" si="211"/>
        <v/>
      </c>
      <c r="CU381" s="265">
        <f>'1'!JT381</f>
        <v>0</v>
      </c>
      <c r="CV381" s="36" t="str">
        <f>'1'!JV381</f>
        <v/>
      </c>
      <c r="CW381" s="36" t="str">
        <f>'1'!JW381</f>
        <v/>
      </c>
      <c r="CX381" s="233" t="str">
        <f t="shared" si="212"/>
        <v>#REF!</v>
      </c>
      <c r="CY381" s="24">
        <f>'1'!KJ381</f>
        <v>0</v>
      </c>
      <c r="CZ381" s="24" t="str">
        <f>'1'!KL381</f>
        <v/>
      </c>
      <c r="DA381" s="24" t="str">
        <f>'1'!KM381</f>
        <v/>
      </c>
      <c r="DB381" s="236" t="str">
        <f t="shared" si="213"/>
        <v>#REF!</v>
      </c>
      <c r="DC381" s="36">
        <f>'1'!KZ381</f>
        <v>0</v>
      </c>
      <c r="DD381" s="36" t="str">
        <f>'1'!LB381</f>
        <v/>
      </c>
      <c r="DE381" s="36" t="str">
        <f>'1'!LC381</f>
        <v/>
      </c>
      <c r="DF381" s="233" t="str">
        <f t="shared" si="214"/>
        <v>#REF!</v>
      </c>
      <c r="DG381" s="24" t="str">
        <f t="shared" ref="DG381:DI381" si="1522">#REF!</f>
        <v>#REF!</v>
      </c>
      <c r="DH381" s="24" t="str">
        <f t="shared" si="1522"/>
        <v>#REF!</v>
      </c>
      <c r="DI381" s="24" t="str">
        <f t="shared" si="1522"/>
        <v>#REF!</v>
      </c>
      <c r="DJ381" s="236" t="str">
        <f t="shared" si="216"/>
        <v>#REF!</v>
      </c>
      <c r="DK381" s="36" t="str">
        <f t="shared" ref="DK381:DM381" si="1523">#REF!</f>
        <v>#REF!</v>
      </c>
      <c r="DL381" s="36" t="str">
        <f t="shared" si="1523"/>
        <v>#REF!</v>
      </c>
      <c r="DM381" s="36" t="str">
        <f t="shared" si="1523"/>
        <v>#REF!</v>
      </c>
      <c r="DN381" s="159" t="str">
        <f t="shared" si="218"/>
        <v>#REF!</v>
      </c>
      <c r="DO381" s="24" t="str">
        <f t="shared" ref="DO381:DQ381" si="1524">#REF!</f>
        <v>#REF!</v>
      </c>
      <c r="DP381" s="24" t="str">
        <f t="shared" si="1524"/>
        <v>#REF!</v>
      </c>
      <c r="DQ381" s="24" t="str">
        <f t="shared" si="1524"/>
        <v>#REF!</v>
      </c>
      <c r="DR381" s="209" t="str">
        <f t="shared" si="220"/>
        <v>#REF!</v>
      </c>
      <c r="DS381" s="210" t="str">
        <f t="shared" si="13"/>
        <v>#REF!</v>
      </c>
      <c r="DT381" s="210" t="str">
        <f t="shared" ref="DT381:DU381" si="1525">#REF!</f>
        <v>#REF!</v>
      </c>
      <c r="DU381" s="210" t="str">
        <f t="shared" si="1525"/>
        <v>#REF!</v>
      </c>
    </row>
    <row r="382" ht="15.75" customHeight="1">
      <c r="A382" s="228">
        <f>'1'!A382</f>
        <v>46471</v>
      </c>
      <c r="B382" s="229" t="str">
        <f>'1'!B382</f>
        <v>木</v>
      </c>
      <c r="C382" s="232">
        <f>'1'!C382</f>
        <v>0</v>
      </c>
      <c r="D382" s="233">
        <f>'1'!G382</f>
        <v>1</v>
      </c>
      <c r="E382" s="262">
        <f>'1'!H382</f>
        <v>0</v>
      </c>
      <c r="F382" s="230" t="str">
        <f>'1'!J382</f>
        <v/>
      </c>
      <c r="G382" s="230" t="str">
        <f>'1'!K382</f>
        <v/>
      </c>
      <c r="H382" s="236">
        <f>'1'!W382</f>
        <v>1</v>
      </c>
      <c r="I382" s="263">
        <f>'1'!X382</f>
        <v>0</v>
      </c>
      <c r="J382" s="231" t="str">
        <f>'1'!Z382</f>
        <v/>
      </c>
      <c r="K382" s="231" t="str">
        <f>'1'!AA382</f>
        <v/>
      </c>
      <c r="L382" s="233">
        <f>'1'!AM382</f>
        <v>2</v>
      </c>
      <c r="M382" s="262">
        <f>'1'!AN382</f>
        <v>0</v>
      </c>
      <c r="N382" s="230" t="str">
        <f>'1'!AP382</f>
        <v/>
      </c>
      <c r="O382" s="230" t="str">
        <f>'1'!AQ382</f>
        <v/>
      </c>
      <c r="P382" s="236">
        <f>'1'!BC382</f>
        <v>4</v>
      </c>
      <c r="Q382" s="263">
        <f>'1'!BD382</f>
        <v>0</v>
      </c>
      <c r="R382" s="231" t="str">
        <f>'1'!BF382</f>
        <v/>
      </c>
      <c r="S382" s="231" t="str">
        <f>'1'!BG382</f>
        <v/>
      </c>
      <c r="T382" s="233">
        <f>'1'!BS382</f>
        <v>4</v>
      </c>
      <c r="U382" s="262">
        <f>'1'!BT382</f>
        <v>0</v>
      </c>
      <c r="V382" s="230" t="str">
        <f>'1'!BV382</f>
        <v/>
      </c>
      <c r="W382" s="230" t="str">
        <f>'1'!BW382</f>
        <v/>
      </c>
      <c r="X382" s="236">
        <f>'1'!CI382</f>
        <v>2</v>
      </c>
      <c r="Y382" s="263">
        <f>'1'!CJ382</f>
        <v>0</v>
      </c>
      <c r="Z382" s="231" t="str">
        <f>'1'!CL382</f>
        <v/>
      </c>
      <c r="AA382" s="231" t="str">
        <f>'1'!CM382</f>
        <v/>
      </c>
      <c r="AB382" s="233">
        <f>'1'!CY382</f>
        <v>2</v>
      </c>
      <c r="AC382" s="262">
        <f>'1'!CZ382</f>
        <v>0</v>
      </c>
      <c r="AD382" s="226" t="str">
        <f>'1'!DB382</f>
        <v/>
      </c>
      <c r="AE382" s="230" t="str">
        <f>'1'!DC382</f>
        <v/>
      </c>
      <c r="AF382" s="236">
        <f>'1'!DO382</f>
        <v>2</v>
      </c>
      <c r="AG382" s="263"/>
      <c r="AH382" s="231" t="str">
        <f>'1'!DR382</f>
        <v/>
      </c>
      <c r="AI382" s="231" t="str">
        <f>'1'!DS382</f>
        <v/>
      </c>
      <c r="AJ382" s="233">
        <f>'1'!EE382</f>
        <v>5</v>
      </c>
      <c r="AK382" s="262">
        <f>'1'!EF382</f>
        <v>0</v>
      </c>
      <c r="AL382" s="230" t="str">
        <f>'1'!EH382</f>
        <v/>
      </c>
      <c r="AM382" s="230" t="str">
        <f>'1'!EI382</f>
        <v/>
      </c>
      <c r="AN382" s="236">
        <f>'1'!EU382</f>
        <v>19</v>
      </c>
      <c r="AO382" s="263"/>
      <c r="AP382" s="231" t="str">
        <f>'1'!EX382</f>
        <v/>
      </c>
      <c r="AQ382" s="231" t="str">
        <f>'1'!EY382</f>
        <v/>
      </c>
      <c r="AR382" s="233">
        <f>'1'!FK382</f>
        <v>4</v>
      </c>
      <c r="AS382" s="262">
        <f>'1'!FL382</f>
        <v>0</v>
      </c>
      <c r="AT382" s="230" t="str">
        <f>'1'!FN382</f>
        <v/>
      </c>
      <c r="AU382" s="230" t="str">
        <f>'1'!FO382</f>
        <v/>
      </c>
      <c r="AV382" s="236">
        <f>'1'!GA382</f>
        <v>2</v>
      </c>
      <c r="AW382" s="263">
        <f>'1'!GB382</f>
        <v>0</v>
      </c>
      <c r="AX382" s="231" t="str">
        <f>'1'!GD382</f>
        <v/>
      </c>
      <c r="AY382" s="231" t="str">
        <f>'1'!GE382</f>
        <v/>
      </c>
      <c r="AZ382" s="233">
        <f>'1'!GQ382</f>
        <v>3</v>
      </c>
      <c r="BA382" s="262">
        <f>'1'!GR382</f>
        <v>0</v>
      </c>
      <c r="BB382" s="230" t="str">
        <f>'1'!GT382</f>
        <v/>
      </c>
      <c r="BC382" s="230" t="str">
        <f>'1'!GU382</f>
        <v/>
      </c>
      <c r="BD382" s="236">
        <f>'1'!HG382</f>
        <v>5</v>
      </c>
      <c r="BE382" s="263">
        <f>'1'!HH382</f>
        <v>0</v>
      </c>
      <c r="BF382" s="231" t="str">
        <f>'1'!HJ382</f>
        <v/>
      </c>
      <c r="BG382" s="231" t="str">
        <f>'1'!HK382</f>
        <v/>
      </c>
      <c r="BH382" s="233" t="str">
        <f>'1'!HW382</f>
        <v/>
      </c>
      <c r="BI382" s="262">
        <f>'1'!HX382</f>
        <v>0</v>
      </c>
      <c r="BJ382" s="230" t="str">
        <f>'1'!HZ382</f>
        <v/>
      </c>
      <c r="BK382" s="230" t="str">
        <f>'1'!IA382</f>
        <v/>
      </c>
      <c r="BL382" s="236" t="str">
        <f>'1'!IM382</f>
        <v/>
      </c>
      <c r="BM382" s="263">
        <f>'1'!IN382</f>
        <v>0</v>
      </c>
      <c r="BN382" s="231" t="str">
        <f>'1'!IP382</f>
        <v/>
      </c>
      <c r="BO382" s="231" t="str">
        <f>'1'!IQ382</f>
        <v/>
      </c>
      <c r="BP382" s="233" t="str">
        <f>'1'!JC382</f>
        <v/>
      </c>
      <c r="BQ382" s="262">
        <f>'1'!JD382</f>
        <v>0</v>
      </c>
      <c r="BR382" s="230" t="str">
        <f>'1'!JF382</f>
        <v/>
      </c>
      <c r="BS382" s="230" t="str">
        <f>'1'!JG382</f>
        <v/>
      </c>
      <c r="BT382" s="236" t="str">
        <f>'1'!JS382</f>
        <v/>
      </c>
      <c r="BU382" s="263">
        <f>'1'!JT382</f>
        <v>0</v>
      </c>
      <c r="BV382" s="231" t="str">
        <f>'1'!JV382</f>
        <v/>
      </c>
      <c r="BW382" s="231" t="str">
        <f>'1'!JW382</f>
        <v/>
      </c>
      <c r="BX382" s="233" t="str">
        <f>'1'!KI382</f>
        <v/>
      </c>
      <c r="BY382" s="262">
        <f>'1'!KJ382</f>
        <v>0</v>
      </c>
      <c r="BZ382" s="230" t="str">
        <f>'1'!KL382</f>
        <v/>
      </c>
      <c r="CA382" s="230" t="str">
        <f>'1'!KM382</f>
        <v/>
      </c>
      <c r="CB382" s="236" t="str">
        <f>'1'!KY382</f>
        <v/>
      </c>
      <c r="CC382" s="263">
        <f>'1'!KZ382</f>
        <v>0</v>
      </c>
      <c r="CD382" s="231" t="str">
        <f>'1'!LB382</f>
        <v/>
      </c>
      <c r="CE382" s="231" t="str">
        <f>'1'!LC382</f>
        <v/>
      </c>
      <c r="CF382" s="231"/>
      <c r="CG382" s="231"/>
      <c r="CH382" s="233" t="str">
        <f t="shared" si="208"/>
        <v/>
      </c>
      <c r="CI382" s="264"/>
      <c r="CJ382" s="24" t="str">
        <f>'1'!HZ382</f>
        <v/>
      </c>
      <c r="CK382" s="24" t="str">
        <f>'1'!IA382</f>
        <v/>
      </c>
      <c r="CL382" s="236" t="str">
        <f t="shared" si="209"/>
        <v/>
      </c>
      <c r="CM382" s="265">
        <f>'1'!IN382</f>
        <v>0</v>
      </c>
      <c r="CN382" s="36" t="str">
        <f>'1'!IP382</f>
        <v/>
      </c>
      <c r="CO382" s="36" t="str">
        <f>'1'!IQ382</f>
        <v/>
      </c>
      <c r="CP382" s="233" t="str">
        <f t="shared" si="210"/>
        <v/>
      </c>
      <c r="CQ382" s="264"/>
      <c r="CR382" s="24" t="str">
        <f>'1'!JF382</f>
        <v/>
      </c>
      <c r="CS382" s="24" t="str">
        <f>'1'!JG382</f>
        <v/>
      </c>
      <c r="CT382" s="236" t="str">
        <f t="shared" si="211"/>
        <v/>
      </c>
      <c r="CU382" s="265">
        <f>'1'!JT382</f>
        <v>0</v>
      </c>
      <c r="CV382" s="36" t="str">
        <f>'1'!JV382</f>
        <v/>
      </c>
      <c r="CW382" s="36" t="str">
        <f>'1'!JW382</f>
        <v/>
      </c>
      <c r="CX382" s="233" t="str">
        <f t="shared" si="212"/>
        <v>#REF!</v>
      </c>
      <c r="CY382" s="24">
        <f>'1'!KJ382</f>
        <v>0</v>
      </c>
      <c r="CZ382" s="24" t="str">
        <f>'1'!KL382</f>
        <v/>
      </c>
      <c r="DA382" s="24" t="str">
        <f>'1'!KM382</f>
        <v/>
      </c>
      <c r="DB382" s="236" t="str">
        <f t="shared" si="213"/>
        <v>#REF!</v>
      </c>
      <c r="DC382" s="36">
        <f>'1'!KZ382</f>
        <v>0</v>
      </c>
      <c r="DD382" s="36" t="str">
        <f>'1'!LB382</f>
        <v/>
      </c>
      <c r="DE382" s="36" t="str">
        <f>'1'!LC382</f>
        <v/>
      </c>
      <c r="DF382" s="233" t="str">
        <f t="shared" si="214"/>
        <v>#REF!</v>
      </c>
      <c r="DG382" s="24" t="str">
        <f t="shared" ref="DG382:DI382" si="1526">#REF!</f>
        <v>#REF!</v>
      </c>
      <c r="DH382" s="24" t="str">
        <f t="shared" si="1526"/>
        <v>#REF!</v>
      </c>
      <c r="DI382" s="24" t="str">
        <f t="shared" si="1526"/>
        <v>#REF!</v>
      </c>
      <c r="DJ382" s="236" t="str">
        <f t="shared" si="216"/>
        <v>#REF!</v>
      </c>
      <c r="DK382" s="36" t="str">
        <f t="shared" ref="DK382:DM382" si="1527">#REF!</f>
        <v>#REF!</v>
      </c>
      <c r="DL382" s="36" t="str">
        <f t="shared" si="1527"/>
        <v>#REF!</v>
      </c>
      <c r="DM382" s="36" t="str">
        <f t="shared" si="1527"/>
        <v>#REF!</v>
      </c>
      <c r="DN382" s="159" t="str">
        <f t="shared" si="218"/>
        <v>#REF!</v>
      </c>
      <c r="DO382" s="24" t="str">
        <f t="shared" ref="DO382:DQ382" si="1528">#REF!</f>
        <v>#REF!</v>
      </c>
      <c r="DP382" s="24" t="str">
        <f t="shared" si="1528"/>
        <v>#REF!</v>
      </c>
      <c r="DQ382" s="24" t="str">
        <f t="shared" si="1528"/>
        <v>#REF!</v>
      </c>
      <c r="DR382" s="209" t="str">
        <f t="shared" si="220"/>
        <v>#REF!</v>
      </c>
      <c r="DS382" s="210" t="str">
        <f t="shared" si="13"/>
        <v>#REF!</v>
      </c>
      <c r="DT382" s="210" t="str">
        <f t="shared" ref="DT382:DU382" si="1529">#REF!</f>
        <v>#REF!</v>
      </c>
      <c r="DU382" s="210" t="str">
        <f t="shared" si="1529"/>
        <v>#REF!</v>
      </c>
    </row>
    <row r="383" ht="15.75" customHeight="1">
      <c r="A383" s="228">
        <f>'1'!A383</f>
        <v>46472</v>
      </c>
      <c r="B383" s="229" t="str">
        <f>'1'!B383</f>
        <v>金</v>
      </c>
      <c r="C383" s="232">
        <f>'1'!C383</f>
        <v>0</v>
      </c>
      <c r="D383" s="233">
        <f>'1'!G383</f>
        <v>1</v>
      </c>
      <c r="E383" s="262">
        <f>'1'!H383</f>
        <v>0</v>
      </c>
      <c r="F383" s="230" t="str">
        <f>'1'!J383</f>
        <v/>
      </c>
      <c r="G383" s="230" t="str">
        <f>'1'!K383</f>
        <v/>
      </c>
      <c r="H383" s="236">
        <f>'1'!W383</f>
        <v>1</v>
      </c>
      <c r="I383" s="263">
        <f>'1'!X383</f>
        <v>0</v>
      </c>
      <c r="J383" s="231" t="str">
        <f>'1'!Z383</f>
        <v/>
      </c>
      <c r="K383" s="231" t="str">
        <f>'1'!AA383</f>
        <v/>
      </c>
      <c r="L383" s="233">
        <f>'1'!AM383</f>
        <v>2</v>
      </c>
      <c r="M383" s="262">
        <f>'1'!AN383</f>
        <v>0</v>
      </c>
      <c r="N383" s="230" t="str">
        <f>'1'!AP383</f>
        <v/>
      </c>
      <c r="O383" s="230" t="str">
        <f>'1'!AQ383</f>
        <v/>
      </c>
      <c r="P383" s="236">
        <f>'1'!BC383</f>
        <v>4</v>
      </c>
      <c r="Q383" s="263">
        <f>'1'!BD383</f>
        <v>0</v>
      </c>
      <c r="R383" s="231" t="str">
        <f>'1'!BF383</f>
        <v/>
      </c>
      <c r="S383" s="231" t="str">
        <f>'1'!BG383</f>
        <v/>
      </c>
      <c r="T383" s="233">
        <f>'1'!BS383</f>
        <v>4</v>
      </c>
      <c r="U383" s="262">
        <f>'1'!BT383</f>
        <v>0</v>
      </c>
      <c r="V383" s="230" t="str">
        <f>'1'!BV383</f>
        <v/>
      </c>
      <c r="W383" s="230" t="str">
        <f>'1'!BW383</f>
        <v/>
      </c>
      <c r="X383" s="236">
        <f>'1'!CI383</f>
        <v>2</v>
      </c>
      <c r="Y383" s="263">
        <f>'1'!CJ383</f>
        <v>0</v>
      </c>
      <c r="Z383" s="231" t="str">
        <f>'1'!CL383</f>
        <v/>
      </c>
      <c r="AA383" s="231" t="str">
        <f>'1'!CM383</f>
        <v/>
      </c>
      <c r="AB383" s="233">
        <f>'1'!CY383</f>
        <v>2</v>
      </c>
      <c r="AC383" s="262">
        <f>'1'!CZ383</f>
        <v>0</v>
      </c>
      <c r="AD383" s="226" t="str">
        <f>'1'!DB383</f>
        <v/>
      </c>
      <c r="AE383" s="230" t="str">
        <f>'1'!DC383</f>
        <v/>
      </c>
      <c r="AF383" s="236">
        <f>'1'!DO383</f>
        <v>2</v>
      </c>
      <c r="AG383" s="263"/>
      <c r="AH383" s="231" t="str">
        <f>'1'!DR383</f>
        <v/>
      </c>
      <c r="AI383" s="231" t="str">
        <f>'1'!DS383</f>
        <v/>
      </c>
      <c r="AJ383" s="233">
        <f>'1'!EE383</f>
        <v>5</v>
      </c>
      <c r="AK383" s="262">
        <f>'1'!EF383</f>
        <v>0</v>
      </c>
      <c r="AL383" s="230" t="str">
        <f>'1'!EH383</f>
        <v/>
      </c>
      <c r="AM383" s="230" t="str">
        <f>'1'!EI383</f>
        <v/>
      </c>
      <c r="AN383" s="236">
        <f>'1'!EU383</f>
        <v>19</v>
      </c>
      <c r="AO383" s="263"/>
      <c r="AP383" s="231" t="str">
        <f>'1'!EX383</f>
        <v/>
      </c>
      <c r="AQ383" s="231" t="str">
        <f>'1'!EY383</f>
        <v/>
      </c>
      <c r="AR383" s="233">
        <f>'1'!FK383</f>
        <v>4</v>
      </c>
      <c r="AS383" s="262">
        <f>'1'!FL383</f>
        <v>0</v>
      </c>
      <c r="AT383" s="230" t="str">
        <f>'1'!FN383</f>
        <v/>
      </c>
      <c r="AU383" s="230" t="str">
        <f>'1'!FO383</f>
        <v/>
      </c>
      <c r="AV383" s="236">
        <f>'1'!GA383</f>
        <v>2</v>
      </c>
      <c r="AW383" s="263">
        <f>'1'!GB383</f>
        <v>0</v>
      </c>
      <c r="AX383" s="231" t="str">
        <f>'1'!GD383</f>
        <v/>
      </c>
      <c r="AY383" s="231" t="str">
        <f>'1'!GE383</f>
        <v/>
      </c>
      <c r="AZ383" s="233">
        <f>'1'!GQ383</f>
        <v>3</v>
      </c>
      <c r="BA383" s="262">
        <f>'1'!GR383</f>
        <v>0</v>
      </c>
      <c r="BB383" s="230" t="str">
        <f>'1'!GT383</f>
        <v/>
      </c>
      <c r="BC383" s="230" t="str">
        <f>'1'!GU383</f>
        <v/>
      </c>
      <c r="BD383" s="236">
        <f>'1'!HG383</f>
        <v>5</v>
      </c>
      <c r="BE383" s="263">
        <f>'1'!HH383</f>
        <v>0</v>
      </c>
      <c r="BF383" s="231" t="str">
        <f>'1'!HJ383</f>
        <v/>
      </c>
      <c r="BG383" s="231" t="str">
        <f>'1'!HK383</f>
        <v/>
      </c>
      <c r="BH383" s="233" t="str">
        <f>'1'!HW383</f>
        <v/>
      </c>
      <c r="BI383" s="262">
        <f>'1'!HX383</f>
        <v>0</v>
      </c>
      <c r="BJ383" s="230" t="str">
        <f>'1'!HZ383</f>
        <v/>
      </c>
      <c r="BK383" s="230" t="str">
        <f>'1'!IA383</f>
        <v/>
      </c>
      <c r="BL383" s="236" t="str">
        <f>'1'!IM383</f>
        <v/>
      </c>
      <c r="BM383" s="263">
        <f>'1'!IN383</f>
        <v>0</v>
      </c>
      <c r="BN383" s="231" t="str">
        <f>'1'!IP383</f>
        <v/>
      </c>
      <c r="BO383" s="231" t="str">
        <f>'1'!IQ383</f>
        <v/>
      </c>
      <c r="BP383" s="233" t="str">
        <f>'1'!JC383</f>
        <v/>
      </c>
      <c r="BQ383" s="262">
        <f>'1'!JD383</f>
        <v>0</v>
      </c>
      <c r="BR383" s="230" t="str">
        <f>'1'!JF383</f>
        <v/>
      </c>
      <c r="BS383" s="230" t="str">
        <f>'1'!JG383</f>
        <v/>
      </c>
      <c r="BT383" s="236" t="str">
        <f>'1'!JS383</f>
        <v/>
      </c>
      <c r="BU383" s="263">
        <f>'1'!JT383</f>
        <v>0</v>
      </c>
      <c r="BV383" s="231" t="str">
        <f>'1'!JV383</f>
        <v/>
      </c>
      <c r="BW383" s="231" t="str">
        <f>'1'!JW383</f>
        <v/>
      </c>
      <c r="BX383" s="233" t="str">
        <f>'1'!KI383</f>
        <v/>
      </c>
      <c r="BY383" s="262">
        <f>'1'!KJ383</f>
        <v>0</v>
      </c>
      <c r="BZ383" s="230" t="str">
        <f>'1'!KL383</f>
        <v/>
      </c>
      <c r="CA383" s="230" t="str">
        <f>'1'!KM383</f>
        <v/>
      </c>
      <c r="CB383" s="236" t="str">
        <f>'1'!KY383</f>
        <v/>
      </c>
      <c r="CC383" s="263">
        <f>'1'!KZ383</f>
        <v>0</v>
      </c>
      <c r="CD383" s="231" t="str">
        <f>'1'!LB383</f>
        <v/>
      </c>
      <c r="CE383" s="231" t="str">
        <f>'1'!LC383</f>
        <v/>
      </c>
      <c r="CF383" s="231"/>
      <c r="CG383" s="231"/>
      <c r="CH383" s="233" t="str">
        <f t="shared" si="208"/>
        <v/>
      </c>
      <c r="CI383" s="264"/>
      <c r="CJ383" s="24" t="str">
        <f>'1'!HZ383</f>
        <v/>
      </c>
      <c r="CK383" s="24" t="str">
        <f>'1'!IA383</f>
        <v/>
      </c>
      <c r="CL383" s="236" t="str">
        <f t="shared" si="209"/>
        <v/>
      </c>
      <c r="CM383" s="265">
        <f>'1'!IN383</f>
        <v>0</v>
      </c>
      <c r="CN383" s="36" t="str">
        <f>'1'!IP383</f>
        <v/>
      </c>
      <c r="CO383" s="36" t="str">
        <f>'1'!IQ383</f>
        <v/>
      </c>
      <c r="CP383" s="233" t="str">
        <f t="shared" si="210"/>
        <v/>
      </c>
      <c r="CQ383" s="264"/>
      <c r="CR383" s="24" t="str">
        <f>'1'!JF383</f>
        <v/>
      </c>
      <c r="CS383" s="24" t="str">
        <f>'1'!JG383</f>
        <v/>
      </c>
      <c r="CT383" s="236" t="str">
        <f t="shared" si="211"/>
        <v/>
      </c>
      <c r="CU383" s="265">
        <f>'1'!JT383</f>
        <v>0</v>
      </c>
      <c r="CV383" s="36" t="str">
        <f>'1'!JV383</f>
        <v/>
      </c>
      <c r="CW383" s="36" t="str">
        <f>'1'!JW383</f>
        <v/>
      </c>
      <c r="CX383" s="233" t="str">
        <f t="shared" si="212"/>
        <v>#REF!</v>
      </c>
      <c r="CY383" s="24">
        <f>'1'!KJ383</f>
        <v>0</v>
      </c>
      <c r="CZ383" s="24" t="str">
        <f>'1'!KL383</f>
        <v/>
      </c>
      <c r="DA383" s="24" t="str">
        <f>'1'!KM383</f>
        <v/>
      </c>
      <c r="DB383" s="236" t="str">
        <f t="shared" si="213"/>
        <v>#REF!</v>
      </c>
      <c r="DC383" s="36">
        <f>'1'!KZ383</f>
        <v>0</v>
      </c>
      <c r="DD383" s="36" t="str">
        <f>'1'!LB383</f>
        <v/>
      </c>
      <c r="DE383" s="36" t="str">
        <f>'1'!LC383</f>
        <v/>
      </c>
      <c r="DF383" s="233" t="str">
        <f t="shared" si="214"/>
        <v>#REF!</v>
      </c>
      <c r="DG383" s="24" t="str">
        <f t="shared" ref="DG383:DI383" si="1530">#REF!</f>
        <v>#REF!</v>
      </c>
      <c r="DH383" s="24" t="str">
        <f t="shared" si="1530"/>
        <v>#REF!</v>
      </c>
      <c r="DI383" s="24" t="str">
        <f t="shared" si="1530"/>
        <v>#REF!</v>
      </c>
      <c r="DJ383" s="236" t="str">
        <f t="shared" si="216"/>
        <v>#REF!</v>
      </c>
      <c r="DK383" s="36" t="str">
        <f t="shared" ref="DK383:DM383" si="1531">#REF!</f>
        <v>#REF!</v>
      </c>
      <c r="DL383" s="36" t="str">
        <f t="shared" si="1531"/>
        <v>#REF!</v>
      </c>
      <c r="DM383" s="36" t="str">
        <f t="shared" si="1531"/>
        <v>#REF!</v>
      </c>
      <c r="DN383" s="159" t="str">
        <f t="shared" si="218"/>
        <v>#REF!</v>
      </c>
      <c r="DO383" s="24" t="str">
        <f t="shared" ref="DO383:DQ383" si="1532">#REF!</f>
        <v>#REF!</v>
      </c>
      <c r="DP383" s="24" t="str">
        <f t="shared" si="1532"/>
        <v>#REF!</v>
      </c>
      <c r="DQ383" s="24" t="str">
        <f t="shared" si="1532"/>
        <v>#REF!</v>
      </c>
      <c r="DR383" s="209" t="str">
        <f t="shared" si="220"/>
        <v>#REF!</v>
      </c>
      <c r="DS383" s="210" t="str">
        <f t="shared" si="13"/>
        <v>#REF!</v>
      </c>
      <c r="DT383" s="210" t="str">
        <f t="shared" ref="DT383:DU383" si="1533">#REF!</f>
        <v>#REF!</v>
      </c>
      <c r="DU383" s="210" t="str">
        <f t="shared" si="1533"/>
        <v>#REF!</v>
      </c>
    </row>
    <row r="384" ht="15.75" customHeight="1">
      <c r="A384" s="228">
        <f>'1'!A384</f>
        <v>46473</v>
      </c>
      <c r="B384" s="229" t="str">
        <f>'1'!B384</f>
        <v>土</v>
      </c>
      <c r="C384" s="232">
        <f>'1'!C384</f>
        <v>0</v>
      </c>
      <c r="D384" s="233">
        <f>'1'!G384</f>
        <v>1</v>
      </c>
      <c r="E384" s="262">
        <f>'1'!H384</f>
        <v>0</v>
      </c>
      <c r="F384" s="230" t="str">
        <f>'1'!J384</f>
        <v/>
      </c>
      <c r="G384" s="230" t="str">
        <f>'1'!K384</f>
        <v/>
      </c>
      <c r="H384" s="236">
        <f>'1'!W384</f>
        <v>1</v>
      </c>
      <c r="I384" s="263">
        <f>'1'!X384</f>
        <v>0</v>
      </c>
      <c r="J384" s="231" t="str">
        <f>'1'!Z384</f>
        <v/>
      </c>
      <c r="K384" s="231" t="str">
        <f>'1'!AA384</f>
        <v/>
      </c>
      <c r="L384" s="233">
        <f>'1'!AM384</f>
        <v>2</v>
      </c>
      <c r="M384" s="262">
        <f>'1'!AN384</f>
        <v>0</v>
      </c>
      <c r="N384" s="230" t="str">
        <f>'1'!AP384</f>
        <v/>
      </c>
      <c r="O384" s="230" t="str">
        <f>'1'!AQ384</f>
        <v/>
      </c>
      <c r="P384" s="236">
        <f>'1'!BC384</f>
        <v>4</v>
      </c>
      <c r="Q384" s="263">
        <f>'1'!BD384</f>
        <v>0</v>
      </c>
      <c r="R384" s="231" t="str">
        <f>'1'!BF384</f>
        <v/>
      </c>
      <c r="S384" s="231" t="str">
        <f>'1'!BG384</f>
        <v/>
      </c>
      <c r="T384" s="233">
        <f>'1'!BS384</f>
        <v>4</v>
      </c>
      <c r="U384" s="262">
        <f>'1'!BT384</f>
        <v>0</v>
      </c>
      <c r="V384" s="230" t="str">
        <f>'1'!BV384</f>
        <v/>
      </c>
      <c r="W384" s="230" t="str">
        <f>'1'!BW384</f>
        <v/>
      </c>
      <c r="X384" s="236">
        <f>'1'!CI384</f>
        <v>2</v>
      </c>
      <c r="Y384" s="263">
        <f>'1'!CJ384</f>
        <v>0</v>
      </c>
      <c r="Z384" s="231" t="str">
        <f>'1'!CL384</f>
        <v/>
      </c>
      <c r="AA384" s="231" t="str">
        <f>'1'!CM384</f>
        <v/>
      </c>
      <c r="AB384" s="233">
        <f>'1'!CY384</f>
        <v>2</v>
      </c>
      <c r="AC384" s="262">
        <f>'1'!CZ384</f>
        <v>0</v>
      </c>
      <c r="AD384" s="226" t="str">
        <f>'1'!DB384</f>
        <v/>
      </c>
      <c r="AE384" s="230" t="str">
        <f>'1'!DC384</f>
        <v/>
      </c>
      <c r="AF384" s="236">
        <f>'1'!DO384</f>
        <v>2</v>
      </c>
      <c r="AG384" s="263"/>
      <c r="AH384" s="231" t="str">
        <f>'1'!DR384</f>
        <v/>
      </c>
      <c r="AI384" s="231" t="str">
        <f>'1'!DS384</f>
        <v/>
      </c>
      <c r="AJ384" s="233">
        <f>'1'!EE384</f>
        <v>5</v>
      </c>
      <c r="AK384" s="262">
        <f>'1'!EF384</f>
        <v>0</v>
      </c>
      <c r="AL384" s="230" t="str">
        <f>'1'!EH384</f>
        <v/>
      </c>
      <c r="AM384" s="230" t="str">
        <f>'1'!EI384</f>
        <v/>
      </c>
      <c r="AN384" s="236">
        <f>'1'!EU384</f>
        <v>19</v>
      </c>
      <c r="AO384" s="263"/>
      <c r="AP384" s="231" t="str">
        <f>'1'!EX384</f>
        <v/>
      </c>
      <c r="AQ384" s="231" t="str">
        <f>'1'!EY384</f>
        <v/>
      </c>
      <c r="AR384" s="233">
        <f>'1'!FK384</f>
        <v>4</v>
      </c>
      <c r="AS384" s="262">
        <f>'1'!FL384</f>
        <v>0</v>
      </c>
      <c r="AT384" s="230" t="str">
        <f>'1'!FN384</f>
        <v/>
      </c>
      <c r="AU384" s="230" t="str">
        <f>'1'!FO384</f>
        <v/>
      </c>
      <c r="AV384" s="236">
        <f>'1'!GA384</f>
        <v>2</v>
      </c>
      <c r="AW384" s="263">
        <f>'1'!GB384</f>
        <v>0</v>
      </c>
      <c r="AX384" s="231" t="str">
        <f>'1'!GD384</f>
        <v/>
      </c>
      <c r="AY384" s="231" t="str">
        <f>'1'!GE384</f>
        <v/>
      </c>
      <c r="AZ384" s="233">
        <f>'1'!GQ384</f>
        <v>3</v>
      </c>
      <c r="BA384" s="262">
        <f>'1'!GR384</f>
        <v>0</v>
      </c>
      <c r="BB384" s="230" t="str">
        <f>'1'!GT384</f>
        <v/>
      </c>
      <c r="BC384" s="230" t="str">
        <f>'1'!GU384</f>
        <v/>
      </c>
      <c r="BD384" s="236">
        <f>'1'!HG384</f>
        <v>5</v>
      </c>
      <c r="BE384" s="263">
        <f>'1'!HH384</f>
        <v>0</v>
      </c>
      <c r="BF384" s="231" t="str">
        <f>'1'!HJ384</f>
        <v/>
      </c>
      <c r="BG384" s="231" t="str">
        <f>'1'!HK384</f>
        <v/>
      </c>
      <c r="BH384" s="233" t="str">
        <f>'1'!HW384</f>
        <v/>
      </c>
      <c r="BI384" s="262">
        <f>'1'!HX384</f>
        <v>0</v>
      </c>
      <c r="BJ384" s="230" t="str">
        <f>'1'!HZ384</f>
        <v/>
      </c>
      <c r="BK384" s="230" t="str">
        <f>'1'!IA384</f>
        <v/>
      </c>
      <c r="BL384" s="236" t="str">
        <f>'1'!IM384</f>
        <v/>
      </c>
      <c r="BM384" s="263">
        <f>'1'!IN384</f>
        <v>0</v>
      </c>
      <c r="BN384" s="231" t="str">
        <f>'1'!IP384</f>
        <v/>
      </c>
      <c r="BO384" s="231" t="str">
        <f>'1'!IQ384</f>
        <v/>
      </c>
      <c r="BP384" s="233" t="str">
        <f>'1'!JC384</f>
        <v/>
      </c>
      <c r="BQ384" s="262">
        <f>'1'!JD384</f>
        <v>0</v>
      </c>
      <c r="BR384" s="230" t="str">
        <f>'1'!JF384</f>
        <v/>
      </c>
      <c r="BS384" s="230" t="str">
        <f>'1'!JG384</f>
        <v/>
      </c>
      <c r="BT384" s="236" t="str">
        <f>'1'!JS384</f>
        <v/>
      </c>
      <c r="BU384" s="263">
        <f>'1'!JT384</f>
        <v>0</v>
      </c>
      <c r="BV384" s="231" t="str">
        <f>'1'!JV384</f>
        <v/>
      </c>
      <c r="BW384" s="231" t="str">
        <f>'1'!JW384</f>
        <v/>
      </c>
      <c r="BX384" s="233" t="str">
        <f>'1'!KI384</f>
        <v/>
      </c>
      <c r="BY384" s="262">
        <f>'1'!KJ384</f>
        <v>0</v>
      </c>
      <c r="BZ384" s="230" t="str">
        <f>'1'!KL384</f>
        <v/>
      </c>
      <c r="CA384" s="230" t="str">
        <f>'1'!KM384</f>
        <v/>
      </c>
      <c r="CB384" s="236" t="str">
        <f>'1'!KY384</f>
        <v/>
      </c>
      <c r="CC384" s="263">
        <f>'1'!KZ384</f>
        <v>0</v>
      </c>
      <c r="CD384" s="231" t="str">
        <f>'1'!LB384</f>
        <v/>
      </c>
      <c r="CE384" s="231" t="str">
        <f>'1'!LC384</f>
        <v/>
      </c>
      <c r="CF384" s="231"/>
      <c r="CG384" s="231"/>
      <c r="CH384" s="233" t="str">
        <f t="shared" si="208"/>
        <v/>
      </c>
      <c r="CI384" s="264"/>
      <c r="CJ384" s="24" t="str">
        <f>'1'!HZ384</f>
        <v/>
      </c>
      <c r="CK384" s="24" t="str">
        <f>'1'!IA384</f>
        <v/>
      </c>
      <c r="CL384" s="236" t="str">
        <f t="shared" si="209"/>
        <v/>
      </c>
      <c r="CM384" s="265">
        <f>'1'!IN384</f>
        <v>0</v>
      </c>
      <c r="CN384" s="36" t="str">
        <f>'1'!IP384</f>
        <v/>
      </c>
      <c r="CO384" s="36" t="str">
        <f>'1'!IQ384</f>
        <v/>
      </c>
      <c r="CP384" s="233" t="str">
        <f t="shared" si="210"/>
        <v/>
      </c>
      <c r="CQ384" s="264"/>
      <c r="CR384" s="24" t="str">
        <f>'1'!JF384</f>
        <v/>
      </c>
      <c r="CS384" s="24" t="str">
        <f>'1'!JG384</f>
        <v/>
      </c>
      <c r="CT384" s="236" t="str">
        <f t="shared" si="211"/>
        <v/>
      </c>
      <c r="CU384" s="265">
        <f>'1'!JT384</f>
        <v>0</v>
      </c>
      <c r="CV384" s="36" t="str">
        <f>'1'!JV384</f>
        <v/>
      </c>
      <c r="CW384" s="36" t="str">
        <f>'1'!JW384</f>
        <v/>
      </c>
      <c r="CX384" s="233" t="str">
        <f t="shared" si="212"/>
        <v>#REF!</v>
      </c>
      <c r="CY384" s="24">
        <f>'1'!KJ384</f>
        <v>0</v>
      </c>
      <c r="CZ384" s="24" t="str">
        <f>'1'!KL384</f>
        <v/>
      </c>
      <c r="DA384" s="24" t="str">
        <f>'1'!KM384</f>
        <v/>
      </c>
      <c r="DB384" s="236" t="str">
        <f t="shared" si="213"/>
        <v>#REF!</v>
      </c>
      <c r="DC384" s="36">
        <f>'1'!KZ384</f>
        <v>0</v>
      </c>
      <c r="DD384" s="36" t="str">
        <f>'1'!LB384</f>
        <v/>
      </c>
      <c r="DE384" s="36" t="str">
        <f>'1'!LC384</f>
        <v/>
      </c>
      <c r="DF384" s="233" t="str">
        <f t="shared" si="214"/>
        <v>#REF!</v>
      </c>
      <c r="DG384" s="24" t="str">
        <f t="shared" ref="DG384:DI384" si="1534">#REF!</f>
        <v>#REF!</v>
      </c>
      <c r="DH384" s="24" t="str">
        <f t="shared" si="1534"/>
        <v>#REF!</v>
      </c>
      <c r="DI384" s="24" t="str">
        <f t="shared" si="1534"/>
        <v>#REF!</v>
      </c>
      <c r="DJ384" s="236" t="str">
        <f t="shared" si="216"/>
        <v>#REF!</v>
      </c>
      <c r="DK384" s="36" t="str">
        <f t="shared" ref="DK384:DM384" si="1535">#REF!</f>
        <v>#REF!</v>
      </c>
      <c r="DL384" s="36" t="str">
        <f t="shared" si="1535"/>
        <v>#REF!</v>
      </c>
      <c r="DM384" s="36" t="str">
        <f t="shared" si="1535"/>
        <v>#REF!</v>
      </c>
      <c r="DN384" s="159" t="str">
        <f t="shared" si="218"/>
        <v>#REF!</v>
      </c>
      <c r="DO384" s="24" t="str">
        <f t="shared" ref="DO384:DQ384" si="1536">#REF!</f>
        <v>#REF!</v>
      </c>
      <c r="DP384" s="24" t="str">
        <f t="shared" si="1536"/>
        <v>#REF!</v>
      </c>
      <c r="DQ384" s="24" t="str">
        <f t="shared" si="1536"/>
        <v>#REF!</v>
      </c>
      <c r="DR384" s="209" t="str">
        <f t="shared" si="220"/>
        <v>#REF!</v>
      </c>
      <c r="DS384" s="210" t="str">
        <f t="shared" si="13"/>
        <v>#REF!</v>
      </c>
      <c r="DT384" s="210" t="str">
        <f t="shared" ref="DT384:DU384" si="1537">#REF!</f>
        <v>#REF!</v>
      </c>
      <c r="DU384" s="210" t="str">
        <f t="shared" si="1537"/>
        <v>#REF!</v>
      </c>
    </row>
    <row r="385" ht="15.75" customHeight="1">
      <c r="A385" s="228">
        <f>'1'!A385</f>
        <v>46474</v>
      </c>
      <c r="B385" s="229" t="str">
        <f>'1'!B385</f>
        <v>日</v>
      </c>
      <c r="C385" s="232">
        <f>'1'!C385</f>
        <v>0</v>
      </c>
      <c r="D385" s="233">
        <f>'1'!G385</f>
        <v>1</v>
      </c>
      <c r="E385" s="262">
        <f>'1'!H385</f>
        <v>0</v>
      </c>
      <c r="F385" s="230" t="str">
        <f>'1'!J385</f>
        <v/>
      </c>
      <c r="G385" s="230" t="str">
        <f>'1'!K385</f>
        <v/>
      </c>
      <c r="H385" s="236">
        <f>'1'!W385</f>
        <v>1</v>
      </c>
      <c r="I385" s="263">
        <f>'1'!X385</f>
        <v>0</v>
      </c>
      <c r="J385" s="231" t="str">
        <f>'1'!Z385</f>
        <v/>
      </c>
      <c r="K385" s="231" t="str">
        <f>'1'!AA385</f>
        <v/>
      </c>
      <c r="L385" s="233">
        <f>'1'!AM385</f>
        <v>2</v>
      </c>
      <c r="M385" s="262">
        <f>'1'!AN385</f>
        <v>0</v>
      </c>
      <c r="N385" s="230" t="str">
        <f>'1'!AP385</f>
        <v/>
      </c>
      <c r="O385" s="230" t="str">
        <f>'1'!AQ385</f>
        <v/>
      </c>
      <c r="P385" s="236">
        <f>'1'!BC385</f>
        <v>4</v>
      </c>
      <c r="Q385" s="263">
        <f>'1'!BD385</f>
        <v>0</v>
      </c>
      <c r="R385" s="231" t="str">
        <f>'1'!BF385</f>
        <v/>
      </c>
      <c r="S385" s="231" t="str">
        <f>'1'!BG385</f>
        <v/>
      </c>
      <c r="T385" s="233">
        <f>'1'!BS385</f>
        <v>4</v>
      </c>
      <c r="U385" s="262">
        <f>'1'!BT385</f>
        <v>0</v>
      </c>
      <c r="V385" s="230" t="str">
        <f>'1'!BV385</f>
        <v/>
      </c>
      <c r="W385" s="230" t="str">
        <f>'1'!BW385</f>
        <v/>
      </c>
      <c r="X385" s="236">
        <f>'1'!CI385</f>
        <v>2</v>
      </c>
      <c r="Y385" s="263">
        <f>'1'!CJ385</f>
        <v>0</v>
      </c>
      <c r="Z385" s="231" t="str">
        <f>'1'!CL385</f>
        <v/>
      </c>
      <c r="AA385" s="231" t="str">
        <f>'1'!CM385</f>
        <v/>
      </c>
      <c r="AB385" s="233">
        <f>'1'!CY385</f>
        <v>2</v>
      </c>
      <c r="AC385" s="262">
        <f>'1'!CZ385</f>
        <v>0</v>
      </c>
      <c r="AD385" s="226" t="str">
        <f>'1'!DB385</f>
        <v/>
      </c>
      <c r="AE385" s="230" t="str">
        <f>'1'!DC385</f>
        <v/>
      </c>
      <c r="AF385" s="236">
        <f>'1'!DO385</f>
        <v>2</v>
      </c>
      <c r="AG385" s="263"/>
      <c r="AH385" s="231" t="str">
        <f>'1'!DR385</f>
        <v/>
      </c>
      <c r="AI385" s="231" t="str">
        <f>'1'!DS385</f>
        <v/>
      </c>
      <c r="AJ385" s="233">
        <f>'1'!EE385</f>
        <v>5</v>
      </c>
      <c r="AK385" s="262">
        <f>'1'!EF385</f>
        <v>0</v>
      </c>
      <c r="AL385" s="230" t="str">
        <f>'1'!EH385</f>
        <v/>
      </c>
      <c r="AM385" s="230" t="str">
        <f>'1'!EI385</f>
        <v/>
      </c>
      <c r="AN385" s="236">
        <f>'1'!EU385</f>
        <v>19</v>
      </c>
      <c r="AO385" s="263"/>
      <c r="AP385" s="231" t="str">
        <f>'1'!EX385</f>
        <v/>
      </c>
      <c r="AQ385" s="231" t="str">
        <f>'1'!EY385</f>
        <v/>
      </c>
      <c r="AR385" s="233">
        <f>'1'!FK385</f>
        <v>4</v>
      </c>
      <c r="AS385" s="262">
        <f>'1'!FL385</f>
        <v>0</v>
      </c>
      <c r="AT385" s="230" t="str">
        <f>'1'!FN385</f>
        <v/>
      </c>
      <c r="AU385" s="230" t="str">
        <f>'1'!FO385</f>
        <v/>
      </c>
      <c r="AV385" s="236">
        <f>'1'!GA385</f>
        <v>2</v>
      </c>
      <c r="AW385" s="263">
        <f>'1'!GB385</f>
        <v>0</v>
      </c>
      <c r="AX385" s="231" t="str">
        <f>'1'!GD385</f>
        <v/>
      </c>
      <c r="AY385" s="231" t="str">
        <f>'1'!GE385</f>
        <v/>
      </c>
      <c r="AZ385" s="233">
        <f>'1'!GQ385</f>
        <v>3</v>
      </c>
      <c r="BA385" s="262">
        <f>'1'!GR385</f>
        <v>0</v>
      </c>
      <c r="BB385" s="230" t="str">
        <f>'1'!GT385</f>
        <v/>
      </c>
      <c r="BC385" s="230" t="str">
        <f>'1'!GU385</f>
        <v/>
      </c>
      <c r="BD385" s="236">
        <f>'1'!HG385</f>
        <v>5</v>
      </c>
      <c r="BE385" s="263">
        <f>'1'!HH385</f>
        <v>0</v>
      </c>
      <c r="BF385" s="231" t="str">
        <f>'1'!HJ385</f>
        <v/>
      </c>
      <c r="BG385" s="231" t="str">
        <f>'1'!HK385</f>
        <v/>
      </c>
      <c r="BH385" s="233" t="str">
        <f>'1'!HW385</f>
        <v/>
      </c>
      <c r="BI385" s="262">
        <f>'1'!HX385</f>
        <v>0</v>
      </c>
      <c r="BJ385" s="230" t="str">
        <f>'1'!HZ385</f>
        <v/>
      </c>
      <c r="BK385" s="230" t="str">
        <f>'1'!IA385</f>
        <v/>
      </c>
      <c r="BL385" s="236" t="str">
        <f>'1'!IM385</f>
        <v/>
      </c>
      <c r="BM385" s="263">
        <f>'1'!IN385</f>
        <v>0</v>
      </c>
      <c r="BN385" s="231" t="str">
        <f>'1'!IP385</f>
        <v/>
      </c>
      <c r="BO385" s="231" t="str">
        <f>'1'!IQ385</f>
        <v/>
      </c>
      <c r="BP385" s="233" t="str">
        <f>'1'!JC385</f>
        <v/>
      </c>
      <c r="BQ385" s="262">
        <f>'1'!JD385</f>
        <v>0</v>
      </c>
      <c r="BR385" s="230" t="str">
        <f>'1'!JF385</f>
        <v/>
      </c>
      <c r="BS385" s="230" t="str">
        <f>'1'!JG385</f>
        <v/>
      </c>
      <c r="BT385" s="236" t="str">
        <f>'1'!JS385</f>
        <v/>
      </c>
      <c r="BU385" s="263">
        <f>'1'!JT385</f>
        <v>0</v>
      </c>
      <c r="BV385" s="231" t="str">
        <f>'1'!JV385</f>
        <v/>
      </c>
      <c r="BW385" s="231" t="str">
        <f>'1'!JW385</f>
        <v/>
      </c>
      <c r="BX385" s="233" t="str">
        <f>'1'!KI385</f>
        <v/>
      </c>
      <c r="BY385" s="262">
        <f>'1'!KJ385</f>
        <v>0</v>
      </c>
      <c r="BZ385" s="230" t="str">
        <f>'1'!KL385</f>
        <v/>
      </c>
      <c r="CA385" s="230" t="str">
        <f>'1'!KM385</f>
        <v/>
      </c>
      <c r="CB385" s="236" t="str">
        <f>'1'!KY385</f>
        <v/>
      </c>
      <c r="CC385" s="263">
        <f>'1'!KZ385</f>
        <v>0</v>
      </c>
      <c r="CD385" s="231" t="str">
        <f>'1'!LB385</f>
        <v/>
      </c>
      <c r="CE385" s="231" t="str">
        <f>'1'!LC385</f>
        <v/>
      </c>
      <c r="CF385" s="231"/>
      <c r="CG385" s="231"/>
      <c r="CH385" s="233" t="str">
        <f t="shared" si="208"/>
        <v/>
      </c>
      <c r="CI385" s="264"/>
      <c r="CJ385" s="24" t="str">
        <f>'1'!HZ385</f>
        <v/>
      </c>
      <c r="CK385" s="24" t="str">
        <f>'1'!IA385</f>
        <v/>
      </c>
      <c r="CL385" s="236" t="str">
        <f t="shared" si="209"/>
        <v/>
      </c>
      <c r="CM385" s="265">
        <f>'1'!IN385</f>
        <v>0</v>
      </c>
      <c r="CN385" s="36" t="str">
        <f>'1'!IP385</f>
        <v/>
      </c>
      <c r="CO385" s="36" t="str">
        <f>'1'!IQ385</f>
        <v/>
      </c>
      <c r="CP385" s="233" t="str">
        <f t="shared" si="210"/>
        <v/>
      </c>
      <c r="CQ385" s="264"/>
      <c r="CR385" s="24" t="str">
        <f>'1'!JF385</f>
        <v/>
      </c>
      <c r="CS385" s="24" t="str">
        <f>'1'!JG385</f>
        <v/>
      </c>
      <c r="CT385" s="236" t="str">
        <f t="shared" si="211"/>
        <v/>
      </c>
      <c r="CU385" s="265">
        <f>'1'!JT385</f>
        <v>0</v>
      </c>
      <c r="CV385" s="36" t="str">
        <f>'1'!JV385</f>
        <v/>
      </c>
      <c r="CW385" s="36" t="str">
        <f>'1'!JW385</f>
        <v/>
      </c>
      <c r="CX385" s="233" t="str">
        <f t="shared" si="212"/>
        <v>#REF!</v>
      </c>
      <c r="CY385" s="24">
        <f>'1'!KJ385</f>
        <v>0</v>
      </c>
      <c r="CZ385" s="24" t="str">
        <f>'1'!KL385</f>
        <v/>
      </c>
      <c r="DA385" s="24" t="str">
        <f>'1'!KM385</f>
        <v/>
      </c>
      <c r="DB385" s="236" t="str">
        <f t="shared" si="213"/>
        <v>#REF!</v>
      </c>
      <c r="DC385" s="36">
        <f>'1'!KZ385</f>
        <v>0</v>
      </c>
      <c r="DD385" s="36" t="str">
        <f>'1'!LB385</f>
        <v/>
      </c>
      <c r="DE385" s="36" t="str">
        <f>'1'!LC385</f>
        <v/>
      </c>
      <c r="DF385" s="233" t="str">
        <f t="shared" si="214"/>
        <v>#REF!</v>
      </c>
      <c r="DG385" s="24" t="str">
        <f t="shared" ref="DG385:DI385" si="1538">#REF!</f>
        <v>#REF!</v>
      </c>
      <c r="DH385" s="24" t="str">
        <f t="shared" si="1538"/>
        <v>#REF!</v>
      </c>
      <c r="DI385" s="24" t="str">
        <f t="shared" si="1538"/>
        <v>#REF!</v>
      </c>
      <c r="DJ385" s="236" t="str">
        <f t="shared" si="216"/>
        <v>#REF!</v>
      </c>
      <c r="DK385" s="36" t="str">
        <f t="shared" ref="DK385:DM385" si="1539">#REF!</f>
        <v>#REF!</v>
      </c>
      <c r="DL385" s="36" t="str">
        <f t="shared" si="1539"/>
        <v>#REF!</v>
      </c>
      <c r="DM385" s="36" t="str">
        <f t="shared" si="1539"/>
        <v>#REF!</v>
      </c>
      <c r="DN385" s="159" t="str">
        <f t="shared" si="218"/>
        <v>#REF!</v>
      </c>
      <c r="DO385" s="24" t="str">
        <f t="shared" ref="DO385:DQ385" si="1540">#REF!</f>
        <v>#REF!</v>
      </c>
      <c r="DP385" s="24" t="str">
        <f t="shared" si="1540"/>
        <v>#REF!</v>
      </c>
      <c r="DQ385" s="24" t="str">
        <f t="shared" si="1540"/>
        <v>#REF!</v>
      </c>
      <c r="DR385" s="209" t="str">
        <f t="shared" si="220"/>
        <v>#REF!</v>
      </c>
      <c r="DS385" s="210" t="str">
        <f t="shared" si="13"/>
        <v>#REF!</v>
      </c>
      <c r="DT385" s="210" t="str">
        <f t="shared" ref="DT385:DU385" si="1541">#REF!</f>
        <v>#REF!</v>
      </c>
      <c r="DU385" s="210" t="str">
        <f t="shared" si="1541"/>
        <v>#REF!</v>
      </c>
    </row>
    <row r="386" ht="15.75" customHeight="1">
      <c r="A386" s="228">
        <f>'1'!A386</f>
        <v>46475</v>
      </c>
      <c r="B386" s="229" t="str">
        <f>'1'!B386</f>
        <v>月</v>
      </c>
      <c r="C386" s="232">
        <f>'1'!C386</f>
        <v>0</v>
      </c>
      <c r="D386" s="233">
        <f>'1'!G386</f>
        <v>1</v>
      </c>
      <c r="E386" s="262">
        <f>'1'!H386</f>
        <v>0</v>
      </c>
      <c r="F386" s="230" t="str">
        <f>'1'!J386</f>
        <v/>
      </c>
      <c r="G386" s="230" t="str">
        <f>'1'!K386</f>
        <v/>
      </c>
      <c r="H386" s="236">
        <f>'1'!W386</f>
        <v>1</v>
      </c>
      <c r="I386" s="263">
        <f>'1'!X386</f>
        <v>0</v>
      </c>
      <c r="J386" s="231" t="str">
        <f>'1'!Z386</f>
        <v/>
      </c>
      <c r="K386" s="231" t="str">
        <f>'1'!AA386</f>
        <v/>
      </c>
      <c r="L386" s="233">
        <f>'1'!AM386</f>
        <v>2</v>
      </c>
      <c r="M386" s="262">
        <f>'1'!AN386</f>
        <v>0</v>
      </c>
      <c r="N386" s="230" t="str">
        <f>'1'!AP386</f>
        <v/>
      </c>
      <c r="O386" s="230" t="str">
        <f>'1'!AQ386</f>
        <v/>
      </c>
      <c r="P386" s="236">
        <f>'1'!BC386</f>
        <v>4</v>
      </c>
      <c r="Q386" s="263">
        <f>'1'!BD386</f>
        <v>0</v>
      </c>
      <c r="R386" s="231" t="str">
        <f>'1'!BF386</f>
        <v/>
      </c>
      <c r="S386" s="231" t="str">
        <f>'1'!BG386</f>
        <v/>
      </c>
      <c r="T386" s="233">
        <f>'1'!BS386</f>
        <v>4</v>
      </c>
      <c r="U386" s="262">
        <f>'1'!BT386</f>
        <v>0</v>
      </c>
      <c r="V386" s="230" t="str">
        <f>'1'!BV386</f>
        <v/>
      </c>
      <c r="W386" s="230" t="str">
        <f>'1'!BW386</f>
        <v/>
      </c>
      <c r="X386" s="236">
        <f>'1'!CI386</f>
        <v>2</v>
      </c>
      <c r="Y386" s="263">
        <f>'1'!CJ386</f>
        <v>0</v>
      </c>
      <c r="Z386" s="231" t="str">
        <f>'1'!CL386</f>
        <v/>
      </c>
      <c r="AA386" s="231" t="str">
        <f>'1'!CM386</f>
        <v/>
      </c>
      <c r="AB386" s="233">
        <f>'1'!CY386</f>
        <v>2</v>
      </c>
      <c r="AC386" s="262">
        <f>'1'!CZ386</f>
        <v>0</v>
      </c>
      <c r="AD386" s="226" t="str">
        <f>'1'!DB386</f>
        <v/>
      </c>
      <c r="AE386" s="230" t="str">
        <f>'1'!DC386</f>
        <v/>
      </c>
      <c r="AF386" s="236">
        <f>'1'!DO386</f>
        <v>2</v>
      </c>
      <c r="AG386" s="263"/>
      <c r="AH386" s="231" t="str">
        <f>'1'!DR386</f>
        <v/>
      </c>
      <c r="AI386" s="231" t="str">
        <f>'1'!DS386</f>
        <v/>
      </c>
      <c r="AJ386" s="233">
        <f>'1'!EE386</f>
        <v>5</v>
      </c>
      <c r="AK386" s="262">
        <f>'1'!EF386</f>
        <v>0</v>
      </c>
      <c r="AL386" s="230" t="str">
        <f>'1'!EH386</f>
        <v/>
      </c>
      <c r="AM386" s="230" t="str">
        <f>'1'!EI386</f>
        <v/>
      </c>
      <c r="AN386" s="236">
        <f>'1'!EU386</f>
        <v>19</v>
      </c>
      <c r="AO386" s="263"/>
      <c r="AP386" s="231" t="str">
        <f>'1'!EX386</f>
        <v/>
      </c>
      <c r="AQ386" s="231" t="str">
        <f>'1'!EY386</f>
        <v/>
      </c>
      <c r="AR386" s="233">
        <f>'1'!FK386</f>
        <v>4</v>
      </c>
      <c r="AS386" s="262">
        <f>'1'!FL386</f>
        <v>0</v>
      </c>
      <c r="AT386" s="230" t="str">
        <f>'1'!FN386</f>
        <v/>
      </c>
      <c r="AU386" s="230" t="str">
        <f>'1'!FO386</f>
        <v/>
      </c>
      <c r="AV386" s="236">
        <f>'1'!GA386</f>
        <v>2</v>
      </c>
      <c r="AW386" s="263">
        <f>'1'!GB386</f>
        <v>0</v>
      </c>
      <c r="AX386" s="231" t="str">
        <f>'1'!GD386</f>
        <v/>
      </c>
      <c r="AY386" s="231" t="str">
        <f>'1'!GE386</f>
        <v/>
      </c>
      <c r="AZ386" s="233">
        <f>'1'!GQ386</f>
        <v>3</v>
      </c>
      <c r="BA386" s="262">
        <f>'1'!GR386</f>
        <v>0</v>
      </c>
      <c r="BB386" s="230" t="str">
        <f>'1'!GT386</f>
        <v/>
      </c>
      <c r="BC386" s="230" t="str">
        <f>'1'!GU386</f>
        <v/>
      </c>
      <c r="BD386" s="236">
        <f>'1'!HG386</f>
        <v>5</v>
      </c>
      <c r="BE386" s="263">
        <f>'1'!HH386</f>
        <v>0</v>
      </c>
      <c r="BF386" s="231" t="str">
        <f>'1'!HJ386</f>
        <v/>
      </c>
      <c r="BG386" s="231" t="str">
        <f>'1'!HK386</f>
        <v/>
      </c>
      <c r="BH386" s="233" t="str">
        <f>'1'!HW386</f>
        <v/>
      </c>
      <c r="BI386" s="262">
        <f>'1'!HX386</f>
        <v>0</v>
      </c>
      <c r="BJ386" s="230" t="str">
        <f>'1'!HZ386</f>
        <v/>
      </c>
      <c r="BK386" s="230" t="str">
        <f>'1'!IA386</f>
        <v/>
      </c>
      <c r="BL386" s="236" t="str">
        <f>'1'!IM386</f>
        <v/>
      </c>
      <c r="BM386" s="263">
        <f>'1'!IN386</f>
        <v>0</v>
      </c>
      <c r="BN386" s="231" t="str">
        <f>'1'!IP386</f>
        <v/>
      </c>
      <c r="BO386" s="231" t="str">
        <f>'1'!IQ386</f>
        <v/>
      </c>
      <c r="BP386" s="233" t="str">
        <f>'1'!JC386</f>
        <v/>
      </c>
      <c r="BQ386" s="262">
        <f>'1'!JD386</f>
        <v>0</v>
      </c>
      <c r="BR386" s="230" t="str">
        <f>'1'!JF386</f>
        <v/>
      </c>
      <c r="BS386" s="230" t="str">
        <f>'1'!JG386</f>
        <v/>
      </c>
      <c r="BT386" s="236" t="str">
        <f>'1'!JS386</f>
        <v/>
      </c>
      <c r="BU386" s="263">
        <f>'1'!JT386</f>
        <v>0</v>
      </c>
      <c r="BV386" s="231" t="str">
        <f>'1'!JV386</f>
        <v/>
      </c>
      <c r="BW386" s="231" t="str">
        <f>'1'!JW386</f>
        <v/>
      </c>
      <c r="BX386" s="233" t="str">
        <f>'1'!KI386</f>
        <v/>
      </c>
      <c r="BY386" s="262">
        <f>'1'!KJ386</f>
        <v>0</v>
      </c>
      <c r="BZ386" s="230" t="str">
        <f>'1'!KL386</f>
        <v/>
      </c>
      <c r="CA386" s="230" t="str">
        <f>'1'!KM386</f>
        <v/>
      </c>
      <c r="CB386" s="236" t="str">
        <f>'1'!KY386</f>
        <v/>
      </c>
      <c r="CC386" s="263">
        <f>'1'!KZ386</f>
        <v>0</v>
      </c>
      <c r="CD386" s="231" t="str">
        <f>'1'!LB386</f>
        <v/>
      </c>
      <c r="CE386" s="231" t="str">
        <f>'1'!LC386</f>
        <v/>
      </c>
      <c r="CF386" s="231"/>
      <c r="CG386" s="231"/>
      <c r="CH386" s="233" t="str">
        <f t="shared" si="208"/>
        <v/>
      </c>
      <c r="CI386" s="264"/>
      <c r="CJ386" s="24" t="str">
        <f>'1'!HZ386</f>
        <v/>
      </c>
      <c r="CK386" s="24" t="str">
        <f>'1'!IA386</f>
        <v/>
      </c>
      <c r="CL386" s="236" t="str">
        <f t="shared" si="209"/>
        <v/>
      </c>
      <c r="CM386" s="265">
        <f>'1'!IN386</f>
        <v>0</v>
      </c>
      <c r="CN386" s="36" t="str">
        <f>'1'!IP386</f>
        <v/>
      </c>
      <c r="CO386" s="36" t="str">
        <f>'1'!IQ386</f>
        <v/>
      </c>
      <c r="CP386" s="233" t="str">
        <f t="shared" si="210"/>
        <v/>
      </c>
      <c r="CQ386" s="264"/>
      <c r="CR386" s="24" t="str">
        <f>'1'!JF386</f>
        <v/>
      </c>
      <c r="CS386" s="24" t="str">
        <f>'1'!JG386</f>
        <v/>
      </c>
      <c r="CT386" s="236" t="str">
        <f t="shared" si="211"/>
        <v/>
      </c>
      <c r="CU386" s="265">
        <f>'1'!JT386</f>
        <v>0</v>
      </c>
      <c r="CV386" s="36" t="str">
        <f>'1'!JV386</f>
        <v/>
      </c>
      <c r="CW386" s="36" t="str">
        <f>'1'!JW386</f>
        <v/>
      </c>
      <c r="CX386" s="233" t="str">
        <f t="shared" si="212"/>
        <v>#REF!</v>
      </c>
      <c r="CY386" s="24">
        <f>'1'!KJ386</f>
        <v>0</v>
      </c>
      <c r="CZ386" s="24" t="str">
        <f>'1'!KL386</f>
        <v/>
      </c>
      <c r="DA386" s="24" t="str">
        <f>'1'!KM386</f>
        <v/>
      </c>
      <c r="DB386" s="236" t="str">
        <f t="shared" si="213"/>
        <v>#REF!</v>
      </c>
      <c r="DC386" s="36">
        <f>'1'!KZ386</f>
        <v>0</v>
      </c>
      <c r="DD386" s="36" t="str">
        <f>'1'!LB386</f>
        <v/>
      </c>
      <c r="DE386" s="36" t="str">
        <f>'1'!LC386</f>
        <v/>
      </c>
      <c r="DF386" s="233" t="str">
        <f t="shared" si="214"/>
        <v>#REF!</v>
      </c>
      <c r="DG386" s="24" t="str">
        <f t="shared" ref="DG386:DI386" si="1542">#REF!</f>
        <v>#REF!</v>
      </c>
      <c r="DH386" s="24" t="str">
        <f t="shared" si="1542"/>
        <v>#REF!</v>
      </c>
      <c r="DI386" s="24" t="str">
        <f t="shared" si="1542"/>
        <v>#REF!</v>
      </c>
      <c r="DJ386" s="236" t="str">
        <f t="shared" si="216"/>
        <v>#REF!</v>
      </c>
      <c r="DK386" s="36" t="str">
        <f t="shared" ref="DK386:DM386" si="1543">#REF!</f>
        <v>#REF!</v>
      </c>
      <c r="DL386" s="36" t="str">
        <f t="shared" si="1543"/>
        <v>#REF!</v>
      </c>
      <c r="DM386" s="36" t="str">
        <f t="shared" si="1543"/>
        <v>#REF!</v>
      </c>
      <c r="DN386" s="159" t="str">
        <f t="shared" si="218"/>
        <v>#REF!</v>
      </c>
      <c r="DO386" s="24" t="str">
        <f t="shared" ref="DO386:DQ386" si="1544">#REF!</f>
        <v>#REF!</v>
      </c>
      <c r="DP386" s="24" t="str">
        <f t="shared" si="1544"/>
        <v>#REF!</v>
      </c>
      <c r="DQ386" s="24" t="str">
        <f t="shared" si="1544"/>
        <v>#REF!</v>
      </c>
      <c r="DR386" s="209" t="str">
        <f t="shared" si="220"/>
        <v>#REF!</v>
      </c>
      <c r="DS386" s="210" t="str">
        <f t="shared" si="13"/>
        <v>#REF!</v>
      </c>
      <c r="DT386" s="210" t="str">
        <f t="shared" ref="DT386:DU386" si="1545">#REF!</f>
        <v>#REF!</v>
      </c>
      <c r="DU386" s="210" t="str">
        <f t="shared" si="1545"/>
        <v>#REF!</v>
      </c>
    </row>
    <row r="387" ht="15.75" customHeight="1">
      <c r="A387" s="228">
        <f>'1'!A387</f>
        <v>46476</v>
      </c>
      <c r="B387" s="229" t="str">
        <f>'1'!B387</f>
        <v>火</v>
      </c>
      <c r="C387" s="232">
        <f>'1'!C387</f>
        <v>0</v>
      </c>
      <c r="D387" s="233">
        <f>'1'!G387</f>
        <v>1</v>
      </c>
      <c r="E387" s="262">
        <f>'1'!H387</f>
        <v>0</v>
      </c>
      <c r="F387" s="230" t="str">
        <f>'1'!J387</f>
        <v/>
      </c>
      <c r="G387" s="230" t="str">
        <f>'1'!K387</f>
        <v/>
      </c>
      <c r="H387" s="236">
        <f>'1'!W387</f>
        <v>1</v>
      </c>
      <c r="I387" s="263">
        <f>'1'!X387</f>
        <v>0</v>
      </c>
      <c r="J387" s="231" t="str">
        <f>'1'!Z387</f>
        <v/>
      </c>
      <c r="K387" s="231" t="str">
        <f>'1'!AA387</f>
        <v/>
      </c>
      <c r="L387" s="233">
        <f>'1'!AM387</f>
        <v>2</v>
      </c>
      <c r="M387" s="262">
        <f>'1'!AN387</f>
        <v>0</v>
      </c>
      <c r="N387" s="230" t="str">
        <f>'1'!AP387</f>
        <v/>
      </c>
      <c r="O387" s="230" t="str">
        <f>'1'!AQ387</f>
        <v/>
      </c>
      <c r="P387" s="236">
        <f>'1'!BC387</f>
        <v>4</v>
      </c>
      <c r="Q387" s="263">
        <f>'1'!BD387</f>
        <v>0</v>
      </c>
      <c r="R387" s="231" t="str">
        <f>'1'!BF387</f>
        <v/>
      </c>
      <c r="S387" s="231" t="str">
        <f>'1'!BG387</f>
        <v/>
      </c>
      <c r="T387" s="233">
        <f>'1'!BS387</f>
        <v>4</v>
      </c>
      <c r="U387" s="262">
        <f>'1'!BT387</f>
        <v>0</v>
      </c>
      <c r="V387" s="230" t="str">
        <f>'1'!BV387</f>
        <v/>
      </c>
      <c r="W387" s="230" t="str">
        <f>'1'!BW387</f>
        <v/>
      </c>
      <c r="X387" s="236">
        <f>'1'!CI387</f>
        <v>2</v>
      </c>
      <c r="Y387" s="263">
        <f>'1'!CJ387</f>
        <v>0</v>
      </c>
      <c r="Z387" s="231" t="str">
        <f>'1'!CL387</f>
        <v/>
      </c>
      <c r="AA387" s="231" t="str">
        <f>'1'!CM387</f>
        <v/>
      </c>
      <c r="AB387" s="233">
        <f>'1'!CY387</f>
        <v>2</v>
      </c>
      <c r="AC387" s="262">
        <f>'1'!CZ387</f>
        <v>0</v>
      </c>
      <c r="AD387" s="226" t="str">
        <f>'1'!DB387</f>
        <v/>
      </c>
      <c r="AE387" s="230" t="str">
        <f>'1'!DC387</f>
        <v/>
      </c>
      <c r="AF387" s="236">
        <f>'1'!DO387</f>
        <v>2</v>
      </c>
      <c r="AG387" s="263"/>
      <c r="AH387" s="231" t="str">
        <f>'1'!DR387</f>
        <v/>
      </c>
      <c r="AI387" s="231" t="str">
        <f>'1'!DS387</f>
        <v/>
      </c>
      <c r="AJ387" s="233">
        <f>'1'!EE387</f>
        <v>5</v>
      </c>
      <c r="AK387" s="262">
        <f>'1'!EF387</f>
        <v>0</v>
      </c>
      <c r="AL387" s="230" t="str">
        <f>'1'!EH387</f>
        <v/>
      </c>
      <c r="AM387" s="230" t="str">
        <f>'1'!EI387</f>
        <v/>
      </c>
      <c r="AN387" s="236">
        <f>'1'!EU387</f>
        <v>19</v>
      </c>
      <c r="AO387" s="263"/>
      <c r="AP387" s="231" t="str">
        <f>'1'!EX387</f>
        <v/>
      </c>
      <c r="AQ387" s="231" t="str">
        <f>'1'!EY387</f>
        <v/>
      </c>
      <c r="AR387" s="233">
        <f>'1'!FK387</f>
        <v>4</v>
      </c>
      <c r="AS387" s="262">
        <f>'1'!FL387</f>
        <v>0</v>
      </c>
      <c r="AT387" s="230" t="str">
        <f>'1'!FN387</f>
        <v/>
      </c>
      <c r="AU387" s="230" t="str">
        <f>'1'!FO387</f>
        <v/>
      </c>
      <c r="AV387" s="236">
        <f>'1'!GA387</f>
        <v>2</v>
      </c>
      <c r="AW387" s="263">
        <f>'1'!GB387</f>
        <v>0</v>
      </c>
      <c r="AX387" s="231" t="str">
        <f>'1'!GD387</f>
        <v/>
      </c>
      <c r="AY387" s="231" t="str">
        <f>'1'!GE387</f>
        <v/>
      </c>
      <c r="AZ387" s="233">
        <f>'1'!GQ387</f>
        <v>3</v>
      </c>
      <c r="BA387" s="262">
        <f>'1'!GR387</f>
        <v>0</v>
      </c>
      <c r="BB387" s="230" t="str">
        <f>'1'!GT387</f>
        <v/>
      </c>
      <c r="BC387" s="230" t="str">
        <f>'1'!GU387</f>
        <v/>
      </c>
      <c r="BD387" s="236">
        <f>'1'!HG387</f>
        <v>5</v>
      </c>
      <c r="BE387" s="263">
        <f>'1'!HH387</f>
        <v>0</v>
      </c>
      <c r="BF387" s="231" t="str">
        <f>'1'!HJ387</f>
        <v/>
      </c>
      <c r="BG387" s="231" t="str">
        <f>'1'!HK387</f>
        <v/>
      </c>
      <c r="BH387" s="233" t="str">
        <f>'1'!HW387</f>
        <v/>
      </c>
      <c r="BI387" s="262">
        <f>'1'!HX387</f>
        <v>0</v>
      </c>
      <c r="BJ387" s="230" t="str">
        <f>'1'!HZ387</f>
        <v/>
      </c>
      <c r="BK387" s="230" t="str">
        <f>'1'!IA387</f>
        <v/>
      </c>
      <c r="BL387" s="236" t="str">
        <f>'1'!IM387</f>
        <v/>
      </c>
      <c r="BM387" s="263">
        <f>'1'!IN387</f>
        <v>0</v>
      </c>
      <c r="BN387" s="231" t="str">
        <f>'1'!IP387</f>
        <v/>
      </c>
      <c r="BO387" s="231" t="str">
        <f>'1'!IQ387</f>
        <v/>
      </c>
      <c r="BP387" s="233" t="str">
        <f>'1'!JC387</f>
        <v/>
      </c>
      <c r="BQ387" s="262">
        <f>'1'!JD387</f>
        <v>0</v>
      </c>
      <c r="BR387" s="230" t="str">
        <f>'1'!JF387</f>
        <v/>
      </c>
      <c r="BS387" s="230" t="str">
        <f>'1'!JG387</f>
        <v/>
      </c>
      <c r="BT387" s="236" t="str">
        <f>'1'!JS387</f>
        <v/>
      </c>
      <c r="BU387" s="263">
        <f>'1'!JT387</f>
        <v>0</v>
      </c>
      <c r="BV387" s="231" t="str">
        <f>'1'!JV387</f>
        <v/>
      </c>
      <c r="BW387" s="231" t="str">
        <f>'1'!JW387</f>
        <v/>
      </c>
      <c r="BX387" s="233" t="str">
        <f>'1'!KI387</f>
        <v/>
      </c>
      <c r="BY387" s="262">
        <f>'1'!KJ387</f>
        <v>0</v>
      </c>
      <c r="BZ387" s="230" t="str">
        <f>'1'!KL387</f>
        <v/>
      </c>
      <c r="CA387" s="230" t="str">
        <f>'1'!KM387</f>
        <v/>
      </c>
      <c r="CB387" s="236" t="str">
        <f>'1'!KY387</f>
        <v/>
      </c>
      <c r="CC387" s="263">
        <f>'1'!KZ387</f>
        <v>0</v>
      </c>
      <c r="CD387" s="231" t="str">
        <f>'1'!LB387</f>
        <v/>
      </c>
      <c r="CE387" s="231" t="str">
        <f>'1'!LC387</f>
        <v/>
      </c>
      <c r="CF387" s="231"/>
      <c r="CG387" s="231"/>
      <c r="CH387" s="233" t="str">
        <f t="shared" si="208"/>
        <v/>
      </c>
      <c r="CI387" s="264"/>
      <c r="CJ387" s="24" t="str">
        <f>'1'!HZ387</f>
        <v/>
      </c>
      <c r="CK387" s="24" t="str">
        <f>'1'!IA387</f>
        <v/>
      </c>
      <c r="CL387" s="236" t="str">
        <f t="shared" si="209"/>
        <v/>
      </c>
      <c r="CM387" s="265"/>
      <c r="CN387" s="36" t="str">
        <f>'1'!IP387</f>
        <v/>
      </c>
      <c r="CO387" s="36" t="str">
        <f>'1'!IQ387</f>
        <v/>
      </c>
      <c r="CP387" s="233" t="str">
        <f t="shared" si="210"/>
        <v/>
      </c>
      <c r="CQ387" s="264"/>
      <c r="CR387" s="24" t="str">
        <f>'1'!JF387</f>
        <v/>
      </c>
      <c r="CS387" s="24" t="str">
        <f>'1'!JG387</f>
        <v/>
      </c>
      <c r="CT387" s="236" t="str">
        <f t="shared" si="211"/>
        <v/>
      </c>
      <c r="CU387" s="265">
        <f>'1'!JT387</f>
        <v>0</v>
      </c>
      <c r="CV387" s="36" t="str">
        <f>'1'!JV387</f>
        <v/>
      </c>
      <c r="CW387" s="36" t="str">
        <f>'1'!JW387</f>
        <v/>
      </c>
      <c r="CX387" s="233" t="str">
        <f t="shared" si="212"/>
        <v>#REF!</v>
      </c>
      <c r="CY387" s="24">
        <f>'1'!KJ387</f>
        <v>0</v>
      </c>
      <c r="CZ387" s="24" t="str">
        <f>'1'!KL387</f>
        <v/>
      </c>
      <c r="DA387" s="24" t="str">
        <f>'1'!KM387</f>
        <v/>
      </c>
      <c r="DB387" s="236" t="str">
        <f t="shared" si="213"/>
        <v>#REF!</v>
      </c>
      <c r="DC387" s="36">
        <f>'1'!KZ387</f>
        <v>0</v>
      </c>
      <c r="DD387" s="36" t="str">
        <f>'1'!LB387</f>
        <v/>
      </c>
      <c r="DE387" s="36" t="str">
        <f>'1'!LC387</f>
        <v/>
      </c>
      <c r="DF387" s="233" t="str">
        <f t="shared" si="214"/>
        <v>#REF!</v>
      </c>
      <c r="DG387" s="24" t="str">
        <f t="shared" ref="DG387:DI387" si="1546">#REF!</f>
        <v>#REF!</v>
      </c>
      <c r="DH387" s="24" t="str">
        <f t="shared" si="1546"/>
        <v>#REF!</v>
      </c>
      <c r="DI387" s="24" t="str">
        <f t="shared" si="1546"/>
        <v>#REF!</v>
      </c>
      <c r="DJ387" s="236" t="str">
        <f t="shared" si="216"/>
        <v>#REF!</v>
      </c>
      <c r="DK387" s="36" t="str">
        <f t="shared" ref="DK387:DM387" si="1547">#REF!</f>
        <v>#REF!</v>
      </c>
      <c r="DL387" s="36" t="str">
        <f t="shared" si="1547"/>
        <v>#REF!</v>
      </c>
      <c r="DM387" s="36" t="str">
        <f t="shared" si="1547"/>
        <v>#REF!</v>
      </c>
      <c r="DN387" s="159" t="str">
        <f t="shared" si="218"/>
        <v>#REF!</v>
      </c>
      <c r="DO387" s="24" t="str">
        <f t="shared" ref="DO387:DQ387" si="1548">#REF!</f>
        <v>#REF!</v>
      </c>
      <c r="DP387" s="24" t="str">
        <f t="shared" si="1548"/>
        <v>#REF!</v>
      </c>
      <c r="DQ387" s="24" t="str">
        <f t="shared" si="1548"/>
        <v>#REF!</v>
      </c>
      <c r="DR387" s="209" t="str">
        <f t="shared" si="220"/>
        <v>#REF!</v>
      </c>
      <c r="DS387" s="210" t="str">
        <f t="shared" si="13"/>
        <v>#REF!</v>
      </c>
      <c r="DT387" s="210" t="str">
        <f t="shared" ref="DT387:DU387" si="1549">#REF!</f>
        <v>#REF!</v>
      </c>
      <c r="DU387" s="210" t="str">
        <f t="shared" si="1549"/>
        <v>#REF!</v>
      </c>
    </row>
    <row r="388" ht="15.75" customHeight="1">
      <c r="A388" s="228">
        <f>'1'!A388</f>
        <v>46477</v>
      </c>
      <c r="B388" s="229" t="str">
        <f>'1'!B388</f>
        <v>水</v>
      </c>
      <c r="C388" s="232">
        <f>'1'!C388</f>
        <v>0</v>
      </c>
      <c r="D388" s="233">
        <f>'1'!G388</f>
        <v>1</v>
      </c>
      <c r="E388" s="262">
        <f>'1'!H388</f>
        <v>0</v>
      </c>
      <c r="F388" s="230" t="str">
        <f>'1'!J388</f>
        <v/>
      </c>
      <c r="G388" s="230" t="str">
        <f>'1'!K388</f>
        <v/>
      </c>
      <c r="H388" s="236">
        <f>'1'!W388</f>
        <v>1</v>
      </c>
      <c r="I388" s="263">
        <f>'1'!X388</f>
        <v>0</v>
      </c>
      <c r="J388" s="231" t="str">
        <f>'1'!Z388</f>
        <v/>
      </c>
      <c r="K388" s="231" t="str">
        <f>'1'!AA388</f>
        <v/>
      </c>
      <c r="L388" s="233">
        <f>'1'!AM388</f>
        <v>2</v>
      </c>
      <c r="M388" s="262">
        <f>'1'!AN388</f>
        <v>0</v>
      </c>
      <c r="N388" s="230" t="str">
        <f>'1'!AP388</f>
        <v/>
      </c>
      <c r="O388" s="230" t="str">
        <f>'1'!AQ388</f>
        <v/>
      </c>
      <c r="P388" s="236">
        <f>'1'!BC388</f>
        <v>4</v>
      </c>
      <c r="Q388" s="263">
        <f>'1'!BD388</f>
        <v>0</v>
      </c>
      <c r="R388" s="231" t="str">
        <f>'1'!BF388</f>
        <v/>
      </c>
      <c r="S388" s="231" t="str">
        <f>'1'!BG388</f>
        <v/>
      </c>
      <c r="T388" s="233">
        <f>'1'!BS388</f>
        <v>4</v>
      </c>
      <c r="U388" s="262">
        <f>'1'!BT388</f>
        <v>0</v>
      </c>
      <c r="V388" s="230" t="str">
        <f>'1'!BV388</f>
        <v/>
      </c>
      <c r="W388" s="230" t="str">
        <f>'1'!BW388</f>
        <v/>
      </c>
      <c r="X388" s="236">
        <f>'1'!CI388</f>
        <v>2</v>
      </c>
      <c r="Y388" s="263">
        <f>'1'!CJ388</f>
        <v>0</v>
      </c>
      <c r="Z388" s="231" t="str">
        <f>'1'!CL388</f>
        <v/>
      </c>
      <c r="AA388" s="231" t="str">
        <f>'1'!CM388</f>
        <v/>
      </c>
      <c r="AB388" s="233">
        <f>'1'!CY388</f>
        <v>2</v>
      </c>
      <c r="AC388" s="262">
        <f>'1'!CZ388</f>
        <v>0</v>
      </c>
      <c r="AD388" s="226" t="str">
        <f>'1'!DB388</f>
        <v/>
      </c>
      <c r="AE388" s="230" t="str">
        <f>'1'!DC388</f>
        <v/>
      </c>
      <c r="AF388" s="236">
        <f>'1'!DO388</f>
        <v>2</v>
      </c>
      <c r="AG388" s="263"/>
      <c r="AH388" s="231" t="str">
        <f>'1'!DR388</f>
        <v/>
      </c>
      <c r="AI388" s="231" t="str">
        <f>'1'!DS388</f>
        <v/>
      </c>
      <c r="AJ388" s="233">
        <f>'1'!EE388</f>
        <v>5</v>
      </c>
      <c r="AK388" s="262">
        <f>'1'!EF388</f>
        <v>0</v>
      </c>
      <c r="AL388" s="230" t="str">
        <f>'1'!EH388</f>
        <v/>
      </c>
      <c r="AM388" s="230" t="str">
        <f>'1'!EI388</f>
        <v/>
      </c>
      <c r="AN388" s="236">
        <f>'1'!EU388</f>
        <v>19</v>
      </c>
      <c r="AO388" s="263"/>
      <c r="AP388" s="231" t="str">
        <f>'1'!EX388</f>
        <v/>
      </c>
      <c r="AQ388" s="231" t="str">
        <f>'1'!EY388</f>
        <v/>
      </c>
      <c r="AR388" s="233">
        <f>'1'!FK388</f>
        <v>4</v>
      </c>
      <c r="AS388" s="262">
        <f>'1'!FL388</f>
        <v>0</v>
      </c>
      <c r="AT388" s="230" t="str">
        <f>'1'!FN388</f>
        <v/>
      </c>
      <c r="AU388" s="230" t="str">
        <f>'1'!FO388</f>
        <v/>
      </c>
      <c r="AV388" s="236">
        <f>'1'!GA388</f>
        <v>2</v>
      </c>
      <c r="AW388" s="263">
        <f>'1'!GB388</f>
        <v>0</v>
      </c>
      <c r="AX388" s="231" t="str">
        <f>'1'!GD388</f>
        <v/>
      </c>
      <c r="AY388" s="231" t="str">
        <f>'1'!GE388</f>
        <v/>
      </c>
      <c r="AZ388" s="233">
        <f>'1'!GQ388</f>
        <v>3</v>
      </c>
      <c r="BA388" s="262">
        <f>'1'!GR388</f>
        <v>0</v>
      </c>
      <c r="BB388" s="230" t="str">
        <f>'1'!GT388</f>
        <v/>
      </c>
      <c r="BC388" s="230" t="str">
        <f>'1'!GU388</f>
        <v/>
      </c>
      <c r="BD388" s="236">
        <f>'1'!HG388</f>
        <v>5</v>
      </c>
      <c r="BE388" s="263">
        <f>'1'!HH388</f>
        <v>0</v>
      </c>
      <c r="BF388" s="231" t="str">
        <f>'1'!HJ388</f>
        <v/>
      </c>
      <c r="BG388" s="231" t="str">
        <f>'1'!HK388</f>
        <v/>
      </c>
      <c r="BH388" s="233" t="str">
        <f>'1'!HW388</f>
        <v/>
      </c>
      <c r="BI388" s="262">
        <f>'1'!HX388</f>
        <v>0</v>
      </c>
      <c r="BJ388" s="230" t="str">
        <f>'1'!HZ388</f>
        <v/>
      </c>
      <c r="BK388" s="230" t="str">
        <f>'1'!IA388</f>
        <v/>
      </c>
      <c r="BL388" s="236" t="str">
        <f>'1'!IM388</f>
        <v/>
      </c>
      <c r="BM388" s="263">
        <f>'1'!IN388</f>
        <v>0</v>
      </c>
      <c r="BN388" s="231" t="str">
        <f>'1'!IP388</f>
        <v/>
      </c>
      <c r="BO388" s="231" t="str">
        <f>'1'!IQ388</f>
        <v/>
      </c>
      <c r="BP388" s="233" t="str">
        <f>'1'!JC388</f>
        <v/>
      </c>
      <c r="BQ388" s="262">
        <f>'1'!JD388</f>
        <v>0</v>
      </c>
      <c r="BR388" s="230" t="str">
        <f>'1'!JF388</f>
        <v/>
      </c>
      <c r="BS388" s="230" t="str">
        <f>'1'!JG388</f>
        <v/>
      </c>
      <c r="BT388" s="236" t="str">
        <f>'1'!JS388</f>
        <v/>
      </c>
      <c r="BU388" s="263">
        <f>'1'!JT388</f>
        <v>0</v>
      </c>
      <c r="BV388" s="231" t="str">
        <f>'1'!JV388</f>
        <v/>
      </c>
      <c r="BW388" s="231" t="str">
        <f>'1'!JW388</f>
        <v/>
      </c>
      <c r="BX388" s="233" t="str">
        <f>'1'!KI388</f>
        <v/>
      </c>
      <c r="BY388" s="262">
        <f>'1'!KJ388</f>
        <v>0</v>
      </c>
      <c r="BZ388" s="230" t="str">
        <f>'1'!KL388</f>
        <v/>
      </c>
      <c r="CA388" s="230" t="str">
        <f>'1'!KM388</f>
        <v/>
      </c>
      <c r="CB388" s="236" t="str">
        <f>'1'!KY388</f>
        <v/>
      </c>
      <c r="CC388" s="263">
        <f>'1'!KZ388</f>
        <v>0</v>
      </c>
      <c r="CD388" s="231" t="str">
        <f>'1'!LB388</f>
        <v/>
      </c>
      <c r="CE388" s="231" t="str">
        <f>'1'!LC388</f>
        <v/>
      </c>
      <c r="CF388" s="231"/>
      <c r="CG388" s="231"/>
      <c r="CH388" s="233" t="str">
        <f t="shared" si="208"/>
        <v/>
      </c>
      <c r="CI388" s="264"/>
      <c r="CJ388" s="24" t="str">
        <f>'1'!HZ388</f>
        <v/>
      </c>
      <c r="CK388" s="24" t="str">
        <f>'1'!IA388</f>
        <v/>
      </c>
      <c r="CL388" s="236" t="str">
        <f t="shared" si="209"/>
        <v/>
      </c>
      <c r="CM388" s="265"/>
      <c r="CN388" s="36" t="str">
        <f>'1'!IP388</f>
        <v/>
      </c>
      <c r="CO388" s="36" t="str">
        <f>'1'!IQ388</f>
        <v/>
      </c>
      <c r="CP388" s="233" t="str">
        <f t="shared" si="210"/>
        <v/>
      </c>
      <c r="CQ388" s="264"/>
      <c r="CR388" s="24" t="str">
        <f>'1'!JF388</f>
        <v/>
      </c>
      <c r="CS388" s="24" t="str">
        <f>'1'!JG388</f>
        <v/>
      </c>
      <c r="CT388" s="236" t="str">
        <f t="shared" si="211"/>
        <v/>
      </c>
      <c r="CU388" s="265">
        <f>'1'!JT388</f>
        <v>0</v>
      </c>
      <c r="CV388" s="36" t="str">
        <f>'1'!JV388</f>
        <v/>
      </c>
      <c r="CW388" s="36" t="str">
        <f>'1'!JW388</f>
        <v/>
      </c>
      <c r="CX388" s="233" t="str">
        <f t="shared" si="212"/>
        <v>#REF!</v>
      </c>
      <c r="CY388" s="24">
        <f>'1'!KJ388</f>
        <v>0</v>
      </c>
      <c r="CZ388" s="24" t="str">
        <f>'1'!KL388</f>
        <v/>
      </c>
      <c r="DA388" s="24" t="str">
        <f>'1'!KM388</f>
        <v/>
      </c>
      <c r="DB388" s="236" t="str">
        <f t="shared" si="213"/>
        <v>#REF!</v>
      </c>
      <c r="DC388" s="36">
        <f>'1'!KZ388</f>
        <v>0</v>
      </c>
      <c r="DD388" s="36" t="str">
        <f>'1'!LB388</f>
        <v/>
      </c>
      <c r="DE388" s="36" t="str">
        <f>'1'!LC388</f>
        <v/>
      </c>
      <c r="DF388" s="233" t="str">
        <f t="shared" si="214"/>
        <v>#REF!</v>
      </c>
      <c r="DG388" s="24" t="str">
        <f t="shared" ref="DG388:DI388" si="1550">#REF!</f>
        <v>#REF!</v>
      </c>
      <c r="DH388" s="24" t="str">
        <f t="shared" si="1550"/>
        <v>#REF!</v>
      </c>
      <c r="DI388" s="24" t="str">
        <f t="shared" si="1550"/>
        <v>#REF!</v>
      </c>
      <c r="DJ388" s="236" t="str">
        <f t="shared" si="216"/>
        <v>#REF!</v>
      </c>
      <c r="DK388" s="36" t="str">
        <f t="shared" ref="DK388:DM388" si="1551">#REF!</f>
        <v>#REF!</v>
      </c>
      <c r="DL388" s="36" t="str">
        <f t="shared" si="1551"/>
        <v>#REF!</v>
      </c>
      <c r="DM388" s="36" t="str">
        <f t="shared" si="1551"/>
        <v>#REF!</v>
      </c>
      <c r="DN388" s="159" t="str">
        <f t="shared" si="218"/>
        <v>#REF!</v>
      </c>
      <c r="DO388" s="24" t="str">
        <f t="shared" ref="DO388:DQ388" si="1552">#REF!</f>
        <v>#REF!</v>
      </c>
      <c r="DP388" s="24" t="str">
        <f t="shared" si="1552"/>
        <v>#REF!</v>
      </c>
      <c r="DQ388" s="24" t="str">
        <f t="shared" si="1552"/>
        <v>#REF!</v>
      </c>
      <c r="DR388" s="209" t="str">
        <f t="shared" si="220"/>
        <v>#REF!</v>
      </c>
      <c r="DS388" s="210" t="str">
        <f t="shared" si="13"/>
        <v>#REF!</v>
      </c>
      <c r="DT388" s="210" t="str">
        <f t="shared" ref="DT388:DU388" si="1553">#REF!</f>
        <v>#REF!</v>
      </c>
      <c r="DU388" s="210" t="str">
        <f t="shared" si="1553"/>
        <v>#REF!</v>
      </c>
    </row>
    <row r="389" ht="15.75" customHeight="1">
      <c r="A389" s="250" t="str">
        <f>'1'!A389</f>
        <v/>
      </c>
      <c r="B389" s="251" t="str">
        <f>'1'!B389</f>
        <v/>
      </c>
      <c r="C389" s="252">
        <f>'1'!C389</f>
        <v>0</v>
      </c>
      <c r="D389" s="253">
        <f>'1'!G389</f>
        <v>1</v>
      </c>
      <c r="E389" s="266">
        <f>'1'!H389</f>
        <v>0</v>
      </c>
      <c r="F389" s="255" t="str">
        <f>'1'!J389</f>
        <v/>
      </c>
      <c r="G389" s="256">
        <f>'1'!K389</f>
        <v>0</v>
      </c>
      <c r="H389" s="253">
        <f>'1'!W389</f>
        <v>1</v>
      </c>
      <c r="I389" s="266">
        <f>'1'!X389</f>
        <v>0</v>
      </c>
      <c r="J389" s="255" t="str">
        <f>'1'!Z389</f>
        <v/>
      </c>
      <c r="K389" s="256">
        <f>'1'!AA389</f>
        <v>0</v>
      </c>
      <c r="L389" s="253">
        <f>'1'!AM389</f>
        <v>2</v>
      </c>
      <c r="M389" s="266">
        <f>'1'!AN389</f>
        <v>0</v>
      </c>
      <c r="N389" s="255" t="str">
        <f>'1'!AP389</f>
        <v/>
      </c>
      <c r="O389" s="256">
        <f>'1'!AQ389</f>
        <v>0</v>
      </c>
      <c r="P389" s="253">
        <f>'1'!BC389</f>
        <v>4</v>
      </c>
      <c r="Q389" s="266">
        <f>'1'!BD389</f>
        <v>0</v>
      </c>
      <c r="R389" s="255" t="str">
        <f>'1'!BF389</f>
        <v/>
      </c>
      <c r="S389" s="256">
        <f>'1'!BG389</f>
        <v>0</v>
      </c>
      <c r="T389" s="253">
        <f>'1'!BS389</f>
        <v>4</v>
      </c>
      <c r="U389" s="266">
        <f>'1'!BT389</f>
        <v>0</v>
      </c>
      <c r="V389" s="255" t="str">
        <f>'1'!BV389</f>
        <v/>
      </c>
      <c r="W389" s="256">
        <f>'1'!BW389</f>
        <v>0</v>
      </c>
      <c r="X389" s="253">
        <f>'1'!CI389</f>
        <v>2</v>
      </c>
      <c r="Y389" s="266">
        <f>'1'!CJ389</f>
        <v>0</v>
      </c>
      <c r="Z389" s="255" t="str">
        <f>'1'!CL389</f>
        <v/>
      </c>
      <c r="AA389" s="256">
        <f>'1'!CM389</f>
        <v>0</v>
      </c>
      <c r="AB389" s="253">
        <f>'1'!CY389</f>
        <v>2</v>
      </c>
      <c r="AC389" s="266">
        <f>'1'!CZ389</f>
        <v>0</v>
      </c>
      <c r="AD389" s="257" t="str">
        <f>'1'!DB389</f>
        <v/>
      </c>
      <c r="AE389" s="256">
        <f>'1'!DC389</f>
        <v>0</v>
      </c>
      <c r="AF389" s="253">
        <f>'1'!DO389</f>
        <v>2</v>
      </c>
      <c r="AG389" s="266"/>
      <c r="AH389" s="255" t="str">
        <f>'1'!DR389</f>
        <v/>
      </c>
      <c r="AI389" s="256">
        <f>'1'!DS389</f>
        <v>0</v>
      </c>
      <c r="AJ389" s="253">
        <f>'1'!EE389</f>
        <v>5</v>
      </c>
      <c r="AK389" s="266">
        <f>'1'!EF389</f>
        <v>0</v>
      </c>
      <c r="AL389" s="255" t="str">
        <f>'1'!EH389</f>
        <v/>
      </c>
      <c r="AM389" s="256">
        <f>'1'!EI389</f>
        <v>0</v>
      </c>
      <c r="AN389" s="253">
        <f>'1'!EU389</f>
        <v>19</v>
      </c>
      <c r="AO389" s="266"/>
      <c r="AP389" s="255" t="str">
        <f>'1'!EX389</f>
        <v/>
      </c>
      <c r="AQ389" s="256">
        <f>'1'!EY389</f>
        <v>0</v>
      </c>
      <c r="AR389" s="253">
        <f>'1'!FK389</f>
        <v>4</v>
      </c>
      <c r="AS389" s="266">
        <f>'1'!FL389</f>
        <v>0</v>
      </c>
      <c r="AT389" s="255" t="str">
        <f>'1'!FN389</f>
        <v/>
      </c>
      <c r="AU389" s="256">
        <f>'1'!FO389</f>
        <v>0</v>
      </c>
      <c r="AV389" s="253">
        <f>'1'!GA389</f>
        <v>2</v>
      </c>
      <c r="AW389" s="266">
        <f>'1'!GB389</f>
        <v>0</v>
      </c>
      <c r="AX389" s="255" t="str">
        <f>'1'!GD389</f>
        <v/>
      </c>
      <c r="AY389" s="256">
        <f>'1'!GE389</f>
        <v>0</v>
      </c>
      <c r="AZ389" s="253">
        <f>'1'!GQ389</f>
        <v>3</v>
      </c>
      <c r="BA389" s="266">
        <f>'1'!GR389</f>
        <v>0</v>
      </c>
      <c r="BB389" s="255" t="str">
        <f>'1'!GT389</f>
        <v/>
      </c>
      <c r="BC389" s="256">
        <f>'1'!GU389</f>
        <v>0</v>
      </c>
      <c r="BD389" s="253">
        <f>'1'!HG389</f>
        <v>5</v>
      </c>
      <c r="BE389" s="266">
        <f>'1'!HH389</f>
        <v>0</v>
      </c>
      <c r="BF389" s="255" t="str">
        <f>'1'!HJ389</f>
        <v/>
      </c>
      <c r="BG389" s="256">
        <f>'1'!HK389</f>
        <v>0</v>
      </c>
      <c r="BH389" s="253" t="str">
        <f>'1'!HW389</f>
        <v/>
      </c>
      <c r="BI389" s="266">
        <f>'1'!HX389</f>
        <v>0</v>
      </c>
      <c r="BJ389" s="255" t="str">
        <f>'1'!HZ389</f>
        <v/>
      </c>
      <c r="BK389" s="256">
        <f>'1'!IA389</f>
        <v>0</v>
      </c>
      <c r="BL389" s="253" t="str">
        <f>'1'!IM389</f>
        <v/>
      </c>
      <c r="BM389" s="266">
        <f>'1'!IN389</f>
        <v>0</v>
      </c>
      <c r="BN389" s="255" t="str">
        <f>'1'!IP389</f>
        <v/>
      </c>
      <c r="BO389" s="256">
        <f>'1'!IQ389</f>
        <v>0</v>
      </c>
      <c r="BP389" s="253" t="str">
        <f>'1'!JC389</f>
        <v/>
      </c>
      <c r="BQ389" s="266">
        <f>'1'!JD389</f>
        <v>0</v>
      </c>
      <c r="BR389" s="255" t="str">
        <f>'1'!JF389</f>
        <v/>
      </c>
      <c r="BS389" s="256">
        <f>'1'!JG389</f>
        <v>0</v>
      </c>
      <c r="BT389" s="253" t="str">
        <f>'1'!JS389</f>
        <v/>
      </c>
      <c r="BU389" s="266">
        <f>'1'!JT389</f>
        <v>0</v>
      </c>
      <c r="BV389" s="255" t="str">
        <f>'1'!JV389</f>
        <v/>
      </c>
      <c r="BW389" s="256">
        <f>'1'!JW389</f>
        <v>0</v>
      </c>
      <c r="BX389" s="253" t="str">
        <f>'1'!KI389</f>
        <v/>
      </c>
      <c r="BY389" s="266">
        <f>'1'!KJ389</f>
        <v>0</v>
      </c>
      <c r="BZ389" s="255" t="str">
        <f>'1'!KL389</f>
        <v/>
      </c>
      <c r="CA389" s="256">
        <f>'1'!KM389</f>
        <v>0</v>
      </c>
      <c r="CB389" s="253" t="str">
        <f>'1'!KY389</f>
        <v/>
      </c>
      <c r="CC389" s="266">
        <f>'1'!KZ389</f>
        <v>0</v>
      </c>
      <c r="CD389" s="255" t="str">
        <f>'1'!LB389</f>
        <v/>
      </c>
      <c r="CE389" s="256">
        <f>'1'!LC389</f>
        <v>0</v>
      </c>
      <c r="CF389" s="256"/>
      <c r="CG389" s="256"/>
      <c r="CH389" s="253" t="str">
        <f t="shared" si="208"/>
        <v/>
      </c>
      <c r="CI389" s="267"/>
      <c r="CJ389" s="259" t="str">
        <f>'1'!HZ389</f>
        <v/>
      </c>
      <c r="CK389" s="261">
        <f>'1'!IA389</f>
        <v>0</v>
      </c>
      <c r="CL389" s="253" t="str">
        <f t="shared" si="209"/>
        <v/>
      </c>
      <c r="CM389" s="267"/>
      <c r="CN389" s="259" t="str">
        <f>'1'!IP389</f>
        <v/>
      </c>
      <c r="CO389" s="261">
        <f>'1'!IQ389</f>
        <v>0</v>
      </c>
      <c r="CP389" s="253" t="str">
        <f t="shared" si="210"/>
        <v/>
      </c>
      <c r="CQ389" s="267"/>
      <c r="CR389" s="259" t="str">
        <f>'1'!JF389</f>
        <v/>
      </c>
      <c r="CS389" s="261">
        <f>'1'!JG389</f>
        <v>0</v>
      </c>
      <c r="CT389" s="253" t="str">
        <f t="shared" si="211"/>
        <v/>
      </c>
      <c r="CU389" s="267">
        <f>'1'!JT389</f>
        <v>0</v>
      </c>
      <c r="CV389" s="259" t="str">
        <f>'1'!JV389</f>
        <v/>
      </c>
      <c r="CW389" s="261">
        <f>'1'!JW389</f>
        <v>0</v>
      </c>
      <c r="CX389" s="253" t="str">
        <f t="shared" si="212"/>
        <v>#REF!</v>
      </c>
      <c r="CY389" s="259">
        <f>'1'!KJ389</f>
        <v>0</v>
      </c>
      <c r="CZ389" s="259" t="str">
        <f>'1'!KL389</f>
        <v/>
      </c>
      <c r="DA389" s="261">
        <f>'1'!KM389</f>
        <v>0</v>
      </c>
      <c r="DB389" s="253" t="str">
        <f t="shared" si="213"/>
        <v>#REF!</v>
      </c>
      <c r="DC389" s="259">
        <f>'1'!KZ389</f>
        <v>0</v>
      </c>
      <c r="DD389" s="259" t="str">
        <f>'1'!LB389</f>
        <v/>
      </c>
      <c r="DE389" s="261">
        <f>'1'!LC389</f>
        <v>0</v>
      </c>
      <c r="DF389" s="253" t="str">
        <f t="shared" si="214"/>
        <v>#REF!</v>
      </c>
      <c r="DG389" s="259" t="str">
        <f t="shared" ref="DG389:DI389" si="1554">#REF!</f>
        <v>#REF!</v>
      </c>
      <c r="DH389" s="259" t="str">
        <f t="shared" si="1554"/>
        <v>#REF!</v>
      </c>
      <c r="DI389" s="259" t="str">
        <f t="shared" si="1554"/>
        <v>#REF!</v>
      </c>
      <c r="DJ389" s="253" t="str">
        <f t="shared" si="216"/>
        <v>#REF!</v>
      </c>
      <c r="DK389" s="259" t="str">
        <f t="shared" ref="DK389:DM389" si="1555">#REF!</f>
        <v>#REF!</v>
      </c>
      <c r="DL389" s="259" t="str">
        <f t="shared" si="1555"/>
        <v>#REF!</v>
      </c>
      <c r="DM389" s="259" t="str">
        <f t="shared" si="1555"/>
        <v>#REF!</v>
      </c>
      <c r="DN389" s="139" t="str">
        <f t="shared" si="218"/>
        <v>#REF!</v>
      </c>
      <c r="DO389" s="259" t="str">
        <f t="shared" ref="DO389:DQ389" si="1556">#REF!</f>
        <v>#REF!</v>
      </c>
      <c r="DP389" s="259" t="str">
        <f t="shared" si="1556"/>
        <v>#REF!</v>
      </c>
      <c r="DQ389" s="259" t="str">
        <f t="shared" si="1556"/>
        <v>#REF!</v>
      </c>
      <c r="DR389" s="139" t="str">
        <f t="shared" si="220"/>
        <v>#REF!</v>
      </c>
      <c r="DS389" s="259" t="str">
        <f t="shared" si="13"/>
        <v>#REF!</v>
      </c>
      <c r="DT389" s="259" t="str">
        <f t="shared" ref="DT389:DU389" si="1557">#REF!</f>
        <v>#REF!</v>
      </c>
      <c r="DU389" s="259" t="str">
        <f t="shared" si="1557"/>
        <v>#REF!</v>
      </c>
    </row>
    <row r="390" ht="15.75" customHeight="1">
      <c r="A390" s="228" t="str">
        <f>'1'!A390</f>
        <v/>
      </c>
      <c r="B390" s="229" t="str">
        <f>'1'!B390</f>
        <v/>
      </c>
      <c r="C390" s="232">
        <f>'1'!C390</f>
        <v>0</v>
      </c>
      <c r="D390" s="233">
        <f>'1'!G390</f>
        <v>1</v>
      </c>
      <c r="E390" s="262">
        <f>'1'!H390</f>
        <v>0</v>
      </c>
      <c r="F390" s="230" t="str">
        <f>'1'!J390</f>
        <v/>
      </c>
      <c r="G390" s="230" t="str">
        <f>'1'!K390</f>
        <v/>
      </c>
      <c r="H390" s="236">
        <f>'1'!W390</f>
        <v>1</v>
      </c>
      <c r="I390" s="263">
        <f>'1'!X390</f>
        <v>0</v>
      </c>
      <c r="J390" s="231" t="str">
        <f>'1'!Z390</f>
        <v/>
      </c>
      <c r="K390" s="231" t="str">
        <f>'1'!AA390</f>
        <v/>
      </c>
      <c r="L390" s="233">
        <f>'1'!AM390</f>
        <v>2</v>
      </c>
      <c r="M390" s="262">
        <f>'1'!AN390</f>
        <v>0</v>
      </c>
      <c r="N390" s="230" t="str">
        <f>'1'!AP390</f>
        <v/>
      </c>
      <c r="O390" s="230" t="str">
        <f>'1'!AQ390</f>
        <v/>
      </c>
      <c r="P390" s="236">
        <f>'1'!BC390</f>
        <v>4</v>
      </c>
      <c r="Q390" s="263">
        <f>'1'!BD390</f>
        <v>0</v>
      </c>
      <c r="R390" s="231" t="str">
        <f>'1'!BF390</f>
        <v/>
      </c>
      <c r="S390" s="231" t="str">
        <f>'1'!BG390</f>
        <v/>
      </c>
      <c r="T390" s="233">
        <f>'1'!BS390</f>
        <v>4</v>
      </c>
      <c r="U390" s="262">
        <f>'1'!BT390</f>
        <v>0</v>
      </c>
      <c r="V390" s="230" t="str">
        <f>'1'!BV390</f>
        <v/>
      </c>
      <c r="W390" s="230" t="str">
        <f>'1'!BW390</f>
        <v/>
      </c>
      <c r="X390" s="236">
        <f>'1'!CI390</f>
        <v>2</v>
      </c>
      <c r="Y390" s="263">
        <f>'1'!CJ390</f>
        <v>0</v>
      </c>
      <c r="Z390" s="231" t="str">
        <f>'1'!CL390</f>
        <v/>
      </c>
      <c r="AA390" s="231" t="str">
        <f>'1'!CM390</f>
        <v/>
      </c>
      <c r="AB390" s="233">
        <f>'1'!CY390</f>
        <v>2</v>
      </c>
      <c r="AC390" s="262">
        <f>'1'!CZ390</f>
        <v>0</v>
      </c>
      <c r="AD390" s="226" t="str">
        <f>'1'!DB390</f>
        <v/>
      </c>
      <c r="AE390" s="230" t="str">
        <f>'1'!DC390</f>
        <v/>
      </c>
      <c r="AF390" s="236">
        <f>'1'!DO390</f>
        <v>2</v>
      </c>
      <c r="AG390" s="263"/>
      <c r="AH390" s="231" t="str">
        <f>'1'!DR390</f>
        <v/>
      </c>
      <c r="AI390" s="231" t="str">
        <f>'1'!DS390</f>
        <v/>
      </c>
      <c r="AJ390" s="233">
        <f>'1'!EE390</f>
        <v>5</v>
      </c>
      <c r="AK390" s="262">
        <f>'1'!EF390</f>
        <v>0</v>
      </c>
      <c r="AL390" s="230" t="str">
        <f>'1'!EH390</f>
        <v/>
      </c>
      <c r="AM390" s="230" t="str">
        <f>'1'!EI390</f>
        <v/>
      </c>
      <c r="AN390" s="236">
        <f>'1'!EU390</f>
        <v>19</v>
      </c>
      <c r="AO390" s="263"/>
      <c r="AP390" s="231" t="str">
        <f>'1'!EX390</f>
        <v/>
      </c>
      <c r="AQ390" s="231" t="str">
        <f>'1'!EY390</f>
        <v/>
      </c>
      <c r="AR390" s="233">
        <f>'1'!FK390</f>
        <v>4</v>
      </c>
      <c r="AS390" s="262">
        <f>'1'!FL390</f>
        <v>0</v>
      </c>
      <c r="AT390" s="230" t="str">
        <f>'1'!FN390</f>
        <v/>
      </c>
      <c r="AU390" s="230" t="str">
        <f>'1'!FO390</f>
        <v/>
      </c>
      <c r="AV390" s="236">
        <f>'1'!GA390</f>
        <v>2</v>
      </c>
      <c r="AW390" s="263">
        <f>'1'!GB390</f>
        <v>0</v>
      </c>
      <c r="AX390" s="231" t="str">
        <f>'1'!GD390</f>
        <v/>
      </c>
      <c r="AY390" s="231" t="str">
        <f>'1'!GE390</f>
        <v/>
      </c>
      <c r="AZ390" s="233">
        <f>'1'!GQ390</f>
        <v>3</v>
      </c>
      <c r="BA390" s="262">
        <f>'1'!GR390</f>
        <v>0</v>
      </c>
      <c r="BB390" s="230" t="str">
        <f>'1'!GT390</f>
        <v/>
      </c>
      <c r="BC390" s="230" t="str">
        <f>'1'!GU390</f>
        <v/>
      </c>
      <c r="BD390" s="236">
        <f>'1'!HG390</f>
        <v>5</v>
      </c>
      <c r="BE390" s="263">
        <f>'1'!HH390</f>
        <v>0</v>
      </c>
      <c r="BF390" s="231" t="str">
        <f>'1'!HJ390</f>
        <v/>
      </c>
      <c r="BG390" s="231" t="str">
        <f>'1'!HK390</f>
        <v/>
      </c>
      <c r="BH390" s="233" t="str">
        <f>'1'!HW390</f>
        <v/>
      </c>
      <c r="BI390" s="262">
        <f>'1'!HX390</f>
        <v>0</v>
      </c>
      <c r="BJ390" s="230" t="str">
        <f>'1'!HZ390</f>
        <v/>
      </c>
      <c r="BK390" s="230" t="str">
        <f>'1'!IA390</f>
        <v/>
      </c>
      <c r="BL390" s="236" t="str">
        <f>'1'!IM390</f>
        <v/>
      </c>
      <c r="BM390" s="263">
        <f>'1'!IN390</f>
        <v>0</v>
      </c>
      <c r="BN390" s="231" t="str">
        <f>'1'!IP390</f>
        <v/>
      </c>
      <c r="BO390" s="231" t="str">
        <f>'1'!IQ390</f>
        <v/>
      </c>
      <c r="BP390" s="233" t="str">
        <f>'1'!JC390</f>
        <v/>
      </c>
      <c r="BQ390" s="262">
        <f>'1'!JD390</f>
        <v>0</v>
      </c>
      <c r="BR390" s="230" t="str">
        <f>'1'!JF390</f>
        <v/>
      </c>
      <c r="BS390" s="230" t="str">
        <f>'1'!JG390</f>
        <v/>
      </c>
      <c r="BT390" s="236" t="str">
        <f>'1'!JS390</f>
        <v/>
      </c>
      <c r="BU390" s="263">
        <f>'1'!JT390</f>
        <v>0</v>
      </c>
      <c r="BV390" s="231" t="str">
        <f>'1'!JV390</f>
        <v/>
      </c>
      <c r="BW390" s="231" t="str">
        <f>'1'!JW390</f>
        <v/>
      </c>
      <c r="BX390" s="233" t="str">
        <f>'1'!KI390</f>
        <v/>
      </c>
      <c r="BY390" s="262">
        <f>'1'!KJ390</f>
        <v>0</v>
      </c>
      <c r="BZ390" s="230" t="str">
        <f>'1'!KL390</f>
        <v/>
      </c>
      <c r="CA390" s="230" t="str">
        <f>'1'!KM390</f>
        <v/>
      </c>
      <c r="CB390" s="236" t="str">
        <f>'1'!KY390</f>
        <v/>
      </c>
      <c r="CC390" s="263">
        <f>'1'!KZ390</f>
        <v>0</v>
      </c>
      <c r="CD390" s="231" t="str">
        <f>'1'!LB390</f>
        <v/>
      </c>
      <c r="CE390" s="231" t="str">
        <f>'1'!LC390</f>
        <v/>
      </c>
      <c r="CF390" s="231"/>
      <c r="CG390" s="231"/>
      <c r="CH390" s="233" t="str">
        <f t="shared" si="208"/>
        <v/>
      </c>
      <c r="CI390" s="264"/>
      <c r="CJ390" s="24" t="str">
        <f>'1'!HZ390</f>
        <v/>
      </c>
      <c r="CK390" s="24" t="str">
        <f>'1'!IA390</f>
        <v/>
      </c>
      <c r="CL390" s="236" t="str">
        <f t="shared" si="209"/>
        <v/>
      </c>
      <c r="CM390" s="265"/>
      <c r="CN390" s="36" t="str">
        <f>'1'!IP390</f>
        <v/>
      </c>
      <c r="CO390" s="36" t="str">
        <f>'1'!IQ390</f>
        <v/>
      </c>
      <c r="CP390" s="233" t="str">
        <f t="shared" si="210"/>
        <v/>
      </c>
      <c r="CQ390" s="264"/>
      <c r="CR390" s="24" t="str">
        <f>'1'!JF390</f>
        <v/>
      </c>
      <c r="CS390" s="24" t="str">
        <f>'1'!JG390</f>
        <v/>
      </c>
      <c r="CT390" s="236" t="str">
        <f t="shared" si="211"/>
        <v/>
      </c>
      <c r="CU390" s="265"/>
      <c r="CV390" s="36" t="str">
        <f>'1'!JV390</f>
        <v/>
      </c>
      <c r="CW390" s="36" t="str">
        <f>'1'!JW390</f>
        <v/>
      </c>
      <c r="CX390" s="233" t="str">
        <f t="shared" si="212"/>
        <v>#REF!</v>
      </c>
      <c r="CY390" s="24">
        <f>'1'!KJ390</f>
        <v>0</v>
      </c>
      <c r="CZ390" s="24" t="str">
        <f>'1'!KL390</f>
        <v/>
      </c>
      <c r="DA390" s="24" t="str">
        <f>'1'!KM390</f>
        <v/>
      </c>
      <c r="DB390" s="236" t="str">
        <f t="shared" si="213"/>
        <v>#REF!</v>
      </c>
      <c r="DC390" s="36">
        <f>'1'!KZ390</f>
        <v>0</v>
      </c>
      <c r="DD390" s="36" t="str">
        <f>'1'!LB390</f>
        <v/>
      </c>
      <c r="DE390" s="36" t="str">
        <f>'1'!LC390</f>
        <v/>
      </c>
      <c r="DF390" s="233" t="str">
        <f t="shared" si="214"/>
        <v>#REF!</v>
      </c>
      <c r="DG390" s="24" t="str">
        <f t="shared" ref="DG390:DI390" si="1558">#REF!</f>
        <v>#REF!</v>
      </c>
      <c r="DH390" s="24" t="str">
        <f t="shared" si="1558"/>
        <v>#REF!</v>
      </c>
      <c r="DI390" s="24" t="str">
        <f t="shared" si="1558"/>
        <v>#REF!</v>
      </c>
      <c r="DJ390" s="236" t="str">
        <f t="shared" si="216"/>
        <v>#REF!</v>
      </c>
      <c r="DK390" s="36" t="str">
        <f t="shared" ref="DK390:DM390" si="1559">#REF!</f>
        <v>#REF!</v>
      </c>
      <c r="DL390" s="36" t="str">
        <f t="shared" si="1559"/>
        <v>#REF!</v>
      </c>
      <c r="DM390" s="36" t="str">
        <f t="shared" si="1559"/>
        <v>#REF!</v>
      </c>
      <c r="DN390" s="159" t="str">
        <f t="shared" si="218"/>
        <v>#REF!</v>
      </c>
      <c r="DO390" s="24" t="str">
        <f t="shared" ref="DO390:DQ390" si="1560">#REF!</f>
        <v>#REF!</v>
      </c>
      <c r="DP390" s="24" t="str">
        <f t="shared" si="1560"/>
        <v>#REF!</v>
      </c>
      <c r="DQ390" s="24" t="str">
        <f t="shared" si="1560"/>
        <v>#REF!</v>
      </c>
      <c r="DR390" s="209" t="str">
        <f t="shared" si="220"/>
        <v>#REF!</v>
      </c>
      <c r="DS390" s="210" t="str">
        <f t="shared" si="13"/>
        <v>#REF!</v>
      </c>
      <c r="DT390" s="210" t="str">
        <f t="shared" ref="DT390:DU390" si="1561">#REF!</f>
        <v>#REF!</v>
      </c>
      <c r="DU390" s="210" t="str">
        <f t="shared" si="1561"/>
        <v>#REF!</v>
      </c>
    </row>
    <row r="391" ht="15.75" customHeight="1">
      <c r="A391" s="228" t="str">
        <f>'1'!A391</f>
        <v/>
      </c>
      <c r="B391" s="229" t="str">
        <f>'1'!B391</f>
        <v/>
      </c>
      <c r="C391" s="232">
        <f>'1'!C391</f>
        <v>0</v>
      </c>
      <c r="D391" s="233">
        <f>'1'!G391</f>
        <v>1</v>
      </c>
      <c r="E391" s="262">
        <f>'1'!H391</f>
        <v>0</v>
      </c>
      <c r="F391" s="230" t="str">
        <f>'1'!J391</f>
        <v/>
      </c>
      <c r="G391" s="230" t="str">
        <f>'1'!K391</f>
        <v/>
      </c>
      <c r="H391" s="236">
        <f>'1'!W391</f>
        <v>1</v>
      </c>
      <c r="I391" s="263">
        <f>'1'!X391</f>
        <v>0</v>
      </c>
      <c r="J391" s="231" t="str">
        <f>'1'!Z391</f>
        <v/>
      </c>
      <c r="K391" s="231" t="str">
        <f>'1'!AA391</f>
        <v/>
      </c>
      <c r="L391" s="233">
        <f>'1'!AM391</f>
        <v>2</v>
      </c>
      <c r="M391" s="262">
        <f>'1'!AN391</f>
        <v>0</v>
      </c>
      <c r="N391" s="230" t="str">
        <f>'1'!AP391</f>
        <v/>
      </c>
      <c r="O391" s="230" t="str">
        <f>'1'!AQ391</f>
        <v/>
      </c>
      <c r="P391" s="236">
        <f>'1'!BC391</f>
        <v>4</v>
      </c>
      <c r="Q391" s="263">
        <f>'1'!BD391</f>
        <v>0</v>
      </c>
      <c r="R391" s="231" t="str">
        <f>'1'!BF391</f>
        <v/>
      </c>
      <c r="S391" s="231" t="str">
        <f>'1'!BG391</f>
        <v/>
      </c>
      <c r="T391" s="233">
        <f>'1'!BS391</f>
        <v>4</v>
      </c>
      <c r="U391" s="262">
        <f>'1'!BT391</f>
        <v>0</v>
      </c>
      <c r="V391" s="230" t="str">
        <f>'1'!BV391</f>
        <v/>
      </c>
      <c r="W391" s="230" t="str">
        <f>'1'!BW391</f>
        <v/>
      </c>
      <c r="X391" s="236">
        <f>'1'!CI391</f>
        <v>2</v>
      </c>
      <c r="Y391" s="263">
        <f>'1'!CJ391</f>
        <v>0</v>
      </c>
      <c r="Z391" s="231" t="str">
        <f>'1'!CL391</f>
        <v/>
      </c>
      <c r="AA391" s="231" t="str">
        <f>'1'!CM391</f>
        <v/>
      </c>
      <c r="AB391" s="233">
        <f>'1'!CY391</f>
        <v>2</v>
      </c>
      <c r="AC391" s="262">
        <f>'1'!CZ391</f>
        <v>0</v>
      </c>
      <c r="AD391" s="226" t="str">
        <f>'1'!DB391</f>
        <v/>
      </c>
      <c r="AE391" s="230" t="str">
        <f>'1'!DC391</f>
        <v/>
      </c>
      <c r="AF391" s="236">
        <f>'1'!DO391</f>
        <v>2</v>
      </c>
      <c r="AG391" s="263"/>
      <c r="AH391" s="231" t="str">
        <f>'1'!DR391</f>
        <v/>
      </c>
      <c r="AI391" s="231" t="str">
        <f>'1'!DS391</f>
        <v/>
      </c>
      <c r="AJ391" s="233">
        <f>'1'!EE391</f>
        <v>5</v>
      </c>
      <c r="AK391" s="262">
        <f>'1'!EF391</f>
        <v>0</v>
      </c>
      <c r="AL391" s="230" t="str">
        <f>'1'!EH391</f>
        <v/>
      </c>
      <c r="AM391" s="230" t="str">
        <f>'1'!EI391</f>
        <v/>
      </c>
      <c r="AN391" s="236">
        <f>'1'!EU391</f>
        <v>19</v>
      </c>
      <c r="AO391" s="263"/>
      <c r="AP391" s="231" t="str">
        <f>'1'!EX391</f>
        <v/>
      </c>
      <c r="AQ391" s="231" t="str">
        <f>'1'!EY391</f>
        <v/>
      </c>
      <c r="AR391" s="233">
        <f>'1'!FK391</f>
        <v>4</v>
      </c>
      <c r="AS391" s="262">
        <f>'1'!FL391</f>
        <v>0</v>
      </c>
      <c r="AT391" s="230" t="str">
        <f>'1'!FN391</f>
        <v/>
      </c>
      <c r="AU391" s="230" t="str">
        <f>'1'!FO391</f>
        <v/>
      </c>
      <c r="AV391" s="236">
        <f>'1'!GA391</f>
        <v>2</v>
      </c>
      <c r="AW391" s="263">
        <f>'1'!GB391</f>
        <v>0</v>
      </c>
      <c r="AX391" s="231" t="str">
        <f>'1'!GD391</f>
        <v/>
      </c>
      <c r="AY391" s="231" t="str">
        <f>'1'!GE391</f>
        <v/>
      </c>
      <c r="AZ391" s="233">
        <f>'1'!GQ391</f>
        <v>3</v>
      </c>
      <c r="BA391" s="262">
        <f>'1'!GR391</f>
        <v>0</v>
      </c>
      <c r="BB391" s="230" t="str">
        <f>'1'!GT391</f>
        <v/>
      </c>
      <c r="BC391" s="230" t="str">
        <f>'1'!GU391</f>
        <v/>
      </c>
      <c r="BD391" s="236">
        <f>'1'!HG391</f>
        <v>5</v>
      </c>
      <c r="BE391" s="263">
        <f>'1'!HH391</f>
        <v>0</v>
      </c>
      <c r="BF391" s="231" t="str">
        <f>'1'!HJ391</f>
        <v/>
      </c>
      <c r="BG391" s="231" t="str">
        <f>'1'!HK391</f>
        <v/>
      </c>
      <c r="BH391" s="233" t="str">
        <f>'1'!HW391</f>
        <v/>
      </c>
      <c r="BI391" s="262">
        <f>'1'!HX391</f>
        <v>0</v>
      </c>
      <c r="BJ391" s="230" t="str">
        <f>'1'!HZ391</f>
        <v/>
      </c>
      <c r="BK391" s="230" t="str">
        <f>'1'!IA391</f>
        <v/>
      </c>
      <c r="BL391" s="236" t="str">
        <f>'1'!IM391</f>
        <v/>
      </c>
      <c r="BM391" s="263">
        <f>'1'!IN391</f>
        <v>0</v>
      </c>
      <c r="BN391" s="231" t="str">
        <f>'1'!IP391</f>
        <v/>
      </c>
      <c r="BO391" s="231" t="str">
        <f>'1'!IQ391</f>
        <v/>
      </c>
      <c r="BP391" s="233" t="str">
        <f>'1'!JC391</f>
        <v/>
      </c>
      <c r="BQ391" s="262">
        <f>'1'!JD391</f>
        <v>0</v>
      </c>
      <c r="BR391" s="230" t="str">
        <f>'1'!JF391</f>
        <v/>
      </c>
      <c r="BS391" s="230" t="str">
        <f>'1'!JG391</f>
        <v/>
      </c>
      <c r="BT391" s="236" t="str">
        <f>'1'!JS391</f>
        <v/>
      </c>
      <c r="BU391" s="263">
        <f>'1'!JT391</f>
        <v>0</v>
      </c>
      <c r="BV391" s="231" t="str">
        <f>'1'!JV391</f>
        <v/>
      </c>
      <c r="BW391" s="231" t="str">
        <f>'1'!JW391</f>
        <v/>
      </c>
      <c r="BX391" s="233" t="str">
        <f>'1'!KI391</f>
        <v/>
      </c>
      <c r="BY391" s="262">
        <f>'1'!KJ391</f>
        <v>0</v>
      </c>
      <c r="BZ391" s="230" t="str">
        <f>'1'!KL391</f>
        <v/>
      </c>
      <c r="CA391" s="230" t="str">
        <f>'1'!KM391</f>
        <v/>
      </c>
      <c r="CB391" s="236" t="str">
        <f>'1'!KY391</f>
        <v/>
      </c>
      <c r="CC391" s="263">
        <f>'1'!KZ391</f>
        <v>0</v>
      </c>
      <c r="CD391" s="231" t="str">
        <f>'1'!LB391</f>
        <v/>
      </c>
      <c r="CE391" s="231" t="str">
        <f>'1'!LC391</f>
        <v/>
      </c>
      <c r="CF391" s="231"/>
      <c r="CG391" s="231"/>
      <c r="CH391" s="233" t="str">
        <f t="shared" si="208"/>
        <v/>
      </c>
      <c r="CI391" s="264"/>
      <c r="CJ391" s="24" t="str">
        <f>'1'!HZ391</f>
        <v/>
      </c>
      <c r="CK391" s="24" t="str">
        <f>'1'!IA391</f>
        <v/>
      </c>
      <c r="CL391" s="236" t="str">
        <f t="shared" si="209"/>
        <v/>
      </c>
      <c r="CM391" s="265"/>
      <c r="CN391" s="36" t="str">
        <f>'1'!IP391</f>
        <v/>
      </c>
      <c r="CO391" s="36" t="str">
        <f>'1'!IQ391</f>
        <v/>
      </c>
      <c r="CP391" s="233" t="str">
        <f t="shared" si="210"/>
        <v/>
      </c>
      <c r="CQ391" s="264"/>
      <c r="CR391" s="24" t="str">
        <f>'1'!JF391</f>
        <v/>
      </c>
      <c r="CS391" s="24" t="str">
        <f>'1'!JG391</f>
        <v/>
      </c>
      <c r="CT391" s="236" t="str">
        <f t="shared" si="211"/>
        <v/>
      </c>
      <c r="CU391" s="265"/>
      <c r="CV391" s="36" t="str">
        <f>'1'!JV391</f>
        <v/>
      </c>
      <c r="CW391" s="36" t="str">
        <f>'1'!JW391</f>
        <v/>
      </c>
      <c r="CX391" s="233" t="str">
        <f t="shared" si="212"/>
        <v>#REF!</v>
      </c>
      <c r="CY391" s="24">
        <f>'1'!KJ391</f>
        <v>0</v>
      </c>
      <c r="CZ391" s="24" t="str">
        <f>'1'!KL391</f>
        <v/>
      </c>
      <c r="DA391" s="24" t="str">
        <f>'1'!KM391</f>
        <v/>
      </c>
      <c r="DB391" s="236" t="str">
        <f t="shared" si="213"/>
        <v>#REF!</v>
      </c>
      <c r="DC391" s="36">
        <f>'1'!KZ391</f>
        <v>0</v>
      </c>
      <c r="DD391" s="36" t="str">
        <f>'1'!LB391</f>
        <v/>
      </c>
      <c r="DE391" s="36" t="str">
        <f>'1'!LC391</f>
        <v/>
      </c>
      <c r="DF391" s="233" t="str">
        <f t="shared" si="214"/>
        <v>#REF!</v>
      </c>
      <c r="DG391" s="24" t="str">
        <f t="shared" ref="DG391:DI391" si="1562">#REF!</f>
        <v>#REF!</v>
      </c>
      <c r="DH391" s="24" t="str">
        <f t="shared" si="1562"/>
        <v>#REF!</v>
      </c>
      <c r="DI391" s="24" t="str">
        <f t="shared" si="1562"/>
        <v>#REF!</v>
      </c>
      <c r="DJ391" s="236" t="str">
        <f t="shared" si="216"/>
        <v>#REF!</v>
      </c>
      <c r="DK391" s="36" t="str">
        <f t="shared" ref="DK391:DM391" si="1563">#REF!</f>
        <v>#REF!</v>
      </c>
      <c r="DL391" s="36" t="str">
        <f t="shared" si="1563"/>
        <v>#REF!</v>
      </c>
      <c r="DM391" s="36" t="str">
        <f t="shared" si="1563"/>
        <v>#REF!</v>
      </c>
      <c r="DN391" s="159" t="str">
        <f t="shared" si="218"/>
        <v>#REF!</v>
      </c>
      <c r="DO391" s="24" t="str">
        <f t="shared" ref="DO391:DQ391" si="1564">#REF!</f>
        <v>#REF!</v>
      </c>
      <c r="DP391" s="24" t="str">
        <f t="shared" si="1564"/>
        <v>#REF!</v>
      </c>
      <c r="DQ391" s="24" t="str">
        <f t="shared" si="1564"/>
        <v>#REF!</v>
      </c>
      <c r="DR391" s="209" t="str">
        <f t="shared" si="220"/>
        <v>#REF!</v>
      </c>
      <c r="DS391" s="210" t="str">
        <f t="shared" si="13"/>
        <v>#REF!</v>
      </c>
      <c r="DT391" s="210" t="str">
        <f t="shared" ref="DT391:DU391" si="1565">#REF!</f>
        <v>#REF!</v>
      </c>
      <c r="DU391" s="210" t="str">
        <f t="shared" si="1565"/>
        <v>#REF!</v>
      </c>
    </row>
    <row r="392" ht="15.75" customHeight="1">
      <c r="A392" s="228" t="str">
        <f>'1'!A392</f>
        <v/>
      </c>
      <c r="B392" s="229" t="str">
        <f>'1'!B392</f>
        <v/>
      </c>
      <c r="C392" s="232">
        <f>'1'!C392</f>
        <v>0</v>
      </c>
      <c r="D392" s="233">
        <f>'1'!G392</f>
        <v>1</v>
      </c>
      <c r="E392" s="262">
        <f>'1'!H392</f>
        <v>0</v>
      </c>
      <c r="F392" s="230" t="str">
        <f>'1'!J392</f>
        <v/>
      </c>
      <c r="G392" s="230" t="str">
        <f>'1'!K392</f>
        <v/>
      </c>
      <c r="H392" s="236">
        <f>'1'!W392</f>
        <v>1</v>
      </c>
      <c r="I392" s="263">
        <f>'1'!X392</f>
        <v>0</v>
      </c>
      <c r="J392" s="231" t="str">
        <f>'1'!Z392</f>
        <v/>
      </c>
      <c r="K392" s="231" t="str">
        <f>'1'!AA392</f>
        <v/>
      </c>
      <c r="L392" s="233">
        <f>'1'!AM392</f>
        <v>2</v>
      </c>
      <c r="M392" s="262">
        <f>'1'!AN392</f>
        <v>0</v>
      </c>
      <c r="N392" s="230" t="str">
        <f>'1'!AP392</f>
        <v/>
      </c>
      <c r="O392" s="230" t="str">
        <f>'1'!AQ392</f>
        <v/>
      </c>
      <c r="P392" s="236">
        <f>'1'!BC392</f>
        <v>4</v>
      </c>
      <c r="Q392" s="263">
        <f>'1'!BD392</f>
        <v>0</v>
      </c>
      <c r="R392" s="231" t="str">
        <f>'1'!BF392</f>
        <v/>
      </c>
      <c r="S392" s="231" t="str">
        <f>'1'!BG392</f>
        <v/>
      </c>
      <c r="T392" s="233">
        <f>'1'!BS392</f>
        <v>4</v>
      </c>
      <c r="U392" s="262">
        <f>'1'!BT392</f>
        <v>0</v>
      </c>
      <c r="V392" s="230" t="str">
        <f>'1'!BV392</f>
        <v/>
      </c>
      <c r="W392" s="230" t="str">
        <f>'1'!BW392</f>
        <v/>
      </c>
      <c r="X392" s="236">
        <f>'1'!CI392</f>
        <v>2</v>
      </c>
      <c r="Y392" s="263">
        <f>'1'!CJ392</f>
        <v>0</v>
      </c>
      <c r="Z392" s="231" t="str">
        <f>'1'!CL392</f>
        <v/>
      </c>
      <c r="AA392" s="231" t="str">
        <f>'1'!CM392</f>
        <v/>
      </c>
      <c r="AB392" s="233">
        <f>'1'!CY392</f>
        <v>2</v>
      </c>
      <c r="AC392" s="262">
        <f>'1'!CZ392</f>
        <v>0</v>
      </c>
      <c r="AD392" s="226" t="str">
        <f>'1'!DB392</f>
        <v/>
      </c>
      <c r="AE392" s="230" t="str">
        <f>'1'!DC392</f>
        <v/>
      </c>
      <c r="AF392" s="236">
        <f>'1'!DO392</f>
        <v>2</v>
      </c>
      <c r="AG392" s="263"/>
      <c r="AH392" s="231" t="str">
        <f>'1'!DR392</f>
        <v/>
      </c>
      <c r="AI392" s="231" t="str">
        <f>'1'!DS392</f>
        <v/>
      </c>
      <c r="AJ392" s="233">
        <f>'1'!EE392</f>
        <v>5</v>
      </c>
      <c r="AK392" s="262">
        <f>'1'!EF392</f>
        <v>0</v>
      </c>
      <c r="AL392" s="230" t="str">
        <f>'1'!EH392</f>
        <v/>
      </c>
      <c r="AM392" s="230" t="str">
        <f>'1'!EI392</f>
        <v/>
      </c>
      <c r="AN392" s="236">
        <f>'1'!EU392</f>
        <v>19</v>
      </c>
      <c r="AO392" s="263"/>
      <c r="AP392" s="231" t="str">
        <f>'1'!EX392</f>
        <v/>
      </c>
      <c r="AQ392" s="231" t="str">
        <f>'1'!EY392</f>
        <v/>
      </c>
      <c r="AR392" s="233">
        <f>'1'!FK392</f>
        <v>4</v>
      </c>
      <c r="AS392" s="262">
        <f>'1'!FL392</f>
        <v>0</v>
      </c>
      <c r="AT392" s="230" t="str">
        <f>'1'!FN392</f>
        <v/>
      </c>
      <c r="AU392" s="230" t="str">
        <f>'1'!FO392</f>
        <v/>
      </c>
      <c r="AV392" s="236">
        <f>'1'!GA392</f>
        <v>2</v>
      </c>
      <c r="AW392" s="263">
        <f>'1'!GB392</f>
        <v>0</v>
      </c>
      <c r="AX392" s="231" t="str">
        <f>'1'!GD392</f>
        <v/>
      </c>
      <c r="AY392" s="231" t="str">
        <f>'1'!GE392</f>
        <v/>
      </c>
      <c r="AZ392" s="233">
        <f>'1'!GQ392</f>
        <v>3</v>
      </c>
      <c r="BA392" s="262">
        <f>'1'!GR392</f>
        <v>0</v>
      </c>
      <c r="BB392" s="230" t="str">
        <f>'1'!GT392</f>
        <v/>
      </c>
      <c r="BC392" s="230" t="str">
        <f>'1'!GU392</f>
        <v/>
      </c>
      <c r="BD392" s="236">
        <f>'1'!HG392</f>
        <v>5</v>
      </c>
      <c r="BE392" s="263">
        <f>'1'!HH392</f>
        <v>0</v>
      </c>
      <c r="BF392" s="231" t="str">
        <f>'1'!HJ392</f>
        <v/>
      </c>
      <c r="BG392" s="231" t="str">
        <f>'1'!HK392</f>
        <v/>
      </c>
      <c r="BH392" s="233" t="str">
        <f>'1'!HW392</f>
        <v/>
      </c>
      <c r="BI392" s="262">
        <f>'1'!HX392</f>
        <v>0</v>
      </c>
      <c r="BJ392" s="230" t="str">
        <f>'1'!HZ392</f>
        <v/>
      </c>
      <c r="BK392" s="230" t="str">
        <f>'1'!IA392</f>
        <v/>
      </c>
      <c r="BL392" s="236" t="str">
        <f>'1'!IM392</f>
        <v/>
      </c>
      <c r="BM392" s="263">
        <f>'1'!IN392</f>
        <v>0</v>
      </c>
      <c r="BN392" s="231" t="str">
        <f>'1'!IP392</f>
        <v/>
      </c>
      <c r="BO392" s="231" t="str">
        <f>'1'!IQ392</f>
        <v/>
      </c>
      <c r="BP392" s="233" t="str">
        <f>'1'!JC392</f>
        <v/>
      </c>
      <c r="BQ392" s="262">
        <f>'1'!JD392</f>
        <v>0</v>
      </c>
      <c r="BR392" s="230" t="str">
        <f>'1'!JF392</f>
        <v/>
      </c>
      <c r="BS392" s="230" t="str">
        <f>'1'!JG392</f>
        <v/>
      </c>
      <c r="BT392" s="236" t="str">
        <f>'1'!JS392</f>
        <v/>
      </c>
      <c r="BU392" s="263">
        <f>'1'!JT392</f>
        <v>0</v>
      </c>
      <c r="BV392" s="231" t="str">
        <f>'1'!JV392</f>
        <v/>
      </c>
      <c r="BW392" s="231" t="str">
        <f>'1'!JW392</f>
        <v/>
      </c>
      <c r="BX392" s="233" t="str">
        <f>'1'!KI392</f>
        <v/>
      </c>
      <c r="BY392" s="262">
        <f>'1'!KJ392</f>
        <v>0</v>
      </c>
      <c r="BZ392" s="230" t="str">
        <f>'1'!KL392</f>
        <v/>
      </c>
      <c r="CA392" s="230" t="str">
        <f>'1'!KM392</f>
        <v/>
      </c>
      <c r="CB392" s="236" t="str">
        <f>'1'!KY392</f>
        <v/>
      </c>
      <c r="CC392" s="263">
        <f>'1'!KZ392</f>
        <v>0</v>
      </c>
      <c r="CD392" s="231" t="str">
        <f>'1'!LB392</f>
        <v/>
      </c>
      <c r="CE392" s="231" t="str">
        <f>'1'!LC392</f>
        <v/>
      </c>
      <c r="CF392" s="231"/>
      <c r="CG392" s="231"/>
      <c r="CH392" s="233" t="str">
        <f t="shared" si="208"/>
        <v/>
      </c>
      <c r="CI392" s="264"/>
      <c r="CJ392" s="24" t="str">
        <f>'1'!HZ392</f>
        <v/>
      </c>
      <c r="CK392" s="24" t="str">
        <f>'1'!IA392</f>
        <v/>
      </c>
      <c r="CL392" s="236" t="str">
        <f t="shared" si="209"/>
        <v/>
      </c>
      <c r="CM392" s="265"/>
      <c r="CN392" s="36" t="str">
        <f>'1'!IP392</f>
        <v/>
      </c>
      <c r="CO392" s="36" t="str">
        <f>'1'!IQ392</f>
        <v/>
      </c>
      <c r="CP392" s="233" t="str">
        <f t="shared" si="210"/>
        <v/>
      </c>
      <c r="CQ392" s="264"/>
      <c r="CR392" s="24" t="str">
        <f>'1'!JF392</f>
        <v/>
      </c>
      <c r="CS392" s="24" t="str">
        <f>'1'!JG392</f>
        <v/>
      </c>
      <c r="CT392" s="236" t="str">
        <f t="shared" si="211"/>
        <v/>
      </c>
      <c r="CU392" s="265"/>
      <c r="CV392" s="36" t="str">
        <f>'1'!JV392</f>
        <v/>
      </c>
      <c r="CW392" s="36" t="str">
        <f>'1'!JW392</f>
        <v/>
      </c>
      <c r="CX392" s="233" t="str">
        <f t="shared" si="212"/>
        <v>#REF!</v>
      </c>
      <c r="CY392" s="24">
        <f>'1'!KJ392</f>
        <v>0</v>
      </c>
      <c r="CZ392" s="24" t="str">
        <f>'1'!KL392</f>
        <v/>
      </c>
      <c r="DA392" s="24" t="str">
        <f>'1'!KM392</f>
        <v/>
      </c>
      <c r="DB392" s="236" t="str">
        <f t="shared" si="213"/>
        <v>#REF!</v>
      </c>
      <c r="DC392" s="36">
        <f>'1'!KZ392</f>
        <v>0</v>
      </c>
      <c r="DD392" s="36" t="str">
        <f>'1'!LB392</f>
        <v/>
      </c>
      <c r="DE392" s="36" t="str">
        <f>'1'!LC392</f>
        <v/>
      </c>
      <c r="DF392" s="233" t="str">
        <f t="shared" si="214"/>
        <v>#REF!</v>
      </c>
      <c r="DG392" s="24" t="str">
        <f t="shared" ref="DG392:DI392" si="1566">#REF!</f>
        <v>#REF!</v>
      </c>
      <c r="DH392" s="24" t="str">
        <f t="shared" si="1566"/>
        <v>#REF!</v>
      </c>
      <c r="DI392" s="24" t="str">
        <f t="shared" si="1566"/>
        <v>#REF!</v>
      </c>
      <c r="DJ392" s="236" t="str">
        <f t="shared" si="216"/>
        <v>#REF!</v>
      </c>
      <c r="DK392" s="36" t="str">
        <f t="shared" ref="DK392:DM392" si="1567">#REF!</f>
        <v>#REF!</v>
      </c>
      <c r="DL392" s="36" t="str">
        <f t="shared" si="1567"/>
        <v>#REF!</v>
      </c>
      <c r="DM392" s="36" t="str">
        <f t="shared" si="1567"/>
        <v>#REF!</v>
      </c>
      <c r="DN392" s="159" t="str">
        <f t="shared" si="218"/>
        <v>#REF!</v>
      </c>
      <c r="DO392" s="24" t="str">
        <f t="shared" ref="DO392:DQ392" si="1568">#REF!</f>
        <v>#REF!</v>
      </c>
      <c r="DP392" s="24" t="str">
        <f t="shared" si="1568"/>
        <v>#REF!</v>
      </c>
      <c r="DQ392" s="24" t="str">
        <f t="shared" si="1568"/>
        <v>#REF!</v>
      </c>
      <c r="DR392" s="209" t="str">
        <f t="shared" si="220"/>
        <v>#REF!</v>
      </c>
      <c r="DS392" s="210" t="str">
        <f t="shared" si="13"/>
        <v>#REF!</v>
      </c>
      <c r="DT392" s="210" t="str">
        <f t="shared" ref="DT392:DU392" si="1569">#REF!</f>
        <v>#REF!</v>
      </c>
      <c r="DU392" s="210" t="str">
        <f t="shared" si="1569"/>
        <v>#REF!</v>
      </c>
    </row>
    <row r="393" ht="15.75" customHeight="1">
      <c r="A393" s="228" t="str">
        <f>'1'!A393</f>
        <v/>
      </c>
      <c r="B393" s="229" t="str">
        <f>'1'!B393</f>
        <v/>
      </c>
      <c r="C393" s="232">
        <f>'1'!C393</f>
        <v>0</v>
      </c>
      <c r="D393" s="233">
        <f>'1'!G393</f>
        <v>1</v>
      </c>
      <c r="E393" s="262">
        <f>'1'!H393</f>
        <v>0</v>
      </c>
      <c r="F393" s="230" t="str">
        <f>'1'!J393</f>
        <v/>
      </c>
      <c r="G393" s="230" t="str">
        <f>'1'!K393</f>
        <v/>
      </c>
      <c r="H393" s="236">
        <f>'1'!W393</f>
        <v>1</v>
      </c>
      <c r="I393" s="263">
        <f>'1'!X393</f>
        <v>0</v>
      </c>
      <c r="J393" s="231" t="str">
        <f>'1'!Z393</f>
        <v/>
      </c>
      <c r="K393" s="231" t="str">
        <f>'1'!AA393</f>
        <v/>
      </c>
      <c r="L393" s="233">
        <f>'1'!AM393</f>
        <v>2</v>
      </c>
      <c r="M393" s="262">
        <f>'1'!AN393</f>
        <v>0</v>
      </c>
      <c r="N393" s="230" t="str">
        <f>'1'!AP393</f>
        <v/>
      </c>
      <c r="O393" s="230" t="str">
        <f>'1'!AQ393</f>
        <v/>
      </c>
      <c r="P393" s="236">
        <f>'1'!BC393</f>
        <v>4</v>
      </c>
      <c r="Q393" s="263">
        <f>'1'!BD393</f>
        <v>0</v>
      </c>
      <c r="R393" s="231" t="str">
        <f>'1'!BF393</f>
        <v/>
      </c>
      <c r="S393" s="231" t="str">
        <f>'1'!BG393</f>
        <v/>
      </c>
      <c r="T393" s="233">
        <f>'1'!BS393</f>
        <v>4</v>
      </c>
      <c r="U393" s="262">
        <f>'1'!BT393</f>
        <v>0</v>
      </c>
      <c r="V393" s="230" t="str">
        <f>'1'!BV393</f>
        <v/>
      </c>
      <c r="W393" s="230" t="str">
        <f>'1'!BW393</f>
        <v/>
      </c>
      <c r="X393" s="236">
        <f>'1'!CI393</f>
        <v>2</v>
      </c>
      <c r="Y393" s="263">
        <f>'1'!CJ393</f>
        <v>0</v>
      </c>
      <c r="Z393" s="231" t="str">
        <f>'1'!CL393</f>
        <v/>
      </c>
      <c r="AA393" s="231" t="str">
        <f>'1'!CM393</f>
        <v/>
      </c>
      <c r="AB393" s="233">
        <f>'1'!CY393</f>
        <v>2</v>
      </c>
      <c r="AC393" s="262">
        <f>'1'!CZ393</f>
        <v>0</v>
      </c>
      <c r="AD393" s="226" t="str">
        <f>'1'!DB393</f>
        <v/>
      </c>
      <c r="AE393" s="230" t="str">
        <f>'1'!DC393</f>
        <v/>
      </c>
      <c r="AF393" s="236">
        <f>'1'!DO393</f>
        <v>2</v>
      </c>
      <c r="AG393" s="263"/>
      <c r="AH393" s="231" t="str">
        <f>'1'!DR393</f>
        <v/>
      </c>
      <c r="AI393" s="231" t="str">
        <f>'1'!DS393</f>
        <v/>
      </c>
      <c r="AJ393" s="233">
        <f>'1'!EE393</f>
        <v>5</v>
      </c>
      <c r="AK393" s="262">
        <f>'1'!EF393</f>
        <v>0</v>
      </c>
      <c r="AL393" s="230" t="str">
        <f>'1'!EH393</f>
        <v/>
      </c>
      <c r="AM393" s="230" t="str">
        <f>'1'!EI393</f>
        <v/>
      </c>
      <c r="AN393" s="236">
        <f>'1'!EU393</f>
        <v>19</v>
      </c>
      <c r="AO393" s="263"/>
      <c r="AP393" s="231" t="str">
        <f>'1'!EX393</f>
        <v/>
      </c>
      <c r="AQ393" s="231" t="str">
        <f>'1'!EY393</f>
        <v/>
      </c>
      <c r="AR393" s="233">
        <f>'1'!FK393</f>
        <v>4</v>
      </c>
      <c r="AS393" s="262">
        <f>'1'!FL393</f>
        <v>0</v>
      </c>
      <c r="AT393" s="230" t="str">
        <f>'1'!FN393</f>
        <v/>
      </c>
      <c r="AU393" s="230" t="str">
        <f>'1'!FO393</f>
        <v/>
      </c>
      <c r="AV393" s="236">
        <f>'1'!GA393</f>
        <v>2</v>
      </c>
      <c r="AW393" s="263">
        <f>'1'!GB393</f>
        <v>0</v>
      </c>
      <c r="AX393" s="231" t="str">
        <f>'1'!GD393</f>
        <v/>
      </c>
      <c r="AY393" s="231" t="str">
        <f>'1'!GE393</f>
        <v/>
      </c>
      <c r="AZ393" s="233">
        <f>'1'!GQ393</f>
        <v>3</v>
      </c>
      <c r="BA393" s="262">
        <f>'1'!GR393</f>
        <v>0</v>
      </c>
      <c r="BB393" s="230" t="str">
        <f>'1'!GT393</f>
        <v/>
      </c>
      <c r="BC393" s="230" t="str">
        <f>'1'!GU393</f>
        <v/>
      </c>
      <c r="BD393" s="236">
        <f>'1'!HG393</f>
        <v>5</v>
      </c>
      <c r="BE393" s="263">
        <f>'1'!HH393</f>
        <v>0</v>
      </c>
      <c r="BF393" s="231" t="str">
        <f>'1'!HJ393</f>
        <v/>
      </c>
      <c r="BG393" s="231" t="str">
        <f>'1'!HK393</f>
        <v/>
      </c>
      <c r="BH393" s="233" t="str">
        <f>'1'!HW393</f>
        <v/>
      </c>
      <c r="BI393" s="262">
        <f>'1'!HX393</f>
        <v>0</v>
      </c>
      <c r="BJ393" s="230" t="str">
        <f>'1'!HZ393</f>
        <v/>
      </c>
      <c r="BK393" s="230" t="str">
        <f>'1'!IA393</f>
        <v/>
      </c>
      <c r="BL393" s="236" t="str">
        <f>'1'!IM393</f>
        <v/>
      </c>
      <c r="BM393" s="263">
        <f>'1'!IN393</f>
        <v>0</v>
      </c>
      <c r="BN393" s="231" t="str">
        <f>'1'!IP393</f>
        <v/>
      </c>
      <c r="BO393" s="231" t="str">
        <f>'1'!IQ393</f>
        <v/>
      </c>
      <c r="BP393" s="233" t="str">
        <f>'1'!JC393</f>
        <v/>
      </c>
      <c r="BQ393" s="262">
        <f>'1'!JD393</f>
        <v>0</v>
      </c>
      <c r="BR393" s="230" t="str">
        <f>'1'!JF393</f>
        <v/>
      </c>
      <c r="BS393" s="230" t="str">
        <f>'1'!JG393</f>
        <v/>
      </c>
      <c r="BT393" s="236" t="str">
        <f>'1'!JS393</f>
        <v/>
      </c>
      <c r="BU393" s="263">
        <f>'1'!JT393</f>
        <v>0</v>
      </c>
      <c r="BV393" s="231" t="str">
        <f>'1'!JV393</f>
        <v/>
      </c>
      <c r="BW393" s="231" t="str">
        <f>'1'!JW393</f>
        <v/>
      </c>
      <c r="BX393" s="233" t="str">
        <f>'1'!KI393</f>
        <v/>
      </c>
      <c r="BY393" s="262">
        <f>'1'!KJ393</f>
        <v>0</v>
      </c>
      <c r="BZ393" s="230" t="str">
        <f>'1'!KL393</f>
        <v/>
      </c>
      <c r="CA393" s="230" t="str">
        <f>'1'!KM393</f>
        <v/>
      </c>
      <c r="CB393" s="236" t="str">
        <f>'1'!KY393</f>
        <v/>
      </c>
      <c r="CC393" s="263">
        <f>'1'!KZ393</f>
        <v>0</v>
      </c>
      <c r="CD393" s="231" t="str">
        <f>'1'!LB393</f>
        <v/>
      </c>
      <c r="CE393" s="231" t="str">
        <f>'1'!LC393</f>
        <v/>
      </c>
      <c r="CF393" s="231"/>
      <c r="CG393" s="231"/>
      <c r="CH393" s="233" t="str">
        <f t="shared" si="208"/>
        <v/>
      </c>
      <c r="CI393" s="264"/>
      <c r="CJ393" s="24" t="str">
        <f>'1'!HZ393</f>
        <v/>
      </c>
      <c r="CK393" s="24" t="str">
        <f>'1'!IA393</f>
        <v/>
      </c>
      <c r="CL393" s="236" t="str">
        <f t="shared" si="209"/>
        <v/>
      </c>
      <c r="CM393" s="265"/>
      <c r="CN393" s="36" t="str">
        <f>'1'!IP393</f>
        <v/>
      </c>
      <c r="CO393" s="36" t="str">
        <f>'1'!IQ393</f>
        <v/>
      </c>
      <c r="CP393" s="233" t="str">
        <f t="shared" si="210"/>
        <v/>
      </c>
      <c r="CQ393" s="264"/>
      <c r="CR393" s="24" t="str">
        <f>'1'!JF393</f>
        <v/>
      </c>
      <c r="CS393" s="24" t="str">
        <f>'1'!JG393</f>
        <v/>
      </c>
      <c r="CT393" s="236" t="str">
        <f t="shared" si="211"/>
        <v/>
      </c>
      <c r="CU393" s="265"/>
      <c r="CV393" s="36" t="str">
        <f>'1'!JV393</f>
        <v/>
      </c>
      <c r="CW393" s="36" t="str">
        <f>'1'!JW393</f>
        <v/>
      </c>
      <c r="CX393" s="233" t="str">
        <f t="shared" si="212"/>
        <v>#REF!</v>
      </c>
      <c r="CY393" s="24">
        <f>'1'!KJ393</f>
        <v>0</v>
      </c>
      <c r="CZ393" s="24" t="str">
        <f>'1'!KL393</f>
        <v/>
      </c>
      <c r="DA393" s="24" t="str">
        <f>'1'!KM393</f>
        <v/>
      </c>
      <c r="DB393" s="236" t="str">
        <f t="shared" si="213"/>
        <v>#REF!</v>
      </c>
      <c r="DC393" s="36">
        <f>'1'!KZ393</f>
        <v>0</v>
      </c>
      <c r="DD393" s="36" t="str">
        <f>'1'!LB393</f>
        <v/>
      </c>
      <c r="DE393" s="36" t="str">
        <f>'1'!LC393</f>
        <v/>
      </c>
      <c r="DF393" s="233" t="str">
        <f t="shared" si="214"/>
        <v>#REF!</v>
      </c>
      <c r="DG393" s="24" t="str">
        <f t="shared" ref="DG393:DI393" si="1570">#REF!</f>
        <v>#REF!</v>
      </c>
      <c r="DH393" s="24" t="str">
        <f t="shared" si="1570"/>
        <v>#REF!</v>
      </c>
      <c r="DI393" s="24" t="str">
        <f t="shared" si="1570"/>
        <v>#REF!</v>
      </c>
      <c r="DJ393" s="236" t="str">
        <f t="shared" si="216"/>
        <v>#REF!</v>
      </c>
      <c r="DK393" s="36" t="str">
        <f t="shared" ref="DK393:DM393" si="1571">#REF!</f>
        <v>#REF!</v>
      </c>
      <c r="DL393" s="36" t="str">
        <f t="shared" si="1571"/>
        <v>#REF!</v>
      </c>
      <c r="DM393" s="36" t="str">
        <f t="shared" si="1571"/>
        <v>#REF!</v>
      </c>
      <c r="DN393" s="159" t="str">
        <f t="shared" si="218"/>
        <v>#REF!</v>
      </c>
      <c r="DO393" s="24" t="str">
        <f t="shared" ref="DO393:DQ393" si="1572">#REF!</f>
        <v>#REF!</v>
      </c>
      <c r="DP393" s="24" t="str">
        <f t="shared" si="1572"/>
        <v>#REF!</v>
      </c>
      <c r="DQ393" s="24" t="str">
        <f t="shared" si="1572"/>
        <v>#REF!</v>
      </c>
      <c r="DR393" s="209" t="str">
        <f t="shared" si="220"/>
        <v>#REF!</v>
      </c>
      <c r="DS393" s="210" t="str">
        <f t="shared" si="13"/>
        <v>#REF!</v>
      </c>
      <c r="DT393" s="210" t="str">
        <f t="shared" ref="DT393:DU393" si="1573">#REF!</f>
        <v>#REF!</v>
      </c>
      <c r="DU393" s="210" t="str">
        <f t="shared" si="1573"/>
        <v>#REF!</v>
      </c>
    </row>
    <row r="394" ht="15.75" customHeight="1">
      <c r="A394" s="228" t="str">
        <f>'1'!A394</f>
        <v/>
      </c>
      <c r="B394" s="229" t="str">
        <f>'1'!B394</f>
        <v/>
      </c>
      <c r="C394" s="232">
        <f>'1'!C394</f>
        <v>0</v>
      </c>
      <c r="D394" s="233">
        <f>'1'!G394</f>
        <v>1</v>
      </c>
      <c r="E394" s="262">
        <f>'1'!H394</f>
        <v>0</v>
      </c>
      <c r="F394" s="230" t="str">
        <f>'1'!J394</f>
        <v/>
      </c>
      <c r="G394" s="230" t="str">
        <f>'1'!K394</f>
        <v/>
      </c>
      <c r="H394" s="236">
        <f>'1'!W394</f>
        <v>1</v>
      </c>
      <c r="I394" s="263">
        <f>'1'!X394</f>
        <v>0</v>
      </c>
      <c r="J394" s="231" t="str">
        <f>'1'!Z394</f>
        <v/>
      </c>
      <c r="K394" s="231" t="str">
        <f>'1'!AA394</f>
        <v/>
      </c>
      <c r="L394" s="233">
        <f>'1'!AM394</f>
        <v>2</v>
      </c>
      <c r="M394" s="262">
        <f>'1'!AN394</f>
        <v>0</v>
      </c>
      <c r="N394" s="230" t="str">
        <f>'1'!AP394</f>
        <v/>
      </c>
      <c r="O394" s="230" t="str">
        <f>'1'!AQ394</f>
        <v/>
      </c>
      <c r="P394" s="236">
        <f>'1'!BC394</f>
        <v>4</v>
      </c>
      <c r="Q394" s="263">
        <f>'1'!BD394</f>
        <v>0</v>
      </c>
      <c r="R394" s="231" t="str">
        <f>'1'!BF394</f>
        <v/>
      </c>
      <c r="S394" s="231" t="str">
        <f>'1'!BG394</f>
        <v/>
      </c>
      <c r="T394" s="233">
        <f>'1'!BS394</f>
        <v>4</v>
      </c>
      <c r="U394" s="262">
        <f>'1'!BT394</f>
        <v>0</v>
      </c>
      <c r="V394" s="230" t="str">
        <f>'1'!BV394</f>
        <v/>
      </c>
      <c r="W394" s="230" t="str">
        <f>'1'!BW394</f>
        <v/>
      </c>
      <c r="X394" s="236">
        <f>'1'!CI394</f>
        <v>2</v>
      </c>
      <c r="Y394" s="263">
        <f>'1'!CJ394</f>
        <v>0</v>
      </c>
      <c r="Z394" s="231" t="str">
        <f>'1'!CL394</f>
        <v/>
      </c>
      <c r="AA394" s="231" t="str">
        <f>'1'!CM394</f>
        <v/>
      </c>
      <c r="AB394" s="233">
        <f>'1'!CY394</f>
        <v>2</v>
      </c>
      <c r="AC394" s="262">
        <f>'1'!CZ394</f>
        <v>0</v>
      </c>
      <c r="AD394" s="226" t="str">
        <f>'1'!DB394</f>
        <v/>
      </c>
      <c r="AE394" s="230" t="str">
        <f>'1'!DC394</f>
        <v/>
      </c>
      <c r="AF394" s="236">
        <f>'1'!DO394</f>
        <v>2</v>
      </c>
      <c r="AG394" s="263"/>
      <c r="AH394" s="231" t="str">
        <f>'1'!DR394</f>
        <v/>
      </c>
      <c r="AI394" s="231" t="str">
        <f>'1'!DS394</f>
        <v/>
      </c>
      <c r="AJ394" s="233">
        <f>'1'!EE394</f>
        <v>5</v>
      </c>
      <c r="AK394" s="262">
        <f>'1'!EF394</f>
        <v>0</v>
      </c>
      <c r="AL394" s="230" t="str">
        <f>'1'!EH394</f>
        <v/>
      </c>
      <c r="AM394" s="230" t="str">
        <f>'1'!EI394</f>
        <v/>
      </c>
      <c r="AN394" s="236">
        <f>'1'!EU394</f>
        <v>19</v>
      </c>
      <c r="AO394" s="263"/>
      <c r="AP394" s="231" t="str">
        <f>'1'!EX394</f>
        <v/>
      </c>
      <c r="AQ394" s="231" t="str">
        <f>'1'!EY394</f>
        <v/>
      </c>
      <c r="AR394" s="233">
        <f>'1'!FK394</f>
        <v>4</v>
      </c>
      <c r="AS394" s="262">
        <f>'1'!FL394</f>
        <v>0</v>
      </c>
      <c r="AT394" s="230" t="str">
        <f>'1'!FN394</f>
        <v/>
      </c>
      <c r="AU394" s="230" t="str">
        <f>'1'!FO394</f>
        <v/>
      </c>
      <c r="AV394" s="236">
        <f>'1'!GA394</f>
        <v>2</v>
      </c>
      <c r="AW394" s="263">
        <f>'1'!GB394</f>
        <v>0</v>
      </c>
      <c r="AX394" s="231" t="str">
        <f>'1'!GD394</f>
        <v/>
      </c>
      <c r="AY394" s="231" t="str">
        <f>'1'!GE394</f>
        <v/>
      </c>
      <c r="AZ394" s="233">
        <f>'1'!GQ394</f>
        <v>3</v>
      </c>
      <c r="BA394" s="262">
        <f>'1'!GR394</f>
        <v>0</v>
      </c>
      <c r="BB394" s="230" t="str">
        <f>'1'!GT394</f>
        <v/>
      </c>
      <c r="BC394" s="230" t="str">
        <f>'1'!GU394</f>
        <v/>
      </c>
      <c r="BD394" s="236">
        <f>'1'!HG394</f>
        <v>5</v>
      </c>
      <c r="BE394" s="263">
        <f>'1'!HH394</f>
        <v>0</v>
      </c>
      <c r="BF394" s="231" t="str">
        <f>'1'!HJ394</f>
        <v/>
      </c>
      <c r="BG394" s="231" t="str">
        <f>'1'!HK394</f>
        <v/>
      </c>
      <c r="BH394" s="233" t="str">
        <f>'1'!HW394</f>
        <v/>
      </c>
      <c r="BI394" s="262">
        <f>'1'!HX394</f>
        <v>0</v>
      </c>
      <c r="BJ394" s="230" t="str">
        <f>'1'!HZ394</f>
        <v/>
      </c>
      <c r="BK394" s="230" t="str">
        <f>'1'!IA394</f>
        <v/>
      </c>
      <c r="BL394" s="236" t="str">
        <f>'1'!IM394</f>
        <v/>
      </c>
      <c r="BM394" s="263">
        <f>'1'!IN394</f>
        <v>0</v>
      </c>
      <c r="BN394" s="231" t="str">
        <f>'1'!IP394</f>
        <v/>
      </c>
      <c r="BO394" s="231" t="str">
        <f>'1'!IQ394</f>
        <v/>
      </c>
      <c r="BP394" s="233" t="str">
        <f>'1'!JC394</f>
        <v/>
      </c>
      <c r="BQ394" s="262">
        <f>'1'!JD394</f>
        <v>0</v>
      </c>
      <c r="BR394" s="230" t="str">
        <f>'1'!JF394</f>
        <v/>
      </c>
      <c r="BS394" s="230" t="str">
        <f>'1'!JG394</f>
        <v/>
      </c>
      <c r="BT394" s="236" t="str">
        <f>'1'!JS394</f>
        <v/>
      </c>
      <c r="BU394" s="263">
        <f>'1'!JT394</f>
        <v>0</v>
      </c>
      <c r="BV394" s="231" t="str">
        <f>'1'!JV394</f>
        <v/>
      </c>
      <c r="BW394" s="231" t="str">
        <f>'1'!JW394</f>
        <v/>
      </c>
      <c r="BX394" s="233" t="str">
        <f>'1'!KI394</f>
        <v/>
      </c>
      <c r="BY394" s="262">
        <f>'1'!KJ394</f>
        <v>0</v>
      </c>
      <c r="BZ394" s="230" t="str">
        <f>'1'!KL394</f>
        <v/>
      </c>
      <c r="CA394" s="230" t="str">
        <f>'1'!KM394</f>
        <v/>
      </c>
      <c r="CB394" s="236" t="str">
        <f>'1'!KY394</f>
        <v/>
      </c>
      <c r="CC394" s="263">
        <f>'1'!KZ394</f>
        <v>0</v>
      </c>
      <c r="CD394" s="231" t="str">
        <f>'1'!LB394</f>
        <v/>
      </c>
      <c r="CE394" s="231" t="str">
        <f>'1'!LC394</f>
        <v/>
      </c>
      <c r="CF394" s="231"/>
      <c r="CG394" s="231"/>
      <c r="CH394" s="233" t="str">
        <f t="shared" si="208"/>
        <v/>
      </c>
      <c r="CI394" s="264"/>
      <c r="CJ394" s="24" t="str">
        <f>'1'!HZ394</f>
        <v/>
      </c>
      <c r="CK394" s="24" t="str">
        <f>'1'!IA394</f>
        <v/>
      </c>
      <c r="CL394" s="236" t="str">
        <f t="shared" si="209"/>
        <v/>
      </c>
      <c r="CM394" s="265"/>
      <c r="CN394" s="36" t="str">
        <f>'1'!IP394</f>
        <v/>
      </c>
      <c r="CO394" s="36" t="str">
        <f>'1'!IQ394</f>
        <v/>
      </c>
      <c r="CP394" s="233" t="str">
        <f t="shared" si="210"/>
        <v/>
      </c>
      <c r="CQ394" s="264"/>
      <c r="CR394" s="24" t="str">
        <f>'1'!JF394</f>
        <v/>
      </c>
      <c r="CS394" s="24" t="str">
        <f>'1'!JG394</f>
        <v/>
      </c>
      <c r="CT394" s="236" t="str">
        <f t="shared" si="211"/>
        <v/>
      </c>
      <c r="CU394" s="265"/>
      <c r="CV394" s="36" t="str">
        <f>'1'!JV394</f>
        <v/>
      </c>
      <c r="CW394" s="36" t="str">
        <f>'1'!JW394</f>
        <v/>
      </c>
      <c r="CX394" s="233" t="str">
        <f t="shared" si="212"/>
        <v>#REF!</v>
      </c>
      <c r="CY394" s="24">
        <f>'1'!KJ394</f>
        <v>0</v>
      </c>
      <c r="CZ394" s="24" t="str">
        <f>'1'!KL394</f>
        <v/>
      </c>
      <c r="DA394" s="24" t="str">
        <f>'1'!KM394</f>
        <v/>
      </c>
      <c r="DB394" s="236" t="str">
        <f t="shared" si="213"/>
        <v>#REF!</v>
      </c>
      <c r="DC394" s="36">
        <f>'1'!KZ394</f>
        <v>0</v>
      </c>
      <c r="DD394" s="36" t="str">
        <f>'1'!LB394</f>
        <v/>
      </c>
      <c r="DE394" s="36" t="str">
        <f>'1'!LC394</f>
        <v/>
      </c>
      <c r="DF394" s="233" t="str">
        <f t="shared" si="214"/>
        <v>#REF!</v>
      </c>
      <c r="DG394" s="24" t="str">
        <f t="shared" ref="DG394:DI394" si="1574">#REF!</f>
        <v>#REF!</v>
      </c>
      <c r="DH394" s="24" t="str">
        <f t="shared" si="1574"/>
        <v>#REF!</v>
      </c>
      <c r="DI394" s="24" t="str">
        <f t="shared" si="1574"/>
        <v>#REF!</v>
      </c>
      <c r="DJ394" s="236" t="str">
        <f t="shared" si="216"/>
        <v>#REF!</v>
      </c>
      <c r="DK394" s="36" t="str">
        <f t="shared" ref="DK394:DM394" si="1575">#REF!</f>
        <v>#REF!</v>
      </c>
      <c r="DL394" s="36" t="str">
        <f t="shared" si="1575"/>
        <v>#REF!</v>
      </c>
      <c r="DM394" s="36" t="str">
        <f t="shared" si="1575"/>
        <v>#REF!</v>
      </c>
      <c r="DN394" s="159" t="str">
        <f t="shared" si="218"/>
        <v>#REF!</v>
      </c>
      <c r="DO394" s="24" t="str">
        <f t="shared" ref="DO394:DQ394" si="1576">#REF!</f>
        <v>#REF!</v>
      </c>
      <c r="DP394" s="24" t="str">
        <f t="shared" si="1576"/>
        <v>#REF!</v>
      </c>
      <c r="DQ394" s="24" t="str">
        <f t="shared" si="1576"/>
        <v>#REF!</v>
      </c>
      <c r="DR394" s="209" t="str">
        <f t="shared" si="220"/>
        <v>#REF!</v>
      </c>
      <c r="DS394" s="210" t="str">
        <f t="shared" si="13"/>
        <v>#REF!</v>
      </c>
      <c r="DT394" s="210" t="str">
        <f t="shared" ref="DT394:DU394" si="1577">#REF!</f>
        <v>#REF!</v>
      </c>
      <c r="DU394" s="210" t="str">
        <f t="shared" si="1577"/>
        <v>#REF!</v>
      </c>
    </row>
    <row r="395" ht="15.75" customHeight="1">
      <c r="A395" s="228" t="str">
        <f>'1'!A395</f>
        <v/>
      </c>
      <c r="B395" s="229" t="str">
        <f>'1'!B395</f>
        <v/>
      </c>
      <c r="C395" s="232">
        <f>'1'!C395</f>
        <v>0</v>
      </c>
      <c r="D395" s="233">
        <f>'1'!G395</f>
        <v>1</v>
      </c>
      <c r="E395" s="262">
        <f>'1'!H395</f>
        <v>0</v>
      </c>
      <c r="F395" s="230" t="str">
        <f>'1'!J395</f>
        <v/>
      </c>
      <c r="G395" s="230" t="str">
        <f>'1'!K395</f>
        <v/>
      </c>
      <c r="H395" s="236">
        <f>'1'!W395</f>
        <v>1</v>
      </c>
      <c r="I395" s="263">
        <f>'1'!X395</f>
        <v>0</v>
      </c>
      <c r="J395" s="231" t="str">
        <f>'1'!Z395</f>
        <v/>
      </c>
      <c r="K395" s="231" t="str">
        <f>'1'!AA395</f>
        <v/>
      </c>
      <c r="L395" s="233">
        <f>'1'!AM395</f>
        <v>2</v>
      </c>
      <c r="M395" s="262">
        <f>'1'!AN395</f>
        <v>0</v>
      </c>
      <c r="N395" s="230" t="str">
        <f>'1'!AP395</f>
        <v/>
      </c>
      <c r="O395" s="230" t="str">
        <f>'1'!AQ395</f>
        <v/>
      </c>
      <c r="P395" s="236">
        <f>'1'!BC395</f>
        <v>4</v>
      </c>
      <c r="Q395" s="263">
        <f>'1'!BD395</f>
        <v>0</v>
      </c>
      <c r="R395" s="231" t="str">
        <f>'1'!BF395</f>
        <v/>
      </c>
      <c r="S395" s="231" t="str">
        <f>'1'!BG395</f>
        <v/>
      </c>
      <c r="T395" s="233">
        <f>'1'!BS395</f>
        <v>4</v>
      </c>
      <c r="U395" s="262">
        <f>'1'!BT395</f>
        <v>0</v>
      </c>
      <c r="V395" s="230" t="str">
        <f>'1'!BV395</f>
        <v/>
      </c>
      <c r="W395" s="230" t="str">
        <f>'1'!BW395</f>
        <v/>
      </c>
      <c r="X395" s="236">
        <f>'1'!CI395</f>
        <v>2</v>
      </c>
      <c r="Y395" s="263">
        <f>'1'!CJ395</f>
        <v>0</v>
      </c>
      <c r="Z395" s="231" t="str">
        <f>'1'!CL395</f>
        <v/>
      </c>
      <c r="AA395" s="231" t="str">
        <f>'1'!CM395</f>
        <v/>
      </c>
      <c r="AB395" s="233">
        <f>'1'!CY395</f>
        <v>2</v>
      </c>
      <c r="AC395" s="262">
        <f>'1'!CZ395</f>
        <v>0</v>
      </c>
      <c r="AD395" s="226" t="str">
        <f>'1'!DB395</f>
        <v/>
      </c>
      <c r="AE395" s="230" t="str">
        <f>'1'!DC395</f>
        <v/>
      </c>
      <c r="AF395" s="236">
        <f>'1'!DO395</f>
        <v>2</v>
      </c>
      <c r="AG395" s="263"/>
      <c r="AH395" s="231" t="str">
        <f>'1'!DR395</f>
        <v/>
      </c>
      <c r="AI395" s="231" t="str">
        <f>'1'!DS395</f>
        <v/>
      </c>
      <c r="AJ395" s="233">
        <f>'1'!EE395</f>
        <v>5</v>
      </c>
      <c r="AK395" s="262">
        <f>'1'!EF395</f>
        <v>0</v>
      </c>
      <c r="AL395" s="230" t="str">
        <f>'1'!EH395</f>
        <v/>
      </c>
      <c r="AM395" s="230" t="str">
        <f>'1'!EI395</f>
        <v/>
      </c>
      <c r="AN395" s="236">
        <f>'1'!EU395</f>
        <v>19</v>
      </c>
      <c r="AO395" s="263"/>
      <c r="AP395" s="231" t="str">
        <f>'1'!EX395</f>
        <v/>
      </c>
      <c r="AQ395" s="231" t="str">
        <f>'1'!EY395</f>
        <v/>
      </c>
      <c r="AR395" s="233">
        <f>'1'!FK395</f>
        <v>4</v>
      </c>
      <c r="AS395" s="262">
        <f>'1'!FL395</f>
        <v>0</v>
      </c>
      <c r="AT395" s="230" t="str">
        <f>'1'!FN395</f>
        <v/>
      </c>
      <c r="AU395" s="230" t="str">
        <f>'1'!FO395</f>
        <v/>
      </c>
      <c r="AV395" s="236">
        <f>'1'!GA395</f>
        <v>2</v>
      </c>
      <c r="AW395" s="263">
        <f>'1'!GB395</f>
        <v>0</v>
      </c>
      <c r="AX395" s="231" t="str">
        <f>'1'!GD395</f>
        <v/>
      </c>
      <c r="AY395" s="231" t="str">
        <f>'1'!GE395</f>
        <v/>
      </c>
      <c r="AZ395" s="233">
        <f>'1'!GQ395</f>
        <v>3</v>
      </c>
      <c r="BA395" s="262">
        <f>'1'!GR395</f>
        <v>0</v>
      </c>
      <c r="BB395" s="230" t="str">
        <f>'1'!GT395</f>
        <v/>
      </c>
      <c r="BC395" s="230" t="str">
        <f>'1'!GU395</f>
        <v/>
      </c>
      <c r="BD395" s="236">
        <f>'1'!HG395</f>
        <v>5</v>
      </c>
      <c r="BE395" s="263">
        <f>'1'!HH395</f>
        <v>0</v>
      </c>
      <c r="BF395" s="231" t="str">
        <f>'1'!HJ395</f>
        <v/>
      </c>
      <c r="BG395" s="231" t="str">
        <f>'1'!HK395</f>
        <v/>
      </c>
      <c r="BH395" s="233" t="str">
        <f>'1'!HW395</f>
        <v/>
      </c>
      <c r="BI395" s="262">
        <f>'1'!HX395</f>
        <v>0</v>
      </c>
      <c r="BJ395" s="230" t="str">
        <f>'1'!HZ395</f>
        <v/>
      </c>
      <c r="BK395" s="230" t="str">
        <f>'1'!IA395</f>
        <v/>
      </c>
      <c r="BL395" s="236" t="str">
        <f>'1'!IM395</f>
        <v/>
      </c>
      <c r="BM395" s="263">
        <f>'1'!IN395</f>
        <v>0</v>
      </c>
      <c r="BN395" s="231" t="str">
        <f>'1'!IP395</f>
        <v/>
      </c>
      <c r="BO395" s="231" t="str">
        <f>'1'!IQ395</f>
        <v/>
      </c>
      <c r="BP395" s="233" t="str">
        <f>'1'!JC395</f>
        <v/>
      </c>
      <c r="BQ395" s="262">
        <f>'1'!JD395</f>
        <v>0</v>
      </c>
      <c r="BR395" s="230" t="str">
        <f>'1'!JF395</f>
        <v/>
      </c>
      <c r="BS395" s="230" t="str">
        <f>'1'!JG395</f>
        <v/>
      </c>
      <c r="BT395" s="236" t="str">
        <f>'1'!JS395</f>
        <v/>
      </c>
      <c r="BU395" s="263">
        <f>'1'!JT395</f>
        <v>0</v>
      </c>
      <c r="BV395" s="231" t="str">
        <f>'1'!JV395</f>
        <v/>
      </c>
      <c r="BW395" s="231" t="str">
        <f>'1'!JW395</f>
        <v/>
      </c>
      <c r="BX395" s="233" t="str">
        <f>'1'!KI395</f>
        <v/>
      </c>
      <c r="BY395" s="262">
        <f>'1'!KJ395</f>
        <v>0</v>
      </c>
      <c r="BZ395" s="230" t="str">
        <f>'1'!KL395</f>
        <v/>
      </c>
      <c r="CA395" s="230" t="str">
        <f>'1'!KM395</f>
        <v/>
      </c>
      <c r="CB395" s="236" t="str">
        <f>'1'!KY395</f>
        <v/>
      </c>
      <c r="CC395" s="263">
        <f>'1'!KZ395</f>
        <v>0</v>
      </c>
      <c r="CD395" s="231" t="str">
        <f>'1'!LB395</f>
        <v/>
      </c>
      <c r="CE395" s="231" t="str">
        <f>'1'!LC395</f>
        <v/>
      </c>
      <c r="CF395" s="231"/>
      <c r="CG395" s="231"/>
      <c r="CH395" s="233" t="str">
        <f t="shared" si="208"/>
        <v/>
      </c>
      <c r="CI395" s="264"/>
      <c r="CJ395" s="24" t="str">
        <f>'1'!HZ395</f>
        <v/>
      </c>
      <c r="CK395" s="24" t="str">
        <f>'1'!IA395</f>
        <v/>
      </c>
      <c r="CL395" s="236" t="str">
        <f t="shared" si="209"/>
        <v/>
      </c>
      <c r="CM395" s="265"/>
      <c r="CN395" s="36" t="str">
        <f>'1'!IP395</f>
        <v/>
      </c>
      <c r="CO395" s="36" t="str">
        <f>'1'!IQ395</f>
        <v/>
      </c>
      <c r="CP395" s="233" t="str">
        <f t="shared" si="210"/>
        <v/>
      </c>
      <c r="CQ395" s="264"/>
      <c r="CR395" s="24" t="str">
        <f>'1'!JF395</f>
        <v/>
      </c>
      <c r="CS395" s="24" t="str">
        <f>'1'!JG395</f>
        <v/>
      </c>
      <c r="CT395" s="236" t="str">
        <f t="shared" si="211"/>
        <v/>
      </c>
      <c r="CU395" s="265"/>
      <c r="CV395" s="36" t="str">
        <f>'1'!JV395</f>
        <v/>
      </c>
      <c r="CW395" s="36" t="str">
        <f>'1'!JW395</f>
        <v/>
      </c>
      <c r="CX395" s="233" t="str">
        <f t="shared" si="212"/>
        <v>#REF!</v>
      </c>
      <c r="CY395" s="24">
        <f>'1'!KJ395</f>
        <v>0</v>
      </c>
      <c r="CZ395" s="24" t="str">
        <f>'1'!KL395</f>
        <v/>
      </c>
      <c r="DA395" s="24" t="str">
        <f>'1'!KM395</f>
        <v/>
      </c>
      <c r="DB395" s="236" t="str">
        <f t="shared" si="213"/>
        <v>#REF!</v>
      </c>
      <c r="DC395" s="36">
        <f>'1'!KZ395</f>
        <v>0</v>
      </c>
      <c r="DD395" s="36" t="str">
        <f>'1'!LB395</f>
        <v/>
      </c>
      <c r="DE395" s="36" t="str">
        <f>'1'!LC395</f>
        <v/>
      </c>
      <c r="DF395" s="233" t="str">
        <f t="shared" si="214"/>
        <v>#REF!</v>
      </c>
      <c r="DG395" s="24" t="str">
        <f t="shared" ref="DG395:DI395" si="1578">#REF!</f>
        <v>#REF!</v>
      </c>
      <c r="DH395" s="24" t="str">
        <f t="shared" si="1578"/>
        <v>#REF!</v>
      </c>
      <c r="DI395" s="24" t="str">
        <f t="shared" si="1578"/>
        <v>#REF!</v>
      </c>
      <c r="DJ395" s="236" t="str">
        <f t="shared" si="216"/>
        <v>#REF!</v>
      </c>
      <c r="DK395" s="36" t="str">
        <f t="shared" ref="DK395:DM395" si="1579">#REF!</f>
        <v>#REF!</v>
      </c>
      <c r="DL395" s="36" t="str">
        <f t="shared" si="1579"/>
        <v>#REF!</v>
      </c>
      <c r="DM395" s="36" t="str">
        <f t="shared" si="1579"/>
        <v>#REF!</v>
      </c>
      <c r="DN395" s="159" t="str">
        <f t="shared" si="218"/>
        <v>#REF!</v>
      </c>
      <c r="DO395" s="24" t="str">
        <f t="shared" ref="DO395:DQ395" si="1580">#REF!</f>
        <v>#REF!</v>
      </c>
      <c r="DP395" s="24" t="str">
        <f t="shared" si="1580"/>
        <v>#REF!</v>
      </c>
      <c r="DQ395" s="24" t="str">
        <f t="shared" si="1580"/>
        <v>#REF!</v>
      </c>
      <c r="DR395" s="209" t="str">
        <f t="shared" si="220"/>
        <v>#REF!</v>
      </c>
      <c r="DS395" s="210" t="str">
        <f t="shared" si="13"/>
        <v>#REF!</v>
      </c>
      <c r="DT395" s="210" t="str">
        <f t="shared" ref="DT395:DU395" si="1581">#REF!</f>
        <v>#REF!</v>
      </c>
      <c r="DU395" s="210" t="str">
        <f t="shared" si="1581"/>
        <v>#REF!</v>
      </c>
    </row>
    <row r="396" ht="15.75" customHeight="1">
      <c r="A396" s="228" t="str">
        <f>'1'!A396</f>
        <v/>
      </c>
      <c r="B396" s="229" t="str">
        <f>'1'!B396</f>
        <v/>
      </c>
      <c r="C396" s="232">
        <f>'1'!C396</f>
        <v>0</v>
      </c>
      <c r="D396" s="233">
        <f>'1'!G396</f>
        <v>1</v>
      </c>
      <c r="E396" s="262">
        <f>'1'!H396</f>
        <v>0</v>
      </c>
      <c r="F396" s="230" t="str">
        <f>'1'!J396</f>
        <v/>
      </c>
      <c r="G396" s="230" t="str">
        <f>'1'!K396</f>
        <v/>
      </c>
      <c r="H396" s="236">
        <f>'1'!W396</f>
        <v>1</v>
      </c>
      <c r="I396" s="263">
        <f>'1'!X396</f>
        <v>0</v>
      </c>
      <c r="J396" s="231" t="str">
        <f>'1'!Z396</f>
        <v/>
      </c>
      <c r="K396" s="231" t="str">
        <f>'1'!AA396</f>
        <v/>
      </c>
      <c r="L396" s="233">
        <f>'1'!AM396</f>
        <v>2</v>
      </c>
      <c r="M396" s="262">
        <f>'1'!AN396</f>
        <v>0</v>
      </c>
      <c r="N396" s="230" t="str">
        <f>'1'!AP396</f>
        <v/>
      </c>
      <c r="O396" s="230" t="str">
        <f>'1'!AQ396</f>
        <v/>
      </c>
      <c r="P396" s="236">
        <f>'1'!BC396</f>
        <v>4</v>
      </c>
      <c r="Q396" s="263">
        <f>'1'!BD396</f>
        <v>0</v>
      </c>
      <c r="R396" s="231" t="str">
        <f>'1'!BF396</f>
        <v/>
      </c>
      <c r="S396" s="231" t="str">
        <f>'1'!BG396</f>
        <v/>
      </c>
      <c r="T396" s="233">
        <f>'1'!BS396</f>
        <v>4</v>
      </c>
      <c r="U396" s="262">
        <f>'1'!BT396</f>
        <v>0</v>
      </c>
      <c r="V396" s="230" t="str">
        <f>'1'!BV396</f>
        <v/>
      </c>
      <c r="W396" s="230" t="str">
        <f>'1'!BW396</f>
        <v/>
      </c>
      <c r="X396" s="236">
        <f>'1'!CI396</f>
        <v>2</v>
      </c>
      <c r="Y396" s="263">
        <f>'1'!CJ396</f>
        <v>0</v>
      </c>
      <c r="Z396" s="231" t="str">
        <f>'1'!CL396</f>
        <v/>
      </c>
      <c r="AA396" s="231" t="str">
        <f>'1'!CM396</f>
        <v/>
      </c>
      <c r="AB396" s="233">
        <f>'1'!CY396</f>
        <v>2</v>
      </c>
      <c r="AC396" s="262">
        <f>'1'!CZ396</f>
        <v>0</v>
      </c>
      <c r="AD396" s="226" t="str">
        <f>'1'!DB396</f>
        <v/>
      </c>
      <c r="AE396" s="230" t="str">
        <f>'1'!DC396</f>
        <v/>
      </c>
      <c r="AF396" s="236">
        <f>'1'!DO396</f>
        <v>2</v>
      </c>
      <c r="AG396" s="263"/>
      <c r="AH396" s="231" t="str">
        <f>'1'!DR396</f>
        <v/>
      </c>
      <c r="AI396" s="231" t="str">
        <f>'1'!DS396</f>
        <v/>
      </c>
      <c r="AJ396" s="233">
        <f>'1'!EE396</f>
        <v>5</v>
      </c>
      <c r="AK396" s="262">
        <f>'1'!EF396</f>
        <v>0</v>
      </c>
      <c r="AL396" s="230" t="str">
        <f>'1'!EH396</f>
        <v/>
      </c>
      <c r="AM396" s="230" t="str">
        <f>'1'!EI396</f>
        <v/>
      </c>
      <c r="AN396" s="236">
        <f>'1'!EU396</f>
        <v>19</v>
      </c>
      <c r="AO396" s="263"/>
      <c r="AP396" s="231" t="str">
        <f>'1'!EX396</f>
        <v/>
      </c>
      <c r="AQ396" s="231" t="str">
        <f>'1'!EY396</f>
        <v/>
      </c>
      <c r="AR396" s="233">
        <f>'1'!FK396</f>
        <v>4</v>
      </c>
      <c r="AS396" s="262">
        <f>'1'!FL396</f>
        <v>0</v>
      </c>
      <c r="AT396" s="230" t="str">
        <f>'1'!FN396</f>
        <v/>
      </c>
      <c r="AU396" s="230" t="str">
        <f>'1'!FO396</f>
        <v/>
      </c>
      <c r="AV396" s="236">
        <f>'1'!GA396</f>
        <v>2</v>
      </c>
      <c r="AW396" s="263">
        <f>'1'!GB396</f>
        <v>0</v>
      </c>
      <c r="AX396" s="231" t="str">
        <f>'1'!GD396</f>
        <v/>
      </c>
      <c r="AY396" s="231" t="str">
        <f>'1'!GE396</f>
        <v/>
      </c>
      <c r="AZ396" s="233">
        <f>'1'!GQ396</f>
        <v>3</v>
      </c>
      <c r="BA396" s="262">
        <f>'1'!GR396</f>
        <v>0</v>
      </c>
      <c r="BB396" s="230" t="str">
        <f>'1'!GT396</f>
        <v/>
      </c>
      <c r="BC396" s="230" t="str">
        <f>'1'!GU396</f>
        <v/>
      </c>
      <c r="BD396" s="236">
        <f>'1'!HG396</f>
        <v>5</v>
      </c>
      <c r="BE396" s="263">
        <f>'1'!HH396</f>
        <v>0</v>
      </c>
      <c r="BF396" s="231" t="str">
        <f>'1'!HJ396</f>
        <v/>
      </c>
      <c r="BG396" s="231" t="str">
        <f>'1'!HK396</f>
        <v/>
      </c>
      <c r="BH396" s="233" t="str">
        <f>'1'!HW396</f>
        <v/>
      </c>
      <c r="BI396" s="262">
        <f>'1'!HX396</f>
        <v>0</v>
      </c>
      <c r="BJ396" s="230" t="str">
        <f>'1'!HZ396</f>
        <v/>
      </c>
      <c r="BK396" s="230" t="str">
        <f>'1'!IA396</f>
        <v/>
      </c>
      <c r="BL396" s="236" t="str">
        <f>'1'!IM396</f>
        <v/>
      </c>
      <c r="BM396" s="263">
        <f>'1'!IN396</f>
        <v>0</v>
      </c>
      <c r="BN396" s="231" t="str">
        <f>'1'!IP396</f>
        <v/>
      </c>
      <c r="BO396" s="231" t="str">
        <f>'1'!IQ396</f>
        <v/>
      </c>
      <c r="BP396" s="233" t="str">
        <f>'1'!JC396</f>
        <v/>
      </c>
      <c r="BQ396" s="262">
        <f>'1'!JD396</f>
        <v>0</v>
      </c>
      <c r="BR396" s="230" t="str">
        <f>'1'!JF396</f>
        <v/>
      </c>
      <c r="BS396" s="230" t="str">
        <f>'1'!JG396</f>
        <v/>
      </c>
      <c r="BT396" s="236" t="str">
        <f>'1'!JS396</f>
        <v/>
      </c>
      <c r="BU396" s="263">
        <f>'1'!JT396</f>
        <v>0</v>
      </c>
      <c r="BV396" s="231" t="str">
        <f>'1'!JV396</f>
        <v/>
      </c>
      <c r="BW396" s="231" t="str">
        <f>'1'!JW396</f>
        <v/>
      </c>
      <c r="BX396" s="233" t="str">
        <f>'1'!KI396</f>
        <v/>
      </c>
      <c r="BY396" s="262">
        <f>'1'!KJ396</f>
        <v>0</v>
      </c>
      <c r="BZ396" s="230" t="str">
        <f>'1'!KL396</f>
        <v/>
      </c>
      <c r="CA396" s="230" t="str">
        <f>'1'!KM396</f>
        <v/>
      </c>
      <c r="CB396" s="236" t="str">
        <f>'1'!KY396</f>
        <v/>
      </c>
      <c r="CC396" s="263">
        <f>'1'!KZ396</f>
        <v>0</v>
      </c>
      <c r="CD396" s="231" t="str">
        <f>'1'!LB396</f>
        <v/>
      </c>
      <c r="CE396" s="231" t="str">
        <f>'1'!LC396</f>
        <v/>
      </c>
      <c r="CF396" s="231"/>
      <c r="CG396" s="231"/>
      <c r="CH396" s="233" t="str">
        <f t="shared" si="208"/>
        <v/>
      </c>
      <c r="CI396" s="264"/>
      <c r="CJ396" s="24" t="str">
        <f>'1'!HZ396</f>
        <v/>
      </c>
      <c r="CK396" s="24" t="str">
        <f>'1'!IA396</f>
        <v/>
      </c>
      <c r="CL396" s="236" t="str">
        <f t="shared" si="209"/>
        <v/>
      </c>
      <c r="CM396" s="265"/>
      <c r="CN396" s="36" t="str">
        <f>'1'!IP396</f>
        <v/>
      </c>
      <c r="CO396" s="36" t="str">
        <f>'1'!IQ396</f>
        <v/>
      </c>
      <c r="CP396" s="233" t="str">
        <f t="shared" si="210"/>
        <v/>
      </c>
      <c r="CQ396" s="264"/>
      <c r="CR396" s="24" t="str">
        <f>'1'!JF396</f>
        <v/>
      </c>
      <c r="CS396" s="24" t="str">
        <f>'1'!JG396</f>
        <v/>
      </c>
      <c r="CT396" s="236" t="str">
        <f t="shared" si="211"/>
        <v/>
      </c>
      <c r="CU396" s="265"/>
      <c r="CV396" s="36" t="str">
        <f>'1'!JV396</f>
        <v/>
      </c>
      <c r="CW396" s="36" t="str">
        <f>'1'!JW396</f>
        <v/>
      </c>
      <c r="CX396" s="233" t="str">
        <f t="shared" si="212"/>
        <v>#REF!</v>
      </c>
      <c r="CY396" s="24">
        <f>'1'!KJ396</f>
        <v>0</v>
      </c>
      <c r="CZ396" s="24" t="str">
        <f>'1'!KL396</f>
        <v/>
      </c>
      <c r="DA396" s="24" t="str">
        <f>'1'!KM396</f>
        <v/>
      </c>
      <c r="DB396" s="236" t="str">
        <f t="shared" si="213"/>
        <v>#REF!</v>
      </c>
      <c r="DC396" s="36">
        <f>'1'!KZ396</f>
        <v>0</v>
      </c>
      <c r="DD396" s="36" t="str">
        <f>'1'!LB396</f>
        <v/>
      </c>
      <c r="DE396" s="36" t="str">
        <f>'1'!LC396</f>
        <v/>
      </c>
      <c r="DF396" s="233" t="str">
        <f t="shared" si="214"/>
        <v>#REF!</v>
      </c>
      <c r="DG396" s="24" t="str">
        <f t="shared" ref="DG396:DI396" si="1582">#REF!</f>
        <v>#REF!</v>
      </c>
      <c r="DH396" s="24" t="str">
        <f t="shared" si="1582"/>
        <v>#REF!</v>
      </c>
      <c r="DI396" s="24" t="str">
        <f t="shared" si="1582"/>
        <v>#REF!</v>
      </c>
      <c r="DJ396" s="236" t="str">
        <f t="shared" si="216"/>
        <v>#REF!</v>
      </c>
      <c r="DK396" s="36" t="str">
        <f t="shared" ref="DK396:DM396" si="1583">#REF!</f>
        <v>#REF!</v>
      </c>
      <c r="DL396" s="36" t="str">
        <f t="shared" si="1583"/>
        <v>#REF!</v>
      </c>
      <c r="DM396" s="36" t="str">
        <f t="shared" si="1583"/>
        <v>#REF!</v>
      </c>
      <c r="DN396" s="159" t="str">
        <f t="shared" si="218"/>
        <v>#REF!</v>
      </c>
      <c r="DO396" s="24" t="str">
        <f t="shared" ref="DO396:DQ396" si="1584">#REF!</f>
        <v>#REF!</v>
      </c>
      <c r="DP396" s="24" t="str">
        <f t="shared" si="1584"/>
        <v>#REF!</v>
      </c>
      <c r="DQ396" s="24" t="str">
        <f t="shared" si="1584"/>
        <v>#REF!</v>
      </c>
      <c r="DR396" s="209" t="str">
        <f t="shared" si="220"/>
        <v>#REF!</v>
      </c>
      <c r="DS396" s="210" t="str">
        <f t="shared" si="13"/>
        <v>#REF!</v>
      </c>
      <c r="DT396" s="210" t="str">
        <f t="shared" ref="DT396:DU396" si="1585">#REF!</f>
        <v>#REF!</v>
      </c>
      <c r="DU396" s="210" t="str">
        <f t="shared" si="1585"/>
        <v>#REF!</v>
      </c>
    </row>
    <row r="397" ht="15.75" customHeight="1">
      <c r="A397" s="228" t="str">
        <f>'1'!A397</f>
        <v/>
      </c>
      <c r="B397" s="229" t="str">
        <f>'1'!B397</f>
        <v/>
      </c>
      <c r="C397" s="232">
        <f>'1'!C397</f>
        <v>0</v>
      </c>
      <c r="D397" s="233">
        <f>'1'!G397</f>
        <v>1</v>
      </c>
      <c r="E397" s="262">
        <f>'1'!H397</f>
        <v>0</v>
      </c>
      <c r="F397" s="230" t="str">
        <f>'1'!J397</f>
        <v/>
      </c>
      <c r="G397" s="230" t="str">
        <f>'1'!K397</f>
        <v/>
      </c>
      <c r="H397" s="236">
        <f>'1'!W397</f>
        <v>1</v>
      </c>
      <c r="I397" s="263">
        <f>'1'!X397</f>
        <v>0</v>
      </c>
      <c r="J397" s="231" t="str">
        <f>'1'!Z397</f>
        <v/>
      </c>
      <c r="K397" s="231" t="str">
        <f>'1'!AA397</f>
        <v/>
      </c>
      <c r="L397" s="233">
        <f>'1'!AM397</f>
        <v>2</v>
      </c>
      <c r="M397" s="262">
        <f>'1'!AN397</f>
        <v>0</v>
      </c>
      <c r="N397" s="230" t="str">
        <f>'1'!AP397</f>
        <v/>
      </c>
      <c r="O397" s="230" t="str">
        <f>'1'!AQ397</f>
        <v/>
      </c>
      <c r="P397" s="236">
        <f>'1'!BC397</f>
        <v>4</v>
      </c>
      <c r="Q397" s="263">
        <f>'1'!BD397</f>
        <v>0</v>
      </c>
      <c r="R397" s="231" t="str">
        <f>'1'!BF397</f>
        <v/>
      </c>
      <c r="S397" s="231" t="str">
        <f>'1'!BG397</f>
        <v/>
      </c>
      <c r="T397" s="233">
        <f>'1'!BS397</f>
        <v>4</v>
      </c>
      <c r="U397" s="262">
        <f>'1'!BT397</f>
        <v>0</v>
      </c>
      <c r="V397" s="230" t="str">
        <f>'1'!BV397</f>
        <v/>
      </c>
      <c r="W397" s="230" t="str">
        <f>'1'!BW397</f>
        <v/>
      </c>
      <c r="X397" s="236">
        <f>'1'!CI397</f>
        <v>2</v>
      </c>
      <c r="Y397" s="263">
        <f>'1'!CJ397</f>
        <v>0</v>
      </c>
      <c r="Z397" s="231" t="str">
        <f>'1'!CL397</f>
        <v/>
      </c>
      <c r="AA397" s="231" t="str">
        <f>'1'!CM397</f>
        <v/>
      </c>
      <c r="AB397" s="233">
        <f>'1'!CY397</f>
        <v>2</v>
      </c>
      <c r="AC397" s="262">
        <f>'1'!CZ397</f>
        <v>0</v>
      </c>
      <c r="AD397" s="226" t="str">
        <f>'1'!DB397</f>
        <v/>
      </c>
      <c r="AE397" s="230" t="str">
        <f>'1'!DC397</f>
        <v/>
      </c>
      <c r="AF397" s="236">
        <f>'1'!DO397</f>
        <v>2</v>
      </c>
      <c r="AG397" s="263"/>
      <c r="AH397" s="231" t="str">
        <f>'1'!DR397</f>
        <v/>
      </c>
      <c r="AI397" s="231" t="str">
        <f>'1'!DS397</f>
        <v/>
      </c>
      <c r="AJ397" s="233">
        <f>'1'!EE397</f>
        <v>5</v>
      </c>
      <c r="AK397" s="262">
        <f>'1'!EF397</f>
        <v>0</v>
      </c>
      <c r="AL397" s="230" t="str">
        <f>'1'!EH397</f>
        <v/>
      </c>
      <c r="AM397" s="230" t="str">
        <f>'1'!EI397</f>
        <v/>
      </c>
      <c r="AN397" s="236">
        <f>'1'!EU397</f>
        <v>19</v>
      </c>
      <c r="AO397" s="263"/>
      <c r="AP397" s="231" t="str">
        <f>'1'!EX397</f>
        <v/>
      </c>
      <c r="AQ397" s="231" t="str">
        <f>'1'!EY397</f>
        <v/>
      </c>
      <c r="AR397" s="233">
        <f>'1'!FK397</f>
        <v>4</v>
      </c>
      <c r="AS397" s="262">
        <f>'1'!FL397</f>
        <v>0</v>
      </c>
      <c r="AT397" s="230" t="str">
        <f>'1'!FN397</f>
        <v/>
      </c>
      <c r="AU397" s="230" t="str">
        <f>'1'!FO397</f>
        <v/>
      </c>
      <c r="AV397" s="236">
        <f>'1'!GA397</f>
        <v>2</v>
      </c>
      <c r="AW397" s="263">
        <f>'1'!GB397</f>
        <v>0</v>
      </c>
      <c r="AX397" s="231" t="str">
        <f>'1'!GD397</f>
        <v/>
      </c>
      <c r="AY397" s="231" t="str">
        <f>'1'!GE397</f>
        <v/>
      </c>
      <c r="AZ397" s="233">
        <f>'1'!GQ397</f>
        <v>3</v>
      </c>
      <c r="BA397" s="262">
        <f>'1'!GR397</f>
        <v>0</v>
      </c>
      <c r="BB397" s="230" t="str">
        <f>'1'!GT397</f>
        <v/>
      </c>
      <c r="BC397" s="230" t="str">
        <f>'1'!GU397</f>
        <v/>
      </c>
      <c r="BD397" s="236">
        <f>'1'!HG397</f>
        <v>5</v>
      </c>
      <c r="BE397" s="263">
        <f>'1'!HH397</f>
        <v>0</v>
      </c>
      <c r="BF397" s="231" t="str">
        <f>'1'!HJ397</f>
        <v/>
      </c>
      <c r="BG397" s="231" t="str">
        <f>'1'!HK397</f>
        <v/>
      </c>
      <c r="BH397" s="233" t="str">
        <f>'1'!HW397</f>
        <v/>
      </c>
      <c r="BI397" s="262">
        <f>'1'!HX397</f>
        <v>0</v>
      </c>
      <c r="BJ397" s="230" t="str">
        <f>'1'!HZ397</f>
        <v/>
      </c>
      <c r="BK397" s="230" t="str">
        <f>'1'!IA397</f>
        <v/>
      </c>
      <c r="BL397" s="236" t="str">
        <f>'1'!IM397</f>
        <v/>
      </c>
      <c r="BM397" s="263">
        <f>'1'!IN397</f>
        <v>0</v>
      </c>
      <c r="BN397" s="231" t="str">
        <f>'1'!IP397</f>
        <v/>
      </c>
      <c r="BO397" s="231" t="str">
        <f>'1'!IQ397</f>
        <v/>
      </c>
      <c r="BP397" s="233" t="str">
        <f>'1'!JC397</f>
        <v/>
      </c>
      <c r="BQ397" s="262">
        <f>'1'!JD397</f>
        <v>0</v>
      </c>
      <c r="BR397" s="230" t="str">
        <f>'1'!JF397</f>
        <v/>
      </c>
      <c r="BS397" s="230" t="str">
        <f>'1'!JG397</f>
        <v/>
      </c>
      <c r="BT397" s="236" t="str">
        <f>'1'!JS397</f>
        <v/>
      </c>
      <c r="BU397" s="263">
        <f>'1'!JT397</f>
        <v>0</v>
      </c>
      <c r="BV397" s="231" t="str">
        <f>'1'!JV397</f>
        <v/>
      </c>
      <c r="BW397" s="231" t="str">
        <f>'1'!JW397</f>
        <v/>
      </c>
      <c r="BX397" s="233" t="str">
        <f>'1'!KI397</f>
        <v/>
      </c>
      <c r="BY397" s="262">
        <f>'1'!KJ397</f>
        <v>0</v>
      </c>
      <c r="BZ397" s="230" t="str">
        <f>'1'!KL397</f>
        <v/>
      </c>
      <c r="CA397" s="230" t="str">
        <f>'1'!KM397</f>
        <v/>
      </c>
      <c r="CB397" s="236" t="str">
        <f>'1'!KY397</f>
        <v/>
      </c>
      <c r="CC397" s="263">
        <f>'1'!KZ397</f>
        <v>0</v>
      </c>
      <c r="CD397" s="231" t="str">
        <f>'1'!LB397</f>
        <v/>
      </c>
      <c r="CE397" s="231" t="str">
        <f>'1'!LC397</f>
        <v/>
      </c>
      <c r="CF397" s="231"/>
      <c r="CG397" s="231"/>
      <c r="CH397" s="233" t="str">
        <f t="shared" si="208"/>
        <v/>
      </c>
      <c r="CI397" s="264"/>
      <c r="CJ397" s="24" t="str">
        <f>'1'!HZ397</f>
        <v/>
      </c>
      <c r="CK397" s="24" t="str">
        <f>'1'!IA397</f>
        <v/>
      </c>
      <c r="CL397" s="236" t="str">
        <f t="shared" si="209"/>
        <v/>
      </c>
      <c r="CM397" s="265"/>
      <c r="CN397" s="36" t="str">
        <f>'1'!IP397</f>
        <v/>
      </c>
      <c r="CO397" s="36" t="str">
        <f>'1'!IQ397</f>
        <v/>
      </c>
      <c r="CP397" s="233" t="str">
        <f t="shared" si="210"/>
        <v/>
      </c>
      <c r="CQ397" s="264"/>
      <c r="CR397" s="24" t="str">
        <f>'1'!JF397</f>
        <v/>
      </c>
      <c r="CS397" s="24" t="str">
        <f>'1'!JG397</f>
        <v/>
      </c>
      <c r="CT397" s="236" t="str">
        <f t="shared" si="211"/>
        <v/>
      </c>
      <c r="CU397" s="265"/>
      <c r="CV397" s="36" t="str">
        <f>'1'!JV397</f>
        <v/>
      </c>
      <c r="CW397" s="36" t="str">
        <f>'1'!JW397</f>
        <v/>
      </c>
      <c r="CX397" s="233" t="str">
        <f t="shared" si="212"/>
        <v>#REF!</v>
      </c>
      <c r="CY397" s="24">
        <f>'1'!KJ397</f>
        <v>0</v>
      </c>
      <c r="CZ397" s="24" t="str">
        <f>'1'!KL397</f>
        <v/>
      </c>
      <c r="DA397" s="24" t="str">
        <f>'1'!KM397</f>
        <v/>
      </c>
      <c r="DB397" s="236" t="str">
        <f t="shared" si="213"/>
        <v>#REF!</v>
      </c>
      <c r="DC397" s="36">
        <f>'1'!KZ397</f>
        <v>0</v>
      </c>
      <c r="DD397" s="36" t="str">
        <f>'1'!LB397</f>
        <v/>
      </c>
      <c r="DE397" s="36" t="str">
        <f>'1'!LC397</f>
        <v/>
      </c>
      <c r="DF397" s="233" t="str">
        <f t="shared" si="214"/>
        <v>#REF!</v>
      </c>
      <c r="DG397" s="24" t="str">
        <f t="shared" ref="DG397:DI397" si="1586">#REF!</f>
        <v>#REF!</v>
      </c>
      <c r="DH397" s="24" t="str">
        <f t="shared" si="1586"/>
        <v>#REF!</v>
      </c>
      <c r="DI397" s="24" t="str">
        <f t="shared" si="1586"/>
        <v>#REF!</v>
      </c>
      <c r="DJ397" s="236" t="str">
        <f t="shared" si="216"/>
        <v>#REF!</v>
      </c>
      <c r="DK397" s="36" t="str">
        <f t="shared" ref="DK397:DM397" si="1587">#REF!</f>
        <v>#REF!</v>
      </c>
      <c r="DL397" s="36" t="str">
        <f t="shared" si="1587"/>
        <v>#REF!</v>
      </c>
      <c r="DM397" s="36" t="str">
        <f t="shared" si="1587"/>
        <v>#REF!</v>
      </c>
      <c r="DN397" s="159" t="str">
        <f t="shared" si="218"/>
        <v>#REF!</v>
      </c>
      <c r="DO397" s="24" t="str">
        <f t="shared" ref="DO397:DQ397" si="1588">#REF!</f>
        <v>#REF!</v>
      </c>
      <c r="DP397" s="24" t="str">
        <f t="shared" si="1588"/>
        <v>#REF!</v>
      </c>
      <c r="DQ397" s="24" t="str">
        <f t="shared" si="1588"/>
        <v>#REF!</v>
      </c>
      <c r="DR397" s="209" t="str">
        <f t="shared" si="220"/>
        <v>#REF!</v>
      </c>
      <c r="DS397" s="210" t="str">
        <f t="shared" si="13"/>
        <v>#REF!</v>
      </c>
      <c r="DT397" s="210" t="str">
        <f t="shared" ref="DT397:DU397" si="1589">#REF!</f>
        <v>#REF!</v>
      </c>
      <c r="DU397" s="210" t="str">
        <f t="shared" si="1589"/>
        <v>#REF!</v>
      </c>
    </row>
    <row r="398" ht="15.75" customHeight="1">
      <c r="A398" s="228" t="str">
        <f>'1'!A398</f>
        <v/>
      </c>
      <c r="B398" s="229" t="str">
        <f>'1'!B398</f>
        <v/>
      </c>
      <c r="C398" s="232">
        <f>'1'!C398</f>
        <v>0</v>
      </c>
      <c r="D398" s="233">
        <f>'1'!G398</f>
        <v>1</v>
      </c>
      <c r="E398" s="262">
        <f>'1'!H398</f>
        <v>0</v>
      </c>
      <c r="F398" s="230" t="str">
        <f>'1'!J398</f>
        <v/>
      </c>
      <c r="G398" s="230" t="str">
        <f>'1'!K398</f>
        <v/>
      </c>
      <c r="H398" s="236">
        <f>'1'!W398</f>
        <v>1</v>
      </c>
      <c r="I398" s="263">
        <f>'1'!X398</f>
        <v>0</v>
      </c>
      <c r="J398" s="231" t="str">
        <f>'1'!Z398</f>
        <v/>
      </c>
      <c r="K398" s="231" t="str">
        <f>'1'!AA398</f>
        <v/>
      </c>
      <c r="L398" s="233">
        <f>'1'!AM398</f>
        <v>2</v>
      </c>
      <c r="M398" s="262">
        <f>'1'!AN398</f>
        <v>0</v>
      </c>
      <c r="N398" s="230" t="str">
        <f>'1'!AP398</f>
        <v/>
      </c>
      <c r="O398" s="230" t="str">
        <f>'1'!AQ398</f>
        <v/>
      </c>
      <c r="P398" s="236">
        <f>'1'!BC398</f>
        <v>4</v>
      </c>
      <c r="Q398" s="263">
        <f>'1'!BD398</f>
        <v>0</v>
      </c>
      <c r="R398" s="231" t="str">
        <f>'1'!BF398</f>
        <v/>
      </c>
      <c r="S398" s="231" t="str">
        <f>'1'!BG398</f>
        <v/>
      </c>
      <c r="T398" s="233">
        <f>'1'!BS398</f>
        <v>4</v>
      </c>
      <c r="U398" s="262">
        <f>'1'!BT398</f>
        <v>0</v>
      </c>
      <c r="V398" s="230" t="str">
        <f>'1'!BV398</f>
        <v/>
      </c>
      <c r="W398" s="230" t="str">
        <f>'1'!BW398</f>
        <v/>
      </c>
      <c r="X398" s="236">
        <f>'1'!CI398</f>
        <v>2</v>
      </c>
      <c r="Y398" s="263">
        <f>'1'!CJ398</f>
        <v>0</v>
      </c>
      <c r="Z398" s="231" t="str">
        <f>'1'!CL398</f>
        <v/>
      </c>
      <c r="AA398" s="231" t="str">
        <f>'1'!CM398</f>
        <v/>
      </c>
      <c r="AB398" s="233">
        <f>'1'!CY398</f>
        <v>2</v>
      </c>
      <c r="AC398" s="262">
        <f>'1'!CZ398</f>
        <v>0</v>
      </c>
      <c r="AD398" s="226" t="str">
        <f>'1'!DB398</f>
        <v/>
      </c>
      <c r="AE398" s="230" t="str">
        <f>'1'!DC398</f>
        <v/>
      </c>
      <c r="AF398" s="236">
        <f>'1'!DO398</f>
        <v>2</v>
      </c>
      <c r="AG398" s="263"/>
      <c r="AH398" s="231" t="str">
        <f>'1'!DR398</f>
        <v/>
      </c>
      <c r="AI398" s="231" t="str">
        <f>'1'!DS398</f>
        <v/>
      </c>
      <c r="AJ398" s="233">
        <f>'1'!EE398</f>
        <v>5</v>
      </c>
      <c r="AK398" s="262">
        <f>'1'!EF398</f>
        <v>0</v>
      </c>
      <c r="AL398" s="230" t="str">
        <f>'1'!EH398</f>
        <v/>
      </c>
      <c r="AM398" s="230" t="str">
        <f>'1'!EI398</f>
        <v/>
      </c>
      <c r="AN398" s="236">
        <f>'1'!EU398</f>
        <v>19</v>
      </c>
      <c r="AO398" s="263"/>
      <c r="AP398" s="231" t="str">
        <f>'1'!EX398</f>
        <v/>
      </c>
      <c r="AQ398" s="231" t="str">
        <f>'1'!EY398</f>
        <v/>
      </c>
      <c r="AR398" s="233">
        <f>'1'!FK398</f>
        <v>4</v>
      </c>
      <c r="AS398" s="262">
        <f>'1'!FL398</f>
        <v>0</v>
      </c>
      <c r="AT398" s="230" t="str">
        <f>'1'!FN398</f>
        <v/>
      </c>
      <c r="AU398" s="230" t="str">
        <f>'1'!FO398</f>
        <v/>
      </c>
      <c r="AV398" s="236">
        <f>'1'!GA398</f>
        <v>2</v>
      </c>
      <c r="AW398" s="263">
        <f>'1'!GB398</f>
        <v>0</v>
      </c>
      <c r="AX398" s="231" t="str">
        <f>'1'!GD398</f>
        <v/>
      </c>
      <c r="AY398" s="231" t="str">
        <f>'1'!GE398</f>
        <v/>
      </c>
      <c r="AZ398" s="233">
        <f>'1'!GQ398</f>
        <v>3</v>
      </c>
      <c r="BA398" s="262">
        <f>'1'!GR398</f>
        <v>0</v>
      </c>
      <c r="BB398" s="230" t="str">
        <f>'1'!GT398</f>
        <v/>
      </c>
      <c r="BC398" s="230" t="str">
        <f>'1'!GU398</f>
        <v/>
      </c>
      <c r="BD398" s="236">
        <f>'1'!HG398</f>
        <v>5</v>
      </c>
      <c r="BE398" s="263">
        <f>'1'!HH398</f>
        <v>0</v>
      </c>
      <c r="BF398" s="231" t="str">
        <f>'1'!HJ398</f>
        <v/>
      </c>
      <c r="BG398" s="231" t="str">
        <f>'1'!HK398</f>
        <v/>
      </c>
      <c r="BH398" s="233" t="str">
        <f>'1'!HW398</f>
        <v/>
      </c>
      <c r="BI398" s="262">
        <f>'1'!HX398</f>
        <v>0</v>
      </c>
      <c r="BJ398" s="230" t="str">
        <f>'1'!HZ398</f>
        <v/>
      </c>
      <c r="BK398" s="230" t="str">
        <f>'1'!IA398</f>
        <v/>
      </c>
      <c r="BL398" s="236" t="str">
        <f>'1'!IM398</f>
        <v/>
      </c>
      <c r="BM398" s="263">
        <f>'1'!IN398</f>
        <v>0</v>
      </c>
      <c r="BN398" s="231" t="str">
        <f>'1'!IP398</f>
        <v/>
      </c>
      <c r="BO398" s="231" t="str">
        <f>'1'!IQ398</f>
        <v/>
      </c>
      <c r="BP398" s="233" t="str">
        <f>'1'!JC398</f>
        <v/>
      </c>
      <c r="BQ398" s="262">
        <f>'1'!JD398</f>
        <v>0</v>
      </c>
      <c r="BR398" s="230" t="str">
        <f>'1'!JF398</f>
        <v/>
      </c>
      <c r="BS398" s="230" t="str">
        <f>'1'!JG398</f>
        <v/>
      </c>
      <c r="BT398" s="236" t="str">
        <f>'1'!JS398</f>
        <v/>
      </c>
      <c r="BU398" s="263">
        <f>'1'!JT398</f>
        <v>0</v>
      </c>
      <c r="BV398" s="231" t="str">
        <f>'1'!JV398</f>
        <v/>
      </c>
      <c r="BW398" s="231" t="str">
        <f>'1'!JW398</f>
        <v/>
      </c>
      <c r="BX398" s="233" t="str">
        <f>'1'!KI398</f>
        <v/>
      </c>
      <c r="BY398" s="262">
        <f>'1'!KJ398</f>
        <v>0</v>
      </c>
      <c r="BZ398" s="230" t="str">
        <f>'1'!KL398</f>
        <v/>
      </c>
      <c r="CA398" s="230" t="str">
        <f>'1'!KM398</f>
        <v/>
      </c>
      <c r="CB398" s="236" t="str">
        <f>'1'!KY398</f>
        <v/>
      </c>
      <c r="CC398" s="263">
        <f>'1'!KZ398</f>
        <v>0</v>
      </c>
      <c r="CD398" s="231" t="str">
        <f>'1'!LB398</f>
        <v/>
      </c>
      <c r="CE398" s="231" t="str">
        <f>'1'!LC398</f>
        <v/>
      </c>
      <c r="CF398" s="231"/>
      <c r="CG398" s="231"/>
      <c r="CH398" s="233" t="str">
        <f t="shared" si="208"/>
        <v/>
      </c>
      <c r="CI398" s="264"/>
      <c r="CJ398" s="24" t="str">
        <f>'1'!HZ398</f>
        <v/>
      </c>
      <c r="CK398" s="24" t="str">
        <f>'1'!IA398</f>
        <v/>
      </c>
      <c r="CL398" s="236" t="str">
        <f t="shared" si="209"/>
        <v/>
      </c>
      <c r="CM398" s="265"/>
      <c r="CN398" s="36" t="str">
        <f>'1'!IP398</f>
        <v/>
      </c>
      <c r="CO398" s="36" t="str">
        <f>'1'!IQ398</f>
        <v/>
      </c>
      <c r="CP398" s="233" t="str">
        <f t="shared" si="210"/>
        <v/>
      </c>
      <c r="CQ398" s="264"/>
      <c r="CR398" s="24" t="str">
        <f>'1'!JF398</f>
        <v/>
      </c>
      <c r="CS398" s="24" t="str">
        <f>'1'!JG398</f>
        <v/>
      </c>
      <c r="CT398" s="236" t="str">
        <f t="shared" si="211"/>
        <v/>
      </c>
      <c r="CU398" s="265"/>
      <c r="CV398" s="36" t="str">
        <f>'1'!JV398</f>
        <v/>
      </c>
      <c r="CW398" s="36" t="str">
        <f>'1'!JW398</f>
        <v/>
      </c>
      <c r="CX398" s="233" t="str">
        <f t="shared" si="212"/>
        <v>#REF!</v>
      </c>
      <c r="CY398" s="24">
        <f>'1'!KJ398</f>
        <v>0</v>
      </c>
      <c r="CZ398" s="24" t="str">
        <f>'1'!KL398</f>
        <v/>
      </c>
      <c r="DA398" s="24" t="str">
        <f>'1'!KM398</f>
        <v/>
      </c>
      <c r="DB398" s="236" t="str">
        <f t="shared" si="213"/>
        <v>#REF!</v>
      </c>
      <c r="DC398" s="36">
        <f>'1'!KZ398</f>
        <v>0</v>
      </c>
      <c r="DD398" s="36" t="str">
        <f>'1'!LB398</f>
        <v/>
      </c>
      <c r="DE398" s="36" t="str">
        <f>'1'!LC398</f>
        <v/>
      </c>
      <c r="DF398" s="233" t="str">
        <f t="shared" si="214"/>
        <v>#REF!</v>
      </c>
      <c r="DG398" s="24" t="str">
        <f t="shared" ref="DG398:DI398" si="1590">#REF!</f>
        <v>#REF!</v>
      </c>
      <c r="DH398" s="24" t="str">
        <f t="shared" si="1590"/>
        <v>#REF!</v>
      </c>
      <c r="DI398" s="24" t="str">
        <f t="shared" si="1590"/>
        <v>#REF!</v>
      </c>
      <c r="DJ398" s="236" t="str">
        <f t="shared" si="216"/>
        <v>#REF!</v>
      </c>
      <c r="DK398" s="36" t="str">
        <f t="shared" ref="DK398:DM398" si="1591">#REF!</f>
        <v>#REF!</v>
      </c>
      <c r="DL398" s="36" t="str">
        <f t="shared" si="1591"/>
        <v>#REF!</v>
      </c>
      <c r="DM398" s="36" t="str">
        <f t="shared" si="1591"/>
        <v>#REF!</v>
      </c>
      <c r="DN398" s="159" t="str">
        <f t="shared" si="218"/>
        <v>#REF!</v>
      </c>
      <c r="DO398" s="24" t="str">
        <f t="shared" ref="DO398:DQ398" si="1592">#REF!</f>
        <v>#REF!</v>
      </c>
      <c r="DP398" s="24" t="str">
        <f t="shared" si="1592"/>
        <v>#REF!</v>
      </c>
      <c r="DQ398" s="24" t="str">
        <f t="shared" si="1592"/>
        <v>#REF!</v>
      </c>
      <c r="DR398" s="209" t="str">
        <f t="shared" si="220"/>
        <v>#REF!</v>
      </c>
      <c r="DS398" s="210" t="str">
        <f t="shared" si="13"/>
        <v>#REF!</v>
      </c>
      <c r="DT398" s="210" t="str">
        <f t="shared" ref="DT398:DU398" si="1593">#REF!</f>
        <v>#REF!</v>
      </c>
      <c r="DU398" s="210" t="str">
        <f t="shared" si="1593"/>
        <v>#REF!</v>
      </c>
    </row>
    <row r="399" ht="15.75" customHeight="1">
      <c r="A399" s="228" t="str">
        <f>'1'!A399</f>
        <v/>
      </c>
      <c r="B399" s="229" t="str">
        <f>'1'!B399</f>
        <v/>
      </c>
      <c r="C399" s="232">
        <f>'1'!C399</f>
        <v>0</v>
      </c>
      <c r="D399" s="233">
        <f>'1'!G399</f>
        <v>1</v>
      </c>
      <c r="E399" s="262">
        <f>'1'!H399</f>
        <v>0</v>
      </c>
      <c r="F399" s="230" t="str">
        <f>'1'!J399</f>
        <v/>
      </c>
      <c r="G399" s="230" t="str">
        <f>'1'!K399</f>
        <v/>
      </c>
      <c r="H399" s="236">
        <f>'1'!W399</f>
        <v>1</v>
      </c>
      <c r="I399" s="263">
        <f>'1'!X399</f>
        <v>0</v>
      </c>
      <c r="J399" s="231" t="str">
        <f>'1'!Z399</f>
        <v/>
      </c>
      <c r="K399" s="231" t="str">
        <f>'1'!AA399</f>
        <v/>
      </c>
      <c r="L399" s="233">
        <f>'1'!AM399</f>
        <v>2</v>
      </c>
      <c r="M399" s="262">
        <f>'1'!AN399</f>
        <v>0</v>
      </c>
      <c r="N399" s="230" t="str">
        <f>'1'!AP399</f>
        <v/>
      </c>
      <c r="O399" s="230" t="str">
        <f>'1'!AQ399</f>
        <v/>
      </c>
      <c r="P399" s="236">
        <f>'1'!BC399</f>
        <v>4</v>
      </c>
      <c r="Q399" s="263">
        <f>'1'!BD399</f>
        <v>0</v>
      </c>
      <c r="R399" s="231" t="str">
        <f>'1'!BF399</f>
        <v/>
      </c>
      <c r="S399" s="231" t="str">
        <f>'1'!BG399</f>
        <v/>
      </c>
      <c r="T399" s="233">
        <f>'1'!BS399</f>
        <v>4</v>
      </c>
      <c r="U399" s="262">
        <f>'1'!BT399</f>
        <v>0</v>
      </c>
      <c r="V399" s="230" t="str">
        <f>'1'!BV399</f>
        <v/>
      </c>
      <c r="W399" s="230" t="str">
        <f>'1'!BW399</f>
        <v/>
      </c>
      <c r="X399" s="236">
        <f>'1'!CI399</f>
        <v>2</v>
      </c>
      <c r="Y399" s="263">
        <f>'1'!CJ399</f>
        <v>0</v>
      </c>
      <c r="Z399" s="231" t="str">
        <f>'1'!CL399</f>
        <v/>
      </c>
      <c r="AA399" s="231" t="str">
        <f>'1'!CM399</f>
        <v/>
      </c>
      <c r="AB399" s="233">
        <f>'1'!CY399</f>
        <v>2</v>
      </c>
      <c r="AC399" s="262">
        <f>'1'!CZ399</f>
        <v>0</v>
      </c>
      <c r="AD399" s="226" t="str">
        <f>'1'!DB399</f>
        <v/>
      </c>
      <c r="AE399" s="230" t="str">
        <f>'1'!DC399</f>
        <v/>
      </c>
      <c r="AF399" s="236">
        <f>'1'!DO399</f>
        <v>2</v>
      </c>
      <c r="AG399" s="263"/>
      <c r="AH399" s="231" t="str">
        <f>'1'!DR399</f>
        <v/>
      </c>
      <c r="AI399" s="231" t="str">
        <f>'1'!DS399</f>
        <v/>
      </c>
      <c r="AJ399" s="233">
        <f>'1'!EE399</f>
        <v>5</v>
      </c>
      <c r="AK399" s="262">
        <f>'1'!EF399</f>
        <v>0</v>
      </c>
      <c r="AL399" s="230" t="str">
        <f>'1'!EH399</f>
        <v/>
      </c>
      <c r="AM399" s="230" t="str">
        <f>'1'!EI399</f>
        <v/>
      </c>
      <c r="AN399" s="236">
        <f>'1'!EU399</f>
        <v>19</v>
      </c>
      <c r="AO399" s="263"/>
      <c r="AP399" s="231" t="str">
        <f>'1'!EX399</f>
        <v/>
      </c>
      <c r="AQ399" s="231" t="str">
        <f>'1'!EY399</f>
        <v/>
      </c>
      <c r="AR399" s="233">
        <f>'1'!FK399</f>
        <v>4</v>
      </c>
      <c r="AS399" s="262">
        <f>'1'!FL399</f>
        <v>0</v>
      </c>
      <c r="AT399" s="230" t="str">
        <f>'1'!FN399</f>
        <v/>
      </c>
      <c r="AU399" s="230" t="str">
        <f>'1'!FO399</f>
        <v/>
      </c>
      <c r="AV399" s="236">
        <f>'1'!GA399</f>
        <v>2</v>
      </c>
      <c r="AW399" s="263">
        <f>'1'!GB399</f>
        <v>0</v>
      </c>
      <c r="AX399" s="231" t="str">
        <f>'1'!GD399</f>
        <v/>
      </c>
      <c r="AY399" s="231" t="str">
        <f>'1'!GE399</f>
        <v/>
      </c>
      <c r="AZ399" s="233">
        <f>'1'!GQ399</f>
        <v>3</v>
      </c>
      <c r="BA399" s="262">
        <f>'1'!GR399</f>
        <v>0</v>
      </c>
      <c r="BB399" s="230" t="str">
        <f>'1'!GT399</f>
        <v/>
      </c>
      <c r="BC399" s="230" t="str">
        <f>'1'!GU399</f>
        <v/>
      </c>
      <c r="BD399" s="236">
        <f>'1'!HG399</f>
        <v>5</v>
      </c>
      <c r="BE399" s="263">
        <f>'1'!HH399</f>
        <v>0</v>
      </c>
      <c r="BF399" s="231" t="str">
        <f>'1'!HJ399</f>
        <v/>
      </c>
      <c r="BG399" s="231" t="str">
        <f>'1'!HK399</f>
        <v/>
      </c>
      <c r="BH399" s="233" t="str">
        <f>'1'!HW399</f>
        <v/>
      </c>
      <c r="BI399" s="262">
        <f>'1'!HX399</f>
        <v>0</v>
      </c>
      <c r="BJ399" s="230" t="str">
        <f>'1'!HZ399</f>
        <v/>
      </c>
      <c r="BK399" s="230" t="str">
        <f>'1'!IA399</f>
        <v/>
      </c>
      <c r="BL399" s="236" t="str">
        <f>'1'!IM399</f>
        <v/>
      </c>
      <c r="BM399" s="263">
        <f>'1'!IN399</f>
        <v>0</v>
      </c>
      <c r="BN399" s="231" t="str">
        <f>'1'!IP399</f>
        <v/>
      </c>
      <c r="BO399" s="231" t="str">
        <f>'1'!IQ399</f>
        <v/>
      </c>
      <c r="BP399" s="233" t="str">
        <f>'1'!JC399</f>
        <v/>
      </c>
      <c r="BQ399" s="262">
        <f>'1'!JD399</f>
        <v>0</v>
      </c>
      <c r="BR399" s="230" t="str">
        <f>'1'!JF399</f>
        <v/>
      </c>
      <c r="BS399" s="230" t="str">
        <f>'1'!JG399</f>
        <v/>
      </c>
      <c r="BT399" s="236" t="str">
        <f>'1'!JS399</f>
        <v/>
      </c>
      <c r="BU399" s="263">
        <f>'1'!JT399</f>
        <v>0</v>
      </c>
      <c r="BV399" s="231" t="str">
        <f>'1'!JV399</f>
        <v/>
      </c>
      <c r="BW399" s="231" t="str">
        <f>'1'!JW399</f>
        <v/>
      </c>
      <c r="BX399" s="233" t="str">
        <f>'1'!KI399</f>
        <v/>
      </c>
      <c r="BY399" s="262">
        <f>'1'!KJ399</f>
        <v>0</v>
      </c>
      <c r="BZ399" s="230" t="str">
        <f>'1'!KL399</f>
        <v/>
      </c>
      <c r="CA399" s="230" t="str">
        <f>'1'!KM399</f>
        <v/>
      </c>
      <c r="CB399" s="236" t="str">
        <f>'1'!KY399</f>
        <v/>
      </c>
      <c r="CC399" s="263">
        <f>'1'!KZ399</f>
        <v>0</v>
      </c>
      <c r="CD399" s="231" t="str">
        <f>'1'!LB399</f>
        <v/>
      </c>
      <c r="CE399" s="231" t="str">
        <f>'1'!LC399</f>
        <v/>
      </c>
      <c r="CF399" s="231"/>
      <c r="CG399" s="231"/>
      <c r="CH399" s="233" t="str">
        <f t="shared" si="208"/>
        <v/>
      </c>
      <c r="CI399" s="264"/>
      <c r="CJ399" s="24" t="str">
        <f>'1'!HZ399</f>
        <v/>
      </c>
      <c r="CK399" s="24" t="str">
        <f>'1'!IA399</f>
        <v/>
      </c>
      <c r="CL399" s="236" t="str">
        <f t="shared" si="209"/>
        <v/>
      </c>
      <c r="CM399" s="265"/>
      <c r="CN399" s="36" t="str">
        <f>'1'!IP399</f>
        <v/>
      </c>
      <c r="CO399" s="36" t="str">
        <f>'1'!IQ399</f>
        <v/>
      </c>
      <c r="CP399" s="233" t="str">
        <f t="shared" si="210"/>
        <v/>
      </c>
      <c r="CQ399" s="264"/>
      <c r="CR399" s="24" t="str">
        <f>'1'!JF399</f>
        <v/>
      </c>
      <c r="CS399" s="24" t="str">
        <f>'1'!JG399</f>
        <v/>
      </c>
      <c r="CT399" s="236" t="str">
        <f t="shared" si="211"/>
        <v/>
      </c>
      <c r="CU399" s="265"/>
      <c r="CV399" s="36" t="str">
        <f>'1'!JV399</f>
        <v/>
      </c>
      <c r="CW399" s="36" t="str">
        <f>'1'!JW399</f>
        <v/>
      </c>
      <c r="CX399" s="233" t="str">
        <f t="shared" si="212"/>
        <v>#REF!</v>
      </c>
      <c r="CY399" s="24">
        <f>'1'!KJ399</f>
        <v>0</v>
      </c>
      <c r="CZ399" s="24" t="str">
        <f>'1'!KL399</f>
        <v/>
      </c>
      <c r="DA399" s="24" t="str">
        <f>'1'!KM399</f>
        <v/>
      </c>
      <c r="DB399" s="236" t="str">
        <f t="shared" si="213"/>
        <v>#REF!</v>
      </c>
      <c r="DC399" s="36">
        <f>'1'!KZ399</f>
        <v>0</v>
      </c>
      <c r="DD399" s="36" t="str">
        <f>'1'!LB399</f>
        <v/>
      </c>
      <c r="DE399" s="36" t="str">
        <f>'1'!LC399</f>
        <v/>
      </c>
      <c r="DF399" s="233" t="str">
        <f t="shared" si="214"/>
        <v>#REF!</v>
      </c>
      <c r="DG399" s="24" t="str">
        <f t="shared" ref="DG399:DI399" si="1594">#REF!</f>
        <v>#REF!</v>
      </c>
      <c r="DH399" s="24" t="str">
        <f t="shared" si="1594"/>
        <v>#REF!</v>
      </c>
      <c r="DI399" s="24" t="str">
        <f t="shared" si="1594"/>
        <v>#REF!</v>
      </c>
      <c r="DJ399" s="236" t="str">
        <f t="shared" si="216"/>
        <v>#REF!</v>
      </c>
      <c r="DK399" s="36" t="str">
        <f t="shared" ref="DK399:DM399" si="1595">#REF!</f>
        <v>#REF!</v>
      </c>
      <c r="DL399" s="36" t="str">
        <f t="shared" si="1595"/>
        <v>#REF!</v>
      </c>
      <c r="DM399" s="36" t="str">
        <f t="shared" si="1595"/>
        <v>#REF!</v>
      </c>
      <c r="DN399" s="159" t="str">
        <f t="shared" si="218"/>
        <v>#REF!</v>
      </c>
      <c r="DO399" s="24" t="str">
        <f t="shared" ref="DO399:DQ399" si="1596">#REF!</f>
        <v>#REF!</v>
      </c>
      <c r="DP399" s="24" t="str">
        <f t="shared" si="1596"/>
        <v>#REF!</v>
      </c>
      <c r="DQ399" s="24" t="str">
        <f t="shared" si="1596"/>
        <v>#REF!</v>
      </c>
      <c r="DR399" s="209" t="str">
        <f t="shared" si="220"/>
        <v>#REF!</v>
      </c>
      <c r="DS399" s="210" t="str">
        <f t="shared" si="13"/>
        <v>#REF!</v>
      </c>
      <c r="DT399" s="210" t="str">
        <f t="shared" ref="DT399:DU399" si="1597">#REF!</f>
        <v>#REF!</v>
      </c>
      <c r="DU399" s="210" t="str">
        <f t="shared" si="1597"/>
        <v>#REF!</v>
      </c>
    </row>
    <row r="400" ht="15.75" customHeight="1">
      <c r="A400" s="228" t="str">
        <f>'1'!A400</f>
        <v/>
      </c>
      <c r="B400" s="229" t="str">
        <f>'1'!B400</f>
        <v/>
      </c>
      <c r="C400" s="232">
        <f>'1'!C400</f>
        <v>0</v>
      </c>
      <c r="D400" s="233">
        <f>'1'!G400</f>
        <v>1</v>
      </c>
      <c r="E400" s="262">
        <f>'1'!H400</f>
        <v>0</v>
      </c>
      <c r="F400" s="230" t="str">
        <f>'1'!J400</f>
        <v/>
      </c>
      <c r="G400" s="230" t="str">
        <f>'1'!K400</f>
        <v/>
      </c>
      <c r="H400" s="236">
        <f>'1'!W400</f>
        <v>1</v>
      </c>
      <c r="I400" s="263">
        <f>'1'!X400</f>
        <v>0</v>
      </c>
      <c r="J400" s="231" t="str">
        <f>'1'!Z400</f>
        <v/>
      </c>
      <c r="K400" s="231" t="str">
        <f>'1'!AA400</f>
        <v/>
      </c>
      <c r="L400" s="233">
        <f>'1'!AM400</f>
        <v>2</v>
      </c>
      <c r="M400" s="262">
        <f>'1'!AN400</f>
        <v>0</v>
      </c>
      <c r="N400" s="230" t="str">
        <f>'1'!AP400</f>
        <v/>
      </c>
      <c r="O400" s="230" t="str">
        <f>'1'!AQ400</f>
        <v/>
      </c>
      <c r="P400" s="236">
        <f>'1'!BC400</f>
        <v>4</v>
      </c>
      <c r="Q400" s="263">
        <f>'1'!BD400</f>
        <v>0</v>
      </c>
      <c r="R400" s="231" t="str">
        <f>'1'!BF400</f>
        <v/>
      </c>
      <c r="S400" s="231" t="str">
        <f>'1'!BG400</f>
        <v/>
      </c>
      <c r="T400" s="233">
        <f>'1'!BS400</f>
        <v>4</v>
      </c>
      <c r="U400" s="262">
        <f>'1'!BT400</f>
        <v>0</v>
      </c>
      <c r="V400" s="230" t="str">
        <f>'1'!BV400</f>
        <v/>
      </c>
      <c r="W400" s="230" t="str">
        <f>'1'!BW400</f>
        <v/>
      </c>
      <c r="X400" s="236">
        <f>'1'!CI400</f>
        <v>2</v>
      </c>
      <c r="Y400" s="263">
        <f>'1'!CJ400</f>
        <v>0</v>
      </c>
      <c r="Z400" s="231" t="str">
        <f>'1'!CL400</f>
        <v/>
      </c>
      <c r="AA400" s="231" t="str">
        <f>'1'!CM400</f>
        <v/>
      </c>
      <c r="AB400" s="233">
        <f>'1'!CY400</f>
        <v>2</v>
      </c>
      <c r="AC400" s="262">
        <f>'1'!CZ400</f>
        <v>0</v>
      </c>
      <c r="AD400" s="226" t="str">
        <f>'1'!DB400</f>
        <v/>
      </c>
      <c r="AE400" s="230" t="str">
        <f>'1'!DC400</f>
        <v/>
      </c>
      <c r="AF400" s="236">
        <f>'1'!DO400</f>
        <v>2</v>
      </c>
      <c r="AG400" s="263"/>
      <c r="AH400" s="231" t="str">
        <f>'1'!DR400</f>
        <v/>
      </c>
      <c r="AI400" s="231" t="str">
        <f>'1'!DS400</f>
        <v/>
      </c>
      <c r="AJ400" s="233">
        <f>'1'!EE400</f>
        <v>5</v>
      </c>
      <c r="AK400" s="262">
        <f>'1'!EF400</f>
        <v>0</v>
      </c>
      <c r="AL400" s="230" t="str">
        <f>'1'!EH400</f>
        <v/>
      </c>
      <c r="AM400" s="230" t="str">
        <f>'1'!EI400</f>
        <v/>
      </c>
      <c r="AN400" s="236">
        <f>'1'!EU400</f>
        <v>19</v>
      </c>
      <c r="AO400" s="263"/>
      <c r="AP400" s="231" t="str">
        <f>'1'!EX400</f>
        <v/>
      </c>
      <c r="AQ400" s="231" t="str">
        <f>'1'!EY400</f>
        <v/>
      </c>
      <c r="AR400" s="233">
        <f>'1'!FK400</f>
        <v>4</v>
      </c>
      <c r="AS400" s="262">
        <f>'1'!FL400</f>
        <v>0</v>
      </c>
      <c r="AT400" s="230" t="str">
        <f>'1'!FN400</f>
        <v/>
      </c>
      <c r="AU400" s="230" t="str">
        <f>'1'!FO400</f>
        <v/>
      </c>
      <c r="AV400" s="236">
        <f>'1'!GA400</f>
        <v>2</v>
      </c>
      <c r="AW400" s="263">
        <f>'1'!GB400</f>
        <v>0</v>
      </c>
      <c r="AX400" s="231" t="str">
        <f>'1'!GD400</f>
        <v/>
      </c>
      <c r="AY400" s="231" t="str">
        <f>'1'!GE400</f>
        <v/>
      </c>
      <c r="AZ400" s="233">
        <f>'1'!GQ400</f>
        <v>3</v>
      </c>
      <c r="BA400" s="262">
        <f>'1'!GR400</f>
        <v>0</v>
      </c>
      <c r="BB400" s="230" t="str">
        <f>'1'!GT400</f>
        <v/>
      </c>
      <c r="BC400" s="230" t="str">
        <f>'1'!GU400</f>
        <v/>
      </c>
      <c r="BD400" s="236">
        <f>'1'!HG400</f>
        <v>5</v>
      </c>
      <c r="BE400" s="263">
        <f>'1'!HH400</f>
        <v>0</v>
      </c>
      <c r="BF400" s="231" t="str">
        <f>'1'!HJ400</f>
        <v/>
      </c>
      <c r="BG400" s="231" t="str">
        <f>'1'!HK400</f>
        <v/>
      </c>
      <c r="BH400" s="233" t="str">
        <f>'1'!HW400</f>
        <v/>
      </c>
      <c r="BI400" s="262">
        <f>'1'!HX400</f>
        <v>0</v>
      </c>
      <c r="BJ400" s="230" t="str">
        <f>'1'!HZ400</f>
        <v/>
      </c>
      <c r="BK400" s="230" t="str">
        <f>'1'!IA400</f>
        <v/>
      </c>
      <c r="BL400" s="236" t="str">
        <f>'1'!IM400</f>
        <v/>
      </c>
      <c r="BM400" s="263">
        <f>'1'!IN400</f>
        <v>0</v>
      </c>
      <c r="BN400" s="231" t="str">
        <f>'1'!IP400</f>
        <v/>
      </c>
      <c r="BO400" s="231" t="str">
        <f>'1'!IQ400</f>
        <v/>
      </c>
      <c r="BP400" s="233" t="str">
        <f>'1'!JC400</f>
        <v/>
      </c>
      <c r="BQ400" s="262">
        <f>'1'!JD400</f>
        <v>0</v>
      </c>
      <c r="BR400" s="230" t="str">
        <f>'1'!JF400</f>
        <v/>
      </c>
      <c r="BS400" s="230" t="str">
        <f>'1'!JG400</f>
        <v/>
      </c>
      <c r="BT400" s="236" t="str">
        <f>'1'!JS400</f>
        <v/>
      </c>
      <c r="BU400" s="263">
        <f>'1'!JT400</f>
        <v>0</v>
      </c>
      <c r="BV400" s="231" t="str">
        <f>'1'!JV400</f>
        <v/>
      </c>
      <c r="BW400" s="231" t="str">
        <f>'1'!JW400</f>
        <v/>
      </c>
      <c r="BX400" s="233" t="str">
        <f>'1'!KI400</f>
        <v/>
      </c>
      <c r="BY400" s="262">
        <f>'1'!KJ400</f>
        <v>0</v>
      </c>
      <c r="BZ400" s="230" t="str">
        <f>'1'!KL400</f>
        <v/>
      </c>
      <c r="CA400" s="230" t="str">
        <f>'1'!KM400</f>
        <v/>
      </c>
      <c r="CB400" s="236" t="str">
        <f>'1'!KY400</f>
        <v/>
      </c>
      <c r="CC400" s="263">
        <f>'1'!KZ400</f>
        <v>0</v>
      </c>
      <c r="CD400" s="231" t="str">
        <f>'1'!LB400</f>
        <v/>
      </c>
      <c r="CE400" s="231" t="str">
        <f>'1'!LC400</f>
        <v/>
      </c>
      <c r="CF400" s="231"/>
      <c r="CG400" s="231"/>
      <c r="CH400" s="233" t="str">
        <f t="shared" si="208"/>
        <v/>
      </c>
      <c r="CI400" s="264"/>
      <c r="CJ400" s="24" t="str">
        <f>'1'!HZ400</f>
        <v/>
      </c>
      <c r="CK400" s="24" t="str">
        <f>'1'!IA400</f>
        <v/>
      </c>
      <c r="CL400" s="236" t="str">
        <f t="shared" si="209"/>
        <v/>
      </c>
      <c r="CM400" s="265"/>
      <c r="CN400" s="36" t="str">
        <f>'1'!IP400</f>
        <v/>
      </c>
      <c r="CO400" s="36" t="str">
        <f>'1'!IQ400</f>
        <v/>
      </c>
      <c r="CP400" s="233" t="str">
        <f t="shared" si="210"/>
        <v/>
      </c>
      <c r="CQ400" s="264"/>
      <c r="CR400" s="24" t="str">
        <f>'1'!JF400</f>
        <v/>
      </c>
      <c r="CS400" s="24" t="str">
        <f>'1'!JG400</f>
        <v/>
      </c>
      <c r="CT400" s="236" t="str">
        <f t="shared" si="211"/>
        <v/>
      </c>
      <c r="CU400" s="265"/>
      <c r="CV400" s="36" t="str">
        <f>'1'!JV400</f>
        <v/>
      </c>
      <c r="CW400" s="36" t="str">
        <f>'1'!JW400</f>
        <v/>
      </c>
      <c r="CX400" s="233" t="str">
        <f t="shared" si="212"/>
        <v>#REF!</v>
      </c>
      <c r="CY400" s="24">
        <f>'1'!KJ400</f>
        <v>0</v>
      </c>
      <c r="CZ400" s="24" t="str">
        <f>'1'!KL400</f>
        <v/>
      </c>
      <c r="DA400" s="24" t="str">
        <f>'1'!KM400</f>
        <v/>
      </c>
      <c r="DB400" s="236" t="str">
        <f t="shared" si="213"/>
        <v>#REF!</v>
      </c>
      <c r="DC400" s="36">
        <f>'1'!KZ400</f>
        <v>0</v>
      </c>
      <c r="DD400" s="36" t="str">
        <f>'1'!LB400</f>
        <v/>
      </c>
      <c r="DE400" s="36" t="str">
        <f>'1'!LC400</f>
        <v/>
      </c>
      <c r="DF400" s="233" t="str">
        <f t="shared" si="214"/>
        <v>#REF!</v>
      </c>
      <c r="DG400" s="24" t="str">
        <f t="shared" ref="DG400:DI400" si="1598">#REF!</f>
        <v>#REF!</v>
      </c>
      <c r="DH400" s="24" t="str">
        <f t="shared" si="1598"/>
        <v>#REF!</v>
      </c>
      <c r="DI400" s="24" t="str">
        <f t="shared" si="1598"/>
        <v>#REF!</v>
      </c>
      <c r="DJ400" s="236" t="str">
        <f t="shared" si="216"/>
        <v>#REF!</v>
      </c>
      <c r="DK400" s="36" t="str">
        <f t="shared" ref="DK400:DM400" si="1599">#REF!</f>
        <v>#REF!</v>
      </c>
      <c r="DL400" s="36" t="str">
        <f t="shared" si="1599"/>
        <v>#REF!</v>
      </c>
      <c r="DM400" s="36" t="str">
        <f t="shared" si="1599"/>
        <v>#REF!</v>
      </c>
      <c r="DN400" s="159" t="str">
        <f t="shared" si="218"/>
        <v>#REF!</v>
      </c>
      <c r="DO400" s="24" t="str">
        <f t="shared" ref="DO400:DQ400" si="1600">#REF!</f>
        <v>#REF!</v>
      </c>
      <c r="DP400" s="24" t="str">
        <f t="shared" si="1600"/>
        <v>#REF!</v>
      </c>
      <c r="DQ400" s="24" t="str">
        <f t="shared" si="1600"/>
        <v>#REF!</v>
      </c>
      <c r="DR400" s="209" t="str">
        <f t="shared" si="220"/>
        <v>#REF!</v>
      </c>
      <c r="DS400" s="210" t="str">
        <f t="shared" si="13"/>
        <v>#REF!</v>
      </c>
      <c r="DT400" s="210" t="str">
        <f t="shared" ref="DT400:DU400" si="1601">#REF!</f>
        <v>#REF!</v>
      </c>
      <c r="DU400" s="210" t="str">
        <f t="shared" si="1601"/>
        <v>#REF!</v>
      </c>
    </row>
    <row r="401" ht="15.75" customHeight="1">
      <c r="A401" s="228" t="str">
        <f>'1'!A401</f>
        <v/>
      </c>
      <c r="B401" s="229" t="str">
        <f>'1'!B401</f>
        <v/>
      </c>
      <c r="C401" s="232">
        <f>'1'!C401</f>
        <v>0</v>
      </c>
      <c r="D401" s="233">
        <f>'1'!G401</f>
        <v>1</v>
      </c>
      <c r="E401" s="262">
        <f>'1'!H401</f>
        <v>0</v>
      </c>
      <c r="F401" s="230" t="str">
        <f>'1'!J401</f>
        <v/>
      </c>
      <c r="G401" s="230" t="str">
        <f>'1'!K401</f>
        <v/>
      </c>
      <c r="H401" s="236">
        <f>'1'!W401</f>
        <v>1</v>
      </c>
      <c r="I401" s="263">
        <f>'1'!X401</f>
        <v>0</v>
      </c>
      <c r="J401" s="231" t="str">
        <f>'1'!Z401</f>
        <v/>
      </c>
      <c r="K401" s="231" t="str">
        <f>'1'!AA401</f>
        <v/>
      </c>
      <c r="L401" s="233">
        <f>'1'!AM401</f>
        <v>2</v>
      </c>
      <c r="M401" s="262">
        <f>'1'!AN401</f>
        <v>0</v>
      </c>
      <c r="N401" s="230" t="str">
        <f>'1'!AP401</f>
        <v/>
      </c>
      <c r="O401" s="230" t="str">
        <f>'1'!AQ401</f>
        <v/>
      </c>
      <c r="P401" s="236">
        <f>'1'!BC401</f>
        <v>4</v>
      </c>
      <c r="Q401" s="263">
        <f>'1'!BD401</f>
        <v>0</v>
      </c>
      <c r="R401" s="231" t="str">
        <f>'1'!BF401</f>
        <v/>
      </c>
      <c r="S401" s="231" t="str">
        <f>'1'!BG401</f>
        <v/>
      </c>
      <c r="T401" s="233">
        <f>'1'!BS401</f>
        <v>4</v>
      </c>
      <c r="U401" s="262">
        <f>'1'!BT401</f>
        <v>0</v>
      </c>
      <c r="V401" s="230" t="str">
        <f>'1'!BV401</f>
        <v/>
      </c>
      <c r="W401" s="230" t="str">
        <f>'1'!BW401</f>
        <v/>
      </c>
      <c r="X401" s="236">
        <f>'1'!CI401</f>
        <v>2</v>
      </c>
      <c r="Y401" s="263">
        <f>'1'!CJ401</f>
        <v>0</v>
      </c>
      <c r="Z401" s="231" t="str">
        <f>'1'!CL401</f>
        <v/>
      </c>
      <c r="AA401" s="231" t="str">
        <f>'1'!CM401</f>
        <v/>
      </c>
      <c r="AB401" s="233">
        <f>'1'!CY401</f>
        <v>2</v>
      </c>
      <c r="AC401" s="262">
        <f>'1'!CZ401</f>
        <v>0</v>
      </c>
      <c r="AD401" s="226" t="str">
        <f>'1'!DB401</f>
        <v/>
      </c>
      <c r="AE401" s="230" t="str">
        <f>'1'!DC401</f>
        <v/>
      </c>
      <c r="AF401" s="236">
        <f>'1'!DO401</f>
        <v>2</v>
      </c>
      <c r="AG401" s="263"/>
      <c r="AH401" s="231" t="str">
        <f>'1'!DR401</f>
        <v/>
      </c>
      <c r="AI401" s="231" t="str">
        <f>'1'!DS401</f>
        <v/>
      </c>
      <c r="AJ401" s="233">
        <f>'1'!EE401</f>
        <v>5</v>
      </c>
      <c r="AK401" s="262">
        <f>'1'!EF401</f>
        <v>0</v>
      </c>
      <c r="AL401" s="230" t="str">
        <f>'1'!EH401</f>
        <v/>
      </c>
      <c r="AM401" s="230" t="str">
        <f>'1'!EI401</f>
        <v/>
      </c>
      <c r="AN401" s="236">
        <f>'1'!EU401</f>
        <v>19</v>
      </c>
      <c r="AO401" s="263"/>
      <c r="AP401" s="231" t="str">
        <f>'1'!EX401</f>
        <v/>
      </c>
      <c r="AQ401" s="231" t="str">
        <f>'1'!EY401</f>
        <v/>
      </c>
      <c r="AR401" s="233">
        <f>'1'!FK401</f>
        <v>4</v>
      </c>
      <c r="AS401" s="262">
        <f>'1'!FL401</f>
        <v>0</v>
      </c>
      <c r="AT401" s="230" t="str">
        <f>'1'!FN401</f>
        <v/>
      </c>
      <c r="AU401" s="230" t="str">
        <f>'1'!FO401</f>
        <v/>
      </c>
      <c r="AV401" s="236">
        <f>'1'!GA401</f>
        <v>2</v>
      </c>
      <c r="AW401" s="263">
        <f>'1'!GB401</f>
        <v>0</v>
      </c>
      <c r="AX401" s="231" t="str">
        <f>'1'!GD401</f>
        <v/>
      </c>
      <c r="AY401" s="231" t="str">
        <f>'1'!GE401</f>
        <v/>
      </c>
      <c r="AZ401" s="233">
        <f>'1'!GQ401</f>
        <v>3</v>
      </c>
      <c r="BA401" s="262">
        <f>'1'!GR401</f>
        <v>0</v>
      </c>
      <c r="BB401" s="230" t="str">
        <f>'1'!GT401</f>
        <v/>
      </c>
      <c r="BC401" s="230" t="str">
        <f>'1'!GU401</f>
        <v/>
      </c>
      <c r="BD401" s="236">
        <f>'1'!HG401</f>
        <v>5</v>
      </c>
      <c r="BE401" s="263">
        <f>'1'!HH401</f>
        <v>0</v>
      </c>
      <c r="BF401" s="231" t="str">
        <f>'1'!HJ401</f>
        <v/>
      </c>
      <c r="BG401" s="231" t="str">
        <f>'1'!HK401</f>
        <v/>
      </c>
      <c r="BH401" s="233" t="str">
        <f>'1'!HW401</f>
        <v/>
      </c>
      <c r="BI401" s="262">
        <f>'1'!HX401</f>
        <v>0</v>
      </c>
      <c r="BJ401" s="230" t="str">
        <f>'1'!HZ401</f>
        <v/>
      </c>
      <c r="BK401" s="230" t="str">
        <f>'1'!IA401</f>
        <v/>
      </c>
      <c r="BL401" s="236" t="str">
        <f>'1'!IM401</f>
        <v/>
      </c>
      <c r="BM401" s="263">
        <f>'1'!IN401</f>
        <v>0</v>
      </c>
      <c r="BN401" s="231" t="str">
        <f>'1'!IP401</f>
        <v/>
      </c>
      <c r="BO401" s="231" t="str">
        <f>'1'!IQ401</f>
        <v/>
      </c>
      <c r="BP401" s="233" t="str">
        <f>'1'!JC401</f>
        <v/>
      </c>
      <c r="BQ401" s="262">
        <f>'1'!JD401</f>
        <v>0</v>
      </c>
      <c r="BR401" s="230" t="str">
        <f>'1'!JF401</f>
        <v/>
      </c>
      <c r="BS401" s="230" t="str">
        <f>'1'!JG401</f>
        <v/>
      </c>
      <c r="BT401" s="236" t="str">
        <f>'1'!JS401</f>
        <v/>
      </c>
      <c r="BU401" s="263">
        <f>'1'!JT401</f>
        <v>0</v>
      </c>
      <c r="BV401" s="231" t="str">
        <f>'1'!JV401</f>
        <v/>
      </c>
      <c r="BW401" s="231" t="str">
        <f>'1'!JW401</f>
        <v/>
      </c>
      <c r="BX401" s="233" t="str">
        <f>'1'!KI401</f>
        <v/>
      </c>
      <c r="BY401" s="262">
        <f>'1'!KJ401</f>
        <v>0</v>
      </c>
      <c r="BZ401" s="230" t="str">
        <f>'1'!KL401</f>
        <v/>
      </c>
      <c r="CA401" s="230" t="str">
        <f>'1'!KM401</f>
        <v/>
      </c>
      <c r="CB401" s="236" t="str">
        <f>'1'!KY401</f>
        <v/>
      </c>
      <c r="CC401" s="263">
        <f>'1'!KZ401</f>
        <v>0</v>
      </c>
      <c r="CD401" s="231" t="str">
        <f>'1'!LB401</f>
        <v/>
      </c>
      <c r="CE401" s="231" t="str">
        <f>'1'!LC401</f>
        <v/>
      </c>
      <c r="CF401" s="231"/>
      <c r="CG401" s="231"/>
      <c r="CH401" s="233" t="str">
        <f t="shared" si="208"/>
        <v/>
      </c>
      <c r="CI401" s="264"/>
      <c r="CJ401" s="24" t="str">
        <f>'1'!HZ401</f>
        <v/>
      </c>
      <c r="CK401" s="24" t="str">
        <f>'1'!IA401</f>
        <v/>
      </c>
      <c r="CL401" s="236" t="str">
        <f t="shared" si="209"/>
        <v/>
      </c>
      <c r="CM401" s="265"/>
      <c r="CN401" s="36" t="str">
        <f>'1'!IP401</f>
        <v/>
      </c>
      <c r="CO401" s="36" t="str">
        <f>'1'!IQ401</f>
        <v/>
      </c>
      <c r="CP401" s="233" t="str">
        <f t="shared" si="210"/>
        <v/>
      </c>
      <c r="CQ401" s="264"/>
      <c r="CR401" s="24" t="str">
        <f>'1'!JF401</f>
        <v/>
      </c>
      <c r="CS401" s="24" t="str">
        <f>'1'!JG401</f>
        <v/>
      </c>
      <c r="CT401" s="236" t="str">
        <f t="shared" si="211"/>
        <v/>
      </c>
      <c r="CU401" s="265"/>
      <c r="CV401" s="36" t="str">
        <f>'1'!JV401</f>
        <v/>
      </c>
      <c r="CW401" s="36" t="str">
        <f>'1'!JW401</f>
        <v/>
      </c>
      <c r="CX401" s="233" t="str">
        <f t="shared" si="212"/>
        <v>#REF!</v>
      </c>
      <c r="CY401" s="24">
        <f>'1'!KJ401</f>
        <v>0</v>
      </c>
      <c r="CZ401" s="24" t="str">
        <f>'1'!KL401</f>
        <v/>
      </c>
      <c r="DA401" s="24" t="str">
        <f>'1'!KM401</f>
        <v/>
      </c>
      <c r="DB401" s="236" t="str">
        <f t="shared" si="213"/>
        <v>#REF!</v>
      </c>
      <c r="DC401" s="36">
        <f>'1'!KZ401</f>
        <v>0</v>
      </c>
      <c r="DD401" s="36" t="str">
        <f>'1'!LB401</f>
        <v/>
      </c>
      <c r="DE401" s="36" t="str">
        <f>'1'!LC401</f>
        <v/>
      </c>
      <c r="DF401" s="233" t="str">
        <f t="shared" si="214"/>
        <v>#REF!</v>
      </c>
      <c r="DG401" s="24" t="str">
        <f t="shared" ref="DG401:DI401" si="1602">#REF!</f>
        <v>#REF!</v>
      </c>
      <c r="DH401" s="24" t="str">
        <f t="shared" si="1602"/>
        <v>#REF!</v>
      </c>
      <c r="DI401" s="24" t="str">
        <f t="shared" si="1602"/>
        <v>#REF!</v>
      </c>
      <c r="DJ401" s="236" t="str">
        <f t="shared" si="216"/>
        <v>#REF!</v>
      </c>
      <c r="DK401" s="36" t="str">
        <f t="shared" ref="DK401:DM401" si="1603">#REF!</f>
        <v>#REF!</v>
      </c>
      <c r="DL401" s="36" t="str">
        <f t="shared" si="1603"/>
        <v>#REF!</v>
      </c>
      <c r="DM401" s="36" t="str">
        <f t="shared" si="1603"/>
        <v>#REF!</v>
      </c>
      <c r="DN401" s="159" t="str">
        <f t="shared" si="218"/>
        <v>#REF!</v>
      </c>
      <c r="DO401" s="24" t="str">
        <f t="shared" ref="DO401:DQ401" si="1604">#REF!</f>
        <v>#REF!</v>
      </c>
      <c r="DP401" s="24" t="str">
        <f t="shared" si="1604"/>
        <v>#REF!</v>
      </c>
      <c r="DQ401" s="24" t="str">
        <f t="shared" si="1604"/>
        <v>#REF!</v>
      </c>
      <c r="DR401" s="209" t="str">
        <f t="shared" si="220"/>
        <v>#REF!</v>
      </c>
      <c r="DS401" s="210" t="str">
        <f t="shared" si="13"/>
        <v>#REF!</v>
      </c>
      <c r="DT401" s="210" t="str">
        <f t="shared" ref="DT401:DU401" si="1605">#REF!</f>
        <v>#REF!</v>
      </c>
      <c r="DU401" s="210" t="str">
        <f t="shared" si="1605"/>
        <v>#REF!</v>
      </c>
    </row>
    <row r="402" ht="15.75" customHeight="1">
      <c r="A402" s="228" t="str">
        <f>'1'!A402</f>
        <v/>
      </c>
      <c r="B402" s="229" t="str">
        <f>'1'!B402</f>
        <v/>
      </c>
      <c r="C402" s="232">
        <f>'1'!C402</f>
        <v>0</v>
      </c>
      <c r="D402" s="233">
        <f>'1'!G402</f>
        <v>1</v>
      </c>
      <c r="E402" s="262">
        <f>'1'!H402</f>
        <v>0</v>
      </c>
      <c r="F402" s="230" t="str">
        <f>'1'!J402</f>
        <v/>
      </c>
      <c r="G402" s="230" t="str">
        <f>'1'!K402</f>
        <v/>
      </c>
      <c r="H402" s="236">
        <f>'1'!W402</f>
        <v>1</v>
      </c>
      <c r="I402" s="263">
        <f>'1'!X402</f>
        <v>0</v>
      </c>
      <c r="J402" s="231" t="str">
        <f>'1'!Z402</f>
        <v/>
      </c>
      <c r="K402" s="231" t="str">
        <f>'1'!AA402</f>
        <v/>
      </c>
      <c r="L402" s="233">
        <f>'1'!AM402</f>
        <v>2</v>
      </c>
      <c r="M402" s="262">
        <f>'1'!AN402</f>
        <v>0</v>
      </c>
      <c r="N402" s="230" t="str">
        <f>'1'!AP402</f>
        <v/>
      </c>
      <c r="O402" s="230" t="str">
        <f>'1'!AQ402</f>
        <v/>
      </c>
      <c r="P402" s="236">
        <f>'1'!BC402</f>
        <v>4</v>
      </c>
      <c r="Q402" s="263">
        <f>'1'!BD402</f>
        <v>0</v>
      </c>
      <c r="R402" s="231" t="str">
        <f>'1'!BF402</f>
        <v/>
      </c>
      <c r="S402" s="231" t="str">
        <f>'1'!BG402</f>
        <v/>
      </c>
      <c r="T402" s="233">
        <f>'1'!BS402</f>
        <v>4</v>
      </c>
      <c r="U402" s="262">
        <f>'1'!BT402</f>
        <v>0</v>
      </c>
      <c r="V402" s="230" t="str">
        <f>'1'!BV402</f>
        <v/>
      </c>
      <c r="W402" s="230" t="str">
        <f>'1'!BW402</f>
        <v/>
      </c>
      <c r="X402" s="236">
        <f>'1'!CI402</f>
        <v>2</v>
      </c>
      <c r="Y402" s="263">
        <f>'1'!CJ402</f>
        <v>0</v>
      </c>
      <c r="Z402" s="231" t="str">
        <f>'1'!CL402</f>
        <v/>
      </c>
      <c r="AA402" s="231" t="str">
        <f>'1'!CM402</f>
        <v/>
      </c>
      <c r="AB402" s="233">
        <f>'1'!CY402</f>
        <v>2</v>
      </c>
      <c r="AC402" s="262">
        <f>'1'!CZ402</f>
        <v>0</v>
      </c>
      <c r="AD402" s="226" t="str">
        <f>'1'!DB402</f>
        <v/>
      </c>
      <c r="AE402" s="230" t="str">
        <f>'1'!DC402</f>
        <v/>
      </c>
      <c r="AF402" s="236">
        <f>'1'!DO402</f>
        <v>2</v>
      </c>
      <c r="AG402" s="263"/>
      <c r="AH402" s="231" t="str">
        <f>'1'!DR402</f>
        <v/>
      </c>
      <c r="AI402" s="231" t="str">
        <f>'1'!DS402</f>
        <v/>
      </c>
      <c r="AJ402" s="233">
        <f>'1'!EE402</f>
        <v>5</v>
      </c>
      <c r="AK402" s="262">
        <f>'1'!EF402</f>
        <v>0</v>
      </c>
      <c r="AL402" s="230" t="str">
        <f>'1'!EH402</f>
        <v/>
      </c>
      <c r="AM402" s="230" t="str">
        <f>'1'!EI402</f>
        <v/>
      </c>
      <c r="AN402" s="236">
        <f>'1'!EU402</f>
        <v>19</v>
      </c>
      <c r="AO402" s="263"/>
      <c r="AP402" s="231" t="str">
        <f>'1'!EX402</f>
        <v/>
      </c>
      <c r="AQ402" s="231" t="str">
        <f>'1'!EY402</f>
        <v/>
      </c>
      <c r="AR402" s="233">
        <f>'1'!FK402</f>
        <v>4</v>
      </c>
      <c r="AS402" s="262">
        <f>'1'!FL402</f>
        <v>0</v>
      </c>
      <c r="AT402" s="230" t="str">
        <f>'1'!FN402</f>
        <v/>
      </c>
      <c r="AU402" s="230" t="str">
        <f>'1'!FO402</f>
        <v/>
      </c>
      <c r="AV402" s="236">
        <f>'1'!GA402</f>
        <v>2</v>
      </c>
      <c r="AW402" s="263">
        <f>'1'!GB402</f>
        <v>0</v>
      </c>
      <c r="AX402" s="231" t="str">
        <f>'1'!GD402</f>
        <v/>
      </c>
      <c r="AY402" s="231" t="str">
        <f>'1'!GE402</f>
        <v/>
      </c>
      <c r="AZ402" s="233">
        <f>'1'!GQ402</f>
        <v>3</v>
      </c>
      <c r="BA402" s="262">
        <f>'1'!GR402</f>
        <v>0</v>
      </c>
      <c r="BB402" s="230" t="str">
        <f>'1'!GT402</f>
        <v/>
      </c>
      <c r="BC402" s="230" t="str">
        <f>'1'!GU402</f>
        <v/>
      </c>
      <c r="BD402" s="236">
        <f>'1'!HG402</f>
        <v>5</v>
      </c>
      <c r="BE402" s="263">
        <f>'1'!HH402</f>
        <v>0</v>
      </c>
      <c r="BF402" s="231" t="str">
        <f>'1'!HJ402</f>
        <v/>
      </c>
      <c r="BG402" s="231" t="str">
        <f>'1'!HK402</f>
        <v/>
      </c>
      <c r="BH402" s="233" t="str">
        <f>'1'!HW402</f>
        <v/>
      </c>
      <c r="BI402" s="262">
        <f>'1'!HX402</f>
        <v>0</v>
      </c>
      <c r="BJ402" s="230" t="str">
        <f>'1'!HZ402</f>
        <v/>
      </c>
      <c r="BK402" s="230" t="str">
        <f>'1'!IA402</f>
        <v/>
      </c>
      <c r="BL402" s="236" t="str">
        <f>'1'!IM402</f>
        <v/>
      </c>
      <c r="BM402" s="263">
        <f>'1'!IN402</f>
        <v>0</v>
      </c>
      <c r="BN402" s="231" t="str">
        <f>'1'!IP402</f>
        <v/>
      </c>
      <c r="BO402" s="231" t="str">
        <f>'1'!IQ402</f>
        <v/>
      </c>
      <c r="BP402" s="233" t="str">
        <f>'1'!JC402</f>
        <v/>
      </c>
      <c r="BQ402" s="262">
        <f>'1'!JD402</f>
        <v>0</v>
      </c>
      <c r="BR402" s="230" t="str">
        <f>'1'!JF402</f>
        <v/>
      </c>
      <c r="BS402" s="230" t="str">
        <f>'1'!JG402</f>
        <v/>
      </c>
      <c r="BT402" s="236" t="str">
        <f>'1'!JS402</f>
        <v/>
      </c>
      <c r="BU402" s="263">
        <f>'1'!JT402</f>
        <v>0</v>
      </c>
      <c r="BV402" s="231" t="str">
        <f>'1'!JV402</f>
        <v/>
      </c>
      <c r="BW402" s="231" t="str">
        <f>'1'!JW402</f>
        <v/>
      </c>
      <c r="BX402" s="233" t="str">
        <f>'1'!KI402</f>
        <v/>
      </c>
      <c r="BY402" s="262">
        <f>'1'!KJ402</f>
        <v>0</v>
      </c>
      <c r="BZ402" s="230" t="str">
        <f>'1'!KL402</f>
        <v/>
      </c>
      <c r="CA402" s="230" t="str">
        <f>'1'!KM402</f>
        <v/>
      </c>
      <c r="CB402" s="236" t="str">
        <f>'1'!KY402</f>
        <v/>
      </c>
      <c r="CC402" s="263">
        <f>'1'!KZ402</f>
        <v>0</v>
      </c>
      <c r="CD402" s="231" t="str">
        <f>'1'!LB402</f>
        <v/>
      </c>
      <c r="CE402" s="231" t="str">
        <f>'1'!LC402</f>
        <v/>
      </c>
      <c r="CF402" s="231"/>
      <c r="CG402" s="231"/>
      <c r="CH402" s="233" t="str">
        <f t="shared" si="208"/>
        <v/>
      </c>
      <c r="CI402" s="264"/>
      <c r="CJ402" s="24" t="str">
        <f>'1'!HZ402</f>
        <v/>
      </c>
      <c r="CK402" s="24" t="str">
        <f>'1'!IA402</f>
        <v/>
      </c>
      <c r="CL402" s="236" t="str">
        <f t="shared" si="209"/>
        <v/>
      </c>
      <c r="CM402" s="265"/>
      <c r="CN402" s="36" t="str">
        <f>'1'!IP402</f>
        <v/>
      </c>
      <c r="CO402" s="36" t="str">
        <f>'1'!IQ402</f>
        <v/>
      </c>
      <c r="CP402" s="233" t="str">
        <f t="shared" si="210"/>
        <v/>
      </c>
      <c r="CQ402" s="264"/>
      <c r="CR402" s="24" t="str">
        <f>'1'!JF402</f>
        <v/>
      </c>
      <c r="CS402" s="24" t="str">
        <f>'1'!JG402</f>
        <v/>
      </c>
      <c r="CT402" s="236" t="str">
        <f t="shared" si="211"/>
        <v/>
      </c>
      <c r="CU402" s="265"/>
      <c r="CV402" s="36" t="str">
        <f>'1'!JV402</f>
        <v/>
      </c>
      <c r="CW402" s="36" t="str">
        <f>'1'!JW402</f>
        <v/>
      </c>
      <c r="CX402" s="233" t="str">
        <f t="shared" si="212"/>
        <v>#REF!</v>
      </c>
      <c r="CY402" s="24">
        <f>'1'!KJ402</f>
        <v>0</v>
      </c>
      <c r="CZ402" s="24" t="str">
        <f>'1'!KL402</f>
        <v/>
      </c>
      <c r="DA402" s="24" t="str">
        <f>'1'!KM402</f>
        <v/>
      </c>
      <c r="DB402" s="236" t="str">
        <f t="shared" si="213"/>
        <v>#REF!</v>
      </c>
      <c r="DC402" s="36">
        <f>'1'!KZ402</f>
        <v>0</v>
      </c>
      <c r="DD402" s="36" t="str">
        <f>'1'!LB402</f>
        <v/>
      </c>
      <c r="DE402" s="36" t="str">
        <f>'1'!LC402</f>
        <v/>
      </c>
      <c r="DF402" s="233" t="str">
        <f t="shared" si="214"/>
        <v>#REF!</v>
      </c>
      <c r="DG402" s="24" t="str">
        <f t="shared" ref="DG402:DI402" si="1606">#REF!</f>
        <v>#REF!</v>
      </c>
      <c r="DH402" s="24" t="str">
        <f t="shared" si="1606"/>
        <v>#REF!</v>
      </c>
      <c r="DI402" s="24" t="str">
        <f t="shared" si="1606"/>
        <v>#REF!</v>
      </c>
      <c r="DJ402" s="236" t="str">
        <f t="shared" si="216"/>
        <v>#REF!</v>
      </c>
      <c r="DK402" s="36" t="str">
        <f t="shared" ref="DK402:DM402" si="1607">#REF!</f>
        <v>#REF!</v>
      </c>
      <c r="DL402" s="36" t="str">
        <f t="shared" si="1607"/>
        <v>#REF!</v>
      </c>
      <c r="DM402" s="36" t="str">
        <f t="shared" si="1607"/>
        <v>#REF!</v>
      </c>
      <c r="DN402" s="159" t="str">
        <f t="shared" si="218"/>
        <v>#REF!</v>
      </c>
      <c r="DO402" s="24" t="str">
        <f t="shared" ref="DO402:DQ402" si="1608">#REF!</f>
        <v>#REF!</v>
      </c>
      <c r="DP402" s="24" t="str">
        <f t="shared" si="1608"/>
        <v>#REF!</v>
      </c>
      <c r="DQ402" s="24" t="str">
        <f t="shared" si="1608"/>
        <v>#REF!</v>
      </c>
      <c r="DR402" s="209" t="str">
        <f t="shared" si="220"/>
        <v>#REF!</v>
      </c>
      <c r="DS402" s="210" t="str">
        <f t="shared" si="13"/>
        <v>#REF!</v>
      </c>
      <c r="DT402" s="210" t="str">
        <f t="shared" ref="DT402:DU402" si="1609">#REF!</f>
        <v>#REF!</v>
      </c>
      <c r="DU402" s="210" t="str">
        <f t="shared" si="1609"/>
        <v>#REF!</v>
      </c>
    </row>
    <row r="403" ht="15.75" customHeight="1">
      <c r="A403" s="228" t="str">
        <f>'1'!A403</f>
        <v/>
      </c>
      <c r="B403" s="229" t="str">
        <f>'1'!B403</f>
        <v/>
      </c>
      <c r="C403" s="232">
        <f>'1'!C403</f>
        <v>0</v>
      </c>
      <c r="D403" s="233">
        <f>'1'!G403</f>
        <v>1</v>
      </c>
      <c r="E403" s="262">
        <f>'1'!H403</f>
        <v>0</v>
      </c>
      <c r="F403" s="230" t="str">
        <f>'1'!J403</f>
        <v/>
      </c>
      <c r="G403" s="230" t="str">
        <f>'1'!K403</f>
        <v/>
      </c>
      <c r="H403" s="236">
        <f>'1'!W403</f>
        <v>1</v>
      </c>
      <c r="I403" s="263">
        <f>'1'!X403</f>
        <v>0</v>
      </c>
      <c r="J403" s="231" t="str">
        <f>'1'!Z403</f>
        <v/>
      </c>
      <c r="K403" s="231" t="str">
        <f>'1'!AA403</f>
        <v/>
      </c>
      <c r="L403" s="233">
        <f>'1'!AM403</f>
        <v>2</v>
      </c>
      <c r="M403" s="262">
        <f>'1'!AN403</f>
        <v>0</v>
      </c>
      <c r="N403" s="230" t="str">
        <f>'1'!AP403</f>
        <v/>
      </c>
      <c r="O403" s="230" t="str">
        <f>'1'!AQ403</f>
        <v/>
      </c>
      <c r="P403" s="236">
        <f>'1'!BC403</f>
        <v>4</v>
      </c>
      <c r="Q403" s="263">
        <f>'1'!BD403</f>
        <v>0</v>
      </c>
      <c r="R403" s="231" t="str">
        <f>'1'!BF403</f>
        <v/>
      </c>
      <c r="S403" s="231" t="str">
        <f>'1'!BG403</f>
        <v/>
      </c>
      <c r="T403" s="233">
        <f>'1'!BS403</f>
        <v>4</v>
      </c>
      <c r="U403" s="262">
        <f>'1'!BT403</f>
        <v>0</v>
      </c>
      <c r="V403" s="230" t="str">
        <f>'1'!BV403</f>
        <v/>
      </c>
      <c r="W403" s="230" t="str">
        <f>'1'!BW403</f>
        <v/>
      </c>
      <c r="X403" s="236">
        <f>'1'!CI403</f>
        <v>2</v>
      </c>
      <c r="Y403" s="263">
        <f>'1'!CJ403</f>
        <v>0</v>
      </c>
      <c r="Z403" s="231" t="str">
        <f>'1'!CL403</f>
        <v/>
      </c>
      <c r="AA403" s="231" t="str">
        <f>'1'!CM403</f>
        <v/>
      </c>
      <c r="AB403" s="233">
        <f>'1'!CY403</f>
        <v>2</v>
      </c>
      <c r="AC403" s="262">
        <f>'1'!CZ403</f>
        <v>0</v>
      </c>
      <c r="AD403" s="226" t="str">
        <f>'1'!DB403</f>
        <v/>
      </c>
      <c r="AE403" s="230" t="str">
        <f>'1'!DC403</f>
        <v/>
      </c>
      <c r="AF403" s="236">
        <f>'1'!DO403</f>
        <v>2</v>
      </c>
      <c r="AG403" s="263"/>
      <c r="AH403" s="231" t="str">
        <f>'1'!DR403</f>
        <v/>
      </c>
      <c r="AI403" s="231" t="str">
        <f>'1'!DS403</f>
        <v/>
      </c>
      <c r="AJ403" s="233">
        <f>'1'!EE403</f>
        <v>5</v>
      </c>
      <c r="AK403" s="262">
        <f>'1'!EF403</f>
        <v>0</v>
      </c>
      <c r="AL403" s="230" t="str">
        <f>'1'!EH403</f>
        <v/>
      </c>
      <c r="AM403" s="230" t="str">
        <f>'1'!EI403</f>
        <v/>
      </c>
      <c r="AN403" s="236">
        <f>'1'!EU403</f>
        <v>19</v>
      </c>
      <c r="AO403" s="263"/>
      <c r="AP403" s="231" t="str">
        <f>'1'!EX403</f>
        <v/>
      </c>
      <c r="AQ403" s="231" t="str">
        <f>'1'!EY403</f>
        <v/>
      </c>
      <c r="AR403" s="233">
        <f>'1'!FK403</f>
        <v>4</v>
      </c>
      <c r="AS403" s="262">
        <f>'1'!FL403</f>
        <v>0</v>
      </c>
      <c r="AT403" s="230" t="str">
        <f>'1'!FN403</f>
        <v/>
      </c>
      <c r="AU403" s="230" t="str">
        <f>'1'!FO403</f>
        <v/>
      </c>
      <c r="AV403" s="236">
        <f>'1'!GA403</f>
        <v>2</v>
      </c>
      <c r="AW403" s="263">
        <f>'1'!GB403</f>
        <v>0</v>
      </c>
      <c r="AX403" s="231" t="str">
        <f>'1'!GD403</f>
        <v/>
      </c>
      <c r="AY403" s="231" t="str">
        <f>'1'!GE403</f>
        <v/>
      </c>
      <c r="AZ403" s="233">
        <f>'1'!GQ403</f>
        <v>3</v>
      </c>
      <c r="BA403" s="262">
        <f>'1'!GR403</f>
        <v>0</v>
      </c>
      <c r="BB403" s="230" t="str">
        <f>'1'!GT403</f>
        <v/>
      </c>
      <c r="BC403" s="230" t="str">
        <f>'1'!GU403</f>
        <v/>
      </c>
      <c r="BD403" s="236">
        <f>'1'!HG403</f>
        <v>5</v>
      </c>
      <c r="BE403" s="263">
        <f>'1'!HH403</f>
        <v>0</v>
      </c>
      <c r="BF403" s="231" t="str">
        <f>'1'!HJ403</f>
        <v/>
      </c>
      <c r="BG403" s="231" t="str">
        <f>'1'!HK403</f>
        <v/>
      </c>
      <c r="BH403" s="233" t="str">
        <f>'1'!HW403</f>
        <v/>
      </c>
      <c r="BI403" s="262">
        <f>'1'!HX403</f>
        <v>0</v>
      </c>
      <c r="BJ403" s="230" t="str">
        <f>'1'!HZ403</f>
        <v/>
      </c>
      <c r="BK403" s="230" t="str">
        <f>'1'!IA403</f>
        <v/>
      </c>
      <c r="BL403" s="236" t="str">
        <f>'1'!IM403</f>
        <v/>
      </c>
      <c r="BM403" s="263">
        <f>'1'!IN403</f>
        <v>0</v>
      </c>
      <c r="BN403" s="231" t="str">
        <f>'1'!IP403</f>
        <v/>
      </c>
      <c r="BO403" s="231" t="str">
        <f>'1'!IQ403</f>
        <v/>
      </c>
      <c r="BP403" s="233" t="str">
        <f>'1'!JC403</f>
        <v/>
      </c>
      <c r="BQ403" s="262">
        <f>'1'!JD403</f>
        <v>0</v>
      </c>
      <c r="BR403" s="230" t="str">
        <f>'1'!JF403</f>
        <v/>
      </c>
      <c r="BS403" s="230" t="str">
        <f>'1'!JG403</f>
        <v/>
      </c>
      <c r="BT403" s="236" t="str">
        <f>'1'!JS403</f>
        <v/>
      </c>
      <c r="BU403" s="263">
        <f>'1'!JT403</f>
        <v>0</v>
      </c>
      <c r="BV403" s="231" t="str">
        <f>'1'!JV403</f>
        <v/>
      </c>
      <c r="BW403" s="231" t="str">
        <f>'1'!JW403</f>
        <v/>
      </c>
      <c r="BX403" s="233" t="str">
        <f>'1'!KI403</f>
        <v/>
      </c>
      <c r="BY403" s="262">
        <f>'1'!KJ403</f>
        <v>0</v>
      </c>
      <c r="BZ403" s="230" t="str">
        <f>'1'!KL403</f>
        <v/>
      </c>
      <c r="CA403" s="230" t="str">
        <f>'1'!KM403</f>
        <v/>
      </c>
      <c r="CB403" s="236" t="str">
        <f>'1'!KY403</f>
        <v/>
      </c>
      <c r="CC403" s="263">
        <f>'1'!KZ403</f>
        <v>0</v>
      </c>
      <c r="CD403" s="231" t="str">
        <f>'1'!LB403</f>
        <v/>
      </c>
      <c r="CE403" s="231" t="str">
        <f>'1'!LC403</f>
        <v/>
      </c>
      <c r="CF403" s="231"/>
      <c r="CG403" s="231"/>
      <c r="CH403" s="233" t="str">
        <f t="shared" si="208"/>
        <v/>
      </c>
      <c r="CI403" s="264"/>
      <c r="CJ403" s="24" t="str">
        <f>'1'!HZ403</f>
        <v/>
      </c>
      <c r="CK403" s="24" t="str">
        <f>'1'!IA403</f>
        <v/>
      </c>
      <c r="CL403" s="236" t="str">
        <f t="shared" si="209"/>
        <v/>
      </c>
      <c r="CM403" s="265"/>
      <c r="CN403" s="36" t="str">
        <f>'1'!IP403</f>
        <v/>
      </c>
      <c r="CO403" s="36" t="str">
        <f>'1'!IQ403</f>
        <v/>
      </c>
      <c r="CP403" s="233" t="str">
        <f t="shared" si="210"/>
        <v/>
      </c>
      <c r="CQ403" s="264"/>
      <c r="CR403" s="24" t="str">
        <f>'1'!JF403</f>
        <v/>
      </c>
      <c r="CS403" s="24" t="str">
        <f>'1'!JG403</f>
        <v/>
      </c>
      <c r="CT403" s="236" t="str">
        <f t="shared" si="211"/>
        <v/>
      </c>
      <c r="CU403" s="265"/>
      <c r="CV403" s="36" t="str">
        <f>'1'!JV403</f>
        <v/>
      </c>
      <c r="CW403" s="36" t="str">
        <f>'1'!JW403</f>
        <v/>
      </c>
      <c r="CX403" s="233" t="str">
        <f t="shared" si="212"/>
        <v>#REF!</v>
      </c>
      <c r="CY403" s="24">
        <f>'1'!KJ403</f>
        <v>0</v>
      </c>
      <c r="CZ403" s="24" t="str">
        <f>'1'!KL403</f>
        <v/>
      </c>
      <c r="DA403" s="24" t="str">
        <f>'1'!KM403</f>
        <v/>
      </c>
      <c r="DB403" s="236" t="str">
        <f t="shared" si="213"/>
        <v>#REF!</v>
      </c>
      <c r="DC403" s="36">
        <f>'1'!KZ403</f>
        <v>0</v>
      </c>
      <c r="DD403" s="36" t="str">
        <f>'1'!LB403</f>
        <v/>
      </c>
      <c r="DE403" s="36" t="str">
        <f>'1'!LC403</f>
        <v/>
      </c>
      <c r="DF403" s="233" t="str">
        <f t="shared" si="214"/>
        <v>#REF!</v>
      </c>
      <c r="DG403" s="24" t="str">
        <f t="shared" ref="DG403:DI403" si="1610">#REF!</f>
        <v>#REF!</v>
      </c>
      <c r="DH403" s="24" t="str">
        <f t="shared" si="1610"/>
        <v>#REF!</v>
      </c>
      <c r="DI403" s="24" t="str">
        <f t="shared" si="1610"/>
        <v>#REF!</v>
      </c>
      <c r="DJ403" s="236" t="str">
        <f t="shared" si="216"/>
        <v>#REF!</v>
      </c>
      <c r="DK403" s="36" t="str">
        <f t="shared" ref="DK403:DM403" si="1611">#REF!</f>
        <v>#REF!</v>
      </c>
      <c r="DL403" s="36" t="str">
        <f t="shared" si="1611"/>
        <v>#REF!</v>
      </c>
      <c r="DM403" s="36" t="str">
        <f t="shared" si="1611"/>
        <v>#REF!</v>
      </c>
      <c r="DN403" s="159" t="str">
        <f t="shared" si="218"/>
        <v>#REF!</v>
      </c>
      <c r="DO403" s="24" t="str">
        <f t="shared" ref="DO403:DQ403" si="1612">#REF!</f>
        <v>#REF!</v>
      </c>
      <c r="DP403" s="24" t="str">
        <f t="shared" si="1612"/>
        <v>#REF!</v>
      </c>
      <c r="DQ403" s="24" t="str">
        <f t="shared" si="1612"/>
        <v>#REF!</v>
      </c>
      <c r="DR403" s="209" t="str">
        <f t="shared" si="220"/>
        <v>#REF!</v>
      </c>
      <c r="DS403" s="210" t="str">
        <f t="shared" si="13"/>
        <v>#REF!</v>
      </c>
      <c r="DT403" s="210" t="str">
        <f t="shared" ref="DT403:DU403" si="1613">#REF!</f>
        <v>#REF!</v>
      </c>
      <c r="DU403" s="210" t="str">
        <f t="shared" si="1613"/>
        <v>#REF!</v>
      </c>
    </row>
    <row r="404" ht="15.75" customHeight="1">
      <c r="A404" s="228" t="str">
        <f>'1'!A404</f>
        <v/>
      </c>
      <c r="B404" s="229" t="str">
        <f>'1'!B404</f>
        <v/>
      </c>
      <c r="C404" s="232">
        <f>'1'!C404</f>
        <v>0</v>
      </c>
      <c r="D404" s="233">
        <f>'1'!G404</f>
        <v>1</v>
      </c>
      <c r="E404" s="262">
        <f>'1'!H404</f>
        <v>0</v>
      </c>
      <c r="F404" s="230" t="str">
        <f>'1'!J404</f>
        <v/>
      </c>
      <c r="G404" s="230" t="str">
        <f>'1'!K404</f>
        <v/>
      </c>
      <c r="H404" s="236">
        <f>'1'!W404</f>
        <v>1</v>
      </c>
      <c r="I404" s="263">
        <f>'1'!X404</f>
        <v>0</v>
      </c>
      <c r="J404" s="231" t="str">
        <f>'1'!Z404</f>
        <v/>
      </c>
      <c r="K404" s="231" t="str">
        <f>'1'!AA404</f>
        <v/>
      </c>
      <c r="L404" s="233">
        <f>'1'!AM404</f>
        <v>2</v>
      </c>
      <c r="M404" s="262">
        <f>'1'!AN404</f>
        <v>0</v>
      </c>
      <c r="N404" s="230" t="str">
        <f>'1'!AP404</f>
        <v/>
      </c>
      <c r="O404" s="230" t="str">
        <f>'1'!AQ404</f>
        <v/>
      </c>
      <c r="P404" s="236">
        <f>'1'!BC404</f>
        <v>4</v>
      </c>
      <c r="Q404" s="263">
        <f>'1'!BD404</f>
        <v>0</v>
      </c>
      <c r="R404" s="231" t="str">
        <f>'1'!BF404</f>
        <v/>
      </c>
      <c r="S404" s="231" t="str">
        <f>'1'!BG404</f>
        <v/>
      </c>
      <c r="T404" s="233">
        <f>'1'!BS404</f>
        <v>4</v>
      </c>
      <c r="U404" s="262">
        <f>'1'!BT404</f>
        <v>0</v>
      </c>
      <c r="V404" s="230" t="str">
        <f>'1'!BV404</f>
        <v/>
      </c>
      <c r="W404" s="230" t="str">
        <f>'1'!BW404</f>
        <v/>
      </c>
      <c r="X404" s="236">
        <f>'1'!CI404</f>
        <v>2</v>
      </c>
      <c r="Y404" s="263">
        <f>'1'!CJ404</f>
        <v>0</v>
      </c>
      <c r="Z404" s="231" t="str">
        <f>'1'!CL404</f>
        <v/>
      </c>
      <c r="AA404" s="231" t="str">
        <f>'1'!CM404</f>
        <v/>
      </c>
      <c r="AB404" s="233">
        <f>'1'!CY404</f>
        <v>2</v>
      </c>
      <c r="AC404" s="262">
        <f>'1'!CZ404</f>
        <v>0</v>
      </c>
      <c r="AD404" s="226" t="str">
        <f>'1'!DB404</f>
        <v/>
      </c>
      <c r="AE404" s="230" t="str">
        <f>'1'!DC404</f>
        <v/>
      </c>
      <c r="AF404" s="236">
        <f>'1'!DO404</f>
        <v>2</v>
      </c>
      <c r="AG404" s="263"/>
      <c r="AH404" s="231" t="str">
        <f>'1'!DR404</f>
        <v/>
      </c>
      <c r="AI404" s="231" t="str">
        <f>'1'!DS404</f>
        <v/>
      </c>
      <c r="AJ404" s="233">
        <f>'1'!EE404</f>
        <v>5</v>
      </c>
      <c r="AK404" s="262">
        <f>'1'!EF404</f>
        <v>0</v>
      </c>
      <c r="AL404" s="230" t="str">
        <f>'1'!EH404</f>
        <v/>
      </c>
      <c r="AM404" s="230" t="str">
        <f>'1'!EI404</f>
        <v/>
      </c>
      <c r="AN404" s="236">
        <f>'1'!EU404</f>
        <v>19</v>
      </c>
      <c r="AO404" s="263"/>
      <c r="AP404" s="231" t="str">
        <f>'1'!EX404</f>
        <v/>
      </c>
      <c r="AQ404" s="231" t="str">
        <f>'1'!EY404</f>
        <v/>
      </c>
      <c r="AR404" s="233">
        <f>'1'!FK404</f>
        <v>4</v>
      </c>
      <c r="AS404" s="262">
        <f>'1'!FL404</f>
        <v>0</v>
      </c>
      <c r="AT404" s="230" t="str">
        <f>'1'!FN404</f>
        <v/>
      </c>
      <c r="AU404" s="230" t="str">
        <f>'1'!FO404</f>
        <v/>
      </c>
      <c r="AV404" s="236">
        <f>'1'!GA404</f>
        <v>2</v>
      </c>
      <c r="AW404" s="263">
        <f>'1'!GB404</f>
        <v>0</v>
      </c>
      <c r="AX404" s="231" t="str">
        <f>'1'!GD404</f>
        <v/>
      </c>
      <c r="AY404" s="231" t="str">
        <f>'1'!GE404</f>
        <v/>
      </c>
      <c r="AZ404" s="233">
        <f>'1'!GQ404</f>
        <v>3</v>
      </c>
      <c r="BA404" s="262">
        <f>'1'!GR404</f>
        <v>0</v>
      </c>
      <c r="BB404" s="230" t="str">
        <f>'1'!GT404</f>
        <v/>
      </c>
      <c r="BC404" s="230" t="str">
        <f>'1'!GU404</f>
        <v/>
      </c>
      <c r="BD404" s="236">
        <f>'1'!HG404</f>
        <v>5</v>
      </c>
      <c r="BE404" s="263">
        <f>'1'!HH404</f>
        <v>0</v>
      </c>
      <c r="BF404" s="231" t="str">
        <f>'1'!HJ404</f>
        <v/>
      </c>
      <c r="BG404" s="231" t="str">
        <f>'1'!HK404</f>
        <v/>
      </c>
      <c r="BH404" s="233" t="str">
        <f>'1'!HW404</f>
        <v/>
      </c>
      <c r="BI404" s="262">
        <f>'1'!HX404</f>
        <v>0</v>
      </c>
      <c r="BJ404" s="230" t="str">
        <f>'1'!HZ404</f>
        <v/>
      </c>
      <c r="BK404" s="230" t="str">
        <f>'1'!IA404</f>
        <v/>
      </c>
      <c r="BL404" s="236" t="str">
        <f>'1'!IM404</f>
        <v/>
      </c>
      <c r="BM404" s="263">
        <f>'1'!IN404</f>
        <v>0</v>
      </c>
      <c r="BN404" s="231" t="str">
        <f>'1'!IP404</f>
        <v/>
      </c>
      <c r="BO404" s="231" t="str">
        <f>'1'!IQ404</f>
        <v/>
      </c>
      <c r="BP404" s="233" t="str">
        <f>'1'!JC404</f>
        <v/>
      </c>
      <c r="BQ404" s="262">
        <f>'1'!JD404</f>
        <v>0</v>
      </c>
      <c r="BR404" s="230" t="str">
        <f>'1'!JF404</f>
        <v/>
      </c>
      <c r="BS404" s="230" t="str">
        <f>'1'!JG404</f>
        <v/>
      </c>
      <c r="BT404" s="236" t="str">
        <f>'1'!JS404</f>
        <v/>
      </c>
      <c r="BU404" s="263">
        <f>'1'!JT404</f>
        <v>0</v>
      </c>
      <c r="BV404" s="231" t="str">
        <f>'1'!JV404</f>
        <v/>
      </c>
      <c r="BW404" s="231" t="str">
        <f>'1'!JW404</f>
        <v/>
      </c>
      <c r="BX404" s="233" t="str">
        <f>'1'!KI404</f>
        <v/>
      </c>
      <c r="BY404" s="262">
        <f>'1'!KJ404</f>
        <v>0</v>
      </c>
      <c r="BZ404" s="230" t="str">
        <f>'1'!KL404</f>
        <v/>
      </c>
      <c r="CA404" s="230" t="str">
        <f>'1'!KM404</f>
        <v/>
      </c>
      <c r="CB404" s="236" t="str">
        <f>'1'!KY404</f>
        <v/>
      </c>
      <c r="CC404" s="263">
        <f>'1'!KZ404</f>
        <v>0</v>
      </c>
      <c r="CD404" s="231" t="str">
        <f>'1'!LB404</f>
        <v/>
      </c>
      <c r="CE404" s="231" t="str">
        <f>'1'!LC404</f>
        <v/>
      </c>
      <c r="CF404" s="231"/>
      <c r="CG404" s="231"/>
      <c r="CH404" s="233" t="str">
        <f t="shared" si="208"/>
        <v/>
      </c>
      <c r="CI404" s="264"/>
      <c r="CJ404" s="24" t="str">
        <f>'1'!HZ404</f>
        <v/>
      </c>
      <c r="CK404" s="24" t="str">
        <f>'1'!IA404</f>
        <v/>
      </c>
      <c r="CL404" s="236" t="str">
        <f t="shared" si="209"/>
        <v/>
      </c>
      <c r="CM404" s="265"/>
      <c r="CN404" s="36" t="str">
        <f>'1'!IP404</f>
        <v/>
      </c>
      <c r="CO404" s="36" t="str">
        <f>'1'!IQ404</f>
        <v/>
      </c>
      <c r="CP404" s="233" t="str">
        <f t="shared" si="210"/>
        <v/>
      </c>
      <c r="CQ404" s="264"/>
      <c r="CR404" s="24" t="str">
        <f>'1'!JF404</f>
        <v/>
      </c>
      <c r="CS404" s="24" t="str">
        <f>'1'!JG404</f>
        <v/>
      </c>
      <c r="CT404" s="236" t="str">
        <f t="shared" si="211"/>
        <v/>
      </c>
      <c r="CU404" s="265"/>
      <c r="CV404" s="36" t="str">
        <f>'1'!JV404</f>
        <v/>
      </c>
      <c r="CW404" s="36" t="str">
        <f>'1'!JW404</f>
        <v/>
      </c>
      <c r="CX404" s="233" t="str">
        <f t="shared" si="212"/>
        <v>#REF!</v>
      </c>
      <c r="CY404" s="24">
        <f>'1'!KJ404</f>
        <v>0</v>
      </c>
      <c r="CZ404" s="24" t="str">
        <f>'1'!KL404</f>
        <v/>
      </c>
      <c r="DA404" s="24" t="str">
        <f>'1'!KM404</f>
        <v/>
      </c>
      <c r="DB404" s="236" t="str">
        <f t="shared" si="213"/>
        <v>#REF!</v>
      </c>
      <c r="DC404" s="36">
        <f>'1'!KZ404</f>
        <v>0</v>
      </c>
      <c r="DD404" s="36" t="str">
        <f>'1'!LB404</f>
        <v/>
      </c>
      <c r="DE404" s="36" t="str">
        <f>'1'!LC404</f>
        <v/>
      </c>
      <c r="DF404" s="233" t="str">
        <f t="shared" si="214"/>
        <v>#REF!</v>
      </c>
      <c r="DG404" s="24" t="str">
        <f t="shared" ref="DG404:DI404" si="1614">#REF!</f>
        <v>#REF!</v>
      </c>
      <c r="DH404" s="24" t="str">
        <f t="shared" si="1614"/>
        <v>#REF!</v>
      </c>
      <c r="DI404" s="24" t="str">
        <f t="shared" si="1614"/>
        <v>#REF!</v>
      </c>
      <c r="DJ404" s="236" t="str">
        <f t="shared" si="216"/>
        <v>#REF!</v>
      </c>
      <c r="DK404" s="36" t="str">
        <f t="shared" ref="DK404:DM404" si="1615">#REF!</f>
        <v>#REF!</v>
      </c>
      <c r="DL404" s="36" t="str">
        <f t="shared" si="1615"/>
        <v>#REF!</v>
      </c>
      <c r="DM404" s="36" t="str">
        <f t="shared" si="1615"/>
        <v>#REF!</v>
      </c>
      <c r="DN404" s="159" t="str">
        <f t="shared" si="218"/>
        <v>#REF!</v>
      </c>
      <c r="DO404" s="24" t="str">
        <f t="shared" ref="DO404:DQ404" si="1616">#REF!</f>
        <v>#REF!</v>
      </c>
      <c r="DP404" s="24" t="str">
        <f t="shared" si="1616"/>
        <v>#REF!</v>
      </c>
      <c r="DQ404" s="24" t="str">
        <f t="shared" si="1616"/>
        <v>#REF!</v>
      </c>
      <c r="DR404" s="209" t="str">
        <f t="shared" si="220"/>
        <v>#REF!</v>
      </c>
      <c r="DS404" s="210" t="str">
        <f t="shared" si="13"/>
        <v>#REF!</v>
      </c>
      <c r="DT404" s="210" t="str">
        <f t="shared" ref="DT404:DU404" si="1617">#REF!</f>
        <v>#REF!</v>
      </c>
      <c r="DU404" s="210" t="str">
        <f t="shared" si="1617"/>
        <v>#REF!</v>
      </c>
    </row>
    <row r="405" ht="15.75" customHeight="1">
      <c r="A405" s="228" t="str">
        <f>'1'!A405</f>
        <v/>
      </c>
      <c r="B405" s="229" t="str">
        <f>'1'!B405</f>
        <v/>
      </c>
      <c r="C405" s="232">
        <f>'1'!C405</f>
        <v>0</v>
      </c>
      <c r="D405" s="233">
        <f>'1'!G405</f>
        <v>1</v>
      </c>
      <c r="E405" s="262">
        <f>'1'!H405</f>
        <v>0</v>
      </c>
      <c r="F405" s="230" t="str">
        <f>'1'!J405</f>
        <v/>
      </c>
      <c r="G405" s="230" t="str">
        <f>'1'!K405</f>
        <v/>
      </c>
      <c r="H405" s="236">
        <f>'1'!W405</f>
        <v>1</v>
      </c>
      <c r="I405" s="263">
        <f>'1'!X405</f>
        <v>0</v>
      </c>
      <c r="J405" s="231" t="str">
        <f>'1'!Z405</f>
        <v/>
      </c>
      <c r="K405" s="231" t="str">
        <f>'1'!AA405</f>
        <v/>
      </c>
      <c r="L405" s="233">
        <f>'1'!AM405</f>
        <v>2</v>
      </c>
      <c r="M405" s="262">
        <f>'1'!AN405</f>
        <v>0</v>
      </c>
      <c r="N405" s="230" t="str">
        <f>'1'!AP405</f>
        <v/>
      </c>
      <c r="O405" s="230" t="str">
        <f>'1'!AQ405</f>
        <v/>
      </c>
      <c r="P405" s="236">
        <f>'1'!BC405</f>
        <v>4</v>
      </c>
      <c r="Q405" s="263">
        <f>'1'!BD405</f>
        <v>0</v>
      </c>
      <c r="R405" s="231" t="str">
        <f>'1'!BF405</f>
        <v/>
      </c>
      <c r="S405" s="231" t="str">
        <f>'1'!BG405</f>
        <v/>
      </c>
      <c r="T405" s="233">
        <f>'1'!BS405</f>
        <v>4</v>
      </c>
      <c r="U405" s="262">
        <f>'1'!BT405</f>
        <v>0</v>
      </c>
      <c r="V405" s="230" t="str">
        <f>'1'!BV405</f>
        <v/>
      </c>
      <c r="W405" s="230" t="str">
        <f>'1'!BW405</f>
        <v/>
      </c>
      <c r="X405" s="236">
        <f>'1'!CI405</f>
        <v>2</v>
      </c>
      <c r="Y405" s="263">
        <f>'1'!CJ405</f>
        <v>0</v>
      </c>
      <c r="Z405" s="231" t="str">
        <f>'1'!CL405</f>
        <v/>
      </c>
      <c r="AA405" s="231" t="str">
        <f>'1'!CM405</f>
        <v/>
      </c>
      <c r="AB405" s="233">
        <f>'1'!CY405</f>
        <v>2</v>
      </c>
      <c r="AC405" s="262">
        <f>'1'!CZ405</f>
        <v>0</v>
      </c>
      <c r="AD405" s="226" t="str">
        <f>'1'!DB405</f>
        <v/>
      </c>
      <c r="AE405" s="230" t="str">
        <f>'1'!DC405</f>
        <v/>
      </c>
      <c r="AF405" s="236">
        <f>'1'!DO405</f>
        <v>2</v>
      </c>
      <c r="AG405" s="263"/>
      <c r="AH405" s="231" t="str">
        <f>'1'!DR405</f>
        <v/>
      </c>
      <c r="AI405" s="231" t="str">
        <f>'1'!DS405</f>
        <v/>
      </c>
      <c r="AJ405" s="233">
        <f>'1'!EE405</f>
        <v>5</v>
      </c>
      <c r="AK405" s="262">
        <f>'1'!EF405</f>
        <v>0</v>
      </c>
      <c r="AL405" s="230" t="str">
        <f>'1'!EH405</f>
        <v/>
      </c>
      <c r="AM405" s="230" t="str">
        <f>'1'!EI405</f>
        <v/>
      </c>
      <c r="AN405" s="236">
        <f>'1'!EU405</f>
        <v>19</v>
      </c>
      <c r="AO405" s="263"/>
      <c r="AP405" s="231" t="str">
        <f>'1'!EX405</f>
        <v/>
      </c>
      <c r="AQ405" s="231" t="str">
        <f>'1'!EY405</f>
        <v/>
      </c>
      <c r="AR405" s="233">
        <f>'1'!FK405</f>
        <v>4</v>
      </c>
      <c r="AS405" s="262">
        <f>'1'!FL405</f>
        <v>0</v>
      </c>
      <c r="AT405" s="230" t="str">
        <f>'1'!FN405</f>
        <v/>
      </c>
      <c r="AU405" s="230" t="str">
        <f>'1'!FO405</f>
        <v/>
      </c>
      <c r="AV405" s="236">
        <f>'1'!GA405</f>
        <v>2</v>
      </c>
      <c r="AW405" s="263">
        <f>'1'!GB405</f>
        <v>0</v>
      </c>
      <c r="AX405" s="231" t="str">
        <f>'1'!GD405</f>
        <v/>
      </c>
      <c r="AY405" s="231" t="str">
        <f>'1'!GE405</f>
        <v/>
      </c>
      <c r="AZ405" s="233">
        <f>'1'!GQ405</f>
        <v>3</v>
      </c>
      <c r="BA405" s="262">
        <f>'1'!GR405</f>
        <v>0</v>
      </c>
      <c r="BB405" s="230" t="str">
        <f>'1'!GT405</f>
        <v/>
      </c>
      <c r="BC405" s="230" t="str">
        <f>'1'!GU405</f>
        <v/>
      </c>
      <c r="BD405" s="236">
        <f>'1'!HG405</f>
        <v>5</v>
      </c>
      <c r="BE405" s="263">
        <f>'1'!HH405</f>
        <v>0</v>
      </c>
      <c r="BF405" s="231" t="str">
        <f>'1'!HJ405</f>
        <v/>
      </c>
      <c r="BG405" s="231" t="str">
        <f>'1'!HK405</f>
        <v/>
      </c>
      <c r="BH405" s="233" t="str">
        <f>'1'!HW405</f>
        <v/>
      </c>
      <c r="BI405" s="262">
        <f>'1'!HX405</f>
        <v>0</v>
      </c>
      <c r="BJ405" s="230" t="str">
        <f>'1'!HZ405</f>
        <v/>
      </c>
      <c r="BK405" s="230" t="str">
        <f>'1'!IA405</f>
        <v/>
      </c>
      <c r="BL405" s="236" t="str">
        <f>'1'!IM405</f>
        <v/>
      </c>
      <c r="BM405" s="263">
        <f>'1'!IN405</f>
        <v>0</v>
      </c>
      <c r="BN405" s="231" t="str">
        <f>'1'!IP405</f>
        <v/>
      </c>
      <c r="BO405" s="231" t="str">
        <f>'1'!IQ405</f>
        <v/>
      </c>
      <c r="BP405" s="233" t="str">
        <f>'1'!JC405</f>
        <v/>
      </c>
      <c r="BQ405" s="262">
        <f>'1'!JD405</f>
        <v>0</v>
      </c>
      <c r="BR405" s="230" t="str">
        <f>'1'!JF405</f>
        <v/>
      </c>
      <c r="BS405" s="230" t="str">
        <f>'1'!JG405</f>
        <v/>
      </c>
      <c r="BT405" s="236" t="str">
        <f>'1'!JS405</f>
        <v/>
      </c>
      <c r="BU405" s="263">
        <f>'1'!JT405</f>
        <v>0</v>
      </c>
      <c r="BV405" s="231" t="str">
        <f>'1'!JV405</f>
        <v/>
      </c>
      <c r="BW405" s="231" t="str">
        <f>'1'!JW405</f>
        <v/>
      </c>
      <c r="BX405" s="233" t="str">
        <f>'1'!KI405</f>
        <v/>
      </c>
      <c r="BY405" s="262">
        <f>'1'!KJ405</f>
        <v>0</v>
      </c>
      <c r="BZ405" s="230" t="str">
        <f>'1'!KL405</f>
        <v/>
      </c>
      <c r="CA405" s="230" t="str">
        <f>'1'!KM405</f>
        <v/>
      </c>
      <c r="CB405" s="236" t="str">
        <f>'1'!KY405</f>
        <v/>
      </c>
      <c r="CC405" s="263">
        <f>'1'!KZ405</f>
        <v>0</v>
      </c>
      <c r="CD405" s="231" t="str">
        <f>'1'!LB405</f>
        <v/>
      </c>
      <c r="CE405" s="231" t="str">
        <f>'1'!LC405</f>
        <v/>
      </c>
      <c r="CF405" s="231"/>
      <c r="CG405" s="231"/>
      <c r="CH405" s="233" t="str">
        <f t="shared" si="208"/>
        <v/>
      </c>
      <c r="CI405" s="264"/>
      <c r="CJ405" s="24" t="str">
        <f>'1'!HZ405</f>
        <v/>
      </c>
      <c r="CK405" s="24" t="str">
        <f>'1'!IA405</f>
        <v/>
      </c>
      <c r="CL405" s="236" t="str">
        <f t="shared" si="209"/>
        <v/>
      </c>
      <c r="CM405" s="265"/>
      <c r="CN405" s="36" t="str">
        <f>'1'!IP405</f>
        <v/>
      </c>
      <c r="CO405" s="36" t="str">
        <f>'1'!IQ405</f>
        <v/>
      </c>
      <c r="CP405" s="233" t="str">
        <f t="shared" si="210"/>
        <v/>
      </c>
      <c r="CQ405" s="264"/>
      <c r="CR405" s="24" t="str">
        <f>'1'!JF405</f>
        <v/>
      </c>
      <c r="CS405" s="24" t="str">
        <f>'1'!JG405</f>
        <v/>
      </c>
      <c r="CT405" s="236" t="str">
        <f t="shared" si="211"/>
        <v/>
      </c>
      <c r="CU405" s="265"/>
      <c r="CV405" s="36" t="str">
        <f>'1'!JV405</f>
        <v/>
      </c>
      <c r="CW405" s="36" t="str">
        <f>'1'!JW405</f>
        <v/>
      </c>
      <c r="CX405" s="233" t="str">
        <f t="shared" si="212"/>
        <v>#REF!</v>
      </c>
      <c r="CY405" s="24">
        <f>'1'!KJ405</f>
        <v>0</v>
      </c>
      <c r="CZ405" s="24" t="str">
        <f>'1'!KL405</f>
        <v/>
      </c>
      <c r="DA405" s="24" t="str">
        <f>'1'!KM405</f>
        <v/>
      </c>
      <c r="DB405" s="236" t="str">
        <f t="shared" si="213"/>
        <v>#REF!</v>
      </c>
      <c r="DC405" s="36">
        <f>'1'!KZ405</f>
        <v>0</v>
      </c>
      <c r="DD405" s="36" t="str">
        <f>'1'!LB405</f>
        <v/>
      </c>
      <c r="DE405" s="36" t="str">
        <f>'1'!LC405</f>
        <v/>
      </c>
      <c r="DF405" s="233" t="str">
        <f t="shared" si="214"/>
        <v>#REF!</v>
      </c>
      <c r="DG405" s="24" t="str">
        <f t="shared" ref="DG405:DI405" si="1618">#REF!</f>
        <v>#REF!</v>
      </c>
      <c r="DH405" s="24" t="str">
        <f t="shared" si="1618"/>
        <v>#REF!</v>
      </c>
      <c r="DI405" s="24" t="str">
        <f t="shared" si="1618"/>
        <v>#REF!</v>
      </c>
      <c r="DJ405" s="236" t="str">
        <f t="shared" si="216"/>
        <v>#REF!</v>
      </c>
      <c r="DK405" s="36" t="str">
        <f t="shared" ref="DK405:DM405" si="1619">#REF!</f>
        <v>#REF!</v>
      </c>
      <c r="DL405" s="36" t="str">
        <f t="shared" si="1619"/>
        <v>#REF!</v>
      </c>
      <c r="DM405" s="36" t="str">
        <f t="shared" si="1619"/>
        <v>#REF!</v>
      </c>
      <c r="DN405" s="159" t="str">
        <f t="shared" si="218"/>
        <v>#REF!</v>
      </c>
      <c r="DO405" s="24" t="str">
        <f t="shared" ref="DO405:DQ405" si="1620">#REF!</f>
        <v>#REF!</v>
      </c>
      <c r="DP405" s="24" t="str">
        <f t="shared" si="1620"/>
        <v>#REF!</v>
      </c>
      <c r="DQ405" s="24" t="str">
        <f t="shared" si="1620"/>
        <v>#REF!</v>
      </c>
      <c r="DR405" s="209" t="str">
        <f t="shared" si="220"/>
        <v>#REF!</v>
      </c>
      <c r="DS405" s="210" t="str">
        <f t="shared" si="13"/>
        <v>#REF!</v>
      </c>
      <c r="DT405" s="210" t="str">
        <f t="shared" ref="DT405:DU405" si="1621">#REF!</f>
        <v>#REF!</v>
      </c>
      <c r="DU405" s="210" t="str">
        <f t="shared" si="1621"/>
        <v>#REF!</v>
      </c>
    </row>
    <row r="406" ht="15.75" customHeight="1">
      <c r="A406" s="228" t="str">
        <f>'1'!A406</f>
        <v/>
      </c>
      <c r="B406" s="229" t="str">
        <f>'1'!B406</f>
        <v/>
      </c>
      <c r="C406" s="232">
        <f>'1'!C406</f>
        <v>0</v>
      </c>
      <c r="D406" s="233">
        <f>'1'!G406</f>
        <v>1</v>
      </c>
      <c r="E406" s="262">
        <f>'1'!H406</f>
        <v>0</v>
      </c>
      <c r="F406" s="230" t="str">
        <f>'1'!J406</f>
        <v/>
      </c>
      <c r="G406" s="230" t="str">
        <f>'1'!K406</f>
        <v/>
      </c>
      <c r="H406" s="236">
        <f>'1'!W406</f>
        <v>1</v>
      </c>
      <c r="I406" s="263">
        <f>'1'!X406</f>
        <v>0</v>
      </c>
      <c r="J406" s="231" t="str">
        <f>'1'!Z406</f>
        <v/>
      </c>
      <c r="K406" s="231" t="str">
        <f>'1'!AA406</f>
        <v/>
      </c>
      <c r="L406" s="233">
        <f>'1'!AM406</f>
        <v>2</v>
      </c>
      <c r="M406" s="262">
        <f>'1'!AN406</f>
        <v>0</v>
      </c>
      <c r="N406" s="230" t="str">
        <f>'1'!AP406</f>
        <v/>
      </c>
      <c r="O406" s="230" t="str">
        <f>'1'!AQ406</f>
        <v/>
      </c>
      <c r="P406" s="236">
        <f>'1'!BC406</f>
        <v>4</v>
      </c>
      <c r="Q406" s="263">
        <f>'1'!BD406</f>
        <v>0</v>
      </c>
      <c r="R406" s="231" t="str">
        <f>'1'!BF406</f>
        <v/>
      </c>
      <c r="S406" s="231" t="str">
        <f>'1'!BG406</f>
        <v/>
      </c>
      <c r="T406" s="233">
        <f>'1'!BS406</f>
        <v>4</v>
      </c>
      <c r="U406" s="262">
        <f>'1'!BT406</f>
        <v>0</v>
      </c>
      <c r="V406" s="230" t="str">
        <f>'1'!BV406</f>
        <v/>
      </c>
      <c r="W406" s="230" t="str">
        <f>'1'!BW406</f>
        <v/>
      </c>
      <c r="X406" s="236">
        <f>'1'!CI406</f>
        <v>2</v>
      </c>
      <c r="Y406" s="263">
        <f>'1'!CJ406</f>
        <v>0</v>
      </c>
      <c r="Z406" s="231" t="str">
        <f>'1'!CL406</f>
        <v/>
      </c>
      <c r="AA406" s="231" t="str">
        <f>'1'!CM406</f>
        <v/>
      </c>
      <c r="AB406" s="233">
        <f>'1'!CY406</f>
        <v>2</v>
      </c>
      <c r="AC406" s="262">
        <f>'1'!CZ406</f>
        <v>0</v>
      </c>
      <c r="AD406" s="226" t="str">
        <f>'1'!DB406</f>
        <v/>
      </c>
      <c r="AE406" s="230" t="str">
        <f>'1'!DC406</f>
        <v/>
      </c>
      <c r="AF406" s="236">
        <f>'1'!DO406</f>
        <v>2</v>
      </c>
      <c r="AG406" s="263"/>
      <c r="AH406" s="231" t="str">
        <f>'1'!DR406</f>
        <v/>
      </c>
      <c r="AI406" s="231" t="str">
        <f>'1'!DS406</f>
        <v/>
      </c>
      <c r="AJ406" s="233">
        <f>'1'!EE406</f>
        <v>5</v>
      </c>
      <c r="AK406" s="262">
        <f>'1'!EF406</f>
        <v>0</v>
      </c>
      <c r="AL406" s="230" t="str">
        <f>'1'!EH406</f>
        <v/>
      </c>
      <c r="AM406" s="230" t="str">
        <f>'1'!EI406</f>
        <v/>
      </c>
      <c r="AN406" s="236">
        <f>'1'!EU406</f>
        <v>19</v>
      </c>
      <c r="AO406" s="263"/>
      <c r="AP406" s="231" t="str">
        <f>'1'!EX406</f>
        <v/>
      </c>
      <c r="AQ406" s="231" t="str">
        <f>'1'!EY406</f>
        <v/>
      </c>
      <c r="AR406" s="233">
        <f>'1'!FK406</f>
        <v>4</v>
      </c>
      <c r="AS406" s="262">
        <f>'1'!FL406</f>
        <v>0</v>
      </c>
      <c r="AT406" s="230" t="str">
        <f>'1'!FN406</f>
        <v/>
      </c>
      <c r="AU406" s="230" t="str">
        <f>'1'!FO406</f>
        <v/>
      </c>
      <c r="AV406" s="236">
        <f>'1'!GA406</f>
        <v>2</v>
      </c>
      <c r="AW406" s="263">
        <f>'1'!GB406</f>
        <v>0</v>
      </c>
      <c r="AX406" s="231" t="str">
        <f>'1'!GD406</f>
        <v/>
      </c>
      <c r="AY406" s="231" t="str">
        <f>'1'!GE406</f>
        <v/>
      </c>
      <c r="AZ406" s="233">
        <f>'1'!GQ406</f>
        <v>3</v>
      </c>
      <c r="BA406" s="262">
        <f>'1'!GR406</f>
        <v>0</v>
      </c>
      <c r="BB406" s="230" t="str">
        <f>'1'!GT406</f>
        <v/>
      </c>
      <c r="BC406" s="230" t="str">
        <f>'1'!GU406</f>
        <v/>
      </c>
      <c r="BD406" s="236">
        <f>'1'!HG406</f>
        <v>5</v>
      </c>
      <c r="BE406" s="263">
        <f>'1'!HH406</f>
        <v>0</v>
      </c>
      <c r="BF406" s="231" t="str">
        <f>'1'!HJ406</f>
        <v/>
      </c>
      <c r="BG406" s="231" t="str">
        <f>'1'!HK406</f>
        <v/>
      </c>
      <c r="BH406" s="233" t="str">
        <f>'1'!HW406</f>
        <v/>
      </c>
      <c r="BI406" s="262">
        <f>'1'!HX406</f>
        <v>0</v>
      </c>
      <c r="BJ406" s="230" t="str">
        <f>'1'!HZ406</f>
        <v/>
      </c>
      <c r="BK406" s="230" t="str">
        <f>'1'!IA406</f>
        <v/>
      </c>
      <c r="BL406" s="236" t="str">
        <f>'1'!IM406</f>
        <v/>
      </c>
      <c r="BM406" s="263">
        <f>'1'!IN406</f>
        <v>0</v>
      </c>
      <c r="BN406" s="231" t="str">
        <f>'1'!IP406</f>
        <v/>
      </c>
      <c r="BO406" s="231" t="str">
        <f>'1'!IQ406</f>
        <v/>
      </c>
      <c r="BP406" s="233" t="str">
        <f>'1'!JC406</f>
        <v/>
      </c>
      <c r="BQ406" s="262">
        <f>'1'!JD406</f>
        <v>0</v>
      </c>
      <c r="BR406" s="230" t="str">
        <f>'1'!JF406</f>
        <v/>
      </c>
      <c r="BS406" s="230" t="str">
        <f>'1'!JG406</f>
        <v/>
      </c>
      <c r="BT406" s="236" t="str">
        <f>'1'!JS406</f>
        <v/>
      </c>
      <c r="BU406" s="263">
        <f>'1'!JT406</f>
        <v>0</v>
      </c>
      <c r="BV406" s="231" t="str">
        <f>'1'!JV406</f>
        <v/>
      </c>
      <c r="BW406" s="231" t="str">
        <f>'1'!JW406</f>
        <v/>
      </c>
      <c r="BX406" s="233" t="str">
        <f>'1'!KI406</f>
        <v/>
      </c>
      <c r="BY406" s="262">
        <f>'1'!KJ406</f>
        <v>0</v>
      </c>
      <c r="BZ406" s="230" t="str">
        <f>'1'!KL406</f>
        <v/>
      </c>
      <c r="CA406" s="230" t="str">
        <f>'1'!KM406</f>
        <v/>
      </c>
      <c r="CB406" s="236" t="str">
        <f>'1'!KY406</f>
        <v/>
      </c>
      <c r="CC406" s="263">
        <f>'1'!KZ406</f>
        <v>0</v>
      </c>
      <c r="CD406" s="231" t="str">
        <f>'1'!LB406</f>
        <v/>
      </c>
      <c r="CE406" s="231" t="str">
        <f>'1'!LC406</f>
        <v/>
      </c>
      <c r="CF406" s="231"/>
      <c r="CG406" s="231"/>
      <c r="CH406" s="233" t="str">
        <f t="shared" si="208"/>
        <v/>
      </c>
      <c r="CI406" s="264"/>
      <c r="CJ406" s="24" t="str">
        <f>'1'!HZ406</f>
        <v/>
      </c>
      <c r="CK406" s="24" t="str">
        <f>'1'!IA406</f>
        <v/>
      </c>
      <c r="CL406" s="236" t="str">
        <f t="shared" si="209"/>
        <v/>
      </c>
      <c r="CM406" s="265"/>
      <c r="CN406" s="36" t="str">
        <f>'1'!IP406</f>
        <v/>
      </c>
      <c r="CO406" s="36" t="str">
        <f>'1'!IQ406</f>
        <v/>
      </c>
      <c r="CP406" s="233" t="str">
        <f t="shared" si="210"/>
        <v/>
      </c>
      <c r="CQ406" s="264"/>
      <c r="CR406" s="24" t="str">
        <f>'1'!JF406</f>
        <v/>
      </c>
      <c r="CS406" s="24" t="str">
        <f>'1'!JG406</f>
        <v/>
      </c>
      <c r="CT406" s="236" t="str">
        <f t="shared" si="211"/>
        <v/>
      </c>
      <c r="CU406" s="265"/>
      <c r="CV406" s="36" t="str">
        <f>'1'!JV406</f>
        <v/>
      </c>
      <c r="CW406" s="36" t="str">
        <f>'1'!JW406</f>
        <v/>
      </c>
      <c r="CX406" s="233" t="str">
        <f t="shared" si="212"/>
        <v>#REF!</v>
      </c>
      <c r="CY406" s="24">
        <f>'1'!KJ406</f>
        <v>0</v>
      </c>
      <c r="CZ406" s="24" t="str">
        <f>'1'!KL406</f>
        <v/>
      </c>
      <c r="DA406" s="24" t="str">
        <f>'1'!KM406</f>
        <v/>
      </c>
      <c r="DB406" s="236" t="str">
        <f t="shared" si="213"/>
        <v>#REF!</v>
      </c>
      <c r="DC406" s="36">
        <f>'1'!KZ406</f>
        <v>0</v>
      </c>
      <c r="DD406" s="36" t="str">
        <f>'1'!LB406</f>
        <v/>
      </c>
      <c r="DE406" s="36" t="str">
        <f>'1'!LC406</f>
        <v/>
      </c>
      <c r="DF406" s="233" t="str">
        <f t="shared" si="214"/>
        <v>#REF!</v>
      </c>
      <c r="DG406" s="24" t="str">
        <f t="shared" ref="DG406:DI406" si="1622">#REF!</f>
        <v>#REF!</v>
      </c>
      <c r="DH406" s="24" t="str">
        <f t="shared" si="1622"/>
        <v>#REF!</v>
      </c>
      <c r="DI406" s="24" t="str">
        <f t="shared" si="1622"/>
        <v>#REF!</v>
      </c>
      <c r="DJ406" s="236" t="str">
        <f t="shared" si="216"/>
        <v>#REF!</v>
      </c>
      <c r="DK406" s="36" t="str">
        <f t="shared" ref="DK406:DM406" si="1623">#REF!</f>
        <v>#REF!</v>
      </c>
      <c r="DL406" s="36" t="str">
        <f t="shared" si="1623"/>
        <v>#REF!</v>
      </c>
      <c r="DM406" s="36" t="str">
        <f t="shared" si="1623"/>
        <v>#REF!</v>
      </c>
      <c r="DN406" s="159" t="str">
        <f t="shared" si="218"/>
        <v>#REF!</v>
      </c>
      <c r="DO406" s="24" t="str">
        <f t="shared" ref="DO406:DQ406" si="1624">#REF!</f>
        <v>#REF!</v>
      </c>
      <c r="DP406" s="24" t="str">
        <f t="shared" si="1624"/>
        <v>#REF!</v>
      </c>
      <c r="DQ406" s="24" t="str">
        <f t="shared" si="1624"/>
        <v>#REF!</v>
      </c>
      <c r="DR406" s="209" t="str">
        <f t="shared" si="220"/>
        <v>#REF!</v>
      </c>
      <c r="DS406" s="210" t="str">
        <f t="shared" si="13"/>
        <v>#REF!</v>
      </c>
      <c r="DT406" s="210" t="str">
        <f t="shared" ref="DT406:DU406" si="1625">#REF!</f>
        <v>#REF!</v>
      </c>
      <c r="DU406" s="210" t="str">
        <f t="shared" si="1625"/>
        <v>#REF!</v>
      </c>
    </row>
    <row r="407" ht="15.75" customHeight="1">
      <c r="A407" s="228" t="str">
        <f>'1'!A407</f>
        <v/>
      </c>
      <c r="B407" s="229" t="str">
        <f>'1'!B407</f>
        <v/>
      </c>
      <c r="C407" s="232">
        <f>'1'!C407</f>
        <v>0</v>
      </c>
      <c r="D407" s="233">
        <f>'1'!G407</f>
        <v>1</v>
      </c>
      <c r="E407" s="262">
        <f>'1'!H407</f>
        <v>0</v>
      </c>
      <c r="F407" s="230" t="str">
        <f>'1'!J407</f>
        <v/>
      </c>
      <c r="G407" s="230" t="str">
        <f>'1'!K407</f>
        <v/>
      </c>
      <c r="H407" s="236">
        <f>'1'!W407</f>
        <v>1</v>
      </c>
      <c r="I407" s="263">
        <f>'1'!X407</f>
        <v>0</v>
      </c>
      <c r="J407" s="231" t="str">
        <f>'1'!Z407</f>
        <v/>
      </c>
      <c r="K407" s="231" t="str">
        <f>'1'!AA407</f>
        <v/>
      </c>
      <c r="L407" s="233">
        <f>'1'!AM407</f>
        <v>2</v>
      </c>
      <c r="M407" s="262">
        <f>'1'!AN407</f>
        <v>0</v>
      </c>
      <c r="N407" s="230" t="str">
        <f>'1'!AP407</f>
        <v/>
      </c>
      <c r="O407" s="230" t="str">
        <f>'1'!AQ407</f>
        <v/>
      </c>
      <c r="P407" s="236">
        <f>'1'!BC407</f>
        <v>4</v>
      </c>
      <c r="Q407" s="263">
        <f>'1'!BD407</f>
        <v>0</v>
      </c>
      <c r="R407" s="231" t="str">
        <f>'1'!BF407</f>
        <v/>
      </c>
      <c r="S407" s="231" t="str">
        <f>'1'!BG407</f>
        <v/>
      </c>
      <c r="T407" s="233">
        <f>'1'!BS407</f>
        <v>4</v>
      </c>
      <c r="U407" s="262">
        <f>'1'!BT407</f>
        <v>0</v>
      </c>
      <c r="V407" s="230" t="str">
        <f>'1'!BV407</f>
        <v/>
      </c>
      <c r="W407" s="230" t="str">
        <f>'1'!BW407</f>
        <v/>
      </c>
      <c r="X407" s="236">
        <f>'1'!CI407</f>
        <v>2</v>
      </c>
      <c r="Y407" s="263">
        <f>'1'!CJ407</f>
        <v>0</v>
      </c>
      <c r="Z407" s="231" t="str">
        <f>'1'!CL407</f>
        <v/>
      </c>
      <c r="AA407" s="231" t="str">
        <f>'1'!CM407</f>
        <v/>
      </c>
      <c r="AB407" s="233">
        <f>'1'!CY407</f>
        <v>2</v>
      </c>
      <c r="AC407" s="262">
        <f>'1'!CZ407</f>
        <v>0</v>
      </c>
      <c r="AD407" s="226" t="str">
        <f>'1'!DB407</f>
        <v/>
      </c>
      <c r="AE407" s="230" t="str">
        <f>'1'!DC407</f>
        <v/>
      </c>
      <c r="AF407" s="236">
        <f>'1'!DO407</f>
        <v>2</v>
      </c>
      <c r="AG407" s="263"/>
      <c r="AH407" s="231" t="str">
        <f>'1'!DR407</f>
        <v/>
      </c>
      <c r="AI407" s="231" t="str">
        <f>'1'!DS407</f>
        <v/>
      </c>
      <c r="AJ407" s="233">
        <f>'1'!EE407</f>
        <v>5</v>
      </c>
      <c r="AK407" s="262">
        <f>'1'!EF407</f>
        <v>0</v>
      </c>
      <c r="AL407" s="230" t="str">
        <f>'1'!EH407</f>
        <v/>
      </c>
      <c r="AM407" s="230" t="str">
        <f>'1'!EI407</f>
        <v/>
      </c>
      <c r="AN407" s="236">
        <f>'1'!EU407</f>
        <v>19</v>
      </c>
      <c r="AO407" s="263"/>
      <c r="AP407" s="231" t="str">
        <f>'1'!EX407</f>
        <v/>
      </c>
      <c r="AQ407" s="231" t="str">
        <f>'1'!EY407</f>
        <v/>
      </c>
      <c r="AR407" s="233">
        <f>'1'!FK407</f>
        <v>4</v>
      </c>
      <c r="AS407" s="262">
        <f>'1'!FL407</f>
        <v>0</v>
      </c>
      <c r="AT407" s="230" t="str">
        <f>'1'!FN407</f>
        <v/>
      </c>
      <c r="AU407" s="230" t="str">
        <f>'1'!FO407</f>
        <v/>
      </c>
      <c r="AV407" s="236">
        <f>'1'!GA407</f>
        <v>2</v>
      </c>
      <c r="AW407" s="263">
        <f>'1'!GB407</f>
        <v>0</v>
      </c>
      <c r="AX407" s="231" t="str">
        <f>'1'!GD407</f>
        <v/>
      </c>
      <c r="AY407" s="231" t="str">
        <f>'1'!GE407</f>
        <v/>
      </c>
      <c r="AZ407" s="233">
        <f>'1'!GQ407</f>
        <v>3</v>
      </c>
      <c r="BA407" s="262">
        <f>'1'!GR407</f>
        <v>0</v>
      </c>
      <c r="BB407" s="230" t="str">
        <f>'1'!GT407</f>
        <v/>
      </c>
      <c r="BC407" s="230" t="str">
        <f>'1'!GU407</f>
        <v/>
      </c>
      <c r="BD407" s="236">
        <f>'1'!HG407</f>
        <v>5</v>
      </c>
      <c r="BE407" s="263">
        <f>'1'!HH407</f>
        <v>0</v>
      </c>
      <c r="BF407" s="231" t="str">
        <f>'1'!HJ407</f>
        <v/>
      </c>
      <c r="BG407" s="231" t="str">
        <f>'1'!HK407</f>
        <v/>
      </c>
      <c r="BH407" s="233" t="str">
        <f>'1'!HW407</f>
        <v/>
      </c>
      <c r="BI407" s="262">
        <f>'1'!HX407</f>
        <v>0</v>
      </c>
      <c r="BJ407" s="230" t="str">
        <f>'1'!HZ407</f>
        <v/>
      </c>
      <c r="BK407" s="230" t="str">
        <f>'1'!IA407</f>
        <v/>
      </c>
      <c r="BL407" s="236" t="str">
        <f>'1'!IM407</f>
        <v/>
      </c>
      <c r="BM407" s="263">
        <f>'1'!IN407</f>
        <v>0</v>
      </c>
      <c r="BN407" s="231" t="str">
        <f>'1'!IP407</f>
        <v/>
      </c>
      <c r="BO407" s="231" t="str">
        <f>'1'!IQ407</f>
        <v/>
      </c>
      <c r="BP407" s="233" t="str">
        <f>'1'!JC407</f>
        <v/>
      </c>
      <c r="BQ407" s="262">
        <f>'1'!JD407</f>
        <v>0</v>
      </c>
      <c r="BR407" s="230" t="str">
        <f>'1'!JF407</f>
        <v/>
      </c>
      <c r="BS407" s="230" t="str">
        <f>'1'!JG407</f>
        <v/>
      </c>
      <c r="BT407" s="236" t="str">
        <f>'1'!JS407</f>
        <v/>
      </c>
      <c r="BU407" s="263">
        <f>'1'!JT407</f>
        <v>0</v>
      </c>
      <c r="BV407" s="231" t="str">
        <f>'1'!JV407</f>
        <v/>
      </c>
      <c r="BW407" s="231" t="str">
        <f>'1'!JW407</f>
        <v/>
      </c>
      <c r="BX407" s="233" t="str">
        <f>'1'!KI407</f>
        <v/>
      </c>
      <c r="BY407" s="262">
        <f>'1'!KJ407</f>
        <v>0</v>
      </c>
      <c r="BZ407" s="230" t="str">
        <f>'1'!KL407</f>
        <v/>
      </c>
      <c r="CA407" s="230" t="str">
        <f>'1'!KM407</f>
        <v/>
      </c>
      <c r="CB407" s="236" t="str">
        <f>'1'!KY407</f>
        <v/>
      </c>
      <c r="CC407" s="263">
        <f>'1'!KZ407</f>
        <v>0</v>
      </c>
      <c r="CD407" s="231" t="str">
        <f>'1'!LB407</f>
        <v/>
      </c>
      <c r="CE407" s="231" t="str">
        <f>'1'!LC407</f>
        <v/>
      </c>
      <c r="CF407" s="231"/>
      <c r="CG407" s="231"/>
      <c r="CH407" s="233" t="str">
        <f t="shared" si="208"/>
        <v/>
      </c>
      <c r="CI407" s="264"/>
      <c r="CJ407" s="24" t="str">
        <f>'1'!HZ407</f>
        <v/>
      </c>
      <c r="CK407" s="24" t="str">
        <f>'1'!IA407</f>
        <v/>
      </c>
      <c r="CL407" s="236" t="str">
        <f t="shared" si="209"/>
        <v/>
      </c>
      <c r="CM407" s="265"/>
      <c r="CN407" s="36" t="str">
        <f>'1'!IP407</f>
        <v/>
      </c>
      <c r="CO407" s="36" t="str">
        <f>'1'!IQ407</f>
        <v/>
      </c>
      <c r="CP407" s="233" t="str">
        <f t="shared" si="210"/>
        <v/>
      </c>
      <c r="CQ407" s="264"/>
      <c r="CR407" s="24" t="str">
        <f>'1'!JF407</f>
        <v/>
      </c>
      <c r="CS407" s="24" t="str">
        <f>'1'!JG407</f>
        <v/>
      </c>
      <c r="CT407" s="236" t="str">
        <f t="shared" si="211"/>
        <v/>
      </c>
      <c r="CU407" s="265"/>
      <c r="CV407" s="36" t="str">
        <f>'1'!JV407</f>
        <v/>
      </c>
      <c r="CW407" s="36" t="str">
        <f>'1'!JW407</f>
        <v/>
      </c>
      <c r="CX407" s="233" t="str">
        <f t="shared" si="212"/>
        <v>#REF!</v>
      </c>
      <c r="CY407" s="24">
        <f>'1'!KJ407</f>
        <v>0</v>
      </c>
      <c r="CZ407" s="24" t="str">
        <f>'1'!KL407</f>
        <v/>
      </c>
      <c r="DA407" s="24" t="str">
        <f>'1'!KM407</f>
        <v/>
      </c>
      <c r="DB407" s="236" t="str">
        <f t="shared" si="213"/>
        <v>#REF!</v>
      </c>
      <c r="DC407" s="36">
        <f>'1'!KZ407</f>
        <v>0</v>
      </c>
      <c r="DD407" s="36" t="str">
        <f>'1'!LB407</f>
        <v/>
      </c>
      <c r="DE407" s="36" t="str">
        <f>'1'!LC407</f>
        <v/>
      </c>
      <c r="DF407" s="233" t="str">
        <f t="shared" si="214"/>
        <v>#REF!</v>
      </c>
      <c r="DG407" s="24" t="str">
        <f t="shared" ref="DG407:DI407" si="1626">#REF!</f>
        <v>#REF!</v>
      </c>
      <c r="DH407" s="24" t="str">
        <f t="shared" si="1626"/>
        <v>#REF!</v>
      </c>
      <c r="DI407" s="24" t="str">
        <f t="shared" si="1626"/>
        <v>#REF!</v>
      </c>
      <c r="DJ407" s="236" t="str">
        <f t="shared" si="216"/>
        <v>#REF!</v>
      </c>
      <c r="DK407" s="36" t="str">
        <f t="shared" ref="DK407:DM407" si="1627">#REF!</f>
        <v>#REF!</v>
      </c>
      <c r="DL407" s="36" t="str">
        <f t="shared" si="1627"/>
        <v>#REF!</v>
      </c>
      <c r="DM407" s="36" t="str">
        <f t="shared" si="1627"/>
        <v>#REF!</v>
      </c>
      <c r="DN407" s="159" t="str">
        <f t="shared" si="218"/>
        <v>#REF!</v>
      </c>
      <c r="DO407" s="24" t="str">
        <f t="shared" ref="DO407:DQ407" si="1628">#REF!</f>
        <v>#REF!</v>
      </c>
      <c r="DP407" s="24" t="str">
        <f t="shared" si="1628"/>
        <v>#REF!</v>
      </c>
      <c r="DQ407" s="24" t="str">
        <f t="shared" si="1628"/>
        <v>#REF!</v>
      </c>
      <c r="DR407" s="209" t="str">
        <f t="shared" si="220"/>
        <v>#REF!</v>
      </c>
      <c r="DS407" s="210" t="str">
        <f t="shared" si="13"/>
        <v>#REF!</v>
      </c>
      <c r="DT407" s="210" t="str">
        <f t="shared" ref="DT407:DU407" si="1629">#REF!</f>
        <v>#REF!</v>
      </c>
      <c r="DU407" s="210" t="str">
        <f t="shared" si="1629"/>
        <v>#REF!</v>
      </c>
    </row>
    <row r="408" ht="15.75" customHeight="1">
      <c r="A408" s="228" t="str">
        <f>'1'!A408</f>
        <v/>
      </c>
      <c r="B408" s="229" t="str">
        <f>'1'!B408</f>
        <v/>
      </c>
      <c r="C408" s="232">
        <f>'1'!C408</f>
        <v>0</v>
      </c>
      <c r="D408" s="233">
        <f>'1'!G408</f>
        <v>1</v>
      </c>
      <c r="E408" s="262">
        <f>'1'!H408</f>
        <v>0</v>
      </c>
      <c r="F408" s="230" t="str">
        <f>'1'!J408</f>
        <v/>
      </c>
      <c r="G408" s="230" t="str">
        <f>'1'!K408</f>
        <v/>
      </c>
      <c r="H408" s="236">
        <f>'1'!W408</f>
        <v>1</v>
      </c>
      <c r="I408" s="263">
        <f>'1'!X408</f>
        <v>0</v>
      </c>
      <c r="J408" s="231" t="str">
        <f>'1'!Z408</f>
        <v/>
      </c>
      <c r="K408" s="231" t="str">
        <f>'1'!AA408</f>
        <v/>
      </c>
      <c r="L408" s="233">
        <f>'1'!AM408</f>
        <v>2</v>
      </c>
      <c r="M408" s="262">
        <f>'1'!AN408</f>
        <v>0</v>
      </c>
      <c r="N408" s="230" t="str">
        <f>'1'!AP408</f>
        <v/>
      </c>
      <c r="O408" s="230" t="str">
        <f>'1'!AQ408</f>
        <v/>
      </c>
      <c r="P408" s="236">
        <f>'1'!BC408</f>
        <v>4</v>
      </c>
      <c r="Q408" s="263">
        <f>'1'!BD408</f>
        <v>0</v>
      </c>
      <c r="R408" s="231" t="str">
        <f>'1'!BF408</f>
        <v/>
      </c>
      <c r="S408" s="231" t="str">
        <f>'1'!BG408</f>
        <v/>
      </c>
      <c r="T408" s="233">
        <f>'1'!BS408</f>
        <v>4</v>
      </c>
      <c r="U408" s="262">
        <f>'1'!BT408</f>
        <v>0</v>
      </c>
      <c r="V408" s="230" t="str">
        <f>'1'!BV408</f>
        <v/>
      </c>
      <c r="W408" s="230" t="str">
        <f>'1'!BW408</f>
        <v/>
      </c>
      <c r="X408" s="236">
        <f>'1'!CI408</f>
        <v>2</v>
      </c>
      <c r="Y408" s="263">
        <f>'1'!CJ408</f>
        <v>0</v>
      </c>
      <c r="Z408" s="231" t="str">
        <f>'1'!CL408</f>
        <v/>
      </c>
      <c r="AA408" s="231" t="str">
        <f>'1'!CM408</f>
        <v/>
      </c>
      <c r="AB408" s="233">
        <f>'1'!CY408</f>
        <v>2</v>
      </c>
      <c r="AC408" s="262">
        <f>'1'!CZ408</f>
        <v>0</v>
      </c>
      <c r="AD408" s="226" t="str">
        <f>'1'!DB408</f>
        <v/>
      </c>
      <c r="AE408" s="230" t="str">
        <f>'1'!DC408</f>
        <v/>
      </c>
      <c r="AF408" s="236">
        <f>'1'!DO408</f>
        <v>2</v>
      </c>
      <c r="AG408" s="263"/>
      <c r="AH408" s="231" t="str">
        <f>'1'!DR408</f>
        <v/>
      </c>
      <c r="AI408" s="231" t="str">
        <f>'1'!DS408</f>
        <v/>
      </c>
      <c r="AJ408" s="233">
        <f>'1'!EE408</f>
        <v>5</v>
      </c>
      <c r="AK408" s="262">
        <f>'1'!EF408</f>
        <v>0</v>
      </c>
      <c r="AL408" s="230" t="str">
        <f>'1'!EH408</f>
        <v/>
      </c>
      <c r="AM408" s="230" t="str">
        <f>'1'!EI408</f>
        <v/>
      </c>
      <c r="AN408" s="236">
        <f>'1'!EU408</f>
        <v>19</v>
      </c>
      <c r="AO408" s="263"/>
      <c r="AP408" s="231" t="str">
        <f>'1'!EX408</f>
        <v/>
      </c>
      <c r="AQ408" s="231" t="str">
        <f>'1'!EY408</f>
        <v/>
      </c>
      <c r="AR408" s="233">
        <f>'1'!FK408</f>
        <v>4</v>
      </c>
      <c r="AS408" s="262">
        <f>'1'!FL408</f>
        <v>0</v>
      </c>
      <c r="AT408" s="230" t="str">
        <f>'1'!FN408</f>
        <v/>
      </c>
      <c r="AU408" s="230" t="str">
        <f>'1'!FO408</f>
        <v/>
      </c>
      <c r="AV408" s="236">
        <f>'1'!GA408</f>
        <v>2</v>
      </c>
      <c r="AW408" s="263">
        <f>'1'!GB408</f>
        <v>0</v>
      </c>
      <c r="AX408" s="231" t="str">
        <f>'1'!GD408</f>
        <v/>
      </c>
      <c r="AY408" s="231" t="str">
        <f>'1'!GE408</f>
        <v/>
      </c>
      <c r="AZ408" s="233">
        <f>'1'!GQ408</f>
        <v>3</v>
      </c>
      <c r="BA408" s="262">
        <f>'1'!GR408</f>
        <v>0</v>
      </c>
      <c r="BB408" s="230" t="str">
        <f>'1'!GT408</f>
        <v/>
      </c>
      <c r="BC408" s="230" t="str">
        <f>'1'!GU408</f>
        <v/>
      </c>
      <c r="BD408" s="236">
        <f>'1'!HG408</f>
        <v>5</v>
      </c>
      <c r="BE408" s="263">
        <f>'1'!HH408</f>
        <v>0</v>
      </c>
      <c r="BF408" s="231" t="str">
        <f>'1'!HJ408</f>
        <v/>
      </c>
      <c r="BG408" s="231" t="str">
        <f>'1'!HK408</f>
        <v/>
      </c>
      <c r="BH408" s="233" t="str">
        <f>'1'!HW408</f>
        <v/>
      </c>
      <c r="BI408" s="262">
        <f>'1'!HX408</f>
        <v>0</v>
      </c>
      <c r="BJ408" s="230" t="str">
        <f>'1'!HZ408</f>
        <v/>
      </c>
      <c r="BK408" s="230" t="str">
        <f>'1'!IA408</f>
        <v/>
      </c>
      <c r="BL408" s="236" t="str">
        <f>'1'!IM408</f>
        <v/>
      </c>
      <c r="BM408" s="263">
        <f>'1'!IN408</f>
        <v>0</v>
      </c>
      <c r="BN408" s="231" t="str">
        <f>'1'!IP408</f>
        <v/>
      </c>
      <c r="BO408" s="231" t="str">
        <f>'1'!IQ408</f>
        <v/>
      </c>
      <c r="BP408" s="233" t="str">
        <f>'1'!JC408</f>
        <v/>
      </c>
      <c r="BQ408" s="262">
        <f>'1'!JD408</f>
        <v>0</v>
      </c>
      <c r="BR408" s="230" t="str">
        <f>'1'!JF408</f>
        <v/>
      </c>
      <c r="BS408" s="230" t="str">
        <f>'1'!JG408</f>
        <v/>
      </c>
      <c r="BT408" s="236" t="str">
        <f>'1'!JS408</f>
        <v/>
      </c>
      <c r="BU408" s="263">
        <f>'1'!JT408</f>
        <v>0</v>
      </c>
      <c r="BV408" s="231" t="str">
        <f>'1'!JV408</f>
        <v/>
      </c>
      <c r="BW408" s="231" t="str">
        <f>'1'!JW408</f>
        <v/>
      </c>
      <c r="BX408" s="233" t="str">
        <f>'1'!KI408</f>
        <v/>
      </c>
      <c r="BY408" s="262">
        <f>'1'!KJ408</f>
        <v>0</v>
      </c>
      <c r="BZ408" s="230" t="str">
        <f>'1'!KL408</f>
        <v/>
      </c>
      <c r="CA408" s="230" t="str">
        <f>'1'!KM408</f>
        <v/>
      </c>
      <c r="CB408" s="236" t="str">
        <f>'1'!KY408</f>
        <v/>
      </c>
      <c r="CC408" s="263">
        <f>'1'!KZ408</f>
        <v>0</v>
      </c>
      <c r="CD408" s="231" t="str">
        <f>'1'!LB408</f>
        <v/>
      </c>
      <c r="CE408" s="231" t="str">
        <f>'1'!LC408</f>
        <v/>
      </c>
      <c r="CF408" s="231"/>
      <c r="CG408" s="231"/>
      <c r="CH408" s="233" t="str">
        <f t="shared" si="208"/>
        <v/>
      </c>
      <c r="CI408" s="264"/>
      <c r="CJ408" s="24" t="str">
        <f>'1'!HZ408</f>
        <v/>
      </c>
      <c r="CK408" s="24" t="str">
        <f>'1'!IA408</f>
        <v/>
      </c>
      <c r="CL408" s="236" t="str">
        <f t="shared" si="209"/>
        <v/>
      </c>
      <c r="CM408" s="265"/>
      <c r="CN408" s="36" t="str">
        <f>'1'!IP408</f>
        <v/>
      </c>
      <c r="CO408" s="36" t="str">
        <f>'1'!IQ408</f>
        <v/>
      </c>
      <c r="CP408" s="233" t="str">
        <f t="shared" si="210"/>
        <v/>
      </c>
      <c r="CQ408" s="264"/>
      <c r="CR408" s="24" t="str">
        <f>'1'!JF408</f>
        <v/>
      </c>
      <c r="CS408" s="24" t="str">
        <f>'1'!JG408</f>
        <v/>
      </c>
      <c r="CT408" s="236" t="str">
        <f t="shared" si="211"/>
        <v/>
      </c>
      <c r="CU408" s="265"/>
      <c r="CV408" s="36" t="str">
        <f>'1'!JV408</f>
        <v/>
      </c>
      <c r="CW408" s="36" t="str">
        <f>'1'!JW408</f>
        <v/>
      </c>
      <c r="CX408" s="233" t="str">
        <f t="shared" si="212"/>
        <v>#REF!</v>
      </c>
      <c r="CY408" s="24">
        <f>'1'!KJ408</f>
        <v>0</v>
      </c>
      <c r="CZ408" s="24" t="str">
        <f>'1'!KL408</f>
        <v/>
      </c>
      <c r="DA408" s="24" t="str">
        <f>'1'!KM408</f>
        <v/>
      </c>
      <c r="DB408" s="236" t="str">
        <f t="shared" si="213"/>
        <v>#REF!</v>
      </c>
      <c r="DC408" s="36">
        <f>'1'!KZ408</f>
        <v>0</v>
      </c>
      <c r="DD408" s="36" t="str">
        <f>'1'!LB408</f>
        <v/>
      </c>
      <c r="DE408" s="36" t="str">
        <f>'1'!LC408</f>
        <v/>
      </c>
      <c r="DF408" s="233" t="str">
        <f t="shared" si="214"/>
        <v>#REF!</v>
      </c>
      <c r="DG408" s="24" t="str">
        <f t="shared" ref="DG408:DI408" si="1630">#REF!</f>
        <v>#REF!</v>
      </c>
      <c r="DH408" s="24" t="str">
        <f t="shared" si="1630"/>
        <v>#REF!</v>
      </c>
      <c r="DI408" s="24" t="str">
        <f t="shared" si="1630"/>
        <v>#REF!</v>
      </c>
      <c r="DJ408" s="236" t="str">
        <f t="shared" si="216"/>
        <v>#REF!</v>
      </c>
      <c r="DK408" s="36" t="str">
        <f t="shared" ref="DK408:DM408" si="1631">#REF!</f>
        <v>#REF!</v>
      </c>
      <c r="DL408" s="36" t="str">
        <f t="shared" si="1631"/>
        <v>#REF!</v>
      </c>
      <c r="DM408" s="36" t="str">
        <f t="shared" si="1631"/>
        <v>#REF!</v>
      </c>
      <c r="DN408" s="159" t="str">
        <f t="shared" si="218"/>
        <v>#REF!</v>
      </c>
      <c r="DO408" s="24" t="str">
        <f t="shared" ref="DO408:DQ408" si="1632">#REF!</f>
        <v>#REF!</v>
      </c>
      <c r="DP408" s="24" t="str">
        <f t="shared" si="1632"/>
        <v>#REF!</v>
      </c>
      <c r="DQ408" s="24" t="str">
        <f t="shared" si="1632"/>
        <v>#REF!</v>
      </c>
      <c r="DR408" s="209" t="str">
        <f t="shared" si="220"/>
        <v>#REF!</v>
      </c>
      <c r="DS408" s="210" t="str">
        <f t="shared" si="13"/>
        <v>#REF!</v>
      </c>
      <c r="DT408" s="210" t="str">
        <f t="shared" ref="DT408:DU408" si="1633">#REF!</f>
        <v>#REF!</v>
      </c>
      <c r="DU408" s="210" t="str">
        <f t="shared" si="1633"/>
        <v>#REF!</v>
      </c>
    </row>
    <row r="409" ht="15.75" customHeight="1">
      <c r="A409" s="228" t="str">
        <f>'1'!A409</f>
        <v/>
      </c>
      <c r="B409" s="229" t="str">
        <f>'1'!B409</f>
        <v/>
      </c>
      <c r="C409" s="232">
        <f>'1'!C409</f>
        <v>0</v>
      </c>
      <c r="D409" s="233">
        <f>'1'!G409</f>
        <v>1</v>
      </c>
      <c r="E409" s="262">
        <f>'1'!H409</f>
        <v>0</v>
      </c>
      <c r="F409" s="230" t="str">
        <f>'1'!J409</f>
        <v/>
      </c>
      <c r="G409" s="230" t="str">
        <f>'1'!K409</f>
        <v/>
      </c>
      <c r="H409" s="236">
        <f>'1'!W409</f>
        <v>1</v>
      </c>
      <c r="I409" s="263">
        <f>'1'!X409</f>
        <v>0</v>
      </c>
      <c r="J409" s="231" t="str">
        <f>'1'!Z409</f>
        <v/>
      </c>
      <c r="K409" s="231" t="str">
        <f>'1'!AA409</f>
        <v/>
      </c>
      <c r="L409" s="233">
        <f>'1'!AM409</f>
        <v>2</v>
      </c>
      <c r="M409" s="262">
        <f>'1'!AN409</f>
        <v>0</v>
      </c>
      <c r="N409" s="230" t="str">
        <f>'1'!AP409</f>
        <v/>
      </c>
      <c r="O409" s="230" t="str">
        <f>'1'!AQ409</f>
        <v/>
      </c>
      <c r="P409" s="236">
        <f>'1'!BC409</f>
        <v>4</v>
      </c>
      <c r="Q409" s="263">
        <f>'1'!BD409</f>
        <v>0</v>
      </c>
      <c r="R409" s="231" t="str">
        <f>'1'!BF409</f>
        <v/>
      </c>
      <c r="S409" s="231" t="str">
        <f>'1'!BG409</f>
        <v/>
      </c>
      <c r="T409" s="233">
        <f>'1'!BS409</f>
        <v>4</v>
      </c>
      <c r="U409" s="262">
        <f>'1'!BT409</f>
        <v>0</v>
      </c>
      <c r="V409" s="230" t="str">
        <f>'1'!BV409</f>
        <v/>
      </c>
      <c r="W409" s="230" t="str">
        <f>'1'!BW409</f>
        <v/>
      </c>
      <c r="X409" s="236">
        <f>'1'!CI409</f>
        <v>2</v>
      </c>
      <c r="Y409" s="263">
        <f>'1'!CJ409</f>
        <v>0</v>
      </c>
      <c r="Z409" s="231" t="str">
        <f>'1'!CL409</f>
        <v/>
      </c>
      <c r="AA409" s="231" t="str">
        <f>'1'!CM409</f>
        <v/>
      </c>
      <c r="AB409" s="233">
        <f>'1'!CY409</f>
        <v>2</v>
      </c>
      <c r="AC409" s="262">
        <f>'1'!CZ409</f>
        <v>0</v>
      </c>
      <c r="AD409" s="226" t="str">
        <f>'1'!DB409</f>
        <v/>
      </c>
      <c r="AE409" s="230" t="str">
        <f>'1'!DC409</f>
        <v/>
      </c>
      <c r="AF409" s="236">
        <f>'1'!DO409</f>
        <v>2</v>
      </c>
      <c r="AG409" s="263"/>
      <c r="AH409" s="231" t="str">
        <f>'1'!DR409</f>
        <v/>
      </c>
      <c r="AI409" s="231" t="str">
        <f>'1'!DS409</f>
        <v/>
      </c>
      <c r="AJ409" s="233">
        <f>'1'!EE409</f>
        <v>5</v>
      </c>
      <c r="AK409" s="262">
        <f>'1'!EF409</f>
        <v>0</v>
      </c>
      <c r="AL409" s="230" t="str">
        <f>'1'!EH409</f>
        <v/>
      </c>
      <c r="AM409" s="230" t="str">
        <f>'1'!EI409</f>
        <v/>
      </c>
      <c r="AN409" s="236">
        <f>'1'!EU409</f>
        <v>19</v>
      </c>
      <c r="AO409" s="263"/>
      <c r="AP409" s="231" t="str">
        <f>'1'!EX409</f>
        <v/>
      </c>
      <c r="AQ409" s="231" t="str">
        <f>'1'!EY409</f>
        <v/>
      </c>
      <c r="AR409" s="233">
        <f>'1'!FK409</f>
        <v>4</v>
      </c>
      <c r="AS409" s="262">
        <f>'1'!FL409</f>
        <v>0</v>
      </c>
      <c r="AT409" s="230" t="str">
        <f>'1'!FN409</f>
        <v/>
      </c>
      <c r="AU409" s="230" t="str">
        <f>'1'!FO409</f>
        <v/>
      </c>
      <c r="AV409" s="236">
        <f>'1'!GA409</f>
        <v>2</v>
      </c>
      <c r="AW409" s="263">
        <f>'1'!GB409</f>
        <v>0</v>
      </c>
      <c r="AX409" s="231" t="str">
        <f>'1'!GD409</f>
        <v/>
      </c>
      <c r="AY409" s="231" t="str">
        <f>'1'!GE409</f>
        <v/>
      </c>
      <c r="AZ409" s="233">
        <f>'1'!GQ409</f>
        <v>3</v>
      </c>
      <c r="BA409" s="262">
        <f>'1'!GR409</f>
        <v>0</v>
      </c>
      <c r="BB409" s="230" t="str">
        <f>'1'!GT409</f>
        <v/>
      </c>
      <c r="BC409" s="230" t="str">
        <f>'1'!GU409</f>
        <v/>
      </c>
      <c r="BD409" s="236">
        <f>'1'!HG409</f>
        <v>5</v>
      </c>
      <c r="BE409" s="263">
        <f>'1'!HH409</f>
        <v>0</v>
      </c>
      <c r="BF409" s="231" t="str">
        <f>'1'!HJ409</f>
        <v/>
      </c>
      <c r="BG409" s="231" t="str">
        <f>'1'!HK409</f>
        <v/>
      </c>
      <c r="BH409" s="233" t="str">
        <f>'1'!HW409</f>
        <v/>
      </c>
      <c r="BI409" s="262">
        <f>'1'!HX409</f>
        <v>0</v>
      </c>
      <c r="BJ409" s="230" t="str">
        <f>'1'!HZ409</f>
        <v/>
      </c>
      <c r="BK409" s="230" t="str">
        <f>'1'!IA409</f>
        <v/>
      </c>
      <c r="BL409" s="236" t="str">
        <f>'1'!IM409</f>
        <v/>
      </c>
      <c r="BM409" s="263">
        <f>'1'!IN409</f>
        <v>0</v>
      </c>
      <c r="BN409" s="231" t="str">
        <f>'1'!IP409</f>
        <v/>
      </c>
      <c r="BO409" s="231" t="str">
        <f>'1'!IQ409</f>
        <v/>
      </c>
      <c r="BP409" s="233" t="str">
        <f>'1'!JC409</f>
        <v/>
      </c>
      <c r="BQ409" s="262">
        <f>'1'!JD409</f>
        <v>0</v>
      </c>
      <c r="BR409" s="230" t="str">
        <f>'1'!JF409</f>
        <v/>
      </c>
      <c r="BS409" s="230" t="str">
        <f>'1'!JG409</f>
        <v/>
      </c>
      <c r="BT409" s="236" t="str">
        <f>'1'!JS409</f>
        <v/>
      </c>
      <c r="BU409" s="263">
        <f>'1'!JT409</f>
        <v>0</v>
      </c>
      <c r="BV409" s="231" t="str">
        <f>'1'!JV409</f>
        <v/>
      </c>
      <c r="BW409" s="231" t="str">
        <f>'1'!JW409</f>
        <v/>
      </c>
      <c r="BX409" s="233" t="str">
        <f>'1'!KI409</f>
        <v/>
      </c>
      <c r="BY409" s="262">
        <f>'1'!KJ409</f>
        <v>0</v>
      </c>
      <c r="BZ409" s="230" t="str">
        <f>'1'!KL409</f>
        <v/>
      </c>
      <c r="CA409" s="230" t="str">
        <f>'1'!KM409</f>
        <v/>
      </c>
      <c r="CB409" s="236" t="str">
        <f>'1'!KY409</f>
        <v/>
      </c>
      <c r="CC409" s="263">
        <f>'1'!KZ409</f>
        <v>0</v>
      </c>
      <c r="CD409" s="231" t="str">
        <f>'1'!LB409</f>
        <v/>
      </c>
      <c r="CE409" s="231" t="str">
        <f>'1'!LC409</f>
        <v/>
      </c>
      <c r="CF409" s="231"/>
      <c r="CG409" s="231"/>
      <c r="CH409" s="233" t="str">
        <f t="shared" si="208"/>
        <v/>
      </c>
      <c r="CI409" s="264"/>
      <c r="CJ409" s="24" t="str">
        <f>'1'!HZ409</f>
        <v/>
      </c>
      <c r="CK409" s="24" t="str">
        <f>'1'!IA409</f>
        <v/>
      </c>
      <c r="CL409" s="236" t="str">
        <f t="shared" si="209"/>
        <v/>
      </c>
      <c r="CM409" s="265"/>
      <c r="CN409" s="36" t="str">
        <f>'1'!IP409</f>
        <v/>
      </c>
      <c r="CO409" s="36" t="str">
        <f>'1'!IQ409</f>
        <v/>
      </c>
      <c r="CP409" s="233" t="str">
        <f t="shared" si="210"/>
        <v/>
      </c>
      <c r="CQ409" s="264"/>
      <c r="CR409" s="24" t="str">
        <f>'1'!JF409</f>
        <v/>
      </c>
      <c r="CS409" s="24" t="str">
        <f>'1'!JG409</f>
        <v/>
      </c>
      <c r="CT409" s="236" t="str">
        <f t="shared" si="211"/>
        <v/>
      </c>
      <c r="CU409" s="265"/>
      <c r="CV409" s="36" t="str">
        <f>'1'!JV409</f>
        <v/>
      </c>
      <c r="CW409" s="36" t="str">
        <f>'1'!JW409</f>
        <v/>
      </c>
      <c r="CX409" s="233" t="str">
        <f t="shared" si="212"/>
        <v>#REF!</v>
      </c>
      <c r="CY409" s="24">
        <f>'1'!KJ409</f>
        <v>0</v>
      </c>
      <c r="CZ409" s="24" t="str">
        <f>'1'!KL409</f>
        <v/>
      </c>
      <c r="DA409" s="24" t="str">
        <f>'1'!KM409</f>
        <v/>
      </c>
      <c r="DB409" s="236" t="str">
        <f t="shared" si="213"/>
        <v>#REF!</v>
      </c>
      <c r="DC409" s="36">
        <f>'1'!KZ409</f>
        <v>0</v>
      </c>
      <c r="DD409" s="36" t="str">
        <f>'1'!LB409</f>
        <v/>
      </c>
      <c r="DE409" s="36" t="str">
        <f>'1'!LC409</f>
        <v/>
      </c>
      <c r="DF409" s="233" t="str">
        <f t="shared" si="214"/>
        <v>#REF!</v>
      </c>
      <c r="DG409" s="24" t="str">
        <f t="shared" ref="DG409:DI409" si="1634">#REF!</f>
        <v>#REF!</v>
      </c>
      <c r="DH409" s="24" t="str">
        <f t="shared" si="1634"/>
        <v>#REF!</v>
      </c>
      <c r="DI409" s="24" t="str">
        <f t="shared" si="1634"/>
        <v>#REF!</v>
      </c>
      <c r="DJ409" s="236" t="str">
        <f t="shared" si="216"/>
        <v>#REF!</v>
      </c>
      <c r="DK409" s="36" t="str">
        <f t="shared" ref="DK409:DM409" si="1635">#REF!</f>
        <v>#REF!</v>
      </c>
      <c r="DL409" s="36" t="str">
        <f t="shared" si="1635"/>
        <v>#REF!</v>
      </c>
      <c r="DM409" s="36" t="str">
        <f t="shared" si="1635"/>
        <v>#REF!</v>
      </c>
      <c r="DN409" s="159" t="str">
        <f t="shared" si="218"/>
        <v>#REF!</v>
      </c>
      <c r="DO409" s="24" t="str">
        <f t="shared" ref="DO409:DQ409" si="1636">#REF!</f>
        <v>#REF!</v>
      </c>
      <c r="DP409" s="24" t="str">
        <f t="shared" si="1636"/>
        <v>#REF!</v>
      </c>
      <c r="DQ409" s="24" t="str">
        <f t="shared" si="1636"/>
        <v>#REF!</v>
      </c>
      <c r="DR409" s="209" t="str">
        <f t="shared" si="220"/>
        <v>#REF!</v>
      </c>
      <c r="DS409" s="210" t="str">
        <f t="shared" si="13"/>
        <v>#REF!</v>
      </c>
      <c r="DT409" s="210" t="str">
        <f t="shared" ref="DT409:DU409" si="1637">#REF!</f>
        <v>#REF!</v>
      </c>
      <c r="DU409" s="210" t="str">
        <f t="shared" si="1637"/>
        <v>#REF!</v>
      </c>
    </row>
    <row r="410" ht="15.75" customHeight="1">
      <c r="A410" s="228" t="str">
        <f>'1'!A410</f>
        <v/>
      </c>
      <c r="B410" s="229" t="str">
        <f>'1'!B410</f>
        <v/>
      </c>
      <c r="C410" s="232">
        <f>'1'!C410</f>
        <v>0</v>
      </c>
      <c r="D410" s="233">
        <f>'1'!G410</f>
        <v>1</v>
      </c>
      <c r="E410" s="262">
        <f>'1'!H410</f>
        <v>0</v>
      </c>
      <c r="F410" s="230" t="str">
        <f>'1'!J410</f>
        <v/>
      </c>
      <c r="G410" s="230" t="str">
        <f>'1'!K410</f>
        <v/>
      </c>
      <c r="H410" s="236">
        <f>'1'!W410</f>
        <v>1</v>
      </c>
      <c r="I410" s="263">
        <f>'1'!X410</f>
        <v>0</v>
      </c>
      <c r="J410" s="231" t="str">
        <f>'1'!Z410</f>
        <v/>
      </c>
      <c r="K410" s="231" t="str">
        <f>'1'!AA410</f>
        <v/>
      </c>
      <c r="L410" s="233">
        <f>'1'!AM410</f>
        <v>2</v>
      </c>
      <c r="M410" s="262">
        <f>'1'!AN410</f>
        <v>0</v>
      </c>
      <c r="N410" s="230" t="str">
        <f>'1'!AP410</f>
        <v/>
      </c>
      <c r="O410" s="230" t="str">
        <f>'1'!AQ410</f>
        <v/>
      </c>
      <c r="P410" s="236">
        <f>'1'!BC410</f>
        <v>4</v>
      </c>
      <c r="Q410" s="263">
        <f>'1'!BD410</f>
        <v>0</v>
      </c>
      <c r="R410" s="231" t="str">
        <f>'1'!BF410</f>
        <v/>
      </c>
      <c r="S410" s="231" t="str">
        <f>'1'!BG410</f>
        <v/>
      </c>
      <c r="T410" s="233">
        <f>'1'!BS410</f>
        <v>4</v>
      </c>
      <c r="U410" s="262">
        <f>'1'!BT410</f>
        <v>0</v>
      </c>
      <c r="V410" s="230" t="str">
        <f>'1'!BV410</f>
        <v/>
      </c>
      <c r="W410" s="230" t="str">
        <f>'1'!BW410</f>
        <v/>
      </c>
      <c r="X410" s="236">
        <f>'1'!CI410</f>
        <v>2</v>
      </c>
      <c r="Y410" s="263">
        <f>'1'!CJ410</f>
        <v>0</v>
      </c>
      <c r="Z410" s="231" t="str">
        <f>'1'!CL410</f>
        <v/>
      </c>
      <c r="AA410" s="231" t="str">
        <f>'1'!CM410</f>
        <v/>
      </c>
      <c r="AB410" s="233">
        <f>'1'!CY410</f>
        <v>2</v>
      </c>
      <c r="AC410" s="262">
        <f>'1'!CZ410</f>
        <v>0</v>
      </c>
      <c r="AD410" s="226" t="str">
        <f>'1'!DB410</f>
        <v/>
      </c>
      <c r="AE410" s="230" t="str">
        <f>'1'!DC410</f>
        <v/>
      </c>
      <c r="AF410" s="236">
        <f>'1'!DO410</f>
        <v>2</v>
      </c>
      <c r="AG410" s="263"/>
      <c r="AH410" s="231" t="str">
        <f>'1'!DR410</f>
        <v/>
      </c>
      <c r="AI410" s="231" t="str">
        <f>'1'!DS410</f>
        <v/>
      </c>
      <c r="AJ410" s="233">
        <f>'1'!EE410</f>
        <v>5</v>
      </c>
      <c r="AK410" s="262">
        <f>'1'!EF410</f>
        <v>0</v>
      </c>
      <c r="AL410" s="230" t="str">
        <f>'1'!EH410</f>
        <v/>
      </c>
      <c r="AM410" s="230" t="str">
        <f>'1'!EI410</f>
        <v/>
      </c>
      <c r="AN410" s="236">
        <f>'1'!EU410</f>
        <v>19</v>
      </c>
      <c r="AO410" s="263"/>
      <c r="AP410" s="231" t="str">
        <f>'1'!EX410</f>
        <v/>
      </c>
      <c r="AQ410" s="231" t="str">
        <f>'1'!EY410</f>
        <v/>
      </c>
      <c r="AR410" s="233">
        <f>'1'!FK410</f>
        <v>4</v>
      </c>
      <c r="AS410" s="262">
        <f>'1'!FL410</f>
        <v>0</v>
      </c>
      <c r="AT410" s="230" t="str">
        <f>'1'!FN410</f>
        <v/>
      </c>
      <c r="AU410" s="230" t="str">
        <f>'1'!FO410</f>
        <v/>
      </c>
      <c r="AV410" s="236">
        <f>'1'!GA410</f>
        <v>2</v>
      </c>
      <c r="AW410" s="263">
        <f>'1'!GB410</f>
        <v>0</v>
      </c>
      <c r="AX410" s="231" t="str">
        <f>'1'!GD410</f>
        <v/>
      </c>
      <c r="AY410" s="231" t="str">
        <f>'1'!GE410</f>
        <v/>
      </c>
      <c r="AZ410" s="233">
        <f>'1'!GQ410</f>
        <v>3</v>
      </c>
      <c r="BA410" s="262">
        <f>'1'!GR410</f>
        <v>0</v>
      </c>
      <c r="BB410" s="230" t="str">
        <f>'1'!GT410</f>
        <v/>
      </c>
      <c r="BC410" s="230" t="str">
        <f>'1'!GU410</f>
        <v/>
      </c>
      <c r="BD410" s="236">
        <f>'1'!HG410</f>
        <v>5</v>
      </c>
      <c r="BE410" s="263">
        <f>'1'!HH410</f>
        <v>0</v>
      </c>
      <c r="BF410" s="231" t="str">
        <f>'1'!HJ410</f>
        <v/>
      </c>
      <c r="BG410" s="231" t="str">
        <f>'1'!HK410</f>
        <v/>
      </c>
      <c r="BH410" s="233" t="str">
        <f>'1'!HW410</f>
        <v/>
      </c>
      <c r="BI410" s="262">
        <f>'1'!HX410</f>
        <v>0</v>
      </c>
      <c r="BJ410" s="230" t="str">
        <f>'1'!HZ410</f>
        <v/>
      </c>
      <c r="BK410" s="230" t="str">
        <f>'1'!IA410</f>
        <v/>
      </c>
      <c r="BL410" s="236" t="str">
        <f>'1'!IM410</f>
        <v/>
      </c>
      <c r="BM410" s="263">
        <f>'1'!IN410</f>
        <v>0</v>
      </c>
      <c r="BN410" s="231" t="str">
        <f>'1'!IP410</f>
        <v/>
      </c>
      <c r="BO410" s="231" t="str">
        <f>'1'!IQ410</f>
        <v/>
      </c>
      <c r="BP410" s="233" t="str">
        <f>'1'!JC410</f>
        <v/>
      </c>
      <c r="BQ410" s="262">
        <f>'1'!JD410</f>
        <v>0</v>
      </c>
      <c r="BR410" s="230" t="str">
        <f>'1'!JF410</f>
        <v/>
      </c>
      <c r="BS410" s="230" t="str">
        <f>'1'!JG410</f>
        <v/>
      </c>
      <c r="BT410" s="236" t="str">
        <f>'1'!JS410</f>
        <v/>
      </c>
      <c r="BU410" s="263">
        <f>'1'!JT410</f>
        <v>0</v>
      </c>
      <c r="BV410" s="231" t="str">
        <f>'1'!JV410</f>
        <v/>
      </c>
      <c r="BW410" s="231" t="str">
        <f>'1'!JW410</f>
        <v/>
      </c>
      <c r="BX410" s="233" t="str">
        <f>'1'!KI410</f>
        <v/>
      </c>
      <c r="BY410" s="262">
        <f>'1'!KJ410</f>
        <v>0</v>
      </c>
      <c r="BZ410" s="230" t="str">
        <f>'1'!KL410</f>
        <v/>
      </c>
      <c r="CA410" s="230" t="str">
        <f>'1'!KM410</f>
        <v/>
      </c>
      <c r="CB410" s="236" t="str">
        <f>'1'!KY410</f>
        <v/>
      </c>
      <c r="CC410" s="263">
        <f>'1'!KZ410</f>
        <v>0</v>
      </c>
      <c r="CD410" s="231" t="str">
        <f>'1'!LB410</f>
        <v/>
      </c>
      <c r="CE410" s="231" t="str">
        <f>'1'!LC410</f>
        <v/>
      </c>
      <c r="CF410" s="231"/>
      <c r="CG410" s="231"/>
      <c r="CH410" s="233" t="str">
        <f t="shared" si="208"/>
        <v/>
      </c>
      <c r="CI410" s="264"/>
      <c r="CJ410" s="24" t="str">
        <f>'1'!HZ410</f>
        <v/>
      </c>
      <c r="CK410" s="24" t="str">
        <f>'1'!IA410</f>
        <v/>
      </c>
      <c r="CL410" s="236" t="str">
        <f t="shared" si="209"/>
        <v/>
      </c>
      <c r="CM410" s="265"/>
      <c r="CN410" s="36" t="str">
        <f>'1'!IP410</f>
        <v/>
      </c>
      <c r="CO410" s="36" t="str">
        <f>'1'!IQ410</f>
        <v/>
      </c>
      <c r="CP410" s="233" t="str">
        <f t="shared" si="210"/>
        <v/>
      </c>
      <c r="CQ410" s="264"/>
      <c r="CR410" s="24" t="str">
        <f>'1'!JF410</f>
        <v/>
      </c>
      <c r="CS410" s="24" t="str">
        <f>'1'!JG410</f>
        <v/>
      </c>
      <c r="CT410" s="236" t="str">
        <f t="shared" si="211"/>
        <v/>
      </c>
      <c r="CU410" s="265"/>
      <c r="CV410" s="36" t="str">
        <f>'1'!JV410</f>
        <v/>
      </c>
      <c r="CW410" s="36" t="str">
        <f>'1'!JW410</f>
        <v/>
      </c>
      <c r="CX410" s="233" t="str">
        <f t="shared" si="212"/>
        <v>#REF!</v>
      </c>
      <c r="CY410" s="24">
        <f>'1'!KJ410</f>
        <v>0</v>
      </c>
      <c r="CZ410" s="24" t="str">
        <f>'1'!KL410</f>
        <v/>
      </c>
      <c r="DA410" s="24" t="str">
        <f>'1'!KM410</f>
        <v/>
      </c>
      <c r="DB410" s="236" t="str">
        <f t="shared" si="213"/>
        <v>#REF!</v>
      </c>
      <c r="DC410" s="36">
        <f>'1'!KZ410</f>
        <v>0</v>
      </c>
      <c r="DD410" s="36" t="str">
        <f>'1'!LB410</f>
        <v/>
      </c>
      <c r="DE410" s="36" t="str">
        <f>'1'!LC410</f>
        <v/>
      </c>
      <c r="DF410" s="233" t="str">
        <f t="shared" si="214"/>
        <v>#REF!</v>
      </c>
      <c r="DG410" s="24" t="str">
        <f t="shared" ref="DG410:DI410" si="1638">#REF!</f>
        <v>#REF!</v>
      </c>
      <c r="DH410" s="24" t="str">
        <f t="shared" si="1638"/>
        <v>#REF!</v>
      </c>
      <c r="DI410" s="24" t="str">
        <f t="shared" si="1638"/>
        <v>#REF!</v>
      </c>
      <c r="DJ410" s="236" t="str">
        <f t="shared" si="216"/>
        <v>#REF!</v>
      </c>
      <c r="DK410" s="36" t="str">
        <f t="shared" ref="DK410:DM410" si="1639">#REF!</f>
        <v>#REF!</v>
      </c>
      <c r="DL410" s="36" t="str">
        <f t="shared" si="1639"/>
        <v>#REF!</v>
      </c>
      <c r="DM410" s="36" t="str">
        <f t="shared" si="1639"/>
        <v>#REF!</v>
      </c>
      <c r="DN410" s="159" t="str">
        <f t="shared" si="218"/>
        <v>#REF!</v>
      </c>
      <c r="DO410" s="24" t="str">
        <f t="shared" ref="DO410:DQ410" si="1640">#REF!</f>
        <v>#REF!</v>
      </c>
      <c r="DP410" s="24" t="str">
        <f t="shared" si="1640"/>
        <v>#REF!</v>
      </c>
      <c r="DQ410" s="24" t="str">
        <f t="shared" si="1640"/>
        <v>#REF!</v>
      </c>
      <c r="DR410" s="209" t="str">
        <f t="shared" si="220"/>
        <v>#REF!</v>
      </c>
      <c r="DS410" s="210" t="str">
        <f t="shared" si="13"/>
        <v>#REF!</v>
      </c>
      <c r="DT410" s="210" t="str">
        <f t="shared" ref="DT410:DU410" si="1641">#REF!</f>
        <v>#REF!</v>
      </c>
      <c r="DU410" s="210" t="str">
        <f t="shared" si="1641"/>
        <v>#REF!</v>
      </c>
    </row>
    <row r="411" ht="15.75" customHeight="1">
      <c r="A411" s="228" t="str">
        <f>'1'!A411</f>
        <v/>
      </c>
      <c r="B411" s="229" t="str">
        <f>'1'!B411</f>
        <v/>
      </c>
      <c r="C411" s="232">
        <f>'1'!C411</f>
        <v>0</v>
      </c>
      <c r="D411" s="233">
        <f>'1'!G411</f>
        <v>1</v>
      </c>
      <c r="E411" s="262">
        <f>'1'!H411</f>
        <v>0</v>
      </c>
      <c r="F411" s="230" t="str">
        <f>'1'!J411</f>
        <v/>
      </c>
      <c r="G411" s="230" t="str">
        <f>'1'!K411</f>
        <v/>
      </c>
      <c r="H411" s="236">
        <f>'1'!W411</f>
        <v>1</v>
      </c>
      <c r="I411" s="263">
        <f>'1'!X411</f>
        <v>0</v>
      </c>
      <c r="J411" s="231" t="str">
        <f>'1'!Z411</f>
        <v/>
      </c>
      <c r="K411" s="231" t="str">
        <f>'1'!AA411</f>
        <v/>
      </c>
      <c r="L411" s="233">
        <f>'1'!AM411</f>
        <v>2</v>
      </c>
      <c r="M411" s="262">
        <f>'1'!AN411</f>
        <v>0</v>
      </c>
      <c r="N411" s="230" t="str">
        <f>'1'!AP411</f>
        <v/>
      </c>
      <c r="O411" s="230" t="str">
        <f>'1'!AQ411</f>
        <v/>
      </c>
      <c r="P411" s="236">
        <f>'1'!BC411</f>
        <v>4</v>
      </c>
      <c r="Q411" s="263">
        <f>'1'!BD411</f>
        <v>0</v>
      </c>
      <c r="R411" s="231" t="str">
        <f>'1'!BF411</f>
        <v/>
      </c>
      <c r="S411" s="231" t="str">
        <f>'1'!BG411</f>
        <v/>
      </c>
      <c r="T411" s="233">
        <f>'1'!BS411</f>
        <v>4</v>
      </c>
      <c r="U411" s="262">
        <f>'1'!BT411</f>
        <v>0</v>
      </c>
      <c r="V411" s="230" t="str">
        <f>'1'!BV411</f>
        <v/>
      </c>
      <c r="W411" s="230" t="str">
        <f>'1'!BW411</f>
        <v/>
      </c>
      <c r="X411" s="236">
        <f>'1'!CI411</f>
        <v>2</v>
      </c>
      <c r="Y411" s="263">
        <f>'1'!CJ411</f>
        <v>0</v>
      </c>
      <c r="Z411" s="231" t="str">
        <f>'1'!CL411</f>
        <v/>
      </c>
      <c r="AA411" s="231" t="str">
        <f>'1'!CM411</f>
        <v/>
      </c>
      <c r="AB411" s="233">
        <f>'1'!CY411</f>
        <v>2</v>
      </c>
      <c r="AC411" s="262">
        <f>'1'!CZ411</f>
        <v>0</v>
      </c>
      <c r="AD411" s="226" t="str">
        <f>'1'!DB411</f>
        <v/>
      </c>
      <c r="AE411" s="230" t="str">
        <f>'1'!DC411</f>
        <v/>
      </c>
      <c r="AF411" s="236">
        <f>'1'!DO411</f>
        <v>2</v>
      </c>
      <c r="AG411" s="263"/>
      <c r="AH411" s="231" t="str">
        <f>'1'!DR411</f>
        <v/>
      </c>
      <c r="AI411" s="231" t="str">
        <f>'1'!DS411</f>
        <v/>
      </c>
      <c r="AJ411" s="233">
        <f>'1'!EE411</f>
        <v>5</v>
      </c>
      <c r="AK411" s="262">
        <f>'1'!EF411</f>
        <v>0</v>
      </c>
      <c r="AL411" s="230" t="str">
        <f>'1'!EH411</f>
        <v/>
      </c>
      <c r="AM411" s="230" t="str">
        <f>'1'!EI411</f>
        <v/>
      </c>
      <c r="AN411" s="236">
        <f>'1'!EU411</f>
        <v>19</v>
      </c>
      <c r="AO411" s="263"/>
      <c r="AP411" s="231" t="str">
        <f>'1'!EX411</f>
        <v/>
      </c>
      <c r="AQ411" s="231" t="str">
        <f>'1'!EY411</f>
        <v/>
      </c>
      <c r="AR411" s="233">
        <f>'1'!FK411</f>
        <v>4</v>
      </c>
      <c r="AS411" s="262">
        <f>'1'!FL411</f>
        <v>0</v>
      </c>
      <c r="AT411" s="230" t="str">
        <f>'1'!FN411</f>
        <v/>
      </c>
      <c r="AU411" s="230" t="str">
        <f>'1'!FO411</f>
        <v/>
      </c>
      <c r="AV411" s="236">
        <f>'1'!GA411</f>
        <v>2</v>
      </c>
      <c r="AW411" s="263">
        <f>'1'!GB411</f>
        <v>0</v>
      </c>
      <c r="AX411" s="231" t="str">
        <f>'1'!GD411</f>
        <v/>
      </c>
      <c r="AY411" s="231" t="str">
        <f>'1'!GE411</f>
        <v/>
      </c>
      <c r="AZ411" s="233">
        <f>'1'!GQ411</f>
        <v>3</v>
      </c>
      <c r="BA411" s="262">
        <f>'1'!GR411</f>
        <v>0</v>
      </c>
      <c r="BB411" s="230" t="str">
        <f>'1'!GT411</f>
        <v/>
      </c>
      <c r="BC411" s="230" t="str">
        <f>'1'!GU411</f>
        <v/>
      </c>
      <c r="BD411" s="236">
        <f>'1'!HG411</f>
        <v>5</v>
      </c>
      <c r="BE411" s="263">
        <f>'1'!HH411</f>
        <v>0</v>
      </c>
      <c r="BF411" s="231" t="str">
        <f>'1'!HJ411</f>
        <v/>
      </c>
      <c r="BG411" s="231" t="str">
        <f>'1'!HK411</f>
        <v/>
      </c>
      <c r="BH411" s="233" t="str">
        <f>'1'!HW411</f>
        <v/>
      </c>
      <c r="BI411" s="262">
        <f>'1'!HX411</f>
        <v>0</v>
      </c>
      <c r="BJ411" s="230" t="str">
        <f>'1'!HZ411</f>
        <v/>
      </c>
      <c r="BK411" s="230" t="str">
        <f>'1'!IA411</f>
        <v/>
      </c>
      <c r="BL411" s="236" t="str">
        <f>'1'!IM411</f>
        <v/>
      </c>
      <c r="BM411" s="263">
        <f>'1'!IN411</f>
        <v>0</v>
      </c>
      <c r="BN411" s="231" t="str">
        <f>'1'!IP411</f>
        <v/>
      </c>
      <c r="BO411" s="231" t="str">
        <f>'1'!IQ411</f>
        <v/>
      </c>
      <c r="BP411" s="233" t="str">
        <f>'1'!JC411</f>
        <v/>
      </c>
      <c r="BQ411" s="262">
        <f>'1'!JD411</f>
        <v>0</v>
      </c>
      <c r="BR411" s="230" t="str">
        <f>'1'!JF411</f>
        <v/>
      </c>
      <c r="BS411" s="230" t="str">
        <f>'1'!JG411</f>
        <v/>
      </c>
      <c r="BT411" s="236" t="str">
        <f>'1'!JS411</f>
        <v/>
      </c>
      <c r="BU411" s="263">
        <f>'1'!JT411</f>
        <v>0</v>
      </c>
      <c r="BV411" s="231" t="str">
        <f>'1'!JV411</f>
        <v/>
      </c>
      <c r="BW411" s="231" t="str">
        <f>'1'!JW411</f>
        <v/>
      </c>
      <c r="BX411" s="233" t="str">
        <f>'1'!KI411</f>
        <v/>
      </c>
      <c r="BY411" s="262">
        <f>'1'!KJ411</f>
        <v>0</v>
      </c>
      <c r="BZ411" s="230" t="str">
        <f>'1'!KL411</f>
        <v/>
      </c>
      <c r="CA411" s="230" t="str">
        <f>'1'!KM411</f>
        <v/>
      </c>
      <c r="CB411" s="236" t="str">
        <f>'1'!KY411</f>
        <v/>
      </c>
      <c r="CC411" s="263">
        <f>'1'!KZ411</f>
        <v>0</v>
      </c>
      <c r="CD411" s="231" t="str">
        <f>'1'!LB411</f>
        <v/>
      </c>
      <c r="CE411" s="231" t="str">
        <f>'1'!LC411</f>
        <v/>
      </c>
      <c r="CF411" s="231"/>
      <c r="CG411" s="231"/>
      <c r="CH411" s="233" t="str">
        <f t="shared" si="208"/>
        <v/>
      </c>
      <c r="CI411" s="264"/>
      <c r="CJ411" s="24" t="str">
        <f>'1'!HZ411</f>
        <v/>
      </c>
      <c r="CK411" s="24" t="str">
        <f>'1'!IA411</f>
        <v/>
      </c>
      <c r="CL411" s="236" t="str">
        <f t="shared" si="209"/>
        <v/>
      </c>
      <c r="CM411" s="265"/>
      <c r="CN411" s="36" t="str">
        <f>'1'!IP411</f>
        <v/>
      </c>
      <c r="CO411" s="36" t="str">
        <f>'1'!IQ411</f>
        <v/>
      </c>
      <c r="CP411" s="233" t="str">
        <f t="shared" si="210"/>
        <v/>
      </c>
      <c r="CQ411" s="264"/>
      <c r="CR411" s="24" t="str">
        <f>'1'!JF411</f>
        <v/>
      </c>
      <c r="CS411" s="24" t="str">
        <f>'1'!JG411</f>
        <v/>
      </c>
      <c r="CT411" s="236" t="str">
        <f t="shared" si="211"/>
        <v/>
      </c>
      <c r="CU411" s="265"/>
      <c r="CV411" s="36" t="str">
        <f>'1'!JV411</f>
        <v/>
      </c>
      <c r="CW411" s="36" t="str">
        <f>'1'!JW411</f>
        <v/>
      </c>
      <c r="CX411" s="233" t="str">
        <f t="shared" si="212"/>
        <v>#REF!</v>
      </c>
      <c r="CY411" s="24">
        <f>'1'!KJ411</f>
        <v>0</v>
      </c>
      <c r="CZ411" s="24" t="str">
        <f>'1'!KL411</f>
        <v/>
      </c>
      <c r="DA411" s="24" t="str">
        <f>'1'!KM411</f>
        <v/>
      </c>
      <c r="DB411" s="236" t="str">
        <f t="shared" si="213"/>
        <v>#REF!</v>
      </c>
      <c r="DC411" s="36">
        <f>'1'!KZ411</f>
        <v>0</v>
      </c>
      <c r="DD411" s="36" t="str">
        <f>'1'!LB411</f>
        <v/>
      </c>
      <c r="DE411" s="36" t="str">
        <f>'1'!LC411</f>
        <v/>
      </c>
      <c r="DF411" s="233" t="str">
        <f t="shared" si="214"/>
        <v>#REF!</v>
      </c>
      <c r="DG411" s="24" t="str">
        <f t="shared" ref="DG411:DI411" si="1642">#REF!</f>
        <v>#REF!</v>
      </c>
      <c r="DH411" s="24" t="str">
        <f t="shared" si="1642"/>
        <v>#REF!</v>
      </c>
      <c r="DI411" s="24" t="str">
        <f t="shared" si="1642"/>
        <v>#REF!</v>
      </c>
      <c r="DJ411" s="236" t="str">
        <f t="shared" si="216"/>
        <v>#REF!</v>
      </c>
      <c r="DK411" s="36" t="str">
        <f t="shared" ref="DK411:DM411" si="1643">#REF!</f>
        <v>#REF!</v>
      </c>
      <c r="DL411" s="36" t="str">
        <f t="shared" si="1643"/>
        <v>#REF!</v>
      </c>
      <c r="DM411" s="36" t="str">
        <f t="shared" si="1643"/>
        <v>#REF!</v>
      </c>
      <c r="DN411" s="159" t="str">
        <f t="shared" si="218"/>
        <v>#REF!</v>
      </c>
      <c r="DO411" s="24" t="str">
        <f t="shared" ref="DO411:DQ411" si="1644">#REF!</f>
        <v>#REF!</v>
      </c>
      <c r="DP411" s="24" t="str">
        <f t="shared" si="1644"/>
        <v>#REF!</v>
      </c>
      <c r="DQ411" s="24" t="str">
        <f t="shared" si="1644"/>
        <v>#REF!</v>
      </c>
      <c r="DR411" s="209" t="str">
        <f t="shared" si="220"/>
        <v>#REF!</v>
      </c>
      <c r="DS411" s="210" t="str">
        <f t="shared" si="13"/>
        <v>#REF!</v>
      </c>
      <c r="DT411" s="210" t="str">
        <f t="shared" ref="DT411:DU411" si="1645">#REF!</f>
        <v>#REF!</v>
      </c>
      <c r="DU411" s="210" t="str">
        <f t="shared" si="1645"/>
        <v>#REF!</v>
      </c>
    </row>
    <row r="412" ht="15.75" customHeight="1">
      <c r="A412" s="228" t="str">
        <f>'1'!A412</f>
        <v/>
      </c>
      <c r="B412" s="229" t="str">
        <f>'1'!B412</f>
        <v/>
      </c>
      <c r="C412" s="232">
        <f>'1'!C412</f>
        <v>0</v>
      </c>
      <c r="D412" s="233">
        <f>'1'!G412</f>
        <v>1</v>
      </c>
      <c r="E412" s="262">
        <f>'1'!H412</f>
        <v>0</v>
      </c>
      <c r="F412" s="230" t="str">
        <f>'1'!J412</f>
        <v/>
      </c>
      <c r="G412" s="230" t="str">
        <f>'1'!K412</f>
        <v/>
      </c>
      <c r="H412" s="236">
        <f>'1'!W412</f>
        <v>1</v>
      </c>
      <c r="I412" s="263">
        <f>'1'!X412</f>
        <v>0</v>
      </c>
      <c r="J412" s="231" t="str">
        <f>'1'!Z412</f>
        <v/>
      </c>
      <c r="K412" s="231" t="str">
        <f>'1'!AA412</f>
        <v/>
      </c>
      <c r="L412" s="233">
        <f>'1'!AM412</f>
        <v>2</v>
      </c>
      <c r="M412" s="262">
        <f>'1'!AN412</f>
        <v>0</v>
      </c>
      <c r="N412" s="230" t="str">
        <f>'1'!AP412</f>
        <v/>
      </c>
      <c r="O412" s="230" t="str">
        <f>'1'!AQ412</f>
        <v/>
      </c>
      <c r="P412" s="236">
        <f>'1'!BC412</f>
        <v>4</v>
      </c>
      <c r="Q412" s="263">
        <f>'1'!BD412</f>
        <v>0</v>
      </c>
      <c r="R412" s="231" t="str">
        <f>'1'!BF412</f>
        <v/>
      </c>
      <c r="S412" s="231" t="str">
        <f>'1'!BG412</f>
        <v/>
      </c>
      <c r="T412" s="233">
        <f>'1'!BS412</f>
        <v>4</v>
      </c>
      <c r="U412" s="262">
        <f>'1'!BT412</f>
        <v>0</v>
      </c>
      <c r="V412" s="230" t="str">
        <f>'1'!BV412</f>
        <v/>
      </c>
      <c r="W412" s="230" t="str">
        <f>'1'!BW412</f>
        <v/>
      </c>
      <c r="X412" s="236">
        <f>'1'!CI412</f>
        <v>2</v>
      </c>
      <c r="Y412" s="263">
        <f>'1'!CJ412</f>
        <v>0</v>
      </c>
      <c r="Z412" s="231" t="str">
        <f>'1'!CL412</f>
        <v/>
      </c>
      <c r="AA412" s="231" t="str">
        <f>'1'!CM412</f>
        <v/>
      </c>
      <c r="AB412" s="233">
        <f>'1'!CY412</f>
        <v>2</v>
      </c>
      <c r="AC412" s="262">
        <f>'1'!CZ412</f>
        <v>0</v>
      </c>
      <c r="AD412" s="226" t="str">
        <f>'1'!DB412</f>
        <v/>
      </c>
      <c r="AE412" s="230" t="str">
        <f>'1'!DC412</f>
        <v/>
      </c>
      <c r="AF412" s="236">
        <f>'1'!DO412</f>
        <v>2</v>
      </c>
      <c r="AG412" s="263"/>
      <c r="AH412" s="231" t="str">
        <f>'1'!DR412</f>
        <v/>
      </c>
      <c r="AI412" s="231" t="str">
        <f>'1'!DS412</f>
        <v/>
      </c>
      <c r="AJ412" s="233">
        <f>'1'!EE412</f>
        <v>5</v>
      </c>
      <c r="AK412" s="262">
        <f>'1'!EF412</f>
        <v>0</v>
      </c>
      <c r="AL412" s="230" t="str">
        <f>'1'!EH412</f>
        <v/>
      </c>
      <c r="AM412" s="230" t="str">
        <f>'1'!EI412</f>
        <v/>
      </c>
      <c r="AN412" s="236">
        <f>'1'!EU412</f>
        <v>19</v>
      </c>
      <c r="AO412" s="263"/>
      <c r="AP412" s="231" t="str">
        <f>'1'!EX412</f>
        <v/>
      </c>
      <c r="AQ412" s="231" t="str">
        <f>'1'!EY412</f>
        <v/>
      </c>
      <c r="AR412" s="233">
        <f>'1'!FK412</f>
        <v>4</v>
      </c>
      <c r="AS412" s="262">
        <f>'1'!FL412</f>
        <v>0</v>
      </c>
      <c r="AT412" s="230" t="str">
        <f>'1'!FN412</f>
        <v/>
      </c>
      <c r="AU412" s="230" t="str">
        <f>'1'!FO412</f>
        <v/>
      </c>
      <c r="AV412" s="236">
        <f>'1'!GA412</f>
        <v>2</v>
      </c>
      <c r="AW412" s="263">
        <f>'1'!GB412</f>
        <v>0</v>
      </c>
      <c r="AX412" s="231" t="str">
        <f>'1'!GD412</f>
        <v/>
      </c>
      <c r="AY412" s="231" t="str">
        <f>'1'!GE412</f>
        <v/>
      </c>
      <c r="AZ412" s="233">
        <f>'1'!GQ412</f>
        <v>3</v>
      </c>
      <c r="BA412" s="262">
        <f>'1'!GR412</f>
        <v>0</v>
      </c>
      <c r="BB412" s="230" t="str">
        <f>'1'!GT412</f>
        <v/>
      </c>
      <c r="BC412" s="230" t="str">
        <f>'1'!GU412</f>
        <v/>
      </c>
      <c r="BD412" s="236">
        <f>'1'!HG412</f>
        <v>5</v>
      </c>
      <c r="BE412" s="263">
        <f>'1'!HH412</f>
        <v>0</v>
      </c>
      <c r="BF412" s="231" t="str">
        <f>'1'!HJ412</f>
        <v/>
      </c>
      <c r="BG412" s="231" t="str">
        <f>'1'!HK412</f>
        <v/>
      </c>
      <c r="BH412" s="233" t="str">
        <f>'1'!HW412</f>
        <v/>
      </c>
      <c r="BI412" s="262">
        <f>'1'!HX412</f>
        <v>0</v>
      </c>
      <c r="BJ412" s="230" t="str">
        <f>'1'!HZ412</f>
        <v/>
      </c>
      <c r="BK412" s="230" t="str">
        <f>'1'!IA412</f>
        <v/>
      </c>
      <c r="BL412" s="236" t="str">
        <f>'1'!IM412</f>
        <v/>
      </c>
      <c r="BM412" s="263">
        <f>'1'!IN412</f>
        <v>0</v>
      </c>
      <c r="BN412" s="231" t="str">
        <f>'1'!IP412</f>
        <v/>
      </c>
      <c r="BO412" s="231" t="str">
        <f>'1'!IQ412</f>
        <v/>
      </c>
      <c r="BP412" s="233" t="str">
        <f>'1'!JC412</f>
        <v/>
      </c>
      <c r="BQ412" s="262">
        <f>'1'!JD412</f>
        <v>0</v>
      </c>
      <c r="BR412" s="230" t="str">
        <f>'1'!JF412</f>
        <v/>
      </c>
      <c r="BS412" s="230" t="str">
        <f>'1'!JG412</f>
        <v/>
      </c>
      <c r="BT412" s="236" t="str">
        <f>'1'!JS412</f>
        <v/>
      </c>
      <c r="BU412" s="263">
        <f>'1'!JT412</f>
        <v>0</v>
      </c>
      <c r="BV412" s="231" t="str">
        <f>'1'!JV412</f>
        <v/>
      </c>
      <c r="BW412" s="231" t="str">
        <f>'1'!JW412</f>
        <v/>
      </c>
      <c r="BX412" s="233" t="str">
        <f>'1'!KI412</f>
        <v/>
      </c>
      <c r="BY412" s="262">
        <f>'1'!KJ412</f>
        <v>0</v>
      </c>
      <c r="BZ412" s="230" t="str">
        <f>'1'!KL412</f>
        <v/>
      </c>
      <c r="CA412" s="230" t="str">
        <f>'1'!KM412</f>
        <v/>
      </c>
      <c r="CB412" s="236" t="str">
        <f>'1'!KY412</f>
        <v/>
      </c>
      <c r="CC412" s="263">
        <f>'1'!KZ412</f>
        <v>0</v>
      </c>
      <c r="CD412" s="231" t="str">
        <f>'1'!LB412</f>
        <v/>
      </c>
      <c r="CE412" s="231" t="str">
        <f>'1'!LC412</f>
        <v/>
      </c>
      <c r="CF412" s="231"/>
      <c r="CG412" s="231"/>
      <c r="CH412" s="233" t="str">
        <f t="shared" si="208"/>
        <v/>
      </c>
      <c r="CI412" s="264"/>
      <c r="CJ412" s="24" t="str">
        <f>'1'!HZ412</f>
        <v/>
      </c>
      <c r="CK412" s="24" t="str">
        <f>'1'!IA412</f>
        <v/>
      </c>
      <c r="CL412" s="236" t="str">
        <f t="shared" si="209"/>
        <v/>
      </c>
      <c r="CM412" s="265"/>
      <c r="CN412" s="36" t="str">
        <f>'1'!IP412</f>
        <v/>
      </c>
      <c r="CO412" s="36" t="str">
        <f>'1'!IQ412</f>
        <v/>
      </c>
      <c r="CP412" s="233" t="str">
        <f t="shared" si="210"/>
        <v/>
      </c>
      <c r="CQ412" s="264"/>
      <c r="CR412" s="24" t="str">
        <f>'1'!JF412</f>
        <v/>
      </c>
      <c r="CS412" s="24" t="str">
        <f>'1'!JG412</f>
        <v/>
      </c>
      <c r="CT412" s="236" t="str">
        <f t="shared" si="211"/>
        <v/>
      </c>
      <c r="CU412" s="265"/>
      <c r="CV412" s="36" t="str">
        <f>'1'!JV412</f>
        <v/>
      </c>
      <c r="CW412" s="36" t="str">
        <f>'1'!JW412</f>
        <v/>
      </c>
      <c r="CX412" s="233" t="str">
        <f t="shared" si="212"/>
        <v>#REF!</v>
      </c>
      <c r="CY412" s="24">
        <f>'1'!KJ412</f>
        <v>0</v>
      </c>
      <c r="CZ412" s="24" t="str">
        <f>'1'!KL412</f>
        <v/>
      </c>
      <c r="DA412" s="24" t="str">
        <f>'1'!KM412</f>
        <v/>
      </c>
      <c r="DB412" s="236" t="str">
        <f t="shared" si="213"/>
        <v>#REF!</v>
      </c>
      <c r="DC412" s="36">
        <f>'1'!KZ412</f>
        <v>0</v>
      </c>
      <c r="DD412" s="36" t="str">
        <f>'1'!LB412</f>
        <v/>
      </c>
      <c r="DE412" s="36" t="str">
        <f>'1'!LC412</f>
        <v/>
      </c>
      <c r="DF412" s="233" t="str">
        <f t="shared" si="214"/>
        <v>#REF!</v>
      </c>
      <c r="DG412" s="24" t="str">
        <f t="shared" ref="DG412:DI412" si="1646">#REF!</f>
        <v>#REF!</v>
      </c>
      <c r="DH412" s="24" t="str">
        <f t="shared" si="1646"/>
        <v>#REF!</v>
      </c>
      <c r="DI412" s="24" t="str">
        <f t="shared" si="1646"/>
        <v>#REF!</v>
      </c>
      <c r="DJ412" s="236" t="str">
        <f t="shared" si="216"/>
        <v>#REF!</v>
      </c>
      <c r="DK412" s="36" t="str">
        <f t="shared" ref="DK412:DM412" si="1647">#REF!</f>
        <v>#REF!</v>
      </c>
      <c r="DL412" s="36" t="str">
        <f t="shared" si="1647"/>
        <v>#REF!</v>
      </c>
      <c r="DM412" s="36" t="str">
        <f t="shared" si="1647"/>
        <v>#REF!</v>
      </c>
      <c r="DN412" s="159" t="str">
        <f t="shared" si="218"/>
        <v>#REF!</v>
      </c>
      <c r="DO412" s="24" t="str">
        <f t="shared" ref="DO412:DQ412" si="1648">#REF!</f>
        <v>#REF!</v>
      </c>
      <c r="DP412" s="24" t="str">
        <f t="shared" si="1648"/>
        <v>#REF!</v>
      </c>
      <c r="DQ412" s="24" t="str">
        <f t="shared" si="1648"/>
        <v>#REF!</v>
      </c>
      <c r="DR412" s="209" t="str">
        <f t="shared" si="220"/>
        <v>#REF!</v>
      </c>
      <c r="DS412" s="210" t="str">
        <f t="shared" si="13"/>
        <v>#REF!</v>
      </c>
      <c r="DT412" s="210" t="str">
        <f t="shared" ref="DT412:DU412" si="1649">#REF!</f>
        <v>#REF!</v>
      </c>
      <c r="DU412" s="210" t="str">
        <f t="shared" si="1649"/>
        <v>#REF!</v>
      </c>
    </row>
    <row r="413" ht="15.75" customHeight="1">
      <c r="A413" s="228" t="str">
        <f>'1'!A413</f>
        <v/>
      </c>
      <c r="B413" s="229" t="str">
        <f>'1'!B413</f>
        <v/>
      </c>
      <c r="C413" s="232">
        <f>'1'!C413</f>
        <v>0</v>
      </c>
      <c r="D413" s="233">
        <f>'1'!G413</f>
        <v>1</v>
      </c>
      <c r="E413" s="262">
        <f>'1'!H413</f>
        <v>0</v>
      </c>
      <c r="F413" s="230" t="str">
        <f>'1'!J413</f>
        <v/>
      </c>
      <c r="G413" s="230" t="str">
        <f>'1'!K413</f>
        <v/>
      </c>
      <c r="H413" s="236">
        <f>'1'!W413</f>
        <v>1</v>
      </c>
      <c r="I413" s="263">
        <f>'1'!X413</f>
        <v>0</v>
      </c>
      <c r="J413" s="231" t="str">
        <f>'1'!Z413</f>
        <v/>
      </c>
      <c r="K413" s="231" t="str">
        <f>'1'!AA413</f>
        <v/>
      </c>
      <c r="L413" s="233">
        <f>'1'!AM413</f>
        <v>2</v>
      </c>
      <c r="M413" s="262">
        <f>'1'!AN413</f>
        <v>0</v>
      </c>
      <c r="N413" s="230" t="str">
        <f>'1'!AP413</f>
        <v/>
      </c>
      <c r="O413" s="230" t="str">
        <f>'1'!AQ413</f>
        <v/>
      </c>
      <c r="P413" s="236">
        <f>'1'!BC413</f>
        <v>4</v>
      </c>
      <c r="Q413" s="263">
        <f>'1'!BD413</f>
        <v>0</v>
      </c>
      <c r="R413" s="231" t="str">
        <f>'1'!BF413</f>
        <v/>
      </c>
      <c r="S413" s="231" t="str">
        <f>'1'!BG413</f>
        <v/>
      </c>
      <c r="T413" s="233">
        <f>'1'!BS413</f>
        <v>4</v>
      </c>
      <c r="U413" s="262">
        <f>'1'!BT413</f>
        <v>0</v>
      </c>
      <c r="V413" s="230" t="str">
        <f>'1'!BV413</f>
        <v/>
      </c>
      <c r="W413" s="230" t="str">
        <f>'1'!BW413</f>
        <v/>
      </c>
      <c r="X413" s="236">
        <f>'1'!CI413</f>
        <v>2</v>
      </c>
      <c r="Y413" s="263">
        <f>'1'!CJ413</f>
        <v>0</v>
      </c>
      <c r="Z413" s="231" t="str">
        <f>'1'!CL413</f>
        <v/>
      </c>
      <c r="AA413" s="231" t="str">
        <f>'1'!CM413</f>
        <v/>
      </c>
      <c r="AB413" s="233">
        <f>'1'!CY413</f>
        <v>2</v>
      </c>
      <c r="AC413" s="262">
        <f>'1'!CZ413</f>
        <v>0</v>
      </c>
      <c r="AD413" s="226" t="str">
        <f>'1'!DB413</f>
        <v/>
      </c>
      <c r="AE413" s="230" t="str">
        <f>'1'!DC413</f>
        <v/>
      </c>
      <c r="AF413" s="236">
        <f>'1'!DO413</f>
        <v>2</v>
      </c>
      <c r="AG413" s="263"/>
      <c r="AH413" s="231" t="str">
        <f>'1'!DR413</f>
        <v/>
      </c>
      <c r="AI413" s="231" t="str">
        <f>'1'!DS413</f>
        <v/>
      </c>
      <c r="AJ413" s="233">
        <f>'1'!EE413</f>
        <v>5</v>
      </c>
      <c r="AK413" s="262">
        <f>'1'!EF413</f>
        <v>0</v>
      </c>
      <c r="AL413" s="230" t="str">
        <f>'1'!EH413</f>
        <v/>
      </c>
      <c r="AM413" s="230" t="str">
        <f>'1'!EI413</f>
        <v/>
      </c>
      <c r="AN413" s="236">
        <f>'1'!EU413</f>
        <v>19</v>
      </c>
      <c r="AO413" s="263"/>
      <c r="AP413" s="231" t="str">
        <f>'1'!EX413</f>
        <v/>
      </c>
      <c r="AQ413" s="231" t="str">
        <f>'1'!EY413</f>
        <v/>
      </c>
      <c r="AR413" s="233">
        <f>'1'!FK413</f>
        <v>4</v>
      </c>
      <c r="AS413" s="262">
        <f>'1'!FL413</f>
        <v>0</v>
      </c>
      <c r="AT413" s="230" t="str">
        <f>'1'!FN413</f>
        <v/>
      </c>
      <c r="AU413" s="230" t="str">
        <f>'1'!FO413</f>
        <v/>
      </c>
      <c r="AV413" s="236">
        <f>'1'!GA413</f>
        <v>2</v>
      </c>
      <c r="AW413" s="263">
        <f>'1'!GB413</f>
        <v>0</v>
      </c>
      <c r="AX413" s="231" t="str">
        <f>'1'!GD413</f>
        <v/>
      </c>
      <c r="AY413" s="231" t="str">
        <f>'1'!GE413</f>
        <v/>
      </c>
      <c r="AZ413" s="233">
        <f>'1'!GQ413</f>
        <v>3</v>
      </c>
      <c r="BA413" s="262">
        <f>'1'!GR413</f>
        <v>0</v>
      </c>
      <c r="BB413" s="230" t="str">
        <f>'1'!GT413</f>
        <v/>
      </c>
      <c r="BC413" s="230" t="str">
        <f>'1'!GU413</f>
        <v/>
      </c>
      <c r="BD413" s="236">
        <f>'1'!HG413</f>
        <v>5</v>
      </c>
      <c r="BE413" s="263">
        <f>'1'!HH413</f>
        <v>0</v>
      </c>
      <c r="BF413" s="231" t="str">
        <f>'1'!HJ413</f>
        <v/>
      </c>
      <c r="BG413" s="231" t="str">
        <f>'1'!HK413</f>
        <v/>
      </c>
      <c r="BH413" s="233" t="str">
        <f>'1'!HW413</f>
        <v/>
      </c>
      <c r="BI413" s="262">
        <f>'1'!HX413</f>
        <v>0</v>
      </c>
      <c r="BJ413" s="230" t="str">
        <f>'1'!HZ413</f>
        <v/>
      </c>
      <c r="BK413" s="230" t="str">
        <f>'1'!IA413</f>
        <v/>
      </c>
      <c r="BL413" s="236" t="str">
        <f>'1'!IM413</f>
        <v/>
      </c>
      <c r="BM413" s="263">
        <f>'1'!IN413</f>
        <v>0</v>
      </c>
      <c r="BN413" s="231" t="str">
        <f>'1'!IP413</f>
        <v/>
      </c>
      <c r="BO413" s="231" t="str">
        <f>'1'!IQ413</f>
        <v/>
      </c>
      <c r="BP413" s="233" t="str">
        <f>'1'!JC413</f>
        <v/>
      </c>
      <c r="BQ413" s="262">
        <f>'1'!JD413</f>
        <v>0</v>
      </c>
      <c r="BR413" s="230" t="str">
        <f>'1'!JF413</f>
        <v/>
      </c>
      <c r="BS413" s="230" t="str">
        <f>'1'!JG413</f>
        <v/>
      </c>
      <c r="BT413" s="236" t="str">
        <f>'1'!JS413</f>
        <v/>
      </c>
      <c r="BU413" s="263">
        <f>'1'!JT413</f>
        <v>0</v>
      </c>
      <c r="BV413" s="231" t="str">
        <f>'1'!JV413</f>
        <v/>
      </c>
      <c r="BW413" s="231" t="str">
        <f>'1'!JW413</f>
        <v/>
      </c>
      <c r="BX413" s="233" t="str">
        <f>'1'!KI413</f>
        <v/>
      </c>
      <c r="BY413" s="262">
        <f>'1'!KJ413</f>
        <v>0</v>
      </c>
      <c r="BZ413" s="230" t="str">
        <f>'1'!KL413</f>
        <v/>
      </c>
      <c r="CA413" s="230" t="str">
        <f>'1'!KM413</f>
        <v/>
      </c>
      <c r="CB413" s="236" t="str">
        <f>'1'!KY413</f>
        <v/>
      </c>
      <c r="CC413" s="263">
        <f>'1'!KZ413</f>
        <v>0</v>
      </c>
      <c r="CD413" s="231" t="str">
        <f>'1'!LB413</f>
        <v/>
      </c>
      <c r="CE413" s="231" t="str">
        <f>'1'!LC413</f>
        <v/>
      </c>
      <c r="CF413" s="231"/>
      <c r="CG413" s="231"/>
      <c r="CH413" s="233" t="str">
        <f t="shared" si="208"/>
        <v/>
      </c>
      <c r="CI413" s="264"/>
      <c r="CJ413" s="24" t="str">
        <f>'1'!HZ413</f>
        <v/>
      </c>
      <c r="CK413" s="24" t="str">
        <f>'1'!IA413</f>
        <v/>
      </c>
      <c r="CL413" s="236" t="str">
        <f t="shared" si="209"/>
        <v/>
      </c>
      <c r="CM413" s="265"/>
      <c r="CN413" s="36" t="str">
        <f>'1'!IP413</f>
        <v/>
      </c>
      <c r="CO413" s="36" t="str">
        <f>'1'!IQ413</f>
        <v/>
      </c>
      <c r="CP413" s="233" t="str">
        <f t="shared" si="210"/>
        <v/>
      </c>
      <c r="CQ413" s="264"/>
      <c r="CR413" s="24" t="str">
        <f>'1'!JF413</f>
        <v/>
      </c>
      <c r="CS413" s="24" t="str">
        <f>'1'!JG413</f>
        <v/>
      </c>
      <c r="CT413" s="236" t="str">
        <f t="shared" si="211"/>
        <v/>
      </c>
      <c r="CU413" s="265"/>
      <c r="CV413" s="36" t="str">
        <f>'1'!JV413</f>
        <v/>
      </c>
      <c r="CW413" s="36" t="str">
        <f>'1'!JW413</f>
        <v/>
      </c>
      <c r="CX413" s="233" t="str">
        <f t="shared" si="212"/>
        <v>#REF!</v>
      </c>
      <c r="CY413" s="24">
        <f>'1'!KJ413</f>
        <v>0</v>
      </c>
      <c r="CZ413" s="24" t="str">
        <f>'1'!KL413</f>
        <v/>
      </c>
      <c r="DA413" s="24" t="str">
        <f>'1'!KM413</f>
        <v/>
      </c>
      <c r="DB413" s="236" t="str">
        <f t="shared" si="213"/>
        <v>#REF!</v>
      </c>
      <c r="DC413" s="36">
        <f>'1'!KZ413</f>
        <v>0</v>
      </c>
      <c r="DD413" s="36" t="str">
        <f>'1'!LB413</f>
        <v/>
      </c>
      <c r="DE413" s="36" t="str">
        <f>'1'!LC413</f>
        <v/>
      </c>
      <c r="DF413" s="233" t="str">
        <f t="shared" si="214"/>
        <v>#REF!</v>
      </c>
      <c r="DG413" s="24" t="str">
        <f t="shared" ref="DG413:DI413" si="1650">#REF!</f>
        <v>#REF!</v>
      </c>
      <c r="DH413" s="24" t="str">
        <f t="shared" si="1650"/>
        <v>#REF!</v>
      </c>
      <c r="DI413" s="24" t="str">
        <f t="shared" si="1650"/>
        <v>#REF!</v>
      </c>
      <c r="DJ413" s="236" t="str">
        <f t="shared" si="216"/>
        <v>#REF!</v>
      </c>
      <c r="DK413" s="36" t="str">
        <f t="shared" ref="DK413:DM413" si="1651">#REF!</f>
        <v>#REF!</v>
      </c>
      <c r="DL413" s="36" t="str">
        <f t="shared" si="1651"/>
        <v>#REF!</v>
      </c>
      <c r="DM413" s="36" t="str">
        <f t="shared" si="1651"/>
        <v>#REF!</v>
      </c>
      <c r="DN413" s="159" t="str">
        <f t="shared" si="218"/>
        <v>#REF!</v>
      </c>
      <c r="DO413" s="24" t="str">
        <f t="shared" ref="DO413:DQ413" si="1652">#REF!</f>
        <v>#REF!</v>
      </c>
      <c r="DP413" s="24" t="str">
        <f t="shared" si="1652"/>
        <v>#REF!</v>
      </c>
      <c r="DQ413" s="24" t="str">
        <f t="shared" si="1652"/>
        <v>#REF!</v>
      </c>
      <c r="DR413" s="209" t="str">
        <f t="shared" si="220"/>
        <v>#REF!</v>
      </c>
      <c r="DS413" s="210" t="str">
        <f t="shared" si="13"/>
        <v>#REF!</v>
      </c>
      <c r="DT413" s="210" t="str">
        <f t="shared" ref="DT413:DU413" si="1653">#REF!</f>
        <v>#REF!</v>
      </c>
      <c r="DU413" s="210" t="str">
        <f t="shared" si="1653"/>
        <v>#REF!</v>
      </c>
    </row>
    <row r="414" ht="15.75" customHeight="1">
      <c r="A414" s="228" t="str">
        <f>'1'!A414</f>
        <v/>
      </c>
      <c r="B414" s="229" t="str">
        <f>'1'!B414</f>
        <v/>
      </c>
      <c r="C414" s="232">
        <f>'1'!C414</f>
        <v>0</v>
      </c>
      <c r="D414" s="233">
        <f>'1'!G414</f>
        <v>1</v>
      </c>
      <c r="E414" s="262">
        <f>'1'!H414</f>
        <v>0</v>
      </c>
      <c r="F414" s="230" t="str">
        <f>'1'!J414</f>
        <v/>
      </c>
      <c r="G414" s="230" t="str">
        <f>'1'!K414</f>
        <v/>
      </c>
      <c r="H414" s="236">
        <f>'1'!W414</f>
        <v>1</v>
      </c>
      <c r="I414" s="263">
        <f>'1'!X414</f>
        <v>0</v>
      </c>
      <c r="J414" s="231" t="str">
        <f>'1'!Z414</f>
        <v/>
      </c>
      <c r="K414" s="231" t="str">
        <f>'1'!AA414</f>
        <v/>
      </c>
      <c r="L414" s="233">
        <f>'1'!AM414</f>
        <v>2</v>
      </c>
      <c r="M414" s="262">
        <f>'1'!AN414</f>
        <v>0</v>
      </c>
      <c r="N414" s="230" t="str">
        <f>'1'!AP414</f>
        <v/>
      </c>
      <c r="O414" s="230" t="str">
        <f>'1'!AQ414</f>
        <v/>
      </c>
      <c r="P414" s="236">
        <f>'1'!BC414</f>
        <v>4</v>
      </c>
      <c r="Q414" s="263">
        <f>'1'!BD414</f>
        <v>0</v>
      </c>
      <c r="R414" s="231" t="str">
        <f>'1'!BF414</f>
        <v/>
      </c>
      <c r="S414" s="231" t="str">
        <f>'1'!BG414</f>
        <v/>
      </c>
      <c r="T414" s="233">
        <f>'1'!BS414</f>
        <v>4</v>
      </c>
      <c r="U414" s="262">
        <f>'1'!BT414</f>
        <v>0</v>
      </c>
      <c r="V414" s="230" t="str">
        <f>'1'!BV414</f>
        <v/>
      </c>
      <c r="W414" s="230" t="str">
        <f>'1'!BW414</f>
        <v/>
      </c>
      <c r="X414" s="236">
        <f>'1'!CI414</f>
        <v>2</v>
      </c>
      <c r="Y414" s="263">
        <f>'1'!CJ414</f>
        <v>0</v>
      </c>
      <c r="Z414" s="231" t="str">
        <f>'1'!CL414</f>
        <v/>
      </c>
      <c r="AA414" s="231" t="str">
        <f>'1'!CM414</f>
        <v/>
      </c>
      <c r="AB414" s="233">
        <f>'1'!CY414</f>
        <v>2</v>
      </c>
      <c r="AC414" s="262">
        <f>'1'!CZ414</f>
        <v>0</v>
      </c>
      <c r="AD414" s="226" t="str">
        <f>'1'!DB414</f>
        <v/>
      </c>
      <c r="AE414" s="230" t="str">
        <f>'1'!DC414</f>
        <v/>
      </c>
      <c r="AF414" s="236">
        <f>'1'!DO414</f>
        <v>2</v>
      </c>
      <c r="AG414" s="263"/>
      <c r="AH414" s="231" t="str">
        <f>'1'!DR414</f>
        <v/>
      </c>
      <c r="AI414" s="231" t="str">
        <f>'1'!DS414</f>
        <v/>
      </c>
      <c r="AJ414" s="233">
        <f>'1'!EE414</f>
        <v>5</v>
      </c>
      <c r="AK414" s="262">
        <f>'1'!EF414</f>
        <v>0</v>
      </c>
      <c r="AL414" s="230" t="str">
        <f>'1'!EH414</f>
        <v/>
      </c>
      <c r="AM414" s="230" t="str">
        <f>'1'!EI414</f>
        <v/>
      </c>
      <c r="AN414" s="236">
        <f>'1'!EU414</f>
        <v>19</v>
      </c>
      <c r="AO414" s="263"/>
      <c r="AP414" s="231" t="str">
        <f>'1'!EX414</f>
        <v/>
      </c>
      <c r="AQ414" s="231" t="str">
        <f>'1'!EY414</f>
        <v/>
      </c>
      <c r="AR414" s="233">
        <f>'1'!FK414</f>
        <v>4</v>
      </c>
      <c r="AS414" s="262">
        <f>'1'!FL414</f>
        <v>0</v>
      </c>
      <c r="AT414" s="230" t="str">
        <f>'1'!FN414</f>
        <v/>
      </c>
      <c r="AU414" s="230" t="str">
        <f>'1'!FO414</f>
        <v/>
      </c>
      <c r="AV414" s="236">
        <f>'1'!GA414</f>
        <v>2</v>
      </c>
      <c r="AW414" s="263">
        <f>'1'!GB414</f>
        <v>0</v>
      </c>
      <c r="AX414" s="231" t="str">
        <f>'1'!GD414</f>
        <v/>
      </c>
      <c r="AY414" s="231" t="str">
        <f>'1'!GE414</f>
        <v/>
      </c>
      <c r="AZ414" s="233">
        <f>'1'!GQ414</f>
        <v>3</v>
      </c>
      <c r="BA414" s="262">
        <f>'1'!GR414</f>
        <v>0</v>
      </c>
      <c r="BB414" s="230" t="str">
        <f>'1'!GT414</f>
        <v/>
      </c>
      <c r="BC414" s="230" t="str">
        <f>'1'!GU414</f>
        <v/>
      </c>
      <c r="BD414" s="236">
        <f>'1'!HG414</f>
        <v>5</v>
      </c>
      <c r="BE414" s="263">
        <f>'1'!HH414</f>
        <v>0</v>
      </c>
      <c r="BF414" s="231" t="str">
        <f>'1'!HJ414</f>
        <v/>
      </c>
      <c r="BG414" s="231" t="str">
        <f>'1'!HK414</f>
        <v/>
      </c>
      <c r="BH414" s="233" t="str">
        <f>'1'!HW414</f>
        <v/>
      </c>
      <c r="BI414" s="262">
        <f>'1'!HX414</f>
        <v>0</v>
      </c>
      <c r="BJ414" s="230" t="str">
        <f>'1'!HZ414</f>
        <v/>
      </c>
      <c r="BK414" s="230" t="str">
        <f>'1'!IA414</f>
        <v/>
      </c>
      <c r="BL414" s="236" t="str">
        <f>'1'!IM414</f>
        <v/>
      </c>
      <c r="BM414" s="263">
        <f>'1'!IN414</f>
        <v>0</v>
      </c>
      <c r="BN414" s="231" t="str">
        <f>'1'!IP414</f>
        <v/>
      </c>
      <c r="BO414" s="231" t="str">
        <f>'1'!IQ414</f>
        <v/>
      </c>
      <c r="BP414" s="233" t="str">
        <f>'1'!JC414</f>
        <v/>
      </c>
      <c r="BQ414" s="262">
        <f>'1'!JD414</f>
        <v>0</v>
      </c>
      <c r="BR414" s="230" t="str">
        <f>'1'!JF414</f>
        <v/>
      </c>
      <c r="BS414" s="230" t="str">
        <f>'1'!JG414</f>
        <v/>
      </c>
      <c r="BT414" s="236" t="str">
        <f>'1'!JS414</f>
        <v/>
      </c>
      <c r="BU414" s="263">
        <f>'1'!JT414</f>
        <v>0</v>
      </c>
      <c r="BV414" s="231" t="str">
        <f>'1'!JV414</f>
        <v/>
      </c>
      <c r="BW414" s="231" t="str">
        <f>'1'!JW414</f>
        <v/>
      </c>
      <c r="BX414" s="233" t="str">
        <f>'1'!KI414</f>
        <v/>
      </c>
      <c r="BY414" s="262">
        <f>'1'!KJ414</f>
        <v>0</v>
      </c>
      <c r="BZ414" s="230" t="str">
        <f>'1'!KL414</f>
        <v/>
      </c>
      <c r="CA414" s="230" t="str">
        <f>'1'!KM414</f>
        <v/>
      </c>
      <c r="CB414" s="236" t="str">
        <f>'1'!KY414</f>
        <v/>
      </c>
      <c r="CC414" s="263">
        <f>'1'!KZ414</f>
        <v>0</v>
      </c>
      <c r="CD414" s="231" t="str">
        <f>'1'!LB414</f>
        <v/>
      </c>
      <c r="CE414" s="231" t="str">
        <f>'1'!LC414</f>
        <v/>
      </c>
      <c r="CF414" s="231"/>
      <c r="CG414" s="231"/>
      <c r="CH414" s="233" t="str">
        <f t="shared" si="208"/>
        <v/>
      </c>
      <c r="CI414" s="264"/>
      <c r="CJ414" s="24" t="str">
        <f>'1'!HZ414</f>
        <v/>
      </c>
      <c r="CK414" s="24" t="str">
        <f>'1'!IA414</f>
        <v/>
      </c>
      <c r="CL414" s="236" t="str">
        <f t="shared" si="209"/>
        <v/>
      </c>
      <c r="CM414" s="265"/>
      <c r="CN414" s="36" t="str">
        <f>'1'!IP414</f>
        <v/>
      </c>
      <c r="CO414" s="36" t="str">
        <f>'1'!IQ414</f>
        <v/>
      </c>
      <c r="CP414" s="233" t="str">
        <f t="shared" si="210"/>
        <v/>
      </c>
      <c r="CQ414" s="264"/>
      <c r="CR414" s="24" t="str">
        <f>'1'!JF414</f>
        <v/>
      </c>
      <c r="CS414" s="24" t="str">
        <f>'1'!JG414</f>
        <v/>
      </c>
      <c r="CT414" s="236" t="str">
        <f t="shared" si="211"/>
        <v/>
      </c>
      <c r="CU414" s="265"/>
      <c r="CV414" s="36" t="str">
        <f>'1'!JV414</f>
        <v/>
      </c>
      <c r="CW414" s="36" t="str">
        <f>'1'!JW414</f>
        <v/>
      </c>
      <c r="CX414" s="233" t="str">
        <f t="shared" si="212"/>
        <v>#REF!</v>
      </c>
      <c r="CY414" s="24">
        <f>'1'!KJ414</f>
        <v>0</v>
      </c>
      <c r="CZ414" s="24" t="str">
        <f>'1'!KL414</f>
        <v/>
      </c>
      <c r="DA414" s="24" t="str">
        <f>'1'!KM414</f>
        <v/>
      </c>
      <c r="DB414" s="236" t="str">
        <f t="shared" si="213"/>
        <v>#REF!</v>
      </c>
      <c r="DC414" s="36">
        <f>'1'!KZ414</f>
        <v>0</v>
      </c>
      <c r="DD414" s="36" t="str">
        <f>'1'!LB414</f>
        <v/>
      </c>
      <c r="DE414" s="36" t="str">
        <f>'1'!LC414</f>
        <v/>
      </c>
      <c r="DF414" s="233" t="str">
        <f t="shared" si="214"/>
        <v>#REF!</v>
      </c>
      <c r="DG414" s="24" t="str">
        <f t="shared" ref="DG414:DI414" si="1654">#REF!</f>
        <v>#REF!</v>
      </c>
      <c r="DH414" s="24" t="str">
        <f t="shared" si="1654"/>
        <v>#REF!</v>
      </c>
      <c r="DI414" s="24" t="str">
        <f t="shared" si="1654"/>
        <v>#REF!</v>
      </c>
      <c r="DJ414" s="236" t="str">
        <f t="shared" si="216"/>
        <v>#REF!</v>
      </c>
      <c r="DK414" s="36" t="str">
        <f t="shared" ref="DK414:DM414" si="1655">#REF!</f>
        <v>#REF!</v>
      </c>
      <c r="DL414" s="36" t="str">
        <f t="shared" si="1655"/>
        <v>#REF!</v>
      </c>
      <c r="DM414" s="36" t="str">
        <f t="shared" si="1655"/>
        <v>#REF!</v>
      </c>
      <c r="DN414" s="159" t="str">
        <f t="shared" si="218"/>
        <v>#REF!</v>
      </c>
      <c r="DO414" s="24" t="str">
        <f t="shared" ref="DO414:DQ414" si="1656">#REF!</f>
        <v>#REF!</v>
      </c>
      <c r="DP414" s="24" t="str">
        <f t="shared" si="1656"/>
        <v>#REF!</v>
      </c>
      <c r="DQ414" s="24" t="str">
        <f t="shared" si="1656"/>
        <v>#REF!</v>
      </c>
      <c r="DR414" s="209" t="str">
        <f t="shared" si="220"/>
        <v>#REF!</v>
      </c>
      <c r="DS414" s="210" t="str">
        <f t="shared" si="13"/>
        <v>#REF!</v>
      </c>
      <c r="DT414" s="210" t="str">
        <f t="shared" ref="DT414:DU414" si="1657">#REF!</f>
        <v>#REF!</v>
      </c>
      <c r="DU414" s="210" t="str">
        <f t="shared" si="1657"/>
        <v>#REF!</v>
      </c>
    </row>
    <row r="415" ht="15.75" customHeight="1">
      <c r="A415" s="228" t="str">
        <f>'1'!A415</f>
        <v/>
      </c>
      <c r="B415" s="229" t="str">
        <f>'1'!B415</f>
        <v/>
      </c>
      <c r="C415" s="232">
        <f>'1'!C415</f>
        <v>0</v>
      </c>
      <c r="D415" s="233">
        <f>'1'!G415</f>
        <v>1</v>
      </c>
      <c r="E415" s="262">
        <f>'1'!H415</f>
        <v>0</v>
      </c>
      <c r="F415" s="230" t="str">
        <f>'1'!J415</f>
        <v/>
      </c>
      <c r="G415" s="230" t="str">
        <f>'1'!K415</f>
        <v/>
      </c>
      <c r="H415" s="236">
        <f>'1'!W415</f>
        <v>1</v>
      </c>
      <c r="I415" s="263">
        <f>'1'!X415</f>
        <v>0</v>
      </c>
      <c r="J415" s="231" t="str">
        <f>'1'!Z415</f>
        <v/>
      </c>
      <c r="K415" s="231" t="str">
        <f>'1'!AA415</f>
        <v/>
      </c>
      <c r="L415" s="233">
        <f>'1'!AM415</f>
        <v>2</v>
      </c>
      <c r="M415" s="262">
        <f>'1'!AN415</f>
        <v>0</v>
      </c>
      <c r="N415" s="230" t="str">
        <f>'1'!AP415</f>
        <v/>
      </c>
      <c r="O415" s="230" t="str">
        <f>'1'!AQ415</f>
        <v/>
      </c>
      <c r="P415" s="236">
        <f>'1'!BC415</f>
        <v>4</v>
      </c>
      <c r="Q415" s="263">
        <f>'1'!BD415</f>
        <v>0</v>
      </c>
      <c r="R415" s="231" t="str">
        <f>'1'!BF415</f>
        <v/>
      </c>
      <c r="S415" s="231" t="str">
        <f>'1'!BG415</f>
        <v/>
      </c>
      <c r="T415" s="233">
        <f>'1'!BS415</f>
        <v>4</v>
      </c>
      <c r="U415" s="262">
        <f>'1'!BT415</f>
        <v>0</v>
      </c>
      <c r="V415" s="230" t="str">
        <f>'1'!BV415</f>
        <v/>
      </c>
      <c r="W415" s="230" t="str">
        <f>'1'!BW415</f>
        <v/>
      </c>
      <c r="X415" s="236">
        <f>'1'!CI415</f>
        <v>2</v>
      </c>
      <c r="Y415" s="263">
        <f>'1'!CJ415</f>
        <v>0</v>
      </c>
      <c r="Z415" s="231" t="str">
        <f>'1'!CL415</f>
        <v/>
      </c>
      <c r="AA415" s="231" t="str">
        <f>'1'!CM415</f>
        <v/>
      </c>
      <c r="AB415" s="233">
        <f>'1'!CY415</f>
        <v>2</v>
      </c>
      <c r="AC415" s="262">
        <f>'1'!CZ415</f>
        <v>0</v>
      </c>
      <c r="AD415" s="226" t="str">
        <f>'1'!DB415</f>
        <v/>
      </c>
      <c r="AE415" s="230" t="str">
        <f>'1'!DC415</f>
        <v/>
      </c>
      <c r="AF415" s="236">
        <f>'1'!DO415</f>
        <v>2</v>
      </c>
      <c r="AG415" s="263"/>
      <c r="AH415" s="231" t="str">
        <f>'1'!DR415</f>
        <v/>
      </c>
      <c r="AI415" s="231" t="str">
        <f>'1'!DS415</f>
        <v/>
      </c>
      <c r="AJ415" s="233">
        <f>'1'!EE415</f>
        <v>5</v>
      </c>
      <c r="AK415" s="262">
        <f>'1'!EF415</f>
        <v>0</v>
      </c>
      <c r="AL415" s="230" t="str">
        <f>'1'!EH415</f>
        <v/>
      </c>
      <c r="AM415" s="230" t="str">
        <f>'1'!EI415</f>
        <v/>
      </c>
      <c r="AN415" s="236">
        <f>'1'!EU415</f>
        <v>19</v>
      </c>
      <c r="AO415" s="263"/>
      <c r="AP415" s="231" t="str">
        <f>'1'!EX415</f>
        <v/>
      </c>
      <c r="AQ415" s="231" t="str">
        <f>'1'!EY415</f>
        <v/>
      </c>
      <c r="AR415" s="233">
        <f>'1'!FK415</f>
        <v>4</v>
      </c>
      <c r="AS415" s="262">
        <f>'1'!FL415</f>
        <v>0</v>
      </c>
      <c r="AT415" s="230" t="str">
        <f>'1'!FN415</f>
        <v/>
      </c>
      <c r="AU415" s="230" t="str">
        <f>'1'!FO415</f>
        <v/>
      </c>
      <c r="AV415" s="236">
        <f>'1'!GA415</f>
        <v>2</v>
      </c>
      <c r="AW415" s="263">
        <f>'1'!GB415</f>
        <v>0</v>
      </c>
      <c r="AX415" s="231" t="str">
        <f>'1'!GD415</f>
        <v/>
      </c>
      <c r="AY415" s="231" t="str">
        <f>'1'!GE415</f>
        <v/>
      </c>
      <c r="AZ415" s="233">
        <f>'1'!GQ415</f>
        <v>3</v>
      </c>
      <c r="BA415" s="262">
        <f>'1'!GR415</f>
        <v>0</v>
      </c>
      <c r="BB415" s="230" t="str">
        <f>'1'!GT415</f>
        <v/>
      </c>
      <c r="BC415" s="230" t="str">
        <f>'1'!GU415</f>
        <v/>
      </c>
      <c r="BD415" s="236">
        <f>'1'!HG415</f>
        <v>5</v>
      </c>
      <c r="BE415" s="263">
        <f>'1'!HH415</f>
        <v>0</v>
      </c>
      <c r="BF415" s="231" t="str">
        <f>'1'!HJ415</f>
        <v/>
      </c>
      <c r="BG415" s="231" t="str">
        <f>'1'!HK415</f>
        <v/>
      </c>
      <c r="BH415" s="233" t="str">
        <f>'1'!HW415</f>
        <v/>
      </c>
      <c r="BI415" s="262">
        <f>'1'!HX415</f>
        <v>0</v>
      </c>
      <c r="BJ415" s="230" t="str">
        <f>'1'!HZ415</f>
        <v/>
      </c>
      <c r="BK415" s="230" t="str">
        <f>'1'!IA415</f>
        <v/>
      </c>
      <c r="BL415" s="236" t="str">
        <f>'1'!IM415</f>
        <v/>
      </c>
      <c r="BM415" s="263">
        <f>'1'!IN415</f>
        <v>0</v>
      </c>
      <c r="BN415" s="231" t="str">
        <f>'1'!IP415</f>
        <v/>
      </c>
      <c r="BO415" s="231" t="str">
        <f>'1'!IQ415</f>
        <v/>
      </c>
      <c r="BP415" s="233" t="str">
        <f>'1'!JC415</f>
        <v/>
      </c>
      <c r="BQ415" s="262">
        <f>'1'!JD415</f>
        <v>0</v>
      </c>
      <c r="BR415" s="230" t="str">
        <f>'1'!JF415</f>
        <v/>
      </c>
      <c r="BS415" s="230" t="str">
        <f>'1'!JG415</f>
        <v/>
      </c>
      <c r="BT415" s="236" t="str">
        <f>'1'!JS415</f>
        <v/>
      </c>
      <c r="BU415" s="263">
        <f>'1'!JT415</f>
        <v>0</v>
      </c>
      <c r="BV415" s="231" t="str">
        <f>'1'!JV415</f>
        <v/>
      </c>
      <c r="BW415" s="231" t="str">
        <f>'1'!JW415</f>
        <v/>
      </c>
      <c r="BX415" s="233" t="str">
        <f>'1'!KI415</f>
        <v/>
      </c>
      <c r="BY415" s="262">
        <f>'1'!KJ415</f>
        <v>0</v>
      </c>
      <c r="BZ415" s="230" t="str">
        <f>'1'!KL415</f>
        <v/>
      </c>
      <c r="CA415" s="230" t="str">
        <f>'1'!KM415</f>
        <v/>
      </c>
      <c r="CB415" s="236" t="str">
        <f>'1'!KY415</f>
        <v/>
      </c>
      <c r="CC415" s="263">
        <f>'1'!KZ415</f>
        <v>0</v>
      </c>
      <c r="CD415" s="231" t="str">
        <f>'1'!LB415</f>
        <v/>
      </c>
      <c r="CE415" s="231" t="str">
        <f>'1'!LC415</f>
        <v/>
      </c>
      <c r="CF415" s="231"/>
      <c r="CG415" s="231"/>
      <c r="CH415" s="233" t="str">
        <f t="shared" si="208"/>
        <v/>
      </c>
      <c r="CI415" s="264"/>
      <c r="CJ415" s="24" t="str">
        <f>'1'!HZ415</f>
        <v/>
      </c>
      <c r="CK415" s="24" t="str">
        <f>'1'!IA415</f>
        <v/>
      </c>
      <c r="CL415" s="236" t="str">
        <f t="shared" si="209"/>
        <v/>
      </c>
      <c r="CM415" s="265"/>
      <c r="CN415" s="36" t="str">
        <f>'1'!IP415</f>
        <v/>
      </c>
      <c r="CO415" s="36" t="str">
        <f>'1'!IQ415</f>
        <v/>
      </c>
      <c r="CP415" s="233" t="str">
        <f t="shared" si="210"/>
        <v/>
      </c>
      <c r="CQ415" s="264"/>
      <c r="CR415" s="24" t="str">
        <f>'1'!JF415</f>
        <v/>
      </c>
      <c r="CS415" s="24" t="str">
        <f>'1'!JG415</f>
        <v/>
      </c>
      <c r="CT415" s="236" t="str">
        <f t="shared" si="211"/>
        <v/>
      </c>
      <c r="CU415" s="265"/>
      <c r="CV415" s="36" t="str">
        <f>'1'!JV415</f>
        <v/>
      </c>
      <c r="CW415" s="36" t="str">
        <f>'1'!JW415</f>
        <v/>
      </c>
      <c r="CX415" s="233" t="str">
        <f t="shared" si="212"/>
        <v>#REF!</v>
      </c>
      <c r="CY415" s="24">
        <f>'1'!KJ415</f>
        <v>0</v>
      </c>
      <c r="CZ415" s="24" t="str">
        <f>'1'!KL415</f>
        <v/>
      </c>
      <c r="DA415" s="24" t="str">
        <f>'1'!KM415</f>
        <v/>
      </c>
      <c r="DB415" s="236" t="str">
        <f t="shared" si="213"/>
        <v>#REF!</v>
      </c>
      <c r="DC415" s="36">
        <f>'1'!KZ415</f>
        <v>0</v>
      </c>
      <c r="DD415" s="36" t="str">
        <f>'1'!LB415</f>
        <v/>
      </c>
      <c r="DE415" s="36" t="str">
        <f>'1'!LC415</f>
        <v/>
      </c>
      <c r="DF415" s="233" t="str">
        <f t="shared" si="214"/>
        <v>#REF!</v>
      </c>
      <c r="DG415" s="24" t="str">
        <f t="shared" ref="DG415:DI415" si="1658">#REF!</f>
        <v>#REF!</v>
      </c>
      <c r="DH415" s="24" t="str">
        <f t="shared" si="1658"/>
        <v>#REF!</v>
      </c>
      <c r="DI415" s="24" t="str">
        <f t="shared" si="1658"/>
        <v>#REF!</v>
      </c>
      <c r="DJ415" s="236" t="str">
        <f t="shared" si="216"/>
        <v>#REF!</v>
      </c>
      <c r="DK415" s="36" t="str">
        <f t="shared" ref="DK415:DM415" si="1659">#REF!</f>
        <v>#REF!</v>
      </c>
      <c r="DL415" s="36" t="str">
        <f t="shared" si="1659"/>
        <v>#REF!</v>
      </c>
      <c r="DM415" s="36" t="str">
        <f t="shared" si="1659"/>
        <v>#REF!</v>
      </c>
      <c r="DN415" s="159" t="str">
        <f t="shared" si="218"/>
        <v>#REF!</v>
      </c>
      <c r="DO415" s="24" t="str">
        <f t="shared" ref="DO415:DQ415" si="1660">#REF!</f>
        <v>#REF!</v>
      </c>
      <c r="DP415" s="24" t="str">
        <f t="shared" si="1660"/>
        <v>#REF!</v>
      </c>
      <c r="DQ415" s="24" t="str">
        <f t="shared" si="1660"/>
        <v>#REF!</v>
      </c>
      <c r="DR415" s="209" t="str">
        <f t="shared" si="220"/>
        <v>#REF!</v>
      </c>
      <c r="DS415" s="210" t="str">
        <f t="shared" si="13"/>
        <v>#REF!</v>
      </c>
      <c r="DT415" s="210" t="str">
        <f t="shared" ref="DT415:DU415" si="1661">#REF!</f>
        <v>#REF!</v>
      </c>
      <c r="DU415" s="210" t="str">
        <f t="shared" si="1661"/>
        <v>#REF!</v>
      </c>
    </row>
    <row r="416" ht="15.75" customHeight="1">
      <c r="A416" s="228" t="str">
        <f>'1'!A416</f>
        <v/>
      </c>
      <c r="B416" s="229" t="str">
        <f>'1'!B416</f>
        <v/>
      </c>
      <c r="C416" s="232">
        <f>'1'!C416</f>
        <v>0</v>
      </c>
      <c r="D416" s="233">
        <f>'1'!G416</f>
        <v>1</v>
      </c>
      <c r="E416" s="262">
        <f>'1'!H416</f>
        <v>0</v>
      </c>
      <c r="F416" s="230" t="str">
        <f>'1'!J416</f>
        <v/>
      </c>
      <c r="G416" s="230" t="str">
        <f>'1'!K416</f>
        <v/>
      </c>
      <c r="H416" s="236">
        <f>'1'!W416</f>
        <v>1</v>
      </c>
      <c r="I416" s="263">
        <f>'1'!X416</f>
        <v>0</v>
      </c>
      <c r="J416" s="231" t="str">
        <f>'1'!Z416</f>
        <v/>
      </c>
      <c r="K416" s="231" t="str">
        <f>'1'!AA416</f>
        <v/>
      </c>
      <c r="L416" s="233">
        <f>'1'!AM416</f>
        <v>2</v>
      </c>
      <c r="M416" s="262">
        <f>'1'!AN416</f>
        <v>0</v>
      </c>
      <c r="N416" s="230" t="str">
        <f>'1'!AP416</f>
        <v/>
      </c>
      <c r="O416" s="230" t="str">
        <f>'1'!AQ416</f>
        <v/>
      </c>
      <c r="P416" s="236">
        <f>'1'!BC416</f>
        <v>4</v>
      </c>
      <c r="Q416" s="263">
        <f>'1'!BD416</f>
        <v>0</v>
      </c>
      <c r="R416" s="231" t="str">
        <f>'1'!BF416</f>
        <v/>
      </c>
      <c r="S416" s="231" t="str">
        <f>'1'!BG416</f>
        <v/>
      </c>
      <c r="T416" s="233">
        <f>'1'!BS416</f>
        <v>4</v>
      </c>
      <c r="U416" s="262">
        <f>'1'!BT416</f>
        <v>0</v>
      </c>
      <c r="V416" s="230" t="str">
        <f>'1'!BV416</f>
        <v/>
      </c>
      <c r="W416" s="230" t="str">
        <f>'1'!BW416</f>
        <v/>
      </c>
      <c r="X416" s="236">
        <f>'1'!CI416</f>
        <v>2</v>
      </c>
      <c r="Y416" s="263">
        <f>'1'!CJ416</f>
        <v>0</v>
      </c>
      <c r="Z416" s="231" t="str">
        <f>'1'!CL416</f>
        <v/>
      </c>
      <c r="AA416" s="231" t="str">
        <f>'1'!CM416</f>
        <v/>
      </c>
      <c r="AB416" s="233">
        <f>'1'!CY416</f>
        <v>2</v>
      </c>
      <c r="AC416" s="262">
        <f>'1'!CZ416</f>
        <v>0</v>
      </c>
      <c r="AD416" s="226" t="str">
        <f>'1'!DB416</f>
        <v/>
      </c>
      <c r="AE416" s="230" t="str">
        <f>'1'!DC416</f>
        <v/>
      </c>
      <c r="AF416" s="236">
        <f>'1'!DO416</f>
        <v>2</v>
      </c>
      <c r="AG416" s="263"/>
      <c r="AH416" s="231" t="str">
        <f>'1'!DR416</f>
        <v/>
      </c>
      <c r="AI416" s="231" t="str">
        <f>'1'!DS416</f>
        <v/>
      </c>
      <c r="AJ416" s="233">
        <f>'1'!EE416</f>
        <v>5</v>
      </c>
      <c r="AK416" s="262">
        <f>'1'!EF416</f>
        <v>0</v>
      </c>
      <c r="AL416" s="230" t="str">
        <f>'1'!EH416</f>
        <v/>
      </c>
      <c r="AM416" s="230" t="str">
        <f>'1'!EI416</f>
        <v/>
      </c>
      <c r="AN416" s="236">
        <f>'1'!EU416</f>
        <v>19</v>
      </c>
      <c r="AO416" s="263"/>
      <c r="AP416" s="231" t="str">
        <f>'1'!EX416</f>
        <v/>
      </c>
      <c r="AQ416" s="231" t="str">
        <f>'1'!EY416</f>
        <v/>
      </c>
      <c r="AR416" s="233">
        <f>'1'!FK416</f>
        <v>4</v>
      </c>
      <c r="AS416" s="262">
        <f>'1'!FL416</f>
        <v>0</v>
      </c>
      <c r="AT416" s="230" t="str">
        <f>'1'!FN416</f>
        <v/>
      </c>
      <c r="AU416" s="230" t="str">
        <f>'1'!FO416</f>
        <v/>
      </c>
      <c r="AV416" s="236">
        <f>'1'!GA416</f>
        <v>2</v>
      </c>
      <c r="AW416" s="263">
        <f>'1'!GB416</f>
        <v>0</v>
      </c>
      <c r="AX416" s="231" t="str">
        <f>'1'!GD416</f>
        <v/>
      </c>
      <c r="AY416" s="231" t="str">
        <f>'1'!GE416</f>
        <v/>
      </c>
      <c r="AZ416" s="233">
        <f>'1'!GQ416</f>
        <v>3</v>
      </c>
      <c r="BA416" s="262">
        <f>'1'!GR416</f>
        <v>0</v>
      </c>
      <c r="BB416" s="230" t="str">
        <f>'1'!GT416</f>
        <v/>
      </c>
      <c r="BC416" s="230" t="str">
        <f>'1'!GU416</f>
        <v/>
      </c>
      <c r="BD416" s="236">
        <f>'1'!HG416</f>
        <v>5</v>
      </c>
      <c r="BE416" s="263">
        <f>'1'!HH416</f>
        <v>0</v>
      </c>
      <c r="BF416" s="231" t="str">
        <f>'1'!HJ416</f>
        <v/>
      </c>
      <c r="BG416" s="231" t="str">
        <f>'1'!HK416</f>
        <v/>
      </c>
      <c r="BH416" s="233" t="str">
        <f>'1'!HW416</f>
        <v/>
      </c>
      <c r="BI416" s="262">
        <f>'1'!HX416</f>
        <v>0</v>
      </c>
      <c r="BJ416" s="230" t="str">
        <f>'1'!HZ416</f>
        <v/>
      </c>
      <c r="BK416" s="230" t="str">
        <f>'1'!IA416</f>
        <v/>
      </c>
      <c r="BL416" s="236" t="str">
        <f>'1'!IM416</f>
        <v/>
      </c>
      <c r="BM416" s="263">
        <f>'1'!IN416</f>
        <v>0</v>
      </c>
      <c r="BN416" s="231" t="str">
        <f>'1'!IP416</f>
        <v/>
      </c>
      <c r="BO416" s="231" t="str">
        <f>'1'!IQ416</f>
        <v/>
      </c>
      <c r="BP416" s="233" t="str">
        <f>'1'!JC416</f>
        <v/>
      </c>
      <c r="BQ416" s="262">
        <f>'1'!JD416</f>
        <v>0</v>
      </c>
      <c r="BR416" s="230" t="str">
        <f>'1'!JF416</f>
        <v/>
      </c>
      <c r="BS416" s="230" t="str">
        <f>'1'!JG416</f>
        <v/>
      </c>
      <c r="BT416" s="236" t="str">
        <f>'1'!JS416</f>
        <v/>
      </c>
      <c r="BU416" s="263">
        <f>'1'!JT416</f>
        <v>0</v>
      </c>
      <c r="BV416" s="231" t="str">
        <f>'1'!JV416</f>
        <v/>
      </c>
      <c r="BW416" s="231" t="str">
        <f>'1'!JW416</f>
        <v/>
      </c>
      <c r="BX416" s="233" t="str">
        <f>'1'!KI416</f>
        <v/>
      </c>
      <c r="BY416" s="262">
        <f>'1'!KJ416</f>
        <v>0</v>
      </c>
      <c r="BZ416" s="230" t="str">
        <f>'1'!KL416</f>
        <v/>
      </c>
      <c r="CA416" s="230" t="str">
        <f>'1'!KM416</f>
        <v/>
      </c>
      <c r="CB416" s="236" t="str">
        <f>'1'!KY416</f>
        <v/>
      </c>
      <c r="CC416" s="263">
        <f>'1'!KZ416</f>
        <v>0</v>
      </c>
      <c r="CD416" s="231" t="str">
        <f>'1'!LB416</f>
        <v/>
      </c>
      <c r="CE416" s="231" t="str">
        <f>'1'!LC416</f>
        <v/>
      </c>
      <c r="CF416" s="231"/>
      <c r="CG416" s="231"/>
      <c r="CH416" s="233" t="str">
        <f t="shared" si="208"/>
        <v/>
      </c>
      <c r="CI416" s="264"/>
      <c r="CJ416" s="24" t="str">
        <f>'1'!HZ416</f>
        <v/>
      </c>
      <c r="CK416" s="24" t="str">
        <f>'1'!IA416</f>
        <v/>
      </c>
      <c r="CL416" s="236" t="str">
        <f t="shared" si="209"/>
        <v/>
      </c>
      <c r="CM416" s="265"/>
      <c r="CN416" s="36" t="str">
        <f>'1'!IP416</f>
        <v/>
      </c>
      <c r="CO416" s="36" t="str">
        <f>'1'!IQ416</f>
        <v/>
      </c>
      <c r="CP416" s="233" t="str">
        <f t="shared" si="210"/>
        <v/>
      </c>
      <c r="CQ416" s="264"/>
      <c r="CR416" s="24" t="str">
        <f>'1'!JF416</f>
        <v/>
      </c>
      <c r="CS416" s="24" t="str">
        <f>'1'!JG416</f>
        <v/>
      </c>
      <c r="CT416" s="236" t="str">
        <f t="shared" si="211"/>
        <v/>
      </c>
      <c r="CU416" s="265"/>
      <c r="CV416" s="36" t="str">
        <f>'1'!JV416</f>
        <v/>
      </c>
      <c r="CW416" s="36" t="str">
        <f>'1'!JW416</f>
        <v/>
      </c>
      <c r="CX416" s="233" t="str">
        <f t="shared" si="212"/>
        <v>#REF!</v>
      </c>
      <c r="CY416" s="24">
        <f>'1'!KJ416</f>
        <v>0</v>
      </c>
      <c r="CZ416" s="24" t="str">
        <f>'1'!KL416</f>
        <v/>
      </c>
      <c r="DA416" s="24" t="str">
        <f>'1'!KM416</f>
        <v/>
      </c>
      <c r="DB416" s="236" t="str">
        <f t="shared" si="213"/>
        <v>#REF!</v>
      </c>
      <c r="DC416" s="36">
        <f>'1'!KZ416</f>
        <v>0</v>
      </c>
      <c r="DD416" s="36" t="str">
        <f>'1'!LB416</f>
        <v/>
      </c>
      <c r="DE416" s="36" t="str">
        <f>'1'!LC416</f>
        <v/>
      </c>
      <c r="DF416" s="233" t="str">
        <f t="shared" si="214"/>
        <v>#REF!</v>
      </c>
      <c r="DG416" s="24" t="str">
        <f t="shared" ref="DG416:DI416" si="1662">#REF!</f>
        <v>#REF!</v>
      </c>
      <c r="DH416" s="24" t="str">
        <f t="shared" si="1662"/>
        <v>#REF!</v>
      </c>
      <c r="DI416" s="24" t="str">
        <f t="shared" si="1662"/>
        <v>#REF!</v>
      </c>
      <c r="DJ416" s="236" t="str">
        <f t="shared" si="216"/>
        <v>#REF!</v>
      </c>
      <c r="DK416" s="36" t="str">
        <f t="shared" ref="DK416:DM416" si="1663">#REF!</f>
        <v>#REF!</v>
      </c>
      <c r="DL416" s="36" t="str">
        <f t="shared" si="1663"/>
        <v>#REF!</v>
      </c>
      <c r="DM416" s="36" t="str">
        <f t="shared" si="1663"/>
        <v>#REF!</v>
      </c>
      <c r="DN416" s="159" t="str">
        <f t="shared" si="218"/>
        <v>#REF!</v>
      </c>
      <c r="DO416" s="24" t="str">
        <f t="shared" ref="DO416:DQ416" si="1664">#REF!</f>
        <v>#REF!</v>
      </c>
      <c r="DP416" s="24" t="str">
        <f t="shared" si="1664"/>
        <v>#REF!</v>
      </c>
      <c r="DQ416" s="24" t="str">
        <f t="shared" si="1664"/>
        <v>#REF!</v>
      </c>
      <c r="DR416" s="209" t="str">
        <f t="shared" si="220"/>
        <v>#REF!</v>
      </c>
      <c r="DS416" s="210" t="str">
        <f t="shared" si="13"/>
        <v>#REF!</v>
      </c>
      <c r="DT416" s="210" t="str">
        <f t="shared" ref="DT416:DU416" si="1665">#REF!</f>
        <v>#REF!</v>
      </c>
      <c r="DU416" s="210" t="str">
        <f t="shared" si="1665"/>
        <v>#REF!</v>
      </c>
    </row>
    <row r="417" ht="15.75" customHeight="1">
      <c r="A417" s="228" t="str">
        <f>'1'!A417</f>
        <v/>
      </c>
      <c r="B417" s="229" t="str">
        <f>'1'!B417</f>
        <v/>
      </c>
      <c r="C417" s="232">
        <f>'1'!C417</f>
        <v>0</v>
      </c>
      <c r="D417" s="233">
        <f>'1'!G417</f>
        <v>1</v>
      </c>
      <c r="E417" s="262">
        <f>'1'!H417</f>
        <v>0</v>
      </c>
      <c r="F417" s="230" t="str">
        <f>'1'!J417</f>
        <v/>
      </c>
      <c r="G417" s="230" t="str">
        <f>'1'!K417</f>
        <v/>
      </c>
      <c r="H417" s="236">
        <f>'1'!W417</f>
        <v>1</v>
      </c>
      <c r="I417" s="263">
        <f>'1'!X417</f>
        <v>0</v>
      </c>
      <c r="J417" s="231" t="str">
        <f>'1'!Z417</f>
        <v/>
      </c>
      <c r="K417" s="231" t="str">
        <f>'1'!AA417</f>
        <v/>
      </c>
      <c r="L417" s="233">
        <f>'1'!AM417</f>
        <v>2</v>
      </c>
      <c r="M417" s="262">
        <f>'1'!AN417</f>
        <v>0</v>
      </c>
      <c r="N417" s="230" t="str">
        <f>'1'!AP417</f>
        <v/>
      </c>
      <c r="O417" s="230" t="str">
        <f>'1'!AQ417</f>
        <v/>
      </c>
      <c r="P417" s="236">
        <f>'1'!BC417</f>
        <v>4</v>
      </c>
      <c r="Q417" s="263">
        <f>'1'!BD417</f>
        <v>0</v>
      </c>
      <c r="R417" s="231" t="str">
        <f>'1'!BF417</f>
        <v/>
      </c>
      <c r="S417" s="231" t="str">
        <f>'1'!BG417</f>
        <v/>
      </c>
      <c r="T417" s="233">
        <f>'1'!BS417</f>
        <v>4</v>
      </c>
      <c r="U417" s="262">
        <f>'1'!BT417</f>
        <v>0</v>
      </c>
      <c r="V417" s="230" t="str">
        <f>'1'!BV417</f>
        <v/>
      </c>
      <c r="W417" s="230" t="str">
        <f>'1'!BW417</f>
        <v/>
      </c>
      <c r="X417" s="236">
        <f>'1'!CI417</f>
        <v>2</v>
      </c>
      <c r="Y417" s="263">
        <f>'1'!CJ417</f>
        <v>0</v>
      </c>
      <c r="Z417" s="231" t="str">
        <f>'1'!CL417</f>
        <v/>
      </c>
      <c r="AA417" s="231" t="str">
        <f>'1'!CM417</f>
        <v/>
      </c>
      <c r="AB417" s="233">
        <f>'1'!CY417</f>
        <v>2</v>
      </c>
      <c r="AC417" s="262">
        <f>'1'!CZ417</f>
        <v>0</v>
      </c>
      <c r="AD417" s="226" t="str">
        <f>'1'!DB417</f>
        <v/>
      </c>
      <c r="AE417" s="230" t="str">
        <f>'1'!DC417</f>
        <v/>
      </c>
      <c r="AF417" s="236">
        <f>'1'!DO417</f>
        <v>2</v>
      </c>
      <c r="AG417" s="263"/>
      <c r="AH417" s="231" t="str">
        <f>'1'!DR417</f>
        <v/>
      </c>
      <c r="AI417" s="231" t="str">
        <f>'1'!DS417</f>
        <v/>
      </c>
      <c r="AJ417" s="233">
        <f>'1'!EE417</f>
        <v>5</v>
      </c>
      <c r="AK417" s="262">
        <f>'1'!EF417</f>
        <v>0</v>
      </c>
      <c r="AL417" s="230" t="str">
        <f>'1'!EH417</f>
        <v/>
      </c>
      <c r="AM417" s="230" t="str">
        <f>'1'!EI417</f>
        <v/>
      </c>
      <c r="AN417" s="236">
        <f>'1'!EU417</f>
        <v>19</v>
      </c>
      <c r="AO417" s="263"/>
      <c r="AP417" s="231" t="str">
        <f>'1'!EX417</f>
        <v/>
      </c>
      <c r="AQ417" s="231" t="str">
        <f>'1'!EY417</f>
        <v/>
      </c>
      <c r="AR417" s="233">
        <f>'1'!FK417</f>
        <v>4</v>
      </c>
      <c r="AS417" s="262">
        <f>'1'!FL417</f>
        <v>0</v>
      </c>
      <c r="AT417" s="230" t="str">
        <f>'1'!FN417</f>
        <v/>
      </c>
      <c r="AU417" s="230" t="str">
        <f>'1'!FO417</f>
        <v/>
      </c>
      <c r="AV417" s="236">
        <f>'1'!GA417</f>
        <v>2</v>
      </c>
      <c r="AW417" s="263">
        <f>'1'!GB417</f>
        <v>0</v>
      </c>
      <c r="AX417" s="231" t="str">
        <f>'1'!GD417</f>
        <v/>
      </c>
      <c r="AY417" s="231" t="str">
        <f>'1'!GE417</f>
        <v/>
      </c>
      <c r="AZ417" s="233">
        <f>'1'!GQ417</f>
        <v>3</v>
      </c>
      <c r="BA417" s="262">
        <f>'1'!GR417</f>
        <v>0</v>
      </c>
      <c r="BB417" s="230" t="str">
        <f>'1'!GT417</f>
        <v/>
      </c>
      <c r="BC417" s="230" t="str">
        <f>'1'!GU417</f>
        <v/>
      </c>
      <c r="BD417" s="236">
        <f>'1'!HG417</f>
        <v>5</v>
      </c>
      <c r="BE417" s="263">
        <f>'1'!HH417</f>
        <v>0</v>
      </c>
      <c r="BF417" s="231" t="str">
        <f>'1'!HJ417</f>
        <v/>
      </c>
      <c r="BG417" s="231" t="str">
        <f>'1'!HK417</f>
        <v/>
      </c>
      <c r="BH417" s="233" t="str">
        <f>'1'!HW417</f>
        <v/>
      </c>
      <c r="BI417" s="262">
        <f>'1'!HX417</f>
        <v>0</v>
      </c>
      <c r="BJ417" s="230" t="str">
        <f>'1'!HZ417</f>
        <v/>
      </c>
      <c r="BK417" s="230" t="str">
        <f>'1'!IA417</f>
        <v/>
      </c>
      <c r="BL417" s="236" t="str">
        <f>'1'!IM417</f>
        <v/>
      </c>
      <c r="BM417" s="263">
        <f>'1'!IN417</f>
        <v>0</v>
      </c>
      <c r="BN417" s="231" t="str">
        <f>'1'!IP417</f>
        <v/>
      </c>
      <c r="BO417" s="231" t="str">
        <f>'1'!IQ417</f>
        <v/>
      </c>
      <c r="BP417" s="233" t="str">
        <f>'1'!JC417</f>
        <v/>
      </c>
      <c r="BQ417" s="262">
        <f>'1'!JD417</f>
        <v>0</v>
      </c>
      <c r="BR417" s="230" t="str">
        <f>'1'!JF417</f>
        <v/>
      </c>
      <c r="BS417" s="230" t="str">
        <f>'1'!JG417</f>
        <v/>
      </c>
      <c r="BT417" s="236" t="str">
        <f>'1'!JS417</f>
        <v/>
      </c>
      <c r="BU417" s="263">
        <f>'1'!JT417</f>
        <v>0</v>
      </c>
      <c r="BV417" s="231" t="str">
        <f>'1'!JV417</f>
        <v/>
      </c>
      <c r="BW417" s="231" t="str">
        <f>'1'!JW417</f>
        <v/>
      </c>
      <c r="BX417" s="233" t="str">
        <f>'1'!KI417</f>
        <v/>
      </c>
      <c r="BY417" s="262">
        <f>'1'!KJ417</f>
        <v>0</v>
      </c>
      <c r="BZ417" s="230" t="str">
        <f>'1'!KL417</f>
        <v/>
      </c>
      <c r="CA417" s="230" t="str">
        <f>'1'!KM417</f>
        <v/>
      </c>
      <c r="CB417" s="236" t="str">
        <f>'1'!KY417</f>
        <v/>
      </c>
      <c r="CC417" s="263">
        <f>'1'!KZ417</f>
        <v>0</v>
      </c>
      <c r="CD417" s="231" t="str">
        <f>'1'!LB417</f>
        <v/>
      </c>
      <c r="CE417" s="231" t="str">
        <f>'1'!LC417</f>
        <v/>
      </c>
      <c r="CF417" s="231"/>
      <c r="CG417" s="231"/>
      <c r="CH417" s="233" t="str">
        <f t="shared" si="208"/>
        <v/>
      </c>
      <c r="CI417" s="264"/>
      <c r="CJ417" s="24" t="str">
        <f>'1'!HZ417</f>
        <v/>
      </c>
      <c r="CK417" s="24" t="str">
        <f>'1'!IA417</f>
        <v/>
      </c>
      <c r="CL417" s="236" t="str">
        <f t="shared" si="209"/>
        <v/>
      </c>
      <c r="CM417" s="265"/>
      <c r="CN417" s="36" t="str">
        <f>'1'!IP417</f>
        <v/>
      </c>
      <c r="CO417" s="36" t="str">
        <f>'1'!IQ417</f>
        <v/>
      </c>
      <c r="CP417" s="233" t="str">
        <f t="shared" si="210"/>
        <v/>
      </c>
      <c r="CQ417" s="264"/>
      <c r="CR417" s="24" t="str">
        <f>'1'!JF417</f>
        <v/>
      </c>
      <c r="CS417" s="24" t="str">
        <f>'1'!JG417</f>
        <v/>
      </c>
      <c r="CT417" s="236" t="str">
        <f t="shared" si="211"/>
        <v/>
      </c>
      <c r="CU417" s="265"/>
      <c r="CV417" s="36" t="str">
        <f>'1'!JV417</f>
        <v/>
      </c>
      <c r="CW417" s="36" t="str">
        <f>'1'!JW417</f>
        <v/>
      </c>
      <c r="CX417" s="233" t="str">
        <f t="shared" si="212"/>
        <v>#REF!</v>
      </c>
      <c r="CY417" s="24">
        <f>'1'!KJ417</f>
        <v>0</v>
      </c>
      <c r="CZ417" s="24" t="str">
        <f>'1'!KL417</f>
        <v/>
      </c>
      <c r="DA417" s="24" t="str">
        <f>'1'!KM417</f>
        <v/>
      </c>
      <c r="DB417" s="236" t="str">
        <f t="shared" si="213"/>
        <v>#REF!</v>
      </c>
      <c r="DC417" s="36">
        <f>'1'!KZ417</f>
        <v>0</v>
      </c>
      <c r="DD417" s="36" t="str">
        <f>'1'!LB417</f>
        <v/>
      </c>
      <c r="DE417" s="36" t="str">
        <f>'1'!LC417</f>
        <v/>
      </c>
      <c r="DF417" s="233" t="str">
        <f t="shared" si="214"/>
        <v>#REF!</v>
      </c>
      <c r="DG417" s="24" t="str">
        <f t="shared" ref="DG417:DI417" si="1666">#REF!</f>
        <v>#REF!</v>
      </c>
      <c r="DH417" s="24" t="str">
        <f t="shared" si="1666"/>
        <v>#REF!</v>
      </c>
      <c r="DI417" s="24" t="str">
        <f t="shared" si="1666"/>
        <v>#REF!</v>
      </c>
      <c r="DJ417" s="236" t="str">
        <f t="shared" si="216"/>
        <v>#REF!</v>
      </c>
      <c r="DK417" s="36" t="str">
        <f t="shared" ref="DK417:DM417" si="1667">#REF!</f>
        <v>#REF!</v>
      </c>
      <c r="DL417" s="36" t="str">
        <f t="shared" si="1667"/>
        <v>#REF!</v>
      </c>
      <c r="DM417" s="36" t="str">
        <f t="shared" si="1667"/>
        <v>#REF!</v>
      </c>
      <c r="DN417" s="159" t="str">
        <f t="shared" si="218"/>
        <v>#REF!</v>
      </c>
      <c r="DO417" s="24" t="str">
        <f t="shared" ref="DO417:DQ417" si="1668">#REF!</f>
        <v>#REF!</v>
      </c>
      <c r="DP417" s="24" t="str">
        <f t="shared" si="1668"/>
        <v>#REF!</v>
      </c>
      <c r="DQ417" s="24" t="str">
        <f t="shared" si="1668"/>
        <v>#REF!</v>
      </c>
      <c r="DR417" s="209" t="str">
        <f t="shared" si="220"/>
        <v>#REF!</v>
      </c>
      <c r="DS417" s="210" t="str">
        <f t="shared" si="13"/>
        <v>#REF!</v>
      </c>
      <c r="DT417" s="210" t="str">
        <f t="shared" ref="DT417:DU417" si="1669">#REF!</f>
        <v>#REF!</v>
      </c>
      <c r="DU417" s="210" t="str">
        <f t="shared" si="1669"/>
        <v>#REF!</v>
      </c>
    </row>
    <row r="418" ht="15.75" customHeight="1">
      <c r="A418" s="228" t="str">
        <f>'1'!A418</f>
        <v/>
      </c>
      <c r="B418" s="229" t="str">
        <f>'1'!B418</f>
        <v/>
      </c>
      <c r="C418" s="232">
        <f>'1'!C418</f>
        <v>0</v>
      </c>
      <c r="D418" s="233">
        <f>'1'!G418</f>
        <v>1</v>
      </c>
      <c r="E418" s="262">
        <f>'1'!H418</f>
        <v>0</v>
      </c>
      <c r="F418" s="230" t="str">
        <f>'1'!J418</f>
        <v/>
      </c>
      <c r="G418" s="230" t="str">
        <f>'1'!K418</f>
        <v/>
      </c>
      <c r="H418" s="236">
        <f>'1'!W418</f>
        <v>1</v>
      </c>
      <c r="I418" s="263">
        <f>'1'!X418</f>
        <v>0</v>
      </c>
      <c r="J418" s="231" t="str">
        <f>'1'!Z418</f>
        <v/>
      </c>
      <c r="K418" s="231" t="str">
        <f>'1'!AA418</f>
        <v/>
      </c>
      <c r="L418" s="233">
        <f>'1'!AM418</f>
        <v>2</v>
      </c>
      <c r="M418" s="262">
        <f>'1'!AN418</f>
        <v>0</v>
      </c>
      <c r="N418" s="230" t="str">
        <f>'1'!AP418</f>
        <v/>
      </c>
      <c r="O418" s="230" t="str">
        <f>'1'!AQ418</f>
        <v/>
      </c>
      <c r="P418" s="236">
        <f>'1'!BC418</f>
        <v>4</v>
      </c>
      <c r="Q418" s="263">
        <f>'1'!BD418</f>
        <v>0</v>
      </c>
      <c r="R418" s="231" t="str">
        <f>'1'!BF418</f>
        <v/>
      </c>
      <c r="S418" s="231" t="str">
        <f>'1'!BG418</f>
        <v/>
      </c>
      <c r="T418" s="233">
        <f>'1'!BS418</f>
        <v>4</v>
      </c>
      <c r="U418" s="262">
        <f>'1'!BT418</f>
        <v>0</v>
      </c>
      <c r="V418" s="230" t="str">
        <f>'1'!BV418</f>
        <v/>
      </c>
      <c r="W418" s="230" t="str">
        <f>'1'!BW418</f>
        <v/>
      </c>
      <c r="X418" s="236">
        <f>'1'!CI418</f>
        <v>2</v>
      </c>
      <c r="Y418" s="263">
        <f>'1'!CJ418</f>
        <v>0</v>
      </c>
      <c r="Z418" s="231" t="str">
        <f>'1'!CL418</f>
        <v/>
      </c>
      <c r="AA418" s="231" t="str">
        <f>'1'!CM418</f>
        <v/>
      </c>
      <c r="AB418" s="233">
        <f>'1'!CY418</f>
        <v>2</v>
      </c>
      <c r="AC418" s="262">
        <f>'1'!CZ418</f>
        <v>0</v>
      </c>
      <c r="AD418" s="226" t="str">
        <f>'1'!DB418</f>
        <v/>
      </c>
      <c r="AE418" s="230" t="str">
        <f>'1'!DC418</f>
        <v/>
      </c>
      <c r="AF418" s="236">
        <f>'1'!DO418</f>
        <v>2</v>
      </c>
      <c r="AG418" s="263"/>
      <c r="AH418" s="231" t="str">
        <f>'1'!DR418</f>
        <v/>
      </c>
      <c r="AI418" s="231" t="str">
        <f>'1'!DS418</f>
        <v/>
      </c>
      <c r="AJ418" s="233">
        <f>'1'!EE418</f>
        <v>5</v>
      </c>
      <c r="AK418" s="262">
        <f>'1'!EF418</f>
        <v>0</v>
      </c>
      <c r="AL418" s="230" t="str">
        <f>'1'!EH418</f>
        <v/>
      </c>
      <c r="AM418" s="230" t="str">
        <f>'1'!EI418</f>
        <v/>
      </c>
      <c r="AN418" s="236">
        <f>'1'!EU418</f>
        <v>19</v>
      </c>
      <c r="AO418" s="263"/>
      <c r="AP418" s="231" t="str">
        <f>'1'!EX418</f>
        <v/>
      </c>
      <c r="AQ418" s="231" t="str">
        <f>'1'!EY418</f>
        <v/>
      </c>
      <c r="AR418" s="233">
        <f>'1'!FK418</f>
        <v>4</v>
      </c>
      <c r="AS418" s="262">
        <f>'1'!FL418</f>
        <v>0</v>
      </c>
      <c r="AT418" s="230" t="str">
        <f>'1'!FN418</f>
        <v/>
      </c>
      <c r="AU418" s="230" t="str">
        <f>'1'!FO418</f>
        <v/>
      </c>
      <c r="AV418" s="236">
        <f>'1'!GA418</f>
        <v>2</v>
      </c>
      <c r="AW418" s="263">
        <f>'1'!GB418</f>
        <v>0</v>
      </c>
      <c r="AX418" s="231" t="str">
        <f>'1'!GD418</f>
        <v/>
      </c>
      <c r="AY418" s="231" t="str">
        <f>'1'!GE418</f>
        <v/>
      </c>
      <c r="AZ418" s="233">
        <f>'1'!GQ418</f>
        <v>3</v>
      </c>
      <c r="BA418" s="262">
        <f>'1'!GR418</f>
        <v>0</v>
      </c>
      <c r="BB418" s="230" t="str">
        <f>'1'!GT418</f>
        <v/>
      </c>
      <c r="BC418" s="230" t="str">
        <f>'1'!GU418</f>
        <v/>
      </c>
      <c r="BD418" s="236">
        <f>'1'!HG418</f>
        <v>5</v>
      </c>
      <c r="BE418" s="263">
        <f>'1'!HH418</f>
        <v>0</v>
      </c>
      <c r="BF418" s="231" t="str">
        <f>'1'!HJ418</f>
        <v/>
      </c>
      <c r="BG418" s="231" t="str">
        <f>'1'!HK418</f>
        <v/>
      </c>
      <c r="BH418" s="233" t="str">
        <f>'1'!HW418</f>
        <v/>
      </c>
      <c r="BI418" s="262">
        <f>'1'!HX418</f>
        <v>0</v>
      </c>
      <c r="BJ418" s="230" t="str">
        <f>'1'!HZ418</f>
        <v/>
      </c>
      <c r="BK418" s="230" t="str">
        <f>'1'!IA418</f>
        <v/>
      </c>
      <c r="BL418" s="236" t="str">
        <f>'1'!IM418</f>
        <v/>
      </c>
      <c r="BM418" s="263">
        <f>'1'!IN418</f>
        <v>0</v>
      </c>
      <c r="BN418" s="231" t="str">
        <f>'1'!IP418</f>
        <v/>
      </c>
      <c r="BO418" s="231" t="str">
        <f>'1'!IQ418</f>
        <v/>
      </c>
      <c r="BP418" s="233" t="str">
        <f>'1'!JC418</f>
        <v/>
      </c>
      <c r="BQ418" s="262">
        <f>'1'!JD418</f>
        <v>0</v>
      </c>
      <c r="BR418" s="230" t="str">
        <f>'1'!JF418</f>
        <v/>
      </c>
      <c r="BS418" s="230" t="str">
        <f>'1'!JG418</f>
        <v/>
      </c>
      <c r="BT418" s="236" t="str">
        <f>'1'!JS418</f>
        <v/>
      </c>
      <c r="BU418" s="263">
        <f>'1'!JT418</f>
        <v>0</v>
      </c>
      <c r="BV418" s="231" t="str">
        <f>'1'!JV418</f>
        <v/>
      </c>
      <c r="BW418" s="231" t="str">
        <f>'1'!JW418</f>
        <v/>
      </c>
      <c r="BX418" s="233" t="str">
        <f>'1'!KI418</f>
        <v/>
      </c>
      <c r="BY418" s="262">
        <f>'1'!KJ418</f>
        <v>0</v>
      </c>
      <c r="BZ418" s="230" t="str">
        <f>'1'!KL418</f>
        <v/>
      </c>
      <c r="CA418" s="230" t="str">
        <f>'1'!KM418</f>
        <v/>
      </c>
      <c r="CB418" s="236" t="str">
        <f>'1'!KY418</f>
        <v/>
      </c>
      <c r="CC418" s="263">
        <f>'1'!KZ418</f>
        <v>0</v>
      </c>
      <c r="CD418" s="231" t="str">
        <f>'1'!LB418</f>
        <v/>
      </c>
      <c r="CE418" s="231" t="str">
        <f>'1'!LC418</f>
        <v/>
      </c>
      <c r="CF418" s="231"/>
      <c r="CG418" s="231"/>
      <c r="CH418" s="233" t="str">
        <f t="shared" si="208"/>
        <v/>
      </c>
      <c r="CI418" s="264"/>
      <c r="CJ418" s="24" t="str">
        <f>'1'!HZ418</f>
        <v/>
      </c>
      <c r="CK418" s="24" t="str">
        <f>'1'!IA418</f>
        <v/>
      </c>
      <c r="CL418" s="236" t="str">
        <f t="shared" si="209"/>
        <v/>
      </c>
      <c r="CM418" s="265"/>
      <c r="CN418" s="36" t="str">
        <f>'1'!IP418</f>
        <v/>
      </c>
      <c r="CO418" s="36" t="str">
        <f>'1'!IQ418</f>
        <v/>
      </c>
      <c r="CP418" s="233" t="str">
        <f t="shared" si="210"/>
        <v/>
      </c>
      <c r="CQ418" s="264"/>
      <c r="CR418" s="24" t="str">
        <f>'1'!JF418</f>
        <v/>
      </c>
      <c r="CS418" s="24" t="str">
        <f>'1'!JG418</f>
        <v/>
      </c>
      <c r="CT418" s="236" t="str">
        <f t="shared" si="211"/>
        <v/>
      </c>
      <c r="CU418" s="265"/>
      <c r="CV418" s="36" t="str">
        <f>'1'!JV418</f>
        <v/>
      </c>
      <c r="CW418" s="36" t="str">
        <f>'1'!JW418</f>
        <v/>
      </c>
      <c r="CX418" s="233" t="str">
        <f t="shared" si="212"/>
        <v>#REF!</v>
      </c>
      <c r="CY418" s="24">
        <f>'1'!KJ418</f>
        <v>0</v>
      </c>
      <c r="CZ418" s="24" t="str">
        <f>'1'!KL418</f>
        <v/>
      </c>
      <c r="DA418" s="24" t="str">
        <f>'1'!KM418</f>
        <v/>
      </c>
      <c r="DB418" s="236" t="str">
        <f t="shared" si="213"/>
        <v>#REF!</v>
      </c>
      <c r="DC418" s="36">
        <f>'1'!KZ418</f>
        <v>0</v>
      </c>
      <c r="DD418" s="36" t="str">
        <f>'1'!LB418</f>
        <v/>
      </c>
      <c r="DE418" s="36" t="str">
        <f>'1'!LC418</f>
        <v/>
      </c>
      <c r="DF418" s="233" t="str">
        <f t="shared" si="214"/>
        <v>#REF!</v>
      </c>
      <c r="DG418" s="24" t="str">
        <f t="shared" ref="DG418:DI418" si="1670">#REF!</f>
        <v>#REF!</v>
      </c>
      <c r="DH418" s="24" t="str">
        <f t="shared" si="1670"/>
        <v>#REF!</v>
      </c>
      <c r="DI418" s="24" t="str">
        <f t="shared" si="1670"/>
        <v>#REF!</v>
      </c>
      <c r="DJ418" s="236" t="str">
        <f t="shared" si="216"/>
        <v>#REF!</v>
      </c>
      <c r="DK418" s="36" t="str">
        <f t="shared" ref="DK418:DM418" si="1671">#REF!</f>
        <v>#REF!</v>
      </c>
      <c r="DL418" s="36" t="str">
        <f t="shared" si="1671"/>
        <v>#REF!</v>
      </c>
      <c r="DM418" s="36" t="str">
        <f t="shared" si="1671"/>
        <v>#REF!</v>
      </c>
      <c r="DN418" s="159" t="str">
        <f t="shared" si="218"/>
        <v>#REF!</v>
      </c>
      <c r="DO418" s="24" t="str">
        <f t="shared" ref="DO418:DQ418" si="1672">#REF!</f>
        <v>#REF!</v>
      </c>
      <c r="DP418" s="24" t="str">
        <f t="shared" si="1672"/>
        <v>#REF!</v>
      </c>
      <c r="DQ418" s="24" t="str">
        <f t="shared" si="1672"/>
        <v>#REF!</v>
      </c>
      <c r="DR418" s="209" t="str">
        <f t="shared" si="220"/>
        <v>#REF!</v>
      </c>
      <c r="DS418" s="210" t="str">
        <f t="shared" si="13"/>
        <v>#REF!</v>
      </c>
      <c r="DT418" s="210" t="str">
        <f t="shared" ref="DT418:DU418" si="1673">#REF!</f>
        <v>#REF!</v>
      </c>
      <c r="DU418" s="210" t="str">
        <f t="shared" si="1673"/>
        <v>#REF!</v>
      </c>
    </row>
    <row r="419" ht="15.75" customHeight="1">
      <c r="A419" s="228" t="str">
        <f>'1'!A419</f>
        <v/>
      </c>
      <c r="B419" s="229" t="str">
        <f>'1'!B419</f>
        <v/>
      </c>
      <c r="C419" s="232">
        <f>'1'!C419</f>
        <v>0</v>
      </c>
      <c r="D419" s="233">
        <f>'1'!G419</f>
        <v>1</v>
      </c>
      <c r="E419" s="262">
        <f>'1'!H419</f>
        <v>0</v>
      </c>
      <c r="F419" s="230" t="str">
        <f>'1'!J419</f>
        <v/>
      </c>
      <c r="G419" s="230" t="str">
        <f>'1'!K419</f>
        <v/>
      </c>
      <c r="H419" s="236">
        <f>'1'!W419</f>
        <v>1</v>
      </c>
      <c r="I419" s="263">
        <f>'1'!X419</f>
        <v>0</v>
      </c>
      <c r="J419" s="231" t="str">
        <f>'1'!Z419</f>
        <v/>
      </c>
      <c r="K419" s="231" t="str">
        <f>'1'!AA419</f>
        <v/>
      </c>
      <c r="L419" s="233">
        <f>'1'!AM419</f>
        <v>2</v>
      </c>
      <c r="M419" s="262">
        <f>'1'!AN419</f>
        <v>0</v>
      </c>
      <c r="N419" s="230" t="str">
        <f>'1'!AP419</f>
        <v/>
      </c>
      <c r="O419" s="230" t="str">
        <f>'1'!AQ419</f>
        <v/>
      </c>
      <c r="P419" s="236">
        <f>'1'!BC419</f>
        <v>4</v>
      </c>
      <c r="Q419" s="263">
        <f>'1'!BD419</f>
        <v>0</v>
      </c>
      <c r="R419" s="231" t="str">
        <f>'1'!BF419</f>
        <v/>
      </c>
      <c r="S419" s="231" t="str">
        <f>'1'!BG419</f>
        <v/>
      </c>
      <c r="T419" s="233">
        <f>'1'!BS419</f>
        <v>4</v>
      </c>
      <c r="U419" s="262">
        <f>'1'!BT419</f>
        <v>0</v>
      </c>
      <c r="V419" s="230" t="str">
        <f>'1'!BV419</f>
        <v/>
      </c>
      <c r="W419" s="230" t="str">
        <f>'1'!BW419</f>
        <v/>
      </c>
      <c r="X419" s="236">
        <f>'1'!CI419</f>
        <v>2</v>
      </c>
      <c r="Y419" s="263">
        <f>'1'!CJ419</f>
        <v>0</v>
      </c>
      <c r="Z419" s="231" t="str">
        <f>'1'!CL419</f>
        <v/>
      </c>
      <c r="AA419" s="231" t="str">
        <f>'1'!CM419</f>
        <v/>
      </c>
      <c r="AB419" s="233">
        <f>'1'!CY419</f>
        <v>2</v>
      </c>
      <c r="AC419" s="262">
        <f>'1'!CZ419</f>
        <v>0</v>
      </c>
      <c r="AD419" s="226" t="str">
        <f>'1'!DB419</f>
        <v/>
      </c>
      <c r="AE419" s="230" t="str">
        <f>'1'!DC419</f>
        <v/>
      </c>
      <c r="AF419" s="236">
        <f>'1'!DO419</f>
        <v>2</v>
      </c>
      <c r="AG419" s="263"/>
      <c r="AH419" s="231" t="str">
        <f>'1'!DR419</f>
        <v/>
      </c>
      <c r="AI419" s="231" t="str">
        <f>'1'!DS419</f>
        <v/>
      </c>
      <c r="AJ419" s="233">
        <f>'1'!EE419</f>
        <v>5</v>
      </c>
      <c r="AK419" s="262">
        <f>'1'!EF419</f>
        <v>0</v>
      </c>
      <c r="AL419" s="230" t="str">
        <f>'1'!EH419</f>
        <v/>
      </c>
      <c r="AM419" s="230" t="str">
        <f>'1'!EI419</f>
        <v/>
      </c>
      <c r="AN419" s="236">
        <f>'1'!EU419</f>
        <v>19</v>
      </c>
      <c r="AO419" s="263"/>
      <c r="AP419" s="231" t="str">
        <f>'1'!EX419</f>
        <v/>
      </c>
      <c r="AQ419" s="231" t="str">
        <f>'1'!EY419</f>
        <v/>
      </c>
      <c r="AR419" s="233">
        <f>'1'!FK419</f>
        <v>4</v>
      </c>
      <c r="AS419" s="262">
        <f>'1'!FL419</f>
        <v>0</v>
      </c>
      <c r="AT419" s="230" t="str">
        <f>'1'!FN419</f>
        <v/>
      </c>
      <c r="AU419" s="230" t="str">
        <f>'1'!FO419</f>
        <v/>
      </c>
      <c r="AV419" s="236">
        <f>'1'!GA419</f>
        <v>2</v>
      </c>
      <c r="AW419" s="263">
        <f>'1'!GB419</f>
        <v>0</v>
      </c>
      <c r="AX419" s="231" t="str">
        <f>'1'!GD419</f>
        <v/>
      </c>
      <c r="AY419" s="231" t="str">
        <f>'1'!GE419</f>
        <v/>
      </c>
      <c r="AZ419" s="233">
        <f>'1'!GQ419</f>
        <v>3</v>
      </c>
      <c r="BA419" s="262">
        <f>'1'!GR419</f>
        <v>0</v>
      </c>
      <c r="BB419" s="230" t="str">
        <f>'1'!GT419</f>
        <v/>
      </c>
      <c r="BC419" s="230" t="str">
        <f>'1'!GU419</f>
        <v/>
      </c>
      <c r="BD419" s="236">
        <f>'1'!HG419</f>
        <v>5</v>
      </c>
      <c r="BE419" s="263">
        <f>'1'!HH419</f>
        <v>0</v>
      </c>
      <c r="BF419" s="231" t="str">
        <f>'1'!HJ419</f>
        <v/>
      </c>
      <c r="BG419" s="231" t="str">
        <f>'1'!HK419</f>
        <v/>
      </c>
      <c r="BH419" s="233" t="str">
        <f>'1'!HW419</f>
        <v/>
      </c>
      <c r="BI419" s="262">
        <f>'1'!HX419</f>
        <v>0</v>
      </c>
      <c r="BJ419" s="230" t="str">
        <f>'1'!HZ419</f>
        <v/>
      </c>
      <c r="BK419" s="230" t="str">
        <f>'1'!IA419</f>
        <v/>
      </c>
      <c r="BL419" s="236" t="str">
        <f>'1'!IM419</f>
        <v/>
      </c>
      <c r="BM419" s="263">
        <f>'1'!IN419</f>
        <v>0</v>
      </c>
      <c r="BN419" s="231" t="str">
        <f>'1'!IP419</f>
        <v/>
      </c>
      <c r="BO419" s="231" t="str">
        <f>'1'!IQ419</f>
        <v/>
      </c>
      <c r="BP419" s="233" t="str">
        <f>'1'!JC419</f>
        <v/>
      </c>
      <c r="BQ419" s="262">
        <f>'1'!JD419</f>
        <v>0</v>
      </c>
      <c r="BR419" s="230" t="str">
        <f>'1'!JF419</f>
        <v/>
      </c>
      <c r="BS419" s="230" t="str">
        <f>'1'!JG419</f>
        <v/>
      </c>
      <c r="BT419" s="236" t="str">
        <f>'1'!JS419</f>
        <v/>
      </c>
      <c r="BU419" s="263">
        <f>'1'!JT419</f>
        <v>0</v>
      </c>
      <c r="BV419" s="231" t="str">
        <f>'1'!JV419</f>
        <v/>
      </c>
      <c r="BW419" s="231" t="str">
        <f>'1'!JW419</f>
        <v/>
      </c>
      <c r="BX419" s="233" t="str">
        <f>'1'!KI419</f>
        <v/>
      </c>
      <c r="BY419" s="262">
        <f>'1'!KJ419</f>
        <v>0</v>
      </c>
      <c r="BZ419" s="230" t="str">
        <f>'1'!KL419</f>
        <v/>
      </c>
      <c r="CA419" s="230" t="str">
        <f>'1'!KM419</f>
        <v/>
      </c>
      <c r="CB419" s="236" t="str">
        <f>'1'!KY419</f>
        <v/>
      </c>
      <c r="CC419" s="263">
        <f>'1'!KZ419</f>
        <v>0</v>
      </c>
      <c r="CD419" s="231" t="str">
        <f>'1'!LB419</f>
        <v/>
      </c>
      <c r="CE419" s="231" t="str">
        <f>'1'!LC419</f>
        <v/>
      </c>
      <c r="CF419" s="231"/>
      <c r="CG419" s="231"/>
      <c r="CH419" s="233" t="str">
        <f t="shared" si="208"/>
        <v/>
      </c>
      <c r="CI419" s="264"/>
      <c r="CJ419" s="24" t="str">
        <f>'1'!HZ419</f>
        <v/>
      </c>
      <c r="CK419" s="24" t="str">
        <f>'1'!IA419</f>
        <v/>
      </c>
      <c r="CL419" s="236" t="str">
        <f t="shared" si="209"/>
        <v/>
      </c>
      <c r="CM419" s="265"/>
      <c r="CN419" s="36" t="str">
        <f>'1'!IP419</f>
        <v/>
      </c>
      <c r="CO419" s="36" t="str">
        <f>'1'!IQ419</f>
        <v/>
      </c>
      <c r="CP419" s="233" t="str">
        <f t="shared" si="210"/>
        <v/>
      </c>
      <c r="CQ419" s="264"/>
      <c r="CR419" s="24" t="str">
        <f>'1'!JF419</f>
        <v/>
      </c>
      <c r="CS419" s="24" t="str">
        <f>'1'!JG419</f>
        <v/>
      </c>
      <c r="CT419" s="236" t="str">
        <f t="shared" si="211"/>
        <v/>
      </c>
      <c r="CU419" s="265"/>
      <c r="CV419" s="36" t="str">
        <f>'1'!JV419</f>
        <v/>
      </c>
      <c r="CW419" s="36" t="str">
        <f>'1'!JW419</f>
        <v/>
      </c>
      <c r="CX419" s="233" t="str">
        <f t="shared" si="212"/>
        <v>#REF!</v>
      </c>
      <c r="CY419" s="24">
        <f>'1'!KJ419</f>
        <v>0</v>
      </c>
      <c r="CZ419" s="24" t="str">
        <f>'1'!KL419</f>
        <v/>
      </c>
      <c r="DA419" s="24" t="str">
        <f>'1'!KM419</f>
        <v/>
      </c>
      <c r="DB419" s="236" t="str">
        <f t="shared" si="213"/>
        <v>#REF!</v>
      </c>
      <c r="DC419" s="36">
        <f>'1'!KZ419</f>
        <v>0</v>
      </c>
      <c r="DD419" s="36" t="str">
        <f>'1'!LB419</f>
        <v/>
      </c>
      <c r="DE419" s="36" t="str">
        <f>'1'!LC419</f>
        <v/>
      </c>
      <c r="DF419" s="233" t="str">
        <f t="shared" si="214"/>
        <v>#REF!</v>
      </c>
      <c r="DG419" s="24" t="str">
        <f t="shared" ref="DG419:DI419" si="1674">#REF!</f>
        <v>#REF!</v>
      </c>
      <c r="DH419" s="24" t="str">
        <f t="shared" si="1674"/>
        <v>#REF!</v>
      </c>
      <c r="DI419" s="24" t="str">
        <f t="shared" si="1674"/>
        <v>#REF!</v>
      </c>
      <c r="DJ419" s="236" t="str">
        <f t="shared" si="216"/>
        <v>#REF!</v>
      </c>
      <c r="DK419" s="36" t="str">
        <f t="shared" ref="DK419:DM419" si="1675">#REF!</f>
        <v>#REF!</v>
      </c>
      <c r="DL419" s="36" t="str">
        <f t="shared" si="1675"/>
        <v>#REF!</v>
      </c>
      <c r="DM419" s="36" t="str">
        <f t="shared" si="1675"/>
        <v>#REF!</v>
      </c>
      <c r="DN419" s="159" t="str">
        <f t="shared" si="218"/>
        <v>#REF!</v>
      </c>
      <c r="DO419" s="24" t="str">
        <f t="shared" ref="DO419:DQ419" si="1676">#REF!</f>
        <v>#REF!</v>
      </c>
      <c r="DP419" s="24" t="str">
        <f t="shared" si="1676"/>
        <v>#REF!</v>
      </c>
      <c r="DQ419" s="24" t="str">
        <f t="shared" si="1676"/>
        <v>#REF!</v>
      </c>
      <c r="DR419" s="209" t="str">
        <f t="shared" si="220"/>
        <v>#REF!</v>
      </c>
      <c r="DS419" s="210" t="str">
        <f t="shared" si="13"/>
        <v>#REF!</v>
      </c>
      <c r="DT419" s="210" t="str">
        <f t="shared" ref="DT419:DU419" si="1677">#REF!</f>
        <v>#REF!</v>
      </c>
      <c r="DU419" s="210" t="str">
        <f t="shared" si="1677"/>
        <v>#REF!</v>
      </c>
    </row>
    <row r="420" ht="15.75" customHeight="1">
      <c r="A420" s="228" t="str">
        <f>'1'!A420</f>
        <v/>
      </c>
      <c r="B420" s="229" t="str">
        <f>'1'!B420</f>
        <v/>
      </c>
      <c r="C420" s="232">
        <f>'1'!C420</f>
        <v>0</v>
      </c>
      <c r="D420" s="233">
        <f>'1'!G420</f>
        <v>1</v>
      </c>
      <c r="E420" s="262">
        <f>'1'!H420</f>
        <v>0</v>
      </c>
      <c r="F420" s="230" t="str">
        <f>'1'!J420</f>
        <v/>
      </c>
      <c r="G420" s="230" t="str">
        <f>'1'!K420</f>
        <v/>
      </c>
      <c r="H420" s="236">
        <f>'1'!W420</f>
        <v>1</v>
      </c>
      <c r="I420" s="263">
        <f>'1'!X420</f>
        <v>0</v>
      </c>
      <c r="J420" s="231" t="str">
        <f>'1'!Z420</f>
        <v/>
      </c>
      <c r="K420" s="231" t="str">
        <f>'1'!AA420</f>
        <v/>
      </c>
      <c r="L420" s="233">
        <f>'1'!AM420</f>
        <v>2</v>
      </c>
      <c r="M420" s="262">
        <f>'1'!AN420</f>
        <v>0</v>
      </c>
      <c r="N420" s="230" t="str">
        <f>'1'!AP420</f>
        <v/>
      </c>
      <c r="O420" s="230" t="str">
        <f>'1'!AQ420</f>
        <v/>
      </c>
      <c r="P420" s="236">
        <f>'1'!BC420</f>
        <v>4</v>
      </c>
      <c r="Q420" s="263">
        <f>'1'!BD420</f>
        <v>0</v>
      </c>
      <c r="R420" s="231" t="str">
        <f>'1'!BF420</f>
        <v/>
      </c>
      <c r="S420" s="231" t="str">
        <f>'1'!BG420</f>
        <v/>
      </c>
      <c r="T420" s="233">
        <f>'1'!BS420</f>
        <v>4</v>
      </c>
      <c r="U420" s="262">
        <f>'1'!BT420</f>
        <v>0</v>
      </c>
      <c r="V420" s="230" t="str">
        <f>'1'!BV420</f>
        <v/>
      </c>
      <c r="W420" s="230" t="str">
        <f>'1'!BW420</f>
        <v/>
      </c>
      <c r="X420" s="236">
        <f>'1'!CI420</f>
        <v>2</v>
      </c>
      <c r="Y420" s="263">
        <f>'1'!CJ420</f>
        <v>0</v>
      </c>
      <c r="Z420" s="231" t="str">
        <f>'1'!CL420</f>
        <v/>
      </c>
      <c r="AA420" s="231" t="str">
        <f>'1'!CM420</f>
        <v/>
      </c>
      <c r="AB420" s="233">
        <f>'1'!CY420</f>
        <v>2</v>
      </c>
      <c r="AC420" s="262">
        <f>'1'!CZ420</f>
        <v>0</v>
      </c>
      <c r="AD420" s="226" t="str">
        <f>'1'!DB420</f>
        <v/>
      </c>
      <c r="AE420" s="230" t="str">
        <f>'1'!DC420</f>
        <v/>
      </c>
      <c r="AF420" s="236">
        <f>'1'!DO420</f>
        <v>2</v>
      </c>
      <c r="AG420" s="263"/>
      <c r="AH420" s="231" t="str">
        <f>'1'!DR420</f>
        <v/>
      </c>
      <c r="AI420" s="231" t="str">
        <f>'1'!DS420</f>
        <v/>
      </c>
      <c r="AJ420" s="233">
        <f>'1'!EE420</f>
        <v>5</v>
      </c>
      <c r="AK420" s="262">
        <f>'1'!EF420</f>
        <v>0</v>
      </c>
      <c r="AL420" s="230" t="str">
        <f>'1'!EH420</f>
        <v/>
      </c>
      <c r="AM420" s="230" t="str">
        <f>'1'!EI420</f>
        <v/>
      </c>
      <c r="AN420" s="236">
        <f>'1'!EU420</f>
        <v>19</v>
      </c>
      <c r="AO420" s="263"/>
      <c r="AP420" s="231" t="str">
        <f>'1'!EX420</f>
        <v/>
      </c>
      <c r="AQ420" s="231" t="str">
        <f>'1'!EY420</f>
        <v/>
      </c>
      <c r="AR420" s="233">
        <f>'1'!FK420</f>
        <v>4</v>
      </c>
      <c r="AS420" s="262">
        <f>'1'!FL420</f>
        <v>0</v>
      </c>
      <c r="AT420" s="230" t="str">
        <f>'1'!FN420</f>
        <v/>
      </c>
      <c r="AU420" s="230" t="str">
        <f>'1'!FO420</f>
        <v/>
      </c>
      <c r="AV420" s="236">
        <f>'1'!GA420</f>
        <v>2</v>
      </c>
      <c r="AW420" s="263">
        <f>'1'!GB420</f>
        <v>0</v>
      </c>
      <c r="AX420" s="231" t="str">
        <f>'1'!GD420</f>
        <v/>
      </c>
      <c r="AY420" s="231" t="str">
        <f>'1'!GE420</f>
        <v/>
      </c>
      <c r="AZ420" s="233">
        <f>'1'!GQ420</f>
        <v>3</v>
      </c>
      <c r="BA420" s="262">
        <f>'1'!GR420</f>
        <v>0</v>
      </c>
      <c r="BB420" s="230" t="str">
        <f>'1'!GT420</f>
        <v/>
      </c>
      <c r="BC420" s="230" t="str">
        <f>'1'!GU420</f>
        <v/>
      </c>
      <c r="BD420" s="236">
        <f>'1'!HG420</f>
        <v>5</v>
      </c>
      <c r="BE420" s="263">
        <f>'1'!HH420</f>
        <v>0</v>
      </c>
      <c r="BF420" s="231" t="str">
        <f>'1'!HJ420</f>
        <v/>
      </c>
      <c r="BG420" s="231" t="str">
        <f>'1'!HK420</f>
        <v/>
      </c>
      <c r="BH420" s="233" t="str">
        <f>'1'!HW420</f>
        <v/>
      </c>
      <c r="BI420" s="262">
        <f>'1'!HX420</f>
        <v>0</v>
      </c>
      <c r="BJ420" s="230" t="str">
        <f>'1'!HZ420</f>
        <v/>
      </c>
      <c r="BK420" s="230" t="str">
        <f>'1'!IA420</f>
        <v/>
      </c>
      <c r="BL420" s="236" t="str">
        <f>'1'!IM420</f>
        <v/>
      </c>
      <c r="BM420" s="263">
        <f>'1'!IN420</f>
        <v>0</v>
      </c>
      <c r="BN420" s="231" t="str">
        <f>'1'!IP420</f>
        <v/>
      </c>
      <c r="BO420" s="231" t="str">
        <f>'1'!IQ420</f>
        <v/>
      </c>
      <c r="BP420" s="233" t="str">
        <f>'1'!JC420</f>
        <v/>
      </c>
      <c r="BQ420" s="262">
        <f>'1'!JD420</f>
        <v>0</v>
      </c>
      <c r="BR420" s="230" t="str">
        <f>'1'!JF420</f>
        <v/>
      </c>
      <c r="BS420" s="230" t="str">
        <f>'1'!JG420</f>
        <v/>
      </c>
      <c r="BT420" s="236" t="str">
        <f>'1'!JS420</f>
        <v/>
      </c>
      <c r="BU420" s="263">
        <f>'1'!JT420</f>
        <v>0</v>
      </c>
      <c r="BV420" s="231" t="str">
        <f>'1'!JV420</f>
        <v/>
      </c>
      <c r="BW420" s="231" t="str">
        <f>'1'!JW420</f>
        <v/>
      </c>
      <c r="BX420" s="233" t="str">
        <f>'1'!KI420</f>
        <v/>
      </c>
      <c r="BY420" s="262">
        <f>'1'!KJ420</f>
        <v>0</v>
      </c>
      <c r="BZ420" s="230" t="str">
        <f>'1'!KL420</f>
        <v/>
      </c>
      <c r="CA420" s="230" t="str">
        <f>'1'!KM420</f>
        <v/>
      </c>
      <c r="CB420" s="236" t="str">
        <f>'1'!KY420</f>
        <v/>
      </c>
      <c r="CC420" s="263">
        <f>'1'!KZ420</f>
        <v>0</v>
      </c>
      <c r="CD420" s="231" t="str">
        <f>'1'!LB420</f>
        <v/>
      </c>
      <c r="CE420" s="231" t="str">
        <f>'1'!LC420</f>
        <v/>
      </c>
      <c r="CF420" s="231"/>
      <c r="CG420" s="231"/>
      <c r="CH420" s="233" t="str">
        <f t="shared" si="208"/>
        <v/>
      </c>
      <c r="CI420" s="264"/>
      <c r="CJ420" s="24" t="str">
        <f>'1'!HZ420</f>
        <v/>
      </c>
      <c r="CK420" s="24" t="str">
        <f>'1'!IA420</f>
        <v/>
      </c>
      <c r="CL420" s="236" t="str">
        <f t="shared" si="209"/>
        <v/>
      </c>
      <c r="CM420" s="265"/>
      <c r="CN420" s="36" t="str">
        <f>'1'!IP420</f>
        <v/>
      </c>
      <c r="CO420" s="36" t="str">
        <f>'1'!IQ420</f>
        <v/>
      </c>
      <c r="CP420" s="233" t="str">
        <f t="shared" si="210"/>
        <v/>
      </c>
      <c r="CQ420" s="264"/>
      <c r="CR420" s="24" t="str">
        <f>'1'!JF420</f>
        <v/>
      </c>
      <c r="CS420" s="24" t="str">
        <f>'1'!JG420</f>
        <v/>
      </c>
      <c r="CT420" s="236" t="str">
        <f t="shared" si="211"/>
        <v/>
      </c>
      <c r="CU420" s="265"/>
      <c r="CV420" s="36" t="str">
        <f>'1'!JV420</f>
        <v/>
      </c>
      <c r="CW420" s="36" t="str">
        <f>'1'!JW420</f>
        <v/>
      </c>
      <c r="CX420" s="233" t="str">
        <f t="shared" si="212"/>
        <v>#REF!</v>
      </c>
      <c r="CY420" s="24">
        <f>'1'!KJ420</f>
        <v>0</v>
      </c>
      <c r="CZ420" s="24" t="str">
        <f>'1'!KL420</f>
        <v/>
      </c>
      <c r="DA420" s="24" t="str">
        <f>'1'!KM420</f>
        <v/>
      </c>
      <c r="DB420" s="236" t="str">
        <f t="shared" si="213"/>
        <v>#REF!</v>
      </c>
      <c r="DC420" s="36">
        <f>'1'!KZ420</f>
        <v>0</v>
      </c>
      <c r="DD420" s="36" t="str">
        <f>'1'!LB420</f>
        <v/>
      </c>
      <c r="DE420" s="36" t="str">
        <f>'1'!LC420</f>
        <v/>
      </c>
      <c r="DF420" s="233" t="str">
        <f t="shared" si="214"/>
        <v>#REF!</v>
      </c>
      <c r="DG420" s="24" t="str">
        <f t="shared" ref="DG420:DI420" si="1678">#REF!</f>
        <v>#REF!</v>
      </c>
      <c r="DH420" s="24" t="str">
        <f t="shared" si="1678"/>
        <v>#REF!</v>
      </c>
      <c r="DI420" s="24" t="str">
        <f t="shared" si="1678"/>
        <v>#REF!</v>
      </c>
      <c r="DJ420" s="236" t="str">
        <f t="shared" si="216"/>
        <v>#REF!</v>
      </c>
      <c r="DK420" s="36" t="str">
        <f t="shared" ref="DK420:DM420" si="1679">#REF!</f>
        <v>#REF!</v>
      </c>
      <c r="DL420" s="36" t="str">
        <f t="shared" si="1679"/>
        <v>#REF!</v>
      </c>
      <c r="DM420" s="36" t="str">
        <f t="shared" si="1679"/>
        <v>#REF!</v>
      </c>
      <c r="DN420" s="159" t="str">
        <f t="shared" si="218"/>
        <v>#REF!</v>
      </c>
      <c r="DO420" s="24" t="str">
        <f t="shared" ref="DO420:DQ420" si="1680">#REF!</f>
        <v>#REF!</v>
      </c>
      <c r="DP420" s="24" t="str">
        <f t="shared" si="1680"/>
        <v>#REF!</v>
      </c>
      <c r="DQ420" s="24" t="str">
        <f t="shared" si="1680"/>
        <v>#REF!</v>
      </c>
      <c r="DR420" s="209" t="str">
        <f t="shared" si="220"/>
        <v>#REF!</v>
      </c>
      <c r="DS420" s="210" t="str">
        <f t="shared" si="13"/>
        <v>#REF!</v>
      </c>
      <c r="DT420" s="210" t="str">
        <f t="shared" ref="DT420:DU420" si="1681">#REF!</f>
        <v>#REF!</v>
      </c>
      <c r="DU420" s="210" t="str">
        <f t="shared" si="1681"/>
        <v>#REF!</v>
      </c>
    </row>
    <row r="421" ht="15.75" customHeight="1">
      <c r="A421" s="228" t="str">
        <f>'1'!A421</f>
        <v/>
      </c>
      <c r="B421" s="229" t="str">
        <f>'1'!B421</f>
        <v/>
      </c>
      <c r="C421" s="232">
        <f>'1'!C421</f>
        <v>0</v>
      </c>
      <c r="D421" s="233">
        <f>'1'!G421</f>
        <v>1</v>
      </c>
      <c r="E421" s="262">
        <f>'1'!H421</f>
        <v>0</v>
      </c>
      <c r="F421" s="230" t="str">
        <f>'1'!J421</f>
        <v/>
      </c>
      <c r="G421" s="246">
        <f>'1'!K421</f>
        <v>0</v>
      </c>
      <c r="H421" s="236">
        <f>'1'!W421</f>
        <v>1</v>
      </c>
      <c r="I421" s="263">
        <f>'1'!X421</f>
        <v>0</v>
      </c>
      <c r="J421" s="231" t="str">
        <f>'1'!Z421</f>
        <v/>
      </c>
      <c r="K421" s="247">
        <f>'1'!AA421</f>
        <v>0</v>
      </c>
      <c r="L421" s="233">
        <f>'1'!AM421</f>
        <v>2</v>
      </c>
      <c r="M421" s="262">
        <f>'1'!AN421</f>
        <v>0</v>
      </c>
      <c r="N421" s="230" t="str">
        <f>'1'!AP421</f>
        <v/>
      </c>
      <c r="O421" s="246">
        <f>'1'!AQ421</f>
        <v>0</v>
      </c>
      <c r="P421" s="236">
        <f>'1'!BC421</f>
        <v>4</v>
      </c>
      <c r="Q421" s="263">
        <f>'1'!BD421</f>
        <v>0</v>
      </c>
      <c r="R421" s="231" t="str">
        <f>'1'!BF421</f>
        <v/>
      </c>
      <c r="S421" s="247">
        <f>'1'!BG421</f>
        <v>0</v>
      </c>
      <c r="T421" s="233">
        <f>'1'!BS421</f>
        <v>4</v>
      </c>
      <c r="U421" s="262">
        <f>'1'!BT421</f>
        <v>0</v>
      </c>
      <c r="V421" s="230" t="str">
        <f>'1'!BV421</f>
        <v/>
      </c>
      <c r="W421" s="246">
        <f>'1'!BW421</f>
        <v>0</v>
      </c>
      <c r="X421" s="236">
        <f>'1'!CI421</f>
        <v>2</v>
      </c>
      <c r="Y421" s="263">
        <f>'1'!CJ421</f>
        <v>0</v>
      </c>
      <c r="Z421" s="231" t="str">
        <f>'1'!CL421</f>
        <v/>
      </c>
      <c r="AA421" s="247">
        <f>'1'!CM421</f>
        <v>0</v>
      </c>
      <c r="AB421" s="233">
        <f>'1'!CY421</f>
        <v>2</v>
      </c>
      <c r="AC421" s="262">
        <f>'1'!CZ421</f>
        <v>0</v>
      </c>
      <c r="AD421" s="226" t="str">
        <f>'1'!DB421</f>
        <v/>
      </c>
      <c r="AE421" s="246">
        <f>'1'!DC421</f>
        <v>0</v>
      </c>
      <c r="AF421" s="236">
        <f>'1'!DO421</f>
        <v>2</v>
      </c>
      <c r="AG421" s="263"/>
      <c r="AH421" s="231" t="str">
        <f>'1'!DR421</f>
        <v/>
      </c>
      <c r="AI421" s="247">
        <f>'1'!DS421</f>
        <v>0</v>
      </c>
      <c r="AJ421" s="233">
        <f>'1'!EE421</f>
        <v>5</v>
      </c>
      <c r="AK421" s="262">
        <f>'1'!EF421</f>
        <v>0</v>
      </c>
      <c r="AL421" s="230" t="str">
        <f>'1'!EH421</f>
        <v/>
      </c>
      <c r="AM421" s="246">
        <f>'1'!EI421</f>
        <v>0</v>
      </c>
      <c r="AN421" s="236">
        <f>'1'!EU421</f>
        <v>19</v>
      </c>
      <c r="AO421" s="263"/>
      <c r="AP421" s="231" t="str">
        <f>'1'!EX421</f>
        <v/>
      </c>
      <c r="AQ421" s="247">
        <f>'1'!EY421</f>
        <v>0</v>
      </c>
      <c r="AR421" s="233">
        <f>'1'!FK421</f>
        <v>4</v>
      </c>
      <c r="AS421" s="262">
        <f>'1'!FL421</f>
        <v>0</v>
      </c>
      <c r="AT421" s="230" t="str">
        <f>'1'!FN421</f>
        <v/>
      </c>
      <c r="AU421" s="246">
        <f>'1'!FO421</f>
        <v>0</v>
      </c>
      <c r="AV421" s="236">
        <f>'1'!GA421</f>
        <v>2</v>
      </c>
      <c r="AW421" s="263">
        <f>'1'!GB421</f>
        <v>0</v>
      </c>
      <c r="AX421" s="231" t="str">
        <f>'1'!GD421</f>
        <v/>
      </c>
      <c r="AY421" s="247">
        <f>'1'!GE421</f>
        <v>0</v>
      </c>
      <c r="AZ421" s="233">
        <f>'1'!GQ421</f>
        <v>3</v>
      </c>
      <c r="BA421" s="262">
        <f>'1'!GR421</f>
        <v>0</v>
      </c>
      <c r="BB421" s="230" t="str">
        <f>'1'!GT421</f>
        <v/>
      </c>
      <c r="BC421" s="246">
        <f>'1'!GU421</f>
        <v>0</v>
      </c>
      <c r="BD421" s="236">
        <f>'1'!HG421</f>
        <v>5</v>
      </c>
      <c r="BE421" s="263">
        <f>'1'!HH421</f>
        <v>0</v>
      </c>
      <c r="BF421" s="231" t="str">
        <f>'1'!HJ421</f>
        <v/>
      </c>
      <c r="BG421" s="247">
        <f>'1'!HK421</f>
        <v>0</v>
      </c>
      <c r="BH421" s="233" t="str">
        <f>'1'!HW421</f>
        <v/>
      </c>
      <c r="BI421" s="262">
        <f>'1'!HX421</f>
        <v>0</v>
      </c>
      <c r="BJ421" s="230" t="str">
        <f>'1'!HZ421</f>
        <v/>
      </c>
      <c r="BK421" s="246">
        <f>'1'!IA421</f>
        <v>0</v>
      </c>
      <c r="BL421" s="236" t="str">
        <f>'1'!IM421</f>
        <v/>
      </c>
      <c r="BM421" s="263">
        <f>'1'!IN421</f>
        <v>0</v>
      </c>
      <c r="BN421" s="231" t="str">
        <f>'1'!IP421</f>
        <v/>
      </c>
      <c r="BO421" s="247">
        <f>'1'!IQ421</f>
        <v>0</v>
      </c>
      <c r="BP421" s="233" t="str">
        <f>'1'!JC421</f>
        <v/>
      </c>
      <c r="BQ421" s="262">
        <f>'1'!JD421</f>
        <v>0</v>
      </c>
      <c r="BR421" s="230" t="str">
        <f>'1'!JF421</f>
        <v/>
      </c>
      <c r="BS421" s="246">
        <f>'1'!JG421</f>
        <v>0</v>
      </c>
      <c r="BT421" s="236" t="str">
        <f>'1'!JS421</f>
        <v/>
      </c>
      <c r="BU421" s="263">
        <f>'1'!JT421</f>
        <v>0</v>
      </c>
      <c r="BV421" s="231" t="str">
        <f>'1'!JV421</f>
        <v/>
      </c>
      <c r="BW421" s="247">
        <f>'1'!JW421</f>
        <v>0</v>
      </c>
      <c r="BX421" s="233" t="str">
        <f>'1'!KI421</f>
        <v/>
      </c>
      <c r="BY421" s="262">
        <f>'1'!KJ421</f>
        <v>0</v>
      </c>
      <c r="BZ421" s="230" t="str">
        <f>'1'!KL421</f>
        <v/>
      </c>
      <c r="CA421" s="246">
        <f>'1'!KM421</f>
        <v>0</v>
      </c>
      <c r="CB421" s="236" t="str">
        <f>'1'!KY421</f>
        <v/>
      </c>
      <c r="CC421" s="263">
        <f>'1'!KZ421</f>
        <v>0</v>
      </c>
      <c r="CD421" s="231" t="str">
        <f>'1'!LB421</f>
        <v/>
      </c>
      <c r="CE421" s="247">
        <f>'1'!LC421</f>
        <v>0</v>
      </c>
      <c r="CF421" s="247"/>
      <c r="CG421" s="247"/>
      <c r="CH421" s="233" t="str">
        <f t="shared" si="208"/>
        <v/>
      </c>
      <c r="CI421" s="264"/>
      <c r="CJ421" s="24" t="str">
        <f>'1'!HZ421</f>
        <v/>
      </c>
      <c r="CK421" s="248">
        <f>'1'!IA421</f>
        <v>0</v>
      </c>
      <c r="CL421" s="236" t="str">
        <f t="shared" si="209"/>
        <v/>
      </c>
      <c r="CM421" s="265"/>
      <c r="CN421" s="36" t="str">
        <f>'1'!IP421</f>
        <v/>
      </c>
      <c r="CO421" s="249">
        <f>'1'!IQ421</f>
        <v>0</v>
      </c>
      <c r="CP421" s="233" t="str">
        <f t="shared" si="210"/>
        <v/>
      </c>
      <c r="CQ421" s="264"/>
      <c r="CR421" s="24" t="str">
        <f>'1'!JF421</f>
        <v/>
      </c>
      <c r="CS421" s="248">
        <f>'1'!JG421</f>
        <v>0</v>
      </c>
      <c r="CT421" s="236" t="str">
        <f t="shared" si="211"/>
        <v/>
      </c>
      <c r="CU421" s="265"/>
      <c r="CV421" s="36" t="str">
        <f>'1'!JV421</f>
        <v/>
      </c>
      <c r="CW421" s="249">
        <f>'1'!JW421</f>
        <v>0</v>
      </c>
      <c r="CX421" s="233" t="str">
        <f t="shared" si="212"/>
        <v>#REF!</v>
      </c>
      <c r="CY421" s="24">
        <f>'1'!KJ421</f>
        <v>0</v>
      </c>
      <c r="CZ421" s="24" t="str">
        <f>'1'!KL421</f>
        <v/>
      </c>
      <c r="DA421" s="248">
        <f>'1'!KM421</f>
        <v>0</v>
      </c>
      <c r="DB421" s="236" t="str">
        <f t="shared" si="213"/>
        <v>#REF!</v>
      </c>
      <c r="DC421" s="36">
        <f>'1'!KZ421</f>
        <v>0</v>
      </c>
      <c r="DD421" s="36" t="str">
        <f>'1'!LB421</f>
        <v/>
      </c>
      <c r="DE421" s="249">
        <f>'1'!LC421</f>
        <v>0</v>
      </c>
      <c r="DF421" s="233" t="str">
        <f t="shared" si="214"/>
        <v>#REF!</v>
      </c>
      <c r="DG421" s="24" t="str">
        <f t="shared" ref="DG421:DI421" si="1682">#REF!</f>
        <v>#REF!</v>
      </c>
      <c r="DH421" s="24" t="str">
        <f t="shared" si="1682"/>
        <v>#REF!</v>
      </c>
      <c r="DI421" s="24" t="str">
        <f t="shared" si="1682"/>
        <v>#REF!</v>
      </c>
      <c r="DJ421" s="236" t="str">
        <f t="shared" si="216"/>
        <v>#REF!</v>
      </c>
      <c r="DK421" s="36" t="str">
        <f t="shared" ref="DK421:DM421" si="1683">#REF!</f>
        <v>#REF!</v>
      </c>
      <c r="DL421" s="36" t="str">
        <f t="shared" si="1683"/>
        <v>#REF!</v>
      </c>
      <c r="DM421" s="36" t="str">
        <f t="shared" si="1683"/>
        <v>#REF!</v>
      </c>
      <c r="DN421" s="159" t="str">
        <f t="shared" si="218"/>
        <v>#REF!</v>
      </c>
      <c r="DO421" s="24" t="str">
        <f t="shared" ref="DO421:DQ421" si="1684">#REF!</f>
        <v>#REF!</v>
      </c>
      <c r="DP421" s="24" t="str">
        <f t="shared" si="1684"/>
        <v>#REF!</v>
      </c>
      <c r="DQ421" s="24" t="str">
        <f t="shared" si="1684"/>
        <v>#REF!</v>
      </c>
      <c r="DR421" s="209" t="str">
        <f t="shared" si="220"/>
        <v>#REF!</v>
      </c>
      <c r="DS421" s="210" t="str">
        <f t="shared" si="13"/>
        <v>#REF!</v>
      </c>
      <c r="DT421" s="210" t="str">
        <f t="shared" ref="DT421:DU421" si="1685">#REF!</f>
        <v>#REF!</v>
      </c>
      <c r="DU421" s="210" t="str">
        <f t="shared" si="1685"/>
        <v>#REF!</v>
      </c>
    </row>
  </sheetData>
  <mergeCells count="31">
    <mergeCell ref="A1:B1"/>
    <mergeCell ref="D2:G2"/>
    <mergeCell ref="H2:K2"/>
    <mergeCell ref="L2:O2"/>
    <mergeCell ref="P2:S2"/>
    <mergeCell ref="T2:W2"/>
    <mergeCell ref="X2:AA2"/>
    <mergeCell ref="AB2:AE2"/>
    <mergeCell ref="AF2:AI2"/>
    <mergeCell ref="AJ2:AM2"/>
    <mergeCell ref="AN2:AQ2"/>
    <mergeCell ref="AR2:AU2"/>
    <mergeCell ref="AV2:AY2"/>
    <mergeCell ref="AZ2:BC2"/>
    <mergeCell ref="BD2:BG2"/>
    <mergeCell ref="BH2:BK2"/>
    <mergeCell ref="BL2:BO2"/>
    <mergeCell ref="BP2:BS2"/>
    <mergeCell ref="BT2:BW2"/>
    <mergeCell ref="BX2:CA2"/>
    <mergeCell ref="CB2:CE2"/>
    <mergeCell ref="DJ2:DM2"/>
    <mergeCell ref="DN2:DQ2"/>
    <mergeCell ref="DR2:DU2"/>
    <mergeCell ref="CH2:CK2"/>
    <mergeCell ref="CL2:CO2"/>
    <mergeCell ref="CP2:CS2"/>
    <mergeCell ref="CT2:CW2"/>
    <mergeCell ref="CX2:DA2"/>
    <mergeCell ref="DB2:DE2"/>
    <mergeCell ref="DF2:DI2"/>
  </mergeCells>
  <conditionalFormatting sqref="C1:C421">
    <cfRule type="cellIs" dxfId="0" priority="1" operator="lessThan">
      <formula>0</formula>
    </cfRule>
  </conditionalFormatting>
  <conditionalFormatting sqref="B2:B421">
    <cfRule type="cellIs" dxfId="0" priority="2" operator="equal">
      <formula>"日"</formula>
    </cfRule>
  </conditionalFormatting>
  <conditionalFormatting sqref="A1:A421">
    <cfRule type="timePeriod" dxfId="1" priority="3" timePeriod="today"/>
  </conditionalFormatting>
  <conditionalFormatting sqref="F1:G1 J1:K1 N1:O1 R1:S1 V1:W1 Z1:AA1 AD1:AE1 AH1:AI1 AL1:AM1 AP1:AQ1 AT1:AU1 AX1:AY1 BB1:BC1 BF1:CG1 CJ1:CK1 CN1:CO1 CR1:CS1 CV1:CW1 CZ1:DA1 DD1:DU1 F3:G421 J3:K421 N3:O421 R3:S421 V3:W421 Z3:AA421 AD3:AE421 AH3:AI421 AL3:AM421 AP3:AQ421 AT3:AU421 AX3:AY421 BB3:BC421 BF3:CG421 CJ3:CK421 CN3:CO421 CR3:CS421 CV3:CW421 CZ3:DA421 DD3:DU421">
    <cfRule type="cellIs" dxfId="4" priority="4" operator="lessThan">
      <formula>0</formula>
    </cfRule>
  </conditionalFormatting>
  <conditionalFormatting sqref="E1 I1 M1 Q1 U1 Y1 AC1 AG1 AK1 AO1 AS1 AW1 BA1 BE1 BI1 BM1 BQ1 BU1 BY1 CC1 CI1 CM1 CQ1 CU1 CY1 DC1 DG1 DK1 DS1 E3:E421 I3:I421 M3:M421 Q3:Q421 U3:U421 Y3:Y421 AC3:AC421 AG3:AG421 AK3:AK421 AO3:AO421 AS3:AS421 AW3:AW421 BA3:BA421 BE3:BE421 BI3:BI421 BM3:BM421 BQ3:BQ421 BU3:BU421 BY3:BY421 CC3:CC421 CI3:CI421 CM3:CM421 CQ3:CQ421 CU3:CU421 CY3:CY421 DC3:DC421 DG3:DG421 DK3:DK421 DO3 DS3:DS421 H6 L6 P6 T6 X6 AB6 AF6 AJ6 AN6 AR6 AV6 AZ6 BD6 BH6 BJ6:BL6 BN6:BP6 BR6:BT6 BV6:BX6 BZ6:CB6 CD6:CE6 DN6:DO421">
    <cfRule type="cellIs" dxfId="6" priority="5" operator="equal">
      <formula>6</formula>
    </cfRule>
  </conditionalFormatting>
  <conditionalFormatting sqref="E1 I1 M1 Q1 U1 Y1 AC1 AG1 AK1 AO1 AS1 AW1 BA1 BE1 BI1 BM1 BQ1 BU1 BY1 CC1 CI1 CM1 CQ1 CU1 CY1 DC1 DG1 DK1 DS1 E3:E421 I3:I421 M3:M421 Q3:Q421 U3:U421 Y3:Y421 AC3:AC421 AG3:AG421 AK3:AK421 AO3:AO421 AS3:AS421 AW3:AW421 BA3:BA421 BE3:BE421 BI3:BI421 BM3:BM421 BQ3:BQ421 BU3:BU421 BY3:BY421 CC3:CC421 CI3:CI421 CM3:CM421 CQ3:CQ421 CU3:CU421 CY3:CY421 DC3:DC421 DG3:DG421 DK3:DK421 DO3 DS3:DS421 H6 L6 P6 T6 X6 AB6 AF6 AJ6 AN6 AR6 AV6 AZ6 BD6 BH6 BJ6:BL6 BN6:BP6 BR6:BT6 BV6:BX6 BZ6:CB6 CD6:CE6 DN6:DO421">
    <cfRule type="cellIs" dxfId="7" priority="6" operator="equal">
      <formula>5</formula>
    </cfRule>
  </conditionalFormatting>
  <conditionalFormatting sqref="E1 I1 M1 Q1 U1 Y1 AC1 AG1 AK1 AO1 AS1 AW1 BA1 BE1 BI1 BM1 BQ1 BU1 BY1 CC1 CI1 CM1 CQ1 CU1 CY1 DC1 DG1 DK1 DS1 E3:E421 I3:I421 M3:M421 Q3:Q421 U3:U421 Y3:Y421 AC3:AC421 AG3:AG421 AK3:AK421 AO3:AO421 AS3:AS421 AW3:AW421 BA3:BA421 BE3:BE421 BI3:BI421 BM3:BM421 BQ3:BQ421 BU3:BU421 BY3:BY421 CC3:CC421 CI3:CI421 CM3:CM421 CQ3:CQ421 CU3:CU421 CY3:CY421 DC3:DC421 DG3:DG421 DK3:DK421 DO3 DS3:DS421 H6 L6 P6 T6 X6 AB6 AF6 AJ6 AN6 AR6 AV6 AZ6 BD6 BH6 BJ6:BL6 BN6:BP6 BR6:BT6 BV6:BX6 BZ6:CB6 CD6:CE6 DN6:DO421">
    <cfRule type="cellIs" dxfId="8" priority="7" operator="equal">
      <formula>4</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9.38"/>
    <col customWidth="1" min="2" max="2" width="2.75"/>
    <col customWidth="1" min="3" max="3" width="7.13"/>
    <col customWidth="1" min="4" max="85" width="6.38"/>
  </cols>
  <sheetData>
    <row r="1">
      <c r="A1" s="204" t="str">
        <f>'1'!A1</f>
        <v>GOD </v>
      </c>
      <c r="C1" s="204"/>
    </row>
    <row r="2">
      <c r="C2" s="204"/>
    </row>
    <row r="3">
      <c r="A3" s="268" t="str">
        <f>IFERROR(__xludf.DUMMYFUNCTION("FILTER('周期'!A:CE, WEEKDAY('周期'!A:A,2)=6)"),"")</f>
        <v/>
      </c>
      <c r="B3" s="212"/>
      <c r="C3" s="226"/>
      <c r="D3" s="269">
        <f>IFERROR(__xludf.DUMMYFUNCTION("""COMPUTED_VALUE"""),1164.0)</f>
        <v>1164</v>
      </c>
      <c r="E3" s="269"/>
      <c r="F3" s="269"/>
      <c r="G3" s="269"/>
      <c r="H3" s="269">
        <f>IFERROR(__xludf.DUMMYFUNCTION("""COMPUTED_VALUE"""),1165.0)</f>
        <v>1165</v>
      </c>
      <c r="I3" s="269"/>
      <c r="J3" s="269"/>
      <c r="K3" s="269"/>
      <c r="L3" s="269">
        <f>IFERROR(__xludf.DUMMYFUNCTION("""COMPUTED_VALUE"""),1166.0)</f>
        <v>1166</v>
      </c>
      <c r="M3" s="269"/>
      <c r="N3" s="269"/>
      <c r="O3" s="269"/>
      <c r="P3" s="269">
        <f>IFERROR(__xludf.DUMMYFUNCTION("""COMPUTED_VALUE"""),1167.0)</f>
        <v>1167</v>
      </c>
      <c r="Q3" s="269"/>
      <c r="R3" s="269"/>
      <c r="S3" s="269"/>
      <c r="T3" s="269">
        <f>IFERROR(__xludf.DUMMYFUNCTION("""COMPUTED_VALUE"""),1168.0)</f>
        <v>1168</v>
      </c>
      <c r="U3" s="269"/>
      <c r="V3" s="269"/>
      <c r="W3" s="269"/>
      <c r="X3" s="269">
        <f>IFERROR(__xludf.DUMMYFUNCTION("""COMPUTED_VALUE"""),1169.0)</f>
        <v>1169</v>
      </c>
      <c r="Y3" s="269"/>
      <c r="Z3" s="269"/>
      <c r="AA3" s="269"/>
      <c r="AB3" s="269">
        <f>IFERROR(__xludf.DUMMYFUNCTION("""COMPUTED_VALUE"""),1170.0)</f>
        <v>1170</v>
      </c>
      <c r="AC3" s="269"/>
      <c r="AD3" s="269"/>
      <c r="AE3" s="269"/>
      <c r="AF3" s="269">
        <f>IFERROR(__xludf.DUMMYFUNCTION("""COMPUTED_VALUE"""),1171.0)</f>
        <v>1171</v>
      </c>
      <c r="AG3" s="269"/>
      <c r="AH3" s="269"/>
      <c r="AI3" s="269"/>
      <c r="AJ3" s="269">
        <f>IFERROR(__xludf.DUMMYFUNCTION("""COMPUTED_VALUE"""),1172.0)</f>
        <v>1172</v>
      </c>
      <c r="AK3" s="269"/>
      <c r="AL3" s="269"/>
      <c r="AM3" s="269"/>
      <c r="AN3" s="269">
        <f>IFERROR(__xludf.DUMMYFUNCTION("""COMPUTED_VALUE"""),1173.0)</f>
        <v>1173</v>
      </c>
      <c r="AO3" s="269"/>
      <c r="AP3" s="269"/>
      <c r="AQ3" s="269"/>
      <c r="AR3" s="269">
        <f>IFERROR(__xludf.DUMMYFUNCTION("""COMPUTED_VALUE"""),1174.0)</f>
        <v>1174</v>
      </c>
      <c r="AS3" s="269"/>
      <c r="AT3" s="269"/>
      <c r="AU3" s="269"/>
      <c r="AV3" s="269">
        <f>IFERROR(__xludf.DUMMYFUNCTION("""COMPUTED_VALUE"""),1175.0)</f>
        <v>1175</v>
      </c>
      <c r="AW3" s="269"/>
      <c r="AX3" s="269"/>
      <c r="AY3" s="269"/>
      <c r="AZ3" s="269">
        <f>IFERROR(__xludf.DUMMYFUNCTION("""COMPUTED_VALUE"""),1176.0)</f>
        <v>1176</v>
      </c>
      <c r="BA3" s="269"/>
      <c r="BB3" s="269"/>
      <c r="BC3" s="269"/>
      <c r="BD3" s="269">
        <f>IFERROR(__xludf.DUMMYFUNCTION("""COMPUTED_VALUE"""),1177.0)</f>
        <v>1177</v>
      </c>
      <c r="BE3" s="269"/>
      <c r="BF3" s="269"/>
      <c r="BG3" s="269"/>
      <c r="BH3" s="269">
        <f>IFERROR(__xludf.DUMMYFUNCTION("""COMPUTED_VALUE"""),1178.0)</f>
        <v>1178</v>
      </c>
      <c r="BI3" s="269"/>
      <c r="BJ3" s="269"/>
      <c r="BK3" s="269"/>
      <c r="BL3" s="269">
        <f>IFERROR(__xludf.DUMMYFUNCTION("""COMPUTED_VALUE"""),1179.0)</f>
        <v>1179</v>
      </c>
      <c r="BM3" s="269"/>
      <c r="BN3" s="269"/>
      <c r="BO3" s="269"/>
      <c r="BP3" s="269">
        <f>IFERROR(__xludf.DUMMYFUNCTION("""COMPUTED_VALUE"""),1180.0)</f>
        <v>1180</v>
      </c>
      <c r="BQ3" s="269"/>
      <c r="BR3" s="269"/>
      <c r="BS3" s="269"/>
      <c r="BT3" s="269">
        <f>IFERROR(__xludf.DUMMYFUNCTION("""COMPUTED_VALUE"""),1181.0)</f>
        <v>1181</v>
      </c>
      <c r="BU3" s="269"/>
      <c r="BV3" s="269"/>
      <c r="BW3" s="269"/>
      <c r="BX3" s="269">
        <f>IFERROR(__xludf.DUMMYFUNCTION("""COMPUTED_VALUE"""),1182.0)</f>
        <v>1182</v>
      </c>
      <c r="BY3" s="269"/>
      <c r="BZ3" s="269"/>
      <c r="CA3" s="269"/>
      <c r="CB3" s="269">
        <f>IFERROR(__xludf.DUMMYFUNCTION("""COMPUTED_VALUE"""),1183.0)</f>
        <v>1183</v>
      </c>
      <c r="CC3" s="269"/>
      <c r="CD3" s="269"/>
      <c r="CE3" s="269"/>
    </row>
    <row r="4">
      <c r="A4" s="270"/>
      <c r="B4" s="270"/>
      <c r="C4" s="270"/>
      <c r="D4" s="269"/>
      <c r="E4" s="269"/>
      <c r="F4" s="269"/>
      <c r="G4" s="269"/>
      <c r="H4" s="269"/>
      <c r="I4" s="269"/>
      <c r="J4" s="269"/>
      <c r="K4" s="269"/>
      <c r="L4" s="269"/>
      <c r="M4" s="269"/>
      <c r="N4" s="269"/>
      <c r="O4" s="269"/>
      <c r="P4" s="269"/>
      <c r="Q4" s="269"/>
      <c r="R4" s="269"/>
      <c r="S4" s="269"/>
      <c r="T4" s="269"/>
      <c r="U4" s="269"/>
      <c r="V4" s="269"/>
      <c r="W4" s="269"/>
      <c r="X4" s="269"/>
      <c r="Y4" s="269"/>
      <c r="Z4" s="269"/>
      <c r="AA4" s="269"/>
      <c r="AB4" s="269"/>
      <c r="AC4" s="269"/>
      <c r="AD4" s="269"/>
      <c r="AE4" s="269"/>
      <c r="AF4" s="269"/>
      <c r="AG4" s="269"/>
      <c r="AH4" s="269"/>
      <c r="AI4" s="269"/>
      <c r="AJ4" s="269"/>
      <c r="AK4" s="269"/>
      <c r="AL4" s="269"/>
      <c r="AM4" s="269"/>
      <c r="AN4" s="269"/>
      <c r="AO4" s="269"/>
      <c r="AP4" s="269"/>
      <c r="AQ4" s="269"/>
      <c r="AR4" s="269"/>
      <c r="AS4" s="269"/>
      <c r="AT4" s="269"/>
      <c r="AU4" s="269"/>
      <c r="AV4" s="269"/>
      <c r="AW4" s="269"/>
      <c r="AX4" s="269"/>
      <c r="AY4" s="269"/>
      <c r="AZ4" s="269"/>
      <c r="BA4" s="269"/>
      <c r="BB4" s="269"/>
      <c r="BC4" s="269"/>
      <c r="BD4" s="269"/>
      <c r="BE4" s="269"/>
      <c r="BF4" s="269"/>
      <c r="BG4" s="269"/>
      <c r="BH4" s="269"/>
      <c r="BI4" s="269"/>
      <c r="BJ4" s="269"/>
      <c r="BK4" s="269"/>
      <c r="BL4" s="269"/>
      <c r="BM4" s="269"/>
      <c r="BN4" s="269"/>
      <c r="BO4" s="269"/>
      <c r="BP4" s="269"/>
      <c r="BQ4" s="269"/>
      <c r="BR4" s="269"/>
      <c r="BS4" s="269"/>
      <c r="BT4" s="269"/>
      <c r="BU4" s="269"/>
      <c r="BV4" s="269"/>
      <c r="BW4" s="269"/>
      <c r="BX4" s="269"/>
      <c r="BY4" s="269"/>
      <c r="BZ4" s="269"/>
      <c r="CA4" s="269"/>
      <c r="CB4" s="269"/>
      <c r="CC4" s="269"/>
      <c r="CD4" s="269"/>
      <c r="CE4" s="269"/>
    </row>
    <row r="5">
      <c r="A5" s="268"/>
      <c r="B5" s="212"/>
      <c r="C5" s="226"/>
      <c r="D5" s="269"/>
      <c r="E5" s="269"/>
      <c r="F5" s="269"/>
      <c r="G5" s="269"/>
      <c r="H5" s="269"/>
      <c r="I5" s="269"/>
      <c r="J5" s="269"/>
      <c r="K5" s="269"/>
      <c r="L5" s="269"/>
      <c r="M5" s="269"/>
      <c r="N5" s="269"/>
      <c r="O5" s="269"/>
      <c r="P5" s="269"/>
      <c r="Q5" s="269"/>
      <c r="R5" s="269"/>
      <c r="S5" s="269"/>
      <c r="T5" s="269"/>
      <c r="U5" s="269"/>
      <c r="V5" s="269"/>
      <c r="W5" s="269"/>
      <c r="X5" s="269"/>
      <c r="Y5" s="269"/>
      <c r="Z5" s="269"/>
      <c r="AA5" s="269"/>
      <c r="AB5" s="269"/>
      <c r="AC5" s="269"/>
      <c r="AD5" s="269"/>
      <c r="AE5" s="269"/>
      <c r="AF5" s="269"/>
      <c r="AG5" s="269"/>
      <c r="AH5" s="269"/>
      <c r="AI5" s="269"/>
      <c r="AJ5" s="269"/>
      <c r="AK5" s="269"/>
      <c r="AL5" s="269"/>
      <c r="AM5" s="269"/>
      <c r="AN5" s="269"/>
      <c r="AO5" s="269"/>
      <c r="AP5" s="269"/>
      <c r="AQ5" s="269"/>
      <c r="AR5" s="269"/>
      <c r="AS5" s="269"/>
      <c r="AT5" s="269"/>
      <c r="AU5" s="269"/>
      <c r="AV5" s="269"/>
      <c r="AW5" s="269"/>
      <c r="AX5" s="269"/>
      <c r="AY5" s="269"/>
      <c r="AZ5" s="269"/>
      <c r="BA5" s="269"/>
      <c r="BB5" s="269"/>
      <c r="BC5" s="269"/>
      <c r="BD5" s="269"/>
      <c r="BE5" s="269"/>
      <c r="BF5" s="269"/>
      <c r="BG5" s="269"/>
      <c r="BH5" s="269"/>
      <c r="BI5" s="269"/>
      <c r="BJ5" s="269"/>
      <c r="BK5" s="269"/>
      <c r="BL5" s="269"/>
      <c r="BM5" s="269"/>
      <c r="BN5" s="269"/>
      <c r="BO5" s="269"/>
      <c r="BP5" s="269"/>
      <c r="BQ5" s="269"/>
      <c r="BR5" s="269"/>
      <c r="BS5" s="269"/>
      <c r="BT5" s="269"/>
      <c r="BU5" s="269"/>
      <c r="BV5" s="269"/>
      <c r="BW5" s="269"/>
      <c r="BX5" s="269"/>
      <c r="BY5" s="269"/>
      <c r="BZ5" s="269"/>
      <c r="CA5" s="269"/>
      <c r="CB5" s="269"/>
      <c r="CC5" s="269"/>
      <c r="CD5" s="269"/>
      <c r="CE5" s="269"/>
    </row>
    <row r="6">
      <c r="A6" s="271">
        <f>IFERROR(__xludf.DUMMYFUNCTION("""COMPUTED_VALUE"""),46116.0)</f>
        <v>46116</v>
      </c>
      <c r="B6" s="269" t="str">
        <f>IFERROR(__xludf.DUMMYFUNCTION("""COMPUTED_VALUE"""),"土")</f>
        <v>土</v>
      </c>
      <c r="C6" s="272">
        <f>IFERROR(__xludf.DUMMYFUNCTION("""COMPUTED_VALUE"""),0.0)</f>
        <v>0</v>
      </c>
      <c r="D6" s="269"/>
      <c r="E6" s="269">
        <f>IFERROR(__xludf.DUMMYFUNCTION("""COMPUTED_VALUE"""),0.0)</f>
        <v>0</v>
      </c>
      <c r="F6" s="269"/>
      <c r="G6" s="269"/>
      <c r="H6" s="269"/>
      <c r="I6" s="269">
        <f>IFERROR(__xludf.DUMMYFUNCTION("""COMPUTED_VALUE"""),0.0)</f>
        <v>0</v>
      </c>
      <c r="J6" s="269"/>
      <c r="K6" s="269"/>
      <c r="L6" s="269"/>
      <c r="M6" s="269">
        <f>IFERROR(__xludf.DUMMYFUNCTION("""COMPUTED_VALUE"""),0.0)</f>
        <v>0</v>
      </c>
      <c r="N6" s="269"/>
      <c r="O6" s="269"/>
      <c r="P6" s="269"/>
      <c r="Q6" s="269">
        <f>IFERROR(__xludf.DUMMYFUNCTION("""COMPUTED_VALUE"""),0.0)</f>
        <v>0</v>
      </c>
      <c r="R6" s="269"/>
      <c r="S6" s="269"/>
      <c r="T6" s="269"/>
      <c r="U6" s="269">
        <f>IFERROR(__xludf.DUMMYFUNCTION("""COMPUTED_VALUE"""),0.0)</f>
        <v>0</v>
      </c>
      <c r="V6" s="269"/>
      <c r="W6" s="269"/>
      <c r="X6" s="269"/>
      <c r="Y6" s="269">
        <f>IFERROR(__xludf.DUMMYFUNCTION("""COMPUTED_VALUE"""),0.0)</f>
        <v>0</v>
      </c>
      <c r="Z6" s="269"/>
      <c r="AA6" s="269"/>
      <c r="AB6" s="269"/>
      <c r="AC6" s="269">
        <f>IFERROR(__xludf.DUMMYFUNCTION("""COMPUTED_VALUE"""),0.0)</f>
        <v>0</v>
      </c>
      <c r="AD6" s="269"/>
      <c r="AE6" s="269"/>
      <c r="AF6" s="269"/>
      <c r="AG6" s="269">
        <f>IFERROR(__xludf.DUMMYFUNCTION("""COMPUTED_VALUE"""),0.0)</f>
        <v>0</v>
      </c>
      <c r="AH6" s="269"/>
      <c r="AI6" s="269"/>
      <c r="AJ6" s="269"/>
      <c r="AK6" s="269">
        <f>IFERROR(__xludf.DUMMYFUNCTION("""COMPUTED_VALUE"""),0.0)</f>
        <v>0</v>
      </c>
      <c r="AL6" s="269"/>
      <c r="AM6" s="269"/>
      <c r="AN6" s="269"/>
      <c r="AO6" s="269">
        <f>IFERROR(__xludf.DUMMYFUNCTION("""COMPUTED_VALUE"""),0.0)</f>
        <v>0</v>
      </c>
      <c r="AP6" s="269"/>
      <c r="AQ6" s="269"/>
      <c r="AR6" s="269"/>
      <c r="AS6" s="269">
        <f>IFERROR(__xludf.DUMMYFUNCTION("""COMPUTED_VALUE"""),0.0)</f>
        <v>0</v>
      </c>
      <c r="AT6" s="269"/>
      <c r="AU6" s="269"/>
      <c r="AV6" s="269"/>
      <c r="AW6" s="269">
        <f>IFERROR(__xludf.DUMMYFUNCTION("""COMPUTED_VALUE"""),0.0)</f>
        <v>0</v>
      </c>
      <c r="AX6" s="269"/>
      <c r="AY6" s="269"/>
      <c r="AZ6" s="269"/>
      <c r="BA6" s="269">
        <f>IFERROR(__xludf.DUMMYFUNCTION("""COMPUTED_VALUE"""),0.0)</f>
        <v>0</v>
      </c>
      <c r="BB6" s="269"/>
      <c r="BC6" s="269"/>
      <c r="BD6" s="269"/>
      <c r="BE6" s="269">
        <f>IFERROR(__xludf.DUMMYFUNCTION("""COMPUTED_VALUE"""),0.0)</f>
        <v>0</v>
      </c>
      <c r="BF6" s="269"/>
      <c r="BG6" s="269"/>
      <c r="BH6" s="269"/>
      <c r="BI6" s="269">
        <f>IFERROR(__xludf.DUMMYFUNCTION("""COMPUTED_VALUE"""),0.0)</f>
        <v>0</v>
      </c>
      <c r="BJ6" s="269"/>
      <c r="BK6" s="269"/>
      <c r="BL6" s="269"/>
      <c r="BM6" s="269">
        <f>IFERROR(__xludf.DUMMYFUNCTION("""COMPUTED_VALUE"""),0.0)</f>
        <v>0</v>
      </c>
      <c r="BN6" s="269"/>
      <c r="BO6" s="269"/>
      <c r="BP6" s="269"/>
      <c r="BQ6" s="269">
        <f>IFERROR(__xludf.DUMMYFUNCTION("""COMPUTED_VALUE"""),0.0)</f>
        <v>0</v>
      </c>
      <c r="BR6" s="269"/>
      <c r="BS6" s="269"/>
      <c r="BT6" s="269"/>
      <c r="BU6" s="269">
        <f>IFERROR(__xludf.DUMMYFUNCTION("""COMPUTED_VALUE"""),0.0)</f>
        <v>0</v>
      </c>
      <c r="BV6" s="269"/>
      <c r="BW6" s="269"/>
      <c r="BX6" s="269"/>
      <c r="BY6" s="269">
        <f>IFERROR(__xludf.DUMMYFUNCTION("""COMPUTED_VALUE"""),0.0)</f>
        <v>0</v>
      </c>
      <c r="BZ6" s="269"/>
      <c r="CA6" s="269"/>
      <c r="CB6" s="269"/>
      <c r="CC6" s="269">
        <f>IFERROR(__xludf.DUMMYFUNCTION("""COMPUTED_VALUE"""),0.0)</f>
        <v>0</v>
      </c>
      <c r="CD6" s="269"/>
      <c r="CE6" s="269"/>
    </row>
    <row r="7">
      <c r="A7" s="271">
        <f>IFERROR(__xludf.DUMMYFUNCTION("""COMPUTED_VALUE"""),46123.0)</f>
        <v>46123</v>
      </c>
      <c r="B7" s="269" t="str">
        <f>IFERROR(__xludf.DUMMYFUNCTION("""COMPUTED_VALUE"""),"土")</f>
        <v>土</v>
      </c>
      <c r="C7" s="272">
        <f>IFERROR(__xludf.DUMMYFUNCTION("""COMPUTED_VALUE"""),0.0)</f>
        <v>0</v>
      </c>
      <c r="D7" s="269"/>
      <c r="E7" s="269">
        <f>IFERROR(__xludf.DUMMYFUNCTION("""COMPUTED_VALUE"""),0.0)</f>
        <v>0</v>
      </c>
      <c r="F7" s="269"/>
      <c r="G7" s="269"/>
      <c r="H7" s="269"/>
      <c r="I7" s="269">
        <f>IFERROR(__xludf.DUMMYFUNCTION("""COMPUTED_VALUE"""),0.0)</f>
        <v>0</v>
      </c>
      <c r="J7" s="269"/>
      <c r="K7" s="269"/>
      <c r="L7" s="269"/>
      <c r="M7" s="269">
        <f>IFERROR(__xludf.DUMMYFUNCTION("""COMPUTED_VALUE"""),0.0)</f>
        <v>0</v>
      </c>
      <c r="N7" s="269"/>
      <c r="O7" s="269"/>
      <c r="P7" s="269"/>
      <c r="Q7" s="269">
        <f>IFERROR(__xludf.DUMMYFUNCTION("""COMPUTED_VALUE"""),0.0)</f>
        <v>0</v>
      </c>
      <c r="R7" s="269"/>
      <c r="S7" s="269"/>
      <c r="T7" s="269"/>
      <c r="U7" s="269">
        <f>IFERROR(__xludf.DUMMYFUNCTION("""COMPUTED_VALUE"""),0.0)</f>
        <v>0</v>
      </c>
      <c r="V7" s="269"/>
      <c r="W7" s="269"/>
      <c r="X7" s="269"/>
      <c r="Y7" s="269">
        <f>IFERROR(__xludf.DUMMYFUNCTION("""COMPUTED_VALUE"""),0.0)</f>
        <v>0</v>
      </c>
      <c r="Z7" s="269"/>
      <c r="AA7" s="269"/>
      <c r="AB7" s="269"/>
      <c r="AC7" s="269">
        <f>IFERROR(__xludf.DUMMYFUNCTION("""COMPUTED_VALUE"""),0.0)</f>
        <v>0</v>
      </c>
      <c r="AD7" s="269"/>
      <c r="AE7" s="269"/>
      <c r="AF7" s="269"/>
      <c r="AG7" s="269">
        <f>IFERROR(__xludf.DUMMYFUNCTION("""COMPUTED_VALUE"""),0.0)</f>
        <v>0</v>
      </c>
      <c r="AH7" s="269"/>
      <c r="AI7" s="269"/>
      <c r="AJ7" s="269"/>
      <c r="AK7" s="269">
        <f>IFERROR(__xludf.DUMMYFUNCTION("""COMPUTED_VALUE"""),0.0)</f>
        <v>0</v>
      </c>
      <c r="AL7" s="269"/>
      <c r="AM7" s="269"/>
      <c r="AN7" s="269"/>
      <c r="AO7" s="269">
        <f>IFERROR(__xludf.DUMMYFUNCTION("""COMPUTED_VALUE"""),0.0)</f>
        <v>0</v>
      </c>
      <c r="AP7" s="269"/>
      <c r="AQ7" s="269"/>
      <c r="AR7" s="269"/>
      <c r="AS7" s="269">
        <f>IFERROR(__xludf.DUMMYFUNCTION("""COMPUTED_VALUE"""),0.0)</f>
        <v>0</v>
      </c>
      <c r="AT7" s="269"/>
      <c r="AU7" s="269"/>
      <c r="AV7" s="269"/>
      <c r="AW7" s="269">
        <f>IFERROR(__xludf.DUMMYFUNCTION("""COMPUTED_VALUE"""),0.0)</f>
        <v>0</v>
      </c>
      <c r="AX7" s="269"/>
      <c r="AY7" s="269"/>
      <c r="AZ7" s="269"/>
      <c r="BA7" s="269">
        <f>IFERROR(__xludf.DUMMYFUNCTION("""COMPUTED_VALUE"""),0.0)</f>
        <v>0</v>
      </c>
      <c r="BB7" s="269"/>
      <c r="BC7" s="269"/>
      <c r="BD7" s="269"/>
      <c r="BE7" s="269">
        <f>IFERROR(__xludf.DUMMYFUNCTION("""COMPUTED_VALUE"""),0.0)</f>
        <v>0</v>
      </c>
      <c r="BF7" s="269"/>
      <c r="BG7" s="269"/>
      <c r="BH7" s="269"/>
      <c r="BI7" s="269">
        <f>IFERROR(__xludf.DUMMYFUNCTION("""COMPUTED_VALUE"""),0.0)</f>
        <v>0</v>
      </c>
      <c r="BJ7" s="269"/>
      <c r="BK7" s="269"/>
      <c r="BL7" s="269"/>
      <c r="BM7" s="269">
        <f>IFERROR(__xludf.DUMMYFUNCTION("""COMPUTED_VALUE"""),0.0)</f>
        <v>0</v>
      </c>
      <c r="BN7" s="269"/>
      <c r="BO7" s="269"/>
      <c r="BP7" s="269"/>
      <c r="BQ7" s="269">
        <f>IFERROR(__xludf.DUMMYFUNCTION("""COMPUTED_VALUE"""),0.0)</f>
        <v>0</v>
      </c>
      <c r="BR7" s="269"/>
      <c r="BS7" s="269"/>
      <c r="BT7" s="269"/>
      <c r="BU7" s="269">
        <f>IFERROR(__xludf.DUMMYFUNCTION("""COMPUTED_VALUE"""),0.0)</f>
        <v>0</v>
      </c>
      <c r="BV7" s="269"/>
      <c r="BW7" s="269"/>
      <c r="BX7" s="269"/>
      <c r="BY7" s="269">
        <f>IFERROR(__xludf.DUMMYFUNCTION("""COMPUTED_VALUE"""),0.0)</f>
        <v>0</v>
      </c>
      <c r="BZ7" s="269"/>
      <c r="CA7" s="269"/>
      <c r="CB7" s="269"/>
      <c r="CC7" s="269">
        <f>IFERROR(__xludf.DUMMYFUNCTION("""COMPUTED_VALUE"""),0.0)</f>
        <v>0</v>
      </c>
      <c r="CD7" s="269"/>
      <c r="CE7" s="269"/>
    </row>
    <row r="8">
      <c r="A8" s="271">
        <f>IFERROR(__xludf.DUMMYFUNCTION("""COMPUTED_VALUE"""),46130.0)</f>
        <v>46130</v>
      </c>
      <c r="B8" s="269" t="str">
        <f>IFERROR(__xludf.DUMMYFUNCTION("""COMPUTED_VALUE"""),"土")</f>
        <v>土</v>
      </c>
      <c r="C8" s="272">
        <f>IFERROR(__xludf.DUMMYFUNCTION("""COMPUTED_VALUE"""),0.0)</f>
        <v>0</v>
      </c>
      <c r="D8" s="269"/>
      <c r="E8" s="269">
        <f>IFERROR(__xludf.DUMMYFUNCTION("""COMPUTED_VALUE"""),0.0)</f>
        <v>0</v>
      </c>
      <c r="F8" s="269"/>
      <c r="G8" s="269"/>
      <c r="H8" s="269"/>
      <c r="I8" s="269">
        <f>IFERROR(__xludf.DUMMYFUNCTION("""COMPUTED_VALUE"""),0.0)</f>
        <v>0</v>
      </c>
      <c r="J8" s="269"/>
      <c r="K8" s="269"/>
      <c r="L8" s="269"/>
      <c r="M8" s="269">
        <f>IFERROR(__xludf.DUMMYFUNCTION("""COMPUTED_VALUE"""),0.0)</f>
        <v>0</v>
      </c>
      <c r="N8" s="269"/>
      <c r="O8" s="269"/>
      <c r="P8" s="269"/>
      <c r="Q8" s="269">
        <f>IFERROR(__xludf.DUMMYFUNCTION("""COMPUTED_VALUE"""),0.0)</f>
        <v>0</v>
      </c>
      <c r="R8" s="269"/>
      <c r="S8" s="269"/>
      <c r="T8" s="269"/>
      <c r="U8" s="269">
        <f>IFERROR(__xludf.DUMMYFUNCTION("""COMPUTED_VALUE"""),0.0)</f>
        <v>0</v>
      </c>
      <c r="V8" s="269"/>
      <c r="W8" s="269"/>
      <c r="X8" s="269"/>
      <c r="Y8" s="269">
        <f>IFERROR(__xludf.DUMMYFUNCTION("""COMPUTED_VALUE"""),0.0)</f>
        <v>0</v>
      </c>
      <c r="Z8" s="269"/>
      <c r="AA8" s="269"/>
      <c r="AB8" s="269"/>
      <c r="AC8" s="269">
        <f>IFERROR(__xludf.DUMMYFUNCTION("""COMPUTED_VALUE"""),0.0)</f>
        <v>0</v>
      </c>
      <c r="AD8" s="269"/>
      <c r="AE8" s="269"/>
      <c r="AF8" s="269"/>
      <c r="AG8" s="269">
        <f>IFERROR(__xludf.DUMMYFUNCTION("""COMPUTED_VALUE"""),0.0)</f>
        <v>0</v>
      </c>
      <c r="AH8" s="269"/>
      <c r="AI8" s="269"/>
      <c r="AJ8" s="269"/>
      <c r="AK8" s="269">
        <f>IFERROR(__xludf.DUMMYFUNCTION("""COMPUTED_VALUE"""),0.0)</f>
        <v>0</v>
      </c>
      <c r="AL8" s="269"/>
      <c r="AM8" s="269"/>
      <c r="AN8" s="269"/>
      <c r="AO8" s="269">
        <f>IFERROR(__xludf.DUMMYFUNCTION("""COMPUTED_VALUE"""),0.0)</f>
        <v>0</v>
      </c>
      <c r="AP8" s="269"/>
      <c r="AQ8" s="269"/>
      <c r="AR8" s="269"/>
      <c r="AS8" s="269">
        <f>IFERROR(__xludf.DUMMYFUNCTION("""COMPUTED_VALUE"""),0.0)</f>
        <v>0</v>
      </c>
      <c r="AT8" s="269"/>
      <c r="AU8" s="269"/>
      <c r="AV8" s="269"/>
      <c r="AW8" s="269">
        <f>IFERROR(__xludf.DUMMYFUNCTION("""COMPUTED_VALUE"""),0.0)</f>
        <v>0</v>
      </c>
      <c r="AX8" s="269"/>
      <c r="AY8" s="269"/>
      <c r="AZ8" s="269"/>
      <c r="BA8" s="269">
        <f>IFERROR(__xludf.DUMMYFUNCTION("""COMPUTED_VALUE"""),0.0)</f>
        <v>0</v>
      </c>
      <c r="BB8" s="269"/>
      <c r="BC8" s="269"/>
      <c r="BD8" s="269"/>
      <c r="BE8" s="269">
        <f>IFERROR(__xludf.DUMMYFUNCTION("""COMPUTED_VALUE"""),0.0)</f>
        <v>0</v>
      </c>
      <c r="BF8" s="269"/>
      <c r="BG8" s="269"/>
      <c r="BH8" s="269"/>
      <c r="BI8" s="269">
        <f>IFERROR(__xludf.DUMMYFUNCTION("""COMPUTED_VALUE"""),0.0)</f>
        <v>0</v>
      </c>
      <c r="BJ8" s="269"/>
      <c r="BK8" s="269"/>
      <c r="BL8" s="269"/>
      <c r="BM8" s="269">
        <f>IFERROR(__xludf.DUMMYFUNCTION("""COMPUTED_VALUE"""),0.0)</f>
        <v>0</v>
      </c>
      <c r="BN8" s="269"/>
      <c r="BO8" s="269"/>
      <c r="BP8" s="269"/>
      <c r="BQ8" s="269">
        <f>IFERROR(__xludf.DUMMYFUNCTION("""COMPUTED_VALUE"""),0.0)</f>
        <v>0</v>
      </c>
      <c r="BR8" s="269"/>
      <c r="BS8" s="269"/>
      <c r="BT8" s="269"/>
      <c r="BU8" s="269">
        <f>IFERROR(__xludf.DUMMYFUNCTION("""COMPUTED_VALUE"""),0.0)</f>
        <v>0</v>
      </c>
      <c r="BV8" s="269"/>
      <c r="BW8" s="269"/>
      <c r="BX8" s="269"/>
      <c r="BY8" s="269">
        <f>IFERROR(__xludf.DUMMYFUNCTION("""COMPUTED_VALUE"""),0.0)</f>
        <v>0</v>
      </c>
      <c r="BZ8" s="269"/>
      <c r="CA8" s="269"/>
      <c r="CB8" s="269"/>
      <c r="CC8" s="269">
        <f>IFERROR(__xludf.DUMMYFUNCTION("""COMPUTED_VALUE"""),0.0)</f>
        <v>0</v>
      </c>
      <c r="CD8" s="269"/>
      <c r="CE8" s="269"/>
    </row>
    <row r="9">
      <c r="A9" s="271">
        <f>IFERROR(__xludf.DUMMYFUNCTION("""COMPUTED_VALUE"""),46137.0)</f>
        <v>46137</v>
      </c>
      <c r="B9" s="269" t="str">
        <f>IFERROR(__xludf.DUMMYFUNCTION("""COMPUTED_VALUE"""),"土")</f>
        <v>土</v>
      </c>
      <c r="C9" s="272">
        <f>IFERROR(__xludf.DUMMYFUNCTION("""COMPUTED_VALUE"""),-20700.0)</f>
        <v>-20700</v>
      </c>
      <c r="D9" s="269">
        <f>IFERROR(__xludf.DUMMYFUNCTION("""COMPUTED_VALUE"""),1.0)</f>
        <v>1</v>
      </c>
      <c r="E9" s="269">
        <f>IFERROR(__xludf.DUMMYFUNCTION("""COMPUTED_VALUE"""),-2.0)</f>
        <v>-2</v>
      </c>
      <c r="F9" s="269">
        <f>IFERROR(__xludf.DUMMYFUNCTION("""COMPUTED_VALUE"""),1364.0)</f>
        <v>1364</v>
      </c>
      <c r="G9" s="269">
        <f>IFERROR(__xludf.DUMMYFUNCTION("""COMPUTED_VALUE"""),-6000.0)</f>
        <v>-6000</v>
      </c>
      <c r="H9" s="269">
        <f>IFERROR(__xludf.DUMMYFUNCTION("""COMPUTED_VALUE"""),3.0)</f>
        <v>3</v>
      </c>
      <c r="I9" s="269">
        <f>IFERROR(__xludf.DUMMYFUNCTION("""COMPUTED_VALUE"""),-2.0)</f>
        <v>-2</v>
      </c>
      <c r="J9" s="269">
        <f>IFERROR(__xludf.DUMMYFUNCTION("""COMPUTED_VALUE"""),1466.0)</f>
        <v>1466</v>
      </c>
      <c r="K9" s="269">
        <f>IFERROR(__xludf.DUMMYFUNCTION("""COMPUTED_VALUE"""),-5000.0)</f>
        <v>-5000</v>
      </c>
      <c r="L9" s="269">
        <f>IFERROR(__xludf.DUMMYFUNCTION("""COMPUTED_VALUE"""),1.0)</f>
        <v>1</v>
      </c>
      <c r="M9" s="269">
        <f>IFERROR(__xludf.DUMMYFUNCTION("""COMPUTED_VALUE"""),-1.0)</f>
        <v>-1</v>
      </c>
      <c r="N9" s="269">
        <f>IFERROR(__xludf.DUMMYFUNCTION("""COMPUTED_VALUE"""),1460.0)</f>
        <v>1460</v>
      </c>
      <c r="O9" s="269">
        <f>IFERROR(__xludf.DUMMYFUNCTION("""COMPUTED_VALUE"""),-4000.0)</f>
        <v>-4000</v>
      </c>
      <c r="P9" s="269">
        <f>IFERROR(__xludf.DUMMYFUNCTION("""COMPUTED_VALUE"""),3.0)</f>
        <v>3</v>
      </c>
      <c r="Q9" s="269">
        <f>IFERROR(__xludf.DUMMYFUNCTION("""COMPUTED_VALUE"""),5.0)</f>
        <v>5</v>
      </c>
      <c r="R9" s="269">
        <f>IFERROR(__xludf.DUMMYFUNCTION("""COMPUTED_VALUE"""),9927.0)</f>
        <v>9927</v>
      </c>
      <c r="S9" s="269">
        <f>IFERROR(__xludf.DUMMYFUNCTION("""COMPUTED_VALUE"""),3900.0)</f>
        <v>3900</v>
      </c>
      <c r="T9" s="269">
        <f>IFERROR(__xludf.DUMMYFUNCTION("""COMPUTED_VALUE"""),4.0)</f>
        <v>4</v>
      </c>
      <c r="U9" s="269">
        <f>IFERROR(__xludf.DUMMYFUNCTION("""COMPUTED_VALUE"""),5.0)</f>
        <v>5</v>
      </c>
      <c r="V9" s="269">
        <f>IFERROR(__xludf.DUMMYFUNCTION("""COMPUTED_VALUE"""),9027.0)</f>
        <v>9027</v>
      </c>
      <c r="W9" s="269">
        <f>IFERROR(__xludf.DUMMYFUNCTION("""COMPUTED_VALUE"""),3500.0)</f>
        <v>3500</v>
      </c>
      <c r="X9" s="269">
        <f>IFERROR(__xludf.DUMMYFUNCTION("""COMPUTED_VALUE"""),4.0)</f>
        <v>4</v>
      </c>
      <c r="Y9" s="269">
        <f>IFERROR(__xludf.DUMMYFUNCTION("""COMPUTED_VALUE"""),1.0)</f>
        <v>1</v>
      </c>
      <c r="Z9" s="269">
        <f>IFERROR(__xludf.DUMMYFUNCTION("""COMPUTED_VALUE"""),2426.0)</f>
        <v>2426</v>
      </c>
      <c r="AA9" s="269">
        <f>IFERROR(__xludf.DUMMYFUNCTION("""COMPUTED_VALUE"""),-2500.0)</f>
        <v>-2500</v>
      </c>
      <c r="AB9" s="269">
        <f>IFERROR(__xludf.DUMMYFUNCTION("""COMPUTED_VALUE"""),2.0)</f>
        <v>2</v>
      </c>
      <c r="AC9" s="269">
        <f>IFERROR(__xludf.DUMMYFUNCTION("""COMPUTED_VALUE"""),6.0)</f>
        <v>6</v>
      </c>
      <c r="AD9" s="269">
        <f>IFERROR(__xludf.DUMMYFUNCTION("""COMPUTED_VALUE"""),9878.0)</f>
        <v>9878</v>
      </c>
      <c r="AE9" s="269">
        <f>IFERROR(__xludf.DUMMYFUNCTION("""COMPUTED_VALUE"""),4200.0)</f>
        <v>4200</v>
      </c>
      <c r="AF9" s="269">
        <f>IFERROR(__xludf.DUMMYFUNCTION("""COMPUTED_VALUE"""),2.0)</f>
        <v>2</v>
      </c>
      <c r="AG9" s="269">
        <f>IFERROR(__xludf.DUMMYFUNCTION("""COMPUTED_VALUE"""),-2.0)</f>
        <v>-2</v>
      </c>
      <c r="AH9" s="269">
        <f>IFERROR(__xludf.DUMMYFUNCTION("""COMPUTED_VALUE"""),1059.0)</f>
        <v>1059</v>
      </c>
      <c r="AI9" s="269">
        <f>IFERROR(__xludf.DUMMYFUNCTION("""COMPUTED_VALUE"""),-6000.0)</f>
        <v>-6000</v>
      </c>
      <c r="AJ9" s="269">
        <f>IFERROR(__xludf.DUMMYFUNCTION("""COMPUTED_VALUE"""),3.0)</f>
        <v>3</v>
      </c>
      <c r="AK9" s="269">
        <f>IFERROR(__xludf.DUMMYFUNCTION("""COMPUTED_VALUE"""),-1.0)</f>
        <v>-1</v>
      </c>
      <c r="AL9" s="269">
        <f>IFERROR(__xludf.DUMMYFUNCTION("""COMPUTED_VALUE"""),2691.0)</f>
        <v>2691</v>
      </c>
      <c r="AM9" s="269">
        <f>IFERROR(__xludf.DUMMYFUNCTION("""COMPUTED_VALUE"""),-4000.0)</f>
        <v>-4000</v>
      </c>
      <c r="AN9" s="269">
        <f>IFERROR(__xludf.DUMMYFUNCTION("""COMPUTED_VALUE"""),1.0)</f>
        <v>1</v>
      </c>
      <c r="AO9" s="269">
        <f>IFERROR(__xludf.DUMMYFUNCTION("""COMPUTED_VALUE"""),3.0)</f>
        <v>3</v>
      </c>
      <c r="AP9" s="269">
        <f>IFERROR(__xludf.DUMMYFUNCTION("""COMPUTED_VALUE"""),4083.0)</f>
        <v>4083</v>
      </c>
      <c r="AQ9" s="269">
        <f>IFERROR(__xludf.DUMMYFUNCTION("""COMPUTED_VALUE"""),200.0)</f>
        <v>200</v>
      </c>
      <c r="AR9" s="269">
        <f>IFERROR(__xludf.DUMMYFUNCTION("""COMPUTED_VALUE"""),4.0)</f>
        <v>4</v>
      </c>
      <c r="AS9" s="269">
        <f>IFERROR(__xludf.DUMMYFUNCTION("""COMPUTED_VALUE"""),1.0)</f>
        <v>1</v>
      </c>
      <c r="AT9" s="269">
        <f>IFERROR(__xludf.DUMMYFUNCTION("""COMPUTED_VALUE"""),2488.0)</f>
        <v>2488</v>
      </c>
      <c r="AU9" s="269">
        <f>IFERROR(__xludf.DUMMYFUNCTION("""COMPUTED_VALUE"""),-2000.0)</f>
        <v>-2000</v>
      </c>
      <c r="AV9" s="269">
        <f>IFERROR(__xludf.DUMMYFUNCTION("""COMPUTED_VALUE"""),2.0)</f>
        <v>2</v>
      </c>
      <c r="AW9" s="269">
        <f>IFERROR(__xludf.DUMMYFUNCTION("""COMPUTED_VALUE"""),6.0)</f>
        <v>6</v>
      </c>
      <c r="AX9" s="269">
        <f>IFERROR(__xludf.DUMMYFUNCTION("""COMPUTED_VALUE"""),9107.0)</f>
        <v>9107</v>
      </c>
      <c r="AY9" s="269">
        <f>IFERROR(__xludf.DUMMYFUNCTION("""COMPUTED_VALUE"""),4000.0)</f>
        <v>4000</v>
      </c>
      <c r="AZ9" s="269">
        <f>IFERROR(__xludf.DUMMYFUNCTION("""COMPUTED_VALUE"""),3.0)</f>
        <v>3</v>
      </c>
      <c r="BA9" s="269">
        <f>IFERROR(__xludf.DUMMYFUNCTION("""COMPUTED_VALUE"""),2.0)</f>
        <v>2</v>
      </c>
      <c r="BB9" s="269">
        <f>IFERROR(__xludf.DUMMYFUNCTION("""COMPUTED_VALUE"""),4397.0)</f>
        <v>4397</v>
      </c>
      <c r="BC9" s="269">
        <f>IFERROR(__xludf.DUMMYFUNCTION("""COMPUTED_VALUE"""),-2000.0)</f>
        <v>-2000</v>
      </c>
      <c r="BD9" s="269">
        <f>IFERROR(__xludf.DUMMYFUNCTION("""COMPUTED_VALUE"""),1.0)</f>
        <v>1</v>
      </c>
      <c r="BE9" s="269">
        <f>IFERROR(__xludf.DUMMYFUNCTION("""COMPUTED_VALUE"""),-2.0)</f>
        <v>-2</v>
      </c>
      <c r="BF9" s="269">
        <f>IFERROR(__xludf.DUMMYFUNCTION("""COMPUTED_VALUE"""),1630.0)</f>
        <v>1630</v>
      </c>
      <c r="BG9" s="269">
        <f>IFERROR(__xludf.DUMMYFUNCTION("""COMPUTED_VALUE"""),-5000.0)</f>
        <v>-5000</v>
      </c>
      <c r="BH9" s="269"/>
      <c r="BI9" s="269">
        <f>IFERROR(__xludf.DUMMYFUNCTION("""COMPUTED_VALUE"""),0.0)</f>
        <v>0</v>
      </c>
      <c r="BJ9" s="269"/>
      <c r="BK9" s="269"/>
      <c r="BL9" s="269"/>
      <c r="BM9" s="269">
        <f>IFERROR(__xludf.DUMMYFUNCTION("""COMPUTED_VALUE"""),0.0)</f>
        <v>0</v>
      </c>
      <c r="BN9" s="269"/>
      <c r="BO9" s="269"/>
      <c r="BP9" s="269"/>
      <c r="BQ9" s="269">
        <f>IFERROR(__xludf.DUMMYFUNCTION("""COMPUTED_VALUE"""),0.0)</f>
        <v>0</v>
      </c>
      <c r="BR9" s="269"/>
      <c r="BS9" s="269"/>
      <c r="BT9" s="269"/>
      <c r="BU9" s="269">
        <f>IFERROR(__xludf.DUMMYFUNCTION("""COMPUTED_VALUE"""),0.0)</f>
        <v>0</v>
      </c>
      <c r="BV9" s="269"/>
      <c r="BW9" s="269"/>
      <c r="BX9" s="269"/>
      <c r="BY9" s="269">
        <f>IFERROR(__xludf.DUMMYFUNCTION("""COMPUTED_VALUE"""),0.0)</f>
        <v>0</v>
      </c>
      <c r="BZ9" s="269"/>
      <c r="CA9" s="269"/>
      <c r="CB9" s="269"/>
      <c r="CC9" s="269">
        <f>IFERROR(__xludf.DUMMYFUNCTION("""COMPUTED_VALUE"""),0.0)</f>
        <v>0</v>
      </c>
      <c r="CD9" s="269"/>
      <c r="CE9" s="269"/>
    </row>
    <row r="10">
      <c r="A10" s="271"/>
      <c r="B10" s="269"/>
      <c r="C10" s="272">
        <f>IFERROR(__xludf.DUMMYFUNCTION("""COMPUTED_VALUE"""),0.0)</f>
        <v>0</v>
      </c>
      <c r="D10" s="269">
        <f>IFERROR(__xludf.DUMMYFUNCTION("""COMPUTED_VALUE"""),7.0)</f>
        <v>7</v>
      </c>
      <c r="E10" s="269">
        <f>IFERROR(__xludf.DUMMYFUNCTION("""COMPUTED_VALUE"""),0.0)</f>
        <v>0</v>
      </c>
      <c r="F10" s="269"/>
      <c r="G10" s="269"/>
      <c r="H10" s="269">
        <f>IFERROR(__xludf.DUMMYFUNCTION("""COMPUTED_VALUE"""),3.0)</f>
        <v>3</v>
      </c>
      <c r="I10" s="269">
        <f>IFERROR(__xludf.DUMMYFUNCTION("""COMPUTED_VALUE"""),0.0)</f>
        <v>0</v>
      </c>
      <c r="J10" s="269"/>
      <c r="K10" s="269"/>
      <c r="L10" s="269">
        <f>IFERROR(__xludf.DUMMYFUNCTION("""COMPUTED_VALUE"""),2.0)</f>
        <v>2</v>
      </c>
      <c r="M10" s="269">
        <f>IFERROR(__xludf.DUMMYFUNCTION("""COMPUTED_VALUE"""),0.0)</f>
        <v>0</v>
      </c>
      <c r="N10" s="269"/>
      <c r="O10" s="269"/>
      <c r="P10" s="269">
        <f>IFERROR(__xludf.DUMMYFUNCTION("""COMPUTED_VALUE"""),1.0)</f>
        <v>1</v>
      </c>
      <c r="Q10" s="269">
        <f>IFERROR(__xludf.DUMMYFUNCTION("""COMPUTED_VALUE"""),0.0)</f>
        <v>0</v>
      </c>
      <c r="R10" s="269"/>
      <c r="S10" s="269"/>
      <c r="T10" s="269">
        <f>IFERROR(__xludf.DUMMYFUNCTION("""COMPUTED_VALUE"""),6.0)</f>
        <v>6</v>
      </c>
      <c r="U10" s="269">
        <f>IFERROR(__xludf.DUMMYFUNCTION("""COMPUTED_VALUE"""),0.0)</f>
        <v>0</v>
      </c>
      <c r="V10" s="269"/>
      <c r="W10" s="269"/>
      <c r="X10" s="269">
        <f>IFERROR(__xludf.DUMMYFUNCTION("""COMPUTED_VALUE"""),2.0)</f>
        <v>2</v>
      </c>
      <c r="Y10" s="269">
        <f>IFERROR(__xludf.DUMMYFUNCTION("""COMPUTED_VALUE"""),0.0)</f>
        <v>0</v>
      </c>
      <c r="Z10" s="269"/>
      <c r="AA10" s="269"/>
      <c r="AB10" s="269">
        <f>IFERROR(__xludf.DUMMYFUNCTION("""COMPUTED_VALUE"""),5.0)</f>
        <v>5</v>
      </c>
      <c r="AC10" s="269">
        <f>IFERROR(__xludf.DUMMYFUNCTION("""COMPUTED_VALUE"""),0.0)</f>
        <v>0</v>
      </c>
      <c r="AD10" s="269"/>
      <c r="AE10" s="269"/>
      <c r="AF10" s="269">
        <f>IFERROR(__xludf.DUMMYFUNCTION("""COMPUTED_VALUE"""),1.0)</f>
        <v>1</v>
      </c>
      <c r="AG10" s="269">
        <f>IFERROR(__xludf.DUMMYFUNCTION("""COMPUTED_VALUE"""),0.0)</f>
        <v>0</v>
      </c>
      <c r="AH10" s="269"/>
      <c r="AI10" s="269"/>
      <c r="AJ10" s="269">
        <f>IFERROR(__xludf.DUMMYFUNCTION("""COMPUTED_VALUE"""),5.0)</f>
        <v>5</v>
      </c>
      <c r="AK10" s="269">
        <f>IFERROR(__xludf.DUMMYFUNCTION("""COMPUTED_VALUE"""),0.0)</f>
        <v>0</v>
      </c>
      <c r="AL10" s="269"/>
      <c r="AM10" s="269"/>
      <c r="AN10" s="269">
        <f>IFERROR(__xludf.DUMMYFUNCTION("""COMPUTED_VALUE"""),7.0)</f>
        <v>7</v>
      </c>
      <c r="AO10" s="269">
        <f>IFERROR(__xludf.DUMMYFUNCTION("""COMPUTED_VALUE"""),0.0)</f>
        <v>0</v>
      </c>
      <c r="AP10" s="269"/>
      <c r="AQ10" s="269"/>
      <c r="AR10" s="269">
        <f>IFERROR(__xludf.DUMMYFUNCTION("""COMPUTED_VALUE"""),2.0)</f>
        <v>2</v>
      </c>
      <c r="AS10" s="269">
        <f>IFERROR(__xludf.DUMMYFUNCTION("""COMPUTED_VALUE"""),0.0)</f>
        <v>0</v>
      </c>
      <c r="AT10" s="269"/>
      <c r="AU10" s="269"/>
      <c r="AV10" s="269">
        <f>IFERROR(__xludf.DUMMYFUNCTION("""COMPUTED_VALUE"""),4.0)</f>
        <v>4</v>
      </c>
      <c r="AW10" s="269">
        <f>IFERROR(__xludf.DUMMYFUNCTION("""COMPUTED_VALUE"""),0.0)</f>
        <v>0</v>
      </c>
      <c r="AX10" s="269"/>
      <c r="AY10" s="269"/>
      <c r="AZ10" s="269">
        <f>IFERROR(__xludf.DUMMYFUNCTION("""COMPUTED_VALUE"""),2.0)</f>
        <v>2</v>
      </c>
      <c r="BA10" s="269">
        <f>IFERROR(__xludf.DUMMYFUNCTION("""COMPUTED_VALUE"""),0.0)</f>
        <v>0</v>
      </c>
      <c r="BB10" s="269"/>
      <c r="BC10" s="269"/>
      <c r="BD10" s="269">
        <f>IFERROR(__xludf.DUMMYFUNCTION("""COMPUTED_VALUE"""),7.0)</f>
        <v>7</v>
      </c>
      <c r="BE10" s="269">
        <f>IFERROR(__xludf.DUMMYFUNCTION("""COMPUTED_VALUE"""),0.0)</f>
        <v>0</v>
      </c>
      <c r="BF10" s="269"/>
      <c r="BG10" s="269"/>
      <c r="BH10" s="269"/>
      <c r="BI10" s="269">
        <f>IFERROR(__xludf.DUMMYFUNCTION("""COMPUTED_VALUE"""),0.0)</f>
        <v>0</v>
      </c>
      <c r="BJ10" s="269"/>
      <c r="BK10" s="269"/>
      <c r="BL10" s="269"/>
      <c r="BM10" s="269">
        <f>IFERROR(__xludf.DUMMYFUNCTION("""COMPUTED_VALUE"""),0.0)</f>
        <v>0</v>
      </c>
      <c r="BN10" s="269"/>
      <c r="BO10" s="269"/>
      <c r="BP10" s="269"/>
      <c r="BQ10" s="269">
        <f>IFERROR(__xludf.DUMMYFUNCTION("""COMPUTED_VALUE"""),0.0)</f>
        <v>0</v>
      </c>
      <c r="BR10" s="269"/>
      <c r="BS10" s="269"/>
      <c r="BT10" s="269"/>
      <c r="BU10" s="269">
        <f>IFERROR(__xludf.DUMMYFUNCTION("""COMPUTED_VALUE"""),0.0)</f>
        <v>0</v>
      </c>
      <c r="BV10" s="269"/>
      <c r="BW10" s="269"/>
      <c r="BX10" s="269"/>
      <c r="BY10" s="269">
        <f>IFERROR(__xludf.DUMMYFUNCTION("""COMPUTED_VALUE"""),0.0)</f>
        <v>0</v>
      </c>
      <c r="BZ10" s="269"/>
      <c r="CA10" s="269"/>
      <c r="CB10" s="269"/>
      <c r="CC10" s="269">
        <f>IFERROR(__xludf.DUMMYFUNCTION("""COMPUTED_VALUE"""),0.0)</f>
        <v>0</v>
      </c>
      <c r="CD10" s="269"/>
      <c r="CE10" s="269"/>
    </row>
    <row r="11">
      <c r="A11" s="271"/>
      <c r="B11" s="269"/>
      <c r="C11" s="272">
        <f>IFERROR(__xludf.DUMMYFUNCTION("""COMPUTED_VALUE"""),-158200.0)</f>
        <v>-158200</v>
      </c>
      <c r="D11" s="269">
        <f>IFERROR(__xludf.DUMMYFUNCTION("""COMPUTED_VALUE"""),7.0)</f>
        <v>7</v>
      </c>
      <c r="E11" s="269">
        <f>IFERROR(__xludf.DUMMYFUNCTION("""COMPUTED_VALUE"""),0.0)</f>
        <v>0</v>
      </c>
      <c r="F11" s="269"/>
      <c r="G11" s="272">
        <f>IFERROR(__xludf.DUMMYFUNCTION("""COMPUTED_VALUE"""),-13500.0)</f>
        <v>-13500</v>
      </c>
      <c r="H11" s="269">
        <f>IFERROR(__xludf.DUMMYFUNCTION("""COMPUTED_VALUE"""),3.0)</f>
        <v>3</v>
      </c>
      <c r="I11" s="269">
        <f>IFERROR(__xludf.DUMMYFUNCTION("""COMPUTED_VALUE"""),0.0)</f>
        <v>0</v>
      </c>
      <c r="J11" s="272"/>
      <c r="K11" s="272">
        <f>IFERROR(__xludf.DUMMYFUNCTION("""COMPUTED_VALUE"""),-12600.0)</f>
        <v>-12600</v>
      </c>
      <c r="L11" s="269">
        <f>IFERROR(__xludf.DUMMYFUNCTION("""COMPUTED_VALUE"""),2.0)</f>
        <v>2</v>
      </c>
      <c r="M11" s="269">
        <f>IFERROR(__xludf.DUMMYFUNCTION("""COMPUTED_VALUE"""),0.0)</f>
        <v>0</v>
      </c>
      <c r="N11" s="269"/>
      <c r="O11" s="272">
        <f>IFERROR(__xludf.DUMMYFUNCTION("""COMPUTED_VALUE"""),1300.0)</f>
        <v>1300</v>
      </c>
      <c r="P11" s="269">
        <f>IFERROR(__xludf.DUMMYFUNCTION("""COMPUTED_VALUE"""),1.0)</f>
        <v>1</v>
      </c>
      <c r="Q11" s="269">
        <f>IFERROR(__xludf.DUMMYFUNCTION("""COMPUTED_VALUE"""),0.0)</f>
        <v>0</v>
      </c>
      <c r="R11" s="269"/>
      <c r="S11" s="272">
        <f>IFERROR(__xludf.DUMMYFUNCTION("""COMPUTED_VALUE"""),-1600.0)</f>
        <v>-1600</v>
      </c>
      <c r="T11" s="269">
        <f>IFERROR(__xludf.DUMMYFUNCTION("""COMPUTED_VALUE"""),6.0)</f>
        <v>6</v>
      </c>
      <c r="U11" s="269">
        <f>IFERROR(__xludf.DUMMYFUNCTION("""COMPUTED_VALUE"""),0.0)</f>
        <v>0</v>
      </c>
      <c r="V11" s="269"/>
      <c r="W11" s="272">
        <f>IFERROR(__xludf.DUMMYFUNCTION("""COMPUTED_VALUE"""),-23000.0)</f>
        <v>-23000</v>
      </c>
      <c r="X11" s="269">
        <f>IFERROR(__xludf.DUMMYFUNCTION("""COMPUTED_VALUE"""),2.0)</f>
        <v>2</v>
      </c>
      <c r="Y11" s="269">
        <f>IFERROR(__xludf.DUMMYFUNCTION("""COMPUTED_VALUE"""),0.0)</f>
        <v>0</v>
      </c>
      <c r="Z11" s="269"/>
      <c r="AA11" s="272">
        <f>IFERROR(__xludf.DUMMYFUNCTION("""COMPUTED_VALUE"""),-200.0)</f>
        <v>-200</v>
      </c>
      <c r="AB11" s="269">
        <f>IFERROR(__xludf.DUMMYFUNCTION("""COMPUTED_VALUE"""),5.0)</f>
        <v>5</v>
      </c>
      <c r="AC11" s="269">
        <f>IFERROR(__xludf.DUMMYFUNCTION("""COMPUTED_VALUE"""),0.0)</f>
        <v>0</v>
      </c>
      <c r="AD11" s="269"/>
      <c r="AE11" s="272">
        <f>IFERROR(__xludf.DUMMYFUNCTION("""COMPUTED_VALUE"""),-17900.0)</f>
        <v>-17900</v>
      </c>
      <c r="AF11" s="269">
        <f>IFERROR(__xludf.DUMMYFUNCTION("""COMPUTED_VALUE"""),1.0)</f>
        <v>1</v>
      </c>
      <c r="AG11" s="269">
        <f>IFERROR(__xludf.DUMMYFUNCTION("""COMPUTED_VALUE"""),0.0)</f>
        <v>0</v>
      </c>
      <c r="AH11" s="269"/>
      <c r="AI11" s="272">
        <f>IFERROR(__xludf.DUMMYFUNCTION("""COMPUTED_VALUE"""),-11400.0)</f>
        <v>-11400</v>
      </c>
      <c r="AJ11" s="269">
        <f>IFERROR(__xludf.DUMMYFUNCTION("""COMPUTED_VALUE"""),5.0)</f>
        <v>5</v>
      </c>
      <c r="AK11" s="269">
        <f>IFERROR(__xludf.DUMMYFUNCTION("""COMPUTED_VALUE"""),0.0)</f>
        <v>0</v>
      </c>
      <c r="AL11" s="269"/>
      <c r="AM11" s="272">
        <f>IFERROR(__xludf.DUMMYFUNCTION("""COMPUTED_VALUE"""),-14200.0)</f>
        <v>-14200</v>
      </c>
      <c r="AN11" s="269">
        <f>IFERROR(__xludf.DUMMYFUNCTION("""COMPUTED_VALUE"""),7.0)</f>
        <v>7</v>
      </c>
      <c r="AO11" s="269">
        <f>IFERROR(__xludf.DUMMYFUNCTION("""COMPUTED_VALUE"""),0.0)</f>
        <v>0</v>
      </c>
      <c r="AP11" s="269"/>
      <c r="AQ11" s="272">
        <f>IFERROR(__xludf.DUMMYFUNCTION("""COMPUTED_VALUE"""),-20100.0)</f>
        <v>-20100</v>
      </c>
      <c r="AR11" s="269">
        <f>IFERROR(__xludf.DUMMYFUNCTION("""COMPUTED_VALUE"""),2.0)</f>
        <v>2</v>
      </c>
      <c r="AS11" s="269">
        <f>IFERROR(__xludf.DUMMYFUNCTION("""COMPUTED_VALUE"""),0.0)</f>
        <v>0</v>
      </c>
      <c r="AT11" s="269"/>
      <c r="AU11" s="272">
        <f>IFERROR(__xludf.DUMMYFUNCTION("""COMPUTED_VALUE"""),-20100.0)</f>
        <v>-20100</v>
      </c>
      <c r="AV11" s="269">
        <f>IFERROR(__xludf.DUMMYFUNCTION("""COMPUTED_VALUE"""),4.0)</f>
        <v>4</v>
      </c>
      <c r="AW11" s="269">
        <f>IFERROR(__xludf.DUMMYFUNCTION("""COMPUTED_VALUE"""),0.0)</f>
        <v>0</v>
      </c>
      <c r="AX11" s="269"/>
      <c r="AY11" s="272">
        <f>IFERROR(__xludf.DUMMYFUNCTION("""COMPUTED_VALUE"""),-8200.0)</f>
        <v>-8200</v>
      </c>
      <c r="AZ11" s="269">
        <f>IFERROR(__xludf.DUMMYFUNCTION("""COMPUTED_VALUE"""),2.0)</f>
        <v>2</v>
      </c>
      <c r="BA11" s="269">
        <f>IFERROR(__xludf.DUMMYFUNCTION("""COMPUTED_VALUE"""),0.0)</f>
        <v>0</v>
      </c>
      <c r="BB11" s="269"/>
      <c r="BC11" s="272">
        <f>IFERROR(__xludf.DUMMYFUNCTION("""COMPUTED_VALUE"""),-16600.0)</f>
        <v>-16600</v>
      </c>
      <c r="BD11" s="269">
        <f>IFERROR(__xludf.DUMMYFUNCTION("""COMPUTED_VALUE"""),7.0)</f>
        <v>7</v>
      </c>
      <c r="BE11" s="269">
        <f>IFERROR(__xludf.DUMMYFUNCTION("""COMPUTED_VALUE"""),0.0)</f>
        <v>0</v>
      </c>
      <c r="BF11" s="269"/>
      <c r="BG11" s="272">
        <f>IFERROR(__xludf.DUMMYFUNCTION("""COMPUTED_VALUE"""),-100.0)</f>
        <v>-100</v>
      </c>
      <c r="BH11" s="269"/>
      <c r="BI11" s="269">
        <f>IFERROR(__xludf.DUMMYFUNCTION("""COMPUTED_VALUE"""),0.0)</f>
        <v>0</v>
      </c>
      <c r="BJ11" s="269"/>
      <c r="BK11" s="272">
        <f>IFERROR(__xludf.DUMMYFUNCTION("""COMPUTED_VALUE"""),0.0)</f>
        <v>0</v>
      </c>
      <c r="BL11" s="269"/>
      <c r="BM11" s="269">
        <f>IFERROR(__xludf.DUMMYFUNCTION("""COMPUTED_VALUE"""),0.0)</f>
        <v>0</v>
      </c>
      <c r="BN11" s="269"/>
      <c r="BO11" s="272">
        <f>IFERROR(__xludf.DUMMYFUNCTION("""COMPUTED_VALUE"""),0.0)</f>
        <v>0</v>
      </c>
      <c r="BP11" s="269"/>
      <c r="BQ11" s="269">
        <f>IFERROR(__xludf.DUMMYFUNCTION("""COMPUTED_VALUE"""),0.0)</f>
        <v>0</v>
      </c>
      <c r="BR11" s="269"/>
      <c r="BS11" s="272">
        <f>IFERROR(__xludf.DUMMYFUNCTION("""COMPUTED_VALUE"""),0.0)</f>
        <v>0</v>
      </c>
      <c r="BT11" s="269"/>
      <c r="BU11" s="269">
        <f>IFERROR(__xludf.DUMMYFUNCTION("""COMPUTED_VALUE"""),0.0)</f>
        <v>0</v>
      </c>
      <c r="BV11" s="269"/>
      <c r="BW11" s="272">
        <f>IFERROR(__xludf.DUMMYFUNCTION("""COMPUTED_VALUE"""),0.0)</f>
        <v>0</v>
      </c>
      <c r="BX11" s="269"/>
      <c r="BY11" s="269">
        <f>IFERROR(__xludf.DUMMYFUNCTION("""COMPUTED_VALUE"""),0.0)</f>
        <v>0</v>
      </c>
      <c r="BZ11" s="269"/>
      <c r="CA11" s="272">
        <f>IFERROR(__xludf.DUMMYFUNCTION("""COMPUTED_VALUE"""),0.0)</f>
        <v>0</v>
      </c>
      <c r="CB11" s="269"/>
      <c r="CC11" s="269">
        <f>IFERROR(__xludf.DUMMYFUNCTION("""COMPUTED_VALUE"""),0.0)</f>
        <v>0</v>
      </c>
      <c r="CD11" s="269"/>
      <c r="CE11" s="272">
        <f>IFERROR(__xludf.DUMMYFUNCTION("""COMPUTED_VALUE"""),0.0)</f>
        <v>0</v>
      </c>
    </row>
    <row r="12">
      <c r="A12" s="271">
        <f>IFERROR(__xludf.DUMMYFUNCTION("""COMPUTED_VALUE"""),46144.0)</f>
        <v>46144</v>
      </c>
      <c r="B12" s="269" t="str">
        <f>IFERROR(__xludf.DUMMYFUNCTION("""COMPUTED_VALUE"""),"土")</f>
        <v>土</v>
      </c>
      <c r="C12" s="272">
        <f>IFERROR(__xludf.DUMMYFUNCTION("""COMPUTED_VALUE"""),-35600.0)</f>
        <v>-35600</v>
      </c>
      <c r="D12" s="269">
        <f>IFERROR(__xludf.DUMMYFUNCTION("""COMPUTED_VALUE"""),8.0)</f>
        <v>8</v>
      </c>
      <c r="E12" s="269">
        <f>IFERROR(__xludf.DUMMYFUNCTION("""COMPUTED_VALUE"""),3.0)</f>
        <v>3</v>
      </c>
      <c r="F12" s="269">
        <f>IFERROR(__xludf.DUMMYFUNCTION("""COMPUTED_VALUE"""),5276.0)</f>
        <v>5276</v>
      </c>
      <c r="G12" s="269">
        <f>IFERROR(__xludf.DUMMYFUNCTION("""COMPUTED_VALUE"""),-1000.0)</f>
        <v>-1000</v>
      </c>
      <c r="H12" s="269">
        <f>IFERROR(__xludf.DUMMYFUNCTION("""COMPUTED_VALUE"""),4.0)</f>
        <v>4</v>
      </c>
      <c r="I12" s="269">
        <f>IFERROR(__xludf.DUMMYFUNCTION("""COMPUTED_VALUE"""),-3.0)</f>
        <v>-3</v>
      </c>
      <c r="J12" s="269">
        <f>IFERROR(__xludf.DUMMYFUNCTION("""COMPUTED_VALUE"""),885.0)</f>
        <v>885</v>
      </c>
      <c r="K12" s="269">
        <f>IFERROR(__xludf.DUMMYFUNCTION("""COMPUTED_VALUE"""),-7000.0)</f>
        <v>-7000</v>
      </c>
      <c r="L12" s="269">
        <f>IFERROR(__xludf.DUMMYFUNCTION("""COMPUTED_VALUE"""),3.0)</f>
        <v>3</v>
      </c>
      <c r="M12" s="269">
        <f>IFERROR(__xludf.DUMMYFUNCTION("""COMPUTED_VALUE"""),1.0)</f>
        <v>1</v>
      </c>
      <c r="N12" s="269">
        <f>IFERROR(__xludf.DUMMYFUNCTION("""COMPUTED_VALUE"""),1791.0)</f>
        <v>1791</v>
      </c>
      <c r="O12" s="269">
        <f>IFERROR(__xludf.DUMMYFUNCTION("""COMPUTED_VALUE"""),-2500.0)</f>
        <v>-2500</v>
      </c>
      <c r="P12" s="269">
        <f>IFERROR(__xludf.DUMMYFUNCTION("""COMPUTED_VALUE"""),2.0)</f>
        <v>2</v>
      </c>
      <c r="Q12" s="269">
        <f>IFERROR(__xludf.DUMMYFUNCTION("""COMPUTED_VALUE"""),-2.0)</f>
        <v>-2</v>
      </c>
      <c r="R12" s="269">
        <f>IFERROR(__xludf.DUMMYFUNCTION("""COMPUTED_VALUE"""),1564.0)</f>
        <v>1564</v>
      </c>
      <c r="S12" s="269">
        <f>IFERROR(__xludf.DUMMYFUNCTION("""COMPUTED_VALUE"""),-5000.0)</f>
        <v>-5000</v>
      </c>
      <c r="T12" s="269">
        <f>IFERROR(__xludf.DUMMYFUNCTION("""COMPUTED_VALUE"""),7.0)</f>
        <v>7</v>
      </c>
      <c r="U12" s="269">
        <f>IFERROR(__xludf.DUMMYFUNCTION("""COMPUTED_VALUE"""),2.0)</f>
        <v>2</v>
      </c>
      <c r="V12" s="269">
        <f>IFERROR(__xludf.DUMMYFUNCTION("""COMPUTED_VALUE"""),4498.0)</f>
        <v>4498</v>
      </c>
      <c r="W12" s="269">
        <f>IFERROR(__xludf.DUMMYFUNCTION("""COMPUTED_VALUE"""),-1000.0)</f>
        <v>-1000</v>
      </c>
      <c r="X12" s="269">
        <f>IFERROR(__xludf.DUMMYFUNCTION("""COMPUTED_VALUE"""),1.0)</f>
        <v>1</v>
      </c>
      <c r="Y12" s="269">
        <f>IFERROR(__xludf.DUMMYFUNCTION("""COMPUTED_VALUE"""),-2.0)</f>
        <v>-2</v>
      </c>
      <c r="Z12" s="269">
        <f>IFERROR(__xludf.DUMMYFUNCTION("""COMPUTED_VALUE"""),1711.0)</f>
        <v>1711</v>
      </c>
      <c r="AA12" s="269">
        <f>IFERROR(__xludf.DUMMYFUNCTION("""COMPUTED_VALUE"""),-4000.0)</f>
        <v>-4000</v>
      </c>
      <c r="AB12" s="269">
        <f>IFERROR(__xludf.DUMMYFUNCTION("""COMPUTED_VALUE"""),1.0)</f>
        <v>1</v>
      </c>
      <c r="AC12" s="269">
        <f>IFERROR(__xludf.DUMMYFUNCTION("""COMPUTED_VALUE"""),4.0)</f>
        <v>4</v>
      </c>
      <c r="AD12" s="269">
        <f>IFERROR(__xludf.DUMMYFUNCTION("""COMPUTED_VALUE"""),8113.0)</f>
        <v>8113</v>
      </c>
      <c r="AE12" s="269">
        <f>IFERROR(__xludf.DUMMYFUNCTION("""COMPUTED_VALUE"""),1300.0)</f>
        <v>1300</v>
      </c>
      <c r="AF12" s="269">
        <f>IFERROR(__xludf.DUMMYFUNCTION("""COMPUTED_VALUE"""),2.0)</f>
        <v>2</v>
      </c>
      <c r="AG12" s="269">
        <f>IFERROR(__xludf.DUMMYFUNCTION("""COMPUTED_VALUE"""),3.0)</f>
        <v>3</v>
      </c>
      <c r="AH12" s="269">
        <f>IFERROR(__xludf.DUMMYFUNCTION("""COMPUTED_VALUE"""),5176.0)</f>
        <v>5176</v>
      </c>
      <c r="AI12" s="269">
        <f>IFERROR(__xludf.DUMMYFUNCTION("""COMPUTED_VALUE"""),-100.0)</f>
        <v>-100</v>
      </c>
      <c r="AJ12" s="269">
        <f>IFERROR(__xludf.DUMMYFUNCTION("""COMPUTED_VALUE"""),6.0)</f>
        <v>6</v>
      </c>
      <c r="AK12" s="269">
        <f>IFERROR(__xludf.DUMMYFUNCTION("""COMPUTED_VALUE"""),-1.0)</f>
        <v>-1</v>
      </c>
      <c r="AL12" s="269">
        <f>IFERROR(__xludf.DUMMYFUNCTION("""COMPUTED_VALUE"""),1364.0)</f>
        <v>1364</v>
      </c>
      <c r="AM12" s="269">
        <f>IFERROR(__xludf.DUMMYFUNCTION("""COMPUTED_VALUE"""),-4000.0)</f>
        <v>-4000</v>
      </c>
      <c r="AN12" s="269">
        <f>IFERROR(__xludf.DUMMYFUNCTION("""COMPUTED_VALUE"""),8.0)</f>
        <v>8</v>
      </c>
      <c r="AO12" s="269">
        <f>IFERROR(__xludf.DUMMYFUNCTION("""COMPUTED_VALUE"""),-1.0)</f>
        <v>-1</v>
      </c>
      <c r="AP12" s="269">
        <f>IFERROR(__xludf.DUMMYFUNCTION("""COMPUTED_VALUE"""),1586.0)</f>
        <v>1586</v>
      </c>
      <c r="AQ12" s="269">
        <f>IFERROR(__xludf.DUMMYFUNCTION("""COMPUTED_VALUE"""),-4000.0)</f>
        <v>-4000</v>
      </c>
      <c r="AR12" s="269">
        <f>IFERROR(__xludf.DUMMYFUNCTION("""COMPUTED_VALUE"""),3.0)</f>
        <v>3</v>
      </c>
      <c r="AS12" s="269">
        <f>IFERROR(__xludf.DUMMYFUNCTION("""COMPUTED_VALUE"""),1.0)</f>
        <v>1</v>
      </c>
      <c r="AT12" s="269">
        <f>IFERROR(__xludf.DUMMYFUNCTION("""COMPUTED_VALUE"""),2184.0)</f>
        <v>2184</v>
      </c>
      <c r="AU12" s="269">
        <f>IFERROR(__xludf.DUMMYFUNCTION("""COMPUTED_VALUE"""),-3000.0)</f>
        <v>-3000</v>
      </c>
      <c r="AV12" s="269">
        <f>IFERROR(__xludf.DUMMYFUNCTION("""COMPUTED_VALUE"""),5.0)</f>
        <v>5</v>
      </c>
      <c r="AW12" s="269">
        <f>IFERROR(__xludf.DUMMYFUNCTION("""COMPUTED_VALUE"""),-3.0)</f>
        <v>-3</v>
      </c>
      <c r="AX12" s="269">
        <f>IFERROR(__xludf.DUMMYFUNCTION("""COMPUTED_VALUE"""),975.0)</f>
        <v>975</v>
      </c>
      <c r="AY12" s="269">
        <f>IFERROR(__xludf.DUMMYFUNCTION("""COMPUTED_VALUE"""),-5000.0)</f>
        <v>-5000</v>
      </c>
      <c r="AZ12" s="269">
        <f>IFERROR(__xludf.DUMMYFUNCTION("""COMPUTED_VALUE"""),1.0)</f>
        <v>1</v>
      </c>
      <c r="BA12" s="269">
        <f>IFERROR(__xludf.DUMMYFUNCTION("""COMPUTED_VALUE"""),1.0)</f>
        <v>1</v>
      </c>
      <c r="BB12" s="269">
        <f>IFERROR(__xludf.DUMMYFUNCTION("""COMPUTED_VALUE"""),3225.0)</f>
        <v>3225</v>
      </c>
      <c r="BC12" s="269">
        <f>IFERROR(__xludf.DUMMYFUNCTION("""COMPUTED_VALUE"""),-2500.0)</f>
        <v>-2500</v>
      </c>
      <c r="BD12" s="269">
        <f>IFERROR(__xludf.DUMMYFUNCTION("""COMPUTED_VALUE"""),8.0)</f>
        <v>8</v>
      </c>
      <c r="BE12" s="269">
        <f>IFERROR(__xludf.DUMMYFUNCTION("""COMPUTED_VALUE"""),4.0)</f>
        <v>4</v>
      </c>
      <c r="BF12" s="269">
        <f>IFERROR(__xludf.DUMMYFUNCTION("""COMPUTED_VALUE"""),6453.0)</f>
        <v>6453</v>
      </c>
      <c r="BG12" s="269">
        <f>IFERROR(__xludf.DUMMYFUNCTION("""COMPUTED_VALUE"""),2200.0)</f>
        <v>2200</v>
      </c>
      <c r="BH12" s="269"/>
      <c r="BI12" s="269">
        <f>IFERROR(__xludf.DUMMYFUNCTION("""COMPUTED_VALUE"""),0.0)</f>
        <v>0</v>
      </c>
      <c r="BJ12" s="269"/>
      <c r="BK12" s="269"/>
      <c r="BL12" s="269"/>
      <c r="BM12" s="269">
        <f>IFERROR(__xludf.DUMMYFUNCTION("""COMPUTED_VALUE"""),0.0)</f>
        <v>0</v>
      </c>
      <c r="BN12" s="269"/>
      <c r="BO12" s="269"/>
      <c r="BP12" s="269"/>
      <c r="BQ12" s="269">
        <f>IFERROR(__xludf.DUMMYFUNCTION("""COMPUTED_VALUE"""),0.0)</f>
        <v>0</v>
      </c>
      <c r="BR12" s="269"/>
      <c r="BS12" s="269"/>
      <c r="BT12" s="269"/>
      <c r="BU12" s="269">
        <f>IFERROR(__xludf.DUMMYFUNCTION("""COMPUTED_VALUE"""),0.0)</f>
        <v>0</v>
      </c>
      <c r="BV12" s="269"/>
      <c r="BW12" s="269"/>
      <c r="BX12" s="269"/>
      <c r="BY12" s="269">
        <f>IFERROR(__xludf.DUMMYFUNCTION("""COMPUTED_VALUE"""),0.0)</f>
        <v>0</v>
      </c>
      <c r="BZ12" s="269"/>
      <c r="CA12" s="269"/>
      <c r="CB12" s="269"/>
      <c r="CC12" s="269">
        <f>IFERROR(__xludf.DUMMYFUNCTION("""COMPUTED_VALUE"""),0.0)</f>
        <v>0</v>
      </c>
      <c r="CD12" s="269"/>
      <c r="CE12" s="269"/>
    </row>
    <row r="13">
      <c r="A13" s="271">
        <f>IFERROR(__xludf.DUMMYFUNCTION("""COMPUTED_VALUE"""),46151.0)</f>
        <v>46151</v>
      </c>
      <c r="B13" s="269" t="str">
        <f>IFERROR(__xludf.DUMMYFUNCTION("""COMPUTED_VALUE"""),"土")</f>
        <v>土</v>
      </c>
      <c r="C13" s="272">
        <f>IFERROR(__xludf.DUMMYFUNCTION("""COMPUTED_VALUE"""),-22200.0)</f>
        <v>-22200</v>
      </c>
      <c r="D13" s="269">
        <f>IFERROR(__xludf.DUMMYFUNCTION("""COMPUTED_VALUE"""),3.0)</f>
        <v>3</v>
      </c>
      <c r="E13" s="269">
        <f>IFERROR(__xludf.DUMMYFUNCTION("""COMPUTED_VALUE"""),2.0)</f>
        <v>2</v>
      </c>
      <c r="F13" s="269">
        <f>IFERROR(__xludf.DUMMYFUNCTION("""COMPUTED_VALUE"""),5451.0)</f>
        <v>5451</v>
      </c>
      <c r="G13" s="269">
        <f>IFERROR(__xludf.DUMMYFUNCTION("""COMPUTED_VALUE"""),-1800.0)</f>
        <v>-1800</v>
      </c>
      <c r="H13" s="269">
        <f>IFERROR(__xludf.DUMMYFUNCTION("""COMPUTED_VALUE"""),5.0)</f>
        <v>5</v>
      </c>
      <c r="I13" s="269">
        <f>IFERROR(__xludf.DUMMYFUNCTION("""COMPUTED_VALUE"""),3.0)</f>
        <v>3</v>
      </c>
      <c r="J13" s="269">
        <f>IFERROR(__xludf.DUMMYFUNCTION("""COMPUTED_VALUE"""),6367.0)</f>
        <v>6367</v>
      </c>
      <c r="K13" s="269">
        <f>IFERROR(__xludf.DUMMYFUNCTION("""COMPUTED_VALUE"""),-900.0)</f>
        <v>-900</v>
      </c>
      <c r="L13" s="269">
        <f>IFERROR(__xludf.DUMMYFUNCTION("""COMPUTED_VALUE"""),1.0)</f>
        <v>1</v>
      </c>
      <c r="M13" s="269">
        <f>IFERROR(__xludf.DUMMYFUNCTION("""COMPUTED_VALUE"""),1.0)</f>
        <v>1</v>
      </c>
      <c r="N13" s="269">
        <f>IFERROR(__xludf.DUMMYFUNCTION("""COMPUTED_VALUE"""),3005.0)</f>
        <v>3005</v>
      </c>
      <c r="O13" s="269">
        <f>IFERROR(__xludf.DUMMYFUNCTION("""COMPUTED_VALUE"""),-3000.0)</f>
        <v>-3000</v>
      </c>
      <c r="P13" s="269">
        <f>IFERROR(__xludf.DUMMYFUNCTION("""COMPUTED_VALUE"""),1.0)</f>
        <v>1</v>
      </c>
      <c r="Q13" s="269">
        <f>IFERROR(__xludf.DUMMYFUNCTION("""COMPUTED_VALUE"""),1.0)</f>
        <v>1</v>
      </c>
      <c r="R13" s="269">
        <f>IFERROR(__xludf.DUMMYFUNCTION("""COMPUTED_VALUE"""),1659.0)</f>
        <v>1659</v>
      </c>
      <c r="S13" s="269">
        <f>IFERROR(__xludf.DUMMYFUNCTION("""COMPUTED_VALUE"""),-2000.0)</f>
        <v>-2000</v>
      </c>
      <c r="T13" s="269">
        <f>IFERROR(__xludf.DUMMYFUNCTION("""COMPUTED_VALUE"""),1.0)</f>
        <v>1</v>
      </c>
      <c r="U13" s="269">
        <f>IFERROR(__xludf.DUMMYFUNCTION("""COMPUTED_VALUE"""),-2.0)</f>
        <v>-2</v>
      </c>
      <c r="V13" s="269">
        <f>IFERROR(__xludf.DUMMYFUNCTION("""COMPUTED_VALUE"""),1241.0)</f>
        <v>1241</v>
      </c>
      <c r="W13" s="269">
        <f>IFERROR(__xludf.DUMMYFUNCTION("""COMPUTED_VALUE"""),-7500.0)</f>
        <v>-7500</v>
      </c>
      <c r="X13" s="269">
        <f>IFERROR(__xludf.DUMMYFUNCTION("""COMPUTED_VALUE"""),4.0)</f>
        <v>4</v>
      </c>
      <c r="Y13" s="269">
        <f>IFERROR(__xludf.DUMMYFUNCTION("""COMPUTED_VALUE"""),3.0)</f>
        <v>3</v>
      </c>
      <c r="Z13" s="269">
        <f>IFERROR(__xludf.DUMMYFUNCTION("""COMPUTED_VALUE"""),5097.0)</f>
        <v>5097</v>
      </c>
      <c r="AA13" s="269">
        <f>IFERROR(__xludf.DUMMYFUNCTION("""COMPUTED_VALUE"""),-900.0)</f>
        <v>-900</v>
      </c>
      <c r="AB13" s="269">
        <f>IFERROR(__xludf.DUMMYFUNCTION("""COMPUTED_VALUE"""),5.0)</f>
        <v>5</v>
      </c>
      <c r="AC13" s="269">
        <f>IFERROR(__xludf.DUMMYFUNCTION("""COMPUTED_VALUE"""),-3.0)</f>
        <v>-3</v>
      </c>
      <c r="AD13" s="269">
        <f>IFERROR(__xludf.DUMMYFUNCTION("""COMPUTED_VALUE"""),412.0)</f>
        <v>412</v>
      </c>
      <c r="AE13" s="269">
        <f>IFERROR(__xludf.DUMMYFUNCTION("""COMPUTED_VALUE"""),-7000.0)</f>
        <v>-7000</v>
      </c>
      <c r="AF13" s="269">
        <f>IFERROR(__xludf.DUMMYFUNCTION("""COMPUTED_VALUE"""),1.0)</f>
        <v>1</v>
      </c>
      <c r="AG13" s="269">
        <f>IFERROR(__xludf.DUMMYFUNCTION("""COMPUTED_VALUE"""),3.0)</f>
        <v>3</v>
      </c>
      <c r="AH13" s="269">
        <f>IFERROR(__xludf.DUMMYFUNCTION("""COMPUTED_VALUE"""),4306.0)</f>
        <v>4306</v>
      </c>
      <c r="AI13" s="269">
        <f>IFERROR(__xludf.DUMMYFUNCTION("""COMPUTED_VALUE"""),1700.0)</f>
        <v>1700</v>
      </c>
      <c r="AJ13" s="269">
        <f>IFERROR(__xludf.DUMMYFUNCTION("""COMPUTED_VALUE"""),13.0)</f>
        <v>13</v>
      </c>
      <c r="AK13" s="269">
        <f>IFERROR(__xludf.DUMMYFUNCTION("""COMPUTED_VALUE"""),1.0)</f>
        <v>1</v>
      </c>
      <c r="AL13" s="269">
        <f>IFERROR(__xludf.DUMMYFUNCTION("""COMPUTED_VALUE"""),2048.0)</f>
        <v>2048</v>
      </c>
      <c r="AM13" s="269">
        <f>IFERROR(__xludf.DUMMYFUNCTION("""COMPUTED_VALUE"""),-2500.0)</f>
        <v>-2500</v>
      </c>
      <c r="AN13" s="269">
        <f>IFERROR(__xludf.DUMMYFUNCTION("""COMPUTED_VALUE"""),2.0)</f>
        <v>2</v>
      </c>
      <c r="AO13" s="269">
        <f>IFERROR(__xludf.DUMMYFUNCTION("""COMPUTED_VALUE"""),6.0)</f>
        <v>6</v>
      </c>
      <c r="AP13" s="269">
        <f>IFERROR(__xludf.DUMMYFUNCTION("""COMPUTED_VALUE"""),13858.0)</f>
        <v>13858</v>
      </c>
      <c r="AQ13" s="269">
        <f>IFERROR(__xludf.DUMMYFUNCTION("""COMPUTED_VALUE"""),11500.0)</f>
        <v>11500</v>
      </c>
      <c r="AR13" s="269">
        <f>IFERROR(__xludf.DUMMYFUNCTION("""COMPUTED_VALUE"""),5.0)</f>
        <v>5</v>
      </c>
      <c r="AS13" s="269">
        <f>IFERROR(__xludf.DUMMYFUNCTION("""COMPUTED_VALUE"""),1.0)</f>
        <v>1</v>
      </c>
      <c r="AT13" s="269">
        <f>IFERROR(__xludf.DUMMYFUNCTION("""COMPUTED_VALUE"""),1503.0)</f>
        <v>1503</v>
      </c>
      <c r="AU13" s="269">
        <f>IFERROR(__xludf.DUMMYFUNCTION("""COMPUTED_VALUE"""),-2300.0)</f>
        <v>-2300</v>
      </c>
      <c r="AV13" s="269">
        <f>IFERROR(__xludf.DUMMYFUNCTION("""COMPUTED_VALUE"""),5.0)</f>
        <v>5</v>
      </c>
      <c r="AW13" s="269">
        <f>IFERROR(__xludf.DUMMYFUNCTION("""COMPUTED_VALUE"""),-3.0)</f>
        <v>-3</v>
      </c>
      <c r="AX13" s="269">
        <f>IFERROR(__xludf.DUMMYFUNCTION("""COMPUTED_VALUE"""),487.0)</f>
        <v>487</v>
      </c>
      <c r="AY13" s="269">
        <f>IFERROR(__xludf.DUMMYFUNCTION("""COMPUTED_VALUE"""),-5000.0)</f>
        <v>-5000</v>
      </c>
      <c r="AZ13" s="269">
        <f>IFERROR(__xludf.DUMMYFUNCTION("""COMPUTED_VALUE"""),5.0)</f>
        <v>5</v>
      </c>
      <c r="BA13" s="269">
        <f>IFERROR(__xludf.DUMMYFUNCTION("""COMPUTED_VALUE"""),2.0)</f>
        <v>2</v>
      </c>
      <c r="BB13" s="269">
        <f>IFERROR(__xludf.DUMMYFUNCTION("""COMPUTED_VALUE"""),4750.0)</f>
        <v>4750</v>
      </c>
      <c r="BC13" s="269">
        <f>IFERROR(__xludf.DUMMYFUNCTION("""COMPUTED_VALUE"""),-200.0)</f>
        <v>-200</v>
      </c>
      <c r="BD13" s="269">
        <f>IFERROR(__xludf.DUMMYFUNCTION("""COMPUTED_VALUE"""),7.0)</f>
        <v>7</v>
      </c>
      <c r="BE13" s="269">
        <f>IFERROR(__xludf.DUMMYFUNCTION("""COMPUTED_VALUE"""),1.0)</f>
        <v>1</v>
      </c>
      <c r="BF13" s="269">
        <f>IFERROR(__xludf.DUMMYFUNCTION("""COMPUTED_VALUE"""),2049.0)</f>
        <v>2049</v>
      </c>
      <c r="BG13" s="269">
        <f>IFERROR(__xludf.DUMMYFUNCTION("""COMPUTED_VALUE"""),-2300.0)</f>
        <v>-2300</v>
      </c>
      <c r="BH13" s="269"/>
      <c r="BI13" s="269">
        <f>IFERROR(__xludf.DUMMYFUNCTION("""COMPUTED_VALUE"""),0.0)</f>
        <v>0</v>
      </c>
      <c r="BJ13" s="269"/>
      <c r="BK13" s="269"/>
      <c r="BL13" s="269"/>
      <c r="BM13" s="269">
        <f>IFERROR(__xludf.DUMMYFUNCTION("""COMPUTED_VALUE"""),0.0)</f>
        <v>0</v>
      </c>
      <c r="BN13" s="269"/>
      <c r="BO13" s="269"/>
      <c r="BP13" s="269"/>
      <c r="BQ13" s="269">
        <f>IFERROR(__xludf.DUMMYFUNCTION("""COMPUTED_VALUE"""),0.0)</f>
        <v>0</v>
      </c>
      <c r="BR13" s="269"/>
      <c r="BS13" s="269"/>
      <c r="BT13" s="269"/>
      <c r="BU13" s="269">
        <f>IFERROR(__xludf.DUMMYFUNCTION("""COMPUTED_VALUE"""),0.0)</f>
        <v>0</v>
      </c>
      <c r="BV13" s="269"/>
      <c r="BW13" s="269"/>
      <c r="BX13" s="269"/>
      <c r="BY13" s="269">
        <f>IFERROR(__xludf.DUMMYFUNCTION("""COMPUTED_VALUE"""),0.0)</f>
        <v>0</v>
      </c>
      <c r="BZ13" s="269"/>
      <c r="CA13" s="269"/>
      <c r="CB13" s="269"/>
      <c r="CC13" s="269">
        <f>IFERROR(__xludf.DUMMYFUNCTION("""COMPUTED_VALUE"""),0.0)</f>
        <v>0</v>
      </c>
      <c r="CD13" s="269"/>
      <c r="CE13" s="269"/>
    </row>
    <row r="14">
      <c r="A14" s="271">
        <f>IFERROR(__xludf.DUMMYFUNCTION("""COMPUTED_VALUE"""),46158.0)</f>
        <v>46158</v>
      </c>
      <c r="B14" s="269" t="str">
        <f>IFERROR(__xludf.DUMMYFUNCTION("""COMPUTED_VALUE"""),"土")</f>
        <v>土</v>
      </c>
      <c r="C14" s="272">
        <f>IFERROR(__xludf.DUMMYFUNCTION("""COMPUTED_VALUE"""),-21600.0)</f>
        <v>-21600</v>
      </c>
      <c r="D14" s="269">
        <f>IFERROR(__xludf.DUMMYFUNCTION("""COMPUTED_VALUE"""),10.0)</f>
        <v>10</v>
      </c>
      <c r="E14" s="269">
        <f>IFERROR(__xludf.DUMMYFUNCTION("""COMPUTED_VALUE"""),6.0)</f>
        <v>6</v>
      </c>
      <c r="F14" s="269">
        <f>IFERROR(__xludf.DUMMYFUNCTION("""COMPUTED_VALUE"""),9285.0)</f>
        <v>9285</v>
      </c>
      <c r="G14" s="269">
        <f>IFERROR(__xludf.DUMMYFUNCTION("""COMPUTED_VALUE"""),8200.0)</f>
        <v>8200</v>
      </c>
      <c r="H14" s="269">
        <f>IFERROR(__xludf.DUMMYFUNCTION("""COMPUTED_VALUE"""),12.0)</f>
        <v>12</v>
      </c>
      <c r="I14" s="269">
        <f>IFERROR(__xludf.DUMMYFUNCTION("""COMPUTED_VALUE"""),1.0)</f>
        <v>1</v>
      </c>
      <c r="J14" s="269">
        <f>IFERROR(__xludf.DUMMYFUNCTION("""COMPUTED_VALUE"""),2212.0)</f>
        <v>2212</v>
      </c>
      <c r="K14" s="269">
        <f>IFERROR(__xludf.DUMMYFUNCTION("""COMPUTED_VALUE"""),-2500.0)</f>
        <v>-2500</v>
      </c>
      <c r="L14" s="269">
        <f>IFERROR(__xludf.DUMMYFUNCTION("""COMPUTED_VALUE"""),4.0)</f>
        <v>4</v>
      </c>
      <c r="M14" s="269">
        <f>IFERROR(__xludf.DUMMYFUNCTION("""COMPUTED_VALUE"""),2.0)</f>
        <v>2</v>
      </c>
      <c r="N14" s="269">
        <f>IFERROR(__xludf.DUMMYFUNCTION("""COMPUTED_VALUE"""),3364.0)</f>
        <v>3364</v>
      </c>
      <c r="O14" s="269">
        <f>IFERROR(__xludf.DUMMYFUNCTION("""COMPUTED_VALUE"""),-1800.0)</f>
        <v>-1800</v>
      </c>
      <c r="P14" s="269">
        <f>IFERROR(__xludf.DUMMYFUNCTION("""COMPUTED_VALUE"""),2.0)</f>
        <v>2</v>
      </c>
      <c r="Q14" s="269">
        <f>IFERROR(__xludf.DUMMYFUNCTION("""COMPUTED_VALUE"""),1.0)</f>
        <v>1</v>
      </c>
      <c r="R14" s="269">
        <f>IFERROR(__xludf.DUMMYFUNCTION("""COMPUTED_VALUE"""),3569.0)</f>
        <v>3569</v>
      </c>
      <c r="S14" s="269">
        <f>IFERROR(__xludf.DUMMYFUNCTION("""COMPUTED_VALUE"""),-2500.0)</f>
        <v>-2500</v>
      </c>
      <c r="T14" s="269">
        <f>IFERROR(__xludf.DUMMYFUNCTION("""COMPUTED_VALUE"""),4.0)</f>
        <v>4</v>
      </c>
      <c r="U14" s="269">
        <f>IFERROR(__xludf.DUMMYFUNCTION("""COMPUTED_VALUE"""),2.0)</f>
        <v>2</v>
      </c>
      <c r="V14" s="269">
        <f>IFERROR(__xludf.DUMMYFUNCTION("""COMPUTED_VALUE"""),4423.0)</f>
        <v>4423</v>
      </c>
      <c r="W14" s="269">
        <f>IFERROR(__xludf.DUMMYFUNCTION("""COMPUTED_VALUE"""),-1100.0)</f>
        <v>-1100</v>
      </c>
      <c r="X14" s="269">
        <f>IFERROR(__xludf.DUMMYFUNCTION("""COMPUTED_VALUE"""),2.0)</f>
        <v>2</v>
      </c>
      <c r="Y14" s="269">
        <f>IFERROR(__xludf.DUMMYFUNCTION("""COMPUTED_VALUE"""),-2.0)</f>
        <v>-2</v>
      </c>
      <c r="Z14" s="269">
        <f>IFERROR(__xludf.DUMMYFUNCTION("""COMPUTED_VALUE"""),1372.0)</f>
        <v>1372</v>
      </c>
      <c r="AA14" s="269">
        <f>IFERROR(__xludf.DUMMYFUNCTION("""COMPUTED_VALUE"""),-7000.0)</f>
        <v>-7000</v>
      </c>
      <c r="AB14" s="269">
        <f>IFERROR(__xludf.DUMMYFUNCTION("""COMPUTED_VALUE"""),6.0)</f>
        <v>6</v>
      </c>
      <c r="AC14" s="269">
        <f>IFERROR(__xludf.DUMMYFUNCTION("""COMPUTED_VALUE"""),3.0)</f>
        <v>3</v>
      </c>
      <c r="AD14" s="269">
        <f>IFERROR(__xludf.DUMMYFUNCTION("""COMPUTED_VALUE"""),5776.0)</f>
        <v>5776</v>
      </c>
      <c r="AE14" s="269">
        <f>IFERROR(__xludf.DUMMYFUNCTION("""COMPUTED_VALUE"""),-600.0)</f>
        <v>-600</v>
      </c>
      <c r="AF14" s="269">
        <f>IFERROR(__xludf.DUMMYFUNCTION("""COMPUTED_VALUE"""),6.0)</f>
        <v>6</v>
      </c>
      <c r="AG14" s="269">
        <f>IFERROR(__xludf.DUMMYFUNCTION("""COMPUTED_VALUE"""),5.0)</f>
        <v>5</v>
      </c>
      <c r="AH14" s="269">
        <f>IFERROR(__xludf.DUMMYFUNCTION("""COMPUTED_VALUE"""),7142.0)</f>
        <v>7142</v>
      </c>
      <c r="AI14" s="269">
        <f>IFERROR(__xludf.DUMMYFUNCTION("""COMPUTED_VALUE"""),3200.0)</f>
        <v>3200</v>
      </c>
      <c r="AJ14" s="269">
        <f>IFERROR(__xludf.DUMMYFUNCTION("""COMPUTED_VALUE"""),20.0)</f>
        <v>20</v>
      </c>
      <c r="AK14" s="269">
        <f>IFERROR(__xludf.DUMMYFUNCTION("""COMPUTED_VALUE"""),1.0)</f>
        <v>1</v>
      </c>
      <c r="AL14" s="269">
        <f>IFERROR(__xludf.DUMMYFUNCTION("""COMPUTED_VALUE"""),2913.0)</f>
        <v>2913</v>
      </c>
      <c r="AM14" s="269">
        <f>IFERROR(__xludf.DUMMYFUNCTION("""COMPUTED_VALUE"""),-2500.0)</f>
        <v>-2500</v>
      </c>
      <c r="AN14" s="269">
        <f>IFERROR(__xludf.DUMMYFUNCTION("""COMPUTED_VALUE"""),7.0)</f>
        <v>7</v>
      </c>
      <c r="AO14" s="269">
        <f>IFERROR(__xludf.DUMMYFUNCTION("""COMPUTED_VALUE"""),-1.0)</f>
        <v>-1</v>
      </c>
      <c r="AP14" s="269">
        <f>IFERROR(__xludf.DUMMYFUNCTION("""COMPUTED_VALUE"""),1116.0)</f>
        <v>1116</v>
      </c>
      <c r="AQ14" s="269">
        <f>IFERROR(__xludf.DUMMYFUNCTION("""COMPUTED_VALUE"""),-2300.0)</f>
        <v>-2300</v>
      </c>
      <c r="AR14" s="269">
        <f>IFERROR(__xludf.DUMMYFUNCTION("""COMPUTED_VALUE"""),1.0)</f>
        <v>1</v>
      </c>
      <c r="AS14" s="269">
        <f>IFERROR(__xludf.DUMMYFUNCTION("""COMPUTED_VALUE"""),-3.0)</f>
        <v>-3</v>
      </c>
      <c r="AT14" s="269">
        <f>IFERROR(__xludf.DUMMYFUNCTION("""COMPUTED_VALUE"""),1158.0)</f>
        <v>1158</v>
      </c>
      <c r="AU14" s="269">
        <f>IFERROR(__xludf.DUMMYFUNCTION("""COMPUTED_VALUE"""),-5000.0)</f>
        <v>-5000</v>
      </c>
      <c r="AV14" s="269">
        <f>IFERROR(__xludf.DUMMYFUNCTION("""COMPUTED_VALUE"""),12.0)</f>
        <v>12</v>
      </c>
      <c r="AW14" s="269">
        <f>IFERROR(__xludf.DUMMYFUNCTION("""COMPUTED_VALUE"""),3.0)</f>
        <v>3</v>
      </c>
      <c r="AX14" s="269">
        <f>IFERROR(__xludf.DUMMYFUNCTION("""COMPUTED_VALUE"""),6244.0)</f>
        <v>6244</v>
      </c>
      <c r="AY14" s="269">
        <f>IFERROR(__xludf.DUMMYFUNCTION("""COMPUTED_VALUE"""),-200.0)</f>
        <v>-200</v>
      </c>
      <c r="AZ14" s="269">
        <f>IFERROR(__xludf.DUMMYFUNCTION("""COMPUTED_VALUE"""),12.0)</f>
        <v>12</v>
      </c>
      <c r="BA14" s="269">
        <f>IFERROR(__xludf.DUMMYFUNCTION("""COMPUTED_VALUE"""),-1.0)</f>
        <v>-1</v>
      </c>
      <c r="BB14" s="269">
        <f>IFERROR(__xludf.DUMMYFUNCTION("""COMPUTED_VALUE"""),1345.0)</f>
        <v>1345</v>
      </c>
      <c r="BC14" s="269">
        <f>IFERROR(__xludf.DUMMYFUNCTION("""COMPUTED_VALUE"""),-2500.0)</f>
        <v>-2500</v>
      </c>
      <c r="BD14" s="269">
        <f>IFERROR(__xludf.DUMMYFUNCTION("""COMPUTED_VALUE"""),1.0)</f>
        <v>1</v>
      </c>
      <c r="BE14" s="269">
        <f>IFERROR(__xludf.DUMMYFUNCTION("""COMPUTED_VALUE"""),-2.0)</f>
        <v>-2</v>
      </c>
      <c r="BF14" s="269">
        <f>IFERROR(__xludf.DUMMYFUNCTION("""COMPUTED_VALUE"""),1039.0)</f>
        <v>1039</v>
      </c>
      <c r="BG14" s="269">
        <f>IFERROR(__xludf.DUMMYFUNCTION("""COMPUTED_VALUE"""),-5000.0)</f>
        <v>-5000</v>
      </c>
      <c r="BH14" s="269"/>
      <c r="BI14" s="269">
        <f>IFERROR(__xludf.DUMMYFUNCTION("""COMPUTED_VALUE"""),0.0)</f>
        <v>0</v>
      </c>
      <c r="BJ14" s="269"/>
      <c r="BK14" s="269"/>
      <c r="BL14" s="269"/>
      <c r="BM14" s="269">
        <f>IFERROR(__xludf.DUMMYFUNCTION("""COMPUTED_VALUE"""),0.0)</f>
        <v>0</v>
      </c>
      <c r="BN14" s="269"/>
      <c r="BO14" s="269"/>
      <c r="BP14" s="269"/>
      <c r="BQ14" s="269">
        <f>IFERROR(__xludf.DUMMYFUNCTION("""COMPUTED_VALUE"""),0.0)</f>
        <v>0</v>
      </c>
      <c r="BR14" s="269"/>
      <c r="BS14" s="269"/>
      <c r="BT14" s="269"/>
      <c r="BU14" s="269">
        <f>IFERROR(__xludf.DUMMYFUNCTION("""COMPUTED_VALUE"""),0.0)</f>
        <v>0</v>
      </c>
      <c r="BV14" s="269"/>
      <c r="BW14" s="269"/>
      <c r="BX14" s="269"/>
      <c r="BY14" s="269">
        <f>IFERROR(__xludf.DUMMYFUNCTION("""COMPUTED_VALUE"""),0.0)</f>
        <v>0</v>
      </c>
      <c r="BZ14" s="269"/>
      <c r="CA14" s="269"/>
      <c r="CB14" s="269"/>
      <c r="CC14" s="269">
        <f>IFERROR(__xludf.DUMMYFUNCTION("""COMPUTED_VALUE"""),0.0)</f>
        <v>0</v>
      </c>
      <c r="CD14" s="269"/>
      <c r="CE14" s="269"/>
    </row>
    <row r="15">
      <c r="A15" s="271">
        <f>IFERROR(__xludf.DUMMYFUNCTION("""COMPUTED_VALUE"""),46165.0)</f>
        <v>46165</v>
      </c>
      <c r="B15" s="269" t="str">
        <f>IFERROR(__xludf.DUMMYFUNCTION("""COMPUTED_VALUE"""),"土")</f>
        <v>土</v>
      </c>
      <c r="C15" s="272">
        <f>IFERROR(__xludf.DUMMYFUNCTION("""COMPUTED_VALUE"""),-6700.0)</f>
        <v>-6700</v>
      </c>
      <c r="D15" s="269">
        <f>IFERROR(__xludf.DUMMYFUNCTION("""COMPUTED_VALUE"""),7.0)</f>
        <v>7</v>
      </c>
      <c r="E15" s="269">
        <f>IFERROR(__xludf.DUMMYFUNCTION("""COMPUTED_VALUE"""),4.0)</f>
        <v>4</v>
      </c>
      <c r="F15" s="269">
        <f>IFERROR(__xludf.DUMMYFUNCTION("""COMPUTED_VALUE"""),5084.0)</f>
        <v>5084</v>
      </c>
      <c r="G15" s="269">
        <f>IFERROR(__xludf.DUMMYFUNCTION("""COMPUTED_VALUE"""),2100.0)</f>
        <v>2100</v>
      </c>
      <c r="H15" s="269">
        <f>IFERROR(__xludf.DUMMYFUNCTION("""COMPUTED_VALUE"""),2.0)</f>
        <v>2</v>
      </c>
      <c r="I15" s="269">
        <f>IFERROR(__xludf.DUMMYFUNCTION("""COMPUTED_VALUE"""),-3.0)</f>
        <v>-3</v>
      </c>
      <c r="J15" s="269">
        <f>IFERROR(__xludf.DUMMYFUNCTION("""COMPUTED_VALUE"""),1064.0)</f>
        <v>1064</v>
      </c>
      <c r="K15" s="269">
        <f>IFERROR(__xludf.DUMMYFUNCTION("""COMPUTED_VALUE"""),-4500.0)</f>
        <v>-4500</v>
      </c>
      <c r="L15" s="269">
        <f>IFERROR(__xludf.DUMMYFUNCTION("""COMPUTED_VALUE"""),4.0)</f>
        <v>4</v>
      </c>
      <c r="M15" s="269">
        <f>IFERROR(__xludf.DUMMYFUNCTION("""COMPUTED_VALUE"""),-2.0)</f>
        <v>-2</v>
      </c>
      <c r="N15" s="269">
        <f>IFERROR(__xludf.DUMMYFUNCTION("""COMPUTED_VALUE"""),1314.0)</f>
        <v>1314</v>
      </c>
      <c r="O15" s="269">
        <f>IFERROR(__xludf.DUMMYFUNCTION("""COMPUTED_VALUE"""),-6000.0)</f>
        <v>-6000</v>
      </c>
      <c r="P15" s="269">
        <f>IFERROR(__xludf.DUMMYFUNCTION("""COMPUTED_VALUE"""),2.0)</f>
        <v>2</v>
      </c>
      <c r="Q15" s="269">
        <f>IFERROR(__xludf.DUMMYFUNCTION("""COMPUTED_VALUE"""),-1.0)</f>
        <v>-1</v>
      </c>
      <c r="R15" s="269">
        <f>IFERROR(__xludf.DUMMYFUNCTION("""COMPUTED_VALUE"""),1136.0)</f>
        <v>1136</v>
      </c>
      <c r="S15" s="269">
        <f>IFERROR(__xludf.DUMMYFUNCTION("""COMPUTED_VALUE"""),-3000.0)</f>
        <v>-3000</v>
      </c>
      <c r="T15" s="269">
        <f>IFERROR(__xludf.DUMMYFUNCTION("""COMPUTED_VALUE"""),1.0)</f>
        <v>1</v>
      </c>
      <c r="U15" s="269">
        <f>IFERROR(__xludf.DUMMYFUNCTION("""COMPUTED_VALUE"""),-2.0)</f>
        <v>-2</v>
      </c>
      <c r="V15" s="269">
        <f>IFERROR(__xludf.DUMMYFUNCTION("""COMPUTED_VALUE"""),1510.0)</f>
        <v>1510</v>
      </c>
      <c r="W15" s="269">
        <f>IFERROR(__xludf.DUMMYFUNCTION("""COMPUTED_VALUE"""),-4000.0)</f>
        <v>-4000</v>
      </c>
      <c r="X15" s="269">
        <f>IFERROR(__xludf.DUMMYFUNCTION("""COMPUTED_VALUE"""),4.0)</f>
        <v>4</v>
      </c>
      <c r="Y15" s="269">
        <f>IFERROR(__xludf.DUMMYFUNCTION("""COMPUTED_VALUE"""),2.0)</f>
        <v>2</v>
      </c>
      <c r="Z15" s="269">
        <f>IFERROR(__xludf.DUMMYFUNCTION("""COMPUTED_VALUE"""),2307.0)</f>
        <v>2307</v>
      </c>
      <c r="AA15" s="269">
        <f>IFERROR(__xludf.DUMMYFUNCTION("""COMPUTED_VALUE"""),-1000.0)</f>
        <v>-1000</v>
      </c>
      <c r="AB15" s="269">
        <f>IFERROR(__xludf.DUMMYFUNCTION("""COMPUTED_VALUE"""),2.0)</f>
        <v>2</v>
      </c>
      <c r="AC15" s="269">
        <f>IFERROR(__xludf.DUMMYFUNCTION("""COMPUTED_VALUE"""),1.0)</f>
        <v>1</v>
      </c>
      <c r="AD15" s="269">
        <f>IFERROR(__xludf.DUMMYFUNCTION("""COMPUTED_VALUE"""),2092.0)</f>
        <v>2092</v>
      </c>
      <c r="AE15" s="269">
        <f>IFERROR(__xludf.DUMMYFUNCTION("""COMPUTED_VALUE"""),-2000.0)</f>
        <v>-2000</v>
      </c>
      <c r="AF15" s="269">
        <f>IFERROR(__xludf.DUMMYFUNCTION("""COMPUTED_VALUE"""),5.0)</f>
        <v>5</v>
      </c>
      <c r="AG15" s="269">
        <f>IFERROR(__xludf.DUMMYFUNCTION("""COMPUTED_VALUE"""),3.0)</f>
        <v>3</v>
      </c>
      <c r="AH15" s="269">
        <f>IFERROR(__xludf.DUMMYFUNCTION("""COMPUTED_VALUE"""),4683.0)</f>
        <v>4683</v>
      </c>
      <c r="AI15" s="269">
        <f>IFERROR(__xludf.DUMMYFUNCTION("""COMPUTED_VALUE"""),1000.0)</f>
        <v>1000</v>
      </c>
      <c r="AJ15" s="269">
        <f>IFERROR(__xludf.DUMMYFUNCTION("""COMPUTED_VALUE"""),4.0)</f>
        <v>4</v>
      </c>
      <c r="AK15" s="269">
        <f>IFERROR(__xludf.DUMMYFUNCTION("""COMPUTED_VALUE"""),5.0)</f>
        <v>5</v>
      </c>
      <c r="AL15" s="269">
        <f>IFERROR(__xludf.DUMMYFUNCTION("""COMPUTED_VALUE"""),7218.0)</f>
        <v>7218</v>
      </c>
      <c r="AM15" s="269">
        <f>IFERROR(__xludf.DUMMYFUNCTION("""COMPUTED_VALUE"""),4900.0)</f>
        <v>4900</v>
      </c>
      <c r="AN15" s="269">
        <f>IFERROR(__xludf.DUMMYFUNCTION("""COMPUTED_VALUE"""),14.0)</f>
        <v>14</v>
      </c>
      <c r="AO15" s="269">
        <f>IFERROR(__xludf.DUMMYFUNCTION("""COMPUTED_VALUE"""),1.0)</f>
        <v>1</v>
      </c>
      <c r="AP15" s="269">
        <f>IFERROR(__xludf.DUMMYFUNCTION("""COMPUTED_VALUE"""),1022.0)</f>
        <v>1022</v>
      </c>
      <c r="AQ15" s="269">
        <f>IFERROR(__xludf.DUMMYFUNCTION("""COMPUTED_VALUE"""),-2000.0)</f>
        <v>-2000</v>
      </c>
      <c r="AR15" s="269">
        <f>IFERROR(__xludf.DUMMYFUNCTION("""COMPUTED_VALUE"""),4.0)</f>
        <v>4</v>
      </c>
      <c r="AS15" s="269">
        <f>IFERROR(__xludf.DUMMYFUNCTION("""COMPUTED_VALUE"""),-2.0)</f>
        <v>-2</v>
      </c>
      <c r="AT15" s="269">
        <f>IFERROR(__xludf.DUMMYFUNCTION("""COMPUTED_VALUE"""),1155.0)</f>
        <v>1155</v>
      </c>
      <c r="AU15" s="269">
        <f>IFERROR(__xludf.DUMMYFUNCTION("""COMPUTED_VALUE"""),-4000.0)</f>
        <v>-4000</v>
      </c>
      <c r="AV15" s="269">
        <f>IFERROR(__xludf.DUMMYFUNCTION("""COMPUTED_VALUE"""),5.0)</f>
        <v>5</v>
      </c>
      <c r="AW15" s="269">
        <f>IFERROR(__xludf.DUMMYFUNCTION("""COMPUTED_VALUE"""),6.0)</f>
        <v>6</v>
      </c>
      <c r="AX15" s="269">
        <f>IFERROR(__xludf.DUMMYFUNCTION("""COMPUTED_VALUE"""),15202.0)</f>
        <v>15202</v>
      </c>
      <c r="AY15" s="269">
        <f>IFERROR(__xludf.DUMMYFUNCTION("""COMPUTED_VALUE"""),12000.0)</f>
        <v>12000</v>
      </c>
      <c r="AZ15" s="269">
        <f>IFERROR(__xludf.DUMMYFUNCTION("""COMPUTED_VALUE"""),19.0)</f>
        <v>19</v>
      </c>
      <c r="BA15" s="269">
        <f>IFERROR(__xludf.DUMMYFUNCTION("""COMPUTED_VALUE"""),-1.0)</f>
        <v>-1</v>
      </c>
      <c r="BB15" s="269">
        <f>IFERROR(__xludf.DUMMYFUNCTION("""COMPUTED_VALUE"""),1315.0)</f>
        <v>1315</v>
      </c>
      <c r="BC15" s="269">
        <f>IFERROR(__xludf.DUMMYFUNCTION("""COMPUTED_VALUE"""),-2500.0)</f>
        <v>-2500</v>
      </c>
      <c r="BD15" s="269">
        <f>IFERROR(__xludf.DUMMYFUNCTION("""COMPUTED_VALUE"""),6.0)</f>
        <v>6</v>
      </c>
      <c r="BE15" s="269">
        <f>IFERROR(__xludf.DUMMYFUNCTION("""COMPUTED_VALUE"""),4.0)</f>
        <v>4</v>
      </c>
      <c r="BF15" s="269">
        <f>IFERROR(__xludf.DUMMYFUNCTION("""COMPUTED_VALUE"""),6052.0)</f>
        <v>6052</v>
      </c>
      <c r="BG15" s="269">
        <f>IFERROR(__xludf.DUMMYFUNCTION("""COMPUTED_VALUE"""),2300.0)</f>
        <v>2300</v>
      </c>
      <c r="BH15" s="269"/>
      <c r="BI15" s="269">
        <f>IFERROR(__xludf.DUMMYFUNCTION("""COMPUTED_VALUE"""),0.0)</f>
        <v>0</v>
      </c>
      <c r="BJ15" s="269"/>
      <c r="BK15" s="269"/>
      <c r="BL15" s="269"/>
      <c r="BM15" s="269">
        <f>IFERROR(__xludf.DUMMYFUNCTION("""COMPUTED_VALUE"""),0.0)</f>
        <v>0</v>
      </c>
      <c r="BN15" s="269"/>
      <c r="BO15" s="269"/>
      <c r="BP15" s="269"/>
      <c r="BQ15" s="269">
        <f>IFERROR(__xludf.DUMMYFUNCTION("""COMPUTED_VALUE"""),0.0)</f>
        <v>0</v>
      </c>
      <c r="BR15" s="269"/>
      <c r="BS15" s="269"/>
      <c r="BT15" s="269"/>
      <c r="BU15" s="269">
        <f>IFERROR(__xludf.DUMMYFUNCTION("""COMPUTED_VALUE"""),0.0)</f>
        <v>0</v>
      </c>
      <c r="BV15" s="269"/>
      <c r="BW15" s="269"/>
      <c r="BX15" s="269"/>
      <c r="BY15" s="269">
        <f>IFERROR(__xludf.DUMMYFUNCTION("""COMPUTED_VALUE"""),0.0)</f>
        <v>0</v>
      </c>
      <c r="BZ15" s="269"/>
      <c r="CA15" s="269"/>
      <c r="CB15" s="269"/>
      <c r="CC15" s="269">
        <f>IFERROR(__xludf.DUMMYFUNCTION("""COMPUTED_VALUE"""),0.0)</f>
        <v>0</v>
      </c>
      <c r="CD15" s="269"/>
      <c r="CE15" s="269"/>
    </row>
    <row r="16">
      <c r="A16" s="271">
        <f>IFERROR(__xludf.DUMMYFUNCTION("""COMPUTED_VALUE"""),46172.0)</f>
        <v>46172</v>
      </c>
      <c r="B16" s="269" t="str">
        <f>IFERROR(__xludf.DUMMYFUNCTION("""COMPUTED_VALUE"""),"土")</f>
        <v>土</v>
      </c>
      <c r="C16" s="272">
        <f>IFERROR(__xludf.DUMMYFUNCTION("""COMPUTED_VALUE"""),0.0)</f>
        <v>0</v>
      </c>
      <c r="D16" s="269">
        <f>IFERROR(__xludf.DUMMYFUNCTION("""COMPUTED_VALUE"""),1.0)</f>
        <v>1</v>
      </c>
      <c r="E16" s="269">
        <f>IFERROR(__xludf.DUMMYFUNCTION("""COMPUTED_VALUE"""),0.0)</f>
        <v>0</v>
      </c>
      <c r="F16" s="269"/>
      <c r="G16" s="272"/>
      <c r="H16" s="269">
        <f>IFERROR(__xludf.DUMMYFUNCTION("""COMPUTED_VALUE"""),1.0)</f>
        <v>1</v>
      </c>
      <c r="I16" s="269">
        <f>IFERROR(__xludf.DUMMYFUNCTION("""COMPUTED_VALUE"""),0.0)</f>
        <v>0</v>
      </c>
      <c r="J16" s="269"/>
      <c r="K16" s="272"/>
      <c r="L16" s="269">
        <f>IFERROR(__xludf.DUMMYFUNCTION("""COMPUTED_VALUE"""),2.0)</f>
        <v>2</v>
      </c>
      <c r="M16" s="269">
        <f>IFERROR(__xludf.DUMMYFUNCTION("""COMPUTED_VALUE"""),0.0)</f>
        <v>0</v>
      </c>
      <c r="N16" s="269"/>
      <c r="O16" s="272"/>
      <c r="P16" s="269">
        <f>IFERROR(__xludf.DUMMYFUNCTION("""COMPUTED_VALUE"""),4.0)</f>
        <v>4</v>
      </c>
      <c r="Q16" s="269">
        <f>IFERROR(__xludf.DUMMYFUNCTION("""COMPUTED_VALUE"""),0.0)</f>
        <v>0</v>
      </c>
      <c r="R16" s="269"/>
      <c r="S16" s="272"/>
      <c r="T16" s="269">
        <f>IFERROR(__xludf.DUMMYFUNCTION("""COMPUTED_VALUE"""),4.0)</f>
        <v>4</v>
      </c>
      <c r="U16" s="269">
        <f>IFERROR(__xludf.DUMMYFUNCTION("""COMPUTED_VALUE"""),0.0)</f>
        <v>0</v>
      </c>
      <c r="V16" s="269"/>
      <c r="W16" s="272"/>
      <c r="X16" s="269">
        <f>IFERROR(__xludf.DUMMYFUNCTION("""COMPUTED_VALUE"""),2.0)</f>
        <v>2</v>
      </c>
      <c r="Y16" s="269">
        <f>IFERROR(__xludf.DUMMYFUNCTION("""COMPUTED_VALUE"""),0.0)</f>
        <v>0</v>
      </c>
      <c r="Z16" s="269"/>
      <c r="AA16" s="272"/>
      <c r="AB16" s="269">
        <f>IFERROR(__xludf.DUMMYFUNCTION("""COMPUTED_VALUE"""),2.0)</f>
        <v>2</v>
      </c>
      <c r="AC16" s="269">
        <f>IFERROR(__xludf.DUMMYFUNCTION("""COMPUTED_VALUE"""),0.0)</f>
        <v>0</v>
      </c>
      <c r="AD16" s="269"/>
      <c r="AE16" s="272"/>
      <c r="AF16" s="269">
        <f>IFERROR(__xludf.DUMMYFUNCTION("""COMPUTED_VALUE"""),2.0)</f>
        <v>2</v>
      </c>
      <c r="AG16" s="269">
        <f>IFERROR(__xludf.DUMMYFUNCTION("""COMPUTED_VALUE"""),0.0)</f>
        <v>0</v>
      </c>
      <c r="AH16" s="269"/>
      <c r="AI16" s="272"/>
      <c r="AJ16" s="269">
        <f>IFERROR(__xludf.DUMMYFUNCTION("""COMPUTED_VALUE"""),5.0)</f>
        <v>5</v>
      </c>
      <c r="AK16" s="269">
        <f>IFERROR(__xludf.DUMMYFUNCTION("""COMPUTED_VALUE"""),0.0)</f>
        <v>0</v>
      </c>
      <c r="AL16" s="269"/>
      <c r="AM16" s="272"/>
      <c r="AN16" s="269">
        <f>IFERROR(__xludf.DUMMYFUNCTION("""COMPUTED_VALUE"""),19.0)</f>
        <v>19</v>
      </c>
      <c r="AO16" s="269">
        <f>IFERROR(__xludf.DUMMYFUNCTION("""COMPUTED_VALUE"""),0.0)</f>
        <v>0</v>
      </c>
      <c r="AP16" s="269"/>
      <c r="AQ16" s="272"/>
      <c r="AR16" s="269">
        <f>IFERROR(__xludf.DUMMYFUNCTION("""COMPUTED_VALUE"""),4.0)</f>
        <v>4</v>
      </c>
      <c r="AS16" s="269">
        <f>IFERROR(__xludf.DUMMYFUNCTION("""COMPUTED_VALUE"""),0.0)</f>
        <v>0</v>
      </c>
      <c r="AT16" s="269"/>
      <c r="AU16" s="272"/>
      <c r="AV16" s="269">
        <f>IFERROR(__xludf.DUMMYFUNCTION("""COMPUTED_VALUE"""),2.0)</f>
        <v>2</v>
      </c>
      <c r="AW16" s="269">
        <f>IFERROR(__xludf.DUMMYFUNCTION("""COMPUTED_VALUE"""),0.0)</f>
        <v>0</v>
      </c>
      <c r="AX16" s="269"/>
      <c r="AY16" s="272"/>
      <c r="AZ16" s="269">
        <f>IFERROR(__xludf.DUMMYFUNCTION("""COMPUTED_VALUE"""),3.0)</f>
        <v>3</v>
      </c>
      <c r="BA16" s="269">
        <f>IFERROR(__xludf.DUMMYFUNCTION("""COMPUTED_VALUE"""),0.0)</f>
        <v>0</v>
      </c>
      <c r="BB16" s="269"/>
      <c r="BC16" s="272"/>
      <c r="BD16" s="269">
        <f>IFERROR(__xludf.DUMMYFUNCTION("""COMPUTED_VALUE"""),5.0)</f>
        <v>5</v>
      </c>
      <c r="BE16" s="269">
        <f>IFERROR(__xludf.DUMMYFUNCTION("""COMPUTED_VALUE"""),0.0)</f>
        <v>0</v>
      </c>
      <c r="BF16" s="269"/>
      <c r="BG16" s="272"/>
      <c r="BH16" s="269"/>
      <c r="BI16" s="269">
        <f>IFERROR(__xludf.DUMMYFUNCTION("""COMPUTED_VALUE"""),0.0)</f>
        <v>0</v>
      </c>
      <c r="BJ16" s="269"/>
      <c r="BK16" s="272"/>
      <c r="BL16" s="269"/>
      <c r="BM16" s="269">
        <f>IFERROR(__xludf.DUMMYFUNCTION("""COMPUTED_VALUE"""),0.0)</f>
        <v>0</v>
      </c>
      <c r="BN16" s="269"/>
      <c r="BO16" s="272"/>
      <c r="BP16" s="269"/>
      <c r="BQ16" s="269">
        <f>IFERROR(__xludf.DUMMYFUNCTION("""COMPUTED_VALUE"""),0.0)</f>
        <v>0</v>
      </c>
      <c r="BR16" s="269"/>
      <c r="BS16" s="272"/>
      <c r="BT16" s="269"/>
      <c r="BU16" s="269">
        <f>IFERROR(__xludf.DUMMYFUNCTION("""COMPUTED_VALUE"""),0.0)</f>
        <v>0</v>
      </c>
      <c r="BV16" s="269"/>
      <c r="BW16" s="272"/>
      <c r="BX16" s="269"/>
      <c r="BY16" s="269">
        <f>IFERROR(__xludf.DUMMYFUNCTION("""COMPUTED_VALUE"""),0.0)</f>
        <v>0</v>
      </c>
      <c r="BZ16" s="269"/>
      <c r="CA16" s="272"/>
      <c r="CB16" s="269"/>
      <c r="CC16" s="269">
        <f>IFERROR(__xludf.DUMMYFUNCTION("""COMPUTED_VALUE"""),0.0)</f>
        <v>0</v>
      </c>
      <c r="CD16" s="269"/>
      <c r="CE16" s="272"/>
    </row>
    <row r="17">
      <c r="A17" s="271"/>
      <c r="B17" s="269"/>
      <c r="C17" s="272">
        <f>IFERROR(__xludf.DUMMYFUNCTION("""COMPUTED_VALUE"""),-372700.0)</f>
        <v>-372700</v>
      </c>
      <c r="D17" s="269">
        <f>IFERROR(__xludf.DUMMYFUNCTION("""COMPUTED_VALUE"""),1.0)</f>
        <v>1</v>
      </c>
      <c r="E17" s="269">
        <f>IFERROR(__xludf.DUMMYFUNCTION("""COMPUTED_VALUE"""),0.0)</f>
        <v>0</v>
      </c>
      <c r="F17" s="269"/>
      <c r="G17" s="272">
        <f>IFERROR(__xludf.DUMMYFUNCTION("""COMPUTED_VALUE"""),-21400.0)</f>
        <v>-21400</v>
      </c>
      <c r="H17" s="269">
        <f>IFERROR(__xludf.DUMMYFUNCTION("""COMPUTED_VALUE"""),1.0)</f>
        <v>1</v>
      </c>
      <c r="I17" s="269">
        <f>IFERROR(__xludf.DUMMYFUNCTION("""COMPUTED_VALUE"""),0.0)</f>
        <v>0</v>
      </c>
      <c r="J17" s="269"/>
      <c r="K17" s="272">
        <f>IFERROR(__xludf.DUMMYFUNCTION("""COMPUTED_VALUE"""),-35900.0)</f>
        <v>-35900</v>
      </c>
      <c r="L17" s="269">
        <f>IFERROR(__xludf.DUMMYFUNCTION("""COMPUTED_VALUE"""),2.0)</f>
        <v>2</v>
      </c>
      <c r="M17" s="269">
        <f>IFERROR(__xludf.DUMMYFUNCTION("""COMPUTED_VALUE"""),0.0)</f>
        <v>0</v>
      </c>
      <c r="N17" s="269"/>
      <c r="O17" s="272">
        <f>IFERROR(__xludf.DUMMYFUNCTION("""COMPUTED_VALUE"""),-43900.0)</f>
        <v>-43900</v>
      </c>
      <c r="P17" s="269">
        <f>IFERROR(__xludf.DUMMYFUNCTION("""COMPUTED_VALUE"""),4.0)</f>
        <v>4</v>
      </c>
      <c r="Q17" s="269">
        <f>IFERROR(__xludf.DUMMYFUNCTION("""COMPUTED_VALUE"""),0.0)</f>
        <v>0</v>
      </c>
      <c r="R17" s="269"/>
      <c r="S17" s="272">
        <f>IFERROR(__xludf.DUMMYFUNCTION("""COMPUTED_VALUE"""),-16500.0)</f>
        <v>-16500</v>
      </c>
      <c r="T17" s="269">
        <f>IFERROR(__xludf.DUMMYFUNCTION("""COMPUTED_VALUE"""),4.0)</f>
        <v>4</v>
      </c>
      <c r="U17" s="269">
        <f>IFERROR(__xludf.DUMMYFUNCTION("""COMPUTED_VALUE"""),0.0)</f>
        <v>0</v>
      </c>
      <c r="V17" s="269"/>
      <c r="W17" s="272">
        <f>IFERROR(__xludf.DUMMYFUNCTION("""COMPUTED_VALUE"""),-12700.0)</f>
        <v>-12700</v>
      </c>
      <c r="X17" s="269">
        <f>IFERROR(__xludf.DUMMYFUNCTION("""COMPUTED_VALUE"""),2.0)</f>
        <v>2</v>
      </c>
      <c r="Y17" s="269">
        <f>IFERROR(__xludf.DUMMYFUNCTION("""COMPUTED_VALUE"""),0.0)</f>
        <v>0</v>
      </c>
      <c r="Z17" s="269"/>
      <c r="AA17" s="272">
        <f>IFERROR(__xludf.DUMMYFUNCTION("""COMPUTED_VALUE"""),-12300.0)</f>
        <v>-12300</v>
      </c>
      <c r="AB17" s="269">
        <f>IFERROR(__xludf.DUMMYFUNCTION("""COMPUTED_VALUE"""),2.0)</f>
        <v>2</v>
      </c>
      <c r="AC17" s="269">
        <f>IFERROR(__xludf.DUMMYFUNCTION("""COMPUTED_VALUE"""),0.0)</f>
        <v>0</v>
      </c>
      <c r="AD17" s="269"/>
      <c r="AE17" s="272">
        <f>IFERROR(__xludf.DUMMYFUNCTION("""COMPUTED_VALUE"""),-5200.0)</f>
        <v>-5200</v>
      </c>
      <c r="AF17" s="269">
        <f>IFERROR(__xludf.DUMMYFUNCTION("""COMPUTED_VALUE"""),2.0)</f>
        <v>2</v>
      </c>
      <c r="AG17" s="269">
        <f>IFERROR(__xludf.DUMMYFUNCTION("""COMPUTED_VALUE"""),0.0)</f>
        <v>0</v>
      </c>
      <c r="AH17" s="269"/>
      <c r="AI17" s="272">
        <f>IFERROR(__xludf.DUMMYFUNCTION("""COMPUTED_VALUE"""),-16100.0)</f>
        <v>-16100</v>
      </c>
      <c r="AJ17" s="269">
        <f>IFERROR(__xludf.DUMMYFUNCTION("""COMPUTED_VALUE"""),5.0)</f>
        <v>5</v>
      </c>
      <c r="AK17" s="269">
        <f>IFERROR(__xludf.DUMMYFUNCTION("""COMPUTED_VALUE"""),0.0)</f>
        <v>0</v>
      </c>
      <c r="AL17" s="269"/>
      <c r="AM17" s="272">
        <f>IFERROR(__xludf.DUMMYFUNCTION("""COMPUTED_VALUE"""),-41700.0)</f>
        <v>-41700</v>
      </c>
      <c r="AN17" s="269">
        <f>IFERROR(__xludf.DUMMYFUNCTION("""COMPUTED_VALUE"""),19.0)</f>
        <v>19</v>
      </c>
      <c r="AO17" s="269">
        <f>IFERROR(__xludf.DUMMYFUNCTION("""COMPUTED_VALUE"""),0.0)</f>
        <v>0</v>
      </c>
      <c r="AP17" s="269"/>
      <c r="AQ17" s="272">
        <f>IFERROR(__xludf.DUMMYFUNCTION("""COMPUTED_VALUE"""),-41100.0)</f>
        <v>-41100</v>
      </c>
      <c r="AR17" s="269">
        <f>IFERROR(__xludf.DUMMYFUNCTION("""COMPUTED_VALUE"""),4.0)</f>
        <v>4</v>
      </c>
      <c r="AS17" s="269">
        <f>IFERROR(__xludf.DUMMYFUNCTION("""COMPUTED_VALUE"""),0.0)</f>
        <v>0</v>
      </c>
      <c r="AT17" s="269"/>
      <c r="AU17" s="272">
        <f>IFERROR(__xludf.DUMMYFUNCTION("""COMPUTED_VALUE"""),-34900.0)</f>
        <v>-34900</v>
      </c>
      <c r="AV17" s="269">
        <f>IFERROR(__xludf.DUMMYFUNCTION("""COMPUTED_VALUE"""),2.0)</f>
        <v>2</v>
      </c>
      <c r="AW17" s="269">
        <f>IFERROR(__xludf.DUMMYFUNCTION("""COMPUTED_VALUE"""),0.0)</f>
        <v>0</v>
      </c>
      <c r="AX17" s="269"/>
      <c r="AY17" s="272">
        <f>IFERROR(__xludf.DUMMYFUNCTION("""COMPUTED_VALUE"""),-29900.0)</f>
        <v>-29900</v>
      </c>
      <c r="AZ17" s="269">
        <f>IFERROR(__xludf.DUMMYFUNCTION("""COMPUTED_VALUE"""),3.0)</f>
        <v>3</v>
      </c>
      <c r="BA17" s="269">
        <f>IFERROR(__xludf.DUMMYFUNCTION("""COMPUTED_VALUE"""),0.0)</f>
        <v>0</v>
      </c>
      <c r="BB17" s="269"/>
      <c r="BC17" s="272">
        <f>IFERROR(__xludf.DUMMYFUNCTION("""COMPUTED_VALUE"""),-12200.0)</f>
        <v>-12200</v>
      </c>
      <c r="BD17" s="269">
        <f>IFERROR(__xludf.DUMMYFUNCTION("""COMPUTED_VALUE"""),5.0)</f>
        <v>5</v>
      </c>
      <c r="BE17" s="269">
        <f>IFERROR(__xludf.DUMMYFUNCTION("""COMPUTED_VALUE"""),0.0)</f>
        <v>0</v>
      </c>
      <c r="BF17" s="269"/>
      <c r="BG17" s="272">
        <f>IFERROR(__xludf.DUMMYFUNCTION("""COMPUTED_VALUE"""),-48900.0)</f>
        <v>-48900</v>
      </c>
      <c r="BH17" s="269"/>
      <c r="BI17" s="269">
        <f>IFERROR(__xludf.DUMMYFUNCTION("""COMPUTED_VALUE"""),0.0)</f>
        <v>0</v>
      </c>
      <c r="BJ17" s="269"/>
      <c r="BK17" s="272">
        <f>IFERROR(__xludf.DUMMYFUNCTION("""COMPUTED_VALUE"""),0.0)</f>
        <v>0</v>
      </c>
      <c r="BL17" s="269"/>
      <c r="BM17" s="269">
        <f>IFERROR(__xludf.DUMMYFUNCTION("""COMPUTED_VALUE"""),0.0)</f>
        <v>0</v>
      </c>
      <c r="BN17" s="269"/>
      <c r="BO17" s="272">
        <f>IFERROR(__xludf.DUMMYFUNCTION("""COMPUTED_VALUE"""),0.0)</f>
        <v>0</v>
      </c>
      <c r="BP17" s="269"/>
      <c r="BQ17" s="269">
        <f>IFERROR(__xludf.DUMMYFUNCTION("""COMPUTED_VALUE"""),0.0)</f>
        <v>0</v>
      </c>
      <c r="BR17" s="269"/>
      <c r="BS17" s="272">
        <f>IFERROR(__xludf.DUMMYFUNCTION("""COMPUTED_VALUE"""),0.0)</f>
        <v>0</v>
      </c>
      <c r="BT17" s="269"/>
      <c r="BU17" s="269">
        <f>IFERROR(__xludf.DUMMYFUNCTION("""COMPUTED_VALUE"""),0.0)</f>
        <v>0</v>
      </c>
      <c r="BV17" s="269"/>
      <c r="BW17" s="272">
        <f>IFERROR(__xludf.DUMMYFUNCTION("""COMPUTED_VALUE"""),0.0)</f>
        <v>0</v>
      </c>
      <c r="BX17" s="269"/>
      <c r="BY17" s="269">
        <f>IFERROR(__xludf.DUMMYFUNCTION("""COMPUTED_VALUE"""),0.0)</f>
        <v>0</v>
      </c>
      <c r="BZ17" s="269"/>
      <c r="CA17" s="272">
        <f>IFERROR(__xludf.DUMMYFUNCTION("""COMPUTED_VALUE"""),0.0)</f>
        <v>0</v>
      </c>
      <c r="CB17" s="269"/>
      <c r="CC17" s="269">
        <f>IFERROR(__xludf.DUMMYFUNCTION("""COMPUTED_VALUE"""),0.0)</f>
        <v>0</v>
      </c>
      <c r="CD17" s="269"/>
      <c r="CE17" s="272">
        <f>IFERROR(__xludf.DUMMYFUNCTION("""COMPUTED_VALUE"""),0.0)</f>
        <v>0</v>
      </c>
    </row>
    <row r="18">
      <c r="A18" s="271">
        <f>IFERROR(__xludf.DUMMYFUNCTION("""COMPUTED_VALUE"""),46179.0)</f>
        <v>46179</v>
      </c>
      <c r="B18" s="269" t="str">
        <f>IFERROR(__xludf.DUMMYFUNCTION("""COMPUTED_VALUE"""),"土")</f>
        <v>土</v>
      </c>
      <c r="C18" s="272">
        <f>IFERROR(__xludf.DUMMYFUNCTION("""COMPUTED_VALUE"""),0.0)</f>
        <v>0</v>
      </c>
      <c r="D18" s="269">
        <f>IFERROR(__xludf.DUMMYFUNCTION("""COMPUTED_VALUE"""),1.0)</f>
        <v>1</v>
      </c>
      <c r="E18" s="269">
        <f>IFERROR(__xludf.DUMMYFUNCTION("""COMPUTED_VALUE"""),0.0)</f>
        <v>0</v>
      </c>
      <c r="F18" s="269"/>
      <c r="G18" s="269"/>
      <c r="H18" s="269">
        <f>IFERROR(__xludf.DUMMYFUNCTION("""COMPUTED_VALUE"""),1.0)</f>
        <v>1</v>
      </c>
      <c r="I18" s="269">
        <f>IFERROR(__xludf.DUMMYFUNCTION("""COMPUTED_VALUE"""),0.0)</f>
        <v>0</v>
      </c>
      <c r="J18" s="269"/>
      <c r="K18" s="269"/>
      <c r="L18" s="269">
        <f>IFERROR(__xludf.DUMMYFUNCTION("""COMPUTED_VALUE"""),2.0)</f>
        <v>2</v>
      </c>
      <c r="M18" s="269">
        <f>IFERROR(__xludf.DUMMYFUNCTION("""COMPUTED_VALUE"""),0.0)</f>
        <v>0</v>
      </c>
      <c r="N18" s="269"/>
      <c r="O18" s="269"/>
      <c r="P18" s="269">
        <f>IFERROR(__xludf.DUMMYFUNCTION("""COMPUTED_VALUE"""),4.0)</f>
        <v>4</v>
      </c>
      <c r="Q18" s="269">
        <f>IFERROR(__xludf.DUMMYFUNCTION("""COMPUTED_VALUE"""),0.0)</f>
        <v>0</v>
      </c>
      <c r="R18" s="269"/>
      <c r="S18" s="269"/>
      <c r="T18" s="269">
        <f>IFERROR(__xludf.DUMMYFUNCTION("""COMPUTED_VALUE"""),4.0)</f>
        <v>4</v>
      </c>
      <c r="U18" s="269">
        <f>IFERROR(__xludf.DUMMYFUNCTION("""COMPUTED_VALUE"""),0.0)</f>
        <v>0</v>
      </c>
      <c r="V18" s="269"/>
      <c r="W18" s="269"/>
      <c r="X18" s="269">
        <f>IFERROR(__xludf.DUMMYFUNCTION("""COMPUTED_VALUE"""),2.0)</f>
        <v>2</v>
      </c>
      <c r="Y18" s="269">
        <f>IFERROR(__xludf.DUMMYFUNCTION("""COMPUTED_VALUE"""),0.0)</f>
        <v>0</v>
      </c>
      <c r="Z18" s="269"/>
      <c r="AA18" s="269"/>
      <c r="AB18" s="269">
        <f>IFERROR(__xludf.DUMMYFUNCTION("""COMPUTED_VALUE"""),2.0)</f>
        <v>2</v>
      </c>
      <c r="AC18" s="269">
        <f>IFERROR(__xludf.DUMMYFUNCTION("""COMPUTED_VALUE"""),0.0)</f>
        <v>0</v>
      </c>
      <c r="AD18" s="269"/>
      <c r="AE18" s="269"/>
      <c r="AF18" s="269">
        <f>IFERROR(__xludf.DUMMYFUNCTION("""COMPUTED_VALUE"""),2.0)</f>
        <v>2</v>
      </c>
      <c r="AG18" s="269">
        <f>IFERROR(__xludf.DUMMYFUNCTION("""COMPUTED_VALUE"""),0.0)</f>
        <v>0</v>
      </c>
      <c r="AH18" s="269"/>
      <c r="AI18" s="269"/>
      <c r="AJ18" s="269">
        <f>IFERROR(__xludf.DUMMYFUNCTION("""COMPUTED_VALUE"""),5.0)</f>
        <v>5</v>
      </c>
      <c r="AK18" s="269">
        <f>IFERROR(__xludf.DUMMYFUNCTION("""COMPUTED_VALUE"""),0.0)</f>
        <v>0</v>
      </c>
      <c r="AL18" s="269"/>
      <c r="AM18" s="269"/>
      <c r="AN18" s="269">
        <f>IFERROR(__xludf.DUMMYFUNCTION("""COMPUTED_VALUE"""),19.0)</f>
        <v>19</v>
      </c>
      <c r="AO18" s="269">
        <f>IFERROR(__xludf.DUMMYFUNCTION("""COMPUTED_VALUE"""),0.0)</f>
        <v>0</v>
      </c>
      <c r="AP18" s="269"/>
      <c r="AQ18" s="269"/>
      <c r="AR18" s="269">
        <f>IFERROR(__xludf.DUMMYFUNCTION("""COMPUTED_VALUE"""),4.0)</f>
        <v>4</v>
      </c>
      <c r="AS18" s="269">
        <f>IFERROR(__xludf.DUMMYFUNCTION("""COMPUTED_VALUE"""),0.0)</f>
        <v>0</v>
      </c>
      <c r="AT18" s="269"/>
      <c r="AU18" s="269"/>
      <c r="AV18" s="269">
        <f>IFERROR(__xludf.DUMMYFUNCTION("""COMPUTED_VALUE"""),2.0)</f>
        <v>2</v>
      </c>
      <c r="AW18" s="269">
        <f>IFERROR(__xludf.DUMMYFUNCTION("""COMPUTED_VALUE"""),0.0)</f>
        <v>0</v>
      </c>
      <c r="AX18" s="269"/>
      <c r="AY18" s="269"/>
      <c r="AZ18" s="269">
        <f>IFERROR(__xludf.DUMMYFUNCTION("""COMPUTED_VALUE"""),3.0)</f>
        <v>3</v>
      </c>
      <c r="BA18" s="269">
        <f>IFERROR(__xludf.DUMMYFUNCTION("""COMPUTED_VALUE"""),0.0)</f>
        <v>0</v>
      </c>
      <c r="BB18" s="269"/>
      <c r="BC18" s="269"/>
      <c r="BD18" s="269">
        <f>IFERROR(__xludf.DUMMYFUNCTION("""COMPUTED_VALUE"""),5.0)</f>
        <v>5</v>
      </c>
      <c r="BE18" s="269">
        <f>IFERROR(__xludf.DUMMYFUNCTION("""COMPUTED_VALUE"""),0.0)</f>
        <v>0</v>
      </c>
      <c r="BF18" s="269"/>
      <c r="BG18" s="269"/>
      <c r="BH18" s="269"/>
      <c r="BI18" s="269">
        <f>IFERROR(__xludf.DUMMYFUNCTION("""COMPUTED_VALUE"""),0.0)</f>
        <v>0</v>
      </c>
      <c r="BJ18" s="269"/>
      <c r="BK18" s="269"/>
      <c r="BL18" s="269"/>
      <c r="BM18" s="269">
        <f>IFERROR(__xludf.DUMMYFUNCTION("""COMPUTED_VALUE"""),0.0)</f>
        <v>0</v>
      </c>
      <c r="BN18" s="269"/>
      <c r="BO18" s="269"/>
      <c r="BP18" s="269"/>
      <c r="BQ18" s="269">
        <f>IFERROR(__xludf.DUMMYFUNCTION("""COMPUTED_VALUE"""),0.0)</f>
        <v>0</v>
      </c>
      <c r="BR18" s="269"/>
      <c r="BS18" s="269"/>
      <c r="BT18" s="269"/>
      <c r="BU18" s="269">
        <f>IFERROR(__xludf.DUMMYFUNCTION("""COMPUTED_VALUE"""),0.0)</f>
        <v>0</v>
      </c>
      <c r="BV18" s="269"/>
      <c r="BW18" s="269"/>
      <c r="BX18" s="269"/>
      <c r="BY18" s="269">
        <f>IFERROR(__xludf.DUMMYFUNCTION("""COMPUTED_VALUE"""),0.0)</f>
        <v>0</v>
      </c>
      <c r="BZ18" s="269"/>
      <c r="CA18" s="269"/>
      <c r="CB18" s="269"/>
      <c r="CC18" s="269">
        <f>IFERROR(__xludf.DUMMYFUNCTION("""COMPUTED_VALUE"""),0.0)</f>
        <v>0</v>
      </c>
      <c r="CD18" s="269"/>
      <c r="CE18" s="269"/>
    </row>
    <row r="19">
      <c r="A19" s="271">
        <f>IFERROR(__xludf.DUMMYFUNCTION("""COMPUTED_VALUE"""),46186.0)</f>
        <v>46186</v>
      </c>
      <c r="B19" s="269" t="str">
        <f>IFERROR(__xludf.DUMMYFUNCTION("""COMPUTED_VALUE"""),"土")</f>
        <v>土</v>
      </c>
      <c r="C19" s="272">
        <f>IFERROR(__xludf.DUMMYFUNCTION("""COMPUTED_VALUE"""),0.0)</f>
        <v>0</v>
      </c>
      <c r="D19" s="269">
        <f>IFERROR(__xludf.DUMMYFUNCTION("""COMPUTED_VALUE"""),1.0)</f>
        <v>1</v>
      </c>
      <c r="E19" s="269">
        <f>IFERROR(__xludf.DUMMYFUNCTION("""COMPUTED_VALUE"""),0.0)</f>
        <v>0</v>
      </c>
      <c r="F19" s="269"/>
      <c r="G19" s="269"/>
      <c r="H19" s="269">
        <f>IFERROR(__xludf.DUMMYFUNCTION("""COMPUTED_VALUE"""),1.0)</f>
        <v>1</v>
      </c>
      <c r="I19" s="269">
        <f>IFERROR(__xludf.DUMMYFUNCTION("""COMPUTED_VALUE"""),0.0)</f>
        <v>0</v>
      </c>
      <c r="J19" s="269"/>
      <c r="K19" s="269"/>
      <c r="L19" s="269">
        <f>IFERROR(__xludf.DUMMYFUNCTION("""COMPUTED_VALUE"""),2.0)</f>
        <v>2</v>
      </c>
      <c r="M19" s="269">
        <f>IFERROR(__xludf.DUMMYFUNCTION("""COMPUTED_VALUE"""),0.0)</f>
        <v>0</v>
      </c>
      <c r="N19" s="269"/>
      <c r="O19" s="269"/>
      <c r="P19" s="269">
        <f>IFERROR(__xludf.DUMMYFUNCTION("""COMPUTED_VALUE"""),4.0)</f>
        <v>4</v>
      </c>
      <c r="Q19" s="269">
        <f>IFERROR(__xludf.DUMMYFUNCTION("""COMPUTED_VALUE"""),0.0)</f>
        <v>0</v>
      </c>
      <c r="R19" s="269"/>
      <c r="S19" s="269"/>
      <c r="T19" s="269">
        <f>IFERROR(__xludf.DUMMYFUNCTION("""COMPUTED_VALUE"""),4.0)</f>
        <v>4</v>
      </c>
      <c r="U19" s="269">
        <f>IFERROR(__xludf.DUMMYFUNCTION("""COMPUTED_VALUE"""),0.0)</f>
        <v>0</v>
      </c>
      <c r="V19" s="269"/>
      <c r="W19" s="269"/>
      <c r="X19" s="269">
        <f>IFERROR(__xludf.DUMMYFUNCTION("""COMPUTED_VALUE"""),2.0)</f>
        <v>2</v>
      </c>
      <c r="Y19" s="269">
        <f>IFERROR(__xludf.DUMMYFUNCTION("""COMPUTED_VALUE"""),0.0)</f>
        <v>0</v>
      </c>
      <c r="Z19" s="269"/>
      <c r="AA19" s="269"/>
      <c r="AB19" s="269">
        <f>IFERROR(__xludf.DUMMYFUNCTION("""COMPUTED_VALUE"""),2.0)</f>
        <v>2</v>
      </c>
      <c r="AC19" s="269">
        <f>IFERROR(__xludf.DUMMYFUNCTION("""COMPUTED_VALUE"""),0.0)</f>
        <v>0</v>
      </c>
      <c r="AD19" s="269"/>
      <c r="AE19" s="269"/>
      <c r="AF19" s="269">
        <f>IFERROR(__xludf.DUMMYFUNCTION("""COMPUTED_VALUE"""),2.0)</f>
        <v>2</v>
      </c>
      <c r="AG19" s="269">
        <f>IFERROR(__xludf.DUMMYFUNCTION("""COMPUTED_VALUE"""),0.0)</f>
        <v>0</v>
      </c>
      <c r="AH19" s="269"/>
      <c r="AI19" s="269"/>
      <c r="AJ19" s="269">
        <f>IFERROR(__xludf.DUMMYFUNCTION("""COMPUTED_VALUE"""),5.0)</f>
        <v>5</v>
      </c>
      <c r="AK19" s="269">
        <f>IFERROR(__xludf.DUMMYFUNCTION("""COMPUTED_VALUE"""),0.0)</f>
        <v>0</v>
      </c>
      <c r="AL19" s="269"/>
      <c r="AM19" s="269"/>
      <c r="AN19" s="269">
        <f>IFERROR(__xludf.DUMMYFUNCTION("""COMPUTED_VALUE"""),19.0)</f>
        <v>19</v>
      </c>
      <c r="AO19" s="269">
        <f>IFERROR(__xludf.DUMMYFUNCTION("""COMPUTED_VALUE"""),0.0)</f>
        <v>0</v>
      </c>
      <c r="AP19" s="269"/>
      <c r="AQ19" s="269"/>
      <c r="AR19" s="269">
        <f>IFERROR(__xludf.DUMMYFUNCTION("""COMPUTED_VALUE"""),4.0)</f>
        <v>4</v>
      </c>
      <c r="AS19" s="269">
        <f>IFERROR(__xludf.DUMMYFUNCTION("""COMPUTED_VALUE"""),0.0)</f>
        <v>0</v>
      </c>
      <c r="AT19" s="269"/>
      <c r="AU19" s="269"/>
      <c r="AV19" s="269">
        <f>IFERROR(__xludf.DUMMYFUNCTION("""COMPUTED_VALUE"""),2.0)</f>
        <v>2</v>
      </c>
      <c r="AW19" s="269">
        <f>IFERROR(__xludf.DUMMYFUNCTION("""COMPUTED_VALUE"""),0.0)</f>
        <v>0</v>
      </c>
      <c r="AX19" s="269"/>
      <c r="AY19" s="269"/>
      <c r="AZ19" s="269">
        <f>IFERROR(__xludf.DUMMYFUNCTION("""COMPUTED_VALUE"""),3.0)</f>
        <v>3</v>
      </c>
      <c r="BA19" s="269">
        <f>IFERROR(__xludf.DUMMYFUNCTION("""COMPUTED_VALUE"""),0.0)</f>
        <v>0</v>
      </c>
      <c r="BB19" s="269"/>
      <c r="BC19" s="269"/>
      <c r="BD19" s="269">
        <f>IFERROR(__xludf.DUMMYFUNCTION("""COMPUTED_VALUE"""),5.0)</f>
        <v>5</v>
      </c>
      <c r="BE19" s="269">
        <f>IFERROR(__xludf.DUMMYFUNCTION("""COMPUTED_VALUE"""),0.0)</f>
        <v>0</v>
      </c>
      <c r="BF19" s="269"/>
      <c r="BG19" s="269"/>
      <c r="BH19" s="269"/>
      <c r="BI19" s="269">
        <f>IFERROR(__xludf.DUMMYFUNCTION("""COMPUTED_VALUE"""),0.0)</f>
        <v>0</v>
      </c>
      <c r="BJ19" s="269"/>
      <c r="BK19" s="269"/>
      <c r="BL19" s="269"/>
      <c r="BM19" s="269">
        <f>IFERROR(__xludf.DUMMYFUNCTION("""COMPUTED_VALUE"""),0.0)</f>
        <v>0</v>
      </c>
      <c r="BN19" s="269"/>
      <c r="BO19" s="269"/>
      <c r="BP19" s="269"/>
      <c r="BQ19" s="269">
        <f>IFERROR(__xludf.DUMMYFUNCTION("""COMPUTED_VALUE"""),0.0)</f>
        <v>0</v>
      </c>
      <c r="BR19" s="269"/>
      <c r="BS19" s="269"/>
      <c r="BT19" s="269"/>
      <c r="BU19" s="269">
        <f>IFERROR(__xludf.DUMMYFUNCTION("""COMPUTED_VALUE"""),0.0)</f>
        <v>0</v>
      </c>
      <c r="BV19" s="269"/>
      <c r="BW19" s="269"/>
      <c r="BX19" s="269"/>
      <c r="BY19" s="269">
        <f>IFERROR(__xludf.DUMMYFUNCTION("""COMPUTED_VALUE"""),0.0)</f>
        <v>0</v>
      </c>
      <c r="BZ19" s="269"/>
      <c r="CA19" s="269"/>
      <c r="CB19" s="269"/>
      <c r="CC19" s="269">
        <f>IFERROR(__xludf.DUMMYFUNCTION("""COMPUTED_VALUE"""),0.0)</f>
        <v>0</v>
      </c>
      <c r="CD19" s="269"/>
      <c r="CE19" s="269"/>
    </row>
    <row r="20">
      <c r="A20" s="271">
        <f>IFERROR(__xludf.DUMMYFUNCTION("""COMPUTED_VALUE"""),46193.0)</f>
        <v>46193</v>
      </c>
      <c r="B20" s="269" t="str">
        <f>IFERROR(__xludf.DUMMYFUNCTION("""COMPUTED_VALUE"""),"土")</f>
        <v>土</v>
      </c>
      <c r="C20" s="272">
        <f>IFERROR(__xludf.DUMMYFUNCTION("""COMPUTED_VALUE"""),0.0)</f>
        <v>0</v>
      </c>
      <c r="D20" s="269">
        <f>IFERROR(__xludf.DUMMYFUNCTION("""COMPUTED_VALUE"""),1.0)</f>
        <v>1</v>
      </c>
      <c r="E20" s="269">
        <f>IFERROR(__xludf.DUMMYFUNCTION("""COMPUTED_VALUE"""),0.0)</f>
        <v>0</v>
      </c>
      <c r="F20" s="269"/>
      <c r="G20" s="269"/>
      <c r="H20" s="269">
        <f>IFERROR(__xludf.DUMMYFUNCTION("""COMPUTED_VALUE"""),1.0)</f>
        <v>1</v>
      </c>
      <c r="I20" s="269">
        <f>IFERROR(__xludf.DUMMYFUNCTION("""COMPUTED_VALUE"""),0.0)</f>
        <v>0</v>
      </c>
      <c r="J20" s="269"/>
      <c r="K20" s="269"/>
      <c r="L20" s="269">
        <f>IFERROR(__xludf.DUMMYFUNCTION("""COMPUTED_VALUE"""),2.0)</f>
        <v>2</v>
      </c>
      <c r="M20" s="269">
        <f>IFERROR(__xludf.DUMMYFUNCTION("""COMPUTED_VALUE"""),0.0)</f>
        <v>0</v>
      </c>
      <c r="N20" s="269"/>
      <c r="O20" s="269"/>
      <c r="P20" s="269">
        <f>IFERROR(__xludf.DUMMYFUNCTION("""COMPUTED_VALUE"""),4.0)</f>
        <v>4</v>
      </c>
      <c r="Q20" s="269">
        <f>IFERROR(__xludf.DUMMYFUNCTION("""COMPUTED_VALUE"""),0.0)</f>
        <v>0</v>
      </c>
      <c r="R20" s="269"/>
      <c r="S20" s="269"/>
      <c r="T20" s="269">
        <f>IFERROR(__xludf.DUMMYFUNCTION("""COMPUTED_VALUE"""),4.0)</f>
        <v>4</v>
      </c>
      <c r="U20" s="269">
        <f>IFERROR(__xludf.DUMMYFUNCTION("""COMPUTED_VALUE"""),0.0)</f>
        <v>0</v>
      </c>
      <c r="V20" s="269"/>
      <c r="W20" s="269"/>
      <c r="X20" s="269">
        <f>IFERROR(__xludf.DUMMYFUNCTION("""COMPUTED_VALUE"""),2.0)</f>
        <v>2</v>
      </c>
      <c r="Y20" s="269">
        <f>IFERROR(__xludf.DUMMYFUNCTION("""COMPUTED_VALUE"""),0.0)</f>
        <v>0</v>
      </c>
      <c r="Z20" s="269"/>
      <c r="AA20" s="269"/>
      <c r="AB20" s="269">
        <f>IFERROR(__xludf.DUMMYFUNCTION("""COMPUTED_VALUE"""),2.0)</f>
        <v>2</v>
      </c>
      <c r="AC20" s="269">
        <f>IFERROR(__xludf.DUMMYFUNCTION("""COMPUTED_VALUE"""),0.0)</f>
        <v>0</v>
      </c>
      <c r="AD20" s="269"/>
      <c r="AE20" s="269"/>
      <c r="AF20" s="269">
        <f>IFERROR(__xludf.DUMMYFUNCTION("""COMPUTED_VALUE"""),2.0)</f>
        <v>2</v>
      </c>
      <c r="AG20" s="269">
        <f>IFERROR(__xludf.DUMMYFUNCTION("""COMPUTED_VALUE"""),0.0)</f>
        <v>0</v>
      </c>
      <c r="AH20" s="269"/>
      <c r="AI20" s="269"/>
      <c r="AJ20" s="269">
        <f>IFERROR(__xludf.DUMMYFUNCTION("""COMPUTED_VALUE"""),5.0)</f>
        <v>5</v>
      </c>
      <c r="AK20" s="269">
        <f>IFERROR(__xludf.DUMMYFUNCTION("""COMPUTED_VALUE"""),0.0)</f>
        <v>0</v>
      </c>
      <c r="AL20" s="269"/>
      <c r="AM20" s="269"/>
      <c r="AN20" s="269">
        <f>IFERROR(__xludf.DUMMYFUNCTION("""COMPUTED_VALUE"""),19.0)</f>
        <v>19</v>
      </c>
      <c r="AO20" s="269">
        <f>IFERROR(__xludf.DUMMYFUNCTION("""COMPUTED_VALUE"""),0.0)</f>
        <v>0</v>
      </c>
      <c r="AP20" s="269"/>
      <c r="AQ20" s="269"/>
      <c r="AR20" s="269">
        <f>IFERROR(__xludf.DUMMYFUNCTION("""COMPUTED_VALUE"""),4.0)</f>
        <v>4</v>
      </c>
      <c r="AS20" s="269">
        <f>IFERROR(__xludf.DUMMYFUNCTION("""COMPUTED_VALUE"""),0.0)</f>
        <v>0</v>
      </c>
      <c r="AT20" s="269"/>
      <c r="AU20" s="269"/>
      <c r="AV20" s="269">
        <f>IFERROR(__xludf.DUMMYFUNCTION("""COMPUTED_VALUE"""),2.0)</f>
        <v>2</v>
      </c>
      <c r="AW20" s="269">
        <f>IFERROR(__xludf.DUMMYFUNCTION("""COMPUTED_VALUE"""),0.0)</f>
        <v>0</v>
      </c>
      <c r="AX20" s="269"/>
      <c r="AY20" s="269"/>
      <c r="AZ20" s="269">
        <f>IFERROR(__xludf.DUMMYFUNCTION("""COMPUTED_VALUE"""),3.0)</f>
        <v>3</v>
      </c>
      <c r="BA20" s="269">
        <f>IFERROR(__xludf.DUMMYFUNCTION("""COMPUTED_VALUE"""),0.0)</f>
        <v>0</v>
      </c>
      <c r="BB20" s="269"/>
      <c r="BC20" s="269"/>
      <c r="BD20" s="269">
        <f>IFERROR(__xludf.DUMMYFUNCTION("""COMPUTED_VALUE"""),5.0)</f>
        <v>5</v>
      </c>
      <c r="BE20" s="269">
        <f>IFERROR(__xludf.DUMMYFUNCTION("""COMPUTED_VALUE"""),0.0)</f>
        <v>0</v>
      </c>
      <c r="BF20" s="269"/>
      <c r="BG20" s="269"/>
      <c r="BH20" s="269"/>
      <c r="BI20" s="269">
        <f>IFERROR(__xludf.DUMMYFUNCTION("""COMPUTED_VALUE"""),0.0)</f>
        <v>0</v>
      </c>
      <c r="BJ20" s="269"/>
      <c r="BK20" s="269"/>
      <c r="BL20" s="269"/>
      <c r="BM20" s="269">
        <f>IFERROR(__xludf.DUMMYFUNCTION("""COMPUTED_VALUE"""),0.0)</f>
        <v>0</v>
      </c>
      <c r="BN20" s="269"/>
      <c r="BO20" s="269"/>
      <c r="BP20" s="269"/>
      <c r="BQ20" s="269">
        <f>IFERROR(__xludf.DUMMYFUNCTION("""COMPUTED_VALUE"""),0.0)</f>
        <v>0</v>
      </c>
      <c r="BR20" s="269"/>
      <c r="BS20" s="269"/>
      <c r="BT20" s="269"/>
      <c r="BU20" s="269">
        <f>IFERROR(__xludf.DUMMYFUNCTION("""COMPUTED_VALUE"""),0.0)</f>
        <v>0</v>
      </c>
      <c r="BV20" s="269"/>
      <c r="BW20" s="269"/>
      <c r="BX20" s="269"/>
      <c r="BY20" s="269">
        <f>IFERROR(__xludf.DUMMYFUNCTION("""COMPUTED_VALUE"""),0.0)</f>
        <v>0</v>
      </c>
      <c r="BZ20" s="269"/>
      <c r="CA20" s="269"/>
      <c r="CB20" s="269"/>
      <c r="CC20" s="269">
        <f>IFERROR(__xludf.DUMMYFUNCTION("""COMPUTED_VALUE"""),0.0)</f>
        <v>0</v>
      </c>
      <c r="CD20" s="269"/>
      <c r="CE20" s="269"/>
    </row>
    <row r="21">
      <c r="A21" s="271">
        <f>IFERROR(__xludf.DUMMYFUNCTION("""COMPUTED_VALUE"""),46200.0)</f>
        <v>46200</v>
      </c>
      <c r="B21" s="269" t="str">
        <f>IFERROR(__xludf.DUMMYFUNCTION("""COMPUTED_VALUE"""),"土")</f>
        <v>土</v>
      </c>
      <c r="C21" s="272">
        <f>IFERROR(__xludf.DUMMYFUNCTION("""COMPUTED_VALUE"""),0.0)</f>
        <v>0</v>
      </c>
      <c r="D21" s="269">
        <f>IFERROR(__xludf.DUMMYFUNCTION("""COMPUTED_VALUE"""),1.0)</f>
        <v>1</v>
      </c>
      <c r="E21" s="269">
        <f>IFERROR(__xludf.DUMMYFUNCTION("""COMPUTED_VALUE"""),0.0)</f>
        <v>0</v>
      </c>
      <c r="F21" s="269"/>
      <c r="G21" s="269"/>
      <c r="H21" s="269">
        <f>IFERROR(__xludf.DUMMYFUNCTION("""COMPUTED_VALUE"""),1.0)</f>
        <v>1</v>
      </c>
      <c r="I21" s="269">
        <f>IFERROR(__xludf.DUMMYFUNCTION("""COMPUTED_VALUE"""),0.0)</f>
        <v>0</v>
      </c>
      <c r="J21" s="269"/>
      <c r="K21" s="269"/>
      <c r="L21" s="269">
        <f>IFERROR(__xludf.DUMMYFUNCTION("""COMPUTED_VALUE"""),2.0)</f>
        <v>2</v>
      </c>
      <c r="M21" s="269">
        <f>IFERROR(__xludf.DUMMYFUNCTION("""COMPUTED_VALUE"""),0.0)</f>
        <v>0</v>
      </c>
      <c r="N21" s="269"/>
      <c r="O21" s="269"/>
      <c r="P21" s="269">
        <f>IFERROR(__xludf.DUMMYFUNCTION("""COMPUTED_VALUE"""),4.0)</f>
        <v>4</v>
      </c>
      <c r="Q21" s="269">
        <f>IFERROR(__xludf.DUMMYFUNCTION("""COMPUTED_VALUE"""),0.0)</f>
        <v>0</v>
      </c>
      <c r="R21" s="269"/>
      <c r="S21" s="269"/>
      <c r="T21" s="269">
        <f>IFERROR(__xludf.DUMMYFUNCTION("""COMPUTED_VALUE"""),4.0)</f>
        <v>4</v>
      </c>
      <c r="U21" s="269">
        <f>IFERROR(__xludf.DUMMYFUNCTION("""COMPUTED_VALUE"""),0.0)</f>
        <v>0</v>
      </c>
      <c r="V21" s="269"/>
      <c r="W21" s="269"/>
      <c r="X21" s="269">
        <f>IFERROR(__xludf.DUMMYFUNCTION("""COMPUTED_VALUE"""),2.0)</f>
        <v>2</v>
      </c>
      <c r="Y21" s="269">
        <f>IFERROR(__xludf.DUMMYFUNCTION("""COMPUTED_VALUE"""),0.0)</f>
        <v>0</v>
      </c>
      <c r="Z21" s="269"/>
      <c r="AA21" s="269"/>
      <c r="AB21" s="269">
        <f>IFERROR(__xludf.DUMMYFUNCTION("""COMPUTED_VALUE"""),2.0)</f>
        <v>2</v>
      </c>
      <c r="AC21" s="269">
        <f>IFERROR(__xludf.DUMMYFUNCTION("""COMPUTED_VALUE"""),0.0)</f>
        <v>0</v>
      </c>
      <c r="AD21" s="269"/>
      <c r="AE21" s="269"/>
      <c r="AF21" s="269">
        <f>IFERROR(__xludf.DUMMYFUNCTION("""COMPUTED_VALUE"""),2.0)</f>
        <v>2</v>
      </c>
      <c r="AG21" s="269">
        <f>IFERROR(__xludf.DUMMYFUNCTION("""COMPUTED_VALUE"""),0.0)</f>
        <v>0</v>
      </c>
      <c r="AH21" s="269"/>
      <c r="AI21" s="269"/>
      <c r="AJ21" s="269">
        <f>IFERROR(__xludf.DUMMYFUNCTION("""COMPUTED_VALUE"""),5.0)</f>
        <v>5</v>
      </c>
      <c r="AK21" s="269">
        <f>IFERROR(__xludf.DUMMYFUNCTION("""COMPUTED_VALUE"""),0.0)</f>
        <v>0</v>
      </c>
      <c r="AL21" s="269"/>
      <c r="AM21" s="269"/>
      <c r="AN21" s="269">
        <f>IFERROR(__xludf.DUMMYFUNCTION("""COMPUTED_VALUE"""),19.0)</f>
        <v>19</v>
      </c>
      <c r="AO21" s="269">
        <f>IFERROR(__xludf.DUMMYFUNCTION("""COMPUTED_VALUE"""),0.0)</f>
        <v>0</v>
      </c>
      <c r="AP21" s="269"/>
      <c r="AQ21" s="269"/>
      <c r="AR21" s="269">
        <f>IFERROR(__xludf.DUMMYFUNCTION("""COMPUTED_VALUE"""),4.0)</f>
        <v>4</v>
      </c>
      <c r="AS21" s="269">
        <f>IFERROR(__xludf.DUMMYFUNCTION("""COMPUTED_VALUE"""),0.0)</f>
        <v>0</v>
      </c>
      <c r="AT21" s="269"/>
      <c r="AU21" s="269"/>
      <c r="AV21" s="269">
        <f>IFERROR(__xludf.DUMMYFUNCTION("""COMPUTED_VALUE"""),2.0)</f>
        <v>2</v>
      </c>
      <c r="AW21" s="269">
        <f>IFERROR(__xludf.DUMMYFUNCTION("""COMPUTED_VALUE"""),0.0)</f>
        <v>0</v>
      </c>
      <c r="AX21" s="269"/>
      <c r="AY21" s="269"/>
      <c r="AZ21" s="269">
        <f>IFERROR(__xludf.DUMMYFUNCTION("""COMPUTED_VALUE"""),3.0)</f>
        <v>3</v>
      </c>
      <c r="BA21" s="269">
        <f>IFERROR(__xludf.DUMMYFUNCTION("""COMPUTED_VALUE"""),0.0)</f>
        <v>0</v>
      </c>
      <c r="BB21" s="269"/>
      <c r="BC21" s="269"/>
      <c r="BD21" s="269">
        <f>IFERROR(__xludf.DUMMYFUNCTION("""COMPUTED_VALUE"""),5.0)</f>
        <v>5</v>
      </c>
      <c r="BE21" s="269">
        <f>IFERROR(__xludf.DUMMYFUNCTION("""COMPUTED_VALUE"""),0.0)</f>
        <v>0</v>
      </c>
      <c r="BF21" s="269"/>
      <c r="BG21" s="269"/>
      <c r="BH21" s="269"/>
      <c r="BI21" s="269">
        <f>IFERROR(__xludf.DUMMYFUNCTION("""COMPUTED_VALUE"""),0.0)</f>
        <v>0</v>
      </c>
      <c r="BJ21" s="269"/>
      <c r="BK21" s="269"/>
      <c r="BL21" s="269"/>
      <c r="BM21" s="269">
        <f>IFERROR(__xludf.DUMMYFUNCTION("""COMPUTED_VALUE"""),0.0)</f>
        <v>0</v>
      </c>
      <c r="BN21" s="269"/>
      <c r="BO21" s="269"/>
      <c r="BP21" s="269"/>
      <c r="BQ21" s="269">
        <f>IFERROR(__xludf.DUMMYFUNCTION("""COMPUTED_VALUE"""),0.0)</f>
        <v>0</v>
      </c>
      <c r="BR21" s="269"/>
      <c r="BS21" s="269"/>
      <c r="BT21" s="269"/>
      <c r="BU21" s="269">
        <f>IFERROR(__xludf.DUMMYFUNCTION("""COMPUTED_VALUE"""),0.0)</f>
        <v>0</v>
      </c>
      <c r="BV21" s="269"/>
      <c r="BW21" s="269"/>
      <c r="BX21" s="269"/>
      <c r="BY21" s="269">
        <f>IFERROR(__xludf.DUMMYFUNCTION("""COMPUTED_VALUE"""),0.0)</f>
        <v>0</v>
      </c>
      <c r="BZ21" s="269"/>
      <c r="CA21" s="269"/>
      <c r="CB21" s="269"/>
      <c r="CC21" s="269">
        <f>IFERROR(__xludf.DUMMYFUNCTION("""COMPUTED_VALUE"""),0.0)</f>
        <v>0</v>
      </c>
      <c r="CD21" s="269"/>
      <c r="CE21" s="269"/>
    </row>
    <row r="22">
      <c r="A22" s="271"/>
      <c r="B22" s="269"/>
      <c r="C22" s="272">
        <f>IFERROR(__xludf.DUMMYFUNCTION("""COMPUTED_VALUE"""),0.0)</f>
        <v>0</v>
      </c>
      <c r="D22" s="269">
        <f>IFERROR(__xludf.DUMMYFUNCTION("""COMPUTED_VALUE"""),1.0)</f>
        <v>1</v>
      </c>
      <c r="E22" s="269">
        <f>IFERROR(__xludf.DUMMYFUNCTION("""COMPUTED_VALUE"""),0.0)</f>
        <v>0</v>
      </c>
      <c r="F22" s="269"/>
      <c r="G22" s="269"/>
      <c r="H22" s="269">
        <f>IFERROR(__xludf.DUMMYFUNCTION("""COMPUTED_VALUE"""),1.0)</f>
        <v>1</v>
      </c>
      <c r="I22" s="269">
        <f>IFERROR(__xludf.DUMMYFUNCTION("""COMPUTED_VALUE"""),0.0)</f>
        <v>0</v>
      </c>
      <c r="J22" s="269"/>
      <c r="K22" s="269"/>
      <c r="L22" s="269">
        <f>IFERROR(__xludf.DUMMYFUNCTION("""COMPUTED_VALUE"""),2.0)</f>
        <v>2</v>
      </c>
      <c r="M22" s="269">
        <f>IFERROR(__xludf.DUMMYFUNCTION("""COMPUTED_VALUE"""),0.0)</f>
        <v>0</v>
      </c>
      <c r="N22" s="269"/>
      <c r="O22" s="269"/>
      <c r="P22" s="269">
        <f>IFERROR(__xludf.DUMMYFUNCTION("""COMPUTED_VALUE"""),4.0)</f>
        <v>4</v>
      </c>
      <c r="Q22" s="269">
        <f>IFERROR(__xludf.DUMMYFUNCTION("""COMPUTED_VALUE"""),0.0)</f>
        <v>0</v>
      </c>
      <c r="R22" s="269"/>
      <c r="S22" s="269"/>
      <c r="T22" s="269">
        <f>IFERROR(__xludf.DUMMYFUNCTION("""COMPUTED_VALUE"""),4.0)</f>
        <v>4</v>
      </c>
      <c r="U22" s="269">
        <f>IFERROR(__xludf.DUMMYFUNCTION("""COMPUTED_VALUE"""),0.0)</f>
        <v>0</v>
      </c>
      <c r="V22" s="269"/>
      <c r="W22" s="269"/>
      <c r="X22" s="269">
        <f>IFERROR(__xludf.DUMMYFUNCTION("""COMPUTED_VALUE"""),2.0)</f>
        <v>2</v>
      </c>
      <c r="Y22" s="269">
        <f>IFERROR(__xludf.DUMMYFUNCTION("""COMPUTED_VALUE"""),0.0)</f>
        <v>0</v>
      </c>
      <c r="Z22" s="269"/>
      <c r="AA22" s="269"/>
      <c r="AB22" s="269">
        <f>IFERROR(__xludf.DUMMYFUNCTION("""COMPUTED_VALUE"""),2.0)</f>
        <v>2</v>
      </c>
      <c r="AC22" s="269">
        <f>IFERROR(__xludf.DUMMYFUNCTION("""COMPUTED_VALUE"""),0.0)</f>
        <v>0</v>
      </c>
      <c r="AD22" s="269"/>
      <c r="AE22" s="269"/>
      <c r="AF22" s="269">
        <f>IFERROR(__xludf.DUMMYFUNCTION("""COMPUTED_VALUE"""),2.0)</f>
        <v>2</v>
      </c>
      <c r="AG22" s="269">
        <f>IFERROR(__xludf.DUMMYFUNCTION("""COMPUTED_VALUE"""),0.0)</f>
        <v>0</v>
      </c>
      <c r="AH22" s="269"/>
      <c r="AI22" s="269"/>
      <c r="AJ22" s="269">
        <f>IFERROR(__xludf.DUMMYFUNCTION("""COMPUTED_VALUE"""),5.0)</f>
        <v>5</v>
      </c>
      <c r="AK22" s="269">
        <f>IFERROR(__xludf.DUMMYFUNCTION("""COMPUTED_VALUE"""),0.0)</f>
        <v>0</v>
      </c>
      <c r="AL22" s="269"/>
      <c r="AM22" s="269"/>
      <c r="AN22" s="269">
        <f>IFERROR(__xludf.DUMMYFUNCTION("""COMPUTED_VALUE"""),19.0)</f>
        <v>19</v>
      </c>
      <c r="AO22" s="269">
        <f>IFERROR(__xludf.DUMMYFUNCTION("""COMPUTED_VALUE"""),0.0)</f>
        <v>0</v>
      </c>
      <c r="AP22" s="269"/>
      <c r="AQ22" s="269"/>
      <c r="AR22" s="269">
        <f>IFERROR(__xludf.DUMMYFUNCTION("""COMPUTED_VALUE"""),4.0)</f>
        <v>4</v>
      </c>
      <c r="AS22" s="269">
        <f>IFERROR(__xludf.DUMMYFUNCTION("""COMPUTED_VALUE"""),0.0)</f>
        <v>0</v>
      </c>
      <c r="AT22" s="269"/>
      <c r="AU22" s="269"/>
      <c r="AV22" s="269">
        <f>IFERROR(__xludf.DUMMYFUNCTION("""COMPUTED_VALUE"""),2.0)</f>
        <v>2</v>
      </c>
      <c r="AW22" s="269">
        <f>IFERROR(__xludf.DUMMYFUNCTION("""COMPUTED_VALUE"""),0.0)</f>
        <v>0</v>
      </c>
      <c r="AX22" s="269"/>
      <c r="AY22" s="269"/>
      <c r="AZ22" s="269">
        <f>IFERROR(__xludf.DUMMYFUNCTION("""COMPUTED_VALUE"""),3.0)</f>
        <v>3</v>
      </c>
      <c r="BA22" s="269">
        <f>IFERROR(__xludf.DUMMYFUNCTION("""COMPUTED_VALUE"""),0.0)</f>
        <v>0</v>
      </c>
      <c r="BB22" s="269"/>
      <c r="BC22" s="269"/>
      <c r="BD22" s="269">
        <f>IFERROR(__xludf.DUMMYFUNCTION("""COMPUTED_VALUE"""),5.0)</f>
        <v>5</v>
      </c>
      <c r="BE22" s="269">
        <f>IFERROR(__xludf.DUMMYFUNCTION("""COMPUTED_VALUE"""),0.0)</f>
        <v>0</v>
      </c>
      <c r="BF22" s="269"/>
      <c r="BG22" s="269"/>
      <c r="BH22" s="269"/>
      <c r="BI22" s="269">
        <f>IFERROR(__xludf.DUMMYFUNCTION("""COMPUTED_VALUE"""),0.0)</f>
        <v>0</v>
      </c>
      <c r="BJ22" s="269"/>
      <c r="BK22" s="269"/>
      <c r="BL22" s="269"/>
      <c r="BM22" s="269">
        <f>IFERROR(__xludf.DUMMYFUNCTION("""COMPUTED_VALUE"""),0.0)</f>
        <v>0</v>
      </c>
      <c r="BN22" s="269"/>
      <c r="BO22" s="269"/>
      <c r="BP22" s="269"/>
      <c r="BQ22" s="269">
        <f>IFERROR(__xludf.DUMMYFUNCTION("""COMPUTED_VALUE"""),0.0)</f>
        <v>0</v>
      </c>
      <c r="BR22" s="269"/>
      <c r="BS22" s="269"/>
      <c r="BT22" s="269"/>
      <c r="BU22" s="269">
        <f>IFERROR(__xludf.DUMMYFUNCTION("""COMPUTED_VALUE"""),0.0)</f>
        <v>0</v>
      </c>
      <c r="BV22" s="269"/>
      <c r="BW22" s="269"/>
      <c r="BX22" s="269"/>
      <c r="BY22" s="269">
        <f>IFERROR(__xludf.DUMMYFUNCTION("""COMPUTED_VALUE"""),0.0)</f>
        <v>0</v>
      </c>
      <c r="BZ22" s="269"/>
      <c r="CA22" s="269"/>
      <c r="CB22" s="269"/>
      <c r="CC22" s="269">
        <f>IFERROR(__xludf.DUMMYFUNCTION("""COMPUTED_VALUE"""),0.0)</f>
        <v>0</v>
      </c>
      <c r="CD22" s="269"/>
      <c r="CE22" s="269"/>
    </row>
    <row r="23">
      <c r="A23" s="271"/>
      <c r="B23" s="269"/>
      <c r="C23" s="272">
        <f>IFERROR(__xludf.DUMMYFUNCTION("""COMPUTED_VALUE"""),0.0)</f>
        <v>0</v>
      </c>
      <c r="D23" s="269">
        <f>IFERROR(__xludf.DUMMYFUNCTION("""COMPUTED_VALUE"""),1.0)</f>
        <v>1</v>
      </c>
      <c r="E23" s="269">
        <f>IFERROR(__xludf.DUMMYFUNCTION("""COMPUTED_VALUE"""),0.0)</f>
        <v>0</v>
      </c>
      <c r="F23" s="269"/>
      <c r="G23" s="272">
        <f>IFERROR(__xludf.DUMMYFUNCTION("""COMPUTED_VALUE"""),0.0)</f>
        <v>0</v>
      </c>
      <c r="H23" s="269">
        <f>IFERROR(__xludf.DUMMYFUNCTION("""COMPUTED_VALUE"""),1.0)</f>
        <v>1</v>
      </c>
      <c r="I23" s="269">
        <f>IFERROR(__xludf.DUMMYFUNCTION("""COMPUTED_VALUE"""),0.0)</f>
        <v>0</v>
      </c>
      <c r="J23" s="269"/>
      <c r="K23" s="272">
        <f>IFERROR(__xludf.DUMMYFUNCTION("""COMPUTED_VALUE"""),0.0)</f>
        <v>0</v>
      </c>
      <c r="L23" s="269">
        <f>IFERROR(__xludf.DUMMYFUNCTION("""COMPUTED_VALUE"""),2.0)</f>
        <v>2</v>
      </c>
      <c r="M23" s="269">
        <f>IFERROR(__xludf.DUMMYFUNCTION("""COMPUTED_VALUE"""),0.0)</f>
        <v>0</v>
      </c>
      <c r="N23" s="269"/>
      <c r="O23" s="272">
        <f>IFERROR(__xludf.DUMMYFUNCTION("""COMPUTED_VALUE"""),0.0)</f>
        <v>0</v>
      </c>
      <c r="P23" s="269">
        <f>IFERROR(__xludf.DUMMYFUNCTION("""COMPUTED_VALUE"""),4.0)</f>
        <v>4</v>
      </c>
      <c r="Q23" s="269">
        <f>IFERROR(__xludf.DUMMYFUNCTION("""COMPUTED_VALUE"""),0.0)</f>
        <v>0</v>
      </c>
      <c r="R23" s="269"/>
      <c r="S23" s="272">
        <f>IFERROR(__xludf.DUMMYFUNCTION("""COMPUTED_VALUE"""),0.0)</f>
        <v>0</v>
      </c>
      <c r="T23" s="269">
        <f>IFERROR(__xludf.DUMMYFUNCTION("""COMPUTED_VALUE"""),4.0)</f>
        <v>4</v>
      </c>
      <c r="U23" s="269">
        <f>IFERROR(__xludf.DUMMYFUNCTION("""COMPUTED_VALUE"""),0.0)</f>
        <v>0</v>
      </c>
      <c r="V23" s="269"/>
      <c r="W23" s="272">
        <f>IFERROR(__xludf.DUMMYFUNCTION("""COMPUTED_VALUE"""),0.0)</f>
        <v>0</v>
      </c>
      <c r="X23" s="269">
        <f>IFERROR(__xludf.DUMMYFUNCTION("""COMPUTED_VALUE"""),2.0)</f>
        <v>2</v>
      </c>
      <c r="Y23" s="269">
        <f>IFERROR(__xludf.DUMMYFUNCTION("""COMPUTED_VALUE"""),0.0)</f>
        <v>0</v>
      </c>
      <c r="Z23" s="269"/>
      <c r="AA23" s="272">
        <f>IFERROR(__xludf.DUMMYFUNCTION("""COMPUTED_VALUE"""),0.0)</f>
        <v>0</v>
      </c>
      <c r="AB23" s="269">
        <f>IFERROR(__xludf.DUMMYFUNCTION("""COMPUTED_VALUE"""),2.0)</f>
        <v>2</v>
      </c>
      <c r="AC23" s="269">
        <f>IFERROR(__xludf.DUMMYFUNCTION("""COMPUTED_VALUE"""),0.0)</f>
        <v>0</v>
      </c>
      <c r="AD23" s="269"/>
      <c r="AE23" s="272">
        <f>IFERROR(__xludf.DUMMYFUNCTION("""COMPUTED_VALUE"""),0.0)</f>
        <v>0</v>
      </c>
      <c r="AF23" s="269">
        <f>IFERROR(__xludf.DUMMYFUNCTION("""COMPUTED_VALUE"""),2.0)</f>
        <v>2</v>
      </c>
      <c r="AG23" s="269">
        <f>IFERROR(__xludf.DUMMYFUNCTION("""COMPUTED_VALUE"""),0.0)</f>
        <v>0</v>
      </c>
      <c r="AH23" s="269"/>
      <c r="AI23" s="272">
        <f>IFERROR(__xludf.DUMMYFUNCTION("""COMPUTED_VALUE"""),0.0)</f>
        <v>0</v>
      </c>
      <c r="AJ23" s="269">
        <f>IFERROR(__xludf.DUMMYFUNCTION("""COMPUTED_VALUE"""),5.0)</f>
        <v>5</v>
      </c>
      <c r="AK23" s="269">
        <f>IFERROR(__xludf.DUMMYFUNCTION("""COMPUTED_VALUE"""),0.0)</f>
        <v>0</v>
      </c>
      <c r="AL23" s="269"/>
      <c r="AM23" s="272">
        <f>IFERROR(__xludf.DUMMYFUNCTION("""COMPUTED_VALUE"""),0.0)</f>
        <v>0</v>
      </c>
      <c r="AN23" s="269">
        <f>IFERROR(__xludf.DUMMYFUNCTION("""COMPUTED_VALUE"""),19.0)</f>
        <v>19</v>
      </c>
      <c r="AO23" s="269">
        <f>IFERROR(__xludf.DUMMYFUNCTION("""COMPUTED_VALUE"""),0.0)</f>
        <v>0</v>
      </c>
      <c r="AP23" s="269"/>
      <c r="AQ23" s="272">
        <f>IFERROR(__xludf.DUMMYFUNCTION("""COMPUTED_VALUE"""),0.0)</f>
        <v>0</v>
      </c>
      <c r="AR23" s="269">
        <f>IFERROR(__xludf.DUMMYFUNCTION("""COMPUTED_VALUE"""),4.0)</f>
        <v>4</v>
      </c>
      <c r="AS23" s="269">
        <f>IFERROR(__xludf.DUMMYFUNCTION("""COMPUTED_VALUE"""),0.0)</f>
        <v>0</v>
      </c>
      <c r="AT23" s="269"/>
      <c r="AU23" s="272">
        <f>IFERROR(__xludf.DUMMYFUNCTION("""COMPUTED_VALUE"""),0.0)</f>
        <v>0</v>
      </c>
      <c r="AV23" s="269">
        <f>IFERROR(__xludf.DUMMYFUNCTION("""COMPUTED_VALUE"""),2.0)</f>
        <v>2</v>
      </c>
      <c r="AW23" s="269">
        <f>IFERROR(__xludf.DUMMYFUNCTION("""COMPUTED_VALUE"""),0.0)</f>
        <v>0</v>
      </c>
      <c r="AX23" s="269"/>
      <c r="AY23" s="272">
        <f>IFERROR(__xludf.DUMMYFUNCTION("""COMPUTED_VALUE"""),0.0)</f>
        <v>0</v>
      </c>
      <c r="AZ23" s="269">
        <f>IFERROR(__xludf.DUMMYFUNCTION("""COMPUTED_VALUE"""),3.0)</f>
        <v>3</v>
      </c>
      <c r="BA23" s="269">
        <f>IFERROR(__xludf.DUMMYFUNCTION("""COMPUTED_VALUE"""),0.0)</f>
        <v>0</v>
      </c>
      <c r="BB23" s="269"/>
      <c r="BC23" s="272">
        <f>IFERROR(__xludf.DUMMYFUNCTION("""COMPUTED_VALUE"""),0.0)</f>
        <v>0</v>
      </c>
      <c r="BD23" s="269">
        <f>IFERROR(__xludf.DUMMYFUNCTION("""COMPUTED_VALUE"""),5.0)</f>
        <v>5</v>
      </c>
      <c r="BE23" s="269">
        <f>IFERROR(__xludf.DUMMYFUNCTION("""COMPUTED_VALUE"""),0.0)</f>
        <v>0</v>
      </c>
      <c r="BF23" s="269"/>
      <c r="BG23" s="272">
        <f>IFERROR(__xludf.DUMMYFUNCTION("""COMPUTED_VALUE"""),0.0)</f>
        <v>0</v>
      </c>
      <c r="BH23" s="269"/>
      <c r="BI23" s="269">
        <f>IFERROR(__xludf.DUMMYFUNCTION("""COMPUTED_VALUE"""),0.0)</f>
        <v>0</v>
      </c>
      <c r="BJ23" s="269"/>
      <c r="BK23" s="272">
        <f>IFERROR(__xludf.DUMMYFUNCTION("""COMPUTED_VALUE"""),0.0)</f>
        <v>0</v>
      </c>
      <c r="BL23" s="269"/>
      <c r="BM23" s="269">
        <f>IFERROR(__xludf.DUMMYFUNCTION("""COMPUTED_VALUE"""),0.0)</f>
        <v>0</v>
      </c>
      <c r="BN23" s="269"/>
      <c r="BO23" s="272">
        <f>IFERROR(__xludf.DUMMYFUNCTION("""COMPUTED_VALUE"""),0.0)</f>
        <v>0</v>
      </c>
      <c r="BP23" s="269"/>
      <c r="BQ23" s="269">
        <f>IFERROR(__xludf.DUMMYFUNCTION("""COMPUTED_VALUE"""),0.0)</f>
        <v>0</v>
      </c>
      <c r="BR23" s="269"/>
      <c r="BS23" s="272">
        <f>IFERROR(__xludf.DUMMYFUNCTION("""COMPUTED_VALUE"""),0.0)</f>
        <v>0</v>
      </c>
      <c r="BT23" s="269"/>
      <c r="BU23" s="269">
        <f>IFERROR(__xludf.DUMMYFUNCTION("""COMPUTED_VALUE"""),0.0)</f>
        <v>0</v>
      </c>
      <c r="BV23" s="269"/>
      <c r="BW23" s="272">
        <f>IFERROR(__xludf.DUMMYFUNCTION("""COMPUTED_VALUE"""),0.0)</f>
        <v>0</v>
      </c>
      <c r="BX23" s="269"/>
      <c r="BY23" s="269">
        <f>IFERROR(__xludf.DUMMYFUNCTION("""COMPUTED_VALUE"""),0.0)</f>
        <v>0</v>
      </c>
      <c r="BZ23" s="269"/>
      <c r="CA23" s="272">
        <f>IFERROR(__xludf.DUMMYFUNCTION("""COMPUTED_VALUE"""),0.0)</f>
        <v>0</v>
      </c>
      <c r="CB23" s="269"/>
      <c r="CC23" s="269">
        <f>IFERROR(__xludf.DUMMYFUNCTION("""COMPUTED_VALUE"""),0.0)</f>
        <v>0</v>
      </c>
      <c r="CD23" s="269"/>
      <c r="CE23" s="272">
        <f>IFERROR(__xludf.DUMMYFUNCTION("""COMPUTED_VALUE"""),0.0)</f>
        <v>0</v>
      </c>
    </row>
    <row r="24">
      <c r="A24" s="271">
        <f>IFERROR(__xludf.DUMMYFUNCTION("""COMPUTED_VALUE"""),46207.0)</f>
        <v>46207</v>
      </c>
      <c r="B24" s="269" t="str">
        <f>IFERROR(__xludf.DUMMYFUNCTION("""COMPUTED_VALUE"""),"土")</f>
        <v>土</v>
      </c>
      <c r="C24" s="272">
        <f>IFERROR(__xludf.DUMMYFUNCTION("""COMPUTED_VALUE"""),0.0)</f>
        <v>0</v>
      </c>
      <c r="D24" s="269">
        <f>IFERROR(__xludf.DUMMYFUNCTION("""COMPUTED_VALUE"""),1.0)</f>
        <v>1</v>
      </c>
      <c r="E24" s="269">
        <f>IFERROR(__xludf.DUMMYFUNCTION("""COMPUTED_VALUE"""),0.0)</f>
        <v>0</v>
      </c>
      <c r="F24" s="269"/>
      <c r="G24" s="269"/>
      <c r="H24" s="269">
        <f>IFERROR(__xludf.DUMMYFUNCTION("""COMPUTED_VALUE"""),1.0)</f>
        <v>1</v>
      </c>
      <c r="I24" s="269">
        <f>IFERROR(__xludf.DUMMYFUNCTION("""COMPUTED_VALUE"""),0.0)</f>
        <v>0</v>
      </c>
      <c r="J24" s="269"/>
      <c r="K24" s="269"/>
      <c r="L24" s="269">
        <f>IFERROR(__xludf.DUMMYFUNCTION("""COMPUTED_VALUE"""),2.0)</f>
        <v>2</v>
      </c>
      <c r="M24" s="269">
        <f>IFERROR(__xludf.DUMMYFUNCTION("""COMPUTED_VALUE"""),0.0)</f>
        <v>0</v>
      </c>
      <c r="N24" s="269"/>
      <c r="O24" s="269"/>
      <c r="P24" s="269">
        <f>IFERROR(__xludf.DUMMYFUNCTION("""COMPUTED_VALUE"""),4.0)</f>
        <v>4</v>
      </c>
      <c r="Q24" s="269">
        <f>IFERROR(__xludf.DUMMYFUNCTION("""COMPUTED_VALUE"""),0.0)</f>
        <v>0</v>
      </c>
      <c r="R24" s="269"/>
      <c r="S24" s="269"/>
      <c r="T24" s="269">
        <f>IFERROR(__xludf.DUMMYFUNCTION("""COMPUTED_VALUE"""),4.0)</f>
        <v>4</v>
      </c>
      <c r="U24" s="269">
        <f>IFERROR(__xludf.DUMMYFUNCTION("""COMPUTED_VALUE"""),0.0)</f>
        <v>0</v>
      </c>
      <c r="V24" s="269"/>
      <c r="W24" s="269"/>
      <c r="X24" s="269">
        <f>IFERROR(__xludf.DUMMYFUNCTION("""COMPUTED_VALUE"""),2.0)</f>
        <v>2</v>
      </c>
      <c r="Y24" s="269">
        <f>IFERROR(__xludf.DUMMYFUNCTION("""COMPUTED_VALUE"""),0.0)</f>
        <v>0</v>
      </c>
      <c r="Z24" s="269"/>
      <c r="AA24" s="269"/>
      <c r="AB24" s="269">
        <f>IFERROR(__xludf.DUMMYFUNCTION("""COMPUTED_VALUE"""),2.0)</f>
        <v>2</v>
      </c>
      <c r="AC24" s="269">
        <f>IFERROR(__xludf.DUMMYFUNCTION("""COMPUTED_VALUE"""),0.0)</f>
        <v>0</v>
      </c>
      <c r="AD24" s="269"/>
      <c r="AE24" s="269"/>
      <c r="AF24" s="269">
        <f>IFERROR(__xludf.DUMMYFUNCTION("""COMPUTED_VALUE"""),2.0)</f>
        <v>2</v>
      </c>
      <c r="AG24" s="269">
        <f>IFERROR(__xludf.DUMMYFUNCTION("""COMPUTED_VALUE"""),0.0)</f>
        <v>0</v>
      </c>
      <c r="AH24" s="269"/>
      <c r="AI24" s="269"/>
      <c r="AJ24" s="269">
        <f>IFERROR(__xludf.DUMMYFUNCTION("""COMPUTED_VALUE"""),5.0)</f>
        <v>5</v>
      </c>
      <c r="AK24" s="269">
        <f>IFERROR(__xludf.DUMMYFUNCTION("""COMPUTED_VALUE"""),0.0)</f>
        <v>0</v>
      </c>
      <c r="AL24" s="269"/>
      <c r="AM24" s="269"/>
      <c r="AN24" s="269">
        <f>IFERROR(__xludf.DUMMYFUNCTION("""COMPUTED_VALUE"""),19.0)</f>
        <v>19</v>
      </c>
      <c r="AO24" s="269">
        <f>IFERROR(__xludf.DUMMYFUNCTION("""COMPUTED_VALUE"""),0.0)</f>
        <v>0</v>
      </c>
      <c r="AP24" s="269"/>
      <c r="AQ24" s="269"/>
      <c r="AR24" s="269">
        <f>IFERROR(__xludf.DUMMYFUNCTION("""COMPUTED_VALUE"""),4.0)</f>
        <v>4</v>
      </c>
      <c r="AS24" s="269">
        <f>IFERROR(__xludf.DUMMYFUNCTION("""COMPUTED_VALUE"""),0.0)</f>
        <v>0</v>
      </c>
      <c r="AT24" s="269"/>
      <c r="AU24" s="269"/>
      <c r="AV24" s="269">
        <f>IFERROR(__xludf.DUMMYFUNCTION("""COMPUTED_VALUE"""),2.0)</f>
        <v>2</v>
      </c>
      <c r="AW24" s="269">
        <f>IFERROR(__xludf.DUMMYFUNCTION("""COMPUTED_VALUE"""),0.0)</f>
        <v>0</v>
      </c>
      <c r="AX24" s="269"/>
      <c r="AY24" s="269"/>
      <c r="AZ24" s="269">
        <f>IFERROR(__xludf.DUMMYFUNCTION("""COMPUTED_VALUE"""),3.0)</f>
        <v>3</v>
      </c>
      <c r="BA24" s="269">
        <f>IFERROR(__xludf.DUMMYFUNCTION("""COMPUTED_VALUE"""),0.0)</f>
        <v>0</v>
      </c>
      <c r="BB24" s="269"/>
      <c r="BC24" s="269"/>
      <c r="BD24" s="269">
        <f>IFERROR(__xludf.DUMMYFUNCTION("""COMPUTED_VALUE"""),5.0)</f>
        <v>5</v>
      </c>
      <c r="BE24" s="269">
        <f>IFERROR(__xludf.DUMMYFUNCTION("""COMPUTED_VALUE"""),0.0)</f>
        <v>0</v>
      </c>
      <c r="BF24" s="269"/>
      <c r="BG24" s="269"/>
      <c r="BH24" s="269"/>
      <c r="BI24" s="269">
        <f>IFERROR(__xludf.DUMMYFUNCTION("""COMPUTED_VALUE"""),0.0)</f>
        <v>0</v>
      </c>
      <c r="BJ24" s="269"/>
      <c r="BK24" s="269"/>
      <c r="BL24" s="269"/>
      <c r="BM24" s="269">
        <f>IFERROR(__xludf.DUMMYFUNCTION("""COMPUTED_VALUE"""),0.0)</f>
        <v>0</v>
      </c>
      <c r="BN24" s="269"/>
      <c r="BO24" s="269"/>
      <c r="BP24" s="269"/>
      <c r="BQ24" s="269">
        <f>IFERROR(__xludf.DUMMYFUNCTION("""COMPUTED_VALUE"""),0.0)</f>
        <v>0</v>
      </c>
      <c r="BR24" s="269"/>
      <c r="BS24" s="269"/>
      <c r="BT24" s="269"/>
      <c r="BU24" s="269">
        <f>IFERROR(__xludf.DUMMYFUNCTION("""COMPUTED_VALUE"""),0.0)</f>
        <v>0</v>
      </c>
      <c r="BV24" s="269"/>
      <c r="BW24" s="269"/>
      <c r="BX24" s="269"/>
      <c r="BY24" s="269">
        <f>IFERROR(__xludf.DUMMYFUNCTION("""COMPUTED_VALUE"""),0.0)</f>
        <v>0</v>
      </c>
      <c r="BZ24" s="269"/>
      <c r="CA24" s="269"/>
      <c r="CB24" s="269"/>
      <c r="CC24" s="269">
        <f>IFERROR(__xludf.DUMMYFUNCTION("""COMPUTED_VALUE"""),0.0)</f>
        <v>0</v>
      </c>
      <c r="CD24" s="269"/>
      <c r="CE24" s="269"/>
    </row>
    <row r="25">
      <c r="A25" s="271">
        <f>IFERROR(__xludf.DUMMYFUNCTION("""COMPUTED_VALUE"""),46214.0)</f>
        <v>46214</v>
      </c>
      <c r="B25" s="269" t="str">
        <f>IFERROR(__xludf.DUMMYFUNCTION("""COMPUTED_VALUE"""),"土")</f>
        <v>土</v>
      </c>
      <c r="C25" s="272">
        <f>IFERROR(__xludf.DUMMYFUNCTION("""COMPUTED_VALUE"""),0.0)</f>
        <v>0</v>
      </c>
      <c r="D25" s="269">
        <f>IFERROR(__xludf.DUMMYFUNCTION("""COMPUTED_VALUE"""),1.0)</f>
        <v>1</v>
      </c>
      <c r="E25" s="269">
        <f>IFERROR(__xludf.DUMMYFUNCTION("""COMPUTED_VALUE"""),0.0)</f>
        <v>0</v>
      </c>
      <c r="F25" s="269"/>
      <c r="G25" s="269"/>
      <c r="H25" s="269">
        <f>IFERROR(__xludf.DUMMYFUNCTION("""COMPUTED_VALUE"""),1.0)</f>
        <v>1</v>
      </c>
      <c r="I25" s="269">
        <f>IFERROR(__xludf.DUMMYFUNCTION("""COMPUTED_VALUE"""),0.0)</f>
        <v>0</v>
      </c>
      <c r="J25" s="269"/>
      <c r="K25" s="269"/>
      <c r="L25" s="269">
        <f>IFERROR(__xludf.DUMMYFUNCTION("""COMPUTED_VALUE"""),2.0)</f>
        <v>2</v>
      </c>
      <c r="M25" s="269">
        <f>IFERROR(__xludf.DUMMYFUNCTION("""COMPUTED_VALUE"""),0.0)</f>
        <v>0</v>
      </c>
      <c r="N25" s="269"/>
      <c r="O25" s="269"/>
      <c r="P25" s="269">
        <f>IFERROR(__xludf.DUMMYFUNCTION("""COMPUTED_VALUE"""),4.0)</f>
        <v>4</v>
      </c>
      <c r="Q25" s="269">
        <f>IFERROR(__xludf.DUMMYFUNCTION("""COMPUTED_VALUE"""),0.0)</f>
        <v>0</v>
      </c>
      <c r="R25" s="269"/>
      <c r="S25" s="269"/>
      <c r="T25" s="269">
        <f>IFERROR(__xludf.DUMMYFUNCTION("""COMPUTED_VALUE"""),4.0)</f>
        <v>4</v>
      </c>
      <c r="U25" s="269">
        <f>IFERROR(__xludf.DUMMYFUNCTION("""COMPUTED_VALUE"""),0.0)</f>
        <v>0</v>
      </c>
      <c r="V25" s="269"/>
      <c r="W25" s="269"/>
      <c r="X25" s="269">
        <f>IFERROR(__xludf.DUMMYFUNCTION("""COMPUTED_VALUE"""),2.0)</f>
        <v>2</v>
      </c>
      <c r="Y25" s="269">
        <f>IFERROR(__xludf.DUMMYFUNCTION("""COMPUTED_VALUE"""),0.0)</f>
        <v>0</v>
      </c>
      <c r="Z25" s="269"/>
      <c r="AA25" s="269"/>
      <c r="AB25" s="269">
        <f>IFERROR(__xludf.DUMMYFUNCTION("""COMPUTED_VALUE"""),2.0)</f>
        <v>2</v>
      </c>
      <c r="AC25" s="269">
        <f>IFERROR(__xludf.DUMMYFUNCTION("""COMPUTED_VALUE"""),0.0)</f>
        <v>0</v>
      </c>
      <c r="AD25" s="269"/>
      <c r="AE25" s="269"/>
      <c r="AF25" s="269">
        <f>IFERROR(__xludf.DUMMYFUNCTION("""COMPUTED_VALUE"""),2.0)</f>
        <v>2</v>
      </c>
      <c r="AG25" s="269">
        <f>IFERROR(__xludf.DUMMYFUNCTION("""COMPUTED_VALUE"""),0.0)</f>
        <v>0</v>
      </c>
      <c r="AH25" s="269"/>
      <c r="AI25" s="269"/>
      <c r="AJ25" s="269">
        <f>IFERROR(__xludf.DUMMYFUNCTION("""COMPUTED_VALUE"""),5.0)</f>
        <v>5</v>
      </c>
      <c r="AK25" s="269">
        <f>IFERROR(__xludf.DUMMYFUNCTION("""COMPUTED_VALUE"""),0.0)</f>
        <v>0</v>
      </c>
      <c r="AL25" s="269"/>
      <c r="AM25" s="269"/>
      <c r="AN25" s="269">
        <f>IFERROR(__xludf.DUMMYFUNCTION("""COMPUTED_VALUE"""),19.0)</f>
        <v>19</v>
      </c>
      <c r="AO25" s="269">
        <f>IFERROR(__xludf.DUMMYFUNCTION("""COMPUTED_VALUE"""),0.0)</f>
        <v>0</v>
      </c>
      <c r="AP25" s="269"/>
      <c r="AQ25" s="269"/>
      <c r="AR25" s="269">
        <f>IFERROR(__xludf.DUMMYFUNCTION("""COMPUTED_VALUE"""),4.0)</f>
        <v>4</v>
      </c>
      <c r="AS25" s="269">
        <f>IFERROR(__xludf.DUMMYFUNCTION("""COMPUTED_VALUE"""),0.0)</f>
        <v>0</v>
      </c>
      <c r="AT25" s="269"/>
      <c r="AU25" s="269"/>
      <c r="AV25" s="269">
        <f>IFERROR(__xludf.DUMMYFUNCTION("""COMPUTED_VALUE"""),2.0)</f>
        <v>2</v>
      </c>
      <c r="AW25" s="269">
        <f>IFERROR(__xludf.DUMMYFUNCTION("""COMPUTED_VALUE"""),0.0)</f>
        <v>0</v>
      </c>
      <c r="AX25" s="269"/>
      <c r="AY25" s="269"/>
      <c r="AZ25" s="269">
        <f>IFERROR(__xludf.DUMMYFUNCTION("""COMPUTED_VALUE"""),3.0)</f>
        <v>3</v>
      </c>
      <c r="BA25" s="269">
        <f>IFERROR(__xludf.DUMMYFUNCTION("""COMPUTED_VALUE"""),0.0)</f>
        <v>0</v>
      </c>
      <c r="BB25" s="269"/>
      <c r="BC25" s="269"/>
      <c r="BD25" s="269">
        <f>IFERROR(__xludf.DUMMYFUNCTION("""COMPUTED_VALUE"""),5.0)</f>
        <v>5</v>
      </c>
      <c r="BE25" s="269">
        <f>IFERROR(__xludf.DUMMYFUNCTION("""COMPUTED_VALUE"""),0.0)</f>
        <v>0</v>
      </c>
      <c r="BF25" s="269"/>
      <c r="BG25" s="269"/>
      <c r="BH25" s="269"/>
      <c r="BI25" s="269">
        <f>IFERROR(__xludf.DUMMYFUNCTION("""COMPUTED_VALUE"""),0.0)</f>
        <v>0</v>
      </c>
      <c r="BJ25" s="269"/>
      <c r="BK25" s="269"/>
      <c r="BL25" s="269"/>
      <c r="BM25" s="269">
        <f>IFERROR(__xludf.DUMMYFUNCTION("""COMPUTED_VALUE"""),0.0)</f>
        <v>0</v>
      </c>
      <c r="BN25" s="269"/>
      <c r="BO25" s="269"/>
      <c r="BP25" s="269"/>
      <c r="BQ25" s="269">
        <f>IFERROR(__xludf.DUMMYFUNCTION("""COMPUTED_VALUE"""),0.0)</f>
        <v>0</v>
      </c>
      <c r="BR25" s="269"/>
      <c r="BS25" s="269"/>
      <c r="BT25" s="269"/>
      <c r="BU25" s="269">
        <f>IFERROR(__xludf.DUMMYFUNCTION("""COMPUTED_VALUE"""),0.0)</f>
        <v>0</v>
      </c>
      <c r="BV25" s="269"/>
      <c r="BW25" s="269"/>
      <c r="BX25" s="269"/>
      <c r="BY25" s="269">
        <f>IFERROR(__xludf.DUMMYFUNCTION("""COMPUTED_VALUE"""),0.0)</f>
        <v>0</v>
      </c>
      <c r="BZ25" s="269"/>
      <c r="CA25" s="269"/>
      <c r="CB25" s="269"/>
      <c r="CC25" s="269">
        <f>IFERROR(__xludf.DUMMYFUNCTION("""COMPUTED_VALUE"""),0.0)</f>
        <v>0</v>
      </c>
      <c r="CD25" s="269"/>
      <c r="CE25" s="269"/>
    </row>
    <row r="26">
      <c r="A26" s="271">
        <f>IFERROR(__xludf.DUMMYFUNCTION("""COMPUTED_VALUE"""),46221.0)</f>
        <v>46221</v>
      </c>
      <c r="B26" s="269" t="str">
        <f>IFERROR(__xludf.DUMMYFUNCTION("""COMPUTED_VALUE"""),"土")</f>
        <v>土</v>
      </c>
      <c r="C26" s="272">
        <f>IFERROR(__xludf.DUMMYFUNCTION("""COMPUTED_VALUE"""),0.0)</f>
        <v>0</v>
      </c>
      <c r="D26" s="269">
        <f>IFERROR(__xludf.DUMMYFUNCTION("""COMPUTED_VALUE"""),1.0)</f>
        <v>1</v>
      </c>
      <c r="E26" s="269">
        <f>IFERROR(__xludf.DUMMYFUNCTION("""COMPUTED_VALUE"""),0.0)</f>
        <v>0</v>
      </c>
      <c r="F26" s="269"/>
      <c r="G26" s="269"/>
      <c r="H26" s="269">
        <f>IFERROR(__xludf.DUMMYFUNCTION("""COMPUTED_VALUE"""),1.0)</f>
        <v>1</v>
      </c>
      <c r="I26" s="269">
        <f>IFERROR(__xludf.DUMMYFUNCTION("""COMPUTED_VALUE"""),0.0)</f>
        <v>0</v>
      </c>
      <c r="J26" s="269"/>
      <c r="K26" s="269"/>
      <c r="L26" s="269">
        <f>IFERROR(__xludf.DUMMYFUNCTION("""COMPUTED_VALUE"""),2.0)</f>
        <v>2</v>
      </c>
      <c r="M26" s="269">
        <f>IFERROR(__xludf.DUMMYFUNCTION("""COMPUTED_VALUE"""),0.0)</f>
        <v>0</v>
      </c>
      <c r="N26" s="269"/>
      <c r="O26" s="269"/>
      <c r="P26" s="269">
        <f>IFERROR(__xludf.DUMMYFUNCTION("""COMPUTED_VALUE"""),4.0)</f>
        <v>4</v>
      </c>
      <c r="Q26" s="269">
        <f>IFERROR(__xludf.DUMMYFUNCTION("""COMPUTED_VALUE"""),0.0)</f>
        <v>0</v>
      </c>
      <c r="R26" s="269"/>
      <c r="S26" s="269"/>
      <c r="T26" s="269">
        <f>IFERROR(__xludf.DUMMYFUNCTION("""COMPUTED_VALUE"""),4.0)</f>
        <v>4</v>
      </c>
      <c r="U26" s="269">
        <f>IFERROR(__xludf.DUMMYFUNCTION("""COMPUTED_VALUE"""),0.0)</f>
        <v>0</v>
      </c>
      <c r="V26" s="269"/>
      <c r="W26" s="269"/>
      <c r="X26" s="269">
        <f>IFERROR(__xludf.DUMMYFUNCTION("""COMPUTED_VALUE"""),2.0)</f>
        <v>2</v>
      </c>
      <c r="Y26" s="269">
        <f>IFERROR(__xludf.DUMMYFUNCTION("""COMPUTED_VALUE"""),0.0)</f>
        <v>0</v>
      </c>
      <c r="Z26" s="269"/>
      <c r="AA26" s="269"/>
      <c r="AB26" s="269">
        <f>IFERROR(__xludf.DUMMYFUNCTION("""COMPUTED_VALUE"""),2.0)</f>
        <v>2</v>
      </c>
      <c r="AC26" s="269">
        <f>IFERROR(__xludf.DUMMYFUNCTION("""COMPUTED_VALUE"""),0.0)</f>
        <v>0</v>
      </c>
      <c r="AD26" s="269"/>
      <c r="AE26" s="269"/>
      <c r="AF26" s="269">
        <f>IFERROR(__xludf.DUMMYFUNCTION("""COMPUTED_VALUE"""),2.0)</f>
        <v>2</v>
      </c>
      <c r="AG26" s="269">
        <f>IFERROR(__xludf.DUMMYFUNCTION("""COMPUTED_VALUE"""),0.0)</f>
        <v>0</v>
      </c>
      <c r="AH26" s="269"/>
      <c r="AI26" s="269"/>
      <c r="AJ26" s="269">
        <f>IFERROR(__xludf.DUMMYFUNCTION("""COMPUTED_VALUE"""),5.0)</f>
        <v>5</v>
      </c>
      <c r="AK26" s="269">
        <f>IFERROR(__xludf.DUMMYFUNCTION("""COMPUTED_VALUE"""),0.0)</f>
        <v>0</v>
      </c>
      <c r="AL26" s="269"/>
      <c r="AM26" s="269"/>
      <c r="AN26" s="269">
        <f>IFERROR(__xludf.DUMMYFUNCTION("""COMPUTED_VALUE"""),19.0)</f>
        <v>19</v>
      </c>
      <c r="AO26" s="269">
        <f>IFERROR(__xludf.DUMMYFUNCTION("""COMPUTED_VALUE"""),0.0)</f>
        <v>0</v>
      </c>
      <c r="AP26" s="269"/>
      <c r="AQ26" s="269"/>
      <c r="AR26" s="269">
        <f>IFERROR(__xludf.DUMMYFUNCTION("""COMPUTED_VALUE"""),4.0)</f>
        <v>4</v>
      </c>
      <c r="AS26" s="269">
        <f>IFERROR(__xludf.DUMMYFUNCTION("""COMPUTED_VALUE"""),0.0)</f>
        <v>0</v>
      </c>
      <c r="AT26" s="269"/>
      <c r="AU26" s="269"/>
      <c r="AV26" s="269">
        <f>IFERROR(__xludf.DUMMYFUNCTION("""COMPUTED_VALUE"""),2.0)</f>
        <v>2</v>
      </c>
      <c r="AW26" s="269">
        <f>IFERROR(__xludf.DUMMYFUNCTION("""COMPUTED_VALUE"""),0.0)</f>
        <v>0</v>
      </c>
      <c r="AX26" s="269"/>
      <c r="AY26" s="269"/>
      <c r="AZ26" s="269">
        <f>IFERROR(__xludf.DUMMYFUNCTION("""COMPUTED_VALUE"""),3.0)</f>
        <v>3</v>
      </c>
      <c r="BA26" s="269">
        <f>IFERROR(__xludf.DUMMYFUNCTION("""COMPUTED_VALUE"""),0.0)</f>
        <v>0</v>
      </c>
      <c r="BB26" s="269"/>
      <c r="BC26" s="269"/>
      <c r="BD26" s="269">
        <f>IFERROR(__xludf.DUMMYFUNCTION("""COMPUTED_VALUE"""),5.0)</f>
        <v>5</v>
      </c>
      <c r="BE26" s="269">
        <f>IFERROR(__xludf.DUMMYFUNCTION("""COMPUTED_VALUE"""),0.0)</f>
        <v>0</v>
      </c>
      <c r="BF26" s="269"/>
      <c r="BG26" s="269"/>
      <c r="BH26" s="269"/>
      <c r="BI26" s="269">
        <f>IFERROR(__xludf.DUMMYFUNCTION("""COMPUTED_VALUE"""),0.0)</f>
        <v>0</v>
      </c>
      <c r="BJ26" s="269"/>
      <c r="BK26" s="269"/>
      <c r="BL26" s="269"/>
      <c r="BM26" s="269">
        <f>IFERROR(__xludf.DUMMYFUNCTION("""COMPUTED_VALUE"""),0.0)</f>
        <v>0</v>
      </c>
      <c r="BN26" s="269"/>
      <c r="BO26" s="269"/>
      <c r="BP26" s="269"/>
      <c r="BQ26" s="269">
        <f>IFERROR(__xludf.DUMMYFUNCTION("""COMPUTED_VALUE"""),0.0)</f>
        <v>0</v>
      </c>
      <c r="BR26" s="269"/>
      <c r="BS26" s="269"/>
      <c r="BT26" s="269"/>
      <c r="BU26" s="269">
        <f>IFERROR(__xludf.DUMMYFUNCTION("""COMPUTED_VALUE"""),0.0)</f>
        <v>0</v>
      </c>
      <c r="BV26" s="269"/>
      <c r="BW26" s="269"/>
      <c r="BX26" s="269"/>
      <c r="BY26" s="269">
        <f>IFERROR(__xludf.DUMMYFUNCTION("""COMPUTED_VALUE"""),0.0)</f>
        <v>0</v>
      </c>
      <c r="BZ26" s="269"/>
      <c r="CA26" s="269"/>
      <c r="CB26" s="269"/>
      <c r="CC26" s="269">
        <f>IFERROR(__xludf.DUMMYFUNCTION("""COMPUTED_VALUE"""),0.0)</f>
        <v>0</v>
      </c>
      <c r="CD26" s="269"/>
      <c r="CE26" s="269"/>
    </row>
    <row r="27">
      <c r="A27" s="271">
        <f>IFERROR(__xludf.DUMMYFUNCTION("""COMPUTED_VALUE"""),46228.0)</f>
        <v>46228</v>
      </c>
      <c r="B27" s="269" t="str">
        <f>IFERROR(__xludf.DUMMYFUNCTION("""COMPUTED_VALUE"""),"土")</f>
        <v>土</v>
      </c>
      <c r="C27" s="272">
        <f>IFERROR(__xludf.DUMMYFUNCTION("""COMPUTED_VALUE"""),0.0)</f>
        <v>0</v>
      </c>
      <c r="D27" s="269">
        <f>IFERROR(__xludf.DUMMYFUNCTION("""COMPUTED_VALUE"""),1.0)</f>
        <v>1</v>
      </c>
      <c r="E27" s="269">
        <f>IFERROR(__xludf.DUMMYFUNCTION("""COMPUTED_VALUE"""),0.0)</f>
        <v>0</v>
      </c>
      <c r="F27" s="269"/>
      <c r="G27" s="269"/>
      <c r="H27" s="269">
        <f>IFERROR(__xludf.DUMMYFUNCTION("""COMPUTED_VALUE"""),1.0)</f>
        <v>1</v>
      </c>
      <c r="I27" s="269">
        <f>IFERROR(__xludf.DUMMYFUNCTION("""COMPUTED_VALUE"""),0.0)</f>
        <v>0</v>
      </c>
      <c r="J27" s="269"/>
      <c r="K27" s="269"/>
      <c r="L27" s="269">
        <f>IFERROR(__xludf.DUMMYFUNCTION("""COMPUTED_VALUE"""),2.0)</f>
        <v>2</v>
      </c>
      <c r="M27" s="269">
        <f>IFERROR(__xludf.DUMMYFUNCTION("""COMPUTED_VALUE"""),0.0)</f>
        <v>0</v>
      </c>
      <c r="N27" s="269"/>
      <c r="O27" s="269"/>
      <c r="P27" s="269">
        <f>IFERROR(__xludf.DUMMYFUNCTION("""COMPUTED_VALUE"""),4.0)</f>
        <v>4</v>
      </c>
      <c r="Q27" s="269">
        <f>IFERROR(__xludf.DUMMYFUNCTION("""COMPUTED_VALUE"""),0.0)</f>
        <v>0</v>
      </c>
      <c r="R27" s="269"/>
      <c r="S27" s="269"/>
      <c r="T27" s="269">
        <f>IFERROR(__xludf.DUMMYFUNCTION("""COMPUTED_VALUE"""),4.0)</f>
        <v>4</v>
      </c>
      <c r="U27" s="269">
        <f>IFERROR(__xludf.DUMMYFUNCTION("""COMPUTED_VALUE"""),0.0)</f>
        <v>0</v>
      </c>
      <c r="V27" s="269"/>
      <c r="W27" s="269"/>
      <c r="X27" s="269">
        <f>IFERROR(__xludf.DUMMYFUNCTION("""COMPUTED_VALUE"""),2.0)</f>
        <v>2</v>
      </c>
      <c r="Y27" s="269">
        <f>IFERROR(__xludf.DUMMYFUNCTION("""COMPUTED_VALUE"""),0.0)</f>
        <v>0</v>
      </c>
      <c r="Z27" s="269"/>
      <c r="AA27" s="269"/>
      <c r="AB27" s="269">
        <f>IFERROR(__xludf.DUMMYFUNCTION("""COMPUTED_VALUE"""),2.0)</f>
        <v>2</v>
      </c>
      <c r="AC27" s="269">
        <f>IFERROR(__xludf.DUMMYFUNCTION("""COMPUTED_VALUE"""),0.0)</f>
        <v>0</v>
      </c>
      <c r="AD27" s="269"/>
      <c r="AE27" s="269"/>
      <c r="AF27" s="269">
        <f>IFERROR(__xludf.DUMMYFUNCTION("""COMPUTED_VALUE"""),2.0)</f>
        <v>2</v>
      </c>
      <c r="AG27" s="269">
        <f>IFERROR(__xludf.DUMMYFUNCTION("""COMPUTED_VALUE"""),0.0)</f>
        <v>0</v>
      </c>
      <c r="AH27" s="269"/>
      <c r="AI27" s="269"/>
      <c r="AJ27" s="269">
        <f>IFERROR(__xludf.DUMMYFUNCTION("""COMPUTED_VALUE"""),5.0)</f>
        <v>5</v>
      </c>
      <c r="AK27" s="269">
        <f>IFERROR(__xludf.DUMMYFUNCTION("""COMPUTED_VALUE"""),0.0)</f>
        <v>0</v>
      </c>
      <c r="AL27" s="269"/>
      <c r="AM27" s="269"/>
      <c r="AN27" s="269">
        <f>IFERROR(__xludf.DUMMYFUNCTION("""COMPUTED_VALUE"""),19.0)</f>
        <v>19</v>
      </c>
      <c r="AO27" s="269">
        <f>IFERROR(__xludf.DUMMYFUNCTION("""COMPUTED_VALUE"""),0.0)</f>
        <v>0</v>
      </c>
      <c r="AP27" s="269"/>
      <c r="AQ27" s="269"/>
      <c r="AR27" s="269">
        <f>IFERROR(__xludf.DUMMYFUNCTION("""COMPUTED_VALUE"""),4.0)</f>
        <v>4</v>
      </c>
      <c r="AS27" s="269">
        <f>IFERROR(__xludf.DUMMYFUNCTION("""COMPUTED_VALUE"""),0.0)</f>
        <v>0</v>
      </c>
      <c r="AT27" s="269"/>
      <c r="AU27" s="269"/>
      <c r="AV27" s="269">
        <f>IFERROR(__xludf.DUMMYFUNCTION("""COMPUTED_VALUE"""),2.0)</f>
        <v>2</v>
      </c>
      <c r="AW27" s="269">
        <f>IFERROR(__xludf.DUMMYFUNCTION("""COMPUTED_VALUE"""),0.0)</f>
        <v>0</v>
      </c>
      <c r="AX27" s="269"/>
      <c r="AY27" s="269"/>
      <c r="AZ27" s="269">
        <f>IFERROR(__xludf.DUMMYFUNCTION("""COMPUTED_VALUE"""),3.0)</f>
        <v>3</v>
      </c>
      <c r="BA27" s="269">
        <f>IFERROR(__xludf.DUMMYFUNCTION("""COMPUTED_VALUE"""),0.0)</f>
        <v>0</v>
      </c>
      <c r="BB27" s="269"/>
      <c r="BC27" s="269"/>
      <c r="BD27" s="269">
        <f>IFERROR(__xludf.DUMMYFUNCTION("""COMPUTED_VALUE"""),5.0)</f>
        <v>5</v>
      </c>
      <c r="BE27" s="269">
        <f>IFERROR(__xludf.DUMMYFUNCTION("""COMPUTED_VALUE"""),0.0)</f>
        <v>0</v>
      </c>
      <c r="BF27" s="269"/>
      <c r="BG27" s="269"/>
      <c r="BH27" s="269"/>
      <c r="BI27" s="269">
        <f>IFERROR(__xludf.DUMMYFUNCTION("""COMPUTED_VALUE"""),0.0)</f>
        <v>0</v>
      </c>
      <c r="BJ27" s="269"/>
      <c r="BK27" s="269"/>
      <c r="BL27" s="269"/>
      <c r="BM27" s="269">
        <f>IFERROR(__xludf.DUMMYFUNCTION("""COMPUTED_VALUE"""),0.0)</f>
        <v>0</v>
      </c>
      <c r="BN27" s="269"/>
      <c r="BO27" s="269"/>
      <c r="BP27" s="269"/>
      <c r="BQ27" s="269">
        <f>IFERROR(__xludf.DUMMYFUNCTION("""COMPUTED_VALUE"""),0.0)</f>
        <v>0</v>
      </c>
      <c r="BR27" s="269"/>
      <c r="BS27" s="269"/>
      <c r="BT27" s="269"/>
      <c r="BU27" s="269">
        <f>IFERROR(__xludf.DUMMYFUNCTION("""COMPUTED_VALUE"""),0.0)</f>
        <v>0</v>
      </c>
      <c r="BV27" s="269"/>
      <c r="BW27" s="269"/>
      <c r="BX27" s="269"/>
      <c r="BY27" s="269">
        <f>IFERROR(__xludf.DUMMYFUNCTION("""COMPUTED_VALUE"""),0.0)</f>
        <v>0</v>
      </c>
      <c r="BZ27" s="269"/>
      <c r="CA27" s="269"/>
      <c r="CB27" s="269"/>
      <c r="CC27" s="269">
        <f>IFERROR(__xludf.DUMMYFUNCTION("""COMPUTED_VALUE"""),0.0)</f>
        <v>0</v>
      </c>
      <c r="CD27" s="269"/>
      <c r="CE27" s="269"/>
    </row>
    <row r="28">
      <c r="A28" s="271"/>
      <c r="B28" s="269"/>
      <c r="C28" s="272">
        <f>IFERROR(__xludf.DUMMYFUNCTION("""COMPUTED_VALUE"""),0.0)</f>
        <v>0</v>
      </c>
      <c r="D28" s="269">
        <f>IFERROR(__xludf.DUMMYFUNCTION("""COMPUTED_VALUE"""),1.0)</f>
        <v>1</v>
      </c>
      <c r="E28" s="269">
        <f>IFERROR(__xludf.DUMMYFUNCTION("""COMPUTED_VALUE"""),0.0)</f>
        <v>0</v>
      </c>
      <c r="F28" s="269"/>
      <c r="G28" s="272">
        <f>IFERROR(__xludf.DUMMYFUNCTION("""COMPUTED_VALUE"""),0.0)</f>
        <v>0</v>
      </c>
      <c r="H28" s="269">
        <f>IFERROR(__xludf.DUMMYFUNCTION("""COMPUTED_VALUE"""),1.0)</f>
        <v>1</v>
      </c>
      <c r="I28" s="269">
        <f>IFERROR(__xludf.DUMMYFUNCTION("""COMPUTED_VALUE"""),0.0)</f>
        <v>0</v>
      </c>
      <c r="J28" s="269"/>
      <c r="K28" s="272">
        <f>IFERROR(__xludf.DUMMYFUNCTION("""COMPUTED_VALUE"""),0.0)</f>
        <v>0</v>
      </c>
      <c r="L28" s="269">
        <f>IFERROR(__xludf.DUMMYFUNCTION("""COMPUTED_VALUE"""),2.0)</f>
        <v>2</v>
      </c>
      <c r="M28" s="269">
        <f>IFERROR(__xludf.DUMMYFUNCTION("""COMPUTED_VALUE"""),0.0)</f>
        <v>0</v>
      </c>
      <c r="N28" s="269"/>
      <c r="O28" s="272">
        <f>IFERROR(__xludf.DUMMYFUNCTION("""COMPUTED_VALUE"""),0.0)</f>
        <v>0</v>
      </c>
      <c r="P28" s="269">
        <f>IFERROR(__xludf.DUMMYFUNCTION("""COMPUTED_VALUE"""),4.0)</f>
        <v>4</v>
      </c>
      <c r="Q28" s="269">
        <f>IFERROR(__xludf.DUMMYFUNCTION("""COMPUTED_VALUE"""),0.0)</f>
        <v>0</v>
      </c>
      <c r="R28" s="269"/>
      <c r="S28" s="272">
        <f>IFERROR(__xludf.DUMMYFUNCTION("""COMPUTED_VALUE"""),0.0)</f>
        <v>0</v>
      </c>
      <c r="T28" s="269">
        <f>IFERROR(__xludf.DUMMYFUNCTION("""COMPUTED_VALUE"""),4.0)</f>
        <v>4</v>
      </c>
      <c r="U28" s="269">
        <f>IFERROR(__xludf.DUMMYFUNCTION("""COMPUTED_VALUE"""),0.0)</f>
        <v>0</v>
      </c>
      <c r="V28" s="269"/>
      <c r="W28" s="272">
        <f>IFERROR(__xludf.DUMMYFUNCTION("""COMPUTED_VALUE"""),0.0)</f>
        <v>0</v>
      </c>
      <c r="X28" s="269">
        <f>IFERROR(__xludf.DUMMYFUNCTION("""COMPUTED_VALUE"""),2.0)</f>
        <v>2</v>
      </c>
      <c r="Y28" s="269">
        <f>IFERROR(__xludf.DUMMYFUNCTION("""COMPUTED_VALUE"""),0.0)</f>
        <v>0</v>
      </c>
      <c r="Z28" s="269"/>
      <c r="AA28" s="272">
        <f>IFERROR(__xludf.DUMMYFUNCTION("""COMPUTED_VALUE"""),0.0)</f>
        <v>0</v>
      </c>
      <c r="AB28" s="269">
        <f>IFERROR(__xludf.DUMMYFUNCTION("""COMPUTED_VALUE"""),2.0)</f>
        <v>2</v>
      </c>
      <c r="AC28" s="269">
        <f>IFERROR(__xludf.DUMMYFUNCTION("""COMPUTED_VALUE"""),0.0)</f>
        <v>0</v>
      </c>
      <c r="AD28" s="269"/>
      <c r="AE28" s="272">
        <f>IFERROR(__xludf.DUMMYFUNCTION("""COMPUTED_VALUE"""),0.0)</f>
        <v>0</v>
      </c>
      <c r="AF28" s="269">
        <f>IFERROR(__xludf.DUMMYFUNCTION("""COMPUTED_VALUE"""),2.0)</f>
        <v>2</v>
      </c>
      <c r="AG28" s="269">
        <f>IFERROR(__xludf.DUMMYFUNCTION("""COMPUTED_VALUE"""),0.0)</f>
        <v>0</v>
      </c>
      <c r="AH28" s="269"/>
      <c r="AI28" s="272">
        <f>IFERROR(__xludf.DUMMYFUNCTION("""COMPUTED_VALUE"""),0.0)</f>
        <v>0</v>
      </c>
      <c r="AJ28" s="269">
        <f>IFERROR(__xludf.DUMMYFUNCTION("""COMPUTED_VALUE"""),5.0)</f>
        <v>5</v>
      </c>
      <c r="AK28" s="269">
        <f>IFERROR(__xludf.DUMMYFUNCTION("""COMPUTED_VALUE"""),0.0)</f>
        <v>0</v>
      </c>
      <c r="AL28" s="269"/>
      <c r="AM28" s="272">
        <f>IFERROR(__xludf.DUMMYFUNCTION("""COMPUTED_VALUE"""),0.0)</f>
        <v>0</v>
      </c>
      <c r="AN28" s="269">
        <f>IFERROR(__xludf.DUMMYFUNCTION("""COMPUTED_VALUE"""),19.0)</f>
        <v>19</v>
      </c>
      <c r="AO28" s="269">
        <f>IFERROR(__xludf.DUMMYFUNCTION("""COMPUTED_VALUE"""),0.0)</f>
        <v>0</v>
      </c>
      <c r="AP28" s="269"/>
      <c r="AQ28" s="272">
        <f>IFERROR(__xludf.DUMMYFUNCTION("""COMPUTED_VALUE"""),0.0)</f>
        <v>0</v>
      </c>
      <c r="AR28" s="269">
        <f>IFERROR(__xludf.DUMMYFUNCTION("""COMPUTED_VALUE"""),4.0)</f>
        <v>4</v>
      </c>
      <c r="AS28" s="269">
        <f>IFERROR(__xludf.DUMMYFUNCTION("""COMPUTED_VALUE"""),0.0)</f>
        <v>0</v>
      </c>
      <c r="AT28" s="269"/>
      <c r="AU28" s="272">
        <f>IFERROR(__xludf.DUMMYFUNCTION("""COMPUTED_VALUE"""),0.0)</f>
        <v>0</v>
      </c>
      <c r="AV28" s="269">
        <f>IFERROR(__xludf.DUMMYFUNCTION("""COMPUTED_VALUE"""),2.0)</f>
        <v>2</v>
      </c>
      <c r="AW28" s="269">
        <f>IFERROR(__xludf.DUMMYFUNCTION("""COMPUTED_VALUE"""),0.0)</f>
        <v>0</v>
      </c>
      <c r="AX28" s="269"/>
      <c r="AY28" s="272">
        <f>IFERROR(__xludf.DUMMYFUNCTION("""COMPUTED_VALUE"""),0.0)</f>
        <v>0</v>
      </c>
      <c r="AZ28" s="269">
        <f>IFERROR(__xludf.DUMMYFUNCTION("""COMPUTED_VALUE"""),3.0)</f>
        <v>3</v>
      </c>
      <c r="BA28" s="269">
        <f>IFERROR(__xludf.DUMMYFUNCTION("""COMPUTED_VALUE"""),0.0)</f>
        <v>0</v>
      </c>
      <c r="BB28" s="269"/>
      <c r="BC28" s="272">
        <f>IFERROR(__xludf.DUMMYFUNCTION("""COMPUTED_VALUE"""),0.0)</f>
        <v>0</v>
      </c>
      <c r="BD28" s="269">
        <f>IFERROR(__xludf.DUMMYFUNCTION("""COMPUTED_VALUE"""),5.0)</f>
        <v>5</v>
      </c>
      <c r="BE28" s="269">
        <f>IFERROR(__xludf.DUMMYFUNCTION("""COMPUTED_VALUE"""),0.0)</f>
        <v>0</v>
      </c>
      <c r="BF28" s="269"/>
      <c r="BG28" s="272">
        <f>IFERROR(__xludf.DUMMYFUNCTION("""COMPUTED_VALUE"""),0.0)</f>
        <v>0</v>
      </c>
      <c r="BH28" s="269"/>
      <c r="BI28" s="269">
        <f>IFERROR(__xludf.DUMMYFUNCTION("""COMPUTED_VALUE"""),0.0)</f>
        <v>0</v>
      </c>
      <c r="BJ28" s="269"/>
      <c r="BK28" s="272">
        <f>IFERROR(__xludf.DUMMYFUNCTION("""COMPUTED_VALUE"""),0.0)</f>
        <v>0</v>
      </c>
      <c r="BL28" s="269"/>
      <c r="BM28" s="269">
        <f>IFERROR(__xludf.DUMMYFUNCTION("""COMPUTED_VALUE"""),0.0)</f>
        <v>0</v>
      </c>
      <c r="BN28" s="269"/>
      <c r="BO28" s="272">
        <f>IFERROR(__xludf.DUMMYFUNCTION("""COMPUTED_VALUE"""),0.0)</f>
        <v>0</v>
      </c>
      <c r="BP28" s="269"/>
      <c r="BQ28" s="269">
        <f>IFERROR(__xludf.DUMMYFUNCTION("""COMPUTED_VALUE"""),0.0)</f>
        <v>0</v>
      </c>
      <c r="BR28" s="269"/>
      <c r="BS28" s="272">
        <f>IFERROR(__xludf.DUMMYFUNCTION("""COMPUTED_VALUE"""),0.0)</f>
        <v>0</v>
      </c>
      <c r="BT28" s="269"/>
      <c r="BU28" s="269">
        <f>IFERROR(__xludf.DUMMYFUNCTION("""COMPUTED_VALUE"""),0.0)</f>
        <v>0</v>
      </c>
      <c r="BV28" s="269"/>
      <c r="BW28" s="272">
        <f>IFERROR(__xludf.DUMMYFUNCTION("""COMPUTED_VALUE"""),0.0)</f>
        <v>0</v>
      </c>
      <c r="BX28" s="269"/>
      <c r="BY28" s="269">
        <f>IFERROR(__xludf.DUMMYFUNCTION("""COMPUTED_VALUE"""),0.0)</f>
        <v>0</v>
      </c>
      <c r="BZ28" s="269"/>
      <c r="CA28" s="272">
        <f>IFERROR(__xludf.DUMMYFUNCTION("""COMPUTED_VALUE"""),0.0)</f>
        <v>0</v>
      </c>
      <c r="CB28" s="269"/>
      <c r="CC28" s="269">
        <f>IFERROR(__xludf.DUMMYFUNCTION("""COMPUTED_VALUE"""),0.0)</f>
        <v>0</v>
      </c>
      <c r="CD28" s="269"/>
      <c r="CE28" s="272">
        <f>IFERROR(__xludf.DUMMYFUNCTION("""COMPUTED_VALUE"""),0.0)</f>
        <v>0</v>
      </c>
    </row>
    <row r="29">
      <c r="A29" s="271">
        <f>IFERROR(__xludf.DUMMYFUNCTION("""COMPUTED_VALUE"""),46235.0)</f>
        <v>46235</v>
      </c>
      <c r="B29" s="269" t="str">
        <f>IFERROR(__xludf.DUMMYFUNCTION("""COMPUTED_VALUE"""),"土")</f>
        <v>土</v>
      </c>
      <c r="C29" s="272">
        <f>IFERROR(__xludf.DUMMYFUNCTION("""COMPUTED_VALUE"""),0.0)</f>
        <v>0</v>
      </c>
      <c r="D29" s="269">
        <f>IFERROR(__xludf.DUMMYFUNCTION("""COMPUTED_VALUE"""),1.0)</f>
        <v>1</v>
      </c>
      <c r="E29" s="269">
        <f>IFERROR(__xludf.DUMMYFUNCTION("""COMPUTED_VALUE"""),0.0)</f>
        <v>0</v>
      </c>
      <c r="F29" s="269"/>
      <c r="G29" s="269"/>
      <c r="H29" s="269">
        <f>IFERROR(__xludf.DUMMYFUNCTION("""COMPUTED_VALUE"""),1.0)</f>
        <v>1</v>
      </c>
      <c r="I29" s="269">
        <f>IFERROR(__xludf.DUMMYFUNCTION("""COMPUTED_VALUE"""),0.0)</f>
        <v>0</v>
      </c>
      <c r="J29" s="269"/>
      <c r="K29" s="269"/>
      <c r="L29" s="269">
        <f>IFERROR(__xludf.DUMMYFUNCTION("""COMPUTED_VALUE"""),2.0)</f>
        <v>2</v>
      </c>
      <c r="M29" s="269">
        <f>IFERROR(__xludf.DUMMYFUNCTION("""COMPUTED_VALUE"""),0.0)</f>
        <v>0</v>
      </c>
      <c r="N29" s="269"/>
      <c r="O29" s="269"/>
      <c r="P29" s="269">
        <f>IFERROR(__xludf.DUMMYFUNCTION("""COMPUTED_VALUE"""),4.0)</f>
        <v>4</v>
      </c>
      <c r="Q29" s="269">
        <f>IFERROR(__xludf.DUMMYFUNCTION("""COMPUTED_VALUE"""),0.0)</f>
        <v>0</v>
      </c>
      <c r="R29" s="269"/>
      <c r="S29" s="269"/>
      <c r="T29" s="269">
        <f>IFERROR(__xludf.DUMMYFUNCTION("""COMPUTED_VALUE"""),4.0)</f>
        <v>4</v>
      </c>
      <c r="U29" s="269">
        <f>IFERROR(__xludf.DUMMYFUNCTION("""COMPUTED_VALUE"""),0.0)</f>
        <v>0</v>
      </c>
      <c r="V29" s="269"/>
      <c r="W29" s="269"/>
      <c r="X29" s="269">
        <f>IFERROR(__xludf.DUMMYFUNCTION("""COMPUTED_VALUE"""),2.0)</f>
        <v>2</v>
      </c>
      <c r="Y29" s="269">
        <f>IFERROR(__xludf.DUMMYFUNCTION("""COMPUTED_VALUE"""),0.0)</f>
        <v>0</v>
      </c>
      <c r="Z29" s="269"/>
      <c r="AA29" s="269"/>
      <c r="AB29" s="269">
        <f>IFERROR(__xludf.DUMMYFUNCTION("""COMPUTED_VALUE"""),2.0)</f>
        <v>2</v>
      </c>
      <c r="AC29" s="269">
        <f>IFERROR(__xludf.DUMMYFUNCTION("""COMPUTED_VALUE"""),0.0)</f>
        <v>0</v>
      </c>
      <c r="AD29" s="269"/>
      <c r="AE29" s="269"/>
      <c r="AF29" s="269">
        <f>IFERROR(__xludf.DUMMYFUNCTION("""COMPUTED_VALUE"""),2.0)</f>
        <v>2</v>
      </c>
      <c r="AG29" s="269">
        <f>IFERROR(__xludf.DUMMYFUNCTION("""COMPUTED_VALUE"""),0.0)</f>
        <v>0</v>
      </c>
      <c r="AH29" s="269"/>
      <c r="AI29" s="269"/>
      <c r="AJ29" s="269">
        <f>IFERROR(__xludf.DUMMYFUNCTION("""COMPUTED_VALUE"""),5.0)</f>
        <v>5</v>
      </c>
      <c r="AK29" s="269">
        <f>IFERROR(__xludf.DUMMYFUNCTION("""COMPUTED_VALUE"""),0.0)</f>
        <v>0</v>
      </c>
      <c r="AL29" s="269"/>
      <c r="AM29" s="269"/>
      <c r="AN29" s="269">
        <f>IFERROR(__xludf.DUMMYFUNCTION("""COMPUTED_VALUE"""),19.0)</f>
        <v>19</v>
      </c>
      <c r="AO29" s="269">
        <f>IFERROR(__xludf.DUMMYFUNCTION("""COMPUTED_VALUE"""),0.0)</f>
        <v>0</v>
      </c>
      <c r="AP29" s="269"/>
      <c r="AQ29" s="269"/>
      <c r="AR29" s="269">
        <f>IFERROR(__xludf.DUMMYFUNCTION("""COMPUTED_VALUE"""),4.0)</f>
        <v>4</v>
      </c>
      <c r="AS29" s="269">
        <f>IFERROR(__xludf.DUMMYFUNCTION("""COMPUTED_VALUE"""),0.0)</f>
        <v>0</v>
      </c>
      <c r="AT29" s="269"/>
      <c r="AU29" s="269"/>
      <c r="AV29" s="269">
        <f>IFERROR(__xludf.DUMMYFUNCTION("""COMPUTED_VALUE"""),2.0)</f>
        <v>2</v>
      </c>
      <c r="AW29" s="269">
        <f>IFERROR(__xludf.DUMMYFUNCTION("""COMPUTED_VALUE"""),0.0)</f>
        <v>0</v>
      </c>
      <c r="AX29" s="269"/>
      <c r="AY29" s="269"/>
      <c r="AZ29" s="269">
        <f>IFERROR(__xludf.DUMMYFUNCTION("""COMPUTED_VALUE"""),3.0)</f>
        <v>3</v>
      </c>
      <c r="BA29" s="269">
        <f>IFERROR(__xludf.DUMMYFUNCTION("""COMPUTED_VALUE"""),0.0)</f>
        <v>0</v>
      </c>
      <c r="BB29" s="269"/>
      <c r="BC29" s="269"/>
      <c r="BD29" s="269">
        <f>IFERROR(__xludf.DUMMYFUNCTION("""COMPUTED_VALUE"""),5.0)</f>
        <v>5</v>
      </c>
      <c r="BE29" s="269">
        <f>IFERROR(__xludf.DUMMYFUNCTION("""COMPUTED_VALUE"""),0.0)</f>
        <v>0</v>
      </c>
      <c r="BF29" s="269"/>
      <c r="BG29" s="269"/>
      <c r="BH29" s="269"/>
      <c r="BI29" s="269">
        <f>IFERROR(__xludf.DUMMYFUNCTION("""COMPUTED_VALUE"""),0.0)</f>
        <v>0</v>
      </c>
      <c r="BJ29" s="269"/>
      <c r="BK29" s="269"/>
      <c r="BL29" s="269"/>
      <c r="BM29" s="269">
        <f>IFERROR(__xludf.DUMMYFUNCTION("""COMPUTED_VALUE"""),0.0)</f>
        <v>0</v>
      </c>
      <c r="BN29" s="269"/>
      <c r="BO29" s="269"/>
      <c r="BP29" s="269"/>
      <c r="BQ29" s="269">
        <f>IFERROR(__xludf.DUMMYFUNCTION("""COMPUTED_VALUE"""),0.0)</f>
        <v>0</v>
      </c>
      <c r="BR29" s="269"/>
      <c r="BS29" s="269"/>
      <c r="BT29" s="269"/>
      <c r="BU29" s="269">
        <f>IFERROR(__xludf.DUMMYFUNCTION("""COMPUTED_VALUE"""),0.0)</f>
        <v>0</v>
      </c>
      <c r="BV29" s="269"/>
      <c r="BW29" s="269"/>
      <c r="BX29" s="269"/>
      <c r="BY29" s="269">
        <f>IFERROR(__xludf.DUMMYFUNCTION("""COMPUTED_VALUE"""),0.0)</f>
        <v>0</v>
      </c>
      <c r="BZ29" s="269"/>
      <c r="CA29" s="269"/>
      <c r="CB29" s="269"/>
      <c r="CC29" s="269">
        <f>IFERROR(__xludf.DUMMYFUNCTION("""COMPUTED_VALUE"""),0.0)</f>
        <v>0</v>
      </c>
      <c r="CD29" s="269"/>
      <c r="CE29" s="269"/>
    </row>
    <row r="30">
      <c r="A30" s="271">
        <f>IFERROR(__xludf.DUMMYFUNCTION("""COMPUTED_VALUE"""),46242.0)</f>
        <v>46242</v>
      </c>
      <c r="B30" s="269" t="str">
        <f>IFERROR(__xludf.DUMMYFUNCTION("""COMPUTED_VALUE"""),"土")</f>
        <v>土</v>
      </c>
      <c r="C30" s="272">
        <f>IFERROR(__xludf.DUMMYFUNCTION("""COMPUTED_VALUE"""),0.0)</f>
        <v>0</v>
      </c>
      <c r="D30" s="269">
        <f>IFERROR(__xludf.DUMMYFUNCTION("""COMPUTED_VALUE"""),1.0)</f>
        <v>1</v>
      </c>
      <c r="E30" s="269">
        <f>IFERROR(__xludf.DUMMYFUNCTION("""COMPUTED_VALUE"""),0.0)</f>
        <v>0</v>
      </c>
      <c r="F30" s="269"/>
      <c r="G30" s="269"/>
      <c r="H30" s="269">
        <f>IFERROR(__xludf.DUMMYFUNCTION("""COMPUTED_VALUE"""),1.0)</f>
        <v>1</v>
      </c>
      <c r="I30" s="269">
        <f>IFERROR(__xludf.DUMMYFUNCTION("""COMPUTED_VALUE"""),0.0)</f>
        <v>0</v>
      </c>
      <c r="J30" s="269"/>
      <c r="K30" s="269"/>
      <c r="L30" s="269">
        <f>IFERROR(__xludf.DUMMYFUNCTION("""COMPUTED_VALUE"""),2.0)</f>
        <v>2</v>
      </c>
      <c r="M30" s="269">
        <f>IFERROR(__xludf.DUMMYFUNCTION("""COMPUTED_VALUE"""),0.0)</f>
        <v>0</v>
      </c>
      <c r="N30" s="269"/>
      <c r="O30" s="269"/>
      <c r="P30" s="269">
        <f>IFERROR(__xludf.DUMMYFUNCTION("""COMPUTED_VALUE"""),4.0)</f>
        <v>4</v>
      </c>
      <c r="Q30" s="269">
        <f>IFERROR(__xludf.DUMMYFUNCTION("""COMPUTED_VALUE"""),0.0)</f>
        <v>0</v>
      </c>
      <c r="R30" s="269"/>
      <c r="S30" s="269"/>
      <c r="T30" s="269">
        <f>IFERROR(__xludf.DUMMYFUNCTION("""COMPUTED_VALUE"""),4.0)</f>
        <v>4</v>
      </c>
      <c r="U30" s="269">
        <f>IFERROR(__xludf.DUMMYFUNCTION("""COMPUTED_VALUE"""),0.0)</f>
        <v>0</v>
      </c>
      <c r="V30" s="269"/>
      <c r="W30" s="269"/>
      <c r="X30" s="269">
        <f>IFERROR(__xludf.DUMMYFUNCTION("""COMPUTED_VALUE"""),2.0)</f>
        <v>2</v>
      </c>
      <c r="Y30" s="269">
        <f>IFERROR(__xludf.DUMMYFUNCTION("""COMPUTED_VALUE"""),0.0)</f>
        <v>0</v>
      </c>
      <c r="Z30" s="269"/>
      <c r="AA30" s="269"/>
      <c r="AB30" s="269">
        <f>IFERROR(__xludf.DUMMYFUNCTION("""COMPUTED_VALUE"""),2.0)</f>
        <v>2</v>
      </c>
      <c r="AC30" s="269">
        <f>IFERROR(__xludf.DUMMYFUNCTION("""COMPUTED_VALUE"""),0.0)</f>
        <v>0</v>
      </c>
      <c r="AD30" s="269"/>
      <c r="AE30" s="269"/>
      <c r="AF30" s="269">
        <f>IFERROR(__xludf.DUMMYFUNCTION("""COMPUTED_VALUE"""),2.0)</f>
        <v>2</v>
      </c>
      <c r="AG30" s="269">
        <f>IFERROR(__xludf.DUMMYFUNCTION("""COMPUTED_VALUE"""),0.0)</f>
        <v>0</v>
      </c>
      <c r="AH30" s="269"/>
      <c r="AI30" s="269"/>
      <c r="AJ30" s="269">
        <f>IFERROR(__xludf.DUMMYFUNCTION("""COMPUTED_VALUE"""),5.0)</f>
        <v>5</v>
      </c>
      <c r="AK30" s="269">
        <f>IFERROR(__xludf.DUMMYFUNCTION("""COMPUTED_VALUE"""),0.0)</f>
        <v>0</v>
      </c>
      <c r="AL30" s="269"/>
      <c r="AM30" s="269"/>
      <c r="AN30" s="269">
        <f>IFERROR(__xludf.DUMMYFUNCTION("""COMPUTED_VALUE"""),19.0)</f>
        <v>19</v>
      </c>
      <c r="AO30" s="269">
        <f>IFERROR(__xludf.DUMMYFUNCTION("""COMPUTED_VALUE"""),0.0)</f>
        <v>0</v>
      </c>
      <c r="AP30" s="269"/>
      <c r="AQ30" s="269"/>
      <c r="AR30" s="269">
        <f>IFERROR(__xludf.DUMMYFUNCTION("""COMPUTED_VALUE"""),4.0)</f>
        <v>4</v>
      </c>
      <c r="AS30" s="269">
        <f>IFERROR(__xludf.DUMMYFUNCTION("""COMPUTED_VALUE"""),0.0)</f>
        <v>0</v>
      </c>
      <c r="AT30" s="269"/>
      <c r="AU30" s="269"/>
      <c r="AV30" s="269">
        <f>IFERROR(__xludf.DUMMYFUNCTION("""COMPUTED_VALUE"""),2.0)</f>
        <v>2</v>
      </c>
      <c r="AW30" s="269">
        <f>IFERROR(__xludf.DUMMYFUNCTION("""COMPUTED_VALUE"""),0.0)</f>
        <v>0</v>
      </c>
      <c r="AX30" s="269"/>
      <c r="AY30" s="269"/>
      <c r="AZ30" s="269">
        <f>IFERROR(__xludf.DUMMYFUNCTION("""COMPUTED_VALUE"""),3.0)</f>
        <v>3</v>
      </c>
      <c r="BA30" s="269">
        <f>IFERROR(__xludf.DUMMYFUNCTION("""COMPUTED_VALUE"""),0.0)</f>
        <v>0</v>
      </c>
      <c r="BB30" s="269"/>
      <c r="BC30" s="269"/>
      <c r="BD30" s="269">
        <f>IFERROR(__xludf.DUMMYFUNCTION("""COMPUTED_VALUE"""),5.0)</f>
        <v>5</v>
      </c>
      <c r="BE30" s="269">
        <f>IFERROR(__xludf.DUMMYFUNCTION("""COMPUTED_VALUE"""),0.0)</f>
        <v>0</v>
      </c>
      <c r="BF30" s="269"/>
      <c r="BG30" s="269"/>
      <c r="BH30" s="269"/>
      <c r="BI30" s="269">
        <f>IFERROR(__xludf.DUMMYFUNCTION("""COMPUTED_VALUE"""),0.0)</f>
        <v>0</v>
      </c>
      <c r="BJ30" s="269"/>
      <c r="BK30" s="269"/>
      <c r="BL30" s="269"/>
      <c r="BM30" s="269">
        <f>IFERROR(__xludf.DUMMYFUNCTION("""COMPUTED_VALUE"""),0.0)</f>
        <v>0</v>
      </c>
      <c r="BN30" s="269"/>
      <c r="BO30" s="269"/>
      <c r="BP30" s="269"/>
      <c r="BQ30" s="269">
        <f>IFERROR(__xludf.DUMMYFUNCTION("""COMPUTED_VALUE"""),0.0)</f>
        <v>0</v>
      </c>
      <c r="BR30" s="269"/>
      <c r="BS30" s="269"/>
      <c r="BT30" s="269"/>
      <c r="BU30" s="269">
        <f>IFERROR(__xludf.DUMMYFUNCTION("""COMPUTED_VALUE"""),0.0)</f>
        <v>0</v>
      </c>
      <c r="BV30" s="269"/>
      <c r="BW30" s="269"/>
      <c r="BX30" s="269"/>
      <c r="BY30" s="269">
        <f>IFERROR(__xludf.DUMMYFUNCTION("""COMPUTED_VALUE"""),0.0)</f>
        <v>0</v>
      </c>
      <c r="BZ30" s="269"/>
      <c r="CA30" s="269"/>
      <c r="CB30" s="269"/>
      <c r="CC30" s="269">
        <f>IFERROR(__xludf.DUMMYFUNCTION("""COMPUTED_VALUE"""),0.0)</f>
        <v>0</v>
      </c>
      <c r="CD30" s="269"/>
      <c r="CE30" s="269"/>
    </row>
    <row r="31">
      <c r="A31" s="271">
        <f>IFERROR(__xludf.DUMMYFUNCTION("""COMPUTED_VALUE"""),46249.0)</f>
        <v>46249</v>
      </c>
      <c r="B31" s="269" t="str">
        <f>IFERROR(__xludf.DUMMYFUNCTION("""COMPUTED_VALUE"""),"土")</f>
        <v>土</v>
      </c>
      <c r="C31" s="272">
        <f>IFERROR(__xludf.DUMMYFUNCTION("""COMPUTED_VALUE"""),0.0)</f>
        <v>0</v>
      </c>
      <c r="D31" s="269">
        <f>IFERROR(__xludf.DUMMYFUNCTION("""COMPUTED_VALUE"""),1.0)</f>
        <v>1</v>
      </c>
      <c r="E31" s="269">
        <f>IFERROR(__xludf.DUMMYFUNCTION("""COMPUTED_VALUE"""),0.0)</f>
        <v>0</v>
      </c>
      <c r="F31" s="269"/>
      <c r="G31" s="269"/>
      <c r="H31" s="269">
        <f>IFERROR(__xludf.DUMMYFUNCTION("""COMPUTED_VALUE"""),1.0)</f>
        <v>1</v>
      </c>
      <c r="I31" s="269">
        <f>IFERROR(__xludf.DUMMYFUNCTION("""COMPUTED_VALUE"""),0.0)</f>
        <v>0</v>
      </c>
      <c r="J31" s="269"/>
      <c r="K31" s="269"/>
      <c r="L31" s="269">
        <f>IFERROR(__xludf.DUMMYFUNCTION("""COMPUTED_VALUE"""),2.0)</f>
        <v>2</v>
      </c>
      <c r="M31" s="269">
        <f>IFERROR(__xludf.DUMMYFUNCTION("""COMPUTED_VALUE"""),0.0)</f>
        <v>0</v>
      </c>
      <c r="N31" s="269"/>
      <c r="O31" s="269"/>
      <c r="P31" s="269">
        <f>IFERROR(__xludf.DUMMYFUNCTION("""COMPUTED_VALUE"""),4.0)</f>
        <v>4</v>
      </c>
      <c r="Q31" s="269">
        <f>IFERROR(__xludf.DUMMYFUNCTION("""COMPUTED_VALUE"""),0.0)</f>
        <v>0</v>
      </c>
      <c r="R31" s="269"/>
      <c r="S31" s="269"/>
      <c r="T31" s="269">
        <f>IFERROR(__xludf.DUMMYFUNCTION("""COMPUTED_VALUE"""),4.0)</f>
        <v>4</v>
      </c>
      <c r="U31" s="269">
        <f>IFERROR(__xludf.DUMMYFUNCTION("""COMPUTED_VALUE"""),0.0)</f>
        <v>0</v>
      </c>
      <c r="V31" s="269"/>
      <c r="W31" s="269"/>
      <c r="X31" s="269">
        <f>IFERROR(__xludf.DUMMYFUNCTION("""COMPUTED_VALUE"""),2.0)</f>
        <v>2</v>
      </c>
      <c r="Y31" s="269">
        <f>IFERROR(__xludf.DUMMYFUNCTION("""COMPUTED_VALUE"""),0.0)</f>
        <v>0</v>
      </c>
      <c r="Z31" s="269"/>
      <c r="AA31" s="269"/>
      <c r="AB31" s="269">
        <f>IFERROR(__xludf.DUMMYFUNCTION("""COMPUTED_VALUE"""),2.0)</f>
        <v>2</v>
      </c>
      <c r="AC31" s="269">
        <f>IFERROR(__xludf.DUMMYFUNCTION("""COMPUTED_VALUE"""),0.0)</f>
        <v>0</v>
      </c>
      <c r="AD31" s="269"/>
      <c r="AE31" s="269"/>
      <c r="AF31" s="269">
        <f>IFERROR(__xludf.DUMMYFUNCTION("""COMPUTED_VALUE"""),2.0)</f>
        <v>2</v>
      </c>
      <c r="AG31" s="269">
        <f>IFERROR(__xludf.DUMMYFUNCTION("""COMPUTED_VALUE"""),0.0)</f>
        <v>0</v>
      </c>
      <c r="AH31" s="269"/>
      <c r="AI31" s="269"/>
      <c r="AJ31" s="269">
        <f>IFERROR(__xludf.DUMMYFUNCTION("""COMPUTED_VALUE"""),5.0)</f>
        <v>5</v>
      </c>
      <c r="AK31" s="269">
        <f>IFERROR(__xludf.DUMMYFUNCTION("""COMPUTED_VALUE"""),0.0)</f>
        <v>0</v>
      </c>
      <c r="AL31" s="269"/>
      <c r="AM31" s="269"/>
      <c r="AN31" s="269">
        <f>IFERROR(__xludf.DUMMYFUNCTION("""COMPUTED_VALUE"""),19.0)</f>
        <v>19</v>
      </c>
      <c r="AO31" s="269">
        <f>IFERROR(__xludf.DUMMYFUNCTION("""COMPUTED_VALUE"""),0.0)</f>
        <v>0</v>
      </c>
      <c r="AP31" s="269"/>
      <c r="AQ31" s="269"/>
      <c r="AR31" s="269">
        <f>IFERROR(__xludf.DUMMYFUNCTION("""COMPUTED_VALUE"""),4.0)</f>
        <v>4</v>
      </c>
      <c r="AS31" s="269">
        <f>IFERROR(__xludf.DUMMYFUNCTION("""COMPUTED_VALUE"""),0.0)</f>
        <v>0</v>
      </c>
      <c r="AT31" s="269"/>
      <c r="AU31" s="269"/>
      <c r="AV31" s="269">
        <f>IFERROR(__xludf.DUMMYFUNCTION("""COMPUTED_VALUE"""),2.0)</f>
        <v>2</v>
      </c>
      <c r="AW31" s="269">
        <f>IFERROR(__xludf.DUMMYFUNCTION("""COMPUTED_VALUE"""),0.0)</f>
        <v>0</v>
      </c>
      <c r="AX31" s="269"/>
      <c r="AY31" s="269"/>
      <c r="AZ31" s="269">
        <f>IFERROR(__xludf.DUMMYFUNCTION("""COMPUTED_VALUE"""),3.0)</f>
        <v>3</v>
      </c>
      <c r="BA31" s="269">
        <f>IFERROR(__xludf.DUMMYFUNCTION("""COMPUTED_VALUE"""),0.0)</f>
        <v>0</v>
      </c>
      <c r="BB31" s="269"/>
      <c r="BC31" s="269"/>
      <c r="BD31" s="269">
        <f>IFERROR(__xludf.DUMMYFUNCTION("""COMPUTED_VALUE"""),5.0)</f>
        <v>5</v>
      </c>
      <c r="BE31" s="269">
        <f>IFERROR(__xludf.DUMMYFUNCTION("""COMPUTED_VALUE"""),0.0)</f>
        <v>0</v>
      </c>
      <c r="BF31" s="269"/>
      <c r="BG31" s="269"/>
      <c r="BH31" s="269"/>
      <c r="BI31" s="269">
        <f>IFERROR(__xludf.DUMMYFUNCTION("""COMPUTED_VALUE"""),0.0)</f>
        <v>0</v>
      </c>
      <c r="BJ31" s="269"/>
      <c r="BK31" s="269"/>
      <c r="BL31" s="269"/>
      <c r="BM31" s="269">
        <f>IFERROR(__xludf.DUMMYFUNCTION("""COMPUTED_VALUE"""),0.0)</f>
        <v>0</v>
      </c>
      <c r="BN31" s="269"/>
      <c r="BO31" s="269"/>
      <c r="BP31" s="269"/>
      <c r="BQ31" s="269">
        <f>IFERROR(__xludf.DUMMYFUNCTION("""COMPUTED_VALUE"""),0.0)</f>
        <v>0</v>
      </c>
      <c r="BR31" s="269"/>
      <c r="BS31" s="269"/>
      <c r="BT31" s="269"/>
      <c r="BU31" s="269">
        <f>IFERROR(__xludf.DUMMYFUNCTION("""COMPUTED_VALUE"""),0.0)</f>
        <v>0</v>
      </c>
      <c r="BV31" s="269"/>
      <c r="BW31" s="269"/>
      <c r="BX31" s="269"/>
      <c r="BY31" s="269">
        <f>IFERROR(__xludf.DUMMYFUNCTION("""COMPUTED_VALUE"""),0.0)</f>
        <v>0</v>
      </c>
      <c r="BZ31" s="269"/>
      <c r="CA31" s="269"/>
      <c r="CB31" s="269"/>
      <c r="CC31" s="269">
        <f>IFERROR(__xludf.DUMMYFUNCTION("""COMPUTED_VALUE"""),0.0)</f>
        <v>0</v>
      </c>
      <c r="CD31" s="269"/>
      <c r="CE31" s="269"/>
    </row>
    <row r="32">
      <c r="A32" s="271">
        <f>IFERROR(__xludf.DUMMYFUNCTION("""COMPUTED_VALUE"""),46256.0)</f>
        <v>46256</v>
      </c>
      <c r="B32" s="269" t="str">
        <f>IFERROR(__xludf.DUMMYFUNCTION("""COMPUTED_VALUE"""),"土")</f>
        <v>土</v>
      </c>
      <c r="C32" s="272">
        <f>IFERROR(__xludf.DUMMYFUNCTION("""COMPUTED_VALUE"""),0.0)</f>
        <v>0</v>
      </c>
      <c r="D32" s="269">
        <f>IFERROR(__xludf.DUMMYFUNCTION("""COMPUTED_VALUE"""),1.0)</f>
        <v>1</v>
      </c>
      <c r="E32" s="269">
        <f>IFERROR(__xludf.DUMMYFUNCTION("""COMPUTED_VALUE"""),0.0)</f>
        <v>0</v>
      </c>
      <c r="F32" s="269"/>
      <c r="G32" s="269"/>
      <c r="H32" s="269">
        <f>IFERROR(__xludf.DUMMYFUNCTION("""COMPUTED_VALUE"""),1.0)</f>
        <v>1</v>
      </c>
      <c r="I32" s="269">
        <f>IFERROR(__xludf.DUMMYFUNCTION("""COMPUTED_VALUE"""),0.0)</f>
        <v>0</v>
      </c>
      <c r="J32" s="269"/>
      <c r="K32" s="269"/>
      <c r="L32" s="269">
        <f>IFERROR(__xludf.DUMMYFUNCTION("""COMPUTED_VALUE"""),2.0)</f>
        <v>2</v>
      </c>
      <c r="M32" s="269">
        <f>IFERROR(__xludf.DUMMYFUNCTION("""COMPUTED_VALUE"""),0.0)</f>
        <v>0</v>
      </c>
      <c r="N32" s="269"/>
      <c r="O32" s="269"/>
      <c r="P32" s="269">
        <f>IFERROR(__xludf.DUMMYFUNCTION("""COMPUTED_VALUE"""),4.0)</f>
        <v>4</v>
      </c>
      <c r="Q32" s="269">
        <f>IFERROR(__xludf.DUMMYFUNCTION("""COMPUTED_VALUE"""),0.0)</f>
        <v>0</v>
      </c>
      <c r="R32" s="269"/>
      <c r="S32" s="269"/>
      <c r="T32" s="269">
        <f>IFERROR(__xludf.DUMMYFUNCTION("""COMPUTED_VALUE"""),4.0)</f>
        <v>4</v>
      </c>
      <c r="U32" s="269">
        <f>IFERROR(__xludf.DUMMYFUNCTION("""COMPUTED_VALUE"""),0.0)</f>
        <v>0</v>
      </c>
      <c r="V32" s="269"/>
      <c r="W32" s="269"/>
      <c r="X32" s="269">
        <f>IFERROR(__xludf.DUMMYFUNCTION("""COMPUTED_VALUE"""),2.0)</f>
        <v>2</v>
      </c>
      <c r="Y32" s="269">
        <f>IFERROR(__xludf.DUMMYFUNCTION("""COMPUTED_VALUE"""),0.0)</f>
        <v>0</v>
      </c>
      <c r="Z32" s="269"/>
      <c r="AA32" s="269"/>
      <c r="AB32" s="269">
        <f>IFERROR(__xludf.DUMMYFUNCTION("""COMPUTED_VALUE"""),2.0)</f>
        <v>2</v>
      </c>
      <c r="AC32" s="269">
        <f>IFERROR(__xludf.DUMMYFUNCTION("""COMPUTED_VALUE"""),0.0)</f>
        <v>0</v>
      </c>
      <c r="AD32" s="269"/>
      <c r="AE32" s="269"/>
      <c r="AF32" s="269">
        <f>IFERROR(__xludf.DUMMYFUNCTION("""COMPUTED_VALUE"""),2.0)</f>
        <v>2</v>
      </c>
      <c r="AG32" s="269">
        <f>IFERROR(__xludf.DUMMYFUNCTION("""COMPUTED_VALUE"""),0.0)</f>
        <v>0</v>
      </c>
      <c r="AH32" s="269"/>
      <c r="AI32" s="269"/>
      <c r="AJ32" s="269">
        <f>IFERROR(__xludf.DUMMYFUNCTION("""COMPUTED_VALUE"""),5.0)</f>
        <v>5</v>
      </c>
      <c r="AK32" s="269">
        <f>IFERROR(__xludf.DUMMYFUNCTION("""COMPUTED_VALUE"""),0.0)</f>
        <v>0</v>
      </c>
      <c r="AL32" s="269"/>
      <c r="AM32" s="269"/>
      <c r="AN32" s="269">
        <f>IFERROR(__xludf.DUMMYFUNCTION("""COMPUTED_VALUE"""),19.0)</f>
        <v>19</v>
      </c>
      <c r="AO32" s="269">
        <f>IFERROR(__xludf.DUMMYFUNCTION("""COMPUTED_VALUE"""),0.0)</f>
        <v>0</v>
      </c>
      <c r="AP32" s="269"/>
      <c r="AQ32" s="269"/>
      <c r="AR32" s="269">
        <f>IFERROR(__xludf.DUMMYFUNCTION("""COMPUTED_VALUE"""),4.0)</f>
        <v>4</v>
      </c>
      <c r="AS32" s="269">
        <f>IFERROR(__xludf.DUMMYFUNCTION("""COMPUTED_VALUE"""),0.0)</f>
        <v>0</v>
      </c>
      <c r="AT32" s="269"/>
      <c r="AU32" s="269"/>
      <c r="AV32" s="269">
        <f>IFERROR(__xludf.DUMMYFUNCTION("""COMPUTED_VALUE"""),2.0)</f>
        <v>2</v>
      </c>
      <c r="AW32" s="269">
        <f>IFERROR(__xludf.DUMMYFUNCTION("""COMPUTED_VALUE"""),0.0)</f>
        <v>0</v>
      </c>
      <c r="AX32" s="269"/>
      <c r="AY32" s="269"/>
      <c r="AZ32" s="269">
        <f>IFERROR(__xludf.DUMMYFUNCTION("""COMPUTED_VALUE"""),3.0)</f>
        <v>3</v>
      </c>
      <c r="BA32" s="269">
        <f>IFERROR(__xludf.DUMMYFUNCTION("""COMPUTED_VALUE"""),0.0)</f>
        <v>0</v>
      </c>
      <c r="BB32" s="269"/>
      <c r="BC32" s="269"/>
      <c r="BD32" s="269">
        <f>IFERROR(__xludf.DUMMYFUNCTION("""COMPUTED_VALUE"""),5.0)</f>
        <v>5</v>
      </c>
      <c r="BE32" s="269">
        <f>IFERROR(__xludf.DUMMYFUNCTION("""COMPUTED_VALUE"""),0.0)</f>
        <v>0</v>
      </c>
      <c r="BF32" s="269"/>
      <c r="BG32" s="269"/>
      <c r="BH32" s="269"/>
      <c r="BI32" s="269">
        <f>IFERROR(__xludf.DUMMYFUNCTION("""COMPUTED_VALUE"""),0.0)</f>
        <v>0</v>
      </c>
      <c r="BJ32" s="269"/>
      <c r="BK32" s="269"/>
      <c r="BL32" s="269"/>
      <c r="BM32" s="269">
        <f>IFERROR(__xludf.DUMMYFUNCTION("""COMPUTED_VALUE"""),0.0)</f>
        <v>0</v>
      </c>
      <c r="BN32" s="269"/>
      <c r="BO32" s="269"/>
      <c r="BP32" s="269"/>
      <c r="BQ32" s="269">
        <f>IFERROR(__xludf.DUMMYFUNCTION("""COMPUTED_VALUE"""),0.0)</f>
        <v>0</v>
      </c>
      <c r="BR32" s="269"/>
      <c r="BS32" s="269"/>
      <c r="BT32" s="269"/>
      <c r="BU32" s="269">
        <f>IFERROR(__xludf.DUMMYFUNCTION("""COMPUTED_VALUE"""),0.0)</f>
        <v>0</v>
      </c>
      <c r="BV32" s="269"/>
      <c r="BW32" s="269"/>
      <c r="BX32" s="269"/>
      <c r="BY32" s="269">
        <f>IFERROR(__xludf.DUMMYFUNCTION("""COMPUTED_VALUE"""),0.0)</f>
        <v>0</v>
      </c>
      <c r="BZ32" s="269"/>
      <c r="CA32" s="269"/>
      <c r="CB32" s="269"/>
      <c r="CC32" s="269">
        <f>IFERROR(__xludf.DUMMYFUNCTION("""COMPUTED_VALUE"""),0.0)</f>
        <v>0</v>
      </c>
      <c r="CD32" s="269"/>
      <c r="CE32" s="269"/>
    </row>
    <row r="33">
      <c r="A33" s="271">
        <f>IFERROR(__xludf.DUMMYFUNCTION("""COMPUTED_VALUE"""),46263.0)</f>
        <v>46263</v>
      </c>
      <c r="B33" s="269" t="str">
        <f>IFERROR(__xludf.DUMMYFUNCTION("""COMPUTED_VALUE"""),"土")</f>
        <v>土</v>
      </c>
      <c r="C33" s="272">
        <f>IFERROR(__xludf.DUMMYFUNCTION("""COMPUTED_VALUE"""),0.0)</f>
        <v>0</v>
      </c>
      <c r="D33" s="269">
        <f>IFERROR(__xludf.DUMMYFUNCTION("""COMPUTED_VALUE"""),1.0)</f>
        <v>1</v>
      </c>
      <c r="E33" s="269">
        <f>IFERROR(__xludf.DUMMYFUNCTION("""COMPUTED_VALUE"""),0.0)</f>
        <v>0</v>
      </c>
      <c r="F33" s="269"/>
      <c r="G33" s="269"/>
      <c r="H33" s="269">
        <f>IFERROR(__xludf.DUMMYFUNCTION("""COMPUTED_VALUE"""),1.0)</f>
        <v>1</v>
      </c>
      <c r="I33" s="269">
        <f>IFERROR(__xludf.DUMMYFUNCTION("""COMPUTED_VALUE"""),0.0)</f>
        <v>0</v>
      </c>
      <c r="J33" s="269"/>
      <c r="K33" s="269"/>
      <c r="L33" s="269">
        <f>IFERROR(__xludf.DUMMYFUNCTION("""COMPUTED_VALUE"""),2.0)</f>
        <v>2</v>
      </c>
      <c r="M33" s="269">
        <f>IFERROR(__xludf.DUMMYFUNCTION("""COMPUTED_VALUE"""),0.0)</f>
        <v>0</v>
      </c>
      <c r="N33" s="269"/>
      <c r="O33" s="269"/>
      <c r="P33" s="269">
        <f>IFERROR(__xludf.DUMMYFUNCTION("""COMPUTED_VALUE"""),4.0)</f>
        <v>4</v>
      </c>
      <c r="Q33" s="269">
        <f>IFERROR(__xludf.DUMMYFUNCTION("""COMPUTED_VALUE"""),0.0)</f>
        <v>0</v>
      </c>
      <c r="R33" s="269"/>
      <c r="S33" s="269"/>
      <c r="T33" s="269">
        <f>IFERROR(__xludf.DUMMYFUNCTION("""COMPUTED_VALUE"""),4.0)</f>
        <v>4</v>
      </c>
      <c r="U33" s="269">
        <f>IFERROR(__xludf.DUMMYFUNCTION("""COMPUTED_VALUE"""),0.0)</f>
        <v>0</v>
      </c>
      <c r="V33" s="269"/>
      <c r="W33" s="269"/>
      <c r="X33" s="269">
        <f>IFERROR(__xludf.DUMMYFUNCTION("""COMPUTED_VALUE"""),2.0)</f>
        <v>2</v>
      </c>
      <c r="Y33" s="269">
        <f>IFERROR(__xludf.DUMMYFUNCTION("""COMPUTED_VALUE"""),0.0)</f>
        <v>0</v>
      </c>
      <c r="Z33" s="269"/>
      <c r="AA33" s="269"/>
      <c r="AB33" s="269">
        <f>IFERROR(__xludf.DUMMYFUNCTION("""COMPUTED_VALUE"""),2.0)</f>
        <v>2</v>
      </c>
      <c r="AC33" s="269">
        <f>IFERROR(__xludf.DUMMYFUNCTION("""COMPUTED_VALUE"""),0.0)</f>
        <v>0</v>
      </c>
      <c r="AD33" s="269"/>
      <c r="AE33" s="269"/>
      <c r="AF33" s="269">
        <f>IFERROR(__xludf.DUMMYFUNCTION("""COMPUTED_VALUE"""),2.0)</f>
        <v>2</v>
      </c>
      <c r="AG33" s="269">
        <f>IFERROR(__xludf.DUMMYFUNCTION("""COMPUTED_VALUE"""),0.0)</f>
        <v>0</v>
      </c>
      <c r="AH33" s="269"/>
      <c r="AI33" s="269"/>
      <c r="AJ33" s="269">
        <f>IFERROR(__xludf.DUMMYFUNCTION("""COMPUTED_VALUE"""),5.0)</f>
        <v>5</v>
      </c>
      <c r="AK33" s="269">
        <f>IFERROR(__xludf.DUMMYFUNCTION("""COMPUTED_VALUE"""),0.0)</f>
        <v>0</v>
      </c>
      <c r="AL33" s="269"/>
      <c r="AM33" s="269"/>
      <c r="AN33" s="269">
        <f>IFERROR(__xludf.DUMMYFUNCTION("""COMPUTED_VALUE"""),19.0)</f>
        <v>19</v>
      </c>
      <c r="AO33" s="269">
        <f>IFERROR(__xludf.DUMMYFUNCTION("""COMPUTED_VALUE"""),0.0)</f>
        <v>0</v>
      </c>
      <c r="AP33" s="269"/>
      <c r="AQ33" s="269"/>
      <c r="AR33" s="269">
        <f>IFERROR(__xludf.DUMMYFUNCTION("""COMPUTED_VALUE"""),4.0)</f>
        <v>4</v>
      </c>
      <c r="AS33" s="269">
        <f>IFERROR(__xludf.DUMMYFUNCTION("""COMPUTED_VALUE"""),0.0)</f>
        <v>0</v>
      </c>
      <c r="AT33" s="269"/>
      <c r="AU33" s="269"/>
      <c r="AV33" s="269">
        <f>IFERROR(__xludf.DUMMYFUNCTION("""COMPUTED_VALUE"""),2.0)</f>
        <v>2</v>
      </c>
      <c r="AW33" s="269">
        <f>IFERROR(__xludf.DUMMYFUNCTION("""COMPUTED_VALUE"""),0.0)</f>
        <v>0</v>
      </c>
      <c r="AX33" s="269"/>
      <c r="AY33" s="269"/>
      <c r="AZ33" s="269">
        <f>IFERROR(__xludf.DUMMYFUNCTION("""COMPUTED_VALUE"""),3.0)</f>
        <v>3</v>
      </c>
      <c r="BA33" s="269">
        <f>IFERROR(__xludf.DUMMYFUNCTION("""COMPUTED_VALUE"""),0.0)</f>
        <v>0</v>
      </c>
      <c r="BB33" s="269"/>
      <c r="BC33" s="269"/>
      <c r="BD33" s="269">
        <f>IFERROR(__xludf.DUMMYFUNCTION("""COMPUTED_VALUE"""),5.0)</f>
        <v>5</v>
      </c>
      <c r="BE33" s="269">
        <f>IFERROR(__xludf.DUMMYFUNCTION("""COMPUTED_VALUE"""),0.0)</f>
        <v>0</v>
      </c>
      <c r="BF33" s="269"/>
      <c r="BG33" s="269"/>
      <c r="BH33" s="269"/>
      <c r="BI33" s="269">
        <f>IFERROR(__xludf.DUMMYFUNCTION("""COMPUTED_VALUE"""),0.0)</f>
        <v>0</v>
      </c>
      <c r="BJ33" s="269"/>
      <c r="BK33" s="269"/>
      <c r="BL33" s="269"/>
      <c r="BM33" s="269">
        <f>IFERROR(__xludf.DUMMYFUNCTION("""COMPUTED_VALUE"""),0.0)</f>
        <v>0</v>
      </c>
      <c r="BN33" s="269"/>
      <c r="BO33" s="269"/>
      <c r="BP33" s="269"/>
      <c r="BQ33" s="269">
        <f>IFERROR(__xludf.DUMMYFUNCTION("""COMPUTED_VALUE"""),0.0)</f>
        <v>0</v>
      </c>
      <c r="BR33" s="269"/>
      <c r="BS33" s="269"/>
      <c r="BT33" s="269"/>
      <c r="BU33" s="269">
        <f>IFERROR(__xludf.DUMMYFUNCTION("""COMPUTED_VALUE"""),0.0)</f>
        <v>0</v>
      </c>
      <c r="BV33" s="269"/>
      <c r="BW33" s="269"/>
      <c r="BX33" s="269"/>
      <c r="BY33" s="269">
        <f>IFERROR(__xludf.DUMMYFUNCTION("""COMPUTED_VALUE"""),0.0)</f>
        <v>0</v>
      </c>
      <c r="BZ33" s="269"/>
      <c r="CA33" s="269"/>
      <c r="CB33" s="269"/>
      <c r="CC33" s="269">
        <f>IFERROR(__xludf.DUMMYFUNCTION("""COMPUTED_VALUE"""),0.0)</f>
        <v>0</v>
      </c>
      <c r="CD33" s="269"/>
      <c r="CE33" s="269"/>
    </row>
    <row r="34">
      <c r="A34" s="271"/>
      <c r="B34" s="269"/>
      <c r="C34" s="272">
        <f>IFERROR(__xludf.DUMMYFUNCTION("""COMPUTED_VALUE"""),0.0)</f>
        <v>0</v>
      </c>
      <c r="D34" s="269">
        <f>IFERROR(__xludf.DUMMYFUNCTION("""COMPUTED_VALUE"""),1.0)</f>
        <v>1</v>
      </c>
      <c r="E34" s="269">
        <f>IFERROR(__xludf.DUMMYFUNCTION("""COMPUTED_VALUE"""),0.0)</f>
        <v>0</v>
      </c>
      <c r="F34" s="269"/>
      <c r="G34" s="272">
        <f>IFERROR(__xludf.DUMMYFUNCTION("""COMPUTED_VALUE"""),0.0)</f>
        <v>0</v>
      </c>
      <c r="H34" s="269">
        <f>IFERROR(__xludf.DUMMYFUNCTION("""COMPUTED_VALUE"""),1.0)</f>
        <v>1</v>
      </c>
      <c r="I34" s="269">
        <f>IFERROR(__xludf.DUMMYFUNCTION("""COMPUTED_VALUE"""),0.0)</f>
        <v>0</v>
      </c>
      <c r="J34" s="269"/>
      <c r="K34" s="272">
        <f>IFERROR(__xludf.DUMMYFUNCTION("""COMPUTED_VALUE"""),0.0)</f>
        <v>0</v>
      </c>
      <c r="L34" s="269">
        <f>IFERROR(__xludf.DUMMYFUNCTION("""COMPUTED_VALUE"""),2.0)</f>
        <v>2</v>
      </c>
      <c r="M34" s="269">
        <f>IFERROR(__xludf.DUMMYFUNCTION("""COMPUTED_VALUE"""),0.0)</f>
        <v>0</v>
      </c>
      <c r="N34" s="269"/>
      <c r="O34" s="272">
        <f>IFERROR(__xludf.DUMMYFUNCTION("""COMPUTED_VALUE"""),0.0)</f>
        <v>0</v>
      </c>
      <c r="P34" s="269">
        <f>IFERROR(__xludf.DUMMYFUNCTION("""COMPUTED_VALUE"""),4.0)</f>
        <v>4</v>
      </c>
      <c r="Q34" s="269">
        <f>IFERROR(__xludf.DUMMYFUNCTION("""COMPUTED_VALUE"""),0.0)</f>
        <v>0</v>
      </c>
      <c r="R34" s="269"/>
      <c r="S34" s="272">
        <f>IFERROR(__xludf.DUMMYFUNCTION("""COMPUTED_VALUE"""),0.0)</f>
        <v>0</v>
      </c>
      <c r="T34" s="269">
        <f>IFERROR(__xludf.DUMMYFUNCTION("""COMPUTED_VALUE"""),4.0)</f>
        <v>4</v>
      </c>
      <c r="U34" s="269">
        <f>IFERROR(__xludf.DUMMYFUNCTION("""COMPUTED_VALUE"""),0.0)</f>
        <v>0</v>
      </c>
      <c r="V34" s="269"/>
      <c r="W34" s="272">
        <f>IFERROR(__xludf.DUMMYFUNCTION("""COMPUTED_VALUE"""),0.0)</f>
        <v>0</v>
      </c>
      <c r="X34" s="269">
        <f>IFERROR(__xludf.DUMMYFUNCTION("""COMPUTED_VALUE"""),2.0)</f>
        <v>2</v>
      </c>
      <c r="Y34" s="269">
        <f>IFERROR(__xludf.DUMMYFUNCTION("""COMPUTED_VALUE"""),0.0)</f>
        <v>0</v>
      </c>
      <c r="Z34" s="269"/>
      <c r="AA34" s="272">
        <f>IFERROR(__xludf.DUMMYFUNCTION("""COMPUTED_VALUE"""),0.0)</f>
        <v>0</v>
      </c>
      <c r="AB34" s="269">
        <f>IFERROR(__xludf.DUMMYFUNCTION("""COMPUTED_VALUE"""),2.0)</f>
        <v>2</v>
      </c>
      <c r="AC34" s="269">
        <f>IFERROR(__xludf.DUMMYFUNCTION("""COMPUTED_VALUE"""),0.0)</f>
        <v>0</v>
      </c>
      <c r="AD34" s="269"/>
      <c r="AE34" s="272">
        <f>IFERROR(__xludf.DUMMYFUNCTION("""COMPUTED_VALUE"""),0.0)</f>
        <v>0</v>
      </c>
      <c r="AF34" s="269">
        <f>IFERROR(__xludf.DUMMYFUNCTION("""COMPUTED_VALUE"""),2.0)</f>
        <v>2</v>
      </c>
      <c r="AG34" s="269">
        <f>IFERROR(__xludf.DUMMYFUNCTION("""COMPUTED_VALUE"""),0.0)</f>
        <v>0</v>
      </c>
      <c r="AH34" s="269"/>
      <c r="AI34" s="272">
        <f>IFERROR(__xludf.DUMMYFUNCTION("""COMPUTED_VALUE"""),0.0)</f>
        <v>0</v>
      </c>
      <c r="AJ34" s="269">
        <f>IFERROR(__xludf.DUMMYFUNCTION("""COMPUTED_VALUE"""),5.0)</f>
        <v>5</v>
      </c>
      <c r="AK34" s="269">
        <f>IFERROR(__xludf.DUMMYFUNCTION("""COMPUTED_VALUE"""),0.0)</f>
        <v>0</v>
      </c>
      <c r="AL34" s="269"/>
      <c r="AM34" s="272">
        <f>IFERROR(__xludf.DUMMYFUNCTION("""COMPUTED_VALUE"""),0.0)</f>
        <v>0</v>
      </c>
      <c r="AN34" s="269">
        <f>IFERROR(__xludf.DUMMYFUNCTION("""COMPUTED_VALUE"""),19.0)</f>
        <v>19</v>
      </c>
      <c r="AO34" s="269">
        <f>IFERROR(__xludf.DUMMYFUNCTION("""COMPUTED_VALUE"""),0.0)</f>
        <v>0</v>
      </c>
      <c r="AP34" s="269"/>
      <c r="AQ34" s="272">
        <f>IFERROR(__xludf.DUMMYFUNCTION("""COMPUTED_VALUE"""),0.0)</f>
        <v>0</v>
      </c>
      <c r="AR34" s="269">
        <f>IFERROR(__xludf.DUMMYFUNCTION("""COMPUTED_VALUE"""),4.0)</f>
        <v>4</v>
      </c>
      <c r="AS34" s="269">
        <f>IFERROR(__xludf.DUMMYFUNCTION("""COMPUTED_VALUE"""),0.0)</f>
        <v>0</v>
      </c>
      <c r="AT34" s="269"/>
      <c r="AU34" s="272">
        <f>IFERROR(__xludf.DUMMYFUNCTION("""COMPUTED_VALUE"""),0.0)</f>
        <v>0</v>
      </c>
      <c r="AV34" s="269">
        <f>IFERROR(__xludf.DUMMYFUNCTION("""COMPUTED_VALUE"""),2.0)</f>
        <v>2</v>
      </c>
      <c r="AW34" s="269">
        <f>IFERROR(__xludf.DUMMYFUNCTION("""COMPUTED_VALUE"""),0.0)</f>
        <v>0</v>
      </c>
      <c r="AX34" s="269"/>
      <c r="AY34" s="272">
        <f>IFERROR(__xludf.DUMMYFUNCTION("""COMPUTED_VALUE"""),0.0)</f>
        <v>0</v>
      </c>
      <c r="AZ34" s="269">
        <f>IFERROR(__xludf.DUMMYFUNCTION("""COMPUTED_VALUE"""),3.0)</f>
        <v>3</v>
      </c>
      <c r="BA34" s="269">
        <f>IFERROR(__xludf.DUMMYFUNCTION("""COMPUTED_VALUE"""),0.0)</f>
        <v>0</v>
      </c>
      <c r="BB34" s="269"/>
      <c r="BC34" s="272">
        <f>IFERROR(__xludf.DUMMYFUNCTION("""COMPUTED_VALUE"""),0.0)</f>
        <v>0</v>
      </c>
      <c r="BD34" s="269">
        <f>IFERROR(__xludf.DUMMYFUNCTION("""COMPUTED_VALUE"""),5.0)</f>
        <v>5</v>
      </c>
      <c r="BE34" s="269">
        <f>IFERROR(__xludf.DUMMYFUNCTION("""COMPUTED_VALUE"""),0.0)</f>
        <v>0</v>
      </c>
      <c r="BF34" s="269"/>
      <c r="BG34" s="272">
        <f>IFERROR(__xludf.DUMMYFUNCTION("""COMPUTED_VALUE"""),0.0)</f>
        <v>0</v>
      </c>
      <c r="BH34" s="269"/>
      <c r="BI34" s="269">
        <f>IFERROR(__xludf.DUMMYFUNCTION("""COMPUTED_VALUE"""),0.0)</f>
        <v>0</v>
      </c>
      <c r="BJ34" s="269"/>
      <c r="BK34" s="272">
        <f>IFERROR(__xludf.DUMMYFUNCTION("""COMPUTED_VALUE"""),0.0)</f>
        <v>0</v>
      </c>
      <c r="BL34" s="269"/>
      <c r="BM34" s="269">
        <f>IFERROR(__xludf.DUMMYFUNCTION("""COMPUTED_VALUE"""),0.0)</f>
        <v>0</v>
      </c>
      <c r="BN34" s="269"/>
      <c r="BO34" s="272">
        <f>IFERROR(__xludf.DUMMYFUNCTION("""COMPUTED_VALUE"""),0.0)</f>
        <v>0</v>
      </c>
      <c r="BP34" s="269"/>
      <c r="BQ34" s="269">
        <f>IFERROR(__xludf.DUMMYFUNCTION("""COMPUTED_VALUE"""),0.0)</f>
        <v>0</v>
      </c>
      <c r="BR34" s="269"/>
      <c r="BS34" s="272">
        <f>IFERROR(__xludf.DUMMYFUNCTION("""COMPUTED_VALUE"""),0.0)</f>
        <v>0</v>
      </c>
      <c r="BT34" s="269"/>
      <c r="BU34" s="269">
        <f>IFERROR(__xludf.DUMMYFUNCTION("""COMPUTED_VALUE"""),0.0)</f>
        <v>0</v>
      </c>
      <c r="BV34" s="269"/>
      <c r="BW34" s="272">
        <f>IFERROR(__xludf.DUMMYFUNCTION("""COMPUTED_VALUE"""),0.0)</f>
        <v>0</v>
      </c>
      <c r="BX34" s="269"/>
      <c r="BY34" s="269">
        <f>IFERROR(__xludf.DUMMYFUNCTION("""COMPUTED_VALUE"""),0.0)</f>
        <v>0</v>
      </c>
      <c r="BZ34" s="269"/>
      <c r="CA34" s="272">
        <f>IFERROR(__xludf.DUMMYFUNCTION("""COMPUTED_VALUE"""),0.0)</f>
        <v>0</v>
      </c>
      <c r="CB34" s="269"/>
      <c r="CC34" s="269">
        <f>IFERROR(__xludf.DUMMYFUNCTION("""COMPUTED_VALUE"""),0.0)</f>
        <v>0</v>
      </c>
      <c r="CD34" s="269"/>
      <c r="CE34" s="272">
        <f>IFERROR(__xludf.DUMMYFUNCTION("""COMPUTED_VALUE"""),0.0)</f>
        <v>0</v>
      </c>
    </row>
    <row r="35">
      <c r="A35" s="271">
        <f>IFERROR(__xludf.DUMMYFUNCTION("""COMPUTED_VALUE"""),46270.0)</f>
        <v>46270</v>
      </c>
      <c r="B35" s="269" t="str">
        <f>IFERROR(__xludf.DUMMYFUNCTION("""COMPUTED_VALUE"""),"土")</f>
        <v>土</v>
      </c>
      <c r="C35" s="272">
        <f>IFERROR(__xludf.DUMMYFUNCTION("""COMPUTED_VALUE"""),0.0)</f>
        <v>0</v>
      </c>
      <c r="D35" s="269">
        <f>IFERROR(__xludf.DUMMYFUNCTION("""COMPUTED_VALUE"""),1.0)</f>
        <v>1</v>
      </c>
      <c r="E35" s="269">
        <f>IFERROR(__xludf.DUMMYFUNCTION("""COMPUTED_VALUE"""),0.0)</f>
        <v>0</v>
      </c>
      <c r="F35" s="269"/>
      <c r="G35" s="269"/>
      <c r="H35" s="269">
        <f>IFERROR(__xludf.DUMMYFUNCTION("""COMPUTED_VALUE"""),1.0)</f>
        <v>1</v>
      </c>
      <c r="I35" s="269">
        <f>IFERROR(__xludf.DUMMYFUNCTION("""COMPUTED_VALUE"""),0.0)</f>
        <v>0</v>
      </c>
      <c r="J35" s="269"/>
      <c r="K35" s="269"/>
      <c r="L35" s="269">
        <f>IFERROR(__xludf.DUMMYFUNCTION("""COMPUTED_VALUE"""),2.0)</f>
        <v>2</v>
      </c>
      <c r="M35" s="269">
        <f>IFERROR(__xludf.DUMMYFUNCTION("""COMPUTED_VALUE"""),0.0)</f>
        <v>0</v>
      </c>
      <c r="N35" s="269"/>
      <c r="O35" s="269"/>
      <c r="P35" s="269">
        <f>IFERROR(__xludf.DUMMYFUNCTION("""COMPUTED_VALUE"""),4.0)</f>
        <v>4</v>
      </c>
      <c r="Q35" s="269">
        <f>IFERROR(__xludf.DUMMYFUNCTION("""COMPUTED_VALUE"""),0.0)</f>
        <v>0</v>
      </c>
      <c r="R35" s="269"/>
      <c r="S35" s="269"/>
      <c r="T35" s="269">
        <f>IFERROR(__xludf.DUMMYFUNCTION("""COMPUTED_VALUE"""),4.0)</f>
        <v>4</v>
      </c>
      <c r="U35" s="269">
        <f>IFERROR(__xludf.DUMMYFUNCTION("""COMPUTED_VALUE"""),0.0)</f>
        <v>0</v>
      </c>
      <c r="V35" s="269"/>
      <c r="W35" s="269"/>
      <c r="X35" s="269">
        <f>IFERROR(__xludf.DUMMYFUNCTION("""COMPUTED_VALUE"""),2.0)</f>
        <v>2</v>
      </c>
      <c r="Y35" s="269">
        <f>IFERROR(__xludf.DUMMYFUNCTION("""COMPUTED_VALUE"""),0.0)</f>
        <v>0</v>
      </c>
      <c r="Z35" s="269"/>
      <c r="AA35" s="269"/>
      <c r="AB35" s="269">
        <f>IFERROR(__xludf.DUMMYFUNCTION("""COMPUTED_VALUE"""),2.0)</f>
        <v>2</v>
      </c>
      <c r="AC35" s="269">
        <f>IFERROR(__xludf.DUMMYFUNCTION("""COMPUTED_VALUE"""),0.0)</f>
        <v>0</v>
      </c>
      <c r="AD35" s="269"/>
      <c r="AE35" s="269"/>
      <c r="AF35" s="269">
        <f>IFERROR(__xludf.DUMMYFUNCTION("""COMPUTED_VALUE"""),2.0)</f>
        <v>2</v>
      </c>
      <c r="AG35" s="269">
        <f>IFERROR(__xludf.DUMMYFUNCTION("""COMPUTED_VALUE"""),0.0)</f>
        <v>0</v>
      </c>
      <c r="AH35" s="269"/>
      <c r="AI35" s="269"/>
      <c r="AJ35" s="269">
        <f>IFERROR(__xludf.DUMMYFUNCTION("""COMPUTED_VALUE"""),5.0)</f>
        <v>5</v>
      </c>
      <c r="AK35" s="269">
        <f>IFERROR(__xludf.DUMMYFUNCTION("""COMPUTED_VALUE"""),0.0)</f>
        <v>0</v>
      </c>
      <c r="AL35" s="269"/>
      <c r="AM35" s="269"/>
      <c r="AN35" s="269">
        <f>IFERROR(__xludf.DUMMYFUNCTION("""COMPUTED_VALUE"""),19.0)</f>
        <v>19</v>
      </c>
      <c r="AO35" s="269">
        <f>IFERROR(__xludf.DUMMYFUNCTION("""COMPUTED_VALUE"""),0.0)</f>
        <v>0</v>
      </c>
      <c r="AP35" s="269"/>
      <c r="AQ35" s="269"/>
      <c r="AR35" s="269">
        <f>IFERROR(__xludf.DUMMYFUNCTION("""COMPUTED_VALUE"""),4.0)</f>
        <v>4</v>
      </c>
      <c r="AS35" s="269">
        <f>IFERROR(__xludf.DUMMYFUNCTION("""COMPUTED_VALUE"""),0.0)</f>
        <v>0</v>
      </c>
      <c r="AT35" s="269"/>
      <c r="AU35" s="269"/>
      <c r="AV35" s="269">
        <f>IFERROR(__xludf.DUMMYFUNCTION("""COMPUTED_VALUE"""),2.0)</f>
        <v>2</v>
      </c>
      <c r="AW35" s="269">
        <f>IFERROR(__xludf.DUMMYFUNCTION("""COMPUTED_VALUE"""),0.0)</f>
        <v>0</v>
      </c>
      <c r="AX35" s="269"/>
      <c r="AY35" s="269"/>
      <c r="AZ35" s="269">
        <f>IFERROR(__xludf.DUMMYFUNCTION("""COMPUTED_VALUE"""),3.0)</f>
        <v>3</v>
      </c>
      <c r="BA35" s="269">
        <f>IFERROR(__xludf.DUMMYFUNCTION("""COMPUTED_VALUE"""),0.0)</f>
        <v>0</v>
      </c>
      <c r="BB35" s="269"/>
      <c r="BC35" s="269"/>
      <c r="BD35" s="269">
        <f>IFERROR(__xludf.DUMMYFUNCTION("""COMPUTED_VALUE"""),5.0)</f>
        <v>5</v>
      </c>
      <c r="BE35" s="269">
        <f>IFERROR(__xludf.DUMMYFUNCTION("""COMPUTED_VALUE"""),0.0)</f>
        <v>0</v>
      </c>
      <c r="BF35" s="269"/>
      <c r="BG35" s="269"/>
      <c r="BH35" s="269"/>
      <c r="BI35" s="269">
        <f>IFERROR(__xludf.DUMMYFUNCTION("""COMPUTED_VALUE"""),0.0)</f>
        <v>0</v>
      </c>
      <c r="BJ35" s="269"/>
      <c r="BK35" s="269"/>
      <c r="BL35" s="269"/>
      <c r="BM35" s="269">
        <f>IFERROR(__xludf.DUMMYFUNCTION("""COMPUTED_VALUE"""),0.0)</f>
        <v>0</v>
      </c>
      <c r="BN35" s="269"/>
      <c r="BO35" s="269"/>
      <c r="BP35" s="269"/>
      <c r="BQ35" s="269">
        <f>IFERROR(__xludf.DUMMYFUNCTION("""COMPUTED_VALUE"""),0.0)</f>
        <v>0</v>
      </c>
      <c r="BR35" s="269"/>
      <c r="BS35" s="269"/>
      <c r="BT35" s="269"/>
      <c r="BU35" s="269">
        <f>IFERROR(__xludf.DUMMYFUNCTION("""COMPUTED_VALUE"""),0.0)</f>
        <v>0</v>
      </c>
      <c r="BV35" s="269"/>
      <c r="BW35" s="269"/>
      <c r="BX35" s="269"/>
      <c r="BY35" s="269">
        <f>IFERROR(__xludf.DUMMYFUNCTION("""COMPUTED_VALUE"""),0.0)</f>
        <v>0</v>
      </c>
      <c r="BZ35" s="269"/>
      <c r="CA35" s="269"/>
      <c r="CB35" s="269"/>
      <c r="CC35" s="269">
        <f>IFERROR(__xludf.DUMMYFUNCTION("""COMPUTED_VALUE"""),0.0)</f>
        <v>0</v>
      </c>
      <c r="CD35" s="269"/>
      <c r="CE35" s="269"/>
    </row>
    <row r="36">
      <c r="A36" s="271">
        <f>IFERROR(__xludf.DUMMYFUNCTION("""COMPUTED_VALUE"""),46277.0)</f>
        <v>46277</v>
      </c>
      <c r="B36" s="269" t="str">
        <f>IFERROR(__xludf.DUMMYFUNCTION("""COMPUTED_VALUE"""),"土")</f>
        <v>土</v>
      </c>
      <c r="C36" s="272">
        <f>IFERROR(__xludf.DUMMYFUNCTION("""COMPUTED_VALUE"""),0.0)</f>
        <v>0</v>
      </c>
      <c r="D36" s="269">
        <f>IFERROR(__xludf.DUMMYFUNCTION("""COMPUTED_VALUE"""),1.0)</f>
        <v>1</v>
      </c>
      <c r="E36" s="269">
        <f>IFERROR(__xludf.DUMMYFUNCTION("""COMPUTED_VALUE"""),0.0)</f>
        <v>0</v>
      </c>
      <c r="F36" s="269"/>
      <c r="G36" s="269"/>
      <c r="H36" s="269">
        <f>IFERROR(__xludf.DUMMYFUNCTION("""COMPUTED_VALUE"""),1.0)</f>
        <v>1</v>
      </c>
      <c r="I36" s="269">
        <f>IFERROR(__xludf.DUMMYFUNCTION("""COMPUTED_VALUE"""),0.0)</f>
        <v>0</v>
      </c>
      <c r="J36" s="269"/>
      <c r="K36" s="269"/>
      <c r="L36" s="269">
        <f>IFERROR(__xludf.DUMMYFUNCTION("""COMPUTED_VALUE"""),2.0)</f>
        <v>2</v>
      </c>
      <c r="M36" s="269">
        <f>IFERROR(__xludf.DUMMYFUNCTION("""COMPUTED_VALUE"""),0.0)</f>
        <v>0</v>
      </c>
      <c r="N36" s="269"/>
      <c r="O36" s="269"/>
      <c r="P36" s="269">
        <f>IFERROR(__xludf.DUMMYFUNCTION("""COMPUTED_VALUE"""),4.0)</f>
        <v>4</v>
      </c>
      <c r="Q36" s="269">
        <f>IFERROR(__xludf.DUMMYFUNCTION("""COMPUTED_VALUE"""),0.0)</f>
        <v>0</v>
      </c>
      <c r="R36" s="269"/>
      <c r="S36" s="269"/>
      <c r="T36" s="269">
        <f>IFERROR(__xludf.DUMMYFUNCTION("""COMPUTED_VALUE"""),4.0)</f>
        <v>4</v>
      </c>
      <c r="U36" s="269">
        <f>IFERROR(__xludf.DUMMYFUNCTION("""COMPUTED_VALUE"""),0.0)</f>
        <v>0</v>
      </c>
      <c r="V36" s="269"/>
      <c r="W36" s="269"/>
      <c r="X36" s="269">
        <f>IFERROR(__xludf.DUMMYFUNCTION("""COMPUTED_VALUE"""),2.0)</f>
        <v>2</v>
      </c>
      <c r="Y36" s="269">
        <f>IFERROR(__xludf.DUMMYFUNCTION("""COMPUTED_VALUE"""),0.0)</f>
        <v>0</v>
      </c>
      <c r="Z36" s="269"/>
      <c r="AA36" s="269"/>
      <c r="AB36" s="269">
        <f>IFERROR(__xludf.DUMMYFUNCTION("""COMPUTED_VALUE"""),2.0)</f>
        <v>2</v>
      </c>
      <c r="AC36" s="269">
        <f>IFERROR(__xludf.DUMMYFUNCTION("""COMPUTED_VALUE"""),0.0)</f>
        <v>0</v>
      </c>
      <c r="AD36" s="269"/>
      <c r="AE36" s="269"/>
      <c r="AF36" s="269">
        <f>IFERROR(__xludf.DUMMYFUNCTION("""COMPUTED_VALUE"""),2.0)</f>
        <v>2</v>
      </c>
      <c r="AG36" s="269">
        <f>IFERROR(__xludf.DUMMYFUNCTION("""COMPUTED_VALUE"""),0.0)</f>
        <v>0</v>
      </c>
      <c r="AH36" s="269"/>
      <c r="AI36" s="269"/>
      <c r="AJ36" s="269">
        <f>IFERROR(__xludf.DUMMYFUNCTION("""COMPUTED_VALUE"""),5.0)</f>
        <v>5</v>
      </c>
      <c r="AK36" s="269">
        <f>IFERROR(__xludf.DUMMYFUNCTION("""COMPUTED_VALUE"""),0.0)</f>
        <v>0</v>
      </c>
      <c r="AL36" s="269"/>
      <c r="AM36" s="269"/>
      <c r="AN36" s="269">
        <f>IFERROR(__xludf.DUMMYFUNCTION("""COMPUTED_VALUE"""),19.0)</f>
        <v>19</v>
      </c>
      <c r="AO36" s="269">
        <f>IFERROR(__xludf.DUMMYFUNCTION("""COMPUTED_VALUE"""),0.0)</f>
        <v>0</v>
      </c>
      <c r="AP36" s="269"/>
      <c r="AQ36" s="269"/>
      <c r="AR36" s="269">
        <f>IFERROR(__xludf.DUMMYFUNCTION("""COMPUTED_VALUE"""),4.0)</f>
        <v>4</v>
      </c>
      <c r="AS36" s="269">
        <f>IFERROR(__xludf.DUMMYFUNCTION("""COMPUTED_VALUE"""),0.0)</f>
        <v>0</v>
      </c>
      <c r="AT36" s="269"/>
      <c r="AU36" s="269"/>
      <c r="AV36" s="269">
        <f>IFERROR(__xludf.DUMMYFUNCTION("""COMPUTED_VALUE"""),2.0)</f>
        <v>2</v>
      </c>
      <c r="AW36" s="269">
        <f>IFERROR(__xludf.DUMMYFUNCTION("""COMPUTED_VALUE"""),0.0)</f>
        <v>0</v>
      </c>
      <c r="AX36" s="269"/>
      <c r="AY36" s="269"/>
      <c r="AZ36" s="269">
        <f>IFERROR(__xludf.DUMMYFUNCTION("""COMPUTED_VALUE"""),3.0)</f>
        <v>3</v>
      </c>
      <c r="BA36" s="269">
        <f>IFERROR(__xludf.DUMMYFUNCTION("""COMPUTED_VALUE"""),0.0)</f>
        <v>0</v>
      </c>
      <c r="BB36" s="269"/>
      <c r="BC36" s="269"/>
      <c r="BD36" s="269">
        <f>IFERROR(__xludf.DUMMYFUNCTION("""COMPUTED_VALUE"""),5.0)</f>
        <v>5</v>
      </c>
      <c r="BE36" s="269">
        <f>IFERROR(__xludf.DUMMYFUNCTION("""COMPUTED_VALUE"""),0.0)</f>
        <v>0</v>
      </c>
      <c r="BF36" s="269"/>
      <c r="BG36" s="269"/>
      <c r="BH36" s="269"/>
      <c r="BI36" s="269">
        <f>IFERROR(__xludf.DUMMYFUNCTION("""COMPUTED_VALUE"""),0.0)</f>
        <v>0</v>
      </c>
      <c r="BJ36" s="269"/>
      <c r="BK36" s="269"/>
      <c r="BL36" s="269"/>
      <c r="BM36" s="269">
        <f>IFERROR(__xludf.DUMMYFUNCTION("""COMPUTED_VALUE"""),0.0)</f>
        <v>0</v>
      </c>
      <c r="BN36" s="269"/>
      <c r="BO36" s="269"/>
      <c r="BP36" s="269"/>
      <c r="BQ36" s="269">
        <f>IFERROR(__xludf.DUMMYFUNCTION("""COMPUTED_VALUE"""),0.0)</f>
        <v>0</v>
      </c>
      <c r="BR36" s="269"/>
      <c r="BS36" s="269"/>
      <c r="BT36" s="269"/>
      <c r="BU36" s="269">
        <f>IFERROR(__xludf.DUMMYFUNCTION("""COMPUTED_VALUE"""),0.0)</f>
        <v>0</v>
      </c>
      <c r="BV36" s="269"/>
      <c r="BW36" s="269"/>
      <c r="BX36" s="269"/>
      <c r="BY36" s="269">
        <f>IFERROR(__xludf.DUMMYFUNCTION("""COMPUTED_VALUE"""),0.0)</f>
        <v>0</v>
      </c>
      <c r="BZ36" s="269"/>
      <c r="CA36" s="269"/>
      <c r="CB36" s="269"/>
      <c r="CC36" s="269">
        <f>IFERROR(__xludf.DUMMYFUNCTION("""COMPUTED_VALUE"""),0.0)</f>
        <v>0</v>
      </c>
      <c r="CD36" s="269"/>
      <c r="CE36" s="269"/>
    </row>
    <row r="37">
      <c r="A37" s="271">
        <f>IFERROR(__xludf.DUMMYFUNCTION("""COMPUTED_VALUE"""),46284.0)</f>
        <v>46284</v>
      </c>
      <c r="B37" s="269" t="str">
        <f>IFERROR(__xludf.DUMMYFUNCTION("""COMPUTED_VALUE"""),"土")</f>
        <v>土</v>
      </c>
      <c r="C37" s="272">
        <f>IFERROR(__xludf.DUMMYFUNCTION("""COMPUTED_VALUE"""),0.0)</f>
        <v>0</v>
      </c>
      <c r="D37" s="269">
        <f>IFERROR(__xludf.DUMMYFUNCTION("""COMPUTED_VALUE"""),1.0)</f>
        <v>1</v>
      </c>
      <c r="E37" s="269">
        <f>IFERROR(__xludf.DUMMYFUNCTION("""COMPUTED_VALUE"""),0.0)</f>
        <v>0</v>
      </c>
      <c r="F37" s="269"/>
      <c r="G37" s="269"/>
      <c r="H37" s="269">
        <f>IFERROR(__xludf.DUMMYFUNCTION("""COMPUTED_VALUE"""),1.0)</f>
        <v>1</v>
      </c>
      <c r="I37" s="269">
        <f>IFERROR(__xludf.DUMMYFUNCTION("""COMPUTED_VALUE"""),0.0)</f>
        <v>0</v>
      </c>
      <c r="J37" s="269"/>
      <c r="K37" s="269"/>
      <c r="L37" s="269">
        <f>IFERROR(__xludf.DUMMYFUNCTION("""COMPUTED_VALUE"""),2.0)</f>
        <v>2</v>
      </c>
      <c r="M37" s="269">
        <f>IFERROR(__xludf.DUMMYFUNCTION("""COMPUTED_VALUE"""),0.0)</f>
        <v>0</v>
      </c>
      <c r="N37" s="269"/>
      <c r="O37" s="269"/>
      <c r="P37" s="269">
        <f>IFERROR(__xludf.DUMMYFUNCTION("""COMPUTED_VALUE"""),4.0)</f>
        <v>4</v>
      </c>
      <c r="Q37" s="269">
        <f>IFERROR(__xludf.DUMMYFUNCTION("""COMPUTED_VALUE"""),0.0)</f>
        <v>0</v>
      </c>
      <c r="R37" s="269"/>
      <c r="S37" s="269"/>
      <c r="T37" s="269">
        <f>IFERROR(__xludf.DUMMYFUNCTION("""COMPUTED_VALUE"""),4.0)</f>
        <v>4</v>
      </c>
      <c r="U37" s="269">
        <f>IFERROR(__xludf.DUMMYFUNCTION("""COMPUTED_VALUE"""),0.0)</f>
        <v>0</v>
      </c>
      <c r="V37" s="269"/>
      <c r="W37" s="269"/>
      <c r="X37" s="269">
        <f>IFERROR(__xludf.DUMMYFUNCTION("""COMPUTED_VALUE"""),2.0)</f>
        <v>2</v>
      </c>
      <c r="Y37" s="269">
        <f>IFERROR(__xludf.DUMMYFUNCTION("""COMPUTED_VALUE"""),0.0)</f>
        <v>0</v>
      </c>
      <c r="Z37" s="269"/>
      <c r="AA37" s="269"/>
      <c r="AB37" s="269">
        <f>IFERROR(__xludf.DUMMYFUNCTION("""COMPUTED_VALUE"""),2.0)</f>
        <v>2</v>
      </c>
      <c r="AC37" s="269">
        <f>IFERROR(__xludf.DUMMYFUNCTION("""COMPUTED_VALUE"""),0.0)</f>
        <v>0</v>
      </c>
      <c r="AD37" s="269"/>
      <c r="AE37" s="269"/>
      <c r="AF37" s="269">
        <f>IFERROR(__xludf.DUMMYFUNCTION("""COMPUTED_VALUE"""),2.0)</f>
        <v>2</v>
      </c>
      <c r="AG37" s="269">
        <f>IFERROR(__xludf.DUMMYFUNCTION("""COMPUTED_VALUE"""),0.0)</f>
        <v>0</v>
      </c>
      <c r="AH37" s="269"/>
      <c r="AI37" s="269"/>
      <c r="AJ37" s="269">
        <f>IFERROR(__xludf.DUMMYFUNCTION("""COMPUTED_VALUE"""),5.0)</f>
        <v>5</v>
      </c>
      <c r="AK37" s="269">
        <f>IFERROR(__xludf.DUMMYFUNCTION("""COMPUTED_VALUE"""),0.0)</f>
        <v>0</v>
      </c>
      <c r="AL37" s="269"/>
      <c r="AM37" s="269"/>
      <c r="AN37" s="269">
        <f>IFERROR(__xludf.DUMMYFUNCTION("""COMPUTED_VALUE"""),19.0)</f>
        <v>19</v>
      </c>
      <c r="AO37" s="269">
        <f>IFERROR(__xludf.DUMMYFUNCTION("""COMPUTED_VALUE"""),0.0)</f>
        <v>0</v>
      </c>
      <c r="AP37" s="269"/>
      <c r="AQ37" s="269"/>
      <c r="AR37" s="269">
        <f>IFERROR(__xludf.DUMMYFUNCTION("""COMPUTED_VALUE"""),4.0)</f>
        <v>4</v>
      </c>
      <c r="AS37" s="269">
        <f>IFERROR(__xludf.DUMMYFUNCTION("""COMPUTED_VALUE"""),0.0)</f>
        <v>0</v>
      </c>
      <c r="AT37" s="269"/>
      <c r="AU37" s="269"/>
      <c r="AV37" s="269">
        <f>IFERROR(__xludf.DUMMYFUNCTION("""COMPUTED_VALUE"""),2.0)</f>
        <v>2</v>
      </c>
      <c r="AW37" s="269">
        <f>IFERROR(__xludf.DUMMYFUNCTION("""COMPUTED_VALUE"""),0.0)</f>
        <v>0</v>
      </c>
      <c r="AX37" s="269"/>
      <c r="AY37" s="269"/>
      <c r="AZ37" s="269">
        <f>IFERROR(__xludf.DUMMYFUNCTION("""COMPUTED_VALUE"""),3.0)</f>
        <v>3</v>
      </c>
      <c r="BA37" s="269">
        <f>IFERROR(__xludf.DUMMYFUNCTION("""COMPUTED_VALUE"""),0.0)</f>
        <v>0</v>
      </c>
      <c r="BB37" s="269"/>
      <c r="BC37" s="269"/>
      <c r="BD37" s="269">
        <f>IFERROR(__xludf.DUMMYFUNCTION("""COMPUTED_VALUE"""),5.0)</f>
        <v>5</v>
      </c>
      <c r="BE37" s="269">
        <f>IFERROR(__xludf.DUMMYFUNCTION("""COMPUTED_VALUE"""),0.0)</f>
        <v>0</v>
      </c>
      <c r="BF37" s="269"/>
      <c r="BG37" s="269"/>
      <c r="BH37" s="269"/>
      <c r="BI37" s="269">
        <f>IFERROR(__xludf.DUMMYFUNCTION("""COMPUTED_VALUE"""),0.0)</f>
        <v>0</v>
      </c>
      <c r="BJ37" s="269"/>
      <c r="BK37" s="269"/>
      <c r="BL37" s="269"/>
      <c r="BM37" s="269">
        <f>IFERROR(__xludf.DUMMYFUNCTION("""COMPUTED_VALUE"""),0.0)</f>
        <v>0</v>
      </c>
      <c r="BN37" s="269"/>
      <c r="BO37" s="269"/>
      <c r="BP37" s="269"/>
      <c r="BQ37" s="269">
        <f>IFERROR(__xludf.DUMMYFUNCTION("""COMPUTED_VALUE"""),0.0)</f>
        <v>0</v>
      </c>
      <c r="BR37" s="269"/>
      <c r="BS37" s="269"/>
      <c r="BT37" s="269"/>
      <c r="BU37" s="269">
        <f>IFERROR(__xludf.DUMMYFUNCTION("""COMPUTED_VALUE"""),0.0)</f>
        <v>0</v>
      </c>
      <c r="BV37" s="269"/>
      <c r="BW37" s="269"/>
      <c r="BX37" s="269"/>
      <c r="BY37" s="269">
        <f>IFERROR(__xludf.DUMMYFUNCTION("""COMPUTED_VALUE"""),0.0)</f>
        <v>0</v>
      </c>
      <c r="BZ37" s="269"/>
      <c r="CA37" s="269"/>
      <c r="CB37" s="269"/>
      <c r="CC37" s="269">
        <f>IFERROR(__xludf.DUMMYFUNCTION("""COMPUTED_VALUE"""),0.0)</f>
        <v>0</v>
      </c>
      <c r="CD37" s="269"/>
      <c r="CE37" s="269"/>
    </row>
    <row r="38">
      <c r="A38" s="271">
        <f>IFERROR(__xludf.DUMMYFUNCTION("""COMPUTED_VALUE"""),46291.0)</f>
        <v>46291</v>
      </c>
      <c r="B38" s="269" t="str">
        <f>IFERROR(__xludf.DUMMYFUNCTION("""COMPUTED_VALUE"""),"土")</f>
        <v>土</v>
      </c>
      <c r="C38" s="272">
        <f>IFERROR(__xludf.DUMMYFUNCTION("""COMPUTED_VALUE"""),0.0)</f>
        <v>0</v>
      </c>
      <c r="D38" s="269">
        <f>IFERROR(__xludf.DUMMYFUNCTION("""COMPUTED_VALUE"""),1.0)</f>
        <v>1</v>
      </c>
      <c r="E38" s="269">
        <f>IFERROR(__xludf.DUMMYFUNCTION("""COMPUTED_VALUE"""),0.0)</f>
        <v>0</v>
      </c>
      <c r="F38" s="269"/>
      <c r="G38" s="269"/>
      <c r="H38" s="269">
        <f>IFERROR(__xludf.DUMMYFUNCTION("""COMPUTED_VALUE"""),1.0)</f>
        <v>1</v>
      </c>
      <c r="I38" s="269">
        <f>IFERROR(__xludf.DUMMYFUNCTION("""COMPUTED_VALUE"""),0.0)</f>
        <v>0</v>
      </c>
      <c r="J38" s="269"/>
      <c r="K38" s="269"/>
      <c r="L38" s="269">
        <f>IFERROR(__xludf.DUMMYFUNCTION("""COMPUTED_VALUE"""),2.0)</f>
        <v>2</v>
      </c>
      <c r="M38" s="269">
        <f>IFERROR(__xludf.DUMMYFUNCTION("""COMPUTED_VALUE"""),0.0)</f>
        <v>0</v>
      </c>
      <c r="N38" s="269"/>
      <c r="O38" s="269"/>
      <c r="P38" s="269">
        <f>IFERROR(__xludf.DUMMYFUNCTION("""COMPUTED_VALUE"""),4.0)</f>
        <v>4</v>
      </c>
      <c r="Q38" s="269">
        <f>IFERROR(__xludf.DUMMYFUNCTION("""COMPUTED_VALUE"""),0.0)</f>
        <v>0</v>
      </c>
      <c r="R38" s="269"/>
      <c r="S38" s="269"/>
      <c r="T38" s="269">
        <f>IFERROR(__xludf.DUMMYFUNCTION("""COMPUTED_VALUE"""),4.0)</f>
        <v>4</v>
      </c>
      <c r="U38" s="269">
        <f>IFERROR(__xludf.DUMMYFUNCTION("""COMPUTED_VALUE"""),0.0)</f>
        <v>0</v>
      </c>
      <c r="V38" s="269"/>
      <c r="W38" s="269"/>
      <c r="X38" s="269">
        <f>IFERROR(__xludf.DUMMYFUNCTION("""COMPUTED_VALUE"""),2.0)</f>
        <v>2</v>
      </c>
      <c r="Y38" s="269">
        <f>IFERROR(__xludf.DUMMYFUNCTION("""COMPUTED_VALUE"""),0.0)</f>
        <v>0</v>
      </c>
      <c r="Z38" s="269"/>
      <c r="AA38" s="269"/>
      <c r="AB38" s="269">
        <f>IFERROR(__xludf.DUMMYFUNCTION("""COMPUTED_VALUE"""),2.0)</f>
        <v>2</v>
      </c>
      <c r="AC38" s="269">
        <f>IFERROR(__xludf.DUMMYFUNCTION("""COMPUTED_VALUE"""),0.0)</f>
        <v>0</v>
      </c>
      <c r="AD38" s="269"/>
      <c r="AE38" s="269"/>
      <c r="AF38" s="269">
        <f>IFERROR(__xludf.DUMMYFUNCTION("""COMPUTED_VALUE"""),2.0)</f>
        <v>2</v>
      </c>
      <c r="AG38" s="269">
        <f>IFERROR(__xludf.DUMMYFUNCTION("""COMPUTED_VALUE"""),0.0)</f>
        <v>0</v>
      </c>
      <c r="AH38" s="269"/>
      <c r="AI38" s="269"/>
      <c r="AJ38" s="269">
        <f>IFERROR(__xludf.DUMMYFUNCTION("""COMPUTED_VALUE"""),5.0)</f>
        <v>5</v>
      </c>
      <c r="AK38" s="269">
        <f>IFERROR(__xludf.DUMMYFUNCTION("""COMPUTED_VALUE"""),0.0)</f>
        <v>0</v>
      </c>
      <c r="AL38" s="269"/>
      <c r="AM38" s="269"/>
      <c r="AN38" s="269">
        <f>IFERROR(__xludf.DUMMYFUNCTION("""COMPUTED_VALUE"""),19.0)</f>
        <v>19</v>
      </c>
      <c r="AO38" s="269">
        <f>IFERROR(__xludf.DUMMYFUNCTION("""COMPUTED_VALUE"""),0.0)</f>
        <v>0</v>
      </c>
      <c r="AP38" s="269"/>
      <c r="AQ38" s="269"/>
      <c r="AR38" s="269">
        <f>IFERROR(__xludf.DUMMYFUNCTION("""COMPUTED_VALUE"""),4.0)</f>
        <v>4</v>
      </c>
      <c r="AS38" s="269">
        <f>IFERROR(__xludf.DUMMYFUNCTION("""COMPUTED_VALUE"""),0.0)</f>
        <v>0</v>
      </c>
      <c r="AT38" s="269"/>
      <c r="AU38" s="269"/>
      <c r="AV38" s="269">
        <f>IFERROR(__xludf.DUMMYFUNCTION("""COMPUTED_VALUE"""),2.0)</f>
        <v>2</v>
      </c>
      <c r="AW38" s="269">
        <f>IFERROR(__xludf.DUMMYFUNCTION("""COMPUTED_VALUE"""),0.0)</f>
        <v>0</v>
      </c>
      <c r="AX38" s="269"/>
      <c r="AY38" s="269"/>
      <c r="AZ38" s="269">
        <f>IFERROR(__xludf.DUMMYFUNCTION("""COMPUTED_VALUE"""),3.0)</f>
        <v>3</v>
      </c>
      <c r="BA38" s="269">
        <f>IFERROR(__xludf.DUMMYFUNCTION("""COMPUTED_VALUE"""),0.0)</f>
        <v>0</v>
      </c>
      <c r="BB38" s="269"/>
      <c r="BC38" s="269"/>
      <c r="BD38" s="269">
        <f>IFERROR(__xludf.DUMMYFUNCTION("""COMPUTED_VALUE"""),5.0)</f>
        <v>5</v>
      </c>
      <c r="BE38" s="269">
        <f>IFERROR(__xludf.DUMMYFUNCTION("""COMPUTED_VALUE"""),0.0)</f>
        <v>0</v>
      </c>
      <c r="BF38" s="269"/>
      <c r="BG38" s="269"/>
      <c r="BH38" s="269"/>
      <c r="BI38" s="269">
        <f>IFERROR(__xludf.DUMMYFUNCTION("""COMPUTED_VALUE"""),0.0)</f>
        <v>0</v>
      </c>
      <c r="BJ38" s="269"/>
      <c r="BK38" s="269"/>
      <c r="BL38" s="269"/>
      <c r="BM38" s="269">
        <f>IFERROR(__xludf.DUMMYFUNCTION("""COMPUTED_VALUE"""),0.0)</f>
        <v>0</v>
      </c>
      <c r="BN38" s="269"/>
      <c r="BO38" s="269"/>
      <c r="BP38" s="269"/>
      <c r="BQ38" s="269">
        <f>IFERROR(__xludf.DUMMYFUNCTION("""COMPUTED_VALUE"""),0.0)</f>
        <v>0</v>
      </c>
      <c r="BR38" s="269"/>
      <c r="BS38" s="269"/>
      <c r="BT38" s="269"/>
      <c r="BU38" s="269">
        <f>IFERROR(__xludf.DUMMYFUNCTION("""COMPUTED_VALUE"""),0.0)</f>
        <v>0</v>
      </c>
      <c r="BV38" s="269"/>
      <c r="BW38" s="269"/>
      <c r="BX38" s="269"/>
      <c r="BY38" s="269">
        <f>IFERROR(__xludf.DUMMYFUNCTION("""COMPUTED_VALUE"""),0.0)</f>
        <v>0</v>
      </c>
      <c r="BZ38" s="269"/>
      <c r="CA38" s="269"/>
      <c r="CB38" s="269"/>
      <c r="CC38" s="269">
        <f>IFERROR(__xludf.DUMMYFUNCTION("""COMPUTED_VALUE"""),0.0)</f>
        <v>0</v>
      </c>
      <c r="CD38" s="269"/>
      <c r="CE38" s="269"/>
    </row>
    <row r="39">
      <c r="A39" s="271"/>
      <c r="B39" s="269"/>
      <c r="C39" s="272">
        <f>IFERROR(__xludf.DUMMYFUNCTION("""COMPUTED_VALUE"""),0.0)</f>
        <v>0</v>
      </c>
      <c r="D39" s="269">
        <f>IFERROR(__xludf.DUMMYFUNCTION("""COMPUTED_VALUE"""),1.0)</f>
        <v>1</v>
      </c>
      <c r="E39" s="269">
        <f>IFERROR(__xludf.DUMMYFUNCTION("""COMPUTED_VALUE"""),0.0)</f>
        <v>0</v>
      </c>
      <c r="F39" s="269"/>
      <c r="G39" s="269"/>
      <c r="H39" s="269">
        <f>IFERROR(__xludf.DUMMYFUNCTION("""COMPUTED_VALUE"""),1.0)</f>
        <v>1</v>
      </c>
      <c r="I39" s="269">
        <f>IFERROR(__xludf.DUMMYFUNCTION("""COMPUTED_VALUE"""),0.0)</f>
        <v>0</v>
      </c>
      <c r="J39" s="269"/>
      <c r="K39" s="269"/>
      <c r="L39" s="269">
        <f>IFERROR(__xludf.DUMMYFUNCTION("""COMPUTED_VALUE"""),2.0)</f>
        <v>2</v>
      </c>
      <c r="M39" s="269">
        <f>IFERROR(__xludf.DUMMYFUNCTION("""COMPUTED_VALUE"""),0.0)</f>
        <v>0</v>
      </c>
      <c r="N39" s="269"/>
      <c r="O39" s="269"/>
      <c r="P39" s="269">
        <f>IFERROR(__xludf.DUMMYFUNCTION("""COMPUTED_VALUE"""),4.0)</f>
        <v>4</v>
      </c>
      <c r="Q39" s="269">
        <f>IFERROR(__xludf.DUMMYFUNCTION("""COMPUTED_VALUE"""),0.0)</f>
        <v>0</v>
      </c>
      <c r="R39" s="269"/>
      <c r="S39" s="269"/>
      <c r="T39" s="269">
        <f>IFERROR(__xludf.DUMMYFUNCTION("""COMPUTED_VALUE"""),4.0)</f>
        <v>4</v>
      </c>
      <c r="U39" s="269">
        <f>IFERROR(__xludf.DUMMYFUNCTION("""COMPUTED_VALUE"""),0.0)</f>
        <v>0</v>
      </c>
      <c r="V39" s="269"/>
      <c r="W39" s="269"/>
      <c r="X39" s="269">
        <f>IFERROR(__xludf.DUMMYFUNCTION("""COMPUTED_VALUE"""),2.0)</f>
        <v>2</v>
      </c>
      <c r="Y39" s="269">
        <f>IFERROR(__xludf.DUMMYFUNCTION("""COMPUTED_VALUE"""),0.0)</f>
        <v>0</v>
      </c>
      <c r="Z39" s="269"/>
      <c r="AA39" s="269"/>
      <c r="AB39" s="269">
        <f>IFERROR(__xludf.DUMMYFUNCTION("""COMPUTED_VALUE"""),2.0)</f>
        <v>2</v>
      </c>
      <c r="AC39" s="269">
        <f>IFERROR(__xludf.DUMMYFUNCTION("""COMPUTED_VALUE"""),0.0)</f>
        <v>0</v>
      </c>
      <c r="AD39" s="269"/>
      <c r="AE39" s="269"/>
      <c r="AF39" s="269">
        <f>IFERROR(__xludf.DUMMYFUNCTION("""COMPUTED_VALUE"""),2.0)</f>
        <v>2</v>
      </c>
      <c r="AG39" s="269">
        <f>IFERROR(__xludf.DUMMYFUNCTION("""COMPUTED_VALUE"""),0.0)</f>
        <v>0</v>
      </c>
      <c r="AH39" s="269"/>
      <c r="AI39" s="269"/>
      <c r="AJ39" s="269">
        <f>IFERROR(__xludf.DUMMYFUNCTION("""COMPUTED_VALUE"""),5.0)</f>
        <v>5</v>
      </c>
      <c r="AK39" s="269">
        <f>IFERROR(__xludf.DUMMYFUNCTION("""COMPUTED_VALUE"""),0.0)</f>
        <v>0</v>
      </c>
      <c r="AL39" s="269"/>
      <c r="AM39" s="269"/>
      <c r="AN39" s="269">
        <f>IFERROR(__xludf.DUMMYFUNCTION("""COMPUTED_VALUE"""),19.0)</f>
        <v>19</v>
      </c>
      <c r="AO39" s="269">
        <f>IFERROR(__xludf.DUMMYFUNCTION("""COMPUTED_VALUE"""),0.0)</f>
        <v>0</v>
      </c>
      <c r="AP39" s="269"/>
      <c r="AQ39" s="269"/>
      <c r="AR39" s="269">
        <f>IFERROR(__xludf.DUMMYFUNCTION("""COMPUTED_VALUE"""),4.0)</f>
        <v>4</v>
      </c>
      <c r="AS39" s="269">
        <f>IFERROR(__xludf.DUMMYFUNCTION("""COMPUTED_VALUE"""),0.0)</f>
        <v>0</v>
      </c>
      <c r="AT39" s="269"/>
      <c r="AU39" s="269"/>
      <c r="AV39" s="269">
        <f>IFERROR(__xludf.DUMMYFUNCTION("""COMPUTED_VALUE"""),2.0)</f>
        <v>2</v>
      </c>
      <c r="AW39" s="269">
        <f>IFERROR(__xludf.DUMMYFUNCTION("""COMPUTED_VALUE"""),0.0)</f>
        <v>0</v>
      </c>
      <c r="AX39" s="269"/>
      <c r="AY39" s="269"/>
      <c r="AZ39" s="269">
        <f>IFERROR(__xludf.DUMMYFUNCTION("""COMPUTED_VALUE"""),3.0)</f>
        <v>3</v>
      </c>
      <c r="BA39" s="269">
        <f>IFERROR(__xludf.DUMMYFUNCTION("""COMPUTED_VALUE"""),0.0)</f>
        <v>0</v>
      </c>
      <c r="BB39" s="269"/>
      <c r="BC39" s="269"/>
      <c r="BD39" s="269">
        <f>IFERROR(__xludf.DUMMYFUNCTION("""COMPUTED_VALUE"""),5.0)</f>
        <v>5</v>
      </c>
      <c r="BE39" s="269">
        <f>IFERROR(__xludf.DUMMYFUNCTION("""COMPUTED_VALUE"""),0.0)</f>
        <v>0</v>
      </c>
      <c r="BF39" s="269"/>
      <c r="BG39" s="269"/>
      <c r="BH39" s="269"/>
      <c r="BI39" s="269">
        <f>IFERROR(__xludf.DUMMYFUNCTION("""COMPUTED_VALUE"""),0.0)</f>
        <v>0</v>
      </c>
      <c r="BJ39" s="269"/>
      <c r="BK39" s="269"/>
      <c r="BL39" s="269"/>
      <c r="BM39" s="269">
        <f>IFERROR(__xludf.DUMMYFUNCTION("""COMPUTED_VALUE"""),0.0)</f>
        <v>0</v>
      </c>
      <c r="BN39" s="269"/>
      <c r="BO39" s="269"/>
      <c r="BP39" s="269"/>
      <c r="BQ39" s="269">
        <f>IFERROR(__xludf.DUMMYFUNCTION("""COMPUTED_VALUE"""),0.0)</f>
        <v>0</v>
      </c>
      <c r="BR39" s="269"/>
      <c r="BS39" s="269"/>
      <c r="BT39" s="269"/>
      <c r="BU39" s="269">
        <f>IFERROR(__xludf.DUMMYFUNCTION("""COMPUTED_VALUE"""),0.0)</f>
        <v>0</v>
      </c>
      <c r="BV39" s="269"/>
      <c r="BW39" s="269"/>
      <c r="BX39" s="269"/>
      <c r="BY39" s="269">
        <f>IFERROR(__xludf.DUMMYFUNCTION("""COMPUTED_VALUE"""),0.0)</f>
        <v>0</v>
      </c>
      <c r="BZ39" s="269"/>
      <c r="CA39" s="269"/>
      <c r="CB39" s="269"/>
      <c r="CC39" s="269">
        <f>IFERROR(__xludf.DUMMYFUNCTION("""COMPUTED_VALUE"""),0.0)</f>
        <v>0</v>
      </c>
      <c r="CD39" s="269"/>
      <c r="CE39" s="269"/>
    </row>
    <row r="40">
      <c r="A40" s="271"/>
      <c r="B40" s="269"/>
      <c r="C40" s="272">
        <f>IFERROR(__xludf.DUMMYFUNCTION("""COMPUTED_VALUE"""),0.0)</f>
        <v>0</v>
      </c>
      <c r="D40" s="269">
        <f>IFERROR(__xludf.DUMMYFUNCTION("""COMPUTED_VALUE"""),1.0)</f>
        <v>1</v>
      </c>
      <c r="E40" s="269">
        <f>IFERROR(__xludf.DUMMYFUNCTION("""COMPUTED_VALUE"""),0.0)</f>
        <v>0</v>
      </c>
      <c r="F40" s="269"/>
      <c r="G40" s="272">
        <f>IFERROR(__xludf.DUMMYFUNCTION("""COMPUTED_VALUE"""),0.0)</f>
        <v>0</v>
      </c>
      <c r="H40" s="269">
        <f>IFERROR(__xludf.DUMMYFUNCTION("""COMPUTED_VALUE"""),1.0)</f>
        <v>1</v>
      </c>
      <c r="I40" s="269">
        <f>IFERROR(__xludf.DUMMYFUNCTION("""COMPUTED_VALUE"""),0.0)</f>
        <v>0</v>
      </c>
      <c r="J40" s="269"/>
      <c r="K40" s="272">
        <f>IFERROR(__xludf.DUMMYFUNCTION("""COMPUTED_VALUE"""),0.0)</f>
        <v>0</v>
      </c>
      <c r="L40" s="269">
        <f>IFERROR(__xludf.DUMMYFUNCTION("""COMPUTED_VALUE"""),2.0)</f>
        <v>2</v>
      </c>
      <c r="M40" s="269">
        <f>IFERROR(__xludf.DUMMYFUNCTION("""COMPUTED_VALUE"""),0.0)</f>
        <v>0</v>
      </c>
      <c r="N40" s="269"/>
      <c r="O40" s="272">
        <f>IFERROR(__xludf.DUMMYFUNCTION("""COMPUTED_VALUE"""),0.0)</f>
        <v>0</v>
      </c>
      <c r="P40" s="269">
        <f>IFERROR(__xludf.DUMMYFUNCTION("""COMPUTED_VALUE"""),4.0)</f>
        <v>4</v>
      </c>
      <c r="Q40" s="269">
        <f>IFERROR(__xludf.DUMMYFUNCTION("""COMPUTED_VALUE"""),0.0)</f>
        <v>0</v>
      </c>
      <c r="R40" s="269"/>
      <c r="S40" s="272">
        <f>IFERROR(__xludf.DUMMYFUNCTION("""COMPUTED_VALUE"""),0.0)</f>
        <v>0</v>
      </c>
      <c r="T40" s="269">
        <f>IFERROR(__xludf.DUMMYFUNCTION("""COMPUTED_VALUE"""),4.0)</f>
        <v>4</v>
      </c>
      <c r="U40" s="269">
        <f>IFERROR(__xludf.DUMMYFUNCTION("""COMPUTED_VALUE"""),0.0)</f>
        <v>0</v>
      </c>
      <c r="V40" s="269"/>
      <c r="W40" s="272">
        <f>IFERROR(__xludf.DUMMYFUNCTION("""COMPUTED_VALUE"""),0.0)</f>
        <v>0</v>
      </c>
      <c r="X40" s="269">
        <f>IFERROR(__xludf.DUMMYFUNCTION("""COMPUTED_VALUE"""),2.0)</f>
        <v>2</v>
      </c>
      <c r="Y40" s="269">
        <f>IFERROR(__xludf.DUMMYFUNCTION("""COMPUTED_VALUE"""),0.0)</f>
        <v>0</v>
      </c>
      <c r="Z40" s="269"/>
      <c r="AA40" s="272">
        <f>IFERROR(__xludf.DUMMYFUNCTION("""COMPUTED_VALUE"""),0.0)</f>
        <v>0</v>
      </c>
      <c r="AB40" s="269">
        <f>IFERROR(__xludf.DUMMYFUNCTION("""COMPUTED_VALUE"""),2.0)</f>
        <v>2</v>
      </c>
      <c r="AC40" s="269">
        <f>IFERROR(__xludf.DUMMYFUNCTION("""COMPUTED_VALUE"""),0.0)</f>
        <v>0</v>
      </c>
      <c r="AD40" s="269"/>
      <c r="AE40" s="272">
        <f>IFERROR(__xludf.DUMMYFUNCTION("""COMPUTED_VALUE"""),0.0)</f>
        <v>0</v>
      </c>
      <c r="AF40" s="269">
        <f>IFERROR(__xludf.DUMMYFUNCTION("""COMPUTED_VALUE"""),2.0)</f>
        <v>2</v>
      </c>
      <c r="AG40" s="269">
        <f>IFERROR(__xludf.DUMMYFUNCTION("""COMPUTED_VALUE"""),0.0)</f>
        <v>0</v>
      </c>
      <c r="AH40" s="269"/>
      <c r="AI40" s="272">
        <f>IFERROR(__xludf.DUMMYFUNCTION("""COMPUTED_VALUE"""),0.0)</f>
        <v>0</v>
      </c>
      <c r="AJ40" s="269">
        <f>IFERROR(__xludf.DUMMYFUNCTION("""COMPUTED_VALUE"""),5.0)</f>
        <v>5</v>
      </c>
      <c r="AK40" s="269">
        <f>IFERROR(__xludf.DUMMYFUNCTION("""COMPUTED_VALUE"""),0.0)</f>
        <v>0</v>
      </c>
      <c r="AL40" s="269"/>
      <c r="AM40" s="272">
        <f>IFERROR(__xludf.DUMMYFUNCTION("""COMPUTED_VALUE"""),0.0)</f>
        <v>0</v>
      </c>
      <c r="AN40" s="269">
        <f>IFERROR(__xludf.DUMMYFUNCTION("""COMPUTED_VALUE"""),19.0)</f>
        <v>19</v>
      </c>
      <c r="AO40" s="269">
        <f>IFERROR(__xludf.DUMMYFUNCTION("""COMPUTED_VALUE"""),0.0)</f>
        <v>0</v>
      </c>
      <c r="AP40" s="269"/>
      <c r="AQ40" s="272">
        <f>IFERROR(__xludf.DUMMYFUNCTION("""COMPUTED_VALUE"""),0.0)</f>
        <v>0</v>
      </c>
      <c r="AR40" s="269">
        <f>IFERROR(__xludf.DUMMYFUNCTION("""COMPUTED_VALUE"""),4.0)</f>
        <v>4</v>
      </c>
      <c r="AS40" s="269">
        <f>IFERROR(__xludf.DUMMYFUNCTION("""COMPUTED_VALUE"""),0.0)</f>
        <v>0</v>
      </c>
      <c r="AT40" s="269"/>
      <c r="AU40" s="272">
        <f>IFERROR(__xludf.DUMMYFUNCTION("""COMPUTED_VALUE"""),0.0)</f>
        <v>0</v>
      </c>
      <c r="AV40" s="269">
        <f>IFERROR(__xludf.DUMMYFUNCTION("""COMPUTED_VALUE"""),2.0)</f>
        <v>2</v>
      </c>
      <c r="AW40" s="269">
        <f>IFERROR(__xludf.DUMMYFUNCTION("""COMPUTED_VALUE"""),0.0)</f>
        <v>0</v>
      </c>
      <c r="AX40" s="269"/>
      <c r="AY40" s="272">
        <f>IFERROR(__xludf.DUMMYFUNCTION("""COMPUTED_VALUE"""),0.0)</f>
        <v>0</v>
      </c>
      <c r="AZ40" s="269">
        <f>IFERROR(__xludf.DUMMYFUNCTION("""COMPUTED_VALUE"""),3.0)</f>
        <v>3</v>
      </c>
      <c r="BA40" s="269">
        <f>IFERROR(__xludf.DUMMYFUNCTION("""COMPUTED_VALUE"""),0.0)</f>
        <v>0</v>
      </c>
      <c r="BB40" s="269"/>
      <c r="BC40" s="272">
        <f>IFERROR(__xludf.DUMMYFUNCTION("""COMPUTED_VALUE"""),0.0)</f>
        <v>0</v>
      </c>
      <c r="BD40" s="269">
        <f>IFERROR(__xludf.DUMMYFUNCTION("""COMPUTED_VALUE"""),5.0)</f>
        <v>5</v>
      </c>
      <c r="BE40" s="269">
        <f>IFERROR(__xludf.DUMMYFUNCTION("""COMPUTED_VALUE"""),0.0)</f>
        <v>0</v>
      </c>
      <c r="BF40" s="269"/>
      <c r="BG40" s="272">
        <f>IFERROR(__xludf.DUMMYFUNCTION("""COMPUTED_VALUE"""),0.0)</f>
        <v>0</v>
      </c>
      <c r="BH40" s="269"/>
      <c r="BI40" s="269">
        <f>IFERROR(__xludf.DUMMYFUNCTION("""COMPUTED_VALUE"""),0.0)</f>
        <v>0</v>
      </c>
      <c r="BJ40" s="269"/>
      <c r="BK40" s="272">
        <f>IFERROR(__xludf.DUMMYFUNCTION("""COMPUTED_VALUE"""),0.0)</f>
        <v>0</v>
      </c>
      <c r="BL40" s="269"/>
      <c r="BM40" s="269">
        <f>IFERROR(__xludf.DUMMYFUNCTION("""COMPUTED_VALUE"""),0.0)</f>
        <v>0</v>
      </c>
      <c r="BN40" s="269"/>
      <c r="BO40" s="272">
        <f>IFERROR(__xludf.DUMMYFUNCTION("""COMPUTED_VALUE"""),0.0)</f>
        <v>0</v>
      </c>
      <c r="BP40" s="269"/>
      <c r="BQ40" s="269">
        <f>IFERROR(__xludf.DUMMYFUNCTION("""COMPUTED_VALUE"""),0.0)</f>
        <v>0</v>
      </c>
      <c r="BR40" s="269"/>
      <c r="BS40" s="272">
        <f>IFERROR(__xludf.DUMMYFUNCTION("""COMPUTED_VALUE"""),0.0)</f>
        <v>0</v>
      </c>
      <c r="BT40" s="269"/>
      <c r="BU40" s="269">
        <f>IFERROR(__xludf.DUMMYFUNCTION("""COMPUTED_VALUE"""),0.0)</f>
        <v>0</v>
      </c>
      <c r="BV40" s="269"/>
      <c r="BW40" s="272">
        <f>IFERROR(__xludf.DUMMYFUNCTION("""COMPUTED_VALUE"""),0.0)</f>
        <v>0</v>
      </c>
      <c r="BX40" s="269"/>
      <c r="BY40" s="269">
        <f>IFERROR(__xludf.DUMMYFUNCTION("""COMPUTED_VALUE"""),0.0)</f>
        <v>0</v>
      </c>
      <c r="BZ40" s="269"/>
      <c r="CA40" s="272">
        <f>IFERROR(__xludf.DUMMYFUNCTION("""COMPUTED_VALUE"""),0.0)</f>
        <v>0</v>
      </c>
      <c r="CB40" s="269"/>
      <c r="CC40" s="269">
        <f>IFERROR(__xludf.DUMMYFUNCTION("""COMPUTED_VALUE"""),0.0)</f>
        <v>0</v>
      </c>
      <c r="CD40" s="269"/>
      <c r="CE40" s="272">
        <f>IFERROR(__xludf.DUMMYFUNCTION("""COMPUTED_VALUE"""),0.0)</f>
        <v>0</v>
      </c>
    </row>
    <row r="41">
      <c r="A41" s="271">
        <f>IFERROR(__xludf.DUMMYFUNCTION("""COMPUTED_VALUE"""),46298.0)</f>
        <v>46298</v>
      </c>
      <c r="B41" s="269" t="str">
        <f>IFERROR(__xludf.DUMMYFUNCTION("""COMPUTED_VALUE"""),"土")</f>
        <v>土</v>
      </c>
      <c r="C41" s="272">
        <f>IFERROR(__xludf.DUMMYFUNCTION("""COMPUTED_VALUE"""),0.0)</f>
        <v>0</v>
      </c>
      <c r="D41" s="269">
        <f>IFERROR(__xludf.DUMMYFUNCTION("""COMPUTED_VALUE"""),1.0)</f>
        <v>1</v>
      </c>
      <c r="E41" s="269">
        <f>IFERROR(__xludf.DUMMYFUNCTION("""COMPUTED_VALUE"""),0.0)</f>
        <v>0</v>
      </c>
      <c r="F41" s="269"/>
      <c r="G41" s="269"/>
      <c r="H41" s="269">
        <f>IFERROR(__xludf.DUMMYFUNCTION("""COMPUTED_VALUE"""),1.0)</f>
        <v>1</v>
      </c>
      <c r="I41" s="269">
        <f>IFERROR(__xludf.DUMMYFUNCTION("""COMPUTED_VALUE"""),0.0)</f>
        <v>0</v>
      </c>
      <c r="J41" s="269"/>
      <c r="K41" s="269"/>
      <c r="L41" s="269">
        <f>IFERROR(__xludf.DUMMYFUNCTION("""COMPUTED_VALUE"""),2.0)</f>
        <v>2</v>
      </c>
      <c r="M41" s="269">
        <f>IFERROR(__xludf.DUMMYFUNCTION("""COMPUTED_VALUE"""),0.0)</f>
        <v>0</v>
      </c>
      <c r="N41" s="269"/>
      <c r="O41" s="269"/>
      <c r="P41" s="269">
        <f>IFERROR(__xludf.DUMMYFUNCTION("""COMPUTED_VALUE"""),4.0)</f>
        <v>4</v>
      </c>
      <c r="Q41" s="269">
        <f>IFERROR(__xludf.DUMMYFUNCTION("""COMPUTED_VALUE"""),0.0)</f>
        <v>0</v>
      </c>
      <c r="R41" s="269"/>
      <c r="S41" s="269"/>
      <c r="T41" s="269">
        <f>IFERROR(__xludf.DUMMYFUNCTION("""COMPUTED_VALUE"""),4.0)</f>
        <v>4</v>
      </c>
      <c r="U41" s="269">
        <f>IFERROR(__xludf.DUMMYFUNCTION("""COMPUTED_VALUE"""),0.0)</f>
        <v>0</v>
      </c>
      <c r="V41" s="269"/>
      <c r="W41" s="269"/>
      <c r="X41" s="269">
        <f>IFERROR(__xludf.DUMMYFUNCTION("""COMPUTED_VALUE"""),2.0)</f>
        <v>2</v>
      </c>
      <c r="Y41" s="269">
        <f>IFERROR(__xludf.DUMMYFUNCTION("""COMPUTED_VALUE"""),0.0)</f>
        <v>0</v>
      </c>
      <c r="Z41" s="269"/>
      <c r="AA41" s="269"/>
      <c r="AB41" s="269">
        <f>IFERROR(__xludf.DUMMYFUNCTION("""COMPUTED_VALUE"""),2.0)</f>
        <v>2</v>
      </c>
      <c r="AC41" s="269">
        <f>IFERROR(__xludf.DUMMYFUNCTION("""COMPUTED_VALUE"""),0.0)</f>
        <v>0</v>
      </c>
      <c r="AD41" s="269"/>
      <c r="AE41" s="269"/>
      <c r="AF41" s="269">
        <f>IFERROR(__xludf.DUMMYFUNCTION("""COMPUTED_VALUE"""),2.0)</f>
        <v>2</v>
      </c>
      <c r="AG41" s="269">
        <f>IFERROR(__xludf.DUMMYFUNCTION("""COMPUTED_VALUE"""),0.0)</f>
        <v>0</v>
      </c>
      <c r="AH41" s="269"/>
      <c r="AI41" s="269"/>
      <c r="AJ41" s="269">
        <f>IFERROR(__xludf.DUMMYFUNCTION("""COMPUTED_VALUE"""),5.0)</f>
        <v>5</v>
      </c>
      <c r="AK41" s="269">
        <f>IFERROR(__xludf.DUMMYFUNCTION("""COMPUTED_VALUE"""),0.0)</f>
        <v>0</v>
      </c>
      <c r="AL41" s="269"/>
      <c r="AM41" s="269"/>
      <c r="AN41" s="269">
        <f>IFERROR(__xludf.DUMMYFUNCTION("""COMPUTED_VALUE"""),19.0)</f>
        <v>19</v>
      </c>
      <c r="AO41" s="269">
        <f>IFERROR(__xludf.DUMMYFUNCTION("""COMPUTED_VALUE"""),0.0)</f>
        <v>0</v>
      </c>
      <c r="AP41" s="269"/>
      <c r="AQ41" s="269"/>
      <c r="AR41" s="269">
        <f>IFERROR(__xludf.DUMMYFUNCTION("""COMPUTED_VALUE"""),4.0)</f>
        <v>4</v>
      </c>
      <c r="AS41" s="269">
        <f>IFERROR(__xludf.DUMMYFUNCTION("""COMPUTED_VALUE"""),0.0)</f>
        <v>0</v>
      </c>
      <c r="AT41" s="269"/>
      <c r="AU41" s="269"/>
      <c r="AV41" s="269">
        <f>IFERROR(__xludf.DUMMYFUNCTION("""COMPUTED_VALUE"""),2.0)</f>
        <v>2</v>
      </c>
      <c r="AW41" s="269">
        <f>IFERROR(__xludf.DUMMYFUNCTION("""COMPUTED_VALUE"""),0.0)</f>
        <v>0</v>
      </c>
      <c r="AX41" s="269"/>
      <c r="AY41" s="269"/>
      <c r="AZ41" s="269">
        <f>IFERROR(__xludf.DUMMYFUNCTION("""COMPUTED_VALUE"""),3.0)</f>
        <v>3</v>
      </c>
      <c r="BA41" s="269">
        <f>IFERROR(__xludf.DUMMYFUNCTION("""COMPUTED_VALUE"""),0.0)</f>
        <v>0</v>
      </c>
      <c r="BB41" s="269"/>
      <c r="BC41" s="269"/>
      <c r="BD41" s="269">
        <f>IFERROR(__xludf.DUMMYFUNCTION("""COMPUTED_VALUE"""),5.0)</f>
        <v>5</v>
      </c>
      <c r="BE41" s="269">
        <f>IFERROR(__xludf.DUMMYFUNCTION("""COMPUTED_VALUE"""),0.0)</f>
        <v>0</v>
      </c>
      <c r="BF41" s="269"/>
      <c r="BG41" s="269"/>
      <c r="BH41" s="269"/>
      <c r="BI41" s="269">
        <f>IFERROR(__xludf.DUMMYFUNCTION("""COMPUTED_VALUE"""),0.0)</f>
        <v>0</v>
      </c>
      <c r="BJ41" s="269"/>
      <c r="BK41" s="269"/>
      <c r="BL41" s="269"/>
      <c r="BM41" s="269">
        <f>IFERROR(__xludf.DUMMYFUNCTION("""COMPUTED_VALUE"""),0.0)</f>
        <v>0</v>
      </c>
      <c r="BN41" s="269"/>
      <c r="BO41" s="269"/>
      <c r="BP41" s="269"/>
      <c r="BQ41" s="269">
        <f>IFERROR(__xludf.DUMMYFUNCTION("""COMPUTED_VALUE"""),0.0)</f>
        <v>0</v>
      </c>
      <c r="BR41" s="269"/>
      <c r="BS41" s="269"/>
      <c r="BT41" s="269"/>
      <c r="BU41" s="269">
        <f>IFERROR(__xludf.DUMMYFUNCTION("""COMPUTED_VALUE"""),0.0)</f>
        <v>0</v>
      </c>
      <c r="BV41" s="269"/>
      <c r="BW41" s="269"/>
      <c r="BX41" s="269"/>
      <c r="BY41" s="269">
        <f>IFERROR(__xludf.DUMMYFUNCTION("""COMPUTED_VALUE"""),0.0)</f>
        <v>0</v>
      </c>
      <c r="BZ41" s="269"/>
      <c r="CA41" s="269"/>
      <c r="CB41" s="269"/>
      <c r="CC41" s="269">
        <f>IFERROR(__xludf.DUMMYFUNCTION("""COMPUTED_VALUE"""),0.0)</f>
        <v>0</v>
      </c>
      <c r="CD41" s="269"/>
      <c r="CE41" s="269"/>
    </row>
    <row r="42">
      <c r="A42" s="271">
        <f>IFERROR(__xludf.DUMMYFUNCTION("""COMPUTED_VALUE"""),46305.0)</f>
        <v>46305</v>
      </c>
      <c r="B42" s="269" t="str">
        <f>IFERROR(__xludf.DUMMYFUNCTION("""COMPUTED_VALUE"""),"土")</f>
        <v>土</v>
      </c>
      <c r="C42" s="272">
        <f>IFERROR(__xludf.DUMMYFUNCTION("""COMPUTED_VALUE"""),0.0)</f>
        <v>0</v>
      </c>
      <c r="D42" s="269">
        <f>IFERROR(__xludf.DUMMYFUNCTION("""COMPUTED_VALUE"""),1.0)</f>
        <v>1</v>
      </c>
      <c r="E42" s="269">
        <f>IFERROR(__xludf.DUMMYFUNCTION("""COMPUTED_VALUE"""),0.0)</f>
        <v>0</v>
      </c>
      <c r="F42" s="269"/>
      <c r="G42" s="269"/>
      <c r="H42" s="269">
        <f>IFERROR(__xludf.DUMMYFUNCTION("""COMPUTED_VALUE"""),1.0)</f>
        <v>1</v>
      </c>
      <c r="I42" s="269">
        <f>IFERROR(__xludf.DUMMYFUNCTION("""COMPUTED_VALUE"""),0.0)</f>
        <v>0</v>
      </c>
      <c r="J42" s="269"/>
      <c r="K42" s="269"/>
      <c r="L42" s="269">
        <f>IFERROR(__xludf.DUMMYFUNCTION("""COMPUTED_VALUE"""),2.0)</f>
        <v>2</v>
      </c>
      <c r="M42" s="269">
        <f>IFERROR(__xludf.DUMMYFUNCTION("""COMPUTED_VALUE"""),0.0)</f>
        <v>0</v>
      </c>
      <c r="N42" s="269"/>
      <c r="O42" s="269"/>
      <c r="P42" s="269">
        <f>IFERROR(__xludf.DUMMYFUNCTION("""COMPUTED_VALUE"""),4.0)</f>
        <v>4</v>
      </c>
      <c r="Q42" s="269">
        <f>IFERROR(__xludf.DUMMYFUNCTION("""COMPUTED_VALUE"""),0.0)</f>
        <v>0</v>
      </c>
      <c r="R42" s="269"/>
      <c r="S42" s="269"/>
      <c r="T42" s="269">
        <f>IFERROR(__xludf.DUMMYFUNCTION("""COMPUTED_VALUE"""),4.0)</f>
        <v>4</v>
      </c>
      <c r="U42" s="269">
        <f>IFERROR(__xludf.DUMMYFUNCTION("""COMPUTED_VALUE"""),0.0)</f>
        <v>0</v>
      </c>
      <c r="V42" s="269"/>
      <c r="W42" s="269"/>
      <c r="X42" s="269">
        <f>IFERROR(__xludf.DUMMYFUNCTION("""COMPUTED_VALUE"""),2.0)</f>
        <v>2</v>
      </c>
      <c r="Y42" s="269">
        <f>IFERROR(__xludf.DUMMYFUNCTION("""COMPUTED_VALUE"""),0.0)</f>
        <v>0</v>
      </c>
      <c r="Z42" s="269"/>
      <c r="AA42" s="269"/>
      <c r="AB42" s="269">
        <f>IFERROR(__xludf.DUMMYFUNCTION("""COMPUTED_VALUE"""),2.0)</f>
        <v>2</v>
      </c>
      <c r="AC42" s="269">
        <f>IFERROR(__xludf.DUMMYFUNCTION("""COMPUTED_VALUE"""),0.0)</f>
        <v>0</v>
      </c>
      <c r="AD42" s="269"/>
      <c r="AE42" s="269"/>
      <c r="AF42" s="269">
        <f>IFERROR(__xludf.DUMMYFUNCTION("""COMPUTED_VALUE"""),2.0)</f>
        <v>2</v>
      </c>
      <c r="AG42" s="269">
        <f>IFERROR(__xludf.DUMMYFUNCTION("""COMPUTED_VALUE"""),0.0)</f>
        <v>0</v>
      </c>
      <c r="AH42" s="269"/>
      <c r="AI42" s="269"/>
      <c r="AJ42" s="269">
        <f>IFERROR(__xludf.DUMMYFUNCTION("""COMPUTED_VALUE"""),5.0)</f>
        <v>5</v>
      </c>
      <c r="AK42" s="269">
        <f>IFERROR(__xludf.DUMMYFUNCTION("""COMPUTED_VALUE"""),0.0)</f>
        <v>0</v>
      </c>
      <c r="AL42" s="269"/>
      <c r="AM42" s="269"/>
      <c r="AN42" s="269">
        <f>IFERROR(__xludf.DUMMYFUNCTION("""COMPUTED_VALUE"""),19.0)</f>
        <v>19</v>
      </c>
      <c r="AO42" s="269">
        <f>IFERROR(__xludf.DUMMYFUNCTION("""COMPUTED_VALUE"""),0.0)</f>
        <v>0</v>
      </c>
      <c r="AP42" s="269"/>
      <c r="AQ42" s="269"/>
      <c r="AR42" s="269">
        <f>IFERROR(__xludf.DUMMYFUNCTION("""COMPUTED_VALUE"""),4.0)</f>
        <v>4</v>
      </c>
      <c r="AS42" s="269">
        <f>IFERROR(__xludf.DUMMYFUNCTION("""COMPUTED_VALUE"""),0.0)</f>
        <v>0</v>
      </c>
      <c r="AT42" s="269"/>
      <c r="AU42" s="269"/>
      <c r="AV42" s="269">
        <f>IFERROR(__xludf.DUMMYFUNCTION("""COMPUTED_VALUE"""),2.0)</f>
        <v>2</v>
      </c>
      <c r="AW42" s="269">
        <f>IFERROR(__xludf.DUMMYFUNCTION("""COMPUTED_VALUE"""),0.0)</f>
        <v>0</v>
      </c>
      <c r="AX42" s="269"/>
      <c r="AY42" s="269"/>
      <c r="AZ42" s="269">
        <f>IFERROR(__xludf.DUMMYFUNCTION("""COMPUTED_VALUE"""),3.0)</f>
        <v>3</v>
      </c>
      <c r="BA42" s="269">
        <f>IFERROR(__xludf.DUMMYFUNCTION("""COMPUTED_VALUE"""),0.0)</f>
        <v>0</v>
      </c>
      <c r="BB42" s="269"/>
      <c r="BC42" s="269"/>
      <c r="BD42" s="269">
        <f>IFERROR(__xludf.DUMMYFUNCTION("""COMPUTED_VALUE"""),5.0)</f>
        <v>5</v>
      </c>
      <c r="BE42" s="269">
        <f>IFERROR(__xludf.DUMMYFUNCTION("""COMPUTED_VALUE"""),0.0)</f>
        <v>0</v>
      </c>
      <c r="BF42" s="269"/>
      <c r="BG42" s="269"/>
      <c r="BH42" s="269"/>
      <c r="BI42" s="269">
        <f>IFERROR(__xludf.DUMMYFUNCTION("""COMPUTED_VALUE"""),0.0)</f>
        <v>0</v>
      </c>
      <c r="BJ42" s="269"/>
      <c r="BK42" s="269"/>
      <c r="BL42" s="269"/>
      <c r="BM42" s="269">
        <f>IFERROR(__xludf.DUMMYFUNCTION("""COMPUTED_VALUE"""),0.0)</f>
        <v>0</v>
      </c>
      <c r="BN42" s="269"/>
      <c r="BO42" s="269"/>
      <c r="BP42" s="269"/>
      <c r="BQ42" s="269">
        <f>IFERROR(__xludf.DUMMYFUNCTION("""COMPUTED_VALUE"""),0.0)</f>
        <v>0</v>
      </c>
      <c r="BR42" s="269"/>
      <c r="BS42" s="269"/>
      <c r="BT42" s="269"/>
      <c r="BU42" s="269">
        <f>IFERROR(__xludf.DUMMYFUNCTION("""COMPUTED_VALUE"""),0.0)</f>
        <v>0</v>
      </c>
      <c r="BV42" s="269"/>
      <c r="BW42" s="269"/>
      <c r="BX42" s="269"/>
      <c r="BY42" s="269">
        <f>IFERROR(__xludf.DUMMYFUNCTION("""COMPUTED_VALUE"""),0.0)</f>
        <v>0</v>
      </c>
      <c r="BZ42" s="269"/>
      <c r="CA42" s="269"/>
      <c r="CB42" s="269"/>
      <c r="CC42" s="269">
        <f>IFERROR(__xludf.DUMMYFUNCTION("""COMPUTED_VALUE"""),0.0)</f>
        <v>0</v>
      </c>
      <c r="CD42" s="269"/>
      <c r="CE42" s="269"/>
    </row>
    <row r="43">
      <c r="A43" s="271">
        <f>IFERROR(__xludf.DUMMYFUNCTION("""COMPUTED_VALUE"""),46312.0)</f>
        <v>46312</v>
      </c>
      <c r="B43" s="269" t="str">
        <f>IFERROR(__xludf.DUMMYFUNCTION("""COMPUTED_VALUE"""),"土")</f>
        <v>土</v>
      </c>
      <c r="C43" s="272">
        <f>IFERROR(__xludf.DUMMYFUNCTION("""COMPUTED_VALUE"""),0.0)</f>
        <v>0</v>
      </c>
      <c r="D43" s="269">
        <f>IFERROR(__xludf.DUMMYFUNCTION("""COMPUTED_VALUE"""),1.0)</f>
        <v>1</v>
      </c>
      <c r="E43" s="269">
        <f>IFERROR(__xludf.DUMMYFUNCTION("""COMPUTED_VALUE"""),0.0)</f>
        <v>0</v>
      </c>
      <c r="F43" s="269"/>
      <c r="G43" s="269"/>
      <c r="H43" s="269">
        <f>IFERROR(__xludf.DUMMYFUNCTION("""COMPUTED_VALUE"""),1.0)</f>
        <v>1</v>
      </c>
      <c r="I43" s="269">
        <f>IFERROR(__xludf.DUMMYFUNCTION("""COMPUTED_VALUE"""),0.0)</f>
        <v>0</v>
      </c>
      <c r="J43" s="269"/>
      <c r="K43" s="269"/>
      <c r="L43" s="269">
        <f>IFERROR(__xludf.DUMMYFUNCTION("""COMPUTED_VALUE"""),2.0)</f>
        <v>2</v>
      </c>
      <c r="M43" s="269">
        <f>IFERROR(__xludf.DUMMYFUNCTION("""COMPUTED_VALUE"""),0.0)</f>
        <v>0</v>
      </c>
      <c r="N43" s="269"/>
      <c r="O43" s="269"/>
      <c r="P43" s="269">
        <f>IFERROR(__xludf.DUMMYFUNCTION("""COMPUTED_VALUE"""),4.0)</f>
        <v>4</v>
      </c>
      <c r="Q43" s="269">
        <f>IFERROR(__xludf.DUMMYFUNCTION("""COMPUTED_VALUE"""),0.0)</f>
        <v>0</v>
      </c>
      <c r="R43" s="269"/>
      <c r="S43" s="269"/>
      <c r="T43" s="269">
        <f>IFERROR(__xludf.DUMMYFUNCTION("""COMPUTED_VALUE"""),4.0)</f>
        <v>4</v>
      </c>
      <c r="U43" s="269">
        <f>IFERROR(__xludf.DUMMYFUNCTION("""COMPUTED_VALUE"""),0.0)</f>
        <v>0</v>
      </c>
      <c r="V43" s="269"/>
      <c r="W43" s="269"/>
      <c r="X43" s="269">
        <f>IFERROR(__xludf.DUMMYFUNCTION("""COMPUTED_VALUE"""),2.0)</f>
        <v>2</v>
      </c>
      <c r="Y43" s="269">
        <f>IFERROR(__xludf.DUMMYFUNCTION("""COMPUTED_VALUE"""),0.0)</f>
        <v>0</v>
      </c>
      <c r="Z43" s="269"/>
      <c r="AA43" s="269"/>
      <c r="AB43" s="269">
        <f>IFERROR(__xludf.DUMMYFUNCTION("""COMPUTED_VALUE"""),2.0)</f>
        <v>2</v>
      </c>
      <c r="AC43" s="269">
        <f>IFERROR(__xludf.DUMMYFUNCTION("""COMPUTED_VALUE"""),0.0)</f>
        <v>0</v>
      </c>
      <c r="AD43" s="269"/>
      <c r="AE43" s="269"/>
      <c r="AF43" s="269">
        <f>IFERROR(__xludf.DUMMYFUNCTION("""COMPUTED_VALUE"""),2.0)</f>
        <v>2</v>
      </c>
      <c r="AG43" s="269">
        <f>IFERROR(__xludf.DUMMYFUNCTION("""COMPUTED_VALUE"""),0.0)</f>
        <v>0</v>
      </c>
      <c r="AH43" s="269"/>
      <c r="AI43" s="269"/>
      <c r="AJ43" s="269">
        <f>IFERROR(__xludf.DUMMYFUNCTION("""COMPUTED_VALUE"""),5.0)</f>
        <v>5</v>
      </c>
      <c r="AK43" s="269">
        <f>IFERROR(__xludf.DUMMYFUNCTION("""COMPUTED_VALUE"""),0.0)</f>
        <v>0</v>
      </c>
      <c r="AL43" s="269"/>
      <c r="AM43" s="269"/>
      <c r="AN43" s="269">
        <f>IFERROR(__xludf.DUMMYFUNCTION("""COMPUTED_VALUE"""),19.0)</f>
        <v>19</v>
      </c>
      <c r="AO43" s="269">
        <f>IFERROR(__xludf.DUMMYFUNCTION("""COMPUTED_VALUE"""),0.0)</f>
        <v>0</v>
      </c>
      <c r="AP43" s="269"/>
      <c r="AQ43" s="269"/>
      <c r="AR43" s="269">
        <f>IFERROR(__xludf.DUMMYFUNCTION("""COMPUTED_VALUE"""),4.0)</f>
        <v>4</v>
      </c>
      <c r="AS43" s="269">
        <f>IFERROR(__xludf.DUMMYFUNCTION("""COMPUTED_VALUE"""),0.0)</f>
        <v>0</v>
      </c>
      <c r="AT43" s="269"/>
      <c r="AU43" s="269"/>
      <c r="AV43" s="269">
        <f>IFERROR(__xludf.DUMMYFUNCTION("""COMPUTED_VALUE"""),2.0)</f>
        <v>2</v>
      </c>
      <c r="AW43" s="269">
        <f>IFERROR(__xludf.DUMMYFUNCTION("""COMPUTED_VALUE"""),0.0)</f>
        <v>0</v>
      </c>
      <c r="AX43" s="269"/>
      <c r="AY43" s="269"/>
      <c r="AZ43" s="269">
        <f>IFERROR(__xludf.DUMMYFUNCTION("""COMPUTED_VALUE"""),3.0)</f>
        <v>3</v>
      </c>
      <c r="BA43" s="269">
        <f>IFERROR(__xludf.DUMMYFUNCTION("""COMPUTED_VALUE"""),0.0)</f>
        <v>0</v>
      </c>
      <c r="BB43" s="269"/>
      <c r="BC43" s="269"/>
      <c r="BD43" s="269">
        <f>IFERROR(__xludf.DUMMYFUNCTION("""COMPUTED_VALUE"""),5.0)</f>
        <v>5</v>
      </c>
      <c r="BE43" s="269">
        <f>IFERROR(__xludf.DUMMYFUNCTION("""COMPUTED_VALUE"""),0.0)</f>
        <v>0</v>
      </c>
      <c r="BF43" s="269"/>
      <c r="BG43" s="269"/>
      <c r="BH43" s="269"/>
      <c r="BI43" s="269">
        <f>IFERROR(__xludf.DUMMYFUNCTION("""COMPUTED_VALUE"""),0.0)</f>
        <v>0</v>
      </c>
      <c r="BJ43" s="269"/>
      <c r="BK43" s="269"/>
      <c r="BL43" s="269"/>
      <c r="BM43" s="269">
        <f>IFERROR(__xludf.DUMMYFUNCTION("""COMPUTED_VALUE"""),0.0)</f>
        <v>0</v>
      </c>
      <c r="BN43" s="269"/>
      <c r="BO43" s="269"/>
      <c r="BP43" s="269"/>
      <c r="BQ43" s="269">
        <f>IFERROR(__xludf.DUMMYFUNCTION("""COMPUTED_VALUE"""),0.0)</f>
        <v>0</v>
      </c>
      <c r="BR43" s="269"/>
      <c r="BS43" s="269"/>
      <c r="BT43" s="269"/>
      <c r="BU43" s="269">
        <f>IFERROR(__xludf.DUMMYFUNCTION("""COMPUTED_VALUE"""),0.0)</f>
        <v>0</v>
      </c>
      <c r="BV43" s="269"/>
      <c r="BW43" s="269"/>
      <c r="BX43" s="269"/>
      <c r="BY43" s="269">
        <f>IFERROR(__xludf.DUMMYFUNCTION("""COMPUTED_VALUE"""),0.0)</f>
        <v>0</v>
      </c>
      <c r="BZ43" s="269"/>
      <c r="CA43" s="269"/>
      <c r="CB43" s="269"/>
      <c r="CC43" s="269">
        <f>IFERROR(__xludf.DUMMYFUNCTION("""COMPUTED_VALUE"""),0.0)</f>
        <v>0</v>
      </c>
      <c r="CD43" s="269"/>
      <c r="CE43" s="269"/>
    </row>
    <row r="44">
      <c r="A44" s="271">
        <f>IFERROR(__xludf.DUMMYFUNCTION("""COMPUTED_VALUE"""),46319.0)</f>
        <v>46319</v>
      </c>
      <c r="B44" s="269" t="str">
        <f>IFERROR(__xludf.DUMMYFUNCTION("""COMPUTED_VALUE"""),"土")</f>
        <v>土</v>
      </c>
      <c r="C44" s="272">
        <f>IFERROR(__xludf.DUMMYFUNCTION("""COMPUTED_VALUE"""),0.0)</f>
        <v>0</v>
      </c>
      <c r="D44" s="269">
        <f>IFERROR(__xludf.DUMMYFUNCTION("""COMPUTED_VALUE"""),1.0)</f>
        <v>1</v>
      </c>
      <c r="E44" s="269">
        <f>IFERROR(__xludf.DUMMYFUNCTION("""COMPUTED_VALUE"""),0.0)</f>
        <v>0</v>
      </c>
      <c r="F44" s="269"/>
      <c r="G44" s="269"/>
      <c r="H44" s="269">
        <f>IFERROR(__xludf.DUMMYFUNCTION("""COMPUTED_VALUE"""),1.0)</f>
        <v>1</v>
      </c>
      <c r="I44" s="269">
        <f>IFERROR(__xludf.DUMMYFUNCTION("""COMPUTED_VALUE"""),0.0)</f>
        <v>0</v>
      </c>
      <c r="J44" s="269"/>
      <c r="K44" s="269"/>
      <c r="L44" s="269">
        <f>IFERROR(__xludf.DUMMYFUNCTION("""COMPUTED_VALUE"""),2.0)</f>
        <v>2</v>
      </c>
      <c r="M44" s="269">
        <f>IFERROR(__xludf.DUMMYFUNCTION("""COMPUTED_VALUE"""),0.0)</f>
        <v>0</v>
      </c>
      <c r="N44" s="269"/>
      <c r="O44" s="269"/>
      <c r="P44" s="269">
        <f>IFERROR(__xludf.DUMMYFUNCTION("""COMPUTED_VALUE"""),4.0)</f>
        <v>4</v>
      </c>
      <c r="Q44" s="269">
        <f>IFERROR(__xludf.DUMMYFUNCTION("""COMPUTED_VALUE"""),0.0)</f>
        <v>0</v>
      </c>
      <c r="R44" s="269"/>
      <c r="S44" s="269"/>
      <c r="T44" s="269">
        <f>IFERROR(__xludf.DUMMYFUNCTION("""COMPUTED_VALUE"""),4.0)</f>
        <v>4</v>
      </c>
      <c r="U44" s="269">
        <f>IFERROR(__xludf.DUMMYFUNCTION("""COMPUTED_VALUE"""),0.0)</f>
        <v>0</v>
      </c>
      <c r="V44" s="269"/>
      <c r="W44" s="269"/>
      <c r="X44" s="269">
        <f>IFERROR(__xludf.DUMMYFUNCTION("""COMPUTED_VALUE"""),2.0)</f>
        <v>2</v>
      </c>
      <c r="Y44" s="269">
        <f>IFERROR(__xludf.DUMMYFUNCTION("""COMPUTED_VALUE"""),0.0)</f>
        <v>0</v>
      </c>
      <c r="Z44" s="269"/>
      <c r="AA44" s="269"/>
      <c r="AB44" s="269">
        <f>IFERROR(__xludf.DUMMYFUNCTION("""COMPUTED_VALUE"""),2.0)</f>
        <v>2</v>
      </c>
      <c r="AC44" s="269">
        <f>IFERROR(__xludf.DUMMYFUNCTION("""COMPUTED_VALUE"""),0.0)</f>
        <v>0</v>
      </c>
      <c r="AD44" s="269"/>
      <c r="AE44" s="269"/>
      <c r="AF44" s="269">
        <f>IFERROR(__xludf.DUMMYFUNCTION("""COMPUTED_VALUE"""),2.0)</f>
        <v>2</v>
      </c>
      <c r="AG44" s="269">
        <f>IFERROR(__xludf.DUMMYFUNCTION("""COMPUTED_VALUE"""),0.0)</f>
        <v>0</v>
      </c>
      <c r="AH44" s="269"/>
      <c r="AI44" s="269"/>
      <c r="AJ44" s="269">
        <f>IFERROR(__xludf.DUMMYFUNCTION("""COMPUTED_VALUE"""),5.0)</f>
        <v>5</v>
      </c>
      <c r="AK44" s="269">
        <f>IFERROR(__xludf.DUMMYFUNCTION("""COMPUTED_VALUE"""),0.0)</f>
        <v>0</v>
      </c>
      <c r="AL44" s="269"/>
      <c r="AM44" s="269"/>
      <c r="AN44" s="269">
        <f>IFERROR(__xludf.DUMMYFUNCTION("""COMPUTED_VALUE"""),19.0)</f>
        <v>19</v>
      </c>
      <c r="AO44" s="269">
        <f>IFERROR(__xludf.DUMMYFUNCTION("""COMPUTED_VALUE"""),0.0)</f>
        <v>0</v>
      </c>
      <c r="AP44" s="269"/>
      <c r="AQ44" s="269"/>
      <c r="AR44" s="269">
        <f>IFERROR(__xludf.DUMMYFUNCTION("""COMPUTED_VALUE"""),4.0)</f>
        <v>4</v>
      </c>
      <c r="AS44" s="269">
        <f>IFERROR(__xludf.DUMMYFUNCTION("""COMPUTED_VALUE"""),0.0)</f>
        <v>0</v>
      </c>
      <c r="AT44" s="269"/>
      <c r="AU44" s="269"/>
      <c r="AV44" s="269">
        <f>IFERROR(__xludf.DUMMYFUNCTION("""COMPUTED_VALUE"""),2.0)</f>
        <v>2</v>
      </c>
      <c r="AW44" s="269">
        <f>IFERROR(__xludf.DUMMYFUNCTION("""COMPUTED_VALUE"""),0.0)</f>
        <v>0</v>
      </c>
      <c r="AX44" s="269"/>
      <c r="AY44" s="269"/>
      <c r="AZ44" s="269">
        <f>IFERROR(__xludf.DUMMYFUNCTION("""COMPUTED_VALUE"""),3.0)</f>
        <v>3</v>
      </c>
      <c r="BA44" s="269">
        <f>IFERROR(__xludf.DUMMYFUNCTION("""COMPUTED_VALUE"""),0.0)</f>
        <v>0</v>
      </c>
      <c r="BB44" s="269"/>
      <c r="BC44" s="269"/>
      <c r="BD44" s="269">
        <f>IFERROR(__xludf.DUMMYFUNCTION("""COMPUTED_VALUE"""),5.0)</f>
        <v>5</v>
      </c>
      <c r="BE44" s="269">
        <f>IFERROR(__xludf.DUMMYFUNCTION("""COMPUTED_VALUE"""),0.0)</f>
        <v>0</v>
      </c>
      <c r="BF44" s="269"/>
      <c r="BG44" s="269"/>
      <c r="BH44" s="269"/>
      <c r="BI44" s="269">
        <f>IFERROR(__xludf.DUMMYFUNCTION("""COMPUTED_VALUE"""),0.0)</f>
        <v>0</v>
      </c>
      <c r="BJ44" s="269"/>
      <c r="BK44" s="269"/>
      <c r="BL44" s="269"/>
      <c r="BM44" s="269">
        <f>IFERROR(__xludf.DUMMYFUNCTION("""COMPUTED_VALUE"""),0.0)</f>
        <v>0</v>
      </c>
      <c r="BN44" s="269"/>
      <c r="BO44" s="269"/>
      <c r="BP44" s="269"/>
      <c r="BQ44" s="269">
        <f>IFERROR(__xludf.DUMMYFUNCTION("""COMPUTED_VALUE"""),0.0)</f>
        <v>0</v>
      </c>
      <c r="BR44" s="269"/>
      <c r="BS44" s="269"/>
      <c r="BT44" s="269"/>
      <c r="BU44" s="269">
        <f>IFERROR(__xludf.DUMMYFUNCTION("""COMPUTED_VALUE"""),0.0)</f>
        <v>0</v>
      </c>
      <c r="BV44" s="269"/>
      <c r="BW44" s="269"/>
      <c r="BX44" s="269"/>
      <c r="BY44" s="269">
        <f>IFERROR(__xludf.DUMMYFUNCTION("""COMPUTED_VALUE"""),0.0)</f>
        <v>0</v>
      </c>
      <c r="BZ44" s="269"/>
      <c r="CA44" s="269"/>
      <c r="CB44" s="269"/>
      <c r="CC44" s="269">
        <f>IFERROR(__xludf.DUMMYFUNCTION("""COMPUTED_VALUE"""),0.0)</f>
        <v>0</v>
      </c>
      <c r="CD44" s="269"/>
      <c r="CE44" s="269"/>
    </row>
    <row r="45">
      <c r="A45" s="271">
        <f>IFERROR(__xludf.DUMMYFUNCTION("""COMPUTED_VALUE"""),46326.0)</f>
        <v>46326</v>
      </c>
      <c r="B45" s="269" t="str">
        <f>IFERROR(__xludf.DUMMYFUNCTION("""COMPUTED_VALUE"""),"土")</f>
        <v>土</v>
      </c>
      <c r="C45" s="272">
        <f>IFERROR(__xludf.DUMMYFUNCTION("""COMPUTED_VALUE"""),0.0)</f>
        <v>0</v>
      </c>
      <c r="D45" s="269">
        <f>IFERROR(__xludf.DUMMYFUNCTION("""COMPUTED_VALUE"""),1.0)</f>
        <v>1</v>
      </c>
      <c r="E45" s="269">
        <f>IFERROR(__xludf.DUMMYFUNCTION("""COMPUTED_VALUE"""),0.0)</f>
        <v>0</v>
      </c>
      <c r="F45" s="269"/>
      <c r="G45" s="269"/>
      <c r="H45" s="269">
        <f>IFERROR(__xludf.DUMMYFUNCTION("""COMPUTED_VALUE"""),1.0)</f>
        <v>1</v>
      </c>
      <c r="I45" s="269">
        <f>IFERROR(__xludf.DUMMYFUNCTION("""COMPUTED_VALUE"""),0.0)</f>
        <v>0</v>
      </c>
      <c r="J45" s="269"/>
      <c r="K45" s="269"/>
      <c r="L45" s="269">
        <f>IFERROR(__xludf.DUMMYFUNCTION("""COMPUTED_VALUE"""),2.0)</f>
        <v>2</v>
      </c>
      <c r="M45" s="269">
        <f>IFERROR(__xludf.DUMMYFUNCTION("""COMPUTED_VALUE"""),0.0)</f>
        <v>0</v>
      </c>
      <c r="N45" s="269"/>
      <c r="O45" s="269"/>
      <c r="P45" s="269">
        <f>IFERROR(__xludf.DUMMYFUNCTION("""COMPUTED_VALUE"""),4.0)</f>
        <v>4</v>
      </c>
      <c r="Q45" s="269">
        <f>IFERROR(__xludf.DUMMYFUNCTION("""COMPUTED_VALUE"""),0.0)</f>
        <v>0</v>
      </c>
      <c r="R45" s="269"/>
      <c r="S45" s="269"/>
      <c r="T45" s="269">
        <f>IFERROR(__xludf.DUMMYFUNCTION("""COMPUTED_VALUE"""),4.0)</f>
        <v>4</v>
      </c>
      <c r="U45" s="269">
        <f>IFERROR(__xludf.DUMMYFUNCTION("""COMPUTED_VALUE"""),0.0)</f>
        <v>0</v>
      </c>
      <c r="V45" s="269"/>
      <c r="W45" s="269"/>
      <c r="X45" s="269">
        <f>IFERROR(__xludf.DUMMYFUNCTION("""COMPUTED_VALUE"""),2.0)</f>
        <v>2</v>
      </c>
      <c r="Y45" s="269">
        <f>IFERROR(__xludf.DUMMYFUNCTION("""COMPUTED_VALUE"""),0.0)</f>
        <v>0</v>
      </c>
      <c r="Z45" s="269"/>
      <c r="AA45" s="269"/>
      <c r="AB45" s="269">
        <f>IFERROR(__xludf.DUMMYFUNCTION("""COMPUTED_VALUE"""),2.0)</f>
        <v>2</v>
      </c>
      <c r="AC45" s="269">
        <f>IFERROR(__xludf.DUMMYFUNCTION("""COMPUTED_VALUE"""),0.0)</f>
        <v>0</v>
      </c>
      <c r="AD45" s="269"/>
      <c r="AE45" s="269"/>
      <c r="AF45" s="269">
        <f>IFERROR(__xludf.DUMMYFUNCTION("""COMPUTED_VALUE"""),2.0)</f>
        <v>2</v>
      </c>
      <c r="AG45" s="269">
        <f>IFERROR(__xludf.DUMMYFUNCTION("""COMPUTED_VALUE"""),0.0)</f>
        <v>0</v>
      </c>
      <c r="AH45" s="269"/>
      <c r="AI45" s="269"/>
      <c r="AJ45" s="269">
        <f>IFERROR(__xludf.DUMMYFUNCTION("""COMPUTED_VALUE"""),5.0)</f>
        <v>5</v>
      </c>
      <c r="AK45" s="269">
        <f>IFERROR(__xludf.DUMMYFUNCTION("""COMPUTED_VALUE"""),0.0)</f>
        <v>0</v>
      </c>
      <c r="AL45" s="269"/>
      <c r="AM45" s="269"/>
      <c r="AN45" s="269">
        <f>IFERROR(__xludf.DUMMYFUNCTION("""COMPUTED_VALUE"""),19.0)</f>
        <v>19</v>
      </c>
      <c r="AO45" s="269">
        <f>IFERROR(__xludf.DUMMYFUNCTION("""COMPUTED_VALUE"""),0.0)</f>
        <v>0</v>
      </c>
      <c r="AP45" s="269"/>
      <c r="AQ45" s="269"/>
      <c r="AR45" s="269">
        <f>IFERROR(__xludf.DUMMYFUNCTION("""COMPUTED_VALUE"""),4.0)</f>
        <v>4</v>
      </c>
      <c r="AS45" s="269">
        <f>IFERROR(__xludf.DUMMYFUNCTION("""COMPUTED_VALUE"""),0.0)</f>
        <v>0</v>
      </c>
      <c r="AT45" s="269"/>
      <c r="AU45" s="269"/>
      <c r="AV45" s="269">
        <f>IFERROR(__xludf.DUMMYFUNCTION("""COMPUTED_VALUE"""),2.0)</f>
        <v>2</v>
      </c>
      <c r="AW45" s="269">
        <f>IFERROR(__xludf.DUMMYFUNCTION("""COMPUTED_VALUE"""),0.0)</f>
        <v>0</v>
      </c>
      <c r="AX45" s="269"/>
      <c r="AY45" s="269"/>
      <c r="AZ45" s="269">
        <f>IFERROR(__xludf.DUMMYFUNCTION("""COMPUTED_VALUE"""),3.0)</f>
        <v>3</v>
      </c>
      <c r="BA45" s="269">
        <f>IFERROR(__xludf.DUMMYFUNCTION("""COMPUTED_VALUE"""),0.0)</f>
        <v>0</v>
      </c>
      <c r="BB45" s="269"/>
      <c r="BC45" s="269"/>
      <c r="BD45" s="269">
        <f>IFERROR(__xludf.DUMMYFUNCTION("""COMPUTED_VALUE"""),5.0)</f>
        <v>5</v>
      </c>
      <c r="BE45" s="269">
        <f>IFERROR(__xludf.DUMMYFUNCTION("""COMPUTED_VALUE"""),0.0)</f>
        <v>0</v>
      </c>
      <c r="BF45" s="269"/>
      <c r="BG45" s="269"/>
      <c r="BH45" s="269"/>
      <c r="BI45" s="269">
        <f>IFERROR(__xludf.DUMMYFUNCTION("""COMPUTED_VALUE"""),0.0)</f>
        <v>0</v>
      </c>
      <c r="BJ45" s="269"/>
      <c r="BK45" s="269"/>
      <c r="BL45" s="269"/>
      <c r="BM45" s="269">
        <f>IFERROR(__xludf.DUMMYFUNCTION("""COMPUTED_VALUE"""),0.0)</f>
        <v>0</v>
      </c>
      <c r="BN45" s="269"/>
      <c r="BO45" s="269"/>
      <c r="BP45" s="269"/>
      <c r="BQ45" s="269">
        <f>IFERROR(__xludf.DUMMYFUNCTION("""COMPUTED_VALUE"""),0.0)</f>
        <v>0</v>
      </c>
      <c r="BR45" s="269"/>
      <c r="BS45" s="269"/>
      <c r="BT45" s="269"/>
      <c r="BU45" s="269">
        <f>IFERROR(__xludf.DUMMYFUNCTION("""COMPUTED_VALUE"""),0.0)</f>
        <v>0</v>
      </c>
      <c r="BV45" s="269"/>
      <c r="BW45" s="269"/>
      <c r="BX45" s="269"/>
      <c r="BY45" s="269">
        <f>IFERROR(__xludf.DUMMYFUNCTION("""COMPUTED_VALUE"""),0.0)</f>
        <v>0</v>
      </c>
      <c r="BZ45" s="269"/>
      <c r="CA45" s="269"/>
      <c r="CB45" s="269"/>
      <c r="CC45" s="269">
        <f>IFERROR(__xludf.DUMMYFUNCTION("""COMPUTED_VALUE"""),0.0)</f>
        <v>0</v>
      </c>
      <c r="CD45" s="269"/>
      <c r="CE45" s="269"/>
    </row>
    <row r="46">
      <c r="A46" s="271"/>
      <c r="B46" s="269"/>
      <c r="C46" s="272">
        <f>IFERROR(__xludf.DUMMYFUNCTION("""COMPUTED_VALUE"""),0.0)</f>
        <v>0</v>
      </c>
      <c r="D46" s="269">
        <f>IFERROR(__xludf.DUMMYFUNCTION("""COMPUTED_VALUE"""),1.0)</f>
        <v>1</v>
      </c>
      <c r="E46" s="269">
        <f>IFERROR(__xludf.DUMMYFUNCTION("""COMPUTED_VALUE"""),0.0)</f>
        <v>0</v>
      </c>
      <c r="F46" s="269"/>
      <c r="G46" s="272">
        <f>IFERROR(__xludf.DUMMYFUNCTION("""COMPUTED_VALUE"""),0.0)</f>
        <v>0</v>
      </c>
      <c r="H46" s="269">
        <f>IFERROR(__xludf.DUMMYFUNCTION("""COMPUTED_VALUE"""),1.0)</f>
        <v>1</v>
      </c>
      <c r="I46" s="269">
        <f>IFERROR(__xludf.DUMMYFUNCTION("""COMPUTED_VALUE"""),0.0)</f>
        <v>0</v>
      </c>
      <c r="J46" s="269"/>
      <c r="K46" s="272">
        <f>IFERROR(__xludf.DUMMYFUNCTION("""COMPUTED_VALUE"""),0.0)</f>
        <v>0</v>
      </c>
      <c r="L46" s="269">
        <f>IFERROR(__xludf.DUMMYFUNCTION("""COMPUTED_VALUE"""),2.0)</f>
        <v>2</v>
      </c>
      <c r="M46" s="269">
        <f>IFERROR(__xludf.DUMMYFUNCTION("""COMPUTED_VALUE"""),0.0)</f>
        <v>0</v>
      </c>
      <c r="N46" s="269"/>
      <c r="O46" s="272">
        <f>IFERROR(__xludf.DUMMYFUNCTION("""COMPUTED_VALUE"""),0.0)</f>
        <v>0</v>
      </c>
      <c r="P46" s="269">
        <f>IFERROR(__xludf.DUMMYFUNCTION("""COMPUTED_VALUE"""),4.0)</f>
        <v>4</v>
      </c>
      <c r="Q46" s="269">
        <f>IFERROR(__xludf.DUMMYFUNCTION("""COMPUTED_VALUE"""),0.0)</f>
        <v>0</v>
      </c>
      <c r="R46" s="269"/>
      <c r="S46" s="272">
        <f>IFERROR(__xludf.DUMMYFUNCTION("""COMPUTED_VALUE"""),0.0)</f>
        <v>0</v>
      </c>
      <c r="T46" s="269">
        <f>IFERROR(__xludf.DUMMYFUNCTION("""COMPUTED_VALUE"""),4.0)</f>
        <v>4</v>
      </c>
      <c r="U46" s="269">
        <f>IFERROR(__xludf.DUMMYFUNCTION("""COMPUTED_VALUE"""),0.0)</f>
        <v>0</v>
      </c>
      <c r="V46" s="269"/>
      <c r="W46" s="272">
        <f>IFERROR(__xludf.DUMMYFUNCTION("""COMPUTED_VALUE"""),0.0)</f>
        <v>0</v>
      </c>
      <c r="X46" s="269">
        <f>IFERROR(__xludf.DUMMYFUNCTION("""COMPUTED_VALUE"""),2.0)</f>
        <v>2</v>
      </c>
      <c r="Y46" s="269">
        <f>IFERROR(__xludf.DUMMYFUNCTION("""COMPUTED_VALUE"""),0.0)</f>
        <v>0</v>
      </c>
      <c r="Z46" s="269"/>
      <c r="AA46" s="272">
        <f>IFERROR(__xludf.DUMMYFUNCTION("""COMPUTED_VALUE"""),0.0)</f>
        <v>0</v>
      </c>
      <c r="AB46" s="269">
        <f>IFERROR(__xludf.DUMMYFUNCTION("""COMPUTED_VALUE"""),2.0)</f>
        <v>2</v>
      </c>
      <c r="AC46" s="269">
        <f>IFERROR(__xludf.DUMMYFUNCTION("""COMPUTED_VALUE"""),0.0)</f>
        <v>0</v>
      </c>
      <c r="AD46" s="269"/>
      <c r="AE46" s="272">
        <f>IFERROR(__xludf.DUMMYFUNCTION("""COMPUTED_VALUE"""),0.0)</f>
        <v>0</v>
      </c>
      <c r="AF46" s="269">
        <f>IFERROR(__xludf.DUMMYFUNCTION("""COMPUTED_VALUE"""),2.0)</f>
        <v>2</v>
      </c>
      <c r="AG46" s="269">
        <f>IFERROR(__xludf.DUMMYFUNCTION("""COMPUTED_VALUE"""),0.0)</f>
        <v>0</v>
      </c>
      <c r="AH46" s="269"/>
      <c r="AI46" s="272">
        <f>IFERROR(__xludf.DUMMYFUNCTION("""COMPUTED_VALUE"""),0.0)</f>
        <v>0</v>
      </c>
      <c r="AJ46" s="269">
        <f>IFERROR(__xludf.DUMMYFUNCTION("""COMPUTED_VALUE"""),5.0)</f>
        <v>5</v>
      </c>
      <c r="AK46" s="269">
        <f>IFERROR(__xludf.DUMMYFUNCTION("""COMPUTED_VALUE"""),0.0)</f>
        <v>0</v>
      </c>
      <c r="AL46" s="269"/>
      <c r="AM46" s="272">
        <f>IFERROR(__xludf.DUMMYFUNCTION("""COMPUTED_VALUE"""),0.0)</f>
        <v>0</v>
      </c>
      <c r="AN46" s="269">
        <f>IFERROR(__xludf.DUMMYFUNCTION("""COMPUTED_VALUE"""),19.0)</f>
        <v>19</v>
      </c>
      <c r="AO46" s="269">
        <f>IFERROR(__xludf.DUMMYFUNCTION("""COMPUTED_VALUE"""),0.0)</f>
        <v>0</v>
      </c>
      <c r="AP46" s="269"/>
      <c r="AQ46" s="272">
        <f>IFERROR(__xludf.DUMMYFUNCTION("""COMPUTED_VALUE"""),0.0)</f>
        <v>0</v>
      </c>
      <c r="AR46" s="269">
        <f>IFERROR(__xludf.DUMMYFUNCTION("""COMPUTED_VALUE"""),4.0)</f>
        <v>4</v>
      </c>
      <c r="AS46" s="269">
        <f>IFERROR(__xludf.DUMMYFUNCTION("""COMPUTED_VALUE"""),0.0)</f>
        <v>0</v>
      </c>
      <c r="AT46" s="269"/>
      <c r="AU46" s="272">
        <f>IFERROR(__xludf.DUMMYFUNCTION("""COMPUTED_VALUE"""),0.0)</f>
        <v>0</v>
      </c>
      <c r="AV46" s="269">
        <f>IFERROR(__xludf.DUMMYFUNCTION("""COMPUTED_VALUE"""),2.0)</f>
        <v>2</v>
      </c>
      <c r="AW46" s="269">
        <f>IFERROR(__xludf.DUMMYFUNCTION("""COMPUTED_VALUE"""),0.0)</f>
        <v>0</v>
      </c>
      <c r="AX46" s="269"/>
      <c r="AY46" s="272">
        <f>IFERROR(__xludf.DUMMYFUNCTION("""COMPUTED_VALUE"""),0.0)</f>
        <v>0</v>
      </c>
      <c r="AZ46" s="269">
        <f>IFERROR(__xludf.DUMMYFUNCTION("""COMPUTED_VALUE"""),3.0)</f>
        <v>3</v>
      </c>
      <c r="BA46" s="269">
        <f>IFERROR(__xludf.DUMMYFUNCTION("""COMPUTED_VALUE"""),0.0)</f>
        <v>0</v>
      </c>
      <c r="BB46" s="269"/>
      <c r="BC46" s="272">
        <f>IFERROR(__xludf.DUMMYFUNCTION("""COMPUTED_VALUE"""),0.0)</f>
        <v>0</v>
      </c>
      <c r="BD46" s="269">
        <f>IFERROR(__xludf.DUMMYFUNCTION("""COMPUTED_VALUE"""),5.0)</f>
        <v>5</v>
      </c>
      <c r="BE46" s="269">
        <f>IFERROR(__xludf.DUMMYFUNCTION("""COMPUTED_VALUE"""),0.0)</f>
        <v>0</v>
      </c>
      <c r="BF46" s="269"/>
      <c r="BG46" s="272">
        <f>IFERROR(__xludf.DUMMYFUNCTION("""COMPUTED_VALUE"""),0.0)</f>
        <v>0</v>
      </c>
      <c r="BH46" s="269"/>
      <c r="BI46" s="269">
        <f>IFERROR(__xludf.DUMMYFUNCTION("""COMPUTED_VALUE"""),0.0)</f>
        <v>0</v>
      </c>
      <c r="BJ46" s="269"/>
      <c r="BK46" s="272">
        <f>IFERROR(__xludf.DUMMYFUNCTION("""COMPUTED_VALUE"""),0.0)</f>
        <v>0</v>
      </c>
      <c r="BL46" s="269"/>
      <c r="BM46" s="269">
        <f>IFERROR(__xludf.DUMMYFUNCTION("""COMPUTED_VALUE"""),0.0)</f>
        <v>0</v>
      </c>
      <c r="BN46" s="269"/>
      <c r="BO46" s="272">
        <f>IFERROR(__xludf.DUMMYFUNCTION("""COMPUTED_VALUE"""),0.0)</f>
        <v>0</v>
      </c>
      <c r="BP46" s="269"/>
      <c r="BQ46" s="269">
        <f>IFERROR(__xludf.DUMMYFUNCTION("""COMPUTED_VALUE"""),0.0)</f>
        <v>0</v>
      </c>
      <c r="BR46" s="269"/>
      <c r="BS46" s="272">
        <f>IFERROR(__xludf.DUMMYFUNCTION("""COMPUTED_VALUE"""),0.0)</f>
        <v>0</v>
      </c>
      <c r="BT46" s="269"/>
      <c r="BU46" s="269">
        <f>IFERROR(__xludf.DUMMYFUNCTION("""COMPUTED_VALUE"""),0.0)</f>
        <v>0</v>
      </c>
      <c r="BV46" s="269"/>
      <c r="BW46" s="272">
        <f>IFERROR(__xludf.DUMMYFUNCTION("""COMPUTED_VALUE"""),0.0)</f>
        <v>0</v>
      </c>
      <c r="BX46" s="269"/>
      <c r="BY46" s="269">
        <f>IFERROR(__xludf.DUMMYFUNCTION("""COMPUTED_VALUE"""),0.0)</f>
        <v>0</v>
      </c>
      <c r="BZ46" s="269"/>
      <c r="CA46" s="272">
        <f>IFERROR(__xludf.DUMMYFUNCTION("""COMPUTED_VALUE"""),0.0)</f>
        <v>0</v>
      </c>
      <c r="CB46" s="269"/>
      <c r="CC46" s="269">
        <f>IFERROR(__xludf.DUMMYFUNCTION("""COMPUTED_VALUE"""),0.0)</f>
        <v>0</v>
      </c>
      <c r="CD46" s="269"/>
      <c r="CE46" s="272">
        <f>IFERROR(__xludf.DUMMYFUNCTION("""COMPUTED_VALUE"""),0.0)</f>
        <v>0</v>
      </c>
    </row>
    <row r="47">
      <c r="A47" s="271">
        <f>IFERROR(__xludf.DUMMYFUNCTION("""COMPUTED_VALUE"""),46333.0)</f>
        <v>46333</v>
      </c>
      <c r="B47" s="269" t="str">
        <f>IFERROR(__xludf.DUMMYFUNCTION("""COMPUTED_VALUE"""),"土")</f>
        <v>土</v>
      </c>
      <c r="C47" s="272">
        <f>IFERROR(__xludf.DUMMYFUNCTION("""COMPUTED_VALUE"""),0.0)</f>
        <v>0</v>
      </c>
      <c r="D47" s="269">
        <f>IFERROR(__xludf.DUMMYFUNCTION("""COMPUTED_VALUE"""),1.0)</f>
        <v>1</v>
      </c>
      <c r="E47" s="269">
        <f>IFERROR(__xludf.DUMMYFUNCTION("""COMPUTED_VALUE"""),0.0)</f>
        <v>0</v>
      </c>
      <c r="F47" s="269"/>
      <c r="G47" s="269"/>
      <c r="H47" s="269">
        <f>IFERROR(__xludf.DUMMYFUNCTION("""COMPUTED_VALUE"""),1.0)</f>
        <v>1</v>
      </c>
      <c r="I47" s="269">
        <f>IFERROR(__xludf.DUMMYFUNCTION("""COMPUTED_VALUE"""),0.0)</f>
        <v>0</v>
      </c>
      <c r="J47" s="269"/>
      <c r="K47" s="269"/>
      <c r="L47" s="269">
        <f>IFERROR(__xludf.DUMMYFUNCTION("""COMPUTED_VALUE"""),2.0)</f>
        <v>2</v>
      </c>
      <c r="M47" s="269">
        <f>IFERROR(__xludf.DUMMYFUNCTION("""COMPUTED_VALUE"""),0.0)</f>
        <v>0</v>
      </c>
      <c r="N47" s="269"/>
      <c r="O47" s="269"/>
      <c r="P47" s="269">
        <f>IFERROR(__xludf.DUMMYFUNCTION("""COMPUTED_VALUE"""),4.0)</f>
        <v>4</v>
      </c>
      <c r="Q47" s="269">
        <f>IFERROR(__xludf.DUMMYFUNCTION("""COMPUTED_VALUE"""),0.0)</f>
        <v>0</v>
      </c>
      <c r="R47" s="269"/>
      <c r="S47" s="269"/>
      <c r="T47" s="269">
        <f>IFERROR(__xludf.DUMMYFUNCTION("""COMPUTED_VALUE"""),4.0)</f>
        <v>4</v>
      </c>
      <c r="U47" s="269">
        <f>IFERROR(__xludf.DUMMYFUNCTION("""COMPUTED_VALUE"""),0.0)</f>
        <v>0</v>
      </c>
      <c r="V47" s="269"/>
      <c r="W47" s="269"/>
      <c r="X47" s="269">
        <f>IFERROR(__xludf.DUMMYFUNCTION("""COMPUTED_VALUE"""),2.0)</f>
        <v>2</v>
      </c>
      <c r="Y47" s="269">
        <f>IFERROR(__xludf.DUMMYFUNCTION("""COMPUTED_VALUE"""),0.0)</f>
        <v>0</v>
      </c>
      <c r="Z47" s="269"/>
      <c r="AA47" s="269"/>
      <c r="AB47" s="269">
        <f>IFERROR(__xludf.DUMMYFUNCTION("""COMPUTED_VALUE"""),2.0)</f>
        <v>2</v>
      </c>
      <c r="AC47" s="269">
        <f>IFERROR(__xludf.DUMMYFUNCTION("""COMPUTED_VALUE"""),0.0)</f>
        <v>0</v>
      </c>
      <c r="AD47" s="269"/>
      <c r="AE47" s="269"/>
      <c r="AF47" s="269">
        <f>IFERROR(__xludf.DUMMYFUNCTION("""COMPUTED_VALUE"""),2.0)</f>
        <v>2</v>
      </c>
      <c r="AG47" s="269">
        <f>IFERROR(__xludf.DUMMYFUNCTION("""COMPUTED_VALUE"""),0.0)</f>
        <v>0</v>
      </c>
      <c r="AH47" s="269"/>
      <c r="AI47" s="269"/>
      <c r="AJ47" s="269">
        <f>IFERROR(__xludf.DUMMYFUNCTION("""COMPUTED_VALUE"""),5.0)</f>
        <v>5</v>
      </c>
      <c r="AK47" s="269">
        <f>IFERROR(__xludf.DUMMYFUNCTION("""COMPUTED_VALUE"""),0.0)</f>
        <v>0</v>
      </c>
      <c r="AL47" s="269"/>
      <c r="AM47" s="269"/>
      <c r="AN47" s="269">
        <f>IFERROR(__xludf.DUMMYFUNCTION("""COMPUTED_VALUE"""),19.0)</f>
        <v>19</v>
      </c>
      <c r="AO47" s="269">
        <f>IFERROR(__xludf.DUMMYFUNCTION("""COMPUTED_VALUE"""),0.0)</f>
        <v>0</v>
      </c>
      <c r="AP47" s="269"/>
      <c r="AQ47" s="269"/>
      <c r="AR47" s="269">
        <f>IFERROR(__xludf.DUMMYFUNCTION("""COMPUTED_VALUE"""),4.0)</f>
        <v>4</v>
      </c>
      <c r="AS47" s="269">
        <f>IFERROR(__xludf.DUMMYFUNCTION("""COMPUTED_VALUE"""),0.0)</f>
        <v>0</v>
      </c>
      <c r="AT47" s="269"/>
      <c r="AU47" s="269"/>
      <c r="AV47" s="269">
        <f>IFERROR(__xludf.DUMMYFUNCTION("""COMPUTED_VALUE"""),2.0)</f>
        <v>2</v>
      </c>
      <c r="AW47" s="269">
        <f>IFERROR(__xludf.DUMMYFUNCTION("""COMPUTED_VALUE"""),0.0)</f>
        <v>0</v>
      </c>
      <c r="AX47" s="269"/>
      <c r="AY47" s="269"/>
      <c r="AZ47" s="269">
        <f>IFERROR(__xludf.DUMMYFUNCTION("""COMPUTED_VALUE"""),3.0)</f>
        <v>3</v>
      </c>
      <c r="BA47" s="269">
        <f>IFERROR(__xludf.DUMMYFUNCTION("""COMPUTED_VALUE"""),0.0)</f>
        <v>0</v>
      </c>
      <c r="BB47" s="269"/>
      <c r="BC47" s="269"/>
      <c r="BD47" s="269">
        <f>IFERROR(__xludf.DUMMYFUNCTION("""COMPUTED_VALUE"""),5.0)</f>
        <v>5</v>
      </c>
      <c r="BE47" s="269">
        <f>IFERROR(__xludf.DUMMYFUNCTION("""COMPUTED_VALUE"""),0.0)</f>
        <v>0</v>
      </c>
      <c r="BF47" s="269"/>
      <c r="BG47" s="269"/>
      <c r="BH47" s="269"/>
      <c r="BI47" s="269">
        <f>IFERROR(__xludf.DUMMYFUNCTION("""COMPUTED_VALUE"""),0.0)</f>
        <v>0</v>
      </c>
      <c r="BJ47" s="269"/>
      <c r="BK47" s="269"/>
      <c r="BL47" s="269"/>
      <c r="BM47" s="269">
        <f>IFERROR(__xludf.DUMMYFUNCTION("""COMPUTED_VALUE"""),0.0)</f>
        <v>0</v>
      </c>
      <c r="BN47" s="269"/>
      <c r="BO47" s="269"/>
      <c r="BP47" s="269"/>
      <c r="BQ47" s="269">
        <f>IFERROR(__xludf.DUMMYFUNCTION("""COMPUTED_VALUE"""),0.0)</f>
        <v>0</v>
      </c>
      <c r="BR47" s="269"/>
      <c r="BS47" s="269"/>
      <c r="BT47" s="269"/>
      <c r="BU47" s="269">
        <f>IFERROR(__xludf.DUMMYFUNCTION("""COMPUTED_VALUE"""),0.0)</f>
        <v>0</v>
      </c>
      <c r="BV47" s="269"/>
      <c r="BW47" s="269"/>
      <c r="BX47" s="269"/>
      <c r="BY47" s="269">
        <f>IFERROR(__xludf.DUMMYFUNCTION("""COMPUTED_VALUE"""),0.0)</f>
        <v>0</v>
      </c>
      <c r="BZ47" s="269"/>
      <c r="CA47" s="269"/>
      <c r="CB47" s="269"/>
      <c r="CC47" s="269">
        <f>IFERROR(__xludf.DUMMYFUNCTION("""COMPUTED_VALUE"""),0.0)</f>
        <v>0</v>
      </c>
      <c r="CD47" s="269"/>
      <c r="CE47" s="269"/>
    </row>
    <row r="48">
      <c r="A48" s="271">
        <f>IFERROR(__xludf.DUMMYFUNCTION("""COMPUTED_VALUE"""),46340.0)</f>
        <v>46340</v>
      </c>
      <c r="B48" s="269" t="str">
        <f>IFERROR(__xludf.DUMMYFUNCTION("""COMPUTED_VALUE"""),"土")</f>
        <v>土</v>
      </c>
      <c r="C48" s="272">
        <f>IFERROR(__xludf.DUMMYFUNCTION("""COMPUTED_VALUE"""),0.0)</f>
        <v>0</v>
      </c>
      <c r="D48" s="269">
        <f>IFERROR(__xludf.DUMMYFUNCTION("""COMPUTED_VALUE"""),1.0)</f>
        <v>1</v>
      </c>
      <c r="E48" s="269">
        <f>IFERROR(__xludf.DUMMYFUNCTION("""COMPUTED_VALUE"""),0.0)</f>
        <v>0</v>
      </c>
      <c r="F48" s="269"/>
      <c r="G48" s="269"/>
      <c r="H48" s="269">
        <f>IFERROR(__xludf.DUMMYFUNCTION("""COMPUTED_VALUE"""),1.0)</f>
        <v>1</v>
      </c>
      <c r="I48" s="269">
        <f>IFERROR(__xludf.DUMMYFUNCTION("""COMPUTED_VALUE"""),0.0)</f>
        <v>0</v>
      </c>
      <c r="J48" s="269"/>
      <c r="K48" s="269"/>
      <c r="L48" s="269">
        <f>IFERROR(__xludf.DUMMYFUNCTION("""COMPUTED_VALUE"""),2.0)</f>
        <v>2</v>
      </c>
      <c r="M48" s="269">
        <f>IFERROR(__xludf.DUMMYFUNCTION("""COMPUTED_VALUE"""),0.0)</f>
        <v>0</v>
      </c>
      <c r="N48" s="269"/>
      <c r="O48" s="269"/>
      <c r="P48" s="269">
        <f>IFERROR(__xludf.DUMMYFUNCTION("""COMPUTED_VALUE"""),4.0)</f>
        <v>4</v>
      </c>
      <c r="Q48" s="269">
        <f>IFERROR(__xludf.DUMMYFUNCTION("""COMPUTED_VALUE"""),0.0)</f>
        <v>0</v>
      </c>
      <c r="R48" s="269"/>
      <c r="S48" s="269"/>
      <c r="T48" s="269">
        <f>IFERROR(__xludf.DUMMYFUNCTION("""COMPUTED_VALUE"""),4.0)</f>
        <v>4</v>
      </c>
      <c r="U48" s="269">
        <f>IFERROR(__xludf.DUMMYFUNCTION("""COMPUTED_VALUE"""),0.0)</f>
        <v>0</v>
      </c>
      <c r="V48" s="269"/>
      <c r="W48" s="269"/>
      <c r="X48" s="269">
        <f>IFERROR(__xludf.DUMMYFUNCTION("""COMPUTED_VALUE"""),2.0)</f>
        <v>2</v>
      </c>
      <c r="Y48" s="269">
        <f>IFERROR(__xludf.DUMMYFUNCTION("""COMPUTED_VALUE"""),0.0)</f>
        <v>0</v>
      </c>
      <c r="Z48" s="269"/>
      <c r="AA48" s="269"/>
      <c r="AB48" s="269">
        <f>IFERROR(__xludf.DUMMYFUNCTION("""COMPUTED_VALUE"""),2.0)</f>
        <v>2</v>
      </c>
      <c r="AC48" s="269">
        <f>IFERROR(__xludf.DUMMYFUNCTION("""COMPUTED_VALUE"""),0.0)</f>
        <v>0</v>
      </c>
      <c r="AD48" s="269"/>
      <c r="AE48" s="269"/>
      <c r="AF48" s="269">
        <f>IFERROR(__xludf.DUMMYFUNCTION("""COMPUTED_VALUE"""),2.0)</f>
        <v>2</v>
      </c>
      <c r="AG48" s="269">
        <f>IFERROR(__xludf.DUMMYFUNCTION("""COMPUTED_VALUE"""),0.0)</f>
        <v>0</v>
      </c>
      <c r="AH48" s="269"/>
      <c r="AI48" s="269"/>
      <c r="AJ48" s="269">
        <f>IFERROR(__xludf.DUMMYFUNCTION("""COMPUTED_VALUE"""),5.0)</f>
        <v>5</v>
      </c>
      <c r="AK48" s="269">
        <f>IFERROR(__xludf.DUMMYFUNCTION("""COMPUTED_VALUE"""),0.0)</f>
        <v>0</v>
      </c>
      <c r="AL48" s="269"/>
      <c r="AM48" s="269"/>
      <c r="AN48" s="269">
        <f>IFERROR(__xludf.DUMMYFUNCTION("""COMPUTED_VALUE"""),19.0)</f>
        <v>19</v>
      </c>
      <c r="AO48" s="269">
        <f>IFERROR(__xludf.DUMMYFUNCTION("""COMPUTED_VALUE"""),0.0)</f>
        <v>0</v>
      </c>
      <c r="AP48" s="269"/>
      <c r="AQ48" s="269"/>
      <c r="AR48" s="269">
        <f>IFERROR(__xludf.DUMMYFUNCTION("""COMPUTED_VALUE"""),4.0)</f>
        <v>4</v>
      </c>
      <c r="AS48" s="269">
        <f>IFERROR(__xludf.DUMMYFUNCTION("""COMPUTED_VALUE"""),0.0)</f>
        <v>0</v>
      </c>
      <c r="AT48" s="269"/>
      <c r="AU48" s="269"/>
      <c r="AV48" s="269">
        <f>IFERROR(__xludf.DUMMYFUNCTION("""COMPUTED_VALUE"""),2.0)</f>
        <v>2</v>
      </c>
      <c r="AW48" s="269">
        <f>IFERROR(__xludf.DUMMYFUNCTION("""COMPUTED_VALUE"""),0.0)</f>
        <v>0</v>
      </c>
      <c r="AX48" s="269"/>
      <c r="AY48" s="269"/>
      <c r="AZ48" s="269">
        <f>IFERROR(__xludf.DUMMYFUNCTION("""COMPUTED_VALUE"""),3.0)</f>
        <v>3</v>
      </c>
      <c r="BA48" s="269">
        <f>IFERROR(__xludf.DUMMYFUNCTION("""COMPUTED_VALUE"""),0.0)</f>
        <v>0</v>
      </c>
      <c r="BB48" s="269"/>
      <c r="BC48" s="269"/>
      <c r="BD48" s="269">
        <f>IFERROR(__xludf.DUMMYFUNCTION("""COMPUTED_VALUE"""),5.0)</f>
        <v>5</v>
      </c>
      <c r="BE48" s="269">
        <f>IFERROR(__xludf.DUMMYFUNCTION("""COMPUTED_VALUE"""),0.0)</f>
        <v>0</v>
      </c>
      <c r="BF48" s="269"/>
      <c r="BG48" s="269"/>
      <c r="BH48" s="269"/>
      <c r="BI48" s="269">
        <f>IFERROR(__xludf.DUMMYFUNCTION("""COMPUTED_VALUE"""),0.0)</f>
        <v>0</v>
      </c>
      <c r="BJ48" s="269"/>
      <c r="BK48" s="269"/>
      <c r="BL48" s="269"/>
      <c r="BM48" s="269">
        <f>IFERROR(__xludf.DUMMYFUNCTION("""COMPUTED_VALUE"""),0.0)</f>
        <v>0</v>
      </c>
      <c r="BN48" s="269"/>
      <c r="BO48" s="269"/>
      <c r="BP48" s="269"/>
      <c r="BQ48" s="269">
        <f>IFERROR(__xludf.DUMMYFUNCTION("""COMPUTED_VALUE"""),0.0)</f>
        <v>0</v>
      </c>
      <c r="BR48" s="269"/>
      <c r="BS48" s="269"/>
      <c r="BT48" s="269"/>
      <c r="BU48" s="269">
        <f>IFERROR(__xludf.DUMMYFUNCTION("""COMPUTED_VALUE"""),0.0)</f>
        <v>0</v>
      </c>
      <c r="BV48" s="269"/>
      <c r="BW48" s="269"/>
      <c r="BX48" s="269"/>
      <c r="BY48" s="269">
        <f>IFERROR(__xludf.DUMMYFUNCTION("""COMPUTED_VALUE"""),0.0)</f>
        <v>0</v>
      </c>
      <c r="BZ48" s="269"/>
      <c r="CA48" s="269"/>
      <c r="CB48" s="269"/>
      <c r="CC48" s="269">
        <f>IFERROR(__xludf.DUMMYFUNCTION("""COMPUTED_VALUE"""),0.0)</f>
        <v>0</v>
      </c>
      <c r="CD48" s="269"/>
      <c r="CE48" s="269"/>
    </row>
    <row r="49">
      <c r="A49" s="271">
        <f>IFERROR(__xludf.DUMMYFUNCTION("""COMPUTED_VALUE"""),46347.0)</f>
        <v>46347</v>
      </c>
      <c r="B49" s="269" t="str">
        <f>IFERROR(__xludf.DUMMYFUNCTION("""COMPUTED_VALUE"""),"土")</f>
        <v>土</v>
      </c>
      <c r="C49" s="272">
        <f>IFERROR(__xludf.DUMMYFUNCTION("""COMPUTED_VALUE"""),0.0)</f>
        <v>0</v>
      </c>
      <c r="D49" s="269">
        <f>IFERROR(__xludf.DUMMYFUNCTION("""COMPUTED_VALUE"""),1.0)</f>
        <v>1</v>
      </c>
      <c r="E49" s="269">
        <f>IFERROR(__xludf.DUMMYFUNCTION("""COMPUTED_VALUE"""),0.0)</f>
        <v>0</v>
      </c>
      <c r="F49" s="269"/>
      <c r="G49" s="269"/>
      <c r="H49" s="269">
        <f>IFERROR(__xludf.DUMMYFUNCTION("""COMPUTED_VALUE"""),1.0)</f>
        <v>1</v>
      </c>
      <c r="I49" s="269">
        <f>IFERROR(__xludf.DUMMYFUNCTION("""COMPUTED_VALUE"""),0.0)</f>
        <v>0</v>
      </c>
      <c r="J49" s="269"/>
      <c r="K49" s="269"/>
      <c r="L49" s="269">
        <f>IFERROR(__xludf.DUMMYFUNCTION("""COMPUTED_VALUE"""),2.0)</f>
        <v>2</v>
      </c>
      <c r="M49" s="269">
        <f>IFERROR(__xludf.DUMMYFUNCTION("""COMPUTED_VALUE"""),0.0)</f>
        <v>0</v>
      </c>
      <c r="N49" s="269"/>
      <c r="O49" s="269"/>
      <c r="P49" s="269">
        <f>IFERROR(__xludf.DUMMYFUNCTION("""COMPUTED_VALUE"""),4.0)</f>
        <v>4</v>
      </c>
      <c r="Q49" s="269">
        <f>IFERROR(__xludf.DUMMYFUNCTION("""COMPUTED_VALUE"""),0.0)</f>
        <v>0</v>
      </c>
      <c r="R49" s="269"/>
      <c r="S49" s="269"/>
      <c r="T49" s="269">
        <f>IFERROR(__xludf.DUMMYFUNCTION("""COMPUTED_VALUE"""),4.0)</f>
        <v>4</v>
      </c>
      <c r="U49" s="269">
        <f>IFERROR(__xludf.DUMMYFUNCTION("""COMPUTED_VALUE"""),0.0)</f>
        <v>0</v>
      </c>
      <c r="V49" s="269"/>
      <c r="W49" s="269"/>
      <c r="X49" s="269">
        <f>IFERROR(__xludf.DUMMYFUNCTION("""COMPUTED_VALUE"""),2.0)</f>
        <v>2</v>
      </c>
      <c r="Y49" s="269">
        <f>IFERROR(__xludf.DUMMYFUNCTION("""COMPUTED_VALUE"""),0.0)</f>
        <v>0</v>
      </c>
      <c r="Z49" s="269"/>
      <c r="AA49" s="269"/>
      <c r="AB49" s="269">
        <f>IFERROR(__xludf.DUMMYFUNCTION("""COMPUTED_VALUE"""),2.0)</f>
        <v>2</v>
      </c>
      <c r="AC49" s="269">
        <f>IFERROR(__xludf.DUMMYFUNCTION("""COMPUTED_VALUE"""),0.0)</f>
        <v>0</v>
      </c>
      <c r="AD49" s="269"/>
      <c r="AE49" s="269"/>
      <c r="AF49" s="269">
        <f>IFERROR(__xludf.DUMMYFUNCTION("""COMPUTED_VALUE"""),2.0)</f>
        <v>2</v>
      </c>
      <c r="AG49" s="269">
        <f>IFERROR(__xludf.DUMMYFUNCTION("""COMPUTED_VALUE"""),0.0)</f>
        <v>0</v>
      </c>
      <c r="AH49" s="269"/>
      <c r="AI49" s="269"/>
      <c r="AJ49" s="269">
        <f>IFERROR(__xludf.DUMMYFUNCTION("""COMPUTED_VALUE"""),5.0)</f>
        <v>5</v>
      </c>
      <c r="AK49" s="269">
        <f>IFERROR(__xludf.DUMMYFUNCTION("""COMPUTED_VALUE"""),0.0)</f>
        <v>0</v>
      </c>
      <c r="AL49" s="269"/>
      <c r="AM49" s="269"/>
      <c r="AN49" s="269">
        <f>IFERROR(__xludf.DUMMYFUNCTION("""COMPUTED_VALUE"""),19.0)</f>
        <v>19</v>
      </c>
      <c r="AO49" s="269">
        <f>IFERROR(__xludf.DUMMYFUNCTION("""COMPUTED_VALUE"""),0.0)</f>
        <v>0</v>
      </c>
      <c r="AP49" s="269"/>
      <c r="AQ49" s="269"/>
      <c r="AR49" s="269">
        <f>IFERROR(__xludf.DUMMYFUNCTION("""COMPUTED_VALUE"""),4.0)</f>
        <v>4</v>
      </c>
      <c r="AS49" s="269">
        <f>IFERROR(__xludf.DUMMYFUNCTION("""COMPUTED_VALUE"""),0.0)</f>
        <v>0</v>
      </c>
      <c r="AT49" s="269"/>
      <c r="AU49" s="269"/>
      <c r="AV49" s="269">
        <f>IFERROR(__xludf.DUMMYFUNCTION("""COMPUTED_VALUE"""),2.0)</f>
        <v>2</v>
      </c>
      <c r="AW49" s="269">
        <f>IFERROR(__xludf.DUMMYFUNCTION("""COMPUTED_VALUE"""),0.0)</f>
        <v>0</v>
      </c>
      <c r="AX49" s="269"/>
      <c r="AY49" s="269"/>
      <c r="AZ49" s="269">
        <f>IFERROR(__xludf.DUMMYFUNCTION("""COMPUTED_VALUE"""),3.0)</f>
        <v>3</v>
      </c>
      <c r="BA49" s="269">
        <f>IFERROR(__xludf.DUMMYFUNCTION("""COMPUTED_VALUE"""),0.0)</f>
        <v>0</v>
      </c>
      <c r="BB49" s="269"/>
      <c r="BC49" s="269"/>
      <c r="BD49" s="269">
        <f>IFERROR(__xludf.DUMMYFUNCTION("""COMPUTED_VALUE"""),5.0)</f>
        <v>5</v>
      </c>
      <c r="BE49" s="269">
        <f>IFERROR(__xludf.DUMMYFUNCTION("""COMPUTED_VALUE"""),0.0)</f>
        <v>0</v>
      </c>
      <c r="BF49" s="269"/>
      <c r="BG49" s="269"/>
      <c r="BH49" s="269"/>
      <c r="BI49" s="269">
        <f>IFERROR(__xludf.DUMMYFUNCTION("""COMPUTED_VALUE"""),0.0)</f>
        <v>0</v>
      </c>
      <c r="BJ49" s="269"/>
      <c r="BK49" s="269"/>
      <c r="BL49" s="269"/>
      <c r="BM49" s="269">
        <f>IFERROR(__xludf.DUMMYFUNCTION("""COMPUTED_VALUE"""),0.0)</f>
        <v>0</v>
      </c>
      <c r="BN49" s="269"/>
      <c r="BO49" s="269"/>
      <c r="BP49" s="269"/>
      <c r="BQ49" s="269">
        <f>IFERROR(__xludf.DUMMYFUNCTION("""COMPUTED_VALUE"""),0.0)</f>
        <v>0</v>
      </c>
      <c r="BR49" s="269"/>
      <c r="BS49" s="269"/>
      <c r="BT49" s="269"/>
      <c r="BU49" s="269">
        <f>IFERROR(__xludf.DUMMYFUNCTION("""COMPUTED_VALUE"""),0.0)</f>
        <v>0</v>
      </c>
      <c r="BV49" s="269"/>
      <c r="BW49" s="269"/>
      <c r="BX49" s="269"/>
      <c r="BY49" s="269">
        <f>IFERROR(__xludf.DUMMYFUNCTION("""COMPUTED_VALUE"""),0.0)</f>
        <v>0</v>
      </c>
      <c r="BZ49" s="269"/>
      <c r="CA49" s="269"/>
      <c r="CB49" s="269"/>
      <c r="CC49" s="269">
        <f>IFERROR(__xludf.DUMMYFUNCTION("""COMPUTED_VALUE"""),0.0)</f>
        <v>0</v>
      </c>
      <c r="CD49" s="269"/>
      <c r="CE49" s="269"/>
    </row>
    <row r="50">
      <c r="A50" s="271">
        <f>IFERROR(__xludf.DUMMYFUNCTION("""COMPUTED_VALUE"""),46354.0)</f>
        <v>46354</v>
      </c>
      <c r="B50" s="269" t="str">
        <f>IFERROR(__xludf.DUMMYFUNCTION("""COMPUTED_VALUE"""),"土")</f>
        <v>土</v>
      </c>
      <c r="C50" s="272">
        <f>IFERROR(__xludf.DUMMYFUNCTION("""COMPUTED_VALUE"""),0.0)</f>
        <v>0</v>
      </c>
      <c r="D50" s="269">
        <f>IFERROR(__xludf.DUMMYFUNCTION("""COMPUTED_VALUE"""),1.0)</f>
        <v>1</v>
      </c>
      <c r="E50" s="269">
        <f>IFERROR(__xludf.DUMMYFUNCTION("""COMPUTED_VALUE"""),0.0)</f>
        <v>0</v>
      </c>
      <c r="F50" s="269"/>
      <c r="G50" s="269"/>
      <c r="H50" s="269">
        <f>IFERROR(__xludf.DUMMYFUNCTION("""COMPUTED_VALUE"""),1.0)</f>
        <v>1</v>
      </c>
      <c r="I50" s="269">
        <f>IFERROR(__xludf.DUMMYFUNCTION("""COMPUTED_VALUE"""),0.0)</f>
        <v>0</v>
      </c>
      <c r="J50" s="269"/>
      <c r="K50" s="269"/>
      <c r="L50" s="269">
        <f>IFERROR(__xludf.DUMMYFUNCTION("""COMPUTED_VALUE"""),2.0)</f>
        <v>2</v>
      </c>
      <c r="M50" s="269">
        <f>IFERROR(__xludf.DUMMYFUNCTION("""COMPUTED_VALUE"""),0.0)</f>
        <v>0</v>
      </c>
      <c r="N50" s="269"/>
      <c r="O50" s="269"/>
      <c r="P50" s="269">
        <f>IFERROR(__xludf.DUMMYFUNCTION("""COMPUTED_VALUE"""),4.0)</f>
        <v>4</v>
      </c>
      <c r="Q50" s="269">
        <f>IFERROR(__xludf.DUMMYFUNCTION("""COMPUTED_VALUE"""),0.0)</f>
        <v>0</v>
      </c>
      <c r="R50" s="269"/>
      <c r="S50" s="269"/>
      <c r="T50" s="269">
        <f>IFERROR(__xludf.DUMMYFUNCTION("""COMPUTED_VALUE"""),4.0)</f>
        <v>4</v>
      </c>
      <c r="U50" s="269">
        <f>IFERROR(__xludf.DUMMYFUNCTION("""COMPUTED_VALUE"""),0.0)</f>
        <v>0</v>
      </c>
      <c r="V50" s="269"/>
      <c r="W50" s="269"/>
      <c r="X50" s="269">
        <f>IFERROR(__xludf.DUMMYFUNCTION("""COMPUTED_VALUE"""),2.0)</f>
        <v>2</v>
      </c>
      <c r="Y50" s="269">
        <f>IFERROR(__xludf.DUMMYFUNCTION("""COMPUTED_VALUE"""),0.0)</f>
        <v>0</v>
      </c>
      <c r="Z50" s="269"/>
      <c r="AA50" s="269"/>
      <c r="AB50" s="269">
        <f>IFERROR(__xludf.DUMMYFUNCTION("""COMPUTED_VALUE"""),2.0)</f>
        <v>2</v>
      </c>
      <c r="AC50" s="269">
        <f>IFERROR(__xludf.DUMMYFUNCTION("""COMPUTED_VALUE"""),0.0)</f>
        <v>0</v>
      </c>
      <c r="AD50" s="269"/>
      <c r="AE50" s="269"/>
      <c r="AF50" s="269">
        <f>IFERROR(__xludf.DUMMYFUNCTION("""COMPUTED_VALUE"""),2.0)</f>
        <v>2</v>
      </c>
      <c r="AG50" s="269">
        <f>IFERROR(__xludf.DUMMYFUNCTION("""COMPUTED_VALUE"""),0.0)</f>
        <v>0</v>
      </c>
      <c r="AH50" s="269"/>
      <c r="AI50" s="269"/>
      <c r="AJ50" s="269">
        <f>IFERROR(__xludf.DUMMYFUNCTION("""COMPUTED_VALUE"""),5.0)</f>
        <v>5</v>
      </c>
      <c r="AK50" s="269">
        <f>IFERROR(__xludf.DUMMYFUNCTION("""COMPUTED_VALUE"""),0.0)</f>
        <v>0</v>
      </c>
      <c r="AL50" s="269"/>
      <c r="AM50" s="269"/>
      <c r="AN50" s="269">
        <f>IFERROR(__xludf.DUMMYFUNCTION("""COMPUTED_VALUE"""),19.0)</f>
        <v>19</v>
      </c>
      <c r="AO50" s="269">
        <f>IFERROR(__xludf.DUMMYFUNCTION("""COMPUTED_VALUE"""),0.0)</f>
        <v>0</v>
      </c>
      <c r="AP50" s="269"/>
      <c r="AQ50" s="269"/>
      <c r="AR50" s="269">
        <f>IFERROR(__xludf.DUMMYFUNCTION("""COMPUTED_VALUE"""),4.0)</f>
        <v>4</v>
      </c>
      <c r="AS50" s="269">
        <f>IFERROR(__xludf.DUMMYFUNCTION("""COMPUTED_VALUE"""),0.0)</f>
        <v>0</v>
      </c>
      <c r="AT50" s="269"/>
      <c r="AU50" s="269"/>
      <c r="AV50" s="269">
        <f>IFERROR(__xludf.DUMMYFUNCTION("""COMPUTED_VALUE"""),2.0)</f>
        <v>2</v>
      </c>
      <c r="AW50" s="269">
        <f>IFERROR(__xludf.DUMMYFUNCTION("""COMPUTED_VALUE"""),0.0)</f>
        <v>0</v>
      </c>
      <c r="AX50" s="269"/>
      <c r="AY50" s="269"/>
      <c r="AZ50" s="269">
        <f>IFERROR(__xludf.DUMMYFUNCTION("""COMPUTED_VALUE"""),3.0)</f>
        <v>3</v>
      </c>
      <c r="BA50" s="269">
        <f>IFERROR(__xludf.DUMMYFUNCTION("""COMPUTED_VALUE"""),0.0)</f>
        <v>0</v>
      </c>
      <c r="BB50" s="269"/>
      <c r="BC50" s="269"/>
      <c r="BD50" s="269">
        <f>IFERROR(__xludf.DUMMYFUNCTION("""COMPUTED_VALUE"""),5.0)</f>
        <v>5</v>
      </c>
      <c r="BE50" s="269">
        <f>IFERROR(__xludf.DUMMYFUNCTION("""COMPUTED_VALUE"""),0.0)</f>
        <v>0</v>
      </c>
      <c r="BF50" s="269"/>
      <c r="BG50" s="269"/>
      <c r="BH50" s="269"/>
      <c r="BI50" s="269">
        <f>IFERROR(__xludf.DUMMYFUNCTION("""COMPUTED_VALUE"""),0.0)</f>
        <v>0</v>
      </c>
      <c r="BJ50" s="269"/>
      <c r="BK50" s="269"/>
      <c r="BL50" s="269"/>
      <c r="BM50" s="269">
        <f>IFERROR(__xludf.DUMMYFUNCTION("""COMPUTED_VALUE"""),0.0)</f>
        <v>0</v>
      </c>
      <c r="BN50" s="269"/>
      <c r="BO50" s="269"/>
      <c r="BP50" s="269"/>
      <c r="BQ50" s="269">
        <f>IFERROR(__xludf.DUMMYFUNCTION("""COMPUTED_VALUE"""),0.0)</f>
        <v>0</v>
      </c>
      <c r="BR50" s="269"/>
      <c r="BS50" s="269"/>
      <c r="BT50" s="269"/>
      <c r="BU50" s="269">
        <f>IFERROR(__xludf.DUMMYFUNCTION("""COMPUTED_VALUE"""),0.0)</f>
        <v>0</v>
      </c>
      <c r="BV50" s="269"/>
      <c r="BW50" s="269"/>
      <c r="BX50" s="269"/>
      <c r="BY50" s="269">
        <f>IFERROR(__xludf.DUMMYFUNCTION("""COMPUTED_VALUE"""),0.0)</f>
        <v>0</v>
      </c>
      <c r="BZ50" s="269"/>
      <c r="CA50" s="269"/>
      <c r="CB50" s="269"/>
      <c r="CC50" s="269">
        <f>IFERROR(__xludf.DUMMYFUNCTION("""COMPUTED_VALUE"""),0.0)</f>
        <v>0</v>
      </c>
      <c r="CD50" s="269"/>
      <c r="CE50" s="269"/>
    </row>
    <row r="51">
      <c r="A51" s="271"/>
      <c r="B51" s="269"/>
      <c r="C51" s="272">
        <f>IFERROR(__xludf.DUMMYFUNCTION("""COMPUTED_VALUE"""),0.0)</f>
        <v>0</v>
      </c>
      <c r="D51" s="269">
        <f>IFERROR(__xludf.DUMMYFUNCTION("""COMPUTED_VALUE"""),1.0)</f>
        <v>1</v>
      </c>
      <c r="E51" s="269">
        <f>IFERROR(__xludf.DUMMYFUNCTION("""COMPUTED_VALUE"""),0.0)</f>
        <v>0</v>
      </c>
      <c r="F51" s="269"/>
      <c r="G51" s="269"/>
      <c r="H51" s="269">
        <f>IFERROR(__xludf.DUMMYFUNCTION("""COMPUTED_VALUE"""),1.0)</f>
        <v>1</v>
      </c>
      <c r="I51" s="269">
        <f>IFERROR(__xludf.DUMMYFUNCTION("""COMPUTED_VALUE"""),0.0)</f>
        <v>0</v>
      </c>
      <c r="J51" s="269"/>
      <c r="K51" s="269"/>
      <c r="L51" s="269">
        <f>IFERROR(__xludf.DUMMYFUNCTION("""COMPUTED_VALUE"""),2.0)</f>
        <v>2</v>
      </c>
      <c r="M51" s="269">
        <f>IFERROR(__xludf.DUMMYFUNCTION("""COMPUTED_VALUE"""),0.0)</f>
        <v>0</v>
      </c>
      <c r="N51" s="269"/>
      <c r="O51" s="269"/>
      <c r="P51" s="269">
        <f>IFERROR(__xludf.DUMMYFUNCTION("""COMPUTED_VALUE"""),4.0)</f>
        <v>4</v>
      </c>
      <c r="Q51" s="269">
        <f>IFERROR(__xludf.DUMMYFUNCTION("""COMPUTED_VALUE"""),0.0)</f>
        <v>0</v>
      </c>
      <c r="R51" s="269"/>
      <c r="S51" s="269"/>
      <c r="T51" s="269">
        <f>IFERROR(__xludf.DUMMYFUNCTION("""COMPUTED_VALUE"""),4.0)</f>
        <v>4</v>
      </c>
      <c r="U51" s="269">
        <f>IFERROR(__xludf.DUMMYFUNCTION("""COMPUTED_VALUE"""),0.0)</f>
        <v>0</v>
      </c>
      <c r="V51" s="269"/>
      <c r="W51" s="269"/>
      <c r="X51" s="269">
        <f>IFERROR(__xludf.DUMMYFUNCTION("""COMPUTED_VALUE"""),2.0)</f>
        <v>2</v>
      </c>
      <c r="Y51" s="269">
        <f>IFERROR(__xludf.DUMMYFUNCTION("""COMPUTED_VALUE"""),0.0)</f>
        <v>0</v>
      </c>
      <c r="Z51" s="269"/>
      <c r="AA51" s="269"/>
      <c r="AB51" s="269">
        <f>IFERROR(__xludf.DUMMYFUNCTION("""COMPUTED_VALUE"""),2.0)</f>
        <v>2</v>
      </c>
      <c r="AC51" s="269">
        <f>IFERROR(__xludf.DUMMYFUNCTION("""COMPUTED_VALUE"""),0.0)</f>
        <v>0</v>
      </c>
      <c r="AD51" s="269"/>
      <c r="AE51" s="269"/>
      <c r="AF51" s="269">
        <f>IFERROR(__xludf.DUMMYFUNCTION("""COMPUTED_VALUE"""),2.0)</f>
        <v>2</v>
      </c>
      <c r="AG51" s="269">
        <f>IFERROR(__xludf.DUMMYFUNCTION("""COMPUTED_VALUE"""),0.0)</f>
        <v>0</v>
      </c>
      <c r="AH51" s="269"/>
      <c r="AI51" s="269"/>
      <c r="AJ51" s="269">
        <f>IFERROR(__xludf.DUMMYFUNCTION("""COMPUTED_VALUE"""),5.0)</f>
        <v>5</v>
      </c>
      <c r="AK51" s="269">
        <f>IFERROR(__xludf.DUMMYFUNCTION("""COMPUTED_VALUE"""),0.0)</f>
        <v>0</v>
      </c>
      <c r="AL51" s="269"/>
      <c r="AM51" s="269"/>
      <c r="AN51" s="269">
        <f>IFERROR(__xludf.DUMMYFUNCTION("""COMPUTED_VALUE"""),19.0)</f>
        <v>19</v>
      </c>
      <c r="AO51" s="269">
        <f>IFERROR(__xludf.DUMMYFUNCTION("""COMPUTED_VALUE"""),0.0)</f>
        <v>0</v>
      </c>
      <c r="AP51" s="269"/>
      <c r="AQ51" s="269"/>
      <c r="AR51" s="269">
        <f>IFERROR(__xludf.DUMMYFUNCTION("""COMPUTED_VALUE"""),4.0)</f>
        <v>4</v>
      </c>
      <c r="AS51" s="269">
        <f>IFERROR(__xludf.DUMMYFUNCTION("""COMPUTED_VALUE"""),0.0)</f>
        <v>0</v>
      </c>
      <c r="AT51" s="269"/>
      <c r="AU51" s="269"/>
      <c r="AV51" s="269">
        <f>IFERROR(__xludf.DUMMYFUNCTION("""COMPUTED_VALUE"""),2.0)</f>
        <v>2</v>
      </c>
      <c r="AW51" s="269">
        <f>IFERROR(__xludf.DUMMYFUNCTION("""COMPUTED_VALUE"""),0.0)</f>
        <v>0</v>
      </c>
      <c r="AX51" s="269"/>
      <c r="AY51" s="269"/>
      <c r="AZ51" s="269">
        <f>IFERROR(__xludf.DUMMYFUNCTION("""COMPUTED_VALUE"""),3.0)</f>
        <v>3</v>
      </c>
      <c r="BA51" s="269">
        <f>IFERROR(__xludf.DUMMYFUNCTION("""COMPUTED_VALUE"""),0.0)</f>
        <v>0</v>
      </c>
      <c r="BB51" s="269"/>
      <c r="BC51" s="269"/>
      <c r="BD51" s="269">
        <f>IFERROR(__xludf.DUMMYFUNCTION("""COMPUTED_VALUE"""),5.0)</f>
        <v>5</v>
      </c>
      <c r="BE51" s="269">
        <f>IFERROR(__xludf.DUMMYFUNCTION("""COMPUTED_VALUE"""),0.0)</f>
        <v>0</v>
      </c>
      <c r="BF51" s="269"/>
      <c r="BG51" s="269"/>
      <c r="BH51" s="269"/>
      <c r="BI51" s="269">
        <f>IFERROR(__xludf.DUMMYFUNCTION("""COMPUTED_VALUE"""),0.0)</f>
        <v>0</v>
      </c>
      <c r="BJ51" s="269"/>
      <c r="BK51" s="269"/>
      <c r="BL51" s="269"/>
      <c r="BM51" s="269">
        <f>IFERROR(__xludf.DUMMYFUNCTION("""COMPUTED_VALUE"""),0.0)</f>
        <v>0</v>
      </c>
      <c r="BN51" s="269"/>
      <c r="BO51" s="269"/>
      <c r="BP51" s="269"/>
      <c r="BQ51" s="269">
        <f>IFERROR(__xludf.DUMMYFUNCTION("""COMPUTED_VALUE"""),0.0)</f>
        <v>0</v>
      </c>
      <c r="BR51" s="269"/>
      <c r="BS51" s="269"/>
      <c r="BT51" s="269"/>
      <c r="BU51" s="269">
        <f>IFERROR(__xludf.DUMMYFUNCTION("""COMPUTED_VALUE"""),0.0)</f>
        <v>0</v>
      </c>
      <c r="BV51" s="269"/>
      <c r="BW51" s="269"/>
      <c r="BX51" s="269"/>
      <c r="BY51" s="269">
        <f>IFERROR(__xludf.DUMMYFUNCTION("""COMPUTED_VALUE"""),0.0)</f>
        <v>0</v>
      </c>
      <c r="BZ51" s="269"/>
      <c r="CA51" s="269"/>
      <c r="CB51" s="269"/>
      <c r="CC51" s="269">
        <f>IFERROR(__xludf.DUMMYFUNCTION("""COMPUTED_VALUE"""),0.0)</f>
        <v>0</v>
      </c>
      <c r="CD51" s="269"/>
      <c r="CE51" s="269"/>
    </row>
    <row r="52">
      <c r="A52" s="271"/>
      <c r="B52" s="269"/>
      <c r="C52" s="272">
        <f>IFERROR(__xludf.DUMMYFUNCTION("""COMPUTED_VALUE"""),0.0)</f>
        <v>0</v>
      </c>
      <c r="D52" s="269">
        <f>IFERROR(__xludf.DUMMYFUNCTION("""COMPUTED_VALUE"""),1.0)</f>
        <v>1</v>
      </c>
      <c r="E52" s="269">
        <f>IFERROR(__xludf.DUMMYFUNCTION("""COMPUTED_VALUE"""),0.0)</f>
        <v>0</v>
      </c>
      <c r="F52" s="269"/>
      <c r="G52" s="272">
        <f>IFERROR(__xludf.DUMMYFUNCTION("""COMPUTED_VALUE"""),0.0)</f>
        <v>0</v>
      </c>
      <c r="H52" s="269">
        <f>IFERROR(__xludf.DUMMYFUNCTION("""COMPUTED_VALUE"""),1.0)</f>
        <v>1</v>
      </c>
      <c r="I52" s="269">
        <f>IFERROR(__xludf.DUMMYFUNCTION("""COMPUTED_VALUE"""),0.0)</f>
        <v>0</v>
      </c>
      <c r="J52" s="269"/>
      <c r="K52" s="272">
        <f>IFERROR(__xludf.DUMMYFUNCTION("""COMPUTED_VALUE"""),0.0)</f>
        <v>0</v>
      </c>
      <c r="L52" s="269">
        <f>IFERROR(__xludf.DUMMYFUNCTION("""COMPUTED_VALUE"""),2.0)</f>
        <v>2</v>
      </c>
      <c r="M52" s="269">
        <f>IFERROR(__xludf.DUMMYFUNCTION("""COMPUTED_VALUE"""),0.0)</f>
        <v>0</v>
      </c>
      <c r="N52" s="269"/>
      <c r="O52" s="272">
        <f>IFERROR(__xludf.DUMMYFUNCTION("""COMPUTED_VALUE"""),0.0)</f>
        <v>0</v>
      </c>
      <c r="P52" s="269">
        <f>IFERROR(__xludf.DUMMYFUNCTION("""COMPUTED_VALUE"""),4.0)</f>
        <v>4</v>
      </c>
      <c r="Q52" s="269">
        <f>IFERROR(__xludf.DUMMYFUNCTION("""COMPUTED_VALUE"""),0.0)</f>
        <v>0</v>
      </c>
      <c r="R52" s="269"/>
      <c r="S52" s="272">
        <f>IFERROR(__xludf.DUMMYFUNCTION("""COMPUTED_VALUE"""),0.0)</f>
        <v>0</v>
      </c>
      <c r="T52" s="269">
        <f>IFERROR(__xludf.DUMMYFUNCTION("""COMPUTED_VALUE"""),4.0)</f>
        <v>4</v>
      </c>
      <c r="U52" s="269">
        <f>IFERROR(__xludf.DUMMYFUNCTION("""COMPUTED_VALUE"""),0.0)</f>
        <v>0</v>
      </c>
      <c r="V52" s="269"/>
      <c r="W52" s="272">
        <f>IFERROR(__xludf.DUMMYFUNCTION("""COMPUTED_VALUE"""),0.0)</f>
        <v>0</v>
      </c>
      <c r="X52" s="269">
        <f>IFERROR(__xludf.DUMMYFUNCTION("""COMPUTED_VALUE"""),2.0)</f>
        <v>2</v>
      </c>
      <c r="Y52" s="269">
        <f>IFERROR(__xludf.DUMMYFUNCTION("""COMPUTED_VALUE"""),0.0)</f>
        <v>0</v>
      </c>
      <c r="Z52" s="269"/>
      <c r="AA52" s="272">
        <f>IFERROR(__xludf.DUMMYFUNCTION("""COMPUTED_VALUE"""),0.0)</f>
        <v>0</v>
      </c>
      <c r="AB52" s="269">
        <f>IFERROR(__xludf.DUMMYFUNCTION("""COMPUTED_VALUE"""),2.0)</f>
        <v>2</v>
      </c>
      <c r="AC52" s="269">
        <f>IFERROR(__xludf.DUMMYFUNCTION("""COMPUTED_VALUE"""),0.0)</f>
        <v>0</v>
      </c>
      <c r="AD52" s="269"/>
      <c r="AE52" s="272">
        <f>IFERROR(__xludf.DUMMYFUNCTION("""COMPUTED_VALUE"""),0.0)</f>
        <v>0</v>
      </c>
      <c r="AF52" s="269">
        <f>IFERROR(__xludf.DUMMYFUNCTION("""COMPUTED_VALUE"""),2.0)</f>
        <v>2</v>
      </c>
      <c r="AG52" s="269">
        <f>IFERROR(__xludf.DUMMYFUNCTION("""COMPUTED_VALUE"""),0.0)</f>
        <v>0</v>
      </c>
      <c r="AH52" s="269"/>
      <c r="AI52" s="272">
        <f>IFERROR(__xludf.DUMMYFUNCTION("""COMPUTED_VALUE"""),0.0)</f>
        <v>0</v>
      </c>
      <c r="AJ52" s="269">
        <f>IFERROR(__xludf.DUMMYFUNCTION("""COMPUTED_VALUE"""),5.0)</f>
        <v>5</v>
      </c>
      <c r="AK52" s="269">
        <f>IFERROR(__xludf.DUMMYFUNCTION("""COMPUTED_VALUE"""),0.0)</f>
        <v>0</v>
      </c>
      <c r="AL52" s="269"/>
      <c r="AM52" s="272">
        <f>IFERROR(__xludf.DUMMYFUNCTION("""COMPUTED_VALUE"""),0.0)</f>
        <v>0</v>
      </c>
      <c r="AN52" s="269">
        <f>IFERROR(__xludf.DUMMYFUNCTION("""COMPUTED_VALUE"""),19.0)</f>
        <v>19</v>
      </c>
      <c r="AO52" s="269">
        <f>IFERROR(__xludf.DUMMYFUNCTION("""COMPUTED_VALUE"""),0.0)</f>
        <v>0</v>
      </c>
      <c r="AP52" s="269"/>
      <c r="AQ52" s="272">
        <f>IFERROR(__xludf.DUMMYFUNCTION("""COMPUTED_VALUE"""),0.0)</f>
        <v>0</v>
      </c>
      <c r="AR52" s="269">
        <f>IFERROR(__xludf.DUMMYFUNCTION("""COMPUTED_VALUE"""),4.0)</f>
        <v>4</v>
      </c>
      <c r="AS52" s="269">
        <f>IFERROR(__xludf.DUMMYFUNCTION("""COMPUTED_VALUE"""),0.0)</f>
        <v>0</v>
      </c>
      <c r="AT52" s="269"/>
      <c r="AU52" s="272">
        <f>IFERROR(__xludf.DUMMYFUNCTION("""COMPUTED_VALUE"""),0.0)</f>
        <v>0</v>
      </c>
      <c r="AV52" s="269">
        <f>IFERROR(__xludf.DUMMYFUNCTION("""COMPUTED_VALUE"""),2.0)</f>
        <v>2</v>
      </c>
      <c r="AW52" s="269">
        <f>IFERROR(__xludf.DUMMYFUNCTION("""COMPUTED_VALUE"""),0.0)</f>
        <v>0</v>
      </c>
      <c r="AX52" s="269"/>
      <c r="AY52" s="272">
        <f>IFERROR(__xludf.DUMMYFUNCTION("""COMPUTED_VALUE"""),0.0)</f>
        <v>0</v>
      </c>
      <c r="AZ52" s="269">
        <f>IFERROR(__xludf.DUMMYFUNCTION("""COMPUTED_VALUE"""),3.0)</f>
        <v>3</v>
      </c>
      <c r="BA52" s="269">
        <f>IFERROR(__xludf.DUMMYFUNCTION("""COMPUTED_VALUE"""),0.0)</f>
        <v>0</v>
      </c>
      <c r="BB52" s="269"/>
      <c r="BC52" s="272">
        <f>IFERROR(__xludf.DUMMYFUNCTION("""COMPUTED_VALUE"""),0.0)</f>
        <v>0</v>
      </c>
      <c r="BD52" s="269">
        <f>IFERROR(__xludf.DUMMYFUNCTION("""COMPUTED_VALUE"""),5.0)</f>
        <v>5</v>
      </c>
      <c r="BE52" s="269">
        <f>IFERROR(__xludf.DUMMYFUNCTION("""COMPUTED_VALUE"""),0.0)</f>
        <v>0</v>
      </c>
      <c r="BF52" s="269"/>
      <c r="BG52" s="272">
        <f>IFERROR(__xludf.DUMMYFUNCTION("""COMPUTED_VALUE"""),0.0)</f>
        <v>0</v>
      </c>
      <c r="BH52" s="269"/>
      <c r="BI52" s="269">
        <f>IFERROR(__xludf.DUMMYFUNCTION("""COMPUTED_VALUE"""),0.0)</f>
        <v>0</v>
      </c>
      <c r="BJ52" s="269"/>
      <c r="BK52" s="272">
        <f>IFERROR(__xludf.DUMMYFUNCTION("""COMPUTED_VALUE"""),0.0)</f>
        <v>0</v>
      </c>
      <c r="BL52" s="269"/>
      <c r="BM52" s="269">
        <f>IFERROR(__xludf.DUMMYFUNCTION("""COMPUTED_VALUE"""),0.0)</f>
        <v>0</v>
      </c>
      <c r="BN52" s="269"/>
      <c r="BO52" s="272">
        <f>IFERROR(__xludf.DUMMYFUNCTION("""COMPUTED_VALUE"""),0.0)</f>
        <v>0</v>
      </c>
      <c r="BP52" s="269"/>
      <c r="BQ52" s="269">
        <f>IFERROR(__xludf.DUMMYFUNCTION("""COMPUTED_VALUE"""),0.0)</f>
        <v>0</v>
      </c>
      <c r="BR52" s="269"/>
      <c r="BS52" s="272">
        <f>IFERROR(__xludf.DUMMYFUNCTION("""COMPUTED_VALUE"""),0.0)</f>
        <v>0</v>
      </c>
      <c r="BT52" s="269"/>
      <c r="BU52" s="269">
        <f>IFERROR(__xludf.DUMMYFUNCTION("""COMPUTED_VALUE"""),0.0)</f>
        <v>0</v>
      </c>
      <c r="BV52" s="269"/>
      <c r="BW52" s="272">
        <f>IFERROR(__xludf.DUMMYFUNCTION("""COMPUTED_VALUE"""),0.0)</f>
        <v>0</v>
      </c>
      <c r="BX52" s="269"/>
      <c r="BY52" s="269">
        <f>IFERROR(__xludf.DUMMYFUNCTION("""COMPUTED_VALUE"""),0.0)</f>
        <v>0</v>
      </c>
      <c r="BZ52" s="269"/>
      <c r="CA52" s="272">
        <f>IFERROR(__xludf.DUMMYFUNCTION("""COMPUTED_VALUE"""),0.0)</f>
        <v>0</v>
      </c>
      <c r="CB52" s="269"/>
      <c r="CC52" s="269">
        <f>IFERROR(__xludf.DUMMYFUNCTION("""COMPUTED_VALUE"""),0.0)</f>
        <v>0</v>
      </c>
      <c r="CD52" s="269"/>
      <c r="CE52" s="272">
        <f>IFERROR(__xludf.DUMMYFUNCTION("""COMPUTED_VALUE"""),0.0)</f>
        <v>0</v>
      </c>
    </row>
    <row r="53">
      <c r="A53" s="271">
        <f>IFERROR(__xludf.DUMMYFUNCTION("""COMPUTED_VALUE"""),46361.0)</f>
        <v>46361</v>
      </c>
      <c r="B53" s="269" t="str">
        <f>IFERROR(__xludf.DUMMYFUNCTION("""COMPUTED_VALUE"""),"土")</f>
        <v>土</v>
      </c>
      <c r="C53" s="272">
        <f>IFERROR(__xludf.DUMMYFUNCTION("""COMPUTED_VALUE"""),0.0)</f>
        <v>0</v>
      </c>
      <c r="D53" s="269">
        <f>IFERROR(__xludf.DUMMYFUNCTION("""COMPUTED_VALUE"""),1.0)</f>
        <v>1</v>
      </c>
      <c r="E53" s="269">
        <f>IFERROR(__xludf.DUMMYFUNCTION("""COMPUTED_VALUE"""),0.0)</f>
        <v>0</v>
      </c>
      <c r="F53" s="269"/>
      <c r="G53" s="269"/>
      <c r="H53" s="269">
        <f>IFERROR(__xludf.DUMMYFUNCTION("""COMPUTED_VALUE"""),1.0)</f>
        <v>1</v>
      </c>
      <c r="I53" s="269">
        <f>IFERROR(__xludf.DUMMYFUNCTION("""COMPUTED_VALUE"""),0.0)</f>
        <v>0</v>
      </c>
      <c r="J53" s="269"/>
      <c r="K53" s="269"/>
      <c r="L53" s="269">
        <f>IFERROR(__xludf.DUMMYFUNCTION("""COMPUTED_VALUE"""),2.0)</f>
        <v>2</v>
      </c>
      <c r="M53" s="269">
        <f>IFERROR(__xludf.DUMMYFUNCTION("""COMPUTED_VALUE"""),0.0)</f>
        <v>0</v>
      </c>
      <c r="N53" s="269"/>
      <c r="O53" s="269"/>
      <c r="P53" s="269">
        <f>IFERROR(__xludf.DUMMYFUNCTION("""COMPUTED_VALUE"""),4.0)</f>
        <v>4</v>
      </c>
      <c r="Q53" s="269">
        <f>IFERROR(__xludf.DUMMYFUNCTION("""COMPUTED_VALUE"""),0.0)</f>
        <v>0</v>
      </c>
      <c r="R53" s="269"/>
      <c r="S53" s="269"/>
      <c r="T53" s="269">
        <f>IFERROR(__xludf.DUMMYFUNCTION("""COMPUTED_VALUE"""),4.0)</f>
        <v>4</v>
      </c>
      <c r="U53" s="269">
        <f>IFERROR(__xludf.DUMMYFUNCTION("""COMPUTED_VALUE"""),0.0)</f>
        <v>0</v>
      </c>
      <c r="V53" s="269"/>
      <c r="W53" s="269"/>
      <c r="X53" s="269">
        <f>IFERROR(__xludf.DUMMYFUNCTION("""COMPUTED_VALUE"""),2.0)</f>
        <v>2</v>
      </c>
      <c r="Y53" s="269">
        <f>IFERROR(__xludf.DUMMYFUNCTION("""COMPUTED_VALUE"""),0.0)</f>
        <v>0</v>
      </c>
      <c r="Z53" s="269"/>
      <c r="AA53" s="269"/>
      <c r="AB53" s="269">
        <f>IFERROR(__xludf.DUMMYFUNCTION("""COMPUTED_VALUE"""),2.0)</f>
        <v>2</v>
      </c>
      <c r="AC53" s="269">
        <f>IFERROR(__xludf.DUMMYFUNCTION("""COMPUTED_VALUE"""),0.0)</f>
        <v>0</v>
      </c>
      <c r="AD53" s="269"/>
      <c r="AE53" s="269"/>
      <c r="AF53" s="269">
        <f>IFERROR(__xludf.DUMMYFUNCTION("""COMPUTED_VALUE"""),2.0)</f>
        <v>2</v>
      </c>
      <c r="AG53" s="269">
        <f>IFERROR(__xludf.DUMMYFUNCTION("""COMPUTED_VALUE"""),0.0)</f>
        <v>0</v>
      </c>
      <c r="AH53" s="269"/>
      <c r="AI53" s="269"/>
      <c r="AJ53" s="269">
        <f>IFERROR(__xludf.DUMMYFUNCTION("""COMPUTED_VALUE"""),5.0)</f>
        <v>5</v>
      </c>
      <c r="AK53" s="269">
        <f>IFERROR(__xludf.DUMMYFUNCTION("""COMPUTED_VALUE"""),0.0)</f>
        <v>0</v>
      </c>
      <c r="AL53" s="269"/>
      <c r="AM53" s="269"/>
      <c r="AN53" s="269">
        <f>IFERROR(__xludf.DUMMYFUNCTION("""COMPUTED_VALUE"""),19.0)</f>
        <v>19</v>
      </c>
      <c r="AO53" s="269">
        <f>IFERROR(__xludf.DUMMYFUNCTION("""COMPUTED_VALUE"""),0.0)</f>
        <v>0</v>
      </c>
      <c r="AP53" s="269"/>
      <c r="AQ53" s="269"/>
      <c r="AR53" s="269">
        <f>IFERROR(__xludf.DUMMYFUNCTION("""COMPUTED_VALUE"""),4.0)</f>
        <v>4</v>
      </c>
      <c r="AS53" s="269">
        <f>IFERROR(__xludf.DUMMYFUNCTION("""COMPUTED_VALUE"""),0.0)</f>
        <v>0</v>
      </c>
      <c r="AT53" s="269"/>
      <c r="AU53" s="269"/>
      <c r="AV53" s="269">
        <f>IFERROR(__xludf.DUMMYFUNCTION("""COMPUTED_VALUE"""),2.0)</f>
        <v>2</v>
      </c>
      <c r="AW53" s="269">
        <f>IFERROR(__xludf.DUMMYFUNCTION("""COMPUTED_VALUE"""),0.0)</f>
        <v>0</v>
      </c>
      <c r="AX53" s="269"/>
      <c r="AY53" s="269"/>
      <c r="AZ53" s="269">
        <f>IFERROR(__xludf.DUMMYFUNCTION("""COMPUTED_VALUE"""),3.0)</f>
        <v>3</v>
      </c>
      <c r="BA53" s="269">
        <f>IFERROR(__xludf.DUMMYFUNCTION("""COMPUTED_VALUE"""),0.0)</f>
        <v>0</v>
      </c>
      <c r="BB53" s="269"/>
      <c r="BC53" s="269"/>
      <c r="BD53" s="269">
        <f>IFERROR(__xludf.DUMMYFUNCTION("""COMPUTED_VALUE"""),5.0)</f>
        <v>5</v>
      </c>
      <c r="BE53" s="269">
        <f>IFERROR(__xludf.DUMMYFUNCTION("""COMPUTED_VALUE"""),0.0)</f>
        <v>0</v>
      </c>
      <c r="BF53" s="269"/>
      <c r="BG53" s="269"/>
      <c r="BH53" s="269"/>
      <c r="BI53" s="269">
        <f>IFERROR(__xludf.DUMMYFUNCTION("""COMPUTED_VALUE"""),0.0)</f>
        <v>0</v>
      </c>
      <c r="BJ53" s="269"/>
      <c r="BK53" s="269"/>
      <c r="BL53" s="269"/>
      <c r="BM53" s="269">
        <f>IFERROR(__xludf.DUMMYFUNCTION("""COMPUTED_VALUE"""),0.0)</f>
        <v>0</v>
      </c>
      <c r="BN53" s="269"/>
      <c r="BO53" s="269"/>
      <c r="BP53" s="269"/>
      <c r="BQ53" s="269">
        <f>IFERROR(__xludf.DUMMYFUNCTION("""COMPUTED_VALUE"""),0.0)</f>
        <v>0</v>
      </c>
      <c r="BR53" s="269"/>
      <c r="BS53" s="269"/>
      <c r="BT53" s="269"/>
      <c r="BU53" s="269">
        <f>IFERROR(__xludf.DUMMYFUNCTION("""COMPUTED_VALUE"""),0.0)</f>
        <v>0</v>
      </c>
      <c r="BV53" s="269"/>
      <c r="BW53" s="269"/>
      <c r="BX53" s="269"/>
      <c r="BY53" s="269">
        <f>IFERROR(__xludf.DUMMYFUNCTION("""COMPUTED_VALUE"""),0.0)</f>
        <v>0</v>
      </c>
      <c r="BZ53" s="269"/>
      <c r="CA53" s="269"/>
      <c r="CB53" s="269"/>
      <c r="CC53" s="269">
        <f>IFERROR(__xludf.DUMMYFUNCTION("""COMPUTED_VALUE"""),0.0)</f>
        <v>0</v>
      </c>
      <c r="CD53" s="269"/>
      <c r="CE53" s="269"/>
    </row>
    <row r="54">
      <c r="A54" s="271">
        <f>IFERROR(__xludf.DUMMYFUNCTION("""COMPUTED_VALUE"""),46368.0)</f>
        <v>46368</v>
      </c>
      <c r="B54" s="269" t="str">
        <f>IFERROR(__xludf.DUMMYFUNCTION("""COMPUTED_VALUE"""),"土")</f>
        <v>土</v>
      </c>
      <c r="C54" s="272">
        <f>IFERROR(__xludf.DUMMYFUNCTION("""COMPUTED_VALUE"""),0.0)</f>
        <v>0</v>
      </c>
      <c r="D54" s="269">
        <f>IFERROR(__xludf.DUMMYFUNCTION("""COMPUTED_VALUE"""),1.0)</f>
        <v>1</v>
      </c>
      <c r="E54" s="269">
        <f>IFERROR(__xludf.DUMMYFUNCTION("""COMPUTED_VALUE"""),0.0)</f>
        <v>0</v>
      </c>
      <c r="F54" s="269"/>
      <c r="G54" s="269"/>
      <c r="H54" s="269">
        <f>IFERROR(__xludf.DUMMYFUNCTION("""COMPUTED_VALUE"""),1.0)</f>
        <v>1</v>
      </c>
      <c r="I54" s="269">
        <f>IFERROR(__xludf.DUMMYFUNCTION("""COMPUTED_VALUE"""),0.0)</f>
        <v>0</v>
      </c>
      <c r="J54" s="269"/>
      <c r="K54" s="269"/>
      <c r="L54" s="269">
        <f>IFERROR(__xludf.DUMMYFUNCTION("""COMPUTED_VALUE"""),2.0)</f>
        <v>2</v>
      </c>
      <c r="M54" s="269">
        <f>IFERROR(__xludf.DUMMYFUNCTION("""COMPUTED_VALUE"""),0.0)</f>
        <v>0</v>
      </c>
      <c r="N54" s="269"/>
      <c r="O54" s="269"/>
      <c r="P54" s="269">
        <f>IFERROR(__xludf.DUMMYFUNCTION("""COMPUTED_VALUE"""),4.0)</f>
        <v>4</v>
      </c>
      <c r="Q54" s="269">
        <f>IFERROR(__xludf.DUMMYFUNCTION("""COMPUTED_VALUE"""),0.0)</f>
        <v>0</v>
      </c>
      <c r="R54" s="269"/>
      <c r="S54" s="269"/>
      <c r="T54" s="269">
        <f>IFERROR(__xludf.DUMMYFUNCTION("""COMPUTED_VALUE"""),4.0)</f>
        <v>4</v>
      </c>
      <c r="U54" s="269">
        <f>IFERROR(__xludf.DUMMYFUNCTION("""COMPUTED_VALUE"""),0.0)</f>
        <v>0</v>
      </c>
      <c r="V54" s="269"/>
      <c r="W54" s="269"/>
      <c r="X54" s="269">
        <f>IFERROR(__xludf.DUMMYFUNCTION("""COMPUTED_VALUE"""),2.0)</f>
        <v>2</v>
      </c>
      <c r="Y54" s="269">
        <f>IFERROR(__xludf.DUMMYFUNCTION("""COMPUTED_VALUE"""),0.0)</f>
        <v>0</v>
      </c>
      <c r="Z54" s="269"/>
      <c r="AA54" s="269"/>
      <c r="AB54" s="269">
        <f>IFERROR(__xludf.DUMMYFUNCTION("""COMPUTED_VALUE"""),2.0)</f>
        <v>2</v>
      </c>
      <c r="AC54" s="269">
        <f>IFERROR(__xludf.DUMMYFUNCTION("""COMPUTED_VALUE"""),0.0)</f>
        <v>0</v>
      </c>
      <c r="AD54" s="269"/>
      <c r="AE54" s="269"/>
      <c r="AF54" s="269">
        <f>IFERROR(__xludf.DUMMYFUNCTION("""COMPUTED_VALUE"""),2.0)</f>
        <v>2</v>
      </c>
      <c r="AG54" s="269">
        <f>IFERROR(__xludf.DUMMYFUNCTION("""COMPUTED_VALUE"""),0.0)</f>
        <v>0</v>
      </c>
      <c r="AH54" s="269"/>
      <c r="AI54" s="269"/>
      <c r="AJ54" s="269">
        <f>IFERROR(__xludf.DUMMYFUNCTION("""COMPUTED_VALUE"""),5.0)</f>
        <v>5</v>
      </c>
      <c r="AK54" s="269">
        <f>IFERROR(__xludf.DUMMYFUNCTION("""COMPUTED_VALUE"""),0.0)</f>
        <v>0</v>
      </c>
      <c r="AL54" s="269"/>
      <c r="AM54" s="269"/>
      <c r="AN54" s="269">
        <f>IFERROR(__xludf.DUMMYFUNCTION("""COMPUTED_VALUE"""),19.0)</f>
        <v>19</v>
      </c>
      <c r="AO54" s="269">
        <f>IFERROR(__xludf.DUMMYFUNCTION("""COMPUTED_VALUE"""),0.0)</f>
        <v>0</v>
      </c>
      <c r="AP54" s="269"/>
      <c r="AQ54" s="269"/>
      <c r="AR54" s="269">
        <f>IFERROR(__xludf.DUMMYFUNCTION("""COMPUTED_VALUE"""),4.0)</f>
        <v>4</v>
      </c>
      <c r="AS54" s="269">
        <f>IFERROR(__xludf.DUMMYFUNCTION("""COMPUTED_VALUE"""),0.0)</f>
        <v>0</v>
      </c>
      <c r="AT54" s="269"/>
      <c r="AU54" s="269"/>
      <c r="AV54" s="269">
        <f>IFERROR(__xludf.DUMMYFUNCTION("""COMPUTED_VALUE"""),2.0)</f>
        <v>2</v>
      </c>
      <c r="AW54" s="269">
        <f>IFERROR(__xludf.DUMMYFUNCTION("""COMPUTED_VALUE"""),0.0)</f>
        <v>0</v>
      </c>
      <c r="AX54" s="269"/>
      <c r="AY54" s="269"/>
      <c r="AZ54" s="269">
        <f>IFERROR(__xludf.DUMMYFUNCTION("""COMPUTED_VALUE"""),3.0)</f>
        <v>3</v>
      </c>
      <c r="BA54" s="269">
        <f>IFERROR(__xludf.DUMMYFUNCTION("""COMPUTED_VALUE"""),0.0)</f>
        <v>0</v>
      </c>
      <c r="BB54" s="269"/>
      <c r="BC54" s="269"/>
      <c r="BD54" s="269">
        <f>IFERROR(__xludf.DUMMYFUNCTION("""COMPUTED_VALUE"""),5.0)</f>
        <v>5</v>
      </c>
      <c r="BE54" s="269">
        <f>IFERROR(__xludf.DUMMYFUNCTION("""COMPUTED_VALUE"""),0.0)</f>
        <v>0</v>
      </c>
      <c r="BF54" s="269"/>
      <c r="BG54" s="269"/>
      <c r="BH54" s="269"/>
      <c r="BI54" s="269">
        <f>IFERROR(__xludf.DUMMYFUNCTION("""COMPUTED_VALUE"""),0.0)</f>
        <v>0</v>
      </c>
      <c r="BJ54" s="269"/>
      <c r="BK54" s="269"/>
      <c r="BL54" s="269"/>
      <c r="BM54" s="269">
        <f>IFERROR(__xludf.DUMMYFUNCTION("""COMPUTED_VALUE"""),0.0)</f>
        <v>0</v>
      </c>
      <c r="BN54" s="269"/>
      <c r="BO54" s="269"/>
      <c r="BP54" s="269"/>
      <c r="BQ54" s="269">
        <f>IFERROR(__xludf.DUMMYFUNCTION("""COMPUTED_VALUE"""),0.0)</f>
        <v>0</v>
      </c>
      <c r="BR54" s="269"/>
      <c r="BS54" s="269"/>
      <c r="BT54" s="269"/>
      <c r="BU54" s="269">
        <f>IFERROR(__xludf.DUMMYFUNCTION("""COMPUTED_VALUE"""),0.0)</f>
        <v>0</v>
      </c>
      <c r="BV54" s="269"/>
      <c r="BW54" s="269"/>
      <c r="BX54" s="269"/>
      <c r="BY54" s="269">
        <f>IFERROR(__xludf.DUMMYFUNCTION("""COMPUTED_VALUE"""),0.0)</f>
        <v>0</v>
      </c>
      <c r="BZ54" s="269"/>
      <c r="CA54" s="269"/>
      <c r="CB54" s="269"/>
      <c r="CC54" s="269">
        <f>IFERROR(__xludf.DUMMYFUNCTION("""COMPUTED_VALUE"""),0.0)</f>
        <v>0</v>
      </c>
      <c r="CD54" s="269"/>
      <c r="CE54" s="269"/>
    </row>
    <row r="55">
      <c r="A55" s="271">
        <f>IFERROR(__xludf.DUMMYFUNCTION("""COMPUTED_VALUE"""),46375.0)</f>
        <v>46375</v>
      </c>
      <c r="B55" s="269" t="str">
        <f>IFERROR(__xludf.DUMMYFUNCTION("""COMPUTED_VALUE"""),"土")</f>
        <v>土</v>
      </c>
      <c r="C55" s="272">
        <f>IFERROR(__xludf.DUMMYFUNCTION("""COMPUTED_VALUE"""),0.0)</f>
        <v>0</v>
      </c>
      <c r="D55" s="269">
        <f>IFERROR(__xludf.DUMMYFUNCTION("""COMPUTED_VALUE"""),1.0)</f>
        <v>1</v>
      </c>
      <c r="E55" s="269">
        <f>IFERROR(__xludf.DUMMYFUNCTION("""COMPUTED_VALUE"""),0.0)</f>
        <v>0</v>
      </c>
      <c r="F55" s="269"/>
      <c r="G55" s="269"/>
      <c r="H55" s="269">
        <f>IFERROR(__xludf.DUMMYFUNCTION("""COMPUTED_VALUE"""),1.0)</f>
        <v>1</v>
      </c>
      <c r="I55" s="269">
        <f>IFERROR(__xludf.DUMMYFUNCTION("""COMPUTED_VALUE"""),0.0)</f>
        <v>0</v>
      </c>
      <c r="J55" s="269"/>
      <c r="K55" s="269"/>
      <c r="L55" s="269">
        <f>IFERROR(__xludf.DUMMYFUNCTION("""COMPUTED_VALUE"""),2.0)</f>
        <v>2</v>
      </c>
      <c r="M55" s="269">
        <f>IFERROR(__xludf.DUMMYFUNCTION("""COMPUTED_VALUE"""),0.0)</f>
        <v>0</v>
      </c>
      <c r="N55" s="269"/>
      <c r="O55" s="269"/>
      <c r="P55" s="269">
        <f>IFERROR(__xludf.DUMMYFUNCTION("""COMPUTED_VALUE"""),4.0)</f>
        <v>4</v>
      </c>
      <c r="Q55" s="269">
        <f>IFERROR(__xludf.DUMMYFUNCTION("""COMPUTED_VALUE"""),0.0)</f>
        <v>0</v>
      </c>
      <c r="R55" s="269"/>
      <c r="S55" s="269"/>
      <c r="T55" s="269">
        <f>IFERROR(__xludf.DUMMYFUNCTION("""COMPUTED_VALUE"""),4.0)</f>
        <v>4</v>
      </c>
      <c r="U55" s="269">
        <f>IFERROR(__xludf.DUMMYFUNCTION("""COMPUTED_VALUE"""),0.0)</f>
        <v>0</v>
      </c>
      <c r="V55" s="269"/>
      <c r="W55" s="269"/>
      <c r="X55" s="269">
        <f>IFERROR(__xludf.DUMMYFUNCTION("""COMPUTED_VALUE"""),2.0)</f>
        <v>2</v>
      </c>
      <c r="Y55" s="269">
        <f>IFERROR(__xludf.DUMMYFUNCTION("""COMPUTED_VALUE"""),0.0)</f>
        <v>0</v>
      </c>
      <c r="Z55" s="269"/>
      <c r="AA55" s="269"/>
      <c r="AB55" s="269">
        <f>IFERROR(__xludf.DUMMYFUNCTION("""COMPUTED_VALUE"""),2.0)</f>
        <v>2</v>
      </c>
      <c r="AC55" s="269">
        <f>IFERROR(__xludf.DUMMYFUNCTION("""COMPUTED_VALUE"""),0.0)</f>
        <v>0</v>
      </c>
      <c r="AD55" s="269"/>
      <c r="AE55" s="269"/>
      <c r="AF55" s="269">
        <f>IFERROR(__xludf.DUMMYFUNCTION("""COMPUTED_VALUE"""),2.0)</f>
        <v>2</v>
      </c>
      <c r="AG55" s="269">
        <f>IFERROR(__xludf.DUMMYFUNCTION("""COMPUTED_VALUE"""),0.0)</f>
        <v>0</v>
      </c>
      <c r="AH55" s="269"/>
      <c r="AI55" s="269"/>
      <c r="AJ55" s="269">
        <f>IFERROR(__xludf.DUMMYFUNCTION("""COMPUTED_VALUE"""),5.0)</f>
        <v>5</v>
      </c>
      <c r="AK55" s="269">
        <f>IFERROR(__xludf.DUMMYFUNCTION("""COMPUTED_VALUE"""),0.0)</f>
        <v>0</v>
      </c>
      <c r="AL55" s="269"/>
      <c r="AM55" s="269"/>
      <c r="AN55" s="269">
        <f>IFERROR(__xludf.DUMMYFUNCTION("""COMPUTED_VALUE"""),19.0)</f>
        <v>19</v>
      </c>
      <c r="AO55" s="269">
        <f>IFERROR(__xludf.DUMMYFUNCTION("""COMPUTED_VALUE"""),0.0)</f>
        <v>0</v>
      </c>
      <c r="AP55" s="269"/>
      <c r="AQ55" s="269"/>
      <c r="AR55" s="269">
        <f>IFERROR(__xludf.DUMMYFUNCTION("""COMPUTED_VALUE"""),4.0)</f>
        <v>4</v>
      </c>
      <c r="AS55" s="269">
        <f>IFERROR(__xludf.DUMMYFUNCTION("""COMPUTED_VALUE"""),0.0)</f>
        <v>0</v>
      </c>
      <c r="AT55" s="269"/>
      <c r="AU55" s="269"/>
      <c r="AV55" s="269">
        <f>IFERROR(__xludf.DUMMYFUNCTION("""COMPUTED_VALUE"""),2.0)</f>
        <v>2</v>
      </c>
      <c r="AW55" s="269">
        <f>IFERROR(__xludf.DUMMYFUNCTION("""COMPUTED_VALUE"""),0.0)</f>
        <v>0</v>
      </c>
      <c r="AX55" s="269"/>
      <c r="AY55" s="269"/>
      <c r="AZ55" s="269">
        <f>IFERROR(__xludf.DUMMYFUNCTION("""COMPUTED_VALUE"""),3.0)</f>
        <v>3</v>
      </c>
      <c r="BA55" s="269">
        <f>IFERROR(__xludf.DUMMYFUNCTION("""COMPUTED_VALUE"""),0.0)</f>
        <v>0</v>
      </c>
      <c r="BB55" s="269"/>
      <c r="BC55" s="269"/>
      <c r="BD55" s="269">
        <f>IFERROR(__xludf.DUMMYFUNCTION("""COMPUTED_VALUE"""),5.0)</f>
        <v>5</v>
      </c>
      <c r="BE55" s="269">
        <f>IFERROR(__xludf.DUMMYFUNCTION("""COMPUTED_VALUE"""),0.0)</f>
        <v>0</v>
      </c>
      <c r="BF55" s="269"/>
      <c r="BG55" s="269"/>
      <c r="BH55" s="269"/>
      <c r="BI55" s="269">
        <f>IFERROR(__xludf.DUMMYFUNCTION("""COMPUTED_VALUE"""),0.0)</f>
        <v>0</v>
      </c>
      <c r="BJ55" s="269"/>
      <c r="BK55" s="269"/>
      <c r="BL55" s="269"/>
      <c r="BM55" s="269">
        <f>IFERROR(__xludf.DUMMYFUNCTION("""COMPUTED_VALUE"""),0.0)</f>
        <v>0</v>
      </c>
      <c r="BN55" s="269"/>
      <c r="BO55" s="269"/>
      <c r="BP55" s="269"/>
      <c r="BQ55" s="269">
        <f>IFERROR(__xludf.DUMMYFUNCTION("""COMPUTED_VALUE"""),0.0)</f>
        <v>0</v>
      </c>
      <c r="BR55" s="269"/>
      <c r="BS55" s="269"/>
      <c r="BT55" s="269"/>
      <c r="BU55" s="269">
        <f>IFERROR(__xludf.DUMMYFUNCTION("""COMPUTED_VALUE"""),0.0)</f>
        <v>0</v>
      </c>
      <c r="BV55" s="269"/>
      <c r="BW55" s="269"/>
      <c r="BX55" s="269"/>
      <c r="BY55" s="269">
        <f>IFERROR(__xludf.DUMMYFUNCTION("""COMPUTED_VALUE"""),0.0)</f>
        <v>0</v>
      </c>
      <c r="BZ55" s="269"/>
      <c r="CA55" s="269"/>
      <c r="CB55" s="269"/>
      <c r="CC55" s="269">
        <f>IFERROR(__xludf.DUMMYFUNCTION("""COMPUTED_VALUE"""),0.0)</f>
        <v>0</v>
      </c>
      <c r="CD55" s="269"/>
      <c r="CE55" s="269"/>
    </row>
    <row r="56">
      <c r="A56" s="271">
        <f>IFERROR(__xludf.DUMMYFUNCTION("""COMPUTED_VALUE"""),46382.0)</f>
        <v>46382</v>
      </c>
      <c r="B56" s="269" t="str">
        <f>IFERROR(__xludf.DUMMYFUNCTION("""COMPUTED_VALUE"""),"土")</f>
        <v>土</v>
      </c>
      <c r="C56" s="272">
        <f>IFERROR(__xludf.DUMMYFUNCTION("""COMPUTED_VALUE"""),0.0)</f>
        <v>0</v>
      </c>
      <c r="D56" s="269">
        <f>IFERROR(__xludf.DUMMYFUNCTION("""COMPUTED_VALUE"""),1.0)</f>
        <v>1</v>
      </c>
      <c r="E56" s="269">
        <f>IFERROR(__xludf.DUMMYFUNCTION("""COMPUTED_VALUE"""),0.0)</f>
        <v>0</v>
      </c>
      <c r="F56" s="269"/>
      <c r="G56" s="269"/>
      <c r="H56" s="269">
        <f>IFERROR(__xludf.DUMMYFUNCTION("""COMPUTED_VALUE"""),1.0)</f>
        <v>1</v>
      </c>
      <c r="I56" s="269">
        <f>IFERROR(__xludf.DUMMYFUNCTION("""COMPUTED_VALUE"""),0.0)</f>
        <v>0</v>
      </c>
      <c r="J56" s="269"/>
      <c r="K56" s="269"/>
      <c r="L56" s="269">
        <f>IFERROR(__xludf.DUMMYFUNCTION("""COMPUTED_VALUE"""),2.0)</f>
        <v>2</v>
      </c>
      <c r="M56" s="269">
        <f>IFERROR(__xludf.DUMMYFUNCTION("""COMPUTED_VALUE"""),0.0)</f>
        <v>0</v>
      </c>
      <c r="N56" s="269"/>
      <c r="O56" s="269"/>
      <c r="P56" s="269">
        <f>IFERROR(__xludf.DUMMYFUNCTION("""COMPUTED_VALUE"""),4.0)</f>
        <v>4</v>
      </c>
      <c r="Q56" s="269">
        <f>IFERROR(__xludf.DUMMYFUNCTION("""COMPUTED_VALUE"""),0.0)</f>
        <v>0</v>
      </c>
      <c r="R56" s="269"/>
      <c r="S56" s="269"/>
      <c r="T56" s="269">
        <f>IFERROR(__xludf.DUMMYFUNCTION("""COMPUTED_VALUE"""),4.0)</f>
        <v>4</v>
      </c>
      <c r="U56" s="269">
        <f>IFERROR(__xludf.DUMMYFUNCTION("""COMPUTED_VALUE"""),0.0)</f>
        <v>0</v>
      </c>
      <c r="V56" s="269"/>
      <c r="W56" s="269"/>
      <c r="X56" s="269">
        <f>IFERROR(__xludf.DUMMYFUNCTION("""COMPUTED_VALUE"""),2.0)</f>
        <v>2</v>
      </c>
      <c r="Y56" s="269">
        <f>IFERROR(__xludf.DUMMYFUNCTION("""COMPUTED_VALUE"""),0.0)</f>
        <v>0</v>
      </c>
      <c r="Z56" s="269"/>
      <c r="AA56" s="269"/>
      <c r="AB56" s="269">
        <f>IFERROR(__xludf.DUMMYFUNCTION("""COMPUTED_VALUE"""),2.0)</f>
        <v>2</v>
      </c>
      <c r="AC56" s="269">
        <f>IFERROR(__xludf.DUMMYFUNCTION("""COMPUTED_VALUE"""),0.0)</f>
        <v>0</v>
      </c>
      <c r="AD56" s="269"/>
      <c r="AE56" s="269"/>
      <c r="AF56" s="269">
        <f>IFERROR(__xludf.DUMMYFUNCTION("""COMPUTED_VALUE"""),2.0)</f>
        <v>2</v>
      </c>
      <c r="AG56" s="269">
        <f>IFERROR(__xludf.DUMMYFUNCTION("""COMPUTED_VALUE"""),0.0)</f>
        <v>0</v>
      </c>
      <c r="AH56" s="269"/>
      <c r="AI56" s="269"/>
      <c r="AJ56" s="269">
        <f>IFERROR(__xludf.DUMMYFUNCTION("""COMPUTED_VALUE"""),5.0)</f>
        <v>5</v>
      </c>
      <c r="AK56" s="269">
        <f>IFERROR(__xludf.DUMMYFUNCTION("""COMPUTED_VALUE"""),0.0)</f>
        <v>0</v>
      </c>
      <c r="AL56" s="269"/>
      <c r="AM56" s="269"/>
      <c r="AN56" s="269">
        <f>IFERROR(__xludf.DUMMYFUNCTION("""COMPUTED_VALUE"""),19.0)</f>
        <v>19</v>
      </c>
      <c r="AO56" s="269">
        <f>IFERROR(__xludf.DUMMYFUNCTION("""COMPUTED_VALUE"""),0.0)</f>
        <v>0</v>
      </c>
      <c r="AP56" s="269"/>
      <c r="AQ56" s="269"/>
      <c r="AR56" s="269">
        <f>IFERROR(__xludf.DUMMYFUNCTION("""COMPUTED_VALUE"""),4.0)</f>
        <v>4</v>
      </c>
      <c r="AS56" s="269">
        <f>IFERROR(__xludf.DUMMYFUNCTION("""COMPUTED_VALUE"""),0.0)</f>
        <v>0</v>
      </c>
      <c r="AT56" s="269"/>
      <c r="AU56" s="269"/>
      <c r="AV56" s="269">
        <f>IFERROR(__xludf.DUMMYFUNCTION("""COMPUTED_VALUE"""),2.0)</f>
        <v>2</v>
      </c>
      <c r="AW56" s="269">
        <f>IFERROR(__xludf.DUMMYFUNCTION("""COMPUTED_VALUE"""),0.0)</f>
        <v>0</v>
      </c>
      <c r="AX56" s="269"/>
      <c r="AY56" s="269"/>
      <c r="AZ56" s="269">
        <f>IFERROR(__xludf.DUMMYFUNCTION("""COMPUTED_VALUE"""),3.0)</f>
        <v>3</v>
      </c>
      <c r="BA56" s="269">
        <f>IFERROR(__xludf.DUMMYFUNCTION("""COMPUTED_VALUE"""),0.0)</f>
        <v>0</v>
      </c>
      <c r="BB56" s="269"/>
      <c r="BC56" s="269"/>
      <c r="BD56" s="269">
        <f>IFERROR(__xludf.DUMMYFUNCTION("""COMPUTED_VALUE"""),5.0)</f>
        <v>5</v>
      </c>
      <c r="BE56" s="269">
        <f>IFERROR(__xludf.DUMMYFUNCTION("""COMPUTED_VALUE"""),0.0)</f>
        <v>0</v>
      </c>
      <c r="BF56" s="269"/>
      <c r="BG56" s="269"/>
      <c r="BH56" s="269"/>
      <c r="BI56" s="269">
        <f>IFERROR(__xludf.DUMMYFUNCTION("""COMPUTED_VALUE"""),0.0)</f>
        <v>0</v>
      </c>
      <c r="BJ56" s="269"/>
      <c r="BK56" s="269"/>
      <c r="BL56" s="269"/>
      <c r="BM56" s="269">
        <f>IFERROR(__xludf.DUMMYFUNCTION("""COMPUTED_VALUE"""),0.0)</f>
        <v>0</v>
      </c>
      <c r="BN56" s="269"/>
      <c r="BO56" s="269"/>
      <c r="BP56" s="269"/>
      <c r="BQ56" s="269">
        <f>IFERROR(__xludf.DUMMYFUNCTION("""COMPUTED_VALUE"""),0.0)</f>
        <v>0</v>
      </c>
      <c r="BR56" s="269"/>
      <c r="BS56" s="269"/>
      <c r="BT56" s="269"/>
      <c r="BU56" s="269">
        <f>IFERROR(__xludf.DUMMYFUNCTION("""COMPUTED_VALUE"""),0.0)</f>
        <v>0</v>
      </c>
      <c r="BV56" s="269"/>
      <c r="BW56" s="269"/>
      <c r="BX56" s="269"/>
      <c r="BY56" s="269">
        <f>IFERROR(__xludf.DUMMYFUNCTION("""COMPUTED_VALUE"""),0.0)</f>
        <v>0</v>
      </c>
      <c r="BZ56" s="269"/>
      <c r="CA56" s="269"/>
      <c r="CB56" s="269"/>
      <c r="CC56" s="269">
        <f>IFERROR(__xludf.DUMMYFUNCTION("""COMPUTED_VALUE"""),0.0)</f>
        <v>0</v>
      </c>
      <c r="CD56" s="269"/>
      <c r="CE56" s="269"/>
    </row>
    <row r="57">
      <c r="A57" s="271"/>
      <c r="B57" s="269"/>
      <c r="C57" s="272">
        <f>IFERROR(__xludf.DUMMYFUNCTION("""COMPUTED_VALUE"""),0.0)</f>
        <v>0</v>
      </c>
      <c r="D57" s="269">
        <f>IFERROR(__xludf.DUMMYFUNCTION("""COMPUTED_VALUE"""),1.0)</f>
        <v>1</v>
      </c>
      <c r="E57" s="269">
        <f>IFERROR(__xludf.DUMMYFUNCTION("""COMPUTED_VALUE"""),0.0)</f>
        <v>0</v>
      </c>
      <c r="F57" s="269"/>
      <c r="G57" s="272">
        <f>IFERROR(__xludf.DUMMYFUNCTION("""COMPUTED_VALUE"""),0.0)</f>
        <v>0</v>
      </c>
      <c r="H57" s="269">
        <f>IFERROR(__xludf.DUMMYFUNCTION("""COMPUTED_VALUE"""),1.0)</f>
        <v>1</v>
      </c>
      <c r="I57" s="269">
        <f>IFERROR(__xludf.DUMMYFUNCTION("""COMPUTED_VALUE"""),0.0)</f>
        <v>0</v>
      </c>
      <c r="J57" s="269"/>
      <c r="K57" s="272">
        <f>IFERROR(__xludf.DUMMYFUNCTION("""COMPUTED_VALUE"""),0.0)</f>
        <v>0</v>
      </c>
      <c r="L57" s="269">
        <f>IFERROR(__xludf.DUMMYFUNCTION("""COMPUTED_VALUE"""),2.0)</f>
        <v>2</v>
      </c>
      <c r="M57" s="269">
        <f>IFERROR(__xludf.DUMMYFUNCTION("""COMPUTED_VALUE"""),0.0)</f>
        <v>0</v>
      </c>
      <c r="N57" s="269"/>
      <c r="O57" s="272">
        <f>IFERROR(__xludf.DUMMYFUNCTION("""COMPUTED_VALUE"""),0.0)</f>
        <v>0</v>
      </c>
      <c r="P57" s="269">
        <f>IFERROR(__xludf.DUMMYFUNCTION("""COMPUTED_VALUE"""),4.0)</f>
        <v>4</v>
      </c>
      <c r="Q57" s="269">
        <f>IFERROR(__xludf.DUMMYFUNCTION("""COMPUTED_VALUE"""),0.0)</f>
        <v>0</v>
      </c>
      <c r="R57" s="269"/>
      <c r="S57" s="272">
        <f>IFERROR(__xludf.DUMMYFUNCTION("""COMPUTED_VALUE"""),0.0)</f>
        <v>0</v>
      </c>
      <c r="T57" s="269">
        <f>IFERROR(__xludf.DUMMYFUNCTION("""COMPUTED_VALUE"""),4.0)</f>
        <v>4</v>
      </c>
      <c r="U57" s="269">
        <f>IFERROR(__xludf.DUMMYFUNCTION("""COMPUTED_VALUE"""),0.0)</f>
        <v>0</v>
      </c>
      <c r="V57" s="269"/>
      <c r="W57" s="272">
        <f>IFERROR(__xludf.DUMMYFUNCTION("""COMPUTED_VALUE"""),0.0)</f>
        <v>0</v>
      </c>
      <c r="X57" s="269">
        <f>IFERROR(__xludf.DUMMYFUNCTION("""COMPUTED_VALUE"""),2.0)</f>
        <v>2</v>
      </c>
      <c r="Y57" s="269">
        <f>IFERROR(__xludf.DUMMYFUNCTION("""COMPUTED_VALUE"""),0.0)</f>
        <v>0</v>
      </c>
      <c r="Z57" s="269"/>
      <c r="AA57" s="272">
        <f>IFERROR(__xludf.DUMMYFUNCTION("""COMPUTED_VALUE"""),0.0)</f>
        <v>0</v>
      </c>
      <c r="AB57" s="269">
        <f>IFERROR(__xludf.DUMMYFUNCTION("""COMPUTED_VALUE"""),2.0)</f>
        <v>2</v>
      </c>
      <c r="AC57" s="269">
        <f>IFERROR(__xludf.DUMMYFUNCTION("""COMPUTED_VALUE"""),0.0)</f>
        <v>0</v>
      </c>
      <c r="AD57" s="269"/>
      <c r="AE57" s="272">
        <f>IFERROR(__xludf.DUMMYFUNCTION("""COMPUTED_VALUE"""),0.0)</f>
        <v>0</v>
      </c>
      <c r="AF57" s="269">
        <f>IFERROR(__xludf.DUMMYFUNCTION("""COMPUTED_VALUE"""),2.0)</f>
        <v>2</v>
      </c>
      <c r="AG57" s="269">
        <f>IFERROR(__xludf.DUMMYFUNCTION("""COMPUTED_VALUE"""),0.0)</f>
        <v>0</v>
      </c>
      <c r="AH57" s="269"/>
      <c r="AI57" s="272">
        <f>IFERROR(__xludf.DUMMYFUNCTION("""COMPUTED_VALUE"""),0.0)</f>
        <v>0</v>
      </c>
      <c r="AJ57" s="269">
        <f>IFERROR(__xludf.DUMMYFUNCTION("""COMPUTED_VALUE"""),5.0)</f>
        <v>5</v>
      </c>
      <c r="AK57" s="269">
        <f>IFERROR(__xludf.DUMMYFUNCTION("""COMPUTED_VALUE"""),0.0)</f>
        <v>0</v>
      </c>
      <c r="AL57" s="269"/>
      <c r="AM57" s="272">
        <f>IFERROR(__xludf.DUMMYFUNCTION("""COMPUTED_VALUE"""),0.0)</f>
        <v>0</v>
      </c>
      <c r="AN57" s="269">
        <f>IFERROR(__xludf.DUMMYFUNCTION("""COMPUTED_VALUE"""),19.0)</f>
        <v>19</v>
      </c>
      <c r="AO57" s="269">
        <f>IFERROR(__xludf.DUMMYFUNCTION("""COMPUTED_VALUE"""),0.0)</f>
        <v>0</v>
      </c>
      <c r="AP57" s="269"/>
      <c r="AQ57" s="272">
        <f>IFERROR(__xludf.DUMMYFUNCTION("""COMPUTED_VALUE"""),0.0)</f>
        <v>0</v>
      </c>
      <c r="AR57" s="269">
        <f>IFERROR(__xludf.DUMMYFUNCTION("""COMPUTED_VALUE"""),4.0)</f>
        <v>4</v>
      </c>
      <c r="AS57" s="269">
        <f>IFERROR(__xludf.DUMMYFUNCTION("""COMPUTED_VALUE"""),0.0)</f>
        <v>0</v>
      </c>
      <c r="AT57" s="269"/>
      <c r="AU57" s="272">
        <f>IFERROR(__xludf.DUMMYFUNCTION("""COMPUTED_VALUE"""),0.0)</f>
        <v>0</v>
      </c>
      <c r="AV57" s="269">
        <f>IFERROR(__xludf.DUMMYFUNCTION("""COMPUTED_VALUE"""),2.0)</f>
        <v>2</v>
      </c>
      <c r="AW57" s="269">
        <f>IFERROR(__xludf.DUMMYFUNCTION("""COMPUTED_VALUE"""),0.0)</f>
        <v>0</v>
      </c>
      <c r="AX57" s="269"/>
      <c r="AY57" s="272">
        <f>IFERROR(__xludf.DUMMYFUNCTION("""COMPUTED_VALUE"""),0.0)</f>
        <v>0</v>
      </c>
      <c r="AZ57" s="269">
        <f>IFERROR(__xludf.DUMMYFUNCTION("""COMPUTED_VALUE"""),3.0)</f>
        <v>3</v>
      </c>
      <c r="BA57" s="269">
        <f>IFERROR(__xludf.DUMMYFUNCTION("""COMPUTED_VALUE"""),0.0)</f>
        <v>0</v>
      </c>
      <c r="BB57" s="269"/>
      <c r="BC57" s="272">
        <f>IFERROR(__xludf.DUMMYFUNCTION("""COMPUTED_VALUE"""),0.0)</f>
        <v>0</v>
      </c>
      <c r="BD57" s="269">
        <f>IFERROR(__xludf.DUMMYFUNCTION("""COMPUTED_VALUE"""),5.0)</f>
        <v>5</v>
      </c>
      <c r="BE57" s="269">
        <f>IFERROR(__xludf.DUMMYFUNCTION("""COMPUTED_VALUE"""),0.0)</f>
        <v>0</v>
      </c>
      <c r="BF57" s="269"/>
      <c r="BG57" s="272">
        <f>IFERROR(__xludf.DUMMYFUNCTION("""COMPUTED_VALUE"""),0.0)</f>
        <v>0</v>
      </c>
      <c r="BH57" s="269"/>
      <c r="BI57" s="269">
        <f>IFERROR(__xludf.DUMMYFUNCTION("""COMPUTED_VALUE"""),0.0)</f>
        <v>0</v>
      </c>
      <c r="BJ57" s="269"/>
      <c r="BK57" s="272">
        <f>IFERROR(__xludf.DUMMYFUNCTION("""COMPUTED_VALUE"""),0.0)</f>
        <v>0</v>
      </c>
      <c r="BL57" s="269"/>
      <c r="BM57" s="269">
        <f>IFERROR(__xludf.DUMMYFUNCTION("""COMPUTED_VALUE"""),0.0)</f>
        <v>0</v>
      </c>
      <c r="BN57" s="269"/>
      <c r="BO57" s="272">
        <f>IFERROR(__xludf.DUMMYFUNCTION("""COMPUTED_VALUE"""),0.0)</f>
        <v>0</v>
      </c>
      <c r="BP57" s="269"/>
      <c r="BQ57" s="269">
        <f>IFERROR(__xludf.DUMMYFUNCTION("""COMPUTED_VALUE"""),0.0)</f>
        <v>0</v>
      </c>
      <c r="BR57" s="269"/>
      <c r="BS57" s="272">
        <f>IFERROR(__xludf.DUMMYFUNCTION("""COMPUTED_VALUE"""),0.0)</f>
        <v>0</v>
      </c>
      <c r="BT57" s="269"/>
      <c r="BU57" s="269">
        <f>IFERROR(__xludf.DUMMYFUNCTION("""COMPUTED_VALUE"""),0.0)</f>
        <v>0</v>
      </c>
      <c r="BV57" s="269"/>
      <c r="BW57" s="272">
        <f>IFERROR(__xludf.DUMMYFUNCTION("""COMPUTED_VALUE"""),0.0)</f>
        <v>0</v>
      </c>
      <c r="BX57" s="269"/>
      <c r="BY57" s="269">
        <f>IFERROR(__xludf.DUMMYFUNCTION("""COMPUTED_VALUE"""),0.0)</f>
        <v>0</v>
      </c>
      <c r="BZ57" s="269"/>
      <c r="CA57" s="272">
        <f>IFERROR(__xludf.DUMMYFUNCTION("""COMPUTED_VALUE"""),0.0)</f>
        <v>0</v>
      </c>
      <c r="CB57" s="269"/>
      <c r="CC57" s="269">
        <f>IFERROR(__xludf.DUMMYFUNCTION("""COMPUTED_VALUE"""),0.0)</f>
        <v>0</v>
      </c>
      <c r="CD57" s="269"/>
      <c r="CE57" s="272">
        <f>IFERROR(__xludf.DUMMYFUNCTION("""COMPUTED_VALUE"""),0.0)</f>
        <v>0</v>
      </c>
    </row>
    <row r="58">
      <c r="A58" s="271">
        <f>IFERROR(__xludf.DUMMYFUNCTION("""COMPUTED_VALUE"""),46389.0)</f>
        <v>46389</v>
      </c>
      <c r="B58" s="269" t="str">
        <f>IFERROR(__xludf.DUMMYFUNCTION("""COMPUTED_VALUE"""),"土")</f>
        <v>土</v>
      </c>
      <c r="C58" s="272">
        <f>IFERROR(__xludf.DUMMYFUNCTION("""COMPUTED_VALUE"""),0.0)</f>
        <v>0</v>
      </c>
      <c r="D58" s="269">
        <f>IFERROR(__xludf.DUMMYFUNCTION("""COMPUTED_VALUE"""),1.0)</f>
        <v>1</v>
      </c>
      <c r="E58" s="269">
        <f>IFERROR(__xludf.DUMMYFUNCTION("""COMPUTED_VALUE"""),0.0)</f>
        <v>0</v>
      </c>
      <c r="F58" s="269"/>
      <c r="G58" s="269"/>
      <c r="H58" s="269">
        <f>IFERROR(__xludf.DUMMYFUNCTION("""COMPUTED_VALUE"""),1.0)</f>
        <v>1</v>
      </c>
      <c r="I58" s="269">
        <f>IFERROR(__xludf.DUMMYFUNCTION("""COMPUTED_VALUE"""),0.0)</f>
        <v>0</v>
      </c>
      <c r="J58" s="269"/>
      <c r="K58" s="269"/>
      <c r="L58" s="269">
        <f>IFERROR(__xludf.DUMMYFUNCTION("""COMPUTED_VALUE"""),2.0)</f>
        <v>2</v>
      </c>
      <c r="M58" s="269">
        <f>IFERROR(__xludf.DUMMYFUNCTION("""COMPUTED_VALUE"""),0.0)</f>
        <v>0</v>
      </c>
      <c r="N58" s="269"/>
      <c r="O58" s="269"/>
      <c r="P58" s="269">
        <f>IFERROR(__xludf.DUMMYFUNCTION("""COMPUTED_VALUE"""),4.0)</f>
        <v>4</v>
      </c>
      <c r="Q58" s="269">
        <f>IFERROR(__xludf.DUMMYFUNCTION("""COMPUTED_VALUE"""),0.0)</f>
        <v>0</v>
      </c>
      <c r="R58" s="269"/>
      <c r="S58" s="269"/>
      <c r="T58" s="269">
        <f>IFERROR(__xludf.DUMMYFUNCTION("""COMPUTED_VALUE"""),4.0)</f>
        <v>4</v>
      </c>
      <c r="U58" s="269">
        <f>IFERROR(__xludf.DUMMYFUNCTION("""COMPUTED_VALUE"""),0.0)</f>
        <v>0</v>
      </c>
      <c r="V58" s="269"/>
      <c r="W58" s="269"/>
      <c r="X58" s="269">
        <f>IFERROR(__xludf.DUMMYFUNCTION("""COMPUTED_VALUE"""),2.0)</f>
        <v>2</v>
      </c>
      <c r="Y58" s="269">
        <f>IFERROR(__xludf.DUMMYFUNCTION("""COMPUTED_VALUE"""),0.0)</f>
        <v>0</v>
      </c>
      <c r="Z58" s="269"/>
      <c r="AA58" s="269"/>
      <c r="AB58" s="269">
        <f>IFERROR(__xludf.DUMMYFUNCTION("""COMPUTED_VALUE"""),2.0)</f>
        <v>2</v>
      </c>
      <c r="AC58" s="269">
        <f>IFERROR(__xludf.DUMMYFUNCTION("""COMPUTED_VALUE"""),0.0)</f>
        <v>0</v>
      </c>
      <c r="AD58" s="269"/>
      <c r="AE58" s="269"/>
      <c r="AF58" s="269">
        <f>IFERROR(__xludf.DUMMYFUNCTION("""COMPUTED_VALUE"""),2.0)</f>
        <v>2</v>
      </c>
      <c r="AG58" s="269">
        <f>IFERROR(__xludf.DUMMYFUNCTION("""COMPUTED_VALUE"""),0.0)</f>
        <v>0</v>
      </c>
      <c r="AH58" s="269"/>
      <c r="AI58" s="269"/>
      <c r="AJ58" s="269">
        <f>IFERROR(__xludf.DUMMYFUNCTION("""COMPUTED_VALUE"""),5.0)</f>
        <v>5</v>
      </c>
      <c r="AK58" s="269">
        <f>IFERROR(__xludf.DUMMYFUNCTION("""COMPUTED_VALUE"""),0.0)</f>
        <v>0</v>
      </c>
      <c r="AL58" s="269"/>
      <c r="AM58" s="269"/>
      <c r="AN58" s="269">
        <f>IFERROR(__xludf.DUMMYFUNCTION("""COMPUTED_VALUE"""),19.0)</f>
        <v>19</v>
      </c>
      <c r="AO58" s="269">
        <f>IFERROR(__xludf.DUMMYFUNCTION("""COMPUTED_VALUE"""),0.0)</f>
        <v>0</v>
      </c>
      <c r="AP58" s="269"/>
      <c r="AQ58" s="269"/>
      <c r="AR58" s="269">
        <f>IFERROR(__xludf.DUMMYFUNCTION("""COMPUTED_VALUE"""),4.0)</f>
        <v>4</v>
      </c>
      <c r="AS58" s="269">
        <f>IFERROR(__xludf.DUMMYFUNCTION("""COMPUTED_VALUE"""),0.0)</f>
        <v>0</v>
      </c>
      <c r="AT58" s="269"/>
      <c r="AU58" s="269"/>
      <c r="AV58" s="269">
        <f>IFERROR(__xludf.DUMMYFUNCTION("""COMPUTED_VALUE"""),2.0)</f>
        <v>2</v>
      </c>
      <c r="AW58" s="269">
        <f>IFERROR(__xludf.DUMMYFUNCTION("""COMPUTED_VALUE"""),0.0)</f>
        <v>0</v>
      </c>
      <c r="AX58" s="269"/>
      <c r="AY58" s="269"/>
      <c r="AZ58" s="269">
        <f>IFERROR(__xludf.DUMMYFUNCTION("""COMPUTED_VALUE"""),3.0)</f>
        <v>3</v>
      </c>
      <c r="BA58" s="269">
        <f>IFERROR(__xludf.DUMMYFUNCTION("""COMPUTED_VALUE"""),0.0)</f>
        <v>0</v>
      </c>
      <c r="BB58" s="269"/>
      <c r="BC58" s="269"/>
      <c r="BD58" s="269">
        <f>IFERROR(__xludf.DUMMYFUNCTION("""COMPUTED_VALUE"""),5.0)</f>
        <v>5</v>
      </c>
      <c r="BE58" s="269">
        <f>IFERROR(__xludf.DUMMYFUNCTION("""COMPUTED_VALUE"""),0.0)</f>
        <v>0</v>
      </c>
      <c r="BF58" s="269"/>
      <c r="BG58" s="269"/>
      <c r="BH58" s="269"/>
      <c r="BI58" s="269">
        <f>IFERROR(__xludf.DUMMYFUNCTION("""COMPUTED_VALUE"""),0.0)</f>
        <v>0</v>
      </c>
      <c r="BJ58" s="269"/>
      <c r="BK58" s="269"/>
      <c r="BL58" s="269"/>
      <c r="BM58" s="269">
        <f>IFERROR(__xludf.DUMMYFUNCTION("""COMPUTED_VALUE"""),0.0)</f>
        <v>0</v>
      </c>
      <c r="BN58" s="269"/>
      <c r="BO58" s="269"/>
      <c r="BP58" s="269"/>
      <c r="BQ58" s="269">
        <f>IFERROR(__xludf.DUMMYFUNCTION("""COMPUTED_VALUE"""),0.0)</f>
        <v>0</v>
      </c>
      <c r="BR58" s="269"/>
      <c r="BS58" s="269"/>
      <c r="BT58" s="269"/>
      <c r="BU58" s="269">
        <f>IFERROR(__xludf.DUMMYFUNCTION("""COMPUTED_VALUE"""),0.0)</f>
        <v>0</v>
      </c>
      <c r="BV58" s="269"/>
      <c r="BW58" s="269"/>
      <c r="BX58" s="269"/>
      <c r="BY58" s="269">
        <f>IFERROR(__xludf.DUMMYFUNCTION("""COMPUTED_VALUE"""),0.0)</f>
        <v>0</v>
      </c>
      <c r="BZ58" s="269"/>
      <c r="CA58" s="269"/>
      <c r="CB58" s="269"/>
      <c r="CC58" s="269">
        <f>IFERROR(__xludf.DUMMYFUNCTION("""COMPUTED_VALUE"""),0.0)</f>
        <v>0</v>
      </c>
      <c r="CD58" s="269"/>
      <c r="CE58" s="269"/>
    </row>
    <row r="59">
      <c r="A59" s="271">
        <f>IFERROR(__xludf.DUMMYFUNCTION("""COMPUTED_VALUE"""),46396.0)</f>
        <v>46396</v>
      </c>
      <c r="B59" s="269" t="str">
        <f>IFERROR(__xludf.DUMMYFUNCTION("""COMPUTED_VALUE"""),"土")</f>
        <v>土</v>
      </c>
      <c r="C59" s="272">
        <f>IFERROR(__xludf.DUMMYFUNCTION("""COMPUTED_VALUE"""),0.0)</f>
        <v>0</v>
      </c>
      <c r="D59" s="269">
        <f>IFERROR(__xludf.DUMMYFUNCTION("""COMPUTED_VALUE"""),1.0)</f>
        <v>1</v>
      </c>
      <c r="E59" s="269">
        <f>IFERROR(__xludf.DUMMYFUNCTION("""COMPUTED_VALUE"""),0.0)</f>
        <v>0</v>
      </c>
      <c r="F59" s="269"/>
      <c r="G59" s="269"/>
      <c r="H59" s="269">
        <f>IFERROR(__xludf.DUMMYFUNCTION("""COMPUTED_VALUE"""),1.0)</f>
        <v>1</v>
      </c>
      <c r="I59" s="269">
        <f>IFERROR(__xludf.DUMMYFUNCTION("""COMPUTED_VALUE"""),0.0)</f>
        <v>0</v>
      </c>
      <c r="J59" s="269"/>
      <c r="K59" s="269"/>
      <c r="L59" s="269">
        <f>IFERROR(__xludf.DUMMYFUNCTION("""COMPUTED_VALUE"""),2.0)</f>
        <v>2</v>
      </c>
      <c r="M59" s="269">
        <f>IFERROR(__xludf.DUMMYFUNCTION("""COMPUTED_VALUE"""),0.0)</f>
        <v>0</v>
      </c>
      <c r="N59" s="269"/>
      <c r="O59" s="269"/>
      <c r="P59" s="269">
        <f>IFERROR(__xludf.DUMMYFUNCTION("""COMPUTED_VALUE"""),4.0)</f>
        <v>4</v>
      </c>
      <c r="Q59" s="269">
        <f>IFERROR(__xludf.DUMMYFUNCTION("""COMPUTED_VALUE"""),0.0)</f>
        <v>0</v>
      </c>
      <c r="R59" s="269"/>
      <c r="S59" s="269"/>
      <c r="T59" s="269">
        <f>IFERROR(__xludf.DUMMYFUNCTION("""COMPUTED_VALUE"""),4.0)</f>
        <v>4</v>
      </c>
      <c r="U59" s="269">
        <f>IFERROR(__xludf.DUMMYFUNCTION("""COMPUTED_VALUE"""),0.0)</f>
        <v>0</v>
      </c>
      <c r="V59" s="269"/>
      <c r="W59" s="269"/>
      <c r="X59" s="269">
        <f>IFERROR(__xludf.DUMMYFUNCTION("""COMPUTED_VALUE"""),2.0)</f>
        <v>2</v>
      </c>
      <c r="Y59" s="269">
        <f>IFERROR(__xludf.DUMMYFUNCTION("""COMPUTED_VALUE"""),0.0)</f>
        <v>0</v>
      </c>
      <c r="Z59" s="269"/>
      <c r="AA59" s="269"/>
      <c r="AB59" s="269">
        <f>IFERROR(__xludf.DUMMYFUNCTION("""COMPUTED_VALUE"""),2.0)</f>
        <v>2</v>
      </c>
      <c r="AC59" s="269">
        <f>IFERROR(__xludf.DUMMYFUNCTION("""COMPUTED_VALUE"""),0.0)</f>
        <v>0</v>
      </c>
      <c r="AD59" s="269"/>
      <c r="AE59" s="269"/>
      <c r="AF59" s="269">
        <f>IFERROR(__xludf.DUMMYFUNCTION("""COMPUTED_VALUE"""),2.0)</f>
        <v>2</v>
      </c>
      <c r="AG59" s="269">
        <f>IFERROR(__xludf.DUMMYFUNCTION("""COMPUTED_VALUE"""),0.0)</f>
        <v>0</v>
      </c>
      <c r="AH59" s="269"/>
      <c r="AI59" s="269"/>
      <c r="AJ59" s="269">
        <f>IFERROR(__xludf.DUMMYFUNCTION("""COMPUTED_VALUE"""),5.0)</f>
        <v>5</v>
      </c>
      <c r="AK59" s="269">
        <f>IFERROR(__xludf.DUMMYFUNCTION("""COMPUTED_VALUE"""),0.0)</f>
        <v>0</v>
      </c>
      <c r="AL59" s="269"/>
      <c r="AM59" s="269"/>
      <c r="AN59" s="269">
        <f>IFERROR(__xludf.DUMMYFUNCTION("""COMPUTED_VALUE"""),19.0)</f>
        <v>19</v>
      </c>
      <c r="AO59" s="269">
        <f>IFERROR(__xludf.DUMMYFUNCTION("""COMPUTED_VALUE"""),0.0)</f>
        <v>0</v>
      </c>
      <c r="AP59" s="269"/>
      <c r="AQ59" s="269"/>
      <c r="AR59" s="269">
        <f>IFERROR(__xludf.DUMMYFUNCTION("""COMPUTED_VALUE"""),4.0)</f>
        <v>4</v>
      </c>
      <c r="AS59" s="269">
        <f>IFERROR(__xludf.DUMMYFUNCTION("""COMPUTED_VALUE"""),0.0)</f>
        <v>0</v>
      </c>
      <c r="AT59" s="269"/>
      <c r="AU59" s="269"/>
      <c r="AV59" s="269">
        <f>IFERROR(__xludf.DUMMYFUNCTION("""COMPUTED_VALUE"""),2.0)</f>
        <v>2</v>
      </c>
      <c r="AW59" s="269">
        <f>IFERROR(__xludf.DUMMYFUNCTION("""COMPUTED_VALUE"""),0.0)</f>
        <v>0</v>
      </c>
      <c r="AX59" s="269"/>
      <c r="AY59" s="269"/>
      <c r="AZ59" s="269">
        <f>IFERROR(__xludf.DUMMYFUNCTION("""COMPUTED_VALUE"""),3.0)</f>
        <v>3</v>
      </c>
      <c r="BA59" s="269">
        <f>IFERROR(__xludf.DUMMYFUNCTION("""COMPUTED_VALUE"""),0.0)</f>
        <v>0</v>
      </c>
      <c r="BB59" s="269"/>
      <c r="BC59" s="269"/>
      <c r="BD59" s="269">
        <f>IFERROR(__xludf.DUMMYFUNCTION("""COMPUTED_VALUE"""),5.0)</f>
        <v>5</v>
      </c>
      <c r="BE59" s="269">
        <f>IFERROR(__xludf.DUMMYFUNCTION("""COMPUTED_VALUE"""),0.0)</f>
        <v>0</v>
      </c>
      <c r="BF59" s="269"/>
      <c r="BG59" s="269"/>
      <c r="BH59" s="269"/>
      <c r="BI59" s="269">
        <f>IFERROR(__xludf.DUMMYFUNCTION("""COMPUTED_VALUE"""),0.0)</f>
        <v>0</v>
      </c>
      <c r="BJ59" s="269"/>
      <c r="BK59" s="269"/>
      <c r="BL59" s="269"/>
      <c r="BM59" s="269">
        <f>IFERROR(__xludf.DUMMYFUNCTION("""COMPUTED_VALUE"""),0.0)</f>
        <v>0</v>
      </c>
      <c r="BN59" s="269"/>
      <c r="BO59" s="269"/>
      <c r="BP59" s="269"/>
      <c r="BQ59" s="269">
        <f>IFERROR(__xludf.DUMMYFUNCTION("""COMPUTED_VALUE"""),0.0)</f>
        <v>0</v>
      </c>
      <c r="BR59" s="269"/>
      <c r="BS59" s="269"/>
      <c r="BT59" s="269"/>
      <c r="BU59" s="269">
        <f>IFERROR(__xludf.DUMMYFUNCTION("""COMPUTED_VALUE"""),0.0)</f>
        <v>0</v>
      </c>
      <c r="BV59" s="269"/>
      <c r="BW59" s="269"/>
      <c r="BX59" s="269"/>
      <c r="BY59" s="269">
        <f>IFERROR(__xludf.DUMMYFUNCTION("""COMPUTED_VALUE"""),0.0)</f>
        <v>0</v>
      </c>
      <c r="BZ59" s="269"/>
      <c r="CA59" s="269"/>
      <c r="CB59" s="269"/>
      <c r="CC59" s="269">
        <f>IFERROR(__xludf.DUMMYFUNCTION("""COMPUTED_VALUE"""),0.0)</f>
        <v>0</v>
      </c>
      <c r="CD59" s="269"/>
      <c r="CE59" s="269"/>
    </row>
    <row r="60">
      <c r="A60" s="271">
        <f>IFERROR(__xludf.DUMMYFUNCTION("""COMPUTED_VALUE"""),46403.0)</f>
        <v>46403</v>
      </c>
      <c r="B60" s="269" t="str">
        <f>IFERROR(__xludf.DUMMYFUNCTION("""COMPUTED_VALUE"""),"土")</f>
        <v>土</v>
      </c>
      <c r="C60" s="272">
        <f>IFERROR(__xludf.DUMMYFUNCTION("""COMPUTED_VALUE"""),0.0)</f>
        <v>0</v>
      </c>
      <c r="D60" s="269">
        <f>IFERROR(__xludf.DUMMYFUNCTION("""COMPUTED_VALUE"""),1.0)</f>
        <v>1</v>
      </c>
      <c r="E60" s="269">
        <f>IFERROR(__xludf.DUMMYFUNCTION("""COMPUTED_VALUE"""),0.0)</f>
        <v>0</v>
      </c>
      <c r="F60" s="269"/>
      <c r="G60" s="269"/>
      <c r="H60" s="269">
        <f>IFERROR(__xludf.DUMMYFUNCTION("""COMPUTED_VALUE"""),1.0)</f>
        <v>1</v>
      </c>
      <c r="I60" s="269">
        <f>IFERROR(__xludf.DUMMYFUNCTION("""COMPUTED_VALUE"""),0.0)</f>
        <v>0</v>
      </c>
      <c r="J60" s="269"/>
      <c r="K60" s="269"/>
      <c r="L60" s="269">
        <f>IFERROR(__xludf.DUMMYFUNCTION("""COMPUTED_VALUE"""),2.0)</f>
        <v>2</v>
      </c>
      <c r="M60" s="269">
        <f>IFERROR(__xludf.DUMMYFUNCTION("""COMPUTED_VALUE"""),0.0)</f>
        <v>0</v>
      </c>
      <c r="N60" s="269"/>
      <c r="O60" s="269"/>
      <c r="P60" s="269">
        <f>IFERROR(__xludf.DUMMYFUNCTION("""COMPUTED_VALUE"""),4.0)</f>
        <v>4</v>
      </c>
      <c r="Q60" s="269">
        <f>IFERROR(__xludf.DUMMYFUNCTION("""COMPUTED_VALUE"""),0.0)</f>
        <v>0</v>
      </c>
      <c r="R60" s="269"/>
      <c r="S60" s="269"/>
      <c r="T60" s="269">
        <f>IFERROR(__xludf.DUMMYFUNCTION("""COMPUTED_VALUE"""),4.0)</f>
        <v>4</v>
      </c>
      <c r="U60" s="269">
        <f>IFERROR(__xludf.DUMMYFUNCTION("""COMPUTED_VALUE"""),0.0)</f>
        <v>0</v>
      </c>
      <c r="V60" s="269"/>
      <c r="W60" s="269"/>
      <c r="X60" s="269">
        <f>IFERROR(__xludf.DUMMYFUNCTION("""COMPUTED_VALUE"""),2.0)</f>
        <v>2</v>
      </c>
      <c r="Y60" s="269">
        <f>IFERROR(__xludf.DUMMYFUNCTION("""COMPUTED_VALUE"""),0.0)</f>
        <v>0</v>
      </c>
      <c r="Z60" s="269"/>
      <c r="AA60" s="269"/>
      <c r="AB60" s="269">
        <f>IFERROR(__xludf.DUMMYFUNCTION("""COMPUTED_VALUE"""),2.0)</f>
        <v>2</v>
      </c>
      <c r="AC60" s="269">
        <f>IFERROR(__xludf.DUMMYFUNCTION("""COMPUTED_VALUE"""),0.0)</f>
        <v>0</v>
      </c>
      <c r="AD60" s="269"/>
      <c r="AE60" s="269"/>
      <c r="AF60" s="269">
        <f>IFERROR(__xludf.DUMMYFUNCTION("""COMPUTED_VALUE"""),2.0)</f>
        <v>2</v>
      </c>
      <c r="AG60" s="269">
        <f>IFERROR(__xludf.DUMMYFUNCTION("""COMPUTED_VALUE"""),0.0)</f>
        <v>0</v>
      </c>
      <c r="AH60" s="269"/>
      <c r="AI60" s="269"/>
      <c r="AJ60" s="269">
        <f>IFERROR(__xludf.DUMMYFUNCTION("""COMPUTED_VALUE"""),5.0)</f>
        <v>5</v>
      </c>
      <c r="AK60" s="269">
        <f>IFERROR(__xludf.DUMMYFUNCTION("""COMPUTED_VALUE"""),0.0)</f>
        <v>0</v>
      </c>
      <c r="AL60" s="269"/>
      <c r="AM60" s="269"/>
      <c r="AN60" s="269">
        <f>IFERROR(__xludf.DUMMYFUNCTION("""COMPUTED_VALUE"""),19.0)</f>
        <v>19</v>
      </c>
      <c r="AO60" s="269">
        <f>IFERROR(__xludf.DUMMYFUNCTION("""COMPUTED_VALUE"""),0.0)</f>
        <v>0</v>
      </c>
      <c r="AP60" s="269"/>
      <c r="AQ60" s="269"/>
      <c r="AR60" s="269">
        <f>IFERROR(__xludf.DUMMYFUNCTION("""COMPUTED_VALUE"""),4.0)</f>
        <v>4</v>
      </c>
      <c r="AS60" s="269">
        <f>IFERROR(__xludf.DUMMYFUNCTION("""COMPUTED_VALUE"""),0.0)</f>
        <v>0</v>
      </c>
      <c r="AT60" s="269"/>
      <c r="AU60" s="269"/>
      <c r="AV60" s="269">
        <f>IFERROR(__xludf.DUMMYFUNCTION("""COMPUTED_VALUE"""),2.0)</f>
        <v>2</v>
      </c>
      <c r="AW60" s="269">
        <f>IFERROR(__xludf.DUMMYFUNCTION("""COMPUTED_VALUE"""),0.0)</f>
        <v>0</v>
      </c>
      <c r="AX60" s="269"/>
      <c r="AY60" s="269"/>
      <c r="AZ60" s="269">
        <f>IFERROR(__xludf.DUMMYFUNCTION("""COMPUTED_VALUE"""),3.0)</f>
        <v>3</v>
      </c>
      <c r="BA60" s="269">
        <f>IFERROR(__xludf.DUMMYFUNCTION("""COMPUTED_VALUE"""),0.0)</f>
        <v>0</v>
      </c>
      <c r="BB60" s="269"/>
      <c r="BC60" s="269"/>
      <c r="BD60" s="269">
        <f>IFERROR(__xludf.DUMMYFUNCTION("""COMPUTED_VALUE"""),5.0)</f>
        <v>5</v>
      </c>
      <c r="BE60" s="269">
        <f>IFERROR(__xludf.DUMMYFUNCTION("""COMPUTED_VALUE"""),0.0)</f>
        <v>0</v>
      </c>
      <c r="BF60" s="269"/>
      <c r="BG60" s="269"/>
      <c r="BH60" s="269"/>
      <c r="BI60" s="269">
        <f>IFERROR(__xludf.DUMMYFUNCTION("""COMPUTED_VALUE"""),0.0)</f>
        <v>0</v>
      </c>
      <c r="BJ60" s="269"/>
      <c r="BK60" s="269"/>
      <c r="BL60" s="269"/>
      <c r="BM60" s="269">
        <f>IFERROR(__xludf.DUMMYFUNCTION("""COMPUTED_VALUE"""),0.0)</f>
        <v>0</v>
      </c>
      <c r="BN60" s="269"/>
      <c r="BO60" s="269"/>
      <c r="BP60" s="269"/>
      <c r="BQ60" s="269">
        <f>IFERROR(__xludf.DUMMYFUNCTION("""COMPUTED_VALUE"""),0.0)</f>
        <v>0</v>
      </c>
      <c r="BR60" s="269"/>
      <c r="BS60" s="269"/>
      <c r="BT60" s="269"/>
      <c r="BU60" s="269">
        <f>IFERROR(__xludf.DUMMYFUNCTION("""COMPUTED_VALUE"""),0.0)</f>
        <v>0</v>
      </c>
      <c r="BV60" s="269"/>
      <c r="BW60" s="269"/>
      <c r="BX60" s="269"/>
      <c r="BY60" s="269">
        <f>IFERROR(__xludf.DUMMYFUNCTION("""COMPUTED_VALUE"""),0.0)</f>
        <v>0</v>
      </c>
      <c r="BZ60" s="269"/>
      <c r="CA60" s="269"/>
      <c r="CB60" s="269"/>
      <c r="CC60" s="269">
        <f>IFERROR(__xludf.DUMMYFUNCTION("""COMPUTED_VALUE"""),0.0)</f>
        <v>0</v>
      </c>
      <c r="CD60" s="269"/>
      <c r="CE60" s="269"/>
    </row>
    <row r="61">
      <c r="A61" s="271">
        <f>IFERROR(__xludf.DUMMYFUNCTION("""COMPUTED_VALUE"""),46410.0)</f>
        <v>46410</v>
      </c>
      <c r="B61" s="269" t="str">
        <f>IFERROR(__xludf.DUMMYFUNCTION("""COMPUTED_VALUE"""),"土")</f>
        <v>土</v>
      </c>
      <c r="C61" s="272">
        <f>IFERROR(__xludf.DUMMYFUNCTION("""COMPUTED_VALUE"""),0.0)</f>
        <v>0</v>
      </c>
      <c r="D61" s="269">
        <f>IFERROR(__xludf.DUMMYFUNCTION("""COMPUTED_VALUE"""),1.0)</f>
        <v>1</v>
      </c>
      <c r="E61" s="269">
        <f>IFERROR(__xludf.DUMMYFUNCTION("""COMPUTED_VALUE"""),0.0)</f>
        <v>0</v>
      </c>
      <c r="F61" s="269"/>
      <c r="G61" s="269"/>
      <c r="H61" s="269">
        <f>IFERROR(__xludf.DUMMYFUNCTION("""COMPUTED_VALUE"""),1.0)</f>
        <v>1</v>
      </c>
      <c r="I61" s="269">
        <f>IFERROR(__xludf.DUMMYFUNCTION("""COMPUTED_VALUE"""),0.0)</f>
        <v>0</v>
      </c>
      <c r="J61" s="269"/>
      <c r="K61" s="269"/>
      <c r="L61" s="269">
        <f>IFERROR(__xludf.DUMMYFUNCTION("""COMPUTED_VALUE"""),2.0)</f>
        <v>2</v>
      </c>
      <c r="M61" s="269">
        <f>IFERROR(__xludf.DUMMYFUNCTION("""COMPUTED_VALUE"""),0.0)</f>
        <v>0</v>
      </c>
      <c r="N61" s="269"/>
      <c r="O61" s="269"/>
      <c r="P61" s="269">
        <f>IFERROR(__xludf.DUMMYFUNCTION("""COMPUTED_VALUE"""),4.0)</f>
        <v>4</v>
      </c>
      <c r="Q61" s="269">
        <f>IFERROR(__xludf.DUMMYFUNCTION("""COMPUTED_VALUE"""),0.0)</f>
        <v>0</v>
      </c>
      <c r="R61" s="269"/>
      <c r="S61" s="269"/>
      <c r="T61" s="269">
        <f>IFERROR(__xludf.DUMMYFUNCTION("""COMPUTED_VALUE"""),4.0)</f>
        <v>4</v>
      </c>
      <c r="U61" s="269">
        <f>IFERROR(__xludf.DUMMYFUNCTION("""COMPUTED_VALUE"""),0.0)</f>
        <v>0</v>
      </c>
      <c r="V61" s="269"/>
      <c r="W61" s="269"/>
      <c r="X61" s="269">
        <f>IFERROR(__xludf.DUMMYFUNCTION("""COMPUTED_VALUE"""),2.0)</f>
        <v>2</v>
      </c>
      <c r="Y61" s="269">
        <f>IFERROR(__xludf.DUMMYFUNCTION("""COMPUTED_VALUE"""),0.0)</f>
        <v>0</v>
      </c>
      <c r="Z61" s="269"/>
      <c r="AA61" s="269"/>
      <c r="AB61" s="269">
        <f>IFERROR(__xludf.DUMMYFUNCTION("""COMPUTED_VALUE"""),2.0)</f>
        <v>2</v>
      </c>
      <c r="AC61" s="269">
        <f>IFERROR(__xludf.DUMMYFUNCTION("""COMPUTED_VALUE"""),0.0)</f>
        <v>0</v>
      </c>
      <c r="AD61" s="269"/>
      <c r="AE61" s="269"/>
      <c r="AF61" s="269">
        <f>IFERROR(__xludf.DUMMYFUNCTION("""COMPUTED_VALUE"""),2.0)</f>
        <v>2</v>
      </c>
      <c r="AG61" s="269">
        <f>IFERROR(__xludf.DUMMYFUNCTION("""COMPUTED_VALUE"""),0.0)</f>
        <v>0</v>
      </c>
      <c r="AH61" s="269"/>
      <c r="AI61" s="269"/>
      <c r="AJ61" s="269">
        <f>IFERROR(__xludf.DUMMYFUNCTION("""COMPUTED_VALUE"""),5.0)</f>
        <v>5</v>
      </c>
      <c r="AK61" s="269">
        <f>IFERROR(__xludf.DUMMYFUNCTION("""COMPUTED_VALUE"""),0.0)</f>
        <v>0</v>
      </c>
      <c r="AL61" s="269"/>
      <c r="AM61" s="269"/>
      <c r="AN61" s="269">
        <f>IFERROR(__xludf.DUMMYFUNCTION("""COMPUTED_VALUE"""),19.0)</f>
        <v>19</v>
      </c>
      <c r="AO61" s="269">
        <f>IFERROR(__xludf.DUMMYFUNCTION("""COMPUTED_VALUE"""),0.0)</f>
        <v>0</v>
      </c>
      <c r="AP61" s="269"/>
      <c r="AQ61" s="269"/>
      <c r="AR61" s="269">
        <f>IFERROR(__xludf.DUMMYFUNCTION("""COMPUTED_VALUE"""),4.0)</f>
        <v>4</v>
      </c>
      <c r="AS61" s="269">
        <f>IFERROR(__xludf.DUMMYFUNCTION("""COMPUTED_VALUE"""),0.0)</f>
        <v>0</v>
      </c>
      <c r="AT61" s="269"/>
      <c r="AU61" s="269"/>
      <c r="AV61" s="269">
        <f>IFERROR(__xludf.DUMMYFUNCTION("""COMPUTED_VALUE"""),2.0)</f>
        <v>2</v>
      </c>
      <c r="AW61" s="269">
        <f>IFERROR(__xludf.DUMMYFUNCTION("""COMPUTED_VALUE"""),0.0)</f>
        <v>0</v>
      </c>
      <c r="AX61" s="269"/>
      <c r="AY61" s="269"/>
      <c r="AZ61" s="269">
        <f>IFERROR(__xludf.DUMMYFUNCTION("""COMPUTED_VALUE"""),3.0)</f>
        <v>3</v>
      </c>
      <c r="BA61" s="269">
        <f>IFERROR(__xludf.DUMMYFUNCTION("""COMPUTED_VALUE"""),0.0)</f>
        <v>0</v>
      </c>
      <c r="BB61" s="269"/>
      <c r="BC61" s="269"/>
      <c r="BD61" s="269">
        <f>IFERROR(__xludf.DUMMYFUNCTION("""COMPUTED_VALUE"""),5.0)</f>
        <v>5</v>
      </c>
      <c r="BE61" s="269">
        <f>IFERROR(__xludf.DUMMYFUNCTION("""COMPUTED_VALUE"""),0.0)</f>
        <v>0</v>
      </c>
      <c r="BF61" s="269"/>
      <c r="BG61" s="269"/>
      <c r="BH61" s="269"/>
      <c r="BI61" s="269">
        <f>IFERROR(__xludf.DUMMYFUNCTION("""COMPUTED_VALUE"""),0.0)</f>
        <v>0</v>
      </c>
      <c r="BJ61" s="269"/>
      <c r="BK61" s="269"/>
      <c r="BL61" s="269"/>
      <c r="BM61" s="269">
        <f>IFERROR(__xludf.DUMMYFUNCTION("""COMPUTED_VALUE"""),0.0)</f>
        <v>0</v>
      </c>
      <c r="BN61" s="269"/>
      <c r="BO61" s="269"/>
      <c r="BP61" s="269"/>
      <c r="BQ61" s="269">
        <f>IFERROR(__xludf.DUMMYFUNCTION("""COMPUTED_VALUE"""),0.0)</f>
        <v>0</v>
      </c>
      <c r="BR61" s="269"/>
      <c r="BS61" s="269"/>
      <c r="BT61" s="269"/>
      <c r="BU61" s="269">
        <f>IFERROR(__xludf.DUMMYFUNCTION("""COMPUTED_VALUE"""),0.0)</f>
        <v>0</v>
      </c>
      <c r="BV61" s="269"/>
      <c r="BW61" s="269"/>
      <c r="BX61" s="269"/>
      <c r="BY61" s="269">
        <f>IFERROR(__xludf.DUMMYFUNCTION("""COMPUTED_VALUE"""),0.0)</f>
        <v>0</v>
      </c>
      <c r="BZ61" s="269"/>
      <c r="CA61" s="269"/>
      <c r="CB61" s="269"/>
      <c r="CC61" s="269">
        <f>IFERROR(__xludf.DUMMYFUNCTION("""COMPUTED_VALUE"""),0.0)</f>
        <v>0</v>
      </c>
      <c r="CD61" s="269"/>
      <c r="CE61" s="269"/>
    </row>
    <row r="62">
      <c r="A62" s="271">
        <f>IFERROR(__xludf.DUMMYFUNCTION("""COMPUTED_VALUE"""),46417.0)</f>
        <v>46417</v>
      </c>
      <c r="B62" s="269" t="str">
        <f>IFERROR(__xludf.DUMMYFUNCTION("""COMPUTED_VALUE"""),"土")</f>
        <v>土</v>
      </c>
      <c r="C62" s="272">
        <f>IFERROR(__xludf.DUMMYFUNCTION("""COMPUTED_VALUE"""),0.0)</f>
        <v>0</v>
      </c>
      <c r="D62" s="269">
        <f>IFERROR(__xludf.DUMMYFUNCTION("""COMPUTED_VALUE"""),1.0)</f>
        <v>1</v>
      </c>
      <c r="E62" s="269">
        <f>IFERROR(__xludf.DUMMYFUNCTION("""COMPUTED_VALUE"""),0.0)</f>
        <v>0</v>
      </c>
      <c r="F62" s="269"/>
      <c r="G62" s="269"/>
      <c r="H62" s="269">
        <f>IFERROR(__xludf.DUMMYFUNCTION("""COMPUTED_VALUE"""),1.0)</f>
        <v>1</v>
      </c>
      <c r="I62" s="269">
        <f>IFERROR(__xludf.DUMMYFUNCTION("""COMPUTED_VALUE"""),0.0)</f>
        <v>0</v>
      </c>
      <c r="J62" s="269"/>
      <c r="K62" s="269"/>
      <c r="L62" s="269">
        <f>IFERROR(__xludf.DUMMYFUNCTION("""COMPUTED_VALUE"""),2.0)</f>
        <v>2</v>
      </c>
      <c r="M62" s="269">
        <f>IFERROR(__xludf.DUMMYFUNCTION("""COMPUTED_VALUE"""),0.0)</f>
        <v>0</v>
      </c>
      <c r="N62" s="269"/>
      <c r="O62" s="269"/>
      <c r="P62" s="269">
        <f>IFERROR(__xludf.DUMMYFUNCTION("""COMPUTED_VALUE"""),4.0)</f>
        <v>4</v>
      </c>
      <c r="Q62" s="269">
        <f>IFERROR(__xludf.DUMMYFUNCTION("""COMPUTED_VALUE"""),0.0)</f>
        <v>0</v>
      </c>
      <c r="R62" s="269"/>
      <c r="S62" s="269"/>
      <c r="T62" s="269">
        <f>IFERROR(__xludf.DUMMYFUNCTION("""COMPUTED_VALUE"""),4.0)</f>
        <v>4</v>
      </c>
      <c r="U62" s="269">
        <f>IFERROR(__xludf.DUMMYFUNCTION("""COMPUTED_VALUE"""),0.0)</f>
        <v>0</v>
      </c>
      <c r="V62" s="269"/>
      <c r="W62" s="269"/>
      <c r="X62" s="269">
        <f>IFERROR(__xludf.DUMMYFUNCTION("""COMPUTED_VALUE"""),2.0)</f>
        <v>2</v>
      </c>
      <c r="Y62" s="269">
        <f>IFERROR(__xludf.DUMMYFUNCTION("""COMPUTED_VALUE"""),0.0)</f>
        <v>0</v>
      </c>
      <c r="Z62" s="269"/>
      <c r="AA62" s="269"/>
      <c r="AB62" s="269">
        <f>IFERROR(__xludf.DUMMYFUNCTION("""COMPUTED_VALUE"""),2.0)</f>
        <v>2</v>
      </c>
      <c r="AC62" s="269">
        <f>IFERROR(__xludf.DUMMYFUNCTION("""COMPUTED_VALUE"""),0.0)</f>
        <v>0</v>
      </c>
      <c r="AD62" s="269"/>
      <c r="AE62" s="269"/>
      <c r="AF62" s="269">
        <f>IFERROR(__xludf.DUMMYFUNCTION("""COMPUTED_VALUE"""),2.0)</f>
        <v>2</v>
      </c>
      <c r="AG62" s="269">
        <f>IFERROR(__xludf.DUMMYFUNCTION("""COMPUTED_VALUE"""),0.0)</f>
        <v>0</v>
      </c>
      <c r="AH62" s="269"/>
      <c r="AI62" s="269"/>
      <c r="AJ62" s="269">
        <f>IFERROR(__xludf.DUMMYFUNCTION("""COMPUTED_VALUE"""),5.0)</f>
        <v>5</v>
      </c>
      <c r="AK62" s="269">
        <f>IFERROR(__xludf.DUMMYFUNCTION("""COMPUTED_VALUE"""),0.0)</f>
        <v>0</v>
      </c>
      <c r="AL62" s="269"/>
      <c r="AM62" s="269"/>
      <c r="AN62" s="269">
        <f>IFERROR(__xludf.DUMMYFUNCTION("""COMPUTED_VALUE"""),19.0)</f>
        <v>19</v>
      </c>
      <c r="AO62" s="269">
        <f>IFERROR(__xludf.DUMMYFUNCTION("""COMPUTED_VALUE"""),0.0)</f>
        <v>0</v>
      </c>
      <c r="AP62" s="269"/>
      <c r="AQ62" s="269"/>
      <c r="AR62" s="269">
        <f>IFERROR(__xludf.DUMMYFUNCTION("""COMPUTED_VALUE"""),4.0)</f>
        <v>4</v>
      </c>
      <c r="AS62" s="269">
        <f>IFERROR(__xludf.DUMMYFUNCTION("""COMPUTED_VALUE"""),0.0)</f>
        <v>0</v>
      </c>
      <c r="AT62" s="269"/>
      <c r="AU62" s="269"/>
      <c r="AV62" s="269">
        <f>IFERROR(__xludf.DUMMYFUNCTION("""COMPUTED_VALUE"""),2.0)</f>
        <v>2</v>
      </c>
      <c r="AW62" s="269">
        <f>IFERROR(__xludf.DUMMYFUNCTION("""COMPUTED_VALUE"""),0.0)</f>
        <v>0</v>
      </c>
      <c r="AX62" s="269"/>
      <c r="AY62" s="269"/>
      <c r="AZ62" s="269">
        <f>IFERROR(__xludf.DUMMYFUNCTION("""COMPUTED_VALUE"""),3.0)</f>
        <v>3</v>
      </c>
      <c r="BA62" s="269">
        <f>IFERROR(__xludf.DUMMYFUNCTION("""COMPUTED_VALUE"""),0.0)</f>
        <v>0</v>
      </c>
      <c r="BB62" s="269"/>
      <c r="BC62" s="269"/>
      <c r="BD62" s="269">
        <f>IFERROR(__xludf.DUMMYFUNCTION("""COMPUTED_VALUE"""),5.0)</f>
        <v>5</v>
      </c>
      <c r="BE62" s="269">
        <f>IFERROR(__xludf.DUMMYFUNCTION("""COMPUTED_VALUE"""),0.0)</f>
        <v>0</v>
      </c>
      <c r="BF62" s="269"/>
      <c r="BG62" s="269"/>
      <c r="BH62" s="269"/>
      <c r="BI62" s="269">
        <f>IFERROR(__xludf.DUMMYFUNCTION("""COMPUTED_VALUE"""),0.0)</f>
        <v>0</v>
      </c>
      <c r="BJ62" s="269"/>
      <c r="BK62" s="269"/>
      <c r="BL62" s="269"/>
      <c r="BM62" s="269">
        <f>IFERROR(__xludf.DUMMYFUNCTION("""COMPUTED_VALUE"""),0.0)</f>
        <v>0</v>
      </c>
      <c r="BN62" s="269"/>
      <c r="BO62" s="269"/>
      <c r="BP62" s="269"/>
      <c r="BQ62" s="269">
        <f>IFERROR(__xludf.DUMMYFUNCTION("""COMPUTED_VALUE"""),0.0)</f>
        <v>0</v>
      </c>
      <c r="BR62" s="269"/>
      <c r="BS62" s="269"/>
      <c r="BT62" s="269"/>
      <c r="BU62" s="269">
        <f>IFERROR(__xludf.DUMMYFUNCTION("""COMPUTED_VALUE"""),0.0)</f>
        <v>0</v>
      </c>
      <c r="BV62" s="269"/>
      <c r="BW62" s="269"/>
      <c r="BX62" s="269"/>
      <c r="BY62" s="269">
        <f>IFERROR(__xludf.DUMMYFUNCTION("""COMPUTED_VALUE"""),0.0)</f>
        <v>0</v>
      </c>
      <c r="BZ62" s="269"/>
      <c r="CA62" s="269"/>
      <c r="CB62" s="269"/>
      <c r="CC62" s="269">
        <f>IFERROR(__xludf.DUMMYFUNCTION("""COMPUTED_VALUE"""),0.0)</f>
        <v>0</v>
      </c>
      <c r="CD62" s="269"/>
      <c r="CE62" s="269"/>
    </row>
    <row r="63">
      <c r="A63" s="271"/>
      <c r="B63" s="269"/>
      <c r="C63" s="272">
        <f>IFERROR(__xludf.DUMMYFUNCTION("""COMPUTED_VALUE"""),0.0)</f>
        <v>0</v>
      </c>
      <c r="D63" s="269">
        <f>IFERROR(__xludf.DUMMYFUNCTION("""COMPUTED_VALUE"""),1.0)</f>
        <v>1</v>
      </c>
      <c r="E63" s="269">
        <f>IFERROR(__xludf.DUMMYFUNCTION("""COMPUTED_VALUE"""),0.0)</f>
        <v>0</v>
      </c>
      <c r="F63" s="269"/>
      <c r="G63" s="272">
        <f>IFERROR(__xludf.DUMMYFUNCTION("""COMPUTED_VALUE"""),0.0)</f>
        <v>0</v>
      </c>
      <c r="H63" s="269">
        <f>IFERROR(__xludf.DUMMYFUNCTION("""COMPUTED_VALUE"""),1.0)</f>
        <v>1</v>
      </c>
      <c r="I63" s="269">
        <f>IFERROR(__xludf.DUMMYFUNCTION("""COMPUTED_VALUE"""),0.0)</f>
        <v>0</v>
      </c>
      <c r="J63" s="269"/>
      <c r="K63" s="272">
        <f>IFERROR(__xludf.DUMMYFUNCTION("""COMPUTED_VALUE"""),0.0)</f>
        <v>0</v>
      </c>
      <c r="L63" s="269">
        <f>IFERROR(__xludf.DUMMYFUNCTION("""COMPUTED_VALUE"""),2.0)</f>
        <v>2</v>
      </c>
      <c r="M63" s="269">
        <f>IFERROR(__xludf.DUMMYFUNCTION("""COMPUTED_VALUE"""),0.0)</f>
        <v>0</v>
      </c>
      <c r="N63" s="269"/>
      <c r="O63" s="272">
        <f>IFERROR(__xludf.DUMMYFUNCTION("""COMPUTED_VALUE"""),0.0)</f>
        <v>0</v>
      </c>
      <c r="P63" s="269">
        <f>IFERROR(__xludf.DUMMYFUNCTION("""COMPUTED_VALUE"""),4.0)</f>
        <v>4</v>
      </c>
      <c r="Q63" s="269">
        <f>IFERROR(__xludf.DUMMYFUNCTION("""COMPUTED_VALUE"""),0.0)</f>
        <v>0</v>
      </c>
      <c r="R63" s="269"/>
      <c r="S63" s="272">
        <f>IFERROR(__xludf.DUMMYFUNCTION("""COMPUTED_VALUE"""),0.0)</f>
        <v>0</v>
      </c>
      <c r="T63" s="269">
        <f>IFERROR(__xludf.DUMMYFUNCTION("""COMPUTED_VALUE"""),4.0)</f>
        <v>4</v>
      </c>
      <c r="U63" s="269">
        <f>IFERROR(__xludf.DUMMYFUNCTION("""COMPUTED_VALUE"""),0.0)</f>
        <v>0</v>
      </c>
      <c r="V63" s="269"/>
      <c r="W63" s="272">
        <f>IFERROR(__xludf.DUMMYFUNCTION("""COMPUTED_VALUE"""),0.0)</f>
        <v>0</v>
      </c>
      <c r="X63" s="269">
        <f>IFERROR(__xludf.DUMMYFUNCTION("""COMPUTED_VALUE"""),2.0)</f>
        <v>2</v>
      </c>
      <c r="Y63" s="269">
        <f>IFERROR(__xludf.DUMMYFUNCTION("""COMPUTED_VALUE"""),0.0)</f>
        <v>0</v>
      </c>
      <c r="Z63" s="269"/>
      <c r="AA63" s="272">
        <f>IFERROR(__xludf.DUMMYFUNCTION("""COMPUTED_VALUE"""),0.0)</f>
        <v>0</v>
      </c>
      <c r="AB63" s="269">
        <f>IFERROR(__xludf.DUMMYFUNCTION("""COMPUTED_VALUE"""),2.0)</f>
        <v>2</v>
      </c>
      <c r="AC63" s="269">
        <f>IFERROR(__xludf.DUMMYFUNCTION("""COMPUTED_VALUE"""),0.0)</f>
        <v>0</v>
      </c>
      <c r="AD63" s="269"/>
      <c r="AE63" s="272">
        <f>IFERROR(__xludf.DUMMYFUNCTION("""COMPUTED_VALUE"""),0.0)</f>
        <v>0</v>
      </c>
      <c r="AF63" s="269">
        <f>IFERROR(__xludf.DUMMYFUNCTION("""COMPUTED_VALUE"""),2.0)</f>
        <v>2</v>
      </c>
      <c r="AG63" s="269">
        <f>IFERROR(__xludf.DUMMYFUNCTION("""COMPUTED_VALUE"""),0.0)</f>
        <v>0</v>
      </c>
      <c r="AH63" s="269"/>
      <c r="AI63" s="272">
        <f>IFERROR(__xludf.DUMMYFUNCTION("""COMPUTED_VALUE"""),0.0)</f>
        <v>0</v>
      </c>
      <c r="AJ63" s="269">
        <f>IFERROR(__xludf.DUMMYFUNCTION("""COMPUTED_VALUE"""),5.0)</f>
        <v>5</v>
      </c>
      <c r="AK63" s="269">
        <f>IFERROR(__xludf.DUMMYFUNCTION("""COMPUTED_VALUE"""),0.0)</f>
        <v>0</v>
      </c>
      <c r="AL63" s="269"/>
      <c r="AM63" s="272">
        <f>IFERROR(__xludf.DUMMYFUNCTION("""COMPUTED_VALUE"""),0.0)</f>
        <v>0</v>
      </c>
      <c r="AN63" s="269">
        <f>IFERROR(__xludf.DUMMYFUNCTION("""COMPUTED_VALUE"""),19.0)</f>
        <v>19</v>
      </c>
      <c r="AO63" s="269">
        <f>IFERROR(__xludf.DUMMYFUNCTION("""COMPUTED_VALUE"""),0.0)</f>
        <v>0</v>
      </c>
      <c r="AP63" s="269"/>
      <c r="AQ63" s="272">
        <f>IFERROR(__xludf.DUMMYFUNCTION("""COMPUTED_VALUE"""),0.0)</f>
        <v>0</v>
      </c>
      <c r="AR63" s="269">
        <f>IFERROR(__xludf.DUMMYFUNCTION("""COMPUTED_VALUE"""),4.0)</f>
        <v>4</v>
      </c>
      <c r="AS63" s="269">
        <f>IFERROR(__xludf.DUMMYFUNCTION("""COMPUTED_VALUE"""),0.0)</f>
        <v>0</v>
      </c>
      <c r="AT63" s="269"/>
      <c r="AU63" s="272">
        <f>IFERROR(__xludf.DUMMYFUNCTION("""COMPUTED_VALUE"""),0.0)</f>
        <v>0</v>
      </c>
      <c r="AV63" s="269">
        <f>IFERROR(__xludf.DUMMYFUNCTION("""COMPUTED_VALUE"""),2.0)</f>
        <v>2</v>
      </c>
      <c r="AW63" s="269">
        <f>IFERROR(__xludf.DUMMYFUNCTION("""COMPUTED_VALUE"""),0.0)</f>
        <v>0</v>
      </c>
      <c r="AX63" s="269"/>
      <c r="AY63" s="272">
        <f>IFERROR(__xludf.DUMMYFUNCTION("""COMPUTED_VALUE"""),0.0)</f>
        <v>0</v>
      </c>
      <c r="AZ63" s="269">
        <f>IFERROR(__xludf.DUMMYFUNCTION("""COMPUTED_VALUE"""),3.0)</f>
        <v>3</v>
      </c>
      <c r="BA63" s="269">
        <f>IFERROR(__xludf.DUMMYFUNCTION("""COMPUTED_VALUE"""),0.0)</f>
        <v>0</v>
      </c>
      <c r="BB63" s="269"/>
      <c r="BC63" s="272">
        <f>IFERROR(__xludf.DUMMYFUNCTION("""COMPUTED_VALUE"""),0.0)</f>
        <v>0</v>
      </c>
      <c r="BD63" s="269">
        <f>IFERROR(__xludf.DUMMYFUNCTION("""COMPUTED_VALUE"""),5.0)</f>
        <v>5</v>
      </c>
      <c r="BE63" s="269">
        <f>IFERROR(__xludf.DUMMYFUNCTION("""COMPUTED_VALUE"""),0.0)</f>
        <v>0</v>
      </c>
      <c r="BF63" s="269"/>
      <c r="BG63" s="272">
        <f>IFERROR(__xludf.DUMMYFUNCTION("""COMPUTED_VALUE"""),0.0)</f>
        <v>0</v>
      </c>
      <c r="BH63" s="269"/>
      <c r="BI63" s="269">
        <f>IFERROR(__xludf.DUMMYFUNCTION("""COMPUTED_VALUE"""),0.0)</f>
        <v>0</v>
      </c>
      <c r="BJ63" s="269"/>
      <c r="BK63" s="272">
        <f>IFERROR(__xludf.DUMMYFUNCTION("""COMPUTED_VALUE"""),0.0)</f>
        <v>0</v>
      </c>
      <c r="BL63" s="269"/>
      <c r="BM63" s="269">
        <f>IFERROR(__xludf.DUMMYFUNCTION("""COMPUTED_VALUE"""),0.0)</f>
        <v>0</v>
      </c>
      <c r="BN63" s="269"/>
      <c r="BO63" s="272">
        <f>IFERROR(__xludf.DUMMYFUNCTION("""COMPUTED_VALUE"""),0.0)</f>
        <v>0</v>
      </c>
      <c r="BP63" s="269"/>
      <c r="BQ63" s="269">
        <f>IFERROR(__xludf.DUMMYFUNCTION("""COMPUTED_VALUE"""),0.0)</f>
        <v>0</v>
      </c>
      <c r="BR63" s="269"/>
      <c r="BS63" s="272">
        <f>IFERROR(__xludf.DUMMYFUNCTION("""COMPUTED_VALUE"""),0.0)</f>
        <v>0</v>
      </c>
      <c r="BT63" s="269"/>
      <c r="BU63" s="269">
        <f>IFERROR(__xludf.DUMMYFUNCTION("""COMPUTED_VALUE"""),0.0)</f>
        <v>0</v>
      </c>
      <c r="BV63" s="269"/>
      <c r="BW63" s="272">
        <f>IFERROR(__xludf.DUMMYFUNCTION("""COMPUTED_VALUE"""),0.0)</f>
        <v>0</v>
      </c>
      <c r="BX63" s="269"/>
      <c r="BY63" s="269">
        <f>IFERROR(__xludf.DUMMYFUNCTION("""COMPUTED_VALUE"""),0.0)</f>
        <v>0</v>
      </c>
      <c r="BZ63" s="269"/>
      <c r="CA63" s="272">
        <f>IFERROR(__xludf.DUMMYFUNCTION("""COMPUTED_VALUE"""),0.0)</f>
        <v>0</v>
      </c>
      <c r="CB63" s="269"/>
      <c r="CC63" s="269">
        <f>IFERROR(__xludf.DUMMYFUNCTION("""COMPUTED_VALUE"""),0.0)</f>
        <v>0</v>
      </c>
      <c r="CD63" s="269"/>
      <c r="CE63" s="272">
        <f>IFERROR(__xludf.DUMMYFUNCTION("""COMPUTED_VALUE"""),0.0)</f>
        <v>0</v>
      </c>
    </row>
    <row r="64">
      <c r="A64" s="271">
        <f>IFERROR(__xludf.DUMMYFUNCTION("""COMPUTED_VALUE"""),46424.0)</f>
        <v>46424</v>
      </c>
      <c r="B64" s="269" t="str">
        <f>IFERROR(__xludf.DUMMYFUNCTION("""COMPUTED_VALUE"""),"土")</f>
        <v>土</v>
      </c>
      <c r="C64" s="272">
        <f>IFERROR(__xludf.DUMMYFUNCTION("""COMPUTED_VALUE"""),0.0)</f>
        <v>0</v>
      </c>
      <c r="D64" s="269">
        <f>IFERROR(__xludf.DUMMYFUNCTION("""COMPUTED_VALUE"""),1.0)</f>
        <v>1</v>
      </c>
      <c r="E64" s="269">
        <f>IFERROR(__xludf.DUMMYFUNCTION("""COMPUTED_VALUE"""),0.0)</f>
        <v>0</v>
      </c>
      <c r="F64" s="269"/>
      <c r="G64" s="269"/>
      <c r="H64" s="269">
        <f>IFERROR(__xludf.DUMMYFUNCTION("""COMPUTED_VALUE"""),1.0)</f>
        <v>1</v>
      </c>
      <c r="I64" s="269">
        <f>IFERROR(__xludf.DUMMYFUNCTION("""COMPUTED_VALUE"""),0.0)</f>
        <v>0</v>
      </c>
      <c r="J64" s="269"/>
      <c r="K64" s="269"/>
      <c r="L64" s="269">
        <f>IFERROR(__xludf.DUMMYFUNCTION("""COMPUTED_VALUE"""),2.0)</f>
        <v>2</v>
      </c>
      <c r="M64" s="269">
        <f>IFERROR(__xludf.DUMMYFUNCTION("""COMPUTED_VALUE"""),0.0)</f>
        <v>0</v>
      </c>
      <c r="N64" s="269"/>
      <c r="O64" s="269"/>
      <c r="P64" s="269">
        <f>IFERROR(__xludf.DUMMYFUNCTION("""COMPUTED_VALUE"""),4.0)</f>
        <v>4</v>
      </c>
      <c r="Q64" s="269">
        <f>IFERROR(__xludf.DUMMYFUNCTION("""COMPUTED_VALUE"""),0.0)</f>
        <v>0</v>
      </c>
      <c r="R64" s="269"/>
      <c r="S64" s="269"/>
      <c r="T64" s="269">
        <f>IFERROR(__xludf.DUMMYFUNCTION("""COMPUTED_VALUE"""),4.0)</f>
        <v>4</v>
      </c>
      <c r="U64" s="269">
        <f>IFERROR(__xludf.DUMMYFUNCTION("""COMPUTED_VALUE"""),0.0)</f>
        <v>0</v>
      </c>
      <c r="V64" s="269"/>
      <c r="W64" s="269"/>
      <c r="X64" s="269">
        <f>IFERROR(__xludf.DUMMYFUNCTION("""COMPUTED_VALUE"""),2.0)</f>
        <v>2</v>
      </c>
      <c r="Y64" s="269">
        <f>IFERROR(__xludf.DUMMYFUNCTION("""COMPUTED_VALUE"""),0.0)</f>
        <v>0</v>
      </c>
      <c r="Z64" s="269"/>
      <c r="AA64" s="269"/>
      <c r="AB64" s="269">
        <f>IFERROR(__xludf.DUMMYFUNCTION("""COMPUTED_VALUE"""),2.0)</f>
        <v>2</v>
      </c>
      <c r="AC64" s="269">
        <f>IFERROR(__xludf.DUMMYFUNCTION("""COMPUTED_VALUE"""),0.0)</f>
        <v>0</v>
      </c>
      <c r="AD64" s="269"/>
      <c r="AE64" s="269"/>
      <c r="AF64" s="269">
        <f>IFERROR(__xludf.DUMMYFUNCTION("""COMPUTED_VALUE"""),2.0)</f>
        <v>2</v>
      </c>
      <c r="AG64" s="269">
        <f>IFERROR(__xludf.DUMMYFUNCTION("""COMPUTED_VALUE"""),0.0)</f>
        <v>0</v>
      </c>
      <c r="AH64" s="269"/>
      <c r="AI64" s="269"/>
      <c r="AJ64" s="269">
        <f>IFERROR(__xludf.DUMMYFUNCTION("""COMPUTED_VALUE"""),5.0)</f>
        <v>5</v>
      </c>
      <c r="AK64" s="269">
        <f>IFERROR(__xludf.DUMMYFUNCTION("""COMPUTED_VALUE"""),0.0)</f>
        <v>0</v>
      </c>
      <c r="AL64" s="269"/>
      <c r="AM64" s="269"/>
      <c r="AN64" s="269">
        <f>IFERROR(__xludf.DUMMYFUNCTION("""COMPUTED_VALUE"""),19.0)</f>
        <v>19</v>
      </c>
      <c r="AO64" s="269">
        <f>IFERROR(__xludf.DUMMYFUNCTION("""COMPUTED_VALUE"""),0.0)</f>
        <v>0</v>
      </c>
      <c r="AP64" s="269"/>
      <c r="AQ64" s="269"/>
      <c r="AR64" s="269">
        <f>IFERROR(__xludf.DUMMYFUNCTION("""COMPUTED_VALUE"""),4.0)</f>
        <v>4</v>
      </c>
      <c r="AS64" s="269">
        <f>IFERROR(__xludf.DUMMYFUNCTION("""COMPUTED_VALUE"""),0.0)</f>
        <v>0</v>
      </c>
      <c r="AT64" s="269"/>
      <c r="AU64" s="269"/>
      <c r="AV64" s="269">
        <f>IFERROR(__xludf.DUMMYFUNCTION("""COMPUTED_VALUE"""),2.0)</f>
        <v>2</v>
      </c>
      <c r="AW64" s="269">
        <f>IFERROR(__xludf.DUMMYFUNCTION("""COMPUTED_VALUE"""),0.0)</f>
        <v>0</v>
      </c>
      <c r="AX64" s="269"/>
      <c r="AY64" s="269"/>
      <c r="AZ64" s="269">
        <f>IFERROR(__xludf.DUMMYFUNCTION("""COMPUTED_VALUE"""),3.0)</f>
        <v>3</v>
      </c>
      <c r="BA64" s="269">
        <f>IFERROR(__xludf.DUMMYFUNCTION("""COMPUTED_VALUE"""),0.0)</f>
        <v>0</v>
      </c>
      <c r="BB64" s="269"/>
      <c r="BC64" s="269"/>
      <c r="BD64" s="269">
        <f>IFERROR(__xludf.DUMMYFUNCTION("""COMPUTED_VALUE"""),5.0)</f>
        <v>5</v>
      </c>
      <c r="BE64" s="269">
        <f>IFERROR(__xludf.DUMMYFUNCTION("""COMPUTED_VALUE"""),0.0)</f>
        <v>0</v>
      </c>
      <c r="BF64" s="269"/>
      <c r="BG64" s="269"/>
      <c r="BH64" s="269"/>
      <c r="BI64" s="269">
        <f>IFERROR(__xludf.DUMMYFUNCTION("""COMPUTED_VALUE"""),0.0)</f>
        <v>0</v>
      </c>
      <c r="BJ64" s="269"/>
      <c r="BK64" s="269"/>
      <c r="BL64" s="269"/>
      <c r="BM64" s="269">
        <f>IFERROR(__xludf.DUMMYFUNCTION("""COMPUTED_VALUE"""),0.0)</f>
        <v>0</v>
      </c>
      <c r="BN64" s="269"/>
      <c r="BO64" s="269"/>
      <c r="BP64" s="269"/>
      <c r="BQ64" s="269">
        <f>IFERROR(__xludf.DUMMYFUNCTION("""COMPUTED_VALUE"""),0.0)</f>
        <v>0</v>
      </c>
      <c r="BR64" s="269"/>
      <c r="BS64" s="269"/>
      <c r="BT64" s="269"/>
      <c r="BU64" s="269">
        <f>IFERROR(__xludf.DUMMYFUNCTION("""COMPUTED_VALUE"""),0.0)</f>
        <v>0</v>
      </c>
      <c r="BV64" s="269"/>
      <c r="BW64" s="269"/>
      <c r="BX64" s="269"/>
      <c r="BY64" s="269">
        <f>IFERROR(__xludf.DUMMYFUNCTION("""COMPUTED_VALUE"""),0.0)</f>
        <v>0</v>
      </c>
      <c r="BZ64" s="269"/>
      <c r="CA64" s="269"/>
      <c r="CB64" s="269"/>
      <c r="CC64" s="269">
        <f>IFERROR(__xludf.DUMMYFUNCTION("""COMPUTED_VALUE"""),0.0)</f>
        <v>0</v>
      </c>
      <c r="CD64" s="269"/>
      <c r="CE64" s="269"/>
    </row>
    <row r="65">
      <c r="A65" s="271">
        <f>IFERROR(__xludf.DUMMYFUNCTION("""COMPUTED_VALUE"""),46431.0)</f>
        <v>46431</v>
      </c>
      <c r="B65" s="269" t="str">
        <f>IFERROR(__xludf.DUMMYFUNCTION("""COMPUTED_VALUE"""),"土")</f>
        <v>土</v>
      </c>
      <c r="C65" s="272">
        <f>IFERROR(__xludf.DUMMYFUNCTION("""COMPUTED_VALUE"""),0.0)</f>
        <v>0</v>
      </c>
      <c r="D65" s="269">
        <f>IFERROR(__xludf.DUMMYFUNCTION("""COMPUTED_VALUE"""),1.0)</f>
        <v>1</v>
      </c>
      <c r="E65" s="269">
        <f>IFERROR(__xludf.DUMMYFUNCTION("""COMPUTED_VALUE"""),0.0)</f>
        <v>0</v>
      </c>
      <c r="F65" s="269"/>
      <c r="G65" s="269"/>
      <c r="H65" s="269">
        <f>IFERROR(__xludf.DUMMYFUNCTION("""COMPUTED_VALUE"""),1.0)</f>
        <v>1</v>
      </c>
      <c r="I65" s="269">
        <f>IFERROR(__xludf.DUMMYFUNCTION("""COMPUTED_VALUE"""),0.0)</f>
        <v>0</v>
      </c>
      <c r="J65" s="269"/>
      <c r="K65" s="269"/>
      <c r="L65" s="269">
        <f>IFERROR(__xludf.DUMMYFUNCTION("""COMPUTED_VALUE"""),2.0)</f>
        <v>2</v>
      </c>
      <c r="M65" s="269">
        <f>IFERROR(__xludf.DUMMYFUNCTION("""COMPUTED_VALUE"""),0.0)</f>
        <v>0</v>
      </c>
      <c r="N65" s="269"/>
      <c r="O65" s="269"/>
      <c r="P65" s="269">
        <f>IFERROR(__xludf.DUMMYFUNCTION("""COMPUTED_VALUE"""),4.0)</f>
        <v>4</v>
      </c>
      <c r="Q65" s="269">
        <f>IFERROR(__xludf.DUMMYFUNCTION("""COMPUTED_VALUE"""),0.0)</f>
        <v>0</v>
      </c>
      <c r="R65" s="269"/>
      <c r="S65" s="269"/>
      <c r="T65" s="269">
        <f>IFERROR(__xludf.DUMMYFUNCTION("""COMPUTED_VALUE"""),4.0)</f>
        <v>4</v>
      </c>
      <c r="U65" s="269">
        <f>IFERROR(__xludf.DUMMYFUNCTION("""COMPUTED_VALUE"""),0.0)</f>
        <v>0</v>
      </c>
      <c r="V65" s="269"/>
      <c r="W65" s="269"/>
      <c r="X65" s="269">
        <f>IFERROR(__xludf.DUMMYFUNCTION("""COMPUTED_VALUE"""),2.0)</f>
        <v>2</v>
      </c>
      <c r="Y65" s="269">
        <f>IFERROR(__xludf.DUMMYFUNCTION("""COMPUTED_VALUE"""),0.0)</f>
        <v>0</v>
      </c>
      <c r="Z65" s="269"/>
      <c r="AA65" s="269"/>
      <c r="AB65" s="269">
        <f>IFERROR(__xludf.DUMMYFUNCTION("""COMPUTED_VALUE"""),2.0)</f>
        <v>2</v>
      </c>
      <c r="AC65" s="269">
        <f>IFERROR(__xludf.DUMMYFUNCTION("""COMPUTED_VALUE"""),0.0)</f>
        <v>0</v>
      </c>
      <c r="AD65" s="269"/>
      <c r="AE65" s="269"/>
      <c r="AF65" s="269">
        <f>IFERROR(__xludf.DUMMYFUNCTION("""COMPUTED_VALUE"""),2.0)</f>
        <v>2</v>
      </c>
      <c r="AG65" s="269">
        <f>IFERROR(__xludf.DUMMYFUNCTION("""COMPUTED_VALUE"""),0.0)</f>
        <v>0</v>
      </c>
      <c r="AH65" s="269"/>
      <c r="AI65" s="269"/>
      <c r="AJ65" s="269">
        <f>IFERROR(__xludf.DUMMYFUNCTION("""COMPUTED_VALUE"""),5.0)</f>
        <v>5</v>
      </c>
      <c r="AK65" s="269">
        <f>IFERROR(__xludf.DUMMYFUNCTION("""COMPUTED_VALUE"""),0.0)</f>
        <v>0</v>
      </c>
      <c r="AL65" s="269"/>
      <c r="AM65" s="269"/>
      <c r="AN65" s="269">
        <f>IFERROR(__xludf.DUMMYFUNCTION("""COMPUTED_VALUE"""),19.0)</f>
        <v>19</v>
      </c>
      <c r="AO65" s="269">
        <f>IFERROR(__xludf.DUMMYFUNCTION("""COMPUTED_VALUE"""),0.0)</f>
        <v>0</v>
      </c>
      <c r="AP65" s="269"/>
      <c r="AQ65" s="269"/>
      <c r="AR65" s="269">
        <f>IFERROR(__xludf.DUMMYFUNCTION("""COMPUTED_VALUE"""),4.0)</f>
        <v>4</v>
      </c>
      <c r="AS65" s="269">
        <f>IFERROR(__xludf.DUMMYFUNCTION("""COMPUTED_VALUE"""),0.0)</f>
        <v>0</v>
      </c>
      <c r="AT65" s="269"/>
      <c r="AU65" s="269"/>
      <c r="AV65" s="269">
        <f>IFERROR(__xludf.DUMMYFUNCTION("""COMPUTED_VALUE"""),2.0)</f>
        <v>2</v>
      </c>
      <c r="AW65" s="269">
        <f>IFERROR(__xludf.DUMMYFUNCTION("""COMPUTED_VALUE"""),0.0)</f>
        <v>0</v>
      </c>
      <c r="AX65" s="269"/>
      <c r="AY65" s="269"/>
      <c r="AZ65" s="269">
        <f>IFERROR(__xludf.DUMMYFUNCTION("""COMPUTED_VALUE"""),3.0)</f>
        <v>3</v>
      </c>
      <c r="BA65" s="269">
        <f>IFERROR(__xludf.DUMMYFUNCTION("""COMPUTED_VALUE"""),0.0)</f>
        <v>0</v>
      </c>
      <c r="BB65" s="269"/>
      <c r="BC65" s="269"/>
      <c r="BD65" s="269">
        <f>IFERROR(__xludf.DUMMYFUNCTION("""COMPUTED_VALUE"""),5.0)</f>
        <v>5</v>
      </c>
      <c r="BE65" s="269">
        <f>IFERROR(__xludf.DUMMYFUNCTION("""COMPUTED_VALUE"""),0.0)</f>
        <v>0</v>
      </c>
      <c r="BF65" s="269"/>
      <c r="BG65" s="269"/>
      <c r="BH65" s="269"/>
      <c r="BI65" s="269">
        <f>IFERROR(__xludf.DUMMYFUNCTION("""COMPUTED_VALUE"""),0.0)</f>
        <v>0</v>
      </c>
      <c r="BJ65" s="269"/>
      <c r="BK65" s="269"/>
      <c r="BL65" s="269"/>
      <c r="BM65" s="269">
        <f>IFERROR(__xludf.DUMMYFUNCTION("""COMPUTED_VALUE"""),0.0)</f>
        <v>0</v>
      </c>
      <c r="BN65" s="269"/>
      <c r="BO65" s="269"/>
      <c r="BP65" s="269"/>
      <c r="BQ65" s="269">
        <f>IFERROR(__xludf.DUMMYFUNCTION("""COMPUTED_VALUE"""),0.0)</f>
        <v>0</v>
      </c>
      <c r="BR65" s="269"/>
      <c r="BS65" s="269"/>
      <c r="BT65" s="269"/>
      <c r="BU65" s="269">
        <f>IFERROR(__xludf.DUMMYFUNCTION("""COMPUTED_VALUE"""),0.0)</f>
        <v>0</v>
      </c>
      <c r="BV65" s="269"/>
      <c r="BW65" s="269"/>
      <c r="BX65" s="269"/>
      <c r="BY65" s="269">
        <f>IFERROR(__xludf.DUMMYFUNCTION("""COMPUTED_VALUE"""),0.0)</f>
        <v>0</v>
      </c>
      <c r="BZ65" s="269"/>
      <c r="CA65" s="269"/>
      <c r="CB65" s="269"/>
      <c r="CC65" s="269">
        <f>IFERROR(__xludf.DUMMYFUNCTION("""COMPUTED_VALUE"""),0.0)</f>
        <v>0</v>
      </c>
      <c r="CD65" s="269"/>
      <c r="CE65" s="269"/>
    </row>
    <row r="66">
      <c r="A66" s="271">
        <f>IFERROR(__xludf.DUMMYFUNCTION("""COMPUTED_VALUE"""),46438.0)</f>
        <v>46438</v>
      </c>
      <c r="B66" s="269" t="str">
        <f>IFERROR(__xludf.DUMMYFUNCTION("""COMPUTED_VALUE"""),"土")</f>
        <v>土</v>
      </c>
      <c r="C66" s="272">
        <f>IFERROR(__xludf.DUMMYFUNCTION("""COMPUTED_VALUE"""),0.0)</f>
        <v>0</v>
      </c>
      <c r="D66" s="269">
        <f>IFERROR(__xludf.DUMMYFUNCTION("""COMPUTED_VALUE"""),1.0)</f>
        <v>1</v>
      </c>
      <c r="E66" s="269">
        <f>IFERROR(__xludf.DUMMYFUNCTION("""COMPUTED_VALUE"""),0.0)</f>
        <v>0</v>
      </c>
      <c r="F66" s="269"/>
      <c r="G66" s="269"/>
      <c r="H66" s="269">
        <f>IFERROR(__xludf.DUMMYFUNCTION("""COMPUTED_VALUE"""),1.0)</f>
        <v>1</v>
      </c>
      <c r="I66" s="269">
        <f>IFERROR(__xludf.DUMMYFUNCTION("""COMPUTED_VALUE"""),0.0)</f>
        <v>0</v>
      </c>
      <c r="J66" s="269"/>
      <c r="K66" s="269"/>
      <c r="L66" s="269">
        <f>IFERROR(__xludf.DUMMYFUNCTION("""COMPUTED_VALUE"""),2.0)</f>
        <v>2</v>
      </c>
      <c r="M66" s="269">
        <f>IFERROR(__xludf.DUMMYFUNCTION("""COMPUTED_VALUE"""),0.0)</f>
        <v>0</v>
      </c>
      <c r="N66" s="269"/>
      <c r="O66" s="269"/>
      <c r="P66" s="269">
        <f>IFERROR(__xludf.DUMMYFUNCTION("""COMPUTED_VALUE"""),4.0)</f>
        <v>4</v>
      </c>
      <c r="Q66" s="269">
        <f>IFERROR(__xludf.DUMMYFUNCTION("""COMPUTED_VALUE"""),0.0)</f>
        <v>0</v>
      </c>
      <c r="R66" s="269"/>
      <c r="S66" s="269"/>
      <c r="T66" s="269">
        <f>IFERROR(__xludf.DUMMYFUNCTION("""COMPUTED_VALUE"""),4.0)</f>
        <v>4</v>
      </c>
      <c r="U66" s="269">
        <f>IFERROR(__xludf.DUMMYFUNCTION("""COMPUTED_VALUE"""),0.0)</f>
        <v>0</v>
      </c>
      <c r="V66" s="269"/>
      <c r="W66" s="269"/>
      <c r="X66" s="269">
        <f>IFERROR(__xludf.DUMMYFUNCTION("""COMPUTED_VALUE"""),2.0)</f>
        <v>2</v>
      </c>
      <c r="Y66" s="269">
        <f>IFERROR(__xludf.DUMMYFUNCTION("""COMPUTED_VALUE"""),0.0)</f>
        <v>0</v>
      </c>
      <c r="Z66" s="269"/>
      <c r="AA66" s="269"/>
      <c r="AB66" s="269">
        <f>IFERROR(__xludf.DUMMYFUNCTION("""COMPUTED_VALUE"""),2.0)</f>
        <v>2</v>
      </c>
      <c r="AC66" s="269">
        <f>IFERROR(__xludf.DUMMYFUNCTION("""COMPUTED_VALUE"""),0.0)</f>
        <v>0</v>
      </c>
      <c r="AD66" s="269"/>
      <c r="AE66" s="269"/>
      <c r="AF66" s="269">
        <f>IFERROR(__xludf.DUMMYFUNCTION("""COMPUTED_VALUE"""),2.0)</f>
        <v>2</v>
      </c>
      <c r="AG66" s="269">
        <f>IFERROR(__xludf.DUMMYFUNCTION("""COMPUTED_VALUE"""),0.0)</f>
        <v>0</v>
      </c>
      <c r="AH66" s="269"/>
      <c r="AI66" s="269"/>
      <c r="AJ66" s="269">
        <f>IFERROR(__xludf.DUMMYFUNCTION("""COMPUTED_VALUE"""),5.0)</f>
        <v>5</v>
      </c>
      <c r="AK66" s="269">
        <f>IFERROR(__xludf.DUMMYFUNCTION("""COMPUTED_VALUE"""),0.0)</f>
        <v>0</v>
      </c>
      <c r="AL66" s="269"/>
      <c r="AM66" s="269"/>
      <c r="AN66" s="269">
        <f>IFERROR(__xludf.DUMMYFUNCTION("""COMPUTED_VALUE"""),19.0)</f>
        <v>19</v>
      </c>
      <c r="AO66" s="269">
        <f>IFERROR(__xludf.DUMMYFUNCTION("""COMPUTED_VALUE"""),0.0)</f>
        <v>0</v>
      </c>
      <c r="AP66" s="269"/>
      <c r="AQ66" s="269"/>
      <c r="AR66" s="269">
        <f>IFERROR(__xludf.DUMMYFUNCTION("""COMPUTED_VALUE"""),4.0)</f>
        <v>4</v>
      </c>
      <c r="AS66" s="269">
        <f>IFERROR(__xludf.DUMMYFUNCTION("""COMPUTED_VALUE"""),0.0)</f>
        <v>0</v>
      </c>
      <c r="AT66" s="269"/>
      <c r="AU66" s="269"/>
      <c r="AV66" s="269">
        <f>IFERROR(__xludf.DUMMYFUNCTION("""COMPUTED_VALUE"""),2.0)</f>
        <v>2</v>
      </c>
      <c r="AW66" s="269">
        <f>IFERROR(__xludf.DUMMYFUNCTION("""COMPUTED_VALUE"""),0.0)</f>
        <v>0</v>
      </c>
      <c r="AX66" s="269"/>
      <c r="AY66" s="269"/>
      <c r="AZ66" s="269">
        <f>IFERROR(__xludf.DUMMYFUNCTION("""COMPUTED_VALUE"""),3.0)</f>
        <v>3</v>
      </c>
      <c r="BA66" s="269">
        <f>IFERROR(__xludf.DUMMYFUNCTION("""COMPUTED_VALUE"""),0.0)</f>
        <v>0</v>
      </c>
      <c r="BB66" s="269"/>
      <c r="BC66" s="269"/>
      <c r="BD66" s="269">
        <f>IFERROR(__xludf.DUMMYFUNCTION("""COMPUTED_VALUE"""),5.0)</f>
        <v>5</v>
      </c>
      <c r="BE66" s="269">
        <f>IFERROR(__xludf.DUMMYFUNCTION("""COMPUTED_VALUE"""),0.0)</f>
        <v>0</v>
      </c>
      <c r="BF66" s="269"/>
      <c r="BG66" s="269"/>
      <c r="BH66" s="269"/>
      <c r="BI66" s="269">
        <f>IFERROR(__xludf.DUMMYFUNCTION("""COMPUTED_VALUE"""),0.0)</f>
        <v>0</v>
      </c>
      <c r="BJ66" s="269"/>
      <c r="BK66" s="269"/>
      <c r="BL66" s="269"/>
      <c r="BM66" s="269">
        <f>IFERROR(__xludf.DUMMYFUNCTION("""COMPUTED_VALUE"""),0.0)</f>
        <v>0</v>
      </c>
      <c r="BN66" s="269"/>
      <c r="BO66" s="269"/>
      <c r="BP66" s="269"/>
      <c r="BQ66" s="269">
        <f>IFERROR(__xludf.DUMMYFUNCTION("""COMPUTED_VALUE"""),0.0)</f>
        <v>0</v>
      </c>
      <c r="BR66" s="269"/>
      <c r="BS66" s="269"/>
      <c r="BT66" s="269"/>
      <c r="BU66" s="269">
        <f>IFERROR(__xludf.DUMMYFUNCTION("""COMPUTED_VALUE"""),0.0)</f>
        <v>0</v>
      </c>
      <c r="BV66" s="269"/>
      <c r="BW66" s="269"/>
      <c r="BX66" s="269"/>
      <c r="BY66" s="269">
        <f>IFERROR(__xludf.DUMMYFUNCTION("""COMPUTED_VALUE"""),0.0)</f>
        <v>0</v>
      </c>
      <c r="BZ66" s="269"/>
      <c r="CA66" s="269"/>
      <c r="CB66" s="269"/>
      <c r="CC66" s="269">
        <f>IFERROR(__xludf.DUMMYFUNCTION("""COMPUTED_VALUE"""),0.0)</f>
        <v>0</v>
      </c>
      <c r="CD66" s="269"/>
      <c r="CE66" s="269"/>
    </row>
    <row r="67">
      <c r="A67" s="271">
        <f>IFERROR(__xludf.DUMMYFUNCTION("""COMPUTED_VALUE"""),46445.0)</f>
        <v>46445</v>
      </c>
      <c r="B67" s="269" t="str">
        <f>IFERROR(__xludf.DUMMYFUNCTION("""COMPUTED_VALUE"""),"土")</f>
        <v>土</v>
      </c>
      <c r="C67" s="272">
        <f>IFERROR(__xludf.DUMMYFUNCTION("""COMPUTED_VALUE"""),0.0)</f>
        <v>0</v>
      </c>
      <c r="D67" s="269">
        <f>IFERROR(__xludf.DUMMYFUNCTION("""COMPUTED_VALUE"""),1.0)</f>
        <v>1</v>
      </c>
      <c r="E67" s="269">
        <f>IFERROR(__xludf.DUMMYFUNCTION("""COMPUTED_VALUE"""),0.0)</f>
        <v>0</v>
      </c>
      <c r="F67" s="269"/>
      <c r="G67" s="269"/>
      <c r="H67" s="269">
        <f>IFERROR(__xludf.DUMMYFUNCTION("""COMPUTED_VALUE"""),1.0)</f>
        <v>1</v>
      </c>
      <c r="I67" s="269">
        <f>IFERROR(__xludf.DUMMYFUNCTION("""COMPUTED_VALUE"""),0.0)</f>
        <v>0</v>
      </c>
      <c r="J67" s="269"/>
      <c r="K67" s="269"/>
      <c r="L67" s="269">
        <f>IFERROR(__xludf.DUMMYFUNCTION("""COMPUTED_VALUE"""),2.0)</f>
        <v>2</v>
      </c>
      <c r="M67" s="269">
        <f>IFERROR(__xludf.DUMMYFUNCTION("""COMPUTED_VALUE"""),0.0)</f>
        <v>0</v>
      </c>
      <c r="N67" s="269"/>
      <c r="O67" s="269"/>
      <c r="P67" s="269">
        <f>IFERROR(__xludf.DUMMYFUNCTION("""COMPUTED_VALUE"""),4.0)</f>
        <v>4</v>
      </c>
      <c r="Q67" s="269">
        <f>IFERROR(__xludf.DUMMYFUNCTION("""COMPUTED_VALUE"""),0.0)</f>
        <v>0</v>
      </c>
      <c r="R67" s="269"/>
      <c r="S67" s="269"/>
      <c r="T67" s="269">
        <f>IFERROR(__xludf.DUMMYFUNCTION("""COMPUTED_VALUE"""),4.0)</f>
        <v>4</v>
      </c>
      <c r="U67" s="269">
        <f>IFERROR(__xludf.DUMMYFUNCTION("""COMPUTED_VALUE"""),0.0)</f>
        <v>0</v>
      </c>
      <c r="V67" s="269"/>
      <c r="W67" s="269"/>
      <c r="X67" s="269">
        <f>IFERROR(__xludf.DUMMYFUNCTION("""COMPUTED_VALUE"""),2.0)</f>
        <v>2</v>
      </c>
      <c r="Y67" s="269">
        <f>IFERROR(__xludf.DUMMYFUNCTION("""COMPUTED_VALUE"""),0.0)</f>
        <v>0</v>
      </c>
      <c r="Z67" s="269"/>
      <c r="AA67" s="269"/>
      <c r="AB67" s="269">
        <f>IFERROR(__xludf.DUMMYFUNCTION("""COMPUTED_VALUE"""),2.0)</f>
        <v>2</v>
      </c>
      <c r="AC67" s="269">
        <f>IFERROR(__xludf.DUMMYFUNCTION("""COMPUTED_VALUE"""),0.0)</f>
        <v>0</v>
      </c>
      <c r="AD67" s="269"/>
      <c r="AE67" s="269"/>
      <c r="AF67" s="269">
        <f>IFERROR(__xludf.DUMMYFUNCTION("""COMPUTED_VALUE"""),2.0)</f>
        <v>2</v>
      </c>
      <c r="AG67" s="269">
        <f>IFERROR(__xludf.DUMMYFUNCTION("""COMPUTED_VALUE"""),0.0)</f>
        <v>0</v>
      </c>
      <c r="AH67" s="269"/>
      <c r="AI67" s="269"/>
      <c r="AJ67" s="269">
        <f>IFERROR(__xludf.DUMMYFUNCTION("""COMPUTED_VALUE"""),5.0)</f>
        <v>5</v>
      </c>
      <c r="AK67" s="269">
        <f>IFERROR(__xludf.DUMMYFUNCTION("""COMPUTED_VALUE"""),0.0)</f>
        <v>0</v>
      </c>
      <c r="AL67" s="269"/>
      <c r="AM67" s="269"/>
      <c r="AN67" s="269">
        <f>IFERROR(__xludf.DUMMYFUNCTION("""COMPUTED_VALUE"""),19.0)</f>
        <v>19</v>
      </c>
      <c r="AO67" s="269">
        <f>IFERROR(__xludf.DUMMYFUNCTION("""COMPUTED_VALUE"""),0.0)</f>
        <v>0</v>
      </c>
      <c r="AP67" s="269"/>
      <c r="AQ67" s="269"/>
      <c r="AR67" s="269">
        <f>IFERROR(__xludf.DUMMYFUNCTION("""COMPUTED_VALUE"""),4.0)</f>
        <v>4</v>
      </c>
      <c r="AS67" s="269">
        <f>IFERROR(__xludf.DUMMYFUNCTION("""COMPUTED_VALUE"""),0.0)</f>
        <v>0</v>
      </c>
      <c r="AT67" s="269"/>
      <c r="AU67" s="269"/>
      <c r="AV67" s="269">
        <f>IFERROR(__xludf.DUMMYFUNCTION("""COMPUTED_VALUE"""),2.0)</f>
        <v>2</v>
      </c>
      <c r="AW67" s="269">
        <f>IFERROR(__xludf.DUMMYFUNCTION("""COMPUTED_VALUE"""),0.0)</f>
        <v>0</v>
      </c>
      <c r="AX67" s="269"/>
      <c r="AY67" s="269"/>
      <c r="AZ67" s="269">
        <f>IFERROR(__xludf.DUMMYFUNCTION("""COMPUTED_VALUE"""),3.0)</f>
        <v>3</v>
      </c>
      <c r="BA67" s="269">
        <f>IFERROR(__xludf.DUMMYFUNCTION("""COMPUTED_VALUE"""),0.0)</f>
        <v>0</v>
      </c>
      <c r="BB67" s="269"/>
      <c r="BC67" s="269"/>
      <c r="BD67" s="269">
        <f>IFERROR(__xludf.DUMMYFUNCTION("""COMPUTED_VALUE"""),5.0)</f>
        <v>5</v>
      </c>
      <c r="BE67" s="269">
        <f>IFERROR(__xludf.DUMMYFUNCTION("""COMPUTED_VALUE"""),0.0)</f>
        <v>0</v>
      </c>
      <c r="BF67" s="269"/>
      <c r="BG67" s="269"/>
      <c r="BH67" s="269"/>
      <c r="BI67" s="269">
        <f>IFERROR(__xludf.DUMMYFUNCTION("""COMPUTED_VALUE"""),0.0)</f>
        <v>0</v>
      </c>
      <c r="BJ67" s="269"/>
      <c r="BK67" s="269"/>
      <c r="BL67" s="269"/>
      <c r="BM67" s="269">
        <f>IFERROR(__xludf.DUMMYFUNCTION("""COMPUTED_VALUE"""),0.0)</f>
        <v>0</v>
      </c>
      <c r="BN67" s="269"/>
      <c r="BO67" s="269"/>
      <c r="BP67" s="269"/>
      <c r="BQ67" s="269">
        <f>IFERROR(__xludf.DUMMYFUNCTION("""COMPUTED_VALUE"""),0.0)</f>
        <v>0</v>
      </c>
      <c r="BR67" s="269"/>
      <c r="BS67" s="269"/>
      <c r="BT67" s="269"/>
      <c r="BU67" s="269">
        <f>IFERROR(__xludf.DUMMYFUNCTION("""COMPUTED_VALUE"""),0.0)</f>
        <v>0</v>
      </c>
      <c r="BV67" s="269"/>
      <c r="BW67" s="269"/>
      <c r="BX67" s="269"/>
      <c r="BY67" s="269">
        <f>IFERROR(__xludf.DUMMYFUNCTION("""COMPUTED_VALUE"""),0.0)</f>
        <v>0</v>
      </c>
      <c r="BZ67" s="269"/>
      <c r="CA67" s="269"/>
      <c r="CB67" s="269"/>
      <c r="CC67" s="269">
        <f>IFERROR(__xludf.DUMMYFUNCTION("""COMPUTED_VALUE"""),0.0)</f>
        <v>0</v>
      </c>
      <c r="CD67" s="269"/>
      <c r="CE67" s="269"/>
    </row>
    <row r="68">
      <c r="A68" s="271"/>
      <c r="B68" s="269"/>
      <c r="C68" s="272">
        <f>IFERROR(__xludf.DUMMYFUNCTION("""COMPUTED_VALUE"""),0.0)</f>
        <v>0</v>
      </c>
      <c r="D68" s="269">
        <f>IFERROR(__xludf.DUMMYFUNCTION("""COMPUTED_VALUE"""),1.0)</f>
        <v>1</v>
      </c>
      <c r="E68" s="269">
        <f>IFERROR(__xludf.DUMMYFUNCTION("""COMPUTED_VALUE"""),0.0)</f>
        <v>0</v>
      </c>
      <c r="F68" s="269"/>
      <c r="G68" s="269"/>
      <c r="H68" s="269">
        <f>IFERROR(__xludf.DUMMYFUNCTION("""COMPUTED_VALUE"""),1.0)</f>
        <v>1</v>
      </c>
      <c r="I68" s="269">
        <f>IFERROR(__xludf.DUMMYFUNCTION("""COMPUTED_VALUE"""),0.0)</f>
        <v>0</v>
      </c>
      <c r="J68" s="269"/>
      <c r="K68" s="269"/>
      <c r="L68" s="269">
        <f>IFERROR(__xludf.DUMMYFUNCTION("""COMPUTED_VALUE"""),2.0)</f>
        <v>2</v>
      </c>
      <c r="M68" s="269">
        <f>IFERROR(__xludf.DUMMYFUNCTION("""COMPUTED_VALUE"""),0.0)</f>
        <v>0</v>
      </c>
      <c r="N68" s="269"/>
      <c r="O68" s="269"/>
      <c r="P68" s="269">
        <f>IFERROR(__xludf.DUMMYFUNCTION("""COMPUTED_VALUE"""),4.0)</f>
        <v>4</v>
      </c>
      <c r="Q68" s="269">
        <f>IFERROR(__xludf.DUMMYFUNCTION("""COMPUTED_VALUE"""),0.0)</f>
        <v>0</v>
      </c>
      <c r="R68" s="269"/>
      <c r="S68" s="269"/>
      <c r="T68" s="269">
        <f>IFERROR(__xludf.DUMMYFUNCTION("""COMPUTED_VALUE"""),4.0)</f>
        <v>4</v>
      </c>
      <c r="U68" s="269">
        <f>IFERROR(__xludf.DUMMYFUNCTION("""COMPUTED_VALUE"""),0.0)</f>
        <v>0</v>
      </c>
      <c r="V68" s="269"/>
      <c r="W68" s="269"/>
      <c r="X68" s="269">
        <f>IFERROR(__xludf.DUMMYFUNCTION("""COMPUTED_VALUE"""),2.0)</f>
        <v>2</v>
      </c>
      <c r="Y68" s="269">
        <f>IFERROR(__xludf.DUMMYFUNCTION("""COMPUTED_VALUE"""),0.0)</f>
        <v>0</v>
      </c>
      <c r="Z68" s="269"/>
      <c r="AA68" s="269"/>
      <c r="AB68" s="269">
        <f>IFERROR(__xludf.DUMMYFUNCTION("""COMPUTED_VALUE"""),2.0)</f>
        <v>2</v>
      </c>
      <c r="AC68" s="269">
        <f>IFERROR(__xludf.DUMMYFUNCTION("""COMPUTED_VALUE"""),0.0)</f>
        <v>0</v>
      </c>
      <c r="AD68" s="269"/>
      <c r="AE68" s="269"/>
      <c r="AF68" s="269">
        <f>IFERROR(__xludf.DUMMYFUNCTION("""COMPUTED_VALUE"""),2.0)</f>
        <v>2</v>
      </c>
      <c r="AG68" s="269">
        <f>IFERROR(__xludf.DUMMYFUNCTION("""COMPUTED_VALUE"""),0.0)</f>
        <v>0</v>
      </c>
      <c r="AH68" s="269"/>
      <c r="AI68" s="269"/>
      <c r="AJ68" s="269">
        <f>IFERROR(__xludf.DUMMYFUNCTION("""COMPUTED_VALUE"""),5.0)</f>
        <v>5</v>
      </c>
      <c r="AK68" s="269">
        <f>IFERROR(__xludf.DUMMYFUNCTION("""COMPUTED_VALUE"""),0.0)</f>
        <v>0</v>
      </c>
      <c r="AL68" s="269"/>
      <c r="AM68" s="269"/>
      <c r="AN68" s="269">
        <f>IFERROR(__xludf.DUMMYFUNCTION("""COMPUTED_VALUE"""),19.0)</f>
        <v>19</v>
      </c>
      <c r="AO68" s="269">
        <f>IFERROR(__xludf.DUMMYFUNCTION("""COMPUTED_VALUE"""),0.0)</f>
        <v>0</v>
      </c>
      <c r="AP68" s="269"/>
      <c r="AQ68" s="269"/>
      <c r="AR68" s="269">
        <f>IFERROR(__xludf.DUMMYFUNCTION("""COMPUTED_VALUE"""),4.0)</f>
        <v>4</v>
      </c>
      <c r="AS68" s="269">
        <f>IFERROR(__xludf.DUMMYFUNCTION("""COMPUTED_VALUE"""),0.0)</f>
        <v>0</v>
      </c>
      <c r="AT68" s="269"/>
      <c r="AU68" s="269"/>
      <c r="AV68" s="269">
        <f>IFERROR(__xludf.DUMMYFUNCTION("""COMPUTED_VALUE"""),2.0)</f>
        <v>2</v>
      </c>
      <c r="AW68" s="269">
        <f>IFERROR(__xludf.DUMMYFUNCTION("""COMPUTED_VALUE"""),0.0)</f>
        <v>0</v>
      </c>
      <c r="AX68" s="269"/>
      <c r="AY68" s="269"/>
      <c r="AZ68" s="269">
        <f>IFERROR(__xludf.DUMMYFUNCTION("""COMPUTED_VALUE"""),3.0)</f>
        <v>3</v>
      </c>
      <c r="BA68" s="269">
        <f>IFERROR(__xludf.DUMMYFUNCTION("""COMPUTED_VALUE"""),0.0)</f>
        <v>0</v>
      </c>
      <c r="BB68" s="269"/>
      <c r="BC68" s="269"/>
      <c r="BD68" s="269">
        <f>IFERROR(__xludf.DUMMYFUNCTION("""COMPUTED_VALUE"""),5.0)</f>
        <v>5</v>
      </c>
      <c r="BE68" s="269">
        <f>IFERROR(__xludf.DUMMYFUNCTION("""COMPUTED_VALUE"""),0.0)</f>
        <v>0</v>
      </c>
      <c r="BF68" s="269"/>
      <c r="BG68" s="269"/>
      <c r="BH68" s="269"/>
      <c r="BI68" s="269">
        <f>IFERROR(__xludf.DUMMYFUNCTION("""COMPUTED_VALUE"""),0.0)</f>
        <v>0</v>
      </c>
      <c r="BJ68" s="269"/>
      <c r="BK68" s="269"/>
      <c r="BL68" s="269"/>
      <c r="BM68" s="269">
        <f>IFERROR(__xludf.DUMMYFUNCTION("""COMPUTED_VALUE"""),0.0)</f>
        <v>0</v>
      </c>
      <c r="BN68" s="269"/>
      <c r="BO68" s="269"/>
      <c r="BP68" s="269"/>
      <c r="BQ68" s="269">
        <f>IFERROR(__xludf.DUMMYFUNCTION("""COMPUTED_VALUE"""),0.0)</f>
        <v>0</v>
      </c>
      <c r="BR68" s="269"/>
      <c r="BS68" s="269"/>
      <c r="BT68" s="269"/>
      <c r="BU68" s="269">
        <f>IFERROR(__xludf.DUMMYFUNCTION("""COMPUTED_VALUE"""),0.0)</f>
        <v>0</v>
      </c>
      <c r="BV68" s="269"/>
      <c r="BW68" s="269"/>
      <c r="BX68" s="269"/>
      <c r="BY68" s="269">
        <f>IFERROR(__xludf.DUMMYFUNCTION("""COMPUTED_VALUE"""),0.0)</f>
        <v>0</v>
      </c>
      <c r="BZ68" s="269"/>
      <c r="CA68" s="269"/>
      <c r="CB68" s="269"/>
      <c r="CC68" s="269">
        <f>IFERROR(__xludf.DUMMYFUNCTION("""COMPUTED_VALUE"""),0.0)</f>
        <v>0</v>
      </c>
      <c r="CD68" s="269"/>
      <c r="CE68" s="269"/>
    </row>
    <row r="69">
      <c r="A69" s="271"/>
      <c r="B69" s="269"/>
      <c r="C69" s="272">
        <f>IFERROR(__xludf.DUMMYFUNCTION("""COMPUTED_VALUE"""),0.0)</f>
        <v>0</v>
      </c>
      <c r="D69" s="269">
        <f>IFERROR(__xludf.DUMMYFUNCTION("""COMPUTED_VALUE"""),1.0)</f>
        <v>1</v>
      </c>
      <c r="E69" s="269">
        <f>IFERROR(__xludf.DUMMYFUNCTION("""COMPUTED_VALUE"""),0.0)</f>
        <v>0</v>
      </c>
      <c r="F69" s="269"/>
      <c r="G69" s="269"/>
      <c r="H69" s="269">
        <f>IFERROR(__xludf.DUMMYFUNCTION("""COMPUTED_VALUE"""),1.0)</f>
        <v>1</v>
      </c>
      <c r="I69" s="269">
        <f>IFERROR(__xludf.DUMMYFUNCTION("""COMPUTED_VALUE"""),0.0)</f>
        <v>0</v>
      </c>
      <c r="J69" s="269"/>
      <c r="K69" s="269"/>
      <c r="L69" s="269">
        <f>IFERROR(__xludf.DUMMYFUNCTION("""COMPUTED_VALUE"""),2.0)</f>
        <v>2</v>
      </c>
      <c r="M69" s="269">
        <f>IFERROR(__xludf.DUMMYFUNCTION("""COMPUTED_VALUE"""),0.0)</f>
        <v>0</v>
      </c>
      <c r="N69" s="269"/>
      <c r="O69" s="269"/>
      <c r="P69" s="269">
        <f>IFERROR(__xludf.DUMMYFUNCTION("""COMPUTED_VALUE"""),4.0)</f>
        <v>4</v>
      </c>
      <c r="Q69" s="269">
        <f>IFERROR(__xludf.DUMMYFUNCTION("""COMPUTED_VALUE"""),0.0)</f>
        <v>0</v>
      </c>
      <c r="R69" s="269"/>
      <c r="S69" s="269"/>
      <c r="T69" s="269">
        <f>IFERROR(__xludf.DUMMYFUNCTION("""COMPUTED_VALUE"""),4.0)</f>
        <v>4</v>
      </c>
      <c r="U69" s="269">
        <f>IFERROR(__xludf.DUMMYFUNCTION("""COMPUTED_VALUE"""),0.0)</f>
        <v>0</v>
      </c>
      <c r="V69" s="269"/>
      <c r="W69" s="269"/>
      <c r="X69" s="269">
        <f>IFERROR(__xludf.DUMMYFUNCTION("""COMPUTED_VALUE"""),2.0)</f>
        <v>2</v>
      </c>
      <c r="Y69" s="269">
        <f>IFERROR(__xludf.DUMMYFUNCTION("""COMPUTED_VALUE"""),0.0)</f>
        <v>0</v>
      </c>
      <c r="Z69" s="269"/>
      <c r="AA69" s="269"/>
      <c r="AB69" s="269">
        <f>IFERROR(__xludf.DUMMYFUNCTION("""COMPUTED_VALUE"""),2.0)</f>
        <v>2</v>
      </c>
      <c r="AC69" s="269">
        <f>IFERROR(__xludf.DUMMYFUNCTION("""COMPUTED_VALUE"""),0.0)</f>
        <v>0</v>
      </c>
      <c r="AD69" s="269"/>
      <c r="AE69" s="269"/>
      <c r="AF69" s="269">
        <f>IFERROR(__xludf.DUMMYFUNCTION("""COMPUTED_VALUE"""),2.0)</f>
        <v>2</v>
      </c>
      <c r="AG69" s="269">
        <f>IFERROR(__xludf.DUMMYFUNCTION("""COMPUTED_VALUE"""),0.0)</f>
        <v>0</v>
      </c>
      <c r="AH69" s="269"/>
      <c r="AI69" s="269"/>
      <c r="AJ69" s="269">
        <f>IFERROR(__xludf.DUMMYFUNCTION("""COMPUTED_VALUE"""),5.0)</f>
        <v>5</v>
      </c>
      <c r="AK69" s="269">
        <f>IFERROR(__xludf.DUMMYFUNCTION("""COMPUTED_VALUE"""),0.0)</f>
        <v>0</v>
      </c>
      <c r="AL69" s="269"/>
      <c r="AM69" s="269"/>
      <c r="AN69" s="269">
        <f>IFERROR(__xludf.DUMMYFUNCTION("""COMPUTED_VALUE"""),19.0)</f>
        <v>19</v>
      </c>
      <c r="AO69" s="269">
        <f>IFERROR(__xludf.DUMMYFUNCTION("""COMPUTED_VALUE"""),0.0)</f>
        <v>0</v>
      </c>
      <c r="AP69" s="269"/>
      <c r="AQ69" s="269"/>
      <c r="AR69" s="269">
        <f>IFERROR(__xludf.DUMMYFUNCTION("""COMPUTED_VALUE"""),4.0)</f>
        <v>4</v>
      </c>
      <c r="AS69" s="269">
        <f>IFERROR(__xludf.DUMMYFUNCTION("""COMPUTED_VALUE"""),0.0)</f>
        <v>0</v>
      </c>
      <c r="AT69" s="269"/>
      <c r="AU69" s="269"/>
      <c r="AV69" s="269">
        <f>IFERROR(__xludf.DUMMYFUNCTION("""COMPUTED_VALUE"""),2.0)</f>
        <v>2</v>
      </c>
      <c r="AW69" s="269">
        <f>IFERROR(__xludf.DUMMYFUNCTION("""COMPUTED_VALUE"""),0.0)</f>
        <v>0</v>
      </c>
      <c r="AX69" s="269"/>
      <c r="AY69" s="269"/>
      <c r="AZ69" s="269">
        <f>IFERROR(__xludf.DUMMYFUNCTION("""COMPUTED_VALUE"""),3.0)</f>
        <v>3</v>
      </c>
      <c r="BA69" s="269">
        <f>IFERROR(__xludf.DUMMYFUNCTION("""COMPUTED_VALUE"""),0.0)</f>
        <v>0</v>
      </c>
      <c r="BB69" s="269"/>
      <c r="BC69" s="269"/>
      <c r="BD69" s="269">
        <f>IFERROR(__xludf.DUMMYFUNCTION("""COMPUTED_VALUE"""),5.0)</f>
        <v>5</v>
      </c>
      <c r="BE69" s="269">
        <f>IFERROR(__xludf.DUMMYFUNCTION("""COMPUTED_VALUE"""),0.0)</f>
        <v>0</v>
      </c>
      <c r="BF69" s="269"/>
      <c r="BG69" s="269"/>
      <c r="BH69" s="269"/>
      <c r="BI69" s="269">
        <f>IFERROR(__xludf.DUMMYFUNCTION("""COMPUTED_VALUE"""),0.0)</f>
        <v>0</v>
      </c>
      <c r="BJ69" s="269"/>
      <c r="BK69" s="269"/>
      <c r="BL69" s="269"/>
      <c r="BM69" s="269">
        <f>IFERROR(__xludf.DUMMYFUNCTION("""COMPUTED_VALUE"""),0.0)</f>
        <v>0</v>
      </c>
      <c r="BN69" s="269"/>
      <c r="BO69" s="269"/>
      <c r="BP69" s="269"/>
      <c r="BQ69" s="269">
        <f>IFERROR(__xludf.DUMMYFUNCTION("""COMPUTED_VALUE"""),0.0)</f>
        <v>0</v>
      </c>
      <c r="BR69" s="269"/>
      <c r="BS69" s="269"/>
      <c r="BT69" s="269"/>
      <c r="BU69" s="269">
        <f>IFERROR(__xludf.DUMMYFUNCTION("""COMPUTED_VALUE"""),0.0)</f>
        <v>0</v>
      </c>
      <c r="BV69" s="269"/>
      <c r="BW69" s="269"/>
      <c r="BX69" s="269"/>
      <c r="BY69" s="269">
        <f>IFERROR(__xludf.DUMMYFUNCTION("""COMPUTED_VALUE"""),0.0)</f>
        <v>0</v>
      </c>
      <c r="BZ69" s="269"/>
      <c r="CA69" s="269"/>
      <c r="CB69" s="269"/>
      <c r="CC69" s="269">
        <f>IFERROR(__xludf.DUMMYFUNCTION("""COMPUTED_VALUE"""),0.0)</f>
        <v>0</v>
      </c>
      <c r="CD69" s="269"/>
      <c r="CE69" s="269"/>
    </row>
    <row r="70">
      <c r="A70" s="271"/>
      <c r="B70" s="269"/>
      <c r="C70" s="272">
        <f>IFERROR(__xludf.DUMMYFUNCTION("""COMPUTED_VALUE"""),0.0)</f>
        <v>0</v>
      </c>
      <c r="D70" s="269">
        <f>IFERROR(__xludf.DUMMYFUNCTION("""COMPUTED_VALUE"""),1.0)</f>
        <v>1</v>
      </c>
      <c r="E70" s="269">
        <f>IFERROR(__xludf.DUMMYFUNCTION("""COMPUTED_VALUE"""),0.0)</f>
        <v>0</v>
      </c>
      <c r="F70" s="269"/>
      <c r="G70" s="269"/>
      <c r="H70" s="269">
        <f>IFERROR(__xludf.DUMMYFUNCTION("""COMPUTED_VALUE"""),1.0)</f>
        <v>1</v>
      </c>
      <c r="I70" s="269">
        <f>IFERROR(__xludf.DUMMYFUNCTION("""COMPUTED_VALUE"""),0.0)</f>
        <v>0</v>
      </c>
      <c r="J70" s="269"/>
      <c r="K70" s="269"/>
      <c r="L70" s="269">
        <f>IFERROR(__xludf.DUMMYFUNCTION("""COMPUTED_VALUE"""),2.0)</f>
        <v>2</v>
      </c>
      <c r="M70" s="269">
        <f>IFERROR(__xludf.DUMMYFUNCTION("""COMPUTED_VALUE"""),0.0)</f>
        <v>0</v>
      </c>
      <c r="N70" s="269"/>
      <c r="O70" s="269"/>
      <c r="P70" s="269">
        <f>IFERROR(__xludf.DUMMYFUNCTION("""COMPUTED_VALUE"""),4.0)</f>
        <v>4</v>
      </c>
      <c r="Q70" s="269">
        <f>IFERROR(__xludf.DUMMYFUNCTION("""COMPUTED_VALUE"""),0.0)</f>
        <v>0</v>
      </c>
      <c r="R70" s="269"/>
      <c r="S70" s="269"/>
      <c r="T70" s="269">
        <f>IFERROR(__xludf.DUMMYFUNCTION("""COMPUTED_VALUE"""),4.0)</f>
        <v>4</v>
      </c>
      <c r="U70" s="269">
        <f>IFERROR(__xludf.DUMMYFUNCTION("""COMPUTED_VALUE"""),0.0)</f>
        <v>0</v>
      </c>
      <c r="V70" s="269"/>
      <c r="W70" s="269"/>
      <c r="X70" s="269">
        <f>IFERROR(__xludf.DUMMYFUNCTION("""COMPUTED_VALUE"""),2.0)</f>
        <v>2</v>
      </c>
      <c r="Y70" s="269">
        <f>IFERROR(__xludf.DUMMYFUNCTION("""COMPUTED_VALUE"""),0.0)</f>
        <v>0</v>
      </c>
      <c r="Z70" s="269"/>
      <c r="AA70" s="269"/>
      <c r="AB70" s="269">
        <f>IFERROR(__xludf.DUMMYFUNCTION("""COMPUTED_VALUE"""),2.0)</f>
        <v>2</v>
      </c>
      <c r="AC70" s="269">
        <f>IFERROR(__xludf.DUMMYFUNCTION("""COMPUTED_VALUE"""),0.0)</f>
        <v>0</v>
      </c>
      <c r="AD70" s="269"/>
      <c r="AE70" s="269"/>
      <c r="AF70" s="269">
        <f>IFERROR(__xludf.DUMMYFUNCTION("""COMPUTED_VALUE"""),2.0)</f>
        <v>2</v>
      </c>
      <c r="AG70" s="269">
        <f>IFERROR(__xludf.DUMMYFUNCTION("""COMPUTED_VALUE"""),0.0)</f>
        <v>0</v>
      </c>
      <c r="AH70" s="269"/>
      <c r="AI70" s="269"/>
      <c r="AJ70" s="269">
        <f>IFERROR(__xludf.DUMMYFUNCTION("""COMPUTED_VALUE"""),5.0)</f>
        <v>5</v>
      </c>
      <c r="AK70" s="269">
        <f>IFERROR(__xludf.DUMMYFUNCTION("""COMPUTED_VALUE"""),0.0)</f>
        <v>0</v>
      </c>
      <c r="AL70" s="269"/>
      <c r="AM70" s="269"/>
      <c r="AN70" s="269">
        <f>IFERROR(__xludf.DUMMYFUNCTION("""COMPUTED_VALUE"""),19.0)</f>
        <v>19</v>
      </c>
      <c r="AO70" s="269">
        <f>IFERROR(__xludf.DUMMYFUNCTION("""COMPUTED_VALUE"""),0.0)</f>
        <v>0</v>
      </c>
      <c r="AP70" s="269"/>
      <c r="AQ70" s="269"/>
      <c r="AR70" s="269">
        <f>IFERROR(__xludf.DUMMYFUNCTION("""COMPUTED_VALUE"""),4.0)</f>
        <v>4</v>
      </c>
      <c r="AS70" s="269">
        <f>IFERROR(__xludf.DUMMYFUNCTION("""COMPUTED_VALUE"""),0.0)</f>
        <v>0</v>
      </c>
      <c r="AT70" s="269"/>
      <c r="AU70" s="269"/>
      <c r="AV70" s="269">
        <f>IFERROR(__xludf.DUMMYFUNCTION("""COMPUTED_VALUE"""),2.0)</f>
        <v>2</v>
      </c>
      <c r="AW70" s="269">
        <f>IFERROR(__xludf.DUMMYFUNCTION("""COMPUTED_VALUE"""),0.0)</f>
        <v>0</v>
      </c>
      <c r="AX70" s="269"/>
      <c r="AY70" s="269"/>
      <c r="AZ70" s="269">
        <f>IFERROR(__xludf.DUMMYFUNCTION("""COMPUTED_VALUE"""),3.0)</f>
        <v>3</v>
      </c>
      <c r="BA70" s="269">
        <f>IFERROR(__xludf.DUMMYFUNCTION("""COMPUTED_VALUE"""),0.0)</f>
        <v>0</v>
      </c>
      <c r="BB70" s="269"/>
      <c r="BC70" s="269"/>
      <c r="BD70" s="269">
        <f>IFERROR(__xludf.DUMMYFUNCTION("""COMPUTED_VALUE"""),5.0)</f>
        <v>5</v>
      </c>
      <c r="BE70" s="269">
        <f>IFERROR(__xludf.DUMMYFUNCTION("""COMPUTED_VALUE"""),0.0)</f>
        <v>0</v>
      </c>
      <c r="BF70" s="269"/>
      <c r="BG70" s="269"/>
      <c r="BH70" s="269"/>
      <c r="BI70" s="269">
        <f>IFERROR(__xludf.DUMMYFUNCTION("""COMPUTED_VALUE"""),0.0)</f>
        <v>0</v>
      </c>
      <c r="BJ70" s="269"/>
      <c r="BK70" s="269"/>
      <c r="BL70" s="269"/>
      <c r="BM70" s="269">
        <f>IFERROR(__xludf.DUMMYFUNCTION("""COMPUTED_VALUE"""),0.0)</f>
        <v>0</v>
      </c>
      <c r="BN70" s="269"/>
      <c r="BO70" s="269"/>
      <c r="BP70" s="269"/>
      <c r="BQ70" s="269">
        <f>IFERROR(__xludf.DUMMYFUNCTION("""COMPUTED_VALUE"""),0.0)</f>
        <v>0</v>
      </c>
      <c r="BR70" s="269"/>
      <c r="BS70" s="269"/>
      <c r="BT70" s="269"/>
      <c r="BU70" s="269">
        <f>IFERROR(__xludf.DUMMYFUNCTION("""COMPUTED_VALUE"""),0.0)</f>
        <v>0</v>
      </c>
      <c r="BV70" s="269"/>
      <c r="BW70" s="269"/>
      <c r="BX70" s="269"/>
      <c r="BY70" s="269">
        <f>IFERROR(__xludf.DUMMYFUNCTION("""COMPUTED_VALUE"""),0.0)</f>
        <v>0</v>
      </c>
      <c r="BZ70" s="269"/>
      <c r="CA70" s="269"/>
      <c r="CB70" s="269"/>
      <c r="CC70" s="269">
        <f>IFERROR(__xludf.DUMMYFUNCTION("""COMPUTED_VALUE"""),0.0)</f>
        <v>0</v>
      </c>
      <c r="CD70" s="269"/>
      <c r="CE70" s="269"/>
    </row>
    <row r="71">
      <c r="A71" s="271"/>
      <c r="B71" s="269"/>
      <c r="C71" s="272">
        <f>IFERROR(__xludf.DUMMYFUNCTION("""COMPUTED_VALUE"""),0.0)</f>
        <v>0</v>
      </c>
      <c r="D71" s="269">
        <f>IFERROR(__xludf.DUMMYFUNCTION("""COMPUTED_VALUE"""),1.0)</f>
        <v>1</v>
      </c>
      <c r="E71" s="269">
        <f>IFERROR(__xludf.DUMMYFUNCTION("""COMPUTED_VALUE"""),0.0)</f>
        <v>0</v>
      </c>
      <c r="F71" s="269"/>
      <c r="G71" s="272">
        <f>IFERROR(__xludf.DUMMYFUNCTION("""COMPUTED_VALUE"""),0.0)</f>
        <v>0</v>
      </c>
      <c r="H71" s="269">
        <f>IFERROR(__xludf.DUMMYFUNCTION("""COMPUTED_VALUE"""),1.0)</f>
        <v>1</v>
      </c>
      <c r="I71" s="269">
        <f>IFERROR(__xludf.DUMMYFUNCTION("""COMPUTED_VALUE"""),0.0)</f>
        <v>0</v>
      </c>
      <c r="J71" s="269"/>
      <c r="K71" s="272">
        <f>IFERROR(__xludf.DUMMYFUNCTION("""COMPUTED_VALUE"""),0.0)</f>
        <v>0</v>
      </c>
      <c r="L71" s="269">
        <f>IFERROR(__xludf.DUMMYFUNCTION("""COMPUTED_VALUE"""),2.0)</f>
        <v>2</v>
      </c>
      <c r="M71" s="269">
        <f>IFERROR(__xludf.DUMMYFUNCTION("""COMPUTED_VALUE"""),0.0)</f>
        <v>0</v>
      </c>
      <c r="N71" s="269"/>
      <c r="O71" s="272">
        <f>IFERROR(__xludf.DUMMYFUNCTION("""COMPUTED_VALUE"""),0.0)</f>
        <v>0</v>
      </c>
      <c r="P71" s="269">
        <f>IFERROR(__xludf.DUMMYFUNCTION("""COMPUTED_VALUE"""),4.0)</f>
        <v>4</v>
      </c>
      <c r="Q71" s="269">
        <f>IFERROR(__xludf.DUMMYFUNCTION("""COMPUTED_VALUE"""),0.0)</f>
        <v>0</v>
      </c>
      <c r="R71" s="269"/>
      <c r="S71" s="272">
        <f>IFERROR(__xludf.DUMMYFUNCTION("""COMPUTED_VALUE"""),0.0)</f>
        <v>0</v>
      </c>
      <c r="T71" s="269">
        <f>IFERROR(__xludf.DUMMYFUNCTION("""COMPUTED_VALUE"""),4.0)</f>
        <v>4</v>
      </c>
      <c r="U71" s="269">
        <f>IFERROR(__xludf.DUMMYFUNCTION("""COMPUTED_VALUE"""),0.0)</f>
        <v>0</v>
      </c>
      <c r="V71" s="269"/>
      <c r="W71" s="272">
        <f>IFERROR(__xludf.DUMMYFUNCTION("""COMPUTED_VALUE"""),0.0)</f>
        <v>0</v>
      </c>
      <c r="X71" s="269">
        <f>IFERROR(__xludf.DUMMYFUNCTION("""COMPUTED_VALUE"""),2.0)</f>
        <v>2</v>
      </c>
      <c r="Y71" s="269">
        <f>IFERROR(__xludf.DUMMYFUNCTION("""COMPUTED_VALUE"""),0.0)</f>
        <v>0</v>
      </c>
      <c r="Z71" s="269"/>
      <c r="AA71" s="272">
        <f>IFERROR(__xludf.DUMMYFUNCTION("""COMPUTED_VALUE"""),0.0)</f>
        <v>0</v>
      </c>
      <c r="AB71" s="269">
        <f>IFERROR(__xludf.DUMMYFUNCTION("""COMPUTED_VALUE"""),2.0)</f>
        <v>2</v>
      </c>
      <c r="AC71" s="269">
        <f>IFERROR(__xludf.DUMMYFUNCTION("""COMPUTED_VALUE"""),0.0)</f>
        <v>0</v>
      </c>
      <c r="AD71" s="269"/>
      <c r="AE71" s="272">
        <f>IFERROR(__xludf.DUMMYFUNCTION("""COMPUTED_VALUE"""),0.0)</f>
        <v>0</v>
      </c>
      <c r="AF71" s="269">
        <f>IFERROR(__xludf.DUMMYFUNCTION("""COMPUTED_VALUE"""),2.0)</f>
        <v>2</v>
      </c>
      <c r="AG71" s="269"/>
      <c r="AH71" s="269"/>
      <c r="AI71" s="272">
        <f>IFERROR(__xludf.DUMMYFUNCTION("""COMPUTED_VALUE"""),0.0)</f>
        <v>0</v>
      </c>
      <c r="AJ71" s="269">
        <f>IFERROR(__xludf.DUMMYFUNCTION("""COMPUTED_VALUE"""),5.0)</f>
        <v>5</v>
      </c>
      <c r="AK71" s="269">
        <f>IFERROR(__xludf.DUMMYFUNCTION("""COMPUTED_VALUE"""),0.0)</f>
        <v>0</v>
      </c>
      <c r="AL71" s="269"/>
      <c r="AM71" s="272">
        <f>IFERROR(__xludf.DUMMYFUNCTION("""COMPUTED_VALUE"""),0.0)</f>
        <v>0</v>
      </c>
      <c r="AN71" s="269">
        <f>IFERROR(__xludf.DUMMYFUNCTION("""COMPUTED_VALUE"""),19.0)</f>
        <v>19</v>
      </c>
      <c r="AO71" s="269">
        <f>IFERROR(__xludf.DUMMYFUNCTION("""COMPUTED_VALUE"""),0.0)</f>
        <v>0</v>
      </c>
      <c r="AP71" s="269"/>
      <c r="AQ71" s="272">
        <f>IFERROR(__xludf.DUMMYFUNCTION("""COMPUTED_VALUE"""),0.0)</f>
        <v>0</v>
      </c>
      <c r="AR71" s="269">
        <f>IFERROR(__xludf.DUMMYFUNCTION("""COMPUTED_VALUE"""),4.0)</f>
        <v>4</v>
      </c>
      <c r="AS71" s="269">
        <f>IFERROR(__xludf.DUMMYFUNCTION("""COMPUTED_VALUE"""),0.0)</f>
        <v>0</v>
      </c>
      <c r="AT71" s="269"/>
      <c r="AU71" s="272">
        <f>IFERROR(__xludf.DUMMYFUNCTION("""COMPUTED_VALUE"""),0.0)</f>
        <v>0</v>
      </c>
      <c r="AV71" s="269">
        <f>IFERROR(__xludf.DUMMYFUNCTION("""COMPUTED_VALUE"""),2.0)</f>
        <v>2</v>
      </c>
      <c r="AW71" s="269">
        <f>IFERROR(__xludf.DUMMYFUNCTION("""COMPUTED_VALUE"""),0.0)</f>
        <v>0</v>
      </c>
      <c r="AX71" s="269"/>
      <c r="AY71" s="272">
        <f>IFERROR(__xludf.DUMMYFUNCTION("""COMPUTED_VALUE"""),0.0)</f>
        <v>0</v>
      </c>
      <c r="AZ71" s="269">
        <f>IFERROR(__xludf.DUMMYFUNCTION("""COMPUTED_VALUE"""),3.0)</f>
        <v>3</v>
      </c>
      <c r="BA71" s="269">
        <f>IFERROR(__xludf.DUMMYFUNCTION("""COMPUTED_VALUE"""),0.0)</f>
        <v>0</v>
      </c>
      <c r="BB71" s="269"/>
      <c r="BC71" s="272">
        <f>IFERROR(__xludf.DUMMYFUNCTION("""COMPUTED_VALUE"""),0.0)</f>
        <v>0</v>
      </c>
      <c r="BD71" s="269">
        <f>IFERROR(__xludf.DUMMYFUNCTION("""COMPUTED_VALUE"""),5.0)</f>
        <v>5</v>
      </c>
      <c r="BE71" s="269">
        <f>IFERROR(__xludf.DUMMYFUNCTION("""COMPUTED_VALUE"""),0.0)</f>
        <v>0</v>
      </c>
      <c r="BF71" s="269"/>
      <c r="BG71" s="272">
        <f>IFERROR(__xludf.DUMMYFUNCTION("""COMPUTED_VALUE"""),0.0)</f>
        <v>0</v>
      </c>
      <c r="BH71" s="269"/>
      <c r="BI71" s="269">
        <f>IFERROR(__xludf.DUMMYFUNCTION("""COMPUTED_VALUE"""),0.0)</f>
        <v>0</v>
      </c>
      <c r="BJ71" s="269"/>
      <c r="BK71" s="272">
        <f>IFERROR(__xludf.DUMMYFUNCTION("""COMPUTED_VALUE"""),0.0)</f>
        <v>0</v>
      </c>
      <c r="BL71" s="269"/>
      <c r="BM71" s="269">
        <f>IFERROR(__xludf.DUMMYFUNCTION("""COMPUTED_VALUE"""),0.0)</f>
        <v>0</v>
      </c>
      <c r="BN71" s="269"/>
      <c r="BO71" s="272">
        <f>IFERROR(__xludf.DUMMYFUNCTION("""COMPUTED_VALUE"""),0.0)</f>
        <v>0</v>
      </c>
      <c r="BP71" s="269"/>
      <c r="BQ71" s="269">
        <f>IFERROR(__xludf.DUMMYFUNCTION("""COMPUTED_VALUE"""),0.0)</f>
        <v>0</v>
      </c>
      <c r="BR71" s="269"/>
      <c r="BS71" s="272">
        <f>IFERROR(__xludf.DUMMYFUNCTION("""COMPUTED_VALUE"""),0.0)</f>
        <v>0</v>
      </c>
      <c r="BT71" s="269"/>
      <c r="BU71" s="269">
        <f>IFERROR(__xludf.DUMMYFUNCTION("""COMPUTED_VALUE"""),0.0)</f>
        <v>0</v>
      </c>
      <c r="BV71" s="269"/>
      <c r="BW71" s="272">
        <f>IFERROR(__xludf.DUMMYFUNCTION("""COMPUTED_VALUE"""),0.0)</f>
        <v>0</v>
      </c>
      <c r="BX71" s="269"/>
      <c r="BY71" s="269">
        <f>IFERROR(__xludf.DUMMYFUNCTION("""COMPUTED_VALUE"""),0.0)</f>
        <v>0</v>
      </c>
      <c r="BZ71" s="269"/>
      <c r="CA71" s="272">
        <f>IFERROR(__xludf.DUMMYFUNCTION("""COMPUTED_VALUE"""),0.0)</f>
        <v>0</v>
      </c>
      <c r="CB71" s="269"/>
      <c r="CC71" s="269">
        <f>IFERROR(__xludf.DUMMYFUNCTION("""COMPUTED_VALUE"""),0.0)</f>
        <v>0</v>
      </c>
      <c r="CD71" s="269"/>
      <c r="CE71" s="272">
        <f>IFERROR(__xludf.DUMMYFUNCTION("""COMPUTED_VALUE"""),0.0)</f>
        <v>0</v>
      </c>
    </row>
    <row r="72">
      <c r="A72" s="271">
        <f>IFERROR(__xludf.DUMMYFUNCTION("""COMPUTED_VALUE"""),46452.0)</f>
        <v>46452</v>
      </c>
      <c r="B72" s="269" t="str">
        <f>IFERROR(__xludf.DUMMYFUNCTION("""COMPUTED_VALUE"""),"土")</f>
        <v>土</v>
      </c>
      <c r="C72" s="272">
        <f>IFERROR(__xludf.DUMMYFUNCTION("""COMPUTED_VALUE"""),0.0)</f>
        <v>0</v>
      </c>
      <c r="D72" s="269">
        <f>IFERROR(__xludf.DUMMYFUNCTION("""COMPUTED_VALUE"""),1.0)</f>
        <v>1</v>
      </c>
      <c r="E72" s="269">
        <f>IFERROR(__xludf.DUMMYFUNCTION("""COMPUTED_VALUE"""),0.0)</f>
        <v>0</v>
      </c>
      <c r="F72" s="269"/>
      <c r="G72" s="269"/>
      <c r="H72" s="269">
        <f>IFERROR(__xludf.DUMMYFUNCTION("""COMPUTED_VALUE"""),1.0)</f>
        <v>1</v>
      </c>
      <c r="I72" s="269">
        <f>IFERROR(__xludf.DUMMYFUNCTION("""COMPUTED_VALUE"""),0.0)</f>
        <v>0</v>
      </c>
      <c r="J72" s="269"/>
      <c r="K72" s="269"/>
      <c r="L72" s="269">
        <f>IFERROR(__xludf.DUMMYFUNCTION("""COMPUTED_VALUE"""),2.0)</f>
        <v>2</v>
      </c>
      <c r="M72" s="269">
        <f>IFERROR(__xludf.DUMMYFUNCTION("""COMPUTED_VALUE"""),0.0)</f>
        <v>0</v>
      </c>
      <c r="N72" s="269"/>
      <c r="O72" s="269"/>
      <c r="P72" s="269">
        <f>IFERROR(__xludf.DUMMYFUNCTION("""COMPUTED_VALUE"""),4.0)</f>
        <v>4</v>
      </c>
      <c r="Q72" s="269">
        <f>IFERROR(__xludf.DUMMYFUNCTION("""COMPUTED_VALUE"""),0.0)</f>
        <v>0</v>
      </c>
      <c r="R72" s="269"/>
      <c r="S72" s="269"/>
      <c r="T72" s="269">
        <f>IFERROR(__xludf.DUMMYFUNCTION("""COMPUTED_VALUE"""),4.0)</f>
        <v>4</v>
      </c>
      <c r="U72" s="269">
        <f>IFERROR(__xludf.DUMMYFUNCTION("""COMPUTED_VALUE"""),0.0)</f>
        <v>0</v>
      </c>
      <c r="V72" s="269"/>
      <c r="W72" s="269"/>
      <c r="X72" s="269">
        <f>IFERROR(__xludf.DUMMYFUNCTION("""COMPUTED_VALUE"""),2.0)</f>
        <v>2</v>
      </c>
      <c r="Y72" s="269">
        <f>IFERROR(__xludf.DUMMYFUNCTION("""COMPUTED_VALUE"""),0.0)</f>
        <v>0</v>
      </c>
      <c r="Z72" s="269"/>
      <c r="AA72" s="269"/>
      <c r="AB72" s="269">
        <f>IFERROR(__xludf.DUMMYFUNCTION("""COMPUTED_VALUE"""),2.0)</f>
        <v>2</v>
      </c>
      <c r="AC72" s="269">
        <f>IFERROR(__xludf.DUMMYFUNCTION("""COMPUTED_VALUE"""),0.0)</f>
        <v>0</v>
      </c>
      <c r="AD72" s="269"/>
      <c r="AE72" s="269"/>
      <c r="AF72" s="269">
        <f>IFERROR(__xludf.DUMMYFUNCTION("""COMPUTED_VALUE"""),2.0)</f>
        <v>2</v>
      </c>
      <c r="AG72" s="269"/>
      <c r="AH72" s="269"/>
      <c r="AI72" s="269"/>
      <c r="AJ72" s="269">
        <f>IFERROR(__xludf.DUMMYFUNCTION("""COMPUTED_VALUE"""),5.0)</f>
        <v>5</v>
      </c>
      <c r="AK72" s="269">
        <f>IFERROR(__xludf.DUMMYFUNCTION("""COMPUTED_VALUE"""),0.0)</f>
        <v>0</v>
      </c>
      <c r="AL72" s="269"/>
      <c r="AM72" s="269"/>
      <c r="AN72" s="269">
        <f>IFERROR(__xludf.DUMMYFUNCTION("""COMPUTED_VALUE"""),19.0)</f>
        <v>19</v>
      </c>
      <c r="AO72" s="269"/>
      <c r="AP72" s="269"/>
      <c r="AQ72" s="269"/>
      <c r="AR72" s="269">
        <f>IFERROR(__xludf.DUMMYFUNCTION("""COMPUTED_VALUE"""),4.0)</f>
        <v>4</v>
      </c>
      <c r="AS72" s="269">
        <f>IFERROR(__xludf.DUMMYFUNCTION("""COMPUTED_VALUE"""),0.0)</f>
        <v>0</v>
      </c>
      <c r="AT72" s="269"/>
      <c r="AU72" s="269"/>
      <c r="AV72" s="269">
        <f>IFERROR(__xludf.DUMMYFUNCTION("""COMPUTED_VALUE"""),2.0)</f>
        <v>2</v>
      </c>
      <c r="AW72" s="269">
        <f>IFERROR(__xludf.DUMMYFUNCTION("""COMPUTED_VALUE"""),0.0)</f>
        <v>0</v>
      </c>
      <c r="AX72" s="269"/>
      <c r="AY72" s="269"/>
      <c r="AZ72" s="269">
        <f>IFERROR(__xludf.DUMMYFUNCTION("""COMPUTED_VALUE"""),3.0)</f>
        <v>3</v>
      </c>
      <c r="BA72" s="269">
        <f>IFERROR(__xludf.DUMMYFUNCTION("""COMPUTED_VALUE"""),0.0)</f>
        <v>0</v>
      </c>
      <c r="BB72" s="269"/>
      <c r="BC72" s="269"/>
      <c r="BD72" s="269">
        <f>IFERROR(__xludf.DUMMYFUNCTION("""COMPUTED_VALUE"""),5.0)</f>
        <v>5</v>
      </c>
      <c r="BE72" s="269">
        <f>IFERROR(__xludf.DUMMYFUNCTION("""COMPUTED_VALUE"""),0.0)</f>
        <v>0</v>
      </c>
      <c r="BF72" s="269"/>
      <c r="BG72" s="269"/>
      <c r="BH72" s="269"/>
      <c r="BI72" s="269">
        <f>IFERROR(__xludf.DUMMYFUNCTION("""COMPUTED_VALUE"""),0.0)</f>
        <v>0</v>
      </c>
      <c r="BJ72" s="269"/>
      <c r="BK72" s="269"/>
      <c r="BL72" s="269"/>
      <c r="BM72" s="269">
        <f>IFERROR(__xludf.DUMMYFUNCTION("""COMPUTED_VALUE"""),0.0)</f>
        <v>0</v>
      </c>
      <c r="BN72" s="269"/>
      <c r="BO72" s="269"/>
      <c r="BP72" s="269"/>
      <c r="BQ72" s="269">
        <f>IFERROR(__xludf.DUMMYFUNCTION("""COMPUTED_VALUE"""),0.0)</f>
        <v>0</v>
      </c>
      <c r="BR72" s="269"/>
      <c r="BS72" s="269"/>
      <c r="BT72" s="269"/>
      <c r="BU72" s="269">
        <f>IFERROR(__xludf.DUMMYFUNCTION("""COMPUTED_VALUE"""),0.0)</f>
        <v>0</v>
      </c>
      <c r="BV72" s="269"/>
      <c r="BW72" s="269"/>
      <c r="BX72" s="269"/>
      <c r="BY72" s="269">
        <f>IFERROR(__xludf.DUMMYFUNCTION("""COMPUTED_VALUE"""),0.0)</f>
        <v>0</v>
      </c>
      <c r="BZ72" s="269"/>
      <c r="CA72" s="269"/>
      <c r="CB72" s="269"/>
      <c r="CC72" s="269">
        <f>IFERROR(__xludf.DUMMYFUNCTION("""COMPUTED_VALUE"""),0.0)</f>
        <v>0</v>
      </c>
      <c r="CD72" s="269"/>
      <c r="CE72" s="269"/>
    </row>
    <row r="73">
      <c r="A73" s="271">
        <f>IFERROR(__xludf.DUMMYFUNCTION("""COMPUTED_VALUE"""),46459.0)</f>
        <v>46459</v>
      </c>
      <c r="B73" s="269" t="str">
        <f>IFERROR(__xludf.DUMMYFUNCTION("""COMPUTED_VALUE"""),"土")</f>
        <v>土</v>
      </c>
      <c r="C73" s="272">
        <f>IFERROR(__xludf.DUMMYFUNCTION("""COMPUTED_VALUE"""),0.0)</f>
        <v>0</v>
      </c>
      <c r="D73" s="269">
        <f>IFERROR(__xludf.DUMMYFUNCTION("""COMPUTED_VALUE"""),1.0)</f>
        <v>1</v>
      </c>
      <c r="E73" s="269">
        <f>IFERROR(__xludf.DUMMYFUNCTION("""COMPUTED_VALUE"""),0.0)</f>
        <v>0</v>
      </c>
      <c r="F73" s="269"/>
      <c r="G73" s="269"/>
      <c r="H73" s="269">
        <f>IFERROR(__xludf.DUMMYFUNCTION("""COMPUTED_VALUE"""),1.0)</f>
        <v>1</v>
      </c>
      <c r="I73" s="269">
        <f>IFERROR(__xludf.DUMMYFUNCTION("""COMPUTED_VALUE"""),0.0)</f>
        <v>0</v>
      </c>
      <c r="J73" s="269"/>
      <c r="K73" s="269"/>
      <c r="L73" s="269">
        <f>IFERROR(__xludf.DUMMYFUNCTION("""COMPUTED_VALUE"""),2.0)</f>
        <v>2</v>
      </c>
      <c r="M73" s="269">
        <f>IFERROR(__xludf.DUMMYFUNCTION("""COMPUTED_VALUE"""),0.0)</f>
        <v>0</v>
      </c>
      <c r="N73" s="269"/>
      <c r="O73" s="269"/>
      <c r="P73" s="269">
        <f>IFERROR(__xludf.DUMMYFUNCTION("""COMPUTED_VALUE"""),4.0)</f>
        <v>4</v>
      </c>
      <c r="Q73" s="269">
        <f>IFERROR(__xludf.DUMMYFUNCTION("""COMPUTED_VALUE"""),0.0)</f>
        <v>0</v>
      </c>
      <c r="R73" s="269"/>
      <c r="S73" s="269"/>
      <c r="T73" s="269">
        <f>IFERROR(__xludf.DUMMYFUNCTION("""COMPUTED_VALUE"""),4.0)</f>
        <v>4</v>
      </c>
      <c r="U73" s="269">
        <f>IFERROR(__xludf.DUMMYFUNCTION("""COMPUTED_VALUE"""),0.0)</f>
        <v>0</v>
      </c>
      <c r="V73" s="269"/>
      <c r="W73" s="269"/>
      <c r="X73" s="269">
        <f>IFERROR(__xludf.DUMMYFUNCTION("""COMPUTED_VALUE"""),2.0)</f>
        <v>2</v>
      </c>
      <c r="Y73" s="269">
        <f>IFERROR(__xludf.DUMMYFUNCTION("""COMPUTED_VALUE"""),0.0)</f>
        <v>0</v>
      </c>
      <c r="Z73" s="269"/>
      <c r="AA73" s="269"/>
      <c r="AB73" s="269">
        <f>IFERROR(__xludf.DUMMYFUNCTION("""COMPUTED_VALUE"""),2.0)</f>
        <v>2</v>
      </c>
      <c r="AC73" s="269">
        <f>IFERROR(__xludf.DUMMYFUNCTION("""COMPUTED_VALUE"""),0.0)</f>
        <v>0</v>
      </c>
      <c r="AD73" s="269"/>
      <c r="AE73" s="269"/>
      <c r="AF73" s="269">
        <f>IFERROR(__xludf.DUMMYFUNCTION("""COMPUTED_VALUE"""),2.0)</f>
        <v>2</v>
      </c>
      <c r="AG73" s="269"/>
      <c r="AH73" s="269"/>
      <c r="AI73" s="269"/>
      <c r="AJ73" s="269">
        <f>IFERROR(__xludf.DUMMYFUNCTION("""COMPUTED_VALUE"""),5.0)</f>
        <v>5</v>
      </c>
      <c r="AK73" s="269">
        <f>IFERROR(__xludf.DUMMYFUNCTION("""COMPUTED_VALUE"""),0.0)</f>
        <v>0</v>
      </c>
      <c r="AL73" s="269"/>
      <c r="AM73" s="269"/>
      <c r="AN73" s="269">
        <f>IFERROR(__xludf.DUMMYFUNCTION("""COMPUTED_VALUE"""),19.0)</f>
        <v>19</v>
      </c>
      <c r="AO73" s="269"/>
      <c r="AP73" s="269"/>
      <c r="AQ73" s="269"/>
      <c r="AR73" s="269">
        <f>IFERROR(__xludf.DUMMYFUNCTION("""COMPUTED_VALUE"""),4.0)</f>
        <v>4</v>
      </c>
      <c r="AS73" s="269">
        <f>IFERROR(__xludf.DUMMYFUNCTION("""COMPUTED_VALUE"""),0.0)</f>
        <v>0</v>
      </c>
      <c r="AT73" s="269"/>
      <c r="AU73" s="269"/>
      <c r="AV73" s="269">
        <f>IFERROR(__xludf.DUMMYFUNCTION("""COMPUTED_VALUE"""),2.0)</f>
        <v>2</v>
      </c>
      <c r="AW73" s="269">
        <f>IFERROR(__xludf.DUMMYFUNCTION("""COMPUTED_VALUE"""),0.0)</f>
        <v>0</v>
      </c>
      <c r="AX73" s="269"/>
      <c r="AY73" s="269"/>
      <c r="AZ73" s="269">
        <f>IFERROR(__xludf.DUMMYFUNCTION("""COMPUTED_VALUE"""),3.0)</f>
        <v>3</v>
      </c>
      <c r="BA73" s="269">
        <f>IFERROR(__xludf.DUMMYFUNCTION("""COMPUTED_VALUE"""),0.0)</f>
        <v>0</v>
      </c>
      <c r="BB73" s="269"/>
      <c r="BC73" s="269"/>
      <c r="BD73" s="269">
        <f>IFERROR(__xludf.DUMMYFUNCTION("""COMPUTED_VALUE"""),5.0)</f>
        <v>5</v>
      </c>
      <c r="BE73" s="269">
        <f>IFERROR(__xludf.DUMMYFUNCTION("""COMPUTED_VALUE"""),0.0)</f>
        <v>0</v>
      </c>
      <c r="BF73" s="269"/>
      <c r="BG73" s="269"/>
      <c r="BH73" s="269"/>
      <c r="BI73" s="269">
        <f>IFERROR(__xludf.DUMMYFUNCTION("""COMPUTED_VALUE"""),0.0)</f>
        <v>0</v>
      </c>
      <c r="BJ73" s="269"/>
      <c r="BK73" s="269"/>
      <c r="BL73" s="269"/>
      <c r="BM73" s="269">
        <f>IFERROR(__xludf.DUMMYFUNCTION("""COMPUTED_VALUE"""),0.0)</f>
        <v>0</v>
      </c>
      <c r="BN73" s="269"/>
      <c r="BO73" s="269"/>
      <c r="BP73" s="269"/>
      <c r="BQ73" s="269">
        <f>IFERROR(__xludf.DUMMYFUNCTION("""COMPUTED_VALUE"""),0.0)</f>
        <v>0</v>
      </c>
      <c r="BR73" s="269"/>
      <c r="BS73" s="269"/>
      <c r="BT73" s="269"/>
      <c r="BU73" s="269">
        <f>IFERROR(__xludf.DUMMYFUNCTION("""COMPUTED_VALUE"""),0.0)</f>
        <v>0</v>
      </c>
      <c r="BV73" s="269"/>
      <c r="BW73" s="269"/>
      <c r="BX73" s="269"/>
      <c r="BY73" s="269">
        <f>IFERROR(__xludf.DUMMYFUNCTION("""COMPUTED_VALUE"""),0.0)</f>
        <v>0</v>
      </c>
      <c r="BZ73" s="269"/>
      <c r="CA73" s="269"/>
      <c r="CB73" s="269"/>
      <c r="CC73" s="269">
        <f>IFERROR(__xludf.DUMMYFUNCTION("""COMPUTED_VALUE"""),0.0)</f>
        <v>0</v>
      </c>
      <c r="CD73" s="269"/>
      <c r="CE73" s="269"/>
    </row>
    <row r="74">
      <c r="A74" s="271">
        <f>IFERROR(__xludf.DUMMYFUNCTION("""COMPUTED_VALUE"""),46466.0)</f>
        <v>46466</v>
      </c>
      <c r="B74" s="269" t="str">
        <f>IFERROR(__xludf.DUMMYFUNCTION("""COMPUTED_VALUE"""),"土")</f>
        <v>土</v>
      </c>
      <c r="C74" s="272">
        <f>IFERROR(__xludf.DUMMYFUNCTION("""COMPUTED_VALUE"""),0.0)</f>
        <v>0</v>
      </c>
      <c r="D74" s="269">
        <f>IFERROR(__xludf.DUMMYFUNCTION("""COMPUTED_VALUE"""),1.0)</f>
        <v>1</v>
      </c>
      <c r="E74" s="269">
        <f>IFERROR(__xludf.DUMMYFUNCTION("""COMPUTED_VALUE"""),0.0)</f>
        <v>0</v>
      </c>
      <c r="F74" s="269"/>
      <c r="G74" s="269"/>
      <c r="H74" s="269">
        <f>IFERROR(__xludf.DUMMYFUNCTION("""COMPUTED_VALUE"""),1.0)</f>
        <v>1</v>
      </c>
      <c r="I74" s="269">
        <f>IFERROR(__xludf.DUMMYFUNCTION("""COMPUTED_VALUE"""),0.0)</f>
        <v>0</v>
      </c>
      <c r="J74" s="269"/>
      <c r="K74" s="269"/>
      <c r="L74" s="269">
        <f>IFERROR(__xludf.DUMMYFUNCTION("""COMPUTED_VALUE"""),2.0)</f>
        <v>2</v>
      </c>
      <c r="M74" s="269">
        <f>IFERROR(__xludf.DUMMYFUNCTION("""COMPUTED_VALUE"""),0.0)</f>
        <v>0</v>
      </c>
      <c r="N74" s="269"/>
      <c r="O74" s="269"/>
      <c r="P74" s="269">
        <f>IFERROR(__xludf.DUMMYFUNCTION("""COMPUTED_VALUE"""),4.0)</f>
        <v>4</v>
      </c>
      <c r="Q74" s="269">
        <f>IFERROR(__xludf.DUMMYFUNCTION("""COMPUTED_VALUE"""),0.0)</f>
        <v>0</v>
      </c>
      <c r="R74" s="269"/>
      <c r="S74" s="269"/>
      <c r="T74" s="269">
        <f>IFERROR(__xludf.DUMMYFUNCTION("""COMPUTED_VALUE"""),4.0)</f>
        <v>4</v>
      </c>
      <c r="U74" s="269">
        <f>IFERROR(__xludf.DUMMYFUNCTION("""COMPUTED_VALUE"""),0.0)</f>
        <v>0</v>
      </c>
      <c r="V74" s="269"/>
      <c r="W74" s="269"/>
      <c r="X74" s="269">
        <f>IFERROR(__xludf.DUMMYFUNCTION("""COMPUTED_VALUE"""),2.0)</f>
        <v>2</v>
      </c>
      <c r="Y74" s="269">
        <f>IFERROR(__xludf.DUMMYFUNCTION("""COMPUTED_VALUE"""),0.0)</f>
        <v>0</v>
      </c>
      <c r="Z74" s="269"/>
      <c r="AA74" s="269"/>
      <c r="AB74" s="269">
        <f>IFERROR(__xludf.DUMMYFUNCTION("""COMPUTED_VALUE"""),2.0)</f>
        <v>2</v>
      </c>
      <c r="AC74" s="269">
        <f>IFERROR(__xludf.DUMMYFUNCTION("""COMPUTED_VALUE"""),0.0)</f>
        <v>0</v>
      </c>
      <c r="AD74" s="269"/>
      <c r="AE74" s="269"/>
      <c r="AF74" s="269">
        <f>IFERROR(__xludf.DUMMYFUNCTION("""COMPUTED_VALUE"""),2.0)</f>
        <v>2</v>
      </c>
      <c r="AG74" s="269"/>
      <c r="AH74" s="269"/>
      <c r="AI74" s="269"/>
      <c r="AJ74" s="269">
        <f>IFERROR(__xludf.DUMMYFUNCTION("""COMPUTED_VALUE"""),5.0)</f>
        <v>5</v>
      </c>
      <c r="AK74" s="269">
        <f>IFERROR(__xludf.DUMMYFUNCTION("""COMPUTED_VALUE"""),0.0)</f>
        <v>0</v>
      </c>
      <c r="AL74" s="269"/>
      <c r="AM74" s="269"/>
      <c r="AN74" s="269">
        <f>IFERROR(__xludf.DUMMYFUNCTION("""COMPUTED_VALUE"""),19.0)</f>
        <v>19</v>
      </c>
      <c r="AO74" s="269"/>
      <c r="AP74" s="269"/>
      <c r="AQ74" s="269"/>
      <c r="AR74" s="269">
        <f>IFERROR(__xludf.DUMMYFUNCTION("""COMPUTED_VALUE"""),4.0)</f>
        <v>4</v>
      </c>
      <c r="AS74" s="269">
        <f>IFERROR(__xludf.DUMMYFUNCTION("""COMPUTED_VALUE"""),0.0)</f>
        <v>0</v>
      </c>
      <c r="AT74" s="269"/>
      <c r="AU74" s="269"/>
      <c r="AV74" s="269">
        <f>IFERROR(__xludf.DUMMYFUNCTION("""COMPUTED_VALUE"""),2.0)</f>
        <v>2</v>
      </c>
      <c r="AW74" s="269">
        <f>IFERROR(__xludf.DUMMYFUNCTION("""COMPUTED_VALUE"""),0.0)</f>
        <v>0</v>
      </c>
      <c r="AX74" s="269"/>
      <c r="AY74" s="269"/>
      <c r="AZ74" s="269">
        <f>IFERROR(__xludf.DUMMYFUNCTION("""COMPUTED_VALUE"""),3.0)</f>
        <v>3</v>
      </c>
      <c r="BA74" s="269">
        <f>IFERROR(__xludf.DUMMYFUNCTION("""COMPUTED_VALUE"""),0.0)</f>
        <v>0</v>
      </c>
      <c r="BB74" s="269"/>
      <c r="BC74" s="269"/>
      <c r="BD74" s="269">
        <f>IFERROR(__xludf.DUMMYFUNCTION("""COMPUTED_VALUE"""),5.0)</f>
        <v>5</v>
      </c>
      <c r="BE74" s="269">
        <f>IFERROR(__xludf.DUMMYFUNCTION("""COMPUTED_VALUE"""),0.0)</f>
        <v>0</v>
      </c>
      <c r="BF74" s="269"/>
      <c r="BG74" s="269"/>
      <c r="BH74" s="269"/>
      <c r="BI74" s="269">
        <f>IFERROR(__xludf.DUMMYFUNCTION("""COMPUTED_VALUE"""),0.0)</f>
        <v>0</v>
      </c>
      <c r="BJ74" s="269"/>
      <c r="BK74" s="269"/>
      <c r="BL74" s="269"/>
      <c r="BM74" s="269">
        <f>IFERROR(__xludf.DUMMYFUNCTION("""COMPUTED_VALUE"""),0.0)</f>
        <v>0</v>
      </c>
      <c r="BN74" s="269"/>
      <c r="BO74" s="269"/>
      <c r="BP74" s="269"/>
      <c r="BQ74" s="269">
        <f>IFERROR(__xludf.DUMMYFUNCTION("""COMPUTED_VALUE"""),0.0)</f>
        <v>0</v>
      </c>
      <c r="BR74" s="269"/>
      <c r="BS74" s="269"/>
      <c r="BT74" s="269"/>
      <c r="BU74" s="269">
        <f>IFERROR(__xludf.DUMMYFUNCTION("""COMPUTED_VALUE"""),0.0)</f>
        <v>0</v>
      </c>
      <c r="BV74" s="269"/>
      <c r="BW74" s="269"/>
      <c r="BX74" s="269"/>
      <c r="BY74" s="269">
        <f>IFERROR(__xludf.DUMMYFUNCTION("""COMPUTED_VALUE"""),0.0)</f>
        <v>0</v>
      </c>
      <c r="BZ74" s="269"/>
      <c r="CA74" s="269"/>
      <c r="CB74" s="269"/>
      <c r="CC74" s="269">
        <f>IFERROR(__xludf.DUMMYFUNCTION("""COMPUTED_VALUE"""),0.0)</f>
        <v>0</v>
      </c>
      <c r="CD74" s="269"/>
      <c r="CE74" s="269"/>
    </row>
    <row r="75">
      <c r="A75" s="271">
        <f>IFERROR(__xludf.DUMMYFUNCTION("""COMPUTED_VALUE"""),46473.0)</f>
        <v>46473</v>
      </c>
      <c r="B75" s="269" t="str">
        <f>IFERROR(__xludf.DUMMYFUNCTION("""COMPUTED_VALUE"""),"土")</f>
        <v>土</v>
      </c>
      <c r="C75" s="272">
        <f>IFERROR(__xludf.DUMMYFUNCTION("""COMPUTED_VALUE"""),0.0)</f>
        <v>0</v>
      </c>
      <c r="D75" s="269">
        <f>IFERROR(__xludf.DUMMYFUNCTION("""COMPUTED_VALUE"""),1.0)</f>
        <v>1</v>
      </c>
      <c r="E75" s="269">
        <f>IFERROR(__xludf.DUMMYFUNCTION("""COMPUTED_VALUE"""),0.0)</f>
        <v>0</v>
      </c>
      <c r="F75" s="269"/>
      <c r="G75" s="269"/>
      <c r="H75" s="269">
        <f>IFERROR(__xludf.DUMMYFUNCTION("""COMPUTED_VALUE"""),1.0)</f>
        <v>1</v>
      </c>
      <c r="I75" s="269">
        <f>IFERROR(__xludf.DUMMYFUNCTION("""COMPUTED_VALUE"""),0.0)</f>
        <v>0</v>
      </c>
      <c r="J75" s="269"/>
      <c r="K75" s="269"/>
      <c r="L75" s="269">
        <f>IFERROR(__xludf.DUMMYFUNCTION("""COMPUTED_VALUE"""),2.0)</f>
        <v>2</v>
      </c>
      <c r="M75" s="269">
        <f>IFERROR(__xludf.DUMMYFUNCTION("""COMPUTED_VALUE"""),0.0)</f>
        <v>0</v>
      </c>
      <c r="N75" s="269"/>
      <c r="O75" s="269"/>
      <c r="P75" s="269">
        <f>IFERROR(__xludf.DUMMYFUNCTION("""COMPUTED_VALUE"""),4.0)</f>
        <v>4</v>
      </c>
      <c r="Q75" s="269">
        <f>IFERROR(__xludf.DUMMYFUNCTION("""COMPUTED_VALUE"""),0.0)</f>
        <v>0</v>
      </c>
      <c r="R75" s="269"/>
      <c r="S75" s="269"/>
      <c r="T75" s="269">
        <f>IFERROR(__xludf.DUMMYFUNCTION("""COMPUTED_VALUE"""),4.0)</f>
        <v>4</v>
      </c>
      <c r="U75" s="269">
        <f>IFERROR(__xludf.DUMMYFUNCTION("""COMPUTED_VALUE"""),0.0)</f>
        <v>0</v>
      </c>
      <c r="V75" s="269"/>
      <c r="W75" s="269"/>
      <c r="X75" s="269">
        <f>IFERROR(__xludf.DUMMYFUNCTION("""COMPUTED_VALUE"""),2.0)</f>
        <v>2</v>
      </c>
      <c r="Y75" s="269">
        <f>IFERROR(__xludf.DUMMYFUNCTION("""COMPUTED_VALUE"""),0.0)</f>
        <v>0</v>
      </c>
      <c r="Z75" s="269"/>
      <c r="AA75" s="269"/>
      <c r="AB75" s="269">
        <f>IFERROR(__xludf.DUMMYFUNCTION("""COMPUTED_VALUE"""),2.0)</f>
        <v>2</v>
      </c>
      <c r="AC75" s="269">
        <f>IFERROR(__xludf.DUMMYFUNCTION("""COMPUTED_VALUE"""),0.0)</f>
        <v>0</v>
      </c>
      <c r="AD75" s="269"/>
      <c r="AE75" s="269"/>
      <c r="AF75" s="269">
        <f>IFERROR(__xludf.DUMMYFUNCTION("""COMPUTED_VALUE"""),2.0)</f>
        <v>2</v>
      </c>
      <c r="AG75" s="269"/>
      <c r="AH75" s="269"/>
      <c r="AI75" s="269"/>
      <c r="AJ75" s="269">
        <f>IFERROR(__xludf.DUMMYFUNCTION("""COMPUTED_VALUE"""),5.0)</f>
        <v>5</v>
      </c>
      <c r="AK75" s="269">
        <f>IFERROR(__xludf.DUMMYFUNCTION("""COMPUTED_VALUE"""),0.0)</f>
        <v>0</v>
      </c>
      <c r="AL75" s="269"/>
      <c r="AM75" s="269"/>
      <c r="AN75" s="269">
        <f>IFERROR(__xludf.DUMMYFUNCTION("""COMPUTED_VALUE"""),19.0)</f>
        <v>19</v>
      </c>
      <c r="AO75" s="269"/>
      <c r="AP75" s="269"/>
      <c r="AQ75" s="269"/>
      <c r="AR75" s="269">
        <f>IFERROR(__xludf.DUMMYFUNCTION("""COMPUTED_VALUE"""),4.0)</f>
        <v>4</v>
      </c>
      <c r="AS75" s="269">
        <f>IFERROR(__xludf.DUMMYFUNCTION("""COMPUTED_VALUE"""),0.0)</f>
        <v>0</v>
      </c>
      <c r="AT75" s="269"/>
      <c r="AU75" s="269"/>
      <c r="AV75" s="269">
        <f>IFERROR(__xludf.DUMMYFUNCTION("""COMPUTED_VALUE"""),2.0)</f>
        <v>2</v>
      </c>
      <c r="AW75" s="269">
        <f>IFERROR(__xludf.DUMMYFUNCTION("""COMPUTED_VALUE"""),0.0)</f>
        <v>0</v>
      </c>
      <c r="AX75" s="269"/>
      <c r="AY75" s="269"/>
      <c r="AZ75" s="269">
        <f>IFERROR(__xludf.DUMMYFUNCTION("""COMPUTED_VALUE"""),3.0)</f>
        <v>3</v>
      </c>
      <c r="BA75" s="269">
        <f>IFERROR(__xludf.DUMMYFUNCTION("""COMPUTED_VALUE"""),0.0)</f>
        <v>0</v>
      </c>
      <c r="BB75" s="269"/>
      <c r="BC75" s="269"/>
      <c r="BD75" s="269">
        <f>IFERROR(__xludf.DUMMYFUNCTION("""COMPUTED_VALUE"""),5.0)</f>
        <v>5</v>
      </c>
      <c r="BE75" s="269">
        <f>IFERROR(__xludf.DUMMYFUNCTION("""COMPUTED_VALUE"""),0.0)</f>
        <v>0</v>
      </c>
      <c r="BF75" s="269"/>
      <c r="BG75" s="269"/>
      <c r="BH75" s="269"/>
      <c r="BI75" s="269">
        <f>IFERROR(__xludf.DUMMYFUNCTION("""COMPUTED_VALUE"""),0.0)</f>
        <v>0</v>
      </c>
      <c r="BJ75" s="269"/>
      <c r="BK75" s="269"/>
      <c r="BL75" s="269"/>
      <c r="BM75" s="269">
        <f>IFERROR(__xludf.DUMMYFUNCTION("""COMPUTED_VALUE"""),0.0)</f>
        <v>0</v>
      </c>
      <c r="BN75" s="269"/>
      <c r="BO75" s="269"/>
      <c r="BP75" s="269"/>
      <c r="BQ75" s="269">
        <f>IFERROR(__xludf.DUMMYFUNCTION("""COMPUTED_VALUE"""),0.0)</f>
        <v>0</v>
      </c>
      <c r="BR75" s="269"/>
      <c r="BS75" s="269"/>
      <c r="BT75" s="269"/>
      <c r="BU75" s="269">
        <f>IFERROR(__xludf.DUMMYFUNCTION("""COMPUTED_VALUE"""),0.0)</f>
        <v>0</v>
      </c>
      <c r="BV75" s="269"/>
      <c r="BW75" s="269"/>
      <c r="BX75" s="269"/>
      <c r="BY75" s="269">
        <f>IFERROR(__xludf.DUMMYFUNCTION("""COMPUTED_VALUE"""),0.0)</f>
        <v>0</v>
      </c>
      <c r="BZ75" s="269"/>
      <c r="CA75" s="269"/>
      <c r="CB75" s="269"/>
      <c r="CC75" s="269">
        <f>IFERROR(__xludf.DUMMYFUNCTION("""COMPUTED_VALUE"""),0.0)</f>
        <v>0</v>
      </c>
      <c r="CD75" s="269"/>
      <c r="CE75" s="269"/>
    </row>
    <row r="76">
      <c r="A76" s="271"/>
      <c r="B76" s="269"/>
      <c r="C76" s="272">
        <f>IFERROR(__xludf.DUMMYFUNCTION("""COMPUTED_VALUE"""),0.0)</f>
        <v>0</v>
      </c>
      <c r="D76" s="269">
        <f>IFERROR(__xludf.DUMMYFUNCTION("""COMPUTED_VALUE"""),1.0)</f>
        <v>1</v>
      </c>
      <c r="E76" s="269">
        <f>IFERROR(__xludf.DUMMYFUNCTION("""COMPUTED_VALUE"""),0.0)</f>
        <v>0</v>
      </c>
      <c r="F76" s="269"/>
      <c r="G76" s="272">
        <f>IFERROR(__xludf.DUMMYFUNCTION("""COMPUTED_VALUE"""),0.0)</f>
        <v>0</v>
      </c>
      <c r="H76" s="269">
        <f>IFERROR(__xludf.DUMMYFUNCTION("""COMPUTED_VALUE"""),1.0)</f>
        <v>1</v>
      </c>
      <c r="I76" s="269">
        <f>IFERROR(__xludf.DUMMYFUNCTION("""COMPUTED_VALUE"""),0.0)</f>
        <v>0</v>
      </c>
      <c r="J76" s="269"/>
      <c r="K76" s="272">
        <f>IFERROR(__xludf.DUMMYFUNCTION("""COMPUTED_VALUE"""),0.0)</f>
        <v>0</v>
      </c>
      <c r="L76" s="269">
        <f>IFERROR(__xludf.DUMMYFUNCTION("""COMPUTED_VALUE"""),2.0)</f>
        <v>2</v>
      </c>
      <c r="M76" s="269">
        <f>IFERROR(__xludf.DUMMYFUNCTION("""COMPUTED_VALUE"""),0.0)</f>
        <v>0</v>
      </c>
      <c r="N76" s="269"/>
      <c r="O76" s="272">
        <f>IFERROR(__xludf.DUMMYFUNCTION("""COMPUTED_VALUE"""),0.0)</f>
        <v>0</v>
      </c>
      <c r="P76" s="269">
        <f>IFERROR(__xludf.DUMMYFUNCTION("""COMPUTED_VALUE"""),4.0)</f>
        <v>4</v>
      </c>
      <c r="Q76" s="269">
        <f>IFERROR(__xludf.DUMMYFUNCTION("""COMPUTED_VALUE"""),0.0)</f>
        <v>0</v>
      </c>
      <c r="R76" s="269"/>
      <c r="S76" s="272">
        <f>IFERROR(__xludf.DUMMYFUNCTION("""COMPUTED_VALUE"""),0.0)</f>
        <v>0</v>
      </c>
      <c r="T76" s="269">
        <f>IFERROR(__xludf.DUMMYFUNCTION("""COMPUTED_VALUE"""),4.0)</f>
        <v>4</v>
      </c>
      <c r="U76" s="269">
        <f>IFERROR(__xludf.DUMMYFUNCTION("""COMPUTED_VALUE"""),0.0)</f>
        <v>0</v>
      </c>
      <c r="V76" s="269"/>
      <c r="W76" s="272">
        <f>IFERROR(__xludf.DUMMYFUNCTION("""COMPUTED_VALUE"""),0.0)</f>
        <v>0</v>
      </c>
      <c r="X76" s="269">
        <f>IFERROR(__xludf.DUMMYFUNCTION("""COMPUTED_VALUE"""),2.0)</f>
        <v>2</v>
      </c>
      <c r="Y76" s="269">
        <f>IFERROR(__xludf.DUMMYFUNCTION("""COMPUTED_VALUE"""),0.0)</f>
        <v>0</v>
      </c>
      <c r="Z76" s="269"/>
      <c r="AA76" s="272">
        <f>IFERROR(__xludf.DUMMYFUNCTION("""COMPUTED_VALUE"""),0.0)</f>
        <v>0</v>
      </c>
      <c r="AB76" s="269">
        <f>IFERROR(__xludf.DUMMYFUNCTION("""COMPUTED_VALUE"""),2.0)</f>
        <v>2</v>
      </c>
      <c r="AC76" s="269">
        <f>IFERROR(__xludf.DUMMYFUNCTION("""COMPUTED_VALUE"""),0.0)</f>
        <v>0</v>
      </c>
      <c r="AD76" s="269"/>
      <c r="AE76" s="272">
        <f>IFERROR(__xludf.DUMMYFUNCTION("""COMPUTED_VALUE"""),0.0)</f>
        <v>0</v>
      </c>
      <c r="AF76" s="269">
        <f>IFERROR(__xludf.DUMMYFUNCTION("""COMPUTED_VALUE"""),2.0)</f>
        <v>2</v>
      </c>
      <c r="AG76" s="269"/>
      <c r="AH76" s="269"/>
      <c r="AI76" s="272">
        <f>IFERROR(__xludf.DUMMYFUNCTION("""COMPUTED_VALUE"""),0.0)</f>
        <v>0</v>
      </c>
      <c r="AJ76" s="269">
        <f>IFERROR(__xludf.DUMMYFUNCTION("""COMPUTED_VALUE"""),5.0)</f>
        <v>5</v>
      </c>
      <c r="AK76" s="269">
        <f>IFERROR(__xludf.DUMMYFUNCTION("""COMPUTED_VALUE"""),0.0)</f>
        <v>0</v>
      </c>
      <c r="AL76" s="269"/>
      <c r="AM76" s="272">
        <f>IFERROR(__xludf.DUMMYFUNCTION("""COMPUTED_VALUE"""),0.0)</f>
        <v>0</v>
      </c>
      <c r="AN76" s="269">
        <f>IFERROR(__xludf.DUMMYFUNCTION("""COMPUTED_VALUE"""),19.0)</f>
        <v>19</v>
      </c>
      <c r="AO76" s="269"/>
      <c r="AP76" s="269"/>
      <c r="AQ76" s="272">
        <f>IFERROR(__xludf.DUMMYFUNCTION("""COMPUTED_VALUE"""),0.0)</f>
        <v>0</v>
      </c>
      <c r="AR76" s="269">
        <f>IFERROR(__xludf.DUMMYFUNCTION("""COMPUTED_VALUE"""),4.0)</f>
        <v>4</v>
      </c>
      <c r="AS76" s="269">
        <f>IFERROR(__xludf.DUMMYFUNCTION("""COMPUTED_VALUE"""),0.0)</f>
        <v>0</v>
      </c>
      <c r="AT76" s="269"/>
      <c r="AU76" s="272">
        <f>IFERROR(__xludf.DUMMYFUNCTION("""COMPUTED_VALUE"""),0.0)</f>
        <v>0</v>
      </c>
      <c r="AV76" s="269">
        <f>IFERROR(__xludf.DUMMYFUNCTION("""COMPUTED_VALUE"""),2.0)</f>
        <v>2</v>
      </c>
      <c r="AW76" s="269">
        <f>IFERROR(__xludf.DUMMYFUNCTION("""COMPUTED_VALUE"""),0.0)</f>
        <v>0</v>
      </c>
      <c r="AX76" s="269"/>
      <c r="AY76" s="272">
        <f>IFERROR(__xludf.DUMMYFUNCTION("""COMPUTED_VALUE"""),0.0)</f>
        <v>0</v>
      </c>
      <c r="AZ76" s="269">
        <f>IFERROR(__xludf.DUMMYFUNCTION("""COMPUTED_VALUE"""),3.0)</f>
        <v>3</v>
      </c>
      <c r="BA76" s="269">
        <f>IFERROR(__xludf.DUMMYFUNCTION("""COMPUTED_VALUE"""),0.0)</f>
        <v>0</v>
      </c>
      <c r="BB76" s="269"/>
      <c r="BC76" s="272">
        <f>IFERROR(__xludf.DUMMYFUNCTION("""COMPUTED_VALUE"""),0.0)</f>
        <v>0</v>
      </c>
      <c r="BD76" s="269">
        <f>IFERROR(__xludf.DUMMYFUNCTION("""COMPUTED_VALUE"""),5.0)</f>
        <v>5</v>
      </c>
      <c r="BE76" s="269">
        <f>IFERROR(__xludf.DUMMYFUNCTION("""COMPUTED_VALUE"""),0.0)</f>
        <v>0</v>
      </c>
      <c r="BF76" s="269"/>
      <c r="BG76" s="272">
        <f>IFERROR(__xludf.DUMMYFUNCTION("""COMPUTED_VALUE"""),0.0)</f>
        <v>0</v>
      </c>
      <c r="BH76" s="269"/>
      <c r="BI76" s="269">
        <f>IFERROR(__xludf.DUMMYFUNCTION("""COMPUTED_VALUE"""),0.0)</f>
        <v>0</v>
      </c>
      <c r="BJ76" s="269"/>
      <c r="BK76" s="272">
        <f>IFERROR(__xludf.DUMMYFUNCTION("""COMPUTED_VALUE"""),0.0)</f>
        <v>0</v>
      </c>
      <c r="BL76" s="269"/>
      <c r="BM76" s="269">
        <f>IFERROR(__xludf.DUMMYFUNCTION("""COMPUTED_VALUE"""),0.0)</f>
        <v>0</v>
      </c>
      <c r="BN76" s="269"/>
      <c r="BO76" s="272">
        <f>IFERROR(__xludf.DUMMYFUNCTION("""COMPUTED_VALUE"""),0.0)</f>
        <v>0</v>
      </c>
      <c r="BP76" s="269"/>
      <c r="BQ76" s="269">
        <f>IFERROR(__xludf.DUMMYFUNCTION("""COMPUTED_VALUE"""),0.0)</f>
        <v>0</v>
      </c>
      <c r="BR76" s="269"/>
      <c r="BS76" s="272">
        <f>IFERROR(__xludf.DUMMYFUNCTION("""COMPUTED_VALUE"""),0.0)</f>
        <v>0</v>
      </c>
      <c r="BT76" s="269"/>
      <c r="BU76" s="269">
        <f>IFERROR(__xludf.DUMMYFUNCTION("""COMPUTED_VALUE"""),0.0)</f>
        <v>0</v>
      </c>
      <c r="BV76" s="269"/>
      <c r="BW76" s="272">
        <f>IFERROR(__xludf.DUMMYFUNCTION("""COMPUTED_VALUE"""),0.0)</f>
        <v>0</v>
      </c>
      <c r="BX76" s="269"/>
      <c r="BY76" s="269">
        <f>IFERROR(__xludf.DUMMYFUNCTION("""COMPUTED_VALUE"""),0.0)</f>
        <v>0</v>
      </c>
      <c r="BZ76" s="269"/>
      <c r="CA76" s="272">
        <f>IFERROR(__xludf.DUMMYFUNCTION("""COMPUTED_VALUE"""),0.0)</f>
        <v>0</v>
      </c>
      <c r="CB76" s="269"/>
      <c r="CC76" s="269">
        <f>IFERROR(__xludf.DUMMYFUNCTION("""COMPUTED_VALUE"""),0.0)</f>
        <v>0</v>
      </c>
      <c r="CD76" s="269"/>
      <c r="CE76" s="272">
        <f>IFERROR(__xludf.DUMMYFUNCTION("""COMPUTED_VALUE"""),0.0)</f>
        <v>0</v>
      </c>
    </row>
    <row r="77">
      <c r="A77" s="271"/>
      <c r="B77" s="269"/>
      <c r="C77" s="272">
        <f>IFERROR(__xludf.DUMMYFUNCTION("""COMPUTED_VALUE"""),0.0)</f>
        <v>0</v>
      </c>
      <c r="D77" s="269">
        <f>IFERROR(__xludf.DUMMYFUNCTION("""COMPUTED_VALUE"""),1.0)</f>
        <v>1</v>
      </c>
      <c r="E77" s="269">
        <f>IFERROR(__xludf.DUMMYFUNCTION("""COMPUTED_VALUE"""),0.0)</f>
        <v>0</v>
      </c>
      <c r="F77" s="269"/>
      <c r="G77" s="269"/>
      <c r="H77" s="269">
        <f>IFERROR(__xludf.DUMMYFUNCTION("""COMPUTED_VALUE"""),1.0)</f>
        <v>1</v>
      </c>
      <c r="I77" s="269">
        <f>IFERROR(__xludf.DUMMYFUNCTION("""COMPUTED_VALUE"""),0.0)</f>
        <v>0</v>
      </c>
      <c r="J77" s="269"/>
      <c r="K77" s="269"/>
      <c r="L77" s="269">
        <f>IFERROR(__xludf.DUMMYFUNCTION("""COMPUTED_VALUE"""),2.0)</f>
        <v>2</v>
      </c>
      <c r="M77" s="269">
        <f>IFERROR(__xludf.DUMMYFUNCTION("""COMPUTED_VALUE"""),0.0)</f>
        <v>0</v>
      </c>
      <c r="N77" s="269"/>
      <c r="O77" s="269"/>
      <c r="P77" s="269">
        <f>IFERROR(__xludf.DUMMYFUNCTION("""COMPUTED_VALUE"""),4.0)</f>
        <v>4</v>
      </c>
      <c r="Q77" s="269">
        <f>IFERROR(__xludf.DUMMYFUNCTION("""COMPUTED_VALUE"""),0.0)</f>
        <v>0</v>
      </c>
      <c r="R77" s="269"/>
      <c r="S77" s="269"/>
      <c r="T77" s="269">
        <f>IFERROR(__xludf.DUMMYFUNCTION("""COMPUTED_VALUE"""),4.0)</f>
        <v>4</v>
      </c>
      <c r="U77" s="269">
        <f>IFERROR(__xludf.DUMMYFUNCTION("""COMPUTED_VALUE"""),0.0)</f>
        <v>0</v>
      </c>
      <c r="V77" s="269"/>
      <c r="W77" s="269"/>
      <c r="X77" s="269">
        <f>IFERROR(__xludf.DUMMYFUNCTION("""COMPUTED_VALUE"""),2.0)</f>
        <v>2</v>
      </c>
      <c r="Y77" s="269">
        <f>IFERROR(__xludf.DUMMYFUNCTION("""COMPUTED_VALUE"""),0.0)</f>
        <v>0</v>
      </c>
      <c r="Z77" s="269"/>
      <c r="AA77" s="269"/>
      <c r="AB77" s="269">
        <f>IFERROR(__xludf.DUMMYFUNCTION("""COMPUTED_VALUE"""),2.0)</f>
        <v>2</v>
      </c>
      <c r="AC77" s="269">
        <f>IFERROR(__xludf.DUMMYFUNCTION("""COMPUTED_VALUE"""),0.0)</f>
        <v>0</v>
      </c>
      <c r="AD77" s="269"/>
      <c r="AE77" s="269"/>
      <c r="AF77" s="269">
        <f>IFERROR(__xludf.DUMMYFUNCTION("""COMPUTED_VALUE"""),2.0)</f>
        <v>2</v>
      </c>
      <c r="AG77" s="269"/>
      <c r="AH77" s="269"/>
      <c r="AI77" s="269"/>
      <c r="AJ77" s="269">
        <f>IFERROR(__xludf.DUMMYFUNCTION("""COMPUTED_VALUE"""),5.0)</f>
        <v>5</v>
      </c>
      <c r="AK77" s="269">
        <f>IFERROR(__xludf.DUMMYFUNCTION("""COMPUTED_VALUE"""),0.0)</f>
        <v>0</v>
      </c>
      <c r="AL77" s="269"/>
      <c r="AM77" s="269"/>
      <c r="AN77" s="269">
        <f>IFERROR(__xludf.DUMMYFUNCTION("""COMPUTED_VALUE"""),19.0)</f>
        <v>19</v>
      </c>
      <c r="AO77" s="269"/>
      <c r="AP77" s="269"/>
      <c r="AQ77" s="269"/>
      <c r="AR77" s="269">
        <f>IFERROR(__xludf.DUMMYFUNCTION("""COMPUTED_VALUE"""),4.0)</f>
        <v>4</v>
      </c>
      <c r="AS77" s="269">
        <f>IFERROR(__xludf.DUMMYFUNCTION("""COMPUTED_VALUE"""),0.0)</f>
        <v>0</v>
      </c>
      <c r="AT77" s="269"/>
      <c r="AU77" s="269"/>
      <c r="AV77" s="269">
        <f>IFERROR(__xludf.DUMMYFUNCTION("""COMPUTED_VALUE"""),2.0)</f>
        <v>2</v>
      </c>
      <c r="AW77" s="269">
        <f>IFERROR(__xludf.DUMMYFUNCTION("""COMPUTED_VALUE"""),0.0)</f>
        <v>0</v>
      </c>
      <c r="AX77" s="269"/>
      <c r="AY77" s="269"/>
      <c r="AZ77" s="269">
        <f>IFERROR(__xludf.DUMMYFUNCTION("""COMPUTED_VALUE"""),3.0)</f>
        <v>3</v>
      </c>
      <c r="BA77" s="269">
        <f>IFERROR(__xludf.DUMMYFUNCTION("""COMPUTED_VALUE"""),0.0)</f>
        <v>0</v>
      </c>
      <c r="BB77" s="269"/>
      <c r="BC77" s="269"/>
      <c r="BD77" s="269">
        <f>IFERROR(__xludf.DUMMYFUNCTION("""COMPUTED_VALUE"""),5.0)</f>
        <v>5</v>
      </c>
      <c r="BE77" s="269">
        <f>IFERROR(__xludf.DUMMYFUNCTION("""COMPUTED_VALUE"""),0.0)</f>
        <v>0</v>
      </c>
      <c r="BF77" s="269"/>
      <c r="BG77" s="269"/>
      <c r="BH77" s="269"/>
      <c r="BI77" s="269">
        <f>IFERROR(__xludf.DUMMYFUNCTION("""COMPUTED_VALUE"""),0.0)</f>
        <v>0</v>
      </c>
      <c r="BJ77" s="269"/>
      <c r="BK77" s="269"/>
      <c r="BL77" s="269"/>
      <c r="BM77" s="269">
        <f>IFERROR(__xludf.DUMMYFUNCTION("""COMPUTED_VALUE"""),0.0)</f>
        <v>0</v>
      </c>
      <c r="BN77" s="269"/>
      <c r="BO77" s="269"/>
      <c r="BP77" s="269"/>
      <c r="BQ77" s="269">
        <f>IFERROR(__xludf.DUMMYFUNCTION("""COMPUTED_VALUE"""),0.0)</f>
        <v>0</v>
      </c>
      <c r="BR77" s="269"/>
      <c r="BS77" s="269"/>
      <c r="BT77" s="269"/>
      <c r="BU77" s="269">
        <f>IFERROR(__xludf.DUMMYFUNCTION("""COMPUTED_VALUE"""),0.0)</f>
        <v>0</v>
      </c>
      <c r="BV77" s="269"/>
      <c r="BW77" s="269"/>
      <c r="BX77" s="269"/>
      <c r="BY77" s="269">
        <f>IFERROR(__xludf.DUMMYFUNCTION("""COMPUTED_VALUE"""),0.0)</f>
        <v>0</v>
      </c>
      <c r="BZ77" s="269"/>
      <c r="CA77" s="269"/>
      <c r="CB77" s="269"/>
      <c r="CC77" s="269">
        <f>IFERROR(__xludf.DUMMYFUNCTION("""COMPUTED_VALUE"""),0.0)</f>
        <v>0</v>
      </c>
      <c r="CD77" s="269"/>
      <c r="CE77" s="269"/>
    </row>
    <row r="78">
      <c r="A78" s="271"/>
      <c r="B78" s="269"/>
      <c r="C78" s="272">
        <f>IFERROR(__xludf.DUMMYFUNCTION("""COMPUTED_VALUE"""),0.0)</f>
        <v>0</v>
      </c>
      <c r="D78" s="269">
        <f>IFERROR(__xludf.DUMMYFUNCTION("""COMPUTED_VALUE"""),1.0)</f>
        <v>1</v>
      </c>
      <c r="E78" s="269">
        <f>IFERROR(__xludf.DUMMYFUNCTION("""COMPUTED_VALUE"""),0.0)</f>
        <v>0</v>
      </c>
      <c r="F78" s="269"/>
      <c r="G78" s="269"/>
      <c r="H78" s="269">
        <f>IFERROR(__xludf.DUMMYFUNCTION("""COMPUTED_VALUE"""),1.0)</f>
        <v>1</v>
      </c>
      <c r="I78" s="269">
        <f>IFERROR(__xludf.DUMMYFUNCTION("""COMPUTED_VALUE"""),0.0)</f>
        <v>0</v>
      </c>
      <c r="J78" s="269"/>
      <c r="K78" s="269"/>
      <c r="L78" s="269">
        <f>IFERROR(__xludf.DUMMYFUNCTION("""COMPUTED_VALUE"""),2.0)</f>
        <v>2</v>
      </c>
      <c r="M78" s="269">
        <f>IFERROR(__xludf.DUMMYFUNCTION("""COMPUTED_VALUE"""),0.0)</f>
        <v>0</v>
      </c>
      <c r="N78" s="269"/>
      <c r="O78" s="269"/>
      <c r="P78" s="269">
        <f>IFERROR(__xludf.DUMMYFUNCTION("""COMPUTED_VALUE"""),4.0)</f>
        <v>4</v>
      </c>
      <c r="Q78" s="269">
        <f>IFERROR(__xludf.DUMMYFUNCTION("""COMPUTED_VALUE"""),0.0)</f>
        <v>0</v>
      </c>
      <c r="R78" s="269"/>
      <c r="S78" s="269"/>
      <c r="T78" s="269">
        <f>IFERROR(__xludf.DUMMYFUNCTION("""COMPUTED_VALUE"""),4.0)</f>
        <v>4</v>
      </c>
      <c r="U78" s="269">
        <f>IFERROR(__xludf.DUMMYFUNCTION("""COMPUTED_VALUE"""),0.0)</f>
        <v>0</v>
      </c>
      <c r="V78" s="269"/>
      <c r="W78" s="269"/>
      <c r="X78" s="269">
        <f>IFERROR(__xludf.DUMMYFUNCTION("""COMPUTED_VALUE"""),2.0)</f>
        <v>2</v>
      </c>
      <c r="Y78" s="269">
        <f>IFERROR(__xludf.DUMMYFUNCTION("""COMPUTED_VALUE"""),0.0)</f>
        <v>0</v>
      </c>
      <c r="Z78" s="269"/>
      <c r="AA78" s="269"/>
      <c r="AB78" s="269">
        <f>IFERROR(__xludf.DUMMYFUNCTION("""COMPUTED_VALUE"""),2.0)</f>
        <v>2</v>
      </c>
      <c r="AC78" s="269">
        <f>IFERROR(__xludf.DUMMYFUNCTION("""COMPUTED_VALUE"""),0.0)</f>
        <v>0</v>
      </c>
      <c r="AD78" s="269"/>
      <c r="AE78" s="269"/>
      <c r="AF78" s="269">
        <f>IFERROR(__xludf.DUMMYFUNCTION("""COMPUTED_VALUE"""),2.0)</f>
        <v>2</v>
      </c>
      <c r="AG78" s="269"/>
      <c r="AH78" s="269"/>
      <c r="AI78" s="269"/>
      <c r="AJ78" s="269">
        <f>IFERROR(__xludf.DUMMYFUNCTION("""COMPUTED_VALUE"""),5.0)</f>
        <v>5</v>
      </c>
      <c r="AK78" s="269">
        <f>IFERROR(__xludf.DUMMYFUNCTION("""COMPUTED_VALUE"""),0.0)</f>
        <v>0</v>
      </c>
      <c r="AL78" s="269"/>
      <c r="AM78" s="269"/>
      <c r="AN78" s="269">
        <f>IFERROR(__xludf.DUMMYFUNCTION("""COMPUTED_VALUE"""),19.0)</f>
        <v>19</v>
      </c>
      <c r="AO78" s="269"/>
      <c r="AP78" s="269"/>
      <c r="AQ78" s="269"/>
      <c r="AR78" s="269">
        <f>IFERROR(__xludf.DUMMYFUNCTION("""COMPUTED_VALUE"""),4.0)</f>
        <v>4</v>
      </c>
      <c r="AS78" s="269">
        <f>IFERROR(__xludf.DUMMYFUNCTION("""COMPUTED_VALUE"""),0.0)</f>
        <v>0</v>
      </c>
      <c r="AT78" s="269"/>
      <c r="AU78" s="269"/>
      <c r="AV78" s="269">
        <f>IFERROR(__xludf.DUMMYFUNCTION("""COMPUTED_VALUE"""),2.0)</f>
        <v>2</v>
      </c>
      <c r="AW78" s="269">
        <f>IFERROR(__xludf.DUMMYFUNCTION("""COMPUTED_VALUE"""),0.0)</f>
        <v>0</v>
      </c>
      <c r="AX78" s="269"/>
      <c r="AY78" s="269"/>
      <c r="AZ78" s="269">
        <f>IFERROR(__xludf.DUMMYFUNCTION("""COMPUTED_VALUE"""),3.0)</f>
        <v>3</v>
      </c>
      <c r="BA78" s="269">
        <f>IFERROR(__xludf.DUMMYFUNCTION("""COMPUTED_VALUE"""),0.0)</f>
        <v>0</v>
      </c>
      <c r="BB78" s="269"/>
      <c r="BC78" s="269"/>
      <c r="BD78" s="269">
        <f>IFERROR(__xludf.DUMMYFUNCTION("""COMPUTED_VALUE"""),5.0)</f>
        <v>5</v>
      </c>
      <c r="BE78" s="269">
        <f>IFERROR(__xludf.DUMMYFUNCTION("""COMPUTED_VALUE"""),0.0)</f>
        <v>0</v>
      </c>
      <c r="BF78" s="269"/>
      <c r="BG78" s="269"/>
      <c r="BH78" s="269"/>
      <c r="BI78" s="269">
        <f>IFERROR(__xludf.DUMMYFUNCTION("""COMPUTED_VALUE"""),0.0)</f>
        <v>0</v>
      </c>
      <c r="BJ78" s="269"/>
      <c r="BK78" s="269"/>
      <c r="BL78" s="269"/>
      <c r="BM78" s="269">
        <f>IFERROR(__xludf.DUMMYFUNCTION("""COMPUTED_VALUE"""),0.0)</f>
        <v>0</v>
      </c>
      <c r="BN78" s="269"/>
      <c r="BO78" s="269"/>
      <c r="BP78" s="269"/>
      <c r="BQ78" s="269">
        <f>IFERROR(__xludf.DUMMYFUNCTION("""COMPUTED_VALUE"""),0.0)</f>
        <v>0</v>
      </c>
      <c r="BR78" s="269"/>
      <c r="BS78" s="269"/>
      <c r="BT78" s="269"/>
      <c r="BU78" s="269">
        <f>IFERROR(__xludf.DUMMYFUNCTION("""COMPUTED_VALUE"""),0.0)</f>
        <v>0</v>
      </c>
      <c r="BV78" s="269"/>
      <c r="BW78" s="269"/>
      <c r="BX78" s="269"/>
      <c r="BY78" s="269">
        <f>IFERROR(__xludf.DUMMYFUNCTION("""COMPUTED_VALUE"""),0.0)</f>
        <v>0</v>
      </c>
      <c r="BZ78" s="269"/>
      <c r="CA78" s="269"/>
      <c r="CB78" s="269"/>
      <c r="CC78" s="269">
        <f>IFERROR(__xludf.DUMMYFUNCTION("""COMPUTED_VALUE"""),0.0)</f>
        <v>0</v>
      </c>
      <c r="CD78" s="269"/>
      <c r="CE78" s="269"/>
    </row>
    <row r="79">
      <c r="A79" s="271"/>
      <c r="B79" s="269"/>
      <c r="C79" s="272">
        <f>IFERROR(__xludf.DUMMYFUNCTION("""COMPUTED_VALUE"""),0.0)</f>
        <v>0</v>
      </c>
      <c r="D79" s="269">
        <f>IFERROR(__xludf.DUMMYFUNCTION("""COMPUTED_VALUE"""),1.0)</f>
        <v>1</v>
      </c>
      <c r="E79" s="269">
        <f>IFERROR(__xludf.DUMMYFUNCTION("""COMPUTED_VALUE"""),0.0)</f>
        <v>0</v>
      </c>
      <c r="F79" s="269"/>
      <c r="G79" s="269"/>
      <c r="H79" s="269">
        <f>IFERROR(__xludf.DUMMYFUNCTION("""COMPUTED_VALUE"""),1.0)</f>
        <v>1</v>
      </c>
      <c r="I79" s="269">
        <f>IFERROR(__xludf.DUMMYFUNCTION("""COMPUTED_VALUE"""),0.0)</f>
        <v>0</v>
      </c>
      <c r="J79" s="269"/>
      <c r="K79" s="269"/>
      <c r="L79" s="269">
        <f>IFERROR(__xludf.DUMMYFUNCTION("""COMPUTED_VALUE"""),2.0)</f>
        <v>2</v>
      </c>
      <c r="M79" s="269">
        <f>IFERROR(__xludf.DUMMYFUNCTION("""COMPUTED_VALUE"""),0.0)</f>
        <v>0</v>
      </c>
      <c r="N79" s="269"/>
      <c r="O79" s="269"/>
      <c r="P79" s="269">
        <f>IFERROR(__xludf.DUMMYFUNCTION("""COMPUTED_VALUE"""),4.0)</f>
        <v>4</v>
      </c>
      <c r="Q79" s="269">
        <f>IFERROR(__xludf.DUMMYFUNCTION("""COMPUTED_VALUE"""),0.0)</f>
        <v>0</v>
      </c>
      <c r="R79" s="269"/>
      <c r="S79" s="269"/>
      <c r="T79" s="269">
        <f>IFERROR(__xludf.DUMMYFUNCTION("""COMPUTED_VALUE"""),4.0)</f>
        <v>4</v>
      </c>
      <c r="U79" s="269">
        <f>IFERROR(__xludf.DUMMYFUNCTION("""COMPUTED_VALUE"""),0.0)</f>
        <v>0</v>
      </c>
      <c r="V79" s="269"/>
      <c r="W79" s="269"/>
      <c r="X79" s="269">
        <f>IFERROR(__xludf.DUMMYFUNCTION("""COMPUTED_VALUE"""),2.0)</f>
        <v>2</v>
      </c>
      <c r="Y79" s="269">
        <f>IFERROR(__xludf.DUMMYFUNCTION("""COMPUTED_VALUE"""),0.0)</f>
        <v>0</v>
      </c>
      <c r="Z79" s="269"/>
      <c r="AA79" s="269"/>
      <c r="AB79" s="269">
        <f>IFERROR(__xludf.DUMMYFUNCTION("""COMPUTED_VALUE"""),2.0)</f>
        <v>2</v>
      </c>
      <c r="AC79" s="269">
        <f>IFERROR(__xludf.DUMMYFUNCTION("""COMPUTED_VALUE"""),0.0)</f>
        <v>0</v>
      </c>
      <c r="AD79" s="269"/>
      <c r="AE79" s="269"/>
      <c r="AF79" s="269">
        <f>IFERROR(__xludf.DUMMYFUNCTION("""COMPUTED_VALUE"""),2.0)</f>
        <v>2</v>
      </c>
      <c r="AG79" s="269"/>
      <c r="AH79" s="269"/>
      <c r="AI79" s="269"/>
      <c r="AJ79" s="269">
        <f>IFERROR(__xludf.DUMMYFUNCTION("""COMPUTED_VALUE"""),5.0)</f>
        <v>5</v>
      </c>
      <c r="AK79" s="269">
        <f>IFERROR(__xludf.DUMMYFUNCTION("""COMPUTED_VALUE"""),0.0)</f>
        <v>0</v>
      </c>
      <c r="AL79" s="269"/>
      <c r="AM79" s="269"/>
      <c r="AN79" s="269">
        <f>IFERROR(__xludf.DUMMYFUNCTION("""COMPUTED_VALUE"""),19.0)</f>
        <v>19</v>
      </c>
      <c r="AO79" s="269"/>
      <c r="AP79" s="269"/>
      <c r="AQ79" s="269"/>
      <c r="AR79" s="269">
        <f>IFERROR(__xludf.DUMMYFUNCTION("""COMPUTED_VALUE"""),4.0)</f>
        <v>4</v>
      </c>
      <c r="AS79" s="269">
        <f>IFERROR(__xludf.DUMMYFUNCTION("""COMPUTED_VALUE"""),0.0)</f>
        <v>0</v>
      </c>
      <c r="AT79" s="269"/>
      <c r="AU79" s="269"/>
      <c r="AV79" s="269">
        <f>IFERROR(__xludf.DUMMYFUNCTION("""COMPUTED_VALUE"""),2.0)</f>
        <v>2</v>
      </c>
      <c r="AW79" s="269">
        <f>IFERROR(__xludf.DUMMYFUNCTION("""COMPUTED_VALUE"""),0.0)</f>
        <v>0</v>
      </c>
      <c r="AX79" s="269"/>
      <c r="AY79" s="269"/>
      <c r="AZ79" s="269">
        <f>IFERROR(__xludf.DUMMYFUNCTION("""COMPUTED_VALUE"""),3.0)</f>
        <v>3</v>
      </c>
      <c r="BA79" s="269">
        <f>IFERROR(__xludf.DUMMYFUNCTION("""COMPUTED_VALUE"""),0.0)</f>
        <v>0</v>
      </c>
      <c r="BB79" s="269"/>
      <c r="BC79" s="269"/>
      <c r="BD79" s="269">
        <f>IFERROR(__xludf.DUMMYFUNCTION("""COMPUTED_VALUE"""),5.0)</f>
        <v>5</v>
      </c>
      <c r="BE79" s="269">
        <f>IFERROR(__xludf.DUMMYFUNCTION("""COMPUTED_VALUE"""),0.0)</f>
        <v>0</v>
      </c>
      <c r="BF79" s="269"/>
      <c r="BG79" s="269"/>
      <c r="BH79" s="269"/>
      <c r="BI79" s="269">
        <f>IFERROR(__xludf.DUMMYFUNCTION("""COMPUTED_VALUE"""),0.0)</f>
        <v>0</v>
      </c>
      <c r="BJ79" s="269"/>
      <c r="BK79" s="269"/>
      <c r="BL79" s="269"/>
      <c r="BM79" s="269">
        <f>IFERROR(__xludf.DUMMYFUNCTION("""COMPUTED_VALUE"""),0.0)</f>
        <v>0</v>
      </c>
      <c r="BN79" s="269"/>
      <c r="BO79" s="269"/>
      <c r="BP79" s="269"/>
      <c r="BQ79" s="269">
        <f>IFERROR(__xludf.DUMMYFUNCTION("""COMPUTED_VALUE"""),0.0)</f>
        <v>0</v>
      </c>
      <c r="BR79" s="269"/>
      <c r="BS79" s="269"/>
      <c r="BT79" s="269"/>
      <c r="BU79" s="269">
        <f>IFERROR(__xludf.DUMMYFUNCTION("""COMPUTED_VALUE"""),0.0)</f>
        <v>0</v>
      </c>
      <c r="BV79" s="269"/>
      <c r="BW79" s="269"/>
      <c r="BX79" s="269"/>
      <c r="BY79" s="269">
        <f>IFERROR(__xludf.DUMMYFUNCTION("""COMPUTED_VALUE"""),0.0)</f>
        <v>0</v>
      </c>
      <c r="BZ79" s="269"/>
      <c r="CA79" s="269"/>
      <c r="CB79" s="269"/>
      <c r="CC79" s="269">
        <f>IFERROR(__xludf.DUMMYFUNCTION("""COMPUTED_VALUE"""),0.0)</f>
        <v>0</v>
      </c>
      <c r="CD79" s="269"/>
      <c r="CE79" s="269"/>
    </row>
    <row r="80">
      <c r="A80" s="271"/>
      <c r="B80" s="269"/>
      <c r="C80" s="272">
        <f>IFERROR(__xludf.DUMMYFUNCTION("""COMPUTED_VALUE"""),0.0)</f>
        <v>0</v>
      </c>
      <c r="D80" s="269">
        <f>IFERROR(__xludf.DUMMYFUNCTION("""COMPUTED_VALUE"""),1.0)</f>
        <v>1</v>
      </c>
      <c r="E80" s="269">
        <f>IFERROR(__xludf.DUMMYFUNCTION("""COMPUTED_VALUE"""),0.0)</f>
        <v>0</v>
      </c>
      <c r="F80" s="269"/>
      <c r="G80" s="269"/>
      <c r="H80" s="269">
        <f>IFERROR(__xludf.DUMMYFUNCTION("""COMPUTED_VALUE"""),1.0)</f>
        <v>1</v>
      </c>
      <c r="I80" s="269">
        <f>IFERROR(__xludf.DUMMYFUNCTION("""COMPUTED_VALUE"""),0.0)</f>
        <v>0</v>
      </c>
      <c r="J80" s="269"/>
      <c r="K80" s="269"/>
      <c r="L80" s="269">
        <f>IFERROR(__xludf.DUMMYFUNCTION("""COMPUTED_VALUE"""),2.0)</f>
        <v>2</v>
      </c>
      <c r="M80" s="269">
        <f>IFERROR(__xludf.DUMMYFUNCTION("""COMPUTED_VALUE"""),0.0)</f>
        <v>0</v>
      </c>
      <c r="N80" s="269"/>
      <c r="O80" s="269"/>
      <c r="P80" s="269">
        <f>IFERROR(__xludf.DUMMYFUNCTION("""COMPUTED_VALUE"""),4.0)</f>
        <v>4</v>
      </c>
      <c r="Q80" s="269">
        <f>IFERROR(__xludf.DUMMYFUNCTION("""COMPUTED_VALUE"""),0.0)</f>
        <v>0</v>
      </c>
      <c r="R80" s="269"/>
      <c r="S80" s="269"/>
      <c r="T80" s="269">
        <f>IFERROR(__xludf.DUMMYFUNCTION("""COMPUTED_VALUE"""),4.0)</f>
        <v>4</v>
      </c>
      <c r="U80" s="269">
        <f>IFERROR(__xludf.DUMMYFUNCTION("""COMPUTED_VALUE"""),0.0)</f>
        <v>0</v>
      </c>
      <c r="V80" s="269"/>
      <c r="W80" s="269"/>
      <c r="X80" s="269">
        <f>IFERROR(__xludf.DUMMYFUNCTION("""COMPUTED_VALUE"""),2.0)</f>
        <v>2</v>
      </c>
      <c r="Y80" s="269">
        <f>IFERROR(__xludf.DUMMYFUNCTION("""COMPUTED_VALUE"""),0.0)</f>
        <v>0</v>
      </c>
      <c r="Z80" s="269"/>
      <c r="AA80" s="269"/>
      <c r="AB80" s="269">
        <f>IFERROR(__xludf.DUMMYFUNCTION("""COMPUTED_VALUE"""),2.0)</f>
        <v>2</v>
      </c>
      <c r="AC80" s="269">
        <f>IFERROR(__xludf.DUMMYFUNCTION("""COMPUTED_VALUE"""),0.0)</f>
        <v>0</v>
      </c>
      <c r="AD80" s="269"/>
      <c r="AE80" s="269"/>
      <c r="AF80" s="269">
        <f>IFERROR(__xludf.DUMMYFUNCTION("""COMPUTED_VALUE"""),2.0)</f>
        <v>2</v>
      </c>
      <c r="AG80" s="269"/>
      <c r="AH80" s="269"/>
      <c r="AI80" s="269"/>
      <c r="AJ80" s="269">
        <f>IFERROR(__xludf.DUMMYFUNCTION("""COMPUTED_VALUE"""),5.0)</f>
        <v>5</v>
      </c>
      <c r="AK80" s="269">
        <f>IFERROR(__xludf.DUMMYFUNCTION("""COMPUTED_VALUE"""),0.0)</f>
        <v>0</v>
      </c>
      <c r="AL80" s="269"/>
      <c r="AM80" s="269"/>
      <c r="AN80" s="269">
        <f>IFERROR(__xludf.DUMMYFUNCTION("""COMPUTED_VALUE"""),19.0)</f>
        <v>19</v>
      </c>
      <c r="AO80" s="269"/>
      <c r="AP80" s="269"/>
      <c r="AQ80" s="269"/>
      <c r="AR80" s="269">
        <f>IFERROR(__xludf.DUMMYFUNCTION("""COMPUTED_VALUE"""),4.0)</f>
        <v>4</v>
      </c>
      <c r="AS80" s="269">
        <f>IFERROR(__xludf.DUMMYFUNCTION("""COMPUTED_VALUE"""),0.0)</f>
        <v>0</v>
      </c>
      <c r="AT80" s="269"/>
      <c r="AU80" s="269"/>
      <c r="AV80" s="269">
        <f>IFERROR(__xludf.DUMMYFUNCTION("""COMPUTED_VALUE"""),2.0)</f>
        <v>2</v>
      </c>
      <c r="AW80" s="269">
        <f>IFERROR(__xludf.DUMMYFUNCTION("""COMPUTED_VALUE"""),0.0)</f>
        <v>0</v>
      </c>
      <c r="AX80" s="269"/>
      <c r="AY80" s="269"/>
      <c r="AZ80" s="269">
        <f>IFERROR(__xludf.DUMMYFUNCTION("""COMPUTED_VALUE"""),3.0)</f>
        <v>3</v>
      </c>
      <c r="BA80" s="269">
        <f>IFERROR(__xludf.DUMMYFUNCTION("""COMPUTED_VALUE"""),0.0)</f>
        <v>0</v>
      </c>
      <c r="BB80" s="269"/>
      <c r="BC80" s="269"/>
      <c r="BD80" s="269">
        <f>IFERROR(__xludf.DUMMYFUNCTION("""COMPUTED_VALUE"""),5.0)</f>
        <v>5</v>
      </c>
      <c r="BE80" s="269">
        <f>IFERROR(__xludf.DUMMYFUNCTION("""COMPUTED_VALUE"""),0.0)</f>
        <v>0</v>
      </c>
      <c r="BF80" s="269"/>
      <c r="BG80" s="269"/>
      <c r="BH80" s="269"/>
      <c r="BI80" s="269">
        <f>IFERROR(__xludf.DUMMYFUNCTION("""COMPUTED_VALUE"""),0.0)</f>
        <v>0</v>
      </c>
      <c r="BJ80" s="269"/>
      <c r="BK80" s="269"/>
      <c r="BL80" s="269"/>
      <c r="BM80" s="269">
        <f>IFERROR(__xludf.DUMMYFUNCTION("""COMPUTED_VALUE"""),0.0)</f>
        <v>0</v>
      </c>
      <c r="BN80" s="269"/>
      <c r="BO80" s="269"/>
      <c r="BP80" s="269"/>
      <c r="BQ80" s="269">
        <f>IFERROR(__xludf.DUMMYFUNCTION("""COMPUTED_VALUE"""),0.0)</f>
        <v>0</v>
      </c>
      <c r="BR80" s="269"/>
      <c r="BS80" s="269"/>
      <c r="BT80" s="269"/>
      <c r="BU80" s="269">
        <f>IFERROR(__xludf.DUMMYFUNCTION("""COMPUTED_VALUE"""),0.0)</f>
        <v>0</v>
      </c>
      <c r="BV80" s="269"/>
      <c r="BW80" s="269"/>
      <c r="BX80" s="269"/>
      <c r="BY80" s="269">
        <f>IFERROR(__xludf.DUMMYFUNCTION("""COMPUTED_VALUE"""),0.0)</f>
        <v>0</v>
      </c>
      <c r="BZ80" s="269"/>
      <c r="CA80" s="269"/>
      <c r="CB80" s="269"/>
      <c r="CC80" s="269">
        <f>IFERROR(__xludf.DUMMYFUNCTION("""COMPUTED_VALUE"""),0.0)</f>
        <v>0</v>
      </c>
      <c r="CD80" s="269"/>
      <c r="CE80" s="269"/>
    </row>
    <row r="81">
      <c r="A81" s="271"/>
      <c r="B81" s="269"/>
      <c r="C81" s="272">
        <f>IFERROR(__xludf.DUMMYFUNCTION("""COMPUTED_VALUE"""),0.0)</f>
        <v>0</v>
      </c>
      <c r="D81" s="269">
        <f>IFERROR(__xludf.DUMMYFUNCTION("""COMPUTED_VALUE"""),1.0)</f>
        <v>1</v>
      </c>
      <c r="E81" s="269">
        <f>IFERROR(__xludf.DUMMYFUNCTION("""COMPUTED_VALUE"""),0.0)</f>
        <v>0</v>
      </c>
      <c r="F81" s="269"/>
      <c r="G81" s="269"/>
      <c r="H81" s="269">
        <f>IFERROR(__xludf.DUMMYFUNCTION("""COMPUTED_VALUE"""),1.0)</f>
        <v>1</v>
      </c>
      <c r="I81" s="269">
        <f>IFERROR(__xludf.DUMMYFUNCTION("""COMPUTED_VALUE"""),0.0)</f>
        <v>0</v>
      </c>
      <c r="J81" s="269"/>
      <c r="K81" s="269"/>
      <c r="L81" s="269">
        <f>IFERROR(__xludf.DUMMYFUNCTION("""COMPUTED_VALUE"""),2.0)</f>
        <v>2</v>
      </c>
      <c r="M81" s="269">
        <f>IFERROR(__xludf.DUMMYFUNCTION("""COMPUTED_VALUE"""),0.0)</f>
        <v>0</v>
      </c>
      <c r="N81" s="269"/>
      <c r="O81" s="269"/>
      <c r="P81" s="269">
        <f>IFERROR(__xludf.DUMMYFUNCTION("""COMPUTED_VALUE"""),4.0)</f>
        <v>4</v>
      </c>
      <c r="Q81" s="269">
        <f>IFERROR(__xludf.DUMMYFUNCTION("""COMPUTED_VALUE"""),0.0)</f>
        <v>0</v>
      </c>
      <c r="R81" s="269"/>
      <c r="S81" s="269"/>
      <c r="T81" s="269">
        <f>IFERROR(__xludf.DUMMYFUNCTION("""COMPUTED_VALUE"""),4.0)</f>
        <v>4</v>
      </c>
      <c r="U81" s="269">
        <f>IFERROR(__xludf.DUMMYFUNCTION("""COMPUTED_VALUE"""),0.0)</f>
        <v>0</v>
      </c>
      <c r="V81" s="269"/>
      <c r="W81" s="269"/>
      <c r="X81" s="269">
        <f>IFERROR(__xludf.DUMMYFUNCTION("""COMPUTED_VALUE"""),2.0)</f>
        <v>2</v>
      </c>
      <c r="Y81" s="269">
        <f>IFERROR(__xludf.DUMMYFUNCTION("""COMPUTED_VALUE"""),0.0)</f>
        <v>0</v>
      </c>
      <c r="Z81" s="269"/>
      <c r="AA81" s="269"/>
      <c r="AB81" s="269">
        <f>IFERROR(__xludf.DUMMYFUNCTION("""COMPUTED_VALUE"""),2.0)</f>
        <v>2</v>
      </c>
      <c r="AC81" s="269">
        <f>IFERROR(__xludf.DUMMYFUNCTION("""COMPUTED_VALUE"""),0.0)</f>
        <v>0</v>
      </c>
      <c r="AD81" s="269"/>
      <c r="AE81" s="269"/>
      <c r="AF81" s="269">
        <f>IFERROR(__xludf.DUMMYFUNCTION("""COMPUTED_VALUE"""),2.0)</f>
        <v>2</v>
      </c>
      <c r="AG81" s="269"/>
      <c r="AH81" s="269"/>
      <c r="AI81" s="269"/>
      <c r="AJ81" s="269">
        <f>IFERROR(__xludf.DUMMYFUNCTION("""COMPUTED_VALUE"""),5.0)</f>
        <v>5</v>
      </c>
      <c r="AK81" s="269">
        <f>IFERROR(__xludf.DUMMYFUNCTION("""COMPUTED_VALUE"""),0.0)</f>
        <v>0</v>
      </c>
      <c r="AL81" s="269"/>
      <c r="AM81" s="269"/>
      <c r="AN81" s="269">
        <f>IFERROR(__xludf.DUMMYFUNCTION("""COMPUTED_VALUE"""),19.0)</f>
        <v>19</v>
      </c>
      <c r="AO81" s="269"/>
      <c r="AP81" s="269"/>
      <c r="AQ81" s="269"/>
      <c r="AR81" s="269">
        <f>IFERROR(__xludf.DUMMYFUNCTION("""COMPUTED_VALUE"""),4.0)</f>
        <v>4</v>
      </c>
      <c r="AS81" s="269">
        <f>IFERROR(__xludf.DUMMYFUNCTION("""COMPUTED_VALUE"""),0.0)</f>
        <v>0</v>
      </c>
      <c r="AT81" s="269"/>
      <c r="AU81" s="269"/>
      <c r="AV81" s="269">
        <f>IFERROR(__xludf.DUMMYFUNCTION("""COMPUTED_VALUE"""),2.0)</f>
        <v>2</v>
      </c>
      <c r="AW81" s="269">
        <f>IFERROR(__xludf.DUMMYFUNCTION("""COMPUTED_VALUE"""),0.0)</f>
        <v>0</v>
      </c>
      <c r="AX81" s="269"/>
      <c r="AY81" s="269"/>
      <c r="AZ81" s="269">
        <f>IFERROR(__xludf.DUMMYFUNCTION("""COMPUTED_VALUE"""),3.0)</f>
        <v>3</v>
      </c>
      <c r="BA81" s="269">
        <f>IFERROR(__xludf.DUMMYFUNCTION("""COMPUTED_VALUE"""),0.0)</f>
        <v>0</v>
      </c>
      <c r="BB81" s="269"/>
      <c r="BC81" s="269"/>
      <c r="BD81" s="269">
        <f>IFERROR(__xludf.DUMMYFUNCTION("""COMPUTED_VALUE"""),5.0)</f>
        <v>5</v>
      </c>
      <c r="BE81" s="269">
        <f>IFERROR(__xludf.DUMMYFUNCTION("""COMPUTED_VALUE"""),0.0)</f>
        <v>0</v>
      </c>
      <c r="BF81" s="269"/>
      <c r="BG81" s="269"/>
      <c r="BH81" s="269"/>
      <c r="BI81" s="269">
        <f>IFERROR(__xludf.DUMMYFUNCTION("""COMPUTED_VALUE"""),0.0)</f>
        <v>0</v>
      </c>
      <c r="BJ81" s="269"/>
      <c r="BK81" s="269"/>
      <c r="BL81" s="269"/>
      <c r="BM81" s="269">
        <f>IFERROR(__xludf.DUMMYFUNCTION("""COMPUTED_VALUE"""),0.0)</f>
        <v>0</v>
      </c>
      <c r="BN81" s="269"/>
      <c r="BO81" s="269"/>
      <c r="BP81" s="269"/>
      <c r="BQ81" s="269">
        <f>IFERROR(__xludf.DUMMYFUNCTION("""COMPUTED_VALUE"""),0.0)</f>
        <v>0</v>
      </c>
      <c r="BR81" s="269"/>
      <c r="BS81" s="269"/>
      <c r="BT81" s="269"/>
      <c r="BU81" s="269">
        <f>IFERROR(__xludf.DUMMYFUNCTION("""COMPUTED_VALUE"""),0.0)</f>
        <v>0</v>
      </c>
      <c r="BV81" s="269"/>
      <c r="BW81" s="269"/>
      <c r="BX81" s="269"/>
      <c r="BY81" s="269">
        <f>IFERROR(__xludf.DUMMYFUNCTION("""COMPUTED_VALUE"""),0.0)</f>
        <v>0</v>
      </c>
      <c r="BZ81" s="269"/>
      <c r="CA81" s="269"/>
      <c r="CB81" s="269"/>
      <c r="CC81" s="269">
        <f>IFERROR(__xludf.DUMMYFUNCTION("""COMPUTED_VALUE"""),0.0)</f>
        <v>0</v>
      </c>
      <c r="CD81" s="269"/>
      <c r="CE81" s="269"/>
    </row>
    <row r="82">
      <c r="A82" s="271"/>
      <c r="B82" s="269"/>
      <c r="C82" s="272">
        <f>IFERROR(__xludf.DUMMYFUNCTION("""COMPUTED_VALUE"""),0.0)</f>
        <v>0</v>
      </c>
      <c r="D82" s="269">
        <f>IFERROR(__xludf.DUMMYFUNCTION("""COMPUTED_VALUE"""),1.0)</f>
        <v>1</v>
      </c>
      <c r="E82" s="269">
        <f>IFERROR(__xludf.DUMMYFUNCTION("""COMPUTED_VALUE"""),0.0)</f>
        <v>0</v>
      </c>
      <c r="F82" s="269"/>
      <c r="G82" s="269"/>
      <c r="H82" s="269">
        <f>IFERROR(__xludf.DUMMYFUNCTION("""COMPUTED_VALUE"""),1.0)</f>
        <v>1</v>
      </c>
      <c r="I82" s="269">
        <f>IFERROR(__xludf.DUMMYFUNCTION("""COMPUTED_VALUE"""),0.0)</f>
        <v>0</v>
      </c>
      <c r="J82" s="269"/>
      <c r="K82" s="269"/>
      <c r="L82" s="269">
        <f>IFERROR(__xludf.DUMMYFUNCTION("""COMPUTED_VALUE"""),2.0)</f>
        <v>2</v>
      </c>
      <c r="M82" s="269">
        <f>IFERROR(__xludf.DUMMYFUNCTION("""COMPUTED_VALUE"""),0.0)</f>
        <v>0</v>
      </c>
      <c r="N82" s="269"/>
      <c r="O82" s="269"/>
      <c r="P82" s="269">
        <f>IFERROR(__xludf.DUMMYFUNCTION("""COMPUTED_VALUE"""),4.0)</f>
        <v>4</v>
      </c>
      <c r="Q82" s="269">
        <f>IFERROR(__xludf.DUMMYFUNCTION("""COMPUTED_VALUE"""),0.0)</f>
        <v>0</v>
      </c>
      <c r="R82" s="269"/>
      <c r="S82" s="269"/>
      <c r="T82" s="269">
        <f>IFERROR(__xludf.DUMMYFUNCTION("""COMPUTED_VALUE"""),4.0)</f>
        <v>4</v>
      </c>
      <c r="U82" s="269">
        <f>IFERROR(__xludf.DUMMYFUNCTION("""COMPUTED_VALUE"""),0.0)</f>
        <v>0</v>
      </c>
      <c r="V82" s="269"/>
      <c r="W82" s="269"/>
      <c r="X82" s="269">
        <f>IFERROR(__xludf.DUMMYFUNCTION("""COMPUTED_VALUE"""),2.0)</f>
        <v>2</v>
      </c>
      <c r="Y82" s="269">
        <f>IFERROR(__xludf.DUMMYFUNCTION("""COMPUTED_VALUE"""),0.0)</f>
        <v>0</v>
      </c>
      <c r="Z82" s="269"/>
      <c r="AA82" s="269"/>
      <c r="AB82" s="269">
        <f>IFERROR(__xludf.DUMMYFUNCTION("""COMPUTED_VALUE"""),2.0)</f>
        <v>2</v>
      </c>
      <c r="AC82" s="269">
        <f>IFERROR(__xludf.DUMMYFUNCTION("""COMPUTED_VALUE"""),0.0)</f>
        <v>0</v>
      </c>
      <c r="AD82" s="269"/>
      <c r="AE82" s="269"/>
      <c r="AF82" s="269">
        <f>IFERROR(__xludf.DUMMYFUNCTION("""COMPUTED_VALUE"""),2.0)</f>
        <v>2</v>
      </c>
      <c r="AG82" s="269"/>
      <c r="AH82" s="269"/>
      <c r="AI82" s="269"/>
      <c r="AJ82" s="269">
        <f>IFERROR(__xludf.DUMMYFUNCTION("""COMPUTED_VALUE"""),5.0)</f>
        <v>5</v>
      </c>
      <c r="AK82" s="269">
        <f>IFERROR(__xludf.DUMMYFUNCTION("""COMPUTED_VALUE"""),0.0)</f>
        <v>0</v>
      </c>
      <c r="AL82" s="269"/>
      <c r="AM82" s="269"/>
      <c r="AN82" s="269">
        <f>IFERROR(__xludf.DUMMYFUNCTION("""COMPUTED_VALUE"""),19.0)</f>
        <v>19</v>
      </c>
      <c r="AO82" s="269"/>
      <c r="AP82" s="269"/>
      <c r="AQ82" s="269"/>
      <c r="AR82" s="269">
        <f>IFERROR(__xludf.DUMMYFUNCTION("""COMPUTED_VALUE"""),4.0)</f>
        <v>4</v>
      </c>
      <c r="AS82" s="269">
        <f>IFERROR(__xludf.DUMMYFUNCTION("""COMPUTED_VALUE"""),0.0)</f>
        <v>0</v>
      </c>
      <c r="AT82" s="269"/>
      <c r="AU82" s="269"/>
      <c r="AV82" s="269">
        <f>IFERROR(__xludf.DUMMYFUNCTION("""COMPUTED_VALUE"""),2.0)</f>
        <v>2</v>
      </c>
      <c r="AW82" s="269">
        <f>IFERROR(__xludf.DUMMYFUNCTION("""COMPUTED_VALUE"""),0.0)</f>
        <v>0</v>
      </c>
      <c r="AX82" s="269"/>
      <c r="AY82" s="269"/>
      <c r="AZ82" s="269">
        <f>IFERROR(__xludf.DUMMYFUNCTION("""COMPUTED_VALUE"""),3.0)</f>
        <v>3</v>
      </c>
      <c r="BA82" s="269">
        <f>IFERROR(__xludf.DUMMYFUNCTION("""COMPUTED_VALUE"""),0.0)</f>
        <v>0</v>
      </c>
      <c r="BB82" s="269"/>
      <c r="BC82" s="269"/>
      <c r="BD82" s="269">
        <f>IFERROR(__xludf.DUMMYFUNCTION("""COMPUTED_VALUE"""),5.0)</f>
        <v>5</v>
      </c>
      <c r="BE82" s="269">
        <f>IFERROR(__xludf.DUMMYFUNCTION("""COMPUTED_VALUE"""),0.0)</f>
        <v>0</v>
      </c>
      <c r="BF82" s="269"/>
      <c r="BG82" s="269"/>
      <c r="BH82" s="269"/>
      <c r="BI82" s="269">
        <f>IFERROR(__xludf.DUMMYFUNCTION("""COMPUTED_VALUE"""),0.0)</f>
        <v>0</v>
      </c>
      <c r="BJ82" s="269"/>
      <c r="BK82" s="269"/>
      <c r="BL82" s="269"/>
      <c r="BM82" s="269">
        <f>IFERROR(__xludf.DUMMYFUNCTION("""COMPUTED_VALUE"""),0.0)</f>
        <v>0</v>
      </c>
      <c r="BN82" s="269"/>
      <c r="BO82" s="269"/>
      <c r="BP82" s="269"/>
      <c r="BQ82" s="269">
        <f>IFERROR(__xludf.DUMMYFUNCTION("""COMPUTED_VALUE"""),0.0)</f>
        <v>0</v>
      </c>
      <c r="BR82" s="269"/>
      <c r="BS82" s="269"/>
      <c r="BT82" s="269"/>
      <c r="BU82" s="269">
        <f>IFERROR(__xludf.DUMMYFUNCTION("""COMPUTED_VALUE"""),0.0)</f>
        <v>0</v>
      </c>
      <c r="BV82" s="269"/>
      <c r="BW82" s="269"/>
      <c r="BX82" s="269"/>
      <c r="BY82" s="269">
        <f>IFERROR(__xludf.DUMMYFUNCTION("""COMPUTED_VALUE"""),0.0)</f>
        <v>0</v>
      </c>
      <c r="BZ82" s="269"/>
      <c r="CA82" s="269"/>
      <c r="CB82" s="269"/>
      <c r="CC82" s="269">
        <f>IFERROR(__xludf.DUMMYFUNCTION("""COMPUTED_VALUE"""),0.0)</f>
        <v>0</v>
      </c>
      <c r="CD82" s="269"/>
      <c r="CE82" s="269"/>
    </row>
    <row r="83">
      <c r="A83" s="271"/>
      <c r="B83" s="269"/>
      <c r="C83" s="272">
        <f>IFERROR(__xludf.DUMMYFUNCTION("""COMPUTED_VALUE"""),0.0)</f>
        <v>0</v>
      </c>
      <c r="D83" s="269">
        <f>IFERROR(__xludf.DUMMYFUNCTION("""COMPUTED_VALUE"""),1.0)</f>
        <v>1</v>
      </c>
      <c r="E83" s="269">
        <f>IFERROR(__xludf.DUMMYFUNCTION("""COMPUTED_VALUE"""),0.0)</f>
        <v>0</v>
      </c>
      <c r="F83" s="269"/>
      <c r="G83" s="269"/>
      <c r="H83" s="269">
        <f>IFERROR(__xludf.DUMMYFUNCTION("""COMPUTED_VALUE"""),1.0)</f>
        <v>1</v>
      </c>
      <c r="I83" s="269">
        <f>IFERROR(__xludf.DUMMYFUNCTION("""COMPUTED_VALUE"""),0.0)</f>
        <v>0</v>
      </c>
      <c r="J83" s="269"/>
      <c r="K83" s="269"/>
      <c r="L83" s="269">
        <f>IFERROR(__xludf.DUMMYFUNCTION("""COMPUTED_VALUE"""),2.0)</f>
        <v>2</v>
      </c>
      <c r="M83" s="269">
        <f>IFERROR(__xludf.DUMMYFUNCTION("""COMPUTED_VALUE"""),0.0)</f>
        <v>0</v>
      </c>
      <c r="N83" s="269"/>
      <c r="O83" s="269"/>
      <c r="P83" s="269">
        <f>IFERROR(__xludf.DUMMYFUNCTION("""COMPUTED_VALUE"""),4.0)</f>
        <v>4</v>
      </c>
      <c r="Q83" s="269">
        <f>IFERROR(__xludf.DUMMYFUNCTION("""COMPUTED_VALUE"""),0.0)</f>
        <v>0</v>
      </c>
      <c r="R83" s="269"/>
      <c r="S83" s="269"/>
      <c r="T83" s="269">
        <f>IFERROR(__xludf.DUMMYFUNCTION("""COMPUTED_VALUE"""),4.0)</f>
        <v>4</v>
      </c>
      <c r="U83" s="269">
        <f>IFERROR(__xludf.DUMMYFUNCTION("""COMPUTED_VALUE"""),0.0)</f>
        <v>0</v>
      </c>
      <c r="V83" s="269"/>
      <c r="W83" s="269"/>
      <c r="X83" s="269">
        <f>IFERROR(__xludf.DUMMYFUNCTION("""COMPUTED_VALUE"""),2.0)</f>
        <v>2</v>
      </c>
      <c r="Y83" s="269">
        <f>IFERROR(__xludf.DUMMYFUNCTION("""COMPUTED_VALUE"""),0.0)</f>
        <v>0</v>
      </c>
      <c r="Z83" s="269"/>
      <c r="AA83" s="269"/>
      <c r="AB83" s="269">
        <f>IFERROR(__xludf.DUMMYFUNCTION("""COMPUTED_VALUE"""),2.0)</f>
        <v>2</v>
      </c>
      <c r="AC83" s="269">
        <f>IFERROR(__xludf.DUMMYFUNCTION("""COMPUTED_VALUE"""),0.0)</f>
        <v>0</v>
      </c>
      <c r="AD83" s="269"/>
      <c r="AE83" s="269"/>
      <c r="AF83" s="269">
        <f>IFERROR(__xludf.DUMMYFUNCTION("""COMPUTED_VALUE"""),2.0)</f>
        <v>2</v>
      </c>
      <c r="AG83" s="269"/>
      <c r="AH83" s="269"/>
      <c r="AI83" s="269"/>
      <c r="AJ83" s="269">
        <f>IFERROR(__xludf.DUMMYFUNCTION("""COMPUTED_VALUE"""),5.0)</f>
        <v>5</v>
      </c>
      <c r="AK83" s="269">
        <f>IFERROR(__xludf.DUMMYFUNCTION("""COMPUTED_VALUE"""),0.0)</f>
        <v>0</v>
      </c>
      <c r="AL83" s="269"/>
      <c r="AM83" s="269"/>
      <c r="AN83" s="269">
        <f>IFERROR(__xludf.DUMMYFUNCTION("""COMPUTED_VALUE"""),19.0)</f>
        <v>19</v>
      </c>
      <c r="AO83" s="269"/>
      <c r="AP83" s="269"/>
      <c r="AQ83" s="269"/>
      <c r="AR83" s="269">
        <f>IFERROR(__xludf.DUMMYFUNCTION("""COMPUTED_VALUE"""),4.0)</f>
        <v>4</v>
      </c>
      <c r="AS83" s="269">
        <f>IFERROR(__xludf.DUMMYFUNCTION("""COMPUTED_VALUE"""),0.0)</f>
        <v>0</v>
      </c>
      <c r="AT83" s="269"/>
      <c r="AU83" s="269"/>
      <c r="AV83" s="269">
        <f>IFERROR(__xludf.DUMMYFUNCTION("""COMPUTED_VALUE"""),2.0)</f>
        <v>2</v>
      </c>
      <c r="AW83" s="269">
        <f>IFERROR(__xludf.DUMMYFUNCTION("""COMPUTED_VALUE"""),0.0)</f>
        <v>0</v>
      </c>
      <c r="AX83" s="269"/>
      <c r="AY83" s="269"/>
      <c r="AZ83" s="269">
        <f>IFERROR(__xludf.DUMMYFUNCTION("""COMPUTED_VALUE"""),3.0)</f>
        <v>3</v>
      </c>
      <c r="BA83" s="269">
        <f>IFERROR(__xludf.DUMMYFUNCTION("""COMPUTED_VALUE"""),0.0)</f>
        <v>0</v>
      </c>
      <c r="BB83" s="269"/>
      <c r="BC83" s="269"/>
      <c r="BD83" s="269">
        <f>IFERROR(__xludf.DUMMYFUNCTION("""COMPUTED_VALUE"""),5.0)</f>
        <v>5</v>
      </c>
      <c r="BE83" s="269">
        <f>IFERROR(__xludf.DUMMYFUNCTION("""COMPUTED_VALUE"""),0.0)</f>
        <v>0</v>
      </c>
      <c r="BF83" s="269"/>
      <c r="BG83" s="269"/>
      <c r="BH83" s="269"/>
      <c r="BI83" s="269">
        <f>IFERROR(__xludf.DUMMYFUNCTION("""COMPUTED_VALUE"""),0.0)</f>
        <v>0</v>
      </c>
      <c r="BJ83" s="269"/>
      <c r="BK83" s="269"/>
      <c r="BL83" s="269"/>
      <c r="BM83" s="269">
        <f>IFERROR(__xludf.DUMMYFUNCTION("""COMPUTED_VALUE"""),0.0)</f>
        <v>0</v>
      </c>
      <c r="BN83" s="269"/>
      <c r="BO83" s="269"/>
      <c r="BP83" s="269"/>
      <c r="BQ83" s="269">
        <f>IFERROR(__xludf.DUMMYFUNCTION("""COMPUTED_VALUE"""),0.0)</f>
        <v>0</v>
      </c>
      <c r="BR83" s="269"/>
      <c r="BS83" s="269"/>
      <c r="BT83" s="269"/>
      <c r="BU83" s="269">
        <f>IFERROR(__xludf.DUMMYFUNCTION("""COMPUTED_VALUE"""),0.0)</f>
        <v>0</v>
      </c>
      <c r="BV83" s="269"/>
      <c r="BW83" s="269"/>
      <c r="BX83" s="269"/>
      <c r="BY83" s="269">
        <f>IFERROR(__xludf.DUMMYFUNCTION("""COMPUTED_VALUE"""),0.0)</f>
        <v>0</v>
      </c>
      <c r="BZ83" s="269"/>
      <c r="CA83" s="269"/>
      <c r="CB83" s="269"/>
      <c r="CC83" s="269">
        <f>IFERROR(__xludf.DUMMYFUNCTION("""COMPUTED_VALUE"""),0.0)</f>
        <v>0</v>
      </c>
      <c r="CD83" s="269"/>
      <c r="CE83" s="269"/>
    </row>
    <row r="84">
      <c r="A84" s="271"/>
      <c r="B84" s="269"/>
      <c r="C84" s="272">
        <f>IFERROR(__xludf.DUMMYFUNCTION("""COMPUTED_VALUE"""),0.0)</f>
        <v>0</v>
      </c>
      <c r="D84" s="269">
        <f>IFERROR(__xludf.DUMMYFUNCTION("""COMPUTED_VALUE"""),1.0)</f>
        <v>1</v>
      </c>
      <c r="E84" s="269">
        <f>IFERROR(__xludf.DUMMYFUNCTION("""COMPUTED_VALUE"""),0.0)</f>
        <v>0</v>
      </c>
      <c r="F84" s="269"/>
      <c r="G84" s="269"/>
      <c r="H84" s="269">
        <f>IFERROR(__xludf.DUMMYFUNCTION("""COMPUTED_VALUE"""),1.0)</f>
        <v>1</v>
      </c>
      <c r="I84" s="269">
        <f>IFERROR(__xludf.DUMMYFUNCTION("""COMPUTED_VALUE"""),0.0)</f>
        <v>0</v>
      </c>
      <c r="J84" s="269"/>
      <c r="K84" s="269"/>
      <c r="L84" s="269">
        <f>IFERROR(__xludf.DUMMYFUNCTION("""COMPUTED_VALUE"""),2.0)</f>
        <v>2</v>
      </c>
      <c r="M84" s="269">
        <f>IFERROR(__xludf.DUMMYFUNCTION("""COMPUTED_VALUE"""),0.0)</f>
        <v>0</v>
      </c>
      <c r="N84" s="269"/>
      <c r="O84" s="269"/>
      <c r="P84" s="269">
        <f>IFERROR(__xludf.DUMMYFUNCTION("""COMPUTED_VALUE"""),4.0)</f>
        <v>4</v>
      </c>
      <c r="Q84" s="269">
        <f>IFERROR(__xludf.DUMMYFUNCTION("""COMPUTED_VALUE"""),0.0)</f>
        <v>0</v>
      </c>
      <c r="R84" s="269"/>
      <c r="S84" s="269"/>
      <c r="T84" s="269">
        <f>IFERROR(__xludf.DUMMYFUNCTION("""COMPUTED_VALUE"""),4.0)</f>
        <v>4</v>
      </c>
      <c r="U84" s="269">
        <f>IFERROR(__xludf.DUMMYFUNCTION("""COMPUTED_VALUE"""),0.0)</f>
        <v>0</v>
      </c>
      <c r="V84" s="269"/>
      <c r="W84" s="269"/>
      <c r="X84" s="269">
        <f>IFERROR(__xludf.DUMMYFUNCTION("""COMPUTED_VALUE"""),2.0)</f>
        <v>2</v>
      </c>
      <c r="Y84" s="269">
        <f>IFERROR(__xludf.DUMMYFUNCTION("""COMPUTED_VALUE"""),0.0)</f>
        <v>0</v>
      </c>
      <c r="Z84" s="269"/>
      <c r="AA84" s="269"/>
      <c r="AB84" s="269">
        <f>IFERROR(__xludf.DUMMYFUNCTION("""COMPUTED_VALUE"""),2.0)</f>
        <v>2</v>
      </c>
      <c r="AC84" s="269">
        <f>IFERROR(__xludf.DUMMYFUNCTION("""COMPUTED_VALUE"""),0.0)</f>
        <v>0</v>
      </c>
      <c r="AD84" s="269"/>
      <c r="AE84" s="269"/>
      <c r="AF84" s="269">
        <f>IFERROR(__xludf.DUMMYFUNCTION("""COMPUTED_VALUE"""),2.0)</f>
        <v>2</v>
      </c>
      <c r="AG84" s="269"/>
      <c r="AH84" s="269"/>
      <c r="AI84" s="269"/>
      <c r="AJ84" s="269">
        <f>IFERROR(__xludf.DUMMYFUNCTION("""COMPUTED_VALUE"""),5.0)</f>
        <v>5</v>
      </c>
      <c r="AK84" s="269">
        <f>IFERROR(__xludf.DUMMYFUNCTION("""COMPUTED_VALUE"""),0.0)</f>
        <v>0</v>
      </c>
      <c r="AL84" s="269"/>
      <c r="AM84" s="269"/>
      <c r="AN84" s="269">
        <f>IFERROR(__xludf.DUMMYFUNCTION("""COMPUTED_VALUE"""),19.0)</f>
        <v>19</v>
      </c>
      <c r="AO84" s="269"/>
      <c r="AP84" s="269"/>
      <c r="AQ84" s="269"/>
      <c r="AR84" s="269">
        <f>IFERROR(__xludf.DUMMYFUNCTION("""COMPUTED_VALUE"""),4.0)</f>
        <v>4</v>
      </c>
      <c r="AS84" s="269">
        <f>IFERROR(__xludf.DUMMYFUNCTION("""COMPUTED_VALUE"""),0.0)</f>
        <v>0</v>
      </c>
      <c r="AT84" s="269"/>
      <c r="AU84" s="269"/>
      <c r="AV84" s="269">
        <f>IFERROR(__xludf.DUMMYFUNCTION("""COMPUTED_VALUE"""),2.0)</f>
        <v>2</v>
      </c>
      <c r="AW84" s="269">
        <f>IFERROR(__xludf.DUMMYFUNCTION("""COMPUTED_VALUE"""),0.0)</f>
        <v>0</v>
      </c>
      <c r="AX84" s="269"/>
      <c r="AY84" s="269"/>
      <c r="AZ84" s="269">
        <f>IFERROR(__xludf.DUMMYFUNCTION("""COMPUTED_VALUE"""),3.0)</f>
        <v>3</v>
      </c>
      <c r="BA84" s="269">
        <f>IFERROR(__xludf.DUMMYFUNCTION("""COMPUTED_VALUE"""),0.0)</f>
        <v>0</v>
      </c>
      <c r="BB84" s="269"/>
      <c r="BC84" s="269"/>
      <c r="BD84" s="269">
        <f>IFERROR(__xludf.DUMMYFUNCTION("""COMPUTED_VALUE"""),5.0)</f>
        <v>5</v>
      </c>
      <c r="BE84" s="269">
        <f>IFERROR(__xludf.DUMMYFUNCTION("""COMPUTED_VALUE"""),0.0)</f>
        <v>0</v>
      </c>
      <c r="BF84" s="269"/>
      <c r="BG84" s="269"/>
      <c r="BH84" s="269"/>
      <c r="BI84" s="269">
        <f>IFERROR(__xludf.DUMMYFUNCTION("""COMPUTED_VALUE"""),0.0)</f>
        <v>0</v>
      </c>
      <c r="BJ84" s="269"/>
      <c r="BK84" s="269"/>
      <c r="BL84" s="269"/>
      <c r="BM84" s="269">
        <f>IFERROR(__xludf.DUMMYFUNCTION("""COMPUTED_VALUE"""),0.0)</f>
        <v>0</v>
      </c>
      <c r="BN84" s="269"/>
      <c r="BO84" s="269"/>
      <c r="BP84" s="269"/>
      <c r="BQ84" s="269">
        <f>IFERROR(__xludf.DUMMYFUNCTION("""COMPUTED_VALUE"""),0.0)</f>
        <v>0</v>
      </c>
      <c r="BR84" s="269"/>
      <c r="BS84" s="269"/>
      <c r="BT84" s="269"/>
      <c r="BU84" s="269">
        <f>IFERROR(__xludf.DUMMYFUNCTION("""COMPUTED_VALUE"""),0.0)</f>
        <v>0</v>
      </c>
      <c r="BV84" s="269"/>
      <c r="BW84" s="269"/>
      <c r="BX84" s="269"/>
      <c r="BY84" s="269">
        <f>IFERROR(__xludf.DUMMYFUNCTION("""COMPUTED_VALUE"""),0.0)</f>
        <v>0</v>
      </c>
      <c r="BZ84" s="269"/>
      <c r="CA84" s="269"/>
      <c r="CB84" s="269"/>
      <c r="CC84" s="269">
        <f>IFERROR(__xludf.DUMMYFUNCTION("""COMPUTED_VALUE"""),0.0)</f>
        <v>0</v>
      </c>
      <c r="CD84" s="269"/>
      <c r="CE84" s="269"/>
    </row>
    <row r="85">
      <c r="A85" s="271"/>
      <c r="B85" s="269"/>
      <c r="C85" s="272">
        <f>IFERROR(__xludf.DUMMYFUNCTION("""COMPUTED_VALUE"""),0.0)</f>
        <v>0</v>
      </c>
      <c r="D85" s="269">
        <f>IFERROR(__xludf.DUMMYFUNCTION("""COMPUTED_VALUE"""),1.0)</f>
        <v>1</v>
      </c>
      <c r="E85" s="269">
        <f>IFERROR(__xludf.DUMMYFUNCTION("""COMPUTED_VALUE"""),0.0)</f>
        <v>0</v>
      </c>
      <c r="F85" s="269"/>
      <c r="G85" s="269"/>
      <c r="H85" s="269">
        <f>IFERROR(__xludf.DUMMYFUNCTION("""COMPUTED_VALUE"""),1.0)</f>
        <v>1</v>
      </c>
      <c r="I85" s="269">
        <f>IFERROR(__xludf.DUMMYFUNCTION("""COMPUTED_VALUE"""),0.0)</f>
        <v>0</v>
      </c>
      <c r="J85" s="269"/>
      <c r="K85" s="269"/>
      <c r="L85" s="269">
        <f>IFERROR(__xludf.DUMMYFUNCTION("""COMPUTED_VALUE"""),2.0)</f>
        <v>2</v>
      </c>
      <c r="M85" s="269">
        <f>IFERROR(__xludf.DUMMYFUNCTION("""COMPUTED_VALUE"""),0.0)</f>
        <v>0</v>
      </c>
      <c r="N85" s="269"/>
      <c r="O85" s="269"/>
      <c r="P85" s="269">
        <f>IFERROR(__xludf.DUMMYFUNCTION("""COMPUTED_VALUE"""),4.0)</f>
        <v>4</v>
      </c>
      <c r="Q85" s="269">
        <f>IFERROR(__xludf.DUMMYFUNCTION("""COMPUTED_VALUE"""),0.0)</f>
        <v>0</v>
      </c>
      <c r="R85" s="269"/>
      <c r="S85" s="269"/>
      <c r="T85" s="269">
        <f>IFERROR(__xludf.DUMMYFUNCTION("""COMPUTED_VALUE"""),4.0)</f>
        <v>4</v>
      </c>
      <c r="U85" s="269">
        <f>IFERROR(__xludf.DUMMYFUNCTION("""COMPUTED_VALUE"""),0.0)</f>
        <v>0</v>
      </c>
      <c r="V85" s="269"/>
      <c r="W85" s="269"/>
      <c r="X85" s="269">
        <f>IFERROR(__xludf.DUMMYFUNCTION("""COMPUTED_VALUE"""),2.0)</f>
        <v>2</v>
      </c>
      <c r="Y85" s="269">
        <f>IFERROR(__xludf.DUMMYFUNCTION("""COMPUTED_VALUE"""),0.0)</f>
        <v>0</v>
      </c>
      <c r="Z85" s="269"/>
      <c r="AA85" s="269"/>
      <c r="AB85" s="269">
        <f>IFERROR(__xludf.DUMMYFUNCTION("""COMPUTED_VALUE"""),2.0)</f>
        <v>2</v>
      </c>
      <c r="AC85" s="269">
        <f>IFERROR(__xludf.DUMMYFUNCTION("""COMPUTED_VALUE"""),0.0)</f>
        <v>0</v>
      </c>
      <c r="AD85" s="269"/>
      <c r="AE85" s="269"/>
      <c r="AF85" s="269">
        <f>IFERROR(__xludf.DUMMYFUNCTION("""COMPUTED_VALUE"""),2.0)</f>
        <v>2</v>
      </c>
      <c r="AG85" s="269"/>
      <c r="AH85" s="269"/>
      <c r="AI85" s="269"/>
      <c r="AJ85" s="269">
        <f>IFERROR(__xludf.DUMMYFUNCTION("""COMPUTED_VALUE"""),5.0)</f>
        <v>5</v>
      </c>
      <c r="AK85" s="269">
        <f>IFERROR(__xludf.DUMMYFUNCTION("""COMPUTED_VALUE"""),0.0)</f>
        <v>0</v>
      </c>
      <c r="AL85" s="269"/>
      <c r="AM85" s="269"/>
      <c r="AN85" s="269">
        <f>IFERROR(__xludf.DUMMYFUNCTION("""COMPUTED_VALUE"""),19.0)</f>
        <v>19</v>
      </c>
      <c r="AO85" s="269"/>
      <c r="AP85" s="269"/>
      <c r="AQ85" s="269"/>
      <c r="AR85" s="269">
        <f>IFERROR(__xludf.DUMMYFUNCTION("""COMPUTED_VALUE"""),4.0)</f>
        <v>4</v>
      </c>
      <c r="AS85" s="269">
        <f>IFERROR(__xludf.DUMMYFUNCTION("""COMPUTED_VALUE"""),0.0)</f>
        <v>0</v>
      </c>
      <c r="AT85" s="269"/>
      <c r="AU85" s="269"/>
      <c r="AV85" s="269">
        <f>IFERROR(__xludf.DUMMYFUNCTION("""COMPUTED_VALUE"""),2.0)</f>
        <v>2</v>
      </c>
      <c r="AW85" s="269">
        <f>IFERROR(__xludf.DUMMYFUNCTION("""COMPUTED_VALUE"""),0.0)</f>
        <v>0</v>
      </c>
      <c r="AX85" s="269"/>
      <c r="AY85" s="269"/>
      <c r="AZ85" s="269">
        <f>IFERROR(__xludf.DUMMYFUNCTION("""COMPUTED_VALUE"""),3.0)</f>
        <v>3</v>
      </c>
      <c r="BA85" s="269">
        <f>IFERROR(__xludf.DUMMYFUNCTION("""COMPUTED_VALUE"""),0.0)</f>
        <v>0</v>
      </c>
      <c r="BB85" s="269"/>
      <c r="BC85" s="269"/>
      <c r="BD85" s="269">
        <f>IFERROR(__xludf.DUMMYFUNCTION("""COMPUTED_VALUE"""),5.0)</f>
        <v>5</v>
      </c>
      <c r="BE85" s="269">
        <f>IFERROR(__xludf.DUMMYFUNCTION("""COMPUTED_VALUE"""),0.0)</f>
        <v>0</v>
      </c>
      <c r="BF85" s="269"/>
      <c r="BG85" s="269"/>
      <c r="BH85" s="269"/>
      <c r="BI85" s="269">
        <f>IFERROR(__xludf.DUMMYFUNCTION("""COMPUTED_VALUE"""),0.0)</f>
        <v>0</v>
      </c>
      <c r="BJ85" s="269"/>
      <c r="BK85" s="269"/>
      <c r="BL85" s="269"/>
      <c r="BM85" s="269">
        <f>IFERROR(__xludf.DUMMYFUNCTION("""COMPUTED_VALUE"""),0.0)</f>
        <v>0</v>
      </c>
      <c r="BN85" s="269"/>
      <c r="BO85" s="269"/>
      <c r="BP85" s="269"/>
      <c r="BQ85" s="269">
        <f>IFERROR(__xludf.DUMMYFUNCTION("""COMPUTED_VALUE"""),0.0)</f>
        <v>0</v>
      </c>
      <c r="BR85" s="269"/>
      <c r="BS85" s="269"/>
      <c r="BT85" s="269"/>
      <c r="BU85" s="269">
        <f>IFERROR(__xludf.DUMMYFUNCTION("""COMPUTED_VALUE"""),0.0)</f>
        <v>0</v>
      </c>
      <c r="BV85" s="269"/>
      <c r="BW85" s="269"/>
      <c r="BX85" s="269"/>
      <c r="BY85" s="269">
        <f>IFERROR(__xludf.DUMMYFUNCTION("""COMPUTED_VALUE"""),0.0)</f>
        <v>0</v>
      </c>
      <c r="BZ85" s="269"/>
      <c r="CA85" s="269"/>
      <c r="CB85" s="269"/>
      <c r="CC85" s="269">
        <f>IFERROR(__xludf.DUMMYFUNCTION("""COMPUTED_VALUE"""),0.0)</f>
        <v>0</v>
      </c>
      <c r="CD85" s="269"/>
      <c r="CE85" s="269"/>
    </row>
    <row r="86">
      <c r="A86" s="271"/>
      <c r="B86" s="269"/>
      <c r="C86" s="272">
        <f>IFERROR(__xludf.DUMMYFUNCTION("""COMPUTED_VALUE"""),0.0)</f>
        <v>0</v>
      </c>
      <c r="D86" s="269">
        <f>IFERROR(__xludf.DUMMYFUNCTION("""COMPUTED_VALUE"""),1.0)</f>
        <v>1</v>
      </c>
      <c r="E86" s="269">
        <f>IFERROR(__xludf.DUMMYFUNCTION("""COMPUTED_VALUE"""),0.0)</f>
        <v>0</v>
      </c>
      <c r="F86" s="269"/>
      <c r="G86" s="269"/>
      <c r="H86" s="269">
        <f>IFERROR(__xludf.DUMMYFUNCTION("""COMPUTED_VALUE"""),1.0)</f>
        <v>1</v>
      </c>
      <c r="I86" s="269">
        <f>IFERROR(__xludf.DUMMYFUNCTION("""COMPUTED_VALUE"""),0.0)</f>
        <v>0</v>
      </c>
      <c r="J86" s="269"/>
      <c r="K86" s="269"/>
      <c r="L86" s="269">
        <f>IFERROR(__xludf.DUMMYFUNCTION("""COMPUTED_VALUE"""),2.0)</f>
        <v>2</v>
      </c>
      <c r="M86" s="269">
        <f>IFERROR(__xludf.DUMMYFUNCTION("""COMPUTED_VALUE"""),0.0)</f>
        <v>0</v>
      </c>
      <c r="N86" s="269"/>
      <c r="O86" s="269"/>
      <c r="P86" s="269">
        <f>IFERROR(__xludf.DUMMYFUNCTION("""COMPUTED_VALUE"""),4.0)</f>
        <v>4</v>
      </c>
      <c r="Q86" s="269">
        <f>IFERROR(__xludf.DUMMYFUNCTION("""COMPUTED_VALUE"""),0.0)</f>
        <v>0</v>
      </c>
      <c r="R86" s="269"/>
      <c r="S86" s="269"/>
      <c r="T86" s="269">
        <f>IFERROR(__xludf.DUMMYFUNCTION("""COMPUTED_VALUE"""),4.0)</f>
        <v>4</v>
      </c>
      <c r="U86" s="269">
        <f>IFERROR(__xludf.DUMMYFUNCTION("""COMPUTED_VALUE"""),0.0)</f>
        <v>0</v>
      </c>
      <c r="V86" s="269"/>
      <c r="W86" s="269"/>
      <c r="X86" s="269">
        <f>IFERROR(__xludf.DUMMYFUNCTION("""COMPUTED_VALUE"""),2.0)</f>
        <v>2</v>
      </c>
      <c r="Y86" s="269">
        <f>IFERROR(__xludf.DUMMYFUNCTION("""COMPUTED_VALUE"""),0.0)</f>
        <v>0</v>
      </c>
      <c r="Z86" s="269"/>
      <c r="AA86" s="269"/>
      <c r="AB86" s="269">
        <f>IFERROR(__xludf.DUMMYFUNCTION("""COMPUTED_VALUE"""),2.0)</f>
        <v>2</v>
      </c>
      <c r="AC86" s="269">
        <f>IFERROR(__xludf.DUMMYFUNCTION("""COMPUTED_VALUE"""),0.0)</f>
        <v>0</v>
      </c>
      <c r="AD86" s="269"/>
      <c r="AE86" s="269"/>
      <c r="AF86" s="269">
        <f>IFERROR(__xludf.DUMMYFUNCTION("""COMPUTED_VALUE"""),2.0)</f>
        <v>2</v>
      </c>
      <c r="AG86" s="269"/>
      <c r="AH86" s="269"/>
      <c r="AI86" s="269"/>
      <c r="AJ86" s="269">
        <f>IFERROR(__xludf.DUMMYFUNCTION("""COMPUTED_VALUE"""),5.0)</f>
        <v>5</v>
      </c>
      <c r="AK86" s="269">
        <f>IFERROR(__xludf.DUMMYFUNCTION("""COMPUTED_VALUE"""),0.0)</f>
        <v>0</v>
      </c>
      <c r="AL86" s="269"/>
      <c r="AM86" s="269"/>
      <c r="AN86" s="269">
        <f>IFERROR(__xludf.DUMMYFUNCTION("""COMPUTED_VALUE"""),19.0)</f>
        <v>19</v>
      </c>
      <c r="AO86" s="269"/>
      <c r="AP86" s="269"/>
      <c r="AQ86" s="269"/>
      <c r="AR86" s="269">
        <f>IFERROR(__xludf.DUMMYFUNCTION("""COMPUTED_VALUE"""),4.0)</f>
        <v>4</v>
      </c>
      <c r="AS86" s="269">
        <f>IFERROR(__xludf.DUMMYFUNCTION("""COMPUTED_VALUE"""),0.0)</f>
        <v>0</v>
      </c>
      <c r="AT86" s="269"/>
      <c r="AU86" s="269"/>
      <c r="AV86" s="269">
        <f>IFERROR(__xludf.DUMMYFUNCTION("""COMPUTED_VALUE"""),2.0)</f>
        <v>2</v>
      </c>
      <c r="AW86" s="269">
        <f>IFERROR(__xludf.DUMMYFUNCTION("""COMPUTED_VALUE"""),0.0)</f>
        <v>0</v>
      </c>
      <c r="AX86" s="269"/>
      <c r="AY86" s="269"/>
      <c r="AZ86" s="269">
        <f>IFERROR(__xludf.DUMMYFUNCTION("""COMPUTED_VALUE"""),3.0)</f>
        <v>3</v>
      </c>
      <c r="BA86" s="269">
        <f>IFERROR(__xludf.DUMMYFUNCTION("""COMPUTED_VALUE"""),0.0)</f>
        <v>0</v>
      </c>
      <c r="BB86" s="269"/>
      <c r="BC86" s="269"/>
      <c r="BD86" s="269">
        <f>IFERROR(__xludf.DUMMYFUNCTION("""COMPUTED_VALUE"""),5.0)</f>
        <v>5</v>
      </c>
      <c r="BE86" s="269">
        <f>IFERROR(__xludf.DUMMYFUNCTION("""COMPUTED_VALUE"""),0.0)</f>
        <v>0</v>
      </c>
      <c r="BF86" s="269"/>
      <c r="BG86" s="269"/>
      <c r="BH86" s="269"/>
      <c r="BI86" s="269">
        <f>IFERROR(__xludf.DUMMYFUNCTION("""COMPUTED_VALUE"""),0.0)</f>
        <v>0</v>
      </c>
      <c r="BJ86" s="269"/>
      <c r="BK86" s="269"/>
      <c r="BL86" s="269"/>
      <c r="BM86" s="269">
        <f>IFERROR(__xludf.DUMMYFUNCTION("""COMPUTED_VALUE"""),0.0)</f>
        <v>0</v>
      </c>
      <c r="BN86" s="269"/>
      <c r="BO86" s="269"/>
      <c r="BP86" s="269"/>
      <c r="BQ86" s="269">
        <f>IFERROR(__xludf.DUMMYFUNCTION("""COMPUTED_VALUE"""),0.0)</f>
        <v>0</v>
      </c>
      <c r="BR86" s="269"/>
      <c r="BS86" s="269"/>
      <c r="BT86" s="269"/>
      <c r="BU86" s="269">
        <f>IFERROR(__xludf.DUMMYFUNCTION("""COMPUTED_VALUE"""),0.0)</f>
        <v>0</v>
      </c>
      <c r="BV86" s="269"/>
      <c r="BW86" s="269"/>
      <c r="BX86" s="269"/>
      <c r="BY86" s="269">
        <f>IFERROR(__xludf.DUMMYFUNCTION("""COMPUTED_VALUE"""),0.0)</f>
        <v>0</v>
      </c>
      <c r="BZ86" s="269"/>
      <c r="CA86" s="269"/>
      <c r="CB86" s="269"/>
      <c r="CC86" s="269">
        <f>IFERROR(__xludf.DUMMYFUNCTION("""COMPUTED_VALUE"""),0.0)</f>
        <v>0</v>
      </c>
      <c r="CD86" s="269"/>
      <c r="CE86" s="269"/>
    </row>
    <row r="87">
      <c r="A87" s="271"/>
      <c r="B87" s="269"/>
      <c r="C87" s="272">
        <f>IFERROR(__xludf.DUMMYFUNCTION("""COMPUTED_VALUE"""),0.0)</f>
        <v>0</v>
      </c>
      <c r="D87" s="269">
        <f>IFERROR(__xludf.DUMMYFUNCTION("""COMPUTED_VALUE"""),1.0)</f>
        <v>1</v>
      </c>
      <c r="E87" s="269">
        <f>IFERROR(__xludf.DUMMYFUNCTION("""COMPUTED_VALUE"""),0.0)</f>
        <v>0</v>
      </c>
      <c r="F87" s="269"/>
      <c r="G87" s="269"/>
      <c r="H87" s="269">
        <f>IFERROR(__xludf.DUMMYFUNCTION("""COMPUTED_VALUE"""),1.0)</f>
        <v>1</v>
      </c>
      <c r="I87" s="269">
        <f>IFERROR(__xludf.DUMMYFUNCTION("""COMPUTED_VALUE"""),0.0)</f>
        <v>0</v>
      </c>
      <c r="J87" s="269"/>
      <c r="K87" s="269"/>
      <c r="L87" s="269">
        <f>IFERROR(__xludf.DUMMYFUNCTION("""COMPUTED_VALUE"""),2.0)</f>
        <v>2</v>
      </c>
      <c r="M87" s="269">
        <f>IFERROR(__xludf.DUMMYFUNCTION("""COMPUTED_VALUE"""),0.0)</f>
        <v>0</v>
      </c>
      <c r="N87" s="269"/>
      <c r="O87" s="269"/>
      <c r="P87" s="269">
        <f>IFERROR(__xludf.DUMMYFUNCTION("""COMPUTED_VALUE"""),4.0)</f>
        <v>4</v>
      </c>
      <c r="Q87" s="269">
        <f>IFERROR(__xludf.DUMMYFUNCTION("""COMPUTED_VALUE"""),0.0)</f>
        <v>0</v>
      </c>
      <c r="R87" s="269"/>
      <c r="S87" s="269"/>
      <c r="T87" s="269">
        <f>IFERROR(__xludf.DUMMYFUNCTION("""COMPUTED_VALUE"""),4.0)</f>
        <v>4</v>
      </c>
      <c r="U87" s="269">
        <f>IFERROR(__xludf.DUMMYFUNCTION("""COMPUTED_VALUE"""),0.0)</f>
        <v>0</v>
      </c>
      <c r="V87" s="269"/>
      <c r="W87" s="269"/>
      <c r="X87" s="269">
        <f>IFERROR(__xludf.DUMMYFUNCTION("""COMPUTED_VALUE"""),2.0)</f>
        <v>2</v>
      </c>
      <c r="Y87" s="269">
        <f>IFERROR(__xludf.DUMMYFUNCTION("""COMPUTED_VALUE"""),0.0)</f>
        <v>0</v>
      </c>
      <c r="Z87" s="269"/>
      <c r="AA87" s="269"/>
      <c r="AB87" s="269">
        <f>IFERROR(__xludf.DUMMYFUNCTION("""COMPUTED_VALUE"""),2.0)</f>
        <v>2</v>
      </c>
      <c r="AC87" s="269">
        <f>IFERROR(__xludf.DUMMYFUNCTION("""COMPUTED_VALUE"""),0.0)</f>
        <v>0</v>
      </c>
      <c r="AD87" s="269"/>
      <c r="AE87" s="269"/>
      <c r="AF87" s="269">
        <f>IFERROR(__xludf.DUMMYFUNCTION("""COMPUTED_VALUE"""),2.0)</f>
        <v>2</v>
      </c>
      <c r="AG87" s="269"/>
      <c r="AH87" s="269"/>
      <c r="AI87" s="269"/>
      <c r="AJ87" s="269">
        <f>IFERROR(__xludf.DUMMYFUNCTION("""COMPUTED_VALUE"""),5.0)</f>
        <v>5</v>
      </c>
      <c r="AK87" s="269">
        <f>IFERROR(__xludf.DUMMYFUNCTION("""COMPUTED_VALUE"""),0.0)</f>
        <v>0</v>
      </c>
      <c r="AL87" s="269"/>
      <c r="AM87" s="269"/>
      <c r="AN87" s="269">
        <f>IFERROR(__xludf.DUMMYFUNCTION("""COMPUTED_VALUE"""),19.0)</f>
        <v>19</v>
      </c>
      <c r="AO87" s="269"/>
      <c r="AP87" s="269"/>
      <c r="AQ87" s="269"/>
      <c r="AR87" s="269">
        <f>IFERROR(__xludf.DUMMYFUNCTION("""COMPUTED_VALUE"""),4.0)</f>
        <v>4</v>
      </c>
      <c r="AS87" s="269">
        <f>IFERROR(__xludf.DUMMYFUNCTION("""COMPUTED_VALUE"""),0.0)</f>
        <v>0</v>
      </c>
      <c r="AT87" s="269"/>
      <c r="AU87" s="269"/>
      <c r="AV87" s="269">
        <f>IFERROR(__xludf.DUMMYFUNCTION("""COMPUTED_VALUE"""),2.0)</f>
        <v>2</v>
      </c>
      <c r="AW87" s="269">
        <f>IFERROR(__xludf.DUMMYFUNCTION("""COMPUTED_VALUE"""),0.0)</f>
        <v>0</v>
      </c>
      <c r="AX87" s="269"/>
      <c r="AY87" s="269"/>
      <c r="AZ87" s="269">
        <f>IFERROR(__xludf.DUMMYFUNCTION("""COMPUTED_VALUE"""),3.0)</f>
        <v>3</v>
      </c>
      <c r="BA87" s="269">
        <f>IFERROR(__xludf.DUMMYFUNCTION("""COMPUTED_VALUE"""),0.0)</f>
        <v>0</v>
      </c>
      <c r="BB87" s="269"/>
      <c r="BC87" s="269"/>
      <c r="BD87" s="269">
        <f>IFERROR(__xludf.DUMMYFUNCTION("""COMPUTED_VALUE"""),5.0)</f>
        <v>5</v>
      </c>
      <c r="BE87" s="269">
        <f>IFERROR(__xludf.DUMMYFUNCTION("""COMPUTED_VALUE"""),0.0)</f>
        <v>0</v>
      </c>
      <c r="BF87" s="269"/>
      <c r="BG87" s="269"/>
      <c r="BH87" s="269"/>
      <c r="BI87" s="269">
        <f>IFERROR(__xludf.DUMMYFUNCTION("""COMPUTED_VALUE"""),0.0)</f>
        <v>0</v>
      </c>
      <c r="BJ87" s="269"/>
      <c r="BK87" s="269"/>
      <c r="BL87" s="269"/>
      <c r="BM87" s="269">
        <f>IFERROR(__xludf.DUMMYFUNCTION("""COMPUTED_VALUE"""),0.0)</f>
        <v>0</v>
      </c>
      <c r="BN87" s="269"/>
      <c r="BO87" s="269"/>
      <c r="BP87" s="269"/>
      <c r="BQ87" s="269">
        <f>IFERROR(__xludf.DUMMYFUNCTION("""COMPUTED_VALUE"""),0.0)</f>
        <v>0</v>
      </c>
      <c r="BR87" s="269"/>
      <c r="BS87" s="269"/>
      <c r="BT87" s="269"/>
      <c r="BU87" s="269">
        <f>IFERROR(__xludf.DUMMYFUNCTION("""COMPUTED_VALUE"""),0.0)</f>
        <v>0</v>
      </c>
      <c r="BV87" s="269"/>
      <c r="BW87" s="269"/>
      <c r="BX87" s="269"/>
      <c r="BY87" s="269">
        <f>IFERROR(__xludf.DUMMYFUNCTION("""COMPUTED_VALUE"""),0.0)</f>
        <v>0</v>
      </c>
      <c r="BZ87" s="269"/>
      <c r="CA87" s="269"/>
      <c r="CB87" s="269"/>
      <c r="CC87" s="269">
        <f>IFERROR(__xludf.DUMMYFUNCTION("""COMPUTED_VALUE"""),0.0)</f>
        <v>0</v>
      </c>
      <c r="CD87" s="269"/>
      <c r="CE87" s="269"/>
    </row>
    <row r="88">
      <c r="A88" s="271"/>
      <c r="B88" s="269"/>
      <c r="C88" s="272">
        <f>IFERROR(__xludf.DUMMYFUNCTION("""COMPUTED_VALUE"""),0.0)</f>
        <v>0</v>
      </c>
      <c r="D88" s="269">
        <f>IFERROR(__xludf.DUMMYFUNCTION("""COMPUTED_VALUE"""),1.0)</f>
        <v>1</v>
      </c>
      <c r="E88" s="269">
        <f>IFERROR(__xludf.DUMMYFUNCTION("""COMPUTED_VALUE"""),0.0)</f>
        <v>0</v>
      </c>
      <c r="F88" s="269"/>
      <c r="G88" s="269"/>
      <c r="H88" s="269">
        <f>IFERROR(__xludf.DUMMYFUNCTION("""COMPUTED_VALUE"""),1.0)</f>
        <v>1</v>
      </c>
      <c r="I88" s="269">
        <f>IFERROR(__xludf.DUMMYFUNCTION("""COMPUTED_VALUE"""),0.0)</f>
        <v>0</v>
      </c>
      <c r="J88" s="269"/>
      <c r="K88" s="269"/>
      <c r="L88" s="269">
        <f>IFERROR(__xludf.DUMMYFUNCTION("""COMPUTED_VALUE"""),2.0)</f>
        <v>2</v>
      </c>
      <c r="M88" s="269">
        <f>IFERROR(__xludf.DUMMYFUNCTION("""COMPUTED_VALUE"""),0.0)</f>
        <v>0</v>
      </c>
      <c r="N88" s="269"/>
      <c r="O88" s="269"/>
      <c r="P88" s="269">
        <f>IFERROR(__xludf.DUMMYFUNCTION("""COMPUTED_VALUE"""),4.0)</f>
        <v>4</v>
      </c>
      <c r="Q88" s="269">
        <f>IFERROR(__xludf.DUMMYFUNCTION("""COMPUTED_VALUE"""),0.0)</f>
        <v>0</v>
      </c>
      <c r="R88" s="269"/>
      <c r="S88" s="269"/>
      <c r="T88" s="269">
        <f>IFERROR(__xludf.DUMMYFUNCTION("""COMPUTED_VALUE"""),4.0)</f>
        <v>4</v>
      </c>
      <c r="U88" s="269">
        <f>IFERROR(__xludf.DUMMYFUNCTION("""COMPUTED_VALUE"""),0.0)</f>
        <v>0</v>
      </c>
      <c r="V88" s="269"/>
      <c r="W88" s="269"/>
      <c r="X88" s="269">
        <f>IFERROR(__xludf.DUMMYFUNCTION("""COMPUTED_VALUE"""),2.0)</f>
        <v>2</v>
      </c>
      <c r="Y88" s="269">
        <f>IFERROR(__xludf.DUMMYFUNCTION("""COMPUTED_VALUE"""),0.0)</f>
        <v>0</v>
      </c>
      <c r="Z88" s="269"/>
      <c r="AA88" s="269"/>
      <c r="AB88" s="269">
        <f>IFERROR(__xludf.DUMMYFUNCTION("""COMPUTED_VALUE"""),2.0)</f>
        <v>2</v>
      </c>
      <c r="AC88" s="269">
        <f>IFERROR(__xludf.DUMMYFUNCTION("""COMPUTED_VALUE"""),0.0)</f>
        <v>0</v>
      </c>
      <c r="AD88" s="269"/>
      <c r="AE88" s="269"/>
      <c r="AF88" s="269">
        <f>IFERROR(__xludf.DUMMYFUNCTION("""COMPUTED_VALUE"""),2.0)</f>
        <v>2</v>
      </c>
      <c r="AG88" s="269"/>
      <c r="AH88" s="269"/>
      <c r="AI88" s="269"/>
      <c r="AJ88" s="269">
        <f>IFERROR(__xludf.DUMMYFUNCTION("""COMPUTED_VALUE"""),5.0)</f>
        <v>5</v>
      </c>
      <c r="AK88" s="269">
        <f>IFERROR(__xludf.DUMMYFUNCTION("""COMPUTED_VALUE"""),0.0)</f>
        <v>0</v>
      </c>
      <c r="AL88" s="269"/>
      <c r="AM88" s="269"/>
      <c r="AN88" s="269">
        <f>IFERROR(__xludf.DUMMYFUNCTION("""COMPUTED_VALUE"""),19.0)</f>
        <v>19</v>
      </c>
      <c r="AO88" s="269"/>
      <c r="AP88" s="269"/>
      <c r="AQ88" s="269"/>
      <c r="AR88" s="269">
        <f>IFERROR(__xludf.DUMMYFUNCTION("""COMPUTED_VALUE"""),4.0)</f>
        <v>4</v>
      </c>
      <c r="AS88" s="269">
        <f>IFERROR(__xludf.DUMMYFUNCTION("""COMPUTED_VALUE"""),0.0)</f>
        <v>0</v>
      </c>
      <c r="AT88" s="269"/>
      <c r="AU88" s="269"/>
      <c r="AV88" s="269">
        <f>IFERROR(__xludf.DUMMYFUNCTION("""COMPUTED_VALUE"""),2.0)</f>
        <v>2</v>
      </c>
      <c r="AW88" s="269">
        <f>IFERROR(__xludf.DUMMYFUNCTION("""COMPUTED_VALUE"""),0.0)</f>
        <v>0</v>
      </c>
      <c r="AX88" s="269"/>
      <c r="AY88" s="269"/>
      <c r="AZ88" s="269">
        <f>IFERROR(__xludf.DUMMYFUNCTION("""COMPUTED_VALUE"""),3.0)</f>
        <v>3</v>
      </c>
      <c r="BA88" s="269">
        <f>IFERROR(__xludf.DUMMYFUNCTION("""COMPUTED_VALUE"""),0.0)</f>
        <v>0</v>
      </c>
      <c r="BB88" s="269"/>
      <c r="BC88" s="269"/>
      <c r="BD88" s="269">
        <f>IFERROR(__xludf.DUMMYFUNCTION("""COMPUTED_VALUE"""),5.0)</f>
        <v>5</v>
      </c>
      <c r="BE88" s="269">
        <f>IFERROR(__xludf.DUMMYFUNCTION("""COMPUTED_VALUE"""),0.0)</f>
        <v>0</v>
      </c>
      <c r="BF88" s="269"/>
      <c r="BG88" s="269"/>
      <c r="BH88" s="269"/>
      <c r="BI88" s="269">
        <f>IFERROR(__xludf.DUMMYFUNCTION("""COMPUTED_VALUE"""),0.0)</f>
        <v>0</v>
      </c>
      <c r="BJ88" s="269"/>
      <c r="BK88" s="269"/>
      <c r="BL88" s="269"/>
      <c r="BM88" s="269">
        <f>IFERROR(__xludf.DUMMYFUNCTION("""COMPUTED_VALUE"""),0.0)</f>
        <v>0</v>
      </c>
      <c r="BN88" s="269"/>
      <c r="BO88" s="269"/>
      <c r="BP88" s="269"/>
      <c r="BQ88" s="269">
        <f>IFERROR(__xludf.DUMMYFUNCTION("""COMPUTED_VALUE"""),0.0)</f>
        <v>0</v>
      </c>
      <c r="BR88" s="269"/>
      <c r="BS88" s="269"/>
      <c r="BT88" s="269"/>
      <c r="BU88" s="269">
        <f>IFERROR(__xludf.DUMMYFUNCTION("""COMPUTED_VALUE"""),0.0)</f>
        <v>0</v>
      </c>
      <c r="BV88" s="269"/>
      <c r="BW88" s="269"/>
      <c r="BX88" s="269"/>
      <c r="BY88" s="269">
        <f>IFERROR(__xludf.DUMMYFUNCTION("""COMPUTED_VALUE"""),0.0)</f>
        <v>0</v>
      </c>
      <c r="BZ88" s="269"/>
      <c r="CA88" s="269"/>
      <c r="CB88" s="269"/>
      <c r="CC88" s="269">
        <f>IFERROR(__xludf.DUMMYFUNCTION("""COMPUTED_VALUE"""),0.0)</f>
        <v>0</v>
      </c>
      <c r="CD88" s="269"/>
      <c r="CE88" s="269"/>
    </row>
    <row r="89">
      <c r="A89" s="271"/>
      <c r="B89" s="269"/>
      <c r="C89" s="272">
        <f>IFERROR(__xludf.DUMMYFUNCTION("""COMPUTED_VALUE"""),0.0)</f>
        <v>0</v>
      </c>
      <c r="D89" s="269">
        <f>IFERROR(__xludf.DUMMYFUNCTION("""COMPUTED_VALUE"""),1.0)</f>
        <v>1</v>
      </c>
      <c r="E89" s="269">
        <f>IFERROR(__xludf.DUMMYFUNCTION("""COMPUTED_VALUE"""),0.0)</f>
        <v>0</v>
      </c>
      <c r="F89" s="269"/>
      <c r="G89" s="269"/>
      <c r="H89" s="269">
        <f>IFERROR(__xludf.DUMMYFUNCTION("""COMPUTED_VALUE"""),1.0)</f>
        <v>1</v>
      </c>
      <c r="I89" s="269">
        <f>IFERROR(__xludf.DUMMYFUNCTION("""COMPUTED_VALUE"""),0.0)</f>
        <v>0</v>
      </c>
      <c r="J89" s="269"/>
      <c r="K89" s="269"/>
      <c r="L89" s="269">
        <f>IFERROR(__xludf.DUMMYFUNCTION("""COMPUTED_VALUE"""),2.0)</f>
        <v>2</v>
      </c>
      <c r="M89" s="269">
        <f>IFERROR(__xludf.DUMMYFUNCTION("""COMPUTED_VALUE"""),0.0)</f>
        <v>0</v>
      </c>
      <c r="N89" s="269"/>
      <c r="O89" s="269"/>
      <c r="P89" s="269">
        <f>IFERROR(__xludf.DUMMYFUNCTION("""COMPUTED_VALUE"""),4.0)</f>
        <v>4</v>
      </c>
      <c r="Q89" s="269">
        <f>IFERROR(__xludf.DUMMYFUNCTION("""COMPUTED_VALUE"""),0.0)</f>
        <v>0</v>
      </c>
      <c r="R89" s="269"/>
      <c r="S89" s="269"/>
      <c r="T89" s="269">
        <f>IFERROR(__xludf.DUMMYFUNCTION("""COMPUTED_VALUE"""),4.0)</f>
        <v>4</v>
      </c>
      <c r="U89" s="269">
        <f>IFERROR(__xludf.DUMMYFUNCTION("""COMPUTED_VALUE"""),0.0)</f>
        <v>0</v>
      </c>
      <c r="V89" s="269"/>
      <c r="W89" s="269"/>
      <c r="X89" s="269">
        <f>IFERROR(__xludf.DUMMYFUNCTION("""COMPUTED_VALUE"""),2.0)</f>
        <v>2</v>
      </c>
      <c r="Y89" s="269">
        <f>IFERROR(__xludf.DUMMYFUNCTION("""COMPUTED_VALUE"""),0.0)</f>
        <v>0</v>
      </c>
      <c r="Z89" s="269"/>
      <c r="AA89" s="269"/>
      <c r="AB89" s="269">
        <f>IFERROR(__xludf.DUMMYFUNCTION("""COMPUTED_VALUE"""),2.0)</f>
        <v>2</v>
      </c>
      <c r="AC89" s="269">
        <f>IFERROR(__xludf.DUMMYFUNCTION("""COMPUTED_VALUE"""),0.0)</f>
        <v>0</v>
      </c>
      <c r="AD89" s="269"/>
      <c r="AE89" s="269"/>
      <c r="AF89" s="269">
        <f>IFERROR(__xludf.DUMMYFUNCTION("""COMPUTED_VALUE"""),2.0)</f>
        <v>2</v>
      </c>
      <c r="AG89" s="269"/>
      <c r="AH89" s="269"/>
      <c r="AI89" s="269"/>
      <c r="AJ89" s="269">
        <f>IFERROR(__xludf.DUMMYFUNCTION("""COMPUTED_VALUE"""),5.0)</f>
        <v>5</v>
      </c>
      <c r="AK89" s="269">
        <f>IFERROR(__xludf.DUMMYFUNCTION("""COMPUTED_VALUE"""),0.0)</f>
        <v>0</v>
      </c>
      <c r="AL89" s="269"/>
      <c r="AM89" s="269"/>
      <c r="AN89" s="269">
        <f>IFERROR(__xludf.DUMMYFUNCTION("""COMPUTED_VALUE"""),19.0)</f>
        <v>19</v>
      </c>
      <c r="AO89" s="269"/>
      <c r="AP89" s="269"/>
      <c r="AQ89" s="269"/>
      <c r="AR89" s="269">
        <f>IFERROR(__xludf.DUMMYFUNCTION("""COMPUTED_VALUE"""),4.0)</f>
        <v>4</v>
      </c>
      <c r="AS89" s="269">
        <f>IFERROR(__xludf.DUMMYFUNCTION("""COMPUTED_VALUE"""),0.0)</f>
        <v>0</v>
      </c>
      <c r="AT89" s="269"/>
      <c r="AU89" s="269"/>
      <c r="AV89" s="269">
        <f>IFERROR(__xludf.DUMMYFUNCTION("""COMPUTED_VALUE"""),2.0)</f>
        <v>2</v>
      </c>
      <c r="AW89" s="269">
        <f>IFERROR(__xludf.DUMMYFUNCTION("""COMPUTED_VALUE"""),0.0)</f>
        <v>0</v>
      </c>
      <c r="AX89" s="269"/>
      <c r="AY89" s="269"/>
      <c r="AZ89" s="269">
        <f>IFERROR(__xludf.DUMMYFUNCTION("""COMPUTED_VALUE"""),3.0)</f>
        <v>3</v>
      </c>
      <c r="BA89" s="269">
        <f>IFERROR(__xludf.DUMMYFUNCTION("""COMPUTED_VALUE"""),0.0)</f>
        <v>0</v>
      </c>
      <c r="BB89" s="269"/>
      <c r="BC89" s="269"/>
      <c r="BD89" s="269">
        <f>IFERROR(__xludf.DUMMYFUNCTION("""COMPUTED_VALUE"""),5.0)</f>
        <v>5</v>
      </c>
      <c r="BE89" s="269">
        <f>IFERROR(__xludf.DUMMYFUNCTION("""COMPUTED_VALUE"""),0.0)</f>
        <v>0</v>
      </c>
      <c r="BF89" s="269"/>
      <c r="BG89" s="269"/>
      <c r="BH89" s="269"/>
      <c r="BI89" s="269">
        <f>IFERROR(__xludf.DUMMYFUNCTION("""COMPUTED_VALUE"""),0.0)</f>
        <v>0</v>
      </c>
      <c r="BJ89" s="269"/>
      <c r="BK89" s="269"/>
      <c r="BL89" s="269"/>
      <c r="BM89" s="269">
        <f>IFERROR(__xludf.DUMMYFUNCTION("""COMPUTED_VALUE"""),0.0)</f>
        <v>0</v>
      </c>
      <c r="BN89" s="269"/>
      <c r="BO89" s="269"/>
      <c r="BP89" s="269"/>
      <c r="BQ89" s="269">
        <f>IFERROR(__xludf.DUMMYFUNCTION("""COMPUTED_VALUE"""),0.0)</f>
        <v>0</v>
      </c>
      <c r="BR89" s="269"/>
      <c r="BS89" s="269"/>
      <c r="BT89" s="269"/>
      <c r="BU89" s="269">
        <f>IFERROR(__xludf.DUMMYFUNCTION("""COMPUTED_VALUE"""),0.0)</f>
        <v>0</v>
      </c>
      <c r="BV89" s="269"/>
      <c r="BW89" s="269"/>
      <c r="BX89" s="269"/>
      <c r="BY89" s="269">
        <f>IFERROR(__xludf.DUMMYFUNCTION("""COMPUTED_VALUE"""),0.0)</f>
        <v>0</v>
      </c>
      <c r="BZ89" s="269"/>
      <c r="CA89" s="269"/>
      <c r="CB89" s="269"/>
      <c r="CC89" s="269">
        <f>IFERROR(__xludf.DUMMYFUNCTION("""COMPUTED_VALUE"""),0.0)</f>
        <v>0</v>
      </c>
      <c r="CD89" s="269"/>
      <c r="CE89" s="269"/>
    </row>
    <row r="90">
      <c r="A90" s="271"/>
      <c r="B90" s="269"/>
      <c r="C90" s="272">
        <f>IFERROR(__xludf.DUMMYFUNCTION("""COMPUTED_VALUE"""),0.0)</f>
        <v>0</v>
      </c>
      <c r="D90" s="269">
        <f>IFERROR(__xludf.DUMMYFUNCTION("""COMPUTED_VALUE"""),1.0)</f>
        <v>1</v>
      </c>
      <c r="E90" s="269">
        <f>IFERROR(__xludf.DUMMYFUNCTION("""COMPUTED_VALUE"""),0.0)</f>
        <v>0</v>
      </c>
      <c r="F90" s="269"/>
      <c r="G90" s="269"/>
      <c r="H90" s="269">
        <f>IFERROR(__xludf.DUMMYFUNCTION("""COMPUTED_VALUE"""),1.0)</f>
        <v>1</v>
      </c>
      <c r="I90" s="269">
        <f>IFERROR(__xludf.DUMMYFUNCTION("""COMPUTED_VALUE"""),0.0)</f>
        <v>0</v>
      </c>
      <c r="J90" s="269"/>
      <c r="K90" s="269"/>
      <c r="L90" s="269">
        <f>IFERROR(__xludf.DUMMYFUNCTION("""COMPUTED_VALUE"""),2.0)</f>
        <v>2</v>
      </c>
      <c r="M90" s="269">
        <f>IFERROR(__xludf.DUMMYFUNCTION("""COMPUTED_VALUE"""),0.0)</f>
        <v>0</v>
      </c>
      <c r="N90" s="269"/>
      <c r="O90" s="269"/>
      <c r="P90" s="269">
        <f>IFERROR(__xludf.DUMMYFUNCTION("""COMPUTED_VALUE"""),4.0)</f>
        <v>4</v>
      </c>
      <c r="Q90" s="269">
        <f>IFERROR(__xludf.DUMMYFUNCTION("""COMPUTED_VALUE"""),0.0)</f>
        <v>0</v>
      </c>
      <c r="R90" s="269"/>
      <c r="S90" s="269"/>
      <c r="T90" s="269">
        <f>IFERROR(__xludf.DUMMYFUNCTION("""COMPUTED_VALUE"""),4.0)</f>
        <v>4</v>
      </c>
      <c r="U90" s="269">
        <f>IFERROR(__xludf.DUMMYFUNCTION("""COMPUTED_VALUE"""),0.0)</f>
        <v>0</v>
      </c>
      <c r="V90" s="269"/>
      <c r="W90" s="269"/>
      <c r="X90" s="269">
        <f>IFERROR(__xludf.DUMMYFUNCTION("""COMPUTED_VALUE"""),2.0)</f>
        <v>2</v>
      </c>
      <c r="Y90" s="269">
        <f>IFERROR(__xludf.DUMMYFUNCTION("""COMPUTED_VALUE"""),0.0)</f>
        <v>0</v>
      </c>
      <c r="Z90" s="269"/>
      <c r="AA90" s="269"/>
      <c r="AB90" s="269">
        <f>IFERROR(__xludf.DUMMYFUNCTION("""COMPUTED_VALUE"""),2.0)</f>
        <v>2</v>
      </c>
      <c r="AC90" s="269">
        <f>IFERROR(__xludf.DUMMYFUNCTION("""COMPUTED_VALUE"""),0.0)</f>
        <v>0</v>
      </c>
      <c r="AD90" s="269"/>
      <c r="AE90" s="269"/>
      <c r="AF90" s="269">
        <f>IFERROR(__xludf.DUMMYFUNCTION("""COMPUTED_VALUE"""),2.0)</f>
        <v>2</v>
      </c>
      <c r="AG90" s="269"/>
      <c r="AH90" s="269"/>
      <c r="AI90" s="269"/>
      <c r="AJ90" s="269">
        <f>IFERROR(__xludf.DUMMYFUNCTION("""COMPUTED_VALUE"""),5.0)</f>
        <v>5</v>
      </c>
      <c r="AK90" s="269">
        <f>IFERROR(__xludf.DUMMYFUNCTION("""COMPUTED_VALUE"""),0.0)</f>
        <v>0</v>
      </c>
      <c r="AL90" s="269"/>
      <c r="AM90" s="269"/>
      <c r="AN90" s="269">
        <f>IFERROR(__xludf.DUMMYFUNCTION("""COMPUTED_VALUE"""),19.0)</f>
        <v>19</v>
      </c>
      <c r="AO90" s="269"/>
      <c r="AP90" s="269"/>
      <c r="AQ90" s="269"/>
      <c r="AR90" s="269">
        <f>IFERROR(__xludf.DUMMYFUNCTION("""COMPUTED_VALUE"""),4.0)</f>
        <v>4</v>
      </c>
      <c r="AS90" s="269">
        <f>IFERROR(__xludf.DUMMYFUNCTION("""COMPUTED_VALUE"""),0.0)</f>
        <v>0</v>
      </c>
      <c r="AT90" s="269"/>
      <c r="AU90" s="269"/>
      <c r="AV90" s="269">
        <f>IFERROR(__xludf.DUMMYFUNCTION("""COMPUTED_VALUE"""),2.0)</f>
        <v>2</v>
      </c>
      <c r="AW90" s="269">
        <f>IFERROR(__xludf.DUMMYFUNCTION("""COMPUTED_VALUE"""),0.0)</f>
        <v>0</v>
      </c>
      <c r="AX90" s="269"/>
      <c r="AY90" s="269"/>
      <c r="AZ90" s="269">
        <f>IFERROR(__xludf.DUMMYFUNCTION("""COMPUTED_VALUE"""),3.0)</f>
        <v>3</v>
      </c>
      <c r="BA90" s="269">
        <f>IFERROR(__xludf.DUMMYFUNCTION("""COMPUTED_VALUE"""),0.0)</f>
        <v>0</v>
      </c>
      <c r="BB90" s="269"/>
      <c r="BC90" s="269"/>
      <c r="BD90" s="269">
        <f>IFERROR(__xludf.DUMMYFUNCTION("""COMPUTED_VALUE"""),5.0)</f>
        <v>5</v>
      </c>
      <c r="BE90" s="269">
        <f>IFERROR(__xludf.DUMMYFUNCTION("""COMPUTED_VALUE"""),0.0)</f>
        <v>0</v>
      </c>
      <c r="BF90" s="269"/>
      <c r="BG90" s="269"/>
      <c r="BH90" s="269"/>
      <c r="BI90" s="269">
        <f>IFERROR(__xludf.DUMMYFUNCTION("""COMPUTED_VALUE"""),0.0)</f>
        <v>0</v>
      </c>
      <c r="BJ90" s="269"/>
      <c r="BK90" s="269"/>
      <c r="BL90" s="269"/>
      <c r="BM90" s="269">
        <f>IFERROR(__xludf.DUMMYFUNCTION("""COMPUTED_VALUE"""),0.0)</f>
        <v>0</v>
      </c>
      <c r="BN90" s="269"/>
      <c r="BO90" s="269"/>
      <c r="BP90" s="269"/>
      <c r="BQ90" s="269">
        <f>IFERROR(__xludf.DUMMYFUNCTION("""COMPUTED_VALUE"""),0.0)</f>
        <v>0</v>
      </c>
      <c r="BR90" s="269"/>
      <c r="BS90" s="269"/>
      <c r="BT90" s="269"/>
      <c r="BU90" s="269">
        <f>IFERROR(__xludf.DUMMYFUNCTION("""COMPUTED_VALUE"""),0.0)</f>
        <v>0</v>
      </c>
      <c r="BV90" s="269"/>
      <c r="BW90" s="269"/>
      <c r="BX90" s="269"/>
      <c r="BY90" s="269">
        <f>IFERROR(__xludf.DUMMYFUNCTION("""COMPUTED_VALUE"""),0.0)</f>
        <v>0</v>
      </c>
      <c r="BZ90" s="269"/>
      <c r="CA90" s="269"/>
      <c r="CB90" s="269"/>
      <c r="CC90" s="269">
        <f>IFERROR(__xludf.DUMMYFUNCTION("""COMPUTED_VALUE"""),0.0)</f>
        <v>0</v>
      </c>
      <c r="CD90" s="269"/>
      <c r="CE90" s="269"/>
    </row>
    <row r="91">
      <c r="A91" s="271"/>
      <c r="B91" s="269"/>
      <c r="C91" s="272">
        <f>IFERROR(__xludf.DUMMYFUNCTION("""COMPUTED_VALUE"""),0.0)</f>
        <v>0</v>
      </c>
      <c r="D91" s="269">
        <f>IFERROR(__xludf.DUMMYFUNCTION("""COMPUTED_VALUE"""),1.0)</f>
        <v>1</v>
      </c>
      <c r="E91" s="269">
        <f>IFERROR(__xludf.DUMMYFUNCTION("""COMPUTED_VALUE"""),0.0)</f>
        <v>0</v>
      </c>
      <c r="F91" s="269"/>
      <c r="G91" s="269"/>
      <c r="H91" s="269">
        <f>IFERROR(__xludf.DUMMYFUNCTION("""COMPUTED_VALUE"""),1.0)</f>
        <v>1</v>
      </c>
      <c r="I91" s="269">
        <f>IFERROR(__xludf.DUMMYFUNCTION("""COMPUTED_VALUE"""),0.0)</f>
        <v>0</v>
      </c>
      <c r="J91" s="269"/>
      <c r="K91" s="269"/>
      <c r="L91" s="269">
        <f>IFERROR(__xludf.DUMMYFUNCTION("""COMPUTED_VALUE"""),2.0)</f>
        <v>2</v>
      </c>
      <c r="M91" s="269">
        <f>IFERROR(__xludf.DUMMYFUNCTION("""COMPUTED_VALUE"""),0.0)</f>
        <v>0</v>
      </c>
      <c r="N91" s="269"/>
      <c r="O91" s="269"/>
      <c r="P91" s="269">
        <f>IFERROR(__xludf.DUMMYFUNCTION("""COMPUTED_VALUE"""),4.0)</f>
        <v>4</v>
      </c>
      <c r="Q91" s="269">
        <f>IFERROR(__xludf.DUMMYFUNCTION("""COMPUTED_VALUE"""),0.0)</f>
        <v>0</v>
      </c>
      <c r="R91" s="269"/>
      <c r="S91" s="269"/>
      <c r="T91" s="269">
        <f>IFERROR(__xludf.DUMMYFUNCTION("""COMPUTED_VALUE"""),4.0)</f>
        <v>4</v>
      </c>
      <c r="U91" s="269">
        <f>IFERROR(__xludf.DUMMYFUNCTION("""COMPUTED_VALUE"""),0.0)</f>
        <v>0</v>
      </c>
      <c r="V91" s="269"/>
      <c r="W91" s="269"/>
      <c r="X91" s="269">
        <f>IFERROR(__xludf.DUMMYFUNCTION("""COMPUTED_VALUE"""),2.0)</f>
        <v>2</v>
      </c>
      <c r="Y91" s="269">
        <f>IFERROR(__xludf.DUMMYFUNCTION("""COMPUTED_VALUE"""),0.0)</f>
        <v>0</v>
      </c>
      <c r="Z91" s="269"/>
      <c r="AA91" s="269"/>
      <c r="AB91" s="269">
        <f>IFERROR(__xludf.DUMMYFUNCTION("""COMPUTED_VALUE"""),2.0)</f>
        <v>2</v>
      </c>
      <c r="AC91" s="269">
        <f>IFERROR(__xludf.DUMMYFUNCTION("""COMPUTED_VALUE"""),0.0)</f>
        <v>0</v>
      </c>
      <c r="AD91" s="269"/>
      <c r="AE91" s="269"/>
      <c r="AF91" s="269">
        <f>IFERROR(__xludf.DUMMYFUNCTION("""COMPUTED_VALUE"""),2.0)</f>
        <v>2</v>
      </c>
      <c r="AG91" s="269"/>
      <c r="AH91" s="269"/>
      <c r="AI91" s="269"/>
      <c r="AJ91" s="269">
        <f>IFERROR(__xludf.DUMMYFUNCTION("""COMPUTED_VALUE"""),5.0)</f>
        <v>5</v>
      </c>
      <c r="AK91" s="269">
        <f>IFERROR(__xludf.DUMMYFUNCTION("""COMPUTED_VALUE"""),0.0)</f>
        <v>0</v>
      </c>
      <c r="AL91" s="269"/>
      <c r="AM91" s="269"/>
      <c r="AN91" s="269">
        <f>IFERROR(__xludf.DUMMYFUNCTION("""COMPUTED_VALUE"""),19.0)</f>
        <v>19</v>
      </c>
      <c r="AO91" s="269"/>
      <c r="AP91" s="269"/>
      <c r="AQ91" s="269"/>
      <c r="AR91" s="269">
        <f>IFERROR(__xludf.DUMMYFUNCTION("""COMPUTED_VALUE"""),4.0)</f>
        <v>4</v>
      </c>
      <c r="AS91" s="269">
        <f>IFERROR(__xludf.DUMMYFUNCTION("""COMPUTED_VALUE"""),0.0)</f>
        <v>0</v>
      </c>
      <c r="AT91" s="269"/>
      <c r="AU91" s="269"/>
      <c r="AV91" s="269">
        <f>IFERROR(__xludf.DUMMYFUNCTION("""COMPUTED_VALUE"""),2.0)</f>
        <v>2</v>
      </c>
      <c r="AW91" s="269">
        <f>IFERROR(__xludf.DUMMYFUNCTION("""COMPUTED_VALUE"""),0.0)</f>
        <v>0</v>
      </c>
      <c r="AX91" s="269"/>
      <c r="AY91" s="269"/>
      <c r="AZ91" s="269">
        <f>IFERROR(__xludf.DUMMYFUNCTION("""COMPUTED_VALUE"""),3.0)</f>
        <v>3</v>
      </c>
      <c r="BA91" s="269">
        <f>IFERROR(__xludf.DUMMYFUNCTION("""COMPUTED_VALUE"""),0.0)</f>
        <v>0</v>
      </c>
      <c r="BB91" s="269"/>
      <c r="BC91" s="269"/>
      <c r="BD91" s="269">
        <f>IFERROR(__xludf.DUMMYFUNCTION("""COMPUTED_VALUE"""),5.0)</f>
        <v>5</v>
      </c>
      <c r="BE91" s="269">
        <f>IFERROR(__xludf.DUMMYFUNCTION("""COMPUTED_VALUE"""),0.0)</f>
        <v>0</v>
      </c>
      <c r="BF91" s="269"/>
      <c r="BG91" s="269"/>
      <c r="BH91" s="269"/>
      <c r="BI91" s="269">
        <f>IFERROR(__xludf.DUMMYFUNCTION("""COMPUTED_VALUE"""),0.0)</f>
        <v>0</v>
      </c>
      <c r="BJ91" s="269"/>
      <c r="BK91" s="269"/>
      <c r="BL91" s="269"/>
      <c r="BM91" s="269">
        <f>IFERROR(__xludf.DUMMYFUNCTION("""COMPUTED_VALUE"""),0.0)</f>
        <v>0</v>
      </c>
      <c r="BN91" s="269"/>
      <c r="BO91" s="269"/>
      <c r="BP91" s="269"/>
      <c r="BQ91" s="269">
        <f>IFERROR(__xludf.DUMMYFUNCTION("""COMPUTED_VALUE"""),0.0)</f>
        <v>0</v>
      </c>
      <c r="BR91" s="269"/>
      <c r="BS91" s="269"/>
      <c r="BT91" s="269"/>
      <c r="BU91" s="269">
        <f>IFERROR(__xludf.DUMMYFUNCTION("""COMPUTED_VALUE"""),0.0)</f>
        <v>0</v>
      </c>
      <c r="BV91" s="269"/>
      <c r="BW91" s="269"/>
      <c r="BX91" s="269"/>
      <c r="BY91" s="269">
        <f>IFERROR(__xludf.DUMMYFUNCTION("""COMPUTED_VALUE"""),0.0)</f>
        <v>0</v>
      </c>
      <c r="BZ91" s="269"/>
      <c r="CA91" s="269"/>
      <c r="CB91" s="269"/>
      <c r="CC91" s="269">
        <f>IFERROR(__xludf.DUMMYFUNCTION("""COMPUTED_VALUE"""),0.0)</f>
        <v>0</v>
      </c>
      <c r="CD91" s="269"/>
      <c r="CE91" s="269"/>
    </row>
    <row r="92">
      <c r="A92" s="271"/>
      <c r="B92" s="269"/>
      <c r="C92" s="272">
        <f>IFERROR(__xludf.DUMMYFUNCTION("""COMPUTED_VALUE"""),0.0)</f>
        <v>0</v>
      </c>
      <c r="D92" s="269">
        <f>IFERROR(__xludf.DUMMYFUNCTION("""COMPUTED_VALUE"""),1.0)</f>
        <v>1</v>
      </c>
      <c r="E92" s="269">
        <f>IFERROR(__xludf.DUMMYFUNCTION("""COMPUTED_VALUE"""),0.0)</f>
        <v>0</v>
      </c>
      <c r="F92" s="269"/>
      <c r="G92" s="269"/>
      <c r="H92" s="269">
        <f>IFERROR(__xludf.DUMMYFUNCTION("""COMPUTED_VALUE"""),1.0)</f>
        <v>1</v>
      </c>
      <c r="I92" s="269">
        <f>IFERROR(__xludf.DUMMYFUNCTION("""COMPUTED_VALUE"""),0.0)</f>
        <v>0</v>
      </c>
      <c r="J92" s="269"/>
      <c r="K92" s="269"/>
      <c r="L92" s="269">
        <f>IFERROR(__xludf.DUMMYFUNCTION("""COMPUTED_VALUE"""),2.0)</f>
        <v>2</v>
      </c>
      <c r="M92" s="269">
        <f>IFERROR(__xludf.DUMMYFUNCTION("""COMPUTED_VALUE"""),0.0)</f>
        <v>0</v>
      </c>
      <c r="N92" s="269"/>
      <c r="O92" s="269"/>
      <c r="P92" s="269">
        <f>IFERROR(__xludf.DUMMYFUNCTION("""COMPUTED_VALUE"""),4.0)</f>
        <v>4</v>
      </c>
      <c r="Q92" s="269">
        <f>IFERROR(__xludf.DUMMYFUNCTION("""COMPUTED_VALUE"""),0.0)</f>
        <v>0</v>
      </c>
      <c r="R92" s="269"/>
      <c r="S92" s="269"/>
      <c r="T92" s="269">
        <f>IFERROR(__xludf.DUMMYFUNCTION("""COMPUTED_VALUE"""),4.0)</f>
        <v>4</v>
      </c>
      <c r="U92" s="269">
        <f>IFERROR(__xludf.DUMMYFUNCTION("""COMPUTED_VALUE"""),0.0)</f>
        <v>0</v>
      </c>
      <c r="V92" s="269"/>
      <c r="W92" s="269"/>
      <c r="X92" s="269">
        <f>IFERROR(__xludf.DUMMYFUNCTION("""COMPUTED_VALUE"""),2.0)</f>
        <v>2</v>
      </c>
      <c r="Y92" s="269">
        <f>IFERROR(__xludf.DUMMYFUNCTION("""COMPUTED_VALUE"""),0.0)</f>
        <v>0</v>
      </c>
      <c r="Z92" s="269"/>
      <c r="AA92" s="269"/>
      <c r="AB92" s="269">
        <f>IFERROR(__xludf.DUMMYFUNCTION("""COMPUTED_VALUE"""),2.0)</f>
        <v>2</v>
      </c>
      <c r="AC92" s="269">
        <f>IFERROR(__xludf.DUMMYFUNCTION("""COMPUTED_VALUE"""),0.0)</f>
        <v>0</v>
      </c>
      <c r="AD92" s="269"/>
      <c r="AE92" s="269"/>
      <c r="AF92" s="269">
        <f>IFERROR(__xludf.DUMMYFUNCTION("""COMPUTED_VALUE"""),2.0)</f>
        <v>2</v>
      </c>
      <c r="AG92" s="269"/>
      <c r="AH92" s="269"/>
      <c r="AI92" s="269"/>
      <c r="AJ92" s="269">
        <f>IFERROR(__xludf.DUMMYFUNCTION("""COMPUTED_VALUE"""),5.0)</f>
        <v>5</v>
      </c>
      <c r="AK92" s="269">
        <f>IFERROR(__xludf.DUMMYFUNCTION("""COMPUTED_VALUE"""),0.0)</f>
        <v>0</v>
      </c>
      <c r="AL92" s="269"/>
      <c r="AM92" s="269"/>
      <c r="AN92" s="269">
        <f>IFERROR(__xludf.DUMMYFUNCTION("""COMPUTED_VALUE"""),19.0)</f>
        <v>19</v>
      </c>
      <c r="AO92" s="269"/>
      <c r="AP92" s="269"/>
      <c r="AQ92" s="269"/>
      <c r="AR92" s="269">
        <f>IFERROR(__xludf.DUMMYFUNCTION("""COMPUTED_VALUE"""),4.0)</f>
        <v>4</v>
      </c>
      <c r="AS92" s="269">
        <f>IFERROR(__xludf.DUMMYFUNCTION("""COMPUTED_VALUE"""),0.0)</f>
        <v>0</v>
      </c>
      <c r="AT92" s="269"/>
      <c r="AU92" s="269"/>
      <c r="AV92" s="269">
        <f>IFERROR(__xludf.DUMMYFUNCTION("""COMPUTED_VALUE"""),2.0)</f>
        <v>2</v>
      </c>
      <c r="AW92" s="269">
        <f>IFERROR(__xludf.DUMMYFUNCTION("""COMPUTED_VALUE"""),0.0)</f>
        <v>0</v>
      </c>
      <c r="AX92" s="269"/>
      <c r="AY92" s="269"/>
      <c r="AZ92" s="269">
        <f>IFERROR(__xludf.DUMMYFUNCTION("""COMPUTED_VALUE"""),3.0)</f>
        <v>3</v>
      </c>
      <c r="BA92" s="269">
        <f>IFERROR(__xludf.DUMMYFUNCTION("""COMPUTED_VALUE"""),0.0)</f>
        <v>0</v>
      </c>
      <c r="BB92" s="269"/>
      <c r="BC92" s="269"/>
      <c r="BD92" s="269">
        <f>IFERROR(__xludf.DUMMYFUNCTION("""COMPUTED_VALUE"""),5.0)</f>
        <v>5</v>
      </c>
      <c r="BE92" s="269">
        <f>IFERROR(__xludf.DUMMYFUNCTION("""COMPUTED_VALUE"""),0.0)</f>
        <v>0</v>
      </c>
      <c r="BF92" s="269"/>
      <c r="BG92" s="269"/>
      <c r="BH92" s="269"/>
      <c r="BI92" s="269">
        <f>IFERROR(__xludf.DUMMYFUNCTION("""COMPUTED_VALUE"""),0.0)</f>
        <v>0</v>
      </c>
      <c r="BJ92" s="269"/>
      <c r="BK92" s="269"/>
      <c r="BL92" s="269"/>
      <c r="BM92" s="269">
        <f>IFERROR(__xludf.DUMMYFUNCTION("""COMPUTED_VALUE"""),0.0)</f>
        <v>0</v>
      </c>
      <c r="BN92" s="269"/>
      <c r="BO92" s="269"/>
      <c r="BP92" s="269"/>
      <c r="BQ92" s="269">
        <f>IFERROR(__xludf.DUMMYFUNCTION("""COMPUTED_VALUE"""),0.0)</f>
        <v>0</v>
      </c>
      <c r="BR92" s="269"/>
      <c r="BS92" s="269"/>
      <c r="BT92" s="269"/>
      <c r="BU92" s="269">
        <f>IFERROR(__xludf.DUMMYFUNCTION("""COMPUTED_VALUE"""),0.0)</f>
        <v>0</v>
      </c>
      <c r="BV92" s="269"/>
      <c r="BW92" s="269"/>
      <c r="BX92" s="269"/>
      <c r="BY92" s="269">
        <f>IFERROR(__xludf.DUMMYFUNCTION("""COMPUTED_VALUE"""),0.0)</f>
        <v>0</v>
      </c>
      <c r="BZ92" s="269"/>
      <c r="CA92" s="269"/>
      <c r="CB92" s="269"/>
      <c r="CC92" s="269">
        <f>IFERROR(__xludf.DUMMYFUNCTION("""COMPUTED_VALUE"""),0.0)</f>
        <v>0</v>
      </c>
      <c r="CD92" s="269"/>
      <c r="CE92" s="269"/>
    </row>
    <row r="93">
      <c r="A93" s="271"/>
      <c r="B93" s="269"/>
      <c r="C93" s="272">
        <f>IFERROR(__xludf.DUMMYFUNCTION("""COMPUTED_VALUE"""),0.0)</f>
        <v>0</v>
      </c>
      <c r="D93" s="269">
        <f>IFERROR(__xludf.DUMMYFUNCTION("""COMPUTED_VALUE"""),1.0)</f>
        <v>1</v>
      </c>
      <c r="E93" s="269">
        <f>IFERROR(__xludf.DUMMYFUNCTION("""COMPUTED_VALUE"""),0.0)</f>
        <v>0</v>
      </c>
      <c r="F93" s="269"/>
      <c r="G93" s="269"/>
      <c r="H93" s="269">
        <f>IFERROR(__xludf.DUMMYFUNCTION("""COMPUTED_VALUE"""),1.0)</f>
        <v>1</v>
      </c>
      <c r="I93" s="269">
        <f>IFERROR(__xludf.DUMMYFUNCTION("""COMPUTED_VALUE"""),0.0)</f>
        <v>0</v>
      </c>
      <c r="J93" s="269"/>
      <c r="K93" s="269"/>
      <c r="L93" s="269">
        <f>IFERROR(__xludf.DUMMYFUNCTION("""COMPUTED_VALUE"""),2.0)</f>
        <v>2</v>
      </c>
      <c r="M93" s="269">
        <f>IFERROR(__xludf.DUMMYFUNCTION("""COMPUTED_VALUE"""),0.0)</f>
        <v>0</v>
      </c>
      <c r="N93" s="269"/>
      <c r="O93" s="269"/>
      <c r="P93" s="269">
        <f>IFERROR(__xludf.DUMMYFUNCTION("""COMPUTED_VALUE"""),4.0)</f>
        <v>4</v>
      </c>
      <c r="Q93" s="269">
        <f>IFERROR(__xludf.DUMMYFUNCTION("""COMPUTED_VALUE"""),0.0)</f>
        <v>0</v>
      </c>
      <c r="R93" s="269"/>
      <c r="S93" s="269"/>
      <c r="T93" s="269">
        <f>IFERROR(__xludf.DUMMYFUNCTION("""COMPUTED_VALUE"""),4.0)</f>
        <v>4</v>
      </c>
      <c r="U93" s="269">
        <f>IFERROR(__xludf.DUMMYFUNCTION("""COMPUTED_VALUE"""),0.0)</f>
        <v>0</v>
      </c>
      <c r="V93" s="269"/>
      <c r="W93" s="269"/>
      <c r="X93" s="269">
        <f>IFERROR(__xludf.DUMMYFUNCTION("""COMPUTED_VALUE"""),2.0)</f>
        <v>2</v>
      </c>
      <c r="Y93" s="269">
        <f>IFERROR(__xludf.DUMMYFUNCTION("""COMPUTED_VALUE"""),0.0)</f>
        <v>0</v>
      </c>
      <c r="Z93" s="269"/>
      <c r="AA93" s="269"/>
      <c r="AB93" s="269">
        <f>IFERROR(__xludf.DUMMYFUNCTION("""COMPUTED_VALUE"""),2.0)</f>
        <v>2</v>
      </c>
      <c r="AC93" s="269">
        <f>IFERROR(__xludf.DUMMYFUNCTION("""COMPUTED_VALUE"""),0.0)</f>
        <v>0</v>
      </c>
      <c r="AD93" s="269"/>
      <c r="AE93" s="269"/>
      <c r="AF93" s="269">
        <f>IFERROR(__xludf.DUMMYFUNCTION("""COMPUTED_VALUE"""),2.0)</f>
        <v>2</v>
      </c>
      <c r="AG93" s="269"/>
      <c r="AH93" s="269"/>
      <c r="AI93" s="269"/>
      <c r="AJ93" s="269">
        <f>IFERROR(__xludf.DUMMYFUNCTION("""COMPUTED_VALUE"""),5.0)</f>
        <v>5</v>
      </c>
      <c r="AK93" s="269">
        <f>IFERROR(__xludf.DUMMYFUNCTION("""COMPUTED_VALUE"""),0.0)</f>
        <v>0</v>
      </c>
      <c r="AL93" s="269"/>
      <c r="AM93" s="269"/>
      <c r="AN93" s="269">
        <f>IFERROR(__xludf.DUMMYFUNCTION("""COMPUTED_VALUE"""),19.0)</f>
        <v>19</v>
      </c>
      <c r="AO93" s="269"/>
      <c r="AP93" s="269"/>
      <c r="AQ93" s="269"/>
      <c r="AR93" s="269">
        <f>IFERROR(__xludf.DUMMYFUNCTION("""COMPUTED_VALUE"""),4.0)</f>
        <v>4</v>
      </c>
      <c r="AS93" s="269">
        <f>IFERROR(__xludf.DUMMYFUNCTION("""COMPUTED_VALUE"""),0.0)</f>
        <v>0</v>
      </c>
      <c r="AT93" s="269"/>
      <c r="AU93" s="269"/>
      <c r="AV93" s="269">
        <f>IFERROR(__xludf.DUMMYFUNCTION("""COMPUTED_VALUE"""),2.0)</f>
        <v>2</v>
      </c>
      <c r="AW93" s="269">
        <f>IFERROR(__xludf.DUMMYFUNCTION("""COMPUTED_VALUE"""),0.0)</f>
        <v>0</v>
      </c>
      <c r="AX93" s="269"/>
      <c r="AY93" s="269"/>
      <c r="AZ93" s="269">
        <f>IFERROR(__xludf.DUMMYFUNCTION("""COMPUTED_VALUE"""),3.0)</f>
        <v>3</v>
      </c>
      <c r="BA93" s="269">
        <f>IFERROR(__xludf.DUMMYFUNCTION("""COMPUTED_VALUE"""),0.0)</f>
        <v>0</v>
      </c>
      <c r="BB93" s="269"/>
      <c r="BC93" s="269"/>
      <c r="BD93" s="269">
        <f>IFERROR(__xludf.DUMMYFUNCTION("""COMPUTED_VALUE"""),5.0)</f>
        <v>5</v>
      </c>
      <c r="BE93" s="269">
        <f>IFERROR(__xludf.DUMMYFUNCTION("""COMPUTED_VALUE"""),0.0)</f>
        <v>0</v>
      </c>
      <c r="BF93" s="269"/>
      <c r="BG93" s="269"/>
      <c r="BH93" s="269"/>
      <c r="BI93" s="269">
        <f>IFERROR(__xludf.DUMMYFUNCTION("""COMPUTED_VALUE"""),0.0)</f>
        <v>0</v>
      </c>
      <c r="BJ93" s="269"/>
      <c r="BK93" s="269"/>
      <c r="BL93" s="269"/>
      <c r="BM93" s="269">
        <f>IFERROR(__xludf.DUMMYFUNCTION("""COMPUTED_VALUE"""),0.0)</f>
        <v>0</v>
      </c>
      <c r="BN93" s="269"/>
      <c r="BO93" s="269"/>
      <c r="BP93" s="269"/>
      <c r="BQ93" s="269">
        <f>IFERROR(__xludf.DUMMYFUNCTION("""COMPUTED_VALUE"""),0.0)</f>
        <v>0</v>
      </c>
      <c r="BR93" s="269"/>
      <c r="BS93" s="269"/>
      <c r="BT93" s="269"/>
      <c r="BU93" s="269">
        <f>IFERROR(__xludf.DUMMYFUNCTION("""COMPUTED_VALUE"""),0.0)</f>
        <v>0</v>
      </c>
      <c r="BV93" s="269"/>
      <c r="BW93" s="269"/>
      <c r="BX93" s="269"/>
      <c r="BY93" s="269">
        <f>IFERROR(__xludf.DUMMYFUNCTION("""COMPUTED_VALUE"""),0.0)</f>
        <v>0</v>
      </c>
      <c r="BZ93" s="269"/>
      <c r="CA93" s="269"/>
      <c r="CB93" s="269"/>
      <c r="CC93" s="269">
        <f>IFERROR(__xludf.DUMMYFUNCTION("""COMPUTED_VALUE"""),0.0)</f>
        <v>0</v>
      </c>
      <c r="CD93" s="269"/>
      <c r="CE93" s="269"/>
    </row>
    <row r="94">
      <c r="A94" s="271"/>
      <c r="B94" s="269"/>
      <c r="C94" s="272">
        <f>IFERROR(__xludf.DUMMYFUNCTION("""COMPUTED_VALUE"""),0.0)</f>
        <v>0</v>
      </c>
      <c r="D94" s="269">
        <f>IFERROR(__xludf.DUMMYFUNCTION("""COMPUTED_VALUE"""),1.0)</f>
        <v>1</v>
      </c>
      <c r="E94" s="269">
        <f>IFERROR(__xludf.DUMMYFUNCTION("""COMPUTED_VALUE"""),0.0)</f>
        <v>0</v>
      </c>
      <c r="F94" s="269"/>
      <c r="G94" s="269"/>
      <c r="H94" s="269">
        <f>IFERROR(__xludf.DUMMYFUNCTION("""COMPUTED_VALUE"""),1.0)</f>
        <v>1</v>
      </c>
      <c r="I94" s="269">
        <f>IFERROR(__xludf.DUMMYFUNCTION("""COMPUTED_VALUE"""),0.0)</f>
        <v>0</v>
      </c>
      <c r="J94" s="269"/>
      <c r="K94" s="269"/>
      <c r="L94" s="269">
        <f>IFERROR(__xludf.DUMMYFUNCTION("""COMPUTED_VALUE"""),2.0)</f>
        <v>2</v>
      </c>
      <c r="M94" s="269">
        <f>IFERROR(__xludf.DUMMYFUNCTION("""COMPUTED_VALUE"""),0.0)</f>
        <v>0</v>
      </c>
      <c r="N94" s="269"/>
      <c r="O94" s="269"/>
      <c r="P94" s="269">
        <f>IFERROR(__xludf.DUMMYFUNCTION("""COMPUTED_VALUE"""),4.0)</f>
        <v>4</v>
      </c>
      <c r="Q94" s="269">
        <f>IFERROR(__xludf.DUMMYFUNCTION("""COMPUTED_VALUE"""),0.0)</f>
        <v>0</v>
      </c>
      <c r="R94" s="269"/>
      <c r="S94" s="269"/>
      <c r="T94" s="269">
        <f>IFERROR(__xludf.DUMMYFUNCTION("""COMPUTED_VALUE"""),4.0)</f>
        <v>4</v>
      </c>
      <c r="U94" s="269">
        <f>IFERROR(__xludf.DUMMYFUNCTION("""COMPUTED_VALUE"""),0.0)</f>
        <v>0</v>
      </c>
      <c r="V94" s="269"/>
      <c r="W94" s="269"/>
      <c r="X94" s="269">
        <f>IFERROR(__xludf.DUMMYFUNCTION("""COMPUTED_VALUE"""),2.0)</f>
        <v>2</v>
      </c>
      <c r="Y94" s="269">
        <f>IFERROR(__xludf.DUMMYFUNCTION("""COMPUTED_VALUE"""),0.0)</f>
        <v>0</v>
      </c>
      <c r="Z94" s="269"/>
      <c r="AA94" s="269"/>
      <c r="AB94" s="269">
        <f>IFERROR(__xludf.DUMMYFUNCTION("""COMPUTED_VALUE"""),2.0)</f>
        <v>2</v>
      </c>
      <c r="AC94" s="269">
        <f>IFERROR(__xludf.DUMMYFUNCTION("""COMPUTED_VALUE"""),0.0)</f>
        <v>0</v>
      </c>
      <c r="AD94" s="269"/>
      <c r="AE94" s="269"/>
      <c r="AF94" s="269">
        <f>IFERROR(__xludf.DUMMYFUNCTION("""COMPUTED_VALUE"""),2.0)</f>
        <v>2</v>
      </c>
      <c r="AG94" s="269"/>
      <c r="AH94" s="269"/>
      <c r="AI94" s="269"/>
      <c r="AJ94" s="269">
        <f>IFERROR(__xludf.DUMMYFUNCTION("""COMPUTED_VALUE"""),5.0)</f>
        <v>5</v>
      </c>
      <c r="AK94" s="269">
        <f>IFERROR(__xludf.DUMMYFUNCTION("""COMPUTED_VALUE"""),0.0)</f>
        <v>0</v>
      </c>
      <c r="AL94" s="269"/>
      <c r="AM94" s="269"/>
      <c r="AN94" s="269">
        <f>IFERROR(__xludf.DUMMYFUNCTION("""COMPUTED_VALUE"""),19.0)</f>
        <v>19</v>
      </c>
      <c r="AO94" s="269"/>
      <c r="AP94" s="269"/>
      <c r="AQ94" s="269"/>
      <c r="AR94" s="269">
        <f>IFERROR(__xludf.DUMMYFUNCTION("""COMPUTED_VALUE"""),4.0)</f>
        <v>4</v>
      </c>
      <c r="AS94" s="269">
        <f>IFERROR(__xludf.DUMMYFUNCTION("""COMPUTED_VALUE"""),0.0)</f>
        <v>0</v>
      </c>
      <c r="AT94" s="269"/>
      <c r="AU94" s="269"/>
      <c r="AV94" s="269">
        <f>IFERROR(__xludf.DUMMYFUNCTION("""COMPUTED_VALUE"""),2.0)</f>
        <v>2</v>
      </c>
      <c r="AW94" s="269">
        <f>IFERROR(__xludf.DUMMYFUNCTION("""COMPUTED_VALUE"""),0.0)</f>
        <v>0</v>
      </c>
      <c r="AX94" s="269"/>
      <c r="AY94" s="269"/>
      <c r="AZ94" s="269">
        <f>IFERROR(__xludf.DUMMYFUNCTION("""COMPUTED_VALUE"""),3.0)</f>
        <v>3</v>
      </c>
      <c r="BA94" s="269">
        <f>IFERROR(__xludf.DUMMYFUNCTION("""COMPUTED_VALUE"""),0.0)</f>
        <v>0</v>
      </c>
      <c r="BB94" s="269"/>
      <c r="BC94" s="269"/>
      <c r="BD94" s="269">
        <f>IFERROR(__xludf.DUMMYFUNCTION("""COMPUTED_VALUE"""),5.0)</f>
        <v>5</v>
      </c>
      <c r="BE94" s="269">
        <f>IFERROR(__xludf.DUMMYFUNCTION("""COMPUTED_VALUE"""),0.0)</f>
        <v>0</v>
      </c>
      <c r="BF94" s="269"/>
      <c r="BG94" s="269"/>
      <c r="BH94" s="269"/>
      <c r="BI94" s="269">
        <f>IFERROR(__xludf.DUMMYFUNCTION("""COMPUTED_VALUE"""),0.0)</f>
        <v>0</v>
      </c>
      <c r="BJ94" s="269"/>
      <c r="BK94" s="269"/>
      <c r="BL94" s="269"/>
      <c r="BM94" s="269">
        <f>IFERROR(__xludf.DUMMYFUNCTION("""COMPUTED_VALUE"""),0.0)</f>
        <v>0</v>
      </c>
      <c r="BN94" s="269"/>
      <c r="BO94" s="269"/>
      <c r="BP94" s="269"/>
      <c r="BQ94" s="269">
        <f>IFERROR(__xludf.DUMMYFUNCTION("""COMPUTED_VALUE"""),0.0)</f>
        <v>0</v>
      </c>
      <c r="BR94" s="269"/>
      <c r="BS94" s="269"/>
      <c r="BT94" s="269"/>
      <c r="BU94" s="269">
        <f>IFERROR(__xludf.DUMMYFUNCTION("""COMPUTED_VALUE"""),0.0)</f>
        <v>0</v>
      </c>
      <c r="BV94" s="269"/>
      <c r="BW94" s="269"/>
      <c r="BX94" s="269"/>
      <c r="BY94" s="269">
        <f>IFERROR(__xludf.DUMMYFUNCTION("""COMPUTED_VALUE"""),0.0)</f>
        <v>0</v>
      </c>
      <c r="BZ94" s="269"/>
      <c r="CA94" s="269"/>
      <c r="CB94" s="269"/>
      <c r="CC94" s="269">
        <f>IFERROR(__xludf.DUMMYFUNCTION("""COMPUTED_VALUE"""),0.0)</f>
        <v>0</v>
      </c>
      <c r="CD94" s="269"/>
      <c r="CE94" s="269"/>
    </row>
    <row r="95">
      <c r="A95" s="271"/>
      <c r="B95" s="269"/>
      <c r="C95" s="272">
        <f>IFERROR(__xludf.DUMMYFUNCTION("""COMPUTED_VALUE"""),0.0)</f>
        <v>0</v>
      </c>
      <c r="D95" s="269">
        <f>IFERROR(__xludf.DUMMYFUNCTION("""COMPUTED_VALUE"""),1.0)</f>
        <v>1</v>
      </c>
      <c r="E95" s="269">
        <f>IFERROR(__xludf.DUMMYFUNCTION("""COMPUTED_VALUE"""),0.0)</f>
        <v>0</v>
      </c>
      <c r="F95" s="269"/>
      <c r="G95" s="269"/>
      <c r="H95" s="269">
        <f>IFERROR(__xludf.DUMMYFUNCTION("""COMPUTED_VALUE"""),1.0)</f>
        <v>1</v>
      </c>
      <c r="I95" s="269">
        <f>IFERROR(__xludf.DUMMYFUNCTION("""COMPUTED_VALUE"""),0.0)</f>
        <v>0</v>
      </c>
      <c r="J95" s="269"/>
      <c r="K95" s="269"/>
      <c r="L95" s="269">
        <f>IFERROR(__xludf.DUMMYFUNCTION("""COMPUTED_VALUE"""),2.0)</f>
        <v>2</v>
      </c>
      <c r="M95" s="269">
        <f>IFERROR(__xludf.DUMMYFUNCTION("""COMPUTED_VALUE"""),0.0)</f>
        <v>0</v>
      </c>
      <c r="N95" s="269"/>
      <c r="O95" s="269"/>
      <c r="P95" s="269">
        <f>IFERROR(__xludf.DUMMYFUNCTION("""COMPUTED_VALUE"""),4.0)</f>
        <v>4</v>
      </c>
      <c r="Q95" s="269">
        <f>IFERROR(__xludf.DUMMYFUNCTION("""COMPUTED_VALUE"""),0.0)</f>
        <v>0</v>
      </c>
      <c r="R95" s="269"/>
      <c r="S95" s="269"/>
      <c r="T95" s="269">
        <f>IFERROR(__xludf.DUMMYFUNCTION("""COMPUTED_VALUE"""),4.0)</f>
        <v>4</v>
      </c>
      <c r="U95" s="269">
        <f>IFERROR(__xludf.DUMMYFUNCTION("""COMPUTED_VALUE"""),0.0)</f>
        <v>0</v>
      </c>
      <c r="V95" s="269"/>
      <c r="W95" s="269"/>
      <c r="X95" s="269">
        <f>IFERROR(__xludf.DUMMYFUNCTION("""COMPUTED_VALUE"""),2.0)</f>
        <v>2</v>
      </c>
      <c r="Y95" s="269">
        <f>IFERROR(__xludf.DUMMYFUNCTION("""COMPUTED_VALUE"""),0.0)</f>
        <v>0</v>
      </c>
      <c r="Z95" s="269"/>
      <c r="AA95" s="269"/>
      <c r="AB95" s="269">
        <f>IFERROR(__xludf.DUMMYFUNCTION("""COMPUTED_VALUE"""),2.0)</f>
        <v>2</v>
      </c>
      <c r="AC95" s="269">
        <f>IFERROR(__xludf.DUMMYFUNCTION("""COMPUTED_VALUE"""),0.0)</f>
        <v>0</v>
      </c>
      <c r="AD95" s="269"/>
      <c r="AE95" s="269"/>
      <c r="AF95" s="269">
        <f>IFERROR(__xludf.DUMMYFUNCTION("""COMPUTED_VALUE"""),2.0)</f>
        <v>2</v>
      </c>
      <c r="AG95" s="269"/>
      <c r="AH95" s="269"/>
      <c r="AI95" s="269"/>
      <c r="AJ95" s="269">
        <f>IFERROR(__xludf.DUMMYFUNCTION("""COMPUTED_VALUE"""),5.0)</f>
        <v>5</v>
      </c>
      <c r="AK95" s="269">
        <f>IFERROR(__xludf.DUMMYFUNCTION("""COMPUTED_VALUE"""),0.0)</f>
        <v>0</v>
      </c>
      <c r="AL95" s="269"/>
      <c r="AM95" s="269"/>
      <c r="AN95" s="269">
        <f>IFERROR(__xludf.DUMMYFUNCTION("""COMPUTED_VALUE"""),19.0)</f>
        <v>19</v>
      </c>
      <c r="AO95" s="269"/>
      <c r="AP95" s="269"/>
      <c r="AQ95" s="269"/>
      <c r="AR95" s="269">
        <f>IFERROR(__xludf.DUMMYFUNCTION("""COMPUTED_VALUE"""),4.0)</f>
        <v>4</v>
      </c>
      <c r="AS95" s="269">
        <f>IFERROR(__xludf.DUMMYFUNCTION("""COMPUTED_VALUE"""),0.0)</f>
        <v>0</v>
      </c>
      <c r="AT95" s="269"/>
      <c r="AU95" s="269"/>
      <c r="AV95" s="269">
        <f>IFERROR(__xludf.DUMMYFUNCTION("""COMPUTED_VALUE"""),2.0)</f>
        <v>2</v>
      </c>
      <c r="AW95" s="269">
        <f>IFERROR(__xludf.DUMMYFUNCTION("""COMPUTED_VALUE"""),0.0)</f>
        <v>0</v>
      </c>
      <c r="AX95" s="269"/>
      <c r="AY95" s="269"/>
      <c r="AZ95" s="269">
        <f>IFERROR(__xludf.DUMMYFUNCTION("""COMPUTED_VALUE"""),3.0)</f>
        <v>3</v>
      </c>
      <c r="BA95" s="269">
        <f>IFERROR(__xludf.DUMMYFUNCTION("""COMPUTED_VALUE"""),0.0)</f>
        <v>0</v>
      </c>
      <c r="BB95" s="269"/>
      <c r="BC95" s="269"/>
      <c r="BD95" s="269">
        <f>IFERROR(__xludf.DUMMYFUNCTION("""COMPUTED_VALUE"""),5.0)</f>
        <v>5</v>
      </c>
      <c r="BE95" s="269">
        <f>IFERROR(__xludf.DUMMYFUNCTION("""COMPUTED_VALUE"""),0.0)</f>
        <v>0</v>
      </c>
      <c r="BF95" s="269"/>
      <c r="BG95" s="269"/>
      <c r="BH95" s="269"/>
      <c r="BI95" s="269">
        <f>IFERROR(__xludf.DUMMYFUNCTION("""COMPUTED_VALUE"""),0.0)</f>
        <v>0</v>
      </c>
      <c r="BJ95" s="269"/>
      <c r="BK95" s="269"/>
      <c r="BL95" s="269"/>
      <c r="BM95" s="269">
        <f>IFERROR(__xludf.DUMMYFUNCTION("""COMPUTED_VALUE"""),0.0)</f>
        <v>0</v>
      </c>
      <c r="BN95" s="269"/>
      <c r="BO95" s="269"/>
      <c r="BP95" s="269"/>
      <c r="BQ95" s="269">
        <f>IFERROR(__xludf.DUMMYFUNCTION("""COMPUTED_VALUE"""),0.0)</f>
        <v>0</v>
      </c>
      <c r="BR95" s="269"/>
      <c r="BS95" s="269"/>
      <c r="BT95" s="269"/>
      <c r="BU95" s="269">
        <f>IFERROR(__xludf.DUMMYFUNCTION("""COMPUTED_VALUE"""),0.0)</f>
        <v>0</v>
      </c>
      <c r="BV95" s="269"/>
      <c r="BW95" s="269"/>
      <c r="BX95" s="269"/>
      <c r="BY95" s="269">
        <f>IFERROR(__xludf.DUMMYFUNCTION("""COMPUTED_VALUE"""),0.0)</f>
        <v>0</v>
      </c>
      <c r="BZ95" s="269"/>
      <c r="CA95" s="269"/>
      <c r="CB95" s="269"/>
      <c r="CC95" s="269">
        <f>IFERROR(__xludf.DUMMYFUNCTION("""COMPUTED_VALUE"""),0.0)</f>
        <v>0</v>
      </c>
      <c r="CD95" s="269"/>
      <c r="CE95" s="269"/>
    </row>
    <row r="96">
      <c r="A96" s="271"/>
      <c r="B96" s="269"/>
      <c r="C96" s="272">
        <f>IFERROR(__xludf.DUMMYFUNCTION("""COMPUTED_VALUE"""),0.0)</f>
        <v>0</v>
      </c>
      <c r="D96" s="269">
        <f>IFERROR(__xludf.DUMMYFUNCTION("""COMPUTED_VALUE"""),1.0)</f>
        <v>1</v>
      </c>
      <c r="E96" s="269">
        <f>IFERROR(__xludf.DUMMYFUNCTION("""COMPUTED_VALUE"""),0.0)</f>
        <v>0</v>
      </c>
      <c r="F96" s="269"/>
      <c r="G96" s="269"/>
      <c r="H96" s="269">
        <f>IFERROR(__xludf.DUMMYFUNCTION("""COMPUTED_VALUE"""),1.0)</f>
        <v>1</v>
      </c>
      <c r="I96" s="269">
        <f>IFERROR(__xludf.DUMMYFUNCTION("""COMPUTED_VALUE"""),0.0)</f>
        <v>0</v>
      </c>
      <c r="J96" s="269"/>
      <c r="K96" s="269"/>
      <c r="L96" s="269">
        <f>IFERROR(__xludf.DUMMYFUNCTION("""COMPUTED_VALUE"""),2.0)</f>
        <v>2</v>
      </c>
      <c r="M96" s="269">
        <f>IFERROR(__xludf.DUMMYFUNCTION("""COMPUTED_VALUE"""),0.0)</f>
        <v>0</v>
      </c>
      <c r="N96" s="269"/>
      <c r="O96" s="269"/>
      <c r="P96" s="269">
        <f>IFERROR(__xludf.DUMMYFUNCTION("""COMPUTED_VALUE"""),4.0)</f>
        <v>4</v>
      </c>
      <c r="Q96" s="269">
        <f>IFERROR(__xludf.DUMMYFUNCTION("""COMPUTED_VALUE"""),0.0)</f>
        <v>0</v>
      </c>
      <c r="R96" s="269"/>
      <c r="S96" s="269"/>
      <c r="T96" s="269">
        <f>IFERROR(__xludf.DUMMYFUNCTION("""COMPUTED_VALUE"""),4.0)</f>
        <v>4</v>
      </c>
      <c r="U96" s="269">
        <f>IFERROR(__xludf.DUMMYFUNCTION("""COMPUTED_VALUE"""),0.0)</f>
        <v>0</v>
      </c>
      <c r="V96" s="269"/>
      <c r="W96" s="269"/>
      <c r="X96" s="269">
        <f>IFERROR(__xludf.DUMMYFUNCTION("""COMPUTED_VALUE"""),2.0)</f>
        <v>2</v>
      </c>
      <c r="Y96" s="269">
        <f>IFERROR(__xludf.DUMMYFUNCTION("""COMPUTED_VALUE"""),0.0)</f>
        <v>0</v>
      </c>
      <c r="Z96" s="269"/>
      <c r="AA96" s="269"/>
      <c r="AB96" s="269">
        <f>IFERROR(__xludf.DUMMYFUNCTION("""COMPUTED_VALUE"""),2.0)</f>
        <v>2</v>
      </c>
      <c r="AC96" s="269">
        <f>IFERROR(__xludf.DUMMYFUNCTION("""COMPUTED_VALUE"""),0.0)</f>
        <v>0</v>
      </c>
      <c r="AD96" s="269"/>
      <c r="AE96" s="269"/>
      <c r="AF96" s="269">
        <f>IFERROR(__xludf.DUMMYFUNCTION("""COMPUTED_VALUE"""),2.0)</f>
        <v>2</v>
      </c>
      <c r="AG96" s="269"/>
      <c r="AH96" s="269"/>
      <c r="AI96" s="269"/>
      <c r="AJ96" s="269">
        <f>IFERROR(__xludf.DUMMYFUNCTION("""COMPUTED_VALUE"""),5.0)</f>
        <v>5</v>
      </c>
      <c r="AK96" s="269">
        <f>IFERROR(__xludf.DUMMYFUNCTION("""COMPUTED_VALUE"""),0.0)</f>
        <v>0</v>
      </c>
      <c r="AL96" s="269"/>
      <c r="AM96" s="269"/>
      <c r="AN96" s="269">
        <f>IFERROR(__xludf.DUMMYFUNCTION("""COMPUTED_VALUE"""),19.0)</f>
        <v>19</v>
      </c>
      <c r="AO96" s="269"/>
      <c r="AP96" s="269"/>
      <c r="AQ96" s="269"/>
      <c r="AR96" s="269">
        <f>IFERROR(__xludf.DUMMYFUNCTION("""COMPUTED_VALUE"""),4.0)</f>
        <v>4</v>
      </c>
      <c r="AS96" s="269">
        <f>IFERROR(__xludf.DUMMYFUNCTION("""COMPUTED_VALUE"""),0.0)</f>
        <v>0</v>
      </c>
      <c r="AT96" s="269"/>
      <c r="AU96" s="269"/>
      <c r="AV96" s="269">
        <f>IFERROR(__xludf.DUMMYFUNCTION("""COMPUTED_VALUE"""),2.0)</f>
        <v>2</v>
      </c>
      <c r="AW96" s="269">
        <f>IFERROR(__xludf.DUMMYFUNCTION("""COMPUTED_VALUE"""),0.0)</f>
        <v>0</v>
      </c>
      <c r="AX96" s="269"/>
      <c r="AY96" s="269"/>
      <c r="AZ96" s="269">
        <f>IFERROR(__xludf.DUMMYFUNCTION("""COMPUTED_VALUE"""),3.0)</f>
        <v>3</v>
      </c>
      <c r="BA96" s="269">
        <f>IFERROR(__xludf.DUMMYFUNCTION("""COMPUTED_VALUE"""),0.0)</f>
        <v>0</v>
      </c>
      <c r="BB96" s="269"/>
      <c r="BC96" s="269"/>
      <c r="BD96" s="269">
        <f>IFERROR(__xludf.DUMMYFUNCTION("""COMPUTED_VALUE"""),5.0)</f>
        <v>5</v>
      </c>
      <c r="BE96" s="269">
        <f>IFERROR(__xludf.DUMMYFUNCTION("""COMPUTED_VALUE"""),0.0)</f>
        <v>0</v>
      </c>
      <c r="BF96" s="269"/>
      <c r="BG96" s="269"/>
      <c r="BH96" s="269"/>
      <c r="BI96" s="269">
        <f>IFERROR(__xludf.DUMMYFUNCTION("""COMPUTED_VALUE"""),0.0)</f>
        <v>0</v>
      </c>
      <c r="BJ96" s="269"/>
      <c r="BK96" s="269"/>
      <c r="BL96" s="269"/>
      <c r="BM96" s="269">
        <f>IFERROR(__xludf.DUMMYFUNCTION("""COMPUTED_VALUE"""),0.0)</f>
        <v>0</v>
      </c>
      <c r="BN96" s="269"/>
      <c r="BO96" s="269"/>
      <c r="BP96" s="269"/>
      <c r="BQ96" s="269">
        <f>IFERROR(__xludf.DUMMYFUNCTION("""COMPUTED_VALUE"""),0.0)</f>
        <v>0</v>
      </c>
      <c r="BR96" s="269"/>
      <c r="BS96" s="269"/>
      <c r="BT96" s="269"/>
      <c r="BU96" s="269">
        <f>IFERROR(__xludf.DUMMYFUNCTION("""COMPUTED_VALUE"""),0.0)</f>
        <v>0</v>
      </c>
      <c r="BV96" s="269"/>
      <c r="BW96" s="269"/>
      <c r="BX96" s="269"/>
      <c r="BY96" s="269">
        <f>IFERROR(__xludf.DUMMYFUNCTION("""COMPUTED_VALUE"""),0.0)</f>
        <v>0</v>
      </c>
      <c r="BZ96" s="269"/>
      <c r="CA96" s="269"/>
      <c r="CB96" s="269"/>
      <c r="CC96" s="269">
        <f>IFERROR(__xludf.DUMMYFUNCTION("""COMPUTED_VALUE"""),0.0)</f>
        <v>0</v>
      </c>
      <c r="CD96" s="269"/>
      <c r="CE96" s="269"/>
    </row>
    <row r="97">
      <c r="A97" s="271"/>
      <c r="B97" s="269"/>
      <c r="C97" s="272">
        <f>IFERROR(__xludf.DUMMYFUNCTION("""COMPUTED_VALUE"""),0.0)</f>
        <v>0</v>
      </c>
      <c r="D97" s="269">
        <f>IFERROR(__xludf.DUMMYFUNCTION("""COMPUTED_VALUE"""),1.0)</f>
        <v>1</v>
      </c>
      <c r="E97" s="269">
        <f>IFERROR(__xludf.DUMMYFUNCTION("""COMPUTED_VALUE"""),0.0)</f>
        <v>0</v>
      </c>
      <c r="F97" s="269"/>
      <c r="G97" s="269"/>
      <c r="H97" s="269">
        <f>IFERROR(__xludf.DUMMYFUNCTION("""COMPUTED_VALUE"""),1.0)</f>
        <v>1</v>
      </c>
      <c r="I97" s="269">
        <f>IFERROR(__xludf.DUMMYFUNCTION("""COMPUTED_VALUE"""),0.0)</f>
        <v>0</v>
      </c>
      <c r="J97" s="269"/>
      <c r="K97" s="269"/>
      <c r="L97" s="269">
        <f>IFERROR(__xludf.DUMMYFUNCTION("""COMPUTED_VALUE"""),2.0)</f>
        <v>2</v>
      </c>
      <c r="M97" s="269">
        <f>IFERROR(__xludf.DUMMYFUNCTION("""COMPUTED_VALUE"""),0.0)</f>
        <v>0</v>
      </c>
      <c r="N97" s="269"/>
      <c r="O97" s="269"/>
      <c r="P97" s="269">
        <f>IFERROR(__xludf.DUMMYFUNCTION("""COMPUTED_VALUE"""),4.0)</f>
        <v>4</v>
      </c>
      <c r="Q97" s="269">
        <f>IFERROR(__xludf.DUMMYFUNCTION("""COMPUTED_VALUE"""),0.0)</f>
        <v>0</v>
      </c>
      <c r="R97" s="269"/>
      <c r="S97" s="269"/>
      <c r="T97" s="269">
        <f>IFERROR(__xludf.DUMMYFUNCTION("""COMPUTED_VALUE"""),4.0)</f>
        <v>4</v>
      </c>
      <c r="U97" s="269">
        <f>IFERROR(__xludf.DUMMYFUNCTION("""COMPUTED_VALUE"""),0.0)</f>
        <v>0</v>
      </c>
      <c r="V97" s="269"/>
      <c r="W97" s="269"/>
      <c r="X97" s="269">
        <f>IFERROR(__xludf.DUMMYFUNCTION("""COMPUTED_VALUE"""),2.0)</f>
        <v>2</v>
      </c>
      <c r="Y97" s="269">
        <f>IFERROR(__xludf.DUMMYFUNCTION("""COMPUTED_VALUE"""),0.0)</f>
        <v>0</v>
      </c>
      <c r="Z97" s="269"/>
      <c r="AA97" s="269"/>
      <c r="AB97" s="269">
        <f>IFERROR(__xludf.DUMMYFUNCTION("""COMPUTED_VALUE"""),2.0)</f>
        <v>2</v>
      </c>
      <c r="AC97" s="269">
        <f>IFERROR(__xludf.DUMMYFUNCTION("""COMPUTED_VALUE"""),0.0)</f>
        <v>0</v>
      </c>
      <c r="AD97" s="269"/>
      <c r="AE97" s="269"/>
      <c r="AF97" s="269">
        <f>IFERROR(__xludf.DUMMYFUNCTION("""COMPUTED_VALUE"""),2.0)</f>
        <v>2</v>
      </c>
      <c r="AG97" s="269"/>
      <c r="AH97" s="269"/>
      <c r="AI97" s="269"/>
      <c r="AJ97" s="269">
        <f>IFERROR(__xludf.DUMMYFUNCTION("""COMPUTED_VALUE"""),5.0)</f>
        <v>5</v>
      </c>
      <c r="AK97" s="269">
        <f>IFERROR(__xludf.DUMMYFUNCTION("""COMPUTED_VALUE"""),0.0)</f>
        <v>0</v>
      </c>
      <c r="AL97" s="269"/>
      <c r="AM97" s="269"/>
      <c r="AN97" s="269">
        <f>IFERROR(__xludf.DUMMYFUNCTION("""COMPUTED_VALUE"""),19.0)</f>
        <v>19</v>
      </c>
      <c r="AO97" s="269"/>
      <c r="AP97" s="269"/>
      <c r="AQ97" s="269"/>
      <c r="AR97" s="269">
        <f>IFERROR(__xludf.DUMMYFUNCTION("""COMPUTED_VALUE"""),4.0)</f>
        <v>4</v>
      </c>
      <c r="AS97" s="269">
        <f>IFERROR(__xludf.DUMMYFUNCTION("""COMPUTED_VALUE"""),0.0)</f>
        <v>0</v>
      </c>
      <c r="AT97" s="269"/>
      <c r="AU97" s="269"/>
      <c r="AV97" s="269">
        <f>IFERROR(__xludf.DUMMYFUNCTION("""COMPUTED_VALUE"""),2.0)</f>
        <v>2</v>
      </c>
      <c r="AW97" s="269">
        <f>IFERROR(__xludf.DUMMYFUNCTION("""COMPUTED_VALUE"""),0.0)</f>
        <v>0</v>
      </c>
      <c r="AX97" s="269"/>
      <c r="AY97" s="269"/>
      <c r="AZ97" s="269">
        <f>IFERROR(__xludf.DUMMYFUNCTION("""COMPUTED_VALUE"""),3.0)</f>
        <v>3</v>
      </c>
      <c r="BA97" s="269">
        <f>IFERROR(__xludf.DUMMYFUNCTION("""COMPUTED_VALUE"""),0.0)</f>
        <v>0</v>
      </c>
      <c r="BB97" s="269"/>
      <c r="BC97" s="269"/>
      <c r="BD97" s="269">
        <f>IFERROR(__xludf.DUMMYFUNCTION("""COMPUTED_VALUE"""),5.0)</f>
        <v>5</v>
      </c>
      <c r="BE97" s="269">
        <f>IFERROR(__xludf.DUMMYFUNCTION("""COMPUTED_VALUE"""),0.0)</f>
        <v>0</v>
      </c>
      <c r="BF97" s="269"/>
      <c r="BG97" s="269"/>
      <c r="BH97" s="269"/>
      <c r="BI97" s="269">
        <f>IFERROR(__xludf.DUMMYFUNCTION("""COMPUTED_VALUE"""),0.0)</f>
        <v>0</v>
      </c>
      <c r="BJ97" s="269"/>
      <c r="BK97" s="269"/>
      <c r="BL97" s="269"/>
      <c r="BM97" s="269">
        <f>IFERROR(__xludf.DUMMYFUNCTION("""COMPUTED_VALUE"""),0.0)</f>
        <v>0</v>
      </c>
      <c r="BN97" s="269"/>
      <c r="BO97" s="269"/>
      <c r="BP97" s="269"/>
      <c r="BQ97" s="269">
        <f>IFERROR(__xludf.DUMMYFUNCTION("""COMPUTED_VALUE"""),0.0)</f>
        <v>0</v>
      </c>
      <c r="BR97" s="269"/>
      <c r="BS97" s="269"/>
      <c r="BT97" s="269"/>
      <c r="BU97" s="269">
        <f>IFERROR(__xludf.DUMMYFUNCTION("""COMPUTED_VALUE"""),0.0)</f>
        <v>0</v>
      </c>
      <c r="BV97" s="269"/>
      <c r="BW97" s="269"/>
      <c r="BX97" s="269"/>
      <c r="BY97" s="269">
        <f>IFERROR(__xludf.DUMMYFUNCTION("""COMPUTED_VALUE"""),0.0)</f>
        <v>0</v>
      </c>
      <c r="BZ97" s="269"/>
      <c r="CA97" s="269"/>
      <c r="CB97" s="269"/>
      <c r="CC97" s="269">
        <f>IFERROR(__xludf.DUMMYFUNCTION("""COMPUTED_VALUE"""),0.0)</f>
        <v>0</v>
      </c>
      <c r="CD97" s="269"/>
      <c r="CE97" s="269"/>
    </row>
    <row r="98">
      <c r="A98" s="271"/>
      <c r="B98" s="269"/>
      <c r="C98" s="272">
        <f>IFERROR(__xludf.DUMMYFUNCTION("""COMPUTED_VALUE"""),0.0)</f>
        <v>0</v>
      </c>
      <c r="D98" s="269">
        <f>IFERROR(__xludf.DUMMYFUNCTION("""COMPUTED_VALUE"""),1.0)</f>
        <v>1</v>
      </c>
      <c r="E98" s="269">
        <f>IFERROR(__xludf.DUMMYFUNCTION("""COMPUTED_VALUE"""),0.0)</f>
        <v>0</v>
      </c>
      <c r="F98" s="269"/>
      <c r="G98" s="269"/>
      <c r="H98" s="269">
        <f>IFERROR(__xludf.DUMMYFUNCTION("""COMPUTED_VALUE"""),1.0)</f>
        <v>1</v>
      </c>
      <c r="I98" s="269">
        <f>IFERROR(__xludf.DUMMYFUNCTION("""COMPUTED_VALUE"""),0.0)</f>
        <v>0</v>
      </c>
      <c r="J98" s="269"/>
      <c r="K98" s="269"/>
      <c r="L98" s="269">
        <f>IFERROR(__xludf.DUMMYFUNCTION("""COMPUTED_VALUE"""),2.0)</f>
        <v>2</v>
      </c>
      <c r="M98" s="269">
        <f>IFERROR(__xludf.DUMMYFUNCTION("""COMPUTED_VALUE"""),0.0)</f>
        <v>0</v>
      </c>
      <c r="N98" s="269"/>
      <c r="O98" s="269"/>
      <c r="P98" s="269">
        <f>IFERROR(__xludf.DUMMYFUNCTION("""COMPUTED_VALUE"""),4.0)</f>
        <v>4</v>
      </c>
      <c r="Q98" s="269">
        <f>IFERROR(__xludf.DUMMYFUNCTION("""COMPUTED_VALUE"""),0.0)</f>
        <v>0</v>
      </c>
      <c r="R98" s="269"/>
      <c r="S98" s="269"/>
      <c r="T98" s="269">
        <f>IFERROR(__xludf.DUMMYFUNCTION("""COMPUTED_VALUE"""),4.0)</f>
        <v>4</v>
      </c>
      <c r="U98" s="269">
        <f>IFERROR(__xludf.DUMMYFUNCTION("""COMPUTED_VALUE"""),0.0)</f>
        <v>0</v>
      </c>
      <c r="V98" s="269"/>
      <c r="W98" s="269"/>
      <c r="X98" s="269">
        <f>IFERROR(__xludf.DUMMYFUNCTION("""COMPUTED_VALUE"""),2.0)</f>
        <v>2</v>
      </c>
      <c r="Y98" s="269">
        <f>IFERROR(__xludf.DUMMYFUNCTION("""COMPUTED_VALUE"""),0.0)</f>
        <v>0</v>
      </c>
      <c r="Z98" s="269"/>
      <c r="AA98" s="269"/>
      <c r="AB98" s="269">
        <f>IFERROR(__xludf.DUMMYFUNCTION("""COMPUTED_VALUE"""),2.0)</f>
        <v>2</v>
      </c>
      <c r="AC98" s="269">
        <f>IFERROR(__xludf.DUMMYFUNCTION("""COMPUTED_VALUE"""),0.0)</f>
        <v>0</v>
      </c>
      <c r="AD98" s="269"/>
      <c r="AE98" s="269"/>
      <c r="AF98" s="269">
        <f>IFERROR(__xludf.DUMMYFUNCTION("""COMPUTED_VALUE"""),2.0)</f>
        <v>2</v>
      </c>
      <c r="AG98" s="269"/>
      <c r="AH98" s="269"/>
      <c r="AI98" s="269"/>
      <c r="AJ98" s="269">
        <f>IFERROR(__xludf.DUMMYFUNCTION("""COMPUTED_VALUE"""),5.0)</f>
        <v>5</v>
      </c>
      <c r="AK98" s="269">
        <f>IFERROR(__xludf.DUMMYFUNCTION("""COMPUTED_VALUE"""),0.0)</f>
        <v>0</v>
      </c>
      <c r="AL98" s="269"/>
      <c r="AM98" s="269"/>
      <c r="AN98" s="269">
        <f>IFERROR(__xludf.DUMMYFUNCTION("""COMPUTED_VALUE"""),19.0)</f>
        <v>19</v>
      </c>
      <c r="AO98" s="269"/>
      <c r="AP98" s="269"/>
      <c r="AQ98" s="269"/>
      <c r="AR98" s="269">
        <f>IFERROR(__xludf.DUMMYFUNCTION("""COMPUTED_VALUE"""),4.0)</f>
        <v>4</v>
      </c>
      <c r="AS98" s="269">
        <f>IFERROR(__xludf.DUMMYFUNCTION("""COMPUTED_VALUE"""),0.0)</f>
        <v>0</v>
      </c>
      <c r="AT98" s="269"/>
      <c r="AU98" s="269"/>
      <c r="AV98" s="269">
        <f>IFERROR(__xludf.DUMMYFUNCTION("""COMPUTED_VALUE"""),2.0)</f>
        <v>2</v>
      </c>
      <c r="AW98" s="269">
        <f>IFERROR(__xludf.DUMMYFUNCTION("""COMPUTED_VALUE"""),0.0)</f>
        <v>0</v>
      </c>
      <c r="AX98" s="269"/>
      <c r="AY98" s="269"/>
      <c r="AZ98" s="269">
        <f>IFERROR(__xludf.DUMMYFUNCTION("""COMPUTED_VALUE"""),3.0)</f>
        <v>3</v>
      </c>
      <c r="BA98" s="269">
        <f>IFERROR(__xludf.DUMMYFUNCTION("""COMPUTED_VALUE"""),0.0)</f>
        <v>0</v>
      </c>
      <c r="BB98" s="269"/>
      <c r="BC98" s="269"/>
      <c r="BD98" s="269">
        <f>IFERROR(__xludf.DUMMYFUNCTION("""COMPUTED_VALUE"""),5.0)</f>
        <v>5</v>
      </c>
      <c r="BE98" s="269">
        <f>IFERROR(__xludf.DUMMYFUNCTION("""COMPUTED_VALUE"""),0.0)</f>
        <v>0</v>
      </c>
      <c r="BF98" s="269"/>
      <c r="BG98" s="269"/>
      <c r="BH98" s="269"/>
      <c r="BI98" s="269">
        <f>IFERROR(__xludf.DUMMYFUNCTION("""COMPUTED_VALUE"""),0.0)</f>
        <v>0</v>
      </c>
      <c r="BJ98" s="269"/>
      <c r="BK98" s="269"/>
      <c r="BL98" s="269"/>
      <c r="BM98" s="269">
        <f>IFERROR(__xludf.DUMMYFUNCTION("""COMPUTED_VALUE"""),0.0)</f>
        <v>0</v>
      </c>
      <c r="BN98" s="269"/>
      <c r="BO98" s="269"/>
      <c r="BP98" s="269"/>
      <c r="BQ98" s="269">
        <f>IFERROR(__xludf.DUMMYFUNCTION("""COMPUTED_VALUE"""),0.0)</f>
        <v>0</v>
      </c>
      <c r="BR98" s="269"/>
      <c r="BS98" s="269"/>
      <c r="BT98" s="269"/>
      <c r="BU98" s="269">
        <f>IFERROR(__xludf.DUMMYFUNCTION("""COMPUTED_VALUE"""),0.0)</f>
        <v>0</v>
      </c>
      <c r="BV98" s="269"/>
      <c r="BW98" s="269"/>
      <c r="BX98" s="269"/>
      <c r="BY98" s="269">
        <f>IFERROR(__xludf.DUMMYFUNCTION("""COMPUTED_VALUE"""),0.0)</f>
        <v>0</v>
      </c>
      <c r="BZ98" s="269"/>
      <c r="CA98" s="269"/>
      <c r="CB98" s="269"/>
      <c r="CC98" s="269">
        <f>IFERROR(__xludf.DUMMYFUNCTION("""COMPUTED_VALUE"""),0.0)</f>
        <v>0</v>
      </c>
      <c r="CD98" s="269"/>
      <c r="CE98" s="269"/>
    </row>
    <row r="99">
      <c r="A99" s="271"/>
      <c r="B99" s="269"/>
      <c r="C99" s="272">
        <f>IFERROR(__xludf.DUMMYFUNCTION("""COMPUTED_VALUE"""),0.0)</f>
        <v>0</v>
      </c>
      <c r="D99" s="269">
        <f>IFERROR(__xludf.DUMMYFUNCTION("""COMPUTED_VALUE"""),1.0)</f>
        <v>1</v>
      </c>
      <c r="E99" s="269">
        <f>IFERROR(__xludf.DUMMYFUNCTION("""COMPUTED_VALUE"""),0.0)</f>
        <v>0</v>
      </c>
      <c r="F99" s="269"/>
      <c r="G99" s="269"/>
      <c r="H99" s="269">
        <f>IFERROR(__xludf.DUMMYFUNCTION("""COMPUTED_VALUE"""),1.0)</f>
        <v>1</v>
      </c>
      <c r="I99" s="269">
        <f>IFERROR(__xludf.DUMMYFUNCTION("""COMPUTED_VALUE"""),0.0)</f>
        <v>0</v>
      </c>
      <c r="J99" s="269"/>
      <c r="K99" s="269"/>
      <c r="L99" s="269">
        <f>IFERROR(__xludf.DUMMYFUNCTION("""COMPUTED_VALUE"""),2.0)</f>
        <v>2</v>
      </c>
      <c r="M99" s="269">
        <f>IFERROR(__xludf.DUMMYFUNCTION("""COMPUTED_VALUE"""),0.0)</f>
        <v>0</v>
      </c>
      <c r="N99" s="269"/>
      <c r="O99" s="269"/>
      <c r="P99" s="269">
        <f>IFERROR(__xludf.DUMMYFUNCTION("""COMPUTED_VALUE"""),4.0)</f>
        <v>4</v>
      </c>
      <c r="Q99" s="269">
        <f>IFERROR(__xludf.DUMMYFUNCTION("""COMPUTED_VALUE"""),0.0)</f>
        <v>0</v>
      </c>
      <c r="R99" s="269"/>
      <c r="S99" s="269"/>
      <c r="T99" s="269">
        <f>IFERROR(__xludf.DUMMYFUNCTION("""COMPUTED_VALUE"""),4.0)</f>
        <v>4</v>
      </c>
      <c r="U99" s="269">
        <f>IFERROR(__xludf.DUMMYFUNCTION("""COMPUTED_VALUE"""),0.0)</f>
        <v>0</v>
      </c>
      <c r="V99" s="269"/>
      <c r="W99" s="269"/>
      <c r="X99" s="269">
        <f>IFERROR(__xludf.DUMMYFUNCTION("""COMPUTED_VALUE"""),2.0)</f>
        <v>2</v>
      </c>
      <c r="Y99" s="269">
        <f>IFERROR(__xludf.DUMMYFUNCTION("""COMPUTED_VALUE"""),0.0)</f>
        <v>0</v>
      </c>
      <c r="Z99" s="269"/>
      <c r="AA99" s="269"/>
      <c r="AB99" s="269">
        <f>IFERROR(__xludf.DUMMYFUNCTION("""COMPUTED_VALUE"""),2.0)</f>
        <v>2</v>
      </c>
      <c r="AC99" s="269">
        <f>IFERROR(__xludf.DUMMYFUNCTION("""COMPUTED_VALUE"""),0.0)</f>
        <v>0</v>
      </c>
      <c r="AD99" s="269"/>
      <c r="AE99" s="269"/>
      <c r="AF99" s="269">
        <f>IFERROR(__xludf.DUMMYFUNCTION("""COMPUTED_VALUE"""),2.0)</f>
        <v>2</v>
      </c>
      <c r="AG99" s="269"/>
      <c r="AH99" s="269"/>
      <c r="AI99" s="269"/>
      <c r="AJ99" s="269">
        <f>IFERROR(__xludf.DUMMYFUNCTION("""COMPUTED_VALUE"""),5.0)</f>
        <v>5</v>
      </c>
      <c r="AK99" s="269">
        <f>IFERROR(__xludf.DUMMYFUNCTION("""COMPUTED_VALUE"""),0.0)</f>
        <v>0</v>
      </c>
      <c r="AL99" s="269"/>
      <c r="AM99" s="269"/>
      <c r="AN99" s="269">
        <f>IFERROR(__xludf.DUMMYFUNCTION("""COMPUTED_VALUE"""),19.0)</f>
        <v>19</v>
      </c>
      <c r="AO99" s="269"/>
      <c r="AP99" s="269"/>
      <c r="AQ99" s="269"/>
      <c r="AR99" s="269">
        <f>IFERROR(__xludf.DUMMYFUNCTION("""COMPUTED_VALUE"""),4.0)</f>
        <v>4</v>
      </c>
      <c r="AS99" s="269">
        <f>IFERROR(__xludf.DUMMYFUNCTION("""COMPUTED_VALUE"""),0.0)</f>
        <v>0</v>
      </c>
      <c r="AT99" s="269"/>
      <c r="AU99" s="269"/>
      <c r="AV99" s="269">
        <f>IFERROR(__xludf.DUMMYFUNCTION("""COMPUTED_VALUE"""),2.0)</f>
        <v>2</v>
      </c>
      <c r="AW99" s="269">
        <f>IFERROR(__xludf.DUMMYFUNCTION("""COMPUTED_VALUE"""),0.0)</f>
        <v>0</v>
      </c>
      <c r="AX99" s="269"/>
      <c r="AY99" s="269"/>
      <c r="AZ99" s="269">
        <f>IFERROR(__xludf.DUMMYFUNCTION("""COMPUTED_VALUE"""),3.0)</f>
        <v>3</v>
      </c>
      <c r="BA99" s="269">
        <f>IFERROR(__xludf.DUMMYFUNCTION("""COMPUTED_VALUE"""),0.0)</f>
        <v>0</v>
      </c>
      <c r="BB99" s="269"/>
      <c r="BC99" s="269"/>
      <c r="BD99" s="269">
        <f>IFERROR(__xludf.DUMMYFUNCTION("""COMPUTED_VALUE"""),5.0)</f>
        <v>5</v>
      </c>
      <c r="BE99" s="269">
        <f>IFERROR(__xludf.DUMMYFUNCTION("""COMPUTED_VALUE"""),0.0)</f>
        <v>0</v>
      </c>
      <c r="BF99" s="269"/>
      <c r="BG99" s="269"/>
      <c r="BH99" s="269"/>
      <c r="BI99" s="269">
        <f>IFERROR(__xludf.DUMMYFUNCTION("""COMPUTED_VALUE"""),0.0)</f>
        <v>0</v>
      </c>
      <c r="BJ99" s="269"/>
      <c r="BK99" s="269"/>
      <c r="BL99" s="269"/>
      <c r="BM99" s="269">
        <f>IFERROR(__xludf.DUMMYFUNCTION("""COMPUTED_VALUE"""),0.0)</f>
        <v>0</v>
      </c>
      <c r="BN99" s="269"/>
      <c r="BO99" s="269"/>
      <c r="BP99" s="269"/>
      <c r="BQ99" s="269">
        <f>IFERROR(__xludf.DUMMYFUNCTION("""COMPUTED_VALUE"""),0.0)</f>
        <v>0</v>
      </c>
      <c r="BR99" s="269"/>
      <c r="BS99" s="269"/>
      <c r="BT99" s="269"/>
      <c r="BU99" s="269">
        <f>IFERROR(__xludf.DUMMYFUNCTION("""COMPUTED_VALUE"""),0.0)</f>
        <v>0</v>
      </c>
      <c r="BV99" s="269"/>
      <c r="BW99" s="269"/>
      <c r="BX99" s="269"/>
      <c r="BY99" s="269">
        <f>IFERROR(__xludf.DUMMYFUNCTION("""COMPUTED_VALUE"""),0.0)</f>
        <v>0</v>
      </c>
      <c r="BZ99" s="269"/>
      <c r="CA99" s="269"/>
      <c r="CB99" s="269"/>
      <c r="CC99" s="269">
        <f>IFERROR(__xludf.DUMMYFUNCTION("""COMPUTED_VALUE"""),0.0)</f>
        <v>0</v>
      </c>
      <c r="CD99" s="269"/>
      <c r="CE99" s="269"/>
    </row>
    <row r="100">
      <c r="A100" s="271"/>
      <c r="B100" s="269"/>
      <c r="C100" s="272">
        <f>IFERROR(__xludf.DUMMYFUNCTION("""COMPUTED_VALUE"""),0.0)</f>
        <v>0</v>
      </c>
      <c r="D100" s="269">
        <f>IFERROR(__xludf.DUMMYFUNCTION("""COMPUTED_VALUE"""),1.0)</f>
        <v>1</v>
      </c>
      <c r="E100" s="269">
        <f>IFERROR(__xludf.DUMMYFUNCTION("""COMPUTED_VALUE"""),0.0)</f>
        <v>0</v>
      </c>
      <c r="F100" s="269"/>
      <c r="G100" s="269"/>
      <c r="H100" s="269">
        <f>IFERROR(__xludf.DUMMYFUNCTION("""COMPUTED_VALUE"""),1.0)</f>
        <v>1</v>
      </c>
      <c r="I100" s="269">
        <f>IFERROR(__xludf.DUMMYFUNCTION("""COMPUTED_VALUE"""),0.0)</f>
        <v>0</v>
      </c>
      <c r="J100" s="269"/>
      <c r="K100" s="269"/>
      <c r="L100" s="269">
        <f>IFERROR(__xludf.DUMMYFUNCTION("""COMPUTED_VALUE"""),2.0)</f>
        <v>2</v>
      </c>
      <c r="M100" s="269">
        <f>IFERROR(__xludf.DUMMYFUNCTION("""COMPUTED_VALUE"""),0.0)</f>
        <v>0</v>
      </c>
      <c r="N100" s="269"/>
      <c r="O100" s="269"/>
      <c r="P100" s="269">
        <f>IFERROR(__xludf.DUMMYFUNCTION("""COMPUTED_VALUE"""),4.0)</f>
        <v>4</v>
      </c>
      <c r="Q100" s="269">
        <f>IFERROR(__xludf.DUMMYFUNCTION("""COMPUTED_VALUE"""),0.0)</f>
        <v>0</v>
      </c>
      <c r="R100" s="269"/>
      <c r="S100" s="269"/>
      <c r="T100" s="269">
        <f>IFERROR(__xludf.DUMMYFUNCTION("""COMPUTED_VALUE"""),4.0)</f>
        <v>4</v>
      </c>
      <c r="U100" s="269">
        <f>IFERROR(__xludf.DUMMYFUNCTION("""COMPUTED_VALUE"""),0.0)</f>
        <v>0</v>
      </c>
      <c r="V100" s="269"/>
      <c r="W100" s="269"/>
      <c r="X100" s="269">
        <f>IFERROR(__xludf.DUMMYFUNCTION("""COMPUTED_VALUE"""),2.0)</f>
        <v>2</v>
      </c>
      <c r="Y100" s="269">
        <f>IFERROR(__xludf.DUMMYFUNCTION("""COMPUTED_VALUE"""),0.0)</f>
        <v>0</v>
      </c>
      <c r="Z100" s="269"/>
      <c r="AA100" s="269"/>
      <c r="AB100" s="269">
        <f>IFERROR(__xludf.DUMMYFUNCTION("""COMPUTED_VALUE"""),2.0)</f>
        <v>2</v>
      </c>
      <c r="AC100" s="269">
        <f>IFERROR(__xludf.DUMMYFUNCTION("""COMPUTED_VALUE"""),0.0)</f>
        <v>0</v>
      </c>
      <c r="AD100" s="269"/>
      <c r="AE100" s="269"/>
      <c r="AF100" s="269">
        <f>IFERROR(__xludf.DUMMYFUNCTION("""COMPUTED_VALUE"""),2.0)</f>
        <v>2</v>
      </c>
      <c r="AG100" s="269"/>
      <c r="AH100" s="269"/>
      <c r="AI100" s="269"/>
      <c r="AJ100" s="269">
        <f>IFERROR(__xludf.DUMMYFUNCTION("""COMPUTED_VALUE"""),5.0)</f>
        <v>5</v>
      </c>
      <c r="AK100" s="269">
        <f>IFERROR(__xludf.DUMMYFUNCTION("""COMPUTED_VALUE"""),0.0)</f>
        <v>0</v>
      </c>
      <c r="AL100" s="269"/>
      <c r="AM100" s="269"/>
      <c r="AN100" s="269">
        <f>IFERROR(__xludf.DUMMYFUNCTION("""COMPUTED_VALUE"""),19.0)</f>
        <v>19</v>
      </c>
      <c r="AO100" s="269"/>
      <c r="AP100" s="269"/>
      <c r="AQ100" s="269"/>
      <c r="AR100" s="269">
        <f>IFERROR(__xludf.DUMMYFUNCTION("""COMPUTED_VALUE"""),4.0)</f>
        <v>4</v>
      </c>
      <c r="AS100" s="269">
        <f>IFERROR(__xludf.DUMMYFUNCTION("""COMPUTED_VALUE"""),0.0)</f>
        <v>0</v>
      </c>
      <c r="AT100" s="269"/>
      <c r="AU100" s="269"/>
      <c r="AV100" s="269">
        <f>IFERROR(__xludf.DUMMYFUNCTION("""COMPUTED_VALUE"""),2.0)</f>
        <v>2</v>
      </c>
      <c r="AW100" s="269">
        <f>IFERROR(__xludf.DUMMYFUNCTION("""COMPUTED_VALUE"""),0.0)</f>
        <v>0</v>
      </c>
      <c r="AX100" s="269"/>
      <c r="AY100" s="269"/>
      <c r="AZ100" s="269">
        <f>IFERROR(__xludf.DUMMYFUNCTION("""COMPUTED_VALUE"""),3.0)</f>
        <v>3</v>
      </c>
      <c r="BA100" s="269">
        <f>IFERROR(__xludf.DUMMYFUNCTION("""COMPUTED_VALUE"""),0.0)</f>
        <v>0</v>
      </c>
      <c r="BB100" s="269"/>
      <c r="BC100" s="269"/>
      <c r="BD100" s="269">
        <f>IFERROR(__xludf.DUMMYFUNCTION("""COMPUTED_VALUE"""),5.0)</f>
        <v>5</v>
      </c>
      <c r="BE100" s="269">
        <f>IFERROR(__xludf.DUMMYFUNCTION("""COMPUTED_VALUE"""),0.0)</f>
        <v>0</v>
      </c>
      <c r="BF100" s="269"/>
      <c r="BG100" s="269"/>
      <c r="BH100" s="269"/>
      <c r="BI100" s="269">
        <f>IFERROR(__xludf.DUMMYFUNCTION("""COMPUTED_VALUE"""),0.0)</f>
        <v>0</v>
      </c>
      <c r="BJ100" s="269"/>
      <c r="BK100" s="269"/>
      <c r="BL100" s="269"/>
      <c r="BM100" s="269">
        <f>IFERROR(__xludf.DUMMYFUNCTION("""COMPUTED_VALUE"""),0.0)</f>
        <v>0</v>
      </c>
      <c r="BN100" s="269"/>
      <c r="BO100" s="269"/>
      <c r="BP100" s="269"/>
      <c r="BQ100" s="269">
        <f>IFERROR(__xludf.DUMMYFUNCTION("""COMPUTED_VALUE"""),0.0)</f>
        <v>0</v>
      </c>
      <c r="BR100" s="269"/>
      <c r="BS100" s="269"/>
      <c r="BT100" s="269"/>
      <c r="BU100" s="269">
        <f>IFERROR(__xludf.DUMMYFUNCTION("""COMPUTED_VALUE"""),0.0)</f>
        <v>0</v>
      </c>
      <c r="BV100" s="269"/>
      <c r="BW100" s="269"/>
      <c r="BX100" s="269"/>
      <c r="BY100" s="269">
        <f>IFERROR(__xludf.DUMMYFUNCTION("""COMPUTED_VALUE"""),0.0)</f>
        <v>0</v>
      </c>
      <c r="BZ100" s="269"/>
      <c r="CA100" s="269"/>
      <c r="CB100" s="269"/>
      <c r="CC100" s="269">
        <f>IFERROR(__xludf.DUMMYFUNCTION("""COMPUTED_VALUE"""),0.0)</f>
        <v>0</v>
      </c>
      <c r="CD100" s="269"/>
      <c r="CE100" s="269"/>
    </row>
    <row r="101">
      <c r="A101" s="271"/>
      <c r="B101" s="269"/>
      <c r="C101" s="272">
        <f>IFERROR(__xludf.DUMMYFUNCTION("""COMPUTED_VALUE"""),0.0)</f>
        <v>0</v>
      </c>
      <c r="D101" s="269">
        <f>IFERROR(__xludf.DUMMYFUNCTION("""COMPUTED_VALUE"""),1.0)</f>
        <v>1</v>
      </c>
      <c r="E101" s="269">
        <f>IFERROR(__xludf.DUMMYFUNCTION("""COMPUTED_VALUE"""),0.0)</f>
        <v>0</v>
      </c>
      <c r="F101" s="269"/>
      <c r="G101" s="269"/>
      <c r="H101" s="269">
        <f>IFERROR(__xludf.DUMMYFUNCTION("""COMPUTED_VALUE"""),1.0)</f>
        <v>1</v>
      </c>
      <c r="I101" s="269">
        <f>IFERROR(__xludf.DUMMYFUNCTION("""COMPUTED_VALUE"""),0.0)</f>
        <v>0</v>
      </c>
      <c r="J101" s="269"/>
      <c r="K101" s="269"/>
      <c r="L101" s="269">
        <f>IFERROR(__xludf.DUMMYFUNCTION("""COMPUTED_VALUE"""),2.0)</f>
        <v>2</v>
      </c>
      <c r="M101" s="269">
        <f>IFERROR(__xludf.DUMMYFUNCTION("""COMPUTED_VALUE"""),0.0)</f>
        <v>0</v>
      </c>
      <c r="N101" s="269"/>
      <c r="O101" s="269"/>
      <c r="P101" s="269">
        <f>IFERROR(__xludf.DUMMYFUNCTION("""COMPUTED_VALUE"""),4.0)</f>
        <v>4</v>
      </c>
      <c r="Q101" s="269">
        <f>IFERROR(__xludf.DUMMYFUNCTION("""COMPUTED_VALUE"""),0.0)</f>
        <v>0</v>
      </c>
      <c r="R101" s="269"/>
      <c r="S101" s="269"/>
      <c r="T101" s="269">
        <f>IFERROR(__xludf.DUMMYFUNCTION("""COMPUTED_VALUE"""),4.0)</f>
        <v>4</v>
      </c>
      <c r="U101" s="269">
        <f>IFERROR(__xludf.DUMMYFUNCTION("""COMPUTED_VALUE"""),0.0)</f>
        <v>0</v>
      </c>
      <c r="V101" s="269"/>
      <c r="W101" s="269"/>
      <c r="X101" s="269">
        <f>IFERROR(__xludf.DUMMYFUNCTION("""COMPUTED_VALUE"""),2.0)</f>
        <v>2</v>
      </c>
      <c r="Y101" s="269">
        <f>IFERROR(__xludf.DUMMYFUNCTION("""COMPUTED_VALUE"""),0.0)</f>
        <v>0</v>
      </c>
      <c r="Z101" s="269"/>
      <c r="AA101" s="269"/>
      <c r="AB101" s="269">
        <f>IFERROR(__xludf.DUMMYFUNCTION("""COMPUTED_VALUE"""),2.0)</f>
        <v>2</v>
      </c>
      <c r="AC101" s="269">
        <f>IFERROR(__xludf.DUMMYFUNCTION("""COMPUTED_VALUE"""),0.0)</f>
        <v>0</v>
      </c>
      <c r="AD101" s="269"/>
      <c r="AE101" s="269"/>
      <c r="AF101" s="269">
        <f>IFERROR(__xludf.DUMMYFUNCTION("""COMPUTED_VALUE"""),2.0)</f>
        <v>2</v>
      </c>
      <c r="AG101" s="269"/>
      <c r="AH101" s="269"/>
      <c r="AI101" s="269"/>
      <c r="AJ101" s="269">
        <f>IFERROR(__xludf.DUMMYFUNCTION("""COMPUTED_VALUE"""),5.0)</f>
        <v>5</v>
      </c>
      <c r="AK101" s="269">
        <f>IFERROR(__xludf.DUMMYFUNCTION("""COMPUTED_VALUE"""),0.0)</f>
        <v>0</v>
      </c>
      <c r="AL101" s="269"/>
      <c r="AM101" s="269"/>
      <c r="AN101" s="269">
        <f>IFERROR(__xludf.DUMMYFUNCTION("""COMPUTED_VALUE"""),19.0)</f>
        <v>19</v>
      </c>
      <c r="AO101" s="269"/>
      <c r="AP101" s="269"/>
      <c r="AQ101" s="269"/>
      <c r="AR101" s="269">
        <f>IFERROR(__xludf.DUMMYFUNCTION("""COMPUTED_VALUE"""),4.0)</f>
        <v>4</v>
      </c>
      <c r="AS101" s="269">
        <f>IFERROR(__xludf.DUMMYFUNCTION("""COMPUTED_VALUE"""),0.0)</f>
        <v>0</v>
      </c>
      <c r="AT101" s="269"/>
      <c r="AU101" s="269"/>
      <c r="AV101" s="269">
        <f>IFERROR(__xludf.DUMMYFUNCTION("""COMPUTED_VALUE"""),2.0)</f>
        <v>2</v>
      </c>
      <c r="AW101" s="269">
        <f>IFERROR(__xludf.DUMMYFUNCTION("""COMPUTED_VALUE"""),0.0)</f>
        <v>0</v>
      </c>
      <c r="AX101" s="269"/>
      <c r="AY101" s="269"/>
      <c r="AZ101" s="269">
        <f>IFERROR(__xludf.DUMMYFUNCTION("""COMPUTED_VALUE"""),3.0)</f>
        <v>3</v>
      </c>
      <c r="BA101" s="269">
        <f>IFERROR(__xludf.DUMMYFUNCTION("""COMPUTED_VALUE"""),0.0)</f>
        <v>0</v>
      </c>
      <c r="BB101" s="269"/>
      <c r="BC101" s="269"/>
      <c r="BD101" s="269">
        <f>IFERROR(__xludf.DUMMYFUNCTION("""COMPUTED_VALUE"""),5.0)</f>
        <v>5</v>
      </c>
      <c r="BE101" s="269">
        <f>IFERROR(__xludf.DUMMYFUNCTION("""COMPUTED_VALUE"""),0.0)</f>
        <v>0</v>
      </c>
      <c r="BF101" s="269"/>
      <c r="BG101" s="269"/>
      <c r="BH101" s="269"/>
      <c r="BI101" s="269">
        <f>IFERROR(__xludf.DUMMYFUNCTION("""COMPUTED_VALUE"""),0.0)</f>
        <v>0</v>
      </c>
      <c r="BJ101" s="269"/>
      <c r="BK101" s="269"/>
      <c r="BL101" s="269"/>
      <c r="BM101" s="269">
        <f>IFERROR(__xludf.DUMMYFUNCTION("""COMPUTED_VALUE"""),0.0)</f>
        <v>0</v>
      </c>
      <c r="BN101" s="269"/>
      <c r="BO101" s="269"/>
      <c r="BP101" s="269"/>
      <c r="BQ101" s="269">
        <f>IFERROR(__xludf.DUMMYFUNCTION("""COMPUTED_VALUE"""),0.0)</f>
        <v>0</v>
      </c>
      <c r="BR101" s="269"/>
      <c r="BS101" s="269"/>
      <c r="BT101" s="269"/>
      <c r="BU101" s="269">
        <f>IFERROR(__xludf.DUMMYFUNCTION("""COMPUTED_VALUE"""),0.0)</f>
        <v>0</v>
      </c>
      <c r="BV101" s="269"/>
      <c r="BW101" s="269"/>
      <c r="BX101" s="269"/>
      <c r="BY101" s="269">
        <f>IFERROR(__xludf.DUMMYFUNCTION("""COMPUTED_VALUE"""),0.0)</f>
        <v>0</v>
      </c>
      <c r="BZ101" s="269"/>
      <c r="CA101" s="269"/>
      <c r="CB101" s="269"/>
      <c r="CC101" s="269">
        <f>IFERROR(__xludf.DUMMYFUNCTION("""COMPUTED_VALUE"""),0.0)</f>
        <v>0</v>
      </c>
      <c r="CD101" s="269"/>
      <c r="CE101" s="269"/>
    </row>
    <row r="102">
      <c r="A102" s="271"/>
      <c r="B102" s="269"/>
      <c r="C102" s="272">
        <f>IFERROR(__xludf.DUMMYFUNCTION("""COMPUTED_VALUE"""),0.0)</f>
        <v>0</v>
      </c>
      <c r="D102" s="269">
        <f>IFERROR(__xludf.DUMMYFUNCTION("""COMPUTED_VALUE"""),1.0)</f>
        <v>1</v>
      </c>
      <c r="E102" s="269">
        <f>IFERROR(__xludf.DUMMYFUNCTION("""COMPUTED_VALUE"""),0.0)</f>
        <v>0</v>
      </c>
      <c r="F102" s="269"/>
      <c r="G102" s="269"/>
      <c r="H102" s="269">
        <f>IFERROR(__xludf.DUMMYFUNCTION("""COMPUTED_VALUE"""),1.0)</f>
        <v>1</v>
      </c>
      <c r="I102" s="269">
        <f>IFERROR(__xludf.DUMMYFUNCTION("""COMPUTED_VALUE"""),0.0)</f>
        <v>0</v>
      </c>
      <c r="J102" s="269"/>
      <c r="K102" s="269"/>
      <c r="L102" s="269">
        <f>IFERROR(__xludf.DUMMYFUNCTION("""COMPUTED_VALUE"""),2.0)</f>
        <v>2</v>
      </c>
      <c r="M102" s="269">
        <f>IFERROR(__xludf.DUMMYFUNCTION("""COMPUTED_VALUE"""),0.0)</f>
        <v>0</v>
      </c>
      <c r="N102" s="269"/>
      <c r="O102" s="269"/>
      <c r="P102" s="269">
        <f>IFERROR(__xludf.DUMMYFUNCTION("""COMPUTED_VALUE"""),4.0)</f>
        <v>4</v>
      </c>
      <c r="Q102" s="269">
        <f>IFERROR(__xludf.DUMMYFUNCTION("""COMPUTED_VALUE"""),0.0)</f>
        <v>0</v>
      </c>
      <c r="R102" s="269"/>
      <c r="S102" s="269"/>
      <c r="T102" s="269">
        <f>IFERROR(__xludf.DUMMYFUNCTION("""COMPUTED_VALUE"""),4.0)</f>
        <v>4</v>
      </c>
      <c r="U102" s="269">
        <f>IFERROR(__xludf.DUMMYFUNCTION("""COMPUTED_VALUE"""),0.0)</f>
        <v>0</v>
      </c>
      <c r="V102" s="269"/>
      <c r="W102" s="269"/>
      <c r="X102" s="269">
        <f>IFERROR(__xludf.DUMMYFUNCTION("""COMPUTED_VALUE"""),2.0)</f>
        <v>2</v>
      </c>
      <c r="Y102" s="269">
        <f>IFERROR(__xludf.DUMMYFUNCTION("""COMPUTED_VALUE"""),0.0)</f>
        <v>0</v>
      </c>
      <c r="Z102" s="269"/>
      <c r="AA102" s="269"/>
      <c r="AB102" s="269">
        <f>IFERROR(__xludf.DUMMYFUNCTION("""COMPUTED_VALUE"""),2.0)</f>
        <v>2</v>
      </c>
      <c r="AC102" s="269">
        <f>IFERROR(__xludf.DUMMYFUNCTION("""COMPUTED_VALUE"""),0.0)</f>
        <v>0</v>
      </c>
      <c r="AD102" s="269"/>
      <c r="AE102" s="269"/>
      <c r="AF102" s="269">
        <f>IFERROR(__xludf.DUMMYFUNCTION("""COMPUTED_VALUE"""),2.0)</f>
        <v>2</v>
      </c>
      <c r="AG102" s="269"/>
      <c r="AH102" s="269"/>
      <c r="AI102" s="269"/>
      <c r="AJ102" s="269">
        <f>IFERROR(__xludf.DUMMYFUNCTION("""COMPUTED_VALUE"""),5.0)</f>
        <v>5</v>
      </c>
      <c r="AK102" s="269">
        <f>IFERROR(__xludf.DUMMYFUNCTION("""COMPUTED_VALUE"""),0.0)</f>
        <v>0</v>
      </c>
      <c r="AL102" s="269"/>
      <c r="AM102" s="269"/>
      <c r="AN102" s="269">
        <f>IFERROR(__xludf.DUMMYFUNCTION("""COMPUTED_VALUE"""),19.0)</f>
        <v>19</v>
      </c>
      <c r="AO102" s="269"/>
      <c r="AP102" s="269"/>
      <c r="AQ102" s="269"/>
      <c r="AR102" s="269">
        <f>IFERROR(__xludf.DUMMYFUNCTION("""COMPUTED_VALUE"""),4.0)</f>
        <v>4</v>
      </c>
      <c r="AS102" s="269">
        <f>IFERROR(__xludf.DUMMYFUNCTION("""COMPUTED_VALUE"""),0.0)</f>
        <v>0</v>
      </c>
      <c r="AT102" s="269"/>
      <c r="AU102" s="269"/>
      <c r="AV102" s="269">
        <f>IFERROR(__xludf.DUMMYFUNCTION("""COMPUTED_VALUE"""),2.0)</f>
        <v>2</v>
      </c>
      <c r="AW102" s="269">
        <f>IFERROR(__xludf.DUMMYFUNCTION("""COMPUTED_VALUE"""),0.0)</f>
        <v>0</v>
      </c>
      <c r="AX102" s="269"/>
      <c r="AY102" s="269"/>
      <c r="AZ102" s="269">
        <f>IFERROR(__xludf.DUMMYFUNCTION("""COMPUTED_VALUE"""),3.0)</f>
        <v>3</v>
      </c>
      <c r="BA102" s="269">
        <f>IFERROR(__xludf.DUMMYFUNCTION("""COMPUTED_VALUE"""),0.0)</f>
        <v>0</v>
      </c>
      <c r="BB102" s="269"/>
      <c r="BC102" s="269"/>
      <c r="BD102" s="269">
        <f>IFERROR(__xludf.DUMMYFUNCTION("""COMPUTED_VALUE"""),5.0)</f>
        <v>5</v>
      </c>
      <c r="BE102" s="269">
        <f>IFERROR(__xludf.DUMMYFUNCTION("""COMPUTED_VALUE"""),0.0)</f>
        <v>0</v>
      </c>
      <c r="BF102" s="269"/>
      <c r="BG102" s="269"/>
      <c r="BH102" s="269"/>
      <c r="BI102" s="269">
        <f>IFERROR(__xludf.DUMMYFUNCTION("""COMPUTED_VALUE"""),0.0)</f>
        <v>0</v>
      </c>
      <c r="BJ102" s="269"/>
      <c r="BK102" s="269"/>
      <c r="BL102" s="269"/>
      <c r="BM102" s="269">
        <f>IFERROR(__xludf.DUMMYFUNCTION("""COMPUTED_VALUE"""),0.0)</f>
        <v>0</v>
      </c>
      <c r="BN102" s="269"/>
      <c r="BO102" s="269"/>
      <c r="BP102" s="269"/>
      <c r="BQ102" s="269">
        <f>IFERROR(__xludf.DUMMYFUNCTION("""COMPUTED_VALUE"""),0.0)</f>
        <v>0</v>
      </c>
      <c r="BR102" s="269"/>
      <c r="BS102" s="269"/>
      <c r="BT102" s="269"/>
      <c r="BU102" s="269">
        <f>IFERROR(__xludf.DUMMYFUNCTION("""COMPUTED_VALUE"""),0.0)</f>
        <v>0</v>
      </c>
      <c r="BV102" s="269"/>
      <c r="BW102" s="269"/>
      <c r="BX102" s="269"/>
      <c r="BY102" s="269">
        <f>IFERROR(__xludf.DUMMYFUNCTION("""COMPUTED_VALUE"""),0.0)</f>
        <v>0</v>
      </c>
      <c r="BZ102" s="269"/>
      <c r="CA102" s="269"/>
      <c r="CB102" s="269"/>
      <c r="CC102" s="269">
        <f>IFERROR(__xludf.DUMMYFUNCTION("""COMPUTED_VALUE"""),0.0)</f>
        <v>0</v>
      </c>
      <c r="CD102" s="269"/>
      <c r="CE102" s="269"/>
    </row>
    <row r="103">
      <c r="A103" s="271"/>
      <c r="B103" s="269"/>
      <c r="C103" s="272">
        <f>IFERROR(__xludf.DUMMYFUNCTION("""COMPUTED_VALUE"""),0.0)</f>
        <v>0</v>
      </c>
      <c r="D103" s="269">
        <f>IFERROR(__xludf.DUMMYFUNCTION("""COMPUTED_VALUE"""),1.0)</f>
        <v>1</v>
      </c>
      <c r="E103" s="269">
        <f>IFERROR(__xludf.DUMMYFUNCTION("""COMPUTED_VALUE"""),0.0)</f>
        <v>0</v>
      </c>
      <c r="F103" s="269"/>
      <c r="G103" s="269"/>
      <c r="H103" s="269">
        <f>IFERROR(__xludf.DUMMYFUNCTION("""COMPUTED_VALUE"""),1.0)</f>
        <v>1</v>
      </c>
      <c r="I103" s="269">
        <f>IFERROR(__xludf.DUMMYFUNCTION("""COMPUTED_VALUE"""),0.0)</f>
        <v>0</v>
      </c>
      <c r="J103" s="269"/>
      <c r="K103" s="269"/>
      <c r="L103" s="269">
        <f>IFERROR(__xludf.DUMMYFUNCTION("""COMPUTED_VALUE"""),2.0)</f>
        <v>2</v>
      </c>
      <c r="M103" s="269">
        <f>IFERROR(__xludf.DUMMYFUNCTION("""COMPUTED_VALUE"""),0.0)</f>
        <v>0</v>
      </c>
      <c r="N103" s="269"/>
      <c r="O103" s="269"/>
      <c r="P103" s="269">
        <f>IFERROR(__xludf.DUMMYFUNCTION("""COMPUTED_VALUE"""),4.0)</f>
        <v>4</v>
      </c>
      <c r="Q103" s="269">
        <f>IFERROR(__xludf.DUMMYFUNCTION("""COMPUTED_VALUE"""),0.0)</f>
        <v>0</v>
      </c>
      <c r="R103" s="269"/>
      <c r="S103" s="269"/>
      <c r="T103" s="269">
        <f>IFERROR(__xludf.DUMMYFUNCTION("""COMPUTED_VALUE"""),4.0)</f>
        <v>4</v>
      </c>
      <c r="U103" s="269">
        <f>IFERROR(__xludf.DUMMYFUNCTION("""COMPUTED_VALUE"""),0.0)</f>
        <v>0</v>
      </c>
      <c r="V103" s="269"/>
      <c r="W103" s="269"/>
      <c r="X103" s="269">
        <f>IFERROR(__xludf.DUMMYFUNCTION("""COMPUTED_VALUE"""),2.0)</f>
        <v>2</v>
      </c>
      <c r="Y103" s="269">
        <f>IFERROR(__xludf.DUMMYFUNCTION("""COMPUTED_VALUE"""),0.0)</f>
        <v>0</v>
      </c>
      <c r="Z103" s="269"/>
      <c r="AA103" s="269"/>
      <c r="AB103" s="269">
        <f>IFERROR(__xludf.DUMMYFUNCTION("""COMPUTED_VALUE"""),2.0)</f>
        <v>2</v>
      </c>
      <c r="AC103" s="269">
        <f>IFERROR(__xludf.DUMMYFUNCTION("""COMPUTED_VALUE"""),0.0)</f>
        <v>0</v>
      </c>
      <c r="AD103" s="269"/>
      <c r="AE103" s="269"/>
      <c r="AF103" s="269">
        <f>IFERROR(__xludf.DUMMYFUNCTION("""COMPUTED_VALUE"""),2.0)</f>
        <v>2</v>
      </c>
      <c r="AG103" s="269"/>
      <c r="AH103" s="269"/>
      <c r="AI103" s="269"/>
      <c r="AJ103" s="269">
        <f>IFERROR(__xludf.DUMMYFUNCTION("""COMPUTED_VALUE"""),5.0)</f>
        <v>5</v>
      </c>
      <c r="AK103" s="269">
        <f>IFERROR(__xludf.DUMMYFUNCTION("""COMPUTED_VALUE"""),0.0)</f>
        <v>0</v>
      </c>
      <c r="AL103" s="269"/>
      <c r="AM103" s="269"/>
      <c r="AN103" s="269">
        <f>IFERROR(__xludf.DUMMYFUNCTION("""COMPUTED_VALUE"""),19.0)</f>
        <v>19</v>
      </c>
      <c r="AO103" s="269"/>
      <c r="AP103" s="269"/>
      <c r="AQ103" s="269"/>
      <c r="AR103" s="269">
        <f>IFERROR(__xludf.DUMMYFUNCTION("""COMPUTED_VALUE"""),4.0)</f>
        <v>4</v>
      </c>
      <c r="AS103" s="269">
        <f>IFERROR(__xludf.DUMMYFUNCTION("""COMPUTED_VALUE"""),0.0)</f>
        <v>0</v>
      </c>
      <c r="AT103" s="269"/>
      <c r="AU103" s="269"/>
      <c r="AV103" s="269">
        <f>IFERROR(__xludf.DUMMYFUNCTION("""COMPUTED_VALUE"""),2.0)</f>
        <v>2</v>
      </c>
      <c r="AW103" s="269">
        <f>IFERROR(__xludf.DUMMYFUNCTION("""COMPUTED_VALUE"""),0.0)</f>
        <v>0</v>
      </c>
      <c r="AX103" s="269"/>
      <c r="AY103" s="269"/>
      <c r="AZ103" s="269">
        <f>IFERROR(__xludf.DUMMYFUNCTION("""COMPUTED_VALUE"""),3.0)</f>
        <v>3</v>
      </c>
      <c r="BA103" s="269">
        <f>IFERROR(__xludf.DUMMYFUNCTION("""COMPUTED_VALUE"""),0.0)</f>
        <v>0</v>
      </c>
      <c r="BB103" s="269"/>
      <c r="BC103" s="269"/>
      <c r="BD103" s="269">
        <f>IFERROR(__xludf.DUMMYFUNCTION("""COMPUTED_VALUE"""),5.0)</f>
        <v>5</v>
      </c>
      <c r="BE103" s="269">
        <f>IFERROR(__xludf.DUMMYFUNCTION("""COMPUTED_VALUE"""),0.0)</f>
        <v>0</v>
      </c>
      <c r="BF103" s="269"/>
      <c r="BG103" s="269"/>
      <c r="BH103" s="269"/>
      <c r="BI103" s="269">
        <f>IFERROR(__xludf.DUMMYFUNCTION("""COMPUTED_VALUE"""),0.0)</f>
        <v>0</v>
      </c>
      <c r="BJ103" s="269"/>
      <c r="BK103" s="269"/>
      <c r="BL103" s="269"/>
      <c r="BM103" s="269">
        <f>IFERROR(__xludf.DUMMYFUNCTION("""COMPUTED_VALUE"""),0.0)</f>
        <v>0</v>
      </c>
      <c r="BN103" s="269"/>
      <c r="BO103" s="269"/>
      <c r="BP103" s="269"/>
      <c r="BQ103" s="269">
        <f>IFERROR(__xludf.DUMMYFUNCTION("""COMPUTED_VALUE"""),0.0)</f>
        <v>0</v>
      </c>
      <c r="BR103" s="269"/>
      <c r="BS103" s="269"/>
      <c r="BT103" s="269"/>
      <c r="BU103" s="269">
        <f>IFERROR(__xludf.DUMMYFUNCTION("""COMPUTED_VALUE"""),0.0)</f>
        <v>0</v>
      </c>
      <c r="BV103" s="269"/>
      <c r="BW103" s="269"/>
      <c r="BX103" s="269"/>
      <c r="BY103" s="269">
        <f>IFERROR(__xludf.DUMMYFUNCTION("""COMPUTED_VALUE"""),0.0)</f>
        <v>0</v>
      </c>
      <c r="BZ103" s="269"/>
      <c r="CA103" s="269"/>
      <c r="CB103" s="269"/>
      <c r="CC103" s="269">
        <f>IFERROR(__xludf.DUMMYFUNCTION("""COMPUTED_VALUE"""),0.0)</f>
        <v>0</v>
      </c>
      <c r="CD103" s="269"/>
      <c r="CE103" s="269"/>
    </row>
    <row r="104">
      <c r="A104" s="271"/>
      <c r="B104" s="269"/>
      <c r="C104" s="272">
        <f>IFERROR(__xludf.DUMMYFUNCTION("""COMPUTED_VALUE"""),0.0)</f>
        <v>0</v>
      </c>
      <c r="D104" s="269">
        <f>IFERROR(__xludf.DUMMYFUNCTION("""COMPUTED_VALUE"""),1.0)</f>
        <v>1</v>
      </c>
      <c r="E104" s="269">
        <f>IFERROR(__xludf.DUMMYFUNCTION("""COMPUTED_VALUE"""),0.0)</f>
        <v>0</v>
      </c>
      <c r="F104" s="269"/>
      <c r="G104" s="269"/>
      <c r="H104" s="269">
        <f>IFERROR(__xludf.DUMMYFUNCTION("""COMPUTED_VALUE"""),1.0)</f>
        <v>1</v>
      </c>
      <c r="I104" s="269">
        <f>IFERROR(__xludf.DUMMYFUNCTION("""COMPUTED_VALUE"""),0.0)</f>
        <v>0</v>
      </c>
      <c r="J104" s="269"/>
      <c r="K104" s="269"/>
      <c r="L104" s="269">
        <f>IFERROR(__xludf.DUMMYFUNCTION("""COMPUTED_VALUE"""),2.0)</f>
        <v>2</v>
      </c>
      <c r="M104" s="269">
        <f>IFERROR(__xludf.DUMMYFUNCTION("""COMPUTED_VALUE"""),0.0)</f>
        <v>0</v>
      </c>
      <c r="N104" s="269"/>
      <c r="O104" s="269"/>
      <c r="P104" s="269">
        <f>IFERROR(__xludf.DUMMYFUNCTION("""COMPUTED_VALUE"""),4.0)</f>
        <v>4</v>
      </c>
      <c r="Q104" s="269">
        <f>IFERROR(__xludf.DUMMYFUNCTION("""COMPUTED_VALUE"""),0.0)</f>
        <v>0</v>
      </c>
      <c r="R104" s="269"/>
      <c r="S104" s="269"/>
      <c r="T104" s="269">
        <f>IFERROR(__xludf.DUMMYFUNCTION("""COMPUTED_VALUE"""),4.0)</f>
        <v>4</v>
      </c>
      <c r="U104" s="269">
        <f>IFERROR(__xludf.DUMMYFUNCTION("""COMPUTED_VALUE"""),0.0)</f>
        <v>0</v>
      </c>
      <c r="V104" s="269"/>
      <c r="W104" s="269"/>
      <c r="X104" s="269">
        <f>IFERROR(__xludf.DUMMYFUNCTION("""COMPUTED_VALUE"""),2.0)</f>
        <v>2</v>
      </c>
      <c r="Y104" s="269">
        <f>IFERROR(__xludf.DUMMYFUNCTION("""COMPUTED_VALUE"""),0.0)</f>
        <v>0</v>
      </c>
      <c r="Z104" s="269"/>
      <c r="AA104" s="269"/>
      <c r="AB104" s="269">
        <f>IFERROR(__xludf.DUMMYFUNCTION("""COMPUTED_VALUE"""),2.0)</f>
        <v>2</v>
      </c>
      <c r="AC104" s="269">
        <f>IFERROR(__xludf.DUMMYFUNCTION("""COMPUTED_VALUE"""),0.0)</f>
        <v>0</v>
      </c>
      <c r="AD104" s="269"/>
      <c r="AE104" s="269"/>
      <c r="AF104" s="269">
        <f>IFERROR(__xludf.DUMMYFUNCTION("""COMPUTED_VALUE"""),2.0)</f>
        <v>2</v>
      </c>
      <c r="AG104" s="269"/>
      <c r="AH104" s="269"/>
      <c r="AI104" s="269"/>
      <c r="AJ104" s="269">
        <f>IFERROR(__xludf.DUMMYFUNCTION("""COMPUTED_VALUE"""),5.0)</f>
        <v>5</v>
      </c>
      <c r="AK104" s="269">
        <f>IFERROR(__xludf.DUMMYFUNCTION("""COMPUTED_VALUE"""),0.0)</f>
        <v>0</v>
      </c>
      <c r="AL104" s="269"/>
      <c r="AM104" s="269"/>
      <c r="AN104" s="269">
        <f>IFERROR(__xludf.DUMMYFUNCTION("""COMPUTED_VALUE"""),19.0)</f>
        <v>19</v>
      </c>
      <c r="AO104" s="269"/>
      <c r="AP104" s="269"/>
      <c r="AQ104" s="269"/>
      <c r="AR104" s="269">
        <f>IFERROR(__xludf.DUMMYFUNCTION("""COMPUTED_VALUE"""),4.0)</f>
        <v>4</v>
      </c>
      <c r="AS104" s="269">
        <f>IFERROR(__xludf.DUMMYFUNCTION("""COMPUTED_VALUE"""),0.0)</f>
        <v>0</v>
      </c>
      <c r="AT104" s="269"/>
      <c r="AU104" s="269"/>
      <c r="AV104" s="269">
        <f>IFERROR(__xludf.DUMMYFUNCTION("""COMPUTED_VALUE"""),2.0)</f>
        <v>2</v>
      </c>
      <c r="AW104" s="269">
        <f>IFERROR(__xludf.DUMMYFUNCTION("""COMPUTED_VALUE"""),0.0)</f>
        <v>0</v>
      </c>
      <c r="AX104" s="269"/>
      <c r="AY104" s="269"/>
      <c r="AZ104" s="269">
        <f>IFERROR(__xludf.DUMMYFUNCTION("""COMPUTED_VALUE"""),3.0)</f>
        <v>3</v>
      </c>
      <c r="BA104" s="269">
        <f>IFERROR(__xludf.DUMMYFUNCTION("""COMPUTED_VALUE"""),0.0)</f>
        <v>0</v>
      </c>
      <c r="BB104" s="269"/>
      <c r="BC104" s="269"/>
      <c r="BD104" s="269">
        <f>IFERROR(__xludf.DUMMYFUNCTION("""COMPUTED_VALUE"""),5.0)</f>
        <v>5</v>
      </c>
      <c r="BE104" s="269">
        <f>IFERROR(__xludf.DUMMYFUNCTION("""COMPUTED_VALUE"""),0.0)</f>
        <v>0</v>
      </c>
      <c r="BF104" s="269"/>
      <c r="BG104" s="269"/>
      <c r="BH104" s="269"/>
      <c r="BI104" s="269">
        <f>IFERROR(__xludf.DUMMYFUNCTION("""COMPUTED_VALUE"""),0.0)</f>
        <v>0</v>
      </c>
      <c r="BJ104" s="269"/>
      <c r="BK104" s="269"/>
      <c r="BL104" s="269"/>
      <c r="BM104" s="269">
        <f>IFERROR(__xludf.DUMMYFUNCTION("""COMPUTED_VALUE"""),0.0)</f>
        <v>0</v>
      </c>
      <c r="BN104" s="269"/>
      <c r="BO104" s="269"/>
      <c r="BP104" s="269"/>
      <c r="BQ104" s="269">
        <f>IFERROR(__xludf.DUMMYFUNCTION("""COMPUTED_VALUE"""),0.0)</f>
        <v>0</v>
      </c>
      <c r="BR104" s="269"/>
      <c r="BS104" s="269"/>
      <c r="BT104" s="269"/>
      <c r="BU104" s="269">
        <f>IFERROR(__xludf.DUMMYFUNCTION("""COMPUTED_VALUE"""),0.0)</f>
        <v>0</v>
      </c>
      <c r="BV104" s="269"/>
      <c r="BW104" s="269"/>
      <c r="BX104" s="269"/>
      <c r="BY104" s="269">
        <f>IFERROR(__xludf.DUMMYFUNCTION("""COMPUTED_VALUE"""),0.0)</f>
        <v>0</v>
      </c>
      <c r="BZ104" s="269"/>
      <c r="CA104" s="269"/>
      <c r="CB104" s="269"/>
      <c r="CC104" s="269">
        <f>IFERROR(__xludf.DUMMYFUNCTION("""COMPUTED_VALUE"""),0.0)</f>
        <v>0</v>
      </c>
      <c r="CD104" s="269"/>
      <c r="CE104" s="269"/>
    </row>
    <row r="105">
      <c r="A105" s="271"/>
      <c r="B105" s="269"/>
      <c r="C105" s="272">
        <f>IFERROR(__xludf.DUMMYFUNCTION("""COMPUTED_VALUE"""),0.0)</f>
        <v>0</v>
      </c>
      <c r="D105" s="269">
        <f>IFERROR(__xludf.DUMMYFUNCTION("""COMPUTED_VALUE"""),1.0)</f>
        <v>1</v>
      </c>
      <c r="E105" s="269">
        <f>IFERROR(__xludf.DUMMYFUNCTION("""COMPUTED_VALUE"""),0.0)</f>
        <v>0</v>
      </c>
      <c r="F105" s="269"/>
      <c r="G105" s="269"/>
      <c r="H105" s="269">
        <f>IFERROR(__xludf.DUMMYFUNCTION("""COMPUTED_VALUE"""),1.0)</f>
        <v>1</v>
      </c>
      <c r="I105" s="269">
        <f>IFERROR(__xludf.DUMMYFUNCTION("""COMPUTED_VALUE"""),0.0)</f>
        <v>0</v>
      </c>
      <c r="J105" s="269"/>
      <c r="K105" s="269"/>
      <c r="L105" s="269">
        <f>IFERROR(__xludf.DUMMYFUNCTION("""COMPUTED_VALUE"""),2.0)</f>
        <v>2</v>
      </c>
      <c r="M105" s="269">
        <f>IFERROR(__xludf.DUMMYFUNCTION("""COMPUTED_VALUE"""),0.0)</f>
        <v>0</v>
      </c>
      <c r="N105" s="269"/>
      <c r="O105" s="269"/>
      <c r="P105" s="269">
        <f>IFERROR(__xludf.DUMMYFUNCTION("""COMPUTED_VALUE"""),4.0)</f>
        <v>4</v>
      </c>
      <c r="Q105" s="269">
        <f>IFERROR(__xludf.DUMMYFUNCTION("""COMPUTED_VALUE"""),0.0)</f>
        <v>0</v>
      </c>
      <c r="R105" s="269"/>
      <c r="S105" s="269"/>
      <c r="T105" s="269">
        <f>IFERROR(__xludf.DUMMYFUNCTION("""COMPUTED_VALUE"""),4.0)</f>
        <v>4</v>
      </c>
      <c r="U105" s="269">
        <f>IFERROR(__xludf.DUMMYFUNCTION("""COMPUTED_VALUE"""),0.0)</f>
        <v>0</v>
      </c>
      <c r="V105" s="269"/>
      <c r="W105" s="269"/>
      <c r="X105" s="269">
        <f>IFERROR(__xludf.DUMMYFUNCTION("""COMPUTED_VALUE"""),2.0)</f>
        <v>2</v>
      </c>
      <c r="Y105" s="269">
        <f>IFERROR(__xludf.DUMMYFUNCTION("""COMPUTED_VALUE"""),0.0)</f>
        <v>0</v>
      </c>
      <c r="Z105" s="269"/>
      <c r="AA105" s="269"/>
      <c r="AB105" s="269">
        <f>IFERROR(__xludf.DUMMYFUNCTION("""COMPUTED_VALUE"""),2.0)</f>
        <v>2</v>
      </c>
      <c r="AC105" s="269">
        <f>IFERROR(__xludf.DUMMYFUNCTION("""COMPUTED_VALUE"""),0.0)</f>
        <v>0</v>
      </c>
      <c r="AD105" s="269"/>
      <c r="AE105" s="269"/>
      <c r="AF105" s="269">
        <f>IFERROR(__xludf.DUMMYFUNCTION("""COMPUTED_VALUE"""),2.0)</f>
        <v>2</v>
      </c>
      <c r="AG105" s="269"/>
      <c r="AH105" s="269"/>
      <c r="AI105" s="269"/>
      <c r="AJ105" s="269">
        <f>IFERROR(__xludf.DUMMYFUNCTION("""COMPUTED_VALUE"""),5.0)</f>
        <v>5</v>
      </c>
      <c r="AK105" s="269">
        <f>IFERROR(__xludf.DUMMYFUNCTION("""COMPUTED_VALUE"""),0.0)</f>
        <v>0</v>
      </c>
      <c r="AL105" s="269"/>
      <c r="AM105" s="269"/>
      <c r="AN105" s="269">
        <f>IFERROR(__xludf.DUMMYFUNCTION("""COMPUTED_VALUE"""),19.0)</f>
        <v>19</v>
      </c>
      <c r="AO105" s="269"/>
      <c r="AP105" s="269"/>
      <c r="AQ105" s="269"/>
      <c r="AR105" s="269">
        <f>IFERROR(__xludf.DUMMYFUNCTION("""COMPUTED_VALUE"""),4.0)</f>
        <v>4</v>
      </c>
      <c r="AS105" s="269">
        <f>IFERROR(__xludf.DUMMYFUNCTION("""COMPUTED_VALUE"""),0.0)</f>
        <v>0</v>
      </c>
      <c r="AT105" s="269"/>
      <c r="AU105" s="269"/>
      <c r="AV105" s="269">
        <f>IFERROR(__xludf.DUMMYFUNCTION("""COMPUTED_VALUE"""),2.0)</f>
        <v>2</v>
      </c>
      <c r="AW105" s="269">
        <f>IFERROR(__xludf.DUMMYFUNCTION("""COMPUTED_VALUE"""),0.0)</f>
        <v>0</v>
      </c>
      <c r="AX105" s="269"/>
      <c r="AY105" s="269"/>
      <c r="AZ105" s="269">
        <f>IFERROR(__xludf.DUMMYFUNCTION("""COMPUTED_VALUE"""),3.0)</f>
        <v>3</v>
      </c>
      <c r="BA105" s="269">
        <f>IFERROR(__xludf.DUMMYFUNCTION("""COMPUTED_VALUE"""),0.0)</f>
        <v>0</v>
      </c>
      <c r="BB105" s="269"/>
      <c r="BC105" s="269"/>
      <c r="BD105" s="269">
        <f>IFERROR(__xludf.DUMMYFUNCTION("""COMPUTED_VALUE"""),5.0)</f>
        <v>5</v>
      </c>
      <c r="BE105" s="269">
        <f>IFERROR(__xludf.DUMMYFUNCTION("""COMPUTED_VALUE"""),0.0)</f>
        <v>0</v>
      </c>
      <c r="BF105" s="269"/>
      <c r="BG105" s="269"/>
      <c r="BH105" s="269"/>
      <c r="BI105" s="269">
        <f>IFERROR(__xludf.DUMMYFUNCTION("""COMPUTED_VALUE"""),0.0)</f>
        <v>0</v>
      </c>
      <c r="BJ105" s="269"/>
      <c r="BK105" s="269"/>
      <c r="BL105" s="269"/>
      <c r="BM105" s="269">
        <f>IFERROR(__xludf.DUMMYFUNCTION("""COMPUTED_VALUE"""),0.0)</f>
        <v>0</v>
      </c>
      <c r="BN105" s="269"/>
      <c r="BO105" s="269"/>
      <c r="BP105" s="269"/>
      <c r="BQ105" s="269">
        <f>IFERROR(__xludf.DUMMYFUNCTION("""COMPUTED_VALUE"""),0.0)</f>
        <v>0</v>
      </c>
      <c r="BR105" s="269"/>
      <c r="BS105" s="269"/>
      <c r="BT105" s="269"/>
      <c r="BU105" s="269">
        <f>IFERROR(__xludf.DUMMYFUNCTION("""COMPUTED_VALUE"""),0.0)</f>
        <v>0</v>
      </c>
      <c r="BV105" s="269"/>
      <c r="BW105" s="269"/>
      <c r="BX105" s="269"/>
      <c r="BY105" s="269">
        <f>IFERROR(__xludf.DUMMYFUNCTION("""COMPUTED_VALUE"""),0.0)</f>
        <v>0</v>
      </c>
      <c r="BZ105" s="269"/>
      <c r="CA105" s="269"/>
      <c r="CB105" s="269"/>
      <c r="CC105" s="269">
        <f>IFERROR(__xludf.DUMMYFUNCTION("""COMPUTED_VALUE"""),0.0)</f>
        <v>0</v>
      </c>
      <c r="CD105" s="269"/>
      <c r="CE105" s="269"/>
    </row>
    <row r="106">
      <c r="A106" s="271"/>
      <c r="B106" s="269"/>
      <c r="C106" s="272">
        <f>IFERROR(__xludf.DUMMYFUNCTION("""COMPUTED_VALUE"""),0.0)</f>
        <v>0</v>
      </c>
      <c r="D106" s="269">
        <f>IFERROR(__xludf.DUMMYFUNCTION("""COMPUTED_VALUE"""),1.0)</f>
        <v>1</v>
      </c>
      <c r="E106" s="269">
        <f>IFERROR(__xludf.DUMMYFUNCTION("""COMPUTED_VALUE"""),0.0)</f>
        <v>0</v>
      </c>
      <c r="F106" s="269"/>
      <c r="G106" s="269"/>
      <c r="H106" s="269">
        <f>IFERROR(__xludf.DUMMYFUNCTION("""COMPUTED_VALUE"""),1.0)</f>
        <v>1</v>
      </c>
      <c r="I106" s="269">
        <f>IFERROR(__xludf.DUMMYFUNCTION("""COMPUTED_VALUE"""),0.0)</f>
        <v>0</v>
      </c>
      <c r="J106" s="269"/>
      <c r="K106" s="269"/>
      <c r="L106" s="269">
        <f>IFERROR(__xludf.DUMMYFUNCTION("""COMPUTED_VALUE"""),2.0)</f>
        <v>2</v>
      </c>
      <c r="M106" s="269">
        <f>IFERROR(__xludf.DUMMYFUNCTION("""COMPUTED_VALUE"""),0.0)</f>
        <v>0</v>
      </c>
      <c r="N106" s="269"/>
      <c r="O106" s="269"/>
      <c r="P106" s="269">
        <f>IFERROR(__xludf.DUMMYFUNCTION("""COMPUTED_VALUE"""),4.0)</f>
        <v>4</v>
      </c>
      <c r="Q106" s="269">
        <f>IFERROR(__xludf.DUMMYFUNCTION("""COMPUTED_VALUE"""),0.0)</f>
        <v>0</v>
      </c>
      <c r="R106" s="269"/>
      <c r="S106" s="269"/>
      <c r="T106" s="269">
        <f>IFERROR(__xludf.DUMMYFUNCTION("""COMPUTED_VALUE"""),4.0)</f>
        <v>4</v>
      </c>
      <c r="U106" s="269">
        <f>IFERROR(__xludf.DUMMYFUNCTION("""COMPUTED_VALUE"""),0.0)</f>
        <v>0</v>
      </c>
      <c r="V106" s="269"/>
      <c r="W106" s="269"/>
      <c r="X106" s="269">
        <f>IFERROR(__xludf.DUMMYFUNCTION("""COMPUTED_VALUE"""),2.0)</f>
        <v>2</v>
      </c>
      <c r="Y106" s="269">
        <f>IFERROR(__xludf.DUMMYFUNCTION("""COMPUTED_VALUE"""),0.0)</f>
        <v>0</v>
      </c>
      <c r="Z106" s="269"/>
      <c r="AA106" s="269"/>
      <c r="AB106" s="269">
        <f>IFERROR(__xludf.DUMMYFUNCTION("""COMPUTED_VALUE"""),2.0)</f>
        <v>2</v>
      </c>
      <c r="AC106" s="269">
        <f>IFERROR(__xludf.DUMMYFUNCTION("""COMPUTED_VALUE"""),0.0)</f>
        <v>0</v>
      </c>
      <c r="AD106" s="269"/>
      <c r="AE106" s="269"/>
      <c r="AF106" s="269">
        <f>IFERROR(__xludf.DUMMYFUNCTION("""COMPUTED_VALUE"""),2.0)</f>
        <v>2</v>
      </c>
      <c r="AG106" s="269"/>
      <c r="AH106" s="269"/>
      <c r="AI106" s="269"/>
      <c r="AJ106" s="269">
        <f>IFERROR(__xludf.DUMMYFUNCTION("""COMPUTED_VALUE"""),5.0)</f>
        <v>5</v>
      </c>
      <c r="AK106" s="269">
        <f>IFERROR(__xludf.DUMMYFUNCTION("""COMPUTED_VALUE"""),0.0)</f>
        <v>0</v>
      </c>
      <c r="AL106" s="269"/>
      <c r="AM106" s="269"/>
      <c r="AN106" s="269">
        <f>IFERROR(__xludf.DUMMYFUNCTION("""COMPUTED_VALUE"""),19.0)</f>
        <v>19</v>
      </c>
      <c r="AO106" s="269"/>
      <c r="AP106" s="269"/>
      <c r="AQ106" s="269"/>
      <c r="AR106" s="269">
        <f>IFERROR(__xludf.DUMMYFUNCTION("""COMPUTED_VALUE"""),4.0)</f>
        <v>4</v>
      </c>
      <c r="AS106" s="269">
        <f>IFERROR(__xludf.DUMMYFUNCTION("""COMPUTED_VALUE"""),0.0)</f>
        <v>0</v>
      </c>
      <c r="AT106" s="269"/>
      <c r="AU106" s="269"/>
      <c r="AV106" s="269">
        <f>IFERROR(__xludf.DUMMYFUNCTION("""COMPUTED_VALUE"""),2.0)</f>
        <v>2</v>
      </c>
      <c r="AW106" s="269">
        <f>IFERROR(__xludf.DUMMYFUNCTION("""COMPUTED_VALUE"""),0.0)</f>
        <v>0</v>
      </c>
      <c r="AX106" s="269"/>
      <c r="AY106" s="269"/>
      <c r="AZ106" s="269">
        <f>IFERROR(__xludf.DUMMYFUNCTION("""COMPUTED_VALUE"""),3.0)</f>
        <v>3</v>
      </c>
      <c r="BA106" s="269">
        <f>IFERROR(__xludf.DUMMYFUNCTION("""COMPUTED_VALUE"""),0.0)</f>
        <v>0</v>
      </c>
      <c r="BB106" s="269"/>
      <c r="BC106" s="269"/>
      <c r="BD106" s="269">
        <f>IFERROR(__xludf.DUMMYFUNCTION("""COMPUTED_VALUE"""),5.0)</f>
        <v>5</v>
      </c>
      <c r="BE106" s="269">
        <f>IFERROR(__xludf.DUMMYFUNCTION("""COMPUTED_VALUE"""),0.0)</f>
        <v>0</v>
      </c>
      <c r="BF106" s="269"/>
      <c r="BG106" s="269"/>
      <c r="BH106" s="269"/>
      <c r="BI106" s="269">
        <f>IFERROR(__xludf.DUMMYFUNCTION("""COMPUTED_VALUE"""),0.0)</f>
        <v>0</v>
      </c>
      <c r="BJ106" s="269"/>
      <c r="BK106" s="269"/>
      <c r="BL106" s="269"/>
      <c r="BM106" s="269">
        <f>IFERROR(__xludf.DUMMYFUNCTION("""COMPUTED_VALUE"""),0.0)</f>
        <v>0</v>
      </c>
      <c r="BN106" s="269"/>
      <c r="BO106" s="269"/>
      <c r="BP106" s="269"/>
      <c r="BQ106" s="269">
        <f>IFERROR(__xludf.DUMMYFUNCTION("""COMPUTED_VALUE"""),0.0)</f>
        <v>0</v>
      </c>
      <c r="BR106" s="269"/>
      <c r="BS106" s="269"/>
      <c r="BT106" s="269"/>
      <c r="BU106" s="269">
        <f>IFERROR(__xludf.DUMMYFUNCTION("""COMPUTED_VALUE"""),0.0)</f>
        <v>0</v>
      </c>
      <c r="BV106" s="269"/>
      <c r="BW106" s="269"/>
      <c r="BX106" s="269"/>
      <c r="BY106" s="269">
        <f>IFERROR(__xludf.DUMMYFUNCTION("""COMPUTED_VALUE"""),0.0)</f>
        <v>0</v>
      </c>
      <c r="BZ106" s="269"/>
      <c r="CA106" s="269"/>
      <c r="CB106" s="269"/>
      <c r="CC106" s="269">
        <f>IFERROR(__xludf.DUMMYFUNCTION("""COMPUTED_VALUE"""),0.0)</f>
        <v>0</v>
      </c>
      <c r="CD106" s="269"/>
      <c r="CE106" s="269"/>
    </row>
    <row r="107">
      <c r="A107" s="271"/>
      <c r="B107" s="269"/>
      <c r="C107" s="272">
        <f>IFERROR(__xludf.DUMMYFUNCTION("""COMPUTED_VALUE"""),0.0)</f>
        <v>0</v>
      </c>
      <c r="D107" s="269">
        <f>IFERROR(__xludf.DUMMYFUNCTION("""COMPUTED_VALUE"""),1.0)</f>
        <v>1</v>
      </c>
      <c r="E107" s="269">
        <f>IFERROR(__xludf.DUMMYFUNCTION("""COMPUTED_VALUE"""),0.0)</f>
        <v>0</v>
      </c>
      <c r="F107" s="269"/>
      <c r="G107" s="269"/>
      <c r="H107" s="269">
        <f>IFERROR(__xludf.DUMMYFUNCTION("""COMPUTED_VALUE"""),1.0)</f>
        <v>1</v>
      </c>
      <c r="I107" s="269">
        <f>IFERROR(__xludf.DUMMYFUNCTION("""COMPUTED_VALUE"""),0.0)</f>
        <v>0</v>
      </c>
      <c r="J107" s="269"/>
      <c r="K107" s="269"/>
      <c r="L107" s="269">
        <f>IFERROR(__xludf.DUMMYFUNCTION("""COMPUTED_VALUE"""),2.0)</f>
        <v>2</v>
      </c>
      <c r="M107" s="269">
        <f>IFERROR(__xludf.DUMMYFUNCTION("""COMPUTED_VALUE"""),0.0)</f>
        <v>0</v>
      </c>
      <c r="N107" s="269"/>
      <c r="O107" s="269"/>
      <c r="P107" s="269">
        <f>IFERROR(__xludf.DUMMYFUNCTION("""COMPUTED_VALUE"""),4.0)</f>
        <v>4</v>
      </c>
      <c r="Q107" s="269">
        <f>IFERROR(__xludf.DUMMYFUNCTION("""COMPUTED_VALUE"""),0.0)</f>
        <v>0</v>
      </c>
      <c r="R107" s="269"/>
      <c r="S107" s="269"/>
      <c r="T107" s="269">
        <f>IFERROR(__xludf.DUMMYFUNCTION("""COMPUTED_VALUE"""),4.0)</f>
        <v>4</v>
      </c>
      <c r="U107" s="269">
        <f>IFERROR(__xludf.DUMMYFUNCTION("""COMPUTED_VALUE"""),0.0)</f>
        <v>0</v>
      </c>
      <c r="V107" s="269"/>
      <c r="W107" s="269"/>
      <c r="X107" s="269">
        <f>IFERROR(__xludf.DUMMYFUNCTION("""COMPUTED_VALUE"""),2.0)</f>
        <v>2</v>
      </c>
      <c r="Y107" s="269">
        <f>IFERROR(__xludf.DUMMYFUNCTION("""COMPUTED_VALUE"""),0.0)</f>
        <v>0</v>
      </c>
      <c r="Z107" s="269"/>
      <c r="AA107" s="269"/>
      <c r="AB107" s="269">
        <f>IFERROR(__xludf.DUMMYFUNCTION("""COMPUTED_VALUE"""),2.0)</f>
        <v>2</v>
      </c>
      <c r="AC107" s="269">
        <f>IFERROR(__xludf.DUMMYFUNCTION("""COMPUTED_VALUE"""),0.0)</f>
        <v>0</v>
      </c>
      <c r="AD107" s="269"/>
      <c r="AE107" s="269"/>
      <c r="AF107" s="269">
        <f>IFERROR(__xludf.DUMMYFUNCTION("""COMPUTED_VALUE"""),2.0)</f>
        <v>2</v>
      </c>
      <c r="AG107" s="269"/>
      <c r="AH107" s="269"/>
      <c r="AI107" s="269"/>
      <c r="AJ107" s="269">
        <f>IFERROR(__xludf.DUMMYFUNCTION("""COMPUTED_VALUE"""),5.0)</f>
        <v>5</v>
      </c>
      <c r="AK107" s="269">
        <f>IFERROR(__xludf.DUMMYFUNCTION("""COMPUTED_VALUE"""),0.0)</f>
        <v>0</v>
      </c>
      <c r="AL107" s="269"/>
      <c r="AM107" s="269"/>
      <c r="AN107" s="269">
        <f>IFERROR(__xludf.DUMMYFUNCTION("""COMPUTED_VALUE"""),19.0)</f>
        <v>19</v>
      </c>
      <c r="AO107" s="269"/>
      <c r="AP107" s="269"/>
      <c r="AQ107" s="269"/>
      <c r="AR107" s="269">
        <f>IFERROR(__xludf.DUMMYFUNCTION("""COMPUTED_VALUE"""),4.0)</f>
        <v>4</v>
      </c>
      <c r="AS107" s="269">
        <f>IFERROR(__xludf.DUMMYFUNCTION("""COMPUTED_VALUE"""),0.0)</f>
        <v>0</v>
      </c>
      <c r="AT107" s="269"/>
      <c r="AU107" s="269"/>
      <c r="AV107" s="269">
        <f>IFERROR(__xludf.DUMMYFUNCTION("""COMPUTED_VALUE"""),2.0)</f>
        <v>2</v>
      </c>
      <c r="AW107" s="269">
        <f>IFERROR(__xludf.DUMMYFUNCTION("""COMPUTED_VALUE"""),0.0)</f>
        <v>0</v>
      </c>
      <c r="AX107" s="269"/>
      <c r="AY107" s="269"/>
      <c r="AZ107" s="269">
        <f>IFERROR(__xludf.DUMMYFUNCTION("""COMPUTED_VALUE"""),3.0)</f>
        <v>3</v>
      </c>
      <c r="BA107" s="269">
        <f>IFERROR(__xludf.DUMMYFUNCTION("""COMPUTED_VALUE"""),0.0)</f>
        <v>0</v>
      </c>
      <c r="BB107" s="269"/>
      <c r="BC107" s="269"/>
      <c r="BD107" s="269">
        <f>IFERROR(__xludf.DUMMYFUNCTION("""COMPUTED_VALUE"""),5.0)</f>
        <v>5</v>
      </c>
      <c r="BE107" s="269">
        <f>IFERROR(__xludf.DUMMYFUNCTION("""COMPUTED_VALUE"""),0.0)</f>
        <v>0</v>
      </c>
      <c r="BF107" s="269"/>
      <c r="BG107" s="269"/>
      <c r="BH107" s="269"/>
      <c r="BI107" s="269">
        <f>IFERROR(__xludf.DUMMYFUNCTION("""COMPUTED_VALUE"""),0.0)</f>
        <v>0</v>
      </c>
      <c r="BJ107" s="269"/>
      <c r="BK107" s="269"/>
      <c r="BL107" s="269"/>
      <c r="BM107" s="269">
        <f>IFERROR(__xludf.DUMMYFUNCTION("""COMPUTED_VALUE"""),0.0)</f>
        <v>0</v>
      </c>
      <c r="BN107" s="269"/>
      <c r="BO107" s="269"/>
      <c r="BP107" s="269"/>
      <c r="BQ107" s="269">
        <f>IFERROR(__xludf.DUMMYFUNCTION("""COMPUTED_VALUE"""),0.0)</f>
        <v>0</v>
      </c>
      <c r="BR107" s="269"/>
      <c r="BS107" s="269"/>
      <c r="BT107" s="269"/>
      <c r="BU107" s="269">
        <f>IFERROR(__xludf.DUMMYFUNCTION("""COMPUTED_VALUE"""),0.0)</f>
        <v>0</v>
      </c>
      <c r="BV107" s="269"/>
      <c r="BW107" s="269"/>
      <c r="BX107" s="269"/>
      <c r="BY107" s="269">
        <f>IFERROR(__xludf.DUMMYFUNCTION("""COMPUTED_VALUE"""),0.0)</f>
        <v>0</v>
      </c>
      <c r="BZ107" s="269"/>
      <c r="CA107" s="269"/>
      <c r="CB107" s="269"/>
      <c r="CC107" s="269">
        <f>IFERROR(__xludf.DUMMYFUNCTION("""COMPUTED_VALUE"""),0.0)</f>
        <v>0</v>
      </c>
      <c r="CD107" s="269"/>
      <c r="CE107" s="269"/>
    </row>
    <row r="108">
      <c r="A108" s="271"/>
      <c r="B108" s="269"/>
      <c r="C108" s="272">
        <f>IFERROR(__xludf.DUMMYFUNCTION("""COMPUTED_VALUE"""),0.0)</f>
        <v>0</v>
      </c>
      <c r="D108" s="269">
        <f>IFERROR(__xludf.DUMMYFUNCTION("""COMPUTED_VALUE"""),1.0)</f>
        <v>1</v>
      </c>
      <c r="E108" s="269">
        <f>IFERROR(__xludf.DUMMYFUNCTION("""COMPUTED_VALUE"""),0.0)</f>
        <v>0</v>
      </c>
      <c r="F108" s="269"/>
      <c r="G108" s="272">
        <f>IFERROR(__xludf.DUMMYFUNCTION("""COMPUTED_VALUE"""),0.0)</f>
        <v>0</v>
      </c>
      <c r="H108" s="269">
        <f>IFERROR(__xludf.DUMMYFUNCTION("""COMPUTED_VALUE"""),1.0)</f>
        <v>1</v>
      </c>
      <c r="I108" s="269">
        <f>IFERROR(__xludf.DUMMYFUNCTION("""COMPUTED_VALUE"""),0.0)</f>
        <v>0</v>
      </c>
      <c r="J108" s="269"/>
      <c r="K108" s="272">
        <f>IFERROR(__xludf.DUMMYFUNCTION("""COMPUTED_VALUE"""),0.0)</f>
        <v>0</v>
      </c>
      <c r="L108" s="269">
        <f>IFERROR(__xludf.DUMMYFUNCTION("""COMPUTED_VALUE"""),2.0)</f>
        <v>2</v>
      </c>
      <c r="M108" s="269">
        <f>IFERROR(__xludf.DUMMYFUNCTION("""COMPUTED_VALUE"""),0.0)</f>
        <v>0</v>
      </c>
      <c r="N108" s="269"/>
      <c r="O108" s="272">
        <f>IFERROR(__xludf.DUMMYFUNCTION("""COMPUTED_VALUE"""),0.0)</f>
        <v>0</v>
      </c>
      <c r="P108" s="269">
        <f>IFERROR(__xludf.DUMMYFUNCTION("""COMPUTED_VALUE"""),4.0)</f>
        <v>4</v>
      </c>
      <c r="Q108" s="269">
        <f>IFERROR(__xludf.DUMMYFUNCTION("""COMPUTED_VALUE"""),0.0)</f>
        <v>0</v>
      </c>
      <c r="R108" s="269"/>
      <c r="S108" s="272">
        <f>IFERROR(__xludf.DUMMYFUNCTION("""COMPUTED_VALUE"""),0.0)</f>
        <v>0</v>
      </c>
      <c r="T108" s="269">
        <f>IFERROR(__xludf.DUMMYFUNCTION("""COMPUTED_VALUE"""),4.0)</f>
        <v>4</v>
      </c>
      <c r="U108" s="269">
        <f>IFERROR(__xludf.DUMMYFUNCTION("""COMPUTED_VALUE"""),0.0)</f>
        <v>0</v>
      </c>
      <c r="V108" s="269"/>
      <c r="W108" s="272">
        <f>IFERROR(__xludf.DUMMYFUNCTION("""COMPUTED_VALUE"""),0.0)</f>
        <v>0</v>
      </c>
      <c r="X108" s="269">
        <f>IFERROR(__xludf.DUMMYFUNCTION("""COMPUTED_VALUE"""),2.0)</f>
        <v>2</v>
      </c>
      <c r="Y108" s="269">
        <f>IFERROR(__xludf.DUMMYFUNCTION("""COMPUTED_VALUE"""),0.0)</f>
        <v>0</v>
      </c>
      <c r="Z108" s="269"/>
      <c r="AA108" s="272">
        <f>IFERROR(__xludf.DUMMYFUNCTION("""COMPUTED_VALUE"""),0.0)</f>
        <v>0</v>
      </c>
      <c r="AB108" s="269">
        <f>IFERROR(__xludf.DUMMYFUNCTION("""COMPUTED_VALUE"""),2.0)</f>
        <v>2</v>
      </c>
      <c r="AC108" s="269">
        <f>IFERROR(__xludf.DUMMYFUNCTION("""COMPUTED_VALUE"""),0.0)</f>
        <v>0</v>
      </c>
      <c r="AD108" s="269"/>
      <c r="AE108" s="272">
        <f>IFERROR(__xludf.DUMMYFUNCTION("""COMPUTED_VALUE"""),0.0)</f>
        <v>0</v>
      </c>
      <c r="AF108" s="269">
        <f>IFERROR(__xludf.DUMMYFUNCTION("""COMPUTED_VALUE"""),2.0)</f>
        <v>2</v>
      </c>
      <c r="AG108" s="269"/>
      <c r="AH108" s="269"/>
      <c r="AI108" s="272">
        <f>IFERROR(__xludf.DUMMYFUNCTION("""COMPUTED_VALUE"""),0.0)</f>
        <v>0</v>
      </c>
      <c r="AJ108" s="269">
        <f>IFERROR(__xludf.DUMMYFUNCTION("""COMPUTED_VALUE"""),5.0)</f>
        <v>5</v>
      </c>
      <c r="AK108" s="269">
        <f>IFERROR(__xludf.DUMMYFUNCTION("""COMPUTED_VALUE"""),0.0)</f>
        <v>0</v>
      </c>
      <c r="AL108" s="269"/>
      <c r="AM108" s="272">
        <f>IFERROR(__xludf.DUMMYFUNCTION("""COMPUTED_VALUE"""),0.0)</f>
        <v>0</v>
      </c>
      <c r="AN108" s="269">
        <f>IFERROR(__xludf.DUMMYFUNCTION("""COMPUTED_VALUE"""),19.0)</f>
        <v>19</v>
      </c>
      <c r="AO108" s="269"/>
      <c r="AP108" s="269"/>
      <c r="AQ108" s="272">
        <f>IFERROR(__xludf.DUMMYFUNCTION("""COMPUTED_VALUE"""),0.0)</f>
        <v>0</v>
      </c>
      <c r="AR108" s="269">
        <f>IFERROR(__xludf.DUMMYFUNCTION("""COMPUTED_VALUE"""),4.0)</f>
        <v>4</v>
      </c>
      <c r="AS108" s="269">
        <f>IFERROR(__xludf.DUMMYFUNCTION("""COMPUTED_VALUE"""),0.0)</f>
        <v>0</v>
      </c>
      <c r="AT108" s="269"/>
      <c r="AU108" s="272">
        <f>IFERROR(__xludf.DUMMYFUNCTION("""COMPUTED_VALUE"""),0.0)</f>
        <v>0</v>
      </c>
      <c r="AV108" s="269">
        <f>IFERROR(__xludf.DUMMYFUNCTION("""COMPUTED_VALUE"""),2.0)</f>
        <v>2</v>
      </c>
      <c r="AW108" s="269">
        <f>IFERROR(__xludf.DUMMYFUNCTION("""COMPUTED_VALUE"""),0.0)</f>
        <v>0</v>
      </c>
      <c r="AX108" s="269"/>
      <c r="AY108" s="272">
        <f>IFERROR(__xludf.DUMMYFUNCTION("""COMPUTED_VALUE"""),0.0)</f>
        <v>0</v>
      </c>
      <c r="AZ108" s="269">
        <f>IFERROR(__xludf.DUMMYFUNCTION("""COMPUTED_VALUE"""),3.0)</f>
        <v>3</v>
      </c>
      <c r="BA108" s="269">
        <f>IFERROR(__xludf.DUMMYFUNCTION("""COMPUTED_VALUE"""),0.0)</f>
        <v>0</v>
      </c>
      <c r="BB108" s="269"/>
      <c r="BC108" s="272">
        <f>IFERROR(__xludf.DUMMYFUNCTION("""COMPUTED_VALUE"""),0.0)</f>
        <v>0</v>
      </c>
      <c r="BD108" s="269">
        <f>IFERROR(__xludf.DUMMYFUNCTION("""COMPUTED_VALUE"""),5.0)</f>
        <v>5</v>
      </c>
      <c r="BE108" s="269">
        <f>IFERROR(__xludf.DUMMYFUNCTION("""COMPUTED_VALUE"""),0.0)</f>
        <v>0</v>
      </c>
      <c r="BF108" s="269"/>
      <c r="BG108" s="272">
        <f>IFERROR(__xludf.DUMMYFUNCTION("""COMPUTED_VALUE"""),0.0)</f>
        <v>0</v>
      </c>
      <c r="BH108" s="269"/>
      <c r="BI108" s="269">
        <f>IFERROR(__xludf.DUMMYFUNCTION("""COMPUTED_VALUE"""),0.0)</f>
        <v>0</v>
      </c>
      <c r="BJ108" s="269"/>
      <c r="BK108" s="272">
        <f>IFERROR(__xludf.DUMMYFUNCTION("""COMPUTED_VALUE"""),0.0)</f>
        <v>0</v>
      </c>
      <c r="BL108" s="269"/>
      <c r="BM108" s="269">
        <f>IFERROR(__xludf.DUMMYFUNCTION("""COMPUTED_VALUE"""),0.0)</f>
        <v>0</v>
      </c>
      <c r="BN108" s="269"/>
      <c r="BO108" s="272">
        <f>IFERROR(__xludf.DUMMYFUNCTION("""COMPUTED_VALUE"""),0.0)</f>
        <v>0</v>
      </c>
      <c r="BP108" s="269"/>
      <c r="BQ108" s="269">
        <f>IFERROR(__xludf.DUMMYFUNCTION("""COMPUTED_VALUE"""),0.0)</f>
        <v>0</v>
      </c>
      <c r="BR108" s="269"/>
      <c r="BS108" s="272">
        <f>IFERROR(__xludf.DUMMYFUNCTION("""COMPUTED_VALUE"""),0.0)</f>
        <v>0</v>
      </c>
      <c r="BT108" s="269"/>
      <c r="BU108" s="269">
        <f>IFERROR(__xludf.DUMMYFUNCTION("""COMPUTED_VALUE"""),0.0)</f>
        <v>0</v>
      </c>
      <c r="BV108" s="269"/>
      <c r="BW108" s="272">
        <f>IFERROR(__xludf.DUMMYFUNCTION("""COMPUTED_VALUE"""),0.0)</f>
        <v>0</v>
      </c>
      <c r="BX108" s="269"/>
      <c r="BY108" s="269">
        <f>IFERROR(__xludf.DUMMYFUNCTION("""COMPUTED_VALUE"""),0.0)</f>
        <v>0</v>
      </c>
      <c r="BZ108" s="269"/>
      <c r="CA108" s="272">
        <f>IFERROR(__xludf.DUMMYFUNCTION("""COMPUTED_VALUE"""),0.0)</f>
        <v>0</v>
      </c>
      <c r="CB108" s="269"/>
      <c r="CC108" s="269">
        <f>IFERROR(__xludf.DUMMYFUNCTION("""COMPUTED_VALUE"""),0.0)</f>
        <v>0</v>
      </c>
      <c r="CD108" s="269"/>
      <c r="CE108" s="272">
        <f>IFERROR(__xludf.DUMMYFUNCTION("""COMPUTED_VALUE"""),0.0)</f>
        <v>0</v>
      </c>
    </row>
  </sheetData>
  <mergeCells count="1">
    <mergeCell ref="A1:B2"/>
  </mergeCells>
  <conditionalFormatting sqref="C1:C842">
    <cfRule type="cellIs" dxfId="0" priority="1" operator="lessThan">
      <formula>0</formula>
    </cfRule>
  </conditionalFormatting>
  <conditionalFormatting sqref="F1:G1 J1:L1 O1:P1 S1:T1 W1:X1 AA1:AB1 AE1:AF1 AI1:AJ1 AM1:AN1 AQ1:AR1 AU1:AV1 AY1:AZ1 BC1:BD1 BG1:BH1 BK1:BL1 BO1:BP1 BS1:BT1 BW1:BX1 CA1:CB1 F4:G1000 J4:L1000 O4:P1000 S4:T1000 W4:X1000 AA4:AB1000 AE4:AF1000 AI4:AJ1000 AM4:AN1000 AQ4:AR1000 AU4:AV1000 AY4:AZ1000 BC4:BD1000 BG4:BH1000 BK4:BL1000 BO4:BP1000 BS4:BT1000 BW4:BX1000 CA4:CB1000">
    <cfRule type="cellIs" dxfId="4" priority="2" operator="lessThan">
      <formula>0</formula>
    </cfRule>
  </conditionalFormatting>
  <conditionalFormatting sqref="E1 I1 N1 R1 V1 Z1 AD1 AH1 AL1 AP1 AT1 AX1 BB1 BF1 BJ1 BN1 BR1 BV1 BZ1 E4:E1000 I4:I1000 N4:N1000 R4:R1000 V4:V1000 Z4:Z1000 AD4:AD1000 AH4:AH1000 AL4:AL1000 AP4:AP1000 AT4:AT1000 AX4:AX1000 BB4:BB1000 BF4:BF1000 BJ4:BJ1000 BN4:BN1000 BR4:BR1000 BV4:BV1000 BZ4:BZ1000">
    <cfRule type="cellIs" dxfId="6" priority="3" operator="equal">
      <formula>6</formula>
    </cfRule>
  </conditionalFormatting>
  <conditionalFormatting sqref="E1 I1 N1 R1 V1 Z1 AD1 AH1 AL1 AP1 AT1 AX1 BB1 BF1 BJ1 BN1 BR1 BV1 BZ1 E4:E1000 I4:I1000 N4:N1000 R4:R1000 V4:V1000 Z4:Z1000 AD4:AD1000 AH4:AH1000 AL4:AL1000 AP4:AP1000 AT4:AT1000 AX4:AX1000 BB4:BB1000 BF4:BF1000 BJ4:BJ1000 BN4:BN1000 BR4:BR1000 BV4:BV1000 BZ4:BZ1000">
    <cfRule type="cellIs" dxfId="7" priority="4" operator="equal">
      <formula>5</formula>
    </cfRule>
  </conditionalFormatting>
  <conditionalFormatting sqref="E1 I1 N1 R1 V1 Z1 AD1 AH1 AL1 AP1 AT1 AX1 BB1 BF1 BJ1 BN1 BR1 BV1 BZ1 E4:E1000 I4:I1000 N4:N1000 R4:R1000 V4:V1000 Z4:Z1000 AD4:AD1000 AH4:AH1000 AL4:AL1000 AP4:AP1000 AT4:AT1000 AX4:AX1000 BB4:BB1000 BF4:BF1000 BJ4:BJ1000 BN4:BN1000 BR4:BR1000 BV4:BV1000 BZ4:BZ1000">
    <cfRule type="cellIs" dxfId="8" priority="5" operator="equal">
      <formula>4</formula>
    </cfRule>
  </conditionalFormatting>
  <conditionalFormatting sqref="E1 I1 N1 R1 V1 Z1 AD1 AH1 AL1 AP1 AT1 AX1 BB1 BF1 BJ1 BN1 BR1 BV1 BZ1 E4:E1000 I4:I1000 N4:N1000 R4:R1000 V4:V1000 Z4:Z1000 AD4:AD1000 AH4:AH1000 AL4:AL1000 AP4:AP1000 AT4:AT1000 AX4:AX1000 BB4:BB1000 BF4:BF1000 BJ4:BJ1000 BN4:BN1000 BR4:BR1000 BV4:BV1000 BZ4:BZ1000">
    <cfRule type="cellIs" dxfId="3" priority="6" operator="equal">
      <formula>3</formula>
    </cfRule>
  </conditionalFormatting>
  <conditionalFormatting sqref="A1:A4">
    <cfRule type="timePeriod" dxfId="5" priority="7" timePeriod="today"/>
  </conditionalFormatting>
  <conditionalFormatting sqref="C3 C5">
    <cfRule type="cellIs" dxfId="4" priority="8" operator="lessThan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9.38"/>
    <col customWidth="1" min="2" max="2" width="2.75"/>
    <col customWidth="1" min="3" max="3" width="7.13"/>
    <col customWidth="1" min="4" max="85" width="6.38"/>
  </cols>
  <sheetData>
    <row r="1">
      <c r="A1" s="228" t="str">
        <f>'1'!A1</f>
        <v>GOD </v>
      </c>
      <c r="D1" s="273"/>
      <c r="E1" s="274"/>
      <c r="F1" s="275"/>
      <c r="G1" s="275"/>
      <c r="H1" s="273"/>
      <c r="I1" s="274"/>
      <c r="J1" s="275"/>
      <c r="K1" s="275"/>
      <c r="L1" s="273"/>
      <c r="M1" s="274"/>
      <c r="N1" s="275"/>
      <c r="O1" s="275"/>
      <c r="P1" s="273"/>
      <c r="Q1" s="274"/>
      <c r="R1" s="275"/>
      <c r="S1" s="275"/>
      <c r="T1" s="273"/>
      <c r="U1" s="274"/>
      <c r="V1" s="275"/>
      <c r="W1" s="275"/>
      <c r="X1" s="273"/>
      <c r="Y1" s="274"/>
      <c r="Z1" s="275"/>
      <c r="AA1" s="275"/>
      <c r="AB1" s="273"/>
      <c r="AC1" s="274"/>
      <c r="AD1" s="275"/>
      <c r="AE1" s="275"/>
      <c r="AF1" s="273"/>
      <c r="AG1" s="274"/>
      <c r="AH1" s="275"/>
      <c r="AI1" s="275"/>
      <c r="AJ1" s="273"/>
      <c r="AK1" s="274"/>
      <c r="AL1" s="275"/>
      <c r="AM1" s="275"/>
      <c r="AN1" s="273"/>
      <c r="AO1" s="274"/>
      <c r="AP1" s="275"/>
      <c r="AQ1" s="275"/>
      <c r="AR1" s="273"/>
      <c r="AS1" s="274"/>
      <c r="AT1" s="275"/>
      <c r="AU1" s="275"/>
      <c r="AV1" s="273"/>
      <c r="AW1" s="274"/>
      <c r="AX1" s="275"/>
      <c r="AY1" s="275"/>
      <c r="AZ1" s="273"/>
      <c r="BA1" s="274"/>
      <c r="BB1" s="275"/>
      <c r="BC1" s="275"/>
      <c r="BD1" s="273"/>
      <c r="BE1" s="274"/>
      <c r="BF1" s="275"/>
      <c r="BG1" s="275"/>
      <c r="BH1" s="273"/>
      <c r="BI1" s="274"/>
      <c r="BJ1" s="275"/>
      <c r="BK1" s="275"/>
      <c r="BL1" s="273"/>
      <c r="BM1" s="274"/>
      <c r="BN1" s="275"/>
      <c r="BO1" s="275"/>
    </row>
    <row r="2">
      <c r="A2" s="211"/>
      <c r="D2" s="273"/>
      <c r="E2" s="274"/>
      <c r="F2" s="275"/>
      <c r="G2" s="275"/>
      <c r="H2" s="273"/>
      <c r="I2" s="274"/>
      <c r="J2" s="275"/>
      <c r="K2" s="275"/>
      <c r="L2" s="273"/>
      <c r="M2" s="274"/>
      <c r="N2" s="275"/>
      <c r="O2" s="275"/>
      <c r="P2" s="273"/>
      <c r="Q2" s="274"/>
      <c r="R2" s="275"/>
      <c r="S2" s="275"/>
      <c r="T2" s="273"/>
      <c r="U2" s="274"/>
      <c r="V2" s="275"/>
      <c r="W2" s="275"/>
      <c r="X2" s="273"/>
      <c r="Y2" s="274"/>
      <c r="Z2" s="275"/>
      <c r="AA2" s="275"/>
      <c r="AB2" s="273"/>
      <c r="AC2" s="274"/>
      <c r="AD2" s="275"/>
      <c r="AE2" s="275"/>
      <c r="AF2" s="273"/>
      <c r="AG2" s="274"/>
      <c r="AH2" s="275"/>
      <c r="AI2" s="275"/>
      <c r="AJ2" s="273"/>
      <c r="AK2" s="274"/>
      <c r="AL2" s="275"/>
      <c r="AM2" s="275"/>
      <c r="AN2" s="273"/>
      <c r="AO2" s="274"/>
      <c r="AP2" s="275"/>
      <c r="AQ2" s="275"/>
      <c r="AR2" s="273"/>
      <c r="AS2" s="274"/>
      <c r="AT2" s="275"/>
      <c r="AU2" s="275"/>
      <c r="AV2" s="273"/>
      <c r="AW2" s="274"/>
      <c r="AX2" s="275"/>
      <c r="AY2" s="275"/>
      <c r="AZ2" s="273"/>
      <c r="BA2" s="274"/>
      <c r="BB2" s="275"/>
      <c r="BC2" s="275"/>
      <c r="BD2" s="273"/>
      <c r="BE2" s="274"/>
      <c r="BF2" s="275"/>
      <c r="BG2" s="275"/>
      <c r="BH2" s="273"/>
      <c r="BI2" s="274"/>
      <c r="BJ2" s="275"/>
      <c r="BK2" s="275"/>
      <c r="BL2" s="273"/>
      <c r="BM2" s="274"/>
      <c r="BN2" s="275"/>
      <c r="BO2" s="275"/>
    </row>
    <row r="3">
      <c r="A3" s="276" t="str">
        <f>IFERROR(__xludf.DUMMYFUNCTION("FILTER('周期'!A:CE, WEEKDAY('周期'!A:A,2)&gt;=4)"),"")</f>
        <v/>
      </c>
      <c r="B3" s="269"/>
      <c r="C3" s="269"/>
      <c r="D3" s="269">
        <f>IFERROR(__xludf.DUMMYFUNCTION("""COMPUTED_VALUE"""),1164.0)</f>
        <v>1164</v>
      </c>
      <c r="E3" s="274"/>
      <c r="F3" s="275"/>
      <c r="G3" s="275"/>
      <c r="H3" s="269">
        <f>IFERROR(__xludf.DUMMYFUNCTION("""COMPUTED_VALUE"""),1165.0)</f>
        <v>1165</v>
      </c>
      <c r="I3" s="274"/>
      <c r="J3" s="275"/>
      <c r="K3" s="275"/>
      <c r="L3" s="269">
        <f>IFERROR(__xludf.DUMMYFUNCTION("""COMPUTED_VALUE"""),1166.0)</f>
        <v>1166</v>
      </c>
      <c r="M3" s="274"/>
      <c r="N3" s="275"/>
      <c r="O3" s="275"/>
      <c r="P3" s="269">
        <f>IFERROR(__xludf.DUMMYFUNCTION("""COMPUTED_VALUE"""),1167.0)</f>
        <v>1167</v>
      </c>
      <c r="Q3" s="274"/>
      <c r="R3" s="275"/>
      <c r="S3" s="275"/>
      <c r="T3" s="269">
        <f>IFERROR(__xludf.DUMMYFUNCTION("""COMPUTED_VALUE"""),1168.0)</f>
        <v>1168</v>
      </c>
      <c r="U3" s="274"/>
      <c r="V3" s="275"/>
      <c r="W3" s="275"/>
      <c r="X3" s="269">
        <f>IFERROR(__xludf.DUMMYFUNCTION("""COMPUTED_VALUE"""),1169.0)</f>
        <v>1169</v>
      </c>
      <c r="Y3" s="274"/>
      <c r="Z3" s="275"/>
      <c r="AA3" s="275"/>
      <c r="AB3" s="269">
        <f>IFERROR(__xludf.DUMMYFUNCTION("""COMPUTED_VALUE"""),1170.0)</f>
        <v>1170</v>
      </c>
      <c r="AC3" s="274"/>
      <c r="AD3" s="275"/>
      <c r="AE3" s="275"/>
      <c r="AF3" s="269">
        <f>IFERROR(__xludf.DUMMYFUNCTION("""COMPUTED_VALUE"""),1171.0)</f>
        <v>1171</v>
      </c>
      <c r="AG3" s="274"/>
      <c r="AH3" s="275"/>
      <c r="AI3" s="275"/>
      <c r="AJ3" s="269">
        <f>IFERROR(__xludf.DUMMYFUNCTION("""COMPUTED_VALUE"""),1172.0)</f>
        <v>1172</v>
      </c>
      <c r="AK3" s="274"/>
      <c r="AL3" s="275"/>
      <c r="AM3" s="275"/>
      <c r="AN3" s="269">
        <f>IFERROR(__xludf.DUMMYFUNCTION("""COMPUTED_VALUE"""),1173.0)</f>
        <v>1173</v>
      </c>
      <c r="AO3" s="274"/>
      <c r="AP3" s="275"/>
      <c r="AQ3" s="275"/>
      <c r="AR3" s="269">
        <f>IFERROR(__xludf.DUMMYFUNCTION("""COMPUTED_VALUE"""),1174.0)</f>
        <v>1174</v>
      </c>
      <c r="AS3" s="274"/>
      <c r="AT3" s="275"/>
      <c r="AU3" s="275"/>
      <c r="AV3" s="269">
        <f>IFERROR(__xludf.DUMMYFUNCTION("""COMPUTED_VALUE"""),1175.0)</f>
        <v>1175</v>
      </c>
      <c r="AW3" s="274"/>
      <c r="AX3" s="275"/>
      <c r="AY3" s="275"/>
      <c r="AZ3" s="269">
        <f>IFERROR(__xludf.DUMMYFUNCTION("""COMPUTED_VALUE"""),1176.0)</f>
        <v>1176</v>
      </c>
      <c r="BA3" s="274"/>
      <c r="BB3" s="275"/>
      <c r="BC3" s="275"/>
      <c r="BD3" s="269">
        <f>IFERROR(__xludf.DUMMYFUNCTION("""COMPUTED_VALUE"""),1177.0)</f>
        <v>1177</v>
      </c>
      <c r="BE3" s="274"/>
      <c r="BF3" s="275"/>
      <c r="BG3" s="275"/>
      <c r="BH3" s="269">
        <f>IFERROR(__xludf.DUMMYFUNCTION("""COMPUTED_VALUE"""),1178.0)</f>
        <v>1178</v>
      </c>
      <c r="BI3" s="274"/>
      <c r="BJ3" s="275"/>
      <c r="BK3" s="275"/>
      <c r="BL3" s="269">
        <f>IFERROR(__xludf.DUMMYFUNCTION("""COMPUTED_VALUE"""),1179.0)</f>
        <v>1179</v>
      </c>
      <c r="BM3" s="274"/>
      <c r="BN3" s="275"/>
      <c r="BO3" s="275"/>
      <c r="BP3" s="269">
        <f>IFERROR(__xludf.DUMMYFUNCTION("""COMPUTED_VALUE"""),1180.0)</f>
        <v>1180</v>
      </c>
      <c r="BQ3" s="269"/>
      <c r="BR3" s="269"/>
      <c r="BS3" s="269"/>
      <c r="BT3" s="269">
        <f>IFERROR(__xludf.DUMMYFUNCTION("""COMPUTED_VALUE"""),1181.0)</f>
        <v>1181</v>
      </c>
      <c r="BU3" s="269"/>
      <c r="BV3" s="269"/>
      <c r="BW3" s="269"/>
      <c r="BX3" s="269">
        <f>IFERROR(__xludf.DUMMYFUNCTION("""COMPUTED_VALUE"""),1182.0)</f>
        <v>1182</v>
      </c>
      <c r="BY3" s="269"/>
      <c r="BZ3" s="269"/>
      <c r="CA3" s="269"/>
      <c r="CB3" s="269">
        <f>IFERROR(__xludf.DUMMYFUNCTION("""COMPUTED_VALUE"""),1183.0)</f>
        <v>1183</v>
      </c>
      <c r="CC3" s="269"/>
      <c r="CD3" s="269"/>
      <c r="CE3" s="269"/>
    </row>
    <row r="4">
      <c r="A4" s="271"/>
      <c r="B4" s="269"/>
      <c r="C4" s="269"/>
      <c r="D4" s="273"/>
      <c r="E4" s="274"/>
      <c r="F4" s="275"/>
      <c r="G4" s="275"/>
      <c r="H4" s="273"/>
      <c r="I4" s="274"/>
      <c r="J4" s="275"/>
      <c r="K4" s="275"/>
      <c r="L4" s="273"/>
      <c r="M4" s="274"/>
      <c r="N4" s="275"/>
      <c r="O4" s="275"/>
      <c r="P4" s="273"/>
      <c r="Q4" s="274"/>
      <c r="R4" s="275"/>
      <c r="S4" s="275"/>
      <c r="T4" s="273"/>
      <c r="U4" s="274"/>
      <c r="V4" s="275"/>
      <c r="W4" s="275"/>
      <c r="X4" s="273"/>
      <c r="Y4" s="274"/>
      <c r="Z4" s="275"/>
      <c r="AA4" s="275"/>
      <c r="AB4" s="273"/>
      <c r="AC4" s="274"/>
      <c r="AD4" s="275"/>
      <c r="AE4" s="275"/>
      <c r="AF4" s="273"/>
      <c r="AG4" s="274"/>
      <c r="AH4" s="275"/>
      <c r="AI4" s="275"/>
      <c r="AJ4" s="273"/>
      <c r="AK4" s="274"/>
      <c r="AL4" s="275"/>
      <c r="AM4" s="275"/>
      <c r="AN4" s="273"/>
      <c r="AO4" s="274"/>
      <c r="AP4" s="275"/>
      <c r="AQ4" s="275"/>
      <c r="AR4" s="273"/>
      <c r="AS4" s="274"/>
      <c r="AT4" s="275"/>
      <c r="AU4" s="275"/>
      <c r="AV4" s="273"/>
      <c r="AW4" s="274"/>
      <c r="AX4" s="275"/>
      <c r="AY4" s="275"/>
      <c r="AZ4" s="273"/>
      <c r="BA4" s="274"/>
      <c r="BB4" s="275"/>
      <c r="BC4" s="275"/>
      <c r="BD4" s="273"/>
      <c r="BE4" s="274"/>
      <c r="BF4" s="275"/>
      <c r="BG4" s="275"/>
      <c r="BH4" s="273"/>
      <c r="BI4" s="274"/>
      <c r="BJ4" s="275"/>
      <c r="BK4" s="275"/>
      <c r="BL4" s="273"/>
      <c r="BM4" s="274"/>
      <c r="BN4" s="275"/>
      <c r="BO4" s="275"/>
      <c r="BP4" s="269"/>
      <c r="BQ4" s="269"/>
      <c r="BR4" s="269"/>
      <c r="BS4" s="269"/>
      <c r="BT4" s="269"/>
      <c r="BU4" s="269"/>
      <c r="BV4" s="269"/>
      <c r="BW4" s="269"/>
      <c r="BX4" s="269"/>
      <c r="BY4" s="269"/>
      <c r="BZ4" s="269"/>
      <c r="CA4" s="269"/>
      <c r="CB4" s="269"/>
      <c r="CC4" s="269"/>
      <c r="CD4" s="269"/>
      <c r="CE4" s="269"/>
    </row>
    <row r="5">
      <c r="A5" s="271"/>
      <c r="B5" s="269"/>
      <c r="C5" s="269"/>
      <c r="D5" s="273"/>
      <c r="E5" s="274"/>
      <c r="F5" s="275"/>
      <c r="G5" s="275"/>
      <c r="H5" s="273"/>
      <c r="I5" s="274"/>
      <c r="J5" s="275"/>
      <c r="K5" s="275"/>
      <c r="L5" s="273"/>
      <c r="M5" s="274"/>
      <c r="N5" s="275"/>
      <c r="O5" s="275"/>
      <c r="P5" s="273"/>
      <c r="Q5" s="274"/>
      <c r="R5" s="275"/>
      <c r="S5" s="275"/>
      <c r="T5" s="273"/>
      <c r="U5" s="274"/>
      <c r="V5" s="275"/>
      <c r="W5" s="275"/>
      <c r="X5" s="273"/>
      <c r="Y5" s="274"/>
      <c r="Z5" s="275"/>
      <c r="AA5" s="275"/>
      <c r="AB5" s="273"/>
      <c r="AC5" s="274"/>
      <c r="AD5" s="275"/>
      <c r="AE5" s="275"/>
      <c r="AF5" s="273"/>
      <c r="AG5" s="274"/>
      <c r="AH5" s="275"/>
      <c r="AI5" s="275"/>
      <c r="AJ5" s="273"/>
      <c r="AK5" s="274"/>
      <c r="AL5" s="275"/>
      <c r="AM5" s="275"/>
      <c r="AN5" s="273"/>
      <c r="AO5" s="274"/>
      <c r="AP5" s="275"/>
      <c r="AQ5" s="275"/>
      <c r="AR5" s="273"/>
      <c r="AS5" s="274"/>
      <c r="AT5" s="275"/>
      <c r="AU5" s="275"/>
      <c r="AV5" s="273"/>
      <c r="AW5" s="274"/>
      <c r="AX5" s="275"/>
      <c r="AY5" s="275"/>
      <c r="AZ5" s="273"/>
      <c r="BA5" s="274"/>
      <c r="BB5" s="275"/>
      <c r="BC5" s="275"/>
      <c r="BD5" s="273"/>
      <c r="BE5" s="274"/>
      <c r="BF5" s="275"/>
      <c r="BG5" s="275"/>
      <c r="BH5" s="273"/>
      <c r="BI5" s="274"/>
      <c r="BJ5" s="275"/>
      <c r="BK5" s="275"/>
      <c r="BL5" s="273"/>
      <c r="BM5" s="274"/>
      <c r="BN5" s="275"/>
      <c r="BO5" s="275"/>
      <c r="BP5" s="269"/>
      <c r="BQ5" s="269"/>
      <c r="BR5" s="269"/>
      <c r="BS5" s="269"/>
      <c r="BT5" s="269"/>
      <c r="BU5" s="269"/>
      <c r="BV5" s="269"/>
      <c r="BW5" s="269"/>
      <c r="BX5" s="269"/>
      <c r="BY5" s="269"/>
      <c r="BZ5" s="269"/>
      <c r="CA5" s="269"/>
      <c r="CB5" s="269"/>
      <c r="CC5" s="269"/>
      <c r="CD5" s="269"/>
      <c r="CE5" s="269"/>
    </row>
    <row r="6">
      <c r="A6" s="271">
        <f>IFERROR(__xludf.DUMMYFUNCTION("""COMPUTED_VALUE"""),46114.0)</f>
        <v>46114</v>
      </c>
      <c r="B6" s="269" t="str">
        <f>IFERROR(__xludf.DUMMYFUNCTION("""COMPUTED_VALUE"""),"木")</f>
        <v>木</v>
      </c>
      <c r="C6" s="272">
        <f>IFERROR(__xludf.DUMMYFUNCTION("""COMPUTED_VALUE"""),0.0)</f>
        <v>0</v>
      </c>
      <c r="D6" s="273"/>
      <c r="E6" s="274">
        <f>IFERROR(__xludf.DUMMYFUNCTION("""COMPUTED_VALUE"""),0.0)</f>
        <v>0</v>
      </c>
      <c r="F6" s="275"/>
      <c r="G6" s="275"/>
      <c r="H6" s="273"/>
      <c r="I6" s="274">
        <f>IFERROR(__xludf.DUMMYFUNCTION("""COMPUTED_VALUE"""),0.0)</f>
        <v>0</v>
      </c>
      <c r="J6" s="275"/>
      <c r="K6" s="275"/>
      <c r="L6" s="273"/>
      <c r="M6" s="274">
        <f>IFERROR(__xludf.DUMMYFUNCTION("""COMPUTED_VALUE"""),0.0)</f>
        <v>0</v>
      </c>
      <c r="N6" s="275"/>
      <c r="O6" s="275"/>
      <c r="P6" s="273"/>
      <c r="Q6" s="274">
        <f>IFERROR(__xludf.DUMMYFUNCTION("""COMPUTED_VALUE"""),0.0)</f>
        <v>0</v>
      </c>
      <c r="R6" s="275"/>
      <c r="S6" s="275"/>
      <c r="T6" s="273"/>
      <c r="U6" s="274">
        <f>IFERROR(__xludf.DUMMYFUNCTION("""COMPUTED_VALUE"""),0.0)</f>
        <v>0</v>
      </c>
      <c r="V6" s="275"/>
      <c r="W6" s="275"/>
      <c r="X6" s="273"/>
      <c r="Y6" s="274">
        <f>IFERROR(__xludf.DUMMYFUNCTION("""COMPUTED_VALUE"""),0.0)</f>
        <v>0</v>
      </c>
      <c r="Z6" s="275"/>
      <c r="AA6" s="275"/>
      <c r="AB6" s="273"/>
      <c r="AC6" s="274">
        <f>IFERROR(__xludf.DUMMYFUNCTION("""COMPUTED_VALUE"""),0.0)</f>
        <v>0</v>
      </c>
      <c r="AD6" s="275"/>
      <c r="AE6" s="275"/>
      <c r="AF6" s="273"/>
      <c r="AG6" s="274">
        <f>IFERROR(__xludf.DUMMYFUNCTION("""COMPUTED_VALUE"""),0.0)</f>
        <v>0</v>
      </c>
      <c r="AH6" s="275"/>
      <c r="AI6" s="275"/>
      <c r="AJ6" s="273"/>
      <c r="AK6" s="274">
        <f>IFERROR(__xludf.DUMMYFUNCTION("""COMPUTED_VALUE"""),0.0)</f>
        <v>0</v>
      </c>
      <c r="AL6" s="275"/>
      <c r="AM6" s="275"/>
      <c r="AN6" s="273"/>
      <c r="AO6" s="274">
        <f>IFERROR(__xludf.DUMMYFUNCTION("""COMPUTED_VALUE"""),0.0)</f>
        <v>0</v>
      </c>
      <c r="AP6" s="275"/>
      <c r="AQ6" s="275"/>
      <c r="AR6" s="273"/>
      <c r="AS6" s="274">
        <f>IFERROR(__xludf.DUMMYFUNCTION("""COMPUTED_VALUE"""),0.0)</f>
        <v>0</v>
      </c>
      <c r="AT6" s="275"/>
      <c r="AU6" s="275"/>
      <c r="AV6" s="273"/>
      <c r="AW6" s="274">
        <f>IFERROR(__xludf.DUMMYFUNCTION("""COMPUTED_VALUE"""),0.0)</f>
        <v>0</v>
      </c>
      <c r="AX6" s="275"/>
      <c r="AY6" s="275"/>
      <c r="AZ6" s="273"/>
      <c r="BA6" s="274">
        <f>IFERROR(__xludf.DUMMYFUNCTION("""COMPUTED_VALUE"""),0.0)</f>
        <v>0</v>
      </c>
      <c r="BB6" s="275"/>
      <c r="BC6" s="275"/>
      <c r="BD6" s="273"/>
      <c r="BE6" s="274">
        <f>IFERROR(__xludf.DUMMYFUNCTION("""COMPUTED_VALUE"""),0.0)</f>
        <v>0</v>
      </c>
      <c r="BF6" s="275"/>
      <c r="BG6" s="275"/>
      <c r="BH6" s="273"/>
      <c r="BI6" s="274">
        <f>IFERROR(__xludf.DUMMYFUNCTION("""COMPUTED_VALUE"""),0.0)</f>
        <v>0</v>
      </c>
      <c r="BJ6" s="275"/>
      <c r="BK6" s="275"/>
      <c r="BL6" s="273"/>
      <c r="BM6" s="274">
        <f>IFERROR(__xludf.DUMMYFUNCTION("""COMPUTED_VALUE"""),0.0)</f>
        <v>0</v>
      </c>
      <c r="BN6" s="275"/>
      <c r="BO6" s="275"/>
      <c r="BP6" s="269"/>
      <c r="BQ6" s="269">
        <f>IFERROR(__xludf.DUMMYFUNCTION("""COMPUTED_VALUE"""),0.0)</f>
        <v>0</v>
      </c>
      <c r="BR6" s="269"/>
      <c r="BS6" s="269"/>
      <c r="BT6" s="269"/>
      <c r="BU6" s="269">
        <f>IFERROR(__xludf.DUMMYFUNCTION("""COMPUTED_VALUE"""),0.0)</f>
        <v>0</v>
      </c>
      <c r="BV6" s="269"/>
      <c r="BW6" s="269"/>
      <c r="BX6" s="269"/>
      <c r="BY6" s="269">
        <f>IFERROR(__xludf.DUMMYFUNCTION("""COMPUTED_VALUE"""),0.0)</f>
        <v>0</v>
      </c>
      <c r="BZ6" s="269"/>
      <c r="CA6" s="269"/>
      <c r="CB6" s="269"/>
      <c r="CC6" s="269">
        <f>IFERROR(__xludf.DUMMYFUNCTION("""COMPUTED_VALUE"""),0.0)</f>
        <v>0</v>
      </c>
      <c r="CD6" s="269"/>
      <c r="CE6" s="269"/>
    </row>
    <row r="7">
      <c r="A7" s="271">
        <f>IFERROR(__xludf.DUMMYFUNCTION("""COMPUTED_VALUE"""),46115.0)</f>
        <v>46115</v>
      </c>
      <c r="B7" s="269" t="str">
        <f>IFERROR(__xludf.DUMMYFUNCTION("""COMPUTED_VALUE"""),"金")</f>
        <v>金</v>
      </c>
      <c r="C7" s="272">
        <f>IFERROR(__xludf.DUMMYFUNCTION("""COMPUTED_VALUE"""),0.0)</f>
        <v>0</v>
      </c>
      <c r="D7" s="273"/>
      <c r="E7" s="274">
        <f>IFERROR(__xludf.DUMMYFUNCTION("""COMPUTED_VALUE"""),0.0)</f>
        <v>0</v>
      </c>
      <c r="F7" s="275"/>
      <c r="G7" s="275"/>
      <c r="H7" s="273"/>
      <c r="I7" s="274">
        <f>IFERROR(__xludf.DUMMYFUNCTION("""COMPUTED_VALUE"""),0.0)</f>
        <v>0</v>
      </c>
      <c r="J7" s="275"/>
      <c r="K7" s="275"/>
      <c r="L7" s="273"/>
      <c r="M7" s="274">
        <f>IFERROR(__xludf.DUMMYFUNCTION("""COMPUTED_VALUE"""),0.0)</f>
        <v>0</v>
      </c>
      <c r="N7" s="275"/>
      <c r="O7" s="275"/>
      <c r="P7" s="273"/>
      <c r="Q7" s="274">
        <f>IFERROR(__xludf.DUMMYFUNCTION("""COMPUTED_VALUE"""),0.0)</f>
        <v>0</v>
      </c>
      <c r="R7" s="275"/>
      <c r="S7" s="275"/>
      <c r="T7" s="273"/>
      <c r="U7" s="274">
        <f>IFERROR(__xludf.DUMMYFUNCTION("""COMPUTED_VALUE"""),0.0)</f>
        <v>0</v>
      </c>
      <c r="V7" s="275"/>
      <c r="W7" s="275"/>
      <c r="X7" s="273"/>
      <c r="Y7" s="274">
        <f>IFERROR(__xludf.DUMMYFUNCTION("""COMPUTED_VALUE"""),0.0)</f>
        <v>0</v>
      </c>
      <c r="Z7" s="275"/>
      <c r="AA7" s="275"/>
      <c r="AB7" s="273"/>
      <c r="AC7" s="274">
        <f>IFERROR(__xludf.DUMMYFUNCTION("""COMPUTED_VALUE"""),0.0)</f>
        <v>0</v>
      </c>
      <c r="AD7" s="275"/>
      <c r="AE7" s="275"/>
      <c r="AF7" s="273"/>
      <c r="AG7" s="274">
        <f>IFERROR(__xludf.DUMMYFUNCTION("""COMPUTED_VALUE"""),0.0)</f>
        <v>0</v>
      </c>
      <c r="AH7" s="275"/>
      <c r="AI7" s="275"/>
      <c r="AJ7" s="273"/>
      <c r="AK7" s="274">
        <f>IFERROR(__xludf.DUMMYFUNCTION("""COMPUTED_VALUE"""),0.0)</f>
        <v>0</v>
      </c>
      <c r="AL7" s="275"/>
      <c r="AM7" s="275"/>
      <c r="AN7" s="273"/>
      <c r="AO7" s="274">
        <f>IFERROR(__xludf.DUMMYFUNCTION("""COMPUTED_VALUE"""),0.0)</f>
        <v>0</v>
      </c>
      <c r="AP7" s="275"/>
      <c r="AQ7" s="275"/>
      <c r="AR7" s="273"/>
      <c r="AS7" s="274">
        <f>IFERROR(__xludf.DUMMYFUNCTION("""COMPUTED_VALUE"""),0.0)</f>
        <v>0</v>
      </c>
      <c r="AT7" s="275"/>
      <c r="AU7" s="275"/>
      <c r="AV7" s="273"/>
      <c r="AW7" s="274">
        <f>IFERROR(__xludf.DUMMYFUNCTION("""COMPUTED_VALUE"""),0.0)</f>
        <v>0</v>
      </c>
      <c r="AX7" s="275"/>
      <c r="AY7" s="275"/>
      <c r="AZ7" s="273"/>
      <c r="BA7" s="274">
        <f>IFERROR(__xludf.DUMMYFUNCTION("""COMPUTED_VALUE"""),0.0)</f>
        <v>0</v>
      </c>
      <c r="BB7" s="275"/>
      <c r="BC7" s="275"/>
      <c r="BD7" s="273"/>
      <c r="BE7" s="274">
        <f>IFERROR(__xludf.DUMMYFUNCTION("""COMPUTED_VALUE"""),0.0)</f>
        <v>0</v>
      </c>
      <c r="BF7" s="275"/>
      <c r="BG7" s="275"/>
      <c r="BH7" s="273"/>
      <c r="BI7" s="274">
        <f>IFERROR(__xludf.DUMMYFUNCTION("""COMPUTED_VALUE"""),0.0)</f>
        <v>0</v>
      </c>
      <c r="BJ7" s="275"/>
      <c r="BK7" s="275"/>
      <c r="BL7" s="273"/>
      <c r="BM7" s="274">
        <f>IFERROR(__xludf.DUMMYFUNCTION("""COMPUTED_VALUE"""),0.0)</f>
        <v>0</v>
      </c>
      <c r="BN7" s="275"/>
      <c r="BO7" s="275"/>
      <c r="BP7" s="269"/>
      <c r="BQ7" s="269">
        <f>IFERROR(__xludf.DUMMYFUNCTION("""COMPUTED_VALUE"""),0.0)</f>
        <v>0</v>
      </c>
      <c r="BR7" s="269"/>
      <c r="BS7" s="269"/>
      <c r="BT7" s="269"/>
      <c r="BU7" s="269">
        <f>IFERROR(__xludf.DUMMYFUNCTION("""COMPUTED_VALUE"""),0.0)</f>
        <v>0</v>
      </c>
      <c r="BV7" s="269"/>
      <c r="BW7" s="269"/>
      <c r="BX7" s="269"/>
      <c r="BY7" s="269">
        <f>IFERROR(__xludf.DUMMYFUNCTION("""COMPUTED_VALUE"""),0.0)</f>
        <v>0</v>
      </c>
      <c r="BZ7" s="269"/>
      <c r="CA7" s="269"/>
      <c r="CB7" s="269"/>
      <c r="CC7" s="269">
        <f>IFERROR(__xludf.DUMMYFUNCTION("""COMPUTED_VALUE"""),0.0)</f>
        <v>0</v>
      </c>
      <c r="CD7" s="269"/>
      <c r="CE7" s="269"/>
    </row>
    <row r="8">
      <c r="A8" s="271">
        <f>IFERROR(__xludf.DUMMYFUNCTION("""COMPUTED_VALUE"""),46116.0)</f>
        <v>46116</v>
      </c>
      <c r="B8" s="269" t="str">
        <f>IFERROR(__xludf.DUMMYFUNCTION("""COMPUTED_VALUE"""),"土")</f>
        <v>土</v>
      </c>
      <c r="C8" s="272">
        <f>IFERROR(__xludf.DUMMYFUNCTION("""COMPUTED_VALUE"""),0.0)</f>
        <v>0</v>
      </c>
      <c r="D8" s="273"/>
      <c r="E8" s="274">
        <f>IFERROR(__xludf.DUMMYFUNCTION("""COMPUTED_VALUE"""),0.0)</f>
        <v>0</v>
      </c>
      <c r="F8" s="275"/>
      <c r="G8" s="275"/>
      <c r="H8" s="273"/>
      <c r="I8" s="274">
        <f>IFERROR(__xludf.DUMMYFUNCTION("""COMPUTED_VALUE"""),0.0)</f>
        <v>0</v>
      </c>
      <c r="J8" s="275"/>
      <c r="K8" s="275"/>
      <c r="L8" s="273"/>
      <c r="M8" s="274">
        <f>IFERROR(__xludf.DUMMYFUNCTION("""COMPUTED_VALUE"""),0.0)</f>
        <v>0</v>
      </c>
      <c r="N8" s="275"/>
      <c r="O8" s="275"/>
      <c r="P8" s="273"/>
      <c r="Q8" s="274">
        <f>IFERROR(__xludf.DUMMYFUNCTION("""COMPUTED_VALUE"""),0.0)</f>
        <v>0</v>
      </c>
      <c r="R8" s="275"/>
      <c r="S8" s="275"/>
      <c r="T8" s="273"/>
      <c r="U8" s="274">
        <f>IFERROR(__xludf.DUMMYFUNCTION("""COMPUTED_VALUE"""),0.0)</f>
        <v>0</v>
      </c>
      <c r="V8" s="275"/>
      <c r="W8" s="275"/>
      <c r="X8" s="273"/>
      <c r="Y8" s="274">
        <f>IFERROR(__xludf.DUMMYFUNCTION("""COMPUTED_VALUE"""),0.0)</f>
        <v>0</v>
      </c>
      <c r="Z8" s="275"/>
      <c r="AA8" s="275"/>
      <c r="AB8" s="273"/>
      <c r="AC8" s="274">
        <f>IFERROR(__xludf.DUMMYFUNCTION("""COMPUTED_VALUE"""),0.0)</f>
        <v>0</v>
      </c>
      <c r="AD8" s="275"/>
      <c r="AE8" s="275"/>
      <c r="AF8" s="273"/>
      <c r="AG8" s="274">
        <f>IFERROR(__xludf.DUMMYFUNCTION("""COMPUTED_VALUE"""),0.0)</f>
        <v>0</v>
      </c>
      <c r="AH8" s="275"/>
      <c r="AI8" s="275"/>
      <c r="AJ8" s="273"/>
      <c r="AK8" s="274">
        <f>IFERROR(__xludf.DUMMYFUNCTION("""COMPUTED_VALUE"""),0.0)</f>
        <v>0</v>
      </c>
      <c r="AL8" s="275"/>
      <c r="AM8" s="275"/>
      <c r="AN8" s="273"/>
      <c r="AO8" s="274">
        <f>IFERROR(__xludf.DUMMYFUNCTION("""COMPUTED_VALUE"""),0.0)</f>
        <v>0</v>
      </c>
      <c r="AP8" s="275"/>
      <c r="AQ8" s="275"/>
      <c r="AR8" s="273"/>
      <c r="AS8" s="274">
        <f>IFERROR(__xludf.DUMMYFUNCTION("""COMPUTED_VALUE"""),0.0)</f>
        <v>0</v>
      </c>
      <c r="AT8" s="275"/>
      <c r="AU8" s="275"/>
      <c r="AV8" s="273"/>
      <c r="AW8" s="274">
        <f>IFERROR(__xludf.DUMMYFUNCTION("""COMPUTED_VALUE"""),0.0)</f>
        <v>0</v>
      </c>
      <c r="AX8" s="275"/>
      <c r="AY8" s="275"/>
      <c r="AZ8" s="273"/>
      <c r="BA8" s="274">
        <f>IFERROR(__xludf.DUMMYFUNCTION("""COMPUTED_VALUE"""),0.0)</f>
        <v>0</v>
      </c>
      <c r="BB8" s="275"/>
      <c r="BC8" s="275"/>
      <c r="BD8" s="273"/>
      <c r="BE8" s="274">
        <f>IFERROR(__xludf.DUMMYFUNCTION("""COMPUTED_VALUE"""),0.0)</f>
        <v>0</v>
      </c>
      <c r="BF8" s="275"/>
      <c r="BG8" s="275"/>
      <c r="BH8" s="273"/>
      <c r="BI8" s="274">
        <f>IFERROR(__xludf.DUMMYFUNCTION("""COMPUTED_VALUE"""),0.0)</f>
        <v>0</v>
      </c>
      <c r="BJ8" s="275"/>
      <c r="BK8" s="275"/>
      <c r="BL8" s="273"/>
      <c r="BM8" s="274">
        <f>IFERROR(__xludf.DUMMYFUNCTION("""COMPUTED_VALUE"""),0.0)</f>
        <v>0</v>
      </c>
      <c r="BN8" s="275"/>
      <c r="BO8" s="275"/>
      <c r="BP8" s="269"/>
      <c r="BQ8" s="269">
        <f>IFERROR(__xludf.DUMMYFUNCTION("""COMPUTED_VALUE"""),0.0)</f>
        <v>0</v>
      </c>
      <c r="BR8" s="269"/>
      <c r="BS8" s="269"/>
      <c r="BT8" s="269"/>
      <c r="BU8" s="269">
        <f>IFERROR(__xludf.DUMMYFUNCTION("""COMPUTED_VALUE"""),0.0)</f>
        <v>0</v>
      </c>
      <c r="BV8" s="269"/>
      <c r="BW8" s="269"/>
      <c r="BX8" s="269"/>
      <c r="BY8" s="269">
        <f>IFERROR(__xludf.DUMMYFUNCTION("""COMPUTED_VALUE"""),0.0)</f>
        <v>0</v>
      </c>
      <c r="BZ8" s="269"/>
      <c r="CA8" s="269"/>
      <c r="CB8" s="269"/>
      <c r="CC8" s="269">
        <f>IFERROR(__xludf.DUMMYFUNCTION("""COMPUTED_VALUE"""),0.0)</f>
        <v>0</v>
      </c>
      <c r="CD8" s="269"/>
      <c r="CE8" s="269"/>
    </row>
    <row r="9">
      <c r="A9" s="271">
        <f>IFERROR(__xludf.DUMMYFUNCTION("""COMPUTED_VALUE"""),46117.0)</f>
        <v>46117</v>
      </c>
      <c r="B9" s="269" t="str">
        <f>IFERROR(__xludf.DUMMYFUNCTION("""COMPUTED_VALUE"""),"日")</f>
        <v>日</v>
      </c>
      <c r="C9" s="272">
        <f>IFERROR(__xludf.DUMMYFUNCTION("""COMPUTED_VALUE"""),0.0)</f>
        <v>0</v>
      </c>
      <c r="D9" s="273"/>
      <c r="E9" s="274">
        <f>IFERROR(__xludf.DUMMYFUNCTION("""COMPUTED_VALUE"""),0.0)</f>
        <v>0</v>
      </c>
      <c r="F9" s="275"/>
      <c r="G9" s="275"/>
      <c r="H9" s="273"/>
      <c r="I9" s="274">
        <f>IFERROR(__xludf.DUMMYFUNCTION("""COMPUTED_VALUE"""),0.0)</f>
        <v>0</v>
      </c>
      <c r="J9" s="275"/>
      <c r="K9" s="275"/>
      <c r="L9" s="273"/>
      <c r="M9" s="274">
        <f>IFERROR(__xludf.DUMMYFUNCTION("""COMPUTED_VALUE"""),0.0)</f>
        <v>0</v>
      </c>
      <c r="N9" s="275"/>
      <c r="O9" s="275"/>
      <c r="P9" s="273"/>
      <c r="Q9" s="274">
        <f>IFERROR(__xludf.DUMMYFUNCTION("""COMPUTED_VALUE"""),0.0)</f>
        <v>0</v>
      </c>
      <c r="R9" s="275"/>
      <c r="S9" s="275"/>
      <c r="T9" s="273"/>
      <c r="U9" s="274">
        <f>IFERROR(__xludf.DUMMYFUNCTION("""COMPUTED_VALUE"""),0.0)</f>
        <v>0</v>
      </c>
      <c r="V9" s="275"/>
      <c r="W9" s="275"/>
      <c r="X9" s="273"/>
      <c r="Y9" s="274">
        <f>IFERROR(__xludf.DUMMYFUNCTION("""COMPUTED_VALUE"""),0.0)</f>
        <v>0</v>
      </c>
      <c r="Z9" s="275"/>
      <c r="AA9" s="275"/>
      <c r="AB9" s="273"/>
      <c r="AC9" s="274">
        <f>IFERROR(__xludf.DUMMYFUNCTION("""COMPUTED_VALUE"""),0.0)</f>
        <v>0</v>
      </c>
      <c r="AD9" s="275"/>
      <c r="AE9" s="275"/>
      <c r="AF9" s="273"/>
      <c r="AG9" s="274">
        <f>IFERROR(__xludf.DUMMYFUNCTION("""COMPUTED_VALUE"""),0.0)</f>
        <v>0</v>
      </c>
      <c r="AH9" s="275"/>
      <c r="AI9" s="275"/>
      <c r="AJ9" s="273"/>
      <c r="AK9" s="274">
        <f>IFERROR(__xludf.DUMMYFUNCTION("""COMPUTED_VALUE"""),0.0)</f>
        <v>0</v>
      </c>
      <c r="AL9" s="275"/>
      <c r="AM9" s="275"/>
      <c r="AN9" s="273"/>
      <c r="AO9" s="274">
        <f>IFERROR(__xludf.DUMMYFUNCTION("""COMPUTED_VALUE"""),0.0)</f>
        <v>0</v>
      </c>
      <c r="AP9" s="275"/>
      <c r="AQ9" s="275"/>
      <c r="AR9" s="273"/>
      <c r="AS9" s="274">
        <f>IFERROR(__xludf.DUMMYFUNCTION("""COMPUTED_VALUE"""),0.0)</f>
        <v>0</v>
      </c>
      <c r="AT9" s="275"/>
      <c r="AU9" s="275"/>
      <c r="AV9" s="273"/>
      <c r="AW9" s="274">
        <f>IFERROR(__xludf.DUMMYFUNCTION("""COMPUTED_VALUE"""),0.0)</f>
        <v>0</v>
      </c>
      <c r="AX9" s="275"/>
      <c r="AY9" s="275"/>
      <c r="AZ9" s="273"/>
      <c r="BA9" s="274">
        <f>IFERROR(__xludf.DUMMYFUNCTION("""COMPUTED_VALUE"""),0.0)</f>
        <v>0</v>
      </c>
      <c r="BB9" s="275"/>
      <c r="BC9" s="275"/>
      <c r="BD9" s="273"/>
      <c r="BE9" s="274">
        <f>IFERROR(__xludf.DUMMYFUNCTION("""COMPUTED_VALUE"""),0.0)</f>
        <v>0</v>
      </c>
      <c r="BF9" s="275"/>
      <c r="BG9" s="275"/>
      <c r="BH9" s="273"/>
      <c r="BI9" s="274">
        <f>IFERROR(__xludf.DUMMYFUNCTION("""COMPUTED_VALUE"""),0.0)</f>
        <v>0</v>
      </c>
      <c r="BJ9" s="275"/>
      <c r="BK9" s="275"/>
      <c r="BL9" s="273"/>
      <c r="BM9" s="274">
        <f>IFERROR(__xludf.DUMMYFUNCTION("""COMPUTED_VALUE"""),0.0)</f>
        <v>0</v>
      </c>
      <c r="BN9" s="275"/>
      <c r="BO9" s="275"/>
      <c r="BP9" s="269"/>
      <c r="BQ9" s="269">
        <f>IFERROR(__xludf.DUMMYFUNCTION("""COMPUTED_VALUE"""),0.0)</f>
        <v>0</v>
      </c>
      <c r="BR9" s="269"/>
      <c r="BS9" s="269"/>
      <c r="BT9" s="269"/>
      <c r="BU9" s="269">
        <f>IFERROR(__xludf.DUMMYFUNCTION("""COMPUTED_VALUE"""),0.0)</f>
        <v>0</v>
      </c>
      <c r="BV9" s="269"/>
      <c r="BW9" s="269"/>
      <c r="BX9" s="269"/>
      <c r="BY9" s="269">
        <f>IFERROR(__xludf.DUMMYFUNCTION("""COMPUTED_VALUE"""),0.0)</f>
        <v>0</v>
      </c>
      <c r="BZ9" s="269"/>
      <c r="CA9" s="269"/>
      <c r="CB9" s="269"/>
      <c r="CC9" s="269">
        <f>IFERROR(__xludf.DUMMYFUNCTION("""COMPUTED_VALUE"""),0.0)</f>
        <v>0</v>
      </c>
      <c r="CD9" s="269"/>
      <c r="CE9" s="269"/>
    </row>
    <row r="10">
      <c r="A10" s="271">
        <f>IFERROR(__xludf.DUMMYFUNCTION("""COMPUTED_VALUE"""),46121.0)</f>
        <v>46121</v>
      </c>
      <c r="B10" s="269" t="str">
        <f>IFERROR(__xludf.DUMMYFUNCTION("""COMPUTED_VALUE"""),"木")</f>
        <v>木</v>
      </c>
      <c r="C10" s="272">
        <f>IFERROR(__xludf.DUMMYFUNCTION("""COMPUTED_VALUE"""),0.0)</f>
        <v>0</v>
      </c>
      <c r="D10" s="273"/>
      <c r="E10" s="274">
        <f>IFERROR(__xludf.DUMMYFUNCTION("""COMPUTED_VALUE"""),0.0)</f>
        <v>0</v>
      </c>
      <c r="F10" s="275"/>
      <c r="G10" s="275"/>
      <c r="H10" s="273"/>
      <c r="I10" s="274">
        <f>IFERROR(__xludf.DUMMYFUNCTION("""COMPUTED_VALUE"""),0.0)</f>
        <v>0</v>
      </c>
      <c r="J10" s="275"/>
      <c r="K10" s="275"/>
      <c r="L10" s="273"/>
      <c r="M10" s="274">
        <f>IFERROR(__xludf.DUMMYFUNCTION("""COMPUTED_VALUE"""),0.0)</f>
        <v>0</v>
      </c>
      <c r="N10" s="275"/>
      <c r="O10" s="275"/>
      <c r="P10" s="273"/>
      <c r="Q10" s="274">
        <f>IFERROR(__xludf.DUMMYFUNCTION("""COMPUTED_VALUE"""),0.0)</f>
        <v>0</v>
      </c>
      <c r="R10" s="275"/>
      <c r="S10" s="275"/>
      <c r="T10" s="273"/>
      <c r="U10" s="274">
        <f>IFERROR(__xludf.DUMMYFUNCTION("""COMPUTED_VALUE"""),0.0)</f>
        <v>0</v>
      </c>
      <c r="V10" s="275"/>
      <c r="W10" s="275"/>
      <c r="X10" s="273"/>
      <c r="Y10" s="274">
        <f>IFERROR(__xludf.DUMMYFUNCTION("""COMPUTED_VALUE"""),0.0)</f>
        <v>0</v>
      </c>
      <c r="Z10" s="275"/>
      <c r="AA10" s="275"/>
      <c r="AB10" s="273"/>
      <c r="AC10" s="274">
        <f>IFERROR(__xludf.DUMMYFUNCTION("""COMPUTED_VALUE"""),0.0)</f>
        <v>0</v>
      </c>
      <c r="AD10" s="275"/>
      <c r="AE10" s="275"/>
      <c r="AF10" s="273"/>
      <c r="AG10" s="274">
        <f>IFERROR(__xludf.DUMMYFUNCTION("""COMPUTED_VALUE"""),0.0)</f>
        <v>0</v>
      </c>
      <c r="AH10" s="275"/>
      <c r="AI10" s="275"/>
      <c r="AJ10" s="273"/>
      <c r="AK10" s="274">
        <f>IFERROR(__xludf.DUMMYFUNCTION("""COMPUTED_VALUE"""),0.0)</f>
        <v>0</v>
      </c>
      <c r="AL10" s="275"/>
      <c r="AM10" s="275"/>
      <c r="AN10" s="273"/>
      <c r="AO10" s="274">
        <f>IFERROR(__xludf.DUMMYFUNCTION("""COMPUTED_VALUE"""),0.0)</f>
        <v>0</v>
      </c>
      <c r="AP10" s="275"/>
      <c r="AQ10" s="275"/>
      <c r="AR10" s="273"/>
      <c r="AS10" s="274">
        <f>IFERROR(__xludf.DUMMYFUNCTION("""COMPUTED_VALUE"""),0.0)</f>
        <v>0</v>
      </c>
      <c r="AT10" s="275"/>
      <c r="AU10" s="275"/>
      <c r="AV10" s="273"/>
      <c r="AW10" s="274">
        <f>IFERROR(__xludf.DUMMYFUNCTION("""COMPUTED_VALUE"""),0.0)</f>
        <v>0</v>
      </c>
      <c r="AX10" s="275"/>
      <c r="AY10" s="275"/>
      <c r="AZ10" s="273"/>
      <c r="BA10" s="274">
        <f>IFERROR(__xludf.DUMMYFUNCTION("""COMPUTED_VALUE"""),0.0)</f>
        <v>0</v>
      </c>
      <c r="BB10" s="275"/>
      <c r="BC10" s="275"/>
      <c r="BD10" s="273"/>
      <c r="BE10" s="274">
        <f>IFERROR(__xludf.DUMMYFUNCTION("""COMPUTED_VALUE"""),0.0)</f>
        <v>0</v>
      </c>
      <c r="BF10" s="275"/>
      <c r="BG10" s="275"/>
      <c r="BH10" s="273"/>
      <c r="BI10" s="274">
        <f>IFERROR(__xludf.DUMMYFUNCTION("""COMPUTED_VALUE"""),0.0)</f>
        <v>0</v>
      </c>
      <c r="BJ10" s="275"/>
      <c r="BK10" s="275"/>
      <c r="BL10" s="273"/>
      <c r="BM10" s="274">
        <f>IFERROR(__xludf.DUMMYFUNCTION("""COMPUTED_VALUE"""),0.0)</f>
        <v>0</v>
      </c>
      <c r="BN10" s="275"/>
      <c r="BO10" s="275"/>
      <c r="BP10" s="269"/>
      <c r="BQ10" s="269">
        <f>IFERROR(__xludf.DUMMYFUNCTION("""COMPUTED_VALUE"""),0.0)</f>
        <v>0</v>
      </c>
      <c r="BR10" s="269"/>
      <c r="BS10" s="269"/>
      <c r="BT10" s="269"/>
      <c r="BU10" s="269">
        <f>IFERROR(__xludf.DUMMYFUNCTION("""COMPUTED_VALUE"""),0.0)</f>
        <v>0</v>
      </c>
      <c r="BV10" s="269"/>
      <c r="BW10" s="269"/>
      <c r="BX10" s="269"/>
      <c r="BY10" s="269">
        <f>IFERROR(__xludf.DUMMYFUNCTION("""COMPUTED_VALUE"""),0.0)</f>
        <v>0</v>
      </c>
      <c r="BZ10" s="269"/>
      <c r="CA10" s="269"/>
      <c r="CB10" s="269"/>
      <c r="CC10" s="269">
        <f>IFERROR(__xludf.DUMMYFUNCTION("""COMPUTED_VALUE"""),0.0)</f>
        <v>0</v>
      </c>
      <c r="CD10" s="269"/>
      <c r="CE10" s="269"/>
    </row>
    <row r="11">
      <c r="A11" s="271">
        <f>IFERROR(__xludf.DUMMYFUNCTION("""COMPUTED_VALUE"""),46122.0)</f>
        <v>46122</v>
      </c>
      <c r="B11" s="269" t="str">
        <f>IFERROR(__xludf.DUMMYFUNCTION("""COMPUTED_VALUE"""),"金")</f>
        <v>金</v>
      </c>
      <c r="C11" s="272">
        <f>IFERROR(__xludf.DUMMYFUNCTION("""COMPUTED_VALUE"""),0.0)</f>
        <v>0</v>
      </c>
      <c r="D11" s="273"/>
      <c r="E11" s="274">
        <f>IFERROR(__xludf.DUMMYFUNCTION("""COMPUTED_VALUE"""),0.0)</f>
        <v>0</v>
      </c>
      <c r="F11" s="275"/>
      <c r="G11" s="275"/>
      <c r="H11" s="273"/>
      <c r="I11" s="274">
        <f>IFERROR(__xludf.DUMMYFUNCTION("""COMPUTED_VALUE"""),0.0)</f>
        <v>0</v>
      </c>
      <c r="J11" s="275"/>
      <c r="K11" s="275"/>
      <c r="L11" s="273"/>
      <c r="M11" s="274">
        <f>IFERROR(__xludf.DUMMYFUNCTION("""COMPUTED_VALUE"""),0.0)</f>
        <v>0</v>
      </c>
      <c r="N11" s="275"/>
      <c r="O11" s="275"/>
      <c r="P11" s="273"/>
      <c r="Q11" s="274">
        <f>IFERROR(__xludf.DUMMYFUNCTION("""COMPUTED_VALUE"""),0.0)</f>
        <v>0</v>
      </c>
      <c r="R11" s="275"/>
      <c r="S11" s="275"/>
      <c r="T11" s="273"/>
      <c r="U11" s="274">
        <f>IFERROR(__xludf.DUMMYFUNCTION("""COMPUTED_VALUE"""),0.0)</f>
        <v>0</v>
      </c>
      <c r="V11" s="275"/>
      <c r="W11" s="275"/>
      <c r="X11" s="273"/>
      <c r="Y11" s="274">
        <f>IFERROR(__xludf.DUMMYFUNCTION("""COMPUTED_VALUE"""),0.0)</f>
        <v>0</v>
      </c>
      <c r="Z11" s="275"/>
      <c r="AA11" s="275"/>
      <c r="AB11" s="273"/>
      <c r="AC11" s="274">
        <f>IFERROR(__xludf.DUMMYFUNCTION("""COMPUTED_VALUE"""),0.0)</f>
        <v>0</v>
      </c>
      <c r="AD11" s="275"/>
      <c r="AE11" s="275"/>
      <c r="AF11" s="273"/>
      <c r="AG11" s="274">
        <f>IFERROR(__xludf.DUMMYFUNCTION("""COMPUTED_VALUE"""),0.0)</f>
        <v>0</v>
      </c>
      <c r="AH11" s="275"/>
      <c r="AI11" s="275"/>
      <c r="AJ11" s="273"/>
      <c r="AK11" s="274">
        <f>IFERROR(__xludf.DUMMYFUNCTION("""COMPUTED_VALUE"""),0.0)</f>
        <v>0</v>
      </c>
      <c r="AL11" s="275"/>
      <c r="AM11" s="275"/>
      <c r="AN11" s="273"/>
      <c r="AO11" s="274">
        <f>IFERROR(__xludf.DUMMYFUNCTION("""COMPUTED_VALUE"""),0.0)</f>
        <v>0</v>
      </c>
      <c r="AP11" s="275"/>
      <c r="AQ11" s="275"/>
      <c r="AR11" s="273"/>
      <c r="AS11" s="274">
        <f>IFERROR(__xludf.DUMMYFUNCTION("""COMPUTED_VALUE"""),0.0)</f>
        <v>0</v>
      </c>
      <c r="AT11" s="275"/>
      <c r="AU11" s="275"/>
      <c r="AV11" s="273"/>
      <c r="AW11" s="274">
        <f>IFERROR(__xludf.DUMMYFUNCTION("""COMPUTED_VALUE"""),0.0)</f>
        <v>0</v>
      </c>
      <c r="AX11" s="275"/>
      <c r="AY11" s="275"/>
      <c r="AZ11" s="273"/>
      <c r="BA11" s="274">
        <f>IFERROR(__xludf.DUMMYFUNCTION("""COMPUTED_VALUE"""),0.0)</f>
        <v>0</v>
      </c>
      <c r="BB11" s="275"/>
      <c r="BC11" s="275"/>
      <c r="BD11" s="273"/>
      <c r="BE11" s="274">
        <f>IFERROR(__xludf.DUMMYFUNCTION("""COMPUTED_VALUE"""),0.0)</f>
        <v>0</v>
      </c>
      <c r="BF11" s="275"/>
      <c r="BG11" s="275"/>
      <c r="BH11" s="273"/>
      <c r="BI11" s="274">
        <f>IFERROR(__xludf.DUMMYFUNCTION("""COMPUTED_VALUE"""),0.0)</f>
        <v>0</v>
      </c>
      <c r="BJ11" s="275"/>
      <c r="BK11" s="275"/>
      <c r="BL11" s="273"/>
      <c r="BM11" s="274">
        <f>IFERROR(__xludf.DUMMYFUNCTION("""COMPUTED_VALUE"""),0.0)</f>
        <v>0</v>
      </c>
      <c r="BN11" s="275"/>
      <c r="BO11" s="275"/>
      <c r="BP11" s="269"/>
      <c r="BQ11" s="269">
        <f>IFERROR(__xludf.DUMMYFUNCTION("""COMPUTED_VALUE"""),0.0)</f>
        <v>0</v>
      </c>
      <c r="BR11" s="269"/>
      <c r="BS11" s="269"/>
      <c r="BT11" s="269"/>
      <c r="BU11" s="269">
        <f>IFERROR(__xludf.DUMMYFUNCTION("""COMPUTED_VALUE"""),0.0)</f>
        <v>0</v>
      </c>
      <c r="BV11" s="269"/>
      <c r="BW11" s="269"/>
      <c r="BX11" s="269"/>
      <c r="BY11" s="269">
        <f>IFERROR(__xludf.DUMMYFUNCTION("""COMPUTED_VALUE"""),0.0)</f>
        <v>0</v>
      </c>
      <c r="BZ11" s="269"/>
      <c r="CA11" s="269"/>
      <c r="CB11" s="269"/>
      <c r="CC11" s="269">
        <f>IFERROR(__xludf.DUMMYFUNCTION("""COMPUTED_VALUE"""),0.0)</f>
        <v>0</v>
      </c>
      <c r="CD11" s="269"/>
      <c r="CE11" s="269"/>
    </row>
    <row r="12">
      <c r="A12" s="271">
        <f>IFERROR(__xludf.DUMMYFUNCTION("""COMPUTED_VALUE"""),46123.0)</f>
        <v>46123</v>
      </c>
      <c r="B12" s="269" t="str">
        <f>IFERROR(__xludf.DUMMYFUNCTION("""COMPUTED_VALUE"""),"土")</f>
        <v>土</v>
      </c>
      <c r="C12" s="272">
        <f>IFERROR(__xludf.DUMMYFUNCTION("""COMPUTED_VALUE"""),0.0)</f>
        <v>0</v>
      </c>
      <c r="D12" s="273"/>
      <c r="E12" s="274">
        <f>IFERROR(__xludf.DUMMYFUNCTION("""COMPUTED_VALUE"""),0.0)</f>
        <v>0</v>
      </c>
      <c r="F12" s="275"/>
      <c r="G12" s="275"/>
      <c r="H12" s="273"/>
      <c r="I12" s="274">
        <f>IFERROR(__xludf.DUMMYFUNCTION("""COMPUTED_VALUE"""),0.0)</f>
        <v>0</v>
      </c>
      <c r="J12" s="275"/>
      <c r="K12" s="275"/>
      <c r="L12" s="273"/>
      <c r="M12" s="274">
        <f>IFERROR(__xludf.DUMMYFUNCTION("""COMPUTED_VALUE"""),0.0)</f>
        <v>0</v>
      </c>
      <c r="N12" s="275"/>
      <c r="O12" s="275"/>
      <c r="P12" s="273"/>
      <c r="Q12" s="274">
        <f>IFERROR(__xludf.DUMMYFUNCTION("""COMPUTED_VALUE"""),0.0)</f>
        <v>0</v>
      </c>
      <c r="R12" s="275"/>
      <c r="S12" s="275"/>
      <c r="T12" s="273"/>
      <c r="U12" s="274">
        <f>IFERROR(__xludf.DUMMYFUNCTION("""COMPUTED_VALUE"""),0.0)</f>
        <v>0</v>
      </c>
      <c r="V12" s="275"/>
      <c r="W12" s="275"/>
      <c r="X12" s="273"/>
      <c r="Y12" s="274">
        <f>IFERROR(__xludf.DUMMYFUNCTION("""COMPUTED_VALUE"""),0.0)</f>
        <v>0</v>
      </c>
      <c r="Z12" s="275"/>
      <c r="AA12" s="275"/>
      <c r="AB12" s="273"/>
      <c r="AC12" s="274">
        <f>IFERROR(__xludf.DUMMYFUNCTION("""COMPUTED_VALUE"""),0.0)</f>
        <v>0</v>
      </c>
      <c r="AD12" s="275"/>
      <c r="AE12" s="275"/>
      <c r="AF12" s="273"/>
      <c r="AG12" s="274">
        <f>IFERROR(__xludf.DUMMYFUNCTION("""COMPUTED_VALUE"""),0.0)</f>
        <v>0</v>
      </c>
      <c r="AH12" s="275"/>
      <c r="AI12" s="275"/>
      <c r="AJ12" s="273"/>
      <c r="AK12" s="274">
        <f>IFERROR(__xludf.DUMMYFUNCTION("""COMPUTED_VALUE"""),0.0)</f>
        <v>0</v>
      </c>
      <c r="AL12" s="275"/>
      <c r="AM12" s="275"/>
      <c r="AN12" s="273"/>
      <c r="AO12" s="274">
        <f>IFERROR(__xludf.DUMMYFUNCTION("""COMPUTED_VALUE"""),0.0)</f>
        <v>0</v>
      </c>
      <c r="AP12" s="275"/>
      <c r="AQ12" s="275"/>
      <c r="AR12" s="273"/>
      <c r="AS12" s="274">
        <f>IFERROR(__xludf.DUMMYFUNCTION("""COMPUTED_VALUE"""),0.0)</f>
        <v>0</v>
      </c>
      <c r="AT12" s="275"/>
      <c r="AU12" s="275"/>
      <c r="AV12" s="273"/>
      <c r="AW12" s="274">
        <f>IFERROR(__xludf.DUMMYFUNCTION("""COMPUTED_VALUE"""),0.0)</f>
        <v>0</v>
      </c>
      <c r="AX12" s="275"/>
      <c r="AY12" s="275"/>
      <c r="AZ12" s="273"/>
      <c r="BA12" s="274">
        <f>IFERROR(__xludf.DUMMYFUNCTION("""COMPUTED_VALUE"""),0.0)</f>
        <v>0</v>
      </c>
      <c r="BB12" s="275"/>
      <c r="BC12" s="275"/>
      <c r="BD12" s="273"/>
      <c r="BE12" s="274">
        <f>IFERROR(__xludf.DUMMYFUNCTION("""COMPUTED_VALUE"""),0.0)</f>
        <v>0</v>
      </c>
      <c r="BF12" s="275"/>
      <c r="BG12" s="275"/>
      <c r="BH12" s="273"/>
      <c r="BI12" s="274">
        <f>IFERROR(__xludf.DUMMYFUNCTION("""COMPUTED_VALUE"""),0.0)</f>
        <v>0</v>
      </c>
      <c r="BJ12" s="275"/>
      <c r="BK12" s="275"/>
      <c r="BL12" s="273"/>
      <c r="BM12" s="274">
        <f>IFERROR(__xludf.DUMMYFUNCTION("""COMPUTED_VALUE"""),0.0)</f>
        <v>0</v>
      </c>
      <c r="BN12" s="275"/>
      <c r="BO12" s="275"/>
      <c r="BP12" s="269"/>
      <c r="BQ12" s="269">
        <f>IFERROR(__xludf.DUMMYFUNCTION("""COMPUTED_VALUE"""),0.0)</f>
        <v>0</v>
      </c>
      <c r="BR12" s="269"/>
      <c r="BS12" s="269"/>
      <c r="BT12" s="269"/>
      <c r="BU12" s="269">
        <f>IFERROR(__xludf.DUMMYFUNCTION("""COMPUTED_VALUE"""),0.0)</f>
        <v>0</v>
      </c>
      <c r="BV12" s="269"/>
      <c r="BW12" s="269"/>
      <c r="BX12" s="269"/>
      <c r="BY12" s="269">
        <f>IFERROR(__xludf.DUMMYFUNCTION("""COMPUTED_VALUE"""),0.0)</f>
        <v>0</v>
      </c>
      <c r="BZ12" s="269"/>
      <c r="CA12" s="269"/>
      <c r="CB12" s="269"/>
      <c r="CC12" s="269">
        <f>IFERROR(__xludf.DUMMYFUNCTION("""COMPUTED_VALUE"""),0.0)</f>
        <v>0</v>
      </c>
      <c r="CD12" s="269"/>
      <c r="CE12" s="269"/>
    </row>
    <row r="13">
      <c r="A13" s="271">
        <f>IFERROR(__xludf.DUMMYFUNCTION("""COMPUTED_VALUE"""),46124.0)</f>
        <v>46124</v>
      </c>
      <c r="B13" s="269" t="str">
        <f>IFERROR(__xludf.DUMMYFUNCTION("""COMPUTED_VALUE"""),"日")</f>
        <v>日</v>
      </c>
      <c r="C13" s="272">
        <f>IFERROR(__xludf.DUMMYFUNCTION("""COMPUTED_VALUE"""),0.0)</f>
        <v>0</v>
      </c>
      <c r="D13" s="273"/>
      <c r="E13" s="274">
        <f>IFERROR(__xludf.DUMMYFUNCTION("""COMPUTED_VALUE"""),0.0)</f>
        <v>0</v>
      </c>
      <c r="F13" s="275"/>
      <c r="G13" s="275"/>
      <c r="H13" s="273"/>
      <c r="I13" s="274">
        <f>IFERROR(__xludf.DUMMYFUNCTION("""COMPUTED_VALUE"""),0.0)</f>
        <v>0</v>
      </c>
      <c r="J13" s="275"/>
      <c r="K13" s="275"/>
      <c r="L13" s="273"/>
      <c r="M13" s="274">
        <f>IFERROR(__xludf.DUMMYFUNCTION("""COMPUTED_VALUE"""),0.0)</f>
        <v>0</v>
      </c>
      <c r="N13" s="275"/>
      <c r="O13" s="275"/>
      <c r="P13" s="273"/>
      <c r="Q13" s="274">
        <f>IFERROR(__xludf.DUMMYFUNCTION("""COMPUTED_VALUE"""),0.0)</f>
        <v>0</v>
      </c>
      <c r="R13" s="275"/>
      <c r="S13" s="275"/>
      <c r="T13" s="273"/>
      <c r="U13" s="274">
        <f>IFERROR(__xludf.DUMMYFUNCTION("""COMPUTED_VALUE"""),0.0)</f>
        <v>0</v>
      </c>
      <c r="V13" s="275"/>
      <c r="W13" s="275"/>
      <c r="X13" s="273"/>
      <c r="Y13" s="274">
        <f>IFERROR(__xludf.DUMMYFUNCTION("""COMPUTED_VALUE"""),0.0)</f>
        <v>0</v>
      </c>
      <c r="Z13" s="275"/>
      <c r="AA13" s="275"/>
      <c r="AB13" s="273"/>
      <c r="AC13" s="274">
        <f>IFERROR(__xludf.DUMMYFUNCTION("""COMPUTED_VALUE"""),0.0)</f>
        <v>0</v>
      </c>
      <c r="AD13" s="275"/>
      <c r="AE13" s="275"/>
      <c r="AF13" s="273"/>
      <c r="AG13" s="274">
        <f>IFERROR(__xludf.DUMMYFUNCTION("""COMPUTED_VALUE"""),0.0)</f>
        <v>0</v>
      </c>
      <c r="AH13" s="275"/>
      <c r="AI13" s="275"/>
      <c r="AJ13" s="273"/>
      <c r="AK13" s="274">
        <f>IFERROR(__xludf.DUMMYFUNCTION("""COMPUTED_VALUE"""),0.0)</f>
        <v>0</v>
      </c>
      <c r="AL13" s="275"/>
      <c r="AM13" s="275"/>
      <c r="AN13" s="273"/>
      <c r="AO13" s="274">
        <f>IFERROR(__xludf.DUMMYFUNCTION("""COMPUTED_VALUE"""),0.0)</f>
        <v>0</v>
      </c>
      <c r="AP13" s="275"/>
      <c r="AQ13" s="275"/>
      <c r="AR13" s="273"/>
      <c r="AS13" s="274">
        <f>IFERROR(__xludf.DUMMYFUNCTION("""COMPUTED_VALUE"""),0.0)</f>
        <v>0</v>
      </c>
      <c r="AT13" s="275"/>
      <c r="AU13" s="275"/>
      <c r="AV13" s="273"/>
      <c r="AW13" s="274">
        <f>IFERROR(__xludf.DUMMYFUNCTION("""COMPUTED_VALUE"""),0.0)</f>
        <v>0</v>
      </c>
      <c r="AX13" s="275"/>
      <c r="AY13" s="275"/>
      <c r="AZ13" s="273"/>
      <c r="BA13" s="274">
        <f>IFERROR(__xludf.DUMMYFUNCTION("""COMPUTED_VALUE"""),0.0)</f>
        <v>0</v>
      </c>
      <c r="BB13" s="275"/>
      <c r="BC13" s="275"/>
      <c r="BD13" s="273"/>
      <c r="BE13" s="274">
        <f>IFERROR(__xludf.DUMMYFUNCTION("""COMPUTED_VALUE"""),0.0)</f>
        <v>0</v>
      </c>
      <c r="BF13" s="275"/>
      <c r="BG13" s="275"/>
      <c r="BH13" s="273"/>
      <c r="BI13" s="274">
        <f>IFERROR(__xludf.DUMMYFUNCTION("""COMPUTED_VALUE"""),0.0)</f>
        <v>0</v>
      </c>
      <c r="BJ13" s="275"/>
      <c r="BK13" s="275"/>
      <c r="BL13" s="273"/>
      <c r="BM13" s="274">
        <f>IFERROR(__xludf.DUMMYFUNCTION("""COMPUTED_VALUE"""),0.0)</f>
        <v>0</v>
      </c>
      <c r="BN13" s="275"/>
      <c r="BO13" s="275"/>
      <c r="BP13" s="269"/>
      <c r="BQ13" s="269">
        <f>IFERROR(__xludf.DUMMYFUNCTION("""COMPUTED_VALUE"""),0.0)</f>
        <v>0</v>
      </c>
      <c r="BR13" s="269"/>
      <c r="BS13" s="269"/>
      <c r="BT13" s="269"/>
      <c r="BU13" s="269">
        <f>IFERROR(__xludf.DUMMYFUNCTION("""COMPUTED_VALUE"""),0.0)</f>
        <v>0</v>
      </c>
      <c r="BV13" s="269"/>
      <c r="BW13" s="269"/>
      <c r="BX13" s="269"/>
      <c r="BY13" s="269">
        <f>IFERROR(__xludf.DUMMYFUNCTION("""COMPUTED_VALUE"""),0.0)</f>
        <v>0</v>
      </c>
      <c r="BZ13" s="269"/>
      <c r="CA13" s="269"/>
      <c r="CB13" s="269"/>
      <c r="CC13" s="269">
        <f>IFERROR(__xludf.DUMMYFUNCTION("""COMPUTED_VALUE"""),0.0)</f>
        <v>0</v>
      </c>
      <c r="CD13" s="269"/>
      <c r="CE13" s="269"/>
    </row>
    <row r="14">
      <c r="A14" s="271">
        <f>IFERROR(__xludf.DUMMYFUNCTION("""COMPUTED_VALUE"""),46128.0)</f>
        <v>46128</v>
      </c>
      <c r="B14" s="269" t="str">
        <f>IFERROR(__xludf.DUMMYFUNCTION("""COMPUTED_VALUE"""),"木")</f>
        <v>木</v>
      </c>
      <c r="C14" s="272">
        <f>IFERROR(__xludf.DUMMYFUNCTION("""COMPUTED_VALUE"""),0.0)</f>
        <v>0</v>
      </c>
      <c r="D14" s="273"/>
      <c r="E14" s="274">
        <f>IFERROR(__xludf.DUMMYFUNCTION("""COMPUTED_VALUE"""),0.0)</f>
        <v>0</v>
      </c>
      <c r="F14" s="275"/>
      <c r="G14" s="275"/>
      <c r="H14" s="273"/>
      <c r="I14" s="274">
        <f>IFERROR(__xludf.DUMMYFUNCTION("""COMPUTED_VALUE"""),0.0)</f>
        <v>0</v>
      </c>
      <c r="J14" s="275"/>
      <c r="K14" s="275"/>
      <c r="L14" s="273"/>
      <c r="M14" s="274">
        <f>IFERROR(__xludf.DUMMYFUNCTION("""COMPUTED_VALUE"""),0.0)</f>
        <v>0</v>
      </c>
      <c r="N14" s="275"/>
      <c r="O14" s="275"/>
      <c r="P14" s="273"/>
      <c r="Q14" s="274">
        <f>IFERROR(__xludf.DUMMYFUNCTION("""COMPUTED_VALUE"""),0.0)</f>
        <v>0</v>
      </c>
      <c r="R14" s="275"/>
      <c r="S14" s="275"/>
      <c r="T14" s="273"/>
      <c r="U14" s="274">
        <f>IFERROR(__xludf.DUMMYFUNCTION("""COMPUTED_VALUE"""),0.0)</f>
        <v>0</v>
      </c>
      <c r="V14" s="275"/>
      <c r="W14" s="275"/>
      <c r="X14" s="273"/>
      <c r="Y14" s="274">
        <f>IFERROR(__xludf.DUMMYFUNCTION("""COMPUTED_VALUE"""),0.0)</f>
        <v>0</v>
      </c>
      <c r="Z14" s="275"/>
      <c r="AA14" s="275"/>
      <c r="AB14" s="273"/>
      <c r="AC14" s="274">
        <f>IFERROR(__xludf.DUMMYFUNCTION("""COMPUTED_VALUE"""),0.0)</f>
        <v>0</v>
      </c>
      <c r="AD14" s="275"/>
      <c r="AE14" s="275"/>
      <c r="AF14" s="273"/>
      <c r="AG14" s="274">
        <f>IFERROR(__xludf.DUMMYFUNCTION("""COMPUTED_VALUE"""),0.0)</f>
        <v>0</v>
      </c>
      <c r="AH14" s="275"/>
      <c r="AI14" s="275"/>
      <c r="AJ14" s="273"/>
      <c r="AK14" s="274">
        <f>IFERROR(__xludf.DUMMYFUNCTION("""COMPUTED_VALUE"""),0.0)</f>
        <v>0</v>
      </c>
      <c r="AL14" s="275"/>
      <c r="AM14" s="275"/>
      <c r="AN14" s="273"/>
      <c r="AO14" s="274">
        <f>IFERROR(__xludf.DUMMYFUNCTION("""COMPUTED_VALUE"""),0.0)</f>
        <v>0</v>
      </c>
      <c r="AP14" s="275"/>
      <c r="AQ14" s="275"/>
      <c r="AR14" s="273"/>
      <c r="AS14" s="274">
        <f>IFERROR(__xludf.DUMMYFUNCTION("""COMPUTED_VALUE"""),0.0)</f>
        <v>0</v>
      </c>
      <c r="AT14" s="275"/>
      <c r="AU14" s="275"/>
      <c r="AV14" s="273"/>
      <c r="AW14" s="274">
        <f>IFERROR(__xludf.DUMMYFUNCTION("""COMPUTED_VALUE"""),0.0)</f>
        <v>0</v>
      </c>
      <c r="AX14" s="275"/>
      <c r="AY14" s="275"/>
      <c r="AZ14" s="273"/>
      <c r="BA14" s="274">
        <f>IFERROR(__xludf.DUMMYFUNCTION("""COMPUTED_VALUE"""),0.0)</f>
        <v>0</v>
      </c>
      <c r="BB14" s="275"/>
      <c r="BC14" s="275"/>
      <c r="BD14" s="273"/>
      <c r="BE14" s="274">
        <f>IFERROR(__xludf.DUMMYFUNCTION("""COMPUTED_VALUE"""),0.0)</f>
        <v>0</v>
      </c>
      <c r="BF14" s="275"/>
      <c r="BG14" s="275"/>
      <c r="BH14" s="273"/>
      <c r="BI14" s="274">
        <f>IFERROR(__xludf.DUMMYFUNCTION("""COMPUTED_VALUE"""),0.0)</f>
        <v>0</v>
      </c>
      <c r="BJ14" s="275"/>
      <c r="BK14" s="275"/>
      <c r="BL14" s="273"/>
      <c r="BM14" s="274">
        <f>IFERROR(__xludf.DUMMYFUNCTION("""COMPUTED_VALUE"""),0.0)</f>
        <v>0</v>
      </c>
      <c r="BN14" s="275"/>
      <c r="BO14" s="275"/>
      <c r="BP14" s="269"/>
      <c r="BQ14" s="269">
        <f>IFERROR(__xludf.DUMMYFUNCTION("""COMPUTED_VALUE"""),0.0)</f>
        <v>0</v>
      </c>
      <c r="BR14" s="269"/>
      <c r="BS14" s="269"/>
      <c r="BT14" s="269"/>
      <c r="BU14" s="269">
        <f>IFERROR(__xludf.DUMMYFUNCTION("""COMPUTED_VALUE"""),0.0)</f>
        <v>0</v>
      </c>
      <c r="BV14" s="269"/>
      <c r="BW14" s="269"/>
      <c r="BX14" s="269"/>
      <c r="BY14" s="269">
        <f>IFERROR(__xludf.DUMMYFUNCTION("""COMPUTED_VALUE"""),0.0)</f>
        <v>0</v>
      </c>
      <c r="BZ14" s="269"/>
      <c r="CA14" s="269"/>
      <c r="CB14" s="269"/>
      <c r="CC14" s="269">
        <f>IFERROR(__xludf.DUMMYFUNCTION("""COMPUTED_VALUE"""),0.0)</f>
        <v>0</v>
      </c>
      <c r="CD14" s="269"/>
      <c r="CE14" s="269"/>
    </row>
    <row r="15">
      <c r="A15" s="271">
        <f>IFERROR(__xludf.DUMMYFUNCTION("""COMPUTED_VALUE"""),46129.0)</f>
        <v>46129</v>
      </c>
      <c r="B15" s="269" t="str">
        <f>IFERROR(__xludf.DUMMYFUNCTION("""COMPUTED_VALUE"""),"金")</f>
        <v>金</v>
      </c>
      <c r="C15" s="272">
        <f>IFERROR(__xludf.DUMMYFUNCTION("""COMPUTED_VALUE"""),0.0)</f>
        <v>0</v>
      </c>
      <c r="D15" s="273"/>
      <c r="E15" s="274">
        <f>IFERROR(__xludf.DUMMYFUNCTION("""COMPUTED_VALUE"""),0.0)</f>
        <v>0</v>
      </c>
      <c r="F15" s="275"/>
      <c r="G15" s="275"/>
      <c r="H15" s="273"/>
      <c r="I15" s="274">
        <f>IFERROR(__xludf.DUMMYFUNCTION("""COMPUTED_VALUE"""),0.0)</f>
        <v>0</v>
      </c>
      <c r="J15" s="275"/>
      <c r="K15" s="275"/>
      <c r="L15" s="273"/>
      <c r="M15" s="274">
        <f>IFERROR(__xludf.DUMMYFUNCTION("""COMPUTED_VALUE"""),0.0)</f>
        <v>0</v>
      </c>
      <c r="N15" s="275"/>
      <c r="O15" s="275"/>
      <c r="P15" s="273"/>
      <c r="Q15" s="274">
        <f>IFERROR(__xludf.DUMMYFUNCTION("""COMPUTED_VALUE"""),0.0)</f>
        <v>0</v>
      </c>
      <c r="R15" s="275"/>
      <c r="S15" s="275"/>
      <c r="T15" s="273"/>
      <c r="U15" s="274">
        <f>IFERROR(__xludf.DUMMYFUNCTION("""COMPUTED_VALUE"""),0.0)</f>
        <v>0</v>
      </c>
      <c r="V15" s="275"/>
      <c r="W15" s="275"/>
      <c r="X15" s="273"/>
      <c r="Y15" s="274">
        <f>IFERROR(__xludf.DUMMYFUNCTION("""COMPUTED_VALUE"""),0.0)</f>
        <v>0</v>
      </c>
      <c r="Z15" s="275"/>
      <c r="AA15" s="275"/>
      <c r="AB15" s="273"/>
      <c r="AC15" s="274">
        <f>IFERROR(__xludf.DUMMYFUNCTION("""COMPUTED_VALUE"""),0.0)</f>
        <v>0</v>
      </c>
      <c r="AD15" s="275"/>
      <c r="AE15" s="275"/>
      <c r="AF15" s="273"/>
      <c r="AG15" s="274">
        <f>IFERROR(__xludf.DUMMYFUNCTION("""COMPUTED_VALUE"""),0.0)</f>
        <v>0</v>
      </c>
      <c r="AH15" s="275"/>
      <c r="AI15" s="275"/>
      <c r="AJ15" s="273"/>
      <c r="AK15" s="274">
        <f>IFERROR(__xludf.DUMMYFUNCTION("""COMPUTED_VALUE"""),0.0)</f>
        <v>0</v>
      </c>
      <c r="AL15" s="275"/>
      <c r="AM15" s="275"/>
      <c r="AN15" s="273"/>
      <c r="AO15" s="274">
        <f>IFERROR(__xludf.DUMMYFUNCTION("""COMPUTED_VALUE"""),0.0)</f>
        <v>0</v>
      </c>
      <c r="AP15" s="275"/>
      <c r="AQ15" s="275"/>
      <c r="AR15" s="273"/>
      <c r="AS15" s="274">
        <f>IFERROR(__xludf.DUMMYFUNCTION("""COMPUTED_VALUE"""),0.0)</f>
        <v>0</v>
      </c>
      <c r="AT15" s="275"/>
      <c r="AU15" s="275"/>
      <c r="AV15" s="273"/>
      <c r="AW15" s="274">
        <f>IFERROR(__xludf.DUMMYFUNCTION("""COMPUTED_VALUE"""),0.0)</f>
        <v>0</v>
      </c>
      <c r="AX15" s="275"/>
      <c r="AY15" s="275"/>
      <c r="AZ15" s="273"/>
      <c r="BA15" s="274">
        <f>IFERROR(__xludf.DUMMYFUNCTION("""COMPUTED_VALUE"""),0.0)</f>
        <v>0</v>
      </c>
      <c r="BB15" s="275"/>
      <c r="BC15" s="275"/>
      <c r="BD15" s="273"/>
      <c r="BE15" s="274">
        <f>IFERROR(__xludf.DUMMYFUNCTION("""COMPUTED_VALUE"""),0.0)</f>
        <v>0</v>
      </c>
      <c r="BF15" s="275"/>
      <c r="BG15" s="275"/>
      <c r="BH15" s="273"/>
      <c r="BI15" s="274">
        <f>IFERROR(__xludf.DUMMYFUNCTION("""COMPUTED_VALUE"""),0.0)</f>
        <v>0</v>
      </c>
      <c r="BJ15" s="275"/>
      <c r="BK15" s="275"/>
      <c r="BL15" s="273"/>
      <c r="BM15" s="274">
        <f>IFERROR(__xludf.DUMMYFUNCTION("""COMPUTED_VALUE"""),0.0)</f>
        <v>0</v>
      </c>
      <c r="BN15" s="275"/>
      <c r="BO15" s="275"/>
      <c r="BP15" s="269"/>
      <c r="BQ15" s="269">
        <f>IFERROR(__xludf.DUMMYFUNCTION("""COMPUTED_VALUE"""),0.0)</f>
        <v>0</v>
      </c>
      <c r="BR15" s="269"/>
      <c r="BS15" s="269"/>
      <c r="BT15" s="269"/>
      <c r="BU15" s="269">
        <f>IFERROR(__xludf.DUMMYFUNCTION("""COMPUTED_VALUE"""),0.0)</f>
        <v>0</v>
      </c>
      <c r="BV15" s="269"/>
      <c r="BW15" s="269"/>
      <c r="BX15" s="269"/>
      <c r="BY15" s="269">
        <f>IFERROR(__xludf.DUMMYFUNCTION("""COMPUTED_VALUE"""),0.0)</f>
        <v>0</v>
      </c>
      <c r="BZ15" s="269"/>
      <c r="CA15" s="269"/>
      <c r="CB15" s="269"/>
      <c r="CC15" s="269">
        <f>IFERROR(__xludf.DUMMYFUNCTION("""COMPUTED_VALUE"""),0.0)</f>
        <v>0</v>
      </c>
      <c r="CD15" s="269"/>
      <c r="CE15" s="269"/>
    </row>
    <row r="16">
      <c r="A16" s="271">
        <f>IFERROR(__xludf.DUMMYFUNCTION("""COMPUTED_VALUE"""),46130.0)</f>
        <v>46130</v>
      </c>
      <c r="B16" s="269" t="str">
        <f>IFERROR(__xludf.DUMMYFUNCTION("""COMPUTED_VALUE"""),"土")</f>
        <v>土</v>
      </c>
      <c r="C16" s="272">
        <f>IFERROR(__xludf.DUMMYFUNCTION("""COMPUTED_VALUE"""),0.0)</f>
        <v>0</v>
      </c>
      <c r="D16" s="273"/>
      <c r="E16" s="274">
        <f>IFERROR(__xludf.DUMMYFUNCTION("""COMPUTED_VALUE"""),0.0)</f>
        <v>0</v>
      </c>
      <c r="F16" s="275"/>
      <c r="G16" s="275"/>
      <c r="H16" s="273"/>
      <c r="I16" s="274">
        <f>IFERROR(__xludf.DUMMYFUNCTION("""COMPUTED_VALUE"""),0.0)</f>
        <v>0</v>
      </c>
      <c r="J16" s="275"/>
      <c r="K16" s="275"/>
      <c r="L16" s="273"/>
      <c r="M16" s="274">
        <f>IFERROR(__xludf.DUMMYFUNCTION("""COMPUTED_VALUE"""),0.0)</f>
        <v>0</v>
      </c>
      <c r="N16" s="275"/>
      <c r="O16" s="275"/>
      <c r="P16" s="273"/>
      <c r="Q16" s="274">
        <f>IFERROR(__xludf.DUMMYFUNCTION("""COMPUTED_VALUE"""),0.0)</f>
        <v>0</v>
      </c>
      <c r="R16" s="275"/>
      <c r="S16" s="275"/>
      <c r="T16" s="273"/>
      <c r="U16" s="274">
        <f>IFERROR(__xludf.DUMMYFUNCTION("""COMPUTED_VALUE"""),0.0)</f>
        <v>0</v>
      </c>
      <c r="V16" s="275"/>
      <c r="W16" s="275"/>
      <c r="X16" s="273"/>
      <c r="Y16" s="274">
        <f>IFERROR(__xludf.DUMMYFUNCTION("""COMPUTED_VALUE"""),0.0)</f>
        <v>0</v>
      </c>
      <c r="Z16" s="275"/>
      <c r="AA16" s="275"/>
      <c r="AB16" s="273"/>
      <c r="AC16" s="274">
        <f>IFERROR(__xludf.DUMMYFUNCTION("""COMPUTED_VALUE"""),0.0)</f>
        <v>0</v>
      </c>
      <c r="AD16" s="275"/>
      <c r="AE16" s="275"/>
      <c r="AF16" s="273"/>
      <c r="AG16" s="274">
        <f>IFERROR(__xludf.DUMMYFUNCTION("""COMPUTED_VALUE"""),0.0)</f>
        <v>0</v>
      </c>
      <c r="AH16" s="275"/>
      <c r="AI16" s="275"/>
      <c r="AJ16" s="273"/>
      <c r="AK16" s="274">
        <f>IFERROR(__xludf.DUMMYFUNCTION("""COMPUTED_VALUE"""),0.0)</f>
        <v>0</v>
      </c>
      <c r="AL16" s="275"/>
      <c r="AM16" s="275"/>
      <c r="AN16" s="273"/>
      <c r="AO16" s="274">
        <f>IFERROR(__xludf.DUMMYFUNCTION("""COMPUTED_VALUE"""),0.0)</f>
        <v>0</v>
      </c>
      <c r="AP16" s="275"/>
      <c r="AQ16" s="275"/>
      <c r="AR16" s="273"/>
      <c r="AS16" s="274">
        <f>IFERROR(__xludf.DUMMYFUNCTION("""COMPUTED_VALUE"""),0.0)</f>
        <v>0</v>
      </c>
      <c r="AT16" s="275"/>
      <c r="AU16" s="275"/>
      <c r="AV16" s="273"/>
      <c r="AW16" s="274">
        <f>IFERROR(__xludf.DUMMYFUNCTION("""COMPUTED_VALUE"""),0.0)</f>
        <v>0</v>
      </c>
      <c r="AX16" s="275"/>
      <c r="AY16" s="275"/>
      <c r="AZ16" s="273"/>
      <c r="BA16" s="274">
        <f>IFERROR(__xludf.DUMMYFUNCTION("""COMPUTED_VALUE"""),0.0)</f>
        <v>0</v>
      </c>
      <c r="BB16" s="275"/>
      <c r="BC16" s="275"/>
      <c r="BD16" s="273"/>
      <c r="BE16" s="274">
        <f>IFERROR(__xludf.DUMMYFUNCTION("""COMPUTED_VALUE"""),0.0)</f>
        <v>0</v>
      </c>
      <c r="BF16" s="275"/>
      <c r="BG16" s="275"/>
      <c r="BH16" s="273"/>
      <c r="BI16" s="274">
        <f>IFERROR(__xludf.DUMMYFUNCTION("""COMPUTED_VALUE"""),0.0)</f>
        <v>0</v>
      </c>
      <c r="BJ16" s="275"/>
      <c r="BK16" s="275"/>
      <c r="BL16" s="273"/>
      <c r="BM16" s="274">
        <f>IFERROR(__xludf.DUMMYFUNCTION("""COMPUTED_VALUE"""),0.0)</f>
        <v>0</v>
      </c>
      <c r="BN16" s="275"/>
      <c r="BO16" s="275"/>
      <c r="BP16" s="269"/>
      <c r="BQ16" s="269">
        <f>IFERROR(__xludf.DUMMYFUNCTION("""COMPUTED_VALUE"""),0.0)</f>
        <v>0</v>
      </c>
      <c r="BR16" s="269"/>
      <c r="BS16" s="269"/>
      <c r="BT16" s="269"/>
      <c r="BU16" s="269">
        <f>IFERROR(__xludf.DUMMYFUNCTION("""COMPUTED_VALUE"""),0.0)</f>
        <v>0</v>
      </c>
      <c r="BV16" s="269"/>
      <c r="BW16" s="269"/>
      <c r="BX16" s="269"/>
      <c r="BY16" s="269">
        <f>IFERROR(__xludf.DUMMYFUNCTION("""COMPUTED_VALUE"""),0.0)</f>
        <v>0</v>
      </c>
      <c r="BZ16" s="269"/>
      <c r="CA16" s="269"/>
      <c r="CB16" s="269"/>
      <c r="CC16" s="269">
        <f>IFERROR(__xludf.DUMMYFUNCTION("""COMPUTED_VALUE"""),0.0)</f>
        <v>0</v>
      </c>
      <c r="CD16" s="269"/>
      <c r="CE16" s="269"/>
    </row>
    <row r="17">
      <c r="A17" s="271">
        <f>IFERROR(__xludf.DUMMYFUNCTION("""COMPUTED_VALUE"""),46131.0)</f>
        <v>46131</v>
      </c>
      <c r="B17" s="269" t="str">
        <f>IFERROR(__xludf.DUMMYFUNCTION("""COMPUTED_VALUE"""),"日")</f>
        <v>日</v>
      </c>
      <c r="C17" s="272">
        <f>IFERROR(__xludf.DUMMYFUNCTION("""COMPUTED_VALUE"""),0.0)</f>
        <v>0</v>
      </c>
      <c r="D17" s="273"/>
      <c r="E17" s="274">
        <f>IFERROR(__xludf.DUMMYFUNCTION("""COMPUTED_VALUE"""),0.0)</f>
        <v>0</v>
      </c>
      <c r="F17" s="275"/>
      <c r="G17" s="275"/>
      <c r="H17" s="273"/>
      <c r="I17" s="274">
        <f>IFERROR(__xludf.DUMMYFUNCTION("""COMPUTED_VALUE"""),0.0)</f>
        <v>0</v>
      </c>
      <c r="J17" s="275"/>
      <c r="K17" s="275"/>
      <c r="L17" s="273"/>
      <c r="M17" s="274">
        <f>IFERROR(__xludf.DUMMYFUNCTION("""COMPUTED_VALUE"""),0.0)</f>
        <v>0</v>
      </c>
      <c r="N17" s="275"/>
      <c r="O17" s="275"/>
      <c r="P17" s="273"/>
      <c r="Q17" s="274">
        <f>IFERROR(__xludf.DUMMYFUNCTION("""COMPUTED_VALUE"""),0.0)</f>
        <v>0</v>
      </c>
      <c r="R17" s="275"/>
      <c r="S17" s="275"/>
      <c r="T17" s="273"/>
      <c r="U17" s="274">
        <f>IFERROR(__xludf.DUMMYFUNCTION("""COMPUTED_VALUE"""),0.0)</f>
        <v>0</v>
      </c>
      <c r="V17" s="275"/>
      <c r="W17" s="275"/>
      <c r="X17" s="273"/>
      <c r="Y17" s="274">
        <f>IFERROR(__xludf.DUMMYFUNCTION("""COMPUTED_VALUE"""),0.0)</f>
        <v>0</v>
      </c>
      <c r="Z17" s="275"/>
      <c r="AA17" s="275"/>
      <c r="AB17" s="273"/>
      <c r="AC17" s="274">
        <f>IFERROR(__xludf.DUMMYFUNCTION("""COMPUTED_VALUE"""),0.0)</f>
        <v>0</v>
      </c>
      <c r="AD17" s="275"/>
      <c r="AE17" s="275"/>
      <c r="AF17" s="273"/>
      <c r="AG17" s="274">
        <f>IFERROR(__xludf.DUMMYFUNCTION("""COMPUTED_VALUE"""),0.0)</f>
        <v>0</v>
      </c>
      <c r="AH17" s="275"/>
      <c r="AI17" s="275"/>
      <c r="AJ17" s="273"/>
      <c r="AK17" s="274">
        <f>IFERROR(__xludf.DUMMYFUNCTION("""COMPUTED_VALUE"""),0.0)</f>
        <v>0</v>
      </c>
      <c r="AL17" s="275"/>
      <c r="AM17" s="275"/>
      <c r="AN17" s="273"/>
      <c r="AO17" s="274">
        <f>IFERROR(__xludf.DUMMYFUNCTION("""COMPUTED_VALUE"""),0.0)</f>
        <v>0</v>
      </c>
      <c r="AP17" s="275"/>
      <c r="AQ17" s="275"/>
      <c r="AR17" s="273"/>
      <c r="AS17" s="274">
        <f>IFERROR(__xludf.DUMMYFUNCTION("""COMPUTED_VALUE"""),0.0)</f>
        <v>0</v>
      </c>
      <c r="AT17" s="275"/>
      <c r="AU17" s="275"/>
      <c r="AV17" s="273"/>
      <c r="AW17" s="274">
        <f>IFERROR(__xludf.DUMMYFUNCTION("""COMPUTED_VALUE"""),0.0)</f>
        <v>0</v>
      </c>
      <c r="AX17" s="275"/>
      <c r="AY17" s="275"/>
      <c r="AZ17" s="273"/>
      <c r="BA17" s="274">
        <f>IFERROR(__xludf.DUMMYFUNCTION("""COMPUTED_VALUE"""),0.0)</f>
        <v>0</v>
      </c>
      <c r="BB17" s="275"/>
      <c r="BC17" s="275"/>
      <c r="BD17" s="273"/>
      <c r="BE17" s="274">
        <f>IFERROR(__xludf.DUMMYFUNCTION("""COMPUTED_VALUE"""),0.0)</f>
        <v>0</v>
      </c>
      <c r="BF17" s="275"/>
      <c r="BG17" s="275"/>
      <c r="BH17" s="273"/>
      <c r="BI17" s="274">
        <f>IFERROR(__xludf.DUMMYFUNCTION("""COMPUTED_VALUE"""),0.0)</f>
        <v>0</v>
      </c>
      <c r="BJ17" s="275"/>
      <c r="BK17" s="275"/>
      <c r="BL17" s="273"/>
      <c r="BM17" s="274">
        <f>IFERROR(__xludf.DUMMYFUNCTION("""COMPUTED_VALUE"""),0.0)</f>
        <v>0</v>
      </c>
      <c r="BN17" s="275"/>
      <c r="BO17" s="275"/>
      <c r="BP17" s="269"/>
      <c r="BQ17" s="269">
        <f>IFERROR(__xludf.DUMMYFUNCTION("""COMPUTED_VALUE"""),0.0)</f>
        <v>0</v>
      </c>
      <c r="BR17" s="269"/>
      <c r="BS17" s="269"/>
      <c r="BT17" s="269"/>
      <c r="BU17" s="269">
        <f>IFERROR(__xludf.DUMMYFUNCTION("""COMPUTED_VALUE"""),0.0)</f>
        <v>0</v>
      </c>
      <c r="BV17" s="269"/>
      <c r="BW17" s="269"/>
      <c r="BX17" s="269"/>
      <c r="BY17" s="269">
        <f>IFERROR(__xludf.DUMMYFUNCTION("""COMPUTED_VALUE"""),0.0)</f>
        <v>0</v>
      </c>
      <c r="BZ17" s="269"/>
      <c r="CA17" s="269"/>
      <c r="CB17" s="269"/>
      <c r="CC17" s="269">
        <f>IFERROR(__xludf.DUMMYFUNCTION("""COMPUTED_VALUE"""),0.0)</f>
        <v>0</v>
      </c>
      <c r="CD17" s="269"/>
      <c r="CE17" s="269"/>
    </row>
    <row r="18">
      <c r="A18" s="271">
        <f>IFERROR(__xludf.DUMMYFUNCTION("""COMPUTED_VALUE"""),46135.0)</f>
        <v>46135</v>
      </c>
      <c r="B18" s="269" t="str">
        <f>IFERROR(__xludf.DUMMYFUNCTION("""COMPUTED_VALUE"""),"木")</f>
        <v>木</v>
      </c>
      <c r="C18" s="272">
        <f>IFERROR(__xludf.DUMMYFUNCTION("""COMPUTED_VALUE"""),-16000.0)</f>
        <v>-16000</v>
      </c>
      <c r="D18" s="273">
        <f>IFERROR(__xludf.DUMMYFUNCTION("""COMPUTED_VALUE"""),1.0)</f>
        <v>1</v>
      </c>
      <c r="E18" s="274">
        <f>IFERROR(__xludf.DUMMYFUNCTION("""COMPUTED_VALUE"""),4.0)</f>
        <v>4</v>
      </c>
      <c r="F18" s="275">
        <f>IFERROR(__xludf.DUMMYFUNCTION("""COMPUTED_VALUE"""),5366.0)</f>
        <v>5366</v>
      </c>
      <c r="G18" s="275">
        <f>IFERROR(__xludf.DUMMYFUNCTION("""COMPUTED_VALUE"""),1500.0)</f>
        <v>1500</v>
      </c>
      <c r="H18" s="273">
        <f>IFERROR(__xludf.DUMMYFUNCTION("""COMPUTED_VALUE"""),1.0)</f>
        <v>1</v>
      </c>
      <c r="I18" s="274">
        <f>IFERROR(__xludf.DUMMYFUNCTION("""COMPUTED_VALUE"""),-3.0)</f>
        <v>-3</v>
      </c>
      <c r="J18" s="275">
        <f>IFERROR(__xludf.DUMMYFUNCTION("""COMPUTED_VALUE"""),828.0)</f>
        <v>828</v>
      </c>
      <c r="K18" s="275">
        <f>IFERROR(__xludf.DUMMYFUNCTION("""COMPUTED_VALUE"""),-6000.0)</f>
        <v>-6000</v>
      </c>
      <c r="L18" s="273">
        <f>IFERROR(__xludf.DUMMYFUNCTION("""COMPUTED_VALUE"""),2.0)</f>
        <v>2</v>
      </c>
      <c r="M18" s="274">
        <f>IFERROR(__xludf.DUMMYFUNCTION("""COMPUTED_VALUE"""),2.0)</f>
        <v>2</v>
      </c>
      <c r="N18" s="275">
        <f>IFERROR(__xludf.DUMMYFUNCTION("""COMPUTED_VALUE"""),2217.0)</f>
        <v>2217</v>
      </c>
      <c r="O18" s="275">
        <f>IFERROR(__xludf.DUMMYFUNCTION("""COMPUTED_VALUE"""),-500.0)</f>
        <v>-500</v>
      </c>
      <c r="P18" s="273">
        <f>IFERROR(__xludf.DUMMYFUNCTION("""COMPUTED_VALUE"""),1.0)</f>
        <v>1</v>
      </c>
      <c r="Q18" s="274">
        <f>IFERROR(__xludf.DUMMYFUNCTION("""COMPUTED_VALUE"""),-1.0)</f>
        <v>-1</v>
      </c>
      <c r="R18" s="275">
        <f>IFERROR(__xludf.DUMMYFUNCTION("""COMPUTED_VALUE"""),1152.0)</f>
        <v>1152</v>
      </c>
      <c r="S18" s="275">
        <f>IFERROR(__xludf.DUMMYFUNCTION("""COMPUTED_VALUE"""),-4000.0)</f>
        <v>-4000</v>
      </c>
      <c r="T18" s="273">
        <f>IFERROR(__xludf.DUMMYFUNCTION("""COMPUTED_VALUE"""),2.0)</f>
        <v>2</v>
      </c>
      <c r="U18" s="274">
        <f>IFERROR(__xludf.DUMMYFUNCTION("""COMPUTED_VALUE"""),-1.0)</f>
        <v>-1</v>
      </c>
      <c r="V18" s="275">
        <f>IFERROR(__xludf.DUMMYFUNCTION("""COMPUTED_VALUE"""),2283.0)</f>
        <v>2283</v>
      </c>
      <c r="W18" s="275">
        <f>IFERROR(__xludf.DUMMYFUNCTION("""COMPUTED_VALUE"""),-3500.0)</f>
        <v>-3500</v>
      </c>
      <c r="X18" s="273">
        <f>IFERROR(__xludf.DUMMYFUNCTION("""COMPUTED_VALUE"""),2.0)</f>
        <v>2</v>
      </c>
      <c r="Y18" s="274">
        <f>IFERROR(__xludf.DUMMYFUNCTION("""COMPUTED_VALUE"""),1.0)</f>
        <v>1</v>
      </c>
      <c r="Z18" s="275">
        <f>IFERROR(__xludf.DUMMYFUNCTION("""COMPUTED_VALUE"""),1777.0)</f>
        <v>1777</v>
      </c>
      <c r="AA18" s="275">
        <f>IFERROR(__xludf.DUMMYFUNCTION("""COMPUTED_VALUE"""),-2000.0)</f>
        <v>-2000</v>
      </c>
      <c r="AB18" s="273">
        <f>IFERROR(__xludf.DUMMYFUNCTION("""COMPUTED_VALUE"""),1.0)</f>
        <v>1</v>
      </c>
      <c r="AC18" s="274">
        <f>IFERROR(__xludf.DUMMYFUNCTION("""COMPUTED_VALUE"""),4.0)</f>
        <v>4</v>
      </c>
      <c r="AD18" s="275">
        <f>IFERROR(__xludf.DUMMYFUNCTION("""COMPUTED_VALUE"""),7768.0)</f>
        <v>7768</v>
      </c>
      <c r="AE18" s="275">
        <f>IFERROR(__xludf.DUMMYFUNCTION("""COMPUTED_VALUE"""),800.0)</f>
        <v>800</v>
      </c>
      <c r="AF18" s="273">
        <f>IFERROR(__xludf.DUMMYFUNCTION("""COMPUTED_VALUE"""),1.0)</f>
        <v>1</v>
      </c>
      <c r="AG18" s="274">
        <f>IFERROR(__xludf.DUMMYFUNCTION("""COMPUTED_VALUE"""),4.0)</f>
        <v>4</v>
      </c>
      <c r="AH18" s="275">
        <f>IFERROR(__xludf.DUMMYFUNCTION("""COMPUTED_VALUE"""),8523.0)</f>
        <v>8523</v>
      </c>
      <c r="AI18" s="275">
        <f>IFERROR(__xludf.DUMMYFUNCTION("""COMPUTED_VALUE"""),1000.0)</f>
        <v>1000</v>
      </c>
      <c r="AJ18" s="273">
        <f>IFERROR(__xludf.DUMMYFUNCTION("""COMPUTED_VALUE"""),1.0)</f>
        <v>1</v>
      </c>
      <c r="AK18" s="274">
        <f>IFERROR(__xludf.DUMMYFUNCTION("""COMPUTED_VALUE"""),3.0)</f>
        <v>3</v>
      </c>
      <c r="AL18" s="275">
        <f>IFERROR(__xludf.DUMMYFUNCTION("""COMPUTED_VALUE"""),5576.0)</f>
        <v>5576</v>
      </c>
      <c r="AM18" s="275">
        <f>IFERROR(__xludf.DUMMYFUNCTION("""COMPUTED_VALUE"""),-1000.0)</f>
        <v>-1000</v>
      </c>
      <c r="AN18" s="273">
        <f>IFERROR(__xludf.DUMMYFUNCTION("""COMPUTED_VALUE"""),2.0)</f>
        <v>2</v>
      </c>
      <c r="AO18" s="274">
        <f>IFERROR(__xludf.DUMMYFUNCTION("""COMPUTED_VALUE"""),1.0)</f>
        <v>1</v>
      </c>
      <c r="AP18" s="275">
        <f>IFERROR(__xludf.DUMMYFUNCTION("""COMPUTED_VALUE"""),1652.0)</f>
        <v>1652</v>
      </c>
      <c r="AQ18" s="275">
        <f>IFERROR(__xludf.DUMMYFUNCTION("""COMPUTED_VALUE"""),-3000.0)</f>
        <v>-3000</v>
      </c>
      <c r="AR18" s="273">
        <f>IFERROR(__xludf.DUMMYFUNCTION("""COMPUTED_VALUE"""),2.0)</f>
        <v>2</v>
      </c>
      <c r="AS18" s="274">
        <f>IFERROR(__xludf.DUMMYFUNCTION("""COMPUTED_VALUE"""),2.0)</f>
        <v>2</v>
      </c>
      <c r="AT18" s="275">
        <f>IFERROR(__xludf.DUMMYFUNCTION("""COMPUTED_VALUE"""),2770.0)</f>
        <v>2770</v>
      </c>
      <c r="AU18" s="275">
        <f>IFERROR(__xludf.DUMMYFUNCTION("""COMPUTED_VALUE"""),-1000.0)</f>
        <v>-1000</v>
      </c>
      <c r="AV18" s="273">
        <f>IFERROR(__xludf.DUMMYFUNCTION("""COMPUTED_VALUE"""),2.0)</f>
        <v>2</v>
      </c>
      <c r="AW18" s="274">
        <f>IFERROR(__xludf.DUMMYFUNCTION("""COMPUTED_VALUE"""),4.0)</f>
        <v>4</v>
      </c>
      <c r="AX18" s="275">
        <f>IFERROR(__xludf.DUMMYFUNCTION("""COMPUTED_VALUE"""),5965.0)</f>
        <v>5965</v>
      </c>
      <c r="AY18" s="275">
        <f>IFERROR(__xludf.DUMMYFUNCTION("""COMPUTED_VALUE"""),1800.0)</f>
        <v>1800</v>
      </c>
      <c r="AZ18" s="273">
        <f>IFERROR(__xludf.DUMMYFUNCTION("""COMPUTED_VALUE"""),1.0)</f>
        <v>1</v>
      </c>
      <c r="BA18" s="274">
        <f>IFERROR(__xludf.DUMMYFUNCTION("""COMPUTED_VALUE"""),-1.0)</f>
        <v>-1</v>
      </c>
      <c r="BB18" s="275">
        <f>IFERROR(__xludf.DUMMYFUNCTION("""COMPUTED_VALUE"""),2055.0)</f>
        <v>2055</v>
      </c>
      <c r="BC18" s="275">
        <f>IFERROR(__xludf.DUMMYFUNCTION("""COMPUTED_VALUE"""),-4000.0)</f>
        <v>-4000</v>
      </c>
      <c r="BD18" s="273">
        <f>IFERROR(__xludf.DUMMYFUNCTION("""COMPUTED_VALUE"""),1.0)</f>
        <v>1</v>
      </c>
      <c r="BE18" s="274">
        <f>IFERROR(__xludf.DUMMYFUNCTION("""COMPUTED_VALUE"""),5.0)</f>
        <v>5</v>
      </c>
      <c r="BF18" s="275">
        <f>IFERROR(__xludf.DUMMYFUNCTION("""COMPUTED_VALUE"""),8374.0)</f>
        <v>8374</v>
      </c>
      <c r="BG18" s="275">
        <f>IFERROR(__xludf.DUMMYFUNCTION("""COMPUTED_VALUE"""),3900.0)</f>
        <v>3900</v>
      </c>
      <c r="BH18" s="273"/>
      <c r="BI18" s="274">
        <f>IFERROR(__xludf.DUMMYFUNCTION("""COMPUTED_VALUE"""),0.0)</f>
        <v>0</v>
      </c>
      <c r="BJ18" s="275"/>
      <c r="BK18" s="275"/>
      <c r="BL18" s="273"/>
      <c r="BM18" s="274">
        <f>IFERROR(__xludf.DUMMYFUNCTION("""COMPUTED_VALUE"""),0.0)</f>
        <v>0</v>
      </c>
      <c r="BN18" s="275"/>
      <c r="BO18" s="275"/>
      <c r="BP18" s="269"/>
      <c r="BQ18" s="269">
        <f>IFERROR(__xludf.DUMMYFUNCTION("""COMPUTED_VALUE"""),0.0)</f>
        <v>0</v>
      </c>
      <c r="BR18" s="269"/>
      <c r="BS18" s="269"/>
      <c r="BT18" s="269"/>
      <c r="BU18" s="269">
        <f>IFERROR(__xludf.DUMMYFUNCTION("""COMPUTED_VALUE"""),0.0)</f>
        <v>0</v>
      </c>
      <c r="BV18" s="269"/>
      <c r="BW18" s="269"/>
      <c r="BX18" s="269"/>
      <c r="BY18" s="269">
        <f>IFERROR(__xludf.DUMMYFUNCTION("""COMPUTED_VALUE"""),0.0)</f>
        <v>0</v>
      </c>
      <c r="BZ18" s="269"/>
      <c r="CA18" s="269"/>
      <c r="CB18" s="269"/>
      <c r="CC18" s="269">
        <f>IFERROR(__xludf.DUMMYFUNCTION("""COMPUTED_VALUE"""),0.0)</f>
        <v>0</v>
      </c>
      <c r="CD18" s="269"/>
      <c r="CE18" s="269"/>
    </row>
    <row r="19">
      <c r="A19" s="271">
        <f>IFERROR(__xludf.DUMMYFUNCTION("""COMPUTED_VALUE"""),46136.0)</f>
        <v>46136</v>
      </c>
      <c r="B19" s="269" t="str">
        <f>IFERROR(__xludf.DUMMYFUNCTION("""COMPUTED_VALUE"""),"金")</f>
        <v>金</v>
      </c>
      <c r="C19" s="272">
        <f>IFERROR(__xludf.DUMMYFUNCTION("""COMPUTED_VALUE"""),-27900.0)</f>
        <v>-27900</v>
      </c>
      <c r="D19" s="273">
        <f>IFERROR(__xludf.DUMMYFUNCTION("""COMPUTED_VALUE"""),1.0)</f>
        <v>1</v>
      </c>
      <c r="E19" s="274">
        <f>IFERROR(__xludf.DUMMYFUNCTION("""COMPUTED_VALUE"""),5.0)</f>
        <v>5</v>
      </c>
      <c r="F19" s="275">
        <f>IFERROR(__xludf.DUMMYFUNCTION("""COMPUTED_VALUE"""),8623.0)</f>
        <v>8623</v>
      </c>
      <c r="G19" s="275">
        <f>IFERROR(__xludf.DUMMYFUNCTION("""COMPUTED_VALUE"""),4500.0)</f>
        <v>4500</v>
      </c>
      <c r="H19" s="273">
        <f>IFERROR(__xludf.DUMMYFUNCTION("""COMPUTED_VALUE"""),2.0)</f>
        <v>2</v>
      </c>
      <c r="I19" s="274">
        <f>IFERROR(__xludf.DUMMYFUNCTION("""COMPUTED_VALUE"""),1.0)</f>
        <v>1</v>
      </c>
      <c r="J19" s="275">
        <f>IFERROR(__xludf.DUMMYFUNCTION("""COMPUTED_VALUE"""),4183.0)</f>
        <v>4183</v>
      </c>
      <c r="K19" s="275">
        <f>IFERROR(__xludf.DUMMYFUNCTION("""COMPUTED_VALUE"""),-2300.0)</f>
        <v>-2300</v>
      </c>
      <c r="L19" s="273">
        <f>IFERROR(__xludf.DUMMYFUNCTION("""COMPUTED_VALUE"""),3.0)</f>
        <v>3</v>
      </c>
      <c r="M19" s="274">
        <f>IFERROR(__xludf.DUMMYFUNCTION("""COMPUTED_VALUE"""),4.0)</f>
        <v>4</v>
      </c>
      <c r="N19" s="275">
        <f>IFERROR(__xludf.DUMMYFUNCTION("""COMPUTED_VALUE"""),9030.0)</f>
        <v>9030</v>
      </c>
      <c r="O19" s="275">
        <f>IFERROR(__xludf.DUMMYFUNCTION("""COMPUTED_VALUE"""),400.0)</f>
        <v>400</v>
      </c>
      <c r="P19" s="273">
        <f>IFERROR(__xludf.DUMMYFUNCTION("""COMPUTED_VALUE"""),2.0)</f>
        <v>2</v>
      </c>
      <c r="Q19" s="274">
        <f>IFERROR(__xludf.DUMMYFUNCTION("""COMPUTED_VALUE"""),-2.0)</f>
        <v>-2</v>
      </c>
      <c r="R19" s="275">
        <f>IFERROR(__xludf.DUMMYFUNCTION("""COMPUTED_VALUE"""),1251.0)</f>
        <v>1251</v>
      </c>
      <c r="S19" s="275">
        <f>IFERROR(__xludf.DUMMYFUNCTION("""COMPUTED_VALUE"""),-6000.0)</f>
        <v>-6000</v>
      </c>
      <c r="T19" s="273">
        <f>IFERROR(__xludf.DUMMYFUNCTION("""COMPUTED_VALUE"""),3.0)</f>
        <v>3</v>
      </c>
      <c r="U19" s="274">
        <f>IFERROR(__xludf.DUMMYFUNCTION("""COMPUTED_VALUE"""),-1.0)</f>
        <v>-1</v>
      </c>
      <c r="V19" s="275">
        <f>IFERROR(__xludf.DUMMYFUNCTION("""COMPUTED_VALUE"""),1681.0)</f>
        <v>1681</v>
      </c>
      <c r="W19" s="275">
        <f>IFERROR(__xludf.DUMMYFUNCTION("""COMPUTED_VALUE"""),-3500.0)</f>
        <v>-3500</v>
      </c>
      <c r="X19" s="273">
        <f>IFERROR(__xludf.DUMMYFUNCTION("""COMPUTED_VALUE"""),3.0)</f>
        <v>3</v>
      </c>
      <c r="Y19" s="274">
        <f>IFERROR(__xludf.DUMMYFUNCTION("""COMPUTED_VALUE"""),-1.0)</f>
        <v>-1</v>
      </c>
      <c r="Z19" s="275">
        <f>IFERROR(__xludf.DUMMYFUNCTION("""COMPUTED_VALUE"""),2912.0)</f>
        <v>2912</v>
      </c>
      <c r="AA19" s="275">
        <f>IFERROR(__xludf.DUMMYFUNCTION("""COMPUTED_VALUE"""),-4000.0)</f>
        <v>-4000</v>
      </c>
      <c r="AB19" s="273">
        <f>IFERROR(__xludf.DUMMYFUNCTION("""COMPUTED_VALUE"""),1.0)</f>
        <v>1</v>
      </c>
      <c r="AC19" s="274">
        <f>IFERROR(__xludf.DUMMYFUNCTION("""COMPUTED_VALUE"""),-2.0)</f>
        <v>-2</v>
      </c>
      <c r="AD19" s="275">
        <f>IFERROR(__xludf.DUMMYFUNCTION("""COMPUTED_VALUE"""),1378.0)</f>
        <v>1378</v>
      </c>
      <c r="AE19" s="275">
        <f>IFERROR(__xludf.DUMMYFUNCTION("""COMPUTED_VALUE"""),-6000.0)</f>
        <v>-6000</v>
      </c>
      <c r="AF19" s="273">
        <f>IFERROR(__xludf.DUMMYFUNCTION("""COMPUTED_VALUE"""),1.0)</f>
        <v>1</v>
      </c>
      <c r="AG19" s="274">
        <f>IFERROR(__xludf.DUMMYFUNCTION("""COMPUTED_VALUE"""),-2.0)</f>
        <v>-2</v>
      </c>
      <c r="AH19" s="275">
        <f>IFERROR(__xludf.DUMMYFUNCTION("""COMPUTED_VALUE"""),2380.0)</f>
        <v>2380</v>
      </c>
      <c r="AI19" s="275">
        <f>IFERROR(__xludf.DUMMYFUNCTION("""COMPUTED_VALUE"""),-4500.0)</f>
        <v>-4500</v>
      </c>
      <c r="AJ19" s="273">
        <f>IFERROR(__xludf.DUMMYFUNCTION("""COMPUTED_VALUE"""),2.0)</f>
        <v>2</v>
      </c>
      <c r="AK19" s="274">
        <f>IFERROR(__xludf.DUMMYFUNCTION("""COMPUTED_VALUE"""),-2.0)</f>
        <v>-2</v>
      </c>
      <c r="AL19" s="275">
        <f>IFERROR(__xludf.DUMMYFUNCTION("""COMPUTED_VALUE"""),1359.0)</f>
        <v>1359</v>
      </c>
      <c r="AM19" s="275">
        <f>IFERROR(__xludf.DUMMYFUNCTION("""COMPUTED_VALUE"""),-6000.0)</f>
        <v>-6000</v>
      </c>
      <c r="AN19" s="273">
        <f>IFERROR(__xludf.DUMMYFUNCTION("""COMPUTED_VALUE"""),3.0)</f>
        <v>3</v>
      </c>
      <c r="AO19" s="274">
        <f>IFERROR(__xludf.DUMMYFUNCTION("""COMPUTED_VALUE"""),5.0)</f>
        <v>5</v>
      </c>
      <c r="AP19" s="275">
        <f>IFERROR(__xludf.DUMMYFUNCTION("""COMPUTED_VALUE"""),8679.0)</f>
        <v>8679</v>
      </c>
      <c r="AQ19" s="275">
        <f>IFERROR(__xludf.DUMMYFUNCTION("""COMPUTED_VALUE"""),2000.0)</f>
        <v>2000</v>
      </c>
      <c r="AR19" s="273">
        <f>IFERROR(__xludf.DUMMYFUNCTION("""COMPUTED_VALUE"""),3.0)</f>
        <v>3</v>
      </c>
      <c r="AS19" s="274">
        <f>IFERROR(__xludf.DUMMYFUNCTION("""COMPUTED_VALUE"""),-1.0)</f>
        <v>-1</v>
      </c>
      <c r="AT19" s="275">
        <f>IFERROR(__xludf.DUMMYFUNCTION("""COMPUTED_VALUE"""),1573.0)</f>
        <v>1573</v>
      </c>
      <c r="AU19" s="275">
        <f>IFERROR(__xludf.DUMMYFUNCTION("""COMPUTED_VALUE"""),-4000.0)</f>
        <v>-4000</v>
      </c>
      <c r="AV19" s="273">
        <f>IFERROR(__xludf.DUMMYFUNCTION("""COMPUTED_VALUE"""),1.0)</f>
        <v>1</v>
      </c>
      <c r="AW19" s="274">
        <f>IFERROR(__xludf.DUMMYFUNCTION("""COMPUTED_VALUE"""),1.0)</f>
        <v>1</v>
      </c>
      <c r="AX19" s="275">
        <f>IFERROR(__xludf.DUMMYFUNCTION("""COMPUTED_VALUE"""),4180.0)</f>
        <v>4180</v>
      </c>
      <c r="AY19" s="275">
        <f>IFERROR(__xludf.DUMMYFUNCTION("""COMPUTED_VALUE"""),-2300.0)</f>
        <v>-2300</v>
      </c>
      <c r="AZ19" s="273">
        <f>IFERROR(__xludf.DUMMYFUNCTION("""COMPUTED_VALUE"""),2.0)</f>
        <v>2</v>
      </c>
      <c r="BA19" s="274">
        <f>IFERROR(__xludf.DUMMYFUNCTION("""COMPUTED_VALUE"""),-2.0)</f>
        <v>-2</v>
      </c>
      <c r="BB19" s="275">
        <f>IFERROR(__xludf.DUMMYFUNCTION("""COMPUTED_VALUE"""),1091.0)</f>
        <v>1091</v>
      </c>
      <c r="BC19" s="275">
        <f>IFERROR(__xludf.DUMMYFUNCTION("""COMPUTED_VALUE"""),-6000.0)</f>
        <v>-6000</v>
      </c>
      <c r="BD19" s="273">
        <f>IFERROR(__xludf.DUMMYFUNCTION("""COMPUTED_VALUE"""),1.0)</f>
        <v>1</v>
      </c>
      <c r="BE19" s="274">
        <f>IFERROR(__xludf.DUMMYFUNCTION("""COMPUTED_VALUE"""),6.0)</f>
        <v>6</v>
      </c>
      <c r="BF19" s="275">
        <f>IFERROR(__xludf.DUMMYFUNCTION("""COMPUTED_VALUE"""),13603.0)</f>
        <v>13603</v>
      </c>
      <c r="BG19" s="275">
        <f>IFERROR(__xludf.DUMMYFUNCTION("""COMPUTED_VALUE"""),9800.0)</f>
        <v>9800</v>
      </c>
      <c r="BH19" s="273"/>
      <c r="BI19" s="274">
        <f>IFERROR(__xludf.DUMMYFUNCTION("""COMPUTED_VALUE"""),0.0)</f>
        <v>0</v>
      </c>
      <c r="BJ19" s="275"/>
      <c r="BK19" s="275"/>
      <c r="BL19" s="273"/>
      <c r="BM19" s="274">
        <f>IFERROR(__xludf.DUMMYFUNCTION("""COMPUTED_VALUE"""),0.0)</f>
        <v>0</v>
      </c>
      <c r="BN19" s="275"/>
      <c r="BO19" s="275"/>
      <c r="BP19" s="269"/>
      <c r="BQ19" s="269">
        <f>IFERROR(__xludf.DUMMYFUNCTION("""COMPUTED_VALUE"""),0.0)</f>
        <v>0</v>
      </c>
      <c r="BR19" s="269"/>
      <c r="BS19" s="269"/>
      <c r="BT19" s="269"/>
      <c r="BU19" s="269">
        <f>IFERROR(__xludf.DUMMYFUNCTION("""COMPUTED_VALUE"""),0.0)</f>
        <v>0</v>
      </c>
      <c r="BV19" s="269"/>
      <c r="BW19" s="269"/>
      <c r="BX19" s="269"/>
      <c r="BY19" s="269">
        <f>IFERROR(__xludf.DUMMYFUNCTION("""COMPUTED_VALUE"""),0.0)</f>
        <v>0</v>
      </c>
      <c r="BZ19" s="269"/>
      <c r="CA19" s="269"/>
      <c r="CB19" s="269"/>
      <c r="CC19" s="269">
        <f>IFERROR(__xludf.DUMMYFUNCTION("""COMPUTED_VALUE"""),0.0)</f>
        <v>0</v>
      </c>
      <c r="CD19" s="269"/>
      <c r="CE19" s="269"/>
    </row>
    <row r="20">
      <c r="A20" s="271">
        <f>IFERROR(__xludf.DUMMYFUNCTION("""COMPUTED_VALUE"""),46137.0)</f>
        <v>46137</v>
      </c>
      <c r="B20" s="269" t="str">
        <f>IFERROR(__xludf.DUMMYFUNCTION("""COMPUTED_VALUE"""),"土")</f>
        <v>土</v>
      </c>
      <c r="C20" s="272">
        <f>IFERROR(__xludf.DUMMYFUNCTION("""COMPUTED_VALUE"""),-20700.0)</f>
        <v>-20700</v>
      </c>
      <c r="D20" s="273">
        <f>IFERROR(__xludf.DUMMYFUNCTION("""COMPUTED_VALUE"""),1.0)</f>
        <v>1</v>
      </c>
      <c r="E20" s="274">
        <f>IFERROR(__xludf.DUMMYFUNCTION("""COMPUTED_VALUE"""),-2.0)</f>
        <v>-2</v>
      </c>
      <c r="F20" s="275">
        <f>IFERROR(__xludf.DUMMYFUNCTION("""COMPUTED_VALUE"""),1364.0)</f>
        <v>1364</v>
      </c>
      <c r="G20" s="275">
        <f>IFERROR(__xludf.DUMMYFUNCTION("""COMPUTED_VALUE"""),-6000.0)</f>
        <v>-6000</v>
      </c>
      <c r="H20" s="273">
        <f>IFERROR(__xludf.DUMMYFUNCTION("""COMPUTED_VALUE"""),3.0)</f>
        <v>3</v>
      </c>
      <c r="I20" s="274">
        <f>IFERROR(__xludf.DUMMYFUNCTION("""COMPUTED_VALUE"""),-2.0)</f>
        <v>-2</v>
      </c>
      <c r="J20" s="275">
        <f>IFERROR(__xludf.DUMMYFUNCTION("""COMPUTED_VALUE"""),1466.0)</f>
        <v>1466</v>
      </c>
      <c r="K20" s="275">
        <f>IFERROR(__xludf.DUMMYFUNCTION("""COMPUTED_VALUE"""),-5000.0)</f>
        <v>-5000</v>
      </c>
      <c r="L20" s="273">
        <f>IFERROR(__xludf.DUMMYFUNCTION("""COMPUTED_VALUE"""),1.0)</f>
        <v>1</v>
      </c>
      <c r="M20" s="274">
        <f>IFERROR(__xludf.DUMMYFUNCTION("""COMPUTED_VALUE"""),-1.0)</f>
        <v>-1</v>
      </c>
      <c r="N20" s="275">
        <f>IFERROR(__xludf.DUMMYFUNCTION("""COMPUTED_VALUE"""),1460.0)</f>
        <v>1460</v>
      </c>
      <c r="O20" s="275">
        <f>IFERROR(__xludf.DUMMYFUNCTION("""COMPUTED_VALUE"""),-4000.0)</f>
        <v>-4000</v>
      </c>
      <c r="P20" s="273">
        <f>IFERROR(__xludf.DUMMYFUNCTION("""COMPUTED_VALUE"""),3.0)</f>
        <v>3</v>
      </c>
      <c r="Q20" s="274">
        <f>IFERROR(__xludf.DUMMYFUNCTION("""COMPUTED_VALUE"""),5.0)</f>
        <v>5</v>
      </c>
      <c r="R20" s="275">
        <f>IFERROR(__xludf.DUMMYFUNCTION("""COMPUTED_VALUE"""),9927.0)</f>
        <v>9927</v>
      </c>
      <c r="S20" s="275">
        <f>IFERROR(__xludf.DUMMYFUNCTION("""COMPUTED_VALUE"""),3900.0)</f>
        <v>3900</v>
      </c>
      <c r="T20" s="273">
        <f>IFERROR(__xludf.DUMMYFUNCTION("""COMPUTED_VALUE"""),4.0)</f>
        <v>4</v>
      </c>
      <c r="U20" s="274">
        <f>IFERROR(__xludf.DUMMYFUNCTION("""COMPUTED_VALUE"""),5.0)</f>
        <v>5</v>
      </c>
      <c r="V20" s="275">
        <f>IFERROR(__xludf.DUMMYFUNCTION("""COMPUTED_VALUE"""),9027.0)</f>
        <v>9027</v>
      </c>
      <c r="W20" s="275">
        <f>IFERROR(__xludf.DUMMYFUNCTION("""COMPUTED_VALUE"""),3500.0)</f>
        <v>3500</v>
      </c>
      <c r="X20" s="273">
        <f>IFERROR(__xludf.DUMMYFUNCTION("""COMPUTED_VALUE"""),4.0)</f>
        <v>4</v>
      </c>
      <c r="Y20" s="274">
        <f>IFERROR(__xludf.DUMMYFUNCTION("""COMPUTED_VALUE"""),1.0)</f>
        <v>1</v>
      </c>
      <c r="Z20" s="275">
        <f>IFERROR(__xludf.DUMMYFUNCTION("""COMPUTED_VALUE"""),2426.0)</f>
        <v>2426</v>
      </c>
      <c r="AA20" s="275">
        <f>IFERROR(__xludf.DUMMYFUNCTION("""COMPUTED_VALUE"""),-2500.0)</f>
        <v>-2500</v>
      </c>
      <c r="AB20" s="273">
        <f>IFERROR(__xludf.DUMMYFUNCTION("""COMPUTED_VALUE"""),2.0)</f>
        <v>2</v>
      </c>
      <c r="AC20" s="274">
        <f>IFERROR(__xludf.DUMMYFUNCTION("""COMPUTED_VALUE"""),6.0)</f>
        <v>6</v>
      </c>
      <c r="AD20" s="275">
        <f>IFERROR(__xludf.DUMMYFUNCTION("""COMPUTED_VALUE"""),9878.0)</f>
        <v>9878</v>
      </c>
      <c r="AE20" s="275">
        <f>IFERROR(__xludf.DUMMYFUNCTION("""COMPUTED_VALUE"""),4200.0)</f>
        <v>4200</v>
      </c>
      <c r="AF20" s="273">
        <f>IFERROR(__xludf.DUMMYFUNCTION("""COMPUTED_VALUE"""),2.0)</f>
        <v>2</v>
      </c>
      <c r="AG20" s="274">
        <f>IFERROR(__xludf.DUMMYFUNCTION("""COMPUTED_VALUE"""),-2.0)</f>
        <v>-2</v>
      </c>
      <c r="AH20" s="275">
        <f>IFERROR(__xludf.DUMMYFUNCTION("""COMPUTED_VALUE"""),1059.0)</f>
        <v>1059</v>
      </c>
      <c r="AI20" s="275">
        <f>IFERROR(__xludf.DUMMYFUNCTION("""COMPUTED_VALUE"""),-6000.0)</f>
        <v>-6000</v>
      </c>
      <c r="AJ20" s="273">
        <f>IFERROR(__xludf.DUMMYFUNCTION("""COMPUTED_VALUE"""),3.0)</f>
        <v>3</v>
      </c>
      <c r="AK20" s="274">
        <f>IFERROR(__xludf.DUMMYFUNCTION("""COMPUTED_VALUE"""),-1.0)</f>
        <v>-1</v>
      </c>
      <c r="AL20" s="275">
        <f>IFERROR(__xludf.DUMMYFUNCTION("""COMPUTED_VALUE"""),2691.0)</f>
        <v>2691</v>
      </c>
      <c r="AM20" s="275">
        <f>IFERROR(__xludf.DUMMYFUNCTION("""COMPUTED_VALUE"""),-4000.0)</f>
        <v>-4000</v>
      </c>
      <c r="AN20" s="273">
        <f>IFERROR(__xludf.DUMMYFUNCTION("""COMPUTED_VALUE"""),1.0)</f>
        <v>1</v>
      </c>
      <c r="AO20" s="274">
        <f>IFERROR(__xludf.DUMMYFUNCTION("""COMPUTED_VALUE"""),3.0)</f>
        <v>3</v>
      </c>
      <c r="AP20" s="275">
        <f>IFERROR(__xludf.DUMMYFUNCTION("""COMPUTED_VALUE"""),4083.0)</f>
        <v>4083</v>
      </c>
      <c r="AQ20" s="275">
        <f>IFERROR(__xludf.DUMMYFUNCTION("""COMPUTED_VALUE"""),200.0)</f>
        <v>200</v>
      </c>
      <c r="AR20" s="273">
        <f>IFERROR(__xludf.DUMMYFUNCTION("""COMPUTED_VALUE"""),4.0)</f>
        <v>4</v>
      </c>
      <c r="AS20" s="274">
        <f>IFERROR(__xludf.DUMMYFUNCTION("""COMPUTED_VALUE"""),1.0)</f>
        <v>1</v>
      </c>
      <c r="AT20" s="275">
        <f>IFERROR(__xludf.DUMMYFUNCTION("""COMPUTED_VALUE"""),2488.0)</f>
        <v>2488</v>
      </c>
      <c r="AU20" s="275">
        <f>IFERROR(__xludf.DUMMYFUNCTION("""COMPUTED_VALUE"""),-2000.0)</f>
        <v>-2000</v>
      </c>
      <c r="AV20" s="273">
        <f>IFERROR(__xludf.DUMMYFUNCTION("""COMPUTED_VALUE"""),2.0)</f>
        <v>2</v>
      </c>
      <c r="AW20" s="274">
        <f>IFERROR(__xludf.DUMMYFUNCTION("""COMPUTED_VALUE"""),6.0)</f>
        <v>6</v>
      </c>
      <c r="AX20" s="275">
        <f>IFERROR(__xludf.DUMMYFUNCTION("""COMPUTED_VALUE"""),9107.0)</f>
        <v>9107</v>
      </c>
      <c r="AY20" s="275">
        <f>IFERROR(__xludf.DUMMYFUNCTION("""COMPUTED_VALUE"""),4000.0)</f>
        <v>4000</v>
      </c>
      <c r="AZ20" s="273">
        <f>IFERROR(__xludf.DUMMYFUNCTION("""COMPUTED_VALUE"""),3.0)</f>
        <v>3</v>
      </c>
      <c r="BA20" s="274">
        <f>IFERROR(__xludf.DUMMYFUNCTION("""COMPUTED_VALUE"""),2.0)</f>
        <v>2</v>
      </c>
      <c r="BB20" s="275">
        <f>IFERROR(__xludf.DUMMYFUNCTION("""COMPUTED_VALUE"""),4397.0)</f>
        <v>4397</v>
      </c>
      <c r="BC20" s="275">
        <f>IFERROR(__xludf.DUMMYFUNCTION("""COMPUTED_VALUE"""),-2000.0)</f>
        <v>-2000</v>
      </c>
      <c r="BD20" s="273">
        <f>IFERROR(__xludf.DUMMYFUNCTION("""COMPUTED_VALUE"""),1.0)</f>
        <v>1</v>
      </c>
      <c r="BE20" s="274">
        <f>IFERROR(__xludf.DUMMYFUNCTION("""COMPUTED_VALUE"""),-2.0)</f>
        <v>-2</v>
      </c>
      <c r="BF20" s="275">
        <f>IFERROR(__xludf.DUMMYFUNCTION("""COMPUTED_VALUE"""),1630.0)</f>
        <v>1630</v>
      </c>
      <c r="BG20" s="275">
        <f>IFERROR(__xludf.DUMMYFUNCTION("""COMPUTED_VALUE"""),-5000.0)</f>
        <v>-5000</v>
      </c>
      <c r="BH20" s="273"/>
      <c r="BI20" s="274">
        <f>IFERROR(__xludf.DUMMYFUNCTION("""COMPUTED_VALUE"""),0.0)</f>
        <v>0</v>
      </c>
      <c r="BJ20" s="275"/>
      <c r="BK20" s="275"/>
      <c r="BL20" s="273"/>
      <c r="BM20" s="274">
        <f>IFERROR(__xludf.DUMMYFUNCTION("""COMPUTED_VALUE"""),0.0)</f>
        <v>0</v>
      </c>
      <c r="BN20" s="275"/>
      <c r="BO20" s="275"/>
      <c r="BP20" s="269"/>
      <c r="BQ20" s="269">
        <f>IFERROR(__xludf.DUMMYFUNCTION("""COMPUTED_VALUE"""),0.0)</f>
        <v>0</v>
      </c>
      <c r="BR20" s="269"/>
      <c r="BS20" s="269"/>
      <c r="BT20" s="269"/>
      <c r="BU20" s="269">
        <f>IFERROR(__xludf.DUMMYFUNCTION("""COMPUTED_VALUE"""),0.0)</f>
        <v>0</v>
      </c>
      <c r="BV20" s="269"/>
      <c r="BW20" s="269"/>
      <c r="BX20" s="269"/>
      <c r="BY20" s="269">
        <f>IFERROR(__xludf.DUMMYFUNCTION("""COMPUTED_VALUE"""),0.0)</f>
        <v>0</v>
      </c>
      <c r="BZ20" s="269"/>
      <c r="CA20" s="269"/>
      <c r="CB20" s="269"/>
      <c r="CC20" s="269">
        <f>IFERROR(__xludf.DUMMYFUNCTION("""COMPUTED_VALUE"""),0.0)</f>
        <v>0</v>
      </c>
      <c r="CD20" s="269"/>
      <c r="CE20" s="269"/>
    </row>
    <row r="21">
      <c r="A21" s="271">
        <f>IFERROR(__xludf.DUMMYFUNCTION("""COMPUTED_VALUE"""),46138.0)</f>
        <v>46138</v>
      </c>
      <c r="B21" s="269" t="str">
        <f>IFERROR(__xludf.DUMMYFUNCTION("""COMPUTED_VALUE"""),"日")</f>
        <v>日</v>
      </c>
      <c r="C21" s="272">
        <f>IFERROR(__xludf.DUMMYFUNCTION("""COMPUTED_VALUE"""),0.0)</f>
        <v>0</v>
      </c>
      <c r="D21" s="273">
        <f>IFERROR(__xludf.DUMMYFUNCTION("""COMPUTED_VALUE"""),2.0)</f>
        <v>2</v>
      </c>
      <c r="E21" s="274">
        <f>IFERROR(__xludf.DUMMYFUNCTION("""COMPUTED_VALUE"""),-1.0)</f>
        <v>-1</v>
      </c>
      <c r="F21" s="275">
        <f>IFERROR(__xludf.DUMMYFUNCTION("""COMPUTED_VALUE"""),1360.0)</f>
        <v>1360</v>
      </c>
      <c r="G21" s="275">
        <f>IFERROR(__xludf.DUMMYFUNCTION("""COMPUTED_VALUE"""),-3000.0)</f>
        <v>-3000</v>
      </c>
      <c r="H21" s="273">
        <f>IFERROR(__xludf.DUMMYFUNCTION("""COMPUTED_VALUE"""),4.0)</f>
        <v>4</v>
      </c>
      <c r="I21" s="274">
        <f>IFERROR(__xludf.DUMMYFUNCTION("""COMPUTED_VALUE"""),2.0)</f>
        <v>2</v>
      </c>
      <c r="J21" s="275">
        <f>IFERROR(__xludf.DUMMYFUNCTION("""COMPUTED_VALUE"""),3101.0)</f>
        <v>3101</v>
      </c>
      <c r="K21" s="275">
        <f>IFERROR(__xludf.DUMMYFUNCTION("""COMPUTED_VALUE"""),-2000.0)</f>
        <v>-2000</v>
      </c>
      <c r="L21" s="273">
        <f>IFERROR(__xludf.DUMMYFUNCTION("""COMPUTED_VALUE"""),2.0)</f>
        <v>2</v>
      </c>
      <c r="M21" s="274">
        <f>IFERROR(__xludf.DUMMYFUNCTION("""COMPUTED_VALUE"""),3.0)</f>
        <v>3</v>
      </c>
      <c r="N21" s="275">
        <f>IFERROR(__xludf.DUMMYFUNCTION("""COMPUTED_VALUE"""),5710.0)</f>
        <v>5710</v>
      </c>
      <c r="O21" s="275">
        <f>IFERROR(__xludf.DUMMYFUNCTION("""COMPUTED_VALUE"""),-1000.0)</f>
        <v>-1000</v>
      </c>
      <c r="P21" s="273">
        <f>IFERROR(__xludf.DUMMYFUNCTION("""COMPUTED_VALUE"""),1.0)</f>
        <v>1</v>
      </c>
      <c r="Q21" s="274">
        <f>IFERROR(__xludf.DUMMYFUNCTION("""COMPUTED_VALUE"""),-1.0)</f>
        <v>-1</v>
      </c>
      <c r="R21" s="275">
        <f>IFERROR(__xludf.DUMMYFUNCTION("""COMPUTED_VALUE"""),2800.0)</f>
        <v>2800</v>
      </c>
      <c r="S21" s="275">
        <f>IFERROR(__xludf.DUMMYFUNCTION("""COMPUTED_VALUE"""),-3500.0)</f>
        <v>-3500</v>
      </c>
      <c r="T21" s="273">
        <f>IFERROR(__xludf.DUMMYFUNCTION("""COMPUTED_VALUE"""),1.0)</f>
        <v>1</v>
      </c>
      <c r="U21" s="274">
        <f>IFERROR(__xludf.DUMMYFUNCTION("""COMPUTED_VALUE"""),2.0)</f>
        <v>2</v>
      </c>
      <c r="V21" s="275">
        <f>IFERROR(__xludf.DUMMYFUNCTION("""COMPUTED_VALUE"""),5876.0)</f>
        <v>5876</v>
      </c>
      <c r="W21" s="275">
        <f>IFERROR(__xludf.DUMMYFUNCTION("""COMPUTED_VALUE"""),-2000.0)</f>
        <v>-2000</v>
      </c>
      <c r="X21" s="273">
        <f>IFERROR(__xludf.DUMMYFUNCTION("""COMPUTED_VALUE"""),5.0)</f>
        <v>5</v>
      </c>
      <c r="Y21" s="274">
        <f>IFERROR(__xludf.DUMMYFUNCTION("""COMPUTED_VALUE"""),6.0)</f>
        <v>6</v>
      </c>
      <c r="Z21" s="275">
        <f>IFERROR(__xludf.DUMMYFUNCTION("""COMPUTED_VALUE"""),9105.0)</f>
        <v>9105</v>
      </c>
      <c r="AA21" s="275">
        <f>IFERROR(__xludf.DUMMYFUNCTION("""COMPUTED_VALUE"""),4800.0)</f>
        <v>4800</v>
      </c>
      <c r="AB21" s="273">
        <f>IFERROR(__xludf.DUMMYFUNCTION("""COMPUTED_VALUE"""),1.0)</f>
        <v>1</v>
      </c>
      <c r="AC21" s="274">
        <f>IFERROR(__xludf.DUMMYFUNCTION("""COMPUTED_VALUE"""),5.0)</f>
        <v>5</v>
      </c>
      <c r="AD21" s="275">
        <f>IFERROR(__xludf.DUMMYFUNCTION("""COMPUTED_VALUE"""),8242.0)</f>
        <v>8242</v>
      </c>
      <c r="AE21" s="275">
        <f>IFERROR(__xludf.DUMMYFUNCTION("""COMPUTED_VALUE"""),3800.0)</f>
        <v>3800</v>
      </c>
      <c r="AF21" s="273">
        <f>IFERROR(__xludf.DUMMYFUNCTION("""COMPUTED_VALUE"""),3.0)</f>
        <v>3</v>
      </c>
      <c r="AG21" s="274">
        <f>IFERROR(__xludf.DUMMYFUNCTION("""COMPUTED_VALUE"""),2.0)</f>
        <v>2</v>
      </c>
      <c r="AH21" s="275">
        <f>IFERROR(__xludf.DUMMYFUNCTION("""COMPUTED_VALUE"""),3700.0)</f>
        <v>3700</v>
      </c>
      <c r="AI21" s="275">
        <f>IFERROR(__xludf.DUMMYFUNCTION("""COMPUTED_VALUE"""),-1500.0)</f>
        <v>-1500</v>
      </c>
      <c r="AJ21" s="273">
        <f>IFERROR(__xludf.DUMMYFUNCTION("""COMPUTED_VALUE"""),4.0)</f>
        <v>4</v>
      </c>
      <c r="AK21" s="274">
        <f>IFERROR(__xludf.DUMMYFUNCTION("""COMPUTED_VALUE"""),4.0)</f>
        <v>4</v>
      </c>
      <c r="AL21" s="275">
        <f>IFERROR(__xludf.DUMMYFUNCTION("""COMPUTED_VALUE"""),6027.0)</f>
        <v>6027</v>
      </c>
      <c r="AM21" s="275">
        <f>IFERROR(__xludf.DUMMYFUNCTION("""COMPUTED_VALUE"""),3000.0)</f>
        <v>3000</v>
      </c>
      <c r="AN21" s="273">
        <f>IFERROR(__xludf.DUMMYFUNCTION("""COMPUTED_VALUE"""),2.0)</f>
        <v>2</v>
      </c>
      <c r="AO21" s="274">
        <f>IFERROR(__xludf.DUMMYFUNCTION("""COMPUTED_VALUE"""),1.0)</f>
        <v>1</v>
      </c>
      <c r="AP21" s="275">
        <f>IFERROR(__xludf.DUMMYFUNCTION("""COMPUTED_VALUE"""),2980.0)</f>
        <v>2980</v>
      </c>
      <c r="AQ21" s="275">
        <f>IFERROR(__xludf.DUMMYFUNCTION("""COMPUTED_VALUE"""),-2500.0)</f>
        <v>-2500</v>
      </c>
      <c r="AR21" s="273">
        <f>IFERROR(__xludf.DUMMYFUNCTION("""COMPUTED_VALUE"""),5.0)</f>
        <v>5</v>
      </c>
      <c r="AS21" s="274">
        <f>IFERROR(__xludf.DUMMYFUNCTION("""COMPUTED_VALUE"""),4.0)</f>
        <v>4</v>
      </c>
      <c r="AT21" s="275">
        <f>IFERROR(__xludf.DUMMYFUNCTION("""COMPUTED_VALUE"""),6672.0)</f>
        <v>6672</v>
      </c>
      <c r="AU21" s="275">
        <f>IFERROR(__xludf.DUMMYFUNCTION("""COMPUTED_VALUE"""),2700.0)</f>
        <v>2700</v>
      </c>
      <c r="AV21" s="273">
        <f>IFERROR(__xludf.DUMMYFUNCTION("""COMPUTED_VALUE"""),1.0)</f>
        <v>1</v>
      </c>
      <c r="AW21" s="274">
        <f>IFERROR(__xludf.DUMMYFUNCTION("""COMPUTED_VALUE"""),6.0)</f>
        <v>6</v>
      </c>
      <c r="AX21" s="275">
        <f>IFERROR(__xludf.DUMMYFUNCTION("""COMPUTED_VALUE"""),9734.0)</f>
        <v>9734</v>
      </c>
      <c r="AY21" s="275">
        <f>IFERROR(__xludf.DUMMYFUNCTION("""COMPUTED_VALUE"""),8000.0)</f>
        <v>8000</v>
      </c>
      <c r="AZ21" s="273">
        <f>IFERROR(__xludf.DUMMYFUNCTION("""COMPUTED_VALUE"""),4.0)</f>
        <v>4</v>
      </c>
      <c r="BA21" s="274">
        <f>IFERROR(__xludf.DUMMYFUNCTION("""COMPUTED_VALUE"""),-3.0)</f>
        <v>-3</v>
      </c>
      <c r="BB21" s="275">
        <f>IFERROR(__xludf.DUMMYFUNCTION("""COMPUTED_VALUE"""),672.0)</f>
        <v>672</v>
      </c>
      <c r="BC21" s="275">
        <f>IFERROR(__xludf.DUMMYFUNCTION("""COMPUTED_VALUE"""),-6000.0)</f>
        <v>-6000</v>
      </c>
      <c r="BD21" s="273">
        <f>IFERROR(__xludf.DUMMYFUNCTION("""COMPUTED_VALUE"""),2.0)</f>
        <v>2</v>
      </c>
      <c r="BE21" s="274">
        <f>IFERROR(__xludf.DUMMYFUNCTION("""COMPUTED_VALUE"""),3.0)</f>
        <v>3</v>
      </c>
      <c r="BF21" s="275">
        <f>IFERROR(__xludf.DUMMYFUNCTION("""COMPUTED_VALUE"""),5848.0)</f>
        <v>5848</v>
      </c>
      <c r="BG21" s="275">
        <f>IFERROR(__xludf.DUMMYFUNCTION("""COMPUTED_VALUE"""),-800.0)</f>
        <v>-800</v>
      </c>
      <c r="BH21" s="273"/>
      <c r="BI21" s="274">
        <f>IFERROR(__xludf.DUMMYFUNCTION("""COMPUTED_VALUE"""),0.0)</f>
        <v>0</v>
      </c>
      <c r="BJ21" s="275"/>
      <c r="BK21" s="275"/>
      <c r="BL21" s="273"/>
      <c r="BM21" s="274">
        <f>IFERROR(__xludf.DUMMYFUNCTION("""COMPUTED_VALUE"""),0.0)</f>
        <v>0</v>
      </c>
      <c r="BN21" s="275"/>
      <c r="BO21" s="275"/>
      <c r="BP21" s="269"/>
      <c r="BQ21" s="269">
        <f>IFERROR(__xludf.DUMMYFUNCTION("""COMPUTED_VALUE"""),0.0)</f>
        <v>0</v>
      </c>
      <c r="BR21" s="269"/>
      <c r="BS21" s="269"/>
      <c r="BT21" s="269"/>
      <c r="BU21" s="269">
        <f>IFERROR(__xludf.DUMMYFUNCTION("""COMPUTED_VALUE"""),0.0)</f>
        <v>0</v>
      </c>
      <c r="BV21" s="269"/>
      <c r="BW21" s="269"/>
      <c r="BX21" s="269"/>
      <c r="BY21" s="269">
        <f>IFERROR(__xludf.DUMMYFUNCTION("""COMPUTED_VALUE"""),0.0)</f>
        <v>0</v>
      </c>
      <c r="BZ21" s="269"/>
      <c r="CA21" s="269"/>
      <c r="CB21" s="269"/>
      <c r="CC21" s="269">
        <f>IFERROR(__xludf.DUMMYFUNCTION("""COMPUTED_VALUE"""),0.0)</f>
        <v>0</v>
      </c>
      <c r="CD21" s="269"/>
      <c r="CE21" s="269"/>
    </row>
    <row r="22">
      <c r="A22" s="271">
        <f>IFERROR(__xludf.DUMMYFUNCTION("""COMPUTED_VALUE"""),46142.0)</f>
        <v>46142</v>
      </c>
      <c r="B22" s="269" t="str">
        <f>IFERROR(__xludf.DUMMYFUNCTION("""COMPUTED_VALUE"""),"木")</f>
        <v>木</v>
      </c>
      <c r="C22" s="272">
        <f>IFERROR(__xludf.DUMMYFUNCTION("""COMPUTED_VALUE"""),-17000.0)</f>
        <v>-17000</v>
      </c>
      <c r="D22" s="273">
        <f>IFERROR(__xludf.DUMMYFUNCTION("""COMPUTED_VALUE"""),6.0)</f>
        <v>6</v>
      </c>
      <c r="E22" s="274">
        <f>IFERROR(__xludf.DUMMYFUNCTION("""COMPUTED_VALUE"""),1.0)</f>
        <v>1</v>
      </c>
      <c r="F22" s="275">
        <f>IFERROR(__xludf.DUMMYFUNCTION("""COMPUTED_VALUE"""),1733.0)</f>
        <v>1733</v>
      </c>
      <c r="G22" s="277">
        <f>IFERROR(__xludf.DUMMYFUNCTION("""COMPUTED_VALUE"""),-2500.0)</f>
        <v>-2500</v>
      </c>
      <c r="H22" s="273">
        <f>IFERROR(__xludf.DUMMYFUNCTION("""COMPUTED_VALUE"""),2.0)</f>
        <v>2</v>
      </c>
      <c r="I22" s="274">
        <f>IFERROR(__xludf.DUMMYFUNCTION("""COMPUTED_VALUE"""),1.0)</f>
        <v>1</v>
      </c>
      <c r="J22" s="275">
        <f>IFERROR(__xludf.DUMMYFUNCTION("""COMPUTED_VALUE"""),3262.0)</f>
        <v>3262</v>
      </c>
      <c r="K22" s="277">
        <f>IFERROR(__xludf.DUMMYFUNCTION("""COMPUTED_VALUE"""),-2300.0)</f>
        <v>-2300</v>
      </c>
      <c r="L22" s="273">
        <f>IFERROR(__xludf.DUMMYFUNCTION("""COMPUTED_VALUE"""),1.0)</f>
        <v>1</v>
      </c>
      <c r="M22" s="274">
        <f>IFERROR(__xludf.DUMMYFUNCTION("""COMPUTED_VALUE"""),3.0)</f>
        <v>3</v>
      </c>
      <c r="N22" s="275">
        <f>IFERROR(__xludf.DUMMYFUNCTION("""COMPUTED_VALUE"""),5612.0)</f>
        <v>5612</v>
      </c>
      <c r="O22" s="277">
        <f>IFERROR(__xludf.DUMMYFUNCTION("""COMPUTED_VALUE"""),700.0)</f>
        <v>700</v>
      </c>
      <c r="P22" s="273">
        <f>IFERROR(__xludf.DUMMYFUNCTION("""COMPUTED_VALUE"""),5.0)</f>
        <v>5</v>
      </c>
      <c r="Q22" s="274">
        <f>IFERROR(__xludf.DUMMYFUNCTION("""COMPUTED_VALUE"""),6.0)</f>
        <v>6</v>
      </c>
      <c r="R22" s="275">
        <f>IFERROR(__xludf.DUMMYFUNCTION("""COMPUTED_VALUE"""),9243.0)</f>
        <v>9243</v>
      </c>
      <c r="S22" s="277">
        <f>IFERROR(__xludf.DUMMYFUNCTION("""COMPUTED_VALUE"""),7000.0)</f>
        <v>7000</v>
      </c>
      <c r="T22" s="273">
        <f>IFERROR(__xludf.DUMMYFUNCTION("""COMPUTED_VALUE"""),5.0)</f>
        <v>5</v>
      </c>
      <c r="U22" s="274">
        <f>IFERROR(__xludf.DUMMYFUNCTION("""COMPUTED_VALUE"""),3.0)</f>
        <v>3</v>
      </c>
      <c r="V22" s="275">
        <f>IFERROR(__xludf.DUMMYFUNCTION("""COMPUTED_VALUE"""),4885.0)</f>
        <v>4885</v>
      </c>
      <c r="W22" s="277">
        <f>IFERROR(__xludf.DUMMYFUNCTION("""COMPUTED_VALUE"""),100.0)</f>
        <v>100</v>
      </c>
      <c r="X22" s="273">
        <f>IFERROR(__xludf.DUMMYFUNCTION("""COMPUTED_VALUE"""),1.0)</f>
        <v>1</v>
      </c>
      <c r="Y22" s="274">
        <f>IFERROR(__xludf.DUMMYFUNCTION("""COMPUTED_VALUE"""),1.0)</f>
        <v>1</v>
      </c>
      <c r="Z22" s="275">
        <f>IFERROR(__xludf.DUMMYFUNCTION("""COMPUTED_VALUE"""),3262.0)</f>
        <v>3262</v>
      </c>
      <c r="AA22" s="277">
        <f>IFERROR(__xludf.DUMMYFUNCTION("""COMPUTED_VALUE"""),-2300.0)</f>
        <v>-2300</v>
      </c>
      <c r="AB22" s="273">
        <f>IFERROR(__xludf.DUMMYFUNCTION("""COMPUTED_VALUE"""),4.0)</f>
        <v>4</v>
      </c>
      <c r="AC22" s="274">
        <f>IFERROR(__xludf.DUMMYFUNCTION("""COMPUTED_VALUE"""),-3.0)</f>
        <v>-3</v>
      </c>
      <c r="AD22" s="275">
        <f>IFERROR(__xludf.DUMMYFUNCTION("""COMPUTED_VALUE"""),745.0)</f>
        <v>745</v>
      </c>
      <c r="AE22" s="277">
        <f>IFERROR(__xludf.DUMMYFUNCTION("""COMPUTED_VALUE"""),-6000.0)</f>
        <v>-6000</v>
      </c>
      <c r="AF22" s="273">
        <f>IFERROR(__xludf.DUMMYFUNCTION("""COMPUTED_VALUE"""),7.0)</f>
        <v>7</v>
      </c>
      <c r="AG22" s="274">
        <f>IFERROR(__xludf.DUMMYFUNCTION("""COMPUTED_VALUE"""),4.0)</f>
        <v>4</v>
      </c>
      <c r="AH22" s="275">
        <f>IFERROR(__xludf.DUMMYFUNCTION("""COMPUTED_VALUE"""),8033.0)</f>
        <v>8033</v>
      </c>
      <c r="AI22" s="277">
        <f>IFERROR(__xludf.DUMMYFUNCTION("""COMPUTED_VALUE"""),500.0)</f>
        <v>500</v>
      </c>
      <c r="AJ22" s="273">
        <f>IFERROR(__xludf.DUMMYFUNCTION("""COMPUTED_VALUE"""),4.0)</f>
        <v>4</v>
      </c>
      <c r="AK22" s="274">
        <f>IFERROR(__xludf.DUMMYFUNCTION("""COMPUTED_VALUE"""),3.0)</f>
        <v>3</v>
      </c>
      <c r="AL22" s="275">
        <f>IFERROR(__xludf.DUMMYFUNCTION("""COMPUTED_VALUE"""),6102.0)</f>
        <v>6102</v>
      </c>
      <c r="AM22" s="277">
        <f>IFERROR(__xludf.DUMMYFUNCTION("""COMPUTED_VALUE"""),-800.0)</f>
        <v>-800</v>
      </c>
      <c r="AN22" s="273">
        <f>IFERROR(__xludf.DUMMYFUNCTION("""COMPUTED_VALUE"""),6.0)</f>
        <v>6</v>
      </c>
      <c r="AO22" s="274">
        <f>IFERROR(__xludf.DUMMYFUNCTION("""COMPUTED_VALUE"""),-1.0)</f>
        <v>-1</v>
      </c>
      <c r="AP22" s="275">
        <f>IFERROR(__xludf.DUMMYFUNCTION("""COMPUTED_VALUE"""),1249.0)</f>
        <v>1249</v>
      </c>
      <c r="AQ22" s="277">
        <f>IFERROR(__xludf.DUMMYFUNCTION("""COMPUTED_VALUE"""),-3500.0)</f>
        <v>-3500</v>
      </c>
      <c r="AR22" s="273">
        <f>IFERROR(__xludf.DUMMYFUNCTION("""COMPUTED_VALUE"""),1.0)</f>
        <v>1</v>
      </c>
      <c r="AS22" s="274">
        <f>IFERROR(__xludf.DUMMYFUNCTION("""COMPUTED_VALUE"""),1.0)</f>
        <v>1</v>
      </c>
      <c r="AT22" s="275">
        <f>IFERROR(__xludf.DUMMYFUNCTION("""COMPUTED_VALUE"""),3323.0)</f>
        <v>3323</v>
      </c>
      <c r="AU22" s="277">
        <f>IFERROR(__xludf.DUMMYFUNCTION("""COMPUTED_VALUE"""),-3000.0)</f>
        <v>-3000</v>
      </c>
      <c r="AV22" s="273">
        <f>IFERROR(__xludf.DUMMYFUNCTION("""COMPUTED_VALUE"""),3.0)</f>
        <v>3</v>
      </c>
      <c r="AW22" s="274">
        <f>IFERROR(__xludf.DUMMYFUNCTION("""COMPUTED_VALUE"""),1.0)</f>
        <v>1</v>
      </c>
      <c r="AX22" s="275">
        <f>IFERROR(__xludf.DUMMYFUNCTION("""COMPUTED_VALUE"""),1360.0)</f>
        <v>1360</v>
      </c>
      <c r="AY22" s="277">
        <f>IFERROR(__xludf.DUMMYFUNCTION("""COMPUTED_VALUE"""),-3000.0)</f>
        <v>-3000</v>
      </c>
      <c r="AZ22" s="273">
        <f>IFERROR(__xludf.DUMMYFUNCTION("""COMPUTED_VALUE"""),1.0)</f>
        <v>1</v>
      </c>
      <c r="BA22" s="274">
        <f>IFERROR(__xludf.DUMMYFUNCTION("""COMPUTED_VALUE"""),1.0)</f>
        <v>1</v>
      </c>
      <c r="BB22" s="275">
        <f>IFERROR(__xludf.DUMMYFUNCTION("""COMPUTED_VALUE"""),1729.0)</f>
        <v>1729</v>
      </c>
      <c r="BC22" s="277">
        <f>IFERROR(__xludf.DUMMYFUNCTION("""COMPUTED_VALUE"""),-2300.0)</f>
        <v>-2300</v>
      </c>
      <c r="BD22" s="273">
        <f>IFERROR(__xludf.DUMMYFUNCTION("""COMPUTED_VALUE"""),6.0)</f>
        <v>6</v>
      </c>
      <c r="BE22" s="274">
        <f>IFERROR(__xludf.DUMMYFUNCTION("""COMPUTED_VALUE"""),3.0)</f>
        <v>3</v>
      </c>
      <c r="BF22" s="275">
        <f>IFERROR(__xludf.DUMMYFUNCTION("""COMPUTED_VALUE"""),4903.0)</f>
        <v>4903</v>
      </c>
      <c r="BG22" s="277">
        <f>IFERROR(__xludf.DUMMYFUNCTION("""COMPUTED_VALUE"""),400.0)</f>
        <v>400</v>
      </c>
      <c r="BH22" s="273"/>
      <c r="BI22" s="274">
        <f>IFERROR(__xludf.DUMMYFUNCTION("""COMPUTED_VALUE"""),0.0)</f>
        <v>0</v>
      </c>
      <c r="BJ22" s="275"/>
      <c r="BK22" s="277"/>
      <c r="BL22" s="273"/>
      <c r="BM22" s="274">
        <f>IFERROR(__xludf.DUMMYFUNCTION("""COMPUTED_VALUE"""),0.0)</f>
        <v>0</v>
      </c>
      <c r="BN22" s="275"/>
      <c r="BO22" s="277"/>
      <c r="BP22" s="269"/>
      <c r="BQ22" s="269">
        <f>IFERROR(__xludf.DUMMYFUNCTION("""COMPUTED_VALUE"""),0.0)</f>
        <v>0</v>
      </c>
      <c r="BR22" s="269"/>
      <c r="BS22" s="272"/>
      <c r="BT22" s="269"/>
      <c r="BU22" s="269">
        <f>IFERROR(__xludf.DUMMYFUNCTION("""COMPUTED_VALUE"""),0.0)</f>
        <v>0</v>
      </c>
      <c r="BV22" s="269"/>
      <c r="BW22" s="272"/>
      <c r="BX22" s="269"/>
      <c r="BY22" s="269">
        <f>IFERROR(__xludf.DUMMYFUNCTION("""COMPUTED_VALUE"""),0.0)</f>
        <v>0</v>
      </c>
      <c r="BZ22" s="269"/>
      <c r="CA22" s="272"/>
      <c r="CB22" s="269"/>
      <c r="CC22" s="269">
        <f>IFERROR(__xludf.DUMMYFUNCTION("""COMPUTED_VALUE"""),0.0)</f>
        <v>0</v>
      </c>
      <c r="CD22" s="269"/>
      <c r="CE22" s="272"/>
    </row>
    <row r="23">
      <c r="A23" s="271"/>
      <c r="B23" s="269"/>
      <c r="C23" s="272">
        <f>IFERROR(__xludf.DUMMYFUNCTION("""COMPUTED_VALUE"""),0.0)</f>
        <v>0</v>
      </c>
      <c r="D23" s="273">
        <f>IFERROR(__xludf.DUMMYFUNCTION("""COMPUTED_VALUE"""),7.0)</f>
        <v>7</v>
      </c>
      <c r="E23" s="274">
        <f>IFERROR(__xludf.DUMMYFUNCTION("""COMPUTED_VALUE"""),0.0)</f>
        <v>0</v>
      </c>
      <c r="F23" s="275"/>
      <c r="G23" s="275"/>
      <c r="H23" s="273">
        <f>IFERROR(__xludf.DUMMYFUNCTION("""COMPUTED_VALUE"""),3.0)</f>
        <v>3</v>
      </c>
      <c r="I23" s="274">
        <f>IFERROR(__xludf.DUMMYFUNCTION("""COMPUTED_VALUE"""),0.0)</f>
        <v>0</v>
      </c>
      <c r="J23" s="275"/>
      <c r="K23" s="275"/>
      <c r="L23" s="273">
        <f>IFERROR(__xludf.DUMMYFUNCTION("""COMPUTED_VALUE"""),2.0)</f>
        <v>2</v>
      </c>
      <c r="M23" s="274">
        <f>IFERROR(__xludf.DUMMYFUNCTION("""COMPUTED_VALUE"""),0.0)</f>
        <v>0</v>
      </c>
      <c r="N23" s="275"/>
      <c r="O23" s="275"/>
      <c r="P23" s="273">
        <f>IFERROR(__xludf.DUMMYFUNCTION("""COMPUTED_VALUE"""),1.0)</f>
        <v>1</v>
      </c>
      <c r="Q23" s="274">
        <f>IFERROR(__xludf.DUMMYFUNCTION("""COMPUTED_VALUE"""),0.0)</f>
        <v>0</v>
      </c>
      <c r="R23" s="275"/>
      <c r="S23" s="275"/>
      <c r="T23" s="273">
        <f>IFERROR(__xludf.DUMMYFUNCTION("""COMPUTED_VALUE"""),6.0)</f>
        <v>6</v>
      </c>
      <c r="U23" s="274">
        <f>IFERROR(__xludf.DUMMYFUNCTION("""COMPUTED_VALUE"""),0.0)</f>
        <v>0</v>
      </c>
      <c r="V23" s="275"/>
      <c r="W23" s="275"/>
      <c r="X23" s="273">
        <f>IFERROR(__xludf.DUMMYFUNCTION("""COMPUTED_VALUE"""),2.0)</f>
        <v>2</v>
      </c>
      <c r="Y23" s="274">
        <f>IFERROR(__xludf.DUMMYFUNCTION("""COMPUTED_VALUE"""),0.0)</f>
        <v>0</v>
      </c>
      <c r="Z23" s="275"/>
      <c r="AA23" s="275"/>
      <c r="AB23" s="273">
        <f>IFERROR(__xludf.DUMMYFUNCTION("""COMPUTED_VALUE"""),5.0)</f>
        <v>5</v>
      </c>
      <c r="AC23" s="274">
        <f>IFERROR(__xludf.DUMMYFUNCTION("""COMPUTED_VALUE"""),0.0)</f>
        <v>0</v>
      </c>
      <c r="AD23" s="275"/>
      <c r="AE23" s="275"/>
      <c r="AF23" s="273">
        <f>IFERROR(__xludf.DUMMYFUNCTION("""COMPUTED_VALUE"""),1.0)</f>
        <v>1</v>
      </c>
      <c r="AG23" s="274">
        <f>IFERROR(__xludf.DUMMYFUNCTION("""COMPUTED_VALUE"""),0.0)</f>
        <v>0</v>
      </c>
      <c r="AH23" s="275"/>
      <c r="AI23" s="275"/>
      <c r="AJ23" s="273">
        <f>IFERROR(__xludf.DUMMYFUNCTION("""COMPUTED_VALUE"""),5.0)</f>
        <v>5</v>
      </c>
      <c r="AK23" s="274">
        <f>IFERROR(__xludf.DUMMYFUNCTION("""COMPUTED_VALUE"""),0.0)</f>
        <v>0</v>
      </c>
      <c r="AL23" s="275"/>
      <c r="AM23" s="275"/>
      <c r="AN23" s="273">
        <f>IFERROR(__xludf.DUMMYFUNCTION("""COMPUTED_VALUE"""),7.0)</f>
        <v>7</v>
      </c>
      <c r="AO23" s="274">
        <f>IFERROR(__xludf.DUMMYFUNCTION("""COMPUTED_VALUE"""),0.0)</f>
        <v>0</v>
      </c>
      <c r="AP23" s="275"/>
      <c r="AQ23" s="275"/>
      <c r="AR23" s="273">
        <f>IFERROR(__xludf.DUMMYFUNCTION("""COMPUTED_VALUE"""),2.0)</f>
        <v>2</v>
      </c>
      <c r="AS23" s="274">
        <f>IFERROR(__xludf.DUMMYFUNCTION("""COMPUTED_VALUE"""),0.0)</f>
        <v>0</v>
      </c>
      <c r="AT23" s="275"/>
      <c r="AU23" s="275"/>
      <c r="AV23" s="273">
        <f>IFERROR(__xludf.DUMMYFUNCTION("""COMPUTED_VALUE"""),4.0)</f>
        <v>4</v>
      </c>
      <c r="AW23" s="274">
        <f>IFERROR(__xludf.DUMMYFUNCTION("""COMPUTED_VALUE"""),0.0)</f>
        <v>0</v>
      </c>
      <c r="AX23" s="275"/>
      <c r="AY23" s="275"/>
      <c r="AZ23" s="273">
        <f>IFERROR(__xludf.DUMMYFUNCTION("""COMPUTED_VALUE"""),2.0)</f>
        <v>2</v>
      </c>
      <c r="BA23" s="274">
        <f>IFERROR(__xludf.DUMMYFUNCTION("""COMPUTED_VALUE"""),0.0)</f>
        <v>0</v>
      </c>
      <c r="BB23" s="275"/>
      <c r="BC23" s="275"/>
      <c r="BD23" s="273">
        <f>IFERROR(__xludf.DUMMYFUNCTION("""COMPUTED_VALUE"""),7.0)</f>
        <v>7</v>
      </c>
      <c r="BE23" s="274">
        <f>IFERROR(__xludf.DUMMYFUNCTION("""COMPUTED_VALUE"""),0.0)</f>
        <v>0</v>
      </c>
      <c r="BF23" s="275"/>
      <c r="BG23" s="275"/>
      <c r="BH23" s="273"/>
      <c r="BI23" s="274">
        <f>IFERROR(__xludf.DUMMYFUNCTION("""COMPUTED_VALUE"""),0.0)</f>
        <v>0</v>
      </c>
      <c r="BJ23" s="275"/>
      <c r="BK23" s="275"/>
      <c r="BL23" s="273"/>
      <c r="BM23" s="274">
        <f>IFERROR(__xludf.DUMMYFUNCTION("""COMPUTED_VALUE"""),0.0)</f>
        <v>0</v>
      </c>
      <c r="BN23" s="275"/>
      <c r="BO23" s="275"/>
      <c r="BP23" s="269"/>
      <c r="BQ23" s="269">
        <f>IFERROR(__xludf.DUMMYFUNCTION("""COMPUTED_VALUE"""),0.0)</f>
        <v>0</v>
      </c>
      <c r="BR23" s="269"/>
      <c r="BS23" s="269"/>
      <c r="BT23" s="269"/>
      <c r="BU23" s="269">
        <f>IFERROR(__xludf.DUMMYFUNCTION("""COMPUTED_VALUE"""),0.0)</f>
        <v>0</v>
      </c>
      <c r="BV23" s="269"/>
      <c r="BW23" s="269"/>
      <c r="BX23" s="269"/>
      <c r="BY23" s="269">
        <f>IFERROR(__xludf.DUMMYFUNCTION("""COMPUTED_VALUE"""),0.0)</f>
        <v>0</v>
      </c>
      <c r="BZ23" s="269"/>
      <c r="CA23" s="269"/>
      <c r="CB23" s="269"/>
      <c r="CC23" s="269">
        <f>IFERROR(__xludf.DUMMYFUNCTION("""COMPUTED_VALUE"""),0.0)</f>
        <v>0</v>
      </c>
      <c r="CD23" s="269"/>
      <c r="CE23" s="269"/>
    </row>
    <row r="24">
      <c r="A24" s="271"/>
      <c r="B24" s="269"/>
      <c r="C24" s="272">
        <f>IFERROR(__xludf.DUMMYFUNCTION("""COMPUTED_VALUE"""),-158200.0)</f>
        <v>-158200</v>
      </c>
      <c r="D24" s="273">
        <f>IFERROR(__xludf.DUMMYFUNCTION("""COMPUTED_VALUE"""),7.0)</f>
        <v>7</v>
      </c>
      <c r="E24" s="274">
        <f>IFERROR(__xludf.DUMMYFUNCTION("""COMPUTED_VALUE"""),0.0)</f>
        <v>0</v>
      </c>
      <c r="F24" s="275"/>
      <c r="G24" s="277">
        <f>IFERROR(__xludf.DUMMYFUNCTION("""COMPUTED_VALUE"""),-13500.0)</f>
        <v>-13500</v>
      </c>
      <c r="H24" s="273">
        <f>IFERROR(__xludf.DUMMYFUNCTION("""COMPUTED_VALUE"""),3.0)</f>
        <v>3</v>
      </c>
      <c r="I24" s="274">
        <f>IFERROR(__xludf.DUMMYFUNCTION("""COMPUTED_VALUE"""),0.0)</f>
        <v>0</v>
      </c>
      <c r="J24" s="277"/>
      <c r="K24" s="277">
        <f>IFERROR(__xludf.DUMMYFUNCTION("""COMPUTED_VALUE"""),-12600.0)</f>
        <v>-12600</v>
      </c>
      <c r="L24" s="273">
        <f>IFERROR(__xludf.DUMMYFUNCTION("""COMPUTED_VALUE"""),2.0)</f>
        <v>2</v>
      </c>
      <c r="M24" s="274">
        <f>IFERROR(__xludf.DUMMYFUNCTION("""COMPUTED_VALUE"""),0.0)</f>
        <v>0</v>
      </c>
      <c r="N24" s="275"/>
      <c r="O24" s="277">
        <f>IFERROR(__xludf.DUMMYFUNCTION("""COMPUTED_VALUE"""),1300.0)</f>
        <v>1300</v>
      </c>
      <c r="P24" s="273">
        <f>IFERROR(__xludf.DUMMYFUNCTION("""COMPUTED_VALUE"""),1.0)</f>
        <v>1</v>
      </c>
      <c r="Q24" s="274">
        <f>IFERROR(__xludf.DUMMYFUNCTION("""COMPUTED_VALUE"""),0.0)</f>
        <v>0</v>
      </c>
      <c r="R24" s="275"/>
      <c r="S24" s="277">
        <f>IFERROR(__xludf.DUMMYFUNCTION("""COMPUTED_VALUE"""),-1600.0)</f>
        <v>-1600</v>
      </c>
      <c r="T24" s="273">
        <f>IFERROR(__xludf.DUMMYFUNCTION("""COMPUTED_VALUE"""),6.0)</f>
        <v>6</v>
      </c>
      <c r="U24" s="274">
        <f>IFERROR(__xludf.DUMMYFUNCTION("""COMPUTED_VALUE"""),0.0)</f>
        <v>0</v>
      </c>
      <c r="V24" s="275"/>
      <c r="W24" s="277">
        <f>IFERROR(__xludf.DUMMYFUNCTION("""COMPUTED_VALUE"""),-23000.0)</f>
        <v>-23000</v>
      </c>
      <c r="X24" s="273">
        <f>IFERROR(__xludf.DUMMYFUNCTION("""COMPUTED_VALUE"""),2.0)</f>
        <v>2</v>
      </c>
      <c r="Y24" s="274">
        <f>IFERROR(__xludf.DUMMYFUNCTION("""COMPUTED_VALUE"""),0.0)</f>
        <v>0</v>
      </c>
      <c r="Z24" s="277"/>
      <c r="AA24" s="277">
        <f>IFERROR(__xludf.DUMMYFUNCTION("""COMPUTED_VALUE"""),-200.0)</f>
        <v>-200</v>
      </c>
      <c r="AB24" s="273">
        <f>IFERROR(__xludf.DUMMYFUNCTION("""COMPUTED_VALUE"""),5.0)</f>
        <v>5</v>
      </c>
      <c r="AC24" s="274">
        <f>IFERROR(__xludf.DUMMYFUNCTION("""COMPUTED_VALUE"""),0.0)</f>
        <v>0</v>
      </c>
      <c r="AD24" s="275"/>
      <c r="AE24" s="277">
        <f>IFERROR(__xludf.DUMMYFUNCTION("""COMPUTED_VALUE"""),-17900.0)</f>
        <v>-17900</v>
      </c>
      <c r="AF24" s="273">
        <f>IFERROR(__xludf.DUMMYFUNCTION("""COMPUTED_VALUE"""),1.0)</f>
        <v>1</v>
      </c>
      <c r="AG24" s="274">
        <f>IFERROR(__xludf.DUMMYFUNCTION("""COMPUTED_VALUE"""),0.0)</f>
        <v>0</v>
      </c>
      <c r="AH24" s="275"/>
      <c r="AI24" s="277">
        <f>IFERROR(__xludf.DUMMYFUNCTION("""COMPUTED_VALUE"""),-11400.0)</f>
        <v>-11400</v>
      </c>
      <c r="AJ24" s="273">
        <f>IFERROR(__xludf.DUMMYFUNCTION("""COMPUTED_VALUE"""),5.0)</f>
        <v>5</v>
      </c>
      <c r="AK24" s="274">
        <f>IFERROR(__xludf.DUMMYFUNCTION("""COMPUTED_VALUE"""),0.0)</f>
        <v>0</v>
      </c>
      <c r="AL24" s="275"/>
      <c r="AM24" s="277">
        <f>IFERROR(__xludf.DUMMYFUNCTION("""COMPUTED_VALUE"""),-14200.0)</f>
        <v>-14200</v>
      </c>
      <c r="AN24" s="273">
        <f>IFERROR(__xludf.DUMMYFUNCTION("""COMPUTED_VALUE"""),7.0)</f>
        <v>7</v>
      </c>
      <c r="AO24" s="274">
        <f>IFERROR(__xludf.DUMMYFUNCTION("""COMPUTED_VALUE"""),0.0)</f>
        <v>0</v>
      </c>
      <c r="AP24" s="277"/>
      <c r="AQ24" s="277">
        <f>IFERROR(__xludf.DUMMYFUNCTION("""COMPUTED_VALUE"""),-20100.0)</f>
        <v>-20100</v>
      </c>
      <c r="AR24" s="273">
        <f>IFERROR(__xludf.DUMMYFUNCTION("""COMPUTED_VALUE"""),2.0)</f>
        <v>2</v>
      </c>
      <c r="AS24" s="274">
        <f>IFERROR(__xludf.DUMMYFUNCTION("""COMPUTED_VALUE"""),0.0)</f>
        <v>0</v>
      </c>
      <c r="AT24" s="275"/>
      <c r="AU24" s="277">
        <f>IFERROR(__xludf.DUMMYFUNCTION("""COMPUTED_VALUE"""),-20100.0)</f>
        <v>-20100</v>
      </c>
      <c r="AV24" s="273">
        <f>IFERROR(__xludf.DUMMYFUNCTION("""COMPUTED_VALUE"""),4.0)</f>
        <v>4</v>
      </c>
      <c r="AW24" s="274">
        <f>IFERROR(__xludf.DUMMYFUNCTION("""COMPUTED_VALUE"""),0.0)</f>
        <v>0</v>
      </c>
      <c r="AX24" s="275"/>
      <c r="AY24" s="277">
        <f>IFERROR(__xludf.DUMMYFUNCTION("""COMPUTED_VALUE"""),-8200.0)</f>
        <v>-8200</v>
      </c>
      <c r="AZ24" s="273">
        <f>IFERROR(__xludf.DUMMYFUNCTION("""COMPUTED_VALUE"""),2.0)</f>
        <v>2</v>
      </c>
      <c r="BA24" s="274">
        <f>IFERROR(__xludf.DUMMYFUNCTION("""COMPUTED_VALUE"""),0.0)</f>
        <v>0</v>
      </c>
      <c r="BB24" s="275"/>
      <c r="BC24" s="277">
        <f>IFERROR(__xludf.DUMMYFUNCTION("""COMPUTED_VALUE"""),-16600.0)</f>
        <v>-16600</v>
      </c>
      <c r="BD24" s="273">
        <f>IFERROR(__xludf.DUMMYFUNCTION("""COMPUTED_VALUE"""),7.0)</f>
        <v>7</v>
      </c>
      <c r="BE24" s="274">
        <f>IFERROR(__xludf.DUMMYFUNCTION("""COMPUTED_VALUE"""),0.0)</f>
        <v>0</v>
      </c>
      <c r="BF24" s="277"/>
      <c r="BG24" s="277">
        <f>IFERROR(__xludf.DUMMYFUNCTION("""COMPUTED_VALUE"""),-100.0)</f>
        <v>-100</v>
      </c>
      <c r="BH24" s="273"/>
      <c r="BI24" s="274">
        <f>IFERROR(__xludf.DUMMYFUNCTION("""COMPUTED_VALUE"""),0.0)</f>
        <v>0</v>
      </c>
      <c r="BJ24" s="275"/>
      <c r="BK24" s="277">
        <f>IFERROR(__xludf.DUMMYFUNCTION("""COMPUTED_VALUE"""),0.0)</f>
        <v>0</v>
      </c>
      <c r="BL24" s="273"/>
      <c r="BM24" s="274">
        <f>IFERROR(__xludf.DUMMYFUNCTION("""COMPUTED_VALUE"""),0.0)</f>
        <v>0</v>
      </c>
      <c r="BN24" s="275"/>
      <c r="BO24" s="277">
        <f>IFERROR(__xludf.DUMMYFUNCTION("""COMPUTED_VALUE"""),0.0)</f>
        <v>0</v>
      </c>
      <c r="BP24" s="269"/>
      <c r="BQ24" s="269">
        <f>IFERROR(__xludf.DUMMYFUNCTION("""COMPUTED_VALUE"""),0.0)</f>
        <v>0</v>
      </c>
      <c r="BR24" s="269"/>
      <c r="BS24" s="272">
        <f>IFERROR(__xludf.DUMMYFUNCTION("""COMPUTED_VALUE"""),0.0)</f>
        <v>0</v>
      </c>
      <c r="BT24" s="269"/>
      <c r="BU24" s="269">
        <f>IFERROR(__xludf.DUMMYFUNCTION("""COMPUTED_VALUE"""),0.0)</f>
        <v>0</v>
      </c>
      <c r="BV24" s="269"/>
      <c r="BW24" s="272">
        <f>IFERROR(__xludf.DUMMYFUNCTION("""COMPUTED_VALUE"""),0.0)</f>
        <v>0</v>
      </c>
      <c r="BX24" s="269"/>
      <c r="BY24" s="269">
        <f>IFERROR(__xludf.DUMMYFUNCTION("""COMPUTED_VALUE"""),0.0)</f>
        <v>0</v>
      </c>
      <c r="BZ24" s="269"/>
      <c r="CA24" s="272">
        <f>IFERROR(__xludf.DUMMYFUNCTION("""COMPUTED_VALUE"""),0.0)</f>
        <v>0</v>
      </c>
      <c r="CB24" s="269"/>
      <c r="CC24" s="269">
        <f>IFERROR(__xludf.DUMMYFUNCTION("""COMPUTED_VALUE"""),0.0)</f>
        <v>0</v>
      </c>
      <c r="CD24" s="269"/>
      <c r="CE24" s="272">
        <f>IFERROR(__xludf.DUMMYFUNCTION("""COMPUTED_VALUE"""),0.0)</f>
        <v>0</v>
      </c>
    </row>
    <row r="25">
      <c r="A25" s="271">
        <f>IFERROR(__xludf.DUMMYFUNCTION("""COMPUTED_VALUE"""),46143.0)</f>
        <v>46143</v>
      </c>
      <c r="B25" s="269" t="str">
        <f>IFERROR(__xludf.DUMMYFUNCTION("""COMPUTED_VALUE"""),"金")</f>
        <v>金</v>
      </c>
      <c r="C25" s="272">
        <f>IFERROR(__xludf.DUMMYFUNCTION("""COMPUTED_VALUE"""),-24400.0)</f>
        <v>-24400</v>
      </c>
      <c r="D25" s="273">
        <f>IFERROR(__xludf.DUMMYFUNCTION("""COMPUTED_VALUE"""),7.0)</f>
        <v>7</v>
      </c>
      <c r="E25" s="274">
        <f>IFERROR(__xludf.DUMMYFUNCTION("""COMPUTED_VALUE"""),-1.0)</f>
        <v>-1</v>
      </c>
      <c r="F25" s="275">
        <f>IFERROR(__xludf.DUMMYFUNCTION("""COMPUTED_VALUE"""),2141.0)</f>
        <v>2141</v>
      </c>
      <c r="G25" s="275">
        <f>IFERROR(__xludf.DUMMYFUNCTION("""COMPUTED_VALUE"""),-4000.0)</f>
        <v>-4000</v>
      </c>
      <c r="H25" s="273">
        <f>IFERROR(__xludf.DUMMYFUNCTION("""COMPUTED_VALUE"""),3.0)</f>
        <v>3</v>
      </c>
      <c r="I25" s="274">
        <f>IFERROR(__xludf.DUMMYFUNCTION("""COMPUTED_VALUE"""),-3.0)</f>
        <v>-3</v>
      </c>
      <c r="J25" s="275">
        <f>IFERROR(__xludf.DUMMYFUNCTION("""COMPUTED_VALUE"""),1915.0)</f>
        <v>1915</v>
      </c>
      <c r="K25" s="275">
        <f>IFERROR(__xludf.DUMMYFUNCTION("""COMPUTED_VALUE"""),-4500.0)</f>
        <v>-4500</v>
      </c>
      <c r="L25" s="273">
        <f>IFERROR(__xludf.DUMMYFUNCTION("""COMPUTED_VALUE"""),2.0)</f>
        <v>2</v>
      </c>
      <c r="M25" s="274">
        <f>IFERROR(__xludf.DUMMYFUNCTION("""COMPUTED_VALUE"""),2.0)</f>
        <v>2</v>
      </c>
      <c r="N25" s="275">
        <f>IFERROR(__xludf.DUMMYFUNCTION("""COMPUTED_VALUE"""),3356.0)</f>
        <v>3356</v>
      </c>
      <c r="O25" s="275">
        <f>IFERROR(__xludf.DUMMYFUNCTION("""COMPUTED_VALUE"""),-1100.0)</f>
        <v>-1100</v>
      </c>
      <c r="P25" s="273">
        <f>IFERROR(__xludf.DUMMYFUNCTION("""COMPUTED_VALUE"""),1.0)</f>
        <v>1</v>
      </c>
      <c r="Q25" s="274">
        <f>IFERROR(__xludf.DUMMYFUNCTION("""COMPUTED_VALUE"""),-3.0)</f>
        <v>-3</v>
      </c>
      <c r="R25" s="275">
        <f>IFERROR(__xludf.DUMMYFUNCTION("""COMPUTED_VALUE"""),1104.0)</f>
        <v>1104</v>
      </c>
      <c r="S25" s="275">
        <f>IFERROR(__xludf.DUMMYFUNCTION("""COMPUTED_VALUE"""),-4500.0)</f>
        <v>-4500</v>
      </c>
      <c r="T25" s="273">
        <f>IFERROR(__xludf.DUMMYFUNCTION("""COMPUTED_VALUE"""),6.0)</f>
        <v>6</v>
      </c>
      <c r="U25" s="274">
        <f>IFERROR(__xludf.DUMMYFUNCTION("""COMPUTED_VALUE"""),1.0)</f>
        <v>1</v>
      </c>
      <c r="V25" s="275">
        <f>IFERROR(__xludf.DUMMYFUNCTION("""COMPUTED_VALUE"""),2471.0)</f>
        <v>2471</v>
      </c>
      <c r="W25" s="275">
        <f>IFERROR(__xludf.DUMMYFUNCTION("""COMPUTED_VALUE"""),-2000.0)</f>
        <v>-2000</v>
      </c>
      <c r="X25" s="273">
        <f>IFERROR(__xludf.DUMMYFUNCTION("""COMPUTED_VALUE"""),2.0)</f>
        <v>2</v>
      </c>
      <c r="Y25" s="274">
        <f>IFERROR(__xludf.DUMMYFUNCTION("""COMPUTED_VALUE"""),4.0)</f>
        <v>4</v>
      </c>
      <c r="Z25" s="275">
        <f>IFERROR(__xludf.DUMMYFUNCTION("""COMPUTED_VALUE"""),6095.0)</f>
        <v>6095</v>
      </c>
      <c r="AA25" s="275">
        <f>IFERROR(__xludf.DUMMYFUNCTION("""COMPUTED_VALUE"""),1100.0)</f>
        <v>1100</v>
      </c>
      <c r="AB25" s="273">
        <f>IFERROR(__xludf.DUMMYFUNCTION("""COMPUTED_VALUE"""),5.0)</f>
        <v>5</v>
      </c>
      <c r="AC25" s="274">
        <f>IFERROR(__xludf.DUMMYFUNCTION("""COMPUTED_VALUE"""),6.0)</f>
        <v>6</v>
      </c>
      <c r="AD25" s="275">
        <f>IFERROR(__xludf.DUMMYFUNCTION("""COMPUTED_VALUE"""),8205.0)</f>
        <v>8205</v>
      </c>
      <c r="AE25" s="275">
        <f>IFERROR(__xludf.DUMMYFUNCTION("""COMPUTED_VALUE"""),6000.0)</f>
        <v>6000</v>
      </c>
      <c r="AF25" s="273">
        <f>IFERROR(__xludf.DUMMYFUNCTION("""COMPUTED_VALUE"""),1.0)</f>
        <v>1</v>
      </c>
      <c r="AG25" s="274">
        <f>IFERROR(__xludf.DUMMYFUNCTION("""COMPUTED_VALUE"""),-1.0)</f>
        <v>-1</v>
      </c>
      <c r="AH25" s="275">
        <f>IFERROR(__xludf.DUMMYFUNCTION("""COMPUTED_VALUE"""),1810.0)</f>
        <v>1810</v>
      </c>
      <c r="AI25" s="275">
        <f>IFERROR(__xludf.DUMMYFUNCTION("""COMPUTED_VALUE"""),-4000.0)</f>
        <v>-4000</v>
      </c>
      <c r="AJ25" s="273">
        <f>IFERROR(__xludf.DUMMYFUNCTION("""COMPUTED_VALUE"""),5.0)</f>
        <v>5</v>
      </c>
      <c r="AK25" s="274">
        <f>IFERROR(__xludf.DUMMYFUNCTION("""COMPUTED_VALUE"""),-1.0)</f>
        <v>-1</v>
      </c>
      <c r="AL25" s="275">
        <f>IFERROR(__xludf.DUMMYFUNCTION("""COMPUTED_VALUE"""),1431.0)</f>
        <v>1431</v>
      </c>
      <c r="AM25" s="275">
        <f>IFERROR(__xludf.DUMMYFUNCTION("""COMPUTED_VALUE"""),-4000.0)</f>
        <v>-4000</v>
      </c>
      <c r="AN25" s="273">
        <f>IFERROR(__xludf.DUMMYFUNCTION("""COMPUTED_VALUE"""),7.0)</f>
        <v>7</v>
      </c>
      <c r="AO25" s="274">
        <f>IFERROR(__xludf.DUMMYFUNCTION("""COMPUTED_VALUE"""),1.0)</f>
        <v>1</v>
      </c>
      <c r="AP25" s="275">
        <f>IFERROR(__xludf.DUMMYFUNCTION("""COMPUTED_VALUE"""),1293.0)</f>
        <v>1293</v>
      </c>
      <c r="AQ25" s="275">
        <f>IFERROR(__xludf.DUMMYFUNCTION("""COMPUTED_VALUE"""),-3000.0)</f>
        <v>-3000</v>
      </c>
      <c r="AR25" s="273">
        <f>IFERROR(__xludf.DUMMYFUNCTION("""COMPUTED_VALUE"""),2.0)</f>
        <v>2</v>
      </c>
      <c r="AS25" s="274">
        <f>IFERROR(__xludf.DUMMYFUNCTION("""COMPUTED_VALUE"""),-1.0)</f>
        <v>-1</v>
      </c>
      <c r="AT25" s="275">
        <f>IFERROR(__xludf.DUMMYFUNCTION("""COMPUTED_VALUE"""),1390.0)</f>
        <v>1390</v>
      </c>
      <c r="AU25" s="275">
        <f>IFERROR(__xludf.DUMMYFUNCTION("""COMPUTED_VALUE"""),-4000.0)</f>
        <v>-4000</v>
      </c>
      <c r="AV25" s="273">
        <f>IFERROR(__xludf.DUMMYFUNCTION("""COMPUTED_VALUE"""),4.0)</f>
        <v>4</v>
      </c>
      <c r="AW25" s="274">
        <f>IFERROR(__xludf.DUMMYFUNCTION("""COMPUTED_VALUE"""),2.0)</f>
        <v>2</v>
      </c>
      <c r="AX25" s="275">
        <f>IFERROR(__xludf.DUMMYFUNCTION("""COMPUTED_VALUE"""),3035.0)</f>
        <v>3035</v>
      </c>
      <c r="AY25" s="275">
        <f>IFERROR(__xludf.DUMMYFUNCTION("""COMPUTED_VALUE"""),-1600.0)</f>
        <v>-1600</v>
      </c>
      <c r="AZ25" s="273">
        <f>IFERROR(__xludf.DUMMYFUNCTION("""COMPUTED_VALUE"""),2.0)</f>
        <v>2</v>
      </c>
      <c r="BA25" s="274">
        <f>IFERROR(__xludf.DUMMYFUNCTION("""COMPUTED_VALUE"""),5.0)</f>
        <v>5</v>
      </c>
      <c r="BB25" s="275">
        <f>IFERROR(__xludf.DUMMYFUNCTION("""COMPUTED_VALUE"""),7283.0)</f>
        <v>7283</v>
      </c>
      <c r="BC25" s="275">
        <f>IFERROR(__xludf.DUMMYFUNCTION("""COMPUTED_VALUE"""),5200.0)</f>
        <v>5200</v>
      </c>
      <c r="BD25" s="273">
        <f>IFERROR(__xludf.DUMMYFUNCTION("""COMPUTED_VALUE"""),7.0)</f>
        <v>7</v>
      </c>
      <c r="BE25" s="274">
        <f>IFERROR(__xludf.DUMMYFUNCTION("""COMPUTED_VALUE"""),-1.0)</f>
        <v>-1</v>
      </c>
      <c r="BF25" s="275">
        <f>IFERROR(__xludf.DUMMYFUNCTION("""COMPUTED_VALUE"""),1291.0)</f>
        <v>1291</v>
      </c>
      <c r="BG25" s="275">
        <f>IFERROR(__xludf.DUMMYFUNCTION("""COMPUTED_VALUE"""),-4000.0)</f>
        <v>-4000</v>
      </c>
      <c r="BH25" s="273"/>
      <c r="BI25" s="274">
        <f>IFERROR(__xludf.DUMMYFUNCTION("""COMPUTED_VALUE"""),0.0)</f>
        <v>0</v>
      </c>
      <c r="BJ25" s="275"/>
      <c r="BK25" s="275"/>
      <c r="BL25" s="273"/>
      <c r="BM25" s="274">
        <f>IFERROR(__xludf.DUMMYFUNCTION("""COMPUTED_VALUE"""),0.0)</f>
        <v>0</v>
      </c>
      <c r="BN25" s="275"/>
      <c r="BO25" s="275"/>
      <c r="BP25" s="269"/>
      <c r="BQ25" s="269">
        <f>IFERROR(__xludf.DUMMYFUNCTION("""COMPUTED_VALUE"""),0.0)</f>
        <v>0</v>
      </c>
      <c r="BR25" s="269"/>
      <c r="BS25" s="269"/>
      <c r="BT25" s="269"/>
      <c r="BU25" s="269">
        <f>IFERROR(__xludf.DUMMYFUNCTION("""COMPUTED_VALUE"""),0.0)</f>
        <v>0</v>
      </c>
      <c r="BV25" s="269"/>
      <c r="BW25" s="269"/>
      <c r="BX25" s="269"/>
      <c r="BY25" s="269">
        <f>IFERROR(__xludf.DUMMYFUNCTION("""COMPUTED_VALUE"""),0.0)</f>
        <v>0</v>
      </c>
      <c r="BZ25" s="269"/>
      <c r="CA25" s="269"/>
      <c r="CB25" s="269"/>
      <c r="CC25" s="269">
        <f>IFERROR(__xludf.DUMMYFUNCTION("""COMPUTED_VALUE"""),0.0)</f>
        <v>0</v>
      </c>
      <c r="CD25" s="269"/>
      <c r="CE25" s="269"/>
    </row>
    <row r="26">
      <c r="A26" s="271">
        <f>IFERROR(__xludf.DUMMYFUNCTION("""COMPUTED_VALUE"""),46144.0)</f>
        <v>46144</v>
      </c>
      <c r="B26" s="269" t="str">
        <f>IFERROR(__xludf.DUMMYFUNCTION("""COMPUTED_VALUE"""),"土")</f>
        <v>土</v>
      </c>
      <c r="C26" s="272">
        <f>IFERROR(__xludf.DUMMYFUNCTION("""COMPUTED_VALUE"""),-35600.0)</f>
        <v>-35600</v>
      </c>
      <c r="D26" s="273">
        <f>IFERROR(__xludf.DUMMYFUNCTION("""COMPUTED_VALUE"""),8.0)</f>
        <v>8</v>
      </c>
      <c r="E26" s="274">
        <f>IFERROR(__xludf.DUMMYFUNCTION("""COMPUTED_VALUE"""),3.0)</f>
        <v>3</v>
      </c>
      <c r="F26" s="275">
        <f>IFERROR(__xludf.DUMMYFUNCTION("""COMPUTED_VALUE"""),5276.0)</f>
        <v>5276</v>
      </c>
      <c r="G26" s="275">
        <f>IFERROR(__xludf.DUMMYFUNCTION("""COMPUTED_VALUE"""),-1000.0)</f>
        <v>-1000</v>
      </c>
      <c r="H26" s="273">
        <f>IFERROR(__xludf.DUMMYFUNCTION("""COMPUTED_VALUE"""),4.0)</f>
        <v>4</v>
      </c>
      <c r="I26" s="274">
        <f>IFERROR(__xludf.DUMMYFUNCTION("""COMPUTED_VALUE"""),-3.0)</f>
        <v>-3</v>
      </c>
      <c r="J26" s="275">
        <f>IFERROR(__xludf.DUMMYFUNCTION("""COMPUTED_VALUE"""),885.0)</f>
        <v>885</v>
      </c>
      <c r="K26" s="275">
        <f>IFERROR(__xludf.DUMMYFUNCTION("""COMPUTED_VALUE"""),-7000.0)</f>
        <v>-7000</v>
      </c>
      <c r="L26" s="273">
        <f>IFERROR(__xludf.DUMMYFUNCTION("""COMPUTED_VALUE"""),3.0)</f>
        <v>3</v>
      </c>
      <c r="M26" s="274">
        <f>IFERROR(__xludf.DUMMYFUNCTION("""COMPUTED_VALUE"""),1.0)</f>
        <v>1</v>
      </c>
      <c r="N26" s="275">
        <f>IFERROR(__xludf.DUMMYFUNCTION("""COMPUTED_VALUE"""),1791.0)</f>
        <v>1791</v>
      </c>
      <c r="O26" s="275">
        <f>IFERROR(__xludf.DUMMYFUNCTION("""COMPUTED_VALUE"""),-2500.0)</f>
        <v>-2500</v>
      </c>
      <c r="P26" s="273">
        <f>IFERROR(__xludf.DUMMYFUNCTION("""COMPUTED_VALUE"""),2.0)</f>
        <v>2</v>
      </c>
      <c r="Q26" s="274">
        <f>IFERROR(__xludf.DUMMYFUNCTION("""COMPUTED_VALUE"""),-2.0)</f>
        <v>-2</v>
      </c>
      <c r="R26" s="275">
        <f>IFERROR(__xludf.DUMMYFUNCTION("""COMPUTED_VALUE"""),1564.0)</f>
        <v>1564</v>
      </c>
      <c r="S26" s="275">
        <f>IFERROR(__xludf.DUMMYFUNCTION("""COMPUTED_VALUE"""),-5000.0)</f>
        <v>-5000</v>
      </c>
      <c r="T26" s="273">
        <f>IFERROR(__xludf.DUMMYFUNCTION("""COMPUTED_VALUE"""),7.0)</f>
        <v>7</v>
      </c>
      <c r="U26" s="274">
        <f>IFERROR(__xludf.DUMMYFUNCTION("""COMPUTED_VALUE"""),2.0)</f>
        <v>2</v>
      </c>
      <c r="V26" s="275">
        <f>IFERROR(__xludf.DUMMYFUNCTION("""COMPUTED_VALUE"""),4498.0)</f>
        <v>4498</v>
      </c>
      <c r="W26" s="275">
        <f>IFERROR(__xludf.DUMMYFUNCTION("""COMPUTED_VALUE"""),-1000.0)</f>
        <v>-1000</v>
      </c>
      <c r="X26" s="273">
        <f>IFERROR(__xludf.DUMMYFUNCTION("""COMPUTED_VALUE"""),1.0)</f>
        <v>1</v>
      </c>
      <c r="Y26" s="274">
        <f>IFERROR(__xludf.DUMMYFUNCTION("""COMPUTED_VALUE"""),-2.0)</f>
        <v>-2</v>
      </c>
      <c r="Z26" s="275">
        <f>IFERROR(__xludf.DUMMYFUNCTION("""COMPUTED_VALUE"""),1711.0)</f>
        <v>1711</v>
      </c>
      <c r="AA26" s="275">
        <f>IFERROR(__xludf.DUMMYFUNCTION("""COMPUTED_VALUE"""),-4000.0)</f>
        <v>-4000</v>
      </c>
      <c r="AB26" s="273">
        <f>IFERROR(__xludf.DUMMYFUNCTION("""COMPUTED_VALUE"""),1.0)</f>
        <v>1</v>
      </c>
      <c r="AC26" s="274">
        <f>IFERROR(__xludf.DUMMYFUNCTION("""COMPUTED_VALUE"""),4.0)</f>
        <v>4</v>
      </c>
      <c r="AD26" s="275">
        <f>IFERROR(__xludf.DUMMYFUNCTION("""COMPUTED_VALUE"""),8113.0)</f>
        <v>8113</v>
      </c>
      <c r="AE26" s="275">
        <f>IFERROR(__xludf.DUMMYFUNCTION("""COMPUTED_VALUE"""),1300.0)</f>
        <v>1300</v>
      </c>
      <c r="AF26" s="273">
        <f>IFERROR(__xludf.DUMMYFUNCTION("""COMPUTED_VALUE"""),2.0)</f>
        <v>2</v>
      </c>
      <c r="AG26" s="274">
        <f>IFERROR(__xludf.DUMMYFUNCTION("""COMPUTED_VALUE"""),3.0)</f>
        <v>3</v>
      </c>
      <c r="AH26" s="275">
        <f>IFERROR(__xludf.DUMMYFUNCTION("""COMPUTED_VALUE"""),5176.0)</f>
        <v>5176</v>
      </c>
      <c r="AI26" s="275">
        <f>IFERROR(__xludf.DUMMYFUNCTION("""COMPUTED_VALUE"""),-100.0)</f>
        <v>-100</v>
      </c>
      <c r="AJ26" s="273">
        <f>IFERROR(__xludf.DUMMYFUNCTION("""COMPUTED_VALUE"""),6.0)</f>
        <v>6</v>
      </c>
      <c r="AK26" s="274">
        <f>IFERROR(__xludf.DUMMYFUNCTION("""COMPUTED_VALUE"""),-1.0)</f>
        <v>-1</v>
      </c>
      <c r="AL26" s="275">
        <f>IFERROR(__xludf.DUMMYFUNCTION("""COMPUTED_VALUE"""),1364.0)</f>
        <v>1364</v>
      </c>
      <c r="AM26" s="275">
        <f>IFERROR(__xludf.DUMMYFUNCTION("""COMPUTED_VALUE"""),-4000.0)</f>
        <v>-4000</v>
      </c>
      <c r="AN26" s="273">
        <f>IFERROR(__xludf.DUMMYFUNCTION("""COMPUTED_VALUE"""),8.0)</f>
        <v>8</v>
      </c>
      <c r="AO26" s="274">
        <f>IFERROR(__xludf.DUMMYFUNCTION("""COMPUTED_VALUE"""),-1.0)</f>
        <v>-1</v>
      </c>
      <c r="AP26" s="275">
        <f>IFERROR(__xludf.DUMMYFUNCTION("""COMPUTED_VALUE"""),1586.0)</f>
        <v>1586</v>
      </c>
      <c r="AQ26" s="275">
        <f>IFERROR(__xludf.DUMMYFUNCTION("""COMPUTED_VALUE"""),-4000.0)</f>
        <v>-4000</v>
      </c>
      <c r="AR26" s="273">
        <f>IFERROR(__xludf.DUMMYFUNCTION("""COMPUTED_VALUE"""),3.0)</f>
        <v>3</v>
      </c>
      <c r="AS26" s="274">
        <f>IFERROR(__xludf.DUMMYFUNCTION("""COMPUTED_VALUE"""),1.0)</f>
        <v>1</v>
      </c>
      <c r="AT26" s="275">
        <f>IFERROR(__xludf.DUMMYFUNCTION("""COMPUTED_VALUE"""),2184.0)</f>
        <v>2184</v>
      </c>
      <c r="AU26" s="275">
        <f>IFERROR(__xludf.DUMMYFUNCTION("""COMPUTED_VALUE"""),-3000.0)</f>
        <v>-3000</v>
      </c>
      <c r="AV26" s="273">
        <f>IFERROR(__xludf.DUMMYFUNCTION("""COMPUTED_VALUE"""),5.0)</f>
        <v>5</v>
      </c>
      <c r="AW26" s="274">
        <f>IFERROR(__xludf.DUMMYFUNCTION("""COMPUTED_VALUE"""),-3.0)</f>
        <v>-3</v>
      </c>
      <c r="AX26" s="275">
        <f>IFERROR(__xludf.DUMMYFUNCTION("""COMPUTED_VALUE"""),975.0)</f>
        <v>975</v>
      </c>
      <c r="AY26" s="275">
        <f>IFERROR(__xludf.DUMMYFUNCTION("""COMPUTED_VALUE"""),-5000.0)</f>
        <v>-5000</v>
      </c>
      <c r="AZ26" s="273">
        <f>IFERROR(__xludf.DUMMYFUNCTION("""COMPUTED_VALUE"""),1.0)</f>
        <v>1</v>
      </c>
      <c r="BA26" s="274">
        <f>IFERROR(__xludf.DUMMYFUNCTION("""COMPUTED_VALUE"""),1.0)</f>
        <v>1</v>
      </c>
      <c r="BB26" s="275">
        <f>IFERROR(__xludf.DUMMYFUNCTION("""COMPUTED_VALUE"""),3225.0)</f>
        <v>3225</v>
      </c>
      <c r="BC26" s="275">
        <f>IFERROR(__xludf.DUMMYFUNCTION("""COMPUTED_VALUE"""),-2500.0)</f>
        <v>-2500</v>
      </c>
      <c r="BD26" s="273">
        <f>IFERROR(__xludf.DUMMYFUNCTION("""COMPUTED_VALUE"""),8.0)</f>
        <v>8</v>
      </c>
      <c r="BE26" s="274">
        <f>IFERROR(__xludf.DUMMYFUNCTION("""COMPUTED_VALUE"""),4.0)</f>
        <v>4</v>
      </c>
      <c r="BF26" s="275">
        <f>IFERROR(__xludf.DUMMYFUNCTION("""COMPUTED_VALUE"""),6453.0)</f>
        <v>6453</v>
      </c>
      <c r="BG26" s="275">
        <f>IFERROR(__xludf.DUMMYFUNCTION("""COMPUTED_VALUE"""),2200.0)</f>
        <v>2200</v>
      </c>
      <c r="BH26" s="273"/>
      <c r="BI26" s="274">
        <f>IFERROR(__xludf.DUMMYFUNCTION("""COMPUTED_VALUE"""),0.0)</f>
        <v>0</v>
      </c>
      <c r="BJ26" s="275"/>
      <c r="BK26" s="275"/>
      <c r="BL26" s="273"/>
      <c r="BM26" s="274">
        <f>IFERROR(__xludf.DUMMYFUNCTION("""COMPUTED_VALUE"""),0.0)</f>
        <v>0</v>
      </c>
      <c r="BN26" s="275"/>
      <c r="BO26" s="275"/>
      <c r="BP26" s="269"/>
      <c r="BQ26" s="269">
        <f>IFERROR(__xludf.DUMMYFUNCTION("""COMPUTED_VALUE"""),0.0)</f>
        <v>0</v>
      </c>
      <c r="BR26" s="269"/>
      <c r="BS26" s="269"/>
      <c r="BT26" s="269"/>
      <c r="BU26" s="269">
        <f>IFERROR(__xludf.DUMMYFUNCTION("""COMPUTED_VALUE"""),0.0)</f>
        <v>0</v>
      </c>
      <c r="BV26" s="269"/>
      <c r="BW26" s="269"/>
      <c r="BX26" s="269"/>
      <c r="BY26" s="269">
        <f>IFERROR(__xludf.DUMMYFUNCTION("""COMPUTED_VALUE"""),0.0)</f>
        <v>0</v>
      </c>
      <c r="BZ26" s="269"/>
      <c r="CA26" s="269"/>
      <c r="CB26" s="269"/>
      <c r="CC26" s="269">
        <f>IFERROR(__xludf.DUMMYFUNCTION("""COMPUTED_VALUE"""),0.0)</f>
        <v>0</v>
      </c>
      <c r="CD26" s="269"/>
      <c r="CE26" s="269"/>
    </row>
    <row r="27">
      <c r="A27" s="271">
        <f>IFERROR(__xludf.DUMMYFUNCTION("""COMPUTED_VALUE"""),46145.0)</f>
        <v>46145</v>
      </c>
      <c r="B27" s="269" t="str">
        <f>IFERROR(__xludf.DUMMYFUNCTION("""COMPUTED_VALUE"""),"日")</f>
        <v>日</v>
      </c>
      <c r="C27" s="272">
        <f>IFERROR(__xludf.DUMMYFUNCTION("""COMPUTED_VALUE"""),-14100.0)</f>
        <v>-14100</v>
      </c>
      <c r="D27" s="273">
        <f>IFERROR(__xludf.DUMMYFUNCTION("""COMPUTED_VALUE"""),9.0)</f>
        <v>9</v>
      </c>
      <c r="E27" s="274">
        <f>IFERROR(__xludf.DUMMYFUNCTION("""COMPUTED_VALUE"""),5.0)</f>
        <v>5</v>
      </c>
      <c r="F27" s="275">
        <f>IFERROR(__xludf.DUMMYFUNCTION("""COMPUTED_VALUE"""),7895.0)</f>
        <v>7895</v>
      </c>
      <c r="G27" s="275">
        <f>IFERROR(__xludf.DUMMYFUNCTION("""COMPUTED_VALUE"""),2500.0)</f>
        <v>2500</v>
      </c>
      <c r="H27" s="273">
        <f>IFERROR(__xludf.DUMMYFUNCTION("""COMPUTED_VALUE"""),5.0)</f>
        <v>5</v>
      </c>
      <c r="I27" s="274">
        <f>IFERROR(__xludf.DUMMYFUNCTION("""COMPUTED_VALUE"""),1.0)</f>
        <v>1</v>
      </c>
      <c r="J27" s="275">
        <f>IFERROR(__xludf.DUMMYFUNCTION("""COMPUTED_VALUE"""),3460.0)</f>
        <v>3460</v>
      </c>
      <c r="K27" s="275">
        <f>IFERROR(__xludf.DUMMYFUNCTION("""COMPUTED_VALUE"""),-2500.0)</f>
        <v>-2500</v>
      </c>
      <c r="L27" s="273">
        <f>IFERROR(__xludf.DUMMYFUNCTION("""COMPUTED_VALUE"""),4.0)</f>
        <v>4</v>
      </c>
      <c r="M27" s="274">
        <f>IFERROR(__xludf.DUMMYFUNCTION("""COMPUTED_VALUE"""),-3.0)</f>
        <v>-3</v>
      </c>
      <c r="N27" s="275">
        <f>IFERROR(__xludf.DUMMYFUNCTION("""COMPUTED_VALUE"""),658.0)</f>
        <v>658</v>
      </c>
      <c r="O27" s="275">
        <f>IFERROR(__xludf.DUMMYFUNCTION("""COMPUTED_VALUE"""),-6000.0)</f>
        <v>-6000</v>
      </c>
      <c r="P27" s="273">
        <f>IFERROR(__xludf.DUMMYFUNCTION("""COMPUTED_VALUE"""),3.0)</f>
        <v>3</v>
      </c>
      <c r="Q27" s="274">
        <f>IFERROR(__xludf.DUMMYFUNCTION("""COMPUTED_VALUE"""),1.0)</f>
        <v>1</v>
      </c>
      <c r="R27" s="275">
        <f>IFERROR(__xludf.DUMMYFUNCTION("""COMPUTED_VALUE"""),2647.0)</f>
        <v>2647</v>
      </c>
      <c r="S27" s="275">
        <f>IFERROR(__xludf.DUMMYFUNCTION("""COMPUTED_VALUE"""),-3000.0)</f>
        <v>-3000</v>
      </c>
      <c r="T27" s="273">
        <f>IFERROR(__xludf.DUMMYFUNCTION("""COMPUTED_VALUE"""),8.0)</f>
        <v>8</v>
      </c>
      <c r="U27" s="274">
        <f>IFERROR(__xludf.DUMMYFUNCTION("""COMPUTED_VALUE"""),1.0)</f>
        <v>1</v>
      </c>
      <c r="V27" s="275">
        <f>IFERROR(__xludf.DUMMYFUNCTION("""COMPUTED_VALUE"""),2261.0)</f>
        <v>2261</v>
      </c>
      <c r="W27" s="275">
        <f>IFERROR(__xludf.DUMMYFUNCTION("""COMPUTED_VALUE"""),-3000.0)</f>
        <v>-3000</v>
      </c>
      <c r="X27" s="273">
        <f>IFERROR(__xludf.DUMMYFUNCTION("""COMPUTED_VALUE"""),2.0)</f>
        <v>2</v>
      </c>
      <c r="Y27" s="274">
        <f>IFERROR(__xludf.DUMMYFUNCTION("""COMPUTED_VALUE"""),3.0)</f>
        <v>3</v>
      </c>
      <c r="Z27" s="275">
        <f>IFERROR(__xludf.DUMMYFUNCTION("""COMPUTED_VALUE"""),4906.0)</f>
        <v>4906</v>
      </c>
      <c r="AA27" s="275">
        <f>IFERROR(__xludf.DUMMYFUNCTION("""COMPUTED_VALUE"""),100.0)</f>
        <v>100</v>
      </c>
      <c r="AB27" s="273">
        <f>IFERROR(__xludf.DUMMYFUNCTION("""COMPUTED_VALUE"""),1.0)</f>
        <v>1</v>
      </c>
      <c r="AC27" s="274">
        <f>IFERROR(__xludf.DUMMYFUNCTION("""COMPUTED_VALUE"""),3.0)</f>
        <v>3</v>
      </c>
      <c r="AD27" s="275">
        <f>IFERROR(__xludf.DUMMYFUNCTION("""COMPUTED_VALUE"""),5629.0)</f>
        <v>5629</v>
      </c>
      <c r="AE27" s="275">
        <f>IFERROR(__xludf.DUMMYFUNCTION("""COMPUTED_VALUE"""),300.0)</f>
        <v>300</v>
      </c>
      <c r="AF27" s="273">
        <f>IFERROR(__xludf.DUMMYFUNCTION("""COMPUTED_VALUE"""),3.0)</f>
        <v>3</v>
      </c>
      <c r="AG27" s="274">
        <f>IFERROR(__xludf.DUMMYFUNCTION("""COMPUTED_VALUE"""),2.0)</f>
        <v>2</v>
      </c>
      <c r="AH27" s="275">
        <f>IFERROR(__xludf.DUMMYFUNCTION("""COMPUTED_VALUE"""),3101.0)</f>
        <v>3101</v>
      </c>
      <c r="AI27" s="275">
        <f>IFERROR(__xludf.DUMMYFUNCTION("""COMPUTED_VALUE"""),-2000.0)</f>
        <v>-2000</v>
      </c>
      <c r="AJ27" s="273">
        <f>IFERROR(__xludf.DUMMYFUNCTION("""COMPUTED_VALUE"""),7.0)</f>
        <v>7</v>
      </c>
      <c r="AK27" s="274">
        <f>IFERROR(__xludf.DUMMYFUNCTION("""COMPUTED_VALUE"""),1.0)</f>
        <v>1</v>
      </c>
      <c r="AL27" s="275">
        <f>IFERROR(__xludf.DUMMYFUNCTION("""COMPUTED_VALUE"""),2287.0)</f>
        <v>2287</v>
      </c>
      <c r="AM27" s="275">
        <f>IFERROR(__xludf.DUMMYFUNCTION("""COMPUTED_VALUE"""),-3000.0)</f>
        <v>-3000</v>
      </c>
      <c r="AN27" s="273">
        <f>IFERROR(__xludf.DUMMYFUNCTION("""COMPUTED_VALUE"""),9.0)</f>
        <v>9</v>
      </c>
      <c r="AO27" s="274">
        <f>IFERROR(__xludf.DUMMYFUNCTION("""COMPUTED_VALUE"""),1.0)</f>
        <v>1</v>
      </c>
      <c r="AP27" s="275">
        <f>IFERROR(__xludf.DUMMYFUNCTION("""COMPUTED_VALUE"""),3930.0)</f>
        <v>3930</v>
      </c>
      <c r="AQ27" s="275">
        <f>IFERROR(__xludf.DUMMYFUNCTION("""COMPUTED_VALUE"""),-2500.0)</f>
        <v>-2500</v>
      </c>
      <c r="AR27" s="273">
        <f>IFERROR(__xludf.DUMMYFUNCTION("""COMPUTED_VALUE"""),4.0)</f>
        <v>4</v>
      </c>
      <c r="AS27" s="274">
        <f>IFERROR(__xludf.DUMMYFUNCTION("""COMPUTED_VALUE"""),-1.0)</f>
        <v>-1</v>
      </c>
      <c r="AT27" s="275">
        <f>IFERROR(__xludf.DUMMYFUNCTION("""COMPUTED_VALUE"""),1494.0)</f>
        <v>1494</v>
      </c>
      <c r="AU27" s="275">
        <f>IFERROR(__xludf.DUMMYFUNCTION("""COMPUTED_VALUE"""),-3000.0)</f>
        <v>-3000</v>
      </c>
      <c r="AV27" s="273">
        <f>IFERROR(__xludf.DUMMYFUNCTION("""COMPUTED_VALUE"""),6.0)</f>
        <v>6</v>
      </c>
      <c r="AW27" s="274">
        <f>IFERROR(__xludf.DUMMYFUNCTION("""COMPUTED_VALUE"""),1.0)</f>
        <v>1</v>
      </c>
      <c r="AX27" s="275">
        <f>IFERROR(__xludf.DUMMYFUNCTION("""COMPUTED_VALUE"""),2119.0)</f>
        <v>2119</v>
      </c>
      <c r="AY27" s="275">
        <f>IFERROR(__xludf.DUMMYFUNCTION("""COMPUTED_VALUE"""),-2500.0)</f>
        <v>-2500</v>
      </c>
      <c r="AZ27" s="273">
        <f>IFERROR(__xludf.DUMMYFUNCTION("""COMPUTED_VALUE"""),2.0)</f>
        <v>2</v>
      </c>
      <c r="BA27" s="274">
        <f>IFERROR(__xludf.DUMMYFUNCTION("""COMPUTED_VALUE"""),6.0)</f>
        <v>6</v>
      </c>
      <c r="BB27" s="275">
        <f>IFERROR(__xludf.DUMMYFUNCTION("""COMPUTED_VALUE"""),15582.0)</f>
        <v>15582</v>
      </c>
      <c r="BC27" s="275">
        <f>IFERROR(__xludf.DUMMYFUNCTION("""COMPUTED_VALUE"""),14500.0)</f>
        <v>14500</v>
      </c>
      <c r="BD27" s="273">
        <f>IFERROR(__xludf.DUMMYFUNCTION("""COMPUTED_VALUE"""),1.0)</f>
        <v>1</v>
      </c>
      <c r="BE27" s="274">
        <f>IFERROR(__xludf.DUMMYFUNCTION("""COMPUTED_VALUE"""),-1.0)</f>
        <v>-1</v>
      </c>
      <c r="BF27" s="275">
        <f>IFERROR(__xludf.DUMMYFUNCTION("""COMPUTED_VALUE"""),1315.0)</f>
        <v>1315</v>
      </c>
      <c r="BG27" s="275">
        <f>IFERROR(__xludf.DUMMYFUNCTION("""COMPUTED_VALUE"""),-4000.0)</f>
        <v>-4000</v>
      </c>
      <c r="BH27" s="273"/>
      <c r="BI27" s="274">
        <f>IFERROR(__xludf.DUMMYFUNCTION("""COMPUTED_VALUE"""),0.0)</f>
        <v>0</v>
      </c>
      <c r="BJ27" s="275"/>
      <c r="BK27" s="275"/>
      <c r="BL27" s="273"/>
      <c r="BM27" s="274">
        <f>IFERROR(__xludf.DUMMYFUNCTION("""COMPUTED_VALUE"""),0.0)</f>
        <v>0</v>
      </c>
      <c r="BN27" s="275"/>
      <c r="BO27" s="275"/>
      <c r="BP27" s="269"/>
      <c r="BQ27" s="269">
        <f>IFERROR(__xludf.DUMMYFUNCTION("""COMPUTED_VALUE"""),0.0)</f>
        <v>0</v>
      </c>
      <c r="BR27" s="269"/>
      <c r="BS27" s="269"/>
      <c r="BT27" s="269"/>
      <c r="BU27" s="269">
        <f>IFERROR(__xludf.DUMMYFUNCTION("""COMPUTED_VALUE"""),0.0)</f>
        <v>0</v>
      </c>
      <c r="BV27" s="269"/>
      <c r="BW27" s="269"/>
      <c r="BX27" s="269"/>
      <c r="BY27" s="269">
        <f>IFERROR(__xludf.DUMMYFUNCTION("""COMPUTED_VALUE"""),0.0)</f>
        <v>0</v>
      </c>
      <c r="BZ27" s="269"/>
      <c r="CA27" s="269"/>
      <c r="CB27" s="269"/>
      <c r="CC27" s="269">
        <f>IFERROR(__xludf.DUMMYFUNCTION("""COMPUTED_VALUE"""),0.0)</f>
        <v>0</v>
      </c>
      <c r="CD27" s="269"/>
      <c r="CE27" s="269"/>
    </row>
    <row r="28">
      <c r="A28" s="271">
        <f>IFERROR(__xludf.DUMMYFUNCTION("""COMPUTED_VALUE"""),46149.0)</f>
        <v>46149</v>
      </c>
      <c r="B28" s="269" t="str">
        <f>IFERROR(__xludf.DUMMYFUNCTION("""COMPUTED_VALUE"""),"木")</f>
        <v>木</v>
      </c>
      <c r="C28" s="272">
        <f>IFERROR(__xludf.DUMMYFUNCTION("""COMPUTED_VALUE"""),-22100.0)</f>
        <v>-22100</v>
      </c>
      <c r="D28" s="273">
        <f>IFERROR(__xludf.DUMMYFUNCTION("""COMPUTED_VALUE"""),1.0)</f>
        <v>1</v>
      </c>
      <c r="E28" s="274">
        <f>IFERROR(__xludf.DUMMYFUNCTION("""COMPUTED_VALUE"""),2.0)</f>
        <v>2</v>
      </c>
      <c r="F28" s="275">
        <f>IFERROR(__xludf.DUMMYFUNCTION("""COMPUTED_VALUE"""),2471.0)</f>
        <v>2471</v>
      </c>
      <c r="G28" s="275">
        <f>IFERROR(__xludf.DUMMYFUNCTION("""COMPUTED_VALUE"""),-1000.0)</f>
        <v>-1000</v>
      </c>
      <c r="H28" s="273">
        <f>IFERROR(__xludf.DUMMYFUNCTION("""COMPUTED_VALUE"""),3.0)</f>
        <v>3</v>
      </c>
      <c r="I28" s="274">
        <f>IFERROR(__xludf.DUMMYFUNCTION("""COMPUTED_VALUE"""),-1.0)</f>
        <v>-1</v>
      </c>
      <c r="J28" s="275">
        <f>IFERROR(__xludf.DUMMYFUNCTION("""COMPUTED_VALUE"""),1960.0)</f>
        <v>1960</v>
      </c>
      <c r="K28" s="275">
        <f>IFERROR(__xludf.DUMMYFUNCTION("""COMPUTED_VALUE"""),-2500.0)</f>
        <v>-2500</v>
      </c>
      <c r="L28" s="273">
        <f>IFERROR(__xludf.DUMMYFUNCTION("""COMPUTED_VALUE"""),8.0)</f>
        <v>8</v>
      </c>
      <c r="M28" s="274">
        <f>IFERROR(__xludf.DUMMYFUNCTION("""COMPUTED_VALUE"""),-1.0)</f>
        <v>-1</v>
      </c>
      <c r="N28" s="275">
        <f>IFERROR(__xludf.DUMMYFUNCTION("""COMPUTED_VALUE"""),1509.0)</f>
        <v>1509</v>
      </c>
      <c r="O28" s="275">
        <f>IFERROR(__xludf.DUMMYFUNCTION("""COMPUTED_VALUE"""),-3000.0)</f>
        <v>-3000</v>
      </c>
      <c r="P28" s="273">
        <f>IFERROR(__xludf.DUMMYFUNCTION("""COMPUTED_VALUE"""),7.0)</f>
        <v>7</v>
      </c>
      <c r="Q28" s="274">
        <f>IFERROR(__xludf.DUMMYFUNCTION("""COMPUTED_VALUE"""),2.0)</f>
        <v>2</v>
      </c>
      <c r="R28" s="275">
        <f>IFERROR(__xludf.DUMMYFUNCTION("""COMPUTED_VALUE"""),4677.0)</f>
        <v>4677</v>
      </c>
      <c r="S28" s="275">
        <f>IFERROR(__xludf.DUMMYFUNCTION("""COMPUTED_VALUE"""),-100.0)</f>
        <v>-100</v>
      </c>
      <c r="T28" s="273">
        <f>IFERROR(__xludf.DUMMYFUNCTION("""COMPUTED_VALUE"""),1.0)</f>
        <v>1</v>
      </c>
      <c r="U28" s="274">
        <f>IFERROR(__xludf.DUMMYFUNCTION("""COMPUTED_VALUE"""),3.0)</f>
        <v>3</v>
      </c>
      <c r="V28" s="275">
        <f>IFERROR(__xludf.DUMMYFUNCTION("""COMPUTED_VALUE"""),5871.0)</f>
        <v>5871</v>
      </c>
      <c r="W28" s="275">
        <f>IFERROR(__xludf.DUMMYFUNCTION("""COMPUTED_VALUE"""),800.0)</f>
        <v>800</v>
      </c>
      <c r="X28" s="273">
        <f>IFERROR(__xludf.DUMMYFUNCTION("""COMPUTED_VALUE"""),2.0)</f>
        <v>2</v>
      </c>
      <c r="Y28" s="274">
        <f>IFERROR(__xludf.DUMMYFUNCTION("""COMPUTED_VALUE"""),-3.0)</f>
        <v>-3</v>
      </c>
      <c r="Z28" s="275">
        <f>IFERROR(__xludf.DUMMYFUNCTION("""COMPUTED_VALUE"""),765.0)</f>
        <v>765</v>
      </c>
      <c r="AA28" s="275">
        <f>IFERROR(__xludf.DUMMYFUNCTION("""COMPUTED_VALUE"""),-7000.0)</f>
        <v>-7000</v>
      </c>
      <c r="AB28" s="273">
        <f>IFERROR(__xludf.DUMMYFUNCTION("""COMPUTED_VALUE"""),3.0)</f>
        <v>3</v>
      </c>
      <c r="AC28" s="274">
        <f>IFERROR(__xludf.DUMMYFUNCTION("""COMPUTED_VALUE"""),2.0)</f>
        <v>2</v>
      </c>
      <c r="AD28" s="275">
        <f>IFERROR(__xludf.DUMMYFUNCTION("""COMPUTED_VALUE"""),5751.0)</f>
        <v>5751</v>
      </c>
      <c r="AE28" s="275">
        <f>IFERROR(__xludf.DUMMYFUNCTION("""COMPUTED_VALUE"""),-200.0)</f>
        <v>-200</v>
      </c>
      <c r="AF28" s="273">
        <f>IFERROR(__xludf.DUMMYFUNCTION("""COMPUTED_VALUE"""),2.0)</f>
        <v>2</v>
      </c>
      <c r="AG28" s="274">
        <f>IFERROR(__xludf.DUMMYFUNCTION("""COMPUTED_VALUE"""),4.0)</f>
        <v>4</v>
      </c>
      <c r="AH28" s="275">
        <f>IFERROR(__xludf.DUMMYFUNCTION("""COMPUTED_VALUE"""),5773.0)</f>
        <v>5773</v>
      </c>
      <c r="AI28" s="275">
        <f>IFERROR(__xludf.DUMMYFUNCTION("""COMPUTED_VALUE"""),2000.0)</f>
        <v>2000</v>
      </c>
      <c r="AJ28" s="273">
        <f>IFERROR(__xludf.DUMMYFUNCTION("""COMPUTED_VALUE"""),11.0)</f>
        <v>11</v>
      </c>
      <c r="AK28" s="274">
        <f>IFERROR(__xludf.DUMMYFUNCTION("""COMPUTED_VALUE"""),-1.0)</f>
        <v>-1</v>
      </c>
      <c r="AL28" s="275">
        <f>IFERROR(__xludf.DUMMYFUNCTION("""COMPUTED_VALUE"""),1196.0)</f>
        <v>1196</v>
      </c>
      <c r="AM28" s="275">
        <f>IFERROR(__xludf.DUMMYFUNCTION("""COMPUTED_VALUE"""),-4000.0)</f>
        <v>-4000</v>
      </c>
      <c r="AN28" s="273">
        <f>IFERROR(__xludf.DUMMYFUNCTION("""COMPUTED_VALUE"""),13.0)</f>
        <v>13</v>
      </c>
      <c r="AO28" s="274">
        <f>IFERROR(__xludf.DUMMYFUNCTION("""COMPUTED_VALUE"""),5.0)</f>
        <v>5</v>
      </c>
      <c r="AP28" s="275">
        <f>IFERROR(__xludf.DUMMYFUNCTION("""COMPUTED_VALUE"""),8218.0)</f>
        <v>8218</v>
      </c>
      <c r="AQ28" s="275">
        <f>IFERROR(__xludf.DUMMYFUNCTION("""COMPUTED_VALUE"""),2900.0)</f>
        <v>2900</v>
      </c>
      <c r="AR28" s="273">
        <f>IFERROR(__xludf.DUMMYFUNCTION("""COMPUTED_VALUE"""),3.0)</f>
        <v>3</v>
      </c>
      <c r="AS28" s="274">
        <f>IFERROR(__xludf.DUMMYFUNCTION("""COMPUTED_VALUE"""),1.0)</f>
        <v>1</v>
      </c>
      <c r="AT28" s="275">
        <f>IFERROR(__xludf.DUMMYFUNCTION("""COMPUTED_VALUE"""),2178.0)</f>
        <v>2178</v>
      </c>
      <c r="AU28" s="275">
        <f>IFERROR(__xludf.DUMMYFUNCTION("""COMPUTED_VALUE"""),-2500.0)</f>
        <v>-2500</v>
      </c>
      <c r="AV28" s="273">
        <f>IFERROR(__xludf.DUMMYFUNCTION("""COMPUTED_VALUE"""),3.0)</f>
        <v>3</v>
      </c>
      <c r="AW28" s="274">
        <f>IFERROR(__xludf.DUMMYFUNCTION("""COMPUTED_VALUE"""),1.0)</f>
        <v>1</v>
      </c>
      <c r="AX28" s="275">
        <f>IFERROR(__xludf.DUMMYFUNCTION("""COMPUTED_VALUE"""),2285.0)</f>
        <v>2285</v>
      </c>
      <c r="AY28" s="275">
        <f>IFERROR(__xludf.DUMMYFUNCTION("""COMPUTED_VALUE"""),-2500.0)</f>
        <v>-2500</v>
      </c>
      <c r="AZ28" s="273">
        <f>IFERROR(__xludf.DUMMYFUNCTION("""COMPUTED_VALUE"""),3.0)</f>
        <v>3</v>
      </c>
      <c r="BA28" s="274">
        <f>IFERROR(__xludf.DUMMYFUNCTION("""COMPUTED_VALUE"""),-1.0)</f>
        <v>-1</v>
      </c>
      <c r="BB28" s="275">
        <f>IFERROR(__xludf.DUMMYFUNCTION("""COMPUTED_VALUE"""),1751.0)</f>
        <v>1751</v>
      </c>
      <c r="BC28" s="275">
        <f>IFERROR(__xludf.DUMMYFUNCTION("""COMPUTED_VALUE"""),-2500.0)</f>
        <v>-2500</v>
      </c>
      <c r="BD28" s="273">
        <f>IFERROR(__xludf.DUMMYFUNCTION("""COMPUTED_VALUE"""),5.0)</f>
        <v>5</v>
      </c>
      <c r="BE28" s="274">
        <f>IFERROR(__xludf.DUMMYFUNCTION("""COMPUTED_VALUE"""),1.0)</f>
        <v>1</v>
      </c>
      <c r="BF28" s="275">
        <f>IFERROR(__xludf.DUMMYFUNCTION("""COMPUTED_VALUE"""),2204.0)</f>
        <v>2204</v>
      </c>
      <c r="BG28" s="275">
        <f>IFERROR(__xludf.DUMMYFUNCTION("""COMPUTED_VALUE"""),-2500.0)</f>
        <v>-2500</v>
      </c>
      <c r="BH28" s="273"/>
      <c r="BI28" s="274">
        <f>IFERROR(__xludf.DUMMYFUNCTION("""COMPUTED_VALUE"""),0.0)</f>
        <v>0</v>
      </c>
      <c r="BJ28" s="275"/>
      <c r="BK28" s="275"/>
      <c r="BL28" s="273"/>
      <c r="BM28" s="274">
        <f>IFERROR(__xludf.DUMMYFUNCTION("""COMPUTED_VALUE"""),0.0)</f>
        <v>0</v>
      </c>
      <c r="BN28" s="275"/>
      <c r="BO28" s="275"/>
      <c r="BP28" s="269"/>
      <c r="BQ28" s="269">
        <f>IFERROR(__xludf.DUMMYFUNCTION("""COMPUTED_VALUE"""),0.0)</f>
        <v>0</v>
      </c>
      <c r="BR28" s="269"/>
      <c r="BS28" s="269"/>
      <c r="BT28" s="269"/>
      <c r="BU28" s="269">
        <f>IFERROR(__xludf.DUMMYFUNCTION("""COMPUTED_VALUE"""),0.0)</f>
        <v>0</v>
      </c>
      <c r="BV28" s="269"/>
      <c r="BW28" s="269"/>
      <c r="BX28" s="269"/>
      <c r="BY28" s="269">
        <f>IFERROR(__xludf.DUMMYFUNCTION("""COMPUTED_VALUE"""),0.0)</f>
        <v>0</v>
      </c>
      <c r="BZ28" s="269"/>
      <c r="CA28" s="269"/>
      <c r="CB28" s="269"/>
      <c r="CC28" s="269">
        <f>IFERROR(__xludf.DUMMYFUNCTION("""COMPUTED_VALUE"""),0.0)</f>
        <v>0</v>
      </c>
      <c r="CD28" s="269"/>
      <c r="CE28" s="269"/>
    </row>
    <row r="29">
      <c r="A29" s="271">
        <f>IFERROR(__xludf.DUMMYFUNCTION("""COMPUTED_VALUE"""),46150.0)</f>
        <v>46150</v>
      </c>
      <c r="B29" s="269" t="str">
        <f>IFERROR(__xludf.DUMMYFUNCTION("""COMPUTED_VALUE"""),"金")</f>
        <v>金</v>
      </c>
      <c r="C29" s="272">
        <f>IFERROR(__xludf.DUMMYFUNCTION("""COMPUTED_VALUE"""),-8100.0)</f>
        <v>-8100</v>
      </c>
      <c r="D29" s="273">
        <f>IFERROR(__xludf.DUMMYFUNCTION("""COMPUTED_VALUE"""),2.0)</f>
        <v>2</v>
      </c>
      <c r="E29" s="274">
        <f>IFERROR(__xludf.DUMMYFUNCTION("""COMPUTED_VALUE"""),-3.0)</f>
        <v>-3</v>
      </c>
      <c r="F29" s="275">
        <f>IFERROR(__xludf.DUMMYFUNCTION("""COMPUTED_VALUE"""),883.0)</f>
        <v>883</v>
      </c>
      <c r="G29" s="275">
        <f>IFERROR(__xludf.DUMMYFUNCTION("""COMPUTED_VALUE"""),-6000.0)</f>
        <v>-6000</v>
      </c>
      <c r="H29" s="273">
        <f>IFERROR(__xludf.DUMMYFUNCTION("""COMPUTED_VALUE"""),4.0)</f>
        <v>4</v>
      </c>
      <c r="I29" s="274">
        <f>IFERROR(__xludf.DUMMYFUNCTION("""COMPUTED_VALUE"""),2.0)</f>
        <v>2</v>
      </c>
      <c r="J29" s="275">
        <f>IFERROR(__xludf.DUMMYFUNCTION("""COMPUTED_VALUE"""),2709.0)</f>
        <v>2709</v>
      </c>
      <c r="K29" s="275">
        <f>IFERROR(__xludf.DUMMYFUNCTION("""COMPUTED_VALUE"""),-1200.0)</f>
        <v>-1200</v>
      </c>
      <c r="L29" s="273">
        <f>IFERROR(__xludf.DUMMYFUNCTION("""COMPUTED_VALUE"""),9.0)</f>
        <v>9</v>
      </c>
      <c r="M29" s="274">
        <f>IFERROR(__xludf.DUMMYFUNCTION("""COMPUTED_VALUE"""),6.0)</f>
        <v>6</v>
      </c>
      <c r="N29" s="275">
        <f>IFERROR(__xludf.DUMMYFUNCTION("""COMPUTED_VALUE"""),13780.0)</f>
        <v>13780</v>
      </c>
      <c r="O29" s="275">
        <f>IFERROR(__xludf.DUMMYFUNCTION("""COMPUTED_VALUE"""),9800.0)</f>
        <v>9800</v>
      </c>
      <c r="P29" s="273">
        <f>IFERROR(__xludf.DUMMYFUNCTION("""COMPUTED_VALUE"""),8.0)</f>
        <v>8</v>
      </c>
      <c r="Q29" s="274">
        <f>IFERROR(__xludf.DUMMYFUNCTION("""COMPUTED_VALUE"""),6.0)</f>
        <v>6</v>
      </c>
      <c r="R29" s="275">
        <f>IFERROR(__xludf.DUMMYFUNCTION("""COMPUTED_VALUE"""),9818.0)</f>
        <v>9818</v>
      </c>
      <c r="S29" s="275">
        <f>IFERROR(__xludf.DUMMYFUNCTION("""COMPUTED_VALUE"""),4800.0)</f>
        <v>4800</v>
      </c>
      <c r="T29" s="273">
        <f>IFERROR(__xludf.DUMMYFUNCTION("""COMPUTED_VALUE"""),2.0)</f>
        <v>2</v>
      </c>
      <c r="U29" s="274">
        <f>IFERROR(__xludf.DUMMYFUNCTION("""COMPUTED_VALUE"""),6.0)</f>
        <v>6</v>
      </c>
      <c r="V29" s="275">
        <f>IFERROR(__xludf.DUMMYFUNCTION("""COMPUTED_VALUE"""),11126.0)</f>
        <v>11126</v>
      </c>
      <c r="W29" s="275">
        <f>IFERROR(__xludf.DUMMYFUNCTION("""COMPUTED_VALUE"""),7200.0)</f>
        <v>7200</v>
      </c>
      <c r="X29" s="273">
        <f>IFERROR(__xludf.DUMMYFUNCTION("""COMPUTED_VALUE"""),3.0)</f>
        <v>3</v>
      </c>
      <c r="Y29" s="274">
        <f>IFERROR(__xludf.DUMMYFUNCTION("""COMPUTED_VALUE"""),2.0)</f>
        <v>2</v>
      </c>
      <c r="Z29" s="275">
        <f>IFERROR(__xludf.DUMMYFUNCTION("""COMPUTED_VALUE"""),3078.0)</f>
        <v>3078</v>
      </c>
      <c r="AA29" s="275">
        <f>IFERROR(__xludf.DUMMYFUNCTION("""COMPUTED_VALUE"""),-2000.0)</f>
        <v>-2000</v>
      </c>
      <c r="AB29" s="273">
        <f>IFERROR(__xludf.DUMMYFUNCTION("""COMPUTED_VALUE"""),4.0)</f>
        <v>4</v>
      </c>
      <c r="AC29" s="274">
        <f>IFERROR(__xludf.DUMMYFUNCTION("""COMPUTED_VALUE"""),1.0)</f>
        <v>1</v>
      </c>
      <c r="AD29" s="275">
        <f>IFERROR(__xludf.DUMMYFUNCTION("""COMPUTED_VALUE"""),3234.0)</f>
        <v>3234</v>
      </c>
      <c r="AE29" s="275">
        <f>IFERROR(__xludf.DUMMYFUNCTION("""COMPUTED_VALUE"""),-3000.0)</f>
        <v>-3000</v>
      </c>
      <c r="AF29" s="273">
        <f>IFERROR(__xludf.DUMMYFUNCTION("""COMPUTED_VALUE"""),1.0)</f>
        <v>1</v>
      </c>
      <c r="AG29" s="274">
        <f>IFERROR(__xludf.DUMMYFUNCTION("""COMPUTED_VALUE"""),6.0)</f>
        <v>6</v>
      </c>
      <c r="AH29" s="275">
        <f>IFERROR(__xludf.DUMMYFUNCTION("""COMPUTED_VALUE"""),10162.0)</f>
        <v>10162</v>
      </c>
      <c r="AI29" s="275">
        <f>IFERROR(__xludf.DUMMYFUNCTION("""COMPUTED_VALUE"""),5300.0)</f>
        <v>5300</v>
      </c>
      <c r="AJ29" s="273">
        <f>IFERROR(__xludf.DUMMYFUNCTION("""COMPUTED_VALUE"""),12.0)</f>
        <v>12</v>
      </c>
      <c r="AK29" s="274">
        <f>IFERROR(__xludf.DUMMYFUNCTION("""COMPUTED_VALUE"""),-1.0)</f>
        <v>-1</v>
      </c>
      <c r="AL29" s="275">
        <f>IFERROR(__xludf.DUMMYFUNCTION("""COMPUTED_VALUE"""),1266.0)</f>
        <v>1266</v>
      </c>
      <c r="AM29" s="275">
        <f>IFERROR(__xludf.DUMMYFUNCTION("""COMPUTED_VALUE"""),-4000.0)</f>
        <v>-4000</v>
      </c>
      <c r="AN29" s="273">
        <f>IFERROR(__xludf.DUMMYFUNCTION("""COMPUTED_VALUE"""),1.0)</f>
        <v>1</v>
      </c>
      <c r="AO29" s="274">
        <f>IFERROR(__xludf.DUMMYFUNCTION("""COMPUTED_VALUE"""),-2.0)</f>
        <v>-2</v>
      </c>
      <c r="AP29" s="275">
        <f>IFERROR(__xludf.DUMMYFUNCTION("""COMPUTED_VALUE"""),1298.0)</f>
        <v>1298</v>
      </c>
      <c r="AQ29" s="275">
        <f>IFERROR(__xludf.DUMMYFUNCTION("""COMPUTED_VALUE"""),-6000.0)</f>
        <v>-6000</v>
      </c>
      <c r="AR29" s="273">
        <f>IFERROR(__xludf.DUMMYFUNCTION("""COMPUTED_VALUE"""),4.0)</f>
        <v>4</v>
      </c>
      <c r="AS29" s="274">
        <f>IFERROR(__xludf.DUMMYFUNCTION("""COMPUTED_VALUE"""),-1.0)</f>
        <v>-1</v>
      </c>
      <c r="AT29" s="275">
        <f>IFERROR(__xludf.DUMMYFUNCTION("""COMPUTED_VALUE"""),1624.0)</f>
        <v>1624</v>
      </c>
      <c r="AU29" s="275">
        <f>IFERROR(__xludf.DUMMYFUNCTION("""COMPUTED_VALUE"""),-4000.0)</f>
        <v>-4000</v>
      </c>
      <c r="AV29" s="273">
        <f>IFERROR(__xludf.DUMMYFUNCTION("""COMPUTED_VALUE"""),4.0)</f>
        <v>4</v>
      </c>
      <c r="AW29" s="274">
        <f>IFERROR(__xludf.DUMMYFUNCTION("""COMPUTED_VALUE"""),1.0)</f>
        <v>1</v>
      </c>
      <c r="AX29" s="275">
        <f>IFERROR(__xludf.DUMMYFUNCTION("""COMPUTED_VALUE"""),3492.0)</f>
        <v>3492</v>
      </c>
      <c r="AY29" s="275">
        <f>IFERROR(__xludf.DUMMYFUNCTION("""COMPUTED_VALUE"""),-2500.0)</f>
        <v>-2500</v>
      </c>
      <c r="AZ29" s="273">
        <f>IFERROR(__xludf.DUMMYFUNCTION("""COMPUTED_VALUE"""),4.0)</f>
        <v>4</v>
      </c>
      <c r="BA29" s="274">
        <f>IFERROR(__xludf.DUMMYFUNCTION("""COMPUTED_VALUE"""),1.0)</f>
        <v>1</v>
      </c>
      <c r="BB29" s="275">
        <f>IFERROR(__xludf.DUMMYFUNCTION("""COMPUTED_VALUE"""),1971.0)</f>
        <v>1971</v>
      </c>
      <c r="BC29" s="275">
        <f>IFERROR(__xludf.DUMMYFUNCTION("""COMPUTED_VALUE"""),-2500.0)</f>
        <v>-2500</v>
      </c>
      <c r="BD29" s="273">
        <f>IFERROR(__xludf.DUMMYFUNCTION("""COMPUTED_VALUE"""),6.0)</f>
        <v>6</v>
      </c>
      <c r="BE29" s="274">
        <f>IFERROR(__xludf.DUMMYFUNCTION("""COMPUTED_VALUE"""),-2.0)</f>
        <v>-2</v>
      </c>
      <c r="BF29" s="275">
        <f>IFERROR(__xludf.DUMMYFUNCTION("""COMPUTED_VALUE"""),971.0)</f>
        <v>971</v>
      </c>
      <c r="BG29" s="275">
        <f>IFERROR(__xludf.DUMMYFUNCTION("""COMPUTED_VALUE"""),-4000.0)</f>
        <v>-4000</v>
      </c>
      <c r="BH29" s="273"/>
      <c r="BI29" s="274">
        <f>IFERROR(__xludf.DUMMYFUNCTION("""COMPUTED_VALUE"""),0.0)</f>
        <v>0</v>
      </c>
      <c r="BJ29" s="275"/>
      <c r="BK29" s="275"/>
      <c r="BL29" s="273"/>
      <c r="BM29" s="274">
        <f>IFERROR(__xludf.DUMMYFUNCTION("""COMPUTED_VALUE"""),0.0)</f>
        <v>0</v>
      </c>
      <c r="BN29" s="275"/>
      <c r="BO29" s="275"/>
      <c r="BP29" s="269"/>
      <c r="BQ29" s="269">
        <f>IFERROR(__xludf.DUMMYFUNCTION("""COMPUTED_VALUE"""),0.0)</f>
        <v>0</v>
      </c>
      <c r="BR29" s="269"/>
      <c r="BS29" s="269"/>
      <c r="BT29" s="269"/>
      <c r="BU29" s="269">
        <f>IFERROR(__xludf.DUMMYFUNCTION("""COMPUTED_VALUE"""),0.0)</f>
        <v>0</v>
      </c>
      <c r="BV29" s="269"/>
      <c r="BW29" s="269"/>
      <c r="BX29" s="269"/>
      <c r="BY29" s="269">
        <f>IFERROR(__xludf.DUMMYFUNCTION("""COMPUTED_VALUE"""),0.0)</f>
        <v>0</v>
      </c>
      <c r="BZ29" s="269"/>
      <c r="CA29" s="269"/>
      <c r="CB29" s="269"/>
      <c r="CC29" s="269">
        <f>IFERROR(__xludf.DUMMYFUNCTION("""COMPUTED_VALUE"""),0.0)</f>
        <v>0</v>
      </c>
      <c r="CD29" s="269"/>
      <c r="CE29" s="269"/>
    </row>
    <row r="30">
      <c r="A30" s="271">
        <f>IFERROR(__xludf.DUMMYFUNCTION("""COMPUTED_VALUE"""),46151.0)</f>
        <v>46151</v>
      </c>
      <c r="B30" s="269" t="str">
        <f>IFERROR(__xludf.DUMMYFUNCTION("""COMPUTED_VALUE"""),"土")</f>
        <v>土</v>
      </c>
      <c r="C30" s="272">
        <f>IFERROR(__xludf.DUMMYFUNCTION("""COMPUTED_VALUE"""),-22200.0)</f>
        <v>-22200</v>
      </c>
      <c r="D30" s="273">
        <f>IFERROR(__xludf.DUMMYFUNCTION("""COMPUTED_VALUE"""),3.0)</f>
        <v>3</v>
      </c>
      <c r="E30" s="274">
        <f>IFERROR(__xludf.DUMMYFUNCTION("""COMPUTED_VALUE"""),2.0)</f>
        <v>2</v>
      </c>
      <c r="F30" s="275">
        <f>IFERROR(__xludf.DUMMYFUNCTION("""COMPUTED_VALUE"""),5451.0)</f>
        <v>5451</v>
      </c>
      <c r="G30" s="275">
        <f>IFERROR(__xludf.DUMMYFUNCTION("""COMPUTED_VALUE"""),-1800.0)</f>
        <v>-1800</v>
      </c>
      <c r="H30" s="273">
        <f>IFERROR(__xludf.DUMMYFUNCTION("""COMPUTED_VALUE"""),5.0)</f>
        <v>5</v>
      </c>
      <c r="I30" s="274">
        <f>IFERROR(__xludf.DUMMYFUNCTION("""COMPUTED_VALUE"""),3.0)</f>
        <v>3</v>
      </c>
      <c r="J30" s="275">
        <f>IFERROR(__xludf.DUMMYFUNCTION("""COMPUTED_VALUE"""),6367.0)</f>
        <v>6367</v>
      </c>
      <c r="K30" s="275">
        <f>IFERROR(__xludf.DUMMYFUNCTION("""COMPUTED_VALUE"""),-900.0)</f>
        <v>-900</v>
      </c>
      <c r="L30" s="273">
        <f>IFERROR(__xludf.DUMMYFUNCTION("""COMPUTED_VALUE"""),1.0)</f>
        <v>1</v>
      </c>
      <c r="M30" s="274">
        <f>IFERROR(__xludf.DUMMYFUNCTION("""COMPUTED_VALUE"""),1.0)</f>
        <v>1</v>
      </c>
      <c r="N30" s="275">
        <f>IFERROR(__xludf.DUMMYFUNCTION("""COMPUTED_VALUE"""),3005.0)</f>
        <v>3005</v>
      </c>
      <c r="O30" s="275">
        <f>IFERROR(__xludf.DUMMYFUNCTION("""COMPUTED_VALUE"""),-3000.0)</f>
        <v>-3000</v>
      </c>
      <c r="P30" s="273">
        <f>IFERROR(__xludf.DUMMYFUNCTION("""COMPUTED_VALUE"""),1.0)</f>
        <v>1</v>
      </c>
      <c r="Q30" s="274">
        <f>IFERROR(__xludf.DUMMYFUNCTION("""COMPUTED_VALUE"""),1.0)</f>
        <v>1</v>
      </c>
      <c r="R30" s="275">
        <f>IFERROR(__xludf.DUMMYFUNCTION("""COMPUTED_VALUE"""),1659.0)</f>
        <v>1659</v>
      </c>
      <c r="S30" s="275">
        <f>IFERROR(__xludf.DUMMYFUNCTION("""COMPUTED_VALUE"""),-2000.0)</f>
        <v>-2000</v>
      </c>
      <c r="T30" s="273">
        <f>IFERROR(__xludf.DUMMYFUNCTION("""COMPUTED_VALUE"""),1.0)</f>
        <v>1</v>
      </c>
      <c r="U30" s="274">
        <f>IFERROR(__xludf.DUMMYFUNCTION("""COMPUTED_VALUE"""),-2.0)</f>
        <v>-2</v>
      </c>
      <c r="V30" s="275">
        <f>IFERROR(__xludf.DUMMYFUNCTION("""COMPUTED_VALUE"""),1241.0)</f>
        <v>1241</v>
      </c>
      <c r="W30" s="275">
        <f>IFERROR(__xludf.DUMMYFUNCTION("""COMPUTED_VALUE"""),-7500.0)</f>
        <v>-7500</v>
      </c>
      <c r="X30" s="273">
        <f>IFERROR(__xludf.DUMMYFUNCTION("""COMPUTED_VALUE"""),4.0)</f>
        <v>4</v>
      </c>
      <c r="Y30" s="274">
        <f>IFERROR(__xludf.DUMMYFUNCTION("""COMPUTED_VALUE"""),3.0)</f>
        <v>3</v>
      </c>
      <c r="Z30" s="275">
        <f>IFERROR(__xludf.DUMMYFUNCTION("""COMPUTED_VALUE"""),5097.0)</f>
        <v>5097</v>
      </c>
      <c r="AA30" s="275">
        <f>IFERROR(__xludf.DUMMYFUNCTION("""COMPUTED_VALUE"""),-900.0)</f>
        <v>-900</v>
      </c>
      <c r="AB30" s="273">
        <f>IFERROR(__xludf.DUMMYFUNCTION("""COMPUTED_VALUE"""),5.0)</f>
        <v>5</v>
      </c>
      <c r="AC30" s="274">
        <f>IFERROR(__xludf.DUMMYFUNCTION("""COMPUTED_VALUE"""),-3.0)</f>
        <v>-3</v>
      </c>
      <c r="AD30" s="275">
        <f>IFERROR(__xludf.DUMMYFUNCTION("""COMPUTED_VALUE"""),412.0)</f>
        <v>412</v>
      </c>
      <c r="AE30" s="275">
        <f>IFERROR(__xludf.DUMMYFUNCTION("""COMPUTED_VALUE"""),-7000.0)</f>
        <v>-7000</v>
      </c>
      <c r="AF30" s="273">
        <f>IFERROR(__xludf.DUMMYFUNCTION("""COMPUTED_VALUE"""),1.0)</f>
        <v>1</v>
      </c>
      <c r="AG30" s="274">
        <f>IFERROR(__xludf.DUMMYFUNCTION("""COMPUTED_VALUE"""),3.0)</f>
        <v>3</v>
      </c>
      <c r="AH30" s="275">
        <f>IFERROR(__xludf.DUMMYFUNCTION("""COMPUTED_VALUE"""),4306.0)</f>
        <v>4306</v>
      </c>
      <c r="AI30" s="275">
        <f>IFERROR(__xludf.DUMMYFUNCTION("""COMPUTED_VALUE"""),1700.0)</f>
        <v>1700</v>
      </c>
      <c r="AJ30" s="273">
        <f>IFERROR(__xludf.DUMMYFUNCTION("""COMPUTED_VALUE"""),13.0)</f>
        <v>13</v>
      </c>
      <c r="AK30" s="274">
        <f>IFERROR(__xludf.DUMMYFUNCTION("""COMPUTED_VALUE"""),1.0)</f>
        <v>1</v>
      </c>
      <c r="AL30" s="275">
        <f>IFERROR(__xludf.DUMMYFUNCTION("""COMPUTED_VALUE"""),2048.0)</f>
        <v>2048</v>
      </c>
      <c r="AM30" s="275">
        <f>IFERROR(__xludf.DUMMYFUNCTION("""COMPUTED_VALUE"""),-2500.0)</f>
        <v>-2500</v>
      </c>
      <c r="AN30" s="273">
        <f>IFERROR(__xludf.DUMMYFUNCTION("""COMPUTED_VALUE"""),2.0)</f>
        <v>2</v>
      </c>
      <c r="AO30" s="274">
        <f>IFERROR(__xludf.DUMMYFUNCTION("""COMPUTED_VALUE"""),6.0)</f>
        <v>6</v>
      </c>
      <c r="AP30" s="275">
        <f>IFERROR(__xludf.DUMMYFUNCTION("""COMPUTED_VALUE"""),13858.0)</f>
        <v>13858</v>
      </c>
      <c r="AQ30" s="275">
        <f>IFERROR(__xludf.DUMMYFUNCTION("""COMPUTED_VALUE"""),11500.0)</f>
        <v>11500</v>
      </c>
      <c r="AR30" s="273">
        <f>IFERROR(__xludf.DUMMYFUNCTION("""COMPUTED_VALUE"""),5.0)</f>
        <v>5</v>
      </c>
      <c r="AS30" s="274">
        <f>IFERROR(__xludf.DUMMYFUNCTION("""COMPUTED_VALUE"""),1.0)</f>
        <v>1</v>
      </c>
      <c r="AT30" s="275">
        <f>IFERROR(__xludf.DUMMYFUNCTION("""COMPUTED_VALUE"""),1503.0)</f>
        <v>1503</v>
      </c>
      <c r="AU30" s="275">
        <f>IFERROR(__xludf.DUMMYFUNCTION("""COMPUTED_VALUE"""),-2300.0)</f>
        <v>-2300</v>
      </c>
      <c r="AV30" s="273">
        <f>IFERROR(__xludf.DUMMYFUNCTION("""COMPUTED_VALUE"""),5.0)</f>
        <v>5</v>
      </c>
      <c r="AW30" s="274">
        <f>IFERROR(__xludf.DUMMYFUNCTION("""COMPUTED_VALUE"""),-3.0)</f>
        <v>-3</v>
      </c>
      <c r="AX30" s="275">
        <f>IFERROR(__xludf.DUMMYFUNCTION("""COMPUTED_VALUE"""),487.0)</f>
        <v>487</v>
      </c>
      <c r="AY30" s="275">
        <f>IFERROR(__xludf.DUMMYFUNCTION("""COMPUTED_VALUE"""),-5000.0)</f>
        <v>-5000</v>
      </c>
      <c r="AZ30" s="273">
        <f>IFERROR(__xludf.DUMMYFUNCTION("""COMPUTED_VALUE"""),5.0)</f>
        <v>5</v>
      </c>
      <c r="BA30" s="274">
        <f>IFERROR(__xludf.DUMMYFUNCTION("""COMPUTED_VALUE"""),2.0)</f>
        <v>2</v>
      </c>
      <c r="BB30" s="275">
        <f>IFERROR(__xludf.DUMMYFUNCTION("""COMPUTED_VALUE"""),4750.0)</f>
        <v>4750</v>
      </c>
      <c r="BC30" s="275">
        <f>IFERROR(__xludf.DUMMYFUNCTION("""COMPUTED_VALUE"""),-200.0)</f>
        <v>-200</v>
      </c>
      <c r="BD30" s="273">
        <f>IFERROR(__xludf.DUMMYFUNCTION("""COMPUTED_VALUE"""),7.0)</f>
        <v>7</v>
      </c>
      <c r="BE30" s="274">
        <f>IFERROR(__xludf.DUMMYFUNCTION("""COMPUTED_VALUE"""),1.0)</f>
        <v>1</v>
      </c>
      <c r="BF30" s="275">
        <f>IFERROR(__xludf.DUMMYFUNCTION("""COMPUTED_VALUE"""),2049.0)</f>
        <v>2049</v>
      </c>
      <c r="BG30" s="275">
        <f>IFERROR(__xludf.DUMMYFUNCTION("""COMPUTED_VALUE"""),-2300.0)</f>
        <v>-2300</v>
      </c>
      <c r="BH30" s="273"/>
      <c r="BI30" s="274">
        <f>IFERROR(__xludf.DUMMYFUNCTION("""COMPUTED_VALUE"""),0.0)</f>
        <v>0</v>
      </c>
      <c r="BJ30" s="275"/>
      <c r="BK30" s="275"/>
      <c r="BL30" s="273"/>
      <c r="BM30" s="274">
        <f>IFERROR(__xludf.DUMMYFUNCTION("""COMPUTED_VALUE"""),0.0)</f>
        <v>0</v>
      </c>
      <c r="BN30" s="275"/>
      <c r="BO30" s="275"/>
      <c r="BP30" s="269"/>
      <c r="BQ30" s="269">
        <f>IFERROR(__xludf.DUMMYFUNCTION("""COMPUTED_VALUE"""),0.0)</f>
        <v>0</v>
      </c>
      <c r="BR30" s="269"/>
      <c r="BS30" s="269"/>
      <c r="BT30" s="269"/>
      <c r="BU30" s="269">
        <f>IFERROR(__xludf.DUMMYFUNCTION("""COMPUTED_VALUE"""),0.0)</f>
        <v>0</v>
      </c>
      <c r="BV30" s="269"/>
      <c r="BW30" s="269"/>
      <c r="BX30" s="269"/>
      <c r="BY30" s="269">
        <f>IFERROR(__xludf.DUMMYFUNCTION("""COMPUTED_VALUE"""),0.0)</f>
        <v>0</v>
      </c>
      <c r="BZ30" s="269"/>
      <c r="CA30" s="269"/>
      <c r="CB30" s="269"/>
      <c r="CC30" s="269">
        <f>IFERROR(__xludf.DUMMYFUNCTION("""COMPUTED_VALUE"""),0.0)</f>
        <v>0</v>
      </c>
      <c r="CD30" s="269"/>
      <c r="CE30" s="269"/>
    </row>
    <row r="31">
      <c r="A31" s="271">
        <f>IFERROR(__xludf.DUMMYFUNCTION("""COMPUTED_VALUE"""),46152.0)</f>
        <v>46152</v>
      </c>
      <c r="B31" s="269" t="str">
        <f>IFERROR(__xludf.DUMMYFUNCTION("""COMPUTED_VALUE"""),"日")</f>
        <v>日</v>
      </c>
      <c r="C31" s="272">
        <f>IFERROR(__xludf.DUMMYFUNCTION("""COMPUTED_VALUE"""),-25900.0)</f>
        <v>-25900</v>
      </c>
      <c r="D31" s="273">
        <f>IFERROR(__xludf.DUMMYFUNCTION("""COMPUTED_VALUE"""),4.0)</f>
        <v>4</v>
      </c>
      <c r="E31" s="274">
        <f>IFERROR(__xludf.DUMMYFUNCTION("""COMPUTED_VALUE"""),2.0)</f>
        <v>2</v>
      </c>
      <c r="F31" s="275">
        <f>IFERROR(__xludf.DUMMYFUNCTION("""COMPUTED_VALUE"""),3348.0)</f>
        <v>3348</v>
      </c>
      <c r="G31" s="275">
        <f>IFERROR(__xludf.DUMMYFUNCTION("""COMPUTED_VALUE"""),-300.0)</f>
        <v>-300</v>
      </c>
      <c r="H31" s="273">
        <f>IFERROR(__xludf.DUMMYFUNCTION("""COMPUTED_VALUE"""),6.0)</f>
        <v>6</v>
      </c>
      <c r="I31" s="274">
        <f>IFERROR(__xludf.DUMMYFUNCTION("""COMPUTED_VALUE"""),-2.0)</f>
        <v>-2</v>
      </c>
      <c r="J31" s="275">
        <f>IFERROR(__xludf.DUMMYFUNCTION("""COMPUTED_VALUE"""),2161.0)</f>
        <v>2161</v>
      </c>
      <c r="K31" s="275">
        <f>IFERROR(__xludf.DUMMYFUNCTION("""COMPUTED_VALUE"""),-4500.0)</f>
        <v>-4500</v>
      </c>
      <c r="L31" s="273">
        <f>IFERROR(__xludf.DUMMYFUNCTION("""COMPUTED_VALUE"""),2.0)</f>
        <v>2</v>
      </c>
      <c r="M31" s="274">
        <f>IFERROR(__xludf.DUMMYFUNCTION("""COMPUTED_VALUE"""),1.0)</f>
        <v>1</v>
      </c>
      <c r="N31" s="275">
        <f>IFERROR(__xludf.DUMMYFUNCTION("""COMPUTED_VALUE"""),1981.0)</f>
        <v>1981</v>
      </c>
      <c r="O31" s="275">
        <f>IFERROR(__xludf.DUMMYFUNCTION("""COMPUTED_VALUE"""),-3000.0)</f>
        <v>-3000</v>
      </c>
      <c r="P31" s="273">
        <f>IFERROR(__xludf.DUMMYFUNCTION("""COMPUTED_VALUE"""),2.0)</f>
        <v>2</v>
      </c>
      <c r="Q31" s="274">
        <f>IFERROR(__xludf.DUMMYFUNCTION("""COMPUTED_VALUE"""),2.0)</f>
        <v>2</v>
      </c>
      <c r="R31" s="275">
        <f>IFERROR(__xludf.DUMMYFUNCTION("""COMPUTED_VALUE"""),5737.0)</f>
        <v>5737</v>
      </c>
      <c r="S31" s="275">
        <f>IFERROR(__xludf.DUMMYFUNCTION("""COMPUTED_VALUE"""),-1000.0)</f>
        <v>-1000</v>
      </c>
      <c r="T31" s="273">
        <f>IFERROR(__xludf.DUMMYFUNCTION("""COMPUTED_VALUE"""),2.0)</f>
        <v>2</v>
      </c>
      <c r="U31" s="274">
        <f>IFERROR(__xludf.DUMMYFUNCTION("""COMPUTED_VALUE"""),-1.0)</f>
        <v>-1</v>
      </c>
      <c r="V31" s="275">
        <f>IFERROR(__xludf.DUMMYFUNCTION("""COMPUTED_VALUE"""),1819.0)</f>
        <v>1819</v>
      </c>
      <c r="W31" s="275">
        <f>IFERROR(__xludf.DUMMYFUNCTION("""COMPUTED_VALUE"""),-4000.0)</f>
        <v>-4000</v>
      </c>
      <c r="X31" s="273">
        <f>IFERROR(__xludf.DUMMYFUNCTION("""COMPUTED_VALUE"""),5.0)</f>
        <v>5</v>
      </c>
      <c r="Y31" s="274">
        <f>IFERROR(__xludf.DUMMYFUNCTION("""COMPUTED_VALUE"""),-2.0)</f>
        <v>-2</v>
      </c>
      <c r="Z31" s="275">
        <f>IFERROR(__xludf.DUMMYFUNCTION("""COMPUTED_VALUE"""),1204.0)</f>
        <v>1204</v>
      </c>
      <c r="AA31" s="275">
        <f>IFERROR(__xludf.DUMMYFUNCTION("""COMPUTED_VALUE"""),-3500.0)</f>
        <v>-3500</v>
      </c>
      <c r="AB31" s="273">
        <f>IFERROR(__xludf.DUMMYFUNCTION("""COMPUTED_VALUE"""),6.0)</f>
        <v>6</v>
      </c>
      <c r="AC31" s="274">
        <f>IFERROR(__xludf.DUMMYFUNCTION("""COMPUTED_VALUE"""),4.0)</f>
        <v>4</v>
      </c>
      <c r="AD31" s="275">
        <f>IFERROR(__xludf.DUMMYFUNCTION("""COMPUTED_VALUE"""),7204.0)</f>
        <v>7204</v>
      </c>
      <c r="AE31" s="275">
        <f>IFERROR(__xludf.DUMMYFUNCTION("""COMPUTED_VALUE"""),1300.0)</f>
        <v>1300</v>
      </c>
      <c r="AF31" s="273">
        <f>IFERROR(__xludf.DUMMYFUNCTION("""COMPUTED_VALUE"""),2.0)</f>
        <v>2</v>
      </c>
      <c r="AG31" s="274">
        <f>IFERROR(__xludf.DUMMYFUNCTION("""COMPUTED_VALUE"""),4.0)</f>
        <v>4</v>
      </c>
      <c r="AH31" s="275">
        <f>IFERROR(__xludf.DUMMYFUNCTION("""COMPUTED_VALUE"""),5489.0)</f>
        <v>5489</v>
      </c>
      <c r="AI31" s="275">
        <f>IFERROR(__xludf.DUMMYFUNCTION("""COMPUTED_VALUE"""),2800.0)</f>
        <v>2800</v>
      </c>
      <c r="AJ31" s="273">
        <f>IFERROR(__xludf.DUMMYFUNCTION("""COMPUTED_VALUE"""),14.0)</f>
        <v>14</v>
      </c>
      <c r="AK31" s="274">
        <f>IFERROR(__xludf.DUMMYFUNCTION("""COMPUTED_VALUE"""),3.0)</f>
        <v>3</v>
      </c>
      <c r="AL31" s="275">
        <f>IFERROR(__xludf.DUMMYFUNCTION("""COMPUTED_VALUE"""),5027.0)</f>
        <v>5027</v>
      </c>
      <c r="AM31" s="275">
        <f>IFERROR(__xludf.DUMMYFUNCTION("""COMPUTED_VALUE"""),-600.0)</f>
        <v>-600</v>
      </c>
      <c r="AN31" s="273">
        <f>IFERROR(__xludf.DUMMYFUNCTION("""COMPUTED_VALUE"""),1.0)</f>
        <v>1</v>
      </c>
      <c r="AO31" s="274">
        <f>IFERROR(__xludf.DUMMYFUNCTION("""COMPUTED_VALUE"""),-2.0)</f>
        <v>-2</v>
      </c>
      <c r="AP31" s="275">
        <f>IFERROR(__xludf.DUMMYFUNCTION("""COMPUTED_VALUE"""),1529.0)</f>
        <v>1529</v>
      </c>
      <c r="AQ31" s="275">
        <f>IFERROR(__xludf.DUMMYFUNCTION("""COMPUTED_VALUE"""),-4000.0)</f>
        <v>-4000</v>
      </c>
      <c r="AR31" s="273">
        <f>IFERROR(__xludf.DUMMYFUNCTION("""COMPUTED_VALUE"""),6.0)</f>
        <v>6</v>
      </c>
      <c r="AS31" s="274">
        <f>IFERROR(__xludf.DUMMYFUNCTION("""COMPUTED_VALUE"""),5.0)</f>
        <v>5</v>
      </c>
      <c r="AT31" s="275">
        <f>IFERROR(__xludf.DUMMYFUNCTION("""COMPUTED_VALUE"""),8587.0)</f>
        <v>8587</v>
      </c>
      <c r="AU31" s="275">
        <f>IFERROR(__xludf.DUMMYFUNCTION("""COMPUTED_VALUE"""),3400.0)</f>
        <v>3400</v>
      </c>
      <c r="AV31" s="273">
        <f>IFERROR(__xludf.DUMMYFUNCTION("""COMPUTED_VALUE"""),6.0)</f>
        <v>6</v>
      </c>
      <c r="AW31" s="274">
        <f>IFERROR(__xludf.DUMMYFUNCTION("""COMPUTED_VALUE"""),-1.0)</f>
        <v>-1</v>
      </c>
      <c r="AX31" s="275">
        <f>IFERROR(__xludf.DUMMYFUNCTION("""COMPUTED_VALUE"""),1105.0)</f>
        <v>1105</v>
      </c>
      <c r="AY31" s="275">
        <f>IFERROR(__xludf.DUMMYFUNCTION("""COMPUTED_VALUE"""),-4000.0)</f>
        <v>-4000</v>
      </c>
      <c r="AZ31" s="273">
        <f>IFERROR(__xludf.DUMMYFUNCTION("""COMPUTED_VALUE"""),6.0)</f>
        <v>6</v>
      </c>
      <c r="BA31" s="274">
        <f>IFERROR(__xludf.DUMMYFUNCTION("""COMPUTED_VALUE"""),-2.0)</f>
        <v>-2</v>
      </c>
      <c r="BB31" s="275">
        <f>IFERROR(__xludf.DUMMYFUNCTION("""COMPUTED_VALUE"""),1201.0)</f>
        <v>1201</v>
      </c>
      <c r="BC31" s="275">
        <f>IFERROR(__xludf.DUMMYFUNCTION("""COMPUTED_VALUE"""),-4500.0)</f>
        <v>-4500</v>
      </c>
      <c r="BD31" s="273">
        <f>IFERROR(__xludf.DUMMYFUNCTION("""COMPUTED_VALUE"""),8.0)</f>
        <v>8</v>
      </c>
      <c r="BE31" s="274">
        <f>IFERROR(__xludf.DUMMYFUNCTION("""COMPUTED_VALUE"""),-1.0)</f>
        <v>-1</v>
      </c>
      <c r="BF31" s="275">
        <f>IFERROR(__xludf.DUMMYFUNCTION("""COMPUTED_VALUE"""),1921.0)</f>
        <v>1921</v>
      </c>
      <c r="BG31" s="275">
        <f>IFERROR(__xludf.DUMMYFUNCTION("""COMPUTED_VALUE"""),-4000.0)</f>
        <v>-4000</v>
      </c>
      <c r="BH31" s="273"/>
      <c r="BI31" s="274">
        <f>IFERROR(__xludf.DUMMYFUNCTION("""COMPUTED_VALUE"""),0.0)</f>
        <v>0</v>
      </c>
      <c r="BJ31" s="275"/>
      <c r="BK31" s="275"/>
      <c r="BL31" s="273"/>
      <c r="BM31" s="274">
        <f>IFERROR(__xludf.DUMMYFUNCTION("""COMPUTED_VALUE"""),0.0)</f>
        <v>0</v>
      </c>
      <c r="BN31" s="275"/>
      <c r="BO31" s="275"/>
      <c r="BP31" s="269"/>
      <c r="BQ31" s="269">
        <f>IFERROR(__xludf.DUMMYFUNCTION("""COMPUTED_VALUE"""),0.0)</f>
        <v>0</v>
      </c>
      <c r="BR31" s="269"/>
      <c r="BS31" s="269"/>
      <c r="BT31" s="269"/>
      <c r="BU31" s="269">
        <f>IFERROR(__xludf.DUMMYFUNCTION("""COMPUTED_VALUE"""),0.0)</f>
        <v>0</v>
      </c>
      <c r="BV31" s="269"/>
      <c r="BW31" s="269"/>
      <c r="BX31" s="269"/>
      <c r="BY31" s="269">
        <f>IFERROR(__xludf.DUMMYFUNCTION("""COMPUTED_VALUE"""),0.0)</f>
        <v>0</v>
      </c>
      <c r="BZ31" s="269"/>
      <c r="CA31" s="269"/>
      <c r="CB31" s="269"/>
      <c r="CC31" s="269">
        <f>IFERROR(__xludf.DUMMYFUNCTION("""COMPUTED_VALUE"""),0.0)</f>
        <v>0</v>
      </c>
      <c r="CD31" s="269"/>
      <c r="CE31" s="269"/>
    </row>
    <row r="32">
      <c r="A32" s="271">
        <f>IFERROR(__xludf.DUMMYFUNCTION("""COMPUTED_VALUE"""),46157.0)</f>
        <v>46157</v>
      </c>
      <c r="B32" s="269" t="str">
        <f>IFERROR(__xludf.DUMMYFUNCTION("""COMPUTED_VALUE"""),"金")</f>
        <v>金</v>
      </c>
      <c r="C32" s="272">
        <f>IFERROR(__xludf.DUMMYFUNCTION("""COMPUTED_VALUE"""),-7600.0)</f>
        <v>-7600</v>
      </c>
      <c r="D32" s="273">
        <f>IFERROR(__xludf.DUMMYFUNCTION("""COMPUTED_VALUE"""),7.0)</f>
        <v>7</v>
      </c>
      <c r="E32" s="274">
        <f>IFERROR(__xludf.DUMMYFUNCTION("""COMPUTED_VALUE"""),1.0)</f>
        <v>1</v>
      </c>
      <c r="F32" s="275">
        <f>IFERROR(__xludf.DUMMYFUNCTION("""COMPUTED_VALUE"""),945.0)</f>
        <v>945</v>
      </c>
      <c r="G32" s="275">
        <f>IFERROR(__xludf.DUMMYFUNCTION("""COMPUTED_VALUE"""),-2000.0)</f>
        <v>-2000</v>
      </c>
      <c r="H32" s="273">
        <f>IFERROR(__xludf.DUMMYFUNCTION("""COMPUTED_VALUE"""),9.0)</f>
        <v>9</v>
      </c>
      <c r="I32" s="274">
        <f>IFERROR(__xludf.DUMMYFUNCTION("""COMPUTED_VALUE"""),1.0)</f>
        <v>1</v>
      </c>
      <c r="J32" s="275">
        <f>IFERROR(__xludf.DUMMYFUNCTION("""COMPUTED_VALUE"""),1374.0)</f>
        <v>1374</v>
      </c>
      <c r="K32" s="275">
        <f>IFERROR(__xludf.DUMMYFUNCTION("""COMPUTED_VALUE"""),-100.0)</f>
        <v>-100</v>
      </c>
      <c r="L32" s="273">
        <f>IFERROR(__xludf.DUMMYFUNCTION("""COMPUTED_VALUE"""),1.0)</f>
        <v>1</v>
      </c>
      <c r="M32" s="274">
        <f>IFERROR(__xludf.DUMMYFUNCTION("""COMPUTED_VALUE"""),-1.0)</f>
        <v>-1</v>
      </c>
      <c r="N32" s="275">
        <f>IFERROR(__xludf.DUMMYFUNCTION("""COMPUTED_VALUE"""),1112.0)</f>
        <v>1112</v>
      </c>
      <c r="O32" s="275">
        <f>IFERROR(__xludf.DUMMYFUNCTION("""COMPUTED_VALUE"""),-2200.0)</f>
        <v>-2200</v>
      </c>
      <c r="P32" s="273">
        <f>IFERROR(__xludf.DUMMYFUNCTION("""COMPUTED_VALUE"""),5.0)</f>
        <v>5</v>
      </c>
      <c r="Q32" s="274">
        <f>IFERROR(__xludf.DUMMYFUNCTION("""COMPUTED_VALUE"""),1.0)</f>
        <v>1</v>
      </c>
      <c r="R32" s="275">
        <f>IFERROR(__xludf.DUMMYFUNCTION("""COMPUTED_VALUE"""),1824.0)</f>
        <v>1824</v>
      </c>
      <c r="S32" s="275">
        <f>IFERROR(__xludf.DUMMYFUNCTION("""COMPUTED_VALUE"""),-1000.0)</f>
        <v>-1000</v>
      </c>
      <c r="T32" s="273">
        <f>IFERROR(__xludf.DUMMYFUNCTION("""COMPUTED_VALUE"""),1.0)</f>
        <v>1</v>
      </c>
      <c r="U32" s="274">
        <f>IFERROR(__xludf.DUMMYFUNCTION("""COMPUTED_VALUE"""),-3.0)</f>
        <v>-3</v>
      </c>
      <c r="V32" s="275">
        <f>IFERROR(__xludf.DUMMYFUNCTION("""COMPUTED_VALUE"""),432.0)</f>
        <v>432</v>
      </c>
      <c r="W32" s="275">
        <f>IFERROR(__xludf.DUMMYFUNCTION("""COMPUTED_VALUE"""),-4500.0)</f>
        <v>-4500</v>
      </c>
      <c r="X32" s="273">
        <f>IFERROR(__xludf.DUMMYFUNCTION("""COMPUTED_VALUE"""),2.0)</f>
        <v>2</v>
      </c>
      <c r="Y32" s="274">
        <f>IFERROR(__xludf.DUMMYFUNCTION("""COMPUTED_VALUE"""),1.0)</f>
        <v>1</v>
      </c>
      <c r="Z32" s="275">
        <f>IFERROR(__xludf.DUMMYFUNCTION("""COMPUTED_VALUE"""),1783.0)</f>
        <v>1783</v>
      </c>
      <c r="AA32" s="275">
        <f>IFERROR(__xludf.DUMMYFUNCTION("""COMPUTED_VALUE"""),-500.0)</f>
        <v>-500</v>
      </c>
      <c r="AB32" s="273">
        <f>IFERROR(__xludf.DUMMYFUNCTION("""COMPUTED_VALUE"""),3.0)</f>
        <v>3</v>
      </c>
      <c r="AC32" s="274">
        <f>IFERROR(__xludf.DUMMYFUNCTION("""COMPUTED_VALUE"""),1.0)</f>
        <v>1</v>
      </c>
      <c r="AD32" s="275">
        <f>IFERROR(__xludf.DUMMYFUNCTION("""COMPUTED_VALUE"""),1064.0)</f>
        <v>1064</v>
      </c>
      <c r="AE32" s="275">
        <f>IFERROR(__xludf.DUMMYFUNCTION("""COMPUTED_VALUE"""),-800.0)</f>
        <v>-800</v>
      </c>
      <c r="AF32" s="273">
        <f>IFERROR(__xludf.DUMMYFUNCTION("""COMPUTED_VALUE"""),3.0)</f>
        <v>3</v>
      </c>
      <c r="AG32" s="274">
        <f>IFERROR(__xludf.DUMMYFUNCTION("""COMPUTED_VALUE"""),-1.0)</f>
        <v>-1</v>
      </c>
      <c r="AH32" s="275">
        <f>IFERROR(__xludf.DUMMYFUNCTION("""COMPUTED_VALUE"""),1521.0)</f>
        <v>1521</v>
      </c>
      <c r="AI32" s="275">
        <f>IFERROR(__xludf.DUMMYFUNCTION("""COMPUTED_VALUE"""),-4000.0)</f>
        <v>-4000</v>
      </c>
      <c r="AJ32" s="273">
        <f>IFERROR(__xludf.DUMMYFUNCTION("""COMPUTED_VALUE"""),17.0)</f>
        <v>17</v>
      </c>
      <c r="AK32" s="274">
        <f>IFERROR(__xludf.DUMMYFUNCTION("""COMPUTED_VALUE"""),1.0)</f>
        <v>1</v>
      </c>
      <c r="AL32" s="275">
        <f>IFERROR(__xludf.DUMMYFUNCTION("""COMPUTED_VALUE"""),280.0)</f>
        <v>280</v>
      </c>
      <c r="AM32" s="275">
        <f>IFERROR(__xludf.DUMMYFUNCTION("""COMPUTED_VALUE"""),-500.0)</f>
        <v>-500</v>
      </c>
      <c r="AN32" s="273">
        <f>IFERROR(__xludf.DUMMYFUNCTION("""COMPUTED_VALUE"""),4.0)</f>
        <v>4</v>
      </c>
      <c r="AO32" s="274">
        <f>IFERROR(__xludf.DUMMYFUNCTION("""COMPUTED_VALUE"""),3.0)</f>
        <v>3</v>
      </c>
      <c r="AP32" s="275">
        <f>IFERROR(__xludf.DUMMYFUNCTION("""COMPUTED_VALUE"""),4562.0)</f>
        <v>4562</v>
      </c>
      <c r="AQ32" s="275">
        <f>IFERROR(__xludf.DUMMYFUNCTION("""COMPUTED_VALUE"""),2900.0)</f>
        <v>2900</v>
      </c>
      <c r="AR32" s="273">
        <f>IFERROR(__xludf.DUMMYFUNCTION("""COMPUTED_VALUE"""),3.0)</f>
        <v>3</v>
      </c>
      <c r="AS32" s="274">
        <f>IFERROR(__xludf.DUMMYFUNCTION("""COMPUTED_VALUE"""),4.0)</f>
        <v>4</v>
      </c>
      <c r="AT32" s="275">
        <f>IFERROR(__xludf.DUMMYFUNCTION("""COMPUTED_VALUE"""),6276.0)</f>
        <v>6276</v>
      </c>
      <c r="AU32" s="275">
        <f>IFERROR(__xludf.DUMMYFUNCTION("""COMPUTED_VALUE"""),4900.0)</f>
        <v>4900</v>
      </c>
      <c r="AV32" s="273">
        <f>IFERROR(__xludf.DUMMYFUNCTION("""COMPUTED_VALUE"""),9.0)</f>
        <v>9</v>
      </c>
      <c r="AW32" s="274">
        <f>IFERROR(__xludf.DUMMYFUNCTION("""COMPUTED_VALUE"""),1.0)</f>
        <v>1</v>
      </c>
      <c r="AX32" s="275">
        <f>IFERROR(__xludf.DUMMYFUNCTION("""COMPUTED_VALUE"""),1109.0)</f>
        <v>1109</v>
      </c>
      <c r="AY32" s="275">
        <f>IFERROR(__xludf.DUMMYFUNCTION("""COMPUTED_VALUE"""),-2000.0)</f>
        <v>-2000</v>
      </c>
      <c r="AZ32" s="273">
        <f>IFERROR(__xludf.DUMMYFUNCTION("""COMPUTED_VALUE"""),9.0)</f>
        <v>9</v>
      </c>
      <c r="BA32" s="274">
        <f>IFERROR(__xludf.DUMMYFUNCTION("""COMPUTED_VALUE"""),1.0)</f>
        <v>1</v>
      </c>
      <c r="BB32" s="275">
        <f>IFERROR(__xludf.DUMMYFUNCTION("""COMPUTED_VALUE"""),2001.0)</f>
        <v>2001</v>
      </c>
      <c r="BC32" s="275">
        <f>IFERROR(__xludf.DUMMYFUNCTION("""COMPUTED_VALUE"""),-800.0)</f>
        <v>-800</v>
      </c>
      <c r="BD32" s="273">
        <f>IFERROR(__xludf.DUMMYFUNCTION("""COMPUTED_VALUE"""),11.0)</f>
        <v>11</v>
      </c>
      <c r="BE32" s="274">
        <f>IFERROR(__xludf.DUMMYFUNCTION("""COMPUTED_VALUE"""),4.0)</f>
        <v>4</v>
      </c>
      <c r="BF32" s="275">
        <f>IFERROR(__xludf.DUMMYFUNCTION("""COMPUTED_VALUE"""),5025.0)</f>
        <v>5025</v>
      </c>
      <c r="BG32" s="275">
        <f>IFERROR(__xludf.DUMMYFUNCTION("""COMPUTED_VALUE"""),3000.0)</f>
        <v>3000</v>
      </c>
      <c r="BH32" s="273"/>
      <c r="BI32" s="274">
        <f>IFERROR(__xludf.DUMMYFUNCTION("""COMPUTED_VALUE"""),0.0)</f>
        <v>0</v>
      </c>
      <c r="BJ32" s="275"/>
      <c r="BK32" s="275"/>
      <c r="BL32" s="273"/>
      <c r="BM32" s="274">
        <f>IFERROR(__xludf.DUMMYFUNCTION("""COMPUTED_VALUE"""),0.0)</f>
        <v>0</v>
      </c>
      <c r="BN32" s="275"/>
      <c r="BO32" s="275"/>
      <c r="BP32" s="269"/>
      <c r="BQ32" s="269">
        <f>IFERROR(__xludf.DUMMYFUNCTION("""COMPUTED_VALUE"""),0.0)</f>
        <v>0</v>
      </c>
      <c r="BR32" s="269"/>
      <c r="BS32" s="269"/>
      <c r="BT32" s="269"/>
      <c r="BU32" s="269">
        <f>IFERROR(__xludf.DUMMYFUNCTION("""COMPUTED_VALUE"""),0.0)</f>
        <v>0</v>
      </c>
      <c r="BV32" s="269"/>
      <c r="BW32" s="269"/>
      <c r="BX32" s="269"/>
      <c r="BY32" s="269">
        <f>IFERROR(__xludf.DUMMYFUNCTION("""COMPUTED_VALUE"""),0.0)</f>
        <v>0</v>
      </c>
      <c r="BZ32" s="269"/>
      <c r="CA32" s="269"/>
      <c r="CB32" s="269"/>
      <c r="CC32" s="269">
        <f>IFERROR(__xludf.DUMMYFUNCTION("""COMPUTED_VALUE"""),0.0)</f>
        <v>0</v>
      </c>
      <c r="CD32" s="269"/>
      <c r="CE32" s="269"/>
    </row>
    <row r="33">
      <c r="A33" s="271">
        <f>IFERROR(__xludf.DUMMYFUNCTION("""COMPUTED_VALUE"""),46156.0)</f>
        <v>46156</v>
      </c>
      <c r="B33" s="269" t="str">
        <f>IFERROR(__xludf.DUMMYFUNCTION("""COMPUTED_VALUE"""),"木")</f>
        <v>木</v>
      </c>
      <c r="C33" s="272">
        <f>IFERROR(__xludf.DUMMYFUNCTION("""COMPUTED_VALUE"""),-8400.0)</f>
        <v>-8400</v>
      </c>
      <c r="D33" s="273">
        <f>IFERROR(__xludf.DUMMYFUNCTION("""COMPUTED_VALUE"""),9.0)</f>
        <v>9</v>
      </c>
      <c r="E33" s="274">
        <f>IFERROR(__xludf.DUMMYFUNCTION("""COMPUTED_VALUE"""),3.0)</f>
        <v>3</v>
      </c>
      <c r="F33" s="275">
        <f>IFERROR(__xludf.DUMMYFUNCTION("""COMPUTED_VALUE"""),4148.0)</f>
        <v>4148</v>
      </c>
      <c r="G33" s="275">
        <f>IFERROR(__xludf.DUMMYFUNCTION("""COMPUTED_VALUE"""),1500.0)</f>
        <v>1500</v>
      </c>
      <c r="H33" s="273">
        <f>IFERROR(__xludf.DUMMYFUNCTION("""COMPUTED_VALUE"""),11.0)</f>
        <v>11</v>
      </c>
      <c r="I33" s="274">
        <f>IFERROR(__xludf.DUMMYFUNCTION("""COMPUTED_VALUE"""),-2.0)</f>
        <v>-2</v>
      </c>
      <c r="J33" s="275">
        <f>IFERROR(__xludf.DUMMYFUNCTION("""COMPUTED_VALUE"""),931.0)</f>
        <v>931</v>
      </c>
      <c r="K33" s="275">
        <f>IFERROR(__xludf.DUMMYFUNCTION("""COMPUTED_VALUE"""),-2300.0)</f>
        <v>-2300</v>
      </c>
      <c r="L33" s="273">
        <f>IFERROR(__xludf.DUMMYFUNCTION("""COMPUTED_VALUE"""),3.0)</f>
        <v>3</v>
      </c>
      <c r="M33" s="274">
        <f>IFERROR(__xludf.DUMMYFUNCTION("""COMPUTED_VALUE"""),-2.0)</f>
        <v>-2</v>
      </c>
      <c r="N33" s="275">
        <f>IFERROR(__xludf.DUMMYFUNCTION("""COMPUTED_VALUE"""),1110.0)</f>
        <v>1110</v>
      </c>
      <c r="O33" s="275">
        <f>IFERROR(__xludf.DUMMYFUNCTION("""COMPUTED_VALUE"""),-2500.0)</f>
        <v>-2500</v>
      </c>
      <c r="P33" s="273">
        <f>IFERROR(__xludf.DUMMYFUNCTION("""COMPUTED_VALUE"""),1.0)</f>
        <v>1</v>
      </c>
      <c r="Q33" s="274">
        <f>IFERROR(__xludf.DUMMYFUNCTION("""COMPUTED_VALUE"""),5.0)</f>
        <v>5</v>
      </c>
      <c r="R33" s="275">
        <f>IFERROR(__xludf.DUMMYFUNCTION("""COMPUTED_VALUE"""),9066.0)</f>
        <v>9066</v>
      </c>
      <c r="S33" s="275">
        <f>IFERROR(__xludf.DUMMYFUNCTION("""COMPUTED_VALUE"""),5800.0)</f>
        <v>5800</v>
      </c>
      <c r="T33" s="273">
        <f>IFERROR(__xludf.DUMMYFUNCTION("""COMPUTED_VALUE"""),3.0)</f>
        <v>3</v>
      </c>
      <c r="U33" s="274">
        <f>IFERROR(__xludf.DUMMYFUNCTION("""COMPUTED_VALUE"""),1.0)</f>
        <v>1</v>
      </c>
      <c r="V33" s="275">
        <f>IFERROR(__xludf.DUMMYFUNCTION("""COMPUTED_VALUE"""),1974.0)</f>
        <v>1974</v>
      </c>
      <c r="W33" s="275">
        <f>IFERROR(__xludf.DUMMYFUNCTION("""COMPUTED_VALUE"""),-1000.0)</f>
        <v>-1000</v>
      </c>
      <c r="X33" s="273">
        <f>IFERROR(__xludf.DUMMYFUNCTION("""COMPUTED_VALUE"""),1.0)</f>
        <v>1</v>
      </c>
      <c r="Y33" s="274">
        <f>IFERROR(__xludf.DUMMYFUNCTION("""COMPUTED_VALUE"""),5.0)</f>
        <v>5</v>
      </c>
      <c r="Z33" s="275">
        <f>IFERROR(__xludf.DUMMYFUNCTION("""COMPUTED_VALUE"""),7587.0)</f>
        <v>7587</v>
      </c>
      <c r="AA33" s="275">
        <f>IFERROR(__xludf.DUMMYFUNCTION("""COMPUTED_VALUE"""),7200.0)</f>
        <v>7200</v>
      </c>
      <c r="AB33" s="273">
        <f>IFERROR(__xludf.DUMMYFUNCTION("""COMPUTED_VALUE"""),5.0)</f>
        <v>5</v>
      </c>
      <c r="AC33" s="274">
        <f>IFERROR(__xludf.DUMMYFUNCTION("""COMPUTED_VALUE"""),1.0)</f>
        <v>1</v>
      </c>
      <c r="AD33" s="275">
        <f>IFERROR(__xludf.DUMMYFUNCTION("""COMPUTED_VALUE"""),1135.0)</f>
        <v>1135</v>
      </c>
      <c r="AE33" s="275">
        <f>IFERROR(__xludf.DUMMYFUNCTION("""COMPUTED_VALUE"""),-2000.0)</f>
        <v>-2000</v>
      </c>
      <c r="AF33" s="273">
        <f>IFERROR(__xludf.DUMMYFUNCTION("""COMPUTED_VALUE"""),5.0)</f>
        <v>5</v>
      </c>
      <c r="AG33" s="274">
        <f>IFERROR(__xludf.DUMMYFUNCTION("""COMPUTED_VALUE"""),-3.0)</f>
        <v>-3</v>
      </c>
      <c r="AH33" s="275">
        <f>IFERROR(__xludf.DUMMYFUNCTION("""COMPUTED_VALUE"""),680.0)</f>
        <v>680</v>
      </c>
      <c r="AI33" s="275">
        <f>IFERROR(__xludf.DUMMYFUNCTION("""COMPUTED_VALUE"""),-4000.0)</f>
        <v>-4000</v>
      </c>
      <c r="AJ33" s="273">
        <f>IFERROR(__xludf.DUMMYFUNCTION("""COMPUTED_VALUE"""),19.0)</f>
        <v>19</v>
      </c>
      <c r="AK33" s="274">
        <f>IFERROR(__xludf.DUMMYFUNCTION("""COMPUTED_VALUE"""),3.0)</f>
        <v>3</v>
      </c>
      <c r="AL33" s="275">
        <f>IFERROR(__xludf.DUMMYFUNCTION("""COMPUTED_VALUE"""),5539.0)</f>
        <v>5539</v>
      </c>
      <c r="AM33" s="275">
        <f>IFERROR(__xludf.DUMMYFUNCTION("""COMPUTED_VALUE"""),1500.0)</f>
        <v>1500</v>
      </c>
      <c r="AN33" s="273">
        <f>IFERROR(__xludf.DUMMYFUNCTION("""COMPUTED_VALUE"""),6.0)</f>
        <v>6</v>
      </c>
      <c r="AO33" s="274">
        <f>IFERROR(__xludf.DUMMYFUNCTION("""COMPUTED_VALUE"""),1.0)</f>
        <v>1</v>
      </c>
      <c r="AP33" s="275">
        <f>IFERROR(__xludf.DUMMYFUNCTION("""COMPUTED_VALUE"""),2658.0)</f>
        <v>2658</v>
      </c>
      <c r="AQ33" s="275">
        <f>IFERROR(__xludf.DUMMYFUNCTION("""COMPUTED_VALUE"""),-2000.0)</f>
        <v>-2000</v>
      </c>
      <c r="AR33" s="273">
        <f>IFERROR(__xludf.DUMMYFUNCTION("""COMPUTED_VALUE"""),5.0)</f>
        <v>5</v>
      </c>
      <c r="AS33" s="274">
        <f>IFERROR(__xludf.DUMMYFUNCTION("""COMPUTED_VALUE"""),2.0)</f>
        <v>2</v>
      </c>
      <c r="AT33" s="275">
        <f>IFERROR(__xludf.DUMMYFUNCTION("""COMPUTED_VALUE"""),3042.0)</f>
        <v>3042</v>
      </c>
      <c r="AU33" s="275">
        <f>IFERROR(__xludf.DUMMYFUNCTION("""COMPUTED_VALUE"""),-200.0)</f>
        <v>-200</v>
      </c>
      <c r="AV33" s="273">
        <f>IFERROR(__xludf.DUMMYFUNCTION("""COMPUTED_VALUE"""),11.0)</f>
        <v>11</v>
      </c>
      <c r="AW33" s="274">
        <f>IFERROR(__xludf.DUMMYFUNCTION("""COMPUTED_VALUE"""),-1.0)</f>
        <v>-1</v>
      </c>
      <c r="AX33" s="275">
        <f>IFERROR(__xludf.DUMMYFUNCTION("""COMPUTED_VALUE"""),1198.0)</f>
        <v>1198</v>
      </c>
      <c r="AY33" s="275">
        <f>IFERROR(__xludf.DUMMYFUNCTION("""COMPUTED_VALUE"""),-2500.0)</f>
        <v>-2500</v>
      </c>
      <c r="AZ33" s="273">
        <f>IFERROR(__xludf.DUMMYFUNCTION("""COMPUTED_VALUE"""),11.0)</f>
        <v>11</v>
      </c>
      <c r="BA33" s="274">
        <f>IFERROR(__xludf.DUMMYFUNCTION("""COMPUTED_VALUE"""),1.0)</f>
        <v>1</v>
      </c>
      <c r="BB33" s="275">
        <f>IFERROR(__xludf.DUMMYFUNCTION("""COMPUTED_VALUE"""),368.0)</f>
        <v>368</v>
      </c>
      <c r="BC33" s="275">
        <f>IFERROR(__xludf.DUMMYFUNCTION("""COMPUTED_VALUE"""),-1900.0)</f>
        <v>-1900</v>
      </c>
      <c r="BD33" s="273">
        <f>IFERROR(__xludf.DUMMYFUNCTION("""COMPUTED_VALUE"""),13.0)</f>
        <v>13</v>
      </c>
      <c r="BE33" s="274">
        <f>IFERROR(__xludf.DUMMYFUNCTION("""COMPUTED_VALUE"""),-3.0)</f>
        <v>-3</v>
      </c>
      <c r="BF33" s="275">
        <f>IFERROR(__xludf.DUMMYFUNCTION("""COMPUTED_VALUE"""),424.0)</f>
        <v>424</v>
      </c>
      <c r="BG33" s="275">
        <f>IFERROR(__xludf.DUMMYFUNCTION("""COMPUTED_VALUE"""),-6000.0)</f>
        <v>-6000</v>
      </c>
      <c r="BH33" s="273"/>
      <c r="BI33" s="274">
        <f>IFERROR(__xludf.DUMMYFUNCTION("""COMPUTED_VALUE"""),0.0)</f>
        <v>0</v>
      </c>
      <c r="BJ33" s="275"/>
      <c r="BK33" s="275"/>
      <c r="BL33" s="273"/>
      <c r="BM33" s="274">
        <f>IFERROR(__xludf.DUMMYFUNCTION("""COMPUTED_VALUE"""),0.0)</f>
        <v>0</v>
      </c>
      <c r="BN33" s="275"/>
      <c r="BO33" s="275"/>
      <c r="BP33" s="269"/>
      <c r="BQ33" s="269">
        <f>IFERROR(__xludf.DUMMYFUNCTION("""COMPUTED_VALUE"""),0.0)</f>
        <v>0</v>
      </c>
      <c r="BR33" s="269"/>
      <c r="BS33" s="269"/>
      <c r="BT33" s="269"/>
      <c r="BU33" s="269">
        <f>IFERROR(__xludf.DUMMYFUNCTION("""COMPUTED_VALUE"""),0.0)</f>
        <v>0</v>
      </c>
      <c r="BV33" s="269"/>
      <c r="BW33" s="269"/>
      <c r="BX33" s="269"/>
      <c r="BY33" s="269">
        <f>IFERROR(__xludf.DUMMYFUNCTION("""COMPUTED_VALUE"""),0.0)</f>
        <v>0</v>
      </c>
      <c r="BZ33" s="269"/>
      <c r="CA33" s="269"/>
      <c r="CB33" s="269"/>
      <c r="CC33" s="269">
        <f>IFERROR(__xludf.DUMMYFUNCTION("""COMPUTED_VALUE"""),0.0)</f>
        <v>0</v>
      </c>
      <c r="CD33" s="269"/>
      <c r="CE33" s="269"/>
    </row>
    <row r="34">
      <c r="A34" s="271">
        <f>IFERROR(__xludf.DUMMYFUNCTION("""COMPUTED_VALUE"""),46158.0)</f>
        <v>46158</v>
      </c>
      <c r="B34" s="269" t="str">
        <f>IFERROR(__xludf.DUMMYFUNCTION("""COMPUTED_VALUE"""),"土")</f>
        <v>土</v>
      </c>
      <c r="C34" s="272">
        <f>IFERROR(__xludf.DUMMYFUNCTION("""COMPUTED_VALUE"""),-21600.0)</f>
        <v>-21600</v>
      </c>
      <c r="D34" s="273">
        <f>IFERROR(__xludf.DUMMYFUNCTION("""COMPUTED_VALUE"""),10.0)</f>
        <v>10</v>
      </c>
      <c r="E34" s="274">
        <f>IFERROR(__xludf.DUMMYFUNCTION("""COMPUTED_VALUE"""),6.0)</f>
        <v>6</v>
      </c>
      <c r="F34" s="275">
        <f>IFERROR(__xludf.DUMMYFUNCTION("""COMPUTED_VALUE"""),9285.0)</f>
        <v>9285</v>
      </c>
      <c r="G34" s="275">
        <f>IFERROR(__xludf.DUMMYFUNCTION("""COMPUTED_VALUE"""),8200.0)</f>
        <v>8200</v>
      </c>
      <c r="H34" s="273">
        <f>IFERROR(__xludf.DUMMYFUNCTION("""COMPUTED_VALUE"""),12.0)</f>
        <v>12</v>
      </c>
      <c r="I34" s="274">
        <f>IFERROR(__xludf.DUMMYFUNCTION("""COMPUTED_VALUE"""),1.0)</f>
        <v>1</v>
      </c>
      <c r="J34" s="275">
        <f>IFERROR(__xludf.DUMMYFUNCTION("""COMPUTED_VALUE"""),2212.0)</f>
        <v>2212</v>
      </c>
      <c r="K34" s="275">
        <f>IFERROR(__xludf.DUMMYFUNCTION("""COMPUTED_VALUE"""),-2500.0)</f>
        <v>-2500</v>
      </c>
      <c r="L34" s="273">
        <f>IFERROR(__xludf.DUMMYFUNCTION("""COMPUTED_VALUE"""),4.0)</f>
        <v>4</v>
      </c>
      <c r="M34" s="274">
        <f>IFERROR(__xludf.DUMMYFUNCTION("""COMPUTED_VALUE"""),2.0)</f>
        <v>2</v>
      </c>
      <c r="N34" s="275">
        <f>IFERROR(__xludf.DUMMYFUNCTION("""COMPUTED_VALUE"""),3364.0)</f>
        <v>3364</v>
      </c>
      <c r="O34" s="275">
        <f>IFERROR(__xludf.DUMMYFUNCTION("""COMPUTED_VALUE"""),-1800.0)</f>
        <v>-1800</v>
      </c>
      <c r="P34" s="273">
        <f>IFERROR(__xludf.DUMMYFUNCTION("""COMPUTED_VALUE"""),2.0)</f>
        <v>2</v>
      </c>
      <c r="Q34" s="274">
        <f>IFERROR(__xludf.DUMMYFUNCTION("""COMPUTED_VALUE"""),1.0)</f>
        <v>1</v>
      </c>
      <c r="R34" s="275">
        <f>IFERROR(__xludf.DUMMYFUNCTION("""COMPUTED_VALUE"""),3569.0)</f>
        <v>3569</v>
      </c>
      <c r="S34" s="275">
        <f>IFERROR(__xludf.DUMMYFUNCTION("""COMPUTED_VALUE"""),-2500.0)</f>
        <v>-2500</v>
      </c>
      <c r="T34" s="273">
        <f>IFERROR(__xludf.DUMMYFUNCTION("""COMPUTED_VALUE"""),4.0)</f>
        <v>4</v>
      </c>
      <c r="U34" s="274">
        <f>IFERROR(__xludf.DUMMYFUNCTION("""COMPUTED_VALUE"""),2.0)</f>
        <v>2</v>
      </c>
      <c r="V34" s="275">
        <f>IFERROR(__xludf.DUMMYFUNCTION("""COMPUTED_VALUE"""),4423.0)</f>
        <v>4423</v>
      </c>
      <c r="W34" s="275">
        <f>IFERROR(__xludf.DUMMYFUNCTION("""COMPUTED_VALUE"""),-1100.0)</f>
        <v>-1100</v>
      </c>
      <c r="X34" s="273">
        <f>IFERROR(__xludf.DUMMYFUNCTION("""COMPUTED_VALUE"""),2.0)</f>
        <v>2</v>
      </c>
      <c r="Y34" s="274">
        <f>IFERROR(__xludf.DUMMYFUNCTION("""COMPUTED_VALUE"""),-2.0)</f>
        <v>-2</v>
      </c>
      <c r="Z34" s="275">
        <f>IFERROR(__xludf.DUMMYFUNCTION("""COMPUTED_VALUE"""),1372.0)</f>
        <v>1372</v>
      </c>
      <c r="AA34" s="275">
        <f>IFERROR(__xludf.DUMMYFUNCTION("""COMPUTED_VALUE"""),-7000.0)</f>
        <v>-7000</v>
      </c>
      <c r="AB34" s="273">
        <f>IFERROR(__xludf.DUMMYFUNCTION("""COMPUTED_VALUE"""),6.0)</f>
        <v>6</v>
      </c>
      <c r="AC34" s="274">
        <f>IFERROR(__xludf.DUMMYFUNCTION("""COMPUTED_VALUE"""),3.0)</f>
        <v>3</v>
      </c>
      <c r="AD34" s="275">
        <f>IFERROR(__xludf.DUMMYFUNCTION("""COMPUTED_VALUE"""),5776.0)</f>
        <v>5776</v>
      </c>
      <c r="AE34" s="275">
        <f>IFERROR(__xludf.DUMMYFUNCTION("""COMPUTED_VALUE"""),-600.0)</f>
        <v>-600</v>
      </c>
      <c r="AF34" s="273">
        <f>IFERROR(__xludf.DUMMYFUNCTION("""COMPUTED_VALUE"""),6.0)</f>
        <v>6</v>
      </c>
      <c r="AG34" s="274">
        <f>IFERROR(__xludf.DUMMYFUNCTION("""COMPUTED_VALUE"""),5.0)</f>
        <v>5</v>
      </c>
      <c r="AH34" s="275">
        <f>IFERROR(__xludf.DUMMYFUNCTION("""COMPUTED_VALUE"""),7142.0)</f>
        <v>7142</v>
      </c>
      <c r="AI34" s="275">
        <f>IFERROR(__xludf.DUMMYFUNCTION("""COMPUTED_VALUE"""),3200.0)</f>
        <v>3200</v>
      </c>
      <c r="AJ34" s="273">
        <f>IFERROR(__xludf.DUMMYFUNCTION("""COMPUTED_VALUE"""),20.0)</f>
        <v>20</v>
      </c>
      <c r="AK34" s="274">
        <f>IFERROR(__xludf.DUMMYFUNCTION("""COMPUTED_VALUE"""),1.0)</f>
        <v>1</v>
      </c>
      <c r="AL34" s="275">
        <f>IFERROR(__xludf.DUMMYFUNCTION("""COMPUTED_VALUE"""),2913.0)</f>
        <v>2913</v>
      </c>
      <c r="AM34" s="275">
        <f>IFERROR(__xludf.DUMMYFUNCTION("""COMPUTED_VALUE"""),-2500.0)</f>
        <v>-2500</v>
      </c>
      <c r="AN34" s="273">
        <f>IFERROR(__xludf.DUMMYFUNCTION("""COMPUTED_VALUE"""),7.0)</f>
        <v>7</v>
      </c>
      <c r="AO34" s="274">
        <f>IFERROR(__xludf.DUMMYFUNCTION("""COMPUTED_VALUE"""),-1.0)</f>
        <v>-1</v>
      </c>
      <c r="AP34" s="275">
        <f>IFERROR(__xludf.DUMMYFUNCTION("""COMPUTED_VALUE"""),1116.0)</f>
        <v>1116</v>
      </c>
      <c r="AQ34" s="275">
        <f>IFERROR(__xludf.DUMMYFUNCTION("""COMPUTED_VALUE"""),-2300.0)</f>
        <v>-2300</v>
      </c>
      <c r="AR34" s="273">
        <f>IFERROR(__xludf.DUMMYFUNCTION("""COMPUTED_VALUE"""),1.0)</f>
        <v>1</v>
      </c>
      <c r="AS34" s="274">
        <f>IFERROR(__xludf.DUMMYFUNCTION("""COMPUTED_VALUE"""),-3.0)</f>
        <v>-3</v>
      </c>
      <c r="AT34" s="275">
        <f>IFERROR(__xludf.DUMMYFUNCTION("""COMPUTED_VALUE"""),1158.0)</f>
        <v>1158</v>
      </c>
      <c r="AU34" s="275">
        <f>IFERROR(__xludf.DUMMYFUNCTION("""COMPUTED_VALUE"""),-5000.0)</f>
        <v>-5000</v>
      </c>
      <c r="AV34" s="273">
        <f>IFERROR(__xludf.DUMMYFUNCTION("""COMPUTED_VALUE"""),12.0)</f>
        <v>12</v>
      </c>
      <c r="AW34" s="274">
        <f>IFERROR(__xludf.DUMMYFUNCTION("""COMPUTED_VALUE"""),3.0)</f>
        <v>3</v>
      </c>
      <c r="AX34" s="275">
        <f>IFERROR(__xludf.DUMMYFUNCTION("""COMPUTED_VALUE"""),6244.0)</f>
        <v>6244</v>
      </c>
      <c r="AY34" s="275">
        <f>IFERROR(__xludf.DUMMYFUNCTION("""COMPUTED_VALUE"""),-200.0)</f>
        <v>-200</v>
      </c>
      <c r="AZ34" s="273">
        <f>IFERROR(__xludf.DUMMYFUNCTION("""COMPUTED_VALUE"""),12.0)</f>
        <v>12</v>
      </c>
      <c r="BA34" s="274">
        <f>IFERROR(__xludf.DUMMYFUNCTION("""COMPUTED_VALUE"""),-1.0)</f>
        <v>-1</v>
      </c>
      <c r="BB34" s="275">
        <f>IFERROR(__xludf.DUMMYFUNCTION("""COMPUTED_VALUE"""),1345.0)</f>
        <v>1345</v>
      </c>
      <c r="BC34" s="275">
        <f>IFERROR(__xludf.DUMMYFUNCTION("""COMPUTED_VALUE"""),-2500.0)</f>
        <v>-2500</v>
      </c>
      <c r="BD34" s="273">
        <f>IFERROR(__xludf.DUMMYFUNCTION("""COMPUTED_VALUE"""),1.0)</f>
        <v>1</v>
      </c>
      <c r="BE34" s="274">
        <f>IFERROR(__xludf.DUMMYFUNCTION("""COMPUTED_VALUE"""),-2.0)</f>
        <v>-2</v>
      </c>
      <c r="BF34" s="275">
        <f>IFERROR(__xludf.DUMMYFUNCTION("""COMPUTED_VALUE"""),1039.0)</f>
        <v>1039</v>
      </c>
      <c r="BG34" s="275">
        <f>IFERROR(__xludf.DUMMYFUNCTION("""COMPUTED_VALUE"""),-5000.0)</f>
        <v>-5000</v>
      </c>
      <c r="BH34" s="273"/>
      <c r="BI34" s="274">
        <f>IFERROR(__xludf.DUMMYFUNCTION("""COMPUTED_VALUE"""),0.0)</f>
        <v>0</v>
      </c>
      <c r="BJ34" s="275"/>
      <c r="BK34" s="275"/>
      <c r="BL34" s="273"/>
      <c r="BM34" s="274">
        <f>IFERROR(__xludf.DUMMYFUNCTION("""COMPUTED_VALUE"""),0.0)</f>
        <v>0</v>
      </c>
      <c r="BN34" s="275"/>
      <c r="BO34" s="275"/>
      <c r="BP34" s="269"/>
      <c r="BQ34" s="269">
        <f>IFERROR(__xludf.DUMMYFUNCTION("""COMPUTED_VALUE"""),0.0)</f>
        <v>0</v>
      </c>
      <c r="BR34" s="269"/>
      <c r="BS34" s="269"/>
      <c r="BT34" s="269"/>
      <c r="BU34" s="269">
        <f>IFERROR(__xludf.DUMMYFUNCTION("""COMPUTED_VALUE"""),0.0)</f>
        <v>0</v>
      </c>
      <c r="BV34" s="269"/>
      <c r="BW34" s="269"/>
      <c r="BX34" s="269"/>
      <c r="BY34" s="269">
        <f>IFERROR(__xludf.DUMMYFUNCTION("""COMPUTED_VALUE"""),0.0)</f>
        <v>0</v>
      </c>
      <c r="BZ34" s="269"/>
      <c r="CA34" s="269"/>
      <c r="CB34" s="269"/>
      <c r="CC34" s="269">
        <f>IFERROR(__xludf.DUMMYFUNCTION("""COMPUTED_VALUE"""),0.0)</f>
        <v>0</v>
      </c>
      <c r="CD34" s="269"/>
      <c r="CE34" s="269"/>
    </row>
    <row r="35">
      <c r="A35" s="271">
        <f>IFERROR(__xludf.DUMMYFUNCTION("""COMPUTED_VALUE"""),46159.0)</f>
        <v>46159</v>
      </c>
      <c r="B35" s="269" t="str">
        <f>IFERROR(__xludf.DUMMYFUNCTION("""COMPUTED_VALUE"""),"日")</f>
        <v>日</v>
      </c>
      <c r="C35" s="272">
        <f>IFERROR(__xludf.DUMMYFUNCTION("""COMPUTED_VALUE"""),-9300.0)</f>
        <v>-9300</v>
      </c>
      <c r="D35" s="273">
        <f>IFERROR(__xludf.DUMMYFUNCTION("""COMPUTED_VALUE"""),1.0)</f>
        <v>1</v>
      </c>
      <c r="E35" s="274">
        <f>IFERROR(__xludf.DUMMYFUNCTION("""COMPUTED_VALUE"""),-2.0)</f>
        <v>-2</v>
      </c>
      <c r="F35" s="275">
        <f>IFERROR(__xludf.DUMMYFUNCTION("""COMPUTED_VALUE"""),1090.0)</f>
        <v>1090</v>
      </c>
      <c r="G35" s="275">
        <f>IFERROR(__xludf.DUMMYFUNCTION("""COMPUTED_VALUE"""),-4000.0)</f>
        <v>-4000</v>
      </c>
      <c r="H35" s="273">
        <f>IFERROR(__xludf.DUMMYFUNCTION("""COMPUTED_VALUE"""),13.0)</f>
        <v>13</v>
      </c>
      <c r="I35" s="274">
        <f>IFERROR(__xludf.DUMMYFUNCTION("""COMPUTED_VALUE"""),2.0)</f>
        <v>2</v>
      </c>
      <c r="J35" s="275">
        <f>IFERROR(__xludf.DUMMYFUNCTION("""COMPUTED_VALUE"""),3156.0)</f>
        <v>3156</v>
      </c>
      <c r="K35" s="275">
        <f>IFERROR(__xludf.DUMMYFUNCTION("""COMPUTED_VALUE"""),-100.0)</f>
        <v>-100</v>
      </c>
      <c r="L35" s="273">
        <f>IFERROR(__xludf.DUMMYFUNCTION("""COMPUTED_VALUE"""),5.0)</f>
        <v>5</v>
      </c>
      <c r="M35" s="274">
        <f>IFERROR(__xludf.DUMMYFUNCTION("""COMPUTED_VALUE"""),-2.0)</f>
        <v>-2</v>
      </c>
      <c r="N35" s="275">
        <f>IFERROR(__xludf.DUMMYFUNCTION("""COMPUTED_VALUE"""),392.0)</f>
        <v>392</v>
      </c>
      <c r="O35" s="275">
        <f>IFERROR(__xludf.DUMMYFUNCTION("""COMPUTED_VALUE"""),-3000.0)</f>
        <v>-3000</v>
      </c>
      <c r="P35" s="273">
        <f>IFERROR(__xludf.DUMMYFUNCTION("""COMPUTED_VALUE"""),3.0)</f>
        <v>3</v>
      </c>
      <c r="Q35" s="274">
        <f>IFERROR(__xludf.DUMMYFUNCTION("""COMPUTED_VALUE"""),2.0)</f>
        <v>2</v>
      </c>
      <c r="R35" s="275">
        <f>IFERROR(__xludf.DUMMYFUNCTION("""COMPUTED_VALUE"""),3858.0)</f>
        <v>3858</v>
      </c>
      <c r="S35" s="275">
        <f>IFERROR(__xludf.DUMMYFUNCTION("""COMPUTED_VALUE"""),800.0)</f>
        <v>800</v>
      </c>
      <c r="T35" s="273">
        <f>IFERROR(__xludf.DUMMYFUNCTION("""COMPUTED_VALUE"""),5.0)</f>
        <v>5</v>
      </c>
      <c r="U35" s="274">
        <f>IFERROR(__xludf.DUMMYFUNCTION("""COMPUTED_VALUE"""),-3.0)</f>
        <v>-3</v>
      </c>
      <c r="V35" s="275">
        <f>IFERROR(__xludf.DUMMYFUNCTION("""COMPUTED_VALUE"""),1423.0)</f>
        <v>1423</v>
      </c>
      <c r="W35" s="275">
        <f>IFERROR(__xludf.DUMMYFUNCTION("""COMPUTED_VALUE"""),-4500.0)</f>
        <v>-4500</v>
      </c>
      <c r="X35" s="273">
        <f>IFERROR(__xludf.DUMMYFUNCTION("""COMPUTED_VALUE"""),3.0)</f>
        <v>3</v>
      </c>
      <c r="Y35" s="274">
        <f>IFERROR(__xludf.DUMMYFUNCTION("""COMPUTED_VALUE"""),5.0)</f>
        <v>5</v>
      </c>
      <c r="Z35" s="275">
        <f>IFERROR(__xludf.DUMMYFUNCTION("""COMPUTED_VALUE"""),8077.0)</f>
        <v>8077</v>
      </c>
      <c r="AA35" s="275">
        <f>IFERROR(__xludf.DUMMYFUNCTION("""COMPUTED_VALUE"""),5500.0)</f>
        <v>5500</v>
      </c>
      <c r="AB35" s="273">
        <f>IFERROR(__xludf.DUMMYFUNCTION("""COMPUTED_VALUE"""),7.0)</f>
        <v>7</v>
      </c>
      <c r="AC35" s="274">
        <f>IFERROR(__xludf.DUMMYFUNCTION("""COMPUTED_VALUE"""),6.0)</f>
        <v>6</v>
      </c>
      <c r="AD35" s="275">
        <f>IFERROR(__xludf.DUMMYFUNCTION("""COMPUTED_VALUE"""),10360.0)</f>
        <v>10360</v>
      </c>
      <c r="AE35" s="275">
        <f>IFERROR(__xludf.DUMMYFUNCTION("""COMPUTED_VALUE"""),8200.0)</f>
        <v>8200</v>
      </c>
      <c r="AF35" s="273">
        <f>IFERROR(__xludf.DUMMYFUNCTION("""COMPUTED_VALUE"""),1.0)</f>
        <v>1</v>
      </c>
      <c r="AG35" s="274">
        <f>IFERROR(__xludf.DUMMYFUNCTION("""COMPUTED_VALUE"""),-2.0)</f>
        <v>-2</v>
      </c>
      <c r="AH35" s="275">
        <f>IFERROR(__xludf.DUMMYFUNCTION("""COMPUTED_VALUE"""),764.0)</f>
        <v>764</v>
      </c>
      <c r="AI35" s="275">
        <f>IFERROR(__xludf.DUMMYFUNCTION("""COMPUTED_VALUE"""),-4000.0)</f>
        <v>-4000</v>
      </c>
      <c r="AJ35" s="273">
        <f>IFERROR(__xludf.DUMMYFUNCTION("""COMPUTED_VALUE"""),21.0)</f>
        <v>21</v>
      </c>
      <c r="AK35" s="274">
        <f>IFERROR(__xludf.DUMMYFUNCTION("""COMPUTED_VALUE"""),1.0)</f>
        <v>1</v>
      </c>
      <c r="AL35" s="275">
        <f>IFERROR(__xludf.DUMMYFUNCTION("""COMPUTED_VALUE"""),2823.0)</f>
        <v>2823</v>
      </c>
      <c r="AM35" s="275">
        <f>IFERROR(__xludf.DUMMYFUNCTION("""COMPUTED_VALUE"""),-2500.0)</f>
        <v>-2500</v>
      </c>
      <c r="AN35" s="273">
        <f>IFERROR(__xludf.DUMMYFUNCTION("""COMPUTED_VALUE"""),8.0)</f>
        <v>8</v>
      </c>
      <c r="AO35" s="274">
        <f>IFERROR(__xludf.DUMMYFUNCTION("""COMPUTED_VALUE"""),-1.0)</f>
        <v>-1</v>
      </c>
      <c r="AP35" s="275">
        <f>IFERROR(__xludf.DUMMYFUNCTION("""COMPUTED_VALUE"""),1320.0)</f>
        <v>1320</v>
      </c>
      <c r="AQ35" s="275">
        <f>IFERROR(__xludf.DUMMYFUNCTION("""COMPUTED_VALUE"""),-4000.0)</f>
        <v>-4000</v>
      </c>
      <c r="AR35" s="273">
        <f>IFERROR(__xludf.DUMMYFUNCTION("""COMPUTED_VALUE"""),2.0)</f>
        <v>2</v>
      </c>
      <c r="AS35" s="274">
        <f>IFERROR(__xludf.DUMMYFUNCTION("""COMPUTED_VALUE"""),-3.0)</f>
        <v>-3</v>
      </c>
      <c r="AT35" s="275">
        <f>IFERROR(__xludf.DUMMYFUNCTION("""COMPUTED_VALUE"""),1017.0)</f>
        <v>1017</v>
      </c>
      <c r="AU35" s="275">
        <f>IFERROR(__xludf.DUMMYFUNCTION("""COMPUTED_VALUE"""),-5000.0)</f>
        <v>-5000</v>
      </c>
      <c r="AV35" s="273">
        <f>IFERROR(__xludf.DUMMYFUNCTION("""COMPUTED_VALUE"""),13.0)</f>
        <v>13</v>
      </c>
      <c r="AW35" s="274">
        <f>IFERROR(__xludf.DUMMYFUNCTION("""COMPUTED_VALUE"""),-1.0)</f>
        <v>-1</v>
      </c>
      <c r="AX35" s="275">
        <f>IFERROR(__xludf.DUMMYFUNCTION("""COMPUTED_VALUE"""),937.0)</f>
        <v>937</v>
      </c>
      <c r="AY35" s="275">
        <f>IFERROR(__xludf.DUMMYFUNCTION("""COMPUTED_VALUE"""),-2500.0)</f>
        <v>-2500</v>
      </c>
      <c r="AZ35" s="273">
        <f>IFERROR(__xludf.DUMMYFUNCTION("""COMPUTED_VALUE"""),13.0)</f>
        <v>13</v>
      </c>
      <c r="BA35" s="274">
        <f>IFERROR(__xludf.DUMMYFUNCTION("""COMPUTED_VALUE"""),3.0)</f>
        <v>3</v>
      </c>
      <c r="BB35" s="275">
        <f>IFERROR(__xludf.DUMMYFUNCTION("""COMPUTED_VALUE"""),4373.0)</f>
        <v>4373</v>
      </c>
      <c r="BC35" s="275">
        <f>IFERROR(__xludf.DUMMYFUNCTION("""COMPUTED_VALUE"""),0.0)</f>
        <v>0</v>
      </c>
      <c r="BD35" s="273">
        <f>IFERROR(__xludf.DUMMYFUNCTION("""COMPUTED_VALUE"""),2.0)</f>
        <v>2</v>
      </c>
      <c r="BE35" s="274">
        <f>IFERROR(__xludf.DUMMYFUNCTION("""COMPUTED_VALUE"""),5.0)</f>
        <v>5</v>
      </c>
      <c r="BF35" s="275">
        <f>IFERROR(__xludf.DUMMYFUNCTION("""COMPUTED_VALUE"""),6575.0)</f>
        <v>6575</v>
      </c>
      <c r="BG35" s="275">
        <f>IFERROR(__xludf.DUMMYFUNCTION("""COMPUTED_VALUE"""),5800.0)</f>
        <v>5800</v>
      </c>
      <c r="BH35" s="273"/>
      <c r="BI35" s="274">
        <f>IFERROR(__xludf.DUMMYFUNCTION("""COMPUTED_VALUE"""),0.0)</f>
        <v>0</v>
      </c>
      <c r="BJ35" s="275"/>
      <c r="BK35" s="275"/>
      <c r="BL35" s="273"/>
      <c r="BM35" s="274">
        <f>IFERROR(__xludf.DUMMYFUNCTION("""COMPUTED_VALUE"""),0.0)</f>
        <v>0</v>
      </c>
      <c r="BN35" s="275"/>
      <c r="BO35" s="275"/>
      <c r="BP35" s="269"/>
      <c r="BQ35" s="269">
        <f>IFERROR(__xludf.DUMMYFUNCTION("""COMPUTED_VALUE"""),0.0)</f>
        <v>0</v>
      </c>
      <c r="BR35" s="269"/>
      <c r="BS35" s="269"/>
      <c r="BT35" s="269"/>
      <c r="BU35" s="269">
        <f>IFERROR(__xludf.DUMMYFUNCTION("""COMPUTED_VALUE"""),0.0)</f>
        <v>0</v>
      </c>
      <c r="BV35" s="269"/>
      <c r="BW35" s="269"/>
      <c r="BX35" s="269"/>
      <c r="BY35" s="269">
        <f>IFERROR(__xludf.DUMMYFUNCTION("""COMPUTED_VALUE"""),0.0)</f>
        <v>0</v>
      </c>
      <c r="BZ35" s="269"/>
      <c r="CA35" s="269"/>
      <c r="CB35" s="269"/>
      <c r="CC35" s="269">
        <f>IFERROR(__xludf.DUMMYFUNCTION("""COMPUTED_VALUE"""),0.0)</f>
        <v>0</v>
      </c>
      <c r="CD35" s="269"/>
      <c r="CE35" s="269"/>
    </row>
    <row r="36">
      <c r="A36" s="271">
        <f>IFERROR(__xludf.DUMMYFUNCTION("""COMPUTED_VALUE"""),46163.0)</f>
        <v>46163</v>
      </c>
      <c r="B36" s="269" t="str">
        <f>IFERROR(__xludf.DUMMYFUNCTION("""COMPUTED_VALUE"""),"木")</f>
        <v>木</v>
      </c>
      <c r="C36" s="272">
        <f>IFERROR(__xludf.DUMMYFUNCTION("""COMPUTED_VALUE"""),6800.0)</f>
        <v>6800</v>
      </c>
      <c r="D36" s="273">
        <f>IFERROR(__xludf.DUMMYFUNCTION("""COMPUTED_VALUE"""),5.0)</f>
        <v>5</v>
      </c>
      <c r="E36" s="274">
        <f>IFERROR(__xludf.DUMMYFUNCTION("""COMPUTED_VALUE"""),3.0)</f>
        <v>3</v>
      </c>
      <c r="F36" s="275">
        <f>IFERROR(__xludf.DUMMYFUNCTION("""COMPUTED_VALUE"""),5331.0)</f>
        <v>5331</v>
      </c>
      <c r="G36" s="275">
        <f>IFERROR(__xludf.DUMMYFUNCTION("""COMPUTED_VALUE"""),800.0)</f>
        <v>800</v>
      </c>
      <c r="H36" s="273">
        <f>IFERROR(__xludf.DUMMYFUNCTION("""COMPUTED_VALUE"""),3.0)</f>
        <v>3</v>
      </c>
      <c r="I36" s="274">
        <f>IFERROR(__xludf.DUMMYFUNCTION("""COMPUTED_VALUE"""),4.0)</f>
        <v>4</v>
      </c>
      <c r="J36" s="275">
        <f>IFERROR(__xludf.DUMMYFUNCTION("""COMPUTED_VALUE"""),6065.0)</f>
        <v>6065</v>
      </c>
      <c r="K36" s="275">
        <f>IFERROR(__xludf.DUMMYFUNCTION("""COMPUTED_VALUE"""),3000.0)</f>
        <v>3000</v>
      </c>
      <c r="L36" s="273">
        <f>IFERROR(__xludf.DUMMYFUNCTION("""COMPUTED_VALUE"""),2.0)</f>
        <v>2</v>
      </c>
      <c r="M36" s="274">
        <f>IFERROR(__xludf.DUMMYFUNCTION("""COMPUTED_VALUE"""),2.0)</f>
        <v>2</v>
      </c>
      <c r="N36" s="275">
        <f>IFERROR(__xludf.DUMMYFUNCTION("""COMPUTED_VALUE"""),2772.0)</f>
        <v>2772</v>
      </c>
      <c r="O36" s="275">
        <f>IFERROR(__xludf.DUMMYFUNCTION("""COMPUTED_VALUE"""),-100.0)</f>
        <v>-100</v>
      </c>
      <c r="P36" s="273">
        <f>IFERROR(__xludf.DUMMYFUNCTION("""COMPUTED_VALUE"""),3.0)</f>
        <v>3</v>
      </c>
      <c r="Q36" s="274">
        <f>IFERROR(__xludf.DUMMYFUNCTION("""COMPUTED_VALUE"""),4.0)</f>
        <v>4</v>
      </c>
      <c r="R36" s="275">
        <f>IFERROR(__xludf.DUMMYFUNCTION("""COMPUTED_VALUE"""),6014.0)</f>
        <v>6014</v>
      </c>
      <c r="S36" s="275">
        <f>IFERROR(__xludf.DUMMYFUNCTION("""COMPUTED_VALUE"""),5800.0)</f>
        <v>5800</v>
      </c>
      <c r="T36" s="273">
        <f>IFERROR(__xludf.DUMMYFUNCTION("""COMPUTED_VALUE"""),9.0)</f>
        <v>9</v>
      </c>
      <c r="U36" s="274">
        <f>IFERROR(__xludf.DUMMYFUNCTION("""COMPUTED_VALUE"""),1.0)</f>
        <v>1</v>
      </c>
      <c r="V36" s="275">
        <f>IFERROR(__xludf.DUMMYFUNCTION("""COMPUTED_VALUE"""),2781.0)</f>
        <v>2781</v>
      </c>
      <c r="W36" s="275">
        <f>IFERROR(__xludf.DUMMYFUNCTION("""COMPUTED_VALUE"""),-2300.0)</f>
        <v>-2300</v>
      </c>
      <c r="X36" s="273">
        <f>IFERROR(__xludf.DUMMYFUNCTION("""COMPUTED_VALUE"""),2.0)</f>
        <v>2</v>
      </c>
      <c r="Y36" s="274">
        <f>IFERROR(__xludf.DUMMYFUNCTION("""COMPUTED_VALUE"""),1.0)</f>
        <v>1</v>
      </c>
      <c r="Z36" s="275">
        <f>IFERROR(__xludf.DUMMYFUNCTION("""COMPUTED_VALUE"""),1439.0)</f>
        <v>1439</v>
      </c>
      <c r="AA36" s="275">
        <f>IFERROR(__xludf.DUMMYFUNCTION("""COMPUTED_VALUE"""),-1100.0)</f>
        <v>-1100</v>
      </c>
      <c r="AB36" s="273">
        <f>IFERROR(__xludf.DUMMYFUNCTION("""COMPUTED_VALUE"""),3.0)</f>
        <v>3</v>
      </c>
      <c r="AC36" s="274">
        <f>IFERROR(__xludf.DUMMYFUNCTION("""COMPUTED_VALUE"""),6.0)</f>
        <v>6</v>
      </c>
      <c r="AD36" s="275">
        <f>IFERROR(__xludf.DUMMYFUNCTION("""COMPUTED_VALUE"""),13365.0)</f>
        <v>13365</v>
      </c>
      <c r="AE36" s="275">
        <f>IFERROR(__xludf.DUMMYFUNCTION("""COMPUTED_VALUE"""),11000.0)</f>
        <v>11000</v>
      </c>
      <c r="AF36" s="273">
        <f>IFERROR(__xludf.DUMMYFUNCTION("""COMPUTED_VALUE"""),3.0)</f>
        <v>3</v>
      </c>
      <c r="AG36" s="274">
        <f>IFERROR(__xludf.DUMMYFUNCTION("""COMPUTED_VALUE"""),-2.0)</f>
        <v>-2</v>
      </c>
      <c r="AH36" s="275">
        <f>IFERROR(__xludf.DUMMYFUNCTION("""COMPUTED_VALUE"""),1236.0)</f>
        <v>1236</v>
      </c>
      <c r="AI36" s="275">
        <f>IFERROR(__xludf.DUMMYFUNCTION("""COMPUTED_VALUE"""),-4000.0)</f>
        <v>-4000</v>
      </c>
      <c r="AJ36" s="273">
        <f>IFERROR(__xludf.DUMMYFUNCTION("""COMPUTED_VALUE"""),2.0)</f>
        <v>2</v>
      </c>
      <c r="AK36" s="274">
        <f>IFERROR(__xludf.DUMMYFUNCTION("""COMPUTED_VALUE"""),1.0)</f>
        <v>1</v>
      </c>
      <c r="AL36" s="275">
        <f>IFERROR(__xludf.DUMMYFUNCTION("""COMPUTED_VALUE"""),401.0)</f>
        <v>401</v>
      </c>
      <c r="AM36" s="275">
        <f>IFERROR(__xludf.DUMMYFUNCTION("""COMPUTED_VALUE"""),-1900.0)</f>
        <v>-1900</v>
      </c>
      <c r="AN36" s="273">
        <f>IFERROR(__xludf.DUMMYFUNCTION("""COMPUTED_VALUE"""),12.0)</f>
        <v>12</v>
      </c>
      <c r="AO36" s="274">
        <f>IFERROR(__xludf.DUMMYFUNCTION("""COMPUTED_VALUE"""),1.0)</f>
        <v>1</v>
      </c>
      <c r="AP36" s="275">
        <f>IFERROR(__xludf.DUMMYFUNCTION("""COMPUTED_VALUE"""),1862.0)</f>
        <v>1862</v>
      </c>
      <c r="AQ36" s="275">
        <f>IFERROR(__xludf.DUMMYFUNCTION("""COMPUTED_VALUE"""),-2000.0)</f>
        <v>-2000</v>
      </c>
      <c r="AR36" s="273">
        <f>IFERROR(__xludf.DUMMYFUNCTION("""COMPUTED_VALUE"""),2.0)</f>
        <v>2</v>
      </c>
      <c r="AS36" s="274">
        <f>IFERROR(__xludf.DUMMYFUNCTION("""COMPUTED_VALUE"""),-1.0)</f>
        <v>-1</v>
      </c>
      <c r="AT36" s="275">
        <f>IFERROR(__xludf.DUMMYFUNCTION("""COMPUTED_VALUE"""),1222.0)</f>
        <v>1222</v>
      </c>
      <c r="AU36" s="275">
        <f>IFERROR(__xludf.DUMMYFUNCTION("""COMPUTED_VALUE"""),-3000.0)</f>
        <v>-3000</v>
      </c>
      <c r="AV36" s="273">
        <f>IFERROR(__xludf.DUMMYFUNCTION("""COMPUTED_VALUE"""),3.0)</f>
        <v>3</v>
      </c>
      <c r="AW36" s="274">
        <f>IFERROR(__xludf.DUMMYFUNCTION("""COMPUTED_VALUE"""),1.0)</f>
        <v>1</v>
      </c>
      <c r="AX36" s="275">
        <f>IFERROR(__xludf.DUMMYFUNCTION("""COMPUTED_VALUE"""),2173.0)</f>
        <v>2173</v>
      </c>
      <c r="AY36" s="275">
        <f>IFERROR(__xludf.DUMMYFUNCTION("""COMPUTED_VALUE"""),-800.0)</f>
        <v>-800</v>
      </c>
      <c r="AZ36" s="273">
        <f>IFERROR(__xludf.DUMMYFUNCTION("""COMPUTED_VALUE"""),17.0)</f>
        <v>17</v>
      </c>
      <c r="BA36" s="274">
        <f>IFERROR(__xludf.DUMMYFUNCTION("""COMPUTED_VALUE"""),3.0)</f>
        <v>3</v>
      </c>
      <c r="BB36" s="275">
        <f>IFERROR(__xludf.DUMMYFUNCTION("""COMPUTED_VALUE"""),3966.0)</f>
        <v>3966</v>
      </c>
      <c r="BC36" s="275">
        <f>IFERROR(__xludf.DUMMYFUNCTION("""COMPUTED_VALUE"""),500.0)</f>
        <v>500</v>
      </c>
      <c r="BD36" s="273">
        <f>IFERROR(__xludf.DUMMYFUNCTION("""COMPUTED_VALUE"""),4.0)</f>
        <v>4</v>
      </c>
      <c r="BE36" s="274">
        <f>IFERROR(__xludf.DUMMYFUNCTION("""COMPUTED_VALUE"""),2.0)</f>
        <v>2</v>
      </c>
      <c r="BF36" s="275">
        <f>IFERROR(__xludf.DUMMYFUNCTION("""COMPUTED_VALUE"""),2082.0)</f>
        <v>2082</v>
      </c>
      <c r="BG36" s="275">
        <f>IFERROR(__xludf.DUMMYFUNCTION("""COMPUTED_VALUE"""),900.0)</f>
        <v>900</v>
      </c>
      <c r="BH36" s="273"/>
      <c r="BI36" s="274">
        <f>IFERROR(__xludf.DUMMYFUNCTION("""COMPUTED_VALUE"""),0.0)</f>
        <v>0</v>
      </c>
      <c r="BJ36" s="275"/>
      <c r="BK36" s="275"/>
      <c r="BL36" s="273"/>
      <c r="BM36" s="274">
        <f>IFERROR(__xludf.DUMMYFUNCTION("""COMPUTED_VALUE"""),0.0)</f>
        <v>0</v>
      </c>
      <c r="BN36" s="275"/>
      <c r="BO36" s="275"/>
      <c r="BP36" s="269"/>
      <c r="BQ36" s="269">
        <f>IFERROR(__xludf.DUMMYFUNCTION("""COMPUTED_VALUE"""),0.0)</f>
        <v>0</v>
      </c>
      <c r="BR36" s="269"/>
      <c r="BS36" s="269"/>
      <c r="BT36" s="269"/>
      <c r="BU36" s="269">
        <f>IFERROR(__xludf.DUMMYFUNCTION("""COMPUTED_VALUE"""),0.0)</f>
        <v>0</v>
      </c>
      <c r="BV36" s="269"/>
      <c r="BW36" s="269"/>
      <c r="BX36" s="269"/>
      <c r="BY36" s="269">
        <f>IFERROR(__xludf.DUMMYFUNCTION("""COMPUTED_VALUE"""),0.0)</f>
        <v>0</v>
      </c>
      <c r="BZ36" s="269"/>
      <c r="CA36" s="269"/>
      <c r="CB36" s="269"/>
      <c r="CC36" s="269">
        <f>IFERROR(__xludf.DUMMYFUNCTION("""COMPUTED_VALUE"""),0.0)</f>
        <v>0</v>
      </c>
      <c r="CD36" s="269"/>
      <c r="CE36" s="269"/>
    </row>
    <row r="37">
      <c r="A37" s="271">
        <f>IFERROR(__xludf.DUMMYFUNCTION("""COMPUTED_VALUE"""),46164.0)</f>
        <v>46164</v>
      </c>
      <c r="B37" s="269" t="str">
        <f>IFERROR(__xludf.DUMMYFUNCTION("""COMPUTED_VALUE"""),"金")</f>
        <v>金</v>
      </c>
      <c r="C37" s="272">
        <f>IFERROR(__xludf.DUMMYFUNCTION("""COMPUTED_VALUE"""),-12600.0)</f>
        <v>-12600</v>
      </c>
      <c r="D37" s="273">
        <f>IFERROR(__xludf.DUMMYFUNCTION("""COMPUTED_VALUE"""),6.0)</f>
        <v>6</v>
      </c>
      <c r="E37" s="274">
        <f>IFERROR(__xludf.DUMMYFUNCTION("""COMPUTED_VALUE"""),1.0)</f>
        <v>1</v>
      </c>
      <c r="F37" s="275">
        <f>IFERROR(__xludf.DUMMYFUNCTION("""COMPUTED_VALUE"""),2034.0)</f>
        <v>2034</v>
      </c>
      <c r="G37" s="275">
        <f>IFERROR(__xludf.DUMMYFUNCTION("""COMPUTED_VALUE"""),-600.0)</f>
        <v>-600</v>
      </c>
      <c r="H37" s="273">
        <f>IFERROR(__xludf.DUMMYFUNCTION("""COMPUTED_VALUE"""),1.0)</f>
        <v>1</v>
      </c>
      <c r="I37" s="274">
        <f>IFERROR(__xludf.DUMMYFUNCTION("""COMPUTED_VALUE"""),1.0)</f>
        <v>1</v>
      </c>
      <c r="J37" s="275">
        <f>IFERROR(__xludf.DUMMYFUNCTION("""COMPUTED_VALUE"""),2012.0)</f>
        <v>2012</v>
      </c>
      <c r="K37" s="275">
        <f>IFERROR(__xludf.DUMMYFUNCTION("""COMPUTED_VALUE"""),-500.0)</f>
        <v>-500</v>
      </c>
      <c r="L37" s="273">
        <f>IFERROR(__xludf.DUMMYFUNCTION("""COMPUTED_VALUE"""),3.0)</f>
        <v>3</v>
      </c>
      <c r="M37" s="274">
        <f>IFERROR(__xludf.DUMMYFUNCTION("""COMPUTED_VALUE"""),1.0)</f>
        <v>1</v>
      </c>
      <c r="N37" s="275">
        <f>IFERROR(__xludf.DUMMYFUNCTION("""COMPUTED_VALUE"""),1056.0)</f>
        <v>1056</v>
      </c>
      <c r="O37" s="275">
        <f>IFERROR(__xludf.DUMMYFUNCTION("""COMPUTED_VALUE"""),-1100.0)</f>
        <v>-1100</v>
      </c>
      <c r="P37" s="273">
        <f>IFERROR(__xludf.DUMMYFUNCTION("""COMPUTED_VALUE"""),1.0)</f>
        <v>1</v>
      </c>
      <c r="Q37" s="274">
        <f>IFERROR(__xludf.DUMMYFUNCTION("""COMPUTED_VALUE"""),1.0)</f>
        <v>1</v>
      </c>
      <c r="R37" s="275">
        <f>IFERROR(__xludf.DUMMYFUNCTION("""COMPUTED_VALUE"""),1476.0)</f>
        <v>1476</v>
      </c>
      <c r="S37" s="275">
        <f>IFERROR(__xludf.DUMMYFUNCTION("""COMPUTED_VALUE"""),-1600.0)</f>
        <v>-1600</v>
      </c>
      <c r="T37" s="273">
        <f>IFERROR(__xludf.DUMMYFUNCTION("""COMPUTED_VALUE"""),10.0)</f>
        <v>10</v>
      </c>
      <c r="U37" s="274">
        <f>IFERROR(__xludf.DUMMYFUNCTION("""COMPUTED_VALUE"""),5.0)</f>
        <v>5</v>
      </c>
      <c r="V37" s="275">
        <f>IFERROR(__xludf.DUMMYFUNCTION("""COMPUTED_VALUE"""),8953.0)</f>
        <v>8953</v>
      </c>
      <c r="W37" s="275">
        <f>IFERROR(__xludf.DUMMYFUNCTION("""COMPUTED_VALUE"""),7900.0)</f>
        <v>7900</v>
      </c>
      <c r="X37" s="273">
        <f>IFERROR(__xludf.DUMMYFUNCTION("""COMPUTED_VALUE"""),3.0)</f>
        <v>3</v>
      </c>
      <c r="Y37" s="274">
        <f>IFERROR(__xludf.DUMMYFUNCTION("""COMPUTED_VALUE"""),-3.0)</f>
        <v>-3</v>
      </c>
      <c r="Z37" s="275">
        <f>IFERROR(__xludf.DUMMYFUNCTION("""COMPUTED_VALUE"""),944.0)</f>
        <v>944</v>
      </c>
      <c r="AA37" s="275">
        <f>IFERROR(__xludf.DUMMYFUNCTION("""COMPUTED_VALUE"""),-5000.0)</f>
        <v>-5000</v>
      </c>
      <c r="AB37" s="273">
        <f>IFERROR(__xludf.DUMMYFUNCTION("""COMPUTED_VALUE"""),1.0)</f>
        <v>1</v>
      </c>
      <c r="AC37" s="274">
        <f>IFERROR(__xludf.DUMMYFUNCTION("""COMPUTED_VALUE"""),-2.0)</f>
        <v>-2</v>
      </c>
      <c r="AD37" s="275">
        <f>IFERROR(__xludf.DUMMYFUNCTION("""COMPUTED_VALUE"""),1130.0)</f>
        <v>1130</v>
      </c>
      <c r="AE37" s="275">
        <f>IFERROR(__xludf.DUMMYFUNCTION("""COMPUTED_VALUE"""),-2300.0)</f>
        <v>-2300</v>
      </c>
      <c r="AF37" s="273">
        <f>IFERROR(__xludf.DUMMYFUNCTION("""COMPUTED_VALUE"""),4.0)</f>
        <v>4</v>
      </c>
      <c r="AG37" s="274">
        <f>IFERROR(__xludf.DUMMYFUNCTION("""COMPUTED_VALUE"""),2.0)</f>
        <v>2</v>
      </c>
      <c r="AH37" s="275">
        <f>IFERROR(__xludf.DUMMYFUNCTION("""COMPUTED_VALUE"""),3339.0)</f>
        <v>3339</v>
      </c>
      <c r="AI37" s="275">
        <f>IFERROR(__xludf.DUMMYFUNCTION("""COMPUTED_VALUE"""),-1300.0)</f>
        <v>-1300</v>
      </c>
      <c r="AJ37" s="273">
        <f>IFERROR(__xludf.DUMMYFUNCTION("""COMPUTED_VALUE"""),3.0)</f>
        <v>3</v>
      </c>
      <c r="AK37" s="274">
        <f>IFERROR(__xludf.DUMMYFUNCTION("""COMPUTED_VALUE"""),1.0)</f>
        <v>1</v>
      </c>
      <c r="AL37" s="275">
        <f>IFERROR(__xludf.DUMMYFUNCTION("""COMPUTED_VALUE"""),1221.0)</f>
        <v>1221</v>
      </c>
      <c r="AM37" s="275">
        <f>IFERROR(__xludf.DUMMYFUNCTION("""COMPUTED_VALUE"""),-1500.0)</f>
        <v>-1500</v>
      </c>
      <c r="AN37" s="273">
        <f>IFERROR(__xludf.DUMMYFUNCTION("""COMPUTED_VALUE"""),13.0)</f>
        <v>13</v>
      </c>
      <c r="AO37" s="274">
        <f>IFERROR(__xludf.DUMMYFUNCTION("""COMPUTED_VALUE"""),2.0)</f>
        <v>2</v>
      </c>
      <c r="AP37" s="275">
        <f>IFERROR(__xludf.DUMMYFUNCTION("""COMPUTED_VALUE"""),2591.0)</f>
        <v>2591</v>
      </c>
      <c r="AQ37" s="275">
        <f>IFERROR(__xludf.DUMMYFUNCTION("""COMPUTED_VALUE"""),800.0)</f>
        <v>800</v>
      </c>
      <c r="AR37" s="273">
        <f>IFERROR(__xludf.DUMMYFUNCTION("""COMPUTED_VALUE"""),3.0)</f>
        <v>3</v>
      </c>
      <c r="AS37" s="274">
        <f>IFERROR(__xludf.DUMMYFUNCTION("""COMPUTED_VALUE"""),-1.0)</f>
        <v>-1</v>
      </c>
      <c r="AT37" s="275">
        <f>IFERROR(__xludf.DUMMYFUNCTION("""COMPUTED_VALUE"""),1300.0)</f>
        <v>1300</v>
      </c>
      <c r="AU37" s="275">
        <f>IFERROR(__xludf.DUMMYFUNCTION("""COMPUTED_VALUE"""),-3000.0)</f>
        <v>-3000</v>
      </c>
      <c r="AV37" s="273">
        <f>IFERROR(__xludf.DUMMYFUNCTION("""COMPUTED_VALUE"""),4.0)</f>
        <v>4</v>
      </c>
      <c r="AW37" s="274">
        <f>IFERROR(__xludf.DUMMYFUNCTION("""COMPUTED_VALUE"""),1.0)</f>
        <v>1</v>
      </c>
      <c r="AX37" s="275">
        <f>IFERROR(__xludf.DUMMYFUNCTION("""COMPUTED_VALUE"""),1161.0)</f>
        <v>1161</v>
      </c>
      <c r="AY37" s="275">
        <f>IFERROR(__xludf.DUMMYFUNCTION("""COMPUTED_VALUE"""),-1900.0)</f>
        <v>-1900</v>
      </c>
      <c r="AZ37" s="273">
        <f>IFERROR(__xludf.DUMMYFUNCTION("""COMPUTED_VALUE"""),18.0)</f>
        <v>18</v>
      </c>
      <c r="BA37" s="274">
        <f>IFERROR(__xludf.DUMMYFUNCTION("""COMPUTED_VALUE"""),3.0)</f>
        <v>3</v>
      </c>
      <c r="BB37" s="275">
        <f>IFERROR(__xludf.DUMMYFUNCTION("""COMPUTED_VALUE"""),2764.0)</f>
        <v>2764</v>
      </c>
      <c r="BC37" s="275">
        <f>IFERROR(__xludf.DUMMYFUNCTION("""COMPUTED_VALUE"""),1000.0)</f>
        <v>1000</v>
      </c>
      <c r="BD37" s="273">
        <f>IFERROR(__xludf.DUMMYFUNCTION("""COMPUTED_VALUE"""),5.0)</f>
        <v>5</v>
      </c>
      <c r="BE37" s="274">
        <f>IFERROR(__xludf.DUMMYFUNCTION("""COMPUTED_VALUE"""),-2.0)</f>
        <v>-2</v>
      </c>
      <c r="BF37" s="275">
        <f>IFERROR(__xludf.DUMMYFUNCTION("""COMPUTED_VALUE"""),1490.0)</f>
        <v>1490</v>
      </c>
      <c r="BG37" s="275">
        <f>IFERROR(__xludf.DUMMYFUNCTION("""COMPUTED_VALUE"""),-3500.0)</f>
        <v>-3500</v>
      </c>
      <c r="BH37" s="273"/>
      <c r="BI37" s="274">
        <f>IFERROR(__xludf.DUMMYFUNCTION("""COMPUTED_VALUE"""),0.0)</f>
        <v>0</v>
      </c>
      <c r="BJ37" s="275"/>
      <c r="BK37" s="275"/>
      <c r="BL37" s="273"/>
      <c r="BM37" s="274">
        <f>IFERROR(__xludf.DUMMYFUNCTION("""COMPUTED_VALUE"""),0.0)</f>
        <v>0</v>
      </c>
      <c r="BN37" s="275"/>
      <c r="BO37" s="275"/>
      <c r="BP37" s="269"/>
      <c r="BQ37" s="269">
        <f>IFERROR(__xludf.DUMMYFUNCTION("""COMPUTED_VALUE"""),0.0)</f>
        <v>0</v>
      </c>
      <c r="BR37" s="269"/>
      <c r="BS37" s="269"/>
      <c r="BT37" s="269"/>
      <c r="BU37" s="269">
        <f>IFERROR(__xludf.DUMMYFUNCTION("""COMPUTED_VALUE"""),0.0)</f>
        <v>0</v>
      </c>
      <c r="BV37" s="269"/>
      <c r="BW37" s="269"/>
      <c r="BX37" s="269"/>
      <c r="BY37" s="269">
        <f>IFERROR(__xludf.DUMMYFUNCTION("""COMPUTED_VALUE"""),0.0)</f>
        <v>0</v>
      </c>
      <c r="BZ37" s="269"/>
      <c r="CA37" s="269"/>
      <c r="CB37" s="269"/>
      <c r="CC37" s="269">
        <f>IFERROR(__xludf.DUMMYFUNCTION("""COMPUTED_VALUE"""),0.0)</f>
        <v>0</v>
      </c>
      <c r="CD37" s="269"/>
      <c r="CE37" s="269"/>
    </row>
    <row r="38">
      <c r="A38" s="271">
        <f>IFERROR(__xludf.DUMMYFUNCTION("""COMPUTED_VALUE"""),46165.0)</f>
        <v>46165</v>
      </c>
      <c r="B38" s="269" t="str">
        <f>IFERROR(__xludf.DUMMYFUNCTION("""COMPUTED_VALUE"""),"土")</f>
        <v>土</v>
      </c>
      <c r="C38" s="272">
        <f>IFERROR(__xludf.DUMMYFUNCTION("""COMPUTED_VALUE"""),-6700.0)</f>
        <v>-6700</v>
      </c>
      <c r="D38" s="273">
        <f>IFERROR(__xludf.DUMMYFUNCTION("""COMPUTED_VALUE"""),7.0)</f>
        <v>7</v>
      </c>
      <c r="E38" s="274">
        <f>IFERROR(__xludf.DUMMYFUNCTION("""COMPUTED_VALUE"""),4.0)</f>
        <v>4</v>
      </c>
      <c r="F38" s="275">
        <f>IFERROR(__xludf.DUMMYFUNCTION("""COMPUTED_VALUE"""),5084.0)</f>
        <v>5084</v>
      </c>
      <c r="G38" s="275">
        <f>IFERROR(__xludf.DUMMYFUNCTION("""COMPUTED_VALUE"""),2100.0)</f>
        <v>2100</v>
      </c>
      <c r="H38" s="273">
        <f>IFERROR(__xludf.DUMMYFUNCTION("""COMPUTED_VALUE"""),2.0)</f>
        <v>2</v>
      </c>
      <c r="I38" s="274">
        <f>IFERROR(__xludf.DUMMYFUNCTION("""COMPUTED_VALUE"""),-3.0)</f>
        <v>-3</v>
      </c>
      <c r="J38" s="275">
        <f>IFERROR(__xludf.DUMMYFUNCTION("""COMPUTED_VALUE"""),1064.0)</f>
        <v>1064</v>
      </c>
      <c r="K38" s="275">
        <f>IFERROR(__xludf.DUMMYFUNCTION("""COMPUTED_VALUE"""),-4500.0)</f>
        <v>-4500</v>
      </c>
      <c r="L38" s="273">
        <f>IFERROR(__xludf.DUMMYFUNCTION("""COMPUTED_VALUE"""),4.0)</f>
        <v>4</v>
      </c>
      <c r="M38" s="274">
        <f>IFERROR(__xludf.DUMMYFUNCTION("""COMPUTED_VALUE"""),-2.0)</f>
        <v>-2</v>
      </c>
      <c r="N38" s="275">
        <f>IFERROR(__xludf.DUMMYFUNCTION("""COMPUTED_VALUE"""),1314.0)</f>
        <v>1314</v>
      </c>
      <c r="O38" s="275">
        <f>IFERROR(__xludf.DUMMYFUNCTION("""COMPUTED_VALUE"""),-6000.0)</f>
        <v>-6000</v>
      </c>
      <c r="P38" s="273">
        <f>IFERROR(__xludf.DUMMYFUNCTION("""COMPUTED_VALUE"""),2.0)</f>
        <v>2</v>
      </c>
      <c r="Q38" s="274">
        <f>IFERROR(__xludf.DUMMYFUNCTION("""COMPUTED_VALUE"""),-1.0)</f>
        <v>-1</v>
      </c>
      <c r="R38" s="275">
        <f>IFERROR(__xludf.DUMMYFUNCTION("""COMPUTED_VALUE"""),1136.0)</f>
        <v>1136</v>
      </c>
      <c r="S38" s="275">
        <f>IFERROR(__xludf.DUMMYFUNCTION("""COMPUTED_VALUE"""),-3000.0)</f>
        <v>-3000</v>
      </c>
      <c r="T38" s="273">
        <f>IFERROR(__xludf.DUMMYFUNCTION("""COMPUTED_VALUE"""),1.0)</f>
        <v>1</v>
      </c>
      <c r="U38" s="274">
        <f>IFERROR(__xludf.DUMMYFUNCTION("""COMPUTED_VALUE"""),-2.0)</f>
        <v>-2</v>
      </c>
      <c r="V38" s="275">
        <f>IFERROR(__xludf.DUMMYFUNCTION("""COMPUTED_VALUE"""),1510.0)</f>
        <v>1510</v>
      </c>
      <c r="W38" s="275">
        <f>IFERROR(__xludf.DUMMYFUNCTION("""COMPUTED_VALUE"""),-4000.0)</f>
        <v>-4000</v>
      </c>
      <c r="X38" s="273">
        <f>IFERROR(__xludf.DUMMYFUNCTION("""COMPUTED_VALUE"""),4.0)</f>
        <v>4</v>
      </c>
      <c r="Y38" s="274">
        <f>IFERROR(__xludf.DUMMYFUNCTION("""COMPUTED_VALUE"""),2.0)</f>
        <v>2</v>
      </c>
      <c r="Z38" s="275">
        <f>IFERROR(__xludf.DUMMYFUNCTION("""COMPUTED_VALUE"""),2307.0)</f>
        <v>2307</v>
      </c>
      <c r="AA38" s="275">
        <f>IFERROR(__xludf.DUMMYFUNCTION("""COMPUTED_VALUE"""),-1000.0)</f>
        <v>-1000</v>
      </c>
      <c r="AB38" s="273">
        <f>IFERROR(__xludf.DUMMYFUNCTION("""COMPUTED_VALUE"""),2.0)</f>
        <v>2</v>
      </c>
      <c r="AC38" s="274">
        <f>IFERROR(__xludf.DUMMYFUNCTION("""COMPUTED_VALUE"""),1.0)</f>
        <v>1</v>
      </c>
      <c r="AD38" s="275">
        <f>IFERROR(__xludf.DUMMYFUNCTION("""COMPUTED_VALUE"""),2092.0)</f>
        <v>2092</v>
      </c>
      <c r="AE38" s="275">
        <f>IFERROR(__xludf.DUMMYFUNCTION("""COMPUTED_VALUE"""),-2000.0)</f>
        <v>-2000</v>
      </c>
      <c r="AF38" s="273">
        <f>IFERROR(__xludf.DUMMYFUNCTION("""COMPUTED_VALUE"""),5.0)</f>
        <v>5</v>
      </c>
      <c r="AG38" s="274">
        <f>IFERROR(__xludf.DUMMYFUNCTION("""COMPUTED_VALUE"""),3.0)</f>
        <v>3</v>
      </c>
      <c r="AH38" s="275">
        <f>IFERROR(__xludf.DUMMYFUNCTION("""COMPUTED_VALUE"""),4683.0)</f>
        <v>4683</v>
      </c>
      <c r="AI38" s="275">
        <f>IFERROR(__xludf.DUMMYFUNCTION("""COMPUTED_VALUE"""),1000.0)</f>
        <v>1000</v>
      </c>
      <c r="AJ38" s="273">
        <f>IFERROR(__xludf.DUMMYFUNCTION("""COMPUTED_VALUE"""),4.0)</f>
        <v>4</v>
      </c>
      <c r="AK38" s="274">
        <f>IFERROR(__xludf.DUMMYFUNCTION("""COMPUTED_VALUE"""),5.0)</f>
        <v>5</v>
      </c>
      <c r="AL38" s="275">
        <f>IFERROR(__xludf.DUMMYFUNCTION("""COMPUTED_VALUE"""),7218.0)</f>
        <v>7218</v>
      </c>
      <c r="AM38" s="275">
        <f>IFERROR(__xludf.DUMMYFUNCTION("""COMPUTED_VALUE"""),4900.0)</f>
        <v>4900</v>
      </c>
      <c r="AN38" s="273">
        <f>IFERROR(__xludf.DUMMYFUNCTION("""COMPUTED_VALUE"""),14.0)</f>
        <v>14</v>
      </c>
      <c r="AO38" s="274">
        <f>IFERROR(__xludf.DUMMYFUNCTION("""COMPUTED_VALUE"""),1.0)</f>
        <v>1</v>
      </c>
      <c r="AP38" s="275">
        <f>IFERROR(__xludf.DUMMYFUNCTION("""COMPUTED_VALUE"""),1022.0)</f>
        <v>1022</v>
      </c>
      <c r="AQ38" s="275">
        <f>IFERROR(__xludf.DUMMYFUNCTION("""COMPUTED_VALUE"""),-2000.0)</f>
        <v>-2000</v>
      </c>
      <c r="AR38" s="273">
        <f>IFERROR(__xludf.DUMMYFUNCTION("""COMPUTED_VALUE"""),4.0)</f>
        <v>4</v>
      </c>
      <c r="AS38" s="274">
        <f>IFERROR(__xludf.DUMMYFUNCTION("""COMPUTED_VALUE"""),-2.0)</f>
        <v>-2</v>
      </c>
      <c r="AT38" s="275">
        <f>IFERROR(__xludf.DUMMYFUNCTION("""COMPUTED_VALUE"""),1155.0)</f>
        <v>1155</v>
      </c>
      <c r="AU38" s="275">
        <f>IFERROR(__xludf.DUMMYFUNCTION("""COMPUTED_VALUE"""),-4000.0)</f>
        <v>-4000</v>
      </c>
      <c r="AV38" s="273">
        <f>IFERROR(__xludf.DUMMYFUNCTION("""COMPUTED_VALUE"""),5.0)</f>
        <v>5</v>
      </c>
      <c r="AW38" s="274">
        <f>IFERROR(__xludf.DUMMYFUNCTION("""COMPUTED_VALUE"""),6.0)</f>
        <v>6</v>
      </c>
      <c r="AX38" s="275">
        <f>IFERROR(__xludf.DUMMYFUNCTION("""COMPUTED_VALUE"""),15202.0)</f>
        <v>15202</v>
      </c>
      <c r="AY38" s="275">
        <f>IFERROR(__xludf.DUMMYFUNCTION("""COMPUTED_VALUE"""),12000.0)</f>
        <v>12000</v>
      </c>
      <c r="AZ38" s="273">
        <f>IFERROR(__xludf.DUMMYFUNCTION("""COMPUTED_VALUE"""),19.0)</f>
        <v>19</v>
      </c>
      <c r="BA38" s="274">
        <f>IFERROR(__xludf.DUMMYFUNCTION("""COMPUTED_VALUE"""),-1.0)</f>
        <v>-1</v>
      </c>
      <c r="BB38" s="275">
        <f>IFERROR(__xludf.DUMMYFUNCTION("""COMPUTED_VALUE"""),1315.0)</f>
        <v>1315</v>
      </c>
      <c r="BC38" s="275">
        <f>IFERROR(__xludf.DUMMYFUNCTION("""COMPUTED_VALUE"""),-2500.0)</f>
        <v>-2500</v>
      </c>
      <c r="BD38" s="273">
        <f>IFERROR(__xludf.DUMMYFUNCTION("""COMPUTED_VALUE"""),6.0)</f>
        <v>6</v>
      </c>
      <c r="BE38" s="274">
        <f>IFERROR(__xludf.DUMMYFUNCTION("""COMPUTED_VALUE"""),4.0)</f>
        <v>4</v>
      </c>
      <c r="BF38" s="275">
        <f>IFERROR(__xludf.DUMMYFUNCTION("""COMPUTED_VALUE"""),6052.0)</f>
        <v>6052</v>
      </c>
      <c r="BG38" s="275">
        <f>IFERROR(__xludf.DUMMYFUNCTION("""COMPUTED_VALUE"""),2300.0)</f>
        <v>2300</v>
      </c>
      <c r="BH38" s="273"/>
      <c r="BI38" s="274">
        <f>IFERROR(__xludf.DUMMYFUNCTION("""COMPUTED_VALUE"""),0.0)</f>
        <v>0</v>
      </c>
      <c r="BJ38" s="275"/>
      <c r="BK38" s="275"/>
      <c r="BL38" s="273"/>
      <c r="BM38" s="274">
        <f>IFERROR(__xludf.DUMMYFUNCTION("""COMPUTED_VALUE"""),0.0)</f>
        <v>0</v>
      </c>
      <c r="BN38" s="275"/>
      <c r="BO38" s="275"/>
      <c r="BP38" s="269"/>
      <c r="BQ38" s="269">
        <f>IFERROR(__xludf.DUMMYFUNCTION("""COMPUTED_VALUE"""),0.0)</f>
        <v>0</v>
      </c>
      <c r="BR38" s="269"/>
      <c r="BS38" s="269"/>
      <c r="BT38" s="269"/>
      <c r="BU38" s="269">
        <f>IFERROR(__xludf.DUMMYFUNCTION("""COMPUTED_VALUE"""),0.0)</f>
        <v>0</v>
      </c>
      <c r="BV38" s="269"/>
      <c r="BW38" s="269"/>
      <c r="BX38" s="269"/>
      <c r="BY38" s="269">
        <f>IFERROR(__xludf.DUMMYFUNCTION("""COMPUTED_VALUE"""),0.0)</f>
        <v>0</v>
      </c>
      <c r="BZ38" s="269"/>
      <c r="CA38" s="269"/>
      <c r="CB38" s="269"/>
      <c r="CC38" s="269">
        <f>IFERROR(__xludf.DUMMYFUNCTION("""COMPUTED_VALUE"""),0.0)</f>
        <v>0</v>
      </c>
      <c r="CD38" s="269"/>
      <c r="CE38" s="269"/>
    </row>
    <row r="39">
      <c r="A39" s="271">
        <f>IFERROR(__xludf.DUMMYFUNCTION("""COMPUTED_VALUE"""),46166.0)</f>
        <v>46166</v>
      </c>
      <c r="B39" s="269" t="str">
        <f>IFERROR(__xludf.DUMMYFUNCTION("""COMPUTED_VALUE"""),"日")</f>
        <v>日</v>
      </c>
      <c r="C39" s="272">
        <f>IFERROR(__xludf.DUMMYFUNCTION("""COMPUTED_VALUE"""),1200.0)</f>
        <v>1200</v>
      </c>
      <c r="D39" s="273">
        <f>IFERROR(__xludf.DUMMYFUNCTION("""COMPUTED_VALUE"""),1.0)</f>
        <v>1</v>
      </c>
      <c r="E39" s="274">
        <f>IFERROR(__xludf.DUMMYFUNCTION("""COMPUTED_VALUE"""),-1.0)</f>
        <v>-1</v>
      </c>
      <c r="F39" s="275">
        <f>IFERROR(__xludf.DUMMYFUNCTION("""COMPUTED_VALUE"""),1921.0)</f>
        <v>1921</v>
      </c>
      <c r="G39" s="275">
        <f>IFERROR(__xludf.DUMMYFUNCTION("""COMPUTED_VALUE"""),-2500.0)</f>
        <v>-2500</v>
      </c>
      <c r="H39" s="273">
        <f>IFERROR(__xludf.DUMMYFUNCTION("""COMPUTED_VALUE"""),3.0)</f>
        <v>3</v>
      </c>
      <c r="I39" s="274">
        <f>IFERROR(__xludf.DUMMYFUNCTION("""COMPUTED_VALUE"""),-3.0)</f>
        <v>-3</v>
      </c>
      <c r="J39" s="275">
        <f>IFERROR(__xludf.DUMMYFUNCTION("""COMPUTED_VALUE"""),931.0)</f>
        <v>931</v>
      </c>
      <c r="K39" s="275">
        <f>IFERROR(__xludf.DUMMYFUNCTION("""COMPUTED_VALUE"""),-5000.0)</f>
        <v>-5000</v>
      </c>
      <c r="L39" s="273">
        <f>IFERROR(__xludf.DUMMYFUNCTION("""COMPUTED_VALUE"""),5.0)</f>
        <v>5</v>
      </c>
      <c r="M39" s="274">
        <f>IFERROR(__xludf.DUMMYFUNCTION("""COMPUTED_VALUE"""),1.0)</f>
        <v>1</v>
      </c>
      <c r="N39" s="275">
        <f>IFERROR(__xludf.DUMMYFUNCTION("""COMPUTED_VALUE"""),2599.0)</f>
        <v>2599</v>
      </c>
      <c r="O39" s="275">
        <f>IFERROR(__xludf.DUMMYFUNCTION("""COMPUTED_VALUE"""),-2000.0)</f>
        <v>-2000</v>
      </c>
      <c r="P39" s="273">
        <f>IFERROR(__xludf.DUMMYFUNCTION("""COMPUTED_VALUE"""),3.0)</f>
        <v>3</v>
      </c>
      <c r="Q39" s="274">
        <f>IFERROR(__xludf.DUMMYFUNCTION("""COMPUTED_VALUE"""),6.0)</f>
        <v>6</v>
      </c>
      <c r="R39" s="275">
        <f>IFERROR(__xludf.DUMMYFUNCTION("""COMPUTED_VALUE"""),12005.0)</f>
        <v>12005</v>
      </c>
      <c r="S39" s="275">
        <f>IFERROR(__xludf.DUMMYFUNCTION("""COMPUTED_VALUE"""),10000.0)</f>
        <v>10000</v>
      </c>
      <c r="T39" s="273">
        <f>IFERROR(__xludf.DUMMYFUNCTION("""COMPUTED_VALUE"""),2.0)</f>
        <v>2</v>
      </c>
      <c r="U39" s="274">
        <f>IFERROR(__xludf.DUMMYFUNCTION("""COMPUTED_VALUE"""),5.0)</f>
        <v>5</v>
      </c>
      <c r="V39" s="275">
        <f>IFERROR(__xludf.DUMMYFUNCTION("""COMPUTED_VALUE"""),8038.0)</f>
        <v>8038</v>
      </c>
      <c r="W39" s="275">
        <f>IFERROR(__xludf.DUMMYFUNCTION("""COMPUTED_VALUE"""),3200.0)</f>
        <v>3200</v>
      </c>
      <c r="X39" s="273">
        <f>IFERROR(__xludf.DUMMYFUNCTION("""COMPUTED_VALUE"""),5.0)</f>
        <v>5</v>
      </c>
      <c r="Y39" s="274">
        <f>IFERROR(__xludf.DUMMYFUNCTION("""COMPUTED_VALUE"""),-2.0)</f>
        <v>-2</v>
      </c>
      <c r="Z39" s="275">
        <f>IFERROR(__xludf.DUMMYFUNCTION("""COMPUTED_VALUE"""),1285.0)</f>
        <v>1285</v>
      </c>
      <c r="AA39" s="275">
        <f>IFERROR(__xludf.DUMMYFUNCTION("""COMPUTED_VALUE"""),-5000.0)</f>
        <v>-5000</v>
      </c>
      <c r="AB39" s="273">
        <f>IFERROR(__xludf.DUMMYFUNCTION("""COMPUTED_VALUE"""),3.0)</f>
        <v>3</v>
      </c>
      <c r="AC39" s="274">
        <f>IFERROR(__xludf.DUMMYFUNCTION("""COMPUTED_VALUE"""),-3.0)</f>
        <v>-3</v>
      </c>
      <c r="AD39" s="275">
        <f>IFERROR(__xludf.DUMMYFUNCTION("""COMPUTED_VALUE"""),729.0)</f>
        <v>729</v>
      </c>
      <c r="AE39" s="275">
        <f>IFERROR(__xludf.DUMMYFUNCTION("""COMPUTED_VALUE"""),-6000.0)</f>
        <v>-6000</v>
      </c>
      <c r="AF39" s="273">
        <f>IFERROR(__xludf.DUMMYFUNCTION("""COMPUTED_VALUE"""),6.0)</f>
        <v>6</v>
      </c>
      <c r="AG39" s="274">
        <f>IFERROR(__xludf.DUMMYFUNCTION("""COMPUTED_VALUE"""),4.0)</f>
        <v>4</v>
      </c>
      <c r="AH39" s="275">
        <f>IFERROR(__xludf.DUMMYFUNCTION("""COMPUTED_VALUE"""),4587.0)</f>
        <v>4587</v>
      </c>
      <c r="AI39" s="275">
        <f>IFERROR(__xludf.DUMMYFUNCTION("""COMPUTED_VALUE"""),3000.0)</f>
        <v>3000</v>
      </c>
      <c r="AJ39" s="273">
        <f>IFERROR(__xludf.DUMMYFUNCTION("""COMPUTED_VALUE"""),1.0)</f>
        <v>1</v>
      </c>
      <c r="AK39" s="274">
        <f>IFERROR(__xludf.DUMMYFUNCTION("""COMPUTED_VALUE"""),2.0)</f>
        <v>2</v>
      </c>
      <c r="AL39" s="275">
        <f>IFERROR(__xludf.DUMMYFUNCTION("""COMPUTED_VALUE"""),2039.0)</f>
        <v>2039</v>
      </c>
      <c r="AM39" s="275">
        <f>IFERROR(__xludf.DUMMYFUNCTION("""COMPUTED_VALUE"""),-1400.0)</f>
        <v>-1400</v>
      </c>
      <c r="AN39" s="273">
        <f>IFERROR(__xludf.DUMMYFUNCTION("""COMPUTED_VALUE"""),15.0)</f>
        <v>15</v>
      </c>
      <c r="AO39" s="274">
        <f>IFERROR(__xludf.DUMMYFUNCTION("""COMPUTED_VALUE"""),2.0)</f>
        <v>2</v>
      </c>
      <c r="AP39" s="275">
        <f>IFERROR(__xludf.DUMMYFUNCTION("""COMPUTED_VALUE"""),3741.0)</f>
        <v>3741</v>
      </c>
      <c r="AQ39" s="275">
        <f>IFERROR(__xludf.DUMMYFUNCTION("""COMPUTED_VALUE"""),-800.0)</f>
        <v>-800</v>
      </c>
      <c r="AR39" s="273">
        <f>IFERROR(__xludf.DUMMYFUNCTION("""COMPUTED_VALUE"""),5.0)</f>
        <v>5</v>
      </c>
      <c r="AS39" s="274">
        <f>IFERROR(__xludf.DUMMYFUNCTION("""COMPUTED_VALUE"""),6.0)</f>
        <v>6</v>
      </c>
      <c r="AT39" s="275">
        <f>IFERROR(__xludf.DUMMYFUNCTION("""COMPUTED_VALUE"""),14265.0)</f>
        <v>14265</v>
      </c>
      <c r="AU39" s="275">
        <f>IFERROR(__xludf.DUMMYFUNCTION("""COMPUTED_VALUE"""),10000.0)</f>
        <v>10000</v>
      </c>
      <c r="AV39" s="273">
        <f>IFERROR(__xludf.DUMMYFUNCTION("""COMPUTED_VALUE"""),1.0)</f>
        <v>1</v>
      </c>
      <c r="AW39" s="274">
        <f>IFERROR(__xludf.DUMMYFUNCTION("""COMPUTED_VALUE"""),2.0)</f>
        <v>2</v>
      </c>
      <c r="AX39" s="275">
        <f>IFERROR(__xludf.DUMMYFUNCTION("""COMPUTED_VALUE"""),2625.0)</f>
        <v>2625</v>
      </c>
      <c r="AY39" s="275">
        <f>IFERROR(__xludf.DUMMYFUNCTION("""COMPUTED_VALUE"""),-1000.0)</f>
        <v>-1000</v>
      </c>
      <c r="AZ39" s="273">
        <f>IFERROR(__xludf.DUMMYFUNCTION("""COMPUTED_VALUE"""),20.0)</f>
        <v>20</v>
      </c>
      <c r="BA39" s="274">
        <f>IFERROR(__xludf.DUMMYFUNCTION("""COMPUTED_VALUE"""),4.0)</f>
        <v>4</v>
      </c>
      <c r="BB39" s="275">
        <f>IFERROR(__xludf.DUMMYFUNCTION("""COMPUTED_VALUE"""),5099.0)</f>
        <v>5099</v>
      </c>
      <c r="BC39" s="275">
        <f>IFERROR(__xludf.DUMMYFUNCTION("""COMPUTED_VALUE"""),1700.0)</f>
        <v>1700</v>
      </c>
      <c r="BD39" s="273">
        <f>IFERROR(__xludf.DUMMYFUNCTION("""COMPUTED_VALUE"""),1.0)</f>
        <v>1</v>
      </c>
      <c r="BE39" s="274">
        <f>IFERROR(__xludf.DUMMYFUNCTION("""COMPUTED_VALUE"""),-1.0)</f>
        <v>-1</v>
      </c>
      <c r="BF39" s="275">
        <f>IFERROR(__xludf.DUMMYFUNCTION("""COMPUTED_VALUE"""),1999.0)</f>
        <v>1999</v>
      </c>
      <c r="BG39" s="275">
        <f>IFERROR(__xludf.DUMMYFUNCTION("""COMPUTED_VALUE"""),-3000.0)</f>
        <v>-3000</v>
      </c>
      <c r="BH39" s="273"/>
      <c r="BI39" s="274">
        <f>IFERROR(__xludf.DUMMYFUNCTION("""COMPUTED_VALUE"""),0.0)</f>
        <v>0</v>
      </c>
      <c r="BJ39" s="275"/>
      <c r="BK39" s="275"/>
      <c r="BL39" s="273"/>
      <c r="BM39" s="274">
        <f>IFERROR(__xludf.DUMMYFUNCTION("""COMPUTED_VALUE"""),0.0)</f>
        <v>0</v>
      </c>
      <c r="BN39" s="275"/>
      <c r="BO39" s="275"/>
      <c r="BP39" s="269"/>
      <c r="BQ39" s="269">
        <f>IFERROR(__xludf.DUMMYFUNCTION("""COMPUTED_VALUE"""),0.0)</f>
        <v>0</v>
      </c>
      <c r="BR39" s="269"/>
      <c r="BS39" s="269"/>
      <c r="BT39" s="269"/>
      <c r="BU39" s="269">
        <f>IFERROR(__xludf.DUMMYFUNCTION("""COMPUTED_VALUE"""),0.0)</f>
        <v>0</v>
      </c>
      <c r="BV39" s="269"/>
      <c r="BW39" s="269"/>
      <c r="BX39" s="269"/>
      <c r="BY39" s="269">
        <f>IFERROR(__xludf.DUMMYFUNCTION("""COMPUTED_VALUE"""),0.0)</f>
        <v>0</v>
      </c>
      <c r="BZ39" s="269"/>
      <c r="CA39" s="269"/>
      <c r="CB39" s="269"/>
      <c r="CC39" s="269">
        <f>IFERROR(__xludf.DUMMYFUNCTION("""COMPUTED_VALUE"""),0.0)</f>
        <v>0</v>
      </c>
      <c r="CD39" s="269"/>
      <c r="CE39" s="269"/>
    </row>
    <row r="40">
      <c r="A40" s="271">
        <f>IFERROR(__xludf.DUMMYFUNCTION("""COMPUTED_VALUE"""),46170.0)</f>
        <v>46170</v>
      </c>
      <c r="B40" s="269" t="str">
        <f>IFERROR(__xludf.DUMMYFUNCTION("""COMPUTED_VALUE"""),"木")</f>
        <v>木</v>
      </c>
      <c r="C40" s="272">
        <f>IFERROR(__xludf.DUMMYFUNCTION("""COMPUTED_VALUE"""),0.0)</f>
        <v>0</v>
      </c>
      <c r="D40" s="273">
        <f>IFERROR(__xludf.DUMMYFUNCTION("""COMPUTED_VALUE"""),1.0)</f>
        <v>1</v>
      </c>
      <c r="E40" s="274">
        <f>IFERROR(__xludf.DUMMYFUNCTION("""COMPUTED_VALUE"""),0.0)</f>
        <v>0</v>
      </c>
      <c r="F40" s="275"/>
      <c r="G40" s="275"/>
      <c r="H40" s="273">
        <f>IFERROR(__xludf.DUMMYFUNCTION("""COMPUTED_VALUE"""),1.0)</f>
        <v>1</v>
      </c>
      <c r="I40" s="274">
        <f>IFERROR(__xludf.DUMMYFUNCTION("""COMPUTED_VALUE"""),0.0)</f>
        <v>0</v>
      </c>
      <c r="J40" s="275"/>
      <c r="K40" s="275"/>
      <c r="L40" s="273">
        <f>IFERROR(__xludf.DUMMYFUNCTION("""COMPUTED_VALUE"""),2.0)</f>
        <v>2</v>
      </c>
      <c r="M40" s="274">
        <f>IFERROR(__xludf.DUMMYFUNCTION("""COMPUTED_VALUE"""),0.0)</f>
        <v>0</v>
      </c>
      <c r="N40" s="275"/>
      <c r="O40" s="275"/>
      <c r="P40" s="273">
        <f>IFERROR(__xludf.DUMMYFUNCTION("""COMPUTED_VALUE"""),4.0)</f>
        <v>4</v>
      </c>
      <c r="Q40" s="274">
        <f>IFERROR(__xludf.DUMMYFUNCTION("""COMPUTED_VALUE"""),0.0)</f>
        <v>0</v>
      </c>
      <c r="R40" s="275"/>
      <c r="S40" s="275"/>
      <c r="T40" s="273">
        <f>IFERROR(__xludf.DUMMYFUNCTION("""COMPUTED_VALUE"""),4.0)</f>
        <v>4</v>
      </c>
      <c r="U40" s="274">
        <f>IFERROR(__xludf.DUMMYFUNCTION("""COMPUTED_VALUE"""),0.0)</f>
        <v>0</v>
      </c>
      <c r="V40" s="275"/>
      <c r="W40" s="275"/>
      <c r="X40" s="273">
        <f>IFERROR(__xludf.DUMMYFUNCTION("""COMPUTED_VALUE"""),2.0)</f>
        <v>2</v>
      </c>
      <c r="Y40" s="274">
        <f>IFERROR(__xludf.DUMMYFUNCTION("""COMPUTED_VALUE"""),0.0)</f>
        <v>0</v>
      </c>
      <c r="Z40" s="275"/>
      <c r="AA40" s="275"/>
      <c r="AB40" s="273">
        <f>IFERROR(__xludf.DUMMYFUNCTION("""COMPUTED_VALUE"""),2.0)</f>
        <v>2</v>
      </c>
      <c r="AC40" s="274">
        <f>IFERROR(__xludf.DUMMYFUNCTION("""COMPUTED_VALUE"""),0.0)</f>
        <v>0</v>
      </c>
      <c r="AD40" s="275"/>
      <c r="AE40" s="275"/>
      <c r="AF40" s="273">
        <f>IFERROR(__xludf.DUMMYFUNCTION("""COMPUTED_VALUE"""),2.0)</f>
        <v>2</v>
      </c>
      <c r="AG40" s="274">
        <f>IFERROR(__xludf.DUMMYFUNCTION("""COMPUTED_VALUE"""),0.0)</f>
        <v>0</v>
      </c>
      <c r="AH40" s="275"/>
      <c r="AI40" s="275"/>
      <c r="AJ40" s="273">
        <f>IFERROR(__xludf.DUMMYFUNCTION("""COMPUTED_VALUE"""),5.0)</f>
        <v>5</v>
      </c>
      <c r="AK40" s="274">
        <f>IFERROR(__xludf.DUMMYFUNCTION("""COMPUTED_VALUE"""),0.0)</f>
        <v>0</v>
      </c>
      <c r="AL40" s="275"/>
      <c r="AM40" s="275"/>
      <c r="AN40" s="273">
        <f>IFERROR(__xludf.DUMMYFUNCTION("""COMPUTED_VALUE"""),19.0)</f>
        <v>19</v>
      </c>
      <c r="AO40" s="274">
        <f>IFERROR(__xludf.DUMMYFUNCTION("""COMPUTED_VALUE"""),0.0)</f>
        <v>0</v>
      </c>
      <c r="AP40" s="275"/>
      <c r="AQ40" s="275"/>
      <c r="AR40" s="273">
        <f>IFERROR(__xludf.DUMMYFUNCTION("""COMPUTED_VALUE"""),4.0)</f>
        <v>4</v>
      </c>
      <c r="AS40" s="274">
        <f>IFERROR(__xludf.DUMMYFUNCTION("""COMPUTED_VALUE"""),0.0)</f>
        <v>0</v>
      </c>
      <c r="AT40" s="275"/>
      <c r="AU40" s="275"/>
      <c r="AV40" s="273">
        <f>IFERROR(__xludf.DUMMYFUNCTION("""COMPUTED_VALUE"""),2.0)</f>
        <v>2</v>
      </c>
      <c r="AW40" s="274">
        <f>IFERROR(__xludf.DUMMYFUNCTION("""COMPUTED_VALUE"""),0.0)</f>
        <v>0</v>
      </c>
      <c r="AX40" s="275"/>
      <c r="AY40" s="275"/>
      <c r="AZ40" s="273">
        <f>IFERROR(__xludf.DUMMYFUNCTION("""COMPUTED_VALUE"""),3.0)</f>
        <v>3</v>
      </c>
      <c r="BA40" s="274">
        <f>IFERROR(__xludf.DUMMYFUNCTION("""COMPUTED_VALUE"""),0.0)</f>
        <v>0</v>
      </c>
      <c r="BB40" s="275"/>
      <c r="BC40" s="275"/>
      <c r="BD40" s="273">
        <f>IFERROR(__xludf.DUMMYFUNCTION("""COMPUTED_VALUE"""),5.0)</f>
        <v>5</v>
      </c>
      <c r="BE40" s="274">
        <f>IFERROR(__xludf.DUMMYFUNCTION("""COMPUTED_VALUE"""),0.0)</f>
        <v>0</v>
      </c>
      <c r="BF40" s="275"/>
      <c r="BG40" s="275"/>
      <c r="BH40" s="273"/>
      <c r="BI40" s="274">
        <f>IFERROR(__xludf.DUMMYFUNCTION("""COMPUTED_VALUE"""),0.0)</f>
        <v>0</v>
      </c>
      <c r="BJ40" s="275"/>
      <c r="BK40" s="275"/>
      <c r="BL40" s="273"/>
      <c r="BM40" s="274">
        <f>IFERROR(__xludf.DUMMYFUNCTION("""COMPUTED_VALUE"""),0.0)</f>
        <v>0</v>
      </c>
      <c r="BN40" s="275"/>
      <c r="BO40" s="275"/>
      <c r="BP40" s="269"/>
      <c r="BQ40" s="269">
        <f>IFERROR(__xludf.DUMMYFUNCTION("""COMPUTED_VALUE"""),0.0)</f>
        <v>0</v>
      </c>
      <c r="BR40" s="269"/>
      <c r="BS40" s="269"/>
      <c r="BT40" s="269"/>
      <c r="BU40" s="269">
        <f>IFERROR(__xludf.DUMMYFUNCTION("""COMPUTED_VALUE"""),0.0)</f>
        <v>0</v>
      </c>
      <c r="BV40" s="269"/>
      <c r="BW40" s="269"/>
      <c r="BX40" s="269"/>
      <c r="BY40" s="269">
        <f>IFERROR(__xludf.DUMMYFUNCTION("""COMPUTED_VALUE"""),0.0)</f>
        <v>0</v>
      </c>
      <c r="BZ40" s="269"/>
      <c r="CA40" s="269"/>
      <c r="CB40" s="269"/>
      <c r="CC40" s="269">
        <f>IFERROR(__xludf.DUMMYFUNCTION("""COMPUTED_VALUE"""),0.0)</f>
        <v>0</v>
      </c>
      <c r="CD40" s="269"/>
      <c r="CE40" s="269"/>
    </row>
    <row r="41">
      <c r="A41" s="271">
        <f>IFERROR(__xludf.DUMMYFUNCTION("""COMPUTED_VALUE"""),46171.0)</f>
        <v>46171</v>
      </c>
      <c r="B41" s="269" t="str">
        <f>IFERROR(__xludf.DUMMYFUNCTION("""COMPUTED_VALUE"""),"金")</f>
        <v>金</v>
      </c>
      <c r="C41" s="272">
        <f>IFERROR(__xludf.DUMMYFUNCTION("""COMPUTED_VALUE"""),0.0)</f>
        <v>0</v>
      </c>
      <c r="D41" s="273">
        <f>IFERROR(__xludf.DUMMYFUNCTION("""COMPUTED_VALUE"""),1.0)</f>
        <v>1</v>
      </c>
      <c r="E41" s="274">
        <f>IFERROR(__xludf.DUMMYFUNCTION("""COMPUTED_VALUE"""),0.0)</f>
        <v>0</v>
      </c>
      <c r="F41" s="275"/>
      <c r="G41" s="275"/>
      <c r="H41" s="273">
        <f>IFERROR(__xludf.DUMMYFUNCTION("""COMPUTED_VALUE"""),1.0)</f>
        <v>1</v>
      </c>
      <c r="I41" s="274">
        <f>IFERROR(__xludf.DUMMYFUNCTION("""COMPUTED_VALUE"""),0.0)</f>
        <v>0</v>
      </c>
      <c r="J41" s="275"/>
      <c r="K41" s="275"/>
      <c r="L41" s="273">
        <f>IFERROR(__xludf.DUMMYFUNCTION("""COMPUTED_VALUE"""),2.0)</f>
        <v>2</v>
      </c>
      <c r="M41" s="274">
        <f>IFERROR(__xludf.DUMMYFUNCTION("""COMPUTED_VALUE"""),0.0)</f>
        <v>0</v>
      </c>
      <c r="N41" s="275"/>
      <c r="O41" s="275"/>
      <c r="P41" s="273">
        <f>IFERROR(__xludf.DUMMYFUNCTION("""COMPUTED_VALUE"""),4.0)</f>
        <v>4</v>
      </c>
      <c r="Q41" s="274">
        <f>IFERROR(__xludf.DUMMYFUNCTION("""COMPUTED_VALUE"""),0.0)</f>
        <v>0</v>
      </c>
      <c r="R41" s="275"/>
      <c r="S41" s="275"/>
      <c r="T41" s="273">
        <f>IFERROR(__xludf.DUMMYFUNCTION("""COMPUTED_VALUE"""),4.0)</f>
        <v>4</v>
      </c>
      <c r="U41" s="274">
        <f>IFERROR(__xludf.DUMMYFUNCTION("""COMPUTED_VALUE"""),0.0)</f>
        <v>0</v>
      </c>
      <c r="V41" s="275"/>
      <c r="W41" s="275"/>
      <c r="X41" s="273">
        <f>IFERROR(__xludf.DUMMYFUNCTION("""COMPUTED_VALUE"""),2.0)</f>
        <v>2</v>
      </c>
      <c r="Y41" s="274">
        <f>IFERROR(__xludf.DUMMYFUNCTION("""COMPUTED_VALUE"""),0.0)</f>
        <v>0</v>
      </c>
      <c r="Z41" s="275"/>
      <c r="AA41" s="275"/>
      <c r="AB41" s="273">
        <f>IFERROR(__xludf.DUMMYFUNCTION("""COMPUTED_VALUE"""),2.0)</f>
        <v>2</v>
      </c>
      <c r="AC41" s="274">
        <f>IFERROR(__xludf.DUMMYFUNCTION("""COMPUTED_VALUE"""),0.0)</f>
        <v>0</v>
      </c>
      <c r="AD41" s="275"/>
      <c r="AE41" s="275"/>
      <c r="AF41" s="273">
        <f>IFERROR(__xludf.DUMMYFUNCTION("""COMPUTED_VALUE"""),2.0)</f>
        <v>2</v>
      </c>
      <c r="AG41" s="274">
        <f>IFERROR(__xludf.DUMMYFUNCTION("""COMPUTED_VALUE"""),0.0)</f>
        <v>0</v>
      </c>
      <c r="AH41" s="275"/>
      <c r="AI41" s="275"/>
      <c r="AJ41" s="273">
        <f>IFERROR(__xludf.DUMMYFUNCTION("""COMPUTED_VALUE"""),5.0)</f>
        <v>5</v>
      </c>
      <c r="AK41" s="274">
        <f>IFERROR(__xludf.DUMMYFUNCTION("""COMPUTED_VALUE"""),0.0)</f>
        <v>0</v>
      </c>
      <c r="AL41" s="275"/>
      <c r="AM41" s="275"/>
      <c r="AN41" s="273">
        <f>IFERROR(__xludf.DUMMYFUNCTION("""COMPUTED_VALUE"""),19.0)</f>
        <v>19</v>
      </c>
      <c r="AO41" s="274">
        <f>IFERROR(__xludf.DUMMYFUNCTION("""COMPUTED_VALUE"""),0.0)</f>
        <v>0</v>
      </c>
      <c r="AP41" s="275"/>
      <c r="AQ41" s="275"/>
      <c r="AR41" s="273">
        <f>IFERROR(__xludf.DUMMYFUNCTION("""COMPUTED_VALUE"""),4.0)</f>
        <v>4</v>
      </c>
      <c r="AS41" s="274">
        <f>IFERROR(__xludf.DUMMYFUNCTION("""COMPUTED_VALUE"""),0.0)</f>
        <v>0</v>
      </c>
      <c r="AT41" s="275"/>
      <c r="AU41" s="275"/>
      <c r="AV41" s="273">
        <f>IFERROR(__xludf.DUMMYFUNCTION("""COMPUTED_VALUE"""),2.0)</f>
        <v>2</v>
      </c>
      <c r="AW41" s="274">
        <f>IFERROR(__xludf.DUMMYFUNCTION("""COMPUTED_VALUE"""),0.0)</f>
        <v>0</v>
      </c>
      <c r="AX41" s="275"/>
      <c r="AY41" s="275"/>
      <c r="AZ41" s="273">
        <f>IFERROR(__xludf.DUMMYFUNCTION("""COMPUTED_VALUE"""),3.0)</f>
        <v>3</v>
      </c>
      <c r="BA41" s="274">
        <f>IFERROR(__xludf.DUMMYFUNCTION("""COMPUTED_VALUE"""),0.0)</f>
        <v>0</v>
      </c>
      <c r="BB41" s="275"/>
      <c r="BC41" s="275"/>
      <c r="BD41" s="273">
        <f>IFERROR(__xludf.DUMMYFUNCTION("""COMPUTED_VALUE"""),5.0)</f>
        <v>5</v>
      </c>
      <c r="BE41" s="274">
        <f>IFERROR(__xludf.DUMMYFUNCTION("""COMPUTED_VALUE"""),0.0)</f>
        <v>0</v>
      </c>
      <c r="BF41" s="275"/>
      <c r="BG41" s="275"/>
      <c r="BH41" s="273"/>
      <c r="BI41" s="274">
        <f>IFERROR(__xludf.DUMMYFUNCTION("""COMPUTED_VALUE"""),0.0)</f>
        <v>0</v>
      </c>
      <c r="BJ41" s="275"/>
      <c r="BK41" s="275"/>
      <c r="BL41" s="273"/>
      <c r="BM41" s="274">
        <f>IFERROR(__xludf.DUMMYFUNCTION("""COMPUTED_VALUE"""),0.0)</f>
        <v>0</v>
      </c>
      <c r="BN41" s="275"/>
      <c r="BO41" s="275"/>
      <c r="BP41" s="269"/>
      <c r="BQ41" s="269">
        <f>IFERROR(__xludf.DUMMYFUNCTION("""COMPUTED_VALUE"""),0.0)</f>
        <v>0</v>
      </c>
      <c r="BR41" s="269"/>
      <c r="BS41" s="269"/>
      <c r="BT41" s="269"/>
      <c r="BU41" s="269">
        <f>IFERROR(__xludf.DUMMYFUNCTION("""COMPUTED_VALUE"""),0.0)</f>
        <v>0</v>
      </c>
      <c r="BV41" s="269"/>
      <c r="BW41" s="269"/>
      <c r="BX41" s="269"/>
      <c r="BY41" s="269">
        <f>IFERROR(__xludf.DUMMYFUNCTION("""COMPUTED_VALUE"""),0.0)</f>
        <v>0</v>
      </c>
      <c r="BZ41" s="269"/>
      <c r="CA41" s="269"/>
      <c r="CB41" s="269"/>
      <c r="CC41" s="269">
        <f>IFERROR(__xludf.DUMMYFUNCTION("""COMPUTED_VALUE"""),0.0)</f>
        <v>0</v>
      </c>
      <c r="CD41" s="269"/>
      <c r="CE41" s="269"/>
    </row>
    <row r="42">
      <c r="A42" s="271">
        <f>IFERROR(__xludf.DUMMYFUNCTION("""COMPUTED_VALUE"""),46172.0)</f>
        <v>46172</v>
      </c>
      <c r="B42" s="269" t="str">
        <f>IFERROR(__xludf.DUMMYFUNCTION("""COMPUTED_VALUE"""),"土")</f>
        <v>土</v>
      </c>
      <c r="C42" s="272">
        <f>IFERROR(__xludf.DUMMYFUNCTION("""COMPUTED_VALUE"""),0.0)</f>
        <v>0</v>
      </c>
      <c r="D42" s="273">
        <f>IFERROR(__xludf.DUMMYFUNCTION("""COMPUTED_VALUE"""),1.0)</f>
        <v>1</v>
      </c>
      <c r="E42" s="274">
        <f>IFERROR(__xludf.DUMMYFUNCTION("""COMPUTED_VALUE"""),0.0)</f>
        <v>0</v>
      </c>
      <c r="F42" s="275"/>
      <c r="G42" s="277"/>
      <c r="H42" s="273">
        <f>IFERROR(__xludf.DUMMYFUNCTION("""COMPUTED_VALUE"""),1.0)</f>
        <v>1</v>
      </c>
      <c r="I42" s="274">
        <f>IFERROR(__xludf.DUMMYFUNCTION("""COMPUTED_VALUE"""),0.0)</f>
        <v>0</v>
      </c>
      <c r="J42" s="275"/>
      <c r="K42" s="277"/>
      <c r="L42" s="273">
        <f>IFERROR(__xludf.DUMMYFUNCTION("""COMPUTED_VALUE"""),2.0)</f>
        <v>2</v>
      </c>
      <c r="M42" s="274">
        <f>IFERROR(__xludf.DUMMYFUNCTION("""COMPUTED_VALUE"""),0.0)</f>
        <v>0</v>
      </c>
      <c r="N42" s="275"/>
      <c r="O42" s="277"/>
      <c r="P42" s="273">
        <f>IFERROR(__xludf.DUMMYFUNCTION("""COMPUTED_VALUE"""),4.0)</f>
        <v>4</v>
      </c>
      <c r="Q42" s="274">
        <f>IFERROR(__xludf.DUMMYFUNCTION("""COMPUTED_VALUE"""),0.0)</f>
        <v>0</v>
      </c>
      <c r="R42" s="275"/>
      <c r="S42" s="277"/>
      <c r="T42" s="273">
        <f>IFERROR(__xludf.DUMMYFUNCTION("""COMPUTED_VALUE"""),4.0)</f>
        <v>4</v>
      </c>
      <c r="U42" s="274">
        <f>IFERROR(__xludf.DUMMYFUNCTION("""COMPUTED_VALUE"""),0.0)</f>
        <v>0</v>
      </c>
      <c r="V42" s="275"/>
      <c r="W42" s="277"/>
      <c r="X42" s="273">
        <f>IFERROR(__xludf.DUMMYFUNCTION("""COMPUTED_VALUE"""),2.0)</f>
        <v>2</v>
      </c>
      <c r="Y42" s="274">
        <f>IFERROR(__xludf.DUMMYFUNCTION("""COMPUTED_VALUE"""),0.0)</f>
        <v>0</v>
      </c>
      <c r="Z42" s="275"/>
      <c r="AA42" s="277"/>
      <c r="AB42" s="273">
        <f>IFERROR(__xludf.DUMMYFUNCTION("""COMPUTED_VALUE"""),2.0)</f>
        <v>2</v>
      </c>
      <c r="AC42" s="274">
        <f>IFERROR(__xludf.DUMMYFUNCTION("""COMPUTED_VALUE"""),0.0)</f>
        <v>0</v>
      </c>
      <c r="AD42" s="275"/>
      <c r="AE42" s="277"/>
      <c r="AF42" s="273">
        <f>IFERROR(__xludf.DUMMYFUNCTION("""COMPUTED_VALUE"""),2.0)</f>
        <v>2</v>
      </c>
      <c r="AG42" s="274">
        <f>IFERROR(__xludf.DUMMYFUNCTION("""COMPUTED_VALUE"""),0.0)</f>
        <v>0</v>
      </c>
      <c r="AH42" s="275"/>
      <c r="AI42" s="277"/>
      <c r="AJ42" s="273">
        <f>IFERROR(__xludf.DUMMYFUNCTION("""COMPUTED_VALUE"""),5.0)</f>
        <v>5</v>
      </c>
      <c r="AK42" s="274">
        <f>IFERROR(__xludf.DUMMYFUNCTION("""COMPUTED_VALUE"""),0.0)</f>
        <v>0</v>
      </c>
      <c r="AL42" s="275"/>
      <c r="AM42" s="277"/>
      <c r="AN42" s="273">
        <f>IFERROR(__xludf.DUMMYFUNCTION("""COMPUTED_VALUE"""),19.0)</f>
        <v>19</v>
      </c>
      <c r="AO42" s="274">
        <f>IFERROR(__xludf.DUMMYFUNCTION("""COMPUTED_VALUE"""),0.0)</f>
        <v>0</v>
      </c>
      <c r="AP42" s="275"/>
      <c r="AQ42" s="277"/>
      <c r="AR42" s="273">
        <f>IFERROR(__xludf.DUMMYFUNCTION("""COMPUTED_VALUE"""),4.0)</f>
        <v>4</v>
      </c>
      <c r="AS42" s="274">
        <f>IFERROR(__xludf.DUMMYFUNCTION("""COMPUTED_VALUE"""),0.0)</f>
        <v>0</v>
      </c>
      <c r="AT42" s="275"/>
      <c r="AU42" s="277"/>
      <c r="AV42" s="273">
        <f>IFERROR(__xludf.DUMMYFUNCTION("""COMPUTED_VALUE"""),2.0)</f>
        <v>2</v>
      </c>
      <c r="AW42" s="274">
        <f>IFERROR(__xludf.DUMMYFUNCTION("""COMPUTED_VALUE"""),0.0)</f>
        <v>0</v>
      </c>
      <c r="AX42" s="275"/>
      <c r="AY42" s="277"/>
      <c r="AZ42" s="273">
        <f>IFERROR(__xludf.DUMMYFUNCTION("""COMPUTED_VALUE"""),3.0)</f>
        <v>3</v>
      </c>
      <c r="BA42" s="274">
        <f>IFERROR(__xludf.DUMMYFUNCTION("""COMPUTED_VALUE"""),0.0)</f>
        <v>0</v>
      </c>
      <c r="BB42" s="275"/>
      <c r="BC42" s="277"/>
      <c r="BD42" s="273">
        <f>IFERROR(__xludf.DUMMYFUNCTION("""COMPUTED_VALUE"""),5.0)</f>
        <v>5</v>
      </c>
      <c r="BE42" s="274">
        <f>IFERROR(__xludf.DUMMYFUNCTION("""COMPUTED_VALUE"""),0.0)</f>
        <v>0</v>
      </c>
      <c r="BF42" s="275"/>
      <c r="BG42" s="277"/>
      <c r="BH42" s="273"/>
      <c r="BI42" s="274">
        <f>IFERROR(__xludf.DUMMYFUNCTION("""COMPUTED_VALUE"""),0.0)</f>
        <v>0</v>
      </c>
      <c r="BJ42" s="275"/>
      <c r="BK42" s="277"/>
      <c r="BL42" s="273"/>
      <c r="BM42" s="274">
        <f>IFERROR(__xludf.DUMMYFUNCTION("""COMPUTED_VALUE"""),0.0)</f>
        <v>0</v>
      </c>
      <c r="BN42" s="275"/>
      <c r="BO42" s="277"/>
      <c r="BP42" s="269"/>
      <c r="BQ42" s="269">
        <f>IFERROR(__xludf.DUMMYFUNCTION("""COMPUTED_VALUE"""),0.0)</f>
        <v>0</v>
      </c>
      <c r="BR42" s="269"/>
      <c r="BS42" s="272"/>
      <c r="BT42" s="269"/>
      <c r="BU42" s="269">
        <f>IFERROR(__xludf.DUMMYFUNCTION("""COMPUTED_VALUE"""),0.0)</f>
        <v>0</v>
      </c>
      <c r="BV42" s="269"/>
      <c r="BW42" s="272"/>
      <c r="BX42" s="269"/>
      <c r="BY42" s="269">
        <f>IFERROR(__xludf.DUMMYFUNCTION("""COMPUTED_VALUE"""),0.0)</f>
        <v>0</v>
      </c>
      <c r="BZ42" s="269"/>
      <c r="CA42" s="272"/>
      <c r="CB42" s="269"/>
      <c r="CC42" s="269">
        <f>IFERROR(__xludf.DUMMYFUNCTION("""COMPUTED_VALUE"""),0.0)</f>
        <v>0</v>
      </c>
      <c r="CD42" s="269"/>
      <c r="CE42" s="272"/>
    </row>
    <row r="43">
      <c r="A43" s="271">
        <f>IFERROR(__xludf.DUMMYFUNCTION("""COMPUTED_VALUE"""),46173.0)</f>
        <v>46173</v>
      </c>
      <c r="B43" s="269" t="str">
        <f>IFERROR(__xludf.DUMMYFUNCTION("""COMPUTED_VALUE"""),"日")</f>
        <v>日</v>
      </c>
      <c r="C43" s="272">
        <f>IFERROR(__xludf.DUMMYFUNCTION("""COMPUTED_VALUE"""),0.0)</f>
        <v>0</v>
      </c>
      <c r="D43" s="273">
        <f>IFERROR(__xludf.DUMMYFUNCTION("""COMPUTED_VALUE"""),1.0)</f>
        <v>1</v>
      </c>
      <c r="E43" s="274">
        <f>IFERROR(__xludf.DUMMYFUNCTION("""COMPUTED_VALUE"""),0.0)</f>
        <v>0</v>
      </c>
      <c r="F43" s="275"/>
      <c r="G43" s="275"/>
      <c r="H43" s="273">
        <f>IFERROR(__xludf.DUMMYFUNCTION("""COMPUTED_VALUE"""),1.0)</f>
        <v>1</v>
      </c>
      <c r="I43" s="274">
        <f>IFERROR(__xludf.DUMMYFUNCTION("""COMPUTED_VALUE"""),0.0)</f>
        <v>0</v>
      </c>
      <c r="J43" s="275"/>
      <c r="K43" s="275"/>
      <c r="L43" s="273">
        <f>IFERROR(__xludf.DUMMYFUNCTION("""COMPUTED_VALUE"""),2.0)</f>
        <v>2</v>
      </c>
      <c r="M43" s="274">
        <f>IFERROR(__xludf.DUMMYFUNCTION("""COMPUTED_VALUE"""),0.0)</f>
        <v>0</v>
      </c>
      <c r="N43" s="275"/>
      <c r="O43" s="275"/>
      <c r="P43" s="273">
        <f>IFERROR(__xludf.DUMMYFUNCTION("""COMPUTED_VALUE"""),4.0)</f>
        <v>4</v>
      </c>
      <c r="Q43" s="274">
        <f>IFERROR(__xludf.DUMMYFUNCTION("""COMPUTED_VALUE"""),0.0)</f>
        <v>0</v>
      </c>
      <c r="R43" s="275"/>
      <c r="S43" s="275"/>
      <c r="T43" s="273">
        <f>IFERROR(__xludf.DUMMYFUNCTION("""COMPUTED_VALUE"""),4.0)</f>
        <v>4</v>
      </c>
      <c r="U43" s="274">
        <f>IFERROR(__xludf.DUMMYFUNCTION("""COMPUTED_VALUE"""),0.0)</f>
        <v>0</v>
      </c>
      <c r="V43" s="275"/>
      <c r="W43" s="275"/>
      <c r="X43" s="273">
        <f>IFERROR(__xludf.DUMMYFUNCTION("""COMPUTED_VALUE"""),2.0)</f>
        <v>2</v>
      </c>
      <c r="Y43" s="274">
        <f>IFERROR(__xludf.DUMMYFUNCTION("""COMPUTED_VALUE"""),0.0)</f>
        <v>0</v>
      </c>
      <c r="Z43" s="275"/>
      <c r="AA43" s="275"/>
      <c r="AB43" s="273">
        <f>IFERROR(__xludf.DUMMYFUNCTION("""COMPUTED_VALUE"""),2.0)</f>
        <v>2</v>
      </c>
      <c r="AC43" s="274">
        <f>IFERROR(__xludf.DUMMYFUNCTION("""COMPUTED_VALUE"""),0.0)</f>
        <v>0</v>
      </c>
      <c r="AD43" s="275"/>
      <c r="AE43" s="275"/>
      <c r="AF43" s="273">
        <f>IFERROR(__xludf.DUMMYFUNCTION("""COMPUTED_VALUE"""),2.0)</f>
        <v>2</v>
      </c>
      <c r="AG43" s="274">
        <f>IFERROR(__xludf.DUMMYFUNCTION("""COMPUTED_VALUE"""),0.0)</f>
        <v>0</v>
      </c>
      <c r="AH43" s="275"/>
      <c r="AI43" s="275"/>
      <c r="AJ43" s="273">
        <f>IFERROR(__xludf.DUMMYFUNCTION("""COMPUTED_VALUE"""),5.0)</f>
        <v>5</v>
      </c>
      <c r="AK43" s="274">
        <f>IFERROR(__xludf.DUMMYFUNCTION("""COMPUTED_VALUE"""),0.0)</f>
        <v>0</v>
      </c>
      <c r="AL43" s="275"/>
      <c r="AM43" s="275"/>
      <c r="AN43" s="273">
        <f>IFERROR(__xludf.DUMMYFUNCTION("""COMPUTED_VALUE"""),19.0)</f>
        <v>19</v>
      </c>
      <c r="AO43" s="274">
        <f>IFERROR(__xludf.DUMMYFUNCTION("""COMPUTED_VALUE"""),0.0)</f>
        <v>0</v>
      </c>
      <c r="AP43" s="275"/>
      <c r="AQ43" s="275"/>
      <c r="AR43" s="273">
        <f>IFERROR(__xludf.DUMMYFUNCTION("""COMPUTED_VALUE"""),4.0)</f>
        <v>4</v>
      </c>
      <c r="AS43" s="274">
        <f>IFERROR(__xludf.DUMMYFUNCTION("""COMPUTED_VALUE"""),0.0)</f>
        <v>0</v>
      </c>
      <c r="AT43" s="275"/>
      <c r="AU43" s="275"/>
      <c r="AV43" s="273">
        <f>IFERROR(__xludf.DUMMYFUNCTION("""COMPUTED_VALUE"""),2.0)</f>
        <v>2</v>
      </c>
      <c r="AW43" s="274">
        <f>IFERROR(__xludf.DUMMYFUNCTION("""COMPUTED_VALUE"""),0.0)</f>
        <v>0</v>
      </c>
      <c r="AX43" s="275"/>
      <c r="AY43" s="275"/>
      <c r="AZ43" s="273">
        <f>IFERROR(__xludf.DUMMYFUNCTION("""COMPUTED_VALUE"""),3.0)</f>
        <v>3</v>
      </c>
      <c r="BA43" s="274">
        <f>IFERROR(__xludf.DUMMYFUNCTION("""COMPUTED_VALUE"""),0.0)</f>
        <v>0</v>
      </c>
      <c r="BB43" s="275"/>
      <c r="BC43" s="275"/>
      <c r="BD43" s="273">
        <f>IFERROR(__xludf.DUMMYFUNCTION("""COMPUTED_VALUE"""),5.0)</f>
        <v>5</v>
      </c>
      <c r="BE43" s="274">
        <f>IFERROR(__xludf.DUMMYFUNCTION("""COMPUTED_VALUE"""),0.0)</f>
        <v>0</v>
      </c>
      <c r="BF43" s="275"/>
      <c r="BG43" s="275"/>
      <c r="BH43" s="273"/>
      <c r="BI43" s="274">
        <f>IFERROR(__xludf.DUMMYFUNCTION("""COMPUTED_VALUE"""),0.0)</f>
        <v>0</v>
      </c>
      <c r="BJ43" s="275"/>
      <c r="BK43" s="275"/>
      <c r="BL43" s="273"/>
      <c r="BM43" s="274">
        <f>IFERROR(__xludf.DUMMYFUNCTION("""COMPUTED_VALUE"""),0.0)</f>
        <v>0</v>
      </c>
      <c r="BN43" s="275"/>
      <c r="BO43" s="275"/>
      <c r="BP43" s="269"/>
      <c r="BQ43" s="269">
        <f>IFERROR(__xludf.DUMMYFUNCTION("""COMPUTED_VALUE"""),0.0)</f>
        <v>0</v>
      </c>
      <c r="BR43" s="269"/>
      <c r="BS43" s="269"/>
      <c r="BT43" s="269"/>
      <c r="BU43" s="269">
        <f>IFERROR(__xludf.DUMMYFUNCTION("""COMPUTED_VALUE"""),0.0)</f>
        <v>0</v>
      </c>
      <c r="BV43" s="269"/>
      <c r="BW43" s="269"/>
      <c r="BX43" s="269"/>
      <c r="BY43" s="269">
        <f>IFERROR(__xludf.DUMMYFUNCTION("""COMPUTED_VALUE"""),0.0)</f>
        <v>0</v>
      </c>
      <c r="BZ43" s="269"/>
      <c r="CA43" s="269"/>
      <c r="CB43" s="269"/>
      <c r="CC43" s="269">
        <f>IFERROR(__xludf.DUMMYFUNCTION("""COMPUTED_VALUE"""),0.0)</f>
        <v>0</v>
      </c>
      <c r="CD43" s="269"/>
      <c r="CE43" s="269"/>
    </row>
    <row r="44">
      <c r="A44" s="271"/>
      <c r="B44" s="269"/>
      <c r="C44" s="272">
        <f>IFERROR(__xludf.DUMMYFUNCTION("""COMPUTED_VALUE"""),-372700.0)</f>
        <v>-372700</v>
      </c>
      <c r="D44" s="273">
        <f>IFERROR(__xludf.DUMMYFUNCTION("""COMPUTED_VALUE"""),1.0)</f>
        <v>1</v>
      </c>
      <c r="E44" s="274">
        <f>IFERROR(__xludf.DUMMYFUNCTION("""COMPUTED_VALUE"""),0.0)</f>
        <v>0</v>
      </c>
      <c r="F44" s="275"/>
      <c r="G44" s="277">
        <f>IFERROR(__xludf.DUMMYFUNCTION("""COMPUTED_VALUE"""),-21400.0)</f>
        <v>-21400</v>
      </c>
      <c r="H44" s="273">
        <f>IFERROR(__xludf.DUMMYFUNCTION("""COMPUTED_VALUE"""),1.0)</f>
        <v>1</v>
      </c>
      <c r="I44" s="274">
        <f>IFERROR(__xludf.DUMMYFUNCTION("""COMPUTED_VALUE"""),0.0)</f>
        <v>0</v>
      </c>
      <c r="J44" s="275"/>
      <c r="K44" s="277">
        <f>IFERROR(__xludf.DUMMYFUNCTION("""COMPUTED_VALUE"""),-35900.0)</f>
        <v>-35900</v>
      </c>
      <c r="L44" s="273">
        <f>IFERROR(__xludf.DUMMYFUNCTION("""COMPUTED_VALUE"""),2.0)</f>
        <v>2</v>
      </c>
      <c r="M44" s="274">
        <f>IFERROR(__xludf.DUMMYFUNCTION("""COMPUTED_VALUE"""),0.0)</f>
        <v>0</v>
      </c>
      <c r="N44" s="275"/>
      <c r="O44" s="277">
        <f>IFERROR(__xludf.DUMMYFUNCTION("""COMPUTED_VALUE"""),-43900.0)</f>
        <v>-43900</v>
      </c>
      <c r="P44" s="273">
        <f>IFERROR(__xludf.DUMMYFUNCTION("""COMPUTED_VALUE"""),4.0)</f>
        <v>4</v>
      </c>
      <c r="Q44" s="274">
        <f>IFERROR(__xludf.DUMMYFUNCTION("""COMPUTED_VALUE"""),0.0)</f>
        <v>0</v>
      </c>
      <c r="R44" s="275"/>
      <c r="S44" s="277">
        <f>IFERROR(__xludf.DUMMYFUNCTION("""COMPUTED_VALUE"""),-16500.0)</f>
        <v>-16500</v>
      </c>
      <c r="T44" s="273">
        <f>IFERROR(__xludf.DUMMYFUNCTION("""COMPUTED_VALUE"""),4.0)</f>
        <v>4</v>
      </c>
      <c r="U44" s="274">
        <f>IFERROR(__xludf.DUMMYFUNCTION("""COMPUTED_VALUE"""),0.0)</f>
        <v>0</v>
      </c>
      <c r="V44" s="275"/>
      <c r="W44" s="277">
        <f>IFERROR(__xludf.DUMMYFUNCTION("""COMPUTED_VALUE"""),-12700.0)</f>
        <v>-12700</v>
      </c>
      <c r="X44" s="273">
        <f>IFERROR(__xludf.DUMMYFUNCTION("""COMPUTED_VALUE"""),2.0)</f>
        <v>2</v>
      </c>
      <c r="Y44" s="274">
        <f>IFERROR(__xludf.DUMMYFUNCTION("""COMPUTED_VALUE"""),0.0)</f>
        <v>0</v>
      </c>
      <c r="Z44" s="275"/>
      <c r="AA44" s="277">
        <f>IFERROR(__xludf.DUMMYFUNCTION("""COMPUTED_VALUE"""),-12300.0)</f>
        <v>-12300</v>
      </c>
      <c r="AB44" s="273">
        <f>IFERROR(__xludf.DUMMYFUNCTION("""COMPUTED_VALUE"""),2.0)</f>
        <v>2</v>
      </c>
      <c r="AC44" s="274">
        <f>IFERROR(__xludf.DUMMYFUNCTION("""COMPUTED_VALUE"""),0.0)</f>
        <v>0</v>
      </c>
      <c r="AD44" s="275"/>
      <c r="AE44" s="277">
        <f>IFERROR(__xludf.DUMMYFUNCTION("""COMPUTED_VALUE"""),-5200.0)</f>
        <v>-5200</v>
      </c>
      <c r="AF44" s="273">
        <f>IFERROR(__xludf.DUMMYFUNCTION("""COMPUTED_VALUE"""),2.0)</f>
        <v>2</v>
      </c>
      <c r="AG44" s="274">
        <f>IFERROR(__xludf.DUMMYFUNCTION("""COMPUTED_VALUE"""),0.0)</f>
        <v>0</v>
      </c>
      <c r="AH44" s="275"/>
      <c r="AI44" s="277">
        <f>IFERROR(__xludf.DUMMYFUNCTION("""COMPUTED_VALUE"""),-16100.0)</f>
        <v>-16100</v>
      </c>
      <c r="AJ44" s="273">
        <f>IFERROR(__xludf.DUMMYFUNCTION("""COMPUTED_VALUE"""),5.0)</f>
        <v>5</v>
      </c>
      <c r="AK44" s="274">
        <f>IFERROR(__xludf.DUMMYFUNCTION("""COMPUTED_VALUE"""),0.0)</f>
        <v>0</v>
      </c>
      <c r="AL44" s="275"/>
      <c r="AM44" s="277">
        <f>IFERROR(__xludf.DUMMYFUNCTION("""COMPUTED_VALUE"""),-41700.0)</f>
        <v>-41700</v>
      </c>
      <c r="AN44" s="273">
        <f>IFERROR(__xludf.DUMMYFUNCTION("""COMPUTED_VALUE"""),19.0)</f>
        <v>19</v>
      </c>
      <c r="AO44" s="274">
        <f>IFERROR(__xludf.DUMMYFUNCTION("""COMPUTED_VALUE"""),0.0)</f>
        <v>0</v>
      </c>
      <c r="AP44" s="275"/>
      <c r="AQ44" s="277">
        <f>IFERROR(__xludf.DUMMYFUNCTION("""COMPUTED_VALUE"""),-41100.0)</f>
        <v>-41100</v>
      </c>
      <c r="AR44" s="273">
        <f>IFERROR(__xludf.DUMMYFUNCTION("""COMPUTED_VALUE"""),4.0)</f>
        <v>4</v>
      </c>
      <c r="AS44" s="274">
        <f>IFERROR(__xludf.DUMMYFUNCTION("""COMPUTED_VALUE"""),0.0)</f>
        <v>0</v>
      </c>
      <c r="AT44" s="275"/>
      <c r="AU44" s="277">
        <f>IFERROR(__xludf.DUMMYFUNCTION("""COMPUTED_VALUE"""),-34900.0)</f>
        <v>-34900</v>
      </c>
      <c r="AV44" s="273">
        <f>IFERROR(__xludf.DUMMYFUNCTION("""COMPUTED_VALUE"""),2.0)</f>
        <v>2</v>
      </c>
      <c r="AW44" s="274">
        <f>IFERROR(__xludf.DUMMYFUNCTION("""COMPUTED_VALUE"""),0.0)</f>
        <v>0</v>
      </c>
      <c r="AX44" s="275"/>
      <c r="AY44" s="277">
        <f>IFERROR(__xludf.DUMMYFUNCTION("""COMPUTED_VALUE"""),-29900.0)</f>
        <v>-29900</v>
      </c>
      <c r="AZ44" s="273">
        <f>IFERROR(__xludf.DUMMYFUNCTION("""COMPUTED_VALUE"""),3.0)</f>
        <v>3</v>
      </c>
      <c r="BA44" s="274">
        <f>IFERROR(__xludf.DUMMYFUNCTION("""COMPUTED_VALUE"""),0.0)</f>
        <v>0</v>
      </c>
      <c r="BB44" s="275"/>
      <c r="BC44" s="277">
        <f>IFERROR(__xludf.DUMMYFUNCTION("""COMPUTED_VALUE"""),-12200.0)</f>
        <v>-12200</v>
      </c>
      <c r="BD44" s="273">
        <f>IFERROR(__xludf.DUMMYFUNCTION("""COMPUTED_VALUE"""),5.0)</f>
        <v>5</v>
      </c>
      <c r="BE44" s="274">
        <f>IFERROR(__xludf.DUMMYFUNCTION("""COMPUTED_VALUE"""),0.0)</f>
        <v>0</v>
      </c>
      <c r="BF44" s="275"/>
      <c r="BG44" s="277">
        <f>IFERROR(__xludf.DUMMYFUNCTION("""COMPUTED_VALUE"""),-48900.0)</f>
        <v>-48900</v>
      </c>
      <c r="BH44" s="273"/>
      <c r="BI44" s="274">
        <f>IFERROR(__xludf.DUMMYFUNCTION("""COMPUTED_VALUE"""),0.0)</f>
        <v>0</v>
      </c>
      <c r="BJ44" s="275"/>
      <c r="BK44" s="277">
        <f>IFERROR(__xludf.DUMMYFUNCTION("""COMPUTED_VALUE"""),0.0)</f>
        <v>0</v>
      </c>
      <c r="BL44" s="273"/>
      <c r="BM44" s="274">
        <f>IFERROR(__xludf.DUMMYFUNCTION("""COMPUTED_VALUE"""),0.0)</f>
        <v>0</v>
      </c>
      <c r="BN44" s="275"/>
      <c r="BO44" s="277">
        <f>IFERROR(__xludf.DUMMYFUNCTION("""COMPUTED_VALUE"""),0.0)</f>
        <v>0</v>
      </c>
      <c r="BP44" s="269"/>
      <c r="BQ44" s="269">
        <f>IFERROR(__xludf.DUMMYFUNCTION("""COMPUTED_VALUE"""),0.0)</f>
        <v>0</v>
      </c>
      <c r="BR44" s="269"/>
      <c r="BS44" s="272">
        <f>IFERROR(__xludf.DUMMYFUNCTION("""COMPUTED_VALUE"""),0.0)</f>
        <v>0</v>
      </c>
      <c r="BT44" s="269"/>
      <c r="BU44" s="269">
        <f>IFERROR(__xludf.DUMMYFUNCTION("""COMPUTED_VALUE"""),0.0)</f>
        <v>0</v>
      </c>
      <c r="BV44" s="269"/>
      <c r="BW44" s="272">
        <f>IFERROR(__xludf.DUMMYFUNCTION("""COMPUTED_VALUE"""),0.0)</f>
        <v>0</v>
      </c>
      <c r="BX44" s="269"/>
      <c r="BY44" s="269">
        <f>IFERROR(__xludf.DUMMYFUNCTION("""COMPUTED_VALUE"""),0.0)</f>
        <v>0</v>
      </c>
      <c r="BZ44" s="269"/>
      <c r="CA44" s="272">
        <f>IFERROR(__xludf.DUMMYFUNCTION("""COMPUTED_VALUE"""),0.0)</f>
        <v>0</v>
      </c>
      <c r="CB44" s="269"/>
      <c r="CC44" s="269">
        <f>IFERROR(__xludf.DUMMYFUNCTION("""COMPUTED_VALUE"""),0.0)</f>
        <v>0</v>
      </c>
      <c r="CD44" s="269"/>
      <c r="CE44" s="272">
        <f>IFERROR(__xludf.DUMMYFUNCTION("""COMPUTED_VALUE"""),0.0)</f>
        <v>0</v>
      </c>
    </row>
    <row r="45">
      <c r="A45" s="271">
        <f>IFERROR(__xludf.DUMMYFUNCTION("""COMPUTED_VALUE"""),46177.0)</f>
        <v>46177</v>
      </c>
      <c r="B45" s="269" t="str">
        <f>IFERROR(__xludf.DUMMYFUNCTION("""COMPUTED_VALUE"""),"木")</f>
        <v>木</v>
      </c>
      <c r="C45" s="272">
        <f>IFERROR(__xludf.DUMMYFUNCTION("""COMPUTED_VALUE"""),0.0)</f>
        <v>0</v>
      </c>
      <c r="D45" s="273">
        <f>IFERROR(__xludf.DUMMYFUNCTION("""COMPUTED_VALUE"""),1.0)</f>
        <v>1</v>
      </c>
      <c r="E45" s="274">
        <f>IFERROR(__xludf.DUMMYFUNCTION("""COMPUTED_VALUE"""),0.0)</f>
        <v>0</v>
      </c>
      <c r="F45" s="275"/>
      <c r="G45" s="275"/>
      <c r="H45" s="273">
        <f>IFERROR(__xludf.DUMMYFUNCTION("""COMPUTED_VALUE"""),1.0)</f>
        <v>1</v>
      </c>
      <c r="I45" s="274">
        <f>IFERROR(__xludf.DUMMYFUNCTION("""COMPUTED_VALUE"""),0.0)</f>
        <v>0</v>
      </c>
      <c r="J45" s="275"/>
      <c r="K45" s="275"/>
      <c r="L45" s="273">
        <f>IFERROR(__xludf.DUMMYFUNCTION("""COMPUTED_VALUE"""),2.0)</f>
        <v>2</v>
      </c>
      <c r="M45" s="274">
        <f>IFERROR(__xludf.DUMMYFUNCTION("""COMPUTED_VALUE"""),0.0)</f>
        <v>0</v>
      </c>
      <c r="N45" s="275"/>
      <c r="O45" s="275"/>
      <c r="P45" s="273">
        <f>IFERROR(__xludf.DUMMYFUNCTION("""COMPUTED_VALUE"""),4.0)</f>
        <v>4</v>
      </c>
      <c r="Q45" s="274">
        <f>IFERROR(__xludf.DUMMYFUNCTION("""COMPUTED_VALUE"""),0.0)</f>
        <v>0</v>
      </c>
      <c r="R45" s="275"/>
      <c r="S45" s="275"/>
      <c r="T45" s="273">
        <f>IFERROR(__xludf.DUMMYFUNCTION("""COMPUTED_VALUE"""),4.0)</f>
        <v>4</v>
      </c>
      <c r="U45" s="274">
        <f>IFERROR(__xludf.DUMMYFUNCTION("""COMPUTED_VALUE"""),0.0)</f>
        <v>0</v>
      </c>
      <c r="V45" s="275"/>
      <c r="W45" s="275"/>
      <c r="X45" s="273">
        <f>IFERROR(__xludf.DUMMYFUNCTION("""COMPUTED_VALUE"""),2.0)</f>
        <v>2</v>
      </c>
      <c r="Y45" s="274">
        <f>IFERROR(__xludf.DUMMYFUNCTION("""COMPUTED_VALUE"""),0.0)</f>
        <v>0</v>
      </c>
      <c r="Z45" s="275"/>
      <c r="AA45" s="275"/>
      <c r="AB45" s="273">
        <f>IFERROR(__xludf.DUMMYFUNCTION("""COMPUTED_VALUE"""),2.0)</f>
        <v>2</v>
      </c>
      <c r="AC45" s="274">
        <f>IFERROR(__xludf.DUMMYFUNCTION("""COMPUTED_VALUE"""),0.0)</f>
        <v>0</v>
      </c>
      <c r="AD45" s="275"/>
      <c r="AE45" s="275"/>
      <c r="AF45" s="273">
        <f>IFERROR(__xludf.DUMMYFUNCTION("""COMPUTED_VALUE"""),2.0)</f>
        <v>2</v>
      </c>
      <c r="AG45" s="274">
        <f>IFERROR(__xludf.DUMMYFUNCTION("""COMPUTED_VALUE"""),0.0)</f>
        <v>0</v>
      </c>
      <c r="AH45" s="275"/>
      <c r="AI45" s="275"/>
      <c r="AJ45" s="273">
        <f>IFERROR(__xludf.DUMMYFUNCTION("""COMPUTED_VALUE"""),5.0)</f>
        <v>5</v>
      </c>
      <c r="AK45" s="274">
        <f>IFERROR(__xludf.DUMMYFUNCTION("""COMPUTED_VALUE"""),0.0)</f>
        <v>0</v>
      </c>
      <c r="AL45" s="275"/>
      <c r="AM45" s="275"/>
      <c r="AN45" s="273">
        <f>IFERROR(__xludf.DUMMYFUNCTION("""COMPUTED_VALUE"""),19.0)</f>
        <v>19</v>
      </c>
      <c r="AO45" s="274">
        <f>IFERROR(__xludf.DUMMYFUNCTION("""COMPUTED_VALUE"""),0.0)</f>
        <v>0</v>
      </c>
      <c r="AP45" s="275"/>
      <c r="AQ45" s="275"/>
      <c r="AR45" s="273">
        <f>IFERROR(__xludf.DUMMYFUNCTION("""COMPUTED_VALUE"""),4.0)</f>
        <v>4</v>
      </c>
      <c r="AS45" s="274">
        <f>IFERROR(__xludf.DUMMYFUNCTION("""COMPUTED_VALUE"""),0.0)</f>
        <v>0</v>
      </c>
      <c r="AT45" s="275"/>
      <c r="AU45" s="275"/>
      <c r="AV45" s="273">
        <f>IFERROR(__xludf.DUMMYFUNCTION("""COMPUTED_VALUE"""),2.0)</f>
        <v>2</v>
      </c>
      <c r="AW45" s="274">
        <f>IFERROR(__xludf.DUMMYFUNCTION("""COMPUTED_VALUE"""),0.0)</f>
        <v>0</v>
      </c>
      <c r="AX45" s="275"/>
      <c r="AY45" s="275"/>
      <c r="AZ45" s="273">
        <f>IFERROR(__xludf.DUMMYFUNCTION("""COMPUTED_VALUE"""),3.0)</f>
        <v>3</v>
      </c>
      <c r="BA45" s="274">
        <f>IFERROR(__xludf.DUMMYFUNCTION("""COMPUTED_VALUE"""),0.0)</f>
        <v>0</v>
      </c>
      <c r="BB45" s="275"/>
      <c r="BC45" s="275"/>
      <c r="BD45" s="273">
        <f>IFERROR(__xludf.DUMMYFUNCTION("""COMPUTED_VALUE"""),5.0)</f>
        <v>5</v>
      </c>
      <c r="BE45" s="274">
        <f>IFERROR(__xludf.DUMMYFUNCTION("""COMPUTED_VALUE"""),0.0)</f>
        <v>0</v>
      </c>
      <c r="BF45" s="275"/>
      <c r="BG45" s="275"/>
      <c r="BH45" s="273"/>
      <c r="BI45" s="274">
        <f>IFERROR(__xludf.DUMMYFUNCTION("""COMPUTED_VALUE"""),0.0)</f>
        <v>0</v>
      </c>
      <c r="BJ45" s="275"/>
      <c r="BK45" s="275"/>
      <c r="BL45" s="273"/>
      <c r="BM45" s="274">
        <f>IFERROR(__xludf.DUMMYFUNCTION("""COMPUTED_VALUE"""),0.0)</f>
        <v>0</v>
      </c>
      <c r="BN45" s="275"/>
      <c r="BO45" s="275"/>
      <c r="BP45" s="269"/>
      <c r="BQ45" s="269">
        <f>IFERROR(__xludf.DUMMYFUNCTION("""COMPUTED_VALUE"""),0.0)</f>
        <v>0</v>
      </c>
      <c r="BR45" s="269"/>
      <c r="BS45" s="269"/>
      <c r="BT45" s="269"/>
      <c r="BU45" s="269">
        <f>IFERROR(__xludf.DUMMYFUNCTION("""COMPUTED_VALUE"""),0.0)</f>
        <v>0</v>
      </c>
      <c r="BV45" s="269"/>
      <c r="BW45" s="269"/>
      <c r="BX45" s="269"/>
      <c r="BY45" s="269">
        <f>IFERROR(__xludf.DUMMYFUNCTION("""COMPUTED_VALUE"""),0.0)</f>
        <v>0</v>
      </c>
      <c r="BZ45" s="269"/>
      <c r="CA45" s="269"/>
      <c r="CB45" s="269"/>
      <c r="CC45" s="269">
        <f>IFERROR(__xludf.DUMMYFUNCTION("""COMPUTED_VALUE"""),0.0)</f>
        <v>0</v>
      </c>
      <c r="CD45" s="269"/>
      <c r="CE45" s="269"/>
    </row>
    <row r="46">
      <c r="A46" s="271">
        <f>IFERROR(__xludf.DUMMYFUNCTION("""COMPUTED_VALUE"""),46178.0)</f>
        <v>46178</v>
      </c>
      <c r="B46" s="269" t="str">
        <f>IFERROR(__xludf.DUMMYFUNCTION("""COMPUTED_VALUE"""),"金")</f>
        <v>金</v>
      </c>
      <c r="C46" s="272">
        <f>IFERROR(__xludf.DUMMYFUNCTION("""COMPUTED_VALUE"""),0.0)</f>
        <v>0</v>
      </c>
      <c r="D46" s="273">
        <f>IFERROR(__xludf.DUMMYFUNCTION("""COMPUTED_VALUE"""),1.0)</f>
        <v>1</v>
      </c>
      <c r="E46" s="274">
        <f>IFERROR(__xludf.DUMMYFUNCTION("""COMPUTED_VALUE"""),0.0)</f>
        <v>0</v>
      </c>
      <c r="F46" s="275"/>
      <c r="G46" s="275"/>
      <c r="H46" s="273">
        <f>IFERROR(__xludf.DUMMYFUNCTION("""COMPUTED_VALUE"""),1.0)</f>
        <v>1</v>
      </c>
      <c r="I46" s="274">
        <f>IFERROR(__xludf.DUMMYFUNCTION("""COMPUTED_VALUE"""),0.0)</f>
        <v>0</v>
      </c>
      <c r="J46" s="275"/>
      <c r="K46" s="275"/>
      <c r="L46" s="273">
        <f>IFERROR(__xludf.DUMMYFUNCTION("""COMPUTED_VALUE"""),2.0)</f>
        <v>2</v>
      </c>
      <c r="M46" s="274">
        <f>IFERROR(__xludf.DUMMYFUNCTION("""COMPUTED_VALUE"""),0.0)</f>
        <v>0</v>
      </c>
      <c r="N46" s="275"/>
      <c r="O46" s="275"/>
      <c r="P46" s="273">
        <f>IFERROR(__xludf.DUMMYFUNCTION("""COMPUTED_VALUE"""),4.0)</f>
        <v>4</v>
      </c>
      <c r="Q46" s="274">
        <f>IFERROR(__xludf.DUMMYFUNCTION("""COMPUTED_VALUE"""),0.0)</f>
        <v>0</v>
      </c>
      <c r="R46" s="275"/>
      <c r="S46" s="275"/>
      <c r="T46" s="273">
        <f>IFERROR(__xludf.DUMMYFUNCTION("""COMPUTED_VALUE"""),4.0)</f>
        <v>4</v>
      </c>
      <c r="U46" s="274">
        <f>IFERROR(__xludf.DUMMYFUNCTION("""COMPUTED_VALUE"""),0.0)</f>
        <v>0</v>
      </c>
      <c r="V46" s="275"/>
      <c r="W46" s="275"/>
      <c r="X46" s="273">
        <f>IFERROR(__xludf.DUMMYFUNCTION("""COMPUTED_VALUE"""),2.0)</f>
        <v>2</v>
      </c>
      <c r="Y46" s="274">
        <f>IFERROR(__xludf.DUMMYFUNCTION("""COMPUTED_VALUE"""),0.0)</f>
        <v>0</v>
      </c>
      <c r="Z46" s="275"/>
      <c r="AA46" s="275"/>
      <c r="AB46" s="273">
        <f>IFERROR(__xludf.DUMMYFUNCTION("""COMPUTED_VALUE"""),2.0)</f>
        <v>2</v>
      </c>
      <c r="AC46" s="274">
        <f>IFERROR(__xludf.DUMMYFUNCTION("""COMPUTED_VALUE"""),0.0)</f>
        <v>0</v>
      </c>
      <c r="AD46" s="275"/>
      <c r="AE46" s="275"/>
      <c r="AF46" s="273">
        <f>IFERROR(__xludf.DUMMYFUNCTION("""COMPUTED_VALUE"""),2.0)</f>
        <v>2</v>
      </c>
      <c r="AG46" s="274">
        <f>IFERROR(__xludf.DUMMYFUNCTION("""COMPUTED_VALUE"""),0.0)</f>
        <v>0</v>
      </c>
      <c r="AH46" s="275"/>
      <c r="AI46" s="275"/>
      <c r="AJ46" s="273">
        <f>IFERROR(__xludf.DUMMYFUNCTION("""COMPUTED_VALUE"""),5.0)</f>
        <v>5</v>
      </c>
      <c r="AK46" s="274">
        <f>IFERROR(__xludf.DUMMYFUNCTION("""COMPUTED_VALUE"""),0.0)</f>
        <v>0</v>
      </c>
      <c r="AL46" s="275"/>
      <c r="AM46" s="275"/>
      <c r="AN46" s="273">
        <f>IFERROR(__xludf.DUMMYFUNCTION("""COMPUTED_VALUE"""),19.0)</f>
        <v>19</v>
      </c>
      <c r="AO46" s="274">
        <f>IFERROR(__xludf.DUMMYFUNCTION("""COMPUTED_VALUE"""),0.0)</f>
        <v>0</v>
      </c>
      <c r="AP46" s="275"/>
      <c r="AQ46" s="275"/>
      <c r="AR46" s="273">
        <f>IFERROR(__xludf.DUMMYFUNCTION("""COMPUTED_VALUE"""),4.0)</f>
        <v>4</v>
      </c>
      <c r="AS46" s="274">
        <f>IFERROR(__xludf.DUMMYFUNCTION("""COMPUTED_VALUE"""),0.0)</f>
        <v>0</v>
      </c>
      <c r="AT46" s="275"/>
      <c r="AU46" s="275"/>
      <c r="AV46" s="273">
        <f>IFERROR(__xludf.DUMMYFUNCTION("""COMPUTED_VALUE"""),2.0)</f>
        <v>2</v>
      </c>
      <c r="AW46" s="274">
        <f>IFERROR(__xludf.DUMMYFUNCTION("""COMPUTED_VALUE"""),0.0)</f>
        <v>0</v>
      </c>
      <c r="AX46" s="275"/>
      <c r="AY46" s="275"/>
      <c r="AZ46" s="273">
        <f>IFERROR(__xludf.DUMMYFUNCTION("""COMPUTED_VALUE"""),3.0)</f>
        <v>3</v>
      </c>
      <c r="BA46" s="274">
        <f>IFERROR(__xludf.DUMMYFUNCTION("""COMPUTED_VALUE"""),0.0)</f>
        <v>0</v>
      </c>
      <c r="BB46" s="275"/>
      <c r="BC46" s="275"/>
      <c r="BD46" s="273">
        <f>IFERROR(__xludf.DUMMYFUNCTION("""COMPUTED_VALUE"""),5.0)</f>
        <v>5</v>
      </c>
      <c r="BE46" s="274">
        <f>IFERROR(__xludf.DUMMYFUNCTION("""COMPUTED_VALUE"""),0.0)</f>
        <v>0</v>
      </c>
      <c r="BF46" s="275"/>
      <c r="BG46" s="275"/>
      <c r="BH46" s="273"/>
      <c r="BI46" s="274">
        <f>IFERROR(__xludf.DUMMYFUNCTION("""COMPUTED_VALUE"""),0.0)</f>
        <v>0</v>
      </c>
      <c r="BJ46" s="275"/>
      <c r="BK46" s="275"/>
      <c r="BL46" s="273"/>
      <c r="BM46" s="274">
        <f>IFERROR(__xludf.DUMMYFUNCTION("""COMPUTED_VALUE"""),0.0)</f>
        <v>0</v>
      </c>
      <c r="BN46" s="275"/>
      <c r="BO46" s="275"/>
      <c r="BP46" s="269"/>
      <c r="BQ46" s="269">
        <f>IFERROR(__xludf.DUMMYFUNCTION("""COMPUTED_VALUE"""),0.0)</f>
        <v>0</v>
      </c>
      <c r="BR46" s="269"/>
      <c r="BS46" s="269"/>
      <c r="BT46" s="269"/>
      <c r="BU46" s="269">
        <f>IFERROR(__xludf.DUMMYFUNCTION("""COMPUTED_VALUE"""),0.0)</f>
        <v>0</v>
      </c>
      <c r="BV46" s="269"/>
      <c r="BW46" s="269"/>
      <c r="BX46" s="269"/>
      <c r="BY46" s="269">
        <f>IFERROR(__xludf.DUMMYFUNCTION("""COMPUTED_VALUE"""),0.0)</f>
        <v>0</v>
      </c>
      <c r="BZ46" s="269"/>
      <c r="CA46" s="269"/>
      <c r="CB46" s="269"/>
      <c r="CC46" s="269">
        <f>IFERROR(__xludf.DUMMYFUNCTION("""COMPUTED_VALUE"""),0.0)</f>
        <v>0</v>
      </c>
      <c r="CD46" s="269"/>
      <c r="CE46" s="269"/>
    </row>
    <row r="47">
      <c r="A47" s="271">
        <f>IFERROR(__xludf.DUMMYFUNCTION("""COMPUTED_VALUE"""),46179.0)</f>
        <v>46179</v>
      </c>
      <c r="B47" s="269" t="str">
        <f>IFERROR(__xludf.DUMMYFUNCTION("""COMPUTED_VALUE"""),"土")</f>
        <v>土</v>
      </c>
      <c r="C47" s="272">
        <f>IFERROR(__xludf.DUMMYFUNCTION("""COMPUTED_VALUE"""),0.0)</f>
        <v>0</v>
      </c>
      <c r="D47" s="273">
        <f>IFERROR(__xludf.DUMMYFUNCTION("""COMPUTED_VALUE"""),1.0)</f>
        <v>1</v>
      </c>
      <c r="E47" s="274">
        <f>IFERROR(__xludf.DUMMYFUNCTION("""COMPUTED_VALUE"""),0.0)</f>
        <v>0</v>
      </c>
      <c r="F47" s="275"/>
      <c r="G47" s="275"/>
      <c r="H47" s="273">
        <f>IFERROR(__xludf.DUMMYFUNCTION("""COMPUTED_VALUE"""),1.0)</f>
        <v>1</v>
      </c>
      <c r="I47" s="274">
        <f>IFERROR(__xludf.DUMMYFUNCTION("""COMPUTED_VALUE"""),0.0)</f>
        <v>0</v>
      </c>
      <c r="J47" s="275"/>
      <c r="K47" s="275"/>
      <c r="L47" s="273">
        <f>IFERROR(__xludf.DUMMYFUNCTION("""COMPUTED_VALUE"""),2.0)</f>
        <v>2</v>
      </c>
      <c r="M47" s="274">
        <f>IFERROR(__xludf.DUMMYFUNCTION("""COMPUTED_VALUE"""),0.0)</f>
        <v>0</v>
      </c>
      <c r="N47" s="275"/>
      <c r="O47" s="275"/>
      <c r="P47" s="273">
        <f>IFERROR(__xludf.DUMMYFUNCTION("""COMPUTED_VALUE"""),4.0)</f>
        <v>4</v>
      </c>
      <c r="Q47" s="274">
        <f>IFERROR(__xludf.DUMMYFUNCTION("""COMPUTED_VALUE"""),0.0)</f>
        <v>0</v>
      </c>
      <c r="R47" s="275"/>
      <c r="S47" s="275"/>
      <c r="T47" s="273">
        <f>IFERROR(__xludf.DUMMYFUNCTION("""COMPUTED_VALUE"""),4.0)</f>
        <v>4</v>
      </c>
      <c r="U47" s="274">
        <f>IFERROR(__xludf.DUMMYFUNCTION("""COMPUTED_VALUE"""),0.0)</f>
        <v>0</v>
      </c>
      <c r="V47" s="275"/>
      <c r="W47" s="275"/>
      <c r="X47" s="273">
        <f>IFERROR(__xludf.DUMMYFUNCTION("""COMPUTED_VALUE"""),2.0)</f>
        <v>2</v>
      </c>
      <c r="Y47" s="274">
        <f>IFERROR(__xludf.DUMMYFUNCTION("""COMPUTED_VALUE"""),0.0)</f>
        <v>0</v>
      </c>
      <c r="Z47" s="275"/>
      <c r="AA47" s="275"/>
      <c r="AB47" s="273">
        <f>IFERROR(__xludf.DUMMYFUNCTION("""COMPUTED_VALUE"""),2.0)</f>
        <v>2</v>
      </c>
      <c r="AC47" s="274">
        <f>IFERROR(__xludf.DUMMYFUNCTION("""COMPUTED_VALUE"""),0.0)</f>
        <v>0</v>
      </c>
      <c r="AD47" s="275"/>
      <c r="AE47" s="275"/>
      <c r="AF47" s="273">
        <f>IFERROR(__xludf.DUMMYFUNCTION("""COMPUTED_VALUE"""),2.0)</f>
        <v>2</v>
      </c>
      <c r="AG47" s="274">
        <f>IFERROR(__xludf.DUMMYFUNCTION("""COMPUTED_VALUE"""),0.0)</f>
        <v>0</v>
      </c>
      <c r="AH47" s="275"/>
      <c r="AI47" s="275"/>
      <c r="AJ47" s="273">
        <f>IFERROR(__xludf.DUMMYFUNCTION("""COMPUTED_VALUE"""),5.0)</f>
        <v>5</v>
      </c>
      <c r="AK47" s="274">
        <f>IFERROR(__xludf.DUMMYFUNCTION("""COMPUTED_VALUE"""),0.0)</f>
        <v>0</v>
      </c>
      <c r="AL47" s="275"/>
      <c r="AM47" s="275"/>
      <c r="AN47" s="273">
        <f>IFERROR(__xludf.DUMMYFUNCTION("""COMPUTED_VALUE"""),19.0)</f>
        <v>19</v>
      </c>
      <c r="AO47" s="274">
        <f>IFERROR(__xludf.DUMMYFUNCTION("""COMPUTED_VALUE"""),0.0)</f>
        <v>0</v>
      </c>
      <c r="AP47" s="275"/>
      <c r="AQ47" s="275"/>
      <c r="AR47" s="273">
        <f>IFERROR(__xludf.DUMMYFUNCTION("""COMPUTED_VALUE"""),4.0)</f>
        <v>4</v>
      </c>
      <c r="AS47" s="274">
        <f>IFERROR(__xludf.DUMMYFUNCTION("""COMPUTED_VALUE"""),0.0)</f>
        <v>0</v>
      </c>
      <c r="AT47" s="275"/>
      <c r="AU47" s="275"/>
      <c r="AV47" s="273">
        <f>IFERROR(__xludf.DUMMYFUNCTION("""COMPUTED_VALUE"""),2.0)</f>
        <v>2</v>
      </c>
      <c r="AW47" s="274">
        <f>IFERROR(__xludf.DUMMYFUNCTION("""COMPUTED_VALUE"""),0.0)</f>
        <v>0</v>
      </c>
      <c r="AX47" s="275"/>
      <c r="AY47" s="275"/>
      <c r="AZ47" s="273">
        <f>IFERROR(__xludf.DUMMYFUNCTION("""COMPUTED_VALUE"""),3.0)</f>
        <v>3</v>
      </c>
      <c r="BA47" s="274">
        <f>IFERROR(__xludf.DUMMYFUNCTION("""COMPUTED_VALUE"""),0.0)</f>
        <v>0</v>
      </c>
      <c r="BB47" s="275"/>
      <c r="BC47" s="275"/>
      <c r="BD47" s="273">
        <f>IFERROR(__xludf.DUMMYFUNCTION("""COMPUTED_VALUE"""),5.0)</f>
        <v>5</v>
      </c>
      <c r="BE47" s="274">
        <f>IFERROR(__xludf.DUMMYFUNCTION("""COMPUTED_VALUE"""),0.0)</f>
        <v>0</v>
      </c>
      <c r="BF47" s="275"/>
      <c r="BG47" s="275"/>
      <c r="BH47" s="273"/>
      <c r="BI47" s="274">
        <f>IFERROR(__xludf.DUMMYFUNCTION("""COMPUTED_VALUE"""),0.0)</f>
        <v>0</v>
      </c>
      <c r="BJ47" s="275"/>
      <c r="BK47" s="275"/>
      <c r="BL47" s="273"/>
      <c r="BM47" s="274">
        <f>IFERROR(__xludf.DUMMYFUNCTION("""COMPUTED_VALUE"""),0.0)</f>
        <v>0</v>
      </c>
      <c r="BN47" s="275"/>
      <c r="BO47" s="275"/>
      <c r="BP47" s="269"/>
      <c r="BQ47" s="269">
        <f>IFERROR(__xludf.DUMMYFUNCTION("""COMPUTED_VALUE"""),0.0)</f>
        <v>0</v>
      </c>
      <c r="BR47" s="269"/>
      <c r="BS47" s="269"/>
      <c r="BT47" s="269"/>
      <c r="BU47" s="269">
        <f>IFERROR(__xludf.DUMMYFUNCTION("""COMPUTED_VALUE"""),0.0)</f>
        <v>0</v>
      </c>
      <c r="BV47" s="269"/>
      <c r="BW47" s="269"/>
      <c r="BX47" s="269"/>
      <c r="BY47" s="269">
        <f>IFERROR(__xludf.DUMMYFUNCTION("""COMPUTED_VALUE"""),0.0)</f>
        <v>0</v>
      </c>
      <c r="BZ47" s="269"/>
      <c r="CA47" s="269"/>
      <c r="CB47" s="269"/>
      <c r="CC47" s="269">
        <f>IFERROR(__xludf.DUMMYFUNCTION("""COMPUTED_VALUE"""),0.0)</f>
        <v>0</v>
      </c>
      <c r="CD47" s="269"/>
      <c r="CE47" s="269"/>
    </row>
    <row r="48">
      <c r="A48" s="271">
        <f>IFERROR(__xludf.DUMMYFUNCTION("""COMPUTED_VALUE"""),46180.0)</f>
        <v>46180</v>
      </c>
      <c r="B48" s="269" t="str">
        <f>IFERROR(__xludf.DUMMYFUNCTION("""COMPUTED_VALUE"""),"日")</f>
        <v>日</v>
      </c>
      <c r="C48" s="272">
        <f>IFERROR(__xludf.DUMMYFUNCTION("""COMPUTED_VALUE"""),0.0)</f>
        <v>0</v>
      </c>
      <c r="D48" s="273">
        <f>IFERROR(__xludf.DUMMYFUNCTION("""COMPUTED_VALUE"""),1.0)</f>
        <v>1</v>
      </c>
      <c r="E48" s="274">
        <f>IFERROR(__xludf.DUMMYFUNCTION("""COMPUTED_VALUE"""),0.0)</f>
        <v>0</v>
      </c>
      <c r="F48" s="275"/>
      <c r="G48" s="275"/>
      <c r="H48" s="273">
        <f>IFERROR(__xludf.DUMMYFUNCTION("""COMPUTED_VALUE"""),1.0)</f>
        <v>1</v>
      </c>
      <c r="I48" s="274">
        <f>IFERROR(__xludf.DUMMYFUNCTION("""COMPUTED_VALUE"""),0.0)</f>
        <v>0</v>
      </c>
      <c r="J48" s="275"/>
      <c r="K48" s="275"/>
      <c r="L48" s="273">
        <f>IFERROR(__xludf.DUMMYFUNCTION("""COMPUTED_VALUE"""),2.0)</f>
        <v>2</v>
      </c>
      <c r="M48" s="274">
        <f>IFERROR(__xludf.DUMMYFUNCTION("""COMPUTED_VALUE"""),0.0)</f>
        <v>0</v>
      </c>
      <c r="N48" s="275"/>
      <c r="O48" s="275"/>
      <c r="P48" s="273">
        <f>IFERROR(__xludf.DUMMYFUNCTION("""COMPUTED_VALUE"""),4.0)</f>
        <v>4</v>
      </c>
      <c r="Q48" s="274">
        <f>IFERROR(__xludf.DUMMYFUNCTION("""COMPUTED_VALUE"""),0.0)</f>
        <v>0</v>
      </c>
      <c r="R48" s="275"/>
      <c r="S48" s="275"/>
      <c r="T48" s="273">
        <f>IFERROR(__xludf.DUMMYFUNCTION("""COMPUTED_VALUE"""),4.0)</f>
        <v>4</v>
      </c>
      <c r="U48" s="274">
        <f>IFERROR(__xludf.DUMMYFUNCTION("""COMPUTED_VALUE"""),0.0)</f>
        <v>0</v>
      </c>
      <c r="V48" s="275"/>
      <c r="W48" s="275"/>
      <c r="X48" s="273">
        <f>IFERROR(__xludf.DUMMYFUNCTION("""COMPUTED_VALUE"""),2.0)</f>
        <v>2</v>
      </c>
      <c r="Y48" s="274">
        <f>IFERROR(__xludf.DUMMYFUNCTION("""COMPUTED_VALUE"""),0.0)</f>
        <v>0</v>
      </c>
      <c r="Z48" s="275"/>
      <c r="AA48" s="275"/>
      <c r="AB48" s="273">
        <f>IFERROR(__xludf.DUMMYFUNCTION("""COMPUTED_VALUE"""),2.0)</f>
        <v>2</v>
      </c>
      <c r="AC48" s="274">
        <f>IFERROR(__xludf.DUMMYFUNCTION("""COMPUTED_VALUE"""),0.0)</f>
        <v>0</v>
      </c>
      <c r="AD48" s="275"/>
      <c r="AE48" s="275"/>
      <c r="AF48" s="273">
        <f>IFERROR(__xludf.DUMMYFUNCTION("""COMPUTED_VALUE"""),2.0)</f>
        <v>2</v>
      </c>
      <c r="AG48" s="274">
        <f>IFERROR(__xludf.DUMMYFUNCTION("""COMPUTED_VALUE"""),0.0)</f>
        <v>0</v>
      </c>
      <c r="AH48" s="275"/>
      <c r="AI48" s="275"/>
      <c r="AJ48" s="273">
        <f>IFERROR(__xludf.DUMMYFUNCTION("""COMPUTED_VALUE"""),5.0)</f>
        <v>5</v>
      </c>
      <c r="AK48" s="274">
        <f>IFERROR(__xludf.DUMMYFUNCTION("""COMPUTED_VALUE"""),0.0)</f>
        <v>0</v>
      </c>
      <c r="AL48" s="275"/>
      <c r="AM48" s="275"/>
      <c r="AN48" s="273">
        <f>IFERROR(__xludf.DUMMYFUNCTION("""COMPUTED_VALUE"""),19.0)</f>
        <v>19</v>
      </c>
      <c r="AO48" s="274">
        <f>IFERROR(__xludf.DUMMYFUNCTION("""COMPUTED_VALUE"""),0.0)</f>
        <v>0</v>
      </c>
      <c r="AP48" s="275"/>
      <c r="AQ48" s="275"/>
      <c r="AR48" s="273">
        <f>IFERROR(__xludf.DUMMYFUNCTION("""COMPUTED_VALUE"""),4.0)</f>
        <v>4</v>
      </c>
      <c r="AS48" s="274">
        <f>IFERROR(__xludf.DUMMYFUNCTION("""COMPUTED_VALUE"""),0.0)</f>
        <v>0</v>
      </c>
      <c r="AT48" s="275"/>
      <c r="AU48" s="275"/>
      <c r="AV48" s="273">
        <f>IFERROR(__xludf.DUMMYFUNCTION("""COMPUTED_VALUE"""),2.0)</f>
        <v>2</v>
      </c>
      <c r="AW48" s="274">
        <f>IFERROR(__xludf.DUMMYFUNCTION("""COMPUTED_VALUE"""),0.0)</f>
        <v>0</v>
      </c>
      <c r="AX48" s="275"/>
      <c r="AY48" s="275"/>
      <c r="AZ48" s="273">
        <f>IFERROR(__xludf.DUMMYFUNCTION("""COMPUTED_VALUE"""),3.0)</f>
        <v>3</v>
      </c>
      <c r="BA48" s="274">
        <f>IFERROR(__xludf.DUMMYFUNCTION("""COMPUTED_VALUE"""),0.0)</f>
        <v>0</v>
      </c>
      <c r="BB48" s="275"/>
      <c r="BC48" s="275"/>
      <c r="BD48" s="273">
        <f>IFERROR(__xludf.DUMMYFUNCTION("""COMPUTED_VALUE"""),5.0)</f>
        <v>5</v>
      </c>
      <c r="BE48" s="274">
        <f>IFERROR(__xludf.DUMMYFUNCTION("""COMPUTED_VALUE"""),0.0)</f>
        <v>0</v>
      </c>
      <c r="BF48" s="275"/>
      <c r="BG48" s="275"/>
      <c r="BH48" s="273"/>
      <c r="BI48" s="274">
        <f>IFERROR(__xludf.DUMMYFUNCTION("""COMPUTED_VALUE"""),0.0)</f>
        <v>0</v>
      </c>
      <c r="BJ48" s="275"/>
      <c r="BK48" s="275"/>
      <c r="BL48" s="273"/>
      <c r="BM48" s="274">
        <f>IFERROR(__xludf.DUMMYFUNCTION("""COMPUTED_VALUE"""),0.0)</f>
        <v>0</v>
      </c>
      <c r="BN48" s="275"/>
      <c r="BO48" s="275"/>
      <c r="BP48" s="269"/>
      <c r="BQ48" s="269">
        <f>IFERROR(__xludf.DUMMYFUNCTION("""COMPUTED_VALUE"""),0.0)</f>
        <v>0</v>
      </c>
      <c r="BR48" s="269"/>
      <c r="BS48" s="269"/>
      <c r="BT48" s="269"/>
      <c r="BU48" s="269">
        <f>IFERROR(__xludf.DUMMYFUNCTION("""COMPUTED_VALUE"""),0.0)</f>
        <v>0</v>
      </c>
      <c r="BV48" s="269"/>
      <c r="BW48" s="269"/>
      <c r="BX48" s="269"/>
      <c r="BY48" s="269">
        <f>IFERROR(__xludf.DUMMYFUNCTION("""COMPUTED_VALUE"""),0.0)</f>
        <v>0</v>
      </c>
      <c r="BZ48" s="269"/>
      <c r="CA48" s="269"/>
      <c r="CB48" s="269"/>
      <c r="CC48" s="269">
        <f>IFERROR(__xludf.DUMMYFUNCTION("""COMPUTED_VALUE"""),0.0)</f>
        <v>0</v>
      </c>
      <c r="CD48" s="269"/>
      <c r="CE48" s="269"/>
    </row>
    <row r="49">
      <c r="A49" s="271">
        <f>IFERROR(__xludf.DUMMYFUNCTION("""COMPUTED_VALUE"""),46184.0)</f>
        <v>46184</v>
      </c>
      <c r="B49" s="269" t="str">
        <f>IFERROR(__xludf.DUMMYFUNCTION("""COMPUTED_VALUE"""),"木")</f>
        <v>木</v>
      </c>
      <c r="C49" s="272">
        <f>IFERROR(__xludf.DUMMYFUNCTION("""COMPUTED_VALUE"""),0.0)</f>
        <v>0</v>
      </c>
      <c r="D49" s="273">
        <f>IFERROR(__xludf.DUMMYFUNCTION("""COMPUTED_VALUE"""),1.0)</f>
        <v>1</v>
      </c>
      <c r="E49" s="274">
        <f>IFERROR(__xludf.DUMMYFUNCTION("""COMPUTED_VALUE"""),0.0)</f>
        <v>0</v>
      </c>
      <c r="F49" s="275"/>
      <c r="G49" s="275"/>
      <c r="H49" s="273">
        <f>IFERROR(__xludf.DUMMYFUNCTION("""COMPUTED_VALUE"""),1.0)</f>
        <v>1</v>
      </c>
      <c r="I49" s="274">
        <f>IFERROR(__xludf.DUMMYFUNCTION("""COMPUTED_VALUE"""),0.0)</f>
        <v>0</v>
      </c>
      <c r="J49" s="275"/>
      <c r="K49" s="275"/>
      <c r="L49" s="273">
        <f>IFERROR(__xludf.DUMMYFUNCTION("""COMPUTED_VALUE"""),2.0)</f>
        <v>2</v>
      </c>
      <c r="M49" s="274">
        <f>IFERROR(__xludf.DUMMYFUNCTION("""COMPUTED_VALUE"""),0.0)</f>
        <v>0</v>
      </c>
      <c r="N49" s="275"/>
      <c r="O49" s="275"/>
      <c r="P49" s="273">
        <f>IFERROR(__xludf.DUMMYFUNCTION("""COMPUTED_VALUE"""),4.0)</f>
        <v>4</v>
      </c>
      <c r="Q49" s="274">
        <f>IFERROR(__xludf.DUMMYFUNCTION("""COMPUTED_VALUE"""),0.0)</f>
        <v>0</v>
      </c>
      <c r="R49" s="275"/>
      <c r="S49" s="275"/>
      <c r="T49" s="273">
        <f>IFERROR(__xludf.DUMMYFUNCTION("""COMPUTED_VALUE"""),4.0)</f>
        <v>4</v>
      </c>
      <c r="U49" s="274">
        <f>IFERROR(__xludf.DUMMYFUNCTION("""COMPUTED_VALUE"""),0.0)</f>
        <v>0</v>
      </c>
      <c r="V49" s="275"/>
      <c r="W49" s="275"/>
      <c r="X49" s="273">
        <f>IFERROR(__xludf.DUMMYFUNCTION("""COMPUTED_VALUE"""),2.0)</f>
        <v>2</v>
      </c>
      <c r="Y49" s="274">
        <f>IFERROR(__xludf.DUMMYFUNCTION("""COMPUTED_VALUE"""),0.0)</f>
        <v>0</v>
      </c>
      <c r="Z49" s="275"/>
      <c r="AA49" s="275"/>
      <c r="AB49" s="273">
        <f>IFERROR(__xludf.DUMMYFUNCTION("""COMPUTED_VALUE"""),2.0)</f>
        <v>2</v>
      </c>
      <c r="AC49" s="274">
        <f>IFERROR(__xludf.DUMMYFUNCTION("""COMPUTED_VALUE"""),0.0)</f>
        <v>0</v>
      </c>
      <c r="AD49" s="275"/>
      <c r="AE49" s="275"/>
      <c r="AF49" s="273">
        <f>IFERROR(__xludf.DUMMYFUNCTION("""COMPUTED_VALUE"""),2.0)</f>
        <v>2</v>
      </c>
      <c r="AG49" s="274">
        <f>IFERROR(__xludf.DUMMYFUNCTION("""COMPUTED_VALUE"""),0.0)</f>
        <v>0</v>
      </c>
      <c r="AH49" s="275"/>
      <c r="AI49" s="275"/>
      <c r="AJ49" s="273">
        <f>IFERROR(__xludf.DUMMYFUNCTION("""COMPUTED_VALUE"""),5.0)</f>
        <v>5</v>
      </c>
      <c r="AK49" s="274">
        <f>IFERROR(__xludf.DUMMYFUNCTION("""COMPUTED_VALUE"""),0.0)</f>
        <v>0</v>
      </c>
      <c r="AL49" s="275"/>
      <c r="AM49" s="275"/>
      <c r="AN49" s="273">
        <f>IFERROR(__xludf.DUMMYFUNCTION("""COMPUTED_VALUE"""),19.0)</f>
        <v>19</v>
      </c>
      <c r="AO49" s="274">
        <f>IFERROR(__xludf.DUMMYFUNCTION("""COMPUTED_VALUE"""),0.0)</f>
        <v>0</v>
      </c>
      <c r="AP49" s="275"/>
      <c r="AQ49" s="275"/>
      <c r="AR49" s="273">
        <f>IFERROR(__xludf.DUMMYFUNCTION("""COMPUTED_VALUE"""),4.0)</f>
        <v>4</v>
      </c>
      <c r="AS49" s="274">
        <f>IFERROR(__xludf.DUMMYFUNCTION("""COMPUTED_VALUE"""),0.0)</f>
        <v>0</v>
      </c>
      <c r="AT49" s="275"/>
      <c r="AU49" s="275"/>
      <c r="AV49" s="273">
        <f>IFERROR(__xludf.DUMMYFUNCTION("""COMPUTED_VALUE"""),2.0)</f>
        <v>2</v>
      </c>
      <c r="AW49" s="274">
        <f>IFERROR(__xludf.DUMMYFUNCTION("""COMPUTED_VALUE"""),0.0)</f>
        <v>0</v>
      </c>
      <c r="AX49" s="275"/>
      <c r="AY49" s="275"/>
      <c r="AZ49" s="273">
        <f>IFERROR(__xludf.DUMMYFUNCTION("""COMPUTED_VALUE"""),3.0)</f>
        <v>3</v>
      </c>
      <c r="BA49" s="274">
        <f>IFERROR(__xludf.DUMMYFUNCTION("""COMPUTED_VALUE"""),0.0)</f>
        <v>0</v>
      </c>
      <c r="BB49" s="275"/>
      <c r="BC49" s="275"/>
      <c r="BD49" s="273">
        <f>IFERROR(__xludf.DUMMYFUNCTION("""COMPUTED_VALUE"""),5.0)</f>
        <v>5</v>
      </c>
      <c r="BE49" s="274">
        <f>IFERROR(__xludf.DUMMYFUNCTION("""COMPUTED_VALUE"""),0.0)</f>
        <v>0</v>
      </c>
      <c r="BF49" s="275"/>
      <c r="BG49" s="275"/>
      <c r="BH49" s="273"/>
      <c r="BI49" s="274">
        <f>IFERROR(__xludf.DUMMYFUNCTION("""COMPUTED_VALUE"""),0.0)</f>
        <v>0</v>
      </c>
      <c r="BJ49" s="275"/>
      <c r="BK49" s="275"/>
      <c r="BL49" s="273"/>
      <c r="BM49" s="274">
        <f>IFERROR(__xludf.DUMMYFUNCTION("""COMPUTED_VALUE"""),0.0)</f>
        <v>0</v>
      </c>
      <c r="BN49" s="275"/>
      <c r="BO49" s="275"/>
      <c r="BP49" s="269"/>
      <c r="BQ49" s="269">
        <f>IFERROR(__xludf.DUMMYFUNCTION("""COMPUTED_VALUE"""),0.0)</f>
        <v>0</v>
      </c>
      <c r="BR49" s="269"/>
      <c r="BS49" s="269"/>
      <c r="BT49" s="269"/>
      <c r="BU49" s="269">
        <f>IFERROR(__xludf.DUMMYFUNCTION("""COMPUTED_VALUE"""),0.0)</f>
        <v>0</v>
      </c>
      <c r="BV49" s="269"/>
      <c r="BW49" s="269"/>
      <c r="BX49" s="269"/>
      <c r="BY49" s="269">
        <f>IFERROR(__xludf.DUMMYFUNCTION("""COMPUTED_VALUE"""),0.0)</f>
        <v>0</v>
      </c>
      <c r="BZ49" s="269"/>
      <c r="CA49" s="269"/>
      <c r="CB49" s="269"/>
      <c r="CC49" s="269">
        <f>IFERROR(__xludf.DUMMYFUNCTION("""COMPUTED_VALUE"""),0.0)</f>
        <v>0</v>
      </c>
      <c r="CD49" s="269"/>
      <c r="CE49" s="269"/>
    </row>
    <row r="50">
      <c r="A50" s="271">
        <f>IFERROR(__xludf.DUMMYFUNCTION("""COMPUTED_VALUE"""),46185.0)</f>
        <v>46185</v>
      </c>
      <c r="B50" s="269" t="str">
        <f>IFERROR(__xludf.DUMMYFUNCTION("""COMPUTED_VALUE"""),"金")</f>
        <v>金</v>
      </c>
      <c r="C50" s="272">
        <f>IFERROR(__xludf.DUMMYFUNCTION("""COMPUTED_VALUE"""),0.0)</f>
        <v>0</v>
      </c>
      <c r="D50" s="273">
        <f>IFERROR(__xludf.DUMMYFUNCTION("""COMPUTED_VALUE"""),1.0)</f>
        <v>1</v>
      </c>
      <c r="E50" s="274">
        <f>IFERROR(__xludf.DUMMYFUNCTION("""COMPUTED_VALUE"""),0.0)</f>
        <v>0</v>
      </c>
      <c r="F50" s="275"/>
      <c r="G50" s="275"/>
      <c r="H50" s="273">
        <f>IFERROR(__xludf.DUMMYFUNCTION("""COMPUTED_VALUE"""),1.0)</f>
        <v>1</v>
      </c>
      <c r="I50" s="274">
        <f>IFERROR(__xludf.DUMMYFUNCTION("""COMPUTED_VALUE"""),0.0)</f>
        <v>0</v>
      </c>
      <c r="J50" s="275"/>
      <c r="K50" s="275"/>
      <c r="L50" s="273">
        <f>IFERROR(__xludf.DUMMYFUNCTION("""COMPUTED_VALUE"""),2.0)</f>
        <v>2</v>
      </c>
      <c r="M50" s="274">
        <f>IFERROR(__xludf.DUMMYFUNCTION("""COMPUTED_VALUE"""),0.0)</f>
        <v>0</v>
      </c>
      <c r="N50" s="275"/>
      <c r="O50" s="275"/>
      <c r="P50" s="273">
        <f>IFERROR(__xludf.DUMMYFUNCTION("""COMPUTED_VALUE"""),4.0)</f>
        <v>4</v>
      </c>
      <c r="Q50" s="274">
        <f>IFERROR(__xludf.DUMMYFUNCTION("""COMPUTED_VALUE"""),0.0)</f>
        <v>0</v>
      </c>
      <c r="R50" s="275"/>
      <c r="S50" s="275"/>
      <c r="T50" s="273">
        <f>IFERROR(__xludf.DUMMYFUNCTION("""COMPUTED_VALUE"""),4.0)</f>
        <v>4</v>
      </c>
      <c r="U50" s="274">
        <f>IFERROR(__xludf.DUMMYFUNCTION("""COMPUTED_VALUE"""),0.0)</f>
        <v>0</v>
      </c>
      <c r="V50" s="275"/>
      <c r="W50" s="275"/>
      <c r="X50" s="273">
        <f>IFERROR(__xludf.DUMMYFUNCTION("""COMPUTED_VALUE"""),2.0)</f>
        <v>2</v>
      </c>
      <c r="Y50" s="274">
        <f>IFERROR(__xludf.DUMMYFUNCTION("""COMPUTED_VALUE"""),0.0)</f>
        <v>0</v>
      </c>
      <c r="Z50" s="275"/>
      <c r="AA50" s="275"/>
      <c r="AB50" s="273">
        <f>IFERROR(__xludf.DUMMYFUNCTION("""COMPUTED_VALUE"""),2.0)</f>
        <v>2</v>
      </c>
      <c r="AC50" s="274">
        <f>IFERROR(__xludf.DUMMYFUNCTION("""COMPUTED_VALUE"""),0.0)</f>
        <v>0</v>
      </c>
      <c r="AD50" s="275"/>
      <c r="AE50" s="275"/>
      <c r="AF50" s="273">
        <f>IFERROR(__xludf.DUMMYFUNCTION("""COMPUTED_VALUE"""),2.0)</f>
        <v>2</v>
      </c>
      <c r="AG50" s="274">
        <f>IFERROR(__xludf.DUMMYFUNCTION("""COMPUTED_VALUE"""),0.0)</f>
        <v>0</v>
      </c>
      <c r="AH50" s="275"/>
      <c r="AI50" s="275"/>
      <c r="AJ50" s="273">
        <f>IFERROR(__xludf.DUMMYFUNCTION("""COMPUTED_VALUE"""),5.0)</f>
        <v>5</v>
      </c>
      <c r="AK50" s="274">
        <f>IFERROR(__xludf.DUMMYFUNCTION("""COMPUTED_VALUE"""),0.0)</f>
        <v>0</v>
      </c>
      <c r="AL50" s="275"/>
      <c r="AM50" s="275"/>
      <c r="AN50" s="273">
        <f>IFERROR(__xludf.DUMMYFUNCTION("""COMPUTED_VALUE"""),19.0)</f>
        <v>19</v>
      </c>
      <c r="AO50" s="274">
        <f>IFERROR(__xludf.DUMMYFUNCTION("""COMPUTED_VALUE"""),0.0)</f>
        <v>0</v>
      </c>
      <c r="AP50" s="275"/>
      <c r="AQ50" s="275"/>
      <c r="AR50" s="273">
        <f>IFERROR(__xludf.DUMMYFUNCTION("""COMPUTED_VALUE"""),4.0)</f>
        <v>4</v>
      </c>
      <c r="AS50" s="274">
        <f>IFERROR(__xludf.DUMMYFUNCTION("""COMPUTED_VALUE"""),0.0)</f>
        <v>0</v>
      </c>
      <c r="AT50" s="275"/>
      <c r="AU50" s="275"/>
      <c r="AV50" s="273">
        <f>IFERROR(__xludf.DUMMYFUNCTION("""COMPUTED_VALUE"""),2.0)</f>
        <v>2</v>
      </c>
      <c r="AW50" s="274">
        <f>IFERROR(__xludf.DUMMYFUNCTION("""COMPUTED_VALUE"""),0.0)</f>
        <v>0</v>
      </c>
      <c r="AX50" s="275"/>
      <c r="AY50" s="275"/>
      <c r="AZ50" s="273">
        <f>IFERROR(__xludf.DUMMYFUNCTION("""COMPUTED_VALUE"""),3.0)</f>
        <v>3</v>
      </c>
      <c r="BA50" s="274">
        <f>IFERROR(__xludf.DUMMYFUNCTION("""COMPUTED_VALUE"""),0.0)</f>
        <v>0</v>
      </c>
      <c r="BB50" s="275"/>
      <c r="BC50" s="275"/>
      <c r="BD50" s="273">
        <f>IFERROR(__xludf.DUMMYFUNCTION("""COMPUTED_VALUE"""),5.0)</f>
        <v>5</v>
      </c>
      <c r="BE50" s="274">
        <f>IFERROR(__xludf.DUMMYFUNCTION("""COMPUTED_VALUE"""),0.0)</f>
        <v>0</v>
      </c>
      <c r="BF50" s="275"/>
      <c r="BG50" s="275"/>
      <c r="BH50" s="273"/>
      <c r="BI50" s="274">
        <f>IFERROR(__xludf.DUMMYFUNCTION("""COMPUTED_VALUE"""),0.0)</f>
        <v>0</v>
      </c>
      <c r="BJ50" s="275"/>
      <c r="BK50" s="275"/>
      <c r="BL50" s="273"/>
      <c r="BM50" s="274">
        <f>IFERROR(__xludf.DUMMYFUNCTION("""COMPUTED_VALUE"""),0.0)</f>
        <v>0</v>
      </c>
      <c r="BN50" s="275"/>
      <c r="BO50" s="275"/>
      <c r="BP50" s="269"/>
      <c r="BQ50" s="269">
        <f>IFERROR(__xludf.DUMMYFUNCTION("""COMPUTED_VALUE"""),0.0)</f>
        <v>0</v>
      </c>
      <c r="BR50" s="269"/>
      <c r="BS50" s="269"/>
      <c r="BT50" s="269"/>
      <c r="BU50" s="269">
        <f>IFERROR(__xludf.DUMMYFUNCTION("""COMPUTED_VALUE"""),0.0)</f>
        <v>0</v>
      </c>
      <c r="BV50" s="269"/>
      <c r="BW50" s="269"/>
      <c r="BX50" s="269"/>
      <c r="BY50" s="269">
        <f>IFERROR(__xludf.DUMMYFUNCTION("""COMPUTED_VALUE"""),0.0)</f>
        <v>0</v>
      </c>
      <c r="BZ50" s="269"/>
      <c r="CA50" s="269"/>
      <c r="CB50" s="269"/>
      <c r="CC50" s="269">
        <f>IFERROR(__xludf.DUMMYFUNCTION("""COMPUTED_VALUE"""),0.0)</f>
        <v>0</v>
      </c>
      <c r="CD50" s="269"/>
      <c r="CE50" s="269"/>
    </row>
    <row r="51">
      <c r="A51" s="271">
        <f>IFERROR(__xludf.DUMMYFUNCTION("""COMPUTED_VALUE"""),46186.0)</f>
        <v>46186</v>
      </c>
      <c r="B51" s="269" t="str">
        <f>IFERROR(__xludf.DUMMYFUNCTION("""COMPUTED_VALUE"""),"土")</f>
        <v>土</v>
      </c>
      <c r="C51" s="272">
        <f>IFERROR(__xludf.DUMMYFUNCTION("""COMPUTED_VALUE"""),0.0)</f>
        <v>0</v>
      </c>
      <c r="D51" s="273">
        <f>IFERROR(__xludf.DUMMYFUNCTION("""COMPUTED_VALUE"""),1.0)</f>
        <v>1</v>
      </c>
      <c r="E51" s="274">
        <f>IFERROR(__xludf.DUMMYFUNCTION("""COMPUTED_VALUE"""),0.0)</f>
        <v>0</v>
      </c>
      <c r="F51" s="275"/>
      <c r="G51" s="275"/>
      <c r="H51" s="273">
        <f>IFERROR(__xludf.DUMMYFUNCTION("""COMPUTED_VALUE"""),1.0)</f>
        <v>1</v>
      </c>
      <c r="I51" s="274">
        <f>IFERROR(__xludf.DUMMYFUNCTION("""COMPUTED_VALUE"""),0.0)</f>
        <v>0</v>
      </c>
      <c r="J51" s="275"/>
      <c r="K51" s="275"/>
      <c r="L51" s="273">
        <f>IFERROR(__xludf.DUMMYFUNCTION("""COMPUTED_VALUE"""),2.0)</f>
        <v>2</v>
      </c>
      <c r="M51" s="274">
        <f>IFERROR(__xludf.DUMMYFUNCTION("""COMPUTED_VALUE"""),0.0)</f>
        <v>0</v>
      </c>
      <c r="N51" s="275"/>
      <c r="O51" s="275"/>
      <c r="P51" s="273">
        <f>IFERROR(__xludf.DUMMYFUNCTION("""COMPUTED_VALUE"""),4.0)</f>
        <v>4</v>
      </c>
      <c r="Q51" s="274">
        <f>IFERROR(__xludf.DUMMYFUNCTION("""COMPUTED_VALUE"""),0.0)</f>
        <v>0</v>
      </c>
      <c r="R51" s="275"/>
      <c r="S51" s="275"/>
      <c r="T51" s="273">
        <f>IFERROR(__xludf.DUMMYFUNCTION("""COMPUTED_VALUE"""),4.0)</f>
        <v>4</v>
      </c>
      <c r="U51" s="274">
        <f>IFERROR(__xludf.DUMMYFUNCTION("""COMPUTED_VALUE"""),0.0)</f>
        <v>0</v>
      </c>
      <c r="V51" s="275"/>
      <c r="W51" s="275"/>
      <c r="X51" s="273">
        <f>IFERROR(__xludf.DUMMYFUNCTION("""COMPUTED_VALUE"""),2.0)</f>
        <v>2</v>
      </c>
      <c r="Y51" s="274">
        <f>IFERROR(__xludf.DUMMYFUNCTION("""COMPUTED_VALUE"""),0.0)</f>
        <v>0</v>
      </c>
      <c r="Z51" s="275"/>
      <c r="AA51" s="275"/>
      <c r="AB51" s="273">
        <f>IFERROR(__xludf.DUMMYFUNCTION("""COMPUTED_VALUE"""),2.0)</f>
        <v>2</v>
      </c>
      <c r="AC51" s="274">
        <f>IFERROR(__xludf.DUMMYFUNCTION("""COMPUTED_VALUE"""),0.0)</f>
        <v>0</v>
      </c>
      <c r="AD51" s="275"/>
      <c r="AE51" s="275"/>
      <c r="AF51" s="273">
        <f>IFERROR(__xludf.DUMMYFUNCTION("""COMPUTED_VALUE"""),2.0)</f>
        <v>2</v>
      </c>
      <c r="AG51" s="274">
        <f>IFERROR(__xludf.DUMMYFUNCTION("""COMPUTED_VALUE"""),0.0)</f>
        <v>0</v>
      </c>
      <c r="AH51" s="275"/>
      <c r="AI51" s="275"/>
      <c r="AJ51" s="273">
        <f>IFERROR(__xludf.DUMMYFUNCTION("""COMPUTED_VALUE"""),5.0)</f>
        <v>5</v>
      </c>
      <c r="AK51" s="274">
        <f>IFERROR(__xludf.DUMMYFUNCTION("""COMPUTED_VALUE"""),0.0)</f>
        <v>0</v>
      </c>
      <c r="AL51" s="275"/>
      <c r="AM51" s="275"/>
      <c r="AN51" s="273">
        <f>IFERROR(__xludf.DUMMYFUNCTION("""COMPUTED_VALUE"""),19.0)</f>
        <v>19</v>
      </c>
      <c r="AO51" s="274">
        <f>IFERROR(__xludf.DUMMYFUNCTION("""COMPUTED_VALUE"""),0.0)</f>
        <v>0</v>
      </c>
      <c r="AP51" s="275"/>
      <c r="AQ51" s="275"/>
      <c r="AR51" s="273">
        <f>IFERROR(__xludf.DUMMYFUNCTION("""COMPUTED_VALUE"""),4.0)</f>
        <v>4</v>
      </c>
      <c r="AS51" s="274">
        <f>IFERROR(__xludf.DUMMYFUNCTION("""COMPUTED_VALUE"""),0.0)</f>
        <v>0</v>
      </c>
      <c r="AT51" s="275"/>
      <c r="AU51" s="275"/>
      <c r="AV51" s="273">
        <f>IFERROR(__xludf.DUMMYFUNCTION("""COMPUTED_VALUE"""),2.0)</f>
        <v>2</v>
      </c>
      <c r="AW51" s="274">
        <f>IFERROR(__xludf.DUMMYFUNCTION("""COMPUTED_VALUE"""),0.0)</f>
        <v>0</v>
      </c>
      <c r="AX51" s="275"/>
      <c r="AY51" s="275"/>
      <c r="AZ51" s="273">
        <f>IFERROR(__xludf.DUMMYFUNCTION("""COMPUTED_VALUE"""),3.0)</f>
        <v>3</v>
      </c>
      <c r="BA51" s="274">
        <f>IFERROR(__xludf.DUMMYFUNCTION("""COMPUTED_VALUE"""),0.0)</f>
        <v>0</v>
      </c>
      <c r="BB51" s="275"/>
      <c r="BC51" s="275"/>
      <c r="BD51" s="273">
        <f>IFERROR(__xludf.DUMMYFUNCTION("""COMPUTED_VALUE"""),5.0)</f>
        <v>5</v>
      </c>
      <c r="BE51" s="274">
        <f>IFERROR(__xludf.DUMMYFUNCTION("""COMPUTED_VALUE"""),0.0)</f>
        <v>0</v>
      </c>
      <c r="BF51" s="275"/>
      <c r="BG51" s="275"/>
      <c r="BH51" s="273"/>
      <c r="BI51" s="274">
        <f>IFERROR(__xludf.DUMMYFUNCTION("""COMPUTED_VALUE"""),0.0)</f>
        <v>0</v>
      </c>
      <c r="BJ51" s="275"/>
      <c r="BK51" s="275"/>
      <c r="BL51" s="273"/>
      <c r="BM51" s="274">
        <f>IFERROR(__xludf.DUMMYFUNCTION("""COMPUTED_VALUE"""),0.0)</f>
        <v>0</v>
      </c>
      <c r="BN51" s="275"/>
      <c r="BO51" s="275"/>
      <c r="BP51" s="269"/>
      <c r="BQ51" s="269">
        <f>IFERROR(__xludf.DUMMYFUNCTION("""COMPUTED_VALUE"""),0.0)</f>
        <v>0</v>
      </c>
      <c r="BR51" s="269"/>
      <c r="BS51" s="269"/>
      <c r="BT51" s="269"/>
      <c r="BU51" s="269">
        <f>IFERROR(__xludf.DUMMYFUNCTION("""COMPUTED_VALUE"""),0.0)</f>
        <v>0</v>
      </c>
      <c r="BV51" s="269"/>
      <c r="BW51" s="269"/>
      <c r="BX51" s="269"/>
      <c r="BY51" s="269">
        <f>IFERROR(__xludf.DUMMYFUNCTION("""COMPUTED_VALUE"""),0.0)</f>
        <v>0</v>
      </c>
      <c r="BZ51" s="269"/>
      <c r="CA51" s="269"/>
      <c r="CB51" s="269"/>
      <c r="CC51" s="269">
        <f>IFERROR(__xludf.DUMMYFUNCTION("""COMPUTED_VALUE"""),0.0)</f>
        <v>0</v>
      </c>
      <c r="CD51" s="269"/>
      <c r="CE51" s="269"/>
    </row>
    <row r="52">
      <c r="A52" s="271">
        <f>IFERROR(__xludf.DUMMYFUNCTION("""COMPUTED_VALUE"""),46187.0)</f>
        <v>46187</v>
      </c>
      <c r="B52" s="269" t="str">
        <f>IFERROR(__xludf.DUMMYFUNCTION("""COMPUTED_VALUE"""),"日")</f>
        <v>日</v>
      </c>
      <c r="C52" s="272">
        <f>IFERROR(__xludf.DUMMYFUNCTION("""COMPUTED_VALUE"""),0.0)</f>
        <v>0</v>
      </c>
      <c r="D52" s="273">
        <f>IFERROR(__xludf.DUMMYFUNCTION("""COMPUTED_VALUE"""),1.0)</f>
        <v>1</v>
      </c>
      <c r="E52" s="274">
        <f>IFERROR(__xludf.DUMMYFUNCTION("""COMPUTED_VALUE"""),0.0)</f>
        <v>0</v>
      </c>
      <c r="F52" s="275"/>
      <c r="G52" s="275"/>
      <c r="H52" s="273">
        <f>IFERROR(__xludf.DUMMYFUNCTION("""COMPUTED_VALUE"""),1.0)</f>
        <v>1</v>
      </c>
      <c r="I52" s="274">
        <f>IFERROR(__xludf.DUMMYFUNCTION("""COMPUTED_VALUE"""),0.0)</f>
        <v>0</v>
      </c>
      <c r="J52" s="275"/>
      <c r="K52" s="275"/>
      <c r="L52" s="273">
        <f>IFERROR(__xludf.DUMMYFUNCTION("""COMPUTED_VALUE"""),2.0)</f>
        <v>2</v>
      </c>
      <c r="M52" s="274">
        <f>IFERROR(__xludf.DUMMYFUNCTION("""COMPUTED_VALUE"""),0.0)</f>
        <v>0</v>
      </c>
      <c r="N52" s="275"/>
      <c r="O52" s="275"/>
      <c r="P52" s="273">
        <f>IFERROR(__xludf.DUMMYFUNCTION("""COMPUTED_VALUE"""),4.0)</f>
        <v>4</v>
      </c>
      <c r="Q52" s="274">
        <f>IFERROR(__xludf.DUMMYFUNCTION("""COMPUTED_VALUE"""),0.0)</f>
        <v>0</v>
      </c>
      <c r="R52" s="275"/>
      <c r="S52" s="275"/>
      <c r="T52" s="273">
        <f>IFERROR(__xludf.DUMMYFUNCTION("""COMPUTED_VALUE"""),4.0)</f>
        <v>4</v>
      </c>
      <c r="U52" s="274">
        <f>IFERROR(__xludf.DUMMYFUNCTION("""COMPUTED_VALUE"""),0.0)</f>
        <v>0</v>
      </c>
      <c r="V52" s="275"/>
      <c r="W52" s="275"/>
      <c r="X52" s="273">
        <f>IFERROR(__xludf.DUMMYFUNCTION("""COMPUTED_VALUE"""),2.0)</f>
        <v>2</v>
      </c>
      <c r="Y52" s="274">
        <f>IFERROR(__xludf.DUMMYFUNCTION("""COMPUTED_VALUE"""),0.0)</f>
        <v>0</v>
      </c>
      <c r="Z52" s="275"/>
      <c r="AA52" s="275"/>
      <c r="AB52" s="273">
        <f>IFERROR(__xludf.DUMMYFUNCTION("""COMPUTED_VALUE"""),2.0)</f>
        <v>2</v>
      </c>
      <c r="AC52" s="274">
        <f>IFERROR(__xludf.DUMMYFUNCTION("""COMPUTED_VALUE"""),0.0)</f>
        <v>0</v>
      </c>
      <c r="AD52" s="275"/>
      <c r="AE52" s="275"/>
      <c r="AF52" s="273">
        <f>IFERROR(__xludf.DUMMYFUNCTION("""COMPUTED_VALUE"""),2.0)</f>
        <v>2</v>
      </c>
      <c r="AG52" s="274">
        <f>IFERROR(__xludf.DUMMYFUNCTION("""COMPUTED_VALUE"""),0.0)</f>
        <v>0</v>
      </c>
      <c r="AH52" s="275"/>
      <c r="AI52" s="275"/>
      <c r="AJ52" s="273">
        <f>IFERROR(__xludf.DUMMYFUNCTION("""COMPUTED_VALUE"""),5.0)</f>
        <v>5</v>
      </c>
      <c r="AK52" s="274">
        <f>IFERROR(__xludf.DUMMYFUNCTION("""COMPUTED_VALUE"""),0.0)</f>
        <v>0</v>
      </c>
      <c r="AL52" s="275"/>
      <c r="AM52" s="275"/>
      <c r="AN52" s="273">
        <f>IFERROR(__xludf.DUMMYFUNCTION("""COMPUTED_VALUE"""),19.0)</f>
        <v>19</v>
      </c>
      <c r="AO52" s="274">
        <f>IFERROR(__xludf.DUMMYFUNCTION("""COMPUTED_VALUE"""),0.0)</f>
        <v>0</v>
      </c>
      <c r="AP52" s="275"/>
      <c r="AQ52" s="275"/>
      <c r="AR52" s="273">
        <f>IFERROR(__xludf.DUMMYFUNCTION("""COMPUTED_VALUE"""),4.0)</f>
        <v>4</v>
      </c>
      <c r="AS52" s="274">
        <f>IFERROR(__xludf.DUMMYFUNCTION("""COMPUTED_VALUE"""),0.0)</f>
        <v>0</v>
      </c>
      <c r="AT52" s="275"/>
      <c r="AU52" s="275"/>
      <c r="AV52" s="273">
        <f>IFERROR(__xludf.DUMMYFUNCTION("""COMPUTED_VALUE"""),2.0)</f>
        <v>2</v>
      </c>
      <c r="AW52" s="274">
        <f>IFERROR(__xludf.DUMMYFUNCTION("""COMPUTED_VALUE"""),0.0)</f>
        <v>0</v>
      </c>
      <c r="AX52" s="275"/>
      <c r="AY52" s="275"/>
      <c r="AZ52" s="273">
        <f>IFERROR(__xludf.DUMMYFUNCTION("""COMPUTED_VALUE"""),3.0)</f>
        <v>3</v>
      </c>
      <c r="BA52" s="274">
        <f>IFERROR(__xludf.DUMMYFUNCTION("""COMPUTED_VALUE"""),0.0)</f>
        <v>0</v>
      </c>
      <c r="BB52" s="275"/>
      <c r="BC52" s="275"/>
      <c r="BD52" s="273">
        <f>IFERROR(__xludf.DUMMYFUNCTION("""COMPUTED_VALUE"""),5.0)</f>
        <v>5</v>
      </c>
      <c r="BE52" s="274">
        <f>IFERROR(__xludf.DUMMYFUNCTION("""COMPUTED_VALUE"""),0.0)</f>
        <v>0</v>
      </c>
      <c r="BF52" s="275"/>
      <c r="BG52" s="275"/>
      <c r="BH52" s="273"/>
      <c r="BI52" s="274">
        <f>IFERROR(__xludf.DUMMYFUNCTION("""COMPUTED_VALUE"""),0.0)</f>
        <v>0</v>
      </c>
      <c r="BJ52" s="275"/>
      <c r="BK52" s="275"/>
      <c r="BL52" s="273"/>
      <c r="BM52" s="274">
        <f>IFERROR(__xludf.DUMMYFUNCTION("""COMPUTED_VALUE"""),0.0)</f>
        <v>0</v>
      </c>
      <c r="BN52" s="275"/>
      <c r="BO52" s="275"/>
      <c r="BP52" s="269"/>
      <c r="BQ52" s="269">
        <f>IFERROR(__xludf.DUMMYFUNCTION("""COMPUTED_VALUE"""),0.0)</f>
        <v>0</v>
      </c>
      <c r="BR52" s="269"/>
      <c r="BS52" s="269"/>
      <c r="BT52" s="269"/>
      <c r="BU52" s="269">
        <f>IFERROR(__xludf.DUMMYFUNCTION("""COMPUTED_VALUE"""),0.0)</f>
        <v>0</v>
      </c>
      <c r="BV52" s="269"/>
      <c r="BW52" s="269"/>
      <c r="BX52" s="269"/>
      <c r="BY52" s="269">
        <f>IFERROR(__xludf.DUMMYFUNCTION("""COMPUTED_VALUE"""),0.0)</f>
        <v>0</v>
      </c>
      <c r="BZ52" s="269"/>
      <c r="CA52" s="269"/>
      <c r="CB52" s="269"/>
      <c r="CC52" s="269">
        <f>IFERROR(__xludf.DUMMYFUNCTION("""COMPUTED_VALUE"""),0.0)</f>
        <v>0</v>
      </c>
      <c r="CD52" s="269"/>
      <c r="CE52" s="269"/>
    </row>
    <row r="53">
      <c r="A53" s="271">
        <f>IFERROR(__xludf.DUMMYFUNCTION("""COMPUTED_VALUE"""),46191.0)</f>
        <v>46191</v>
      </c>
      <c r="B53" s="269" t="str">
        <f>IFERROR(__xludf.DUMMYFUNCTION("""COMPUTED_VALUE"""),"木")</f>
        <v>木</v>
      </c>
      <c r="C53" s="272">
        <f>IFERROR(__xludf.DUMMYFUNCTION("""COMPUTED_VALUE"""),0.0)</f>
        <v>0</v>
      </c>
      <c r="D53" s="273">
        <f>IFERROR(__xludf.DUMMYFUNCTION("""COMPUTED_VALUE"""),1.0)</f>
        <v>1</v>
      </c>
      <c r="E53" s="274">
        <f>IFERROR(__xludf.DUMMYFUNCTION("""COMPUTED_VALUE"""),0.0)</f>
        <v>0</v>
      </c>
      <c r="F53" s="275"/>
      <c r="G53" s="275"/>
      <c r="H53" s="273">
        <f>IFERROR(__xludf.DUMMYFUNCTION("""COMPUTED_VALUE"""),1.0)</f>
        <v>1</v>
      </c>
      <c r="I53" s="274">
        <f>IFERROR(__xludf.DUMMYFUNCTION("""COMPUTED_VALUE"""),0.0)</f>
        <v>0</v>
      </c>
      <c r="J53" s="275"/>
      <c r="K53" s="275"/>
      <c r="L53" s="273">
        <f>IFERROR(__xludf.DUMMYFUNCTION("""COMPUTED_VALUE"""),2.0)</f>
        <v>2</v>
      </c>
      <c r="M53" s="274">
        <f>IFERROR(__xludf.DUMMYFUNCTION("""COMPUTED_VALUE"""),0.0)</f>
        <v>0</v>
      </c>
      <c r="N53" s="275"/>
      <c r="O53" s="275"/>
      <c r="P53" s="273">
        <f>IFERROR(__xludf.DUMMYFUNCTION("""COMPUTED_VALUE"""),4.0)</f>
        <v>4</v>
      </c>
      <c r="Q53" s="274">
        <f>IFERROR(__xludf.DUMMYFUNCTION("""COMPUTED_VALUE"""),0.0)</f>
        <v>0</v>
      </c>
      <c r="R53" s="275"/>
      <c r="S53" s="275"/>
      <c r="T53" s="273">
        <f>IFERROR(__xludf.DUMMYFUNCTION("""COMPUTED_VALUE"""),4.0)</f>
        <v>4</v>
      </c>
      <c r="U53" s="274">
        <f>IFERROR(__xludf.DUMMYFUNCTION("""COMPUTED_VALUE"""),0.0)</f>
        <v>0</v>
      </c>
      <c r="V53" s="275"/>
      <c r="W53" s="275"/>
      <c r="X53" s="273">
        <f>IFERROR(__xludf.DUMMYFUNCTION("""COMPUTED_VALUE"""),2.0)</f>
        <v>2</v>
      </c>
      <c r="Y53" s="274">
        <f>IFERROR(__xludf.DUMMYFUNCTION("""COMPUTED_VALUE"""),0.0)</f>
        <v>0</v>
      </c>
      <c r="Z53" s="275"/>
      <c r="AA53" s="275"/>
      <c r="AB53" s="273">
        <f>IFERROR(__xludf.DUMMYFUNCTION("""COMPUTED_VALUE"""),2.0)</f>
        <v>2</v>
      </c>
      <c r="AC53" s="274">
        <f>IFERROR(__xludf.DUMMYFUNCTION("""COMPUTED_VALUE"""),0.0)</f>
        <v>0</v>
      </c>
      <c r="AD53" s="275"/>
      <c r="AE53" s="275"/>
      <c r="AF53" s="273">
        <f>IFERROR(__xludf.DUMMYFUNCTION("""COMPUTED_VALUE"""),2.0)</f>
        <v>2</v>
      </c>
      <c r="AG53" s="274">
        <f>IFERROR(__xludf.DUMMYFUNCTION("""COMPUTED_VALUE"""),0.0)</f>
        <v>0</v>
      </c>
      <c r="AH53" s="275"/>
      <c r="AI53" s="275"/>
      <c r="AJ53" s="273">
        <f>IFERROR(__xludf.DUMMYFUNCTION("""COMPUTED_VALUE"""),5.0)</f>
        <v>5</v>
      </c>
      <c r="AK53" s="274">
        <f>IFERROR(__xludf.DUMMYFUNCTION("""COMPUTED_VALUE"""),0.0)</f>
        <v>0</v>
      </c>
      <c r="AL53" s="275"/>
      <c r="AM53" s="275"/>
      <c r="AN53" s="273">
        <f>IFERROR(__xludf.DUMMYFUNCTION("""COMPUTED_VALUE"""),19.0)</f>
        <v>19</v>
      </c>
      <c r="AO53" s="274">
        <f>IFERROR(__xludf.DUMMYFUNCTION("""COMPUTED_VALUE"""),0.0)</f>
        <v>0</v>
      </c>
      <c r="AP53" s="275"/>
      <c r="AQ53" s="275"/>
      <c r="AR53" s="273">
        <f>IFERROR(__xludf.DUMMYFUNCTION("""COMPUTED_VALUE"""),4.0)</f>
        <v>4</v>
      </c>
      <c r="AS53" s="274">
        <f>IFERROR(__xludf.DUMMYFUNCTION("""COMPUTED_VALUE"""),0.0)</f>
        <v>0</v>
      </c>
      <c r="AT53" s="275"/>
      <c r="AU53" s="275"/>
      <c r="AV53" s="273">
        <f>IFERROR(__xludf.DUMMYFUNCTION("""COMPUTED_VALUE"""),2.0)</f>
        <v>2</v>
      </c>
      <c r="AW53" s="274">
        <f>IFERROR(__xludf.DUMMYFUNCTION("""COMPUTED_VALUE"""),0.0)</f>
        <v>0</v>
      </c>
      <c r="AX53" s="275"/>
      <c r="AY53" s="275"/>
      <c r="AZ53" s="273">
        <f>IFERROR(__xludf.DUMMYFUNCTION("""COMPUTED_VALUE"""),3.0)</f>
        <v>3</v>
      </c>
      <c r="BA53" s="274">
        <f>IFERROR(__xludf.DUMMYFUNCTION("""COMPUTED_VALUE"""),0.0)</f>
        <v>0</v>
      </c>
      <c r="BB53" s="275"/>
      <c r="BC53" s="275"/>
      <c r="BD53" s="273">
        <f>IFERROR(__xludf.DUMMYFUNCTION("""COMPUTED_VALUE"""),5.0)</f>
        <v>5</v>
      </c>
      <c r="BE53" s="274">
        <f>IFERROR(__xludf.DUMMYFUNCTION("""COMPUTED_VALUE"""),0.0)</f>
        <v>0</v>
      </c>
      <c r="BF53" s="275"/>
      <c r="BG53" s="275"/>
      <c r="BH53" s="273"/>
      <c r="BI53" s="274">
        <f>IFERROR(__xludf.DUMMYFUNCTION("""COMPUTED_VALUE"""),0.0)</f>
        <v>0</v>
      </c>
      <c r="BJ53" s="275"/>
      <c r="BK53" s="275"/>
      <c r="BL53" s="273"/>
      <c r="BM53" s="274">
        <f>IFERROR(__xludf.DUMMYFUNCTION("""COMPUTED_VALUE"""),0.0)</f>
        <v>0</v>
      </c>
      <c r="BN53" s="275"/>
      <c r="BO53" s="275"/>
      <c r="BP53" s="269"/>
      <c r="BQ53" s="269">
        <f>IFERROR(__xludf.DUMMYFUNCTION("""COMPUTED_VALUE"""),0.0)</f>
        <v>0</v>
      </c>
      <c r="BR53" s="269"/>
      <c r="BS53" s="269"/>
      <c r="BT53" s="269"/>
      <c r="BU53" s="269">
        <f>IFERROR(__xludf.DUMMYFUNCTION("""COMPUTED_VALUE"""),0.0)</f>
        <v>0</v>
      </c>
      <c r="BV53" s="269"/>
      <c r="BW53" s="269"/>
      <c r="BX53" s="269"/>
      <c r="BY53" s="269">
        <f>IFERROR(__xludf.DUMMYFUNCTION("""COMPUTED_VALUE"""),0.0)</f>
        <v>0</v>
      </c>
      <c r="BZ53" s="269"/>
      <c r="CA53" s="269"/>
      <c r="CB53" s="269"/>
      <c r="CC53" s="269">
        <f>IFERROR(__xludf.DUMMYFUNCTION("""COMPUTED_VALUE"""),0.0)</f>
        <v>0</v>
      </c>
      <c r="CD53" s="269"/>
      <c r="CE53" s="269"/>
    </row>
    <row r="54">
      <c r="A54" s="271">
        <f>IFERROR(__xludf.DUMMYFUNCTION("""COMPUTED_VALUE"""),46192.0)</f>
        <v>46192</v>
      </c>
      <c r="B54" s="269" t="str">
        <f>IFERROR(__xludf.DUMMYFUNCTION("""COMPUTED_VALUE"""),"金")</f>
        <v>金</v>
      </c>
      <c r="C54" s="272">
        <f>IFERROR(__xludf.DUMMYFUNCTION("""COMPUTED_VALUE"""),0.0)</f>
        <v>0</v>
      </c>
      <c r="D54" s="273">
        <f>IFERROR(__xludf.DUMMYFUNCTION("""COMPUTED_VALUE"""),1.0)</f>
        <v>1</v>
      </c>
      <c r="E54" s="274">
        <f>IFERROR(__xludf.DUMMYFUNCTION("""COMPUTED_VALUE"""),0.0)</f>
        <v>0</v>
      </c>
      <c r="F54" s="275"/>
      <c r="G54" s="275"/>
      <c r="H54" s="273">
        <f>IFERROR(__xludf.DUMMYFUNCTION("""COMPUTED_VALUE"""),1.0)</f>
        <v>1</v>
      </c>
      <c r="I54" s="274">
        <f>IFERROR(__xludf.DUMMYFUNCTION("""COMPUTED_VALUE"""),0.0)</f>
        <v>0</v>
      </c>
      <c r="J54" s="275"/>
      <c r="K54" s="275"/>
      <c r="L54" s="273">
        <f>IFERROR(__xludf.DUMMYFUNCTION("""COMPUTED_VALUE"""),2.0)</f>
        <v>2</v>
      </c>
      <c r="M54" s="274">
        <f>IFERROR(__xludf.DUMMYFUNCTION("""COMPUTED_VALUE"""),0.0)</f>
        <v>0</v>
      </c>
      <c r="N54" s="275"/>
      <c r="O54" s="275"/>
      <c r="P54" s="273">
        <f>IFERROR(__xludf.DUMMYFUNCTION("""COMPUTED_VALUE"""),4.0)</f>
        <v>4</v>
      </c>
      <c r="Q54" s="274">
        <f>IFERROR(__xludf.DUMMYFUNCTION("""COMPUTED_VALUE"""),0.0)</f>
        <v>0</v>
      </c>
      <c r="R54" s="275"/>
      <c r="S54" s="275"/>
      <c r="T54" s="273">
        <f>IFERROR(__xludf.DUMMYFUNCTION("""COMPUTED_VALUE"""),4.0)</f>
        <v>4</v>
      </c>
      <c r="U54" s="274">
        <f>IFERROR(__xludf.DUMMYFUNCTION("""COMPUTED_VALUE"""),0.0)</f>
        <v>0</v>
      </c>
      <c r="V54" s="275"/>
      <c r="W54" s="275"/>
      <c r="X54" s="273">
        <f>IFERROR(__xludf.DUMMYFUNCTION("""COMPUTED_VALUE"""),2.0)</f>
        <v>2</v>
      </c>
      <c r="Y54" s="274">
        <f>IFERROR(__xludf.DUMMYFUNCTION("""COMPUTED_VALUE"""),0.0)</f>
        <v>0</v>
      </c>
      <c r="Z54" s="275"/>
      <c r="AA54" s="275"/>
      <c r="AB54" s="273">
        <f>IFERROR(__xludf.DUMMYFUNCTION("""COMPUTED_VALUE"""),2.0)</f>
        <v>2</v>
      </c>
      <c r="AC54" s="274">
        <f>IFERROR(__xludf.DUMMYFUNCTION("""COMPUTED_VALUE"""),0.0)</f>
        <v>0</v>
      </c>
      <c r="AD54" s="275"/>
      <c r="AE54" s="275"/>
      <c r="AF54" s="273">
        <f>IFERROR(__xludf.DUMMYFUNCTION("""COMPUTED_VALUE"""),2.0)</f>
        <v>2</v>
      </c>
      <c r="AG54" s="274">
        <f>IFERROR(__xludf.DUMMYFUNCTION("""COMPUTED_VALUE"""),0.0)</f>
        <v>0</v>
      </c>
      <c r="AH54" s="275"/>
      <c r="AI54" s="275"/>
      <c r="AJ54" s="273">
        <f>IFERROR(__xludf.DUMMYFUNCTION("""COMPUTED_VALUE"""),5.0)</f>
        <v>5</v>
      </c>
      <c r="AK54" s="274">
        <f>IFERROR(__xludf.DUMMYFUNCTION("""COMPUTED_VALUE"""),0.0)</f>
        <v>0</v>
      </c>
      <c r="AL54" s="275"/>
      <c r="AM54" s="275"/>
      <c r="AN54" s="273">
        <f>IFERROR(__xludf.DUMMYFUNCTION("""COMPUTED_VALUE"""),19.0)</f>
        <v>19</v>
      </c>
      <c r="AO54" s="274">
        <f>IFERROR(__xludf.DUMMYFUNCTION("""COMPUTED_VALUE"""),0.0)</f>
        <v>0</v>
      </c>
      <c r="AP54" s="275"/>
      <c r="AQ54" s="275"/>
      <c r="AR54" s="273">
        <f>IFERROR(__xludf.DUMMYFUNCTION("""COMPUTED_VALUE"""),4.0)</f>
        <v>4</v>
      </c>
      <c r="AS54" s="274">
        <f>IFERROR(__xludf.DUMMYFUNCTION("""COMPUTED_VALUE"""),0.0)</f>
        <v>0</v>
      </c>
      <c r="AT54" s="275"/>
      <c r="AU54" s="275"/>
      <c r="AV54" s="273">
        <f>IFERROR(__xludf.DUMMYFUNCTION("""COMPUTED_VALUE"""),2.0)</f>
        <v>2</v>
      </c>
      <c r="AW54" s="274">
        <f>IFERROR(__xludf.DUMMYFUNCTION("""COMPUTED_VALUE"""),0.0)</f>
        <v>0</v>
      </c>
      <c r="AX54" s="275"/>
      <c r="AY54" s="275"/>
      <c r="AZ54" s="273">
        <f>IFERROR(__xludf.DUMMYFUNCTION("""COMPUTED_VALUE"""),3.0)</f>
        <v>3</v>
      </c>
      <c r="BA54" s="274">
        <f>IFERROR(__xludf.DUMMYFUNCTION("""COMPUTED_VALUE"""),0.0)</f>
        <v>0</v>
      </c>
      <c r="BB54" s="275"/>
      <c r="BC54" s="275"/>
      <c r="BD54" s="273">
        <f>IFERROR(__xludf.DUMMYFUNCTION("""COMPUTED_VALUE"""),5.0)</f>
        <v>5</v>
      </c>
      <c r="BE54" s="274">
        <f>IFERROR(__xludf.DUMMYFUNCTION("""COMPUTED_VALUE"""),0.0)</f>
        <v>0</v>
      </c>
      <c r="BF54" s="275"/>
      <c r="BG54" s="275"/>
      <c r="BH54" s="273"/>
      <c r="BI54" s="274">
        <f>IFERROR(__xludf.DUMMYFUNCTION("""COMPUTED_VALUE"""),0.0)</f>
        <v>0</v>
      </c>
      <c r="BJ54" s="275"/>
      <c r="BK54" s="275"/>
      <c r="BL54" s="273"/>
      <c r="BM54" s="274">
        <f>IFERROR(__xludf.DUMMYFUNCTION("""COMPUTED_VALUE"""),0.0)</f>
        <v>0</v>
      </c>
      <c r="BN54" s="275"/>
      <c r="BO54" s="275"/>
      <c r="BP54" s="269"/>
      <c r="BQ54" s="269">
        <f>IFERROR(__xludf.DUMMYFUNCTION("""COMPUTED_VALUE"""),0.0)</f>
        <v>0</v>
      </c>
      <c r="BR54" s="269"/>
      <c r="BS54" s="269"/>
      <c r="BT54" s="269"/>
      <c r="BU54" s="269">
        <f>IFERROR(__xludf.DUMMYFUNCTION("""COMPUTED_VALUE"""),0.0)</f>
        <v>0</v>
      </c>
      <c r="BV54" s="269"/>
      <c r="BW54" s="269"/>
      <c r="BX54" s="269"/>
      <c r="BY54" s="269">
        <f>IFERROR(__xludf.DUMMYFUNCTION("""COMPUTED_VALUE"""),0.0)</f>
        <v>0</v>
      </c>
      <c r="BZ54" s="269"/>
      <c r="CA54" s="269"/>
      <c r="CB54" s="269"/>
      <c r="CC54" s="269">
        <f>IFERROR(__xludf.DUMMYFUNCTION("""COMPUTED_VALUE"""),0.0)</f>
        <v>0</v>
      </c>
      <c r="CD54" s="269"/>
      <c r="CE54" s="269"/>
    </row>
    <row r="55">
      <c r="A55" s="271">
        <f>IFERROR(__xludf.DUMMYFUNCTION("""COMPUTED_VALUE"""),46193.0)</f>
        <v>46193</v>
      </c>
      <c r="B55" s="269" t="str">
        <f>IFERROR(__xludf.DUMMYFUNCTION("""COMPUTED_VALUE"""),"土")</f>
        <v>土</v>
      </c>
      <c r="C55" s="272">
        <f>IFERROR(__xludf.DUMMYFUNCTION("""COMPUTED_VALUE"""),0.0)</f>
        <v>0</v>
      </c>
      <c r="D55" s="273">
        <f>IFERROR(__xludf.DUMMYFUNCTION("""COMPUTED_VALUE"""),1.0)</f>
        <v>1</v>
      </c>
      <c r="E55" s="274">
        <f>IFERROR(__xludf.DUMMYFUNCTION("""COMPUTED_VALUE"""),0.0)</f>
        <v>0</v>
      </c>
      <c r="F55" s="275"/>
      <c r="G55" s="275"/>
      <c r="H55" s="273">
        <f>IFERROR(__xludf.DUMMYFUNCTION("""COMPUTED_VALUE"""),1.0)</f>
        <v>1</v>
      </c>
      <c r="I55" s="274">
        <f>IFERROR(__xludf.DUMMYFUNCTION("""COMPUTED_VALUE"""),0.0)</f>
        <v>0</v>
      </c>
      <c r="J55" s="275"/>
      <c r="K55" s="275"/>
      <c r="L55" s="273">
        <f>IFERROR(__xludf.DUMMYFUNCTION("""COMPUTED_VALUE"""),2.0)</f>
        <v>2</v>
      </c>
      <c r="M55" s="274">
        <f>IFERROR(__xludf.DUMMYFUNCTION("""COMPUTED_VALUE"""),0.0)</f>
        <v>0</v>
      </c>
      <c r="N55" s="275"/>
      <c r="O55" s="275"/>
      <c r="P55" s="273">
        <f>IFERROR(__xludf.DUMMYFUNCTION("""COMPUTED_VALUE"""),4.0)</f>
        <v>4</v>
      </c>
      <c r="Q55" s="274">
        <f>IFERROR(__xludf.DUMMYFUNCTION("""COMPUTED_VALUE"""),0.0)</f>
        <v>0</v>
      </c>
      <c r="R55" s="275"/>
      <c r="S55" s="275"/>
      <c r="T55" s="273">
        <f>IFERROR(__xludf.DUMMYFUNCTION("""COMPUTED_VALUE"""),4.0)</f>
        <v>4</v>
      </c>
      <c r="U55" s="274">
        <f>IFERROR(__xludf.DUMMYFUNCTION("""COMPUTED_VALUE"""),0.0)</f>
        <v>0</v>
      </c>
      <c r="V55" s="275"/>
      <c r="W55" s="275"/>
      <c r="X55" s="273">
        <f>IFERROR(__xludf.DUMMYFUNCTION("""COMPUTED_VALUE"""),2.0)</f>
        <v>2</v>
      </c>
      <c r="Y55" s="274">
        <f>IFERROR(__xludf.DUMMYFUNCTION("""COMPUTED_VALUE"""),0.0)</f>
        <v>0</v>
      </c>
      <c r="Z55" s="275"/>
      <c r="AA55" s="275"/>
      <c r="AB55" s="273">
        <f>IFERROR(__xludf.DUMMYFUNCTION("""COMPUTED_VALUE"""),2.0)</f>
        <v>2</v>
      </c>
      <c r="AC55" s="274">
        <f>IFERROR(__xludf.DUMMYFUNCTION("""COMPUTED_VALUE"""),0.0)</f>
        <v>0</v>
      </c>
      <c r="AD55" s="275"/>
      <c r="AE55" s="275"/>
      <c r="AF55" s="273">
        <f>IFERROR(__xludf.DUMMYFUNCTION("""COMPUTED_VALUE"""),2.0)</f>
        <v>2</v>
      </c>
      <c r="AG55" s="274">
        <f>IFERROR(__xludf.DUMMYFUNCTION("""COMPUTED_VALUE"""),0.0)</f>
        <v>0</v>
      </c>
      <c r="AH55" s="275"/>
      <c r="AI55" s="275"/>
      <c r="AJ55" s="273">
        <f>IFERROR(__xludf.DUMMYFUNCTION("""COMPUTED_VALUE"""),5.0)</f>
        <v>5</v>
      </c>
      <c r="AK55" s="274">
        <f>IFERROR(__xludf.DUMMYFUNCTION("""COMPUTED_VALUE"""),0.0)</f>
        <v>0</v>
      </c>
      <c r="AL55" s="275"/>
      <c r="AM55" s="275"/>
      <c r="AN55" s="273">
        <f>IFERROR(__xludf.DUMMYFUNCTION("""COMPUTED_VALUE"""),19.0)</f>
        <v>19</v>
      </c>
      <c r="AO55" s="274">
        <f>IFERROR(__xludf.DUMMYFUNCTION("""COMPUTED_VALUE"""),0.0)</f>
        <v>0</v>
      </c>
      <c r="AP55" s="275"/>
      <c r="AQ55" s="275"/>
      <c r="AR55" s="273">
        <f>IFERROR(__xludf.DUMMYFUNCTION("""COMPUTED_VALUE"""),4.0)</f>
        <v>4</v>
      </c>
      <c r="AS55" s="274">
        <f>IFERROR(__xludf.DUMMYFUNCTION("""COMPUTED_VALUE"""),0.0)</f>
        <v>0</v>
      </c>
      <c r="AT55" s="275"/>
      <c r="AU55" s="275"/>
      <c r="AV55" s="273">
        <f>IFERROR(__xludf.DUMMYFUNCTION("""COMPUTED_VALUE"""),2.0)</f>
        <v>2</v>
      </c>
      <c r="AW55" s="274">
        <f>IFERROR(__xludf.DUMMYFUNCTION("""COMPUTED_VALUE"""),0.0)</f>
        <v>0</v>
      </c>
      <c r="AX55" s="275"/>
      <c r="AY55" s="275"/>
      <c r="AZ55" s="273">
        <f>IFERROR(__xludf.DUMMYFUNCTION("""COMPUTED_VALUE"""),3.0)</f>
        <v>3</v>
      </c>
      <c r="BA55" s="274">
        <f>IFERROR(__xludf.DUMMYFUNCTION("""COMPUTED_VALUE"""),0.0)</f>
        <v>0</v>
      </c>
      <c r="BB55" s="275"/>
      <c r="BC55" s="275"/>
      <c r="BD55" s="273">
        <f>IFERROR(__xludf.DUMMYFUNCTION("""COMPUTED_VALUE"""),5.0)</f>
        <v>5</v>
      </c>
      <c r="BE55" s="274">
        <f>IFERROR(__xludf.DUMMYFUNCTION("""COMPUTED_VALUE"""),0.0)</f>
        <v>0</v>
      </c>
      <c r="BF55" s="275"/>
      <c r="BG55" s="275"/>
      <c r="BH55" s="273"/>
      <c r="BI55" s="274">
        <f>IFERROR(__xludf.DUMMYFUNCTION("""COMPUTED_VALUE"""),0.0)</f>
        <v>0</v>
      </c>
      <c r="BJ55" s="275"/>
      <c r="BK55" s="275"/>
      <c r="BL55" s="273"/>
      <c r="BM55" s="274">
        <f>IFERROR(__xludf.DUMMYFUNCTION("""COMPUTED_VALUE"""),0.0)</f>
        <v>0</v>
      </c>
      <c r="BN55" s="275"/>
      <c r="BO55" s="275"/>
      <c r="BP55" s="269"/>
      <c r="BQ55" s="269">
        <f>IFERROR(__xludf.DUMMYFUNCTION("""COMPUTED_VALUE"""),0.0)</f>
        <v>0</v>
      </c>
      <c r="BR55" s="269"/>
      <c r="BS55" s="269"/>
      <c r="BT55" s="269"/>
      <c r="BU55" s="269">
        <f>IFERROR(__xludf.DUMMYFUNCTION("""COMPUTED_VALUE"""),0.0)</f>
        <v>0</v>
      </c>
      <c r="BV55" s="269"/>
      <c r="BW55" s="269"/>
      <c r="BX55" s="269"/>
      <c r="BY55" s="269">
        <f>IFERROR(__xludf.DUMMYFUNCTION("""COMPUTED_VALUE"""),0.0)</f>
        <v>0</v>
      </c>
      <c r="BZ55" s="269"/>
      <c r="CA55" s="269"/>
      <c r="CB55" s="269"/>
      <c r="CC55" s="269">
        <f>IFERROR(__xludf.DUMMYFUNCTION("""COMPUTED_VALUE"""),0.0)</f>
        <v>0</v>
      </c>
      <c r="CD55" s="269"/>
      <c r="CE55" s="269"/>
    </row>
    <row r="56">
      <c r="A56" s="271">
        <f>IFERROR(__xludf.DUMMYFUNCTION("""COMPUTED_VALUE"""),46194.0)</f>
        <v>46194</v>
      </c>
      <c r="B56" s="269" t="str">
        <f>IFERROR(__xludf.DUMMYFUNCTION("""COMPUTED_VALUE"""),"日")</f>
        <v>日</v>
      </c>
      <c r="C56" s="272">
        <f>IFERROR(__xludf.DUMMYFUNCTION("""COMPUTED_VALUE"""),0.0)</f>
        <v>0</v>
      </c>
      <c r="D56" s="273">
        <f>IFERROR(__xludf.DUMMYFUNCTION("""COMPUTED_VALUE"""),1.0)</f>
        <v>1</v>
      </c>
      <c r="E56" s="274">
        <f>IFERROR(__xludf.DUMMYFUNCTION("""COMPUTED_VALUE"""),0.0)</f>
        <v>0</v>
      </c>
      <c r="F56" s="275"/>
      <c r="G56" s="275"/>
      <c r="H56" s="273">
        <f>IFERROR(__xludf.DUMMYFUNCTION("""COMPUTED_VALUE"""),1.0)</f>
        <v>1</v>
      </c>
      <c r="I56" s="274">
        <f>IFERROR(__xludf.DUMMYFUNCTION("""COMPUTED_VALUE"""),0.0)</f>
        <v>0</v>
      </c>
      <c r="J56" s="275"/>
      <c r="K56" s="275"/>
      <c r="L56" s="273">
        <f>IFERROR(__xludf.DUMMYFUNCTION("""COMPUTED_VALUE"""),2.0)</f>
        <v>2</v>
      </c>
      <c r="M56" s="274">
        <f>IFERROR(__xludf.DUMMYFUNCTION("""COMPUTED_VALUE"""),0.0)</f>
        <v>0</v>
      </c>
      <c r="N56" s="275"/>
      <c r="O56" s="275"/>
      <c r="P56" s="273">
        <f>IFERROR(__xludf.DUMMYFUNCTION("""COMPUTED_VALUE"""),4.0)</f>
        <v>4</v>
      </c>
      <c r="Q56" s="274">
        <f>IFERROR(__xludf.DUMMYFUNCTION("""COMPUTED_VALUE"""),0.0)</f>
        <v>0</v>
      </c>
      <c r="R56" s="275"/>
      <c r="S56" s="275"/>
      <c r="T56" s="273">
        <f>IFERROR(__xludf.DUMMYFUNCTION("""COMPUTED_VALUE"""),4.0)</f>
        <v>4</v>
      </c>
      <c r="U56" s="274">
        <f>IFERROR(__xludf.DUMMYFUNCTION("""COMPUTED_VALUE"""),0.0)</f>
        <v>0</v>
      </c>
      <c r="V56" s="275"/>
      <c r="W56" s="275"/>
      <c r="X56" s="273">
        <f>IFERROR(__xludf.DUMMYFUNCTION("""COMPUTED_VALUE"""),2.0)</f>
        <v>2</v>
      </c>
      <c r="Y56" s="274">
        <f>IFERROR(__xludf.DUMMYFUNCTION("""COMPUTED_VALUE"""),0.0)</f>
        <v>0</v>
      </c>
      <c r="Z56" s="275"/>
      <c r="AA56" s="275"/>
      <c r="AB56" s="273">
        <f>IFERROR(__xludf.DUMMYFUNCTION("""COMPUTED_VALUE"""),2.0)</f>
        <v>2</v>
      </c>
      <c r="AC56" s="274">
        <f>IFERROR(__xludf.DUMMYFUNCTION("""COMPUTED_VALUE"""),0.0)</f>
        <v>0</v>
      </c>
      <c r="AD56" s="275"/>
      <c r="AE56" s="275"/>
      <c r="AF56" s="273">
        <f>IFERROR(__xludf.DUMMYFUNCTION("""COMPUTED_VALUE"""),2.0)</f>
        <v>2</v>
      </c>
      <c r="AG56" s="274">
        <f>IFERROR(__xludf.DUMMYFUNCTION("""COMPUTED_VALUE"""),0.0)</f>
        <v>0</v>
      </c>
      <c r="AH56" s="275"/>
      <c r="AI56" s="275"/>
      <c r="AJ56" s="273">
        <f>IFERROR(__xludf.DUMMYFUNCTION("""COMPUTED_VALUE"""),5.0)</f>
        <v>5</v>
      </c>
      <c r="AK56" s="274">
        <f>IFERROR(__xludf.DUMMYFUNCTION("""COMPUTED_VALUE"""),0.0)</f>
        <v>0</v>
      </c>
      <c r="AL56" s="275"/>
      <c r="AM56" s="275"/>
      <c r="AN56" s="273">
        <f>IFERROR(__xludf.DUMMYFUNCTION("""COMPUTED_VALUE"""),19.0)</f>
        <v>19</v>
      </c>
      <c r="AO56" s="274">
        <f>IFERROR(__xludf.DUMMYFUNCTION("""COMPUTED_VALUE"""),0.0)</f>
        <v>0</v>
      </c>
      <c r="AP56" s="275"/>
      <c r="AQ56" s="275"/>
      <c r="AR56" s="273">
        <f>IFERROR(__xludf.DUMMYFUNCTION("""COMPUTED_VALUE"""),4.0)</f>
        <v>4</v>
      </c>
      <c r="AS56" s="274">
        <f>IFERROR(__xludf.DUMMYFUNCTION("""COMPUTED_VALUE"""),0.0)</f>
        <v>0</v>
      </c>
      <c r="AT56" s="275"/>
      <c r="AU56" s="275"/>
      <c r="AV56" s="273">
        <f>IFERROR(__xludf.DUMMYFUNCTION("""COMPUTED_VALUE"""),2.0)</f>
        <v>2</v>
      </c>
      <c r="AW56" s="274">
        <f>IFERROR(__xludf.DUMMYFUNCTION("""COMPUTED_VALUE"""),0.0)</f>
        <v>0</v>
      </c>
      <c r="AX56" s="275"/>
      <c r="AY56" s="275"/>
      <c r="AZ56" s="273">
        <f>IFERROR(__xludf.DUMMYFUNCTION("""COMPUTED_VALUE"""),3.0)</f>
        <v>3</v>
      </c>
      <c r="BA56" s="274">
        <f>IFERROR(__xludf.DUMMYFUNCTION("""COMPUTED_VALUE"""),0.0)</f>
        <v>0</v>
      </c>
      <c r="BB56" s="275"/>
      <c r="BC56" s="275"/>
      <c r="BD56" s="273">
        <f>IFERROR(__xludf.DUMMYFUNCTION("""COMPUTED_VALUE"""),5.0)</f>
        <v>5</v>
      </c>
      <c r="BE56" s="274">
        <f>IFERROR(__xludf.DUMMYFUNCTION("""COMPUTED_VALUE"""),0.0)</f>
        <v>0</v>
      </c>
      <c r="BF56" s="275"/>
      <c r="BG56" s="275"/>
      <c r="BH56" s="273"/>
      <c r="BI56" s="274">
        <f>IFERROR(__xludf.DUMMYFUNCTION("""COMPUTED_VALUE"""),0.0)</f>
        <v>0</v>
      </c>
      <c r="BJ56" s="275"/>
      <c r="BK56" s="275"/>
      <c r="BL56" s="273"/>
      <c r="BM56" s="274">
        <f>IFERROR(__xludf.DUMMYFUNCTION("""COMPUTED_VALUE"""),0.0)</f>
        <v>0</v>
      </c>
      <c r="BN56" s="275"/>
      <c r="BO56" s="275"/>
      <c r="BP56" s="269"/>
      <c r="BQ56" s="269">
        <f>IFERROR(__xludf.DUMMYFUNCTION("""COMPUTED_VALUE"""),0.0)</f>
        <v>0</v>
      </c>
      <c r="BR56" s="269"/>
      <c r="BS56" s="269"/>
      <c r="BT56" s="269"/>
      <c r="BU56" s="269">
        <f>IFERROR(__xludf.DUMMYFUNCTION("""COMPUTED_VALUE"""),0.0)</f>
        <v>0</v>
      </c>
      <c r="BV56" s="269"/>
      <c r="BW56" s="269"/>
      <c r="BX56" s="269"/>
      <c r="BY56" s="269">
        <f>IFERROR(__xludf.DUMMYFUNCTION("""COMPUTED_VALUE"""),0.0)</f>
        <v>0</v>
      </c>
      <c r="BZ56" s="269"/>
      <c r="CA56" s="269"/>
      <c r="CB56" s="269"/>
      <c r="CC56" s="269">
        <f>IFERROR(__xludf.DUMMYFUNCTION("""COMPUTED_VALUE"""),0.0)</f>
        <v>0</v>
      </c>
      <c r="CD56" s="269"/>
      <c r="CE56" s="269"/>
    </row>
    <row r="57">
      <c r="A57" s="271">
        <f>IFERROR(__xludf.DUMMYFUNCTION("""COMPUTED_VALUE"""),46198.0)</f>
        <v>46198</v>
      </c>
      <c r="B57" s="269" t="str">
        <f>IFERROR(__xludf.DUMMYFUNCTION("""COMPUTED_VALUE"""),"木")</f>
        <v>木</v>
      </c>
      <c r="C57" s="272">
        <f>IFERROR(__xludf.DUMMYFUNCTION("""COMPUTED_VALUE"""),0.0)</f>
        <v>0</v>
      </c>
      <c r="D57" s="273">
        <f>IFERROR(__xludf.DUMMYFUNCTION("""COMPUTED_VALUE"""),1.0)</f>
        <v>1</v>
      </c>
      <c r="E57" s="274">
        <f>IFERROR(__xludf.DUMMYFUNCTION("""COMPUTED_VALUE"""),0.0)</f>
        <v>0</v>
      </c>
      <c r="F57" s="275"/>
      <c r="G57" s="275"/>
      <c r="H57" s="273">
        <f>IFERROR(__xludf.DUMMYFUNCTION("""COMPUTED_VALUE"""),1.0)</f>
        <v>1</v>
      </c>
      <c r="I57" s="274">
        <f>IFERROR(__xludf.DUMMYFUNCTION("""COMPUTED_VALUE"""),0.0)</f>
        <v>0</v>
      </c>
      <c r="J57" s="275"/>
      <c r="K57" s="275"/>
      <c r="L57" s="273">
        <f>IFERROR(__xludf.DUMMYFUNCTION("""COMPUTED_VALUE"""),2.0)</f>
        <v>2</v>
      </c>
      <c r="M57" s="274">
        <f>IFERROR(__xludf.DUMMYFUNCTION("""COMPUTED_VALUE"""),0.0)</f>
        <v>0</v>
      </c>
      <c r="N57" s="275"/>
      <c r="O57" s="275"/>
      <c r="P57" s="273">
        <f>IFERROR(__xludf.DUMMYFUNCTION("""COMPUTED_VALUE"""),4.0)</f>
        <v>4</v>
      </c>
      <c r="Q57" s="274">
        <f>IFERROR(__xludf.DUMMYFUNCTION("""COMPUTED_VALUE"""),0.0)</f>
        <v>0</v>
      </c>
      <c r="R57" s="275"/>
      <c r="S57" s="275"/>
      <c r="T57" s="273">
        <f>IFERROR(__xludf.DUMMYFUNCTION("""COMPUTED_VALUE"""),4.0)</f>
        <v>4</v>
      </c>
      <c r="U57" s="274">
        <f>IFERROR(__xludf.DUMMYFUNCTION("""COMPUTED_VALUE"""),0.0)</f>
        <v>0</v>
      </c>
      <c r="V57" s="275"/>
      <c r="W57" s="275"/>
      <c r="X57" s="273">
        <f>IFERROR(__xludf.DUMMYFUNCTION("""COMPUTED_VALUE"""),2.0)</f>
        <v>2</v>
      </c>
      <c r="Y57" s="274">
        <f>IFERROR(__xludf.DUMMYFUNCTION("""COMPUTED_VALUE"""),0.0)</f>
        <v>0</v>
      </c>
      <c r="Z57" s="275"/>
      <c r="AA57" s="275"/>
      <c r="AB57" s="273">
        <f>IFERROR(__xludf.DUMMYFUNCTION("""COMPUTED_VALUE"""),2.0)</f>
        <v>2</v>
      </c>
      <c r="AC57" s="274">
        <f>IFERROR(__xludf.DUMMYFUNCTION("""COMPUTED_VALUE"""),0.0)</f>
        <v>0</v>
      </c>
      <c r="AD57" s="275"/>
      <c r="AE57" s="275"/>
      <c r="AF57" s="273">
        <f>IFERROR(__xludf.DUMMYFUNCTION("""COMPUTED_VALUE"""),2.0)</f>
        <v>2</v>
      </c>
      <c r="AG57" s="274">
        <f>IFERROR(__xludf.DUMMYFUNCTION("""COMPUTED_VALUE"""),0.0)</f>
        <v>0</v>
      </c>
      <c r="AH57" s="275"/>
      <c r="AI57" s="275"/>
      <c r="AJ57" s="273">
        <f>IFERROR(__xludf.DUMMYFUNCTION("""COMPUTED_VALUE"""),5.0)</f>
        <v>5</v>
      </c>
      <c r="AK57" s="274">
        <f>IFERROR(__xludf.DUMMYFUNCTION("""COMPUTED_VALUE"""),0.0)</f>
        <v>0</v>
      </c>
      <c r="AL57" s="275"/>
      <c r="AM57" s="275"/>
      <c r="AN57" s="273">
        <f>IFERROR(__xludf.DUMMYFUNCTION("""COMPUTED_VALUE"""),19.0)</f>
        <v>19</v>
      </c>
      <c r="AO57" s="274">
        <f>IFERROR(__xludf.DUMMYFUNCTION("""COMPUTED_VALUE"""),0.0)</f>
        <v>0</v>
      </c>
      <c r="AP57" s="275"/>
      <c r="AQ57" s="275"/>
      <c r="AR57" s="273">
        <f>IFERROR(__xludf.DUMMYFUNCTION("""COMPUTED_VALUE"""),4.0)</f>
        <v>4</v>
      </c>
      <c r="AS57" s="274">
        <f>IFERROR(__xludf.DUMMYFUNCTION("""COMPUTED_VALUE"""),0.0)</f>
        <v>0</v>
      </c>
      <c r="AT57" s="275"/>
      <c r="AU57" s="275"/>
      <c r="AV57" s="273">
        <f>IFERROR(__xludf.DUMMYFUNCTION("""COMPUTED_VALUE"""),2.0)</f>
        <v>2</v>
      </c>
      <c r="AW57" s="274">
        <f>IFERROR(__xludf.DUMMYFUNCTION("""COMPUTED_VALUE"""),0.0)</f>
        <v>0</v>
      </c>
      <c r="AX57" s="275"/>
      <c r="AY57" s="275"/>
      <c r="AZ57" s="273">
        <f>IFERROR(__xludf.DUMMYFUNCTION("""COMPUTED_VALUE"""),3.0)</f>
        <v>3</v>
      </c>
      <c r="BA57" s="274">
        <f>IFERROR(__xludf.DUMMYFUNCTION("""COMPUTED_VALUE"""),0.0)</f>
        <v>0</v>
      </c>
      <c r="BB57" s="275"/>
      <c r="BC57" s="275"/>
      <c r="BD57" s="273">
        <f>IFERROR(__xludf.DUMMYFUNCTION("""COMPUTED_VALUE"""),5.0)</f>
        <v>5</v>
      </c>
      <c r="BE57" s="274">
        <f>IFERROR(__xludf.DUMMYFUNCTION("""COMPUTED_VALUE"""),0.0)</f>
        <v>0</v>
      </c>
      <c r="BF57" s="275"/>
      <c r="BG57" s="275"/>
      <c r="BH57" s="273"/>
      <c r="BI57" s="274">
        <f>IFERROR(__xludf.DUMMYFUNCTION("""COMPUTED_VALUE"""),0.0)</f>
        <v>0</v>
      </c>
      <c r="BJ57" s="275"/>
      <c r="BK57" s="275"/>
      <c r="BL57" s="273"/>
      <c r="BM57" s="274">
        <f>IFERROR(__xludf.DUMMYFUNCTION("""COMPUTED_VALUE"""),0.0)</f>
        <v>0</v>
      </c>
      <c r="BN57" s="275"/>
      <c r="BO57" s="275"/>
      <c r="BP57" s="269"/>
      <c r="BQ57" s="269">
        <f>IFERROR(__xludf.DUMMYFUNCTION("""COMPUTED_VALUE"""),0.0)</f>
        <v>0</v>
      </c>
      <c r="BR57" s="269"/>
      <c r="BS57" s="269"/>
      <c r="BT57" s="269"/>
      <c r="BU57" s="269">
        <f>IFERROR(__xludf.DUMMYFUNCTION("""COMPUTED_VALUE"""),0.0)</f>
        <v>0</v>
      </c>
      <c r="BV57" s="269"/>
      <c r="BW57" s="269"/>
      <c r="BX57" s="269"/>
      <c r="BY57" s="269">
        <f>IFERROR(__xludf.DUMMYFUNCTION("""COMPUTED_VALUE"""),0.0)</f>
        <v>0</v>
      </c>
      <c r="BZ57" s="269"/>
      <c r="CA57" s="269"/>
      <c r="CB57" s="269"/>
      <c r="CC57" s="269">
        <f>IFERROR(__xludf.DUMMYFUNCTION("""COMPUTED_VALUE"""),0.0)</f>
        <v>0</v>
      </c>
      <c r="CD57" s="269"/>
      <c r="CE57" s="269"/>
    </row>
    <row r="58">
      <c r="A58" s="271">
        <f>IFERROR(__xludf.DUMMYFUNCTION("""COMPUTED_VALUE"""),46199.0)</f>
        <v>46199</v>
      </c>
      <c r="B58" s="269" t="str">
        <f>IFERROR(__xludf.DUMMYFUNCTION("""COMPUTED_VALUE"""),"金")</f>
        <v>金</v>
      </c>
      <c r="C58" s="272">
        <f>IFERROR(__xludf.DUMMYFUNCTION("""COMPUTED_VALUE"""),0.0)</f>
        <v>0</v>
      </c>
      <c r="D58" s="273">
        <f>IFERROR(__xludf.DUMMYFUNCTION("""COMPUTED_VALUE"""),1.0)</f>
        <v>1</v>
      </c>
      <c r="E58" s="274">
        <f>IFERROR(__xludf.DUMMYFUNCTION("""COMPUTED_VALUE"""),0.0)</f>
        <v>0</v>
      </c>
      <c r="F58" s="275"/>
      <c r="G58" s="275"/>
      <c r="H58" s="273">
        <f>IFERROR(__xludf.DUMMYFUNCTION("""COMPUTED_VALUE"""),1.0)</f>
        <v>1</v>
      </c>
      <c r="I58" s="274">
        <f>IFERROR(__xludf.DUMMYFUNCTION("""COMPUTED_VALUE"""),0.0)</f>
        <v>0</v>
      </c>
      <c r="J58" s="275"/>
      <c r="K58" s="275"/>
      <c r="L58" s="273">
        <f>IFERROR(__xludf.DUMMYFUNCTION("""COMPUTED_VALUE"""),2.0)</f>
        <v>2</v>
      </c>
      <c r="M58" s="274">
        <f>IFERROR(__xludf.DUMMYFUNCTION("""COMPUTED_VALUE"""),0.0)</f>
        <v>0</v>
      </c>
      <c r="N58" s="275"/>
      <c r="O58" s="275"/>
      <c r="P58" s="273">
        <f>IFERROR(__xludf.DUMMYFUNCTION("""COMPUTED_VALUE"""),4.0)</f>
        <v>4</v>
      </c>
      <c r="Q58" s="274">
        <f>IFERROR(__xludf.DUMMYFUNCTION("""COMPUTED_VALUE"""),0.0)</f>
        <v>0</v>
      </c>
      <c r="R58" s="275"/>
      <c r="S58" s="275"/>
      <c r="T58" s="273">
        <f>IFERROR(__xludf.DUMMYFUNCTION("""COMPUTED_VALUE"""),4.0)</f>
        <v>4</v>
      </c>
      <c r="U58" s="274">
        <f>IFERROR(__xludf.DUMMYFUNCTION("""COMPUTED_VALUE"""),0.0)</f>
        <v>0</v>
      </c>
      <c r="V58" s="275"/>
      <c r="W58" s="275"/>
      <c r="X58" s="273">
        <f>IFERROR(__xludf.DUMMYFUNCTION("""COMPUTED_VALUE"""),2.0)</f>
        <v>2</v>
      </c>
      <c r="Y58" s="274">
        <f>IFERROR(__xludf.DUMMYFUNCTION("""COMPUTED_VALUE"""),0.0)</f>
        <v>0</v>
      </c>
      <c r="Z58" s="275"/>
      <c r="AA58" s="275"/>
      <c r="AB58" s="273">
        <f>IFERROR(__xludf.DUMMYFUNCTION("""COMPUTED_VALUE"""),2.0)</f>
        <v>2</v>
      </c>
      <c r="AC58" s="274">
        <f>IFERROR(__xludf.DUMMYFUNCTION("""COMPUTED_VALUE"""),0.0)</f>
        <v>0</v>
      </c>
      <c r="AD58" s="275"/>
      <c r="AE58" s="275"/>
      <c r="AF58" s="273">
        <f>IFERROR(__xludf.DUMMYFUNCTION("""COMPUTED_VALUE"""),2.0)</f>
        <v>2</v>
      </c>
      <c r="AG58" s="274">
        <f>IFERROR(__xludf.DUMMYFUNCTION("""COMPUTED_VALUE"""),0.0)</f>
        <v>0</v>
      </c>
      <c r="AH58" s="275"/>
      <c r="AI58" s="275"/>
      <c r="AJ58" s="273">
        <f>IFERROR(__xludf.DUMMYFUNCTION("""COMPUTED_VALUE"""),5.0)</f>
        <v>5</v>
      </c>
      <c r="AK58" s="274">
        <f>IFERROR(__xludf.DUMMYFUNCTION("""COMPUTED_VALUE"""),0.0)</f>
        <v>0</v>
      </c>
      <c r="AL58" s="275"/>
      <c r="AM58" s="275"/>
      <c r="AN58" s="273">
        <f>IFERROR(__xludf.DUMMYFUNCTION("""COMPUTED_VALUE"""),19.0)</f>
        <v>19</v>
      </c>
      <c r="AO58" s="274">
        <f>IFERROR(__xludf.DUMMYFUNCTION("""COMPUTED_VALUE"""),0.0)</f>
        <v>0</v>
      </c>
      <c r="AP58" s="275"/>
      <c r="AQ58" s="275"/>
      <c r="AR58" s="273">
        <f>IFERROR(__xludf.DUMMYFUNCTION("""COMPUTED_VALUE"""),4.0)</f>
        <v>4</v>
      </c>
      <c r="AS58" s="274">
        <f>IFERROR(__xludf.DUMMYFUNCTION("""COMPUTED_VALUE"""),0.0)</f>
        <v>0</v>
      </c>
      <c r="AT58" s="275"/>
      <c r="AU58" s="275"/>
      <c r="AV58" s="273">
        <f>IFERROR(__xludf.DUMMYFUNCTION("""COMPUTED_VALUE"""),2.0)</f>
        <v>2</v>
      </c>
      <c r="AW58" s="274">
        <f>IFERROR(__xludf.DUMMYFUNCTION("""COMPUTED_VALUE"""),0.0)</f>
        <v>0</v>
      </c>
      <c r="AX58" s="275"/>
      <c r="AY58" s="275"/>
      <c r="AZ58" s="273">
        <f>IFERROR(__xludf.DUMMYFUNCTION("""COMPUTED_VALUE"""),3.0)</f>
        <v>3</v>
      </c>
      <c r="BA58" s="274">
        <f>IFERROR(__xludf.DUMMYFUNCTION("""COMPUTED_VALUE"""),0.0)</f>
        <v>0</v>
      </c>
      <c r="BB58" s="275"/>
      <c r="BC58" s="275"/>
      <c r="BD58" s="273">
        <f>IFERROR(__xludf.DUMMYFUNCTION("""COMPUTED_VALUE"""),5.0)</f>
        <v>5</v>
      </c>
      <c r="BE58" s="274">
        <f>IFERROR(__xludf.DUMMYFUNCTION("""COMPUTED_VALUE"""),0.0)</f>
        <v>0</v>
      </c>
      <c r="BF58" s="275"/>
      <c r="BG58" s="275"/>
      <c r="BH58" s="273"/>
      <c r="BI58" s="274">
        <f>IFERROR(__xludf.DUMMYFUNCTION("""COMPUTED_VALUE"""),0.0)</f>
        <v>0</v>
      </c>
      <c r="BJ58" s="275"/>
      <c r="BK58" s="275"/>
      <c r="BL58" s="273"/>
      <c r="BM58" s="274">
        <f>IFERROR(__xludf.DUMMYFUNCTION("""COMPUTED_VALUE"""),0.0)</f>
        <v>0</v>
      </c>
      <c r="BN58" s="275"/>
      <c r="BO58" s="275"/>
      <c r="BP58" s="269"/>
      <c r="BQ58" s="269">
        <f>IFERROR(__xludf.DUMMYFUNCTION("""COMPUTED_VALUE"""),0.0)</f>
        <v>0</v>
      </c>
      <c r="BR58" s="269"/>
      <c r="BS58" s="269"/>
      <c r="BT58" s="269"/>
      <c r="BU58" s="269">
        <f>IFERROR(__xludf.DUMMYFUNCTION("""COMPUTED_VALUE"""),0.0)</f>
        <v>0</v>
      </c>
      <c r="BV58" s="269"/>
      <c r="BW58" s="269"/>
      <c r="BX58" s="269"/>
      <c r="BY58" s="269">
        <f>IFERROR(__xludf.DUMMYFUNCTION("""COMPUTED_VALUE"""),0.0)</f>
        <v>0</v>
      </c>
      <c r="BZ58" s="269"/>
      <c r="CA58" s="269"/>
      <c r="CB58" s="269"/>
      <c r="CC58" s="269">
        <f>IFERROR(__xludf.DUMMYFUNCTION("""COMPUTED_VALUE"""),0.0)</f>
        <v>0</v>
      </c>
      <c r="CD58" s="269"/>
      <c r="CE58" s="269"/>
    </row>
    <row r="59">
      <c r="A59" s="271">
        <f>IFERROR(__xludf.DUMMYFUNCTION("""COMPUTED_VALUE"""),46200.0)</f>
        <v>46200</v>
      </c>
      <c r="B59" s="269" t="str">
        <f>IFERROR(__xludf.DUMMYFUNCTION("""COMPUTED_VALUE"""),"土")</f>
        <v>土</v>
      </c>
      <c r="C59" s="272">
        <f>IFERROR(__xludf.DUMMYFUNCTION("""COMPUTED_VALUE"""),0.0)</f>
        <v>0</v>
      </c>
      <c r="D59" s="273">
        <f>IFERROR(__xludf.DUMMYFUNCTION("""COMPUTED_VALUE"""),1.0)</f>
        <v>1</v>
      </c>
      <c r="E59" s="274">
        <f>IFERROR(__xludf.DUMMYFUNCTION("""COMPUTED_VALUE"""),0.0)</f>
        <v>0</v>
      </c>
      <c r="F59" s="275"/>
      <c r="G59" s="275"/>
      <c r="H59" s="273">
        <f>IFERROR(__xludf.DUMMYFUNCTION("""COMPUTED_VALUE"""),1.0)</f>
        <v>1</v>
      </c>
      <c r="I59" s="274">
        <f>IFERROR(__xludf.DUMMYFUNCTION("""COMPUTED_VALUE"""),0.0)</f>
        <v>0</v>
      </c>
      <c r="J59" s="275"/>
      <c r="K59" s="275"/>
      <c r="L59" s="273">
        <f>IFERROR(__xludf.DUMMYFUNCTION("""COMPUTED_VALUE"""),2.0)</f>
        <v>2</v>
      </c>
      <c r="M59" s="274">
        <f>IFERROR(__xludf.DUMMYFUNCTION("""COMPUTED_VALUE"""),0.0)</f>
        <v>0</v>
      </c>
      <c r="N59" s="275"/>
      <c r="O59" s="275"/>
      <c r="P59" s="273">
        <f>IFERROR(__xludf.DUMMYFUNCTION("""COMPUTED_VALUE"""),4.0)</f>
        <v>4</v>
      </c>
      <c r="Q59" s="274">
        <f>IFERROR(__xludf.DUMMYFUNCTION("""COMPUTED_VALUE"""),0.0)</f>
        <v>0</v>
      </c>
      <c r="R59" s="275"/>
      <c r="S59" s="275"/>
      <c r="T59" s="273">
        <f>IFERROR(__xludf.DUMMYFUNCTION("""COMPUTED_VALUE"""),4.0)</f>
        <v>4</v>
      </c>
      <c r="U59" s="274">
        <f>IFERROR(__xludf.DUMMYFUNCTION("""COMPUTED_VALUE"""),0.0)</f>
        <v>0</v>
      </c>
      <c r="V59" s="275"/>
      <c r="W59" s="275"/>
      <c r="X59" s="273">
        <f>IFERROR(__xludf.DUMMYFUNCTION("""COMPUTED_VALUE"""),2.0)</f>
        <v>2</v>
      </c>
      <c r="Y59" s="274">
        <f>IFERROR(__xludf.DUMMYFUNCTION("""COMPUTED_VALUE"""),0.0)</f>
        <v>0</v>
      </c>
      <c r="Z59" s="275"/>
      <c r="AA59" s="275"/>
      <c r="AB59" s="273">
        <f>IFERROR(__xludf.DUMMYFUNCTION("""COMPUTED_VALUE"""),2.0)</f>
        <v>2</v>
      </c>
      <c r="AC59" s="274">
        <f>IFERROR(__xludf.DUMMYFUNCTION("""COMPUTED_VALUE"""),0.0)</f>
        <v>0</v>
      </c>
      <c r="AD59" s="275"/>
      <c r="AE59" s="275"/>
      <c r="AF59" s="273">
        <f>IFERROR(__xludf.DUMMYFUNCTION("""COMPUTED_VALUE"""),2.0)</f>
        <v>2</v>
      </c>
      <c r="AG59" s="274">
        <f>IFERROR(__xludf.DUMMYFUNCTION("""COMPUTED_VALUE"""),0.0)</f>
        <v>0</v>
      </c>
      <c r="AH59" s="275"/>
      <c r="AI59" s="275"/>
      <c r="AJ59" s="273">
        <f>IFERROR(__xludf.DUMMYFUNCTION("""COMPUTED_VALUE"""),5.0)</f>
        <v>5</v>
      </c>
      <c r="AK59" s="274">
        <f>IFERROR(__xludf.DUMMYFUNCTION("""COMPUTED_VALUE"""),0.0)</f>
        <v>0</v>
      </c>
      <c r="AL59" s="275"/>
      <c r="AM59" s="275"/>
      <c r="AN59" s="273">
        <f>IFERROR(__xludf.DUMMYFUNCTION("""COMPUTED_VALUE"""),19.0)</f>
        <v>19</v>
      </c>
      <c r="AO59" s="274">
        <f>IFERROR(__xludf.DUMMYFUNCTION("""COMPUTED_VALUE"""),0.0)</f>
        <v>0</v>
      </c>
      <c r="AP59" s="275"/>
      <c r="AQ59" s="275"/>
      <c r="AR59" s="273">
        <f>IFERROR(__xludf.DUMMYFUNCTION("""COMPUTED_VALUE"""),4.0)</f>
        <v>4</v>
      </c>
      <c r="AS59" s="274">
        <f>IFERROR(__xludf.DUMMYFUNCTION("""COMPUTED_VALUE"""),0.0)</f>
        <v>0</v>
      </c>
      <c r="AT59" s="275"/>
      <c r="AU59" s="275"/>
      <c r="AV59" s="273">
        <f>IFERROR(__xludf.DUMMYFUNCTION("""COMPUTED_VALUE"""),2.0)</f>
        <v>2</v>
      </c>
      <c r="AW59" s="274">
        <f>IFERROR(__xludf.DUMMYFUNCTION("""COMPUTED_VALUE"""),0.0)</f>
        <v>0</v>
      </c>
      <c r="AX59" s="275"/>
      <c r="AY59" s="275"/>
      <c r="AZ59" s="273">
        <f>IFERROR(__xludf.DUMMYFUNCTION("""COMPUTED_VALUE"""),3.0)</f>
        <v>3</v>
      </c>
      <c r="BA59" s="274">
        <f>IFERROR(__xludf.DUMMYFUNCTION("""COMPUTED_VALUE"""),0.0)</f>
        <v>0</v>
      </c>
      <c r="BB59" s="275"/>
      <c r="BC59" s="275"/>
      <c r="BD59" s="273">
        <f>IFERROR(__xludf.DUMMYFUNCTION("""COMPUTED_VALUE"""),5.0)</f>
        <v>5</v>
      </c>
      <c r="BE59" s="274">
        <f>IFERROR(__xludf.DUMMYFUNCTION("""COMPUTED_VALUE"""),0.0)</f>
        <v>0</v>
      </c>
      <c r="BF59" s="275"/>
      <c r="BG59" s="275"/>
      <c r="BH59" s="273"/>
      <c r="BI59" s="274">
        <f>IFERROR(__xludf.DUMMYFUNCTION("""COMPUTED_VALUE"""),0.0)</f>
        <v>0</v>
      </c>
      <c r="BJ59" s="275"/>
      <c r="BK59" s="275"/>
      <c r="BL59" s="273"/>
      <c r="BM59" s="274">
        <f>IFERROR(__xludf.DUMMYFUNCTION("""COMPUTED_VALUE"""),0.0)</f>
        <v>0</v>
      </c>
      <c r="BN59" s="275"/>
      <c r="BO59" s="275"/>
      <c r="BP59" s="269"/>
      <c r="BQ59" s="269">
        <f>IFERROR(__xludf.DUMMYFUNCTION("""COMPUTED_VALUE"""),0.0)</f>
        <v>0</v>
      </c>
      <c r="BR59" s="269"/>
      <c r="BS59" s="269"/>
      <c r="BT59" s="269"/>
      <c r="BU59" s="269">
        <f>IFERROR(__xludf.DUMMYFUNCTION("""COMPUTED_VALUE"""),0.0)</f>
        <v>0</v>
      </c>
      <c r="BV59" s="269"/>
      <c r="BW59" s="269"/>
      <c r="BX59" s="269"/>
      <c r="BY59" s="269">
        <f>IFERROR(__xludf.DUMMYFUNCTION("""COMPUTED_VALUE"""),0.0)</f>
        <v>0</v>
      </c>
      <c r="BZ59" s="269"/>
      <c r="CA59" s="269"/>
      <c r="CB59" s="269"/>
      <c r="CC59" s="269">
        <f>IFERROR(__xludf.DUMMYFUNCTION("""COMPUTED_VALUE"""),0.0)</f>
        <v>0</v>
      </c>
      <c r="CD59" s="269"/>
      <c r="CE59" s="269"/>
    </row>
    <row r="60">
      <c r="A60" s="271">
        <f>IFERROR(__xludf.DUMMYFUNCTION("""COMPUTED_VALUE"""),46201.0)</f>
        <v>46201</v>
      </c>
      <c r="B60" s="269" t="str">
        <f>IFERROR(__xludf.DUMMYFUNCTION("""COMPUTED_VALUE"""),"日")</f>
        <v>日</v>
      </c>
      <c r="C60" s="272">
        <f>IFERROR(__xludf.DUMMYFUNCTION("""COMPUTED_VALUE"""),0.0)</f>
        <v>0</v>
      </c>
      <c r="D60" s="273">
        <f>IFERROR(__xludf.DUMMYFUNCTION("""COMPUTED_VALUE"""),1.0)</f>
        <v>1</v>
      </c>
      <c r="E60" s="274">
        <f>IFERROR(__xludf.DUMMYFUNCTION("""COMPUTED_VALUE"""),0.0)</f>
        <v>0</v>
      </c>
      <c r="F60" s="275"/>
      <c r="G60" s="275"/>
      <c r="H60" s="273">
        <f>IFERROR(__xludf.DUMMYFUNCTION("""COMPUTED_VALUE"""),1.0)</f>
        <v>1</v>
      </c>
      <c r="I60" s="274">
        <f>IFERROR(__xludf.DUMMYFUNCTION("""COMPUTED_VALUE"""),0.0)</f>
        <v>0</v>
      </c>
      <c r="J60" s="275"/>
      <c r="K60" s="275"/>
      <c r="L60" s="273">
        <f>IFERROR(__xludf.DUMMYFUNCTION("""COMPUTED_VALUE"""),2.0)</f>
        <v>2</v>
      </c>
      <c r="M60" s="274">
        <f>IFERROR(__xludf.DUMMYFUNCTION("""COMPUTED_VALUE"""),0.0)</f>
        <v>0</v>
      </c>
      <c r="N60" s="275"/>
      <c r="O60" s="275"/>
      <c r="P60" s="273">
        <f>IFERROR(__xludf.DUMMYFUNCTION("""COMPUTED_VALUE"""),4.0)</f>
        <v>4</v>
      </c>
      <c r="Q60" s="274">
        <f>IFERROR(__xludf.DUMMYFUNCTION("""COMPUTED_VALUE"""),0.0)</f>
        <v>0</v>
      </c>
      <c r="R60" s="275"/>
      <c r="S60" s="275"/>
      <c r="T60" s="273">
        <f>IFERROR(__xludf.DUMMYFUNCTION("""COMPUTED_VALUE"""),4.0)</f>
        <v>4</v>
      </c>
      <c r="U60" s="274">
        <f>IFERROR(__xludf.DUMMYFUNCTION("""COMPUTED_VALUE"""),0.0)</f>
        <v>0</v>
      </c>
      <c r="V60" s="275"/>
      <c r="W60" s="275"/>
      <c r="X60" s="273">
        <f>IFERROR(__xludf.DUMMYFUNCTION("""COMPUTED_VALUE"""),2.0)</f>
        <v>2</v>
      </c>
      <c r="Y60" s="274">
        <f>IFERROR(__xludf.DUMMYFUNCTION("""COMPUTED_VALUE"""),0.0)</f>
        <v>0</v>
      </c>
      <c r="Z60" s="275"/>
      <c r="AA60" s="275"/>
      <c r="AB60" s="273">
        <f>IFERROR(__xludf.DUMMYFUNCTION("""COMPUTED_VALUE"""),2.0)</f>
        <v>2</v>
      </c>
      <c r="AC60" s="274">
        <f>IFERROR(__xludf.DUMMYFUNCTION("""COMPUTED_VALUE"""),0.0)</f>
        <v>0</v>
      </c>
      <c r="AD60" s="275"/>
      <c r="AE60" s="275"/>
      <c r="AF60" s="273">
        <f>IFERROR(__xludf.DUMMYFUNCTION("""COMPUTED_VALUE"""),2.0)</f>
        <v>2</v>
      </c>
      <c r="AG60" s="274">
        <f>IFERROR(__xludf.DUMMYFUNCTION("""COMPUTED_VALUE"""),0.0)</f>
        <v>0</v>
      </c>
      <c r="AH60" s="275"/>
      <c r="AI60" s="275"/>
      <c r="AJ60" s="273">
        <f>IFERROR(__xludf.DUMMYFUNCTION("""COMPUTED_VALUE"""),5.0)</f>
        <v>5</v>
      </c>
      <c r="AK60" s="274">
        <f>IFERROR(__xludf.DUMMYFUNCTION("""COMPUTED_VALUE"""),0.0)</f>
        <v>0</v>
      </c>
      <c r="AL60" s="275"/>
      <c r="AM60" s="275"/>
      <c r="AN60" s="273">
        <f>IFERROR(__xludf.DUMMYFUNCTION("""COMPUTED_VALUE"""),19.0)</f>
        <v>19</v>
      </c>
      <c r="AO60" s="274">
        <f>IFERROR(__xludf.DUMMYFUNCTION("""COMPUTED_VALUE"""),0.0)</f>
        <v>0</v>
      </c>
      <c r="AP60" s="275"/>
      <c r="AQ60" s="275"/>
      <c r="AR60" s="273">
        <f>IFERROR(__xludf.DUMMYFUNCTION("""COMPUTED_VALUE"""),4.0)</f>
        <v>4</v>
      </c>
      <c r="AS60" s="274">
        <f>IFERROR(__xludf.DUMMYFUNCTION("""COMPUTED_VALUE"""),0.0)</f>
        <v>0</v>
      </c>
      <c r="AT60" s="275"/>
      <c r="AU60" s="275"/>
      <c r="AV60" s="273">
        <f>IFERROR(__xludf.DUMMYFUNCTION("""COMPUTED_VALUE"""),2.0)</f>
        <v>2</v>
      </c>
      <c r="AW60" s="274">
        <f>IFERROR(__xludf.DUMMYFUNCTION("""COMPUTED_VALUE"""),0.0)</f>
        <v>0</v>
      </c>
      <c r="AX60" s="275"/>
      <c r="AY60" s="275"/>
      <c r="AZ60" s="273">
        <f>IFERROR(__xludf.DUMMYFUNCTION("""COMPUTED_VALUE"""),3.0)</f>
        <v>3</v>
      </c>
      <c r="BA60" s="274">
        <f>IFERROR(__xludf.DUMMYFUNCTION("""COMPUTED_VALUE"""),0.0)</f>
        <v>0</v>
      </c>
      <c r="BB60" s="275"/>
      <c r="BC60" s="275"/>
      <c r="BD60" s="273">
        <f>IFERROR(__xludf.DUMMYFUNCTION("""COMPUTED_VALUE"""),5.0)</f>
        <v>5</v>
      </c>
      <c r="BE60" s="274">
        <f>IFERROR(__xludf.DUMMYFUNCTION("""COMPUTED_VALUE"""),0.0)</f>
        <v>0</v>
      </c>
      <c r="BF60" s="275"/>
      <c r="BG60" s="275"/>
      <c r="BH60" s="273"/>
      <c r="BI60" s="274">
        <f>IFERROR(__xludf.DUMMYFUNCTION("""COMPUTED_VALUE"""),0.0)</f>
        <v>0</v>
      </c>
      <c r="BJ60" s="275"/>
      <c r="BK60" s="275"/>
      <c r="BL60" s="273"/>
      <c r="BM60" s="274">
        <f>IFERROR(__xludf.DUMMYFUNCTION("""COMPUTED_VALUE"""),0.0)</f>
        <v>0</v>
      </c>
      <c r="BN60" s="275"/>
      <c r="BO60" s="275"/>
      <c r="BP60" s="269"/>
      <c r="BQ60" s="269">
        <f>IFERROR(__xludf.DUMMYFUNCTION("""COMPUTED_VALUE"""),0.0)</f>
        <v>0</v>
      </c>
      <c r="BR60" s="269"/>
      <c r="BS60" s="269"/>
      <c r="BT60" s="269"/>
      <c r="BU60" s="269">
        <f>IFERROR(__xludf.DUMMYFUNCTION("""COMPUTED_VALUE"""),0.0)</f>
        <v>0</v>
      </c>
      <c r="BV60" s="269"/>
      <c r="BW60" s="269"/>
      <c r="BX60" s="269"/>
      <c r="BY60" s="269">
        <f>IFERROR(__xludf.DUMMYFUNCTION("""COMPUTED_VALUE"""),0.0)</f>
        <v>0</v>
      </c>
      <c r="BZ60" s="269"/>
      <c r="CA60" s="269"/>
      <c r="CB60" s="269"/>
      <c r="CC60" s="269">
        <f>IFERROR(__xludf.DUMMYFUNCTION("""COMPUTED_VALUE"""),0.0)</f>
        <v>0</v>
      </c>
      <c r="CD60" s="269"/>
      <c r="CE60" s="269"/>
    </row>
    <row r="61">
      <c r="A61" s="271"/>
      <c r="B61" s="269"/>
      <c r="C61" s="272">
        <f>IFERROR(__xludf.DUMMYFUNCTION("""COMPUTED_VALUE"""),0.0)</f>
        <v>0</v>
      </c>
      <c r="D61" s="273">
        <f>IFERROR(__xludf.DUMMYFUNCTION("""COMPUTED_VALUE"""),1.0)</f>
        <v>1</v>
      </c>
      <c r="E61" s="274">
        <f>IFERROR(__xludf.DUMMYFUNCTION("""COMPUTED_VALUE"""),0.0)</f>
        <v>0</v>
      </c>
      <c r="F61" s="275"/>
      <c r="G61" s="275"/>
      <c r="H61" s="273">
        <f>IFERROR(__xludf.DUMMYFUNCTION("""COMPUTED_VALUE"""),1.0)</f>
        <v>1</v>
      </c>
      <c r="I61" s="274">
        <f>IFERROR(__xludf.DUMMYFUNCTION("""COMPUTED_VALUE"""),0.0)</f>
        <v>0</v>
      </c>
      <c r="J61" s="275"/>
      <c r="K61" s="275"/>
      <c r="L61" s="273">
        <f>IFERROR(__xludf.DUMMYFUNCTION("""COMPUTED_VALUE"""),2.0)</f>
        <v>2</v>
      </c>
      <c r="M61" s="274">
        <f>IFERROR(__xludf.DUMMYFUNCTION("""COMPUTED_VALUE"""),0.0)</f>
        <v>0</v>
      </c>
      <c r="N61" s="275"/>
      <c r="O61" s="275"/>
      <c r="P61" s="273">
        <f>IFERROR(__xludf.DUMMYFUNCTION("""COMPUTED_VALUE"""),4.0)</f>
        <v>4</v>
      </c>
      <c r="Q61" s="274">
        <f>IFERROR(__xludf.DUMMYFUNCTION("""COMPUTED_VALUE"""),0.0)</f>
        <v>0</v>
      </c>
      <c r="R61" s="275"/>
      <c r="S61" s="275"/>
      <c r="T61" s="273">
        <f>IFERROR(__xludf.DUMMYFUNCTION("""COMPUTED_VALUE"""),4.0)</f>
        <v>4</v>
      </c>
      <c r="U61" s="274">
        <f>IFERROR(__xludf.DUMMYFUNCTION("""COMPUTED_VALUE"""),0.0)</f>
        <v>0</v>
      </c>
      <c r="V61" s="275"/>
      <c r="W61" s="275"/>
      <c r="X61" s="273">
        <f>IFERROR(__xludf.DUMMYFUNCTION("""COMPUTED_VALUE"""),2.0)</f>
        <v>2</v>
      </c>
      <c r="Y61" s="274">
        <f>IFERROR(__xludf.DUMMYFUNCTION("""COMPUTED_VALUE"""),0.0)</f>
        <v>0</v>
      </c>
      <c r="Z61" s="275"/>
      <c r="AA61" s="275"/>
      <c r="AB61" s="273">
        <f>IFERROR(__xludf.DUMMYFUNCTION("""COMPUTED_VALUE"""),2.0)</f>
        <v>2</v>
      </c>
      <c r="AC61" s="274">
        <f>IFERROR(__xludf.DUMMYFUNCTION("""COMPUTED_VALUE"""),0.0)</f>
        <v>0</v>
      </c>
      <c r="AD61" s="275"/>
      <c r="AE61" s="275"/>
      <c r="AF61" s="273">
        <f>IFERROR(__xludf.DUMMYFUNCTION("""COMPUTED_VALUE"""),2.0)</f>
        <v>2</v>
      </c>
      <c r="AG61" s="274">
        <f>IFERROR(__xludf.DUMMYFUNCTION("""COMPUTED_VALUE"""),0.0)</f>
        <v>0</v>
      </c>
      <c r="AH61" s="275"/>
      <c r="AI61" s="275"/>
      <c r="AJ61" s="273">
        <f>IFERROR(__xludf.DUMMYFUNCTION("""COMPUTED_VALUE"""),5.0)</f>
        <v>5</v>
      </c>
      <c r="AK61" s="274">
        <f>IFERROR(__xludf.DUMMYFUNCTION("""COMPUTED_VALUE"""),0.0)</f>
        <v>0</v>
      </c>
      <c r="AL61" s="275"/>
      <c r="AM61" s="275"/>
      <c r="AN61" s="273">
        <f>IFERROR(__xludf.DUMMYFUNCTION("""COMPUTED_VALUE"""),19.0)</f>
        <v>19</v>
      </c>
      <c r="AO61" s="274">
        <f>IFERROR(__xludf.DUMMYFUNCTION("""COMPUTED_VALUE"""),0.0)</f>
        <v>0</v>
      </c>
      <c r="AP61" s="275"/>
      <c r="AQ61" s="275"/>
      <c r="AR61" s="273">
        <f>IFERROR(__xludf.DUMMYFUNCTION("""COMPUTED_VALUE"""),4.0)</f>
        <v>4</v>
      </c>
      <c r="AS61" s="274">
        <f>IFERROR(__xludf.DUMMYFUNCTION("""COMPUTED_VALUE"""),0.0)</f>
        <v>0</v>
      </c>
      <c r="AT61" s="275"/>
      <c r="AU61" s="275"/>
      <c r="AV61" s="273">
        <f>IFERROR(__xludf.DUMMYFUNCTION("""COMPUTED_VALUE"""),2.0)</f>
        <v>2</v>
      </c>
      <c r="AW61" s="274">
        <f>IFERROR(__xludf.DUMMYFUNCTION("""COMPUTED_VALUE"""),0.0)</f>
        <v>0</v>
      </c>
      <c r="AX61" s="275"/>
      <c r="AY61" s="275"/>
      <c r="AZ61" s="273">
        <f>IFERROR(__xludf.DUMMYFUNCTION("""COMPUTED_VALUE"""),3.0)</f>
        <v>3</v>
      </c>
      <c r="BA61" s="274">
        <f>IFERROR(__xludf.DUMMYFUNCTION("""COMPUTED_VALUE"""),0.0)</f>
        <v>0</v>
      </c>
      <c r="BB61" s="275"/>
      <c r="BC61" s="275"/>
      <c r="BD61" s="273">
        <f>IFERROR(__xludf.DUMMYFUNCTION("""COMPUTED_VALUE"""),5.0)</f>
        <v>5</v>
      </c>
      <c r="BE61" s="274">
        <f>IFERROR(__xludf.DUMMYFUNCTION("""COMPUTED_VALUE"""),0.0)</f>
        <v>0</v>
      </c>
      <c r="BF61" s="275"/>
      <c r="BG61" s="275"/>
      <c r="BH61" s="273"/>
      <c r="BI61" s="274">
        <f>IFERROR(__xludf.DUMMYFUNCTION("""COMPUTED_VALUE"""),0.0)</f>
        <v>0</v>
      </c>
      <c r="BJ61" s="275"/>
      <c r="BK61" s="275"/>
      <c r="BL61" s="273"/>
      <c r="BM61" s="274">
        <f>IFERROR(__xludf.DUMMYFUNCTION("""COMPUTED_VALUE"""),0.0)</f>
        <v>0</v>
      </c>
      <c r="BN61" s="275"/>
      <c r="BO61" s="275"/>
      <c r="BP61" s="269"/>
      <c r="BQ61" s="269">
        <f>IFERROR(__xludf.DUMMYFUNCTION("""COMPUTED_VALUE"""),0.0)</f>
        <v>0</v>
      </c>
      <c r="BR61" s="269"/>
      <c r="BS61" s="269"/>
      <c r="BT61" s="269"/>
      <c r="BU61" s="269">
        <f>IFERROR(__xludf.DUMMYFUNCTION("""COMPUTED_VALUE"""),0.0)</f>
        <v>0</v>
      </c>
      <c r="BV61" s="269"/>
      <c r="BW61" s="269"/>
      <c r="BX61" s="269"/>
      <c r="BY61" s="269">
        <f>IFERROR(__xludf.DUMMYFUNCTION("""COMPUTED_VALUE"""),0.0)</f>
        <v>0</v>
      </c>
      <c r="BZ61" s="269"/>
      <c r="CA61" s="269"/>
      <c r="CB61" s="269"/>
      <c r="CC61" s="269">
        <f>IFERROR(__xludf.DUMMYFUNCTION("""COMPUTED_VALUE"""),0.0)</f>
        <v>0</v>
      </c>
      <c r="CD61" s="269"/>
      <c r="CE61" s="269"/>
    </row>
    <row r="62">
      <c r="A62" s="271"/>
      <c r="B62" s="269"/>
      <c r="C62" s="272">
        <f>IFERROR(__xludf.DUMMYFUNCTION("""COMPUTED_VALUE"""),0.0)</f>
        <v>0</v>
      </c>
      <c r="D62" s="273">
        <f>IFERROR(__xludf.DUMMYFUNCTION("""COMPUTED_VALUE"""),1.0)</f>
        <v>1</v>
      </c>
      <c r="E62" s="274">
        <f>IFERROR(__xludf.DUMMYFUNCTION("""COMPUTED_VALUE"""),0.0)</f>
        <v>0</v>
      </c>
      <c r="F62" s="275"/>
      <c r="G62" s="277">
        <f>IFERROR(__xludf.DUMMYFUNCTION("""COMPUTED_VALUE"""),0.0)</f>
        <v>0</v>
      </c>
      <c r="H62" s="273">
        <f>IFERROR(__xludf.DUMMYFUNCTION("""COMPUTED_VALUE"""),1.0)</f>
        <v>1</v>
      </c>
      <c r="I62" s="274">
        <f>IFERROR(__xludf.DUMMYFUNCTION("""COMPUTED_VALUE"""),0.0)</f>
        <v>0</v>
      </c>
      <c r="J62" s="275"/>
      <c r="K62" s="277">
        <f>IFERROR(__xludf.DUMMYFUNCTION("""COMPUTED_VALUE"""),0.0)</f>
        <v>0</v>
      </c>
      <c r="L62" s="273">
        <f>IFERROR(__xludf.DUMMYFUNCTION("""COMPUTED_VALUE"""),2.0)</f>
        <v>2</v>
      </c>
      <c r="M62" s="274">
        <f>IFERROR(__xludf.DUMMYFUNCTION("""COMPUTED_VALUE"""),0.0)</f>
        <v>0</v>
      </c>
      <c r="N62" s="275"/>
      <c r="O62" s="277">
        <f>IFERROR(__xludf.DUMMYFUNCTION("""COMPUTED_VALUE"""),0.0)</f>
        <v>0</v>
      </c>
      <c r="P62" s="273">
        <f>IFERROR(__xludf.DUMMYFUNCTION("""COMPUTED_VALUE"""),4.0)</f>
        <v>4</v>
      </c>
      <c r="Q62" s="274">
        <f>IFERROR(__xludf.DUMMYFUNCTION("""COMPUTED_VALUE"""),0.0)</f>
        <v>0</v>
      </c>
      <c r="R62" s="275"/>
      <c r="S62" s="277">
        <f>IFERROR(__xludf.DUMMYFUNCTION("""COMPUTED_VALUE"""),0.0)</f>
        <v>0</v>
      </c>
      <c r="T62" s="273">
        <f>IFERROR(__xludf.DUMMYFUNCTION("""COMPUTED_VALUE"""),4.0)</f>
        <v>4</v>
      </c>
      <c r="U62" s="274">
        <f>IFERROR(__xludf.DUMMYFUNCTION("""COMPUTED_VALUE"""),0.0)</f>
        <v>0</v>
      </c>
      <c r="V62" s="275"/>
      <c r="W62" s="277">
        <f>IFERROR(__xludf.DUMMYFUNCTION("""COMPUTED_VALUE"""),0.0)</f>
        <v>0</v>
      </c>
      <c r="X62" s="273">
        <f>IFERROR(__xludf.DUMMYFUNCTION("""COMPUTED_VALUE"""),2.0)</f>
        <v>2</v>
      </c>
      <c r="Y62" s="274">
        <f>IFERROR(__xludf.DUMMYFUNCTION("""COMPUTED_VALUE"""),0.0)</f>
        <v>0</v>
      </c>
      <c r="Z62" s="275"/>
      <c r="AA62" s="277">
        <f>IFERROR(__xludf.DUMMYFUNCTION("""COMPUTED_VALUE"""),0.0)</f>
        <v>0</v>
      </c>
      <c r="AB62" s="273">
        <f>IFERROR(__xludf.DUMMYFUNCTION("""COMPUTED_VALUE"""),2.0)</f>
        <v>2</v>
      </c>
      <c r="AC62" s="274">
        <f>IFERROR(__xludf.DUMMYFUNCTION("""COMPUTED_VALUE"""),0.0)</f>
        <v>0</v>
      </c>
      <c r="AD62" s="275"/>
      <c r="AE62" s="277">
        <f>IFERROR(__xludf.DUMMYFUNCTION("""COMPUTED_VALUE"""),0.0)</f>
        <v>0</v>
      </c>
      <c r="AF62" s="273">
        <f>IFERROR(__xludf.DUMMYFUNCTION("""COMPUTED_VALUE"""),2.0)</f>
        <v>2</v>
      </c>
      <c r="AG62" s="274">
        <f>IFERROR(__xludf.DUMMYFUNCTION("""COMPUTED_VALUE"""),0.0)</f>
        <v>0</v>
      </c>
      <c r="AH62" s="275"/>
      <c r="AI62" s="277">
        <f>IFERROR(__xludf.DUMMYFUNCTION("""COMPUTED_VALUE"""),0.0)</f>
        <v>0</v>
      </c>
      <c r="AJ62" s="273">
        <f>IFERROR(__xludf.DUMMYFUNCTION("""COMPUTED_VALUE"""),5.0)</f>
        <v>5</v>
      </c>
      <c r="AK62" s="274">
        <f>IFERROR(__xludf.DUMMYFUNCTION("""COMPUTED_VALUE"""),0.0)</f>
        <v>0</v>
      </c>
      <c r="AL62" s="275"/>
      <c r="AM62" s="277">
        <f>IFERROR(__xludf.DUMMYFUNCTION("""COMPUTED_VALUE"""),0.0)</f>
        <v>0</v>
      </c>
      <c r="AN62" s="273">
        <f>IFERROR(__xludf.DUMMYFUNCTION("""COMPUTED_VALUE"""),19.0)</f>
        <v>19</v>
      </c>
      <c r="AO62" s="274">
        <f>IFERROR(__xludf.DUMMYFUNCTION("""COMPUTED_VALUE"""),0.0)</f>
        <v>0</v>
      </c>
      <c r="AP62" s="275"/>
      <c r="AQ62" s="277">
        <f>IFERROR(__xludf.DUMMYFUNCTION("""COMPUTED_VALUE"""),0.0)</f>
        <v>0</v>
      </c>
      <c r="AR62" s="273">
        <f>IFERROR(__xludf.DUMMYFUNCTION("""COMPUTED_VALUE"""),4.0)</f>
        <v>4</v>
      </c>
      <c r="AS62" s="274">
        <f>IFERROR(__xludf.DUMMYFUNCTION("""COMPUTED_VALUE"""),0.0)</f>
        <v>0</v>
      </c>
      <c r="AT62" s="275"/>
      <c r="AU62" s="277">
        <f>IFERROR(__xludf.DUMMYFUNCTION("""COMPUTED_VALUE"""),0.0)</f>
        <v>0</v>
      </c>
      <c r="AV62" s="273">
        <f>IFERROR(__xludf.DUMMYFUNCTION("""COMPUTED_VALUE"""),2.0)</f>
        <v>2</v>
      </c>
      <c r="AW62" s="274">
        <f>IFERROR(__xludf.DUMMYFUNCTION("""COMPUTED_VALUE"""),0.0)</f>
        <v>0</v>
      </c>
      <c r="AX62" s="275"/>
      <c r="AY62" s="277">
        <f>IFERROR(__xludf.DUMMYFUNCTION("""COMPUTED_VALUE"""),0.0)</f>
        <v>0</v>
      </c>
      <c r="AZ62" s="273">
        <f>IFERROR(__xludf.DUMMYFUNCTION("""COMPUTED_VALUE"""),3.0)</f>
        <v>3</v>
      </c>
      <c r="BA62" s="274">
        <f>IFERROR(__xludf.DUMMYFUNCTION("""COMPUTED_VALUE"""),0.0)</f>
        <v>0</v>
      </c>
      <c r="BB62" s="275"/>
      <c r="BC62" s="277">
        <f>IFERROR(__xludf.DUMMYFUNCTION("""COMPUTED_VALUE"""),0.0)</f>
        <v>0</v>
      </c>
      <c r="BD62" s="273">
        <f>IFERROR(__xludf.DUMMYFUNCTION("""COMPUTED_VALUE"""),5.0)</f>
        <v>5</v>
      </c>
      <c r="BE62" s="274">
        <f>IFERROR(__xludf.DUMMYFUNCTION("""COMPUTED_VALUE"""),0.0)</f>
        <v>0</v>
      </c>
      <c r="BF62" s="275"/>
      <c r="BG62" s="277">
        <f>IFERROR(__xludf.DUMMYFUNCTION("""COMPUTED_VALUE"""),0.0)</f>
        <v>0</v>
      </c>
      <c r="BH62" s="273"/>
      <c r="BI62" s="274">
        <f>IFERROR(__xludf.DUMMYFUNCTION("""COMPUTED_VALUE"""),0.0)</f>
        <v>0</v>
      </c>
      <c r="BJ62" s="275"/>
      <c r="BK62" s="277">
        <f>IFERROR(__xludf.DUMMYFUNCTION("""COMPUTED_VALUE"""),0.0)</f>
        <v>0</v>
      </c>
      <c r="BL62" s="273"/>
      <c r="BM62" s="274">
        <f>IFERROR(__xludf.DUMMYFUNCTION("""COMPUTED_VALUE"""),0.0)</f>
        <v>0</v>
      </c>
      <c r="BN62" s="275"/>
      <c r="BO62" s="277">
        <f>IFERROR(__xludf.DUMMYFUNCTION("""COMPUTED_VALUE"""),0.0)</f>
        <v>0</v>
      </c>
      <c r="BP62" s="269"/>
      <c r="BQ62" s="269">
        <f>IFERROR(__xludf.DUMMYFUNCTION("""COMPUTED_VALUE"""),0.0)</f>
        <v>0</v>
      </c>
      <c r="BR62" s="269"/>
      <c r="BS62" s="272">
        <f>IFERROR(__xludf.DUMMYFUNCTION("""COMPUTED_VALUE"""),0.0)</f>
        <v>0</v>
      </c>
      <c r="BT62" s="269"/>
      <c r="BU62" s="269">
        <f>IFERROR(__xludf.DUMMYFUNCTION("""COMPUTED_VALUE"""),0.0)</f>
        <v>0</v>
      </c>
      <c r="BV62" s="269"/>
      <c r="BW62" s="272">
        <f>IFERROR(__xludf.DUMMYFUNCTION("""COMPUTED_VALUE"""),0.0)</f>
        <v>0</v>
      </c>
      <c r="BX62" s="269"/>
      <c r="BY62" s="269">
        <f>IFERROR(__xludf.DUMMYFUNCTION("""COMPUTED_VALUE"""),0.0)</f>
        <v>0</v>
      </c>
      <c r="BZ62" s="269"/>
      <c r="CA62" s="272">
        <f>IFERROR(__xludf.DUMMYFUNCTION("""COMPUTED_VALUE"""),0.0)</f>
        <v>0</v>
      </c>
      <c r="CB62" s="269"/>
      <c r="CC62" s="269">
        <f>IFERROR(__xludf.DUMMYFUNCTION("""COMPUTED_VALUE"""),0.0)</f>
        <v>0</v>
      </c>
      <c r="CD62" s="269"/>
      <c r="CE62" s="272">
        <f>IFERROR(__xludf.DUMMYFUNCTION("""COMPUTED_VALUE"""),0.0)</f>
        <v>0</v>
      </c>
    </row>
    <row r="63">
      <c r="A63" s="271">
        <f>IFERROR(__xludf.DUMMYFUNCTION("""COMPUTED_VALUE"""),46205.0)</f>
        <v>46205</v>
      </c>
      <c r="B63" s="269" t="str">
        <f>IFERROR(__xludf.DUMMYFUNCTION("""COMPUTED_VALUE"""),"木")</f>
        <v>木</v>
      </c>
      <c r="C63" s="272">
        <f>IFERROR(__xludf.DUMMYFUNCTION("""COMPUTED_VALUE"""),0.0)</f>
        <v>0</v>
      </c>
      <c r="D63" s="273">
        <f>IFERROR(__xludf.DUMMYFUNCTION("""COMPUTED_VALUE"""),1.0)</f>
        <v>1</v>
      </c>
      <c r="E63" s="274">
        <f>IFERROR(__xludf.DUMMYFUNCTION("""COMPUTED_VALUE"""),0.0)</f>
        <v>0</v>
      </c>
      <c r="F63" s="275"/>
      <c r="G63" s="275"/>
      <c r="H63" s="273">
        <f>IFERROR(__xludf.DUMMYFUNCTION("""COMPUTED_VALUE"""),1.0)</f>
        <v>1</v>
      </c>
      <c r="I63" s="274">
        <f>IFERROR(__xludf.DUMMYFUNCTION("""COMPUTED_VALUE"""),0.0)</f>
        <v>0</v>
      </c>
      <c r="J63" s="275"/>
      <c r="K63" s="275"/>
      <c r="L63" s="273">
        <f>IFERROR(__xludf.DUMMYFUNCTION("""COMPUTED_VALUE"""),2.0)</f>
        <v>2</v>
      </c>
      <c r="M63" s="274">
        <f>IFERROR(__xludf.DUMMYFUNCTION("""COMPUTED_VALUE"""),0.0)</f>
        <v>0</v>
      </c>
      <c r="N63" s="275"/>
      <c r="O63" s="275"/>
      <c r="P63" s="273">
        <f>IFERROR(__xludf.DUMMYFUNCTION("""COMPUTED_VALUE"""),4.0)</f>
        <v>4</v>
      </c>
      <c r="Q63" s="274">
        <f>IFERROR(__xludf.DUMMYFUNCTION("""COMPUTED_VALUE"""),0.0)</f>
        <v>0</v>
      </c>
      <c r="R63" s="275"/>
      <c r="S63" s="275"/>
      <c r="T63" s="273">
        <f>IFERROR(__xludf.DUMMYFUNCTION("""COMPUTED_VALUE"""),4.0)</f>
        <v>4</v>
      </c>
      <c r="U63" s="274">
        <f>IFERROR(__xludf.DUMMYFUNCTION("""COMPUTED_VALUE"""),0.0)</f>
        <v>0</v>
      </c>
      <c r="V63" s="275"/>
      <c r="W63" s="275"/>
      <c r="X63" s="273">
        <f>IFERROR(__xludf.DUMMYFUNCTION("""COMPUTED_VALUE"""),2.0)</f>
        <v>2</v>
      </c>
      <c r="Y63" s="274">
        <f>IFERROR(__xludf.DUMMYFUNCTION("""COMPUTED_VALUE"""),0.0)</f>
        <v>0</v>
      </c>
      <c r="Z63" s="275"/>
      <c r="AA63" s="275"/>
      <c r="AB63" s="273">
        <f>IFERROR(__xludf.DUMMYFUNCTION("""COMPUTED_VALUE"""),2.0)</f>
        <v>2</v>
      </c>
      <c r="AC63" s="274">
        <f>IFERROR(__xludf.DUMMYFUNCTION("""COMPUTED_VALUE"""),0.0)</f>
        <v>0</v>
      </c>
      <c r="AD63" s="275"/>
      <c r="AE63" s="275"/>
      <c r="AF63" s="273">
        <f>IFERROR(__xludf.DUMMYFUNCTION("""COMPUTED_VALUE"""),2.0)</f>
        <v>2</v>
      </c>
      <c r="AG63" s="274">
        <f>IFERROR(__xludf.DUMMYFUNCTION("""COMPUTED_VALUE"""),0.0)</f>
        <v>0</v>
      </c>
      <c r="AH63" s="275"/>
      <c r="AI63" s="275"/>
      <c r="AJ63" s="273">
        <f>IFERROR(__xludf.DUMMYFUNCTION("""COMPUTED_VALUE"""),5.0)</f>
        <v>5</v>
      </c>
      <c r="AK63" s="274">
        <f>IFERROR(__xludf.DUMMYFUNCTION("""COMPUTED_VALUE"""),0.0)</f>
        <v>0</v>
      </c>
      <c r="AL63" s="275"/>
      <c r="AM63" s="275"/>
      <c r="AN63" s="273">
        <f>IFERROR(__xludf.DUMMYFUNCTION("""COMPUTED_VALUE"""),19.0)</f>
        <v>19</v>
      </c>
      <c r="AO63" s="274">
        <f>IFERROR(__xludf.DUMMYFUNCTION("""COMPUTED_VALUE"""),0.0)</f>
        <v>0</v>
      </c>
      <c r="AP63" s="275"/>
      <c r="AQ63" s="275"/>
      <c r="AR63" s="273">
        <f>IFERROR(__xludf.DUMMYFUNCTION("""COMPUTED_VALUE"""),4.0)</f>
        <v>4</v>
      </c>
      <c r="AS63" s="274">
        <f>IFERROR(__xludf.DUMMYFUNCTION("""COMPUTED_VALUE"""),0.0)</f>
        <v>0</v>
      </c>
      <c r="AT63" s="275"/>
      <c r="AU63" s="275"/>
      <c r="AV63" s="273">
        <f>IFERROR(__xludf.DUMMYFUNCTION("""COMPUTED_VALUE"""),2.0)</f>
        <v>2</v>
      </c>
      <c r="AW63" s="274">
        <f>IFERROR(__xludf.DUMMYFUNCTION("""COMPUTED_VALUE"""),0.0)</f>
        <v>0</v>
      </c>
      <c r="AX63" s="275"/>
      <c r="AY63" s="275"/>
      <c r="AZ63" s="273">
        <f>IFERROR(__xludf.DUMMYFUNCTION("""COMPUTED_VALUE"""),3.0)</f>
        <v>3</v>
      </c>
      <c r="BA63" s="274">
        <f>IFERROR(__xludf.DUMMYFUNCTION("""COMPUTED_VALUE"""),0.0)</f>
        <v>0</v>
      </c>
      <c r="BB63" s="275"/>
      <c r="BC63" s="275"/>
      <c r="BD63" s="273">
        <f>IFERROR(__xludf.DUMMYFUNCTION("""COMPUTED_VALUE"""),5.0)</f>
        <v>5</v>
      </c>
      <c r="BE63" s="274">
        <f>IFERROR(__xludf.DUMMYFUNCTION("""COMPUTED_VALUE"""),0.0)</f>
        <v>0</v>
      </c>
      <c r="BF63" s="275"/>
      <c r="BG63" s="275"/>
      <c r="BH63" s="273"/>
      <c r="BI63" s="274">
        <f>IFERROR(__xludf.DUMMYFUNCTION("""COMPUTED_VALUE"""),0.0)</f>
        <v>0</v>
      </c>
      <c r="BJ63" s="275"/>
      <c r="BK63" s="275"/>
      <c r="BL63" s="273"/>
      <c r="BM63" s="274">
        <f>IFERROR(__xludf.DUMMYFUNCTION("""COMPUTED_VALUE"""),0.0)</f>
        <v>0</v>
      </c>
      <c r="BN63" s="275"/>
      <c r="BO63" s="275"/>
      <c r="BP63" s="269"/>
      <c r="BQ63" s="269">
        <f>IFERROR(__xludf.DUMMYFUNCTION("""COMPUTED_VALUE"""),0.0)</f>
        <v>0</v>
      </c>
      <c r="BR63" s="269"/>
      <c r="BS63" s="269"/>
      <c r="BT63" s="269"/>
      <c r="BU63" s="269">
        <f>IFERROR(__xludf.DUMMYFUNCTION("""COMPUTED_VALUE"""),0.0)</f>
        <v>0</v>
      </c>
      <c r="BV63" s="269"/>
      <c r="BW63" s="269"/>
      <c r="BX63" s="269"/>
      <c r="BY63" s="269">
        <f>IFERROR(__xludf.DUMMYFUNCTION("""COMPUTED_VALUE"""),0.0)</f>
        <v>0</v>
      </c>
      <c r="BZ63" s="269"/>
      <c r="CA63" s="269"/>
      <c r="CB63" s="269"/>
      <c r="CC63" s="269">
        <f>IFERROR(__xludf.DUMMYFUNCTION("""COMPUTED_VALUE"""),0.0)</f>
        <v>0</v>
      </c>
      <c r="CD63" s="269"/>
      <c r="CE63" s="269"/>
    </row>
    <row r="64">
      <c r="A64" s="271">
        <f>IFERROR(__xludf.DUMMYFUNCTION("""COMPUTED_VALUE"""),46206.0)</f>
        <v>46206</v>
      </c>
      <c r="B64" s="269" t="str">
        <f>IFERROR(__xludf.DUMMYFUNCTION("""COMPUTED_VALUE"""),"金")</f>
        <v>金</v>
      </c>
      <c r="C64" s="272">
        <f>IFERROR(__xludf.DUMMYFUNCTION("""COMPUTED_VALUE"""),0.0)</f>
        <v>0</v>
      </c>
      <c r="D64" s="273">
        <f>IFERROR(__xludf.DUMMYFUNCTION("""COMPUTED_VALUE"""),1.0)</f>
        <v>1</v>
      </c>
      <c r="E64" s="274">
        <f>IFERROR(__xludf.DUMMYFUNCTION("""COMPUTED_VALUE"""),0.0)</f>
        <v>0</v>
      </c>
      <c r="F64" s="275"/>
      <c r="G64" s="275"/>
      <c r="H64" s="273">
        <f>IFERROR(__xludf.DUMMYFUNCTION("""COMPUTED_VALUE"""),1.0)</f>
        <v>1</v>
      </c>
      <c r="I64" s="274">
        <f>IFERROR(__xludf.DUMMYFUNCTION("""COMPUTED_VALUE"""),0.0)</f>
        <v>0</v>
      </c>
      <c r="J64" s="275"/>
      <c r="K64" s="275"/>
      <c r="L64" s="273">
        <f>IFERROR(__xludf.DUMMYFUNCTION("""COMPUTED_VALUE"""),2.0)</f>
        <v>2</v>
      </c>
      <c r="M64" s="274">
        <f>IFERROR(__xludf.DUMMYFUNCTION("""COMPUTED_VALUE"""),0.0)</f>
        <v>0</v>
      </c>
      <c r="N64" s="275"/>
      <c r="O64" s="275"/>
      <c r="P64" s="273">
        <f>IFERROR(__xludf.DUMMYFUNCTION("""COMPUTED_VALUE"""),4.0)</f>
        <v>4</v>
      </c>
      <c r="Q64" s="274">
        <f>IFERROR(__xludf.DUMMYFUNCTION("""COMPUTED_VALUE"""),0.0)</f>
        <v>0</v>
      </c>
      <c r="R64" s="275"/>
      <c r="S64" s="275"/>
      <c r="T64" s="273">
        <f>IFERROR(__xludf.DUMMYFUNCTION("""COMPUTED_VALUE"""),4.0)</f>
        <v>4</v>
      </c>
      <c r="U64" s="274">
        <f>IFERROR(__xludf.DUMMYFUNCTION("""COMPUTED_VALUE"""),0.0)</f>
        <v>0</v>
      </c>
      <c r="V64" s="275"/>
      <c r="W64" s="275"/>
      <c r="X64" s="273">
        <f>IFERROR(__xludf.DUMMYFUNCTION("""COMPUTED_VALUE"""),2.0)</f>
        <v>2</v>
      </c>
      <c r="Y64" s="274">
        <f>IFERROR(__xludf.DUMMYFUNCTION("""COMPUTED_VALUE"""),0.0)</f>
        <v>0</v>
      </c>
      <c r="Z64" s="275"/>
      <c r="AA64" s="275"/>
      <c r="AB64" s="273">
        <f>IFERROR(__xludf.DUMMYFUNCTION("""COMPUTED_VALUE"""),2.0)</f>
        <v>2</v>
      </c>
      <c r="AC64" s="274">
        <f>IFERROR(__xludf.DUMMYFUNCTION("""COMPUTED_VALUE"""),0.0)</f>
        <v>0</v>
      </c>
      <c r="AD64" s="275"/>
      <c r="AE64" s="275"/>
      <c r="AF64" s="273">
        <f>IFERROR(__xludf.DUMMYFUNCTION("""COMPUTED_VALUE"""),2.0)</f>
        <v>2</v>
      </c>
      <c r="AG64" s="274">
        <f>IFERROR(__xludf.DUMMYFUNCTION("""COMPUTED_VALUE"""),0.0)</f>
        <v>0</v>
      </c>
      <c r="AH64" s="275"/>
      <c r="AI64" s="275"/>
      <c r="AJ64" s="273">
        <f>IFERROR(__xludf.DUMMYFUNCTION("""COMPUTED_VALUE"""),5.0)</f>
        <v>5</v>
      </c>
      <c r="AK64" s="274">
        <f>IFERROR(__xludf.DUMMYFUNCTION("""COMPUTED_VALUE"""),0.0)</f>
        <v>0</v>
      </c>
      <c r="AL64" s="275"/>
      <c r="AM64" s="275"/>
      <c r="AN64" s="273">
        <f>IFERROR(__xludf.DUMMYFUNCTION("""COMPUTED_VALUE"""),19.0)</f>
        <v>19</v>
      </c>
      <c r="AO64" s="274">
        <f>IFERROR(__xludf.DUMMYFUNCTION("""COMPUTED_VALUE"""),0.0)</f>
        <v>0</v>
      </c>
      <c r="AP64" s="275"/>
      <c r="AQ64" s="275"/>
      <c r="AR64" s="273">
        <f>IFERROR(__xludf.DUMMYFUNCTION("""COMPUTED_VALUE"""),4.0)</f>
        <v>4</v>
      </c>
      <c r="AS64" s="274">
        <f>IFERROR(__xludf.DUMMYFUNCTION("""COMPUTED_VALUE"""),0.0)</f>
        <v>0</v>
      </c>
      <c r="AT64" s="275"/>
      <c r="AU64" s="275"/>
      <c r="AV64" s="273">
        <f>IFERROR(__xludf.DUMMYFUNCTION("""COMPUTED_VALUE"""),2.0)</f>
        <v>2</v>
      </c>
      <c r="AW64" s="274">
        <f>IFERROR(__xludf.DUMMYFUNCTION("""COMPUTED_VALUE"""),0.0)</f>
        <v>0</v>
      </c>
      <c r="AX64" s="275"/>
      <c r="AY64" s="275"/>
      <c r="AZ64" s="273">
        <f>IFERROR(__xludf.DUMMYFUNCTION("""COMPUTED_VALUE"""),3.0)</f>
        <v>3</v>
      </c>
      <c r="BA64" s="274">
        <f>IFERROR(__xludf.DUMMYFUNCTION("""COMPUTED_VALUE"""),0.0)</f>
        <v>0</v>
      </c>
      <c r="BB64" s="275"/>
      <c r="BC64" s="275"/>
      <c r="BD64" s="273">
        <f>IFERROR(__xludf.DUMMYFUNCTION("""COMPUTED_VALUE"""),5.0)</f>
        <v>5</v>
      </c>
      <c r="BE64" s="274">
        <f>IFERROR(__xludf.DUMMYFUNCTION("""COMPUTED_VALUE"""),0.0)</f>
        <v>0</v>
      </c>
      <c r="BF64" s="275"/>
      <c r="BG64" s="275"/>
      <c r="BH64" s="273"/>
      <c r="BI64" s="274">
        <f>IFERROR(__xludf.DUMMYFUNCTION("""COMPUTED_VALUE"""),0.0)</f>
        <v>0</v>
      </c>
      <c r="BJ64" s="275"/>
      <c r="BK64" s="275"/>
      <c r="BL64" s="273"/>
      <c r="BM64" s="274">
        <f>IFERROR(__xludf.DUMMYFUNCTION("""COMPUTED_VALUE"""),0.0)</f>
        <v>0</v>
      </c>
      <c r="BN64" s="275"/>
      <c r="BO64" s="275"/>
      <c r="BP64" s="269"/>
      <c r="BQ64" s="269">
        <f>IFERROR(__xludf.DUMMYFUNCTION("""COMPUTED_VALUE"""),0.0)</f>
        <v>0</v>
      </c>
      <c r="BR64" s="269"/>
      <c r="BS64" s="269"/>
      <c r="BT64" s="269"/>
      <c r="BU64" s="269">
        <f>IFERROR(__xludf.DUMMYFUNCTION("""COMPUTED_VALUE"""),0.0)</f>
        <v>0</v>
      </c>
      <c r="BV64" s="269"/>
      <c r="BW64" s="269"/>
      <c r="BX64" s="269"/>
      <c r="BY64" s="269">
        <f>IFERROR(__xludf.DUMMYFUNCTION("""COMPUTED_VALUE"""),0.0)</f>
        <v>0</v>
      </c>
      <c r="BZ64" s="269"/>
      <c r="CA64" s="269"/>
      <c r="CB64" s="269"/>
      <c r="CC64" s="269">
        <f>IFERROR(__xludf.DUMMYFUNCTION("""COMPUTED_VALUE"""),0.0)</f>
        <v>0</v>
      </c>
      <c r="CD64" s="269"/>
      <c r="CE64" s="269"/>
    </row>
    <row r="65">
      <c r="A65" s="271">
        <f>IFERROR(__xludf.DUMMYFUNCTION("""COMPUTED_VALUE"""),46207.0)</f>
        <v>46207</v>
      </c>
      <c r="B65" s="269" t="str">
        <f>IFERROR(__xludf.DUMMYFUNCTION("""COMPUTED_VALUE"""),"土")</f>
        <v>土</v>
      </c>
      <c r="C65" s="272">
        <f>IFERROR(__xludf.DUMMYFUNCTION("""COMPUTED_VALUE"""),0.0)</f>
        <v>0</v>
      </c>
      <c r="D65" s="273">
        <f>IFERROR(__xludf.DUMMYFUNCTION("""COMPUTED_VALUE"""),1.0)</f>
        <v>1</v>
      </c>
      <c r="E65" s="274">
        <f>IFERROR(__xludf.DUMMYFUNCTION("""COMPUTED_VALUE"""),0.0)</f>
        <v>0</v>
      </c>
      <c r="F65" s="275"/>
      <c r="G65" s="275"/>
      <c r="H65" s="273">
        <f>IFERROR(__xludf.DUMMYFUNCTION("""COMPUTED_VALUE"""),1.0)</f>
        <v>1</v>
      </c>
      <c r="I65" s="274">
        <f>IFERROR(__xludf.DUMMYFUNCTION("""COMPUTED_VALUE"""),0.0)</f>
        <v>0</v>
      </c>
      <c r="J65" s="275"/>
      <c r="K65" s="275"/>
      <c r="L65" s="273">
        <f>IFERROR(__xludf.DUMMYFUNCTION("""COMPUTED_VALUE"""),2.0)</f>
        <v>2</v>
      </c>
      <c r="M65" s="274">
        <f>IFERROR(__xludf.DUMMYFUNCTION("""COMPUTED_VALUE"""),0.0)</f>
        <v>0</v>
      </c>
      <c r="N65" s="275"/>
      <c r="O65" s="275"/>
      <c r="P65" s="273">
        <f>IFERROR(__xludf.DUMMYFUNCTION("""COMPUTED_VALUE"""),4.0)</f>
        <v>4</v>
      </c>
      <c r="Q65" s="274">
        <f>IFERROR(__xludf.DUMMYFUNCTION("""COMPUTED_VALUE"""),0.0)</f>
        <v>0</v>
      </c>
      <c r="R65" s="275"/>
      <c r="S65" s="275"/>
      <c r="T65" s="273">
        <f>IFERROR(__xludf.DUMMYFUNCTION("""COMPUTED_VALUE"""),4.0)</f>
        <v>4</v>
      </c>
      <c r="U65" s="274">
        <f>IFERROR(__xludf.DUMMYFUNCTION("""COMPUTED_VALUE"""),0.0)</f>
        <v>0</v>
      </c>
      <c r="V65" s="275"/>
      <c r="W65" s="275"/>
      <c r="X65" s="273">
        <f>IFERROR(__xludf.DUMMYFUNCTION("""COMPUTED_VALUE"""),2.0)</f>
        <v>2</v>
      </c>
      <c r="Y65" s="274">
        <f>IFERROR(__xludf.DUMMYFUNCTION("""COMPUTED_VALUE"""),0.0)</f>
        <v>0</v>
      </c>
      <c r="Z65" s="275"/>
      <c r="AA65" s="275"/>
      <c r="AB65" s="273">
        <f>IFERROR(__xludf.DUMMYFUNCTION("""COMPUTED_VALUE"""),2.0)</f>
        <v>2</v>
      </c>
      <c r="AC65" s="274">
        <f>IFERROR(__xludf.DUMMYFUNCTION("""COMPUTED_VALUE"""),0.0)</f>
        <v>0</v>
      </c>
      <c r="AD65" s="275"/>
      <c r="AE65" s="275"/>
      <c r="AF65" s="273">
        <f>IFERROR(__xludf.DUMMYFUNCTION("""COMPUTED_VALUE"""),2.0)</f>
        <v>2</v>
      </c>
      <c r="AG65" s="274">
        <f>IFERROR(__xludf.DUMMYFUNCTION("""COMPUTED_VALUE"""),0.0)</f>
        <v>0</v>
      </c>
      <c r="AH65" s="275"/>
      <c r="AI65" s="275"/>
      <c r="AJ65" s="273">
        <f>IFERROR(__xludf.DUMMYFUNCTION("""COMPUTED_VALUE"""),5.0)</f>
        <v>5</v>
      </c>
      <c r="AK65" s="274">
        <f>IFERROR(__xludf.DUMMYFUNCTION("""COMPUTED_VALUE"""),0.0)</f>
        <v>0</v>
      </c>
      <c r="AL65" s="275"/>
      <c r="AM65" s="275"/>
      <c r="AN65" s="273">
        <f>IFERROR(__xludf.DUMMYFUNCTION("""COMPUTED_VALUE"""),19.0)</f>
        <v>19</v>
      </c>
      <c r="AO65" s="274">
        <f>IFERROR(__xludf.DUMMYFUNCTION("""COMPUTED_VALUE"""),0.0)</f>
        <v>0</v>
      </c>
      <c r="AP65" s="275"/>
      <c r="AQ65" s="275"/>
      <c r="AR65" s="273">
        <f>IFERROR(__xludf.DUMMYFUNCTION("""COMPUTED_VALUE"""),4.0)</f>
        <v>4</v>
      </c>
      <c r="AS65" s="274">
        <f>IFERROR(__xludf.DUMMYFUNCTION("""COMPUTED_VALUE"""),0.0)</f>
        <v>0</v>
      </c>
      <c r="AT65" s="275"/>
      <c r="AU65" s="275"/>
      <c r="AV65" s="273">
        <f>IFERROR(__xludf.DUMMYFUNCTION("""COMPUTED_VALUE"""),2.0)</f>
        <v>2</v>
      </c>
      <c r="AW65" s="274">
        <f>IFERROR(__xludf.DUMMYFUNCTION("""COMPUTED_VALUE"""),0.0)</f>
        <v>0</v>
      </c>
      <c r="AX65" s="275"/>
      <c r="AY65" s="275"/>
      <c r="AZ65" s="273">
        <f>IFERROR(__xludf.DUMMYFUNCTION("""COMPUTED_VALUE"""),3.0)</f>
        <v>3</v>
      </c>
      <c r="BA65" s="274">
        <f>IFERROR(__xludf.DUMMYFUNCTION("""COMPUTED_VALUE"""),0.0)</f>
        <v>0</v>
      </c>
      <c r="BB65" s="275"/>
      <c r="BC65" s="275"/>
      <c r="BD65" s="273">
        <f>IFERROR(__xludf.DUMMYFUNCTION("""COMPUTED_VALUE"""),5.0)</f>
        <v>5</v>
      </c>
      <c r="BE65" s="274">
        <f>IFERROR(__xludf.DUMMYFUNCTION("""COMPUTED_VALUE"""),0.0)</f>
        <v>0</v>
      </c>
      <c r="BF65" s="275"/>
      <c r="BG65" s="275"/>
      <c r="BH65" s="273"/>
      <c r="BI65" s="274">
        <f>IFERROR(__xludf.DUMMYFUNCTION("""COMPUTED_VALUE"""),0.0)</f>
        <v>0</v>
      </c>
      <c r="BJ65" s="275"/>
      <c r="BK65" s="275"/>
      <c r="BL65" s="273"/>
      <c r="BM65" s="274">
        <f>IFERROR(__xludf.DUMMYFUNCTION("""COMPUTED_VALUE"""),0.0)</f>
        <v>0</v>
      </c>
      <c r="BN65" s="275"/>
      <c r="BO65" s="275"/>
      <c r="BP65" s="269"/>
      <c r="BQ65" s="269">
        <f>IFERROR(__xludf.DUMMYFUNCTION("""COMPUTED_VALUE"""),0.0)</f>
        <v>0</v>
      </c>
      <c r="BR65" s="269"/>
      <c r="BS65" s="269"/>
      <c r="BT65" s="269"/>
      <c r="BU65" s="269">
        <f>IFERROR(__xludf.DUMMYFUNCTION("""COMPUTED_VALUE"""),0.0)</f>
        <v>0</v>
      </c>
      <c r="BV65" s="269"/>
      <c r="BW65" s="269"/>
      <c r="BX65" s="269"/>
      <c r="BY65" s="269">
        <f>IFERROR(__xludf.DUMMYFUNCTION("""COMPUTED_VALUE"""),0.0)</f>
        <v>0</v>
      </c>
      <c r="BZ65" s="269"/>
      <c r="CA65" s="269"/>
      <c r="CB65" s="269"/>
      <c r="CC65" s="269">
        <f>IFERROR(__xludf.DUMMYFUNCTION("""COMPUTED_VALUE"""),0.0)</f>
        <v>0</v>
      </c>
      <c r="CD65" s="269"/>
      <c r="CE65" s="269"/>
    </row>
    <row r="66">
      <c r="A66" s="271">
        <f>IFERROR(__xludf.DUMMYFUNCTION("""COMPUTED_VALUE"""),46208.0)</f>
        <v>46208</v>
      </c>
      <c r="B66" s="269" t="str">
        <f>IFERROR(__xludf.DUMMYFUNCTION("""COMPUTED_VALUE"""),"日")</f>
        <v>日</v>
      </c>
      <c r="C66" s="272">
        <f>IFERROR(__xludf.DUMMYFUNCTION("""COMPUTED_VALUE"""),0.0)</f>
        <v>0</v>
      </c>
      <c r="D66" s="273">
        <f>IFERROR(__xludf.DUMMYFUNCTION("""COMPUTED_VALUE"""),1.0)</f>
        <v>1</v>
      </c>
      <c r="E66" s="274">
        <f>IFERROR(__xludf.DUMMYFUNCTION("""COMPUTED_VALUE"""),0.0)</f>
        <v>0</v>
      </c>
      <c r="F66" s="275"/>
      <c r="G66" s="275"/>
      <c r="H66" s="273">
        <f>IFERROR(__xludf.DUMMYFUNCTION("""COMPUTED_VALUE"""),1.0)</f>
        <v>1</v>
      </c>
      <c r="I66" s="274">
        <f>IFERROR(__xludf.DUMMYFUNCTION("""COMPUTED_VALUE"""),0.0)</f>
        <v>0</v>
      </c>
      <c r="J66" s="275"/>
      <c r="K66" s="275"/>
      <c r="L66" s="273">
        <f>IFERROR(__xludf.DUMMYFUNCTION("""COMPUTED_VALUE"""),2.0)</f>
        <v>2</v>
      </c>
      <c r="M66" s="274">
        <f>IFERROR(__xludf.DUMMYFUNCTION("""COMPUTED_VALUE"""),0.0)</f>
        <v>0</v>
      </c>
      <c r="N66" s="275"/>
      <c r="O66" s="275"/>
      <c r="P66" s="273">
        <f>IFERROR(__xludf.DUMMYFUNCTION("""COMPUTED_VALUE"""),4.0)</f>
        <v>4</v>
      </c>
      <c r="Q66" s="274">
        <f>IFERROR(__xludf.DUMMYFUNCTION("""COMPUTED_VALUE"""),0.0)</f>
        <v>0</v>
      </c>
      <c r="R66" s="275"/>
      <c r="S66" s="275"/>
      <c r="T66" s="273">
        <f>IFERROR(__xludf.DUMMYFUNCTION("""COMPUTED_VALUE"""),4.0)</f>
        <v>4</v>
      </c>
      <c r="U66" s="274">
        <f>IFERROR(__xludf.DUMMYFUNCTION("""COMPUTED_VALUE"""),0.0)</f>
        <v>0</v>
      </c>
      <c r="V66" s="275"/>
      <c r="W66" s="275"/>
      <c r="X66" s="273">
        <f>IFERROR(__xludf.DUMMYFUNCTION("""COMPUTED_VALUE"""),2.0)</f>
        <v>2</v>
      </c>
      <c r="Y66" s="274">
        <f>IFERROR(__xludf.DUMMYFUNCTION("""COMPUTED_VALUE"""),0.0)</f>
        <v>0</v>
      </c>
      <c r="Z66" s="275"/>
      <c r="AA66" s="275"/>
      <c r="AB66" s="273">
        <f>IFERROR(__xludf.DUMMYFUNCTION("""COMPUTED_VALUE"""),2.0)</f>
        <v>2</v>
      </c>
      <c r="AC66" s="274">
        <f>IFERROR(__xludf.DUMMYFUNCTION("""COMPUTED_VALUE"""),0.0)</f>
        <v>0</v>
      </c>
      <c r="AD66" s="275"/>
      <c r="AE66" s="275"/>
      <c r="AF66" s="273">
        <f>IFERROR(__xludf.DUMMYFUNCTION("""COMPUTED_VALUE"""),2.0)</f>
        <v>2</v>
      </c>
      <c r="AG66" s="274">
        <f>IFERROR(__xludf.DUMMYFUNCTION("""COMPUTED_VALUE"""),0.0)</f>
        <v>0</v>
      </c>
      <c r="AH66" s="275"/>
      <c r="AI66" s="275"/>
      <c r="AJ66" s="273">
        <f>IFERROR(__xludf.DUMMYFUNCTION("""COMPUTED_VALUE"""),5.0)</f>
        <v>5</v>
      </c>
      <c r="AK66" s="274">
        <f>IFERROR(__xludf.DUMMYFUNCTION("""COMPUTED_VALUE"""),0.0)</f>
        <v>0</v>
      </c>
      <c r="AL66" s="275"/>
      <c r="AM66" s="275"/>
      <c r="AN66" s="273">
        <f>IFERROR(__xludf.DUMMYFUNCTION("""COMPUTED_VALUE"""),19.0)</f>
        <v>19</v>
      </c>
      <c r="AO66" s="274">
        <f>IFERROR(__xludf.DUMMYFUNCTION("""COMPUTED_VALUE"""),0.0)</f>
        <v>0</v>
      </c>
      <c r="AP66" s="275"/>
      <c r="AQ66" s="275"/>
      <c r="AR66" s="273">
        <f>IFERROR(__xludf.DUMMYFUNCTION("""COMPUTED_VALUE"""),4.0)</f>
        <v>4</v>
      </c>
      <c r="AS66" s="274">
        <f>IFERROR(__xludf.DUMMYFUNCTION("""COMPUTED_VALUE"""),0.0)</f>
        <v>0</v>
      </c>
      <c r="AT66" s="275"/>
      <c r="AU66" s="275"/>
      <c r="AV66" s="273">
        <f>IFERROR(__xludf.DUMMYFUNCTION("""COMPUTED_VALUE"""),2.0)</f>
        <v>2</v>
      </c>
      <c r="AW66" s="274">
        <f>IFERROR(__xludf.DUMMYFUNCTION("""COMPUTED_VALUE"""),0.0)</f>
        <v>0</v>
      </c>
      <c r="AX66" s="275"/>
      <c r="AY66" s="275"/>
      <c r="AZ66" s="273">
        <f>IFERROR(__xludf.DUMMYFUNCTION("""COMPUTED_VALUE"""),3.0)</f>
        <v>3</v>
      </c>
      <c r="BA66" s="274">
        <f>IFERROR(__xludf.DUMMYFUNCTION("""COMPUTED_VALUE"""),0.0)</f>
        <v>0</v>
      </c>
      <c r="BB66" s="275"/>
      <c r="BC66" s="275"/>
      <c r="BD66" s="273">
        <f>IFERROR(__xludf.DUMMYFUNCTION("""COMPUTED_VALUE"""),5.0)</f>
        <v>5</v>
      </c>
      <c r="BE66" s="274">
        <f>IFERROR(__xludf.DUMMYFUNCTION("""COMPUTED_VALUE"""),0.0)</f>
        <v>0</v>
      </c>
      <c r="BF66" s="275"/>
      <c r="BG66" s="275"/>
      <c r="BH66" s="273"/>
      <c r="BI66" s="274">
        <f>IFERROR(__xludf.DUMMYFUNCTION("""COMPUTED_VALUE"""),0.0)</f>
        <v>0</v>
      </c>
      <c r="BJ66" s="275"/>
      <c r="BK66" s="275"/>
      <c r="BL66" s="273"/>
      <c r="BM66" s="274">
        <f>IFERROR(__xludf.DUMMYFUNCTION("""COMPUTED_VALUE"""),0.0)</f>
        <v>0</v>
      </c>
      <c r="BN66" s="275"/>
      <c r="BO66" s="275"/>
      <c r="BP66" s="269"/>
      <c r="BQ66" s="269">
        <f>IFERROR(__xludf.DUMMYFUNCTION("""COMPUTED_VALUE"""),0.0)</f>
        <v>0</v>
      </c>
      <c r="BR66" s="269"/>
      <c r="BS66" s="269"/>
      <c r="BT66" s="269"/>
      <c r="BU66" s="269">
        <f>IFERROR(__xludf.DUMMYFUNCTION("""COMPUTED_VALUE"""),0.0)</f>
        <v>0</v>
      </c>
      <c r="BV66" s="269"/>
      <c r="BW66" s="269"/>
      <c r="BX66" s="269"/>
      <c r="BY66" s="269">
        <f>IFERROR(__xludf.DUMMYFUNCTION("""COMPUTED_VALUE"""),0.0)</f>
        <v>0</v>
      </c>
      <c r="BZ66" s="269"/>
      <c r="CA66" s="269"/>
      <c r="CB66" s="269"/>
      <c r="CC66" s="269">
        <f>IFERROR(__xludf.DUMMYFUNCTION("""COMPUTED_VALUE"""),0.0)</f>
        <v>0</v>
      </c>
      <c r="CD66" s="269"/>
      <c r="CE66" s="269"/>
    </row>
    <row r="67">
      <c r="A67" s="271">
        <f>IFERROR(__xludf.DUMMYFUNCTION("""COMPUTED_VALUE"""),46212.0)</f>
        <v>46212</v>
      </c>
      <c r="B67" s="269" t="str">
        <f>IFERROR(__xludf.DUMMYFUNCTION("""COMPUTED_VALUE"""),"木")</f>
        <v>木</v>
      </c>
      <c r="C67" s="272">
        <f>IFERROR(__xludf.DUMMYFUNCTION("""COMPUTED_VALUE"""),0.0)</f>
        <v>0</v>
      </c>
      <c r="D67" s="273">
        <f>IFERROR(__xludf.DUMMYFUNCTION("""COMPUTED_VALUE"""),1.0)</f>
        <v>1</v>
      </c>
      <c r="E67" s="274">
        <f>IFERROR(__xludf.DUMMYFUNCTION("""COMPUTED_VALUE"""),0.0)</f>
        <v>0</v>
      </c>
      <c r="F67" s="275"/>
      <c r="G67" s="275"/>
      <c r="H67" s="273">
        <f>IFERROR(__xludf.DUMMYFUNCTION("""COMPUTED_VALUE"""),1.0)</f>
        <v>1</v>
      </c>
      <c r="I67" s="274">
        <f>IFERROR(__xludf.DUMMYFUNCTION("""COMPUTED_VALUE"""),0.0)</f>
        <v>0</v>
      </c>
      <c r="J67" s="275"/>
      <c r="K67" s="275"/>
      <c r="L67" s="273">
        <f>IFERROR(__xludf.DUMMYFUNCTION("""COMPUTED_VALUE"""),2.0)</f>
        <v>2</v>
      </c>
      <c r="M67" s="274">
        <f>IFERROR(__xludf.DUMMYFUNCTION("""COMPUTED_VALUE"""),0.0)</f>
        <v>0</v>
      </c>
      <c r="N67" s="275"/>
      <c r="O67" s="275"/>
      <c r="P67" s="273">
        <f>IFERROR(__xludf.DUMMYFUNCTION("""COMPUTED_VALUE"""),4.0)</f>
        <v>4</v>
      </c>
      <c r="Q67" s="274">
        <f>IFERROR(__xludf.DUMMYFUNCTION("""COMPUTED_VALUE"""),0.0)</f>
        <v>0</v>
      </c>
      <c r="R67" s="275"/>
      <c r="S67" s="275"/>
      <c r="T67" s="273">
        <f>IFERROR(__xludf.DUMMYFUNCTION("""COMPUTED_VALUE"""),4.0)</f>
        <v>4</v>
      </c>
      <c r="U67" s="274">
        <f>IFERROR(__xludf.DUMMYFUNCTION("""COMPUTED_VALUE"""),0.0)</f>
        <v>0</v>
      </c>
      <c r="V67" s="275"/>
      <c r="W67" s="275"/>
      <c r="X67" s="273">
        <f>IFERROR(__xludf.DUMMYFUNCTION("""COMPUTED_VALUE"""),2.0)</f>
        <v>2</v>
      </c>
      <c r="Y67" s="274">
        <f>IFERROR(__xludf.DUMMYFUNCTION("""COMPUTED_VALUE"""),0.0)</f>
        <v>0</v>
      </c>
      <c r="Z67" s="275"/>
      <c r="AA67" s="275"/>
      <c r="AB67" s="273">
        <f>IFERROR(__xludf.DUMMYFUNCTION("""COMPUTED_VALUE"""),2.0)</f>
        <v>2</v>
      </c>
      <c r="AC67" s="274">
        <f>IFERROR(__xludf.DUMMYFUNCTION("""COMPUTED_VALUE"""),0.0)</f>
        <v>0</v>
      </c>
      <c r="AD67" s="275"/>
      <c r="AE67" s="275"/>
      <c r="AF67" s="273">
        <f>IFERROR(__xludf.DUMMYFUNCTION("""COMPUTED_VALUE"""),2.0)</f>
        <v>2</v>
      </c>
      <c r="AG67" s="274">
        <f>IFERROR(__xludf.DUMMYFUNCTION("""COMPUTED_VALUE"""),0.0)</f>
        <v>0</v>
      </c>
      <c r="AH67" s="275"/>
      <c r="AI67" s="275"/>
      <c r="AJ67" s="273">
        <f>IFERROR(__xludf.DUMMYFUNCTION("""COMPUTED_VALUE"""),5.0)</f>
        <v>5</v>
      </c>
      <c r="AK67" s="274">
        <f>IFERROR(__xludf.DUMMYFUNCTION("""COMPUTED_VALUE"""),0.0)</f>
        <v>0</v>
      </c>
      <c r="AL67" s="275"/>
      <c r="AM67" s="275"/>
      <c r="AN67" s="273">
        <f>IFERROR(__xludf.DUMMYFUNCTION("""COMPUTED_VALUE"""),19.0)</f>
        <v>19</v>
      </c>
      <c r="AO67" s="274">
        <f>IFERROR(__xludf.DUMMYFUNCTION("""COMPUTED_VALUE"""),0.0)</f>
        <v>0</v>
      </c>
      <c r="AP67" s="275"/>
      <c r="AQ67" s="275"/>
      <c r="AR67" s="273">
        <f>IFERROR(__xludf.DUMMYFUNCTION("""COMPUTED_VALUE"""),4.0)</f>
        <v>4</v>
      </c>
      <c r="AS67" s="274">
        <f>IFERROR(__xludf.DUMMYFUNCTION("""COMPUTED_VALUE"""),0.0)</f>
        <v>0</v>
      </c>
      <c r="AT67" s="275"/>
      <c r="AU67" s="275"/>
      <c r="AV67" s="273">
        <f>IFERROR(__xludf.DUMMYFUNCTION("""COMPUTED_VALUE"""),2.0)</f>
        <v>2</v>
      </c>
      <c r="AW67" s="274">
        <f>IFERROR(__xludf.DUMMYFUNCTION("""COMPUTED_VALUE"""),0.0)</f>
        <v>0</v>
      </c>
      <c r="AX67" s="275"/>
      <c r="AY67" s="275"/>
      <c r="AZ67" s="273">
        <f>IFERROR(__xludf.DUMMYFUNCTION("""COMPUTED_VALUE"""),3.0)</f>
        <v>3</v>
      </c>
      <c r="BA67" s="274">
        <f>IFERROR(__xludf.DUMMYFUNCTION("""COMPUTED_VALUE"""),0.0)</f>
        <v>0</v>
      </c>
      <c r="BB67" s="275"/>
      <c r="BC67" s="275"/>
      <c r="BD67" s="273">
        <f>IFERROR(__xludf.DUMMYFUNCTION("""COMPUTED_VALUE"""),5.0)</f>
        <v>5</v>
      </c>
      <c r="BE67" s="274">
        <f>IFERROR(__xludf.DUMMYFUNCTION("""COMPUTED_VALUE"""),0.0)</f>
        <v>0</v>
      </c>
      <c r="BF67" s="275"/>
      <c r="BG67" s="275"/>
      <c r="BH67" s="273"/>
      <c r="BI67" s="274">
        <f>IFERROR(__xludf.DUMMYFUNCTION("""COMPUTED_VALUE"""),0.0)</f>
        <v>0</v>
      </c>
      <c r="BJ67" s="275"/>
      <c r="BK67" s="275"/>
      <c r="BL67" s="273"/>
      <c r="BM67" s="274">
        <f>IFERROR(__xludf.DUMMYFUNCTION("""COMPUTED_VALUE"""),0.0)</f>
        <v>0</v>
      </c>
      <c r="BN67" s="275"/>
      <c r="BO67" s="275"/>
      <c r="BP67" s="269"/>
      <c r="BQ67" s="269">
        <f>IFERROR(__xludf.DUMMYFUNCTION("""COMPUTED_VALUE"""),0.0)</f>
        <v>0</v>
      </c>
      <c r="BR67" s="269"/>
      <c r="BS67" s="269"/>
      <c r="BT67" s="269"/>
      <c r="BU67" s="269">
        <f>IFERROR(__xludf.DUMMYFUNCTION("""COMPUTED_VALUE"""),0.0)</f>
        <v>0</v>
      </c>
      <c r="BV67" s="269"/>
      <c r="BW67" s="269"/>
      <c r="BX67" s="269"/>
      <c r="BY67" s="269">
        <f>IFERROR(__xludf.DUMMYFUNCTION("""COMPUTED_VALUE"""),0.0)</f>
        <v>0</v>
      </c>
      <c r="BZ67" s="269"/>
      <c r="CA67" s="269"/>
      <c r="CB67" s="269"/>
      <c r="CC67" s="269">
        <f>IFERROR(__xludf.DUMMYFUNCTION("""COMPUTED_VALUE"""),0.0)</f>
        <v>0</v>
      </c>
      <c r="CD67" s="269"/>
      <c r="CE67" s="269"/>
    </row>
    <row r="68">
      <c r="A68" s="271">
        <f>IFERROR(__xludf.DUMMYFUNCTION("""COMPUTED_VALUE"""),46213.0)</f>
        <v>46213</v>
      </c>
      <c r="B68" s="269" t="str">
        <f>IFERROR(__xludf.DUMMYFUNCTION("""COMPUTED_VALUE"""),"金")</f>
        <v>金</v>
      </c>
      <c r="C68" s="272">
        <f>IFERROR(__xludf.DUMMYFUNCTION("""COMPUTED_VALUE"""),0.0)</f>
        <v>0</v>
      </c>
      <c r="D68" s="273">
        <f>IFERROR(__xludf.DUMMYFUNCTION("""COMPUTED_VALUE"""),1.0)</f>
        <v>1</v>
      </c>
      <c r="E68" s="274">
        <f>IFERROR(__xludf.DUMMYFUNCTION("""COMPUTED_VALUE"""),0.0)</f>
        <v>0</v>
      </c>
      <c r="F68" s="275"/>
      <c r="G68" s="275"/>
      <c r="H68" s="273">
        <f>IFERROR(__xludf.DUMMYFUNCTION("""COMPUTED_VALUE"""),1.0)</f>
        <v>1</v>
      </c>
      <c r="I68" s="274">
        <f>IFERROR(__xludf.DUMMYFUNCTION("""COMPUTED_VALUE"""),0.0)</f>
        <v>0</v>
      </c>
      <c r="J68" s="275"/>
      <c r="K68" s="275"/>
      <c r="L68" s="273">
        <f>IFERROR(__xludf.DUMMYFUNCTION("""COMPUTED_VALUE"""),2.0)</f>
        <v>2</v>
      </c>
      <c r="M68" s="274">
        <f>IFERROR(__xludf.DUMMYFUNCTION("""COMPUTED_VALUE"""),0.0)</f>
        <v>0</v>
      </c>
      <c r="N68" s="275"/>
      <c r="O68" s="275"/>
      <c r="P68" s="273">
        <f>IFERROR(__xludf.DUMMYFUNCTION("""COMPUTED_VALUE"""),4.0)</f>
        <v>4</v>
      </c>
      <c r="Q68" s="274">
        <f>IFERROR(__xludf.DUMMYFUNCTION("""COMPUTED_VALUE"""),0.0)</f>
        <v>0</v>
      </c>
      <c r="R68" s="275"/>
      <c r="S68" s="275"/>
      <c r="T68" s="273">
        <f>IFERROR(__xludf.DUMMYFUNCTION("""COMPUTED_VALUE"""),4.0)</f>
        <v>4</v>
      </c>
      <c r="U68" s="274">
        <f>IFERROR(__xludf.DUMMYFUNCTION("""COMPUTED_VALUE"""),0.0)</f>
        <v>0</v>
      </c>
      <c r="V68" s="275"/>
      <c r="W68" s="275"/>
      <c r="X68" s="273">
        <f>IFERROR(__xludf.DUMMYFUNCTION("""COMPUTED_VALUE"""),2.0)</f>
        <v>2</v>
      </c>
      <c r="Y68" s="274">
        <f>IFERROR(__xludf.DUMMYFUNCTION("""COMPUTED_VALUE"""),0.0)</f>
        <v>0</v>
      </c>
      <c r="Z68" s="275"/>
      <c r="AA68" s="275"/>
      <c r="AB68" s="273">
        <f>IFERROR(__xludf.DUMMYFUNCTION("""COMPUTED_VALUE"""),2.0)</f>
        <v>2</v>
      </c>
      <c r="AC68" s="274">
        <f>IFERROR(__xludf.DUMMYFUNCTION("""COMPUTED_VALUE"""),0.0)</f>
        <v>0</v>
      </c>
      <c r="AD68" s="275"/>
      <c r="AE68" s="275"/>
      <c r="AF68" s="273">
        <f>IFERROR(__xludf.DUMMYFUNCTION("""COMPUTED_VALUE"""),2.0)</f>
        <v>2</v>
      </c>
      <c r="AG68" s="274">
        <f>IFERROR(__xludf.DUMMYFUNCTION("""COMPUTED_VALUE"""),0.0)</f>
        <v>0</v>
      </c>
      <c r="AH68" s="275"/>
      <c r="AI68" s="275"/>
      <c r="AJ68" s="273">
        <f>IFERROR(__xludf.DUMMYFUNCTION("""COMPUTED_VALUE"""),5.0)</f>
        <v>5</v>
      </c>
      <c r="AK68" s="274">
        <f>IFERROR(__xludf.DUMMYFUNCTION("""COMPUTED_VALUE"""),0.0)</f>
        <v>0</v>
      </c>
      <c r="AL68" s="275"/>
      <c r="AM68" s="275"/>
      <c r="AN68" s="273">
        <f>IFERROR(__xludf.DUMMYFUNCTION("""COMPUTED_VALUE"""),19.0)</f>
        <v>19</v>
      </c>
      <c r="AO68" s="274">
        <f>IFERROR(__xludf.DUMMYFUNCTION("""COMPUTED_VALUE"""),0.0)</f>
        <v>0</v>
      </c>
      <c r="AP68" s="275"/>
      <c r="AQ68" s="275"/>
      <c r="AR68" s="273">
        <f>IFERROR(__xludf.DUMMYFUNCTION("""COMPUTED_VALUE"""),4.0)</f>
        <v>4</v>
      </c>
      <c r="AS68" s="274">
        <f>IFERROR(__xludf.DUMMYFUNCTION("""COMPUTED_VALUE"""),0.0)</f>
        <v>0</v>
      </c>
      <c r="AT68" s="275"/>
      <c r="AU68" s="275"/>
      <c r="AV68" s="273">
        <f>IFERROR(__xludf.DUMMYFUNCTION("""COMPUTED_VALUE"""),2.0)</f>
        <v>2</v>
      </c>
      <c r="AW68" s="274">
        <f>IFERROR(__xludf.DUMMYFUNCTION("""COMPUTED_VALUE"""),0.0)</f>
        <v>0</v>
      </c>
      <c r="AX68" s="275"/>
      <c r="AY68" s="275"/>
      <c r="AZ68" s="273">
        <f>IFERROR(__xludf.DUMMYFUNCTION("""COMPUTED_VALUE"""),3.0)</f>
        <v>3</v>
      </c>
      <c r="BA68" s="274">
        <f>IFERROR(__xludf.DUMMYFUNCTION("""COMPUTED_VALUE"""),0.0)</f>
        <v>0</v>
      </c>
      <c r="BB68" s="275"/>
      <c r="BC68" s="275"/>
      <c r="BD68" s="273">
        <f>IFERROR(__xludf.DUMMYFUNCTION("""COMPUTED_VALUE"""),5.0)</f>
        <v>5</v>
      </c>
      <c r="BE68" s="274">
        <f>IFERROR(__xludf.DUMMYFUNCTION("""COMPUTED_VALUE"""),0.0)</f>
        <v>0</v>
      </c>
      <c r="BF68" s="275"/>
      <c r="BG68" s="275"/>
      <c r="BH68" s="273"/>
      <c r="BI68" s="274">
        <f>IFERROR(__xludf.DUMMYFUNCTION("""COMPUTED_VALUE"""),0.0)</f>
        <v>0</v>
      </c>
      <c r="BJ68" s="275"/>
      <c r="BK68" s="275"/>
      <c r="BL68" s="273"/>
      <c r="BM68" s="274">
        <f>IFERROR(__xludf.DUMMYFUNCTION("""COMPUTED_VALUE"""),0.0)</f>
        <v>0</v>
      </c>
      <c r="BN68" s="275"/>
      <c r="BO68" s="275"/>
      <c r="BP68" s="269"/>
      <c r="BQ68" s="269">
        <f>IFERROR(__xludf.DUMMYFUNCTION("""COMPUTED_VALUE"""),0.0)</f>
        <v>0</v>
      </c>
      <c r="BR68" s="269"/>
      <c r="BS68" s="269"/>
      <c r="BT68" s="269"/>
      <c r="BU68" s="269">
        <f>IFERROR(__xludf.DUMMYFUNCTION("""COMPUTED_VALUE"""),0.0)</f>
        <v>0</v>
      </c>
      <c r="BV68" s="269"/>
      <c r="BW68" s="269"/>
      <c r="BX68" s="269"/>
      <c r="BY68" s="269">
        <f>IFERROR(__xludf.DUMMYFUNCTION("""COMPUTED_VALUE"""),0.0)</f>
        <v>0</v>
      </c>
      <c r="BZ68" s="269"/>
      <c r="CA68" s="269"/>
      <c r="CB68" s="269"/>
      <c r="CC68" s="269">
        <f>IFERROR(__xludf.DUMMYFUNCTION("""COMPUTED_VALUE"""),0.0)</f>
        <v>0</v>
      </c>
      <c r="CD68" s="269"/>
      <c r="CE68" s="269"/>
    </row>
    <row r="69">
      <c r="A69" s="271">
        <f>IFERROR(__xludf.DUMMYFUNCTION("""COMPUTED_VALUE"""),46214.0)</f>
        <v>46214</v>
      </c>
      <c r="B69" s="269" t="str">
        <f>IFERROR(__xludf.DUMMYFUNCTION("""COMPUTED_VALUE"""),"土")</f>
        <v>土</v>
      </c>
      <c r="C69" s="272">
        <f>IFERROR(__xludf.DUMMYFUNCTION("""COMPUTED_VALUE"""),0.0)</f>
        <v>0</v>
      </c>
      <c r="D69" s="273">
        <f>IFERROR(__xludf.DUMMYFUNCTION("""COMPUTED_VALUE"""),1.0)</f>
        <v>1</v>
      </c>
      <c r="E69" s="274">
        <f>IFERROR(__xludf.DUMMYFUNCTION("""COMPUTED_VALUE"""),0.0)</f>
        <v>0</v>
      </c>
      <c r="F69" s="275"/>
      <c r="G69" s="275"/>
      <c r="H69" s="273">
        <f>IFERROR(__xludf.DUMMYFUNCTION("""COMPUTED_VALUE"""),1.0)</f>
        <v>1</v>
      </c>
      <c r="I69" s="274">
        <f>IFERROR(__xludf.DUMMYFUNCTION("""COMPUTED_VALUE"""),0.0)</f>
        <v>0</v>
      </c>
      <c r="J69" s="275"/>
      <c r="K69" s="275"/>
      <c r="L69" s="273">
        <f>IFERROR(__xludf.DUMMYFUNCTION("""COMPUTED_VALUE"""),2.0)</f>
        <v>2</v>
      </c>
      <c r="M69" s="274">
        <f>IFERROR(__xludf.DUMMYFUNCTION("""COMPUTED_VALUE"""),0.0)</f>
        <v>0</v>
      </c>
      <c r="N69" s="275"/>
      <c r="O69" s="275"/>
      <c r="P69" s="273">
        <f>IFERROR(__xludf.DUMMYFUNCTION("""COMPUTED_VALUE"""),4.0)</f>
        <v>4</v>
      </c>
      <c r="Q69" s="274">
        <f>IFERROR(__xludf.DUMMYFUNCTION("""COMPUTED_VALUE"""),0.0)</f>
        <v>0</v>
      </c>
      <c r="R69" s="275"/>
      <c r="S69" s="275"/>
      <c r="T69" s="273">
        <f>IFERROR(__xludf.DUMMYFUNCTION("""COMPUTED_VALUE"""),4.0)</f>
        <v>4</v>
      </c>
      <c r="U69" s="274">
        <f>IFERROR(__xludf.DUMMYFUNCTION("""COMPUTED_VALUE"""),0.0)</f>
        <v>0</v>
      </c>
      <c r="V69" s="275"/>
      <c r="W69" s="275"/>
      <c r="X69" s="273">
        <f>IFERROR(__xludf.DUMMYFUNCTION("""COMPUTED_VALUE"""),2.0)</f>
        <v>2</v>
      </c>
      <c r="Y69" s="274">
        <f>IFERROR(__xludf.DUMMYFUNCTION("""COMPUTED_VALUE"""),0.0)</f>
        <v>0</v>
      </c>
      <c r="Z69" s="275"/>
      <c r="AA69" s="275"/>
      <c r="AB69" s="273">
        <f>IFERROR(__xludf.DUMMYFUNCTION("""COMPUTED_VALUE"""),2.0)</f>
        <v>2</v>
      </c>
      <c r="AC69" s="274">
        <f>IFERROR(__xludf.DUMMYFUNCTION("""COMPUTED_VALUE"""),0.0)</f>
        <v>0</v>
      </c>
      <c r="AD69" s="275"/>
      <c r="AE69" s="275"/>
      <c r="AF69" s="273">
        <f>IFERROR(__xludf.DUMMYFUNCTION("""COMPUTED_VALUE"""),2.0)</f>
        <v>2</v>
      </c>
      <c r="AG69" s="274">
        <f>IFERROR(__xludf.DUMMYFUNCTION("""COMPUTED_VALUE"""),0.0)</f>
        <v>0</v>
      </c>
      <c r="AH69" s="275"/>
      <c r="AI69" s="275"/>
      <c r="AJ69" s="273">
        <f>IFERROR(__xludf.DUMMYFUNCTION("""COMPUTED_VALUE"""),5.0)</f>
        <v>5</v>
      </c>
      <c r="AK69" s="274">
        <f>IFERROR(__xludf.DUMMYFUNCTION("""COMPUTED_VALUE"""),0.0)</f>
        <v>0</v>
      </c>
      <c r="AL69" s="275"/>
      <c r="AM69" s="275"/>
      <c r="AN69" s="273">
        <f>IFERROR(__xludf.DUMMYFUNCTION("""COMPUTED_VALUE"""),19.0)</f>
        <v>19</v>
      </c>
      <c r="AO69" s="274">
        <f>IFERROR(__xludf.DUMMYFUNCTION("""COMPUTED_VALUE"""),0.0)</f>
        <v>0</v>
      </c>
      <c r="AP69" s="275"/>
      <c r="AQ69" s="275"/>
      <c r="AR69" s="273">
        <f>IFERROR(__xludf.DUMMYFUNCTION("""COMPUTED_VALUE"""),4.0)</f>
        <v>4</v>
      </c>
      <c r="AS69" s="274">
        <f>IFERROR(__xludf.DUMMYFUNCTION("""COMPUTED_VALUE"""),0.0)</f>
        <v>0</v>
      </c>
      <c r="AT69" s="275"/>
      <c r="AU69" s="275"/>
      <c r="AV69" s="273">
        <f>IFERROR(__xludf.DUMMYFUNCTION("""COMPUTED_VALUE"""),2.0)</f>
        <v>2</v>
      </c>
      <c r="AW69" s="274">
        <f>IFERROR(__xludf.DUMMYFUNCTION("""COMPUTED_VALUE"""),0.0)</f>
        <v>0</v>
      </c>
      <c r="AX69" s="275"/>
      <c r="AY69" s="275"/>
      <c r="AZ69" s="273">
        <f>IFERROR(__xludf.DUMMYFUNCTION("""COMPUTED_VALUE"""),3.0)</f>
        <v>3</v>
      </c>
      <c r="BA69" s="274">
        <f>IFERROR(__xludf.DUMMYFUNCTION("""COMPUTED_VALUE"""),0.0)</f>
        <v>0</v>
      </c>
      <c r="BB69" s="275"/>
      <c r="BC69" s="275"/>
      <c r="BD69" s="273">
        <f>IFERROR(__xludf.DUMMYFUNCTION("""COMPUTED_VALUE"""),5.0)</f>
        <v>5</v>
      </c>
      <c r="BE69" s="274">
        <f>IFERROR(__xludf.DUMMYFUNCTION("""COMPUTED_VALUE"""),0.0)</f>
        <v>0</v>
      </c>
      <c r="BF69" s="275"/>
      <c r="BG69" s="275"/>
      <c r="BH69" s="273"/>
      <c r="BI69" s="274">
        <f>IFERROR(__xludf.DUMMYFUNCTION("""COMPUTED_VALUE"""),0.0)</f>
        <v>0</v>
      </c>
      <c r="BJ69" s="275"/>
      <c r="BK69" s="275"/>
      <c r="BL69" s="273"/>
      <c r="BM69" s="274">
        <f>IFERROR(__xludf.DUMMYFUNCTION("""COMPUTED_VALUE"""),0.0)</f>
        <v>0</v>
      </c>
      <c r="BN69" s="275"/>
      <c r="BO69" s="275"/>
      <c r="BP69" s="269"/>
      <c r="BQ69" s="269">
        <f>IFERROR(__xludf.DUMMYFUNCTION("""COMPUTED_VALUE"""),0.0)</f>
        <v>0</v>
      </c>
      <c r="BR69" s="269"/>
      <c r="BS69" s="269"/>
      <c r="BT69" s="269"/>
      <c r="BU69" s="269">
        <f>IFERROR(__xludf.DUMMYFUNCTION("""COMPUTED_VALUE"""),0.0)</f>
        <v>0</v>
      </c>
      <c r="BV69" s="269"/>
      <c r="BW69" s="269"/>
      <c r="BX69" s="269"/>
      <c r="BY69" s="269">
        <f>IFERROR(__xludf.DUMMYFUNCTION("""COMPUTED_VALUE"""),0.0)</f>
        <v>0</v>
      </c>
      <c r="BZ69" s="269"/>
      <c r="CA69" s="269"/>
      <c r="CB69" s="269"/>
      <c r="CC69" s="269">
        <f>IFERROR(__xludf.DUMMYFUNCTION("""COMPUTED_VALUE"""),0.0)</f>
        <v>0</v>
      </c>
      <c r="CD69" s="269"/>
      <c r="CE69" s="269"/>
    </row>
    <row r="70">
      <c r="A70" s="271">
        <f>IFERROR(__xludf.DUMMYFUNCTION("""COMPUTED_VALUE"""),46215.0)</f>
        <v>46215</v>
      </c>
      <c r="B70" s="269" t="str">
        <f>IFERROR(__xludf.DUMMYFUNCTION("""COMPUTED_VALUE"""),"日")</f>
        <v>日</v>
      </c>
      <c r="C70" s="272">
        <f>IFERROR(__xludf.DUMMYFUNCTION("""COMPUTED_VALUE"""),0.0)</f>
        <v>0</v>
      </c>
      <c r="D70" s="273">
        <f>IFERROR(__xludf.DUMMYFUNCTION("""COMPUTED_VALUE"""),1.0)</f>
        <v>1</v>
      </c>
      <c r="E70" s="274">
        <f>IFERROR(__xludf.DUMMYFUNCTION("""COMPUTED_VALUE"""),0.0)</f>
        <v>0</v>
      </c>
      <c r="F70" s="275"/>
      <c r="G70" s="275"/>
      <c r="H70" s="273">
        <f>IFERROR(__xludf.DUMMYFUNCTION("""COMPUTED_VALUE"""),1.0)</f>
        <v>1</v>
      </c>
      <c r="I70" s="274">
        <f>IFERROR(__xludf.DUMMYFUNCTION("""COMPUTED_VALUE"""),0.0)</f>
        <v>0</v>
      </c>
      <c r="J70" s="275"/>
      <c r="K70" s="275"/>
      <c r="L70" s="273">
        <f>IFERROR(__xludf.DUMMYFUNCTION("""COMPUTED_VALUE"""),2.0)</f>
        <v>2</v>
      </c>
      <c r="M70" s="274">
        <f>IFERROR(__xludf.DUMMYFUNCTION("""COMPUTED_VALUE"""),0.0)</f>
        <v>0</v>
      </c>
      <c r="N70" s="275"/>
      <c r="O70" s="275"/>
      <c r="P70" s="273">
        <f>IFERROR(__xludf.DUMMYFUNCTION("""COMPUTED_VALUE"""),4.0)</f>
        <v>4</v>
      </c>
      <c r="Q70" s="274">
        <f>IFERROR(__xludf.DUMMYFUNCTION("""COMPUTED_VALUE"""),0.0)</f>
        <v>0</v>
      </c>
      <c r="R70" s="275"/>
      <c r="S70" s="275"/>
      <c r="T70" s="273">
        <f>IFERROR(__xludf.DUMMYFUNCTION("""COMPUTED_VALUE"""),4.0)</f>
        <v>4</v>
      </c>
      <c r="U70" s="274">
        <f>IFERROR(__xludf.DUMMYFUNCTION("""COMPUTED_VALUE"""),0.0)</f>
        <v>0</v>
      </c>
      <c r="V70" s="275"/>
      <c r="W70" s="275"/>
      <c r="X70" s="273">
        <f>IFERROR(__xludf.DUMMYFUNCTION("""COMPUTED_VALUE"""),2.0)</f>
        <v>2</v>
      </c>
      <c r="Y70" s="274">
        <f>IFERROR(__xludf.DUMMYFUNCTION("""COMPUTED_VALUE"""),0.0)</f>
        <v>0</v>
      </c>
      <c r="Z70" s="275"/>
      <c r="AA70" s="275"/>
      <c r="AB70" s="273">
        <f>IFERROR(__xludf.DUMMYFUNCTION("""COMPUTED_VALUE"""),2.0)</f>
        <v>2</v>
      </c>
      <c r="AC70" s="274">
        <f>IFERROR(__xludf.DUMMYFUNCTION("""COMPUTED_VALUE"""),0.0)</f>
        <v>0</v>
      </c>
      <c r="AD70" s="275"/>
      <c r="AE70" s="275"/>
      <c r="AF70" s="273">
        <f>IFERROR(__xludf.DUMMYFUNCTION("""COMPUTED_VALUE"""),2.0)</f>
        <v>2</v>
      </c>
      <c r="AG70" s="274">
        <f>IFERROR(__xludf.DUMMYFUNCTION("""COMPUTED_VALUE"""),0.0)</f>
        <v>0</v>
      </c>
      <c r="AH70" s="275"/>
      <c r="AI70" s="275"/>
      <c r="AJ70" s="273">
        <f>IFERROR(__xludf.DUMMYFUNCTION("""COMPUTED_VALUE"""),5.0)</f>
        <v>5</v>
      </c>
      <c r="AK70" s="274">
        <f>IFERROR(__xludf.DUMMYFUNCTION("""COMPUTED_VALUE"""),0.0)</f>
        <v>0</v>
      </c>
      <c r="AL70" s="275"/>
      <c r="AM70" s="275"/>
      <c r="AN70" s="273">
        <f>IFERROR(__xludf.DUMMYFUNCTION("""COMPUTED_VALUE"""),19.0)</f>
        <v>19</v>
      </c>
      <c r="AO70" s="274">
        <f>IFERROR(__xludf.DUMMYFUNCTION("""COMPUTED_VALUE"""),0.0)</f>
        <v>0</v>
      </c>
      <c r="AP70" s="275"/>
      <c r="AQ70" s="275"/>
      <c r="AR70" s="273">
        <f>IFERROR(__xludf.DUMMYFUNCTION("""COMPUTED_VALUE"""),4.0)</f>
        <v>4</v>
      </c>
      <c r="AS70" s="274">
        <f>IFERROR(__xludf.DUMMYFUNCTION("""COMPUTED_VALUE"""),0.0)</f>
        <v>0</v>
      </c>
      <c r="AT70" s="275"/>
      <c r="AU70" s="275"/>
      <c r="AV70" s="273">
        <f>IFERROR(__xludf.DUMMYFUNCTION("""COMPUTED_VALUE"""),2.0)</f>
        <v>2</v>
      </c>
      <c r="AW70" s="274">
        <f>IFERROR(__xludf.DUMMYFUNCTION("""COMPUTED_VALUE"""),0.0)</f>
        <v>0</v>
      </c>
      <c r="AX70" s="275"/>
      <c r="AY70" s="275"/>
      <c r="AZ70" s="273">
        <f>IFERROR(__xludf.DUMMYFUNCTION("""COMPUTED_VALUE"""),3.0)</f>
        <v>3</v>
      </c>
      <c r="BA70" s="274">
        <f>IFERROR(__xludf.DUMMYFUNCTION("""COMPUTED_VALUE"""),0.0)</f>
        <v>0</v>
      </c>
      <c r="BB70" s="275"/>
      <c r="BC70" s="275"/>
      <c r="BD70" s="273">
        <f>IFERROR(__xludf.DUMMYFUNCTION("""COMPUTED_VALUE"""),5.0)</f>
        <v>5</v>
      </c>
      <c r="BE70" s="274">
        <f>IFERROR(__xludf.DUMMYFUNCTION("""COMPUTED_VALUE"""),0.0)</f>
        <v>0</v>
      </c>
      <c r="BF70" s="275"/>
      <c r="BG70" s="275"/>
      <c r="BH70" s="273"/>
      <c r="BI70" s="274">
        <f>IFERROR(__xludf.DUMMYFUNCTION("""COMPUTED_VALUE"""),0.0)</f>
        <v>0</v>
      </c>
      <c r="BJ70" s="275"/>
      <c r="BK70" s="275"/>
      <c r="BL70" s="273"/>
      <c r="BM70" s="274">
        <f>IFERROR(__xludf.DUMMYFUNCTION("""COMPUTED_VALUE"""),0.0)</f>
        <v>0</v>
      </c>
      <c r="BN70" s="275"/>
      <c r="BO70" s="275"/>
      <c r="BP70" s="269"/>
      <c r="BQ70" s="269">
        <f>IFERROR(__xludf.DUMMYFUNCTION("""COMPUTED_VALUE"""),0.0)</f>
        <v>0</v>
      </c>
      <c r="BR70" s="269"/>
      <c r="BS70" s="269"/>
      <c r="BT70" s="269"/>
      <c r="BU70" s="269">
        <f>IFERROR(__xludf.DUMMYFUNCTION("""COMPUTED_VALUE"""),0.0)</f>
        <v>0</v>
      </c>
      <c r="BV70" s="269"/>
      <c r="BW70" s="269"/>
      <c r="BX70" s="269"/>
      <c r="BY70" s="269">
        <f>IFERROR(__xludf.DUMMYFUNCTION("""COMPUTED_VALUE"""),0.0)</f>
        <v>0</v>
      </c>
      <c r="BZ70" s="269"/>
      <c r="CA70" s="269"/>
      <c r="CB70" s="269"/>
      <c r="CC70" s="269">
        <f>IFERROR(__xludf.DUMMYFUNCTION("""COMPUTED_VALUE"""),0.0)</f>
        <v>0</v>
      </c>
      <c r="CD70" s="269"/>
      <c r="CE70" s="269"/>
    </row>
    <row r="71">
      <c r="A71" s="271">
        <f>IFERROR(__xludf.DUMMYFUNCTION("""COMPUTED_VALUE"""),46219.0)</f>
        <v>46219</v>
      </c>
      <c r="B71" s="269" t="str">
        <f>IFERROR(__xludf.DUMMYFUNCTION("""COMPUTED_VALUE"""),"木")</f>
        <v>木</v>
      </c>
      <c r="C71" s="272">
        <f>IFERROR(__xludf.DUMMYFUNCTION("""COMPUTED_VALUE"""),0.0)</f>
        <v>0</v>
      </c>
      <c r="D71" s="273">
        <f>IFERROR(__xludf.DUMMYFUNCTION("""COMPUTED_VALUE"""),1.0)</f>
        <v>1</v>
      </c>
      <c r="E71" s="274">
        <f>IFERROR(__xludf.DUMMYFUNCTION("""COMPUTED_VALUE"""),0.0)</f>
        <v>0</v>
      </c>
      <c r="F71" s="275"/>
      <c r="G71" s="275"/>
      <c r="H71" s="273">
        <f>IFERROR(__xludf.DUMMYFUNCTION("""COMPUTED_VALUE"""),1.0)</f>
        <v>1</v>
      </c>
      <c r="I71" s="274">
        <f>IFERROR(__xludf.DUMMYFUNCTION("""COMPUTED_VALUE"""),0.0)</f>
        <v>0</v>
      </c>
      <c r="J71" s="275"/>
      <c r="K71" s="275"/>
      <c r="L71" s="273">
        <f>IFERROR(__xludf.DUMMYFUNCTION("""COMPUTED_VALUE"""),2.0)</f>
        <v>2</v>
      </c>
      <c r="M71" s="274">
        <f>IFERROR(__xludf.DUMMYFUNCTION("""COMPUTED_VALUE"""),0.0)</f>
        <v>0</v>
      </c>
      <c r="N71" s="275"/>
      <c r="O71" s="275"/>
      <c r="P71" s="273">
        <f>IFERROR(__xludf.DUMMYFUNCTION("""COMPUTED_VALUE"""),4.0)</f>
        <v>4</v>
      </c>
      <c r="Q71" s="274">
        <f>IFERROR(__xludf.DUMMYFUNCTION("""COMPUTED_VALUE"""),0.0)</f>
        <v>0</v>
      </c>
      <c r="R71" s="275"/>
      <c r="S71" s="275"/>
      <c r="T71" s="273">
        <f>IFERROR(__xludf.DUMMYFUNCTION("""COMPUTED_VALUE"""),4.0)</f>
        <v>4</v>
      </c>
      <c r="U71" s="274">
        <f>IFERROR(__xludf.DUMMYFUNCTION("""COMPUTED_VALUE"""),0.0)</f>
        <v>0</v>
      </c>
      <c r="V71" s="275"/>
      <c r="W71" s="275"/>
      <c r="X71" s="273">
        <f>IFERROR(__xludf.DUMMYFUNCTION("""COMPUTED_VALUE"""),2.0)</f>
        <v>2</v>
      </c>
      <c r="Y71" s="274">
        <f>IFERROR(__xludf.DUMMYFUNCTION("""COMPUTED_VALUE"""),0.0)</f>
        <v>0</v>
      </c>
      <c r="Z71" s="275"/>
      <c r="AA71" s="275"/>
      <c r="AB71" s="273">
        <f>IFERROR(__xludf.DUMMYFUNCTION("""COMPUTED_VALUE"""),2.0)</f>
        <v>2</v>
      </c>
      <c r="AC71" s="274">
        <f>IFERROR(__xludf.DUMMYFUNCTION("""COMPUTED_VALUE"""),0.0)</f>
        <v>0</v>
      </c>
      <c r="AD71" s="275"/>
      <c r="AE71" s="275"/>
      <c r="AF71" s="273">
        <f>IFERROR(__xludf.DUMMYFUNCTION("""COMPUTED_VALUE"""),2.0)</f>
        <v>2</v>
      </c>
      <c r="AG71" s="274">
        <f>IFERROR(__xludf.DUMMYFUNCTION("""COMPUTED_VALUE"""),0.0)</f>
        <v>0</v>
      </c>
      <c r="AH71" s="275"/>
      <c r="AI71" s="275"/>
      <c r="AJ71" s="273">
        <f>IFERROR(__xludf.DUMMYFUNCTION("""COMPUTED_VALUE"""),5.0)</f>
        <v>5</v>
      </c>
      <c r="AK71" s="274">
        <f>IFERROR(__xludf.DUMMYFUNCTION("""COMPUTED_VALUE"""),0.0)</f>
        <v>0</v>
      </c>
      <c r="AL71" s="275"/>
      <c r="AM71" s="275"/>
      <c r="AN71" s="273">
        <f>IFERROR(__xludf.DUMMYFUNCTION("""COMPUTED_VALUE"""),19.0)</f>
        <v>19</v>
      </c>
      <c r="AO71" s="274">
        <f>IFERROR(__xludf.DUMMYFUNCTION("""COMPUTED_VALUE"""),0.0)</f>
        <v>0</v>
      </c>
      <c r="AP71" s="275"/>
      <c r="AQ71" s="275"/>
      <c r="AR71" s="273">
        <f>IFERROR(__xludf.DUMMYFUNCTION("""COMPUTED_VALUE"""),4.0)</f>
        <v>4</v>
      </c>
      <c r="AS71" s="274">
        <f>IFERROR(__xludf.DUMMYFUNCTION("""COMPUTED_VALUE"""),0.0)</f>
        <v>0</v>
      </c>
      <c r="AT71" s="275"/>
      <c r="AU71" s="275"/>
      <c r="AV71" s="273">
        <f>IFERROR(__xludf.DUMMYFUNCTION("""COMPUTED_VALUE"""),2.0)</f>
        <v>2</v>
      </c>
      <c r="AW71" s="274">
        <f>IFERROR(__xludf.DUMMYFUNCTION("""COMPUTED_VALUE"""),0.0)</f>
        <v>0</v>
      </c>
      <c r="AX71" s="275"/>
      <c r="AY71" s="275"/>
      <c r="AZ71" s="273">
        <f>IFERROR(__xludf.DUMMYFUNCTION("""COMPUTED_VALUE"""),3.0)</f>
        <v>3</v>
      </c>
      <c r="BA71" s="274">
        <f>IFERROR(__xludf.DUMMYFUNCTION("""COMPUTED_VALUE"""),0.0)</f>
        <v>0</v>
      </c>
      <c r="BB71" s="275"/>
      <c r="BC71" s="275"/>
      <c r="BD71" s="273">
        <f>IFERROR(__xludf.DUMMYFUNCTION("""COMPUTED_VALUE"""),5.0)</f>
        <v>5</v>
      </c>
      <c r="BE71" s="274">
        <f>IFERROR(__xludf.DUMMYFUNCTION("""COMPUTED_VALUE"""),0.0)</f>
        <v>0</v>
      </c>
      <c r="BF71" s="275"/>
      <c r="BG71" s="275"/>
      <c r="BH71" s="273"/>
      <c r="BI71" s="274">
        <f>IFERROR(__xludf.DUMMYFUNCTION("""COMPUTED_VALUE"""),0.0)</f>
        <v>0</v>
      </c>
      <c r="BJ71" s="275"/>
      <c r="BK71" s="275"/>
      <c r="BL71" s="273"/>
      <c r="BM71" s="274">
        <f>IFERROR(__xludf.DUMMYFUNCTION("""COMPUTED_VALUE"""),0.0)</f>
        <v>0</v>
      </c>
      <c r="BN71" s="275"/>
      <c r="BO71" s="275"/>
      <c r="BP71" s="269"/>
      <c r="BQ71" s="269">
        <f>IFERROR(__xludf.DUMMYFUNCTION("""COMPUTED_VALUE"""),0.0)</f>
        <v>0</v>
      </c>
      <c r="BR71" s="269"/>
      <c r="BS71" s="269"/>
      <c r="BT71" s="269"/>
      <c r="BU71" s="269">
        <f>IFERROR(__xludf.DUMMYFUNCTION("""COMPUTED_VALUE"""),0.0)</f>
        <v>0</v>
      </c>
      <c r="BV71" s="269"/>
      <c r="BW71" s="269"/>
      <c r="BX71" s="269"/>
      <c r="BY71" s="269">
        <f>IFERROR(__xludf.DUMMYFUNCTION("""COMPUTED_VALUE"""),0.0)</f>
        <v>0</v>
      </c>
      <c r="BZ71" s="269"/>
      <c r="CA71" s="269"/>
      <c r="CB71" s="269"/>
      <c r="CC71" s="269">
        <f>IFERROR(__xludf.DUMMYFUNCTION("""COMPUTED_VALUE"""),0.0)</f>
        <v>0</v>
      </c>
      <c r="CD71" s="269"/>
      <c r="CE71" s="269"/>
    </row>
    <row r="72">
      <c r="A72" s="271">
        <f>IFERROR(__xludf.DUMMYFUNCTION("""COMPUTED_VALUE"""),46220.0)</f>
        <v>46220</v>
      </c>
      <c r="B72" s="269" t="str">
        <f>IFERROR(__xludf.DUMMYFUNCTION("""COMPUTED_VALUE"""),"金")</f>
        <v>金</v>
      </c>
      <c r="C72" s="272">
        <f>IFERROR(__xludf.DUMMYFUNCTION("""COMPUTED_VALUE"""),0.0)</f>
        <v>0</v>
      </c>
      <c r="D72" s="273">
        <f>IFERROR(__xludf.DUMMYFUNCTION("""COMPUTED_VALUE"""),1.0)</f>
        <v>1</v>
      </c>
      <c r="E72" s="274">
        <f>IFERROR(__xludf.DUMMYFUNCTION("""COMPUTED_VALUE"""),0.0)</f>
        <v>0</v>
      </c>
      <c r="F72" s="275"/>
      <c r="G72" s="275"/>
      <c r="H72" s="273">
        <f>IFERROR(__xludf.DUMMYFUNCTION("""COMPUTED_VALUE"""),1.0)</f>
        <v>1</v>
      </c>
      <c r="I72" s="274">
        <f>IFERROR(__xludf.DUMMYFUNCTION("""COMPUTED_VALUE"""),0.0)</f>
        <v>0</v>
      </c>
      <c r="J72" s="275"/>
      <c r="K72" s="275"/>
      <c r="L72" s="273">
        <f>IFERROR(__xludf.DUMMYFUNCTION("""COMPUTED_VALUE"""),2.0)</f>
        <v>2</v>
      </c>
      <c r="M72" s="274">
        <f>IFERROR(__xludf.DUMMYFUNCTION("""COMPUTED_VALUE"""),0.0)</f>
        <v>0</v>
      </c>
      <c r="N72" s="275"/>
      <c r="O72" s="275"/>
      <c r="P72" s="273">
        <f>IFERROR(__xludf.DUMMYFUNCTION("""COMPUTED_VALUE"""),4.0)</f>
        <v>4</v>
      </c>
      <c r="Q72" s="274">
        <f>IFERROR(__xludf.DUMMYFUNCTION("""COMPUTED_VALUE"""),0.0)</f>
        <v>0</v>
      </c>
      <c r="R72" s="275"/>
      <c r="S72" s="275"/>
      <c r="T72" s="273">
        <f>IFERROR(__xludf.DUMMYFUNCTION("""COMPUTED_VALUE"""),4.0)</f>
        <v>4</v>
      </c>
      <c r="U72" s="274">
        <f>IFERROR(__xludf.DUMMYFUNCTION("""COMPUTED_VALUE"""),0.0)</f>
        <v>0</v>
      </c>
      <c r="V72" s="275"/>
      <c r="W72" s="275"/>
      <c r="X72" s="273">
        <f>IFERROR(__xludf.DUMMYFUNCTION("""COMPUTED_VALUE"""),2.0)</f>
        <v>2</v>
      </c>
      <c r="Y72" s="274">
        <f>IFERROR(__xludf.DUMMYFUNCTION("""COMPUTED_VALUE"""),0.0)</f>
        <v>0</v>
      </c>
      <c r="Z72" s="275"/>
      <c r="AA72" s="275"/>
      <c r="AB72" s="273">
        <f>IFERROR(__xludf.DUMMYFUNCTION("""COMPUTED_VALUE"""),2.0)</f>
        <v>2</v>
      </c>
      <c r="AC72" s="274">
        <f>IFERROR(__xludf.DUMMYFUNCTION("""COMPUTED_VALUE"""),0.0)</f>
        <v>0</v>
      </c>
      <c r="AD72" s="275"/>
      <c r="AE72" s="275"/>
      <c r="AF72" s="273">
        <f>IFERROR(__xludf.DUMMYFUNCTION("""COMPUTED_VALUE"""),2.0)</f>
        <v>2</v>
      </c>
      <c r="AG72" s="274">
        <f>IFERROR(__xludf.DUMMYFUNCTION("""COMPUTED_VALUE"""),0.0)</f>
        <v>0</v>
      </c>
      <c r="AH72" s="275"/>
      <c r="AI72" s="275"/>
      <c r="AJ72" s="273">
        <f>IFERROR(__xludf.DUMMYFUNCTION("""COMPUTED_VALUE"""),5.0)</f>
        <v>5</v>
      </c>
      <c r="AK72" s="274">
        <f>IFERROR(__xludf.DUMMYFUNCTION("""COMPUTED_VALUE"""),0.0)</f>
        <v>0</v>
      </c>
      <c r="AL72" s="275"/>
      <c r="AM72" s="275"/>
      <c r="AN72" s="273">
        <f>IFERROR(__xludf.DUMMYFUNCTION("""COMPUTED_VALUE"""),19.0)</f>
        <v>19</v>
      </c>
      <c r="AO72" s="274">
        <f>IFERROR(__xludf.DUMMYFUNCTION("""COMPUTED_VALUE"""),0.0)</f>
        <v>0</v>
      </c>
      <c r="AP72" s="275"/>
      <c r="AQ72" s="275"/>
      <c r="AR72" s="273">
        <f>IFERROR(__xludf.DUMMYFUNCTION("""COMPUTED_VALUE"""),4.0)</f>
        <v>4</v>
      </c>
      <c r="AS72" s="274">
        <f>IFERROR(__xludf.DUMMYFUNCTION("""COMPUTED_VALUE"""),0.0)</f>
        <v>0</v>
      </c>
      <c r="AT72" s="275"/>
      <c r="AU72" s="275"/>
      <c r="AV72" s="273">
        <f>IFERROR(__xludf.DUMMYFUNCTION("""COMPUTED_VALUE"""),2.0)</f>
        <v>2</v>
      </c>
      <c r="AW72" s="274">
        <f>IFERROR(__xludf.DUMMYFUNCTION("""COMPUTED_VALUE"""),0.0)</f>
        <v>0</v>
      </c>
      <c r="AX72" s="275"/>
      <c r="AY72" s="275"/>
      <c r="AZ72" s="273">
        <f>IFERROR(__xludf.DUMMYFUNCTION("""COMPUTED_VALUE"""),3.0)</f>
        <v>3</v>
      </c>
      <c r="BA72" s="274">
        <f>IFERROR(__xludf.DUMMYFUNCTION("""COMPUTED_VALUE"""),0.0)</f>
        <v>0</v>
      </c>
      <c r="BB72" s="275"/>
      <c r="BC72" s="275"/>
      <c r="BD72" s="273">
        <f>IFERROR(__xludf.DUMMYFUNCTION("""COMPUTED_VALUE"""),5.0)</f>
        <v>5</v>
      </c>
      <c r="BE72" s="274">
        <f>IFERROR(__xludf.DUMMYFUNCTION("""COMPUTED_VALUE"""),0.0)</f>
        <v>0</v>
      </c>
      <c r="BF72" s="275"/>
      <c r="BG72" s="275"/>
      <c r="BH72" s="273"/>
      <c r="BI72" s="274">
        <f>IFERROR(__xludf.DUMMYFUNCTION("""COMPUTED_VALUE"""),0.0)</f>
        <v>0</v>
      </c>
      <c r="BJ72" s="275"/>
      <c r="BK72" s="275"/>
      <c r="BL72" s="273"/>
      <c r="BM72" s="274">
        <f>IFERROR(__xludf.DUMMYFUNCTION("""COMPUTED_VALUE"""),0.0)</f>
        <v>0</v>
      </c>
      <c r="BN72" s="275"/>
      <c r="BO72" s="275"/>
      <c r="BP72" s="269"/>
      <c r="BQ72" s="269">
        <f>IFERROR(__xludf.DUMMYFUNCTION("""COMPUTED_VALUE"""),0.0)</f>
        <v>0</v>
      </c>
      <c r="BR72" s="269"/>
      <c r="BS72" s="269"/>
      <c r="BT72" s="269"/>
      <c r="BU72" s="269">
        <f>IFERROR(__xludf.DUMMYFUNCTION("""COMPUTED_VALUE"""),0.0)</f>
        <v>0</v>
      </c>
      <c r="BV72" s="269"/>
      <c r="BW72" s="269"/>
      <c r="BX72" s="269"/>
      <c r="BY72" s="269">
        <f>IFERROR(__xludf.DUMMYFUNCTION("""COMPUTED_VALUE"""),0.0)</f>
        <v>0</v>
      </c>
      <c r="BZ72" s="269"/>
      <c r="CA72" s="269"/>
      <c r="CB72" s="269"/>
      <c r="CC72" s="269">
        <f>IFERROR(__xludf.DUMMYFUNCTION("""COMPUTED_VALUE"""),0.0)</f>
        <v>0</v>
      </c>
      <c r="CD72" s="269"/>
      <c r="CE72" s="269"/>
    </row>
    <row r="73">
      <c r="A73" s="271">
        <f>IFERROR(__xludf.DUMMYFUNCTION("""COMPUTED_VALUE"""),46221.0)</f>
        <v>46221</v>
      </c>
      <c r="B73" s="269" t="str">
        <f>IFERROR(__xludf.DUMMYFUNCTION("""COMPUTED_VALUE"""),"土")</f>
        <v>土</v>
      </c>
      <c r="C73" s="272">
        <f>IFERROR(__xludf.DUMMYFUNCTION("""COMPUTED_VALUE"""),0.0)</f>
        <v>0</v>
      </c>
      <c r="D73" s="273">
        <f>IFERROR(__xludf.DUMMYFUNCTION("""COMPUTED_VALUE"""),1.0)</f>
        <v>1</v>
      </c>
      <c r="E73" s="274">
        <f>IFERROR(__xludf.DUMMYFUNCTION("""COMPUTED_VALUE"""),0.0)</f>
        <v>0</v>
      </c>
      <c r="F73" s="275"/>
      <c r="G73" s="275"/>
      <c r="H73" s="273">
        <f>IFERROR(__xludf.DUMMYFUNCTION("""COMPUTED_VALUE"""),1.0)</f>
        <v>1</v>
      </c>
      <c r="I73" s="274">
        <f>IFERROR(__xludf.DUMMYFUNCTION("""COMPUTED_VALUE"""),0.0)</f>
        <v>0</v>
      </c>
      <c r="J73" s="275"/>
      <c r="K73" s="275"/>
      <c r="L73" s="273">
        <f>IFERROR(__xludf.DUMMYFUNCTION("""COMPUTED_VALUE"""),2.0)</f>
        <v>2</v>
      </c>
      <c r="M73" s="274">
        <f>IFERROR(__xludf.DUMMYFUNCTION("""COMPUTED_VALUE"""),0.0)</f>
        <v>0</v>
      </c>
      <c r="N73" s="275"/>
      <c r="O73" s="275"/>
      <c r="P73" s="273">
        <f>IFERROR(__xludf.DUMMYFUNCTION("""COMPUTED_VALUE"""),4.0)</f>
        <v>4</v>
      </c>
      <c r="Q73" s="274">
        <f>IFERROR(__xludf.DUMMYFUNCTION("""COMPUTED_VALUE"""),0.0)</f>
        <v>0</v>
      </c>
      <c r="R73" s="275"/>
      <c r="S73" s="275"/>
      <c r="T73" s="273">
        <f>IFERROR(__xludf.DUMMYFUNCTION("""COMPUTED_VALUE"""),4.0)</f>
        <v>4</v>
      </c>
      <c r="U73" s="274">
        <f>IFERROR(__xludf.DUMMYFUNCTION("""COMPUTED_VALUE"""),0.0)</f>
        <v>0</v>
      </c>
      <c r="V73" s="275"/>
      <c r="W73" s="275"/>
      <c r="X73" s="273">
        <f>IFERROR(__xludf.DUMMYFUNCTION("""COMPUTED_VALUE"""),2.0)</f>
        <v>2</v>
      </c>
      <c r="Y73" s="274">
        <f>IFERROR(__xludf.DUMMYFUNCTION("""COMPUTED_VALUE"""),0.0)</f>
        <v>0</v>
      </c>
      <c r="Z73" s="275"/>
      <c r="AA73" s="275"/>
      <c r="AB73" s="273">
        <f>IFERROR(__xludf.DUMMYFUNCTION("""COMPUTED_VALUE"""),2.0)</f>
        <v>2</v>
      </c>
      <c r="AC73" s="274">
        <f>IFERROR(__xludf.DUMMYFUNCTION("""COMPUTED_VALUE"""),0.0)</f>
        <v>0</v>
      </c>
      <c r="AD73" s="275"/>
      <c r="AE73" s="275"/>
      <c r="AF73" s="273">
        <f>IFERROR(__xludf.DUMMYFUNCTION("""COMPUTED_VALUE"""),2.0)</f>
        <v>2</v>
      </c>
      <c r="AG73" s="274">
        <f>IFERROR(__xludf.DUMMYFUNCTION("""COMPUTED_VALUE"""),0.0)</f>
        <v>0</v>
      </c>
      <c r="AH73" s="275"/>
      <c r="AI73" s="275"/>
      <c r="AJ73" s="273">
        <f>IFERROR(__xludf.DUMMYFUNCTION("""COMPUTED_VALUE"""),5.0)</f>
        <v>5</v>
      </c>
      <c r="AK73" s="274">
        <f>IFERROR(__xludf.DUMMYFUNCTION("""COMPUTED_VALUE"""),0.0)</f>
        <v>0</v>
      </c>
      <c r="AL73" s="275"/>
      <c r="AM73" s="275"/>
      <c r="AN73" s="273">
        <f>IFERROR(__xludf.DUMMYFUNCTION("""COMPUTED_VALUE"""),19.0)</f>
        <v>19</v>
      </c>
      <c r="AO73" s="274">
        <f>IFERROR(__xludf.DUMMYFUNCTION("""COMPUTED_VALUE"""),0.0)</f>
        <v>0</v>
      </c>
      <c r="AP73" s="275"/>
      <c r="AQ73" s="275"/>
      <c r="AR73" s="273">
        <f>IFERROR(__xludf.DUMMYFUNCTION("""COMPUTED_VALUE"""),4.0)</f>
        <v>4</v>
      </c>
      <c r="AS73" s="274">
        <f>IFERROR(__xludf.DUMMYFUNCTION("""COMPUTED_VALUE"""),0.0)</f>
        <v>0</v>
      </c>
      <c r="AT73" s="275"/>
      <c r="AU73" s="275"/>
      <c r="AV73" s="273">
        <f>IFERROR(__xludf.DUMMYFUNCTION("""COMPUTED_VALUE"""),2.0)</f>
        <v>2</v>
      </c>
      <c r="AW73" s="274">
        <f>IFERROR(__xludf.DUMMYFUNCTION("""COMPUTED_VALUE"""),0.0)</f>
        <v>0</v>
      </c>
      <c r="AX73" s="275"/>
      <c r="AY73" s="275"/>
      <c r="AZ73" s="273">
        <f>IFERROR(__xludf.DUMMYFUNCTION("""COMPUTED_VALUE"""),3.0)</f>
        <v>3</v>
      </c>
      <c r="BA73" s="274">
        <f>IFERROR(__xludf.DUMMYFUNCTION("""COMPUTED_VALUE"""),0.0)</f>
        <v>0</v>
      </c>
      <c r="BB73" s="275"/>
      <c r="BC73" s="275"/>
      <c r="BD73" s="273">
        <f>IFERROR(__xludf.DUMMYFUNCTION("""COMPUTED_VALUE"""),5.0)</f>
        <v>5</v>
      </c>
      <c r="BE73" s="274">
        <f>IFERROR(__xludf.DUMMYFUNCTION("""COMPUTED_VALUE"""),0.0)</f>
        <v>0</v>
      </c>
      <c r="BF73" s="275"/>
      <c r="BG73" s="275"/>
      <c r="BH73" s="273"/>
      <c r="BI73" s="274">
        <f>IFERROR(__xludf.DUMMYFUNCTION("""COMPUTED_VALUE"""),0.0)</f>
        <v>0</v>
      </c>
      <c r="BJ73" s="275"/>
      <c r="BK73" s="275"/>
      <c r="BL73" s="273"/>
      <c r="BM73" s="274">
        <f>IFERROR(__xludf.DUMMYFUNCTION("""COMPUTED_VALUE"""),0.0)</f>
        <v>0</v>
      </c>
      <c r="BN73" s="275"/>
      <c r="BO73" s="275"/>
      <c r="BP73" s="269"/>
      <c r="BQ73" s="269">
        <f>IFERROR(__xludf.DUMMYFUNCTION("""COMPUTED_VALUE"""),0.0)</f>
        <v>0</v>
      </c>
      <c r="BR73" s="269"/>
      <c r="BS73" s="269"/>
      <c r="BT73" s="269"/>
      <c r="BU73" s="269">
        <f>IFERROR(__xludf.DUMMYFUNCTION("""COMPUTED_VALUE"""),0.0)</f>
        <v>0</v>
      </c>
      <c r="BV73" s="269"/>
      <c r="BW73" s="269"/>
      <c r="BX73" s="269"/>
      <c r="BY73" s="269">
        <f>IFERROR(__xludf.DUMMYFUNCTION("""COMPUTED_VALUE"""),0.0)</f>
        <v>0</v>
      </c>
      <c r="BZ73" s="269"/>
      <c r="CA73" s="269"/>
      <c r="CB73" s="269"/>
      <c r="CC73" s="269">
        <f>IFERROR(__xludf.DUMMYFUNCTION("""COMPUTED_VALUE"""),0.0)</f>
        <v>0</v>
      </c>
      <c r="CD73" s="269"/>
      <c r="CE73" s="269"/>
    </row>
    <row r="74">
      <c r="A74" s="271">
        <f>IFERROR(__xludf.DUMMYFUNCTION("""COMPUTED_VALUE"""),46222.0)</f>
        <v>46222</v>
      </c>
      <c r="B74" s="269" t="str">
        <f>IFERROR(__xludf.DUMMYFUNCTION("""COMPUTED_VALUE"""),"日")</f>
        <v>日</v>
      </c>
      <c r="C74" s="272">
        <f>IFERROR(__xludf.DUMMYFUNCTION("""COMPUTED_VALUE"""),0.0)</f>
        <v>0</v>
      </c>
      <c r="D74" s="273">
        <f>IFERROR(__xludf.DUMMYFUNCTION("""COMPUTED_VALUE"""),1.0)</f>
        <v>1</v>
      </c>
      <c r="E74" s="274">
        <f>IFERROR(__xludf.DUMMYFUNCTION("""COMPUTED_VALUE"""),0.0)</f>
        <v>0</v>
      </c>
      <c r="F74" s="275"/>
      <c r="G74" s="275"/>
      <c r="H74" s="273">
        <f>IFERROR(__xludf.DUMMYFUNCTION("""COMPUTED_VALUE"""),1.0)</f>
        <v>1</v>
      </c>
      <c r="I74" s="274">
        <f>IFERROR(__xludf.DUMMYFUNCTION("""COMPUTED_VALUE"""),0.0)</f>
        <v>0</v>
      </c>
      <c r="J74" s="275"/>
      <c r="K74" s="275"/>
      <c r="L74" s="273">
        <f>IFERROR(__xludf.DUMMYFUNCTION("""COMPUTED_VALUE"""),2.0)</f>
        <v>2</v>
      </c>
      <c r="M74" s="274">
        <f>IFERROR(__xludf.DUMMYFUNCTION("""COMPUTED_VALUE"""),0.0)</f>
        <v>0</v>
      </c>
      <c r="N74" s="275"/>
      <c r="O74" s="275"/>
      <c r="P74" s="273">
        <f>IFERROR(__xludf.DUMMYFUNCTION("""COMPUTED_VALUE"""),4.0)</f>
        <v>4</v>
      </c>
      <c r="Q74" s="274">
        <f>IFERROR(__xludf.DUMMYFUNCTION("""COMPUTED_VALUE"""),0.0)</f>
        <v>0</v>
      </c>
      <c r="R74" s="275"/>
      <c r="S74" s="275"/>
      <c r="T74" s="273">
        <f>IFERROR(__xludf.DUMMYFUNCTION("""COMPUTED_VALUE"""),4.0)</f>
        <v>4</v>
      </c>
      <c r="U74" s="274">
        <f>IFERROR(__xludf.DUMMYFUNCTION("""COMPUTED_VALUE"""),0.0)</f>
        <v>0</v>
      </c>
      <c r="V74" s="275"/>
      <c r="W74" s="275"/>
      <c r="X74" s="273">
        <f>IFERROR(__xludf.DUMMYFUNCTION("""COMPUTED_VALUE"""),2.0)</f>
        <v>2</v>
      </c>
      <c r="Y74" s="274">
        <f>IFERROR(__xludf.DUMMYFUNCTION("""COMPUTED_VALUE"""),0.0)</f>
        <v>0</v>
      </c>
      <c r="Z74" s="275"/>
      <c r="AA74" s="275"/>
      <c r="AB74" s="273">
        <f>IFERROR(__xludf.DUMMYFUNCTION("""COMPUTED_VALUE"""),2.0)</f>
        <v>2</v>
      </c>
      <c r="AC74" s="274">
        <f>IFERROR(__xludf.DUMMYFUNCTION("""COMPUTED_VALUE"""),0.0)</f>
        <v>0</v>
      </c>
      <c r="AD74" s="275"/>
      <c r="AE74" s="275"/>
      <c r="AF74" s="273">
        <f>IFERROR(__xludf.DUMMYFUNCTION("""COMPUTED_VALUE"""),2.0)</f>
        <v>2</v>
      </c>
      <c r="AG74" s="274">
        <f>IFERROR(__xludf.DUMMYFUNCTION("""COMPUTED_VALUE"""),0.0)</f>
        <v>0</v>
      </c>
      <c r="AH74" s="275"/>
      <c r="AI74" s="275"/>
      <c r="AJ74" s="273">
        <f>IFERROR(__xludf.DUMMYFUNCTION("""COMPUTED_VALUE"""),5.0)</f>
        <v>5</v>
      </c>
      <c r="AK74" s="274">
        <f>IFERROR(__xludf.DUMMYFUNCTION("""COMPUTED_VALUE"""),0.0)</f>
        <v>0</v>
      </c>
      <c r="AL74" s="275"/>
      <c r="AM74" s="275"/>
      <c r="AN74" s="273">
        <f>IFERROR(__xludf.DUMMYFUNCTION("""COMPUTED_VALUE"""),19.0)</f>
        <v>19</v>
      </c>
      <c r="AO74" s="274">
        <f>IFERROR(__xludf.DUMMYFUNCTION("""COMPUTED_VALUE"""),0.0)</f>
        <v>0</v>
      </c>
      <c r="AP74" s="275"/>
      <c r="AQ74" s="275"/>
      <c r="AR74" s="273">
        <f>IFERROR(__xludf.DUMMYFUNCTION("""COMPUTED_VALUE"""),4.0)</f>
        <v>4</v>
      </c>
      <c r="AS74" s="274">
        <f>IFERROR(__xludf.DUMMYFUNCTION("""COMPUTED_VALUE"""),0.0)</f>
        <v>0</v>
      </c>
      <c r="AT74" s="275"/>
      <c r="AU74" s="275"/>
      <c r="AV74" s="273">
        <f>IFERROR(__xludf.DUMMYFUNCTION("""COMPUTED_VALUE"""),2.0)</f>
        <v>2</v>
      </c>
      <c r="AW74" s="274">
        <f>IFERROR(__xludf.DUMMYFUNCTION("""COMPUTED_VALUE"""),0.0)</f>
        <v>0</v>
      </c>
      <c r="AX74" s="275"/>
      <c r="AY74" s="275"/>
      <c r="AZ74" s="273">
        <f>IFERROR(__xludf.DUMMYFUNCTION("""COMPUTED_VALUE"""),3.0)</f>
        <v>3</v>
      </c>
      <c r="BA74" s="274">
        <f>IFERROR(__xludf.DUMMYFUNCTION("""COMPUTED_VALUE"""),0.0)</f>
        <v>0</v>
      </c>
      <c r="BB74" s="275"/>
      <c r="BC74" s="275"/>
      <c r="BD74" s="273">
        <f>IFERROR(__xludf.DUMMYFUNCTION("""COMPUTED_VALUE"""),5.0)</f>
        <v>5</v>
      </c>
      <c r="BE74" s="274">
        <f>IFERROR(__xludf.DUMMYFUNCTION("""COMPUTED_VALUE"""),0.0)</f>
        <v>0</v>
      </c>
      <c r="BF74" s="275"/>
      <c r="BG74" s="275"/>
      <c r="BH74" s="273"/>
      <c r="BI74" s="274">
        <f>IFERROR(__xludf.DUMMYFUNCTION("""COMPUTED_VALUE"""),0.0)</f>
        <v>0</v>
      </c>
      <c r="BJ74" s="275"/>
      <c r="BK74" s="275"/>
      <c r="BL74" s="273"/>
      <c r="BM74" s="274">
        <f>IFERROR(__xludf.DUMMYFUNCTION("""COMPUTED_VALUE"""),0.0)</f>
        <v>0</v>
      </c>
      <c r="BN74" s="275"/>
      <c r="BO74" s="275"/>
      <c r="BP74" s="269"/>
      <c r="BQ74" s="269">
        <f>IFERROR(__xludf.DUMMYFUNCTION("""COMPUTED_VALUE"""),0.0)</f>
        <v>0</v>
      </c>
      <c r="BR74" s="269"/>
      <c r="BS74" s="269"/>
      <c r="BT74" s="269"/>
      <c r="BU74" s="269">
        <f>IFERROR(__xludf.DUMMYFUNCTION("""COMPUTED_VALUE"""),0.0)</f>
        <v>0</v>
      </c>
      <c r="BV74" s="269"/>
      <c r="BW74" s="269"/>
      <c r="BX74" s="269"/>
      <c r="BY74" s="269">
        <f>IFERROR(__xludf.DUMMYFUNCTION("""COMPUTED_VALUE"""),0.0)</f>
        <v>0</v>
      </c>
      <c r="BZ74" s="269"/>
      <c r="CA74" s="269"/>
      <c r="CB74" s="269"/>
      <c r="CC74" s="269">
        <f>IFERROR(__xludf.DUMMYFUNCTION("""COMPUTED_VALUE"""),0.0)</f>
        <v>0</v>
      </c>
      <c r="CD74" s="269"/>
      <c r="CE74" s="269"/>
    </row>
    <row r="75">
      <c r="A75" s="271">
        <f>IFERROR(__xludf.DUMMYFUNCTION("""COMPUTED_VALUE"""),46226.0)</f>
        <v>46226</v>
      </c>
      <c r="B75" s="269" t="str">
        <f>IFERROR(__xludf.DUMMYFUNCTION("""COMPUTED_VALUE"""),"木")</f>
        <v>木</v>
      </c>
      <c r="C75" s="272">
        <f>IFERROR(__xludf.DUMMYFUNCTION("""COMPUTED_VALUE"""),0.0)</f>
        <v>0</v>
      </c>
      <c r="D75" s="273">
        <f>IFERROR(__xludf.DUMMYFUNCTION("""COMPUTED_VALUE"""),1.0)</f>
        <v>1</v>
      </c>
      <c r="E75" s="274">
        <f>IFERROR(__xludf.DUMMYFUNCTION("""COMPUTED_VALUE"""),0.0)</f>
        <v>0</v>
      </c>
      <c r="F75" s="275"/>
      <c r="G75" s="275"/>
      <c r="H75" s="273">
        <f>IFERROR(__xludf.DUMMYFUNCTION("""COMPUTED_VALUE"""),1.0)</f>
        <v>1</v>
      </c>
      <c r="I75" s="274">
        <f>IFERROR(__xludf.DUMMYFUNCTION("""COMPUTED_VALUE"""),0.0)</f>
        <v>0</v>
      </c>
      <c r="J75" s="275"/>
      <c r="K75" s="275"/>
      <c r="L75" s="273">
        <f>IFERROR(__xludf.DUMMYFUNCTION("""COMPUTED_VALUE"""),2.0)</f>
        <v>2</v>
      </c>
      <c r="M75" s="274">
        <f>IFERROR(__xludf.DUMMYFUNCTION("""COMPUTED_VALUE"""),0.0)</f>
        <v>0</v>
      </c>
      <c r="N75" s="275"/>
      <c r="O75" s="275"/>
      <c r="P75" s="273">
        <f>IFERROR(__xludf.DUMMYFUNCTION("""COMPUTED_VALUE"""),4.0)</f>
        <v>4</v>
      </c>
      <c r="Q75" s="274">
        <f>IFERROR(__xludf.DUMMYFUNCTION("""COMPUTED_VALUE"""),0.0)</f>
        <v>0</v>
      </c>
      <c r="R75" s="275"/>
      <c r="S75" s="275"/>
      <c r="T75" s="273">
        <f>IFERROR(__xludf.DUMMYFUNCTION("""COMPUTED_VALUE"""),4.0)</f>
        <v>4</v>
      </c>
      <c r="U75" s="274">
        <f>IFERROR(__xludf.DUMMYFUNCTION("""COMPUTED_VALUE"""),0.0)</f>
        <v>0</v>
      </c>
      <c r="V75" s="275"/>
      <c r="W75" s="275"/>
      <c r="X75" s="273">
        <f>IFERROR(__xludf.DUMMYFUNCTION("""COMPUTED_VALUE"""),2.0)</f>
        <v>2</v>
      </c>
      <c r="Y75" s="274">
        <f>IFERROR(__xludf.DUMMYFUNCTION("""COMPUTED_VALUE"""),0.0)</f>
        <v>0</v>
      </c>
      <c r="Z75" s="275"/>
      <c r="AA75" s="275"/>
      <c r="AB75" s="273">
        <f>IFERROR(__xludf.DUMMYFUNCTION("""COMPUTED_VALUE"""),2.0)</f>
        <v>2</v>
      </c>
      <c r="AC75" s="274">
        <f>IFERROR(__xludf.DUMMYFUNCTION("""COMPUTED_VALUE"""),0.0)</f>
        <v>0</v>
      </c>
      <c r="AD75" s="275"/>
      <c r="AE75" s="275"/>
      <c r="AF75" s="273">
        <f>IFERROR(__xludf.DUMMYFUNCTION("""COMPUTED_VALUE"""),2.0)</f>
        <v>2</v>
      </c>
      <c r="AG75" s="274">
        <f>IFERROR(__xludf.DUMMYFUNCTION("""COMPUTED_VALUE"""),0.0)</f>
        <v>0</v>
      </c>
      <c r="AH75" s="275"/>
      <c r="AI75" s="275"/>
      <c r="AJ75" s="273">
        <f>IFERROR(__xludf.DUMMYFUNCTION("""COMPUTED_VALUE"""),5.0)</f>
        <v>5</v>
      </c>
      <c r="AK75" s="274">
        <f>IFERROR(__xludf.DUMMYFUNCTION("""COMPUTED_VALUE"""),0.0)</f>
        <v>0</v>
      </c>
      <c r="AL75" s="275"/>
      <c r="AM75" s="275"/>
      <c r="AN75" s="273">
        <f>IFERROR(__xludf.DUMMYFUNCTION("""COMPUTED_VALUE"""),19.0)</f>
        <v>19</v>
      </c>
      <c r="AO75" s="274">
        <f>IFERROR(__xludf.DUMMYFUNCTION("""COMPUTED_VALUE"""),0.0)</f>
        <v>0</v>
      </c>
      <c r="AP75" s="275"/>
      <c r="AQ75" s="275"/>
      <c r="AR75" s="273">
        <f>IFERROR(__xludf.DUMMYFUNCTION("""COMPUTED_VALUE"""),4.0)</f>
        <v>4</v>
      </c>
      <c r="AS75" s="274">
        <f>IFERROR(__xludf.DUMMYFUNCTION("""COMPUTED_VALUE"""),0.0)</f>
        <v>0</v>
      </c>
      <c r="AT75" s="275"/>
      <c r="AU75" s="275"/>
      <c r="AV75" s="273">
        <f>IFERROR(__xludf.DUMMYFUNCTION("""COMPUTED_VALUE"""),2.0)</f>
        <v>2</v>
      </c>
      <c r="AW75" s="274">
        <f>IFERROR(__xludf.DUMMYFUNCTION("""COMPUTED_VALUE"""),0.0)</f>
        <v>0</v>
      </c>
      <c r="AX75" s="275"/>
      <c r="AY75" s="275"/>
      <c r="AZ75" s="273">
        <f>IFERROR(__xludf.DUMMYFUNCTION("""COMPUTED_VALUE"""),3.0)</f>
        <v>3</v>
      </c>
      <c r="BA75" s="274">
        <f>IFERROR(__xludf.DUMMYFUNCTION("""COMPUTED_VALUE"""),0.0)</f>
        <v>0</v>
      </c>
      <c r="BB75" s="275"/>
      <c r="BC75" s="275"/>
      <c r="BD75" s="273">
        <f>IFERROR(__xludf.DUMMYFUNCTION("""COMPUTED_VALUE"""),5.0)</f>
        <v>5</v>
      </c>
      <c r="BE75" s="274">
        <f>IFERROR(__xludf.DUMMYFUNCTION("""COMPUTED_VALUE"""),0.0)</f>
        <v>0</v>
      </c>
      <c r="BF75" s="275"/>
      <c r="BG75" s="275"/>
      <c r="BH75" s="273"/>
      <c r="BI75" s="274">
        <f>IFERROR(__xludf.DUMMYFUNCTION("""COMPUTED_VALUE"""),0.0)</f>
        <v>0</v>
      </c>
      <c r="BJ75" s="275"/>
      <c r="BK75" s="275"/>
      <c r="BL75" s="273"/>
      <c r="BM75" s="274">
        <f>IFERROR(__xludf.DUMMYFUNCTION("""COMPUTED_VALUE"""),0.0)</f>
        <v>0</v>
      </c>
      <c r="BN75" s="275"/>
      <c r="BO75" s="275"/>
      <c r="BP75" s="269"/>
      <c r="BQ75" s="269">
        <f>IFERROR(__xludf.DUMMYFUNCTION("""COMPUTED_VALUE"""),0.0)</f>
        <v>0</v>
      </c>
      <c r="BR75" s="269"/>
      <c r="BS75" s="269"/>
      <c r="BT75" s="269"/>
      <c r="BU75" s="269">
        <f>IFERROR(__xludf.DUMMYFUNCTION("""COMPUTED_VALUE"""),0.0)</f>
        <v>0</v>
      </c>
      <c r="BV75" s="269"/>
      <c r="BW75" s="269"/>
      <c r="BX75" s="269"/>
      <c r="BY75" s="269">
        <f>IFERROR(__xludf.DUMMYFUNCTION("""COMPUTED_VALUE"""),0.0)</f>
        <v>0</v>
      </c>
      <c r="BZ75" s="269"/>
      <c r="CA75" s="269"/>
      <c r="CB75" s="269"/>
      <c r="CC75" s="269">
        <f>IFERROR(__xludf.DUMMYFUNCTION("""COMPUTED_VALUE"""),0.0)</f>
        <v>0</v>
      </c>
      <c r="CD75" s="269"/>
      <c r="CE75" s="269"/>
    </row>
    <row r="76">
      <c r="A76" s="271">
        <f>IFERROR(__xludf.DUMMYFUNCTION("""COMPUTED_VALUE"""),46227.0)</f>
        <v>46227</v>
      </c>
      <c r="B76" s="269" t="str">
        <f>IFERROR(__xludf.DUMMYFUNCTION("""COMPUTED_VALUE"""),"金")</f>
        <v>金</v>
      </c>
      <c r="C76" s="272">
        <f>IFERROR(__xludf.DUMMYFUNCTION("""COMPUTED_VALUE"""),0.0)</f>
        <v>0</v>
      </c>
      <c r="D76" s="273">
        <f>IFERROR(__xludf.DUMMYFUNCTION("""COMPUTED_VALUE"""),1.0)</f>
        <v>1</v>
      </c>
      <c r="E76" s="274">
        <f>IFERROR(__xludf.DUMMYFUNCTION("""COMPUTED_VALUE"""),0.0)</f>
        <v>0</v>
      </c>
      <c r="F76" s="275"/>
      <c r="G76" s="275"/>
      <c r="H76" s="273">
        <f>IFERROR(__xludf.DUMMYFUNCTION("""COMPUTED_VALUE"""),1.0)</f>
        <v>1</v>
      </c>
      <c r="I76" s="274">
        <f>IFERROR(__xludf.DUMMYFUNCTION("""COMPUTED_VALUE"""),0.0)</f>
        <v>0</v>
      </c>
      <c r="J76" s="275"/>
      <c r="K76" s="275"/>
      <c r="L76" s="273">
        <f>IFERROR(__xludf.DUMMYFUNCTION("""COMPUTED_VALUE"""),2.0)</f>
        <v>2</v>
      </c>
      <c r="M76" s="274">
        <f>IFERROR(__xludf.DUMMYFUNCTION("""COMPUTED_VALUE"""),0.0)</f>
        <v>0</v>
      </c>
      <c r="N76" s="275"/>
      <c r="O76" s="275"/>
      <c r="P76" s="273">
        <f>IFERROR(__xludf.DUMMYFUNCTION("""COMPUTED_VALUE"""),4.0)</f>
        <v>4</v>
      </c>
      <c r="Q76" s="274">
        <f>IFERROR(__xludf.DUMMYFUNCTION("""COMPUTED_VALUE"""),0.0)</f>
        <v>0</v>
      </c>
      <c r="R76" s="275"/>
      <c r="S76" s="275"/>
      <c r="T76" s="273">
        <f>IFERROR(__xludf.DUMMYFUNCTION("""COMPUTED_VALUE"""),4.0)</f>
        <v>4</v>
      </c>
      <c r="U76" s="274">
        <f>IFERROR(__xludf.DUMMYFUNCTION("""COMPUTED_VALUE"""),0.0)</f>
        <v>0</v>
      </c>
      <c r="V76" s="275"/>
      <c r="W76" s="275"/>
      <c r="X76" s="273">
        <f>IFERROR(__xludf.DUMMYFUNCTION("""COMPUTED_VALUE"""),2.0)</f>
        <v>2</v>
      </c>
      <c r="Y76" s="274">
        <f>IFERROR(__xludf.DUMMYFUNCTION("""COMPUTED_VALUE"""),0.0)</f>
        <v>0</v>
      </c>
      <c r="Z76" s="275"/>
      <c r="AA76" s="275"/>
      <c r="AB76" s="273">
        <f>IFERROR(__xludf.DUMMYFUNCTION("""COMPUTED_VALUE"""),2.0)</f>
        <v>2</v>
      </c>
      <c r="AC76" s="274">
        <f>IFERROR(__xludf.DUMMYFUNCTION("""COMPUTED_VALUE"""),0.0)</f>
        <v>0</v>
      </c>
      <c r="AD76" s="275"/>
      <c r="AE76" s="275"/>
      <c r="AF76" s="273">
        <f>IFERROR(__xludf.DUMMYFUNCTION("""COMPUTED_VALUE"""),2.0)</f>
        <v>2</v>
      </c>
      <c r="AG76" s="274">
        <f>IFERROR(__xludf.DUMMYFUNCTION("""COMPUTED_VALUE"""),0.0)</f>
        <v>0</v>
      </c>
      <c r="AH76" s="275"/>
      <c r="AI76" s="275"/>
      <c r="AJ76" s="273">
        <f>IFERROR(__xludf.DUMMYFUNCTION("""COMPUTED_VALUE"""),5.0)</f>
        <v>5</v>
      </c>
      <c r="AK76" s="274">
        <f>IFERROR(__xludf.DUMMYFUNCTION("""COMPUTED_VALUE"""),0.0)</f>
        <v>0</v>
      </c>
      <c r="AL76" s="275"/>
      <c r="AM76" s="275"/>
      <c r="AN76" s="273">
        <f>IFERROR(__xludf.DUMMYFUNCTION("""COMPUTED_VALUE"""),19.0)</f>
        <v>19</v>
      </c>
      <c r="AO76" s="274">
        <f>IFERROR(__xludf.DUMMYFUNCTION("""COMPUTED_VALUE"""),0.0)</f>
        <v>0</v>
      </c>
      <c r="AP76" s="275"/>
      <c r="AQ76" s="275"/>
      <c r="AR76" s="273">
        <f>IFERROR(__xludf.DUMMYFUNCTION("""COMPUTED_VALUE"""),4.0)</f>
        <v>4</v>
      </c>
      <c r="AS76" s="274">
        <f>IFERROR(__xludf.DUMMYFUNCTION("""COMPUTED_VALUE"""),0.0)</f>
        <v>0</v>
      </c>
      <c r="AT76" s="275"/>
      <c r="AU76" s="275"/>
      <c r="AV76" s="273">
        <f>IFERROR(__xludf.DUMMYFUNCTION("""COMPUTED_VALUE"""),2.0)</f>
        <v>2</v>
      </c>
      <c r="AW76" s="274">
        <f>IFERROR(__xludf.DUMMYFUNCTION("""COMPUTED_VALUE"""),0.0)</f>
        <v>0</v>
      </c>
      <c r="AX76" s="275"/>
      <c r="AY76" s="275"/>
      <c r="AZ76" s="273">
        <f>IFERROR(__xludf.DUMMYFUNCTION("""COMPUTED_VALUE"""),3.0)</f>
        <v>3</v>
      </c>
      <c r="BA76" s="274">
        <f>IFERROR(__xludf.DUMMYFUNCTION("""COMPUTED_VALUE"""),0.0)</f>
        <v>0</v>
      </c>
      <c r="BB76" s="275"/>
      <c r="BC76" s="275"/>
      <c r="BD76" s="273">
        <f>IFERROR(__xludf.DUMMYFUNCTION("""COMPUTED_VALUE"""),5.0)</f>
        <v>5</v>
      </c>
      <c r="BE76" s="274">
        <f>IFERROR(__xludf.DUMMYFUNCTION("""COMPUTED_VALUE"""),0.0)</f>
        <v>0</v>
      </c>
      <c r="BF76" s="275"/>
      <c r="BG76" s="275"/>
      <c r="BH76" s="273"/>
      <c r="BI76" s="274">
        <f>IFERROR(__xludf.DUMMYFUNCTION("""COMPUTED_VALUE"""),0.0)</f>
        <v>0</v>
      </c>
      <c r="BJ76" s="275"/>
      <c r="BK76" s="275"/>
      <c r="BL76" s="273"/>
      <c r="BM76" s="274">
        <f>IFERROR(__xludf.DUMMYFUNCTION("""COMPUTED_VALUE"""),0.0)</f>
        <v>0</v>
      </c>
      <c r="BN76" s="275"/>
      <c r="BO76" s="275"/>
      <c r="BP76" s="269"/>
      <c r="BQ76" s="269">
        <f>IFERROR(__xludf.DUMMYFUNCTION("""COMPUTED_VALUE"""),0.0)</f>
        <v>0</v>
      </c>
      <c r="BR76" s="269"/>
      <c r="BS76" s="269"/>
      <c r="BT76" s="269"/>
      <c r="BU76" s="269">
        <f>IFERROR(__xludf.DUMMYFUNCTION("""COMPUTED_VALUE"""),0.0)</f>
        <v>0</v>
      </c>
      <c r="BV76" s="269"/>
      <c r="BW76" s="269"/>
      <c r="BX76" s="269"/>
      <c r="BY76" s="269">
        <f>IFERROR(__xludf.DUMMYFUNCTION("""COMPUTED_VALUE"""),0.0)</f>
        <v>0</v>
      </c>
      <c r="BZ76" s="269"/>
      <c r="CA76" s="269"/>
      <c r="CB76" s="269"/>
      <c r="CC76" s="269">
        <f>IFERROR(__xludf.DUMMYFUNCTION("""COMPUTED_VALUE"""),0.0)</f>
        <v>0</v>
      </c>
      <c r="CD76" s="269"/>
      <c r="CE76" s="269"/>
    </row>
    <row r="77">
      <c r="A77" s="271">
        <f>IFERROR(__xludf.DUMMYFUNCTION("""COMPUTED_VALUE"""),46228.0)</f>
        <v>46228</v>
      </c>
      <c r="B77" s="269" t="str">
        <f>IFERROR(__xludf.DUMMYFUNCTION("""COMPUTED_VALUE"""),"土")</f>
        <v>土</v>
      </c>
      <c r="C77" s="272">
        <f>IFERROR(__xludf.DUMMYFUNCTION("""COMPUTED_VALUE"""),0.0)</f>
        <v>0</v>
      </c>
      <c r="D77" s="273">
        <f>IFERROR(__xludf.DUMMYFUNCTION("""COMPUTED_VALUE"""),1.0)</f>
        <v>1</v>
      </c>
      <c r="E77" s="274">
        <f>IFERROR(__xludf.DUMMYFUNCTION("""COMPUTED_VALUE"""),0.0)</f>
        <v>0</v>
      </c>
      <c r="F77" s="275"/>
      <c r="G77" s="275"/>
      <c r="H77" s="273">
        <f>IFERROR(__xludf.DUMMYFUNCTION("""COMPUTED_VALUE"""),1.0)</f>
        <v>1</v>
      </c>
      <c r="I77" s="274">
        <f>IFERROR(__xludf.DUMMYFUNCTION("""COMPUTED_VALUE"""),0.0)</f>
        <v>0</v>
      </c>
      <c r="J77" s="275"/>
      <c r="K77" s="275"/>
      <c r="L77" s="273">
        <f>IFERROR(__xludf.DUMMYFUNCTION("""COMPUTED_VALUE"""),2.0)</f>
        <v>2</v>
      </c>
      <c r="M77" s="274">
        <f>IFERROR(__xludf.DUMMYFUNCTION("""COMPUTED_VALUE"""),0.0)</f>
        <v>0</v>
      </c>
      <c r="N77" s="275"/>
      <c r="O77" s="275"/>
      <c r="P77" s="273">
        <f>IFERROR(__xludf.DUMMYFUNCTION("""COMPUTED_VALUE"""),4.0)</f>
        <v>4</v>
      </c>
      <c r="Q77" s="274">
        <f>IFERROR(__xludf.DUMMYFUNCTION("""COMPUTED_VALUE"""),0.0)</f>
        <v>0</v>
      </c>
      <c r="R77" s="275"/>
      <c r="S77" s="275"/>
      <c r="T77" s="273">
        <f>IFERROR(__xludf.DUMMYFUNCTION("""COMPUTED_VALUE"""),4.0)</f>
        <v>4</v>
      </c>
      <c r="U77" s="274">
        <f>IFERROR(__xludf.DUMMYFUNCTION("""COMPUTED_VALUE"""),0.0)</f>
        <v>0</v>
      </c>
      <c r="V77" s="275"/>
      <c r="W77" s="275"/>
      <c r="X77" s="273">
        <f>IFERROR(__xludf.DUMMYFUNCTION("""COMPUTED_VALUE"""),2.0)</f>
        <v>2</v>
      </c>
      <c r="Y77" s="274">
        <f>IFERROR(__xludf.DUMMYFUNCTION("""COMPUTED_VALUE"""),0.0)</f>
        <v>0</v>
      </c>
      <c r="Z77" s="275"/>
      <c r="AA77" s="275"/>
      <c r="AB77" s="273">
        <f>IFERROR(__xludf.DUMMYFUNCTION("""COMPUTED_VALUE"""),2.0)</f>
        <v>2</v>
      </c>
      <c r="AC77" s="274">
        <f>IFERROR(__xludf.DUMMYFUNCTION("""COMPUTED_VALUE"""),0.0)</f>
        <v>0</v>
      </c>
      <c r="AD77" s="275"/>
      <c r="AE77" s="275"/>
      <c r="AF77" s="273">
        <f>IFERROR(__xludf.DUMMYFUNCTION("""COMPUTED_VALUE"""),2.0)</f>
        <v>2</v>
      </c>
      <c r="AG77" s="274">
        <f>IFERROR(__xludf.DUMMYFUNCTION("""COMPUTED_VALUE"""),0.0)</f>
        <v>0</v>
      </c>
      <c r="AH77" s="275"/>
      <c r="AI77" s="275"/>
      <c r="AJ77" s="273">
        <f>IFERROR(__xludf.DUMMYFUNCTION("""COMPUTED_VALUE"""),5.0)</f>
        <v>5</v>
      </c>
      <c r="AK77" s="274">
        <f>IFERROR(__xludf.DUMMYFUNCTION("""COMPUTED_VALUE"""),0.0)</f>
        <v>0</v>
      </c>
      <c r="AL77" s="275"/>
      <c r="AM77" s="275"/>
      <c r="AN77" s="273">
        <f>IFERROR(__xludf.DUMMYFUNCTION("""COMPUTED_VALUE"""),19.0)</f>
        <v>19</v>
      </c>
      <c r="AO77" s="274">
        <f>IFERROR(__xludf.DUMMYFUNCTION("""COMPUTED_VALUE"""),0.0)</f>
        <v>0</v>
      </c>
      <c r="AP77" s="275"/>
      <c r="AQ77" s="275"/>
      <c r="AR77" s="273">
        <f>IFERROR(__xludf.DUMMYFUNCTION("""COMPUTED_VALUE"""),4.0)</f>
        <v>4</v>
      </c>
      <c r="AS77" s="274">
        <f>IFERROR(__xludf.DUMMYFUNCTION("""COMPUTED_VALUE"""),0.0)</f>
        <v>0</v>
      </c>
      <c r="AT77" s="275"/>
      <c r="AU77" s="275"/>
      <c r="AV77" s="273">
        <f>IFERROR(__xludf.DUMMYFUNCTION("""COMPUTED_VALUE"""),2.0)</f>
        <v>2</v>
      </c>
      <c r="AW77" s="274">
        <f>IFERROR(__xludf.DUMMYFUNCTION("""COMPUTED_VALUE"""),0.0)</f>
        <v>0</v>
      </c>
      <c r="AX77" s="275"/>
      <c r="AY77" s="275"/>
      <c r="AZ77" s="273">
        <f>IFERROR(__xludf.DUMMYFUNCTION("""COMPUTED_VALUE"""),3.0)</f>
        <v>3</v>
      </c>
      <c r="BA77" s="274">
        <f>IFERROR(__xludf.DUMMYFUNCTION("""COMPUTED_VALUE"""),0.0)</f>
        <v>0</v>
      </c>
      <c r="BB77" s="275"/>
      <c r="BC77" s="275"/>
      <c r="BD77" s="273">
        <f>IFERROR(__xludf.DUMMYFUNCTION("""COMPUTED_VALUE"""),5.0)</f>
        <v>5</v>
      </c>
      <c r="BE77" s="274">
        <f>IFERROR(__xludf.DUMMYFUNCTION("""COMPUTED_VALUE"""),0.0)</f>
        <v>0</v>
      </c>
      <c r="BF77" s="275"/>
      <c r="BG77" s="275"/>
      <c r="BH77" s="273"/>
      <c r="BI77" s="274">
        <f>IFERROR(__xludf.DUMMYFUNCTION("""COMPUTED_VALUE"""),0.0)</f>
        <v>0</v>
      </c>
      <c r="BJ77" s="275"/>
      <c r="BK77" s="275"/>
      <c r="BL77" s="273"/>
      <c r="BM77" s="274">
        <f>IFERROR(__xludf.DUMMYFUNCTION("""COMPUTED_VALUE"""),0.0)</f>
        <v>0</v>
      </c>
      <c r="BN77" s="275"/>
      <c r="BO77" s="275"/>
      <c r="BP77" s="269"/>
      <c r="BQ77" s="269">
        <f>IFERROR(__xludf.DUMMYFUNCTION("""COMPUTED_VALUE"""),0.0)</f>
        <v>0</v>
      </c>
      <c r="BR77" s="269"/>
      <c r="BS77" s="269"/>
      <c r="BT77" s="269"/>
      <c r="BU77" s="269">
        <f>IFERROR(__xludf.DUMMYFUNCTION("""COMPUTED_VALUE"""),0.0)</f>
        <v>0</v>
      </c>
      <c r="BV77" s="269"/>
      <c r="BW77" s="269"/>
      <c r="BX77" s="269"/>
      <c r="BY77" s="269">
        <f>IFERROR(__xludf.DUMMYFUNCTION("""COMPUTED_VALUE"""),0.0)</f>
        <v>0</v>
      </c>
      <c r="BZ77" s="269"/>
      <c r="CA77" s="269"/>
      <c r="CB77" s="269"/>
      <c r="CC77" s="269">
        <f>IFERROR(__xludf.DUMMYFUNCTION("""COMPUTED_VALUE"""),0.0)</f>
        <v>0</v>
      </c>
      <c r="CD77" s="269"/>
      <c r="CE77" s="269"/>
    </row>
    <row r="78">
      <c r="A78" s="271">
        <f>IFERROR(__xludf.DUMMYFUNCTION("""COMPUTED_VALUE"""),46229.0)</f>
        <v>46229</v>
      </c>
      <c r="B78" s="269" t="str">
        <f>IFERROR(__xludf.DUMMYFUNCTION("""COMPUTED_VALUE"""),"日")</f>
        <v>日</v>
      </c>
      <c r="C78" s="272">
        <f>IFERROR(__xludf.DUMMYFUNCTION("""COMPUTED_VALUE"""),0.0)</f>
        <v>0</v>
      </c>
      <c r="D78" s="273">
        <f>IFERROR(__xludf.DUMMYFUNCTION("""COMPUTED_VALUE"""),1.0)</f>
        <v>1</v>
      </c>
      <c r="E78" s="274">
        <f>IFERROR(__xludf.DUMMYFUNCTION("""COMPUTED_VALUE"""),0.0)</f>
        <v>0</v>
      </c>
      <c r="F78" s="275"/>
      <c r="G78" s="275"/>
      <c r="H78" s="273">
        <f>IFERROR(__xludf.DUMMYFUNCTION("""COMPUTED_VALUE"""),1.0)</f>
        <v>1</v>
      </c>
      <c r="I78" s="274">
        <f>IFERROR(__xludf.DUMMYFUNCTION("""COMPUTED_VALUE"""),0.0)</f>
        <v>0</v>
      </c>
      <c r="J78" s="275"/>
      <c r="K78" s="275"/>
      <c r="L78" s="273">
        <f>IFERROR(__xludf.DUMMYFUNCTION("""COMPUTED_VALUE"""),2.0)</f>
        <v>2</v>
      </c>
      <c r="M78" s="274">
        <f>IFERROR(__xludf.DUMMYFUNCTION("""COMPUTED_VALUE"""),0.0)</f>
        <v>0</v>
      </c>
      <c r="N78" s="275"/>
      <c r="O78" s="275"/>
      <c r="P78" s="273">
        <f>IFERROR(__xludf.DUMMYFUNCTION("""COMPUTED_VALUE"""),4.0)</f>
        <v>4</v>
      </c>
      <c r="Q78" s="274">
        <f>IFERROR(__xludf.DUMMYFUNCTION("""COMPUTED_VALUE"""),0.0)</f>
        <v>0</v>
      </c>
      <c r="R78" s="275"/>
      <c r="S78" s="275"/>
      <c r="T78" s="273">
        <f>IFERROR(__xludf.DUMMYFUNCTION("""COMPUTED_VALUE"""),4.0)</f>
        <v>4</v>
      </c>
      <c r="U78" s="274">
        <f>IFERROR(__xludf.DUMMYFUNCTION("""COMPUTED_VALUE"""),0.0)</f>
        <v>0</v>
      </c>
      <c r="V78" s="275"/>
      <c r="W78" s="275"/>
      <c r="X78" s="273">
        <f>IFERROR(__xludf.DUMMYFUNCTION("""COMPUTED_VALUE"""),2.0)</f>
        <v>2</v>
      </c>
      <c r="Y78" s="274">
        <f>IFERROR(__xludf.DUMMYFUNCTION("""COMPUTED_VALUE"""),0.0)</f>
        <v>0</v>
      </c>
      <c r="Z78" s="275"/>
      <c r="AA78" s="275"/>
      <c r="AB78" s="273">
        <f>IFERROR(__xludf.DUMMYFUNCTION("""COMPUTED_VALUE"""),2.0)</f>
        <v>2</v>
      </c>
      <c r="AC78" s="274">
        <f>IFERROR(__xludf.DUMMYFUNCTION("""COMPUTED_VALUE"""),0.0)</f>
        <v>0</v>
      </c>
      <c r="AD78" s="275"/>
      <c r="AE78" s="275"/>
      <c r="AF78" s="273">
        <f>IFERROR(__xludf.DUMMYFUNCTION("""COMPUTED_VALUE"""),2.0)</f>
        <v>2</v>
      </c>
      <c r="AG78" s="274">
        <f>IFERROR(__xludf.DUMMYFUNCTION("""COMPUTED_VALUE"""),0.0)</f>
        <v>0</v>
      </c>
      <c r="AH78" s="275"/>
      <c r="AI78" s="275"/>
      <c r="AJ78" s="273">
        <f>IFERROR(__xludf.DUMMYFUNCTION("""COMPUTED_VALUE"""),5.0)</f>
        <v>5</v>
      </c>
      <c r="AK78" s="274">
        <f>IFERROR(__xludf.DUMMYFUNCTION("""COMPUTED_VALUE"""),0.0)</f>
        <v>0</v>
      </c>
      <c r="AL78" s="275"/>
      <c r="AM78" s="275"/>
      <c r="AN78" s="273">
        <f>IFERROR(__xludf.DUMMYFUNCTION("""COMPUTED_VALUE"""),19.0)</f>
        <v>19</v>
      </c>
      <c r="AO78" s="274">
        <f>IFERROR(__xludf.DUMMYFUNCTION("""COMPUTED_VALUE"""),0.0)</f>
        <v>0</v>
      </c>
      <c r="AP78" s="275"/>
      <c r="AQ78" s="275"/>
      <c r="AR78" s="273">
        <f>IFERROR(__xludf.DUMMYFUNCTION("""COMPUTED_VALUE"""),4.0)</f>
        <v>4</v>
      </c>
      <c r="AS78" s="274">
        <f>IFERROR(__xludf.DUMMYFUNCTION("""COMPUTED_VALUE"""),0.0)</f>
        <v>0</v>
      </c>
      <c r="AT78" s="275"/>
      <c r="AU78" s="275"/>
      <c r="AV78" s="273">
        <f>IFERROR(__xludf.DUMMYFUNCTION("""COMPUTED_VALUE"""),2.0)</f>
        <v>2</v>
      </c>
      <c r="AW78" s="274">
        <f>IFERROR(__xludf.DUMMYFUNCTION("""COMPUTED_VALUE"""),0.0)</f>
        <v>0</v>
      </c>
      <c r="AX78" s="275"/>
      <c r="AY78" s="275"/>
      <c r="AZ78" s="273">
        <f>IFERROR(__xludf.DUMMYFUNCTION("""COMPUTED_VALUE"""),3.0)</f>
        <v>3</v>
      </c>
      <c r="BA78" s="274">
        <f>IFERROR(__xludf.DUMMYFUNCTION("""COMPUTED_VALUE"""),0.0)</f>
        <v>0</v>
      </c>
      <c r="BB78" s="275"/>
      <c r="BC78" s="275"/>
      <c r="BD78" s="273">
        <f>IFERROR(__xludf.DUMMYFUNCTION("""COMPUTED_VALUE"""),5.0)</f>
        <v>5</v>
      </c>
      <c r="BE78" s="274">
        <f>IFERROR(__xludf.DUMMYFUNCTION("""COMPUTED_VALUE"""),0.0)</f>
        <v>0</v>
      </c>
      <c r="BF78" s="275"/>
      <c r="BG78" s="275"/>
      <c r="BH78" s="273"/>
      <c r="BI78" s="274">
        <f>IFERROR(__xludf.DUMMYFUNCTION("""COMPUTED_VALUE"""),0.0)</f>
        <v>0</v>
      </c>
      <c r="BJ78" s="275"/>
      <c r="BK78" s="275"/>
      <c r="BL78" s="273"/>
      <c r="BM78" s="274">
        <f>IFERROR(__xludf.DUMMYFUNCTION("""COMPUTED_VALUE"""),0.0)</f>
        <v>0</v>
      </c>
      <c r="BN78" s="275"/>
      <c r="BO78" s="275"/>
      <c r="BP78" s="269"/>
      <c r="BQ78" s="269">
        <f>IFERROR(__xludf.DUMMYFUNCTION("""COMPUTED_VALUE"""),0.0)</f>
        <v>0</v>
      </c>
      <c r="BR78" s="269"/>
      <c r="BS78" s="269"/>
      <c r="BT78" s="269"/>
      <c r="BU78" s="269">
        <f>IFERROR(__xludf.DUMMYFUNCTION("""COMPUTED_VALUE"""),0.0)</f>
        <v>0</v>
      </c>
      <c r="BV78" s="269"/>
      <c r="BW78" s="269"/>
      <c r="BX78" s="269"/>
      <c r="BY78" s="269">
        <f>IFERROR(__xludf.DUMMYFUNCTION("""COMPUTED_VALUE"""),0.0)</f>
        <v>0</v>
      </c>
      <c r="BZ78" s="269"/>
      <c r="CA78" s="269"/>
      <c r="CB78" s="269"/>
      <c r="CC78" s="269">
        <f>IFERROR(__xludf.DUMMYFUNCTION("""COMPUTED_VALUE"""),0.0)</f>
        <v>0</v>
      </c>
      <c r="CD78" s="269"/>
      <c r="CE78" s="269"/>
    </row>
    <row r="79">
      <c r="A79" s="271">
        <f>IFERROR(__xludf.DUMMYFUNCTION("""COMPUTED_VALUE"""),46233.0)</f>
        <v>46233</v>
      </c>
      <c r="B79" s="269" t="str">
        <f>IFERROR(__xludf.DUMMYFUNCTION("""COMPUTED_VALUE"""),"木")</f>
        <v>木</v>
      </c>
      <c r="C79" s="272">
        <f>IFERROR(__xludf.DUMMYFUNCTION("""COMPUTED_VALUE"""),0.0)</f>
        <v>0</v>
      </c>
      <c r="D79" s="273">
        <f>IFERROR(__xludf.DUMMYFUNCTION("""COMPUTED_VALUE"""),1.0)</f>
        <v>1</v>
      </c>
      <c r="E79" s="274">
        <f>IFERROR(__xludf.DUMMYFUNCTION("""COMPUTED_VALUE"""),0.0)</f>
        <v>0</v>
      </c>
      <c r="F79" s="275"/>
      <c r="G79" s="275"/>
      <c r="H79" s="273">
        <f>IFERROR(__xludf.DUMMYFUNCTION("""COMPUTED_VALUE"""),1.0)</f>
        <v>1</v>
      </c>
      <c r="I79" s="274">
        <f>IFERROR(__xludf.DUMMYFUNCTION("""COMPUTED_VALUE"""),0.0)</f>
        <v>0</v>
      </c>
      <c r="J79" s="275"/>
      <c r="K79" s="275"/>
      <c r="L79" s="273">
        <f>IFERROR(__xludf.DUMMYFUNCTION("""COMPUTED_VALUE"""),2.0)</f>
        <v>2</v>
      </c>
      <c r="M79" s="274">
        <f>IFERROR(__xludf.DUMMYFUNCTION("""COMPUTED_VALUE"""),0.0)</f>
        <v>0</v>
      </c>
      <c r="N79" s="275"/>
      <c r="O79" s="275"/>
      <c r="P79" s="273">
        <f>IFERROR(__xludf.DUMMYFUNCTION("""COMPUTED_VALUE"""),4.0)</f>
        <v>4</v>
      </c>
      <c r="Q79" s="274">
        <f>IFERROR(__xludf.DUMMYFUNCTION("""COMPUTED_VALUE"""),0.0)</f>
        <v>0</v>
      </c>
      <c r="R79" s="275"/>
      <c r="S79" s="275"/>
      <c r="T79" s="273">
        <f>IFERROR(__xludf.DUMMYFUNCTION("""COMPUTED_VALUE"""),4.0)</f>
        <v>4</v>
      </c>
      <c r="U79" s="274">
        <f>IFERROR(__xludf.DUMMYFUNCTION("""COMPUTED_VALUE"""),0.0)</f>
        <v>0</v>
      </c>
      <c r="V79" s="275"/>
      <c r="W79" s="275"/>
      <c r="X79" s="273">
        <f>IFERROR(__xludf.DUMMYFUNCTION("""COMPUTED_VALUE"""),2.0)</f>
        <v>2</v>
      </c>
      <c r="Y79" s="274">
        <f>IFERROR(__xludf.DUMMYFUNCTION("""COMPUTED_VALUE"""),0.0)</f>
        <v>0</v>
      </c>
      <c r="Z79" s="275"/>
      <c r="AA79" s="275"/>
      <c r="AB79" s="273">
        <f>IFERROR(__xludf.DUMMYFUNCTION("""COMPUTED_VALUE"""),2.0)</f>
        <v>2</v>
      </c>
      <c r="AC79" s="274">
        <f>IFERROR(__xludf.DUMMYFUNCTION("""COMPUTED_VALUE"""),0.0)</f>
        <v>0</v>
      </c>
      <c r="AD79" s="275"/>
      <c r="AE79" s="275"/>
      <c r="AF79" s="273">
        <f>IFERROR(__xludf.DUMMYFUNCTION("""COMPUTED_VALUE"""),2.0)</f>
        <v>2</v>
      </c>
      <c r="AG79" s="274">
        <f>IFERROR(__xludf.DUMMYFUNCTION("""COMPUTED_VALUE"""),0.0)</f>
        <v>0</v>
      </c>
      <c r="AH79" s="275"/>
      <c r="AI79" s="275"/>
      <c r="AJ79" s="273">
        <f>IFERROR(__xludf.DUMMYFUNCTION("""COMPUTED_VALUE"""),5.0)</f>
        <v>5</v>
      </c>
      <c r="AK79" s="274">
        <f>IFERROR(__xludf.DUMMYFUNCTION("""COMPUTED_VALUE"""),0.0)</f>
        <v>0</v>
      </c>
      <c r="AL79" s="275"/>
      <c r="AM79" s="275"/>
      <c r="AN79" s="273">
        <f>IFERROR(__xludf.DUMMYFUNCTION("""COMPUTED_VALUE"""),19.0)</f>
        <v>19</v>
      </c>
      <c r="AO79" s="274">
        <f>IFERROR(__xludf.DUMMYFUNCTION("""COMPUTED_VALUE"""),0.0)</f>
        <v>0</v>
      </c>
      <c r="AP79" s="275"/>
      <c r="AQ79" s="275"/>
      <c r="AR79" s="273">
        <f>IFERROR(__xludf.DUMMYFUNCTION("""COMPUTED_VALUE"""),4.0)</f>
        <v>4</v>
      </c>
      <c r="AS79" s="274">
        <f>IFERROR(__xludf.DUMMYFUNCTION("""COMPUTED_VALUE"""),0.0)</f>
        <v>0</v>
      </c>
      <c r="AT79" s="275"/>
      <c r="AU79" s="275"/>
      <c r="AV79" s="273">
        <f>IFERROR(__xludf.DUMMYFUNCTION("""COMPUTED_VALUE"""),2.0)</f>
        <v>2</v>
      </c>
      <c r="AW79" s="274">
        <f>IFERROR(__xludf.DUMMYFUNCTION("""COMPUTED_VALUE"""),0.0)</f>
        <v>0</v>
      </c>
      <c r="AX79" s="275"/>
      <c r="AY79" s="275"/>
      <c r="AZ79" s="273">
        <f>IFERROR(__xludf.DUMMYFUNCTION("""COMPUTED_VALUE"""),3.0)</f>
        <v>3</v>
      </c>
      <c r="BA79" s="274">
        <f>IFERROR(__xludf.DUMMYFUNCTION("""COMPUTED_VALUE"""),0.0)</f>
        <v>0</v>
      </c>
      <c r="BB79" s="275"/>
      <c r="BC79" s="275"/>
      <c r="BD79" s="273">
        <f>IFERROR(__xludf.DUMMYFUNCTION("""COMPUTED_VALUE"""),5.0)</f>
        <v>5</v>
      </c>
      <c r="BE79" s="274">
        <f>IFERROR(__xludf.DUMMYFUNCTION("""COMPUTED_VALUE"""),0.0)</f>
        <v>0</v>
      </c>
      <c r="BF79" s="275"/>
      <c r="BG79" s="275"/>
      <c r="BH79" s="273"/>
      <c r="BI79" s="274">
        <f>IFERROR(__xludf.DUMMYFUNCTION("""COMPUTED_VALUE"""),0.0)</f>
        <v>0</v>
      </c>
      <c r="BJ79" s="275"/>
      <c r="BK79" s="275"/>
      <c r="BL79" s="273"/>
      <c r="BM79" s="274">
        <f>IFERROR(__xludf.DUMMYFUNCTION("""COMPUTED_VALUE"""),0.0)</f>
        <v>0</v>
      </c>
      <c r="BN79" s="275"/>
      <c r="BO79" s="275"/>
      <c r="BP79" s="269"/>
      <c r="BQ79" s="269">
        <f>IFERROR(__xludf.DUMMYFUNCTION("""COMPUTED_VALUE"""),0.0)</f>
        <v>0</v>
      </c>
      <c r="BR79" s="269"/>
      <c r="BS79" s="269"/>
      <c r="BT79" s="269"/>
      <c r="BU79" s="269">
        <f>IFERROR(__xludf.DUMMYFUNCTION("""COMPUTED_VALUE"""),0.0)</f>
        <v>0</v>
      </c>
      <c r="BV79" s="269"/>
      <c r="BW79" s="269"/>
      <c r="BX79" s="269"/>
      <c r="BY79" s="269">
        <f>IFERROR(__xludf.DUMMYFUNCTION("""COMPUTED_VALUE"""),0.0)</f>
        <v>0</v>
      </c>
      <c r="BZ79" s="269"/>
      <c r="CA79" s="269"/>
      <c r="CB79" s="269"/>
      <c r="CC79" s="269">
        <f>IFERROR(__xludf.DUMMYFUNCTION("""COMPUTED_VALUE"""),0.0)</f>
        <v>0</v>
      </c>
      <c r="CD79" s="269"/>
      <c r="CE79" s="269"/>
    </row>
    <row r="80">
      <c r="A80" s="271">
        <f>IFERROR(__xludf.DUMMYFUNCTION("""COMPUTED_VALUE"""),46234.0)</f>
        <v>46234</v>
      </c>
      <c r="B80" s="269" t="str">
        <f>IFERROR(__xludf.DUMMYFUNCTION("""COMPUTED_VALUE"""),"金")</f>
        <v>金</v>
      </c>
      <c r="C80" s="272">
        <f>IFERROR(__xludf.DUMMYFUNCTION("""COMPUTED_VALUE"""),0.0)</f>
        <v>0</v>
      </c>
      <c r="D80" s="273">
        <f>IFERROR(__xludf.DUMMYFUNCTION("""COMPUTED_VALUE"""),1.0)</f>
        <v>1</v>
      </c>
      <c r="E80" s="274">
        <f>IFERROR(__xludf.DUMMYFUNCTION("""COMPUTED_VALUE"""),0.0)</f>
        <v>0</v>
      </c>
      <c r="F80" s="275"/>
      <c r="G80" s="275"/>
      <c r="H80" s="273">
        <f>IFERROR(__xludf.DUMMYFUNCTION("""COMPUTED_VALUE"""),1.0)</f>
        <v>1</v>
      </c>
      <c r="I80" s="274">
        <f>IFERROR(__xludf.DUMMYFUNCTION("""COMPUTED_VALUE"""),0.0)</f>
        <v>0</v>
      </c>
      <c r="J80" s="275"/>
      <c r="K80" s="275"/>
      <c r="L80" s="273">
        <f>IFERROR(__xludf.DUMMYFUNCTION("""COMPUTED_VALUE"""),2.0)</f>
        <v>2</v>
      </c>
      <c r="M80" s="274">
        <f>IFERROR(__xludf.DUMMYFUNCTION("""COMPUTED_VALUE"""),0.0)</f>
        <v>0</v>
      </c>
      <c r="N80" s="275"/>
      <c r="O80" s="275"/>
      <c r="P80" s="273">
        <f>IFERROR(__xludf.DUMMYFUNCTION("""COMPUTED_VALUE"""),4.0)</f>
        <v>4</v>
      </c>
      <c r="Q80" s="274">
        <f>IFERROR(__xludf.DUMMYFUNCTION("""COMPUTED_VALUE"""),0.0)</f>
        <v>0</v>
      </c>
      <c r="R80" s="275"/>
      <c r="S80" s="275"/>
      <c r="T80" s="273">
        <f>IFERROR(__xludf.DUMMYFUNCTION("""COMPUTED_VALUE"""),4.0)</f>
        <v>4</v>
      </c>
      <c r="U80" s="274">
        <f>IFERROR(__xludf.DUMMYFUNCTION("""COMPUTED_VALUE"""),0.0)</f>
        <v>0</v>
      </c>
      <c r="V80" s="275"/>
      <c r="W80" s="275"/>
      <c r="X80" s="273">
        <f>IFERROR(__xludf.DUMMYFUNCTION("""COMPUTED_VALUE"""),2.0)</f>
        <v>2</v>
      </c>
      <c r="Y80" s="274">
        <f>IFERROR(__xludf.DUMMYFUNCTION("""COMPUTED_VALUE"""),0.0)</f>
        <v>0</v>
      </c>
      <c r="Z80" s="275"/>
      <c r="AA80" s="275"/>
      <c r="AB80" s="273">
        <f>IFERROR(__xludf.DUMMYFUNCTION("""COMPUTED_VALUE"""),2.0)</f>
        <v>2</v>
      </c>
      <c r="AC80" s="274">
        <f>IFERROR(__xludf.DUMMYFUNCTION("""COMPUTED_VALUE"""),0.0)</f>
        <v>0</v>
      </c>
      <c r="AD80" s="275"/>
      <c r="AE80" s="275"/>
      <c r="AF80" s="273">
        <f>IFERROR(__xludf.DUMMYFUNCTION("""COMPUTED_VALUE"""),2.0)</f>
        <v>2</v>
      </c>
      <c r="AG80" s="274">
        <f>IFERROR(__xludf.DUMMYFUNCTION("""COMPUTED_VALUE"""),0.0)</f>
        <v>0</v>
      </c>
      <c r="AH80" s="275"/>
      <c r="AI80" s="275"/>
      <c r="AJ80" s="273">
        <f>IFERROR(__xludf.DUMMYFUNCTION("""COMPUTED_VALUE"""),5.0)</f>
        <v>5</v>
      </c>
      <c r="AK80" s="274">
        <f>IFERROR(__xludf.DUMMYFUNCTION("""COMPUTED_VALUE"""),0.0)</f>
        <v>0</v>
      </c>
      <c r="AL80" s="275"/>
      <c r="AM80" s="275"/>
      <c r="AN80" s="273">
        <f>IFERROR(__xludf.DUMMYFUNCTION("""COMPUTED_VALUE"""),19.0)</f>
        <v>19</v>
      </c>
      <c r="AO80" s="274">
        <f>IFERROR(__xludf.DUMMYFUNCTION("""COMPUTED_VALUE"""),0.0)</f>
        <v>0</v>
      </c>
      <c r="AP80" s="275"/>
      <c r="AQ80" s="275"/>
      <c r="AR80" s="273">
        <f>IFERROR(__xludf.DUMMYFUNCTION("""COMPUTED_VALUE"""),4.0)</f>
        <v>4</v>
      </c>
      <c r="AS80" s="274">
        <f>IFERROR(__xludf.DUMMYFUNCTION("""COMPUTED_VALUE"""),0.0)</f>
        <v>0</v>
      </c>
      <c r="AT80" s="275"/>
      <c r="AU80" s="275"/>
      <c r="AV80" s="273">
        <f>IFERROR(__xludf.DUMMYFUNCTION("""COMPUTED_VALUE"""),2.0)</f>
        <v>2</v>
      </c>
      <c r="AW80" s="274">
        <f>IFERROR(__xludf.DUMMYFUNCTION("""COMPUTED_VALUE"""),0.0)</f>
        <v>0</v>
      </c>
      <c r="AX80" s="275"/>
      <c r="AY80" s="275"/>
      <c r="AZ80" s="273">
        <f>IFERROR(__xludf.DUMMYFUNCTION("""COMPUTED_VALUE"""),3.0)</f>
        <v>3</v>
      </c>
      <c r="BA80" s="274">
        <f>IFERROR(__xludf.DUMMYFUNCTION("""COMPUTED_VALUE"""),0.0)</f>
        <v>0</v>
      </c>
      <c r="BB80" s="275"/>
      <c r="BC80" s="275"/>
      <c r="BD80" s="273">
        <f>IFERROR(__xludf.DUMMYFUNCTION("""COMPUTED_VALUE"""),5.0)</f>
        <v>5</v>
      </c>
      <c r="BE80" s="274">
        <f>IFERROR(__xludf.DUMMYFUNCTION("""COMPUTED_VALUE"""),0.0)</f>
        <v>0</v>
      </c>
      <c r="BF80" s="275"/>
      <c r="BG80" s="275"/>
      <c r="BH80" s="273"/>
      <c r="BI80" s="274">
        <f>IFERROR(__xludf.DUMMYFUNCTION("""COMPUTED_VALUE"""),0.0)</f>
        <v>0</v>
      </c>
      <c r="BJ80" s="275"/>
      <c r="BK80" s="275"/>
      <c r="BL80" s="273"/>
      <c r="BM80" s="274">
        <f>IFERROR(__xludf.DUMMYFUNCTION("""COMPUTED_VALUE"""),0.0)</f>
        <v>0</v>
      </c>
      <c r="BN80" s="275"/>
      <c r="BO80" s="275"/>
      <c r="BP80" s="269"/>
      <c r="BQ80" s="269">
        <f>IFERROR(__xludf.DUMMYFUNCTION("""COMPUTED_VALUE"""),0.0)</f>
        <v>0</v>
      </c>
      <c r="BR80" s="269"/>
      <c r="BS80" s="269"/>
      <c r="BT80" s="269"/>
      <c r="BU80" s="269">
        <f>IFERROR(__xludf.DUMMYFUNCTION("""COMPUTED_VALUE"""),0.0)</f>
        <v>0</v>
      </c>
      <c r="BV80" s="269"/>
      <c r="BW80" s="269"/>
      <c r="BX80" s="269"/>
      <c r="BY80" s="269">
        <f>IFERROR(__xludf.DUMMYFUNCTION("""COMPUTED_VALUE"""),0.0)</f>
        <v>0</v>
      </c>
      <c r="BZ80" s="269"/>
      <c r="CA80" s="269"/>
      <c r="CB80" s="269"/>
      <c r="CC80" s="269">
        <f>IFERROR(__xludf.DUMMYFUNCTION("""COMPUTED_VALUE"""),0.0)</f>
        <v>0</v>
      </c>
      <c r="CD80" s="269"/>
      <c r="CE80" s="269"/>
    </row>
    <row r="81">
      <c r="A81" s="271"/>
      <c r="B81" s="269"/>
      <c r="C81" s="272">
        <f>IFERROR(__xludf.DUMMYFUNCTION("""COMPUTED_VALUE"""),0.0)</f>
        <v>0</v>
      </c>
      <c r="D81" s="273">
        <f>IFERROR(__xludf.DUMMYFUNCTION("""COMPUTED_VALUE"""),1.0)</f>
        <v>1</v>
      </c>
      <c r="E81" s="274">
        <f>IFERROR(__xludf.DUMMYFUNCTION("""COMPUTED_VALUE"""),0.0)</f>
        <v>0</v>
      </c>
      <c r="F81" s="275"/>
      <c r="G81" s="277">
        <f>IFERROR(__xludf.DUMMYFUNCTION("""COMPUTED_VALUE"""),0.0)</f>
        <v>0</v>
      </c>
      <c r="H81" s="273">
        <f>IFERROR(__xludf.DUMMYFUNCTION("""COMPUTED_VALUE"""),1.0)</f>
        <v>1</v>
      </c>
      <c r="I81" s="274">
        <f>IFERROR(__xludf.DUMMYFUNCTION("""COMPUTED_VALUE"""),0.0)</f>
        <v>0</v>
      </c>
      <c r="J81" s="275"/>
      <c r="K81" s="277">
        <f>IFERROR(__xludf.DUMMYFUNCTION("""COMPUTED_VALUE"""),0.0)</f>
        <v>0</v>
      </c>
      <c r="L81" s="273">
        <f>IFERROR(__xludf.DUMMYFUNCTION("""COMPUTED_VALUE"""),2.0)</f>
        <v>2</v>
      </c>
      <c r="M81" s="274">
        <f>IFERROR(__xludf.DUMMYFUNCTION("""COMPUTED_VALUE"""),0.0)</f>
        <v>0</v>
      </c>
      <c r="N81" s="275"/>
      <c r="O81" s="277">
        <f>IFERROR(__xludf.DUMMYFUNCTION("""COMPUTED_VALUE"""),0.0)</f>
        <v>0</v>
      </c>
      <c r="P81" s="273">
        <f>IFERROR(__xludf.DUMMYFUNCTION("""COMPUTED_VALUE"""),4.0)</f>
        <v>4</v>
      </c>
      <c r="Q81" s="274">
        <f>IFERROR(__xludf.DUMMYFUNCTION("""COMPUTED_VALUE"""),0.0)</f>
        <v>0</v>
      </c>
      <c r="R81" s="275"/>
      <c r="S81" s="277">
        <f>IFERROR(__xludf.DUMMYFUNCTION("""COMPUTED_VALUE"""),0.0)</f>
        <v>0</v>
      </c>
      <c r="T81" s="273">
        <f>IFERROR(__xludf.DUMMYFUNCTION("""COMPUTED_VALUE"""),4.0)</f>
        <v>4</v>
      </c>
      <c r="U81" s="274">
        <f>IFERROR(__xludf.DUMMYFUNCTION("""COMPUTED_VALUE"""),0.0)</f>
        <v>0</v>
      </c>
      <c r="V81" s="275"/>
      <c r="W81" s="277">
        <f>IFERROR(__xludf.DUMMYFUNCTION("""COMPUTED_VALUE"""),0.0)</f>
        <v>0</v>
      </c>
      <c r="X81" s="273">
        <f>IFERROR(__xludf.DUMMYFUNCTION("""COMPUTED_VALUE"""),2.0)</f>
        <v>2</v>
      </c>
      <c r="Y81" s="274">
        <f>IFERROR(__xludf.DUMMYFUNCTION("""COMPUTED_VALUE"""),0.0)</f>
        <v>0</v>
      </c>
      <c r="Z81" s="275"/>
      <c r="AA81" s="277">
        <f>IFERROR(__xludf.DUMMYFUNCTION("""COMPUTED_VALUE"""),0.0)</f>
        <v>0</v>
      </c>
      <c r="AB81" s="273">
        <f>IFERROR(__xludf.DUMMYFUNCTION("""COMPUTED_VALUE"""),2.0)</f>
        <v>2</v>
      </c>
      <c r="AC81" s="274">
        <f>IFERROR(__xludf.DUMMYFUNCTION("""COMPUTED_VALUE"""),0.0)</f>
        <v>0</v>
      </c>
      <c r="AD81" s="275"/>
      <c r="AE81" s="277">
        <f>IFERROR(__xludf.DUMMYFUNCTION("""COMPUTED_VALUE"""),0.0)</f>
        <v>0</v>
      </c>
      <c r="AF81" s="273">
        <f>IFERROR(__xludf.DUMMYFUNCTION("""COMPUTED_VALUE"""),2.0)</f>
        <v>2</v>
      </c>
      <c r="AG81" s="274">
        <f>IFERROR(__xludf.DUMMYFUNCTION("""COMPUTED_VALUE"""),0.0)</f>
        <v>0</v>
      </c>
      <c r="AH81" s="275"/>
      <c r="AI81" s="277">
        <f>IFERROR(__xludf.DUMMYFUNCTION("""COMPUTED_VALUE"""),0.0)</f>
        <v>0</v>
      </c>
      <c r="AJ81" s="273">
        <f>IFERROR(__xludf.DUMMYFUNCTION("""COMPUTED_VALUE"""),5.0)</f>
        <v>5</v>
      </c>
      <c r="AK81" s="274">
        <f>IFERROR(__xludf.DUMMYFUNCTION("""COMPUTED_VALUE"""),0.0)</f>
        <v>0</v>
      </c>
      <c r="AL81" s="275"/>
      <c r="AM81" s="277">
        <f>IFERROR(__xludf.DUMMYFUNCTION("""COMPUTED_VALUE"""),0.0)</f>
        <v>0</v>
      </c>
      <c r="AN81" s="273">
        <f>IFERROR(__xludf.DUMMYFUNCTION("""COMPUTED_VALUE"""),19.0)</f>
        <v>19</v>
      </c>
      <c r="AO81" s="274">
        <f>IFERROR(__xludf.DUMMYFUNCTION("""COMPUTED_VALUE"""),0.0)</f>
        <v>0</v>
      </c>
      <c r="AP81" s="275"/>
      <c r="AQ81" s="277">
        <f>IFERROR(__xludf.DUMMYFUNCTION("""COMPUTED_VALUE"""),0.0)</f>
        <v>0</v>
      </c>
      <c r="AR81" s="273">
        <f>IFERROR(__xludf.DUMMYFUNCTION("""COMPUTED_VALUE"""),4.0)</f>
        <v>4</v>
      </c>
      <c r="AS81" s="274">
        <f>IFERROR(__xludf.DUMMYFUNCTION("""COMPUTED_VALUE"""),0.0)</f>
        <v>0</v>
      </c>
      <c r="AT81" s="275"/>
      <c r="AU81" s="277">
        <f>IFERROR(__xludf.DUMMYFUNCTION("""COMPUTED_VALUE"""),0.0)</f>
        <v>0</v>
      </c>
      <c r="AV81" s="273">
        <f>IFERROR(__xludf.DUMMYFUNCTION("""COMPUTED_VALUE"""),2.0)</f>
        <v>2</v>
      </c>
      <c r="AW81" s="274">
        <f>IFERROR(__xludf.DUMMYFUNCTION("""COMPUTED_VALUE"""),0.0)</f>
        <v>0</v>
      </c>
      <c r="AX81" s="275"/>
      <c r="AY81" s="277">
        <f>IFERROR(__xludf.DUMMYFUNCTION("""COMPUTED_VALUE"""),0.0)</f>
        <v>0</v>
      </c>
      <c r="AZ81" s="273">
        <f>IFERROR(__xludf.DUMMYFUNCTION("""COMPUTED_VALUE"""),3.0)</f>
        <v>3</v>
      </c>
      <c r="BA81" s="274">
        <f>IFERROR(__xludf.DUMMYFUNCTION("""COMPUTED_VALUE"""),0.0)</f>
        <v>0</v>
      </c>
      <c r="BB81" s="275"/>
      <c r="BC81" s="277">
        <f>IFERROR(__xludf.DUMMYFUNCTION("""COMPUTED_VALUE"""),0.0)</f>
        <v>0</v>
      </c>
      <c r="BD81" s="273">
        <f>IFERROR(__xludf.DUMMYFUNCTION("""COMPUTED_VALUE"""),5.0)</f>
        <v>5</v>
      </c>
      <c r="BE81" s="274">
        <f>IFERROR(__xludf.DUMMYFUNCTION("""COMPUTED_VALUE"""),0.0)</f>
        <v>0</v>
      </c>
      <c r="BF81" s="275"/>
      <c r="BG81" s="277">
        <f>IFERROR(__xludf.DUMMYFUNCTION("""COMPUTED_VALUE"""),0.0)</f>
        <v>0</v>
      </c>
      <c r="BH81" s="273"/>
      <c r="BI81" s="274">
        <f>IFERROR(__xludf.DUMMYFUNCTION("""COMPUTED_VALUE"""),0.0)</f>
        <v>0</v>
      </c>
      <c r="BJ81" s="275"/>
      <c r="BK81" s="277">
        <f>IFERROR(__xludf.DUMMYFUNCTION("""COMPUTED_VALUE"""),0.0)</f>
        <v>0</v>
      </c>
      <c r="BL81" s="273"/>
      <c r="BM81" s="274">
        <f>IFERROR(__xludf.DUMMYFUNCTION("""COMPUTED_VALUE"""),0.0)</f>
        <v>0</v>
      </c>
      <c r="BN81" s="275"/>
      <c r="BO81" s="277">
        <f>IFERROR(__xludf.DUMMYFUNCTION("""COMPUTED_VALUE"""),0.0)</f>
        <v>0</v>
      </c>
      <c r="BP81" s="269"/>
      <c r="BQ81" s="269">
        <f>IFERROR(__xludf.DUMMYFUNCTION("""COMPUTED_VALUE"""),0.0)</f>
        <v>0</v>
      </c>
      <c r="BR81" s="269"/>
      <c r="BS81" s="272">
        <f>IFERROR(__xludf.DUMMYFUNCTION("""COMPUTED_VALUE"""),0.0)</f>
        <v>0</v>
      </c>
      <c r="BT81" s="269"/>
      <c r="BU81" s="269">
        <f>IFERROR(__xludf.DUMMYFUNCTION("""COMPUTED_VALUE"""),0.0)</f>
        <v>0</v>
      </c>
      <c r="BV81" s="269"/>
      <c r="BW81" s="272">
        <f>IFERROR(__xludf.DUMMYFUNCTION("""COMPUTED_VALUE"""),0.0)</f>
        <v>0</v>
      </c>
      <c r="BX81" s="269"/>
      <c r="BY81" s="269">
        <f>IFERROR(__xludf.DUMMYFUNCTION("""COMPUTED_VALUE"""),0.0)</f>
        <v>0</v>
      </c>
      <c r="BZ81" s="269"/>
      <c r="CA81" s="272">
        <f>IFERROR(__xludf.DUMMYFUNCTION("""COMPUTED_VALUE"""),0.0)</f>
        <v>0</v>
      </c>
      <c r="CB81" s="269"/>
      <c r="CC81" s="269">
        <f>IFERROR(__xludf.DUMMYFUNCTION("""COMPUTED_VALUE"""),0.0)</f>
        <v>0</v>
      </c>
      <c r="CD81" s="269"/>
      <c r="CE81" s="272">
        <f>IFERROR(__xludf.DUMMYFUNCTION("""COMPUTED_VALUE"""),0.0)</f>
        <v>0</v>
      </c>
    </row>
    <row r="82">
      <c r="A82" s="271">
        <f>IFERROR(__xludf.DUMMYFUNCTION("""COMPUTED_VALUE"""),46235.0)</f>
        <v>46235</v>
      </c>
      <c r="B82" s="269" t="str">
        <f>IFERROR(__xludf.DUMMYFUNCTION("""COMPUTED_VALUE"""),"土")</f>
        <v>土</v>
      </c>
      <c r="C82" s="272">
        <f>IFERROR(__xludf.DUMMYFUNCTION("""COMPUTED_VALUE"""),0.0)</f>
        <v>0</v>
      </c>
      <c r="D82" s="273">
        <f>IFERROR(__xludf.DUMMYFUNCTION("""COMPUTED_VALUE"""),1.0)</f>
        <v>1</v>
      </c>
      <c r="E82" s="274">
        <f>IFERROR(__xludf.DUMMYFUNCTION("""COMPUTED_VALUE"""),0.0)</f>
        <v>0</v>
      </c>
      <c r="F82" s="275"/>
      <c r="G82" s="275"/>
      <c r="H82" s="273">
        <f>IFERROR(__xludf.DUMMYFUNCTION("""COMPUTED_VALUE"""),1.0)</f>
        <v>1</v>
      </c>
      <c r="I82" s="274">
        <f>IFERROR(__xludf.DUMMYFUNCTION("""COMPUTED_VALUE"""),0.0)</f>
        <v>0</v>
      </c>
      <c r="J82" s="275"/>
      <c r="K82" s="275"/>
      <c r="L82" s="273">
        <f>IFERROR(__xludf.DUMMYFUNCTION("""COMPUTED_VALUE"""),2.0)</f>
        <v>2</v>
      </c>
      <c r="M82" s="274">
        <f>IFERROR(__xludf.DUMMYFUNCTION("""COMPUTED_VALUE"""),0.0)</f>
        <v>0</v>
      </c>
      <c r="N82" s="275"/>
      <c r="O82" s="275"/>
      <c r="P82" s="273">
        <f>IFERROR(__xludf.DUMMYFUNCTION("""COMPUTED_VALUE"""),4.0)</f>
        <v>4</v>
      </c>
      <c r="Q82" s="274">
        <f>IFERROR(__xludf.DUMMYFUNCTION("""COMPUTED_VALUE"""),0.0)</f>
        <v>0</v>
      </c>
      <c r="R82" s="275"/>
      <c r="S82" s="275"/>
      <c r="T82" s="273">
        <f>IFERROR(__xludf.DUMMYFUNCTION("""COMPUTED_VALUE"""),4.0)</f>
        <v>4</v>
      </c>
      <c r="U82" s="274">
        <f>IFERROR(__xludf.DUMMYFUNCTION("""COMPUTED_VALUE"""),0.0)</f>
        <v>0</v>
      </c>
      <c r="V82" s="275"/>
      <c r="W82" s="275"/>
      <c r="X82" s="273">
        <f>IFERROR(__xludf.DUMMYFUNCTION("""COMPUTED_VALUE"""),2.0)</f>
        <v>2</v>
      </c>
      <c r="Y82" s="274">
        <f>IFERROR(__xludf.DUMMYFUNCTION("""COMPUTED_VALUE"""),0.0)</f>
        <v>0</v>
      </c>
      <c r="Z82" s="275"/>
      <c r="AA82" s="275"/>
      <c r="AB82" s="273">
        <f>IFERROR(__xludf.DUMMYFUNCTION("""COMPUTED_VALUE"""),2.0)</f>
        <v>2</v>
      </c>
      <c r="AC82" s="274">
        <f>IFERROR(__xludf.DUMMYFUNCTION("""COMPUTED_VALUE"""),0.0)</f>
        <v>0</v>
      </c>
      <c r="AD82" s="275"/>
      <c r="AE82" s="275"/>
      <c r="AF82" s="273">
        <f>IFERROR(__xludf.DUMMYFUNCTION("""COMPUTED_VALUE"""),2.0)</f>
        <v>2</v>
      </c>
      <c r="AG82" s="274">
        <f>IFERROR(__xludf.DUMMYFUNCTION("""COMPUTED_VALUE"""),0.0)</f>
        <v>0</v>
      </c>
      <c r="AH82" s="275"/>
      <c r="AI82" s="275"/>
      <c r="AJ82" s="273">
        <f>IFERROR(__xludf.DUMMYFUNCTION("""COMPUTED_VALUE"""),5.0)</f>
        <v>5</v>
      </c>
      <c r="AK82" s="274">
        <f>IFERROR(__xludf.DUMMYFUNCTION("""COMPUTED_VALUE"""),0.0)</f>
        <v>0</v>
      </c>
      <c r="AL82" s="275"/>
      <c r="AM82" s="275"/>
      <c r="AN82" s="273">
        <f>IFERROR(__xludf.DUMMYFUNCTION("""COMPUTED_VALUE"""),19.0)</f>
        <v>19</v>
      </c>
      <c r="AO82" s="274">
        <f>IFERROR(__xludf.DUMMYFUNCTION("""COMPUTED_VALUE"""),0.0)</f>
        <v>0</v>
      </c>
      <c r="AP82" s="275"/>
      <c r="AQ82" s="275"/>
      <c r="AR82" s="273">
        <f>IFERROR(__xludf.DUMMYFUNCTION("""COMPUTED_VALUE"""),4.0)</f>
        <v>4</v>
      </c>
      <c r="AS82" s="274">
        <f>IFERROR(__xludf.DUMMYFUNCTION("""COMPUTED_VALUE"""),0.0)</f>
        <v>0</v>
      </c>
      <c r="AT82" s="275"/>
      <c r="AU82" s="275"/>
      <c r="AV82" s="273">
        <f>IFERROR(__xludf.DUMMYFUNCTION("""COMPUTED_VALUE"""),2.0)</f>
        <v>2</v>
      </c>
      <c r="AW82" s="274">
        <f>IFERROR(__xludf.DUMMYFUNCTION("""COMPUTED_VALUE"""),0.0)</f>
        <v>0</v>
      </c>
      <c r="AX82" s="275"/>
      <c r="AY82" s="275"/>
      <c r="AZ82" s="273">
        <f>IFERROR(__xludf.DUMMYFUNCTION("""COMPUTED_VALUE"""),3.0)</f>
        <v>3</v>
      </c>
      <c r="BA82" s="274">
        <f>IFERROR(__xludf.DUMMYFUNCTION("""COMPUTED_VALUE"""),0.0)</f>
        <v>0</v>
      </c>
      <c r="BB82" s="275"/>
      <c r="BC82" s="275"/>
      <c r="BD82" s="273">
        <f>IFERROR(__xludf.DUMMYFUNCTION("""COMPUTED_VALUE"""),5.0)</f>
        <v>5</v>
      </c>
      <c r="BE82" s="274">
        <f>IFERROR(__xludf.DUMMYFUNCTION("""COMPUTED_VALUE"""),0.0)</f>
        <v>0</v>
      </c>
      <c r="BF82" s="275"/>
      <c r="BG82" s="275"/>
      <c r="BH82" s="273"/>
      <c r="BI82" s="274">
        <f>IFERROR(__xludf.DUMMYFUNCTION("""COMPUTED_VALUE"""),0.0)</f>
        <v>0</v>
      </c>
      <c r="BJ82" s="275"/>
      <c r="BK82" s="275"/>
      <c r="BL82" s="273"/>
      <c r="BM82" s="274">
        <f>IFERROR(__xludf.DUMMYFUNCTION("""COMPUTED_VALUE"""),0.0)</f>
        <v>0</v>
      </c>
      <c r="BN82" s="275"/>
      <c r="BO82" s="275"/>
      <c r="BP82" s="269"/>
      <c r="BQ82" s="269">
        <f>IFERROR(__xludf.DUMMYFUNCTION("""COMPUTED_VALUE"""),0.0)</f>
        <v>0</v>
      </c>
      <c r="BR82" s="269"/>
      <c r="BS82" s="269"/>
      <c r="BT82" s="269"/>
      <c r="BU82" s="269">
        <f>IFERROR(__xludf.DUMMYFUNCTION("""COMPUTED_VALUE"""),0.0)</f>
        <v>0</v>
      </c>
      <c r="BV82" s="269"/>
      <c r="BW82" s="269"/>
      <c r="BX82" s="269"/>
      <c r="BY82" s="269">
        <f>IFERROR(__xludf.DUMMYFUNCTION("""COMPUTED_VALUE"""),0.0)</f>
        <v>0</v>
      </c>
      <c r="BZ82" s="269"/>
      <c r="CA82" s="269"/>
      <c r="CB82" s="269"/>
      <c r="CC82" s="269">
        <f>IFERROR(__xludf.DUMMYFUNCTION("""COMPUTED_VALUE"""),0.0)</f>
        <v>0</v>
      </c>
      <c r="CD82" s="269"/>
      <c r="CE82" s="269"/>
    </row>
    <row r="83">
      <c r="A83" s="271">
        <f>IFERROR(__xludf.DUMMYFUNCTION("""COMPUTED_VALUE"""),46236.0)</f>
        <v>46236</v>
      </c>
      <c r="B83" s="269" t="str">
        <f>IFERROR(__xludf.DUMMYFUNCTION("""COMPUTED_VALUE"""),"日")</f>
        <v>日</v>
      </c>
      <c r="C83" s="272">
        <f>IFERROR(__xludf.DUMMYFUNCTION("""COMPUTED_VALUE"""),0.0)</f>
        <v>0</v>
      </c>
      <c r="D83" s="273">
        <f>IFERROR(__xludf.DUMMYFUNCTION("""COMPUTED_VALUE"""),1.0)</f>
        <v>1</v>
      </c>
      <c r="E83" s="274">
        <f>IFERROR(__xludf.DUMMYFUNCTION("""COMPUTED_VALUE"""),0.0)</f>
        <v>0</v>
      </c>
      <c r="F83" s="275"/>
      <c r="G83" s="275"/>
      <c r="H83" s="273">
        <f>IFERROR(__xludf.DUMMYFUNCTION("""COMPUTED_VALUE"""),1.0)</f>
        <v>1</v>
      </c>
      <c r="I83" s="274">
        <f>IFERROR(__xludf.DUMMYFUNCTION("""COMPUTED_VALUE"""),0.0)</f>
        <v>0</v>
      </c>
      <c r="J83" s="275"/>
      <c r="K83" s="275"/>
      <c r="L83" s="273">
        <f>IFERROR(__xludf.DUMMYFUNCTION("""COMPUTED_VALUE"""),2.0)</f>
        <v>2</v>
      </c>
      <c r="M83" s="274">
        <f>IFERROR(__xludf.DUMMYFUNCTION("""COMPUTED_VALUE"""),0.0)</f>
        <v>0</v>
      </c>
      <c r="N83" s="275"/>
      <c r="O83" s="275"/>
      <c r="P83" s="273">
        <f>IFERROR(__xludf.DUMMYFUNCTION("""COMPUTED_VALUE"""),4.0)</f>
        <v>4</v>
      </c>
      <c r="Q83" s="274">
        <f>IFERROR(__xludf.DUMMYFUNCTION("""COMPUTED_VALUE"""),0.0)</f>
        <v>0</v>
      </c>
      <c r="R83" s="275"/>
      <c r="S83" s="275"/>
      <c r="T83" s="273">
        <f>IFERROR(__xludf.DUMMYFUNCTION("""COMPUTED_VALUE"""),4.0)</f>
        <v>4</v>
      </c>
      <c r="U83" s="274">
        <f>IFERROR(__xludf.DUMMYFUNCTION("""COMPUTED_VALUE"""),0.0)</f>
        <v>0</v>
      </c>
      <c r="V83" s="275"/>
      <c r="W83" s="275"/>
      <c r="X83" s="273">
        <f>IFERROR(__xludf.DUMMYFUNCTION("""COMPUTED_VALUE"""),2.0)</f>
        <v>2</v>
      </c>
      <c r="Y83" s="274">
        <f>IFERROR(__xludf.DUMMYFUNCTION("""COMPUTED_VALUE"""),0.0)</f>
        <v>0</v>
      </c>
      <c r="Z83" s="275"/>
      <c r="AA83" s="275"/>
      <c r="AB83" s="273">
        <f>IFERROR(__xludf.DUMMYFUNCTION("""COMPUTED_VALUE"""),2.0)</f>
        <v>2</v>
      </c>
      <c r="AC83" s="274">
        <f>IFERROR(__xludf.DUMMYFUNCTION("""COMPUTED_VALUE"""),0.0)</f>
        <v>0</v>
      </c>
      <c r="AD83" s="275"/>
      <c r="AE83" s="275"/>
      <c r="AF83" s="273">
        <f>IFERROR(__xludf.DUMMYFUNCTION("""COMPUTED_VALUE"""),2.0)</f>
        <v>2</v>
      </c>
      <c r="AG83" s="274">
        <f>IFERROR(__xludf.DUMMYFUNCTION("""COMPUTED_VALUE"""),0.0)</f>
        <v>0</v>
      </c>
      <c r="AH83" s="275"/>
      <c r="AI83" s="275"/>
      <c r="AJ83" s="273">
        <f>IFERROR(__xludf.DUMMYFUNCTION("""COMPUTED_VALUE"""),5.0)</f>
        <v>5</v>
      </c>
      <c r="AK83" s="274">
        <f>IFERROR(__xludf.DUMMYFUNCTION("""COMPUTED_VALUE"""),0.0)</f>
        <v>0</v>
      </c>
      <c r="AL83" s="275"/>
      <c r="AM83" s="275"/>
      <c r="AN83" s="273">
        <f>IFERROR(__xludf.DUMMYFUNCTION("""COMPUTED_VALUE"""),19.0)</f>
        <v>19</v>
      </c>
      <c r="AO83" s="274">
        <f>IFERROR(__xludf.DUMMYFUNCTION("""COMPUTED_VALUE"""),0.0)</f>
        <v>0</v>
      </c>
      <c r="AP83" s="275"/>
      <c r="AQ83" s="275"/>
      <c r="AR83" s="273">
        <f>IFERROR(__xludf.DUMMYFUNCTION("""COMPUTED_VALUE"""),4.0)</f>
        <v>4</v>
      </c>
      <c r="AS83" s="274">
        <f>IFERROR(__xludf.DUMMYFUNCTION("""COMPUTED_VALUE"""),0.0)</f>
        <v>0</v>
      </c>
      <c r="AT83" s="275"/>
      <c r="AU83" s="275"/>
      <c r="AV83" s="273">
        <f>IFERROR(__xludf.DUMMYFUNCTION("""COMPUTED_VALUE"""),2.0)</f>
        <v>2</v>
      </c>
      <c r="AW83" s="274">
        <f>IFERROR(__xludf.DUMMYFUNCTION("""COMPUTED_VALUE"""),0.0)</f>
        <v>0</v>
      </c>
      <c r="AX83" s="275"/>
      <c r="AY83" s="275"/>
      <c r="AZ83" s="273">
        <f>IFERROR(__xludf.DUMMYFUNCTION("""COMPUTED_VALUE"""),3.0)</f>
        <v>3</v>
      </c>
      <c r="BA83" s="274">
        <f>IFERROR(__xludf.DUMMYFUNCTION("""COMPUTED_VALUE"""),0.0)</f>
        <v>0</v>
      </c>
      <c r="BB83" s="275"/>
      <c r="BC83" s="275"/>
      <c r="BD83" s="273">
        <f>IFERROR(__xludf.DUMMYFUNCTION("""COMPUTED_VALUE"""),5.0)</f>
        <v>5</v>
      </c>
      <c r="BE83" s="274">
        <f>IFERROR(__xludf.DUMMYFUNCTION("""COMPUTED_VALUE"""),0.0)</f>
        <v>0</v>
      </c>
      <c r="BF83" s="275"/>
      <c r="BG83" s="275"/>
      <c r="BH83" s="273"/>
      <c r="BI83" s="274">
        <f>IFERROR(__xludf.DUMMYFUNCTION("""COMPUTED_VALUE"""),0.0)</f>
        <v>0</v>
      </c>
      <c r="BJ83" s="275"/>
      <c r="BK83" s="275"/>
      <c r="BL83" s="273"/>
      <c r="BM83" s="274">
        <f>IFERROR(__xludf.DUMMYFUNCTION("""COMPUTED_VALUE"""),0.0)</f>
        <v>0</v>
      </c>
      <c r="BN83" s="275"/>
      <c r="BO83" s="275"/>
      <c r="BP83" s="269"/>
      <c r="BQ83" s="269">
        <f>IFERROR(__xludf.DUMMYFUNCTION("""COMPUTED_VALUE"""),0.0)</f>
        <v>0</v>
      </c>
      <c r="BR83" s="269"/>
      <c r="BS83" s="269"/>
      <c r="BT83" s="269"/>
      <c r="BU83" s="269">
        <f>IFERROR(__xludf.DUMMYFUNCTION("""COMPUTED_VALUE"""),0.0)</f>
        <v>0</v>
      </c>
      <c r="BV83" s="269"/>
      <c r="BW83" s="269"/>
      <c r="BX83" s="269"/>
      <c r="BY83" s="269">
        <f>IFERROR(__xludf.DUMMYFUNCTION("""COMPUTED_VALUE"""),0.0)</f>
        <v>0</v>
      </c>
      <c r="BZ83" s="269"/>
      <c r="CA83" s="269"/>
      <c r="CB83" s="269"/>
      <c r="CC83" s="269">
        <f>IFERROR(__xludf.DUMMYFUNCTION("""COMPUTED_VALUE"""),0.0)</f>
        <v>0</v>
      </c>
      <c r="CD83" s="269"/>
      <c r="CE83" s="269"/>
    </row>
    <row r="84">
      <c r="A84" s="271">
        <f>IFERROR(__xludf.DUMMYFUNCTION("""COMPUTED_VALUE"""),46240.0)</f>
        <v>46240</v>
      </c>
      <c r="B84" s="269" t="str">
        <f>IFERROR(__xludf.DUMMYFUNCTION("""COMPUTED_VALUE"""),"木")</f>
        <v>木</v>
      </c>
      <c r="C84" s="272">
        <f>IFERROR(__xludf.DUMMYFUNCTION("""COMPUTED_VALUE"""),0.0)</f>
        <v>0</v>
      </c>
      <c r="D84" s="273">
        <f>IFERROR(__xludf.DUMMYFUNCTION("""COMPUTED_VALUE"""),1.0)</f>
        <v>1</v>
      </c>
      <c r="E84" s="274">
        <f>IFERROR(__xludf.DUMMYFUNCTION("""COMPUTED_VALUE"""),0.0)</f>
        <v>0</v>
      </c>
      <c r="F84" s="275"/>
      <c r="G84" s="275"/>
      <c r="H84" s="273">
        <f>IFERROR(__xludf.DUMMYFUNCTION("""COMPUTED_VALUE"""),1.0)</f>
        <v>1</v>
      </c>
      <c r="I84" s="274">
        <f>IFERROR(__xludf.DUMMYFUNCTION("""COMPUTED_VALUE"""),0.0)</f>
        <v>0</v>
      </c>
      <c r="J84" s="275"/>
      <c r="K84" s="275"/>
      <c r="L84" s="273">
        <f>IFERROR(__xludf.DUMMYFUNCTION("""COMPUTED_VALUE"""),2.0)</f>
        <v>2</v>
      </c>
      <c r="M84" s="274">
        <f>IFERROR(__xludf.DUMMYFUNCTION("""COMPUTED_VALUE"""),0.0)</f>
        <v>0</v>
      </c>
      <c r="N84" s="275"/>
      <c r="O84" s="275"/>
      <c r="P84" s="273">
        <f>IFERROR(__xludf.DUMMYFUNCTION("""COMPUTED_VALUE"""),4.0)</f>
        <v>4</v>
      </c>
      <c r="Q84" s="274">
        <f>IFERROR(__xludf.DUMMYFUNCTION("""COMPUTED_VALUE"""),0.0)</f>
        <v>0</v>
      </c>
      <c r="R84" s="275"/>
      <c r="S84" s="275"/>
      <c r="T84" s="273">
        <f>IFERROR(__xludf.DUMMYFUNCTION("""COMPUTED_VALUE"""),4.0)</f>
        <v>4</v>
      </c>
      <c r="U84" s="274">
        <f>IFERROR(__xludf.DUMMYFUNCTION("""COMPUTED_VALUE"""),0.0)</f>
        <v>0</v>
      </c>
      <c r="V84" s="275"/>
      <c r="W84" s="275"/>
      <c r="X84" s="273">
        <f>IFERROR(__xludf.DUMMYFUNCTION("""COMPUTED_VALUE"""),2.0)</f>
        <v>2</v>
      </c>
      <c r="Y84" s="274">
        <f>IFERROR(__xludf.DUMMYFUNCTION("""COMPUTED_VALUE"""),0.0)</f>
        <v>0</v>
      </c>
      <c r="Z84" s="275"/>
      <c r="AA84" s="275"/>
      <c r="AB84" s="273">
        <f>IFERROR(__xludf.DUMMYFUNCTION("""COMPUTED_VALUE"""),2.0)</f>
        <v>2</v>
      </c>
      <c r="AC84" s="274">
        <f>IFERROR(__xludf.DUMMYFUNCTION("""COMPUTED_VALUE"""),0.0)</f>
        <v>0</v>
      </c>
      <c r="AD84" s="275"/>
      <c r="AE84" s="275"/>
      <c r="AF84" s="273">
        <f>IFERROR(__xludf.DUMMYFUNCTION("""COMPUTED_VALUE"""),2.0)</f>
        <v>2</v>
      </c>
      <c r="AG84" s="274">
        <f>IFERROR(__xludf.DUMMYFUNCTION("""COMPUTED_VALUE"""),0.0)</f>
        <v>0</v>
      </c>
      <c r="AH84" s="275"/>
      <c r="AI84" s="275"/>
      <c r="AJ84" s="273">
        <f>IFERROR(__xludf.DUMMYFUNCTION("""COMPUTED_VALUE"""),5.0)</f>
        <v>5</v>
      </c>
      <c r="AK84" s="274">
        <f>IFERROR(__xludf.DUMMYFUNCTION("""COMPUTED_VALUE"""),0.0)</f>
        <v>0</v>
      </c>
      <c r="AL84" s="275"/>
      <c r="AM84" s="275"/>
      <c r="AN84" s="273">
        <f>IFERROR(__xludf.DUMMYFUNCTION("""COMPUTED_VALUE"""),19.0)</f>
        <v>19</v>
      </c>
      <c r="AO84" s="274">
        <f>IFERROR(__xludf.DUMMYFUNCTION("""COMPUTED_VALUE"""),0.0)</f>
        <v>0</v>
      </c>
      <c r="AP84" s="275"/>
      <c r="AQ84" s="275"/>
      <c r="AR84" s="273">
        <f>IFERROR(__xludf.DUMMYFUNCTION("""COMPUTED_VALUE"""),4.0)</f>
        <v>4</v>
      </c>
      <c r="AS84" s="274">
        <f>IFERROR(__xludf.DUMMYFUNCTION("""COMPUTED_VALUE"""),0.0)</f>
        <v>0</v>
      </c>
      <c r="AT84" s="275"/>
      <c r="AU84" s="275"/>
      <c r="AV84" s="273">
        <f>IFERROR(__xludf.DUMMYFUNCTION("""COMPUTED_VALUE"""),2.0)</f>
        <v>2</v>
      </c>
      <c r="AW84" s="274">
        <f>IFERROR(__xludf.DUMMYFUNCTION("""COMPUTED_VALUE"""),0.0)</f>
        <v>0</v>
      </c>
      <c r="AX84" s="275"/>
      <c r="AY84" s="275"/>
      <c r="AZ84" s="273">
        <f>IFERROR(__xludf.DUMMYFUNCTION("""COMPUTED_VALUE"""),3.0)</f>
        <v>3</v>
      </c>
      <c r="BA84" s="274">
        <f>IFERROR(__xludf.DUMMYFUNCTION("""COMPUTED_VALUE"""),0.0)</f>
        <v>0</v>
      </c>
      <c r="BB84" s="275"/>
      <c r="BC84" s="275"/>
      <c r="BD84" s="273">
        <f>IFERROR(__xludf.DUMMYFUNCTION("""COMPUTED_VALUE"""),5.0)</f>
        <v>5</v>
      </c>
      <c r="BE84" s="274">
        <f>IFERROR(__xludf.DUMMYFUNCTION("""COMPUTED_VALUE"""),0.0)</f>
        <v>0</v>
      </c>
      <c r="BF84" s="275"/>
      <c r="BG84" s="275"/>
      <c r="BH84" s="273"/>
      <c r="BI84" s="274">
        <f>IFERROR(__xludf.DUMMYFUNCTION("""COMPUTED_VALUE"""),0.0)</f>
        <v>0</v>
      </c>
      <c r="BJ84" s="275"/>
      <c r="BK84" s="275"/>
      <c r="BL84" s="273"/>
      <c r="BM84" s="274">
        <f>IFERROR(__xludf.DUMMYFUNCTION("""COMPUTED_VALUE"""),0.0)</f>
        <v>0</v>
      </c>
      <c r="BN84" s="275"/>
      <c r="BO84" s="275"/>
      <c r="BP84" s="269"/>
      <c r="BQ84" s="269">
        <f>IFERROR(__xludf.DUMMYFUNCTION("""COMPUTED_VALUE"""),0.0)</f>
        <v>0</v>
      </c>
      <c r="BR84" s="269"/>
      <c r="BS84" s="269"/>
      <c r="BT84" s="269"/>
      <c r="BU84" s="269">
        <f>IFERROR(__xludf.DUMMYFUNCTION("""COMPUTED_VALUE"""),0.0)</f>
        <v>0</v>
      </c>
      <c r="BV84" s="269"/>
      <c r="BW84" s="269"/>
      <c r="BX84" s="269"/>
      <c r="BY84" s="269">
        <f>IFERROR(__xludf.DUMMYFUNCTION("""COMPUTED_VALUE"""),0.0)</f>
        <v>0</v>
      </c>
      <c r="BZ84" s="269"/>
      <c r="CA84" s="269"/>
      <c r="CB84" s="269"/>
      <c r="CC84" s="269">
        <f>IFERROR(__xludf.DUMMYFUNCTION("""COMPUTED_VALUE"""),0.0)</f>
        <v>0</v>
      </c>
      <c r="CD84" s="269"/>
      <c r="CE84" s="269"/>
    </row>
    <row r="85">
      <c r="A85" s="271">
        <f>IFERROR(__xludf.DUMMYFUNCTION("""COMPUTED_VALUE"""),46241.0)</f>
        <v>46241</v>
      </c>
      <c r="B85" s="269" t="str">
        <f>IFERROR(__xludf.DUMMYFUNCTION("""COMPUTED_VALUE"""),"金")</f>
        <v>金</v>
      </c>
      <c r="C85" s="272">
        <f>IFERROR(__xludf.DUMMYFUNCTION("""COMPUTED_VALUE"""),0.0)</f>
        <v>0</v>
      </c>
      <c r="D85" s="273">
        <f>IFERROR(__xludf.DUMMYFUNCTION("""COMPUTED_VALUE"""),1.0)</f>
        <v>1</v>
      </c>
      <c r="E85" s="274">
        <f>IFERROR(__xludf.DUMMYFUNCTION("""COMPUTED_VALUE"""),0.0)</f>
        <v>0</v>
      </c>
      <c r="F85" s="275"/>
      <c r="G85" s="275"/>
      <c r="H85" s="273">
        <f>IFERROR(__xludf.DUMMYFUNCTION("""COMPUTED_VALUE"""),1.0)</f>
        <v>1</v>
      </c>
      <c r="I85" s="274">
        <f>IFERROR(__xludf.DUMMYFUNCTION("""COMPUTED_VALUE"""),0.0)</f>
        <v>0</v>
      </c>
      <c r="J85" s="275"/>
      <c r="K85" s="275"/>
      <c r="L85" s="273">
        <f>IFERROR(__xludf.DUMMYFUNCTION("""COMPUTED_VALUE"""),2.0)</f>
        <v>2</v>
      </c>
      <c r="M85" s="274">
        <f>IFERROR(__xludf.DUMMYFUNCTION("""COMPUTED_VALUE"""),0.0)</f>
        <v>0</v>
      </c>
      <c r="N85" s="275"/>
      <c r="O85" s="275"/>
      <c r="P85" s="273">
        <f>IFERROR(__xludf.DUMMYFUNCTION("""COMPUTED_VALUE"""),4.0)</f>
        <v>4</v>
      </c>
      <c r="Q85" s="274">
        <f>IFERROR(__xludf.DUMMYFUNCTION("""COMPUTED_VALUE"""),0.0)</f>
        <v>0</v>
      </c>
      <c r="R85" s="275"/>
      <c r="S85" s="275"/>
      <c r="T85" s="273">
        <f>IFERROR(__xludf.DUMMYFUNCTION("""COMPUTED_VALUE"""),4.0)</f>
        <v>4</v>
      </c>
      <c r="U85" s="274">
        <f>IFERROR(__xludf.DUMMYFUNCTION("""COMPUTED_VALUE"""),0.0)</f>
        <v>0</v>
      </c>
      <c r="V85" s="275"/>
      <c r="W85" s="275"/>
      <c r="X85" s="273">
        <f>IFERROR(__xludf.DUMMYFUNCTION("""COMPUTED_VALUE"""),2.0)</f>
        <v>2</v>
      </c>
      <c r="Y85" s="274">
        <f>IFERROR(__xludf.DUMMYFUNCTION("""COMPUTED_VALUE"""),0.0)</f>
        <v>0</v>
      </c>
      <c r="Z85" s="275"/>
      <c r="AA85" s="275"/>
      <c r="AB85" s="273">
        <f>IFERROR(__xludf.DUMMYFUNCTION("""COMPUTED_VALUE"""),2.0)</f>
        <v>2</v>
      </c>
      <c r="AC85" s="274">
        <f>IFERROR(__xludf.DUMMYFUNCTION("""COMPUTED_VALUE"""),0.0)</f>
        <v>0</v>
      </c>
      <c r="AD85" s="275"/>
      <c r="AE85" s="275"/>
      <c r="AF85" s="273">
        <f>IFERROR(__xludf.DUMMYFUNCTION("""COMPUTED_VALUE"""),2.0)</f>
        <v>2</v>
      </c>
      <c r="AG85" s="274">
        <f>IFERROR(__xludf.DUMMYFUNCTION("""COMPUTED_VALUE"""),0.0)</f>
        <v>0</v>
      </c>
      <c r="AH85" s="275"/>
      <c r="AI85" s="275"/>
      <c r="AJ85" s="273">
        <f>IFERROR(__xludf.DUMMYFUNCTION("""COMPUTED_VALUE"""),5.0)</f>
        <v>5</v>
      </c>
      <c r="AK85" s="274">
        <f>IFERROR(__xludf.DUMMYFUNCTION("""COMPUTED_VALUE"""),0.0)</f>
        <v>0</v>
      </c>
      <c r="AL85" s="275"/>
      <c r="AM85" s="275"/>
      <c r="AN85" s="273">
        <f>IFERROR(__xludf.DUMMYFUNCTION("""COMPUTED_VALUE"""),19.0)</f>
        <v>19</v>
      </c>
      <c r="AO85" s="274">
        <f>IFERROR(__xludf.DUMMYFUNCTION("""COMPUTED_VALUE"""),0.0)</f>
        <v>0</v>
      </c>
      <c r="AP85" s="275"/>
      <c r="AQ85" s="275"/>
      <c r="AR85" s="273">
        <f>IFERROR(__xludf.DUMMYFUNCTION("""COMPUTED_VALUE"""),4.0)</f>
        <v>4</v>
      </c>
      <c r="AS85" s="274">
        <f>IFERROR(__xludf.DUMMYFUNCTION("""COMPUTED_VALUE"""),0.0)</f>
        <v>0</v>
      </c>
      <c r="AT85" s="275"/>
      <c r="AU85" s="275"/>
      <c r="AV85" s="273">
        <f>IFERROR(__xludf.DUMMYFUNCTION("""COMPUTED_VALUE"""),2.0)</f>
        <v>2</v>
      </c>
      <c r="AW85" s="274">
        <f>IFERROR(__xludf.DUMMYFUNCTION("""COMPUTED_VALUE"""),0.0)</f>
        <v>0</v>
      </c>
      <c r="AX85" s="275"/>
      <c r="AY85" s="275"/>
      <c r="AZ85" s="273">
        <f>IFERROR(__xludf.DUMMYFUNCTION("""COMPUTED_VALUE"""),3.0)</f>
        <v>3</v>
      </c>
      <c r="BA85" s="274">
        <f>IFERROR(__xludf.DUMMYFUNCTION("""COMPUTED_VALUE"""),0.0)</f>
        <v>0</v>
      </c>
      <c r="BB85" s="275"/>
      <c r="BC85" s="275"/>
      <c r="BD85" s="273">
        <f>IFERROR(__xludf.DUMMYFUNCTION("""COMPUTED_VALUE"""),5.0)</f>
        <v>5</v>
      </c>
      <c r="BE85" s="274">
        <f>IFERROR(__xludf.DUMMYFUNCTION("""COMPUTED_VALUE"""),0.0)</f>
        <v>0</v>
      </c>
      <c r="BF85" s="275"/>
      <c r="BG85" s="275"/>
      <c r="BH85" s="273"/>
      <c r="BI85" s="274">
        <f>IFERROR(__xludf.DUMMYFUNCTION("""COMPUTED_VALUE"""),0.0)</f>
        <v>0</v>
      </c>
      <c r="BJ85" s="275"/>
      <c r="BK85" s="275"/>
      <c r="BL85" s="273"/>
      <c r="BM85" s="274">
        <f>IFERROR(__xludf.DUMMYFUNCTION("""COMPUTED_VALUE"""),0.0)</f>
        <v>0</v>
      </c>
      <c r="BN85" s="275"/>
      <c r="BO85" s="275"/>
      <c r="BP85" s="269"/>
      <c r="BQ85" s="269">
        <f>IFERROR(__xludf.DUMMYFUNCTION("""COMPUTED_VALUE"""),0.0)</f>
        <v>0</v>
      </c>
      <c r="BR85" s="269"/>
      <c r="BS85" s="269"/>
      <c r="BT85" s="269"/>
      <c r="BU85" s="269">
        <f>IFERROR(__xludf.DUMMYFUNCTION("""COMPUTED_VALUE"""),0.0)</f>
        <v>0</v>
      </c>
      <c r="BV85" s="269"/>
      <c r="BW85" s="269"/>
      <c r="BX85" s="269"/>
      <c r="BY85" s="269">
        <f>IFERROR(__xludf.DUMMYFUNCTION("""COMPUTED_VALUE"""),0.0)</f>
        <v>0</v>
      </c>
      <c r="BZ85" s="269"/>
      <c r="CA85" s="269"/>
      <c r="CB85" s="269"/>
      <c r="CC85" s="269">
        <f>IFERROR(__xludf.DUMMYFUNCTION("""COMPUTED_VALUE"""),0.0)</f>
        <v>0</v>
      </c>
      <c r="CD85" s="269"/>
      <c r="CE85" s="269"/>
    </row>
    <row r="86">
      <c r="A86" s="271">
        <f>IFERROR(__xludf.DUMMYFUNCTION("""COMPUTED_VALUE"""),46242.0)</f>
        <v>46242</v>
      </c>
      <c r="B86" s="269" t="str">
        <f>IFERROR(__xludf.DUMMYFUNCTION("""COMPUTED_VALUE"""),"土")</f>
        <v>土</v>
      </c>
      <c r="C86" s="272">
        <f>IFERROR(__xludf.DUMMYFUNCTION("""COMPUTED_VALUE"""),0.0)</f>
        <v>0</v>
      </c>
      <c r="D86" s="273">
        <f>IFERROR(__xludf.DUMMYFUNCTION("""COMPUTED_VALUE"""),1.0)</f>
        <v>1</v>
      </c>
      <c r="E86" s="274">
        <f>IFERROR(__xludf.DUMMYFUNCTION("""COMPUTED_VALUE"""),0.0)</f>
        <v>0</v>
      </c>
      <c r="F86" s="275"/>
      <c r="G86" s="275"/>
      <c r="H86" s="273">
        <f>IFERROR(__xludf.DUMMYFUNCTION("""COMPUTED_VALUE"""),1.0)</f>
        <v>1</v>
      </c>
      <c r="I86" s="274">
        <f>IFERROR(__xludf.DUMMYFUNCTION("""COMPUTED_VALUE"""),0.0)</f>
        <v>0</v>
      </c>
      <c r="J86" s="275"/>
      <c r="K86" s="275"/>
      <c r="L86" s="273">
        <f>IFERROR(__xludf.DUMMYFUNCTION("""COMPUTED_VALUE"""),2.0)</f>
        <v>2</v>
      </c>
      <c r="M86" s="274">
        <f>IFERROR(__xludf.DUMMYFUNCTION("""COMPUTED_VALUE"""),0.0)</f>
        <v>0</v>
      </c>
      <c r="N86" s="275"/>
      <c r="O86" s="275"/>
      <c r="P86" s="273">
        <f>IFERROR(__xludf.DUMMYFUNCTION("""COMPUTED_VALUE"""),4.0)</f>
        <v>4</v>
      </c>
      <c r="Q86" s="274">
        <f>IFERROR(__xludf.DUMMYFUNCTION("""COMPUTED_VALUE"""),0.0)</f>
        <v>0</v>
      </c>
      <c r="R86" s="275"/>
      <c r="S86" s="275"/>
      <c r="T86" s="273">
        <f>IFERROR(__xludf.DUMMYFUNCTION("""COMPUTED_VALUE"""),4.0)</f>
        <v>4</v>
      </c>
      <c r="U86" s="274">
        <f>IFERROR(__xludf.DUMMYFUNCTION("""COMPUTED_VALUE"""),0.0)</f>
        <v>0</v>
      </c>
      <c r="V86" s="275"/>
      <c r="W86" s="275"/>
      <c r="X86" s="273">
        <f>IFERROR(__xludf.DUMMYFUNCTION("""COMPUTED_VALUE"""),2.0)</f>
        <v>2</v>
      </c>
      <c r="Y86" s="274">
        <f>IFERROR(__xludf.DUMMYFUNCTION("""COMPUTED_VALUE"""),0.0)</f>
        <v>0</v>
      </c>
      <c r="Z86" s="275"/>
      <c r="AA86" s="275"/>
      <c r="AB86" s="273">
        <f>IFERROR(__xludf.DUMMYFUNCTION("""COMPUTED_VALUE"""),2.0)</f>
        <v>2</v>
      </c>
      <c r="AC86" s="274">
        <f>IFERROR(__xludf.DUMMYFUNCTION("""COMPUTED_VALUE"""),0.0)</f>
        <v>0</v>
      </c>
      <c r="AD86" s="275"/>
      <c r="AE86" s="275"/>
      <c r="AF86" s="273">
        <f>IFERROR(__xludf.DUMMYFUNCTION("""COMPUTED_VALUE"""),2.0)</f>
        <v>2</v>
      </c>
      <c r="AG86" s="274">
        <f>IFERROR(__xludf.DUMMYFUNCTION("""COMPUTED_VALUE"""),0.0)</f>
        <v>0</v>
      </c>
      <c r="AH86" s="275"/>
      <c r="AI86" s="275"/>
      <c r="AJ86" s="273">
        <f>IFERROR(__xludf.DUMMYFUNCTION("""COMPUTED_VALUE"""),5.0)</f>
        <v>5</v>
      </c>
      <c r="AK86" s="274">
        <f>IFERROR(__xludf.DUMMYFUNCTION("""COMPUTED_VALUE"""),0.0)</f>
        <v>0</v>
      </c>
      <c r="AL86" s="275"/>
      <c r="AM86" s="275"/>
      <c r="AN86" s="273">
        <f>IFERROR(__xludf.DUMMYFUNCTION("""COMPUTED_VALUE"""),19.0)</f>
        <v>19</v>
      </c>
      <c r="AO86" s="274">
        <f>IFERROR(__xludf.DUMMYFUNCTION("""COMPUTED_VALUE"""),0.0)</f>
        <v>0</v>
      </c>
      <c r="AP86" s="275"/>
      <c r="AQ86" s="275"/>
      <c r="AR86" s="273">
        <f>IFERROR(__xludf.DUMMYFUNCTION("""COMPUTED_VALUE"""),4.0)</f>
        <v>4</v>
      </c>
      <c r="AS86" s="274">
        <f>IFERROR(__xludf.DUMMYFUNCTION("""COMPUTED_VALUE"""),0.0)</f>
        <v>0</v>
      </c>
      <c r="AT86" s="275"/>
      <c r="AU86" s="275"/>
      <c r="AV86" s="273">
        <f>IFERROR(__xludf.DUMMYFUNCTION("""COMPUTED_VALUE"""),2.0)</f>
        <v>2</v>
      </c>
      <c r="AW86" s="274">
        <f>IFERROR(__xludf.DUMMYFUNCTION("""COMPUTED_VALUE"""),0.0)</f>
        <v>0</v>
      </c>
      <c r="AX86" s="275"/>
      <c r="AY86" s="275"/>
      <c r="AZ86" s="273">
        <f>IFERROR(__xludf.DUMMYFUNCTION("""COMPUTED_VALUE"""),3.0)</f>
        <v>3</v>
      </c>
      <c r="BA86" s="274">
        <f>IFERROR(__xludf.DUMMYFUNCTION("""COMPUTED_VALUE"""),0.0)</f>
        <v>0</v>
      </c>
      <c r="BB86" s="275"/>
      <c r="BC86" s="275"/>
      <c r="BD86" s="273">
        <f>IFERROR(__xludf.DUMMYFUNCTION("""COMPUTED_VALUE"""),5.0)</f>
        <v>5</v>
      </c>
      <c r="BE86" s="274">
        <f>IFERROR(__xludf.DUMMYFUNCTION("""COMPUTED_VALUE"""),0.0)</f>
        <v>0</v>
      </c>
      <c r="BF86" s="275"/>
      <c r="BG86" s="275"/>
      <c r="BH86" s="273"/>
      <c r="BI86" s="274">
        <f>IFERROR(__xludf.DUMMYFUNCTION("""COMPUTED_VALUE"""),0.0)</f>
        <v>0</v>
      </c>
      <c r="BJ86" s="275"/>
      <c r="BK86" s="275"/>
      <c r="BL86" s="273"/>
      <c r="BM86" s="274">
        <f>IFERROR(__xludf.DUMMYFUNCTION("""COMPUTED_VALUE"""),0.0)</f>
        <v>0</v>
      </c>
      <c r="BN86" s="275"/>
      <c r="BO86" s="275"/>
      <c r="BP86" s="269"/>
      <c r="BQ86" s="269">
        <f>IFERROR(__xludf.DUMMYFUNCTION("""COMPUTED_VALUE"""),0.0)</f>
        <v>0</v>
      </c>
      <c r="BR86" s="269"/>
      <c r="BS86" s="269"/>
      <c r="BT86" s="269"/>
      <c r="BU86" s="269">
        <f>IFERROR(__xludf.DUMMYFUNCTION("""COMPUTED_VALUE"""),0.0)</f>
        <v>0</v>
      </c>
      <c r="BV86" s="269"/>
      <c r="BW86" s="269"/>
      <c r="BX86" s="269"/>
      <c r="BY86" s="269">
        <f>IFERROR(__xludf.DUMMYFUNCTION("""COMPUTED_VALUE"""),0.0)</f>
        <v>0</v>
      </c>
      <c r="BZ86" s="269"/>
      <c r="CA86" s="269"/>
      <c r="CB86" s="269"/>
      <c r="CC86" s="269">
        <f>IFERROR(__xludf.DUMMYFUNCTION("""COMPUTED_VALUE"""),0.0)</f>
        <v>0</v>
      </c>
      <c r="CD86" s="269"/>
      <c r="CE86" s="269"/>
    </row>
    <row r="87">
      <c r="A87" s="271">
        <f>IFERROR(__xludf.DUMMYFUNCTION("""COMPUTED_VALUE"""),46243.0)</f>
        <v>46243</v>
      </c>
      <c r="B87" s="269" t="str">
        <f>IFERROR(__xludf.DUMMYFUNCTION("""COMPUTED_VALUE"""),"日")</f>
        <v>日</v>
      </c>
      <c r="C87" s="272">
        <f>IFERROR(__xludf.DUMMYFUNCTION("""COMPUTED_VALUE"""),0.0)</f>
        <v>0</v>
      </c>
      <c r="D87" s="273">
        <f>IFERROR(__xludf.DUMMYFUNCTION("""COMPUTED_VALUE"""),1.0)</f>
        <v>1</v>
      </c>
      <c r="E87" s="274">
        <f>IFERROR(__xludf.DUMMYFUNCTION("""COMPUTED_VALUE"""),0.0)</f>
        <v>0</v>
      </c>
      <c r="F87" s="275"/>
      <c r="G87" s="275"/>
      <c r="H87" s="273">
        <f>IFERROR(__xludf.DUMMYFUNCTION("""COMPUTED_VALUE"""),1.0)</f>
        <v>1</v>
      </c>
      <c r="I87" s="274">
        <f>IFERROR(__xludf.DUMMYFUNCTION("""COMPUTED_VALUE"""),0.0)</f>
        <v>0</v>
      </c>
      <c r="J87" s="275"/>
      <c r="K87" s="275"/>
      <c r="L87" s="273">
        <f>IFERROR(__xludf.DUMMYFUNCTION("""COMPUTED_VALUE"""),2.0)</f>
        <v>2</v>
      </c>
      <c r="M87" s="274">
        <f>IFERROR(__xludf.DUMMYFUNCTION("""COMPUTED_VALUE"""),0.0)</f>
        <v>0</v>
      </c>
      <c r="N87" s="275"/>
      <c r="O87" s="275"/>
      <c r="P87" s="273">
        <f>IFERROR(__xludf.DUMMYFUNCTION("""COMPUTED_VALUE"""),4.0)</f>
        <v>4</v>
      </c>
      <c r="Q87" s="274">
        <f>IFERROR(__xludf.DUMMYFUNCTION("""COMPUTED_VALUE"""),0.0)</f>
        <v>0</v>
      </c>
      <c r="R87" s="275"/>
      <c r="S87" s="275"/>
      <c r="T87" s="273">
        <f>IFERROR(__xludf.DUMMYFUNCTION("""COMPUTED_VALUE"""),4.0)</f>
        <v>4</v>
      </c>
      <c r="U87" s="274">
        <f>IFERROR(__xludf.DUMMYFUNCTION("""COMPUTED_VALUE"""),0.0)</f>
        <v>0</v>
      </c>
      <c r="V87" s="275"/>
      <c r="W87" s="275"/>
      <c r="X87" s="273">
        <f>IFERROR(__xludf.DUMMYFUNCTION("""COMPUTED_VALUE"""),2.0)</f>
        <v>2</v>
      </c>
      <c r="Y87" s="274">
        <f>IFERROR(__xludf.DUMMYFUNCTION("""COMPUTED_VALUE"""),0.0)</f>
        <v>0</v>
      </c>
      <c r="Z87" s="275"/>
      <c r="AA87" s="275"/>
      <c r="AB87" s="273">
        <f>IFERROR(__xludf.DUMMYFUNCTION("""COMPUTED_VALUE"""),2.0)</f>
        <v>2</v>
      </c>
      <c r="AC87" s="274">
        <f>IFERROR(__xludf.DUMMYFUNCTION("""COMPUTED_VALUE"""),0.0)</f>
        <v>0</v>
      </c>
      <c r="AD87" s="275"/>
      <c r="AE87" s="275"/>
      <c r="AF87" s="273">
        <f>IFERROR(__xludf.DUMMYFUNCTION("""COMPUTED_VALUE"""),2.0)</f>
        <v>2</v>
      </c>
      <c r="AG87" s="274">
        <f>IFERROR(__xludf.DUMMYFUNCTION("""COMPUTED_VALUE"""),0.0)</f>
        <v>0</v>
      </c>
      <c r="AH87" s="275"/>
      <c r="AI87" s="275"/>
      <c r="AJ87" s="273">
        <f>IFERROR(__xludf.DUMMYFUNCTION("""COMPUTED_VALUE"""),5.0)</f>
        <v>5</v>
      </c>
      <c r="AK87" s="274">
        <f>IFERROR(__xludf.DUMMYFUNCTION("""COMPUTED_VALUE"""),0.0)</f>
        <v>0</v>
      </c>
      <c r="AL87" s="275"/>
      <c r="AM87" s="275"/>
      <c r="AN87" s="273">
        <f>IFERROR(__xludf.DUMMYFUNCTION("""COMPUTED_VALUE"""),19.0)</f>
        <v>19</v>
      </c>
      <c r="AO87" s="274">
        <f>IFERROR(__xludf.DUMMYFUNCTION("""COMPUTED_VALUE"""),0.0)</f>
        <v>0</v>
      </c>
      <c r="AP87" s="275"/>
      <c r="AQ87" s="275"/>
      <c r="AR87" s="273">
        <f>IFERROR(__xludf.DUMMYFUNCTION("""COMPUTED_VALUE"""),4.0)</f>
        <v>4</v>
      </c>
      <c r="AS87" s="274">
        <f>IFERROR(__xludf.DUMMYFUNCTION("""COMPUTED_VALUE"""),0.0)</f>
        <v>0</v>
      </c>
      <c r="AT87" s="275"/>
      <c r="AU87" s="275"/>
      <c r="AV87" s="273">
        <f>IFERROR(__xludf.DUMMYFUNCTION("""COMPUTED_VALUE"""),2.0)</f>
        <v>2</v>
      </c>
      <c r="AW87" s="274">
        <f>IFERROR(__xludf.DUMMYFUNCTION("""COMPUTED_VALUE"""),0.0)</f>
        <v>0</v>
      </c>
      <c r="AX87" s="275"/>
      <c r="AY87" s="275"/>
      <c r="AZ87" s="273">
        <f>IFERROR(__xludf.DUMMYFUNCTION("""COMPUTED_VALUE"""),3.0)</f>
        <v>3</v>
      </c>
      <c r="BA87" s="274">
        <f>IFERROR(__xludf.DUMMYFUNCTION("""COMPUTED_VALUE"""),0.0)</f>
        <v>0</v>
      </c>
      <c r="BB87" s="275"/>
      <c r="BC87" s="275"/>
      <c r="BD87" s="273">
        <f>IFERROR(__xludf.DUMMYFUNCTION("""COMPUTED_VALUE"""),5.0)</f>
        <v>5</v>
      </c>
      <c r="BE87" s="274">
        <f>IFERROR(__xludf.DUMMYFUNCTION("""COMPUTED_VALUE"""),0.0)</f>
        <v>0</v>
      </c>
      <c r="BF87" s="275"/>
      <c r="BG87" s="275"/>
      <c r="BH87" s="273"/>
      <c r="BI87" s="274">
        <f>IFERROR(__xludf.DUMMYFUNCTION("""COMPUTED_VALUE"""),0.0)</f>
        <v>0</v>
      </c>
      <c r="BJ87" s="275"/>
      <c r="BK87" s="275"/>
      <c r="BL87" s="273"/>
      <c r="BM87" s="274">
        <f>IFERROR(__xludf.DUMMYFUNCTION("""COMPUTED_VALUE"""),0.0)</f>
        <v>0</v>
      </c>
      <c r="BN87" s="275"/>
      <c r="BO87" s="275"/>
      <c r="BP87" s="269"/>
      <c r="BQ87" s="269">
        <f>IFERROR(__xludf.DUMMYFUNCTION("""COMPUTED_VALUE"""),0.0)</f>
        <v>0</v>
      </c>
      <c r="BR87" s="269"/>
      <c r="BS87" s="269"/>
      <c r="BT87" s="269"/>
      <c r="BU87" s="269">
        <f>IFERROR(__xludf.DUMMYFUNCTION("""COMPUTED_VALUE"""),0.0)</f>
        <v>0</v>
      </c>
      <c r="BV87" s="269"/>
      <c r="BW87" s="269"/>
      <c r="BX87" s="269"/>
      <c r="BY87" s="269">
        <f>IFERROR(__xludf.DUMMYFUNCTION("""COMPUTED_VALUE"""),0.0)</f>
        <v>0</v>
      </c>
      <c r="BZ87" s="269"/>
      <c r="CA87" s="269"/>
      <c r="CB87" s="269"/>
      <c r="CC87" s="269">
        <f>IFERROR(__xludf.DUMMYFUNCTION("""COMPUTED_VALUE"""),0.0)</f>
        <v>0</v>
      </c>
      <c r="CD87" s="269"/>
      <c r="CE87" s="269"/>
    </row>
    <row r="88">
      <c r="A88" s="271">
        <f>IFERROR(__xludf.DUMMYFUNCTION("""COMPUTED_VALUE"""),46247.0)</f>
        <v>46247</v>
      </c>
      <c r="B88" s="269" t="str">
        <f>IFERROR(__xludf.DUMMYFUNCTION("""COMPUTED_VALUE"""),"木")</f>
        <v>木</v>
      </c>
      <c r="C88" s="272">
        <f>IFERROR(__xludf.DUMMYFUNCTION("""COMPUTED_VALUE"""),0.0)</f>
        <v>0</v>
      </c>
      <c r="D88" s="273">
        <f>IFERROR(__xludf.DUMMYFUNCTION("""COMPUTED_VALUE"""),1.0)</f>
        <v>1</v>
      </c>
      <c r="E88" s="274">
        <f>IFERROR(__xludf.DUMMYFUNCTION("""COMPUTED_VALUE"""),0.0)</f>
        <v>0</v>
      </c>
      <c r="F88" s="275"/>
      <c r="G88" s="275"/>
      <c r="H88" s="273">
        <f>IFERROR(__xludf.DUMMYFUNCTION("""COMPUTED_VALUE"""),1.0)</f>
        <v>1</v>
      </c>
      <c r="I88" s="274">
        <f>IFERROR(__xludf.DUMMYFUNCTION("""COMPUTED_VALUE"""),0.0)</f>
        <v>0</v>
      </c>
      <c r="J88" s="275"/>
      <c r="K88" s="275"/>
      <c r="L88" s="273">
        <f>IFERROR(__xludf.DUMMYFUNCTION("""COMPUTED_VALUE"""),2.0)</f>
        <v>2</v>
      </c>
      <c r="M88" s="274">
        <f>IFERROR(__xludf.DUMMYFUNCTION("""COMPUTED_VALUE"""),0.0)</f>
        <v>0</v>
      </c>
      <c r="N88" s="275"/>
      <c r="O88" s="275"/>
      <c r="P88" s="273">
        <f>IFERROR(__xludf.DUMMYFUNCTION("""COMPUTED_VALUE"""),4.0)</f>
        <v>4</v>
      </c>
      <c r="Q88" s="274">
        <f>IFERROR(__xludf.DUMMYFUNCTION("""COMPUTED_VALUE"""),0.0)</f>
        <v>0</v>
      </c>
      <c r="R88" s="275"/>
      <c r="S88" s="275"/>
      <c r="T88" s="273">
        <f>IFERROR(__xludf.DUMMYFUNCTION("""COMPUTED_VALUE"""),4.0)</f>
        <v>4</v>
      </c>
      <c r="U88" s="274">
        <f>IFERROR(__xludf.DUMMYFUNCTION("""COMPUTED_VALUE"""),0.0)</f>
        <v>0</v>
      </c>
      <c r="V88" s="275"/>
      <c r="W88" s="275"/>
      <c r="X88" s="273">
        <f>IFERROR(__xludf.DUMMYFUNCTION("""COMPUTED_VALUE"""),2.0)</f>
        <v>2</v>
      </c>
      <c r="Y88" s="274">
        <f>IFERROR(__xludf.DUMMYFUNCTION("""COMPUTED_VALUE"""),0.0)</f>
        <v>0</v>
      </c>
      <c r="Z88" s="275"/>
      <c r="AA88" s="275"/>
      <c r="AB88" s="273">
        <f>IFERROR(__xludf.DUMMYFUNCTION("""COMPUTED_VALUE"""),2.0)</f>
        <v>2</v>
      </c>
      <c r="AC88" s="274">
        <f>IFERROR(__xludf.DUMMYFUNCTION("""COMPUTED_VALUE"""),0.0)</f>
        <v>0</v>
      </c>
      <c r="AD88" s="275"/>
      <c r="AE88" s="275"/>
      <c r="AF88" s="273">
        <f>IFERROR(__xludf.DUMMYFUNCTION("""COMPUTED_VALUE"""),2.0)</f>
        <v>2</v>
      </c>
      <c r="AG88" s="274">
        <f>IFERROR(__xludf.DUMMYFUNCTION("""COMPUTED_VALUE"""),0.0)</f>
        <v>0</v>
      </c>
      <c r="AH88" s="275"/>
      <c r="AI88" s="275"/>
      <c r="AJ88" s="273">
        <f>IFERROR(__xludf.DUMMYFUNCTION("""COMPUTED_VALUE"""),5.0)</f>
        <v>5</v>
      </c>
      <c r="AK88" s="274">
        <f>IFERROR(__xludf.DUMMYFUNCTION("""COMPUTED_VALUE"""),0.0)</f>
        <v>0</v>
      </c>
      <c r="AL88" s="275"/>
      <c r="AM88" s="275"/>
      <c r="AN88" s="273">
        <f>IFERROR(__xludf.DUMMYFUNCTION("""COMPUTED_VALUE"""),19.0)</f>
        <v>19</v>
      </c>
      <c r="AO88" s="274">
        <f>IFERROR(__xludf.DUMMYFUNCTION("""COMPUTED_VALUE"""),0.0)</f>
        <v>0</v>
      </c>
      <c r="AP88" s="275"/>
      <c r="AQ88" s="275"/>
      <c r="AR88" s="273">
        <f>IFERROR(__xludf.DUMMYFUNCTION("""COMPUTED_VALUE"""),4.0)</f>
        <v>4</v>
      </c>
      <c r="AS88" s="274">
        <f>IFERROR(__xludf.DUMMYFUNCTION("""COMPUTED_VALUE"""),0.0)</f>
        <v>0</v>
      </c>
      <c r="AT88" s="275"/>
      <c r="AU88" s="275"/>
      <c r="AV88" s="273">
        <f>IFERROR(__xludf.DUMMYFUNCTION("""COMPUTED_VALUE"""),2.0)</f>
        <v>2</v>
      </c>
      <c r="AW88" s="274">
        <f>IFERROR(__xludf.DUMMYFUNCTION("""COMPUTED_VALUE"""),0.0)</f>
        <v>0</v>
      </c>
      <c r="AX88" s="275"/>
      <c r="AY88" s="275"/>
      <c r="AZ88" s="273">
        <f>IFERROR(__xludf.DUMMYFUNCTION("""COMPUTED_VALUE"""),3.0)</f>
        <v>3</v>
      </c>
      <c r="BA88" s="274">
        <f>IFERROR(__xludf.DUMMYFUNCTION("""COMPUTED_VALUE"""),0.0)</f>
        <v>0</v>
      </c>
      <c r="BB88" s="275"/>
      <c r="BC88" s="275"/>
      <c r="BD88" s="273">
        <f>IFERROR(__xludf.DUMMYFUNCTION("""COMPUTED_VALUE"""),5.0)</f>
        <v>5</v>
      </c>
      <c r="BE88" s="274">
        <f>IFERROR(__xludf.DUMMYFUNCTION("""COMPUTED_VALUE"""),0.0)</f>
        <v>0</v>
      </c>
      <c r="BF88" s="275"/>
      <c r="BG88" s="275"/>
      <c r="BH88" s="273"/>
      <c r="BI88" s="274">
        <f>IFERROR(__xludf.DUMMYFUNCTION("""COMPUTED_VALUE"""),0.0)</f>
        <v>0</v>
      </c>
      <c r="BJ88" s="275"/>
      <c r="BK88" s="275"/>
      <c r="BL88" s="273"/>
      <c r="BM88" s="274">
        <f>IFERROR(__xludf.DUMMYFUNCTION("""COMPUTED_VALUE"""),0.0)</f>
        <v>0</v>
      </c>
      <c r="BN88" s="275"/>
      <c r="BO88" s="275"/>
      <c r="BP88" s="269"/>
      <c r="BQ88" s="269">
        <f>IFERROR(__xludf.DUMMYFUNCTION("""COMPUTED_VALUE"""),0.0)</f>
        <v>0</v>
      </c>
      <c r="BR88" s="269"/>
      <c r="BS88" s="269"/>
      <c r="BT88" s="269"/>
      <c r="BU88" s="269">
        <f>IFERROR(__xludf.DUMMYFUNCTION("""COMPUTED_VALUE"""),0.0)</f>
        <v>0</v>
      </c>
      <c r="BV88" s="269"/>
      <c r="BW88" s="269"/>
      <c r="BX88" s="269"/>
      <c r="BY88" s="269">
        <f>IFERROR(__xludf.DUMMYFUNCTION("""COMPUTED_VALUE"""),0.0)</f>
        <v>0</v>
      </c>
      <c r="BZ88" s="269"/>
      <c r="CA88" s="269"/>
      <c r="CB88" s="269"/>
      <c r="CC88" s="269">
        <f>IFERROR(__xludf.DUMMYFUNCTION("""COMPUTED_VALUE"""),0.0)</f>
        <v>0</v>
      </c>
      <c r="CD88" s="269"/>
      <c r="CE88" s="269"/>
    </row>
    <row r="89">
      <c r="A89" s="271">
        <f>IFERROR(__xludf.DUMMYFUNCTION("""COMPUTED_VALUE"""),46248.0)</f>
        <v>46248</v>
      </c>
      <c r="B89" s="269" t="str">
        <f>IFERROR(__xludf.DUMMYFUNCTION("""COMPUTED_VALUE"""),"金")</f>
        <v>金</v>
      </c>
      <c r="C89" s="272">
        <f>IFERROR(__xludf.DUMMYFUNCTION("""COMPUTED_VALUE"""),0.0)</f>
        <v>0</v>
      </c>
      <c r="D89" s="273">
        <f>IFERROR(__xludf.DUMMYFUNCTION("""COMPUTED_VALUE"""),1.0)</f>
        <v>1</v>
      </c>
      <c r="E89" s="274">
        <f>IFERROR(__xludf.DUMMYFUNCTION("""COMPUTED_VALUE"""),0.0)</f>
        <v>0</v>
      </c>
      <c r="F89" s="275"/>
      <c r="G89" s="275"/>
      <c r="H89" s="273">
        <f>IFERROR(__xludf.DUMMYFUNCTION("""COMPUTED_VALUE"""),1.0)</f>
        <v>1</v>
      </c>
      <c r="I89" s="274">
        <f>IFERROR(__xludf.DUMMYFUNCTION("""COMPUTED_VALUE"""),0.0)</f>
        <v>0</v>
      </c>
      <c r="J89" s="275"/>
      <c r="K89" s="275"/>
      <c r="L89" s="273">
        <f>IFERROR(__xludf.DUMMYFUNCTION("""COMPUTED_VALUE"""),2.0)</f>
        <v>2</v>
      </c>
      <c r="M89" s="274">
        <f>IFERROR(__xludf.DUMMYFUNCTION("""COMPUTED_VALUE"""),0.0)</f>
        <v>0</v>
      </c>
      <c r="N89" s="275"/>
      <c r="O89" s="275"/>
      <c r="P89" s="273">
        <f>IFERROR(__xludf.DUMMYFUNCTION("""COMPUTED_VALUE"""),4.0)</f>
        <v>4</v>
      </c>
      <c r="Q89" s="274">
        <f>IFERROR(__xludf.DUMMYFUNCTION("""COMPUTED_VALUE"""),0.0)</f>
        <v>0</v>
      </c>
      <c r="R89" s="275"/>
      <c r="S89" s="275"/>
      <c r="T89" s="273">
        <f>IFERROR(__xludf.DUMMYFUNCTION("""COMPUTED_VALUE"""),4.0)</f>
        <v>4</v>
      </c>
      <c r="U89" s="274">
        <f>IFERROR(__xludf.DUMMYFUNCTION("""COMPUTED_VALUE"""),0.0)</f>
        <v>0</v>
      </c>
      <c r="V89" s="275"/>
      <c r="W89" s="275"/>
      <c r="X89" s="273">
        <f>IFERROR(__xludf.DUMMYFUNCTION("""COMPUTED_VALUE"""),2.0)</f>
        <v>2</v>
      </c>
      <c r="Y89" s="274">
        <f>IFERROR(__xludf.DUMMYFUNCTION("""COMPUTED_VALUE"""),0.0)</f>
        <v>0</v>
      </c>
      <c r="Z89" s="275"/>
      <c r="AA89" s="275"/>
      <c r="AB89" s="273">
        <f>IFERROR(__xludf.DUMMYFUNCTION("""COMPUTED_VALUE"""),2.0)</f>
        <v>2</v>
      </c>
      <c r="AC89" s="274">
        <f>IFERROR(__xludf.DUMMYFUNCTION("""COMPUTED_VALUE"""),0.0)</f>
        <v>0</v>
      </c>
      <c r="AD89" s="275"/>
      <c r="AE89" s="275"/>
      <c r="AF89" s="273">
        <f>IFERROR(__xludf.DUMMYFUNCTION("""COMPUTED_VALUE"""),2.0)</f>
        <v>2</v>
      </c>
      <c r="AG89" s="274">
        <f>IFERROR(__xludf.DUMMYFUNCTION("""COMPUTED_VALUE"""),0.0)</f>
        <v>0</v>
      </c>
      <c r="AH89" s="275"/>
      <c r="AI89" s="275"/>
      <c r="AJ89" s="273">
        <f>IFERROR(__xludf.DUMMYFUNCTION("""COMPUTED_VALUE"""),5.0)</f>
        <v>5</v>
      </c>
      <c r="AK89" s="274">
        <f>IFERROR(__xludf.DUMMYFUNCTION("""COMPUTED_VALUE"""),0.0)</f>
        <v>0</v>
      </c>
      <c r="AL89" s="275"/>
      <c r="AM89" s="275"/>
      <c r="AN89" s="273">
        <f>IFERROR(__xludf.DUMMYFUNCTION("""COMPUTED_VALUE"""),19.0)</f>
        <v>19</v>
      </c>
      <c r="AO89" s="274">
        <f>IFERROR(__xludf.DUMMYFUNCTION("""COMPUTED_VALUE"""),0.0)</f>
        <v>0</v>
      </c>
      <c r="AP89" s="275"/>
      <c r="AQ89" s="275"/>
      <c r="AR89" s="273">
        <f>IFERROR(__xludf.DUMMYFUNCTION("""COMPUTED_VALUE"""),4.0)</f>
        <v>4</v>
      </c>
      <c r="AS89" s="274">
        <f>IFERROR(__xludf.DUMMYFUNCTION("""COMPUTED_VALUE"""),0.0)</f>
        <v>0</v>
      </c>
      <c r="AT89" s="275"/>
      <c r="AU89" s="275"/>
      <c r="AV89" s="273">
        <f>IFERROR(__xludf.DUMMYFUNCTION("""COMPUTED_VALUE"""),2.0)</f>
        <v>2</v>
      </c>
      <c r="AW89" s="274">
        <f>IFERROR(__xludf.DUMMYFUNCTION("""COMPUTED_VALUE"""),0.0)</f>
        <v>0</v>
      </c>
      <c r="AX89" s="275"/>
      <c r="AY89" s="275"/>
      <c r="AZ89" s="273">
        <f>IFERROR(__xludf.DUMMYFUNCTION("""COMPUTED_VALUE"""),3.0)</f>
        <v>3</v>
      </c>
      <c r="BA89" s="274">
        <f>IFERROR(__xludf.DUMMYFUNCTION("""COMPUTED_VALUE"""),0.0)</f>
        <v>0</v>
      </c>
      <c r="BB89" s="275"/>
      <c r="BC89" s="275"/>
      <c r="BD89" s="273">
        <f>IFERROR(__xludf.DUMMYFUNCTION("""COMPUTED_VALUE"""),5.0)</f>
        <v>5</v>
      </c>
      <c r="BE89" s="274">
        <f>IFERROR(__xludf.DUMMYFUNCTION("""COMPUTED_VALUE"""),0.0)</f>
        <v>0</v>
      </c>
      <c r="BF89" s="275"/>
      <c r="BG89" s="275"/>
      <c r="BH89" s="273"/>
      <c r="BI89" s="274">
        <f>IFERROR(__xludf.DUMMYFUNCTION("""COMPUTED_VALUE"""),0.0)</f>
        <v>0</v>
      </c>
      <c r="BJ89" s="275"/>
      <c r="BK89" s="275"/>
      <c r="BL89" s="273"/>
      <c r="BM89" s="274">
        <f>IFERROR(__xludf.DUMMYFUNCTION("""COMPUTED_VALUE"""),0.0)</f>
        <v>0</v>
      </c>
      <c r="BN89" s="275"/>
      <c r="BO89" s="275"/>
      <c r="BP89" s="269"/>
      <c r="BQ89" s="269">
        <f>IFERROR(__xludf.DUMMYFUNCTION("""COMPUTED_VALUE"""),0.0)</f>
        <v>0</v>
      </c>
      <c r="BR89" s="269"/>
      <c r="BS89" s="269"/>
      <c r="BT89" s="269"/>
      <c r="BU89" s="269">
        <f>IFERROR(__xludf.DUMMYFUNCTION("""COMPUTED_VALUE"""),0.0)</f>
        <v>0</v>
      </c>
      <c r="BV89" s="269"/>
      <c r="BW89" s="269"/>
      <c r="BX89" s="269"/>
      <c r="BY89" s="269">
        <f>IFERROR(__xludf.DUMMYFUNCTION("""COMPUTED_VALUE"""),0.0)</f>
        <v>0</v>
      </c>
      <c r="BZ89" s="269"/>
      <c r="CA89" s="269"/>
      <c r="CB89" s="269"/>
      <c r="CC89" s="269">
        <f>IFERROR(__xludf.DUMMYFUNCTION("""COMPUTED_VALUE"""),0.0)</f>
        <v>0</v>
      </c>
      <c r="CD89" s="269"/>
      <c r="CE89" s="269"/>
    </row>
    <row r="90">
      <c r="A90" s="271">
        <f>IFERROR(__xludf.DUMMYFUNCTION("""COMPUTED_VALUE"""),46249.0)</f>
        <v>46249</v>
      </c>
      <c r="B90" s="269" t="str">
        <f>IFERROR(__xludf.DUMMYFUNCTION("""COMPUTED_VALUE"""),"土")</f>
        <v>土</v>
      </c>
      <c r="C90" s="272">
        <f>IFERROR(__xludf.DUMMYFUNCTION("""COMPUTED_VALUE"""),0.0)</f>
        <v>0</v>
      </c>
      <c r="D90" s="273">
        <f>IFERROR(__xludf.DUMMYFUNCTION("""COMPUTED_VALUE"""),1.0)</f>
        <v>1</v>
      </c>
      <c r="E90" s="274">
        <f>IFERROR(__xludf.DUMMYFUNCTION("""COMPUTED_VALUE"""),0.0)</f>
        <v>0</v>
      </c>
      <c r="F90" s="275"/>
      <c r="G90" s="275"/>
      <c r="H90" s="273">
        <f>IFERROR(__xludf.DUMMYFUNCTION("""COMPUTED_VALUE"""),1.0)</f>
        <v>1</v>
      </c>
      <c r="I90" s="274">
        <f>IFERROR(__xludf.DUMMYFUNCTION("""COMPUTED_VALUE"""),0.0)</f>
        <v>0</v>
      </c>
      <c r="J90" s="275"/>
      <c r="K90" s="275"/>
      <c r="L90" s="273">
        <f>IFERROR(__xludf.DUMMYFUNCTION("""COMPUTED_VALUE"""),2.0)</f>
        <v>2</v>
      </c>
      <c r="M90" s="274">
        <f>IFERROR(__xludf.DUMMYFUNCTION("""COMPUTED_VALUE"""),0.0)</f>
        <v>0</v>
      </c>
      <c r="N90" s="275"/>
      <c r="O90" s="275"/>
      <c r="P90" s="273">
        <f>IFERROR(__xludf.DUMMYFUNCTION("""COMPUTED_VALUE"""),4.0)</f>
        <v>4</v>
      </c>
      <c r="Q90" s="274">
        <f>IFERROR(__xludf.DUMMYFUNCTION("""COMPUTED_VALUE"""),0.0)</f>
        <v>0</v>
      </c>
      <c r="R90" s="275"/>
      <c r="S90" s="275"/>
      <c r="T90" s="273">
        <f>IFERROR(__xludf.DUMMYFUNCTION("""COMPUTED_VALUE"""),4.0)</f>
        <v>4</v>
      </c>
      <c r="U90" s="274">
        <f>IFERROR(__xludf.DUMMYFUNCTION("""COMPUTED_VALUE"""),0.0)</f>
        <v>0</v>
      </c>
      <c r="V90" s="275"/>
      <c r="W90" s="275"/>
      <c r="X90" s="273">
        <f>IFERROR(__xludf.DUMMYFUNCTION("""COMPUTED_VALUE"""),2.0)</f>
        <v>2</v>
      </c>
      <c r="Y90" s="274">
        <f>IFERROR(__xludf.DUMMYFUNCTION("""COMPUTED_VALUE"""),0.0)</f>
        <v>0</v>
      </c>
      <c r="Z90" s="275"/>
      <c r="AA90" s="275"/>
      <c r="AB90" s="273">
        <f>IFERROR(__xludf.DUMMYFUNCTION("""COMPUTED_VALUE"""),2.0)</f>
        <v>2</v>
      </c>
      <c r="AC90" s="274">
        <f>IFERROR(__xludf.DUMMYFUNCTION("""COMPUTED_VALUE"""),0.0)</f>
        <v>0</v>
      </c>
      <c r="AD90" s="275"/>
      <c r="AE90" s="275"/>
      <c r="AF90" s="273">
        <f>IFERROR(__xludf.DUMMYFUNCTION("""COMPUTED_VALUE"""),2.0)</f>
        <v>2</v>
      </c>
      <c r="AG90" s="274">
        <f>IFERROR(__xludf.DUMMYFUNCTION("""COMPUTED_VALUE"""),0.0)</f>
        <v>0</v>
      </c>
      <c r="AH90" s="275"/>
      <c r="AI90" s="275"/>
      <c r="AJ90" s="273">
        <f>IFERROR(__xludf.DUMMYFUNCTION("""COMPUTED_VALUE"""),5.0)</f>
        <v>5</v>
      </c>
      <c r="AK90" s="274">
        <f>IFERROR(__xludf.DUMMYFUNCTION("""COMPUTED_VALUE"""),0.0)</f>
        <v>0</v>
      </c>
      <c r="AL90" s="275"/>
      <c r="AM90" s="275"/>
      <c r="AN90" s="273">
        <f>IFERROR(__xludf.DUMMYFUNCTION("""COMPUTED_VALUE"""),19.0)</f>
        <v>19</v>
      </c>
      <c r="AO90" s="274">
        <f>IFERROR(__xludf.DUMMYFUNCTION("""COMPUTED_VALUE"""),0.0)</f>
        <v>0</v>
      </c>
      <c r="AP90" s="275"/>
      <c r="AQ90" s="275"/>
      <c r="AR90" s="273">
        <f>IFERROR(__xludf.DUMMYFUNCTION("""COMPUTED_VALUE"""),4.0)</f>
        <v>4</v>
      </c>
      <c r="AS90" s="274">
        <f>IFERROR(__xludf.DUMMYFUNCTION("""COMPUTED_VALUE"""),0.0)</f>
        <v>0</v>
      </c>
      <c r="AT90" s="275"/>
      <c r="AU90" s="275"/>
      <c r="AV90" s="273">
        <f>IFERROR(__xludf.DUMMYFUNCTION("""COMPUTED_VALUE"""),2.0)</f>
        <v>2</v>
      </c>
      <c r="AW90" s="274">
        <f>IFERROR(__xludf.DUMMYFUNCTION("""COMPUTED_VALUE"""),0.0)</f>
        <v>0</v>
      </c>
      <c r="AX90" s="275"/>
      <c r="AY90" s="275"/>
      <c r="AZ90" s="273">
        <f>IFERROR(__xludf.DUMMYFUNCTION("""COMPUTED_VALUE"""),3.0)</f>
        <v>3</v>
      </c>
      <c r="BA90" s="274">
        <f>IFERROR(__xludf.DUMMYFUNCTION("""COMPUTED_VALUE"""),0.0)</f>
        <v>0</v>
      </c>
      <c r="BB90" s="275"/>
      <c r="BC90" s="275"/>
      <c r="BD90" s="273">
        <f>IFERROR(__xludf.DUMMYFUNCTION("""COMPUTED_VALUE"""),5.0)</f>
        <v>5</v>
      </c>
      <c r="BE90" s="274">
        <f>IFERROR(__xludf.DUMMYFUNCTION("""COMPUTED_VALUE"""),0.0)</f>
        <v>0</v>
      </c>
      <c r="BF90" s="275"/>
      <c r="BG90" s="275"/>
      <c r="BH90" s="273"/>
      <c r="BI90" s="274">
        <f>IFERROR(__xludf.DUMMYFUNCTION("""COMPUTED_VALUE"""),0.0)</f>
        <v>0</v>
      </c>
      <c r="BJ90" s="275"/>
      <c r="BK90" s="275"/>
      <c r="BL90" s="273"/>
      <c r="BM90" s="274">
        <f>IFERROR(__xludf.DUMMYFUNCTION("""COMPUTED_VALUE"""),0.0)</f>
        <v>0</v>
      </c>
      <c r="BN90" s="275"/>
      <c r="BO90" s="275"/>
      <c r="BP90" s="269"/>
      <c r="BQ90" s="269">
        <f>IFERROR(__xludf.DUMMYFUNCTION("""COMPUTED_VALUE"""),0.0)</f>
        <v>0</v>
      </c>
      <c r="BR90" s="269"/>
      <c r="BS90" s="269"/>
      <c r="BT90" s="269"/>
      <c r="BU90" s="269">
        <f>IFERROR(__xludf.DUMMYFUNCTION("""COMPUTED_VALUE"""),0.0)</f>
        <v>0</v>
      </c>
      <c r="BV90" s="269"/>
      <c r="BW90" s="269"/>
      <c r="BX90" s="269"/>
      <c r="BY90" s="269">
        <f>IFERROR(__xludf.DUMMYFUNCTION("""COMPUTED_VALUE"""),0.0)</f>
        <v>0</v>
      </c>
      <c r="BZ90" s="269"/>
      <c r="CA90" s="269"/>
      <c r="CB90" s="269"/>
      <c r="CC90" s="269">
        <f>IFERROR(__xludf.DUMMYFUNCTION("""COMPUTED_VALUE"""),0.0)</f>
        <v>0</v>
      </c>
      <c r="CD90" s="269"/>
      <c r="CE90" s="269"/>
    </row>
    <row r="91">
      <c r="A91" s="271">
        <f>IFERROR(__xludf.DUMMYFUNCTION("""COMPUTED_VALUE"""),46250.0)</f>
        <v>46250</v>
      </c>
      <c r="B91" s="269" t="str">
        <f>IFERROR(__xludf.DUMMYFUNCTION("""COMPUTED_VALUE"""),"日")</f>
        <v>日</v>
      </c>
      <c r="C91" s="272">
        <f>IFERROR(__xludf.DUMMYFUNCTION("""COMPUTED_VALUE"""),0.0)</f>
        <v>0</v>
      </c>
      <c r="D91" s="273">
        <f>IFERROR(__xludf.DUMMYFUNCTION("""COMPUTED_VALUE"""),1.0)</f>
        <v>1</v>
      </c>
      <c r="E91" s="274">
        <f>IFERROR(__xludf.DUMMYFUNCTION("""COMPUTED_VALUE"""),0.0)</f>
        <v>0</v>
      </c>
      <c r="F91" s="275"/>
      <c r="G91" s="275"/>
      <c r="H91" s="273">
        <f>IFERROR(__xludf.DUMMYFUNCTION("""COMPUTED_VALUE"""),1.0)</f>
        <v>1</v>
      </c>
      <c r="I91" s="274">
        <f>IFERROR(__xludf.DUMMYFUNCTION("""COMPUTED_VALUE"""),0.0)</f>
        <v>0</v>
      </c>
      <c r="J91" s="275"/>
      <c r="K91" s="275"/>
      <c r="L91" s="273">
        <f>IFERROR(__xludf.DUMMYFUNCTION("""COMPUTED_VALUE"""),2.0)</f>
        <v>2</v>
      </c>
      <c r="M91" s="274">
        <f>IFERROR(__xludf.DUMMYFUNCTION("""COMPUTED_VALUE"""),0.0)</f>
        <v>0</v>
      </c>
      <c r="N91" s="275"/>
      <c r="O91" s="275"/>
      <c r="P91" s="273">
        <f>IFERROR(__xludf.DUMMYFUNCTION("""COMPUTED_VALUE"""),4.0)</f>
        <v>4</v>
      </c>
      <c r="Q91" s="274">
        <f>IFERROR(__xludf.DUMMYFUNCTION("""COMPUTED_VALUE"""),0.0)</f>
        <v>0</v>
      </c>
      <c r="R91" s="275"/>
      <c r="S91" s="275"/>
      <c r="T91" s="273">
        <f>IFERROR(__xludf.DUMMYFUNCTION("""COMPUTED_VALUE"""),4.0)</f>
        <v>4</v>
      </c>
      <c r="U91" s="274">
        <f>IFERROR(__xludf.DUMMYFUNCTION("""COMPUTED_VALUE"""),0.0)</f>
        <v>0</v>
      </c>
      <c r="V91" s="275"/>
      <c r="W91" s="275"/>
      <c r="X91" s="273">
        <f>IFERROR(__xludf.DUMMYFUNCTION("""COMPUTED_VALUE"""),2.0)</f>
        <v>2</v>
      </c>
      <c r="Y91" s="274">
        <f>IFERROR(__xludf.DUMMYFUNCTION("""COMPUTED_VALUE"""),0.0)</f>
        <v>0</v>
      </c>
      <c r="Z91" s="275"/>
      <c r="AA91" s="275"/>
      <c r="AB91" s="273">
        <f>IFERROR(__xludf.DUMMYFUNCTION("""COMPUTED_VALUE"""),2.0)</f>
        <v>2</v>
      </c>
      <c r="AC91" s="274">
        <f>IFERROR(__xludf.DUMMYFUNCTION("""COMPUTED_VALUE"""),0.0)</f>
        <v>0</v>
      </c>
      <c r="AD91" s="275"/>
      <c r="AE91" s="275"/>
      <c r="AF91" s="273">
        <f>IFERROR(__xludf.DUMMYFUNCTION("""COMPUTED_VALUE"""),2.0)</f>
        <v>2</v>
      </c>
      <c r="AG91" s="274">
        <f>IFERROR(__xludf.DUMMYFUNCTION("""COMPUTED_VALUE"""),0.0)</f>
        <v>0</v>
      </c>
      <c r="AH91" s="275"/>
      <c r="AI91" s="275"/>
      <c r="AJ91" s="273">
        <f>IFERROR(__xludf.DUMMYFUNCTION("""COMPUTED_VALUE"""),5.0)</f>
        <v>5</v>
      </c>
      <c r="AK91" s="274">
        <f>IFERROR(__xludf.DUMMYFUNCTION("""COMPUTED_VALUE"""),0.0)</f>
        <v>0</v>
      </c>
      <c r="AL91" s="275"/>
      <c r="AM91" s="275"/>
      <c r="AN91" s="273">
        <f>IFERROR(__xludf.DUMMYFUNCTION("""COMPUTED_VALUE"""),19.0)</f>
        <v>19</v>
      </c>
      <c r="AO91" s="274">
        <f>IFERROR(__xludf.DUMMYFUNCTION("""COMPUTED_VALUE"""),0.0)</f>
        <v>0</v>
      </c>
      <c r="AP91" s="275"/>
      <c r="AQ91" s="275"/>
      <c r="AR91" s="273">
        <f>IFERROR(__xludf.DUMMYFUNCTION("""COMPUTED_VALUE"""),4.0)</f>
        <v>4</v>
      </c>
      <c r="AS91" s="274">
        <f>IFERROR(__xludf.DUMMYFUNCTION("""COMPUTED_VALUE"""),0.0)</f>
        <v>0</v>
      </c>
      <c r="AT91" s="275"/>
      <c r="AU91" s="275"/>
      <c r="AV91" s="273">
        <f>IFERROR(__xludf.DUMMYFUNCTION("""COMPUTED_VALUE"""),2.0)</f>
        <v>2</v>
      </c>
      <c r="AW91" s="274">
        <f>IFERROR(__xludf.DUMMYFUNCTION("""COMPUTED_VALUE"""),0.0)</f>
        <v>0</v>
      </c>
      <c r="AX91" s="275"/>
      <c r="AY91" s="275"/>
      <c r="AZ91" s="273">
        <f>IFERROR(__xludf.DUMMYFUNCTION("""COMPUTED_VALUE"""),3.0)</f>
        <v>3</v>
      </c>
      <c r="BA91" s="274">
        <f>IFERROR(__xludf.DUMMYFUNCTION("""COMPUTED_VALUE"""),0.0)</f>
        <v>0</v>
      </c>
      <c r="BB91" s="275"/>
      <c r="BC91" s="275"/>
      <c r="BD91" s="273">
        <f>IFERROR(__xludf.DUMMYFUNCTION("""COMPUTED_VALUE"""),5.0)</f>
        <v>5</v>
      </c>
      <c r="BE91" s="274">
        <f>IFERROR(__xludf.DUMMYFUNCTION("""COMPUTED_VALUE"""),0.0)</f>
        <v>0</v>
      </c>
      <c r="BF91" s="275"/>
      <c r="BG91" s="275"/>
      <c r="BH91" s="273"/>
      <c r="BI91" s="274">
        <f>IFERROR(__xludf.DUMMYFUNCTION("""COMPUTED_VALUE"""),0.0)</f>
        <v>0</v>
      </c>
      <c r="BJ91" s="275"/>
      <c r="BK91" s="275"/>
      <c r="BL91" s="273"/>
      <c r="BM91" s="274">
        <f>IFERROR(__xludf.DUMMYFUNCTION("""COMPUTED_VALUE"""),0.0)</f>
        <v>0</v>
      </c>
      <c r="BN91" s="275"/>
      <c r="BO91" s="275"/>
      <c r="BP91" s="269"/>
      <c r="BQ91" s="269">
        <f>IFERROR(__xludf.DUMMYFUNCTION("""COMPUTED_VALUE"""),0.0)</f>
        <v>0</v>
      </c>
      <c r="BR91" s="269"/>
      <c r="BS91" s="269"/>
      <c r="BT91" s="269"/>
      <c r="BU91" s="269">
        <f>IFERROR(__xludf.DUMMYFUNCTION("""COMPUTED_VALUE"""),0.0)</f>
        <v>0</v>
      </c>
      <c r="BV91" s="269"/>
      <c r="BW91" s="269"/>
      <c r="BX91" s="269"/>
      <c r="BY91" s="269">
        <f>IFERROR(__xludf.DUMMYFUNCTION("""COMPUTED_VALUE"""),0.0)</f>
        <v>0</v>
      </c>
      <c r="BZ91" s="269"/>
      <c r="CA91" s="269"/>
      <c r="CB91" s="269"/>
      <c r="CC91" s="269">
        <f>IFERROR(__xludf.DUMMYFUNCTION("""COMPUTED_VALUE"""),0.0)</f>
        <v>0</v>
      </c>
      <c r="CD91" s="269"/>
      <c r="CE91" s="269"/>
    </row>
    <row r="92">
      <c r="A92" s="271">
        <f>IFERROR(__xludf.DUMMYFUNCTION("""COMPUTED_VALUE"""),46254.0)</f>
        <v>46254</v>
      </c>
      <c r="B92" s="269" t="str">
        <f>IFERROR(__xludf.DUMMYFUNCTION("""COMPUTED_VALUE"""),"木")</f>
        <v>木</v>
      </c>
      <c r="C92" s="272">
        <f>IFERROR(__xludf.DUMMYFUNCTION("""COMPUTED_VALUE"""),0.0)</f>
        <v>0</v>
      </c>
      <c r="D92" s="273">
        <f>IFERROR(__xludf.DUMMYFUNCTION("""COMPUTED_VALUE"""),1.0)</f>
        <v>1</v>
      </c>
      <c r="E92" s="274">
        <f>IFERROR(__xludf.DUMMYFUNCTION("""COMPUTED_VALUE"""),0.0)</f>
        <v>0</v>
      </c>
      <c r="F92" s="275"/>
      <c r="G92" s="275"/>
      <c r="H92" s="273">
        <f>IFERROR(__xludf.DUMMYFUNCTION("""COMPUTED_VALUE"""),1.0)</f>
        <v>1</v>
      </c>
      <c r="I92" s="274">
        <f>IFERROR(__xludf.DUMMYFUNCTION("""COMPUTED_VALUE"""),0.0)</f>
        <v>0</v>
      </c>
      <c r="J92" s="275"/>
      <c r="K92" s="275"/>
      <c r="L92" s="273">
        <f>IFERROR(__xludf.DUMMYFUNCTION("""COMPUTED_VALUE"""),2.0)</f>
        <v>2</v>
      </c>
      <c r="M92" s="274">
        <f>IFERROR(__xludf.DUMMYFUNCTION("""COMPUTED_VALUE"""),0.0)</f>
        <v>0</v>
      </c>
      <c r="N92" s="275"/>
      <c r="O92" s="275"/>
      <c r="P92" s="273">
        <f>IFERROR(__xludf.DUMMYFUNCTION("""COMPUTED_VALUE"""),4.0)</f>
        <v>4</v>
      </c>
      <c r="Q92" s="274">
        <f>IFERROR(__xludf.DUMMYFUNCTION("""COMPUTED_VALUE"""),0.0)</f>
        <v>0</v>
      </c>
      <c r="R92" s="275"/>
      <c r="S92" s="275"/>
      <c r="T92" s="273">
        <f>IFERROR(__xludf.DUMMYFUNCTION("""COMPUTED_VALUE"""),4.0)</f>
        <v>4</v>
      </c>
      <c r="U92" s="274">
        <f>IFERROR(__xludf.DUMMYFUNCTION("""COMPUTED_VALUE"""),0.0)</f>
        <v>0</v>
      </c>
      <c r="V92" s="275"/>
      <c r="W92" s="275"/>
      <c r="X92" s="273">
        <f>IFERROR(__xludf.DUMMYFUNCTION("""COMPUTED_VALUE"""),2.0)</f>
        <v>2</v>
      </c>
      <c r="Y92" s="274">
        <f>IFERROR(__xludf.DUMMYFUNCTION("""COMPUTED_VALUE"""),0.0)</f>
        <v>0</v>
      </c>
      <c r="Z92" s="275"/>
      <c r="AA92" s="275"/>
      <c r="AB92" s="273">
        <f>IFERROR(__xludf.DUMMYFUNCTION("""COMPUTED_VALUE"""),2.0)</f>
        <v>2</v>
      </c>
      <c r="AC92" s="274">
        <f>IFERROR(__xludf.DUMMYFUNCTION("""COMPUTED_VALUE"""),0.0)</f>
        <v>0</v>
      </c>
      <c r="AD92" s="275"/>
      <c r="AE92" s="275"/>
      <c r="AF92" s="273">
        <f>IFERROR(__xludf.DUMMYFUNCTION("""COMPUTED_VALUE"""),2.0)</f>
        <v>2</v>
      </c>
      <c r="AG92" s="274">
        <f>IFERROR(__xludf.DUMMYFUNCTION("""COMPUTED_VALUE"""),0.0)</f>
        <v>0</v>
      </c>
      <c r="AH92" s="275"/>
      <c r="AI92" s="275"/>
      <c r="AJ92" s="273">
        <f>IFERROR(__xludf.DUMMYFUNCTION("""COMPUTED_VALUE"""),5.0)</f>
        <v>5</v>
      </c>
      <c r="AK92" s="274">
        <f>IFERROR(__xludf.DUMMYFUNCTION("""COMPUTED_VALUE"""),0.0)</f>
        <v>0</v>
      </c>
      <c r="AL92" s="275"/>
      <c r="AM92" s="275"/>
      <c r="AN92" s="273">
        <f>IFERROR(__xludf.DUMMYFUNCTION("""COMPUTED_VALUE"""),19.0)</f>
        <v>19</v>
      </c>
      <c r="AO92" s="274">
        <f>IFERROR(__xludf.DUMMYFUNCTION("""COMPUTED_VALUE"""),0.0)</f>
        <v>0</v>
      </c>
      <c r="AP92" s="275"/>
      <c r="AQ92" s="275"/>
      <c r="AR92" s="273">
        <f>IFERROR(__xludf.DUMMYFUNCTION("""COMPUTED_VALUE"""),4.0)</f>
        <v>4</v>
      </c>
      <c r="AS92" s="274">
        <f>IFERROR(__xludf.DUMMYFUNCTION("""COMPUTED_VALUE"""),0.0)</f>
        <v>0</v>
      </c>
      <c r="AT92" s="275"/>
      <c r="AU92" s="275"/>
      <c r="AV92" s="273">
        <f>IFERROR(__xludf.DUMMYFUNCTION("""COMPUTED_VALUE"""),2.0)</f>
        <v>2</v>
      </c>
      <c r="AW92" s="274">
        <f>IFERROR(__xludf.DUMMYFUNCTION("""COMPUTED_VALUE"""),0.0)</f>
        <v>0</v>
      </c>
      <c r="AX92" s="275"/>
      <c r="AY92" s="275"/>
      <c r="AZ92" s="273">
        <f>IFERROR(__xludf.DUMMYFUNCTION("""COMPUTED_VALUE"""),3.0)</f>
        <v>3</v>
      </c>
      <c r="BA92" s="274">
        <f>IFERROR(__xludf.DUMMYFUNCTION("""COMPUTED_VALUE"""),0.0)</f>
        <v>0</v>
      </c>
      <c r="BB92" s="275"/>
      <c r="BC92" s="275"/>
      <c r="BD92" s="273">
        <f>IFERROR(__xludf.DUMMYFUNCTION("""COMPUTED_VALUE"""),5.0)</f>
        <v>5</v>
      </c>
      <c r="BE92" s="274">
        <f>IFERROR(__xludf.DUMMYFUNCTION("""COMPUTED_VALUE"""),0.0)</f>
        <v>0</v>
      </c>
      <c r="BF92" s="275"/>
      <c r="BG92" s="275"/>
      <c r="BH92" s="273"/>
      <c r="BI92" s="274">
        <f>IFERROR(__xludf.DUMMYFUNCTION("""COMPUTED_VALUE"""),0.0)</f>
        <v>0</v>
      </c>
      <c r="BJ92" s="275"/>
      <c r="BK92" s="275"/>
      <c r="BL92" s="273"/>
      <c r="BM92" s="274">
        <f>IFERROR(__xludf.DUMMYFUNCTION("""COMPUTED_VALUE"""),0.0)</f>
        <v>0</v>
      </c>
      <c r="BN92" s="275"/>
      <c r="BO92" s="275"/>
      <c r="BP92" s="269"/>
      <c r="BQ92" s="269">
        <f>IFERROR(__xludf.DUMMYFUNCTION("""COMPUTED_VALUE"""),0.0)</f>
        <v>0</v>
      </c>
      <c r="BR92" s="269"/>
      <c r="BS92" s="269"/>
      <c r="BT92" s="269"/>
      <c r="BU92" s="269">
        <f>IFERROR(__xludf.DUMMYFUNCTION("""COMPUTED_VALUE"""),0.0)</f>
        <v>0</v>
      </c>
      <c r="BV92" s="269"/>
      <c r="BW92" s="269"/>
      <c r="BX92" s="269"/>
      <c r="BY92" s="269">
        <f>IFERROR(__xludf.DUMMYFUNCTION("""COMPUTED_VALUE"""),0.0)</f>
        <v>0</v>
      </c>
      <c r="BZ92" s="269"/>
      <c r="CA92" s="269"/>
      <c r="CB92" s="269"/>
      <c r="CC92" s="269">
        <f>IFERROR(__xludf.DUMMYFUNCTION("""COMPUTED_VALUE"""),0.0)</f>
        <v>0</v>
      </c>
      <c r="CD92" s="269"/>
      <c r="CE92" s="269"/>
    </row>
    <row r="93">
      <c r="A93" s="271">
        <f>IFERROR(__xludf.DUMMYFUNCTION("""COMPUTED_VALUE"""),46255.0)</f>
        <v>46255</v>
      </c>
      <c r="B93" s="269" t="str">
        <f>IFERROR(__xludf.DUMMYFUNCTION("""COMPUTED_VALUE"""),"金")</f>
        <v>金</v>
      </c>
      <c r="C93" s="272">
        <f>IFERROR(__xludf.DUMMYFUNCTION("""COMPUTED_VALUE"""),0.0)</f>
        <v>0</v>
      </c>
      <c r="D93" s="273">
        <f>IFERROR(__xludf.DUMMYFUNCTION("""COMPUTED_VALUE"""),1.0)</f>
        <v>1</v>
      </c>
      <c r="E93" s="274">
        <f>IFERROR(__xludf.DUMMYFUNCTION("""COMPUTED_VALUE"""),0.0)</f>
        <v>0</v>
      </c>
      <c r="F93" s="275"/>
      <c r="G93" s="275"/>
      <c r="H93" s="273">
        <f>IFERROR(__xludf.DUMMYFUNCTION("""COMPUTED_VALUE"""),1.0)</f>
        <v>1</v>
      </c>
      <c r="I93" s="274">
        <f>IFERROR(__xludf.DUMMYFUNCTION("""COMPUTED_VALUE"""),0.0)</f>
        <v>0</v>
      </c>
      <c r="J93" s="275"/>
      <c r="K93" s="275"/>
      <c r="L93" s="273">
        <f>IFERROR(__xludf.DUMMYFUNCTION("""COMPUTED_VALUE"""),2.0)</f>
        <v>2</v>
      </c>
      <c r="M93" s="274">
        <f>IFERROR(__xludf.DUMMYFUNCTION("""COMPUTED_VALUE"""),0.0)</f>
        <v>0</v>
      </c>
      <c r="N93" s="275"/>
      <c r="O93" s="275"/>
      <c r="P93" s="273">
        <f>IFERROR(__xludf.DUMMYFUNCTION("""COMPUTED_VALUE"""),4.0)</f>
        <v>4</v>
      </c>
      <c r="Q93" s="274">
        <f>IFERROR(__xludf.DUMMYFUNCTION("""COMPUTED_VALUE"""),0.0)</f>
        <v>0</v>
      </c>
      <c r="R93" s="275"/>
      <c r="S93" s="275"/>
      <c r="T93" s="273">
        <f>IFERROR(__xludf.DUMMYFUNCTION("""COMPUTED_VALUE"""),4.0)</f>
        <v>4</v>
      </c>
      <c r="U93" s="274">
        <f>IFERROR(__xludf.DUMMYFUNCTION("""COMPUTED_VALUE"""),0.0)</f>
        <v>0</v>
      </c>
      <c r="V93" s="275"/>
      <c r="W93" s="275"/>
      <c r="X93" s="273">
        <f>IFERROR(__xludf.DUMMYFUNCTION("""COMPUTED_VALUE"""),2.0)</f>
        <v>2</v>
      </c>
      <c r="Y93" s="274">
        <f>IFERROR(__xludf.DUMMYFUNCTION("""COMPUTED_VALUE"""),0.0)</f>
        <v>0</v>
      </c>
      <c r="Z93" s="275"/>
      <c r="AA93" s="275"/>
      <c r="AB93" s="273">
        <f>IFERROR(__xludf.DUMMYFUNCTION("""COMPUTED_VALUE"""),2.0)</f>
        <v>2</v>
      </c>
      <c r="AC93" s="274">
        <f>IFERROR(__xludf.DUMMYFUNCTION("""COMPUTED_VALUE"""),0.0)</f>
        <v>0</v>
      </c>
      <c r="AD93" s="275"/>
      <c r="AE93" s="275"/>
      <c r="AF93" s="273">
        <f>IFERROR(__xludf.DUMMYFUNCTION("""COMPUTED_VALUE"""),2.0)</f>
        <v>2</v>
      </c>
      <c r="AG93" s="274">
        <f>IFERROR(__xludf.DUMMYFUNCTION("""COMPUTED_VALUE"""),0.0)</f>
        <v>0</v>
      </c>
      <c r="AH93" s="275"/>
      <c r="AI93" s="275"/>
      <c r="AJ93" s="273">
        <f>IFERROR(__xludf.DUMMYFUNCTION("""COMPUTED_VALUE"""),5.0)</f>
        <v>5</v>
      </c>
      <c r="AK93" s="274">
        <f>IFERROR(__xludf.DUMMYFUNCTION("""COMPUTED_VALUE"""),0.0)</f>
        <v>0</v>
      </c>
      <c r="AL93" s="275"/>
      <c r="AM93" s="275"/>
      <c r="AN93" s="273">
        <f>IFERROR(__xludf.DUMMYFUNCTION("""COMPUTED_VALUE"""),19.0)</f>
        <v>19</v>
      </c>
      <c r="AO93" s="274">
        <f>IFERROR(__xludf.DUMMYFUNCTION("""COMPUTED_VALUE"""),0.0)</f>
        <v>0</v>
      </c>
      <c r="AP93" s="275"/>
      <c r="AQ93" s="275"/>
      <c r="AR93" s="273">
        <f>IFERROR(__xludf.DUMMYFUNCTION("""COMPUTED_VALUE"""),4.0)</f>
        <v>4</v>
      </c>
      <c r="AS93" s="274">
        <f>IFERROR(__xludf.DUMMYFUNCTION("""COMPUTED_VALUE"""),0.0)</f>
        <v>0</v>
      </c>
      <c r="AT93" s="275"/>
      <c r="AU93" s="275"/>
      <c r="AV93" s="273">
        <f>IFERROR(__xludf.DUMMYFUNCTION("""COMPUTED_VALUE"""),2.0)</f>
        <v>2</v>
      </c>
      <c r="AW93" s="274">
        <f>IFERROR(__xludf.DUMMYFUNCTION("""COMPUTED_VALUE"""),0.0)</f>
        <v>0</v>
      </c>
      <c r="AX93" s="275"/>
      <c r="AY93" s="275"/>
      <c r="AZ93" s="273">
        <f>IFERROR(__xludf.DUMMYFUNCTION("""COMPUTED_VALUE"""),3.0)</f>
        <v>3</v>
      </c>
      <c r="BA93" s="274">
        <f>IFERROR(__xludf.DUMMYFUNCTION("""COMPUTED_VALUE"""),0.0)</f>
        <v>0</v>
      </c>
      <c r="BB93" s="275"/>
      <c r="BC93" s="275"/>
      <c r="BD93" s="273">
        <f>IFERROR(__xludf.DUMMYFUNCTION("""COMPUTED_VALUE"""),5.0)</f>
        <v>5</v>
      </c>
      <c r="BE93" s="274">
        <f>IFERROR(__xludf.DUMMYFUNCTION("""COMPUTED_VALUE"""),0.0)</f>
        <v>0</v>
      </c>
      <c r="BF93" s="275"/>
      <c r="BG93" s="275"/>
      <c r="BH93" s="273"/>
      <c r="BI93" s="274">
        <f>IFERROR(__xludf.DUMMYFUNCTION("""COMPUTED_VALUE"""),0.0)</f>
        <v>0</v>
      </c>
      <c r="BJ93" s="275"/>
      <c r="BK93" s="275"/>
      <c r="BL93" s="273"/>
      <c r="BM93" s="274">
        <f>IFERROR(__xludf.DUMMYFUNCTION("""COMPUTED_VALUE"""),0.0)</f>
        <v>0</v>
      </c>
      <c r="BN93" s="275"/>
      <c r="BO93" s="275"/>
      <c r="BP93" s="269"/>
      <c r="BQ93" s="269">
        <f>IFERROR(__xludf.DUMMYFUNCTION("""COMPUTED_VALUE"""),0.0)</f>
        <v>0</v>
      </c>
      <c r="BR93" s="269"/>
      <c r="BS93" s="269"/>
      <c r="BT93" s="269"/>
      <c r="BU93" s="269">
        <f>IFERROR(__xludf.DUMMYFUNCTION("""COMPUTED_VALUE"""),0.0)</f>
        <v>0</v>
      </c>
      <c r="BV93" s="269"/>
      <c r="BW93" s="269"/>
      <c r="BX93" s="269"/>
      <c r="BY93" s="269">
        <f>IFERROR(__xludf.DUMMYFUNCTION("""COMPUTED_VALUE"""),0.0)</f>
        <v>0</v>
      </c>
      <c r="BZ93" s="269"/>
      <c r="CA93" s="269"/>
      <c r="CB93" s="269"/>
      <c r="CC93" s="269">
        <f>IFERROR(__xludf.DUMMYFUNCTION("""COMPUTED_VALUE"""),0.0)</f>
        <v>0</v>
      </c>
      <c r="CD93" s="269"/>
      <c r="CE93" s="269"/>
    </row>
    <row r="94">
      <c r="A94" s="271">
        <f>IFERROR(__xludf.DUMMYFUNCTION("""COMPUTED_VALUE"""),46256.0)</f>
        <v>46256</v>
      </c>
      <c r="B94" s="269" t="str">
        <f>IFERROR(__xludf.DUMMYFUNCTION("""COMPUTED_VALUE"""),"土")</f>
        <v>土</v>
      </c>
      <c r="C94" s="272">
        <f>IFERROR(__xludf.DUMMYFUNCTION("""COMPUTED_VALUE"""),0.0)</f>
        <v>0</v>
      </c>
      <c r="D94" s="273">
        <f>IFERROR(__xludf.DUMMYFUNCTION("""COMPUTED_VALUE"""),1.0)</f>
        <v>1</v>
      </c>
      <c r="E94" s="274">
        <f>IFERROR(__xludf.DUMMYFUNCTION("""COMPUTED_VALUE"""),0.0)</f>
        <v>0</v>
      </c>
      <c r="F94" s="275"/>
      <c r="G94" s="275"/>
      <c r="H94" s="273">
        <f>IFERROR(__xludf.DUMMYFUNCTION("""COMPUTED_VALUE"""),1.0)</f>
        <v>1</v>
      </c>
      <c r="I94" s="274">
        <f>IFERROR(__xludf.DUMMYFUNCTION("""COMPUTED_VALUE"""),0.0)</f>
        <v>0</v>
      </c>
      <c r="J94" s="275"/>
      <c r="K94" s="275"/>
      <c r="L94" s="273">
        <f>IFERROR(__xludf.DUMMYFUNCTION("""COMPUTED_VALUE"""),2.0)</f>
        <v>2</v>
      </c>
      <c r="M94" s="274">
        <f>IFERROR(__xludf.DUMMYFUNCTION("""COMPUTED_VALUE"""),0.0)</f>
        <v>0</v>
      </c>
      <c r="N94" s="275"/>
      <c r="O94" s="275"/>
      <c r="P94" s="273">
        <f>IFERROR(__xludf.DUMMYFUNCTION("""COMPUTED_VALUE"""),4.0)</f>
        <v>4</v>
      </c>
      <c r="Q94" s="274">
        <f>IFERROR(__xludf.DUMMYFUNCTION("""COMPUTED_VALUE"""),0.0)</f>
        <v>0</v>
      </c>
      <c r="R94" s="275"/>
      <c r="S94" s="275"/>
      <c r="T94" s="273">
        <f>IFERROR(__xludf.DUMMYFUNCTION("""COMPUTED_VALUE"""),4.0)</f>
        <v>4</v>
      </c>
      <c r="U94" s="274">
        <f>IFERROR(__xludf.DUMMYFUNCTION("""COMPUTED_VALUE"""),0.0)</f>
        <v>0</v>
      </c>
      <c r="V94" s="275"/>
      <c r="W94" s="275"/>
      <c r="X94" s="273">
        <f>IFERROR(__xludf.DUMMYFUNCTION("""COMPUTED_VALUE"""),2.0)</f>
        <v>2</v>
      </c>
      <c r="Y94" s="274">
        <f>IFERROR(__xludf.DUMMYFUNCTION("""COMPUTED_VALUE"""),0.0)</f>
        <v>0</v>
      </c>
      <c r="Z94" s="275"/>
      <c r="AA94" s="275"/>
      <c r="AB94" s="273">
        <f>IFERROR(__xludf.DUMMYFUNCTION("""COMPUTED_VALUE"""),2.0)</f>
        <v>2</v>
      </c>
      <c r="AC94" s="274">
        <f>IFERROR(__xludf.DUMMYFUNCTION("""COMPUTED_VALUE"""),0.0)</f>
        <v>0</v>
      </c>
      <c r="AD94" s="275"/>
      <c r="AE94" s="275"/>
      <c r="AF94" s="273">
        <f>IFERROR(__xludf.DUMMYFUNCTION("""COMPUTED_VALUE"""),2.0)</f>
        <v>2</v>
      </c>
      <c r="AG94" s="274">
        <f>IFERROR(__xludf.DUMMYFUNCTION("""COMPUTED_VALUE"""),0.0)</f>
        <v>0</v>
      </c>
      <c r="AH94" s="275"/>
      <c r="AI94" s="275"/>
      <c r="AJ94" s="273">
        <f>IFERROR(__xludf.DUMMYFUNCTION("""COMPUTED_VALUE"""),5.0)</f>
        <v>5</v>
      </c>
      <c r="AK94" s="274">
        <f>IFERROR(__xludf.DUMMYFUNCTION("""COMPUTED_VALUE"""),0.0)</f>
        <v>0</v>
      </c>
      <c r="AL94" s="275"/>
      <c r="AM94" s="275"/>
      <c r="AN94" s="273">
        <f>IFERROR(__xludf.DUMMYFUNCTION("""COMPUTED_VALUE"""),19.0)</f>
        <v>19</v>
      </c>
      <c r="AO94" s="274">
        <f>IFERROR(__xludf.DUMMYFUNCTION("""COMPUTED_VALUE"""),0.0)</f>
        <v>0</v>
      </c>
      <c r="AP94" s="275"/>
      <c r="AQ94" s="275"/>
      <c r="AR94" s="273">
        <f>IFERROR(__xludf.DUMMYFUNCTION("""COMPUTED_VALUE"""),4.0)</f>
        <v>4</v>
      </c>
      <c r="AS94" s="274">
        <f>IFERROR(__xludf.DUMMYFUNCTION("""COMPUTED_VALUE"""),0.0)</f>
        <v>0</v>
      </c>
      <c r="AT94" s="275"/>
      <c r="AU94" s="275"/>
      <c r="AV94" s="273">
        <f>IFERROR(__xludf.DUMMYFUNCTION("""COMPUTED_VALUE"""),2.0)</f>
        <v>2</v>
      </c>
      <c r="AW94" s="274">
        <f>IFERROR(__xludf.DUMMYFUNCTION("""COMPUTED_VALUE"""),0.0)</f>
        <v>0</v>
      </c>
      <c r="AX94" s="275"/>
      <c r="AY94" s="275"/>
      <c r="AZ94" s="273">
        <f>IFERROR(__xludf.DUMMYFUNCTION("""COMPUTED_VALUE"""),3.0)</f>
        <v>3</v>
      </c>
      <c r="BA94" s="274">
        <f>IFERROR(__xludf.DUMMYFUNCTION("""COMPUTED_VALUE"""),0.0)</f>
        <v>0</v>
      </c>
      <c r="BB94" s="275"/>
      <c r="BC94" s="275"/>
      <c r="BD94" s="273">
        <f>IFERROR(__xludf.DUMMYFUNCTION("""COMPUTED_VALUE"""),5.0)</f>
        <v>5</v>
      </c>
      <c r="BE94" s="274">
        <f>IFERROR(__xludf.DUMMYFUNCTION("""COMPUTED_VALUE"""),0.0)</f>
        <v>0</v>
      </c>
      <c r="BF94" s="275"/>
      <c r="BG94" s="275"/>
      <c r="BH94" s="273"/>
      <c r="BI94" s="274">
        <f>IFERROR(__xludf.DUMMYFUNCTION("""COMPUTED_VALUE"""),0.0)</f>
        <v>0</v>
      </c>
      <c r="BJ94" s="275"/>
      <c r="BK94" s="275"/>
      <c r="BL94" s="273"/>
      <c r="BM94" s="274">
        <f>IFERROR(__xludf.DUMMYFUNCTION("""COMPUTED_VALUE"""),0.0)</f>
        <v>0</v>
      </c>
      <c r="BN94" s="275"/>
      <c r="BO94" s="275"/>
      <c r="BP94" s="269"/>
      <c r="BQ94" s="269">
        <f>IFERROR(__xludf.DUMMYFUNCTION("""COMPUTED_VALUE"""),0.0)</f>
        <v>0</v>
      </c>
      <c r="BR94" s="269"/>
      <c r="BS94" s="269"/>
      <c r="BT94" s="269"/>
      <c r="BU94" s="269">
        <f>IFERROR(__xludf.DUMMYFUNCTION("""COMPUTED_VALUE"""),0.0)</f>
        <v>0</v>
      </c>
      <c r="BV94" s="269"/>
      <c r="BW94" s="269"/>
      <c r="BX94" s="269"/>
      <c r="BY94" s="269">
        <f>IFERROR(__xludf.DUMMYFUNCTION("""COMPUTED_VALUE"""),0.0)</f>
        <v>0</v>
      </c>
      <c r="BZ94" s="269"/>
      <c r="CA94" s="269"/>
      <c r="CB94" s="269"/>
      <c r="CC94" s="269">
        <f>IFERROR(__xludf.DUMMYFUNCTION("""COMPUTED_VALUE"""),0.0)</f>
        <v>0</v>
      </c>
      <c r="CD94" s="269"/>
      <c r="CE94" s="269"/>
    </row>
    <row r="95">
      <c r="A95" s="271">
        <f>IFERROR(__xludf.DUMMYFUNCTION("""COMPUTED_VALUE"""),46257.0)</f>
        <v>46257</v>
      </c>
      <c r="B95" s="269" t="str">
        <f>IFERROR(__xludf.DUMMYFUNCTION("""COMPUTED_VALUE"""),"日")</f>
        <v>日</v>
      </c>
      <c r="C95" s="272">
        <f>IFERROR(__xludf.DUMMYFUNCTION("""COMPUTED_VALUE"""),0.0)</f>
        <v>0</v>
      </c>
      <c r="D95" s="273">
        <f>IFERROR(__xludf.DUMMYFUNCTION("""COMPUTED_VALUE"""),1.0)</f>
        <v>1</v>
      </c>
      <c r="E95" s="274">
        <f>IFERROR(__xludf.DUMMYFUNCTION("""COMPUTED_VALUE"""),0.0)</f>
        <v>0</v>
      </c>
      <c r="F95" s="275"/>
      <c r="G95" s="275"/>
      <c r="H95" s="273">
        <f>IFERROR(__xludf.DUMMYFUNCTION("""COMPUTED_VALUE"""),1.0)</f>
        <v>1</v>
      </c>
      <c r="I95" s="274">
        <f>IFERROR(__xludf.DUMMYFUNCTION("""COMPUTED_VALUE"""),0.0)</f>
        <v>0</v>
      </c>
      <c r="J95" s="275"/>
      <c r="K95" s="275"/>
      <c r="L95" s="273">
        <f>IFERROR(__xludf.DUMMYFUNCTION("""COMPUTED_VALUE"""),2.0)</f>
        <v>2</v>
      </c>
      <c r="M95" s="274">
        <f>IFERROR(__xludf.DUMMYFUNCTION("""COMPUTED_VALUE"""),0.0)</f>
        <v>0</v>
      </c>
      <c r="N95" s="275"/>
      <c r="O95" s="275"/>
      <c r="P95" s="273">
        <f>IFERROR(__xludf.DUMMYFUNCTION("""COMPUTED_VALUE"""),4.0)</f>
        <v>4</v>
      </c>
      <c r="Q95" s="274">
        <f>IFERROR(__xludf.DUMMYFUNCTION("""COMPUTED_VALUE"""),0.0)</f>
        <v>0</v>
      </c>
      <c r="R95" s="275"/>
      <c r="S95" s="275"/>
      <c r="T95" s="273">
        <f>IFERROR(__xludf.DUMMYFUNCTION("""COMPUTED_VALUE"""),4.0)</f>
        <v>4</v>
      </c>
      <c r="U95" s="274">
        <f>IFERROR(__xludf.DUMMYFUNCTION("""COMPUTED_VALUE"""),0.0)</f>
        <v>0</v>
      </c>
      <c r="V95" s="275"/>
      <c r="W95" s="275"/>
      <c r="X95" s="273">
        <f>IFERROR(__xludf.DUMMYFUNCTION("""COMPUTED_VALUE"""),2.0)</f>
        <v>2</v>
      </c>
      <c r="Y95" s="274">
        <f>IFERROR(__xludf.DUMMYFUNCTION("""COMPUTED_VALUE"""),0.0)</f>
        <v>0</v>
      </c>
      <c r="Z95" s="275"/>
      <c r="AA95" s="275"/>
      <c r="AB95" s="273">
        <f>IFERROR(__xludf.DUMMYFUNCTION("""COMPUTED_VALUE"""),2.0)</f>
        <v>2</v>
      </c>
      <c r="AC95" s="274">
        <f>IFERROR(__xludf.DUMMYFUNCTION("""COMPUTED_VALUE"""),0.0)</f>
        <v>0</v>
      </c>
      <c r="AD95" s="275"/>
      <c r="AE95" s="275"/>
      <c r="AF95" s="273">
        <f>IFERROR(__xludf.DUMMYFUNCTION("""COMPUTED_VALUE"""),2.0)</f>
        <v>2</v>
      </c>
      <c r="AG95" s="274">
        <f>IFERROR(__xludf.DUMMYFUNCTION("""COMPUTED_VALUE"""),0.0)</f>
        <v>0</v>
      </c>
      <c r="AH95" s="275"/>
      <c r="AI95" s="275"/>
      <c r="AJ95" s="273">
        <f>IFERROR(__xludf.DUMMYFUNCTION("""COMPUTED_VALUE"""),5.0)</f>
        <v>5</v>
      </c>
      <c r="AK95" s="274">
        <f>IFERROR(__xludf.DUMMYFUNCTION("""COMPUTED_VALUE"""),0.0)</f>
        <v>0</v>
      </c>
      <c r="AL95" s="275"/>
      <c r="AM95" s="275"/>
      <c r="AN95" s="273">
        <f>IFERROR(__xludf.DUMMYFUNCTION("""COMPUTED_VALUE"""),19.0)</f>
        <v>19</v>
      </c>
      <c r="AO95" s="274">
        <f>IFERROR(__xludf.DUMMYFUNCTION("""COMPUTED_VALUE"""),0.0)</f>
        <v>0</v>
      </c>
      <c r="AP95" s="275"/>
      <c r="AQ95" s="275"/>
      <c r="AR95" s="273">
        <f>IFERROR(__xludf.DUMMYFUNCTION("""COMPUTED_VALUE"""),4.0)</f>
        <v>4</v>
      </c>
      <c r="AS95" s="274">
        <f>IFERROR(__xludf.DUMMYFUNCTION("""COMPUTED_VALUE"""),0.0)</f>
        <v>0</v>
      </c>
      <c r="AT95" s="275"/>
      <c r="AU95" s="275"/>
      <c r="AV95" s="273">
        <f>IFERROR(__xludf.DUMMYFUNCTION("""COMPUTED_VALUE"""),2.0)</f>
        <v>2</v>
      </c>
      <c r="AW95" s="274">
        <f>IFERROR(__xludf.DUMMYFUNCTION("""COMPUTED_VALUE"""),0.0)</f>
        <v>0</v>
      </c>
      <c r="AX95" s="275"/>
      <c r="AY95" s="275"/>
      <c r="AZ95" s="273">
        <f>IFERROR(__xludf.DUMMYFUNCTION("""COMPUTED_VALUE"""),3.0)</f>
        <v>3</v>
      </c>
      <c r="BA95" s="274">
        <f>IFERROR(__xludf.DUMMYFUNCTION("""COMPUTED_VALUE"""),0.0)</f>
        <v>0</v>
      </c>
      <c r="BB95" s="275"/>
      <c r="BC95" s="275"/>
      <c r="BD95" s="273">
        <f>IFERROR(__xludf.DUMMYFUNCTION("""COMPUTED_VALUE"""),5.0)</f>
        <v>5</v>
      </c>
      <c r="BE95" s="274">
        <f>IFERROR(__xludf.DUMMYFUNCTION("""COMPUTED_VALUE"""),0.0)</f>
        <v>0</v>
      </c>
      <c r="BF95" s="275"/>
      <c r="BG95" s="275"/>
      <c r="BH95" s="273"/>
      <c r="BI95" s="274">
        <f>IFERROR(__xludf.DUMMYFUNCTION("""COMPUTED_VALUE"""),0.0)</f>
        <v>0</v>
      </c>
      <c r="BJ95" s="275"/>
      <c r="BK95" s="275"/>
      <c r="BL95" s="273"/>
      <c r="BM95" s="274">
        <f>IFERROR(__xludf.DUMMYFUNCTION("""COMPUTED_VALUE"""),0.0)</f>
        <v>0</v>
      </c>
      <c r="BN95" s="275"/>
      <c r="BO95" s="275"/>
      <c r="BP95" s="269"/>
      <c r="BQ95" s="269">
        <f>IFERROR(__xludf.DUMMYFUNCTION("""COMPUTED_VALUE"""),0.0)</f>
        <v>0</v>
      </c>
      <c r="BR95" s="269"/>
      <c r="BS95" s="269"/>
      <c r="BT95" s="269"/>
      <c r="BU95" s="269">
        <f>IFERROR(__xludf.DUMMYFUNCTION("""COMPUTED_VALUE"""),0.0)</f>
        <v>0</v>
      </c>
      <c r="BV95" s="269"/>
      <c r="BW95" s="269"/>
      <c r="BX95" s="269"/>
      <c r="BY95" s="269">
        <f>IFERROR(__xludf.DUMMYFUNCTION("""COMPUTED_VALUE"""),0.0)</f>
        <v>0</v>
      </c>
      <c r="BZ95" s="269"/>
      <c r="CA95" s="269"/>
      <c r="CB95" s="269"/>
      <c r="CC95" s="269">
        <f>IFERROR(__xludf.DUMMYFUNCTION("""COMPUTED_VALUE"""),0.0)</f>
        <v>0</v>
      </c>
      <c r="CD95" s="269"/>
      <c r="CE95" s="269"/>
    </row>
    <row r="96">
      <c r="A96" s="271">
        <f>IFERROR(__xludf.DUMMYFUNCTION("""COMPUTED_VALUE"""),46261.0)</f>
        <v>46261</v>
      </c>
      <c r="B96" s="269" t="str">
        <f>IFERROR(__xludf.DUMMYFUNCTION("""COMPUTED_VALUE"""),"木")</f>
        <v>木</v>
      </c>
      <c r="C96" s="272">
        <f>IFERROR(__xludf.DUMMYFUNCTION("""COMPUTED_VALUE"""),0.0)</f>
        <v>0</v>
      </c>
      <c r="D96" s="273">
        <f>IFERROR(__xludf.DUMMYFUNCTION("""COMPUTED_VALUE"""),1.0)</f>
        <v>1</v>
      </c>
      <c r="E96" s="274">
        <f>IFERROR(__xludf.DUMMYFUNCTION("""COMPUTED_VALUE"""),0.0)</f>
        <v>0</v>
      </c>
      <c r="F96" s="275"/>
      <c r="G96" s="277"/>
      <c r="H96" s="273">
        <f>IFERROR(__xludf.DUMMYFUNCTION("""COMPUTED_VALUE"""),1.0)</f>
        <v>1</v>
      </c>
      <c r="I96" s="274">
        <f>IFERROR(__xludf.DUMMYFUNCTION("""COMPUTED_VALUE"""),0.0)</f>
        <v>0</v>
      </c>
      <c r="J96" s="275"/>
      <c r="K96" s="277"/>
      <c r="L96" s="273">
        <f>IFERROR(__xludf.DUMMYFUNCTION("""COMPUTED_VALUE"""),2.0)</f>
        <v>2</v>
      </c>
      <c r="M96" s="274">
        <f>IFERROR(__xludf.DUMMYFUNCTION("""COMPUTED_VALUE"""),0.0)</f>
        <v>0</v>
      </c>
      <c r="N96" s="275"/>
      <c r="O96" s="277"/>
      <c r="P96" s="273">
        <f>IFERROR(__xludf.DUMMYFUNCTION("""COMPUTED_VALUE"""),4.0)</f>
        <v>4</v>
      </c>
      <c r="Q96" s="274">
        <f>IFERROR(__xludf.DUMMYFUNCTION("""COMPUTED_VALUE"""),0.0)</f>
        <v>0</v>
      </c>
      <c r="R96" s="275"/>
      <c r="S96" s="277"/>
      <c r="T96" s="273">
        <f>IFERROR(__xludf.DUMMYFUNCTION("""COMPUTED_VALUE"""),4.0)</f>
        <v>4</v>
      </c>
      <c r="U96" s="274">
        <f>IFERROR(__xludf.DUMMYFUNCTION("""COMPUTED_VALUE"""),0.0)</f>
        <v>0</v>
      </c>
      <c r="V96" s="275"/>
      <c r="W96" s="277"/>
      <c r="X96" s="273">
        <f>IFERROR(__xludf.DUMMYFUNCTION("""COMPUTED_VALUE"""),2.0)</f>
        <v>2</v>
      </c>
      <c r="Y96" s="274">
        <f>IFERROR(__xludf.DUMMYFUNCTION("""COMPUTED_VALUE"""),0.0)</f>
        <v>0</v>
      </c>
      <c r="Z96" s="275"/>
      <c r="AA96" s="277"/>
      <c r="AB96" s="273">
        <f>IFERROR(__xludf.DUMMYFUNCTION("""COMPUTED_VALUE"""),2.0)</f>
        <v>2</v>
      </c>
      <c r="AC96" s="274">
        <f>IFERROR(__xludf.DUMMYFUNCTION("""COMPUTED_VALUE"""),0.0)</f>
        <v>0</v>
      </c>
      <c r="AD96" s="275"/>
      <c r="AE96" s="277"/>
      <c r="AF96" s="273">
        <f>IFERROR(__xludf.DUMMYFUNCTION("""COMPUTED_VALUE"""),2.0)</f>
        <v>2</v>
      </c>
      <c r="AG96" s="274">
        <f>IFERROR(__xludf.DUMMYFUNCTION("""COMPUTED_VALUE"""),0.0)</f>
        <v>0</v>
      </c>
      <c r="AH96" s="275"/>
      <c r="AI96" s="277"/>
      <c r="AJ96" s="273">
        <f>IFERROR(__xludf.DUMMYFUNCTION("""COMPUTED_VALUE"""),5.0)</f>
        <v>5</v>
      </c>
      <c r="AK96" s="274">
        <f>IFERROR(__xludf.DUMMYFUNCTION("""COMPUTED_VALUE"""),0.0)</f>
        <v>0</v>
      </c>
      <c r="AL96" s="275"/>
      <c r="AM96" s="277"/>
      <c r="AN96" s="273">
        <f>IFERROR(__xludf.DUMMYFUNCTION("""COMPUTED_VALUE"""),19.0)</f>
        <v>19</v>
      </c>
      <c r="AO96" s="274">
        <f>IFERROR(__xludf.DUMMYFUNCTION("""COMPUTED_VALUE"""),0.0)</f>
        <v>0</v>
      </c>
      <c r="AP96" s="275"/>
      <c r="AQ96" s="277"/>
      <c r="AR96" s="273">
        <f>IFERROR(__xludf.DUMMYFUNCTION("""COMPUTED_VALUE"""),4.0)</f>
        <v>4</v>
      </c>
      <c r="AS96" s="274">
        <f>IFERROR(__xludf.DUMMYFUNCTION("""COMPUTED_VALUE"""),0.0)</f>
        <v>0</v>
      </c>
      <c r="AT96" s="275"/>
      <c r="AU96" s="277"/>
      <c r="AV96" s="273">
        <f>IFERROR(__xludf.DUMMYFUNCTION("""COMPUTED_VALUE"""),2.0)</f>
        <v>2</v>
      </c>
      <c r="AW96" s="274">
        <f>IFERROR(__xludf.DUMMYFUNCTION("""COMPUTED_VALUE"""),0.0)</f>
        <v>0</v>
      </c>
      <c r="AX96" s="275"/>
      <c r="AY96" s="277"/>
      <c r="AZ96" s="273">
        <f>IFERROR(__xludf.DUMMYFUNCTION("""COMPUTED_VALUE"""),3.0)</f>
        <v>3</v>
      </c>
      <c r="BA96" s="274">
        <f>IFERROR(__xludf.DUMMYFUNCTION("""COMPUTED_VALUE"""),0.0)</f>
        <v>0</v>
      </c>
      <c r="BB96" s="275"/>
      <c r="BC96" s="277"/>
      <c r="BD96" s="273">
        <f>IFERROR(__xludf.DUMMYFUNCTION("""COMPUTED_VALUE"""),5.0)</f>
        <v>5</v>
      </c>
      <c r="BE96" s="274">
        <f>IFERROR(__xludf.DUMMYFUNCTION("""COMPUTED_VALUE"""),0.0)</f>
        <v>0</v>
      </c>
      <c r="BF96" s="275"/>
      <c r="BG96" s="277"/>
      <c r="BH96" s="273"/>
      <c r="BI96" s="274">
        <f>IFERROR(__xludf.DUMMYFUNCTION("""COMPUTED_VALUE"""),0.0)</f>
        <v>0</v>
      </c>
      <c r="BJ96" s="275"/>
      <c r="BK96" s="277"/>
      <c r="BL96" s="273"/>
      <c r="BM96" s="274">
        <f>IFERROR(__xludf.DUMMYFUNCTION("""COMPUTED_VALUE"""),0.0)</f>
        <v>0</v>
      </c>
      <c r="BN96" s="275"/>
      <c r="BO96" s="277"/>
      <c r="BP96" s="269"/>
      <c r="BQ96" s="269">
        <f>IFERROR(__xludf.DUMMYFUNCTION("""COMPUTED_VALUE"""),0.0)</f>
        <v>0</v>
      </c>
      <c r="BR96" s="269"/>
      <c r="BS96" s="272"/>
      <c r="BT96" s="269"/>
      <c r="BU96" s="269">
        <f>IFERROR(__xludf.DUMMYFUNCTION("""COMPUTED_VALUE"""),0.0)</f>
        <v>0</v>
      </c>
      <c r="BV96" s="269"/>
      <c r="BW96" s="272"/>
      <c r="BX96" s="269"/>
      <c r="BY96" s="269">
        <f>IFERROR(__xludf.DUMMYFUNCTION("""COMPUTED_VALUE"""),0.0)</f>
        <v>0</v>
      </c>
      <c r="BZ96" s="269"/>
      <c r="CA96" s="272"/>
      <c r="CB96" s="269"/>
      <c r="CC96" s="269">
        <f>IFERROR(__xludf.DUMMYFUNCTION("""COMPUTED_VALUE"""),0.0)</f>
        <v>0</v>
      </c>
      <c r="CD96" s="269"/>
      <c r="CE96" s="272"/>
    </row>
    <row r="97">
      <c r="A97" s="271">
        <f>IFERROR(__xludf.DUMMYFUNCTION("""COMPUTED_VALUE"""),46262.0)</f>
        <v>46262</v>
      </c>
      <c r="B97" s="269" t="str">
        <f>IFERROR(__xludf.DUMMYFUNCTION("""COMPUTED_VALUE"""),"金")</f>
        <v>金</v>
      </c>
      <c r="C97" s="272">
        <f>IFERROR(__xludf.DUMMYFUNCTION("""COMPUTED_VALUE"""),0.0)</f>
        <v>0</v>
      </c>
      <c r="D97" s="273">
        <f>IFERROR(__xludf.DUMMYFUNCTION("""COMPUTED_VALUE"""),1.0)</f>
        <v>1</v>
      </c>
      <c r="E97" s="274">
        <f>IFERROR(__xludf.DUMMYFUNCTION("""COMPUTED_VALUE"""),0.0)</f>
        <v>0</v>
      </c>
      <c r="F97" s="275"/>
      <c r="G97" s="275"/>
      <c r="H97" s="273">
        <f>IFERROR(__xludf.DUMMYFUNCTION("""COMPUTED_VALUE"""),1.0)</f>
        <v>1</v>
      </c>
      <c r="I97" s="274">
        <f>IFERROR(__xludf.DUMMYFUNCTION("""COMPUTED_VALUE"""),0.0)</f>
        <v>0</v>
      </c>
      <c r="J97" s="275"/>
      <c r="K97" s="275"/>
      <c r="L97" s="273">
        <f>IFERROR(__xludf.DUMMYFUNCTION("""COMPUTED_VALUE"""),2.0)</f>
        <v>2</v>
      </c>
      <c r="M97" s="274">
        <f>IFERROR(__xludf.DUMMYFUNCTION("""COMPUTED_VALUE"""),0.0)</f>
        <v>0</v>
      </c>
      <c r="N97" s="275"/>
      <c r="O97" s="275"/>
      <c r="P97" s="273">
        <f>IFERROR(__xludf.DUMMYFUNCTION("""COMPUTED_VALUE"""),4.0)</f>
        <v>4</v>
      </c>
      <c r="Q97" s="274">
        <f>IFERROR(__xludf.DUMMYFUNCTION("""COMPUTED_VALUE"""),0.0)</f>
        <v>0</v>
      </c>
      <c r="R97" s="275"/>
      <c r="S97" s="275"/>
      <c r="T97" s="273">
        <f>IFERROR(__xludf.DUMMYFUNCTION("""COMPUTED_VALUE"""),4.0)</f>
        <v>4</v>
      </c>
      <c r="U97" s="274">
        <f>IFERROR(__xludf.DUMMYFUNCTION("""COMPUTED_VALUE"""),0.0)</f>
        <v>0</v>
      </c>
      <c r="V97" s="275"/>
      <c r="W97" s="275"/>
      <c r="X97" s="273">
        <f>IFERROR(__xludf.DUMMYFUNCTION("""COMPUTED_VALUE"""),2.0)</f>
        <v>2</v>
      </c>
      <c r="Y97" s="274">
        <f>IFERROR(__xludf.DUMMYFUNCTION("""COMPUTED_VALUE"""),0.0)</f>
        <v>0</v>
      </c>
      <c r="Z97" s="275"/>
      <c r="AA97" s="275"/>
      <c r="AB97" s="273">
        <f>IFERROR(__xludf.DUMMYFUNCTION("""COMPUTED_VALUE"""),2.0)</f>
        <v>2</v>
      </c>
      <c r="AC97" s="274">
        <f>IFERROR(__xludf.DUMMYFUNCTION("""COMPUTED_VALUE"""),0.0)</f>
        <v>0</v>
      </c>
      <c r="AD97" s="275"/>
      <c r="AE97" s="275"/>
      <c r="AF97" s="273">
        <f>IFERROR(__xludf.DUMMYFUNCTION("""COMPUTED_VALUE"""),2.0)</f>
        <v>2</v>
      </c>
      <c r="AG97" s="274">
        <f>IFERROR(__xludf.DUMMYFUNCTION("""COMPUTED_VALUE"""),0.0)</f>
        <v>0</v>
      </c>
      <c r="AH97" s="275"/>
      <c r="AI97" s="275"/>
      <c r="AJ97" s="273">
        <f>IFERROR(__xludf.DUMMYFUNCTION("""COMPUTED_VALUE"""),5.0)</f>
        <v>5</v>
      </c>
      <c r="AK97" s="274">
        <f>IFERROR(__xludf.DUMMYFUNCTION("""COMPUTED_VALUE"""),0.0)</f>
        <v>0</v>
      </c>
      <c r="AL97" s="275"/>
      <c r="AM97" s="275"/>
      <c r="AN97" s="273">
        <f>IFERROR(__xludf.DUMMYFUNCTION("""COMPUTED_VALUE"""),19.0)</f>
        <v>19</v>
      </c>
      <c r="AO97" s="274">
        <f>IFERROR(__xludf.DUMMYFUNCTION("""COMPUTED_VALUE"""),0.0)</f>
        <v>0</v>
      </c>
      <c r="AP97" s="275"/>
      <c r="AQ97" s="275"/>
      <c r="AR97" s="273">
        <f>IFERROR(__xludf.DUMMYFUNCTION("""COMPUTED_VALUE"""),4.0)</f>
        <v>4</v>
      </c>
      <c r="AS97" s="274">
        <f>IFERROR(__xludf.DUMMYFUNCTION("""COMPUTED_VALUE"""),0.0)</f>
        <v>0</v>
      </c>
      <c r="AT97" s="275"/>
      <c r="AU97" s="275"/>
      <c r="AV97" s="273">
        <f>IFERROR(__xludf.DUMMYFUNCTION("""COMPUTED_VALUE"""),2.0)</f>
        <v>2</v>
      </c>
      <c r="AW97" s="274">
        <f>IFERROR(__xludf.DUMMYFUNCTION("""COMPUTED_VALUE"""),0.0)</f>
        <v>0</v>
      </c>
      <c r="AX97" s="275"/>
      <c r="AY97" s="275"/>
      <c r="AZ97" s="273">
        <f>IFERROR(__xludf.DUMMYFUNCTION("""COMPUTED_VALUE"""),3.0)</f>
        <v>3</v>
      </c>
      <c r="BA97" s="274">
        <f>IFERROR(__xludf.DUMMYFUNCTION("""COMPUTED_VALUE"""),0.0)</f>
        <v>0</v>
      </c>
      <c r="BB97" s="275"/>
      <c r="BC97" s="275"/>
      <c r="BD97" s="273">
        <f>IFERROR(__xludf.DUMMYFUNCTION("""COMPUTED_VALUE"""),5.0)</f>
        <v>5</v>
      </c>
      <c r="BE97" s="274">
        <f>IFERROR(__xludf.DUMMYFUNCTION("""COMPUTED_VALUE"""),0.0)</f>
        <v>0</v>
      </c>
      <c r="BF97" s="275"/>
      <c r="BG97" s="275"/>
      <c r="BH97" s="273"/>
      <c r="BI97" s="274">
        <f>IFERROR(__xludf.DUMMYFUNCTION("""COMPUTED_VALUE"""),0.0)</f>
        <v>0</v>
      </c>
      <c r="BJ97" s="275"/>
      <c r="BK97" s="275"/>
      <c r="BL97" s="273"/>
      <c r="BM97" s="274">
        <f>IFERROR(__xludf.DUMMYFUNCTION("""COMPUTED_VALUE"""),0.0)</f>
        <v>0</v>
      </c>
      <c r="BN97" s="275"/>
      <c r="BO97" s="275"/>
      <c r="BP97" s="269"/>
      <c r="BQ97" s="269">
        <f>IFERROR(__xludf.DUMMYFUNCTION("""COMPUTED_VALUE"""),0.0)</f>
        <v>0</v>
      </c>
      <c r="BR97" s="269"/>
      <c r="BS97" s="269"/>
      <c r="BT97" s="269"/>
      <c r="BU97" s="269">
        <f>IFERROR(__xludf.DUMMYFUNCTION("""COMPUTED_VALUE"""),0.0)</f>
        <v>0</v>
      </c>
      <c r="BV97" s="269"/>
      <c r="BW97" s="269"/>
      <c r="BX97" s="269"/>
      <c r="BY97" s="269">
        <f>IFERROR(__xludf.DUMMYFUNCTION("""COMPUTED_VALUE"""),0.0)</f>
        <v>0</v>
      </c>
      <c r="BZ97" s="269"/>
      <c r="CA97" s="269"/>
      <c r="CB97" s="269"/>
      <c r="CC97" s="269">
        <f>IFERROR(__xludf.DUMMYFUNCTION("""COMPUTED_VALUE"""),0.0)</f>
        <v>0</v>
      </c>
      <c r="CD97" s="269"/>
      <c r="CE97" s="269"/>
    </row>
    <row r="98">
      <c r="A98" s="271">
        <f>IFERROR(__xludf.DUMMYFUNCTION("""COMPUTED_VALUE"""),46263.0)</f>
        <v>46263</v>
      </c>
      <c r="B98" s="269" t="str">
        <f>IFERROR(__xludf.DUMMYFUNCTION("""COMPUTED_VALUE"""),"土")</f>
        <v>土</v>
      </c>
      <c r="C98" s="272">
        <f>IFERROR(__xludf.DUMMYFUNCTION("""COMPUTED_VALUE"""),0.0)</f>
        <v>0</v>
      </c>
      <c r="D98" s="273">
        <f>IFERROR(__xludf.DUMMYFUNCTION("""COMPUTED_VALUE"""),1.0)</f>
        <v>1</v>
      </c>
      <c r="E98" s="274">
        <f>IFERROR(__xludf.DUMMYFUNCTION("""COMPUTED_VALUE"""),0.0)</f>
        <v>0</v>
      </c>
      <c r="F98" s="275"/>
      <c r="G98" s="275"/>
      <c r="H98" s="273">
        <f>IFERROR(__xludf.DUMMYFUNCTION("""COMPUTED_VALUE"""),1.0)</f>
        <v>1</v>
      </c>
      <c r="I98" s="274">
        <f>IFERROR(__xludf.DUMMYFUNCTION("""COMPUTED_VALUE"""),0.0)</f>
        <v>0</v>
      </c>
      <c r="J98" s="275"/>
      <c r="K98" s="275"/>
      <c r="L98" s="273">
        <f>IFERROR(__xludf.DUMMYFUNCTION("""COMPUTED_VALUE"""),2.0)</f>
        <v>2</v>
      </c>
      <c r="M98" s="274">
        <f>IFERROR(__xludf.DUMMYFUNCTION("""COMPUTED_VALUE"""),0.0)</f>
        <v>0</v>
      </c>
      <c r="N98" s="275"/>
      <c r="O98" s="275"/>
      <c r="P98" s="273">
        <f>IFERROR(__xludf.DUMMYFUNCTION("""COMPUTED_VALUE"""),4.0)</f>
        <v>4</v>
      </c>
      <c r="Q98" s="274">
        <f>IFERROR(__xludf.DUMMYFUNCTION("""COMPUTED_VALUE"""),0.0)</f>
        <v>0</v>
      </c>
      <c r="R98" s="275"/>
      <c r="S98" s="275"/>
      <c r="T98" s="273">
        <f>IFERROR(__xludf.DUMMYFUNCTION("""COMPUTED_VALUE"""),4.0)</f>
        <v>4</v>
      </c>
      <c r="U98" s="274">
        <f>IFERROR(__xludf.DUMMYFUNCTION("""COMPUTED_VALUE"""),0.0)</f>
        <v>0</v>
      </c>
      <c r="V98" s="275"/>
      <c r="W98" s="275"/>
      <c r="X98" s="273">
        <f>IFERROR(__xludf.DUMMYFUNCTION("""COMPUTED_VALUE"""),2.0)</f>
        <v>2</v>
      </c>
      <c r="Y98" s="274">
        <f>IFERROR(__xludf.DUMMYFUNCTION("""COMPUTED_VALUE"""),0.0)</f>
        <v>0</v>
      </c>
      <c r="Z98" s="275"/>
      <c r="AA98" s="275"/>
      <c r="AB98" s="273">
        <f>IFERROR(__xludf.DUMMYFUNCTION("""COMPUTED_VALUE"""),2.0)</f>
        <v>2</v>
      </c>
      <c r="AC98" s="274">
        <f>IFERROR(__xludf.DUMMYFUNCTION("""COMPUTED_VALUE"""),0.0)</f>
        <v>0</v>
      </c>
      <c r="AD98" s="275"/>
      <c r="AE98" s="275"/>
      <c r="AF98" s="273">
        <f>IFERROR(__xludf.DUMMYFUNCTION("""COMPUTED_VALUE"""),2.0)</f>
        <v>2</v>
      </c>
      <c r="AG98" s="274">
        <f>IFERROR(__xludf.DUMMYFUNCTION("""COMPUTED_VALUE"""),0.0)</f>
        <v>0</v>
      </c>
      <c r="AH98" s="275"/>
      <c r="AI98" s="275"/>
      <c r="AJ98" s="273">
        <f>IFERROR(__xludf.DUMMYFUNCTION("""COMPUTED_VALUE"""),5.0)</f>
        <v>5</v>
      </c>
      <c r="AK98" s="274">
        <f>IFERROR(__xludf.DUMMYFUNCTION("""COMPUTED_VALUE"""),0.0)</f>
        <v>0</v>
      </c>
      <c r="AL98" s="275"/>
      <c r="AM98" s="275"/>
      <c r="AN98" s="273">
        <f>IFERROR(__xludf.DUMMYFUNCTION("""COMPUTED_VALUE"""),19.0)</f>
        <v>19</v>
      </c>
      <c r="AO98" s="274">
        <f>IFERROR(__xludf.DUMMYFUNCTION("""COMPUTED_VALUE"""),0.0)</f>
        <v>0</v>
      </c>
      <c r="AP98" s="275"/>
      <c r="AQ98" s="275"/>
      <c r="AR98" s="273">
        <f>IFERROR(__xludf.DUMMYFUNCTION("""COMPUTED_VALUE"""),4.0)</f>
        <v>4</v>
      </c>
      <c r="AS98" s="274">
        <f>IFERROR(__xludf.DUMMYFUNCTION("""COMPUTED_VALUE"""),0.0)</f>
        <v>0</v>
      </c>
      <c r="AT98" s="275"/>
      <c r="AU98" s="275"/>
      <c r="AV98" s="273">
        <f>IFERROR(__xludf.DUMMYFUNCTION("""COMPUTED_VALUE"""),2.0)</f>
        <v>2</v>
      </c>
      <c r="AW98" s="274">
        <f>IFERROR(__xludf.DUMMYFUNCTION("""COMPUTED_VALUE"""),0.0)</f>
        <v>0</v>
      </c>
      <c r="AX98" s="275"/>
      <c r="AY98" s="275"/>
      <c r="AZ98" s="273">
        <f>IFERROR(__xludf.DUMMYFUNCTION("""COMPUTED_VALUE"""),3.0)</f>
        <v>3</v>
      </c>
      <c r="BA98" s="274">
        <f>IFERROR(__xludf.DUMMYFUNCTION("""COMPUTED_VALUE"""),0.0)</f>
        <v>0</v>
      </c>
      <c r="BB98" s="275"/>
      <c r="BC98" s="275"/>
      <c r="BD98" s="273">
        <f>IFERROR(__xludf.DUMMYFUNCTION("""COMPUTED_VALUE"""),5.0)</f>
        <v>5</v>
      </c>
      <c r="BE98" s="274">
        <f>IFERROR(__xludf.DUMMYFUNCTION("""COMPUTED_VALUE"""),0.0)</f>
        <v>0</v>
      </c>
      <c r="BF98" s="275"/>
      <c r="BG98" s="275"/>
      <c r="BH98" s="273"/>
      <c r="BI98" s="274">
        <f>IFERROR(__xludf.DUMMYFUNCTION("""COMPUTED_VALUE"""),0.0)</f>
        <v>0</v>
      </c>
      <c r="BJ98" s="275"/>
      <c r="BK98" s="275"/>
      <c r="BL98" s="273"/>
      <c r="BM98" s="274">
        <f>IFERROR(__xludf.DUMMYFUNCTION("""COMPUTED_VALUE"""),0.0)</f>
        <v>0</v>
      </c>
      <c r="BN98" s="275"/>
      <c r="BO98" s="275"/>
      <c r="BP98" s="269"/>
      <c r="BQ98" s="269">
        <f>IFERROR(__xludf.DUMMYFUNCTION("""COMPUTED_VALUE"""),0.0)</f>
        <v>0</v>
      </c>
      <c r="BR98" s="269"/>
      <c r="BS98" s="269"/>
      <c r="BT98" s="269"/>
      <c r="BU98" s="269">
        <f>IFERROR(__xludf.DUMMYFUNCTION("""COMPUTED_VALUE"""),0.0)</f>
        <v>0</v>
      </c>
      <c r="BV98" s="269"/>
      <c r="BW98" s="269"/>
      <c r="BX98" s="269"/>
      <c r="BY98" s="269">
        <f>IFERROR(__xludf.DUMMYFUNCTION("""COMPUTED_VALUE"""),0.0)</f>
        <v>0</v>
      </c>
      <c r="BZ98" s="269"/>
      <c r="CA98" s="269"/>
      <c r="CB98" s="269"/>
      <c r="CC98" s="269">
        <f>IFERROR(__xludf.DUMMYFUNCTION("""COMPUTED_VALUE"""),0.0)</f>
        <v>0</v>
      </c>
      <c r="CD98" s="269"/>
      <c r="CE98" s="269"/>
    </row>
    <row r="99">
      <c r="A99" s="271">
        <f>IFERROR(__xludf.DUMMYFUNCTION("""COMPUTED_VALUE"""),46264.0)</f>
        <v>46264</v>
      </c>
      <c r="B99" s="269" t="str">
        <f>IFERROR(__xludf.DUMMYFUNCTION("""COMPUTED_VALUE"""),"日")</f>
        <v>日</v>
      </c>
      <c r="C99" s="272">
        <f>IFERROR(__xludf.DUMMYFUNCTION("""COMPUTED_VALUE"""),0.0)</f>
        <v>0</v>
      </c>
      <c r="D99" s="273">
        <f>IFERROR(__xludf.DUMMYFUNCTION("""COMPUTED_VALUE"""),1.0)</f>
        <v>1</v>
      </c>
      <c r="E99" s="274">
        <f>IFERROR(__xludf.DUMMYFUNCTION("""COMPUTED_VALUE"""),0.0)</f>
        <v>0</v>
      </c>
      <c r="F99" s="275"/>
      <c r="G99" s="275"/>
      <c r="H99" s="273">
        <f>IFERROR(__xludf.DUMMYFUNCTION("""COMPUTED_VALUE"""),1.0)</f>
        <v>1</v>
      </c>
      <c r="I99" s="274">
        <f>IFERROR(__xludf.DUMMYFUNCTION("""COMPUTED_VALUE"""),0.0)</f>
        <v>0</v>
      </c>
      <c r="J99" s="275"/>
      <c r="K99" s="275"/>
      <c r="L99" s="273">
        <f>IFERROR(__xludf.DUMMYFUNCTION("""COMPUTED_VALUE"""),2.0)</f>
        <v>2</v>
      </c>
      <c r="M99" s="274">
        <f>IFERROR(__xludf.DUMMYFUNCTION("""COMPUTED_VALUE"""),0.0)</f>
        <v>0</v>
      </c>
      <c r="N99" s="275"/>
      <c r="O99" s="275"/>
      <c r="P99" s="273">
        <f>IFERROR(__xludf.DUMMYFUNCTION("""COMPUTED_VALUE"""),4.0)</f>
        <v>4</v>
      </c>
      <c r="Q99" s="274">
        <f>IFERROR(__xludf.DUMMYFUNCTION("""COMPUTED_VALUE"""),0.0)</f>
        <v>0</v>
      </c>
      <c r="R99" s="275"/>
      <c r="S99" s="275"/>
      <c r="T99" s="273">
        <f>IFERROR(__xludf.DUMMYFUNCTION("""COMPUTED_VALUE"""),4.0)</f>
        <v>4</v>
      </c>
      <c r="U99" s="274">
        <f>IFERROR(__xludf.DUMMYFUNCTION("""COMPUTED_VALUE"""),0.0)</f>
        <v>0</v>
      </c>
      <c r="V99" s="275"/>
      <c r="W99" s="275"/>
      <c r="X99" s="273">
        <f>IFERROR(__xludf.DUMMYFUNCTION("""COMPUTED_VALUE"""),2.0)</f>
        <v>2</v>
      </c>
      <c r="Y99" s="274">
        <f>IFERROR(__xludf.DUMMYFUNCTION("""COMPUTED_VALUE"""),0.0)</f>
        <v>0</v>
      </c>
      <c r="Z99" s="275"/>
      <c r="AA99" s="275"/>
      <c r="AB99" s="273">
        <f>IFERROR(__xludf.DUMMYFUNCTION("""COMPUTED_VALUE"""),2.0)</f>
        <v>2</v>
      </c>
      <c r="AC99" s="274">
        <f>IFERROR(__xludf.DUMMYFUNCTION("""COMPUTED_VALUE"""),0.0)</f>
        <v>0</v>
      </c>
      <c r="AD99" s="275"/>
      <c r="AE99" s="275"/>
      <c r="AF99" s="273">
        <f>IFERROR(__xludf.DUMMYFUNCTION("""COMPUTED_VALUE"""),2.0)</f>
        <v>2</v>
      </c>
      <c r="AG99" s="274">
        <f>IFERROR(__xludf.DUMMYFUNCTION("""COMPUTED_VALUE"""),0.0)</f>
        <v>0</v>
      </c>
      <c r="AH99" s="275"/>
      <c r="AI99" s="275"/>
      <c r="AJ99" s="273">
        <f>IFERROR(__xludf.DUMMYFUNCTION("""COMPUTED_VALUE"""),5.0)</f>
        <v>5</v>
      </c>
      <c r="AK99" s="274">
        <f>IFERROR(__xludf.DUMMYFUNCTION("""COMPUTED_VALUE"""),0.0)</f>
        <v>0</v>
      </c>
      <c r="AL99" s="275"/>
      <c r="AM99" s="275"/>
      <c r="AN99" s="273">
        <f>IFERROR(__xludf.DUMMYFUNCTION("""COMPUTED_VALUE"""),19.0)</f>
        <v>19</v>
      </c>
      <c r="AO99" s="274">
        <f>IFERROR(__xludf.DUMMYFUNCTION("""COMPUTED_VALUE"""),0.0)</f>
        <v>0</v>
      </c>
      <c r="AP99" s="275"/>
      <c r="AQ99" s="275"/>
      <c r="AR99" s="273">
        <f>IFERROR(__xludf.DUMMYFUNCTION("""COMPUTED_VALUE"""),4.0)</f>
        <v>4</v>
      </c>
      <c r="AS99" s="274">
        <f>IFERROR(__xludf.DUMMYFUNCTION("""COMPUTED_VALUE"""),0.0)</f>
        <v>0</v>
      </c>
      <c r="AT99" s="275"/>
      <c r="AU99" s="275"/>
      <c r="AV99" s="273">
        <f>IFERROR(__xludf.DUMMYFUNCTION("""COMPUTED_VALUE"""),2.0)</f>
        <v>2</v>
      </c>
      <c r="AW99" s="274">
        <f>IFERROR(__xludf.DUMMYFUNCTION("""COMPUTED_VALUE"""),0.0)</f>
        <v>0</v>
      </c>
      <c r="AX99" s="275"/>
      <c r="AY99" s="275"/>
      <c r="AZ99" s="273">
        <f>IFERROR(__xludf.DUMMYFUNCTION("""COMPUTED_VALUE"""),3.0)</f>
        <v>3</v>
      </c>
      <c r="BA99" s="274">
        <f>IFERROR(__xludf.DUMMYFUNCTION("""COMPUTED_VALUE"""),0.0)</f>
        <v>0</v>
      </c>
      <c r="BB99" s="275"/>
      <c r="BC99" s="275"/>
      <c r="BD99" s="273">
        <f>IFERROR(__xludf.DUMMYFUNCTION("""COMPUTED_VALUE"""),5.0)</f>
        <v>5</v>
      </c>
      <c r="BE99" s="274">
        <f>IFERROR(__xludf.DUMMYFUNCTION("""COMPUTED_VALUE"""),0.0)</f>
        <v>0</v>
      </c>
      <c r="BF99" s="275"/>
      <c r="BG99" s="275"/>
      <c r="BH99" s="273"/>
      <c r="BI99" s="274">
        <f>IFERROR(__xludf.DUMMYFUNCTION("""COMPUTED_VALUE"""),0.0)</f>
        <v>0</v>
      </c>
      <c r="BJ99" s="275"/>
      <c r="BK99" s="275"/>
      <c r="BL99" s="273"/>
      <c r="BM99" s="274">
        <f>IFERROR(__xludf.DUMMYFUNCTION("""COMPUTED_VALUE"""),0.0)</f>
        <v>0</v>
      </c>
      <c r="BN99" s="275"/>
      <c r="BO99" s="275"/>
      <c r="BP99" s="269"/>
      <c r="BQ99" s="269">
        <f>IFERROR(__xludf.DUMMYFUNCTION("""COMPUTED_VALUE"""),0.0)</f>
        <v>0</v>
      </c>
      <c r="BR99" s="269"/>
      <c r="BS99" s="269"/>
      <c r="BT99" s="269"/>
      <c r="BU99" s="269">
        <f>IFERROR(__xludf.DUMMYFUNCTION("""COMPUTED_VALUE"""),0.0)</f>
        <v>0</v>
      </c>
      <c r="BV99" s="269"/>
      <c r="BW99" s="269"/>
      <c r="BX99" s="269"/>
      <c r="BY99" s="269">
        <f>IFERROR(__xludf.DUMMYFUNCTION("""COMPUTED_VALUE"""),0.0)</f>
        <v>0</v>
      </c>
      <c r="BZ99" s="269"/>
      <c r="CA99" s="269"/>
      <c r="CB99" s="269"/>
      <c r="CC99" s="269">
        <f>IFERROR(__xludf.DUMMYFUNCTION("""COMPUTED_VALUE"""),0.0)</f>
        <v>0</v>
      </c>
      <c r="CD99" s="269"/>
      <c r="CE99" s="269"/>
    </row>
    <row r="100">
      <c r="A100" s="271"/>
      <c r="B100" s="269"/>
      <c r="C100" s="272">
        <f>IFERROR(__xludf.DUMMYFUNCTION("""COMPUTED_VALUE"""),0.0)</f>
        <v>0</v>
      </c>
      <c r="D100" s="273">
        <f>IFERROR(__xludf.DUMMYFUNCTION("""COMPUTED_VALUE"""),1.0)</f>
        <v>1</v>
      </c>
      <c r="E100" s="274">
        <f>IFERROR(__xludf.DUMMYFUNCTION("""COMPUTED_VALUE"""),0.0)</f>
        <v>0</v>
      </c>
      <c r="F100" s="275"/>
      <c r="G100" s="277">
        <f>IFERROR(__xludf.DUMMYFUNCTION("""COMPUTED_VALUE"""),0.0)</f>
        <v>0</v>
      </c>
      <c r="H100" s="273">
        <f>IFERROR(__xludf.DUMMYFUNCTION("""COMPUTED_VALUE"""),1.0)</f>
        <v>1</v>
      </c>
      <c r="I100" s="274">
        <f>IFERROR(__xludf.DUMMYFUNCTION("""COMPUTED_VALUE"""),0.0)</f>
        <v>0</v>
      </c>
      <c r="J100" s="275"/>
      <c r="K100" s="277">
        <f>IFERROR(__xludf.DUMMYFUNCTION("""COMPUTED_VALUE"""),0.0)</f>
        <v>0</v>
      </c>
      <c r="L100" s="273">
        <f>IFERROR(__xludf.DUMMYFUNCTION("""COMPUTED_VALUE"""),2.0)</f>
        <v>2</v>
      </c>
      <c r="M100" s="274">
        <f>IFERROR(__xludf.DUMMYFUNCTION("""COMPUTED_VALUE"""),0.0)</f>
        <v>0</v>
      </c>
      <c r="N100" s="275"/>
      <c r="O100" s="277">
        <f>IFERROR(__xludf.DUMMYFUNCTION("""COMPUTED_VALUE"""),0.0)</f>
        <v>0</v>
      </c>
      <c r="P100" s="273">
        <f>IFERROR(__xludf.DUMMYFUNCTION("""COMPUTED_VALUE"""),4.0)</f>
        <v>4</v>
      </c>
      <c r="Q100" s="274">
        <f>IFERROR(__xludf.DUMMYFUNCTION("""COMPUTED_VALUE"""),0.0)</f>
        <v>0</v>
      </c>
      <c r="R100" s="275"/>
      <c r="S100" s="277">
        <f>IFERROR(__xludf.DUMMYFUNCTION("""COMPUTED_VALUE"""),0.0)</f>
        <v>0</v>
      </c>
      <c r="T100" s="273">
        <f>IFERROR(__xludf.DUMMYFUNCTION("""COMPUTED_VALUE"""),4.0)</f>
        <v>4</v>
      </c>
      <c r="U100" s="274">
        <f>IFERROR(__xludf.DUMMYFUNCTION("""COMPUTED_VALUE"""),0.0)</f>
        <v>0</v>
      </c>
      <c r="V100" s="275"/>
      <c r="W100" s="277">
        <f>IFERROR(__xludf.DUMMYFUNCTION("""COMPUTED_VALUE"""),0.0)</f>
        <v>0</v>
      </c>
      <c r="X100" s="273">
        <f>IFERROR(__xludf.DUMMYFUNCTION("""COMPUTED_VALUE"""),2.0)</f>
        <v>2</v>
      </c>
      <c r="Y100" s="274">
        <f>IFERROR(__xludf.DUMMYFUNCTION("""COMPUTED_VALUE"""),0.0)</f>
        <v>0</v>
      </c>
      <c r="Z100" s="275"/>
      <c r="AA100" s="277">
        <f>IFERROR(__xludf.DUMMYFUNCTION("""COMPUTED_VALUE"""),0.0)</f>
        <v>0</v>
      </c>
      <c r="AB100" s="273">
        <f>IFERROR(__xludf.DUMMYFUNCTION("""COMPUTED_VALUE"""),2.0)</f>
        <v>2</v>
      </c>
      <c r="AC100" s="274">
        <f>IFERROR(__xludf.DUMMYFUNCTION("""COMPUTED_VALUE"""),0.0)</f>
        <v>0</v>
      </c>
      <c r="AD100" s="275"/>
      <c r="AE100" s="277">
        <f>IFERROR(__xludf.DUMMYFUNCTION("""COMPUTED_VALUE"""),0.0)</f>
        <v>0</v>
      </c>
      <c r="AF100" s="273">
        <f>IFERROR(__xludf.DUMMYFUNCTION("""COMPUTED_VALUE"""),2.0)</f>
        <v>2</v>
      </c>
      <c r="AG100" s="274">
        <f>IFERROR(__xludf.DUMMYFUNCTION("""COMPUTED_VALUE"""),0.0)</f>
        <v>0</v>
      </c>
      <c r="AH100" s="275"/>
      <c r="AI100" s="277">
        <f>IFERROR(__xludf.DUMMYFUNCTION("""COMPUTED_VALUE"""),0.0)</f>
        <v>0</v>
      </c>
      <c r="AJ100" s="273">
        <f>IFERROR(__xludf.DUMMYFUNCTION("""COMPUTED_VALUE"""),5.0)</f>
        <v>5</v>
      </c>
      <c r="AK100" s="274">
        <f>IFERROR(__xludf.DUMMYFUNCTION("""COMPUTED_VALUE"""),0.0)</f>
        <v>0</v>
      </c>
      <c r="AL100" s="275"/>
      <c r="AM100" s="277">
        <f>IFERROR(__xludf.DUMMYFUNCTION("""COMPUTED_VALUE"""),0.0)</f>
        <v>0</v>
      </c>
      <c r="AN100" s="273">
        <f>IFERROR(__xludf.DUMMYFUNCTION("""COMPUTED_VALUE"""),19.0)</f>
        <v>19</v>
      </c>
      <c r="AO100" s="274">
        <f>IFERROR(__xludf.DUMMYFUNCTION("""COMPUTED_VALUE"""),0.0)</f>
        <v>0</v>
      </c>
      <c r="AP100" s="275"/>
      <c r="AQ100" s="277">
        <f>IFERROR(__xludf.DUMMYFUNCTION("""COMPUTED_VALUE"""),0.0)</f>
        <v>0</v>
      </c>
      <c r="AR100" s="273">
        <f>IFERROR(__xludf.DUMMYFUNCTION("""COMPUTED_VALUE"""),4.0)</f>
        <v>4</v>
      </c>
      <c r="AS100" s="274">
        <f>IFERROR(__xludf.DUMMYFUNCTION("""COMPUTED_VALUE"""),0.0)</f>
        <v>0</v>
      </c>
      <c r="AT100" s="275"/>
      <c r="AU100" s="277">
        <f>IFERROR(__xludf.DUMMYFUNCTION("""COMPUTED_VALUE"""),0.0)</f>
        <v>0</v>
      </c>
      <c r="AV100" s="273">
        <f>IFERROR(__xludf.DUMMYFUNCTION("""COMPUTED_VALUE"""),2.0)</f>
        <v>2</v>
      </c>
      <c r="AW100" s="274">
        <f>IFERROR(__xludf.DUMMYFUNCTION("""COMPUTED_VALUE"""),0.0)</f>
        <v>0</v>
      </c>
      <c r="AX100" s="275"/>
      <c r="AY100" s="277">
        <f>IFERROR(__xludf.DUMMYFUNCTION("""COMPUTED_VALUE"""),0.0)</f>
        <v>0</v>
      </c>
      <c r="AZ100" s="273">
        <f>IFERROR(__xludf.DUMMYFUNCTION("""COMPUTED_VALUE"""),3.0)</f>
        <v>3</v>
      </c>
      <c r="BA100" s="274">
        <f>IFERROR(__xludf.DUMMYFUNCTION("""COMPUTED_VALUE"""),0.0)</f>
        <v>0</v>
      </c>
      <c r="BB100" s="275"/>
      <c r="BC100" s="277">
        <f>IFERROR(__xludf.DUMMYFUNCTION("""COMPUTED_VALUE"""),0.0)</f>
        <v>0</v>
      </c>
      <c r="BD100" s="273">
        <f>IFERROR(__xludf.DUMMYFUNCTION("""COMPUTED_VALUE"""),5.0)</f>
        <v>5</v>
      </c>
      <c r="BE100" s="274">
        <f>IFERROR(__xludf.DUMMYFUNCTION("""COMPUTED_VALUE"""),0.0)</f>
        <v>0</v>
      </c>
      <c r="BF100" s="275"/>
      <c r="BG100" s="277">
        <f>IFERROR(__xludf.DUMMYFUNCTION("""COMPUTED_VALUE"""),0.0)</f>
        <v>0</v>
      </c>
      <c r="BH100" s="273"/>
      <c r="BI100" s="274">
        <f>IFERROR(__xludf.DUMMYFUNCTION("""COMPUTED_VALUE"""),0.0)</f>
        <v>0</v>
      </c>
      <c r="BJ100" s="275"/>
      <c r="BK100" s="277">
        <f>IFERROR(__xludf.DUMMYFUNCTION("""COMPUTED_VALUE"""),0.0)</f>
        <v>0</v>
      </c>
      <c r="BL100" s="273"/>
      <c r="BM100" s="274">
        <f>IFERROR(__xludf.DUMMYFUNCTION("""COMPUTED_VALUE"""),0.0)</f>
        <v>0</v>
      </c>
      <c r="BN100" s="275"/>
      <c r="BO100" s="277">
        <f>IFERROR(__xludf.DUMMYFUNCTION("""COMPUTED_VALUE"""),0.0)</f>
        <v>0</v>
      </c>
      <c r="BP100" s="269"/>
      <c r="BQ100" s="269">
        <f>IFERROR(__xludf.DUMMYFUNCTION("""COMPUTED_VALUE"""),0.0)</f>
        <v>0</v>
      </c>
      <c r="BR100" s="269"/>
      <c r="BS100" s="272">
        <f>IFERROR(__xludf.DUMMYFUNCTION("""COMPUTED_VALUE"""),0.0)</f>
        <v>0</v>
      </c>
      <c r="BT100" s="269"/>
      <c r="BU100" s="269">
        <f>IFERROR(__xludf.DUMMYFUNCTION("""COMPUTED_VALUE"""),0.0)</f>
        <v>0</v>
      </c>
      <c r="BV100" s="269"/>
      <c r="BW100" s="272">
        <f>IFERROR(__xludf.DUMMYFUNCTION("""COMPUTED_VALUE"""),0.0)</f>
        <v>0</v>
      </c>
      <c r="BX100" s="269"/>
      <c r="BY100" s="269">
        <f>IFERROR(__xludf.DUMMYFUNCTION("""COMPUTED_VALUE"""),0.0)</f>
        <v>0</v>
      </c>
      <c r="BZ100" s="269"/>
      <c r="CA100" s="272">
        <f>IFERROR(__xludf.DUMMYFUNCTION("""COMPUTED_VALUE"""),0.0)</f>
        <v>0</v>
      </c>
      <c r="CB100" s="269"/>
      <c r="CC100" s="269">
        <f>IFERROR(__xludf.DUMMYFUNCTION("""COMPUTED_VALUE"""),0.0)</f>
        <v>0</v>
      </c>
      <c r="CD100" s="269"/>
      <c r="CE100" s="272">
        <f>IFERROR(__xludf.DUMMYFUNCTION("""COMPUTED_VALUE"""),0.0)</f>
        <v>0</v>
      </c>
    </row>
    <row r="101">
      <c r="A101" s="271">
        <f>IFERROR(__xludf.DUMMYFUNCTION("""COMPUTED_VALUE"""),46268.0)</f>
        <v>46268</v>
      </c>
      <c r="B101" s="269" t="str">
        <f>IFERROR(__xludf.DUMMYFUNCTION("""COMPUTED_VALUE"""),"木")</f>
        <v>木</v>
      </c>
      <c r="C101" s="272">
        <f>IFERROR(__xludf.DUMMYFUNCTION("""COMPUTED_VALUE"""),0.0)</f>
        <v>0</v>
      </c>
      <c r="D101" s="273">
        <f>IFERROR(__xludf.DUMMYFUNCTION("""COMPUTED_VALUE"""),1.0)</f>
        <v>1</v>
      </c>
      <c r="E101" s="274">
        <f>IFERROR(__xludf.DUMMYFUNCTION("""COMPUTED_VALUE"""),0.0)</f>
        <v>0</v>
      </c>
      <c r="F101" s="275"/>
      <c r="G101" s="275"/>
      <c r="H101" s="273">
        <f>IFERROR(__xludf.DUMMYFUNCTION("""COMPUTED_VALUE"""),1.0)</f>
        <v>1</v>
      </c>
      <c r="I101" s="274">
        <f>IFERROR(__xludf.DUMMYFUNCTION("""COMPUTED_VALUE"""),0.0)</f>
        <v>0</v>
      </c>
      <c r="J101" s="275"/>
      <c r="K101" s="275"/>
      <c r="L101" s="273">
        <f>IFERROR(__xludf.DUMMYFUNCTION("""COMPUTED_VALUE"""),2.0)</f>
        <v>2</v>
      </c>
      <c r="M101" s="274">
        <f>IFERROR(__xludf.DUMMYFUNCTION("""COMPUTED_VALUE"""),0.0)</f>
        <v>0</v>
      </c>
      <c r="N101" s="275"/>
      <c r="O101" s="275"/>
      <c r="P101" s="273">
        <f>IFERROR(__xludf.DUMMYFUNCTION("""COMPUTED_VALUE"""),4.0)</f>
        <v>4</v>
      </c>
      <c r="Q101" s="274">
        <f>IFERROR(__xludf.DUMMYFUNCTION("""COMPUTED_VALUE"""),0.0)</f>
        <v>0</v>
      </c>
      <c r="R101" s="275"/>
      <c r="S101" s="275"/>
      <c r="T101" s="273">
        <f>IFERROR(__xludf.DUMMYFUNCTION("""COMPUTED_VALUE"""),4.0)</f>
        <v>4</v>
      </c>
      <c r="U101" s="274">
        <f>IFERROR(__xludf.DUMMYFUNCTION("""COMPUTED_VALUE"""),0.0)</f>
        <v>0</v>
      </c>
      <c r="V101" s="275"/>
      <c r="W101" s="275"/>
      <c r="X101" s="273">
        <f>IFERROR(__xludf.DUMMYFUNCTION("""COMPUTED_VALUE"""),2.0)</f>
        <v>2</v>
      </c>
      <c r="Y101" s="274">
        <f>IFERROR(__xludf.DUMMYFUNCTION("""COMPUTED_VALUE"""),0.0)</f>
        <v>0</v>
      </c>
      <c r="Z101" s="275"/>
      <c r="AA101" s="275"/>
      <c r="AB101" s="273">
        <f>IFERROR(__xludf.DUMMYFUNCTION("""COMPUTED_VALUE"""),2.0)</f>
        <v>2</v>
      </c>
      <c r="AC101" s="274">
        <f>IFERROR(__xludf.DUMMYFUNCTION("""COMPUTED_VALUE"""),0.0)</f>
        <v>0</v>
      </c>
      <c r="AD101" s="275"/>
      <c r="AE101" s="275"/>
      <c r="AF101" s="273">
        <f>IFERROR(__xludf.DUMMYFUNCTION("""COMPUTED_VALUE"""),2.0)</f>
        <v>2</v>
      </c>
      <c r="AG101" s="274">
        <f>IFERROR(__xludf.DUMMYFUNCTION("""COMPUTED_VALUE"""),0.0)</f>
        <v>0</v>
      </c>
      <c r="AH101" s="275"/>
      <c r="AI101" s="275"/>
      <c r="AJ101" s="273">
        <f>IFERROR(__xludf.DUMMYFUNCTION("""COMPUTED_VALUE"""),5.0)</f>
        <v>5</v>
      </c>
      <c r="AK101" s="274">
        <f>IFERROR(__xludf.DUMMYFUNCTION("""COMPUTED_VALUE"""),0.0)</f>
        <v>0</v>
      </c>
      <c r="AL101" s="275"/>
      <c r="AM101" s="275"/>
      <c r="AN101" s="273">
        <f>IFERROR(__xludf.DUMMYFUNCTION("""COMPUTED_VALUE"""),19.0)</f>
        <v>19</v>
      </c>
      <c r="AO101" s="274">
        <f>IFERROR(__xludf.DUMMYFUNCTION("""COMPUTED_VALUE"""),0.0)</f>
        <v>0</v>
      </c>
      <c r="AP101" s="275"/>
      <c r="AQ101" s="275"/>
      <c r="AR101" s="273">
        <f>IFERROR(__xludf.DUMMYFUNCTION("""COMPUTED_VALUE"""),4.0)</f>
        <v>4</v>
      </c>
      <c r="AS101" s="274">
        <f>IFERROR(__xludf.DUMMYFUNCTION("""COMPUTED_VALUE"""),0.0)</f>
        <v>0</v>
      </c>
      <c r="AT101" s="275"/>
      <c r="AU101" s="275"/>
      <c r="AV101" s="273">
        <f>IFERROR(__xludf.DUMMYFUNCTION("""COMPUTED_VALUE"""),2.0)</f>
        <v>2</v>
      </c>
      <c r="AW101" s="274">
        <f>IFERROR(__xludf.DUMMYFUNCTION("""COMPUTED_VALUE"""),0.0)</f>
        <v>0</v>
      </c>
      <c r="AX101" s="275"/>
      <c r="AY101" s="275"/>
      <c r="AZ101" s="273">
        <f>IFERROR(__xludf.DUMMYFUNCTION("""COMPUTED_VALUE"""),3.0)</f>
        <v>3</v>
      </c>
      <c r="BA101" s="274">
        <f>IFERROR(__xludf.DUMMYFUNCTION("""COMPUTED_VALUE"""),0.0)</f>
        <v>0</v>
      </c>
      <c r="BB101" s="275"/>
      <c r="BC101" s="275"/>
      <c r="BD101" s="273">
        <f>IFERROR(__xludf.DUMMYFUNCTION("""COMPUTED_VALUE"""),5.0)</f>
        <v>5</v>
      </c>
      <c r="BE101" s="274">
        <f>IFERROR(__xludf.DUMMYFUNCTION("""COMPUTED_VALUE"""),0.0)</f>
        <v>0</v>
      </c>
      <c r="BF101" s="275"/>
      <c r="BG101" s="275"/>
      <c r="BH101" s="273"/>
      <c r="BI101" s="274">
        <f>IFERROR(__xludf.DUMMYFUNCTION("""COMPUTED_VALUE"""),0.0)</f>
        <v>0</v>
      </c>
      <c r="BJ101" s="275"/>
      <c r="BK101" s="275"/>
      <c r="BL101" s="273"/>
      <c r="BM101" s="274">
        <f>IFERROR(__xludf.DUMMYFUNCTION("""COMPUTED_VALUE"""),0.0)</f>
        <v>0</v>
      </c>
      <c r="BN101" s="275"/>
      <c r="BO101" s="275"/>
      <c r="BP101" s="269"/>
      <c r="BQ101" s="269">
        <f>IFERROR(__xludf.DUMMYFUNCTION("""COMPUTED_VALUE"""),0.0)</f>
        <v>0</v>
      </c>
      <c r="BR101" s="269"/>
      <c r="BS101" s="269"/>
      <c r="BT101" s="269"/>
      <c r="BU101" s="269">
        <f>IFERROR(__xludf.DUMMYFUNCTION("""COMPUTED_VALUE"""),0.0)</f>
        <v>0</v>
      </c>
      <c r="BV101" s="269"/>
      <c r="BW101" s="269"/>
      <c r="BX101" s="269"/>
      <c r="BY101" s="269">
        <f>IFERROR(__xludf.DUMMYFUNCTION("""COMPUTED_VALUE"""),0.0)</f>
        <v>0</v>
      </c>
      <c r="BZ101" s="269"/>
      <c r="CA101" s="269"/>
      <c r="CB101" s="269"/>
      <c r="CC101" s="269">
        <f>IFERROR(__xludf.DUMMYFUNCTION("""COMPUTED_VALUE"""),0.0)</f>
        <v>0</v>
      </c>
      <c r="CD101" s="269"/>
      <c r="CE101" s="269"/>
    </row>
    <row r="102">
      <c r="A102" s="271">
        <f>IFERROR(__xludf.DUMMYFUNCTION("""COMPUTED_VALUE"""),46269.0)</f>
        <v>46269</v>
      </c>
      <c r="B102" s="269" t="str">
        <f>IFERROR(__xludf.DUMMYFUNCTION("""COMPUTED_VALUE"""),"金")</f>
        <v>金</v>
      </c>
      <c r="C102" s="272">
        <f>IFERROR(__xludf.DUMMYFUNCTION("""COMPUTED_VALUE"""),0.0)</f>
        <v>0</v>
      </c>
      <c r="D102" s="273">
        <f>IFERROR(__xludf.DUMMYFUNCTION("""COMPUTED_VALUE"""),1.0)</f>
        <v>1</v>
      </c>
      <c r="E102" s="274">
        <f>IFERROR(__xludf.DUMMYFUNCTION("""COMPUTED_VALUE"""),0.0)</f>
        <v>0</v>
      </c>
      <c r="F102" s="275"/>
      <c r="G102" s="275"/>
      <c r="H102" s="273">
        <f>IFERROR(__xludf.DUMMYFUNCTION("""COMPUTED_VALUE"""),1.0)</f>
        <v>1</v>
      </c>
      <c r="I102" s="274">
        <f>IFERROR(__xludf.DUMMYFUNCTION("""COMPUTED_VALUE"""),0.0)</f>
        <v>0</v>
      </c>
      <c r="J102" s="275"/>
      <c r="K102" s="275"/>
      <c r="L102" s="273">
        <f>IFERROR(__xludf.DUMMYFUNCTION("""COMPUTED_VALUE"""),2.0)</f>
        <v>2</v>
      </c>
      <c r="M102" s="274">
        <f>IFERROR(__xludf.DUMMYFUNCTION("""COMPUTED_VALUE"""),0.0)</f>
        <v>0</v>
      </c>
      <c r="N102" s="275"/>
      <c r="O102" s="275"/>
      <c r="P102" s="273">
        <f>IFERROR(__xludf.DUMMYFUNCTION("""COMPUTED_VALUE"""),4.0)</f>
        <v>4</v>
      </c>
      <c r="Q102" s="274">
        <f>IFERROR(__xludf.DUMMYFUNCTION("""COMPUTED_VALUE"""),0.0)</f>
        <v>0</v>
      </c>
      <c r="R102" s="275"/>
      <c r="S102" s="275"/>
      <c r="T102" s="273">
        <f>IFERROR(__xludf.DUMMYFUNCTION("""COMPUTED_VALUE"""),4.0)</f>
        <v>4</v>
      </c>
      <c r="U102" s="274">
        <f>IFERROR(__xludf.DUMMYFUNCTION("""COMPUTED_VALUE"""),0.0)</f>
        <v>0</v>
      </c>
      <c r="V102" s="275"/>
      <c r="W102" s="275"/>
      <c r="X102" s="273">
        <f>IFERROR(__xludf.DUMMYFUNCTION("""COMPUTED_VALUE"""),2.0)</f>
        <v>2</v>
      </c>
      <c r="Y102" s="274">
        <f>IFERROR(__xludf.DUMMYFUNCTION("""COMPUTED_VALUE"""),0.0)</f>
        <v>0</v>
      </c>
      <c r="Z102" s="275"/>
      <c r="AA102" s="275"/>
      <c r="AB102" s="273">
        <f>IFERROR(__xludf.DUMMYFUNCTION("""COMPUTED_VALUE"""),2.0)</f>
        <v>2</v>
      </c>
      <c r="AC102" s="274">
        <f>IFERROR(__xludf.DUMMYFUNCTION("""COMPUTED_VALUE"""),0.0)</f>
        <v>0</v>
      </c>
      <c r="AD102" s="275"/>
      <c r="AE102" s="275"/>
      <c r="AF102" s="273">
        <f>IFERROR(__xludf.DUMMYFUNCTION("""COMPUTED_VALUE"""),2.0)</f>
        <v>2</v>
      </c>
      <c r="AG102" s="274">
        <f>IFERROR(__xludf.DUMMYFUNCTION("""COMPUTED_VALUE"""),0.0)</f>
        <v>0</v>
      </c>
      <c r="AH102" s="275"/>
      <c r="AI102" s="275"/>
      <c r="AJ102" s="273">
        <f>IFERROR(__xludf.DUMMYFUNCTION("""COMPUTED_VALUE"""),5.0)</f>
        <v>5</v>
      </c>
      <c r="AK102" s="274">
        <f>IFERROR(__xludf.DUMMYFUNCTION("""COMPUTED_VALUE"""),0.0)</f>
        <v>0</v>
      </c>
      <c r="AL102" s="275"/>
      <c r="AM102" s="275"/>
      <c r="AN102" s="273">
        <f>IFERROR(__xludf.DUMMYFUNCTION("""COMPUTED_VALUE"""),19.0)</f>
        <v>19</v>
      </c>
      <c r="AO102" s="274">
        <f>IFERROR(__xludf.DUMMYFUNCTION("""COMPUTED_VALUE"""),0.0)</f>
        <v>0</v>
      </c>
      <c r="AP102" s="275"/>
      <c r="AQ102" s="275"/>
      <c r="AR102" s="273">
        <f>IFERROR(__xludf.DUMMYFUNCTION("""COMPUTED_VALUE"""),4.0)</f>
        <v>4</v>
      </c>
      <c r="AS102" s="274">
        <f>IFERROR(__xludf.DUMMYFUNCTION("""COMPUTED_VALUE"""),0.0)</f>
        <v>0</v>
      </c>
      <c r="AT102" s="275"/>
      <c r="AU102" s="275"/>
      <c r="AV102" s="273">
        <f>IFERROR(__xludf.DUMMYFUNCTION("""COMPUTED_VALUE"""),2.0)</f>
        <v>2</v>
      </c>
      <c r="AW102" s="274">
        <f>IFERROR(__xludf.DUMMYFUNCTION("""COMPUTED_VALUE"""),0.0)</f>
        <v>0</v>
      </c>
      <c r="AX102" s="275"/>
      <c r="AY102" s="275"/>
      <c r="AZ102" s="273">
        <f>IFERROR(__xludf.DUMMYFUNCTION("""COMPUTED_VALUE"""),3.0)</f>
        <v>3</v>
      </c>
      <c r="BA102" s="274">
        <f>IFERROR(__xludf.DUMMYFUNCTION("""COMPUTED_VALUE"""),0.0)</f>
        <v>0</v>
      </c>
      <c r="BB102" s="275"/>
      <c r="BC102" s="275"/>
      <c r="BD102" s="273">
        <f>IFERROR(__xludf.DUMMYFUNCTION("""COMPUTED_VALUE"""),5.0)</f>
        <v>5</v>
      </c>
      <c r="BE102" s="274">
        <f>IFERROR(__xludf.DUMMYFUNCTION("""COMPUTED_VALUE"""),0.0)</f>
        <v>0</v>
      </c>
      <c r="BF102" s="275"/>
      <c r="BG102" s="275"/>
      <c r="BH102" s="273"/>
      <c r="BI102" s="274">
        <f>IFERROR(__xludf.DUMMYFUNCTION("""COMPUTED_VALUE"""),0.0)</f>
        <v>0</v>
      </c>
      <c r="BJ102" s="275"/>
      <c r="BK102" s="275"/>
      <c r="BL102" s="273"/>
      <c r="BM102" s="274">
        <f>IFERROR(__xludf.DUMMYFUNCTION("""COMPUTED_VALUE"""),0.0)</f>
        <v>0</v>
      </c>
      <c r="BN102" s="275"/>
      <c r="BO102" s="275"/>
      <c r="BP102" s="269"/>
      <c r="BQ102" s="269">
        <f>IFERROR(__xludf.DUMMYFUNCTION("""COMPUTED_VALUE"""),0.0)</f>
        <v>0</v>
      </c>
      <c r="BR102" s="269"/>
      <c r="BS102" s="269"/>
      <c r="BT102" s="269"/>
      <c r="BU102" s="269">
        <f>IFERROR(__xludf.DUMMYFUNCTION("""COMPUTED_VALUE"""),0.0)</f>
        <v>0</v>
      </c>
      <c r="BV102" s="269"/>
      <c r="BW102" s="269"/>
      <c r="BX102" s="269"/>
      <c r="BY102" s="269">
        <f>IFERROR(__xludf.DUMMYFUNCTION("""COMPUTED_VALUE"""),0.0)</f>
        <v>0</v>
      </c>
      <c r="BZ102" s="269"/>
      <c r="CA102" s="269"/>
      <c r="CB102" s="269"/>
      <c r="CC102" s="269">
        <f>IFERROR(__xludf.DUMMYFUNCTION("""COMPUTED_VALUE"""),0.0)</f>
        <v>0</v>
      </c>
      <c r="CD102" s="269"/>
      <c r="CE102" s="269"/>
    </row>
    <row r="103">
      <c r="A103" s="271">
        <f>IFERROR(__xludf.DUMMYFUNCTION("""COMPUTED_VALUE"""),46270.0)</f>
        <v>46270</v>
      </c>
      <c r="B103" s="269" t="str">
        <f>IFERROR(__xludf.DUMMYFUNCTION("""COMPUTED_VALUE"""),"土")</f>
        <v>土</v>
      </c>
      <c r="C103" s="272">
        <f>IFERROR(__xludf.DUMMYFUNCTION("""COMPUTED_VALUE"""),0.0)</f>
        <v>0</v>
      </c>
      <c r="D103" s="273">
        <f>IFERROR(__xludf.DUMMYFUNCTION("""COMPUTED_VALUE"""),1.0)</f>
        <v>1</v>
      </c>
      <c r="E103" s="274">
        <f>IFERROR(__xludf.DUMMYFUNCTION("""COMPUTED_VALUE"""),0.0)</f>
        <v>0</v>
      </c>
      <c r="F103" s="275"/>
      <c r="G103" s="275"/>
      <c r="H103" s="273">
        <f>IFERROR(__xludf.DUMMYFUNCTION("""COMPUTED_VALUE"""),1.0)</f>
        <v>1</v>
      </c>
      <c r="I103" s="274">
        <f>IFERROR(__xludf.DUMMYFUNCTION("""COMPUTED_VALUE"""),0.0)</f>
        <v>0</v>
      </c>
      <c r="J103" s="275"/>
      <c r="K103" s="275"/>
      <c r="L103" s="273">
        <f>IFERROR(__xludf.DUMMYFUNCTION("""COMPUTED_VALUE"""),2.0)</f>
        <v>2</v>
      </c>
      <c r="M103" s="274">
        <f>IFERROR(__xludf.DUMMYFUNCTION("""COMPUTED_VALUE"""),0.0)</f>
        <v>0</v>
      </c>
      <c r="N103" s="275"/>
      <c r="O103" s="275"/>
      <c r="P103" s="273">
        <f>IFERROR(__xludf.DUMMYFUNCTION("""COMPUTED_VALUE"""),4.0)</f>
        <v>4</v>
      </c>
      <c r="Q103" s="274">
        <f>IFERROR(__xludf.DUMMYFUNCTION("""COMPUTED_VALUE"""),0.0)</f>
        <v>0</v>
      </c>
      <c r="R103" s="275"/>
      <c r="S103" s="275"/>
      <c r="T103" s="273">
        <f>IFERROR(__xludf.DUMMYFUNCTION("""COMPUTED_VALUE"""),4.0)</f>
        <v>4</v>
      </c>
      <c r="U103" s="274">
        <f>IFERROR(__xludf.DUMMYFUNCTION("""COMPUTED_VALUE"""),0.0)</f>
        <v>0</v>
      </c>
      <c r="V103" s="275"/>
      <c r="W103" s="275"/>
      <c r="X103" s="273">
        <f>IFERROR(__xludf.DUMMYFUNCTION("""COMPUTED_VALUE"""),2.0)</f>
        <v>2</v>
      </c>
      <c r="Y103" s="274">
        <f>IFERROR(__xludf.DUMMYFUNCTION("""COMPUTED_VALUE"""),0.0)</f>
        <v>0</v>
      </c>
      <c r="Z103" s="275"/>
      <c r="AA103" s="275"/>
      <c r="AB103" s="273">
        <f>IFERROR(__xludf.DUMMYFUNCTION("""COMPUTED_VALUE"""),2.0)</f>
        <v>2</v>
      </c>
      <c r="AC103" s="274">
        <f>IFERROR(__xludf.DUMMYFUNCTION("""COMPUTED_VALUE"""),0.0)</f>
        <v>0</v>
      </c>
      <c r="AD103" s="275"/>
      <c r="AE103" s="275"/>
      <c r="AF103" s="273">
        <f>IFERROR(__xludf.DUMMYFUNCTION("""COMPUTED_VALUE"""),2.0)</f>
        <v>2</v>
      </c>
      <c r="AG103" s="274">
        <f>IFERROR(__xludf.DUMMYFUNCTION("""COMPUTED_VALUE"""),0.0)</f>
        <v>0</v>
      </c>
      <c r="AH103" s="275"/>
      <c r="AI103" s="275"/>
      <c r="AJ103" s="273">
        <f>IFERROR(__xludf.DUMMYFUNCTION("""COMPUTED_VALUE"""),5.0)</f>
        <v>5</v>
      </c>
      <c r="AK103" s="274">
        <f>IFERROR(__xludf.DUMMYFUNCTION("""COMPUTED_VALUE"""),0.0)</f>
        <v>0</v>
      </c>
      <c r="AL103" s="275"/>
      <c r="AM103" s="275"/>
      <c r="AN103" s="273">
        <f>IFERROR(__xludf.DUMMYFUNCTION("""COMPUTED_VALUE"""),19.0)</f>
        <v>19</v>
      </c>
      <c r="AO103" s="274">
        <f>IFERROR(__xludf.DUMMYFUNCTION("""COMPUTED_VALUE"""),0.0)</f>
        <v>0</v>
      </c>
      <c r="AP103" s="275"/>
      <c r="AQ103" s="275"/>
      <c r="AR103" s="273">
        <f>IFERROR(__xludf.DUMMYFUNCTION("""COMPUTED_VALUE"""),4.0)</f>
        <v>4</v>
      </c>
      <c r="AS103" s="274">
        <f>IFERROR(__xludf.DUMMYFUNCTION("""COMPUTED_VALUE"""),0.0)</f>
        <v>0</v>
      </c>
      <c r="AT103" s="275"/>
      <c r="AU103" s="275"/>
      <c r="AV103" s="273">
        <f>IFERROR(__xludf.DUMMYFUNCTION("""COMPUTED_VALUE"""),2.0)</f>
        <v>2</v>
      </c>
      <c r="AW103" s="274">
        <f>IFERROR(__xludf.DUMMYFUNCTION("""COMPUTED_VALUE"""),0.0)</f>
        <v>0</v>
      </c>
      <c r="AX103" s="275"/>
      <c r="AY103" s="275"/>
      <c r="AZ103" s="273">
        <f>IFERROR(__xludf.DUMMYFUNCTION("""COMPUTED_VALUE"""),3.0)</f>
        <v>3</v>
      </c>
      <c r="BA103" s="274">
        <f>IFERROR(__xludf.DUMMYFUNCTION("""COMPUTED_VALUE"""),0.0)</f>
        <v>0</v>
      </c>
      <c r="BB103" s="275"/>
      <c r="BC103" s="275"/>
      <c r="BD103" s="273">
        <f>IFERROR(__xludf.DUMMYFUNCTION("""COMPUTED_VALUE"""),5.0)</f>
        <v>5</v>
      </c>
      <c r="BE103" s="274">
        <f>IFERROR(__xludf.DUMMYFUNCTION("""COMPUTED_VALUE"""),0.0)</f>
        <v>0</v>
      </c>
      <c r="BF103" s="275"/>
      <c r="BG103" s="275"/>
      <c r="BH103" s="273"/>
      <c r="BI103" s="274">
        <f>IFERROR(__xludf.DUMMYFUNCTION("""COMPUTED_VALUE"""),0.0)</f>
        <v>0</v>
      </c>
      <c r="BJ103" s="275"/>
      <c r="BK103" s="275"/>
      <c r="BL103" s="273"/>
      <c r="BM103" s="274">
        <f>IFERROR(__xludf.DUMMYFUNCTION("""COMPUTED_VALUE"""),0.0)</f>
        <v>0</v>
      </c>
      <c r="BN103" s="275"/>
      <c r="BO103" s="275"/>
      <c r="BP103" s="269"/>
      <c r="BQ103" s="269">
        <f>IFERROR(__xludf.DUMMYFUNCTION("""COMPUTED_VALUE"""),0.0)</f>
        <v>0</v>
      </c>
      <c r="BR103" s="269"/>
      <c r="BS103" s="269"/>
      <c r="BT103" s="269"/>
      <c r="BU103" s="269">
        <f>IFERROR(__xludf.DUMMYFUNCTION("""COMPUTED_VALUE"""),0.0)</f>
        <v>0</v>
      </c>
      <c r="BV103" s="269"/>
      <c r="BW103" s="269"/>
      <c r="BX103" s="269"/>
      <c r="BY103" s="269">
        <f>IFERROR(__xludf.DUMMYFUNCTION("""COMPUTED_VALUE"""),0.0)</f>
        <v>0</v>
      </c>
      <c r="BZ103" s="269"/>
      <c r="CA103" s="269"/>
      <c r="CB103" s="269"/>
      <c r="CC103" s="269">
        <f>IFERROR(__xludf.DUMMYFUNCTION("""COMPUTED_VALUE"""),0.0)</f>
        <v>0</v>
      </c>
      <c r="CD103" s="269"/>
      <c r="CE103" s="269"/>
    </row>
    <row r="104">
      <c r="A104" s="271">
        <f>IFERROR(__xludf.DUMMYFUNCTION("""COMPUTED_VALUE"""),46271.0)</f>
        <v>46271</v>
      </c>
      <c r="B104" s="269" t="str">
        <f>IFERROR(__xludf.DUMMYFUNCTION("""COMPUTED_VALUE"""),"日")</f>
        <v>日</v>
      </c>
      <c r="C104" s="272">
        <f>IFERROR(__xludf.DUMMYFUNCTION("""COMPUTED_VALUE"""),0.0)</f>
        <v>0</v>
      </c>
      <c r="D104" s="273">
        <f>IFERROR(__xludf.DUMMYFUNCTION("""COMPUTED_VALUE"""),1.0)</f>
        <v>1</v>
      </c>
      <c r="E104" s="274">
        <f>IFERROR(__xludf.DUMMYFUNCTION("""COMPUTED_VALUE"""),0.0)</f>
        <v>0</v>
      </c>
      <c r="F104" s="275"/>
      <c r="G104" s="275"/>
      <c r="H104" s="273">
        <f>IFERROR(__xludf.DUMMYFUNCTION("""COMPUTED_VALUE"""),1.0)</f>
        <v>1</v>
      </c>
      <c r="I104" s="274">
        <f>IFERROR(__xludf.DUMMYFUNCTION("""COMPUTED_VALUE"""),0.0)</f>
        <v>0</v>
      </c>
      <c r="J104" s="275"/>
      <c r="K104" s="275"/>
      <c r="L104" s="273">
        <f>IFERROR(__xludf.DUMMYFUNCTION("""COMPUTED_VALUE"""),2.0)</f>
        <v>2</v>
      </c>
      <c r="M104" s="274">
        <f>IFERROR(__xludf.DUMMYFUNCTION("""COMPUTED_VALUE"""),0.0)</f>
        <v>0</v>
      </c>
      <c r="N104" s="275"/>
      <c r="O104" s="275"/>
      <c r="P104" s="273">
        <f>IFERROR(__xludf.DUMMYFUNCTION("""COMPUTED_VALUE"""),4.0)</f>
        <v>4</v>
      </c>
      <c r="Q104" s="274">
        <f>IFERROR(__xludf.DUMMYFUNCTION("""COMPUTED_VALUE"""),0.0)</f>
        <v>0</v>
      </c>
      <c r="R104" s="275"/>
      <c r="S104" s="275"/>
      <c r="T104" s="273">
        <f>IFERROR(__xludf.DUMMYFUNCTION("""COMPUTED_VALUE"""),4.0)</f>
        <v>4</v>
      </c>
      <c r="U104" s="274">
        <f>IFERROR(__xludf.DUMMYFUNCTION("""COMPUTED_VALUE"""),0.0)</f>
        <v>0</v>
      </c>
      <c r="V104" s="275"/>
      <c r="W104" s="275"/>
      <c r="X104" s="273">
        <f>IFERROR(__xludf.DUMMYFUNCTION("""COMPUTED_VALUE"""),2.0)</f>
        <v>2</v>
      </c>
      <c r="Y104" s="274">
        <f>IFERROR(__xludf.DUMMYFUNCTION("""COMPUTED_VALUE"""),0.0)</f>
        <v>0</v>
      </c>
      <c r="Z104" s="275"/>
      <c r="AA104" s="275"/>
      <c r="AB104" s="273">
        <f>IFERROR(__xludf.DUMMYFUNCTION("""COMPUTED_VALUE"""),2.0)</f>
        <v>2</v>
      </c>
      <c r="AC104" s="274">
        <f>IFERROR(__xludf.DUMMYFUNCTION("""COMPUTED_VALUE"""),0.0)</f>
        <v>0</v>
      </c>
      <c r="AD104" s="275"/>
      <c r="AE104" s="275"/>
      <c r="AF104" s="273">
        <f>IFERROR(__xludf.DUMMYFUNCTION("""COMPUTED_VALUE"""),2.0)</f>
        <v>2</v>
      </c>
      <c r="AG104" s="274">
        <f>IFERROR(__xludf.DUMMYFUNCTION("""COMPUTED_VALUE"""),0.0)</f>
        <v>0</v>
      </c>
      <c r="AH104" s="275"/>
      <c r="AI104" s="275"/>
      <c r="AJ104" s="273">
        <f>IFERROR(__xludf.DUMMYFUNCTION("""COMPUTED_VALUE"""),5.0)</f>
        <v>5</v>
      </c>
      <c r="AK104" s="274">
        <f>IFERROR(__xludf.DUMMYFUNCTION("""COMPUTED_VALUE"""),0.0)</f>
        <v>0</v>
      </c>
      <c r="AL104" s="275"/>
      <c r="AM104" s="275"/>
      <c r="AN104" s="273">
        <f>IFERROR(__xludf.DUMMYFUNCTION("""COMPUTED_VALUE"""),19.0)</f>
        <v>19</v>
      </c>
      <c r="AO104" s="274">
        <f>IFERROR(__xludf.DUMMYFUNCTION("""COMPUTED_VALUE"""),0.0)</f>
        <v>0</v>
      </c>
      <c r="AP104" s="275"/>
      <c r="AQ104" s="275"/>
      <c r="AR104" s="273">
        <f>IFERROR(__xludf.DUMMYFUNCTION("""COMPUTED_VALUE"""),4.0)</f>
        <v>4</v>
      </c>
      <c r="AS104" s="274">
        <f>IFERROR(__xludf.DUMMYFUNCTION("""COMPUTED_VALUE"""),0.0)</f>
        <v>0</v>
      </c>
      <c r="AT104" s="275"/>
      <c r="AU104" s="275"/>
      <c r="AV104" s="273">
        <f>IFERROR(__xludf.DUMMYFUNCTION("""COMPUTED_VALUE"""),2.0)</f>
        <v>2</v>
      </c>
      <c r="AW104" s="274">
        <f>IFERROR(__xludf.DUMMYFUNCTION("""COMPUTED_VALUE"""),0.0)</f>
        <v>0</v>
      </c>
      <c r="AX104" s="275"/>
      <c r="AY104" s="275"/>
      <c r="AZ104" s="273">
        <f>IFERROR(__xludf.DUMMYFUNCTION("""COMPUTED_VALUE"""),3.0)</f>
        <v>3</v>
      </c>
      <c r="BA104" s="274">
        <f>IFERROR(__xludf.DUMMYFUNCTION("""COMPUTED_VALUE"""),0.0)</f>
        <v>0</v>
      </c>
      <c r="BB104" s="275"/>
      <c r="BC104" s="275"/>
      <c r="BD104" s="273">
        <f>IFERROR(__xludf.DUMMYFUNCTION("""COMPUTED_VALUE"""),5.0)</f>
        <v>5</v>
      </c>
      <c r="BE104" s="274">
        <f>IFERROR(__xludf.DUMMYFUNCTION("""COMPUTED_VALUE"""),0.0)</f>
        <v>0</v>
      </c>
      <c r="BF104" s="275"/>
      <c r="BG104" s="275"/>
      <c r="BH104" s="273"/>
      <c r="BI104" s="274">
        <f>IFERROR(__xludf.DUMMYFUNCTION("""COMPUTED_VALUE"""),0.0)</f>
        <v>0</v>
      </c>
      <c r="BJ104" s="275"/>
      <c r="BK104" s="275"/>
      <c r="BL104" s="273"/>
      <c r="BM104" s="274">
        <f>IFERROR(__xludf.DUMMYFUNCTION("""COMPUTED_VALUE"""),0.0)</f>
        <v>0</v>
      </c>
      <c r="BN104" s="275"/>
      <c r="BO104" s="275"/>
      <c r="BP104" s="269"/>
      <c r="BQ104" s="269">
        <f>IFERROR(__xludf.DUMMYFUNCTION("""COMPUTED_VALUE"""),0.0)</f>
        <v>0</v>
      </c>
      <c r="BR104" s="269"/>
      <c r="BS104" s="269"/>
      <c r="BT104" s="269"/>
      <c r="BU104" s="269">
        <f>IFERROR(__xludf.DUMMYFUNCTION("""COMPUTED_VALUE"""),0.0)</f>
        <v>0</v>
      </c>
      <c r="BV104" s="269"/>
      <c r="BW104" s="269"/>
      <c r="BX104" s="269"/>
      <c r="BY104" s="269">
        <f>IFERROR(__xludf.DUMMYFUNCTION("""COMPUTED_VALUE"""),0.0)</f>
        <v>0</v>
      </c>
      <c r="BZ104" s="269"/>
      <c r="CA104" s="269"/>
      <c r="CB104" s="269"/>
      <c r="CC104" s="269">
        <f>IFERROR(__xludf.DUMMYFUNCTION("""COMPUTED_VALUE"""),0.0)</f>
        <v>0</v>
      </c>
      <c r="CD104" s="269"/>
      <c r="CE104" s="269"/>
    </row>
    <row r="105">
      <c r="A105" s="271">
        <f>IFERROR(__xludf.DUMMYFUNCTION("""COMPUTED_VALUE"""),46275.0)</f>
        <v>46275</v>
      </c>
      <c r="B105" s="269" t="str">
        <f>IFERROR(__xludf.DUMMYFUNCTION("""COMPUTED_VALUE"""),"木")</f>
        <v>木</v>
      </c>
      <c r="C105" s="272">
        <f>IFERROR(__xludf.DUMMYFUNCTION("""COMPUTED_VALUE"""),0.0)</f>
        <v>0</v>
      </c>
      <c r="D105" s="273">
        <f>IFERROR(__xludf.DUMMYFUNCTION("""COMPUTED_VALUE"""),1.0)</f>
        <v>1</v>
      </c>
      <c r="E105" s="274">
        <f>IFERROR(__xludf.DUMMYFUNCTION("""COMPUTED_VALUE"""),0.0)</f>
        <v>0</v>
      </c>
      <c r="F105" s="275"/>
      <c r="G105" s="275"/>
      <c r="H105" s="273">
        <f>IFERROR(__xludf.DUMMYFUNCTION("""COMPUTED_VALUE"""),1.0)</f>
        <v>1</v>
      </c>
      <c r="I105" s="274">
        <f>IFERROR(__xludf.DUMMYFUNCTION("""COMPUTED_VALUE"""),0.0)</f>
        <v>0</v>
      </c>
      <c r="J105" s="275"/>
      <c r="K105" s="275"/>
      <c r="L105" s="273">
        <f>IFERROR(__xludf.DUMMYFUNCTION("""COMPUTED_VALUE"""),2.0)</f>
        <v>2</v>
      </c>
      <c r="M105" s="274">
        <f>IFERROR(__xludf.DUMMYFUNCTION("""COMPUTED_VALUE"""),0.0)</f>
        <v>0</v>
      </c>
      <c r="N105" s="275"/>
      <c r="O105" s="275"/>
      <c r="P105" s="273">
        <f>IFERROR(__xludf.DUMMYFUNCTION("""COMPUTED_VALUE"""),4.0)</f>
        <v>4</v>
      </c>
      <c r="Q105" s="274">
        <f>IFERROR(__xludf.DUMMYFUNCTION("""COMPUTED_VALUE"""),0.0)</f>
        <v>0</v>
      </c>
      <c r="R105" s="275"/>
      <c r="S105" s="275"/>
      <c r="T105" s="273">
        <f>IFERROR(__xludf.DUMMYFUNCTION("""COMPUTED_VALUE"""),4.0)</f>
        <v>4</v>
      </c>
      <c r="U105" s="274">
        <f>IFERROR(__xludf.DUMMYFUNCTION("""COMPUTED_VALUE"""),0.0)</f>
        <v>0</v>
      </c>
      <c r="V105" s="275"/>
      <c r="W105" s="275"/>
      <c r="X105" s="273">
        <f>IFERROR(__xludf.DUMMYFUNCTION("""COMPUTED_VALUE"""),2.0)</f>
        <v>2</v>
      </c>
      <c r="Y105" s="274">
        <f>IFERROR(__xludf.DUMMYFUNCTION("""COMPUTED_VALUE"""),0.0)</f>
        <v>0</v>
      </c>
      <c r="Z105" s="275"/>
      <c r="AA105" s="275"/>
      <c r="AB105" s="273">
        <f>IFERROR(__xludf.DUMMYFUNCTION("""COMPUTED_VALUE"""),2.0)</f>
        <v>2</v>
      </c>
      <c r="AC105" s="274">
        <f>IFERROR(__xludf.DUMMYFUNCTION("""COMPUTED_VALUE"""),0.0)</f>
        <v>0</v>
      </c>
      <c r="AD105" s="275"/>
      <c r="AE105" s="275"/>
      <c r="AF105" s="273">
        <f>IFERROR(__xludf.DUMMYFUNCTION("""COMPUTED_VALUE"""),2.0)</f>
        <v>2</v>
      </c>
      <c r="AG105" s="274">
        <f>IFERROR(__xludf.DUMMYFUNCTION("""COMPUTED_VALUE"""),0.0)</f>
        <v>0</v>
      </c>
      <c r="AH105" s="275"/>
      <c r="AI105" s="275"/>
      <c r="AJ105" s="273">
        <f>IFERROR(__xludf.DUMMYFUNCTION("""COMPUTED_VALUE"""),5.0)</f>
        <v>5</v>
      </c>
      <c r="AK105" s="274">
        <f>IFERROR(__xludf.DUMMYFUNCTION("""COMPUTED_VALUE"""),0.0)</f>
        <v>0</v>
      </c>
      <c r="AL105" s="275"/>
      <c r="AM105" s="275"/>
      <c r="AN105" s="273">
        <f>IFERROR(__xludf.DUMMYFUNCTION("""COMPUTED_VALUE"""),19.0)</f>
        <v>19</v>
      </c>
      <c r="AO105" s="274">
        <f>IFERROR(__xludf.DUMMYFUNCTION("""COMPUTED_VALUE"""),0.0)</f>
        <v>0</v>
      </c>
      <c r="AP105" s="275"/>
      <c r="AQ105" s="275"/>
      <c r="AR105" s="273">
        <f>IFERROR(__xludf.DUMMYFUNCTION("""COMPUTED_VALUE"""),4.0)</f>
        <v>4</v>
      </c>
      <c r="AS105" s="274">
        <f>IFERROR(__xludf.DUMMYFUNCTION("""COMPUTED_VALUE"""),0.0)</f>
        <v>0</v>
      </c>
      <c r="AT105" s="275"/>
      <c r="AU105" s="275"/>
      <c r="AV105" s="273">
        <f>IFERROR(__xludf.DUMMYFUNCTION("""COMPUTED_VALUE"""),2.0)</f>
        <v>2</v>
      </c>
      <c r="AW105" s="274">
        <f>IFERROR(__xludf.DUMMYFUNCTION("""COMPUTED_VALUE"""),0.0)</f>
        <v>0</v>
      </c>
      <c r="AX105" s="275"/>
      <c r="AY105" s="275"/>
      <c r="AZ105" s="273">
        <f>IFERROR(__xludf.DUMMYFUNCTION("""COMPUTED_VALUE"""),3.0)</f>
        <v>3</v>
      </c>
      <c r="BA105" s="274">
        <f>IFERROR(__xludf.DUMMYFUNCTION("""COMPUTED_VALUE"""),0.0)</f>
        <v>0</v>
      </c>
      <c r="BB105" s="275"/>
      <c r="BC105" s="275"/>
      <c r="BD105" s="273">
        <f>IFERROR(__xludf.DUMMYFUNCTION("""COMPUTED_VALUE"""),5.0)</f>
        <v>5</v>
      </c>
      <c r="BE105" s="274">
        <f>IFERROR(__xludf.DUMMYFUNCTION("""COMPUTED_VALUE"""),0.0)</f>
        <v>0</v>
      </c>
      <c r="BF105" s="275"/>
      <c r="BG105" s="275"/>
      <c r="BH105" s="273"/>
      <c r="BI105" s="274">
        <f>IFERROR(__xludf.DUMMYFUNCTION("""COMPUTED_VALUE"""),0.0)</f>
        <v>0</v>
      </c>
      <c r="BJ105" s="275"/>
      <c r="BK105" s="275"/>
      <c r="BL105" s="273"/>
      <c r="BM105" s="274">
        <f>IFERROR(__xludf.DUMMYFUNCTION("""COMPUTED_VALUE"""),0.0)</f>
        <v>0</v>
      </c>
      <c r="BN105" s="275"/>
      <c r="BO105" s="275"/>
      <c r="BP105" s="269"/>
      <c r="BQ105" s="269">
        <f>IFERROR(__xludf.DUMMYFUNCTION("""COMPUTED_VALUE"""),0.0)</f>
        <v>0</v>
      </c>
      <c r="BR105" s="269"/>
      <c r="BS105" s="269"/>
      <c r="BT105" s="269"/>
      <c r="BU105" s="269">
        <f>IFERROR(__xludf.DUMMYFUNCTION("""COMPUTED_VALUE"""),0.0)</f>
        <v>0</v>
      </c>
      <c r="BV105" s="269"/>
      <c r="BW105" s="269"/>
      <c r="BX105" s="269"/>
      <c r="BY105" s="269">
        <f>IFERROR(__xludf.DUMMYFUNCTION("""COMPUTED_VALUE"""),0.0)</f>
        <v>0</v>
      </c>
      <c r="BZ105" s="269"/>
      <c r="CA105" s="269"/>
      <c r="CB105" s="269"/>
      <c r="CC105" s="269">
        <f>IFERROR(__xludf.DUMMYFUNCTION("""COMPUTED_VALUE"""),0.0)</f>
        <v>0</v>
      </c>
      <c r="CD105" s="269"/>
      <c r="CE105" s="269"/>
    </row>
    <row r="106">
      <c r="A106" s="271">
        <f>IFERROR(__xludf.DUMMYFUNCTION("""COMPUTED_VALUE"""),46276.0)</f>
        <v>46276</v>
      </c>
      <c r="B106" s="269" t="str">
        <f>IFERROR(__xludf.DUMMYFUNCTION("""COMPUTED_VALUE"""),"金")</f>
        <v>金</v>
      </c>
      <c r="C106" s="272">
        <f>IFERROR(__xludf.DUMMYFUNCTION("""COMPUTED_VALUE"""),0.0)</f>
        <v>0</v>
      </c>
      <c r="D106" s="273">
        <f>IFERROR(__xludf.DUMMYFUNCTION("""COMPUTED_VALUE"""),1.0)</f>
        <v>1</v>
      </c>
      <c r="E106" s="274">
        <f>IFERROR(__xludf.DUMMYFUNCTION("""COMPUTED_VALUE"""),0.0)</f>
        <v>0</v>
      </c>
      <c r="F106" s="275"/>
      <c r="G106" s="275"/>
      <c r="H106" s="273">
        <f>IFERROR(__xludf.DUMMYFUNCTION("""COMPUTED_VALUE"""),1.0)</f>
        <v>1</v>
      </c>
      <c r="I106" s="274">
        <f>IFERROR(__xludf.DUMMYFUNCTION("""COMPUTED_VALUE"""),0.0)</f>
        <v>0</v>
      </c>
      <c r="J106" s="275"/>
      <c r="K106" s="275"/>
      <c r="L106" s="273">
        <f>IFERROR(__xludf.DUMMYFUNCTION("""COMPUTED_VALUE"""),2.0)</f>
        <v>2</v>
      </c>
      <c r="M106" s="274">
        <f>IFERROR(__xludf.DUMMYFUNCTION("""COMPUTED_VALUE"""),0.0)</f>
        <v>0</v>
      </c>
      <c r="N106" s="275"/>
      <c r="O106" s="275"/>
      <c r="P106" s="273">
        <f>IFERROR(__xludf.DUMMYFUNCTION("""COMPUTED_VALUE"""),4.0)</f>
        <v>4</v>
      </c>
      <c r="Q106" s="274">
        <f>IFERROR(__xludf.DUMMYFUNCTION("""COMPUTED_VALUE"""),0.0)</f>
        <v>0</v>
      </c>
      <c r="R106" s="275"/>
      <c r="S106" s="275"/>
      <c r="T106" s="273">
        <f>IFERROR(__xludf.DUMMYFUNCTION("""COMPUTED_VALUE"""),4.0)</f>
        <v>4</v>
      </c>
      <c r="U106" s="274">
        <f>IFERROR(__xludf.DUMMYFUNCTION("""COMPUTED_VALUE"""),0.0)</f>
        <v>0</v>
      </c>
      <c r="V106" s="275"/>
      <c r="W106" s="275"/>
      <c r="X106" s="273">
        <f>IFERROR(__xludf.DUMMYFUNCTION("""COMPUTED_VALUE"""),2.0)</f>
        <v>2</v>
      </c>
      <c r="Y106" s="274">
        <f>IFERROR(__xludf.DUMMYFUNCTION("""COMPUTED_VALUE"""),0.0)</f>
        <v>0</v>
      </c>
      <c r="Z106" s="275"/>
      <c r="AA106" s="275"/>
      <c r="AB106" s="273">
        <f>IFERROR(__xludf.DUMMYFUNCTION("""COMPUTED_VALUE"""),2.0)</f>
        <v>2</v>
      </c>
      <c r="AC106" s="274">
        <f>IFERROR(__xludf.DUMMYFUNCTION("""COMPUTED_VALUE"""),0.0)</f>
        <v>0</v>
      </c>
      <c r="AD106" s="275"/>
      <c r="AE106" s="275"/>
      <c r="AF106" s="273">
        <f>IFERROR(__xludf.DUMMYFUNCTION("""COMPUTED_VALUE"""),2.0)</f>
        <v>2</v>
      </c>
      <c r="AG106" s="274">
        <f>IFERROR(__xludf.DUMMYFUNCTION("""COMPUTED_VALUE"""),0.0)</f>
        <v>0</v>
      </c>
      <c r="AH106" s="275"/>
      <c r="AI106" s="275"/>
      <c r="AJ106" s="273">
        <f>IFERROR(__xludf.DUMMYFUNCTION("""COMPUTED_VALUE"""),5.0)</f>
        <v>5</v>
      </c>
      <c r="AK106" s="274">
        <f>IFERROR(__xludf.DUMMYFUNCTION("""COMPUTED_VALUE"""),0.0)</f>
        <v>0</v>
      </c>
      <c r="AL106" s="275"/>
      <c r="AM106" s="275"/>
      <c r="AN106" s="273">
        <f>IFERROR(__xludf.DUMMYFUNCTION("""COMPUTED_VALUE"""),19.0)</f>
        <v>19</v>
      </c>
      <c r="AO106" s="274">
        <f>IFERROR(__xludf.DUMMYFUNCTION("""COMPUTED_VALUE"""),0.0)</f>
        <v>0</v>
      </c>
      <c r="AP106" s="275"/>
      <c r="AQ106" s="275"/>
      <c r="AR106" s="273">
        <f>IFERROR(__xludf.DUMMYFUNCTION("""COMPUTED_VALUE"""),4.0)</f>
        <v>4</v>
      </c>
      <c r="AS106" s="274">
        <f>IFERROR(__xludf.DUMMYFUNCTION("""COMPUTED_VALUE"""),0.0)</f>
        <v>0</v>
      </c>
      <c r="AT106" s="275"/>
      <c r="AU106" s="275"/>
      <c r="AV106" s="273">
        <f>IFERROR(__xludf.DUMMYFUNCTION("""COMPUTED_VALUE"""),2.0)</f>
        <v>2</v>
      </c>
      <c r="AW106" s="274">
        <f>IFERROR(__xludf.DUMMYFUNCTION("""COMPUTED_VALUE"""),0.0)</f>
        <v>0</v>
      </c>
      <c r="AX106" s="275"/>
      <c r="AY106" s="275"/>
      <c r="AZ106" s="273">
        <f>IFERROR(__xludf.DUMMYFUNCTION("""COMPUTED_VALUE"""),3.0)</f>
        <v>3</v>
      </c>
      <c r="BA106" s="274">
        <f>IFERROR(__xludf.DUMMYFUNCTION("""COMPUTED_VALUE"""),0.0)</f>
        <v>0</v>
      </c>
      <c r="BB106" s="275"/>
      <c r="BC106" s="275"/>
      <c r="BD106" s="273">
        <f>IFERROR(__xludf.DUMMYFUNCTION("""COMPUTED_VALUE"""),5.0)</f>
        <v>5</v>
      </c>
      <c r="BE106" s="274">
        <f>IFERROR(__xludf.DUMMYFUNCTION("""COMPUTED_VALUE"""),0.0)</f>
        <v>0</v>
      </c>
      <c r="BF106" s="275"/>
      <c r="BG106" s="275"/>
      <c r="BH106" s="273"/>
      <c r="BI106" s="274">
        <f>IFERROR(__xludf.DUMMYFUNCTION("""COMPUTED_VALUE"""),0.0)</f>
        <v>0</v>
      </c>
      <c r="BJ106" s="275"/>
      <c r="BK106" s="275"/>
      <c r="BL106" s="273"/>
      <c r="BM106" s="274">
        <f>IFERROR(__xludf.DUMMYFUNCTION("""COMPUTED_VALUE"""),0.0)</f>
        <v>0</v>
      </c>
      <c r="BN106" s="275"/>
      <c r="BO106" s="275"/>
      <c r="BP106" s="269"/>
      <c r="BQ106" s="269">
        <f>IFERROR(__xludf.DUMMYFUNCTION("""COMPUTED_VALUE"""),0.0)</f>
        <v>0</v>
      </c>
      <c r="BR106" s="269"/>
      <c r="BS106" s="269"/>
      <c r="BT106" s="269"/>
      <c r="BU106" s="269">
        <f>IFERROR(__xludf.DUMMYFUNCTION("""COMPUTED_VALUE"""),0.0)</f>
        <v>0</v>
      </c>
      <c r="BV106" s="269"/>
      <c r="BW106" s="269"/>
      <c r="BX106" s="269"/>
      <c r="BY106" s="269">
        <f>IFERROR(__xludf.DUMMYFUNCTION("""COMPUTED_VALUE"""),0.0)</f>
        <v>0</v>
      </c>
      <c r="BZ106" s="269"/>
      <c r="CA106" s="269"/>
      <c r="CB106" s="269"/>
      <c r="CC106" s="269">
        <f>IFERROR(__xludf.DUMMYFUNCTION("""COMPUTED_VALUE"""),0.0)</f>
        <v>0</v>
      </c>
      <c r="CD106" s="269"/>
      <c r="CE106" s="269"/>
    </row>
    <row r="107">
      <c r="A107" s="271">
        <f>IFERROR(__xludf.DUMMYFUNCTION("""COMPUTED_VALUE"""),46277.0)</f>
        <v>46277</v>
      </c>
      <c r="B107" s="269" t="str">
        <f>IFERROR(__xludf.DUMMYFUNCTION("""COMPUTED_VALUE"""),"土")</f>
        <v>土</v>
      </c>
      <c r="C107" s="272">
        <f>IFERROR(__xludf.DUMMYFUNCTION("""COMPUTED_VALUE"""),0.0)</f>
        <v>0</v>
      </c>
      <c r="D107" s="273">
        <f>IFERROR(__xludf.DUMMYFUNCTION("""COMPUTED_VALUE"""),1.0)</f>
        <v>1</v>
      </c>
      <c r="E107" s="274">
        <f>IFERROR(__xludf.DUMMYFUNCTION("""COMPUTED_VALUE"""),0.0)</f>
        <v>0</v>
      </c>
      <c r="F107" s="275"/>
      <c r="G107" s="275"/>
      <c r="H107" s="273">
        <f>IFERROR(__xludf.DUMMYFUNCTION("""COMPUTED_VALUE"""),1.0)</f>
        <v>1</v>
      </c>
      <c r="I107" s="274">
        <f>IFERROR(__xludf.DUMMYFUNCTION("""COMPUTED_VALUE"""),0.0)</f>
        <v>0</v>
      </c>
      <c r="J107" s="275"/>
      <c r="K107" s="275"/>
      <c r="L107" s="273">
        <f>IFERROR(__xludf.DUMMYFUNCTION("""COMPUTED_VALUE"""),2.0)</f>
        <v>2</v>
      </c>
      <c r="M107" s="274">
        <f>IFERROR(__xludf.DUMMYFUNCTION("""COMPUTED_VALUE"""),0.0)</f>
        <v>0</v>
      </c>
      <c r="N107" s="275"/>
      <c r="O107" s="275"/>
      <c r="P107" s="273">
        <f>IFERROR(__xludf.DUMMYFUNCTION("""COMPUTED_VALUE"""),4.0)</f>
        <v>4</v>
      </c>
      <c r="Q107" s="274">
        <f>IFERROR(__xludf.DUMMYFUNCTION("""COMPUTED_VALUE"""),0.0)</f>
        <v>0</v>
      </c>
      <c r="R107" s="275"/>
      <c r="S107" s="275"/>
      <c r="T107" s="273">
        <f>IFERROR(__xludf.DUMMYFUNCTION("""COMPUTED_VALUE"""),4.0)</f>
        <v>4</v>
      </c>
      <c r="U107" s="274">
        <f>IFERROR(__xludf.DUMMYFUNCTION("""COMPUTED_VALUE"""),0.0)</f>
        <v>0</v>
      </c>
      <c r="V107" s="275"/>
      <c r="W107" s="275"/>
      <c r="X107" s="273">
        <f>IFERROR(__xludf.DUMMYFUNCTION("""COMPUTED_VALUE"""),2.0)</f>
        <v>2</v>
      </c>
      <c r="Y107" s="274">
        <f>IFERROR(__xludf.DUMMYFUNCTION("""COMPUTED_VALUE"""),0.0)</f>
        <v>0</v>
      </c>
      <c r="Z107" s="275"/>
      <c r="AA107" s="275"/>
      <c r="AB107" s="273">
        <f>IFERROR(__xludf.DUMMYFUNCTION("""COMPUTED_VALUE"""),2.0)</f>
        <v>2</v>
      </c>
      <c r="AC107" s="274">
        <f>IFERROR(__xludf.DUMMYFUNCTION("""COMPUTED_VALUE"""),0.0)</f>
        <v>0</v>
      </c>
      <c r="AD107" s="275"/>
      <c r="AE107" s="275"/>
      <c r="AF107" s="273">
        <f>IFERROR(__xludf.DUMMYFUNCTION("""COMPUTED_VALUE"""),2.0)</f>
        <v>2</v>
      </c>
      <c r="AG107" s="274">
        <f>IFERROR(__xludf.DUMMYFUNCTION("""COMPUTED_VALUE"""),0.0)</f>
        <v>0</v>
      </c>
      <c r="AH107" s="275"/>
      <c r="AI107" s="275"/>
      <c r="AJ107" s="273">
        <f>IFERROR(__xludf.DUMMYFUNCTION("""COMPUTED_VALUE"""),5.0)</f>
        <v>5</v>
      </c>
      <c r="AK107" s="274">
        <f>IFERROR(__xludf.DUMMYFUNCTION("""COMPUTED_VALUE"""),0.0)</f>
        <v>0</v>
      </c>
      <c r="AL107" s="275"/>
      <c r="AM107" s="275"/>
      <c r="AN107" s="273">
        <f>IFERROR(__xludf.DUMMYFUNCTION("""COMPUTED_VALUE"""),19.0)</f>
        <v>19</v>
      </c>
      <c r="AO107" s="274">
        <f>IFERROR(__xludf.DUMMYFUNCTION("""COMPUTED_VALUE"""),0.0)</f>
        <v>0</v>
      </c>
      <c r="AP107" s="275"/>
      <c r="AQ107" s="275"/>
      <c r="AR107" s="273">
        <f>IFERROR(__xludf.DUMMYFUNCTION("""COMPUTED_VALUE"""),4.0)</f>
        <v>4</v>
      </c>
      <c r="AS107" s="274">
        <f>IFERROR(__xludf.DUMMYFUNCTION("""COMPUTED_VALUE"""),0.0)</f>
        <v>0</v>
      </c>
      <c r="AT107" s="275"/>
      <c r="AU107" s="275"/>
      <c r="AV107" s="273">
        <f>IFERROR(__xludf.DUMMYFUNCTION("""COMPUTED_VALUE"""),2.0)</f>
        <v>2</v>
      </c>
      <c r="AW107" s="274">
        <f>IFERROR(__xludf.DUMMYFUNCTION("""COMPUTED_VALUE"""),0.0)</f>
        <v>0</v>
      </c>
      <c r="AX107" s="275"/>
      <c r="AY107" s="275"/>
      <c r="AZ107" s="273">
        <f>IFERROR(__xludf.DUMMYFUNCTION("""COMPUTED_VALUE"""),3.0)</f>
        <v>3</v>
      </c>
      <c r="BA107" s="274">
        <f>IFERROR(__xludf.DUMMYFUNCTION("""COMPUTED_VALUE"""),0.0)</f>
        <v>0</v>
      </c>
      <c r="BB107" s="275"/>
      <c r="BC107" s="275"/>
      <c r="BD107" s="273">
        <f>IFERROR(__xludf.DUMMYFUNCTION("""COMPUTED_VALUE"""),5.0)</f>
        <v>5</v>
      </c>
      <c r="BE107" s="274">
        <f>IFERROR(__xludf.DUMMYFUNCTION("""COMPUTED_VALUE"""),0.0)</f>
        <v>0</v>
      </c>
      <c r="BF107" s="275"/>
      <c r="BG107" s="275"/>
      <c r="BH107" s="273"/>
      <c r="BI107" s="274">
        <f>IFERROR(__xludf.DUMMYFUNCTION("""COMPUTED_VALUE"""),0.0)</f>
        <v>0</v>
      </c>
      <c r="BJ107" s="275"/>
      <c r="BK107" s="275"/>
      <c r="BL107" s="273"/>
      <c r="BM107" s="274">
        <f>IFERROR(__xludf.DUMMYFUNCTION("""COMPUTED_VALUE"""),0.0)</f>
        <v>0</v>
      </c>
      <c r="BN107" s="275"/>
      <c r="BO107" s="275"/>
      <c r="BP107" s="269"/>
      <c r="BQ107" s="269">
        <f>IFERROR(__xludf.DUMMYFUNCTION("""COMPUTED_VALUE"""),0.0)</f>
        <v>0</v>
      </c>
      <c r="BR107" s="269"/>
      <c r="BS107" s="269"/>
      <c r="BT107" s="269"/>
      <c r="BU107" s="269">
        <f>IFERROR(__xludf.DUMMYFUNCTION("""COMPUTED_VALUE"""),0.0)</f>
        <v>0</v>
      </c>
      <c r="BV107" s="269"/>
      <c r="BW107" s="269"/>
      <c r="BX107" s="269"/>
      <c r="BY107" s="269">
        <f>IFERROR(__xludf.DUMMYFUNCTION("""COMPUTED_VALUE"""),0.0)</f>
        <v>0</v>
      </c>
      <c r="BZ107" s="269"/>
      <c r="CA107" s="269"/>
      <c r="CB107" s="269"/>
      <c r="CC107" s="269">
        <f>IFERROR(__xludf.DUMMYFUNCTION("""COMPUTED_VALUE"""),0.0)</f>
        <v>0</v>
      </c>
      <c r="CD107" s="269"/>
      <c r="CE107" s="269"/>
    </row>
    <row r="108">
      <c r="A108" s="271">
        <f>IFERROR(__xludf.DUMMYFUNCTION("""COMPUTED_VALUE"""),46278.0)</f>
        <v>46278</v>
      </c>
      <c r="B108" s="269" t="str">
        <f>IFERROR(__xludf.DUMMYFUNCTION("""COMPUTED_VALUE"""),"日")</f>
        <v>日</v>
      </c>
      <c r="C108" s="272">
        <f>IFERROR(__xludf.DUMMYFUNCTION("""COMPUTED_VALUE"""),0.0)</f>
        <v>0</v>
      </c>
      <c r="D108" s="273">
        <f>IFERROR(__xludf.DUMMYFUNCTION("""COMPUTED_VALUE"""),1.0)</f>
        <v>1</v>
      </c>
      <c r="E108" s="274">
        <f>IFERROR(__xludf.DUMMYFUNCTION("""COMPUTED_VALUE"""),0.0)</f>
        <v>0</v>
      </c>
      <c r="F108" s="275"/>
      <c r="G108" s="275"/>
      <c r="H108" s="273">
        <f>IFERROR(__xludf.DUMMYFUNCTION("""COMPUTED_VALUE"""),1.0)</f>
        <v>1</v>
      </c>
      <c r="I108" s="274">
        <f>IFERROR(__xludf.DUMMYFUNCTION("""COMPUTED_VALUE"""),0.0)</f>
        <v>0</v>
      </c>
      <c r="J108" s="275"/>
      <c r="K108" s="275"/>
      <c r="L108" s="273">
        <f>IFERROR(__xludf.DUMMYFUNCTION("""COMPUTED_VALUE"""),2.0)</f>
        <v>2</v>
      </c>
      <c r="M108" s="274">
        <f>IFERROR(__xludf.DUMMYFUNCTION("""COMPUTED_VALUE"""),0.0)</f>
        <v>0</v>
      </c>
      <c r="N108" s="275"/>
      <c r="O108" s="275"/>
      <c r="P108" s="273">
        <f>IFERROR(__xludf.DUMMYFUNCTION("""COMPUTED_VALUE"""),4.0)</f>
        <v>4</v>
      </c>
      <c r="Q108" s="274">
        <f>IFERROR(__xludf.DUMMYFUNCTION("""COMPUTED_VALUE"""),0.0)</f>
        <v>0</v>
      </c>
      <c r="R108" s="275"/>
      <c r="S108" s="275"/>
      <c r="T108" s="273">
        <f>IFERROR(__xludf.DUMMYFUNCTION("""COMPUTED_VALUE"""),4.0)</f>
        <v>4</v>
      </c>
      <c r="U108" s="274">
        <f>IFERROR(__xludf.DUMMYFUNCTION("""COMPUTED_VALUE"""),0.0)</f>
        <v>0</v>
      </c>
      <c r="V108" s="275"/>
      <c r="W108" s="275"/>
      <c r="X108" s="273">
        <f>IFERROR(__xludf.DUMMYFUNCTION("""COMPUTED_VALUE"""),2.0)</f>
        <v>2</v>
      </c>
      <c r="Y108" s="274">
        <f>IFERROR(__xludf.DUMMYFUNCTION("""COMPUTED_VALUE"""),0.0)</f>
        <v>0</v>
      </c>
      <c r="Z108" s="275"/>
      <c r="AA108" s="275"/>
      <c r="AB108" s="273">
        <f>IFERROR(__xludf.DUMMYFUNCTION("""COMPUTED_VALUE"""),2.0)</f>
        <v>2</v>
      </c>
      <c r="AC108" s="274">
        <f>IFERROR(__xludf.DUMMYFUNCTION("""COMPUTED_VALUE"""),0.0)</f>
        <v>0</v>
      </c>
      <c r="AD108" s="275"/>
      <c r="AE108" s="275"/>
      <c r="AF108" s="273">
        <f>IFERROR(__xludf.DUMMYFUNCTION("""COMPUTED_VALUE"""),2.0)</f>
        <v>2</v>
      </c>
      <c r="AG108" s="274">
        <f>IFERROR(__xludf.DUMMYFUNCTION("""COMPUTED_VALUE"""),0.0)</f>
        <v>0</v>
      </c>
      <c r="AH108" s="275"/>
      <c r="AI108" s="275"/>
      <c r="AJ108" s="273">
        <f>IFERROR(__xludf.DUMMYFUNCTION("""COMPUTED_VALUE"""),5.0)</f>
        <v>5</v>
      </c>
      <c r="AK108" s="274">
        <f>IFERROR(__xludf.DUMMYFUNCTION("""COMPUTED_VALUE"""),0.0)</f>
        <v>0</v>
      </c>
      <c r="AL108" s="275"/>
      <c r="AM108" s="275"/>
      <c r="AN108" s="273">
        <f>IFERROR(__xludf.DUMMYFUNCTION("""COMPUTED_VALUE"""),19.0)</f>
        <v>19</v>
      </c>
      <c r="AO108" s="274">
        <f>IFERROR(__xludf.DUMMYFUNCTION("""COMPUTED_VALUE"""),0.0)</f>
        <v>0</v>
      </c>
      <c r="AP108" s="275"/>
      <c r="AQ108" s="275"/>
      <c r="AR108" s="273">
        <f>IFERROR(__xludf.DUMMYFUNCTION("""COMPUTED_VALUE"""),4.0)</f>
        <v>4</v>
      </c>
      <c r="AS108" s="274">
        <f>IFERROR(__xludf.DUMMYFUNCTION("""COMPUTED_VALUE"""),0.0)</f>
        <v>0</v>
      </c>
      <c r="AT108" s="275"/>
      <c r="AU108" s="275"/>
      <c r="AV108" s="273">
        <f>IFERROR(__xludf.DUMMYFUNCTION("""COMPUTED_VALUE"""),2.0)</f>
        <v>2</v>
      </c>
      <c r="AW108" s="274">
        <f>IFERROR(__xludf.DUMMYFUNCTION("""COMPUTED_VALUE"""),0.0)</f>
        <v>0</v>
      </c>
      <c r="AX108" s="275"/>
      <c r="AY108" s="275"/>
      <c r="AZ108" s="273">
        <f>IFERROR(__xludf.DUMMYFUNCTION("""COMPUTED_VALUE"""),3.0)</f>
        <v>3</v>
      </c>
      <c r="BA108" s="274">
        <f>IFERROR(__xludf.DUMMYFUNCTION("""COMPUTED_VALUE"""),0.0)</f>
        <v>0</v>
      </c>
      <c r="BB108" s="275"/>
      <c r="BC108" s="275"/>
      <c r="BD108" s="273">
        <f>IFERROR(__xludf.DUMMYFUNCTION("""COMPUTED_VALUE"""),5.0)</f>
        <v>5</v>
      </c>
      <c r="BE108" s="274">
        <f>IFERROR(__xludf.DUMMYFUNCTION("""COMPUTED_VALUE"""),0.0)</f>
        <v>0</v>
      </c>
      <c r="BF108" s="275"/>
      <c r="BG108" s="275"/>
      <c r="BH108" s="273"/>
      <c r="BI108" s="274">
        <f>IFERROR(__xludf.DUMMYFUNCTION("""COMPUTED_VALUE"""),0.0)</f>
        <v>0</v>
      </c>
      <c r="BJ108" s="275"/>
      <c r="BK108" s="275"/>
      <c r="BL108" s="273"/>
      <c r="BM108" s="274">
        <f>IFERROR(__xludf.DUMMYFUNCTION("""COMPUTED_VALUE"""),0.0)</f>
        <v>0</v>
      </c>
      <c r="BN108" s="275"/>
      <c r="BO108" s="275"/>
      <c r="BP108" s="269"/>
      <c r="BQ108" s="269">
        <f>IFERROR(__xludf.DUMMYFUNCTION("""COMPUTED_VALUE"""),0.0)</f>
        <v>0</v>
      </c>
      <c r="BR108" s="269"/>
      <c r="BS108" s="269"/>
      <c r="BT108" s="269"/>
      <c r="BU108" s="269">
        <f>IFERROR(__xludf.DUMMYFUNCTION("""COMPUTED_VALUE"""),0.0)</f>
        <v>0</v>
      </c>
      <c r="BV108" s="269"/>
      <c r="BW108" s="269"/>
      <c r="BX108" s="269"/>
      <c r="BY108" s="269">
        <f>IFERROR(__xludf.DUMMYFUNCTION("""COMPUTED_VALUE"""),0.0)</f>
        <v>0</v>
      </c>
      <c r="BZ108" s="269"/>
      <c r="CA108" s="269"/>
      <c r="CB108" s="269"/>
      <c r="CC108" s="269">
        <f>IFERROR(__xludf.DUMMYFUNCTION("""COMPUTED_VALUE"""),0.0)</f>
        <v>0</v>
      </c>
      <c r="CD108" s="269"/>
      <c r="CE108" s="269"/>
    </row>
    <row r="109">
      <c r="A109" s="271">
        <f>IFERROR(__xludf.DUMMYFUNCTION("""COMPUTED_VALUE"""),46282.0)</f>
        <v>46282</v>
      </c>
      <c r="B109" s="269" t="str">
        <f>IFERROR(__xludf.DUMMYFUNCTION("""COMPUTED_VALUE"""),"木")</f>
        <v>木</v>
      </c>
      <c r="C109" s="272">
        <f>IFERROR(__xludf.DUMMYFUNCTION("""COMPUTED_VALUE"""),0.0)</f>
        <v>0</v>
      </c>
      <c r="D109" s="273">
        <f>IFERROR(__xludf.DUMMYFUNCTION("""COMPUTED_VALUE"""),1.0)</f>
        <v>1</v>
      </c>
      <c r="E109" s="274">
        <f>IFERROR(__xludf.DUMMYFUNCTION("""COMPUTED_VALUE"""),0.0)</f>
        <v>0</v>
      </c>
      <c r="F109" s="275"/>
      <c r="G109" s="275"/>
      <c r="H109" s="273">
        <f>IFERROR(__xludf.DUMMYFUNCTION("""COMPUTED_VALUE"""),1.0)</f>
        <v>1</v>
      </c>
      <c r="I109" s="274">
        <f>IFERROR(__xludf.DUMMYFUNCTION("""COMPUTED_VALUE"""),0.0)</f>
        <v>0</v>
      </c>
      <c r="J109" s="275"/>
      <c r="K109" s="275"/>
      <c r="L109" s="273">
        <f>IFERROR(__xludf.DUMMYFUNCTION("""COMPUTED_VALUE"""),2.0)</f>
        <v>2</v>
      </c>
      <c r="M109" s="274">
        <f>IFERROR(__xludf.DUMMYFUNCTION("""COMPUTED_VALUE"""),0.0)</f>
        <v>0</v>
      </c>
      <c r="N109" s="275"/>
      <c r="O109" s="275"/>
      <c r="P109" s="273">
        <f>IFERROR(__xludf.DUMMYFUNCTION("""COMPUTED_VALUE"""),4.0)</f>
        <v>4</v>
      </c>
      <c r="Q109" s="274">
        <f>IFERROR(__xludf.DUMMYFUNCTION("""COMPUTED_VALUE"""),0.0)</f>
        <v>0</v>
      </c>
      <c r="R109" s="275"/>
      <c r="S109" s="275"/>
      <c r="T109" s="273">
        <f>IFERROR(__xludf.DUMMYFUNCTION("""COMPUTED_VALUE"""),4.0)</f>
        <v>4</v>
      </c>
      <c r="U109" s="274">
        <f>IFERROR(__xludf.DUMMYFUNCTION("""COMPUTED_VALUE"""),0.0)</f>
        <v>0</v>
      </c>
      <c r="V109" s="275"/>
      <c r="W109" s="275"/>
      <c r="X109" s="273">
        <f>IFERROR(__xludf.DUMMYFUNCTION("""COMPUTED_VALUE"""),2.0)</f>
        <v>2</v>
      </c>
      <c r="Y109" s="274">
        <f>IFERROR(__xludf.DUMMYFUNCTION("""COMPUTED_VALUE"""),0.0)</f>
        <v>0</v>
      </c>
      <c r="Z109" s="275"/>
      <c r="AA109" s="275"/>
      <c r="AB109" s="273">
        <f>IFERROR(__xludf.DUMMYFUNCTION("""COMPUTED_VALUE"""),2.0)</f>
        <v>2</v>
      </c>
      <c r="AC109" s="274">
        <f>IFERROR(__xludf.DUMMYFUNCTION("""COMPUTED_VALUE"""),0.0)</f>
        <v>0</v>
      </c>
      <c r="AD109" s="275"/>
      <c r="AE109" s="275"/>
      <c r="AF109" s="273">
        <f>IFERROR(__xludf.DUMMYFUNCTION("""COMPUTED_VALUE"""),2.0)</f>
        <v>2</v>
      </c>
      <c r="AG109" s="274">
        <f>IFERROR(__xludf.DUMMYFUNCTION("""COMPUTED_VALUE"""),0.0)</f>
        <v>0</v>
      </c>
      <c r="AH109" s="275"/>
      <c r="AI109" s="275"/>
      <c r="AJ109" s="273">
        <f>IFERROR(__xludf.DUMMYFUNCTION("""COMPUTED_VALUE"""),5.0)</f>
        <v>5</v>
      </c>
      <c r="AK109" s="274">
        <f>IFERROR(__xludf.DUMMYFUNCTION("""COMPUTED_VALUE"""),0.0)</f>
        <v>0</v>
      </c>
      <c r="AL109" s="275"/>
      <c r="AM109" s="275"/>
      <c r="AN109" s="273">
        <f>IFERROR(__xludf.DUMMYFUNCTION("""COMPUTED_VALUE"""),19.0)</f>
        <v>19</v>
      </c>
      <c r="AO109" s="274">
        <f>IFERROR(__xludf.DUMMYFUNCTION("""COMPUTED_VALUE"""),0.0)</f>
        <v>0</v>
      </c>
      <c r="AP109" s="275"/>
      <c r="AQ109" s="275"/>
      <c r="AR109" s="273">
        <f>IFERROR(__xludf.DUMMYFUNCTION("""COMPUTED_VALUE"""),4.0)</f>
        <v>4</v>
      </c>
      <c r="AS109" s="274">
        <f>IFERROR(__xludf.DUMMYFUNCTION("""COMPUTED_VALUE"""),0.0)</f>
        <v>0</v>
      </c>
      <c r="AT109" s="275"/>
      <c r="AU109" s="275"/>
      <c r="AV109" s="273">
        <f>IFERROR(__xludf.DUMMYFUNCTION("""COMPUTED_VALUE"""),2.0)</f>
        <v>2</v>
      </c>
      <c r="AW109" s="274">
        <f>IFERROR(__xludf.DUMMYFUNCTION("""COMPUTED_VALUE"""),0.0)</f>
        <v>0</v>
      </c>
      <c r="AX109" s="275"/>
      <c r="AY109" s="275"/>
      <c r="AZ109" s="273">
        <f>IFERROR(__xludf.DUMMYFUNCTION("""COMPUTED_VALUE"""),3.0)</f>
        <v>3</v>
      </c>
      <c r="BA109" s="274">
        <f>IFERROR(__xludf.DUMMYFUNCTION("""COMPUTED_VALUE"""),0.0)</f>
        <v>0</v>
      </c>
      <c r="BB109" s="275"/>
      <c r="BC109" s="275"/>
      <c r="BD109" s="273">
        <f>IFERROR(__xludf.DUMMYFUNCTION("""COMPUTED_VALUE"""),5.0)</f>
        <v>5</v>
      </c>
      <c r="BE109" s="274">
        <f>IFERROR(__xludf.DUMMYFUNCTION("""COMPUTED_VALUE"""),0.0)</f>
        <v>0</v>
      </c>
      <c r="BF109" s="275"/>
      <c r="BG109" s="275"/>
      <c r="BH109" s="273"/>
      <c r="BI109" s="274">
        <f>IFERROR(__xludf.DUMMYFUNCTION("""COMPUTED_VALUE"""),0.0)</f>
        <v>0</v>
      </c>
      <c r="BJ109" s="275"/>
      <c r="BK109" s="275"/>
      <c r="BL109" s="273"/>
      <c r="BM109" s="274">
        <f>IFERROR(__xludf.DUMMYFUNCTION("""COMPUTED_VALUE"""),0.0)</f>
        <v>0</v>
      </c>
      <c r="BN109" s="275"/>
      <c r="BO109" s="275"/>
      <c r="BP109" s="269"/>
      <c r="BQ109" s="269">
        <f>IFERROR(__xludf.DUMMYFUNCTION("""COMPUTED_VALUE"""),0.0)</f>
        <v>0</v>
      </c>
      <c r="BR109" s="269"/>
      <c r="BS109" s="269"/>
      <c r="BT109" s="269"/>
      <c r="BU109" s="269">
        <f>IFERROR(__xludf.DUMMYFUNCTION("""COMPUTED_VALUE"""),0.0)</f>
        <v>0</v>
      </c>
      <c r="BV109" s="269"/>
      <c r="BW109" s="269"/>
      <c r="BX109" s="269"/>
      <c r="BY109" s="269">
        <f>IFERROR(__xludf.DUMMYFUNCTION("""COMPUTED_VALUE"""),0.0)</f>
        <v>0</v>
      </c>
      <c r="BZ109" s="269"/>
      <c r="CA109" s="269"/>
      <c r="CB109" s="269"/>
      <c r="CC109" s="269">
        <f>IFERROR(__xludf.DUMMYFUNCTION("""COMPUTED_VALUE"""),0.0)</f>
        <v>0</v>
      </c>
      <c r="CD109" s="269"/>
      <c r="CE109" s="269"/>
    </row>
    <row r="110">
      <c r="A110" s="271">
        <f>IFERROR(__xludf.DUMMYFUNCTION("""COMPUTED_VALUE"""),46283.0)</f>
        <v>46283</v>
      </c>
      <c r="B110" s="269" t="str">
        <f>IFERROR(__xludf.DUMMYFUNCTION("""COMPUTED_VALUE"""),"金")</f>
        <v>金</v>
      </c>
      <c r="C110" s="272">
        <f>IFERROR(__xludf.DUMMYFUNCTION("""COMPUTED_VALUE"""),0.0)</f>
        <v>0</v>
      </c>
      <c r="D110" s="273">
        <f>IFERROR(__xludf.DUMMYFUNCTION("""COMPUTED_VALUE"""),1.0)</f>
        <v>1</v>
      </c>
      <c r="E110" s="274">
        <f>IFERROR(__xludf.DUMMYFUNCTION("""COMPUTED_VALUE"""),0.0)</f>
        <v>0</v>
      </c>
      <c r="F110" s="275"/>
      <c r="G110" s="275"/>
      <c r="H110" s="273">
        <f>IFERROR(__xludf.DUMMYFUNCTION("""COMPUTED_VALUE"""),1.0)</f>
        <v>1</v>
      </c>
      <c r="I110" s="274">
        <f>IFERROR(__xludf.DUMMYFUNCTION("""COMPUTED_VALUE"""),0.0)</f>
        <v>0</v>
      </c>
      <c r="J110" s="275"/>
      <c r="K110" s="275"/>
      <c r="L110" s="273">
        <f>IFERROR(__xludf.DUMMYFUNCTION("""COMPUTED_VALUE"""),2.0)</f>
        <v>2</v>
      </c>
      <c r="M110" s="274">
        <f>IFERROR(__xludf.DUMMYFUNCTION("""COMPUTED_VALUE"""),0.0)</f>
        <v>0</v>
      </c>
      <c r="N110" s="275"/>
      <c r="O110" s="275"/>
      <c r="P110" s="273">
        <f>IFERROR(__xludf.DUMMYFUNCTION("""COMPUTED_VALUE"""),4.0)</f>
        <v>4</v>
      </c>
      <c r="Q110" s="274">
        <f>IFERROR(__xludf.DUMMYFUNCTION("""COMPUTED_VALUE"""),0.0)</f>
        <v>0</v>
      </c>
      <c r="R110" s="275"/>
      <c r="S110" s="275"/>
      <c r="T110" s="273">
        <f>IFERROR(__xludf.DUMMYFUNCTION("""COMPUTED_VALUE"""),4.0)</f>
        <v>4</v>
      </c>
      <c r="U110" s="274">
        <f>IFERROR(__xludf.DUMMYFUNCTION("""COMPUTED_VALUE"""),0.0)</f>
        <v>0</v>
      </c>
      <c r="V110" s="275"/>
      <c r="W110" s="275"/>
      <c r="X110" s="273">
        <f>IFERROR(__xludf.DUMMYFUNCTION("""COMPUTED_VALUE"""),2.0)</f>
        <v>2</v>
      </c>
      <c r="Y110" s="274">
        <f>IFERROR(__xludf.DUMMYFUNCTION("""COMPUTED_VALUE"""),0.0)</f>
        <v>0</v>
      </c>
      <c r="Z110" s="275"/>
      <c r="AA110" s="275"/>
      <c r="AB110" s="273">
        <f>IFERROR(__xludf.DUMMYFUNCTION("""COMPUTED_VALUE"""),2.0)</f>
        <v>2</v>
      </c>
      <c r="AC110" s="274">
        <f>IFERROR(__xludf.DUMMYFUNCTION("""COMPUTED_VALUE"""),0.0)</f>
        <v>0</v>
      </c>
      <c r="AD110" s="275"/>
      <c r="AE110" s="275"/>
      <c r="AF110" s="273">
        <f>IFERROR(__xludf.DUMMYFUNCTION("""COMPUTED_VALUE"""),2.0)</f>
        <v>2</v>
      </c>
      <c r="AG110" s="274">
        <f>IFERROR(__xludf.DUMMYFUNCTION("""COMPUTED_VALUE"""),0.0)</f>
        <v>0</v>
      </c>
      <c r="AH110" s="275"/>
      <c r="AI110" s="275"/>
      <c r="AJ110" s="273">
        <f>IFERROR(__xludf.DUMMYFUNCTION("""COMPUTED_VALUE"""),5.0)</f>
        <v>5</v>
      </c>
      <c r="AK110" s="274">
        <f>IFERROR(__xludf.DUMMYFUNCTION("""COMPUTED_VALUE"""),0.0)</f>
        <v>0</v>
      </c>
      <c r="AL110" s="275"/>
      <c r="AM110" s="275"/>
      <c r="AN110" s="273">
        <f>IFERROR(__xludf.DUMMYFUNCTION("""COMPUTED_VALUE"""),19.0)</f>
        <v>19</v>
      </c>
      <c r="AO110" s="274">
        <f>IFERROR(__xludf.DUMMYFUNCTION("""COMPUTED_VALUE"""),0.0)</f>
        <v>0</v>
      </c>
      <c r="AP110" s="275"/>
      <c r="AQ110" s="275"/>
      <c r="AR110" s="273">
        <f>IFERROR(__xludf.DUMMYFUNCTION("""COMPUTED_VALUE"""),4.0)</f>
        <v>4</v>
      </c>
      <c r="AS110" s="274">
        <f>IFERROR(__xludf.DUMMYFUNCTION("""COMPUTED_VALUE"""),0.0)</f>
        <v>0</v>
      </c>
      <c r="AT110" s="275"/>
      <c r="AU110" s="275"/>
      <c r="AV110" s="273">
        <f>IFERROR(__xludf.DUMMYFUNCTION("""COMPUTED_VALUE"""),2.0)</f>
        <v>2</v>
      </c>
      <c r="AW110" s="274">
        <f>IFERROR(__xludf.DUMMYFUNCTION("""COMPUTED_VALUE"""),0.0)</f>
        <v>0</v>
      </c>
      <c r="AX110" s="275"/>
      <c r="AY110" s="275"/>
      <c r="AZ110" s="273">
        <f>IFERROR(__xludf.DUMMYFUNCTION("""COMPUTED_VALUE"""),3.0)</f>
        <v>3</v>
      </c>
      <c r="BA110" s="274">
        <f>IFERROR(__xludf.DUMMYFUNCTION("""COMPUTED_VALUE"""),0.0)</f>
        <v>0</v>
      </c>
      <c r="BB110" s="275"/>
      <c r="BC110" s="275"/>
      <c r="BD110" s="273">
        <f>IFERROR(__xludf.DUMMYFUNCTION("""COMPUTED_VALUE"""),5.0)</f>
        <v>5</v>
      </c>
      <c r="BE110" s="274">
        <f>IFERROR(__xludf.DUMMYFUNCTION("""COMPUTED_VALUE"""),0.0)</f>
        <v>0</v>
      </c>
      <c r="BF110" s="275"/>
      <c r="BG110" s="275"/>
      <c r="BH110" s="273"/>
      <c r="BI110" s="274">
        <f>IFERROR(__xludf.DUMMYFUNCTION("""COMPUTED_VALUE"""),0.0)</f>
        <v>0</v>
      </c>
      <c r="BJ110" s="275"/>
      <c r="BK110" s="275"/>
      <c r="BL110" s="273"/>
      <c r="BM110" s="274">
        <f>IFERROR(__xludf.DUMMYFUNCTION("""COMPUTED_VALUE"""),0.0)</f>
        <v>0</v>
      </c>
      <c r="BN110" s="275"/>
      <c r="BO110" s="275"/>
      <c r="BP110" s="269"/>
      <c r="BQ110" s="269">
        <f>IFERROR(__xludf.DUMMYFUNCTION("""COMPUTED_VALUE"""),0.0)</f>
        <v>0</v>
      </c>
      <c r="BR110" s="269"/>
      <c r="BS110" s="269"/>
      <c r="BT110" s="269"/>
      <c r="BU110" s="269">
        <f>IFERROR(__xludf.DUMMYFUNCTION("""COMPUTED_VALUE"""),0.0)</f>
        <v>0</v>
      </c>
      <c r="BV110" s="269"/>
      <c r="BW110" s="269"/>
      <c r="BX110" s="269"/>
      <c r="BY110" s="269">
        <f>IFERROR(__xludf.DUMMYFUNCTION("""COMPUTED_VALUE"""),0.0)</f>
        <v>0</v>
      </c>
      <c r="BZ110" s="269"/>
      <c r="CA110" s="269"/>
      <c r="CB110" s="269"/>
      <c r="CC110" s="269">
        <f>IFERROR(__xludf.DUMMYFUNCTION("""COMPUTED_VALUE"""),0.0)</f>
        <v>0</v>
      </c>
      <c r="CD110" s="269"/>
      <c r="CE110" s="269"/>
    </row>
    <row r="111">
      <c r="A111" s="271">
        <f>IFERROR(__xludf.DUMMYFUNCTION("""COMPUTED_VALUE"""),46284.0)</f>
        <v>46284</v>
      </c>
      <c r="B111" s="269" t="str">
        <f>IFERROR(__xludf.DUMMYFUNCTION("""COMPUTED_VALUE"""),"土")</f>
        <v>土</v>
      </c>
      <c r="C111" s="272">
        <f>IFERROR(__xludf.DUMMYFUNCTION("""COMPUTED_VALUE"""),0.0)</f>
        <v>0</v>
      </c>
      <c r="D111" s="273">
        <f>IFERROR(__xludf.DUMMYFUNCTION("""COMPUTED_VALUE"""),1.0)</f>
        <v>1</v>
      </c>
      <c r="E111" s="274">
        <f>IFERROR(__xludf.DUMMYFUNCTION("""COMPUTED_VALUE"""),0.0)</f>
        <v>0</v>
      </c>
      <c r="F111" s="275"/>
      <c r="G111" s="275"/>
      <c r="H111" s="273">
        <f>IFERROR(__xludf.DUMMYFUNCTION("""COMPUTED_VALUE"""),1.0)</f>
        <v>1</v>
      </c>
      <c r="I111" s="274">
        <f>IFERROR(__xludf.DUMMYFUNCTION("""COMPUTED_VALUE"""),0.0)</f>
        <v>0</v>
      </c>
      <c r="J111" s="275"/>
      <c r="K111" s="275"/>
      <c r="L111" s="273">
        <f>IFERROR(__xludf.DUMMYFUNCTION("""COMPUTED_VALUE"""),2.0)</f>
        <v>2</v>
      </c>
      <c r="M111" s="274">
        <f>IFERROR(__xludf.DUMMYFUNCTION("""COMPUTED_VALUE"""),0.0)</f>
        <v>0</v>
      </c>
      <c r="N111" s="275"/>
      <c r="O111" s="275"/>
      <c r="P111" s="273">
        <f>IFERROR(__xludf.DUMMYFUNCTION("""COMPUTED_VALUE"""),4.0)</f>
        <v>4</v>
      </c>
      <c r="Q111" s="274">
        <f>IFERROR(__xludf.DUMMYFUNCTION("""COMPUTED_VALUE"""),0.0)</f>
        <v>0</v>
      </c>
      <c r="R111" s="275"/>
      <c r="S111" s="275"/>
      <c r="T111" s="273">
        <f>IFERROR(__xludf.DUMMYFUNCTION("""COMPUTED_VALUE"""),4.0)</f>
        <v>4</v>
      </c>
      <c r="U111" s="274">
        <f>IFERROR(__xludf.DUMMYFUNCTION("""COMPUTED_VALUE"""),0.0)</f>
        <v>0</v>
      </c>
      <c r="V111" s="275"/>
      <c r="W111" s="275"/>
      <c r="X111" s="273">
        <f>IFERROR(__xludf.DUMMYFUNCTION("""COMPUTED_VALUE"""),2.0)</f>
        <v>2</v>
      </c>
      <c r="Y111" s="274">
        <f>IFERROR(__xludf.DUMMYFUNCTION("""COMPUTED_VALUE"""),0.0)</f>
        <v>0</v>
      </c>
      <c r="Z111" s="275"/>
      <c r="AA111" s="275"/>
      <c r="AB111" s="273">
        <f>IFERROR(__xludf.DUMMYFUNCTION("""COMPUTED_VALUE"""),2.0)</f>
        <v>2</v>
      </c>
      <c r="AC111" s="274">
        <f>IFERROR(__xludf.DUMMYFUNCTION("""COMPUTED_VALUE"""),0.0)</f>
        <v>0</v>
      </c>
      <c r="AD111" s="275"/>
      <c r="AE111" s="275"/>
      <c r="AF111" s="273">
        <f>IFERROR(__xludf.DUMMYFUNCTION("""COMPUTED_VALUE"""),2.0)</f>
        <v>2</v>
      </c>
      <c r="AG111" s="274">
        <f>IFERROR(__xludf.DUMMYFUNCTION("""COMPUTED_VALUE"""),0.0)</f>
        <v>0</v>
      </c>
      <c r="AH111" s="275"/>
      <c r="AI111" s="275"/>
      <c r="AJ111" s="273">
        <f>IFERROR(__xludf.DUMMYFUNCTION("""COMPUTED_VALUE"""),5.0)</f>
        <v>5</v>
      </c>
      <c r="AK111" s="274">
        <f>IFERROR(__xludf.DUMMYFUNCTION("""COMPUTED_VALUE"""),0.0)</f>
        <v>0</v>
      </c>
      <c r="AL111" s="275"/>
      <c r="AM111" s="275"/>
      <c r="AN111" s="273">
        <f>IFERROR(__xludf.DUMMYFUNCTION("""COMPUTED_VALUE"""),19.0)</f>
        <v>19</v>
      </c>
      <c r="AO111" s="274">
        <f>IFERROR(__xludf.DUMMYFUNCTION("""COMPUTED_VALUE"""),0.0)</f>
        <v>0</v>
      </c>
      <c r="AP111" s="275"/>
      <c r="AQ111" s="275"/>
      <c r="AR111" s="273">
        <f>IFERROR(__xludf.DUMMYFUNCTION("""COMPUTED_VALUE"""),4.0)</f>
        <v>4</v>
      </c>
      <c r="AS111" s="274">
        <f>IFERROR(__xludf.DUMMYFUNCTION("""COMPUTED_VALUE"""),0.0)</f>
        <v>0</v>
      </c>
      <c r="AT111" s="275"/>
      <c r="AU111" s="275"/>
      <c r="AV111" s="273">
        <f>IFERROR(__xludf.DUMMYFUNCTION("""COMPUTED_VALUE"""),2.0)</f>
        <v>2</v>
      </c>
      <c r="AW111" s="274">
        <f>IFERROR(__xludf.DUMMYFUNCTION("""COMPUTED_VALUE"""),0.0)</f>
        <v>0</v>
      </c>
      <c r="AX111" s="275"/>
      <c r="AY111" s="275"/>
      <c r="AZ111" s="273">
        <f>IFERROR(__xludf.DUMMYFUNCTION("""COMPUTED_VALUE"""),3.0)</f>
        <v>3</v>
      </c>
      <c r="BA111" s="274">
        <f>IFERROR(__xludf.DUMMYFUNCTION("""COMPUTED_VALUE"""),0.0)</f>
        <v>0</v>
      </c>
      <c r="BB111" s="275"/>
      <c r="BC111" s="275"/>
      <c r="BD111" s="273">
        <f>IFERROR(__xludf.DUMMYFUNCTION("""COMPUTED_VALUE"""),5.0)</f>
        <v>5</v>
      </c>
      <c r="BE111" s="274">
        <f>IFERROR(__xludf.DUMMYFUNCTION("""COMPUTED_VALUE"""),0.0)</f>
        <v>0</v>
      </c>
      <c r="BF111" s="275"/>
      <c r="BG111" s="275"/>
      <c r="BH111" s="273"/>
      <c r="BI111" s="274">
        <f>IFERROR(__xludf.DUMMYFUNCTION("""COMPUTED_VALUE"""),0.0)</f>
        <v>0</v>
      </c>
      <c r="BJ111" s="275"/>
      <c r="BK111" s="275"/>
      <c r="BL111" s="273"/>
      <c r="BM111" s="274">
        <f>IFERROR(__xludf.DUMMYFUNCTION("""COMPUTED_VALUE"""),0.0)</f>
        <v>0</v>
      </c>
      <c r="BN111" s="275"/>
      <c r="BO111" s="275"/>
      <c r="BP111" s="269"/>
      <c r="BQ111" s="269">
        <f>IFERROR(__xludf.DUMMYFUNCTION("""COMPUTED_VALUE"""),0.0)</f>
        <v>0</v>
      </c>
      <c r="BR111" s="269"/>
      <c r="BS111" s="269"/>
      <c r="BT111" s="269"/>
      <c r="BU111" s="269">
        <f>IFERROR(__xludf.DUMMYFUNCTION("""COMPUTED_VALUE"""),0.0)</f>
        <v>0</v>
      </c>
      <c r="BV111" s="269"/>
      <c r="BW111" s="269"/>
      <c r="BX111" s="269"/>
      <c r="BY111" s="269">
        <f>IFERROR(__xludf.DUMMYFUNCTION("""COMPUTED_VALUE"""),0.0)</f>
        <v>0</v>
      </c>
      <c r="BZ111" s="269"/>
      <c r="CA111" s="269"/>
      <c r="CB111" s="269"/>
      <c r="CC111" s="269">
        <f>IFERROR(__xludf.DUMMYFUNCTION("""COMPUTED_VALUE"""),0.0)</f>
        <v>0</v>
      </c>
      <c r="CD111" s="269"/>
      <c r="CE111" s="269"/>
    </row>
    <row r="112">
      <c r="A112" s="271">
        <f>IFERROR(__xludf.DUMMYFUNCTION("""COMPUTED_VALUE"""),46285.0)</f>
        <v>46285</v>
      </c>
      <c r="B112" s="269" t="str">
        <f>IFERROR(__xludf.DUMMYFUNCTION("""COMPUTED_VALUE"""),"日")</f>
        <v>日</v>
      </c>
      <c r="C112" s="272">
        <f>IFERROR(__xludf.DUMMYFUNCTION("""COMPUTED_VALUE"""),0.0)</f>
        <v>0</v>
      </c>
      <c r="D112" s="273">
        <f>IFERROR(__xludf.DUMMYFUNCTION("""COMPUTED_VALUE"""),1.0)</f>
        <v>1</v>
      </c>
      <c r="E112" s="274">
        <f>IFERROR(__xludf.DUMMYFUNCTION("""COMPUTED_VALUE"""),0.0)</f>
        <v>0</v>
      </c>
      <c r="F112" s="275"/>
      <c r="G112" s="275"/>
      <c r="H112" s="273">
        <f>IFERROR(__xludf.DUMMYFUNCTION("""COMPUTED_VALUE"""),1.0)</f>
        <v>1</v>
      </c>
      <c r="I112" s="274">
        <f>IFERROR(__xludf.DUMMYFUNCTION("""COMPUTED_VALUE"""),0.0)</f>
        <v>0</v>
      </c>
      <c r="J112" s="275"/>
      <c r="K112" s="275"/>
      <c r="L112" s="273">
        <f>IFERROR(__xludf.DUMMYFUNCTION("""COMPUTED_VALUE"""),2.0)</f>
        <v>2</v>
      </c>
      <c r="M112" s="274">
        <f>IFERROR(__xludf.DUMMYFUNCTION("""COMPUTED_VALUE"""),0.0)</f>
        <v>0</v>
      </c>
      <c r="N112" s="275"/>
      <c r="O112" s="275"/>
      <c r="P112" s="273">
        <f>IFERROR(__xludf.DUMMYFUNCTION("""COMPUTED_VALUE"""),4.0)</f>
        <v>4</v>
      </c>
      <c r="Q112" s="274">
        <f>IFERROR(__xludf.DUMMYFUNCTION("""COMPUTED_VALUE"""),0.0)</f>
        <v>0</v>
      </c>
      <c r="R112" s="275"/>
      <c r="S112" s="275"/>
      <c r="T112" s="273">
        <f>IFERROR(__xludf.DUMMYFUNCTION("""COMPUTED_VALUE"""),4.0)</f>
        <v>4</v>
      </c>
      <c r="U112" s="274">
        <f>IFERROR(__xludf.DUMMYFUNCTION("""COMPUTED_VALUE"""),0.0)</f>
        <v>0</v>
      </c>
      <c r="V112" s="275"/>
      <c r="W112" s="275"/>
      <c r="X112" s="273">
        <f>IFERROR(__xludf.DUMMYFUNCTION("""COMPUTED_VALUE"""),2.0)</f>
        <v>2</v>
      </c>
      <c r="Y112" s="274">
        <f>IFERROR(__xludf.DUMMYFUNCTION("""COMPUTED_VALUE"""),0.0)</f>
        <v>0</v>
      </c>
      <c r="Z112" s="275"/>
      <c r="AA112" s="275"/>
      <c r="AB112" s="273">
        <f>IFERROR(__xludf.DUMMYFUNCTION("""COMPUTED_VALUE"""),2.0)</f>
        <v>2</v>
      </c>
      <c r="AC112" s="274">
        <f>IFERROR(__xludf.DUMMYFUNCTION("""COMPUTED_VALUE"""),0.0)</f>
        <v>0</v>
      </c>
      <c r="AD112" s="275"/>
      <c r="AE112" s="275"/>
      <c r="AF112" s="273">
        <f>IFERROR(__xludf.DUMMYFUNCTION("""COMPUTED_VALUE"""),2.0)</f>
        <v>2</v>
      </c>
      <c r="AG112" s="274">
        <f>IFERROR(__xludf.DUMMYFUNCTION("""COMPUTED_VALUE"""),0.0)</f>
        <v>0</v>
      </c>
      <c r="AH112" s="275"/>
      <c r="AI112" s="275"/>
      <c r="AJ112" s="273">
        <f>IFERROR(__xludf.DUMMYFUNCTION("""COMPUTED_VALUE"""),5.0)</f>
        <v>5</v>
      </c>
      <c r="AK112" s="274">
        <f>IFERROR(__xludf.DUMMYFUNCTION("""COMPUTED_VALUE"""),0.0)</f>
        <v>0</v>
      </c>
      <c r="AL112" s="275"/>
      <c r="AM112" s="275"/>
      <c r="AN112" s="273">
        <f>IFERROR(__xludf.DUMMYFUNCTION("""COMPUTED_VALUE"""),19.0)</f>
        <v>19</v>
      </c>
      <c r="AO112" s="274">
        <f>IFERROR(__xludf.DUMMYFUNCTION("""COMPUTED_VALUE"""),0.0)</f>
        <v>0</v>
      </c>
      <c r="AP112" s="275"/>
      <c r="AQ112" s="275"/>
      <c r="AR112" s="273">
        <f>IFERROR(__xludf.DUMMYFUNCTION("""COMPUTED_VALUE"""),4.0)</f>
        <v>4</v>
      </c>
      <c r="AS112" s="274">
        <f>IFERROR(__xludf.DUMMYFUNCTION("""COMPUTED_VALUE"""),0.0)</f>
        <v>0</v>
      </c>
      <c r="AT112" s="275"/>
      <c r="AU112" s="275"/>
      <c r="AV112" s="273">
        <f>IFERROR(__xludf.DUMMYFUNCTION("""COMPUTED_VALUE"""),2.0)</f>
        <v>2</v>
      </c>
      <c r="AW112" s="274">
        <f>IFERROR(__xludf.DUMMYFUNCTION("""COMPUTED_VALUE"""),0.0)</f>
        <v>0</v>
      </c>
      <c r="AX112" s="275"/>
      <c r="AY112" s="275"/>
      <c r="AZ112" s="273">
        <f>IFERROR(__xludf.DUMMYFUNCTION("""COMPUTED_VALUE"""),3.0)</f>
        <v>3</v>
      </c>
      <c r="BA112" s="274">
        <f>IFERROR(__xludf.DUMMYFUNCTION("""COMPUTED_VALUE"""),0.0)</f>
        <v>0</v>
      </c>
      <c r="BB112" s="275"/>
      <c r="BC112" s="275"/>
      <c r="BD112" s="273">
        <f>IFERROR(__xludf.DUMMYFUNCTION("""COMPUTED_VALUE"""),5.0)</f>
        <v>5</v>
      </c>
      <c r="BE112" s="274">
        <f>IFERROR(__xludf.DUMMYFUNCTION("""COMPUTED_VALUE"""),0.0)</f>
        <v>0</v>
      </c>
      <c r="BF112" s="275"/>
      <c r="BG112" s="275"/>
      <c r="BH112" s="273"/>
      <c r="BI112" s="274">
        <f>IFERROR(__xludf.DUMMYFUNCTION("""COMPUTED_VALUE"""),0.0)</f>
        <v>0</v>
      </c>
      <c r="BJ112" s="275"/>
      <c r="BK112" s="275"/>
      <c r="BL112" s="273"/>
      <c r="BM112" s="274">
        <f>IFERROR(__xludf.DUMMYFUNCTION("""COMPUTED_VALUE"""),0.0)</f>
        <v>0</v>
      </c>
      <c r="BN112" s="275"/>
      <c r="BO112" s="275"/>
      <c r="BP112" s="269"/>
      <c r="BQ112" s="269">
        <f>IFERROR(__xludf.DUMMYFUNCTION("""COMPUTED_VALUE"""),0.0)</f>
        <v>0</v>
      </c>
      <c r="BR112" s="269"/>
      <c r="BS112" s="269"/>
      <c r="BT112" s="269"/>
      <c r="BU112" s="269">
        <f>IFERROR(__xludf.DUMMYFUNCTION("""COMPUTED_VALUE"""),0.0)</f>
        <v>0</v>
      </c>
      <c r="BV112" s="269"/>
      <c r="BW112" s="269"/>
      <c r="BX112" s="269"/>
      <c r="BY112" s="269">
        <f>IFERROR(__xludf.DUMMYFUNCTION("""COMPUTED_VALUE"""),0.0)</f>
        <v>0</v>
      </c>
      <c r="BZ112" s="269"/>
      <c r="CA112" s="269"/>
      <c r="CB112" s="269"/>
      <c r="CC112" s="269">
        <f>IFERROR(__xludf.DUMMYFUNCTION("""COMPUTED_VALUE"""),0.0)</f>
        <v>0</v>
      </c>
      <c r="CD112" s="269"/>
      <c r="CE112" s="269"/>
    </row>
    <row r="113">
      <c r="A113" s="271">
        <f>IFERROR(__xludf.DUMMYFUNCTION("""COMPUTED_VALUE"""),46289.0)</f>
        <v>46289</v>
      </c>
      <c r="B113" s="269" t="str">
        <f>IFERROR(__xludf.DUMMYFUNCTION("""COMPUTED_VALUE"""),"木")</f>
        <v>木</v>
      </c>
      <c r="C113" s="272">
        <f>IFERROR(__xludf.DUMMYFUNCTION("""COMPUTED_VALUE"""),0.0)</f>
        <v>0</v>
      </c>
      <c r="D113" s="273">
        <f>IFERROR(__xludf.DUMMYFUNCTION("""COMPUTED_VALUE"""),1.0)</f>
        <v>1</v>
      </c>
      <c r="E113" s="274">
        <f>IFERROR(__xludf.DUMMYFUNCTION("""COMPUTED_VALUE"""),0.0)</f>
        <v>0</v>
      </c>
      <c r="F113" s="275"/>
      <c r="G113" s="275"/>
      <c r="H113" s="273">
        <f>IFERROR(__xludf.DUMMYFUNCTION("""COMPUTED_VALUE"""),1.0)</f>
        <v>1</v>
      </c>
      <c r="I113" s="274">
        <f>IFERROR(__xludf.DUMMYFUNCTION("""COMPUTED_VALUE"""),0.0)</f>
        <v>0</v>
      </c>
      <c r="J113" s="275"/>
      <c r="K113" s="275"/>
      <c r="L113" s="273">
        <f>IFERROR(__xludf.DUMMYFUNCTION("""COMPUTED_VALUE"""),2.0)</f>
        <v>2</v>
      </c>
      <c r="M113" s="274">
        <f>IFERROR(__xludf.DUMMYFUNCTION("""COMPUTED_VALUE"""),0.0)</f>
        <v>0</v>
      </c>
      <c r="N113" s="275"/>
      <c r="O113" s="275"/>
      <c r="P113" s="273">
        <f>IFERROR(__xludf.DUMMYFUNCTION("""COMPUTED_VALUE"""),4.0)</f>
        <v>4</v>
      </c>
      <c r="Q113" s="274">
        <f>IFERROR(__xludf.DUMMYFUNCTION("""COMPUTED_VALUE"""),0.0)</f>
        <v>0</v>
      </c>
      <c r="R113" s="275"/>
      <c r="S113" s="275"/>
      <c r="T113" s="273">
        <f>IFERROR(__xludf.DUMMYFUNCTION("""COMPUTED_VALUE"""),4.0)</f>
        <v>4</v>
      </c>
      <c r="U113" s="274">
        <f>IFERROR(__xludf.DUMMYFUNCTION("""COMPUTED_VALUE"""),0.0)</f>
        <v>0</v>
      </c>
      <c r="V113" s="275"/>
      <c r="W113" s="275"/>
      <c r="X113" s="273">
        <f>IFERROR(__xludf.DUMMYFUNCTION("""COMPUTED_VALUE"""),2.0)</f>
        <v>2</v>
      </c>
      <c r="Y113" s="274">
        <f>IFERROR(__xludf.DUMMYFUNCTION("""COMPUTED_VALUE"""),0.0)</f>
        <v>0</v>
      </c>
      <c r="Z113" s="275"/>
      <c r="AA113" s="275"/>
      <c r="AB113" s="273">
        <f>IFERROR(__xludf.DUMMYFUNCTION("""COMPUTED_VALUE"""),2.0)</f>
        <v>2</v>
      </c>
      <c r="AC113" s="274">
        <f>IFERROR(__xludf.DUMMYFUNCTION("""COMPUTED_VALUE"""),0.0)</f>
        <v>0</v>
      </c>
      <c r="AD113" s="275"/>
      <c r="AE113" s="275"/>
      <c r="AF113" s="273">
        <f>IFERROR(__xludf.DUMMYFUNCTION("""COMPUTED_VALUE"""),2.0)</f>
        <v>2</v>
      </c>
      <c r="AG113" s="274">
        <f>IFERROR(__xludf.DUMMYFUNCTION("""COMPUTED_VALUE"""),0.0)</f>
        <v>0</v>
      </c>
      <c r="AH113" s="275"/>
      <c r="AI113" s="275"/>
      <c r="AJ113" s="273">
        <f>IFERROR(__xludf.DUMMYFUNCTION("""COMPUTED_VALUE"""),5.0)</f>
        <v>5</v>
      </c>
      <c r="AK113" s="274">
        <f>IFERROR(__xludf.DUMMYFUNCTION("""COMPUTED_VALUE"""),0.0)</f>
        <v>0</v>
      </c>
      <c r="AL113" s="275"/>
      <c r="AM113" s="275"/>
      <c r="AN113" s="273">
        <f>IFERROR(__xludf.DUMMYFUNCTION("""COMPUTED_VALUE"""),19.0)</f>
        <v>19</v>
      </c>
      <c r="AO113" s="274">
        <f>IFERROR(__xludf.DUMMYFUNCTION("""COMPUTED_VALUE"""),0.0)</f>
        <v>0</v>
      </c>
      <c r="AP113" s="275"/>
      <c r="AQ113" s="275"/>
      <c r="AR113" s="273">
        <f>IFERROR(__xludf.DUMMYFUNCTION("""COMPUTED_VALUE"""),4.0)</f>
        <v>4</v>
      </c>
      <c r="AS113" s="274">
        <f>IFERROR(__xludf.DUMMYFUNCTION("""COMPUTED_VALUE"""),0.0)</f>
        <v>0</v>
      </c>
      <c r="AT113" s="275"/>
      <c r="AU113" s="275"/>
      <c r="AV113" s="273">
        <f>IFERROR(__xludf.DUMMYFUNCTION("""COMPUTED_VALUE"""),2.0)</f>
        <v>2</v>
      </c>
      <c r="AW113" s="274">
        <f>IFERROR(__xludf.DUMMYFUNCTION("""COMPUTED_VALUE"""),0.0)</f>
        <v>0</v>
      </c>
      <c r="AX113" s="275"/>
      <c r="AY113" s="275"/>
      <c r="AZ113" s="273">
        <f>IFERROR(__xludf.DUMMYFUNCTION("""COMPUTED_VALUE"""),3.0)</f>
        <v>3</v>
      </c>
      <c r="BA113" s="274">
        <f>IFERROR(__xludf.DUMMYFUNCTION("""COMPUTED_VALUE"""),0.0)</f>
        <v>0</v>
      </c>
      <c r="BB113" s="275"/>
      <c r="BC113" s="275"/>
      <c r="BD113" s="273">
        <f>IFERROR(__xludf.DUMMYFUNCTION("""COMPUTED_VALUE"""),5.0)</f>
        <v>5</v>
      </c>
      <c r="BE113" s="274">
        <f>IFERROR(__xludf.DUMMYFUNCTION("""COMPUTED_VALUE"""),0.0)</f>
        <v>0</v>
      </c>
      <c r="BF113" s="275"/>
      <c r="BG113" s="275"/>
      <c r="BH113" s="273"/>
      <c r="BI113" s="274">
        <f>IFERROR(__xludf.DUMMYFUNCTION("""COMPUTED_VALUE"""),0.0)</f>
        <v>0</v>
      </c>
      <c r="BJ113" s="275"/>
      <c r="BK113" s="275"/>
      <c r="BL113" s="273"/>
      <c r="BM113" s="274">
        <f>IFERROR(__xludf.DUMMYFUNCTION("""COMPUTED_VALUE"""),0.0)</f>
        <v>0</v>
      </c>
      <c r="BN113" s="275"/>
      <c r="BO113" s="275"/>
      <c r="BP113" s="269"/>
      <c r="BQ113" s="269">
        <f>IFERROR(__xludf.DUMMYFUNCTION("""COMPUTED_VALUE"""),0.0)</f>
        <v>0</v>
      </c>
      <c r="BR113" s="269"/>
      <c r="BS113" s="269"/>
      <c r="BT113" s="269"/>
      <c r="BU113" s="269">
        <f>IFERROR(__xludf.DUMMYFUNCTION("""COMPUTED_VALUE"""),0.0)</f>
        <v>0</v>
      </c>
      <c r="BV113" s="269"/>
      <c r="BW113" s="269"/>
      <c r="BX113" s="269"/>
      <c r="BY113" s="269">
        <f>IFERROR(__xludf.DUMMYFUNCTION("""COMPUTED_VALUE"""),0.0)</f>
        <v>0</v>
      </c>
      <c r="BZ113" s="269"/>
      <c r="CA113" s="269"/>
      <c r="CB113" s="269"/>
      <c r="CC113" s="269">
        <f>IFERROR(__xludf.DUMMYFUNCTION("""COMPUTED_VALUE"""),0.0)</f>
        <v>0</v>
      </c>
      <c r="CD113" s="269"/>
      <c r="CE113" s="269"/>
    </row>
    <row r="114">
      <c r="A114" s="271">
        <f>IFERROR(__xludf.DUMMYFUNCTION("""COMPUTED_VALUE"""),46290.0)</f>
        <v>46290</v>
      </c>
      <c r="B114" s="269" t="str">
        <f>IFERROR(__xludf.DUMMYFUNCTION("""COMPUTED_VALUE"""),"金")</f>
        <v>金</v>
      </c>
      <c r="C114" s="272">
        <f>IFERROR(__xludf.DUMMYFUNCTION("""COMPUTED_VALUE"""),0.0)</f>
        <v>0</v>
      </c>
      <c r="D114" s="273">
        <f>IFERROR(__xludf.DUMMYFUNCTION("""COMPUTED_VALUE"""),1.0)</f>
        <v>1</v>
      </c>
      <c r="E114" s="274">
        <f>IFERROR(__xludf.DUMMYFUNCTION("""COMPUTED_VALUE"""),0.0)</f>
        <v>0</v>
      </c>
      <c r="F114" s="275"/>
      <c r="G114" s="275"/>
      <c r="H114" s="273">
        <f>IFERROR(__xludf.DUMMYFUNCTION("""COMPUTED_VALUE"""),1.0)</f>
        <v>1</v>
      </c>
      <c r="I114" s="274">
        <f>IFERROR(__xludf.DUMMYFUNCTION("""COMPUTED_VALUE"""),0.0)</f>
        <v>0</v>
      </c>
      <c r="J114" s="275"/>
      <c r="K114" s="275"/>
      <c r="L114" s="273">
        <f>IFERROR(__xludf.DUMMYFUNCTION("""COMPUTED_VALUE"""),2.0)</f>
        <v>2</v>
      </c>
      <c r="M114" s="274">
        <f>IFERROR(__xludf.DUMMYFUNCTION("""COMPUTED_VALUE"""),0.0)</f>
        <v>0</v>
      </c>
      <c r="N114" s="275"/>
      <c r="O114" s="275"/>
      <c r="P114" s="273">
        <f>IFERROR(__xludf.DUMMYFUNCTION("""COMPUTED_VALUE"""),4.0)</f>
        <v>4</v>
      </c>
      <c r="Q114" s="274">
        <f>IFERROR(__xludf.DUMMYFUNCTION("""COMPUTED_VALUE"""),0.0)</f>
        <v>0</v>
      </c>
      <c r="R114" s="275"/>
      <c r="S114" s="275"/>
      <c r="T114" s="273">
        <f>IFERROR(__xludf.DUMMYFUNCTION("""COMPUTED_VALUE"""),4.0)</f>
        <v>4</v>
      </c>
      <c r="U114" s="274">
        <f>IFERROR(__xludf.DUMMYFUNCTION("""COMPUTED_VALUE"""),0.0)</f>
        <v>0</v>
      </c>
      <c r="V114" s="275"/>
      <c r="W114" s="275"/>
      <c r="X114" s="273">
        <f>IFERROR(__xludf.DUMMYFUNCTION("""COMPUTED_VALUE"""),2.0)</f>
        <v>2</v>
      </c>
      <c r="Y114" s="274">
        <f>IFERROR(__xludf.DUMMYFUNCTION("""COMPUTED_VALUE"""),0.0)</f>
        <v>0</v>
      </c>
      <c r="Z114" s="275"/>
      <c r="AA114" s="275"/>
      <c r="AB114" s="273">
        <f>IFERROR(__xludf.DUMMYFUNCTION("""COMPUTED_VALUE"""),2.0)</f>
        <v>2</v>
      </c>
      <c r="AC114" s="274">
        <f>IFERROR(__xludf.DUMMYFUNCTION("""COMPUTED_VALUE"""),0.0)</f>
        <v>0</v>
      </c>
      <c r="AD114" s="275"/>
      <c r="AE114" s="275"/>
      <c r="AF114" s="273">
        <f>IFERROR(__xludf.DUMMYFUNCTION("""COMPUTED_VALUE"""),2.0)</f>
        <v>2</v>
      </c>
      <c r="AG114" s="274">
        <f>IFERROR(__xludf.DUMMYFUNCTION("""COMPUTED_VALUE"""),0.0)</f>
        <v>0</v>
      </c>
      <c r="AH114" s="275"/>
      <c r="AI114" s="275"/>
      <c r="AJ114" s="273">
        <f>IFERROR(__xludf.DUMMYFUNCTION("""COMPUTED_VALUE"""),5.0)</f>
        <v>5</v>
      </c>
      <c r="AK114" s="274">
        <f>IFERROR(__xludf.DUMMYFUNCTION("""COMPUTED_VALUE"""),0.0)</f>
        <v>0</v>
      </c>
      <c r="AL114" s="275"/>
      <c r="AM114" s="275"/>
      <c r="AN114" s="273">
        <f>IFERROR(__xludf.DUMMYFUNCTION("""COMPUTED_VALUE"""),19.0)</f>
        <v>19</v>
      </c>
      <c r="AO114" s="274">
        <f>IFERROR(__xludf.DUMMYFUNCTION("""COMPUTED_VALUE"""),0.0)</f>
        <v>0</v>
      </c>
      <c r="AP114" s="275"/>
      <c r="AQ114" s="275"/>
      <c r="AR114" s="273">
        <f>IFERROR(__xludf.DUMMYFUNCTION("""COMPUTED_VALUE"""),4.0)</f>
        <v>4</v>
      </c>
      <c r="AS114" s="274">
        <f>IFERROR(__xludf.DUMMYFUNCTION("""COMPUTED_VALUE"""),0.0)</f>
        <v>0</v>
      </c>
      <c r="AT114" s="275"/>
      <c r="AU114" s="275"/>
      <c r="AV114" s="273">
        <f>IFERROR(__xludf.DUMMYFUNCTION("""COMPUTED_VALUE"""),2.0)</f>
        <v>2</v>
      </c>
      <c r="AW114" s="274">
        <f>IFERROR(__xludf.DUMMYFUNCTION("""COMPUTED_VALUE"""),0.0)</f>
        <v>0</v>
      </c>
      <c r="AX114" s="275"/>
      <c r="AY114" s="275"/>
      <c r="AZ114" s="273">
        <f>IFERROR(__xludf.DUMMYFUNCTION("""COMPUTED_VALUE"""),3.0)</f>
        <v>3</v>
      </c>
      <c r="BA114" s="274">
        <f>IFERROR(__xludf.DUMMYFUNCTION("""COMPUTED_VALUE"""),0.0)</f>
        <v>0</v>
      </c>
      <c r="BB114" s="275"/>
      <c r="BC114" s="275"/>
      <c r="BD114" s="273">
        <f>IFERROR(__xludf.DUMMYFUNCTION("""COMPUTED_VALUE"""),5.0)</f>
        <v>5</v>
      </c>
      <c r="BE114" s="274">
        <f>IFERROR(__xludf.DUMMYFUNCTION("""COMPUTED_VALUE"""),0.0)</f>
        <v>0</v>
      </c>
      <c r="BF114" s="275"/>
      <c r="BG114" s="275"/>
      <c r="BH114" s="273"/>
      <c r="BI114" s="274">
        <f>IFERROR(__xludf.DUMMYFUNCTION("""COMPUTED_VALUE"""),0.0)</f>
        <v>0</v>
      </c>
      <c r="BJ114" s="275"/>
      <c r="BK114" s="275"/>
      <c r="BL114" s="273"/>
      <c r="BM114" s="274">
        <f>IFERROR(__xludf.DUMMYFUNCTION("""COMPUTED_VALUE"""),0.0)</f>
        <v>0</v>
      </c>
      <c r="BN114" s="275"/>
      <c r="BO114" s="275"/>
      <c r="BP114" s="269"/>
      <c r="BQ114" s="269">
        <f>IFERROR(__xludf.DUMMYFUNCTION("""COMPUTED_VALUE"""),0.0)</f>
        <v>0</v>
      </c>
      <c r="BR114" s="269"/>
      <c r="BS114" s="269"/>
      <c r="BT114" s="269"/>
      <c r="BU114" s="269">
        <f>IFERROR(__xludf.DUMMYFUNCTION("""COMPUTED_VALUE"""),0.0)</f>
        <v>0</v>
      </c>
      <c r="BV114" s="269"/>
      <c r="BW114" s="269"/>
      <c r="BX114" s="269"/>
      <c r="BY114" s="269">
        <f>IFERROR(__xludf.DUMMYFUNCTION("""COMPUTED_VALUE"""),0.0)</f>
        <v>0</v>
      </c>
      <c r="BZ114" s="269"/>
      <c r="CA114" s="269"/>
      <c r="CB114" s="269"/>
      <c r="CC114" s="269">
        <f>IFERROR(__xludf.DUMMYFUNCTION("""COMPUTED_VALUE"""),0.0)</f>
        <v>0</v>
      </c>
      <c r="CD114" s="269"/>
      <c r="CE114" s="269"/>
    </row>
    <row r="115">
      <c r="A115" s="271">
        <f>IFERROR(__xludf.DUMMYFUNCTION("""COMPUTED_VALUE"""),46291.0)</f>
        <v>46291</v>
      </c>
      <c r="B115" s="269" t="str">
        <f>IFERROR(__xludf.DUMMYFUNCTION("""COMPUTED_VALUE"""),"土")</f>
        <v>土</v>
      </c>
      <c r="C115" s="272">
        <f>IFERROR(__xludf.DUMMYFUNCTION("""COMPUTED_VALUE"""),0.0)</f>
        <v>0</v>
      </c>
      <c r="D115" s="273">
        <f>IFERROR(__xludf.DUMMYFUNCTION("""COMPUTED_VALUE"""),1.0)</f>
        <v>1</v>
      </c>
      <c r="E115" s="274">
        <f>IFERROR(__xludf.DUMMYFUNCTION("""COMPUTED_VALUE"""),0.0)</f>
        <v>0</v>
      </c>
      <c r="F115" s="275"/>
      <c r="G115" s="275"/>
      <c r="H115" s="273">
        <f>IFERROR(__xludf.DUMMYFUNCTION("""COMPUTED_VALUE"""),1.0)</f>
        <v>1</v>
      </c>
      <c r="I115" s="274">
        <f>IFERROR(__xludf.DUMMYFUNCTION("""COMPUTED_VALUE"""),0.0)</f>
        <v>0</v>
      </c>
      <c r="J115" s="275"/>
      <c r="K115" s="275"/>
      <c r="L115" s="273">
        <f>IFERROR(__xludf.DUMMYFUNCTION("""COMPUTED_VALUE"""),2.0)</f>
        <v>2</v>
      </c>
      <c r="M115" s="274">
        <f>IFERROR(__xludf.DUMMYFUNCTION("""COMPUTED_VALUE"""),0.0)</f>
        <v>0</v>
      </c>
      <c r="N115" s="275"/>
      <c r="O115" s="275"/>
      <c r="P115" s="273">
        <f>IFERROR(__xludf.DUMMYFUNCTION("""COMPUTED_VALUE"""),4.0)</f>
        <v>4</v>
      </c>
      <c r="Q115" s="274">
        <f>IFERROR(__xludf.DUMMYFUNCTION("""COMPUTED_VALUE"""),0.0)</f>
        <v>0</v>
      </c>
      <c r="R115" s="275"/>
      <c r="S115" s="275"/>
      <c r="T115" s="273">
        <f>IFERROR(__xludf.DUMMYFUNCTION("""COMPUTED_VALUE"""),4.0)</f>
        <v>4</v>
      </c>
      <c r="U115" s="274">
        <f>IFERROR(__xludf.DUMMYFUNCTION("""COMPUTED_VALUE"""),0.0)</f>
        <v>0</v>
      </c>
      <c r="V115" s="275"/>
      <c r="W115" s="275"/>
      <c r="X115" s="273">
        <f>IFERROR(__xludf.DUMMYFUNCTION("""COMPUTED_VALUE"""),2.0)</f>
        <v>2</v>
      </c>
      <c r="Y115" s="274">
        <f>IFERROR(__xludf.DUMMYFUNCTION("""COMPUTED_VALUE"""),0.0)</f>
        <v>0</v>
      </c>
      <c r="Z115" s="275"/>
      <c r="AA115" s="275"/>
      <c r="AB115" s="273">
        <f>IFERROR(__xludf.DUMMYFUNCTION("""COMPUTED_VALUE"""),2.0)</f>
        <v>2</v>
      </c>
      <c r="AC115" s="274">
        <f>IFERROR(__xludf.DUMMYFUNCTION("""COMPUTED_VALUE"""),0.0)</f>
        <v>0</v>
      </c>
      <c r="AD115" s="275"/>
      <c r="AE115" s="275"/>
      <c r="AF115" s="273">
        <f>IFERROR(__xludf.DUMMYFUNCTION("""COMPUTED_VALUE"""),2.0)</f>
        <v>2</v>
      </c>
      <c r="AG115" s="274">
        <f>IFERROR(__xludf.DUMMYFUNCTION("""COMPUTED_VALUE"""),0.0)</f>
        <v>0</v>
      </c>
      <c r="AH115" s="275"/>
      <c r="AI115" s="275"/>
      <c r="AJ115" s="273">
        <f>IFERROR(__xludf.DUMMYFUNCTION("""COMPUTED_VALUE"""),5.0)</f>
        <v>5</v>
      </c>
      <c r="AK115" s="274">
        <f>IFERROR(__xludf.DUMMYFUNCTION("""COMPUTED_VALUE"""),0.0)</f>
        <v>0</v>
      </c>
      <c r="AL115" s="275"/>
      <c r="AM115" s="275"/>
      <c r="AN115" s="273">
        <f>IFERROR(__xludf.DUMMYFUNCTION("""COMPUTED_VALUE"""),19.0)</f>
        <v>19</v>
      </c>
      <c r="AO115" s="274">
        <f>IFERROR(__xludf.DUMMYFUNCTION("""COMPUTED_VALUE"""),0.0)</f>
        <v>0</v>
      </c>
      <c r="AP115" s="275"/>
      <c r="AQ115" s="275"/>
      <c r="AR115" s="273">
        <f>IFERROR(__xludf.DUMMYFUNCTION("""COMPUTED_VALUE"""),4.0)</f>
        <v>4</v>
      </c>
      <c r="AS115" s="274">
        <f>IFERROR(__xludf.DUMMYFUNCTION("""COMPUTED_VALUE"""),0.0)</f>
        <v>0</v>
      </c>
      <c r="AT115" s="275"/>
      <c r="AU115" s="275"/>
      <c r="AV115" s="273">
        <f>IFERROR(__xludf.DUMMYFUNCTION("""COMPUTED_VALUE"""),2.0)</f>
        <v>2</v>
      </c>
      <c r="AW115" s="274">
        <f>IFERROR(__xludf.DUMMYFUNCTION("""COMPUTED_VALUE"""),0.0)</f>
        <v>0</v>
      </c>
      <c r="AX115" s="275"/>
      <c r="AY115" s="275"/>
      <c r="AZ115" s="273">
        <f>IFERROR(__xludf.DUMMYFUNCTION("""COMPUTED_VALUE"""),3.0)</f>
        <v>3</v>
      </c>
      <c r="BA115" s="274">
        <f>IFERROR(__xludf.DUMMYFUNCTION("""COMPUTED_VALUE"""),0.0)</f>
        <v>0</v>
      </c>
      <c r="BB115" s="275"/>
      <c r="BC115" s="275"/>
      <c r="BD115" s="273">
        <f>IFERROR(__xludf.DUMMYFUNCTION("""COMPUTED_VALUE"""),5.0)</f>
        <v>5</v>
      </c>
      <c r="BE115" s="274">
        <f>IFERROR(__xludf.DUMMYFUNCTION("""COMPUTED_VALUE"""),0.0)</f>
        <v>0</v>
      </c>
      <c r="BF115" s="275"/>
      <c r="BG115" s="275"/>
      <c r="BH115" s="273"/>
      <c r="BI115" s="274">
        <f>IFERROR(__xludf.DUMMYFUNCTION("""COMPUTED_VALUE"""),0.0)</f>
        <v>0</v>
      </c>
      <c r="BJ115" s="275"/>
      <c r="BK115" s="275"/>
      <c r="BL115" s="273"/>
      <c r="BM115" s="274">
        <f>IFERROR(__xludf.DUMMYFUNCTION("""COMPUTED_VALUE"""),0.0)</f>
        <v>0</v>
      </c>
      <c r="BN115" s="275"/>
      <c r="BO115" s="275"/>
      <c r="BP115" s="269"/>
      <c r="BQ115" s="269">
        <f>IFERROR(__xludf.DUMMYFUNCTION("""COMPUTED_VALUE"""),0.0)</f>
        <v>0</v>
      </c>
      <c r="BR115" s="269"/>
      <c r="BS115" s="269"/>
      <c r="BT115" s="269"/>
      <c r="BU115" s="269">
        <f>IFERROR(__xludf.DUMMYFUNCTION("""COMPUTED_VALUE"""),0.0)</f>
        <v>0</v>
      </c>
      <c r="BV115" s="269"/>
      <c r="BW115" s="269"/>
      <c r="BX115" s="269"/>
      <c r="BY115" s="269">
        <f>IFERROR(__xludf.DUMMYFUNCTION("""COMPUTED_VALUE"""),0.0)</f>
        <v>0</v>
      </c>
      <c r="BZ115" s="269"/>
      <c r="CA115" s="269"/>
      <c r="CB115" s="269"/>
      <c r="CC115" s="269">
        <f>IFERROR(__xludf.DUMMYFUNCTION("""COMPUTED_VALUE"""),0.0)</f>
        <v>0</v>
      </c>
      <c r="CD115" s="269"/>
      <c r="CE115" s="269"/>
    </row>
    <row r="116">
      <c r="A116" s="271">
        <f>IFERROR(__xludf.DUMMYFUNCTION("""COMPUTED_VALUE"""),46292.0)</f>
        <v>46292</v>
      </c>
      <c r="B116" s="269" t="str">
        <f>IFERROR(__xludf.DUMMYFUNCTION("""COMPUTED_VALUE"""),"日")</f>
        <v>日</v>
      </c>
      <c r="C116" s="272">
        <f>IFERROR(__xludf.DUMMYFUNCTION("""COMPUTED_VALUE"""),0.0)</f>
        <v>0</v>
      </c>
      <c r="D116" s="273">
        <f>IFERROR(__xludf.DUMMYFUNCTION("""COMPUTED_VALUE"""),1.0)</f>
        <v>1</v>
      </c>
      <c r="E116" s="274">
        <f>IFERROR(__xludf.DUMMYFUNCTION("""COMPUTED_VALUE"""),0.0)</f>
        <v>0</v>
      </c>
      <c r="F116" s="275"/>
      <c r="G116" s="275"/>
      <c r="H116" s="273">
        <f>IFERROR(__xludf.DUMMYFUNCTION("""COMPUTED_VALUE"""),1.0)</f>
        <v>1</v>
      </c>
      <c r="I116" s="274">
        <f>IFERROR(__xludf.DUMMYFUNCTION("""COMPUTED_VALUE"""),0.0)</f>
        <v>0</v>
      </c>
      <c r="J116" s="275"/>
      <c r="K116" s="275"/>
      <c r="L116" s="273">
        <f>IFERROR(__xludf.DUMMYFUNCTION("""COMPUTED_VALUE"""),2.0)</f>
        <v>2</v>
      </c>
      <c r="M116" s="274">
        <f>IFERROR(__xludf.DUMMYFUNCTION("""COMPUTED_VALUE"""),0.0)</f>
        <v>0</v>
      </c>
      <c r="N116" s="275"/>
      <c r="O116" s="275"/>
      <c r="P116" s="273">
        <f>IFERROR(__xludf.DUMMYFUNCTION("""COMPUTED_VALUE"""),4.0)</f>
        <v>4</v>
      </c>
      <c r="Q116" s="274">
        <f>IFERROR(__xludf.DUMMYFUNCTION("""COMPUTED_VALUE"""),0.0)</f>
        <v>0</v>
      </c>
      <c r="R116" s="275"/>
      <c r="S116" s="275"/>
      <c r="T116" s="273">
        <f>IFERROR(__xludf.DUMMYFUNCTION("""COMPUTED_VALUE"""),4.0)</f>
        <v>4</v>
      </c>
      <c r="U116" s="274">
        <f>IFERROR(__xludf.DUMMYFUNCTION("""COMPUTED_VALUE"""),0.0)</f>
        <v>0</v>
      </c>
      <c r="V116" s="275"/>
      <c r="W116" s="275"/>
      <c r="X116" s="273">
        <f>IFERROR(__xludf.DUMMYFUNCTION("""COMPUTED_VALUE"""),2.0)</f>
        <v>2</v>
      </c>
      <c r="Y116" s="274">
        <f>IFERROR(__xludf.DUMMYFUNCTION("""COMPUTED_VALUE"""),0.0)</f>
        <v>0</v>
      </c>
      <c r="Z116" s="275"/>
      <c r="AA116" s="275"/>
      <c r="AB116" s="273">
        <f>IFERROR(__xludf.DUMMYFUNCTION("""COMPUTED_VALUE"""),2.0)</f>
        <v>2</v>
      </c>
      <c r="AC116" s="274">
        <f>IFERROR(__xludf.DUMMYFUNCTION("""COMPUTED_VALUE"""),0.0)</f>
        <v>0</v>
      </c>
      <c r="AD116" s="275"/>
      <c r="AE116" s="275"/>
      <c r="AF116" s="273">
        <f>IFERROR(__xludf.DUMMYFUNCTION("""COMPUTED_VALUE"""),2.0)</f>
        <v>2</v>
      </c>
      <c r="AG116" s="274">
        <f>IFERROR(__xludf.DUMMYFUNCTION("""COMPUTED_VALUE"""),0.0)</f>
        <v>0</v>
      </c>
      <c r="AH116" s="275"/>
      <c r="AI116" s="275"/>
      <c r="AJ116" s="273">
        <f>IFERROR(__xludf.DUMMYFUNCTION("""COMPUTED_VALUE"""),5.0)</f>
        <v>5</v>
      </c>
      <c r="AK116" s="274">
        <f>IFERROR(__xludf.DUMMYFUNCTION("""COMPUTED_VALUE"""),0.0)</f>
        <v>0</v>
      </c>
      <c r="AL116" s="275"/>
      <c r="AM116" s="275"/>
      <c r="AN116" s="273">
        <f>IFERROR(__xludf.DUMMYFUNCTION("""COMPUTED_VALUE"""),19.0)</f>
        <v>19</v>
      </c>
      <c r="AO116" s="274">
        <f>IFERROR(__xludf.DUMMYFUNCTION("""COMPUTED_VALUE"""),0.0)</f>
        <v>0</v>
      </c>
      <c r="AP116" s="275"/>
      <c r="AQ116" s="275"/>
      <c r="AR116" s="273">
        <f>IFERROR(__xludf.DUMMYFUNCTION("""COMPUTED_VALUE"""),4.0)</f>
        <v>4</v>
      </c>
      <c r="AS116" s="274">
        <f>IFERROR(__xludf.DUMMYFUNCTION("""COMPUTED_VALUE"""),0.0)</f>
        <v>0</v>
      </c>
      <c r="AT116" s="275"/>
      <c r="AU116" s="275"/>
      <c r="AV116" s="273">
        <f>IFERROR(__xludf.DUMMYFUNCTION("""COMPUTED_VALUE"""),2.0)</f>
        <v>2</v>
      </c>
      <c r="AW116" s="274">
        <f>IFERROR(__xludf.DUMMYFUNCTION("""COMPUTED_VALUE"""),0.0)</f>
        <v>0</v>
      </c>
      <c r="AX116" s="275"/>
      <c r="AY116" s="275"/>
      <c r="AZ116" s="273">
        <f>IFERROR(__xludf.DUMMYFUNCTION("""COMPUTED_VALUE"""),3.0)</f>
        <v>3</v>
      </c>
      <c r="BA116" s="274">
        <f>IFERROR(__xludf.DUMMYFUNCTION("""COMPUTED_VALUE"""),0.0)</f>
        <v>0</v>
      </c>
      <c r="BB116" s="275"/>
      <c r="BC116" s="275"/>
      <c r="BD116" s="273">
        <f>IFERROR(__xludf.DUMMYFUNCTION("""COMPUTED_VALUE"""),5.0)</f>
        <v>5</v>
      </c>
      <c r="BE116" s="274">
        <f>IFERROR(__xludf.DUMMYFUNCTION("""COMPUTED_VALUE"""),0.0)</f>
        <v>0</v>
      </c>
      <c r="BF116" s="275"/>
      <c r="BG116" s="275"/>
      <c r="BH116" s="273"/>
      <c r="BI116" s="274">
        <f>IFERROR(__xludf.DUMMYFUNCTION("""COMPUTED_VALUE"""),0.0)</f>
        <v>0</v>
      </c>
      <c r="BJ116" s="275"/>
      <c r="BK116" s="275"/>
      <c r="BL116" s="273"/>
      <c r="BM116" s="274">
        <f>IFERROR(__xludf.DUMMYFUNCTION("""COMPUTED_VALUE"""),0.0)</f>
        <v>0</v>
      </c>
      <c r="BN116" s="275"/>
      <c r="BO116" s="275"/>
      <c r="BP116" s="269"/>
      <c r="BQ116" s="269">
        <f>IFERROR(__xludf.DUMMYFUNCTION("""COMPUTED_VALUE"""),0.0)</f>
        <v>0</v>
      </c>
      <c r="BR116" s="269"/>
      <c r="BS116" s="269"/>
      <c r="BT116" s="269"/>
      <c r="BU116" s="269">
        <f>IFERROR(__xludf.DUMMYFUNCTION("""COMPUTED_VALUE"""),0.0)</f>
        <v>0</v>
      </c>
      <c r="BV116" s="269"/>
      <c r="BW116" s="269"/>
      <c r="BX116" s="269"/>
      <c r="BY116" s="269">
        <f>IFERROR(__xludf.DUMMYFUNCTION("""COMPUTED_VALUE"""),0.0)</f>
        <v>0</v>
      </c>
      <c r="BZ116" s="269"/>
      <c r="CA116" s="269"/>
      <c r="CB116" s="269"/>
      <c r="CC116" s="269">
        <f>IFERROR(__xludf.DUMMYFUNCTION("""COMPUTED_VALUE"""),0.0)</f>
        <v>0</v>
      </c>
      <c r="CD116" s="269"/>
      <c r="CE116" s="269"/>
    </row>
    <row r="117">
      <c r="A117" s="271"/>
      <c r="B117" s="269"/>
      <c r="C117" s="272">
        <f>IFERROR(__xludf.DUMMYFUNCTION("""COMPUTED_VALUE"""),0.0)</f>
        <v>0</v>
      </c>
      <c r="D117" s="273">
        <f>IFERROR(__xludf.DUMMYFUNCTION("""COMPUTED_VALUE"""),1.0)</f>
        <v>1</v>
      </c>
      <c r="E117" s="274">
        <f>IFERROR(__xludf.DUMMYFUNCTION("""COMPUTED_VALUE"""),0.0)</f>
        <v>0</v>
      </c>
      <c r="F117" s="275"/>
      <c r="G117" s="275"/>
      <c r="H117" s="273">
        <f>IFERROR(__xludf.DUMMYFUNCTION("""COMPUTED_VALUE"""),1.0)</f>
        <v>1</v>
      </c>
      <c r="I117" s="274">
        <f>IFERROR(__xludf.DUMMYFUNCTION("""COMPUTED_VALUE"""),0.0)</f>
        <v>0</v>
      </c>
      <c r="J117" s="275"/>
      <c r="K117" s="275"/>
      <c r="L117" s="273">
        <f>IFERROR(__xludf.DUMMYFUNCTION("""COMPUTED_VALUE"""),2.0)</f>
        <v>2</v>
      </c>
      <c r="M117" s="274">
        <f>IFERROR(__xludf.DUMMYFUNCTION("""COMPUTED_VALUE"""),0.0)</f>
        <v>0</v>
      </c>
      <c r="N117" s="275"/>
      <c r="O117" s="275"/>
      <c r="P117" s="273">
        <f>IFERROR(__xludf.DUMMYFUNCTION("""COMPUTED_VALUE"""),4.0)</f>
        <v>4</v>
      </c>
      <c r="Q117" s="274">
        <f>IFERROR(__xludf.DUMMYFUNCTION("""COMPUTED_VALUE"""),0.0)</f>
        <v>0</v>
      </c>
      <c r="R117" s="275"/>
      <c r="S117" s="275"/>
      <c r="T117" s="273">
        <f>IFERROR(__xludf.DUMMYFUNCTION("""COMPUTED_VALUE"""),4.0)</f>
        <v>4</v>
      </c>
      <c r="U117" s="274">
        <f>IFERROR(__xludf.DUMMYFUNCTION("""COMPUTED_VALUE"""),0.0)</f>
        <v>0</v>
      </c>
      <c r="V117" s="275"/>
      <c r="W117" s="275"/>
      <c r="X117" s="273">
        <f>IFERROR(__xludf.DUMMYFUNCTION("""COMPUTED_VALUE"""),2.0)</f>
        <v>2</v>
      </c>
      <c r="Y117" s="274">
        <f>IFERROR(__xludf.DUMMYFUNCTION("""COMPUTED_VALUE"""),0.0)</f>
        <v>0</v>
      </c>
      <c r="Z117" s="275"/>
      <c r="AA117" s="275"/>
      <c r="AB117" s="273">
        <f>IFERROR(__xludf.DUMMYFUNCTION("""COMPUTED_VALUE"""),2.0)</f>
        <v>2</v>
      </c>
      <c r="AC117" s="274">
        <f>IFERROR(__xludf.DUMMYFUNCTION("""COMPUTED_VALUE"""),0.0)</f>
        <v>0</v>
      </c>
      <c r="AD117" s="275"/>
      <c r="AE117" s="275"/>
      <c r="AF117" s="273">
        <f>IFERROR(__xludf.DUMMYFUNCTION("""COMPUTED_VALUE"""),2.0)</f>
        <v>2</v>
      </c>
      <c r="AG117" s="274">
        <f>IFERROR(__xludf.DUMMYFUNCTION("""COMPUTED_VALUE"""),0.0)</f>
        <v>0</v>
      </c>
      <c r="AH117" s="275"/>
      <c r="AI117" s="275"/>
      <c r="AJ117" s="273">
        <f>IFERROR(__xludf.DUMMYFUNCTION("""COMPUTED_VALUE"""),5.0)</f>
        <v>5</v>
      </c>
      <c r="AK117" s="274">
        <f>IFERROR(__xludf.DUMMYFUNCTION("""COMPUTED_VALUE"""),0.0)</f>
        <v>0</v>
      </c>
      <c r="AL117" s="275"/>
      <c r="AM117" s="275"/>
      <c r="AN117" s="273">
        <f>IFERROR(__xludf.DUMMYFUNCTION("""COMPUTED_VALUE"""),19.0)</f>
        <v>19</v>
      </c>
      <c r="AO117" s="274">
        <f>IFERROR(__xludf.DUMMYFUNCTION("""COMPUTED_VALUE"""),0.0)</f>
        <v>0</v>
      </c>
      <c r="AP117" s="275"/>
      <c r="AQ117" s="275"/>
      <c r="AR117" s="273">
        <f>IFERROR(__xludf.DUMMYFUNCTION("""COMPUTED_VALUE"""),4.0)</f>
        <v>4</v>
      </c>
      <c r="AS117" s="274">
        <f>IFERROR(__xludf.DUMMYFUNCTION("""COMPUTED_VALUE"""),0.0)</f>
        <v>0</v>
      </c>
      <c r="AT117" s="275"/>
      <c r="AU117" s="275"/>
      <c r="AV117" s="273">
        <f>IFERROR(__xludf.DUMMYFUNCTION("""COMPUTED_VALUE"""),2.0)</f>
        <v>2</v>
      </c>
      <c r="AW117" s="274">
        <f>IFERROR(__xludf.DUMMYFUNCTION("""COMPUTED_VALUE"""),0.0)</f>
        <v>0</v>
      </c>
      <c r="AX117" s="275"/>
      <c r="AY117" s="275"/>
      <c r="AZ117" s="273">
        <f>IFERROR(__xludf.DUMMYFUNCTION("""COMPUTED_VALUE"""),3.0)</f>
        <v>3</v>
      </c>
      <c r="BA117" s="274">
        <f>IFERROR(__xludf.DUMMYFUNCTION("""COMPUTED_VALUE"""),0.0)</f>
        <v>0</v>
      </c>
      <c r="BB117" s="275"/>
      <c r="BC117" s="275"/>
      <c r="BD117" s="273">
        <f>IFERROR(__xludf.DUMMYFUNCTION("""COMPUTED_VALUE"""),5.0)</f>
        <v>5</v>
      </c>
      <c r="BE117" s="274">
        <f>IFERROR(__xludf.DUMMYFUNCTION("""COMPUTED_VALUE"""),0.0)</f>
        <v>0</v>
      </c>
      <c r="BF117" s="275"/>
      <c r="BG117" s="275"/>
      <c r="BH117" s="273"/>
      <c r="BI117" s="274">
        <f>IFERROR(__xludf.DUMMYFUNCTION("""COMPUTED_VALUE"""),0.0)</f>
        <v>0</v>
      </c>
      <c r="BJ117" s="275"/>
      <c r="BK117" s="275"/>
      <c r="BL117" s="273"/>
      <c r="BM117" s="274">
        <f>IFERROR(__xludf.DUMMYFUNCTION("""COMPUTED_VALUE"""),0.0)</f>
        <v>0</v>
      </c>
      <c r="BN117" s="275"/>
      <c r="BO117" s="275"/>
      <c r="BP117" s="269"/>
      <c r="BQ117" s="269">
        <f>IFERROR(__xludf.DUMMYFUNCTION("""COMPUTED_VALUE"""),0.0)</f>
        <v>0</v>
      </c>
      <c r="BR117" s="269"/>
      <c r="BS117" s="269"/>
      <c r="BT117" s="269"/>
      <c r="BU117" s="269">
        <f>IFERROR(__xludf.DUMMYFUNCTION("""COMPUTED_VALUE"""),0.0)</f>
        <v>0</v>
      </c>
      <c r="BV117" s="269"/>
      <c r="BW117" s="269"/>
      <c r="BX117" s="269"/>
      <c r="BY117" s="269">
        <f>IFERROR(__xludf.DUMMYFUNCTION("""COMPUTED_VALUE"""),0.0)</f>
        <v>0</v>
      </c>
      <c r="BZ117" s="269"/>
      <c r="CA117" s="269"/>
      <c r="CB117" s="269"/>
      <c r="CC117" s="269">
        <f>IFERROR(__xludf.DUMMYFUNCTION("""COMPUTED_VALUE"""),0.0)</f>
        <v>0</v>
      </c>
      <c r="CD117" s="269"/>
      <c r="CE117" s="269"/>
    </row>
    <row r="118">
      <c r="A118" s="271"/>
      <c r="B118" s="269"/>
      <c r="C118" s="272">
        <f>IFERROR(__xludf.DUMMYFUNCTION("""COMPUTED_VALUE"""),0.0)</f>
        <v>0</v>
      </c>
      <c r="D118" s="273">
        <f>IFERROR(__xludf.DUMMYFUNCTION("""COMPUTED_VALUE"""),1.0)</f>
        <v>1</v>
      </c>
      <c r="E118" s="274">
        <f>IFERROR(__xludf.DUMMYFUNCTION("""COMPUTED_VALUE"""),0.0)</f>
        <v>0</v>
      </c>
      <c r="F118" s="275"/>
      <c r="G118" s="277">
        <f>IFERROR(__xludf.DUMMYFUNCTION("""COMPUTED_VALUE"""),0.0)</f>
        <v>0</v>
      </c>
      <c r="H118" s="273">
        <f>IFERROR(__xludf.DUMMYFUNCTION("""COMPUTED_VALUE"""),1.0)</f>
        <v>1</v>
      </c>
      <c r="I118" s="274">
        <f>IFERROR(__xludf.DUMMYFUNCTION("""COMPUTED_VALUE"""),0.0)</f>
        <v>0</v>
      </c>
      <c r="J118" s="275"/>
      <c r="K118" s="277">
        <f>IFERROR(__xludf.DUMMYFUNCTION("""COMPUTED_VALUE"""),0.0)</f>
        <v>0</v>
      </c>
      <c r="L118" s="273">
        <f>IFERROR(__xludf.DUMMYFUNCTION("""COMPUTED_VALUE"""),2.0)</f>
        <v>2</v>
      </c>
      <c r="M118" s="274">
        <f>IFERROR(__xludf.DUMMYFUNCTION("""COMPUTED_VALUE"""),0.0)</f>
        <v>0</v>
      </c>
      <c r="N118" s="275"/>
      <c r="O118" s="277">
        <f>IFERROR(__xludf.DUMMYFUNCTION("""COMPUTED_VALUE"""),0.0)</f>
        <v>0</v>
      </c>
      <c r="P118" s="273">
        <f>IFERROR(__xludf.DUMMYFUNCTION("""COMPUTED_VALUE"""),4.0)</f>
        <v>4</v>
      </c>
      <c r="Q118" s="274">
        <f>IFERROR(__xludf.DUMMYFUNCTION("""COMPUTED_VALUE"""),0.0)</f>
        <v>0</v>
      </c>
      <c r="R118" s="275"/>
      <c r="S118" s="277">
        <f>IFERROR(__xludf.DUMMYFUNCTION("""COMPUTED_VALUE"""),0.0)</f>
        <v>0</v>
      </c>
      <c r="T118" s="273">
        <f>IFERROR(__xludf.DUMMYFUNCTION("""COMPUTED_VALUE"""),4.0)</f>
        <v>4</v>
      </c>
      <c r="U118" s="274">
        <f>IFERROR(__xludf.DUMMYFUNCTION("""COMPUTED_VALUE"""),0.0)</f>
        <v>0</v>
      </c>
      <c r="V118" s="275"/>
      <c r="W118" s="277">
        <f>IFERROR(__xludf.DUMMYFUNCTION("""COMPUTED_VALUE"""),0.0)</f>
        <v>0</v>
      </c>
      <c r="X118" s="273">
        <f>IFERROR(__xludf.DUMMYFUNCTION("""COMPUTED_VALUE"""),2.0)</f>
        <v>2</v>
      </c>
      <c r="Y118" s="274">
        <f>IFERROR(__xludf.DUMMYFUNCTION("""COMPUTED_VALUE"""),0.0)</f>
        <v>0</v>
      </c>
      <c r="Z118" s="275"/>
      <c r="AA118" s="277">
        <f>IFERROR(__xludf.DUMMYFUNCTION("""COMPUTED_VALUE"""),0.0)</f>
        <v>0</v>
      </c>
      <c r="AB118" s="273">
        <f>IFERROR(__xludf.DUMMYFUNCTION("""COMPUTED_VALUE"""),2.0)</f>
        <v>2</v>
      </c>
      <c r="AC118" s="274">
        <f>IFERROR(__xludf.DUMMYFUNCTION("""COMPUTED_VALUE"""),0.0)</f>
        <v>0</v>
      </c>
      <c r="AD118" s="275"/>
      <c r="AE118" s="277">
        <f>IFERROR(__xludf.DUMMYFUNCTION("""COMPUTED_VALUE"""),0.0)</f>
        <v>0</v>
      </c>
      <c r="AF118" s="273">
        <f>IFERROR(__xludf.DUMMYFUNCTION("""COMPUTED_VALUE"""),2.0)</f>
        <v>2</v>
      </c>
      <c r="AG118" s="274">
        <f>IFERROR(__xludf.DUMMYFUNCTION("""COMPUTED_VALUE"""),0.0)</f>
        <v>0</v>
      </c>
      <c r="AH118" s="275"/>
      <c r="AI118" s="277">
        <f>IFERROR(__xludf.DUMMYFUNCTION("""COMPUTED_VALUE"""),0.0)</f>
        <v>0</v>
      </c>
      <c r="AJ118" s="273">
        <f>IFERROR(__xludf.DUMMYFUNCTION("""COMPUTED_VALUE"""),5.0)</f>
        <v>5</v>
      </c>
      <c r="AK118" s="274">
        <f>IFERROR(__xludf.DUMMYFUNCTION("""COMPUTED_VALUE"""),0.0)</f>
        <v>0</v>
      </c>
      <c r="AL118" s="275"/>
      <c r="AM118" s="277">
        <f>IFERROR(__xludf.DUMMYFUNCTION("""COMPUTED_VALUE"""),0.0)</f>
        <v>0</v>
      </c>
      <c r="AN118" s="273">
        <f>IFERROR(__xludf.DUMMYFUNCTION("""COMPUTED_VALUE"""),19.0)</f>
        <v>19</v>
      </c>
      <c r="AO118" s="274">
        <f>IFERROR(__xludf.DUMMYFUNCTION("""COMPUTED_VALUE"""),0.0)</f>
        <v>0</v>
      </c>
      <c r="AP118" s="275"/>
      <c r="AQ118" s="277">
        <f>IFERROR(__xludf.DUMMYFUNCTION("""COMPUTED_VALUE"""),0.0)</f>
        <v>0</v>
      </c>
      <c r="AR118" s="273">
        <f>IFERROR(__xludf.DUMMYFUNCTION("""COMPUTED_VALUE"""),4.0)</f>
        <v>4</v>
      </c>
      <c r="AS118" s="274">
        <f>IFERROR(__xludf.DUMMYFUNCTION("""COMPUTED_VALUE"""),0.0)</f>
        <v>0</v>
      </c>
      <c r="AT118" s="275"/>
      <c r="AU118" s="277">
        <f>IFERROR(__xludf.DUMMYFUNCTION("""COMPUTED_VALUE"""),0.0)</f>
        <v>0</v>
      </c>
      <c r="AV118" s="273">
        <f>IFERROR(__xludf.DUMMYFUNCTION("""COMPUTED_VALUE"""),2.0)</f>
        <v>2</v>
      </c>
      <c r="AW118" s="274">
        <f>IFERROR(__xludf.DUMMYFUNCTION("""COMPUTED_VALUE"""),0.0)</f>
        <v>0</v>
      </c>
      <c r="AX118" s="275"/>
      <c r="AY118" s="277">
        <f>IFERROR(__xludf.DUMMYFUNCTION("""COMPUTED_VALUE"""),0.0)</f>
        <v>0</v>
      </c>
      <c r="AZ118" s="273">
        <f>IFERROR(__xludf.DUMMYFUNCTION("""COMPUTED_VALUE"""),3.0)</f>
        <v>3</v>
      </c>
      <c r="BA118" s="274">
        <f>IFERROR(__xludf.DUMMYFUNCTION("""COMPUTED_VALUE"""),0.0)</f>
        <v>0</v>
      </c>
      <c r="BB118" s="275"/>
      <c r="BC118" s="277">
        <f>IFERROR(__xludf.DUMMYFUNCTION("""COMPUTED_VALUE"""),0.0)</f>
        <v>0</v>
      </c>
      <c r="BD118" s="273">
        <f>IFERROR(__xludf.DUMMYFUNCTION("""COMPUTED_VALUE"""),5.0)</f>
        <v>5</v>
      </c>
      <c r="BE118" s="274">
        <f>IFERROR(__xludf.DUMMYFUNCTION("""COMPUTED_VALUE"""),0.0)</f>
        <v>0</v>
      </c>
      <c r="BF118" s="275"/>
      <c r="BG118" s="277">
        <f>IFERROR(__xludf.DUMMYFUNCTION("""COMPUTED_VALUE"""),0.0)</f>
        <v>0</v>
      </c>
      <c r="BH118" s="273"/>
      <c r="BI118" s="274">
        <f>IFERROR(__xludf.DUMMYFUNCTION("""COMPUTED_VALUE"""),0.0)</f>
        <v>0</v>
      </c>
      <c r="BJ118" s="275"/>
      <c r="BK118" s="277">
        <f>IFERROR(__xludf.DUMMYFUNCTION("""COMPUTED_VALUE"""),0.0)</f>
        <v>0</v>
      </c>
      <c r="BL118" s="273"/>
      <c r="BM118" s="274">
        <f>IFERROR(__xludf.DUMMYFUNCTION("""COMPUTED_VALUE"""),0.0)</f>
        <v>0</v>
      </c>
      <c r="BN118" s="275"/>
      <c r="BO118" s="277">
        <f>IFERROR(__xludf.DUMMYFUNCTION("""COMPUTED_VALUE"""),0.0)</f>
        <v>0</v>
      </c>
      <c r="BP118" s="269"/>
      <c r="BQ118" s="269">
        <f>IFERROR(__xludf.DUMMYFUNCTION("""COMPUTED_VALUE"""),0.0)</f>
        <v>0</v>
      </c>
      <c r="BR118" s="269"/>
      <c r="BS118" s="272">
        <f>IFERROR(__xludf.DUMMYFUNCTION("""COMPUTED_VALUE"""),0.0)</f>
        <v>0</v>
      </c>
      <c r="BT118" s="269"/>
      <c r="BU118" s="269">
        <f>IFERROR(__xludf.DUMMYFUNCTION("""COMPUTED_VALUE"""),0.0)</f>
        <v>0</v>
      </c>
      <c r="BV118" s="269"/>
      <c r="BW118" s="272">
        <f>IFERROR(__xludf.DUMMYFUNCTION("""COMPUTED_VALUE"""),0.0)</f>
        <v>0</v>
      </c>
      <c r="BX118" s="269"/>
      <c r="BY118" s="269">
        <f>IFERROR(__xludf.DUMMYFUNCTION("""COMPUTED_VALUE"""),0.0)</f>
        <v>0</v>
      </c>
      <c r="BZ118" s="269"/>
      <c r="CA118" s="272">
        <f>IFERROR(__xludf.DUMMYFUNCTION("""COMPUTED_VALUE"""),0.0)</f>
        <v>0</v>
      </c>
      <c r="CB118" s="269"/>
      <c r="CC118" s="269">
        <f>IFERROR(__xludf.DUMMYFUNCTION("""COMPUTED_VALUE"""),0.0)</f>
        <v>0</v>
      </c>
      <c r="CD118" s="269"/>
      <c r="CE118" s="272">
        <f>IFERROR(__xludf.DUMMYFUNCTION("""COMPUTED_VALUE"""),0.0)</f>
        <v>0</v>
      </c>
    </row>
    <row r="119">
      <c r="A119" s="271">
        <f>IFERROR(__xludf.DUMMYFUNCTION("""COMPUTED_VALUE"""),46296.0)</f>
        <v>46296</v>
      </c>
      <c r="B119" s="269" t="str">
        <f>IFERROR(__xludf.DUMMYFUNCTION("""COMPUTED_VALUE"""),"木")</f>
        <v>木</v>
      </c>
      <c r="C119" s="272">
        <f>IFERROR(__xludf.DUMMYFUNCTION("""COMPUTED_VALUE"""),0.0)</f>
        <v>0</v>
      </c>
      <c r="D119" s="273">
        <f>IFERROR(__xludf.DUMMYFUNCTION("""COMPUTED_VALUE"""),1.0)</f>
        <v>1</v>
      </c>
      <c r="E119" s="274">
        <f>IFERROR(__xludf.DUMMYFUNCTION("""COMPUTED_VALUE"""),0.0)</f>
        <v>0</v>
      </c>
      <c r="F119" s="275"/>
      <c r="G119" s="275"/>
      <c r="H119" s="273">
        <f>IFERROR(__xludf.DUMMYFUNCTION("""COMPUTED_VALUE"""),1.0)</f>
        <v>1</v>
      </c>
      <c r="I119" s="274">
        <f>IFERROR(__xludf.DUMMYFUNCTION("""COMPUTED_VALUE"""),0.0)</f>
        <v>0</v>
      </c>
      <c r="J119" s="275"/>
      <c r="K119" s="275"/>
      <c r="L119" s="273">
        <f>IFERROR(__xludf.DUMMYFUNCTION("""COMPUTED_VALUE"""),2.0)</f>
        <v>2</v>
      </c>
      <c r="M119" s="274">
        <f>IFERROR(__xludf.DUMMYFUNCTION("""COMPUTED_VALUE"""),0.0)</f>
        <v>0</v>
      </c>
      <c r="N119" s="275"/>
      <c r="O119" s="275"/>
      <c r="P119" s="273">
        <f>IFERROR(__xludf.DUMMYFUNCTION("""COMPUTED_VALUE"""),4.0)</f>
        <v>4</v>
      </c>
      <c r="Q119" s="274">
        <f>IFERROR(__xludf.DUMMYFUNCTION("""COMPUTED_VALUE"""),0.0)</f>
        <v>0</v>
      </c>
      <c r="R119" s="275"/>
      <c r="S119" s="275"/>
      <c r="T119" s="273">
        <f>IFERROR(__xludf.DUMMYFUNCTION("""COMPUTED_VALUE"""),4.0)</f>
        <v>4</v>
      </c>
      <c r="U119" s="274">
        <f>IFERROR(__xludf.DUMMYFUNCTION("""COMPUTED_VALUE"""),0.0)</f>
        <v>0</v>
      </c>
      <c r="V119" s="275"/>
      <c r="W119" s="275"/>
      <c r="X119" s="273">
        <f>IFERROR(__xludf.DUMMYFUNCTION("""COMPUTED_VALUE"""),2.0)</f>
        <v>2</v>
      </c>
      <c r="Y119" s="274">
        <f>IFERROR(__xludf.DUMMYFUNCTION("""COMPUTED_VALUE"""),0.0)</f>
        <v>0</v>
      </c>
      <c r="Z119" s="275"/>
      <c r="AA119" s="275"/>
      <c r="AB119" s="273">
        <f>IFERROR(__xludf.DUMMYFUNCTION("""COMPUTED_VALUE"""),2.0)</f>
        <v>2</v>
      </c>
      <c r="AC119" s="274">
        <f>IFERROR(__xludf.DUMMYFUNCTION("""COMPUTED_VALUE"""),0.0)</f>
        <v>0</v>
      </c>
      <c r="AD119" s="275"/>
      <c r="AE119" s="275"/>
      <c r="AF119" s="273">
        <f>IFERROR(__xludf.DUMMYFUNCTION("""COMPUTED_VALUE"""),2.0)</f>
        <v>2</v>
      </c>
      <c r="AG119" s="274">
        <f>IFERROR(__xludf.DUMMYFUNCTION("""COMPUTED_VALUE"""),0.0)</f>
        <v>0</v>
      </c>
      <c r="AH119" s="275"/>
      <c r="AI119" s="275"/>
      <c r="AJ119" s="273">
        <f>IFERROR(__xludf.DUMMYFUNCTION("""COMPUTED_VALUE"""),5.0)</f>
        <v>5</v>
      </c>
      <c r="AK119" s="274">
        <f>IFERROR(__xludf.DUMMYFUNCTION("""COMPUTED_VALUE"""),0.0)</f>
        <v>0</v>
      </c>
      <c r="AL119" s="275"/>
      <c r="AM119" s="275"/>
      <c r="AN119" s="273">
        <f>IFERROR(__xludf.DUMMYFUNCTION("""COMPUTED_VALUE"""),19.0)</f>
        <v>19</v>
      </c>
      <c r="AO119" s="274">
        <f>IFERROR(__xludf.DUMMYFUNCTION("""COMPUTED_VALUE"""),0.0)</f>
        <v>0</v>
      </c>
      <c r="AP119" s="275"/>
      <c r="AQ119" s="275"/>
      <c r="AR119" s="273">
        <f>IFERROR(__xludf.DUMMYFUNCTION("""COMPUTED_VALUE"""),4.0)</f>
        <v>4</v>
      </c>
      <c r="AS119" s="274">
        <f>IFERROR(__xludf.DUMMYFUNCTION("""COMPUTED_VALUE"""),0.0)</f>
        <v>0</v>
      </c>
      <c r="AT119" s="275"/>
      <c r="AU119" s="275"/>
      <c r="AV119" s="273">
        <f>IFERROR(__xludf.DUMMYFUNCTION("""COMPUTED_VALUE"""),2.0)</f>
        <v>2</v>
      </c>
      <c r="AW119" s="274">
        <f>IFERROR(__xludf.DUMMYFUNCTION("""COMPUTED_VALUE"""),0.0)</f>
        <v>0</v>
      </c>
      <c r="AX119" s="275"/>
      <c r="AY119" s="275"/>
      <c r="AZ119" s="273">
        <f>IFERROR(__xludf.DUMMYFUNCTION("""COMPUTED_VALUE"""),3.0)</f>
        <v>3</v>
      </c>
      <c r="BA119" s="274">
        <f>IFERROR(__xludf.DUMMYFUNCTION("""COMPUTED_VALUE"""),0.0)</f>
        <v>0</v>
      </c>
      <c r="BB119" s="275"/>
      <c r="BC119" s="275"/>
      <c r="BD119" s="273">
        <f>IFERROR(__xludf.DUMMYFUNCTION("""COMPUTED_VALUE"""),5.0)</f>
        <v>5</v>
      </c>
      <c r="BE119" s="274">
        <f>IFERROR(__xludf.DUMMYFUNCTION("""COMPUTED_VALUE"""),0.0)</f>
        <v>0</v>
      </c>
      <c r="BF119" s="275"/>
      <c r="BG119" s="275"/>
      <c r="BH119" s="273"/>
      <c r="BI119" s="274">
        <f>IFERROR(__xludf.DUMMYFUNCTION("""COMPUTED_VALUE"""),0.0)</f>
        <v>0</v>
      </c>
      <c r="BJ119" s="275"/>
      <c r="BK119" s="275"/>
      <c r="BL119" s="273"/>
      <c r="BM119" s="274">
        <f>IFERROR(__xludf.DUMMYFUNCTION("""COMPUTED_VALUE"""),0.0)</f>
        <v>0</v>
      </c>
      <c r="BN119" s="275"/>
      <c r="BO119" s="275"/>
      <c r="BP119" s="269"/>
      <c r="BQ119" s="269">
        <f>IFERROR(__xludf.DUMMYFUNCTION("""COMPUTED_VALUE"""),0.0)</f>
        <v>0</v>
      </c>
      <c r="BR119" s="269"/>
      <c r="BS119" s="269"/>
      <c r="BT119" s="269"/>
      <c r="BU119" s="269">
        <f>IFERROR(__xludf.DUMMYFUNCTION("""COMPUTED_VALUE"""),0.0)</f>
        <v>0</v>
      </c>
      <c r="BV119" s="269"/>
      <c r="BW119" s="269"/>
      <c r="BX119" s="269"/>
      <c r="BY119" s="269">
        <f>IFERROR(__xludf.DUMMYFUNCTION("""COMPUTED_VALUE"""),0.0)</f>
        <v>0</v>
      </c>
      <c r="BZ119" s="269"/>
      <c r="CA119" s="269"/>
      <c r="CB119" s="269"/>
      <c r="CC119" s="269">
        <f>IFERROR(__xludf.DUMMYFUNCTION("""COMPUTED_VALUE"""),0.0)</f>
        <v>0</v>
      </c>
      <c r="CD119" s="269"/>
      <c r="CE119" s="269"/>
    </row>
    <row r="120">
      <c r="A120" s="271">
        <f>IFERROR(__xludf.DUMMYFUNCTION("""COMPUTED_VALUE"""),46297.0)</f>
        <v>46297</v>
      </c>
      <c r="B120" s="269" t="str">
        <f>IFERROR(__xludf.DUMMYFUNCTION("""COMPUTED_VALUE"""),"金")</f>
        <v>金</v>
      </c>
      <c r="C120" s="272">
        <f>IFERROR(__xludf.DUMMYFUNCTION("""COMPUTED_VALUE"""),0.0)</f>
        <v>0</v>
      </c>
      <c r="D120" s="273">
        <f>IFERROR(__xludf.DUMMYFUNCTION("""COMPUTED_VALUE"""),1.0)</f>
        <v>1</v>
      </c>
      <c r="E120" s="274">
        <f>IFERROR(__xludf.DUMMYFUNCTION("""COMPUTED_VALUE"""),0.0)</f>
        <v>0</v>
      </c>
      <c r="F120" s="275"/>
      <c r="G120" s="275"/>
      <c r="H120" s="273">
        <f>IFERROR(__xludf.DUMMYFUNCTION("""COMPUTED_VALUE"""),1.0)</f>
        <v>1</v>
      </c>
      <c r="I120" s="274">
        <f>IFERROR(__xludf.DUMMYFUNCTION("""COMPUTED_VALUE"""),0.0)</f>
        <v>0</v>
      </c>
      <c r="J120" s="275"/>
      <c r="K120" s="275"/>
      <c r="L120" s="273">
        <f>IFERROR(__xludf.DUMMYFUNCTION("""COMPUTED_VALUE"""),2.0)</f>
        <v>2</v>
      </c>
      <c r="M120" s="274">
        <f>IFERROR(__xludf.DUMMYFUNCTION("""COMPUTED_VALUE"""),0.0)</f>
        <v>0</v>
      </c>
      <c r="N120" s="275"/>
      <c r="O120" s="275"/>
      <c r="P120" s="273">
        <f>IFERROR(__xludf.DUMMYFUNCTION("""COMPUTED_VALUE"""),4.0)</f>
        <v>4</v>
      </c>
      <c r="Q120" s="274">
        <f>IFERROR(__xludf.DUMMYFUNCTION("""COMPUTED_VALUE"""),0.0)</f>
        <v>0</v>
      </c>
      <c r="R120" s="275"/>
      <c r="S120" s="275"/>
      <c r="T120" s="273">
        <f>IFERROR(__xludf.DUMMYFUNCTION("""COMPUTED_VALUE"""),4.0)</f>
        <v>4</v>
      </c>
      <c r="U120" s="274">
        <f>IFERROR(__xludf.DUMMYFUNCTION("""COMPUTED_VALUE"""),0.0)</f>
        <v>0</v>
      </c>
      <c r="V120" s="275"/>
      <c r="W120" s="275"/>
      <c r="X120" s="273">
        <f>IFERROR(__xludf.DUMMYFUNCTION("""COMPUTED_VALUE"""),2.0)</f>
        <v>2</v>
      </c>
      <c r="Y120" s="274">
        <f>IFERROR(__xludf.DUMMYFUNCTION("""COMPUTED_VALUE"""),0.0)</f>
        <v>0</v>
      </c>
      <c r="Z120" s="275"/>
      <c r="AA120" s="275"/>
      <c r="AB120" s="273">
        <f>IFERROR(__xludf.DUMMYFUNCTION("""COMPUTED_VALUE"""),2.0)</f>
        <v>2</v>
      </c>
      <c r="AC120" s="274">
        <f>IFERROR(__xludf.DUMMYFUNCTION("""COMPUTED_VALUE"""),0.0)</f>
        <v>0</v>
      </c>
      <c r="AD120" s="275"/>
      <c r="AE120" s="275"/>
      <c r="AF120" s="273">
        <f>IFERROR(__xludf.DUMMYFUNCTION("""COMPUTED_VALUE"""),2.0)</f>
        <v>2</v>
      </c>
      <c r="AG120" s="274">
        <f>IFERROR(__xludf.DUMMYFUNCTION("""COMPUTED_VALUE"""),0.0)</f>
        <v>0</v>
      </c>
      <c r="AH120" s="275"/>
      <c r="AI120" s="275"/>
      <c r="AJ120" s="273">
        <f>IFERROR(__xludf.DUMMYFUNCTION("""COMPUTED_VALUE"""),5.0)</f>
        <v>5</v>
      </c>
      <c r="AK120" s="274">
        <f>IFERROR(__xludf.DUMMYFUNCTION("""COMPUTED_VALUE"""),0.0)</f>
        <v>0</v>
      </c>
      <c r="AL120" s="275"/>
      <c r="AM120" s="275"/>
      <c r="AN120" s="273">
        <f>IFERROR(__xludf.DUMMYFUNCTION("""COMPUTED_VALUE"""),19.0)</f>
        <v>19</v>
      </c>
      <c r="AO120" s="274">
        <f>IFERROR(__xludf.DUMMYFUNCTION("""COMPUTED_VALUE"""),0.0)</f>
        <v>0</v>
      </c>
      <c r="AP120" s="275"/>
      <c r="AQ120" s="275"/>
      <c r="AR120" s="273">
        <f>IFERROR(__xludf.DUMMYFUNCTION("""COMPUTED_VALUE"""),4.0)</f>
        <v>4</v>
      </c>
      <c r="AS120" s="274">
        <f>IFERROR(__xludf.DUMMYFUNCTION("""COMPUTED_VALUE"""),0.0)</f>
        <v>0</v>
      </c>
      <c r="AT120" s="275"/>
      <c r="AU120" s="275"/>
      <c r="AV120" s="273">
        <f>IFERROR(__xludf.DUMMYFUNCTION("""COMPUTED_VALUE"""),2.0)</f>
        <v>2</v>
      </c>
      <c r="AW120" s="274">
        <f>IFERROR(__xludf.DUMMYFUNCTION("""COMPUTED_VALUE"""),0.0)</f>
        <v>0</v>
      </c>
      <c r="AX120" s="275"/>
      <c r="AY120" s="275"/>
      <c r="AZ120" s="273">
        <f>IFERROR(__xludf.DUMMYFUNCTION("""COMPUTED_VALUE"""),3.0)</f>
        <v>3</v>
      </c>
      <c r="BA120" s="274">
        <f>IFERROR(__xludf.DUMMYFUNCTION("""COMPUTED_VALUE"""),0.0)</f>
        <v>0</v>
      </c>
      <c r="BB120" s="275"/>
      <c r="BC120" s="275"/>
      <c r="BD120" s="273">
        <f>IFERROR(__xludf.DUMMYFUNCTION("""COMPUTED_VALUE"""),5.0)</f>
        <v>5</v>
      </c>
      <c r="BE120" s="274">
        <f>IFERROR(__xludf.DUMMYFUNCTION("""COMPUTED_VALUE"""),0.0)</f>
        <v>0</v>
      </c>
      <c r="BF120" s="275"/>
      <c r="BG120" s="275"/>
      <c r="BH120" s="273"/>
      <c r="BI120" s="274">
        <f>IFERROR(__xludf.DUMMYFUNCTION("""COMPUTED_VALUE"""),0.0)</f>
        <v>0</v>
      </c>
      <c r="BJ120" s="275"/>
      <c r="BK120" s="275"/>
      <c r="BL120" s="273"/>
      <c r="BM120" s="274">
        <f>IFERROR(__xludf.DUMMYFUNCTION("""COMPUTED_VALUE"""),0.0)</f>
        <v>0</v>
      </c>
      <c r="BN120" s="275"/>
      <c r="BO120" s="275"/>
      <c r="BP120" s="269"/>
      <c r="BQ120" s="269">
        <f>IFERROR(__xludf.DUMMYFUNCTION("""COMPUTED_VALUE"""),0.0)</f>
        <v>0</v>
      </c>
      <c r="BR120" s="269"/>
      <c r="BS120" s="269"/>
      <c r="BT120" s="269"/>
      <c r="BU120" s="269">
        <f>IFERROR(__xludf.DUMMYFUNCTION("""COMPUTED_VALUE"""),0.0)</f>
        <v>0</v>
      </c>
      <c r="BV120" s="269"/>
      <c r="BW120" s="269"/>
      <c r="BX120" s="269"/>
      <c r="BY120" s="269">
        <f>IFERROR(__xludf.DUMMYFUNCTION("""COMPUTED_VALUE"""),0.0)</f>
        <v>0</v>
      </c>
      <c r="BZ120" s="269"/>
      <c r="CA120" s="269"/>
      <c r="CB120" s="269"/>
      <c r="CC120" s="269">
        <f>IFERROR(__xludf.DUMMYFUNCTION("""COMPUTED_VALUE"""),0.0)</f>
        <v>0</v>
      </c>
      <c r="CD120" s="269"/>
      <c r="CE120" s="269"/>
    </row>
    <row r="121">
      <c r="A121" s="271">
        <f>IFERROR(__xludf.DUMMYFUNCTION("""COMPUTED_VALUE"""),46298.0)</f>
        <v>46298</v>
      </c>
      <c r="B121" s="269" t="str">
        <f>IFERROR(__xludf.DUMMYFUNCTION("""COMPUTED_VALUE"""),"土")</f>
        <v>土</v>
      </c>
      <c r="C121" s="272">
        <f>IFERROR(__xludf.DUMMYFUNCTION("""COMPUTED_VALUE"""),0.0)</f>
        <v>0</v>
      </c>
      <c r="D121" s="273">
        <f>IFERROR(__xludf.DUMMYFUNCTION("""COMPUTED_VALUE"""),1.0)</f>
        <v>1</v>
      </c>
      <c r="E121" s="274">
        <f>IFERROR(__xludf.DUMMYFUNCTION("""COMPUTED_VALUE"""),0.0)</f>
        <v>0</v>
      </c>
      <c r="F121" s="275"/>
      <c r="G121" s="275"/>
      <c r="H121" s="273">
        <f>IFERROR(__xludf.DUMMYFUNCTION("""COMPUTED_VALUE"""),1.0)</f>
        <v>1</v>
      </c>
      <c r="I121" s="274">
        <f>IFERROR(__xludf.DUMMYFUNCTION("""COMPUTED_VALUE"""),0.0)</f>
        <v>0</v>
      </c>
      <c r="J121" s="275"/>
      <c r="K121" s="275"/>
      <c r="L121" s="273">
        <f>IFERROR(__xludf.DUMMYFUNCTION("""COMPUTED_VALUE"""),2.0)</f>
        <v>2</v>
      </c>
      <c r="M121" s="274">
        <f>IFERROR(__xludf.DUMMYFUNCTION("""COMPUTED_VALUE"""),0.0)</f>
        <v>0</v>
      </c>
      <c r="N121" s="275"/>
      <c r="O121" s="275"/>
      <c r="P121" s="273">
        <f>IFERROR(__xludf.DUMMYFUNCTION("""COMPUTED_VALUE"""),4.0)</f>
        <v>4</v>
      </c>
      <c r="Q121" s="274">
        <f>IFERROR(__xludf.DUMMYFUNCTION("""COMPUTED_VALUE"""),0.0)</f>
        <v>0</v>
      </c>
      <c r="R121" s="275"/>
      <c r="S121" s="275"/>
      <c r="T121" s="273">
        <f>IFERROR(__xludf.DUMMYFUNCTION("""COMPUTED_VALUE"""),4.0)</f>
        <v>4</v>
      </c>
      <c r="U121" s="274">
        <f>IFERROR(__xludf.DUMMYFUNCTION("""COMPUTED_VALUE"""),0.0)</f>
        <v>0</v>
      </c>
      <c r="V121" s="275"/>
      <c r="W121" s="275"/>
      <c r="X121" s="273">
        <f>IFERROR(__xludf.DUMMYFUNCTION("""COMPUTED_VALUE"""),2.0)</f>
        <v>2</v>
      </c>
      <c r="Y121" s="274">
        <f>IFERROR(__xludf.DUMMYFUNCTION("""COMPUTED_VALUE"""),0.0)</f>
        <v>0</v>
      </c>
      <c r="Z121" s="275"/>
      <c r="AA121" s="275"/>
      <c r="AB121" s="273">
        <f>IFERROR(__xludf.DUMMYFUNCTION("""COMPUTED_VALUE"""),2.0)</f>
        <v>2</v>
      </c>
      <c r="AC121" s="274">
        <f>IFERROR(__xludf.DUMMYFUNCTION("""COMPUTED_VALUE"""),0.0)</f>
        <v>0</v>
      </c>
      <c r="AD121" s="275"/>
      <c r="AE121" s="275"/>
      <c r="AF121" s="273">
        <f>IFERROR(__xludf.DUMMYFUNCTION("""COMPUTED_VALUE"""),2.0)</f>
        <v>2</v>
      </c>
      <c r="AG121" s="274">
        <f>IFERROR(__xludf.DUMMYFUNCTION("""COMPUTED_VALUE"""),0.0)</f>
        <v>0</v>
      </c>
      <c r="AH121" s="275"/>
      <c r="AI121" s="275"/>
      <c r="AJ121" s="273">
        <f>IFERROR(__xludf.DUMMYFUNCTION("""COMPUTED_VALUE"""),5.0)</f>
        <v>5</v>
      </c>
      <c r="AK121" s="274">
        <f>IFERROR(__xludf.DUMMYFUNCTION("""COMPUTED_VALUE"""),0.0)</f>
        <v>0</v>
      </c>
      <c r="AL121" s="275"/>
      <c r="AM121" s="275"/>
      <c r="AN121" s="273">
        <f>IFERROR(__xludf.DUMMYFUNCTION("""COMPUTED_VALUE"""),19.0)</f>
        <v>19</v>
      </c>
      <c r="AO121" s="274">
        <f>IFERROR(__xludf.DUMMYFUNCTION("""COMPUTED_VALUE"""),0.0)</f>
        <v>0</v>
      </c>
      <c r="AP121" s="275"/>
      <c r="AQ121" s="275"/>
      <c r="AR121" s="273">
        <f>IFERROR(__xludf.DUMMYFUNCTION("""COMPUTED_VALUE"""),4.0)</f>
        <v>4</v>
      </c>
      <c r="AS121" s="274">
        <f>IFERROR(__xludf.DUMMYFUNCTION("""COMPUTED_VALUE"""),0.0)</f>
        <v>0</v>
      </c>
      <c r="AT121" s="275"/>
      <c r="AU121" s="275"/>
      <c r="AV121" s="273">
        <f>IFERROR(__xludf.DUMMYFUNCTION("""COMPUTED_VALUE"""),2.0)</f>
        <v>2</v>
      </c>
      <c r="AW121" s="274">
        <f>IFERROR(__xludf.DUMMYFUNCTION("""COMPUTED_VALUE"""),0.0)</f>
        <v>0</v>
      </c>
      <c r="AX121" s="275"/>
      <c r="AY121" s="275"/>
      <c r="AZ121" s="273">
        <f>IFERROR(__xludf.DUMMYFUNCTION("""COMPUTED_VALUE"""),3.0)</f>
        <v>3</v>
      </c>
      <c r="BA121" s="274">
        <f>IFERROR(__xludf.DUMMYFUNCTION("""COMPUTED_VALUE"""),0.0)</f>
        <v>0</v>
      </c>
      <c r="BB121" s="275"/>
      <c r="BC121" s="275"/>
      <c r="BD121" s="273">
        <f>IFERROR(__xludf.DUMMYFUNCTION("""COMPUTED_VALUE"""),5.0)</f>
        <v>5</v>
      </c>
      <c r="BE121" s="274">
        <f>IFERROR(__xludf.DUMMYFUNCTION("""COMPUTED_VALUE"""),0.0)</f>
        <v>0</v>
      </c>
      <c r="BF121" s="275"/>
      <c r="BG121" s="275"/>
      <c r="BH121" s="273"/>
      <c r="BI121" s="274">
        <f>IFERROR(__xludf.DUMMYFUNCTION("""COMPUTED_VALUE"""),0.0)</f>
        <v>0</v>
      </c>
      <c r="BJ121" s="275"/>
      <c r="BK121" s="275"/>
      <c r="BL121" s="273"/>
      <c r="BM121" s="274">
        <f>IFERROR(__xludf.DUMMYFUNCTION("""COMPUTED_VALUE"""),0.0)</f>
        <v>0</v>
      </c>
      <c r="BN121" s="275"/>
      <c r="BO121" s="275"/>
      <c r="BP121" s="269"/>
      <c r="BQ121" s="269">
        <f>IFERROR(__xludf.DUMMYFUNCTION("""COMPUTED_VALUE"""),0.0)</f>
        <v>0</v>
      </c>
      <c r="BR121" s="269"/>
      <c r="BS121" s="269"/>
      <c r="BT121" s="269"/>
      <c r="BU121" s="269">
        <f>IFERROR(__xludf.DUMMYFUNCTION("""COMPUTED_VALUE"""),0.0)</f>
        <v>0</v>
      </c>
      <c r="BV121" s="269"/>
      <c r="BW121" s="269"/>
      <c r="BX121" s="269"/>
      <c r="BY121" s="269">
        <f>IFERROR(__xludf.DUMMYFUNCTION("""COMPUTED_VALUE"""),0.0)</f>
        <v>0</v>
      </c>
      <c r="BZ121" s="269"/>
      <c r="CA121" s="269"/>
      <c r="CB121" s="269"/>
      <c r="CC121" s="269">
        <f>IFERROR(__xludf.DUMMYFUNCTION("""COMPUTED_VALUE"""),0.0)</f>
        <v>0</v>
      </c>
      <c r="CD121" s="269"/>
      <c r="CE121" s="269"/>
    </row>
    <row r="122">
      <c r="A122" s="271">
        <f>IFERROR(__xludf.DUMMYFUNCTION("""COMPUTED_VALUE"""),46299.0)</f>
        <v>46299</v>
      </c>
      <c r="B122" s="269" t="str">
        <f>IFERROR(__xludf.DUMMYFUNCTION("""COMPUTED_VALUE"""),"日")</f>
        <v>日</v>
      </c>
      <c r="C122" s="272">
        <f>IFERROR(__xludf.DUMMYFUNCTION("""COMPUTED_VALUE"""),0.0)</f>
        <v>0</v>
      </c>
      <c r="D122" s="273">
        <f>IFERROR(__xludf.DUMMYFUNCTION("""COMPUTED_VALUE"""),1.0)</f>
        <v>1</v>
      </c>
      <c r="E122" s="274">
        <f>IFERROR(__xludf.DUMMYFUNCTION("""COMPUTED_VALUE"""),0.0)</f>
        <v>0</v>
      </c>
      <c r="F122" s="275"/>
      <c r="G122" s="275"/>
      <c r="H122" s="273">
        <f>IFERROR(__xludf.DUMMYFUNCTION("""COMPUTED_VALUE"""),1.0)</f>
        <v>1</v>
      </c>
      <c r="I122" s="274">
        <f>IFERROR(__xludf.DUMMYFUNCTION("""COMPUTED_VALUE"""),0.0)</f>
        <v>0</v>
      </c>
      <c r="J122" s="275"/>
      <c r="K122" s="275"/>
      <c r="L122" s="273">
        <f>IFERROR(__xludf.DUMMYFUNCTION("""COMPUTED_VALUE"""),2.0)</f>
        <v>2</v>
      </c>
      <c r="M122" s="274">
        <f>IFERROR(__xludf.DUMMYFUNCTION("""COMPUTED_VALUE"""),0.0)</f>
        <v>0</v>
      </c>
      <c r="N122" s="275"/>
      <c r="O122" s="275"/>
      <c r="P122" s="273">
        <f>IFERROR(__xludf.DUMMYFUNCTION("""COMPUTED_VALUE"""),4.0)</f>
        <v>4</v>
      </c>
      <c r="Q122" s="274">
        <f>IFERROR(__xludf.DUMMYFUNCTION("""COMPUTED_VALUE"""),0.0)</f>
        <v>0</v>
      </c>
      <c r="R122" s="275"/>
      <c r="S122" s="275"/>
      <c r="T122" s="273">
        <f>IFERROR(__xludf.DUMMYFUNCTION("""COMPUTED_VALUE"""),4.0)</f>
        <v>4</v>
      </c>
      <c r="U122" s="274">
        <f>IFERROR(__xludf.DUMMYFUNCTION("""COMPUTED_VALUE"""),0.0)</f>
        <v>0</v>
      </c>
      <c r="V122" s="275"/>
      <c r="W122" s="275"/>
      <c r="X122" s="273">
        <f>IFERROR(__xludf.DUMMYFUNCTION("""COMPUTED_VALUE"""),2.0)</f>
        <v>2</v>
      </c>
      <c r="Y122" s="274">
        <f>IFERROR(__xludf.DUMMYFUNCTION("""COMPUTED_VALUE"""),0.0)</f>
        <v>0</v>
      </c>
      <c r="Z122" s="275"/>
      <c r="AA122" s="275"/>
      <c r="AB122" s="273">
        <f>IFERROR(__xludf.DUMMYFUNCTION("""COMPUTED_VALUE"""),2.0)</f>
        <v>2</v>
      </c>
      <c r="AC122" s="274">
        <f>IFERROR(__xludf.DUMMYFUNCTION("""COMPUTED_VALUE"""),0.0)</f>
        <v>0</v>
      </c>
      <c r="AD122" s="275"/>
      <c r="AE122" s="275"/>
      <c r="AF122" s="273">
        <f>IFERROR(__xludf.DUMMYFUNCTION("""COMPUTED_VALUE"""),2.0)</f>
        <v>2</v>
      </c>
      <c r="AG122" s="274">
        <f>IFERROR(__xludf.DUMMYFUNCTION("""COMPUTED_VALUE"""),0.0)</f>
        <v>0</v>
      </c>
      <c r="AH122" s="275"/>
      <c r="AI122" s="275"/>
      <c r="AJ122" s="273">
        <f>IFERROR(__xludf.DUMMYFUNCTION("""COMPUTED_VALUE"""),5.0)</f>
        <v>5</v>
      </c>
      <c r="AK122" s="274">
        <f>IFERROR(__xludf.DUMMYFUNCTION("""COMPUTED_VALUE"""),0.0)</f>
        <v>0</v>
      </c>
      <c r="AL122" s="275"/>
      <c r="AM122" s="275"/>
      <c r="AN122" s="273">
        <f>IFERROR(__xludf.DUMMYFUNCTION("""COMPUTED_VALUE"""),19.0)</f>
        <v>19</v>
      </c>
      <c r="AO122" s="274">
        <f>IFERROR(__xludf.DUMMYFUNCTION("""COMPUTED_VALUE"""),0.0)</f>
        <v>0</v>
      </c>
      <c r="AP122" s="275"/>
      <c r="AQ122" s="275"/>
      <c r="AR122" s="273">
        <f>IFERROR(__xludf.DUMMYFUNCTION("""COMPUTED_VALUE"""),4.0)</f>
        <v>4</v>
      </c>
      <c r="AS122" s="274">
        <f>IFERROR(__xludf.DUMMYFUNCTION("""COMPUTED_VALUE"""),0.0)</f>
        <v>0</v>
      </c>
      <c r="AT122" s="275"/>
      <c r="AU122" s="275"/>
      <c r="AV122" s="273">
        <f>IFERROR(__xludf.DUMMYFUNCTION("""COMPUTED_VALUE"""),2.0)</f>
        <v>2</v>
      </c>
      <c r="AW122" s="274">
        <f>IFERROR(__xludf.DUMMYFUNCTION("""COMPUTED_VALUE"""),0.0)</f>
        <v>0</v>
      </c>
      <c r="AX122" s="275"/>
      <c r="AY122" s="275"/>
      <c r="AZ122" s="273">
        <f>IFERROR(__xludf.DUMMYFUNCTION("""COMPUTED_VALUE"""),3.0)</f>
        <v>3</v>
      </c>
      <c r="BA122" s="274">
        <f>IFERROR(__xludf.DUMMYFUNCTION("""COMPUTED_VALUE"""),0.0)</f>
        <v>0</v>
      </c>
      <c r="BB122" s="275"/>
      <c r="BC122" s="275"/>
      <c r="BD122" s="273">
        <f>IFERROR(__xludf.DUMMYFUNCTION("""COMPUTED_VALUE"""),5.0)</f>
        <v>5</v>
      </c>
      <c r="BE122" s="274">
        <f>IFERROR(__xludf.DUMMYFUNCTION("""COMPUTED_VALUE"""),0.0)</f>
        <v>0</v>
      </c>
      <c r="BF122" s="275"/>
      <c r="BG122" s="275"/>
      <c r="BH122" s="273"/>
      <c r="BI122" s="274">
        <f>IFERROR(__xludf.DUMMYFUNCTION("""COMPUTED_VALUE"""),0.0)</f>
        <v>0</v>
      </c>
      <c r="BJ122" s="275"/>
      <c r="BK122" s="275"/>
      <c r="BL122" s="273"/>
      <c r="BM122" s="274">
        <f>IFERROR(__xludf.DUMMYFUNCTION("""COMPUTED_VALUE"""),0.0)</f>
        <v>0</v>
      </c>
      <c r="BN122" s="275"/>
      <c r="BO122" s="275"/>
      <c r="BP122" s="269"/>
      <c r="BQ122" s="269">
        <f>IFERROR(__xludf.DUMMYFUNCTION("""COMPUTED_VALUE"""),0.0)</f>
        <v>0</v>
      </c>
      <c r="BR122" s="269"/>
      <c r="BS122" s="269"/>
      <c r="BT122" s="269"/>
      <c r="BU122" s="269">
        <f>IFERROR(__xludf.DUMMYFUNCTION("""COMPUTED_VALUE"""),0.0)</f>
        <v>0</v>
      </c>
      <c r="BV122" s="269"/>
      <c r="BW122" s="269"/>
      <c r="BX122" s="269"/>
      <c r="BY122" s="269">
        <f>IFERROR(__xludf.DUMMYFUNCTION("""COMPUTED_VALUE"""),0.0)</f>
        <v>0</v>
      </c>
      <c r="BZ122" s="269"/>
      <c r="CA122" s="269"/>
      <c r="CB122" s="269"/>
      <c r="CC122" s="269">
        <f>IFERROR(__xludf.DUMMYFUNCTION("""COMPUTED_VALUE"""),0.0)</f>
        <v>0</v>
      </c>
      <c r="CD122" s="269"/>
      <c r="CE122" s="269"/>
    </row>
    <row r="123">
      <c r="A123" s="271">
        <f>IFERROR(__xludf.DUMMYFUNCTION("""COMPUTED_VALUE"""),46303.0)</f>
        <v>46303</v>
      </c>
      <c r="B123" s="269" t="str">
        <f>IFERROR(__xludf.DUMMYFUNCTION("""COMPUTED_VALUE"""),"木")</f>
        <v>木</v>
      </c>
      <c r="C123" s="272">
        <f>IFERROR(__xludf.DUMMYFUNCTION("""COMPUTED_VALUE"""),0.0)</f>
        <v>0</v>
      </c>
      <c r="D123" s="273">
        <f>IFERROR(__xludf.DUMMYFUNCTION("""COMPUTED_VALUE"""),1.0)</f>
        <v>1</v>
      </c>
      <c r="E123" s="274">
        <f>IFERROR(__xludf.DUMMYFUNCTION("""COMPUTED_VALUE"""),0.0)</f>
        <v>0</v>
      </c>
      <c r="F123" s="275"/>
      <c r="G123" s="275"/>
      <c r="H123" s="273">
        <f>IFERROR(__xludf.DUMMYFUNCTION("""COMPUTED_VALUE"""),1.0)</f>
        <v>1</v>
      </c>
      <c r="I123" s="274">
        <f>IFERROR(__xludf.DUMMYFUNCTION("""COMPUTED_VALUE"""),0.0)</f>
        <v>0</v>
      </c>
      <c r="J123" s="275"/>
      <c r="K123" s="275"/>
      <c r="L123" s="273">
        <f>IFERROR(__xludf.DUMMYFUNCTION("""COMPUTED_VALUE"""),2.0)</f>
        <v>2</v>
      </c>
      <c r="M123" s="274">
        <f>IFERROR(__xludf.DUMMYFUNCTION("""COMPUTED_VALUE"""),0.0)</f>
        <v>0</v>
      </c>
      <c r="N123" s="275"/>
      <c r="O123" s="275"/>
      <c r="P123" s="273">
        <f>IFERROR(__xludf.DUMMYFUNCTION("""COMPUTED_VALUE"""),4.0)</f>
        <v>4</v>
      </c>
      <c r="Q123" s="274">
        <f>IFERROR(__xludf.DUMMYFUNCTION("""COMPUTED_VALUE"""),0.0)</f>
        <v>0</v>
      </c>
      <c r="R123" s="275"/>
      <c r="S123" s="275"/>
      <c r="T123" s="273">
        <f>IFERROR(__xludf.DUMMYFUNCTION("""COMPUTED_VALUE"""),4.0)</f>
        <v>4</v>
      </c>
      <c r="U123" s="274">
        <f>IFERROR(__xludf.DUMMYFUNCTION("""COMPUTED_VALUE"""),0.0)</f>
        <v>0</v>
      </c>
      <c r="V123" s="275"/>
      <c r="W123" s="275"/>
      <c r="X123" s="273">
        <f>IFERROR(__xludf.DUMMYFUNCTION("""COMPUTED_VALUE"""),2.0)</f>
        <v>2</v>
      </c>
      <c r="Y123" s="274">
        <f>IFERROR(__xludf.DUMMYFUNCTION("""COMPUTED_VALUE"""),0.0)</f>
        <v>0</v>
      </c>
      <c r="Z123" s="275"/>
      <c r="AA123" s="275"/>
      <c r="AB123" s="273">
        <f>IFERROR(__xludf.DUMMYFUNCTION("""COMPUTED_VALUE"""),2.0)</f>
        <v>2</v>
      </c>
      <c r="AC123" s="274">
        <f>IFERROR(__xludf.DUMMYFUNCTION("""COMPUTED_VALUE"""),0.0)</f>
        <v>0</v>
      </c>
      <c r="AD123" s="275"/>
      <c r="AE123" s="275"/>
      <c r="AF123" s="273">
        <f>IFERROR(__xludf.DUMMYFUNCTION("""COMPUTED_VALUE"""),2.0)</f>
        <v>2</v>
      </c>
      <c r="AG123" s="274">
        <f>IFERROR(__xludf.DUMMYFUNCTION("""COMPUTED_VALUE"""),0.0)</f>
        <v>0</v>
      </c>
      <c r="AH123" s="275"/>
      <c r="AI123" s="275"/>
      <c r="AJ123" s="273">
        <f>IFERROR(__xludf.DUMMYFUNCTION("""COMPUTED_VALUE"""),5.0)</f>
        <v>5</v>
      </c>
      <c r="AK123" s="274">
        <f>IFERROR(__xludf.DUMMYFUNCTION("""COMPUTED_VALUE"""),0.0)</f>
        <v>0</v>
      </c>
      <c r="AL123" s="275"/>
      <c r="AM123" s="275"/>
      <c r="AN123" s="273">
        <f>IFERROR(__xludf.DUMMYFUNCTION("""COMPUTED_VALUE"""),19.0)</f>
        <v>19</v>
      </c>
      <c r="AO123" s="274">
        <f>IFERROR(__xludf.DUMMYFUNCTION("""COMPUTED_VALUE"""),0.0)</f>
        <v>0</v>
      </c>
      <c r="AP123" s="275"/>
      <c r="AQ123" s="275"/>
      <c r="AR123" s="273">
        <f>IFERROR(__xludf.DUMMYFUNCTION("""COMPUTED_VALUE"""),4.0)</f>
        <v>4</v>
      </c>
      <c r="AS123" s="274">
        <f>IFERROR(__xludf.DUMMYFUNCTION("""COMPUTED_VALUE"""),0.0)</f>
        <v>0</v>
      </c>
      <c r="AT123" s="275"/>
      <c r="AU123" s="275"/>
      <c r="AV123" s="273">
        <f>IFERROR(__xludf.DUMMYFUNCTION("""COMPUTED_VALUE"""),2.0)</f>
        <v>2</v>
      </c>
      <c r="AW123" s="274">
        <f>IFERROR(__xludf.DUMMYFUNCTION("""COMPUTED_VALUE"""),0.0)</f>
        <v>0</v>
      </c>
      <c r="AX123" s="275"/>
      <c r="AY123" s="275"/>
      <c r="AZ123" s="273">
        <f>IFERROR(__xludf.DUMMYFUNCTION("""COMPUTED_VALUE"""),3.0)</f>
        <v>3</v>
      </c>
      <c r="BA123" s="274">
        <f>IFERROR(__xludf.DUMMYFUNCTION("""COMPUTED_VALUE"""),0.0)</f>
        <v>0</v>
      </c>
      <c r="BB123" s="275"/>
      <c r="BC123" s="275"/>
      <c r="BD123" s="273">
        <f>IFERROR(__xludf.DUMMYFUNCTION("""COMPUTED_VALUE"""),5.0)</f>
        <v>5</v>
      </c>
      <c r="BE123" s="274">
        <f>IFERROR(__xludf.DUMMYFUNCTION("""COMPUTED_VALUE"""),0.0)</f>
        <v>0</v>
      </c>
      <c r="BF123" s="275"/>
      <c r="BG123" s="275"/>
      <c r="BH123" s="273"/>
      <c r="BI123" s="274">
        <f>IFERROR(__xludf.DUMMYFUNCTION("""COMPUTED_VALUE"""),0.0)</f>
        <v>0</v>
      </c>
      <c r="BJ123" s="275"/>
      <c r="BK123" s="275"/>
      <c r="BL123" s="273"/>
      <c r="BM123" s="274">
        <f>IFERROR(__xludf.DUMMYFUNCTION("""COMPUTED_VALUE"""),0.0)</f>
        <v>0</v>
      </c>
      <c r="BN123" s="275"/>
      <c r="BO123" s="275"/>
      <c r="BP123" s="269"/>
      <c r="BQ123" s="269">
        <f>IFERROR(__xludf.DUMMYFUNCTION("""COMPUTED_VALUE"""),0.0)</f>
        <v>0</v>
      </c>
      <c r="BR123" s="269"/>
      <c r="BS123" s="269"/>
      <c r="BT123" s="269"/>
      <c r="BU123" s="269">
        <f>IFERROR(__xludf.DUMMYFUNCTION("""COMPUTED_VALUE"""),0.0)</f>
        <v>0</v>
      </c>
      <c r="BV123" s="269"/>
      <c r="BW123" s="269"/>
      <c r="BX123" s="269"/>
      <c r="BY123" s="269">
        <f>IFERROR(__xludf.DUMMYFUNCTION("""COMPUTED_VALUE"""),0.0)</f>
        <v>0</v>
      </c>
      <c r="BZ123" s="269"/>
      <c r="CA123" s="269"/>
      <c r="CB123" s="269"/>
      <c r="CC123" s="269">
        <f>IFERROR(__xludf.DUMMYFUNCTION("""COMPUTED_VALUE"""),0.0)</f>
        <v>0</v>
      </c>
      <c r="CD123" s="269"/>
      <c r="CE123" s="269"/>
    </row>
    <row r="124">
      <c r="A124" s="271">
        <f>IFERROR(__xludf.DUMMYFUNCTION("""COMPUTED_VALUE"""),46304.0)</f>
        <v>46304</v>
      </c>
      <c r="B124" s="269" t="str">
        <f>IFERROR(__xludf.DUMMYFUNCTION("""COMPUTED_VALUE"""),"金")</f>
        <v>金</v>
      </c>
      <c r="C124" s="272">
        <f>IFERROR(__xludf.DUMMYFUNCTION("""COMPUTED_VALUE"""),0.0)</f>
        <v>0</v>
      </c>
      <c r="D124" s="273">
        <f>IFERROR(__xludf.DUMMYFUNCTION("""COMPUTED_VALUE"""),1.0)</f>
        <v>1</v>
      </c>
      <c r="E124" s="274">
        <f>IFERROR(__xludf.DUMMYFUNCTION("""COMPUTED_VALUE"""),0.0)</f>
        <v>0</v>
      </c>
      <c r="F124" s="275"/>
      <c r="G124" s="275"/>
      <c r="H124" s="273">
        <f>IFERROR(__xludf.DUMMYFUNCTION("""COMPUTED_VALUE"""),1.0)</f>
        <v>1</v>
      </c>
      <c r="I124" s="274">
        <f>IFERROR(__xludf.DUMMYFUNCTION("""COMPUTED_VALUE"""),0.0)</f>
        <v>0</v>
      </c>
      <c r="J124" s="275"/>
      <c r="K124" s="275"/>
      <c r="L124" s="273">
        <f>IFERROR(__xludf.DUMMYFUNCTION("""COMPUTED_VALUE"""),2.0)</f>
        <v>2</v>
      </c>
      <c r="M124" s="274">
        <f>IFERROR(__xludf.DUMMYFUNCTION("""COMPUTED_VALUE"""),0.0)</f>
        <v>0</v>
      </c>
      <c r="N124" s="275"/>
      <c r="O124" s="275"/>
      <c r="P124" s="273">
        <f>IFERROR(__xludf.DUMMYFUNCTION("""COMPUTED_VALUE"""),4.0)</f>
        <v>4</v>
      </c>
      <c r="Q124" s="274">
        <f>IFERROR(__xludf.DUMMYFUNCTION("""COMPUTED_VALUE"""),0.0)</f>
        <v>0</v>
      </c>
      <c r="R124" s="275"/>
      <c r="S124" s="275"/>
      <c r="T124" s="273">
        <f>IFERROR(__xludf.DUMMYFUNCTION("""COMPUTED_VALUE"""),4.0)</f>
        <v>4</v>
      </c>
      <c r="U124" s="274">
        <f>IFERROR(__xludf.DUMMYFUNCTION("""COMPUTED_VALUE"""),0.0)</f>
        <v>0</v>
      </c>
      <c r="V124" s="275"/>
      <c r="W124" s="275"/>
      <c r="X124" s="273">
        <f>IFERROR(__xludf.DUMMYFUNCTION("""COMPUTED_VALUE"""),2.0)</f>
        <v>2</v>
      </c>
      <c r="Y124" s="274">
        <f>IFERROR(__xludf.DUMMYFUNCTION("""COMPUTED_VALUE"""),0.0)</f>
        <v>0</v>
      </c>
      <c r="Z124" s="275"/>
      <c r="AA124" s="275"/>
      <c r="AB124" s="273">
        <f>IFERROR(__xludf.DUMMYFUNCTION("""COMPUTED_VALUE"""),2.0)</f>
        <v>2</v>
      </c>
      <c r="AC124" s="274">
        <f>IFERROR(__xludf.DUMMYFUNCTION("""COMPUTED_VALUE"""),0.0)</f>
        <v>0</v>
      </c>
      <c r="AD124" s="275"/>
      <c r="AE124" s="275"/>
      <c r="AF124" s="273">
        <f>IFERROR(__xludf.DUMMYFUNCTION("""COMPUTED_VALUE"""),2.0)</f>
        <v>2</v>
      </c>
      <c r="AG124" s="274">
        <f>IFERROR(__xludf.DUMMYFUNCTION("""COMPUTED_VALUE"""),0.0)</f>
        <v>0</v>
      </c>
      <c r="AH124" s="275"/>
      <c r="AI124" s="275"/>
      <c r="AJ124" s="273">
        <f>IFERROR(__xludf.DUMMYFUNCTION("""COMPUTED_VALUE"""),5.0)</f>
        <v>5</v>
      </c>
      <c r="AK124" s="274">
        <f>IFERROR(__xludf.DUMMYFUNCTION("""COMPUTED_VALUE"""),0.0)</f>
        <v>0</v>
      </c>
      <c r="AL124" s="275"/>
      <c r="AM124" s="275"/>
      <c r="AN124" s="273">
        <f>IFERROR(__xludf.DUMMYFUNCTION("""COMPUTED_VALUE"""),19.0)</f>
        <v>19</v>
      </c>
      <c r="AO124" s="274">
        <f>IFERROR(__xludf.DUMMYFUNCTION("""COMPUTED_VALUE"""),0.0)</f>
        <v>0</v>
      </c>
      <c r="AP124" s="275"/>
      <c r="AQ124" s="275"/>
      <c r="AR124" s="273">
        <f>IFERROR(__xludf.DUMMYFUNCTION("""COMPUTED_VALUE"""),4.0)</f>
        <v>4</v>
      </c>
      <c r="AS124" s="274">
        <f>IFERROR(__xludf.DUMMYFUNCTION("""COMPUTED_VALUE"""),0.0)</f>
        <v>0</v>
      </c>
      <c r="AT124" s="275"/>
      <c r="AU124" s="275"/>
      <c r="AV124" s="273">
        <f>IFERROR(__xludf.DUMMYFUNCTION("""COMPUTED_VALUE"""),2.0)</f>
        <v>2</v>
      </c>
      <c r="AW124" s="274">
        <f>IFERROR(__xludf.DUMMYFUNCTION("""COMPUTED_VALUE"""),0.0)</f>
        <v>0</v>
      </c>
      <c r="AX124" s="275"/>
      <c r="AY124" s="275"/>
      <c r="AZ124" s="273">
        <f>IFERROR(__xludf.DUMMYFUNCTION("""COMPUTED_VALUE"""),3.0)</f>
        <v>3</v>
      </c>
      <c r="BA124" s="274">
        <f>IFERROR(__xludf.DUMMYFUNCTION("""COMPUTED_VALUE"""),0.0)</f>
        <v>0</v>
      </c>
      <c r="BB124" s="275"/>
      <c r="BC124" s="275"/>
      <c r="BD124" s="273">
        <f>IFERROR(__xludf.DUMMYFUNCTION("""COMPUTED_VALUE"""),5.0)</f>
        <v>5</v>
      </c>
      <c r="BE124" s="274">
        <f>IFERROR(__xludf.DUMMYFUNCTION("""COMPUTED_VALUE"""),0.0)</f>
        <v>0</v>
      </c>
      <c r="BF124" s="275"/>
      <c r="BG124" s="275"/>
      <c r="BH124" s="273"/>
      <c r="BI124" s="274">
        <f>IFERROR(__xludf.DUMMYFUNCTION("""COMPUTED_VALUE"""),0.0)</f>
        <v>0</v>
      </c>
      <c r="BJ124" s="275"/>
      <c r="BK124" s="275"/>
      <c r="BL124" s="273"/>
      <c r="BM124" s="274">
        <f>IFERROR(__xludf.DUMMYFUNCTION("""COMPUTED_VALUE"""),0.0)</f>
        <v>0</v>
      </c>
      <c r="BN124" s="275"/>
      <c r="BO124" s="275"/>
      <c r="BP124" s="269"/>
      <c r="BQ124" s="269">
        <f>IFERROR(__xludf.DUMMYFUNCTION("""COMPUTED_VALUE"""),0.0)</f>
        <v>0</v>
      </c>
      <c r="BR124" s="269"/>
      <c r="BS124" s="269"/>
      <c r="BT124" s="269"/>
      <c r="BU124" s="269">
        <f>IFERROR(__xludf.DUMMYFUNCTION("""COMPUTED_VALUE"""),0.0)</f>
        <v>0</v>
      </c>
      <c r="BV124" s="269"/>
      <c r="BW124" s="269"/>
      <c r="BX124" s="269"/>
      <c r="BY124" s="269">
        <f>IFERROR(__xludf.DUMMYFUNCTION("""COMPUTED_VALUE"""),0.0)</f>
        <v>0</v>
      </c>
      <c r="BZ124" s="269"/>
      <c r="CA124" s="269"/>
      <c r="CB124" s="269"/>
      <c r="CC124" s="269">
        <f>IFERROR(__xludf.DUMMYFUNCTION("""COMPUTED_VALUE"""),0.0)</f>
        <v>0</v>
      </c>
      <c r="CD124" s="269"/>
      <c r="CE124" s="269"/>
    </row>
    <row r="125">
      <c r="A125" s="271">
        <f>IFERROR(__xludf.DUMMYFUNCTION("""COMPUTED_VALUE"""),46305.0)</f>
        <v>46305</v>
      </c>
      <c r="B125" s="269" t="str">
        <f>IFERROR(__xludf.DUMMYFUNCTION("""COMPUTED_VALUE"""),"土")</f>
        <v>土</v>
      </c>
      <c r="C125" s="272">
        <f>IFERROR(__xludf.DUMMYFUNCTION("""COMPUTED_VALUE"""),0.0)</f>
        <v>0</v>
      </c>
      <c r="D125" s="273">
        <f>IFERROR(__xludf.DUMMYFUNCTION("""COMPUTED_VALUE"""),1.0)</f>
        <v>1</v>
      </c>
      <c r="E125" s="274">
        <f>IFERROR(__xludf.DUMMYFUNCTION("""COMPUTED_VALUE"""),0.0)</f>
        <v>0</v>
      </c>
      <c r="F125" s="275"/>
      <c r="G125" s="275"/>
      <c r="H125" s="273">
        <f>IFERROR(__xludf.DUMMYFUNCTION("""COMPUTED_VALUE"""),1.0)</f>
        <v>1</v>
      </c>
      <c r="I125" s="274">
        <f>IFERROR(__xludf.DUMMYFUNCTION("""COMPUTED_VALUE"""),0.0)</f>
        <v>0</v>
      </c>
      <c r="J125" s="275"/>
      <c r="K125" s="275"/>
      <c r="L125" s="273">
        <f>IFERROR(__xludf.DUMMYFUNCTION("""COMPUTED_VALUE"""),2.0)</f>
        <v>2</v>
      </c>
      <c r="M125" s="274">
        <f>IFERROR(__xludf.DUMMYFUNCTION("""COMPUTED_VALUE"""),0.0)</f>
        <v>0</v>
      </c>
      <c r="N125" s="275"/>
      <c r="O125" s="275"/>
      <c r="P125" s="273">
        <f>IFERROR(__xludf.DUMMYFUNCTION("""COMPUTED_VALUE"""),4.0)</f>
        <v>4</v>
      </c>
      <c r="Q125" s="274">
        <f>IFERROR(__xludf.DUMMYFUNCTION("""COMPUTED_VALUE"""),0.0)</f>
        <v>0</v>
      </c>
      <c r="R125" s="275"/>
      <c r="S125" s="275"/>
      <c r="T125" s="273">
        <f>IFERROR(__xludf.DUMMYFUNCTION("""COMPUTED_VALUE"""),4.0)</f>
        <v>4</v>
      </c>
      <c r="U125" s="274">
        <f>IFERROR(__xludf.DUMMYFUNCTION("""COMPUTED_VALUE"""),0.0)</f>
        <v>0</v>
      </c>
      <c r="V125" s="275"/>
      <c r="W125" s="275"/>
      <c r="X125" s="273">
        <f>IFERROR(__xludf.DUMMYFUNCTION("""COMPUTED_VALUE"""),2.0)</f>
        <v>2</v>
      </c>
      <c r="Y125" s="274">
        <f>IFERROR(__xludf.DUMMYFUNCTION("""COMPUTED_VALUE"""),0.0)</f>
        <v>0</v>
      </c>
      <c r="Z125" s="275"/>
      <c r="AA125" s="275"/>
      <c r="AB125" s="273">
        <f>IFERROR(__xludf.DUMMYFUNCTION("""COMPUTED_VALUE"""),2.0)</f>
        <v>2</v>
      </c>
      <c r="AC125" s="274">
        <f>IFERROR(__xludf.DUMMYFUNCTION("""COMPUTED_VALUE"""),0.0)</f>
        <v>0</v>
      </c>
      <c r="AD125" s="275"/>
      <c r="AE125" s="275"/>
      <c r="AF125" s="273">
        <f>IFERROR(__xludf.DUMMYFUNCTION("""COMPUTED_VALUE"""),2.0)</f>
        <v>2</v>
      </c>
      <c r="AG125" s="274">
        <f>IFERROR(__xludf.DUMMYFUNCTION("""COMPUTED_VALUE"""),0.0)</f>
        <v>0</v>
      </c>
      <c r="AH125" s="275"/>
      <c r="AI125" s="275"/>
      <c r="AJ125" s="273">
        <f>IFERROR(__xludf.DUMMYFUNCTION("""COMPUTED_VALUE"""),5.0)</f>
        <v>5</v>
      </c>
      <c r="AK125" s="274">
        <f>IFERROR(__xludf.DUMMYFUNCTION("""COMPUTED_VALUE"""),0.0)</f>
        <v>0</v>
      </c>
      <c r="AL125" s="275"/>
      <c r="AM125" s="275"/>
      <c r="AN125" s="273">
        <f>IFERROR(__xludf.DUMMYFUNCTION("""COMPUTED_VALUE"""),19.0)</f>
        <v>19</v>
      </c>
      <c r="AO125" s="274">
        <f>IFERROR(__xludf.DUMMYFUNCTION("""COMPUTED_VALUE"""),0.0)</f>
        <v>0</v>
      </c>
      <c r="AP125" s="275"/>
      <c r="AQ125" s="275"/>
      <c r="AR125" s="273">
        <f>IFERROR(__xludf.DUMMYFUNCTION("""COMPUTED_VALUE"""),4.0)</f>
        <v>4</v>
      </c>
      <c r="AS125" s="274">
        <f>IFERROR(__xludf.DUMMYFUNCTION("""COMPUTED_VALUE"""),0.0)</f>
        <v>0</v>
      </c>
      <c r="AT125" s="275"/>
      <c r="AU125" s="275"/>
      <c r="AV125" s="273">
        <f>IFERROR(__xludf.DUMMYFUNCTION("""COMPUTED_VALUE"""),2.0)</f>
        <v>2</v>
      </c>
      <c r="AW125" s="274">
        <f>IFERROR(__xludf.DUMMYFUNCTION("""COMPUTED_VALUE"""),0.0)</f>
        <v>0</v>
      </c>
      <c r="AX125" s="275"/>
      <c r="AY125" s="275"/>
      <c r="AZ125" s="273">
        <f>IFERROR(__xludf.DUMMYFUNCTION("""COMPUTED_VALUE"""),3.0)</f>
        <v>3</v>
      </c>
      <c r="BA125" s="274">
        <f>IFERROR(__xludf.DUMMYFUNCTION("""COMPUTED_VALUE"""),0.0)</f>
        <v>0</v>
      </c>
      <c r="BB125" s="275"/>
      <c r="BC125" s="275"/>
      <c r="BD125" s="273">
        <f>IFERROR(__xludf.DUMMYFUNCTION("""COMPUTED_VALUE"""),5.0)</f>
        <v>5</v>
      </c>
      <c r="BE125" s="274">
        <f>IFERROR(__xludf.DUMMYFUNCTION("""COMPUTED_VALUE"""),0.0)</f>
        <v>0</v>
      </c>
      <c r="BF125" s="275"/>
      <c r="BG125" s="275"/>
      <c r="BH125" s="273"/>
      <c r="BI125" s="274">
        <f>IFERROR(__xludf.DUMMYFUNCTION("""COMPUTED_VALUE"""),0.0)</f>
        <v>0</v>
      </c>
      <c r="BJ125" s="275"/>
      <c r="BK125" s="275"/>
      <c r="BL125" s="273"/>
      <c r="BM125" s="274">
        <f>IFERROR(__xludf.DUMMYFUNCTION("""COMPUTED_VALUE"""),0.0)</f>
        <v>0</v>
      </c>
      <c r="BN125" s="275"/>
      <c r="BO125" s="275"/>
      <c r="BP125" s="269"/>
      <c r="BQ125" s="269">
        <f>IFERROR(__xludf.DUMMYFUNCTION("""COMPUTED_VALUE"""),0.0)</f>
        <v>0</v>
      </c>
      <c r="BR125" s="269"/>
      <c r="BS125" s="269"/>
      <c r="BT125" s="269"/>
      <c r="BU125" s="269">
        <f>IFERROR(__xludf.DUMMYFUNCTION("""COMPUTED_VALUE"""),0.0)</f>
        <v>0</v>
      </c>
      <c r="BV125" s="269"/>
      <c r="BW125" s="269"/>
      <c r="BX125" s="269"/>
      <c r="BY125" s="269">
        <f>IFERROR(__xludf.DUMMYFUNCTION("""COMPUTED_VALUE"""),0.0)</f>
        <v>0</v>
      </c>
      <c r="BZ125" s="269"/>
      <c r="CA125" s="269"/>
      <c r="CB125" s="269"/>
      <c r="CC125" s="269">
        <f>IFERROR(__xludf.DUMMYFUNCTION("""COMPUTED_VALUE"""),0.0)</f>
        <v>0</v>
      </c>
      <c r="CD125" s="269"/>
      <c r="CE125" s="269"/>
    </row>
    <row r="126">
      <c r="A126" s="271">
        <f>IFERROR(__xludf.DUMMYFUNCTION("""COMPUTED_VALUE"""),46306.0)</f>
        <v>46306</v>
      </c>
      <c r="B126" s="269" t="str">
        <f>IFERROR(__xludf.DUMMYFUNCTION("""COMPUTED_VALUE"""),"日")</f>
        <v>日</v>
      </c>
      <c r="C126" s="272">
        <f>IFERROR(__xludf.DUMMYFUNCTION("""COMPUTED_VALUE"""),0.0)</f>
        <v>0</v>
      </c>
      <c r="D126" s="273">
        <f>IFERROR(__xludf.DUMMYFUNCTION("""COMPUTED_VALUE"""),1.0)</f>
        <v>1</v>
      </c>
      <c r="E126" s="274">
        <f>IFERROR(__xludf.DUMMYFUNCTION("""COMPUTED_VALUE"""),0.0)</f>
        <v>0</v>
      </c>
      <c r="F126" s="275"/>
      <c r="G126" s="275"/>
      <c r="H126" s="273">
        <f>IFERROR(__xludf.DUMMYFUNCTION("""COMPUTED_VALUE"""),1.0)</f>
        <v>1</v>
      </c>
      <c r="I126" s="274">
        <f>IFERROR(__xludf.DUMMYFUNCTION("""COMPUTED_VALUE"""),0.0)</f>
        <v>0</v>
      </c>
      <c r="J126" s="275"/>
      <c r="K126" s="275"/>
      <c r="L126" s="273">
        <f>IFERROR(__xludf.DUMMYFUNCTION("""COMPUTED_VALUE"""),2.0)</f>
        <v>2</v>
      </c>
      <c r="M126" s="274">
        <f>IFERROR(__xludf.DUMMYFUNCTION("""COMPUTED_VALUE"""),0.0)</f>
        <v>0</v>
      </c>
      <c r="N126" s="275"/>
      <c r="O126" s="275"/>
      <c r="P126" s="273">
        <f>IFERROR(__xludf.DUMMYFUNCTION("""COMPUTED_VALUE"""),4.0)</f>
        <v>4</v>
      </c>
      <c r="Q126" s="274">
        <f>IFERROR(__xludf.DUMMYFUNCTION("""COMPUTED_VALUE"""),0.0)</f>
        <v>0</v>
      </c>
      <c r="R126" s="275"/>
      <c r="S126" s="275"/>
      <c r="T126" s="273">
        <f>IFERROR(__xludf.DUMMYFUNCTION("""COMPUTED_VALUE"""),4.0)</f>
        <v>4</v>
      </c>
      <c r="U126" s="274">
        <f>IFERROR(__xludf.DUMMYFUNCTION("""COMPUTED_VALUE"""),0.0)</f>
        <v>0</v>
      </c>
      <c r="V126" s="275"/>
      <c r="W126" s="275"/>
      <c r="X126" s="273">
        <f>IFERROR(__xludf.DUMMYFUNCTION("""COMPUTED_VALUE"""),2.0)</f>
        <v>2</v>
      </c>
      <c r="Y126" s="274">
        <f>IFERROR(__xludf.DUMMYFUNCTION("""COMPUTED_VALUE"""),0.0)</f>
        <v>0</v>
      </c>
      <c r="Z126" s="275"/>
      <c r="AA126" s="275"/>
      <c r="AB126" s="273">
        <f>IFERROR(__xludf.DUMMYFUNCTION("""COMPUTED_VALUE"""),2.0)</f>
        <v>2</v>
      </c>
      <c r="AC126" s="274">
        <f>IFERROR(__xludf.DUMMYFUNCTION("""COMPUTED_VALUE"""),0.0)</f>
        <v>0</v>
      </c>
      <c r="AD126" s="275"/>
      <c r="AE126" s="275"/>
      <c r="AF126" s="273">
        <f>IFERROR(__xludf.DUMMYFUNCTION("""COMPUTED_VALUE"""),2.0)</f>
        <v>2</v>
      </c>
      <c r="AG126" s="274">
        <f>IFERROR(__xludf.DUMMYFUNCTION("""COMPUTED_VALUE"""),0.0)</f>
        <v>0</v>
      </c>
      <c r="AH126" s="275"/>
      <c r="AI126" s="275"/>
      <c r="AJ126" s="273">
        <f>IFERROR(__xludf.DUMMYFUNCTION("""COMPUTED_VALUE"""),5.0)</f>
        <v>5</v>
      </c>
      <c r="AK126" s="274">
        <f>IFERROR(__xludf.DUMMYFUNCTION("""COMPUTED_VALUE"""),0.0)</f>
        <v>0</v>
      </c>
      <c r="AL126" s="275"/>
      <c r="AM126" s="275"/>
      <c r="AN126" s="273">
        <f>IFERROR(__xludf.DUMMYFUNCTION("""COMPUTED_VALUE"""),19.0)</f>
        <v>19</v>
      </c>
      <c r="AO126" s="274">
        <f>IFERROR(__xludf.DUMMYFUNCTION("""COMPUTED_VALUE"""),0.0)</f>
        <v>0</v>
      </c>
      <c r="AP126" s="275"/>
      <c r="AQ126" s="275"/>
      <c r="AR126" s="273">
        <f>IFERROR(__xludf.DUMMYFUNCTION("""COMPUTED_VALUE"""),4.0)</f>
        <v>4</v>
      </c>
      <c r="AS126" s="274">
        <f>IFERROR(__xludf.DUMMYFUNCTION("""COMPUTED_VALUE"""),0.0)</f>
        <v>0</v>
      </c>
      <c r="AT126" s="275"/>
      <c r="AU126" s="275"/>
      <c r="AV126" s="273">
        <f>IFERROR(__xludf.DUMMYFUNCTION("""COMPUTED_VALUE"""),2.0)</f>
        <v>2</v>
      </c>
      <c r="AW126" s="274">
        <f>IFERROR(__xludf.DUMMYFUNCTION("""COMPUTED_VALUE"""),0.0)</f>
        <v>0</v>
      </c>
      <c r="AX126" s="275"/>
      <c r="AY126" s="275"/>
      <c r="AZ126" s="273">
        <f>IFERROR(__xludf.DUMMYFUNCTION("""COMPUTED_VALUE"""),3.0)</f>
        <v>3</v>
      </c>
      <c r="BA126" s="274">
        <f>IFERROR(__xludf.DUMMYFUNCTION("""COMPUTED_VALUE"""),0.0)</f>
        <v>0</v>
      </c>
      <c r="BB126" s="275"/>
      <c r="BC126" s="275"/>
      <c r="BD126" s="273">
        <f>IFERROR(__xludf.DUMMYFUNCTION("""COMPUTED_VALUE"""),5.0)</f>
        <v>5</v>
      </c>
      <c r="BE126" s="274">
        <f>IFERROR(__xludf.DUMMYFUNCTION("""COMPUTED_VALUE"""),0.0)</f>
        <v>0</v>
      </c>
      <c r="BF126" s="275"/>
      <c r="BG126" s="275"/>
      <c r="BH126" s="273"/>
      <c r="BI126" s="274">
        <f>IFERROR(__xludf.DUMMYFUNCTION("""COMPUTED_VALUE"""),0.0)</f>
        <v>0</v>
      </c>
      <c r="BJ126" s="275"/>
      <c r="BK126" s="275"/>
      <c r="BL126" s="273"/>
      <c r="BM126" s="274">
        <f>IFERROR(__xludf.DUMMYFUNCTION("""COMPUTED_VALUE"""),0.0)</f>
        <v>0</v>
      </c>
      <c r="BN126" s="275"/>
      <c r="BO126" s="275"/>
      <c r="BP126" s="269"/>
      <c r="BQ126" s="269">
        <f>IFERROR(__xludf.DUMMYFUNCTION("""COMPUTED_VALUE"""),0.0)</f>
        <v>0</v>
      </c>
      <c r="BR126" s="269"/>
      <c r="BS126" s="269"/>
      <c r="BT126" s="269"/>
      <c r="BU126" s="269">
        <f>IFERROR(__xludf.DUMMYFUNCTION("""COMPUTED_VALUE"""),0.0)</f>
        <v>0</v>
      </c>
      <c r="BV126" s="269"/>
      <c r="BW126" s="269"/>
      <c r="BX126" s="269"/>
      <c r="BY126" s="269">
        <f>IFERROR(__xludf.DUMMYFUNCTION("""COMPUTED_VALUE"""),0.0)</f>
        <v>0</v>
      </c>
      <c r="BZ126" s="269"/>
      <c r="CA126" s="269"/>
      <c r="CB126" s="269"/>
      <c r="CC126" s="269">
        <f>IFERROR(__xludf.DUMMYFUNCTION("""COMPUTED_VALUE"""),0.0)</f>
        <v>0</v>
      </c>
      <c r="CD126" s="269"/>
      <c r="CE126" s="269"/>
    </row>
    <row r="127">
      <c r="A127" s="271">
        <f>IFERROR(__xludf.DUMMYFUNCTION("""COMPUTED_VALUE"""),46310.0)</f>
        <v>46310</v>
      </c>
      <c r="B127" s="269" t="str">
        <f>IFERROR(__xludf.DUMMYFUNCTION("""COMPUTED_VALUE"""),"木")</f>
        <v>木</v>
      </c>
      <c r="C127" s="272">
        <f>IFERROR(__xludf.DUMMYFUNCTION("""COMPUTED_VALUE"""),0.0)</f>
        <v>0</v>
      </c>
      <c r="D127" s="273">
        <f>IFERROR(__xludf.DUMMYFUNCTION("""COMPUTED_VALUE"""),1.0)</f>
        <v>1</v>
      </c>
      <c r="E127" s="274">
        <f>IFERROR(__xludf.DUMMYFUNCTION("""COMPUTED_VALUE"""),0.0)</f>
        <v>0</v>
      </c>
      <c r="F127" s="275"/>
      <c r="G127" s="275"/>
      <c r="H127" s="273">
        <f>IFERROR(__xludf.DUMMYFUNCTION("""COMPUTED_VALUE"""),1.0)</f>
        <v>1</v>
      </c>
      <c r="I127" s="274">
        <f>IFERROR(__xludf.DUMMYFUNCTION("""COMPUTED_VALUE"""),0.0)</f>
        <v>0</v>
      </c>
      <c r="J127" s="275"/>
      <c r="K127" s="275"/>
      <c r="L127" s="273">
        <f>IFERROR(__xludf.DUMMYFUNCTION("""COMPUTED_VALUE"""),2.0)</f>
        <v>2</v>
      </c>
      <c r="M127" s="274">
        <f>IFERROR(__xludf.DUMMYFUNCTION("""COMPUTED_VALUE"""),0.0)</f>
        <v>0</v>
      </c>
      <c r="N127" s="275"/>
      <c r="O127" s="275"/>
      <c r="P127" s="273">
        <f>IFERROR(__xludf.DUMMYFUNCTION("""COMPUTED_VALUE"""),4.0)</f>
        <v>4</v>
      </c>
      <c r="Q127" s="274">
        <f>IFERROR(__xludf.DUMMYFUNCTION("""COMPUTED_VALUE"""),0.0)</f>
        <v>0</v>
      </c>
      <c r="R127" s="275"/>
      <c r="S127" s="275"/>
      <c r="T127" s="273">
        <f>IFERROR(__xludf.DUMMYFUNCTION("""COMPUTED_VALUE"""),4.0)</f>
        <v>4</v>
      </c>
      <c r="U127" s="274">
        <f>IFERROR(__xludf.DUMMYFUNCTION("""COMPUTED_VALUE"""),0.0)</f>
        <v>0</v>
      </c>
      <c r="V127" s="275"/>
      <c r="W127" s="275"/>
      <c r="X127" s="273">
        <f>IFERROR(__xludf.DUMMYFUNCTION("""COMPUTED_VALUE"""),2.0)</f>
        <v>2</v>
      </c>
      <c r="Y127" s="274">
        <f>IFERROR(__xludf.DUMMYFUNCTION("""COMPUTED_VALUE"""),0.0)</f>
        <v>0</v>
      </c>
      <c r="Z127" s="275"/>
      <c r="AA127" s="275"/>
      <c r="AB127" s="273">
        <f>IFERROR(__xludf.DUMMYFUNCTION("""COMPUTED_VALUE"""),2.0)</f>
        <v>2</v>
      </c>
      <c r="AC127" s="274">
        <f>IFERROR(__xludf.DUMMYFUNCTION("""COMPUTED_VALUE"""),0.0)</f>
        <v>0</v>
      </c>
      <c r="AD127" s="275"/>
      <c r="AE127" s="275"/>
      <c r="AF127" s="273">
        <f>IFERROR(__xludf.DUMMYFUNCTION("""COMPUTED_VALUE"""),2.0)</f>
        <v>2</v>
      </c>
      <c r="AG127" s="274">
        <f>IFERROR(__xludf.DUMMYFUNCTION("""COMPUTED_VALUE"""),0.0)</f>
        <v>0</v>
      </c>
      <c r="AH127" s="275"/>
      <c r="AI127" s="275"/>
      <c r="AJ127" s="273">
        <f>IFERROR(__xludf.DUMMYFUNCTION("""COMPUTED_VALUE"""),5.0)</f>
        <v>5</v>
      </c>
      <c r="AK127" s="274">
        <f>IFERROR(__xludf.DUMMYFUNCTION("""COMPUTED_VALUE"""),0.0)</f>
        <v>0</v>
      </c>
      <c r="AL127" s="275"/>
      <c r="AM127" s="275"/>
      <c r="AN127" s="273">
        <f>IFERROR(__xludf.DUMMYFUNCTION("""COMPUTED_VALUE"""),19.0)</f>
        <v>19</v>
      </c>
      <c r="AO127" s="274">
        <f>IFERROR(__xludf.DUMMYFUNCTION("""COMPUTED_VALUE"""),0.0)</f>
        <v>0</v>
      </c>
      <c r="AP127" s="275"/>
      <c r="AQ127" s="275"/>
      <c r="AR127" s="273">
        <f>IFERROR(__xludf.DUMMYFUNCTION("""COMPUTED_VALUE"""),4.0)</f>
        <v>4</v>
      </c>
      <c r="AS127" s="274">
        <f>IFERROR(__xludf.DUMMYFUNCTION("""COMPUTED_VALUE"""),0.0)</f>
        <v>0</v>
      </c>
      <c r="AT127" s="275"/>
      <c r="AU127" s="275"/>
      <c r="AV127" s="273">
        <f>IFERROR(__xludf.DUMMYFUNCTION("""COMPUTED_VALUE"""),2.0)</f>
        <v>2</v>
      </c>
      <c r="AW127" s="274">
        <f>IFERROR(__xludf.DUMMYFUNCTION("""COMPUTED_VALUE"""),0.0)</f>
        <v>0</v>
      </c>
      <c r="AX127" s="275"/>
      <c r="AY127" s="275"/>
      <c r="AZ127" s="273">
        <f>IFERROR(__xludf.DUMMYFUNCTION("""COMPUTED_VALUE"""),3.0)</f>
        <v>3</v>
      </c>
      <c r="BA127" s="274">
        <f>IFERROR(__xludf.DUMMYFUNCTION("""COMPUTED_VALUE"""),0.0)</f>
        <v>0</v>
      </c>
      <c r="BB127" s="275"/>
      <c r="BC127" s="275"/>
      <c r="BD127" s="273">
        <f>IFERROR(__xludf.DUMMYFUNCTION("""COMPUTED_VALUE"""),5.0)</f>
        <v>5</v>
      </c>
      <c r="BE127" s="274">
        <f>IFERROR(__xludf.DUMMYFUNCTION("""COMPUTED_VALUE"""),0.0)</f>
        <v>0</v>
      </c>
      <c r="BF127" s="275"/>
      <c r="BG127" s="275"/>
      <c r="BH127" s="273"/>
      <c r="BI127" s="274">
        <f>IFERROR(__xludf.DUMMYFUNCTION("""COMPUTED_VALUE"""),0.0)</f>
        <v>0</v>
      </c>
      <c r="BJ127" s="275"/>
      <c r="BK127" s="275"/>
      <c r="BL127" s="273"/>
      <c r="BM127" s="274">
        <f>IFERROR(__xludf.DUMMYFUNCTION("""COMPUTED_VALUE"""),0.0)</f>
        <v>0</v>
      </c>
      <c r="BN127" s="275"/>
      <c r="BO127" s="275"/>
      <c r="BP127" s="269"/>
      <c r="BQ127" s="269">
        <f>IFERROR(__xludf.DUMMYFUNCTION("""COMPUTED_VALUE"""),0.0)</f>
        <v>0</v>
      </c>
      <c r="BR127" s="269"/>
      <c r="BS127" s="269"/>
      <c r="BT127" s="269"/>
      <c r="BU127" s="269">
        <f>IFERROR(__xludf.DUMMYFUNCTION("""COMPUTED_VALUE"""),0.0)</f>
        <v>0</v>
      </c>
      <c r="BV127" s="269"/>
      <c r="BW127" s="269"/>
      <c r="BX127" s="269"/>
      <c r="BY127" s="269">
        <f>IFERROR(__xludf.DUMMYFUNCTION("""COMPUTED_VALUE"""),0.0)</f>
        <v>0</v>
      </c>
      <c r="BZ127" s="269"/>
      <c r="CA127" s="269"/>
      <c r="CB127" s="269"/>
      <c r="CC127" s="269">
        <f>IFERROR(__xludf.DUMMYFUNCTION("""COMPUTED_VALUE"""),0.0)</f>
        <v>0</v>
      </c>
      <c r="CD127" s="269"/>
      <c r="CE127" s="269"/>
    </row>
    <row r="128">
      <c r="A128" s="271">
        <f>IFERROR(__xludf.DUMMYFUNCTION("""COMPUTED_VALUE"""),46311.0)</f>
        <v>46311</v>
      </c>
      <c r="B128" s="269" t="str">
        <f>IFERROR(__xludf.DUMMYFUNCTION("""COMPUTED_VALUE"""),"金")</f>
        <v>金</v>
      </c>
      <c r="C128" s="272">
        <f>IFERROR(__xludf.DUMMYFUNCTION("""COMPUTED_VALUE"""),0.0)</f>
        <v>0</v>
      </c>
      <c r="D128" s="273">
        <f>IFERROR(__xludf.DUMMYFUNCTION("""COMPUTED_VALUE"""),1.0)</f>
        <v>1</v>
      </c>
      <c r="E128" s="274">
        <f>IFERROR(__xludf.DUMMYFUNCTION("""COMPUTED_VALUE"""),0.0)</f>
        <v>0</v>
      </c>
      <c r="F128" s="275"/>
      <c r="G128" s="275"/>
      <c r="H128" s="273">
        <f>IFERROR(__xludf.DUMMYFUNCTION("""COMPUTED_VALUE"""),1.0)</f>
        <v>1</v>
      </c>
      <c r="I128" s="274">
        <f>IFERROR(__xludf.DUMMYFUNCTION("""COMPUTED_VALUE"""),0.0)</f>
        <v>0</v>
      </c>
      <c r="J128" s="275"/>
      <c r="K128" s="275"/>
      <c r="L128" s="273">
        <f>IFERROR(__xludf.DUMMYFUNCTION("""COMPUTED_VALUE"""),2.0)</f>
        <v>2</v>
      </c>
      <c r="M128" s="274">
        <f>IFERROR(__xludf.DUMMYFUNCTION("""COMPUTED_VALUE"""),0.0)</f>
        <v>0</v>
      </c>
      <c r="N128" s="275"/>
      <c r="O128" s="275"/>
      <c r="P128" s="273">
        <f>IFERROR(__xludf.DUMMYFUNCTION("""COMPUTED_VALUE"""),4.0)</f>
        <v>4</v>
      </c>
      <c r="Q128" s="274">
        <f>IFERROR(__xludf.DUMMYFUNCTION("""COMPUTED_VALUE"""),0.0)</f>
        <v>0</v>
      </c>
      <c r="R128" s="275"/>
      <c r="S128" s="275"/>
      <c r="T128" s="273">
        <f>IFERROR(__xludf.DUMMYFUNCTION("""COMPUTED_VALUE"""),4.0)</f>
        <v>4</v>
      </c>
      <c r="U128" s="274">
        <f>IFERROR(__xludf.DUMMYFUNCTION("""COMPUTED_VALUE"""),0.0)</f>
        <v>0</v>
      </c>
      <c r="V128" s="275"/>
      <c r="W128" s="275"/>
      <c r="X128" s="273">
        <f>IFERROR(__xludf.DUMMYFUNCTION("""COMPUTED_VALUE"""),2.0)</f>
        <v>2</v>
      </c>
      <c r="Y128" s="274">
        <f>IFERROR(__xludf.DUMMYFUNCTION("""COMPUTED_VALUE"""),0.0)</f>
        <v>0</v>
      </c>
      <c r="Z128" s="275"/>
      <c r="AA128" s="275"/>
      <c r="AB128" s="273">
        <f>IFERROR(__xludf.DUMMYFUNCTION("""COMPUTED_VALUE"""),2.0)</f>
        <v>2</v>
      </c>
      <c r="AC128" s="274">
        <f>IFERROR(__xludf.DUMMYFUNCTION("""COMPUTED_VALUE"""),0.0)</f>
        <v>0</v>
      </c>
      <c r="AD128" s="275"/>
      <c r="AE128" s="275"/>
      <c r="AF128" s="273">
        <f>IFERROR(__xludf.DUMMYFUNCTION("""COMPUTED_VALUE"""),2.0)</f>
        <v>2</v>
      </c>
      <c r="AG128" s="274">
        <f>IFERROR(__xludf.DUMMYFUNCTION("""COMPUTED_VALUE"""),0.0)</f>
        <v>0</v>
      </c>
      <c r="AH128" s="275"/>
      <c r="AI128" s="275"/>
      <c r="AJ128" s="273">
        <f>IFERROR(__xludf.DUMMYFUNCTION("""COMPUTED_VALUE"""),5.0)</f>
        <v>5</v>
      </c>
      <c r="AK128" s="274">
        <f>IFERROR(__xludf.DUMMYFUNCTION("""COMPUTED_VALUE"""),0.0)</f>
        <v>0</v>
      </c>
      <c r="AL128" s="275"/>
      <c r="AM128" s="275"/>
      <c r="AN128" s="273">
        <f>IFERROR(__xludf.DUMMYFUNCTION("""COMPUTED_VALUE"""),19.0)</f>
        <v>19</v>
      </c>
      <c r="AO128" s="274">
        <f>IFERROR(__xludf.DUMMYFUNCTION("""COMPUTED_VALUE"""),0.0)</f>
        <v>0</v>
      </c>
      <c r="AP128" s="275"/>
      <c r="AQ128" s="275"/>
      <c r="AR128" s="273">
        <f>IFERROR(__xludf.DUMMYFUNCTION("""COMPUTED_VALUE"""),4.0)</f>
        <v>4</v>
      </c>
      <c r="AS128" s="274">
        <f>IFERROR(__xludf.DUMMYFUNCTION("""COMPUTED_VALUE"""),0.0)</f>
        <v>0</v>
      </c>
      <c r="AT128" s="275"/>
      <c r="AU128" s="275"/>
      <c r="AV128" s="273">
        <f>IFERROR(__xludf.DUMMYFUNCTION("""COMPUTED_VALUE"""),2.0)</f>
        <v>2</v>
      </c>
      <c r="AW128" s="274">
        <f>IFERROR(__xludf.DUMMYFUNCTION("""COMPUTED_VALUE"""),0.0)</f>
        <v>0</v>
      </c>
      <c r="AX128" s="275"/>
      <c r="AY128" s="275"/>
      <c r="AZ128" s="273">
        <f>IFERROR(__xludf.DUMMYFUNCTION("""COMPUTED_VALUE"""),3.0)</f>
        <v>3</v>
      </c>
      <c r="BA128" s="274">
        <f>IFERROR(__xludf.DUMMYFUNCTION("""COMPUTED_VALUE"""),0.0)</f>
        <v>0</v>
      </c>
      <c r="BB128" s="275"/>
      <c r="BC128" s="275"/>
      <c r="BD128" s="273">
        <f>IFERROR(__xludf.DUMMYFUNCTION("""COMPUTED_VALUE"""),5.0)</f>
        <v>5</v>
      </c>
      <c r="BE128" s="274">
        <f>IFERROR(__xludf.DUMMYFUNCTION("""COMPUTED_VALUE"""),0.0)</f>
        <v>0</v>
      </c>
      <c r="BF128" s="275"/>
      <c r="BG128" s="275"/>
      <c r="BH128" s="273"/>
      <c r="BI128" s="274">
        <f>IFERROR(__xludf.DUMMYFUNCTION("""COMPUTED_VALUE"""),0.0)</f>
        <v>0</v>
      </c>
      <c r="BJ128" s="275"/>
      <c r="BK128" s="275"/>
      <c r="BL128" s="273"/>
      <c r="BM128" s="274">
        <f>IFERROR(__xludf.DUMMYFUNCTION("""COMPUTED_VALUE"""),0.0)</f>
        <v>0</v>
      </c>
      <c r="BN128" s="275"/>
      <c r="BO128" s="275"/>
      <c r="BP128" s="269"/>
      <c r="BQ128" s="269">
        <f>IFERROR(__xludf.DUMMYFUNCTION("""COMPUTED_VALUE"""),0.0)</f>
        <v>0</v>
      </c>
      <c r="BR128" s="269"/>
      <c r="BS128" s="269"/>
      <c r="BT128" s="269"/>
      <c r="BU128" s="269">
        <f>IFERROR(__xludf.DUMMYFUNCTION("""COMPUTED_VALUE"""),0.0)</f>
        <v>0</v>
      </c>
      <c r="BV128" s="269"/>
      <c r="BW128" s="269"/>
      <c r="BX128" s="269"/>
      <c r="BY128" s="269">
        <f>IFERROR(__xludf.DUMMYFUNCTION("""COMPUTED_VALUE"""),0.0)</f>
        <v>0</v>
      </c>
      <c r="BZ128" s="269"/>
      <c r="CA128" s="269"/>
      <c r="CB128" s="269"/>
      <c r="CC128" s="269">
        <f>IFERROR(__xludf.DUMMYFUNCTION("""COMPUTED_VALUE"""),0.0)</f>
        <v>0</v>
      </c>
      <c r="CD128" s="269"/>
      <c r="CE128" s="269"/>
    </row>
    <row r="129">
      <c r="A129" s="271">
        <f>IFERROR(__xludf.DUMMYFUNCTION("""COMPUTED_VALUE"""),46312.0)</f>
        <v>46312</v>
      </c>
      <c r="B129" s="269" t="str">
        <f>IFERROR(__xludf.DUMMYFUNCTION("""COMPUTED_VALUE"""),"土")</f>
        <v>土</v>
      </c>
      <c r="C129" s="272">
        <f>IFERROR(__xludf.DUMMYFUNCTION("""COMPUTED_VALUE"""),0.0)</f>
        <v>0</v>
      </c>
      <c r="D129" s="273">
        <f>IFERROR(__xludf.DUMMYFUNCTION("""COMPUTED_VALUE"""),1.0)</f>
        <v>1</v>
      </c>
      <c r="E129" s="274">
        <f>IFERROR(__xludf.DUMMYFUNCTION("""COMPUTED_VALUE"""),0.0)</f>
        <v>0</v>
      </c>
      <c r="F129" s="275"/>
      <c r="G129" s="275"/>
      <c r="H129" s="273">
        <f>IFERROR(__xludf.DUMMYFUNCTION("""COMPUTED_VALUE"""),1.0)</f>
        <v>1</v>
      </c>
      <c r="I129" s="274">
        <f>IFERROR(__xludf.DUMMYFUNCTION("""COMPUTED_VALUE"""),0.0)</f>
        <v>0</v>
      </c>
      <c r="J129" s="275"/>
      <c r="K129" s="275"/>
      <c r="L129" s="273">
        <f>IFERROR(__xludf.DUMMYFUNCTION("""COMPUTED_VALUE"""),2.0)</f>
        <v>2</v>
      </c>
      <c r="M129" s="274">
        <f>IFERROR(__xludf.DUMMYFUNCTION("""COMPUTED_VALUE"""),0.0)</f>
        <v>0</v>
      </c>
      <c r="N129" s="275"/>
      <c r="O129" s="275"/>
      <c r="P129" s="273">
        <f>IFERROR(__xludf.DUMMYFUNCTION("""COMPUTED_VALUE"""),4.0)</f>
        <v>4</v>
      </c>
      <c r="Q129" s="274">
        <f>IFERROR(__xludf.DUMMYFUNCTION("""COMPUTED_VALUE"""),0.0)</f>
        <v>0</v>
      </c>
      <c r="R129" s="275"/>
      <c r="S129" s="275"/>
      <c r="T129" s="273">
        <f>IFERROR(__xludf.DUMMYFUNCTION("""COMPUTED_VALUE"""),4.0)</f>
        <v>4</v>
      </c>
      <c r="U129" s="274">
        <f>IFERROR(__xludf.DUMMYFUNCTION("""COMPUTED_VALUE"""),0.0)</f>
        <v>0</v>
      </c>
      <c r="V129" s="275"/>
      <c r="W129" s="275"/>
      <c r="X129" s="273">
        <f>IFERROR(__xludf.DUMMYFUNCTION("""COMPUTED_VALUE"""),2.0)</f>
        <v>2</v>
      </c>
      <c r="Y129" s="274">
        <f>IFERROR(__xludf.DUMMYFUNCTION("""COMPUTED_VALUE"""),0.0)</f>
        <v>0</v>
      </c>
      <c r="Z129" s="275"/>
      <c r="AA129" s="275"/>
      <c r="AB129" s="273">
        <f>IFERROR(__xludf.DUMMYFUNCTION("""COMPUTED_VALUE"""),2.0)</f>
        <v>2</v>
      </c>
      <c r="AC129" s="274">
        <f>IFERROR(__xludf.DUMMYFUNCTION("""COMPUTED_VALUE"""),0.0)</f>
        <v>0</v>
      </c>
      <c r="AD129" s="275"/>
      <c r="AE129" s="275"/>
      <c r="AF129" s="273">
        <f>IFERROR(__xludf.DUMMYFUNCTION("""COMPUTED_VALUE"""),2.0)</f>
        <v>2</v>
      </c>
      <c r="AG129" s="274">
        <f>IFERROR(__xludf.DUMMYFUNCTION("""COMPUTED_VALUE"""),0.0)</f>
        <v>0</v>
      </c>
      <c r="AH129" s="275"/>
      <c r="AI129" s="275"/>
      <c r="AJ129" s="273">
        <f>IFERROR(__xludf.DUMMYFUNCTION("""COMPUTED_VALUE"""),5.0)</f>
        <v>5</v>
      </c>
      <c r="AK129" s="274">
        <f>IFERROR(__xludf.DUMMYFUNCTION("""COMPUTED_VALUE"""),0.0)</f>
        <v>0</v>
      </c>
      <c r="AL129" s="275"/>
      <c r="AM129" s="275"/>
      <c r="AN129" s="273">
        <f>IFERROR(__xludf.DUMMYFUNCTION("""COMPUTED_VALUE"""),19.0)</f>
        <v>19</v>
      </c>
      <c r="AO129" s="274">
        <f>IFERROR(__xludf.DUMMYFUNCTION("""COMPUTED_VALUE"""),0.0)</f>
        <v>0</v>
      </c>
      <c r="AP129" s="275"/>
      <c r="AQ129" s="275"/>
      <c r="AR129" s="273">
        <f>IFERROR(__xludf.DUMMYFUNCTION("""COMPUTED_VALUE"""),4.0)</f>
        <v>4</v>
      </c>
      <c r="AS129" s="274">
        <f>IFERROR(__xludf.DUMMYFUNCTION("""COMPUTED_VALUE"""),0.0)</f>
        <v>0</v>
      </c>
      <c r="AT129" s="275"/>
      <c r="AU129" s="275"/>
      <c r="AV129" s="273">
        <f>IFERROR(__xludf.DUMMYFUNCTION("""COMPUTED_VALUE"""),2.0)</f>
        <v>2</v>
      </c>
      <c r="AW129" s="274">
        <f>IFERROR(__xludf.DUMMYFUNCTION("""COMPUTED_VALUE"""),0.0)</f>
        <v>0</v>
      </c>
      <c r="AX129" s="275"/>
      <c r="AY129" s="275"/>
      <c r="AZ129" s="273">
        <f>IFERROR(__xludf.DUMMYFUNCTION("""COMPUTED_VALUE"""),3.0)</f>
        <v>3</v>
      </c>
      <c r="BA129" s="274">
        <f>IFERROR(__xludf.DUMMYFUNCTION("""COMPUTED_VALUE"""),0.0)</f>
        <v>0</v>
      </c>
      <c r="BB129" s="275"/>
      <c r="BC129" s="275"/>
      <c r="BD129" s="273">
        <f>IFERROR(__xludf.DUMMYFUNCTION("""COMPUTED_VALUE"""),5.0)</f>
        <v>5</v>
      </c>
      <c r="BE129" s="274">
        <f>IFERROR(__xludf.DUMMYFUNCTION("""COMPUTED_VALUE"""),0.0)</f>
        <v>0</v>
      </c>
      <c r="BF129" s="275"/>
      <c r="BG129" s="275"/>
      <c r="BH129" s="273"/>
      <c r="BI129" s="274">
        <f>IFERROR(__xludf.DUMMYFUNCTION("""COMPUTED_VALUE"""),0.0)</f>
        <v>0</v>
      </c>
      <c r="BJ129" s="275"/>
      <c r="BK129" s="275"/>
      <c r="BL129" s="273"/>
      <c r="BM129" s="274">
        <f>IFERROR(__xludf.DUMMYFUNCTION("""COMPUTED_VALUE"""),0.0)</f>
        <v>0</v>
      </c>
      <c r="BN129" s="275"/>
      <c r="BO129" s="275"/>
      <c r="BP129" s="269"/>
      <c r="BQ129" s="269">
        <f>IFERROR(__xludf.DUMMYFUNCTION("""COMPUTED_VALUE"""),0.0)</f>
        <v>0</v>
      </c>
      <c r="BR129" s="269"/>
      <c r="BS129" s="269"/>
      <c r="BT129" s="269"/>
      <c r="BU129" s="269">
        <f>IFERROR(__xludf.DUMMYFUNCTION("""COMPUTED_VALUE"""),0.0)</f>
        <v>0</v>
      </c>
      <c r="BV129" s="269"/>
      <c r="BW129" s="269"/>
      <c r="BX129" s="269"/>
      <c r="BY129" s="269">
        <f>IFERROR(__xludf.DUMMYFUNCTION("""COMPUTED_VALUE"""),0.0)</f>
        <v>0</v>
      </c>
      <c r="BZ129" s="269"/>
      <c r="CA129" s="269"/>
      <c r="CB129" s="269"/>
      <c r="CC129" s="269">
        <f>IFERROR(__xludf.DUMMYFUNCTION("""COMPUTED_VALUE"""),0.0)</f>
        <v>0</v>
      </c>
      <c r="CD129" s="269"/>
      <c r="CE129" s="269"/>
    </row>
    <row r="130">
      <c r="A130" s="271">
        <f>IFERROR(__xludf.DUMMYFUNCTION("""COMPUTED_VALUE"""),46313.0)</f>
        <v>46313</v>
      </c>
      <c r="B130" s="269" t="str">
        <f>IFERROR(__xludf.DUMMYFUNCTION("""COMPUTED_VALUE"""),"日")</f>
        <v>日</v>
      </c>
      <c r="C130" s="272">
        <f>IFERROR(__xludf.DUMMYFUNCTION("""COMPUTED_VALUE"""),0.0)</f>
        <v>0</v>
      </c>
      <c r="D130" s="273">
        <f>IFERROR(__xludf.DUMMYFUNCTION("""COMPUTED_VALUE"""),1.0)</f>
        <v>1</v>
      </c>
      <c r="E130" s="274">
        <f>IFERROR(__xludf.DUMMYFUNCTION("""COMPUTED_VALUE"""),0.0)</f>
        <v>0</v>
      </c>
      <c r="F130" s="275"/>
      <c r="G130" s="275"/>
      <c r="H130" s="273">
        <f>IFERROR(__xludf.DUMMYFUNCTION("""COMPUTED_VALUE"""),1.0)</f>
        <v>1</v>
      </c>
      <c r="I130" s="274">
        <f>IFERROR(__xludf.DUMMYFUNCTION("""COMPUTED_VALUE"""),0.0)</f>
        <v>0</v>
      </c>
      <c r="J130" s="275"/>
      <c r="K130" s="275"/>
      <c r="L130" s="273">
        <f>IFERROR(__xludf.DUMMYFUNCTION("""COMPUTED_VALUE"""),2.0)</f>
        <v>2</v>
      </c>
      <c r="M130" s="274">
        <f>IFERROR(__xludf.DUMMYFUNCTION("""COMPUTED_VALUE"""),0.0)</f>
        <v>0</v>
      </c>
      <c r="N130" s="275"/>
      <c r="O130" s="275"/>
      <c r="P130" s="273">
        <f>IFERROR(__xludf.DUMMYFUNCTION("""COMPUTED_VALUE"""),4.0)</f>
        <v>4</v>
      </c>
      <c r="Q130" s="274">
        <f>IFERROR(__xludf.DUMMYFUNCTION("""COMPUTED_VALUE"""),0.0)</f>
        <v>0</v>
      </c>
      <c r="R130" s="275"/>
      <c r="S130" s="275"/>
      <c r="T130" s="273">
        <f>IFERROR(__xludf.DUMMYFUNCTION("""COMPUTED_VALUE"""),4.0)</f>
        <v>4</v>
      </c>
      <c r="U130" s="274">
        <f>IFERROR(__xludf.DUMMYFUNCTION("""COMPUTED_VALUE"""),0.0)</f>
        <v>0</v>
      </c>
      <c r="V130" s="275"/>
      <c r="W130" s="275"/>
      <c r="X130" s="273">
        <f>IFERROR(__xludf.DUMMYFUNCTION("""COMPUTED_VALUE"""),2.0)</f>
        <v>2</v>
      </c>
      <c r="Y130" s="274">
        <f>IFERROR(__xludf.DUMMYFUNCTION("""COMPUTED_VALUE"""),0.0)</f>
        <v>0</v>
      </c>
      <c r="Z130" s="275"/>
      <c r="AA130" s="275"/>
      <c r="AB130" s="273">
        <f>IFERROR(__xludf.DUMMYFUNCTION("""COMPUTED_VALUE"""),2.0)</f>
        <v>2</v>
      </c>
      <c r="AC130" s="274">
        <f>IFERROR(__xludf.DUMMYFUNCTION("""COMPUTED_VALUE"""),0.0)</f>
        <v>0</v>
      </c>
      <c r="AD130" s="275"/>
      <c r="AE130" s="275"/>
      <c r="AF130" s="273">
        <f>IFERROR(__xludf.DUMMYFUNCTION("""COMPUTED_VALUE"""),2.0)</f>
        <v>2</v>
      </c>
      <c r="AG130" s="274">
        <f>IFERROR(__xludf.DUMMYFUNCTION("""COMPUTED_VALUE"""),0.0)</f>
        <v>0</v>
      </c>
      <c r="AH130" s="275"/>
      <c r="AI130" s="275"/>
      <c r="AJ130" s="273">
        <f>IFERROR(__xludf.DUMMYFUNCTION("""COMPUTED_VALUE"""),5.0)</f>
        <v>5</v>
      </c>
      <c r="AK130" s="274">
        <f>IFERROR(__xludf.DUMMYFUNCTION("""COMPUTED_VALUE"""),0.0)</f>
        <v>0</v>
      </c>
      <c r="AL130" s="275"/>
      <c r="AM130" s="275"/>
      <c r="AN130" s="273">
        <f>IFERROR(__xludf.DUMMYFUNCTION("""COMPUTED_VALUE"""),19.0)</f>
        <v>19</v>
      </c>
      <c r="AO130" s="274">
        <f>IFERROR(__xludf.DUMMYFUNCTION("""COMPUTED_VALUE"""),0.0)</f>
        <v>0</v>
      </c>
      <c r="AP130" s="275"/>
      <c r="AQ130" s="275"/>
      <c r="AR130" s="273">
        <f>IFERROR(__xludf.DUMMYFUNCTION("""COMPUTED_VALUE"""),4.0)</f>
        <v>4</v>
      </c>
      <c r="AS130" s="274">
        <f>IFERROR(__xludf.DUMMYFUNCTION("""COMPUTED_VALUE"""),0.0)</f>
        <v>0</v>
      </c>
      <c r="AT130" s="275"/>
      <c r="AU130" s="275"/>
      <c r="AV130" s="273">
        <f>IFERROR(__xludf.DUMMYFUNCTION("""COMPUTED_VALUE"""),2.0)</f>
        <v>2</v>
      </c>
      <c r="AW130" s="274">
        <f>IFERROR(__xludf.DUMMYFUNCTION("""COMPUTED_VALUE"""),0.0)</f>
        <v>0</v>
      </c>
      <c r="AX130" s="275"/>
      <c r="AY130" s="275"/>
      <c r="AZ130" s="273">
        <f>IFERROR(__xludf.DUMMYFUNCTION("""COMPUTED_VALUE"""),3.0)</f>
        <v>3</v>
      </c>
      <c r="BA130" s="274">
        <f>IFERROR(__xludf.DUMMYFUNCTION("""COMPUTED_VALUE"""),0.0)</f>
        <v>0</v>
      </c>
      <c r="BB130" s="275"/>
      <c r="BC130" s="275"/>
      <c r="BD130" s="273">
        <f>IFERROR(__xludf.DUMMYFUNCTION("""COMPUTED_VALUE"""),5.0)</f>
        <v>5</v>
      </c>
      <c r="BE130" s="274">
        <f>IFERROR(__xludf.DUMMYFUNCTION("""COMPUTED_VALUE"""),0.0)</f>
        <v>0</v>
      </c>
      <c r="BF130" s="275"/>
      <c r="BG130" s="275"/>
      <c r="BH130" s="273"/>
      <c r="BI130" s="274">
        <f>IFERROR(__xludf.DUMMYFUNCTION("""COMPUTED_VALUE"""),0.0)</f>
        <v>0</v>
      </c>
      <c r="BJ130" s="275"/>
      <c r="BK130" s="275"/>
      <c r="BL130" s="273"/>
      <c r="BM130" s="274">
        <f>IFERROR(__xludf.DUMMYFUNCTION("""COMPUTED_VALUE"""),0.0)</f>
        <v>0</v>
      </c>
      <c r="BN130" s="275"/>
      <c r="BO130" s="275"/>
      <c r="BP130" s="269"/>
      <c r="BQ130" s="269">
        <f>IFERROR(__xludf.DUMMYFUNCTION("""COMPUTED_VALUE"""),0.0)</f>
        <v>0</v>
      </c>
      <c r="BR130" s="269"/>
      <c r="BS130" s="269"/>
      <c r="BT130" s="269"/>
      <c r="BU130" s="269">
        <f>IFERROR(__xludf.DUMMYFUNCTION("""COMPUTED_VALUE"""),0.0)</f>
        <v>0</v>
      </c>
      <c r="BV130" s="269"/>
      <c r="BW130" s="269"/>
      <c r="BX130" s="269"/>
      <c r="BY130" s="269">
        <f>IFERROR(__xludf.DUMMYFUNCTION("""COMPUTED_VALUE"""),0.0)</f>
        <v>0</v>
      </c>
      <c r="BZ130" s="269"/>
      <c r="CA130" s="269"/>
      <c r="CB130" s="269"/>
      <c r="CC130" s="269">
        <f>IFERROR(__xludf.DUMMYFUNCTION("""COMPUTED_VALUE"""),0.0)</f>
        <v>0</v>
      </c>
      <c r="CD130" s="269"/>
      <c r="CE130" s="269"/>
    </row>
    <row r="131">
      <c r="A131" s="271">
        <f>IFERROR(__xludf.DUMMYFUNCTION("""COMPUTED_VALUE"""),46317.0)</f>
        <v>46317</v>
      </c>
      <c r="B131" s="269" t="str">
        <f>IFERROR(__xludf.DUMMYFUNCTION("""COMPUTED_VALUE"""),"木")</f>
        <v>木</v>
      </c>
      <c r="C131" s="272">
        <f>IFERROR(__xludf.DUMMYFUNCTION("""COMPUTED_VALUE"""),0.0)</f>
        <v>0</v>
      </c>
      <c r="D131" s="273">
        <f>IFERROR(__xludf.DUMMYFUNCTION("""COMPUTED_VALUE"""),1.0)</f>
        <v>1</v>
      </c>
      <c r="E131" s="274">
        <f>IFERROR(__xludf.DUMMYFUNCTION("""COMPUTED_VALUE"""),0.0)</f>
        <v>0</v>
      </c>
      <c r="F131" s="275"/>
      <c r="G131" s="275"/>
      <c r="H131" s="273">
        <f>IFERROR(__xludf.DUMMYFUNCTION("""COMPUTED_VALUE"""),1.0)</f>
        <v>1</v>
      </c>
      <c r="I131" s="274">
        <f>IFERROR(__xludf.DUMMYFUNCTION("""COMPUTED_VALUE"""),0.0)</f>
        <v>0</v>
      </c>
      <c r="J131" s="275"/>
      <c r="K131" s="275"/>
      <c r="L131" s="273">
        <f>IFERROR(__xludf.DUMMYFUNCTION("""COMPUTED_VALUE"""),2.0)</f>
        <v>2</v>
      </c>
      <c r="M131" s="274">
        <f>IFERROR(__xludf.DUMMYFUNCTION("""COMPUTED_VALUE"""),0.0)</f>
        <v>0</v>
      </c>
      <c r="N131" s="275"/>
      <c r="O131" s="275"/>
      <c r="P131" s="273">
        <f>IFERROR(__xludf.DUMMYFUNCTION("""COMPUTED_VALUE"""),4.0)</f>
        <v>4</v>
      </c>
      <c r="Q131" s="274">
        <f>IFERROR(__xludf.DUMMYFUNCTION("""COMPUTED_VALUE"""),0.0)</f>
        <v>0</v>
      </c>
      <c r="R131" s="275"/>
      <c r="S131" s="275"/>
      <c r="T131" s="273">
        <f>IFERROR(__xludf.DUMMYFUNCTION("""COMPUTED_VALUE"""),4.0)</f>
        <v>4</v>
      </c>
      <c r="U131" s="274">
        <f>IFERROR(__xludf.DUMMYFUNCTION("""COMPUTED_VALUE"""),0.0)</f>
        <v>0</v>
      </c>
      <c r="V131" s="275"/>
      <c r="W131" s="275"/>
      <c r="X131" s="273">
        <f>IFERROR(__xludf.DUMMYFUNCTION("""COMPUTED_VALUE"""),2.0)</f>
        <v>2</v>
      </c>
      <c r="Y131" s="274">
        <f>IFERROR(__xludf.DUMMYFUNCTION("""COMPUTED_VALUE"""),0.0)</f>
        <v>0</v>
      </c>
      <c r="Z131" s="275"/>
      <c r="AA131" s="275"/>
      <c r="AB131" s="273">
        <f>IFERROR(__xludf.DUMMYFUNCTION("""COMPUTED_VALUE"""),2.0)</f>
        <v>2</v>
      </c>
      <c r="AC131" s="274">
        <f>IFERROR(__xludf.DUMMYFUNCTION("""COMPUTED_VALUE"""),0.0)</f>
        <v>0</v>
      </c>
      <c r="AD131" s="275"/>
      <c r="AE131" s="275"/>
      <c r="AF131" s="273">
        <f>IFERROR(__xludf.DUMMYFUNCTION("""COMPUTED_VALUE"""),2.0)</f>
        <v>2</v>
      </c>
      <c r="AG131" s="274">
        <f>IFERROR(__xludf.DUMMYFUNCTION("""COMPUTED_VALUE"""),0.0)</f>
        <v>0</v>
      </c>
      <c r="AH131" s="275"/>
      <c r="AI131" s="275"/>
      <c r="AJ131" s="273">
        <f>IFERROR(__xludf.DUMMYFUNCTION("""COMPUTED_VALUE"""),5.0)</f>
        <v>5</v>
      </c>
      <c r="AK131" s="274">
        <f>IFERROR(__xludf.DUMMYFUNCTION("""COMPUTED_VALUE"""),0.0)</f>
        <v>0</v>
      </c>
      <c r="AL131" s="275"/>
      <c r="AM131" s="275"/>
      <c r="AN131" s="273">
        <f>IFERROR(__xludf.DUMMYFUNCTION("""COMPUTED_VALUE"""),19.0)</f>
        <v>19</v>
      </c>
      <c r="AO131" s="274">
        <f>IFERROR(__xludf.DUMMYFUNCTION("""COMPUTED_VALUE"""),0.0)</f>
        <v>0</v>
      </c>
      <c r="AP131" s="275"/>
      <c r="AQ131" s="275"/>
      <c r="AR131" s="273">
        <f>IFERROR(__xludf.DUMMYFUNCTION("""COMPUTED_VALUE"""),4.0)</f>
        <v>4</v>
      </c>
      <c r="AS131" s="274">
        <f>IFERROR(__xludf.DUMMYFUNCTION("""COMPUTED_VALUE"""),0.0)</f>
        <v>0</v>
      </c>
      <c r="AT131" s="275"/>
      <c r="AU131" s="275"/>
      <c r="AV131" s="273">
        <f>IFERROR(__xludf.DUMMYFUNCTION("""COMPUTED_VALUE"""),2.0)</f>
        <v>2</v>
      </c>
      <c r="AW131" s="274">
        <f>IFERROR(__xludf.DUMMYFUNCTION("""COMPUTED_VALUE"""),0.0)</f>
        <v>0</v>
      </c>
      <c r="AX131" s="275"/>
      <c r="AY131" s="275"/>
      <c r="AZ131" s="273">
        <f>IFERROR(__xludf.DUMMYFUNCTION("""COMPUTED_VALUE"""),3.0)</f>
        <v>3</v>
      </c>
      <c r="BA131" s="274">
        <f>IFERROR(__xludf.DUMMYFUNCTION("""COMPUTED_VALUE"""),0.0)</f>
        <v>0</v>
      </c>
      <c r="BB131" s="275"/>
      <c r="BC131" s="275"/>
      <c r="BD131" s="273">
        <f>IFERROR(__xludf.DUMMYFUNCTION("""COMPUTED_VALUE"""),5.0)</f>
        <v>5</v>
      </c>
      <c r="BE131" s="274">
        <f>IFERROR(__xludf.DUMMYFUNCTION("""COMPUTED_VALUE"""),0.0)</f>
        <v>0</v>
      </c>
      <c r="BF131" s="275"/>
      <c r="BG131" s="275"/>
      <c r="BH131" s="273"/>
      <c r="BI131" s="274">
        <f>IFERROR(__xludf.DUMMYFUNCTION("""COMPUTED_VALUE"""),0.0)</f>
        <v>0</v>
      </c>
      <c r="BJ131" s="275"/>
      <c r="BK131" s="275"/>
      <c r="BL131" s="273"/>
      <c r="BM131" s="274">
        <f>IFERROR(__xludf.DUMMYFUNCTION("""COMPUTED_VALUE"""),0.0)</f>
        <v>0</v>
      </c>
      <c r="BN131" s="275"/>
      <c r="BO131" s="275"/>
      <c r="BP131" s="269"/>
      <c r="BQ131" s="269">
        <f>IFERROR(__xludf.DUMMYFUNCTION("""COMPUTED_VALUE"""),0.0)</f>
        <v>0</v>
      </c>
      <c r="BR131" s="269"/>
      <c r="BS131" s="269"/>
      <c r="BT131" s="269"/>
      <c r="BU131" s="269">
        <f>IFERROR(__xludf.DUMMYFUNCTION("""COMPUTED_VALUE"""),0.0)</f>
        <v>0</v>
      </c>
      <c r="BV131" s="269"/>
      <c r="BW131" s="269"/>
      <c r="BX131" s="269"/>
      <c r="BY131" s="269">
        <f>IFERROR(__xludf.DUMMYFUNCTION("""COMPUTED_VALUE"""),0.0)</f>
        <v>0</v>
      </c>
      <c r="BZ131" s="269"/>
      <c r="CA131" s="269"/>
      <c r="CB131" s="269"/>
      <c r="CC131" s="269">
        <f>IFERROR(__xludf.DUMMYFUNCTION("""COMPUTED_VALUE"""),0.0)</f>
        <v>0</v>
      </c>
      <c r="CD131" s="269"/>
      <c r="CE131" s="269"/>
    </row>
    <row r="132">
      <c r="A132" s="271">
        <f>IFERROR(__xludf.DUMMYFUNCTION("""COMPUTED_VALUE"""),46318.0)</f>
        <v>46318</v>
      </c>
      <c r="B132" s="269" t="str">
        <f>IFERROR(__xludf.DUMMYFUNCTION("""COMPUTED_VALUE"""),"金")</f>
        <v>金</v>
      </c>
      <c r="C132" s="272">
        <f>IFERROR(__xludf.DUMMYFUNCTION("""COMPUTED_VALUE"""),0.0)</f>
        <v>0</v>
      </c>
      <c r="D132" s="273">
        <f>IFERROR(__xludf.DUMMYFUNCTION("""COMPUTED_VALUE"""),1.0)</f>
        <v>1</v>
      </c>
      <c r="E132" s="274">
        <f>IFERROR(__xludf.DUMMYFUNCTION("""COMPUTED_VALUE"""),0.0)</f>
        <v>0</v>
      </c>
      <c r="F132" s="275"/>
      <c r="G132" s="275"/>
      <c r="H132" s="273">
        <f>IFERROR(__xludf.DUMMYFUNCTION("""COMPUTED_VALUE"""),1.0)</f>
        <v>1</v>
      </c>
      <c r="I132" s="274">
        <f>IFERROR(__xludf.DUMMYFUNCTION("""COMPUTED_VALUE"""),0.0)</f>
        <v>0</v>
      </c>
      <c r="J132" s="275"/>
      <c r="K132" s="275"/>
      <c r="L132" s="273">
        <f>IFERROR(__xludf.DUMMYFUNCTION("""COMPUTED_VALUE"""),2.0)</f>
        <v>2</v>
      </c>
      <c r="M132" s="274">
        <f>IFERROR(__xludf.DUMMYFUNCTION("""COMPUTED_VALUE"""),0.0)</f>
        <v>0</v>
      </c>
      <c r="N132" s="275"/>
      <c r="O132" s="275"/>
      <c r="P132" s="273">
        <f>IFERROR(__xludf.DUMMYFUNCTION("""COMPUTED_VALUE"""),4.0)</f>
        <v>4</v>
      </c>
      <c r="Q132" s="274">
        <f>IFERROR(__xludf.DUMMYFUNCTION("""COMPUTED_VALUE"""),0.0)</f>
        <v>0</v>
      </c>
      <c r="R132" s="275"/>
      <c r="S132" s="275"/>
      <c r="T132" s="273">
        <f>IFERROR(__xludf.DUMMYFUNCTION("""COMPUTED_VALUE"""),4.0)</f>
        <v>4</v>
      </c>
      <c r="U132" s="274">
        <f>IFERROR(__xludf.DUMMYFUNCTION("""COMPUTED_VALUE"""),0.0)</f>
        <v>0</v>
      </c>
      <c r="V132" s="275"/>
      <c r="W132" s="275"/>
      <c r="X132" s="273">
        <f>IFERROR(__xludf.DUMMYFUNCTION("""COMPUTED_VALUE"""),2.0)</f>
        <v>2</v>
      </c>
      <c r="Y132" s="274">
        <f>IFERROR(__xludf.DUMMYFUNCTION("""COMPUTED_VALUE"""),0.0)</f>
        <v>0</v>
      </c>
      <c r="Z132" s="275"/>
      <c r="AA132" s="275"/>
      <c r="AB132" s="273">
        <f>IFERROR(__xludf.DUMMYFUNCTION("""COMPUTED_VALUE"""),2.0)</f>
        <v>2</v>
      </c>
      <c r="AC132" s="274">
        <f>IFERROR(__xludf.DUMMYFUNCTION("""COMPUTED_VALUE"""),0.0)</f>
        <v>0</v>
      </c>
      <c r="AD132" s="275"/>
      <c r="AE132" s="275"/>
      <c r="AF132" s="273">
        <f>IFERROR(__xludf.DUMMYFUNCTION("""COMPUTED_VALUE"""),2.0)</f>
        <v>2</v>
      </c>
      <c r="AG132" s="274">
        <f>IFERROR(__xludf.DUMMYFUNCTION("""COMPUTED_VALUE"""),0.0)</f>
        <v>0</v>
      </c>
      <c r="AH132" s="275"/>
      <c r="AI132" s="275"/>
      <c r="AJ132" s="273">
        <f>IFERROR(__xludf.DUMMYFUNCTION("""COMPUTED_VALUE"""),5.0)</f>
        <v>5</v>
      </c>
      <c r="AK132" s="274">
        <f>IFERROR(__xludf.DUMMYFUNCTION("""COMPUTED_VALUE"""),0.0)</f>
        <v>0</v>
      </c>
      <c r="AL132" s="275"/>
      <c r="AM132" s="275"/>
      <c r="AN132" s="273">
        <f>IFERROR(__xludf.DUMMYFUNCTION("""COMPUTED_VALUE"""),19.0)</f>
        <v>19</v>
      </c>
      <c r="AO132" s="274">
        <f>IFERROR(__xludf.DUMMYFUNCTION("""COMPUTED_VALUE"""),0.0)</f>
        <v>0</v>
      </c>
      <c r="AP132" s="275"/>
      <c r="AQ132" s="275"/>
      <c r="AR132" s="273">
        <f>IFERROR(__xludf.DUMMYFUNCTION("""COMPUTED_VALUE"""),4.0)</f>
        <v>4</v>
      </c>
      <c r="AS132" s="274">
        <f>IFERROR(__xludf.DUMMYFUNCTION("""COMPUTED_VALUE"""),0.0)</f>
        <v>0</v>
      </c>
      <c r="AT132" s="275"/>
      <c r="AU132" s="275"/>
      <c r="AV132" s="273">
        <f>IFERROR(__xludf.DUMMYFUNCTION("""COMPUTED_VALUE"""),2.0)</f>
        <v>2</v>
      </c>
      <c r="AW132" s="274">
        <f>IFERROR(__xludf.DUMMYFUNCTION("""COMPUTED_VALUE"""),0.0)</f>
        <v>0</v>
      </c>
      <c r="AX132" s="275"/>
      <c r="AY132" s="275"/>
      <c r="AZ132" s="273">
        <f>IFERROR(__xludf.DUMMYFUNCTION("""COMPUTED_VALUE"""),3.0)</f>
        <v>3</v>
      </c>
      <c r="BA132" s="274">
        <f>IFERROR(__xludf.DUMMYFUNCTION("""COMPUTED_VALUE"""),0.0)</f>
        <v>0</v>
      </c>
      <c r="BB132" s="275"/>
      <c r="BC132" s="275"/>
      <c r="BD132" s="273">
        <f>IFERROR(__xludf.DUMMYFUNCTION("""COMPUTED_VALUE"""),5.0)</f>
        <v>5</v>
      </c>
      <c r="BE132" s="274">
        <f>IFERROR(__xludf.DUMMYFUNCTION("""COMPUTED_VALUE"""),0.0)</f>
        <v>0</v>
      </c>
      <c r="BF132" s="275"/>
      <c r="BG132" s="275"/>
      <c r="BH132" s="273"/>
      <c r="BI132" s="274">
        <f>IFERROR(__xludf.DUMMYFUNCTION("""COMPUTED_VALUE"""),0.0)</f>
        <v>0</v>
      </c>
      <c r="BJ132" s="275"/>
      <c r="BK132" s="275"/>
      <c r="BL132" s="273"/>
      <c r="BM132" s="274">
        <f>IFERROR(__xludf.DUMMYFUNCTION("""COMPUTED_VALUE"""),0.0)</f>
        <v>0</v>
      </c>
      <c r="BN132" s="275"/>
      <c r="BO132" s="275"/>
      <c r="BP132" s="269"/>
      <c r="BQ132" s="269">
        <f>IFERROR(__xludf.DUMMYFUNCTION("""COMPUTED_VALUE"""),0.0)</f>
        <v>0</v>
      </c>
      <c r="BR132" s="269"/>
      <c r="BS132" s="269"/>
      <c r="BT132" s="269"/>
      <c r="BU132" s="269">
        <f>IFERROR(__xludf.DUMMYFUNCTION("""COMPUTED_VALUE"""),0.0)</f>
        <v>0</v>
      </c>
      <c r="BV132" s="269"/>
      <c r="BW132" s="269"/>
      <c r="BX132" s="269"/>
      <c r="BY132" s="269">
        <f>IFERROR(__xludf.DUMMYFUNCTION("""COMPUTED_VALUE"""),0.0)</f>
        <v>0</v>
      </c>
      <c r="BZ132" s="269"/>
      <c r="CA132" s="269"/>
      <c r="CB132" s="269"/>
      <c r="CC132" s="269">
        <f>IFERROR(__xludf.DUMMYFUNCTION("""COMPUTED_VALUE"""),0.0)</f>
        <v>0</v>
      </c>
      <c r="CD132" s="269"/>
      <c r="CE132" s="269"/>
    </row>
    <row r="133">
      <c r="A133" s="271">
        <f>IFERROR(__xludf.DUMMYFUNCTION("""COMPUTED_VALUE"""),46319.0)</f>
        <v>46319</v>
      </c>
      <c r="B133" s="269" t="str">
        <f>IFERROR(__xludf.DUMMYFUNCTION("""COMPUTED_VALUE"""),"土")</f>
        <v>土</v>
      </c>
      <c r="C133" s="272">
        <f>IFERROR(__xludf.DUMMYFUNCTION("""COMPUTED_VALUE"""),0.0)</f>
        <v>0</v>
      </c>
      <c r="D133" s="273">
        <f>IFERROR(__xludf.DUMMYFUNCTION("""COMPUTED_VALUE"""),1.0)</f>
        <v>1</v>
      </c>
      <c r="E133" s="274">
        <f>IFERROR(__xludf.DUMMYFUNCTION("""COMPUTED_VALUE"""),0.0)</f>
        <v>0</v>
      </c>
      <c r="F133" s="275"/>
      <c r="G133" s="275"/>
      <c r="H133" s="273">
        <f>IFERROR(__xludf.DUMMYFUNCTION("""COMPUTED_VALUE"""),1.0)</f>
        <v>1</v>
      </c>
      <c r="I133" s="274">
        <f>IFERROR(__xludf.DUMMYFUNCTION("""COMPUTED_VALUE"""),0.0)</f>
        <v>0</v>
      </c>
      <c r="J133" s="275"/>
      <c r="K133" s="275"/>
      <c r="L133" s="273">
        <f>IFERROR(__xludf.DUMMYFUNCTION("""COMPUTED_VALUE"""),2.0)</f>
        <v>2</v>
      </c>
      <c r="M133" s="274">
        <f>IFERROR(__xludf.DUMMYFUNCTION("""COMPUTED_VALUE"""),0.0)</f>
        <v>0</v>
      </c>
      <c r="N133" s="275"/>
      <c r="O133" s="275"/>
      <c r="P133" s="273">
        <f>IFERROR(__xludf.DUMMYFUNCTION("""COMPUTED_VALUE"""),4.0)</f>
        <v>4</v>
      </c>
      <c r="Q133" s="274">
        <f>IFERROR(__xludf.DUMMYFUNCTION("""COMPUTED_VALUE"""),0.0)</f>
        <v>0</v>
      </c>
      <c r="R133" s="275"/>
      <c r="S133" s="275"/>
      <c r="T133" s="273">
        <f>IFERROR(__xludf.DUMMYFUNCTION("""COMPUTED_VALUE"""),4.0)</f>
        <v>4</v>
      </c>
      <c r="U133" s="274">
        <f>IFERROR(__xludf.DUMMYFUNCTION("""COMPUTED_VALUE"""),0.0)</f>
        <v>0</v>
      </c>
      <c r="V133" s="275"/>
      <c r="W133" s="275"/>
      <c r="X133" s="273">
        <f>IFERROR(__xludf.DUMMYFUNCTION("""COMPUTED_VALUE"""),2.0)</f>
        <v>2</v>
      </c>
      <c r="Y133" s="274">
        <f>IFERROR(__xludf.DUMMYFUNCTION("""COMPUTED_VALUE"""),0.0)</f>
        <v>0</v>
      </c>
      <c r="Z133" s="275"/>
      <c r="AA133" s="275"/>
      <c r="AB133" s="273">
        <f>IFERROR(__xludf.DUMMYFUNCTION("""COMPUTED_VALUE"""),2.0)</f>
        <v>2</v>
      </c>
      <c r="AC133" s="274">
        <f>IFERROR(__xludf.DUMMYFUNCTION("""COMPUTED_VALUE"""),0.0)</f>
        <v>0</v>
      </c>
      <c r="AD133" s="275"/>
      <c r="AE133" s="275"/>
      <c r="AF133" s="273">
        <f>IFERROR(__xludf.DUMMYFUNCTION("""COMPUTED_VALUE"""),2.0)</f>
        <v>2</v>
      </c>
      <c r="AG133" s="274">
        <f>IFERROR(__xludf.DUMMYFUNCTION("""COMPUTED_VALUE"""),0.0)</f>
        <v>0</v>
      </c>
      <c r="AH133" s="275"/>
      <c r="AI133" s="275"/>
      <c r="AJ133" s="273">
        <f>IFERROR(__xludf.DUMMYFUNCTION("""COMPUTED_VALUE"""),5.0)</f>
        <v>5</v>
      </c>
      <c r="AK133" s="274">
        <f>IFERROR(__xludf.DUMMYFUNCTION("""COMPUTED_VALUE"""),0.0)</f>
        <v>0</v>
      </c>
      <c r="AL133" s="275"/>
      <c r="AM133" s="275"/>
      <c r="AN133" s="273">
        <f>IFERROR(__xludf.DUMMYFUNCTION("""COMPUTED_VALUE"""),19.0)</f>
        <v>19</v>
      </c>
      <c r="AO133" s="274">
        <f>IFERROR(__xludf.DUMMYFUNCTION("""COMPUTED_VALUE"""),0.0)</f>
        <v>0</v>
      </c>
      <c r="AP133" s="275"/>
      <c r="AQ133" s="275"/>
      <c r="AR133" s="273">
        <f>IFERROR(__xludf.DUMMYFUNCTION("""COMPUTED_VALUE"""),4.0)</f>
        <v>4</v>
      </c>
      <c r="AS133" s="274">
        <f>IFERROR(__xludf.DUMMYFUNCTION("""COMPUTED_VALUE"""),0.0)</f>
        <v>0</v>
      </c>
      <c r="AT133" s="275"/>
      <c r="AU133" s="275"/>
      <c r="AV133" s="273">
        <f>IFERROR(__xludf.DUMMYFUNCTION("""COMPUTED_VALUE"""),2.0)</f>
        <v>2</v>
      </c>
      <c r="AW133" s="274">
        <f>IFERROR(__xludf.DUMMYFUNCTION("""COMPUTED_VALUE"""),0.0)</f>
        <v>0</v>
      </c>
      <c r="AX133" s="275"/>
      <c r="AY133" s="275"/>
      <c r="AZ133" s="273">
        <f>IFERROR(__xludf.DUMMYFUNCTION("""COMPUTED_VALUE"""),3.0)</f>
        <v>3</v>
      </c>
      <c r="BA133" s="274">
        <f>IFERROR(__xludf.DUMMYFUNCTION("""COMPUTED_VALUE"""),0.0)</f>
        <v>0</v>
      </c>
      <c r="BB133" s="275"/>
      <c r="BC133" s="275"/>
      <c r="BD133" s="273">
        <f>IFERROR(__xludf.DUMMYFUNCTION("""COMPUTED_VALUE"""),5.0)</f>
        <v>5</v>
      </c>
      <c r="BE133" s="274">
        <f>IFERROR(__xludf.DUMMYFUNCTION("""COMPUTED_VALUE"""),0.0)</f>
        <v>0</v>
      </c>
      <c r="BF133" s="275"/>
      <c r="BG133" s="275"/>
      <c r="BH133" s="273"/>
      <c r="BI133" s="274">
        <f>IFERROR(__xludf.DUMMYFUNCTION("""COMPUTED_VALUE"""),0.0)</f>
        <v>0</v>
      </c>
      <c r="BJ133" s="275"/>
      <c r="BK133" s="275"/>
      <c r="BL133" s="273"/>
      <c r="BM133" s="274">
        <f>IFERROR(__xludf.DUMMYFUNCTION("""COMPUTED_VALUE"""),0.0)</f>
        <v>0</v>
      </c>
      <c r="BN133" s="275"/>
      <c r="BO133" s="275"/>
      <c r="BP133" s="269"/>
      <c r="BQ133" s="269">
        <f>IFERROR(__xludf.DUMMYFUNCTION("""COMPUTED_VALUE"""),0.0)</f>
        <v>0</v>
      </c>
      <c r="BR133" s="269"/>
      <c r="BS133" s="269"/>
      <c r="BT133" s="269"/>
      <c r="BU133" s="269">
        <f>IFERROR(__xludf.DUMMYFUNCTION("""COMPUTED_VALUE"""),0.0)</f>
        <v>0</v>
      </c>
      <c r="BV133" s="269"/>
      <c r="BW133" s="269"/>
      <c r="BX133" s="269"/>
      <c r="BY133" s="269">
        <f>IFERROR(__xludf.DUMMYFUNCTION("""COMPUTED_VALUE"""),0.0)</f>
        <v>0</v>
      </c>
      <c r="BZ133" s="269"/>
      <c r="CA133" s="269"/>
      <c r="CB133" s="269"/>
      <c r="CC133" s="269">
        <f>IFERROR(__xludf.DUMMYFUNCTION("""COMPUTED_VALUE"""),0.0)</f>
        <v>0</v>
      </c>
      <c r="CD133" s="269"/>
      <c r="CE133" s="269"/>
    </row>
    <row r="134">
      <c r="A134" s="271">
        <f>IFERROR(__xludf.DUMMYFUNCTION("""COMPUTED_VALUE"""),46320.0)</f>
        <v>46320</v>
      </c>
      <c r="B134" s="269" t="str">
        <f>IFERROR(__xludf.DUMMYFUNCTION("""COMPUTED_VALUE"""),"日")</f>
        <v>日</v>
      </c>
      <c r="C134" s="272">
        <f>IFERROR(__xludf.DUMMYFUNCTION("""COMPUTED_VALUE"""),0.0)</f>
        <v>0</v>
      </c>
      <c r="D134" s="273">
        <f>IFERROR(__xludf.DUMMYFUNCTION("""COMPUTED_VALUE"""),1.0)</f>
        <v>1</v>
      </c>
      <c r="E134" s="274">
        <f>IFERROR(__xludf.DUMMYFUNCTION("""COMPUTED_VALUE"""),0.0)</f>
        <v>0</v>
      </c>
      <c r="F134" s="275"/>
      <c r="G134" s="275"/>
      <c r="H134" s="273">
        <f>IFERROR(__xludf.DUMMYFUNCTION("""COMPUTED_VALUE"""),1.0)</f>
        <v>1</v>
      </c>
      <c r="I134" s="274">
        <f>IFERROR(__xludf.DUMMYFUNCTION("""COMPUTED_VALUE"""),0.0)</f>
        <v>0</v>
      </c>
      <c r="J134" s="275"/>
      <c r="K134" s="275"/>
      <c r="L134" s="273">
        <f>IFERROR(__xludf.DUMMYFUNCTION("""COMPUTED_VALUE"""),2.0)</f>
        <v>2</v>
      </c>
      <c r="M134" s="274">
        <f>IFERROR(__xludf.DUMMYFUNCTION("""COMPUTED_VALUE"""),0.0)</f>
        <v>0</v>
      </c>
      <c r="N134" s="275"/>
      <c r="O134" s="275"/>
      <c r="P134" s="273">
        <f>IFERROR(__xludf.DUMMYFUNCTION("""COMPUTED_VALUE"""),4.0)</f>
        <v>4</v>
      </c>
      <c r="Q134" s="274">
        <f>IFERROR(__xludf.DUMMYFUNCTION("""COMPUTED_VALUE"""),0.0)</f>
        <v>0</v>
      </c>
      <c r="R134" s="275"/>
      <c r="S134" s="275"/>
      <c r="T134" s="273">
        <f>IFERROR(__xludf.DUMMYFUNCTION("""COMPUTED_VALUE"""),4.0)</f>
        <v>4</v>
      </c>
      <c r="U134" s="274">
        <f>IFERROR(__xludf.DUMMYFUNCTION("""COMPUTED_VALUE"""),0.0)</f>
        <v>0</v>
      </c>
      <c r="V134" s="275"/>
      <c r="W134" s="275"/>
      <c r="X134" s="273">
        <f>IFERROR(__xludf.DUMMYFUNCTION("""COMPUTED_VALUE"""),2.0)</f>
        <v>2</v>
      </c>
      <c r="Y134" s="274">
        <f>IFERROR(__xludf.DUMMYFUNCTION("""COMPUTED_VALUE"""),0.0)</f>
        <v>0</v>
      </c>
      <c r="Z134" s="275"/>
      <c r="AA134" s="275"/>
      <c r="AB134" s="273">
        <f>IFERROR(__xludf.DUMMYFUNCTION("""COMPUTED_VALUE"""),2.0)</f>
        <v>2</v>
      </c>
      <c r="AC134" s="274">
        <f>IFERROR(__xludf.DUMMYFUNCTION("""COMPUTED_VALUE"""),0.0)</f>
        <v>0</v>
      </c>
      <c r="AD134" s="275"/>
      <c r="AE134" s="275"/>
      <c r="AF134" s="273">
        <f>IFERROR(__xludf.DUMMYFUNCTION("""COMPUTED_VALUE"""),2.0)</f>
        <v>2</v>
      </c>
      <c r="AG134" s="274">
        <f>IFERROR(__xludf.DUMMYFUNCTION("""COMPUTED_VALUE"""),0.0)</f>
        <v>0</v>
      </c>
      <c r="AH134" s="275"/>
      <c r="AI134" s="275"/>
      <c r="AJ134" s="273">
        <f>IFERROR(__xludf.DUMMYFUNCTION("""COMPUTED_VALUE"""),5.0)</f>
        <v>5</v>
      </c>
      <c r="AK134" s="274">
        <f>IFERROR(__xludf.DUMMYFUNCTION("""COMPUTED_VALUE"""),0.0)</f>
        <v>0</v>
      </c>
      <c r="AL134" s="275"/>
      <c r="AM134" s="275"/>
      <c r="AN134" s="273">
        <f>IFERROR(__xludf.DUMMYFUNCTION("""COMPUTED_VALUE"""),19.0)</f>
        <v>19</v>
      </c>
      <c r="AO134" s="274">
        <f>IFERROR(__xludf.DUMMYFUNCTION("""COMPUTED_VALUE"""),0.0)</f>
        <v>0</v>
      </c>
      <c r="AP134" s="275"/>
      <c r="AQ134" s="275"/>
      <c r="AR134" s="273">
        <f>IFERROR(__xludf.DUMMYFUNCTION("""COMPUTED_VALUE"""),4.0)</f>
        <v>4</v>
      </c>
      <c r="AS134" s="274">
        <f>IFERROR(__xludf.DUMMYFUNCTION("""COMPUTED_VALUE"""),0.0)</f>
        <v>0</v>
      </c>
      <c r="AT134" s="275"/>
      <c r="AU134" s="275"/>
      <c r="AV134" s="273">
        <f>IFERROR(__xludf.DUMMYFUNCTION("""COMPUTED_VALUE"""),2.0)</f>
        <v>2</v>
      </c>
      <c r="AW134" s="274">
        <f>IFERROR(__xludf.DUMMYFUNCTION("""COMPUTED_VALUE"""),0.0)</f>
        <v>0</v>
      </c>
      <c r="AX134" s="275"/>
      <c r="AY134" s="275"/>
      <c r="AZ134" s="273">
        <f>IFERROR(__xludf.DUMMYFUNCTION("""COMPUTED_VALUE"""),3.0)</f>
        <v>3</v>
      </c>
      <c r="BA134" s="274">
        <f>IFERROR(__xludf.DUMMYFUNCTION("""COMPUTED_VALUE"""),0.0)</f>
        <v>0</v>
      </c>
      <c r="BB134" s="275"/>
      <c r="BC134" s="275"/>
      <c r="BD134" s="273">
        <f>IFERROR(__xludf.DUMMYFUNCTION("""COMPUTED_VALUE"""),5.0)</f>
        <v>5</v>
      </c>
      <c r="BE134" s="274">
        <f>IFERROR(__xludf.DUMMYFUNCTION("""COMPUTED_VALUE"""),0.0)</f>
        <v>0</v>
      </c>
      <c r="BF134" s="275"/>
      <c r="BG134" s="275"/>
      <c r="BH134" s="273"/>
      <c r="BI134" s="274">
        <f>IFERROR(__xludf.DUMMYFUNCTION("""COMPUTED_VALUE"""),0.0)</f>
        <v>0</v>
      </c>
      <c r="BJ134" s="275"/>
      <c r="BK134" s="275"/>
      <c r="BL134" s="273"/>
      <c r="BM134" s="274">
        <f>IFERROR(__xludf.DUMMYFUNCTION("""COMPUTED_VALUE"""),0.0)</f>
        <v>0</v>
      </c>
      <c r="BN134" s="275"/>
      <c r="BO134" s="275"/>
      <c r="BP134" s="269"/>
      <c r="BQ134" s="269">
        <f>IFERROR(__xludf.DUMMYFUNCTION("""COMPUTED_VALUE"""),0.0)</f>
        <v>0</v>
      </c>
      <c r="BR134" s="269"/>
      <c r="BS134" s="269"/>
      <c r="BT134" s="269"/>
      <c r="BU134" s="269">
        <f>IFERROR(__xludf.DUMMYFUNCTION("""COMPUTED_VALUE"""),0.0)</f>
        <v>0</v>
      </c>
      <c r="BV134" s="269"/>
      <c r="BW134" s="269"/>
      <c r="BX134" s="269"/>
      <c r="BY134" s="269">
        <f>IFERROR(__xludf.DUMMYFUNCTION("""COMPUTED_VALUE"""),0.0)</f>
        <v>0</v>
      </c>
      <c r="BZ134" s="269"/>
      <c r="CA134" s="269"/>
      <c r="CB134" s="269"/>
      <c r="CC134" s="269">
        <f>IFERROR(__xludf.DUMMYFUNCTION("""COMPUTED_VALUE"""),0.0)</f>
        <v>0</v>
      </c>
      <c r="CD134" s="269"/>
      <c r="CE134" s="269"/>
    </row>
    <row r="135">
      <c r="A135" s="271">
        <f>IFERROR(__xludf.DUMMYFUNCTION("""COMPUTED_VALUE"""),46324.0)</f>
        <v>46324</v>
      </c>
      <c r="B135" s="269" t="str">
        <f>IFERROR(__xludf.DUMMYFUNCTION("""COMPUTED_VALUE"""),"木")</f>
        <v>木</v>
      </c>
      <c r="C135" s="272">
        <f>IFERROR(__xludf.DUMMYFUNCTION("""COMPUTED_VALUE"""),0.0)</f>
        <v>0</v>
      </c>
      <c r="D135" s="273">
        <f>IFERROR(__xludf.DUMMYFUNCTION("""COMPUTED_VALUE"""),1.0)</f>
        <v>1</v>
      </c>
      <c r="E135" s="274">
        <f>IFERROR(__xludf.DUMMYFUNCTION("""COMPUTED_VALUE"""),0.0)</f>
        <v>0</v>
      </c>
      <c r="F135" s="275"/>
      <c r="G135" s="275"/>
      <c r="H135" s="273">
        <f>IFERROR(__xludf.DUMMYFUNCTION("""COMPUTED_VALUE"""),1.0)</f>
        <v>1</v>
      </c>
      <c r="I135" s="274">
        <f>IFERROR(__xludf.DUMMYFUNCTION("""COMPUTED_VALUE"""),0.0)</f>
        <v>0</v>
      </c>
      <c r="J135" s="275"/>
      <c r="K135" s="275"/>
      <c r="L135" s="273">
        <f>IFERROR(__xludf.DUMMYFUNCTION("""COMPUTED_VALUE"""),2.0)</f>
        <v>2</v>
      </c>
      <c r="M135" s="274">
        <f>IFERROR(__xludf.DUMMYFUNCTION("""COMPUTED_VALUE"""),0.0)</f>
        <v>0</v>
      </c>
      <c r="N135" s="275"/>
      <c r="O135" s="275"/>
      <c r="P135" s="273">
        <f>IFERROR(__xludf.DUMMYFUNCTION("""COMPUTED_VALUE"""),4.0)</f>
        <v>4</v>
      </c>
      <c r="Q135" s="274">
        <f>IFERROR(__xludf.DUMMYFUNCTION("""COMPUTED_VALUE"""),0.0)</f>
        <v>0</v>
      </c>
      <c r="R135" s="275"/>
      <c r="S135" s="275"/>
      <c r="T135" s="273">
        <f>IFERROR(__xludf.DUMMYFUNCTION("""COMPUTED_VALUE"""),4.0)</f>
        <v>4</v>
      </c>
      <c r="U135" s="274">
        <f>IFERROR(__xludf.DUMMYFUNCTION("""COMPUTED_VALUE"""),0.0)</f>
        <v>0</v>
      </c>
      <c r="V135" s="275"/>
      <c r="W135" s="275"/>
      <c r="X135" s="273">
        <f>IFERROR(__xludf.DUMMYFUNCTION("""COMPUTED_VALUE"""),2.0)</f>
        <v>2</v>
      </c>
      <c r="Y135" s="274">
        <f>IFERROR(__xludf.DUMMYFUNCTION("""COMPUTED_VALUE"""),0.0)</f>
        <v>0</v>
      </c>
      <c r="Z135" s="275"/>
      <c r="AA135" s="275"/>
      <c r="AB135" s="273">
        <f>IFERROR(__xludf.DUMMYFUNCTION("""COMPUTED_VALUE"""),2.0)</f>
        <v>2</v>
      </c>
      <c r="AC135" s="274">
        <f>IFERROR(__xludf.DUMMYFUNCTION("""COMPUTED_VALUE"""),0.0)</f>
        <v>0</v>
      </c>
      <c r="AD135" s="275"/>
      <c r="AE135" s="275"/>
      <c r="AF135" s="273">
        <f>IFERROR(__xludf.DUMMYFUNCTION("""COMPUTED_VALUE"""),2.0)</f>
        <v>2</v>
      </c>
      <c r="AG135" s="274">
        <f>IFERROR(__xludf.DUMMYFUNCTION("""COMPUTED_VALUE"""),0.0)</f>
        <v>0</v>
      </c>
      <c r="AH135" s="275"/>
      <c r="AI135" s="275"/>
      <c r="AJ135" s="273">
        <f>IFERROR(__xludf.DUMMYFUNCTION("""COMPUTED_VALUE"""),5.0)</f>
        <v>5</v>
      </c>
      <c r="AK135" s="274">
        <f>IFERROR(__xludf.DUMMYFUNCTION("""COMPUTED_VALUE"""),0.0)</f>
        <v>0</v>
      </c>
      <c r="AL135" s="275"/>
      <c r="AM135" s="275"/>
      <c r="AN135" s="273">
        <f>IFERROR(__xludf.DUMMYFUNCTION("""COMPUTED_VALUE"""),19.0)</f>
        <v>19</v>
      </c>
      <c r="AO135" s="274">
        <f>IFERROR(__xludf.DUMMYFUNCTION("""COMPUTED_VALUE"""),0.0)</f>
        <v>0</v>
      </c>
      <c r="AP135" s="275"/>
      <c r="AQ135" s="275"/>
      <c r="AR135" s="273">
        <f>IFERROR(__xludf.DUMMYFUNCTION("""COMPUTED_VALUE"""),4.0)</f>
        <v>4</v>
      </c>
      <c r="AS135" s="274">
        <f>IFERROR(__xludf.DUMMYFUNCTION("""COMPUTED_VALUE"""),0.0)</f>
        <v>0</v>
      </c>
      <c r="AT135" s="275"/>
      <c r="AU135" s="275"/>
      <c r="AV135" s="273">
        <f>IFERROR(__xludf.DUMMYFUNCTION("""COMPUTED_VALUE"""),2.0)</f>
        <v>2</v>
      </c>
      <c r="AW135" s="274">
        <f>IFERROR(__xludf.DUMMYFUNCTION("""COMPUTED_VALUE"""),0.0)</f>
        <v>0</v>
      </c>
      <c r="AX135" s="275"/>
      <c r="AY135" s="275"/>
      <c r="AZ135" s="273">
        <f>IFERROR(__xludf.DUMMYFUNCTION("""COMPUTED_VALUE"""),3.0)</f>
        <v>3</v>
      </c>
      <c r="BA135" s="274">
        <f>IFERROR(__xludf.DUMMYFUNCTION("""COMPUTED_VALUE"""),0.0)</f>
        <v>0</v>
      </c>
      <c r="BB135" s="275"/>
      <c r="BC135" s="275"/>
      <c r="BD135" s="273">
        <f>IFERROR(__xludf.DUMMYFUNCTION("""COMPUTED_VALUE"""),5.0)</f>
        <v>5</v>
      </c>
      <c r="BE135" s="274">
        <f>IFERROR(__xludf.DUMMYFUNCTION("""COMPUTED_VALUE"""),0.0)</f>
        <v>0</v>
      </c>
      <c r="BF135" s="275"/>
      <c r="BG135" s="275"/>
      <c r="BH135" s="273"/>
      <c r="BI135" s="274">
        <f>IFERROR(__xludf.DUMMYFUNCTION("""COMPUTED_VALUE"""),0.0)</f>
        <v>0</v>
      </c>
      <c r="BJ135" s="275"/>
      <c r="BK135" s="275"/>
      <c r="BL135" s="273"/>
      <c r="BM135" s="274">
        <f>IFERROR(__xludf.DUMMYFUNCTION("""COMPUTED_VALUE"""),0.0)</f>
        <v>0</v>
      </c>
      <c r="BN135" s="275"/>
      <c r="BO135" s="275"/>
      <c r="BP135" s="269"/>
      <c r="BQ135" s="269">
        <f>IFERROR(__xludf.DUMMYFUNCTION("""COMPUTED_VALUE"""),0.0)</f>
        <v>0</v>
      </c>
      <c r="BR135" s="269"/>
      <c r="BS135" s="269"/>
      <c r="BT135" s="269"/>
      <c r="BU135" s="269">
        <f>IFERROR(__xludf.DUMMYFUNCTION("""COMPUTED_VALUE"""),0.0)</f>
        <v>0</v>
      </c>
      <c r="BV135" s="269"/>
      <c r="BW135" s="269"/>
      <c r="BX135" s="269"/>
      <c r="BY135" s="269">
        <f>IFERROR(__xludf.DUMMYFUNCTION("""COMPUTED_VALUE"""),0.0)</f>
        <v>0</v>
      </c>
      <c r="BZ135" s="269"/>
      <c r="CA135" s="269"/>
      <c r="CB135" s="269"/>
      <c r="CC135" s="269">
        <f>IFERROR(__xludf.DUMMYFUNCTION("""COMPUTED_VALUE"""),0.0)</f>
        <v>0</v>
      </c>
      <c r="CD135" s="269"/>
      <c r="CE135" s="269"/>
    </row>
    <row r="136">
      <c r="A136" s="271">
        <f>IFERROR(__xludf.DUMMYFUNCTION("""COMPUTED_VALUE"""),46325.0)</f>
        <v>46325</v>
      </c>
      <c r="B136" s="269" t="str">
        <f>IFERROR(__xludf.DUMMYFUNCTION("""COMPUTED_VALUE"""),"金")</f>
        <v>金</v>
      </c>
      <c r="C136" s="272">
        <f>IFERROR(__xludf.DUMMYFUNCTION("""COMPUTED_VALUE"""),0.0)</f>
        <v>0</v>
      </c>
      <c r="D136" s="273">
        <f>IFERROR(__xludf.DUMMYFUNCTION("""COMPUTED_VALUE"""),1.0)</f>
        <v>1</v>
      </c>
      <c r="E136" s="274">
        <f>IFERROR(__xludf.DUMMYFUNCTION("""COMPUTED_VALUE"""),0.0)</f>
        <v>0</v>
      </c>
      <c r="F136" s="275"/>
      <c r="G136" s="275"/>
      <c r="H136" s="273">
        <f>IFERROR(__xludf.DUMMYFUNCTION("""COMPUTED_VALUE"""),1.0)</f>
        <v>1</v>
      </c>
      <c r="I136" s="274">
        <f>IFERROR(__xludf.DUMMYFUNCTION("""COMPUTED_VALUE"""),0.0)</f>
        <v>0</v>
      </c>
      <c r="J136" s="275"/>
      <c r="K136" s="275"/>
      <c r="L136" s="273">
        <f>IFERROR(__xludf.DUMMYFUNCTION("""COMPUTED_VALUE"""),2.0)</f>
        <v>2</v>
      </c>
      <c r="M136" s="274">
        <f>IFERROR(__xludf.DUMMYFUNCTION("""COMPUTED_VALUE"""),0.0)</f>
        <v>0</v>
      </c>
      <c r="N136" s="275"/>
      <c r="O136" s="275"/>
      <c r="P136" s="273">
        <f>IFERROR(__xludf.DUMMYFUNCTION("""COMPUTED_VALUE"""),4.0)</f>
        <v>4</v>
      </c>
      <c r="Q136" s="274">
        <f>IFERROR(__xludf.DUMMYFUNCTION("""COMPUTED_VALUE"""),0.0)</f>
        <v>0</v>
      </c>
      <c r="R136" s="275"/>
      <c r="S136" s="275"/>
      <c r="T136" s="273">
        <f>IFERROR(__xludf.DUMMYFUNCTION("""COMPUTED_VALUE"""),4.0)</f>
        <v>4</v>
      </c>
      <c r="U136" s="274">
        <f>IFERROR(__xludf.DUMMYFUNCTION("""COMPUTED_VALUE"""),0.0)</f>
        <v>0</v>
      </c>
      <c r="V136" s="275"/>
      <c r="W136" s="275"/>
      <c r="X136" s="273">
        <f>IFERROR(__xludf.DUMMYFUNCTION("""COMPUTED_VALUE"""),2.0)</f>
        <v>2</v>
      </c>
      <c r="Y136" s="274">
        <f>IFERROR(__xludf.DUMMYFUNCTION("""COMPUTED_VALUE"""),0.0)</f>
        <v>0</v>
      </c>
      <c r="Z136" s="275"/>
      <c r="AA136" s="275"/>
      <c r="AB136" s="273">
        <f>IFERROR(__xludf.DUMMYFUNCTION("""COMPUTED_VALUE"""),2.0)</f>
        <v>2</v>
      </c>
      <c r="AC136" s="274">
        <f>IFERROR(__xludf.DUMMYFUNCTION("""COMPUTED_VALUE"""),0.0)</f>
        <v>0</v>
      </c>
      <c r="AD136" s="275"/>
      <c r="AE136" s="275"/>
      <c r="AF136" s="273">
        <f>IFERROR(__xludf.DUMMYFUNCTION("""COMPUTED_VALUE"""),2.0)</f>
        <v>2</v>
      </c>
      <c r="AG136" s="274">
        <f>IFERROR(__xludf.DUMMYFUNCTION("""COMPUTED_VALUE"""),0.0)</f>
        <v>0</v>
      </c>
      <c r="AH136" s="275"/>
      <c r="AI136" s="275"/>
      <c r="AJ136" s="273">
        <f>IFERROR(__xludf.DUMMYFUNCTION("""COMPUTED_VALUE"""),5.0)</f>
        <v>5</v>
      </c>
      <c r="AK136" s="274">
        <f>IFERROR(__xludf.DUMMYFUNCTION("""COMPUTED_VALUE"""),0.0)</f>
        <v>0</v>
      </c>
      <c r="AL136" s="275"/>
      <c r="AM136" s="275"/>
      <c r="AN136" s="273">
        <f>IFERROR(__xludf.DUMMYFUNCTION("""COMPUTED_VALUE"""),19.0)</f>
        <v>19</v>
      </c>
      <c r="AO136" s="274">
        <f>IFERROR(__xludf.DUMMYFUNCTION("""COMPUTED_VALUE"""),0.0)</f>
        <v>0</v>
      </c>
      <c r="AP136" s="275"/>
      <c r="AQ136" s="275"/>
      <c r="AR136" s="273">
        <f>IFERROR(__xludf.DUMMYFUNCTION("""COMPUTED_VALUE"""),4.0)</f>
        <v>4</v>
      </c>
      <c r="AS136" s="274">
        <f>IFERROR(__xludf.DUMMYFUNCTION("""COMPUTED_VALUE"""),0.0)</f>
        <v>0</v>
      </c>
      <c r="AT136" s="275"/>
      <c r="AU136" s="275"/>
      <c r="AV136" s="273">
        <f>IFERROR(__xludf.DUMMYFUNCTION("""COMPUTED_VALUE"""),2.0)</f>
        <v>2</v>
      </c>
      <c r="AW136" s="274">
        <f>IFERROR(__xludf.DUMMYFUNCTION("""COMPUTED_VALUE"""),0.0)</f>
        <v>0</v>
      </c>
      <c r="AX136" s="275"/>
      <c r="AY136" s="275"/>
      <c r="AZ136" s="273">
        <f>IFERROR(__xludf.DUMMYFUNCTION("""COMPUTED_VALUE"""),3.0)</f>
        <v>3</v>
      </c>
      <c r="BA136" s="274">
        <f>IFERROR(__xludf.DUMMYFUNCTION("""COMPUTED_VALUE"""),0.0)</f>
        <v>0</v>
      </c>
      <c r="BB136" s="275"/>
      <c r="BC136" s="275"/>
      <c r="BD136" s="273">
        <f>IFERROR(__xludf.DUMMYFUNCTION("""COMPUTED_VALUE"""),5.0)</f>
        <v>5</v>
      </c>
      <c r="BE136" s="274">
        <f>IFERROR(__xludf.DUMMYFUNCTION("""COMPUTED_VALUE"""),0.0)</f>
        <v>0</v>
      </c>
      <c r="BF136" s="275"/>
      <c r="BG136" s="275"/>
      <c r="BH136" s="273"/>
      <c r="BI136" s="274">
        <f>IFERROR(__xludf.DUMMYFUNCTION("""COMPUTED_VALUE"""),0.0)</f>
        <v>0</v>
      </c>
      <c r="BJ136" s="275"/>
      <c r="BK136" s="275"/>
      <c r="BL136" s="273"/>
      <c r="BM136" s="274">
        <f>IFERROR(__xludf.DUMMYFUNCTION("""COMPUTED_VALUE"""),0.0)</f>
        <v>0</v>
      </c>
      <c r="BN136" s="275"/>
      <c r="BO136" s="275"/>
      <c r="BP136" s="269"/>
      <c r="BQ136" s="269">
        <f>IFERROR(__xludf.DUMMYFUNCTION("""COMPUTED_VALUE"""),0.0)</f>
        <v>0</v>
      </c>
      <c r="BR136" s="269"/>
      <c r="BS136" s="269"/>
      <c r="BT136" s="269"/>
      <c r="BU136" s="269">
        <f>IFERROR(__xludf.DUMMYFUNCTION("""COMPUTED_VALUE"""),0.0)</f>
        <v>0</v>
      </c>
      <c r="BV136" s="269"/>
      <c r="BW136" s="269"/>
      <c r="BX136" s="269"/>
      <c r="BY136" s="269">
        <f>IFERROR(__xludf.DUMMYFUNCTION("""COMPUTED_VALUE"""),0.0)</f>
        <v>0</v>
      </c>
      <c r="BZ136" s="269"/>
      <c r="CA136" s="269"/>
      <c r="CB136" s="269"/>
      <c r="CC136" s="269">
        <f>IFERROR(__xludf.DUMMYFUNCTION("""COMPUTED_VALUE"""),0.0)</f>
        <v>0</v>
      </c>
      <c r="CD136" s="269"/>
      <c r="CE136" s="269"/>
    </row>
    <row r="137">
      <c r="A137" s="271">
        <f>IFERROR(__xludf.DUMMYFUNCTION("""COMPUTED_VALUE"""),46326.0)</f>
        <v>46326</v>
      </c>
      <c r="B137" s="269" t="str">
        <f>IFERROR(__xludf.DUMMYFUNCTION("""COMPUTED_VALUE"""),"土")</f>
        <v>土</v>
      </c>
      <c r="C137" s="272">
        <f>IFERROR(__xludf.DUMMYFUNCTION("""COMPUTED_VALUE"""),0.0)</f>
        <v>0</v>
      </c>
      <c r="D137" s="273">
        <f>IFERROR(__xludf.DUMMYFUNCTION("""COMPUTED_VALUE"""),1.0)</f>
        <v>1</v>
      </c>
      <c r="E137" s="274">
        <f>IFERROR(__xludf.DUMMYFUNCTION("""COMPUTED_VALUE"""),0.0)</f>
        <v>0</v>
      </c>
      <c r="F137" s="275"/>
      <c r="G137" s="275"/>
      <c r="H137" s="273">
        <f>IFERROR(__xludf.DUMMYFUNCTION("""COMPUTED_VALUE"""),1.0)</f>
        <v>1</v>
      </c>
      <c r="I137" s="274">
        <f>IFERROR(__xludf.DUMMYFUNCTION("""COMPUTED_VALUE"""),0.0)</f>
        <v>0</v>
      </c>
      <c r="J137" s="275"/>
      <c r="K137" s="275"/>
      <c r="L137" s="273">
        <f>IFERROR(__xludf.DUMMYFUNCTION("""COMPUTED_VALUE"""),2.0)</f>
        <v>2</v>
      </c>
      <c r="M137" s="274">
        <f>IFERROR(__xludf.DUMMYFUNCTION("""COMPUTED_VALUE"""),0.0)</f>
        <v>0</v>
      </c>
      <c r="N137" s="275"/>
      <c r="O137" s="275"/>
      <c r="P137" s="273">
        <f>IFERROR(__xludf.DUMMYFUNCTION("""COMPUTED_VALUE"""),4.0)</f>
        <v>4</v>
      </c>
      <c r="Q137" s="274">
        <f>IFERROR(__xludf.DUMMYFUNCTION("""COMPUTED_VALUE"""),0.0)</f>
        <v>0</v>
      </c>
      <c r="R137" s="275"/>
      <c r="S137" s="275"/>
      <c r="T137" s="273">
        <f>IFERROR(__xludf.DUMMYFUNCTION("""COMPUTED_VALUE"""),4.0)</f>
        <v>4</v>
      </c>
      <c r="U137" s="274">
        <f>IFERROR(__xludf.DUMMYFUNCTION("""COMPUTED_VALUE"""),0.0)</f>
        <v>0</v>
      </c>
      <c r="V137" s="275"/>
      <c r="W137" s="275"/>
      <c r="X137" s="273">
        <f>IFERROR(__xludf.DUMMYFUNCTION("""COMPUTED_VALUE"""),2.0)</f>
        <v>2</v>
      </c>
      <c r="Y137" s="274">
        <f>IFERROR(__xludf.DUMMYFUNCTION("""COMPUTED_VALUE"""),0.0)</f>
        <v>0</v>
      </c>
      <c r="Z137" s="275"/>
      <c r="AA137" s="275"/>
      <c r="AB137" s="273">
        <f>IFERROR(__xludf.DUMMYFUNCTION("""COMPUTED_VALUE"""),2.0)</f>
        <v>2</v>
      </c>
      <c r="AC137" s="274">
        <f>IFERROR(__xludf.DUMMYFUNCTION("""COMPUTED_VALUE"""),0.0)</f>
        <v>0</v>
      </c>
      <c r="AD137" s="275"/>
      <c r="AE137" s="275"/>
      <c r="AF137" s="273">
        <f>IFERROR(__xludf.DUMMYFUNCTION("""COMPUTED_VALUE"""),2.0)</f>
        <v>2</v>
      </c>
      <c r="AG137" s="274">
        <f>IFERROR(__xludf.DUMMYFUNCTION("""COMPUTED_VALUE"""),0.0)</f>
        <v>0</v>
      </c>
      <c r="AH137" s="275"/>
      <c r="AI137" s="275"/>
      <c r="AJ137" s="273">
        <f>IFERROR(__xludf.DUMMYFUNCTION("""COMPUTED_VALUE"""),5.0)</f>
        <v>5</v>
      </c>
      <c r="AK137" s="274">
        <f>IFERROR(__xludf.DUMMYFUNCTION("""COMPUTED_VALUE"""),0.0)</f>
        <v>0</v>
      </c>
      <c r="AL137" s="275"/>
      <c r="AM137" s="275"/>
      <c r="AN137" s="273">
        <f>IFERROR(__xludf.DUMMYFUNCTION("""COMPUTED_VALUE"""),19.0)</f>
        <v>19</v>
      </c>
      <c r="AO137" s="274">
        <f>IFERROR(__xludf.DUMMYFUNCTION("""COMPUTED_VALUE"""),0.0)</f>
        <v>0</v>
      </c>
      <c r="AP137" s="275"/>
      <c r="AQ137" s="275"/>
      <c r="AR137" s="273">
        <f>IFERROR(__xludf.DUMMYFUNCTION("""COMPUTED_VALUE"""),4.0)</f>
        <v>4</v>
      </c>
      <c r="AS137" s="274">
        <f>IFERROR(__xludf.DUMMYFUNCTION("""COMPUTED_VALUE"""),0.0)</f>
        <v>0</v>
      </c>
      <c r="AT137" s="275"/>
      <c r="AU137" s="275"/>
      <c r="AV137" s="273">
        <f>IFERROR(__xludf.DUMMYFUNCTION("""COMPUTED_VALUE"""),2.0)</f>
        <v>2</v>
      </c>
      <c r="AW137" s="274">
        <f>IFERROR(__xludf.DUMMYFUNCTION("""COMPUTED_VALUE"""),0.0)</f>
        <v>0</v>
      </c>
      <c r="AX137" s="275"/>
      <c r="AY137" s="275"/>
      <c r="AZ137" s="273">
        <f>IFERROR(__xludf.DUMMYFUNCTION("""COMPUTED_VALUE"""),3.0)</f>
        <v>3</v>
      </c>
      <c r="BA137" s="274">
        <f>IFERROR(__xludf.DUMMYFUNCTION("""COMPUTED_VALUE"""),0.0)</f>
        <v>0</v>
      </c>
      <c r="BB137" s="275"/>
      <c r="BC137" s="275"/>
      <c r="BD137" s="273">
        <f>IFERROR(__xludf.DUMMYFUNCTION("""COMPUTED_VALUE"""),5.0)</f>
        <v>5</v>
      </c>
      <c r="BE137" s="274">
        <f>IFERROR(__xludf.DUMMYFUNCTION("""COMPUTED_VALUE"""),0.0)</f>
        <v>0</v>
      </c>
      <c r="BF137" s="275"/>
      <c r="BG137" s="275"/>
      <c r="BH137" s="273"/>
      <c r="BI137" s="274">
        <f>IFERROR(__xludf.DUMMYFUNCTION("""COMPUTED_VALUE"""),0.0)</f>
        <v>0</v>
      </c>
      <c r="BJ137" s="275"/>
      <c r="BK137" s="275"/>
      <c r="BL137" s="273"/>
      <c r="BM137" s="274">
        <f>IFERROR(__xludf.DUMMYFUNCTION("""COMPUTED_VALUE"""),0.0)</f>
        <v>0</v>
      </c>
      <c r="BN137" s="275"/>
      <c r="BO137" s="275"/>
      <c r="BP137" s="269"/>
      <c r="BQ137" s="269">
        <f>IFERROR(__xludf.DUMMYFUNCTION("""COMPUTED_VALUE"""),0.0)</f>
        <v>0</v>
      </c>
      <c r="BR137" s="269"/>
      <c r="BS137" s="269"/>
      <c r="BT137" s="269"/>
      <c r="BU137" s="269">
        <f>IFERROR(__xludf.DUMMYFUNCTION("""COMPUTED_VALUE"""),0.0)</f>
        <v>0</v>
      </c>
      <c r="BV137" s="269"/>
      <c r="BW137" s="269"/>
      <c r="BX137" s="269"/>
      <c r="BY137" s="269">
        <f>IFERROR(__xludf.DUMMYFUNCTION("""COMPUTED_VALUE"""),0.0)</f>
        <v>0</v>
      </c>
      <c r="BZ137" s="269"/>
      <c r="CA137" s="269"/>
      <c r="CB137" s="269"/>
      <c r="CC137" s="269">
        <f>IFERROR(__xludf.DUMMYFUNCTION("""COMPUTED_VALUE"""),0.0)</f>
        <v>0</v>
      </c>
      <c r="CD137" s="269"/>
      <c r="CE137" s="269"/>
    </row>
    <row r="138">
      <c r="A138" s="271"/>
      <c r="B138" s="269"/>
      <c r="C138" s="272">
        <f>IFERROR(__xludf.DUMMYFUNCTION("""COMPUTED_VALUE"""),0.0)</f>
        <v>0</v>
      </c>
      <c r="D138" s="273">
        <f>IFERROR(__xludf.DUMMYFUNCTION("""COMPUTED_VALUE"""),1.0)</f>
        <v>1</v>
      </c>
      <c r="E138" s="274">
        <f>IFERROR(__xludf.DUMMYFUNCTION("""COMPUTED_VALUE"""),0.0)</f>
        <v>0</v>
      </c>
      <c r="F138" s="275"/>
      <c r="G138" s="277">
        <f>IFERROR(__xludf.DUMMYFUNCTION("""COMPUTED_VALUE"""),0.0)</f>
        <v>0</v>
      </c>
      <c r="H138" s="273">
        <f>IFERROR(__xludf.DUMMYFUNCTION("""COMPUTED_VALUE"""),1.0)</f>
        <v>1</v>
      </c>
      <c r="I138" s="274">
        <f>IFERROR(__xludf.DUMMYFUNCTION("""COMPUTED_VALUE"""),0.0)</f>
        <v>0</v>
      </c>
      <c r="J138" s="275"/>
      <c r="K138" s="277">
        <f>IFERROR(__xludf.DUMMYFUNCTION("""COMPUTED_VALUE"""),0.0)</f>
        <v>0</v>
      </c>
      <c r="L138" s="273">
        <f>IFERROR(__xludf.DUMMYFUNCTION("""COMPUTED_VALUE"""),2.0)</f>
        <v>2</v>
      </c>
      <c r="M138" s="274">
        <f>IFERROR(__xludf.DUMMYFUNCTION("""COMPUTED_VALUE"""),0.0)</f>
        <v>0</v>
      </c>
      <c r="N138" s="275"/>
      <c r="O138" s="277">
        <f>IFERROR(__xludf.DUMMYFUNCTION("""COMPUTED_VALUE"""),0.0)</f>
        <v>0</v>
      </c>
      <c r="P138" s="273">
        <f>IFERROR(__xludf.DUMMYFUNCTION("""COMPUTED_VALUE"""),4.0)</f>
        <v>4</v>
      </c>
      <c r="Q138" s="274">
        <f>IFERROR(__xludf.DUMMYFUNCTION("""COMPUTED_VALUE"""),0.0)</f>
        <v>0</v>
      </c>
      <c r="R138" s="275"/>
      <c r="S138" s="277">
        <f>IFERROR(__xludf.DUMMYFUNCTION("""COMPUTED_VALUE"""),0.0)</f>
        <v>0</v>
      </c>
      <c r="T138" s="273">
        <f>IFERROR(__xludf.DUMMYFUNCTION("""COMPUTED_VALUE"""),4.0)</f>
        <v>4</v>
      </c>
      <c r="U138" s="274">
        <f>IFERROR(__xludf.DUMMYFUNCTION("""COMPUTED_VALUE"""),0.0)</f>
        <v>0</v>
      </c>
      <c r="V138" s="275"/>
      <c r="W138" s="277">
        <f>IFERROR(__xludf.DUMMYFUNCTION("""COMPUTED_VALUE"""),0.0)</f>
        <v>0</v>
      </c>
      <c r="X138" s="273">
        <f>IFERROR(__xludf.DUMMYFUNCTION("""COMPUTED_VALUE"""),2.0)</f>
        <v>2</v>
      </c>
      <c r="Y138" s="274">
        <f>IFERROR(__xludf.DUMMYFUNCTION("""COMPUTED_VALUE"""),0.0)</f>
        <v>0</v>
      </c>
      <c r="Z138" s="275"/>
      <c r="AA138" s="277">
        <f>IFERROR(__xludf.DUMMYFUNCTION("""COMPUTED_VALUE"""),0.0)</f>
        <v>0</v>
      </c>
      <c r="AB138" s="273">
        <f>IFERROR(__xludf.DUMMYFUNCTION("""COMPUTED_VALUE"""),2.0)</f>
        <v>2</v>
      </c>
      <c r="AC138" s="274">
        <f>IFERROR(__xludf.DUMMYFUNCTION("""COMPUTED_VALUE"""),0.0)</f>
        <v>0</v>
      </c>
      <c r="AD138" s="275"/>
      <c r="AE138" s="277">
        <f>IFERROR(__xludf.DUMMYFUNCTION("""COMPUTED_VALUE"""),0.0)</f>
        <v>0</v>
      </c>
      <c r="AF138" s="273">
        <f>IFERROR(__xludf.DUMMYFUNCTION("""COMPUTED_VALUE"""),2.0)</f>
        <v>2</v>
      </c>
      <c r="AG138" s="274">
        <f>IFERROR(__xludf.DUMMYFUNCTION("""COMPUTED_VALUE"""),0.0)</f>
        <v>0</v>
      </c>
      <c r="AH138" s="275"/>
      <c r="AI138" s="277">
        <f>IFERROR(__xludf.DUMMYFUNCTION("""COMPUTED_VALUE"""),0.0)</f>
        <v>0</v>
      </c>
      <c r="AJ138" s="273">
        <f>IFERROR(__xludf.DUMMYFUNCTION("""COMPUTED_VALUE"""),5.0)</f>
        <v>5</v>
      </c>
      <c r="AK138" s="274">
        <f>IFERROR(__xludf.DUMMYFUNCTION("""COMPUTED_VALUE"""),0.0)</f>
        <v>0</v>
      </c>
      <c r="AL138" s="275"/>
      <c r="AM138" s="277">
        <f>IFERROR(__xludf.DUMMYFUNCTION("""COMPUTED_VALUE"""),0.0)</f>
        <v>0</v>
      </c>
      <c r="AN138" s="273">
        <f>IFERROR(__xludf.DUMMYFUNCTION("""COMPUTED_VALUE"""),19.0)</f>
        <v>19</v>
      </c>
      <c r="AO138" s="274">
        <f>IFERROR(__xludf.DUMMYFUNCTION("""COMPUTED_VALUE"""),0.0)</f>
        <v>0</v>
      </c>
      <c r="AP138" s="275"/>
      <c r="AQ138" s="277">
        <f>IFERROR(__xludf.DUMMYFUNCTION("""COMPUTED_VALUE"""),0.0)</f>
        <v>0</v>
      </c>
      <c r="AR138" s="273">
        <f>IFERROR(__xludf.DUMMYFUNCTION("""COMPUTED_VALUE"""),4.0)</f>
        <v>4</v>
      </c>
      <c r="AS138" s="274">
        <f>IFERROR(__xludf.DUMMYFUNCTION("""COMPUTED_VALUE"""),0.0)</f>
        <v>0</v>
      </c>
      <c r="AT138" s="275"/>
      <c r="AU138" s="277">
        <f>IFERROR(__xludf.DUMMYFUNCTION("""COMPUTED_VALUE"""),0.0)</f>
        <v>0</v>
      </c>
      <c r="AV138" s="273">
        <f>IFERROR(__xludf.DUMMYFUNCTION("""COMPUTED_VALUE"""),2.0)</f>
        <v>2</v>
      </c>
      <c r="AW138" s="274">
        <f>IFERROR(__xludf.DUMMYFUNCTION("""COMPUTED_VALUE"""),0.0)</f>
        <v>0</v>
      </c>
      <c r="AX138" s="275"/>
      <c r="AY138" s="277">
        <f>IFERROR(__xludf.DUMMYFUNCTION("""COMPUTED_VALUE"""),0.0)</f>
        <v>0</v>
      </c>
      <c r="AZ138" s="273">
        <f>IFERROR(__xludf.DUMMYFUNCTION("""COMPUTED_VALUE"""),3.0)</f>
        <v>3</v>
      </c>
      <c r="BA138" s="274">
        <f>IFERROR(__xludf.DUMMYFUNCTION("""COMPUTED_VALUE"""),0.0)</f>
        <v>0</v>
      </c>
      <c r="BB138" s="275"/>
      <c r="BC138" s="277">
        <f>IFERROR(__xludf.DUMMYFUNCTION("""COMPUTED_VALUE"""),0.0)</f>
        <v>0</v>
      </c>
      <c r="BD138" s="273">
        <f>IFERROR(__xludf.DUMMYFUNCTION("""COMPUTED_VALUE"""),5.0)</f>
        <v>5</v>
      </c>
      <c r="BE138" s="274">
        <f>IFERROR(__xludf.DUMMYFUNCTION("""COMPUTED_VALUE"""),0.0)</f>
        <v>0</v>
      </c>
      <c r="BF138" s="275"/>
      <c r="BG138" s="277">
        <f>IFERROR(__xludf.DUMMYFUNCTION("""COMPUTED_VALUE"""),0.0)</f>
        <v>0</v>
      </c>
      <c r="BH138" s="273"/>
      <c r="BI138" s="274">
        <f>IFERROR(__xludf.DUMMYFUNCTION("""COMPUTED_VALUE"""),0.0)</f>
        <v>0</v>
      </c>
      <c r="BJ138" s="275"/>
      <c r="BK138" s="277">
        <f>IFERROR(__xludf.DUMMYFUNCTION("""COMPUTED_VALUE"""),0.0)</f>
        <v>0</v>
      </c>
      <c r="BL138" s="273"/>
      <c r="BM138" s="274">
        <f>IFERROR(__xludf.DUMMYFUNCTION("""COMPUTED_VALUE"""),0.0)</f>
        <v>0</v>
      </c>
      <c r="BN138" s="275"/>
      <c r="BO138" s="277">
        <f>IFERROR(__xludf.DUMMYFUNCTION("""COMPUTED_VALUE"""),0.0)</f>
        <v>0</v>
      </c>
      <c r="BP138" s="269"/>
      <c r="BQ138" s="269">
        <f>IFERROR(__xludf.DUMMYFUNCTION("""COMPUTED_VALUE"""),0.0)</f>
        <v>0</v>
      </c>
      <c r="BR138" s="269"/>
      <c r="BS138" s="272">
        <f>IFERROR(__xludf.DUMMYFUNCTION("""COMPUTED_VALUE"""),0.0)</f>
        <v>0</v>
      </c>
      <c r="BT138" s="269"/>
      <c r="BU138" s="269">
        <f>IFERROR(__xludf.DUMMYFUNCTION("""COMPUTED_VALUE"""),0.0)</f>
        <v>0</v>
      </c>
      <c r="BV138" s="269"/>
      <c r="BW138" s="272">
        <f>IFERROR(__xludf.DUMMYFUNCTION("""COMPUTED_VALUE"""),0.0)</f>
        <v>0</v>
      </c>
      <c r="BX138" s="269"/>
      <c r="BY138" s="269">
        <f>IFERROR(__xludf.DUMMYFUNCTION("""COMPUTED_VALUE"""),0.0)</f>
        <v>0</v>
      </c>
      <c r="BZ138" s="269"/>
      <c r="CA138" s="272">
        <f>IFERROR(__xludf.DUMMYFUNCTION("""COMPUTED_VALUE"""),0.0)</f>
        <v>0</v>
      </c>
      <c r="CB138" s="269"/>
      <c r="CC138" s="269">
        <f>IFERROR(__xludf.DUMMYFUNCTION("""COMPUTED_VALUE"""),0.0)</f>
        <v>0</v>
      </c>
      <c r="CD138" s="269"/>
      <c r="CE138" s="272">
        <f>IFERROR(__xludf.DUMMYFUNCTION("""COMPUTED_VALUE"""),0.0)</f>
        <v>0</v>
      </c>
    </row>
    <row r="139">
      <c r="A139" s="271">
        <f>IFERROR(__xludf.DUMMYFUNCTION("""COMPUTED_VALUE"""),46327.0)</f>
        <v>46327</v>
      </c>
      <c r="B139" s="269" t="str">
        <f>IFERROR(__xludf.DUMMYFUNCTION("""COMPUTED_VALUE"""),"日")</f>
        <v>日</v>
      </c>
      <c r="C139" s="272">
        <f>IFERROR(__xludf.DUMMYFUNCTION("""COMPUTED_VALUE"""),0.0)</f>
        <v>0</v>
      </c>
      <c r="D139" s="273">
        <f>IFERROR(__xludf.DUMMYFUNCTION("""COMPUTED_VALUE"""),1.0)</f>
        <v>1</v>
      </c>
      <c r="E139" s="274">
        <f>IFERROR(__xludf.DUMMYFUNCTION("""COMPUTED_VALUE"""),0.0)</f>
        <v>0</v>
      </c>
      <c r="F139" s="275"/>
      <c r="G139" s="275"/>
      <c r="H139" s="273">
        <f>IFERROR(__xludf.DUMMYFUNCTION("""COMPUTED_VALUE"""),1.0)</f>
        <v>1</v>
      </c>
      <c r="I139" s="274">
        <f>IFERROR(__xludf.DUMMYFUNCTION("""COMPUTED_VALUE"""),0.0)</f>
        <v>0</v>
      </c>
      <c r="J139" s="275"/>
      <c r="K139" s="275"/>
      <c r="L139" s="273">
        <f>IFERROR(__xludf.DUMMYFUNCTION("""COMPUTED_VALUE"""),2.0)</f>
        <v>2</v>
      </c>
      <c r="M139" s="274">
        <f>IFERROR(__xludf.DUMMYFUNCTION("""COMPUTED_VALUE"""),0.0)</f>
        <v>0</v>
      </c>
      <c r="N139" s="275"/>
      <c r="O139" s="275"/>
      <c r="P139" s="273">
        <f>IFERROR(__xludf.DUMMYFUNCTION("""COMPUTED_VALUE"""),4.0)</f>
        <v>4</v>
      </c>
      <c r="Q139" s="274">
        <f>IFERROR(__xludf.DUMMYFUNCTION("""COMPUTED_VALUE"""),0.0)</f>
        <v>0</v>
      </c>
      <c r="R139" s="275"/>
      <c r="S139" s="275"/>
      <c r="T139" s="273">
        <f>IFERROR(__xludf.DUMMYFUNCTION("""COMPUTED_VALUE"""),4.0)</f>
        <v>4</v>
      </c>
      <c r="U139" s="274">
        <f>IFERROR(__xludf.DUMMYFUNCTION("""COMPUTED_VALUE"""),0.0)</f>
        <v>0</v>
      </c>
      <c r="V139" s="275"/>
      <c r="W139" s="275"/>
      <c r="X139" s="273">
        <f>IFERROR(__xludf.DUMMYFUNCTION("""COMPUTED_VALUE"""),2.0)</f>
        <v>2</v>
      </c>
      <c r="Y139" s="274">
        <f>IFERROR(__xludf.DUMMYFUNCTION("""COMPUTED_VALUE"""),0.0)</f>
        <v>0</v>
      </c>
      <c r="Z139" s="275"/>
      <c r="AA139" s="275"/>
      <c r="AB139" s="273">
        <f>IFERROR(__xludf.DUMMYFUNCTION("""COMPUTED_VALUE"""),2.0)</f>
        <v>2</v>
      </c>
      <c r="AC139" s="274">
        <f>IFERROR(__xludf.DUMMYFUNCTION("""COMPUTED_VALUE"""),0.0)</f>
        <v>0</v>
      </c>
      <c r="AD139" s="275"/>
      <c r="AE139" s="275"/>
      <c r="AF139" s="273">
        <f>IFERROR(__xludf.DUMMYFUNCTION("""COMPUTED_VALUE"""),2.0)</f>
        <v>2</v>
      </c>
      <c r="AG139" s="274">
        <f>IFERROR(__xludf.DUMMYFUNCTION("""COMPUTED_VALUE"""),0.0)</f>
        <v>0</v>
      </c>
      <c r="AH139" s="275"/>
      <c r="AI139" s="275"/>
      <c r="AJ139" s="273">
        <f>IFERROR(__xludf.DUMMYFUNCTION("""COMPUTED_VALUE"""),5.0)</f>
        <v>5</v>
      </c>
      <c r="AK139" s="274">
        <f>IFERROR(__xludf.DUMMYFUNCTION("""COMPUTED_VALUE"""),0.0)</f>
        <v>0</v>
      </c>
      <c r="AL139" s="275"/>
      <c r="AM139" s="275"/>
      <c r="AN139" s="273">
        <f>IFERROR(__xludf.DUMMYFUNCTION("""COMPUTED_VALUE"""),19.0)</f>
        <v>19</v>
      </c>
      <c r="AO139" s="274">
        <f>IFERROR(__xludf.DUMMYFUNCTION("""COMPUTED_VALUE"""),0.0)</f>
        <v>0</v>
      </c>
      <c r="AP139" s="275"/>
      <c r="AQ139" s="275"/>
      <c r="AR139" s="273">
        <f>IFERROR(__xludf.DUMMYFUNCTION("""COMPUTED_VALUE"""),4.0)</f>
        <v>4</v>
      </c>
      <c r="AS139" s="274">
        <f>IFERROR(__xludf.DUMMYFUNCTION("""COMPUTED_VALUE"""),0.0)</f>
        <v>0</v>
      </c>
      <c r="AT139" s="275"/>
      <c r="AU139" s="275"/>
      <c r="AV139" s="273">
        <f>IFERROR(__xludf.DUMMYFUNCTION("""COMPUTED_VALUE"""),2.0)</f>
        <v>2</v>
      </c>
      <c r="AW139" s="274">
        <f>IFERROR(__xludf.DUMMYFUNCTION("""COMPUTED_VALUE"""),0.0)</f>
        <v>0</v>
      </c>
      <c r="AX139" s="275"/>
      <c r="AY139" s="275"/>
      <c r="AZ139" s="273">
        <f>IFERROR(__xludf.DUMMYFUNCTION("""COMPUTED_VALUE"""),3.0)</f>
        <v>3</v>
      </c>
      <c r="BA139" s="274">
        <f>IFERROR(__xludf.DUMMYFUNCTION("""COMPUTED_VALUE"""),0.0)</f>
        <v>0</v>
      </c>
      <c r="BB139" s="275"/>
      <c r="BC139" s="275"/>
      <c r="BD139" s="273">
        <f>IFERROR(__xludf.DUMMYFUNCTION("""COMPUTED_VALUE"""),5.0)</f>
        <v>5</v>
      </c>
      <c r="BE139" s="274">
        <f>IFERROR(__xludf.DUMMYFUNCTION("""COMPUTED_VALUE"""),0.0)</f>
        <v>0</v>
      </c>
      <c r="BF139" s="275"/>
      <c r="BG139" s="275"/>
      <c r="BH139" s="273"/>
      <c r="BI139" s="274">
        <f>IFERROR(__xludf.DUMMYFUNCTION("""COMPUTED_VALUE"""),0.0)</f>
        <v>0</v>
      </c>
      <c r="BJ139" s="275"/>
      <c r="BK139" s="275"/>
      <c r="BL139" s="273"/>
      <c r="BM139" s="274">
        <f>IFERROR(__xludf.DUMMYFUNCTION("""COMPUTED_VALUE"""),0.0)</f>
        <v>0</v>
      </c>
      <c r="BN139" s="275"/>
      <c r="BO139" s="275"/>
      <c r="BP139" s="269"/>
      <c r="BQ139" s="269">
        <f>IFERROR(__xludf.DUMMYFUNCTION("""COMPUTED_VALUE"""),0.0)</f>
        <v>0</v>
      </c>
      <c r="BR139" s="269"/>
      <c r="BS139" s="269"/>
      <c r="BT139" s="269"/>
      <c r="BU139" s="269">
        <f>IFERROR(__xludf.DUMMYFUNCTION("""COMPUTED_VALUE"""),0.0)</f>
        <v>0</v>
      </c>
      <c r="BV139" s="269"/>
      <c r="BW139" s="269"/>
      <c r="BX139" s="269"/>
      <c r="BY139" s="269">
        <f>IFERROR(__xludf.DUMMYFUNCTION("""COMPUTED_VALUE"""),0.0)</f>
        <v>0</v>
      </c>
      <c r="BZ139" s="269"/>
      <c r="CA139" s="269"/>
      <c r="CB139" s="269"/>
      <c r="CC139" s="269">
        <f>IFERROR(__xludf.DUMMYFUNCTION("""COMPUTED_VALUE"""),0.0)</f>
        <v>0</v>
      </c>
      <c r="CD139" s="269"/>
      <c r="CE139" s="269"/>
    </row>
    <row r="140">
      <c r="A140" s="271">
        <f>IFERROR(__xludf.DUMMYFUNCTION("""COMPUTED_VALUE"""),46331.0)</f>
        <v>46331</v>
      </c>
      <c r="B140" s="269" t="str">
        <f>IFERROR(__xludf.DUMMYFUNCTION("""COMPUTED_VALUE"""),"木")</f>
        <v>木</v>
      </c>
      <c r="C140" s="272">
        <f>IFERROR(__xludf.DUMMYFUNCTION("""COMPUTED_VALUE"""),0.0)</f>
        <v>0</v>
      </c>
      <c r="D140" s="273">
        <f>IFERROR(__xludf.DUMMYFUNCTION("""COMPUTED_VALUE"""),1.0)</f>
        <v>1</v>
      </c>
      <c r="E140" s="274">
        <f>IFERROR(__xludf.DUMMYFUNCTION("""COMPUTED_VALUE"""),0.0)</f>
        <v>0</v>
      </c>
      <c r="F140" s="275"/>
      <c r="G140" s="275"/>
      <c r="H140" s="273">
        <f>IFERROR(__xludf.DUMMYFUNCTION("""COMPUTED_VALUE"""),1.0)</f>
        <v>1</v>
      </c>
      <c r="I140" s="274">
        <f>IFERROR(__xludf.DUMMYFUNCTION("""COMPUTED_VALUE"""),0.0)</f>
        <v>0</v>
      </c>
      <c r="J140" s="275"/>
      <c r="K140" s="275"/>
      <c r="L140" s="273">
        <f>IFERROR(__xludf.DUMMYFUNCTION("""COMPUTED_VALUE"""),2.0)</f>
        <v>2</v>
      </c>
      <c r="M140" s="274">
        <f>IFERROR(__xludf.DUMMYFUNCTION("""COMPUTED_VALUE"""),0.0)</f>
        <v>0</v>
      </c>
      <c r="N140" s="275"/>
      <c r="O140" s="275"/>
      <c r="P140" s="273">
        <f>IFERROR(__xludf.DUMMYFUNCTION("""COMPUTED_VALUE"""),4.0)</f>
        <v>4</v>
      </c>
      <c r="Q140" s="274">
        <f>IFERROR(__xludf.DUMMYFUNCTION("""COMPUTED_VALUE"""),0.0)</f>
        <v>0</v>
      </c>
      <c r="R140" s="275"/>
      <c r="S140" s="275"/>
      <c r="T140" s="273">
        <f>IFERROR(__xludf.DUMMYFUNCTION("""COMPUTED_VALUE"""),4.0)</f>
        <v>4</v>
      </c>
      <c r="U140" s="274">
        <f>IFERROR(__xludf.DUMMYFUNCTION("""COMPUTED_VALUE"""),0.0)</f>
        <v>0</v>
      </c>
      <c r="V140" s="275"/>
      <c r="W140" s="275"/>
      <c r="X140" s="273">
        <f>IFERROR(__xludf.DUMMYFUNCTION("""COMPUTED_VALUE"""),2.0)</f>
        <v>2</v>
      </c>
      <c r="Y140" s="274">
        <f>IFERROR(__xludf.DUMMYFUNCTION("""COMPUTED_VALUE"""),0.0)</f>
        <v>0</v>
      </c>
      <c r="Z140" s="275"/>
      <c r="AA140" s="275"/>
      <c r="AB140" s="273">
        <f>IFERROR(__xludf.DUMMYFUNCTION("""COMPUTED_VALUE"""),2.0)</f>
        <v>2</v>
      </c>
      <c r="AC140" s="274">
        <f>IFERROR(__xludf.DUMMYFUNCTION("""COMPUTED_VALUE"""),0.0)</f>
        <v>0</v>
      </c>
      <c r="AD140" s="275"/>
      <c r="AE140" s="275"/>
      <c r="AF140" s="273">
        <f>IFERROR(__xludf.DUMMYFUNCTION("""COMPUTED_VALUE"""),2.0)</f>
        <v>2</v>
      </c>
      <c r="AG140" s="274">
        <f>IFERROR(__xludf.DUMMYFUNCTION("""COMPUTED_VALUE"""),0.0)</f>
        <v>0</v>
      </c>
      <c r="AH140" s="275"/>
      <c r="AI140" s="275"/>
      <c r="AJ140" s="273">
        <f>IFERROR(__xludf.DUMMYFUNCTION("""COMPUTED_VALUE"""),5.0)</f>
        <v>5</v>
      </c>
      <c r="AK140" s="274">
        <f>IFERROR(__xludf.DUMMYFUNCTION("""COMPUTED_VALUE"""),0.0)</f>
        <v>0</v>
      </c>
      <c r="AL140" s="275"/>
      <c r="AM140" s="275"/>
      <c r="AN140" s="273">
        <f>IFERROR(__xludf.DUMMYFUNCTION("""COMPUTED_VALUE"""),19.0)</f>
        <v>19</v>
      </c>
      <c r="AO140" s="274">
        <f>IFERROR(__xludf.DUMMYFUNCTION("""COMPUTED_VALUE"""),0.0)</f>
        <v>0</v>
      </c>
      <c r="AP140" s="275"/>
      <c r="AQ140" s="275"/>
      <c r="AR140" s="273">
        <f>IFERROR(__xludf.DUMMYFUNCTION("""COMPUTED_VALUE"""),4.0)</f>
        <v>4</v>
      </c>
      <c r="AS140" s="274">
        <f>IFERROR(__xludf.DUMMYFUNCTION("""COMPUTED_VALUE"""),0.0)</f>
        <v>0</v>
      </c>
      <c r="AT140" s="275"/>
      <c r="AU140" s="275"/>
      <c r="AV140" s="273">
        <f>IFERROR(__xludf.DUMMYFUNCTION("""COMPUTED_VALUE"""),2.0)</f>
        <v>2</v>
      </c>
      <c r="AW140" s="274">
        <f>IFERROR(__xludf.DUMMYFUNCTION("""COMPUTED_VALUE"""),0.0)</f>
        <v>0</v>
      </c>
      <c r="AX140" s="275"/>
      <c r="AY140" s="275"/>
      <c r="AZ140" s="273">
        <f>IFERROR(__xludf.DUMMYFUNCTION("""COMPUTED_VALUE"""),3.0)</f>
        <v>3</v>
      </c>
      <c r="BA140" s="274">
        <f>IFERROR(__xludf.DUMMYFUNCTION("""COMPUTED_VALUE"""),0.0)</f>
        <v>0</v>
      </c>
      <c r="BB140" s="275"/>
      <c r="BC140" s="275"/>
      <c r="BD140" s="273">
        <f>IFERROR(__xludf.DUMMYFUNCTION("""COMPUTED_VALUE"""),5.0)</f>
        <v>5</v>
      </c>
      <c r="BE140" s="274">
        <f>IFERROR(__xludf.DUMMYFUNCTION("""COMPUTED_VALUE"""),0.0)</f>
        <v>0</v>
      </c>
      <c r="BF140" s="275"/>
      <c r="BG140" s="275"/>
      <c r="BH140" s="273"/>
      <c r="BI140" s="274">
        <f>IFERROR(__xludf.DUMMYFUNCTION("""COMPUTED_VALUE"""),0.0)</f>
        <v>0</v>
      </c>
      <c r="BJ140" s="275"/>
      <c r="BK140" s="275"/>
      <c r="BL140" s="273"/>
      <c r="BM140" s="274">
        <f>IFERROR(__xludf.DUMMYFUNCTION("""COMPUTED_VALUE"""),0.0)</f>
        <v>0</v>
      </c>
      <c r="BN140" s="275"/>
      <c r="BO140" s="275"/>
      <c r="BP140" s="269"/>
      <c r="BQ140" s="269">
        <f>IFERROR(__xludf.DUMMYFUNCTION("""COMPUTED_VALUE"""),0.0)</f>
        <v>0</v>
      </c>
      <c r="BR140" s="269"/>
      <c r="BS140" s="269"/>
      <c r="BT140" s="269"/>
      <c r="BU140" s="269">
        <f>IFERROR(__xludf.DUMMYFUNCTION("""COMPUTED_VALUE"""),0.0)</f>
        <v>0</v>
      </c>
      <c r="BV140" s="269"/>
      <c r="BW140" s="269"/>
      <c r="BX140" s="269"/>
      <c r="BY140" s="269">
        <f>IFERROR(__xludf.DUMMYFUNCTION("""COMPUTED_VALUE"""),0.0)</f>
        <v>0</v>
      </c>
      <c r="BZ140" s="269"/>
      <c r="CA140" s="269"/>
      <c r="CB140" s="269"/>
      <c r="CC140" s="269">
        <f>IFERROR(__xludf.DUMMYFUNCTION("""COMPUTED_VALUE"""),0.0)</f>
        <v>0</v>
      </c>
      <c r="CD140" s="269"/>
      <c r="CE140" s="269"/>
    </row>
    <row r="141">
      <c r="A141" s="271">
        <f>IFERROR(__xludf.DUMMYFUNCTION("""COMPUTED_VALUE"""),46332.0)</f>
        <v>46332</v>
      </c>
      <c r="B141" s="269" t="str">
        <f>IFERROR(__xludf.DUMMYFUNCTION("""COMPUTED_VALUE"""),"金")</f>
        <v>金</v>
      </c>
      <c r="C141" s="272">
        <f>IFERROR(__xludf.DUMMYFUNCTION("""COMPUTED_VALUE"""),0.0)</f>
        <v>0</v>
      </c>
      <c r="D141" s="273">
        <f>IFERROR(__xludf.DUMMYFUNCTION("""COMPUTED_VALUE"""),1.0)</f>
        <v>1</v>
      </c>
      <c r="E141" s="274">
        <f>IFERROR(__xludf.DUMMYFUNCTION("""COMPUTED_VALUE"""),0.0)</f>
        <v>0</v>
      </c>
      <c r="F141" s="275"/>
      <c r="G141" s="275"/>
      <c r="H141" s="273">
        <f>IFERROR(__xludf.DUMMYFUNCTION("""COMPUTED_VALUE"""),1.0)</f>
        <v>1</v>
      </c>
      <c r="I141" s="274">
        <f>IFERROR(__xludf.DUMMYFUNCTION("""COMPUTED_VALUE"""),0.0)</f>
        <v>0</v>
      </c>
      <c r="J141" s="275"/>
      <c r="K141" s="275"/>
      <c r="L141" s="273">
        <f>IFERROR(__xludf.DUMMYFUNCTION("""COMPUTED_VALUE"""),2.0)</f>
        <v>2</v>
      </c>
      <c r="M141" s="274">
        <f>IFERROR(__xludf.DUMMYFUNCTION("""COMPUTED_VALUE"""),0.0)</f>
        <v>0</v>
      </c>
      <c r="N141" s="275"/>
      <c r="O141" s="275"/>
      <c r="P141" s="273">
        <f>IFERROR(__xludf.DUMMYFUNCTION("""COMPUTED_VALUE"""),4.0)</f>
        <v>4</v>
      </c>
      <c r="Q141" s="274">
        <f>IFERROR(__xludf.DUMMYFUNCTION("""COMPUTED_VALUE"""),0.0)</f>
        <v>0</v>
      </c>
      <c r="R141" s="275"/>
      <c r="S141" s="275"/>
      <c r="T141" s="273">
        <f>IFERROR(__xludf.DUMMYFUNCTION("""COMPUTED_VALUE"""),4.0)</f>
        <v>4</v>
      </c>
      <c r="U141" s="274">
        <f>IFERROR(__xludf.DUMMYFUNCTION("""COMPUTED_VALUE"""),0.0)</f>
        <v>0</v>
      </c>
      <c r="V141" s="275"/>
      <c r="W141" s="275"/>
      <c r="X141" s="273">
        <f>IFERROR(__xludf.DUMMYFUNCTION("""COMPUTED_VALUE"""),2.0)</f>
        <v>2</v>
      </c>
      <c r="Y141" s="274">
        <f>IFERROR(__xludf.DUMMYFUNCTION("""COMPUTED_VALUE"""),0.0)</f>
        <v>0</v>
      </c>
      <c r="Z141" s="275"/>
      <c r="AA141" s="275"/>
      <c r="AB141" s="273">
        <f>IFERROR(__xludf.DUMMYFUNCTION("""COMPUTED_VALUE"""),2.0)</f>
        <v>2</v>
      </c>
      <c r="AC141" s="274">
        <f>IFERROR(__xludf.DUMMYFUNCTION("""COMPUTED_VALUE"""),0.0)</f>
        <v>0</v>
      </c>
      <c r="AD141" s="275"/>
      <c r="AE141" s="275"/>
      <c r="AF141" s="273">
        <f>IFERROR(__xludf.DUMMYFUNCTION("""COMPUTED_VALUE"""),2.0)</f>
        <v>2</v>
      </c>
      <c r="AG141" s="274">
        <f>IFERROR(__xludf.DUMMYFUNCTION("""COMPUTED_VALUE"""),0.0)</f>
        <v>0</v>
      </c>
      <c r="AH141" s="275"/>
      <c r="AI141" s="275"/>
      <c r="AJ141" s="273">
        <f>IFERROR(__xludf.DUMMYFUNCTION("""COMPUTED_VALUE"""),5.0)</f>
        <v>5</v>
      </c>
      <c r="AK141" s="274">
        <f>IFERROR(__xludf.DUMMYFUNCTION("""COMPUTED_VALUE"""),0.0)</f>
        <v>0</v>
      </c>
      <c r="AL141" s="275"/>
      <c r="AM141" s="275"/>
      <c r="AN141" s="273">
        <f>IFERROR(__xludf.DUMMYFUNCTION("""COMPUTED_VALUE"""),19.0)</f>
        <v>19</v>
      </c>
      <c r="AO141" s="274">
        <f>IFERROR(__xludf.DUMMYFUNCTION("""COMPUTED_VALUE"""),0.0)</f>
        <v>0</v>
      </c>
      <c r="AP141" s="275"/>
      <c r="AQ141" s="275"/>
      <c r="AR141" s="273">
        <f>IFERROR(__xludf.DUMMYFUNCTION("""COMPUTED_VALUE"""),4.0)</f>
        <v>4</v>
      </c>
      <c r="AS141" s="274">
        <f>IFERROR(__xludf.DUMMYFUNCTION("""COMPUTED_VALUE"""),0.0)</f>
        <v>0</v>
      </c>
      <c r="AT141" s="275"/>
      <c r="AU141" s="275"/>
      <c r="AV141" s="273">
        <f>IFERROR(__xludf.DUMMYFUNCTION("""COMPUTED_VALUE"""),2.0)</f>
        <v>2</v>
      </c>
      <c r="AW141" s="274">
        <f>IFERROR(__xludf.DUMMYFUNCTION("""COMPUTED_VALUE"""),0.0)</f>
        <v>0</v>
      </c>
      <c r="AX141" s="275"/>
      <c r="AY141" s="275"/>
      <c r="AZ141" s="273">
        <f>IFERROR(__xludf.DUMMYFUNCTION("""COMPUTED_VALUE"""),3.0)</f>
        <v>3</v>
      </c>
      <c r="BA141" s="274">
        <f>IFERROR(__xludf.DUMMYFUNCTION("""COMPUTED_VALUE"""),0.0)</f>
        <v>0</v>
      </c>
      <c r="BB141" s="275"/>
      <c r="BC141" s="275"/>
      <c r="BD141" s="273">
        <f>IFERROR(__xludf.DUMMYFUNCTION("""COMPUTED_VALUE"""),5.0)</f>
        <v>5</v>
      </c>
      <c r="BE141" s="274">
        <f>IFERROR(__xludf.DUMMYFUNCTION("""COMPUTED_VALUE"""),0.0)</f>
        <v>0</v>
      </c>
      <c r="BF141" s="275"/>
      <c r="BG141" s="275"/>
      <c r="BH141" s="273"/>
      <c r="BI141" s="274">
        <f>IFERROR(__xludf.DUMMYFUNCTION("""COMPUTED_VALUE"""),0.0)</f>
        <v>0</v>
      </c>
      <c r="BJ141" s="275"/>
      <c r="BK141" s="275"/>
      <c r="BL141" s="273"/>
      <c r="BM141" s="274">
        <f>IFERROR(__xludf.DUMMYFUNCTION("""COMPUTED_VALUE"""),0.0)</f>
        <v>0</v>
      </c>
      <c r="BN141" s="275"/>
      <c r="BO141" s="275"/>
      <c r="BP141" s="269"/>
      <c r="BQ141" s="269">
        <f>IFERROR(__xludf.DUMMYFUNCTION("""COMPUTED_VALUE"""),0.0)</f>
        <v>0</v>
      </c>
      <c r="BR141" s="269"/>
      <c r="BS141" s="269"/>
      <c r="BT141" s="269"/>
      <c r="BU141" s="269">
        <f>IFERROR(__xludf.DUMMYFUNCTION("""COMPUTED_VALUE"""),0.0)</f>
        <v>0</v>
      </c>
      <c r="BV141" s="269"/>
      <c r="BW141" s="269"/>
      <c r="BX141" s="269"/>
      <c r="BY141" s="269">
        <f>IFERROR(__xludf.DUMMYFUNCTION("""COMPUTED_VALUE"""),0.0)</f>
        <v>0</v>
      </c>
      <c r="BZ141" s="269"/>
      <c r="CA141" s="269"/>
      <c r="CB141" s="269"/>
      <c r="CC141" s="269">
        <f>IFERROR(__xludf.DUMMYFUNCTION("""COMPUTED_VALUE"""),0.0)</f>
        <v>0</v>
      </c>
      <c r="CD141" s="269"/>
      <c r="CE141" s="269"/>
    </row>
    <row r="142">
      <c r="A142" s="271">
        <f>IFERROR(__xludf.DUMMYFUNCTION("""COMPUTED_VALUE"""),46333.0)</f>
        <v>46333</v>
      </c>
      <c r="B142" s="269" t="str">
        <f>IFERROR(__xludf.DUMMYFUNCTION("""COMPUTED_VALUE"""),"土")</f>
        <v>土</v>
      </c>
      <c r="C142" s="272">
        <f>IFERROR(__xludf.DUMMYFUNCTION("""COMPUTED_VALUE"""),0.0)</f>
        <v>0</v>
      </c>
      <c r="D142" s="273">
        <f>IFERROR(__xludf.DUMMYFUNCTION("""COMPUTED_VALUE"""),1.0)</f>
        <v>1</v>
      </c>
      <c r="E142" s="274">
        <f>IFERROR(__xludf.DUMMYFUNCTION("""COMPUTED_VALUE"""),0.0)</f>
        <v>0</v>
      </c>
      <c r="F142" s="275"/>
      <c r="G142" s="275"/>
      <c r="H142" s="273">
        <f>IFERROR(__xludf.DUMMYFUNCTION("""COMPUTED_VALUE"""),1.0)</f>
        <v>1</v>
      </c>
      <c r="I142" s="274">
        <f>IFERROR(__xludf.DUMMYFUNCTION("""COMPUTED_VALUE"""),0.0)</f>
        <v>0</v>
      </c>
      <c r="J142" s="275"/>
      <c r="K142" s="275"/>
      <c r="L142" s="273">
        <f>IFERROR(__xludf.DUMMYFUNCTION("""COMPUTED_VALUE"""),2.0)</f>
        <v>2</v>
      </c>
      <c r="M142" s="274">
        <f>IFERROR(__xludf.DUMMYFUNCTION("""COMPUTED_VALUE"""),0.0)</f>
        <v>0</v>
      </c>
      <c r="N142" s="275"/>
      <c r="O142" s="275"/>
      <c r="P142" s="273">
        <f>IFERROR(__xludf.DUMMYFUNCTION("""COMPUTED_VALUE"""),4.0)</f>
        <v>4</v>
      </c>
      <c r="Q142" s="274">
        <f>IFERROR(__xludf.DUMMYFUNCTION("""COMPUTED_VALUE"""),0.0)</f>
        <v>0</v>
      </c>
      <c r="R142" s="275"/>
      <c r="S142" s="275"/>
      <c r="T142" s="273">
        <f>IFERROR(__xludf.DUMMYFUNCTION("""COMPUTED_VALUE"""),4.0)</f>
        <v>4</v>
      </c>
      <c r="U142" s="274">
        <f>IFERROR(__xludf.DUMMYFUNCTION("""COMPUTED_VALUE"""),0.0)</f>
        <v>0</v>
      </c>
      <c r="V142" s="275"/>
      <c r="W142" s="275"/>
      <c r="X142" s="273">
        <f>IFERROR(__xludf.DUMMYFUNCTION("""COMPUTED_VALUE"""),2.0)</f>
        <v>2</v>
      </c>
      <c r="Y142" s="274">
        <f>IFERROR(__xludf.DUMMYFUNCTION("""COMPUTED_VALUE"""),0.0)</f>
        <v>0</v>
      </c>
      <c r="Z142" s="275"/>
      <c r="AA142" s="275"/>
      <c r="AB142" s="273">
        <f>IFERROR(__xludf.DUMMYFUNCTION("""COMPUTED_VALUE"""),2.0)</f>
        <v>2</v>
      </c>
      <c r="AC142" s="274">
        <f>IFERROR(__xludf.DUMMYFUNCTION("""COMPUTED_VALUE"""),0.0)</f>
        <v>0</v>
      </c>
      <c r="AD142" s="275"/>
      <c r="AE142" s="275"/>
      <c r="AF142" s="273">
        <f>IFERROR(__xludf.DUMMYFUNCTION("""COMPUTED_VALUE"""),2.0)</f>
        <v>2</v>
      </c>
      <c r="AG142" s="274">
        <f>IFERROR(__xludf.DUMMYFUNCTION("""COMPUTED_VALUE"""),0.0)</f>
        <v>0</v>
      </c>
      <c r="AH142" s="275"/>
      <c r="AI142" s="275"/>
      <c r="AJ142" s="273">
        <f>IFERROR(__xludf.DUMMYFUNCTION("""COMPUTED_VALUE"""),5.0)</f>
        <v>5</v>
      </c>
      <c r="AK142" s="274">
        <f>IFERROR(__xludf.DUMMYFUNCTION("""COMPUTED_VALUE"""),0.0)</f>
        <v>0</v>
      </c>
      <c r="AL142" s="275"/>
      <c r="AM142" s="275"/>
      <c r="AN142" s="273">
        <f>IFERROR(__xludf.DUMMYFUNCTION("""COMPUTED_VALUE"""),19.0)</f>
        <v>19</v>
      </c>
      <c r="AO142" s="274">
        <f>IFERROR(__xludf.DUMMYFUNCTION("""COMPUTED_VALUE"""),0.0)</f>
        <v>0</v>
      </c>
      <c r="AP142" s="275"/>
      <c r="AQ142" s="275"/>
      <c r="AR142" s="273">
        <f>IFERROR(__xludf.DUMMYFUNCTION("""COMPUTED_VALUE"""),4.0)</f>
        <v>4</v>
      </c>
      <c r="AS142" s="274">
        <f>IFERROR(__xludf.DUMMYFUNCTION("""COMPUTED_VALUE"""),0.0)</f>
        <v>0</v>
      </c>
      <c r="AT142" s="275"/>
      <c r="AU142" s="275"/>
      <c r="AV142" s="273">
        <f>IFERROR(__xludf.DUMMYFUNCTION("""COMPUTED_VALUE"""),2.0)</f>
        <v>2</v>
      </c>
      <c r="AW142" s="274">
        <f>IFERROR(__xludf.DUMMYFUNCTION("""COMPUTED_VALUE"""),0.0)</f>
        <v>0</v>
      </c>
      <c r="AX142" s="275"/>
      <c r="AY142" s="275"/>
      <c r="AZ142" s="273">
        <f>IFERROR(__xludf.DUMMYFUNCTION("""COMPUTED_VALUE"""),3.0)</f>
        <v>3</v>
      </c>
      <c r="BA142" s="274">
        <f>IFERROR(__xludf.DUMMYFUNCTION("""COMPUTED_VALUE"""),0.0)</f>
        <v>0</v>
      </c>
      <c r="BB142" s="275"/>
      <c r="BC142" s="275"/>
      <c r="BD142" s="273">
        <f>IFERROR(__xludf.DUMMYFUNCTION("""COMPUTED_VALUE"""),5.0)</f>
        <v>5</v>
      </c>
      <c r="BE142" s="274">
        <f>IFERROR(__xludf.DUMMYFUNCTION("""COMPUTED_VALUE"""),0.0)</f>
        <v>0</v>
      </c>
      <c r="BF142" s="275"/>
      <c r="BG142" s="275"/>
      <c r="BH142" s="273"/>
      <c r="BI142" s="274">
        <f>IFERROR(__xludf.DUMMYFUNCTION("""COMPUTED_VALUE"""),0.0)</f>
        <v>0</v>
      </c>
      <c r="BJ142" s="275"/>
      <c r="BK142" s="275"/>
      <c r="BL142" s="273"/>
      <c r="BM142" s="274">
        <f>IFERROR(__xludf.DUMMYFUNCTION("""COMPUTED_VALUE"""),0.0)</f>
        <v>0</v>
      </c>
      <c r="BN142" s="275"/>
      <c r="BO142" s="275"/>
      <c r="BP142" s="269"/>
      <c r="BQ142" s="269">
        <f>IFERROR(__xludf.DUMMYFUNCTION("""COMPUTED_VALUE"""),0.0)</f>
        <v>0</v>
      </c>
      <c r="BR142" s="269"/>
      <c r="BS142" s="269"/>
      <c r="BT142" s="269"/>
      <c r="BU142" s="269">
        <f>IFERROR(__xludf.DUMMYFUNCTION("""COMPUTED_VALUE"""),0.0)</f>
        <v>0</v>
      </c>
      <c r="BV142" s="269"/>
      <c r="BW142" s="269"/>
      <c r="BX142" s="269"/>
      <c r="BY142" s="269">
        <f>IFERROR(__xludf.DUMMYFUNCTION("""COMPUTED_VALUE"""),0.0)</f>
        <v>0</v>
      </c>
      <c r="BZ142" s="269"/>
      <c r="CA142" s="269"/>
      <c r="CB142" s="269"/>
      <c r="CC142" s="269">
        <f>IFERROR(__xludf.DUMMYFUNCTION("""COMPUTED_VALUE"""),0.0)</f>
        <v>0</v>
      </c>
      <c r="CD142" s="269"/>
      <c r="CE142" s="269"/>
    </row>
    <row r="143">
      <c r="A143" s="271">
        <f>IFERROR(__xludf.DUMMYFUNCTION("""COMPUTED_VALUE"""),46334.0)</f>
        <v>46334</v>
      </c>
      <c r="B143" s="269" t="str">
        <f>IFERROR(__xludf.DUMMYFUNCTION("""COMPUTED_VALUE"""),"日")</f>
        <v>日</v>
      </c>
      <c r="C143" s="272">
        <f>IFERROR(__xludf.DUMMYFUNCTION("""COMPUTED_VALUE"""),0.0)</f>
        <v>0</v>
      </c>
      <c r="D143" s="273">
        <f>IFERROR(__xludf.DUMMYFUNCTION("""COMPUTED_VALUE"""),1.0)</f>
        <v>1</v>
      </c>
      <c r="E143" s="274">
        <f>IFERROR(__xludf.DUMMYFUNCTION("""COMPUTED_VALUE"""),0.0)</f>
        <v>0</v>
      </c>
      <c r="F143" s="275"/>
      <c r="G143" s="275"/>
      <c r="H143" s="273">
        <f>IFERROR(__xludf.DUMMYFUNCTION("""COMPUTED_VALUE"""),1.0)</f>
        <v>1</v>
      </c>
      <c r="I143" s="274">
        <f>IFERROR(__xludf.DUMMYFUNCTION("""COMPUTED_VALUE"""),0.0)</f>
        <v>0</v>
      </c>
      <c r="J143" s="275"/>
      <c r="K143" s="275"/>
      <c r="L143" s="273">
        <f>IFERROR(__xludf.DUMMYFUNCTION("""COMPUTED_VALUE"""),2.0)</f>
        <v>2</v>
      </c>
      <c r="M143" s="274">
        <f>IFERROR(__xludf.DUMMYFUNCTION("""COMPUTED_VALUE"""),0.0)</f>
        <v>0</v>
      </c>
      <c r="N143" s="275"/>
      <c r="O143" s="275"/>
      <c r="P143" s="273">
        <f>IFERROR(__xludf.DUMMYFUNCTION("""COMPUTED_VALUE"""),4.0)</f>
        <v>4</v>
      </c>
      <c r="Q143" s="274">
        <f>IFERROR(__xludf.DUMMYFUNCTION("""COMPUTED_VALUE"""),0.0)</f>
        <v>0</v>
      </c>
      <c r="R143" s="275"/>
      <c r="S143" s="275"/>
      <c r="T143" s="273">
        <f>IFERROR(__xludf.DUMMYFUNCTION("""COMPUTED_VALUE"""),4.0)</f>
        <v>4</v>
      </c>
      <c r="U143" s="274">
        <f>IFERROR(__xludf.DUMMYFUNCTION("""COMPUTED_VALUE"""),0.0)</f>
        <v>0</v>
      </c>
      <c r="V143" s="275"/>
      <c r="W143" s="275"/>
      <c r="X143" s="273">
        <f>IFERROR(__xludf.DUMMYFUNCTION("""COMPUTED_VALUE"""),2.0)</f>
        <v>2</v>
      </c>
      <c r="Y143" s="274">
        <f>IFERROR(__xludf.DUMMYFUNCTION("""COMPUTED_VALUE"""),0.0)</f>
        <v>0</v>
      </c>
      <c r="Z143" s="275"/>
      <c r="AA143" s="275"/>
      <c r="AB143" s="273">
        <f>IFERROR(__xludf.DUMMYFUNCTION("""COMPUTED_VALUE"""),2.0)</f>
        <v>2</v>
      </c>
      <c r="AC143" s="274">
        <f>IFERROR(__xludf.DUMMYFUNCTION("""COMPUTED_VALUE"""),0.0)</f>
        <v>0</v>
      </c>
      <c r="AD143" s="275"/>
      <c r="AE143" s="275"/>
      <c r="AF143" s="273">
        <f>IFERROR(__xludf.DUMMYFUNCTION("""COMPUTED_VALUE"""),2.0)</f>
        <v>2</v>
      </c>
      <c r="AG143" s="274">
        <f>IFERROR(__xludf.DUMMYFUNCTION("""COMPUTED_VALUE"""),0.0)</f>
        <v>0</v>
      </c>
      <c r="AH143" s="275"/>
      <c r="AI143" s="275"/>
      <c r="AJ143" s="273">
        <f>IFERROR(__xludf.DUMMYFUNCTION("""COMPUTED_VALUE"""),5.0)</f>
        <v>5</v>
      </c>
      <c r="AK143" s="274">
        <f>IFERROR(__xludf.DUMMYFUNCTION("""COMPUTED_VALUE"""),0.0)</f>
        <v>0</v>
      </c>
      <c r="AL143" s="275"/>
      <c r="AM143" s="275"/>
      <c r="AN143" s="273">
        <f>IFERROR(__xludf.DUMMYFUNCTION("""COMPUTED_VALUE"""),19.0)</f>
        <v>19</v>
      </c>
      <c r="AO143" s="274">
        <f>IFERROR(__xludf.DUMMYFUNCTION("""COMPUTED_VALUE"""),0.0)</f>
        <v>0</v>
      </c>
      <c r="AP143" s="275"/>
      <c r="AQ143" s="275"/>
      <c r="AR143" s="273">
        <f>IFERROR(__xludf.DUMMYFUNCTION("""COMPUTED_VALUE"""),4.0)</f>
        <v>4</v>
      </c>
      <c r="AS143" s="274">
        <f>IFERROR(__xludf.DUMMYFUNCTION("""COMPUTED_VALUE"""),0.0)</f>
        <v>0</v>
      </c>
      <c r="AT143" s="275"/>
      <c r="AU143" s="275"/>
      <c r="AV143" s="273">
        <f>IFERROR(__xludf.DUMMYFUNCTION("""COMPUTED_VALUE"""),2.0)</f>
        <v>2</v>
      </c>
      <c r="AW143" s="274">
        <f>IFERROR(__xludf.DUMMYFUNCTION("""COMPUTED_VALUE"""),0.0)</f>
        <v>0</v>
      </c>
      <c r="AX143" s="275"/>
      <c r="AY143" s="275"/>
      <c r="AZ143" s="273">
        <f>IFERROR(__xludf.DUMMYFUNCTION("""COMPUTED_VALUE"""),3.0)</f>
        <v>3</v>
      </c>
      <c r="BA143" s="274">
        <f>IFERROR(__xludf.DUMMYFUNCTION("""COMPUTED_VALUE"""),0.0)</f>
        <v>0</v>
      </c>
      <c r="BB143" s="275"/>
      <c r="BC143" s="275"/>
      <c r="BD143" s="273">
        <f>IFERROR(__xludf.DUMMYFUNCTION("""COMPUTED_VALUE"""),5.0)</f>
        <v>5</v>
      </c>
      <c r="BE143" s="274">
        <f>IFERROR(__xludf.DUMMYFUNCTION("""COMPUTED_VALUE"""),0.0)</f>
        <v>0</v>
      </c>
      <c r="BF143" s="275"/>
      <c r="BG143" s="275"/>
      <c r="BH143" s="273"/>
      <c r="BI143" s="274">
        <f>IFERROR(__xludf.DUMMYFUNCTION("""COMPUTED_VALUE"""),0.0)</f>
        <v>0</v>
      </c>
      <c r="BJ143" s="275"/>
      <c r="BK143" s="275"/>
      <c r="BL143" s="273"/>
      <c r="BM143" s="274">
        <f>IFERROR(__xludf.DUMMYFUNCTION("""COMPUTED_VALUE"""),0.0)</f>
        <v>0</v>
      </c>
      <c r="BN143" s="275"/>
      <c r="BO143" s="275"/>
      <c r="BP143" s="269"/>
      <c r="BQ143" s="269">
        <f>IFERROR(__xludf.DUMMYFUNCTION("""COMPUTED_VALUE"""),0.0)</f>
        <v>0</v>
      </c>
      <c r="BR143" s="269"/>
      <c r="BS143" s="269"/>
      <c r="BT143" s="269"/>
      <c r="BU143" s="269">
        <f>IFERROR(__xludf.DUMMYFUNCTION("""COMPUTED_VALUE"""),0.0)</f>
        <v>0</v>
      </c>
      <c r="BV143" s="269"/>
      <c r="BW143" s="269"/>
      <c r="BX143" s="269"/>
      <c r="BY143" s="269">
        <f>IFERROR(__xludf.DUMMYFUNCTION("""COMPUTED_VALUE"""),0.0)</f>
        <v>0</v>
      </c>
      <c r="BZ143" s="269"/>
      <c r="CA143" s="269"/>
      <c r="CB143" s="269"/>
      <c r="CC143" s="269">
        <f>IFERROR(__xludf.DUMMYFUNCTION("""COMPUTED_VALUE"""),0.0)</f>
        <v>0</v>
      </c>
      <c r="CD143" s="269"/>
      <c r="CE143" s="269"/>
    </row>
    <row r="144">
      <c r="A144" s="271">
        <f>IFERROR(__xludf.DUMMYFUNCTION("""COMPUTED_VALUE"""),46338.0)</f>
        <v>46338</v>
      </c>
      <c r="B144" s="269" t="str">
        <f>IFERROR(__xludf.DUMMYFUNCTION("""COMPUTED_VALUE"""),"木")</f>
        <v>木</v>
      </c>
      <c r="C144" s="272">
        <f>IFERROR(__xludf.DUMMYFUNCTION("""COMPUTED_VALUE"""),0.0)</f>
        <v>0</v>
      </c>
      <c r="D144" s="273">
        <f>IFERROR(__xludf.DUMMYFUNCTION("""COMPUTED_VALUE"""),1.0)</f>
        <v>1</v>
      </c>
      <c r="E144" s="274">
        <f>IFERROR(__xludf.DUMMYFUNCTION("""COMPUTED_VALUE"""),0.0)</f>
        <v>0</v>
      </c>
      <c r="F144" s="275"/>
      <c r="G144" s="275"/>
      <c r="H144" s="273">
        <f>IFERROR(__xludf.DUMMYFUNCTION("""COMPUTED_VALUE"""),1.0)</f>
        <v>1</v>
      </c>
      <c r="I144" s="274">
        <f>IFERROR(__xludf.DUMMYFUNCTION("""COMPUTED_VALUE"""),0.0)</f>
        <v>0</v>
      </c>
      <c r="J144" s="275"/>
      <c r="K144" s="275"/>
      <c r="L144" s="273">
        <f>IFERROR(__xludf.DUMMYFUNCTION("""COMPUTED_VALUE"""),2.0)</f>
        <v>2</v>
      </c>
      <c r="M144" s="274">
        <f>IFERROR(__xludf.DUMMYFUNCTION("""COMPUTED_VALUE"""),0.0)</f>
        <v>0</v>
      </c>
      <c r="N144" s="275"/>
      <c r="O144" s="275"/>
      <c r="P144" s="273">
        <f>IFERROR(__xludf.DUMMYFUNCTION("""COMPUTED_VALUE"""),4.0)</f>
        <v>4</v>
      </c>
      <c r="Q144" s="274">
        <f>IFERROR(__xludf.DUMMYFUNCTION("""COMPUTED_VALUE"""),0.0)</f>
        <v>0</v>
      </c>
      <c r="R144" s="275"/>
      <c r="S144" s="275"/>
      <c r="T144" s="273">
        <f>IFERROR(__xludf.DUMMYFUNCTION("""COMPUTED_VALUE"""),4.0)</f>
        <v>4</v>
      </c>
      <c r="U144" s="274">
        <f>IFERROR(__xludf.DUMMYFUNCTION("""COMPUTED_VALUE"""),0.0)</f>
        <v>0</v>
      </c>
      <c r="V144" s="275"/>
      <c r="W144" s="275"/>
      <c r="X144" s="273">
        <f>IFERROR(__xludf.DUMMYFUNCTION("""COMPUTED_VALUE"""),2.0)</f>
        <v>2</v>
      </c>
      <c r="Y144" s="274">
        <f>IFERROR(__xludf.DUMMYFUNCTION("""COMPUTED_VALUE"""),0.0)</f>
        <v>0</v>
      </c>
      <c r="Z144" s="275"/>
      <c r="AA144" s="275"/>
      <c r="AB144" s="273">
        <f>IFERROR(__xludf.DUMMYFUNCTION("""COMPUTED_VALUE"""),2.0)</f>
        <v>2</v>
      </c>
      <c r="AC144" s="274">
        <f>IFERROR(__xludf.DUMMYFUNCTION("""COMPUTED_VALUE"""),0.0)</f>
        <v>0</v>
      </c>
      <c r="AD144" s="275"/>
      <c r="AE144" s="275"/>
      <c r="AF144" s="273">
        <f>IFERROR(__xludf.DUMMYFUNCTION("""COMPUTED_VALUE"""),2.0)</f>
        <v>2</v>
      </c>
      <c r="AG144" s="274">
        <f>IFERROR(__xludf.DUMMYFUNCTION("""COMPUTED_VALUE"""),0.0)</f>
        <v>0</v>
      </c>
      <c r="AH144" s="275"/>
      <c r="AI144" s="275"/>
      <c r="AJ144" s="273">
        <f>IFERROR(__xludf.DUMMYFUNCTION("""COMPUTED_VALUE"""),5.0)</f>
        <v>5</v>
      </c>
      <c r="AK144" s="274">
        <f>IFERROR(__xludf.DUMMYFUNCTION("""COMPUTED_VALUE"""),0.0)</f>
        <v>0</v>
      </c>
      <c r="AL144" s="275"/>
      <c r="AM144" s="275"/>
      <c r="AN144" s="273">
        <f>IFERROR(__xludf.DUMMYFUNCTION("""COMPUTED_VALUE"""),19.0)</f>
        <v>19</v>
      </c>
      <c r="AO144" s="274">
        <f>IFERROR(__xludf.DUMMYFUNCTION("""COMPUTED_VALUE"""),0.0)</f>
        <v>0</v>
      </c>
      <c r="AP144" s="275"/>
      <c r="AQ144" s="275"/>
      <c r="AR144" s="273">
        <f>IFERROR(__xludf.DUMMYFUNCTION("""COMPUTED_VALUE"""),4.0)</f>
        <v>4</v>
      </c>
      <c r="AS144" s="274">
        <f>IFERROR(__xludf.DUMMYFUNCTION("""COMPUTED_VALUE"""),0.0)</f>
        <v>0</v>
      </c>
      <c r="AT144" s="275"/>
      <c r="AU144" s="275"/>
      <c r="AV144" s="273">
        <f>IFERROR(__xludf.DUMMYFUNCTION("""COMPUTED_VALUE"""),2.0)</f>
        <v>2</v>
      </c>
      <c r="AW144" s="274">
        <f>IFERROR(__xludf.DUMMYFUNCTION("""COMPUTED_VALUE"""),0.0)</f>
        <v>0</v>
      </c>
      <c r="AX144" s="275"/>
      <c r="AY144" s="275"/>
      <c r="AZ144" s="273">
        <f>IFERROR(__xludf.DUMMYFUNCTION("""COMPUTED_VALUE"""),3.0)</f>
        <v>3</v>
      </c>
      <c r="BA144" s="274">
        <f>IFERROR(__xludf.DUMMYFUNCTION("""COMPUTED_VALUE"""),0.0)</f>
        <v>0</v>
      </c>
      <c r="BB144" s="275"/>
      <c r="BC144" s="275"/>
      <c r="BD144" s="273">
        <f>IFERROR(__xludf.DUMMYFUNCTION("""COMPUTED_VALUE"""),5.0)</f>
        <v>5</v>
      </c>
      <c r="BE144" s="274">
        <f>IFERROR(__xludf.DUMMYFUNCTION("""COMPUTED_VALUE"""),0.0)</f>
        <v>0</v>
      </c>
      <c r="BF144" s="275"/>
      <c r="BG144" s="275"/>
      <c r="BH144" s="273"/>
      <c r="BI144" s="274">
        <f>IFERROR(__xludf.DUMMYFUNCTION("""COMPUTED_VALUE"""),0.0)</f>
        <v>0</v>
      </c>
      <c r="BJ144" s="275"/>
      <c r="BK144" s="275"/>
      <c r="BL144" s="273"/>
      <c r="BM144" s="274">
        <f>IFERROR(__xludf.DUMMYFUNCTION("""COMPUTED_VALUE"""),0.0)</f>
        <v>0</v>
      </c>
      <c r="BN144" s="275"/>
      <c r="BO144" s="275"/>
      <c r="BP144" s="269"/>
      <c r="BQ144" s="269">
        <f>IFERROR(__xludf.DUMMYFUNCTION("""COMPUTED_VALUE"""),0.0)</f>
        <v>0</v>
      </c>
      <c r="BR144" s="269"/>
      <c r="BS144" s="269"/>
      <c r="BT144" s="269"/>
      <c r="BU144" s="269">
        <f>IFERROR(__xludf.DUMMYFUNCTION("""COMPUTED_VALUE"""),0.0)</f>
        <v>0</v>
      </c>
      <c r="BV144" s="269"/>
      <c r="BW144" s="269"/>
      <c r="BX144" s="269"/>
      <c r="BY144" s="269">
        <f>IFERROR(__xludf.DUMMYFUNCTION("""COMPUTED_VALUE"""),0.0)</f>
        <v>0</v>
      </c>
      <c r="BZ144" s="269"/>
      <c r="CA144" s="269"/>
      <c r="CB144" s="269"/>
      <c r="CC144" s="269">
        <f>IFERROR(__xludf.DUMMYFUNCTION("""COMPUTED_VALUE"""),0.0)</f>
        <v>0</v>
      </c>
      <c r="CD144" s="269"/>
      <c r="CE144" s="269"/>
    </row>
    <row r="145">
      <c r="A145" s="271">
        <f>IFERROR(__xludf.DUMMYFUNCTION("""COMPUTED_VALUE"""),46339.0)</f>
        <v>46339</v>
      </c>
      <c r="B145" s="269" t="str">
        <f>IFERROR(__xludf.DUMMYFUNCTION("""COMPUTED_VALUE"""),"金")</f>
        <v>金</v>
      </c>
      <c r="C145" s="272">
        <f>IFERROR(__xludf.DUMMYFUNCTION("""COMPUTED_VALUE"""),0.0)</f>
        <v>0</v>
      </c>
      <c r="D145" s="273">
        <f>IFERROR(__xludf.DUMMYFUNCTION("""COMPUTED_VALUE"""),1.0)</f>
        <v>1</v>
      </c>
      <c r="E145" s="274">
        <f>IFERROR(__xludf.DUMMYFUNCTION("""COMPUTED_VALUE"""),0.0)</f>
        <v>0</v>
      </c>
      <c r="F145" s="275"/>
      <c r="G145" s="275"/>
      <c r="H145" s="273">
        <f>IFERROR(__xludf.DUMMYFUNCTION("""COMPUTED_VALUE"""),1.0)</f>
        <v>1</v>
      </c>
      <c r="I145" s="274">
        <f>IFERROR(__xludf.DUMMYFUNCTION("""COMPUTED_VALUE"""),0.0)</f>
        <v>0</v>
      </c>
      <c r="J145" s="275"/>
      <c r="K145" s="275"/>
      <c r="L145" s="273">
        <f>IFERROR(__xludf.DUMMYFUNCTION("""COMPUTED_VALUE"""),2.0)</f>
        <v>2</v>
      </c>
      <c r="M145" s="274">
        <f>IFERROR(__xludf.DUMMYFUNCTION("""COMPUTED_VALUE"""),0.0)</f>
        <v>0</v>
      </c>
      <c r="N145" s="275"/>
      <c r="O145" s="275"/>
      <c r="P145" s="273">
        <f>IFERROR(__xludf.DUMMYFUNCTION("""COMPUTED_VALUE"""),4.0)</f>
        <v>4</v>
      </c>
      <c r="Q145" s="274">
        <f>IFERROR(__xludf.DUMMYFUNCTION("""COMPUTED_VALUE"""),0.0)</f>
        <v>0</v>
      </c>
      <c r="R145" s="275"/>
      <c r="S145" s="275"/>
      <c r="T145" s="273">
        <f>IFERROR(__xludf.DUMMYFUNCTION("""COMPUTED_VALUE"""),4.0)</f>
        <v>4</v>
      </c>
      <c r="U145" s="274">
        <f>IFERROR(__xludf.DUMMYFUNCTION("""COMPUTED_VALUE"""),0.0)</f>
        <v>0</v>
      </c>
      <c r="V145" s="275"/>
      <c r="W145" s="275"/>
      <c r="X145" s="273">
        <f>IFERROR(__xludf.DUMMYFUNCTION("""COMPUTED_VALUE"""),2.0)</f>
        <v>2</v>
      </c>
      <c r="Y145" s="274">
        <f>IFERROR(__xludf.DUMMYFUNCTION("""COMPUTED_VALUE"""),0.0)</f>
        <v>0</v>
      </c>
      <c r="Z145" s="275"/>
      <c r="AA145" s="275"/>
      <c r="AB145" s="273">
        <f>IFERROR(__xludf.DUMMYFUNCTION("""COMPUTED_VALUE"""),2.0)</f>
        <v>2</v>
      </c>
      <c r="AC145" s="274">
        <f>IFERROR(__xludf.DUMMYFUNCTION("""COMPUTED_VALUE"""),0.0)</f>
        <v>0</v>
      </c>
      <c r="AD145" s="275"/>
      <c r="AE145" s="275"/>
      <c r="AF145" s="273">
        <f>IFERROR(__xludf.DUMMYFUNCTION("""COMPUTED_VALUE"""),2.0)</f>
        <v>2</v>
      </c>
      <c r="AG145" s="274">
        <f>IFERROR(__xludf.DUMMYFUNCTION("""COMPUTED_VALUE"""),0.0)</f>
        <v>0</v>
      </c>
      <c r="AH145" s="275"/>
      <c r="AI145" s="275"/>
      <c r="AJ145" s="273">
        <f>IFERROR(__xludf.DUMMYFUNCTION("""COMPUTED_VALUE"""),5.0)</f>
        <v>5</v>
      </c>
      <c r="AK145" s="274">
        <f>IFERROR(__xludf.DUMMYFUNCTION("""COMPUTED_VALUE"""),0.0)</f>
        <v>0</v>
      </c>
      <c r="AL145" s="275"/>
      <c r="AM145" s="275"/>
      <c r="AN145" s="273">
        <f>IFERROR(__xludf.DUMMYFUNCTION("""COMPUTED_VALUE"""),19.0)</f>
        <v>19</v>
      </c>
      <c r="AO145" s="274">
        <f>IFERROR(__xludf.DUMMYFUNCTION("""COMPUTED_VALUE"""),0.0)</f>
        <v>0</v>
      </c>
      <c r="AP145" s="275"/>
      <c r="AQ145" s="275"/>
      <c r="AR145" s="273">
        <f>IFERROR(__xludf.DUMMYFUNCTION("""COMPUTED_VALUE"""),4.0)</f>
        <v>4</v>
      </c>
      <c r="AS145" s="274">
        <f>IFERROR(__xludf.DUMMYFUNCTION("""COMPUTED_VALUE"""),0.0)</f>
        <v>0</v>
      </c>
      <c r="AT145" s="275"/>
      <c r="AU145" s="275"/>
      <c r="AV145" s="273">
        <f>IFERROR(__xludf.DUMMYFUNCTION("""COMPUTED_VALUE"""),2.0)</f>
        <v>2</v>
      </c>
      <c r="AW145" s="274">
        <f>IFERROR(__xludf.DUMMYFUNCTION("""COMPUTED_VALUE"""),0.0)</f>
        <v>0</v>
      </c>
      <c r="AX145" s="275"/>
      <c r="AY145" s="275"/>
      <c r="AZ145" s="273">
        <f>IFERROR(__xludf.DUMMYFUNCTION("""COMPUTED_VALUE"""),3.0)</f>
        <v>3</v>
      </c>
      <c r="BA145" s="274">
        <f>IFERROR(__xludf.DUMMYFUNCTION("""COMPUTED_VALUE"""),0.0)</f>
        <v>0</v>
      </c>
      <c r="BB145" s="275"/>
      <c r="BC145" s="275"/>
      <c r="BD145" s="273">
        <f>IFERROR(__xludf.DUMMYFUNCTION("""COMPUTED_VALUE"""),5.0)</f>
        <v>5</v>
      </c>
      <c r="BE145" s="274">
        <f>IFERROR(__xludf.DUMMYFUNCTION("""COMPUTED_VALUE"""),0.0)</f>
        <v>0</v>
      </c>
      <c r="BF145" s="275"/>
      <c r="BG145" s="275"/>
      <c r="BH145" s="273"/>
      <c r="BI145" s="274">
        <f>IFERROR(__xludf.DUMMYFUNCTION("""COMPUTED_VALUE"""),0.0)</f>
        <v>0</v>
      </c>
      <c r="BJ145" s="275"/>
      <c r="BK145" s="275"/>
      <c r="BL145" s="273"/>
      <c r="BM145" s="274">
        <f>IFERROR(__xludf.DUMMYFUNCTION("""COMPUTED_VALUE"""),0.0)</f>
        <v>0</v>
      </c>
      <c r="BN145" s="275"/>
      <c r="BO145" s="275"/>
      <c r="BP145" s="269"/>
      <c r="BQ145" s="269">
        <f>IFERROR(__xludf.DUMMYFUNCTION("""COMPUTED_VALUE"""),0.0)</f>
        <v>0</v>
      </c>
      <c r="BR145" s="269"/>
      <c r="BS145" s="269"/>
      <c r="BT145" s="269"/>
      <c r="BU145" s="269">
        <f>IFERROR(__xludf.DUMMYFUNCTION("""COMPUTED_VALUE"""),0.0)</f>
        <v>0</v>
      </c>
      <c r="BV145" s="269"/>
      <c r="BW145" s="269"/>
      <c r="BX145" s="269"/>
      <c r="BY145" s="269">
        <f>IFERROR(__xludf.DUMMYFUNCTION("""COMPUTED_VALUE"""),0.0)</f>
        <v>0</v>
      </c>
      <c r="BZ145" s="269"/>
      <c r="CA145" s="269"/>
      <c r="CB145" s="269"/>
      <c r="CC145" s="269">
        <f>IFERROR(__xludf.DUMMYFUNCTION("""COMPUTED_VALUE"""),0.0)</f>
        <v>0</v>
      </c>
      <c r="CD145" s="269"/>
      <c r="CE145" s="269"/>
    </row>
    <row r="146">
      <c r="A146" s="271">
        <f>IFERROR(__xludf.DUMMYFUNCTION("""COMPUTED_VALUE"""),46340.0)</f>
        <v>46340</v>
      </c>
      <c r="B146" s="269" t="str">
        <f>IFERROR(__xludf.DUMMYFUNCTION("""COMPUTED_VALUE"""),"土")</f>
        <v>土</v>
      </c>
      <c r="C146" s="272">
        <f>IFERROR(__xludf.DUMMYFUNCTION("""COMPUTED_VALUE"""),0.0)</f>
        <v>0</v>
      </c>
      <c r="D146" s="273">
        <f>IFERROR(__xludf.DUMMYFUNCTION("""COMPUTED_VALUE"""),1.0)</f>
        <v>1</v>
      </c>
      <c r="E146" s="274">
        <f>IFERROR(__xludf.DUMMYFUNCTION("""COMPUTED_VALUE"""),0.0)</f>
        <v>0</v>
      </c>
      <c r="F146" s="275"/>
      <c r="G146" s="275"/>
      <c r="H146" s="273">
        <f>IFERROR(__xludf.DUMMYFUNCTION("""COMPUTED_VALUE"""),1.0)</f>
        <v>1</v>
      </c>
      <c r="I146" s="274">
        <f>IFERROR(__xludf.DUMMYFUNCTION("""COMPUTED_VALUE"""),0.0)</f>
        <v>0</v>
      </c>
      <c r="J146" s="275"/>
      <c r="K146" s="275"/>
      <c r="L146" s="273">
        <f>IFERROR(__xludf.DUMMYFUNCTION("""COMPUTED_VALUE"""),2.0)</f>
        <v>2</v>
      </c>
      <c r="M146" s="274">
        <f>IFERROR(__xludf.DUMMYFUNCTION("""COMPUTED_VALUE"""),0.0)</f>
        <v>0</v>
      </c>
      <c r="N146" s="275"/>
      <c r="O146" s="275"/>
      <c r="P146" s="273">
        <f>IFERROR(__xludf.DUMMYFUNCTION("""COMPUTED_VALUE"""),4.0)</f>
        <v>4</v>
      </c>
      <c r="Q146" s="274">
        <f>IFERROR(__xludf.DUMMYFUNCTION("""COMPUTED_VALUE"""),0.0)</f>
        <v>0</v>
      </c>
      <c r="R146" s="275"/>
      <c r="S146" s="275"/>
      <c r="T146" s="273">
        <f>IFERROR(__xludf.DUMMYFUNCTION("""COMPUTED_VALUE"""),4.0)</f>
        <v>4</v>
      </c>
      <c r="U146" s="274">
        <f>IFERROR(__xludf.DUMMYFUNCTION("""COMPUTED_VALUE"""),0.0)</f>
        <v>0</v>
      </c>
      <c r="V146" s="275"/>
      <c r="W146" s="275"/>
      <c r="X146" s="273">
        <f>IFERROR(__xludf.DUMMYFUNCTION("""COMPUTED_VALUE"""),2.0)</f>
        <v>2</v>
      </c>
      <c r="Y146" s="274">
        <f>IFERROR(__xludf.DUMMYFUNCTION("""COMPUTED_VALUE"""),0.0)</f>
        <v>0</v>
      </c>
      <c r="Z146" s="275"/>
      <c r="AA146" s="275"/>
      <c r="AB146" s="273">
        <f>IFERROR(__xludf.DUMMYFUNCTION("""COMPUTED_VALUE"""),2.0)</f>
        <v>2</v>
      </c>
      <c r="AC146" s="274">
        <f>IFERROR(__xludf.DUMMYFUNCTION("""COMPUTED_VALUE"""),0.0)</f>
        <v>0</v>
      </c>
      <c r="AD146" s="275"/>
      <c r="AE146" s="275"/>
      <c r="AF146" s="273">
        <f>IFERROR(__xludf.DUMMYFUNCTION("""COMPUTED_VALUE"""),2.0)</f>
        <v>2</v>
      </c>
      <c r="AG146" s="274">
        <f>IFERROR(__xludf.DUMMYFUNCTION("""COMPUTED_VALUE"""),0.0)</f>
        <v>0</v>
      </c>
      <c r="AH146" s="275"/>
      <c r="AI146" s="275"/>
      <c r="AJ146" s="273">
        <f>IFERROR(__xludf.DUMMYFUNCTION("""COMPUTED_VALUE"""),5.0)</f>
        <v>5</v>
      </c>
      <c r="AK146" s="274">
        <f>IFERROR(__xludf.DUMMYFUNCTION("""COMPUTED_VALUE"""),0.0)</f>
        <v>0</v>
      </c>
      <c r="AL146" s="275"/>
      <c r="AM146" s="275"/>
      <c r="AN146" s="273">
        <f>IFERROR(__xludf.DUMMYFUNCTION("""COMPUTED_VALUE"""),19.0)</f>
        <v>19</v>
      </c>
      <c r="AO146" s="274">
        <f>IFERROR(__xludf.DUMMYFUNCTION("""COMPUTED_VALUE"""),0.0)</f>
        <v>0</v>
      </c>
      <c r="AP146" s="275"/>
      <c r="AQ146" s="275"/>
      <c r="AR146" s="273">
        <f>IFERROR(__xludf.DUMMYFUNCTION("""COMPUTED_VALUE"""),4.0)</f>
        <v>4</v>
      </c>
      <c r="AS146" s="274">
        <f>IFERROR(__xludf.DUMMYFUNCTION("""COMPUTED_VALUE"""),0.0)</f>
        <v>0</v>
      </c>
      <c r="AT146" s="275"/>
      <c r="AU146" s="275"/>
      <c r="AV146" s="273">
        <f>IFERROR(__xludf.DUMMYFUNCTION("""COMPUTED_VALUE"""),2.0)</f>
        <v>2</v>
      </c>
      <c r="AW146" s="274">
        <f>IFERROR(__xludf.DUMMYFUNCTION("""COMPUTED_VALUE"""),0.0)</f>
        <v>0</v>
      </c>
      <c r="AX146" s="275"/>
      <c r="AY146" s="275"/>
      <c r="AZ146" s="273">
        <f>IFERROR(__xludf.DUMMYFUNCTION("""COMPUTED_VALUE"""),3.0)</f>
        <v>3</v>
      </c>
      <c r="BA146" s="274">
        <f>IFERROR(__xludf.DUMMYFUNCTION("""COMPUTED_VALUE"""),0.0)</f>
        <v>0</v>
      </c>
      <c r="BB146" s="275"/>
      <c r="BC146" s="275"/>
      <c r="BD146" s="273">
        <f>IFERROR(__xludf.DUMMYFUNCTION("""COMPUTED_VALUE"""),5.0)</f>
        <v>5</v>
      </c>
      <c r="BE146" s="274">
        <f>IFERROR(__xludf.DUMMYFUNCTION("""COMPUTED_VALUE"""),0.0)</f>
        <v>0</v>
      </c>
      <c r="BF146" s="275"/>
      <c r="BG146" s="275"/>
      <c r="BH146" s="273"/>
      <c r="BI146" s="274">
        <f>IFERROR(__xludf.DUMMYFUNCTION("""COMPUTED_VALUE"""),0.0)</f>
        <v>0</v>
      </c>
      <c r="BJ146" s="275"/>
      <c r="BK146" s="275"/>
      <c r="BL146" s="273"/>
      <c r="BM146" s="274">
        <f>IFERROR(__xludf.DUMMYFUNCTION("""COMPUTED_VALUE"""),0.0)</f>
        <v>0</v>
      </c>
      <c r="BN146" s="275"/>
      <c r="BO146" s="275"/>
      <c r="BP146" s="269"/>
      <c r="BQ146" s="269">
        <f>IFERROR(__xludf.DUMMYFUNCTION("""COMPUTED_VALUE"""),0.0)</f>
        <v>0</v>
      </c>
      <c r="BR146" s="269"/>
      <c r="BS146" s="269"/>
      <c r="BT146" s="269"/>
      <c r="BU146" s="269">
        <f>IFERROR(__xludf.DUMMYFUNCTION("""COMPUTED_VALUE"""),0.0)</f>
        <v>0</v>
      </c>
      <c r="BV146" s="269"/>
      <c r="BW146" s="269"/>
      <c r="BX146" s="269"/>
      <c r="BY146" s="269">
        <f>IFERROR(__xludf.DUMMYFUNCTION("""COMPUTED_VALUE"""),0.0)</f>
        <v>0</v>
      </c>
      <c r="BZ146" s="269"/>
      <c r="CA146" s="269"/>
      <c r="CB146" s="269"/>
      <c r="CC146" s="269">
        <f>IFERROR(__xludf.DUMMYFUNCTION("""COMPUTED_VALUE"""),0.0)</f>
        <v>0</v>
      </c>
      <c r="CD146" s="269"/>
      <c r="CE146" s="269"/>
    </row>
    <row r="147">
      <c r="A147" s="271">
        <f>IFERROR(__xludf.DUMMYFUNCTION("""COMPUTED_VALUE"""),46341.0)</f>
        <v>46341</v>
      </c>
      <c r="B147" s="269" t="str">
        <f>IFERROR(__xludf.DUMMYFUNCTION("""COMPUTED_VALUE"""),"日")</f>
        <v>日</v>
      </c>
      <c r="C147" s="272">
        <f>IFERROR(__xludf.DUMMYFUNCTION("""COMPUTED_VALUE"""),0.0)</f>
        <v>0</v>
      </c>
      <c r="D147" s="273">
        <f>IFERROR(__xludf.DUMMYFUNCTION("""COMPUTED_VALUE"""),1.0)</f>
        <v>1</v>
      </c>
      <c r="E147" s="274">
        <f>IFERROR(__xludf.DUMMYFUNCTION("""COMPUTED_VALUE"""),0.0)</f>
        <v>0</v>
      </c>
      <c r="F147" s="275"/>
      <c r="G147" s="275"/>
      <c r="H147" s="273">
        <f>IFERROR(__xludf.DUMMYFUNCTION("""COMPUTED_VALUE"""),1.0)</f>
        <v>1</v>
      </c>
      <c r="I147" s="274">
        <f>IFERROR(__xludf.DUMMYFUNCTION("""COMPUTED_VALUE"""),0.0)</f>
        <v>0</v>
      </c>
      <c r="J147" s="275"/>
      <c r="K147" s="275"/>
      <c r="L147" s="273">
        <f>IFERROR(__xludf.DUMMYFUNCTION("""COMPUTED_VALUE"""),2.0)</f>
        <v>2</v>
      </c>
      <c r="M147" s="274">
        <f>IFERROR(__xludf.DUMMYFUNCTION("""COMPUTED_VALUE"""),0.0)</f>
        <v>0</v>
      </c>
      <c r="N147" s="275"/>
      <c r="O147" s="275"/>
      <c r="P147" s="273">
        <f>IFERROR(__xludf.DUMMYFUNCTION("""COMPUTED_VALUE"""),4.0)</f>
        <v>4</v>
      </c>
      <c r="Q147" s="274">
        <f>IFERROR(__xludf.DUMMYFUNCTION("""COMPUTED_VALUE"""),0.0)</f>
        <v>0</v>
      </c>
      <c r="R147" s="275"/>
      <c r="S147" s="275"/>
      <c r="T147" s="273">
        <f>IFERROR(__xludf.DUMMYFUNCTION("""COMPUTED_VALUE"""),4.0)</f>
        <v>4</v>
      </c>
      <c r="U147" s="274">
        <f>IFERROR(__xludf.DUMMYFUNCTION("""COMPUTED_VALUE"""),0.0)</f>
        <v>0</v>
      </c>
      <c r="V147" s="275"/>
      <c r="W147" s="275"/>
      <c r="X147" s="273">
        <f>IFERROR(__xludf.DUMMYFUNCTION("""COMPUTED_VALUE"""),2.0)</f>
        <v>2</v>
      </c>
      <c r="Y147" s="274">
        <f>IFERROR(__xludf.DUMMYFUNCTION("""COMPUTED_VALUE"""),0.0)</f>
        <v>0</v>
      </c>
      <c r="Z147" s="275"/>
      <c r="AA147" s="275"/>
      <c r="AB147" s="273">
        <f>IFERROR(__xludf.DUMMYFUNCTION("""COMPUTED_VALUE"""),2.0)</f>
        <v>2</v>
      </c>
      <c r="AC147" s="274">
        <f>IFERROR(__xludf.DUMMYFUNCTION("""COMPUTED_VALUE"""),0.0)</f>
        <v>0</v>
      </c>
      <c r="AD147" s="275"/>
      <c r="AE147" s="275"/>
      <c r="AF147" s="273">
        <f>IFERROR(__xludf.DUMMYFUNCTION("""COMPUTED_VALUE"""),2.0)</f>
        <v>2</v>
      </c>
      <c r="AG147" s="274">
        <f>IFERROR(__xludf.DUMMYFUNCTION("""COMPUTED_VALUE"""),0.0)</f>
        <v>0</v>
      </c>
      <c r="AH147" s="275"/>
      <c r="AI147" s="275"/>
      <c r="AJ147" s="273">
        <f>IFERROR(__xludf.DUMMYFUNCTION("""COMPUTED_VALUE"""),5.0)</f>
        <v>5</v>
      </c>
      <c r="AK147" s="274">
        <f>IFERROR(__xludf.DUMMYFUNCTION("""COMPUTED_VALUE"""),0.0)</f>
        <v>0</v>
      </c>
      <c r="AL147" s="275"/>
      <c r="AM147" s="275"/>
      <c r="AN147" s="273">
        <f>IFERROR(__xludf.DUMMYFUNCTION("""COMPUTED_VALUE"""),19.0)</f>
        <v>19</v>
      </c>
      <c r="AO147" s="274">
        <f>IFERROR(__xludf.DUMMYFUNCTION("""COMPUTED_VALUE"""),0.0)</f>
        <v>0</v>
      </c>
      <c r="AP147" s="275"/>
      <c r="AQ147" s="275"/>
      <c r="AR147" s="273">
        <f>IFERROR(__xludf.DUMMYFUNCTION("""COMPUTED_VALUE"""),4.0)</f>
        <v>4</v>
      </c>
      <c r="AS147" s="274">
        <f>IFERROR(__xludf.DUMMYFUNCTION("""COMPUTED_VALUE"""),0.0)</f>
        <v>0</v>
      </c>
      <c r="AT147" s="275"/>
      <c r="AU147" s="275"/>
      <c r="AV147" s="273">
        <f>IFERROR(__xludf.DUMMYFUNCTION("""COMPUTED_VALUE"""),2.0)</f>
        <v>2</v>
      </c>
      <c r="AW147" s="274">
        <f>IFERROR(__xludf.DUMMYFUNCTION("""COMPUTED_VALUE"""),0.0)</f>
        <v>0</v>
      </c>
      <c r="AX147" s="275"/>
      <c r="AY147" s="275"/>
      <c r="AZ147" s="273">
        <f>IFERROR(__xludf.DUMMYFUNCTION("""COMPUTED_VALUE"""),3.0)</f>
        <v>3</v>
      </c>
      <c r="BA147" s="274">
        <f>IFERROR(__xludf.DUMMYFUNCTION("""COMPUTED_VALUE"""),0.0)</f>
        <v>0</v>
      </c>
      <c r="BB147" s="275"/>
      <c r="BC147" s="275"/>
      <c r="BD147" s="273">
        <f>IFERROR(__xludf.DUMMYFUNCTION("""COMPUTED_VALUE"""),5.0)</f>
        <v>5</v>
      </c>
      <c r="BE147" s="274">
        <f>IFERROR(__xludf.DUMMYFUNCTION("""COMPUTED_VALUE"""),0.0)</f>
        <v>0</v>
      </c>
      <c r="BF147" s="275"/>
      <c r="BG147" s="275"/>
      <c r="BH147" s="273"/>
      <c r="BI147" s="274">
        <f>IFERROR(__xludf.DUMMYFUNCTION("""COMPUTED_VALUE"""),0.0)</f>
        <v>0</v>
      </c>
      <c r="BJ147" s="275"/>
      <c r="BK147" s="275"/>
      <c r="BL147" s="273"/>
      <c r="BM147" s="274">
        <f>IFERROR(__xludf.DUMMYFUNCTION("""COMPUTED_VALUE"""),0.0)</f>
        <v>0</v>
      </c>
      <c r="BN147" s="275"/>
      <c r="BO147" s="275"/>
      <c r="BP147" s="269"/>
      <c r="BQ147" s="269">
        <f>IFERROR(__xludf.DUMMYFUNCTION("""COMPUTED_VALUE"""),0.0)</f>
        <v>0</v>
      </c>
      <c r="BR147" s="269"/>
      <c r="BS147" s="269"/>
      <c r="BT147" s="269"/>
      <c r="BU147" s="269">
        <f>IFERROR(__xludf.DUMMYFUNCTION("""COMPUTED_VALUE"""),0.0)</f>
        <v>0</v>
      </c>
      <c r="BV147" s="269"/>
      <c r="BW147" s="269"/>
      <c r="BX147" s="269"/>
      <c r="BY147" s="269">
        <f>IFERROR(__xludf.DUMMYFUNCTION("""COMPUTED_VALUE"""),0.0)</f>
        <v>0</v>
      </c>
      <c r="BZ147" s="269"/>
      <c r="CA147" s="269"/>
      <c r="CB147" s="269"/>
      <c r="CC147" s="269">
        <f>IFERROR(__xludf.DUMMYFUNCTION("""COMPUTED_VALUE"""),0.0)</f>
        <v>0</v>
      </c>
      <c r="CD147" s="269"/>
      <c r="CE147" s="269"/>
    </row>
    <row r="148">
      <c r="A148" s="271">
        <f>IFERROR(__xludf.DUMMYFUNCTION("""COMPUTED_VALUE"""),46345.0)</f>
        <v>46345</v>
      </c>
      <c r="B148" s="269" t="str">
        <f>IFERROR(__xludf.DUMMYFUNCTION("""COMPUTED_VALUE"""),"木")</f>
        <v>木</v>
      </c>
      <c r="C148" s="272">
        <f>IFERROR(__xludf.DUMMYFUNCTION("""COMPUTED_VALUE"""),0.0)</f>
        <v>0</v>
      </c>
      <c r="D148" s="273">
        <f>IFERROR(__xludf.DUMMYFUNCTION("""COMPUTED_VALUE"""),1.0)</f>
        <v>1</v>
      </c>
      <c r="E148" s="274">
        <f>IFERROR(__xludf.DUMMYFUNCTION("""COMPUTED_VALUE"""),0.0)</f>
        <v>0</v>
      </c>
      <c r="F148" s="275"/>
      <c r="G148" s="275"/>
      <c r="H148" s="273">
        <f>IFERROR(__xludf.DUMMYFUNCTION("""COMPUTED_VALUE"""),1.0)</f>
        <v>1</v>
      </c>
      <c r="I148" s="274">
        <f>IFERROR(__xludf.DUMMYFUNCTION("""COMPUTED_VALUE"""),0.0)</f>
        <v>0</v>
      </c>
      <c r="J148" s="275"/>
      <c r="K148" s="275"/>
      <c r="L148" s="273">
        <f>IFERROR(__xludf.DUMMYFUNCTION("""COMPUTED_VALUE"""),2.0)</f>
        <v>2</v>
      </c>
      <c r="M148" s="274">
        <f>IFERROR(__xludf.DUMMYFUNCTION("""COMPUTED_VALUE"""),0.0)</f>
        <v>0</v>
      </c>
      <c r="N148" s="275"/>
      <c r="O148" s="275"/>
      <c r="P148" s="273">
        <f>IFERROR(__xludf.DUMMYFUNCTION("""COMPUTED_VALUE"""),4.0)</f>
        <v>4</v>
      </c>
      <c r="Q148" s="274">
        <f>IFERROR(__xludf.DUMMYFUNCTION("""COMPUTED_VALUE"""),0.0)</f>
        <v>0</v>
      </c>
      <c r="R148" s="275"/>
      <c r="S148" s="275"/>
      <c r="T148" s="273">
        <f>IFERROR(__xludf.DUMMYFUNCTION("""COMPUTED_VALUE"""),4.0)</f>
        <v>4</v>
      </c>
      <c r="U148" s="274">
        <f>IFERROR(__xludf.DUMMYFUNCTION("""COMPUTED_VALUE"""),0.0)</f>
        <v>0</v>
      </c>
      <c r="V148" s="275"/>
      <c r="W148" s="275"/>
      <c r="X148" s="273">
        <f>IFERROR(__xludf.DUMMYFUNCTION("""COMPUTED_VALUE"""),2.0)</f>
        <v>2</v>
      </c>
      <c r="Y148" s="274">
        <f>IFERROR(__xludf.DUMMYFUNCTION("""COMPUTED_VALUE"""),0.0)</f>
        <v>0</v>
      </c>
      <c r="Z148" s="275"/>
      <c r="AA148" s="275"/>
      <c r="AB148" s="273">
        <f>IFERROR(__xludf.DUMMYFUNCTION("""COMPUTED_VALUE"""),2.0)</f>
        <v>2</v>
      </c>
      <c r="AC148" s="274">
        <f>IFERROR(__xludf.DUMMYFUNCTION("""COMPUTED_VALUE"""),0.0)</f>
        <v>0</v>
      </c>
      <c r="AD148" s="275"/>
      <c r="AE148" s="275"/>
      <c r="AF148" s="273">
        <f>IFERROR(__xludf.DUMMYFUNCTION("""COMPUTED_VALUE"""),2.0)</f>
        <v>2</v>
      </c>
      <c r="AG148" s="274">
        <f>IFERROR(__xludf.DUMMYFUNCTION("""COMPUTED_VALUE"""),0.0)</f>
        <v>0</v>
      </c>
      <c r="AH148" s="275"/>
      <c r="AI148" s="275"/>
      <c r="AJ148" s="273">
        <f>IFERROR(__xludf.DUMMYFUNCTION("""COMPUTED_VALUE"""),5.0)</f>
        <v>5</v>
      </c>
      <c r="AK148" s="274">
        <f>IFERROR(__xludf.DUMMYFUNCTION("""COMPUTED_VALUE"""),0.0)</f>
        <v>0</v>
      </c>
      <c r="AL148" s="275"/>
      <c r="AM148" s="275"/>
      <c r="AN148" s="273">
        <f>IFERROR(__xludf.DUMMYFUNCTION("""COMPUTED_VALUE"""),19.0)</f>
        <v>19</v>
      </c>
      <c r="AO148" s="274">
        <f>IFERROR(__xludf.DUMMYFUNCTION("""COMPUTED_VALUE"""),0.0)</f>
        <v>0</v>
      </c>
      <c r="AP148" s="275"/>
      <c r="AQ148" s="275"/>
      <c r="AR148" s="273">
        <f>IFERROR(__xludf.DUMMYFUNCTION("""COMPUTED_VALUE"""),4.0)</f>
        <v>4</v>
      </c>
      <c r="AS148" s="274">
        <f>IFERROR(__xludf.DUMMYFUNCTION("""COMPUTED_VALUE"""),0.0)</f>
        <v>0</v>
      </c>
      <c r="AT148" s="275"/>
      <c r="AU148" s="275"/>
      <c r="AV148" s="273">
        <f>IFERROR(__xludf.DUMMYFUNCTION("""COMPUTED_VALUE"""),2.0)</f>
        <v>2</v>
      </c>
      <c r="AW148" s="274">
        <f>IFERROR(__xludf.DUMMYFUNCTION("""COMPUTED_VALUE"""),0.0)</f>
        <v>0</v>
      </c>
      <c r="AX148" s="275"/>
      <c r="AY148" s="275"/>
      <c r="AZ148" s="273">
        <f>IFERROR(__xludf.DUMMYFUNCTION("""COMPUTED_VALUE"""),3.0)</f>
        <v>3</v>
      </c>
      <c r="BA148" s="274">
        <f>IFERROR(__xludf.DUMMYFUNCTION("""COMPUTED_VALUE"""),0.0)</f>
        <v>0</v>
      </c>
      <c r="BB148" s="275"/>
      <c r="BC148" s="275"/>
      <c r="BD148" s="273">
        <f>IFERROR(__xludf.DUMMYFUNCTION("""COMPUTED_VALUE"""),5.0)</f>
        <v>5</v>
      </c>
      <c r="BE148" s="274">
        <f>IFERROR(__xludf.DUMMYFUNCTION("""COMPUTED_VALUE"""),0.0)</f>
        <v>0</v>
      </c>
      <c r="BF148" s="275"/>
      <c r="BG148" s="275"/>
      <c r="BH148" s="273"/>
      <c r="BI148" s="274">
        <f>IFERROR(__xludf.DUMMYFUNCTION("""COMPUTED_VALUE"""),0.0)</f>
        <v>0</v>
      </c>
      <c r="BJ148" s="275"/>
      <c r="BK148" s="275"/>
      <c r="BL148" s="273"/>
      <c r="BM148" s="274">
        <f>IFERROR(__xludf.DUMMYFUNCTION("""COMPUTED_VALUE"""),0.0)</f>
        <v>0</v>
      </c>
      <c r="BN148" s="275"/>
      <c r="BO148" s="275"/>
      <c r="BP148" s="269"/>
      <c r="BQ148" s="269">
        <f>IFERROR(__xludf.DUMMYFUNCTION("""COMPUTED_VALUE"""),0.0)</f>
        <v>0</v>
      </c>
      <c r="BR148" s="269"/>
      <c r="BS148" s="269"/>
      <c r="BT148" s="269"/>
      <c r="BU148" s="269">
        <f>IFERROR(__xludf.DUMMYFUNCTION("""COMPUTED_VALUE"""),0.0)</f>
        <v>0</v>
      </c>
      <c r="BV148" s="269"/>
      <c r="BW148" s="269"/>
      <c r="BX148" s="269"/>
      <c r="BY148" s="269">
        <f>IFERROR(__xludf.DUMMYFUNCTION("""COMPUTED_VALUE"""),0.0)</f>
        <v>0</v>
      </c>
      <c r="BZ148" s="269"/>
      <c r="CA148" s="269"/>
      <c r="CB148" s="269"/>
      <c r="CC148" s="269">
        <f>IFERROR(__xludf.DUMMYFUNCTION("""COMPUTED_VALUE"""),0.0)</f>
        <v>0</v>
      </c>
      <c r="CD148" s="269"/>
      <c r="CE148" s="269"/>
    </row>
    <row r="149">
      <c r="A149" s="271">
        <f>IFERROR(__xludf.DUMMYFUNCTION("""COMPUTED_VALUE"""),46346.0)</f>
        <v>46346</v>
      </c>
      <c r="B149" s="269" t="str">
        <f>IFERROR(__xludf.DUMMYFUNCTION("""COMPUTED_VALUE"""),"金")</f>
        <v>金</v>
      </c>
      <c r="C149" s="272">
        <f>IFERROR(__xludf.DUMMYFUNCTION("""COMPUTED_VALUE"""),0.0)</f>
        <v>0</v>
      </c>
      <c r="D149" s="273">
        <f>IFERROR(__xludf.DUMMYFUNCTION("""COMPUTED_VALUE"""),1.0)</f>
        <v>1</v>
      </c>
      <c r="E149" s="274">
        <f>IFERROR(__xludf.DUMMYFUNCTION("""COMPUTED_VALUE"""),0.0)</f>
        <v>0</v>
      </c>
      <c r="F149" s="275"/>
      <c r="G149" s="275"/>
      <c r="H149" s="273">
        <f>IFERROR(__xludf.DUMMYFUNCTION("""COMPUTED_VALUE"""),1.0)</f>
        <v>1</v>
      </c>
      <c r="I149" s="274">
        <f>IFERROR(__xludf.DUMMYFUNCTION("""COMPUTED_VALUE"""),0.0)</f>
        <v>0</v>
      </c>
      <c r="J149" s="275"/>
      <c r="K149" s="275"/>
      <c r="L149" s="273">
        <f>IFERROR(__xludf.DUMMYFUNCTION("""COMPUTED_VALUE"""),2.0)</f>
        <v>2</v>
      </c>
      <c r="M149" s="274">
        <f>IFERROR(__xludf.DUMMYFUNCTION("""COMPUTED_VALUE"""),0.0)</f>
        <v>0</v>
      </c>
      <c r="N149" s="275"/>
      <c r="O149" s="275"/>
      <c r="P149" s="273">
        <f>IFERROR(__xludf.DUMMYFUNCTION("""COMPUTED_VALUE"""),4.0)</f>
        <v>4</v>
      </c>
      <c r="Q149" s="274">
        <f>IFERROR(__xludf.DUMMYFUNCTION("""COMPUTED_VALUE"""),0.0)</f>
        <v>0</v>
      </c>
      <c r="R149" s="275"/>
      <c r="S149" s="275"/>
      <c r="T149" s="273">
        <f>IFERROR(__xludf.DUMMYFUNCTION("""COMPUTED_VALUE"""),4.0)</f>
        <v>4</v>
      </c>
      <c r="U149" s="274">
        <f>IFERROR(__xludf.DUMMYFUNCTION("""COMPUTED_VALUE"""),0.0)</f>
        <v>0</v>
      </c>
      <c r="V149" s="275"/>
      <c r="W149" s="275"/>
      <c r="X149" s="273">
        <f>IFERROR(__xludf.DUMMYFUNCTION("""COMPUTED_VALUE"""),2.0)</f>
        <v>2</v>
      </c>
      <c r="Y149" s="274">
        <f>IFERROR(__xludf.DUMMYFUNCTION("""COMPUTED_VALUE"""),0.0)</f>
        <v>0</v>
      </c>
      <c r="Z149" s="275"/>
      <c r="AA149" s="275"/>
      <c r="AB149" s="273">
        <f>IFERROR(__xludf.DUMMYFUNCTION("""COMPUTED_VALUE"""),2.0)</f>
        <v>2</v>
      </c>
      <c r="AC149" s="274">
        <f>IFERROR(__xludf.DUMMYFUNCTION("""COMPUTED_VALUE"""),0.0)</f>
        <v>0</v>
      </c>
      <c r="AD149" s="275"/>
      <c r="AE149" s="275"/>
      <c r="AF149" s="273">
        <f>IFERROR(__xludf.DUMMYFUNCTION("""COMPUTED_VALUE"""),2.0)</f>
        <v>2</v>
      </c>
      <c r="AG149" s="274">
        <f>IFERROR(__xludf.DUMMYFUNCTION("""COMPUTED_VALUE"""),0.0)</f>
        <v>0</v>
      </c>
      <c r="AH149" s="275"/>
      <c r="AI149" s="275"/>
      <c r="AJ149" s="273">
        <f>IFERROR(__xludf.DUMMYFUNCTION("""COMPUTED_VALUE"""),5.0)</f>
        <v>5</v>
      </c>
      <c r="AK149" s="274">
        <f>IFERROR(__xludf.DUMMYFUNCTION("""COMPUTED_VALUE"""),0.0)</f>
        <v>0</v>
      </c>
      <c r="AL149" s="275"/>
      <c r="AM149" s="275"/>
      <c r="AN149" s="273">
        <f>IFERROR(__xludf.DUMMYFUNCTION("""COMPUTED_VALUE"""),19.0)</f>
        <v>19</v>
      </c>
      <c r="AO149" s="274">
        <f>IFERROR(__xludf.DUMMYFUNCTION("""COMPUTED_VALUE"""),0.0)</f>
        <v>0</v>
      </c>
      <c r="AP149" s="275"/>
      <c r="AQ149" s="275"/>
      <c r="AR149" s="273">
        <f>IFERROR(__xludf.DUMMYFUNCTION("""COMPUTED_VALUE"""),4.0)</f>
        <v>4</v>
      </c>
      <c r="AS149" s="274">
        <f>IFERROR(__xludf.DUMMYFUNCTION("""COMPUTED_VALUE"""),0.0)</f>
        <v>0</v>
      </c>
      <c r="AT149" s="275"/>
      <c r="AU149" s="275"/>
      <c r="AV149" s="273">
        <f>IFERROR(__xludf.DUMMYFUNCTION("""COMPUTED_VALUE"""),2.0)</f>
        <v>2</v>
      </c>
      <c r="AW149" s="274">
        <f>IFERROR(__xludf.DUMMYFUNCTION("""COMPUTED_VALUE"""),0.0)</f>
        <v>0</v>
      </c>
      <c r="AX149" s="275"/>
      <c r="AY149" s="275"/>
      <c r="AZ149" s="273">
        <f>IFERROR(__xludf.DUMMYFUNCTION("""COMPUTED_VALUE"""),3.0)</f>
        <v>3</v>
      </c>
      <c r="BA149" s="274">
        <f>IFERROR(__xludf.DUMMYFUNCTION("""COMPUTED_VALUE"""),0.0)</f>
        <v>0</v>
      </c>
      <c r="BB149" s="275"/>
      <c r="BC149" s="275"/>
      <c r="BD149" s="273">
        <f>IFERROR(__xludf.DUMMYFUNCTION("""COMPUTED_VALUE"""),5.0)</f>
        <v>5</v>
      </c>
      <c r="BE149" s="274">
        <f>IFERROR(__xludf.DUMMYFUNCTION("""COMPUTED_VALUE"""),0.0)</f>
        <v>0</v>
      </c>
      <c r="BF149" s="275"/>
      <c r="BG149" s="275"/>
      <c r="BH149" s="273"/>
      <c r="BI149" s="274">
        <f>IFERROR(__xludf.DUMMYFUNCTION("""COMPUTED_VALUE"""),0.0)</f>
        <v>0</v>
      </c>
      <c r="BJ149" s="275"/>
      <c r="BK149" s="275"/>
      <c r="BL149" s="273"/>
      <c r="BM149" s="274">
        <f>IFERROR(__xludf.DUMMYFUNCTION("""COMPUTED_VALUE"""),0.0)</f>
        <v>0</v>
      </c>
      <c r="BN149" s="275"/>
      <c r="BO149" s="275"/>
      <c r="BP149" s="269"/>
      <c r="BQ149" s="269">
        <f>IFERROR(__xludf.DUMMYFUNCTION("""COMPUTED_VALUE"""),0.0)</f>
        <v>0</v>
      </c>
      <c r="BR149" s="269"/>
      <c r="BS149" s="269"/>
      <c r="BT149" s="269"/>
      <c r="BU149" s="269">
        <f>IFERROR(__xludf.DUMMYFUNCTION("""COMPUTED_VALUE"""),0.0)</f>
        <v>0</v>
      </c>
      <c r="BV149" s="269"/>
      <c r="BW149" s="269"/>
      <c r="BX149" s="269"/>
      <c r="BY149" s="269">
        <f>IFERROR(__xludf.DUMMYFUNCTION("""COMPUTED_VALUE"""),0.0)</f>
        <v>0</v>
      </c>
      <c r="BZ149" s="269"/>
      <c r="CA149" s="269"/>
      <c r="CB149" s="269"/>
      <c r="CC149" s="269">
        <f>IFERROR(__xludf.DUMMYFUNCTION("""COMPUTED_VALUE"""),0.0)</f>
        <v>0</v>
      </c>
      <c r="CD149" s="269"/>
      <c r="CE149" s="269"/>
    </row>
    <row r="150">
      <c r="A150" s="271">
        <f>IFERROR(__xludf.DUMMYFUNCTION("""COMPUTED_VALUE"""),46347.0)</f>
        <v>46347</v>
      </c>
      <c r="B150" s="269" t="str">
        <f>IFERROR(__xludf.DUMMYFUNCTION("""COMPUTED_VALUE"""),"土")</f>
        <v>土</v>
      </c>
      <c r="C150" s="272">
        <f>IFERROR(__xludf.DUMMYFUNCTION("""COMPUTED_VALUE"""),0.0)</f>
        <v>0</v>
      </c>
      <c r="D150" s="273">
        <f>IFERROR(__xludf.DUMMYFUNCTION("""COMPUTED_VALUE"""),1.0)</f>
        <v>1</v>
      </c>
      <c r="E150" s="274">
        <f>IFERROR(__xludf.DUMMYFUNCTION("""COMPUTED_VALUE"""),0.0)</f>
        <v>0</v>
      </c>
      <c r="F150" s="275"/>
      <c r="G150" s="275"/>
      <c r="H150" s="273">
        <f>IFERROR(__xludf.DUMMYFUNCTION("""COMPUTED_VALUE"""),1.0)</f>
        <v>1</v>
      </c>
      <c r="I150" s="274">
        <f>IFERROR(__xludf.DUMMYFUNCTION("""COMPUTED_VALUE"""),0.0)</f>
        <v>0</v>
      </c>
      <c r="J150" s="275"/>
      <c r="K150" s="275"/>
      <c r="L150" s="273">
        <f>IFERROR(__xludf.DUMMYFUNCTION("""COMPUTED_VALUE"""),2.0)</f>
        <v>2</v>
      </c>
      <c r="M150" s="274">
        <f>IFERROR(__xludf.DUMMYFUNCTION("""COMPUTED_VALUE"""),0.0)</f>
        <v>0</v>
      </c>
      <c r="N150" s="275"/>
      <c r="O150" s="275"/>
      <c r="P150" s="273">
        <f>IFERROR(__xludf.DUMMYFUNCTION("""COMPUTED_VALUE"""),4.0)</f>
        <v>4</v>
      </c>
      <c r="Q150" s="274">
        <f>IFERROR(__xludf.DUMMYFUNCTION("""COMPUTED_VALUE"""),0.0)</f>
        <v>0</v>
      </c>
      <c r="R150" s="275"/>
      <c r="S150" s="275"/>
      <c r="T150" s="273">
        <f>IFERROR(__xludf.DUMMYFUNCTION("""COMPUTED_VALUE"""),4.0)</f>
        <v>4</v>
      </c>
      <c r="U150" s="274">
        <f>IFERROR(__xludf.DUMMYFUNCTION("""COMPUTED_VALUE"""),0.0)</f>
        <v>0</v>
      </c>
      <c r="V150" s="275"/>
      <c r="W150" s="275"/>
      <c r="X150" s="273">
        <f>IFERROR(__xludf.DUMMYFUNCTION("""COMPUTED_VALUE"""),2.0)</f>
        <v>2</v>
      </c>
      <c r="Y150" s="274">
        <f>IFERROR(__xludf.DUMMYFUNCTION("""COMPUTED_VALUE"""),0.0)</f>
        <v>0</v>
      </c>
      <c r="Z150" s="275"/>
      <c r="AA150" s="275"/>
      <c r="AB150" s="273">
        <f>IFERROR(__xludf.DUMMYFUNCTION("""COMPUTED_VALUE"""),2.0)</f>
        <v>2</v>
      </c>
      <c r="AC150" s="274">
        <f>IFERROR(__xludf.DUMMYFUNCTION("""COMPUTED_VALUE"""),0.0)</f>
        <v>0</v>
      </c>
      <c r="AD150" s="275"/>
      <c r="AE150" s="275"/>
      <c r="AF150" s="273">
        <f>IFERROR(__xludf.DUMMYFUNCTION("""COMPUTED_VALUE"""),2.0)</f>
        <v>2</v>
      </c>
      <c r="AG150" s="274">
        <f>IFERROR(__xludf.DUMMYFUNCTION("""COMPUTED_VALUE"""),0.0)</f>
        <v>0</v>
      </c>
      <c r="AH150" s="275"/>
      <c r="AI150" s="275"/>
      <c r="AJ150" s="273">
        <f>IFERROR(__xludf.DUMMYFUNCTION("""COMPUTED_VALUE"""),5.0)</f>
        <v>5</v>
      </c>
      <c r="AK150" s="274">
        <f>IFERROR(__xludf.DUMMYFUNCTION("""COMPUTED_VALUE"""),0.0)</f>
        <v>0</v>
      </c>
      <c r="AL150" s="275"/>
      <c r="AM150" s="275"/>
      <c r="AN150" s="273">
        <f>IFERROR(__xludf.DUMMYFUNCTION("""COMPUTED_VALUE"""),19.0)</f>
        <v>19</v>
      </c>
      <c r="AO150" s="274">
        <f>IFERROR(__xludf.DUMMYFUNCTION("""COMPUTED_VALUE"""),0.0)</f>
        <v>0</v>
      </c>
      <c r="AP150" s="275"/>
      <c r="AQ150" s="275"/>
      <c r="AR150" s="273">
        <f>IFERROR(__xludf.DUMMYFUNCTION("""COMPUTED_VALUE"""),4.0)</f>
        <v>4</v>
      </c>
      <c r="AS150" s="274">
        <f>IFERROR(__xludf.DUMMYFUNCTION("""COMPUTED_VALUE"""),0.0)</f>
        <v>0</v>
      </c>
      <c r="AT150" s="275"/>
      <c r="AU150" s="275"/>
      <c r="AV150" s="273">
        <f>IFERROR(__xludf.DUMMYFUNCTION("""COMPUTED_VALUE"""),2.0)</f>
        <v>2</v>
      </c>
      <c r="AW150" s="274">
        <f>IFERROR(__xludf.DUMMYFUNCTION("""COMPUTED_VALUE"""),0.0)</f>
        <v>0</v>
      </c>
      <c r="AX150" s="275"/>
      <c r="AY150" s="275"/>
      <c r="AZ150" s="273">
        <f>IFERROR(__xludf.DUMMYFUNCTION("""COMPUTED_VALUE"""),3.0)</f>
        <v>3</v>
      </c>
      <c r="BA150" s="274">
        <f>IFERROR(__xludf.DUMMYFUNCTION("""COMPUTED_VALUE"""),0.0)</f>
        <v>0</v>
      </c>
      <c r="BB150" s="275"/>
      <c r="BC150" s="275"/>
      <c r="BD150" s="273">
        <f>IFERROR(__xludf.DUMMYFUNCTION("""COMPUTED_VALUE"""),5.0)</f>
        <v>5</v>
      </c>
      <c r="BE150" s="274">
        <f>IFERROR(__xludf.DUMMYFUNCTION("""COMPUTED_VALUE"""),0.0)</f>
        <v>0</v>
      </c>
      <c r="BF150" s="275"/>
      <c r="BG150" s="275"/>
      <c r="BH150" s="273"/>
      <c r="BI150" s="274">
        <f>IFERROR(__xludf.DUMMYFUNCTION("""COMPUTED_VALUE"""),0.0)</f>
        <v>0</v>
      </c>
      <c r="BJ150" s="275"/>
      <c r="BK150" s="275"/>
      <c r="BL150" s="273"/>
      <c r="BM150" s="274">
        <f>IFERROR(__xludf.DUMMYFUNCTION("""COMPUTED_VALUE"""),0.0)</f>
        <v>0</v>
      </c>
      <c r="BN150" s="275"/>
      <c r="BO150" s="275"/>
      <c r="BP150" s="269"/>
      <c r="BQ150" s="269">
        <f>IFERROR(__xludf.DUMMYFUNCTION("""COMPUTED_VALUE"""),0.0)</f>
        <v>0</v>
      </c>
      <c r="BR150" s="269"/>
      <c r="BS150" s="269"/>
      <c r="BT150" s="269"/>
      <c r="BU150" s="269">
        <f>IFERROR(__xludf.DUMMYFUNCTION("""COMPUTED_VALUE"""),0.0)</f>
        <v>0</v>
      </c>
      <c r="BV150" s="269"/>
      <c r="BW150" s="269"/>
      <c r="BX150" s="269"/>
      <c r="BY150" s="269">
        <f>IFERROR(__xludf.DUMMYFUNCTION("""COMPUTED_VALUE"""),0.0)</f>
        <v>0</v>
      </c>
      <c r="BZ150" s="269"/>
      <c r="CA150" s="269"/>
      <c r="CB150" s="269"/>
      <c r="CC150" s="269">
        <f>IFERROR(__xludf.DUMMYFUNCTION("""COMPUTED_VALUE"""),0.0)</f>
        <v>0</v>
      </c>
      <c r="CD150" s="269"/>
      <c r="CE150" s="269"/>
    </row>
    <row r="151">
      <c r="A151" s="271">
        <f>IFERROR(__xludf.DUMMYFUNCTION("""COMPUTED_VALUE"""),46348.0)</f>
        <v>46348</v>
      </c>
      <c r="B151" s="269" t="str">
        <f>IFERROR(__xludf.DUMMYFUNCTION("""COMPUTED_VALUE"""),"日")</f>
        <v>日</v>
      </c>
      <c r="C151" s="272">
        <f>IFERROR(__xludf.DUMMYFUNCTION("""COMPUTED_VALUE"""),0.0)</f>
        <v>0</v>
      </c>
      <c r="D151" s="273">
        <f>IFERROR(__xludf.DUMMYFUNCTION("""COMPUTED_VALUE"""),1.0)</f>
        <v>1</v>
      </c>
      <c r="E151" s="274">
        <f>IFERROR(__xludf.DUMMYFUNCTION("""COMPUTED_VALUE"""),0.0)</f>
        <v>0</v>
      </c>
      <c r="F151" s="275"/>
      <c r="G151" s="275"/>
      <c r="H151" s="273">
        <f>IFERROR(__xludf.DUMMYFUNCTION("""COMPUTED_VALUE"""),1.0)</f>
        <v>1</v>
      </c>
      <c r="I151" s="274">
        <f>IFERROR(__xludf.DUMMYFUNCTION("""COMPUTED_VALUE"""),0.0)</f>
        <v>0</v>
      </c>
      <c r="J151" s="275"/>
      <c r="K151" s="275"/>
      <c r="L151" s="273">
        <f>IFERROR(__xludf.DUMMYFUNCTION("""COMPUTED_VALUE"""),2.0)</f>
        <v>2</v>
      </c>
      <c r="M151" s="274">
        <f>IFERROR(__xludf.DUMMYFUNCTION("""COMPUTED_VALUE"""),0.0)</f>
        <v>0</v>
      </c>
      <c r="N151" s="275"/>
      <c r="O151" s="275"/>
      <c r="P151" s="273">
        <f>IFERROR(__xludf.DUMMYFUNCTION("""COMPUTED_VALUE"""),4.0)</f>
        <v>4</v>
      </c>
      <c r="Q151" s="274">
        <f>IFERROR(__xludf.DUMMYFUNCTION("""COMPUTED_VALUE"""),0.0)</f>
        <v>0</v>
      </c>
      <c r="R151" s="275"/>
      <c r="S151" s="275"/>
      <c r="T151" s="273">
        <f>IFERROR(__xludf.DUMMYFUNCTION("""COMPUTED_VALUE"""),4.0)</f>
        <v>4</v>
      </c>
      <c r="U151" s="274">
        <f>IFERROR(__xludf.DUMMYFUNCTION("""COMPUTED_VALUE"""),0.0)</f>
        <v>0</v>
      </c>
      <c r="V151" s="275"/>
      <c r="W151" s="275"/>
      <c r="X151" s="273">
        <f>IFERROR(__xludf.DUMMYFUNCTION("""COMPUTED_VALUE"""),2.0)</f>
        <v>2</v>
      </c>
      <c r="Y151" s="274">
        <f>IFERROR(__xludf.DUMMYFUNCTION("""COMPUTED_VALUE"""),0.0)</f>
        <v>0</v>
      </c>
      <c r="Z151" s="275"/>
      <c r="AA151" s="275"/>
      <c r="AB151" s="273">
        <f>IFERROR(__xludf.DUMMYFUNCTION("""COMPUTED_VALUE"""),2.0)</f>
        <v>2</v>
      </c>
      <c r="AC151" s="274">
        <f>IFERROR(__xludf.DUMMYFUNCTION("""COMPUTED_VALUE"""),0.0)</f>
        <v>0</v>
      </c>
      <c r="AD151" s="275"/>
      <c r="AE151" s="275"/>
      <c r="AF151" s="273">
        <f>IFERROR(__xludf.DUMMYFUNCTION("""COMPUTED_VALUE"""),2.0)</f>
        <v>2</v>
      </c>
      <c r="AG151" s="274">
        <f>IFERROR(__xludf.DUMMYFUNCTION("""COMPUTED_VALUE"""),0.0)</f>
        <v>0</v>
      </c>
      <c r="AH151" s="275"/>
      <c r="AI151" s="275"/>
      <c r="AJ151" s="273">
        <f>IFERROR(__xludf.DUMMYFUNCTION("""COMPUTED_VALUE"""),5.0)</f>
        <v>5</v>
      </c>
      <c r="AK151" s="274">
        <f>IFERROR(__xludf.DUMMYFUNCTION("""COMPUTED_VALUE"""),0.0)</f>
        <v>0</v>
      </c>
      <c r="AL151" s="275"/>
      <c r="AM151" s="275"/>
      <c r="AN151" s="273">
        <f>IFERROR(__xludf.DUMMYFUNCTION("""COMPUTED_VALUE"""),19.0)</f>
        <v>19</v>
      </c>
      <c r="AO151" s="274">
        <f>IFERROR(__xludf.DUMMYFUNCTION("""COMPUTED_VALUE"""),0.0)</f>
        <v>0</v>
      </c>
      <c r="AP151" s="275"/>
      <c r="AQ151" s="275"/>
      <c r="AR151" s="273">
        <f>IFERROR(__xludf.DUMMYFUNCTION("""COMPUTED_VALUE"""),4.0)</f>
        <v>4</v>
      </c>
      <c r="AS151" s="274">
        <f>IFERROR(__xludf.DUMMYFUNCTION("""COMPUTED_VALUE"""),0.0)</f>
        <v>0</v>
      </c>
      <c r="AT151" s="275"/>
      <c r="AU151" s="275"/>
      <c r="AV151" s="273">
        <f>IFERROR(__xludf.DUMMYFUNCTION("""COMPUTED_VALUE"""),2.0)</f>
        <v>2</v>
      </c>
      <c r="AW151" s="274">
        <f>IFERROR(__xludf.DUMMYFUNCTION("""COMPUTED_VALUE"""),0.0)</f>
        <v>0</v>
      </c>
      <c r="AX151" s="275"/>
      <c r="AY151" s="275"/>
      <c r="AZ151" s="273">
        <f>IFERROR(__xludf.DUMMYFUNCTION("""COMPUTED_VALUE"""),3.0)</f>
        <v>3</v>
      </c>
      <c r="BA151" s="274">
        <f>IFERROR(__xludf.DUMMYFUNCTION("""COMPUTED_VALUE"""),0.0)</f>
        <v>0</v>
      </c>
      <c r="BB151" s="275"/>
      <c r="BC151" s="275"/>
      <c r="BD151" s="273">
        <f>IFERROR(__xludf.DUMMYFUNCTION("""COMPUTED_VALUE"""),5.0)</f>
        <v>5</v>
      </c>
      <c r="BE151" s="274">
        <f>IFERROR(__xludf.DUMMYFUNCTION("""COMPUTED_VALUE"""),0.0)</f>
        <v>0</v>
      </c>
      <c r="BF151" s="275"/>
      <c r="BG151" s="275"/>
      <c r="BH151" s="273"/>
      <c r="BI151" s="274">
        <f>IFERROR(__xludf.DUMMYFUNCTION("""COMPUTED_VALUE"""),0.0)</f>
        <v>0</v>
      </c>
      <c r="BJ151" s="275"/>
      <c r="BK151" s="275"/>
      <c r="BL151" s="273"/>
      <c r="BM151" s="274">
        <f>IFERROR(__xludf.DUMMYFUNCTION("""COMPUTED_VALUE"""),0.0)</f>
        <v>0</v>
      </c>
      <c r="BN151" s="275"/>
      <c r="BO151" s="275"/>
      <c r="BP151" s="269"/>
      <c r="BQ151" s="269">
        <f>IFERROR(__xludf.DUMMYFUNCTION("""COMPUTED_VALUE"""),0.0)</f>
        <v>0</v>
      </c>
      <c r="BR151" s="269"/>
      <c r="BS151" s="269"/>
      <c r="BT151" s="269"/>
      <c r="BU151" s="269">
        <f>IFERROR(__xludf.DUMMYFUNCTION("""COMPUTED_VALUE"""),0.0)</f>
        <v>0</v>
      </c>
      <c r="BV151" s="269"/>
      <c r="BW151" s="269"/>
      <c r="BX151" s="269"/>
      <c r="BY151" s="269">
        <f>IFERROR(__xludf.DUMMYFUNCTION("""COMPUTED_VALUE"""),0.0)</f>
        <v>0</v>
      </c>
      <c r="BZ151" s="269"/>
      <c r="CA151" s="269"/>
      <c r="CB151" s="269"/>
      <c r="CC151" s="269">
        <f>IFERROR(__xludf.DUMMYFUNCTION("""COMPUTED_VALUE"""),0.0)</f>
        <v>0</v>
      </c>
      <c r="CD151" s="269"/>
      <c r="CE151" s="269"/>
    </row>
    <row r="152">
      <c r="A152" s="271">
        <f>IFERROR(__xludf.DUMMYFUNCTION("""COMPUTED_VALUE"""),46352.0)</f>
        <v>46352</v>
      </c>
      <c r="B152" s="269" t="str">
        <f>IFERROR(__xludf.DUMMYFUNCTION("""COMPUTED_VALUE"""),"木")</f>
        <v>木</v>
      </c>
      <c r="C152" s="272">
        <f>IFERROR(__xludf.DUMMYFUNCTION("""COMPUTED_VALUE"""),0.0)</f>
        <v>0</v>
      </c>
      <c r="D152" s="273">
        <f>IFERROR(__xludf.DUMMYFUNCTION("""COMPUTED_VALUE"""),1.0)</f>
        <v>1</v>
      </c>
      <c r="E152" s="274">
        <f>IFERROR(__xludf.DUMMYFUNCTION("""COMPUTED_VALUE"""),0.0)</f>
        <v>0</v>
      </c>
      <c r="F152" s="275"/>
      <c r="G152" s="275"/>
      <c r="H152" s="273">
        <f>IFERROR(__xludf.DUMMYFUNCTION("""COMPUTED_VALUE"""),1.0)</f>
        <v>1</v>
      </c>
      <c r="I152" s="274">
        <f>IFERROR(__xludf.DUMMYFUNCTION("""COMPUTED_VALUE"""),0.0)</f>
        <v>0</v>
      </c>
      <c r="J152" s="275"/>
      <c r="K152" s="275"/>
      <c r="L152" s="273">
        <f>IFERROR(__xludf.DUMMYFUNCTION("""COMPUTED_VALUE"""),2.0)</f>
        <v>2</v>
      </c>
      <c r="M152" s="274">
        <f>IFERROR(__xludf.DUMMYFUNCTION("""COMPUTED_VALUE"""),0.0)</f>
        <v>0</v>
      </c>
      <c r="N152" s="275"/>
      <c r="O152" s="275"/>
      <c r="P152" s="273">
        <f>IFERROR(__xludf.DUMMYFUNCTION("""COMPUTED_VALUE"""),4.0)</f>
        <v>4</v>
      </c>
      <c r="Q152" s="274">
        <f>IFERROR(__xludf.DUMMYFUNCTION("""COMPUTED_VALUE"""),0.0)</f>
        <v>0</v>
      </c>
      <c r="R152" s="275"/>
      <c r="S152" s="275"/>
      <c r="T152" s="273">
        <f>IFERROR(__xludf.DUMMYFUNCTION("""COMPUTED_VALUE"""),4.0)</f>
        <v>4</v>
      </c>
      <c r="U152" s="274">
        <f>IFERROR(__xludf.DUMMYFUNCTION("""COMPUTED_VALUE"""),0.0)</f>
        <v>0</v>
      </c>
      <c r="V152" s="275"/>
      <c r="W152" s="275"/>
      <c r="X152" s="273">
        <f>IFERROR(__xludf.DUMMYFUNCTION("""COMPUTED_VALUE"""),2.0)</f>
        <v>2</v>
      </c>
      <c r="Y152" s="274">
        <f>IFERROR(__xludf.DUMMYFUNCTION("""COMPUTED_VALUE"""),0.0)</f>
        <v>0</v>
      </c>
      <c r="Z152" s="275"/>
      <c r="AA152" s="275"/>
      <c r="AB152" s="273">
        <f>IFERROR(__xludf.DUMMYFUNCTION("""COMPUTED_VALUE"""),2.0)</f>
        <v>2</v>
      </c>
      <c r="AC152" s="274">
        <f>IFERROR(__xludf.DUMMYFUNCTION("""COMPUTED_VALUE"""),0.0)</f>
        <v>0</v>
      </c>
      <c r="AD152" s="275"/>
      <c r="AE152" s="275"/>
      <c r="AF152" s="273">
        <f>IFERROR(__xludf.DUMMYFUNCTION("""COMPUTED_VALUE"""),2.0)</f>
        <v>2</v>
      </c>
      <c r="AG152" s="274">
        <f>IFERROR(__xludf.DUMMYFUNCTION("""COMPUTED_VALUE"""),0.0)</f>
        <v>0</v>
      </c>
      <c r="AH152" s="275"/>
      <c r="AI152" s="275"/>
      <c r="AJ152" s="273">
        <f>IFERROR(__xludf.DUMMYFUNCTION("""COMPUTED_VALUE"""),5.0)</f>
        <v>5</v>
      </c>
      <c r="AK152" s="274">
        <f>IFERROR(__xludf.DUMMYFUNCTION("""COMPUTED_VALUE"""),0.0)</f>
        <v>0</v>
      </c>
      <c r="AL152" s="275"/>
      <c r="AM152" s="275"/>
      <c r="AN152" s="273">
        <f>IFERROR(__xludf.DUMMYFUNCTION("""COMPUTED_VALUE"""),19.0)</f>
        <v>19</v>
      </c>
      <c r="AO152" s="274">
        <f>IFERROR(__xludf.DUMMYFUNCTION("""COMPUTED_VALUE"""),0.0)</f>
        <v>0</v>
      </c>
      <c r="AP152" s="275"/>
      <c r="AQ152" s="275"/>
      <c r="AR152" s="273">
        <f>IFERROR(__xludf.DUMMYFUNCTION("""COMPUTED_VALUE"""),4.0)</f>
        <v>4</v>
      </c>
      <c r="AS152" s="274">
        <f>IFERROR(__xludf.DUMMYFUNCTION("""COMPUTED_VALUE"""),0.0)</f>
        <v>0</v>
      </c>
      <c r="AT152" s="275"/>
      <c r="AU152" s="275"/>
      <c r="AV152" s="273">
        <f>IFERROR(__xludf.DUMMYFUNCTION("""COMPUTED_VALUE"""),2.0)</f>
        <v>2</v>
      </c>
      <c r="AW152" s="274">
        <f>IFERROR(__xludf.DUMMYFUNCTION("""COMPUTED_VALUE"""),0.0)</f>
        <v>0</v>
      </c>
      <c r="AX152" s="275"/>
      <c r="AY152" s="275"/>
      <c r="AZ152" s="273">
        <f>IFERROR(__xludf.DUMMYFUNCTION("""COMPUTED_VALUE"""),3.0)</f>
        <v>3</v>
      </c>
      <c r="BA152" s="274">
        <f>IFERROR(__xludf.DUMMYFUNCTION("""COMPUTED_VALUE"""),0.0)</f>
        <v>0</v>
      </c>
      <c r="BB152" s="275"/>
      <c r="BC152" s="275"/>
      <c r="BD152" s="273">
        <f>IFERROR(__xludf.DUMMYFUNCTION("""COMPUTED_VALUE"""),5.0)</f>
        <v>5</v>
      </c>
      <c r="BE152" s="274">
        <f>IFERROR(__xludf.DUMMYFUNCTION("""COMPUTED_VALUE"""),0.0)</f>
        <v>0</v>
      </c>
      <c r="BF152" s="275"/>
      <c r="BG152" s="275"/>
      <c r="BH152" s="273"/>
      <c r="BI152" s="274">
        <f>IFERROR(__xludf.DUMMYFUNCTION("""COMPUTED_VALUE"""),0.0)</f>
        <v>0</v>
      </c>
      <c r="BJ152" s="275"/>
      <c r="BK152" s="275"/>
      <c r="BL152" s="273"/>
      <c r="BM152" s="274">
        <f>IFERROR(__xludf.DUMMYFUNCTION("""COMPUTED_VALUE"""),0.0)</f>
        <v>0</v>
      </c>
      <c r="BN152" s="275"/>
      <c r="BO152" s="275"/>
      <c r="BP152" s="269"/>
      <c r="BQ152" s="269">
        <f>IFERROR(__xludf.DUMMYFUNCTION("""COMPUTED_VALUE"""),0.0)</f>
        <v>0</v>
      </c>
      <c r="BR152" s="269"/>
      <c r="BS152" s="269"/>
      <c r="BT152" s="269"/>
      <c r="BU152" s="269">
        <f>IFERROR(__xludf.DUMMYFUNCTION("""COMPUTED_VALUE"""),0.0)</f>
        <v>0</v>
      </c>
      <c r="BV152" s="269"/>
      <c r="BW152" s="269"/>
      <c r="BX152" s="269"/>
      <c r="BY152" s="269">
        <f>IFERROR(__xludf.DUMMYFUNCTION("""COMPUTED_VALUE"""),0.0)</f>
        <v>0</v>
      </c>
      <c r="BZ152" s="269"/>
      <c r="CA152" s="269"/>
      <c r="CB152" s="269"/>
      <c r="CC152" s="269">
        <f>IFERROR(__xludf.DUMMYFUNCTION("""COMPUTED_VALUE"""),0.0)</f>
        <v>0</v>
      </c>
      <c r="CD152" s="269"/>
      <c r="CE152" s="269"/>
    </row>
    <row r="153">
      <c r="A153" s="271">
        <f>IFERROR(__xludf.DUMMYFUNCTION("""COMPUTED_VALUE"""),46353.0)</f>
        <v>46353</v>
      </c>
      <c r="B153" s="269" t="str">
        <f>IFERROR(__xludf.DUMMYFUNCTION("""COMPUTED_VALUE"""),"金")</f>
        <v>金</v>
      </c>
      <c r="C153" s="272">
        <f>IFERROR(__xludf.DUMMYFUNCTION("""COMPUTED_VALUE"""),0.0)</f>
        <v>0</v>
      </c>
      <c r="D153" s="273">
        <f>IFERROR(__xludf.DUMMYFUNCTION("""COMPUTED_VALUE"""),1.0)</f>
        <v>1</v>
      </c>
      <c r="E153" s="274">
        <f>IFERROR(__xludf.DUMMYFUNCTION("""COMPUTED_VALUE"""),0.0)</f>
        <v>0</v>
      </c>
      <c r="F153" s="275"/>
      <c r="G153" s="275"/>
      <c r="H153" s="273">
        <f>IFERROR(__xludf.DUMMYFUNCTION("""COMPUTED_VALUE"""),1.0)</f>
        <v>1</v>
      </c>
      <c r="I153" s="274">
        <f>IFERROR(__xludf.DUMMYFUNCTION("""COMPUTED_VALUE"""),0.0)</f>
        <v>0</v>
      </c>
      <c r="J153" s="275"/>
      <c r="K153" s="275"/>
      <c r="L153" s="273">
        <f>IFERROR(__xludf.DUMMYFUNCTION("""COMPUTED_VALUE"""),2.0)</f>
        <v>2</v>
      </c>
      <c r="M153" s="274">
        <f>IFERROR(__xludf.DUMMYFUNCTION("""COMPUTED_VALUE"""),0.0)</f>
        <v>0</v>
      </c>
      <c r="N153" s="275"/>
      <c r="O153" s="275"/>
      <c r="P153" s="273">
        <f>IFERROR(__xludf.DUMMYFUNCTION("""COMPUTED_VALUE"""),4.0)</f>
        <v>4</v>
      </c>
      <c r="Q153" s="274">
        <f>IFERROR(__xludf.DUMMYFUNCTION("""COMPUTED_VALUE"""),0.0)</f>
        <v>0</v>
      </c>
      <c r="R153" s="275"/>
      <c r="S153" s="275"/>
      <c r="T153" s="273">
        <f>IFERROR(__xludf.DUMMYFUNCTION("""COMPUTED_VALUE"""),4.0)</f>
        <v>4</v>
      </c>
      <c r="U153" s="274">
        <f>IFERROR(__xludf.DUMMYFUNCTION("""COMPUTED_VALUE"""),0.0)</f>
        <v>0</v>
      </c>
      <c r="V153" s="275"/>
      <c r="W153" s="275"/>
      <c r="X153" s="273">
        <f>IFERROR(__xludf.DUMMYFUNCTION("""COMPUTED_VALUE"""),2.0)</f>
        <v>2</v>
      </c>
      <c r="Y153" s="274">
        <f>IFERROR(__xludf.DUMMYFUNCTION("""COMPUTED_VALUE"""),0.0)</f>
        <v>0</v>
      </c>
      <c r="Z153" s="275"/>
      <c r="AA153" s="275"/>
      <c r="AB153" s="273">
        <f>IFERROR(__xludf.DUMMYFUNCTION("""COMPUTED_VALUE"""),2.0)</f>
        <v>2</v>
      </c>
      <c r="AC153" s="274">
        <f>IFERROR(__xludf.DUMMYFUNCTION("""COMPUTED_VALUE"""),0.0)</f>
        <v>0</v>
      </c>
      <c r="AD153" s="275"/>
      <c r="AE153" s="275"/>
      <c r="AF153" s="273">
        <f>IFERROR(__xludf.DUMMYFUNCTION("""COMPUTED_VALUE"""),2.0)</f>
        <v>2</v>
      </c>
      <c r="AG153" s="274">
        <f>IFERROR(__xludf.DUMMYFUNCTION("""COMPUTED_VALUE"""),0.0)</f>
        <v>0</v>
      </c>
      <c r="AH153" s="275"/>
      <c r="AI153" s="275"/>
      <c r="AJ153" s="273">
        <f>IFERROR(__xludf.DUMMYFUNCTION("""COMPUTED_VALUE"""),5.0)</f>
        <v>5</v>
      </c>
      <c r="AK153" s="274">
        <f>IFERROR(__xludf.DUMMYFUNCTION("""COMPUTED_VALUE"""),0.0)</f>
        <v>0</v>
      </c>
      <c r="AL153" s="275"/>
      <c r="AM153" s="275"/>
      <c r="AN153" s="273">
        <f>IFERROR(__xludf.DUMMYFUNCTION("""COMPUTED_VALUE"""),19.0)</f>
        <v>19</v>
      </c>
      <c r="AO153" s="274">
        <f>IFERROR(__xludf.DUMMYFUNCTION("""COMPUTED_VALUE"""),0.0)</f>
        <v>0</v>
      </c>
      <c r="AP153" s="275"/>
      <c r="AQ153" s="275"/>
      <c r="AR153" s="273">
        <f>IFERROR(__xludf.DUMMYFUNCTION("""COMPUTED_VALUE"""),4.0)</f>
        <v>4</v>
      </c>
      <c r="AS153" s="274">
        <f>IFERROR(__xludf.DUMMYFUNCTION("""COMPUTED_VALUE"""),0.0)</f>
        <v>0</v>
      </c>
      <c r="AT153" s="275"/>
      <c r="AU153" s="275"/>
      <c r="AV153" s="273">
        <f>IFERROR(__xludf.DUMMYFUNCTION("""COMPUTED_VALUE"""),2.0)</f>
        <v>2</v>
      </c>
      <c r="AW153" s="274">
        <f>IFERROR(__xludf.DUMMYFUNCTION("""COMPUTED_VALUE"""),0.0)</f>
        <v>0</v>
      </c>
      <c r="AX153" s="275"/>
      <c r="AY153" s="275"/>
      <c r="AZ153" s="273">
        <f>IFERROR(__xludf.DUMMYFUNCTION("""COMPUTED_VALUE"""),3.0)</f>
        <v>3</v>
      </c>
      <c r="BA153" s="274">
        <f>IFERROR(__xludf.DUMMYFUNCTION("""COMPUTED_VALUE"""),0.0)</f>
        <v>0</v>
      </c>
      <c r="BB153" s="275"/>
      <c r="BC153" s="275"/>
      <c r="BD153" s="273">
        <f>IFERROR(__xludf.DUMMYFUNCTION("""COMPUTED_VALUE"""),5.0)</f>
        <v>5</v>
      </c>
      <c r="BE153" s="274">
        <f>IFERROR(__xludf.DUMMYFUNCTION("""COMPUTED_VALUE"""),0.0)</f>
        <v>0</v>
      </c>
      <c r="BF153" s="275"/>
      <c r="BG153" s="275"/>
      <c r="BH153" s="273"/>
      <c r="BI153" s="274">
        <f>IFERROR(__xludf.DUMMYFUNCTION("""COMPUTED_VALUE"""),0.0)</f>
        <v>0</v>
      </c>
      <c r="BJ153" s="275"/>
      <c r="BK153" s="275"/>
      <c r="BL153" s="273"/>
      <c r="BM153" s="274">
        <f>IFERROR(__xludf.DUMMYFUNCTION("""COMPUTED_VALUE"""),0.0)</f>
        <v>0</v>
      </c>
      <c r="BN153" s="275"/>
      <c r="BO153" s="275"/>
      <c r="BP153" s="269"/>
      <c r="BQ153" s="269">
        <f>IFERROR(__xludf.DUMMYFUNCTION("""COMPUTED_VALUE"""),0.0)</f>
        <v>0</v>
      </c>
      <c r="BR153" s="269"/>
      <c r="BS153" s="269"/>
      <c r="BT153" s="269"/>
      <c r="BU153" s="269">
        <f>IFERROR(__xludf.DUMMYFUNCTION("""COMPUTED_VALUE"""),0.0)</f>
        <v>0</v>
      </c>
      <c r="BV153" s="269"/>
      <c r="BW153" s="269"/>
      <c r="BX153" s="269"/>
      <c r="BY153" s="269">
        <f>IFERROR(__xludf.DUMMYFUNCTION("""COMPUTED_VALUE"""),0.0)</f>
        <v>0</v>
      </c>
      <c r="BZ153" s="269"/>
      <c r="CA153" s="269"/>
      <c r="CB153" s="269"/>
      <c r="CC153" s="269">
        <f>IFERROR(__xludf.DUMMYFUNCTION("""COMPUTED_VALUE"""),0.0)</f>
        <v>0</v>
      </c>
      <c r="CD153" s="269"/>
      <c r="CE153" s="269"/>
    </row>
    <row r="154">
      <c r="A154" s="271">
        <f>IFERROR(__xludf.DUMMYFUNCTION("""COMPUTED_VALUE"""),46354.0)</f>
        <v>46354</v>
      </c>
      <c r="B154" s="269" t="str">
        <f>IFERROR(__xludf.DUMMYFUNCTION("""COMPUTED_VALUE"""),"土")</f>
        <v>土</v>
      </c>
      <c r="C154" s="272">
        <f>IFERROR(__xludf.DUMMYFUNCTION("""COMPUTED_VALUE"""),0.0)</f>
        <v>0</v>
      </c>
      <c r="D154" s="273">
        <f>IFERROR(__xludf.DUMMYFUNCTION("""COMPUTED_VALUE"""),1.0)</f>
        <v>1</v>
      </c>
      <c r="E154" s="274">
        <f>IFERROR(__xludf.DUMMYFUNCTION("""COMPUTED_VALUE"""),0.0)</f>
        <v>0</v>
      </c>
      <c r="F154" s="275"/>
      <c r="G154" s="275"/>
      <c r="H154" s="273">
        <f>IFERROR(__xludf.DUMMYFUNCTION("""COMPUTED_VALUE"""),1.0)</f>
        <v>1</v>
      </c>
      <c r="I154" s="274">
        <f>IFERROR(__xludf.DUMMYFUNCTION("""COMPUTED_VALUE"""),0.0)</f>
        <v>0</v>
      </c>
      <c r="J154" s="275"/>
      <c r="K154" s="275"/>
      <c r="L154" s="273">
        <f>IFERROR(__xludf.DUMMYFUNCTION("""COMPUTED_VALUE"""),2.0)</f>
        <v>2</v>
      </c>
      <c r="M154" s="274">
        <f>IFERROR(__xludf.DUMMYFUNCTION("""COMPUTED_VALUE"""),0.0)</f>
        <v>0</v>
      </c>
      <c r="N154" s="275"/>
      <c r="O154" s="275"/>
      <c r="P154" s="273">
        <f>IFERROR(__xludf.DUMMYFUNCTION("""COMPUTED_VALUE"""),4.0)</f>
        <v>4</v>
      </c>
      <c r="Q154" s="274">
        <f>IFERROR(__xludf.DUMMYFUNCTION("""COMPUTED_VALUE"""),0.0)</f>
        <v>0</v>
      </c>
      <c r="R154" s="275"/>
      <c r="S154" s="275"/>
      <c r="T154" s="273">
        <f>IFERROR(__xludf.DUMMYFUNCTION("""COMPUTED_VALUE"""),4.0)</f>
        <v>4</v>
      </c>
      <c r="U154" s="274">
        <f>IFERROR(__xludf.DUMMYFUNCTION("""COMPUTED_VALUE"""),0.0)</f>
        <v>0</v>
      </c>
      <c r="V154" s="275"/>
      <c r="W154" s="275"/>
      <c r="X154" s="273">
        <f>IFERROR(__xludf.DUMMYFUNCTION("""COMPUTED_VALUE"""),2.0)</f>
        <v>2</v>
      </c>
      <c r="Y154" s="274">
        <f>IFERROR(__xludf.DUMMYFUNCTION("""COMPUTED_VALUE"""),0.0)</f>
        <v>0</v>
      </c>
      <c r="Z154" s="275"/>
      <c r="AA154" s="275"/>
      <c r="AB154" s="273">
        <f>IFERROR(__xludf.DUMMYFUNCTION("""COMPUTED_VALUE"""),2.0)</f>
        <v>2</v>
      </c>
      <c r="AC154" s="274">
        <f>IFERROR(__xludf.DUMMYFUNCTION("""COMPUTED_VALUE"""),0.0)</f>
        <v>0</v>
      </c>
      <c r="AD154" s="275"/>
      <c r="AE154" s="275"/>
      <c r="AF154" s="273">
        <f>IFERROR(__xludf.DUMMYFUNCTION("""COMPUTED_VALUE"""),2.0)</f>
        <v>2</v>
      </c>
      <c r="AG154" s="274">
        <f>IFERROR(__xludf.DUMMYFUNCTION("""COMPUTED_VALUE"""),0.0)</f>
        <v>0</v>
      </c>
      <c r="AH154" s="275"/>
      <c r="AI154" s="275"/>
      <c r="AJ154" s="273">
        <f>IFERROR(__xludf.DUMMYFUNCTION("""COMPUTED_VALUE"""),5.0)</f>
        <v>5</v>
      </c>
      <c r="AK154" s="274">
        <f>IFERROR(__xludf.DUMMYFUNCTION("""COMPUTED_VALUE"""),0.0)</f>
        <v>0</v>
      </c>
      <c r="AL154" s="275"/>
      <c r="AM154" s="275"/>
      <c r="AN154" s="273">
        <f>IFERROR(__xludf.DUMMYFUNCTION("""COMPUTED_VALUE"""),19.0)</f>
        <v>19</v>
      </c>
      <c r="AO154" s="274">
        <f>IFERROR(__xludf.DUMMYFUNCTION("""COMPUTED_VALUE"""),0.0)</f>
        <v>0</v>
      </c>
      <c r="AP154" s="275"/>
      <c r="AQ154" s="275"/>
      <c r="AR154" s="273">
        <f>IFERROR(__xludf.DUMMYFUNCTION("""COMPUTED_VALUE"""),4.0)</f>
        <v>4</v>
      </c>
      <c r="AS154" s="274">
        <f>IFERROR(__xludf.DUMMYFUNCTION("""COMPUTED_VALUE"""),0.0)</f>
        <v>0</v>
      </c>
      <c r="AT154" s="275"/>
      <c r="AU154" s="275"/>
      <c r="AV154" s="273">
        <f>IFERROR(__xludf.DUMMYFUNCTION("""COMPUTED_VALUE"""),2.0)</f>
        <v>2</v>
      </c>
      <c r="AW154" s="274">
        <f>IFERROR(__xludf.DUMMYFUNCTION("""COMPUTED_VALUE"""),0.0)</f>
        <v>0</v>
      </c>
      <c r="AX154" s="275"/>
      <c r="AY154" s="275"/>
      <c r="AZ154" s="273">
        <f>IFERROR(__xludf.DUMMYFUNCTION("""COMPUTED_VALUE"""),3.0)</f>
        <v>3</v>
      </c>
      <c r="BA154" s="274">
        <f>IFERROR(__xludf.DUMMYFUNCTION("""COMPUTED_VALUE"""),0.0)</f>
        <v>0</v>
      </c>
      <c r="BB154" s="275"/>
      <c r="BC154" s="275"/>
      <c r="BD154" s="273">
        <f>IFERROR(__xludf.DUMMYFUNCTION("""COMPUTED_VALUE"""),5.0)</f>
        <v>5</v>
      </c>
      <c r="BE154" s="274">
        <f>IFERROR(__xludf.DUMMYFUNCTION("""COMPUTED_VALUE"""),0.0)</f>
        <v>0</v>
      </c>
      <c r="BF154" s="275"/>
      <c r="BG154" s="275"/>
      <c r="BH154" s="273"/>
      <c r="BI154" s="274">
        <f>IFERROR(__xludf.DUMMYFUNCTION("""COMPUTED_VALUE"""),0.0)</f>
        <v>0</v>
      </c>
      <c r="BJ154" s="275"/>
      <c r="BK154" s="275"/>
      <c r="BL154" s="273"/>
      <c r="BM154" s="274">
        <f>IFERROR(__xludf.DUMMYFUNCTION("""COMPUTED_VALUE"""),0.0)</f>
        <v>0</v>
      </c>
      <c r="BN154" s="275"/>
      <c r="BO154" s="275"/>
      <c r="BP154" s="269"/>
      <c r="BQ154" s="269">
        <f>IFERROR(__xludf.DUMMYFUNCTION("""COMPUTED_VALUE"""),0.0)</f>
        <v>0</v>
      </c>
      <c r="BR154" s="269"/>
      <c r="BS154" s="269"/>
      <c r="BT154" s="269"/>
      <c r="BU154" s="269">
        <f>IFERROR(__xludf.DUMMYFUNCTION("""COMPUTED_VALUE"""),0.0)</f>
        <v>0</v>
      </c>
      <c r="BV154" s="269"/>
      <c r="BW154" s="269"/>
      <c r="BX154" s="269"/>
      <c r="BY154" s="269">
        <f>IFERROR(__xludf.DUMMYFUNCTION("""COMPUTED_VALUE"""),0.0)</f>
        <v>0</v>
      </c>
      <c r="BZ154" s="269"/>
      <c r="CA154" s="269"/>
      <c r="CB154" s="269"/>
      <c r="CC154" s="269">
        <f>IFERROR(__xludf.DUMMYFUNCTION("""COMPUTED_VALUE"""),0.0)</f>
        <v>0</v>
      </c>
      <c r="CD154" s="269"/>
      <c r="CE154" s="269"/>
    </row>
    <row r="155">
      <c r="A155" s="271">
        <f>IFERROR(__xludf.DUMMYFUNCTION("""COMPUTED_VALUE"""),46355.0)</f>
        <v>46355</v>
      </c>
      <c r="B155" s="269" t="str">
        <f>IFERROR(__xludf.DUMMYFUNCTION("""COMPUTED_VALUE"""),"日")</f>
        <v>日</v>
      </c>
      <c r="C155" s="272">
        <f>IFERROR(__xludf.DUMMYFUNCTION("""COMPUTED_VALUE"""),0.0)</f>
        <v>0</v>
      </c>
      <c r="D155" s="273">
        <f>IFERROR(__xludf.DUMMYFUNCTION("""COMPUTED_VALUE"""),1.0)</f>
        <v>1</v>
      </c>
      <c r="E155" s="274">
        <f>IFERROR(__xludf.DUMMYFUNCTION("""COMPUTED_VALUE"""),0.0)</f>
        <v>0</v>
      </c>
      <c r="F155" s="275"/>
      <c r="G155" s="275"/>
      <c r="H155" s="273">
        <f>IFERROR(__xludf.DUMMYFUNCTION("""COMPUTED_VALUE"""),1.0)</f>
        <v>1</v>
      </c>
      <c r="I155" s="274">
        <f>IFERROR(__xludf.DUMMYFUNCTION("""COMPUTED_VALUE"""),0.0)</f>
        <v>0</v>
      </c>
      <c r="J155" s="275"/>
      <c r="K155" s="275"/>
      <c r="L155" s="273">
        <f>IFERROR(__xludf.DUMMYFUNCTION("""COMPUTED_VALUE"""),2.0)</f>
        <v>2</v>
      </c>
      <c r="M155" s="274">
        <f>IFERROR(__xludf.DUMMYFUNCTION("""COMPUTED_VALUE"""),0.0)</f>
        <v>0</v>
      </c>
      <c r="N155" s="275"/>
      <c r="O155" s="275"/>
      <c r="P155" s="273">
        <f>IFERROR(__xludf.DUMMYFUNCTION("""COMPUTED_VALUE"""),4.0)</f>
        <v>4</v>
      </c>
      <c r="Q155" s="274">
        <f>IFERROR(__xludf.DUMMYFUNCTION("""COMPUTED_VALUE"""),0.0)</f>
        <v>0</v>
      </c>
      <c r="R155" s="275"/>
      <c r="S155" s="275"/>
      <c r="T155" s="273">
        <f>IFERROR(__xludf.DUMMYFUNCTION("""COMPUTED_VALUE"""),4.0)</f>
        <v>4</v>
      </c>
      <c r="U155" s="274">
        <f>IFERROR(__xludf.DUMMYFUNCTION("""COMPUTED_VALUE"""),0.0)</f>
        <v>0</v>
      </c>
      <c r="V155" s="275"/>
      <c r="W155" s="275"/>
      <c r="X155" s="273">
        <f>IFERROR(__xludf.DUMMYFUNCTION("""COMPUTED_VALUE"""),2.0)</f>
        <v>2</v>
      </c>
      <c r="Y155" s="274">
        <f>IFERROR(__xludf.DUMMYFUNCTION("""COMPUTED_VALUE"""),0.0)</f>
        <v>0</v>
      </c>
      <c r="Z155" s="275"/>
      <c r="AA155" s="275"/>
      <c r="AB155" s="273">
        <f>IFERROR(__xludf.DUMMYFUNCTION("""COMPUTED_VALUE"""),2.0)</f>
        <v>2</v>
      </c>
      <c r="AC155" s="274">
        <f>IFERROR(__xludf.DUMMYFUNCTION("""COMPUTED_VALUE"""),0.0)</f>
        <v>0</v>
      </c>
      <c r="AD155" s="275"/>
      <c r="AE155" s="275"/>
      <c r="AF155" s="273">
        <f>IFERROR(__xludf.DUMMYFUNCTION("""COMPUTED_VALUE"""),2.0)</f>
        <v>2</v>
      </c>
      <c r="AG155" s="274">
        <f>IFERROR(__xludf.DUMMYFUNCTION("""COMPUTED_VALUE"""),0.0)</f>
        <v>0</v>
      </c>
      <c r="AH155" s="275"/>
      <c r="AI155" s="275"/>
      <c r="AJ155" s="273">
        <f>IFERROR(__xludf.DUMMYFUNCTION("""COMPUTED_VALUE"""),5.0)</f>
        <v>5</v>
      </c>
      <c r="AK155" s="274">
        <f>IFERROR(__xludf.DUMMYFUNCTION("""COMPUTED_VALUE"""),0.0)</f>
        <v>0</v>
      </c>
      <c r="AL155" s="275"/>
      <c r="AM155" s="275"/>
      <c r="AN155" s="273">
        <f>IFERROR(__xludf.DUMMYFUNCTION("""COMPUTED_VALUE"""),19.0)</f>
        <v>19</v>
      </c>
      <c r="AO155" s="274">
        <f>IFERROR(__xludf.DUMMYFUNCTION("""COMPUTED_VALUE"""),0.0)</f>
        <v>0</v>
      </c>
      <c r="AP155" s="275"/>
      <c r="AQ155" s="275"/>
      <c r="AR155" s="273">
        <f>IFERROR(__xludf.DUMMYFUNCTION("""COMPUTED_VALUE"""),4.0)</f>
        <v>4</v>
      </c>
      <c r="AS155" s="274">
        <f>IFERROR(__xludf.DUMMYFUNCTION("""COMPUTED_VALUE"""),0.0)</f>
        <v>0</v>
      </c>
      <c r="AT155" s="275"/>
      <c r="AU155" s="275"/>
      <c r="AV155" s="273">
        <f>IFERROR(__xludf.DUMMYFUNCTION("""COMPUTED_VALUE"""),2.0)</f>
        <v>2</v>
      </c>
      <c r="AW155" s="274">
        <f>IFERROR(__xludf.DUMMYFUNCTION("""COMPUTED_VALUE"""),0.0)</f>
        <v>0</v>
      </c>
      <c r="AX155" s="275"/>
      <c r="AY155" s="275"/>
      <c r="AZ155" s="273">
        <f>IFERROR(__xludf.DUMMYFUNCTION("""COMPUTED_VALUE"""),3.0)</f>
        <v>3</v>
      </c>
      <c r="BA155" s="274">
        <f>IFERROR(__xludf.DUMMYFUNCTION("""COMPUTED_VALUE"""),0.0)</f>
        <v>0</v>
      </c>
      <c r="BB155" s="275"/>
      <c r="BC155" s="275"/>
      <c r="BD155" s="273">
        <f>IFERROR(__xludf.DUMMYFUNCTION("""COMPUTED_VALUE"""),5.0)</f>
        <v>5</v>
      </c>
      <c r="BE155" s="274">
        <f>IFERROR(__xludf.DUMMYFUNCTION("""COMPUTED_VALUE"""),0.0)</f>
        <v>0</v>
      </c>
      <c r="BF155" s="275"/>
      <c r="BG155" s="275"/>
      <c r="BH155" s="273"/>
      <c r="BI155" s="274">
        <f>IFERROR(__xludf.DUMMYFUNCTION("""COMPUTED_VALUE"""),0.0)</f>
        <v>0</v>
      </c>
      <c r="BJ155" s="275"/>
      <c r="BK155" s="275"/>
      <c r="BL155" s="273"/>
      <c r="BM155" s="274">
        <f>IFERROR(__xludf.DUMMYFUNCTION("""COMPUTED_VALUE"""),0.0)</f>
        <v>0</v>
      </c>
      <c r="BN155" s="275"/>
      <c r="BO155" s="275"/>
      <c r="BP155" s="269"/>
      <c r="BQ155" s="269">
        <f>IFERROR(__xludf.DUMMYFUNCTION("""COMPUTED_VALUE"""),0.0)</f>
        <v>0</v>
      </c>
      <c r="BR155" s="269"/>
      <c r="BS155" s="269"/>
      <c r="BT155" s="269"/>
      <c r="BU155" s="269">
        <f>IFERROR(__xludf.DUMMYFUNCTION("""COMPUTED_VALUE"""),0.0)</f>
        <v>0</v>
      </c>
      <c r="BV155" s="269"/>
      <c r="BW155" s="269"/>
      <c r="BX155" s="269"/>
      <c r="BY155" s="269">
        <f>IFERROR(__xludf.DUMMYFUNCTION("""COMPUTED_VALUE"""),0.0)</f>
        <v>0</v>
      </c>
      <c r="BZ155" s="269"/>
      <c r="CA155" s="269"/>
      <c r="CB155" s="269"/>
      <c r="CC155" s="269">
        <f>IFERROR(__xludf.DUMMYFUNCTION("""COMPUTED_VALUE"""),0.0)</f>
        <v>0</v>
      </c>
      <c r="CD155" s="269"/>
      <c r="CE155" s="269"/>
    </row>
    <row r="156">
      <c r="A156" s="271"/>
      <c r="B156" s="269"/>
      <c r="C156" s="272">
        <f>IFERROR(__xludf.DUMMYFUNCTION("""COMPUTED_VALUE"""),0.0)</f>
        <v>0</v>
      </c>
      <c r="D156" s="273">
        <f>IFERROR(__xludf.DUMMYFUNCTION("""COMPUTED_VALUE"""),1.0)</f>
        <v>1</v>
      </c>
      <c r="E156" s="274">
        <f>IFERROR(__xludf.DUMMYFUNCTION("""COMPUTED_VALUE"""),0.0)</f>
        <v>0</v>
      </c>
      <c r="F156" s="275"/>
      <c r="G156" s="275"/>
      <c r="H156" s="273">
        <f>IFERROR(__xludf.DUMMYFUNCTION("""COMPUTED_VALUE"""),1.0)</f>
        <v>1</v>
      </c>
      <c r="I156" s="274">
        <f>IFERROR(__xludf.DUMMYFUNCTION("""COMPUTED_VALUE"""),0.0)</f>
        <v>0</v>
      </c>
      <c r="J156" s="275"/>
      <c r="K156" s="275"/>
      <c r="L156" s="273">
        <f>IFERROR(__xludf.DUMMYFUNCTION("""COMPUTED_VALUE"""),2.0)</f>
        <v>2</v>
      </c>
      <c r="M156" s="274">
        <f>IFERROR(__xludf.DUMMYFUNCTION("""COMPUTED_VALUE"""),0.0)</f>
        <v>0</v>
      </c>
      <c r="N156" s="275"/>
      <c r="O156" s="275"/>
      <c r="P156" s="273">
        <f>IFERROR(__xludf.DUMMYFUNCTION("""COMPUTED_VALUE"""),4.0)</f>
        <v>4</v>
      </c>
      <c r="Q156" s="274">
        <f>IFERROR(__xludf.DUMMYFUNCTION("""COMPUTED_VALUE"""),0.0)</f>
        <v>0</v>
      </c>
      <c r="R156" s="275"/>
      <c r="S156" s="275"/>
      <c r="T156" s="273">
        <f>IFERROR(__xludf.DUMMYFUNCTION("""COMPUTED_VALUE"""),4.0)</f>
        <v>4</v>
      </c>
      <c r="U156" s="274">
        <f>IFERROR(__xludf.DUMMYFUNCTION("""COMPUTED_VALUE"""),0.0)</f>
        <v>0</v>
      </c>
      <c r="V156" s="275"/>
      <c r="W156" s="275"/>
      <c r="X156" s="273">
        <f>IFERROR(__xludf.DUMMYFUNCTION("""COMPUTED_VALUE"""),2.0)</f>
        <v>2</v>
      </c>
      <c r="Y156" s="274">
        <f>IFERROR(__xludf.DUMMYFUNCTION("""COMPUTED_VALUE"""),0.0)</f>
        <v>0</v>
      </c>
      <c r="Z156" s="275"/>
      <c r="AA156" s="275"/>
      <c r="AB156" s="273">
        <f>IFERROR(__xludf.DUMMYFUNCTION("""COMPUTED_VALUE"""),2.0)</f>
        <v>2</v>
      </c>
      <c r="AC156" s="274">
        <f>IFERROR(__xludf.DUMMYFUNCTION("""COMPUTED_VALUE"""),0.0)</f>
        <v>0</v>
      </c>
      <c r="AD156" s="275"/>
      <c r="AE156" s="275"/>
      <c r="AF156" s="273">
        <f>IFERROR(__xludf.DUMMYFUNCTION("""COMPUTED_VALUE"""),2.0)</f>
        <v>2</v>
      </c>
      <c r="AG156" s="274">
        <f>IFERROR(__xludf.DUMMYFUNCTION("""COMPUTED_VALUE"""),0.0)</f>
        <v>0</v>
      </c>
      <c r="AH156" s="275"/>
      <c r="AI156" s="275"/>
      <c r="AJ156" s="273">
        <f>IFERROR(__xludf.DUMMYFUNCTION("""COMPUTED_VALUE"""),5.0)</f>
        <v>5</v>
      </c>
      <c r="AK156" s="274">
        <f>IFERROR(__xludf.DUMMYFUNCTION("""COMPUTED_VALUE"""),0.0)</f>
        <v>0</v>
      </c>
      <c r="AL156" s="275"/>
      <c r="AM156" s="275"/>
      <c r="AN156" s="273">
        <f>IFERROR(__xludf.DUMMYFUNCTION("""COMPUTED_VALUE"""),19.0)</f>
        <v>19</v>
      </c>
      <c r="AO156" s="274">
        <f>IFERROR(__xludf.DUMMYFUNCTION("""COMPUTED_VALUE"""),0.0)</f>
        <v>0</v>
      </c>
      <c r="AP156" s="275"/>
      <c r="AQ156" s="275"/>
      <c r="AR156" s="273">
        <f>IFERROR(__xludf.DUMMYFUNCTION("""COMPUTED_VALUE"""),4.0)</f>
        <v>4</v>
      </c>
      <c r="AS156" s="274">
        <f>IFERROR(__xludf.DUMMYFUNCTION("""COMPUTED_VALUE"""),0.0)</f>
        <v>0</v>
      </c>
      <c r="AT156" s="275"/>
      <c r="AU156" s="275"/>
      <c r="AV156" s="273">
        <f>IFERROR(__xludf.DUMMYFUNCTION("""COMPUTED_VALUE"""),2.0)</f>
        <v>2</v>
      </c>
      <c r="AW156" s="274">
        <f>IFERROR(__xludf.DUMMYFUNCTION("""COMPUTED_VALUE"""),0.0)</f>
        <v>0</v>
      </c>
      <c r="AX156" s="275"/>
      <c r="AY156" s="275"/>
      <c r="AZ156" s="273">
        <f>IFERROR(__xludf.DUMMYFUNCTION("""COMPUTED_VALUE"""),3.0)</f>
        <v>3</v>
      </c>
      <c r="BA156" s="274">
        <f>IFERROR(__xludf.DUMMYFUNCTION("""COMPUTED_VALUE"""),0.0)</f>
        <v>0</v>
      </c>
      <c r="BB156" s="275"/>
      <c r="BC156" s="275"/>
      <c r="BD156" s="273">
        <f>IFERROR(__xludf.DUMMYFUNCTION("""COMPUTED_VALUE"""),5.0)</f>
        <v>5</v>
      </c>
      <c r="BE156" s="274">
        <f>IFERROR(__xludf.DUMMYFUNCTION("""COMPUTED_VALUE"""),0.0)</f>
        <v>0</v>
      </c>
      <c r="BF156" s="275"/>
      <c r="BG156" s="275"/>
      <c r="BH156" s="273"/>
      <c r="BI156" s="274">
        <f>IFERROR(__xludf.DUMMYFUNCTION("""COMPUTED_VALUE"""),0.0)</f>
        <v>0</v>
      </c>
      <c r="BJ156" s="275"/>
      <c r="BK156" s="275"/>
      <c r="BL156" s="273"/>
      <c r="BM156" s="274">
        <f>IFERROR(__xludf.DUMMYFUNCTION("""COMPUTED_VALUE"""),0.0)</f>
        <v>0</v>
      </c>
      <c r="BN156" s="275"/>
      <c r="BO156" s="275"/>
      <c r="BP156" s="269"/>
      <c r="BQ156" s="269">
        <f>IFERROR(__xludf.DUMMYFUNCTION("""COMPUTED_VALUE"""),0.0)</f>
        <v>0</v>
      </c>
      <c r="BR156" s="269"/>
      <c r="BS156" s="269"/>
      <c r="BT156" s="269"/>
      <c r="BU156" s="269">
        <f>IFERROR(__xludf.DUMMYFUNCTION("""COMPUTED_VALUE"""),0.0)</f>
        <v>0</v>
      </c>
      <c r="BV156" s="269"/>
      <c r="BW156" s="269"/>
      <c r="BX156" s="269"/>
      <c r="BY156" s="269">
        <f>IFERROR(__xludf.DUMMYFUNCTION("""COMPUTED_VALUE"""),0.0)</f>
        <v>0</v>
      </c>
      <c r="BZ156" s="269"/>
      <c r="CA156" s="269"/>
      <c r="CB156" s="269"/>
      <c r="CC156" s="269">
        <f>IFERROR(__xludf.DUMMYFUNCTION("""COMPUTED_VALUE"""),0.0)</f>
        <v>0</v>
      </c>
      <c r="CD156" s="269"/>
      <c r="CE156" s="269"/>
    </row>
    <row r="157">
      <c r="A157" s="271"/>
      <c r="B157" s="269"/>
      <c r="C157" s="272">
        <f>IFERROR(__xludf.DUMMYFUNCTION("""COMPUTED_VALUE"""),0.0)</f>
        <v>0</v>
      </c>
      <c r="D157" s="273">
        <f>IFERROR(__xludf.DUMMYFUNCTION("""COMPUTED_VALUE"""),1.0)</f>
        <v>1</v>
      </c>
      <c r="E157" s="274">
        <f>IFERROR(__xludf.DUMMYFUNCTION("""COMPUTED_VALUE"""),0.0)</f>
        <v>0</v>
      </c>
      <c r="F157" s="275"/>
      <c r="G157" s="277">
        <f>IFERROR(__xludf.DUMMYFUNCTION("""COMPUTED_VALUE"""),0.0)</f>
        <v>0</v>
      </c>
      <c r="H157" s="273">
        <f>IFERROR(__xludf.DUMMYFUNCTION("""COMPUTED_VALUE"""),1.0)</f>
        <v>1</v>
      </c>
      <c r="I157" s="274">
        <f>IFERROR(__xludf.DUMMYFUNCTION("""COMPUTED_VALUE"""),0.0)</f>
        <v>0</v>
      </c>
      <c r="J157" s="275"/>
      <c r="K157" s="277">
        <f>IFERROR(__xludf.DUMMYFUNCTION("""COMPUTED_VALUE"""),0.0)</f>
        <v>0</v>
      </c>
      <c r="L157" s="273">
        <f>IFERROR(__xludf.DUMMYFUNCTION("""COMPUTED_VALUE"""),2.0)</f>
        <v>2</v>
      </c>
      <c r="M157" s="274">
        <f>IFERROR(__xludf.DUMMYFUNCTION("""COMPUTED_VALUE"""),0.0)</f>
        <v>0</v>
      </c>
      <c r="N157" s="275"/>
      <c r="O157" s="277">
        <f>IFERROR(__xludf.DUMMYFUNCTION("""COMPUTED_VALUE"""),0.0)</f>
        <v>0</v>
      </c>
      <c r="P157" s="273">
        <f>IFERROR(__xludf.DUMMYFUNCTION("""COMPUTED_VALUE"""),4.0)</f>
        <v>4</v>
      </c>
      <c r="Q157" s="274">
        <f>IFERROR(__xludf.DUMMYFUNCTION("""COMPUTED_VALUE"""),0.0)</f>
        <v>0</v>
      </c>
      <c r="R157" s="275"/>
      <c r="S157" s="277">
        <f>IFERROR(__xludf.DUMMYFUNCTION("""COMPUTED_VALUE"""),0.0)</f>
        <v>0</v>
      </c>
      <c r="T157" s="273">
        <f>IFERROR(__xludf.DUMMYFUNCTION("""COMPUTED_VALUE"""),4.0)</f>
        <v>4</v>
      </c>
      <c r="U157" s="274">
        <f>IFERROR(__xludf.DUMMYFUNCTION("""COMPUTED_VALUE"""),0.0)</f>
        <v>0</v>
      </c>
      <c r="V157" s="275"/>
      <c r="W157" s="277">
        <f>IFERROR(__xludf.DUMMYFUNCTION("""COMPUTED_VALUE"""),0.0)</f>
        <v>0</v>
      </c>
      <c r="X157" s="273">
        <f>IFERROR(__xludf.DUMMYFUNCTION("""COMPUTED_VALUE"""),2.0)</f>
        <v>2</v>
      </c>
      <c r="Y157" s="274">
        <f>IFERROR(__xludf.DUMMYFUNCTION("""COMPUTED_VALUE"""),0.0)</f>
        <v>0</v>
      </c>
      <c r="Z157" s="275"/>
      <c r="AA157" s="277">
        <f>IFERROR(__xludf.DUMMYFUNCTION("""COMPUTED_VALUE"""),0.0)</f>
        <v>0</v>
      </c>
      <c r="AB157" s="273">
        <f>IFERROR(__xludf.DUMMYFUNCTION("""COMPUTED_VALUE"""),2.0)</f>
        <v>2</v>
      </c>
      <c r="AC157" s="274">
        <f>IFERROR(__xludf.DUMMYFUNCTION("""COMPUTED_VALUE"""),0.0)</f>
        <v>0</v>
      </c>
      <c r="AD157" s="275"/>
      <c r="AE157" s="277">
        <f>IFERROR(__xludf.DUMMYFUNCTION("""COMPUTED_VALUE"""),0.0)</f>
        <v>0</v>
      </c>
      <c r="AF157" s="273">
        <f>IFERROR(__xludf.DUMMYFUNCTION("""COMPUTED_VALUE"""),2.0)</f>
        <v>2</v>
      </c>
      <c r="AG157" s="274">
        <f>IFERROR(__xludf.DUMMYFUNCTION("""COMPUTED_VALUE"""),0.0)</f>
        <v>0</v>
      </c>
      <c r="AH157" s="275"/>
      <c r="AI157" s="277">
        <f>IFERROR(__xludf.DUMMYFUNCTION("""COMPUTED_VALUE"""),0.0)</f>
        <v>0</v>
      </c>
      <c r="AJ157" s="273">
        <f>IFERROR(__xludf.DUMMYFUNCTION("""COMPUTED_VALUE"""),5.0)</f>
        <v>5</v>
      </c>
      <c r="AK157" s="274">
        <f>IFERROR(__xludf.DUMMYFUNCTION("""COMPUTED_VALUE"""),0.0)</f>
        <v>0</v>
      </c>
      <c r="AL157" s="275"/>
      <c r="AM157" s="277">
        <f>IFERROR(__xludf.DUMMYFUNCTION("""COMPUTED_VALUE"""),0.0)</f>
        <v>0</v>
      </c>
      <c r="AN157" s="273">
        <f>IFERROR(__xludf.DUMMYFUNCTION("""COMPUTED_VALUE"""),19.0)</f>
        <v>19</v>
      </c>
      <c r="AO157" s="274">
        <f>IFERROR(__xludf.DUMMYFUNCTION("""COMPUTED_VALUE"""),0.0)</f>
        <v>0</v>
      </c>
      <c r="AP157" s="275"/>
      <c r="AQ157" s="277">
        <f>IFERROR(__xludf.DUMMYFUNCTION("""COMPUTED_VALUE"""),0.0)</f>
        <v>0</v>
      </c>
      <c r="AR157" s="273">
        <f>IFERROR(__xludf.DUMMYFUNCTION("""COMPUTED_VALUE"""),4.0)</f>
        <v>4</v>
      </c>
      <c r="AS157" s="274">
        <f>IFERROR(__xludf.DUMMYFUNCTION("""COMPUTED_VALUE"""),0.0)</f>
        <v>0</v>
      </c>
      <c r="AT157" s="275"/>
      <c r="AU157" s="277">
        <f>IFERROR(__xludf.DUMMYFUNCTION("""COMPUTED_VALUE"""),0.0)</f>
        <v>0</v>
      </c>
      <c r="AV157" s="273">
        <f>IFERROR(__xludf.DUMMYFUNCTION("""COMPUTED_VALUE"""),2.0)</f>
        <v>2</v>
      </c>
      <c r="AW157" s="274">
        <f>IFERROR(__xludf.DUMMYFUNCTION("""COMPUTED_VALUE"""),0.0)</f>
        <v>0</v>
      </c>
      <c r="AX157" s="275"/>
      <c r="AY157" s="277">
        <f>IFERROR(__xludf.DUMMYFUNCTION("""COMPUTED_VALUE"""),0.0)</f>
        <v>0</v>
      </c>
      <c r="AZ157" s="273">
        <f>IFERROR(__xludf.DUMMYFUNCTION("""COMPUTED_VALUE"""),3.0)</f>
        <v>3</v>
      </c>
      <c r="BA157" s="274">
        <f>IFERROR(__xludf.DUMMYFUNCTION("""COMPUTED_VALUE"""),0.0)</f>
        <v>0</v>
      </c>
      <c r="BB157" s="275"/>
      <c r="BC157" s="277">
        <f>IFERROR(__xludf.DUMMYFUNCTION("""COMPUTED_VALUE"""),0.0)</f>
        <v>0</v>
      </c>
      <c r="BD157" s="273">
        <f>IFERROR(__xludf.DUMMYFUNCTION("""COMPUTED_VALUE"""),5.0)</f>
        <v>5</v>
      </c>
      <c r="BE157" s="274">
        <f>IFERROR(__xludf.DUMMYFUNCTION("""COMPUTED_VALUE"""),0.0)</f>
        <v>0</v>
      </c>
      <c r="BF157" s="275"/>
      <c r="BG157" s="277">
        <f>IFERROR(__xludf.DUMMYFUNCTION("""COMPUTED_VALUE"""),0.0)</f>
        <v>0</v>
      </c>
      <c r="BH157" s="273"/>
      <c r="BI157" s="274">
        <f>IFERROR(__xludf.DUMMYFUNCTION("""COMPUTED_VALUE"""),0.0)</f>
        <v>0</v>
      </c>
      <c r="BJ157" s="275"/>
      <c r="BK157" s="277">
        <f>IFERROR(__xludf.DUMMYFUNCTION("""COMPUTED_VALUE"""),0.0)</f>
        <v>0</v>
      </c>
      <c r="BL157" s="273"/>
      <c r="BM157" s="274">
        <f>IFERROR(__xludf.DUMMYFUNCTION("""COMPUTED_VALUE"""),0.0)</f>
        <v>0</v>
      </c>
      <c r="BN157" s="275"/>
      <c r="BO157" s="277">
        <f>IFERROR(__xludf.DUMMYFUNCTION("""COMPUTED_VALUE"""),0.0)</f>
        <v>0</v>
      </c>
      <c r="BP157" s="269"/>
      <c r="BQ157" s="269">
        <f>IFERROR(__xludf.DUMMYFUNCTION("""COMPUTED_VALUE"""),0.0)</f>
        <v>0</v>
      </c>
      <c r="BR157" s="269"/>
      <c r="BS157" s="272">
        <f>IFERROR(__xludf.DUMMYFUNCTION("""COMPUTED_VALUE"""),0.0)</f>
        <v>0</v>
      </c>
      <c r="BT157" s="269"/>
      <c r="BU157" s="269">
        <f>IFERROR(__xludf.DUMMYFUNCTION("""COMPUTED_VALUE"""),0.0)</f>
        <v>0</v>
      </c>
      <c r="BV157" s="269"/>
      <c r="BW157" s="272">
        <f>IFERROR(__xludf.DUMMYFUNCTION("""COMPUTED_VALUE"""),0.0)</f>
        <v>0</v>
      </c>
      <c r="BX157" s="269"/>
      <c r="BY157" s="269">
        <f>IFERROR(__xludf.DUMMYFUNCTION("""COMPUTED_VALUE"""),0.0)</f>
        <v>0</v>
      </c>
      <c r="BZ157" s="269"/>
      <c r="CA157" s="272">
        <f>IFERROR(__xludf.DUMMYFUNCTION("""COMPUTED_VALUE"""),0.0)</f>
        <v>0</v>
      </c>
      <c r="CB157" s="269"/>
      <c r="CC157" s="269">
        <f>IFERROR(__xludf.DUMMYFUNCTION("""COMPUTED_VALUE"""),0.0)</f>
        <v>0</v>
      </c>
      <c r="CD157" s="269"/>
      <c r="CE157" s="272">
        <f>IFERROR(__xludf.DUMMYFUNCTION("""COMPUTED_VALUE"""),0.0)</f>
        <v>0</v>
      </c>
    </row>
    <row r="158">
      <c r="A158" s="271">
        <f>IFERROR(__xludf.DUMMYFUNCTION("""COMPUTED_VALUE"""),46359.0)</f>
        <v>46359</v>
      </c>
      <c r="B158" s="269" t="str">
        <f>IFERROR(__xludf.DUMMYFUNCTION("""COMPUTED_VALUE"""),"木")</f>
        <v>木</v>
      </c>
      <c r="C158" s="272">
        <f>IFERROR(__xludf.DUMMYFUNCTION("""COMPUTED_VALUE"""),0.0)</f>
        <v>0</v>
      </c>
      <c r="D158" s="273">
        <f>IFERROR(__xludf.DUMMYFUNCTION("""COMPUTED_VALUE"""),1.0)</f>
        <v>1</v>
      </c>
      <c r="E158" s="274">
        <f>IFERROR(__xludf.DUMMYFUNCTION("""COMPUTED_VALUE"""),0.0)</f>
        <v>0</v>
      </c>
      <c r="F158" s="275"/>
      <c r="G158" s="275"/>
      <c r="H158" s="273">
        <f>IFERROR(__xludf.DUMMYFUNCTION("""COMPUTED_VALUE"""),1.0)</f>
        <v>1</v>
      </c>
      <c r="I158" s="274">
        <f>IFERROR(__xludf.DUMMYFUNCTION("""COMPUTED_VALUE"""),0.0)</f>
        <v>0</v>
      </c>
      <c r="J158" s="275"/>
      <c r="K158" s="275"/>
      <c r="L158" s="273">
        <f>IFERROR(__xludf.DUMMYFUNCTION("""COMPUTED_VALUE"""),2.0)</f>
        <v>2</v>
      </c>
      <c r="M158" s="274">
        <f>IFERROR(__xludf.DUMMYFUNCTION("""COMPUTED_VALUE"""),0.0)</f>
        <v>0</v>
      </c>
      <c r="N158" s="275"/>
      <c r="O158" s="275"/>
      <c r="P158" s="273">
        <f>IFERROR(__xludf.DUMMYFUNCTION("""COMPUTED_VALUE"""),4.0)</f>
        <v>4</v>
      </c>
      <c r="Q158" s="274">
        <f>IFERROR(__xludf.DUMMYFUNCTION("""COMPUTED_VALUE"""),0.0)</f>
        <v>0</v>
      </c>
      <c r="R158" s="275"/>
      <c r="S158" s="275"/>
      <c r="T158" s="273">
        <f>IFERROR(__xludf.DUMMYFUNCTION("""COMPUTED_VALUE"""),4.0)</f>
        <v>4</v>
      </c>
      <c r="U158" s="274">
        <f>IFERROR(__xludf.DUMMYFUNCTION("""COMPUTED_VALUE"""),0.0)</f>
        <v>0</v>
      </c>
      <c r="V158" s="275"/>
      <c r="W158" s="275"/>
      <c r="X158" s="273">
        <f>IFERROR(__xludf.DUMMYFUNCTION("""COMPUTED_VALUE"""),2.0)</f>
        <v>2</v>
      </c>
      <c r="Y158" s="274">
        <f>IFERROR(__xludf.DUMMYFUNCTION("""COMPUTED_VALUE"""),0.0)</f>
        <v>0</v>
      </c>
      <c r="Z158" s="275"/>
      <c r="AA158" s="275"/>
      <c r="AB158" s="273">
        <f>IFERROR(__xludf.DUMMYFUNCTION("""COMPUTED_VALUE"""),2.0)</f>
        <v>2</v>
      </c>
      <c r="AC158" s="274">
        <f>IFERROR(__xludf.DUMMYFUNCTION("""COMPUTED_VALUE"""),0.0)</f>
        <v>0</v>
      </c>
      <c r="AD158" s="275"/>
      <c r="AE158" s="275"/>
      <c r="AF158" s="273">
        <f>IFERROR(__xludf.DUMMYFUNCTION("""COMPUTED_VALUE"""),2.0)</f>
        <v>2</v>
      </c>
      <c r="AG158" s="274">
        <f>IFERROR(__xludf.DUMMYFUNCTION("""COMPUTED_VALUE"""),0.0)</f>
        <v>0</v>
      </c>
      <c r="AH158" s="275"/>
      <c r="AI158" s="275"/>
      <c r="AJ158" s="273">
        <f>IFERROR(__xludf.DUMMYFUNCTION("""COMPUTED_VALUE"""),5.0)</f>
        <v>5</v>
      </c>
      <c r="AK158" s="274">
        <f>IFERROR(__xludf.DUMMYFUNCTION("""COMPUTED_VALUE"""),0.0)</f>
        <v>0</v>
      </c>
      <c r="AL158" s="275"/>
      <c r="AM158" s="275"/>
      <c r="AN158" s="273">
        <f>IFERROR(__xludf.DUMMYFUNCTION("""COMPUTED_VALUE"""),19.0)</f>
        <v>19</v>
      </c>
      <c r="AO158" s="274">
        <f>IFERROR(__xludf.DUMMYFUNCTION("""COMPUTED_VALUE"""),0.0)</f>
        <v>0</v>
      </c>
      <c r="AP158" s="275"/>
      <c r="AQ158" s="275"/>
      <c r="AR158" s="273">
        <f>IFERROR(__xludf.DUMMYFUNCTION("""COMPUTED_VALUE"""),4.0)</f>
        <v>4</v>
      </c>
      <c r="AS158" s="274">
        <f>IFERROR(__xludf.DUMMYFUNCTION("""COMPUTED_VALUE"""),0.0)</f>
        <v>0</v>
      </c>
      <c r="AT158" s="275"/>
      <c r="AU158" s="275"/>
      <c r="AV158" s="273">
        <f>IFERROR(__xludf.DUMMYFUNCTION("""COMPUTED_VALUE"""),2.0)</f>
        <v>2</v>
      </c>
      <c r="AW158" s="274">
        <f>IFERROR(__xludf.DUMMYFUNCTION("""COMPUTED_VALUE"""),0.0)</f>
        <v>0</v>
      </c>
      <c r="AX158" s="275"/>
      <c r="AY158" s="275"/>
      <c r="AZ158" s="273">
        <f>IFERROR(__xludf.DUMMYFUNCTION("""COMPUTED_VALUE"""),3.0)</f>
        <v>3</v>
      </c>
      <c r="BA158" s="274">
        <f>IFERROR(__xludf.DUMMYFUNCTION("""COMPUTED_VALUE"""),0.0)</f>
        <v>0</v>
      </c>
      <c r="BB158" s="275"/>
      <c r="BC158" s="275"/>
      <c r="BD158" s="273">
        <f>IFERROR(__xludf.DUMMYFUNCTION("""COMPUTED_VALUE"""),5.0)</f>
        <v>5</v>
      </c>
      <c r="BE158" s="274">
        <f>IFERROR(__xludf.DUMMYFUNCTION("""COMPUTED_VALUE"""),0.0)</f>
        <v>0</v>
      </c>
      <c r="BF158" s="275"/>
      <c r="BG158" s="275"/>
      <c r="BH158" s="273"/>
      <c r="BI158" s="274">
        <f>IFERROR(__xludf.DUMMYFUNCTION("""COMPUTED_VALUE"""),0.0)</f>
        <v>0</v>
      </c>
      <c r="BJ158" s="275"/>
      <c r="BK158" s="275"/>
      <c r="BL158" s="273"/>
      <c r="BM158" s="274">
        <f>IFERROR(__xludf.DUMMYFUNCTION("""COMPUTED_VALUE"""),0.0)</f>
        <v>0</v>
      </c>
      <c r="BN158" s="275"/>
      <c r="BO158" s="275"/>
      <c r="BP158" s="269"/>
      <c r="BQ158" s="269">
        <f>IFERROR(__xludf.DUMMYFUNCTION("""COMPUTED_VALUE"""),0.0)</f>
        <v>0</v>
      </c>
      <c r="BR158" s="269"/>
      <c r="BS158" s="269"/>
      <c r="BT158" s="269"/>
      <c r="BU158" s="269">
        <f>IFERROR(__xludf.DUMMYFUNCTION("""COMPUTED_VALUE"""),0.0)</f>
        <v>0</v>
      </c>
      <c r="BV158" s="269"/>
      <c r="BW158" s="269"/>
      <c r="BX158" s="269"/>
      <c r="BY158" s="269">
        <f>IFERROR(__xludf.DUMMYFUNCTION("""COMPUTED_VALUE"""),0.0)</f>
        <v>0</v>
      </c>
      <c r="BZ158" s="269"/>
      <c r="CA158" s="269"/>
      <c r="CB158" s="269"/>
      <c r="CC158" s="269">
        <f>IFERROR(__xludf.DUMMYFUNCTION("""COMPUTED_VALUE"""),0.0)</f>
        <v>0</v>
      </c>
      <c r="CD158" s="269"/>
      <c r="CE158" s="269"/>
    </row>
    <row r="159">
      <c r="A159" s="271">
        <f>IFERROR(__xludf.DUMMYFUNCTION("""COMPUTED_VALUE"""),46360.0)</f>
        <v>46360</v>
      </c>
      <c r="B159" s="269" t="str">
        <f>IFERROR(__xludf.DUMMYFUNCTION("""COMPUTED_VALUE"""),"金")</f>
        <v>金</v>
      </c>
      <c r="C159" s="272">
        <f>IFERROR(__xludf.DUMMYFUNCTION("""COMPUTED_VALUE"""),0.0)</f>
        <v>0</v>
      </c>
      <c r="D159" s="273">
        <f>IFERROR(__xludf.DUMMYFUNCTION("""COMPUTED_VALUE"""),1.0)</f>
        <v>1</v>
      </c>
      <c r="E159" s="274">
        <f>IFERROR(__xludf.DUMMYFUNCTION("""COMPUTED_VALUE"""),0.0)</f>
        <v>0</v>
      </c>
      <c r="F159" s="275"/>
      <c r="G159" s="275"/>
      <c r="H159" s="273">
        <f>IFERROR(__xludf.DUMMYFUNCTION("""COMPUTED_VALUE"""),1.0)</f>
        <v>1</v>
      </c>
      <c r="I159" s="274">
        <f>IFERROR(__xludf.DUMMYFUNCTION("""COMPUTED_VALUE"""),0.0)</f>
        <v>0</v>
      </c>
      <c r="J159" s="275"/>
      <c r="K159" s="275"/>
      <c r="L159" s="273">
        <f>IFERROR(__xludf.DUMMYFUNCTION("""COMPUTED_VALUE"""),2.0)</f>
        <v>2</v>
      </c>
      <c r="M159" s="274">
        <f>IFERROR(__xludf.DUMMYFUNCTION("""COMPUTED_VALUE"""),0.0)</f>
        <v>0</v>
      </c>
      <c r="N159" s="275"/>
      <c r="O159" s="275"/>
      <c r="P159" s="273">
        <f>IFERROR(__xludf.DUMMYFUNCTION("""COMPUTED_VALUE"""),4.0)</f>
        <v>4</v>
      </c>
      <c r="Q159" s="274">
        <f>IFERROR(__xludf.DUMMYFUNCTION("""COMPUTED_VALUE"""),0.0)</f>
        <v>0</v>
      </c>
      <c r="R159" s="275"/>
      <c r="S159" s="275"/>
      <c r="T159" s="273">
        <f>IFERROR(__xludf.DUMMYFUNCTION("""COMPUTED_VALUE"""),4.0)</f>
        <v>4</v>
      </c>
      <c r="U159" s="274">
        <f>IFERROR(__xludf.DUMMYFUNCTION("""COMPUTED_VALUE"""),0.0)</f>
        <v>0</v>
      </c>
      <c r="V159" s="275"/>
      <c r="W159" s="275"/>
      <c r="X159" s="273">
        <f>IFERROR(__xludf.DUMMYFUNCTION("""COMPUTED_VALUE"""),2.0)</f>
        <v>2</v>
      </c>
      <c r="Y159" s="274">
        <f>IFERROR(__xludf.DUMMYFUNCTION("""COMPUTED_VALUE"""),0.0)</f>
        <v>0</v>
      </c>
      <c r="Z159" s="275"/>
      <c r="AA159" s="275"/>
      <c r="AB159" s="273">
        <f>IFERROR(__xludf.DUMMYFUNCTION("""COMPUTED_VALUE"""),2.0)</f>
        <v>2</v>
      </c>
      <c r="AC159" s="274">
        <f>IFERROR(__xludf.DUMMYFUNCTION("""COMPUTED_VALUE"""),0.0)</f>
        <v>0</v>
      </c>
      <c r="AD159" s="275"/>
      <c r="AE159" s="275"/>
      <c r="AF159" s="273">
        <f>IFERROR(__xludf.DUMMYFUNCTION("""COMPUTED_VALUE"""),2.0)</f>
        <v>2</v>
      </c>
      <c r="AG159" s="274">
        <f>IFERROR(__xludf.DUMMYFUNCTION("""COMPUTED_VALUE"""),0.0)</f>
        <v>0</v>
      </c>
      <c r="AH159" s="275"/>
      <c r="AI159" s="275"/>
      <c r="AJ159" s="273">
        <f>IFERROR(__xludf.DUMMYFUNCTION("""COMPUTED_VALUE"""),5.0)</f>
        <v>5</v>
      </c>
      <c r="AK159" s="274">
        <f>IFERROR(__xludf.DUMMYFUNCTION("""COMPUTED_VALUE"""),0.0)</f>
        <v>0</v>
      </c>
      <c r="AL159" s="275"/>
      <c r="AM159" s="275"/>
      <c r="AN159" s="273">
        <f>IFERROR(__xludf.DUMMYFUNCTION("""COMPUTED_VALUE"""),19.0)</f>
        <v>19</v>
      </c>
      <c r="AO159" s="274">
        <f>IFERROR(__xludf.DUMMYFUNCTION("""COMPUTED_VALUE"""),0.0)</f>
        <v>0</v>
      </c>
      <c r="AP159" s="275"/>
      <c r="AQ159" s="275"/>
      <c r="AR159" s="273">
        <f>IFERROR(__xludf.DUMMYFUNCTION("""COMPUTED_VALUE"""),4.0)</f>
        <v>4</v>
      </c>
      <c r="AS159" s="274">
        <f>IFERROR(__xludf.DUMMYFUNCTION("""COMPUTED_VALUE"""),0.0)</f>
        <v>0</v>
      </c>
      <c r="AT159" s="275"/>
      <c r="AU159" s="275"/>
      <c r="AV159" s="273">
        <f>IFERROR(__xludf.DUMMYFUNCTION("""COMPUTED_VALUE"""),2.0)</f>
        <v>2</v>
      </c>
      <c r="AW159" s="274">
        <f>IFERROR(__xludf.DUMMYFUNCTION("""COMPUTED_VALUE"""),0.0)</f>
        <v>0</v>
      </c>
      <c r="AX159" s="275"/>
      <c r="AY159" s="275"/>
      <c r="AZ159" s="273">
        <f>IFERROR(__xludf.DUMMYFUNCTION("""COMPUTED_VALUE"""),3.0)</f>
        <v>3</v>
      </c>
      <c r="BA159" s="274">
        <f>IFERROR(__xludf.DUMMYFUNCTION("""COMPUTED_VALUE"""),0.0)</f>
        <v>0</v>
      </c>
      <c r="BB159" s="275"/>
      <c r="BC159" s="275"/>
      <c r="BD159" s="273">
        <f>IFERROR(__xludf.DUMMYFUNCTION("""COMPUTED_VALUE"""),5.0)</f>
        <v>5</v>
      </c>
      <c r="BE159" s="274">
        <f>IFERROR(__xludf.DUMMYFUNCTION("""COMPUTED_VALUE"""),0.0)</f>
        <v>0</v>
      </c>
      <c r="BF159" s="275"/>
      <c r="BG159" s="275"/>
      <c r="BH159" s="273"/>
      <c r="BI159" s="274">
        <f>IFERROR(__xludf.DUMMYFUNCTION("""COMPUTED_VALUE"""),0.0)</f>
        <v>0</v>
      </c>
      <c r="BJ159" s="275"/>
      <c r="BK159" s="275"/>
      <c r="BL159" s="273"/>
      <c r="BM159" s="274">
        <f>IFERROR(__xludf.DUMMYFUNCTION("""COMPUTED_VALUE"""),0.0)</f>
        <v>0</v>
      </c>
      <c r="BN159" s="275"/>
      <c r="BO159" s="275"/>
      <c r="BP159" s="269"/>
      <c r="BQ159" s="269">
        <f>IFERROR(__xludf.DUMMYFUNCTION("""COMPUTED_VALUE"""),0.0)</f>
        <v>0</v>
      </c>
      <c r="BR159" s="269"/>
      <c r="BS159" s="269"/>
      <c r="BT159" s="269"/>
      <c r="BU159" s="269">
        <f>IFERROR(__xludf.DUMMYFUNCTION("""COMPUTED_VALUE"""),0.0)</f>
        <v>0</v>
      </c>
      <c r="BV159" s="269"/>
      <c r="BW159" s="269"/>
      <c r="BX159" s="269"/>
      <c r="BY159" s="269">
        <f>IFERROR(__xludf.DUMMYFUNCTION("""COMPUTED_VALUE"""),0.0)</f>
        <v>0</v>
      </c>
      <c r="BZ159" s="269"/>
      <c r="CA159" s="269"/>
      <c r="CB159" s="269"/>
      <c r="CC159" s="269">
        <f>IFERROR(__xludf.DUMMYFUNCTION("""COMPUTED_VALUE"""),0.0)</f>
        <v>0</v>
      </c>
      <c r="CD159" s="269"/>
      <c r="CE159" s="269"/>
    </row>
    <row r="160">
      <c r="A160" s="271">
        <f>IFERROR(__xludf.DUMMYFUNCTION("""COMPUTED_VALUE"""),46361.0)</f>
        <v>46361</v>
      </c>
      <c r="B160" s="269" t="str">
        <f>IFERROR(__xludf.DUMMYFUNCTION("""COMPUTED_VALUE"""),"土")</f>
        <v>土</v>
      </c>
      <c r="C160" s="272">
        <f>IFERROR(__xludf.DUMMYFUNCTION("""COMPUTED_VALUE"""),0.0)</f>
        <v>0</v>
      </c>
      <c r="D160" s="273">
        <f>IFERROR(__xludf.DUMMYFUNCTION("""COMPUTED_VALUE"""),1.0)</f>
        <v>1</v>
      </c>
      <c r="E160" s="274">
        <f>IFERROR(__xludf.DUMMYFUNCTION("""COMPUTED_VALUE"""),0.0)</f>
        <v>0</v>
      </c>
      <c r="F160" s="275"/>
      <c r="G160" s="275"/>
      <c r="H160" s="273">
        <f>IFERROR(__xludf.DUMMYFUNCTION("""COMPUTED_VALUE"""),1.0)</f>
        <v>1</v>
      </c>
      <c r="I160" s="274">
        <f>IFERROR(__xludf.DUMMYFUNCTION("""COMPUTED_VALUE"""),0.0)</f>
        <v>0</v>
      </c>
      <c r="J160" s="275"/>
      <c r="K160" s="275"/>
      <c r="L160" s="273">
        <f>IFERROR(__xludf.DUMMYFUNCTION("""COMPUTED_VALUE"""),2.0)</f>
        <v>2</v>
      </c>
      <c r="M160" s="274">
        <f>IFERROR(__xludf.DUMMYFUNCTION("""COMPUTED_VALUE"""),0.0)</f>
        <v>0</v>
      </c>
      <c r="N160" s="275"/>
      <c r="O160" s="275"/>
      <c r="P160" s="273">
        <f>IFERROR(__xludf.DUMMYFUNCTION("""COMPUTED_VALUE"""),4.0)</f>
        <v>4</v>
      </c>
      <c r="Q160" s="274">
        <f>IFERROR(__xludf.DUMMYFUNCTION("""COMPUTED_VALUE"""),0.0)</f>
        <v>0</v>
      </c>
      <c r="R160" s="275"/>
      <c r="S160" s="275"/>
      <c r="T160" s="273">
        <f>IFERROR(__xludf.DUMMYFUNCTION("""COMPUTED_VALUE"""),4.0)</f>
        <v>4</v>
      </c>
      <c r="U160" s="274">
        <f>IFERROR(__xludf.DUMMYFUNCTION("""COMPUTED_VALUE"""),0.0)</f>
        <v>0</v>
      </c>
      <c r="V160" s="275"/>
      <c r="W160" s="275"/>
      <c r="X160" s="273">
        <f>IFERROR(__xludf.DUMMYFUNCTION("""COMPUTED_VALUE"""),2.0)</f>
        <v>2</v>
      </c>
      <c r="Y160" s="274">
        <f>IFERROR(__xludf.DUMMYFUNCTION("""COMPUTED_VALUE"""),0.0)</f>
        <v>0</v>
      </c>
      <c r="Z160" s="275"/>
      <c r="AA160" s="275"/>
      <c r="AB160" s="273">
        <f>IFERROR(__xludf.DUMMYFUNCTION("""COMPUTED_VALUE"""),2.0)</f>
        <v>2</v>
      </c>
      <c r="AC160" s="274">
        <f>IFERROR(__xludf.DUMMYFUNCTION("""COMPUTED_VALUE"""),0.0)</f>
        <v>0</v>
      </c>
      <c r="AD160" s="275"/>
      <c r="AE160" s="275"/>
      <c r="AF160" s="273">
        <f>IFERROR(__xludf.DUMMYFUNCTION("""COMPUTED_VALUE"""),2.0)</f>
        <v>2</v>
      </c>
      <c r="AG160" s="274">
        <f>IFERROR(__xludf.DUMMYFUNCTION("""COMPUTED_VALUE"""),0.0)</f>
        <v>0</v>
      </c>
      <c r="AH160" s="275"/>
      <c r="AI160" s="275"/>
      <c r="AJ160" s="273">
        <f>IFERROR(__xludf.DUMMYFUNCTION("""COMPUTED_VALUE"""),5.0)</f>
        <v>5</v>
      </c>
      <c r="AK160" s="274">
        <f>IFERROR(__xludf.DUMMYFUNCTION("""COMPUTED_VALUE"""),0.0)</f>
        <v>0</v>
      </c>
      <c r="AL160" s="275"/>
      <c r="AM160" s="275"/>
      <c r="AN160" s="273">
        <f>IFERROR(__xludf.DUMMYFUNCTION("""COMPUTED_VALUE"""),19.0)</f>
        <v>19</v>
      </c>
      <c r="AO160" s="274">
        <f>IFERROR(__xludf.DUMMYFUNCTION("""COMPUTED_VALUE"""),0.0)</f>
        <v>0</v>
      </c>
      <c r="AP160" s="275"/>
      <c r="AQ160" s="275"/>
      <c r="AR160" s="273">
        <f>IFERROR(__xludf.DUMMYFUNCTION("""COMPUTED_VALUE"""),4.0)</f>
        <v>4</v>
      </c>
      <c r="AS160" s="274">
        <f>IFERROR(__xludf.DUMMYFUNCTION("""COMPUTED_VALUE"""),0.0)</f>
        <v>0</v>
      </c>
      <c r="AT160" s="275"/>
      <c r="AU160" s="275"/>
      <c r="AV160" s="273">
        <f>IFERROR(__xludf.DUMMYFUNCTION("""COMPUTED_VALUE"""),2.0)</f>
        <v>2</v>
      </c>
      <c r="AW160" s="274">
        <f>IFERROR(__xludf.DUMMYFUNCTION("""COMPUTED_VALUE"""),0.0)</f>
        <v>0</v>
      </c>
      <c r="AX160" s="275"/>
      <c r="AY160" s="275"/>
      <c r="AZ160" s="273">
        <f>IFERROR(__xludf.DUMMYFUNCTION("""COMPUTED_VALUE"""),3.0)</f>
        <v>3</v>
      </c>
      <c r="BA160" s="274">
        <f>IFERROR(__xludf.DUMMYFUNCTION("""COMPUTED_VALUE"""),0.0)</f>
        <v>0</v>
      </c>
      <c r="BB160" s="275"/>
      <c r="BC160" s="275"/>
      <c r="BD160" s="273">
        <f>IFERROR(__xludf.DUMMYFUNCTION("""COMPUTED_VALUE"""),5.0)</f>
        <v>5</v>
      </c>
      <c r="BE160" s="274">
        <f>IFERROR(__xludf.DUMMYFUNCTION("""COMPUTED_VALUE"""),0.0)</f>
        <v>0</v>
      </c>
      <c r="BF160" s="275"/>
      <c r="BG160" s="275"/>
      <c r="BH160" s="273"/>
      <c r="BI160" s="274">
        <f>IFERROR(__xludf.DUMMYFUNCTION("""COMPUTED_VALUE"""),0.0)</f>
        <v>0</v>
      </c>
      <c r="BJ160" s="275"/>
      <c r="BK160" s="275"/>
      <c r="BL160" s="273"/>
      <c r="BM160" s="274">
        <f>IFERROR(__xludf.DUMMYFUNCTION("""COMPUTED_VALUE"""),0.0)</f>
        <v>0</v>
      </c>
      <c r="BN160" s="275"/>
      <c r="BO160" s="275"/>
      <c r="BP160" s="269"/>
      <c r="BQ160" s="269">
        <f>IFERROR(__xludf.DUMMYFUNCTION("""COMPUTED_VALUE"""),0.0)</f>
        <v>0</v>
      </c>
      <c r="BR160" s="269"/>
      <c r="BS160" s="269"/>
      <c r="BT160" s="269"/>
      <c r="BU160" s="269">
        <f>IFERROR(__xludf.DUMMYFUNCTION("""COMPUTED_VALUE"""),0.0)</f>
        <v>0</v>
      </c>
      <c r="BV160" s="269"/>
      <c r="BW160" s="269"/>
      <c r="BX160" s="269"/>
      <c r="BY160" s="269">
        <f>IFERROR(__xludf.DUMMYFUNCTION("""COMPUTED_VALUE"""),0.0)</f>
        <v>0</v>
      </c>
      <c r="BZ160" s="269"/>
      <c r="CA160" s="269"/>
      <c r="CB160" s="269"/>
      <c r="CC160" s="269">
        <f>IFERROR(__xludf.DUMMYFUNCTION("""COMPUTED_VALUE"""),0.0)</f>
        <v>0</v>
      </c>
      <c r="CD160" s="269"/>
      <c r="CE160" s="269"/>
    </row>
    <row r="161">
      <c r="A161" s="271">
        <f>IFERROR(__xludf.DUMMYFUNCTION("""COMPUTED_VALUE"""),46362.0)</f>
        <v>46362</v>
      </c>
      <c r="B161" s="269" t="str">
        <f>IFERROR(__xludf.DUMMYFUNCTION("""COMPUTED_VALUE"""),"日")</f>
        <v>日</v>
      </c>
      <c r="C161" s="272">
        <f>IFERROR(__xludf.DUMMYFUNCTION("""COMPUTED_VALUE"""),0.0)</f>
        <v>0</v>
      </c>
      <c r="D161" s="273">
        <f>IFERROR(__xludf.DUMMYFUNCTION("""COMPUTED_VALUE"""),1.0)</f>
        <v>1</v>
      </c>
      <c r="E161" s="274">
        <f>IFERROR(__xludf.DUMMYFUNCTION("""COMPUTED_VALUE"""),0.0)</f>
        <v>0</v>
      </c>
      <c r="F161" s="275"/>
      <c r="G161" s="275"/>
      <c r="H161" s="273">
        <f>IFERROR(__xludf.DUMMYFUNCTION("""COMPUTED_VALUE"""),1.0)</f>
        <v>1</v>
      </c>
      <c r="I161" s="274">
        <f>IFERROR(__xludf.DUMMYFUNCTION("""COMPUTED_VALUE"""),0.0)</f>
        <v>0</v>
      </c>
      <c r="J161" s="275"/>
      <c r="K161" s="275"/>
      <c r="L161" s="273">
        <f>IFERROR(__xludf.DUMMYFUNCTION("""COMPUTED_VALUE"""),2.0)</f>
        <v>2</v>
      </c>
      <c r="M161" s="274">
        <f>IFERROR(__xludf.DUMMYFUNCTION("""COMPUTED_VALUE"""),0.0)</f>
        <v>0</v>
      </c>
      <c r="N161" s="275"/>
      <c r="O161" s="275"/>
      <c r="P161" s="273">
        <f>IFERROR(__xludf.DUMMYFUNCTION("""COMPUTED_VALUE"""),4.0)</f>
        <v>4</v>
      </c>
      <c r="Q161" s="274">
        <f>IFERROR(__xludf.DUMMYFUNCTION("""COMPUTED_VALUE"""),0.0)</f>
        <v>0</v>
      </c>
      <c r="R161" s="275"/>
      <c r="S161" s="275"/>
      <c r="T161" s="273">
        <f>IFERROR(__xludf.DUMMYFUNCTION("""COMPUTED_VALUE"""),4.0)</f>
        <v>4</v>
      </c>
      <c r="U161" s="274">
        <f>IFERROR(__xludf.DUMMYFUNCTION("""COMPUTED_VALUE"""),0.0)</f>
        <v>0</v>
      </c>
      <c r="V161" s="275"/>
      <c r="W161" s="275"/>
      <c r="X161" s="273">
        <f>IFERROR(__xludf.DUMMYFUNCTION("""COMPUTED_VALUE"""),2.0)</f>
        <v>2</v>
      </c>
      <c r="Y161" s="274">
        <f>IFERROR(__xludf.DUMMYFUNCTION("""COMPUTED_VALUE"""),0.0)</f>
        <v>0</v>
      </c>
      <c r="Z161" s="275"/>
      <c r="AA161" s="275"/>
      <c r="AB161" s="273">
        <f>IFERROR(__xludf.DUMMYFUNCTION("""COMPUTED_VALUE"""),2.0)</f>
        <v>2</v>
      </c>
      <c r="AC161" s="274">
        <f>IFERROR(__xludf.DUMMYFUNCTION("""COMPUTED_VALUE"""),0.0)</f>
        <v>0</v>
      </c>
      <c r="AD161" s="275"/>
      <c r="AE161" s="275"/>
      <c r="AF161" s="273">
        <f>IFERROR(__xludf.DUMMYFUNCTION("""COMPUTED_VALUE"""),2.0)</f>
        <v>2</v>
      </c>
      <c r="AG161" s="274">
        <f>IFERROR(__xludf.DUMMYFUNCTION("""COMPUTED_VALUE"""),0.0)</f>
        <v>0</v>
      </c>
      <c r="AH161" s="275"/>
      <c r="AI161" s="275"/>
      <c r="AJ161" s="273">
        <f>IFERROR(__xludf.DUMMYFUNCTION("""COMPUTED_VALUE"""),5.0)</f>
        <v>5</v>
      </c>
      <c r="AK161" s="274">
        <f>IFERROR(__xludf.DUMMYFUNCTION("""COMPUTED_VALUE"""),0.0)</f>
        <v>0</v>
      </c>
      <c r="AL161" s="275"/>
      <c r="AM161" s="275"/>
      <c r="AN161" s="273">
        <f>IFERROR(__xludf.DUMMYFUNCTION("""COMPUTED_VALUE"""),19.0)</f>
        <v>19</v>
      </c>
      <c r="AO161" s="274">
        <f>IFERROR(__xludf.DUMMYFUNCTION("""COMPUTED_VALUE"""),0.0)</f>
        <v>0</v>
      </c>
      <c r="AP161" s="275"/>
      <c r="AQ161" s="275"/>
      <c r="AR161" s="273">
        <f>IFERROR(__xludf.DUMMYFUNCTION("""COMPUTED_VALUE"""),4.0)</f>
        <v>4</v>
      </c>
      <c r="AS161" s="274">
        <f>IFERROR(__xludf.DUMMYFUNCTION("""COMPUTED_VALUE"""),0.0)</f>
        <v>0</v>
      </c>
      <c r="AT161" s="275"/>
      <c r="AU161" s="275"/>
      <c r="AV161" s="273">
        <f>IFERROR(__xludf.DUMMYFUNCTION("""COMPUTED_VALUE"""),2.0)</f>
        <v>2</v>
      </c>
      <c r="AW161" s="274">
        <f>IFERROR(__xludf.DUMMYFUNCTION("""COMPUTED_VALUE"""),0.0)</f>
        <v>0</v>
      </c>
      <c r="AX161" s="275"/>
      <c r="AY161" s="275"/>
      <c r="AZ161" s="273">
        <f>IFERROR(__xludf.DUMMYFUNCTION("""COMPUTED_VALUE"""),3.0)</f>
        <v>3</v>
      </c>
      <c r="BA161" s="274">
        <f>IFERROR(__xludf.DUMMYFUNCTION("""COMPUTED_VALUE"""),0.0)</f>
        <v>0</v>
      </c>
      <c r="BB161" s="275"/>
      <c r="BC161" s="275"/>
      <c r="BD161" s="273">
        <f>IFERROR(__xludf.DUMMYFUNCTION("""COMPUTED_VALUE"""),5.0)</f>
        <v>5</v>
      </c>
      <c r="BE161" s="274">
        <f>IFERROR(__xludf.DUMMYFUNCTION("""COMPUTED_VALUE"""),0.0)</f>
        <v>0</v>
      </c>
      <c r="BF161" s="275"/>
      <c r="BG161" s="275"/>
      <c r="BH161" s="273"/>
      <c r="BI161" s="274">
        <f>IFERROR(__xludf.DUMMYFUNCTION("""COMPUTED_VALUE"""),0.0)</f>
        <v>0</v>
      </c>
      <c r="BJ161" s="275"/>
      <c r="BK161" s="275"/>
      <c r="BL161" s="273"/>
      <c r="BM161" s="274">
        <f>IFERROR(__xludf.DUMMYFUNCTION("""COMPUTED_VALUE"""),0.0)</f>
        <v>0</v>
      </c>
      <c r="BN161" s="275"/>
      <c r="BO161" s="275"/>
      <c r="BP161" s="269"/>
      <c r="BQ161" s="269">
        <f>IFERROR(__xludf.DUMMYFUNCTION("""COMPUTED_VALUE"""),0.0)</f>
        <v>0</v>
      </c>
      <c r="BR161" s="269"/>
      <c r="BS161" s="269"/>
      <c r="BT161" s="269"/>
      <c r="BU161" s="269">
        <f>IFERROR(__xludf.DUMMYFUNCTION("""COMPUTED_VALUE"""),0.0)</f>
        <v>0</v>
      </c>
      <c r="BV161" s="269"/>
      <c r="BW161" s="269"/>
      <c r="BX161" s="269"/>
      <c r="BY161" s="269">
        <f>IFERROR(__xludf.DUMMYFUNCTION("""COMPUTED_VALUE"""),0.0)</f>
        <v>0</v>
      </c>
      <c r="BZ161" s="269"/>
      <c r="CA161" s="269"/>
      <c r="CB161" s="269"/>
      <c r="CC161" s="269">
        <f>IFERROR(__xludf.DUMMYFUNCTION("""COMPUTED_VALUE"""),0.0)</f>
        <v>0</v>
      </c>
      <c r="CD161" s="269"/>
      <c r="CE161" s="269"/>
    </row>
    <row r="162">
      <c r="A162" s="271">
        <f>IFERROR(__xludf.DUMMYFUNCTION("""COMPUTED_VALUE"""),46366.0)</f>
        <v>46366</v>
      </c>
      <c r="B162" s="269" t="str">
        <f>IFERROR(__xludf.DUMMYFUNCTION("""COMPUTED_VALUE"""),"木")</f>
        <v>木</v>
      </c>
      <c r="C162" s="272">
        <f>IFERROR(__xludf.DUMMYFUNCTION("""COMPUTED_VALUE"""),0.0)</f>
        <v>0</v>
      </c>
      <c r="D162" s="273">
        <f>IFERROR(__xludf.DUMMYFUNCTION("""COMPUTED_VALUE"""),1.0)</f>
        <v>1</v>
      </c>
      <c r="E162" s="274">
        <f>IFERROR(__xludf.DUMMYFUNCTION("""COMPUTED_VALUE"""),0.0)</f>
        <v>0</v>
      </c>
      <c r="F162" s="275"/>
      <c r="G162" s="275"/>
      <c r="H162" s="273">
        <f>IFERROR(__xludf.DUMMYFUNCTION("""COMPUTED_VALUE"""),1.0)</f>
        <v>1</v>
      </c>
      <c r="I162" s="274">
        <f>IFERROR(__xludf.DUMMYFUNCTION("""COMPUTED_VALUE"""),0.0)</f>
        <v>0</v>
      </c>
      <c r="J162" s="275"/>
      <c r="K162" s="275"/>
      <c r="L162" s="273">
        <f>IFERROR(__xludf.DUMMYFUNCTION("""COMPUTED_VALUE"""),2.0)</f>
        <v>2</v>
      </c>
      <c r="M162" s="274">
        <f>IFERROR(__xludf.DUMMYFUNCTION("""COMPUTED_VALUE"""),0.0)</f>
        <v>0</v>
      </c>
      <c r="N162" s="275"/>
      <c r="O162" s="275"/>
      <c r="P162" s="273">
        <f>IFERROR(__xludf.DUMMYFUNCTION("""COMPUTED_VALUE"""),4.0)</f>
        <v>4</v>
      </c>
      <c r="Q162" s="274">
        <f>IFERROR(__xludf.DUMMYFUNCTION("""COMPUTED_VALUE"""),0.0)</f>
        <v>0</v>
      </c>
      <c r="R162" s="275"/>
      <c r="S162" s="275"/>
      <c r="T162" s="273">
        <f>IFERROR(__xludf.DUMMYFUNCTION("""COMPUTED_VALUE"""),4.0)</f>
        <v>4</v>
      </c>
      <c r="U162" s="274">
        <f>IFERROR(__xludf.DUMMYFUNCTION("""COMPUTED_VALUE"""),0.0)</f>
        <v>0</v>
      </c>
      <c r="V162" s="275"/>
      <c r="W162" s="275"/>
      <c r="X162" s="273">
        <f>IFERROR(__xludf.DUMMYFUNCTION("""COMPUTED_VALUE"""),2.0)</f>
        <v>2</v>
      </c>
      <c r="Y162" s="274">
        <f>IFERROR(__xludf.DUMMYFUNCTION("""COMPUTED_VALUE"""),0.0)</f>
        <v>0</v>
      </c>
      <c r="Z162" s="275"/>
      <c r="AA162" s="275"/>
      <c r="AB162" s="273">
        <f>IFERROR(__xludf.DUMMYFUNCTION("""COMPUTED_VALUE"""),2.0)</f>
        <v>2</v>
      </c>
      <c r="AC162" s="274">
        <f>IFERROR(__xludf.DUMMYFUNCTION("""COMPUTED_VALUE"""),0.0)</f>
        <v>0</v>
      </c>
      <c r="AD162" s="275"/>
      <c r="AE162" s="275"/>
      <c r="AF162" s="273">
        <f>IFERROR(__xludf.DUMMYFUNCTION("""COMPUTED_VALUE"""),2.0)</f>
        <v>2</v>
      </c>
      <c r="AG162" s="274">
        <f>IFERROR(__xludf.DUMMYFUNCTION("""COMPUTED_VALUE"""),0.0)</f>
        <v>0</v>
      </c>
      <c r="AH162" s="275"/>
      <c r="AI162" s="275"/>
      <c r="AJ162" s="273">
        <f>IFERROR(__xludf.DUMMYFUNCTION("""COMPUTED_VALUE"""),5.0)</f>
        <v>5</v>
      </c>
      <c r="AK162" s="274">
        <f>IFERROR(__xludf.DUMMYFUNCTION("""COMPUTED_VALUE"""),0.0)</f>
        <v>0</v>
      </c>
      <c r="AL162" s="275"/>
      <c r="AM162" s="275"/>
      <c r="AN162" s="273">
        <f>IFERROR(__xludf.DUMMYFUNCTION("""COMPUTED_VALUE"""),19.0)</f>
        <v>19</v>
      </c>
      <c r="AO162" s="274">
        <f>IFERROR(__xludf.DUMMYFUNCTION("""COMPUTED_VALUE"""),0.0)</f>
        <v>0</v>
      </c>
      <c r="AP162" s="275"/>
      <c r="AQ162" s="275"/>
      <c r="AR162" s="273">
        <f>IFERROR(__xludf.DUMMYFUNCTION("""COMPUTED_VALUE"""),4.0)</f>
        <v>4</v>
      </c>
      <c r="AS162" s="274">
        <f>IFERROR(__xludf.DUMMYFUNCTION("""COMPUTED_VALUE"""),0.0)</f>
        <v>0</v>
      </c>
      <c r="AT162" s="275"/>
      <c r="AU162" s="275"/>
      <c r="AV162" s="273">
        <f>IFERROR(__xludf.DUMMYFUNCTION("""COMPUTED_VALUE"""),2.0)</f>
        <v>2</v>
      </c>
      <c r="AW162" s="274">
        <f>IFERROR(__xludf.DUMMYFUNCTION("""COMPUTED_VALUE"""),0.0)</f>
        <v>0</v>
      </c>
      <c r="AX162" s="275"/>
      <c r="AY162" s="275"/>
      <c r="AZ162" s="273">
        <f>IFERROR(__xludf.DUMMYFUNCTION("""COMPUTED_VALUE"""),3.0)</f>
        <v>3</v>
      </c>
      <c r="BA162" s="274">
        <f>IFERROR(__xludf.DUMMYFUNCTION("""COMPUTED_VALUE"""),0.0)</f>
        <v>0</v>
      </c>
      <c r="BB162" s="275"/>
      <c r="BC162" s="275"/>
      <c r="BD162" s="273">
        <f>IFERROR(__xludf.DUMMYFUNCTION("""COMPUTED_VALUE"""),5.0)</f>
        <v>5</v>
      </c>
      <c r="BE162" s="274">
        <f>IFERROR(__xludf.DUMMYFUNCTION("""COMPUTED_VALUE"""),0.0)</f>
        <v>0</v>
      </c>
      <c r="BF162" s="275"/>
      <c r="BG162" s="275"/>
      <c r="BH162" s="273"/>
      <c r="BI162" s="274">
        <f>IFERROR(__xludf.DUMMYFUNCTION("""COMPUTED_VALUE"""),0.0)</f>
        <v>0</v>
      </c>
      <c r="BJ162" s="275"/>
      <c r="BK162" s="275"/>
      <c r="BL162" s="273"/>
      <c r="BM162" s="274">
        <f>IFERROR(__xludf.DUMMYFUNCTION("""COMPUTED_VALUE"""),0.0)</f>
        <v>0</v>
      </c>
      <c r="BN162" s="275"/>
      <c r="BO162" s="275"/>
      <c r="BP162" s="269"/>
      <c r="BQ162" s="269">
        <f>IFERROR(__xludf.DUMMYFUNCTION("""COMPUTED_VALUE"""),0.0)</f>
        <v>0</v>
      </c>
      <c r="BR162" s="269"/>
      <c r="BS162" s="269"/>
      <c r="BT162" s="269"/>
      <c r="BU162" s="269">
        <f>IFERROR(__xludf.DUMMYFUNCTION("""COMPUTED_VALUE"""),0.0)</f>
        <v>0</v>
      </c>
      <c r="BV162" s="269"/>
      <c r="BW162" s="269"/>
      <c r="BX162" s="269"/>
      <c r="BY162" s="269">
        <f>IFERROR(__xludf.DUMMYFUNCTION("""COMPUTED_VALUE"""),0.0)</f>
        <v>0</v>
      </c>
      <c r="BZ162" s="269"/>
      <c r="CA162" s="269"/>
      <c r="CB162" s="269"/>
      <c r="CC162" s="269">
        <f>IFERROR(__xludf.DUMMYFUNCTION("""COMPUTED_VALUE"""),0.0)</f>
        <v>0</v>
      </c>
      <c r="CD162" s="269"/>
      <c r="CE162" s="269"/>
    </row>
    <row r="163">
      <c r="A163" s="271">
        <f>IFERROR(__xludf.DUMMYFUNCTION("""COMPUTED_VALUE"""),46367.0)</f>
        <v>46367</v>
      </c>
      <c r="B163" s="269" t="str">
        <f>IFERROR(__xludf.DUMMYFUNCTION("""COMPUTED_VALUE"""),"金")</f>
        <v>金</v>
      </c>
      <c r="C163" s="272">
        <f>IFERROR(__xludf.DUMMYFUNCTION("""COMPUTED_VALUE"""),0.0)</f>
        <v>0</v>
      </c>
      <c r="D163" s="273">
        <f>IFERROR(__xludf.DUMMYFUNCTION("""COMPUTED_VALUE"""),1.0)</f>
        <v>1</v>
      </c>
      <c r="E163" s="274">
        <f>IFERROR(__xludf.DUMMYFUNCTION("""COMPUTED_VALUE"""),0.0)</f>
        <v>0</v>
      </c>
      <c r="F163" s="275"/>
      <c r="G163" s="275"/>
      <c r="H163" s="273">
        <f>IFERROR(__xludf.DUMMYFUNCTION("""COMPUTED_VALUE"""),1.0)</f>
        <v>1</v>
      </c>
      <c r="I163" s="274">
        <f>IFERROR(__xludf.DUMMYFUNCTION("""COMPUTED_VALUE"""),0.0)</f>
        <v>0</v>
      </c>
      <c r="J163" s="275"/>
      <c r="K163" s="275"/>
      <c r="L163" s="273">
        <f>IFERROR(__xludf.DUMMYFUNCTION("""COMPUTED_VALUE"""),2.0)</f>
        <v>2</v>
      </c>
      <c r="M163" s="274">
        <f>IFERROR(__xludf.DUMMYFUNCTION("""COMPUTED_VALUE"""),0.0)</f>
        <v>0</v>
      </c>
      <c r="N163" s="275"/>
      <c r="O163" s="275"/>
      <c r="P163" s="273">
        <f>IFERROR(__xludf.DUMMYFUNCTION("""COMPUTED_VALUE"""),4.0)</f>
        <v>4</v>
      </c>
      <c r="Q163" s="274">
        <f>IFERROR(__xludf.DUMMYFUNCTION("""COMPUTED_VALUE"""),0.0)</f>
        <v>0</v>
      </c>
      <c r="R163" s="275"/>
      <c r="S163" s="275"/>
      <c r="T163" s="273">
        <f>IFERROR(__xludf.DUMMYFUNCTION("""COMPUTED_VALUE"""),4.0)</f>
        <v>4</v>
      </c>
      <c r="U163" s="274">
        <f>IFERROR(__xludf.DUMMYFUNCTION("""COMPUTED_VALUE"""),0.0)</f>
        <v>0</v>
      </c>
      <c r="V163" s="275"/>
      <c r="W163" s="275"/>
      <c r="X163" s="273">
        <f>IFERROR(__xludf.DUMMYFUNCTION("""COMPUTED_VALUE"""),2.0)</f>
        <v>2</v>
      </c>
      <c r="Y163" s="274">
        <f>IFERROR(__xludf.DUMMYFUNCTION("""COMPUTED_VALUE"""),0.0)</f>
        <v>0</v>
      </c>
      <c r="Z163" s="275"/>
      <c r="AA163" s="275"/>
      <c r="AB163" s="273">
        <f>IFERROR(__xludf.DUMMYFUNCTION("""COMPUTED_VALUE"""),2.0)</f>
        <v>2</v>
      </c>
      <c r="AC163" s="274">
        <f>IFERROR(__xludf.DUMMYFUNCTION("""COMPUTED_VALUE"""),0.0)</f>
        <v>0</v>
      </c>
      <c r="AD163" s="275"/>
      <c r="AE163" s="275"/>
      <c r="AF163" s="273">
        <f>IFERROR(__xludf.DUMMYFUNCTION("""COMPUTED_VALUE"""),2.0)</f>
        <v>2</v>
      </c>
      <c r="AG163" s="274">
        <f>IFERROR(__xludf.DUMMYFUNCTION("""COMPUTED_VALUE"""),0.0)</f>
        <v>0</v>
      </c>
      <c r="AH163" s="275"/>
      <c r="AI163" s="275"/>
      <c r="AJ163" s="273">
        <f>IFERROR(__xludf.DUMMYFUNCTION("""COMPUTED_VALUE"""),5.0)</f>
        <v>5</v>
      </c>
      <c r="AK163" s="274">
        <f>IFERROR(__xludf.DUMMYFUNCTION("""COMPUTED_VALUE"""),0.0)</f>
        <v>0</v>
      </c>
      <c r="AL163" s="275"/>
      <c r="AM163" s="275"/>
      <c r="AN163" s="273">
        <f>IFERROR(__xludf.DUMMYFUNCTION("""COMPUTED_VALUE"""),19.0)</f>
        <v>19</v>
      </c>
      <c r="AO163" s="274">
        <f>IFERROR(__xludf.DUMMYFUNCTION("""COMPUTED_VALUE"""),0.0)</f>
        <v>0</v>
      </c>
      <c r="AP163" s="275"/>
      <c r="AQ163" s="275"/>
      <c r="AR163" s="273">
        <f>IFERROR(__xludf.DUMMYFUNCTION("""COMPUTED_VALUE"""),4.0)</f>
        <v>4</v>
      </c>
      <c r="AS163" s="274">
        <f>IFERROR(__xludf.DUMMYFUNCTION("""COMPUTED_VALUE"""),0.0)</f>
        <v>0</v>
      </c>
      <c r="AT163" s="275"/>
      <c r="AU163" s="275"/>
      <c r="AV163" s="273">
        <f>IFERROR(__xludf.DUMMYFUNCTION("""COMPUTED_VALUE"""),2.0)</f>
        <v>2</v>
      </c>
      <c r="AW163" s="274">
        <f>IFERROR(__xludf.DUMMYFUNCTION("""COMPUTED_VALUE"""),0.0)</f>
        <v>0</v>
      </c>
      <c r="AX163" s="275"/>
      <c r="AY163" s="275"/>
      <c r="AZ163" s="273">
        <f>IFERROR(__xludf.DUMMYFUNCTION("""COMPUTED_VALUE"""),3.0)</f>
        <v>3</v>
      </c>
      <c r="BA163" s="274">
        <f>IFERROR(__xludf.DUMMYFUNCTION("""COMPUTED_VALUE"""),0.0)</f>
        <v>0</v>
      </c>
      <c r="BB163" s="275"/>
      <c r="BC163" s="275"/>
      <c r="BD163" s="273">
        <f>IFERROR(__xludf.DUMMYFUNCTION("""COMPUTED_VALUE"""),5.0)</f>
        <v>5</v>
      </c>
      <c r="BE163" s="274">
        <f>IFERROR(__xludf.DUMMYFUNCTION("""COMPUTED_VALUE"""),0.0)</f>
        <v>0</v>
      </c>
      <c r="BF163" s="275"/>
      <c r="BG163" s="275"/>
      <c r="BH163" s="273"/>
      <c r="BI163" s="274">
        <f>IFERROR(__xludf.DUMMYFUNCTION("""COMPUTED_VALUE"""),0.0)</f>
        <v>0</v>
      </c>
      <c r="BJ163" s="275"/>
      <c r="BK163" s="275"/>
      <c r="BL163" s="273"/>
      <c r="BM163" s="274">
        <f>IFERROR(__xludf.DUMMYFUNCTION("""COMPUTED_VALUE"""),0.0)</f>
        <v>0</v>
      </c>
      <c r="BN163" s="275"/>
      <c r="BO163" s="275"/>
      <c r="BP163" s="269"/>
      <c r="BQ163" s="269">
        <f>IFERROR(__xludf.DUMMYFUNCTION("""COMPUTED_VALUE"""),0.0)</f>
        <v>0</v>
      </c>
      <c r="BR163" s="269"/>
      <c r="BS163" s="269"/>
      <c r="BT163" s="269"/>
      <c r="BU163" s="269">
        <f>IFERROR(__xludf.DUMMYFUNCTION("""COMPUTED_VALUE"""),0.0)</f>
        <v>0</v>
      </c>
      <c r="BV163" s="269"/>
      <c r="BW163" s="269"/>
      <c r="BX163" s="269"/>
      <c r="BY163" s="269">
        <f>IFERROR(__xludf.DUMMYFUNCTION("""COMPUTED_VALUE"""),0.0)</f>
        <v>0</v>
      </c>
      <c r="BZ163" s="269"/>
      <c r="CA163" s="269"/>
      <c r="CB163" s="269"/>
      <c r="CC163" s="269">
        <f>IFERROR(__xludf.DUMMYFUNCTION("""COMPUTED_VALUE"""),0.0)</f>
        <v>0</v>
      </c>
      <c r="CD163" s="269"/>
      <c r="CE163" s="269"/>
    </row>
    <row r="164">
      <c r="A164" s="271">
        <f>IFERROR(__xludf.DUMMYFUNCTION("""COMPUTED_VALUE"""),46368.0)</f>
        <v>46368</v>
      </c>
      <c r="B164" s="269" t="str">
        <f>IFERROR(__xludf.DUMMYFUNCTION("""COMPUTED_VALUE"""),"土")</f>
        <v>土</v>
      </c>
      <c r="C164" s="272">
        <f>IFERROR(__xludf.DUMMYFUNCTION("""COMPUTED_VALUE"""),0.0)</f>
        <v>0</v>
      </c>
      <c r="D164" s="273">
        <f>IFERROR(__xludf.DUMMYFUNCTION("""COMPUTED_VALUE"""),1.0)</f>
        <v>1</v>
      </c>
      <c r="E164" s="274">
        <f>IFERROR(__xludf.DUMMYFUNCTION("""COMPUTED_VALUE"""),0.0)</f>
        <v>0</v>
      </c>
      <c r="F164" s="275"/>
      <c r="G164" s="275"/>
      <c r="H164" s="273">
        <f>IFERROR(__xludf.DUMMYFUNCTION("""COMPUTED_VALUE"""),1.0)</f>
        <v>1</v>
      </c>
      <c r="I164" s="274">
        <f>IFERROR(__xludf.DUMMYFUNCTION("""COMPUTED_VALUE"""),0.0)</f>
        <v>0</v>
      </c>
      <c r="J164" s="275"/>
      <c r="K164" s="275"/>
      <c r="L164" s="273">
        <f>IFERROR(__xludf.DUMMYFUNCTION("""COMPUTED_VALUE"""),2.0)</f>
        <v>2</v>
      </c>
      <c r="M164" s="274">
        <f>IFERROR(__xludf.DUMMYFUNCTION("""COMPUTED_VALUE"""),0.0)</f>
        <v>0</v>
      </c>
      <c r="N164" s="275"/>
      <c r="O164" s="275"/>
      <c r="P164" s="273">
        <f>IFERROR(__xludf.DUMMYFUNCTION("""COMPUTED_VALUE"""),4.0)</f>
        <v>4</v>
      </c>
      <c r="Q164" s="274">
        <f>IFERROR(__xludf.DUMMYFUNCTION("""COMPUTED_VALUE"""),0.0)</f>
        <v>0</v>
      </c>
      <c r="R164" s="275"/>
      <c r="S164" s="275"/>
      <c r="T164" s="273">
        <f>IFERROR(__xludf.DUMMYFUNCTION("""COMPUTED_VALUE"""),4.0)</f>
        <v>4</v>
      </c>
      <c r="U164" s="274">
        <f>IFERROR(__xludf.DUMMYFUNCTION("""COMPUTED_VALUE"""),0.0)</f>
        <v>0</v>
      </c>
      <c r="V164" s="275"/>
      <c r="W164" s="275"/>
      <c r="X164" s="273">
        <f>IFERROR(__xludf.DUMMYFUNCTION("""COMPUTED_VALUE"""),2.0)</f>
        <v>2</v>
      </c>
      <c r="Y164" s="274">
        <f>IFERROR(__xludf.DUMMYFUNCTION("""COMPUTED_VALUE"""),0.0)</f>
        <v>0</v>
      </c>
      <c r="Z164" s="275"/>
      <c r="AA164" s="275"/>
      <c r="AB164" s="273">
        <f>IFERROR(__xludf.DUMMYFUNCTION("""COMPUTED_VALUE"""),2.0)</f>
        <v>2</v>
      </c>
      <c r="AC164" s="274">
        <f>IFERROR(__xludf.DUMMYFUNCTION("""COMPUTED_VALUE"""),0.0)</f>
        <v>0</v>
      </c>
      <c r="AD164" s="275"/>
      <c r="AE164" s="275"/>
      <c r="AF164" s="273">
        <f>IFERROR(__xludf.DUMMYFUNCTION("""COMPUTED_VALUE"""),2.0)</f>
        <v>2</v>
      </c>
      <c r="AG164" s="274">
        <f>IFERROR(__xludf.DUMMYFUNCTION("""COMPUTED_VALUE"""),0.0)</f>
        <v>0</v>
      </c>
      <c r="AH164" s="275"/>
      <c r="AI164" s="275"/>
      <c r="AJ164" s="273">
        <f>IFERROR(__xludf.DUMMYFUNCTION("""COMPUTED_VALUE"""),5.0)</f>
        <v>5</v>
      </c>
      <c r="AK164" s="274">
        <f>IFERROR(__xludf.DUMMYFUNCTION("""COMPUTED_VALUE"""),0.0)</f>
        <v>0</v>
      </c>
      <c r="AL164" s="275"/>
      <c r="AM164" s="275"/>
      <c r="AN164" s="273">
        <f>IFERROR(__xludf.DUMMYFUNCTION("""COMPUTED_VALUE"""),19.0)</f>
        <v>19</v>
      </c>
      <c r="AO164" s="274">
        <f>IFERROR(__xludf.DUMMYFUNCTION("""COMPUTED_VALUE"""),0.0)</f>
        <v>0</v>
      </c>
      <c r="AP164" s="275"/>
      <c r="AQ164" s="275"/>
      <c r="AR164" s="273">
        <f>IFERROR(__xludf.DUMMYFUNCTION("""COMPUTED_VALUE"""),4.0)</f>
        <v>4</v>
      </c>
      <c r="AS164" s="274">
        <f>IFERROR(__xludf.DUMMYFUNCTION("""COMPUTED_VALUE"""),0.0)</f>
        <v>0</v>
      </c>
      <c r="AT164" s="275"/>
      <c r="AU164" s="275"/>
      <c r="AV164" s="273">
        <f>IFERROR(__xludf.DUMMYFUNCTION("""COMPUTED_VALUE"""),2.0)</f>
        <v>2</v>
      </c>
      <c r="AW164" s="274">
        <f>IFERROR(__xludf.DUMMYFUNCTION("""COMPUTED_VALUE"""),0.0)</f>
        <v>0</v>
      </c>
      <c r="AX164" s="275"/>
      <c r="AY164" s="275"/>
      <c r="AZ164" s="273">
        <f>IFERROR(__xludf.DUMMYFUNCTION("""COMPUTED_VALUE"""),3.0)</f>
        <v>3</v>
      </c>
      <c r="BA164" s="274">
        <f>IFERROR(__xludf.DUMMYFUNCTION("""COMPUTED_VALUE"""),0.0)</f>
        <v>0</v>
      </c>
      <c r="BB164" s="275"/>
      <c r="BC164" s="275"/>
      <c r="BD164" s="273">
        <f>IFERROR(__xludf.DUMMYFUNCTION("""COMPUTED_VALUE"""),5.0)</f>
        <v>5</v>
      </c>
      <c r="BE164" s="274">
        <f>IFERROR(__xludf.DUMMYFUNCTION("""COMPUTED_VALUE"""),0.0)</f>
        <v>0</v>
      </c>
      <c r="BF164" s="275"/>
      <c r="BG164" s="275"/>
      <c r="BH164" s="273"/>
      <c r="BI164" s="274">
        <f>IFERROR(__xludf.DUMMYFUNCTION("""COMPUTED_VALUE"""),0.0)</f>
        <v>0</v>
      </c>
      <c r="BJ164" s="275"/>
      <c r="BK164" s="275"/>
      <c r="BL164" s="273"/>
      <c r="BM164" s="274">
        <f>IFERROR(__xludf.DUMMYFUNCTION("""COMPUTED_VALUE"""),0.0)</f>
        <v>0</v>
      </c>
      <c r="BN164" s="275"/>
      <c r="BO164" s="275"/>
      <c r="BP164" s="269"/>
      <c r="BQ164" s="269">
        <f>IFERROR(__xludf.DUMMYFUNCTION("""COMPUTED_VALUE"""),0.0)</f>
        <v>0</v>
      </c>
      <c r="BR164" s="269"/>
      <c r="BS164" s="269"/>
      <c r="BT164" s="269"/>
      <c r="BU164" s="269">
        <f>IFERROR(__xludf.DUMMYFUNCTION("""COMPUTED_VALUE"""),0.0)</f>
        <v>0</v>
      </c>
      <c r="BV164" s="269"/>
      <c r="BW164" s="269"/>
      <c r="BX164" s="269"/>
      <c r="BY164" s="269">
        <f>IFERROR(__xludf.DUMMYFUNCTION("""COMPUTED_VALUE"""),0.0)</f>
        <v>0</v>
      </c>
      <c r="BZ164" s="269"/>
      <c r="CA164" s="269"/>
      <c r="CB164" s="269"/>
      <c r="CC164" s="269">
        <f>IFERROR(__xludf.DUMMYFUNCTION("""COMPUTED_VALUE"""),0.0)</f>
        <v>0</v>
      </c>
      <c r="CD164" s="269"/>
      <c r="CE164" s="269"/>
    </row>
    <row r="165">
      <c r="A165" s="271">
        <f>IFERROR(__xludf.DUMMYFUNCTION("""COMPUTED_VALUE"""),46369.0)</f>
        <v>46369</v>
      </c>
      <c r="B165" s="269" t="str">
        <f>IFERROR(__xludf.DUMMYFUNCTION("""COMPUTED_VALUE"""),"日")</f>
        <v>日</v>
      </c>
      <c r="C165" s="272">
        <f>IFERROR(__xludf.DUMMYFUNCTION("""COMPUTED_VALUE"""),0.0)</f>
        <v>0</v>
      </c>
      <c r="D165" s="273">
        <f>IFERROR(__xludf.DUMMYFUNCTION("""COMPUTED_VALUE"""),1.0)</f>
        <v>1</v>
      </c>
      <c r="E165" s="274">
        <f>IFERROR(__xludf.DUMMYFUNCTION("""COMPUTED_VALUE"""),0.0)</f>
        <v>0</v>
      </c>
      <c r="F165" s="275"/>
      <c r="G165" s="275"/>
      <c r="H165" s="273">
        <f>IFERROR(__xludf.DUMMYFUNCTION("""COMPUTED_VALUE"""),1.0)</f>
        <v>1</v>
      </c>
      <c r="I165" s="274">
        <f>IFERROR(__xludf.DUMMYFUNCTION("""COMPUTED_VALUE"""),0.0)</f>
        <v>0</v>
      </c>
      <c r="J165" s="275"/>
      <c r="K165" s="275"/>
      <c r="L165" s="273">
        <f>IFERROR(__xludf.DUMMYFUNCTION("""COMPUTED_VALUE"""),2.0)</f>
        <v>2</v>
      </c>
      <c r="M165" s="274">
        <f>IFERROR(__xludf.DUMMYFUNCTION("""COMPUTED_VALUE"""),0.0)</f>
        <v>0</v>
      </c>
      <c r="N165" s="275"/>
      <c r="O165" s="275"/>
      <c r="P165" s="273">
        <f>IFERROR(__xludf.DUMMYFUNCTION("""COMPUTED_VALUE"""),4.0)</f>
        <v>4</v>
      </c>
      <c r="Q165" s="274">
        <f>IFERROR(__xludf.DUMMYFUNCTION("""COMPUTED_VALUE"""),0.0)</f>
        <v>0</v>
      </c>
      <c r="R165" s="275"/>
      <c r="S165" s="275"/>
      <c r="T165" s="273">
        <f>IFERROR(__xludf.DUMMYFUNCTION("""COMPUTED_VALUE"""),4.0)</f>
        <v>4</v>
      </c>
      <c r="U165" s="274">
        <f>IFERROR(__xludf.DUMMYFUNCTION("""COMPUTED_VALUE"""),0.0)</f>
        <v>0</v>
      </c>
      <c r="V165" s="275"/>
      <c r="W165" s="275"/>
      <c r="X165" s="273">
        <f>IFERROR(__xludf.DUMMYFUNCTION("""COMPUTED_VALUE"""),2.0)</f>
        <v>2</v>
      </c>
      <c r="Y165" s="274">
        <f>IFERROR(__xludf.DUMMYFUNCTION("""COMPUTED_VALUE"""),0.0)</f>
        <v>0</v>
      </c>
      <c r="Z165" s="275"/>
      <c r="AA165" s="275"/>
      <c r="AB165" s="273">
        <f>IFERROR(__xludf.DUMMYFUNCTION("""COMPUTED_VALUE"""),2.0)</f>
        <v>2</v>
      </c>
      <c r="AC165" s="274">
        <f>IFERROR(__xludf.DUMMYFUNCTION("""COMPUTED_VALUE"""),0.0)</f>
        <v>0</v>
      </c>
      <c r="AD165" s="275"/>
      <c r="AE165" s="275"/>
      <c r="AF165" s="273">
        <f>IFERROR(__xludf.DUMMYFUNCTION("""COMPUTED_VALUE"""),2.0)</f>
        <v>2</v>
      </c>
      <c r="AG165" s="274">
        <f>IFERROR(__xludf.DUMMYFUNCTION("""COMPUTED_VALUE"""),0.0)</f>
        <v>0</v>
      </c>
      <c r="AH165" s="275"/>
      <c r="AI165" s="275"/>
      <c r="AJ165" s="273">
        <f>IFERROR(__xludf.DUMMYFUNCTION("""COMPUTED_VALUE"""),5.0)</f>
        <v>5</v>
      </c>
      <c r="AK165" s="274">
        <f>IFERROR(__xludf.DUMMYFUNCTION("""COMPUTED_VALUE"""),0.0)</f>
        <v>0</v>
      </c>
      <c r="AL165" s="275"/>
      <c r="AM165" s="275"/>
      <c r="AN165" s="273">
        <f>IFERROR(__xludf.DUMMYFUNCTION("""COMPUTED_VALUE"""),19.0)</f>
        <v>19</v>
      </c>
      <c r="AO165" s="274">
        <f>IFERROR(__xludf.DUMMYFUNCTION("""COMPUTED_VALUE"""),0.0)</f>
        <v>0</v>
      </c>
      <c r="AP165" s="275"/>
      <c r="AQ165" s="275"/>
      <c r="AR165" s="273">
        <f>IFERROR(__xludf.DUMMYFUNCTION("""COMPUTED_VALUE"""),4.0)</f>
        <v>4</v>
      </c>
      <c r="AS165" s="274">
        <f>IFERROR(__xludf.DUMMYFUNCTION("""COMPUTED_VALUE"""),0.0)</f>
        <v>0</v>
      </c>
      <c r="AT165" s="275"/>
      <c r="AU165" s="275"/>
      <c r="AV165" s="273">
        <f>IFERROR(__xludf.DUMMYFUNCTION("""COMPUTED_VALUE"""),2.0)</f>
        <v>2</v>
      </c>
      <c r="AW165" s="274">
        <f>IFERROR(__xludf.DUMMYFUNCTION("""COMPUTED_VALUE"""),0.0)</f>
        <v>0</v>
      </c>
      <c r="AX165" s="275"/>
      <c r="AY165" s="275"/>
      <c r="AZ165" s="273">
        <f>IFERROR(__xludf.DUMMYFUNCTION("""COMPUTED_VALUE"""),3.0)</f>
        <v>3</v>
      </c>
      <c r="BA165" s="274">
        <f>IFERROR(__xludf.DUMMYFUNCTION("""COMPUTED_VALUE"""),0.0)</f>
        <v>0</v>
      </c>
      <c r="BB165" s="275"/>
      <c r="BC165" s="275"/>
      <c r="BD165" s="273">
        <f>IFERROR(__xludf.DUMMYFUNCTION("""COMPUTED_VALUE"""),5.0)</f>
        <v>5</v>
      </c>
      <c r="BE165" s="274">
        <f>IFERROR(__xludf.DUMMYFUNCTION("""COMPUTED_VALUE"""),0.0)</f>
        <v>0</v>
      </c>
      <c r="BF165" s="275"/>
      <c r="BG165" s="275"/>
      <c r="BH165" s="273"/>
      <c r="BI165" s="274">
        <f>IFERROR(__xludf.DUMMYFUNCTION("""COMPUTED_VALUE"""),0.0)</f>
        <v>0</v>
      </c>
      <c r="BJ165" s="275"/>
      <c r="BK165" s="275"/>
      <c r="BL165" s="273"/>
      <c r="BM165" s="274">
        <f>IFERROR(__xludf.DUMMYFUNCTION("""COMPUTED_VALUE"""),0.0)</f>
        <v>0</v>
      </c>
      <c r="BN165" s="275"/>
      <c r="BO165" s="275"/>
      <c r="BP165" s="269"/>
      <c r="BQ165" s="269">
        <f>IFERROR(__xludf.DUMMYFUNCTION("""COMPUTED_VALUE"""),0.0)</f>
        <v>0</v>
      </c>
      <c r="BR165" s="269"/>
      <c r="BS165" s="269"/>
      <c r="BT165" s="269"/>
      <c r="BU165" s="269">
        <f>IFERROR(__xludf.DUMMYFUNCTION("""COMPUTED_VALUE"""),0.0)</f>
        <v>0</v>
      </c>
      <c r="BV165" s="269"/>
      <c r="BW165" s="269"/>
      <c r="BX165" s="269"/>
      <c r="BY165" s="269">
        <f>IFERROR(__xludf.DUMMYFUNCTION("""COMPUTED_VALUE"""),0.0)</f>
        <v>0</v>
      </c>
      <c r="BZ165" s="269"/>
      <c r="CA165" s="269"/>
      <c r="CB165" s="269"/>
      <c r="CC165" s="269">
        <f>IFERROR(__xludf.DUMMYFUNCTION("""COMPUTED_VALUE"""),0.0)</f>
        <v>0</v>
      </c>
      <c r="CD165" s="269"/>
      <c r="CE165" s="269"/>
    </row>
    <row r="166">
      <c r="A166" s="271">
        <f>IFERROR(__xludf.DUMMYFUNCTION("""COMPUTED_VALUE"""),46373.0)</f>
        <v>46373</v>
      </c>
      <c r="B166" s="269" t="str">
        <f>IFERROR(__xludf.DUMMYFUNCTION("""COMPUTED_VALUE"""),"木")</f>
        <v>木</v>
      </c>
      <c r="C166" s="272">
        <f>IFERROR(__xludf.DUMMYFUNCTION("""COMPUTED_VALUE"""),0.0)</f>
        <v>0</v>
      </c>
      <c r="D166" s="273">
        <f>IFERROR(__xludf.DUMMYFUNCTION("""COMPUTED_VALUE"""),1.0)</f>
        <v>1</v>
      </c>
      <c r="E166" s="274">
        <f>IFERROR(__xludf.DUMMYFUNCTION("""COMPUTED_VALUE"""),0.0)</f>
        <v>0</v>
      </c>
      <c r="F166" s="275"/>
      <c r="G166" s="275"/>
      <c r="H166" s="273">
        <f>IFERROR(__xludf.DUMMYFUNCTION("""COMPUTED_VALUE"""),1.0)</f>
        <v>1</v>
      </c>
      <c r="I166" s="274">
        <f>IFERROR(__xludf.DUMMYFUNCTION("""COMPUTED_VALUE"""),0.0)</f>
        <v>0</v>
      </c>
      <c r="J166" s="275"/>
      <c r="K166" s="275"/>
      <c r="L166" s="273">
        <f>IFERROR(__xludf.DUMMYFUNCTION("""COMPUTED_VALUE"""),2.0)</f>
        <v>2</v>
      </c>
      <c r="M166" s="274">
        <f>IFERROR(__xludf.DUMMYFUNCTION("""COMPUTED_VALUE"""),0.0)</f>
        <v>0</v>
      </c>
      <c r="N166" s="275"/>
      <c r="O166" s="275"/>
      <c r="P166" s="273">
        <f>IFERROR(__xludf.DUMMYFUNCTION("""COMPUTED_VALUE"""),4.0)</f>
        <v>4</v>
      </c>
      <c r="Q166" s="274">
        <f>IFERROR(__xludf.DUMMYFUNCTION("""COMPUTED_VALUE"""),0.0)</f>
        <v>0</v>
      </c>
      <c r="R166" s="275"/>
      <c r="S166" s="275"/>
      <c r="T166" s="273">
        <f>IFERROR(__xludf.DUMMYFUNCTION("""COMPUTED_VALUE"""),4.0)</f>
        <v>4</v>
      </c>
      <c r="U166" s="274">
        <f>IFERROR(__xludf.DUMMYFUNCTION("""COMPUTED_VALUE"""),0.0)</f>
        <v>0</v>
      </c>
      <c r="V166" s="275"/>
      <c r="W166" s="275"/>
      <c r="X166" s="273">
        <f>IFERROR(__xludf.DUMMYFUNCTION("""COMPUTED_VALUE"""),2.0)</f>
        <v>2</v>
      </c>
      <c r="Y166" s="274">
        <f>IFERROR(__xludf.DUMMYFUNCTION("""COMPUTED_VALUE"""),0.0)</f>
        <v>0</v>
      </c>
      <c r="Z166" s="275"/>
      <c r="AA166" s="275"/>
      <c r="AB166" s="273">
        <f>IFERROR(__xludf.DUMMYFUNCTION("""COMPUTED_VALUE"""),2.0)</f>
        <v>2</v>
      </c>
      <c r="AC166" s="274">
        <f>IFERROR(__xludf.DUMMYFUNCTION("""COMPUTED_VALUE"""),0.0)</f>
        <v>0</v>
      </c>
      <c r="AD166" s="275"/>
      <c r="AE166" s="275"/>
      <c r="AF166" s="273">
        <f>IFERROR(__xludf.DUMMYFUNCTION("""COMPUTED_VALUE"""),2.0)</f>
        <v>2</v>
      </c>
      <c r="AG166" s="274">
        <f>IFERROR(__xludf.DUMMYFUNCTION("""COMPUTED_VALUE"""),0.0)</f>
        <v>0</v>
      </c>
      <c r="AH166" s="275"/>
      <c r="AI166" s="275"/>
      <c r="AJ166" s="273">
        <f>IFERROR(__xludf.DUMMYFUNCTION("""COMPUTED_VALUE"""),5.0)</f>
        <v>5</v>
      </c>
      <c r="AK166" s="274">
        <f>IFERROR(__xludf.DUMMYFUNCTION("""COMPUTED_VALUE"""),0.0)</f>
        <v>0</v>
      </c>
      <c r="AL166" s="275"/>
      <c r="AM166" s="275"/>
      <c r="AN166" s="273">
        <f>IFERROR(__xludf.DUMMYFUNCTION("""COMPUTED_VALUE"""),19.0)</f>
        <v>19</v>
      </c>
      <c r="AO166" s="274">
        <f>IFERROR(__xludf.DUMMYFUNCTION("""COMPUTED_VALUE"""),0.0)</f>
        <v>0</v>
      </c>
      <c r="AP166" s="275"/>
      <c r="AQ166" s="275"/>
      <c r="AR166" s="273">
        <f>IFERROR(__xludf.DUMMYFUNCTION("""COMPUTED_VALUE"""),4.0)</f>
        <v>4</v>
      </c>
      <c r="AS166" s="274">
        <f>IFERROR(__xludf.DUMMYFUNCTION("""COMPUTED_VALUE"""),0.0)</f>
        <v>0</v>
      </c>
      <c r="AT166" s="275"/>
      <c r="AU166" s="275"/>
      <c r="AV166" s="273">
        <f>IFERROR(__xludf.DUMMYFUNCTION("""COMPUTED_VALUE"""),2.0)</f>
        <v>2</v>
      </c>
      <c r="AW166" s="274">
        <f>IFERROR(__xludf.DUMMYFUNCTION("""COMPUTED_VALUE"""),0.0)</f>
        <v>0</v>
      </c>
      <c r="AX166" s="275"/>
      <c r="AY166" s="275"/>
      <c r="AZ166" s="273">
        <f>IFERROR(__xludf.DUMMYFUNCTION("""COMPUTED_VALUE"""),3.0)</f>
        <v>3</v>
      </c>
      <c r="BA166" s="274">
        <f>IFERROR(__xludf.DUMMYFUNCTION("""COMPUTED_VALUE"""),0.0)</f>
        <v>0</v>
      </c>
      <c r="BB166" s="275"/>
      <c r="BC166" s="275"/>
      <c r="BD166" s="273">
        <f>IFERROR(__xludf.DUMMYFUNCTION("""COMPUTED_VALUE"""),5.0)</f>
        <v>5</v>
      </c>
      <c r="BE166" s="274">
        <f>IFERROR(__xludf.DUMMYFUNCTION("""COMPUTED_VALUE"""),0.0)</f>
        <v>0</v>
      </c>
      <c r="BF166" s="275"/>
      <c r="BG166" s="275"/>
      <c r="BH166" s="273"/>
      <c r="BI166" s="274">
        <f>IFERROR(__xludf.DUMMYFUNCTION("""COMPUTED_VALUE"""),0.0)</f>
        <v>0</v>
      </c>
      <c r="BJ166" s="275"/>
      <c r="BK166" s="275"/>
      <c r="BL166" s="273"/>
      <c r="BM166" s="274">
        <f>IFERROR(__xludf.DUMMYFUNCTION("""COMPUTED_VALUE"""),0.0)</f>
        <v>0</v>
      </c>
      <c r="BN166" s="275"/>
      <c r="BO166" s="275"/>
      <c r="BP166" s="269"/>
      <c r="BQ166" s="269">
        <f>IFERROR(__xludf.DUMMYFUNCTION("""COMPUTED_VALUE"""),0.0)</f>
        <v>0</v>
      </c>
      <c r="BR166" s="269"/>
      <c r="BS166" s="269"/>
      <c r="BT166" s="269"/>
      <c r="BU166" s="269">
        <f>IFERROR(__xludf.DUMMYFUNCTION("""COMPUTED_VALUE"""),0.0)</f>
        <v>0</v>
      </c>
      <c r="BV166" s="269"/>
      <c r="BW166" s="269"/>
      <c r="BX166" s="269"/>
      <c r="BY166" s="269">
        <f>IFERROR(__xludf.DUMMYFUNCTION("""COMPUTED_VALUE"""),0.0)</f>
        <v>0</v>
      </c>
      <c r="BZ166" s="269"/>
      <c r="CA166" s="269"/>
      <c r="CB166" s="269"/>
      <c r="CC166" s="269">
        <f>IFERROR(__xludf.DUMMYFUNCTION("""COMPUTED_VALUE"""),0.0)</f>
        <v>0</v>
      </c>
      <c r="CD166" s="269"/>
      <c r="CE166" s="269"/>
    </row>
    <row r="167">
      <c r="A167" s="271">
        <f>IFERROR(__xludf.DUMMYFUNCTION("""COMPUTED_VALUE"""),46374.0)</f>
        <v>46374</v>
      </c>
      <c r="B167" s="269" t="str">
        <f>IFERROR(__xludf.DUMMYFUNCTION("""COMPUTED_VALUE"""),"金")</f>
        <v>金</v>
      </c>
      <c r="C167" s="272">
        <f>IFERROR(__xludf.DUMMYFUNCTION("""COMPUTED_VALUE"""),0.0)</f>
        <v>0</v>
      </c>
      <c r="D167" s="273">
        <f>IFERROR(__xludf.DUMMYFUNCTION("""COMPUTED_VALUE"""),1.0)</f>
        <v>1</v>
      </c>
      <c r="E167" s="274">
        <f>IFERROR(__xludf.DUMMYFUNCTION("""COMPUTED_VALUE"""),0.0)</f>
        <v>0</v>
      </c>
      <c r="F167" s="275"/>
      <c r="G167" s="275"/>
      <c r="H167" s="273">
        <f>IFERROR(__xludf.DUMMYFUNCTION("""COMPUTED_VALUE"""),1.0)</f>
        <v>1</v>
      </c>
      <c r="I167" s="274">
        <f>IFERROR(__xludf.DUMMYFUNCTION("""COMPUTED_VALUE"""),0.0)</f>
        <v>0</v>
      </c>
      <c r="J167" s="275"/>
      <c r="K167" s="275"/>
      <c r="L167" s="273">
        <f>IFERROR(__xludf.DUMMYFUNCTION("""COMPUTED_VALUE"""),2.0)</f>
        <v>2</v>
      </c>
      <c r="M167" s="274">
        <f>IFERROR(__xludf.DUMMYFUNCTION("""COMPUTED_VALUE"""),0.0)</f>
        <v>0</v>
      </c>
      <c r="N167" s="275"/>
      <c r="O167" s="275"/>
      <c r="P167" s="273">
        <f>IFERROR(__xludf.DUMMYFUNCTION("""COMPUTED_VALUE"""),4.0)</f>
        <v>4</v>
      </c>
      <c r="Q167" s="274">
        <f>IFERROR(__xludf.DUMMYFUNCTION("""COMPUTED_VALUE"""),0.0)</f>
        <v>0</v>
      </c>
      <c r="R167" s="275"/>
      <c r="S167" s="275"/>
      <c r="T167" s="273">
        <f>IFERROR(__xludf.DUMMYFUNCTION("""COMPUTED_VALUE"""),4.0)</f>
        <v>4</v>
      </c>
      <c r="U167" s="274">
        <f>IFERROR(__xludf.DUMMYFUNCTION("""COMPUTED_VALUE"""),0.0)</f>
        <v>0</v>
      </c>
      <c r="V167" s="275"/>
      <c r="W167" s="275"/>
      <c r="X167" s="273">
        <f>IFERROR(__xludf.DUMMYFUNCTION("""COMPUTED_VALUE"""),2.0)</f>
        <v>2</v>
      </c>
      <c r="Y167" s="274">
        <f>IFERROR(__xludf.DUMMYFUNCTION("""COMPUTED_VALUE"""),0.0)</f>
        <v>0</v>
      </c>
      <c r="Z167" s="275"/>
      <c r="AA167" s="275"/>
      <c r="AB167" s="273">
        <f>IFERROR(__xludf.DUMMYFUNCTION("""COMPUTED_VALUE"""),2.0)</f>
        <v>2</v>
      </c>
      <c r="AC167" s="274">
        <f>IFERROR(__xludf.DUMMYFUNCTION("""COMPUTED_VALUE"""),0.0)</f>
        <v>0</v>
      </c>
      <c r="AD167" s="275"/>
      <c r="AE167" s="275"/>
      <c r="AF167" s="273">
        <f>IFERROR(__xludf.DUMMYFUNCTION("""COMPUTED_VALUE"""),2.0)</f>
        <v>2</v>
      </c>
      <c r="AG167" s="274">
        <f>IFERROR(__xludf.DUMMYFUNCTION("""COMPUTED_VALUE"""),0.0)</f>
        <v>0</v>
      </c>
      <c r="AH167" s="275"/>
      <c r="AI167" s="275"/>
      <c r="AJ167" s="273">
        <f>IFERROR(__xludf.DUMMYFUNCTION("""COMPUTED_VALUE"""),5.0)</f>
        <v>5</v>
      </c>
      <c r="AK167" s="274">
        <f>IFERROR(__xludf.DUMMYFUNCTION("""COMPUTED_VALUE"""),0.0)</f>
        <v>0</v>
      </c>
      <c r="AL167" s="275"/>
      <c r="AM167" s="275"/>
      <c r="AN167" s="273">
        <f>IFERROR(__xludf.DUMMYFUNCTION("""COMPUTED_VALUE"""),19.0)</f>
        <v>19</v>
      </c>
      <c r="AO167" s="274">
        <f>IFERROR(__xludf.DUMMYFUNCTION("""COMPUTED_VALUE"""),0.0)</f>
        <v>0</v>
      </c>
      <c r="AP167" s="275"/>
      <c r="AQ167" s="275"/>
      <c r="AR167" s="273">
        <f>IFERROR(__xludf.DUMMYFUNCTION("""COMPUTED_VALUE"""),4.0)</f>
        <v>4</v>
      </c>
      <c r="AS167" s="274">
        <f>IFERROR(__xludf.DUMMYFUNCTION("""COMPUTED_VALUE"""),0.0)</f>
        <v>0</v>
      </c>
      <c r="AT167" s="275"/>
      <c r="AU167" s="275"/>
      <c r="AV167" s="273">
        <f>IFERROR(__xludf.DUMMYFUNCTION("""COMPUTED_VALUE"""),2.0)</f>
        <v>2</v>
      </c>
      <c r="AW167" s="274">
        <f>IFERROR(__xludf.DUMMYFUNCTION("""COMPUTED_VALUE"""),0.0)</f>
        <v>0</v>
      </c>
      <c r="AX167" s="275"/>
      <c r="AY167" s="275"/>
      <c r="AZ167" s="273">
        <f>IFERROR(__xludf.DUMMYFUNCTION("""COMPUTED_VALUE"""),3.0)</f>
        <v>3</v>
      </c>
      <c r="BA167" s="274">
        <f>IFERROR(__xludf.DUMMYFUNCTION("""COMPUTED_VALUE"""),0.0)</f>
        <v>0</v>
      </c>
      <c r="BB167" s="275"/>
      <c r="BC167" s="275"/>
      <c r="BD167" s="273">
        <f>IFERROR(__xludf.DUMMYFUNCTION("""COMPUTED_VALUE"""),5.0)</f>
        <v>5</v>
      </c>
      <c r="BE167" s="274">
        <f>IFERROR(__xludf.DUMMYFUNCTION("""COMPUTED_VALUE"""),0.0)</f>
        <v>0</v>
      </c>
      <c r="BF167" s="275"/>
      <c r="BG167" s="275"/>
      <c r="BH167" s="273"/>
      <c r="BI167" s="274">
        <f>IFERROR(__xludf.DUMMYFUNCTION("""COMPUTED_VALUE"""),0.0)</f>
        <v>0</v>
      </c>
      <c r="BJ167" s="275"/>
      <c r="BK167" s="275"/>
      <c r="BL167" s="273"/>
      <c r="BM167" s="274">
        <f>IFERROR(__xludf.DUMMYFUNCTION("""COMPUTED_VALUE"""),0.0)</f>
        <v>0</v>
      </c>
      <c r="BN167" s="275"/>
      <c r="BO167" s="275"/>
      <c r="BP167" s="269"/>
      <c r="BQ167" s="269">
        <f>IFERROR(__xludf.DUMMYFUNCTION("""COMPUTED_VALUE"""),0.0)</f>
        <v>0</v>
      </c>
      <c r="BR167" s="269"/>
      <c r="BS167" s="269"/>
      <c r="BT167" s="269"/>
      <c r="BU167" s="269">
        <f>IFERROR(__xludf.DUMMYFUNCTION("""COMPUTED_VALUE"""),0.0)</f>
        <v>0</v>
      </c>
      <c r="BV167" s="269"/>
      <c r="BW167" s="269"/>
      <c r="BX167" s="269"/>
      <c r="BY167" s="269">
        <f>IFERROR(__xludf.DUMMYFUNCTION("""COMPUTED_VALUE"""),0.0)</f>
        <v>0</v>
      </c>
      <c r="BZ167" s="269"/>
      <c r="CA167" s="269"/>
      <c r="CB167" s="269"/>
      <c r="CC167" s="269">
        <f>IFERROR(__xludf.DUMMYFUNCTION("""COMPUTED_VALUE"""),0.0)</f>
        <v>0</v>
      </c>
      <c r="CD167" s="269"/>
      <c r="CE167" s="269"/>
    </row>
    <row r="168">
      <c r="A168" s="271">
        <f>IFERROR(__xludf.DUMMYFUNCTION("""COMPUTED_VALUE"""),46375.0)</f>
        <v>46375</v>
      </c>
      <c r="B168" s="269" t="str">
        <f>IFERROR(__xludf.DUMMYFUNCTION("""COMPUTED_VALUE"""),"土")</f>
        <v>土</v>
      </c>
      <c r="C168" s="272">
        <f>IFERROR(__xludf.DUMMYFUNCTION("""COMPUTED_VALUE"""),0.0)</f>
        <v>0</v>
      </c>
      <c r="D168" s="273">
        <f>IFERROR(__xludf.DUMMYFUNCTION("""COMPUTED_VALUE"""),1.0)</f>
        <v>1</v>
      </c>
      <c r="E168" s="274">
        <f>IFERROR(__xludf.DUMMYFUNCTION("""COMPUTED_VALUE"""),0.0)</f>
        <v>0</v>
      </c>
      <c r="F168" s="275"/>
      <c r="G168" s="275"/>
      <c r="H168" s="273">
        <f>IFERROR(__xludf.DUMMYFUNCTION("""COMPUTED_VALUE"""),1.0)</f>
        <v>1</v>
      </c>
      <c r="I168" s="274">
        <f>IFERROR(__xludf.DUMMYFUNCTION("""COMPUTED_VALUE"""),0.0)</f>
        <v>0</v>
      </c>
      <c r="J168" s="275"/>
      <c r="K168" s="275"/>
      <c r="L168" s="273">
        <f>IFERROR(__xludf.DUMMYFUNCTION("""COMPUTED_VALUE"""),2.0)</f>
        <v>2</v>
      </c>
      <c r="M168" s="274">
        <f>IFERROR(__xludf.DUMMYFUNCTION("""COMPUTED_VALUE"""),0.0)</f>
        <v>0</v>
      </c>
      <c r="N168" s="275"/>
      <c r="O168" s="275"/>
      <c r="P168" s="273">
        <f>IFERROR(__xludf.DUMMYFUNCTION("""COMPUTED_VALUE"""),4.0)</f>
        <v>4</v>
      </c>
      <c r="Q168" s="274">
        <f>IFERROR(__xludf.DUMMYFUNCTION("""COMPUTED_VALUE"""),0.0)</f>
        <v>0</v>
      </c>
      <c r="R168" s="275"/>
      <c r="S168" s="275"/>
      <c r="T168" s="273">
        <f>IFERROR(__xludf.DUMMYFUNCTION("""COMPUTED_VALUE"""),4.0)</f>
        <v>4</v>
      </c>
      <c r="U168" s="274">
        <f>IFERROR(__xludf.DUMMYFUNCTION("""COMPUTED_VALUE"""),0.0)</f>
        <v>0</v>
      </c>
      <c r="V168" s="275"/>
      <c r="W168" s="275"/>
      <c r="X168" s="273">
        <f>IFERROR(__xludf.DUMMYFUNCTION("""COMPUTED_VALUE"""),2.0)</f>
        <v>2</v>
      </c>
      <c r="Y168" s="274">
        <f>IFERROR(__xludf.DUMMYFUNCTION("""COMPUTED_VALUE"""),0.0)</f>
        <v>0</v>
      </c>
      <c r="Z168" s="275"/>
      <c r="AA168" s="275"/>
      <c r="AB168" s="273">
        <f>IFERROR(__xludf.DUMMYFUNCTION("""COMPUTED_VALUE"""),2.0)</f>
        <v>2</v>
      </c>
      <c r="AC168" s="274">
        <f>IFERROR(__xludf.DUMMYFUNCTION("""COMPUTED_VALUE"""),0.0)</f>
        <v>0</v>
      </c>
      <c r="AD168" s="275"/>
      <c r="AE168" s="275"/>
      <c r="AF168" s="273">
        <f>IFERROR(__xludf.DUMMYFUNCTION("""COMPUTED_VALUE"""),2.0)</f>
        <v>2</v>
      </c>
      <c r="AG168" s="274">
        <f>IFERROR(__xludf.DUMMYFUNCTION("""COMPUTED_VALUE"""),0.0)</f>
        <v>0</v>
      </c>
      <c r="AH168" s="275"/>
      <c r="AI168" s="275"/>
      <c r="AJ168" s="273">
        <f>IFERROR(__xludf.DUMMYFUNCTION("""COMPUTED_VALUE"""),5.0)</f>
        <v>5</v>
      </c>
      <c r="AK168" s="274">
        <f>IFERROR(__xludf.DUMMYFUNCTION("""COMPUTED_VALUE"""),0.0)</f>
        <v>0</v>
      </c>
      <c r="AL168" s="275"/>
      <c r="AM168" s="275"/>
      <c r="AN168" s="273">
        <f>IFERROR(__xludf.DUMMYFUNCTION("""COMPUTED_VALUE"""),19.0)</f>
        <v>19</v>
      </c>
      <c r="AO168" s="274">
        <f>IFERROR(__xludf.DUMMYFUNCTION("""COMPUTED_VALUE"""),0.0)</f>
        <v>0</v>
      </c>
      <c r="AP168" s="275"/>
      <c r="AQ168" s="275"/>
      <c r="AR168" s="273">
        <f>IFERROR(__xludf.DUMMYFUNCTION("""COMPUTED_VALUE"""),4.0)</f>
        <v>4</v>
      </c>
      <c r="AS168" s="274">
        <f>IFERROR(__xludf.DUMMYFUNCTION("""COMPUTED_VALUE"""),0.0)</f>
        <v>0</v>
      </c>
      <c r="AT168" s="275"/>
      <c r="AU168" s="275"/>
      <c r="AV168" s="273">
        <f>IFERROR(__xludf.DUMMYFUNCTION("""COMPUTED_VALUE"""),2.0)</f>
        <v>2</v>
      </c>
      <c r="AW168" s="274">
        <f>IFERROR(__xludf.DUMMYFUNCTION("""COMPUTED_VALUE"""),0.0)</f>
        <v>0</v>
      </c>
      <c r="AX168" s="275"/>
      <c r="AY168" s="275"/>
      <c r="AZ168" s="273">
        <f>IFERROR(__xludf.DUMMYFUNCTION("""COMPUTED_VALUE"""),3.0)</f>
        <v>3</v>
      </c>
      <c r="BA168" s="274">
        <f>IFERROR(__xludf.DUMMYFUNCTION("""COMPUTED_VALUE"""),0.0)</f>
        <v>0</v>
      </c>
      <c r="BB168" s="275"/>
      <c r="BC168" s="275"/>
      <c r="BD168" s="273">
        <f>IFERROR(__xludf.DUMMYFUNCTION("""COMPUTED_VALUE"""),5.0)</f>
        <v>5</v>
      </c>
      <c r="BE168" s="274">
        <f>IFERROR(__xludf.DUMMYFUNCTION("""COMPUTED_VALUE"""),0.0)</f>
        <v>0</v>
      </c>
      <c r="BF168" s="275"/>
      <c r="BG168" s="275"/>
      <c r="BH168" s="273"/>
      <c r="BI168" s="274">
        <f>IFERROR(__xludf.DUMMYFUNCTION("""COMPUTED_VALUE"""),0.0)</f>
        <v>0</v>
      </c>
      <c r="BJ168" s="275"/>
      <c r="BK168" s="275"/>
      <c r="BL168" s="273"/>
      <c r="BM168" s="274">
        <f>IFERROR(__xludf.DUMMYFUNCTION("""COMPUTED_VALUE"""),0.0)</f>
        <v>0</v>
      </c>
      <c r="BN168" s="275"/>
      <c r="BO168" s="275"/>
      <c r="BP168" s="269"/>
      <c r="BQ168" s="269">
        <f>IFERROR(__xludf.DUMMYFUNCTION("""COMPUTED_VALUE"""),0.0)</f>
        <v>0</v>
      </c>
      <c r="BR168" s="269"/>
      <c r="BS168" s="269"/>
      <c r="BT168" s="269"/>
      <c r="BU168" s="269">
        <f>IFERROR(__xludf.DUMMYFUNCTION("""COMPUTED_VALUE"""),0.0)</f>
        <v>0</v>
      </c>
      <c r="BV168" s="269"/>
      <c r="BW168" s="269"/>
      <c r="BX168" s="269"/>
      <c r="BY168" s="269">
        <f>IFERROR(__xludf.DUMMYFUNCTION("""COMPUTED_VALUE"""),0.0)</f>
        <v>0</v>
      </c>
      <c r="BZ168" s="269"/>
      <c r="CA168" s="269"/>
      <c r="CB168" s="269"/>
      <c r="CC168" s="269">
        <f>IFERROR(__xludf.DUMMYFUNCTION("""COMPUTED_VALUE"""),0.0)</f>
        <v>0</v>
      </c>
      <c r="CD168" s="269"/>
      <c r="CE168" s="269"/>
    </row>
    <row r="169">
      <c r="A169" s="271">
        <f>IFERROR(__xludf.DUMMYFUNCTION("""COMPUTED_VALUE"""),46376.0)</f>
        <v>46376</v>
      </c>
      <c r="B169" s="269" t="str">
        <f>IFERROR(__xludf.DUMMYFUNCTION("""COMPUTED_VALUE"""),"日")</f>
        <v>日</v>
      </c>
      <c r="C169" s="272">
        <f>IFERROR(__xludf.DUMMYFUNCTION("""COMPUTED_VALUE"""),0.0)</f>
        <v>0</v>
      </c>
      <c r="D169" s="273">
        <f>IFERROR(__xludf.DUMMYFUNCTION("""COMPUTED_VALUE"""),1.0)</f>
        <v>1</v>
      </c>
      <c r="E169" s="274">
        <f>IFERROR(__xludf.DUMMYFUNCTION("""COMPUTED_VALUE"""),0.0)</f>
        <v>0</v>
      </c>
      <c r="F169" s="275"/>
      <c r="G169" s="275"/>
      <c r="H169" s="273">
        <f>IFERROR(__xludf.DUMMYFUNCTION("""COMPUTED_VALUE"""),1.0)</f>
        <v>1</v>
      </c>
      <c r="I169" s="274">
        <f>IFERROR(__xludf.DUMMYFUNCTION("""COMPUTED_VALUE"""),0.0)</f>
        <v>0</v>
      </c>
      <c r="J169" s="275"/>
      <c r="K169" s="275"/>
      <c r="L169" s="273">
        <f>IFERROR(__xludf.DUMMYFUNCTION("""COMPUTED_VALUE"""),2.0)</f>
        <v>2</v>
      </c>
      <c r="M169" s="274">
        <f>IFERROR(__xludf.DUMMYFUNCTION("""COMPUTED_VALUE"""),0.0)</f>
        <v>0</v>
      </c>
      <c r="N169" s="275"/>
      <c r="O169" s="275"/>
      <c r="P169" s="273">
        <f>IFERROR(__xludf.DUMMYFUNCTION("""COMPUTED_VALUE"""),4.0)</f>
        <v>4</v>
      </c>
      <c r="Q169" s="274">
        <f>IFERROR(__xludf.DUMMYFUNCTION("""COMPUTED_VALUE"""),0.0)</f>
        <v>0</v>
      </c>
      <c r="R169" s="275"/>
      <c r="S169" s="275"/>
      <c r="T169" s="273">
        <f>IFERROR(__xludf.DUMMYFUNCTION("""COMPUTED_VALUE"""),4.0)</f>
        <v>4</v>
      </c>
      <c r="U169" s="274">
        <f>IFERROR(__xludf.DUMMYFUNCTION("""COMPUTED_VALUE"""),0.0)</f>
        <v>0</v>
      </c>
      <c r="V169" s="275"/>
      <c r="W169" s="275"/>
      <c r="X169" s="273">
        <f>IFERROR(__xludf.DUMMYFUNCTION("""COMPUTED_VALUE"""),2.0)</f>
        <v>2</v>
      </c>
      <c r="Y169" s="274">
        <f>IFERROR(__xludf.DUMMYFUNCTION("""COMPUTED_VALUE"""),0.0)</f>
        <v>0</v>
      </c>
      <c r="Z169" s="275"/>
      <c r="AA169" s="275"/>
      <c r="AB169" s="273">
        <f>IFERROR(__xludf.DUMMYFUNCTION("""COMPUTED_VALUE"""),2.0)</f>
        <v>2</v>
      </c>
      <c r="AC169" s="274">
        <f>IFERROR(__xludf.DUMMYFUNCTION("""COMPUTED_VALUE"""),0.0)</f>
        <v>0</v>
      </c>
      <c r="AD169" s="275"/>
      <c r="AE169" s="275"/>
      <c r="AF169" s="273">
        <f>IFERROR(__xludf.DUMMYFUNCTION("""COMPUTED_VALUE"""),2.0)</f>
        <v>2</v>
      </c>
      <c r="AG169" s="274">
        <f>IFERROR(__xludf.DUMMYFUNCTION("""COMPUTED_VALUE"""),0.0)</f>
        <v>0</v>
      </c>
      <c r="AH169" s="275"/>
      <c r="AI169" s="275"/>
      <c r="AJ169" s="273">
        <f>IFERROR(__xludf.DUMMYFUNCTION("""COMPUTED_VALUE"""),5.0)</f>
        <v>5</v>
      </c>
      <c r="AK169" s="274">
        <f>IFERROR(__xludf.DUMMYFUNCTION("""COMPUTED_VALUE"""),0.0)</f>
        <v>0</v>
      </c>
      <c r="AL169" s="275"/>
      <c r="AM169" s="275"/>
      <c r="AN169" s="273">
        <f>IFERROR(__xludf.DUMMYFUNCTION("""COMPUTED_VALUE"""),19.0)</f>
        <v>19</v>
      </c>
      <c r="AO169" s="274">
        <f>IFERROR(__xludf.DUMMYFUNCTION("""COMPUTED_VALUE"""),0.0)</f>
        <v>0</v>
      </c>
      <c r="AP169" s="275"/>
      <c r="AQ169" s="275"/>
      <c r="AR169" s="273">
        <f>IFERROR(__xludf.DUMMYFUNCTION("""COMPUTED_VALUE"""),4.0)</f>
        <v>4</v>
      </c>
      <c r="AS169" s="274">
        <f>IFERROR(__xludf.DUMMYFUNCTION("""COMPUTED_VALUE"""),0.0)</f>
        <v>0</v>
      </c>
      <c r="AT169" s="275"/>
      <c r="AU169" s="275"/>
      <c r="AV169" s="273">
        <f>IFERROR(__xludf.DUMMYFUNCTION("""COMPUTED_VALUE"""),2.0)</f>
        <v>2</v>
      </c>
      <c r="AW169" s="274">
        <f>IFERROR(__xludf.DUMMYFUNCTION("""COMPUTED_VALUE"""),0.0)</f>
        <v>0</v>
      </c>
      <c r="AX169" s="275"/>
      <c r="AY169" s="275"/>
      <c r="AZ169" s="273">
        <f>IFERROR(__xludf.DUMMYFUNCTION("""COMPUTED_VALUE"""),3.0)</f>
        <v>3</v>
      </c>
      <c r="BA169" s="274">
        <f>IFERROR(__xludf.DUMMYFUNCTION("""COMPUTED_VALUE"""),0.0)</f>
        <v>0</v>
      </c>
      <c r="BB169" s="275"/>
      <c r="BC169" s="275"/>
      <c r="BD169" s="273">
        <f>IFERROR(__xludf.DUMMYFUNCTION("""COMPUTED_VALUE"""),5.0)</f>
        <v>5</v>
      </c>
      <c r="BE169" s="274">
        <f>IFERROR(__xludf.DUMMYFUNCTION("""COMPUTED_VALUE"""),0.0)</f>
        <v>0</v>
      </c>
      <c r="BF169" s="275"/>
      <c r="BG169" s="275"/>
      <c r="BH169" s="273"/>
      <c r="BI169" s="274">
        <f>IFERROR(__xludf.DUMMYFUNCTION("""COMPUTED_VALUE"""),0.0)</f>
        <v>0</v>
      </c>
      <c r="BJ169" s="275"/>
      <c r="BK169" s="275"/>
      <c r="BL169" s="273"/>
      <c r="BM169" s="274">
        <f>IFERROR(__xludf.DUMMYFUNCTION("""COMPUTED_VALUE"""),0.0)</f>
        <v>0</v>
      </c>
      <c r="BN169" s="275"/>
      <c r="BO169" s="275"/>
      <c r="BP169" s="269"/>
      <c r="BQ169" s="269">
        <f>IFERROR(__xludf.DUMMYFUNCTION("""COMPUTED_VALUE"""),0.0)</f>
        <v>0</v>
      </c>
      <c r="BR169" s="269"/>
      <c r="BS169" s="269"/>
      <c r="BT169" s="269"/>
      <c r="BU169" s="269">
        <f>IFERROR(__xludf.DUMMYFUNCTION("""COMPUTED_VALUE"""),0.0)</f>
        <v>0</v>
      </c>
      <c r="BV169" s="269"/>
      <c r="BW169" s="269"/>
      <c r="BX169" s="269"/>
      <c r="BY169" s="269">
        <f>IFERROR(__xludf.DUMMYFUNCTION("""COMPUTED_VALUE"""),0.0)</f>
        <v>0</v>
      </c>
      <c r="BZ169" s="269"/>
      <c r="CA169" s="269"/>
      <c r="CB169" s="269"/>
      <c r="CC169" s="269">
        <f>IFERROR(__xludf.DUMMYFUNCTION("""COMPUTED_VALUE"""),0.0)</f>
        <v>0</v>
      </c>
      <c r="CD169" s="269"/>
      <c r="CE169" s="269"/>
    </row>
    <row r="170">
      <c r="A170" s="271">
        <f>IFERROR(__xludf.DUMMYFUNCTION("""COMPUTED_VALUE"""),46380.0)</f>
        <v>46380</v>
      </c>
      <c r="B170" s="269" t="str">
        <f>IFERROR(__xludf.DUMMYFUNCTION("""COMPUTED_VALUE"""),"木")</f>
        <v>木</v>
      </c>
      <c r="C170" s="272">
        <f>IFERROR(__xludf.DUMMYFUNCTION("""COMPUTED_VALUE"""),0.0)</f>
        <v>0</v>
      </c>
      <c r="D170" s="273">
        <f>IFERROR(__xludf.DUMMYFUNCTION("""COMPUTED_VALUE"""),1.0)</f>
        <v>1</v>
      </c>
      <c r="E170" s="274">
        <f>IFERROR(__xludf.DUMMYFUNCTION("""COMPUTED_VALUE"""),0.0)</f>
        <v>0</v>
      </c>
      <c r="F170" s="275"/>
      <c r="G170" s="275"/>
      <c r="H170" s="273">
        <f>IFERROR(__xludf.DUMMYFUNCTION("""COMPUTED_VALUE"""),1.0)</f>
        <v>1</v>
      </c>
      <c r="I170" s="274">
        <f>IFERROR(__xludf.DUMMYFUNCTION("""COMPUTED_VALUE"""),0.0)</f>
        <v>0</v>
      </c>
      <c r="J170" s="275"/>
      <c r="K170" s="275"/>
      <c r="L170" s="273">
        <f>IFERROR(__xludf.DUMMYFUNCTION("""COMPUTED_VALUE"""),2.0)</f>
        <v>2</v>
      </c>
      <c r="M170" s="274">
        <f>IFERROR(__xludf.DUMMYFUNCTION("""COMPUTED_VALUE"""),0.0)</f>
        <v>0</v>
      </c>
      <c r="N170" s="275"/>
      <c r="O170" s="275"/>
      <c r="P170" s="273">
        <f>IFERROR(__xludf.DUMMYFUNCTION("""COMPUTED_VALUE"""),4.0)</f>
        <v>4</v>
      </c>
      <c r="Q170" s="274">
        <f>IFERROR(__xludf.DUMMYFUNCTION("""COMPUTED_VALUE"""),0.0)</f>
        <v>0</v>
      </c>
      <c r="R170" s="275"/>
      <c r="S170" s="275"/>
      <c r="T170" s="273">
        <f>IFERROR(__xludf.DUMMYFUNCTION("""COMPUTED_VALUE"""),4.0)</f>
        <v>4</v>
      </c>
      <c r="U170" s="274">
        <f>IFERROR(__xludf.DUMMYFUNCTION("""COMPUTED_VALUE"""),0.0)</f>
        <v>0</v>
      </c>
      <c r="V170" s="275"/>
      <c r="W170" s="275"/>
      <c r="X170" s="273">
        <f>IFERROR(__xludf.DUMMYFUNCTION("""COMPUTED_VALUE"""),2.0)</f>
        <v>2</v>
      </c>
      <c r="Y170" s="274">
        <f>IFERROR(__xludf.DUMMYFUNCTION("""COMPUTED_VALUE"""),0.0)</f>
        <v>0</v>
      </c>
      <c r="Z170" s="275"/>
      <c r="AA170" s="275"/>
      <c r="AB170" s="273">
        <f>IFERROR(__xludf.DUMMYFUNCTION("""COMPUTED_VALUE"""),2.0)</f>
        <v>2</v>
      </c>
      <c r="AC170" s="274">
        <f>IFERROR(__xludf.DUMMYFUNCTION("""COMPUTED_VALUE"""),0.0)</f>
        <v>0</v>
      </c>
      <c r="AD170" s="275"/>
      <c r="AE170" s="275"/>
      <c r="AF170" s="273">
        <f>IFERROR(__xludf.DUMMYFUNCTION("""COMPUTED_VALUE"""),2.0)</f>
        <v>2</v>
      </c>
      <c r="AG170" s="274">
        <f>IFERROR(__xludf.DUMMYFUNCTION("""COMPUTED_VALUE"""),0.0)</f>
        <v>0</v>
      </c>
      <c r="AH170" s="275"/>
      <c r="AI170" s="275"/>
      <c r="AJ170" s="273">
        <f>IFERROR(__xludf.DUMMYFUNCTION("""COMPUTED_VALUE"""),5.0)</f>
        <v>5</v>
      </c>
      <c r="AK170" s="274">
        <f>IFERROR(__xludf.DUMMYFUNCTION("""COMPUTED_VALUE"""),0.0)</f>
        <v>0</v>
      </c>
      <c r="AL170" s="275"/>
      <c r="AM170" s="275"/>
      <c r="AN170" s="273">
        <f>IFERROR(__xludf.DUMMYFUNCTION("""COMPUTED_VALUE"""),19.0)</f>
        <v>19</v>
      </c>
      <c r="AO170" s="274">
        <f>IFERROR(__xludf.DUMMYFUNCTION("""COMPUTED_VALUE"""),0.0)</f>
        <v>0</v>
      </c>
      <c r="AP170" s="275"/>
      <c r="AQ170" s="275"/>
      <c r="AR170" s="273">
        <f>IFERROR(__xludf.DUMMYFUNCTION("""COMPUTED_VALUE"""),4.0)</f>
        <v>4</v>
      </c>
      <c r="AS170" s="274">
        <f>IFERROR(__xludf.DUMMYFUNCTION("""COMPUTED_VALUE"""),0.0)</f>
        <v>0</v>
      </c>
      <c r="AT170" s="275"/>
      <c r="AU170" s="275"/>
      <c r="AV170" s="273">
        <f>IFERROR(__xludf.DUMMYFUNCTION("""COMPUTED_VALUE"""),2.0)</f>
        <v>2</v>
      </c>
      <c r="AW170" s="274">
        <f>IFERROR(__xludf.DUMMYFUNCTION("""COMPUTED_VALUE"""),0.0)</f>
        <v>0</v>
      </c>
      <c r="AX170" s="275"/>
      <c r="AY170" s="275"/>
      <c r="AZ170" s="273">
        <f>IFERROR(__xludf.DUMMYFUNCTION("""COMPUTED_VALUE"""),3.0)</f>
        <v>3</v>
      </c>
      <c r="BA170" s="274">
        <f>IFERROR(__xludf.DUMMYFUNCTION("""COMPUTED_VALUE"""),0.0)</f>
        <v>0</v>
      </c>
      <c r="BB170" s="275"/>
      <c r="BC170" s="275"/>
      <c r="BD170" s="273">
        <f>IFERROR(__xludf.DUMMYFUNCTION("""COMPUTED_VALUE"""),5.0)</f>
        <v>5</v>
      </c>
      <c r="BE170" s="274">
        <f>IFERROR(__xludf.DUMMYFUNCTION("""COMPUTED_VALUE"""),0.0)</f>
        <v>0</v>
      </c>
      <c r="BF170" s="275"/>
      <c r="BG170" s="275"/>
      <c r="BH170" s="273"/>
      <c r="BI170" s="274">
        <f>IFERROR(__xludf.DUMMYFUNCTION("""COMPUTED_VALUE"""),0.0)</f>
        <v>0</v>
      </c>
      <c r="BJ170" s="275"/>
      <c r="BK170" s="275"/>
      <c r="BL170" s="273"/>
      <c r="BM170" s="274">
        <f>IFERROR(__xludf.DUMMYFUNCTION("""COMPUTED_VALUE"""),0.0)</f>
        <v>0</v>
      </c>
      <c r="BN170" s="275"/>
      <c r="BO170" s="275"/>
      <c r="BP170" s="269"/>
      <c r="BQ170" s="269">
        <f>IFERROR(__xludf.DUMMYFUNCTION("""COMPUTED_VALUE"""),0.0)</f>
        <v>0</v>
      </c>
      <c r="BR170" s="269"/>
      <c r="BS170" s="269"/>
      <c r="BT170" s="269"/>
      <c r="BU170" s="269">
        <f>IFERROR(__xludf.DUMMYFUNCTION("""COMPUTED_VALUE"""),0.0)</f>
        <v>0</v>
      </c>
      <c r="BV170" s="269"/>
      <c r="BW170" s="269"/>
      <c r="BX170" s="269"/>
      <c r="BY170" s="269">
        <f>IFERROR(__xludf.DUMMYFUNCTION("""COMPUTED_VALUE"""),0.0)</f>
        <v>0</v>
      </c>
      <c r="BZ170" s="269"/>
      <c r="CA170" s="269"/>
      <c r="CB170" s="269"/>
      <c r="CC170" s="269">
        <f>IFERROR(__xludf.DUMMYFUNCTION("""COMPUTED_VALUE"""),0.0)</f>
        <v>0</v>
      </c>
      <c r="CD170" s="269"/>
      <c r="CE170" s="269"/>
    </row>
    <row r="171">
      <c r="A171" s="271">
        <f>IFERROR(__xludf.DUMMYFUNCTION("""COMPUTED_VALUE"""),46381.0)</f>
        <v>46381</v>
      </c>
      <c r="B171" s="269" t="str">
        <f>IFERROR(__xludf.DUMMYFUNCTION("""COMPUTED_VALUE"""),"金")</f>
        <v>金</v>
      </c>
      <c r="C171" s="272">
        <f>IFERROR(__xludf.DUMMYFUNCTION("""COMPUTED_VALUE"""),0.0)</f>
        <v>0</v>
      </c>
      <c r="D171" s="273">
        <f>IFERROR(__xludf.DUMMYFUNCTION("""COMPUTED_VALUE"""),1.0)</f>
        <v>1</v>
      </c>
      <c r="E171" s="274">
        <f>IFERROR(__xludf.DUMMYFUNCTION("""COMPUTED_VALUE"""),0.0)</f>
        <v>0</v>
      </c>
      <c r="F171" s="275"/>
      <c r="G171" s="275"/>
      <c r="H171" s="273">
        <f>IFERROR(__xludf.DUMMYFUNCTION("""COMPUTED_VALUE"""),1.0)</f>
        <v>1</v>
      </c>
      <c r="I171" s="274">
        <f>IFERROR(__xludf.DUMMYFUNCTION("""COMPUTED_VALUE"""),0.0)</f>
        <v>0</v>
      </c>
      <c r="J171" s="275"/>
      <c r="K171" s="275"/>
      <c r="L171" s="273">
        <f>IFERROR(__xludf.DUMMYFUNCTION("""COMPUTED_VALUE"""),2.0)</f>
        <v>2</v>
      </c>
      <c r="M171" s="274">
        <f>IFERROR(__xludf.DUMMYFUNCTION("""COMPUTED_VALUE"""),0.0)</f>
        <v>0</v>
      </c>
      <c r="N171" s="275"/>
      <c r="O171" s="275"/>
      <c r="P171" s="273">
        <f>IFERROR(__xludf.DUMMYFUNCTION("""COMPUTED_VALUE"""),4.0)</f>
        <v>4</v>
      </c>
      <c r="Q171" s="274">
        <f>IFERROR(__xludf.DUMMYFUNCTION("""COMPUTED_VALUE"""),0.0)</f>
        <v>0</v>
      </c>
      <c r="R171" s="275"/>
      <c r="S171" s="275"/>
      <c r="T171" s="273">
        <f>IFERROR(__xludf.DUMMYFUNCTION("""COMPUTED_VALUE"""),4.0)</f>
        <v>4</v>
      </c>
      <c r="U171" s="274">
        <f>IFERROR(__xludf.DUMMYFUNCTION("""COMPUTED_VALUE"""),0.0)</f>
        <v>0</v>
      </c>
      <c r="V171" s="275"/>
      <c r="W171" s="275"/>
      <c r="X171" s="273">
        <f>IFERROR(__xludf.DUMMYFUNCTION("""COMPUTED_VALUE"""),2.0)</f>
        <v>2</v>
      </c>
      <c r="Y171" s="274">
        <f>IFERROR(__xludf.DUMMYFUNCTION("""COMPUTED_VALUE"""),0.0)</f>
        <v>0</v>
      </c>
      <c r="Z171" s="275"/>
      <c r="AA171" s="275"/>
      <c r="AB171" s="273">
        <f>IFERROR(__xludf.DUMMYFUNCTION("""COMPUTED_VALUE"""),2.0)</f>
        <v>2</v>
      </c>
      <c r="AC171" s="274">
        <f>IFERROR(__xludf.DUMMYFUNCTION("""COMPUTED_VALUE"""),0.0)</f>
        <v>0</v>
      </c>
      <c r="AD171" s="275"/>
      <c r="AE171" s="275"/>
      <c r="AF171" s="273">
        <f>IFERROR(__xludf.DUMMYFUNCTION("""COMPUTED_VALUE"""),2.0)</f>
        <v>2</v>
      </c>
      <c r="AG171" s="274">
        <f>IFERROR(__xludf.DUMMYFUNCTION("""COMPUTED_VALUE"""),0.0)</f>
        <v>0</v>
      </c>
      <c r="AH171" s="275"/>
      <c r="AI171" s="275"/>
      <c r="AJ171" s="273">
        <f>IFERROR(__xludf.DUMMYFUNCTION("""COMPUTED_VALUE"""),5.0)</f>
        <v>5</v>
      </c>
      <c r="AK171" s="274">
        <f>IFERROR(__xludf.DUMMYFUNCTION("""COMPUTED_VALUE"""),0.0)</f>
        <v>0</v>
      </c>
      <c r="AL171" s="275"/>
      <c r="AM171" s="275"/>
      <c r="AN171" s="273">
        <f>IFERROR(__xludf.DUMMYFUNCTION("""COMPUTED_VALUE"""),19.0)</f>
        <v>19</v>
      </c>
      <c r="AO171" s="274">
        <f>IFERROR(__xludf.DUMMYFUNCTION("""COMPUTED_VALUE"""),0.0)</f>
        <v>0</v>
      </c>
      <c r="AP171" s="275"/>
      <c r="AQ171" s="275"/>
      <c r="AR171" s="273">
        <f>IFERROR(__xludf.DUMMYFUNCTION("""COMPUTED_VALUE"""),4.0)</f>
        <v>4</v>
      </c>
      <c r="AS171" s="274">
        <f>IFERROR(__xludf.DUMMYFUNCTION("""COMPUTED_VALUE"""),0.0)</f>
        <v>0</v>
      </c>
      <c r="AT171" s="275"/>
      <c r="AU171" s="275"/>
      <c r="AV171" s="273">
        <f>IFERROR(__xludf.DUMMYFUNCTION("""COMPUTED_VALUE"""),2.0)</f>
        <v>2</v>
      </c>
      <c r="AW171" s="274">
        <f>IFERROR(__xludf.DUMMYFUNCTION("""COMPUTED_VALUE"""),0.0)</f>
        <v>0</v>
      </c>
      <c r="AX171" s="275"/>
      <c r="AY171" s="275"/>
      <c r="AZ171" s="273">
        <f>IFERROR(__xludf.DUMMYFUNCTION("""COMPUTED_VALUE"""),3.0)</f>
        <v>3</v>
      </c>
      <c r="BA171" s="274">
        <f>IFERROR(__xludf.DUMMYFUNCTION("""COMPUTED_VALUE"""),0.0)</f>
        <v>0</v>
      </c>
      <c r="BB171" s="275"/>
      <c r="BC171" s="275"/>
      <c r="BD171" s="273">
        <f>IFERROR(__xludf.DUMMYFUNCTION("""COMPUTED_VALUE"""),5.0)</f>
        <v>5</v>
      </c>
      <c r="BE171" s="274">
        <f>IFERROR(__xludf.DUMMYFUNCTION("""COMPUTED_VALUE"""),0.0)</f>
        <v>0</v>
      </c>
      <c r="BF171" s="275"/>
      <c r="BG171" s="275"/>
      <c r="BH171" s="273"/>
      <c r="BI171" s="274">
        <f>IFERROR(__xludf.DUMMYFUNCTION("""COMPUTED_VALUE"""),0.0)</f>
        <v>0</v>
      </c>
      <c r="BJ171" s="275"/>
      <c r="BK171" s="275"/>
      <c r="BL171" s="273"/>
      <c r="BM171" s="274">
        <f>IFERROR(__xludf.DUMMYFUNCTION("""COMPUTED_VALUE"""),0.0)</f>
        <v>0</v>
      </c>
      <c r="BN171" s="275"/>
      <c r="BO171" s="275"/>
      <c r="BP171" s="269"/>
      <c r="BQ171" s="269">
        <f>IFERROR(__xludf.DUMMYFUNCTION("""COMPUTED_VALUE"""),0.0)</f>
        <v>0</v>
      </c>
      <c r="BR171" s="269"/>
      <c r="BS171" s="269"/>
      <c r="BT171" s="269"/>
      <c r="BU171" s="269">
        <f>IFERROR(__xludf.DUMMYFUNCTION("""COMPUTED_VALUE"""),0.0)</f>
        <v>0</v>
      </c>
      <c r="BV171" s="269"/>
      <c r="BW171" s="269"/>
      <c r="BX171" s="269"/>
      <c r="BY171" s="269">
        <f>IFERROR(__xludf.DUMMYFUNCTION("""COMPUTED_VALUE"""),0.0)</f>
        <v>0</v>
      </c>
      <c r="BZ171" s="269"/>
      <c r="CA171" s="269"/>
      <c r="CB171" s="269"/>
      <c r="CC171" s="269">
        <f>IFERROR(__xludf.DUMMYFUNCTION("""COMPUTED_VALUE"""),0.0)</f>
        <v>0</v>
      </c>
      <c r="CD171" s="269"/>
      <c r="CE171" s="269"/>
    </row>
    <row r="172">
      <c r="A172" s="271">
        <f>IFERROR(__xludf.DUMMYFUNCTION("""COMPUTED_VALUE"""),46382.0)</f>
        <v>46382</v>
      </c>
      <c r="B172" s="269" t="str">
        <f>IFERROR(__xludf.DUMMYFUNCTION("""COMPUTED_VALUE"""),"土")</f>
        <v>土</v>
      </c>
      <c r="C172" s="272">
        <f>IFERROR(__xludf.DUMMYFUNCTION("""COMPUTED_VALUE"""),0.0)</f>
        <v>0</v>
      </c>
      <c r="D172" s="273">
        <f>IFERROR(__xludf.DUMMYFUNCTION("""COMPUTED_VALUE"""),1.0)</f>
        <v>1</v>
      </c>
      <c r="E172" s="274">
        <f>IFERROR(__xludf.DUMMYFUNCTION("""COMPUTED_VALUE"""),0.0)</f>
        <v>0</v>
      </c>
      <c r="F172" s="275"/>
      <c r="G172" s="275"/>
      <c r="H172" s="273">
        <f>IFERROR(__xludf.DUMMYFUNCTION("""COMPUTED_VALUE"""),1.0)</f>
        <v>1</v>
      </c>
      <c r="I172" s="274">
        <f>IFERROR(__xludf.DUMMYFUNCTION("""COMPUTED_VALUE"""),0.0)</f>
        <v>0</v>
      </c>
      <c r="J172" s="275"/>
      <c r="K172" s="275"/>
      <c r="L172" s="273">
        <f>IFERROR(__xludf.DUMMYFUNCTION("""COMPUTED_VALUE"""),2.0)</f>
        <v>2</v>
      </c>
      <c r="M172" s="274">
        <f>IFERROR(__xludf.DUMMYFUNCTION("""COMPUTED_VALUE"""),0.0)</f>
        <v>0</v>
      </c>
      <c r="N172" s="275"/>
      <c r="O172" s="275"/>
      <c r="P172" s="273">
        <f>IFERROR(__xludf.DUMMYFUNCTION("""COMPUTED_VALUE"""),4.0)</f>
        <v>4</v>
      </c>
      <c r="Q172" s="274">
        <f>IFERROR(__xludf.DUMMYFUNCTION("""COMPUTED_VALUE"""),0.0)</f>
        <v>0</v>
      </c>
      <c r="R172" s="275"/>
      <c r="S172" s="275"/>
      <c r="T172" s="273">
        <f>IFERROR(__xludf.DUMMYFUNCTION("""COMPUTED_VALUE"""),4.0)</f>
        <v>4</v>
      </c>
      <c r="U172" s="274">
        <f>IFERROR(__xludf.DUMMYFUNCTION("""COMPUTED_VALUE"""),0.0)</f>
        <v>0</v>
      </c>
      <c r="V172" s="275"/>
      <c r="W172" s="275"/>
      <c r="X172" s="273">
        <f>IFERROR(__xludf.DUMMYFUNCTION("""COMPUTED_VALUE"""),2.0)</f>
        <v>2</v>
      </c>
      <c r="Y172" s="274">
        <f>IFERROR(__xludf.DUMMYFUNCTION("""COMPUTED_VALUE"""),0.0)</f>
        <v>0</v>
      </c>
      <c r="Z172" s="275"/>
      <c r="AA172" s="275"/>
      <c r="AB172" s="273">
        <f>IFERROR(__xludf.DUMMYFUNCTION("""COMPUTED_VALUE"""),2.0)</f>
        <v>2</v>
      </c>
      <c r="AC172" s="274">
        <f>IFERROR(__xludf.DUMMYFUNCTION("""COMPUTED_VALUE"""),0.0)</f>
        <v>0</v>
      </c>
      <c r="AD172" s="275"/>
      <c r="AE172" s="275"/>
      <c r="AF172" s="273">
        <f>IFERROR(__xludf.DUMMYFUNCTION("""COMPUTED_VALUE"""),2.0)</f>
        <v>2</v>
      </c>
      <c r="AG172" s="274">
        <f>IFERROR(__xludf.DUMMYFUNCTION("""COMPUTED_VALUE"""),0.0)</f>
        <v>0</v>
      </c>
      <c r="AH172" s="275"/>
      <c r="AI172" s="275"/>
      <c r="AJ172" s="273">
        <f>IFERROR(__xludf.DUMMYFUNCTION("""COMPUTED_VALUE"""),5.0)</f>
        <v>5</v>
      </c>
      <c r="AK172" s="274">
        <f>IFERROR(__xludf.DUMMYFUNCTION("""COMPUTED_VALUE"""),0.0)</f>
        <v>0</v>
      </c>
      <c r="AL172" s="275"/>
      <c r="AM172" s="275"/>
      <c r="AN172" s="273">
        <f>IFERROR(__xludf.DUMMYFUNCTION("""COMPUTED_VALUE"""),19.0)</f>
        <v>19</v>
      </c>
      <c r="AO172" s="274">
        <f>IFERROR(__xludf.DUMMYFUNCTION("""COMPUTED_VALUE"""),0.0)</f>
        <v>0</v>
      </c>
      <c r="AP172" s="275"/>
      <c r="AQ172" s="275"/>
      <c r="AR172" s="273">
        <f>IFERROR(__xludf.DUMMYFUNCTION("""COMPUTED_VALUE"""),4.0)</f>
        <v>4</v>
      </c>
      <c r="AS172" s="274">
        <f>IFERROR(__xludf.DUMMYFUNCTION("""COMPUTED_VALUE"""),0.0)</f>
        <v>0</v>
      </c>
      <c r="AT172" s="275"/>
      <c r="AU172" s="275"/>
      <c r="AV172" s="273">
        <f>IFERROR(__xludf.DUMMYFUNCTION("""COMPUTED_VALUE"""),2.0)</f>
        <v>2</v>
      </c>
      <c r="AW172" s="274">
        <f>IFERROR(__xludf.DUMMYFUNCTION("""COMPUTED_VALUE"""),0.0)</f>
        <v>0</v>
      </c>
      <c r="AX172" s="275"/>
      <c r="AY172" s="275"/>
      <c r="AZ172" s="273">
        <f>IFERROR(__xludf.DUMMYFUNCTION("""COMPUTED_VALUE"""),3.0)</f>
        <v>3</v>
      </c>
      <c r="BA172" s="274">
        <f>IFERROR(__xludf.DUMMYFUNCTION("""COMPUTED_VALUE"""),0.0)</f>
        <v>0</v>
      </c>
      <c r="BB172" s="275"/>
      <c r="BC172" s="275"/>
      <c r="BD172" s="273">
        <f>IFERROR(__xludf.DUMMYFUNCTION("""COMPUTED_VALUE"""),5.0)</f>
        <v>5</v>
      </c>
      <c r="BE172" s="274">
        <f>IFERROR(__xludf.DUMMYFUNCTION("""COMPUTED_VALUE"""),0.0)</f>
        <v>0</v>
      </c>
      <c r="BF172" s="275"/>
      <c r="BG172" s="275"/>
      <c r="BH172" s="273"/>
      <c r="BI172" s="274">
        <f>IFERROR(__xludf.DUMMYFUNCTION("""COMPUTED_VALUE"""),0.0)</f>
        <v>0</v>
      </c>
      <c r="BJ172" s="275"/>
      <c r="BK172" s="275"/>
      <c r="BL172" s="273"/>
      <c r="BM172" s="274">
        <f>IFERROR(__xludf.DUMMYFUNCTION("""COMPUTED_VALUE"""),0.0)</f>
        <v>0</v>
      </c>
      <c r="BN172" s="275"/>
      <c r="BO172" s="275"/>
      <c r="BP172" s="269"/>
      <c r="BQ172" s="269">
        <f>IFERROR(__xludf.DUMMYFUNCTION("""COMPUTED_VALUE"""),0.0)</f>
        <v>0</v>
      </c>
      <c r="BR172" s="269"/>
      <c r="BS172" s="269"/>
      <c r="BT172" s="269"/>
      <c r="BU172" s="269">
        <f>IFERROR(__xludf.DUMMYFUNCTION("""COMPUTED_VALUE"""),0.0)</f>
        <v>0</v>
      </c>
      <c r="BV172" s="269"/>
      <c r="BW172" s="269"/>
      <c r="BX172" s="269"/>
      <c r="BY172" s="269">
        <f>IFERROR(__xludf.DUMMYFUNCTION("""COMPUTED_VALUE"""),0.0)</f>
        <v>0</v>
      </c>
      <c r="BZ172" s="269"/>
      <c r="CA172" s="269"/>
      <c r="CB172" s="269"/>
      <c r="CC172" s="269">
        <f>IFERROR(__xludf.DUMMYFUNCTION("""COMPUTED_VALUE"""),0.0)</f>
        <v>0</v>
      </c>
      <c r="CD172" s="269"/>
      <c r="CE172" s="269"/>
    </row>
    <row r="173">
      <c r="A173" s="271">
        <f>IFERROR(__xludf.DUMMYFUNCTION("""COMPUTED_VALUE"""),46383.0)</f>
        <v>46383</v>
      </c>
      <c r="B173" s="269" t="str">
        <f>IFERROR(__xludf.DUMMYFUNCTION("""COMPUTED_VALUE"""),"日")</f>
        <v>日</v>
      </c>
      <c r="C173" s="272">
        <f>IFERROR(__xludf.DUMMYFUNCTION("""COMPUTED_VALUE"""),0.0)</f>
        <v>0</v>
      </c>
      <c r="D173" s="273">
        <f>IFERROR(__xludf.DUMMYFUNCTION("""COMPUTED_VALUE"""),1.0)</f>
        <v>1</v>
      </c>
      <c r="E173" s="274">
        <f>IFERROR(__xludf.DUMMYFUNCTION("""COMPUTED_VALUE"""),0.0)</f>
        <v>0</v>
      </c>
      <c r="F173" s="275"/>
      <c r="G173" s="275"/>
      <c r="H173" s="273">
        <f>IFERROR(__xludf.DUMMYFUNCTION("""COMPUTED_VALUE"""),1.0)</f>
        <v>1</v>
      </c>
      <c r="I173" s="274">
        <f>IFERROR(__xludf.DUMMYFUNCTION("""COMPUTED_VALUE"""),0.0)</f>
        <v>0</v>
      </c>
      <c r="J173" s="275"/>
      <c r="K173" s="275"/>
      <c r="L173" s="273">
        <f>IFERROR(__xludf.DUMMYFUNCTION("""COMPUTED_VALUE"""),2.0)</f>
        <v>2</v>
      </c>
      <c r="M173" s="274">
        <f>IFERROR(__xludf.DUMMYFUNCTION("""COMPUTED_VALUE"""),0.0)</f>
        <v>0</v>
      </c>
      <c r="N173" s="275"/>
      <c r="O173" s="275"/>
      <c r="P173" s="273">
        <f>IFERROR(__xludf.DUMMYFUNCTION("""COMPUTED_VALUE"""),4.0)</f>
        <v>4</v>
      </c>
      <c r="Q173" s="274">
        <f>IFERROR(__xludf.DUMMYFUNCTION("""COMPUTED_VALUE"""),0.0)</f>
        <v>0</v>
      </c>
      <c r="R173" s="275"/>
      <c r="S173" s="275"/>
      <c r="T173" s="273">
        <f>IFERROR(__xludf.DUMMYFUNCTION("""COMPUTED_VALUE"""),4.0)</f>
        <v>4</v>
      </c>
      <c r="U173" s="274">
        <f>IFERROR(__xludf.DUMMYFUNCTION("""COMPUTED_VALUE"""),0.0)</f>
        <v>0</v>
      </c>
      <c r="V173" s="275"/>
      <c r="W173" s="275"/>
      <c r="X173" s="273">
        <f>IFERROR(__xludf.DUMMYFUNCTION("""COMPUTED_VALUE"""),2.0)</f>
        <v>2</v>
      </c>
      <c r="Y173" s="274">
        <f>IFERROR(__xludf.DUMMYFUNCTION("""COMPUTED_VALUE"""),0.0)</f>
        <v>0</v>
      </c>
      <c r="Z173" s="275"/>
      <c r="AA173" s="275"/>
      <c r="AB173" s="273">
        <f>IFERROR(__xludf.DUMMYFUNCTION("""COMPUTED_VALUE"""),2.0)</f>
        <v>2</v>
      </c>
      <c r="AC173" s="274">
        <f>IFERROR(__xludf.DUMMYFUNCTION("""COMPUTED_VALUE"""),0.0)</f>
        <v>0</v>
      </c>
      <c r="AD173" s="275"/>
      <c r="AE173" s="275"/>
      <c r="AF173" s="273">
        <f>IFERROR(__xludf.DUMMYFUNCTION("""COMPUTED_VALUE"""),2.0)</f>
        <v>2</v>
      </c>
      <c r="AG173" s="274">
        <f>IFERROR(__xludf.DUMMYFUNCTION("""COMPUTED_VALUE"""),0.0)</f>
        <v>0</v>
      </c>
      <c r="AH173" s="275"/>
      <c r="AI173" s="275"/>
      <c r="AJ173" s="273">
        <f>IFERROR(__xludf.DUMMYFUNCTION("""COMPUTED_VALUE"""),5.0)</f>
        <v>5</v>
      </c>
      <c r="AK173" s="274">
        <f>IFERROR(__xludf.DUMMYFUNCTION("""COMPUTED_VALUE"""),0.0)</f>
        <v>0</v>
      </c>
      <c r="AL173" s="275"/>
      <c r="AM173" s="275"/>
      <c r="AN173" s="273">
        <f>IFERROR(__xludf.DUMMYFUNCTION("""COMPUTED_VALUE"""),19.0)</f>
        <v>19</v>
      </c>
      <c r="AO173" s="274">
        <f>IFERROR(__xludf.DUMMYFUNCTION("""COMPUTED_VALUE"""),0.0)</f>
        <v>0</v>
      </c>
      <c r="AP173" s="275"/>
      <c r="AQ173" s="275"/>
      <c r="AR173" s="273">
        <f>IFERROR(__xludf.DUMMYFUNCTION("""COMPUTED_VALUE"""),4.0)</f>
        <v>4</v>
      </c>
      <c r="AS173" s="274">
        <f>IFERROR(__xludf.DUMMYFUNCTION("""COMPUTED_VALUE"""),0.0)</f>
        <v>0</v>
      </c>
      <c r="AT173" s="275"/>
      <c r="AU173" s="275"/>
      <c r="AV173" s="273">
        <f>IFERROR(__xludf.DUMMYFUNCTION("""COMPUTED_VALUE"""),2.0)</f>
        <v>2</v>
      </c>
      <c r="AW173" s="274">
        <f>IFERROR(__xludf.DUMMYFUNCTION("""COMPUTED_VALUE"""),0.0)</f>
        <v>0</v>
      </c>
      <c r="AX173" s="275"/>
      <c r="AY173" s="275"/>
      <c r="AZ173" s="273">
        <f>IFERROR(__xludf.DUMMYFUNCTION("""COMPUTED_VALUE"""),3.0)</f>
        <v>3</v>
      </c>
      <c r="BA173" s="274">
        <f>IFERROR(__xludf.DUMMYFUNCTION("""COMPUTED_VALUE"""),0.0)</f>
        <v>0</v>
      </c>
      <c r="BB173" s="275"/>
      <c r="BC173" s="275"/>
      <c r="BD173" s="273">
        <f>IFERROR(__xludf.DUMMYFUNCTION("""COMPUTED_VALUE"""),5.0)</f>
        <v>5</v>
      </c>
      <c r="BE173" s="274">
        <f>IFERROR(__xludf.DUMMYFUNCTION("""COMPUTED_VALUE"""),0.0)</f>
        <v>0</v>
      </c>
      <c r="BF173" s="275"/>
      <c r="BG173" s="275"/>
      <c r="BH173" s="273"/>
      <c r="BI173" s="274">
        <f>IFERROR(__xludf.DUMMYFUNCTION("""COMPUTED_VALUE"""),0.0)</f>
        <v>0</v>
      </c>
      <c r="BJ173" s="275"/>
      <c r="BK173" s="275"/>
      <c r="BL173" s="273"/>
      <c r="BM173" s="274">
        <f>IFERROR(__xludf.DUMMYFUNCTION("""COMPUTED_VALUE"""),0.0)</f>
        <v>0</v>
      </c>
      <c r="BN173" s="275"/>
      <c r="BO173" s="275"/>
      <c r="BP173" s="269"/>
      <c r="BQ173" s="269">
        <f>IFERROR(__xludf.DUMMYFUNCTION("""COMPUTED_VALUE"""),0.0)</f>
        <v>0</v>
      </c>
      <c r="BR173" s="269"/>
      <c r="BS173" s="269"/>
      <c r="BT173" s="269"/>
      <c r="BU173" s="269">
        <f>IFERROR(__xludf.DUMMYFUNCTION("""COMPUTED_VALUE"""),0.0)</f>
        <v>0</v>
      </c>
      <c r="BV173" s="269"/>
      <c r="BW173" s="269"/>
      <c r="BX173" s="269"/>
      <c r="BY173" s="269">
        <f>IFERROR(__xludf.DUMMYFUNCTION("""COMPUTED_VALUE"""),0.0)</f>
        <v>0</v>
      </c>
      <c r="BZ173" s="269"/>
      <c r="CA173" s="269"/>
      <c r="CB173" s="269"/>
      <c r="CC173" s="269">
        <f>IFERROR(__xludf.DUMMYFUNCTION("""COMPUTED_VALUE"""),0.0)</f>
        <v>0</v>
      </c>
      <c r="CD173" s="269"/>
      <c r="CE173" s="269"/>
    </row>
    <row r="174">
      <c r="A174" s="271">
        <f>IFERROR(__xludf.DUMMYFUNCTION("""COMPUTED_VALUE"""),46387.0)</f>
        <v>46387</v>
      </c>
      <c r="B174" s="269" t="str">
        <f>IFERROR(__xludf.DUMMYFUNCTION("""COMPUTED_VALUE"""),"木")</f>
        <v>木</v>
      </c>
      <c r="C174" s="272">
        <f>IFERROR(__xludf.DUMMYFUNCTION("""COMPUTED_VALUE"""),0.0)</f>
        <v>0</v>
      </c>
      <c r="D174" s="273">
        <f>IFERROR(__xludf.DUMMYFUNCTION("""COMPUTED_VALUE"""),1.0)</f>
        <v>1</v>
      </c>
      <c r="E174" s="274">
        <f>IFERROR(__xludf.DUMMYFUNCTION("""COMPUTED_VALUE"""),0.0)</f>
        <v>0</v>
      </c>
      <c r="F174" s="275"/>
      <c r="G174" s="275"/>
      <c r="H174" s="273">
        <f>IFERROR(__xludf.DUMMYFUNCTION("""COMPUTED_VALUE"""),1.0)</f>
        <v>1</v>
      </c>
      <c r="I174" s="274">
        <f>IFERROR(__xludf.DUMMYFUNCTION("""COMPUTED_VALUE"""),0.0)</f>
        <v>0</v>
      </c>
      <c r="J174" s="275"/>
      <c r="K174" s="275"/>
      <c r="L174" s="273">
        <f>IFERROR(__xludf.DUMMYFUNCTION("""COMPUTED_VALUE"""),2.0)</f>
        <v>2</v>
      </c>
      <c r="M174" s="274">
        <f>IFERROR(__xludf.DUMMYFUNCTION("""COMPUTED_VALUE"""),0.0)</f>
        <v>0</v>
      </c>
      <c r="N174" s="275"/>
      <c r="O174" s="275"/>
      <c r="P174" s="273">
        <f>IFERROR(__xludf.DUMMYFUNCTION("""COMPUTED_VALUE"""),4.0)</f>
        <v>4</v>
      </c>
      <c r="Q174" s="274">
        <f>IFERROR(__xludf.DUMMYFUNCTION("""COMPUTED_VALUE"""),0.0)</f>
        <v>0</v>
      </c>
      <c r="R174" s="275"/>
      <c r="S174" s="275"/>
      <c r="T174" s="273">
        <f>IFERROR(__xludf.DUMMYFUNCTION("""COMPUTED_VALUE"""),4.0)</f>
        <v>4</v>
      </c>
      <c r="U174" s="274">
        <f>IFERROR(__xludf.DUMMYFUNCTION("""COMPUTED_VALUE"""),0.0)</f>
        <v>0</v>
      </c>
      <c r="V174" s="275"/>
      <c r="W174" s="275"/>
      <c r="X174" s="273">
        <f>IFERROR(__xludf.DUMMYFUNCTION("""COMPUTED_VALUE"""),2.0)</f>
        <v>2</v>
      </c>
      <c r="Y174" s="274">
        <f>IFERROR(__xludf.DUMMYFUNCTION("""COMPUTED_VALUE"""),0.0)</f>
        <v>0</v>
      </c>
      <c r="Z174" s="275"/>
      <c r="AA174" s="275"/>
      <c r="AB174" s="273">
        <f>IFERROR(__xludf.DUMMYFUNCTION("""COMPUTED_VALUE"""),2.0)</f>
        <v>2</v>
      </c>
      <c r="AC174" s="274">
        <f>IFERROR(__xludf.DUMMYFUNCTION("""COMPUTED_VALUE"""),0.0)</f>
        <v>0</v>
      </c>
      <c r="AD174" s="275"/>
      <c r="AE174" s="275"/>
      <c r="AF174" s="273">
        <f>IFERROR(__xludf.DUMMYFUNCTION("""COMPUTED_VALUE"""),2.0)</f>
        <v>2</v>
      </c>
      <c r="AG174" s="274">
        <f>IFERROR(__xludf.DUMMYFUNCTION("""COMPUTED_VALUE"""),0.0)</f>
        <v>0</v>
      </c>
      <c r="AH174" s="275"/>
      <c r="AI174" s="275"/>
      <c r="AJ174" s="273">
        <f>IFERROR(__xludf.DUMMYFUNCTION("""COMPUTED_VALUE"""),5.0)</f>
        <v>5</v>
      </c>
      <c r="AK174" s="274">
        <f>IFERROR(__xludf.DUMMYFUNCTION("""COMPUTED_VALUE"""),0.0)</f>
        <v>0</v>
      </c>
      <c r="AL174" s="275"/>
      <c r="AM174" s="275"/>
      <c r="AN174" s="273">
        <f>IFERROR(__xludf.DUMMYFUNCTION("""COMPUTED_VALUE"""),19.0)</f>
        <v>19</v>
      </c>
      <c r="AO174" s="274">
        <f>IFERROR(__xludf.DUMMYFUNCTION("""COMPUTED_VALUE"""),0.0)</f>
        <v>0</v>
      </c>
      <c r="AP174" s="275"/>
      <c r="AQ174" s="275"/>
      <c r="AR174" s="273">
        <f>IFERROR(__xludf.DUMMYFUNCTION("""COMPUTED_VALUE"""),4.0)</f>
        <v>4</v>
      </c>
      <c r="AS174" s="274">
        <f>IFERROR(__xludf.DUMMYFUNCTION("""COMPUTED_VALUE"""),0.0)</f>
        <v>0</v>
      </c>
      <c r="AT174" s="275"/>
      <c r="AU174" s="275"/>
      <c r="AV174" s="273">
        <f>IFERROR(__xludf.DUMMYFUNCTION("""COMPUTED_VALUE"""),2.0)</f>
        <v>2</v>
      </c>
      <c r="AW174" s="274">
        <f>IFERROR(__xludf.DUMMYFUNCTION("""COMPUTED_VALUE"""),0.0)</f>
        <v>0</v>
      </c>
      <c r="AX174" s="275"/>
      <c r="AY174" s="275"/>
      <c r="AZ174" s="273">
        <f>IFERROR(__xludf.DUMMYFUNCTION("""COMPUTED_VALUE"""),3.0)</f>
        <v>3</v>
      </c>
      <c r="BA174" s="274">
        <f>IFERROR(__xludf.DUMMYFUNCTION("""COMPUTED_VALUE"""),0.0)</f>
        <v>0</v>
      </c>
      <c r="BB174" s="275"/>
      <c r="BC174" s="275"/>
      <c r="BD174" s="273">
        <f>IFERROR(__xludf.DUMMYFUNCTION("""COMPUTED_VALUE"""),5.0)</f>
        <v>5</v>
      </c>
      <c r="BE174" s="274">
        <f>IFERROR(__xludf.DUMMYFUNCTION("""COMPUTED_VALUE"""),0.0)</f>
        <v>0</v>
      </c>
      <c r="BF174" s="275"/>
      <c r="BG174" s="275"/>
      <c r="BH174" s="273"/>
      <c r="BI174" s="274">
        <f>IFERROR(__xludf.DUMMYFUNCTION("""COMPUTED_VALUE"""),0.0)</f>
        <v>0</v>
      </c>
      <c r="BJ174" s="275"/>
      <c r="BK174" s="275"/>
      <c r="BL174" s="273"/>
      <c r="BM174" s="274">
        <f>IFERROR(__xludf.DUMMYFUNCTION("""COMPUTED_VALUE"""),0.0)</f>
        <v>0</v>
      </c>
      <c r="BN174" s="275"/>
      <c r="BO174" s="275"/>
      <c r="BP174" s="269"/>
      <c r="BQ174" s="269">
        <f>IFERROR(__xludf.DUMMYFUNCTION("""COMPUTED_VALUE"""),0.0)</f>
        <v>0</v>
      </c>
      <c r="BR174" s="269"/>
      <c r="BS174" s="269"/>
      <c r="BT174" s="269"/>
      <c r="BU174" s="269">
        <f>IFERROR(__xludf.DUMMYFUNCTION("""COMPUTED_VALUE"""),0.0)</f>
        <v>0</v>
      </c>
      <c r="BV174" s="269"/>
      <c r="BW174" s="269"/>
      <c r="BX174" s="269"/>
      <c r="BY174" s="269">
        <f>IFERROR(__xludf.DUMMYFUNCTION("""COMPUTED_VALUE"""),0.0)</f>
        <v>0</v>
      </c>
      <c r="BZ174" s="269"/>
      <c r="CA174" s="269"/>
      <c r="CB174" s="269"/>
      <c r="CC174" s="269">
        <f>IFERROR(__xludf.DUMMYFUNCTION("""COMPUTED_VALUE"""),0.0)</f>
        <v>0</v>
      </c>
      <c r="CD174" s="269"/>
      <c r="CE174" s="269"/>
    </row>
    <row r="175">
      <c r="A175" s="271"/>
      <c r="B175" s="269"/>
      <c r="C175" s="272">
        <f>IFERROR(__xludf.DUMMYFUNCTION("""COMPUTED_VALUE"""),0.0)</f>
        <v>0</v>
      </c>
      <c r="D175" s="273">
        <f>IFERROR(__xludf.DUMMYFUNCTION("""COMPUTED_VALUE"""),1.0)</f>
        <v>1</v>
      </c>
      <c r="E175" s="274">
        <f>IFERROR(__xludf.DUMMYFUNCTION("""COMPUTED_VALUE"""),0.0)</f>
        <v>0</v>
      </c>
      <c r="F175" s="275"/>
      <c r="G175" s="277">
        <f>IFERROR(__xludf.DUMMYFUNCTION("""COMPUTED_VALUE"""),0.0)</f>
        <v>0</v>
      </c>
      <c r="H175" s="273">
        <f>IFERROR(__xludf.DUMMYFUNCTION("""COMPUTED_VALUE"""),1.0)</f>
        <v>1</v>
      </c>
      <c r="I175" s="274">
        <f>IFERROR(__xludf.DUMMYFUNCTION("""COMPUTED_VALUE"""),0.0)</f>
        <v>0</v>
      </c>
      <c r="J175" s="275"/>
      <c r="K175" s="277">
        <f>IFERROR(__xludf.DUMMYFUNCTION("""COMPUTED_VALUE"""),0.0)</f>
        <v>0</v>
      </c>
      <c r="L175" s="273">
        <f>IFERROR(__xludf.DUMMYFUNCTION("""COMPUTED_VALUE"""),2.0)</f>
        <v>2</v>
      </c>
      <c r="M175" s="274">
        <f>IFERROR(__xludf.DUMMYFUNCTION("""COMPUTED_VALUE"""),0.0)</f>
        <v>0</v>
      </c>
      <c r="N175" s="275"/>
      <c r="O175" s="277">
        <f>IFERROR(__xludf.DUMMYFUNCTION("""COMPUTED_VALUE"""),0.0)</f>
        <v>0</v>
      </c>
      <c r="P175" s="273">
        <f>IFERROR(__xludf.DUMMYFUNCTION("""COMPUTED_VALUE"""),4.0)</f>
        <v>4</v>
      </c>
      <c r="Q175" s="274">
        <f>IFERROR(__xludf.DUMMYFUNCTION("""COMPUTED_VALUE"""),0.0)</f>
        <v>0</v>
      </c>
      <c r="R175" s="275"/>
      <c r="S175" s="277">
        <f>IFERROR(__xludf.DUMMYFUNCTION("""COMPUTED_VALUE"""),0.0)</f>
        <v>0</v>
      </c>
      <c r="T175" s="273">
        <f>IFERROR(__xludf.DUMMYFUNCTION("""COMPUTED_VALUE"""),4.0)</f>
        <v>4</v>
      </c>
      <c r="U175" s="274">
        <f>IFERROR(__xludf.DUMMYFUNCTION("""COMPUTED_VALUE"""),0.0)</f>
        <v>0</v>
      </c>
      <c r="V175" s="275"/>
      <c r="W175" s="277">
        <f>IFERROR(__xludf.DUMMYFUNCTION("""COMPUTED_VALUE"""),0.0)</f>
        <v>0</v>
      </c>
      <c r="X175" s="273">
        <f>IFERROR(__xludf.DUMMYFUNCTION("""COMPUTED_VALUE"""),2.0)</f>
        <v>2</v>
      </c>
      <c r="Y175" s="274">
        <f>IFERROR(__xludf.DUMMYFUNCTION("""COMPUTED_VALUE"""),0.0)</f>
        <v>0</v>
      </c>
      <c r="Z175" s="275"/>
      <c r="AA175" s="277">
        <f>IFERROR(__xludf.DUMMYFUNCTION("""COMPUTED_VALUE"""),0.0)</f>
        <v>0</v>
      </c>
      <c r="AB175" s="273">
        <f>IFERROR(__xludf.DUMMYFUNCTION("""COMPUTED_VALUE"""),2.0)</f>
        <v>2</v>
      </c>
      <c r="AC175" s="274">
        <f>IFERROR(__xludf.DUMMYFUNCTION("""COMPUTED_VALUE"""),0.0)</f>
        <v>0</v>
      </c>
      <c r="AD175" s="275"/>
      <c r="AE175" s="277">
        <f>IFERROR(__xludf.DUMMYFUNCTION("""COMPUTED_VALUE"""),0.0)</f>
        <v>0</v>
      </c>
      <c r="AF175" s="273">
        <f>IFERROR(__xludf.DUMMYFUNCTION("""COMPUTED_VALUE"""),2.0)</f>
        <v>2</v>
      </c>
      <c r="AG175" s="274">
        <f>IFERROR(__xludf.DUMMYFUNCTION("""COMPUTED_VALUE"""),0.0)</f>
        <v>0</v>
      </c>
      <c r="AH175" s="275"/>
      <c r="AI175" s="277">
        <f>IFERROR(__xludf.DUMMYFUNCTION("""COMPUTED_VALUE"""),0.0)</f>
        <v>0</v>
      </c>
      <c r="AJ175" s="273">
        <f>IFERROR(__xludf.DUMMYFUNCTION("""COMPUTED_VALUE"""),5.0)</f>
        <v>5</v>
      </c>
      <c r="AK175" s="274">
        <f>IFERROR(__xludf.DUMMYFUNCTION("""COMPUTED_VALUE"""),0.0)</f>
        <v>0</v>
      </c>
      <c r="AL175" s="275"/>
      <c r="AM175" s="277">
        <f>IFERROR(__xludf.DUMMYFUNCTION("""COMPUTED_VALUE"""),0.0)</f>
        <v>0</v>
      </c>
      <c r="AN175" s="273">
        <f>IFERROR(__xludf.DUMMYFUNCTION("""COMPUTED_VALUE"""),19.0)</f>
        <v>19</v>
      </c>
      <c r="AO175" s="274">
        <f>IFERROR(__xludf.DUMMYFUNCTION("""COMPUTED_VALUE"""),0.0)</f>
        <v>0</v>
      </c>
      <c r="AP175" s="275"/>
      <c r="AQ175" s="277">
        <f>IFERROR(__xludf.DUMMYFUNCTION("""COMPUTED_VALUE"""),0.0)</f>
        <v>0</v>
      </c>
      <c r="AR175" s="273">
        <f>IFERROR(__xludf.DUMMYFUNCTION("""COMPUTED_VALUE"""),4.0)</f>
        <v>4</v>
      </c>
      <c r="AS175" s="274">
        <f>IFERROR(__xludf.DUMMYFUNCTION("""COMPUTED_VALUE"""),0.0)</f>
        <v>0</v>
      </c>
      <c r="AT175" s="275"/>
      <c r="AU175" s="277">
        <f>IFERROR(__xludf.DUMMYFUNCTION("""COMPUTED_VALUE"""),0.0)</f>
        <v>0</v>
      </c>
      <c r="AV175" s="273">
        <f>IFERROR(__xludf.DUMMYFUNCTION("""COMPUTED_VALUE"""),2.0)</f>
        <v>2</v>
      </c>
      <c r="AW175" s="274">
        <f>IFERROR(__xludf.DUMMYFUNCTION("""COMPUTED_VALUE"""),0.0)</f>
        <v>0</v>
      </c>
      <c r="AX175" s="275"/>
      <c r="AY175" s="277">
        <f>IFERROR(__xludf.DUMMYFUNCTION("""COMPUTED_VALUE"""),0.0)</f>
        <v>0</v>
      </c>
      <c r="AZ175" s="273">
        <f>IFERROR(__xludf.DUMMYFUNCTION("""COMPUTED_VALUE"""),3.0)</f>
        <v>3</v>
      </c>
      <c r="BA175" s="274">
        <f>IFERROR(__xludf.DUMMYFUNCTION("""COMPUTED_VALUE"""),0.0)</f>
        <v>0</v>
      </c>
      <c r="BB175" s="275"/>
      <c r="BC175" s="277">
        <f>IFERROR(__xludf.DUMMYFUNCTION("""COMPUTED_VALUE"""),0.0)</f>
        <v>0</v>
      </c>
      <c r="BD175" s="273">
        <f>IFERROR(__xludf.DUMMYFUNCTION("""COMPUTED_VALUE"""),5.0)</f>
        <v>5</v>
      </c>
      <c r="BE175" s="274">
        <f>IFERROR(__xludf.DUMMYFUNCTION("""COMPUTED_VALUE"""),0.0)</f>
        <v>0</v>
      </c>
      <c r="BF175" s="275"/>
      <c r="BG175" s="277">
        <f>IFERROR(__xludf.DUMMYFUNCTION("""COMPUTED_VALUE"""),0.0)</f>
        <v>0</v>
      </c>
      <c r="BH175" s="273"/>
      <c r="BI175" s="274">
        <f>IFERROR(__xludf.DUMMYFUNCTION("""COMPUTED_VALUE"""),0.0)</f>
        <v>0</v>
      </c>
      <c r="BJ175" s="275"/>
      <c r="BK175" s="277">
        <f>IFERROR(__xludf.DUMMYFUNCTION("""COMPUTED_VALUE"""),0.0)</f>
        <v>0</v>
      </c>
      <c r="BL175" s="273"/>
      <c r="BM175" s="274">
        <f>IFERROR(__xludf.DUMMYFUNCTION("""COMPUTED_VALUE"""),0.0)</f>
        <v>0</v>
      </c>
      <c r="BN175" s="275"/>
      <c r="BO175" s="277">
        <f>IFERROR(__xludf.DUMMYFUNCTION("""COMPUTED_VALUE"""),0.0)</f>
        <v>0</v>
      </c>
      <c r="BP175" s="269"/>
      <c r="BQ175" s="269">
        <f>IFERROR(__xludf.DUMMYFUNCTION("""COMPUTED_VALUE"""),0.0)</f>
        <v>0</v>
      </c>
      <c r="BR175" s="269"/>
      <c r="BS175" s="272">
        <f>IFERROR(__xludf.DUMMYFUNCTION("""COMPUTED_VALUE"""),0.0)</f>
        <v>0</v>
      </c>
      <c r="BT175" s="269"/>
      <c r="BU175" s="269">
        <f>IFERROR(__xludf.DUMMYFUNCTION("""COMPUTED_VALUE"""),0.0)</f>
        <v>0</v>
      </c>
      <c r="BV175" s="269"/>
      <c r="BW175" s="272">
        <f>IFERROR(__xludf.DUMMYFUNCTION("""COMPUTED_VALUE"""),0.0)</f>
        <v>0</v>
      </c>
      <c r="BX175" s="269"/>
      <c r="BY175" s="269">
        <f>IFERROR(__xludf.DUMMYFUNCTION("""COMPUTED_VALUE"""),0.0)</f>
        <v>0</v>
      </c>
      <c r="BZ175" s="269"/>
      <c r="CA175" s="272">
        <f>IFERROR(__xludf.DUMMYFUNCTION("""COMPUTED_VALUE"""),0.0)</f>
        <v>0</v>
      </c>
      <c r="CB175" s="269"/>
      <c r="CC175" s="269">
        <f>IFERROR(__xludf.DUMMYFUNCTION("""COMPUTED_VALUE"""),0.0)</f>
        <v>0</v>
      </c>
      <c r="CD175" s="269"/>
      <c r="CE175" s="272">
        <f>IFERROR(__xludf.DUMMYFUNCTION("""COMPUTED_VALUE"""),0.0)</f>
        <v>0</v>
      </c>
    </row>
    <row r="176">
      <c r="A176" s="271">
        <f>IFERROR(__xludf.DUMMYFUNCTION("""COMPUTED_VALUE"""),46388.0)</f>
        <v>46388</v>
      </c>
      <c r="B176" s="269" t="str">
        <f>IFERROR(__xludf.DUMMYFUNCTION("""COMPUTED_VALUE"""),"金")</f>
        <v>金</v>
      </c>
      <c r="C176" s="272">
        <f>IFERROR(__xludf.DUMMYFUNCTION("""COMPUTED_VALUE"""),0.0)</f>
        <v>0</v>
      </c>
      <c r="D176" s="273">
        <f>IFERROR(__xludf.DUMMYFUNCTION("""COMPUTED_VALUE"""),1.0)</f>
        <v>1</v>
      </c>
      <c r="E176" s="274">
        <f>IFERROR(__xludf.DUMMYFUNCTION("""COMPUTED_VALUE"""),0.0)</f>
        <v>0</v>
      </c>
      <c r="F176" s="275"/>
      <c r="G176" s="275"/>
      <c r="H176" s="273">
        <f>IFERROR(__xludf.DUMMYFUNCTION("""COMPUTED_VALUE"""),1.0)</f>
        <v>1</v>
      </c>
      <c r="I176" s="274">
        <f>IFERROR(__xludf.DUMMYFUNCTION("""COMPUTED_VALUE"""),0.0)</f>
        <v>0</v>
      </c>
      <c r="J176" s="275"/>
      <c r="K176" s="275"/>
      <c r="L176" s="273">
        <f>IFERROR(__xludf.DUMMYFUNCTION("""COMPUTED_VALUE"""),2.0)</f>
        <v>2</v>
      </c>
      <c r="M176" s="274">
        <f>IFERROR(__xludf.DUMMYFUNCTION("""COMPUTED_VALUE"""),0.0)</f>
        <v>0</v>
      </c>
      <c r="N176" s="275"/>
      <c r="O176" s="275"/>
      <c r="P176" s="273">
        <f>IFERROR(__xludf.DUMMYFUNCTION("""COMPUTED_VALUE"""),4.0)</f>
        <v>4</v>
      </c>
      <c r="Q176" s="274">
        <f>IFERROR(__xludf.DUMMYFUNCTION("""COMPUTED_VALUE"""),0.0)</f>
        <v>0</v>
      </c>
      <c r="R176" s="275"/>
      <c r="S176" s="275"/>
      <c r="T176" s="273">
        <f>IFERROR(__xludf.DUMMYFUNCTION("""COMPUTED_VALUE"""),4.0)</f>
        <v>4</v>
      </c>
      <c r="U176" s="274">
        <f>IFERROR(__xludf.DUMMYFUNCTION("""COMPUTED_VALUE"""),0.0)</f>
        <v>0</v>
      </c>
      <c r="V176" s="275"/>
      <c r="W176" s="275"/>
      <c r="X176" s="273">
        <f>IFERROR(__xludf.DUMMYFUNCTION("""COMPUTED_VALUE"""),2.0)</f>
        <v>2</v>
      </c>
      <c r="Y176" s="274">
        <f>IFERROR(__xludf.DUMMYFUNCTION("""COMPUTED_VALUE"""),0.0)</f>
        <v>0</v>
      </c>
      <c r="Z176" s="275"/>
      <c r="AA176" s="275"/>
      <c r="AB176" s="273">
        <f>IFERROR(__xludf.DUMMYFUNCTION("""COMPUTED_VALUE"""),2.0)</f>
        <v>2</v>
      </c>
      <c r="AC176" s="274">
        <f>IFERROR(__xludf.DUMMYFUNCTION("""COMPUTED_VALUE"""),0.0)</f>
        <v>0</v>
      </c>
      <c r="AD176" s="275"/>
      <c r="AE176" s="275"/>
      <c r="AF176" s="273">
        <f>IFERROR(__xludf.DUMMYFUNCTION("""COMPUTED_VALUE"""),2.0)</f>
        <v>2</v>
      </c>
      <c r="AG176" s="274">
        <f>IFERROR(__xludf.DUMMYFUNCTION("""COMPUTED_VALUE"""),0.0)</f>
        <v>0</v>
      </c>
      <c r="AH176" s="275"/>
      <c r="AI176" s="275"/>
      <c r="AJ176" s="273">
        <f>IFERROR(__xludf.DUMMYFUNCTION("""COMPUTED_VALUE"""),5.0)</f>
        <v>5</v>
      </c>
      <c r="AK176" s="274">
        <f>IFERROR(__xludf.DUMMYFUNCTION("""COMPUTED_VALUE"""),0.0)</f>
        <v>0</v>
      </c>
      <c r="AL176" s="275"/>
      <c r="AM176" s="275"/>
      <c r="AN176" s="273">
        <f>IFERROR(__xludf.DUMMYFUNCTION("""COMPUTED_VALUE"""),19.0)</f>
        <v>19</v>
      </c>
      <c r="AO176" s="274">
        <f>IFERROR(__xludf.DUMMYFUNCTION("""COMPUTED_VALUE"""),0.0)</f>
        <v>0</v>
      </c>
      <c r="AP176" s="275"/>
      <c r="AQ176" s="275"/>
      <c r="AR176" s="273">
        <f>IFERROR(__xludf.DUMMYFUNCTION("""COMPUTED_VALUE"""),4.0)</f>
        <v>4</v>
      </c>
      <c r="AS176" s="274">
        <f>IFERROR(__xludf.DUMMYFUNCTION("""COMPUTED_VALUE"""),0.0)</f>
        <v>0</v>
      </c>
      <c r="AT176" s="275"/>
      <c r="AU176" s="275"/>
      <c r="AV176" s="273">
        <f>IFERROR(__xludf.DUMMYFUNCTION("""COMPUTED_VALUE"""),2.0)</f>
        <v>2</v>
      </c>
      <c r="AW176" s="274">
        <f>IFERROR(__xludf.DUMMYFUNCTION("""COMPUTED_VALUE"""),0.0)</f>
        <v>0</v>
      </c>
      <c r="AX176" s="275"/>
      <c r="AY176" s="275"/>
      <c r="AZ176" s="273">
        <f>IFERROR(__xludf.DUMMYFUNCTION("""COMPUTED_VALUE"""),3.0)</f>
        <v>3</v>
      </c>
      <c r="BA176" s="274">
        <f>IFERROR(__xludf.DUMMYFUNCTION("""COMPUTED_VALUE"""),0.0)</f>
        <v>0</v>
      </c>
      <c r="BB176" s="275"/>
      <c r="BC176" s="275"/>
      <c r="BD176" s="273">
        <f>IFERROR(__xludf.DUMMYFUNCTION("""COMPUTED_VALUE"""),5.0)</f>
        <v>5</v>
      </c>
      <c r="BE176" s="274">
        <f>IFERROR(__xludf.DUMMYFUNCTION("""COMPUTED_VALUE"""),0.0)</f>
        <v>0</v>
      </c>
      <c r="BF176" s="275"/>
      <c r="BG176" s="275"/>
      <c r="BH176" s="273"/>
      <c r="BI176" s="274">
        <f>IFERROR(__xludf.DUMMYFUNCTION("""COMPUTED_VALUE"""),0.0)</f>
        <v>0</v>
      </c>
      <c r="BJ176" s="275"/>
      <c r="BK176" s="275"/>
      <c r="BL176" s="273"/>
      <c r="BM176" s="274">
        <f>IFERROR(__xludf.DUMMYFUNCTION("""COMPUTED_VALUE"""),0.0)</f>
        <v>0</v>
      </c>
      <c r="BN176" s="275"/>
      <c r="BO176" s="275"/>
      <c r="BP176" s="269"/>
      <c r="BQ176" s="269">
        <f>IFERROR(__xludf.DUMMYFUNCTION("""COMPUTED_VALUE"""),0.0)</f>
        <v>0</v>
      </c>
      <c r="BR176" s="269"/>
      <c r="BS176" s="269"/>
      <c r="BT176" s="269"/>
      <c r="BU176" s="269">
        <f>IFERROR(__xludf.DUMMYFUNCTION("""COMPUTED_VALUE"""),0.0)</f>
        <v>0</v>
      </c>
      <c r="BV176" s="269"/>
      <c r="BW176" s="269"/>
      <c r="BX176" s="269"/>
      <c r="BY176" s="269">
        <f>IFERROR(__xludf.DUMMYFUNCTION("""COMPUTED_VALUE"""),0.0)</f>
        <v>0</v>
      </c>
      <c r="BZ176" s="269"/>
      <c r="CA176" s="269"/>
      <c r="CB176" s="269"/>
      <c r="CC176" s="269">
        <f>IFERROR(__xludf.DUMMYFUNCTION("""COMPUTED_VALUE"""),0.0)</f>
        <v>0</v>
      </c>
      <c r="CD176" s="269"/>
      <c r="CE176" s="269"/>
    </row>
    <row r="177">
      <c r="A177" s="271">
        <f>IFERROR(__xludf.DUMMYFUNCTION("""COMPUTED_VALUE"""),46389.0)</f>
        <v>46389</v>
      </c>
      <c r="B177" s="269" t="str">
        <f>IFERROR(__xludf.DUMMYFUNCTION("""COMPUTED_VALUE"""),"土")</f>
        <v>土</v>
      </c>
      <c r="C177" s="272">
        <f>IFERROR(__xludf.DUMMYFUNCTION("""COMPUTED_VALUE"""),0.0)</f>
        <v>0</v>
      </c>
      <c r="D177" s="273">
        <f>IFERROR(__xludf.DUMMYFUNCTION("""COMPUTED_VALUE"""),1.0)</f>
        <v>1</v>
      </c>
      <c r="E177" s="274">
        <f>IFERROR(__xludf.DUMMYFUNCTION("""COMPUTED_VALUE"""),0.0)</f>
        <v>0</v>
      </c>
      <c r="F177" s="275"/>
      <c r="G177" s="275"/>
      <c r="H177" s="273">
        <f>IFERROR(__xludf.DUMMYFUNCTION("""COMPUTED_VALUE"""),1.0)</f>
        <v>1</v>
      </c>
      <c r="I177" s="274">
        <f>IFERROR(__xludf.DUMMYFUNCTION("""COMPUTED_VALUE"""),0.0)</f>
        <v>0</v>
      </c>
      <c r="J177" s="275"/>
      <c r="K177" s="275"/>
      <c r="L177" s="273">
        <f>IFERROR(__xludf.DUMMYFUNCTION("""COMPUTED_VALUE"""),2.0)</f>
        <v>2</v>
      </c>
      <c r="M177" s="274">
        <f>IFERROR(__xludf.DUMMYFUNCTION("""COMPUTED_VALUE"""),0.0)</f>
        <v>0</v>
      </c>
      <c r="N177" s="275"/>
      <c r="O177" s="275"/>
      <c r="P177" s="273">
        <f>IFERROR(__xludf.DUMMYFUNCTION("""COMPUTED_VALUE"""),4.0)</f>
        <v>4</v>
      </c>
      <c r="Q177" s="274">
        <f>IFERROR(__xludf.DUMMYFUNCTION("""COMPUTED_VALUE"""),0.0)</f>
        <v>0</v>
      </c>
      <c r="R177" s="275"/>
      <c r="S177" s="275"/>
      <c r="T177" s="273">
        <f>IFERROR(__xludf.DUMMYFUNCTION("""COMPUTED_VALUE"""),4.0)</f>
        <v>4</v>
      </c>
      <c r="U177" s="274">
        <f>IFERROR(__xludf.DUMMYFUNCTION("""COMPUTED_VALUE"""),0.0)</f>
        <v>0</v>
      </c>
      <c r="V177" s="275"/>
      <c r="W177" s="275"/>
      <c r="X177" s="273">
        <f>IFERROR(__xludf.DUMMYFUNCTION("""COMPUTED_VALUE"""),2.0)</f>
        <v>2</v>
      </c>
      <c r="Y177" s="274">
        <f>IFERROR(__xludf.DUMMYFUNCTION("""COMPUTED_VALUE"""),0.0)</f>
        <v>0</v>
      </c>
      <c r="Z177" s="275"/>
      <c r="AA177" s="275"/>
      <c r="AB177" s="273">
        <f>IFERROR(__xludf.DUMMYFUNCTION("""COMPUTED_VALUE"""),2.0)</f>
        <v>2</v>
      </c>
      <c r="AC177" s="274">
        <f>IFERROR(__xludf.DUMMYFUNCTION("""COMPUTED_VALUE"""),0.0)</f>
        <v>0</v>
      </c>
      <c r="AD177" s="275"/>
      <c r="AE177" s="275"/>
      <c r="AF177" s="273">
        <f>IFERROR(__xludf.DUMMYFUNCTION("""COMPUTED_VALUE"""),2.0)</f>
        <v>2</v>
      </c>
      <c r="AG177" s="274">
        <f>IFERROR(__xludf.DUMMYFUNCTION("""COMPUTED_VALUE"""),0.0)</f>
        <v>0</v>
      </c>
      <c r="AH177" s="275"/>
      <c r="AI177" s="275"/>
      <c r="AJ177" s="273">
        <f>IFERROR(__xludf.DUMMYFUNCTION("""COMPUTED_VALUE"""),5.0)</f>
        <v>5</v>
      </c>
      <c r="AK177" s="274">
        <f>IFERROR(__xludf.DUMMYFUNCTION("""COMPUTED_VALUE"""),0.0)</f>
        <v>0</v>
      </c>
      <c r="AL177" s="275"/>
      <c r="AM177" s="275"/>
      <c r="AN177" s="273">
        <f>IFERROR(__xludf.DUMMYFUNCTION("""COMPUTED_VALUE"""),19.0)</f>
        <v>19</v>
      </c>
      <c r="AO177" s="274">
        <f>IFERROR(__xludf.DUMMYFUNCTION("""COMPUTED_VALUE"""),0.0)</f>
        <v>0</v>
      </c>
      <c r="AP177" s="275"/>
      <c r="AQ177" s="275"/>
      <c r="AR177" s="273">
        <f>IFERROR(__xludf.DUMMYFUNCTION("""COMPUTED_VALUE"""),4.0)</f>
        <v>4</v>
      </c>
      <c r="AS177" s="274">
        <f>IFERROR(__xludf.DUMMYFUNCTION("""COMPUTED_VALUE"""),0.0)</f>
        <v>0</v>
      </c>
      <c r="AT177" s="275"/>
      <c r="AU177" s="275"/>
      <c r="AV177" s="273">
        <f>IFERROR(__xludf.DUMMYFUNCTION("""COMPUTED_VALUE"""),2.0)</f>
        <v>2</v>
      </c>
      <c r="AW177" s="274">
        <f>IFERROR(__xludf.DUMMYFUNCTION("""COMPUTED_VALUE"""),0.0)</f>
        <v>0</v>
      </c>
      <c r="AX177" s="275"/>
      <c r="AY177" s="275"/>
      <c r="AZ177" s="273">
        <f>IFERROR(__xludf.DUMMYFUNCTION("""COMPUTED_VALUE"""),3.0)</f>
        <v>3</v>
      </c>
      <c r="BA177" s="274">
        <f>IFERROR(__xludf.DUMMYFUNCTION("""COMPUTED_VALUE"""),0.0)</f>
        <v>0</v>
      </c>
      <c r="BB177" s="275"/>
      <c r="BC177" s="275"/>
      <c r="BD177" s="273">
        <f>IFERROR(__xludf.DUMMYFUNCTION("""COMPUTED_VALUE"""),5.0)</f>
        <v>5</v>
      </c>
      <c r="BE177" s="274">
        <f>IFERROR(__xludf.DUMMYFUNCTION("""COMPUTED_VALUE"""),0.0)</f>
        <v>0</v>
      </c>
      <c r="BF177" s="275"/>
      <c r="BG177" s="275"/>
      <c r="BH177" s="273"/>
      <c r="BI177" s="274">
        <f>IFERROR(__xludf.DUMMYFUNCTION("""COMPUTED_VALUE"""),0.0)</f>
        <v>0</v>
      </c>
      <c r="BJ177" s="275"/>
      <c r="BK177" s="275"/>
      <c r="BL177" s="273"/>
      <c r="BM177" s="274">
        <f>IFERROR(__xludf.DUMMYFUNCTION("""COMPUTED_VALUE"""),0.0)</f>
        <v>0</v>
      </c>
      <c r="BN177" s="275"/>
      <c r="BO177" s="275"/>
      <c r="BP177" s="269"/>
      <c r="BQ177" s="269">
        <f>IFERROR(__xludf.DUMMYFUNCTION("""COMPUTED_VALUE"""),0.0)</f>
        <v>0</v>
      </c>
      <c r="BR177" s="269"/>
      <c r="BS177" s="269"/>
      <c r="BT177" s="269"/>
      <c r="BU177" s="269">
        <f>IFERROR(__xludf.DUMMYFUNCTION("""COMPUTED_VALUE"""),0.0)</f>
        <v>0</v>
      </c>
      <c r="BV177" s="269"/>
      <c r="BW177" s="269"/>
      <c r="BX177" s="269"/>
      <c r="BY177" s="269">
        <f>IFERROR(__xludf.DUMMYFUNCTION("""COMPUTED_VALUE"""),0.0)</f>
        <v>0</v>
      </c>
      <c r="BZ177" s="269"/>
      <c r="CA177" s="269"/>
      <c r="CB177" s="269"/>
      <c r="CC177" s="269">
        <f>IFERROR(__xludf.DUMMYFUNCTION("""COMPUTED_VALUE"""),0.0)</f>
        <v>0</v>
      </c>
      <c r="CD177" s="269"/>
      <c r="CE177" s="269"/>
    </row>
    <row r="178">
      <c r="A178" s="271">
        <f>IFERROR(__xludf.DUMMYFUNCTION("""COMPUTED_VALUE"""),46390.0)</f>
        <v>46390</v>
      </c>
      <c r="B178" s="269" t="str">
        <f>IFERROR(__xludf.DUMMYFUNCTION("""COMPUTED_VALUE"""),"日")</f>
        <v>日</v>
      </c>
      <c r="C178" s="272">
        <f>IFERROR(__xludf.DUMMYFUNCTION("""COMPUTED_VALUE"""),0.0)</f>
        <v>0</v>
      </c>
      <c r="D178" s="273">
        <f>IFERROR(__xludf.DUMMYFUNCTION("""COMPUTED_VALUE"""),1.0)</f>
        <v>1</v>
      </c>
      <c r="E178" s="274">
        <f>IFERROR(__xludf.DUMMYFUNCTION("""COMPUTED_VALUE"""),0.0)</f>
        <v>0</v>
      </c>
      <c r="F178" s="275"/>
      <c r="G178" s="275"/>
      <c r="H178" s="273">
        <f>IFERROR(__xludf.DUMMYFUNCTION("""COMPUTED_VALUE"""),1.0)</f>
        <v>1</v>
      </c>
      <c r="I178" s="274">
        <f>IFERROR(__xludf.DUMMYFUNCTION("""COMPUTED_VALUE"""),0.0)</f>
        <v>0</v>
      </c>
      <c r="J178" s="275"/>
      <c r="K178" s="275"/>
      <c r="L178" s="273">
        <f>IFERROR(__xludf.DUMMYFUNCTION("""COMPUTED_VALUE"""),2.0)</f>
        <v>2</v>
      </c>
      <c r="M178" s="274">
        <f>IFERROR(__xludf.DUMMYFUNCTION("""COMPUTED_VALUE"""),0.0)</f>
        <v>0</v>
      </c>
      <c r="N178" s="275"/>
      <c r="O178" s="275"/>
      <c r="P178" s="273">
        <f>IFERROR(__xludf.DUMMYFUNCTION("""COMPUTED_VALUE"""),4.0)</f>
        <v>4</v>
      </c>
      <c r="Q178" s="274">
        <f>IFERROR(__xludf.DUMMYFUNCTION("""COMPUTED_VALUE"""),0.0)</f>
        <v>0</v>
      </c>
      <c r="R178" s="275"/>
      <c r="S178" s="275"/>
      <c r="T178" s="273">
        <f>IFERROR(__xludf.DUMMYFUNCTION("""COMPUTED_VALUE"""),4.0)</f>
        <v>4</v>
      </c>
      <c r="U178" s="274">
        <f>IFERROR(__xludf.DUMMYFUNCTION("""COMPUTED_VALUE"""),0.0)</f>
        <v>0</v>
      </c>
      <c r="V178" s="275"/>
      <c r="W178" s="275"/>
      <c r="X178" s="273">
        <f>IFERROR(__xludf.DUMMYFUNCTION("""COMPUTED_VALUE"""),2.0)</f>
        <v>2</v>
      </c>
      <c r="Y178" s="274">
        <f>IFERROR(__xludf.DUMMYFUNCTION("""COMPUTED_VALUE"""),0.0)</f>
        <v>0</v>
      </c>
      <c r="Z178" s="275"/>
      <c r="AA178" s="275"/>
      <c r="AB178" s="273">
        <f>IFERROR(__xludf.DUMMYFUNCTION("""COMPUTED_VALUE"""),2.0)</f>
        <v>2</v>
      </c>
      <c r="AC178" s="274">
        <f>IFERROR(__xludf.DUMMYFUNCTION("""COMPUTED_VALUE"""),0.0)</f>
        <v>0</v>
      </c>
      <c r="AD178" s="275"/>
      <c r="AE178" s="275"/>
      <c r="AF178" s="273">
        <f>IFERROR(__xludf.DUMMYFUNCTION("""COMPUTED_VALUE"""),2.0)</f>
        <v>2</v>
      </c>
      <c r="AG178" s="274">
        <f>IFERROR(__xludf.DUMMYFUNCTION("""COMPUTED_VALUE"""),0.0)</f>
        <v>0</v>
      </c>
      <c r="AH178" s="275"/>
      <c r="AI178" s="275"/>
      <c r="AJ178" s="273">
        <f>IFERROR(__xludf.DUMMYFUNCTION("""COMPUTED_VALUE"""),5.0)</f>
        <v>5</v>
      </c>
      <c r="AK178" s="274">
        <f>IFERROR(__xludf.DUMMYFUNCTION("""COMPUTED_VALUE"""),0.0)</f>
        <v>0</v>
      </c>
      <c r="AL178" s="275"/>
      <c r="AM178" s="275"/>
      <c r="AN178" s="273">
        <f>IFERROR(__xludf.DUMMYFUNCTION("""COMPUTED_VALUE"""),19.0)</f>
        <v>19</v>
      </c>
      <c r="AO178" s="274">
        <f>IFERROR(__xludf.DUMMYFUNCTION("""COMPUTED_VALUE"""),0.0)</f>
        <v>0</v>
      </c>
      <c r="AP178" s="275"/>
      <c r="AQ178" s="275"/>
      <c r="AR178" s="273">
        <f>IFERROR(__xludf.DUMMYFUNCTION("""COMPUTED_VALUE"""),4.0)</f>
        <v>4</v>
      </c>
      <c r="AS178" s="274">
        <f>IFERROR(__xludf.DUMMYFUNCTION("""COMPUTED_VALUE"""),0.0)</f>
        <v>0</v>
      </c>
      <c r="AT178" s="275"/>
      <c r="AU178" s="275"/>
      <c r="AV178" s="273">
        <f>IFERROR(__xludf.DUMMYFUNCTION("""COMPUTED_VALUE"""),2.0)</f>
        <v>2</v>
      </c>
      <c r="AW178" s="274">
        <f>IFERROR(__xludf.DUMMYFUNCTION("""COMPUTED_VALUE"""),0.0)</f>
        <v>0</v>
      </c>
      <c r="AX178" s="275"/>
      <c r="AY178" s="275"/>
      <c r="AZ178" s="273">
        <f>IFERROR(__xludf.DUMMYFUNCTION("""COMPUTED_VALUE"""),3.0)</f>
        <v>3</v>
      </c>
      <c r="BA178" s="274">
        <f>IFERROR(__xludf.DUMMYFUNCTION("""COMPUTED_VALUE"""),0.0)</f>
        <v>0</v>
      </c>
      <c r="BB178" s="275"/>
      <c r="BC178" s="275"/>
      <c r="BD178" s="273">
        <f>IFERROR(__xludf.DUMMYFUNCTION("""COMPUTED_VALUE"""),5.0)</f>
        <v>5</v>
      </c>
      <c r="BE178" s="274">
        <f>IFERROR(__xludf.DUMMYFUNCTION("""COMPUTED_VALUE"""),0.0)</f>
        <v>0</v>
      </c>
      <c r="BF178" s="275"/>
      <c r="BG178" s="275"/>
      <c r="BH178" s="273"/>
      <c r="BI178" s="274">
        <f>IFERROR(__xludf.DUMMYFUNCTION("""COMPUTED_VALUE"""),0.0)</f>
        <v>0</v>
      </c>
      <c r="BJ178" s="275"/>
      <c r="BK178" s="275"/>
      <c r="BL178" s="273"/>
      <c r="BM178" s="274">
        <f>IFERROR(__xludf.DUMMYFUNCTION("""COMPUTED_VALUE"""),0.0)</f>
        <v>0</v>
      </c>
      <c r="BN178" s="275"/>
      <c r="BO178" s="275"/>
      <c r="BP178" s="269"/>
      <c r="BQ178" s="269">
        <f>IFERROR(__xludf.DUMMYFUNCTION("""COMPUTED_VALUE"""),0.0)</f>
        <v>0</v>
      </c>
      <c r="BR178" s="269"/>
      <c r="BS178" s="269"/>
      <c r="BT178" s="269"/>
      <c r="BU178" s="269">
        <f>IFERROR(__xludf.DUMMYFUNCTION("""COMPUTED_VALUE"""),0.0)</f>
        <v>0</v>
      </c>
      <c r="BV178" s="269"/>
      <c r="BW178" s="269"/>
      <c r="BX178" s="269"/>
      <c r="BY178" s="269">
        <f>IFERROR(__xludf.DUMMYFUNCTION("""COMPUTED_VALUE"""),0.0)</f>
        <v>0</v>
      </c>
      <c r="BZ178" s="269"/>
      <c r="CA178" s="269"/>
      <c r="CB178" s="269"/>
      <c r="CC178" s="269">
        <f>IFERROR(__xludf.DUMMYFUNCTION("""COMPUTED_VALUE"""),0.0)</f>
        <v>0</v>
      </c>
      <c r="CD178" s="269"/>
      <c r="CE178" s="269"/>
    </row>
    <row r="179">
      <c r="A179" s="271">
        <f>IFERROR(__xludf.DUMMYFUNCTION("""COMPUTED_VALUE"""),46394.0)</f>
        <v>46394</v>
      </c>
      <c r="B179" s="269" t="str">
        <f>IFERROR(__xludf.DUMMYFUNCTION("""COMPUTED_VALUE"""),"木")</f>
        <v>木</v>
      </c>
      <c r="C179" s="272">
        <f>IFERROR(__xludf.DUMMYFUNCTION("""COMPUTED_VALUE"""),0.0)</f>
        <v>0</v>
      </c>
      <c r="D179" s="273">
        <f>IFERROR(__xludf.DUMMYFUNCTION("""COMPUTED_VALUE"""),1.0)</f>
        <v>1</v>
      </c>
      <c r="E179" s="274">
        <f>IFERROR(__xludf.DUMMYFUNCTION("""COMPUTED_VALUE"""),0.0)</f>
        <v>0</v>
      </c>
      <c r="F179" s="275"/>
      <c r="G179" s="275"/>
      <c r="H179" s="273">
        <f>IFERROR(__xludf.DUMMYFUNCTION("""COMPUTED_VALUE"""),1.0)</f>
        <v>1</v>
      </c>
      <c r="I179" s="274">
        <f>IFERROR(__xludf.DUMMYFUNCTION("""COMPUTED_VALUE"""),0.0)</f>
        <v>0</v>
      </c>
      <c r="J179" s="275"/>
      <c r="K179" s="275"/>
      <c r="L179" s="273">
        <f>IFERROR(__xludf.DUMMYFUNCTION("""COMPUTED_VALUE"""),2.0)</f>
        <v>2</v>
      </c>
      <c r="M179" s="274">
        <f>IFERROR(__xludf.DUMMYFUNCTION("""COMPUTED_VALUE"""),0.0)</f>
        <v>0</v>
      </c>
      <c r="N179" s="275"/>
      <c r="O179" s="275"/>
      <c r="P179" s="273">
        <f>IFERROR(__xludf.DUMMYFUNCTION("""COMPUTED_VALUE"""),4.0)</f>
        <v>4</v>
      </c>
      <c r="Q179" s="274">
        <f>IFERROR(__xludf.DUMMYFUNCTION("""COMPUTED_VALUE"""),0.0)</f>
        <v>0</v>
      </c>
      <c r="R179" s="275"/>
      <c r="S179" s="275"/>
      <c r="T179" s="273">
        <f>IFERROR(__xludf.DUMMYFUNCTION("""COMPUTED_VALUE"""),4.0)</f>
        <v>4</v>
      </c>
      <c r="U179" s="274">
        <f>IFERROR(__xludf.DUMMYFUNCTION("""COMPUTED_VALUE"""),0.0)</f>
        <v>0</v>
      </c>
      <c r="V179" s="275"/>
      <c r="W179" s="275"/>
      <c r="X179" s="273">
        <f>IFERROR(__xludf.DUMMYFUNCTION("""COMPUTED_VALUE"""),2.0)</f>
        <v>2</v>
      </c>
      <c r="Y179" s="274">
        <f>IFERROR(__xludf.DUMMYFUNCTION("""COMPUTED_VALUE"""),0.0)</f>
        <v>0</v>
      </c>
      <c r="Z179" s="275"/>
      <c r="AA179" s="275"/>
      <c r="AB179" s="273">
        <f>IFERROR(__xludf.DUMMYFUNCTION("""COMPUTED_VALUE"""),2.0)</f>
        <v>2</v>
      </c>
      <c r="AC179" s="274">
        <f>IFERROR(__xludf.DUMMYFUNCTION("""COMPUTED_VALUE"""),0.0)</f>
        <v>0</v>
      </c>
      <c r="AD179" s="275"/>
      <c r="AE179" s="275"/>
      <c r="AF179" s="273">
        <f>IFERROR(__xludf.DUMMYFUNCTION("""COMPUTED_VALUE"""),2.0)</f>
        <v>2</v>
      </c>
      <c r="AG179" s="274">
        <f>IFERROR(__xludf.DUMMYFUNCTION("""COMPUTED_VALUE"""),0.0)</f>
        <v>0</v>
      </c>
      <c r="AH179" s="275"/>
      <c r="AI179" s="275"/>
      <c r="AJ179" s="273">
        <f>IFERROR(__xludf.DUMMYFUNCTION("""COMPUTED_VALUE"""),5.0)</f>
        <v>5</v>
      </c>
      <c r="AK179" s="274">
        <f>IFERROR(__xludf.DUMMYFUNCTION("""COMPUTED_VALUE"""),0.0)</f>
        <v>0</v>
      </c>
      <c r="AL179" s="275"/>
      <c r="AM179" s="275"/>
      <c r="AN179" s="273">
        <f>IFERROR(__xludf.DUMMYFUNCTION("""COMPUTED_VALUE"""),19.0)</f>
        <v>19</v>
      </c>
      <c r="AO179" s="274">
        <f>IFERROR(__xludf.DUMMYFUNCTION("""COMPUTED_VALUE"""),0.0)</f>
        <v>0</v>
      </c>
      <c r="AP179" s="275"/>
      <c r="AQ179" s="275"/>
      <c r="AR179" s="273">
        <f>IFERROR(__xludf.DUMMYFUNCTION("""COMPUTED_VALUE"""),4.0)</f>
        <v>4</v>
      </c>
      <c r="AS179" s="274">
        <f>IFERROR(__xludf.DUMMYFUNCTION("""COMPUTED_VALUE"""),0.0)</f>
        <v>0</v>
      </c>
      <c r="AT179" s="275"/>
      <c r="AU179" s="275"/>
      <c r="AV179" s="273">
        <f>IFERROR(__xludf.DUMMYFUNCTION("""COMPUTED_VALUE"""),2.0)</f>
        <v>2</v>
      </c>
      <c r="AW179" s="274">
        <f>IFERROR(__xludf.DUMMYFUNCTION("""COMPUTED_VALUE"""),0.0)</f>
        <v>0</v>
      </c>
      <c r="AX179" s="275"/>
      <c r="AY179" s="275"/>
      <c r="AZ179" s="273">
        <f>IFERROR(__xludf.DUMMYFUNCTION("""COMPUTED_VALUE"""),3.0)</f>
        <v>3</v>
      </c>
      <c r="BA179" s="274">
        <f>IFERROR(__xludf.DUMMYFUNCTION("""COMPUTED_VALUE"""),0.0)</f>
        <v>0</v>
      </c>
      <c r="BB179" s="275"/>
      <c r="BC179" s="275"/>
      <c r="BD179" s="273">
        <f>IFERROR(__xludf.DUMMYFUNCTION("""COMPUTED_VALUE"""),5.0)</f>
        <v>5</v>
      </c>
      <c r="BE179" s="274">
        <f>IFERROR(__xludf.DUMMYFUNCTION("""COMPUTED_VALUE"""),0.0)</f>
        <v>0</v>
      </c>
      <c r="BF179" s="275"/>
      <c r="BG179" s="275"/>
      <c r="BH179" s="273"/>
      <c r="BI179" s="274">
        <f>IFERROR(__xludf.DUMMYFUNCTION("""COMPUTED_VALUE"""),0.0)</f>
        <v>0</v>
      </c>
      <c r="BJ179" s="275"/>
      <c r="BK179" s="275"/>
      <c r="BL179" s="273"/>
      <c r="BM179" s="274">
        <f>IFERROR(__xludf.DUMMYFUNCTION("""COMPUTED_VALUE"""),0.0)</f>
        <v>0</v>
      </c>
      <c r="BN179" s="275"/>
      <c r="BO179" s="275"/>
      <c r="BP179" s="269"/>
      <c r="BQ179" s="269">
        <f>IFERROR(__xludf.DUMMYFUNCTION("""COMPUTED_VALUE"""),0.0)</f>
        <v>0</v>
      </c>
      <c r="BR179" s="269"/>
      <c r="BS179" s="269"/>
      <c r="BT179" s="269"/>
      <c r="BU179" s="269">
        <f>IFERROR(__xludf.DUMMYFUNCTION("""COMPUTED_VALUE"""),0.0)</f>
        <v>0</v>
      </c>
      <c r="BV179" s="269"/>
      <c r="BW179" s="269"/>
      <c r="BX179" s="269"/>
      <c r="BY179" s="269">
        <f>IFERROR(__xludf.DUMMYFUNCTION("""COMPUTED_VALUE"""),0.0)</f>
        <v>0</v>
      </c>
      <c r="BZ179" s="269"/>
      <c r="CA179" s="269"/>
      <c r="CB179" s="269"/>
      <c r="CC179" s="269">
        <f>IFERROR(__xludf.DUMMYFUNCTION("""COMPUTED_VALUE"""),0.0)</f>
        <v>0</v>
      </c>
      <c r="CD179" s="269"/>
      <c r="CE179" s="269"/>
    </row>
    <row r="180">
      <c r="A180" s="271">
        <f>IFERROR(__xludf.DUMMYFUNCTION("""COMPUTED_VALUE"""),46395.0)</f>
        <v>46395</v>
      </c>
      <c r="B180" s="269" t="str">
        <f>IFERROR(__xludf.DUMMYFUNCTION("""COMPUTED_VALUE"""),"金")</f>
        <v>金</v>
      </c>
      <c r="C180" s="272">
        <f>IFERROR(__xludf.DUMMYFUNCTION("""COMPUTED_VALUE"""),0.0)</f>
        <v>0</v>
      </c>
      <c r="D180" s="273">
        <f>IFERROR(__xludf.DUMMYFUNCTION("""COMPUTED_VALUE"""),1.0)</f>
        <v>1</v>
      </c>
      <c r="E180" s="274">
        <f>IFERROR(__xludf.DUMMYFUNCTION("""COMPUTED_VALUE"""),0.0)</f>
        <v>0</v>
      </c>
      <c r="F180" s="275"/>
      <c r="G180" s="275"/>
      <c r="H180" s="273">
        <f>IFERROR(__xludf.DUMMYFUNCTION("""COMPUTED_VALUE"""),1.0)</f>
        <v>1</v>
      </c>
      <c r="I180" s="274">
        <f>IFERROR(__xludf.DUMMYFUNCTION("""COMPUTED_VALUE"""),0.0)</f>
        <v>0</v>
      </c>
      <c r="J180" s="275"/>
      <c r="K180" s="275"/>
      <c r="L180" s="273">
        <f>IFERROR(__xludf.DUMMYFUNCTION("""COMPUTED_VALUE"""),2.0)</f>
        <v>2</v>
      </c>
      <c r="M180" s="274">
        <f>IFERROR(__xludf.DUMMYFUNCTION("""COMPUTED_VALUE"""),0.0)</f>
        <v>0</v>
      </c>
      <c r="N180" s="275"/>
      <c r="O180" s="275"/>
      <c r="P180" s="273">
        <f>IFERROR(__xludf.DUMMYFUNCTION("""COMPUTED_VALUE"""),4.0)</f>
        <v>4</v>
      </c>
      <c r="Q180" s="274">
        <f>IFERROR(__xludf.DUMMYFUNCTION("""COMPUTED_VALUE"""),0.0)</f>
        <v>0</v>
      </c>
      <c r="R180" s="275"/>
      <c r="S180" s="275"/>
      <c r="T180" s="273">
        <f>IFERROR(__xludf.DUMMYFUNCTION("""COMPUTED_VALUE"""),4.0)</f>
        <v>4</v>
      </c>
      <c r="U180" s="274">
        <f>IFERROR(__xludf.DUMMYFUNCTION("""COMPUTED_VALUE"""),0.0)</f>
        <v>0</v>
      </c>
      <c r="V180" s="275"/>
      <c r="W180" s="275"/>
      <c r="X180" s="273">
        <f>IFERROR(__xludf.DUMMYFUNCTION("""COMPUTED_VALUE"""),2.0)</f>
        <v>2</v>
      </c>
      <c r="Y180" s="274">
        <f>IFERROR(__xludf.DUMMYFUNCTION("""COMPUTED_VALUE"""),0.0)</f>
        <v>0</v>
      </c>
      <c r="Z180" s="275"/>
      <c r="AA180" s="275"/>
      <c r="AB180" s="273">
        <f>IFERROR(__xludf.DUMMYFUNCTION("""COMPUTED_VALUE"""),2.0)</f>
        <v>2</v>
      </c>
      <c r="AC180" s="274">
        <f>IFERROR(__xludf.DUMMYFUNCTION("""COMPUTED_VALUE"""),0.0)</f>
        <v>0</v>
      </c>
      <c r="AD180" s="275"/>
      <c r="AE180" s="275"/>
      <c r="AF180" s="273">
        <f>IFERROR(__xludf.DUMMYFUNCTION("""COMPUTED_VALUE"""),2.0)</f>
        <v>2</v>
      </c>
      <c r="AG180" s="274">
        <f>IFERROR(__xludf.DUMMYFUNCTION("""COMPUTED_VALUE"""),0.0)</f>
        <v>0</v>
      </c>
      <c r="AH180" s="275"/>
      <c r="AI180" s="275"/>
      <c r="AJ180" s="273">
        <f>IFERROR(__xludf.DUMMYFUNCTION("""COMPUTED_VALUE"""),5.0)</f>
        <v>5</v>
      </c>
      <c r="AK180" s="274">
        <f>IFERROR(__xludf.DUMMYFUNCTION("""COMPUTED_VALUE"""),0.0)</f>
        <v>0</v>
      </c>
      <c r="AL180" s="275"/>
      <c r="AM180" s="275"/>
      <c r="AN180" s="273">
        <f>IFERROR(__xludf.DUMMYFUNCTION("""COMPUTED_VALUE"""),19.0)</f>
        <v>19</v>
      </c>
      <c r="AO180" s="274">
        <f>IFERROR(__xludf.DUMMYFUNCTION("""COMPUTED_VALUE"""),0.0)</f>
        <v>0</v>
      </c>
      <c r="AP180" s="275"/>
      <c r="AQ180" s="275"/>
      <c r="AR180" s="273">
        <f>IFERROR(__xludf.DUMMYFUNCTION("""COMPUTED_VALUE"""),4.0)</f>
        <v>4</v>
      </c>
      <c r="AS180" s="274">
        <f>IFERROR(__xludf.DUMMYFUNCTION("""COMPUTED_VALUE"""),0.0)</f>
        <v>0</v>
      </c>
      <c r="AT180" s="275"/>
      <c r="AU180" s="275"/>
      <c r="AV180" s="273">
        <f>IFERROR(__xludf.DUMMYFUNCTION("""COMPUTED_VALUE"""),2.0)</f>
        <v>2</v>
      </c>
      <c r="AW180" s="274">
        <f>IFERROR(__xludf.DUMMYFUNCTION("""COMPUTED_VALUE"""),0.0)</f>
        <v>0</v>
      </c>
      <c r="AX180" s="275"/>
      <c r="AY180" s="275"/>
      <c r="AZ180" s="273">
        <f>IFERROR(__xludf.DUMMYFUNCTION("""COMPUTED_VALUE"""),3.0)</f>
        <v>3</v>
      </c>
      <c r="BA180" s="274">
        <f>IFERROR(__xludf.DUMMYFUNCTION("""COMPUTED_VALUE"""),0.0)</f>
        <v>0</v>
      </c>
      <c r="BB180" s="275"/>
      <c r="BC180" s="275"/>
      <c r="BD180" s="273">
        <f>IFERROR(__xludf.DUMMYFUNCTION("""COMPUTED_VALUE"""),5.0)</f>
        <v>5</v>
      </c>
      <c r="BE180" s="274">
        <f>IFERROR(__xludf.DUMMYFUNCTION("""COMPUTED_VALUE"""),0.0)</f>
        <v>0</v>
      </c>
      <c r="BF180" s="275"/>
      <c r="BG180" s="275"/>
      <c r="BH180" s="273"/>
      <c r="BI180" s="274">
        <f>IFERROR(__xludf.DUMMYFUNCTION("""COMPUTED_VALUE"""),0.0)</f>
        <v>0</v>
      </c>
      <c r="BJ180" s="275"/>
      <c r="BK180" s="275"/>
      <c r="BL180" s="273"/>
      <c r="BM180" s="274">
        <f>IFERROR(__xludf.DUMMYFUNCTION("""COMPUTED_VALUE"""),0.0)</f>
        <v>0</v>
      </c>
      <c r="BN180" s="275"/>
      <c r="BO180" s="275"/>
      <c r="BP180" s="269"/>
      <c r="BQ180" s="269">
        <f>IFERROR(__xludf.DUMMYFUNCTION("""COMPUTED_VALUE"""),0.0)</f>
        <v>0</v>
      </c>
      <c r="BR180" s="269"/>
      <c r="BS180" s="269"/>
      <c r="BT180" s="269"/>
      <c r="BU180" s="269">
        <f>IFERROR(__xludf.DUMMYFUNCTION("""COMPUTED_VALUE"""),0.0)</f>
        <v>0</v>
      </c>
      <c r="BV180" s="269"/>
      <c r="BW180" s="269"/>
      <c r="BX180" s="269"/>
      <c r="BY180" s="269">
        <f>IFERROR(__xludf.DUMMYFUNCTION("""COMPUTED_VALUE"""),0.0)</f>
        <v>0</v>
      </c>
      <c r="BZ180" s="269"/>
      <c r="CA180" s="269"/>
      <c r="CB180" s="269"/>
      <c r="CC180" s="269">
        <f>IFERROR(__xludf.DUMMYFUNCTION("""COMPUTED_VALUE"""),0.0)</f>
        <v>0</v>
      </c>
      <c r="CD180" s="269"/>
      <c r="CE180" s="269"/>
    </row>
    <row r="181">
      <c r="A181" s="271">
        <f>IFERROR(__xludf.DUMMYFUNCTION("""COMPUTED_VALUE"""),46396.0)</f>
        <v>46396</v>
      </c>
      <c r="B181" s="269" t="str">
        <f>IFERROR(__xludf.DUMMYFUNCTION("""COMPUTED_VALUE"""),"土")</f>
        <v>土</v>
      </c>
      <c r="C181" s="272">
        <f>IFERROR(__xludf.DUMMYFUNCTION("""COMPUTED_VALUE"""),0.0)</f>
        <v>0</v>
      </c>
      <c r="D181" s="273">
        <f>IFERROR(__xludf.DUMMYFUNCTION("""COMPUTED_VALUE"""),1.0)</f>
        <v>1</v>
      </c>
      <c r="E181" s="274">
        <f>IFERROR(__xludf.DUMMYFUNCTION("""COMPUTED_VALUE"""),0.0)</f>
        <v>0</v>
      </c>
      <c r="F181" s="275"/>
      <c r="G181" s="275"/>
      <c r="H181" s="273">
        <f>IFERROR(__xludf.DUMMYFUNCTION("""COMPUTED_VALUE"""),1.0)</f>
        <v>1</v>
      </c>
      <c r="I181" s="274">
        <f>IFERROR(__xludf.DUMMYFUNCTION("""COMPUTED_VALUE"""),0.0)</f>
        <v>0</v>
      </c>
      <c r="J181" s="275"/>
      <c r="K181" s="275"/>
      <c r="L181" s="273">
        <f>IFERROR(__xludf.DUMMYFUNCTION("""COMPUTED_VALUE"""),2.0)</f>
        <v>2</v>
      </c>
      <c r="M181" s="274">
        <f>IFERROR(__xludf.DUMMYFUNCTION("""COMPUTED_VALUE"""),0.0)</f>
        <v>0</v>
      </c>
      <c r="N181" s="275"/>
      <c r="O181" s="275"/>
      <c r="P181" s="273">
        <f>IFERROR(__xludf.DUMMYFUNCTION("""COMPUTED_VALUE"""),4.0)</f>
        <v>4</v>
      </c>
      <c r="Q181" s="274">
        <f>IFERROR(__xludf.DUMMYFUNCTION("""COMPUTED_VALUE"""),0.0)</f>
        <v>0</v>
      </c>
      <c r="R181" s="275"/>
      <c r="S181" s="275"/>
      <c r="T181" s="273">
        <f>IFERROR(__xludf.DUMMYFUNCTION("""COMPUTED_VALUE"""),4.0)</f>
        <v>4</v>
      </c>
      <c r="U181" s="274">
        <f>IFERROR(__xludf.DUMMYFUNCTION("""COMPUTED_VALUE"""),0.0)</f>
        <v>0</v>
      </c>
      <c r="V181" s="275"/>
      <c r="W181" s="275"/>
      <c r="X181" s="273">
        <f>IFERROR(__xludf.DUMMYFUNCTION("""COMPUTED_VALUE"""),2.0)</f>
        <v>2</v>
      </c>
      <c r="Y181" s="274">
        <f>IFERROR(__xludf.DUMMYFUNCTION("""COMPUTED_VALUE"""),0.0)</f>
        <v>0</v>
      </c>
      <c r="Z181" s="275"/>
      <c r="AA181" s="275"/>
      <c r="AB181" s="273">
        <f>IFERROR(__xludf.DUMMYFUNCTION("""COMPUTED_VALUE"""),2.0)</f>
        <v>2</v>
      </c>
      <c r="AC181" s="274">
        <f>IFERROR(__xludf.DUMMYFUNCTION("""COMPUTED_VALUE"""),0.0)</f>
        <v>0</v>
      </c>
      <c r="AD181" s="275"/>
      <c r="AE181" s="275"/>
      <c r="AF181" s="273">
        <f>IFERROR(__xludf.DUMMYFUNCTION("""COMPUTED_VALUE"""),2.0)</f>
        <v>2</v>
      </c>
      <c r="AG181" s="274">
        <f>IFERROR(__xludf.DUMMYFUNCTION("""COMPUTED_VALUE"""),0.0)</f>
        <v>0</v>
      </c>
      <c r="AH181" s="275"/>
      <c r="AI181" s="275"/>
      <c r="AJ181" s="273">
        <f>IFERROR(__xludf.DUMMYFUNCTION("""COMPUTED_VALUE"""),5.0)</f>
        <v>5</v>
      </c>
      <c r="AK181" s="274">
        <f>IFERROR(__xludf.DUMMYFUNCTION("""COMPUTED_VALUE"""),0.0)</f>
        <v>0</v>
      </c>
      <c r="AL181" s="275"/>
      <c r="AM181" s="275"/>
      <c r="AN181" s="273">
        <f>IFERROR(__xludf.DUMMYFUNCTION("""COMPUTED_VALUE"""),19.0)</f>
        <v>19</v>
      </c>
      <c r="AO181" s="274">
        <f>IFERROR(__xludf.DUMMYFUNCTION("""COMPUTED_VALUE"""),0.0)</f>
        <v>0</v>
      </c>
      <c r="AP181" s="275"/>
      <c r="AQ181" s="275"/>
      <c r="AR181" s="273">
        <f>IFERROR(__xludf.DUMMYFUNCTION("""COMPUTED_VALUE"""),4.0)</f>
        <v>4</v>
      </c>
      <c r="AS181" s="274">
        <f>IFERROR(__xludf.DUMMYFUNCTION("""COMPUTED_VALUE"""),0.0)</f>
        <v>0</v>
      </c>
      <c r="AT181" s="275"/>
      <c r="AU181" s="275"/>
      <c r="AV181" s="273">
        <f>IFERROR(__xludf.DUMMYFUNCTION("""COMPUTED_VALUE"""),2.0)</f>
        <v>2</v>
      </c>
      <c r="AW181" s="274">
        <f>IFERROR(__xludf.DUMMYFUNCTION("""COMPUTED_VALUE"""),0.0)</f>
        <v>0</v>
      </c>
      <c r="AX181" s="275"/>
      <c r="AY181" s="275"/>
      <c r="AZ181" s="273">
        <f>IFERROR(__xludf.DUMMYFUNCTION("""COMPUTED_VALUE"""),3.0)</f>
        <v>3</v>
      </c>
      <c r="BA181" s="274">
        <f>IFERROR(__xludf.DUMMYFUNCTION("""COMPUTED_VALUE"""),0.0)</f>
        <v>0</v>
      </c>
      <c r="BB181" s="275"/>
      <c r="BC181" s="275"/>
      <c r="BD181" s="273">
        <f>IFERROR(__xludf.DUMMYFUNCTION("""COMPUTED_VALUE"""),5.0)</f>
        <v>5</v>
      </c>
      <c r="BE181" s="274">
        <f>IFERROR(__xludf.DUMMYFUNCTION("""COMPUTED_VALUE"""),0.0)</f>
        <v>0</v>
      </c>
      <c r="BF181" s="275"/>
      <c r="BG181" s="275"/>
      <c r="BH181" s="273"/>
      <c r="BI181" s="274">
        <f>IFERROR(__xludf.DUMMYFUNCTION("""COMPUTED_VALUE"""),0.0)</f>
        <v>0</v>
      </c>
      <c r="BJ181" s="275"/>
      <c r="BK181" s="275"/>
      <c r="BL181" s="273"/>
      <c r="BM181" s="274">
        <f>IFERROR(__xludf.DUMMYFUNCTION("""COMPUTED_VALUE"""),0.0)</f>
        <v>0</v>
      </c>
      <c r="BN181" s="275"/>
      <c r="BO181" s="275"/>
      <c r="BP181" s="269"/>
      <c r="BQ181" s="269">
        <f>IFERROR(__xludf.DUMMYFUNCTION("""COMPUTED_VALUE"""),0.0)</f>
        <v>0</v>
      </c>
      <c r="BR181" s="269"/>
      <c r="BS181" s="269"/>
      <c r="BT181" s="269"/>
      <c r="BU181" s="269">
        <f>IFERROR(__xludf.DUMMYFUNCTION("""COMPUTED_VALUE"""),0.0)</f>
        <v>0</v>
      </c>
      <c r="BV181" s="269"/>
      <c r="BW181" s="269"/>
      <c r="BX181" s="269"/>
      <c r="BY181" s="269">
        <f>IFERROR(__xludf.DUMMYFUNCTION("""COMPUTED_VALUE"""),0.0)</f>
        <v>0</v>
      </c>
      <c r="BZ181" s="269"/>
      <c r="CA181" s="269"/>
      <c r="CB181" s="269"/>
      <c r="CC181" s="269">
        <f>IFERROR(__xludf.DUMMYFUNCTION("""COMPUTED_VALUE"""),0.0)</f>
        <v>0</v>
      </c>
      <c r="CD181" s="269"/>
      <c r="CE181" s="269"/>
    </row>
    <row r="182">
      <c r="A182" s="271">
        <f>IFERROR(__xludf.DUMMYFUNCTION("""COMPUTED_VALUE"""),46397.0)</f>
        <v>46397</v>
      </c>
      <c r="B182" s="269" t="str">
        <f>IFERROR(__xludf.DUMMYFUNCTION("""COMPUTED_VALUE"""),"日")</f>
        <v>日</v>
      </c>
      <c r="C182" s="272">
        <f>IFERROR(__xludf.DUMMYFUNCTION("""COMPUTED_VALUE"""),0.0)</f>
        <v>0</v>
      </c>
      <c r="D182" s="273">
        <f>IFERROR(__xludf.DUMMYFUNCTION("""COMPUTED_VALUE"""),1.0)</f>
        <v>1</v>
      </c>
      <c r="E182" s="274">
        <f>IFERROR(__xludf.DUMMYFUNCTION("""COMPUTED_VALUE"""),0.0)</f>
        <v>0</v>
      </c>
      <c r="F182" s="275"/>
      <c r="G182" s="275"/>
      <c r="H182" s="273">
        <f>IFERROR(__xludf.DUMMYFUNCTION("""COMPUTED_VALUE"""),1.0)</f>
        <v>1</v>
      </c>
      <c r="I182" s="274">
        <f>IFERROR(__xludf.DUMMYFUNCTION("""COMPUTED_VALUE"""),0.0)</f>
        <v>0</v>
      </c>
      <c r="J182" s="275"/>
      <c r="K182" s="275"/>
      <c r="L182" s="273">
        <f>IFERROR(__xludf.DUMMYFUNCTION("""COMPUTED_VALUE"""),2.0)</f>
        <v>2</v>
      </c>
      <c r="M182" s="274">
        <f>IFERROR(__xludf.DUMMYFUNCTION("""COMPUTED_VALUE"""),0.0)</f>
        <v>0</v>
      </c>
      <c r="N182" s="275"/>
      <c r="O182" s="275"/>
      <c r="P182" s="273">
        <f>IFERROR(__xludf.DUMMYFUNCTION("""COMPUTED_VALUE"""),4.0)</f>
        <v>4</v>
      </c>
      <c r="Q182" s="274">
        <f>IFERROR(__xludf.DUMMYFUNCTION("""COMPUTED_VALUE"""),0.0)</f>
        <v>0</v>
      </c>
      <c r="R182" s="275"/>
      <c r="S182" s="275"/>
      <c r="T182" s="273">
        <f>IFERROR(__xludf.DUMMYFUNCTION("""COMPUTED_VALUE"""),4.0)</f>
        <v>4</v>
      </c>
      <c r="U182" s="274">
        <f>IFERROR(__xludf.DUMMYFUNCTION("""COMPUTED_VALUE"""),0.0)</f>
        <v>0</v>
      </c>
      <c r="V182" s="275"/>
      <c r="W182" s="275"/>
      <c r="X182" s="273">
        <f>IFERROR(__xludf.DUMMYFUNCTION("""COMPUTED_VALUE"""),2.0)</f>
        <v>2</v>
      </c>
      <c r="Y182" s="274">
        <f>IFERROR(__xludf.DUMMYFUNCTION("""COMPUTED_VALUE"""),0.0)</f>
        <v>0</v>
      </c>
      <c r="Z182" s="275"/>
      <c r="AA182" s="275"/>
      <c r="AB182" s="273">
        <f>IFERROR(__xludf.DUMMYFUNCTION("""COMPUTED_VALUE"""),2.0)</f>
        <v>2</v>
      </c>
      <c r="AC182" s="274">
        <f>IFERROR(__xludf.DUMMYFUNCTION("""COMPUTED_VALUE"""),0.0)</f>
        <v>0</v>
      </c>
      <c r="AD182" s="275"/>
      <c r="AE182" s="275"/>
      <c r="AF182" s="273">
        <f>IFERROR(__xludf.DUMMYFUNCTION("""COMPUTED_VALUE"""),2.0)</f>
        <v>2</v>
      </c>
      <c r="AG182" s="274">
        <f>IFERROR(__xludf.DUMMYFUNCTION("""COMPUTED_VALUE"""),0.0)</f>
        <v>0</v>
      </c>
      <c r="AH182" s="275"/>
      <c r="AI182" s="275"/>
      <c r="AJ182" s="273">
        <f>IFERROR(__xludf.DUMMYFUNCTION("""COMPUTED_VALUE"""),5.0)</f>
        <v>5</v>
      </c>
      <c r="AK182" s="274">
        <f>IFERROR(__xludf.DUMMYFUNCTION("""COMPUTED_VALUE"""),0.0)</f>
        <v>0</v>
      </c>
      <c r="AL182" s="275"/>
      <c r="AM182" s="275"/>
      <c r="AN182" s="273">
        <f>IFERROR(__xludf.DUMMYFUNCTION("""COMPUTED_VALUE"""),19.0)</f>
        <v>19</v>
      </c>
      <c r="AO182" s="274">
        <f>IFERROR(__xludf.DUMMYFUNCTION("""COMPUTED_VALUE"""),0.0)</f>
        <v>0</v>
      </c>
      <c r="AP182" s="275"/>
      <c r="AQ182" s="275"/>
      <c r="AR182" s="273">
        <f>IFERROR(__xludf.DUMMYFUNCTION("""COMPUTED_VALUE"""),4.0)</f>
        <v>4</v>
      </c>
      <c r="AS182" s="274">
        <f>IFERROR(__xludf.DUMMYFUNCTION("""COMPUTED_VALUE"""),0.0)</f>
        <v>0</v>
      </c>
      <c r="AT182" s="275"/>
      <c r="AU182" s="275"/>
      <c r="AV182" s="273">
        <f>IFERROR(__xludf.DUMMYFUNCTION("""COMPUTED_VALUE"""),2.0)</f>
        <v>2</v>
      </c>
      <c r="AW182" s="274">
        <f>IFERROR(__xludf.DUMMYFUNCTION("""COMPUTED_VALUE"""),0.0)</f>
        <v>0</v>
      </c>
      <c r="AX182" s="275"/>
      <c r="AY182" s="275"/>
      <c r="AZ182" s="273">
        <f>IFERROR(__xludf.DUMMYFUNCTION("""COMPUTED_VALUE"""),3.0)</f>
        <v>3</v>
      </c>
      <c r="BA182" s="274">
        <f>IFERROR(__xludf.DUMMYFUNCTION("""COMPUTED_VALUE"""),0.0)</f>
        <v>0</v>
      </c>
      <c r="BB182" s="275"/>
      <c r="BC182" s="275"/>
      <c r="BD182" s="273">
        <f>IFERROR(__xludf.DUMMYFUNCTION("""COMPUTED_VALUE"""),5.0)</f>
        <v>5</v>
      </c>
      <c r="BE182" s="274">
        <f>IFERROR(__xludf.DUMMYFUNCTION("""COMPUTED_VALUE"""),0.0)</f>
        <v>0</v>
      </c>
      <c r="BF182" s="275"/>
      <c r="BG182" s="275"/>
      <c r="BH182" s="273"/>
      <c r="BI182" s="274">
        <f>IFERROR(__xludf.DUMMYFUNCTION("""COMPUTED_VALUE"""),0.0)</f>
        <v>0</v>
      </c>
      <c r="BJ182" s="275"/>
      <c r="BK182" s="275"/>
      <c r="BL182" s="273"/>
      <c r="BM182" s="274">
        <f>IFERROR(__xludf.DUMMYFUNCTION("""COMPUTED_VALUE"""),0.0)</f>
        <v>0</v>
      </c>
      <c r="BN182" s="275"/>
      <c r="BO182" s="275"/>
      <c r="BP182" s="269"/>
      <c r="BQ182" s="269">
        <f>IFERROR(__xludf.DUMMYFUNCTION("""COMPUTED_VALUE"""),0.0)</f>
        <v>0</v>
      </c>
      <c r="BR182" s="269"/>
      <c r="BS182" s="269"/>
      <c r="BT182" s="269"/>
      <c r="BU182" s="269">
        <f>IFERROR(__xludf.DUMMYFUNCTION("""COMPUTED_VALUE"""),0.0)</f>
        <v>0</v>
      </c>
      <c r="BV182" s="269"/>
      <c r="BW182" s="269"/>
      <c r="BX182" s="269"/>
      <c r="BY182" s="269">
        <f>IFERROR(__xludf.DUMMYFUNCTION("""COMPUTED_VALUE"""),0.0)</f>
        <v>0</v>
      </c>
      <c r="BZ182" s="269"/>
      <c r="CA182" s="269"/>
      <c r="CB182" s="269"/>
      <c r="CC182" s="269">
        <f>IFERROR(__xludf.DUMMYFUNCTION("""COMPUTED_VALUE"""),0.0)</f>
        <v>0</v>
      </c>
      <c r="CD182" s="269"/>
      <c r="CE182" s="269"/>
    </row>
    <row r="183">
      <c r="A183" s="271">
        <f>IFERROR(__xludf.DUMMYFUNCTION("""COMPUTED_VALUE"""),46401.0)</f>
        <v>46401</v>
      </c>
      <c r="B183" s="269" t="str">
        <f>IFERROR(__xludf.DUMMYFUNCTION("""COMPUTED_VALUE"""),"木")</f>
        <v>木</v>
      </c>
      <c r="C183" s="272">
        <f>IFERROR(__xludf.DUMMYFUNCTION("""COMPUTED_VALUE"""),0.0)</f>
        <v>0</v>
      </c>
      <c r="D183" s="273">
        <f>IFERROR(__xludf.DUMMYFUNCTION("""COMPUTED_VALUE"""),1.0)</f>
        <v>1</v>
      </c>
      <c r="E183" s="274">
        <f>IFERROR(__xludf.DUMMYFUNCTION("""COMPUTED_VALUE"""),0.0)</f>
        <v>0</v>
      </c>
      <c r="F183" s="275"/>
      <c r="G183" s="275"/>
      <c r="H183" s="273">
        <f>IFERROR(__xludf.DUMMYFUNCTION("""COMPUTED_VALUE"""),1.0)</f>
        <v>1</v>
      </c>
      <c r="I183" s="274">
        <f>IFERROR(__xludf.DUMMYFUNCTION("""COMPUTED_VALUE"""),0.0)</f>
        <v>0</v>
      </c>
      <c r="J183" s="275"/>
      <c r="K183" s="275"/>
      <c r="L183" s="273">
        <f>IFERROR(__xludf.DUMMYFUNCTION("""COMPUTED_VALUE"""),2.0)</f>
        <v>2</v>
      </c>
      <c r="M183" s="274">
        <f>IFERROR(__xludf.DUMMYFUNCTION("""COMPUTED_VALUE"""),0.0)</f>
        <v>0</v>
      </c>
      <c r="N183" s="275"/>
      <c r="O183" s="275"/>
      <c r="P183" s="273">
        <f>IFERROR(__xludf.DUMMYFUNCTION("""COMPUTED_VALUE"""),4.0)</f>
        <v>4</v>
      </c>
      <c r="Q183" s="274">
        <f>IFERROR(__xludf.DUMMYFUNCTION("""COMPUTED_VALUE"""),0.0)</f>
        <v>0</v>
      </c>
      <c r="R183" s="275"/>
      <c r="S183" s="275"/>
      <c r="T183" s="273">
        <f>IFERROR(__xludf.DUMMYFUNCTION("""COMPUTED_VALUE"""),4.0)</f>
        <v>4</v>
      </c>
      <c r="U183" s="274">
        <f>IFERROR(__xludf.DUMMYFUNCTION("""COMPUTED_VALUE"""),0.0)</f>
        <v>0</v>
      </c>
      <c r="V183" s="275"/>
      <c r="W183" s="275"/>
      <c r="X183" s="273">
        <f>IFERROR(__xludf.DUMMYFUNCTION("""COMPUTED_VALUE"""),2.0)</f>
        <v>2</v>
      </c>
      <c r="Y183" s="274">
        <f>IFERROR(__xludf.DUMMYFUNCTION("""COMPUTED_VALUE"""),0.0)</f>
        <v>0</v>
      </c>
      <c r="Z183" s="275"/>
      <c r="AA183" s="275"/>
      <c r="AB183" s="273">
        <f>IFERROR(__xludf.DUMMYFUNCTION("""COMPUTED_VALUE"""),2.0)</f>
        <v>2</v>
      </c>
      <c r="AC183" s="274">
        <f>IFERROR(__xludf.DUMMYFUNCTION("""COMPUTED_VALUE"""),0.0)</f>
        <v>0</v>
      </c>
      <c r="AD183" s="275"/>
      <c r="AE183" s="275"/>
      <c r="AF183" s="273">
        <f>IFERROR(__xludf.DUMMYFUNCTION("""COMPUTED_VALUE"""),2.0)</f>
        <v>2</v>
      </c>
      <c r="AG183" s="274">
        <f>IFERROR(__xludf.DUMMYFUNCTION("""COMPUTED_VALUE"""),0.0)</f>
        <v>0</v>
      </c>
      <c r="AH183" s="275"/>
      <c r="AI183" s="275"/>
      <c r="AJ183" s="273">
        <f>IFERROR(__xludf.DUMMYFUNCTION("""COMPUTED_VALUE"""),5.0)</f>
        <v>5</v>
      </c>
      <c r="AK183" s="274">
        <f>IFERROR(__xludf.DUMMYFUNCTION("""COMPUTED_VALUE"""),0.0)</f>
        <v>0</v>
      </c>
      <c r="AL183" s="275"/>
      <c r="AM183" s="275"/>
      <c r="AN183" s="273">
        <f>IFERROR(__xludf.DUMMYFUNCTION("""COMPUTED_VALUE"""),19.0)</f>
        <v>19</v>
      </c>
      <c r="AO183" s="274">
        <f>IFERROR(__xludf.DUMMYFUNCTION("""COMPUTED_VALUE"""),0.0)</f>
        <v>0</v>
      </c>
      <c r="AP183" s="275"/>
      <c r="AQ183" s="275"/>
      <c r="AR183" s="273">
        <f>IFERROR(__xludf.DUMMYFUNCTION("""COMPUTED_VALUE"""),4.0)</f>
        <v>4</v>
      </c>
      <c r="AS183" s="274">
        <f>IFERROR(__xludf.DUMMYFUNCTION("""COMPUTED_VALUE"""),0.0)</f>
        <v>0</v>
      </c>
      <c r="AT183" s="275"/>
      <c r="AU183" s="275"/>
      <c r="AV183" s="273">
        <f>IFERROR(__xludf.DUMMYFUNCTION("""COMPUTED_VALUE"""),2.0)</f>
        <v>2</v>
      </c>
      <c r="AW183" s="274">
        <f>IFERROR(__xludf.DUMMYFUNCTION("""COMPUTED_VALUE"""),0.0)</f>
        <v>0</v>
      </c>
      <c r="AX183" s="275"/>
      <c r="AY183" s="275"/>
      <c r="AZ183" s="273">
        <f>IFERROR(__xludf.DUMMYFUNCTION("""COMPUTED_VALUE"""),3.0)</f>
        <v>3</v>
      </c>
      <c r="BA183" s="274">
        <f>IFERROR(__xludf.DUMMYFUNCTION("""COMPUTED_VALUE"""),0.0)</f>
        <v>0</v>
      </c>
      <c r="BB183" s="275"/>
      <c r="BC183" s="275"/>
      <c r="BD183" s="273">
        <f>IFERROR(__xludf.DUMMYFUNCTION("""COMPUTED_VALUE"""),5.0)</f>
        <v>5</v>
      </c>
      <c r="BE183" s="274">
        <f>IFERROR(__xludf.DUMMYFUNCTION("""COMPUTED_VALUE"""),0.0)</f>
        <v>0</v>
      </c>
      <c r="BF183" s="275"/>
      <c r="BG183" s="275"/>
      <c r="BH183" s="273"/>
      <c r="BI183" s="274">
        <f>IFERROR(__xludf.DUMMYFUNCTION("""COMPUTED_VALUE"""),0.0)</f>
        <v>0</v>
      </c>
      <c r="BJ183" s="275"/>
      <c r="BK183" s="275"/>
      <c r="BL183" s="273"/>
      <c r="BM183" s="274">
        <f>IFERROR(__xludf.DUMMYFUNCTION("""COMPUTED_VALUE"""),0.0)</f>
        <v>0</v>
      </c>
      <c r="BN183" s="275"/>
      <c r="BO183" s="275"/>
      <c r="BP183" s="269"/>
      <c r="BQ183" s="269">
        <f>IFERROR(__xludf.DUMMYFUNCTION("""COMPUTED_VALUE"""),0.0)</f>
        <v>0</v>
      </c>
      <c r="BR183" s="269"/>
      <c r="BS183" s="269"/>
      <c r="BT183" s="269"/>
      <c r="BU183" s="269">
        <f>IFERROR(__xludf.DUMMYFUNCTION("""COMPUTED_VALUE"""),0.0)</f>
        <v>0</v>
      </c>
      <c r="BV183" s="269"/>
      <c r="BW183" s="269"/>
      <c r="BX183" s="269"/>
      <c r="BY183" s="269">
        <f>IFERROR(__xludf.DUMMYFUNCTION("""COMPUTED_VALUE"""),0.0)</f>
        <v>0</v>
      </c>
      <c r="BZ183" s="269"/>
      <c r="CA183" s="269"/>
      <c r="CB183" s="269"/>
      <c r="CC183" s="269">
        <f>IFERROR(__xludf.DUMMYFUNCTION("""COMPUTED_VALUE"""),0.0)</f>
        <v>0</v>
      </c>
      <c r="CD183" s="269"/>
      <c r="CE183" s="269"/>
    </row>
    <row r="184">
      <c r="A184" s="271">
        <f>IFERROR(__xludf.DUMMYFUNCTION("""COMPUTED_VALUE"""),46402.0)</f>
        <v>46402</v>
      </c>
      <c r="B184" s="269" t="str">
        <f>IFERROR(__xludf.DUMMYFUNCTION("""COMPUTED_VALUE"""),"金")</f>
        <v>金</v>
      </c>
      <c r="C184" s="272">
        <f>IFERROR(__xludf.DUMMYFUNCTION("""COMPUTED_VALUE"""),0.0)</f>
        <v>0</v>
      </c>
      <c r="D184" s="273">
        <f>IFERROR(__xludf.DUMMYFUNCTION("""COMPUTED_VALUE"""),1.0)</f>
        <v>1</v>
      </c>
      <c r="E184" s="274">
        <f>IFERROR(__xludf.DUMMYFUNCTION("""COMPUTED_VALUE"""),0.0)</f>
        <v>0</v>
      </c>
      <c r="F184" s="275"/>
      <c r="G184" s="275"/>
      <c r="H184" s="273">
        <f>IFERROR(__xludf.DUMMYFUNCTION("""COMPUTED_VALUE"""),1.0)</f>
        <v>1</v>
      </c>
      <c r="I184" s="274">
        <f>IFERROR(__xludf.DUMMYFUNCTION("""COMPUTED_VALUE"""),0.0)</f>
        <v>0</v>
      </c>
      <c r="J184" s="275"/>
      <c r="K184" s="275"/>
      <c r="L184" s="273">
        <f>IFERROR(__xludf.DUMMYFUNCTION("""COMPUTED_VALUE"""),2.0)</f>
        <v>2</v>
      </c>
      <c r="M184" s="274">
        <f>IFERROR(__xludf.DUMMYFUNCTION("""COMPUTED_VALUE"""),0.0)</f>
        <v>0</v>
      </c>
      <c r="N184" s="275"/>
      <c r="O184" s="275"/>
      <c r="P184" s="273">
        <f>IFERROR(__xludf.DUMMYFUNCTION("""COMPUTED_VALUE"""),4.0)</f>
        <v>4</v>
      </c>
      <c r="Q184" s="274">
        <f>IFERROR(__xludf.DUMMYFUNCTION("""COMPUTED_VALUE"""),0.0)</f>
        <v>0</v>
      </c>
      <c r="R184" s="275"/>
      <c r="S184" s="275"/>
      <c r="T184" s="273">
        <f>IFERROR(__xludf.DUMMYFUNCTION("""COMPUTED_VALUE"""),4.0)</f>
        <v>4</v>
      </c>
      <c r="U184" s="274">
        <f>IFERROR(__xludf.DUMMYFUNCTION("""COMPUTED_VALUE"""),0.0)</f>
        <v>0</v>
      </c>
      <c r="V184" s="275"/>
      <c r="W184" s="275"/>
      <c r="X184" s="273">
        <f>IFERROR(__xludf.DUMMYFUNCTION("""COMPUTED_VALUE"""),2.0)</f>
        <v>2</v>
      </c>
      <c r="Y184" s="274">
        <f>IFERROR(__xludf.DUMMYFUNCTION("""COMPUTED_VALUE"""),0.0)</f>
        <v>0</v>
      </c>
      <c r="Z184" s="275"/>
      <c r="AA184" s="275"/>
      <c r="AB184" s="273">
        <f>IFERROR(__xludf.DUMMYFUNCTION("""COMPUTED_VALUE"""),2.0)</f>
        <v>2</v>
      </c>
      <c r="AC184" s="274">
        <f>IFERROR(__xludf.DUMMYFUNCTION("""COMPUTED_VALUE"""),0.0)</f>
        <v>0</v>
      </c>
      <c r="AD184" s="275"/>
      <c r="AE184" s="275"/>
      <c r="AF184" s="273">
        <f>IFERROR(__xludf.DUMMYFUNCTION("""COMPUTED_VALUE"""),2.0)</f>
        <v>2</v>
      </c>
      <c r="AG184" s="274">
        <f>IFERROR(__xludf.DUMMYFUNCTION("""COMPUTED_VALUE"""),0.0)</f>
        <v>0</v>
      </c>
      <c r="AH184" s="275"/>
      <c r="AI184" s="275"/>
      <c r="AJ184" s="273">
        <f>IFERROR(__xludf.DUMMYFUNCTION("""COMPUTED_VALUE"""),5.0)</f>
        <v>5</v>
      </c>
      <c r="AK184" s="274">
        <f>IFERROR(__xludf.DUMMYFUNCTION("""COMPUTED_VALUE"""),0.0)</f>
        <v>0</v>
      </c>
      <c r="AL184" s="275"/>
      <c r="AM184" s="275"/>
      <c r="AN184" s="273">
        <f>IFERROR(__xludf.DUMMYFUNCTION("""COMPUTED_VALUE"""),19.0)</f>
        <v>19</v>
      </c>
      <c r="AO184" s="274">
        <f>IFERROR(__xludf.DUMMYFUNCTION("""COMPUTED_VALUE"""),0.0)</f>
        <v>0</v>
      </c>
      <c r="AP184" s="275"/>
      <c r="AQ184" s="275"/>
      <c r="AR184" s="273">
        <f>IFERROR(__xludf.DUMMYFUNCTION("""COMPUTED_VALUE"""),4.0)</f>
        <v>4</v>
      </c>
      <c r="AS184" s="274">
        <f>IFERROR(__xludf.DUMMYFUNCTION("""COMPUTED_VALUE"""),0.0)</f>
        <v>0</v>
      </c>
      <c r="AT184" s="275"/>
      <c r="AU184" s="275"/>
      <c r="AV184" s="273">
        <f>IFERROR(__xludf.DUMMYFUNCTION("""COMPUTED_VALUE"""),2.0)</f>
        <v>2</v>
      </c>
      <c r="AW184" s="274">
        <f>IFERROR(__xludf.DUMMYFUNCTION("""COMPUTED_VALUE"""),0.0)</f>
        <v>0</v>
      </c>
      <c r="AX184" s="275"/>
      <c r="AY184" s="275"/>
      <c r="AZ184" s="273">
        <f>IFERROR(__xludf.DUMMYFUNCTION("""COMPUTED_VALUE"""),3.0)</f>
        <v>3</v>
      </c>
      <c r="BA184" s="274">
        <f>IFERROR(__xludf.DUMMYFUNCTION("""COMPUTED_VALUE"""),0.0)</f>
        <v>0</v>
      </c>
      <c r="BB184" s="275"/>
      <c r="BC184" s="275"/>
      <c r="BD184" s="273">
        <f>IFERROR(__xludf.DUMMYFUNCTION("""COMPUTED_VALUE"""),5.0)</f>
        <v>5</v>
      </c>
      <c r="BE184" s="274">
        <f>IFERROR(__xludf.DUMMYFUNCTION("""COMPUTED_VALUE"""),0.0)</f>
        <v>0</v>
      </c>
      <c r="BF184" s="275"/>
      <c r="BG184" s="275"/>
      <c r="BH184" s="273"/>
      <c r="BI184" s="274">
        <f>IFERROR(__xludf.DUMMYFUNCTION("""COMPUTED_VALUE"""),0.0)</f>
        <v>0</v>
      </c>
      <c r="BJ184" s="275"/>
      <c r="BK184" s="275"/>
      <c r="BL184" s="273"/>
      <c r="BM184" s="274">
        <f>IFERROR(__xludf.DUMMYFUNCTION("""COMPUTED_VALUE"""),0.0)</f>
        <v>0</v>
      </c>
      <c r="BN184" s="275"/>
      <c r="BO184" s="275"/>
      <c r="BP184" s="269"/>
      <c r="BQ184" s="269">
        <f>IFERROR(__xludf.DUMMYFUNCTION("""COMPUTED_VALUE"""),0.0)</f>
        <v>0</v>
      </c>
      <c r="BR184" s="269"/>
      <c r="BS184" s="269"/>
      <c r="BT184" s="269"/>
      <c r="BU184" s="269">
        <f>IFERROR(__xludf.DUMMYFUNCTION("""COMPUTED_VALUE"""),0.0)</f>
        <v>0</v>
      </c>
      <c r="BV184" s="269"/>
      <c r="BW184" s="269"/>
      <c r="BX184" s="269"/>
      <c r="BY184" s="269">
        <f>IFERROR(__xludf.DUMMYFUNCTION("""COMPUTED_VALUE"""),0.0)</f>
        <v>0</v>
      </c>
      <c r="BZ184" s="269"/>
      <c r="CA184" s="269"/>
      <c r="CB184" s="269"/>
      <c r="CC184" s="269">
        <f>IFERROR(__xludf.DUMMYFUNCTION("""COMPUTED_VALUE"""),0.0)</f>
        <v>0</v>
      </c>
      <c r="CD184" s="269"/>
      <c r="CE184" s="269"/>
    </row>
    <row r="185">
      <c r="A185" s="271">
        <f>IFERROR(__xludf.DUMMYFUNCTION("""COMPUTED_VALUE"""),46403.0)</f>
        <v>46403</v>
      </c>
      <c r="B185" s="269" t="str">
        <f>IFERROR(__xludf.DUMMYFUNCTION("""COMPUTED_VALUE"""),"土")</f>
        <v>土</v>
      </c>
      <c r="C185" s="272">
        <f>IFERROR(__xludf.DUMMYFUNCTION("""COMPUTED_VALUE"""),0.0)</f>
        <v>0</v>
      </c>
      <c r="D185" s="273">
        <f>IFERROR(__xludf.DUMMYFUNCTION("""COMPUTED_VALUE"""),1.0)</f>
        <v>1</v>
      </c>
      <c r="E185" s="274">
        <f>IFERROR(__xludf.DUMMYFUNCTION("""COMPUTED_VALUE"""),0.0)</f>
        <v>0</v>
      </c>
      <c r="F185" s="275"/>
      <c r="G185" s="275"/>
      <c r="H185" s="273">
        <f>IFERROR(__xludf.DUMMYFUNCTION("""COMPUTED_VALUE"""),1.0)</f>
        <v>1</v>
      </c>
      <c r="I185" s="274">
        <f>IFERROR(__xludf.DUMMYFUNCTION("""COMPUTED_VALUE"""),0.0)</f>
        <v>0</v>
      </c>
      <c r="J185" s="275"/>
      <c r="K185" s="275"/>
      <c r="L185" s="273">
        <f>IFERROR(__xludf.DUMMYFUNCTION("""COMPUTED_VALUE"""),2.0)</f>
        <v>2</v>
      </c>
      <c r="M185" s="274">
        <f>IFERROR(__xludf.DUMMYFUNCTION("""COMPUTED_VALUE"""),0.0)</f>
        <v>0</v>
      </c>
      <c r="N185" s="275"/>
      <c r="O185" s="275"/>
      <c r="P185" s="273">
        <f>IFERROR(__xludf.DUMMYFUNCTION("""COMPUTED_VALUE"""),4.0)</f>
        <v>4</v>
      </c>
      <c r="Q185" s="274">
        <f>IFERROR(__xludf.DUMMYFUNCTION("""COMPUTED_VALUE"""),0.0)</f>
        <v>0</v>
      </c>
      <c r="R185" s="275"/>
      <c r="S185" s="275"/>
      <c r="T185" s="273">
        <f>IFERROR(__xludf.DUMMYFUNCTION("""COMPUTED_VALUE"""),4.0)</f>
        <v>4</v>
      </c>
      <c r="U185" s="274">
        <f>IFERROR(__xludf.DUMMYFUNCTION("""COMPUTED_VALUE"""),0.0)</f>
        <v>0</v>
      </c>
      <c r="V185" s="275"/>
      <c r="W185" s="275"/>
      <c r="X185" s="273">
        <f>IFERROR(__xludf.DUMMYFUNCTION("""COMPUTED_VALUE"""),2.0)</f>
        <v>2</v>
      </c>
      <c r="Y185" s="274">
        <f>IFERROR(__xludf.DUMMYFUNCTION("""COMPUTED_VALUE"""),0.0)</f>
        <v>0</v>
      </c>
      <c r="Z185" s="275"/>
      <c r="AA185" s="275"/>
      <c r="AB185" s="273">
        <f>IFERROR(__xludf.DUMMYFUNCTION("""COMPUTED_VALUE"""),2.0)</f>
        <v>2</v>
      </c>
      <c r="AC185" s="274">
        <f>IFERROR(__xludf.DUMMYFUNCTION("""COMPUTED_VALUE"""),0.0)</f>
        <v>0</v>
      </c>
      <c r="AD185" s="275"/>
      <c r="AE185" s="275"/>
      <c r="AF185" s="273">
        <f>IFERROR(__xludf.DUMMYFUNCTION("""COMPUTED_VALUE"""),2.0)</f>
        <v>2</v>
      </c>
      <c r="AG185" s="274">
        <f>IFERROR(__xludf.DUMMYFUNCTION("""COMPUTED_VALUE"""),0.0)</f>
        <v>0</v>
      </c>
      <c r="AH185" s="275"/>
      <c r="AI185" s="275"/>
      <c r="AJ185" s="273">
        <f>IFERROR(__xludf.DUMMYFUNCTION("""COMPUTED_VALUE"""),5.0)</f>
        <v>5</v>
      </c>
      <c r="AK185" s="274">
        <f>IFERROR(__xludf.DUMMYFUNCTION("""COMPUTED_VALUE"""),0.0)</f>
        <v>0</v>
      </c>
      <c r="AL185" s="275"/>
      <c r="AM185" s="275"/>
      <c r="AN185" s="273">
        <f>IFERROR(__xludf.DUMMYFUNCTION("""COMPUTED_VALUE"""),19.0)</f>
        <v>19</v>
      </c>
      <c r="AO185" s="274">
        <f>IFERROR(__xludf.DUMMYFUNCTION("""COMPUTED_VALUE"""),0.0)</f>
        <v>0</v>
      </c>
      <c r="AP185" s="275"/>
      <c r="AQ185" s="275"/>
      <c r="AR185" s="273">
        <f>IFERROR(__xludf.DUMMYFUNCTION("""COMPUTED_VALUE"""),4.0)</f>
        <v>4</v>
      </c>
      <c r="AS185" s="274">
        <f>IFERROR(__xludf.DUMMYFUNCTION("""COMPUTED_VALUE"""),0.0)</f>
        <v>0</v>
      </c>
      <c r="AT185" s="275"/>
      <c r="AU185" s="275"/>
      <c r="AV185" s="273">
        <f>IFERROR(__xludf.DUMMYFUNCTION("""COMPUTED_VALUE"""),2.0)</f>
        <v>2</v>
      </c>
      <c r="AW185" s="274">
        <f>IFERROR(__xludf.DUMMYFUNCTION("""COMPUTED_VALUE"""),0.0)</f>
        <v>0</v>
      </c>
      <c r="AX185" s="275"/>
      <c r="AY185" s="275"/>
      <c r="AZ185" s="273">
        <f>IFERROR(__xludf.DUMMYFUNCTION("""COMPUTED_VALUE"""),3.0)</f>
        <v>3</v>
      </c>
      <c r="BA185" s="274">
        <f>IFERROR(__xludf.DUMMYFUNCTION("""COMPUTED_VALUE"""),0.0)</f>
        <v>0</v>
      </c>
      <c r="BB185" s="275"/>
      <c r="BC185" s="275"/>
      <c r="BD185" s="273">
        <f>IFERROR(__xludf.DUMMYFUNCTION("""COMPUTED_VALUE"""),5.0)</f>
        <v>5</v>
      </c>
      <c r="BE185" s="274">
        <f>IFERROR(__xludf.DUMMYFUNCTION("""COMPUTED_VALUE"""),0.0)</f>
        <v>0</v>
      </c>
      <c r="BF185" s="275"/>
      <c r="BG185" s="275"/>
      <c r="BH185" s="273"/>
      <c r="BI185" s="274">
        <f>IFERROR(__xludf.DUMMYFUNCTION("""COMPUTED_VALUE"""),0.0)</f>
        <v>0</v>
      </c>
      <c r="BJ185" s="275"/>
      <c r="BK185" s="275"/>
      <c r="BL185" s="273"/>
      <c r="BM185" s="274">
        <f>IFERROR(__xludf.DUMMYFUNCTION("""COMPUTED_VALUE"""),0.0)</f>
        <v>0</v>
      </c>
      <c r="BN185" s="275"/>
      <c r="BO185" s="275"/>
      <c r="BP185" s="269"/>
      <c r="BQ185" s="269">
        <f>IFERROR(__xludf.DUMMYFUNCTION("""COMPUTED_VALUE"""),0.0)</f>
        <v>0</v>
      </c>
      <c r="BR185" s="269"/>
      <c r="BS185" s="269"/>
      <c r="BT185" s="269"/>
      <c r="BU185" s="269">
        <f>IFERROR(__xludf.DUMMYFUNCTION("""COMPUTED_VALUE"""),0.0)</f>
        <v>0</v>
      </c>
      <c r="BV185" s="269"/>
      <c r="BW185" s="269"/>
      <c r="BX185" s="269"/>
      <c r="BY185" s="269">
        <f>IFERROR(__xludf.DUMMYFUNCTION("""COMPUTED_VALUE"""),0.0)</f>
        <v>0</v>
      </c>
      <c r="BZ185" s="269"/>
      <c r="CA185" s="269"/>
      <c r="CB185" s="269"/>
      <c r="CC185" s="269">
        <f>IFERROR(__xludf.DUMMYFUNCTION("""COMPUTED_VALUE"""),0.0)</f>
        <v>0</v>
      </c>
      <c r="CD185" s="269"/>
      <c r="CE185" s="269"/>
    </row>
    <row r="186">
      <c r="A186" s="271">
        <f>IFERROR(__xludf.DUMMYFUNCTION("""COMPUTED_VALUE"""),46404.0)</f>
        <v>46404</v>
      </c>
      <c r="B186" s="269" t="str">
        <f>IFERROR(__xludf.DUMMYFUNCTION("""COMPUTED_VALUE"""),"日")</f>
        <v>日</v>
      </c>
      <c r="C186" s="272">
        <f>IFERROR(__xludf.DUMMYFUNCTION("""COMPUTED_VALUE"""),0.0)</f>
        <v>0</v>
      </c>
      <c r="D186" s="273">
        <f>IFERROR(__xludf.DUMMYFUNCTION("""COMPUTED_VALUE"""),1.0)</f>
        <v>1</v>
      </c>
      <c r="E186" s="274">
        <f>IFERROR(__xludf.DUMMYFUNCTION("""COMPUTED_VALUE"""),0.0)</f>
        <v>0</v>
      </c>
      <c r="F186" s="275"/>
      <c r="G186" s="275"/>
      <c r="H186" s="273">
        <f>IFERROR(__xludf.DUMMYFUNCTION("""COMPUTED_VALUE"""),1.0)</f>
        <v>1</v>
      </c>
      <c r="I186" s="274">
        <f>IFERROR(__xludf.DUMMYFUNCTION("""COMPUTED_VALUE"""),0.0)</f>
        <v>0</v>
      </c>
      <c r="J186" s="275"/>
      <c r="K186" s="275"/>
      <c r="L186" s="273">
        <f>IFERROR(__xludf.DUMMYFUNCTION("""COMPUTED_VALUE"""),2.0)</f>
        <v>2</v>
      </c>
      <c r="M186" s="274">
        <f>IFERROR(__xludf.DUMMYFUNCTION("""COMPUTED_VALUE"""),0.0)</f>
        <v>0</v>
      </c>
      <c r="N186" s="275"/>
      <c r="O186" s="275"/>
      <c r="P186" s="273">
        <f>IFERROR(__xludf.DUMMYFUNCTION("""COMPUTED_VALUE"""),4.0)</f>
        <v>4</v>
      </c>
      <c r="Q186" s="274">
        <f>IFERROR(__xludf.DUMMYFUNCTION("""COMPUTED_VALUE"""),0.0)</f>
        <v>0</v>
      </c>
      <c r="R186" s="275"/>
      <c r="S186" s="275"/>
      <c r="T186" s="273">
        <f>IFERROR(__xludf.DUMMYFUNCTION("""COMPUTED_VALUE"""),4.0)</f>
        <v>4</v>
      </c>
      <c r="U186" s="274">
        <f>IFERROR(__xludf.DUMMYFUNCTION("""COMPUTED_VALUE"""),0.0)</f>
        <v>0</v>
      </c>
      <c r="V186" s="275"/>
      <c r="W186" s="275"/>
      <c r="X186" s="273">
        <f>IFERROR(__xludf.DUMMYFUNCTION("""COMPUTED_VALUE"""),2.0)</f>
        <v>2</v>
      </c>
      <c r="Y186" s="274">
        <f>IFERROR(__xludf.DUMMYFUNCTION("""COMPUTED_VALUE"""),0.0)</f>
        <v>0</v>
      </c>
      <c r="Z186" s="275"/>
      <c r="AA186" s="275"/>
      <c r="AB186" s="273">
        <f>IFERROR(__xludf.DUMMYFUNCTION("""COMPUTED_VALUE"""),2.0)</f>
        <v>2</v>
      </c>
      <c r="AC186" s="274">
        <f>IFERROR(__xludf.DUMMYFUNCTION("""COMPUTED_VALUE"""),0.0)</f>
        <v>0</v>
      </c>
      <c r="AD186" s="275"/>
      <c r="AE186" s="275"/>
      <c r="AF186" s="273">
        <f>IFERROR(__xludf.DUMMYFUNCTION("""COMPUTED_VALUE"""),2.0)</f>
        <v>2</v>
      </c>
      <c r="AG186" s="274">
        <f>IFERROR(__xludf.DUMMYFUNCTION("""COMPUTED_VALUE"""),0.0)</f>
        <v>0</v>
      </c>
      <c r="AH186" s="275"/>
      <c r="AI186" s="275"/>
      <c r="AJ186" s="273">
        <f>IFERROR(__xludf.DUMMYFUNCTION("""COMPUTED_VALUE"""),5.0)</f>
        <v>5</v>
      </c>
      <c r="AK186" s="274">
        <f>IFERROR(__xludf.DUMMYFUNCTION("""COMPUTED_VALUE"""),0.0)</f>
        <v>0</v>
      </c>
      <c r="AL186" s="275"/>
      <c r="AM186" s="275"/>
      <c r="AN186" s="273">
        <f>IFERROR(__xludf.DUMMYFUNCTION("""COMPUTED_VALUE"""),19.0)</f>
        <v>19</v>
      </c>
      <c r="AO186" s="274">
        <f>IFERROR(__xludf.DUMMYFUNCTION("""COMPUTED_VALUE"""),0.0)</f>
        <v>0</v>
      </c>
      <c r="AP186" s="275"/>
      <c r="AQ186" s="275"/>
      <c r="AR186" s="273">
        <f>IFERROR(__xludf.DUMMYFUNCTION("""COMPUTED_VALUE"""),4.0)</f>
        <v>4</v>
      </c>
      <c r="AS186" s="274">
        <f>IFERROR(__xludf.DUMMYFUNCTION("""COMPUTED_VALUE"""),0.0)</f>
        <v>0</v>
      </c>
      <c r="AT186" s="275"/>
      <c r="AU186" s="275"/>
      <c r="AV186" s="273">
        <f>IFERROR(__xludf.DUMMYFUNCTION("""COMPUTED_VALUE"""),2.0)</f>
        <v>2</v>
      </c>
      <c r="AW186" s="274">
        <f>IFERROR(__xludf.DUMMYFUNCTION("""COMPUTED_VALUE"""),0.0)</f>
        <v>0</v>
      </c>
      <c r="AX186" s="275"/>
      <c r="AY186" s="275"/>
      <c r="AZ186" s="273">
        <f>IFERROR(__xludf.DUMMYFUNCTION("""COMPUTED_VALUE"""),3.0)</f>
        <v>3</v>
      </c>
      <c r="BA186" s="274">
        <f>IFERROR(__xludf.DUMMYFUNCTION("""COMPUTED_VALUE"""),0.0)</f>
        <v>0</v>
      </c>
      <c r="BB186" s="275"/>
      <c r="BC186" s="275"/>
      <c r="BD186" s="273">
        <f>IFERROR(__xludf.DUMMYFUNCTION("""COMPUTED_VALUE"""),5.0)</f>
        <v>5</v>
      </c>
      <c r="BE186" s="274">
        <f>IFERROR(__xludf.DUMMYFUNCTION("""COMPUTED_VALUE"""),0.0)</f>
        <v>0</v>
      </c>
      <c r="BF186" s="275"/>
      <c r="BG186" s="275"/>
      <c r="BH186" s="273"/>
      <c r="BI186" s="274">
        <f>IFERROR(__xludf.DUMMYFUNCTION("""COMPUTED_VALUE"""),0.0)</f>
        <v>0</v>
      </c>
      <c r="BJ186" s="275"/>
      <c r="BK186" s="275"/>
      <c r="BL186" s="273"/>
      <c r="BM186" s="274">
        <f>IFERROR(__xludf.DUMMYFUNCTION("""COMPUTED_VALUE"""),0.0)</f>
        <v>0</v>
      </c>
      <c r="BN186" s="275"/>
      <c r="BO186" s="275"/>
      <c r="BP186" s="269"/>
      <c r="BQ186" s="269">
        <f>IFERROR(__xludf.DUMMYFUNCTION("""COMPUTED_VALUE"""),0.0)</f>
        <v>0</v>
      </c>
      <c r="BR186" s="269"/>
      <c r="BS186" s="269"/>
      <c r="BT186" s="269"/>
      <c r="BU186" s="269">
        <f>IFERROR(__xludf.DUMMYFUNCTION("""COMPUTED_VALUE"""),0.0)</f>
        <v>0</v>
      </c>
      <c r="BV186" s="269"/>
      <c r="BW186" s="269"/>
      <c r="BX186" s="269"/>
      <c r="BY186" s="269">
        <f>IFERROR(__xludf.DUMMYFUNCTION("""COMPUTED_VALUE"""),0.0)</f>
        <v>0</v>
      </c>
      <c r="BZ186" s="269"/>
      <c r="CA186" s="269"/>
      <c r="CB186" s="269"/>
      <c r="CC186" s="269">
        <f>IFERROR(__xludf.DUMMYFUNCTION("""COMPUTED_VALUE"""),0.0)</f>
        <v>0</v>
      </c>
      <c r="CD186" s="269"/>
      <c r="CE186" s="269"/>
    </row>
    <row r="187">
      <c r="A187" s="271">
        <f>IFERROR(__xludf.DUMMYFUNCTION("""COMPUTED_VALUE"""),46408.0)</f>
        <v>46408</v>
      </c>
      <c r="B187" s="269" t="str">
        <f>IFERROR(__xludf.DUMMYFUNCTION("""COMPUTED_VALUE"""),"木")</f>
        <v>木</v>
      </c>
      <c r="C187" s="272">
        <f>IFERROR(__xludf.DUMMYFUNCTION("""COMPUTED_VALUE"""),0.0)</f>
        <v>0</v>
      </c>
      <c r="D187" s="273">
        <f>IFERROR(__xludf.DUMMYFUNCTION("""COMPUTED_VALUE"""),1.0)</f>
        <v>1</v>
      </c>
      <c r="E187" s="274">
        <f>IFERROR(__xludf.DUMMYFUNCTION("""COMPUTED_VALUE"""),0.0)</f>
        <v>0</v>
      </c>
      <c r="F187" s="275"/>
      <c r="G187" s="275"/>
      <c r="H187" s="273">
        <f>IFERROR(__xludf.DUMMYFUNCTION("""COMPUTED_VALUE"""),1.0)</f>
        <v>1</v>
      </c>
      <c r="I187" s="274">
        <f>IFERROR(__xludf.DUMMYFUNCTION("""COMPUTED_VALUE"""),0.0)</f>
        <v>0</v>
      </c>
      <c r="J187" s="275"/>
      <c r="K187" s="275"/>
      <c r="L187" s="273">
        <f>IFERROR(__xludf.DUMMYFUNCTION("""COMPUTED_VALUE"""),2.0)</f>
        <v>2</v>
      </c>
      <c r="M187" s="274">
        <f>IFERROR(__xludf.DUMMYFUNCTION("""COMPUTED_VALUE"""),0.0)</f>
        <v>0</v>
      </c>
      <c r="N187" s="275"/>
      <c r="O187" s="275"/>
      <c r="P187" s="273">
        <f>IFERROR(__xludf.DUMMYFUNCTION("""COMPUTED_VALUE"""),4.0)</f>
        <v>4</v>
      </c>
      <c r="Q187" s="274">
        <f>IFERROR(__xludf.DUMMYFUNCTION("""COMPUTED_VALUE"""),0.0)</f>
        <v>0</v>
      </c>
      <c r="R187" s="275"/>
      <c r="S187" s="275"/>
      <c r="T187" s="273">
        <f>IFERROR(__xludf.DUMMYFUNCTION("""COMPUTED_VALUE"""),4.0)</f>
        <v>4</v>
      </c>
      <c r="U187" s="274">
        <f>IFERROR(__xludf.DUMMYFUNCTION("""COMPUTED_VALUE"""),0.0)</f>
        <v>0</v>
      </c>
      <c r="V187" s="275"/>
      <c r="W187" s="275"/>
      <c r="X187" s="273">
        <f>IFERROR(__xludf.DUMMYFUNCTION("""COMPUTED_VALUE"""),2.0)</f>
        <v>2</v>
      </c>
      <c r="Y187" s="274">
        <f>IFERROR(__xludf.DUMMYFUNCTION("""COMPUTED_VALUE"""),0.0)</f>
        <v>0</v>
      </c>
      <c r="Z187" s="275"/>
      <c r="AA187" s="275"/>
      <c r="AB187" s="273">
        <f>IFERROR(__xludf.DUMMYFUNCTION("""COMPUTED_VALUE"""),2.0)</f>
        <v>2</v>
      </c>
      <c r="AC187" s="274">
        <f>IFERROR(__xludf.DUMMYFUNCTION("""COMPUTED_VALUE"""),0.0)</f>
        <v>0</v>
      </c>
      <c r="AD187" s="275"/>
      <c r="AE187" s="275"/>
      <c r="AF187" s="273">
        <f>IFERROR(__xludf.DUMMYFUNCTION("""COMPUTED_VALUE"""),2.0)</f>
        <v>2</v>
      </c>
      <c r="AG187" s="274">
        <f>IFERROR(__xludf.DUMMYFUNCTION("""COMPUTED_VALUE"""),0.0)</f>
        <v>0</v>
      </c>
      <c r="AH187" s="275"/>
      <c r="AI187" s="275"/>
      <c r="AJ187" s="273">
        <f>IFERROR(__xludf.DUMMYFUNCTION("""COMPUTED_VALUE"""),5.0)</f>
        <v>5</v>
      </c>
      <c r="AK187" s="274">
        <f>IFERROR(__xludf.DUMMYFUNCTION("""COMPUTED_VALUE"""),0.0)</f>
        <v>0</v>
      </c>
      <c r="AL187" s="275"/>
      <c r="AM187" s="275"/>
      <c r="AN187" s="273">
        <f>IFERROR(__xludf.DUMMYFUNCTION("""COMPUTED_VALUE"""),19.0)</f>
        <v>19</v>
      </c>
      <c r="AO187" s="274">
        <f>IFERROR(__xludf.DUMMYFUNCTION("""COMPUTED_VALUE"""),0.0)</f>
        <v>0</v>
      </c>
      <c r="AP187" s="275"/>
      <c r="AQ187" s="275"/>
      <c r="AR187" s="273">
        <f>IFERROR(__xludf.DUMMYFUNCTION("""COMPUTED_VALUE"""),4.0)</f>
        <v>4</v>
      </c>
      <c r="AS187" s="274">
        <f>IFERROR(__xludf.DUMMYFUNCTION("""COMPUTED_VALUE"""),0.0)</f>
        <v>0</v>
      </c>
      <c r="AT187" s="275"/>
      <c r="AU187" s="275"/>
      <c r="AV187" s="273">
        <f>IFERROR(__xludf.DUMMYFUNCTION("""COMPUTED_VALUE"""),2.0)</f>
        <v>2</v>
      </c>
      <c r="AW187" s="274">
        <f>IFERROR(__xludf.DUMMYFUNCTION("""COMPUTED_VALUE"""),0.0)</f>
        <v>0</v>
      </c>
      <c r="AX187" s="275"/>
      <c r="AY187" s="275"/>
      <c r="AZ187" s="273">
        <f>IFERROR(__xludf.DUMMYFUNCTION("""COMPUTED_VALUE"""),3.0)</f>
        <v>3</v>
      </c>
      <c r="BA187" s="274">
        <f>IFERROR(__xludf.DUMMYFUNCTION("""COMPUTED_VALUE"""),0.0)</f>
        <v>0</v>
      </c>
      <c r="BB187" s="275"/>
      <c r="BC187" s="275"/>
      <c r="BD187" s="273">
        <f>IFERROR(__xludf.DUMMYFUNCTION("""COMPUTED_VALUE"""),5.0)</f>
        <v>5</v>
      </c>
      <c r="BE187" s="274">
        <f>IFERROR(__xludf.DUMMYFUNCTION("""COMPUTED_VALUE"""),0.0)</f>
        <v>0</v>
      </c>
      <c r="BF187" s="275"/>
      <c r="BG187" s="275"/>
      <c r="BH187" s="273"/>
      <c r="BI187" s="274">
        <f>IFERROR(__xludf.DUMMYFUNCTION("""COMPUTED_VALUE"""),0.0)</f>
        <v>0</v>
      </c>
      <c r="BJ187" s="275"/>
      <c r="BK187" s="275"/>
      <c r="BL187" s="273"/>
      <c r="BM187" s="274">
        <f>IFERROR(__xludf.DUMMYFUNCTION("""COMPUTED_VALUE"""),0.0)</f>
        <v>0</v>
      </c>
      <c r="BN187" s="275"/>
      <c r="BO187" s="275"/>
      <c r="BP187" s="269"/>
      <c r="BQ187" s="269">
        <f>IFERROR(__xludf.DUMMYFUNCTION("""COMPUTED_VALUE"""),0.0)</f>
        <v>0</v>
      </c>
      <c r="BR187" s="269"/>
      <c r="BS187" s="269"/>
      <c r="BT187" s="269"/>
      <c r="BU187" s="269">
        <f>IFERROR(__xludf.DUMMYFUNCTION("""COMPUTED_VALUE"""),0.0)</f>
        <v>0</v>
      </c>
      <c r="BV187" s="269"/>
      <c r="BW187" s="269"/>
      <c r="BX187" s="269"/>
      <c r="BY187" s="269">
        <f>IFERROR(__xludf.DUMMYFUNCTION("""COMPUTED_VALUE"""),0.0)</f>
        <v>0</v>
      </c>
      <c r="BZ187" s="269"/>
      <c r="CA187" s="269"/>
      <c r="CB187" s="269"/>
      <c r="CC187" s="269">
        <f>IFERROR(__xludf.DUMMYFUNCTION("""COMPUTED_VALUE"""),0.0)</f>
        <v>0</v>
      </c>
      <c r="CD187" s="269"/>
      <c r="CE187" s="269"/>
    </row>
    <row r="188">
      <c r="A188" s="271">
        <f>IFERROR(__xludf.DUMMYFUNCTION("""COMPUTED_VALUE"""),46409.0)</f>
        <v>46409</v>
      </c>
      <c r="B188" s="269" t="str">
        <f>IFERROR(__xludf.DUMMYFUNCTION("""COMPUTED_VALUE"""),"金")</f>
        <v>金</v>
      </c>
      <c r="C188" s="272">
        <f>IFERROR(__xludf.DUMMYFUNCTION("""COMPUTED_VALUE"""),0.0)</f>
        <v>0</v>
      </c>
      <c r="D188" s="273">
        <f>IFERROR(__xludf.DUMMYFUNCTION("""COMPUTED_VALUE"""),1.0)</f>
        <v>1</v>
      </c>
      <c r="E188" s="274">
        <f>IFERROR(__xludf.DUMMYFUNCTION("""COMPUTED_VALUE"""),0.0)</f>
        <v>0</v>
      </c>
      <c r="F188" s="275"/>
      <c r="G188" s="275"/>
      <c r="H188" s="273">
        <f>IFERROR(__xludf.DUMMYFUNCTION("""COMPUTED_VALUE"""),1.0)</f>
        <v>1</v>
      </c>
      <c r="I188" s="274">
        <f>IFERROR(__xludf.DUMMYFUNCTION("""COMPUTED_VALUE"""),0.0)</f>
        <v>0</v>
      </c>
      <c r="J188" s="275"/>
      <c r="K188" s="275"/>
      <c r="L188" s="273">
        <f>IFERROR(__xludf.DUMMYFUNCTION("""COMPUTED_VALUE"""),2.0)</f>
        <v>2</v>
      </c>
      <c r="M188" s="274">
        <f>IFERROR(__xludf.DUMMYFUNCTION("""COMPUTED_VALUE"""),0.0)</f>
        <v>0</v>
      </c>
      <c r="N188" s="275"/>
      <c r="O188" s="275"/>
      <c r="P188" s="273">
        <f>IFERROR(__xludf.DUMMYFUNCTION("""COMPUTED_VALUE"""),4.0)</f>
        <v>4</v>
      </c>
      <c r="Q188" s="274">
        <f>IFERROR(__xludf.DUMMYFUNCTION("""COMPUTED_VALUE"""),0.0)</f>
        <v>0</v>
      </c>
      <c r="R188" s="275"/>
      <c r="S188" s="275"/>
      <c r="T188" s="273">
        <f>IFERROR(__xludf.DUMMYFUNCTION("""COMPUTED_VALUE"""),4.0)</f>
        <v>4</v>
      </c>
      <c r="U188" s="274">
        <f>IFERROR(__xludf.DUMMYFUNCTION("""COMPUTED_VALUE"""),0.0)</f>
        <v>0</v>
      </c>
      <c r="V188" s="275"/>
      <c r="W188" s="275"/>
      <c r="X188" s="273">
        <f>IFERROR(__xludf.DUMMYFUNCTION("""COMPUTED_VALUE"""),2.0)</f>
        <v>2</v>
      </c>
      <c r="Y188" s="274">
        <f>IFERROR(__xludf.DUMMYFUNCTION("""COMPUTED_VALUE"""),0.0)</f>
        <v>0</v>
      </c>
      <c r="Z188" s="275"/>
      <c r="AA188" s="275"/>
      <c r="AB188" s="273">
        <f>IFERROR(__xludf.DUMMYFUNCTION("""COMPUTED_VALUE"""),2.0)</f>
        <v>2</v>
      </c>
      <c r="AC188" s="274">
        <f>IFERROR(__xludf.DUMMYFUNCTION("""COMPUTED_VALUE"""),0.0)</f>
        <v>0</v>
      </c>
      <c r="AD188" s="275"/>
      <c r="AE188" s="275"/>
      <c r="AF188" s="273">
        <f>IFERROR(__xludf.DUMMYFUNCTION("""COMPUTED_VALUE"""),2.0)</f>
        <v>2</v>
      </c>
      <c r="AG188" s="274">
        <f>IFERROR(__xludf.DUMMYFUNCTION("""COMPUTED_VALUE"""),0.0)</f>
        <v>0</v>
      </c>
      <c r="AH188" s="275"/>
      <c r="AI188" s="275"/>
      <c r="AJ188" s="273">
        <f>IFERROR(__xludf.DUMMYFUNCTION("""COMPUTED_VALUE"""),5.0)</f>
        <v>5</v>
      </c>
      <c r="AK188" s="274">
        <f>IFERROR(__xludf.DUMMYFUNCTION("""COMPUTED_VALUE"""),0.0)</f>
        <v>0</v>
      </c>
      <c r="AL188" s="275"/>
      <c r="AM188" s="275"/>
      <c r="AN188" s="273">
        <f>IFERROR(__xludf.DUMMYFUNCTION("""COMPUTED_VALUE"""),19.0)</f>
        <v>19</v>
      </c>
      <c r="AO188" s="274">
        <f>IFERROR(__xludf.DUMMYFUNCTION("""COMPUTED_VALUE"""),0.0)</f>
        <v>0</v>
      </c>
      <c r="AP188" s="275"/>
      <c r="AQ188" s="275"/>
      <c r="AR188" s="273">
        <f>IFERROR(__xludf.DUMMYFUNCTION("""COMPUTED_VALUE"""),4.0)</f>
        <v>4</v>
      </c>
      <c r="AS188" s="274">
        <f>IFERROR(__xludf.DUMMYFUNCTION("""COMPUTED_VALUE"""),0.0)</f>
        <v>0</v>
      </c>
      <c r="AT188" s="275"/>
      <c r="AU188" s="275"/>
      <c r="AV188" s="273">
        <f>IFERROR(__xludf.DUMMYFUNCTION("""COMPUTED_VALUE"""),2.0)</f>
        <v>2</v>
      </c>
      <c r="AW188" s="274">
        <f>IFERROR(__xludf.DUMMYFUNCTION("""COMPUTED_VALUE"""),0.0)</f>
        <v>0</v>
      </c>
      <c r="AX188" s="275"/>
      <c r="AY188" s="275"/>
      <c r="AZ188" s="273">
        <f>IFERROR(__xludf.DUMMYFUNCTION("""COMPUTED_VALUE"""),3.0)</f>
        <v>3</v>
      </c>
      <c r="BA188" s="274">
        <f>IFERROR(__xludf.DUMMYFUNCTION("""COMPUTED_VALUE"""),0.0)</f>
        <v>0</v>
      </c>
      <c r="BB188" s="275"/>
      <c r="BC188" s="275"/>
      <c r="BD188" s="273">
        <f>IFERROR(__xludf.DUMMYFUNCTION("""COMPUTED_VALUE"""),5.0)</f>
        <v>5</v>
      </c>
      <c r="BE188" s="274">
        <f>IFERROR(__xludf.DUMMYFUNCTION("""COMPUTED_VALUE"""),0.0)</f>
        <v>0</v>
      </c>
      <c r="BF188" s="275"/>
      <c r="BG188" s="275"/>
      <c r="BH188" s="273"/>
      <c r="BI188" s="274">
        <f>IFERROR(__xludf.DUMMYFUNCTION("""COMPUTED_VALUE"""),0.0)</f>
        <v>0</v>
      </c>
      <c r="BJ188" s="275"/>
      <c r="BK188" s="275"/>
      <c r="BL188" s="273"/>
      <c r="BM188" s="274">
        <f>IFERROR(__xludf.DUMMYFUNCTION("""COMPUTED_VALUE"""),0.0)</f>
        <v>0</v>
      </c>
      <c r="BN188" s="275"/>
      <c r="BO188" s="275"/>
      <c r="BP188" s="269"/>
      <c r="BQ188" s="269">
        <f>IFERROR(__xludf.DUMMYFUNCTION("""COMPUTED_VALUE"""),0.0)</f>
        <v>0</v>
      </c>
      <c r="BR188" s="269"/>
      <c r="BS188" s="269"/>
      <c r="BT188" s="269"/>
      <c r="BU188" s="269">
        <f>IFERROR(__xludf.DUMMYFUNCTION("""COMPUTED_VALUE"""),0.0)</f>
        <v>0</v>
      </c>
      <c r="BV188" s="269"/>
      <c r="BW188" s="269"/>
      <c r="BX188" s="269"/>
      <c r="BY188" s="269">
        <f>IFERROR(__xludf.DUMMYFUNCTION("""COMPUTED_VALUE"""),0.0)</f>
        <v>0</v>
      </c>
      <c r="BZ188" s="269"/>
      <c r="CA188" s="269"/>
      <c r="CB188" s="269"/>
      <c r="CC188" s="269">
        <f>IFERROR(__xludf.DUMMYFUNCTION("""COMPUTED_VALUE"""),0.0)</f>
        <v>0</v>
      </c>
      <c r="CD188" s="269"/>
      <c r="CE188" s="269"/>
    </row>
    <row r="189">
      <c r="A189" s="271">
        <f>IFERROR(__xludf.DUMMYFUNCTION("""COMPUTED_VALUE"""),46410.0)</f>
        <v>46410</v>
      </c>
      <c r="B189" s="269" t="str">
        <f>IFERROR(__xludf.DUMMYFUNCTION("""COMPUTED_VALUE"""),"土")</f>
        <v>土</v>
      </c>
      <c r="C189" s="272">
        <f>IFERROR(__xludf.DUMMYFUNCTION("""COMPUTED_VALUE"""),0.0)</f>
        <v>0</v>
      </c>
      <c r="D189" s="273">
        <f>IFERROR(__xludf.DUMMYFUNCTION("""COMPUTED_VALUE"""),1.0)</f>
        <v>1</v>
      </c>
      <c r="E189" s="274">
        <f>IFERROR(__xludf.DUMMYFUNCTION("""COMPUTED_VALUE"""),0.0)</f>
        <v>0</v>
      </c>
      <c r="F189" s="275"/>
      <c r="G189" s="275"/>
      <c r="H189" s="273">
        <f>IFERROR(__xludf.DUMMYFUNCTION("""COMPUTED_VALUE"""),1.0)</f>
        <v>1</v>
      </c>
      <c r="I189" s="274">
        <f>IFERROR(__xludf.DUMMYFUNCTION("""COMPUTED_VALUE"""),0.0)</f>
        <v>0</v>
      </c>
      <c r="J189" s="275"/>
      <c r="K189" s="275"/>
      <c r="L189" s="273">
        <f>IFERROR(__xludf.DUMMYFUNCTION("""COMPUTED_VALUE"""),2.0)</f>
        <v>2</v>
      </c>
      <c r="M189" s="274">
        <f>IFERROR(__xludf.DUMMYFUNCTION("""COMPUTED_VALUE"""),0.0)</f>
        <v>0</v>
      </c>
      <c r="N189" s="275"/>
      <c r="O189" s="275"/>
      <c r="P189" s="273">
        <f>IFERROR(__xludf.DUMMYFUNCTION("""COMPUTED_VALUE"""),4.0)</f>
        <v>4</v>
      </c>
      <c r="Q189" s="274">
        <f>IFERROR(__xludf.DUMMYFUNCTION("""COMPUTED_VALUE"""),0.0)</f>
        <v>0</v>
      </c>
      <c r="R189" s="275"/>
      <c r="S189" s="275"/>
      <c r="T189" s="273">
        <f>IFERROR(__xludf.DUMMYFUNCTION("""COMPUTED_VALUE"""),4.0)</f>
        <v>4</v>
      </c>
      <c r="U189" s="274">
        <f>IFERROR(__xludf.DUMMYFUNCTION("""COMPUTED_VALUE"""),0.0)</f>
        <v>0</v>
      </c>
      <c r="V189" s="275"/>
      <c r="W189" s="275"/>
      <c r="X189" s="273">
        <f>IFERROR(__xludf.DUMMYFUNCTION("""COMPUTED_VALUE"""),2.0)</f>
        <v>2</v>
      </c>
      <c r="Y189" s="274">
        <f>IFERROR(__xludf.DUMMYFUNCTION("""COMPUTED_VALUE"""),0.0)</f>
        <v>0</v>
      </c>
      <c r="Z189" s="275"/>
      <c r="AA189" s="275"/>
      <c r="AB189" s="273">
        <f>IFERROR(__xludf.DUMMYFUNCTION("""COMPUTED_VALUE"""),2.0)</f>
        <v>2</v>
      </c>
      <c r="AC189" s="274">
        <f>IFERROR(__xludf.DUMMYFUNCTION("""COMPUTED_VALUE"""),0.0)</f>
        <v>0</v>
      </c>
      <c r="AD189" s="275"/>
      <c r="AE189" s="275"/>
      <c r="AF189" s="273">
        <f>IFERROR(__xludf.DUMMYFUNCTION("""COMPUTED_VALUE"""),2.0)</f>
        <v>2</v>
      </c>
      <c r="AG189" s="274">
        <f>IFERROR(__xludf.DUMMYFUNCTION("""COMPUTED_VALUE"""),0.0)</f>
        <v>0</v>
      </c>
      <c r="AH189" s="275"/>
      <c r="AI189" s="275"/>
      <c r="AJ189" s="273">
        <f>IFERROR(__xludf.DUMMYFUNCTION("""COMPUTED_VALUE"""),5.0)</f>
        <v>5</v>
      </c>
      <c r="AK189" s="274">
        <f>IFERROR(__xludf.DUMMYFUNCTION("""COMPUTED_VALUE"""),0.0)</f>
        <v>0</v>
      </c>
      <c r="AL189" s="275"/>
      <c r="AM189" s="275"/>
      <c r="AN189" s="273">
        <f>IFERROR(__xludf.DUMMYFUNCTION("""COMPUTED_VALUE"""),19.0)</f>
        <v>19</v>
      </c>
      <c r="AO189" s="274">
        <f>IFERROR(__xludf.DUMMYFUNCTION("""COMPUTED_VALUE"""),0.0)</f>
        <v>0</v>
      </c>
      <c r="AP189" s="275"/>
      <c r="AQ189" s="275"/>
      <c r="AR189" s="273">
        <f>IFERROR(__xludf.DUMMYFUNCTION("""COMPUTED_VALUE"""),4.0)</f>
        <v>4</v>
      </c>
      <c r="AS189" s="274">
        <f>IFERROR(__xludf.DUMMYFUNCTION("""COMPUTED_VALUE"""),0.0)</f>
        <v>0</v>
      </c>
      <c r="AT189" s="275"/>
      <c r="AU189" s="275"/>
      <c r="AV189" s="273">
        <f>IFERROR(__xludf.DUMMYFUNCTION("""COMPUTED_VALUE"""),2.0)</f>
        <v>2</v>
      </c>
      <c r="AW189" s="274">
        <f>IFERROR(__xludf.DUMMYFUNCTION("""COMPUTED_VALUE"""),0.0)</f>
        <v>0</v>
      </c>
      <c r="AX189" s="275"/>
      <c r="AY189" s="275"/>
      <c r="AZ189" s="273">
        <f>IFERROR(__xludf.DUMMYFUNCTION("""COMPUTED_VALUE"""),3.0)</f>
        <v>3</v>
      </c>
      <c r="BA189" s="274">
        <f>IFERROR(__xludf.DUMMYFUNCTION("""COMPUTED_VALUE"""),0.0)</f>
        <v>0</v>
      </c>
      <c r="BB189" s="275"/>
      <c r="BC189" s="275"/>
      <c r="BD189" s="273">
        <f>IFERROR(__xludf.DUMMYFUNCTION("""COMPUTED_VALUE"""),5.0)</f>
        <v>5</v>
      </c>
      <c r="BE189" s="274">
        <f>IFERROR(__xludf.DUMMYFUNCTION("""COMPUTED_VALUE"""),0.0)</f>
        <v>0</v>
      </c>
      <c r="BF189" s="275"/>
      <c r="BG189" s="275"/>
      <c r="BH189" s="273"/>
      <c r="BI189" s="274">
        <f>IFERROR(__xludf.DUMMYFUNCTION("""COMPUTED_VALUE"""),0.0)</f>
        <v>0</v>
      </c>
      <c r="BJ189" s="275"/>
      <c r="BK189" s="275"/>
      <c r="BL189" s="273"/>
      <c r="BM189" s="274">
        <f>IFERROR(__xludf.DUMMYFUNCTION("""COMPUTED_VALUE"""),0.0)</f>
        <v>0</v>
      </c>
      <c r="BN189" s="275"/>
      <c r="BO189" s="275"/>
      <c r="BP189" s="269"/>
      <c r="BQ189" s="269">
        <f>IFERROR(__xludf.DUMMYFUNCTION("""COMPUTED_VALUE"""),0.0)</f>
        <v>0</v>
      </c>
      <c r="BR189" s="269"/>
      <c r="BS189" s="269"/>
      <c r="BT189" s="269"/>
      <c r="BU189" s="269">
        <f>IFERROR(__xludf.DUMMYFUNCTION("""COMPUTED_VALUE"""),0.0)</f>
        <v>0</v>
      </c>
      <c r="BV189" s="269"/>
      <c r="BW189" s="269"/>
      <c r="BX189" s="269"/>
      <c r="BY189" s="269">
        <f>IFERROR(__xludf.DUMMYFUNCTION("""COMPUTED_VALUE"""),0.0)</f>
        <v>0</v>
      </c>
      <c r="BZ189" s="269"/>
      <c r="CA189" s="269"/>
      <c r="CB189" s="269"/>
      <c r="CC189" s="269">
        <f>IFERROR(__xludf.DUMMYFUNCTION("""COMPUTED_VALUE"""),0.0)</f>
        <v>0</v>
      </c>
      <c r="CD189" s="269"/>
      <c r="CE189" s="269"/>
    </row>
    <row r="190">
      <c r="A190" s="271">
        <f>IFERROR(__xludf.DUMMYFUNCTION("""COMPUTED_VALUE"""),46411.0)</f>
        <v>46411</v>
      </c>
      <c r="B190" s="269" t="str">
        <f>IFERROR(__xludf.DUMMYFUNCTION("""COMPUTED_VALUE"""),"日")</f>
        <v>日</v>
      </c>
      <c r="C190" s="272">
        <f>IFERROR(__xludf.DUMMYFUNCTION("""COMPUTED_VALUE"""),0.0)</f>
        <v>0</v>
      </c>
      <c r="D190" s="273">
        <f>IFERROR(__xludf.DUMMYFUNCTION("""COMPUTED_VALUE"""),1.0)</f>
        <v>1</v>
      </c>
      <c r="E190" s="274">
        <f>IFERROR(__xludf.DUMMYFUNCTION("""COMPUTED_VALUE"""),0.0)</f>
        <v>0</v>
      </c>
      <c r="F190" s="275"/>
      <c r="G190" s="275"/>
      <c r="H190" s="273">
        <f>IFERROR(__xludf.DUMMYFUNCTION("""COMPUTED_VALUE"""),1.0)</f>
        <v>1</v>
      </c>
      <c r="I190" s="274">
        <f>IFERROR(__xludf.DUMMYFUNCTION("""COMPUTED_VALUE"""),0.0)</f>
        <v>0</v>
      </c>
      <c r="J190" s="275"/>
      <c r="K190" s="275"/>
      <c r="L190" s="273">
        <f>IFERROR(__xludf.DUMMYFUNCTION("""COMPUTED_VALUE"""),2.0)</f>
        <v>2</v>
      </c>
      <c r="M190" s="274">
        <f>IFERROR(__xludf.DUMMYFUNCTION("""COMPUTED_VALUE"""),0.0)</f>
        <v>0</v>
      </c>
      <c r="N190" s="275"/>
      <c r="O190" s="275"/>
      <c r="P190" s="273">
        <f>IFERROR(__xludf.DUMMYFUNCTION("""COMPUTED_VALUE"""),4.0)</f>
        <v>4</v>
      </c>
      <c r="Q190" s="274">
        <f>IFERROR(__xludf.DUMMYFUNCTION("""COMPUTED_VALUE"""),0.0)</f>
        <v>0</v>
      </c>
      <c r="R190" s="275"/>
      <c r="S190" s="275"/>
      <c r="T190" s="273">
        <f>IFERROR(__xludf.DUMMYFUNCTION("""COMPUTED_VALUE"""),4.0)</f>
        <v>4</v>
      </c>
      <c r="U190" s="274">
        <f>IFERROR(__xludf.DUMMYFUNCTION("""COMPUTED_VALUE"""),0.0)</f>
        <v>0</v>
      </c>
      <c r="V190" s="275"/>
      <c r="W190" s="275"/>
      <c r="X190" s="273">
        <f>IFERROR(__xludf.DUMMYFUNCTION("""COMPUTED_VALUE"""),2.0)</f>
        <v>2</v>
      </c>
      <c r="Y190" s="274">
        <f>IFERROR(__xludf.DUMMYFUNCTION("""COMPUTED_VALUE"""),0.0)</f>
        <v>0</v>
      </c>
      <c r="Z190" s="275"/>
      <c r="AA190" s="275"/>
      <c r="AB190" s="273">
        <f>IFERROR(__xludf.DUMMYFUNCTION("""COMPUTED_VALUE"""),2.0)</f>
        <v>2</v>
      </c>
      <c r="AC190" s="274">
        <f>IFERROR(__xludf.DUMMYFUNCTION("""COMPUTED_VALUE"""),0.0)</f>
        <v>0</v>
      </c>
      <c r="AD190" s="275"/>
      <c r="AE190" s="275"/>
      <c r="AF190" s="273">
        <f>IFERROR(__xludf.DUMMYFUNCTION("""COMPUTED_VALUE"""),2.0)</f>
        <v>2</v>
      </c>
      <c r="AG190" s="274">
        <f>IFERROR(__xludf.DUMMYFUNCTION("""COMPUTED_VALUE"""),0.0)</f>
        <v>0</v>
      </c>
      <c r="AH190" s="275"/>
      <c r="AI190" s="275"/>
      <c r="AJ190" s="273">
        <f>IFERROR(__xludf.DUMMYFUNCTION("""COMPUTED_VALUE"""),5.0)</f>
        <v>5</v>
      </c>
      <c r="AK190" s="274">
        <f>IFERROR(__xludf.DUMMYFUNCTION("""COMPUTED_VALUE"""),0.0)</f>
        <v>0</v>
      </c>
      <c r="AL190" s="275"/>
      <c r="AM190" s="275"/>
      <c r="AN190" s="273">
        <f>IFERROR(__xludf.DUMMYFUNCTION("""COMPUTED_VALUE"""),19.0)</f>
        <v>19</v>
      </c>
      <c r="AO190" s="274">
        <f>IFERROR(__xludf.DUMMYFUNCTION("""COMPUTED_VALUE"""),0.0)</f>
        <v>0</v>
      </c>
      <c r="AP190" s="275"/>
      <c r="AQ190" s="275"/>
      <c r="AR190" s="273">
        <f>IFERROR(__xludf.DUMMYFUNCTION("""COMPUTED_VALUE"""),4.0)</f>
        <v>4</v>
      </c>
      <c r="AS190" s="274">
        <f>IFERROR(__xludf.DUMMYFUNCTION("""COMPUTED_VALUE"""),0.0)</f>
        <v>0</v>
      </c>
      <c r="AT190" s="275"/>
      <c r="AU190" s="275"/>
      <c r="AV190" s="273">
        <f>IFERROR(__xludf.DUMMYFUNCTION("""COMPUTED_VALUE"""),2.0)</f>
        <v>2</v>
      </c>
      <c r="AW190" s="274">
        <f>IFERROR(__xludf.DUMMYFUNCTION("""COMPUTED_VALUE"""),0.0)</f>
        <v>0</v>
      </c>
      <c r="AX190" s="275"/>
      <c r="AY190" s="275"/>
      <c r="AZ190" s="273">
        <f>IFERROR(__xludf.DUMMYFUNCTION("""COMPUTED_VALUE"""),3.0)</f>
        <v>3</v>
      </c>
      <c r="BA190" s="274">
        <f>IFERROR(__xludf.DUMMYFUNCTION("""COMPUTED_VALUE"""),0.0)</f>
        <v>0</v>
      </c>
      <c r="BB190" s="275"/>
      <c r="BC190" s="275"/>
      <c r="BD190" s="273">
        <f>IFERROR(__xludf.DUMMYFUNCTION("""COMPUTED_VALUE"""),5.0)</f>
        <v>5</v>
      </c>
      <c r="BE190" s="274">
        <f>IFERROR(__xludf.DUMMYFUNCTION("""COMPUTED_VALUE"""),0.0)</f>
        <v>0</v>
      </c>
      <c r="BF190" s="275"/>
      <c r="BG190" s="275"/>
      <c r="BH190" s="273"/>
      <c r="BI190" s="274">
        <f>IFERROR(__xludf.DUMMYFUNCTION("""COMPUTED_VALUE"""),0.0)</f>
        <v>0</v>
      </c>
      <c r="BJ190" s="275"/>
      <c r="BK190" s="275"/>
      <c r="BL190" s="273"/>
      <c r="BM190" s="274">
        <f>IFERROR(__xludf.DUMMYFUNCTION("""COMPUTED_VALUE"""),0.0)</f>
        <v>0</v>
      </c>
      <c r="BN190" s="275"/>
      <c r="BO190" s="275"/>
      <c r="BP190" s="269"/>
      <c r="BQ190" s="269">
        <f>IFERROR(__xludf.DUMMYFUNCTION("""COMPUTED_VALUE"""),0.0)</f>
        <v>0</v>
      </c>
      <c r="BR190" s="269"/>
      <c r="BS190" s="269"/>
      <c r="BT190" s="269"/>
      <c r="BU190" s="269">
        <f>IFERROR(__xludf.DUMMYFUNCTION("""COMPUTED_VALUE"""),0.0)</f>
        <v>0</v>
      </c>
      <c r="BV190" s="269"/>
      <c r="BW190" s="269"/>
      <c r="BX190" s="269"/>
      <c r="BY190" s="269">
        <f>IFERROR(__xludf.DUMMYFUNCTION("""COMPUTED_VALUE"""),0.0)</f>
        <v>0</v>
      </c>
      <c r="BZ190" s="269"/>
      <c r="CA190" s="269"/>
      <c r="CB190" s="269"/>
      <c r="CC190" s="269">
        <f>IFERROR(__xludf.DUMMYFUNCTION("""COMPUTED_VALUE"""),0.0)</f>
        <v>0</v>
      </c>
      <c r="CD190" s="269"/>
      <c r="CE190" s="269"/>
    </row>
    <row r="191">
      <c r="A191" s="271">
        <f>IFERROR(__xludf.DUMMYFUNCTION("""COMPUTED_VALUE"""),46415.0)</f>
        <v>46415</v>
      </c>
      <c r="B191" s="269" t="str">
        <f>IFERROR(__xludf.DUMMYFUNCTION("""COMPUTED_VALUE"""),"木")</f>
        <v>木</v>
      </c>
      <c r="C191" s="272">
        <f>IFERROR(__xludf.DUMMYFUNCTION("""COMPUTED_VALUE"""),0.0)</f>
        <v>0</v>
      </c>
      <c r="D191" s="273">
        <f>IFERROR(__xludf.DUMMYFUNCTION("""COMPUTED_VALUE"""),1.0)</f>
        <v>1</v>
      </c>
      <c r="E191" s="274">
        <f>IFERROR(__xludf.DUMMYFUNCTION("""COMPUTED_VALUE"""),0.0)</f>
        <v>0</v>
      </c>
      <c r="F191" s="275"/>
      <c r="G191" s="275"/>
      <c r="H191" s="273">
        <f>IFERROR(__xludf.DUMMYFUNCTION("""COMPUTED_VALUE"""),1.0)</f>
        <v>1</v>
      </c>
      <c r="I191" s="274">
        <f>IFERROR(__xludf.DUMMYFUNCTION("""COMPUTED_VALUE"""),0.0)</f>
        <v>0</v>
      </c>
      <c r="J191" s="275"/>
      <c r="K191" s="275"/>
      <c r="L191" s="273">
        <f>IFERROR(__xludf.DUMMYFUNCTION("""COMPUTED_VALUE"""),2.0)</f>
        <v>2</v>
      </c>
      <c r="M191" s="274">
        <f>IFERROR(__xludf.DUMMYFUNCTION("""COMPUTED_VALUE"""),0.0)</f>
        <v>0</v>
      </c>
      <c r="N191" s="275"/>
      <c r="O191" s="275"/>
      <c r="P191" s="273">
        <f>IFERROR(__xludf.DUMMYFUNCTION("""COMPUTED_VALUE"""),4.0)</f>
        <v>4</v>
      </c>
      <c r="Q191" s="274">
        <f>IFERROR(__xludf.DUMMYFUNCTION("""COMPUTED_VALUE"""),0.0)</f>
        <v>0</v>
      </c>
      <c r="R191" s="275"/>
      <c r="S191" s="275"/>
      <c r="T191" s="273">
        <f>IFERROR(__xludf.DUMMYFUNCTION("""COMPUTED_VALUE"""),4.0)</f>
        <v>4</v>
      </c>
      <c r="U191" s="274">
        <f>IFERROR(__xludf.DUMMYFUNCTION("""COMPUTED_VALUE"""),0.0)</f>
        <v>0</v>
      </c>
      <c r="V191" s="275"/>
      <c r="W191" s="275"/>
      <c r="X191" s="273">
        <f>IFERROR(__xludf.DUMMYFUNCTION("""COMPUTED_VALUE"""),2.0)</f>
        <v>2</v>
      </c>
      <c r="Y191" s="274">
        <f>IFERROR(__xludf.DUMMYFUNCTION("""COMPUTED_VALUE"""),0.0)</f>
        <v>0</v>
      </c>
      <c r="Z191" s="275"/>
      <c r="AA191" s="275"/>
      <c r="AB191" s="273">
        <f>IFERROR(__xludf.DUMMYFUNCTION("""COMPUTED_VALUE"""),2.0)</f>
        <v>2</v>
      </c>
      <c r="AC191" s="274">
        <f>IFERROR(__xludf.DUMMYFUNCTION("""COMPUTED_VALUE"""),0.0)</f>
        <v>0</v>
      </c>
      <c r="AD191" s="275"/>
      <c r="AE191" s="275"/>
      <c r="AF191" s="273">
        <f>IFERROR(__xludf.DUMMYFUNCTION("""COMPUTED_VALUE"""),2.0)</f>
        <v>2</v>
      </c>
      <c r="AG191" s="274">
        <f>IFERROR(__xludf.DUMMYFUNCTION("""COMPUTED_VALUE"""),0.0)</f>
        <v>0</v>
      </c>
      <c r="AH191" s="275"/>
      <c r="AI191" s="275"/>
      <c r="AJ191" s="273">
        <f>IFERROR(__xludf.DUMMYFUNCTION("""COMPUTED_VALUE"""),5.0)</f>
        <v>5</v>
      </c>
      <c r="AK191" s="274">
        <f>IFERROR(__xludf.DUMMYFUNCTION("""COMPUTED_VALUE"""),0.0)</f>
        <v>0</v>
      </c>
      <c r="AL191" s="275"/>
      <c r="AM191" s="275"/>
      <c r="AN191" s="273">
        <f>IFERROR(__xludf.DUMMYFUNCTION("""COMPUTED_VALUE"""),19.0)</f>
        <v>19</v>
      </c>
      <c r="AO191" s="274">
        <f>IFERROR(__xludf.DUMMYFUNCTION("""COMPUTED_VALUE"""),0.0)</f>
        <v>0</v>
      </c>
      <c r="AP191" s="275"/>
      <c r="AQ191" s="275"/>
      <c r="AR191" s="273">
        <f>IFERROR(__xludf.DUMMYFUNCTION("""COMPUTED_VALUE"""),4.0)</f>
        <v>4</v>
      </c>
      <c r="AS191" s="274">
        <f>IFERROR(__xludf.DUMMYFUNCTION("""COMPUTED_VALUE"""),0.0)</f>
        <v>0</v>
      </c>
      <c r="AT191" s="275"/>
      <c r="AU191" s="275"/>
      <c r="AV191" s="273">
        <f>IFERROR(__xludf.DUMMYFUNCTION("""COMPUTED_VALUE"""),2.0)</f>
        <v>2</v>
      </c>
      <c r="AW191" s="274">
        <f>IFERROR(__xludf.DUMMYFUNCTION("""COMPUTED_VALUE"""),0.0)</f>
        <v>0</v>
      </c>
      <c r="AX191" s="275"/>
      <c r="AY191" s="275"/>
      <c r="AZ191" s="273">
        <f>IFERROR(__xludf.DUMMYFUNCTION("""COMPUTED_VALUE"""),3.0)</f>
        <v>3</v>
      </c>
      <c r="BA191" s="274">
        <f>IFERROR(__xludf.DUMMYFUNCTION("""COMPUTED_VALUE"""),0.0)</f>
        <v>0</v>
      </c>
      <c r="BB191" s="275"/>
      <c r="BC191" s="275"/>
      <c r="BD191" s="273">
        <f>IFERROR(__xludf.DUMMYFUNCTION("""COMPUTED_VALUE"""),5.0)</f>
        <v>5</v>
      </c>
      <c r="BE191" s="274">
        <f>IFERROR(__xludf.DUMMYFUNCTION("""COMPUTED_VALUE"""),0.0)</f>
        <v>0</v>
      </c>
      <c r="BF191" s="275"/>
      <c r="BG191" s="275"/>
      <c r="BH191" s="273"/>
      <c r="BI191" s="274">
        <f>IFERROR(__xludf.DUMMYFUNCTION("""COMPUTED_VALUE"""),0.0)</f>
        <v>0</v>
      </c>
      <c r="BJ191" s="275"/>
      <c r="BK191" s="275"/>
      <c r="BL191" s="273"/>
      <c r="BM191" s="274">
        <f>IFERROR(__xludf.DUMMYFUNCTION("""COMPUTED_VALUE"""),0.0)</f>
        <v>0</v>
      </c>
      <c r="BN191" s="275"/>
      <c r="BO191" s="275"/>
      <c r="BP191" s="269"/>
      <c r="BQ191" s="269">
        <f>IFERROR(__xludf.DUMMYFUNCTION("""COMPUTED_VALUE"""),0.0)</f>
        <v>0</v>
      </c>
      <c r="BR191" s="269"/>
      <c r="BS191" s="269"/>
      <c r="BT191" s="269"/>
      <c r="BU191" s="269">
        <f>IFERROR(__xludf.DUMMYFUNCTION("""COMPUTED_VALUE"""),0.0)</f>
        <v>0</v>
      </c>
      <c r="BV191" s="269"/>
      <c r="BW191" s="269"/>
      <c r="BX191" s="269"/>
      <c r="BY191" s="269">
        <f>IFERROR(__xludf.DUMMYFUNCTION("""COMPUTED_VALUE"""),0.0)</f>
        <v>0</v>
      </c>
      <c r="BZ191" s="269"/>
      <c r="CA191" s="269"/>
      <c r="CB191" s="269"/>
      <c r="CC191" s="269">
        <f>IFERROR(__xludf.DUMMYFUNCTION("""COMPUTED_VALUE"""),0.0)</f>
        <v>0</v>
      </c>
      <c r="CD191" s="269"/>
      <c r="CE191" s="269"/>
    </row>
    <row r="192">
      <c r="A192" s="271">
        <f>IFERROR(__xludf.DUMMYFUNCTION("""COMPUTED_VALUE"""),46416.0)</f>
        <v>46416</v>
      </c>
      <c r="B192" s="269" t="str">
        <f>IFERROR(__xludf.DUMMYFUNCTION("""COMPUTED_VALUE"""),"金")</f>
        <v>金</v>
      </c>
      <c r="C192" s="272">
        <f>IFERROR(__xludf.DUMMYFUNCTION("""COMPUTED_VALUE"""),0.0)</f>
        <v>0</v>
      </c>
      <c r="D192" s="273">
        <f>IFERROR(__xludf.DUMMYFUNCTION("""COMPUTED_VALUE"""),1.0)</f>
        <v>1</v>
      </c>
      <c r="E192" s="274">
        <f>IFERROR(__xludf.DUMMYFUNCTION("""COMPUTED_VALUE"""),0.0)</f>
        <v>0</v>
      </c>
      <c r="F192" s="275"/>
      <c r="G192" s="275"/>
      <c r="H192" s="273">
        <f>IFERROR(__xludf.DUMMYFUNCTION("""COMPUTED_VALUE"""),1.0)</f>
        <v>1</v>
      </c>
      <c r="I192" s="274">
        <f>IFERROR(__xludf.DUMMYFUNCTION("""COMPUTED_VALUE"""),0.0)</f>
        <v>0</v>
      </c>
      <c r="J192" s="275"/>
      <c r="K192" s="275"/>
      <c r="L192" s="273">
        <f>IFERROR(__xludf.DUMMYFUNCTION("""COMPUTED_VALUE"""),2.0)</f>
        <v>2</v>
      </c>
      <c r="M192" s="274">
        <f>IFERROR(__xludf.DUMMYFUNCTION("""COMPUTED_VALUE"""),0.0)</f>
        <v>0</v>
      </c>
      <c r="N192" s="275"/>
      <c r="O192" s="275"/>
      <c r="P192" s="273">
        <f>IFERROR(__xludf.DUMMYFUNCTION("""COMPUTED_VALUE"""),4.0)</f>
        <v>4</v>
      </c>
      <c r="Q192" s="274">
        <f>IFERROR(__xludf.DUMMYFUNCTION("""COMPUTED_VALUE"""),0.0)</f>
        <v>0</v>
      </c>
      <c r="R192" s="275"/>
      <c r="S192" s="275"/>
      <c r="T192" s="273">
        <f>IFERROR(__xludf.DUMMYFUNCTION("""COMPUTED_VALUE"""),4.0)</f>
        <v>4</v>
      </c>
      <c r="U192" s="274">
        <f>IFERROR(__xludf.DUMMYFUNCTION("""COMPUTED_VALUE"""),0.0)</f>
        <v>0</v>
      </c>
      <c r="V192" s="275"/>
      <c r="W192" s="275"/>
      <c r="X192" s="273">
        <f>IFERROR(__xludf.DUMMYFUNCTION("""COMPUTED_VALUE"""),2.0)</f>
        <v>2</v>
      </c>
      <c r="Y192" s="274">
        <f>IFERROR(__xludf.DUMMYFUNCTION("""COMPUTED_VALUE"""),0.0)</f>
        <v>0</v>
      </c>
      <c r="Z192" s="275"/>
      <c r="AA192" s="275"/>
      <c r="AB192" s="273">
        <f>IFERROR(__xludf.DUMMYFUNCTION("""COMPUTED_VALUE"""),2.0)</f>
        <v>2</v>
      </c>
      <c r="AC192" s="274">
        <f>IFERROR(__xludf.DUMMYFUNCTION("""COMPUTED_VALUE"""),0.0)</f>
        <v>0</v>
      </c>
      <c r="AD192" s="275"/>
      <c r="AE192" s="275"/>
      <c r="AF192" s="273">
        <f>IFERROR(__xludf.DUMMYFUNCTION("""COMPUTED_VALUE"""),2.0)</f>
        <v>2</v>
      </c>
      <c r="AG192" s="274">
        <f>IFERROR(__xludf.DUMMYFUNCTION("""COMPUTED_VALUE"""),0.0)</f>
        <v>0</v>
      </c>
      <c r="AH192" s="275"/>
      <c r="AI192" s="275"/>
      <c r="AJ192" s="273">
        <f>IFERROR(__xludf.DUMMYFUNCTION("""COMPUTED_VALUE"""),5.0)</f>
        <v>5</v>
      </c>
      <c r="AK192" s="274">
        <f>IFERROR(__xludf.DUMMYFUNCTION("""COMPUTED_VALUE"""),0.0)</f>
        <v>0</v>
      </c>
      <c r="AL192" s="275"/>
      <c r="AM192" s="275"/>
      <c r="AN192" s="273">
        <f>IFERROR(__xludf.DUMMYFUNCTION("""COMPUTED_VALUE"""),19.0)</f>
        <v>19</v>
      </c>
      <c r="AO192" s="274">
        <f>IFERROR(__xludf.DUMMYFUNCTION("""COMPUTED_VALUE"""),0.0)</f>
        <v>0</v>
      </c>
      <c r="AP192" s="275"/>
      <c r="AQ192" s="275"/>
      <c r="AR192" s="273">
        <f>IFERROR(__xludf.DUMMYFUNCTION("""COMPUTED_VALUE"""),4.0)</f>
        <v>4</v>
      </c>
      <c r="AS192" s="274">
        <f>IFERROR(__xludf.DUMMYFUNCTION("""COMPUTED_VALUE"""),0.0)</f>
        <v>0</v>
      </c>
      <c r="AT192" s="275"/>
      <c r="AU192" s="275"/>
      <c r="AV192" s="273">
        <f>IFERROR(__xludf.DUMMYFUNCTION("""COMPUTED_VALUE"""),2.0)</f>
        <v>2</v>
      </c>
      <c r="AW192" s="274">
        <f>IFERROR(__xludf.DUMMYFUNCTION("""COMPUTED_VALUE"""),0.0)</f>
        <v>0</v>
      </c>
      <c r="AX192" s="275"/>
      <c r="AY192" s="275"/>
      <c r="AZ192" s="273">
        <f>IFERROR(__xludf.DUMMYFUNCTION("""COMPUTED_VALUE"""),3.0)</f>
        <v>3</v>
      </c>
      <c r="BA192" s="274">
        <f>IFERROR(__xludf.DUMMYFUNCTION("""COMPUTED_VALUE"""),0.0)</f>
        <v>0</v>
      </c>
      <c r="BB192" s="275"/>
      <c r="BC192" s="275"/>
      <c r="BD192" s="273">
        <f>IFERROR(__xludf.DUMMYFUNCTION("""COMPUTED_VALUE"""),5.0)</f>
        <v>5</v>
      </c>
      <c r="BE192" s="274">
        <f>IFERROR(__xludf.DUMMYFUNCTION("""COMPUTED_VALUE"""),0.0)</f>
        <v>0</v>
      </c>
      <c r="BF192" s="275"/>
      <c r="BG192" s="275"/>
      <c r="BH192" s="273"/>
      <c r="BI192" s="274">
        <f>IFERROR(__xludf.DUMMYFUNCTION("""COMPUTED_VALUE"""),0.0)</f>
        <v>0</v>
      </c>
      <c r="BJ192" s="275"/>
      <c r="BK192" s="275"/>
      <c r="BL192" s="273"/>
      <c r="BM192" s="274">
        <f>IFERROR(__xludf.DUMMYFUNCTION("""COMPUTED_VALUE"""),0.0)</f>
        <v>0</v>
      </c>
      <c r="BN192" s="275"/>
      <c r="BO192" s="275"/>
      <c r="BP192" s="269"/>
      <c r="BQ192" s="269">
        <f>IFERROR(__xludf.DUMMYFUNCTION("""COMPUTED_VALUE"""),0.0)</f>
        <v>0</v>
      </c>
      <c r="BR192" s="269"/>
      <c r="BS192" s="269"/>
      <c r="BT192" s="269"/>
      <c r="BU192" s="269">
        <f>IFERROR(__xludf.DUMMYFUNCTION("""COMPUTED_VALUE"""),0.0)</f>
        <v>0</v>
      </c>
      <c r="BV192" s="269"/>
      <c r="BW192" s="269"/>
      <c r="BX192" s="269"/>
      <c r="BY192" s="269">
        <f>IFERROR(__xludf.DUMMYFUNCTION("""COMPUTED_VALUE"""),0.0)</f>
        <v>0</v>
      </c>
      <c r="BZ192" s="269"/>
      <c r="CA192" s="269"/>
      <c r="CB192" s="269"/>
      <c r="CC192" s="269">
        <f>IFERROR(__xludf.DUMMYFUNCTION("""COMPUTED_VALUE"""),0.0)</f>
        <v>0</v>
      </c>
      <c r="CD192" s="269"/>
      <c r="CE192" s="269"/>
    </row>
    <row r="193">
      <c r="A193" s="271">
        <f>IFERROR(__xludf.DUMMYFUNCTION("""COMPUTED_VALUE"""),46417.0)</f>
        <v>46417</v>
      </c>
      <c r="B193" s="269" t="str">
        <f>IFERROR(__xludf.DUMMYFUNCTION("""COMPUTED_VALUE"""),"土")</f>
        <v>土</v>
      </c>
      <c r="C193" s="272">
        <f>IFERROR(__xludf.DUMMYFUNCTION("""COMPUTED_VALUE"""),0.0)</f>
        <v>0</v>
      </c>
      <c r="D193" s="273">
        <f>IFERROR(__xludf.DUMMYFUNCTION("""COMPUTED_VALUE"""),1.0)</f>
        <v>1</v>
      </c>
      <c r="E193" s="274">
        <f>IFERROR(__xludf.DUMMYFUNCTION("""COMPUTED_VALUE"""),0.0)</f>
        <v>0</v>
      </c>
      <c r="F193" s="275"/>
      <c r="G193" s="275"/>
      <c r="H193" s="273">
        <f>IFERROR(__xludf.DUMMYFUNCTION("""COMPUTED_VALUE"""),1.0)</f>
        <v>1</v>
      </c>
      <c r="I193" s="274">
        <f>IFERROR(__xludf.DUMMYFUNCTION("""COMPUTED_VALUE"""),0.0)</f>
        <v>0</v>
      </c>
      <c r="J193" s="275"/>
      <c r="K193" s="275"/>
      <c r="L193" s="273">
        <f>IFERROR(__xludf.DUMMYFUNCTION("""COMPUTED_VALUE"""),2.0)</f>
        <v>2</v>
      </c>
      <c r="M193" s="274">
        <f>IFERROR(__xludf.DUMMYFUNCTION("""COMPUTED_VALUE"""),0.0)</f>
        <v>0</v>
      </c>
      <c r="N193" s="275"/>
      <c r="O193" s="275"/>
      <c r="P193" s="273">
        <f>IFERROR(__xludf.DUMMYFUNCTION("""COMPUTED_VALUE"""),4.0)</f>
        <v>4</v>
      </c>
      <c r="Q193" s="274">
        <f>IFERROR(__xludf.DUMMYFUNCTION("""COMPUTED_VALUE"""),0.0)</f>
        <v>0</v>
      </c>
      <c r="R193" s="275"/>
      <c r="S193" s="275"/>
      <c r="T193" s="273">
        <f>IFERROR(__xludf.DUMMYFUNCTION("""COMPUTED_VALUE"""),4.0)</f>
        <v>4</v>
      </c>
      <c r="U193" s="274">
        <f>IFERROR(__xludf.DUMMYFUNCTION("""COMPUTED_VALUE"""),0.0)</f>
        <v>0</v>
      </c>
      <c r="V193" s="275"/>
      <c r="W193" s="275"/>
      <c r="X193" s="273">
        <f>IFERROR(__xludf.DUMMYFUNCTION("""COMPUTED_VALUE"""),2.0)</f>
        <v>2</v>
      </c>
      <c r="Y193" s="274">
        <f>IFERROR(__xludf.DUMMYFUNCTION("""COMPUTED_VALUE"""),0.0)</f>
        <v>0</v>
      </c>
      <c r="Z193" s="275"/>
      <c r="AA193" s="275"/>
      <c r="AB193" s="273">
        <f>IFERROR(__xludf.DUMMYFUNCTION("""COMPUTED_VALUE"""),2.0)</f>
        <v>2</v>
      </c>
      <c r="AC193" s="274">
        <f>IFERROR(__xludf.DUMMYFUNCTION("""COMPUTED_VALUE"""),0.0)</f>
        <v>0</v>
      </c>
      <c r="AD193" s="275"/>
      <c r="AE193" s="275"/>
      <c r="AF193" s="273">
        <f>IFERROR(__xludf.DUMMYFUNCTION("""COMPUTED_VALUE"""),2.0)</f>
        <v>2</v>
      </c>
      <c r="AG193" s="274">
        <f>IFERROR(__xludf.DUMMYFUNCTION("""COMPUTED_VALUE"""),0.0)</f>
        <v>0</v>
      </c>
      <c r="AH193" s="275"/>
      <c r="AI193" s="275"/>
      <c r="AJ193" s="273">
        <f>IFERROR(__xludf.DUMMYFUNCTION("""COMPUTED_VALUE"""),5.0)</f>
        <v>5</v>
      </c>
      <c r="AK193" s="274">
        <f>IFERROR(__xludf.DUMMYFUNCTION("""COMPUTED_VALUE"""),0.0)</f>
        <v>0</v>
      </c>
      <c r="AL193" s="275"/>
      <c r="AM193" s="275"/>
      <c r="AN193" s="273">
        <f>IFERROR(__xludf.DUMMYFUNCTION("""COMPUTED_VALUE"""),19.0)</f>
        <v>19</v>
      </c>
      <c r="AO193" s="274">
        <f>IFERROR(__xludf.DUMMYFUNCTION("""COMPUTED_VALUE"""),0.0)</f>
        <v>0</v>
      </c>
      <c r="AP193" s="275"/>
      <c r="AQ193" s="275"/>
      <c r="AR193" s="273">
        <f>IFERROR(__xludf.DUMMYFUNCTION("""COMPUTED_VALUE"""),4.0)</f>
        <v>4</v>
      </c>
      <c r="AS193" s="274">
        <f>IFERROR(__xludf.DUMMYFUNCTION("""COMPUTED_VALUE"""),0.0)</f>
        <v>0</v>
      </c>
      <c r="AT193" s="275"/>
      <c r="AU193" s="275"/>
      <c r="AV193" s="273">
        <f>IFERROR(__xludf.DUMMYFUNCTION("""COMPUTED_VALUE"""),2.0)</f>
        <v>2</v>
      </c>
      <c r="AW193" s="274">
        <f>IFERROR(__xludf.DUMMYFUNCTION("""COMPUTED_VALUE"""),0.0)</f>
        <v>0</v>
      </c>
      <c r="AX193" s="275"/>
      <c r="AY193" s="275"/>
      <c r="AZ193" s="273">
        <f>IFERROR(__xludf.DUMMYFUNCTION("""COMPUTED_VALUE"""),3.0)</f>
        <v>3</v>
      </c>
      <c r="BA193" s="274">
        <f>IFERROR(__xludf.DUMMYFUNCTION("""COMPUTED_VALUE"""),0.0)</f>
        <v>0</v>
      </c>
      <c r="BB193" s="275"/>
      <c r="BC193" s="275"/>
      <c r="BD193" s="273">
        <f>IFERROR(__xludf.DUMMYFUNCTION("""COMPUTED_VALUE"""),5.0)</f>
        <v>5</v>
      </c>
      <c r="BE193" s="274">
        <f>IFERROR(__xludf.DUMMYFUNCTION("""COMPUTED_VALUE"""),0.0)</f>
        <v>0</v>
      </c>
      <c r="BF193" s="275"/>
      <c r="BG193" s="275"/>
      <c r="BH193" s="273"/>
      <c r="BI193" s="274">
        <f>IFERROR(__xludf.DUMMYFUNCTION("""COMPUTED_VALUE"""),0.0)</f>
        <v>0</v>
      </c>
      <c r="BJ193" s="275"/>
      <c r="BK193" s="275"/>
      <c r="BL193" s="273"/>
      <c r="BM193" s="274">
        <f>IFERROR(__xludf.DUMMYFUNCTION("""COMPUTED_VALUE"""),0.0)</f>
        <v>0</v>
      </c>
      <c r="BN193" s="275"/>
      <c r="BO193" s="275"/>
      <c r="BP193" s="269"/>
      <c r="BQ193" s="269">
        <f>IFERROR(__xludf.DUMMYFUNCTION("""COMPUTED_VALUE"""),0.0)</f>
        <v>0</v>
      </c>
      <c r="BR193" s="269"/>
      <c r="BS193" s="269"/>
      <c r="BT193" s="269"/>
      <c r="BU193" s="269">
        <f>IFERROR(__xludf.DUMMYFUNCTION("""COMPUTED_VALUE"""),0.0)</f>
        <v>0</v>
      </c>
      <c r="BV193" s="269"/>
      <c r="BW193" s="269"/>
      <c r="BX193" s="269"/>
      <c r="BY193" s="269">
        <f>IFERROR(__xludf.DUMMYFUNCTION("""COMPUTED_VALUE"""),0.0)</f>
        <v>0</v>
      </c>
      <c r="BZ193" s="269"/>
      <c r="CA193" s="269"/>
      <c r="CB193" s="269"/>
      <c r="CC193" s="269">
        <f>IFERROR(__xludf.DUMMYFUNCTION("""COMPUTED_VALUE"""),0.0)</f>
        <v>0</v>
      </c>
      <c r="CD193" s="269"/>
      <c r="CE193" s="269"/>
    </row>
    <row r="194">
      <c r="A194" s="271">
        <f>IFERROR(__xludf.DUMMYFUNCTION("""COMPUTED_VALUE"""),46418.0)</f>
        <v>46418</v>
      </c>
      <c r="B194" s="269" t="str">
        <f>IFERROR(__xludf.DUMMYFUNCTION("""COMPUTED_VALUE"""),"日")</f>
        <v>日</v>
      </c>
      <c r="C194" s="272">
        <f>IFERROR(__xludf.DUMMYFUNCTION("""COMPUTED_VALUE"""),0.0)</f>
        <v>0</v>
      </c>
      <c r="D194" s="273">
        <f>IFERROR(__xludf.DUMMYFUNCTION("""COMPUTED_VALUE"""),1.0)</f>
        <v>1</v>
      </c>
      <c r="E194" s="274">
        <f>IFERROR(__xludf.DUMMYFUNCTION("""COMPUTED_VALUE"""),0.0)</f>
        <v>0</v>
      </c>
      <c r="F194" s="275"/>
      <c r="G194" s="275"/>
      <c r="H194" s="273">
        <f>IFERROR(__xludf.DUMMYFUNCTION("""COMPUTED_VALUE"""),1.0)</f>
        <v>1</v>
      </c>
      <c r="I194" s="274">
        <f>IFERROR(__xludf.DUMMYFUNCTION("""COMPUTED_VALUE"""),0.0)</f>
        <v>0</v>
      </c>
      <c r="J194" s="275"/>
      <c r="K194" s="275"/>
      <c r="L194" s="273">
        <f>IFERROR(__xludf.DUMMYFUNCTION("""COMPUTED_VALUE"""),2.0)</f>
        <v>2</v>
      </c>
      <c r="M194" s="274">
        <f>IFERROR(__xludf.DUMMYFUNCTION("""COMPUTED_VALUE"""),0.0)</f>
        <v>0</v>
      </c>
      <c r="N194" s="275"/>
      <c r="O194" s="275"/>
      <c r="P194" s="273">
        <f>IFERROR(__xludf.DUMMYFUNCTION("""COMPUTED_VALUE"""),4.0)</f>
        <v>4</v>
      </c>
      <c r="Q194" s="274">
        <f>IFERROR(__xludf.DUMMYFUNCTION("""COMPUTED_VALUE"""),0.0)</f>
        <v>0</v>
      </c>
      <c r="R194" s="275"/>
      <c r="S194" s="275"/>
      <c r="T194" s="273">
        <f>IFERROR(__xludf.DUMMYFUNCTION("""COMPUTED_VALUE"""),4.0)</f>
        <v>4</v>
      </c>
      <c r="U194" s="274">
        <f>IFERROR(__xludf.DUMMYFUNCTION("""COMPUTED_VALUE"""),0.0)</f>
        <v>0</v>
      </c>
      <c r="V194" s="275"/>
      <c r="W194" s="275"/>
      <c r="X194" s="273">
        <f>IFERROR(__xludf.DUMMYFUNCTION("""COMPUTED_VALUE"""),2.0)</f>
        <v>2</v>
      </c>
      <c r="Y194" s="274">
        <f>IFERROR(__xludf.DUMMYFUNCTION("""COMPUTED_VALUE"""),0.0)</f>
        <v>0</v>
      </c>
      <c r="Z194" s="275"/>
      <c r="AA194" s="275"/>
      <c r="AB194" s="273">
        <f>IFERROR(__xludf.DUMMYFUNCTION("""COMPUTED_VALUE"""),2.0)</f>
        <v>2</v>
      </c>
      <c r="AC194" s="274">
        <f>IFERROR(__xludf.DUMMYFUNCTION("""COMPUTED_VALUE"""),0.0)</f>
        <v>0</v>
      </c>
      <c r="AD194" s="275"/>
      <c r="AE194" s="275"/>
      <c r="AF194" s="273">
        <f>IFERROR(__xludf.DUMMYFUNCTION("""COMPUTED_VALUE"""),2.0)</f>
        <v>2</v>
      </c>
      <c r="AG194" s="274">
        <f>IFERROR(__xludf.DUMMYFUNCTION("""COMPUTED_VALUE"""),0.0)</f>
        <v>0</v>
      </c>
      <c r="AH194" s="275"/>
      <c r="AI194" s="275"/>
      <c r="AJ194" s="273">
        <f>IFERROR(__xludf.DUMMYFUNCTION("""COMPUTED_VALUE"""),5.0)</f>
        <v>5</v>
      </c>
      <c r="AK194" s="274">
        <f>IFERROR(__xludf.DUMMYFUNCTION("""COMPUTED_VALUE"""),0.0)</f>
        <v>0</v>
      </c>
      <c r="AL194" s="275"/>
      <c r="AM194" s="275"/>
      <c r="AN194" s="273">
        <f>IFERROR(__xludf.DUMMYFUNCTION("""COMPUTED_VALUE"""),19.0)</f>
        <v>19</v>
      </c>
      <c r="AO194" s="274">
        <f>IFERROR(__xludf.DUMMYFUNCTION("""COMPUTED_VALUE"""),0.0)</f>
        <v>0</v>
      </c>
      <c r="AP194" s="275"/>
      <c r="AQ194" s="275"/>
      <c r="AR194" s="273">
        <f>IFERROR(__xludf.DUMMYFUNCTION("""COMPUTED_VALUE"""),4.0)</f>
        <v>4</v>
      </c>
      <c r="AS194" s="274">
        <f>IFERROR(__xludf.DUMMYFUNCTION("""COMPUTED_VALUE"""),0.0)</f>
        <v>0</v>
      </c>
      <c r="AT194" s="275"/>
      <c r="AU194" s="275"/>
      <c r="AV194" s="273">
        <f>IFERROR(__xludf.DUMMYFUNCTION("""COMPUTED_VALUE"""),2.0)</f>
        <v>2</v>
      </c>
      <c r="AW194" s="274">
        <f>IFERROR(__xludf.DUMMYFUNCTION("""COMPUTED_VALUE"""),0.0)</f>
        <v>0</v>
      </c>
      <c r="AX194" s="275"/>
      <c r="AY194" s="275"/>
      <c r="AZ194" s="273">
        <f>IFERROR(__xludf.DUMMYFUNCTION("""COMPUTED_VALUE"""),3.0)</f>
        <v>3</v>
      </c>
      <c r="BA194" s="274">
        <f>IFERROR(__xludf.DUMMYFUNCTION("""COMPUTED_VALUE"""),0.0)</f>
        <v>0</v>
      </c>
      <c r="BB194" s="275"/>
      <c r="BC194" s="275"/>
      <c r="BD194" s="273">
        <f>IFERROR(__xludf.DUMMYFUNCTION("""COMPUTED_VALUE"""),5.0)</f>
        <v>5</v>
      </c>
      <c r="BE194" s="274">
        <f>IFERROR(__xludf.DUMMYFUNCTION("""COMPUTED_VALUE"""),0.0)</f>
        <v>0</v>
      </c>
      <c r="BF194" s="275"/>
      <c r="BG194" s="275"/>
      <c r="BH194" s="273"/>
      <c r="BI194" s="274">
        <f>IFERROR(__xludf.DUMMYFUNCTION("""COMPUTED_VALUE"""),0.0)</f>
        <v>0</v>
      </c>
      <c r="BJ194" s="275"/>
      <c r="BK194" s="275"/>
      <c r="BL194" s="273"/>
      <c r="BM194" s="274">
        <f>IFERROR(__xludf.DUMMYFUNCTION("""COMPUTED_VALUE"""),0.0)</f>
        <v>0</v>
      </c>
      <c r="BN194" s="275"/>
      <c r="BO194" s="275"/>
      <c r="BP194" s="269"/>
      <c r="BQ194" s="269">
        <f>IFERROR(__xludf.DUMMYFUNCTION("""COMPUTED_VALUE"""),0.0)</f>
        <v>0</v>
      </c>
      <c r="BR194" s="269"/>
      <c r="BS194" s="269"/>
      <c r="BT194" s="269"/>
      <c r="BU194" s="269">
        <f>IFERROR(__xludf.DUMMYFUNCTION("""COMPUTED_VALUE"""),0.0)</f>
        <v>0</v>
      </c>
      <c r="BV194" s="269"/>
      <c r="BW194" s="269"/>
      <c r="BX194" s="269"/>
      <c r="BY194" s="269">
        <f>IFERROR(__xludf.DUMMYFUNCTION("""COMPUTED_VALUE"""),0.0)</f>
        <v>0</v>
      </c>
      <c r="BZ194" s="269"/>
      <c r="CA194" s="269"/>
      <c r="CB194" s="269"/>
      <c r="CC194" s="269">
        <f>IFERROR(__xludf.DUMMYFUNCTION("""COMPUTED_VALUE"""),0.0)</f>
        <v>0</v>
      </c>
      <c r="CD194" s="269"/>
      <c r="CE194" s="269"/>
    </row>
    <row r="195">
      <c r="A195" s="271"/>
      <c r="B195" s="269"/>
      <c r="C195" s="272">
        <f>IFERROR(__xludf.DUMMYFUNCTION("""COMPUTED_VALUE"""),0.0)</f>
        <v>0</v>
      </c>
      <c r="D195" s="273">
        <f>IFERROR(__xludf.DUMMYFUNCTION("""COMPUTED_VALUE"""),1.0)</f>
        <v>1</v>
      </c>
      <c r="E195" s="274">
        <f>IFERROR(__xludf.DUMMYFUNCTION("""COMPUTED_VALUE"""),0.0)</f>
        <v>0</v>
      </c>
      <c r="F195" s="275"/>
      <c r="G195" s="277">
        <f>IFERROR(__xludf.DUMMYFUNCTION("""COMPUTED_VALUE"""),0.0)</f>
        <v>0</v>
      </c>
      <c r="H195" s="273">
        <f>IFERROR(__xludf.DUMMYFUNCTION("""COMPUTED_VALUE"""),1.0)</f>
        <v>1</v>
      </c>
      <c r="I195" s="274">
        <f>IFERROR(__xludf.DUMMYFUNCTION("""COMPUTED_VALUE"""),0.0)</f>
        <v>0</v>
      </c>
      <c r="J195" s="275"/>
      <c r="K195" s="277">
        <f>IFERROR(__xludf.DUMMYFUNCTION("""COMPUTED_VALUE"""),0.0)</f>
        <v>0</v>
      </c>
      <c r="L195" s="273">
        <f>IFERROR(__xludf.DUMMYFUNCTION("""COMPUTED_VALUE"""),2.0)</f>
        <v>2</v>
      </c>
      <c r="M195" s="274">
        <f>IFERROR(__xludf.DUMMYFUNCTION("""COMPUTED_VALUE"""),0.0)</f>
        <v>0</v>
      </c>
      <c r="N195" s="275"/>
      <c r="O195" s="277">
        <f>IFERROR(__xludf.DUMMYFUNCTION("""COMPUTED_VALUE"""),0.0)</f>
        <v>0</v>
      </c>
      <c r="P195" s="273">
        <f>IFERROR(__xludf.DUMMYFUNCTION("""COMPUTED_VALUE"""),4.0)</f>
        <v>4</v>
      </c>
      <c r="Q195" s="274">
        <f>IFERROR(__xludf.DUMMYFUNCTION("""COMPUTED_VALUE"""),0.0)</f>
        <v>0</v>
      </c>
      <c r="R195" s="275"/>
      <c r="S195" s="277">
        <f>IFERROR(__xludf.DUMMYFUNCTION("""COMPUTED_VALUE"""),0.0)</f>
        <v>0</v>
      </c>
      <c r="T195" s="273">
        <f>IFERROR(__xludf.DUMMYFUNCTION("""COMPUTED_VALUE"""),4.0)</f>
        <v>4</v>
      </c>
      <c r="U195" s="274">
        <f>IFERROR(__xludf.DUMMYFUNCTION("""COMPUTED_VALUE"""),0.0)</f>
        <v>0</v>
      </c>
      <c r="V195" s="275"/>
      <c r="W195" s="277">
        <f>IFERROR(__xludf.DUMMYFUNCTION("""COMPUTED_VALUE"""),0.0)</f>
        <v>0</v>
      </c>
      <c r="X195" s="273">
        <f>IFERROR(__xludf.DUMMYFUNCTION("""COMPUTED_VALUE"""),2.0)</f>
        <v>2</v>
      </c>
      <c r="Y195" s="274">
        <f>IFERROR(__xludf.DUMMYFUNCTION("""COMPUTED_VALUE"""),0.0)</f>
        <v>0</v>
      </c>
      <c r="Z195" s="275"/>
      <c r="AA195" s="277">
        <f>IFERROR(__xludf.DUMMYFUNCTION("""COMPUTED_VALUE"""),0.0)</f>
        <v>0</v>
      </c>
      <c r="AB195" s="273">
        <f>IFERROR(__xludf.DUMMYFUNCTION("""COMPUTED_VALUE"""),2.0)</f>
        <v>2</v>
      </c>
      <c r="AC195" s="274">
        <f>IFERROR(__xludf.DUMMYFUNCTION("""COMPUTED_VALUE"""),0.0)</f>
        <v>0</v>
      </c>
      <c r="AD195" s="275"/>
      <c r="AE195" s="277">
        <f>IFERROR(__xludf.DUMMYFUNCTION("""COMPUTED_VALUE"""),0.0)</f>
        <v>0</v>
      </c>
      <c r="AF195" s="273">
        <f>IFERROR(__xludf.DUMMYFUNCTION("""COMPUTED_VALUE"""),2.0)</f>
        <v>2</v>
      </c>
      <c r="AG195" s="274">
        <f>IFERROR(__xludf.DUMMYFUNCTION("""COMPUTED_VALUE"""),0.0)</f>
        <v>0</v>
      </c>
      <c r="AH195" s="275"/>
      <c r="AI195" s="277">
        <f>IFERROR(__xludf.DUMMYFUNCTION("""COMPUTED_VALUE"""),0.0)</f>
        <v>0</v>
      </c>
      <c r="AJ195" s="273">
        <f>IFERROR(__xludf.DUMMYFUNCTION("""COMPUTED_VALUE"""),5.0)</f>
        <v>5</v>
      </c>
      <c r="AK195" s="274">
        <f>IFERROR(__xludf.DUMMYFUNCTION("""COMPUTED_VALUE"""),0.0)</f>
        <v>0</v>
      </c>
      <c r="AL195" s="275"/>
      <c r="AM195" s="277">
        <f>IFERROR(__xludf.DUMMYFUNCTION("""COMPUTED_VALUE"""),0.0)</f>
        <v>0</v>
      </c>
      <c r="AN195" s="273">
        <f>IFERROR(__xludf.DUMMYFUNCTION("""COMPUTED_VALUE"""),19.0)</f>
        <v>19</v>
      </c>
      <c r="AO195" s="274">
        <f>IFERROR(__xludf.DUMMYFUNCTION("""COMPUTED_VALUE"""),0.0)</f>
        <v>0</v>
      </c>
      <c r="AP195" s="275"/>
      <c r="AQ195" s="277">
        <f>IFERROR(__xludf.DUMMYFUNCTION("""COMPUTED_VALUE"""),0.0)</f>
        <v>0</v>
      </c>
      <c r="AR195" s="273">
        <f>IFERROR(__xludf.DUMMYFUNCTION("""COMPUTED_VALUE"""),4.0)</f>
        <v>4</v>
      </c>
      <c r="AS195" s="274">
        <f>IFERROR(__xludf.DUMMYFUNCTION("""COMPUTED_VALUE"""),0.0)</f>
        <v>0</v>
      </c>
      <c r="AT195" s="275"/>
      <c r="AU195" s="277">
        <f>IFERROR(__xludf.DUMMYFUNCTION("""COMPUTED_VALUE"""),0.0)</f>
        <v>0</v>
      </c>
      <c r="AV195" s="273">
        <f>IFERROR(__xludf.DUMMYFUNCTION("""COMPUTED_VALUE"""),2.0)</f>
        <v>2</v>
      </c>
      <c r="AW195" s="274">
        <f>IFERROR(__xludf.DUMMYFUNCTION("""COMPUTED_VALUE"""),0.0)</f>
        <v>0</v>
      </c>
      <c r="AX195" s="275"/>
      <c r="AY195" s="277">
        <f>IFERROR(__xludf.DUMMYFUNCTION("""COMPUTED_VALUE"""),0.0)</f>
        <v>0</v>
      </c>
      <c r="AZ195" s="273">
        <f>IFERROR(__xludf.DUMMYFUNCTION("""COMPUTED_VALUE"""),3.0)</f>
        <v>3</v>
      </c>
      <c r="BA195" s="274">
        <f>IFERROR(__xludf.DUMMYFUNCTION("""COMPUTED_VALUE"""),0.0)</f>
        <v>0</v>
      </c>
      <c r="BB195" s="275"/>
      <c r="BC195" s="277">
        <f>IFERROR(__xludf.DUMMYFUNCTION("""COMPUTED_VALUE"""),0.0)</f>
        <v>0</v>
      </c>
      <c r="BD195" s="273">
        <f>IFERROR(__xludf.DUMMYFUNCTION("""COMPUTED_VALUE"""),5.0)</f>
        <v>5</v>
      </c>
      <c r="BE195" s="274">
        <f>IFERROR(__xludf.DUMMYFUNCTION("""COMPUTED_VALUE"""),0.0)</f>
        <v>0</v>
      </c>
      <c r="BF195" s="275"/>
      <c r="BG195" s="277">
        <f>IFERROR(__xludf.DUMMYFUNCTION("""COMPUTED_VALUE"""),0.0)</f>
        <v>0</v>
      </c>
      <c r="BH195" s="273"/>
      <c r="BI195" s="274">
        <f>IFERROR(__xludf.DUMMYFUNCTION("""COMPUTED_VALUE"""),0.0)</f>
        <v>0</v>
      </c>
      <c r="BJ195" s="275"/>
      <c r="BK195" s="277">
        <f>IFERROR(__xludf.DUMMYFUNCTION("""COMPUTED_VALUE"""),0.0)</f>
        <v>0</v>
      </c>
      <c r="BL195" s="273"/>
      <c r="BM195" s="274">
        <f>IFERROR(__xludf.DUMMYFUNCTION("""COMPUTED_VALUE"""),0.0)</f>
        <v>0</v>
      </c>
      <c r="BN195" s="275"/>
      <c r="BO195" s="277">
        <f>IFERROR(__xludf.DUMMYFUNCTION("""COMPUTED_VALUE"""),0.0)</f>
        <v>0</v>
      </c>
      <c r="BP195" s="269"/>
      <c r="BQ195" s="269">
        <f>IFERROR(__xludf.DUMMYFUNCTION("""COMPUTED_VALUE"""),0.0)</f>
        <v>0</v>
      </c>
      <c r="BR195" s="269"/>
      <c r="BS195" s="272">
        <f>IFERROR(__xludf.DUMMYFUNCTION("""COMPUTED_VALUE"""),0.0)</f>
        <v>0</v>
      </c>
      <c r="BT195" s="269"/>
      <c r="BU195" s="269">
        <f>IFERROR(__xludf.DUMMYFUNCTION("""COMPUTED_VALUE"""),0.0)</f>
        <v>0</v>
      </c>
      <c r="BV195" s="269"/>
      <c r="BW195" s="272">
        <f>IFERROR(__xludf.DUMMYFUNCTION("""COMPUTED_VALUE"""),0.0)</f>
        <v>0</v>
      </c>
      <c r="BX195" s="269"/>
      <c r="BY195" s="269">
        <f>IFERROR(__xludf.DUMMYFUNCTION("""COMPUTED_VALUE"""),0.0)</f>
        <v>0</v>
      </c>
      <c r="BZ195" s="269"/>
      <c r="CA195" s="272">
        <f>IFERROR(__xludf.DUMMYFUNCTION("""COMPUTED_VALUE"""),0.0)</f>
        <v>0</v>
      </c>
      <c r="CB195" s="269"/>
      <c r="CC195" s="269">
        <f>IFERROR(__xludf.DUMMYFUNCTION("""COMPUTED_VALUE"""),0.0)</f>
        <v>0</v>
      </c>
      <c r="CD195" s="269"/>
      <c r="CE195" s="272">
        <f>IFERROR(__xludf.DUMMYFUNCTION("""COMPUTED_VALUE"""),0.0)</f>
        <v>0</v>
      </c>
    </row>
    <row r="196">
      <c r="A196" s="271">
        <f>IFERROR(__xludf.DUMMYFUNCTION("""COMPUTED_VALUE"""),46422.0)</f>
        <v>46422</v>
      </c>
      <c r="B196" s="269" t="str">
        <f>IFERROR(__xludf.DUMMYFUNCTION("""COMPUTED_VALUE"""),"木")</f>
        <v>木</v>
      </c>
      <c r="C196" s="272">
        <f>IFERROR(__xludf.DUMMYFUNCTION("""COMPUTED_VALUE"""),0.0)</f>
        <v>0</v>
      </c>
      <c r="D196" s="273">
        <f>IFERROR(__xludf.DUMMYFUNCTION("""COMPUTED_VALUE"""),1.0)</f>
        <v>1</v>
      </c>
      <c r="E196" s="274">
        <f>IFERROR(__xludf.DUMMYFUNCTION("""COMPUTED_VALUE"""),0.0)</f>
        <v>0</v>
      </c>
      <c r="F196" s="275"/>
      <c r="G196" s="275"/>
      <c r="H196" s="273">
        <f>IFERROR(__xludf.DUMMYFUNCTION("""COMPUTED_VALUE"""),1.0)</f>
        <v>1</v>
      </c>
      <c r="I196" s="274">
        <f>IFERROR(__xludf.DUMMYFUNCTION("""COMPUTED_VALUE"""),0.0)</f>
        <v>0</v>
      </c>
      <c r="J196" s="275"/>
      <c r="K196" s="275"/>
      <c r="L196" s="273">
        <f>IFERROR(__xludf.DUMMYFUNCTION("""COMPUTED_VALUE"""),2.0)</f>
        <v>2</v>
      </c>
      <c r="M196" s="274">
        <f>IFERROR(__xludf.DUMMYFUNCTION("""COMPUTED_VALUE"""),0.0)</f>
        <v>0</v>
      </c>
      <c r="N196" s="275"/>
      <c r="O196" s="275"/>
      <c r="P196" s="273">
        <f>IFERROR(__xludf.DUMMYFUNCTION("""COMPUTED_VALUE"""),4.0)</f>
        <v>4</v>
      </c>
      <c r="Q196" s="274">
        <f>IFERROR(__xludf.DUMMYFUNCTION("""COMPUTED_VALUE"""),0.0)</f>
        <v>0</v>
      </c>
      <c r="R196" s="275"/>
      <c r="S196" s="275"/>
      <c r="T196" s="273">
        <f>IFERROR(__xludf.DUMMYFUNCTION("""COMPUTED_VALUE"""),4.0)</f>
        <v>4</v>
      </c>
      <c r="U196" s="274">
        <f>IFERROR(__xludf.DUMMYFUNCTION("""COMPUTED_VALUE"""),0.0)</f>
        <v>0</v>
      </c>
      <c r="V196" s="275"/>
      <c r="W196" s="275"/>
      <c r="X196" s="273">
        <f>IFERROR(__xludf.DUMMYFUNCTION("""COMPUTED_VALUE"""),2.0)</f>
        <v>2</v>
      </c>
      <c r="Y196" s="274">
        <f>IFERROR(__xludf.DUMMYFUNCTION("""COMPUTED_VALUE"""),0.0)</f>
        <v>0</v>
      </c>
      <c r="Z196" s="275"/>
      <c r="AA196" s="275"/>
      <c r="AB196" s="273">
        <f>IFERROR(__xludf.DUMMYFUNCTION("""COMPUTED_VALUE"""),2.0)</f>
        <v>2</v>
      </c>
      <c r="AC196" s="274">
        <f>IFERROR(__xludf.DUMMYFUNCTION("""COMPUTED_VALUE"""),0.0)</f>
        <v>0</v>
      </c>
      <c r="AD196" s="275"/>
      <c r="AE196" s="275"/>
      <c r="AF196" s="273">
        <f>IFERROR(__xludf.DUMMYFUNCTION("""COMPUTED_VALUE"""),2.0)</f>
        <v>2</v>
      </c>
      <c r="AG196" s="274">
        <f>IFERROR(__xludf.DUMMYFUNCTION("""COMPUTED_VALUE"""),0.0)</f>
        <v>0</v>
      </c>
      <c r="AH196" s="275"/>
      <c r="AI196" s="275"/>
      <c r="AJ196" s="273">
        <f>IFERROR(__xludf.DUMMYFUNCTION("""COMPUTED_VALUE"""),5.0)</f>
        <v>5</v>
      </c>
      <c r="AK196" s="274">
        <f>IFERROR(__xludf.DUMMYFUNCTION("""COMPUTED_VALUE"""),0.0)</f>
        <v>0</v>
      </c>
      <c r="AL196" s="275"/>
      <c r="AM196" s="275"/>
      <c r="AN196" s="273">
        <f>IFERROR(__xludf.DUMMYFUNCTION("""COMPUTED_VALUE"""),19.0)</f>
        <v>19</v>
      </c>
      <c r="AO196" s="274">
        <f>IFERROR(__xludf.DUMMYFUNCTION("""COMPUTED_VALUE"""),0.0)</f>
        <v>0</v>
      </c>
      <c r="AP196" s="275"/>
      <c r="AQ196" s="275"/>
      <c r="AR196" s="273">
        <f>IFERROR(__xludf.DUMMYFUNCTION("""COMPUTED_VALUE"""),4.0)</f>
        <v>4</v>
      </c>
      <c r="AS196" s="274">
        <f>IFERROR(__xludf.DUMMYFUNCTION("""COMPUTED_VALUE"""),0.0)</f>
        <v>0</v>
      </c>
      <c r="AT196" s="275"/>
      <c r="AU196" s="275"/>
      <c r="AV196" s="273">
        <f>IFERROR(__xludf.DUMMYFUNCTION("""COMPUTED_VALUE"""),2.0)</f>
        <v>2</v>
      </c>
      <c r="AW196" s="274">
        <f>IFERROR(__xludf.DUMMYFUNCTION("""COMPUTED_VALUE"""),0.0)</f>
        <v>0</v>
      </c>
      <c r="AX196" s="275"/>
      <c r="AY196" s="275"/>
      <c r="AZ196" s="273">
        <f>IFERROR(__xludf.DUMMYFUNCTION("""COMPUTED_VALUE"""),3.0)</f>
        <v>3</v>
      </c>
      <c r="BA196" s="274">
        <f>IFERROR(__xludf.DUMMYFUNCTION("""COMPUTED_VALUE"""),0.0)</f>
        <v>0</v>
      </c>
      <c r="BB196" s="275"/>
      <c r="BC196" s="275"/>
      <c r="BD196" s="273">
        <f>IFERROR(__xludf.DUMMYFUNCTION("""COMPUTED_VALUE"""),5.0)</f>
        <v>5</v>
      </c>
      <c r="BE196" s="274">
        <f>IFERROR(__xludf.DUMMYFUNCTION("""COMPUTED_VALUE"""),0.0)</f>
        <v>0</v>
      </c>
      <c r="BF196" s="275"/>
      <c r="BG196" s="275"/>
      <c r="BH196" s="273"/>
      <c r="BI196" s="274">
        <f>IFERROR(__xludf.DUMMYFUNCTION("""COMPUTED_VALUE"""),0.0)</f>
        <v>0</v>
      </c>
      <c r="BJ196" s="275"/>
      <c r="BK196" s="275"/>
      <c r="BL196" s="273"/>
      <c r="BM196" s="274">
        <f>IFERROR(__xludf.DUMMYFUNCTION("""COMPUTED_VALUE"""),0.0)</f>
        <v>0</v>
      </c>
      <c r="BN196" s="275"/>
      <c r="BO196" s="275"/>
      <c r="BP196" s="269"/>
      <c r="BQ196" s="269">
        <f>IFERROR(__xludf.DUMMYFUNCTION("""COMPUTED_VALUE"""),0.0)</f>
        <v>0</v>
      </c>
      <c r="BR196" s="269"/>
      <c r="BS196" s="269"/>
      <c r="BT196" s="269"/>
      <c r="BU196" s="269">
        <f>IFERROR(__xludf.DUMMYFUNCTION("""COMPUTED_VALUE"""),0.0)</f>
        <v>0</v>
      </c>
      <c r="BV196" s="269"/>
      <c r="BW196" s="269"/>
      <c r="BX196" s="269"/>
      <c r="BY196" s="269">
        <f>IFERROR(__xludf.DUMMYFUNCTION("""COMPUTED_VALUE"""),0.0)</f>
        <v>0</v>
      </c>
      <c r="BZ196" s="269"/>
      <c r="CA196" s="269"/>
      <c r="CB196" s="269"/>
      <c r="CC196" s="269">
        <f>IFERROR(__xludf.DUMMYFUNCTION("""COMPUTED_VALUE"""),0.0)</f>
        <v>0</v>
      </c>
      <c r="CD196" s="269"/>
      <c r="CE196" s="269"/>
    </row>
    <row r="197">
      <c r="A197" s="271">
        <f>IFERROR(__xludf.DUMMYFUNCTION("""COMPUTED_VALUE"""),46423.0)</f>
        <v>46423</v>
      </c>
      <c r="B197" s="269" t="str">
        <f>IFERROR(__xludf.DUMMYFUNCTION("""COMPUTED_VALUE"""),"金")</f>
        <v>金</v>
      </c>
      <c r="C197" s="272">
        <f>IFERROR(__xludf.DUMMYFUNCTION("""COMPUTED_VALUE"""),0.0)</f>
        <v>0</v>
      </c>
      <c r="D197" s="273">
        <f>IFERROR(__xludf.DUMMYFUNCTION("""COMPUTED_VALUE"""),1.0)</f>
        <v>1</v>
      </c>
      <c r="E197" s="274">
        <f>IFERROR(__xludf.DUMMYFUNCTION("""COMPUTED_VALUE"""),0.0)</f>
        <v>0</v>
      </c>
      <c r="F197" s="275"/>
      <c r="G197" s="275"/>
      <c r="H197" s="273">
        <f>IFERROR(__xludf.DUMMYFUNCTION("""COMPUTED_VALUE"""),1.0)</f>
        <v>1</v>
      </c>
      <c r="I197" s="274">
        <f>IFERROR(__xludf.DUMMYFUNCTION("""COMPUTED_VALUE"""),0.0)</f>
        <v>0</v>
      </c>
      <c r="J197" s="275"/>
      <c r="K197" s="275"/>
      <c r="L197" s="273">
        <f>IFERROR(__xludf.DUMMYFUNCTION("""COMPUTED_VALUE"""),2.0)</f>
        <v>2</v>
      </c>
      <c r="M197" s="274">
        <f>IFERROR(__xludf.DUMMYFUNCTION("""COMPUTED_VALUE"""),0.0)</f>
        <v>0</v>
      </c>
      <c r="N197" s="275"/>
      <c r="O197" s="275"/>
      <c r="P197" s="273">
        <f>IFERROR(__xludf.DUMMYFUNCTION("""COMPUTED_VALUE"""),4.0)</f>
        <v>4</v>
      </c>
      <c r="Q197" s="274">
        <f>IFERROR(__xludf.DUMMYFUNCTION("""COMPUTED_VALUE"""),0.0)</f>
        <v>0</v>
      </c>
      <c r="R197" s="275"/>
      <c r="S197" s="275"/>
      <c r="T197" s="273">
        <f>IFERROR(__xludf.DUMMYFUNCTION("""COMPUTED_VALUE"""),4.0)</f>
        <v>4</v>
      </c>
      <c r="U197" s="274">
        <f>IFERROR(__xludf.DUMMYFUNCTION("""COMPUTED_VALUE"""),0.0)</f>
        <v>0</v>
      </c>
      <c r="V197" s="275"/>
      <c r="W197" s="275"/>
      <c r="X197" s="273">
        <f>IFERROR(__xludf.DUMMYFUNCTION("""COMPUTED_VALUE"""),2.0)</f>
        <v>2</v>
      </c>
      <c r="Y197" s="274">
        <f>IFERROR(__xludf.DUMMYFUNCTION("""COMPUTED_VALUE"""),0.0)</f>
        <v>0</v>
      </c>
      <c r="Z197" s="275"/>
      <c r="AA197" s="275"/>
      <c r="AB197" s="273">
        <f>IFERROR(__xludf.DUMMYFUNCTION("""COMPUTED_VALUE"""),2.0)</f>
        <v>2</v>
      </c>
      <c r="AC197" s="274">
        <f>IFERROR(__xludf.DUMMYFUNCTION("""COMPUTED_VALUE"""),0.0)</f>
        <v>0</v>
      </c>
      <c r="AD197" s="275"/>
      <c r="AE197" s="275"/>
      <c r="AF197" s="273">
        <f>IFERROR(__xludf.DUMMYFUNCTION("""COMPUTED_VALUE"""),2.0)</f>
        <v>2</v>
      </c>
      <c r="AG197" s="274">
        <f>IFERROR(__xludf.DUMMYFUNCTION("""COMPUTED_VALUE"""),0.0)</f>
        <v>0</v>
      </c>
      <c r="AH197" s="275"/>
      <c r="AI197" s="275"/>
      <c r="AJ197" s="273">
        <f>IFERROR(__xludf.DUMMYFUNCTION("""COMPUTED_VALUE"""),5.0)</f>
        <v>5</v>
      </c>
      <c r="AK197" s="274">
        <f>IFERROR(__xludf.DUMMYFUNCTION("""COMPUTED_VALUE"""),0.0)</f>
        <v>0</v>
      </c>
      <c r="AL197" s="275"/>
      <c r="AM197" s="275"/>
      <c r="AN197" s="273">
        <f>IFERROR(__xludf.DUMMYFUNCTION("""COMPUTED_VALUE"""),19.0)</f>
        <v>19</v>
      </c>
      <c r="AO197" s="274">
        <f>IFERROR(__xludf.DUMMYFUNCTION("""COMPUTED_VALUE"""),0.0)</f>
        <v>0</v>
      </c>
      <c r="AP197" s="275"/>
      <c r="AQ197" s="275"/>
      <c r="AR197" s="273">
        <f>IFERROR(__xludf.DUMMYFUNCTION("""COMPUTED_VALUE"""),4.0)</f>
        <v>4</v>
      </c>
      <c r="AS197" s="274">
        <f>IFERROR(__xludf.DUMMYFUNCTION("""COMPUTED_VALUE"""),0.0)</f>
        <v>0</v>
      </c>
      <c r="AT197" s="275"/>
      <c r="AU197" s="275"/>
      <c r="AV197" s="273">
        <f>IFERROR(__xludf.DUMMYFUNCTION("""COMPUTED_VALUE"""),2.0)</f>
        <v>2</v>
      </c>
      <c r="AW197" s="274">
        <f>IFERROR(__xludf.DUMMYFUNCTION("""COMPUTED_VALUE"""),0.0)</f>
        <v>0</v>
      </c>
      <c r="AX197" s="275"/>
      <c r="AY197" s="275"/>
      <c r="AZ197" s="273">
        <f>IFERROR(__xludf.DUMMYFUNCTION("""COMPUTED_VALUE"""),3.0)</f>
        <v>3</v>
      </c>
      <c r="BA197" s="274">
        <f>IFERROR(__xludf.DUMMYFUNCTION("""COMPUTED_VALUE"""),0.0)</f>
        <v>0</v>
      </c>
      <c r="BB197" s="275"/>
      <c r="BC197" s="275"/>
      <c r="BD197" s="273">
        <f>IFERROR(__xludf.DUMMYFUNCTION("""COMPUTED_VALUE"""),5.0)</f>
        <v>5</v>
      </c>
      <c r="BE197" s="274">
        <f>IFERROR(__xludf.DUMMYFUNCTION("""COMPUTED_VALUE"""),0.0)</f>
        <v>0</v>
      </c>
      <c r="BF197" s="275"/>
      <c r="BG197" s="275"/>
      <c r="BH197" s="273"/>
      <c r="BI197" s="274">
        <f>IFERROR(__xludf.DUMMYFUNCTION("""COMPUTED_VALUE"""),0.0)</f>
        <v>0</v>
      </c>
      <c r="BJ197" s="275"/>
      <c r="BK197" s="275"/>
      <c r="BL197" s="273"/>
      <c r="BM197" s="274">
        <f>IFERROR(__xludf.DUMMYFUNCTION("""COMPUTED_VALUE"""),0.0)</f>
        <v>0</v>
      </c>
      <c r="BN197" s="275"/>
      <c r="BO197" s="275"/>
      <c r="BP197" s="269"/>
      <c r="BQ197" s="269">
        <f>IFERROR(__xludf.DUMMYFUNCTION("""COMPUTED_VALUE"""),0.0)</f>
        <v>0</v>
      </c>
      <c r="BR197" s="269"/>
      <c r="BS197" s="269"/>
      <c r="BT197" s="269"/>
      <c r="BU197" s="269">
        <f>IFERROR(__xludf.DUMMYFUNCTION("""COMPUTED_VALUE"""),0.0)</f>
        <v>0</v>
      </c>
      <c r="BV197" s="269"/>
      <c r="BW197" s="269"/>
      <c r="BX197" s="269"/>
      <c r="BY197" s="269">
        <f>IFERROR(__xludf.DUMMYFUNCTION("""COMPUTED_VALUE"""),0.0)</f>
        <v>0</v>
      </c>
      <c r="BZ197" s="269"/>
      <c r="CA197" s="269"/>
      <c r="CB197" s="269"/>
      <c r="CC197" s="269">
        <f>IFERROR(__xludf.DUMMYFUNCTION("""COMPUTED_VALUE"""),0.0)</f>
        <v>0</v>
      </c>
      <c r="CD197" s="269"/>
      <c r="CE197" s="269"/>
    </row>
    <row r="198">
      <c r="A198" s="271">
        <f>IFERROR(__xludf.DUMMYFUNCTION("""COMPUTED_VALUE"""),46424.0)</f>
        <v>46424</v>
      </c>
      <c r="B198" s="269" t="str">
        <f>IFERROR(__xludf.DUMMYFUNCTION("""COMPUTED_VALUE"""),"土")</f>
        <v>土</v>
      </c>
      <c r="C198" s="272">
        <f>IFERROR(__xludf.DUMMYFUNCTION("""COMPUTED_VALUE"""),0.0)</f>
        <v>0</v>
      </c>
      <c r="D198" s="273">
        <f>IFERROR(__xludf.DUMMYFUNCTION("""COMPUTED_VALUE"""),1.0)</f>
        <v>1</v>
      </c>
      <c r="E198" s="274">
        <f>IFERROR(__xludf.DUMMYFUNCTION("""COMPUTED_VALUE"""),0.0)</f>
        <v>0</v>
      </c>
      <c r="F198" s="275"/>
      <c r="G198" s="275"/>
      <c r="H198" s="273">
        <f>IFERROR(__xludf.DUMMYFUNCTION("""COMPUTED_VALUE"""),1.0)</f>
        <v>1</v>
      </c>
      <c r="I198" s="274">
        <f>IFERROR(__xludf.DUMMYFUNCTION("""COMPUTED_VALUE"""),0.0)</f>
        <v>0</v>
      </c>
      <c r="J198" s="275"/>
      <c r="K198" s="275"/>
      <c r="L198" s="273">
        <f>IFERROR(__xludf.DUMMYFUNCTION("""COMPUTED_VALUE"""),2.0)</f>
        <v>2</v>
      </c>
      <c r="M198" s="274">
        <f>IFERROR(__xludf.DUMMYFUNCTION("""COMPUTED_VALUE"""),0.0)</f>
        <v>0</v>
      </c>
      <c r="N198" s="275"/>
      <c r="O198" s="275"/>
      <c r="P198" s="273">
        <f>IFERROR(__xludf.DUMMYFUNCTION("""COMPUTED_VALUE"""),4.0)</f>
        <v>4</v>
      </c>
      <c r="Q198" s="274">
        <f>IFERROR(__xludf.DUMMYFUNCTION("""COMPUTED_VALUE"""),0.0)</f>
        <v>0</v>
      </c>
      <c r="R198" s="275"/>
      <c r="S198" s="275"/>
      <c r="T198" s="273">
        <f>IFERROR(__xludf.DUMMYFUNCTION("""COMPUTED_VALUE"""),4.0)</f>
        <v>4</v>
      </c>
      <c r="U198" s="274">
        <f>IFERROR(__xludf.DUMMYFUNCTION("""COMPUTED_VALUE"""),0.0)</f>
        <v>0</v>
      </c>
      <c r="V198" s="275"/>
      <c r="W198" s="275"/>
      <c r="X198" s="273">
        <f>IFERROR(__xludf.DUMMYFUNCTION("""COMPUTED_VALUE"""),2.0)</f>
        <v>2</v>
      </c>
      <c r="Y198" s="274">
        <f>IFERROR(__xludf.DUMMYFUNCTION("""COMPUTED_VALUE"""),0.0)</f>
        <v>0</v>
      </c>
      <c r="Z198" s="275"/>
      <c r="AA198" s="275"/>
      <c r="AB198" s="273">
        <f>IFERROR(__xludf.DUMMYFUNCTION("""COMPUTED_VALUE"""),2.0)</f>
        <v>2</v>
      </c>
      <c r="AC198" s="274">
        <f>IFERROR(__xludf.DUMMYFUNCTION("""COMPUTED_VALUE"""),0.0)</f>
        <v>0</v>
      </c>
      <c r="AD198" s="275"/>
      <c r="AE198" s="275"/>
      <c r="AF198" s="273">
        <f>IFERROR(__xludf.DUMMYFUNCTION("""COMPUTED_VALUE"""),2.0)</f>
        <v>2</v>
      </c>
      <c r="AG198" s="274">
        <f>IFERROR(__xludf.DUMMYFUNCTION("""COMPUTED_VALUE"""),0.0)</f>
        <v>0</v>
      </c>
      <c r="AH198" s="275"/>
      <c r="AI198" s="275"/>
      <c r="AJ198" s="273">
        <f>IFERROR(__xludf.DUMMYFUNCTION("""COMPUTED_VALUE"""),5.0)</f>
        <v>5</v>
      </c>
      <c r="AK198" s="274">
        <f>IFERROR(__xludf.DUMMYFUNCTION("""COMPUTED_VALUE"""),0.0)</f>
        <v>0</v>
      </c>
      <c r="AL198" s="275"/>
      <c r="AM198" s="275"/>
      <c r="AN198" s="273">
        <f>IFERROR(__xludf.DUMMYFUNCTION("""COMPUTED_VALUE"""),19.0)</f>
        <v>19</v>
      </c>
      <c r="AO198" s="274">
        <f>IFERROR(__xludf.DUMMYFUNCTION("""COMPUTED_VALUE"""),0.0)</f>
        <v>0</v>
      </c>
      <c r="AP198" s="275"/>
      <c r="AQ198" s="275"/>
      <c r="AR198" s="273">
        <f>IFERROR(__xludf.DUMMYFUNCTION("""COMPUTED_VALUE"""),4.0)</f>
        <v>4</v>
      </c>
      <c r="AS198" s="274">
        <f>IFERROR(__xludf.DUMMYFUNCTION("""COMPUTED_VALUE"""),0.0)</f>
        <v>0</v>
      </c>
      <c r="AT198" s="275"/>
      <c r="AU198" s="275"/>
      <c r="AV198" s="273">
        <f>IFERROR(__xludf.DUMMYFUNCTION("""COMPUTED_VALUE"""),2.0)</f>
        <v>2</v>
      </c>
      <c r="AW198" s="274">
        <f>IFERROR(__xludf.DUMMYFUNCTION("""COMPUTED_VALUE"""),0.0)</f>
        <v>0</v>
      </c>
      <c r="AX198" s="275"/>
      <c r="AY198" s="275"/>
      <c r="AZ198" s="273">
        <f>IFERROR(__xludf.DUMMYFUNCTION("""COMPUTED_VALUE"""),3.0)</f>
        <v>3</v>
      </c>
      <c r="BA198" s="274">
        <f>IFERROR(__xludf.DUMMYFUNCTION("""COMPUTED_VALUE"""),0.0)</f>
        <v>0</v>
      </c>
      <c r="BB198" s="275"/>
      <c r="BC198" s="275"/>
      <c r="BD198" s="273">
        <f>IFERROR(__xludf.DUMMYFUNCTION("""COMPUTED_VALUE"""),5.0)</f>
        <v>5</v>
      </c>
      <c r="BE198" s="274">
        <f>IFERROR(__xludf.DUMMYFUNCTION("""COMPUTED_VALUE"""),0.0)</f>
        <v>0</v>
      </c>
      <c r="BF198" s="275"/>
      <c r="BG198" s="275"/>
      <c r="BH198" s="273"/>
      <c r="BI198" s="274">
        <f>IFERROR(__xludf.DUMMYFUNCTION("""COMPUTED_VALUE"""),0.0)</f>
        <v>0</v>
      </c>
      <c r="BJ198" s="275"/>
      <c r="BK198" s="275"/>
      <c r="BL198" s="273"/>
      <c r="BM198" s="274">
        <f>IFERROR(__xludf.DUMMYFUNCTION("""COMPUTED_VALUE"""),0.0)</f>
        <v>0</v>
      </c>
      <c r="BN198" s="275"/>
      <c r="BO198" s="275"/>
      <c r="BP198" s="269"/>
      <c r="BQ198" s="269">
        <f>IFERROR(__xludf.DUMMYFUNCTION("""COMPUTED_VALUE"""),0.0)</f>
        <v>0</v>
      </c>
      <c r="BR198" s="269"/>
      <c r="BS198" s="269"/>
      <c r="BT198" s="269"/>
      <c r="BU198" s="269">
        <f>IFERROR(__xludf.DUMMYFUNCTION("""COMPUTED_VALUE"""),0.0)</f>
        <v>0</v>
      </c>
      <c r="BV198" s="269"/>
      <c r="BW198" s="269"/>
      <c r="BX198" s="269"/>
      <c r="BY198" s="269">
        <f>IFERROR(__xludf.DUMMYFUNCTION("""COMPUTED_VALUE"""),0.0)</f>
        <v>0</v>
      </c>
      <c r="BZ198" s="269"/>
      <c r="CA198" s="269"/>
      <c r="CB198" s="269"/>
      <c r="CC198" s="269">
        <f>IFERROR(__xludf.DUMMYFUNCTION("""COMPUTED_VALUE"""),0.0)</f>
        <v>0</v>
      </c>
      <c r="CD198" s="269"/>
      <c r="CE198" s="269"/>
    </row>
    <row r="199">
      <c r="A199" s="271">
        <f>IFERROR(__xludf.DUMMYFUNCTION("""COMPUTED_VALUE"""),46425.0)</f>
        <v>46425</v>
      </c>
      <c r="B199" s="269" t="str">
        <f>IFERROR(__xludf.DUMMYFUNCTION("""COMPUTED_VALUE"""),"日")</f>
        <v>日</v>
      </c>
      <c r="C199" s="272">
        <f>IFERROR(__xludf.DUMMYFUNCTION("""COMPUTED_VALUE"""),0.0)</f>
        <v>0</v>
      </c>
      <c r="D199" s="273">
        <f>IFERROR(__xludf.DUMMYFUNCTION("""COMPUTED_VALUE"""),1.0)</f>
        <v>1</v>
      </c>
      <c r="E199" s="274">
        <f>IFERROR(__xludf.DUMMYFUNCTION("""COMPUTED_VALUE"""),0.0)</f>
        <v>0</v>
      </c>
      <c r="F199" s="275"/>
      <c r="G199" s="275"/>
      <c r="H199" s="273">
        <f>IFERROR(__xludf.DUMMYFUNCTION("""COMPUTED_VALUE"""),1.0)</f>
        <v>1</v>
      </c>
      <c r="I199" s="274">
        <f>IFERROR(__xludf.DUMMYFUNCTION("""COMPUTED_VALUE"""),0.0)</f>
        <v>0</v>
      </c>
      <c r="J199" s="275"/>
      <c r="K199" s="275"/>
      <c r="L199" s="273">
        <f>IFERROR(__xludf.DUMMYFUNCTION("""COMPUTED_VALUE"""),2.0)</f>
        <v>2</v>
      </c>
      <c r="M199" s="274">
        <f>IFERROR(__xludf.DUMMYFUNCTION("""COMPUTED_VALUE"""),0.0)</f>
        <v>0</v>
      </c>
      <c r="N199" s="275"/>
      <c r="O199" s="275"/>
      <c r="P199" s="273">
        <f>IFERROR(__xludf.DUMMYFUNCTION("""COMPUTED_VALUE"""),4.0)</f>
        <v>4</v>
      </c>
      <c r="Q199" s="274">
        <f>IFERROR(__xludf.DUMMYFUNCTION("""COMPUTED_VALUE"""),0.0)</f>
        <v>0</v>
      </c>
      <c r="R199" s="275"/>
      <c r="S199" s="275"/>
      <c r="T199" s="273">
        <f>IFERROR(__xludf.DUMMYFUNCTION("""COMPUTED_VALUE"""),4.0)</f>
        <v>4</v>
      </c>
      <c r="U199" s="274">
        <f>IFERROR(__xludf.DUMMYFUNCTION("""COMPUTED_VALUE"""),0.0)</f>
        <v>0</v>
      </c>
      <c r="V199" s="275"/>
      <c r="W199" s="275"/>
      <c r="X199" s="273">
        <f>IFERROR(__xludf.DUMMYFUNCTION("""COMPUTED_VALUE"""),2.0)</f>
        <v>2</v>
      </c>
      <c r="Y199" s="274">
        <f>IFERROR(__xludf.DUMMYFUNCTION("""COMPUTED_VALUE"""),0.0)</f>
        <v>0</v>
      </c>
      <c r="Z199" s="275"/>
      <c r="AA199" s="275"/>
      <c r="AB199" s="273">
        <f>IFERROR(__xludf.DUMMYFUNCTION("""COMPUTED_VALUE"""),2.0)</f>
        <v>2</v>
      </c>
      <c r="AC199" s="274">
        <f>IFERROR(__xludf.DUMMYFUNCTION("""COMPUTED_VALUE"""),0.0)</f>
        <v>0</v>
      </c>
      <c r="AD199" s="275"/>
      <c r="AE199" s="275"/>
      <c r="AF199" s="273">
        <f>IFERROR(__xludf.DUMMYFUNCTION("""COMPUTED_VALUE"""),2.0)</f>
        <v>2</v>
      </c>
      <c r="AG199" s="274">
        <f>IFERROR(__xludf.DUMMYFUNCTION("""COMPUTED_VALUE"""),0.0)</f>
        <v>0</v>
      </c>
      <c r="AH199" s="275"/>
      <c r="AI199" s="275"/>
      <c r="AJ199" s="273">
        <f>IFERROR(__xludf.DUMMYFUNCTION("""COMPUTED_VALUE"""),5.0)</f>
        <v>5</v>
      </c>
      <c r="AK199" s="274">
        <f>IFERROR(__xludf.DUMMYFUNCTION("""COMPUTED_VALUE"""),0.0)</f>
        <v>0</v>
      </c>
      <c r="AL199" s="275"/>
      <c r="AM199" s="275"/>
      <c r="AN199" s="273">
        <f>IFERROR(__xludf.DUMMYFUNCTION("""COMPUTED_VALUE"""),19.0)</f>
        <v>19</v>
      </c>
      <c r="AO199" s="274">
        <f>IFERROR(__xludf.DUMMYFUNCTION("""COMPUTED_VALUE"""),0.0)</f>
        <v>0</v>
      </c>
      <c r="AP199" s="275"/>
      <c r="AQ199" s="275"/>
      <c r="AR199" s="273">
        <f>IFERROR(__xludf.DUMMYFUNCTION("""COMPUTED_VALUE"""),4.0)</f>
        <v>4</v>
      </c>
      <c r="AS199" s="274">
        <f>IFERROR(__xludf.DUMMYFUNCTION("""COMPUTED_VALUE"""),0.0)</f>
        <v>0</v>
      </c>
      <c r="AT199" s="275"/>
      <c r="AU199" s="275"/>
      <c r="AV199" s="273">
        <f>IFERROR(__xludf.DUMMYFUNCTION("""COMPUTED_VALUE"""),2.0)</f>
        <v>2</v>
      </c>
      <c r="AW199" s="274">
        <f>IFERROR(__xludf.DUMMYFUNCTION("""COMPUTED_VALUE"""),0.0)</f>
        <v>0</v>
      </c>
      <c r="AX199" s="275"/>
      <c r="AY199" s="275"/>
      <c r="AZ199" s="273">
        <f>IFERROR(__xludf.DUMMYFUNCTION("""COMPUTED_VALUE"""),3.0)</f>
        <v>3</v>
      </c>
      <c r="BA199" s="274">
        <f>IFERROR(__xludf.DUMMYFUNCTION("""COMPUTED_VALUE"""),0.0)</f>
        <v>0</v>
      </c>
      <c r="BB199" s="275"/>
      <c r="BC199" s="275"/>
      <c r="BD199" s="273">
        <f>IFERROR(__xludf.DUMMYFUNCTION("""COMPUTED_VALUE"""),5.0)</f>
        <v>5</v>
      </c>
      <c r="BE199" s="274">
        <f>IFERROR(__xludf.DUMMYFUNCTION("""COMPUTED_VALUE"""),0.0)</f>
        <v>0</v>
      </c>
      <c r="BF199" s="275"/>
      <c r="BG199" s="275"/>
      <c r="BH199" s="273"/>
      <c r="BI199" s="274">
        <f>IFERROR(__xludf.DUMMYFUNCTION("""COMPUTED_VALUE"""),0.0)</f>
        <v>0</v>
      </c>
      <c r="BJ199" s="275"/>
      <c r="BK199" s="275"/>
      <c r="BL199" s="273"/>
      <c r="BM199" s="274">
        <f>IFERROR(__xludf.DUMMYFUNCTION("""COMPUTED_VALUE"""),0.0)</f>
        <v>0</v>
      </c>
      <c r="BN199" s="275"/>
      <c r="BO199" s="275"/>
      <c r="BP199" s="269"/>
      <c r="BQ199" s="269">
        <f>IFERROR(__xludf.DUMMYFUNCTION("""COMPUTED_VALUE"""),0.0)</f>
        <v>0</v>
      </c>
      <c r="BR199" s="269"/>
      <c r="BS199" s="269"/>
      <c r="BT199" s="269"/>
      <c r="BU199" s="269">
        <f>IFERROR(__xludf.DUMMYFUNCTION("""COMPUTED_VALUE"""),0.0)</f>
        <v>0</v>
      </c>
      <c r="BV199" s="269"/>
      <c r="BW199" s="269"/>
      <c r="BX199" s="269"/>
      <c r="BY199" s="269">
        <f>IFERROR(__xludf.DUMMYFUNCTION("""COMPUTED_VALUE"""),0.0)</f>
        <v>0</v>
      </c>
      <c r="BZ199" s="269"/>
      <c r="CA199" s="269"/>
      <c r="CB199" s="269"/>
      <c r="CC199" s="269">
        <f>IFERROR(__xludf.DUMMYFUNCTION("""COMPUTED_VALUE"""),0.0)</f>
        <v>0</v>
      </c>
      <c r="CD199" s="269"/>
      <c r="CE199" s="269"/>
    </row>
    <row r="200">
      <c r="A200" s="271">
        <f>IFERROR(__xludf.DUMMYFUNCTION("""COMPUTED_VALUE"""),46429.0)</f>
        <v>46429</v>
      </c>
      <c r="B200" s="269" t="str">
        <f>IFERROR(__xludf.DUMMYFUNCTION("""COMPUTED_VALUE"""),"木")</f>
        <v>木</v>
      </c>
      <c r="C200" s="272">
        <f>IFERROR(__xludf.DUMMYFUNCTION("""COMPUTED_VALUE"""),0.0)</f>
        <v>0</v>
      </c>
      <c r="D200" s="273">
        <f>IFERROR(__xludf.DUMMYFUNCTION("""COMPUTED_VALUE"""),1.0)</f>
        <v>1</v>
      </c>
      <c r="E200" s="274">
        <f>IFERROR(__xludf.DUMMYFUNCTION("""COMPUTED_VALUE"""),0.0)</f>
        <v>0</v>
      </c>
      <c r="F200" s="275"/>
      <c r="G200" s="275"/>
      <c r="H200" s="273">
        <f>IFERROR(__xludf.DUMMYFUNCTION("""COMPUTED_VALUE"""),1.0)</f>
        <v>1</v>
      </c>
      <c r="I200" s="274">
        <f>IFERROR(__xludf.DUMMYFUNCTION("""COMPUTED_VALUE"""),0.0)</f>
        <v>0</v>
      </c>
      <c r="J200" s="275"/>
      <c r="K200" s="275"/>
      <c r="L200" s="273">
        <f>IFERROR(__xludf.DUMMYFUNCTION("""COMPUTED_VALUE"""),2.0)</f>
        <v>2</v>
      </c>
      <c r="M200" s="274">
        <f>IFERROR(__xludf.DUMMYFUNCTION("""COMPUTED_VALUE"""),0.0)</f>
        <v>0</v>
      </c>
      <c r="N200" s="275"/>
      <c r="O200" s="275"/>
      <c r="P200" s="273">
        <f>IFERROR(__xludf.DUMMYFUNCTION("""COMPUTED_VALUE"""),4.0)</f>
        <v>4</v>
      </c>
      <c r="Q200" s="274">
        <f>IFERROR(__xludf.DUMMYFUNCTION("""COMPUTED_VALUE"""),0.0)</f>
        <v>0</v>
      </c>
      <c r="R200" s="275"/>
      <c r="S200" s="275"/>
      <c r="T200" s="273">
        <f>IFERROR(__xludf.DUMMYFUNCTION("""COMPUTED_VALUE"""),4.0)</f>
        <v>4</v>
      </c>
      <c r="U200" s="274">
        <f>IFERROR(__xludf.DUMMYFUNCTION("""COMPUTED_VALUE"""),0.0)</f>
        <v>0</v>
      </c>
      <c r="V200" s="275"/>
      <c r="W200" s="275"/>
      <c r="X200" s="273">
        <f>IFERROR(__xludf.DUMMYFUNCTION("""COMPUTED_VALUE"""),2.0)</f>
        <v>2</v>
      </c>
      <c r="Y200" s="274">
        <f>IFERROR(__xludf.DUMMYFUNCTION("""COMPUTED_VALUE"""),0.0)</f>
        <v>0</v>
      </c>
      <c r="Z200" s="275"/>
      <c r="AA200" s="275"/>
      <c r="AB200" s="273">
        <f>IFERROR(__xludf.DUMMYFUNCTION("""COMPUTED_VALUE"""),2.0)</f>
        <v>2</v>
      </c>
      <c r="AC200" s="274">
        <f>IFERROR(__xludf.DUMMYFUNCTION("""COMPUTED_VALUE"""),0.0)</f>
        <v>0</v>
      </c>
      <c r="AD200" s="275"/>
      <c r="AE200" s="275"/>
      <c r="AF200" s="273">
        <f>IFERROR(__xludf.DUMMYFUNCTION("""COMPUTED_VALUE"""),2.0)</f>
        <v>2</v>
      </c>
      <c r="AG200" s="274">
        <f>IFERROR(__xludf.DUMMYFUNCTION("""COMPUTED_VALUE"""),0.0)</f>
        <v>0</v>
      </c>
      <c r="AH200" s="275"/>
      <c r="AI200" s="275"/>
      <c r="AJ200" s="273">
        <f>IFERROR(__xludf.DUMMYFUNCTION("""COMPUTED_VALUE"""),5.0)</f>
        <v>5</v>
      </c>
      <c r="AK200" s="274">
        <f>IFERROR(__xludf.DUMMYFUNCTION("""COMPUTED_VALUE"""),0.0)</f>
        <v>0</v>
      </c>
      <c r="AL200" s="275"/>
      <c r="AM200" s="275"/>
      <c r="AN200" s="273">
        <f>IFERROR(__xludf.DUMMYFUNCTION("""COMPUTED_VALUE"""),19.0)</f>
        <v>19</v>
      </c>
      <c r="AO200" s="274">
        <f>IFERROR(__xludf.DUMMYFUNCTION("""COMPUTED_VALUE"""),0.0)</f>
        <v>0</v>
      </c>
      <c r="AP200" s="275"/>
      <c r="AQ200" s="275"/>
      <c r="AR200" s="273">
        <f>IFERROR(__xludf.DUMMYFUNCTION("""COMPUTED_VALUE"""),4.0)</f>
        <v>4</v>
      </c>
      <c r="AS200" s="274">
        <f>IFERROR(__xludf.DUMMYFUNCTION("""COMPUTED_VALUE"""),0.0)</f>
        <v>0</v>
      </c>
      <c r="AT200" s="275"/>
      <c r="AU200" s="275"/>
      <c r="AV200" s="273">
        <f>IFERROR(__xludf.DUMMYFUNCTION("""COMPUTED_VALUE"""),2.0)</f>
        <v>2</v>
      </c>
      <c r="AW200" s="274">
        <f>IFERROR(__xludf.DUMMYFUNCTION("""COMPUTED_VALUE"""),0.0)</f>
        <v>0</v>
      </c>
      <c r="AX200" s="275"/>
      <c r="AY200" s="275"/>
      <c r="AZ200" s="273">
        <f>IFERROR(__xludf.DUMMYFUNCTION("""COMPUTED_VALUE"""),3.0)</f>
        <v>3</v>
      </c>
      <c r="BA200" s="274">
        <f>IFERROR(__xludf.DUMMYFUNCTION("""COMPUTED_VALUE"""),0.0)</f>
        <v>0</v>
      </c>
      <c r="BB200" s="275"/>
      <c r="BC200" s="275"/>
      <c r="BD200" s="273">
        <f>IFERROR(__xludf.DUMMYFUNCTION("""COMPUTED_VALUE"""),5.0)</f>
        <v>5</v>
      </c>
      <c r="BE200" s="274">
        <f>IFERROR(__xludf.DUMMYFUNCTION("""COMPUTED_VALUE"""),0.0)</f>
        <v>0</v>
      </c>
      <c r="BF200" s="275"/>
      <c r="BG200" s="275"/>
      <c r="BH200" s="273"/>
      <c r="BI200" s="274">
        <f>IFERROR(__xludf.DUMMYFUNCTION("""COMPUTED_VALUE"""),0.0)</f>
        <v>0</v>
      </c>
      <c r="BJ200" s="275"/>
      <c r="BK200" s="275"/>
      <c r="BL200" s="273"/>
      <c r="BM200" s="274">
        <f>IFERROR(__xludf.DUMMYFUNCTION("""COMPUTED_VALUE"""),0.0)</f>
        <v>0</v>
      </c>
      <c r="BN200" s="275"/>
      <c r="BO200" s="275"/>
      <c r="BP200" s="269"/>
      <c r="BQ200" s="269">
        <f>IFERROR(__xludf.DUMMYFUNCTION("""COMPUTED_VALUE"""),0.0)</f>
        <v>0</v>
      </c>
      <c r="BR200" s="269"/>
      <c r="BS200" s="269"/>
      <c r="BT200" s="269"/>
      <c r="BU200" s="269">
        <f>IFERROR(__xludf.DUMMYFUNCTION("""COMPUTED_VALUE"""),0.0)</f>
        <v>0</v>
      </c>
      <c r="BV200" s="269"/>
      <c r="BW200" s="269"/>
      <c r="BX200" s="269"/>
      <c r="BY200" s="269">
        <f>IFERROR(__xludf.DUMMYFUNCTION("""COMPUTED_VALUE"""),0.0)</f>
        <v>0</v>
      </c>
      <c r="BZ200" s="269"/>
      <c r="CA200" s="269"/>
      <c r="CB200" s="269"/>
      <c r="CC200" s="269">
        <f>IFERROR(__xludf.DUMMYFUNCTION("""COMPUTED_VALUE"""),0.0)</f>
        <v>0</v>
      </c>
      <c r="CD200" s="269"/>
      <c r="CE200" s="269"/>
    </row>
    <row r="201">
      <c r="A201" s="271">
        <f>IFERROR(__xludf.DUMMYFUNCTION("""COMPUTED_VALUE"""),46430.0)</f>
        <v>46430</v>
      </c>
      <c r="B201" s="269" t="str">
        <f>IFERROR(__xludf.DUMMYFUNCTION("""COMPUTED_VALUE"""),"金")</f>
        <v>金</v>
      </c>
      <c r="C201" s="272">
        <f>IFERROR(__xludf.DUMMYFUNCTION("""COMPUTED_VALUE"""),0.0)</f>
        <v>0</v>
      </c>
      <c r="D201" s="273">
        <f>IFERROR(__xludf.DUMMYFUNCTION("""COMPUTED_VALUE"""),1.0)</f>
        <v>1</v>
      </c>
      <c r="E201" s="274">
        <f>IFERROR(__xludf.DUMMYFUNCTION("""COMPUTED_VALUE"""),0.0)</f>
        <v>0</v>
      </c>
      <c r="F201" s="275"/>
      <c r="G201" s="275"/>
      <c r="H201" s="273">
        <f>IFERROR(__xludf.DUMMYFUNCTION("""COMPUTED_VALUE"""),1.0)</f>
        <v>1</v>
      </c>
      <c r="I201" s="274">
        <f>IFERROR(__xludf.DUMMYFUNCTION("""COMPUTED_VALUE"""),0.0)</f>
        <v>0</v>
      </c>
      <c r="J201" s="275"/>
      <c r="K201" s="275"/>
      <c r="L201" s="273">
        <f>IFERROR(__xludf.DUMMYFUNCTION("""COMPUTED_VALUE"""),2.0)</f>
        <v>2</v>
      </c>
      <c r="M201" s="274">
        <f>IFERROR(__xludf.DUMMYFUNCTION("""COMPUTED_VALUE"""),0.0)</f>
        <v>0</v>
      </c>
      <c r="N201" s="275"/>
      <c r="O201" s="275"/>
      <c r="P201" s="273">
        <f>IFERROR(__xludf.DUMMYFUNCTION("""COMPUTED_VALUE"""),4.0)</f>
        <v>4</v>
      </c>
      <c r="Q201" s="274">
        <f>IFERROR(__xludf.DUMMYFUNCTION("""COMPUTED_VALUE"""),0.0)</f>
        <v>0</v>
      </c>
      <c r="R201" s="275"/>
      <c r="S201" s="275"/>
      <c r="T201" s="273">
        <f>IFERROR(__xludf.DUMMYFUNCTION("""COMPUTED_VALUE"""),4.0)</f>
        <v>4</v>
      </c>
      <c r="U201" s="274">
        <f>IFERROR(__xludf.DUMMYFUNCTION("""COMPUTED_VALUE"""),0.0)</f>
        <v>0</v>
      </c>
      <c r="V201" s="275"/>
      <c r="W201" s="275"/>
      <c r="X201" s="273">
        <f>IFERROR(__xludf.DUMMYFUNCTION("""COMPUTED_VALUE"""),2.0)</f>
        <v>2</v>
      </c>
      <c r="Y201" s="274">
        <f>IFERROR(__xludf.DUMMYFUNCTION("""COMPUTED_VALUE"""),0.0)</f>
        <v>0</v>
      </c>
      <c r="Z201" s="275"/>
      <c r="AA201" s="275"/>
      <c r="AB201" s="273">
        <f>IFERROR(__xludf.DUMMYFUNCTION("""COMPUTED_VALUE"""),2.0)</f>
        <v>2</v>
      </c>
      <c r="AC201" s="274">
        <f>IFERROR(__xludf.DUMMYFUNCTION("""COMPUTED_VALUE"""),0.0)</f>
        <v>0</v>
      </c>
      <c r="AD201" s="275"/>
      <c r="AE201" s="275"/>
      <c r="AF201" s="273">
        <f>IFERROR(__xludf.DUMMYFUNCTION("""COMPUTED_VALUE"""),2.0)</f>
        <v>2</v>
      </c>
      <c r="AG201" s="274">
        <f>IFERROR(__xludf.DUMMYFUNCTION("""COMPUTED_VALUE"""),0.0)</f>
        <v>0</v>
      </c>
      <c r="AH201" s="275"/>
      <c r="AI201" s="275"/>
      <c r="AJ201" s="273">
        <f>IFERROR(__xludf.DUMMYFUNCTION("""COMPUTED_VALUE"""),5.0)</f>
        <v>5</v>
      </c>
      <c r="AK201" s="274">
        <f>IFERROR(__xludf.DUMMYFUNCTION("""COMPUTED_VALUE"""),0.0)</f>
        <v>0</v>
      </c>
      <c r="AL201" s="275"/>
      <c r="AM201" s="275"/>
      <c r="AN201" s="273">
        <f>IFERROR(__xludf.DUMMYFUNCTION("""COMPUTED_VALUE"""),19.0)</f>
        <v>19</v>
      </c>
      <c r="AO201" s="274">
        <f>IFERROR(__xludf.DUMMYFUNCTION("""COMPUTED_VALUE"""),0.0)</f>
        <v>0</v>
      </c>
      <c r="AP201" s="275"/>
      <c r="AQ201" s="275"/>
      <c r="AR201" s="273">
        <f>IFERROR(__xludf.DUMMYFUNCTION("""COMPUTED_VALUE"""),4.0)</f>
        <v>4</v>
      </c>
      <c r="AS201" s="274">
        <f>IFERROR(__xludf.DUMMYFUNCTION("""COMPUTED_VALUE"""),0.0)</f>
        <v>0</v>
      </c>
      <c r="AT201" s="275"/>
      <c r="AU201" s="275"/>
      <c r="AV201" s="273">
        <f>IFERROR(__xludf.DUMMYFUNCTION("""COMPUTED_VALUE"""),2.0)</f>
        <v>2</v>
      </c>
      <c r="AW201" s="274">
        <f>IFERROR(__xludf.DUMMYFUNCTION("""COMPUTED_VALUE"""),0.0)</f>
        <v>0</v>
      </c>
      <c r="AX201" s="275"/>
      <c r="AY201" s="275"/>
      <c r="AZ201" s="273">
        <f>IFERROR(__xludf.DUMMYFUNCTION("""COMPUTED_VALUE"""),3.0)</f>
        <v>3</v>
      </c>
      <c r="BA201" s="274">
        <f>IFERROR(__xludf.DUMMYFUNCTION("""COMPUTED_VALUE"""),0.0)</f>
        <v>0</v>
      </c>
      <c r="BB201" s="275"/>
      <c r="BC201" s="275"/>
      <c r="BD201" s="273">
        <f>IFERROR(__xludf.DUMMYFUNCTION("""COMPUTED_VALUE"""),5.0)</f>
        <v>5</v>
      </c>
      <c r="BE201" s="274">
        <f>IFERROR(__xludf.DUMMYFUNCTION("""COMPUTED_VALUE"""),0.0)</f>
        <v>0</v>
      </c>
      <c r="BF201" s="275"/>
      <c r="BG201" s="275"/>
      <c r="BH201" s="273"/>
      <c r="BI201" s="274">
        <f>IFERROR(__xludf.DUMMYFUNCTION("""COMPUTED_VALUE"""),0.0)</f>
        <v>0</v>
      </c>
      <c r="BJ201" s="275"/>
      <c r="BK201" s="275"/>
      <c r="BL201" s="273"/>
      <c r="BM201" s="274">
        <f>IFERROR(__xludf.DUMMYFUNCTION("""COMPUTED_VALUE"""),0.0)</f>
        <v>0</v>
      </c>
      <c r="BN201" s="275"/>
      <c r="BO201" s="275"/>
      <c r="BP201" s="269"/>
      <c r="BQ201" s="269">
        <f>IFERROR(__xludf.DUMMYFUNCTION("""COMPUTED_VALUE"""),0.0)</f>
        <v>0</v>
      </c>
      <c r="BR201" s="269"/>
      <c r="BS201" s="269"/>
      <c r="BT201" s="269"/>
      <c r="BU201" s="269">
        <f>IFERROR(__xludf.DUMMYFUNCTION("""COMPUTED_VALUE"""),0.0)</f>
        <v>0</v>
      </c>
      <c r="BV201" s="269"/>
      <c r="BW201" s="269"/>
      <c r="BX201" s="269"/>
      <c r="BY201" s="269">
        <f>IFERROR(__xludf.DUMMYFUNCTION("""COMPUTED_VALUE"""),0.0)</f>
        <v>0</v>
      </c>
      <c r="BZ201" s="269"/>
      <c r="CA201" s="269"/>
      <c r="CB201" s="269"/>
      <c r="CC201" s="269">
        <f>IFERROR(__xludf.DUMMYFUNCTION("""COMPUTED_VALUE"""),0.0)</f>
        <v>0</v>
      </c>
      <c r="CD201" s="269"/>
      <c r="CE201" s="269"/>
    </row>
    <row r="202">
      <c r="A202" s="271">
        <f>IFERROR(__xludf.DUMMYFUNCTION("""COMPUTED_VALUE"""),46431.0)</f>
        <v>46431</v>
      </c>
      <c r="B202" s="269" t="str">
        <f>IFERROR(__xludf.DUMMYFUNCTION("""COMPUTED_VALUE"""),"土")</f>
        <v>土</v>
      </c>
      <c r="C202" s="272">
        <f>IFERROR(__xludf.DUMMYFUNCTION("""COMPUTED_VALUE"""),0.0)</f>
        <v>0</v>
      </c>
      <c r="D202" s="273">
        <f>IFERROR(__xludf.DUMMYFUNCTION("""COMPUTED_VALUE"""),1.0)</f>
        <v>1</v>
      </c>
      <c r="E202" s="274">
        <f>IFERROR(__xludf.DUMMYFUNCTION("""COMPUTED_VALUE"""),0.0)</f>
        <v>0</v>
      </c>
      <c r="F202" s="275"/>
      <c r="G202" s="275"/>
      <c r="H202" s="273">
        <f>IFERROR(__xludf.DUMMYFUNCTION("""COMPUTED_VALUE"""),1.0)</f>
        <v>1</v>
      </c>
      <c r="I202" s="274">
        <f>IFERROR(__xludf.DUMMYFUNCTION("""COMPUTED_VALUE"""),0.0)</f>
        <v>0</v>
      </c>
      <c r="J202" s="275"/>
      <c r="K202" s="275"/>
      <c r="L202" s="273">
        <f>IFERROR(__xludf.DUMMYFUNCTION("""COMPUTED_VALUE"""),2.0)</f>
        <v>2</v>
      </c>
      <c r="M202" s="274">
        <f>IFERROR(__xludf.DUMMYFUNCTION("""COMPUTED_VALUE"""),0.0)</f>
        <v>0</v>
      </c>
      <c r="N202" s="275"/>
      <c r="O202" s="275"/>
      <c r="P202" s="273">
        <f>IFERROR(__xludf.DUMMYFUNCTION("""COMPUTED_VALUE"""),4.0)</f>
        <v>4</v>
      </c>
      <c r="Q202" s="274">
        <f>IFERROR(__xludf.DUMMYFUNCTION("""COMPUTED_VALUE"""),0.0)</f>
        <v>0</v>
      </c>
      <c r="R202" s="275"/>
      <c r="S202" s="275"/>
      <c r="T202" s="273">
        <f>IFERROR(__xludf.DUMMYFUNCTION("""COMPUTED_VALUE"""),4.0)</f>
        <v>4</v>
      </c>
      <c r="U202" s="274">
        <f>IFERROR(__xludf.DUMMYFUNCTION("""COMPUTED_VALUE"""),0.0)</f>
        <v>0</v>
      </c>
      <c r="V202" s="275"/>
      <c r="W202" s="275"/>
      <c r="X202" s="273">
        <f>IFERROR(__xludf.DUMMYFUNCTION("""COMPUTED_VALUE"""),2.0)</f>
        <v>2</v>
      </c>
      <c r="Y202" s="274">
        <f>IFERROR(__xludf.DUMMYFUNCTION("""COMPUTED_VALUE"""),0.0)</f>
        <v>0</v>
      </c>
      <c r="Z202" s="275"/>
      <c r="AA202" s="275"/>
      <c r="AB202" s="273">
        <f>IFERROR(__xludf.DUMMYFUNCTION("""COMPUTED_VALUE"""),2.0)</f>
        <v>2</v>
      </c>
      <c r="AC202" s="274">
        <f>IFERROR(__xludf.DUMMYFUNCTION("""COMPUTED_VALUE"""),0.0)</f>
        <v>0</v>
      </c>
      <c r="AD202" s="275"/>
      <c r="AE202" s="275"/>
      <c r="AF202" s="273">
        <f>IFERROR(__xludf.DUMMYFUNCTION("""COMPUTED_VALUE"""),2.0)</f>
        <v>2</v>
      </c>
      <c r="AG202" s="274">
        <f>IFERROR(__xludf.DUMMYFUNCTION("""COMPUTED_VALUE"""),0.0)</f>
        <v>0</v>
      </c>
      <c r="AH202" s="275"/>
      <c r="AI202" s="275"/>
      <c r="AJ202" s="273">
        <f>IFERROR(__xludf.DUMMYFUNCTION("""COMPUTED_VALUE"""),5.0)</f>
        <v>5</v>
      </c>
      <c r="AK202" s="274">
        <f>IFERROR(__xludf.DUMMYFUNCTION("""COMPUTED_VALUE"""),0.0)</f>
        <v>0</v>
      </c>
      <c r="AL202" s="275"/>
      <c r="AM202" s="275"/>
      <c r="AN202" s="273">
        <f>IFERROR(__xludf.DUMMYFUNCTION("""COMPUTED_VALUE"""),19.0)</f>
        <v>19</v>
      </c>
      <c r="AO202" s="274">
        <f>IFERROR(__xludf.DUMMYFUNCTION("""COMPUTED_VALUE"""),0.0)</f>
        <v>0</v>
      </c>
      <c r="AP202" s="275"/>
      <c r="AQ202" s="275"/>
      <c r="AR202" s="273">
        <f>IFERROR(__xludf.DUMMYFUNCTION("""COMPUTED_VALUE"""),4.0)</f>
        <v>4</v>
      </c>
      <c r="AS202" s="274">
        <f>IFERROR(__xludf.DUMMYFUNCTION("""COMPUTED_VALUE"""),0.0)</f>
        <v>0</v>
      </c>
      <c r="AT202" s="275"/>
      <c r="AU202" s="275"/>
      <c r="AV202" s="273">
        <f>IFERROR(__xludf.DUMMYFUNCTION("""COMPUTED_VALUE"""),2.0)</f>
        <v>2</v>
      </c>
      <c r="AW202" s="274">
        <f>IFERROR(__xludf.DUMMYFUNCTION("""COMPUTED_VALUE"""),0.0)</f>
        <v>0</v>
      </c>
      <c r="AX202" s="275"/>
      <c r="AY202" s="275"/>
      <c r="AZ202" s="273">
        <f>IFERROR(__xludf.DUMMYFUNCTION("""COMPUTED_VALUE"""),3.0)</f>
        <v>3</v>
      </c>
      <c r="BA202" s="274">
        <f>IFERROR(__xludf.DUMMYFUNCTION("""COMPUTED_VALUE"""),0.0)</f>
        <v>0</v>
      </c>
      <c r="BB202" s="275"/>
      <c r="BC202" s="275"/>
      <c r="BD202" s="273">
        <f>IFERROR(__xludf.DUMMYFUNCTION("""COMPUTED_VALUE"""),5.0)</f>
        <v>5</v>
      </c>
      <c r="BE202" s="274">
        <f>IFERROR(__xludf.DUMMYFUNCTION("""COMPUTED_VALUE"""),0.0)</f>
        <v>0</v>
      </c>
      <c r="BF202" s="275"/>
      <c r="BG202" s="275"/>
      <c r="BH202" s="273"/>
      <c r="BI202" s="274">
        <f>IFERROR(__xludf.DUMMYFUNCTION("""COMPUTED_VALUE"""),0.0)</f>
        <v>0</v>
      </c>
      <c r="BJ202" s="275"/>
      <c r="BK202" s="275"/>
      <c r="BL202" s="273"/>
      <c r="BM202" s="274">
        <f>IFERROR(__xludf.DUMMYFUNCTION("""COMPUTED_VALUE"""),0.0)</f>
        <v>0</v>
      </c>
      <c r="BN202" s="275"/>
      <c r="BO202" s="275"/>
      <c r="BP202" s="269"/>
      <c r="BQ202" s="269">
        <f>IFERROR(__xludf.DUMMYFUNCTION("""COMPUTED_VALUE"""),0.0)</f>
        <v>0</v>
      </c>
      <c r="BR202" s="269"/>
      <c r="BS202" s="269"/>
      <c r="BT202" s="269"/>
      <c r="BU202" s="269">
        <f>IFERROR(__xludf.DUMMYFUNCTION("""COMPUTED_VALUE"""),0.0)</f>
        <v>0</v>
      </c>
      <c r="BV202" s="269"/>
      <c r="BW202" s="269"/>
      <c r="BX202" s="269"/>
      <c r="BY202" s="269">
        <f>IFERROR(__xludf.DUMMYFUNCTION("""COMPUTED_VALUE"""),0.0)</f>
        <v>0</v>
      </c>
      <c r="BZ202" s="269"/>
      <c r="CA202" s="269"/>
      <c r="CB202" s="269"/>
      <c r="CC202" s="269">
        <f>IFERROR(__xludf.DUMMYFUNCTION("""COMPUTED_VALUE"""),0.0)</f>
        <v>0</v>
      </c>
      <c r="CD202" s="269"/>
      <c r="CE202" s="269"/>
    </row>
    <row r="203">
      <c r="A203" s="271">
        <f>IFERROR(__xludf.DUMMYFUNCTION("""COMPUTED_VALUE"""),46432.0)</f>
        <v>46432</v>
      </c>
      <c r="B203" s="269" t="str">
        <f>IFERROR(__xludf.DUMMYFUNCTION("""COMPUTED_VALUE"""),"日")</f>
        <v>日</v>
      </c>
      <c r="C203" s="272">
        <f>IFERROR(__xludf.DUMMYFUNCTION("""COMPUTED_VALUE"""),0.0)</f>
        <v>0</v>
      </c>
      <c r="D203" s="273">
        <f>IFERROR(__xludf.DUMMYFUNCTION("""COMPUTED_VALUE"""),1.0)</f>
        <v>1</v>
      </c>
      <c r="E203" s="274">
        <f>IFERROR(__xludf.DUMMYFUNCTION("""COMPUTED_VALUE"""),0.0)</f>
        <v>0</v>
      </c>
      <c r="F203" s="275"/>
      <c r="G203" s="275"/>
      <c r="H203" s="273">
        <f>IFERROR(__xludf.DUMMYFUNCTION("""COMPUTED_VALUE"""),1.0)</f>
        <v>1</v>
      </c>
      <c r="I203" s="274">
        <f>IFERROR(__xludf.DUMMYFUNCTION("""COMPUTED_VALUE"""),0.0)</f>
        <v>0</v>
      </c>
      <c r="J203" s="275"/>
      <c r="K203" s="275"/>
      <c r="L203" s="273">
        <f>IFERROR(__xludf.DUMMYFUNCTION("""COMPUTED_VALUE"""),2.0)</f>
        <v>2</v>
      </c>
      <c r="M203" s="274">
        <f>IFERROR(__xludf.DUMMYFUNCTION("""COMPUTED_VALUE"""),0.0)</f>
        <v>0</v>
      </c>
      <c r="N203" s="275"/>
      <c r="O203" s="275"/>
      <c r="P203" s="273">
        <f>IFERROR(__xludf.DUMMYFUNCTION("""COMPUTED_VALUE"""),4.0)</f>
        <v>4</v>
      </c>
      <c r="Q203" s="274">
        <f>IFERROR(__xludf.DUMMYFUNCTION("""COMPUTED_VALUE"""),0.0)</f>
        <v>0</v>
      </c>
      <c r="R203" s="275"/>
      <c r="S203" s="275"/>
      <c r="T203" s="273">
        <f>IFERROR(__xludf.DUMMYFUNCTION("""COMPUTED_VALUE"""),4.0)</f>
        <v>4</v>
      </c>
      <c r="U203" s="274">
        <f>IFERROR(__xludf.DUMMYFUNCTION("""COMPUTED_VALUE"""),0.0)</f>
        <v>0</v>
      </c>
      <c r="V203" s="275"/>
      <c r="W203" s="275"/>
      <c r="X203" s="273">
        <f>IFERROR(__xludf.DUMMYFUNCTION("""COMPUTED_VALUE"""),2.0)</f>
        <v>2</v>
      </c>
      <c r="Y203" s="274">
        <f>IFERROR(__xludf.DUMMYFUNCTION("""COMPUTED_VALUE"""),0.0)</f>
        <v>0</v>
      </c>
      <c r="Z203" s="275"/>
      <c r="AA203" s="275"/>
      <c r="AB203" s="273">
        <f>IFERROR(__xludf.DUMMYFUNCTION("""COMPUTED_VALUE"""),2.0)</f>
        <v>2</v>
      </c>
      <c r="AC203" s="274">
        <f>IFERROR(__xludf.DUMMYFUNCTION("""COMPUTED_VALUE"""),0.0)</f>
        <v>0</v>
      </c>
      <c r="AD203" s="275"/>
      <c r="AE203" s="275"/>
      <c r="AF203" s="273">
        <f>IFERROR(__xludf.DUMMYFUNCTION("""COMPUTED_VALUE"""),2.0)</f>
        <v>2</v>
      </c>
      <c r="AG203" s="274">
        <f>IFERROR(__xludf.DUMMYFUNCTION("""COMPUTED_VALUE"""),0.0)</f>
        <v>0</v>
      </c>
      <c r="AH203" s="275"/>
      <c r="AI203" s="275"/>
      <c r="AJ203" s="273">
        <f>IFERROR(__xludf.DUMMYFUNCTION("""COMPUTED_VALUE"""),5.0)</f>
        <v>5</v>
      </c>
      <c r="AK203" s="274">
        <f>IFERROR(__xludf.DUMMYFUNCTION("""COMPUTED_VALUE"""),0.0)</f>
        <v>0</v>
      </c>
      <c r="AL203" s="275"/>
      <c r="AM203" s="275"/>
      <c r="AN203" s="273">
        <f>IFERROR(__xludf.DUMMYFUNCTION("""COMPUTED_VALUE"""),19.0)</f>
        <v>19</v>
      </c>
      <c r="AO203" s="274">
        <f>IFERROR(__xludf.DUMMYFUNCTION("""COMPUTED_VALUE"""),0.0)</f>
        <v>0</v>
      </c>
      <c r="AP203" s="275"/>
      <c r="AQ203" s="275"/>
      <c r="AR203" s="273">
        <f>IFERROR(__xludf.DUMMYFUNCTION("""COMPUTED_VALUE"""),4.0)</f>
        <v>4</v>
      </c>
      <c r="AS203" s="274">
        <f>IFERROR(__xludf.DUMMYFUNCTION("""COMPUTED_VALUE"""),0.0)</f>
        <v>0</v>
      </c>
      <c r="AT203" s="275"/>
      <c r="AU203" s="275"/>
      <c r="AV203" s="273">
        <f>IFERROR(__xludf.DUMMYFUNCTION("""COMPUTED_VALUE"""),2.0)</f>
        <v>2</v>
      </c>
      <c r="AW203" s="274">
        <f>IFERROR(__xludf.DUMMYFUNCTION("""COMPUTED_VALUE"""),0.0)</f>
        <v>0</v>
      </c>
      <c r="AX203" s="275"/>
      <c r="AY203" s="275"/>
      <c r="AZ203" s="273">
        <f>IFERROR(__xludf.DUMMYFUNCTION("""COMPUTED_VALUE"""),3.0)</f>
        <v>3</v>
      </c>
      <c r="BA203" s="274">
        <f>IFERROR(__xludf.DUMMYFUNCTION("""COMPUTED_VALUE"""),0.0)</f>
        <v>0</v>
      </c>
      <c r="BB203" s="275"/>
      <c r="BC203" s="275"/>
      <c r="BD203" s="273">
        <f>IFERROR(__xludf.DUMMYFUNCTION("""COMPUTED_VALUE"""),5.0)</f>
        <v>5</v>
      </c>
      <c r="BE203" s="274">
        <f>IFERROR(__xludf.DUMMYFUNCTION("""COMPUTED_VALUE"""),0.0)</f>
        <v>0</v>
      </c>
      <c r="BF203" s="275"/>
      <c r="BG203" s="275"/>
      <c r="BH203" s="273"/>
      <c r="BI203" s="274">
        <f>IFERROR(__xludf.DUMMYFUNCTION("""COMPUTED_VALUE"""),0.0)</f>
        <v>0</v>
      </c>
      <c r="BJ203" s="275"/>
      <c r="BK203" s="275"/>
      <c r="BL203" s="273"/>
      <c r="BM203" s="274">
        <f>IFERROR(__xludf.DUMMYFUNCTION("""COMPUTED_VALUE"""),0.0)</f>
        <v>0</v>
      </c>
      <c r="BN203" s="275"/>
      <c r="BO203" s="275"/>
      <c r="BP203" s="269"/>
      <c r="BQ203" s="269">
        <f>IFERROR(__xludf.DUMMYFUNCTION("""COMPUTED_VALUE"""),0.0)</f>
        <v>0</v>
      </c>
      <c r="BR203" s="269"/>
      <c r="BS203" s="269"/>
      <c r="BT203" s="269"/>
      <c r="BU203" s="269">
        <f>IFERROR(__xludf.DUMMYFUNCTION("""COMPUTED_VALUE"""),0.0)</f>
        <v>0</v>
      </c>
      <c r="BV203" s="269"/>
      <c r="BW203" s="269"/>
      <c r="BX203" s="269"/>
      <c r="BY203" s="269">
        <f>IFERROR(__xludf.DUMMYFUNCTION("""COMPUTED_VALUE"""),0.0)</f>
        <v>0</v>
      </c>
      <c r="BZ203" s="269"/>
      <c r="CA203" s="269"/>
      <c r="CB203" s="269"/>
      <c r="CC203" s="269">
        <f>IFERROR(__xludf.DUMMYFUNCTION("""COMPUTED_VALUE"""),0.0)</f>
        <v>0</v>
      </c>
      <c r="CD203" s="269"/>
      <c r="CE203" s="269"/>
    </row>
    <row r="204">
      <c r="A204" s="271">
        <f>IFERROR(__xludf.DUMMYFUNCTION("""COMPUTED_VALUE"""),46436.0)</f>
        <v>46436</v>
      </c>
      <c r="B204" s="269" t="str">
        <f>IFERROR(__xludf.DUMMYFUNCTION("""COMPUTED_VALUE"""),"木")</f>
        <v>木</v>
      </c>
      <c r="C204" s="272">
        <f>IFERROR(__xludf.DUMMYFUNCTION("""COMPUTED_VALUE"""),0.0)</f>
        <v>0</v>
      </c>
      <c r="D204" s="273">
        <f>IFERROR(__xludf.DUMMYFUNCTION("""COMPUTED_VALUE"""),1.0)</f>
        <v>1</v>
      </c>
      <c r="E204" s="274">
        <f>IFERROR(__xludf.DUMMYFUNCTION("""COMPUTED_VALUE"""),0.0)</f>
        <v>0</v>
      </c>
      <c r="F204" s="275"/>
      <c r="G204" s="275"/>
      <c r="H204" s="273">
        <f>IFERROR(__xludf.DUMMYFUNCTION("""COMPUTED_VALUE"""),1.0)</f>
        <v>1</v>
      </c>
      <c r="I204" s="274">
        <f>IFERROR(__xludf.DUMMYFUNCTION("""COMPUTED_VALUE"""),0.0)</f>
        <v>0</v>
      </c>
      <c r="J204" s="275"/>
      <c r="K204" s="275"/>
      <c r="L204" s="273">
        <f>IFERROR(__xludf.DUMMYFUNCTION("""COMPUTED_VALUE"""),2.0)</f>
        <v>2</v>
      </c>
      <c r="M204" s="274">
        <f>IFERROR(__xludf.DUMMYFUNCTION("""COMPUTED_VALUE"""),0.0)</f>
        <v>0</v>
      </c>
      <c r="N204" s="275"/>
      <c r="O204" s="275"/>
      <c r="P204" s="273">
        <f>IFERROR(__xludf.DUMMYFUNCTION("""COMPUTED_VALUE"""),4.0)</f>
        <v>4</v>
      </c>
      <c r="Q204" s="274">
        <f>IFERROR(__xludf.DUMMYFUNCTION("""COMPUTED_VALUE"""),0.0)</f>
        <v>0</v>
      </c>
      <c r="R204" s="275"/>
      <c r="S204" s="275"/>
      <c r="T204" s="273">
        <f>IFERROR(__xludf.DUMMYFUNCTION("""COMPUTED_VALUE"""),4.0)</f>
        <v>4</v>
      </c>
      <c r="U204" s="274">
        <f>IFERROR(__xludf.DUMMYFUNCTION("""COMPUTED_VALUE"""),0.0)</f>
        <v>0</v>
      </c>
      <c r="V204" s="275"/>
      <c r="W204" s="275"/>
      <c r="X204" s="273">
        <f>IFERROR(__xludf.DUMMYFUNCTION("""COMPUTED_VALUE"""),2.0)</f>
        <v>2</v>
      </c>
      <c r="Y204" s="274">
        <f>IFERROR(__xludf.DUMMYFUNCTION("""COMPUTED_VALUE"""),0.0)</f>
        <v>0</v>
      </c>
      <c r="Z204" s="275"/>
      <c r="AA204" s="275"/>
      <c r="AB204" s="273">
        <f>IFERROR(__xludf.DUMMYFUNCTION("""COMPUTED_VALUE"""),2.0)</f>
        <v>2</v>
      </c>
      <c r="AC204" s="274">
        <f>IFERROR(__xludf.DUMMYFUNCTION("""COMPUTED_VALUE"""),0.0)</f>
        <v>0</v>
      </c>
      <c r="AD204" s="275"/>
      <c r="AE204" s="275"/>
      <c r="AF204" s="273">
        <f>IFERROR(__xludf.DUMMYFUNCTION("""COMPUTED_VALUE"""),2.0)</f>
        <v>2</v>
      </c>
      <c r="AG204" s="274">
        <f>IFERROR(__xludf.DUMMYFUNCTION("""COMPUTED_VALUE"""),0.0)</f>
        <v>0</v>
      </c>
      <c r="AH204" s="275"/>
      <c r="AI204" s="275"/>
      <c r="AJ204" s="273">
        <f>IFERROR(__xludf.DUMMYFUNCTION("""COMPUTED_VALUE"""),5.0)</f>
        <v>5</v>
      </c>
      <c r="AK204" s="274">
        <f>IFERROR(__xludf.DUMMYFUNCTION("""COMPUTED_VALUE"""),0.0)</f>
        <v>0</v>
      </c>
      <c r="AL204" s="275"/>
      <c r="AM204" s="275"/>
      <c r="AN204" s="273">
        <f>IFERROR(__xludf.DUMMYFUNCTION("""COMPUTED_VALUE"""),19.0)</f>
        <v>19</v>
      </c>
      <c r="AO204" s="274">
        <f>IFERROR(__xludf.DUMMYFUNCTION("""COMPUTED_VALUE"""),0.0)</f>
        <v>0</v>
      </c>
      <c r="AP204" s="275"/>
      <c r="AQ204" s="275"/>
      <c r="AR204" s="273">
        <f>IFERROR(__xludf.DUMMYFUNCTION("""COMPUTED_VALUE"""),4.0)</f>
        <v>4</v>
      </c>
      <c r="AS204" s="274">
        <f>IFERROR(__xludf.DUMMYFUNCTION("""COMPUTED_VALUE"""),0.0)</f>
        <v>0</v>
      </c>
      <c r="AT204" s="275"/>
      <c r="AU204" s="275"/>
      <c r="AV204" s="273">
        <f>IFERROR(__xludf.DUMMYFUNCTION("""COMPUTED_VALUE"""),2.0)</f>
        <v>2</v>
      </c>
      <c r="AW204" s="274">
        <f>IFERROR(__xludf.DUMMYFUNCTION("""COMPUTED_VALUE"""),0.0)</f>
        <v>0</v>
      </c>
      <c r="AX204" s="275"/>
      <c r="AY204" s="275"/>
      <c r="AZ204" s="273">
        <f>IFERROR(__xludf.DUMMYFUNCTION("""COMPUTED_VALUE"""),3.0)</f>
        <v>3</v>
      </c>
      <c r="BA204" s="274">
        <f>IFERROR(__xludf.DUMMYFUNCTION("""COMPUTED_VALUE"""),0.0)</f>
        <v>0</v>
      </c>
      <c r="BB204" s="275"/>
      <c r="BC204" s="275"/>
      <c r="BD204" s="273">
        <f>IFERROR(__xludf.DUMMYFUNCTION("""COMPUTED_VALUE"""),5.0)</f>
        <v>5</v>
      </c>
      <c r="BE204" s="274">
        <f>IFERROR(__xludf.DUMMYFUNCTION("""COMPUTED_VALUE"""),0.0)</f>
        <v>0</v>
      </c>
      <c r="BF204" s="275"/>
      <c r="BG204" s="275"/>
      <c r="BH204" s="273"/>
      <c r="BI204" s="274">
        <f>IFERROR(__xludf.DUMMYFUNCTION("""COMPUTED_VALUE"""),0.0)</f>
        <v>0</v>
      </c>
      <c r="BJ204" s="275"/>
      <c r="BK204" s="275"/>
      <c r="BL204" s="273"/>
      <c r="BM204" s="274">
        <f>IFERROR(__xludf.DUMMYFUNCTION("""COMPUTED_VALUE"""),0.0)</f>
        <v>0</v>
      </c>
      <c r="BN204" s="275"/>
      <c r="BO204" s="275"/>
      <c r="BP204" s="269"/>
      <c r="BQ204" s="269">
        <f>IFERROR(__xludf.DUMMYFUNCTION("""COMPUTED_VALUE"""),0.0)</f>
        <v>0</v>
      </c>
      <c r="BR204" s="269"/>
      <c r="BS204" s="269"/>
      <c r="BT204" s="269"/>
      <c r="BU204" s="269">
        <f>IFERROR(__xludf.DUMMYFUNCTION("""COMPUTED_VALUE"""),0.0)</f>
        <v>0</v>
      </c>
      <c r="BV204" s="269"/>
      <c r="BW204" s="269"/>
      <c r="BX204" s="269"/>
      <c r="BY204" s="269">
        <f>IFERROR(__xludf.DUMMYFUNCTION("""COMPUTED_VALUE"""),0.0)</f>
        <v>0</v>
      </c>
      <c r="BZ204" s="269"/>
      <c r="CA204" s="269"/>
      <c r="CB204" s="269"/>
      <c r="CC204" s="269">
        <f>IFERROR(__xludf.DUMMYFUNCTION("""COMPUTED_VALUE"""),0.0)</f>
        <v>0</v>
      </c>
      <c r="CD204" s="269"/>
      <c r="CE204" s="269"/>
    </row>
    <row r="205">
      <c r="A205" s="271">
        <f>IFERROR(__xludf.DUMMYFUNCTION("""COMPUTED_VALUE"""),46437.0)</f>
        <v>46437</v>
      </c>
      <c r="B205" s="269" t="str">
        <f>IFERROR(__xludf.DUMMYFUNCTION("""COMPUTED_VALUE"""),"金")</f>
        <v>金</v>
      </c>
      <c r="C205" s="272">
        <f>IFERROR(__xludf.DUMMYFUNCTION("""COMPUTED_VALUE"""),0.0)</f>
        <v>0</v>
      </c>
      <c r="D205" s="273">
        <f>IFERROR(__xludf.DUMMYFUNCTION("""COMPUTED_VALUE"""),1.0)</f>
        <v>1</v>
      </c>
      <c r="E205" s="274">
        <f>IFERROR(__xludf.DUMMYFUNCTION("""COMPUTED_VALUE"""),0.0)</f>
        <v>0</v>
      </c>
      <c r="F205" s="275"/>
      <c r="G205" s="275"/>
      <c r="H205" s="273">
        <f>IFERROR(__xludf.DUMMYFUNCTION("""COMPUTED_VALUE"""),1.0)</f>
        <v>1</v>
      </c>
      <c r="I205" s="274">
        <f>IFERROR(__xludf.DUMMYFUNCTION("""COMPUTED_VALUE"""),0.0)</f>
        <v>0</v>
      </c>
      <c r="J205" s="275"/>
      <c r="K205" s="275"/>
      <c r="L205" s="273">
        <f>IFERROR(__xludf.DUMMYFUNCTION("""COMPUTED_VALUE"""),2.0)</f>
        <v>2</v>
      </c>
      <c r="M205" s="274">
        <f>IFERROR(__xludf.DUMMYFUNCTION("""COMPUTED_VALUE"""),0.0)</f>
        <v>0</v>
      </c>
      <c r="N205" s="275"/>
      <c r="O205" s="275"/>
      <c r="P205" s="273">
        <f>IFERROR(__xludf.DUMMYFUNCTION("""COMPUTED_VALUE"""),4.0)</f>
        <v>4</v>
      </c>
      <c r="Q205" s="274">
        <f>IFERROR(__xludf.DUMMYFUNCTION("""COMPUTED_VALUE"""),0.0)</f>
        <v>0</v>
      </c>
      <c r="R205" s="275"/>
      <c r="S205" s="275"/>
      <c r="T205" s="273">
        <f>IFERROR(__xludf.DUMMYFUNCTION("""COMPUTED_VALUE"""),4.0)</f>
        <v>4</v>
      </c>
      <c r="U205" s="274">
        <f>IFERROR(__xludf.DUMMYFUNCTION("""COMPUTED_VALUE"""),0.0)</f>
        <v>0</v>
      </c>
      <c r="V205" s="275"/>
      <c r="W205" s="275"/>
      <c r="X205" s="273">
        <f>IFERROR(__xludf.DUMMYFUNCTION("""COMPUTED_VALUE"""),2.0)</f>
        <v>2</v>
      </c>
      <c r="Y205" s="274">
        <f>IFERROR(__xludf.DUMMYFUNCTION("""COMPUTED_VALUE"""),0.0)</f>
        <v>0</v>
      </c>
      <c r="Z205" s="275"/>
      <c r="AA205" s="275"/>
      <c r="AB205" s="273">
        <f>IFERROR(__xludf.DUMMYFUNCTION("""COMPUTED_VALUE"""),2.0)</f>
        <v>2</v>
      </c>
      <c r="AC205" s="274">
        <f>IFERROR(__xludf.DUMMYFUNCTION("""COMPUTED_VALUE"""),0.0)</f>
        <v>0</v>
      </c>
      <c r="AD205" s="275"/>
      <c r="AE205" s="275"/>
      <c r="AF205" s="273">
        <f>IFERROR(__xludf.DUMMYFUNCTION("""COMPUTED_VALUE"""),2.0)</f>
        <v>2</v>
      </c>
      <c r="AG205" s="274">
        <f>IFERROR(__xludf.DUMMYFUNCTION("""COMPUTED_VALUE"""),0.0)</f>
        <v>0</v>
      </c>
      <c r="AH205" s="275"/>
      <c r="AI205" s="275"/>
      <c r="AJ205" s="273">
        <f>IFERROR(__xludf.DUMMYFUNCTION("""COMPUTED_VALUE"""),5.0)</f>
        <v>5</v>
      </c>
      <c r="AK205" s="274">
        <f>IFERROR(__xludf.DUMMYFUNCTION("""COMPUTED_VALUE"""),0.0)</f>
        <v>0</v>
      </c>
      <c r="AL205" s="275"/>
      <c r="AM205" s="275"/>
      <c r="AN205" s="273">
        <f>IFERROR(__xludf.DUMMYFUNCTION("""COMPUTED_VALUE"""),19.0)</f>
        <v>19</v>
      </c>
      <c r="AO205" s="274">
        <f>IFERROR(__xludf.DUMMYFUNCTION("""COMPUTED_VALUE"""),0.0)</f>
        <v>0</v>
      </c>
      <c r="AP205" s="275"/>
      <c r="AQ205" s="275"/>
      <c r="AR205" s="273">
        <f>IFERROR(__xludf.DUMMYFUNCTION("""COMPUTED_VALUE"""),4.0)</f>
        <v>4</v>
      </c>
      <c r="AS205" s="274">
        <f>IFERROR(__xludf.DUMMYFUNCTION("""COMPUTED_VALUE"""),0.0)</f>
        <v>0</v>
      </c>
      <c r="AT205" s="275"/>
      <c r="AU205" s="275"/>
      <c r="AV205" s="273">
        <f>IFERROR(__xludf.DUMMYFUNCTION("""COMPUTED_VALUE"""),2.0)</f>
        <v>2</v>
      </c>
      <c r="AW205" s="274">
        <f>IFERROR(__xludf.DUMMYFUNCTION("""COMPUTED_VALUE"""),0.0)</f>
        <v>0</v>
      </c>
      <c r="AX205" s="275"/>
      <c r="AY205" s="275"/>
      <c r="AZ205" s="273">
        <f>IFERROR(__xludf.DUMMYFUNCTION("""COMPUTED_VALUE"""),3.0)</f>
        <v>3</v>
      </c>
      <c r="BA205" s="274">
        <f>IFERROR(__xludf.DUMMYFUNCTION("""COMPUTED_VALUE"""),0.0)</f>
        <v>0</v>
      </c>
      <c r="BB205" s="275"/>
      <c r="BC205" s="275"/>
      <c r="BD205" s="273">
        <f>IFERROR(__xludf.DUMMYFUNCTION("""COMPUTED_VALUE"""),5.0)</f>
        <v>5</v>
      </c>
      <c r="BE205" s="274">
        <f>IFERROR(__xludf.DUMMYFUNCTION("""COMPUTED_VALUE"""),0.0)</f>
        <v>0</v>
      </c>
      <c r="BF205" s="275"/>
      <c r="BG205" s="275"/>
      <c r="BH205" s="273"/>
      <c r="BI205" s="274">
        <f>IFERROR(__xludf.DUMMYFUNCTION("""COMPUTED_VALUE"""),0.0)</f>
        <v>0</v>
      </c>
      <c r="BJ205" s="275"/>
      <c r="BK205" s="275"/>
      <c r="BL205" s="273"/>
      <c r="BM205" s="274">
        <f>IFERROR(__xludf.DUMMYFUNCTION("""COMPUTED_VALUE"""),0.0)</f>
        <v>0</v>
      </c>
      <c r="BN205" s="275"/>
      <c r="BO205" s="275"/>
      <c r="BP205" s="269"/>
      <c r="BQ205" s="269">
        <f>IFERROR(__xludf.DUMMYFUNCTION("""COMPUTED_VALUE"""),0.0)</f>
        <v>0</v>
      </c>
      <c r="BR205" s="269"/>
      <c r="BS205" s="269"/>
      <c r="BT205" s="269"/>
      <c r="BU205" s="269">
        <f>IFERROR(__xludf.DUMMYFUNCTION("""COMPUTED_VALUE"""),0.0)</f>
        <v>0</v>
      </c>
      <c r="BV205" s="269"/>
      <c r="BW205" s="269"/>
      <c r="BX205" s="269"/>
      <c r="BY205" s="269">
        <f>IFERROR(__xludf.DUMMYFUNCTION("""COMPUTED_VALUE"""),0.0)</f>
        <v>0</v>
      </c>
      <c r="BZ205" s="269"/>
      <c r="CA205" s="269"/>
      <c r="CB205" s="269"/>
      <c r="CC205" s="269">
        <f>IFERROR(__xludf.DUMMYFUNCTION("""COMPUTED_VALUE"""),0.0)</f>
        <v>0</v>
      </c>
      <c r="CD205" s="269"/>
      <c r="CE205" s="269"/>
    </row>
    <row r="206">
      <c r="A206" s="271">
        <f>IFERROR(__xludf.DUMMYFUNCTION("""COMPUTED_VALUE"""),46438.0)</f>
        <v>46438</v>
      </c>
      <c r="B206" s="269" t="str">
        <f>IFERROR(__xludf.DUMMYFUNCTION("""COMPUTED_VALUE"""),"土")</f>
        <v>土</v>
      </c>
      <c r="C206" s="272">
        <f>IFERROR(__xludf.DUMMYFUNCTION("""COMPUTED_VALUE"""),0.0)</f>
        <v>0</v>
      </c>
      <c r="D206" s="273">
        <f>IFERROR(__xludf.DUMMYFUNCTION("""COMPUTED_VALUE"""),1.0)</f>
        <v>1</v>
      </c>
      <c r="E206" s="274">
        <f>IFERROR(__xludf.DUMMYFUNCTION("""COMPUTED_VALUE"""),0.0)</f>
        <v>0</v>
      </c>
      <c r="F206" s="275"/>
      <c r="G206" s="275"/>
      <c r="H206" s="273">
        <f>IFERROR(__xludf.DUMMYFUNCTION("""COMPUTED_VALUE"""),1.0)</f>
        <v>1</v>
      </c>
      <c r="I206" s="274">
        <f>IFERROR(__xludf.DUMMYFUNCTION("""COMPUTED_VALUE"""),0.0)</f>
        <v>0</v>
      </c>
      <c r="J206" s="275"/>
      <c r="K206" s="275"/>
      <c r="L206" s="273">
        <f>IFERROR(__xludf.DUMMYFUNCTION("""COMPUTED_VALUE"""),2.0)</f>
        <v>2</v>
      </c>
      <c r="M206" s="274">
        <f>IFERROR(__xludf.DUMMYFUNCTION("""COMPUTED_VALUE"""),0.0)</f>
        <v>0</v>
      </c>
      <c r="N206" s="275"/>
      <c r="O206" s="275"/>
      <c r="P206" s="273">
        <f>IFERROR(__xludf.DUMMYFUNCTION("""COMPUTED_VALUE"""),4.0)</f>
        <v>4</v>
      </c>
      <c r="Q206" s="274">
        <f>IFERROR(__xludf.DUMMYFUNCTION("""COMPUTED_VALUE"""),0.0)</f>
        <v>0</v>
      </c>
      <c r="R206" s="275"/>
      <c r="S206" s="275"/>
      <c r="T206" s="273">
        <f>IFERROR(__xludf.DUMMYFUNCTION("""COMPUTED_VALUE"""),4.0)</f>
        <v>4</v>
      </c>
      <c r="U206" s="274">
        <f>IFERROR(__xludf.DUMMYFUNCTION("""COMPUTED_VALUE"""),0.0)</f>
        <v>0</v>
      </c>
      <c r="V206" s="275"/>
      <c r="W206" s="275"/>
      <c r="X206" s="273">
        <f>IFERROR(__xludf.DUMMYFUNCTION("""COMPUTED_VALUE"""),2.0)</f>
        <v>2</v>
      </c>
      <c r="Y206" s="274">
        <f>IFERROR(__xludf.DUMMYFUNCTION("""COMPUTED_VALUE"""),0.0)</f>
        <v>0</v>
      </c>
      <c r="Z206" s="275"/>
      <c r="AA206" s="275"/>
      <c r="AB206" s="273">
        <f>IFERROR(__xludf.DUMMYFUNCTION("""COMPUTED_VALUE"""),2.0)</f>
        <v>2</v>
      </c>
      <c r="AC206" s="274">
        <f>IFERROR(__xludf.DUMMYFUNCTION("""COMPUTED_VALUE"""),0.0)</f>
        <v>0</v>
      </c>
      <c r="AD206" s="275"/>
      <c r="AE206" s="275"/>
      <c r="AF206" s="273">
        <f>IFERROR(__xludf.DUMMYFUNCTION("""COMPUTED_VALUE"""),2.0)</f>
        <v>2</v>
      </c>
      <c r="AG206" s="274">
        <f>IFERROR(__xludf.DUMMYFUNCTION("""COMPUTED_VALUE"""),0.0)</f>
        <v>0</v>
      </c>
      <c r="AH206" s="275"/>
      <c r="AI206" s="275"/>
      <c r="AJ206" s="273">
        <f>IFERROR(__xludf.DUMMYFUNCTION("""COMPUTED_VALUE"""),5.0)</f>
        <v>5</v>
      </c>
      <c r="AK206" s="274">
        <f>IFERROR(__xludf.DUMMYFUNCTION("""COMPUTED_VALUE"""),0.0)</f>
        <v>0</v>
      </c>
      <c r="AL206" s="275"/>
      <c r="AM206" s="275"/>
      <c r="AN206" s="273">
        <f>IFERROR(__xludf.DUMMYFUNCTION("""COMPUTED_VALUE"""),19.0)</f>
        <v>19</v>
      </c>
      <c r="AO206" s="274">
        <f>IFERROR(__xludf.DUMMYFUNCTION("""COMPUTED_VALUE"""),0.0)</f>
        <v>0</v>
      </c>
      <c r="AP206" s="275"/>
      <c r="AQ206" s="275"/>
      <c r="AR206" s="273">
        <f>IFERROR(__xludf.DUMMYFUNCTION("""COMPUTED_VALUE"""),4.0)</f>
        <v>4</v>
      </c>
      <c r="AS206" s="274">
        <f>IFERROR(__xludf.DUMMYFUNCTION("""COMPUTED_VALUE"""),0.0)</f>
        <v>0</v>
      </c>
      <c r="AT206" s="275"/>
      <c r="AU206" s="275"/>
      <c r="AV206" s="273">
        <f>IFERROR(__xludf.DUMMYFUNCTION("""COMPUTED_VALUE"""),2.0)</f>
        <v>2</v>
      </c>
      <c r="AW206" s="274">
        <f>IFERROR(__xludf.DUMMYFUNCTION("""COMPUTED_VALUE"""),0.0)</f>
        <v>0</v>
      </c>
      <c r="AX206" s="275"/>
      <c r="AY206" s="275"/>
      <c r="AZ206" s="273">
        <f>IFERROR(__xludf.DUMMYFUNCTION("""COMPUTED_VALUE"""),3.0)</f>
        <v>3</v>
      </c>
      <c r="BA206" s="274">
        <f>IFERROR(__xludf.DUMMYFUNCTION("""COMPUTED_VALUE"""),0.0)</f>
        <v>0</v>
      </c>
      <c r="BB206" s="275"/>
      <c r="BC206" s="275"/>
      <c r="BD206" s="273">
        <f>IFERROR(__xludf.DUMMYFUNCTION("""COMPUTED_VALUE"""),5.0)</f>
        <v>5</v>
      </c>
      <c r="BE206" s="274">
        <f>IFERROR(__xludf.DUMMYFUNCTION("""COMPUTED_VALUE"""),0.0)</f>
        <v>0</v>
      </c>
      <c r="BF206" s="275"/>
      <c r="BG206" s="275"/>
      <c r="BH206" s="273"/>
      <c r="BI206" s="274">
        <f>IFERROR(__xludf.DUMMYFUNCTION("""COMPUTED_VALUE"""),0.0)</f>
        <v>0</v>
      </c>
      <c r="BJ206" s="275"/>
      <c r="BK206" s="275"/>
      <c r="BL206" s="273"/>
      <c r="BM206" s="274">
        <f>IFERROR(__xludf.DUMMYFUNCTION("""COMPUTED_VALUE"""),0.0)</f>
        <v>0</v>
      </c>
      <c r="BN206" s="275"/>
      <c r="BO206" s="275"/>
      <c r="BP206" s="269"/>
      <c r="BQ206" s="269">
        <f>IFERROR(__xludf.DUMMYFUNCTION("""COMPUTED_VALUE"""),0.0)</f>
        <v>0</v>
      </c>
      <c r="BR206" s="269"/>
      <c r="BS206" s="269"/>
      <c r="BT206" s="269"/>
      <c r="BU206" s="269">
        <f>IFERROR(__xludf.DUMMYFUNCTION("""COMPUTED_VALUE"""),0.0)</f>
        <v>0</v>
      </c>
      <c r="BV206" s="269"/>
      <c r="BW206" s="269"/>
      <c r="BX206" s="269"/>
      <c r="BY206" s="269">
        <f>IFERROR(__xludf.DUMMYFUNCTION("""COMPUTED_VALUE"""),0.0)</f>
        <v>0</v>
      </c>
      <c r="BZ206" s="269"/>
      <c r="CA206" s="269"/>
      <c r="CB206" s="269"/>
      <c r="CC206" s="269">
        <f>IFERROR(__xludf.DUMMYFUNCTION("""COMPUTED_VALUE"""),0.0)</f>
        <v>0</v>
      </c>
      <c r="CD206" s="269"/>
      <c r="CE206" s="269"/>
    </row>
    <row r="207">
      <c r="A207" s="271">
        <f>IFERROR(__xludf.DUMMYFUNCTION("""COMPUTED_VALUE"""),46439.0)</f>
        <v>46439</v>
      </c>
      <c r="B207" s="269" t="str">
        <f>IFERROR(__xludf.DUMMYFUNCTION("""COMPUTED_VALUE"""),"日")</f>
        <v>日</v>
      </c>
      <c r="C207" s="272">
        <f>IFERROR(__xludf.DUMMYFUNCTION("""COMPUTED_VALUE"""),0.0)</f>
        <v>0</v>
      </c>
      <c r="D207" s="273">
        <f>IFERROR(__xludf.DUMMYFUNCTION("""COMPUTED_VALUE"""),1.0)</f>
        <v>1</v>
      </c>
      <c r="E207" s="274">
        <f>IFERROR(__xludf.DUMMYFUNCTION("""COMPUTED_VALUE"""),0.0)</f>
        <v>0</v>
      </c>
      <c r="F207" s="275"/>
      <c r="G207" s="275"/>
      <c r="H207" s="273">
        <f>IFERROR(__xludf.DUMMYFUNCTION("""COMPUTED_VALUE"""),1.0)</f>
        <v>1</v>
      </c>
      <c r="I207" s="274">
        <f>IFERROR(__xludf.DUMMYFUNCTION("""COMPUTED_VALUE"""),0.0)</f>
        <v>0</v>
      </c>
      <c r="J207" s="275"/>
      <c r="K207" s="275"/>
      <c r="L207" s="273">
        <f>IFERROR(__xludf.DUMMYFUNCTION("""COMPUTED_VALUE"""),2.0)</f>
        <v>2</v>
      </c>
      <c r="M207" s="274">
        <f>IFERROR(__xludf.DUMMYFUNCTION("""COMPUTED_VALUE"""),0.0)</f>
        <v>0</v>
      </c>
      <c r="N207" s="275"/>
      <c r="O207" s="275"/>
      <c r="P207" s="273">
        <f>IFERROR(__xludf.DUMMYFUNCTION("""COMPUTED_VALUE"""),4.0)</f>
        <v>4</v>
      </c>
      <c r="Q207" s="274">
        <f>IFERROR(__xludf.DUMMYFUNCTION("""COMPUTED_VALUE"""),0.0)</f>
        <v>0</v>
      </c>
      <c r="R207" s="275"/>
      <c r="S207" s="275"/>
      <c r="T207" s="273">
        <f>IFERROR(__xludf.DUMMYFUNCTION("""COMPUTED_VALUE"""),4.0)</f>
        <v>4</v>
      </c>
      <c r="U207" s="274">
        <f>IFERROR(__xludf.DUMMYFUNCTION("""COMPUTED_VALUE"""),0.0)</f>
        <v>0</v>
      </c>
      <c r="V207" s="275"/>
      <c r="W207" s="275"/>
      <c r="X207" s="273">
        <f>IFERROR(__xludf.DUMMYFUNCTION("""COMPUTED_VALUE"""),2.0)</f>
        <v>2</v>
      </c>
      <c r="Y207" s="274">
        <f>IFERROR(__xludf.DUMMYFUNCTION("""COMPUTED_VALUE"""),0.0)</f>
        <v>0</v>
      </c>
      <c r="Z207" s="275"/>
      <c r="AA207" s="275"/>
      <c r="AB207" s="273">
        <f>IFERROR(__xludf.DUMMYFUNCTION("""COMPUTED_VALUE"""),2.0)</f>
        <v>2</v>
      </c>
      <c r="AC207" s="274">
        <f>IFERROR(__xludf.DUMMYFUNCTION("""COMPUTED_VALUE"""),0.0)</f>
        <v>0</v>
      </c>
      <c r="AD207" s="275"/>
      <c r="AE207" s="275"/>
      <c r="AF207" s="273">
        <f>IFERROR(__xludf.DUMMYFUNCTION("""COMPUTED_VALUE"""),2.0)</f>
        <v>2</v>
      </c>
      <c r="AG207" s="274">
        <f>IFERROR(__xludf.DUMMYFUNCTION("""COMPUTED_VALUE"""),0.0)</f>
        <v>0</v>
      </c>
      <c r="AH207" s="275"/>
      <c r="AI207" s="275"/>
      <c r="AJ207" s="273">
        <f>IFERROR(__xludf.DUMMYFUNCTION("""COMPUTED_VALUE"""),5.0)</f>
        <v>5</v>
      </c>
      <c r="AK207" s="274">
        <f>IFERROR(__xludf.DUMMYFUNCTION("""COMPUTED_VALUE"""),0.0)</f>
        <v>0</v>
      </c>
      <c r="AL207" s="275"/>
      <c r="AM207" s="275"/>
      <c r="AN207" s="273">
        <f>IFERROR(__xludf.DUMMYFUNCTION("""COMPUTED_VALUE"""),19.0)</f>
        <v>19</v>
      </c>
      <c r="AO207" s="274">
        <f>IFERROR(__xludf.DUMMYFUNCTION("""COMPUTED_VALUE"""),0.0)</f>
        <v>0</v>
      </c>
      <c r="AP207" s="275"/>
      <c r="AQ207" s="275"/>
      <c r="AR207" s="273">
        <f>IFERROR(__xludf.DUMMYFUNCTION("""COMPUTED_VALUE"""),4.0)</f>
        <v>4</v>
      </c>
      <c r="AS207" s="274">
        <f>IFERROR(__xludf.DUMMYFUNCTION("""COMPUTED_VALUE"""),0.0)</f>
        <v>0</v>
      </c>
      <c r="AT207" s="275"/>
      <c r="AU207" s="275"/>
      <c r="AV207" s="273">
        <f>IFERROR(__xludf.DUMMYFUNCTION("""COMPUTED_VALUE"""),2.0)</f>
        <v>2</v>
      </c>
      <c r="AW207" s="274">
        <f>IFERROR(__xludf.DUMMYFUNCTION("""COMPUTED_VALUE"""),0.0)</f>
        <v>0</v>
      </c>
      <c r="AX207" s="275"/>
      <c r="AY207" s="275"/>
      <c r="AZ207" s="273">
        <f>IFERROR(__xludf.DUMMYFUNCTION("""COMPUTED_VALUE"""),3.0)</f>
        <v>3</v>
      </c>
      <c r="BA207" s="274">
        <f>IFERROR(__xludf.DUMMYFUNCTION("""COMPUTED_VALUE"""),0.0)</f>
        <v>0</v>
      </c>
      <c r="BB207" s="275"/>
      <c r="BC207" s="275"/>
      <c r="BD207" s="273">
        <f>IFERROR(__xludf.DUMMYFUNCTION("""COMPUTED_VALUE"""),5.0)</f>
        <v>5</v>
      </c>
      <c r="BE207" s="274">
        <f>IFERROR(__xludf.DUMMYFUNCTION("""COMPUTED_VALUE"""),0.0)</f>
        <v>0</v>
      </c>
      <c r="BF207" s="275"/>
      <c r="BG207" s="275"/>
      <c r="BH207" s="273"/>
      <c r="BI207" s="274">
        <f>IFERROR(__xludf.DUMMYFUNCTION("""COMPUTED_VALUE"""),0.0)</f>
        <v>0</v>
      </c>
      <c r="BJ207" s="275"/>
      <c r="BK207" s="275"/>
      <c r="BL207" s="273"/>
      <c r="BM207" s="274">
        <f>IFERROR(__xludf.DUMMYFUNCTION("""COMPUTED_VALUE"""),0.0)</f>
        <v>0</v>
      </c>
      <c r="BN207" s="275"/>
      <c r="BO207" s="275"/>
      <c r="BP207" s="269"/>
      <c r="BQ207" s="269">
        <f>IFERROR(__xludf.DUMMYFUNCTION("""COMPUTED_VALUE"""),0.0)</f>
        <v>0</v>
      </c>
      <c r="BR207" s="269"/>
      <c r="BS207" s="269"/>
      <c r="BT207" s="269"/>
      <c r="BU207" s="269">
        <f>IFERROR(__xludf.DUMMYFUNCTION("""COMPUTED_VALUE"""),0.0)</f>
        <v>0</v>
      </c>
      <c r="BV207" s="269"/>
      <c r="BW207" s="269"/>
      <c r="BX207" s="269"/>
      <c r="BY207" s="269">
        <f>IFERROR(__xludf.DUMMYFUNCTION("""COMPUTED_VALUE"""),0.0)</f>
        <v>0</v>
      </c>
      <c r="BZ207" s="269"/>
      <c r="CA207" s="269"/>
      <c r="CB207" s="269"/>
      <c r="CC207" s="269">
        <f>IFERROR(__xludf.DUMMYFUNCTION("""COMPUTED_VALUE"""),0.0)</f>
        <v>0</v>
      </c>
      <c r="CD207" s="269"/>
      <c r="CE207" s="269"/>
    </row>
    <row r="208">
      <c r="A208" s="271">
        <f>IFERROR(__xludf.DUMMYFUNCTION("""COMPUTED_VALUE"""),46443.0)</f>
        <v>46443</v>
      </c>
      <c r="B208" s="269" t="str">
        <f>IFERROR(__xludf.DUMMYFUNCTION("""COMPUTED_VALUE"""),"木")</f>
        <v>木</v>
      </c>
      <c r="C208" s="272">
        <f>IFERROR(__xludf.DUMMYFUNCTION("""COMPUTED_VALUE"""),0.0)</f>
        <v>0</v>
      </c>
      <c r="D208" s="273">
        <f>IFERROR(__xludf.DUMMYFUNCTION("""COMPUTED_VALUE"""),1.0)</f>
        <v>1</v>
      </c>
      <c r="E208" s="274">
        <f>IFERROR(__xludf.DUMMYFUNCTION("""COMPUTED_VALUE"""),0.0)</f>
        <v>0</v>
      </c>
      <c r="F208" s="275"/>
      <c r="G208" s="275"/>
      <c r="H208" s="273">
        <f>IFERROR(__xludf.DUMMYFUNCTION("""COMPUTED_VALUE"""),1.0)</f>
        <v>1</v>
      </c>
      <c r="I208" s="274">
        <f>IFERROR(__xludf.DUMMYFUNCTION("""COMPUTED_VALUE"""),0.0)</f>
        <v>0</v>
      </c>
      <c r="J208" s="275"/>
      <c r="K208" s="275"/>
      <c r="L208" s="273">
        <f>IFERROR(__xludf.DUMMYFUNCTION("""COMPUTED_VALUE"""),2.0)</f>
        <v>2</v>
      </c>
      <c r="M208" s="274">
        <f>IFERROR(__xludf.DUMMYFUNCTION("""COMPUTED_VALUE"""),0.0)</f>
        <v>0</v>
      </c>
      <c r="N208" s="275"/>
      <c r="O208" s="275"/>
      <c r="P208" s="273">
        <f>IFERROR(__xludf.DUMMYFUNCTION("""COMPUTED_VALUE"""),4.0)</f>
        <v>4</v>
      </c>
      <c r="Q208" s="274">
        <f>IFERROR(__xludf.DUMMYFUNCTION("""COMPUTED_VALUE"""),0.0)</f>
        <v>0</v>
      </c>
      <c r="R208" s="275"/>
      <c r="S208" s="275"/>
      <c r="T208" s="273">
        <f>IFERROR(__xludf.DUMMYFUNCTION("""COMPUTED_VALUE"""),4.0)</f>
        <v>4</v>
      </c>
      <c r="U208" s="274">
        <f>IFERROR(__xludf.DUMMYFUNCTION("""COMPUTED_VALUE"""),0.0)</f>
        <v>0</v>
      </c>
      <c r="V208" s="275"/>
      <c r="W208" s="275"/>
      <c r="X208" s="273">
        <f>IFERROR(__xludf.DUMMYFUNCTION("""COMPUTED_VALUE"""),2.0)</f>
        <v>2</v>
      </c>
      <c r="Y208" s="274">
        <f>IFERROR(__xludf.DUMMYFUNCTION("""COMPUTED_VALUE"""),0.0)</f>
        <v>0</v>
      </c>
      <c r="Z208" s="275"/>
      <c r="AA208" s="275"/>
      <c r="AB208" s="273">
        <f>IFERROR(__xludf.DUMMYFUNCTION("""COMPUTED_VALUE"""),2.0)</f>
        <v>2</v>
      </c>
      <c r="AC208" s="274">
        <f>IFERROR(__xludf.DUMMYFUNCTION("""COMPUTED_VALUE"""),0.0)</f>
        <v>0</v>
      </c>
      <c r="AD208" s="275"/>
      <c r="AE208" s="275"/>
      <c r="AF208" s="273">
        <f>IFERROR(__xludf.DUMMYFUNCTION("""COMPUTED_VALUE"""),2.0)</f>
        <v>2</v>
      </c>
      <c r="AG208" s="274">
        <f>IFERROR(__xludf.DUMMYFUNCTION("""COMPUTED_VALUE"""),0.0)</f>
        <v>0</v>
      </c>
      <c r="AH208" s="275"/>
      <c r="AI208" s="275"/>
      <c r="AJ208" s="273">
        <f>IFERROR(__xludf.DUMMYFUNCTION("""COMPUTED_VALUE"""),5.0)</f>
        <v>5</v>
      </c>
      <c r="AK208" s="274">
        <f>IFERROR(__xludf.DUMMYFUNCTION("""COMPUTED_VALUE"""),0.0)</f>
        <v>0</v>
      </c>
      <c r="AL208" s="275"/>
      <c r="AM208" s="275"/>
      <c r="AN208" s="273">
        <f>IFERROR(__xludf.DUMMYFUNCTION("""COMPUTED_VALUE"""),19.0)</f>
        <v>19</v>
      </c>
      <c r="AO208" s="274">
        <f>IFERROR(__xludf.DUMMYFUNCTION("""COMPUTED_VALUE"""),0.0)</f>
        <v>0</v>
      </c>
      <c r="AP208" s="275"/>
      <c r="AQ208" s="275"/>
      <c r="AR208" s="273">
        <f>IFERROR(__xludf.DUMMYFUNCTION("""COMPUTED_VALUE"""),4.0)</f>
        <v>4</v>
      </c>
      <c r="AS208" s="274">
        <f>IFERROR(__xludf.DUMMYFUNCTION("""COMPUTED_VALUE"""),0.0)</f>
        <v>0</v>
      </c>
      <c r="AT208" s="275"/>
      <c r="AU208" s="275"/>
      <c r="AV208" s="273">
        <f>IFERROR(__xludf.DUMMYFUNCTION("""COMPUTED_VALUE"""),2.0)</f>
        <v>2</v>
      </c>
      <c r="AW208" s="274">
        <f>IFERROR(__xludf.DUMMYFUNCTION("""COMPUTED_VALUE"""),0.0)</f>
        <v>0</v>
      </c>
      <c r="AX208" s="275"/>
      <c r="AY208" s="275"/>
      <c r="AZ208" s="273">
        <f>IFERROR(__xludf.DUMMYFUNCTION("""COMPUTED_VALUE"""),3.0)</f>
        <v>3</v>
      </c>
      <c r="BA208" s="274">
        <f>IFERROR(__xludf.DUMMYFUNCTION("""COMPUTED_VALUE"""),0.0)</f>
        <v>0</v>
      </c>
      <c r="BB208" s="275"/>
      <c r="BC208" s="275"/>
      <c r="BD208" s="273">
        <f>IFERROR(__xludf.DUMMYFUNCTION("""COMPUTED_VALUE"""),5.0)</f>
        <v>5</v>
      </c>
      <c r="BE208" s="274">
        <f>IFERROR(__xludf.DUMMYFUNCTION("""COMPUTED_VALUE"""),0.0)</f>
        <v>0</v>
      </c>
      <c r="BF208" s="275"/>
      <c r="BG208" s="275"/>
      <c r="BH208" s="273"/>
      <c r="BI208" s="274">
        <f>IFERROR(__xludf.DUMMYFUNCTION("""COMPUTED_VALUE"""),0.0)</f>
        <v>0</v>
      </c>
      <c r="BJ208" s="275"/>
      <c r="BK208" s="275"/>
      <c r="BL208" s="273"/>
      <c r="BM208" s="274">
        <f>IFERROR(__xludf.DUMMYFUNCTION("""COMPUTED_VALUE"""),0.0)</f>
        <v>0</v>
      </c>
      <c r="BN208" s="275"/>
      <c r="BO208" s="275"/>
      <c r="BP208" s="269"/>
      <c r="BQ208" s="269">
        <f>IFERROR(__xludf.DUMMYFUNCTION("""COMPUTED_VALUE"""),0.0)</f>
        <v>0</v>
      </c>
      <c r="BR208" s="269"/>
      <c r="BS208" s="269"/>
      <c r="BT208" s="269"/>
      <c r="BU208" s="269">
        <f>IFERROR(__xludf.DUMMYFUNCTION("""COMPUTED_VALUE"""),0.0)</f>
        <v>0</v>
      </c>
      <c r="BV208" s="269"/>
      <c r="BW208" s="269"/>
      <c r="BX208" s="269"/>
      <c r="BY208" s="269">
        <f>IFERROR(__xludf.DUMMYFUNCTION("""COMPUTED_VALUE"""),0.0)</f>
        <v>0</v>
      </c>
      <c r="BZ208" s="269"/>
      <c r="CA208" s="269"/>
      <c r="CB208" s="269"/>
      <c r="CC208" s="269">
        <f>IFERROR(__xludf.DUMMYFUNCTION("""COMPUTED_VALUE"""),0.0)</f>
        <v>0</v>
      </c>
      <c r="CD208" s="269"/>
      <c r="CE208" s="269"/>
    </row>
    <row r="209">
      <c r="A209" s="271">
        <f>IFERROR(__xludf.DUMMYFUNCTION("""COMPUTED_VALUE"""),46444.0)</f>
        <v>46444</v>
      </c>
      <c r="B209" s="269" t="str">
        <f>IFERROR(__xludf.DUMMYFUNCTION("""COMPUTED_VALUE"""),"金")</f>
        <v>金</v>
      </c>
      <c r="C209" s="272">
        <f>IFERROR(__xludf.DUMMYFUNCTION("""COMPUTED_VALUE"""),0.0)</f>
        <v>0</v>
      </c>
      <c r="D209" s="273">
        <f>IFERROR(__xludf.DUMMYFUNCTION("""COMPUTED_VALUE"""),1.0)</f>
        <v>1</v>
      </c>
      <c r="E209" s="274">
        <f>IFERROR(__xludf.DUMMYFUNCTION("""COMPUTED_VALUE"""),0.0)</f>
        <v>0</v>
      </c>
      <c r="F209" s="275"/>
      <c r="G209" s="275"/>
      <c r="H209" s="273">
        <f>IFERROR(__xludf.DUMMYFUNCTION("""COMPUTED_VALUE"""),1.0)</f>
        <v>1</v>
      </c>
      <c r="I209" s="274">
        <f>IFERROR(__xludf.DUMMYFUNCTION("""COMPUTED_VALUE"""),0.0)</f>
        <v>0</v>
      </c>
      <c r="J209" s="275"/>
      <c r="K209" s="275"/>
      <c r="L209" s="273">
        <f>IFERROR(__xludf.DUMMYFUNCTION("""COMPUTED_VALUE"""),2.0)</f>
        <v>2</v>
      </c>
      <c r="M209" s="274">
        <f>IFERROR(__xludf.DUMMYFUNCTION("""COMPUTED_VALUE"""),0.0)</f>
        <v>0</v>
      </c>
      <c r="N209" s="275"/>
      <c r="O209" s="275"/>
      <c r="P209" s="273">
        <f>IFERROR(__xludf.DUMMYFUNCTION("""COMPUTED_VALUE"""),4.0)</f>
        <v>4</v>
      </c>
      <c r="Q209" s="274">
        <f>IFERROR(__xludf.DUMMYFUNCTION("""COMPUTED_VALUE"""),0.0)</f>
        <v>0</v>
      </c>
      <c r="R209" s="275"/>
      <c r="S209" s="275"/>
      <c r="T209" s="273">
        <f>IFERROR(__xludf.DUMMYFUNCTION("""COMPUTED_VALUE"""),4.0)</f>
        <v>4</v>
      </c>
      <c r="U209" s="274">
        <f>IFERROR(__xludf.DUMMYFUNCTION("""COMPUTED_VALUE"""),0.0)</f>
        <v>0</v>
      </c>
      <c r="V209" s="275"/>
      <c r="W209" s="275"/>
      <c r="X209" s="273">
        <f>IFERROR(__xludf.DUMMYFUNCTION("""COMPUTED_VALUE"""),2.0)</f>
        <v>2</v>
      </c>
      <c r="Y209" s="274">
        <f>IFERROR(__xludf.DUMMYFUNCTION("""COMPUTED_VALUE"""),0.0)</f>
        <v>0</v>
      </c>
      <c r="Z209" s="275"/>
      <c r="AA209" s="275"/>
      <c r="AB209" s="273">
        <f>IFERROR(__xludf.DUMMYFUNCTION("""COMPUTED_VALUE"""),2.0)</f>
        <v>2</v>
      </c>
      <c r="AC209" s="274">
        <f>IFERROR(__xludf.DUMMYFUNCTION("""COMPUTED_VALUE"""),0.0)</f>
        <v>0</v>
      </c>
      <c r="AD209" s="275"/>
      <c r="AE209" s="275"/>
      <c r="AF209" s="273">
        <f>IFERROR(__xludf.DUMMYFUNCTION("""COMPUTED_VALUE"""),2.0)</f>
        <v>2</v>
      </c>
      <c r="AG209" s="274">
        <f>IFERROR(__xludf.DUMMYFUNCTION("""COMPUTED_VALUE"""),0.0)</f>
        <v>0</v>
      </c>
      <c r="AH209" s="275"/>
      <c r="AI209" s="275"/>
      <c r="AJ209" s="273">
        <f>IFERROR(__xludf.DUMMYFUNCTION("""COMPUTED_VALUE"""),5.0)</f>
        <v>5</v>
      </c>
      <c r="AK209" s="274">
        <f>IFERROR(__xludf.DUMMYFUNCTION("""COMPUTED_VALUE"""),0.0)</f>
        <v>0</v>
      </c>
      <c r="AL209" s="275"/>
      <c r="AM209" s="275"/>
      <c r="AN209" s="273">
        <f>IFERROR(__xludf.DUMMYFUNCTION("""COMPUTED_VALUE"""),19.0)</f>
        <v>19</v>
      </c>
      <c r="AO209" s="274">
        <f>IFERROR(__xludf.DUMMYFUNCTION("""COMPUTED_VALUE"""),0.0)</f>
        <v>0</v>
      </c>
      <c r="AP209" s="275"/>
      <c r="AQ209" s="275"/>
      <c r="AR209" s="273">
        <f>IFERROR(__xludf.DUMMYFUNCTION("""COMPUTED_VALUE"""),4.0)</f>
        <v>4</v>
      </c>
      <c r="AS209" s="274">
        <f>IFERROR(__xludf.DUMMYFUNCTION("""COMPUTED_VALUE"""),0.0)</f>
        <v>0</v>
      </c>
      <c r="AT209" s="275"/>
      <c r="AU209" s="275"/>
      <c r="AV209" s="273">
        <f>IFERROR(__xludf.DUMMYFUNCTION("""COMPUTED_VALUE"""),2.0)</f>
        <v>2</v>
      </c>
      <c r="AW209" s="274">
        <f>IFERROR(__xludf.DUMMYFUNCTION("""COMPUTED_VALUE"""),0.0)</f>
        <v>0</v>
      </c>
      <c r="AX209" s="275"/>
      <c r="AY209" s="275"/>
      <c r="AZ209" s="273">
        <f>IFERROR(__xludf.DUMMYFUNCTION("""COMPUTED_VALUE"""),3.0)</f>
        <v>3</v>
      </c>
      <c r="BA209" s="274">
        <f>IFERROR(__xludf.DUMMYFUNCTION("""COMPUTED_VALUE"""),0.0)</f>
        <v>0</v>
      </c>
      <c r="BB209" s="275"/>
      <c r="BC209" s="275"/>
      <c r="BD209" s="273">
        <f>IFERROR(__xludf.DUMMYFUNCTION("""COMPUTED_VALUE"""),5.0)</f>
        <v>5</v>
      </c>
      <c r="BE209" s="274">
        <f>IFERROR(__xludf.DUMMYFUNCTION("""COMPUTED_VALUE"""),0.0)</f>
        <v>0</v>
      </c>
      <c r="BF209" s="275"/>
      <c r="BG209" s="275"/>
      <c r="BH209" s="273"/>
      <c r="BI209" s="274">
        <f>IFERROR(__xludf.DUMMYFUNCTION("""COMPUTED_VALUE"""),0.0)</f>
        <v>0</v>
      </c>
      <c r="BJ209" s="275"/>
      <c r="BK209" s="275"/>
      <c r="BL209" s="273"/>
      <c r="BM209" s="274">
        <f>IFERROR(__xludf.DUMMYFUNCTION("""COMPUTED_VALUE"""),0.0)</f>
        <v>0</v>
      </c>
      <c r="BN209" s="275"/>
      <c r="BO209" s="275"/>
      <c r="BP209" s="269"/>
      <c r="BQ209" s="269">
        <f>IFERROR(__xludf.DUMMYFUNCTION("""COMPUTED_VALUE"""),0.0)</f>
        <v>0</v>
      </c>
      <c r="BR209" s="269"/>
      <c r="BS209" s="269"/>
      <c r="BT209" s="269"/>
      <c r="BU209" s="269">
        <f>IFERROR(__xludf.DUMMYFUNCTION("""COMPUTED_VALUE"""),0.0)</f>
        <v>0</v>
      </c>
      <c r="BV209" s="269"/>
      <c r="BW209" s="269"/>
      <c r="BX209" s="269"/>
      <c r="BY209" s="269">
        <f>IFERROR(__xludf.DUMMYFUNCTION("""COMPUTED_VALUE"""),0.0)</f>
        <v>0</v>
      </c>
      <c r="BZ209" s="269"/>
      <c r="CA209" s="269"/>
      <c r="CB209" s="269"/>
      <c r="CC209" s="269">
        <f>IFERROR(__xludf.DUMMYFUNCTION("""COMPUTED_VALUE"""),0.0)</f>
        <v>0</v>
      </c>
      <c r="CD209" s="269"/>
      <c r="CE209" s="269"/>
    </row>
    <row r="210">
      <c r="A210" s="271">
        <f>IFERROR(__xludf.DUMMYFUNCTION("""COMPUTED_VALUE"""),46445.0)</f>
        <v>46445</v>
      </c>
      <c r="B210" s="269" t="str">
        <f>IFERROR(__xludf.DUMMYFUNCTION("""COMPUTED_VALUE"""),"土")</f>
        <v>土</v>
      </c>
      <c r="C210" s="272">
        <f>IFERROR(__xludf.DUMMYFUNCTION("""COMPUTED_VALUE"""),0.0)</f>
        <v>0</v>
      </c>
      <c r="D210" s="273">
        <f>IFERROR(__xludf.DUMMYFUNCTION("""COMPUTED_VALUE"""),1.0)</f>
        <v>1</v>
      </c>
      <c r="E210" s="274">
        <f>IFERROR(__xludf.DUMMYFUNCTION("""COMPUTED_VALUE"""),0.0)</f>
        <v>0</v>
      </c>
      <c r="F210" s="275"/>
      <c r="G210" s="275"/>
      <c r="H210" s="273">
        <f>IFERROR(__xludf.DUMMYFUNCTION("""COMPUTED_VALUE"""),1.0)</f>
        <v>1</v>
      </c>
      <c r="I210" s="274">
        <f>IFERROR(__xludf.DUMMYFUNCTION("""COMPUTED_VALUE"""),0.0)</f>
        <v>0</v>
      </c>
      <c r="J210" s="275"/>
      <c r="K210" s="275"/>
      <c r="L210" s="273">
        <f>IFERROR(__xludf.DUMMYFUNCTION("""COMPUTED_VALUE"""),2.0)</f>
        <v>2</v>
      </c>
      <c r="M210" s="274">
        <f>IFERROR(__xludf.DUMMYFUNCTION("""COMPUTED_VALUE"""),0.0)</f>
        <v>0</v>
      </c>
      <c r="N210" s="275"/>
      <c r="O210" s="275"/>
      <c r="P210" s="273">
        <f>IFERROR(__xludf.DUMMYFUNCTION("""COMPUTED_VALUE"""),4.0)</f>
        <v>4</v>
      </c>
      <c r="Q210" s="274">
        <f>IFERROR(__xludf.DUMMYFUNCTION("""COMPUTED_VALUE"""),0.0)</f>
        <v>0</v>
      </c>
      <c r="R210" s="275"/>
      <c r="S210" s="275"/>
      <c r="T210" s="273">
        <f>IFERROR(__xludf.DUMMYFUNCTION("""COMPUTED_VALUE"""),4.0)</f>
        <v>4</v>
      </c>
      <c r="U210" s="274">
        <f>IFERROR(__xludf.DUMMYFUNCTION("""COMPUTED_VALUE"""),0.0)</f>
        <v>0</v>
      </c>
      <c r="V210" s="275"/>
      <c r="W210" s="275"/>
      <c r="X210" s="273">
        <f>IFERROR(__xludf.DUMMYFUNCTION("""COMPUTED_VALUE"""),2.0)</f>
        <v>2</v>
      </c>
      <c r="Y210" s="274">
        <f>IFERROR(__xludf.DUMMYFUNCTION("""COMPUTED_VALUE"""),0.0)</f>
        <v>0</v>
      </c>
      <c r="Z210" s="275"/>
      <c r="AA210" s="275"/>
      <c r="AB210" s="273">
        <f>IFERROR(__xludf.DUMMYFUNCTION("""COMPUTED_VALUE"""),2.0)</f>
        <v>2</v>
      </c>
      <c r="AC210" s="274">
        <f>IFERROR(__xludf.DUMMYFUNCTION("""COMPUTED_VALUE"""),0.0)</f>
        <v>0</v>
      </c>
      <c r="AD210" s="275"/>
      <c r="AE210" s="275"/>
      <c r="AF210" s="273">
        <f>IFERROR(__xludf.DUMMYFUNCTION("""COMPUTED_VALUE"""),2.0)</f>
        <v>2</v>
      </c>
      <c r="AG210" s="274">
        <f>IFERROR(__xludf.DUMMYFUNCTION("""COMPUTED_VALUE"""),0.0)</f>
        <v>0</v>
      </c>
      <c r="AH210" s="275"/>
      <c r="AI210" s="275"/>
      <c r="AJ210" s="273">
        <f>IFERROR(__xludf.DUMMYFUNCTION("""COMPUTED_VALUE"""),5.0)</f>
        <v>5</v>
      </c>
      <c r="AK210" s="274">
        <f>IFERROR(__xludf.DUMMYFUNCTION("""COMPUTED_VALUE"""),0.0)</f>
        <v>0</v>
      </c>
      <c r="AL210" s="275"/>
      <c r="AM210" s="275"/>
      <c r="AN210" s="273">
        <f>IFERROR(__xludf.DUMMYFUNCTION("""COMPUTED_VALUE"""),19.0)</f>
        <v>19</v>
      </c>
      <c r="AO210" s="274">
        <f>IFERROR(__xludf.DUMMYFUNCTION("""COMPUTED_VALUE"""),0.0)</f>
        <v>0</v>
      </c>
      <c r="AP210" s="275"/>
      <c r="AQ210" s="275"/>
      <c r="AR210" s="273">
        <f>IFERROR(__xludf.DUMMYFUNCTION("""COMPUTED_VALUE"""),4.0)</f>
        <v>4</v>
      </c>
      <c r="AS210" s="274">
        <f>IFERROR(__xludf.DUMMYFUNCTION("""COMPUTED_VALUE"""),0.0)</f>
        <v>0</v>
      </c>
      <c r="AT210" s="275"/>
      <c r="AU210" s="275"/>
      <c r="AV210" s="273">
        <f>IFERROR(__xludf.DUMMYFUNCTION("""COMPUTED_VALUE"""),2.0)</f>
        <v>2</v>
      </c>
      <c r="AW210" s="274">
        <f>IFERROR(__xludf.DUMMYFUNCTION("""COMPUTED_VALUE"""),0.0)</f>
        <v>0</v>
      </c>
      <c r="AX210" s="275"/>
      <c r="AY210" s="275"/>
      <c r="AZ210" s="273">
        <f>IFERROR(__xludf.DUMMYFUNCTION("""COMPUTED_VALUE"""),3.0)</f>
        <v>3</v>
      </c>
      <c r="BA210" s="274">
        <f>IFERROR(__xludf.DUMMYFUNCTION("""COMPUTED_VALUE"""),0.0)</f>
        <v>0</v>
      </c>
      <c r="BB210" s="275"/>
      <c r="BC210" s="275"/>
      <c r="BD210" s="273">
        <f>IFERROR(__xludf.DUMMYFUNCTION("""COMPUTED_VALUE"""),5.0)</f>
        <v>5</v>
      </c>
      <c r="BE210" s="274">
        <f>IFERROR(__xludf.DUMMYFUNCTION("""COMPUTED_VALUE"""),0.0)</f>
        <v>0</v>
      </c>
      <c r="BF210" s="275"/>
      <c r="BG210" s="275"/>
      <c r="BH210" s="273"/>
      <c r="BI210" s="274">
        <f>IFERROR(__xludf.DUMMYFUNCTION("""COMPUTED_VALUE"""),0.0)</f>
        <v>0</v>
      </c>
      <c r="BJ210" s="275"/>
      <c r="BK210" s="275"/>
      <c r="BL210" s="273"/>
      <c r="BM210" s="274">
        <f>IFERROR(__xludf.DUMMYFUNCTION("""COMPUTED_VALUE"""),0.0)</f>
        <v>0</v>
      </c>
      <c r="BN210" s="275"/>
      <c r="BO210" s="275"/>
      <c r="BP210" s="269"/>
      <c r="BQ210" s="269">
        <f>IFERROR(__xludf.DUMMYFUNCTION("""COMPUTED_VALUE"""),0.0)</f>
        <v>0</v>
      </c>
      <c r="BR210" s="269"/>
      <c r="BS210" s="269"/>
      <c r="BT210" s="269"/>
      <c r="BU210" s="269">
        <f>IFERROR(__xludf.DUMMYFUNCTION("""COMPUTED_VALUE"""),0.0)</f>
        <v>0</v>
      </c>
      <c r="BV210" s="269"/>
      <c r="BW210" s="269"/>
      <c r="BX210" s="269"/>
      <c r="BY210" s="269">
        <f>IFERROR(__xludf.DUMMYFUNCTION("""COMPUTED_VALUE"""),0.0)</f>
        <v>0</v>
      </c>
      <c r="BZ210" s="269"/>
      <c r="CA210" s="269"/>
      <c r="CB210" s="269"/>
      <c r="CC210" s="269">
        <f>IFERROR(__xludf.DUMMYFUNCTION("""COMPUTED_VALUE"""),0.0)</f>
        <v>0</v>
      </c>
      <c r="CD210" s="269"/>
      <c r="CE210" s="269"/>
    </row>
    <row r="211">
      <c r="A211" s="271">
        <f>IFERROR(__xludf.DUMMYFUNCTION("""COMPUTED_VALUE"""),46446.0)</f>
        <v>46446</v>
      </c>
      <c r="B211" s="269" t="str">
        <f>IFERROR(__xludf.DUMMYFUNCTION("""COMPUTED_VALUE"""),"日")</f>
        <v>日</v>
      </c>
      <c r="C211" s="272">
        <f>IFERROR(__xludf.DUMMYFUNCTION("""COMPUTED_VALUE"""),0.0)</f>
        <v>0</v>
      </c>
      <c r="D211" s="273">
        <f>IFERROR(__xludf.DUMMYFUNCTION("""COMPUTED_VALUE"""),1.0)</f>
        <v>1</v>
      </c>
      <c r="E211" s="274">
        <f>IFERROR(__xludf.DUMMYFUNCTION("""COMPUTED_VALUE"""),0.0)</f>
        <v>0</v>
      </c>
      <c r="F211" s="275"/>
      <c r="G211" s="275"/>
      <c r="H211" s="273">
        <f>IFERROR(__xludf.DUMMYFUNCTION("""COMPUTED_VALUE"""),1.0)</f>
        <v>1</v>
      </c>
      <c r="I211" s="274">
        <f>IFERROR(__xludf.DUMMYFUNCTION("""COMPUTED_VALUE"""),0.0)</f>
        <v>0</v>
      </c>
      <c r="J211" s="275"/>
      <c r="K211" s="275"/>
      <c r="L211" s="273">
        <f>IFERROR(__xludf.DUMMYFUNCTION("""COMPUTED_VALUE"""),2.0)</f>
        <v>2</v>
      </c>
      <c r="M211" s="274">
        <f>IFERROR(__xludf.DUMMYFUNCTION("""COMPUTED_VALUE"""),0.0)</f>
        <v>0</v>
      </c>
      <c r="N211" s="275"/>
      <c r="O211" s="275"/>
      <c r="P211" s="273">
        <f>IFERROR(__xludf.DUMMYFUNCTION("""COMPUTED_VALUE"""),4.0)</f>
        <v>4</v>
      </c>
      <c r="Q211" s="274">
        <f>IFERROR(__xludf.DUMMYFUNCTION("""COMPUTED_VALUE"""),0.0)</f>
        <v>0</v>
      </c>
      <c r="R211" s="275"/>
      <c r="S211" s="275"/>
      <c r="T211" s="273">
        <f>IFERROR(__xludf.DUMMYFUNCTION("""COMPUTED_VALUE"""),4.0)</f>
        <v>4</v>
      </c>
      <c r="U211" s="274">
        <f>IFERROR(__xludf.DUMMYFUNCTION("""COMPUTED_VALUE"""),0.0)</f>
        <v>0</v>
      </c>
      <c r="V211" s="275"/>
      <c r="W211" s="275"/>
      <c r="X211" s="273">
        <f>IFERROR(__xludf.DUMMYFUNCTION("""COMPUTED_VALUE"""),2.0)</f>
        <v>2</v>
      </c>
      <c r="Y211" s="274">
        <f>IFERROR(__xludf.DUMMYFUNCTION("""COMPUTED_VALUE"""),0.0)</f>
        <v>0</v>
      </c>
      <c r="Z211" s="275"/>
      <c r="AA211" s="275"/>
      <c r="AB211" s="273">
        <f>IFERROR(__xludf.DUMMYFUNCTION("""COMPUTED_VALUE"""),2.0)</f>
        <v>2</v>
      </c>
      <c r="AC211" s="274">
        <f>IFERROR(__xludf.DUMMYFUNCTION("""COMPUTED_VALUE"""),0.0)</f>
        <v>0</v>
      </c>
      <c r="AD211" s="275"/>
      <c r="AE211" s="275"/>
      <c r="AF211" s="273">
        <f>IFERROR(__xludf.DUMMYFUNCTION("""COMPUTED_VALUE"""),2.0)</f>
        <v>2</v>
      </c>
      <c r="AG211" s="274">
        <f>IFERROR(__xludf.DUMMYFUNCTION("""COMPUTED_VALUE"""),0.0)</f>
        <v>0</v>
      </c>
      <c r="AH211" s="275"/>
      <c r="AI211" s="275"/>
      <c r="AJ211" s="273">
        <f>IFERROR(__xludf.DUMMYFUNCTION("""COMPUTED_VALUE"""),5.0)</f>
        <v>5</v>
      </c>
      <c r="AK211" s="274">
        <f>IFERROR(__xludf.DUMMYFUNCTION("""COMPUTED_VALUE"""),0.0)</f>
        <v>0</v>
      </c>
      <c r="AL211" s="275"/>
      <c r="AM211" s="275"/>
      <c r="AN211" s="273">
        <f>IFERROR(__xludf.DUMMYFUNCTION("""COMPUTED_VALUE"""),19.0)</f>
        <v>19</v>
      </c>
      <c r="AO211" s="274">
        <f>IFERROR(__xludf.DUMMYFUNCTION("""COMPUTED_VALUE"""),0.0)</f>
        <v>0</v>
      </c>
      <c r="AP211" s="275"/>
      <c r="AQ211" s="275"/>
      <c r="AR211" s="273">
        <f>IFERROR(__xludf.DUMMYFUNCTION("""COMPUTED_VALUE"""),4.0)</f>
        <v>4</v>
      </c>
      <c r="AS211" s="274">
        <f>IFERROR(__xludf.DUMMYFUNCTION("""COMPUTED_VALUE"""),0.0)</f>
        <v>0</v>
      </c>
      <c r="AT211" s="275"/>
      <c r="AU211" s="275"/>
      <c r="AV211" s="273">
        <f>IFERROR(__xludf.DUMMYFUNCTION("""COMPUTED_VALUE"""),2.0)</f>
        <v>2</v>
      </c>
      <c r="AW211" s="274">
        <f>IFERROR(__xludf.DUMMYFUNCTION("""COMPUTED_VALUE"""),0.0)</f>
        <v>0</v>
      </c>
      <c r="AX211" s="275"/>
      <c r="AY211" s="275"/>
      <c r="AZ211" s="273">
        <f>IFERROR(__xludf.DUMMYFUNCTION("""COMPUTED_VALUE"""),3.0)</f>
        <v>3</v>
      </c>
      <c r="BA211" s="274">
        <f>IFERROR(__xludf.DUMMYFUNCTION("""COMPUTED_VALUE"""),0.0)</f>
        <v>0</v>
      </c>
      <c r="BB211" s="275"/>
      <c r="BC211" s="275"/>
      <c r="BD211" s="273">
        <f>IFERROR(__xludf.DUMMYFUNCTION("""COMPUTED_VALUE"""),5.0)</f>
        <v>5</v>
      </c>
      <c r="BE211" s="274">
        <f>IFERROR(__xludf.DUMMYFUNCTION("""COMPUTED_VALUE"""),0.0)</f>
        <v>0</v>
      </c>
      <c r="BF211" s="275"/>
      <c r="BG211" s="275"/>
      <c r="BH211" s="273"/>
      <c r="BI211" s="274">
        <f>IFERROR(__xludf.DUMMYFUNCTION("""COMPUTED_VALUE"""),0.0)</f>
        <v>0</v>
      </c>
      <c r="BJ211" s="275"/>
      <c r="BK211" s="275"/>
      <c r="BL211" s="273"/>
      <c r="BM211" s="274">
        <f>IFERROR(__xludf.DUMMYFUNCTION("""COMPUTED_VALUE"""),0.0)</f>
        <v>0</v>
      </c>
      <c r="BN211" s="275"/>
      <c r="BO211" s="275"/>
      <c r="BP211" s="269"/>
      <c r="BQ211" s="269">
        <f>IFERROR(__xludf.DUMMYFUNCTION("""COMPUTED_VALUE"""),0.0)</f>
        <v>0</v>
      </c>
      <c r="BR211" s="269"/>
      <c r="BS211" s="269"/>
      <c r="BT211" s="269"/>
      <c r="BU211" s="269">
        <f>IFERROR(__xludf.DUMMYFUNCTION("""COMPUTED_VALUE"""),0.0)</f>
        <v>0</v>
      </c>
      <c r="BV211" s="269"/>
      <c r="BW211" s="269"/>
      <c r="BX211" s="269"/>
      <c r="BY211" s="269">
        <f>IFERROR(__xludf.DUMMYFUNCTION("""COMPUTED_VALUE"""),0.0)</f>
        <v>0</v>
      </c>
      <c r="BZ211" s="269"/>
      <c r="CA211" s="269"/>
      <c r="CB211" s="269"/>
      <c r="CC211" s="269">
        <f>IFERROR(__xludf.DUMMYFUNCTION("""COMPUTED_VALUE"""),0.0)</f>
        <v>0</v>
      </c>
      <c r="CD211" s="269"/>
      <c r="CE211" s="269"/>
    </row>
    <row r="212">
      <c r="A212" s="271"/>
      <c r="B212" s="269"/>
      <c r="C212" s="272">
        <f>IFERROR(__xludf.DUMMYFUNCTION("""COMPUTED_VALUE"""),0.0)</f>
        <v>0</v>
      </c>
      <c r="D212" s="273">
        <f>IFERROR(__xludf.DUMMYFUNCTION("""COMPUTED_VALUE"""),1.0)</f>
        <v>1</v>
      </c>
      <c r="E212" s="274">
        <f>IFERROR(__xludf.DUMMYFUNCTION("""COMPUTED_VALUE"""),0.0)</f>
        <v>0</v>
      </c>
      <c r="F212" s="275"/>
      <c r="G212" s="275"/>
      <c r="H212" s="273">
        <f>IFERROR(__xludf.DUMMYFUNCTION("""COMPUTED_VALUE"""),1.0)</f>
        <v>1</v>
      </c>
      <c r="I212" s="274">
        <f>IFERROR(__xludf.DUMMYFUNCTION("""COMPUTED_VALUE"""),0.0)</f>
        <v>0</v>
      </c>
      <c r="J212" s="275"/>
      <c r="K212" s="275"/>
      <c r="L212" s="273">
        <f>IFERROR(__xludf.DUMMYFUNCTION("""COMPUTED_VALUE"""),2.0)</f>
        <v>2</v>
      </c>
      <c r="M212" s="274">
        <f>IFERROR(__xludf.DUMMYFUNCTION("""COMPUTED_VALUE"""),0.0)</f>
        <v>0</v>
      </c>
      <c r="N212" s="275"/>
      <c r="O212" s="275"/>
      <c r="P212" s="273">
        <f>IFERROR(__xludf.DUMMYFUNCTION("""COMPUTED_VALUE"""),4.0)</f>
        <v>4</v>
      </c>
      <c r="Q212" s="274">
        <f>IFERROR(__xludf.DUMMYFUNCTION("""COMPUTED_VALUE"""),0.0)</f>
        <v>0</v>
      </c>
      <c r="R212" s="275"/>
      <c r="S212" s="275"/>
      <c r="T212" s="273">
        <f>IFERROR(__xludf.DUMMYFUNCTION("""COMPUTED_VALUE"""),4.0)</f>
        <v>4</v>
      </c>
      <c r="U212" s="274">
        <f>IFERROR(__xludf.DUMMYFUNCTION("""COMPUTED_VALUE"""),0.0)</f>
        <v>0</v>
      </c>
      <c r="V212" s="275"/>
      <c r="W212" s="275"/>
      <c r="X212" s="273">
        <f>IFERROR(__xludf.DUMMYFUNCTION("""COMPUTED_VALUE"""),2.0)</f>
        <v>2</v>
      </c>
      <c r="Y212" s="274">
        <f>IFERROR(__xludf.DUMMYFUNCTION("""COMPUTED_VALUE"""),0.0)</f>
        <v>0</v>
      </c>
      <c r="Z212" s="275"/>
      <c r="AA212" s="275"/>
      <c r="AB212" s="273">
        <f>IFERROR(__xludf.DUMMYFUNCTION("""COMPUTED_VALUE"""),2.0)</f>
        <v>2</v>
      </c>
      <c r="AC212" s="274">
        <f>IFERROR(__xludf.DUMMYFUNCTION("""COMPUTED_VALUE"""),0.0)</f>
        <v>0</v>
      </c>
      <c r="AD212" s="275"/>
      <c r="AE212" s="275"/>
      <c r="AF212" s="273">
        <f>IFERROR(__xludf.DUMMYFUNCTION("""COMPUTED_VALUE"""),2.0)</f>
        <v>2</v>
      </c>
      <c r="AG212" s="274">
        <f>IFERROR(__xludf.DUMMYFUNCTION("""COMPUTED_VALUE"""),0.0)</f>
        <v>0</v>
      </c>
      <c r="AH212" s="275"/>
      <c r="AI212" s="275"/>
      <c r="AJ212" s="273">
        <f>IFERROR(__xludf.DUMMYFUNCTION("""COMPUTED_VALUE"""),5.0)</f>
        <v>5</v>
      </c>
      <c r="AK212" s="274">
        <f>IFERROR(__xludf.DUMMYFUNCTION("""COMPUTED_VALUE"""),0.0)</f>
        <v>0</v>
      </c>
      <c r="AL212" s="275"/>
      <c r="AM212" s="275"/>
      <c r="AN212" s="273">
        <f>IFERROR(__xludf.DUMMYFUNCTION("""COMPUTED_VALUE"""),19.0)</f>
        <v>19</v>
      </c>
      <c r="AO212" s="274">
        <f>IFERROR(__xludf.DUMMYFUNCTION("""COMPUTED_VALUE"""),0.0)</f>
        <v>0</v>
      </c>
      <c r="AP212" s="275"/>
      <c r="AQ212" s="275"/>
      <c r="AR212" s="273">
        <f>IFERROR(__xludf.DUMMYFUNCTION("""COMPUTED_VALUE"""),4.0)</f>
        <v>4</v>
      </c>
      <c r="AS212" s="274">
        <f>IFERROR(__xludf.DUMMYFUNCTION("""COMPUTED_VALUE"""),0.0)</f>
        <v>0</v>
      </c>
      <c r="AT212" s="275"/>
      <c r="AU212" s="275"/>
      <c r="AV212" s="273">
        <f>IFERROR(__xludf.DUMMYFUNCTION("""COMPUTED_VALUE"""),2.0)</f>
        <v>2</v>
      </c>
      <c r="AW212" s="274">
        <f>IFERROR(__xludf.DUMMYFUNCTION("""COMPUTED_VALUE"""),0.0)</f>
        <v>0</v>
      </c>
      <c r="AX212" s="275"/>
      <c r="AY212" s="275"/>
      <c r="AZ212" s="273">
        <f>IFERROR(__xludf.DUMMYFUNCTION("""COMPUTED_VALUE"""),3.0)</f>
        <v>3</v>
      </c>
      <c r="BA212" s="274">
        <f>IFERROR(__xludf.DUMMYFUNCTION("""COMPUTED_VALUE"""),0.0)</f>
        <v>0</v>
      </c>
      <c r="BB212" s="275"/>
      <c r="BC212" s="275"/>
      <c r="BD212" s="273">
        <f>IFERROR(__xludf.DUMMYFUNCTION("""COMPUTED_VALUE"""),5.0)</f>
        <v>5</v>
      </c>
      <c r="BE212" s="274">
        <f>IFERROR(__xludf.DUMMYFUNCTION("""COMPUTED_VALUE"""),0.0)</f>
        <v>0</v>
      </c>
      <c r="BF212" s="275"/>
      <c r="BG212" s="275"/>
      <c r="BH212" s="273"/>
      <c r="BI212" s="274">
        <f>IFERROR(__xludf.DUMMYFUNCTION("""COMPUTED_VALUE"""),0.0)</f>
        <v>0</v>
      </c>
      <c r="BJ212" s="275"/>
      <c r="BK212" s="275"/>
      <c r="BL212" s="273"/>
      <c r="BM212" s="274">
        <f>IFERROR(__xludf.DUMMYFUNCTION("""COMPUTED_VALUE"""),0.0)</f>
        <v>0</v>
      </c>
      <c r="BN212" s="275"/>
      <c r="BO212" s="275"/>
      <c r="BP212" s="269"/>
      <c r="BQ212" s="269">
        <f>IFERROR(__xludf.DUMMYFUNCTION("""COMPUTED_VALUE"""),0.0)</f>
        <v>0</v>
      </c>
      <c r="BR212" s="269"/>
      <c r="BS212" s="269"/>
      <c r="BT212" s="269"/>
      <c r="BU212" s="269">
        <f>IFERROR(__xludf.DUMMYFUNCTION("""COMPUTED_VALUE"""),0.0)</f>
        <v>0</v>
      </c>
      <c r="BV212" s="269"/>
      <c r="BW212" s="269"/>
      <c r="BX212" s="269"/>
      <c r="BY212" s="269">
        <f>IFERROR(__xludf.DUMMYFUNCTION("""COMPUTED_VALUE"""),0.0)</f>
        <v>0</v>
      </c>
      <c r="BZ212" s="269"/>
      <c r="CA212" s="269"/>
      <c r="CB212" s="269"/>
      <c r="CC212" s="269">
        <f>IFERROR(__xludf.DUMMYFUNCTION("""COMPUTED_VALUE"""),0.0)</f>
        <v>0</v>
      </c>
      <c r="CD212" s="269"/>
      <c r="CE212" s="269"/>
    </row>
    <row r="213">
      <c r="A213" s="271"/>
      <c r="B213" s="269"/>
      <c r="C213" s="272">
        <f>IFERROR(__xludf.DUMMYFUNCTION("""COMPUTED_VALUE"""),0.0)</f>
        <v>0</v>
      </c>
      <c r="D213" s="273">
        <f>IFERROR(__xludf.DUMMYFUNCTION("""COMPUTED_VALUE"""),1.0)</f>
        <v>1</v>
      </c>
      <c r="E213" s="274">
        <f>IFERROR(__xludf.DUMMYFUNCTION("""COMPUTED_VALUE"""),0.0)</f>
        <v>0</v>
      </c>
      <c r="F213" s="275"/>
      <c r="G213" s="275"/>
      <c r="H213" s="273">
        <f>IFERROR(__xludf.DUMMYFUNCTION("""COMPUTED_VALUE"""),1.0)</f>
        <v>1</v>
      </c>
      <c r="I213" s="274">
        <f>IFERROR(__xludf.DUMMYFUNCTION("""COMPUTED_VALUE"""),0.0)</f>
        <v>0</v>
      </c>
      <c r="J213" s="275"/>
      <c r="K213" s="275"/>
      <c r="L213" s="273">
        <f>IFERROR(__xludf.DUMMYFUNCTION("""COMPUTED_VALUE"""),2.0)</f>
        <v>2</v>
      </c>
      <c r="M213" s="274">
        <f>IFERROR(__xludf.DUMMYFUNCTION("""COMPUTED_VALUE"""),0.0)</f>
        <v>0</v>
      </c>
      <c r="N213" s="275"/>
      <c r="O213" s="275"/>
      <c r="P213" s="273">
        <f>IFERROR(__xludf.DUMMYFUNCTION("""COMPUTED_VALUE"""),4.0)</f>
        <v>4</v>
      </c>
      <c r="Q213" s="274">
        <f>IFERROR(__xludf.DUMMYFUNCTION("""COMPUTED_VALUE"""),0.0)</f>
        <v>0</v>
      </c>
      <c r="R213" s="275"/>
      <c r="S213" s="275"/>
      <c r="T213" s="273">
        <f>IFERROR(__xludf.DUMMYFUNCTION("""COMPUTED_VALUE"""),4.0)</f>
        <v>4</v>
      </c>
      <c r="U213" s="274">
        <f>IFERROR(__xludf.DUMMYFUNCTION("""COMPUTED_VALUE"""),0.0)</f>
        <v>0</v>
      </c>
      <c r="V213" s="275"/>
      <c r="W213" s="275"/>
      <c r="X213" s="273">
        <f>IFERROR(__xludf.DUMMYFUNCTION("""COMPUTED_VALUE"""),2.0)</f>
        <v>2</v>
      </c>
      <c r="Y213" s="274">
        <f>IFERROR(__xludf.DUMMYFUNCTION("""COMPUTED_VALUE"""),0.0)</f>
        <v>0</v>
      </c>
      <c r="Z213" s="275"/>
      <c r="AA213" s="275"/>
      <c r="AB213" s="273">
        <f>IFERROR(__xludf.DUMMYFUNCTION("""COMPUTED_VALUE"""),2.0)</f>
        <v>2</v>
      </c>
      <c r="AC213" s="274">
        <f>IFERROR(__xludf.DUMMYFUNCTION("""COMPUTED_VALUE"""),0.0)</f>
        <v>0</v>
      </c>
      <c r="AD213" s="275"/>
      <c r="AE213" s="275"/>
      <c r="AF213" s="273">
        <f>IFERROR(__xludf.DUMMYFUNCTION("""COMPUTED_VALUE"""),2.0)</f>
        <v>2</v>
      </c>
      <c r="AG213" s="274">
        <f>IFERROR(__xludf.DUMMYFUNCTION("""COMPUTED_VALUE"""),0.0)</f>
        <v>0</v>
      </c>
      <c r="AH213" s="275"/>
      <c r="AI213" s="275"/>
      <c r="AJ213" s="273">
        <f>IFERROR(__xludf.DUMMYFUNCTION("""COMPUTED_VALUE"""),5.0)</f>
        <v>5</v>
      </c>
      <c r="AK213" s="274">
        <f>IFERROR(__xludf.DUMMYFUNCTION("""COMPUTED_VALUE"""),0.0)</f>
        <v>0</v>
      </c>
      <c r="AL213" s="275"/>
      <c r="AM213" s="275"/>
      <c r="AN213" s="273">
        <f>IFERROR(__xludf.DUMMYFUNCTION("""COMPUTED_VALUE"""),19.0)</f>
        <v>19</v>
      </c>
      <c r="AO213" s="274">
        <f>IFERROR(__xludf.DUMMYFUNCTION("""COMPUTED_VALUE"""),0.0)</f>
        <v>0</v>
      </c>
      <c r="AP213" s="275"/>
      <c r="AQ213" s="275"/>
      <c r="AR213" s="273">
        <f>IFERROR(__xludf.DUMMYFUNCTION("""COMPUTED_VALUE"""),4.0)</f>
        <v>4</v>
      </c>
      <c r="AS213" s="274">
        <f>IFERROR(__xludf.DUMMYFUNCTION("""COMPUTED_VALUE"""),0.0)</f>
        <v>0</v>
      </c>
      <c r="AT213" s="275"/>
      <c r="AU213" s="275"/>
      <c r="AV213" s="273">
        <f>IFERROR(__xludf.DUMMYFUNCTION("""COMPUTED_VALUE"""),2.0)</f>
        <v>2</v>
      </c>
      <c r="AW213" s="274">
        <f>IFERROR(__xludf.DUMMYFUNCTION("""COMPUTED_VALUE"""),0.0)</f>
        <v>0</v>
      </c>
      <c r="AX213" s="275"/>
      <c r="AY213" s="275"/>
      <c r="AZ213" s="273">
        <f>IFERROR(__xludf.DUMMYFUNCTION("""COMPUTED_VALUE"""),3.0)</f>
        <v>3</v>
      </c>
      <c r="BA213" s="274">
        <f>IFERROR(__xludf.DUMMYFUNCTION("""COMPUTED_VALUE"""),0.0)</f>
        <v>0</v>
      </c>
      <c r="BB213" s="275"/>
      <c r="BC213" s="275"/>
      <c r="BD213" s="273">
        <f>IFERROR(__xludf.DUMMYFUNCTION("""COMPUTED_VALUE"""),5.0)</f>
        <v>5</v>
      </c>
      <c r="BE213" s="274">
        <f>IFERROR(__xludf.DUMMYFUNCTION("""COMPUTED_VALUE"""),0.0)</f>
        <v>0</v>
      </c>
      <c r="BF213" s="275"/>
      <c r="BG213" s="275"/>
      <c r="BH213" s="273"/>
      <c r="BI213" s="274">
        <f>IFERROR(__xludf.DUMMYFUNCTION("""COMPUTED_VALUE"""),0.0)</f>
        <v>0</v>
      </c>
      <c r="BJ213" s="275"/>
      <c r="BK213" s="275"/>
      <c r="BL213" s="273"/>
      <c r="BM213" s="274">
        <f>IFERROR(__xludf.DUMMYFUNCTION("""COMPUTED_VALUE"""),0.0)</f>
        <v>0</v>
      </c>
      <c r="BN213" s="275"/>
      <c r="BO213" s="275"/>
      <c r="BP213" s="269"/>
      <c r="BQ213" s="269">
        <f>IFERROR(__xludf.DUMMYFUNCTION("""COMPUTED_VALUE"""),0.0)</f>
        <v>0</v>
      </c>
      <c r="BR213" s="269"/>
      <c r="BS213" s="269"/>
      <c r="BT213" s="269"/>
      <c r="BU213" s="269">
        <f>IFERROR(__xludf.DUMMYFUNCTION("""COMPUTED_VALUE"""),0.0)</f>
        <v>0</v>
      </c>
      <c r="BV213" s="269"/>
      <c r="BW213" s="269"/>
      <c r="BX213" s="269"/>
      <c r="BY213" s="269">
        <f>IFERROR(__xludf.DUMMYFUNCTION("""COMPUTED_VALUE"""),0.0)</f>
        <v>0</v>
      </c>
      <c r="BZ213" s="269"/>
      <c r="CA213" s="269"/>
      <c r="CB213" s="269"/>
      <c r="CC213" s="269">
        <f>IFERROR(__xludf.DUMMYFUNCTION("""COMPUTED_VALUE"""),0.0)</f>
        <v>0</v>
      </c>
      <c r="CD213" s="269"/>
      <c r="CE213" s="269"/>
    </row>
    <row r="214">
      <c r="A214" s="271"/>
      <c r="B214" s="269"/>
      <c r="C214" s="272">
        <f>IFERROR(__xludf.DUMMYFUNCTION("""COMPUTED_VALUE"""),0.0)</f>
        <v>0</v>
      </c>
      <c r="D214" s="273">
        <f>IFERROR(__xludf.DUMMYFUNCTION("""COMPUTED_VALUE"""),1.0)</f>
        <v>1</v>
      </c>
      <c r="E214" s="274">
        <f>IFERROR(__xludf.DUMMYFUNCTION("""COMPUTED_VALUE"""),0.0)</f>
        <v>0</v>
      </c>
      <c r="F214" s="275"/>
      <c r="G214" s="275"/>
      <c r="H214" s="273">
        <f>IFERROR(__xludf.DUMMYFUNCTION("""COMPUTED_VALUE"""),1.0)</f>
        <v>1</v>
      </c>
      <c r="I214" s="274">
        <f>IFERROR(__xludf.DUMMYFUNCTION("""COMPUTED_VALUE"""),0.0)</f>
        <v>0</v>
      </c>
      <c r="J214" s="275"/>
      <c r="K214" s="275"/>
      <c r="L214" s="273">
        <f>IFERROR(__xludf.DUMMYFUNCTION("""COMPUTED_VALUE"""),2.0)</f>
        <v>2</v>
      </c>
      <c r="M214" s="274">
        <f>IFERROR(__xludf.DUMMYFUNCTION("""COMPUTED_VALUE"""),0.0)</f>
        <v>0</v>
      </c>
      <c r="N214" s="275"/>
      <c r="O214" s="275"/>
      <c r="P214" s="273">
        <f>IFERROR(__xludf.DUMMYFUNCTION("""COMPUTED_VALUE"""),4.0)</f>
        <v>4</v>
      </c>
      <c r="Q214" s="274">
        <f>IFERROR(__xludf.DUMMYFUNCTION("""COMPUTED_VALUE"""),0.0)</f>
        <v>0</v>
      </c>
      <c r="R214" s="275"/>
      <c r="S214" s="275"/>
      <c r="T214" s="273">
        <f>IFERROR(__xludf.DUMMYFUNCTION("""COMPUTED_VALUE"""),4.0)</f>
        <v>4</v>
      </c>
      <c r="U214" s="274">
        <f>IFERROR(__xludf.DUMMYFUNCTION("""COMPUTED_VALUE"""),0.0)</f>
        <v>0</v>
      </c>
      <c r="V214" s="275"/>
      <c r="W214" s="275"/>
      <c r="X214" s="273">
        <f>IFERROR(__xludf.DUMMYFUNCTION("""COMPUTED_VALUE"""),2.0)</f>
        <v>2</v>
      </c>
      <c r="Y214" s="274">
        <f>IFERROR(__xludf.DUMMYFUNCTION("""COMPUTED_VALUE"""),0.0)</f>
        <v>0</v>
      </c>
      <c r="Z214" s="275"/>
      <c r="AA214" s="275"/>
      <c r="AB214" s="273">
        <f>IFERROR(__xludf.DUMMYFUNCTION("""COMPUTED_VALUE"""),2.0)</f>
        <v>2</v>
      </c>
      <c r="AC214" s="274">
        <f>IFERROR(__xludf.DUMMYFUNCTION("""COMPUTED_VALUE"""),0.0)</f>
        <v>0</v>
      </c>
      <c r="AD214" s="275"/>
      <c r="AE214" s="275"/>
      <c r="AF214" s="273">
        <f>IFERROR(__xludf.DUMMYFUNCTION("""COMPUTED_VALUE"""),2.0)</f>
        <v>2</v>
      </c>
      <c r="AG214" s="274">
        <f>IFERROR(__xludf.DUMMYFUNCTION("""COMPUTED_VALUE"""),0.0)</f>
        <v>0</v>
      </c>
      <c r="AH214" s="275"/>
      <c r="AI214" s="275"/>
      <c r="AJ214" s="273">
        <f>IFERROR(__xludf.DUMMYFUNCTION("""COMPUTED_VALUE"""),5.0)</f>
        <v>5</v>
      </c>
      <c r="AK214" s="274">
        <f>IFERROR(__xludf.DUMMYFUNCTION("""COMPUTED_VALUE"""),0.0)</f>
        <v>0</v>
      </c>
      <c r="AL214" s="275"/>
      <c r="AM214" s="275"/>
      <c r="AN214" s="273">
        <f>IFERROR(__xludf.DUMMYFUNCTION("""COMPUTED_VALUE"""),19.0)</f>
        <v>19</v>
      </c>
      <c r="AO214" s="274">
        <f>IFERROR(__xludf.DUMMYFUNCTION("""COMPUTED_VALUE"""),0.0)</f>
        <v>0</v>
      </c>
      <c r="AP214" s="275"/>
      <c r="AQ214" s="275"/>
      <c r="AR214" s="273">
        <f>IFERROR(__xludf.DUMMYFUNCTION("""COMPUTED_VALUE"""),4.0)</f>
        <v>4</v>
      </c>
      <c r="AS214" s="274">
        <f>IFERROR(__xludf.DUMMYFUNCTION("""COMPUTED_VALUE"""),0.0)</f>
        <v>0</v>
      </c>
      <c r="AT214" s="275"/>
      <c r="AU214" s="275"/>
      <c r="AV214" s="273">
        <f>IFERROR(__xludf.DUMMYFUNCTION("""COMPUTED_VALUE"""),2.0)</f>
        <v>2</v>
      </c>
      <c r="AW214" s="274">
        <f>IFERROR(__xludf.DUMMYFUNCTION("""COMPUTED_VALUE"""),0.0)</f>
        <v>0</v>
      </c>
      <c r="AX214" s="275"/>
      <c r="AY214" s="275"/>
      <c r="AZ214" s="273">
        <f>IFERROR(__xludf.DUMMYFUNCTION("""COMPUTED_VALUE"""),3.0)</f>
        <v>3</v>
      </c>
      <c r="BA214" s="274">
        <f>IFERROR(__xludf.DUMMYFUNCTION("""COMPUTED_VALUE"""),0.0)</f>
        <v>0</v>
      </c>
      <c r="BB214" s="275"/>
      <c r="BC214" s="275"/>
      <c r="BD214" s="273">
        <f>IFERROR(__xludf.DUMMYFUNCTION("""COMPUTED_VALUE"""),5.0)</f>
        <v>5</v>
      </c>
      <c r="BE214" s="274">
        <f>IFERROR(__xludf.DUMMYFUNCTION("""COMPUTED_VALUE"""),0.0)</f>
        <v>0</v>
      </c>
      <c r="BF214" s="275"/>
      <c r="BG214" s="275"/>
      <c r="BH214" s="273"/>
      <c r="BI214" s="274">
        <f>IFERROR(__xludf.DUMMYFUNCTION("""COMPUTED_VALUE"""),0.0)</f>
        <v>0</v>
      </c>
      <c r="BJ214" s="275"/>
      <c r="BK214" s="275"/>
      <c r="BL214" s="273"/>
      <c r="BM214" s="274">
        <f>IFERROR(__xludf.DUMMYFUNCTION("""COMPUTED_VALUE"""),0.0)</f>
        <v>0</v>
      </c>
      <c r="BN214" s="275"/>
      <c r="BO214" s="275"/>
      <c r="BP214" s="269"/>
      <c r="BQ214" s="269">
        <f>IFERROR(__xludf.DUMMYFUNCTION("""COMPUTED_VALUE"""),0.0)</f>
        <v>0</v>
      </c>
      <c r="BR214" s="269"/>
      <c r="BS214" s="269"/>
      <c r="BT214" s="269"/>
      <c r="BU214" s="269">
        <f>IFERROR(__xludf.DUMMYFUNCTION("""COMPUTED_VALUE"""),0.0)</f>
        <v>0</v>
      </c>
      <c r="BV214" s="269"/>
      <c r="BW214" s="269"/>
      <c r="BX214" s="269"/>
      <c r="BY214" s="269">
        <f>IFERROR(__xludf.DUMMYFUNCTION("""COMPUTED_VALUE"""),0.0)</f>
        <v>0</v>
      </c>
      <c r="BZ214" s="269"/>
      <c r="CA214" s="269"/>
      <c r="CB214" s="269"/>
      <c r="CC214" s="269">
        <f>IFERROR(__xludf.DUMMYFUNCTION("""COMPUTED_VALUE"""),0.0)</f>
        <v>0</v>
      </c>
      <c r="CD214" s="269"/>
      <c r="CE214" s="269"/>
    </row>
    <row r="215">
      <c r="A215" s="271"/>
      <c r="B215" s="269"/>
      <c r="C215" s="272">
        <f>IFERROR(__xludf.DUMMYFUNCTION("""COMPUTED_VALUE"""),0.0)</f>
        <v>0</v>
      </c>
      <c r="D215" s="273">
        <f>IFERROR(__xludf.DUMMYFUNCTION("""COMPUTED_VALUE"""),1.0)</f>
        <v>1</v>
      </c>
      <c r="E215" s="274">
        <f>IFERROR(__xludf.DUMMYFUNCTION("""COMPUTED_VALUE"""),0.0)</f>
        <v>0</v>
      </c>
      <c r="F215" s="275"/>
      <c r="G215" s="277">
        <f>IFERROR(__xludf.DUMMYFUNCTION("""COMPUTED_VALUE"""),0.0)</f>
        <v>0</v>
      </c>
      <c r="H215" s="273">
        <f>IFERROR(__xludf.DUMMYFUNCTION("""COMPUTED_VALUE"""),1.0)</f>
        <v>1</v>
      </c>
      <c r="I215" s="274">
        <f>IFERROR(__xludf.DUMMYFUNCTION("""COMPUTED_VALUE"""),0.0)</f>
        <v>0</v>
      </c>
      <c r="J215" s="275"/>
      <c r="K215" s="277">
        <f>IFERROR(__xludf.DUMMYFUNCTION("""COMPUTED_VALUE"""),0.0)</f>
        <v>0</v>
      </c>
      <c r="L215" s="273">
        <f>IFERROR(__xludf.DUMMYFUNCTION("""COMPUTED_VALUE"""),2.0)</f>
        <v>2</v>
      </c>
      <c r="M215" s="274">
        <f>IFERROR(__xludf.DUMMYFUNCTION("""COMPUTED_VALUE"""),0.0)</f>
        <v>0</v>
      </c>
      <c r="N215" s="275"/>
      <c r="O215" s="277">
        <f>IFERROR(__xludf.DUMMYFUNCTION("""COMPUTED_VALUE"""),0.0)</f>
        <v>0</v>
      </c>
      <c r="P215" s="273">
        <f>IFERROR(__xludf.DUMMYFUNCTION("""COMPUTED_VALUE"""),4.0)</f>
        <v>4</v>
      </c>
      <c r="Q215" s="274">
        <f>IFERROR(__xludf.DUMMYFUNCTION("""COMPUTED_VALUE"""),0.0)</f>
        <v>0</v>
      </c>
      <c r="R215" s="275"/>
      <c r="S215" s="277">
        <f>IFERROR(__xludf.DUMMYFUNCTION("""COMPUTED_VALUE"""),0.0)</f>
        <v>0</v>
      </c>
      <c r="T215" s="273">
        <f>IFERROR(__xludf.DUMMYFUNCTION("""COMPUTED_VALUE"""),4.0)</f>
        <v>4</v>
      </c>
      <c r="U215" s="274">
        <f>IFERROR(__xludf.DUMMYFUNCTION("""COMPUTED_VALUE"""),0.0)</f>
        <v>0</v>
      </c>
      <c r="V215" s="275"/>
      <c r="W215" s="277">
        <f>IFERROR(__xludf.DUMMYFUNCTION("""COMPUTED_VALUE"""),0.0)</f>
        <v>0</v>
      </c>
      <c r="X215" s="273">
        <f>IFERROR(__xludf.DUMMYFUNCTION("""COMPUTED_VALUE"""),2.0)</f>
        <v>2</v>
      </c>
      <c r="Y215" s="274">
        <f>IFERROR(__xludf.DUMMYFUNCTION("""COMPUTED_VALUE"""),0.0)</f>
        <v>0</v>
      </c>
      <c r="Z215" s="275"/>
      <c r="AA215" s="277">
        <f>IFERROR(__xludf.DUMMYFUNCTION("""COMPUTED_VALUE"""),0.0)</f>
        <v>0</v>
      </c>
      <c r="AB215" s="273">
        <f>IFERROR(__xludf.DUMMYFUNCTION("""COMPUTED_VALUE"""),2.0)</f>
        <v>2</v>
      </c>
      <c r="AC215" s="274">
        <f>IFERROR(__xludf.DUMMYFUNCTION("""COMPUTED_VALUE"""),0.0)</f>
        <v>0</v>
      </c>
      <c r="AD215" s="275"/>
      <c r="AE215" s="277">
        <f>IFERROR(__xludf.DUMMYFUNCTION("""COMPUTED_VALUE"""),0.0)</f>
        <v>0</v>
      </c>
      <c r="AF215" s="273">
        <f>IFERROR(__xludf.DUMMYFUNCTION("""COMPUTED_VALUE"""),2.0)</f>
        <v>2</v>
      </c>
      <c r="AG215" s="274"/>
      <c r="AH215" s="275"/>
      <c r="AI215" s="277">
        <f>IFERROR(__xludf.DUMMYFUNCTION("""COMPUTED_VALUE"""),0.0)</f>
        <v>0</v>
      </c>
      <c r="AJ215" s="273">
        <f>IFERROR(__xludf.DUMMYFUNCTION("""COMPUTED_VALUE"""),5.0)</f>
        <v>5</v>
      </c>
      <c r="AK215" s="274">
        <f>IFERROR(__xludf.DUMMYFUNCTION("""COMPUTED_VALUE"""),0.0)</f>
        <v>0</v>
      </c>
      <c r="AL215" s="275"/>
      <c r="AM215" s="277">
        <f>IFERROR(__xludf.DUMMYFUNCTION("""COMPUTED_VALUE"""),0.0)</f>
        <v>0</v>
      </c>
      <c r="AN215" s="273">
        <f>IFERROR(__xludf.DUMMYFUNCTION("""COMPUTED_VALUE"""),19.0)</f>
        <v>19</v>
      </c>
      <c r="AO215" s="274">
        <f>IFERROR(__xludf.DUMMYFUNCTION("""COMPUTED_VALUE"""),0.0)</f>
        <v>0</v>
      </c>
      <c r="AP215" s="275"/>
      <c r="AQ215" s="277">
        <f>IFERROR(__xludf.DUMMYFUNCTION("""COMPUTED_VALUE"""),0.0)</f>
        <v>0</v>
      </c>
      <c r="AR215" s="273">
        <f>IFERROR(__xludf.DUMMYFUNCTION("""COMPUTED_VALUE"""),4.0)</f>
        <v>4</v>
      </c>
      <c r="AS215" s="274">
        <f>IFERROR(__xludf.DUMMYFUNCTION("""COMPUTED_VALUE"""),0.0)</f>
        <v>0</v>
      </c>
      <c r="AT215" s="275"/>
      <c r="AU215" s="277">
        <f>IFERROR(__xludf.DUMMYFUNCTION("""COMPUTED_VALUE"""),0.0)</f>
        <v>0</v>
      </c>
      <c r="AV215" s="273">
        <f>IFERROR(__xludf.DUMMYFUNCTION("""COMPUTED_VALUE"""),2.0)</f>
        <v>2</v>
      </c>
      <c r="AW215" s="274">
        <f>IFERROR(__xludf.DUMMYFUNCTION("""COMPUTED_VALUE"""),0.0)</f>
        <v>0</v>
      </c>
      <c r="AX215" s="275"/>
      <c r="AY215" s="277">
        <f>IFERROR(__xludf.DUMMYFUNCTION("""COMPUTED_VALUE"""),0.0)</f>
        <v>0</v>
      </c>
      <c r="AZ215" s="273">
        <f>IFERROR(__xludf.DUMMYFUNCTION("""COMPUTED_VALUE"""),3.0)</f>
        <v>3</v>
      </c>
      <c r="BA215" s="274">
        <f>IFERROR(__xludf.DUMMYFUNCTION("""COMPUTED_VALUE"""),0.0)</f>
        <v>0</v>
      </c>
      <c r="BB215" s="275"/>
      <c r="BC215" s="277">
        <f>IFERROR(__xludf.DUMMYFUNCTION("""COMPUTED_VALUE"""),0.0)</f>
        <v>0</v>
      </c>
      <c r="BD215" s="273">
        <f>IFERROR(__xludf.DUMMYFUNCTION("""COMPUTED_VALUE"""),5.0)</f>
        <v>5</v>
      </c>
      <c r="BE215" s="274">
        <f>IFERROR(__xludf.DUMMYFUNCTION("""COMPUTED_VALUE"""),0.0)</f>
        <v>0</v>
      </c>
      <c r="BF215" s="275"/>
      <c r="BG215" s="277">
        <f>IFERROR(__xludf.DUMMYFUNCTION("""COMPUTED_VALUE"""),0.0)</f>
        <v>0</v>
      </c>
      <c r="BH215" s="273"/>
      <c r="BI215" s="274">
        <f>IFERROR(__xludf.DUMMYFUNCTION("""COMPUTED_VALUE"""),0.0)</f>
        <v>0</v>
      </c>
      <c r="BJ215" s="275"/>
      <c r="BK215" s="277">
        <f>IFERROR(__xludf.DUMMYFUNCTION("""COMPUTED_VALUE"""),0.0)</f>
        <v>0</v>
      </c>
      <c r="BL215" s="273"/>
      <c r="BM215" s="274">
        <f>IFERROR(__xludf.DUMMYFUNCTION("""COMPUTED_VALUE"""),0.0)</f>
        <v>0</v>
      </c>
      <c r="BN215" s="275"/>
      <c r="BO215" s="277">
        <f>IFERROR(__xludf.DUMMYFUNCTION("""COMPUTED_VALUE"""),0.0)</f>
        <v>0</v>
      </c>
      <c r="BP215" s="269"/>
      <c r="BQ215" s="269">
        <f>IFERROR(__xludf.DUMMYFUNCTION("""COMPUTED_VALUE"""),0.0)</f>
        <v>0</v>
      </c>
      <c r="BR215" s="269"/>
      <c r="BS215" s="272">
        <f>IFERROR(__xludf.DUMMYFUNCTION("""COMPUTED_VALUE"""),0.0)</f>
        <v>0</v>
      </c>
      <c r="BT215" s="269"/>
      <c r="BU215" s="269">
        <f>IFERROR(__xludf.DUMMYFUNCTION("""COMPUTED_VALUE"""),0.0)</f>
        <v>0</v>
      </c>
      <c r="BV215" s="269"/>
      <c r="BW215" s="272">
        <f>IFERROR(__xludf.DUMMYFUNCTION("""COMPUTED_VALUE"""),0.0)</f>
        <v>0</v>
      </c>
      <c r="BX215" s="269"/>
      <c r="BY215" s="269">
        <f>IFERROR(__xludf.DUMMYFUNCTION("""COMPUTED_VALUE"""),0.0)</f>
        <v>0</v>
      </c>
      <c r="BZ215" s="269"/>
      <c r="CA215" s="272">
        <f>IFERROR(__xludf.DUMMYFUNCTION("""COMPUTED_VALUE"""),0.0)</f>
        <v>0</v>
      </c>
      <c r="CB215" s="269"/>
      <c r="CC215" s="269">
        <f>IFERROR(__xludf.DUMMYFUNCTION("""COMPUTED_VALUE"""),0.0)</f>
        <v>0</v>
      </c>
      <c r="CD215" s="269"/>
      <c r="CE215" s="272">
        <f>IFERROR(__xludf.DUMMYFUNCTION("""COMPUTED_VALUE"""),0.0)</f>
        <v>0</v>
      </c>
    </row>
    <row r="216">
      <c r="A216" s="271">
        <f>IFERROR(__xludf.DUMMYFUNCTION("""COMPUTED_VALUE"""),46450.0)</f>
        <v>46450</v>
      </c>
      <c r="B216" s="269" t="str">
        <f>IFERROR(__xludf.DUMMYFUNCTION("""COMPUTED_VALUE"""),"木")</f>
        <v>木</v>
      </c>
      <c r="C216" s="272">
        <f>IFERROR(__xludf.DUMMYFUNCTION("""COMPUTED_VALUE"""),0.0)</f>
        <v>0</v>
      </c>
      <c r="D216" s="273">
        <f>IFERROR(__xludf.DUMMYFUNCTION("""COMPUTED_VALUE"""),1.0)</f>
        <v>1</v>
      </c>
      <c r="E216" s="274">
        <f>IFERROR(__xludf.DUMMYFUNCTION("""COMPUTED_VALUE"""),0.0)</f>
        <v>0</v>
      </c>
      <c r="F216" s="275"/>
      <c r="G216" s="275"/>
      <c r="H216" s="273">
        <f>IFERROR(__xludf.DUMMYFUNCTION("""COMPUTED_VALUE"""),1.0)</f>
        <v>1</v>
      </c>
      <c r="I216" s="274">
        <f>IFERROR(__xludf.DUMMYFUNCTION("""COMPUTED_VALUE"""),0.0)</f>
        <v>0</v>
      </c>
      <c r="J216" s="275"/>
      <c r="K216" s="275"/>
      <c r="L216" s="273">
        <f>IFERROR(__xludf.DUMMYFUNCTION("""COMPUTED_VALUE"""),2.0)</f>
        <v>2</v>
      </c>
      <c r="M216" s="274">
        <f>IFERROR(__xludf.DUMMYFUNCTION("""COMPUTED_VALUE"""),0.0)</f>
        <v>0</v>
      </c>
      <c r="N216" s="275"/>
      <c r="O216" s="275"/>
      <c r="P216" s="273">
        <f>IFERROR(__xludf.DUMMYFUNCTION("""COMPUTED_VALUE"""),4.0)</f>
        <v>4</v>
      </c>
      <c r="Q216" s="274">
        <f>IFERROR(__xludf.DUMMYFUNCTION("""COMPUTED_VALUE"""),0.0)</f>
        <v>0</v>
      </c>
      <c r="R216" s="275"/>
      <c r="S216" s="275"/>
      <c r="T216" s="273">
        <f>IFERROR(__xludf.DUMMYFUNCTION("""COMPUTED_VALUE"""),4.0)</f>
        <v>4</v>
      </c>
      <c r="U216" s="274">
        <f>IFERROR(__xludf.DUMMYFUNCTION("""COMPUTED_VALUE"""),0.0)</f>
        <v>0</v>
      </c>
      <c r="V216" s="275"/>
      <c r="W216" s="275"/>
      <c r="X216" s="273">
        <f>IFERROR(__xludf.DUMMYFUNCTION("""COMPUTED_VALUE"""),2.0)</f>
        <v>2</v>
      </c>
      <c r="Y216" s="274">
        <f>IFERROR(__xludf.DUMMYFUNCTION("""COMPUTED_VALUE"""),0.0)</f>
        <v>0</v>
      </c>
      <c r="Z216" s="275"/>
      <c r="AA216" s="275"/>
      <c r="AB216" s="273">
        <f>IFERROR(__xludf.DUMMYFUNCTION("""COMPUTED_VALUE"""),2.0)</f>
        <v>2</v>
      </c>
      <c r="AC216" s="274">
        <f>IFERROR(__xludf.DUMMYFUNCTION("""COMPUTED_VALUE"""),0.0)</f>
        <v>0</v>
      </c>
      <c r="AD216" s="275"/>
      <c r="AE216" s="275"/>
      <c r="AF216" s="273">
        <f>IFERROR(__xludf.DUMMYFUNCTION("""COMPUTED_VALUE"""),2.0)</f>
        <v>2</v>
      </c>
      <c r="AG216" s="274"/>
      <c r="AH216" s="275"/>
      <c r="AI216" s="275"/>
      <c r="AJ216" s="273">
        <f>IFERROR(__xludf.DUMMYFUNCTION("""COMPUTED_VALUE"""),5.0)</f>
        <v>5</v>
      </c>
      <c r="AK216" s="274">
        <f>IFERROR(__xludf.DUMMYFUNCTION("""COMPUTED_VALUE"""),0.0)</f>
        <v>0</v>
      </c>
      <c r="AL216" s="275"/>
      <c r="AM216" s="275"/>
      <c r="AN216" s="273">
        <f>IFERROR(__xludf.DUMMYFUNCTION("""COMPUTED_VALUE"""),19.0)</f>
        <v>19</v>
      </c>
      <c r="AO216" s="274">
        <f>IFERROR(__xludf.DUMMYFUNCTION("""COMPUTED_VALUE"""),0.0)</f>
        <v>0</v>
      </c>
      <c r="AP216" s="275"/>
      <c r="AQ216" s="275"/>
      <c r="AR216" s="273">
        <f>IFERROR(__xludf.DUMMYFUNCTION("""COMPUTED_VALUE"""),4.0)</f>
        <v>4</v>
      </c>
      <c r="AS216" s="274">
        <f>IFERROR(__xludf.DUMMYFUNCTION("""COMPUTED_VALUE"""),0.0)</f>
        <v>0</v>
      </c>
      <c r="AT216" s="275"/>
      <c r="AU216" s="275"/>
      <c r="AV216" s="273">
        <f>IFERROR(__xludf.DUMMYFUNCTION("""COMPUTED_VALUE"""),2.0)</f>
        <v>2</v>
      </c>
      <c r="AW216" s="274">
        <f>IFERROR(__xludf.DUMMYFUNCTION("""COMPUTED_VALUE"""),0.0)</f>
        <v>0</v>
      </c>
      <c r="AX216" s="275"/>
      <c r="AY216" s="275"/>
      <c r="AZ216" s="273">
        <f>IFERROR(__xludf.DUMMYFUNCTION("""COMPUTED_VALUE"""),3.0)</f>
        <v>3</v>
      </c>
      <c r="BA216" s="274">
        <f>IFERROR(__xludf.DUMMYFUNCTION("""COMPUTED_VALUE"""),0.0)</f>
        <v>0</v>
      </c>
      <c r="BB216" s="275"/>
      <c r="BC216" s="275"/>
      <c r="BD216" s="273">
        <f>IFERROR(__xludf.DUMMYFUNCTION("""COMPUTED_VALUE"""),5.0)</f>
        <v>5</v>
      </c>
      <c r="BE216" s="274">
        <f>IFERROR(__xludf.DUMMYFUNCTION("""COMPUTED_VALUE"""),0.0)</f>
        <v>0</v>
      </c>
      <c r="BF216" s="275"/>
      <c r="BG216" s="275"/>
      <c r="BH216" s="273"/>
      <c r="BI216" s="274">
        <f>IFERROR(__xludf.DUMMYFUNCTION("""COMPUTED_VALUE"""),0.0)</f>
        <v>0</v>
      </c>
      <c r="BJ216" s="275"/>
      <c r="BK216" s="275"/>
      <c r="BL216" s="273"/>
      <c r="BM216" s="274">
        <f>IFERROR(__xludf.DUMMYFUNCTION("""COMPUTED_VALUE"""),0.0)</f>
        <v>0</v>
      </c>
      <c r="BN216" s="275"/>
      <c r="BO216" s="275"/>
      <c r="BP216" s="269"/>
      <c r="BQ216" s="269">
        <f>IFERROR(__xludf.DUMMYFUNCTION("""COMPUTED_VALUE"""),0.0)</f>
        <v>0</v>
      </c>
      <c r="BR216" s="269"/>
      <c r="BS216" s="269"/>
      <c r="BT216" s="269"/>
      <c r="BU216" s="269">
        <f>IFERROR(__xludf.DUMMYFUNCTION("""COMPUTED_VALUE"""),0.0)</f>
        <v>0</v>
      </c>
      <c r="BV216" s="269"/>
      <c r="BW216" s="269"/>
      <c r="BX216" s="269"/>
      <c r="BY216" s="269">
        <f>IFERROR(__xludf.DUMMYFUNCTION("""COMPUTED_VALUE"""),0.0)</f>
        <v>0</v>
      </c>
      <c r="BZ216" s="269"/>
      <c r="CA216" s="269"/>
      <c r="CB216" s="269"/>
      <c r="CC216" s="269">
        <f>IFERROR(__xludf.DUMMYFUNCTION("""COMPUTED_VALUE"""),0.0)</f>
        <v>0</v>
      </c>
      <c r="CD216" s="269"/>
      <c r="CE216" s="269"/>
    </row>
    <row r="217">
      <c r="A217" s="271">
        <f>IFERROR(__xludf.DUMMYFUNCTION("""COMPUTED_VALUE"""),46451.0)</f>
        <v>46451</v>
      </c>
      <c r="B217" s="269" t="str">
        <f>IFERROR(__xludf.DUMMYFUNCTION("""COMPUTED_VALUE"""),"金")</f>
        <v>金</v>
      </c>
      <c r="C217" s="272">
        <f>IFERROR(__xludf.DUMMYFUNCTION("""COMPUTED_VALUE"""),0.0)</f>
        <v>0</v>
      </c>
      <c r="D217" s="273">
        <f>IFERROR(__xludf.DUMMYFUNCTION("""COMPUTED_VALUE"""),1.0)</f>
        <v>1</v>
      </c>
      <c r="E217" s="274">
        <f>IFERROR(__xludf.DUMMYFUNCTION("""COMPUTED_VALUE"""),0.0)</f>
        <v>0</v>
      </c>
      <c r="F217" s="275"/>
      <c r="G217" s="275"/>
      <c r="H217" s="273">
        <f>IFERROR(__xludf.DUMMYFUNCTION("""COMPUTED_VALUE"""),1.0)</f>
        <v>1</v>
      </c>
      <c r="I217" s="274">
        <f>IFERROR(__xludf.DUMMYFUNCTION("""COMPUTED_VALUE"""),0.0)</f>
        <v>0</v>
      </c>
      <c r="J217" s="275"/>
      <c r="K217" s="275"/>
      <c r="L217" s="273">
        <f>IFERROR(__xludf.DUMMYFUNCTION("""COMPUTED_VALUE"""),2.0)</f>
        <v>2</v>
      </c>
      <c r="M217" s="274">
        <f>IFERROR(__xludf.DUMMYFUNCTION("""COMPUTED_VALUE"""),0.0)</f>
        <v>0</v>
      </c>
      <c r="N217" s="275"/>
      <c r="O217" s="275"/>
      <c r="P217" s="273">
        <f>IFERROR(__xludf.DUMMYFUNCTION("""COMPUTED_VALUE"""),4.0)</f>
        <v>4</v>
      </c>
      <c r="Q217" s="274">
        <f>IFERROR(__xludf.DUMMYFUNCTION("""COMPUTED_VALUE"""),0.0)</f>
        <v>0</v>
      </c>
      <c r="R217" s="275"/>
      <c r="S217" s="275"/>
      <c r="T217" s="273">
        <f>IFERROR(__xludf.DUMMYFUNCTION("""COMPUTED_VALUE"""),4.0)</f>
        <v>4</v>
      </c>
      <c r="U217" s="274">
        <f>IFERROR(__xludf.DUMMYFUNCTION("""COMPUTED_VALUE"""),0.0)</f>
        <v>0</v>
      </c>
      <c r="V217" s="275"/>
      <c r="W217" s="275"/>
      <c r="X217" s="273">
        <f>IFERROR(__xludf.DUMMYFUNCTION("""COMPUTED_VALUE"""),2.0)</f>
        <v>2</v>
      </c>
      <c r="Y217" s="274">
        <f>IFERROR(__xludf.DUMMYFUNCTION("""COMPUTED_VALUE"""),0.0)</f>
        <v>0</v>
      </c>
      <c r="Z217" s="275"/>
      <c r="AA217" s="275"/>
      <c r="AB217" s="273">
        <f>IFERROR(__xludf.DUMMYFUNCTION("""COMPUTED_VALUE"""),2.0)</f>
        <v>2</v>
      </c>
      <c r="AC217" s="274">
        <f>IFERROR(__xludf.DUMMYFUNCTION("""COMPUTED_VALUE"""),0.0)</f>
        <v>0</v>
      </c>
      <c r="AD217" s="275"/>
      <c r="AE217" s="275"/>
      <c r="AF217" s="273">
        <f>IFERROR(__xludf.DUMMYFUNCTION("""COMPUTED_VALUE"""),2.0)</f>
        <v>2</v>
      </c>
      <c r="AG217" s="274"/>
      <c r="AH217" s="275"/>
      <c r="AI217" s="275"/>
      <c r="AJ217" s="273">
        <f>IFERROR(__xludf.DUMMYFUNCTION("""COMPUTED_VALUE"""),5.0)</f>
        <v>5</v>
      </c>
      <c r="AK217" s="274">
        <f>IFERROR(__xludf.DUMMYFUNCTION("""COMPUTED_VALUE"""),0.0)</f>
        <v>0</v>
      </c>
      <c r="AL217" s="275"/>
      <c r="AM217" s="275"/>
      <c r="AN217" s="273">
        <f>IFERROR(__xludf.DUMMYFUNCTION("""COMPUTED_VALUE"""),19.0)</f>
        <v>19</v>
      </c>
      <c r="AO217" s="274"/>
      <c r="AP217" s="275"/>
      <c r="AQ217" s="275"/>
      <c r="AR217" s="273">
        <f>IFERROR(__xludf.DUMMYFUNCTION("""COMPUTED_VALUE"""),4.0)</f>
        <v>4</v>
      </c>
      <c r="AS217" s="274">
        <f>IFERROR(__xludf.DUMMYFUNCTION("""COMPUTED_VALUE"""),0.0)</f>
        <v>0</v>
      </c>
      <c r="AT217" s="275"/>
      <c r="AU217" s="275"/>
      <c r="AV217" s="273">
        <f>IFERROR(__xludf.DUMMYFUNCTION("""COMPUTED_VALUE"""),2.0)</f>
        <v>2</v>
      </c>
      <c r="AW217" s="274">
        <f>IFERROR(__xludf.DUMMYFUNCTION("""COMPUTED_VALUE"""),0.0)</f>
        <v>0</v>
      </c>
      <c r="AX217" s="275"/>
      <c r="AY217" s="275"/>
      <c r="AZ217" s="273">
        <f>IFERROR(__xludf.DUMMYFUNCTION("""COMPUTED_VALUE"""),3.0)</f>
        <v>3</v>
      </c>
      <c r="BA217" s="274">
        <f>IFERROR(__xludf.DUMMYFUNCTION("""COMPUTED_VALUE"""),0.0)</f>
        <v>0</v>
      </c>
      <c r="BB217" s="275"/>
      <c r="BC217" s="275"/>
      <c r="BD217" s="273">
        <f>IFERROR(__xludf.DUMMYFUNCTION("""COMPUTED_VALUE"""),5.0)</f>
        <v>5</v>
      </c>
      <c r="BE217" s="274">
        <f>IFERROR(__xludf.DUMMYFUNCTION("""COMPUTED_VALUE"""),0.0)</f>
        <v>0</v>
      </c>
      <c r="BF217" s="275"/>
      <c r="BG217" s="275"/>
      <c r="BH217" s="273"/>
      <c r="BI217" s="274">
        <f>IFERROR(__xludf.DUMMYFUNCTION("""COMPUTED_VALUE"""),0.0)</f>
        <v>0</v>
      </c>
      <c r="BJ217" s="275"/>
      <c r="BK217" s="275"/>
      <c r="BL217" s="273"/>
      <c r="BM217" s="274">
        <f>IFERROR(__xludf.DUMMYFUNCTION("""COMPUTED_VALUE"""),0.0)</f>
        <v>0</v>
      </c>
      <c r="BN217" s="275"/>
      <c r="BO217" s="275"/>
      <c r="BP217" s="269"/>
      <c r="BQ217" s="269">
        <f>IFERROR(__xludf.DUMMYFUNCTION("""COMPUTED_VALUE"""),0.0)</f>
        <v>0</v>
      </c>
      <c r="BR217" s="269"/>
      <c r="BS217" s="269"/>
      <c r="BT217" s="269"/>
      <c r="BU217" s="269">
        <f>IFERROR(__xludf.DUMMYFUNCTION("""COMPUTED_VALUE"""),0.0)</f>
        <v>0</v>
      </c>
      <c r="BV217" s="269"/>
      <c r="BW217" s="269"/>
      <c r="BX217" s="269"/>
      <c r="BY217" s="269">
        <f>IFERROR(__xludf.DUMMYFUNCTION("""COMPUTED_VALUE"""),0.0)</f>
        <v>0</v>
      </c>
      <c r="BZ217" s="269"/>
      <c r="CA217" s="269"/>
      <c r="CB217" s="269"/>
      <c r="CC217" s="269">
        <f>IFERROR(__xludf.DUMMYFUNCTION("""COMPUTED_VALUE"""),0.0)</f>
        <v>0</v>
      </c>
      <c r="CD217" s="269"/>
      <c r="CE217" s="269"/>
    </row>
    <row r="218">
      <c r="A218" s="271">
        <f>IFERROR(__xludf.DUMMYFUNCTION("""COMPUTED_VALUE"""),46452.0)</f>
        <v>46452</v>
      </c>
      <c r="B218" s="269" t="str">
        <f>IFERROR(__xludf.DUMMYFUNCTION("""COMPUTED_VALUE"""),"土")</f>
        <v>土</v>
      </c>
      <c r="C218" s="272">
        <f>IFERROR(__xludf.DUMMYFUNCTION("""COMPUTED_VALUE"""),0.0)</f>
        <v>0</v>
      </c>
      <c r="D218" s="273">
        <f>IFERROR(__xludf.DUMMYFUNCTION("""COMPUTED_VALUE"""),1.0)</f>
        <v>1</v>
      </c>
      <c r="E218" s="274">
        <f>IFERROR(__xludf.DUMMYFUNCTION("""COMPUTED_VALUE"""),0.0)</f>
        <v>0</v>
      </c>
      <c r="F218" s="275"/>
      <c r="G218" s="275"/>
      <c r="H218" s="273">
        <f>IFERROR(__xludf.DUMMYFUNCTION("""COMPUTED_VALUE"""),1.0)</f>
        <v>1</v>
      </c>
      <c r="I218" s="274">
        <f>IFERROR(__xludf.DUMMYFUNCTION("""COMPUTED_VALUE"""),0.0)</f>
        <v>0</v>
      </c>
      <c r="J218" s="275"/>
      <c r="K218" s="275"/>
      <c r="L218" s="273">
        <f>IFERROR(__xludf.DUMMYFUNCTION("""COMPUTED_VALUE"""),2.0)</f>
        <v>2</v>
      </c>
      <c r="M218" s="274">
        <f>IFERROR(__xludf.DUMMYFUNCTION("""COMPUTED_VALUE"""),0.0)</f>
        <v>0</v>
      </c>
      <c r="N218" s="275"/>
      <c r="O218" s="275"/>
      <c r="P218" s="273">
        <f>IFERROR(__xludf.DUMMYFUNCTION("""COMPUTED_VALUE"""),4.0)</f>
        <v>4</v>
      </c>
      <c r="Q218" s="274">
        <f>IFERROR(__xludf.DUMMYFUNCTION("""COMPUTED_VALUE"""),0.0)</f>
        <v>0</v>
      </c>
      <c r="R218" s="275"/>
      <c r="S218" s="275"/>
      <c r="T218" s="273">
        <f>IFERROR(__xludf.DUMMYFUNCTION("""COMPUTED_VALUE"""),4.0)</f>
        <v>4</v>
      </c>
      <c r="U218" s="274">
        <f>IFERROR(__xludf.DUMMYFUNCTION("""COMPUTED_VALUE"""),0.0)</f>
        <v>0</v>
      </c>
      <c r="V218" s="275"/>
      <c r="W218" s="275"/>
      <c r="X218" s="273">
        <f>IFERROR(__xludf.DUMMYFUNCTION("""COMPUTED_VALUE"""),2.0)</f>
        <v>2</v>
      </c>
      <c r="Y218" s="274">
        <f>IFERROR(__xludf.DUMMYFUNCTION("""COMPUTED_VALUE"""),0.0)</f>
        <v>0</v>
      </c>
      <c r="Z218" s="275"/>
      <c r="AA218" s="275"/>
      <c r="AB218" s="273">
        <f>IFERROR(__xludf.DUMMYFUNCTION("""COMPUTED_VALUE"""),2.0)</f>
        <v>2</v>
      </c>
      <c r="AC218" s="274">
        <f>IFERROR(__xludf.DUMMYFUNCTION("""COMPUTED_VALUE"""),0.0)</f>
        <v>0</v>
      </c>
      <c r="AD218" s="275"/>
      <c r="AE218" s="275"/>
      <c r="AF218" s="273">
        <f>IFERROR(__xludf.DUMMYFUNCTION("""COMPUTED_VALUE"""),2.0)</f>
        <v>2</v>
      </c>
      <c r="AG218" s="274"/>
      <c r="AH218" s="275"/>
      <c r="AI218" s="275"/>
      <c r="AJ218" s="273">
        <f>IFERROR(__xludf.DUMMYFUNCTION("""COMPUTED_VALUE"""),5.0)</f>
        <v>5</v>
      </c>
      <c r="AK218" s="274">
        <f>IFERROR(__xludf.DUMMYFUNCTION("""COMPUTED_VALUE"""),0.0)</f>
        <v>0</v>
      </c>
      <c r="AL218" s="275"/>
      <c r="AM218" s="275"/>
      <c r="AN218" s="273">
        <f>IFERROR(__xludf.DUMMYFUNCTION("""COMPUTED_VALUE"""),19.0)</f>
        <v>19</v>
      </c>
      <c r="AO218" s="274"/>
      <c r="AP218" s="275"/>
      <c r="AQ218" s="275"/>
      <c r="AR218" s="273">
        <f>IFERROR(__xludf.DUMMYFUNCTION("""COMPUTED_VALUE"""),4.0)</f>
        <v>4</v>
      </c>
      <c r="AS218" s="274">
        <f>IFERROR(__xludf.DUMMYFUNCTION("""COMPUTED_VALUE"""),0.0)</f>
        <v>0</v>
      </c>
      <c r="AT218" s="275"/>
      <c r="AU218" s="275"/>
      <c r="AV218" s="273">
        <f>IFERROR(__xludf.DUMMYFUNCTION("""COMPUTED_VALUE"""),2.0)</f>
        <v>2</v>
      </c>
      <c r="AW218" s="274">
        <f>IFERROR(__xludf.DUMMYFUNCTION("""COMPUTED_VALUE"""),0.0)</f>
        <v>0</v>
      </c>
      <c r="AX218" s="275"/>
      <c r="AY218" s="275"/>
      <c r="AZ218" s="273">
        <f>IFERROR(__xludf.DUMMYFUNCTION("""COMPUTED_VALUE"""),3.0)</f>
        <v>3</v>
      </c>
      <c r="BA218" s="274">
        <f>IFERROR(__xludf.DUMMYFUNCTION("""COMPUTED_VALUE"""),0.0)</f>
        <v>0</v>
      </c>
      <c r="BB218" s="275"/>
      <c r="BC218" s="275"/>
      <c r="BD218" s="273">
        <f>IFERROR(__xludf.DUMMYFUNCTION("""COMPUTED_VALUE"""),5.0)</f>
        <v>5</v>
      </c>
      <c r="BE218" s="274">
        <f>IFERROR(__xludf.DUMMYFUNCTION("""COMPUTED_VALUE"""),0.0)</f>
        <v>0</v>
      </c>
      <c r="BF218" s="275"/>
      <c r="BG218" s="275"/>
      <c r="BH218" s="273"/>
      <c r="BI218" s="274">
        <f>IFERROR(__xludf.DUMMYFUNCTION("""COMPUTED_VALUE"""),0.0)</f>
        <v>0</v>
      </c>
      <c r="BJ218" s="275"/>
      <c r="BK218" s="275"/>
      <c r="BL218" s="273"/>
      <c r="BM218" s="274">
        <f>IFERROR(__xludf.DUMMYFUNCTION("""COMPUTED_VALUE"""),0.0)</f>
        <v>0</v>
      </c>
      <c r="BN218" s="275"/>
      <c r="BO218" s="275"/>
      <c r="BP218" s="269"/>
      <c r="BQ218" s="269">
        <f>IFERROR(__xludf.DUMMYFUNCTION("""COMPUTED_VALUE"""),0.0)</f>
        <v>0</v>
      </c>
      <c r="BR218" s="269"/>
      <c r="BS218" s="269"/>
      <c r="BT218" s="269"/>
      <c r="BU218" s="269">
        <f>IFERROR(__xludf.DUMMYFUNCTION("""COMPUTED_VALUE"""),0.0)</f>
        <v>0</v>
      </c>
      <c r="BV218" s="269"/>
      <c r="BW218" s="269"/>
      <c r="BX218" s="269"/>
      <c r="BY218" s="269">
        <f>IFERROR(__xludf.DUMMYFUNCTION("""COMPUTED_VALUE"""),0.0)</f>
        <v>0</v>
      </c>
      <c r="BZ218" s="269"/>
      <c r="CA218" s="269"/>
      <c r="CB218" s="269"/>
      <c r="CC218" s="269">
        <f>IFERROR(__xludf.DUMMYFUNCTION("""COMPUTED_VALUE"""),0.0)</f>
        <v>0</v>
      </c>
      <c r="CD218" s="269"/>
      <c r="CE218" s="269"/>
    </row>
    <row r="219">
      <c r="A219" s="271">
        <f>IFERROR(__xludf.DUMMYFUNCTION("""COMPUTED_VALUE"""),46453.0)</f>
        <v>46453</v>
      </c>
      <c r="B219" s="269" t="str">
        <f>IFERROR(__xludf.DUMMYFUNCTION("""COMPUTED_VALUE"""),"日")</f>
        <v>日</v>
      </c>
      <c r="C219" s="272">
        <f>IFERROR(__xludf.DUMMYFUNCTION("""COMPUTED_VALUE"""),0.0)</f>
        <v>0</v>
      </c>
      <c r="D219" s="273">
        <f>IFERROR(__xludf.DUMMYFUNCTION("""COMPUTED_VALUE"""),1.0)</f>
        <v>1</v>
      </c>
      <c r="E219" s="274">
        <f>IFERROR(__xludf.DUMMYFUNCTION("""COMPUTED_VALUE"""),0.0)</f>
        <v>0</v>
      </c>
      <c r="F219" s="275"/>
      <c r="G219" s="275"/>
      <c r="H219" s="273">
        <f>IFERROR(__xludf.DUMMYFUNCTION("""COMPUTED_VALUE"""),1.0)</f>
        <v>1</v>
      </c>
      <c r="I219" s="274">
        <f>IFERROR(__xludf.DUMMYFUNCTION("""COMPUTED_VALUE"""),0.0)</f>
        <v>0</v>
      </c>
      <c r="J219" s="275"/>
      <c r="K219" s="275"/>
      <c r="L219" s="273">
        <f>IFERROR(__xludf.DUMMYFUNCTION("""COMPUTED_VALUE"""),2.0)</f>
        <v>2</v>
      </c>
      <c r="M219" s="274">
        <f>IFERROR(__xludf.DUMMYFUNCTION("""COMPUTED_VALUE"""),0.0)</f>
        <v>0</v>
      </c>
      <c r="N219" s="275"/>
      <c r="O219" s="275"/>
      <c r="P219" s="273">
        <f>IFERROR(__xludf.DUMMYFUNCTION("""COMPUTED_VALUE"""),4.0)</f>
        <v>4</v>
      </c>
      <c r="Q219" s="274">
        <f>IFERROR(__xludf.DUMMYFUNCTION("""COMPUTED_VALUE"""),0.0)</f>
        <v>0</v>
      </c>
      <c r="R219" s="275"/>
      <c r="S219" s="275"/>
      <c r="T219" s="273">
        <f>IFERROR(__xludf.DUMMYFUNCTION("""COMPUTED_VALUE"""),4.0)</f>
        <v>4</v>
      </c>
      <c r="U219" s="274">
        <f>IFERROR(__xludf.DUMMYFUNCTION("""COMPUTED_VALUE"""),0.0)</f>
        <v>0</v>
      </c>
      <c r="V219" s="275"/>
      <c r="W219" s="275"/>
      <c r="X219" s="273">
        <f>IFERROR(__xludf.DUMMYFUNCTION("""COMPUTED_VALUE"""),2.0)</f>
        <v>2</v>
      </c>
      <c r="Y219" s="274">
        <f>IFERROR(__xludf.DUMMYFUNCTION("""COMPUTED_VALUE"""),0.0)</f>
        <v>0</v>
      </c>
      <c r="Z219" s="275"/>
      <c r="AA219" s="275"/>
      <c r="AB219" s="273">
        <f>IFERROR(__xludf.DUMMYFUNCTION("""COMPUTED_VALUE"""),2.0)</f>
        <v>2</v>
      </c>
      <c r="AC219" s="274">
        <f>IFERROR(__xludf.DUMMYFUNCTION("""COMPUTED_VALUE"""),0.0)</f>
        <v>0</v>
      </c>
      <c r="AD219" s="275"/>
      <c r="AE219" s="275"/>
      <c r="AF219" s="273">
        <f>IFERROR(__xludf.DUMMYFUNCTION("""COMPUTED_VALUE"""),2.0)</f>
        <v>2</v>
      </c>
      <c r="AG219" s="274"/>
      <c r="AH219" s="275"/>
      <c r="AI219" s="275"/>
      <c r="AJ219" s="273">
        <f>IFERROR(__xludf.DUMMYFUNCTION("""COMPUTED_VALUE"""),5.0)</f>
        <v>5</v>
      </c>
      <c r="AK219" s="274">
        <f>IFERROR(__xludf.DUMMYFUNCTION("""COMPUTED_VALUE"""),0.0)</f>
        <v>0</v>
      </c>
      <c r="AL219" s="275"/>
      <c r="AM219" s="275"/>
      <c r="AN219" s="273">
        <f>IFERROR(__xludf.DUMMYFUNCTION("""COMPUTED_VALUE"""),19.0)</f>
        <v>19</v>
      </c>
      <c r="AO219" s="274"/>
      <c r="AP219" s="275"/>
      <c r="AQ219" s="275"/>
      <c r="AR219" s="273">
        <f>IFERROR(__xludf.DUMMYFUNCTION("""COMPUTED_VALUE"""),4.0)</f>
        <v>4</v>
      </c>
      <c r="AS219" s="274">
        <f>IFERROR(__xludf.DUMMYFUNCTION("""COMPUTED_VALUE"""),0.0)</f>
        <v>0</v>
      </c>
      <c r="AT219" s="275"/>
      <c r="AU219" s="275"/>
      <c r="AV219" s="273">
        <f>IFERROR(__xludf.DUMMYFUNCTION("""COMPUTED_VALUE"""),2.0)</f>
        <v>2</v>
      </c>
      <c r="AW219" s="274">
        <f>IFERROR(__xludf.DUMMYFUNCTION("""COMPUTED_VALUE"""),0.0)</f>
        <v>0</v>
      </c>
      <c r="AX219" s="275"/>
      <c r="AY219" s="275"/>
      <c r="AZ219" s="273">
        <f>IFERROR(__xludf.DUMMYFUNCTION("""COMPUTED_VALUE"""),3.0)</f>
        <v>3</v>
      </c>
      <c r="BA219" s="274">
        <f>IFERROR(__xludf.DUMMYFUNCTION("""COMPUTED_VALUE"""),0.0)</f>
        <v>0</v>
      </c>
      <c r="BB219" s="275"/>
      <c r="BC219" s="275"/>
      <c r="BD219" s="273">
        <f>IFERROR(__xludf.DUMMYFUNCTION("""COMPUTED_VALUE"""),5.0)</f>
        <v>5</v>
      </c>
      <c r="BE219" s="274">
        <f>IFERROR(__xludf.DUMMYFUNCTION("""COMPUTED_VALUE"""),0.0)</f>
        <v>0</v>
      </c>
      <c r="BF219" s="275"/>
      <c r="BG219" s="275"/>
      <c r="BH219" s="273"/>
      <c r="BI219" s="274">
        <f>IFERROR(__xludf.DUMMYFUNCTION("""COMPUTED_VALUE"""),0.0)</f>
        <v>0</v>
      </c>
      <c r="BJ219" s="275"/>
      <c r="BK219" s="275"/>
      <c r="BL219" s="273"/>
      <c r="BM219" s="274">
        <f>IFERROR(__xludf.DUMMYFUNCTION("""COMPUTED_VALUE"""),0.0)</f>
        <v>0</v>
      </c>
      <c r="BN219" s="275"/>
      <c r="BO219" s="275"/>
      <c r="BP219" s="269"/>
      <c r="BQ219" s="269">
        <f>IFERROR(__xludf.DUMMYFUNCTION("""COMPUTED_VALUE"""),0.0)</f>
        <v>0</v>
      </c>
      <c r="BR219" s="269"/>
      <c r="BS219" s="269"/>
      <c r="BT219" s="269"/>
      <c r="BU219" s="269">
        <f>IFERROR(__xludf.DUMMYFUNCTION("""COMPUTED_VALUE"""),0.0)</f>
        <v>0</v>
      </c>
      <c r="BV219" s="269"/>
      <c r="BW219" s="269"/>
      <c r="BX219" s="269"/>
      <c r="BY219" s="269">
        <f>IFERROR(__xludf.DUMMYFUNCTION("""COMPUTED_VALUE"""),0.0)</f>
        <v>0</v>
      </c>
      <c r="BZ219" s="269"/>
      <c r="CA219" s="269"/>
      <c r="CB219" s="269"/>
      <c r="CC219" s="269">
        <f>IFERROR(__xludf.DUMMYFUNCTION("""COMPUTED_VALUE"""),0.0)</f>
        <v>0</v>
      </c>
      <c r="CD219" s="269"/>
      <c r="CE219" s="269"/>
    </row>
    <row r="220">
      <c r="A220" s="271">
        <f>IFERROR(__xludf.DUMMYFUNCTION("""COMPUTED_VALUE"""),46457.0)</f>
        <v>46457</v>
      </c>
      <c r="B220" s="269" t="str">
        <f>IFERROR(__xludf.DUMMYFUNCTION("""COMPUTED_VALUE"""),"木")</f>
        <v>木</v>
      </c>
      <c r="C220" s="272">
        <f>IFERROR(__xludf.DUMMYFUNCTION("""COMPUTED_VALUE"""),0.0)</f>
        <v>0</v>
      </c>
      <c r="D220" s="273">
        <f>IFERROR(__xludf.DUMMYFUNCTION("""COMPUTED_VALUE"""),1.0)</f>
        <v>1</v>
      </c>
      <c r="E220" s="274">
        <f>IFERROR(__xludf.DUMMYFUNCTION("""COMPUTED_VALUE"""),0.0)</f>
        <v>0</v>
      </c>
      <c r="F220" s="275"/>
      <c r="G220" s="275"/>
      <c r="H220" s="273">
        <f>IFERROR(__xludf.DUMMYFUNCTION("""COMPUTED_VALUE"""),1.0)</f>
        <v>1</v>
      </c>
      <c r="I220" s="274">
        <f>IFERROR(__xludf.DUMMYFUNCTION("""COMPUTED_VALUE"""),0.0)</f>
        <v>0</v>
      </c>
      <c r="J220" s="275"/>
      <c r="K220" s="275"/>
      <c r="L220" s="273">
        <f>IFERROR(__xludf.DUMMYFUNCTION("""COMPUTED_VALUE"""),2.0)</f>
        <v>2</v>
      </c>
      <c r="M220" s="274">
        <f>IFERROR(__xludf.DUMMYFUNCTION("""COMPUTED_VALUE"""),0.0)</f>
        <v>0</v>
      </c>
      <c r="N220" s="275"/>
      <c r="O220" s="275"/>
      <c r="P220" s="273">
        <f>IFERROR(__xludf.DUMMYFUNCTION("""COMPUTED_VALUE"""),4.0)</f>
        <v>4</v>
      </c>
      <c r="Q220" s="274">
        <f>IFERROR(__xludf.DUMMYFUNCTION("""COMPUTED_VALUE"""),0.0)</f>
        <v>0</v>
      </c>
      <c r="R220" s="275"/>
      <c r="S220" s="275"/>
      <c r="T220" s="273">
        <f>IFERROR(__xludf.DUMMYFUNCTION("""COMPUTED_VALUE"""),4.0)</f>
        <v>4</v>
      </c>
      <c r="U220" s="274">
        <f>IFERROR(__xludf.DUMMYFUNCTION("""COMPUTED_VALUE"""),0.0)</f>
        <v>0</v>
      </c>
      <c r="V220" s="275"/>
      <c r="W220" s="275"/>
      <c r="X220" s="273">
        <f>IFERROR(__xludf.DUMMYFUNCTION("""COMPUTED_VALUE"""),2.0)</f>
        <v>2</v>
      </c>
      <c r="Y220" s="274">
        <f>IFERROR(__xludf.DUMMYFUNCTION("""COMPUTED_VALUE"""),0.0)</f>
        <v>0</v>
      </c>
      <c r="Z220" s="275"/>
      <c r="AA220" s="275"/>
      <c r="AB220" s="273">
        <f>IFERROR(__xludf.DUMMYFUNCTION("""COMPUTED_VALUE"""),2.0)</f>
        <v>2</v>
      </c>
      <c r="AC220" s="274">
        <f>IFERROR(__xludf.DUMMYFUNCTION("""COMPUTED_VALUE"""),0.0)</f>
        <v>0</v>
      </c>
      <c r="AD220" s="275"/>
      <c r="AE220" s="275"/>
      <c r="AF220" s="273">
        <f>IFERROR(__xludf.DUMMYFUNCTION("""COMPUTED_VALUE"""),2.0)</f>
        <v>2</v>
      </c>
      <c r="AG220" s="274"/>
      <c r="AH220" s="275"/>
      <c r="AI220" s="275"/>
      <c r="AJ220" s="273">
        <f>IFERROR(__xludf.DUMMYFUNCTION("""COMPUTED_VALUE"""),5.0)</f>
        <v>5</v>
      </c>
      <c r="AK220" s="274">
        <f>IFERROR(__xludf.DUMMYFUNCTION("""COMPUTED_VALUE"""),0.0)</f>
        <v>0</v>
      </c>
      <c r="AL220" s="275"/>
      <c r="AM220" s="275"/>
      <c r="AN220" s="273">
        <f>IFERROR(__xludf.DUMMYFUNCTION("""COMPUTED_VALUE"""),19.0)</f>
        <v>19</v>
      </c>
      <c r="AO220" s="274"/>
      <c r="AP220" s="275"/>
      <c r="AQ220" s="275"/>
      <c r="AR220" s="273">
        <f>IFERROR(__xludf.DUMMYFUNCTION("""COMPUTED_VALUE"""),4.0)</f>
        <v>4</v>
      </c>
      <c r="AS220" s="274">
        <f>IFERROR(__xludf.DUMMYFUNCTION("""COMPUTED_VALUE"""),0.0)</f>
        <v>0</v>
      </c>
      <c r="AT220" s="275"/>
      <c r="AU220" s="275"/>
      <c r="AV220" s="273">
        <f>IFERROR(__xludf.DUMMYFUNCTION("""COMPUTED_VALUE"""),2.0)</f>
        <v>2</v>
      </c>
      <c r="AW220" s="274">
        <f>IFERROR(__xludf.DUMMYFUNCTION("""COMPUTED_VALUE"""),0.0)</f>
        <v>0</v>
      </c>
      <c r="AX220" s="275"/>
      <c r="AY220" s="275"/>
      <c r="AZ220" s="273">
        <f>IFERROR(__xludf.DUMMYFUNCTION("""COMPUTED_VALUE"""),3.0)</f>
        <v>3</v>
      </c>
      <c r="BA220" s="274">
        <f>IFERROR(__xludf.DUMMYFUNCTION("""COMPUTED_VALUE"""),0.0)</f>
        <v>0</v>
      </c>
      <c r="BB220" s="275"/>
      <c r="BC220" s="275"/>
      <c r="BD220" s="273">
        <f>IFERROR(__xludf.DUMMYFUNCTION("""COMPUTED_VALUE"""),5.0)</f>
        <v>5</v>
      </c>
      <c r="BE220" s="274">
        <f>IFERROR(__xludf.DUMMYFUNCTION("""COMPUTED_VALUE"""),0.0)</f>
        <v>0</v>
      </c>
      <c r="BF220" s="275"/>
      <c r="BG220" s="275"/>
      <c r="BH220" s="273"/>
      <c r="BI220" s="274">
        <f>IFERROR(__xludf.DUMMYFUNCTION("""COMPUTED_VALUE"""),0.0)</f>
        <v>0</v>
      </c>
      <c r="BJ220" s="275"/>
      <c r="BK220" s="275"/>
      <c r="BL220" s="273"/>
      <c r="BM220" s="274">
        <f>IFERROR(__xludf.DUMMYFUNCTION("""COMPUTED_VALUE"""),0.0)</f>
        <v>0</v>
      </c>
      <c r="BN220" s="275"/>
      <c r="BO220" s="275"/>
      <c r="BP220" s="269"/>
      <c r="BQ220" s="269">
        <f>IFERROR(__xludf.DUMMYFUNCTION("""COMPUTED_VALUE"""),0.0)</f>
        <v>0</v>
      </c>
      <c r="BR220" s="269"/>
      <c r="BS220" s="269"/>
      <c r="BT220" s="269"/>
      <c r="BU220" s="269">
        <f>IFERROR(__xludf.DUMMYFUNCTION("""COMPUTED_VALUE"""),0.0)</f>
        <v>0</v>
      </c>
      <c r="BV220" s="269"/>
      <c r="BW220" s="269"/>
      <c r="BX220" s="269"/>
      <c r="BY220" s="269">
        <f>IFERROR(__xludf.DUMMYFUNCTION("""COMPUTED_VALUE"""),0.0)</f>
        <v>0</v>
      </c>
      <c r="BZ220" s="269"/>
      <c r="CA220" s="269"/>
      <c r="CB220" s="269"/>
      <c r="CC220" s="269">
        <f>IFERROR(__xludf.DUMMYFUNCTION("""COMPUTED_VALUE"""),0.0)</f>
        <v>0</v>
      </c>
      <c r="CD220" s="269"/>
      <c r="CE220" s="269"/>
    </row>
    <row r="221">
      <c r="A221" s="271">
        <f>IFERROR(__xludf.DUMMYFUNCTION("""COMPUTED_VALUE"""),46458.0)</f>
        <v>46458</v>
      </c>
      <c r="B221" s="269" t="str">
        <f>IFERROR(__xludf.DUMMYFUNCTION("""COMPUTED_VALUE"""),"金")</f>
        <v>金</v>
      </c>
      <c r="C221" s="272">
        <f>IFERROR(__xludf.DUMMYFUNCTION("""COMPUTED_VALUE"""),0.0)</f>
        <v>0</v>
      </c>
      <c r="D221" s="273">
        <f>IFERROR(__xludf.DUMMYFUNCTION("""COMPUTED_VALUE"""),1.0)</f>
        <v>1</v>
      </c>
      <c r="E221" s="274">
        <f>IFERROR(__xludf.DUMMYFUNCTION("""COMPUTED_VALUE"""),0.0)</f>
        <v>0</v>
      </c>
      <c r="F221" s="275"/>
      <c r="G221" s="275"/>
      <c r="H221" s="273">
        <f>IFERROR(__xludf.DUMMYFUNCTION("""COMPUTED_VALUE"""),1.0)</f>
        <v>1</v>
      </c>
      <c r="I221" s="274">
        <f>IFERROR(__xludf.DUMMYFUNCTION("""COMPUTED_VALUE"""),0.0)</f>
        <v>0</v>
      </c>
      <c r="J221" s="275"/>
      <c r="K221" s="275"/>
      <c r="L221" s="273">
        <f>IFERROR(__xludf.DUMMYFUNCTION("""COMPUTED_VALUE"""),2.0)</f>
        <v>2</v>
      </c>
      <c r="M221" s="274">
        <f>IFERROR(__xludf.DUMMYFUNCTION("""COMPUTED_VALUE"""),0.0)</f>
        <v>0</v>
      </c>
      <c r="N221" s="275"/>
      <c r="O221" s="275"/>
      <c r="P221" s="273">
        <f>IFERROR(__xludf.DUMMYFUNCTION("""COMPUTED_VALUE"""),4.0)</f>
        <v>4</v>
      </c>
      <c r="Q221" s="274">
        <f>IFERROR(__xludf.DUMMYFUNCTION("""COMPUTED_VALUE"""),0.0)</f>
        <v>0</v>
      </c>
      <c r="R221" s="275"/>
      <c r="S221" s="275"/>
      <c r="T221" s="273">
        <f>IFERROR(__xludf.DUMMYFUNCTION("""COMPUTED_VALUE"""),4.0)</f>
        <v>4</v>
      </c>
      <c r="U221" s="274">
        <f>IFERROR(__xludf.DUMMYFUNCTION("""COMPUTED_VALUE"""),0.0)</f>
        <v>0</v>
      </c>
      <c r="V221" s="275"/>
      <c r="W221" s="275"/>
      <c r="X221" s="273">
        <f>IFERROR(__xludf.DUMMYFUNCTION("""COMPUTED_VALUE"""),2.0)</f>
        <v>2</v>
      </c>
      <c r="Y221" s="274">
        <f>IFERROR(__xludf.DUMMYFUNCTION("""COMPUTED_VALUE"""),0.0)</f>
        <v>0</v>
      </c>
      <c r="Z221" s="275"/>
      <c r="AA221" s="275"/>
      <c r="AB221" s="273">
        <f>IFERROR(__xludf.DUMMYFUNCTION("""COMPUTED_VALUE"""),2.0)</f>
        <v>2</v>
      </c>
      <c r="AC221" s="274">
        <f>IFERROR(__xludf.DUMMYFUNCTION("""COMPUTED_VALUE"""),0.0)</f>
        <v>0</v>
      </c>
      <c r="AD221" s="275"/>
      <c r="AE221" s="275"/>
      <c r="AF221" s="273">
        <f>IFERROR(__xludf.DUMMYFUNCTION("""COMPUTED_VALUE"""),2.0)</f>
        <v>2</v>
      </c>
      <c r="AG221" s="274"/>
      <c r="AH221" s="275"/>
      <c r="AI221" s="275"/>
      <c r="AJ221" s="273">
        <f>IFERROR(__xludf.DUMMYFUNCTION("""COMPUTED_VALUE"""),5.0)</f>
        <v>5</v>
      </c>
      <c r="AK221" s="274">
        <f>IFERROR(__xludf.DUMMYFUNCTION("""COMPUTED_VALUE"""),0.0)</f>
        <v>0</v>
      </c>
      <c r="AL221" s="275"/>
      <c r="AM221" s="275"/>
      <c r="AN221" s="273">
        <f>IFERROR(__xludf.DUMMYFUNCTION("""COMPUTED_VALUE"""),19.0)</f>
        <v>19</v>
      </c>
      <c r="AO221" s="274"/>
      <c r="AP221" s="275"/>
      <c r="AQ221" s="275"/>
      <c r="AR221" s="273">
        <f>IFERROR(__xludf.DUMMYFUNCTION("""COMPUTED_VALUE"""),4.0)</f>
        <v>4</v>
      </c>
      <c r="AS221" s="274">
        <f>IFERROR(__xludf.DUMMYFUNCTION("""COMPUTED_VALUE"""),0.0)</f>
        <v>0</v>
      </c>
      <c r="AT221" s="275"/>
      <c r="AU221" s="275"/>
      <c r="AV221" s="273">
        <f>IFERROR(__xludf.DUMMYFUNCTION("""COMPUTED_VALUE"""),2.0)</f>
        <v>2</v>
      </c>
      <c r="AW221" s="274">
        <f>IFERROR(__xludf.DUMMYFUNCTION("""COMPUTED_VALUE"""),0.0)</f>
        <v>0</v>
      </c>
      <c r="AX221" s="275"/>
      <c r="AY221" s="275"/>
      <c r="AZ221" s="273">
        <f>IFERROR(__xludf.DUMMYFUNCTION("""COMPUTED_VALUE"""),3.0)</f>
        <v>3</v>
      </c>
      <c r="BA221" s="274">
        <f>IFERROR(__xludf.DUMMYFUNCTION("""COMPUTED_VALUE"""),0.0)</f>
        <v>0</v>
      </c>
      <c r="BB221" s="275"/>
      <c r="BC221" s="275"/>
      <c r="BD221" s="273">
        <f>IFERROR(__xludf.DUMMYFUNCTION("""COMPUTED_VALUE"""),5.0)</f>
        <v>5</v>
      </c>
      <c r="BE221" s="274">
        <f>IFERROR(__xludf.DUMMYFUNCTION("""COMPUTED_VALUE"""),0.0)</f>
        <v>0</v>
      </c>
      <c r="BF221" s="275"/>
      <c r="BG221" s="275"/>
      <c r="BH221" s="273"/>
      <c r="BI221" s="274">
        <f>IFERROR(__xludf.DUMMYFUNCTION("""COMPUTED_VALUE"""),0.0)</f>
        <v>0</v>
      </c>
      <c r="BJ221" s="275"/>
      <c r="BK221" s="275"/>
      <c r="BL221" s="273"/>
      <c r="BM221" s="274">
        <f>IFERROR(__xludf.DUMMYFUNCTION("""COMPUTED_VALUE"""),0.0)</f>
        <v>0</v>
      </c>
      <c r="BN221" s="275"/>
      <c r="BO221" s="275"/>
      <c r="BP221" s="269"/>
      <c r="BQ221" s="269">
        <f>IFERROR(__xludf.DUMMYFUNCTION("""COMPUTED_VALUE"""),0.0)</f>
        <v>0</v>
      </c>
      <c r="BR221" s="269"/>
      <c r="BS221" s="269"/>
      <c r="BT221" s="269"/>
      <c r="BU221" s="269">
        <f>IFERROR(__xludf.DUMMYFUNCTION("""COMPUTED_VALUE"""),0.0)</f>
        <v>0</v>
      </c>
      <c r="BV221" s="269"/>
      <c r="BW221" s="269"/>
      <c r="BX221" s="269"/>
      <c r="BY221" s="269">
        <f>IFERROR(__xludf.DUMMYFUNCTION("""COMPUTED_VALUE"""),0.0)</f>
        <v>0</v>
      </c>
      <c r="BZ221" s="269"/>
      <c r="CA221" s="269"/>
      <c r="CB221" s="269"/>
      <c r="CC221" s="269">
        <f>IFERROR(__xludf.DUMMYFUNCTION("""COMPUTED_VALUE"""),0.0)</f>
        <v>0</v>
      </c>
      <c r="CD221" s="269"/>
      <c r="CE221" s="269"/>
    </row>
    <row r="222">
      <c r="A222" s="271">
        <f>IFERROR(__xludf.DUMMYFUNCTION("""COMPUTED_VALUE"""),46459.0)</f>
        <v>46459</v>
      </c>
      <c r="B222" s="269" t="str">
        <f>IFERROR(__xludf.DUMMYFUNCTION("""COMPUTED_VALUE"""),"土")</f>
        <v>土</v>
      </c>
      <c r="C222" s="272">
        <f>IFERROR(__xludf.DUMMYFUNCTION("""COMPUTED_VALUE"""),0.0)</f>
        <v>0</v>
      </c>
      <c r="D222" s="273">
        <f>IFERROR(__xludf.DUMMYFUNCTION("""COMPUTED_VALUE"""),1.0)</f>
        <v>1</v>
      </c>
      <c r="E222" s="274">
        <f>IFERROR(__xludf.DUMMYFUNCTION("""COMPUTED_VALUE"""),0.0)</f>
        <v>0</v>
      </c>
      <c r="F222" s="275"/>
      <c r="G222" s="275"/>
      <c r="H222" s="273">
        <f>IFERROR(__xludf.DUMMYFUNCTION("""COMPUTED_VALUE"""),1.0)</f>
        <v>1</v>
      </c>
      <c r="I222" s="274">
        <f>IFERROR(__xludf.DUMMYFUNCTION("""COMPUTED_VALUE"""),0.0)</f>
        <v>0</v>
      </c>
      <c r="J222" s="275"/>
      <c r="K222" s="275"/>
      <c r="L222" s="273">
        <f>IFERROR(__xludf.DUMMYFUNCTION("""COMPUTED_VALUE"""),2.0)</f>
        <v>2</v>
      </c>
      <c r="M222" s="274">
        <f>IFERROR(__xludf.DUMMYFUNCTION("""COMPUTED_VALUE"""),0.0)</f>
        <v>0</v>
      </c>
      <c r="N222" s="275"/>
      <c r="O222" s="275"/>
      <c r="P222" s="273">
        <f>IFERROR(__xludf.DUMMYFUNCTION("""COMPUTED_VALUE"""),4.0)</f>
        <v>4</v>
      </c>
      <c r="Q222" s="274">
        <f>IFERROR(__xludf.DUMMYFUNCTION("""COMPUTED_VALUE"""),0.0)</f>
        <v>0</v>
      </c>
      <c r="R222" s="275"/>
      <c r="S222" s="275"/>
      <c r="T222" s="273">
        <f>IFERROR(__xludf.DUMMYFUNCTION("""COMPUTED_VALUE"""),4.0)</f>
        <v>4</v>
      </c>
      <c r="U222" s="274">
        <f>IFERROR(__xludf.DUMMYFUNCTION("""COMPUTED_VALUE"""),0.0)</f>
        <v>0</v>
      </c>
      <c r="V222" s="275"/>
      <c r="W222" s="275"/>
      <c r="X222" s="273">
        <f>IFERROR(__xludf.DUMMYFUNCTION("""COMPUTED_VALUE"""),2.0)</f>
        <v>2</v>
      </c>
      <c r="Y222" s="274">
        <f>IFERROR(__xludf.DUMMYFUNCTION("""COMPUTED_VALUE"""),0.0)</f>
        <v>0</v>
      </c>
      <c r="Z222" s="275"/>
      <c r="AA222" s="275"/>
      <c r="AB222" s="273">
        <f>IFERROR(__xludf.DUMMYFUNCTION("""COMPUTED_VALUE"""),2.0)</f>
        <v>2</v>
      </c>
      <c r="AC222" s="274">
        <f>IFERROR(__xludf.DUMMYFUNCTION("""COMPUTED_VALUE"""),0.0)</f>
        <v>0</v>
      </c>
      <c r="AD222" s="275"/>
      <c r="AE222" s="275"/>
      <c r="AF222" s="273">
        <f>IFERROR(__xludf.DUMMYFUNCTION("""COMPUTED_VALUE"""),2.0)</f>
        <v>2</v>
      </c>
      <c r="AG222" s="274"/>
      <c r="AH222" s="275"/>
      <c r="AI222" s="275"/>
      <c r="AJ222" s="273">
        <f>IFERROR(__xludf.DUMMYFUNCTION("""COMPUTED_VALUE"""),5.0)</f>
        <v>5</v>
      </c>
      <c r="AK222" s="274">
        <f>IFERROR(__xludf.DUMMYFUNCTION("""COMPUTED_VALUE"""),0.0)</f>
        <v>0</v>
      </c>
      <c r="AL222" s="275"/>
      <c r="AM222" s="275"/>
      <c r="AN222" s="273">
        <f>IFERROR(__xludf.DUMMYFUNCTION("""COMPUTED_VALUE"""),19.0)</f>
        <v>19</v>
      </c>
      <c r="AO222" s="274"/>
      <c r="AP222" s="275"/>
      <c r="AQ222" s="275"/>
      <c r="AR222" s="273">
        <f>IFERROR(__xludf.DUMMYFUNCTION("""COMPUTED_VALUE"""),4.0)</f>
        <v>4</v>
      </c>
      <c r="AS222" s="274">
        <f>IFERROR(__xludf.DUMMYFUNCTION("""COMPUTED_VALUE"""),0.0)</f>
        <v>0</v>
      </c>
      <c r="AT222" s="275"/>
      <c r="AU222" s="275"/>
      <c r="AV222" s="273">
        <f>IFERROR(__xludf.DUMMYFUNCTION("""COMPUTED_VALUE"""),2.0)</f>
        <v>2</v>
      </c>
      <c r="AW222" s="274">
        <f>IFERROR(__xludf.DUMMYFUNCTION("""COMPUTED_VALUE"""),0.0)</f>
        <v>0</v>
      </c>
      <c r="AX222" s="275"/>
      <c r="AY222" s="275"/>
      <c r="AZ222" s="273">
        <f>IFERROR(__xludf.DUMMYFUNCTION("""COMPUTED_VALUE"""),3.0)</f>
        <v>3</v>
      </c>
      <c r="BA222" s="274">
        <f>IFERROR(__xludf.DUMMYFUNCTION("""COMPUTED_VALUE"""),0.0)</f>
        <v>0</v>
      </c>
      <c r="BB222" s="275"/>
      <c r="BC222" s="275"/>
      <c r="BD222" s="273">
        <f>IFERROR(__xludf.DUMMYFUNCTION("""COMPUTED_VALUE"""),5.0)</f>
        <v>5</v>
      </c>
      <c r="BE222" s="274">
        <f>IFERROR(__xludf.DUMMYFUNCTION("""COMPUTED_VALUE"""),0.0)</f>
        <v>0</v>
      </c>
      <c r="BF222" s="275"/>
      <c r="BG222" s="275"/>
      <c r="BH222" s="273"/>
      <c r="BI222" s="274">
        <f>IFERROR(__xludf.DUMMYFUNCTION("""COMPUTED_VALUE"""),0.0)</f>
        <v>0</v>
      </c>
      <c r="BJ222" s="275"/>
      <c r="BK222" s="275"/>
      <c r="BL222" s="273"/>
      <c r="BM222" s="274">
        <f>IFERROR(__xludf.DUMMYFUNCTION("""COMPUTED_VALUE"""),0.0)</f>
        <v>0</v>
      </c>
      <c r="BN222" s="275"/>
      <c r="BO222" s="275"/>
      <c r="BP222" s="269"/>
      <c r="BQ222" s="269">
        <f>IFERROR(__xludf.DUMMYFUNCTION("""COMPUTED_VALUE"""),0.0)</f>
        <v>0</v>
      </c>
      <c r="BR222" s="269"/>
      <c r="BS222" s="269"/>
      <c r="BT222" s="269"/>
      <c r="BU222" s="269">
        <f>IFERROR(__xludf.DUMMYFUNCTION("""COMPUTED_VALUE"""),0.0)</f>
        <v>0</v>
      </c>
      <c r="BV222" s="269"/>
      <c r="BW222" s="269"/>
      <c r="BX222" s="269"/>
      <c r="BY222" s="269">
        <f>IFERROR(__xludf.DUMMYFUNCTION("""COMPUTED_VALUE"""),0.0)</f>
        <v>0</v>
      </c>
      <c r="BZ222" s="269"/>
      <c r="CA222" s="269"/>
      <c r="CB222" s="269"/>
      <c r="CC222" s="269">
        <f>IFERROR(__xludf.DUMMYFUNCTION("""COMPUTED_VALUE"""),0.0)</f>
        <v>0</v>
      </c>
      <c r="CD222" s="269"/>
      <c r="CE222" s="269"/>
    </row>
    <row r="223">
      <c r="A223" s="271">
        <f>IFERROR(__xludf.DUMMYFUNCTION("""COMPUTED_VALUE"""),46460.0)</f>
        <v>46460</v>
      </c>
      <c r="B223" s="269" t="str">
        <f>IFERROR(__xludf.DUMMYFUNCTION("""COMPUTED_VALUE"""),"日")</f>
        <v>日</v>
      </c>
      <c r="C223" s="272">
        <f>IFERROR(__xludf.DUMMYFUNCTION("""COMPUTED_VALUE"""),0.0)</f>
        <v>0</v>
      </c>
      <c r="D223" s="273">
        <f>IFERROR(__xludf.DUMMYFUNCTION("""COMPUTED_VALUE"""),1.0)</f>
        <v>1</v>
      </c>
      <c r="E223" s="274">
        <f>IFERROR(__xludf.DUMMYFUNCTION("""COMPUTED_VALUE"""),0.0)</f>
        <v>0</v>
      </c>
      <c r="F223" s="275"/>
      <c r="G223" s="275"/>
      <c r="H223" s="273">
        <f>IFERROR(__xludf.DUMMYFUNCTION("""COMPUTED_VALUE"""),1.0)</f>
        <v>1</v>
      </c>
      <c r="I223" s="274">
        <f>IFERROR(__xludf.DUMMYFUNCTION("""COMPUTED_VALUE"""),0.0)</f>
        <v>0</v>
      </c>
      <c r="J223" s="275"/>
      <c r="K223" s="275"/>
      <c r="L223" s="273">
        <f>IFERROR(__xludf.DUMMYFUNCTION("""COMPUTED_VALUE"""),2.0)</f>
        <v>2</v>
      </c>
      <c r="M223" s="274">
        <f>IFERROR(__xludf.DUMMYFUNCTION("""COMPUTED_VALUE"""),0.0)</f>
        <v>0</v>
      </c>
      <c r="N223" s="275"/>
      <c r="O223" s="275"/>
      <c r="P223" s="273">
        <f>IFERROR(__xludf.DUMMYFUNCTION("""COMPUTED_VALUE"""),4.0)</f>
        <v>4</v>
      </c>
      <c r="Q223" s="274">
        <f>IFERROR(__xludf.DUMMYFUNCTION("""COMPUTED_VALUE"""),0.0)</f>
        <v>0</v>
      </c>
      <c r="R223" s="275"/>
      <c r="S223" s="275"/>
      <c r="T223" s="273">
        <f>IFERROR(__xludf.DUMMYFUNCTION("""COMPUTED_VALUE"""),4.0)</f>
        <v>4</v>
      </c>
      <c r="U223" s="274">
        <f>IFERROR(__xludf.DUMMYFUNCTION("""COMPUTED_VALUE"""),0.0)</f>
        <v>0</v>
      </c>
      <c r="V223" s="275"/>
      <c r="W223" s="275"/>
      <c r="X223" s="273">
        <f>IFERROR(__xludf.DUMMYFUNCTION("""COMPUTED_VALUE"""),2.0)</f>
        <v>2</v>
      </c>
      <c r="Y223" s="274">
        <f>IFERROR(__xludf.DUMMYFUNCTION("""COMPUTED_VALUE"""),0.0)</f>
        <v>0</v>
      </c>
      <c r="Z223" s="275"/>
      <c r="AA223" s="275"/>
      <c r="AB223" s="273">
        <f>IFERROR(__xludf.DUMMYFUNCTION("""COMPUTED_VALUE"""),2.0)</f>
        <v>2</v>
      </c>
      <c r="AC223" s="274">
        <f>IFERROR(__xludf.DUMMYFUNCTION("""COMPUTED_VALUE"""),0.0)</f>
        <v>0</v>
      </c>
      <c r="AD223" s="275"/>
      <c r="AE223" s="275"/>
      <c r="AF223" s="273">
        <f>IFERROR(__xludf.DUMMYFUNCTION("""COMPUTED_VALUE"""),2.0)</f>
        <v>2</v>
      </c>
      <c r="AG223" s="274"/>
      <c r="AH223" s="275"/>
      <c r="AI223" s="275"/>
      <c r="AJ223" s="273">
        <f>IFERROR(__xludf.DUMMYFUNCTION("""COMPUTED_VALUE"""),5.0)</f>
        <v>5</v>
      </c>
      <c r="AK223" s="274">
        <f>IFERROR(__xludf.DUMMYFUNCTION("""COMPUTED_VALUE"""),0.0)</f>
        <v>0</v>
      </c>
      <c r="AL223" s="275"/>
      <c r="AM223" s="275"/>
      <c r="AN223" s="273">
        <f>IFERROR(__xludf.DUMMYFUNCTION("""COMPUTED_VALUE"""),19.0)</f>
        <v>19</v>
      </c>
      <c r="AO223" s="274"/>
      <c r="AP223" s="275"/>
      <c r="AQ223" s="275"/>
      <c r="AR223" s="273">
        <f>IFERROR(__xludf.DUMMYFUNCTION("""COMPUTED_VALUE"""),4.0)</f>
        <v>4</v>
      </c>
      <c r="AS223" s="274">
        <f>IFERROR(__xludf.DUMMYFUNCTION("""COMPUTED_VALUE"""),0.0)</f>
        <v>0</v>
      </c>
      <c r="AT223" s="275"/>
      <c r="AU223" s="275"/>
      <c r="AV223" s="273">
        <f>IFERROR(__xludf.DUMMYFUNCTION("""COMPUTED_VALUE"""),2.0)</f>
        <v>2</v>
      </c>
      <c r="AW223" s="274">
        <f>IFERROR(__xludf.DUMMYFUNCTION("""COMPUTED_VALUE"""),0.0)</f>
        <v>0</v>
      </c>
      <c r="AX223" s="275"/>
      <c r="AY223" s="275"/>
      <c r="AZ223" s="273">
        <f>IFERROR(__xludf.DUMMYFUNCTION("""COMPUTED_VALUE"""),3.0)</f>
        <v>3</v>
      </c>
      <c r="BA223" s="274">
        <f>IFERROR(__xludf.DUMMYFUNCTION("""COMPUTED_VALUE"""),0.0)</f>
        <v>0</v>
      </c>
      <c r="BB223" s="275"/>
      <c r="BC223" s="275"/>
      <c r="BD223" s="273">
        <f>IFERROR(__xludf.DUMMYFUNCTION("""COMPUTED_VALUE"""),5.0)</f>
        <v>5</v>
      </c>
      <c r="BE223" s="274">
        <f>IFERROR(__xludf.DUMMYFUNCTION("""COMPUTED_VALUE"""),0.0)</f>
        <v>0</v>
      </c>
      <c r="BF223" s="275"/>
      <c r="BG223" s="275"/>
      <c r="BH223" s="273"/>
      <c r="BI223" s="274">
        <f>IFERROR(__xludf.DUMMYFUNCTION("""COMPUTED_VALUE"""),0.0)</f>
        <v>0</v>
      </c>
      <c r="BJ223" s="275"/>
      <c r="BK223" s="275"/>
      <c r="BL223" s="273"/>
      <c r="BM223" s="274">
        <f>IFERROR(__xludf.DUMMYFUNCTION("""COMPUTED_VALUE"""),0.0)</f>
        <v>0</v>
      </c>
      <c r="BN223" s="275"/>
      <c r="BO223" s="275"/>
      <c r="BP223" s="269"/>
      <c r="BQ223" s="269">
        <f>IFERROR(__xludf.DUMMYFUNCTION("""COMPUTED_VALUE"""),0.0)</f>
        <v>0</v>
      </c>
      <c r="BR223" s="269"/>
      <c r="BS223" s="269"/>
      <c r="BT223" s="269"/>
      <c r="BU223" s="269">
        <f>IFERROR(__xludf.DUMMYFUNCTION("""COMPUTED_VALUE"""),0.0)</f>
        <v>0</v>
      </c>
      <c r="BV223" s="269"/>
      <c r="BW223" s="269"/>
      <c r="BX223" s="269"/>
      <c r="BY223" s="269">
        <f>IFERROR(__xludf.DUMMYFUNCTION("""COMPUTED_VALUE"""),0.0)</f>
        <v>0</v>
      </c>
      <c r="BZ223" s="269"/>
      <c r="CA223" s="269"/>
      <c r="CB223" s="269"/>
      <c r="CC223" s="269">
        <f>IFERROR(__xludf.DUMMYFUNCTION("""COMPUTED_VALUE"""),0.0)</f>
        <v>0</v>
      </c>
      <c r="CD223" s="269"/>
      <c r="CE223" s="269"/>
    </row>
    <row r="224">
      <c r="A224" s="271">
        <f>IFERROR(__xludf.DUMMYFUNCTION("""COMPUTED_VALUE"""),46464.0)</f>
        <v>46464</v>
      </c>
      <c r="B224" s="269" t="str">
        <f>IFERROR(__xludf.DUMMYFUNCTION("""COMPUTED_VALUE"""),"木")</f>
        <v>木</v>
      </c>
      <c r="C224" s="272">
        <f>IFERROR(__xludf.DUMMYFUNCTION("""COMPUTED_VALUE"""),0.0)</f>
        <v>0</v>
      </c>
      <c r="D224" s="273">
        <f>IFERROR(__xludf.DUMMYFUNCTION("""COMPUTED_VALUE"""),1.0)</f>
        <v>1</v>
      </c>
      <c r="E224" s="274">
        <f>IFERROR(__xludf.DUMMYFUNCTION("""COMPUTED_VALUE"""),0.0)</f>
        <v>0</v>
      </c>
      <c r="F224" s="275"/>
      <c r="G224" s="275"/>
      <c r="H224" s="273">
        <f>IFERROR(__xludf.DUMMYFUNCTION("""COMPUTED_VALUE"""),1.0)</f>
        <v>1</v>
      </c>
      <c r="I224" s="274">
        <f>IFERROR(__xludf.DUMMYFUNCTION("""COMPUTED_VALUE"""),0.0)</f>
        <v>0</v>
      </c>
      <c r="J224" s="275"/>
      <c r="K224" s="275"/>
      <c r="L224" s="273">
        <f>IFERROR(__xludf.DUMMYFUNCTION("""COMPUTED_VALUE"""),2.0)</f>
        <v>2</v>
      </c>
      <c r="M224" s="274">
        <f>IFERROR(__xludf.DUMMYFUNCTION("""COMPUTED_VALUE"""),0.0)</f>
        <v>0</v>
      </c>
      <c r="N224" s="275"/>
      <c r="O224" s="275"/>
      <c r="P224" s="273">
        <f>IFERROR(__xludf.DUMMYFUNCTION("""COMPUTED_VALUE"""),4.0)</f>
        <v>4</v>
      </c>
      <c r="Q224" s="274">
        <f>IFERROR(__xludf.DUMMYFUNCTION("""COMPUTED_VALUE"""),0.0)</f>
        <v>0</v>
      </c>
      <c r="R224" s="275"/>
      <c r="S224" s="275"/>
      <c r="T224" s="273">
        <f>IFERROR(__xludf.DUMMYFUNCTION("""COMPUTED_VALUE"""),4.0)</f>
        <v>4</v>
      </c>
      <c r="U224" s="274">
        <f>IFERROR(__xludf.DUMMYFUNCTION("""COMPUTED_VALUE"""),0.0)</f>
        <v>0</v>
      </c>
      <c r="V224" s="275"/>
      <c r="W224" s="275"/>
      <c r="X224" s="273">
        <f>IFERROR(__xludf.DUMMYFUNCTION("""COMPUTED_VALUE"""),2.0)</f>
        <v>2</v>
      </c>
      <c r="Y224" s="274">
        <f>IFERROR(__xludf.DUMMYFUNCTION("""COMPUTED_VALUE"""),0.0)</f>
        <v>0</v>
      </c>
      <c r="Z224" s="275"/>
      <c r="AA224" s="275"/>
      <c r="AB224" s="273">
        <f>IFERROR(__xludf.DUMMYFUNCTION("""COMPUTED_VALUE"""),2.0)</f>
        <v>2</v>
      </c>
      <c r="AC224" s="274">
        <f>IFERROR(__xludf.DUMMYFUNCTION("""COMPUTED_VALUE"""),0.0)</f>
        <v>0</v>
      </c>
      <c r="AD224" s="275"/>
      <c r="AE224" s="275"/>
      <c r="AF224" s="273">
        <f>IFERROR(__xludf.DUMMYFUNCTION("""COMPUTED_VALUE"""),2.0)</f>
        <v>2</v>
      </c>
      <c r="AG224" s="274"/>
      <c r="AH224" s="275"/>
      <c r="AI224" s="275"/>
      <c r="AJ224" s="273">
        <f>IFERROR(__xludf.DUMMYFUNCTION("""COMPUTED_VALUE"""),5.0)</f>
        <v>5</v>
      </c>
      <c r="AK224" s="274">
        <f>IFERROR(__xludf.DUMMYFUNCTION("""COMPUTED_VALUE"""),0.0)</f>
        <v>0</v>
      </c>
      <c r="AL224" s="275"/>
      <c r="AM224" s="275"/>
      <c r="AN224" s="273">
        <f>IFERROR(__xludf.DUMMYFUNCTION("""COMPUTED_VALUE"""),19.0)</f>
        <v>19</v>
      </c>
      <c r="AO224" s="274"/>
      <c r="AP224" s="275"/>
      <c r="AQ224" s="275"/>
      <c r="AR224" s="273">
        <f>IFERROR(__xludf.DUMMYFUNCTION("""COMPUTED_VALUE"""),4.0)</f>
        <v>4</v>
      </c>
      <c r="AS224" s="274">
        <f>IFERROR(__xludf.DUMMYFUNCTION("""COMPUTED_VALUE"""),0.0)</f>
        <v>0</v>
      </c>
      <c r="AT224" s="275"/>
      <c r="AU224" s="275"/>
      <c r="AV224" s="273">
        <f>IFERROR(__xludf.DUMMYFUNCTION("""COMPUTED_VALUE"""),2.0)</f>
        <v>2</v>
      </c>
      <c r="AW224" s="274">
        <f>IFERROR(__xludf.DUMMYFUNCTION("""COMPUTED_VALUE"""),0.0)</f>
        <v>0</v>
      </c>
      <c r="AX224" s="275"/>
      <c r="AY224" s="275"/>
      <c r="AZ224" s="273">
        <f>IFERROR(__xludf.DUMMYFUNCTION("""COMPUTED_VALUE"""),3.0)</f>
        <v>3</v>
      </c>
      <c r="BA224" s="274">
        <f>IFERROR(__xludf.DUMMYFUNCTION("""COMPUTED_VALUE"""),0.0)</f>
        <v>0</v>
      </c>
      <c r="BB224" s="275"/>
      <c r="BC224" s="275"/>
      <c r="BD224" s="273">
        <f>IFERROR(__xludf.DUMMYFUNCTION("""COMPUTED_VALUE"""),5.0)</f>
        <v>5</v>
      </c>
      <c r="BE224" s="274">
        <f>IFERROR(__xludf.DUMMYFUNCTION("""COMPUTED_VALUE"""),0.0)</f>
        <v>0</v>
      </c>
      <c r="BF224" s="275"/>
      <c r="BG224" s="275"/>
      <c r="BH224" s="273"/>
      <c r="BI224" s="274">
        <f>IFERROR(__xludf.DUMMYFUNCTION("""COMPUTED_VALUE"""),0.0)</f>
        <v>0</v>
      </c>
      <c r="BJ224" s="275"/>
      <c r="BK224" s="275"/>
      <c r="BL224" s="273"/>
      <c r="BM224" s="274">
        <f>IFERROR(__xludf.DUMMYFUNCTION("""COMPUTED_VALUE"""),0.0)</f>
        <v>0</v>
      </c>
      <c r="BN224" s="275"/>
      <c r="BO224" s="275"/>
      <c r="BP224" s="269"/>
      <c r="BQ224" s="269">
        <f>IFERROR(__xludf.DUMMYFUNCTION("""COMPUTED_VALUE"""),0.0)</f>
        <v>0</v>
      </c>
      <c r="BR224" s="269"/>
      <c r="BS224" s="269"/>
      <c r="BT224" s="269"/>
      <c r="BU224" s="269">
        <f>IFERROR(__xludf.DUMMYFUNCTION("""COMPUTED_VALUE"""),0.0)</f>
        <v>0</v>
      </c>
      <c r="BV224" s="269"/>
      <c r="BW224" s="269"/>
      <c r="BX224" s="269"/>
      <c r="BY224" s="269">
        <f>IFERROR(__xludf.DUMMYFUNCTION("""COMPUTED_VALUE"""),0.0)</f>
        <v>0</v>
      </c>
      <c r="BZ224" s="269"/>
      <c r="CA224" s="269"/>
      <c r="CB224" s="269"/>
      <c r="CC224" s="269">
        <f>IFERROR(__xludf.DUMMYFUNCTION("""COMPUTED_VALUE"""),0.0)</f>
        <v>0</v>
      </c>
      <c r="CD224" s="269"/>
      <c r="CE224" s="269"/>
    </row>
    <row r="225">
      <c r="A225" s="271">
        <f>IFERROR(__xludf.DUMMYFUNCTION("""COMPUTED_VALUE"""),46465.0)</f>
        <v>46465</v>
      </c>
      <c r="B225" s="269" t="str">
        <f>IFERROR(__xludf.DUMMYFUNCTION("""COMPUTED_VALUE"""),"金")</f>
        <v>金</v>
      </c>
      <c r="C225" s="272">
        <f>IFERROR(__xludf.DUMMYFUNCTION("""COMPUTED_VALUE"""),0.0)</f>
        <v>0</v>
      </c>
      <c r="D225" s="273">
        <f>IFERROR(__xludf.DUMMYFUNCTION("""COMPUTED_VALUE"""),1.0)</f>
        <v>1</v>
      </c>
      <c r="E225" s="274">
        <f>IFERROR(__xludf.DUMMYFUNCTION("""COMPUTED_VALUE"""),0.0)</f>
        <v>0</v>
      </c>
      <c r="F225" s="275"/>
      <c r="G225" s="275"/>
      <c r="H225" s="273">
        <f>IFERROR(__xludf.DUMMYFUNCTION("""COMPUTED_VALUE"""),1.0)</f>
        <v>1</v>
      </c>
      <c r="I225" s="274">
        <f>IFERROR(__xludf.DUMMYFUNCTION("""COMPUTED_VALUE"""),0.0)</f>
        <v>0</v>
      </c>
      <c r="J225" s="275"/>
      <c r="K225" s="275"/>
      <c r="L225" s="273">
        <f>IFERROR(__xludf.DUMMYFUNCTION("""COMPUTED_VALUE"""),2.0)</f>
        <v>2</v>
      </c>
      <c r="M225" s="274">
        <f>IFERROR(__xludf.DUMMYFUNCTION("""COMPUTED_VALUE"""),0.0)</f>
        <v>0</v>
      </c>
      <c r="N225" s="275"/>
      <c r="O225" s="275"/>
      <c r="P225" s="273">
        <f>IFERROR(__xludf.DUMMYFUNCTION("""COMPUTED_VALUE"""),4.0)</f>
        <v>4</v>
      </c>
      <c r="Q225" s="274">
        <f>IFERROR(__xludf.DUMMYFUNCTION("""COMPUTED_VALUE"""),0.0)</f>
        <v>0</v>
      </c>
      <c r="R225" s="275"/>
      <c r="S225" s="275"/>
      <c r="T225" s="273">
        <f>IFERROR(__xludf.DUMMYFUNCTION("""COMPUTED_VALUE"""),4.0)</f>
        <v>4</v>
      </c>
      <c r="U225" s="274">
        <f>IFERROR(__xludf.DUMMYFUNCTION("""COMPUTED_VALUE"""),0.0)</f>
        <v>0</v>
      </c>
      <c r="V225" s="275"/>
      <c r="W225" s="275"/>
      <c r="X225" s="273">
        <f>IFERROR(__xludf.DUMMYFUNCTION("""COMPUTED_VALUE"""),2.0)</f>
        <v>2</v>
      </c>
      <c r="Y225" s="274">
        <f>IFERROR(__xludf.DUMMYFUNCTION("""COMPUTED_VALUE"""),0.0)</f>
        <v>0</v>
      </c>
      <c r="Z225" s="275"/>
      <c r="AA225" s="275"/>
      <c r="AB225" s="273">
        <f>IFERROR(__xludf.DUMMYFUNCTION("""COMPUTED_VALUE"""),2.0)</f>
        <v>2</v>
      </c>
      <c r="AC225" s="274">
        <f>IFERROR(__xludf.DUMMYFUNCTION("""COMPUTED_VALUE"""),0.0)</f>
        <v>0</v>
      </c>
      <c r="AD225" s="275"/>
      <c r="AE225" s="275"/>
      <c r="AF225" s="273">
        <f>IFERROR(__xludf.DUMMYFUNCTION("""COMPUTED_VALUE"""),2.0)</f>
        <v>2</v>
      </c>
      <c r="AG225" s="274"/>
      <c r="AH225" s="275"/>
      <c r="AI225" s="275"/>
      <c r="AJ225" s="273">
        <f>IFERROR(__xludf.DUMMYFUNCTION("""COMPUTED_VALUE"""),5.0)</f>
        <v>5</v>
      </c>
      <c r="AK225" s="274">
        <f>IFERROR(__xludf.DUMMYFUNCTION("""COMPUTED_VALUE"""),0.0)</f>
        <v>0</v>
      </c>
      <c r="AL225" s="275"/>
      <c r="AM225" s="275"/>
      <c r="AN225" s="273">
        <f>IFERROR(__xludf.DUMMYFUNCTION("""COMPUTED_VALUE"""),19.0)</f>
        <v>19</v>
      </c>
      <c r="AO225" s="274"/>
      <c r="AP225" s="275"/>
      <c r="AQ225" s="275"/>
      <c r="AR225" s="273">
        <f>IFERROR(__xludf.DUMMYFUNCTION("""COMPUTED_VALUE"""),4.0)</f>
        <v>4</v>
      </c>
      <c r="AS225" s="274">
        <f>IFERROR(__xludf.DUMMYFUNCTION("""COMPUTED_VALUE"""),0.0)</f>
        <v>0</v>
      </c>
      <c r="AT225" s="275"/>
      <c r="AU225" s="275"/>
      <c r="AV225" s="273">
        <f>IFERROR(__xludf.DUMMYFUNCTION("""COMPUTED_VALUE"""),2.0)</f>
        <v>2</v>
      </c>
      <c r="AW225" s="274">
        <f>IFERROR(__xludf.DUMMYFUNCTION("""COMPUTED_VALUE"""),0.0)</f>
        <v>0</v>
      </c>
      <c r="AX225" s="275"/>
      <c r="AY225" s="275"/>
      <c r="AZ225" s="273">
        <f>IFERROR(__xludf.DUMMYFUNCTION("""COMPUTED_VALUE"""),3.0)</f>
        <v>3</v>
      </c>
      <c r="BA225" s="274">
        <f>IFERROR(__xludf.DUMMYFUNCTION("""COMPUTED_VALUE"""),0.0)</f>
        <v>0</v>
      </c>
      <c r="BB225" s="275"/>
      <c r="BC225" s="275"/>
      <c r="BD225" s="273">
        <f>IFERROR(__xludf.DUMMYFUNCTION("""COMPUTED_VALUE"""),5.0)</f>
        <v>5</v>
      </c>
      <c r="BE225" s="274">
        <f>IFERROR(__xludf.DUMMYFUNCTION("""COMPUTED_VALUE"""),0.0)</f>
        <v>0</v>
      </c>
      <c r="BF225" s="275"/>
      <c r="BG225" s="275"/>
      <c r="BH225" s="273"/>
      <c r="BI225" s="274">
        <f>IFERROR(__xludf.DUMMYFUNCTION("""COMPUTED_VALUE"""),0.0)</f>
        <v>0</v>
      </c>
      <c r="BJ225" s="275"/>
      <c r="BK225" s="275"/>
      <c r="BL225" s="273"/>
      <c r="BM225" s="274">
        <f>IFERROR(__xludf.DUMMYFUNCTION("""COMPUTED_VALUE"""),0.0)</f>
        <v>0</v>
      </c>
      <c r="BN225" s="275"/>
      <c r="BO225" s="275"/>
      <c r="BP225" s="269"/>
      <c r="BQ225" s="269">
        <f>IFERROR(__xludf.DUMMYFUNCTION("""COMPUTED_VALUE"""),0.0)</f>
        <v>0</v>
      </c>
      <c r="BR225" s="269"/>
      <c r="BS225" s="269"/>
      <c r="BT225" s="269"/>
      <c r="BU225" s="269">
        <f>IFERROR(__xludf.DUMMYFUNCTION("""COMPUTED_VALUE"""),0.0)</f>
        <v>0</v>
      </c>
      <c r="BV225" s="269"/>
      <c r="BW225" s="269"/>
      <c r="BX225" s="269"/>
      <c r="BY225" s="269">
        <f>IFERROR(__xludf.DUMMYFUNCTION("""COMPUTED_VALUE"""),0.0)</f>
        <v>0</v>
      </c>
      <c r="BZ225" s="269"/>
      <c r="CA225" s="269"/>
      <c r="CB225" s="269"/>
      <c r="CC225" s="269">
        <f>IFERROR(__xludf.DUMMYFUNCTION("""COMPUTED_VALUE"""),0.0)</f>
        <v>0</v>
      </c>
      <c r="CD225" s="269"/>
      <c r="CE225" s="269"/>
    </row>
    <row r="226">
      <c r="A226" s="271">
        <f>IFERROR(__xludf.DUMMYFUNCTION("""COMPUTED_VALUE"""),46466.0)</f>
        <v>46466</v>
      </c>
      <c r="B226" s="269" t="str">
        <f>IFERROR(__xludf.DUMMYFUNCTION("""COMPUTED_VALUE"""),"土")</f>
        <v>土</v>
      </c>
      <c r="C226" s="272">
        <f>IFERROR(__xludf.DUMMYFUNCTION("""COMPUTED_VALUE"""),0.0)</f>
        <v>0</v>
      </c>
      <c r="D226" s="273">
        <f>IFERROR(__xludf.DUMMYFUNCTION("""COMPUTED_VALUE"""),1.0)</f>
        <v>1</v>
      </c>
      <c r="E226" s="274">
        <f>IFERROR(__xludf.DUMMYFUNCTION("""COMPUTED_VALUE"""),0.0)</f>
        <v>0</v>
      </c>
      <c r="F226" s="275"/>
      <c r="G226" s="275"/>
      <c r="H226" s="273">
        <f>IFERROR(__xludf.DUMMYFUNCTION("""COMPUTED_VALUE"""),1.0)</f>
        <v>1</v>
      </c>
      <c r="I226" s="274">
        <f>IFERROR(__xludf.DUMMYFUNCTION("""COMPUTED_VALUE"""),0.0)</f>
        <v>0</v>
      </c>
      <c r="J226" s="275"/>
      <c r="K226" s="275"/>
      <c r="L226" s="273">
        <f>IFERROR(__xludf.DUMMYFUNCTION("""COMPUTED_VALUE"""),2.0)</f>
        <v>2</v>
      </c>
      <c r="M226" s="274">
        <f>IFERROR(__xludf.DUMMYFUNCTION("""COMPUTED_VALUE"""),0.0)</f>
        <v>0</v>
      </c>
      <c r="N226" s="275"/>
      <c r="O226" s="275"/>
      <c r="P226" s="273">
        <f>IFERROR(__xludf.DUMMYFUNCTION("""COMPUTED_VALUE"""),4.0)</f>
        <v>4</v>
      </c>
      <c r="Q226" s="274">
        <f>IFERROR(__xludf.DUMMYFUNCTION("""COMPUTED_VALUE"""),0.0)</f>
        <v>0</v>
      </c>
      <c r="R226" s="275"/>
      <c r="S226" s="275"/>
      <c r="T226" s="273">
        <f>IFERROR(__xludf.DUMMYFUNCTION("""COMPUTED_VALUE"""),4.0)</f>
        <v>4</v>
      </c>
      <c r="U226" s="274">
        <f>IFERROR(__xludf.DUMMYFUNCTION("""COMPUTED_VALUE"""),0.0)</f>
        <v>0</v>
      </c>
      <c r="V226" s="275"/>
      <c r="W226" s="275"/>
      <c r="X226" s="273">
        <f>IFERROR(__xludf.DUMMYFUNCTION("""COMPUTED_VALUE"""),2.0)</f>
        <v>2</v>
      </c>
      <c r="Y226" s="274">
        <f>IFERROR(__xludf.DUMMYFUNCTION("""COMPUTED_VALUE"""),0.0)</f>
        <v>0</v>
      </c>
      <c r="Z226" s="275"/>
      <c r="AA226" s="275"/>
      <c r="AB226" s="273">
        <f>IFERROR(__xludf.DUMMYFUNCTION("""COMPUTED_VALUE"""),2.0)</f>
        <v>2</v>
      </c>
      <c r="AC226" s="274">
        <f>IFERROR(__xludf.DUMMYFUNCTION("""COMPUTED_VALUE"""),0.0)</f>
        <v>0</v>
      </c>
      <c r="AD226" s="275"/>
      <c r="AE226" s="275"/>
      <c r="AF226" s="273">
        <f>IFERROR(__xludf.DUMMYFUNCTION("""COMPUTED_VALUE"""),2.0)</f>
        <v>2</v>
      </c>
      <c r="AG226" s="274"/>
      <c r="AH226" s="275"/>
      <c r="AI226" s="275"/>
      <c r="AJ226" s="273">
        <f>IFERROR(__xludf.DUMMYFUNCTION("""COMPUTED_VALUE"""),5.0)</f>
        <v>5</v>
      </c>
      <c r="AK226" s="274">
        <f>IFERROR(__xludf.DUMMYFUNCTION("""COMPUTED_VALUE"""),0.0)</f>
        <v>0</v>
      </c>
      <c r="AL226" s="275"/>
      <c r="AM226" s="275"/>
      <c r="AN226" s="273">
        <f>IFERROR(__xludf.DUMMYFUNCTION("""COMPUTED_VALUE"""),19.0)</f>
        <v>19</v>
      </c>
      <c r="AO226" s="274"/>
      <c r="AP226" s="275"/>
      <c r="AQ226" s="275"/>
      <c r="AR226" s="273">
        <f>IFERROR(__xludf.DUMMYFUNCTION("""COMPUTED_VALUE"""),4.0)</f>
        <v>4</v>
      </c>
      <c r="AS226" s="274">
        <f>IFERROR(__xludf.DUMMYFUNCTION("""COMPUTED_VALUE"""),0.0)</f>
        <v>0</v>
      </c>
      <c r="AT226" s="275"/>
      <c r="AU226" s="275"/>
      <c r="AV226" s="273">
        <f>IFERROR(__xludf.DUMMYFUNCTION("""COMPUTED_VALUE"""),2.0)</f>
        <v>2</v>
      </c>
      <c r="AW226" s="274">
        <f>IFERROR(__xludf.DUMMYFUNCTION("""COMPUTED_VALUE"""),0.0)</f>
        <v>0</v>
      </c>
      <c r="AX226" s="275"/>
      <c r="AY226" s="275"/>
      <c r="AZ226" s="273">
        <f>IFERROR(__xludf.DUMMYFUNCTION("""COMPUTED_VALUE"""),3.0)</f>
        <v>3</v>
      </c>
      <c r="BA226" s="274">
        <f>IFERROR(__xludf.DUMMYFUNCTION("""COMPUTED_VALUE"""),0.0)</f>
        <v>0</v>
      </c>
      <c r="BB226" s="275"/>
      <c r="BC226" s="275"/>
      <c r="BD226" s="273">
        <f>IFERROR(__xludf.DUMMYFUNCTION("""COMPUTED_VALUE"""),5.0)</f>
        <v>5</v>
      </c>
      <c r="BE226" s="274">
        <f>IFERROR(__xludf.DUMMYFUNCTION("""COMPUTED_VALUE"""),0.0)</f>
        <v>0</v>
      </c>
      <c r="BF226" s="275"/>
      <c r="BG226" s="275"/>
      <c r="BH226" s="273"/>
      <c r="BI226" s="274">
        <f>IFERROR(__xludf.DUMMYFUNCTION("""COMPUTED_VALUE"""),0.0)</f>
        <v>0</v>
      </c>
      <c r="BJ226" s="275"/>
      <c r="BK226" s="275"/>
      <c r="BL226" s="273"/>
      <c r="BM226" s="274">
        <f>IFERROR(__xludf.DUMMYFUNCTION("""COMPUTED_VALUE"""),0.0)</f>
        <v>0</v>
      </c>
      <c r="BN226" s="275"/>
      <c r="BO226" s="275"/>
      <c r="BP226" s="269"/>
      <c r="BQ226" s="269">
        <f>IFERROR(__xludf.DUMMYFUNCTION("""COMPUTED_VALUE"""),0.0)</f>
        <v>0</v>
      </c>
      <c r="BR226" s="269"/>
      <c r="BS226" s="269"/>
      <c r="BT226" s="269"/>
      <c r="BU226" s="269">
        <f>IFERROR(__xludf.DUMMYFUNCTION("""COMPUTED_VALUE"""),0.0)</f>
        <v>0</v>
      </c>
      <c r="BV226" s="269"/>
      <c r="BW226" s="269"/>
      <c r="BX226" s="269"/>
      <c r="BY226" s="269">
        <f>IFERROR(__xludf.DUMMYFUNCTION("""COMPUTED_VALUE"""),0.0)</f>
        <v>0</v>
      </c>
      <c r="BZ226" s="269"/>
      <c r="CA226" s="269"/>
      <c r="CB226" s="269"/>
      <c r="CC226" s="269">
        <f>IFERROR(__xludf.DUMMYFUNCTION("""COMPUTED_VALUE"""),0.0)</f>
        <v>0</v>
      </c>
      <c r="CD226" s="269"/>
      <c r="CE226" s="269"/>
    </row>
    <row r="227">
      <c r="A227" s="271">
        <f>IFERROR(__xludf.DUMMYFUNCTION("""COMPUTED_VALUE"""),46467.0)</f>
        <v>46467</v>
      </c>
      <c r="B227" s="269" t="str">
        <f>IFERROR(__xludf.DUMMYFUNCTION("""COMPUTED_VALUE"""),"日")</f>
        <v>日</v>
      </c>
      <c r="C227" s="272">
        <f>IFERROR(__xludf.DUMMYFUNCTION("""COMPUTED_VALUE"""),0.0)</f>
        <v>0</v>
      </c>
      <c r="D227" s="273">
        <f>IFERROR(__xludf.DUMMYFUNCTION("""COMPUTED_VALUE"""),1.0)</f>
        <v>1</v>
      </c>
      <c r="E227" s="274">
        <f>IFERROR(__xludf.DUMMYFUNCTION("""COMPUTED_VALUE"""),0.0)</f>
        <v>0</v>
      </c>
      <c r="F227" s="275"/>
      <c r="G227" s="275"/>
      <c r="H227" s="273">
        <f>IFERROR(__xludf.DUMMYFUNCTION("""COMPUTED_VALUE"""),1.0)</f>
        <v>1</v>
      </c>
      <c r="I227" s="274">
        <f>IFERROR(__xludf.DUMMYFUNCTION("""COMPUTED_VALUE"""),0.0)</f>
        <v>0</v>
      </c>
      <c r="J227" s="275"/>
      <c r="K227" s="275"/>
      <c r="L227" s="273">
        <f>IFERROR(__xludf.DUMMYFUNCTION("""COMPUTED_VALUE"""),2.0)</f>
        <v>2</v>
      </c>
      <c r="M227" s="274">
        <f>IFERROR(__xludf.DUMMYFUNCTION("""COMPUTED_VALUE"""),0.0)</f>
        <v>0</v>
      </c>
      <c r="N227" s="275"/>
      <c r="O227" s="275"/>
      <c r="P227" s="273">
        <f>IFERROR(__xludf.DUMMYFUNCTION("""COMPUTED_VALUE"""),4.0)</f>
        <v>4</v>
      </c>
      <c r="Q227" s="274">
        <f>IFERROR(__xludf.DUMMYFUNCTION("""COMPUTED_VALUE"""),0.0)</f>
        <v>0</v>
      </c>
      <c r="R227" s="275"/>
      <c r="S227" s="275"/>
      <c r="T227" s="273">
        <f>IFERROR(__xludf.DUMMYFUNCTION("""COMPUTED_VALUE"""),4.0)</f>
        <v>4</v>
      </c>
      <c r="U227" s="274">
        <f>IFERROR(__xludf.DUMMYFUNCTION("""COMPUTED_VALUE"""),0.0)</f>
        <v>0</v>
      </c>
      <c r="V227" s="275"/>
      <c r="W227" s="275"/>
      <c r="X227" s="273">
        <f>IFERROR(__xludf.DUMMYFUNCTION("""COMPUTED_VALUE"""),2.0)</f>
        <v>2</v>
      </c>
      <c r="Y227" s="274">
        <f>IFERROR(__xludf.DUMMYFUNCTION("""COMPUTED_VALUE"""),0.0)</f>
        <v>0</v>
      </c>
      <c r="Z227" s="275"/>
      <c r="AA227" s="275"/>
      <c r="AB227" s="273">
        <f>IFERROR(__xludf.DUMMYFUNCTION("""COMPUTED_VALUE"""),2.0)</f>
        <v>2</v>
      </c>
      <c r="AC227" s="274">
        <f>IFERROR(__xludf.DUMMYFUNCTION("""COMPUTED_VALUE"""),0.0)</f>
        <v>0</v>
      </c>
      <c r="AD227" s="275"/>
      <c r="AE227" s="275"/>
      <c r="AF227" s="273">
        <f>IFERROR(__xludf.DUMMYFUNCTION("""COMPUTED_VALUE"""),2.0)</f>
        <v>2</v>
      </c>
      <c r="AG227" s="274"/>
      <c r="AH227" s="275"/>
      <c r="AI227" s="275"/>
      <c r="AJ227" s="273">
        <f>IFERROR(__xludf.DUMMYFUNCTION("""COMPUTED_VALUE"""),5.0)</f>
        <v>5</v>
      </c>
      <c r="AK227" s="274">
        <f>IFERROR(__xludf.DUMMYFUNCTION("""COMPUTED_VALUE"""),0.0)</f>
        <v>0</v>
      </c>
      <c r="AL227" s="275"/>
      <c r="AM227" s="275"/>
      <c r="AN227" s="273">
        <f>IFERROR(__xludf.DUMMYFUNCTION("""COMPUTED_VALUE"""),19.0)</f>
        <v>19</v>
      </c>
      <c r="AO227" s="274"/>
      <c r="AP227" s="275"/>
      <c r="AQ227" s="275"/>
      <c r="AR227" s="273">
        <f>IFERROR(__xludf.DUMMYFUNCTION("""COMPUTED_VALUE"""),4.0)</f>
        <v>4</v>
      </c>
      <c r="AS227" s="274">
        <f>IFERROR(__xludf.DUMMYFUNCTION("""COMPUTED_VALUE"""),0.0)</f>
        <v>0</v>
      </c>
      <c r="AT227" s="275"/>
      <c r="AU227" s="275"/>
      <c r="AV227" s="273">
        <f>IFERROR(__xludf.DUMMYFUNCTION("""COMPUTED_VALUE"""),2.0)</f>
        <v>2</v>
      </c>
      <c r="AW227" s="274">
        <f>IFERROR(__xludf.DUMMYFUNCTION("""COMPUTED_VALUE"""),0.0)</f>
        <v>0</v>
      </c>
      <c r="AX227" s="275"/>
      <c r="AY227" s="275"/>
      <c r="AZ227" s="273">
        <f>IFERROR(__xludf.DUMMYFUNCTION("""COMPUTED_VALUE"""),3.0)</f>
        <v>3</v>
      </c>
      <c r="BA227" s="274">
        <f>IFERROR(__xludf.DUMMYFUNCTION("""COMPUTED_VALUE"""),0.0)</f>
        <v>0</v>
      </c>
      <c r="BB227" s="275"/>
      <c r="BC227" s="275"/>
      <c r="BD227" s="273">
        <f>IFERROR(__xludf.DUMMYFUNCTION("""COMPUTED_VALUE"""),5.0)</f>
        <v>5</v>
      </c>
      <c r="BE227" s="274">
        <f>IFERROR(__xludf.DUMMYFUNCTION("""COMPUTED_VALUE"""),0.0)</f>
        <v>0</v>
      </c>
      <c r="BF227" s="275"/>
      <c r="BG227" s="275"/>
      <c r="BH227" s="273"/>
      <c r="BI227" s="274">
        <f>IFERROR(__xludf.DUMMYFUNCTION("""COMPUTED_VALUE"""),0.0)</f>
        <v>0</v>
      </c>
      <c r="BJ227" s="275"/>
      <c r="BK227" s="275"/>
      <c r="BL227" s="273"/>
      <c r="BM227" s="274">
        <f>IFERROR(__xludf.DUMMYFUNCTION("""COMPUTED_VALUE"""),0.0)</f>
        <v>0</v>
      </c>
      <c r="BN227" s="275"/>
      <c r="BO227" s="275"/>
      <c r="BP227" s="269"/>
      <c r="BQ227" s="269">
        <f>IFERROR(__xludf.DUMMYFUNCTION("""COMPUTED_VALUE"""),0.0)</f>
        <v>0</v>
      </c>
      <c r="BR227" s="269"/>
      <c r="BS227" s="269"/>
      <c r="BT227" s="269"/>
      <c r="BU227" s="269">
        <f>IFERROR(__xludf.DUMMYFUNCTION("""COMPUTED_VALUE"""),0.0)</f>
        <v>0</v>
      </c>
      <c r="BV227" s="269"/>
      <c r="BW227" s="269"/>
      <c r="BX227" s="269"/>
      <c r="BY227" s="269">
        <f>IFERROR(__xludf.DUMMYFUNCTION("""COMPUTED_VALUE"""),0.0)</f>
        <v>0</v>
      </c>
      <c r="BZ227" s="269"/>
      <c r="CA227" s="269"/>
      <c r="CB227" s="269"/>
      <c r="CC227" s="269">
        <f>IFERROR(__xludf.DUMMYFUNCTION("""COMPUTED_VALUE"""),0.0)</f>
        <v>0</v>
      </c>
      <c r="CD227" s="269"/>
      <c r="CE227" s="269"/>
    </row>
    <row r="228">
      <c r="A228" s="271">
        <f>IFERROR(__xludf.DUMMYFUNCTION("""COMPUTED_VALUE"""),46471.0)</f>
        <v>46471</v>
      </c>
      <c r="B228" s="269" t="str">
        <f>IFERROR(__xludf.DUMMYFUNCTION("""COMPUTED_VALUE"""),"木")</f>
        <v>木</v>
      </c>
      <c r="C228" s="272">
        <f>IFERROR(__xludf.DUMMYFUNCTION("""COMPUTED_VALUE"""),0.0)</f>
        <v>0</v>
      </c>
      <c r="D228" s="273">
        <f>IFERROR(__xludf.DUMMYFUNCTION("""COMPUTED_VALUE"""),1.0)</f>
        <v>1</v>
      </c>
      <c r="E228" s="274">
        <f>IFERROR(__xludf.DUMMYFUNCTION("""COMPUTED_VALUE"""),0.0)</f>
        <v>0</v>
      </c>
      <c r="F228" s="275"/>
      <c r="G228" s="275"/>
      <c r="H228" s="273">
        <f>IFERROR(__xludf.DUMMYFUNCTION("""COMPUTED_VALUE"""),1.0)</f>
        <v>1</v>
      </c>
      <c r="I228" s="274">
        <f>IFERROR(__xludf.DUMMYFUNCTION("""COMPUTED_VALUE"""),0.0)</f>
        <v>0</v>
      </c>
      <c r="J228" s="275"/>
      <c r="K228" s="275"/>
      <c r="L228" s="273">
        <f>IFERROR(__xludf.DUMMYFUNCTION("""COMPUTED_VALUE"""),2.0)</f>
        <v>2</v>
      </c>
      <c r="M228" s="274">
        <f>IFERROR(__xludf.DUMMYFUNCTION("""COMPUTED_VALUE"""),0.0)</f>
        <v>0</v>
      </c>
      <c r="N228" s="275"/>
      <c r="O228" s="275"/>
      <c r="P228" s="273">
        <f>IFERROR(__xludf.DUMMYFUNCTION("""COMPUTED_VALUE"""),4.0)</f>
        <v>4</v>
      </c>
      <c r="Q228" s="274">
        <f>IFERROR(__xludf.DUMMYFUNCTION("""COMPUTED_VALUE"""),0.0)</f>
        <v>0</v>
      </c>
      <c r="R228" s="275"/>
      <c r="S228" s="275"/>
      <c r="T228" s="273">
        <f>IFERROR(__xludf.DUMMYFUNCTION("""COMPUTED_VALUE"""),4.0)</f>
        <v>4</v>
      </c>
      <c r="U228" s="274">
        <f>IFERROR(__xludf.DUMMYFUNCTION("""COMPUTED_VALUE"""),0.0)</f>
        <v>0</v>
      </c>
      <c r="V228" s="275"/>
      <c r="W228" s="275"/>
      <c r="X228" s="273">
        <f>IFERROR(__xludf.DUMMYFUNCTION("""COMPUTED_VALUE"""),2.0)</f>
        <v>2</v>
      </c>
      <c r="Y228" s="274">
        <f>IFERROR(__xludf.DUMMYFUNCTION("""COMPUTED_VALUE"""),0.0)</f>
        <v>0</v>
      </c>
      <c r="Z228" s="275"/>
      <c r="AA228" s="275"/>
      <c r="AB228" s="273">
        <f>IFERROR(__xludf.DUMMYFUNCTION("""COMPUTED_VALUE"""),2.0)</f>
        <v>2</v>
      </c>
      <c r="AC228" s="274">
        <f>IFERROR(__xludf.DUMMYFUNCTION("""COMPUTED_VALUE"""),0.0)</f>
        <v>0</v>
      </c>
      <c r="AD228" s="275"/>
      <c r="AE228" s="275"/>
      <c r="AF228" s="273">
        <f>IFERROR(__xludf.DUMMYFUNCTION("""COMPUTED_VALUE"""),2.0)</f>
        <v>2</v>
      </c>
      <c r="AG228" s="274"/>
      <c r="AH228" s="275"/>
      <c r="AI228" s="275"/>
      <c r="AJ228" s="273">
        <f>IFERROR(__xludf.DUMMYFUNCTION("""COMPUTED_VALUE"""),5.0)</f>
        <v>5</v>
      </c>
      <c r="AK228" s="274">
        <f>IFERROR(__xludf.DUMMYFUNCTION("""COMPUTED_VALUE"""),0.0)</f>
        <v>0</v>
      </c>
      <c r="AL228" s="275"/>
      <c r="AM228" s="275"/>
      <c r="AN228" s="273">
        <f>IFERROR(__xludf.DUMMYFUNCTION("""COMPUTED_VALUE"""),19.0)</f>
        <v>19</v>
      </c>
      <c r="AO228" s="274"/>
      <c r="AP228" s="275"/>
      <c r="AQ228" s="275"/>
      <c r="AR228" s="273">
        <f>IFERROR(__xludf.DUMMYFUNCTION("""COMPUTED_VALUE"""),4.0)</f>
        <v>4</v>
      </c>
      <c r="AS228" s="274">
        <f>IFERROR(__xludf.DUMMYFUNCTION("""COMPUTED_VALUE"""),0.0)</f>
        <v>0</v>
      </c>
      <c r="AT228" s="275"/>
      <c r="AU228" s="275"/>
      <c r="AV228" s="273">
        <f>IFERROR(__xludf.DUMMYFUNCTION("""COMPUTED_VALUE"""),2.0)</f>
        <v>2</v>
      </c>
      <c r="AW228" s="274">
        <f>IFERROR(__xludf.DUMMYFUNCTION("""COMPUTED_VALUE"""),0.0)</f>
        <v>0</v>
      </c>
      <c r="AX228" s="275"/>
      <c r="AY228" s="275"/>
      <c r="AZ228" s="273">
        <f>IFERROR(__xludf.DUMMYFUNCTION("""COMPUTED_VALUE"""),3.0)</f>
        <v>3</v>
      </c>
      <c r="BA228" s="274">
        <f>IFERROR(__xludf.DUMMYFUNCTION("""COMPUTED_VALUE"""),0.0)</f>
        <v>0</v>
      </c>
      <c r="BB228" s="275"/>
      <c r="BC228" s="275"/>
      <c r="BD228" s="273">
        <f>IFERROR(__xludf.DUMMYFUNCTION("""COMPUTED_VALUE"""),5.0)</f>
        <v>5</v>
      </c>
      <c r="BE228" s="274">
        <f>IFERROR(__xludf.DUMMYFUNCTION("""COMPUTED_VALUE"""),0.0)</f>
        <v>0</v>
      </c>
      <c r="BF228" s="275"/>
      <c r="BG228" s="275"/>
      <c r="BH228" s="273"/>
      <c r="BI228" s="274">
        <f>IFERROR(__xludf.DUMMYFUNCTION("""COMPUTED_VALUE"""),0.0)</f>
        <v>0</v>
      </c>
      <c r="BJ228" s="275"/>
      <c r="BK228" s="275"/>
      <c r="BL228" s="273"/>
      <c r="BM228" s="274">
        <f>IFERROR(__xludf.DUMMYFUNCTION("""COMPUTED_VALUE"""),0.0)</f>
        <v>0</v>
      </c>
      <c r="BN228" s="275"/>
      <c r="BO228" s="275"/>
      <c r="BP228" s="269"/>
      <c r="BQ228" s="269">
        <f>IFERROR(__xludf.DUMMYFUNCTION("""COMPUTED_VALUE"""),0.0)</f>
        <v>0</v>
      </c>
      <c r="BR228" s="269"/>
      <c r="BS228" s="269"/>
      <c r="BT228" s="269"/>
      <c r="BU228" s="269">
        <f>IFERROR(__xludf.DUMMYFUNCTION("""COMPUTED_VALUE"""),0.0)</f>
        <v>0</v>
      </c>
      <c r="BV228" s="269"/>
      <c r="BW228" s="269"/>
      <c r="BX228" s="269"/>
      <c r="BY228" s="269">
        <f>IFERROR(__xludf.DUMMYFUNCTION("""COMPUTED_VALUE"""),0.0)</f>
        <v>0</v>
      </c>
      <c r="BZ228" s="269"/>
      <c r="CA228" s="269"/>
      <c r="CB228" s="269"/>
      <c r="CC228" s="269">
        <f>IFERROR(__xludf.DUMMYFUNCTION("""COMPUTED_VALUE"""),0.0)</f>
        <v>0</v>
      </c>
      <c r="CD228" s="269"/>
      <c r="CE228" s="269"/>
    </row>
    <row r="229">
      <c r="A229" s="271">
        <f>IFERROR(__xludf.DUMMYFUNCTION("""COMPUTED_VALUE"""),46472.0)</f>
        <v>46472</v>
      </c>
      <c r="B229" s="269" t="str">
        <f>IFERROR(__xludf.DUMMYFUNCTION("""COMPUTED_VALUE"""),"金")</f>
        <v>金</v>
      </c>
      <c r="C229" s="272">
        <f>IFERROR(__xludf.DUMMYFUNCTION("""COMPUTED_VALUE"""),0.0)</f>
        <v>0</v>
      </c>
      <c r="D229" s="273">
        <f>IFERROR(__xludf.DUMMYFUNCTION("""COMPUTED_VALUE"""),1.0)</f>
        <v>1</v>
      </c>
      <c r="E229" s="274">
        <f>IFERROR(__xludf.DUMMYFUNCTION("""COMPUTED_VALUE"""),0.0)</f>
        <v>0</v>
      </c>
      <c r="F229" s="275"/>
      <c r="G229" s="275"/>
      <c r="H229" s="273">
        <f>IFERROR(__xludf.DUMMYFUNCTION("""COMPUTED_VALUE"""),1.0)</f>
        <v>1</v>
      </c>
      <c r="I229" s="274">
        <f>IFERROR(__xludf.DUMMYFUNCTION("""COMPUTED_VALUE"""),0.0)</f>
        <v>0</v>
      </c>
      <c r="J229" s="275"/>
      <c r="K229" s="275"/>
      <c r="L229" s="273">
        <f>IFERROR(__xludf.DUMMYFUNCTION("""COMPUTED_VALUE"""),2.0)</f>
        <v>2</v>
      </c>
      <c r="M229" s="274">
        <f>IFERROR(__xludf.DUMMYFUNCTION("""COMPUTED_VALUE"""),0.0)</f>
        <v>0</v>
      </c>
      <c r="N229" s="275"/>
      <c r="O229" s="275"/>
      <c r="P229" s="273">
        <f>IFERROR(__xludf.DUMMYFUNCTION("""COMPUTED_VALUE"""),4.0)</f>
        <v>4</v>
      </c>
      <c r="Q229" s="274">
        <f>IFERROR(__xludf.DUMMYFUNCTION("""COMPUTED_VALUE"""),0.0)</f>
        <v>0</v>
      </c>
      <c r="R229" s="275"/>
      <c r="S229" s="275"/>
      <c r="T229" s="273">
        <f>IFERROR(__xludf.DUMMYFUNCTION("""COMPUTED_VALUE"""),4.0)</f>
        <v>4</v>
      </c>
      <c r="U229" s="274">
        <f>IFERROR(__xludf.DUMMYFUNCTION("""COMPUTED_VALUE"""),0.0)</f>
        <v>0</v>
      </c>
      <c r="V229" s="275"/>
      <c r="W229" s="275"/>
      <c r="X229" s="273">
        <f>IFERROR(__xludf.DUMMYFUNCTION("""COMPUTED_VALUE"""),2.0)</f>
        <v>2</v>
      </c>
      <c r="Y229" s="274">
        <f>IFERROR(__xludf.DUMMYFUNCTION("""COMPUTED_VALUE"""),0.0)</f>
        <v>0</v>
      </c>
      <c r="Z229" s="275"/>
      <c r="AA229" s="275"/>
      <c r="AB229" s="273">
        <f>IFERROR(__xludf.DUMMYFUNCTION("""COMPUTED_VALUE"""),2.0)</f>
        <v>2</v>
      </c>
      <c r="AC229" s="274">
        <f>IFERROR(__xludf.DUMMYFUNCTION("""COMPUTED_VALUE"""),0.0)</f>
        <v>0</v>
      </c>
      <c r="AD229" s="275"/>
      <c r="AE229" s="275"/>
      <c r="AF229" s="273">
        <f>IFERROR(__xludf.DUMMYFUNCTION("""COMPUTED_VALUE"""),2.0)</f>
        <v>2</v>
      </c>
      <c r="AG229" s="274"/>
      <c r="AH229" s="275"/>
      <c r="AI229" s="275"/>
      <c r="AJ229" s="273">
        <f>IFERROR(__xludf.DUMMYFUNCTION("""COMPUTED_VALUE"""),5.0)</f>
        <v>5</v>
      </c>
      <c r="AK229" s="274">
        <f>IFERROR(__xludf.DUMMYFUNCTION("""COMPUTED_VALUE"""),0.0)</f>
        <v>0</v>
      </c>
      <c r="AL229" s="275"/>
      <c r="AM229" s="275"/>
      <c r="AN229" s="273">
        <f>IFERROR(__xludf.DUMMYFUNCTION("""COMPUTED_VALUE"""),19.0)</f>
        <v>19</v>
      </c>
      <c r="AO229" s="274"/>
      <c r="AP229" s="275"/>
      <c r="AQ229" s="275"/>
      <c r="AR229" s="273">
        <f>IFERROR(__xludf.DUMMYFUNCTION("""COMPUTED_VALUE"""),4.0)</f>
        <v>4</v>
      </c>
      <c r="AS229" s="274">
        <f>IFERROR(__xludf.DUMMYFUNCTION("""COMPUTED_VALUE"""),0.0)</f>
        <v>0</v>
      </c>
      <c r="AT229" s="275"/>
      <c r="AU229" s="275"/>
      <c r="AV229" s="273">
        <f>IFERROR(__xludf.DUMMYFUNCTION("""COMPUTED_VALUE"""),2.0)</f>
        <v>2</v>
      </c>
      <c r="AW229" s="274">
        <f>IFERROR(__xludf.DUMMYFUNCTION("""COMPUTED_VALUE"""),0.0)</f>
        <v>0</v>
      </c>
      <c r="AX229" s="275"/>
      <c r="AY229" s="275"/>
      <c r="AZ229" s="273">
        <f>IFERROR(__xludf.DUMMYFUNCTION("""COMPUTED_VALUE"""),3.0)</f>
        <v>3</v>
      </c>
      <c r="BA229" s="274">
        <f>IFERROR(__xludf.DUMMYFUNCTION("""COMPUTED_VALUE"""),0.0)</f>
        <v>0</v>
      </c>
      <c r="BB229" s="275"/>
      <c r="BC229" s="275"/>
      <c r="BD229" s="273">
        <f>IFERROR(__xludf.DUMMYFUNCTION("""COMPUTED_VALUE"""),5.0)</f>
        <v>5</v>
      </c>
      <c r="BE229" s="274">
        <f>IFERROR(__xludf.DUMMYFUNCTION("""COMPUTED_VALUE"""),0.0)</f>
        <v>0</v>
      </c>
      <c r="BF229" s="275"/>
      <c r="BG229" s="275"/>
      <c r="BH229" s="273"/>
      <c r="BI229" s="274">
        <f>IFERROR(__xludf.DUMMYFUNCTION("""COMPUTED_VALUE"""),0.0)</f>
        <v>0</v>
      </c>
      <c r="BJ229" s="275"/>
      <c r="BK229" s="275"/>
      <c r="BL229" s="273"/>
      <c r="BM229" s="274">
        <f>IFERROR(__xludf.DUMMYFUNCTION("""COMPUTED_VALUE"""),0.0)</f>
        <v>0</v>
      </c>
      <c r="BN229" s="275"/>
      <c r="BO229" s="275"/>
      <c r="BP229" s="269"/>
      <c r="BQ229" s="269">
        <f>IFERROR(__xludf.DUMMYFUNCTION("""COMPUTED_VALUE"""),0.0)</f>
        <v>0</v>
      </c>
      <c r="BR229" s="269"/>
      <c r="BS229" s="269"/>
      <c r="BT229" s="269"/>
      <c r="BU229" s="269">
        <f>IFERROR(__xludf.DUMMYFUNCTION("""COMPUTED_VALUE"""),0.0)</f>
        <v>0</v>
      </c>
      <c r="BV229" s="269"/>
      <c r="BW229" s="269"/>
      <c r="BX229" s="269"/>
      <c r="BY229" s="269">
        <f>IFERROR(__xludf.DUMMYFUNCTION("""COMPUTED_VALUE"""),0.0)</f>
        <v>0</v>
      </c>
      <c r="BZ229" s="269"/>
      <c r="CA229" s="269"/>
      <c r="CB229" s="269"/>
      <c r="CC229" s="269">
        <f>IFERROR(__xludf.DUMMYFUNCTION("""COMPUTED_VALUE"""),0.0)</f>
        <v>0</v>
      </c>
      <c r="CD229" s="269"/>
      <c r="CE229" s="269"/>
    </row>
    <row r="230">
      <c r="A230" s="271">
        <f>IFERROR(__xludf.DUMMYFUNCTION("""COMPUTED_VALUE"""),46473.0)</f>
        <v>46473</v>
      </c>
      <c r="B230" s="269" t="str">
        <f>IFERROR(__xludf.DUMMYFUNCTION("""COMPUTED_VALUE"""),"土")</f>
        <v>土</v>
      </c>
      <c r="C230" s="272">
        <f>IFERROR(__xludf.DUMMYFUNCTION("""COMPUTED_VALUE"""),0.0)</f>
        <v>0</v>
      </c>
      <c r="D230" s="273">
        <f>IFERROR(__xludf.DUMMYFUNCTION("""COMPUTED_VALUE"""),1.0)</f>
        <v>1</v>
      </c>
      <c r="E230" s="274">
        <f>IFERROR(__xludf.DUMMYFUNCTION("""COMPUTED_VALUE"""),0.0)</f>
        <v>0</v>
      </c>
      <c r="F230" s="275"/>
      <c r="G230" s="275"/>
      <c r="H230" s="273">
        <f>IFERROR(__xludf.DUMMYFUNCTION("""COMPUTED_VALUE"""),1.0)</f>
        <v>1</v>
      </c>
      <c r="I230" s="274">
        <f>IFERROR(__xludf.DUMMYFUNCTION("""COMPUTED_VALUE"""),0.0)</f>
        <v>0</v>
      </c>
      <c r="J230" s="275"/>
      <c r="K230" s="275"/>
      <c r="L230" s="273">
        <f>IFERROR(__xludf.DUMMYFUNCTION("""COMPUTED_VALUE"""),2.0)</f>
        <v>2</v>
      </c>
      <c r="M230" s="274">
        <f>IFERROR(__xludf.DUMMYFUNCTION("""COMPUTED_VALUE"""),0.0)</f>
        <v>0</v>
      </c>
      <c r="N230" s="275"/>
      <c r="O230" s="275"/>
      <c r="P230" s="273">
        <f>IFERROR(__xludf.DUMMYFUNCTION("""COMPUTED_VALUE"""),4.0)</f>
        <v>4</v>
      </c>
      <c r="Q230" s="274">
        <f>IFERROR(__xludf.DUMMYFUNCTION("""COMPUTED_VALUE"""),0.0)</f>
        <v>0</v>
      </c>
      <c r="R230" s="275"/>
      <c r="S230" s="275"/>
      <c r="T230" s="273">
        <f>IFERROR(__xludf.DUMMYFUNCTION("""COMPUTED_VALUE"""),4.0)</f>
        <v>4</v>
      </c>
      <c r="U230" s="274">
        <f>IFERROR(__xludf.DUMMYFUNCTION("""COMPUTED_VALUE"""),0.0)</f>
        <v>0</v>
      </c>
      <c r="V230" s="275"/>
      <c r="W230" s="275"/>
      <c r="X230" s="273">
        <f>IFERROR(__xludf.DUMMYFUNCTION("""COMPUTED_VALUE"""),2.0)</f>
        <v>2</v>
      </c>
      <c r="Y230" s="274">
        <f>IFERROR(__xludf.DUMMYFUNCTION("""COMPUTED_VALUE"""),0.0)</f>
        <v>0</v>
      </c>
      <c r="Z230" s="275"/>
      <c r="AA230" s="275"/>
      <c r="AB230" s="273">
        <f>IFERROR(__xludf.DUMMYFUNCTION("""COMPUTED_VALUE"""),2.0)</f>
        <v>2</v>
      </c>
      <c r="AC230" s="274">
        <f>IFERROR(__xludf.DUMMYFUNCTION("""COMPUTED_VALUE"""),0.0)</f>
        <v>0</v>
      </c>
      <c r="AD230" s="275"/>
      <c r="AE230" s="275"/>
      <c r="AF230" s="273">
        <f>IFERROR(__xludf.DUMMYFUNCTION("""COMPUTED_VALUE"""),2.0)</f>
        <v>2</v>
      </c>
      <c r="AG230" s="274"/>
      <c r="AH230" s="275"/>
      <c r="AI230" s="275"/>
      <c r="AJ230" s="273">
        <f>IFERROR(__xludf.DUMMYFUNCTION("""COMPUTED_VALUE"""),5.0)</f>
        <v>5</v>
      </c>
      <c r="AK230" s="274">
        <f>IFERROR(__xludf.DUMMYFUNCTION("""COMPUTED_VALUE"""),0.0)</f>
        <v>0</v>
      </c>
      <c r="AL230" s="275"/>
      <c r="AM230" s="275"/>
      <c r="AN230" s="273">
        <f>IFERROR(__xludf.DUMMYFUNCTION("""COMPUTED_VALUE"""),19.0)</f>
        <v>19</v>
      </c>
      <c r="AO230" s="274"/>
      <c r="AP230" s="275"/>
      <c r="AQ230" s="275"/>
      <c r="AR230" s="273">
        <f>IFERROR(__xludf.DUMMYFUNCTION("""COMPUTED_VALUE"""),4.0)</f>
        <v>4</v>
      </c>
      <c r="AS230" s="274">
        <f>IFERROR(__xludf.DUMMYFUNCTION("""COMPUTED_VALUE"""),0.0)</f>
        <v>0</v>
      </c>
      <c r="AT230" s="275"/>
      <c r="AU230" s="275"/>
      <c r="AV230" s="273">
        <f>IFERROR(__xludf.DUMMYFUNCTION("""COMPUTED_VALUE"""),2.0)</f>
        <v>2</v>
      </c>
      <c r="AW230" s="274">
        <f>IFERROR(__xludf.DUMMYFUNCTION("""COMPUTED_VALUE"""),0.0)</f>
        <v>0</v>
      </c>
      <c r="AX230" s="275"/>
      <c r="AY230" s="275"/>
      <c r="AZ230" s="273">
        <f>IFERROR(__xludf.DUMMYFUNCTION("""COMPUTED_VALUE"""),3.0)</f>
        <v>3</v>
      </c>
      <c r="BA230" s="274">
        <f>IFERROR(__xludf.DUMMYFUNCTION("""COMPUTED_VALUE"""),0.0)</f>
        <v>0</v>
      </c>
      <c r="BB230" s="275"/>
      <c r="BC230" s="275"/>
      <c r="BD230" s="273">
        <f>IFERROR(__xludf.DUMMYFUNCTION("""COMPUTED_VALUE"""),5.0)</f>
        <v>5</v>
      </c>
      <c r="BE230" s="274">
        <f>IFERROR(__xludf.DUMMYFUNCTION("""COMPUTED_VALUE"""),0.0)</f>
        <v>0</v>
      </c>
      <c r="BF230" s="275"/>
      <c r="BG230" s="275"/>
      <c r="BH230" s="273"/>
      <c r="BI230" s="274">
        <f>IFERROR(__xludf.DUMMYFUNCTION("""COMPUTED_VALUE"""),0.0)</f>
        <v>0</v>
      </c>
      <c r="BJ230" s="275"/>
      <c r="BK230" s="275"/>
      <c r="BL230" s="273"/>
      <c r="BM230" s="274">
        <f>IFERROR(__xludf.DUMMYFUNCTION("""COMPUTED_VALUE"""),0.0)</f>
        <v>0</v>
      </c>
      <c r="BN230" s="275"/>
      <c r="BO230" s="275"/>
      <c r="BP230" s="269"/>
      <c r="BQ230" s="269">
        <f>IFERROR(__xludf.DUMMYFUNCTION("""COMPUTED_VALUE"""),0.0)</f>
        <v>0</v>
      </c>
      <c r="BR230" s="269"/>
      <c r="BS230" s="269"/>
      <c r="BT230" s="269"/>
      <c r="BU230" s="269">
        <f>IFERROR(__xludf.DUMMYFUNCTION("""COMPUTED_VALUE"""),0.0)</f>
        <v>0</v>
      </c>
      <c r="BV230" s="269"/>
      <c r="BW230" s="269"/>
      <c r="BX230" s="269"/>
      <c r="BY230" s="269">
        <f>IFERROR(__xludf.DUMMYFUNCTION("""COMPUTED_VALUE"""),0.0)</f>
        <v>0</v>
      </c>
      <c r="BZ230" s="269"/>
      <c r="CA230" s="269"/>
      <c r="CB230" s="269"/>
      <c r="CC230" s="269">
        <f>IFERROR(__xludf.DUMMYFUNCTION("""COMPUTED_VALUE"""),0.0)</f>
        <v>0</v>
      </c>
      <c r="CD230" s="269"/>
      <c r="CE230" s="269"/>
    </row>
    <row r="231">
      <c r="A231" s="271">
        <f>IFERROR(__xludf.DUMMYFUNCTION("""COMPUTED_VALUE"""),46474.0)</f>
        <v>46474</v>
      </c>
      <c r="B231" s="269" t="str">
        <f>IFERROR(__xludf.DUMMYFUNCTION("""COMPUTED_VALUE"""),"日")</f>
        <v>日</v>
      </c>
      <c r="C231" s="272">
        <f>IFERROR(__xludf.DUMMYFUNCTION("""COMPUTED_VALUE"""),0.0)</f>
        <v>0</v>
      </c>
      <c r="D231" s="273">
        <f>IFERROR(__xludf.DUMMYFUNCTION("""COMPUTED_VALUE"""),1.0)</f>
        <v>1</v>
      </c>
      <c r="E231" s="274">
        <f>IFERROR(__xludf.DUMMYFUNCTION("""COMPUTED_VALUE"""),0.0)</f>
        <v>0</v>
      </c>
      <c r="F231" s="275"/>
      <c r="G231" s="275"/>
      <c r="H231" s="273">
        <f>IFERROR(__xludf.DUMMYFUNCTION("""COMPUTED_VALUE"""),1.0)</f>
        <v>1</v>
      </c>
      <c r="I231" s="274">
        <f>IFERROR(__xludf.DUMMYFUNCTION("""COMPUTED_VALUE"""),0.0)</f>
        <v>0</v>
      </c>
      <c r="J231" s="275"/>
      <c r="K231" s="275"/>
      <c r="L231" s="273">
        <f>IFERROR(__xludf.DUMMYFUNCTION("""COMPUTED_VALUE"""),2.0)</f>
        <v>2</v>
      </c>
      <c r="M231" s="274">
        <f>IFERROR(__xludf.DUMMYFUNCTION("""COMPUTED_VALUE"""),0.0)</f>
        <v>0</v>
      </c>
      <c r="N231" s="275"/>
      <c r="O231" s="275"/>
      <c r="P231" s="273">
        <f>IFERROR(__xludf.DUMMYFUNCTION("""COMPUTED_VALUE"""),4.0)</f>
        <v>4</v>
      </c>
      <c r="Q231" s="274">
        <f>IFERROR(__xludf.DUMMYFUNCTION("""COMPUTED_VALUE"""),0.0)</f>
        <v>0</v>
      </c>
      <c r="R231" s="275"/>
      <c r="S231" s="275"/>
      <c r="T231" s="273">
        <f>IFERROR(__xludf.DUMMYFUNCTION("""COMPUTED_VALUE"""),4.0)</f>
        <v>4</v>
      </c>
      <c r="U231" s="274">
        <f>IFERROR(__xludf.DUMMYFUNCTION("""COMPUTED_VALUE"""),0.0)</f>
        <v>0</v>
      </c>
      <c r="V231" s="275"/>
      <c r="W231" s="275"/>
      <c r="X231" s="273">
        <f>IFERROR(__xludf.DUMMYFUNCTION("""COMPUTED_VALUE"""),2.0)</f>
        <v>2</v>
      </c>
      <c r="Y231" s="274">
        <f>IFERROR(__xludf.DUMMYFUNCTION("""COMPUTED_VALUE"""),0.0)</f>
        <v>0</v>
      </c>
      <c r="Z231" s="275"/>
      <c r="AA231" s="275"/>
      <c r="AB231" s="273">
        <f>IFERROR(__xludf.DUMMYFUNCTION("""COMPUTED_VALUE"""),2.0)</f>
        <v>2</v>
      </c>
      <c r="AC231" s="274">
        <f>IFERROR(__xludf.DUMMYFUNCTION("""COMPUTED_VALUE"""),0.0)</f>
        <v>0</v>
      </c>
      <c r="AD231" s="275"/>
      <c r="AE231" s="275"/>
      <c r="AF231" s="273">
        <f>IFERROR(__xludf.DUMMYFUNCTION("""COMPUTED_VALUE"""),2.0)</f>
        <v>2</v>
      </c>
      <c r="AG231" s="274"/>
      <c r="AH231" s="275"/>
      <c r="AI231" s="275"/>
      <c r="AJ231" s="273">
        <f>IFERROR(__xludf.DUMMYFUNCTION("""COMPUTED_VALUE"""),5.0)</f>
        <v>5</v>
      </c>
      <c r="AK231" s="274">
        <f>IFERROR(__xludf.DUMMYFUNCTION("""COMPUTED_VALUE"""),0.0)</f>
        <v>0</v>
      </c>
      <c r="AL231" s="275"/>
      <c r="AM231" s="275"/>
      <c r="AN231" s="273">
        <f>IFERROR(__xludf.DUMMYFUNCTION("""COMPUTED_VALUE"""),19.0)</f>
        <v>19</v>
      </c>
      <c r="AO231" s="274"/>
      <c r="AP231" s="275"/>
      <c r="AQ231" s="275"/>
      <c r="AR231" s="273">
        <f>IFERROR(__xludf.DUMMYFUNCTION("""COMPUTED_VALUE"""),4.0)</f>
        <v>4</v>
      </c>
      <c r="AS231" s="274">
        <f>IFERROR(__xludf.DUMMYFUNCTION("""COMPUTED_VALUE"""),0.0)</f>
        <v>0</v>
      </c>
      <c r="AT231" s="275"/>
      <c r="AU231" s="275"/>
      <c r="AV231" s="273">
        <f>IFERROR(__xludf.DUMMYFUNCTION("""COMPUTED_VALUE"""),2.0)</f>
        <v>2</v>
      </c>
      <c r="AW231" s="274">
        <f>IFERROR(__xludf.DUMMYFUNCTION("""COMPUTED_VALUE"""),0.0)</f>
        <v>0</v>
      </c>
      <c r="AX231" s="275"/>
      <c r="AY231" s="275"/>
      <c r="AZ231" s="273">
        <f>IFERROR(__xludf.DUMMYFUNCTION("""COMPUTED_VALUE"""),3.0)</f>
        <v>3</v>
      </c>
      <c r="BA231" s="274">
        <f>IFERROR(__xludf.DUMMYFUNCTION("""COMPUTED_VALUE"""),0.0)</f>
        <v>0</v>
      </c>
      <c r="BB231" s="275"/>
      <c r="BC231" s="275"/>
      <c r="BD231" s="273">
        <f>IFERROR(__xludf.DUMMYFUNCTION("""COMPUTED_VALUE"""),5.0)</f>
        <v>5</v>
      </c>
      <c r="BE231" s="274">
        <f>IFERROR(__xludf.DUMMYFUNCTION("""COMPUTED_VALUE"""),0.0)</f>
        <v>0</v>
      </c>
      <c r="BF231" s="275"/>
      <c r="BG231" s="275"/>
      <c r="BH231" s="273"/>
      <c r="BI231" s="274">
        <f>IFERROR(__xludf.DUMMYFUNCTION("""COMPUTED_VALUE"""),0.0)</f>
        <v>0</v>
      </c>
      <c r="BJ231" s="275"/>
      <c r="BK231" s="275"/>
      <c r="BL231" s="273"/>
      <c r="BM231" s="274">
        <f>IFERROR(__xludf.DUMMYFUNCTION("""COMPUTED_VALUE"""),0.0)</f>
        <v>0</v>
      </c>
      <c r="BN231" s="275"/>
      <c r="BO231" s="275"/>
      <c r="BP231" s="269"/>
      <c r="BQ231" s="269">
        <f>IFERROR(__xludf.DUMMYFUNCTION("""COMPUTED_VALUE"""),0.0)</f>
        <v>0</v>
      </c>
      <c r="BR231" s="269"/>
      <c r="BS231" s="269"/>
      <c r="BT231" s="269"/>
      <c r="BU231" s="269">
        <f>IFERROR(__xludf.DUMMYFUNCTION("""COMPUTED_VALUE"""),0.0)</f>
        <v>0</v>
      </c>
      <c r="BV231" s="269"/>
      <c r="BW231" s="269"/>
      <c r="BX231" s="269"/>
      <c r="BY231" s="269">
        <f>IFERROR(__xludf.DUMMYFUNCTION("""COMPUTED_VALUE"""),0.0)</f>
        <v>0</v>
      </c>
      <c r="BZ231" s="269"/>
      <c r="CA231" s="269"/>
      <c r="CB231" s="269"/>
      <c r="CC231" s="269">
        <f>IFERROR(__xludf.DUMMYFUNCTION("""COMPUTED_VALUE"""),0.0)</f>
        <v>0</v>
      </c>
      <c r="CD231" s="269"/>
      <c r="CE231" s="269"/>
    </row>
    <row r="232">
      <c r="A232" s="271"/>
      <c r="B232" s="269"/>
      <c r="C232" s="272">
        <f>IFERROR(__xludf.DUMMYFUNCTION("""COMPUTED_VALUE"""),0.0)</f>
        <v>0</v>
      </c>
      <c r="D232" s="273">
        <f>IFERROR(__xludf.DUMMYFUNCTION("""COMPUTED_VALUE"""),1.0)</f>
        <v>1</v>
      </c>
      <c r="E232" s="274">
        <f>IFERROR(__xludf.DUMMYFUNCTION("""COMPUTED_VALUE"""),0.0)</f>
        <v>0</v>
      </c>
      <c r="F232" s="275"/>
      <c r="G232" s="277">
        <f>IFERROR(__xludf.DUMMYFUNCTION("""COMPUTED_VALUE"""),0.0)</f>
        <v>0</v>
      </c>
      <c r="H232" s="273">
        <f>IFERROR(__xludf.DUMMYFUNCTION("""COMPUTED_VALUE"""),1.0)</f>
        <v>1</v>
      </c>
      <c r="I232" s="274">
        <f>IFERROR(__xludf.DUMMYFUNCTION("""COMPUTED_VALUE"""),0.0)</f>
        <v>0</v>
      </c>
      <c r="J232" s="275"/>
      <c r="K232" s="277">
        <f>IFERROR(__xludf.DUMMYFUNCTION("""COMPUTED_VALUE"""),0.0)</f>
        <v>0</v>
      </c>
      <c r="L232" s="273">
        <f>IFERROR(__xludf.DUMMYFUNCTION("""COMPUTED_VALUE"""),2.0)</f>
        <v>2</v>
      </c>
      <c r="M232" s="274">
        <f>IFERROR(__xludf.DUMMYFUNCTION("""COMPUTED_VALUE"""),0.0)</f>
        <v>0</v>
      </c>
      <c r="N232" s="275"/>
      <c r="O232" s="277">
        <f>IFERROR(__xludf.DUMMYFUNCTION("""COMPUTED_VALUE"""),0.0)</f>
        <v>0</v>
      </c>
      <c r="P232" s="273">
        <f>IFERROR(__xludf.DUMMYFUNCTION("""COMPUTED_VALUE"""),4.0)</f>
        <v>4</v>
      </c>
      <c r="Q232" s="274">
        <f>IFERROR(__xludf.DUMMYFUNCTION("""COMPUTED_VALUE"""),0.0)</f>
        <v>0</v>
      </c>
      <c r="R232" s="275"/>
      <c r="S232" s="277">
        <f>IFERROR(__xludf.DUMMYFUNCTION("""COMPUTED_VALUE"""),0.0)</f>
        <v>0</v>
      </c>
      <c r="T232" s="273">
        <f>IFERROR(__xludf.DUMMYFUNCTION("""COMPUTED_VALUE"""),4.0)</f>
        <v>4</v>
      </c>
      <c r="U232" s="274">
        <f>IFERROR(__xludf.DUMMYFUNCTION("""COMPUTED_VALUE"""),0.0)</f>
        <v>0</v>
      </c>
      <c r="V232" s="275"/>
      <c r="W232" s="277">
        <f>IFERROR(__xludf.DUMMYFUNCTION("""COMPUTED_VALUE"""),0.0)</f>
        <v>0</v>
      </c>
      <c r="X232" s="273">
        <f>IFERROR(__xludf.DUMMYFUNCTION("""COMPUTED_VALUE"""),2.0)</f>
        <v>2</v>
      </c>
      <c r="Y232" s="274">
        <f>IFERROR(__xludf.DUMMYFUNCTION("""COMPUTED_VALUE"""),0.0)</f>
        <v>0</v>
      </c>
      <c r="Z232" s="275"/>
      <c r="AA232" s="277">
        <f>IFERROR(__xludf.DUMMYFUNCTION("""COMPUTED_VALUE"""),0.0)</f>
        <v>0</v>
      </c>
      <c r="AB232" s="273">
        <f>IFERROR(__xludf.DUMMYFUNCTION("""COMPUTED_VALUE"""),2.0)</f>
        <v>2</v>
      </c>
      <c r="AC232" s="274">
        <f>IFERROR(__xludf.DUMMYFUNCTION("""COMPUTED_VALUE"""),0.0)</f>
        <v>0</v>
      </c>
      <c r="AD232" s="275"/>
      <c r="AE232" s="277">
        <f>IFERROR(__xludf.DUMMYFUNCTION("""COMPUTED_VALUE"""),0.0)</f>
        <v>0</v>
      </c>
      <c r="AF232" s="273">
        <f>IFERROR(__xludf.DUMMYFUNCTION("""COMPUTED_VALUE"""),2.0)</f>
        <v>2</v>
      </c>
      <c r="AG232" s="274"/>
      <c r="AH232" s="275"/>
      <c r="AI232" s="277">
        <f>IFERROR(__xludf.DUMMYFUNCTION("""COMPUTED_VALUE"""),0.0)</f>
        <v>0</v>
      </c>
      <c r="AJ232" s="273">
        <f>IFERROR(__xludf.DUMMYFUNCTION("""COMPUTED_VALUE"""),5.0)</f>
        <v>5</v>
      </c>
      <c r="AK232" s="274">
        <f>IFERROR(__xludf.DUMMYFUNCTION("""COMPUTED_VALUE"""),0.0)</f>
        <v>0</v>
      </c>
      <c r="AL232" s="275"/>
      <c r="AM232" s="277">
        <f>IFERROR(__xludf.DUMMYFUNCTION("""COMPUTED_VALUE"""),0.0)</f>
        <v>0</v>
      </c>
      <c r="AN232" s="273">
        <f>IFERROR(__xludf.DUMMYFUNCTION("""COMPUTED_VALUE"""),19.0)</f>
        <v>19</v>
      </c>
      <c r="AO232" s="274"/>
      <c r="AP232" s="275"/>
      <c r="AQ232" s="277">
        <f>IFERROR(__xludf.DUMMYFUNCTION("""COMPUTED_VALUE"""),0.0)</f>
        <v>0</v>
      </c>
      <c r="AR232" s="273">
        <f>IFERROR(__xludf.DUMMYFUNCTION("""COMPUTED_VALUE"""),4.0)</f>
        <v>4</v>
      </c>
      <c r="AS232" s="274">
        <f>IFERROR(__xludf.DUMMYFUNCTION("""COMPUTED_VALUE"""),0.0)</f>
        <v>0</v>
      </c>
      <c r="AT232" s="275"/>
      <c r="AU232" s="277">
        <f>IFERROR(__xludf.DUMMYFUNCTION("""COMPUTED_VALUE"""),0.0)</f>
        <v>0</v>
      </c>
      <c r="AV232" s="273">
        <f>IFERROR(__xludf.DUMMYFUNCTION("""COMPUTED_VALUE"""),2.0)</f>
        <v>2</v>
      </c>
      <c r="AW232" s="274">
        <f>IFERROR(__xludf.DUMMYFUNCTION("""COMPUTED_VALUE"""),0.0)</f>
        <v>0</v>
      </c>
      <c r="AX232" s="275"/>
      <c r="AY232" s="277">
        <f>IFERROR(__xludf.DUMMYFUNCTION("""COMPUTED_VALUE"""),0.0)</f>
        <v>0</v>
      </c>
      <c r="AZ232" s="273">
        <f>IFERROR(__xludf.DUMMYFUNCTION("""COMPUTED_VALUE"""),3.0)</f>
        <v>3</v>
      </c>
      <c r="BA232" s="274">
        <f>IFERROR(__xludf.DUMMYFUNCTION("""COMPUTED_VALUE"""),0.0)</f>
        <v>0</v>
      </c>
      <c r="BB232" s="275"/>
      <c r="BC232" s="277">
        <f>IFERROR(__xludf.DUMMYFUNCTION("""COMPUTED_VALUE"""),0.0)</f>
        <v>0</v>
      </c>
      <c r="BD232" s="273">
        <f>IFERROR(__xludf.DUMMYFUNCTION("""COMPUTED_VALUE"""),5.0)</f>
        <v>5</v>
      </c>
      <c r="BE232" s="274">
        <f>IFERROR(__xludf.DUMMYFUNCTION("""COMPUTED_VALUE"""),0.0)</f>
        <v>0</v>
      </c>
      <c r="BF232" s="275"/>
      <c r="BG232" s="277">
        <f>IFERROR(__xludf.DUMMYFUNCTION("""COMPUTED_VALUE"""),0.0)</f>
        <v>0</v>
      </c>
      <c r="BH232" s="273"/>
      <c r="BI232" s="274">
        <f>IFERROR(__xludf.DUMMYFUNCTION("""COMPUTED_VALUE"""),0.0)</f>
        <v>0</v>
      </c>
      <c r="BJ232" s="275"/>
      <c r="BK232" s="277">
        <f>IFERROR(__xludf.DUMMYFUNCTION("""COMPUTED_VALUE"""),0.0)</f>
        <v>0</v>
      </c>
      <c r="BL232" s="273"/>
      <c r="BM232" s="274">
        <f>IFERROR(__xludf.DUMMYFUNCTION("""COMPUTED_VALUE"""),0.0)</f>
        <v>0</v>
      </c>
      <c r="BN232" s="275"/>
      <c r="BO232" s="277">
        <f>IFERROR(__xludf.DUMMYFUNCTION("""COMPUTED_VALUE"""),0.0)</f>
        <v>0</v>
      </c>
      <c r="BP232" s="269"/>
      <c r="BQ232" s="269">
        <f>IFERROR(__xludf.DUMMYFUNCTION("""COMPUTED_VALUE"""),0.0)</f>
        <v>0</v>
      </c>
      <c r="BR232" s="269"/>
      <c r="BS232" s="272">
        <f>IFERROR(__xludf.DUMMYFUNCTION("""COMPUTED_VALUE"""),0.0)</f>
        <v>0</v>
      </c>
      <c r="BT232" s="269"/>
      <c r="BU232" s="269">
        <f>IFERROR(__xludf.DUMMYFUNCTION("""COMPUTED_VALUE"""),0.0)</f>
        <v>0</v>
      </c>
      <c r="BV232" s="269"/>
      <c r="BW232" s="272">
        <f>IFERROR(__xludf.DUMMYFUNCTION("""COMPUTED_VALUE"""),0.0)</f>
        <v>0</v>
      </c>
      <c r="BX232" s="269"/>
      <c r="BY232" s="269">
        <f>IFERROR(__xludf.DUMMYFUNCTION("""COMPUTED_VALUE"""),0.0)</f>
        <v>0</v>
      </c>
      <c r="BZ232" s="269"/>
      <c r="CA232" s="272">
        <f>IFERROR(__xludf.DUMMYFUNCTION("""COMPUTED_VALUE"""),0.0)</f>
        <v>0</v>
      </c>
      <c r="CB232" s="269"/>
      <c r="CC232" s="269">
        <f>IFERROR(__xludf.DUMMYFUNCTION("""COMPUTED_VALUE"""),0.0)</f>
        <v>0</v>
      </c>
      <c r="CD232" s="269"/>
      <c r="CE232" s="272">
        <f>IFERROR(__xludf.DUMMYFUNCTION("""COMPUTED_VALUE"""),0.0)</f>
        <v>0</v>
      </c>
    </row>
    <row r="233">
      <c r="A233" s="271"/>
      <c r="B233" s="269"/>
      <c r="C233" s="272">
        <f>IFERROR(__xludf.DUMMYFUNCTION("""COMPUTED_VALUE"""),0.0)</f>
        <v>0</v>
      </c>
      <c r="D233" s="273">
        <f>IFERROR(__xludf.DUMMYFUNCTION("""COMPUTED_VALUE"""),1.0)</f>
        <v>1</v>
      </c>
      <c r="E233" s="274">
        <f>IFERROR(__xludf.DUMMYFUNCTION("""COMPUTED_VALUE"""),0.0)</f>
        <v>0</v>
      </c>
      <c r="F233" s="275"/>
      <c r="G233" s="275"/>
      <c r="H233" s="273">
        <f>IFERROR(__xludf.DUMMYFUNCTION("""COMPUTED_VALUE"""),1.0)</f>
        <v>1</v>
      </c>
      <c r="I233" s="274">
        <f>IFERROR(__xludf.DUMMYFUNCTION("""COMPUTED_VALUE"""),0.0)</f>
        <v>0</v>
      </c>
      <c r="J233" s="275"/>
      <c r="K233" s="275"/>
      <c r="L233" s="273">
        <f>IFERROR(__xludf.DUMMYFUNCTION("""COMPUTED_VALUE"""),2.0)</f>
        <v>2</v>
      </c>
      <c r="M233" s="274">
        <f>IFERROR(__xludf.DUMMYFUNCTION("""COMPUTED_VALUE"""),0.0)</f>
        <v>0</v>
      </c>
      <c r="N233" s="275"/>
      <c r="O233" s="275"/>
      <c r="P233" s="273">
        <f>IFERROR(__xludf.DUMMYFUNCTION("""COMPUTED_VALUE"""),4.0)</f>
        <v>4</v>
      </c>
      <c r="Q233" s="274">
        <f>IFERROR(__xludf.DUMMYFUNCTION("""COMPUTED_VALUE"""),0.0)</f>
        <v>0</v>
      </c>
      <c r="R233" s="275"/>
      <c r="S233" s="275"/>
      <c r="T233" s="273">
        <f>IFERROR(__xludf.DUMMYFUNCTION("""COMPUTED_VALUE"""),4.0)</f>
        <v>4</v>
      </c>
      <c r="U233" s="274">
        <f>IFERROR(__xludf.DUMMYFUNCTION("""COMPUTED_VALUE"""),0.0)</f>
        <v>0</v>
      </c>
      <c r="V233" s="275"/>
      <c r="W233" s="275"/>
      <c r="X233" s="273">
        <f>IFERROR(__xludf.DUMMYFUNCTION("""COMPUTED_VALUE"""),2.0)</f>
        <v>2</v>
      </c>
      <c r="Y233" s="274">
        <f>IFERROR(__xludf.DUMMYFUNCTION("""COMPUTED_VALUE"""),0.0)</f>
        <v>0</v>
      </c>
      <c r="Z233" s="275"/>
      <c r="AA233" s="275"/>
      <c r="AB233" s="273">
        <f>IFERROR(__xludf.DUMMYFUNCTION("""COMPUTED_VALUE"""),2.0)</f>
        <v>2</v>
      </c>
      <c r="AC233" s="274">
        <f>IFERROR(__xludf.DUMMYFUNCTION("""COMPUTED_VALUE"""),0.0)</f>
        <v>0</v>
      </c>
      <c r="AD233" s="275"/>
      <c r="AE233" s="275"/>
      <c r="AF233" s="273">
        <f>IFERROR(__xludf.DUMMYFUNCTION("""COMPUTED_VALUE"""),2.0)</f>
        <v>2</v>
      </c>
      <c r="AG233" s="274"/>
      <c r="AH233" s="275"/>
      <c r="AI233" s="275"/>
      <c r="AJ233" s="273">
        <f>IFERROR(__xludf.DUMMYFUNCTION("""COMPUTED_VALUE"""),5.0)</f>
        <v>5</v>
      </c>
      <c r="AK233" s="274">
        <f>IFERROR(__xludf.DUMMYFUNCTION("""COMPUTED_VALUE"""),0.0)</f>
        <v>0</v>
      </c>
      <c r="AL233" s="275"/>
      <c r="AM233" s="275"/>
      <c r="AN233" s="273">
        <f>IFERROR(__xludf.DUMMYFUNCTION("""COMPUTED_VALUE"""),19.0)</f>
        <v>19</v>
      </c>
      <c r="AO233" s="274"/>
      <c r="AP233" s="275"/>
      <c r="AQ233" s="275"/>
      <c r="AR233" s="273">
        <f>IFERROR(__xludf.DUMMYFUNCTION("""COMPUTED_VALUE"""),4.0)</f>
        <v>4</v>
      </c>
      <c r="AS233" s="274">
        <f>IFERROR(__xludf.DUMMYFUNCTION("""COMPUTED_VALUE"""),0.0)</f>
        <v>0</v>
      </c>
      <c r="AT233" s="275"/>
      <c r="AU233" s="275"/>
      <c r="AV233" s="273">
        <f>IFERROR(__xludf.DUMMYFUNCTION("""COMPUTED_VALUE"""),2.0)</f>
        <v>2</v>
      </c>
      <c r="AW233" s="274">
        <f>IFERROR(__xludf.DUMMYFUNCTION("""COMPUTED_VALUE"""),0.0)</f>
        <v>0</v>
      </c>
      <c r="AX233" s="275"/>
      <c r="AY233" s="275"/>
      <c r="AZ233" s="273">
        <f>IFERROR(__xludf.DUMMYFUNCTION("""COMPUTED_VALUE"""),3.0)</f>
        <v>3</v>
      </c>
      <c r="BA233" s="274">
        <f>IFERROR(__xludf.DUMMYFUNCTION("""COMPUTED_VALUE"""),0.0)</f>
        <v>0</v>
      </c>
      <c r="BB233" s="275"/>
      <c r="BC233" s="275"/>
      <c r="BD233" s="273">
        <f>IFERROR(__xludf.DUMMYFUNCTION("""COMPUTED_VALUE"""),5.0)</f>
        <v>5</v>
      </c>
      <c r="BE233" s="274">
        <f>IFERROR(__xludf.DUMMYFUNCTION("""COMPUTED_VALUE"""),0.0)</f>
        <v>0</v>
      </c>
      <c r="BF233" s="275"/>
      <c r="BG233" s="275"/>
      <c r="BH233" s="273"/>
      <c r="BI233" s="274">
        <f>IFERROR(__xludf.DUMMYFUNCTION("""COMPUTED_VALUE"""),0.0)</f>
        <v>0</v>
      </c>
      <c r="BJ233" s="275"/>
      <c r="BK233" s="275"/>
      <c r="BL233" s="273"/>
      <c r="BM233" s="274">
        <f>IFERROR(__xludf.DUMMYFUNCTION("""COMPUTED_VALUE"""),0.0)</f>
        <v>0</v>
      </c>
      <c r="BN233" s="275"/>
      <c r="BO233" s="275"/>
      <c r="BP233" s="269"/>
      <c r="BQ233" s="269">
        <f>IFERROR(__xludf.DUMMYFUNCTION("""COMPUTED_VALUE"""),0.0)</f>
        <v>0</v>
      </c>
      <c r="BR233" s="269"/>
      <c r="BS233" s="269"/>
      <c r="BT233" s="269"/>
      <c r="BU233" s="269">
        <f>IFERROR(__xludf.DUMMYFUNCTION("""COMPUTED_VALUE"""),0.0)</f>
        <v>0</v>
      </c>
      <c r="BV233" s="269"/>
      <c r="BW233" s="269"/>
      <c r="BX233" s="269"/>
      <c r="BY233" s="269">
        <f>IFERROR(__xludf.DUMMYFUNCTION("""COMPUTED_VALUE"""),0.0)</f>
        <v>0</v>
      </c>
      <c r="BZ233" s="269"/>
      <c r="CA233" s="269"/>
      <c r="CB233" s="269"/>
      <c r="CC233" s="269">
        <f>IFERROR(__xludf.DUMMYFUNCTION("""COMPUTED_VALUE"""),0.0)</f>
        <v>0</v>
      </c>
      <c r="CD233" s="269"/>
      <c r="CE233" s="269"/>
    </row>
    <row r="234">
      <c r="A234" s="271"/>
      <c r="B234" s="269"/>
      <c r="C234" s="272">
        <f>IFERROR(__xludf.DUMMYFUNCTION("""COMPUTED_VALUE"""),0.0)</f>
        <v>0</v>
      </c>
      <c r="D234" s="273">
        <f>IFERROR(__xludf.DUMMYFUNCTION("""COMPUTED_VALUE"""),1.0)</f>
        <v>1</v>
      </c>
      <c r="E234" s="274">
        <f>IFERROR(__xludf.DUMMYFUNCTION("""COMPUTED_VALUE"""),0.0)</f>
        <v>0</v>
      </c>
      <c r="F234" s="275"/>
      <c r="G234" s="275"/>
      <c r="H234" s="273">
        <f>IFERROR(__xludf.DUMMYFUNCTION("""COMPUTED_VALUE"""),1.0)</f>
        <v>1</v>
      </c>
      <c r="I234" s="274">
        <f>IFERROR(__xludf.DUMMYFUNCTION("""COMPUTED_VALUE"""),0.0)</f>
        <v>0</v>
      </c>
      <c r="J234" s="275"/>
      <c r="K234" s="275"/>
      <c r="L234" s="273">
        <f>IFERROR(__xludf.DUMMYFUNCTION("""COMPUTED_VALUE"""),2.0)</f>
        <v>2</v>
      </c>
      <c r="M234" s="274">
        <f>IFERROR(__xludf.DUMMYFUNCTION("""COMPUTED_VALUE"""),0.0)</f>
        <v>0</v>
      </c>
      <c r="N234" s="275"/>
      <c r="O234" s="275"/>
      <c r="P234" s="273">
        <f>IFERROR(__xludf.DUMMYFUNCTION("""COMPUTED_VALUE"""),4.0)</f>
        <v>4</v>
      </c>
      <c r="Q234" s="274">
        <f>IFERROR(__xludf.DUMMYFUNCTION("""COMPUTED_VALUE"""),0.0)</f>
        <v>0</v>
      </c>
      <c r="R234" s="275"/>
      <c r="S234" s="275"/>
      <c r="T234" s="273">
        <f>IFERROR(__xludf.DUMMYFUNCTION("""COMPUTED_VALUE"""),4.0)</f>
        <v>4</v>
      </c>
      <c r="U234" s="274">
        <f>IFERROR(__xludf.DUMMYFUNCTION("""COMPUTED_VALUE"""),0.0)</f>
        <v>0</v>
      </c>
      <c r="V234" s="275"/>
      <c r="W234" s="275"/>
      <c r="X234" s="273">
        <f>IFERROR(__xludf.DUMMYFUNCTION("""COMPUTED_VALUE"""),2.0)</f>
        <v>2</v>
      </c>
      <c r="Y234" s="274">
        <f>IFERROR(__xludf.DUMMYFUNCTION("""COMPUTED_VALUE"""),0.0)</f>
        <v>0</v>
      </c>
      <c r="Z234" s="275"/>
      <c r="AA234" s="275"/>
      <c r="AB234" s="273">
        <f>IFERROR(__xludf.DUMMYFUNCTION("""COMPUTED_VALUE"""),2.0)</f>
        <v>2</v>
      </c>
      <c r="AC234" s="274">
        <f>IFERROR(__xludf.DUMMYFUNCTION("""COMPUTED_VALUE"""),0.0)</f>
        <v>0</v>
      </c>
      <c r="AD234" s="275"/>
      <c r="AE234" s="275"/>
      <c r="AF234" s="273">
        <f>IFERROR(__xludf.DUMMYFUNCTION("""COMPUTED_VALUE"""),2.0)</f>
        <v>2</v>
      </c>
      <c r="AG234" s="274"/>
      <c r="AH234" s="275"/>
      <c r="AI234" s="275"/>
      <c r="AJ234" s="273">
        <f>IFERROR(__xludf.DUMMYFUNCTION("""COMPUTED_VALUE"""),5.0)</f>
        <v>5</v>
      </c>
      <c r="AK234" s="274">
        <f>IFERROR(__xludf.DUMMYFUNCTION("""COMPUTED_VALUE"""),0.0)</f>
        <v>0</v>
      </c>
      <c r="AL234" s="275"/>
      <c r="AM234" s="275"/>
      <c r="AN234" s="273">
        <f>IFERROR(__xludf.DUMMYFUNCTION("""COMPUTED_VALUE"""),19.0)</f>
        <v>19</v>
      </c>
      <c r="AO234" s="274"/>
      <c r="AP234" s="275"/>
      <c r="AQ234" s="275"/>
      <c r="AR234" s="273">
        <f>IFERROR(__xludf.DUMMYFUNCTION("""COMPUTED_VALUE"""),4.0)</f>
        <v>4</v>
      </c>
      <c r="AS234" s="274">
        <f>IFERROR(__xludf.DUMMYFUNCTION("""COMPUTED_VALUE"""),0.0)</f>
        <v>0</v>
      </c>
      <c r="AT234" s="275"/>
      <c r="AU234" s="275"/>
      <c r="AV234" s="273">
        <f>IFERROR(__xludf.DUMMYFUNCTION("""COMPUTED_VALUE"""),2.0)</f>
        <v>2</v>
      </c>
      <c r="AW234" s="274">
        <f>IFERROR(__xludf.DUMMYFUNCTION("""COMPUTED_VALUE"""),0.0)</f>
        <v>0</v>
      </c>
      <c r="AX234" s="275"/>
      <c r="AY234" s="275"/>
      <c r="AZ234" s="273">
        <f>IFERROR(__xludf.DUMMYFUNCTION("""COMPUTED_VALUE"""),3.0)</f>
        <v>3</v>
      </c>
      <c r="BA234" s="274">
        <f>IFERROR(__xludf.DUMMYFUNCTION("""COMPUTED_VALUE"""),0.0)</f>
        <v>0</v>
      </c>
      <c r="BB234" s="275"/>
      <c r="BC234" s="275"/>
      <c r="BD234" s="273">
        <f>IFERROR(__xludf.DUMMYFUNCTION("""COMPUTED_VALUE"""),5.0)</f>
        <v>5</v>
      </c>
      <c r="BE234" s="274">
        <f>IFERROR(__xludf.DUMMYFUNCTION("""COMPUTED_VALUE"""),0.0)</f>
        <v>0</v>
      </c>
      <c r="BF234" s="275"/>
      <c r="BG234" s="275"/>
      <c r="BH234" s="273"/>
      <c r="BI234" s="274">
        <f>IFERROR(__xludf.DUMMYFUNCTION("""COMPUTED_VALUE"""),0.0)</f>
        <v>0</v>
      </c>
      <c r="BJ234" s="275"/>
      <c r="BK234" s="275"/>
      <c r="BL234" s="273"/>
      <c r="BM234" s="274">
        <f>IFERROR(__xludf.DUMMYFUNCTION("""COMPUTED_VALUE"""),0.0)</f>
        <v>0</v>
      </c>
      <c r="BN234" s="275"/>
      <c r="BO234" s="275"/>
      <c r="BP234" s="269"/>
      <c r="BQ234" s="269">
        <f>IFERROR(__xludf.DUMMYFUNCTION("""COMPUTED_VALUE"""),0.0)</f>
        <v>0</v>
      </c>
      <c r="BR234" s="269"/>
      <c r="BS234" s="269"/>
      <c r="BT234" s="269"/>
      <c r="BU234" s="269">
        <f>IFERROR(__xludf.DUMMYFUNCTION("""COMPUTED_VALUE"""),0.0)</f>
        <v>0</v>
      </c>
      <c r="BV234" s="269"/>
      <c r="BW234" s="269"/>
      <c r="BX234" s="269"/>
      <c r="BY234" s="269">
        <f>IFERROR(__xludf.DUMMYFUNCTION("""COMPUTED_VALUE"""),0.0)</f>
        <v>0</v>
      </c>
      <c r="BZ234" s="269"/>
      <c r="CA234" s="269"/>
      <c r="CB234" s="269"/>
      <c r="CC234" s="269">
        <f>IFERROR(__xludf.DUMMYFUNCTION("""COMPUTED_VALUE"""),0.0)</f>
        <v>0</v>
      </c>
      <c r="CD234" s="269"/>
      <c r="CE234" s="269"/>
    </row>
    <row r="235">
      <c r="A235" s="271"/>
      <c r="B235" s="269"/>
      <c r="C235" s="272">
        <f>IFERROR(__xludf.DUMMYFUNCTION("""COMPUTED_VALUE"""),0.0)</f>
        <v>0</v>
      </c>
      <c r="D235" s="273">
        <f>IFERROR(__xludf.DUMMYFUNCTION("""COMPUTED_VALUE"""),1.0)</f>
        <v>1</v>
      </c>
      <c r="E235" s="274">
        <f>IFERROR(__xludf.DUMMYFUNCTION("""COMPUTED_VALUE"""),0.0)</f>
        <v>0</v>
      </c>
      <c r="F235" s="275"/>
      <c r="G235" s="275"/>
      <c r="H235" s="273">
        <f>IFERROR(__xludf.DUMMYFUNCTION("""COMPUTED_VALUE"""),1.0)</f>
        <v>1</v>
      </c>
      <c r="I235" s="274">
        <f>IFERROR(__xludf.DUMMYFUNCTION("""COMPUTED_VALUE"""),0.0)</f>
        <v>0</v>
      </c>
      <c r="J235" s="275"/>
      <c r="K235" s="275"/>
      <c r="L235" s="273">
        <f>IFERROR(__xludf.DUMMYFUNCTION("""COMPUTED_VALUE"""),2.0)</f>
        <v>2</v>
      </c>
      <c r="M235" s="274">
        <f>IFERROR(__xludf.DUMMYFUNCTION("""COMPUTED_VALUE"""),0.0)</f>
        <v>0</v>
      </c>
      <c r="N235" s="275"/>
      <c r="O235" s="275"/>
      <c r="P235" s="273">
        <f>IFERROR(__xludf.DUMMYFUNCTION("""COMPUTED_VALUE"""),4.0)</f>
        <v>4</v>
      </c>
      <c r="Q235" s="274">
        <f>IFERROR(__xludf.DUMMYFUNCTION("""COMPUTED_VALUE"""),0.0)</f>
        <v>0</v>
      </c>
      <c r="R235" s="275"/>
      <c r="S235" s="275"/>
      <c r="T235" s="273">
        <f>IFERROR(__xludf.DUMMYFUNCTION("""COMPUTED_VALUE"""),4.0)</f>
        <v>4</v>
      </c>
      <c r="U235" s="274">
        <f>IFERROR(__xludf.DUMMYFUNCTION("""COMPUTED_VALUE"""),0.0)</f>
        <v>0</v>
      </c>
      <c r="V235" s="275"/>
      <c r="W235" s="275"/>
      <c r="X235" s="273">
        <f>IFERROR(__xludf.DUMMYFUNCTION("""COMPUTED_VALUE"""),2.0)</f>
        <v>2</v>
      </c>
      <c r="Y235" s="274">
        <f>IFERROR(__xludf.DUMMYFUNCTION("""COMPUTED_VALUE"""),0.0)</f>
        <v>0</v>
      </c>
      <c r="Z235" s="275"/>
      <c r="AA235" s="275"/>
      <c r="AB235" s="273">
        <f>IFERROR(__xludf.DUMMYFUNCTION("""COMPUTED_VALUE"""),2.0)</f>
        <v>2</v>
      </c>
      <c r="AC235" s="274">
        <f>IFERROR(__xludf.DUMMYFUNCTION("""COMPUTED_VALUE"""),0.0)</f>
        <v>0</v>
      </c>
      <c r="AD235" s="275"/>
      <c r="AE235" s="275"/>
      <c r="AF235" s="273">
        <f>IFERROR(__xludf.DUMMYFUNCTION("""COMPUTED_VALUE"""),2.0)</f>
        <v>2</v>
      </c>
      <c r="AG235" s="274"/>
      <c r="AH235" s="275"/>
      <c r="AI235" s="275"/>
      <c r="AJ235" s="273">
        <f>IFERROR(__xludf.DUMMYFUNCTION("""COMPUTED_VALUE"""),5.0)</f>
        <v>5</v>
      </c>
      <c r="AK235" s="274">
        <f>IFERROR(__xludf.DUMMYFUNCTION("""COMPUTED_VALUE"""),0.0)</f>
        <v>0</v>
      </c>
      <c r="AL235" s="275"/>
      <c r="AM235" s="275"/>
      <c r="AN235" s="273">
        <f>IFERROR(__xludf.DUMMYFUNCTION("""COMPUTED_VALUE"""),19.0)</f>
        <v>19</v>
      </c>
      <c r="AO235" s="274"/>
      <c r="AP235" s="275"/>
      <c r="AQ235" s="275"/>
      <c r="AR235" s="273">
        <f>IFERROR(__xludf.DUMMYFUNCTION("""COMPUTED_VALUE"""),4.0)</f>
        <v>4</v>
      </c>
      <c r="AS235" s="274">
        <f>IFERROR(__xludf.DUMMYFUNCTION("""COMPUTED_VALUE"""),0.0)</f>
        <v>0</v>
      </c>
      <c r="AT235" s="275"/>
      <c r="AU235" s="275"/>
      <c r="AV235" s="273">
        <f>IFERROR(__xludf.DUMMYFUNCTION("""COMPUTED_VALUE"""),2.0)</f>
        <v>2</v>
      </c>
      <c r="AW235" s="274">
        <f>IFERROR(__xludf.DUMMYFUNCTION("""COMPUTED_VALUE"""),0.0)</f>
        <v>0</v>
      </c>
      <c r="AX235" s="275"/>
      <c r="AY235" s="275"/>
      <c r="AZ235" s="273">
        <f>IFERROR(__xludf.DUMMYFUNCTION("""COMPUTED_VALUE"""),3.0)</f>
        <v>3</v>
      </c>
      <c r="BA235" s="274">
        <f>IFERROR(__xludf.DUMMYFUNCTION("""COMPUTED_VALUE"""),0.0)</f>
        <v>0</v>
      </c>
      <c r="BB235" s="275"/>
      <c r="BC235" s="275"/>
      <c r="BD235" s="273">
        <f>IFERROR(__xludf.DUMMYFUNCTION("""COMPUTED_VALUE"""),5.0)</f>
        <v>5</v>
      </c>
      <c r="BE235" s="274">
        <f>IFERROR(__xludf.DUMMYFUNCTION("""COMPUTED_VALUE"""),0.0)</f>
        <v>0</v>
      </c>
      <c r="BF235" s="275"/>
      <c r="BG235" s="275"/>
      <c r="BH235" s="273"/>
      <c r="BI235" s="274">
        <f>IFERROR(__xludf.DUMMYFUNCTION("""COMPUTED_VALUE"""),0.0)</f>
        <v>0</v>
      </c>
      <c r="BJ235" s="275"/>
      <c r="BK235" s="275"/>
      <c r="BL235" s="273"/>
      <c r="BM235" s="274">
        <f>IFERROR(__xludf.DUMMYFUNCTION("""COMPUTED_VALUE"""),0.0)</f>
        <v>0</v>
      </c>
      <c r="BN235" s="275"/>
      <c r="BO235" s="275"/>
      <c r="BP235" s="269"/>
      <c r="BQ235" s="269">
        <f>IFERROR(__xludf.DUMMYFUNCTION("""COMPUTED_VALUE"""),0.0)</f>
        <v>0</v>
      </c>
      <c r="BR235" s="269"/>
      <c r="BS235" s="269"/>
      <c r="BT235" s="269"/>
      <c r="BU235" s="269">
        <f>IFERROR(__xludf.DUMMYFUNCTION("""COMPUTED_VALUE"""),0.0)</f>
        <v>0</v>
      </c>
      <c r="BV235" s="269"/>
      <c r="BW235" s="269"/>
      <c r="BX235" s="269"/>
      <c r="BY235" s="269">
        <f>IFERROR(__xludf.DUMMYFUNCTION("""COMPUTED_VALUE"""),0.0)</f>
        <v>0</v>
      </c>
      <c r="BZ235" s="269"/>
      <c r="CA235" s="269"/>
      <c r="CB235" s="269"/>
      <c r="CC235" s="269">
        <f>IFERROR(__xludf.DUMMYFUNCTION("""COMPUTED_VALUE"""),0.0)</f>
        <v>0</v>
      </c>
      <c r="CD235" s="269"/>
      <c r="CE235" s="269"/>
    </row>
    <row r="236">
      <c r="A236" s="271"/>
      <c r="B236" s="269"/>
      <c r="C236" s="272">
        <f>IFERROR(__xludf.DUMMYFUNCTION("""COMPUTED_VALUE"""),0.0)</f>
        <v>0</v>
      </c>
      <c r="D236" s="273">
        <f>IFERROR(__xludf.DUMMYFUNCTION("""COMPUTED_VALUE"""),1.0)</f>
        <v>1</v>
      </c>
      <c r="E236" s="274">
        <f>IFERROR(__xludf.DUMMYFUNCTION("""COMPUTED_VALUE"""),0.0)</f>
        <v>0</v>
      </c>
      <c r="F236" s="275"/>
      <c r="G236" s="275"/>
      <c r="H236" s="273">
        <f>IFERROR(__xludf.DUMMYFUNCTION("""COMPUTED_VALUE"""),1.0)</f>
        <v>1</v>
      </c>
      <c r="I236" s="274">
        <f>IFERROR(__xludf.DUMMYFUNCTION("""COMPUTED_VALUE"""),0.0)</f>
        <v>0</v>
      </c>
      <c r="J236" s="275"/>
      <c r="K236" s="275"/>
      <c r="L236" s="273">
        <f>IFERROR(__xludf.DUMMYFUNCTION("""COMPUTED_VALUE"""),2.0)</f>
        <v>2</v>
      </c>
      <c r="M236" s="274">
        <f>IFERROR(__xludf.DUMMYFUNCTION("""COMPUTED_VALUE"""),0.0)</f>
        <v>0</v>
      </c>
      <c r="N236" s="275"/>
      <c r="O236" s="275"/>
      <c r="P236" s="273">
        <f>IFERROR(__xludf.DUMMYFUNCTION("""COMPUTED_VALUE"""),4.0)</f>
        <v>4</v>
      </c>
      <c r="Q236" s="274">
        <f>IFERROR(__xludf.DUMMYFUNCTION("""COMPUTED_VALUE"""),0.0)</f>
        <v>0</v>
      </c>
      <c r="R236" s="275"/>
      <c r="S236" s="275"/>
      <c r="T236" s="273">
        <f>IFERROR(__xludf.DUMMYFUNCTION("""COMPUTED_VALUE"""),4.0)</f>
        <v>4</v>
      </c>
      <c r="U236" s="274">
        <f>IFERROR(__xludf.DUMMYFUNCTION("""COMPUTED_VALUE"""),0.0)</f>
        <v>0</v>
      </c>
      <c r="V236" s="275"/>
      <c r="W236" s="275"/>
      <c r="X236" s="273">
        <f>IFERROR(__xludf.DUMMYFUNCTION("""COMPUTED_VALUE"""),2.0)</f>
        <v>2</v>
      </c>
      <c r="Y236" s="274">
        <f>IFERROR(__xludf.DUMMYFUNCTION("""COMPUTED_VALUE"""),0.0)</f>
        <v>0</v>
      </c>
      <c r="Z236" s="275"/>
      <c r="AA236" s="275"/>
      <c r="AB236" s="273">
        <f>IFERROR(__xludf.DUMMYFUNCTION("""COMPUTED_VALUE"""),2.0)</f>
        <v>2</v>
      </c>
      <c r="AC236" s="274">
        <f>IFERROR(__xludf.DUMMYFUNCTION("""COMPUTED_VALUE"""),0.0)</f>
        <v>0</v>
      </c>
      <c r="AD236" s="275"/>
      <c r="AE236" s="275"/>
      <c r="AF236" s="273">
        <f>IFERROR(__xludf.DUMMYFUNCTION("""COMPUTED_VALUE"""),2.0)</f>
        <v>2</v>
      </c>
      <c r="AG236" s="274"/>
      <c r="AH236" s="275"/>
      <c r="AI236" s="275"/>
      <c r="AJ236" s="273">
        <f>IFERROR(__xludf.DUMMYFUNCTION("""COMPUTED_VALUE"""),5.0)</f>
        <v>5</v>
      </c>
      <c r="AK236" s="274">
        <f>IFERROR(__xludf.DUMMYFUNCTION("""COMPUTED_VALUE"""),0.0)</f>
        <v>0</v>
      </c>
      <c r="AL236" s="275"/>
      <c r="AM236" s="275"/>
      <c r="AN236" s="273">
        <f>IFERROR(__xludf.DUMMYFUNCTION("""COMPUTED_VALUE"""),19.0)</f>
        <v>19</v>
      </c>
      <c r="AO236" s="274"/>
      <c r="AP236" s="275"/>
      <c r="AQ236" s="275"/>
      <c r="AR236" s="273">
        <f>IFERROR(__xludf.DUMMYFUNCTION("""COMPUTED_VALUE"""),4.0)</f>
        <v>4</v>
      </c>
      <c r="AS236" s="274">
        <f>IFERROR(__xludf.DUMMYFUNCTION("""COMPUTED_VALUE"""),0.0)</f>
        <v>0</v>
      </c>
      <c r="AT236" s="275"/>
      <c r="AU236" s="275"/>
      <c r="AV236" s="273">
        <f>IFERROR(__xludf.DUMMYFUNCTION("""COMPUTED_VALUE"""),2.0)</f>
        <v>2</v>
      </c>
      <c r="AW236" s="274">
        <f>IFERROR(__xludf.DUMMYFUNCTION("""COMPUTED_VALUE"""),0.0)</f>
        <v>0</v>
      </c>
      <c r="AX236" s="275"/>
      <c r="AY236" s="275"/>
      <c r="AZ236" s="273">
        <f>IFERROR(__xludf.DUMMYFUNCTION("""COMPUTED_VALUE"""),3.0)</f>
        <v>3</v>
      </c>
      <c r="BA236" s="274">
        <f>IFERROR(__xludf.DUMMYFUNCTION("""COMPUTED_VALUE"""),0.0)</f>
        <v>0</v>
      </c>
      <c r="BB236" s="275"/>
      <c r="BC236" s="275"/>
      <c r="BD236" s="273">
        <f>IFERROR(__xludf.DUMMYFUNCTION("""COMPUTED_VALUE"""),5.0)</f>
        <v>5</v>
      </c>
      <c r="BE236" s="274">
        <f>IFERROR(__xludf.DUMMYFUNCTION("""COMPUTED_VALUE"""),0.0)</f>
        <v>0</v>
      </c>
      <c r="BF236" s="275"/>
      <c r="BG236" s="275"/>
      <c r="BH236" s="273"/>
      <c r="BI236" s="274">
        <f>IFERROR(__xludf.DUMMYFUNCTION("""COMPUTED_VALUE"""),0.0)</f>
        <v>0</v>
      </c>
      <c r="BJ236" s="275"/>
      <c r="BK236" s="275"/>
      <c r="BL236" s="273"/>
      <c r="BM236" s="274">
        <f>IFERROR(__xludf.DUMMYFUNCTION("""COMPUTED_VALUE"""),0.0)</f>
        <v>0</v>
      </c>
      <c r="BN236" s="275"/>
      <c r="BO236" s="275"/>
      <c r="BP236" s="269"/>
      <c r="BQ236" s="269">
        <f>IFERROR(__xludf.DUMMYFUNCTION("""COMPUTED_VALUE"""),0.0)</f>
        <v>0</v>
      </c>
      <c r="BR236" s="269"/>
      <c r="BS236" s="269"/>
      <c r="BT236" s="269"/>
      <c r="BU236" s="269">
        <f>IFERROR(__xludf.DUMMYFUNCTION("""COMPUTED_VALUE"""),0.0)</f>
        <v>0</v>
      </c>
      <c r="BV236" s="269"/>
      <c r="BW236" s="269"/>
      <c r="BX236" s="269"/>
      <c r="BY236" s="269">
        <f>IFERROR(__xludf.DUMMYFUNCTION("""COMPUTED_VALUE"""),0.0)</f>
        <v>0</v>
      </c>
      <c r="BZ236" s="269"/>
      <c r="CA236" s="269"/>
      <c r="CB236" s="269"/>
      <c r="CC236" s="269">
        <f>IFERROR(__xludf.DUMMYFUNCTION("""COMPUTED_VALUE"""),0.0)</f>
        <v>0</v>
      </c>
      <c r="CD236" s="269"/>
      <c r="CE236" s="269"/>
    </row>
    <row r="237">
      <c r="A237" s="271"/>
      <c r="B237" s="269"/>
      <c r="C237" s="272">
        <f>IFERROR(__xludf.DUMMYFUNCTION("""COMPUTED_VALUE"""),0.0)</f>
        <v>0</v>
      </c>
      <c r="D237" s="273">
        <f>IFERROR(__xludf.DUMMYFUNCTION("""COMPUTED_VALUE"""),1.0)</f>
        <v>1</v>
      </c>
      <c r="E237" s="274">
        <f>IFERROR(__xludf.DUMMYFUNCTION("""COMPUTED_VALUE"""),0.0)</f>
        <v>0</v>
      </c>
      <c r="F237" s="275"/>
      <c r="G237" s="275"/>
      <c r="H237" s="273">
        <f>IFERROR(__xludf.DUMMYFUNCTION("""COMPUTED_VALUE"""),1.0)</f>
        <v>1</v>
      </c>
      <c r="I237" s="274">
        <f>IFERROR(__xludf.DUMMYFUNCTION("""COMPUTED_VALUE"""),0.0)</f>
        <v>0</v>
      </c>
      <c r="J237" s="275"/>
      <c r="K237" s="275"/>
      <c r="L237" s="273">
        <f>IFERROR(__xludf.DUMMYFUNCTION("""COMPUTED_VALUE"""),2.0)</f>
        <v>2</v>
      </c>
      <c r="M237" s="274">
        <f>IFERROR(__xludf.DUMMYFUNCTION("""COMPUTED_VALUE"""),0.0)</f>
        <v>0</v>
      </c>
      <c r="N237" s="275"/>
      <c r="O237" s="275"/>
      <c r="P237" s="273">
        <f>IFERROR(__xludf.DUMMYFUNCTION("""COMPUTED_VALUE"""),4.0)</f>
        <v>4</v>
      </c>
      <c r="Q237" s="274">
        <f>IFERROR(__xludf.DUMMYFUNCTION("""COMPUTED_VALUE"""),0.0)</f>
        <v>0</v>
      </c>
      <c r="R237" s="275"/>
      <c r="S237" s="275"/>
      <c r="T237" s="273">
        <f>IFERROR(__xludf.DUMMYFUNCTION("""COMPUTED_VALUE"""),4.0)</f>
        <v>4</v>
      </c>
      <c r="U237" s="274">
        <f>IFERROR(__xludf.DUMMYFUNCTION("""COMPUTED_VALUE"""),0.0)</f>
        <v>0</v>
      </c>
      <c r="V237" s="275"/>
      <c r="W237" s="275"/>
      <c r="X237" s="273">
        <f>IFERROR(__xludf.DUMMYFUNCTION("""COMPUTED_VALUE"""),2.0)</f>
        <v>2</v>
      </c>
      <c r="Y237" s="274">
        <f>IFERROR(__xludf.DUMMYFUNCTION("""COMPUTED_VALUE"""),0.0)</f>
        <v>0</v>
      </c>
      <c r="Z237" s="275"/>
      <c r="AA237" s="275"/>
      <c r="AB237" s="273">
        <f>IFERROR(__xludf.DUMMYFUNCTION("""COMPUTED_VALUE"""),2.0)</f>
        <v>2</v>
      </c>
      <c r="AC237" s="274">
        <f>IFERROR(__xludf.DUMMYFUNCTION("""COMPUTED_VALUE"""),0.0)</f>
        <v>0</v>
      </c>
      <c r="AD237" s="275"/>
      <c r="AE237" s="275"/>
      <c r="AF237" s="273">
        <f>IFERROR(__xludf.DUMMYFUNCTION("""COMPUTED_VALUE"""),2.0)</f>
        <v>2</v>
      </c>
      <c r="AG237" s="274"/>
      <c r="AH237" s="275"/>
      <c r="AI237" s="275"/>
      <c r="AJ237" s="273">
        <f>IFERROR(__xludf.DUMMYFUNCTION("""COMPUTED_VALUE"""),5.0)</f>
        <v>5</v>
      </c>
      <c r="AK237" s="274">
        <f>IFERROR(__xludf.DUMMYFUNCTION("""COMPUTED_VALUE"""),0.0)</f>
        <v>0</v>
      </c>
      <c r="AL237" s="275"/>
      <c r="AM237" s="275"/>
      <c r="AN237" s="273">
        <f>IFERROR(__xludf.DUMMYFUNCTION("""COMPUTED_VALUE"""),19.0)</f>
        <v>19</v>
      </c>
      <c r="AO237" s="274"/>
      <c r="AP237" s="275"/>
      <c r="AQ237" s="275"/>
      <c r="AR237" s="273">
        <f>IFERROR(__xludf.DUMMYFUNCTION("""COMPUTED_VALUE"""),4.0)</f>
        <v>4</v>
      </c>
      <c r="AS237" s="274">
        <f>IFERROR(__xludf.DUMMYFUNCTION("""COMPUTED_VALUE"""),0.0)</f>
        <v>0</v>
      </c>
      <c r="AT237" s="275"/>
      <c r="AU237" s="275"/>
      <c r="AV237" s="273">
        <f>IFERROR(__xludf.DUMMYFUNCTION("""COMPUTED_VALUE"""),2.0)</f>
        <v>2</v>
      </c>
      <c r="AW237" s="274">
        <f>IFERROR(__xludf.DUMMYFUNCTION("""COMPUTED_VALUE"""),0.0)</f>
        <v>0</v>
      </c>
      <c r="AX237" s="275"/>
      <c r="AY237" s="275"/>
      <c r="AZ237" s="273">
        <f>IFERROR(__xludf.DUMMYFUNCTION("""COMPUTED_VALUE"""),3.0)</f>
        <v>3</v>
      </c>
      <c r="BA237" s="274">
        <f>IFERROR(__xludf.DUMMYFUNCTION("""COMPUTED_VALUE"""),0.0)</f>
        <v>0</v>
      </c>
      <c r="BB237" s="275"/>
      <c r="BC237" s="275"/>
      <c r="BD237" s="273">
        <f>IFERROR(__xludf.DUMMYFUNCTION("""COMPUTED_VALUE"""),5.0)</f>
        <v>5</v>
      </c>
      <c r="BE237" s="274">
        <f>IFERROR(__xludf.DUMMYFUNCTION("""COMPUTED_VALUE"""),0.0)</f>
        <v>0</v>
      </c>
      <c r="BF237" s="275"/>
      <c r="BG237" s="275"/>
      <c r="BH237" s="273"/>
      <c r="BI237" s="274">
        <f>IFERROR(__xludf.DUMMYFUNCTION("""COMPUTED_VALUE"""),0.0)</f>
        <v>0</v>
      </c>
      <c r="BJ237" s="275"/>
      <c r="BK237" s="275"/>
      <c r="BL237" s="273"/>
      <c r="BM237" s="274">
        <f>IFERROR(__xludf.DUMMYFUNCTION("""COMPUTED_VALUE"""),0.0)</f>
        <v>0</v>
      </c>
      <c r="BN237" s="275"/>
      <c r="BO237" s="275"/>
      <c r="BP237" s="269"/>
      <c r="BQ237" s="269">
        <f>IFERROR(__xludf.DUMMYFUNCTION("""COMPUTED_VALUE"""),0.0)</f>
        <v>0</v>
      </c>
      <c r="BR237" s="269"/>
      <c r="BS237" s="269"/>
      <c r="BT237" s="269"/>
      <c r="BU237" s="269">
        <f>IFERROR(__xludf.DUMMYFUNCTION("""COMPUTED_VALUE"""),0.0)</f>
        <v>0</v>
      </c>
      <c r="BV237" s="269"/>
      <c r="BW237" s="269"/>
      <c r="BX237" s="269"/>
      <c r="BY237" s="269">
        <f>IFERROR(__xludf.DUMMYFUNCTION("""COMPUTED_VALUE"""),0.0)</f>
        <v>0</v>
      </c>
      <c r="BZ237" s="269"/>
      <c r="CA237" s="269"/>
      <c r="CB237" s="269"/>
      <c r="CC237" s="269">
        <f>IFERROR(__xludf.DUMMYFUNCTION("""COMPUTED_VALUE"""),0.0)</f>
        <v>0</v>
      </c>
      <c r="CD237" s="269"/>
      <c r="CE237" s="269"/>
    </row>
    <row r="238">
      <c r="A238" s="271"/>
      <c r="B238" s="269"/>
      <c r="C238" s="272">
        <f>IFERROR(__xludf.DUMMYFUNCTION("""COMPUTED_VALUE"""),0.0)</f>
        <v>0</v>
      </c>
      <c r="D238" s="273">
        <f>IFERROR(__xludf.DUMMYFUNCTION("""COMPUTED_VALUE"""),1.0)</f>
        <v>1</v>
      </c>
      <c r="E238" s="274">
        <f>IFERROR(__xludf.DUMMYFUNCTION("""COMPUTED_VALUE"""),0.0)</f>
        <v>0</v>
      </c>
      <c r="F238" s="275"/>
      <c r="G238" s="275"/>
      <c r="H238" s="273">
        <f>IFERROR(__xludf.DUMMYFUNCTION("""COMPUTED_VALUE"""),1.0)</f>
        <v>1</v>
      </c>
      <c r="I238" s="274">
        <f>IFERROR(__xludf.DUMMYFUNCTION("""COMPUTED_VALUE"""),0.0)</f>
        <v>0</v>
      </c>
      <c r="J238" s="275"/>
      <c r="K238" s="275"/>
      <c r="L238" s="273">
        <f>IFERROR(__xludf.DUMMYFUNCTION("""COMPUTED_VALUE"""),2.0)</f>
        <v>2</v>
      </c>
      <c r="M238" s="274">
        <f>IFERROR(__xludf.DUMMYFUNCTION("""COMPUTED_VALUE"""),0.0)</f>
        <v>0</v>
      </c>
      <c r="N238" s="275"/>
      <c r="O238" s="275"/>
      <c r="P238" s="273">
        <f>IFERROR(__xludf.DUMMYFUNCTION("""COMPUTED_VALUE"""),4.0)</f>
        <v>4</v>
      </c>
      <c r="Q238" s="274">
        <f>IFERROR(__xludf.DUMMYFUNCTION("""COMPUTED_VALUE"""),0.0)</f>
        <v>0</v>
      </c>
      <c r="R238" s="275"/>
      <c r="S238" s="275"/>
      <c r="T238" s="273">
        <f>IFERROR(__xludf.DUMMYFUNCTION("""COMPUTED_VALUE"""),4.0)</f>
        <v>4</v>
      </c>
      <c r="U238" s="274">
        <f>IFERROR(__xludf.DUMMYFUNCTION("""COMPUTED_VALUE"""),0.0)</f>
        <v>0</v>
      </c>
      <c r="V238" s="275"/>
      <c r="W238" s="275"/>
      <c r="X238" s="273">
        <f>IFERROR(__xludf.DUMMYFUNCTION("""COMPUTED_VALUE"""),2.0)</f>
        <v>2</v>
      </c>
      <c r="Y238" s="274">
        <f>IFERROR(__xludf.DUMMYFUNCTION("""COMPUTED_VALUE"""),0.0)</f>
        <v>0</v>
      </c>
      <c r="Z238" s="275"/>
      <c r="AA238" s="275"/>
      <c r="AB238" s="273">
        <f>IFERROR(__xludf.DUMMYFUNCTION("""COMPUTED_VALUE"""),2.0)</f>
        <v>2</v>
      </c>
      <c r="AC238" s="274">
        <f>IFERROR(__xludf.DUMMYFUNCTION("""COMPUTED_VALUE"""),0.0)</f>
        <v>0</v>
      </c>
      <c r="AD238" s="275"/>
      <c r="AE238" s="275"/>
      <c r="AF238" s="273">
        <f>IFERROR(__xludf.DUMMYFUNCTION("""COMPUTED_VALUE"""),2.0)</f>
        <v>2</v>
      </c>
      <c r="AG238" s="274"/>
      <c r="AH238" s="275"/>
      <c r="AI238" s="275"/>
      <c r="AJ238" s="273">
        <f>IFERROR(__xludf.DUMMYFUNCTION("""COMPUTED_VALUE"""),5.0)</f>
        <v>5</v>
      </c>
      <c r="AK238" s="274">
        <f>IFERROR(__xludf.DUMMYFUNCTION("""COMPUTED_VALUE"""),0.0)</f>
        <v>0</v>
      </c>
      <c r="AL238" s="275"/>
      <c r="AM238" s="275"/>
      <c r="AN238" s="273">
        <f>IFERROR(__xludf.DUMMYFUNCTION("""COMPUTED_VALUE"""),19.0)</f>
        <v>19</v>
      </c>
      <c r="AO238" s="274"/>
      <c r="AP238" s="275"/>
      <c r="AQ238" s="275"/>
      <c r="AR238" s="273">
        <f>IFERROR(__xludf.DUMMYFUNCTION("""COMPUTED_VALUE"""),4.0)</f>
        <v>4</v>
      </c>
      <c r="AS238" s="274">
        <f>IFERROR(__xludf.DUMMYFUNCTION("""COMPUTED_VALUE"""),0.0)</f>
        <v>0</v>
      </c>
      <c r="AT238" s="275"/>
      <c r="AU238" s="275"/>
      <c r="AV238" s="273">
        <f>IFERROR(__xludf.DUMMYFUNCTION("""COMPUTED_VALUE"""),2.0)</f>
        <v>2</v>
      </c>
      <c r="AW238" s="274">
        <f>IFERROR(__xludf.DUMMYFUNCTION("""COMPUTED_VALUE"""),0.0)</f>
        <v>0</v>
      </c>
      <c r="AX238" s="275"/>
      <c r="AY238" s="275"/>
      <c r="AZ238" s="273">
        <f>IFERROR(__xludf.DUMMYFUNCTION("""COMPUTED_VALUE"""),3.0)</f>
        <v>3</v>
      </c>
      <c r="BA238" s="274">
        <f>IFERROR(__xludf.DUMMYFUNCTION("""COMPUTED_VALUE"""),0.0)</f>
        <v>0</v>
      </c>
      <c r="BB238" s="275"/>
      <c r="BC238" s="275"/>
      <c r="BD238" s="273">
        <f>IFERROR(__xludf.DUMMYFUNCTION("""COMPUTED_VALUE"""),5.0)</f>
        <v>5</v>
      </c>
      <c r="BE238" s="274">
        <f>IFERROR(__xludf.DUMMYFUNCTION("""COMPUTED_VALUE"""),0.0)</f>
        <v>0</v>
      </c>
      <c r="BF238" s="275"/>
      <c r="BG238" s="275"/>
      <c r="BH238" s="273"/>
      <c r="BI238" s="274">
        <f>IFERROR(__xludf.DUMMYFUNCTION("""COMPUTED_VALUE"""),0.0)</f>
        <v>0</v>
      </c>
      <c r="BJ238" s="275"/>
      <c r="BK238" s="275"/>
      <c r="BL238" s="273"/>
      <c r="BM238" s="274">
        <f>IFERROR(__xludf.DUMMYFUNCTION("""COMPUTED_VALUE"""),0.0)</f>
        <v>0</v>
      </c>
      <c r="BN238" s="275"/>
      <c r="BO238" s="275"/>
      <c r="BP238" s="269"/>
      <c r="BQ238" s="269">
        <f>IFERROR(__xludf.DUMMYFUNCTION("""COMPUTED_VALUE"""),0.0)</f>
        <v>0</v>
      </c>
      <c r="BR238" s="269"/>
      <c r="BS238" s="269"/>
      <c r="BT238" s="269"/>
      <c r="BU238" s="269">
        <f>IFERROR(__xludf.DUMMYFUNCTION("""COMPUTED_VALUE"""),0.0)</f>
        <v>0</v>
      </c>
      <c r="BV238" s="269"/>
      <c r="BW238" s="269"/>
      <c r="BX238" s="269"/>
      <c r="BY238" s="269">
        <f>IFERROR(__xludf.DUMMYFUNCTION("""COMPUTED_VALUE"""),0.0)</f>
        <v>0</v>
      </c>
      <c r="BZ238" s="269"/>
      <c r="CA238" s="269"/>
      <c r="CB238" s="269"/>
      <c r="CC238" s="269">
        <f>IFERROR(__xludf.DUMMYFUNCTION("""COMPUTED_VALUE"""),0.0)</f>
        <v>0</v>
      </c>
      <c r="CD238" s="269"/>
      <c r="CE238" s="269"/>
    </row>
    <row r="239">
      <c r="A239" s="271"/>
      <c r="B239" s="269"/>
      <c r="C239" s="272">
        <f>IFERROR(__xludf.DUMMYFUNCTION("""COMPUTED_VALUE"""),0.0)</f>
        <v>0</v>
      </c>
      <c r="D239" s="273">
        <f>IFERROR(__xludf.DUMMYFUNCTION("""COMPUTED_VALUE"""),1.0)</f>
        <v>1</v>
      </c>
      <c r="E239" s="274">
        <f>IFERROR(__xludf.DUMMYFUNCTION("""COMPUTED_VALUE"""),0.0)</f>
        <v>0</v>
      </c>
      <c r="F239" s="275"/>
      <c r="G239" s="275"/>
      <c r="H239" s="273">
        <f>IFERROR(__xludf.DUMMYFUNCTION("""COMPUTED_VALUE"""),1.0)</f>
        <v>1</v>
      </c>
      <c r="I239" s="274">
        <f>IFERROR(__xludf.DUMMYFUNCTION("""COMPUTED_VALUE"""),0.0)</f>
        <v>0</v>
      </c>
      <c r="J239" s="275"/>
      <c r="K239" s="275"/>
      <c r="L239" s="273">
        <f>IFERROR(__xludf.DUMMYFUNCTION("""COMPUTED_VALUE"""),2.0)</f>
        <v>2</v>
      </c>
      <c r="M239" s="274">
        <f>IFERROR(__xludf.DUMMYFUNCTION("""COMPUTED_VALUE"""),0.0)</f>
        <v>0</v>
      </c>
      <c r="N239" s="275"/>
      <c r="O239" s="275"/>
      <c r="P239" s="273">
        <f>IFERROR(__xludf.DUMMYFUNCTION("""COMPUTED_VALUE"""),4.0)</f>
        <v>4</v>
      </c>
      <c r="Q239" s="274">
        <f>IFERROR(__xludf.DUMMYFUNCTION("""COMPUTED_VALUE"""),0.0)</f>
        <v>0</v>
      </c>
      <c r="R239" s="275"/>
      <c r="S239" s="275"/>
      <c r="T239" s="273">
        <f>IFERROR(__xludf.DUMMYFUNCTION("""COMPUTED_VALUE"""),4.0)</f>
        <v>4</v>
      </c>
      <c r="U239" s="274">
        <f>IFERROR(__xludf.DUMMYFUNCTION("""COMPUTED_VALUE"""),0.0)</f>
        <v>0</v>
      </c>
      <c r="V239" s="275"/>
      <c r="W239" s="275"/>
      <c r="X239" s="273">
        <f>IFERROR(__xludf.DUMMYFUNCTION("""COMPUTED_VALUE"""),2.0)</f>
        <v>2</v>
      </c>
      <c r="Y239" s="274">
        <f>IFERROR(__xludf.DUMMYFUNCTION("""COMPUTED_VALUE"""),0.0)</f>
        <v>0</v>
      </c>
      <c r="Z239" s="275"/>
      <c r="AA239" s="275"/>
      <c r="AB239" s="273">
        <f>IFERROR(__xludf.DUMMYFUNCTION("""COMPUTED_VALUE"""),2.0)</f>
        <v>2</v>
      </c>
      <c r="AC239" s="274">
        <f>IFERROR(__xludf.DUMMYFUNCTION("""COMPUTED_VALUE"""),0.0)</f>
        <v>0</v>
      </c>
      <c r="AD239" s="275"/>
      <c r="AE239" s="275"/>
      <c r="AF239" s="273">
        <f>IFERROR(__xludf.DUMMYFUNCTION("""COMPUTED_VALUE"""),2.0)</f>
        <v>2</v>
      </c>
      <c r="AG239" s="274"/>
      <c r="AH239" s="275"/>
      <c r="AI239" s="275"/>
      <c r="AJ239" s="273">
        <f>IFERROR(__xludf.DUMMYFUNCTION("""COMPUTED_VALUE"""),5.0)</f>
        <v>5</v>
      </c>
      <c r="AK239" s="274">
        <f>IFERROR(__xludf.DUMMYFUNCTION("""COMPUTED_VALUE"""),0.0)</f>
        <v>0</v>
      </c>
      <c r="AL239" s="275"/>
      <c r="AM239" s="275"/>
      <c r="AN239" s="273">
        <f>IFERROR(__xludf.DUMMYFUNCTION("""COMPUTED_VALUE"""),19.0)</f>
        <v>19</v>
      </c>
      <c r="AO239" s="274"/>
      <c r="AP239" s="275"/>
      <c r="AQ239" s="275"/>
      <c r="AR239" s="273">
        <f>IFERROR(__xludf.DUMMYFUNCTION("""COMPUTED_VALUE"""),4.0)</f>
        <v>4</v>
      </c>
      <c r="AS239" s="274">
        <f>IFERROR(__xludf.DUMMYFUNCTION("""COMPUTED_VALUE"""),0.0)</f>
        <v>0</v>
      </c>
      <c r="AT239" s="275"/>
      <c r="AU239" s="275"/>
      <c r="AV239" s="273">
        <f>IFERROR(__xludf.DUMMYFUNCTION("""COMPUTED_VALUE"""),2.0)</f>
        <v>2</v>
      </c>
      <c r="AW239" s="274">
        <f>IFERROR(__xludf.DUMMYFUNCTION("""COMPUTED_VALUE"""),0.0)</f>
        <v>0</v>
      </c>
      <c r="AX239" s="275"/>
      <c r="AY239" s="275"/>
      <c r="AZ239" s="273">
        <f>IFERROR(__xludf.DUMMYFUNCTION("""COMPUTED_VALUE"""),3.0)</f>
        <v>3</v>
      </c>
      <c r="BA239" s="274">
        <f>IFERROR(__xludf.DUMMYFUNCTION("""COMPUTED_VALUE"""),0.0)</f>
        <v>0</v>
      </c>
      <c r="BB239" s="275"/>
      <c r="BC239" s="275"/>
      <c r="BD239" s="273">
        <f>IFERROR(__xludf.DUMMYFUNCTION("""COMPUTED_VALUE"""),5.0)</f>
        <v>5</v>
      </c>
      <c r="BE239" s="274">
        <f>IFERROR(__xludf.DUMMYFUNCTION("""COMPUTED_VALUE"""),0.0)</f>
        <v>0</v>
      </c>
      <c r="BF239" s="275"/>
      <c r="BG239" s="275"/>
      <c r="BH239" s="273"/>
      <c r="BI239" s="274">
        <f>IFERROR(__xludf.DUMMYFUNCTION("""COMPUTED_VALUE"""),0.0)</f>
        <v>0</v>
      </c>
      <c r="BJ239" s="275"/>
      <c r="BK239" s="275"/>
      <c r="BL239" s="273"/>
      <c r="BM239" s="274">
        <f>IFERROR(__xludf.DUMMYFUNCTION("""COMPUTED_VALUE"""),0.0)</f>
        <v>0</v>
      </c>
      <c r="BN239" s="275"/>
      <c r="BO239" s="275"/>
      <c r="BP239" s="269"/>
      <c r="BQ239" s="269">
        <f>IFERROR(__xludf.DUMMYFUNCTION("""COMPUTED_VALUE"""),0.0)</f>
        <v>0</v>
      </c>
      <c r="BR239" s="269"/>
      <c r="BS239" s="269"/>
      <c r="BT239" s="269"/>
      <c r="BU239" s="269">
        <f>IFERROR(__xludf.DUMMYFUNCTION("""COMPUTED_VALUE"""),0.0)</f>
        <v>0</v>
      </c>
      <c r="BV239" s="269"/>
      <c r="BW239" s="269"/>
      <c r="BX239" s="269"/>
      <c r="BY239" s="269">
        <f>IFERROR(__xludf.DUMMYFUNCTION("""COMPUTED_VALUE"""),0.0)</f>
        <v>0</v>
      </c>
      <c r="BZ239" s="269"/>
      <c r="CA239" s="269"/>
      <c r="CB239" s="269"/>
      <c r="CC239" s="269">
        <f>IFERROR(__xludf.DUMMYFUNCTION("""COMPUTED_VALUE"""),0.0)</f>
        <v>0</v>
      </c>
      <c r="CD239" s="269"/>
      <c r="CE239" s="269"/>
    </row>
    <row r="240">
      <c r="A240" s="271"/>
      <c r="B240" s="269"/>
      <c r="C240" s="272">
        <f>IFERROR(__xludf.DUMMYFUNCTION("""COMPUTED_VALUE"""),0.0)</f>
        <v>0</v>
      </c>
      <c r="D240" s="273">
        <f>IFERROR(__xludf.DUMMYFUNCTION("""COMPUTED_VALUE"""),1.0)</f>
        <v>1</v>
      </c>
      <c r="E240" s="274">
        <f>IFERROR(__xludf.DUMMYFUNCTION("""COMPUTED_VALUE"""),0.0)</f>
        <v>0</v>
      </c>
      <c r="F240" s="275"/>
      <c r="G240" s="275"/>
      <c r="H240" s="273">
        <f>IFERROR(__xludf.DUMMYFUNCTION("""COMPUTED_VALUE"""),1.0)</f>
        <v>1</v>
      </c>
      <c r="I240" s="274">
        <f>IFERROR(__xludf.DUMMYFUNCTION("""COMPUTED_VALUE"""),0.0)</f>
        <v>0</v>
      </c>
      <c r="J240" s="275"/>
      <c r="K240" s="275"/>
      <c r="L240" s="273">
        <f>IFERROR(__xludf.DUMMYFUNCTION("""COMPUTED_VALUE"""),2.0)</f>
        <v>2</v>
      </c>
      <c r="M240" s="274">
        <f>IFERROR(__xludf.DUMMYFUNCTION("""COMPUTED_VALUE"""),0.0)</f>
        <v>0</v>
      </c>
      <c r="N240" s="275"/>
      <c r="O240" s="275"/>
      <c r="P240" s="273">
        <f>IFERROR(__xludf.DUMMYFUNCTION("""COMPUTED_VALUE"""),4.0)</f>
        <v>4</v>
      </c>
      <c r="Q240" s="274">
        <f>IFERROR(__xludf.DUMMYFUNCTION("""COMPUTED_VALUE"""),0.0)</f>
        <v>0</v>
      </c>
      <c r="R240" s="275"/>
      <c r="S240" s="275"/>
      <c r="T240" s="273">
        <f>IFERROR(__xludf.DUMMYFUNCTION("""COMPUTED_VALUE"""),4.0)</f>
        <v>4</v>
      </c>
      <c r="U240" s="274">
        <f>IFERROR(__xludf.DUMMYFUNCTION("""COMPUTED_VALUE"""),0.0)</f>
        <v>0</v>
      </c>
      <c r="V240" s="275"/>
      <c r="W240" s="275"/>
      <c r="X240" s="273">
        <f>IFERROR(__xludf.DUMMYFUNCTION("""COMPUTED_VALUE"""),2.0)</f>
        <v>2</v>
      </c>
      <c r="Y240" s="274">
        <f>IFERROR(__xludf.DUMMYFUNCTION("""COMPUTED_VALUE"""),0.0)</f>
        <v>0</v>
      </c>
      <c r="Z240" s="275"/>
      <c r="AA240" s="275"/>
      <c r="AB240" s="273">
        <f>IFERROR(__xludf.DUMMYFUNCTION("""COMPUTED_VALUE"""),2.0)</f>
        <v>2</v>
      </c>
      <c r="AC240" s="274">
        <f>IFERROR(__xludf.DUMMYFUNCTION("""COMPUTED_VALUE"""),0.0)</f>
        <v>0</v>
      </c>
      <c r="AD240" s="275"/>
      <c r="AE240" s="275"/>
      <c r="AF240" s="273">
        <f>IFERROR(__xludf.DUMMYFUNCTION("""COMPUTED_VALUE"""),2.0)</f>
        <v>2</v>
      </c>
      <c r="AG240" s="274"/>
      <c r="AH240" s="275"/>
      <c r="AI240" s="275"/>
      <c r="AJ240" s="273">
        <f>IFERROR(__xludf.DUMMYFUNCTION("""COMPUTED_VALUE"""),5.0)</f>
        <v>5</v>
      </c>
      <c r="AK240" s="274">
        <f>IFERROR(__xludf.DUMMYFUNCTION("""COMPUTED_VALUE"""),0.0)</f>
        <v>0</v>
      </c>
      <c r="AL240" s="275"/>
      <c r="AM240" s="275"/>
      <c r="AN240" s="273">
        <f>IFERROR(__xludf.DUMMYFUNCTION("""COMPUTED_VALUE"""),19.0)</f>
        <v>19</v>
      </c>
      <c r="AO240" s="274"/>
      <c r="AP240" s="275"/>
      <c r="AQ240" s="275"/>
      <c r="AR240" s="273">
        <f>IFERROR(__xludf.DUMMYFUNCTION("""COMPUTED_VALUE"""),4.0)</f>
        <v>4</v>
      </c>
      <c r="AS240" s="274">
        <f>IFERROR(__xludf.DUMMYFUNCTION("""COMPUTED_VALUE"""),0.0)</f>
        <v>0</v>
      </c>
      <c r="AT240" s="275"/>
      <c r="AU240" s="275"/>
      <c r="AV240" s="273">
        <f>IFERROR(__xludf.DUMMYFUNCTION("""COMPUTED_VALUE"""),2.0)</f>
        <v>2</v>
      </c>
      <c r="AW240" s="274">
        <f>IFERROR(__xludf.DUMMYFUNCTION("""COMPUTED_VALUE"""),0.0)</f>
        <v>0</v>
      </c>
      <c r="AX240" s="275"/>
      <c r="AY240" s="275"/>
      <c r="AZ240" s="273">
        <f>IFERROR(__xludf.DUMMYFUNCTION("""COMPUTED_VALUE"""),3.0)</f>
        <v>3</v>
      </c>
      <c r="BA240" s="274">
        <f>IFERROR(__xludf.DUMMYFUNCTION("""COMPUTED_VALUE"""),0.0)</f>
        <v>0</v>
      </c>
      <c r="BB240" s="275"/>
      <c r="BC240" s="275"/>
      <c r="BD240" s="273">
        <f>IFERROR(__xludf.DUMMYFUNCTION("""COMPUTED_VALUE"""),5.0)</f>
        <v>5</v>
      </c>
      <c r="BE240" s="274">
        <f>IFERROR(__xludf.DUMMYFUNCTION("""COMPUTED_VALUE"""),0.0)</f>
        <v>0</v>
      </c>
      <c r="BF240" s="275"/>
      <c r="BG240" s="275"/>
      <c r="BH240" s="273"/>
      <c r="BI240" s="274">
        <f>IFERROR(__xludf.DUMMYFUNCTION("""COMPUTED_VALUE"""),0.0)</f>
        <v>0</v>
      </c>
      <c r="BJ240" s="275"/>
      <c r="BK240" s="275"/>
      <c r="BL240" s="273"/>
      <c r="BM240" s="274">
        <f>IFERROR(__xludf.DUMMYFUNCTION("""COMPUTED_VALUE"""),0.0)</f>
        <v>0</v>
      </c>
      <c r="BN240" s="275"/>
      <c r="BO240" s="275"/>
      <c r="BP240" s="269"/>
      <c r="BQ240" s="269">
        <f>IFERROR(__xludf.DUMMYFUNCTION("""COMPUTED_VALUE"""),0.0)</f>
        <v>0</v>
      </c>
      <c r="BR240" s="269"/>
      <c r="BS240" s="269"/>
      <c r="BT240" s="269"/>
      <c r="BU240" s="269">
        <f>IFERROR(__xludf.DUMMYFUNCTION("""COMPUTED_VALUE"""),0.0)</f>
        <v>0</v>
      </c>
      <c r="BV240" s="269"/>
      <c r="BW240" s="269"/>
      <c r="BX240" s="269"/>
      <c r="BY240" s="269">
        <f>IFERROR(__xludf.DUMMYFUNCTION("""COMPUTED_VALUE"""),0.0)</f>
        <v>0</v>
      </c>
      <c r="BZ240" s="269"/>
      <c r="CA240" s="269"/>
      <c r="CB240" s="269"/>
      <c r="CC240" s="269">
        <f>IFERROR(__xludf.DUMMYFUNCTION("""COMPUTED_VALUE"""),0.0)</f>
        <v>0</v>
      </c>
      <c r="CD240" s="269"/>
      <c r="CE240" s="269"/>
    </row>
    <row r="241">
      <c r="A241" s="271"/>
      <c r="B241" s="269"/>
      <c r="C241" s="272">
        <f>IFERROR(__xludf.DUMMYFUNCTION("""COMPUTED_VALUE"""),0.0)</f>
        <v>0</v>
      </c>
      <c r="D241" s="273">
        <f>IFERROR(__xludf.DUMMYFUNCTION("""COMPUTED_VALUE"""),1.0)</f>
        <v>1</v>
      </c>
      <c r="E241" s="274">
        <f>IFERROR(__xludf.DUMMYFUNCTION("""COMPUTED_VALUE"""),0.0)</f>
        <v>0</v>
      </c>
      <c r="F241" s="275"/>
      <c r="G241" s="275"/>
      <c r="H241" s="273">
        <f>IFERROR(__xludf.DUMMYFUNCTION("""COMPUTED_VALUE"""),1.0)</f>
        <v>1</v>
      </c>
      <c r="I241" s="274">
        <f>IFERROR(__xludf.DUMMYFUNCTION("""COMPUTED_VALUE"""),0.0)</f>
        <v>0</v>
      </c>
      <c r="J241" s="275"/>
      <c r="K241" s="275"/>
      <c r="L241" s="273">
        <f>IFERROR(__xludf.DUMMYFUNCTION("""COMPUTED_VALUE"""),2.0)</f>
        <v>2</v>
      </c>
      <c r="M241" s="274">
        <f>IFERROR(__xludf.DUMMYFUNCTION("""COMPUTED_VALUE"""),0.0)</f>
        <v>0</v>
      </c>
      <c r="N241" s="275"/>
      <c r="O241" s="275"/>
      <c r="P241" s="273">
        <f>IFERROR(__xludf.DUMMYFUNCTION("""COMPUTED_VALUE"""),4.0)</f>
        <v>4</v>
      </c>
      <c r="Q241" s="274">
        <f>IFERROR(__xludf.DUMMYFUNCTION("""COMPUTED_VALUE"""),0.0)</f>
        <v>0</v>
      </c>
      <c r="R241" s="275"/>
      <c r="S241" s="275"/>
      <c r="T241" s="273">
        <f>IFERROR(__xludf.DUMMYFUNCTION("""COMPUTED_VALUE"""),4.0)</f>
        <v>4</v>
      </c>
      <c r="U241" s="274">
        <f>IFERROR(__xludf.DUMMYFUNCTION("""COMPUTED_VALUE"""),0.0)</f>
        <v>0</v>
      </c>
      <c r="V241" s="275"/>
      <c r="W241" s="275"/>
      <c r="X241" s="273">
        <f>IFERROR(__xludf.DUMMYFUNCTION("""COMPUTED_VALUE"""),2.0)</f>
        <v>2</v>
      </c>
      <c r="Y241" s="274">
        <f>IFERROR(__xludf.DUMMYFUNCTION("""COMPUTED_VALUE"""),0.0)</f>
        <v>0</v>
      </c>
      <c r="Z241" s="275"/>
      <c r="AA241" s="275"/>
      <c r="AB241" s="273">
        <f>IFERROR(__xludf.DUMMYFUNCTION("""COMPUTED_VALUE"""),2.0)</f>
        <v>2</v>
      </c>
      <c r="AC241" s="274">
        <f>IFERROR(__xludf.DUMMYFUNCTION("""COMPUTED_VALUE"""),0.0)</f>
        <v>0</v>
      </c>
      <c r="AD241" s="275"/>
      <c r="AE241" s="275"/>
      <c r="AF241" s="273">
        <f>IFERROR(__xludf.DUMMYFUNCTION("""COMPUTED_VALUE"""),2.0)</f>
        <v>2</v>
      </c>
      <c r="AG241" s="274"/>
      <c r="AH241" s="275"/>
      <c r="AI241" s="275"/>
      <c r="AJ241" s="273">
        <f>IFERROR(__xludf.DUMMYFUNCTION("""COMPUTED_VALUE"""),5.0)</f>
        <v>5</v>
      </c>
      <c r="AK241" s="274">
        <f>IFERROR(__xludf.DUMMYFUNCTION("""COMPUTED_VALUE"""),0.0)</f>
        <v>0</v>
      </c>
      <c r="AL241" s="275"/>
      <c r="AM241" s="275"/>
      <c r="AN241" s="273">
        <f>IFERROR(__xludf.DUMMYFUNCTION("""COMPUTED_VALUE"""),19.0)</f>
        <v>19</v>
      </c>
      <c r="AO241" s="274"/>
      <c r="AP241" s="275"/>
      <c r="AQ241" s="275"/>
      <c r="AR241" s="273">
        <f>IFERROR(__xludf.DUMMYFUNCTION("""COMPUTED_VALUE"""),4.0)</f>
        <v>4</v>
      </c>
      <c r="AS241" s="274">
        <f>IFERROR(__xludf.DUMMYFUNCTION("""COMPUTED_VALUE"""),0.0)</f>
        <v>0</v>
      </c>
      <c r="AT241" s="275"/>
      <c r="AU241" s="275"/>
      <c r="AV241" s="273">
        <f>IFERROR(__xludf.DUMMYFUNCTION("""COMPUTED_VALUE"""),2.0)</f>
        <v>2</v>
      </c>
      <c r="AW241" s="274">
        <f>IFERROR(__xludf.DUMMYFUNCTION("""COMPUTED_VALUE"""),0.0)</f>
        <v>0</v>
      </c>
      <c r="AX241" s="275"/>
      <c r="AY241" s="275"/>
      <c r="AZ241" s="273">
        <f>IFERROR(__xludf.DUMMYFUNCTION("""COMPUTED_VALUE"""),3.0)</f>
        <v>3</v>
      </c>
      <c r="BA241" s="274">
        <f>IFERROR(__xludf.DUMMYFUNCTION("""COMPUTED_VALUE"""),0.0)</f>
        <v>0</v>
      </c>
      <c r="BB241" s="275"/>
      <c r="BC241" s="275"/>
      <c r="BD241" s="273">
        <f>IFERROR(__xludf.DUMMYFUNCTION("""COMPUTED_VALUE"""),5.0)</f>
        <v>5</v>
      </c>
      <c r="BE241" s="274">
        <f>IFERROR(__xludf.DUMMYFUNCTION("""COMPUTED_VALUE"""),0.0)</f>
        <v>0</v>
      </c>
      <c r="BF241" s="275"/>
      <c r="BG241" s="275"/>
      <c r="BH241" s="273"/>
      <c r="BI241" s="274">
        <f>IFERROR(__xludf.DUMMYFUNCTION("""COMPUTED_VALUE"""),0.0)</f>
        <v>0</v>
      </c>
      <c r="BJ241" s="275"/>
      <c r="BK241" s="275"/>
      <c r="BL241" s="273"/>
      <c r="BM241" s="274">
        <f>IFERROR(__xludf.DUMMYFUNCTION("""COMPUTED_VALUE"""),0.0)</f>
        <v>0</v>
      </c>
      <c r="BN241" s="275"/>
      <c r="BO241" s="275"/>
      <c r="BP241" s="269"/>
      <c r="BQ241" s="269">
        <f>IFERROR(__xludf.DUMMYFUNCTION("""COMPUTED_VALUE"""),0.0)</f>
        <v>0</v>
      </c>
      <c r="BR241" s="269"/>
      <c r="BS241" s="269"/>
      <c r="BT241" s="269"/>
      <c r="BU241" s="269">
        <f>IFERROR(__xludf.DUMMYFUNCTION("""COMPUTED_VALUE"""),0.0)</f>
        <v>0</v>
      </c>
      <c r="BV241" s="269"/>
      <c r="BW241" s="269"/>
      <c r="BX241" s="269"/>
      <c r="BY241" s="269">
        <f>IFERROR(__xludf.DUMMYFUNCTION("""COMPUTED_VALUE"""),0.0)</f>
        <v>0</v>
      </c>
      <c r="BZ241" s="269"/>
      <c r="CA241" s="269"/>
      <c r="CB241" s="269"/>
      <c r="CC241" s="269">
        <f>IFERROR(__xludf.DUMMYFUNCTION("""COMPUTED_VALUE"""),0.0)</f>
        <v>0</v>
      </c>
      <c r="CD241" s="269"/>
      <c r="CE241" s="269"/>
    </row>
    <row r="242">
      <c r="A242" s="271"/>
      <c r="B242" s="269"/>
      <c r="C242" s="272">
        <f>IFERROR(__xludf.DUMMYFUNCTION("""COMPUTED_VALUE"""),0.0)</f>
        <v>0</v>
      </c>
      <c r="D242" s="273">
        <f>IFERROR(__xludf.DUMMYFUNCTION("""COMPUTED_VALUE"""),1.0)</f>
        <v>1</v>
      </c>
      <c r="E242" s="274">
        <f>IFERROR(__xludf.DUMMYFUNCTION("""COMPUTED_VALUE"""),0.0)</f>
        <v>0</v>
      </c>
      <c r="F242" s="275"/>
      <c r="G242" s="275"/>
      <c r="H242" s="273">
        <f>IFERROR(__xludf.DUMMYFUNCTION("""COMPUTED_VALUE"""),1.0)</f>
        <v>1</v>
      </c>
      <c r="I242" s="274">
        <f>IFERROR(__xludf.DUMMYFUNCTION("""COMPUTED_VALUE"""),0.0)</f>
        <v>0</v>
      </c>
      <c r="J242" s="275"/>
      <c r="K242" s="275"/>
      <c r="L242" s="273">
        <f>IFERROR(__xludf.DUMMYFUNCTION("""COMPUTED_VALUE"""),2.0)</f>
        <v>2</v>
      </c>
      <c r="M242" s="274">
        <f>IFERROR(__xludf.DUMMYFUNCTION("""COMPUTED_VALUE"""),0.0)</f>
        <v>0</v>
      </c>
      <c r="N242" s="275"/>
      <c r="O242" s="275"/>
      <c r="P242" s="273">
        <f>IFERROR(__xludf.DUMMYFUNCTION("""COMPUTED_VALUE"""),4.0)</f>
        <v>4</v>
      </c>
      <c r="Q242" s="274">
        <f>IFERROR(__xludf.DUMMYFUNCTION("""COMPUTED_VALUE"""),0.0)</f>
        <v>0</v>
      </c>
      <c r="R242" s="275"/>
      <c r="S242" s="275"/>
      <c r="T242" s="273">
        <f>IFERROR(__xludf.DUMMYFUNCTION("""COMPUTED_VALUE"""),4.0)</f>
        <v>4</v>
      </c>
      <c r="U242" s="274">
        <f>IFERROR(__xludf.DUMMYFUNCTION("""COMPUTED_VALUE"""),0.0)</f>
        <v>0</v>
      </c>
      <c r="V242" s="275"/>
      <c r="W242" s="275"/>
      <c r="X242" s="273">
        <f>IFERROR(__xludf.DUMMYFUNCTION("""COMPUTED_VALUE"""),2.0)</f>
        <v>2</v>
      </c>
      <c r="Y242" s="274">
        <f>IFERROR(__xludf.DUMMYFUNCTION("""COMPUTED_VALUE"""),0.0)</f>
        <v>0</v>
      </c>
      <c r="Z242" s="275"/>
      <c r="AA242" s="275"/>
      <c r="AB242" s="273">
        <f>IFERROR(__xludf.DUMMYFUNCTION("""COMPUTED_VALUE"""),2.0)</f>
        <v>2</v>
      </c>
      <c r="AC242" s="274">
        <f>IFERROR(__xludf.DUMMYFUNCTION("""COMPUTED_VALUE"""),0.0)</f>
        <v>0</v>
      </c>
      <c r="AD242" s="275"/>
      <c r="AE242" s="275"/>
      <c r="AF242" s="273">
        <f>IFERROR(__xludf.DUMMYFUNCTION("""COMPUTED_VALUE"""),2.0)</f>
        <v>2</v>
      </c>
      <c r="AG242" s="274"/>
      <c r="AH242" s="275"/>
      <c r="AI242" s="275"/>
      <c r="AJ242" s="273">
        <f>IFERROR(__xludf.DUMMYFUNCTION("""COMPUTED_VALUE"""),5.0)</f>
        <v>5</v>
      </c>
      <c r="AK242" s="274">
        <f>IFERROR(__xludf.DUMMYFUNCTION("""COMPUTED_VALUE"""),0.0)</f>
        <v>0</v>
      </c>
      <c r="AL242" s="275"/>
      <c r="AM242" s="275"/>
      <c r="AN242" s="273">
        <f>IFERROR(__xludf.DUMMYFUNCTION("""COMPUTED_VALUE"""),19.0)</f>
        <v>19</v>
      </c>
      <c r="AO242" s="274"/>
      <c r="AP242" s="275"/>
      <c r="AQ242" s="275"/>
      <c r="AR242" s="273">
        <f>IFERROR(__xludf.DUMMYFUNCTION("""COMPUTED_VALUE"""),4.0)</f>
        <v>4</v>
      </c>
      <c r="AS242" s="274">
        <f>IFERROR(__xludf.DUMMYFUNCTION("""COMPUTED_VALUE"""),0.0)</f>
        <v>0</v>
      </c>
      <c r="AT242" s="275"/>
      <c r="AU242" s="275"/>
      <c r="AV242" s="273">
        <f>IFERROR(__xludf.DUMMYFUNCTION("""COMPUTED_VALUE"""),2.0)</f>
        <v>2</v>
      </c>
      <c r="AW242" s="274">
        <f>IFERROR(__xludf.DUMMYFUNCTION("""COMPUTED_VALUE"""),0.0)</f>
        <v>0</v>
      </c>
      <c r="AX242" s="275"/>
      <c r="AY242" s="275"/>
      <c r="AZ242" s="273">
        <f>IFERROR(__xludf.DUMMYFUNCTION("""COMPUTED_VALUE"""),3.0)</f>
        <v>3</v>
      </c>
      <c r="BA242" s="274">
        <f>IFERROR(__xludf.DUMMYFUNCTION("""COMPUTED_VALUE"""),0.0)</f>
        <v>0</v>
      </c>
      <c r="BB242" s="275"/>
      <c r="BC242" s="275"/>
      <c r="BD242" s="273">
        <f>IFERROR(__xludf.DUMMYFUNCTION("""COMPUTED_VALUE"""),5.0)</f>
        <v>5</v>
      </c>
      <c r="BE242" s="274">
        <f>IFERROR(__xludf.DUMMYFUNCTION("""COMPUTED_VALUE"""),0.0)</f>
        <v>0</v>
      </c>
      <c r="BF242" s="275"/>
      <c r="BG242" s="275"/>
      <c r="BH242" s="273"/>
      <c r="BI242" s="274">
        <f>IFERROR(__xludf.DUMMYFUNCTION("""COMPUTED_VALUE"""),0.0)</f>
        <v>0</v>
      </c>
      <c r="BJ242" s="275"/>
      <c r="BK242" s="275"/>
      <c r="BL242" s="273"/>
      <c r="BM242" s="274">
        <f>IFERROR(__xludf.DUMMYFUNCTION("""COMPUTED_VALUE"""),0.0)</f>
        <v>0</v>
      </c>
      <c r="BN242" s="275"/>
      <c r="BO242" s="275"/>
      <c r="BP242" s="269"/>
      <c r="BQ242" s="269">
        <f>IFERROR(__xludf.DUMMYFUNCTION("""COMPUTED_VALUE"""),0.0)</f>
        <v>0</v>
      </c>
      <c r="BR242" s="269"/>
      <c r="BS242" s="269"/>
      <c r="BT242" s="269"/>
      <c r="BU242" s="269">
        <f>IFERROR(__xludf.DUMMYFUNCTION("""COMPUTED_VALUE"""),0.0)</f>
        <v>0</v>
      </c>
      <c r="BV242" s="269"/>
      <c r="BW242" s="269"/>
      <c r="BX242" s="269"/>
      <c r="BY242" s="269">
        <f>IFERROR(__xludf.DUMMYFUNCTION("""COMPUTED_VALUE"""),0.0)</f>
        <v>0</v>
      </c>
      <c r="BZ242" s="269"/>
      <c r="CA242" s="269"/>
      <c r="CB242" s="269"/>
      <c r="CC242" s="269">
        <f>IFERROR(__xludf.DUMMYFUNCTION("""COMPUTED_VALUE"""),0.0)</f>
        <v>0</v>
      </c>
      <c r="CD242" s="269"/>
      <c r="CE242" s="269"/>
    </row>
    <row r="243">
      <c r="A243" s="271"/>
      <c r="B243" s="269"/>
      <c r="C243" s="272">
        <f>IFERROR(__xludf.DUMMYFUNCTION("""COMPUTED_VALUE"""),0.0)</f>
        <v>0</v>
      </c>
      <c r="D243" s="273">
        <f>IFERROR(__xludf.DUMMYFUNCTION("""COMPUTED_VALUE"""),1.0)</f>
        <v>1</v>
      </c>
      <c r="E243" s="274">
        <f>IFERROR(__xludf.DUMMYFUNCTION("""COMPUTED_VALUE"""),0.0)</f>
        <v>0</v>
      </c>
      <c r="F243" s="275"/>
      <c r="G243" s="275"/>
      <c r="H243" s="273">
        <f>IFERROR(__xludf.DUMMYFUNCTION("""COMPUTED_VALUE"""),1.0)</f>
        <v>1</v>
      </c>
      <c r="I243" s="274">
        <f>IFERROR(__xludf.DUMMYFUNCTION("""COMPUTED_VALUE"""),0.0)</f>
        <v>0</v>
      </c>
      <c r="J243" s="275"/>
      <c r="K243" s="275"/>
      <c r="L243" s="273">
        <f>IFERROR(__xludf.DUMMYFUNCTION("""COMPUTED_VALUE"""),2.0)</f>
        <v>2</v>
      </c>
      <c r="M243" s="274">
        <f>IFERROR(__xludf.DUMMYFUNCTION("""COMPUTED_VALUE"""),0.0)</f>
        <v>0</v>
      </c>
      <c r="N243" s="275"/>
      <c r="O243" s="275"/>
      <c r="P243" s="273">
        <f>IFERROR(__xludf.DUMMYFUNCTION("""COMPUTED_VALUE"""),4.0)</f>
        <v>4</v>
      </c>
      <c r="Q243" s="274">
        <f>IFERROR(__xludf.DUMMYFUNCTION("""COMPUTED_VALUE"""),0.0)</f>
        <v>0</v>
      </c>
      <c r="R243" s="275"/>
      <c r="S243" s="275"/>
      <c r="T243" s="273">
        <f>IFERROR(__xludf.DUMMYFUNCTION("""COMPUTED_VALUE"""),4.0)</f>
        <v>4</v>
      </c>
      <c r="U243" s="274">
        <f>IFERROR(__xludf.DUMMYFUNCTION("""COMPUTED_VALUE"""),0.0)</f>
        <v>0</v>
      </c>
      <c r="V243" s="275"/>
      <c r="W243" s="275"/>
      <c r="X243" s="273">
        <f>IFERROR(__xludf.DUMMYFUNCTION("""COMPUTED_VALUE"""),2.0)</f>
        <v>2</v>
      </c>
      <c r="Y243" s="274">
        <f>IFERROR(__xludf.DUMMYFUNCTION("""COMPUTED_VALUE"""),0.0)</f>
        <v>0</v>
      </c>
      <c r="Z243" s="275"/>
      <c r="AA243" s="275"/>
      <c r="AB243" s="273">
        <f>IFERROR(__xludf.DUMMYFUNCTION("""COMPUTED_VALUE"""),2.0)</f>
        <v>2</v>
      </c>
      <c r="AC243" s="274">
        <f>IFERROR(__xludf.DUMMYFUNCTION("""COMPUTED_VALUE"""),0.0)</f>
        <v>0</v>
      </c>
      <c r="AD243" s="275"/>
      <c r="AE243" s="275"/>
      <c r="AF243" s="273">
        <f>IFERROR(__xludf.DUMMYFUNCTION("""COMPUTED_VALUE"""),2.0)</f>
        <v>2</v>
      </c>
      <c r="AG243" s="274"/>
      <c r="AH243" s="275"/>
      <c r="AI243" s="275"/>
      <c r="AJ243" s="273">
        <f>IFERROR(__xludf.DUMMYFUNCTION("""COMPUTED_VALUE"""),5.0)</f>
        <v>5</v>
      </c>
      <c r="AK243" s="274">
        <f>IFERROR(__xludf.DUMMYFUNCTION("""COMPUTED_VALUE"""),0.0)</f>
        <v>0</v>
      </c>
      <c r="AL243" s="275"/>
      <c r="AM243" s="275"/>
      <c r="AN243" s="273">
        <f>IFERROR(__xludf.DUMMYFUNCTION("""COMPUTED_VALUE"""),19.0)</f>
        <v>19</v>
      </c>
      <c r="AO243" s="274"/>
      <c r="AP243" s="275"/>
      <c r="AQ243" s="275"/>
      <c r="AR243" s="273">
        <f>IFERROR(__xludf.DUMMYFUNCTION("""COMPUTED_VALUE"""),4.0)</f>
        <v>4</v>
      </c>
      <c r="AS243" s="274">
        <f>IFERROR(__xludf.DUMMYFUNCTION("""COMPUTED_VALUE"""),0.0)</f>
        <v>0</v>
      </c>
      <c r="AT243" s="275"/>
      <c r="AU243" s="275"/>
      <c r="AV243" s="273">
        <f>IFERROR(__xludf.DUMMYFUNCTION("""COMPUTED_VALUE"""),2.0)</f>
        <v>2</v>
      </c>
      <c r="AW243" s="274">
        <f>IFERROR(__xludf.DUMMYFUNCTION("""COMPUTED_VALUE"""),0.0)</f>
        <v>0</v>
      </c>
      <c r="AX243" s="275"/>
      <c r="AY243" s="275"/>
      <c r="AZ243" s="273">
        <f>IFERROR(__xludf.DUMMYFUNCTION("""COMPUTED_VALUE"""),3.0)</f>
        <v>3</v>
      </c>
      <c r="BA243" s="274">
        <f>IFERROR(__xludf.DUMMYFUNCTION("""COMPUTED_VALUE"""),0.0)</f>
        <v>0</v>
      </c>
      <c r="BB243" s="275"/>
      <c r="BC243" s="275"/>
      <c r="BD243" s="273">
        <f>IFERROR(__xludf.DUMMYFUNCTION("""COMPUTED_VALUE"""),5.0)</f>
        <v>5</v>
      </c>
      <c r="BE243" s="274">
        <f>IFERROR(__xludf.DUMMYFUNCTION("""COMPUTED_VALUE"""),0.0)</f>
        <v>0</v>
      </c>
      <c r="BF243" s="275"/>
      <c r="BG243" s="275"/>
      <c r="BH243" s="273"/>
      <c r="BI243" s="274">
        <f>IFERROR(__xludf.DUMMYFUNCTION("""COMPUTED_VALUE"""),0.0)</f>
        <v>0</v>
      </c>
      <c r="BJ243" s="275"/>
      <c r="BK243" s="275"/>
      <c r="BL243" s="273"/>
      <c r="BM243" s="274">
        <f>IFERROR(__xludf.DUMMYFUNCTION("""COMPUTED_VALUE"""),0.0)</f>
        <v>0</v>
      </c>
      <c r="BN243" s="275"/>
      <c r="BO243" s="275"/>
      <c r="BP243" s="269"/>
      <c r="BQ243" s="269">
        <f>IFERROR(__xludf.DUMMYFUNCTION("""COMPUTED_VALUE"""),0.0)</f>
        <v>0</v>
      </c>
      <c r="BR243" s="269"/>
      <c r="BS243" s="269"/>
      <c r="BT243" s="269"/>
      <c r="BU243" s="269">
        <f>IFERROR(__xludf.DUMMYFUNCTION("""COMPUTED_VALUE"""),0.0)</f>
        <v>0</v>
      </c>
      <c r="BV243" s="269"/>
      <c r="BW243" s="269"/>
      <c r="BX243" s="269"/>
      <c r="BY243" s="269">
        <f>IFERROR(__xludf.DUMMYFUNCTION("""COMPUTED_VALUE"""),0.0)</f>
        <v>0</v>
      </c>
      <c r="BZ243" s="269"/>
      <c r="CA243" s="269"/>
      <c r="CB243" s="269"/>
      <c r="CC243" s="269">
        <f>IFERROR(__xludf.DUMMYFUNCTION("""COMPUTED_VALUE"""),0.0)</f>
        <v>0</v>
      </c>
      <c r="CD243" s="269"/>
      <c r="CE243" s="269"/>
    </row>
    <row r="244">
      <c r="A244" s="271"/>
      <c r="B244" s="269"/>
      <c r="C244" s="272">
        <f>IFERROR(__xludf.DUMMYFUNCTION("""COMPUTED_VALUE"""),0.0)</f>
        <v>0</v>
      </c>
      <c r="D244" s="273">
        <f>IFERROR(__xludf.DUMMYFUNCTION("""COMPUTED_VALUE"""),1.0)</f>
        <v>1</v>
      </c>
      <c r="E244" s="274">
        <f>IFERROR(__xludf.DUMMYFUNCTION("""COMPUTED_VALUE"""),0.0)</f>
        <v>0</v>
      </c>
      <c r="F244" s="275"/>
      <c r="G244" s="275"/>
      <c r="H244" s="273">
        <f>IFERROR(__xludf.DUMMYFUNCTION("""COMPUTED_VALUE"""),1.0)</f>
        <v>1</v>
      </c>
      <c r="I244" s="274">
        <f>IFERROR(__xludf.DUMMYFUNCTION("""COMPUTED_VALUE"""),0.0)</f>
        <v>0</v>
      </c>
      <c r="J244" s="275"/>
      <c r="K244" s="275"/>
      <c r="L244" s="273">
        <f>IFERROR(__xludf.DUMMYFUNCTION("""COMPUTED_VALUE"""),2.0)</f>
        <v>2</v>
      </c>
      <c r="M244" s="274">
        <f>IFERROR(__xludf.DUMMYFUNCTION("""COMPUTED_VALUE"""),0.0)</f>
        <v>0</v>
      </c>
      <c r="N244" s="275"/>
      <c r="O244" s="275"/>
      <c r="P244" s="273">
        <f>IFERROR(__xludf.DUMMYFUNCTION("""COMPUTED_VALUE"""),4.0)</f>
        <v>4</v>
      </c>
      <c r="Q244" s="274">
        <f>IFERROR(__xludf.DUMMYFUNCTION("""COMPUTED_VALUE"""),0.0)</f>
        <v>0</v>
      </c>
      <c r="R244" s="275"/>
      <c r="S244" s="275"/>
      <c r="T244" s="273">
        <f>IFERROR(__xludf.DUMMYFUNCTION("""COMPUTED_VALUE"""),4.0)</f>
        <v>4</v>
      </c>
      <c r="U244" s="274">
        <f>IFERROR(__xludf.DUMMYFUNCTION("""COMPUTED_VALUE"""),0.0)</f>
        <v>0</v>
      </c>
      <c r="V244" s="275"/>
      <c r="W244" s="275"/>
      <c r="X244" s="273">
        <f>IFERROR(__xludf.DUMMYFUNCTION("""COMPUTED_VALUE"""),2.0)</f>
        <v>2</v>
      </c>
      <c r="Y244" s="274">
        <f>IFERROR(__xludf.DUMMYFUNCTION("""COMPUTED_VALUE"""),0.0)</f>
        <v>0</v>
      </c>
      <c r="Z244" s="275"/>
      <c r="AA244" s="275"/>
      <c r="AB244" s="273">
        <f>IFERROR(__xludf.DUMMYFUNCTION("""COMPUTED_VALUE"""),2.0)</f>
        <v>2</v>
      </c>
      <c r="AC244" s="274">
        <f>IFERROR(__xludf.DUMMYFUNCTION("""COMPUTED_VALUE"""),0.0)</f>
        <v>0</v>
      </c>
      <c r="AD244" s="275"/>
      <c r="AE244" s="275"/>
      <c r="AF244" s="273">
        <f>IFERROR(__xludf.DUMMYFUNCTION("""COMPUTED_VALUE"""),2.0)</f>
        <v>2</v>
      </c>
      <c r="AG244" s="274"/>
      <c r="AH244" s="275"/>
      <c r="AI244" s="275"/>
      <c r="AJ244" s="273">
        <f>IFERROR(__xludf.DUMMYFUNCTION("""COMPUTED_VALUE"""),5.0)</f>
        <v>5</v>
      </c>
      <c r="AK244" s="274">
        <f>IFERROR(__xludf.DUMMYFUNCTION("""COMPUTED_VALUE"""),0.0)</f>
        <v>0</v>
      </c>
      <c r="AL244" s="275"/>
      <c r="AM244" s="275"/>
      <c r="AN244" s="273">
        <f>IFERROR(__xludf.DUMMYFUNCTION("""COMPUTED_VALUE"""),19.0)</f>
        <v>19</v>
      </c>
      <c r="AO244" s="274"/>
      <c r="AP244" s="275"/>
      <c r="AQ244" s="275"/>
      <c r="AR244" s="273">
        <f>IFERROR(__xludf.DUMMYFUNCTION("""COMPUTED_VALUE"""),4.0)</f>
        <v>4</v>
      </c>
      <c r="AS244" s="274">
        <f>IFERROR(__xludf.DUMMYFUNCTION("""COMPUTED_VALUE"""),0.0)</f>
        <v>0</v>
      </c>
      <c r="AT244" s="275"/>
      <c r="AU244" s="275"/>
      <c r="AV244" s="273">
        <f>IFERROR(__xludf.DUMMYFUNCTION("""COMPUTED_VALUE"""),2.0)</f>
        <v>2</v>
      </c>
      <c r="AW244" s="274">
        <f>IFERROR(__xludf.DUMMYFUNCTION("""COMPUTED_VALUE"""),0.0)</f>
        <v>0</v>
      </c>
      <c r="AX244" s="275"/>
      <c r="AY244" s="275"/>
      <c r="AZ244" s="273">
        <f>IFERROR(__xludf.DUMMYFUNCTION("""COMPUTED_VALUE"""),3.0)</f>
        <v>3</v>
      </c>
      <c r="BA244" s="274">
        <f>IFERROR(__xludf.DUMMYFUNCTION("""COMPUTED_VALUE"""),0.0)</f>
        <v>0</v>
      </c>
      <c r="BB244" s="275"/>
      <c r="BC244" s="275"/>
      <c r="BD244" s="273">
        <f>IFERROR(__xludf.DUMMYFUNCTION("""COMPUTED_VALUE"""),5.0)</f>
        <v>5</v>
      </c>
      <c r="BE244" s="274">
        <f>IFERROR(__xludf.DUMMYFUNCTION("""COMPUTED_VALUE"""),0.0)</f>
        <v>0</v>
      </c>
      <c r="BF244" s="275"/>
      <c r="BG244" s="275"/>
      <c r="BH244" s="273"/>
      <c r="BI244" s="274">
        <f>IFERROR(__xludf.DUMMYFUNCTION("""COMPUTED_VALUE"""),0.0)</f>
        <v>0</v>
      </c>
      <c r="BJ244" s="275"/>
      <c r="BK244" s="275"/>
      <c r="BL244" s="273"/>
      <c r="BM244" s="274">
        <f>IFERROR(__xludf.DUMMYFUNCTION("""COMPUTED_VALUE"""),0.0)</f>
        <v>0</v>
      </c>
      <c r="BN244" s="275"/>
      <c r="BO244" s="275"/>
      <c r="BP244" s="269"/>
      <c r="BQ244" s="269">
        <f>IFERROR(__xludf.DUMMYFUNCTION("""COMPUTED_VALUE"""),0.0)</f>
        <v>0</v>
      </c>
      <c r="BR244" s="269"/>
      <c r="BS244" s="269"/>
      <c r="BT244" s="269"/>
      <c r="BU244" s="269">
        <f>IFERROR(__xludf.DUMMYFUNCTION("""COMPUTED_VALUE"""),0.0)</f>
        <v>0</v>
      </c>
      <c r="BV244" s="269"/>
      <c r="BW244" s="269"/>
      <c r="BX244" s="269"/>
      <c r="BY244" s="269">
        <f>IFERROR(__xludf.DUMMYFUNCTION("""COMPUTED_VALUE"""),0.0)</f>
        <v>0</v>
      </c>
      <c r="BZ244" s="269"/>
      <c r="CA244" s="269"/>
      <c r="CB244" s="269"/>
      <c r="CC244" s="269">
        <f>IFERROR(__xludf.DUMMYFUNCTION("""COMPUTED_VALUE"""),0.0)</f>
        <v>0</v>
      </c>
      <c r="CD244" s="269"/>
      <c r="CE244" s="269"/>
    </row>
    <row r="245">
      <c r="A245" s="271"/>
      <c r="B245" s="269"/>
      <c r="C245" s="272">
        <f>IFERROR(__xludf.DUMMYFUNCTION("""COMPUTED_VALUE"""),0.0)</f>
        <v>0</v>
      </c>
      <c r="D245" s="273">
        <f>IFERROR(__xludf.DUMMYFUNCTION("""COMPUTED_VALUE"""),1.0)</f>
        <v>1</v>
      </c>
      <c r="E245" s="274">
        <f>IFERROR(__xludf.DUMMYFUNCTION("""COMPUTED_VALUE"""),0.0)</f>
        <v>0</v>
      </c>
      <c r="F245" s="275"/>
      <c r="G245" s="275"/>
      <c r="H245" s="273">
        <f>IFERROR(__xludf.DUMMYFUNCTION("""COMPUTED_VALUE"""),1.0)</f>
        <v>1</v>
      </c>
      <c r="I245" s="274">
        <f>IFERROR(__xludf.DUMMYFUNCTION("""COMPUTED_VALUE"""),0.0)</f>
        <v>0</v>
      </c>
      <c r="J245" s="275"/>
      <c r="K245" s="275"/>
      <c r="L245" s="273">
        <f>IFERROR(__xludf.DUMMYFUNCTION("""COMPUTED_VALUE"""),2.0)</f>
        <v>2</v>
      </c>
      <c r="M245" s="274">
        <f>IFERROR(__xludf.DUMMYFUNCTION("""COMPUTED_VALUE"""),0.0)</f>
        <v>0</v>
      </c>
      <c r="N245" s="275"/>
      <c r="O245" s="275"/>
      <c r="P245" s="273">
        <f>IFERROR(__xludf.DUMMYFUNCTION("""COMPUTED_VALUE"""),4.0)</f>
        <v>4</v>
      </c>
      <c r="Q245" s="274">
        <f>IFERROR(__xludf.DUMMYFUNCTION("""COMPUTED_VALUE"""),0.0)</f>
        <v>0</v>
      </c>
      <c r="R245" s="275"/>
      <c r="S245" s="275"/>
      <c r="T245" s="273">
        <f>IFERROR(__xludf.DUMMYFUNCTION("""COMPUTED_VALUE"""),4.0)</f>
        <v>4</v>
      </c>
      <c r="U245" s="274">
        <f>IFERROR(__xludf.DUMMYFUNCTION("""COMPUTED_VALUE"""),0.0)</f>
        <v>0</v>
      </c>
      <c r="V245" s="275"/>
      <c r="W245" s="275"/>
      <c r="X245" s="273">
        <f>IFERROR(__xludf.DUMMYFUNCTION("""COMPUTED_VALUE"""),2.0)</f>
        <v>2</v>
      </c>
      <c r="Y245" s="274">
        <f>IFERROR(__xludf.DUMMYFUNCTION("""COMPUTED_VALUE"""),0.0)</f>
        <v>0</v>
      </c>
      <c r="Z245" s="275"/>
      <c r="AA245" s="275"/>
      <c r="AB245" s="273">
        <f>IFERROR(__xludf.DUMMYFUNCTION("""COMPUTED_VALUE"""),2.0)</f>
        <v>2</v>
      </c>
      <c r="AC245" s="274">
        <f>IFERROR(__xludf.DUMMYFUNCTION("""COMPUTED_VALUE"""),0.0)</f>
        <v>0</v>
      </c>
      <c r="AD245" s="275"/>
      <c r="AE245" s="275"/>
      <c r="AF245" s="273">
        <f>IFERROR(__xludf.DUMMYFUNCTION("""COMPUTED_VALUE"""),2.0)</f>
        <v>2</v>
      </c>
      <c r="AG245" s="274"/>
      <c r="AH245" s="275"/>
      <c r="AI245" s="275"/>
      <c r="AJ245" s="273">
        <f>IFERROR(__xludf.DUMMYFUNCTION("""COMPUTED_VALUE"""),5.0)</f>
        <v>5</v>
      </c>
      <c r="AK245" s="274">
        <f>IFERROR(__xludf.DUMMYFUNCTION("""COMPUTED_VALUE"""),0.0)</f>
        <v>0</v>
      </c>
      <c r="AL245" s="275"/>
      <c r="AM245" s="275"/>
      <c r="AN245" s="273">
        <f>IFERROR(__xludf.DUMMYFUNCTION("""COMPUTED_VALUE"""),19.0)</f>
        <v>19</v>
      </c>
      <c r="AO245" s="274"/>
      <c r="AP245" s="275"/>
      <c r="AQ245" s="275"/>
      <c r="AR245" s="273">
        <f>IFERROR(__xludf.DUMMYFUNCTION("""COMPUTED_VALUE"""),4.0)</f>
        <v>4</v>
      </c>
      <c r="AS245" s="274">
        <f>IFERROR(__xludf.DUMMYFUNCTION("""COMPUTED_VALUE"""),0.0)</f>
        <v>0</v>
      </c>
      <c r="AT245" s="275"/>
      <c r="AU245" s="275"/>
      <c r="AV245" s="273">
        <f>IFERROR(__xludf.DUMMYFUNCTION("""COMPUTED_VALUE"""),2.0)</f>
        <v>2</v>
      </c>
      <c r="AW245" s="274">
        <f>IFERROR(__xludf.DUMMYFUNCTION("""COMPUTED_VALUE"""),0.0)</f>
        <v>0</v>
      </c>
      <c r="AX245" s="275"/>
      <c r="AY245" s="275"/>
      <c r="AZ245" s="273">
        <f>IFERROR(__xludf.DUMMYFUNCTION("""COMPUTED_VALUE"""),3.0)</f>
        <v>3</v>
      </c>
      <c r="BA245" s="274">
        <f>IFERROR(__xludf.DUMMYFUNCTION("""COMPUTED_VALUE"""),0.0)</f>
        <v>0</v>
      </c>
      <c r="BB245" s="275"/>
      <c r="BC245" s="275"/>
      <c r="BD245" s="273">
        <f>IFERROR(__xludf.DUMMYFUNCTION("""COMPUTED_VALUE"""),5.0)</f>
        <v>5</v>
      </c>
      <c r="BE245" s="274">
        <f>IFERROR(__xludf.DUMMYFUNCTION("""COMPUTED_VALUE"""),0.0)</f>
        <v>0</v>
      </c>
      <c r="BF245" s="275"/>
      <c r="BG245" s="275"/>
      <c r="BH245" s="273"/>
      <c r="BI245" s="274">
        <f>IFERROR(__xludf.DUMMYFUNCTION("""COMPUTED_VALUE"""),0.0)</f>
        <v>0</v>
      </c>
      <c r="BJ245" s="275"/>
      <c r="BK245" s="275"/>
      <c r="BL245" s="273"/>
      <c r="BM245" s="274">
        <f>IFERROR(__xludf.DUMMYFUNCTION("""COMPUTED_VALUE"""),0.0)</f>
        <v>0</v>
      </c>
      <c r="BN245" s="275"/>
      <c r="BO245" s="275"/>
      <c r="BP245" s="269"/>
      <c r="BQ245" s="269">
        <f>IFERROR(__xludf.DUMMYFUNCTION("""COMPUTED_VALUE"""),0.0)</f>
        <v>0</v>
      </c>
      <c r="BR245" s="269"/>
      <c r="BS245" s="269"/>
      <c r="BT245" s="269"/>
      <c r="BU245" s="269">
        <f>IFERROR(__xludf.DUMMYFUNCTION("""COMPUTED_VALUE"""),0.0)</f>
        <v>0</v>
      </c>
      <c r="BV245" s="269"/>
      <c r="BW245" s="269"/>
      <c r="BX245" s="269"/>
      <c r="BY245" s="269">
        <f>IFERROR(__xludf.DUMMYFUNCTION("""COMPUTED_VALUE"""),0.0)</f>
        <v>0</v>
      </c>
      <c r="BZ245" s="269"/>
      <c r="CA245" s="269"/>
      <c r="CB245" s="269"/>
      <c r="CC245" s="269">
        <f>IFERROR(__xludf.DUMMYFUNCTION("""COMPUTED_VALUE"""),0.0)</f>
        <v>0</v>
      </c>
      <c r="CD245" s="269"/>
      <c r="CE245" s="269"/>
    </row>
    <row r="246">
      <c r="A246" s="271"/>
      <c r="B246" s="269"/>
      <c r="C246" s="272">
        <f>IFERROR(__xludf.DUMMYFUNCTION("""COMPUTED_VALUE"""),0.0)</f>
        <v>0</v>
      </c>
      <c r="D246" s="273">
        <f>IFERROR(__xludf.DUMMYFUNCTION("""COMPUTED_VALUE"""),1.0)</f>
        <v>1</v>
      </c>
      <c r="E246" s="274">
        <f>IFERROR(__xludf.DUMMYFUNCTION("""COMPUTED_VALUE"""),0.0)</f>
        <v>0</v>
      </c>
      <c r="F246" s="275"/>
      <c r="G246" s="275"/>
      <c r="H246" s="273">
        <f>IFERROR(__xludf.DUMMYFUNCTION("""COMPUTED_VALUE"""),1.0)</f>
        <v>1</v>
      </c>
      <c r="I246" s="274">
        <f>IFERROR(__xludf.DUMMYFUNCTION("""COMPUTED_VALUE"""),0.0)</f>
        <v>0</v>
      </c>
      <c r="J246" s="275"/>
      <c r="K246" s="275"/>
      <c r="L246" s="273">
        <f>IFERROR(__xludf.DUMMYFUNCTION("""COMPUTED_VALUE"""),2.0)</f>
        <v>2</v>
      </c>
      <c r="M246" s="274">
        <f>IFERROR(__xludf.DUMMYFUNCTION("""COMPUTED_VALUE"""),0.0)</f>
        <v>0</v>
      </c>
      <c r="N246" s="275"/>
      <c r="O246" s="275"/>
      <c r="P246" s="273">
        <f>IFERROR(__xludf.DUMMYFUNCTION("""COMPUTED_VALUE"""),4.0)</f>
        <v>4</v>
      </c>
      <c r="Q246" s="274">
        <f>IFERROR(__xludf.DUMMYFUNCTION("""COMPUTED_VALUE"""),0.0)</f>
        <v>0</v>
      </c>
      <c r="R246" s="275"/>
      <c r="S246" s="275"/>
      <c r="T246" s="273">
        <f>IFERROR(__xludf.DUMMYFUNCTION("""COMPUTED_VALUE"""),4.0)</f>
        <v>4</v>
      </c>
      <c r="U246" s="274">
        <f>IFERROR(__xludf.DUMMYFUNCTION("""COMPUTED_VALUE"""),0.0)</f>
        <v>0</v>
      </c>
      <c r="V246" s="275"/>
      <c r="W246" s="275"/>
      <c r="X246" s="273">
        <f>IFERROR(__xludf.DUMMYFUNCTION("""COMPUTED_VALUE"""),2.0)</f>
        <v>2</v>
      </c>
      <c r="Y246" s="274">
        <f>IFERROR(__xludf.DUMMYFUNCTION("""COMPUTED_VALUE"""),0.0)</f>
        <v>0</v>
      </c>
      <c r="Z246" s="275"/>
      <c r="AA246" s="275"/>
      <c r="AB246" s="273">
        <f>IFERROR(__xludf.DUMMYFUNCTION("""COMPUTED_VALUE"""),2.0)</f>
        <v>2</v>
      </c>
      <c r="AC246" s="274">
        <f>IFERROR(__xludf.DUMMYFUNCTION("""COMPUTED_VALUE"""),0.0)</f>
        <v>0</v>
      </c>
      <c r="AD246" s="275"/>
      <c r="AE246" s="275"/>
      <c r="AF246" s="273">
        <f>IFERROR(__xludf.DUMMYFUNCTION("""COMPUTED_VALUE"""),2.0)</f>
        <v>2</v>
      </c>
      <c r="AG246" s="274"/>
      <c r="AH246" s="275"/>
      <c r="AI246" s="275"/>
      <c r="AJ246" s="273">
        <f>IFERROR(__xludf.DUMMYFUNCTION("""COMPUTED_VALUE"""),5.0)</f>
        <v>5</v>
      </c>
      <c r="AK246" s="274">
        <f>IFERROR(__xludf.DUMMYFUNCTION("""COMPUTED_VALUE"""),0.0)</f>
        <v>0</v>
      </c>
      <c r="AL246" s="275"/>
      <c r="AM246" s="275"/>
      <c r="AN246" s="273">
        <f>IFERROR(__xludf.DUMMYFUNCTION("""COMPUTED_VALUE"""),19.0)</f>
        <v>19</v>
      </c>
      <c r="AO246" s="274"/>
      <c r="AP246" s="275"/>
      <c r="AQ246" s="275"/>
      <c r="AR246" s="273">
        <f>IFERROR(__xludf.DUMMYFUNCTION("""COMPUTED_VALUE"""),4.0)</f>
        <v>4</v>
      </c>
      <c r="AS246" s="274">
        <f>IFERROR(__xludf.DUMMYFUNCTION("""COMPUTED_VALUE"""),0.0)</f>
        <v>0</v>
      </c>
      <c r="AT246" s="275"/>
      <c r="AU246" s="275"/>
      <c r="AV246" s="273">
        <f>IFERROR(__xludf.DUMMYFUNCTION("""COMPUTED_VALUE"""),2.0)</f>
        <v>2</v>
      </c>
      <c r="AW246" s="274">
        <f>IFERROR(__xludf.DUMMYFUNCTION("""COMPUTED_VALUE"""),0.0)</f>
        <v>0</v>
      </c>
      <c r="AX246" s="275"/>
      <c r="AY246" s="275"/>
      <c r="AZ246" s="273">
        <f>IFERROR(__xludf.DUMMYFUNCTION("""COMPUTED_VALUE"""),3.0)</f>
        <v>3</v>
      </c>
      <c r="BA246" s="274">
        <f>IFERROR(__xludf.DUMMYFUNCTION("""COMPUTED_VALUE"""),0.0)</f>
        <v>0</v>
      </c>
      <c r="BB246" s="275"/>
      <c r="BC246" s="275"/>
      <c r="BD246" s="273">
        <f>IFERROR(__xludf.DUMMYFUNCTION("""COMPUTED_VALUE"""),5.0)</f>
        <v>5</v>
      </c>
      <c r="BE246" s="274">
        <f>IFERROR(__xludf.DUMMYFUNCTION("""COMPUTED_VALUE"""),0.0)</f>
        <v>0</v>
      </c>
      <c r="BF246" s="275"/>
      <c r="BG246" s="275"/>
      <c r="BH246" s="273"/>
      <c r="BI246" s="274">
        <f>IFERROR(__xludf.DUMMYFUNCTION("""COMPUTED_VALUE"""),0.0)</f>
        <v>0</v>
      </c>
      <c r="BJ246" s="275"/>
      <c r="BK246" s="275"/>
      <c r="BL246" s="273"/>
      <c r="BM246" s="274">
        <f>IFERROR(__xludf.DUMMYFUNCTION("""COMPUTED_VALUE"""),0.0)</f>
        <v>0</v>
      </c>
      <c r="BN246" s="275"/>
      <c r="BO246" s="275"/>
      <c r="BP246" s="269"/>
      <c r="BQ246" s="269">
        <f>IFERROR(__xludf.DUMMYFUNCTION("""COMPUTED_VALUE"""),0.0)</f>
        <v>0</v>
      </c>
      <c r="BR246" s="269"/>
      <c r="BS246" s="269"/>
      <c r="BT246" s="269"/>
      <c r="BU246" s="269">
        <f>IFERROR(__xludf.DUMMYFUNCTION("""COMPUTED_VALUE"""),0.0)</f>
        <v>0</v>
      </c>
      <c r="BV246" s="269"/>
      <c r="BW246" s="269"/>
      <c r="BX246" s="269"/>
      <c r="BY246" s="269">
        <f>IFERROR(__xludf.DUMMYFUNCTION("""COMPUTED_VALUE"""),0.0)</f>
        <v>0</v>
      </c>
      <c r="BZ246" s="269"/>
      <c r="CA246" s="269"/>
      <c r="CB246" s="269"/>
      <c r="CC246" s="269">
        <f>IFERROR(__xludf.DUMMYFUNCTION("""COMPUTED_VALUE"""),0.0)</f>
        <v>0</v>
      </c>
      <c r="CD246" s="269"/>
      <c r="CE246" s="269"/>
    </row>
    <row r="247">
      <c r="A247" s="271"/>
      <c r="B247" s="269"/>
      <c r="C247" s="272">
        <f>IFERROR(__xludf.DUMMYFUNCTION("""COMPUTED_VALUE"""),0.0)</f>
        <v>0</v>
      </c>
      <c r="D247" s="273">
        <f>IFERROR(__xludf.DUMMYFUNCTION("""COMPUTED_VALUE"""),1.0)</f>
        <v>1</v>
      </c>
      <c r="E247" s="274">
        <f>IFERROR(__xludf.DUMMYFUNCTION("""COMPUTED_VALUE"""),0.0)</f>
        <v>0</v>
      </c>
      <c r="F247" s="275"/>
      <c r="G247" s="275"/>
      <c r="H247" s="273">
        <f>IFERROR(__xludf.DUMMYFUNCTION("""COMPUTED_VALUE"""),1.0)</f>
        <v>1</v>
      </c>
      <c r="I247" s="274">
        <f>IFERROR(__xludf.DUMMYFUNCTION("""COMPUTED_VALUE"""),0.0)</f>
        <v>0</v>
      </c>
      <c r="J247" s="275"/>
      <c r="K247" s="275"/>
      <c r="L247" s="273">
        <f>IFERROR(__xludf.DUMMYFUNCTION("""COMPUTED_VALUE"""),2.0)</f>
        <v>2</v>
      </c>
      <c r="M247" s="274">
        <f>IFERROR(__xludf.DUMMYFUNCTION("""COMPUTED_VALUE"""),0.0)</f>
        <v>0</v>
      </c>
      <c r="N247" s="275"/>
      <c r="O247" s="275"/>
      <c r="P247" s="273">
        <f>IFERROR(__xludf.DUMMYFUNCTION("""COMPUTED_VALUE"""),4.0)</f>
        <v>4</v>
      </c>
      <c r="Q247" s="274">
        <f>IFERROR(__xludf.DUMMYFUNCTION("""COMPUTED_VALUE"""),0.0)</f>
        <v>0</v>
      </c>
      <c r="R247" s="275"/>
      <c r="S247" s="275"/>
      <c r="T247" s="273">
        <f>IFERROR(__xludf.DUMMYFUNCTION("""COMPUTED_VALUE"""),4.0)</f>
        <v>4</v>
      </c>
      <c r="U247" s="274">
        <f>IFERROR(__xludf.DUMMYFUNCTION("""COMPUTED_VALUE"""),0.0)</f>
        <v>0</v>
      </c>
      <c r="V247" s="275"/>
      <c r="W247" s="275"/>
      <c r="X247" s="273">
        <f>IFERROR(__xludf.DUMMYFUNCTION("""COMPUTED_VALUE"""),2.0)</f>
        <v>2</v>
      </c>
      <c r="Y247" s="274">
        <f>IFERROR(__xludf.DUMMYFUNCTION("""COMPUTED_VALUE"""),0.0)</f>
        <v>0</v>
      </c>
      <c r="Z247" s="275"/>
      <c r="AA247" s="275"/>
      <c r="AB247" s="273">
        <f>IFERROR(__xludf.DUMMYFUNCTION("""COMPUTED_VALUE"""),2.0)</f>
        <v>2</v>
      </c>
      <c r="AC247" s="274">
        <f>IFERROR(__xludf.DUMMYFUNCTION("""COMPUTED_VALUE"""),0.0)</f>
        <v>0</v>
      </c>
      <c r="AD247" s="275"/>
      <c r="AE247" s="275"/>
      <c r="AF247" s="273">
        <f>IFERROR(__xludf.DUMMYFUNCTION("""COMPUTED_VALUE"""),2.0)</f>
        <v>2</v>
      </c>
      <c r="AG247" s="274"/>
      <c r="AH247" s="275"/>
      <c r="AI247" s="275"/>
      <c r="AJ247" s="273">
        <f>IFERROR(__xludf.DUMMYFUNCTION("""COMPUTED_VALUE"""),5.0)</f>
        <v>5</v>
      </c>
      <c r="AK247" s="274">
        <f>IFERROR(__xludf.DUMMYFUNCTION("""COMPUTED_VALUE"""),0.0)</f>
        <v>0</v>
      </c>
      <c r="AL247" s="275"/>
      <c r="AM247" s="275"/>
      <c r="AN247" s="273">
        <f>IFERROR(__xludf.DUMMYFUNCTION("""COMPUTED_VALUE"""),19.0)</f>
        <v>19</v>
      </c>
      <c r="AO247" s="274"/>
      <c r="AP247" s="275"/>
      <c r="AQ247" s="275"/>
      <c r="AR247" s="273">
        <f>IFERROR(__xludf.DUMMYFUNCTION("""COMPUTED_VALUE"""),4.0)</f>
        <v>4</v>
      </c>
      <c r="AS247" s="274">
        <f>IFERROR(__xludf.DUMMYFUNCTION("""COMPUTED_VALUE"""),0.0)</f>
        <v>0</v>
      </c>
      <c r="AT247" s="275"/>
      <c r="AU247" s="275"/>
      <c r="AV247" s="273">
        <f>IFERROR(__xludf.DUMMYFUNCTION("""COMPUTED_VALUE"""),2.0)</f>
        <v>2</v>
      </c>
      <c r="AW247" s="274">
        <f>IFERROR(__xludf.DUMMYFUNCTION("""COMPUTED_VALUE"""),0.0)</f>
        <v>0</v>
      </c>
      <c r="AX247" s="275"/>
      <c r="AY247" s="275"/>
      <c r="AZ247" s="273">
        <f>IFERROR(__xludf.DUMMYFUNCTION("""COMPUTED_VALUE"""),3.0)</f>
        <v>3</v>
      </c>
      <c r="BA247" s="274">
        <f>IFERROR(__xludf.DUMMYFUNCTION("""COMPUTED_VALUE"""),0.0)</f>
        <v>0</v>
      </c>
      <c r="BB247" s="275"/>
      <c r="BC247" s="275"/>
      <c r="BD247" s="273">
        <f>IFERROR(__xludf.DUMMYFUNCTION("""COMPUTED_VALUE"""),5.0)</f>
        <v>5</v>
      </c>
      <c r="BE247" s="274">
        <f>IFERROR(__xludf.DUMMYFUNCTION("""COMPUTED_VALUE"""),0.0)</f>
        <v>0</v>
      </c>
      <c r="BF247" s="275"/>
      <c r="BG247" s="275"/>
      <c r="BH247" s="273"/>
      <c r="BI247" s="274">
        <f>IFERROR(__xludf.DUMMYFUNCTION("""COMPUTED_VALUE"""),0.0)</f>
        <v>0</v>
      </c>
      <c r="BJ247" s="275"/>
      <c r="BK247" s="275"/>
      <c r="BL247" s="273"/>
      <c r="BM247" s="274">
        <f>IFERROR(__xludf.DUMMYFUNCTION("""COMPUTED_VALUE"""),0.0)</f>
        <v>0</v>
      </c>
      <c r="BN247" s="275"/>
      <c r="BO247" s="275"/>
      <c r="BP247" s="269"/>
      <c r="BQ247" s="269">
        <f>IFERROR(__xludf.DUMMYFUNCTION("""COMPUTED_VALUE"""),0.0)</f>
        <v>0</v>
      </c>
      <c r="BR247" s="269"/>
      <c r="BS247" s="269"/>
      <c r="BT247" s="269"/>
      <c r="BU247" s="269">
        <f>IFERROR(__xludf.DUMMYFUNCTION("""COMPUTED_VALUE"""),0.0)</f>
        <v>0</v>
      </c>
      <c r="BV247" s="269"/>
      <c r="BW247" s="269"/>
      <c r="BX247" s="269"/>
      <c r="BY247" s="269">
        <f>IFERROR(__xludf.DUMMYFUNCTION("""COMPUTED_VALUE"""),0.0)</f>
        <v>0</v>
      </c>
      <c r="BZ247" s="269"/>
      <c r="CA247" s="269"/>
      <c r="CB247" s="269"/>
      <c r="CC247" s="269">
        <f>IFERROR(__xludf.DUMMYFUNCTION("""COMPUTED_VALUE"""),0.0)</f>
        <v>0</v>
      </c>
      <c r="CD247" s="269"/>
      <c r="CE247" s="269"/>
    </row>
    <row r="248">
      <c r="A248" s="271"/>
      <c r="B248" s="269"/>
      <c r="C248" s="272">
        <f>IFERROR(__xludf.DUMMYFUNCTION("""COMPUTED_VALUE"""),0.0)</f>
        <v>0</v>
      </c>
      <c r="D248" s="273">
        <f>IFERROR(__xludf.DUMMYFUNCTION("""COMPUTED_VALUE"""),1.0)</f>
        <v>1</v>
      </c>
      <c r="E248" s="274">
        <f>IFERROR(__xludf.DUMMYFUNCTION("""COMPUTED_VALUE"""),0.0)</f>
        <v>0</v>
      </c>
      <c r="F248" s="275"/>
      <c r="G248" s="275"/>
      <c r="H248" s="273">
        <f>IFERROR(__xludf.DUMMYFUNCTION("""COMPUTED_VALUE"""),1.0)</f>
        <v>1</v>
      </c>
      <c r="I248" s="274">
        <f>IFERROR(__xludf.DUMMYFUNCTION("""COMPUTED_VALUE"""),0.0)</f>
        <v>0</v>
      </c>
      <c r="J248" s="275"/>
      <c r="K248" s="275"/>
      <c r="L248" s="273">
        <f>IFERROR(__xludf.DUMMYFUNCTION("""COMPUTED_VALUE"""),2.0)</f>
        <v>2</v>
      </c>
      <c r="M248" s="274">
        <f>IFERROR(__xludf.DUMMYFUNCTION("""COMPUTED_VALUE"""),0.0)</f>
        <v>0</v>
      </c>
      <c r="N248" s="275"/>
      <c r="O248" s="275"/>
      <c r="P248" s="273">
        <f>IFERROR(__xludf.DUMMYFUNCTION("""COMPUTED_VALUE"""),4.0)</f>
        <v>4</v>
      </c>
      <c r="Q248" s="274">
        <f>IFERROR(__xludf.DUMMYFUNCTION("""COMPUTED_VALUE"""),0.0)</f>
        <v>0</v>
      </c>
      <c r="R248" s="275"/>
      <c r="S248" s="275"/>
      <c r="T248" s="273">
        <f>IFERROR(__xludf.DUMMYFUNCTION("""COMPUTED_VALUE"""),4.0)</f>
        <v>4</v>
      </c>
      <c r="U248" s="274">
        <f>IFERROR(__xludf.DUMMYFUNCTION("""COMPUTED_VALUE"""),0.0)</f>
        <v>0</v>
      </c>
      <c r="V248" s="275"/>
      <c r="W248" s="275"/>
      <c r="X248" s="273">
        <f>IFERROR(__xludf.DUMMYFUNCTION("""COMPUTED_VALUE"""),2.0)</f>
        <v>2</v>
      </c>
      <c r="Y248" s="274">
        <f>IFERROR(__xludf.DUMMYFUNCTION("""COMPUTED_VALUE"""),0.0)</f>
        <v>0</v>
      </c>
      <c r="Z248" s="275"/>
      <c r="AA248" s="275"/>
      <c r="AB248" s="273">
        <f>IFERROR(__xludf.DUMMYFUNCTION("""COMPUTED_VALUE"""),2.0)</f>
        <v>2</v>
      </c>
      <c r="AC248" s="274">
        <f>IFERROR(__xludf.DUMMYFUNCTION("""COMPUTED_VALUE"""),0.0)</f>
        <v>0</v>
      </c>
      <c r="AD248" s="275"/>
      <c r="AE248" s="275"/>
      <c r="AF248" s="273">
        <f>IFERROR(__xludf.DUMMYFUNCTION("""COMPUTED_VALUE"""),2.0)</f>
        <v>2</v>
      </c>
      <c r="AG248" s="274"/>
      <c r="AH248" s="275"/>
      <c r="AI248" s="275"/>
      <c r="AJ248" s="273">
        <f>IFERROR(__xludf.DUMMYFUNCTION("""COMPUTED_VALUE"""),5.0)</f>
        <v>5</v>
      </c>
      <c r="AK248" s="274">
        <f>IFERROR(__xludf.DUMMYFUNCTION("""COMPUTED_VALUE"""),0.0)</f>
        <v>0</v>
      </c>
      <c r="AL248" s="275"/>
      <c r="AM248" s="275"/>
      <c r="AN248" s="273">
        <f>IFERROR(__xludf.DUMMYFUNCTION("""COMPUTED_VALUE"""),19.0)</f>
        <v>19</v>
      </c>
      <c r="AO248" s="274"/>
      <c r="AP248" s="275"/>
      <c r="AQ248" s="275"/>
      <c r="AR248" s="273">
        <f>IFERROR(__xludf.DUMMYFUNCTION("""COMPUTED_VALUE"""),4.0)</f>
        <v>4</v>
      </c>
      <c r="AS248" s="274">
        <f>IFERROR(__xludf.DUMMYFUNCTION("""COMPUTED_VALUE"""),0.0)</f>
        <v>0</v>
      </c>
      <c r="AT248" s="275"/>
      <c r="AU248" s="275"/>
      <c r="AV248" s="273">
        <f>IFERROR(__xludf.DUMMYFUNCTION("""COMPUTED_VALUE"""),2.0)</f>
        <v>2</v>
      </c>
      <c r="AW248" s="274">
        <f>IFERROR(__xludf.DUMMYFUNCTION("""COMPUTED_VALUE"""),0.0)</f>
        <v>0</v>
      </c>
      <c r="AX248" s="275"/>
      <c r="AY248" s="275"/>
      <c r="AZ248" s="273">
        <f>IFERROR(__xludf.DUMMYFUNCTION("""COMPUTED_VALUE"""),3.0)</f>
        <v>3</v>
      </c>
      <c r="BA248" s="274">
        <f>IFERROR(__xludf.DUMMYFUNCTION("""COMPUTED_VALUE"""),0.0)</f>
        <v>0</v>
      </c>
      <c r="BB248" s="275"/>
      <c r="BC248" s="275"/>
      <c r="BD248" s="273">
        <f>IFERROR(__xludf.DUMMYFUNCTION("""COMPUTED_VALUE"""),5.0)</f>
        <v>5</v>
      </c>
      <c r="BE248" s="274">
        <f>IFERROR(__xludf.DUMMYFUNCTION("""COMPUTED_VALUE"""),0.0)</f>
        <v>0</v>
      </c>
      <c r="BF248" s="275"/>
      <c r="BG248" s="275"/>
      <c r="BH248" s="273"/>
      <c r="BI248" s="274">
        <f>IFERROR(__xludf.DUMMYFUNCTION("""COMPUTED_VALUE"""),0.0)</f>
        <v>0</v>
      </c>
      <c r="BJ248" s="275"/>
      <c r="BK248" s="275"/>
      <c r="BL248" s="273"/>
      <c r="BM248" s="274">
        <f>IFERROR(__xludf.DUMMYFUNCTION("""COMPUTED_VALUE"""),0.0)</f>
        <v>0</v>
      </c>
      <c r="BN248" s="275"/>
      <c r="BO248" s="275"/>
      <c r="BP248" s="269"/>
      <c r="BQ248" s="269">
        <f>IFERROR(__xludf.DUMMYFUNCTION("""COMPUTED_VALUE"""),0.0)</f>
        <v>0</v>
      </c>
      <c r="BR248" s="269"/>
      <c r="BS248" s="269"/>
      <c r="BT248" s="269"/>
      <c r="BU248" s="269">
        <f>IFERROR(__xludf.DUMMYFUNCTION("""COMPUTED_VALUE"""),0.0)</f>
        <v>0</v>
      </c>
      <c r="BV248" s="269"/>
      <c r="BW248" s="269"/>
      <c r="BX248" s="269"/>
      <c r="BY248" s="269">
        <f>IFERROR(__xludf.DUMMYFUNCTION("""COMPUTED_VALUE"""),0.0)</f>
        <v>0</v>
      </c>
      <c r="BZ248" s="269"/>
      <c r="CA248" s="269"/>
      <c r="CB248" s="269"/>
      <c r="CC248" s="269">
        <f>IFERROR(__xludf.DUMMYFUNCTION("""COMPUTED_VALUE"""),0.0)</f>
        <v>0</v>
      </c>
      <c r="CD248" s="269"/>
      <c r="CE248" s="269"/>
    </row>
    <row r="249">
      <c r="A249" s="271"/>
      <c r="B249" s="269"/>
      <c r="C249" s="272">
        <f>IFERROR(__xludf.DUMMYFUNCTION("""COMPUTED_VALUE"""),0.0)</f>
        <v>0</v>
      </c>
      <c r="D249" s="273">
        <f>IFERROR(__xludf.DUMMYFUNCTION("""COMPUTED_VALUE"""),1.0)</f>
        <v>1</v>
      </c>
      <c r="E249" s="274">
        <f>IFERROR(__xludf.DUMMYFUNCTION("""COMPUTED_VALUE"""),0.0)</f>
        <v>0</v>
      </c>
      <c r="F249" s="275"/>
      <c r="G249" s="275"/>
      <c r="H249" s="273">
        <f>IFERROR(__xludf.DUMMYFUNCTION("""COMPUTED_VALUE"""),1.0)</f>
        <v>1</v>
      </c>
      <c r="I249" s="274">
        <f>IFERROR(__xludf.DUMMYFUNCTION("""COMPUTED_VALUE"""),0.0)</f>
        <v>0</v>
      </c>
      <c r="J249" s="275"/>
      <c r="K249" s="275"/>
      <c r="L249" s="273">
        <f>IFERROR(__xludf.DUMMYFUNCTION("""COMPUTED_VALUE"""),2.0)</f>
        <v>2</v>
      </c>
      <c r="M249" s="274">
        <f>IFERROR(__xludf.DUMMYFUNCTION("""COMPUTED_VALUE"""),0.0)</f>
        <v>0</v>
      </c>
      <c r="N249" s="275"/>
      <c r="O249" s="275"/>
      <c r="P249" s="273">
        <f>IFERROR(__xludf.DUMMYFUNCTION("""COMPUTED_VALUE"""),4.0)</f>
        <v>4</v>
      </c>
      <c r="Q249" s="274">
        <f>IFERROR(__xludf.DUMMYFUNCTION("""COMPUTED_VALUE"""),0.0)</f>
        <v>0</v>
      </c>
      <c r="R249" s="275"/>
      <c r="S249" s="275"/>
      <c r="T249" s="273">
        <f>IFERROR(__xludf.DUMMYFUNCTION("""COMPUTED_VALUE"""),4.0)</f>
        <v>4</v>
      </c>
      <c r="U249" s="274">
        <f>IFERROR(__xludf.DUMMYFUNCTION("""COMPUTED_VALUE"""),0.0)</f>
        <v>0</v>
      </c>
      <c r="V249" s="275"/>
      <c r="W249" s="275"/>
      <c r="X249" s="273">
        <f>IFERROR(__xludf.DUMMYFUNCTION("""COMPUTED_VALUE"""),2.0)</f>
        <v>2</v>
      </c>
      <c r="Y249" s="274">
        <f>IFERROR(__xludf.DUMMYFUNCTION("""COMPUTED_VALUE"""),0.0)</f>
        <v>0</v>
      </c>
      <c r="Z249" s="275"/>
      <c r="AA249" s="275"/>
      <c r="AB249" s="273">
        <f>IFERROR(__xludf.DUMMYFUNCTION("""COMPUTED_VALUE"""),2.0)</f>
        <v>2</v>
      </c>
      <c r="AC249" s="274">
        <f>IFERROR(__xludf.DUMMYFUNCTION("""COMPUTED_VALUE"""),0.0)</f>
        <v>0</v>
      </c>
      <c r="AD249" s="275"/>
      <c r="AE249" s="275"/>
      <c r="AF249" s="273">
        <f>IFERROR(__xludf.DUMMYFUNCTION("""COMPUTED_VALUE"""),2.0)</f>
        <v>2</v>
      </c>
      <c r="AG249" s="274"/>
      <c r="AH249" s="275"/>
      <c r="AI249" s="275"/>
      <c r="AJ249" s="273">
        <f>IFERROR(__xludf.DUMMYFUNCTION("""COMPUTED_VALUE"""),5.0)</f>
        <v>5</v>
      </c>
      <c r="AK249" s="274">
        <f>IFERROR(__xludf.DUMMYFUNCTION("""COMPUTED_VALUE"""),0.0)</f>
        <v>0</v>
      </c>
      <c r="AL249" s="275"/>
      <c r="AM249" s="275"/>
      <c r="AN249" s="273">
        <f>IFERROR(__xludf.DUMMYFUNCTION("""COMPUTED_VALUE"""),19.0)</f>
        <v>19</v>
      </c>
      <c r="AO249" s="274"/>
      <c r="AP249" s="275"/>
      <c r="AQ249" s="275"/>
      <c r="AR249" s="273">
        <f>IFERROR(__xludf.DUMMYFUNCTION("""COMPUTED_VALUE"""),4.0)</f>
        <v>4</v>
      </c>
      <c r="AS249" s="274">
        <f>IFERROR(__xludf.DUMMYFUNCTION("""COMPUTED_VALUE"""),0.0)</f>
        <v>0</v>
      </c>
      <c r="AT249" s="275"/>
      <c r="AU249" s="275"/>
      <c r="AV249" s="273">
        <f>IFERROR(__xludf.DUMMYFUNCTION("""COMPUTED_VALUE"""),2.0)</f>
        <v>2</v>
      </c>
      <c r="AW249" s="274">
        <f>IFERROR(__xludf.DUMMYFUNCTION("""COMPUTED_VALUE"""),0.0)</f>
        <v>0</v>
      </c>
      <c r="AX249" s="275"/>
      <c r="AY249" s="275"/>
      <c r="AZ249" s="273">
        <f>IFERROR(__xludf.DUMMYFUNCTION("""COMPUTED_VALUE"""),3.0)</f>
        <v>3</v>
      </c>
      <c r="BA249" s="274">
        <f>IFERROR(__xludf.DUMMYFUNCTION("""COMPUTED_VALUE"""),0.0)</f>
        <v>0</v>
      </c>
      <c r="BB249" s="275"/>
      <c r="BC249" s="275"/>
      <c r="BD249" s="273">
        <f>IFERROR(__xludf.DUMMYFUNCTION("""COMPUTED_VALUE"""),5.0)</f>
        <v>5</v>
      </c>
      <c r="BE249" s="274">
        <f>IFERROR(__xludf.DUMMYFUNCTION("""COMPUTED_VALUE"""),0.0)</f>
        <v>0</v>
      </c>
      <c r="BF249" s="275"/>
      <c r="BG249" s="275"/>
      <c r="BH249" s="273"/>
      <c r="BI249" s="274">
        <f>IFERROR(__xludf.DUMMYFUNCTION("""COMPUTED_VALUE"""),0.0)</f>
        <v>0</v>
      </c>
      <c r="BJ249" s="275"/>
      <c r="BK249" s="275"/>
      <c r="BL249" s="273"/>
      <c r="BM249" s="274">
        <f>IFERROR(__xludf.DUMMYFUNCTION("""COMPUTED_VALUE"""),0.0)</f>
        <v>0</v>
      </c>
      <c r="BN249" s="275"/>
      <c r="BO249" s="275"/>
      <c r="BP249" s="269"/>
      <c r="BQ249" s="269">
        <f>IFERROR(__xludf.DUMMYFUNCTION("""COMPUTED_VALUE"""),0.0)</f>
        <v>0</v>
      </c>
      <c r="BR249" s="269"/>
      <c r="BS249" s="269"/>
      <c r="BT249" s="269"/>
      <c r="BU249" s="269">
        <f>IFERROR(__xludf.DUMMYFUNCTION("""COMPUTED_VALUE"""),0.0)</f>
        <v>0</v>
      </c>
      <c r="BV249" s="269"/>
      <c r="BW249" s="269"/>
      <c r="BX249" s="269"/>
      <c r="BY249" s="269">
        <f>IFERROR(__xludf.DUMMYFUNCTION("""COMPUTED_VALUE"""),0.0)</f>
        <v>0</v>
      </c>
      <c r="BZ249" s="269"/>
      <c r="CA249" s="269"/>
      <c r="CB249" s="269"/>
      <c r="CC249" s="269">
        <f>IFERROR(__xludf.DUMMYFUNCTION("""COMPUTED_VALUE"""),0.0)</f>
        <v>0</v>
      </c>
      <c r="CD249" s="269"/>
      <c r="CE249" s="269"/>
    </row>
    <row r="250">
      <c r="A250" s="271"/>
      <c r="B250" s="269"/>
      <c r="C250" s="272">
        <f>IFERROR(__xludf.DUMMYFUNCTION("""COMPUTED_VALUE"""),0.0)</f>
        <v>0</v>
      </c>
      <c r="D250" s="273">
        <f>IFERROR(__xludf.DUMMYFUNCTION("""COMPUTED_VALUE"""),1.0)</f>
        <v>1</v>
      </c>
      <c r="E250" s="274">
        <f>IFERROR(__xludf.DUMMYFUNCTION("""COMPUTED_VALUE"""),0.0)</f>
        <v>0</v>
      </c>
      <c r="F250" s="275"/>
      <c r="G250" s="275"/>
      <c r="H250" s="273">
        <f>IFERROR(__xludf.DUMMYFUNCTION("""COMPUTED_VALUE"""),1.0)</f>
        <v>1</v>
      </c>
      <c r="I250" s="274">
        <f>IFERROR(__xludf.DUMMYFUNCTION("""COMPUTED_VALUE"""),0.0)</f>
        <v>0</v>
      </c>
      <c r="J250" s="275"/>
      <c r="K250" s="275"/>
      <c r="L250" s="273">
        <f>IFERROR(__xludf.DUMMYFUNCTION("""COMPUTED_VALUE"""),2.0)</f>
        <v>2</v>
      </c>
      <c r="M250" s="274">
        <f>IFERROR(__xludf.DUMMYFUNCTION("""COMPUTED_VALUE"""),0.0)</f>
        <v>0</v>
      </c>
      <c r="N250" s="275"/>
      <c r="O250" s="275"/>
      <c r="P250" s="273">
        <f>IFERROR(__xludf.DUMMYFUNCTION("""COMPUTED_VALUE"""),4.0)</f>
        <v>4</v>
      </c>
      <c r="Q250" s="274">
        <f>IFERROR(__xludf.DUMMYFUNCTION("""COMPUTED_VALUE"""),0.0)</f>
        <v>0</v>
      </c>
      <c r="R250" s="275"/>
      <c r="S250" s="275"/>
      <c r="T250" s="273">
        <f>IFERROR(__xludf.DUMMYFUNCTION("""COMPUTED_VALUE"""),4.0)</f>
        <v>4</v>
      </c>
      <c r="U250" s="274">
        <f>IFERROR(__xludf.DUMMYFUNCTION("""COMPUTED_VALUE"""),0.0)</f>
        <v>0</v>
      </c>
      <c r="V250" s="275"/>
      <c r="W250" s="275"/>
      <c r="X250" s="273">
        <f>IFERROR(__xludf.DUMMYFUNCTION("""COMPUTED_VALUE"""),2.0)</f>
        <v>2</v>
      </c>
      <c r="Y250" s="274">
        <f>IFERROR(__xludf.DUMMYFUNCTION("""COMPUTED_VALUE"""),0.0)</f>
        <v>0</v>
      </c>
      <c r="Z250" s="275"/>
      <c r="AA250" s="275"/>
      <c r="AB250" s="273">
        <f>IFERROR(__xludf.DUMMYFUNCTION("""COMPUTED_VALUE"""),2.0)</f>
        <v>2</v>
      </c>
      <c r="AC250" s="274">
        <f>IFERROR(__xludf.DUMMYFUNCTION("""COMPUTED_VALUE"""),0.0)</f>
        <v>0</v>
      </c>
      <c r="AD250" s="275"/>
      <c r="AE250" s="275"/>
      <c r="AF250" s="273">
        <f>IFERROR(__xludf.DUMMYFUNCTION("""COMPUTED_VALUE"""),2.0)</f>
        <v>2</v>
      </c>
      <c r="AG250" s="274"/>
      <c r="AH250" s="275"/>
      <c r="AI250" s="275"/>
      <c r="AJ250" s="273">
        <f>IFERROR(__xludf.DUMMYFUNCTION("""COMPUTED_VALUE"""),5.0)</f>
        <v>5</v>
      </c>
      <c r="AK250" s="274">
        <f>IFERROR(__xludf.DUMMYFUNCTION("""COMPUTED_VALUE"""),0.0)</f>
        <v>0</v>
      </c>
      <c r="AL250" s="275"/>
      <c r="AM250" s="275"/>
      <c r="AN250" s="273">
        <f>IFERROR(__xludf.DUMMYFUNCTION("""COMPUTED_VALUE"""),19.0)</f>
        <v>19</v>
      </c>
      <c r="AO250" s="274"/>
      <c r="AP250" s="275"/>
      <c r="AQ250" s="275"/>
      <c r="AR250" s="273">
        <f>IFERROR(__xludf.DUMMYFUNCTION("""COMPUTED_VALUE"""),4.0)</f>
        <v>4</v>
      </c>
      <c r="AS250" s="274">
        <f>IFERROR(__xludf.DUMMYFUNCTION("""COMPUTED_VALUE"""),0.0)</f>
        <v>0</v>
      </c>
      <c r="AT250" s="275"/>
      <c r="AU250" s="275"/>
      <c r="AV250" s="273">
        <f>IFERROR(__xludf.DUMMYFUNCTION("""COMPUTED_VALUE"""),2.0)</f>
        <v>2</v>
      </c>
      <c r="AW250" s="274">
        <f>IFERROR(__xludf.DUMMYFUNCTION("""COMPUTED_VALUE"""),0.0)</f>
        <v>0</v>
      </c>
      <c r="AX250" s="275"/>
      <c r="AY250" s="275"/>
      <c r="AZ250" s="273">
        <f>IFERROR(__xludf.DUMMYFUNCTION("""COMPUTED_VALUE"""),3.0)</f>
        <v>3</v>
      </c>
      <c r="BA250" s="274">
        <f>IFERROR(__xludf.DUMMYFUNCTION("""COMPUTED_VALUE"""),0.0)</f>
        <v>0</v>
      </c>
      <c r="BB250" s="275"/>
      <c r="BC250" s="275"/>
      <c r="BD250" s="273">
        <f>IFERROR(__xludf.DUMMYFUNCTION("""COMPUTED_VALUE"""),5.0)</f>
        <v>5</v>
      </c>
      <c r="BE250" s="274">
        <f>IFERROR(__xludf.DUMMYFUNCTION("""COMPUTED_VALUE"""),0.0)</f>
        <v>0</v>
      </c>
      <c r="BF250" s="275"/>
      <c r="BG250" s="275"/>
      <c r="BH250" s="273"/>
      <c r="BI250" s="274">
        <f>IFERROR(__xludf.DUMMYFUNCTION("""COMPUTED_VALUE"""),0.0)</f>
        <v>0</v>
      </c>
      <c r="BJ250" s="275"/>
      <c r="BK250" s="275"/>
      <c r="BL250" s="273"/>
      <c r="BM250" s="274">
        <f>IFERROR(__xludf.DUMMYFUNCTION("""COMPUTED_VALUE"""),0.0)</f>
        <v>0</v>
      </c>
      <c r="BN250" s="275"/>
      <c r="BO250" s="275"/>
      <c r="BP250" s="269"/>
      <c r="BQ250" s="269">
        <f>IFERROR(__xludf.DUMMYFUNCTION("""COMPUTED_VALUE"""),0.0)</f>
        <v>0</v>
      </c>
      <c r="BR250" s="269"/>
      <c r="BS250" s="269"/>
      <c r="BT250" s="269"/>
      <c r="BU250" s="269">
        <f>IFERROR(__xludf.DUMMYFUNCTION("""COMPUTED_VALUE"""),0.0)</f>
        <v>0</v>
      </c>
      <c r="BV250" s="269"/>
      <c r="BW250" s="269"/>
      <c r="BX250" s="269"/>
      <c r="BY250" s="269">
        <f>IFERROR(__xludf.DUMMYFUNCTION("""COMPUTED_VALUE"""),0.0)</f>
        <v>0</v>
      </c>
      <c r="BZ250" s="269"/>
      <c r="CA250" s="269"/>
      <c r="CB250" s="269"/>
      <c r="CC250" s="269">
        <f>IFERROR(__xludf.DUMMYFUNCTION("""COMPUTED_VALUE"""),0.0)</f>
        <v>0</v>
      </c>
      <c r="CD250" s="269"/>
      <c r="CE250" s="269"/>
    </row>
    <row r="251">
      <c r="A251" s="271"/>
      <c r="B251" s="269"/>
      <c r="C251" s="272">
        <f>IFERROR(__xludf.DUMMYFUNCTION("""COMPUTED_VALUE"""),0.0)</f>
        <v>0</v>
      </c>
      <c r="D251" s="273">
        <f>IFERROR(__xludf.DUMMYFUNCTION("""COMPUTED_VALUE"""),1.0)</f>
        <v>1</v>
      </c>
      <c r="E251" s="274">
        <f>IFERROR(__xludf.DUMMYFUNCTION("""COMPUTED_VALUE"""),0.0)</f>
        <v>0</v>
      </c>
      <c r="F251" s="275"/>
      <c r="G251" s="275"/>
      <c r="H251" s="273">
        <f>IFERROR(__xludf.DUMMYFUNCTION("""COMPUTED_VALUE"""),1.0)</f>
        <v>1</v>
      </c>
      <c r="I251" s="274">
        <f>IFERROR(__xludf.DUMMYFUNCTION("""COMPUTED_VALUE"""),0.0)</f>
        <v>0</v>
      </c>
      <c r="J251" s="275"/>
      <c r="K251" s="275"/>
      <c r="L251" s="273">
        <f>IFERROR(__xludf.DUMMYFUNCTION("""COMPUTED_VALUE"""),2.0)</f>
        <v>2</v>
      </c>
      <c r="M251" s="274">
        <f>IFERROR(__xludf.DUMMYFUNCTION("""COMPUTED_VALUE"""),0.0)</f>
        <v>0</v>
      </c>
      <c r="N251" s="275"/>
      <c r="O251" s="275"/>
      <c r="P251" s="273">
        <f>IFERROR(__xludf.DUMMYFUNCTION("""COMPUTED_VALUE"""),4.0)</f>
        <v>4</v>
      </c>
      <c r="Q251" s="274">
        <f>IFERROR(__xludf.DUMMYFUNCTION("""COMPUTED_VALUE"""),0.0)</f>
        <v>0</v>
      </c>
      <c r="R251" s="275"/>
      <c r="S251" s="275"/>
      <c r="T251" s="273">
        <f>IFERROR(__xludf.DUMMYFUNCTION("""COMPUTED_VALUE"""),4.0)</f>
        <v>4</v>
      </c>
      <c r="U251" s="274">
        <f>IFERROR(__xludf.DUMMYFUNCTION("""COMPUTED_VALUE"""),0.0)</f>
        <v>0</v>
      </c>
      <c r="V251" s="275"/>
      <c r="W251" s="275"/>
      <c r="X251" s="273">
        <f>IFERROR(__xludf.DUMMYFUNCTION("""COMPUTED_VALUE"""),2.0)</f>
        <v>2</v>
      </c>
      <c r="Y251" s="274">
        <f>IFERROR(__xludf.DUMMYFUNCTION("""COMPUTED_VALUE"""),0.0)</f>
        <v>0</v>
      </c>
      <c r="Z251" s="275"/>
      <c r="AA251" s="275"/>
      <c r="AB251" s="273">
        <f>IFERROR(__xludf.DUMMYFUNCTION("""COMPUTED_VALUE"""),2.0)</f>
        <v>2</v>
      </c>
      <c r="AC251" s="274">
        <f>IFERROR(__xludf.DUMMYFUNCTION("""COMPUTED_VALUE"""),0.0)</f>
        <v>0</v>
      </c>
      <c r="AD251" s="275"/>
      <c r="AE251" s="275"/>
      <c r="AF251" s="273">
        <f>IFERROR(__xludf.DUMMYFUNCTION("""COMPUTED_VALUE"""),2.0)</f>
        <v>2</v>
      </c>
      <c r="AG251" s="274"/>
      <c r="AH251" s="275"/>
      <c r="AI251" s="275"/>
      <c r="AJ251" s="273">
        <f>IFERROR(__xludf.DUMMYFUNCTION("""COMPUTED_VALUE"""),5.0)</f>
        <v>5</v>
      </c>
      <c r="AK251" s="274">
        <f>IFERROR(__xludf.DUMMYFUNCTION("""COMPUTED_VALUE"""),0.0)</f>
        <v>0</v>
      </c>
      <c r="AL251" s="275"/>
      <c r="AM251" s="275"/>
      <c r="AN251" s="273">
        <f>IFERROR(__xludf.DUMMYFUNCTION("""COMPUTED_VALUE"""),19.0)</f>
        <v>19</v>
      </c>
      <c r="AO251" s="274"/>
      <c r="AP251" s="275"/>
      <c r="AQ251" s="275"/>
      <c r="AR251" s="273">
        <f>IFERROR(__xludf.DUMMYFUNCTION("""COMPUTED_VALUE"""),4.0)</f>
        <v>4</v>
      </c>
      <c r="AS251" s="274">
        <f>IFERROR(__xludf.DUMMYFUNCTION("""COMPUTED_VALUE"""),0.0)</f>
        <v>0</v>
      </c>
      <c r="AT251" s="275"/>
      <c r="AU251" s="275"/>
      <c r="AV251" s="273">
        <f>IFERROR(__xludf.DUMMYFUNCTION("""COMPUTED_VALUE"""),2.0)</f>
        <v>2</v>
      </c>
      <c r="AW251" s="274">
        <f>IFERROR(__xludf.DUMMYFUNCTION("""COMPUTED_VALUE"""),0.0)</f>
        <v>0</v>
      </c>
      <c r="AX251" s="275"/>
      <c r="AY251" s="275"/>
      <c r="AZ251" s="273">
        <f>IFERROR(__xludf.DUMMYFUNCTION("""COMPUTED_VALUE"""),3.0)</f>
        <v>3</v>
      </c>
      <c r="BA251" s="274">
        <f>IFERROR(__xludf.DUMMYFUNCTION("""COMPUTED_VALUE"""),0.0)</f>
        <v>0</v>
      </c>
      <c r="BB251" s="275"/>
      <c r="BC251" s="275"/>
      <c r="BD251" s="273">
        <f>IFERROR(__xludf.DUMMYFUNCTION("""COMPUTED_VALUE"""),5.0)</f>
        <v>5</v>
      </c>
      <c r="BE251" s="274">
        <f>IFERROR(__xludf.DUMMYFUNCTION("""COMPUTED_VALUE"""),0.0)</f>
        <v>0</v>
      </c>
      <c r="BF251" s="275"/>
      <c r="BG251" s="275"/>
      <c r="BH251" s="273"/>
      <c r="BI251" s="274">
        <f>IFERROR(__xludf.DUMMYFUNCTION("""COMPUTED_VALUE"""),0.0)</f>
        <v>0</v>
      </c>
      <c r="BJ251" s="275"/>
      <c r="BK251" s="275"/>
      <c r="BL251" s="273"/>
      <c r="BM251" s="274">
        <f>IFERROR(__xludf.DUMMYFUNCTION("""COMPUTED_VALUE"""),0.0)</f>
        <v>0</v>
      </c>
      <c r="BN251" s="275"/>
      <c r="BO251" s="275"/>
      <c r="BP251" s="269"/>
      <c r="BQ251" s="269">
        <f>IFERROR(__xludf.DUMMYFUNCTION("""COMPUTED_VALUE"""),0.0)</f>
        <v>0</v>
      </c>
      <c r="BR251" s="269"/>
      <c r="BS251" s="269"/>
      <c r="BT251" s="269"/>
      <c r="BU251" s="269">
        <f>IFERROR(__xludf.DUMMYFUNCTION("""COMPUTED_VALUE"""),0.0)</f>
        <v>0</v>
      </c>
      <c r="BV251" s="269"/>
      <c r="BW251" s="269"/>
      <c r="BX251" s="269"/>
      <c r="BY251" s="269">
        <f>IFERROR(__xludf.DUMMYFUNCTION("""COMPUTED_VALUE"""),0.0)</f>
        <v>0</v>
      </c>
      <c r="BZ251" s="269"/>
      <c r="CA251" s="269"/>
      <c r="CB251" s="269"/>
      <c r="CC251" s="269">
        <f>IFERROR(__xludf.DUMMYFUNCTION("""COMPUTED_VALUE"""),0.0)</f>
        <v>0</v>
      </c>
      <c r="CD251" s="269"/>
      <c r="CE251" s="269"/>
    </row>
    <row r="252">
      <c r="A252" s="271"/>
      <c r="B252" s="269"/>
      <c r="C252" s="272">
        <f>IFERROR(__xludf.DUMMYFUNCTION("""COMPUTED_VALUE"""),0.0)</f>
        <v>0</v>
      </c>
      <c r="D252" s="273">
        <f>IFERROR(__xludf.DUMMYFUNCTION("""COMPUTED_VALUE"""),1.0)</f>
        <v>1</v>
      </c>
      <c r="E252" s="274">
        <f>IFERROR(__xludf.DUMMYFUNCTION("""COMPUTED_VALUE"""),0.0)</f>
        <v>0</v>
      </c>
      <c r="F252" s="275"/>
      <c r="G252" s="275"/>
      <c r="H252" s="273">
        <f>IFERROR(__xludf.DUMMYFUNCTION("""COMPUTED_VALUE"""),1.0)</f>
        <v>1</v>
      </c>
      <c r="I252" s="274">
        <f>IFERROR(__xludf.DUMMYFUNCTION("""COMPUTED_VALUE"""),0.0)</f>
        <v>0</v>
      </c>
      <c r="J252" s="275"/>
      <c r="K252" s="275"/>
      <c r="L252" s="273">
        <f>IFERROR(__xludf.DUMMYFUNCTION("""COMPUTED_VALUE"""),2.0)</f>
        <v>2</v>
      </c>
      <c r="M252" s="274">
        <f>IFERROR(__xludf.DUMMYFUNCTION("""COMPUTED_VALUE"""),0.0)</f>
        <v>0</v>
      </c>
      <c r="N252" s="275"/>
      <c r="O252" s="275"/>
      <c r="P252" s="273">
        <f>IFERROR(__xludf.DUMMYFUNCTION("""COMPUTED_VALUE"""),4.0)</f>
        <v>4</v>
      </c>
      <c r="Q252" s="274">
        <f>IFERROR(__xludf.DUMMYFUNCTION("""COMPUTED_VALUE"""),0.0)</f>
        <v>0</v>
      </c>
      <c r="R252" s="275"/>
      <c r="S252" s="275"/>
      <c r="T252" s="273">
        <f>IFERROR(__xludf.DUMMYFUNCTION("""COMPUTED_VALUE"""),4.0)</f>
        <v>4</v>
      </c>
      <c r="U252" s="274">
        <f>IFERROR(__xludf.DUMMYFUNCTION("""COMPUTED_VALUE"""),0.0)</f>
        <v>0</v>
      </c>
      <c r="V252" s="275"/>
      <c r="W252" s="275"/>
      <c r="X252" s="273">
        <f>IFERROR(__xludf.DUMMYFUNCTION("""COMPUTED_VALUE"""),2.0)</f>
        <v>2</v>
      </c>
      <c r="Y252" s="274">
        <f>IFERROR(__xludf.DUMMYFUNCTION("""COMPUTED_VALUE"""),0.0)</f>
        <v>0</v>
      </c>
      <c r="Z252" s="275"/>
      <c r="AA252" s="275"/>
      <c r="AB252" s="273">
        <f>IFERROR(__xludf.DUMMYFUNCTION("""COMPUTED_VALUE"""),2.0)</f>
        <v>2</v>
      </c>
      <c r="AC252" s="274">
        <f>IFERROR(__xludf.DUMMYFUNCTION("""COMPUTED_VALUE"""),0.0)</f>
        <v>0</v>
      </c>
      <c r="AD252" s="275"/>
      <c r="AE252" s="275"/>
      <c r="AF252" s="273">
        <f>IFERROR(__xludf.DUMMYFUNCTION("""COMPUTED_VALUE"""),2.0)</f>
        <v>2</v>
      </c>
      <c r="AG252" s="274"/>
      <c r="AH252" s="275"/>
      <c r="AI252" s="275"/>
      <c r="AJ252" s="273">
        <f>IFERROR(__xludf.DUMMYFUNCTION("""COMPUTED_VALUE"""),5.0)</f>
        <v>5</v>
      </c>
      <c r="AK252" s="274">
        <f>IFERROR(__xludf.DUMMYFUNCTION("""COMPUTED_VALUE"""),0.0)</f>
        <v>0</v>
      </c>
      <c r="AL252" s="275"/>
      <c r="AM252" s="275"/>
      <c r="AN252" s="273">
        <f>IFERROR(__xludf.DUMMYFUNCTION("""COMPUTED_VALUE"""),19.0)</f>
        <v>19</v>
      </c>
      <c r="AO252" s="274"/>
      <c r="AP252" s="275"/>
      <c r="AQ252" s="275"/>
      <c r="AR252" s="273">
        <f>IFERROR(__xludf.DUMMYFUNCTION("""COMPUTED_VALUE"""),4.0)</f>
        <v>4</v>
      </c>
      <c r="AS252" s="274">
        <f>IFERROR(__xludf.DUMMYFUNCTION("""COMPUTED_VALUE"""),0.0)</f>
        <v>0</v>
      </c>
      <c r="AT252" s="275"/>
      <c r="AU252" s="275"/>
      <c r="AV252" s="273">
        <f>IFERROR(__xludf.DUMMYFUNCTION("""COMPUTED_VALUE"""),2.0)</f>
        <v>2</v>
      </c>
      <c r="AW252" s="274">
        <f>IFERROR(__xludf.DUMMYFUNCTION("""COMPUTED_VALUE"""),0.0)</f>
        <v>0</v>
      </c>
      <c r="AX252" s="275"/>
      <c r="AY252" s="275"/>
      <c r="AZ252" s="273">
        <f>IFERROR(__xludf.DUMMYFUNCTION("""COMPUTED_VALUE"""),3.0)</f>
        <v>3</v>
      </c>
      <c r="BA252" s="274">
        <f>IFERROR(__xludf.DUMMYFUNCTION("""COMPUTED_VALUE"""),0.0)</f>
        <v>0</v>
      </c>
      <c r="BB252" s="275"/>
      <c r="BC252" s="275"/>
      <c r="BD252" s="273">
        <f>IFERROR(__xludf.DUMMYFUNCTION("""COMPUTED_VALUE"""),5.0)</f>
        <v>5</v>
      </c>
      <c r="BE252" s="274">
        <f>IFERROR(__xludf.DUMMYFUNCTION("""COMPUTED_VALUE"""),0.0)</f>
        <v>0</v>
      </c>
      <c r="BF252" s="275"/>
      <c r="BG252" s="275"/>
      <c r="BH252" s="273"/>
      <c r="BI252" s="274">
        <f>IFERROR(__xludf.DUMMYFUNCTION("""COMPUTED_VALUE"""),0.0)</f>
        <v>0</v>
      </c>
      <c r="BJ252" s="275"/>
      <c r="BK252" s="275"/>
      <c r="BL252" s="273"/>
      <c r="BM252" s="274">
        <f>IFERROR(__xludf.DUMMYFUNCTION("""COMPUTED_VALUE"""),0.0)</f>
        <v>0</v>
      </c>
      <c r="BN252" s="275"/>
      <c r="BO252" s="275"/>
      <c r="BP252" s="269"/>
      <c r="BQ252" s="269">
        <f>IFERROR(__xludf.DUMMYFUNCTION("""COMPUTED_VALUE"""),0.0)</f>
        <v>0</v>
      </c>
      <c r="BR252" s="269"/>
      <c r="BS252" s="269"/>
      <c r="BT252" s="269"/>
      <c r="BU252" s="269">
        <f>IFERROR(__xludf.DUMMYFUNCTION("""COMPUTED_VALUE"""),0.0)</f>
        <v>0</v>
      </c>
      <c r="BV252" s="269"/>
      <c r="BW252" s="269"/>
      <c r="BX252" s="269"/>
      <c r="BY252" s="269">
        <f>IFERROR(__xludf.DUMMYFUNCTION("""COMPUTED_VALUE"""),0.0)</f>
        <v>0</v>
      </c>
      <c r="BZ252" s="269"/>
      <c r="CA252" s="269"/>
      <c r="CB252" s="269"/>
      <c r="CC252" s="269">
        <f>IFERROR(__xludf.DUMMYFUNCTION("""COMPUTED_VALUE"""),0.0)</f>
        <v>0</v>
      </c>
      <c r="CD252" s="269"/>
      <c r="CE252" s="269"/>
    </row>
    <row r="253">
      <c r="A253" s="271"/>
      <c r="B253" s="269"/>
      <c r="C253" s="272">
        <f>IFERROR(__xludf.DUMMYFUNCTION("""COMPUTED_VALUE"""),0.0)</f>
        <v>0</v>
      </c>
      <c r="D253" s="273">
        <f>IFERROR(__xludf.DUMMYFUNCTION("""COMPUTED_VALUE"""),1.0)</f>
        <v>1</v>
      </c>
      <c r="E253" s="274">
        <f>IFERROR(__xludf.DUMMYFUNCTION("""COMPUTED_VALUE"""),0.0)</f>
        <v>0</v>
      </c>
      <c r="F253" s="275"/>
      <c r="G253" s="275"/>
      <c r="H253" s="273">
        <f>IFERROR(__xludf.DUMMYFUNCTION("""COMPUTED_VALUE"""),1.0)</f>
        <v>1</v>
      </c>
      <c r="I253" s="274">
        <f>IFERROR(__xludf.DUMMYFUNCTION("""COMPUTED_VALUE"""),0.0)</f>
        <v>0</v>
      </c>
      <c r="J253" s="275"/>
      <c r="K253" s="275"/>
      <c r="L253" s="273">
        <f>IFERROR(__xludf.DUMMYFUNCTION("""COMPUTED_VALUE"""),2.0)</f>
        <v>2</v>
      </c>
      <c r="M253" s="274">
        <f>IFERROR(__xludf.DUMMYFUNCTION("""COMPUTED_VALUE"""),0.0)</f>
        <v>0</v>
      </c>
      <c r="N253" s="275"/>
      <c r="O253" s="275"/>
      <c r="P253" s="273">
        <f>IFERROR(__xludf.DUMMYFUNCTION("""COMPUTED_VALUE"""),4.0)</f>
        <v>4</v>
      </c>
      <c r="Q253" s="274">
        <f>IFERROR(__xludf.DUMMYFUNCTION("""COMPUTED_VALUE"""),0.0)</f>
        <v>0</v>
      </c>
      <c r="R253" s="275"/>
      <c r="S253" s="275"/>
      <c r="T253" s="273">
        <f>IFERROR(__xludf.DUMMYFUNCTION("""COMPUTED_VALUE"""),4.0)</f>
        <v>4</v>
      </c>
      <c r="U253" s="274">
        <f>IFERROR(__xludf.DUMMYFUNCTION("""COMPUTED_VALUE"""),0.0)</f>
        <v>0</v>
      </c>
      <c r="V253" s="275"/>
      <c r="W253" s="275"/>
      <c r="X253" s="273">
        <f>IFERROR(__xludf.DUMMYFUNCTION("""COMPUTED_VALUE"""),2.0)</f>
        <v>2</v>
      </c>
      <c r="Y253" s="274">
        <f>IFERROR(__xludf.DUMMYFUNCTION("""COMPUTED_VALUE"""),0.0)</f>
        <v>0</v>
      </c>
      <c r="Z253" s="275"/>
      <c r="AA253" s="275"/>
      <c r="AB253" s="273">
        <f>IFERROR(__xludf.DUMMYFUNCTION("""COMPUTED_VALUE"""),2.0)</f>
        <v>2</v>
      </c>
      <c r="AC253" s="274">
        <f>IFERROR(__xludf.DUMMYFUNCTION("""COMPUTED_VALUE"""),0.0)</f>
        <v>0</v>
      </c>
      <c r="AD253" s="275"/>
      <c r="AE253" s="275"/>
      <c r="AF253" s="273">
        <f>IFERROR(__xludf.DUMMYFUNCTION("""COMPUTED_VALUE"""),2.0)</f>
        <v>2</v>
      </c>
      <c r="AG253" s="274"/>
      <c r="AH253" s="275"/>
      <c r="AI253" s="275"/>
      <c r="AJ253" s="273">
        <f>IFERROR(__xludf.DUMMYFUNCTION("""COMPUTED_VALUE"""),5.0)</f>
        <v>5</v>
      </c>
      <c r="AK253" s="274">
        <f>IFERROR(__xludf.DUMMYFUNCTION("""COMPUTED_VALUE"""),0.0)</f>
        <v>0</v>
      </c>
      <c r="AL253" s="275"/>
      <c r="AM253" s="275"/>
      <c r="AN253" s="273">
        <f>IFERROR(__xludf.DUMMYFUNCTION("""COMPUTED_VALUE"""),19.0)</f>
        <v>19</v>
      </c>
      <c r="AO253" s="274"/>
      <c r="AP253" s="275"/>
      <c r="AQ253" s="275"/>
      <c r="AR253" s="273">
        <f>IFERROR(__xludf.DUMMYFUNCTION("""COMPUTED_VALUE"""),4.0)</f>
        <v>4</v>
      </c>
      <c r="AS253" s="274">
        <f>IFERROR(__xludf.DUMMYFUNCTION("""COMPUTED_VALUE"""),0.0)</f>
        <v>0</v>
      </c>
      <c r="AT253" s="275"/>
      <c r="AU253" s="275"/>
      <c r="AV253" s="273">
        <f>IFERROR(__xludf.DUMMYFUNCTION("""COMPUTED_VALUE"""),2.0)</f>
        <v>2</v>
      </c>
      <c r="AW253" s="274">
        <f>IFERROR(__xludf.DUMMYFUNCTION("""COMPUTED_VALUE"""),0.0)</f>
        <v>0</v>
      </c>
      <c r="AX253" s="275"/>
      <c r="AY253" s="275"/>
      <c r="AZ253" s="273">
        <f>IFERROR(__xludf.DUMMYFUNCTION("""COMPUTED_VALUE"""),3.0)</f>
        <v>3</v>
      </c>
      <c r="BA253" s="274">
        <f>IFERROR(__xludf.DUMMYFUNCTION("""COMPUTED_VALUE"""),0.0)</f>
        <v>0</v>
      </c>
      <c r="BB253" s="275"/>
      <c r="BC253" s="275"/>
      <c r="BD253" s="273">
        <f>IFERROR(__xludf.DUMMYFUNCTION("""COMPUTED_VALUE"""),5.0)</f>
        <v>5</v>
      </c>
      <c r="BE253" s="274">
        <f>IFERROR(__xludf.DUMMYFUNCTION("""COMPUTED_VALUE"""),0.0)</f>
        <v>0</v>
      </c>
      <c r="BF253" s="275"/>
      <c r="BG253" s="275"/>
      <c r="BH253" s="273"/>
      <c r="BI253" s="274">
        <f>IFERROR(__xludf.DUMMYFUNCTION("""COMPUTED_VALUE"""),0.0)</f>
        <v>0</v>
      </c>
      <c r="BJ253" s="275"/>
      <c r="BK253" s="275"/>
      <c r="BL253" s="273"/>
      <c r="BM253" s="274">
        <f>IFERROR(__xludf.DUMMYFUNCTION("""COMPUTED_VALUE"""),0.0)</f>
        <v>0</v>
      </c>
      <c r="BN253" s="275"/>
      <c r="BO253" s="275"/>
      <c r="BP253" s="269"/>
      <c r="BQ253" s="269">
        <f>IFERROR(__xludf.DUMMYFUNCTION("""COMPUTED_VALUE"""),0.0)</f>
        <v>0</v>
      </c>
      <c r="BR253" s="269"/>
      <c r="BS253" s="269"/>
      <c r="BT253" s="269"/>
      <c r="BU253" s="269">
        <f>IFERROR(__xludf.DUMMYFUNCTION("""COMPUTED_VALUE"""),0.0)</f>
        <v>0</v>
      </c>
      <c r="BV253" s="269"/>
      <c r="BW253" s="269"/>
      <c r="BX253" s="269"/>
      <c r="BY253" s="269">
        <f>IFERROR(__xludf.DUMMYFUNCTION("""COMPUTED_VALUE"""),0.0)</f>
        <v>0</v>
      </c>
      <c r="BZ253" s="269"/>
      <c r="CA253" s="269"/>
      <c r="CB253" s="269"/>
      <c r="CC253" s="269">
        <f>IFERROR(__xludf.DUMMYFUNCTION("""COMPUTED_VALUE"""),0.0)</f>
        <v>0</v>
      </c>
      <c r="CD253" s="269"/>
      <c r="CE253" s="269"/>
    </row>
    <row r="254">
      <c r="A254" s="271"/>
      <c r="B254" s="269"/>
      <c r="C254" s="272">
        <f>IFERROR(__xludf.DUMMYFUNCTION("""COMPUTED_VALUE"""),0.0)</f>
        <v>0</v>
      </c>
      <c r="D254" s="273">
        <f>IFERROR(__xludf.DUMMYFUNCTION("""COMPUTED_VALUE"""),1.0)</f>
        <v>1</v>
      </c>
      <c r="E254" s="274">
        <f>IFERROR(__xludf.DUMMYFUNCTION("""COMPUTED_VALUE"""),0.0)</f>
        <v>0</v>
      </c>
      <c r="F254" s="275"/>
      <c r="G254" s="275"/>
      <c r="H254" s="273">
        <f>IFERROR(__xludf.DUMMYFUNCTION("""COMPUTED_VALUE"""),1.0)</f>
        <v>1</v>
      </c>
      <c r="I254" s="274">
        <f>IFERROR(__xludf.DUMMYFUNCTION("""COMPUTED_VALUE"""),0.0)</f>
        <v>0</v>
      </c>
      <c r="J254" s="275"/>
      <c r="K254" s="275"/>
      <c r="L254" s="273">
        <f>IFERROR(__xludf.DUMMYFUNCTION("""COMPUTED_VALUE"""),2.0)</f>
        <v>2</v>
      </c>
      <c r="M254" s="274">
        <f>IFERROR(__xludf.DUMMYFUNCTION("""COMPUTED_VALUE"""),0.0)</f>
        <v>0</v>
      </c>
      <c r="N254" s="275"/>
      <c r="O254" s="275"/>
      <c r="P254" s="273">
        <f>IFERROR(__xludf.DUMMYFUNCTION("""COMPUTED_VALUE"""),4.0)</f>
        <v>4</v>
      </c>
      <c r="Q254" s="274">
        <f>IFERROR(__xludf.DUMMYFUNCTION("""COMPUTED_VALUE"""),0.0)</f>
        <v>0</v>
      </c>
      <c r="R254" s="275"/>
      <c r="S254" s="275"/>
      <c r="T254" s="273">
        <f>IFERROR(__xludf.DUMMYFUNCTION("""COMPUTED_VALUE"""),4.0)</f>
        <v>4</v>
      </c>
      <c r="U254" s="274">
        <f>IFERROR(__xludf.DUMMYFUNCTION("""COMPUTED_VALUE"""),0.0)</f>
        <v>0</v>
      </c>
      <c r="V254" s="275"/>
      <c r="W254" s="275"/>
      <c r="X254" s="273">
        <f>IFERROR(__xludf.DUMMYFUNCTION("""COMPUTED_VALUE"""),2.0)</f>
        <v>2</v>
      </c>
      <c r="Y254" s="274">
        <f>IFERROR(__xludf.DUMMYFUNCTION("""COMPUTED_VALUE"""),0.0)</f>
        <v>0</v>
      </c>
      <c r="Z254" s="275"/>
      <c r="AA254" s="275"/>
      <c r="AB254" s="273">
        <f>IFERROR(__xludf.DUMMYFUNCTION("""COMPUTED_VALUE"""),2.0)</f>
        <v>2</v>
      </c>
      <c r="AC254" s="274">
        <f>IFERROR(__xludf.DUMMYFUNCTION("""COMPUTED_VALUE"""),0.0)</f>
        <v>0</v>
      </c>
      <c r="AD254" s="275"/>
      <c r="AE254" s="275"/>
      <c r="AF254" s="273">
        <f>IFERROR(__xludf.DUMMYFUNCTION("""COMPUTED_VALUE"""),2.0)</f>
        <v>2</v>
      </c>
      <c r="AG254" s="274"/>
      <c r="AH254" s="275"/>
      <c r="AI254" s="275"/>
      <c r="AJ254" s="273">
        <f>IFERROR(__xludf.DUMMYFUNCTION("""COMPUTED_VALUE"""),5.0)</f>
        <v>5</v>
      </c>
      <c r="AK254" s="274">
        <f>IFERROR(__xludf.DUMMYFUNCTION("""COMPUTED_VALUE"""),0.0)</f>
        <v>0</v>
      </c>
      <c r="AL254" s="275"/>
      <c r="AM254" s="275"/>
      <c r="AN254" s="273">
        <f>IFERROR(__xludf.DUMMYFUNCTION("""COMPUTED_VALUE"""),19.0)</f>
        <v>19</v>
      </c>
      <c r="AO254" s="274"/>
      <c r="AP254" s="275"/>
      <c r="AQ254" s="275"/>
      <c r="AR254" s="273">
        <f>IFERROR(__xludf.DUMMYFUNCTION("""COMPUTED_VALUE"""),4.0)</f>
        <v>4</v>
      </c>
      <c r="AS254" s="274">
        <f>IFERROR(__xludf.DUMMYFUNCTION("""COMPUTED_VALUE"""),0.0)</f>
        <v>0</v>
      </c>
      <c r="AT254" s="275"/>
      <c r="AU254" s="275"/>
      <c r="AV254" s="273">
        <f>IFERROR(__xludf.DUMMYFUNCTION("""COMPUTED_VALUE"""),2.0)</f>
        <v>2</v>
      </c>
      <c r="AW254" s="274">
        <f>IFERROR(__xludf.DUMMYFUNCTION("""COMPUTED_VALUE"""),0.0)</f>
        <v>0</v>
      </c>
      <c r="AX254" s="275"/>
      <c r="AY254" s="275"/>
      <c r="AZ254" s="273">
        <f>IFERROR(__xludf.DUMMYFUNCTION("""COMPUTED_VALUE"""),3.0)</f>
        <v>3</v>
      </c>
      <c r="BA254" s="274">
        <f>IFERROR(__xludf.DUMMYFUNCTION("""COMPUTED_VALUE"""),0.0)</f>
        <v>0</v>
      </c>
      <c r="BB254" s="275"/>
      <c r="BC254" s="275"/>
      <c r="BD254" s="273">
        <f>IFERROR(__xludf.DUMMYFUNCTION("""COMPUTED_VALUE"""),5.0)</f>
        <v>5</v>
      </c>
      <c r="BE254" s="274">
        <f>IFERROR(__xludf.DUMMYFUNCTION("""COMPUTED_VALUE"""),0.0)</f>
        <v>0</v>
      </c>
      <c r="BF254" s="275"/>
      <c r="BG254" s="275"/>
      <c r="BH254" s="273"/>
      <c r="BI254" s="274">
        <f>IFERROR(__xludf.DUMMYFUNCTION("""COMPUTED_VALUE"""),0.0)</f>
        <v>0</v>
      </c>
      <c r="BJ254" s="275"/>
      <c r="BK254" s="275"/>
      <c r="BL254" s="273"/>
      <c r="BM254" s="274">
        <f>IFERROR(__xludf.DUMMYFUNCTION("""COMPUTED_VALUE"""),0.0)</f>
        <v>0</v>
      </c>
      <c r="BN254" s="275"/>
      <c r="BO254" s="275"/>
      <c r="BP254" s="269"/>
      <c r="BQ254" s="269">
        <f>IFERROR(__xludf.DUMMYFUNCTION("""COMPUTED_VALUE"""),0.0)</f>
        <v>0</v>
      </c>
      <c r="BR254" s="269"/>
      <c r="BS254" s="269"/>
      <c r="BT254" s="269"/>
      <c r="BU254" s="269">
        <f>IFERROR(__xludf.DUMMYFUNCTION("""COMPUTED_VALUE"""),0.0)</f>
        <v>0</v>
      </c>
      <c r="BV254" s="269"/>
      <c r="BW254" s="269"/>
      <c r="BX254" s="269"/>
      <c r="BY254" s="269">
        <f>IFERROR(__xludf.DUMMYFUNCTION("""COMPUTED_VALUE"""),0.0)</f>
        <v>0</v>
      </c>
      <c r="BZ254" s="269"/>
      <c r="CA254" s="269"/>
      <c r="CB254" s="269"/>
      <c r="CC254" s="269">
        <f>IFERROR(__xludf.DUMMYFUNCTION("""COMPUTED_VALUE"""),0.0)</f>
        <v>0</v>
      </c>
      <c r="CD254" s="269"/>
      <c r="CE254" s="269"/>
    </row>
    <row r="255">
      <c r="A255" s="271"/>
      <c r="B255" s="269"/>
      <c r="C255" s="272">
        <f>IFERROR(__xludf.DUMMYFUNCTION("""COMPUTED_VALUE"""),0.0)</f>
        <v>0</v>
      </c>
      <c r="D255" s="273">
        <f>IFERROR(__xludf.DUMMYFUNCTION("""COMPUTED_VALUE"""),1.0)</f>
        <v>1</v>
      </c>
      <c r="E255" s="274">
        <f>IFERROR(__xludf.DUMMYFUNCTION("""COMPUTED_VALUE"""),0.0)</f>
        <v>0</v>
      </c>
      <c r="F255" s="275"/>
      <c r="G255" s="275"/>
      <c r="H255" s="273">
        <f>IFERROR(__xludf.DUMMYFUNCTION("""COMPUTED_VALUE"""),1.0)</f>
        <v>1</v>
      </c>
      <c r="I255" s="274">
        <f>IFERROR(__xludf.DUMMYFUNCTION("""COMPUTED_VALUE"""),0.0)</f>
        <v>0</v>
      </c>
      <c r="J255" s="275"/>
      <c r="K255" s="275"/>
      <c r="L255" s="273">
        <f>IFERROR(__xludf.DUMMYFUNCTION("""COMPUTED_VALUE"""),2.0)</f>
        <v>2</v>
      </c>
      <c r="M255" s="274">
        <f>IFERROR(__xludf.DUMMYFUNCTION("""COMPUTED_VALUE"""),0.0)</f>
        <v>0</v>
      </c>
      <c r="N255" s="275"/>
      <c r="O255" s="275"/>
      <c r="P255" s="273">
        <f>IFERROR(__xludf.DUMMYFUNCTION("""COMPUTED_VALUE"""),4.0)</f>
        <v>4</v>
      </c>
      <c r="Q255" s="274">
        <f>IFERROR(__xludf.DUMMYFUNCTION("""COMPUTED_VALUE"""),0.0)</f>
        <v>0</v>
      </c>
      <c r="R255" s="275"/>
      <c r="S255" s="275"/>
      <c r="T255" s="273">
        <f>IFERROR(__xludf.DUMMYFUNCTION("""COMPUTED_VALUE"""),4.0)</f>
        <v>4</v>
      </c>
      <c r="U255" s="274">
        <f>IFERROR(__xludf.DUMMYFUNCTION("""COMPUTED_VALUE"""),0.0)</f>
        <v>0</v>
      </c>
      <c r="V255" s="275"/>
      <c r="W255" s="275"/>
      <c r="X255" s="273">
        <f>IFERROR(__xludf.DUMMYFUNCTION("""COMPUTED_VALUE"""),2.0)</f>
        <v>2</v>
      </c>
      <c r="Y255" s="274">
        <f>IFERROR(__xludf.DUMMYFUNCTION("""COMPUTED_VALUE"""),0.0)</f>
        <v>0</v>
      </c>
      <c r="Z255" s="275"/>
      <c r="AA255" s="275"/>
      <c r="AB255" s="273">
        <f>IFERROR(__xludf.DUMMYFUNCTION("""COMPUTED_VALUE"""),2.0)</f>
        <v>2</v>
      </c>
      <c r="AC255" s="274">
        <f>IFERROR(__xludf.DUMMYFUNCTION("""COMPUTED_VALUE"""),0.0)</f>
        <v>0</v>
      </c>
      <c r="AD255" s="275"/>
      <c r="AE255" s="275"/>
      <c r="AF255" s="273">
        <f>IFERROR(__xludf.DUMMYFUNCTION("""COMPUTED_VALUE"""),2.0)</f>
        <v>2</v>
      </c>
      <c r="AG255" s="274"/>
      <c r="AH255" s="275"/>
      <c r="AI255" s="275"/>
      <c r="AJ255" s="273">
        <f>IFERROR(__xludf.DUMMYFUNCTION("""COMPUTED_VALUE"""),5.0)</f>
        <v>5</v>
      </c>
      <c r="AK255" s="274">
        <f>IFERROR(__xludf.DUMMYFUNCTION("""COMPUTED_VALUE"""),0.0)</f>
        <v>0</v>
      </c>
      <c r="AL255" s="275"/>
      <c r="AM255" s="275"/>
      <c r="AN255" s="273">
        <f>IFERROR(__xludf.DUMMYFUNCTION("""COMPUTED_VALUE"""),19.0)</f>
        <v>19</v>
      </c>
      <c r="AO255" s="274"/>
      <c r="AP255" s="275"/>
      <c r="AQ255" s="275"/>
      <c r="AR255" s="273">
        <f>IFERROR(__xludf.DUMMYFUNCTION("""COMPUTED_VALUE"""),4.0)</f>
        <v>4</v>
      </c>
      <c r="AS255" s="274">
        <f>IFERROR(__xludf.DUMMYFUNCTION("""COMPUTED_VALUE"""),0.0)</f>
        <v>0</v>
      </c>
      <c r="AT255" s="275"/>
      <c r="AU255" s="275"/>
      <c r="AV255" s="273">
        <f>IFERROR(__xludf.DUMMYFUNCTION("""COMPUTED_VALUE"""),2.0)</f>
        <v>2</v>
      </c>
      <c r="AW255" s="274">
        <f>IFERROR(__xludf.DUMMYFUNCTION("""COMPUTED_VALUE"""),0.0)</f>
        <v>0</v>
      </c>
      <c r="AX255" s="275"/>
      <c r="AY255" s="275"/>
      <c r="AZ255" s="273">
        <f>IFERROR(__xludf.DUMMYFUNCTION("""COMPUTED_VALUE"""),3.0)</f>
        <v>3</v>
      </c>
      <c r="BA255" s="274">
        <f>IFERROR(__xludf.DUMMYFUNCTION("""COMPUTED_VALUE"""),0.0)</f>
        <v>0</v>
      </c>
      <c r="BB255" s="275"/>
      <c r="BC255" s="275"/>
      <c r="BD255" s="273">
        <f>IFERROR(__xludf.DUMMYFUNCTION("""COMPUTED_VALUE"""),5.0)</f>
        <v>5</v>
      </c>
      <c r="BE255" s="274">
        <f>IFERROR(__xludf.DUMMYFUNCTION("""COMPUTED_VALUE"""),0.0)</f>
        <v>0</v>
      </c>
      <c r="BF255" s="275"/>
      <c r="BG255" s="275"/>
      <c r="BH255" s="273"/>
      <c r="BI255" s="274">
        <f>IFERROR(__xludf.DUMMYFUNCTION("""COMPUTED_VALUE"""),0.0)</f>
        <v>0</v>
      </c>
      <c r="BJ255" s="275"/>
      <c r="BK255" s="275"/>
      <c r="BL255" s="273"/>
      <c r="BM255" s="274">
        <f>IFERROR(__xludf.DUMMYFUNCTION("""COMPUTED_VALUE"""),0.0)</f>
        <v>0</v>
      </c>
      <c r="BN255" s="275"/>
      <c r="BO255" s="275"/>
      <c r="BP255" s="269"/>
      <c r="BQ255" s="269">
        <f>IFERROR(__xludf.DUMMYFUNCTION("""COMPUTED_VALUE"""),0.0)</f>
        <v>0</v>
      </c>
      <c r="BR255" s="269"/>
      <c r="BS255" s="269"/>
      <c r="BT255" s="269"/>
      <c r="BU255" s="269">
        <f>IFERROR(__xludf.DUMMYFUNCTION("""COMPUTED_VALUE"""),0.0)</f>
        <v>0</v>
      </c>
      <c r="BV255" s="269"/>
      <c r="BW255" s="269"/>
      <c r="BX255" s="269"/>
      <c r="BY255" s="269">
        <f>IFERROR(__xludf.DUMMYFUNCTION("""COMPUTED_VALUE"""),0.0)</f>
        <v>0</v>
      </c>
      <c r="BZ255" s="269"/>
      <c r="CA255" s="269"/>
      <c r="CB255" s="269"/>
      <c r="CC255" s="269">
        <f>IFERROR(__xludf.DUMMYFUNCTION("""COMPUTED_VALUE"""),0.0)</f>
        <v>0</v>
      </c>
      <c r="CD255" s="269"/>
      <c r="CE255" s="269"/>
    </row>
    <row r="256">
      <c r="A256" s="271"/>
      <c r="B256" s="269"/>
      <c r="C256" s="272">
        <f>IFERROR(__xludf.DUMMYFUNCTION("""COMPUTED_VALUE"""),0.0)</f>
        <v>0</v>
      </c>
      <c r="D256" s="273">
        <f>IFERROR(__xludf.DUMMYFUNCTION("""COMPUTED_VALUE"""),1.0)</f>
        <v>1</v>
      </c>
      <c r="E256" s="274">
        <f>IFERROR(__xludf.DUMMYFUNCTION("""COMPUTED_VALUE"""),0.0)</f>
        <v>0</v>
      </c>
      <c r="F256" s="275"/>
      <c r="G256" s="275"/>
      <c r="H256" s="273">
        <f>IFERROR(__xludf.DUMMYFUNCTION("""COMPUTED_VALUE"""),1.0)</f>
        <v>1</v>
      </c>
      <c r="I256" s="274">
        <f>IFERROR(__xludf.DUMMYFUNCTION("""COMPUTED_VALUE"""),0.0)</f>
        <v>0</v>
      </c>
      <c r="J256" s="275"/>
      <c r="K256" s="275"/>
      <c r="L256" s="273">
        <f>IFERROR(__xludf.DUMMYFUNCTION("""COMPUTED_VALUE"""),2.0)</f>
        <v>2</v>
      </c>
      <c r="M256" s="274">
        <f>IFERROR(__xludf.DUMMYFUNCTION("""COMPUTED_VALUE"""),0.0)</f>
        <v>0</v>
      </c>
      <c r="N256" s="275"/>
      <c r="O256" s="275"/>
      <c r="P256" s="273">
        <f>IFERROR(__xludf.DUMMYFUNCTION("""COMPUTED_VALUE"""),4.0)</f>
        <v>4</v>
      </c>
      <c r="Q256" s="274">
        <f>IFERROR(__xludf.DUMMYFUNCTION("""COMPUTED_VALUE"""),0.0)</f>
        <v>0</v>
      </c>
      <c r="R256" s="275"/>
      <c r="S256" s="275"/>
      <c r="T256" s="273">
        <f>IFERROR(__xludf.DUMMYFUNCTION("""COMPUTED_VALUE"""),4.0)</f>
        <v>4</v>
      </c>
      <c r="U256" s="274">
        <f>IFERROR(__xludf.DUMMYFUNCTION("""COMPUTED_VALUE"""),0.0)</f>
        <v>0</v>
      </c>
      <c r="V256" s="275"/>
      <c r="W256" s="275"/>
      <c r="X256" s="273">
        <f>IFERROR(__xludf.DUMMYFUNCTION("""COMPUTED_VALUE"""),2.0)</f>
        <v>2</v>
      </c>
      <c r="Y256" s="274">
        <f>IFERROR(__xludf.DUMMYFUNCTION("""COMPUTED_VALUE"""),0.0)</f>
        <v>0</v>
      </c>
      <c r="Z256" s="275"/>
      <c r="AA256" s="275"/>
      <c r="AB256" s="273">
        <f>IFERROR(__xludf.DUMMYFUNCTION("""COMPUTED_VALUE"""),2.0)</f>
        <v>2</v>
      </c>
      <c r="AC256" s="274">
        <f>IFERROR(__xludf.DUMMYFUNCTION("""COMPUTED_VALUE"""),0.0)</f>
        <v>0</v>
      </c>
      <c r="AD256" s="275"/>
      <c r="AE256" s="275"/>
      <c r="AF256" s="273">
        <f>IFERROR(__xludf.DUMMYFUNCTION("""COMPUTED_VALUE"""),2.0)</f>
        <v>2</v>
      </c>
      <c r="AG256" s="274"/>
      <c r="AH256" s="275"/>
      <c r="AI256" s="275"/>
      <c r="AJ256" s="273">
        <f>IFERROR(__xludf.DUMMYFUNCTION("""COMPUTED_VALUE"""),5.0)</f>
        <v>5</v>
      </c>
      <c r="AK256" s="274">
        <f>IFERROR(__xludf.DUMMYFUNCTION("""COMPUTED_VALUE"""),0.0)</f>
        <v>0</v>
      </c>
      <c r="AL256" s="275"/>
      <c r="AM256" s="275"/>
      <c r="AN256" s="273">
        <f>IFERROR(__xludf.DUMMYFUNCTION("""COMPUTED_VALUE"""),19.0)</f>
        <v>19</v>
      </c>
      <c r="AO256" s="274"/>
      <c r="AP256" s="275"/>
      <c r="AQ256" s="275"/>
      <c r="AR256" s="273">
        <f>IFERROR(__xludf.DUMMYFUNCTION("""COMPUTED_VALUE"""),4.0)</f>
        <v>4</v>
      </c>
      <c r="AS256" s="274">
        <f>IFERROR(__xludf.DUMMYFUNCTION("""COMPUTED_VALUE"""),0.0)</f>
        <v>0</v>
      </c>
      <c r="AT256" s="275"/>
      <c r="AU256" s="275"/>
      <c r="AV256" s="273">
        <f>IFERROR(__xludf.DUMMYFUNCTION("""COMPUTED_VALUE"""),2.0)</f>
        <v>2</v>
      </c>
      <c r="AW256" s="274">
        <f>IFERROR(__xludf.DUMMYFUNCTION("""COMPUTED_VALUE"""),0.0)</f>
        <v>0</v>
      </c>
      <c r="AX256" s="275"/>
      <c r="AY256" s="275"/>
      <c r="AZ256" s="273">
        <f>IFERROR(__xludf.DUMMYFUNCTION("""COMPUTED_VALUE"""),3.0)</f>
        <v>3</v>
      </c>
      <c r="BA256" s="274">
        <f>IFERROR(__xludf.DUMMYFUNCTION("""COMPUTED_VALUE"""),0.0)</f>
        <v>0</v>
      </c>
      <c r="BB256" s="275"/>
      <c r="BC256" s="275"/>
      <c r="BD256" s="273">
        <f>IFERROR(__xludf.DUMMYFUNCTION("""COMPUTED_VALUE"""),5.0)</f>
        <v>5</v>
      </c>
      <c r="BE256" s="274">
        <f>IFERROR(__xludf.DUMMYFUNCTION("""COMPUTED_VALUE"""),0.0)</f>
        <v>0</v>
      </c>
      <c r="BF256" s="275"/>
      <c r="BG256" s="275"/>
      <c r="BH256" s="273"/>
      <c r="BI256" s="274">
        <f>IFERROR(__xludf.DUMMYFUNCTION("""COMPUTED_VALUE"""),0.0)</f>
        <v>0</v>
      </c>
      <c r="BJ256" s="275"/>
      <c r="BK256" s="275"/>
      <c r="BL256" s="273"/>
      <c r="BM256" s="274">
        <f>IFERROR(__xludf.DUMMYFUNCTION("""COMPUTED_VALUE"""),0.0)</f>
        <v>0</v>
      </c>
      <c r="BN256" s="275"/>
      <c r="BO256" s="275"/>
      <c r="BP256" s="269"/>
      <c r="BQ256" s="269">
        <f>IFERROR(__xludf.DUMMYFUNCTION("""COMPUTED_VALUE"""),0.0)</f>
        <v>0</v>
      </c>
      <c r="BR256" s="269"/>
      <c r="BS256" s="269"/>
      <c r="BT256" s="269"/>
      <c r="BU256" s="269">
        <f>IFERROR(__xludf.DUMMYFUNCTION("""COMPUTED_VALUE"""),0.0)</f>
        <v>0</v>
      </c>
      <c r="BV256" s="269"/>
      <c r="BW256" s="269"/>
      <c r="BX256" s="269"/>
      <c r="BY256" s="269">
        <f>IFERROR(__xludf.DUMMYFUNCTION("""COMPUTED_VALUE"""),0.0)</f>
        <v>0</v>
      </c>
      <c r="BZ256" s="269"/>
      <c r="CA256" s="269"/>
      <c r="CB256" s="269"/>
      <c r="CC256" s="269">
        <f>IFERROR(__xludf.DUMMYFUNCTION("""COMPUTED_VALUE"""),0.0)</f>
        <v>0</v>
      </c>
      <c r="CD256" s="269"/>
      <c r="CE256" s="269"/>
    </row>
    <row r="257">
      <c r="A257" s="271"/>
      <c r="B257" s="269"/>
      <c r="C257" s="272">
        <f>IFERROR(__xludf.DUMMYFUNCTION("""COMPUTED_VALUE"""),0.0)</f>
        <v>0</v>
      </c>
      <c r="D257" s="273">
        <f>IFERROR(__xludf.DUMMYFUNCTION("""COMPUTED_VALUE"""),1.0)</f>
        <v>1</v>
      </c>
      <c r="E257" s="274">
        <f>IFERROR(__xludf.DUMMYFUNCTION("""COMPUTED_VALUE"""),0.0)</f>
        <v>0</v>
      </c>
      <c r="F257" s="275"/>
      <c r="G257" s="275"/>
      <c r="H257" s="273">
        <f>IFERROR(__xludf.DUMMYFUNCTION("""COMPUTED_VALUE"""),1.0)</f>
        <v>1</v>
      </c>
      <c r="I257" s="274">
        <f>IFERROR(__xludf.DUMMYFUNCTION("""COMPUTED_VALUE"""),0.0)</f>
        <v>0</v>
      </c>
      <c r="J257" s="275"/>
      <c r="K257" s="275"/>
      <c r="L257" s="273">
        <f>IFERROR(__xludf.DUMMYFUNCTION("""COMPUTED_VALUE"""),2.0)</f>
        <v>2</v>
      </c>
      <c r="M257" s="274">
        <f>IFERROR(__xludf.DUMMYFUNCTION("""COMPUTED_VALUE"""),0.0)</f>
        <v>0</v>
      </c>
      <c r="N257" s="275"/>
      <c r="O257" s="275"/>
      <c r="P257" s="273">
        <f>IFERROR(__xludf.DUMMYFUNCTION("""COMPUTED_VALUE"""),4.0)</f>
        <v>4</v>
      </c>
      <c r="Q257" s="274">
        <f>IFERROR(__xludf.DUMMYFUNCTION("""COMPUTED_VALUE"""),0.0)</f>
        <v>0</v>
      </c>
      <c r="R257" s="275"/>
      <c r="S257" s="275"/>
      <c r="T257" s="273">
        <f>IFERROR(__xludf.DUMMYFUNCTION("""COMPUTED_VALUE"""),4.0)</f>
        <v>4</v>
      </c>
      <c r="U257" s="274">
        <f>IFERROR(__xludf.DUMMYFUNCTION("""COMPUTED_VALUE"""),0.0)</f>
        <v>0</v>
      </c>
      <c r="V257" s="275"/>
      <c r="W257" s="275"/>
      <c r="X257" s="273">
        <f>IFERROR(__xludf.DUMMYFUNCTION("""COMPUTED_VALUE"""),2.0)</f>
        <v>2</v>
      </c>
      <c r="Y257" s="274">
        <f>IFERROR(__xludf.DUMMYFUNCTION("""COMPUTED_VALUE"""),0.0)</f>
        <v>0</v>
      </c>
      <c r="Z257" s="275"/>
      <c r="AA257" s="275"/>
      <c r="AB257" s="273">
        <f>IFERROR(__xludf.DUMMYFUNCTION("""COMPUTED_VALUE"""),2.0)</f>
        <v>2</v>
      </c>
      <c r="AC257" s="274">
        <f>IFERROR(__xludf.DUMMYFUNCTION("""COMPUTED_VALUE"""),0.0)</f>
        <v>0</v>
      </c>
      <c r="AD257" s="275"/>
      <c r="AE257" s="275"/>
      <c r="AF257" s="273">
        <f>IFERROR(__xludf.DUMMYFUNCTION("""COMPUTED_VALUE"""),2.0)</f>
        <v>2</v>
      </c>
      <c r="AG257" s="274"/>
      <c r="AH257" s="275"/>
      <c r="AI257" s="275"/>
      <c r="AJ257" s="273">
        <f>IFERROR(__xludf.DUMMYFUNCTION("""COMPUTED_VALUE"""),5.0)</f>
        <v>5</v>
      </c>
      <c r="AK257" s="274">
        <f>IFERROR(__xludf.DUMMYFUNCTION("""COMPUTED_VALUE"""),0.0)</f>
        <v>0</v>
      </c>
      <c r="AL257" s="275"/>
      <c r="AM257" s="275"/>
      <c r="AN257" s="273">
        <f>IFERROR(__xludf.DUMMYFUNCTION("""COMPUTED_VALUE"""),19.0)</f>
        <v>19</v>
      </c>
      <c r="AO257" s="274"/>
      <c r="AP257" s="275"/>
      <c r="AQ257" s="275"/>
      <c r="AR257" s="273">
        <f>IFERROR(__xludf.DUMMYFUNCTION("""COMPUTED_VALUE"""),4.0)</f>
        <v>4</v>
      </c>
      <c r="AS257" s="274">
        <f>IFERROR(__xludf.DUMMYFUNCTION("""COMPUTED_VALUE"""),0.0)</f>
        <v>0</v>
      </c>
      <c r="AT257" s="275"/>
      <c r="AU257" s="275"/>
      <c r="AV257" s="273">
        <f>IFERROR(__xludf.DUMMYFUNCTION("""COMPUTED_VALUE"""),2.0)</f>
        <v>2</v>
      </c>
      <c r="AW257" s="274">
        <f>IFERROR(__xludf.DUMMYFUNCTION("""COMPUTED_VALUE"""),0.0)</f>
        <v>0</v>
      </c>
      <c r="AX257" s="275"/>
      <c r="AY257" s="275"/>
      <c r="AZ257" s="273">
        <f>IFERROR(__xludf.DUMMYFUNCTION("""COMPUTED_VALUE"""),3.0)</f>
        <v>3</v>
      </c>
      <c r="BA257" s="274">
        <f>IFERROR(__xludf.DUMMYFUNCTION("""COMPUTED_VALUE"""),0.0)</f>
        <v>0</v>
      </c>
      <c r="BB257" s="275"/>
      <c r="BC257" s="275"/>
      <c r="BD257" s="273">
        <f>IFERROR(__xludf.DUMMYFUNCTION("""COMPUTED_VALUE"""),5.0)</f>
        <v>5</v>
      </c>
      <c r="BE257" s="274">
        <f>IFERROR(__xludf.DUMMYFUNCTION("""COMPUTED_VALUE"""),0.0)</f>
        <v>0</v>
      </c>
      <c r="BF257" s="275"/>
      <c r="BG257" s="275"/>
      <c r="BH257" s="273"/>
      <c r="BI257" s="274">
        <f>IFERROR(__xludf.DUMMYFUNCTION("""COMPUTED_VALUE"""),0.0)</f>
        <v>0</v>
      </c>
      <c r="BJ257" s="275"/>
      <c r="BK257" s="275"/>
      <c r="BL257" s="273"/>
      <c r="BM257" s="274">
        <f>IFERROR(__xludf.DUMMYFUNCTION("""COMPUTED_VALUE"""),0.0)</f>
        <v>0</v>
      </c>
      <c r="BN257" s="275"/>
      <c r="BO257" s="275"/>
      <c r="BP257" s="269"/>
      <c r="BQ257" s="269">
        <f>IFERROR(__xludf.DUMMYFUNCTION("""COMPUTED_VALUE"""),0.0)</f>
        <v>0</v>
      </c>
      <c r="BR257" s="269"/>
      <c r="BS257" s="269"/>
      <c r="BT257" s="269"/>
      <c r="BU257" s="269">
        <f>IFERROR(__xludf.DUMMYFUNCTION("""COMPUTED_VALUE"""),0.0)</f>
        <v>0</v>
      </c>
      <c r="BV257" s="269"/>
      <c r="BW257" s="269"/>
      <c r="BX257" s="269"/>
      <c r="BY257" s="269">
        <f>IFERROR(__xludf.DUMMYFUNCTION("""COMPUTED_VALUE"""),0.0)</f>
        <v>0</v>
      </c>
      <c r="BZ257" s="269"/>
      <c r="CA257" s="269"/>
      <c r="CB257" s="269"/>
      <c r="CC257" s="269">
        <f>IFERROR(__xludf.DUMMYFUNCTION("""COMPUTED_VALUE"""),0.0)</f>
        <v>0</v>
      </c>
      <c r="CD257" s="269"/>
      <c r="CE257" s="269"/>
    </row>
    <row r="258">
      <c r="A258" s="271"/>
      <c r="B258" s="269"/>
      <c r="C258" s="272">
        <f>IFERROR(__xludf.DUMMYFUNCTION("""COMPUTED_VALUE"""),0.0)</f>
        <v>0</v>
      </c>
      <c r="D258" s="273">
        <f>IFERROR(__xludf.DUMMYFUNCTION("""COMPUTED_VALUE"""),1.0)</f>
        <v>1</v>
      </c>
      <c r="E258" s="274">
        <f>IFERROR(__xludf.DUMMYFUNCTION("""COMPUTED_VALUE"""),0.0)</f>
        <v>0</v>
      </c>
      <c r="F258" s="275"/>
      <c r="G258" s="275"/>
      <c r="H258" s="273">
        <f>IFERROR(__xludf.DUMMYFUNCTION("""COMPUTED_VALUE"""),1.0)</f>
        <v>1</v>
      </c>
      <c r="I258" s="274">
        <f>IFERROR(__xludf.DUMMYFUNCTION("""COMPUTED_VALUE"""),0.0)</f>
        <v>0</v>
      </c>
      <c r="J258" s="275"/>
      <c r="K258" s="275"/>
      <c r="L258" s="273">
        <f>IFERROR(__xludf.DUMMYFUNCTION("""COMPUTED_VALUE"""),2.0)</f>
        <v>2</v>
      </c>
      <c r="M258" s="274">
        <f>IFERROR(__xludf.DUMMYFUNCTION("""COMPUTED_VALUE"""),0.0)</f>
        <v>0</v>
      </c>
      <c r="N258" s="275"/>
      <c r="O258" s="275"/>
      <c r="P258" s="273">
        <f>IFERROR(__xludf.DUMMYFUNCTION("""COMPUTED_VALUE"""),4.0)</f>
        <v>4</v>
      </c>
      <c r="Q258" s="274">
        <f>IFERROR(__xludf.DUMMYFUNCTION("""COMPUTED_VALUE"""),0.0)</f>
        <v>0</v>
      </c>
      <c r="R258" s="275"/>
      <c r="S258" s="275"/>
      <c r="T258" s="273">
        <f>IFERROR(__xludf.DUMMYFUNCTION("""COMPUTED_VALUE"""),4.0)</f>
        <v>4</v>
      </c>
      <c r="U258" s="274">
        <f>IFERROR(__xludf.DUMMYFUNCTION("""COMPUTED_VALUE"""),0.0)</f>
        <v>0</v>
      </c>
      <c r="V258" s="275"/>
      <c r="W258" s="275"/>
      <c r="X258" s="273">
        <f>IFERROR(__xludf.DUMMYFUNCTION("""COMPUTED_VALUE"""),2.0)</f>
        <v>2</v>
      </c>
      <c r="Y258" s="274">
        <f>IFERROR(__xludf.DUMMYFUNCTION("""COMPUTED_VALUE"""),0.0)</f>
        <v>0</v>
      </c>
      <c r="Z258" s="275"/>
      <c r="AA258" s="275"/>
      <c r="AB258" s="273">
        <f>IFERROR(__xludf.DUMMYFUNCTION("""COMPUTED_VALUE"""),2.0)</f>
        <v>2</v>
      </c>
      <c r="AC258" s="274">
        <f>IFERROR(__xludf.DUMMYFUNCTION("""COMPUTED_VALUE"""),0.0)</f>
        <v>0</v>
      </c>
      <c r="AD258" s="275"/>
      <c r="AE258" s="275"/>
      <c r="AF258" s="273">
        <f>IFERROR(__xludf.DUMMYFUNCTION("""COMPUTED_VALUE"""),2.0)</f>
        <v>2</v>
      </c>
      <c r="AG258" s="274"/>
      <c r="AH258" s="275"/>
      <c r="AI258" s="275"/>
      <c r="AJ258" s="273">
        <f>IFERROR(__xludf.DUMMYFUNCTION("""COMPUTED_VALUE"""),5.0)</f>
        <v>5</v>
      </c>
      <c r="AK258" s="274">
        <f>IFERROR(__xludf.DUMMYFUNCTION("""COMPUTED_VALUE"""),0.0)</f>
        <v>0</v>
      </c>
      <c r="AL258" s="275"/>
      <c r="AM258" s="275"/>
      <c r="AN258" s="273">
        <f>IFERROR(__xludf.DUMMYFUNCTION("""COMPUTED_VALUE"""),19.0)</f>
        <v>19</v>
      </c>
      <c r="AO258" s="274"/>
      <c r="AP258" s="275"/>
      <c r="AQ258" s="275"/>
      <c r="AR258" s="273">
        <f>IFERROR(__xludf.DUMMYFUNCTION("""COMPUTED_VALUE"""),4.0)</f>
        <v>4</v>
      </c>
      <c r="AS258" s="274">
        <f>IFERROR(__xludf.DUMMYFUNCTION("""COMPUTED_VALUE"""),0.0)</f>
        <v>0</v>
      </c>
      <c r="AT258" s="275"/>
      <c r="AU258" s="275"/>
      <c r="AV258" s="273">
        <f>IFERROR(__xludf.DUMMYFUNCTION("""COMPUTED_VALUE"""),2.0)</f>
        <v>2</v>
      </c>
      <c r="AW258" s="274">
        <f>IFERROR(__xludf.DUMMYFUNCTION("""COMPUTED_VALUE"""),0.0)</f>
        <v>0</v>
      </c>
      <c r="AX258" s="275"/>
      <c r="AY258" s="275"/>
      <c r="AZ258" s="273">
        <f>IFERROR(__xludf.DUMMYFUNCTION("""COMPUTED_VALUE"""),3.0)</f>
        <v>3</v>
      </c>
      <c r="BA258" s="274">
        <f>IFERROR(__xludf.DUMMYFUNCTION("""COMPUTED_VALUE"""),0.0)</f>
        <v>0</v>
      </c>
      <c r="BB258" s="275"/>
      <c r="BC258" s="275"/>
      <c r="BD258" s="273">
        <f>IFERROR(__xludf.DUMMYFUNCTION("""COMPUTED_VALUE"""),5.0)</f>
        <v>5</v>
      </c>
      <c r="BE258" s="274">
        <f>IFERROR(__xludf.DUMMYFUNCTION("""COMPUTED_VALUE"""),0.0)</f>
        <v>0</v>
      </c>
      <c r="BF258" s="275"/>
      <c r="BG258" s="275"/>
      <c r="BH258" s="273"/>
      <c r="BI258" s="274">
        <f>IFERROR(__xludf.DUMMYFUNCTION("""COMPUTED_VALUE"""),0.0)</f>
        <v>0</v>
      </c>
      <c r="BJ258" s="275"/>
      <c r="BK258" s="275"/>
      <c r="BL258" s="273"/>
      <c r="BM258" s="274">
        <f>IFERROR(__xludf.DUMMYFUNCTION("""COMPUTED_VALUE"""),0.0)</f>
        <v>0</v>
      </c>
      <c r="BN258" s="275"/>
      <c r="BO258" s="275"/>
      <c r="BP258" s="269"/>
      <c r="BQ258" s="269">
        <f>IFERROR(__xludf.DUMMYFUNCTION("""COMPUTED_VALUE"""),0.0)</f>
        <v>0</v>
      </c>
      <c r="BR258" s="269"/>
      <c r="BS258" s="269"/>
      <c r="BT258" s="269"/>
      <c r="BU258" s="269">
        <f>IFERROR(__xludf.DUMMYFUNCTION("""COMPUTED_VALUE"""),0.0)</f>
        <v>0</v>
      </c>
      <c r="BV258" s="269"/>
      <c r="BW258" s="269"/>
      <c r="BX258" s="269"/>
      <c r="BY258" s="269">
        <f>IFERROR(__xludf.DUMMYFUNCTION("""COMPUTED_VALUE"""),0.0)</f>
        <v>0</v>
      </c>
      <c r="BZ258" s="269"/>
      <c r="CA258" s="269"/>
      <c r="CB258" s="269"/>
      <c r="CC258" s="269">
        <f>IFERROR(__xludf.DUMMYFUNCTION("""COMPUTED_VALUE"""),0.0)</f>
        <v>0</v>
      </c>
      <c r="CD258" s="269"/>
      <c r="CE258" s="269"/>
    </row>
    <row r="259">
      <c r="A259" s="271"/>
      <c r="B259" s="269"/>
      <c r="C259" s="272">
        <f>IFERROR(__xludf.DUMMYFUNCTION("""COMPUTED_VALUE"""),0.0)</f>
        <v>0</v>
      </c>
      <c r="D259" s="273">
        <f>IFERROR(__xludf.DUMMYFUNCTION("""COMPUTED_VALUE"""),1.0)</f>
        <v>1</v>
      </c>
      <c r="E259" s="274">
        <f>IFERROR(__xludf.DUMMYFUNCTION("""COMPUTED_VALUE"""),0.0)</f>
        <v>0</v>
      </c>
      <c r="F259" s="275"/>
      <c r="G259" s="275"/>
      <c r="H259" s="273">
        <f>IFERROR(__xludf.DUMMYFUNCTION("""COMPUTED_VALUE"""),1.0)</f>
        <v>1</v>
      </c>
      <c r="I259" s="274">
        <f>IFERROR(__xludf.DUMMYFUNCTION("""COMPUTED_VALUE"""),0.0)</f>
        <v>0</v>
      </c>
      <c r="J259" s="275"/>
      <c r="K259" s="275"/>
      <c r="L259" s="273">
        <f>IFERROR(__xludf.DUMMYFUNCTION("""COMPUTED_VALUE"""),2.0)</f>
        <v>2</v>
      </c>
      <c r="M259" s="274">
        <f>IFERROR(__xludf.DUMMYFUNCTION("""COMPUTED_VALUE"""),0.0)</f>
        <v>0</v>
      </c>
      <c r="N259" s="275"/>
      <c r="O259" s="275"/>
      <c r="P259" s="273">
        <f>IFERROR(__xludf.DUMMYFUNCTION("""COMPUTED_VALUE"""),4.0)</f>
        <v>4</v>
      </c>
      <c r="Q259" s="274">
        <f>IFERROR(__xludf.DUMMYFUNCTION("""COMPUTED_VALUE"""),0.0)</f>
        <v>0</v>
      </c>
      <c r="R259" s="275"/>
      <c r="S259" s="275"/>
      <c r="T259" s="273">
        <f>IFERROR(__xludf.DUMMYFUNCTION("""COMPUTED_VALUE"""),4.0)</f>
        <v>4</v>
      </c>
      <c r="U259" s="274">
        <f>IFERROR(__xludf.DUMMYFUNCTION("""COMPUTED_VALUE"""),0.0)</f>
        <v>0</v>
      </c>
      <c r="V259" s="275"/>
      <c r="W259" s="275"/>
      <c r="X259" s="273">
        <f>IFERROR(__xludf.DUMMYFUNCTION("""COMPUTED_VALUE"""),2.0)</f>
        <v>2</v>
      </c>
      <c r="Y259" s="274">
        <f>IFERROR(__xludf.DUMMYFUNCTION("""COMPUTED_VALUE"""),0.0)</f>
        <v>0</v>
      </c>
      <c r="Z259" s="275"/>
      <c r="AA259" s="275"/>
      <c r="AB259" s="273">
        <f>IFERROR(__xludf.DUMMYFUNCTION("""COMPUTED_VALUE"""),2.0)</f>
        <v>2</v>
      </c>
      <c r="AC259" s="274">
        <f>IFERROR(__xludf.DUMMYFUNCTION("""COMPUTED_VALUE"""),0.0)</f>
        <v>0</v>
      </c>
      <c r="AD259" s="275"/>
      <c r="AE259" s="275"/>
      <c r="AF259" s="273">
        <f>IFERROR(__xludf.DUMMYFUNCTION("""COMPUTED_VALUE"""),2.0)</f>
        <v>2</v>
      </c>
      <c r="AG259" s="274"/>
      <c r="AH259" s="275"/>
      <c r="AI259" s="275"/>
      <c r="AJ259" s="273">
        <f>IFERROR(__xludf.DUMMYFUNCTION("""COMPUTED_VALUE"""),5.0)</f>
        <v>5</v>
      </c>
      <c r="AK259" s="274">
        <f>IFERROR(__xludf.DUMMYFUNCTION("""COMPUTED_VALUE"""),0.0)</f>
        <v>0</v>
      </c>
      <c r="AL259" s="275"/>
      <c r="AM259" s="275"/>
      <c r="AN259" s="273">
        <f>IFERROR(__xludf.DUMMYFUNCTION("""COMPUTED_VALUE"""),19.0)</f>
        <v>19</v>
      </c>
      <c r="AO259" s="274"/>
      <c r="AP259" s="275"/>
      <c r="AQ259" s="275"/>
      <c r="AR259" s="273">
        <f>IFERROR(__xludf.DUMMYFUNCTION("""COMPUTED_VALUE"""),4.0)</f>
        <v>4</v>
      </c>
      <c r="AS259" s="274">
        <f>IFERROR(__xludf.DUMMYFUNCTION("""COMPUTED_VALUE"""),0.0)</f>
        <v>0</v>
      </c>
      <c r="AT259" s="275"/>
      <c r="AU259" s="275"/>
      <c r="AV259" s="273">
        <f>IFERROR(__xludf.DUMMYFUNCTION("""COMPUTED_VALUE"""),2.0)</f>
        <v>2</v>
      </c>
      <c r="AW259" s="274">
        <f>IFERROR(__xludf.DUMMYFUNCTION("""COMPUTED_VALUE"""),0.0)</f>
        <v>0</v>
      </c>
      <c r="AX259" s="275"/>
      <c r="AY259" s="275"/>
      <c r="AZ259" s="273">
        <f>IFERROR(__xludf.DUMMYFUNCTION("""COMPUTED_VALUE"""),3.0)</f>
        <v>3</v>
      </c>
      <c r="BA259" s="274">
        <f>IFERROR(__xludf.DUMMYFUNCTION("""COMPUTED_VALUE"""),0.0)</f>
        <v>0</v>
      </c>
      <c r="BB259" s="275"/>
      <c r="BC259" s="275"/>
      <c r="BD259" s="273">
        <f>IFERROR(__xludf.DUMMYFUNCTION("""COMPUTED_VALUE"""),5.0)</f>
        <v>5</v>
      </c>
      <c r="BE259" s="274">
        <f>IFERROR(__xludf.DUMMYFUNCTION("""COMPUTED_VALUE"""),0.0)</f>
        <v>0</v>
      </c>
      <c r="BF259" s="275"/>
      <c r="BG259" s="275"/>
      <c r="BH259" s="273"/>
      <c r="BI259" s="274">
        <f>IFERROR(__xludf.DUMMYFUNCTION("""COMPUTED_VALUE"""),0.0)</f>
        <v>0</v>
      </c>
      <c r="BJ259" s="275"/>
      <c r="BK259" s="275"/>
      <c r="BL259" s="273"/>
      <c r="BM259" s="274">
        <f>IFERROR(__xludf.DUMMYFUNCTION("""COMPUTED_VALUE"""),0.0)</f>
        <v>0</v>
      </c>
      <c r="BN259" s="275"/>
      <c r="BO259" s="275"/>
      <c r="BP259" s="269"/>
      <c r="BQ259" s="269">
        <f>IFERROR(__xludf.DUMMYFUNCTION("""COMPUTED_VALUE"""),0.0)</f>
        <v>0</v>
      </c>
      <c r="BR259" s="269"/>
      <c r="BS259" s="269"/>
      <c r="BT259" s="269"/>
      <c r="BU259" s="269">
        <f>IFERROR(__xludf.DUMMYFUNCTION("""COMPUTED_VALUE"""),0.0)</f>
        <v>0</v>
      </c>
      <c r="BV259" s="269"/>
      <c r="BW259" s="269"/>
      <c r="BX259" s="269"/>
      <c r="BY259" s="269">
        <f>IFERROR(__xludf.DUMMYFUNCTION("""COMPUTED_VALUE"""),0.0)</f>
        <v>0</v>
      </c>
      <c r="BZ259" s="269"/>
      <c r="CA259" s="269"/>
      <c r="CB259" s="269"/>
      <c r="CC259" s="269">
        <f>IFERROR(__xludf.DUMMYFUNCTION("""COMPUTED_VALUE"""),0.0)</f>
        <v>0</v>
      </c>
      <c r="CD259" s="269"/>
      <c r="CE259" s="269"/>
    </row>
    <row r="260">
      <c r="A260" s="271"/>
      <c r="B260" s="269"/>
      <c r="C260" s="272">
        <f>IFERROR(__xludf.DUMMYFUNCTION("""COMPUTED_VALUE"""),0.0)</f>
        <v>0</v>
      </c>
      <c r="D260" s="273">
        <f>IFERROR(__xludf.DUMMYFUNCTION("""COMPUTED_VALUE"""),1.0)</f>
        <v>1</v>
      </c>
      <c r="E260" s="274">
        <f>IFERROR(__xludf.DUMMYFUNCTION("""COMPUTED_VALUE"""),0.0)</f>
        <v>0</v>
      </c>
      <c r="F260" s="275"/>
      <c r="G260" s="275"/>
      <c r="H260" s="273">
        <f>IFERROR(__xludf.DUMMYFUNCTION("""COMPUTED_VALUE"""),1.0)</f>
        <v>1</v>
      </c>
      <c r="I260" s="274">
        <f>IFERROR(__xludf.DUMMYFUNCTION("""COMPUTED_VALUE"""),0.0)</f>
        <v>0</v>
      </c>
      <c r="J260" s="275"/>
      <c r="K260" s="275"/>
      <c r="L260" s="273">
        <f>IFERROR(__xludf.DUMMYFUNCTION("""COMPUTED_VALUE"""),2.0)</f>
        <v>2</v>
      </c>
      <c r="M260" s="274">
        <f>IFERROR(__xludf.DUMMYFUNCTION("""COMPUTED_VALUE"""),0.0)</f>
        <v>0</v>
      </c>
      <c r="N260" s="275"/>
      <c r="O260" s="275"/>
      <c r="P260" s="273">
        <f>IFERROR(__xludf.DUMMYFUNCTION("""COMPUTED_VALUE"""),4.0)</f>
        <v>4</v>
      </c>
      <c r="Q260" s="274">
        <f>IFERROR(__xludf.DUMMYFUNCTION("""COMPUTED_VALUE"""),0.0)</f>
        <v>0</v>
      </c>
      <c r="R260" s="275"/>
      <c r="S260" s="275"/>
      <c r="T260" s="273">
        <f>IFERROR(__xludf.DUMMYFUNCTION("""COMPUTED_VALUE"""),4.0)</f>
        <v>4</v>
      </c>
      <c r="U260" s="274">
        <f>IFERROR(__xludf.DUMMYFUNCTION("""COMPUTED_VALUE"""),0.0)</f>
        <v>0</v>
      </c>
      <c r="V260" s="275"/>
      <c r="W260" s="275"/>
      <c r="X260" s="273">
        <f>IFERROR(__xludf.DUMMYFUNCTION("""COMPUTED_VALUE"""),2.0)</f>
        <v>2</v>
      </c>
      <c r="Y260" s="274">
        <f>IFERROR(__xludf.DUMMYFUNCTION("""COMPUTED_VALUE"""),0.0)</f>
        <v>0</v>
      </c>
      <c r="Z260" s="275"/>
      <c r="AA260" s="275"/>
      <c r="AB260" s="273">
        <f>IFERROR(__xludf.DUMMYFUNCTION("""COMPUTED_VALUE"""),2.0)</f>
        <v>2</v>
      </c>
      <c r="AC260" s="274">
        <f>IFERROR(__xludf.DUMMYFUNCTION("""COMPUTED_VALUE"""),0.0)</f>
        <v>0</v>
      </c>
      <c r="AD260" s="275"/>
      <c r="AE260" s="275"/>
      <c r="AF260" s="273">
        <f>IFERROR(__xludf.DUMMYFUNCTION("""COMPUTED_VALUE"""),2.0)</f>
        <v>2</v>
      </c>
      <c r="AG260" s="274"/>
      <c r="AH260" s="275"/>
      <c r="AI260" s="275"/>
      <c r="AJ260" s="273">
        <f>IFERROR(__xludf.DUMMYFUNCTION("""COMPUTED_VALUE"""),5.0)</f>
        <v>5</v>
      </c>
      <c r="AK260" s="274">
        <f>IFERROR(__xludf.DUMMYFUNCTION("""COMPUTED_VALUE"""),0.0)</f>
        <v>0</v>
      </c>
      <c r="AL260" s="275"/>
      <c r="AM260" s="275"/>
      <c r="AN260" s="273">
        <f>IFERROR(__xludf.DUMMYFUNCTION("""COMPUTED_VALUE"""),19.0)</f>
        <v>19</v>
      </c>
      <c r="AO260" s="274"/>
      <c r="AP260" s="275"/>
      <c r="AQ260" s="275"/>
      <c r="AR260" s="273">
        <f>IFERROR(__xludf.DUMMYFUNCTION("""COMPUTED_VALUE"""),4.0)</f>
        <v>4</v>
      </c>
      <c r="AS260" s="274">
        <f>IFERROR(__xludf.DUMMYFUNCTION("""COMPUTED_VALUE"""),0.0)</f>
        <v>0</v>
      </c>
      <c r="AT260" s="275"/>
      <c r="AU260" s="275"/>
      <c r="AV260" s="273">
        <f>IFERROR(__xludf.DUMMYFUNCTION("""COMPUTED_VALUE"""),2.0)</f>
        <v>2</v>
      </c>
      <c r="AW260" s="274">
        <f>IFERROR(__xludf.DUMMYFUNCTION("""COMPUTED_VALUE"""),0.0)</f>
        <v>0</v>
      </c>
      <c r="AX260" s="275"/>
      <c r="AY260" s="275"/>
      <c r="AZ260" s="273">
        <f>IFERROR(__xludf.DUMMYFUNCTION("""COMPUTED_VALUE"""),3.0)</f>
        <v>3</v>
      </c>
      <c r="BA260" s="274">
        <f>IFERROR(__xludf.DUMMYFUNCTION("""COMPUTED_VALUE"""),0.0)</f>
        <v>0</v>
      </c>
      <c r="BB260" s="275"/>
      <c r="BC260" s="275"/>
      <c r="BD260" s="273">
        <f>IFERROR(__xludf.DUMMYFUNCTION("""COMPUTED_VALUE"""),5.0)</f>
        <v>5</v>
      </c>
      <c r="BE260" s="274">
        <f>IFERROR(__xludf.DUMMYFUNCTION("""COMPUTED_VALUE"""),0.0)</f>
        <v>0</v>
      </c>
      <c r="BF260" s="275"/>
      <c r="BG260" s="275"/>
      <c r="BH260" s="273"/>
      <c r="BI260" s="274">
        <f>IFERROR(__xludf.DUMMYFUNCTION("""COMPUTED_VALUE"""),0.0)</f>
        <v>0</v>
      </c>
      <c r="BJ260" s="275"/>
      <c r="BK260" s="275"/>
      <c r="BL260" s="273"/>
      <c r="BM260" s="274">
        <f>IFERROR(__xludf.DUMMYFUNCTION("""COMPUTED_VALUE"""),0.0)</f>
        <v>0</v>
      </c>
      <c r="BN260" s="275"/>
      <c r="BO260" s="275"/>
      <c r="BP260" s="269"/>
      <c r="BQ260" s="269">
        <f>IFERROR(__xludf.DUMMYFUNCTION("""COMPUTED_VALUE"""),0.0)</f>
        <v>0</v>
      </c>
      <c r="BR260" s="269"/>
      <c r="BS260" s="269"/>
      <c r="BT260" s="269"/>
      <c r="BU260" s="269">
        <f>IFERROR(__xludf.DUMMYFUNCTION("""COMPUTED_VALUE"""),0.0)</f>
        <v>0</v>
      </c>
      <c r="BV260" s="269"/>
      <c r="BW260" s="269"/>
      <c r="BX260" s="269"/>
      <c r="BY260" s="269">
        <f>IFERROR(__xludf.DUMMYFUNCTION("""COMPUTED_VALUE"""),0.0)</f>
        <v>0</v>
      </c>
      <c r="BZ260" s="269"/>
      <c r="CA260" s="269"/>
      <c r="CB260" s="269"/>
      <c r="CC260" s="269">
        <f>IFERROR(__xludf.DUMMYFUNCTION("""COMPUTED_VALUE"""),0.0)</f>
        <v>0</v>
      </c>
      <c r="CD260" s="269"/>
      <c r="CE260" s="269"/>
    </row>
    <row r="261">
      <c r="A261" s="271"/>
      <c r="B261" s="269"/>
      <c r="C261" s="272">
        <f>IFERROR(__xludf.DUMMYFUNCTION("""COMPUTED_VALUE"""),0.0)</f>
        <v>0</v>
      </c>
      <c r="D261" s="273">
        <f>IFERROR(__xludf.DUMMYFUNCTION("""COMPUTED_VALUE"""),1.0)</f>
        <v>1</v>
      </c>
      <c r="E261" s="274">
        <f>IFERROR(__xludf.DUMMYFUNCTION("""COMPUTED_VALUE"""),0.0)</f>
        <v>0</v>
      </c>
      <c r="F261" s="275"/>
      <c r="G261" s="275"/>
      <c r="H261" s="273">
        <f>IFERROR(__xludf.DUMMYFUNCTION("""COMPUTED_VALUE"""),1.0)</f>
        <v>1</v>
      </c>
      <c r="I261" s="274">
        <f>IFERROR(__xludf.DUMMYFUNCTION("""COMPUTED_VALUE"""),0.0)</f>
        <v>0</v>
      </c>
      <c r="J261" s="275"/>
      <c r="K261" s="275"/>
      <c r="L261" s="273">
        <f>IFERROR(__xludf.DUMMYFUNCTION("""COMPUTED_VALUE"""),2.0)</f>
        <v>2</v>
      </c>
      <c r="M261" s="274">
        <f>IFERROR(__xludf.DUMMYFUNCTION("""COMPUTED_VALUE"""),0.0)</f>
        <v>0</v>
      </c>
      <c r="N261" s="275"/>
      <c r="O261" s="275"/>
      <c r="P261" s="273">
        <f>IFERROR(__xludf.DUMMYFUNCTION("""COMPUTED_VALUE"""),4.0)</f>
        <v>4</v>
      </c>
      <c r="Q261" s="274">
        <f>IFERROR(__xludf.DUMMYFUNCTION("""COMPUTED_VALUE"""),0.0)</f>
        <v>0</v>
      </c>
      <c r="R261" s="275"/>
      <c r="S261" s="275"/>
      <c r="T261" s="273">
        <f>IFERROR(__xludf.DUMMYFUNCTION("""COMPUTED_VALUE"""),4.0)</f>
        <v>4</v>
      </c>
      <c r="U261" s="274">
        <f>IFERROR(__xludf.DUMMYFUNCTION("""COMPUTED_VALUE"""),0.0)</f>
        <v>0</v>
      </c>
      <c r="V261" s="275"/>
      <c r="W261" s="275"/>
      <c r="X261" s="273">
        <f>IFERROR(__xludf.DUMMYFUNCTION("""COMPUTED_VALUE"""),2.0)</f>
        <v>2</v>
      </c>
      <c r="Y261" s="274">
        <f>IFERROR(__xludf.DUMMYFUNCTION("""COMPUTED_VALUE"""),0.0)</f>
        <v>0</v>
      </c>
      <c r="Z261" s="275"/>
      <c r="AA261" s="275"/>
      <c r="AB261" s="273">
        <f>IFERROR(__xludf.DUMMYFUNCTION("""COMPUTED_VALUE"""),2.0)</f>
        <v>2</v>
      </c>
      <c r="AC261" s="274">
        <f>IFERROR(__xludf.DUMMYFUNCTION("""COMPUTED_VALUE"""),0.0)</f>
        <v>0</v>
      </c>
      <c r="AD261" s="275"/>
      <c r="AE261" s="275"/>
      <c r="AF261" s="273">
        <f>IFERROR(__xludf.DUMMYFUNCTION("""COMPUTED_VALUE"""),2.0)</f>
        <v>2</v>
      </c>
      <c r="AG261" s="274"/>
      <c r="AH261" s="275"/>
      <c r="AI261" s="275"/>
      <c r="AJ261" s="273">
        <f>IFERROR(__xludf.DUMMYFUNCTION("""COMPUTED_VALUE"""),5.0)</f>
        <v>5</v>
      </c>
      <c r="AK261" s="274">
        <f>IFERROR(__xludf.DUMMYFUNCTION("""COMPUTED_VALUE"""),0.0)</f>
        <v>0</v>
      </c>
      <c r="AL261" s="275"/>
      <c r="AM261" s="275"/>
      <c r="AN261" s="273">
        <f>IFERROR(__xludf.DUMMYFUNCTION("""COMPUTED_VALUE"""),19.0)</f>
        <v>19</v>
      </c>
      <c r="AO261" s="274"/>
      <c r="AP261" s="275"/>
      <c r="AQ261" s="275"/>
      <c r="AR261" s="273">
        <f>IFERROR(__xludf.DUMMYFUNCTION("""COMPUTED_VALUE"""),4.0)</f>
        <v>4</v>
      </c>
      <c r="AS261" s="274">
        <f>IFERROR(__xludf.DUMMYFUNCTION("""COMPUTED_VALUE"""),0.0)</f>
        <v>0</v>
      </c>
      <c r="AT261" s="275"/>
      <c r="AU261" s="275"/>
      <c r="AV261" s="273">
        <f>IFERROR(__xludf.DUMMYFUNCTION("""COMPUTED_VALUE"""),2.0)</f>
        <v>2</v>
      </c>
      <c r="AW261" s="274">
        <f>IFERROR(__xludf.DUMMYFUNCTION("""COMPUTED_VALUE"""),0.0)</f>
        <v>0</v>
      </c>
      <c r="AX261" s="275"/>
      <c r="AY261" s="275"/>
      <c r="AZ261" s="273">
        <f>IFERROR(__xludf.DUMMYFUNCTION("""COMPUTED_VALUE"""),3.0)</f>
        <v>3</v>
      </c>
      <c r="BA261" s="274">
        <f>IFERROR(__xludf.DUMMYFUNCTION("""COMPUTED_VALUE"""),0.0)</f>
        <v>0</v>
      </c>
      <c r="BB261" s="275"/>
      <c r="BC261" s="275"/>
      <c r="BD261" s="273">
        <f>IFERROR(__xludf.DUMMYFUNCTION("""COMPUTED_VALUE"""),5.0)</f>
        <v>5</v>
      </c>
      <c r="BE261" s="274">
        <f>IFERROR(__xludf.DUMMYFUNCTION("""COMPUTED_VALUE"""),0.0)</f>
        <v>0</v>
      </c>
      <c r="BF261" s="275"/>
      <c r="BG261" s="275"/>
      <c r="BH261" s="273"/>
      <c r="BI261" s="274">
        <f>IFERROR(__xludf.DUMMYFUNCTION("""COMPUTED_VALUE"""),0.0)</f>
        <v>0</v>
      </c>
      <c r="BJ261" s="275"/>
      <c r="BK261" s="275"/>
      <c r="BL261" s="273"/>
      <c r="BM261" s="274">
        <f>IFERROR(__xludf.DUMMYFUNCTION("""COMPUTED_VALUE"""),0.0)</f>
        <v>0</v>
      </c>
      <c r="BN261" s="275"/>
      <c r="BO261" s="275"/>
      <c r="BP261" s="269"/>
      <c r="BQ261" s="269">
        <f>IFERROR(__xludf.DUMMYFUNCTION("""COMPUTED_VALUE"""),0.0)</f>
        <v>0</v>
      </c>
      <c r="BR261" s="269"/>
      <c r="BS261" s="269"/>
      <c r="BT261" s="269"/>
      <c r="BU261" s="269">
        <f>IFERROR(__xludf.DUMMYFUNCTION("""COMPUTED_VALUE"""),0.0)</f>
        <v>0</v>
      </c>
      <c r="BV261" s="269"/>
      <c r="BW261" s="269"/>
      <c r="BX261" s="269"/>
      <c r="BY261" s="269">
        <f>IFERROR(__xludf.DUMMYFUNCTION("""COMPUTED_VALUE"""),0.0)</f>
        <v>0</v>
      </c>
      <c r="BZ261" s="269"/>
      <c r="CA261" s="269"/>
      <c r="CB261" s="269"/>
      <c r="CC261" s="269">
        <f>IFERROR(__xludf.DUMMYFUNCTION("""COMPUTED_VALUE"""),0.0)</f>
        <v>0</v>
      </c>
      <c r="CD261" s="269"/>
      <c r="CE261" s="269"/>
    </row>
    <row r="262">
      <c r="A262" s="271"/>
      <c r="B262" s="269"/>
      <c r="C262" s="272">
        <f>IFERROR(__xludf.DUMMYFUNCTION("""COMPUTED_VALUE"""),0.0)</f>
        <v>0</v>
      </c>
      <c r="D262" s="273">
        <f>IFERROR(__xludf.DUMMYFUNCTION("""COMPUTED_VALUE"""),1.0)</f>
        <v>1</v>
      </c>
      <c r="E262" s="274">
        <f>IFERROR(__xludf.DUMMYFUNCTION("""COMPUTED_VALUE"""),0.0)</f>
        <v>0</v>
      </c>
      <c r="F262" s="275"/>
      <c r="G262" s="275"/>
      <c r="H262" s="273">
        <f>IFERROR(__xludf.DUMMYFUNCTION("""COMPUTED_VALUE"""),1.0)</f>
        <v>1</v>
      </c>
      <c r="I262" s="274">
        <f>IFERROR(__xludf.DUMMYFUNCTION("""COMPUTED_VALUE"""),0.0)</f>
        <v>0</v>
      </c>
      <c r="J262" s="275"/>
      <c r="K262" s="275"/>
      <c r="L262" s="273">
        <f>IFERROR(__xludf.DUMMYFUNCTION("""COMPUTED_VALUE"""),2.0)</f>
        <v>2</v>
      </c>
      <c r="M262" s="274">
        <f>IFERROR(__xludf.DUMMYFUNCTION("""COMPUTED_VALUE"""),0.0)</f>
        <v>0</v>
      </c>
      <c r="N262" s="275"/>
      <c r="O262" s="275"/>
      <c r="P262" s="273">
        <f>IFERROR(__xludf.DUMMYFUNCTION("""COMPUTED_VALUE"""),4.0)</f>
        <v>4</v>
      </c>
      <c r="Q262" s="274">
        <f>IFERROR(__xludf.DUMMYFUNCTION("""COMPUTED_VALUE"""),0.0)</f>
        <v>0</v>
      </c>
      <c r="R262" s="275"/>
      <c r="S262" s="275"/>
      <c r="T262" s="273">
        <f>IFERROR(__xludf.DUMMYFUNCTION("""COMPUTED_VALUE"""),4.0)</f>
        <v>4</v>
      </c>
      <c r="U262" s="274">
        <f>IFERROR(__xludf.DUMMYFUNCTION("""COMPUTED_VALUE"""),0.0)</f>
        <v>0</v>
      </c>
      <c r="V262" s="275"/>
      <c r="W262" s="275"/>
      <c r="X262" s="273">
        <f>IFERROR(__xludf.DUMMYFUNCTION("""COMPUTED_VALUE"""),2.0)</f>
        <v>2</v>
      </c>
      <c r="Y262" s="274">
        <f>IFERROR(__xludf.DUMMYFUNCTION("""COMPUTED_VALUE"""),0.0)</f>
        <v>0</v>
      </c>
      <c r="Z262" s="275"/>
      <c r="AA262" s="275"/>
      <c r="AB262" s="273">
        <f>IFERROR(__xludf.DUMMYFUNCTION("""COMPUTED_VALUE"""),2.0)</f>
        <v>2</v>
      </c>
      <c r="AC262" s="274">
        <f>IFERROR(__xludf.DUMMYFUNCTION("""COMPUTED_VALUE"""),0.0)</f>
        <v>0</v>
      </c>
      <c r="AD262" s="275"/>
      <c r="AE262" s="275"/>
      <c r="AF262" s="273">
        <f>IFERROR(__xludf.DUMMYFUNCTION("""COMPUTED_VALUE"""),2.0)</f>
        <v>2</v>
      </c>
      <c r="AG262" s="274"/>
      <c r="AH262" s="275"/>
      <c r="AI262" s="275"/>
      <c r="AJ262" s="273">
        <f>IFERROR(__xludf.DUMMYFUNCTION("""COMPUTED_VALUE"""),5.0)</f>
        <v>5</v>
      </c>
      <c r="AK262" s="274">
        <f>IFERROR(__xludf.DUMMYFUNCTION("""COMPUTED_VALUE"""),0.0)</f>
        <v>0</v>
      </c>
      <c r="AL262" s="275"/>
      <c r="AM262" s="275"/>
      <c r="AN262" s="273">
        <f>IFERROR(__xludf.DUMMYFUNCTION("""COMPUTED_VALUE"""),19.0)</f>
        <v>19</v>
      </c>
      <c r="AO262" s="274"/>
      <c r="AP262" s="275"/>
      <c r="AQ262" s="275"/>
      <c r="AR262" s="273">
        <f>IFERROR(__xludf.DUMMYFUNCTION("""COMPUTED_VALUE"""),4.0)</f>
        <v>4</v>
      </c>
      <c r="AS262" s="274">
        <f>IFERROR(__xludf.DUMMYFUNCTION("""COMPUTED_VALUE"""),0.0)</f>
        <v>0</v>
      </c>
      <c r="AT262" s="275"/>
      <c r="AU262" s="275"/>
      <c r="AV262" s="273">
        <f>IFERROR(__xludf.DUMMYFUNCTION("""COMPUTED_VALUE"""),2.0)</f>
        <v>2</v>
      </c>
      <c r="AW262" s="274">
        <f>IFERROR(__xludf.DUMMYFUNCTION("""COMPUTED_VALUE"""),0.0)</f>
        <v>0</v>
      </c>
      <c r="AX262" s="275"/>
      <c r="AY262" s="275"/>
      <c r="AZ262" s="273">
        <f>IFERROR(__xludf.DUMMYFUNCTION("""COMPUTED_VALUE"""),3.0)</f>
        <v>3</v>
      </c>
      <c r="BA262" s="274">
        <f>IFERROR(__xludf.DUMMYFUNCTION("""COMPUTED_VALUE"""),0.0)</f>
        <v>0</v>
      </c>
      <c r="BB262" s="275"/>
      <c r="BC262" s="275"/>
      <c r="BD262" s="273">
        <f>IFERROR(__xludf.DUMMYFUNCTION("""COMPUTED_VALUE"""),5.0)</f>
        <v>5</v>
      </c>
      <c r="BE262" s="274">
        <f>IFERROR(__xludf.DUMMYFUNCTION("""COMPUTED_VALUE"""),0.0)</f>
        <v>0</v>
      </c>
      <c r="BF262" s="275"/>
      <c r="BG262" s="275"/>
      <c r="BH262" s="273"/>
      <c r="BI262" s="274">
        <f>IFERROR(__xludf.DUMMYFUNCTION("""COMPUTED_VALUE"""),0.0)</f>
        <v>0</v>
      </c>
      <c r="BJ262" s="275"/>
      <c r="BK262" s="275"/>
      <c r="BL262" s="273"/>
      <c r="BM262" s="274">
        <f>IFERROR(__xludf.DUMMYFUNCTION("""COMPUTED_VALUE"""),0.0)</f>
        <v>0</v>
      </c>
      <c r="BN262" s="275"/>
      <c r="BO262" s="275"/>
      <c r="BP262" s="269"/>
      <c r="BQ262" s="269">
        <f>IFERROR(__xludf.DUMMYFUNCTION("""COMPUTED_VALUE"""),0.0)</f>
        <v>0</v>
      </c>
      <c r="BR262" s="269"/>
      <c r="BS262" s="269"/>
      <c r="BT262" s="269"/>
      <c r="BU262" s="269">
        <f>IFERROR(__xludf.DUMMYFUNCTION("""COMPUTED_VALUE"""),0.0)</f>
        <v>0</v>
      </c>
      <c r="BV262" s="269"/>
      <c r="BW262" s="269"/>
      <c r="BX262" s="269"/>
      <c r="BY262" s="269">
        <f>IFERROR(__xludf.DUMMYFUNCTION("""COMPUTED_VALUE"""),0.0)</f>
        <v>0</v>
      </c>
      <c r="BZ262" s="269"/>
      <c r="CA262" s="269"/>
      <c r="CB262" s="269"/>
      <c r="CC262" s="269">
        <f>IFERROR(__xludf.DUMMYFUNCTION("""COMPUTED_VALUE"""),0.0)</f>
        <v>0</v>
      </c>
      <c r="CD262" s="269"/>
      <c r="CE262" s="269"/>
    </row>
    <row r="263">
      <c r="A263" s="271"/>
      <c r="B263" s="269"/>
      <c r="C263" s="272">
        <f>IFERROR(__xludf.DUMMYFUNCTION("""COMPUTED_VALUE"""),0.0)</f>
        <v>0</v>
      </c>
      <c r="D263" s="273">
        <f>IFERROR(__xludf.DUMMYFUNCTION("""COMPUTED_VALUE"""),1.0)</f>
        <v>1</v>
      </c>
      <c r="E263" s="274">
        <f>IFERROR(__xludf.DUMMYFUNCTION("""COMPUTED_VALUE"""),0.0)</f>
        <v>0</v>
      </c>
      <c r="F263" s="275"/>
      <c r="G263" s="275"/>
      <c r="H263" s="273">
        <f>IFERROR(__xludf.DUMMYFUNCTION("""COMPUTED_VALUE"""),1.0)</f>
        <v>1</v>
      </c>
      <c r="I263" s="274">
        <f>IFERROR(__xludf.DUMMYFUNCTION("""COMPUTED_VALUE"""),0.0)</f>
        <v>0</v>
      </c>
      <c r="J263" s="275"/>
      <c r="K263" s="275"/>
      <c r="L263" s="273">
        <f>IFERROR(__xludf.DUMMYFUNCTION("""COMPUTED_VALUE"""),2.0)</f>
        <v>2</v>
      </c>
      <c r="M263" s="274">
        <f>IFERROR(__xludf.DUMMYFUNCTION("""COMPUTED_VALUE"""),0.0)</f>
        <v>0</v>
      </c>
      <c r="N263" s="275"/>
      <c r="O263" s="275"/>
      <c r="P263" s="273">
        <f>IFERROR(__xludf.DUMMYFUNCTION("""COMPUTED_VALUE"""),4.0)</f>
        <v>4</v>
      </c>
      <c r="Q263" s="274">
        <f>IFERROR(__xludf.DUMMYFUNCTION("""COMPUTED_VALUE"""),0.0)</f>
        <v>0</v>
      </c>
      <c r="R263" s="275"/>
      <c r="S263" s="275"/>
      <c r="T263" s="273">
        <f>IFERROR(__xludf.DUMMYFUNCTION("""COMPUTED_VALUE"""),4.0)</f>
        <v>4</v>
      </c>
      <c r="U263" s="274">
        <f>IFERROR(__xludf.DUMMYFUNCTION("""COMPUTED_VALUE"""),0.0)</f>
        <v>0</v>
      </c>
      <c r="V263" s="275"/>
      <c r="W263" s="275"/>
      <c r="X263" s="273">
        <f>IFERROR(__xludf.DUMMYFUNCTION("""COMPUTED_VALUE"""),2.0)</f>
        <v>2</v>
      </c>
      <c r="Y263" s="274">
        <f>IFERROR(__xludf.DUMMYFUNCTION("""COMPUTED_VALUE"""),0.0)</f>
        <v>0</v>
      </c>
      <c r="Z263" s="275"/>
      <c r="AA263" s="275"/>
      <c r="AB263" s="273">
        <f>IFERROR(__xludf.DUMMYFUNCTION("""COMPUTED_VALUE"""),2.0)</f>
        <v>2</v>
      </c>
      <c r="AC263" s="274">
        <f>IFERROR(__xludf.DUMMYFUNCTION("""COMPUTED_VALUE"""),0.0)</f>
        <v>0</v>
      </c>
      <c r="AD263" s="275"/>
      <c r="AE263" s="275"/>
      <c r="AF263" s="273">
        <f>IFERROR(__xludf.DUMMYFUNCTION("""COMPUTED_VALUE"""),2.0)</f>
        <v>2</v>
      </c>
      <c r="AG263" s="274"/>
      <c r="AH263" s="275"/>
      <c r="AI263" s="275"/>
      <c r="AJ263" s="273">
        <f>IFERROR(__xludf.DUMMYFUNCTION("""COMPUTED_VALUE"""),5.0)</f>
        <v>5</v>
      </c>
      <c r="AK263" s="274">
        <f>IFERROR(__xludf.DUMMYFUNCTION("""COMPUTED_VALUE"""),0.0)</f>
        <v>0</v>
      </c>
      <c r="AL263" s="275"/>
      <c r="AM263" s="275"/>
      <c r="AN263" s="273">
        <f>IFERROR(__xludf.DUMMYFUNCTION("""COMPUTED_VALUE"""),19.0)</f>
        <v>19</v>
      </c>
      <c r="AO263" s="274"/>
      <c r="AP263" s="275"/>
      <c r="AQ263" s="275"/>
      <c r="AR263" s="273">
        <f>IFERROR(__xludf.DUMMYFUNCTION("""COMPUTED_VALUE"""),4.0)</f>
        <v>4</v>
      </c>
      <c r="AS263" s="274">
        <f>IFERROR(__xludf.DUMMYFUNCTION("""COMPUTED_VALUE"""),0.0)</f>
        <v>0</v>
      </c>
      <c r="AT263" s="275"/>
      <c r="AU263" s="275"/>
      <c r="AV263" s="273">
        <f>IFERROR(__xludf.DUMMYFUNCTION("""COMPUTED_VALUE"""),2.0)</f>
        <v>2</v>
      </c>
      <c r="AW263" s="274">
        <f>IFERROR(__xludf.DUMMYFUNCTION("""COMPUTED_VALUE"""),0.0)</f>
        <v>0</v>
      </c>
      <c r="AX263" s="275"/>
      <c r="AY263" s="275"/>
      <c r="AZ263" s="273">
        <f>IFERROR(__xludf.DUMMYFUNCTION("""COMPUTED_VALUE"""),3.0)</f>
        <v>3</v>
      </c>
      <c r="BA263" s="274">
        <f>IFERROR(__xludf.DUMMYFUNCTION("""COMPUTED_VALUE"""),0.0)</f>
        <v>0</v>
      </c>
      <c r="BB263" s="275"/>
      <c r="BC263" s="275"/>
      <c r="BD263" s="273">
        <f>IFERROR(__xludf.DUMMYFUNCTION("""COMPUTED_VALUE"""),5.0)</f>
        <v>5</v>
      </c>
      <c r="BE263" s="274">
        <f>IFERROR(__xludf.DUMMYFUNCTION("""COMPUTED_VALUE"""),0.0)</f>
        <v>0</v>
      </c>
      <c r="BF263" s="275"/>
      <c r="BG263" s="275"/>
      <c r="BH263" s="273"/>
      <c r="BI263" s="274">
        <f>IFERROR(__xludf.DUMMYFUNCTION("""COMPUTED_VALUE"""),0.0)</f>
        <v>0</v>
      </c>
      <c r="BJ263" s="275"/>
      <c r="BK263" s="275"/>
      <c r="BL263" s="273"/>
      <c r="BM263" s="274">
        <f>IFERROR(__xludf.DUMMYFUNCTION("""COMPUTED_VALUE"""),0.0)</f>
        <v>0</v>
      </c>
      <c r="BN263" s="275"/>
      <c r="BO263" s="275"/>
      <c r="BP263" s="269"/>
      <c r="BQ263" s="269">
        <f>IFERROR(__xludf.DUMMYFUNCTION("""COMPUTED_VALUE"""),0.0)</f>
        <v>0</v>
      </c>
      <c r="BR263" s="269"/>
      <c r="BS263" s="269"/>
      <c r="BT263" s="269"/>
      <c r="BU263" s="269">
        <f>IFERROR(__xludf.DUMMYFUNCTION("""COMPUTED_VALUE"""),0.0)</f>
        <v>0</v>
      </c>
      <c r="BV263" s="269"/>
      <c r="BW263" s="269"/>
      <c r="BX263" s="269"/>
      <c r="BY263" s="269">
        <f>IFERROR(__xludf.DUMMYFUNCTION("""COMPUTED_VALUE"""),0.0)</f>
        <v>0</v>
      </c>
      <c r="BZ263" s="269"/>
      <c r="CA263" s="269"/>
      <c r="CB263" s="269"/>
      <c r="CC263" s="269">
        <f>IFERROR(__xludf.DUMMYFUNCTION("""COMPUTED_VALUE"""),0.0)</f>
        <v>0</v>
      </c>
      <c r="CD263" s="269"/>
      <c r="CE263" s="269"/>
    </row>
    <row r="264">
      <c r="A264" s="271"/>
      <c r="B264" s="269"/>
      <c r="C264" s="272">
        <f>IFERROR(__xludf.DUMMYFUNCTION("""COMPUTED_VALUE"""),0.0)</f>
        <v>0</v>
      </c>
      <c r="D264" s="273">
        <f>IFERROR(__xludf.DUMMYFUNCTION("""COMPUTED_VALUE"""),1.0)</f>
        <v>1</v>
      </c>
      <c r="E264" s="274">
        <f>IFERROR(__xludf.DUMMYFUNCTION("""COMPUTED_VALUE"""),0.0)</f>
        <v>0</v>
      </c>
      <c r="F264" s="275"/>
      <c r="G264" s="277">
        <f>IFERROR(__xludf.DUMMYFUNCTION("""COMPUTED_VALUE"""),0.0)</f>
        <v>0</v>
      </c>
      <c r="H264" s="273">
        <f>IFERROR(__xludf.DUMMYFUNCTION("""COMPUTED_VALUE"""),1.0)</f>
        <v>1</v>
      </c>
      <c r="I264" s="274">
        <f>IFERROR(__xludf.DUMMYFUNCTION("""COMPUTED_VALUE"""),0.0)</f>
        <v>0</v>
      </c>
      <c r="J264" s="275"/>
      <c r="K264" s="277">
        <f>IFERROR(__xludf.DUMMYFUNCTION("""COMPUTED_VALUE"""),0.0)</f>
        <v>0</v>
      </c>
      <c r="L264" s="273">
        <f>IFERROR(__xludf.DUMMYFUNCTION("""COMPUTED_VALUE"""),2.0)</f>
        <v>2</v>
      </c>
      <c r="M264" s="274">
        <f>IFERROR(__xludf.DUMMYFUNCTION("""COMPUTED_VALUE"""),0.0)</f>
        <v>0</v>
      </c>
      <c r="N264" s="275"/>
      <c r="O264" s="277">
        <f>IFERROR(__xludf.DUMMYFUNCTION("""COMPUTED_VALUE"""),0.0)</f>
        <v>0</v>
      </c>
      <c r="P264" s="273">
        <f>IFERROR(__xludf.DUMMYFUNCTION("""COMPUTED_VALUE"""),4.0)</f>
        <v>4</v>
      </c>
      <c r="Q264" s="274">
        <f>IFERROR(__xludf.DUMMYFUNCTION("""COMPUTED_VALUE"""),0.0)</f>
        <v>0</v>
      </c>
      <c r="R264" s="275"/>
      <c r="S264" s="277">
        <f>IFERROR(__xludf.DUMMYFUNCTION("""COMPUTED_VALUE"""),0.0)</f>
        <v>0</v>
      </c>
      <c r="T264" s="273">
        <f>IFERROR(__xludf.DUMMYFUNCTION("""COMPUTED_VALUE"""),4.0)</f>
        <v>4</v>
      </c>
      <c r="U264" s="274">
        <f>IFERROR(__xludf.DUMMYFUNCTION("""COMPUTED_VALUE"""),0.0)</f>
        <v>0</v>
      </c>
      <c r="V264" s="275"/>
      <c r="W264" s="277">
        <f>IFERROR(__xludf.DUMMYFUNCTION("""COMPUTED_VALUE"""),0.0)</f>
        <v>0</v>
      </c>
      <c r="X264" s="273">
        <f>IFERROR(__xludf.DUMMYFUNCTION("""COMPUTED_VALUE"""),2.0)</f>
        <v>2</v>
      </c>
      <c r="Y264" s="274">
        <f>IFERROR(__xludf.DUMMYFUNCTION("""COMPUTED_VALUE"""),0.0)</f>
        <v>0</v>
      </c>
      <c r="Z264" s="275"/>
      <c r="AA264" s="277">
        <f>IFERROR(__xludf.DUMMYFUNCTION("""COMPUTED_VALUE"""),0.0)</f>
        <v>0</v>
      </c>
      <c r="AB264" s="273">
        <f>IFERROR(__xludf.DUMMYFUNCTION("""COMPUTED_VALUE"""),2.0)</f>
        <v>2</v>
      </c>
      <c r="AC264" s="274">
        <f>IFERROR(__xludf.DUMMYFUNCTION("""COMPUTED_VALUE"""),0.0)</f>
        <v>0</v>
      </c>
      <c r="AD264" s="275"/>
      <c r="AE264" s="277">
        <f>IFERROR(__xludf.DUMMYFUNCTION("""COMPUTED_VALUE"""),0.0)</f>
        <v>0</v>
      </c>
      <c r="AF264" s="273">
        <f>IFERROR(__xludf.DUMMYFUNCTION("""COMPUTED_VALUE"""),2.0)</f>
        <v>2</v>
      </c>
      <c r="AG264" s="274"/>
      <c r="AH264" s="275"/>
      <c r="AI264" s="277">
        <f>IFERROR(__xludf.DUMMYFUNCTION("""COMPUTED_VALUE"""),0.0)</f>
        <v>0</v>
      </c>
      <c r="AJ264" s="273">
        <f>IFERROR(__xludf.DUMMYFUNCTION("""COMPUTED_VALUE"""),5.0)</f>
        <v>5</v>
      </c>
      <c r="AK264" s="274">
        <f>IFERROR(__xludf.DUMMYFUNCTION("""COMPUTED_VALUE"""),0.0)</f>
        <v>0</v>
      </c>
      <c r="AL264" s="275"/>
      <c r="AM264" s="277">
        <f>IFERROR(__xludf.DUMMYFUNCTION("""COMPUTED_VALUE"""),0.0)</f>
        <v>0</v>
      </c>
      <c r="AN264" s="273">
        <f>IFERROR(__xludf.DUMMYFUNCTION("""COMPUTED_VALUE"""),19.0)</f>
        <v>19</v>
      </c>
      <c r="AO264" s="274"/>
      <c r="AP264" s="275"/>
      <c r="AQ264" s="277">
        <f>IFERROR(__xludf.DUMMYFUNCTION("""COMPUTED_VALUE"""),0.0)</f>
        <v>0</v>
      </c>
      <c r="AR264" s="273">
        <f>IFERROR(__xludf.DUMMYFUNCTION("""COMPUTED_VALUE"""),4.0)</f>
        <v>4</v>
      </c>
      <c r="AS264" s="274">
        <f>IFERROR(__xludf.DUMMYFUNCTION("""COMPUTED_VALUE"""),0.0)</f>
        <v>0</v>
      </c>
      <c r="AT264" s="275"/>
      <c r="AU264" s="277">
        <f>IFERROR(__xludf.DUMMYFUNCTION("""COMPUTED_VALUE"""),0.0)</f>
        <v>0</v>
      </c>
      <c r="AV264" s="273">
        <f>IFERROR(__xludf.DUMMYFUNCTION("""COMPUTED_VALUE"""),2.0)</f>
        <v>2</v>
      </c>
      <c r="AW264" s="274">
        <f>IFERROR(__xludf.DUMMYFUNCTION("""COMPUTED_VALUE"""),0.0)</f>
        <v>0</v>
      </c>
      <c r="AX264" s="275"/>
      <c r="AY264" s="277">
        <f>IFERROR(__xludf.DUMMYFUNCTION("""COMPUTED_VALUE"""),0.0)</f>
        <v>0</v>
      </c>
      <c r="AZ264" s="273">
        <f>IFERROR(__xludf.DUMMYFUNCTION("""COMPUTED_VALUE"""),3.0)</f>
        <v>3</v>
      </c>
      <c r="BA264" s="274">
        <f>IFERROR(__xludf.DUMMYFUNCTION("""COMPUTED_VALUE"""),0.0)</f>
        <v>0</v>
      </c>
      <c r="BB264" s="275"/>
      <c r="BC264" s="277">
        <f>IFERROR(__xludf.DUMMYFUNCTION("""COMPUTED_VALUE"""),0.0)</f>
        <v>0</v>
      </c>
      <c r="BD264" s="273">
        <f>IFERROR(__xludf.DUMMYFUNCTION("""COMPUTED_VALUE"""),5.0)</f>
        <v>5</v>
      </c>
      <c r="BE264" s="274">
        <f>IFERROR(__xludf.DUMMYFUNCTION("""COMPUTED_VALUE"""),0.0)</f>
        <v>0</v>
      </c>
      <c r="BF264" s="275"/>
      <c r="BG264" s="277">
        <f>IFERROR(__xludf.DUMMYFUNCTION("""COMPUTED_VALUE"""),0.0)</f>
        <v>0</v>
      </c>
      <c r="BH264" s="273"/>
      <c r="BI264" s="274">
        <f>IFERROR(__xludf.DUMMYFUNCTION("""COMPUTED_VALUE"""),0.0)</f>
        <v>0</v>
      </c>
      <c r="BJ264" s="275"/>
      <c r="BK264" s="277">
        <f>IFERROR(__xludf.DUMMYFUNCTION("""COMPUTED_VALUE"""),0.0)</f>
        <v>0</v>
      </c>
      <c r="BL264" s="273"/>
      <c r="BM264" s="274">
        <f>IFERROR(__xludf.DUMMYFUNCTION("""COMPUTED_VALUE"""),0.0)</f>
        <v>0</v>
      </c>
      <c r="BN264" s="275"/>
      <c r="BO264" s="277">
        <f>IFERROR(__xludf.DUMMYFUNCTION("""COMPUTED_VALUE"""),0.0)</f>
        <v>0</v>
      </c>
      <c r="BP264" s="269"/>
      <c r="BQ264" s="269">
        <f>IFERROR(__xludf.DUMMYFUNCTION("""COMPUTED_VALUE"""),0.0)</f>
        <v>0</v>
      </c>
      <c r="BR264" s="269"/>
      <c r="BS264" s="272">
        <f>IFERROR(__xludf.DUMMYFUNCTION("""COMPUTED_VALUE"""),0.0)</f>
        <v>0</v>
      </c>
      <c r="BT264" s="269"/>
      <c r="BU264" s="269">
        <f>IFERROR(__xludf.DUMMYFUNCTION("""COMPUTED_VALUE"""),0.0)</f>
        <v>0</v>
      </c>
      <c r="BV264" s="269"/>
      <c r="BW264" s="272">
        <f>IFERROR(__xludf.DUMMYFUNCTION("""COMPUTED_VALUE"""),0.0)</f>
        <v>0</v>
      </c>
      <c r="BX264" s="269"/>
      <c r="BY264" s="269">
        <f>IFERROR(__xludf.DUMMYFUNCTION("""COMPUTED_VALUE"""),0.0)</f>
        <v>0</v>
      </c>
      <c r="BZ264" s="269"/>
      <c r="CA264" s="272">
        <f>IFERROR(__xludf.DUMMYFUNCTION("""COMPUTED_VALUE"""),0.0)</f>
        <v>0</v>
      </c>
      <c r="CB264" s="269"/>
      <c r="CC264" s="269">
        <f>IFERROR(__xludf.DUMMYFUNCTION("""COMPUTED_VALUE"""),0.0)</f>
        <v>0</v>
      </c>
      <c r="CD264" s="269"/>
      <c r="CE264" s="272">
        <f>IFERROR(__xludf.DUMMYFUNCTION("""COMPUTED_VALUE"""),0.0)</f>
        <v>0</v>
      </c>
    </row>
    <row r="265">
      <c r="D265" s="273"/>
      <c r="E265" s="274"/>
      <c r="F265" s="275"/>
      <c r="G265" s="275"/>
      <c r="H265" s="273"/>
      <c r="I265" s="274"/>
      <c r="J265" s="275"/>
      <c r="K265" s="275"/>
      <c r="L265" s="273"/>
      <c r="M265" s="274"/>
      <c r="N265" s="275"/>
      <c r="O265" s="275"/>
      <c r="P265" s="273"/>
      <c r="Q265" s="274"/>
      <c r="R265" s="275"/>
      <c r="S265" s="275"/>
      <c r="T265" s="273"/>
      <c r="U265" s="274"/>
      <c r="V265" s="275"/>
      <c r="W265" s="275"/>
      <c r="X265" s="273"/>
      <c r="Y265" s="274"/>
      <c r="Z265" s="275"/>
      <c r="AA265" s="275"/>
      <c r="AB265" s="273"/>
      <c r="AC265" s="274"/>
      <c r="AD265" s="275"/>
      <c r="AE265" s="275"/>
      <c r="AF265" s="273"/>
      <c r="AG265" s="274"/>
      <c r="AH265" s="275"/>
      <c r="AI265" s="275"/>
      <c r="AJ265" s="273"/>
      <c r="AK265" s="274"/>
      <c r="AL265" s="275"/>
      <c r="AM265" s="275"/>
      <c r="AN265" s="273"/>
      <c r="AO265" s="274"/>
      <c r="AP265" s="275"/>
      <c r="AQ265" s="275"/>
      <c r="AR265" s="273"/>
      <c r="AS265" s="274"/>
      <c r="AT265" s="275"/>
      <c r="AU265" s="275"/>
      <c r="AV265" s="273"/>
      <c r="AW265" s="274"/>
      <c r="AX265" s="275"/>
      <c r="AY265" s="275"/>
      <c r="AZ265" s="273"/>
      <c r="BA265" s="274"/>
      <c r="BB265" s="275"/>
      <c r="BC265" s="275"/>
      <c r="BD265" s="273"/>
      <c r="BE265" s="274"/>
      <c r="BF265" s="275"/>
      <c r="BG265" s="275"/>
      <c r="BH265" s="273"/>
      <c r="BI265" s="274"/>
      <c r="BJ265" s="275"/>
      <c r="BK265" s="275"/>
      <c r="BL265" s="273"/>
      <c r="BM265" s="274"/>
      <c r="BN265" s="275"/>
      <c r="BO265" s="275"/>
    </row>
    <row r="266">
      <c r="D266" s="273"/>
      <c r="E266" s="274"/>
      <c r="F266" s="275"/>
      <c r="G266" s="275"/>
      <c r="H266" s="273"/>
      <c r="I266" s="274"/>
      <c r="J266" s="275"/>
      <c r="K266" s="275"/>
      <c r="L266" s="273"/>
      <c r="M266" s="274"/>
      <c r="N266" s="275"/>
      <c r="O266" s="275"/>
      <c r="P266" s="273"/>
      <c r="Q266" s="274"/>
      <c r="R266" s="275"/>
      <c r="S266" s="275"/>
      <c r="T266" s="273"/>
      <c r="U266" s="274"/>
      <c r="V266" s="275"/>
      <c r="W266" s="275"/>
      <c r="X266" s="273"/>
      <c r="Y266" s="274"/>
      <c r="Z266" s="275"/>
      <c r="AA266" s="275"/>
      <c r="AB266" s="273"/>
      <c r="AC266" s="274"/>
      <c r="AD266" s="275"/>
      <c r="AE266" s="275"/>
      <c r="AF266" s="273"/>
      <c r="AG266" s="274"/>
      <c r="AH266" s="275"/>
      <c r="AI266" s="275"/>
      <c r="AJ266" s="273"/>
      <c r="AK266" s="274"/>
      <c r="AL266" s="275"/>
      <c r="AM266" s="275"/>
      <c r="AN266" s="273"/>
      <c r="AO266" s="274"/>
      <c r="AP266" s="275"/>
      <c r="AQ266" s="275"/>
      <c r="AR266" s="273"/>
      <c r="AS266" s="274"/>
      <c r="AT266" s="275"/>
      <c r="AU266" s="275"/>
      <c r="AV266" s="273"/>
      <c r="AW266" s="274"/>
      <c r="AX266" s="275"/>
      <c r="AY266" s="275"/>
      <c r="AZ266" s="273"/>
      <c r="BA266" s="274"/>
      <c r="BB266" s="275"/>
      <c r="BC266" s="275"/>
      <c r="BD266" s="273"/>
      <c r="BE266" s="274"/>
      <c r="BF266" s="275"/>
      <c r="BG266" s="275"/>
      <c r="BH266" s="273"/>
      <c r="BI266" s="274"/>
      <c r="BJ266" s="275"/>
      <c r="BK266" s="275"/>
      <c r="BL266" s="273"/>
      <c r="BM266" s="274"/>
      <c r="BN266" s="275"/>
      <c r="BO266" s="275"/>
    </row>
    <row r="267">
      <c r="D267" s="273"/>
      <c r="E267" s="274"/>
      <c r="F267" s="275"/>
      <c r="G267" s="275"/>
      <c r="H267" s="273"/>
      <c r="I267" s="274"/>
      <c r="J267" s="275"/>
      <c r="K267" s="275"/>
      <c r="L267" s="273"/>
      <c r="M267" s="274"/>
      <c r="N267" s="275"/>
      <c r="O267" s="275"/>
      <c r="P267" s="273"/>
      <c r="Q267" s="274"/>
      <c r="R267" s="275"/>
      <c r="S267" s="275"/>
      <c r="T267" s="273"/>
      <c r="U267" s="274"/>
      <c r="V267" s="275"/>
      <c r="W267" s="275"/>
      <c r="X267" s="273"/>
      <c r="Y267" s="274"/>
      <c r="Z267" s="275"/>
      <c r="AA267" s="275"/>
      <c r="AB267" s="273"/>
      <c r="AC267" s="274"/>
      <c r="AD267" s="275"/>
      <c r="AE267" s="275"/>
      <c r="AF267" s="273"/>
      <c r="AG267" s="274"/>
      <c r="AH267" s="275"/>
      <c r="AI267" s="275"/>
      <c r="AJ267" s="273"/>
      <c r="AK267" s="274"/>
      <c r="AL267" s="275"/>
      <c r="AM267" s="275"/>
      <c r="AN267" s="273"/>
      <c r="AO267" s="274"/>
      <c r="AP267" s="275"/>
      <c r="AQ267" s="275"/>
      <c r="AR267" s="273"/>
      <c r="AS267" s="274"/>
      <c r="AT267" s="275"/>
      <c r="AU267" s="275"/>
      <c r="AV267" s="273"/>
      <c r="AW267" s="274"/>
      <c r="AX267" s="275"/>
      <c r="AY267" s="275"/>
      <c r="AZ267" s="273"/>
      <c r="BA267" s="274"/>
      <c r="BB267" s="275"/>
      <c r="BC267" s="275"/>
      <c r="BD267" s="273"/>
      <c r="BE267" s="274"/>
      <c r="BF267" s="275"/>
      <c r="BG267" s="275"/>
      <c r="BH267" s="273"/>
      <c r="BI267" s="274"/>
      <c r="BJ267" s="275"/>
      <c r="BK267" s="275"/>
      <c r="BL267" s="273"/>
      <c r="BM267" s="274"/>
      <c r="BN267" s="275"/>
      <c r="BO267" s="275"/>
    </row>
    <row r="268">
      <c r="D268" s="273"/>
      <c r="E268" s="274"/>
      <c r="F268" s="275"/>
      <c r="G268" s="275"/>
      <c r="H268" s="273"/>
      <c r="I268" s="274"/>
      <c r="J268" s="275"/>
      <c r="K268" s="275"/>
      <c r="L268" s="273"/>
      <c r="M268" s="274"/>
      <c r="N268" s="275"/>
      <c r="O268" s="275"/>
      <c r="P268" s="273"/>
      <c r="Q268" s="274"/>
      <c r="R268" s="275"/>
      <c r="S268" s="275"/>
      <c r="T268" s="273"/>
      <c r="U268" s="274"/>
      <c r="V268" s="275"/>
      <c r="W268" s="275"/>
      <c r="X268" s="273"/>
      <c r="Y268" s="274"/>
      <c r="Z268" s="275"/>
      <c r="AA268" s="275"/>
      <c r="AB268" s="273"/>
      <c r="AC268" s="274"/>
      <c r="AD268" s="275"/>
      <c r="AE268" s="275"/>
      <c r="AF268" s="273"/>
      <c r="AG268" s="274"/>
      <c r="AH268" s="275"/>
      <c r="AI268" s="275"/>
      <c r="AJ268" s="273"/>
      <c r="AK268" s="274"/>
      <c r="AL268" s="275"/>
      <c r="AM268" s="275"/>
      <c r="AN268" s="273"/>
      <c r="AO268" s="274"/>
      <c r="AP268" s="275"/>
      <c r="AQ268" s="275"/>
      <c r="AR268" s="273"/>
      <c r="AS268" s="274"/>
      <c r="AT268" s="275"/>
      <c r="AU268" s="275"/>
      <c r="AV268" s="273"/>
      <c r="AW268" s="274"/>
      <c r="AX268" s="275"/>
      <c r="AY268" s="275"/>
      <c r="AZ268" s="273"/>
      <c r="BA268" s="274"/>
      <c r="BB268" s="275"/>
      <c r="BC268" s="275"/>
      <c r="BD268" s="273"/>
      <c r="BE268" s="274"/>
      <c r="BF268" s="275"/>
      <c r="BG268" s="275"/>
      <c r="BH268" s="273"/>
      <c r="BI268" s="274"/>
      <c r="BJ268" s="275"/>
      <c r="BK268" s="275"/>
      <c r="BL268" s="273"/>
      <c r="BM268" s="274"/>
      <c r="BN268" s="275"/>
      <c r="BO268" s="275"/>
    </row>
    <row r="269">
      <c r="D269" s="273"/>
      <c r="E269" s="274"/>
      <c r="F269" s="275"/>
      <c r="G269" s="275"/>
      <c r="H269" s="273"/>
      <c r="I269" s="274"/>
      <c r="J269" s="275"/>
      <c r="K269" s="275"/>
      <c r="L269" s="273"/>
      <c r="M269" s="274"/>
      <c r="N269" s="275"/>
      <c r="O269" s="275"/>
      <c r="P269" s="273"/>
      <c r="Q269" s="274"/>
      <c r="R269" s="275"/>
      <c r="S269" s="275"/>
      <c r="T269" s="273"/>
      <c r="U269" s="274"/>
      <c r="V269" s="275"/>
      <c r="W269" s="275"/>
      <c r="X269" s="273"/>
      <c r="Y269" s="274"/>
      <c r="Z269" s="275"/>
      <c r="AA269" s="275"/>
      <c r="AB269" s="273"/>
      <c r="AC269" s="274"/>
      <c r="AD269" s="275"/>
      <c r="AE269" s="275"/>
      <c r="AF269" s="273"/>
      <c r="AG269" s="274"/>
      <c r="AH269" s="275"/>
      <c r="AI269" s="275"/>
      <c r="AJ269" s="273"/>
      <c r="AK269" s="274"/>
      <c r="AL269" s="275"/>
      <c r="AM269" s="275"/>
      <c r="AN269" s="273"/>
      <c r="AO269" s="274"/>
      <c r="AP269" s="275"/>
      <c r="AQ269" s="275"/>
      <c r="AR269" s="273"/>
      <c r="AS269" s="274"/>
      <c r="AT269" s="275"/>
      <c r="AU269" s="275"/>
      <c r="AV269" s="273"/>
      <c r="AW269" s="274"/>
      <c r="AX269" s="275"/>
      <c r="AY269" s="275"/>
      <c r="AZ269" s="273"/>
      <c r="BA269" s="274"/>
      <c r="BB269" s="275"/>
      <c r="BC269" s="275"/>
      <c r="BD269" s="273"/>
      <c r="BE269" s="274"/>
      <c r="BF269" s="275"/>
      <c r="BG269" s="275"/>
      <c r="BH269" s="273"/>
      <c r="BI269" s="274"/>
      <c r="BJ269" s="275"/>
      <c r="BK269" s="275"/>
      <c r="BL269" s="273"/>
      <c r="BM269" s="274"/>
      <c r="BN269" s="275"/>
      <c r="BO269" s="275"/>
    </row>
    <row r="270">
      <c r="D270" s="273"/>
      <c r="E270" s="274"/>
      <c r="F270" s="275"/>
      <c r="G270" s="275"/>
      <c r="H270" s="273"/>
      <c r="I270" s="274"/>
      <c r="J270" s="275"/>
      <c r="K270" s="275"/>
      <c r="L270" s="273"/>
      <c r="M270" s="274"/>
      <c r="N270" s="275"/>
      <c r="O270" s="275"/>
      <c r="P270" s="273"/>
      <c r="Q270" s="274"/>
      <c r="R270" s="275"/>
      <c r="S270" s="275"/>
      <c r="T270" s="273"/>
      <c r="U270" s="274"/>
      <c r="V270" s="275"/>
      <c r="W270" s="275"/>
      <c r="X270" s="273"/>
      <c r="Y270" s="274"/>
      <c r="Z270" s="275"/>
      <c r="AA270" s="275"/>
      <c r="AB270" s="273"/>
      <c r="AC270" s="274"/>
      <c r="AD270" s="275"/>
      <c r="AE270" s="275"/>
      <c r="AF270" s="273"/>
      <c r="AG270" s="274"/>
      <c r="AH270" s="275"/>
      <c r="AI270" s="275"/>
      <c r="AJ270" s="273"/>
      <c r="AK270" s="274"/>
      <c r="AL270" s="275"/>
      <c r="AM270" s="275"/>
      <c r="AN270" s="273"/>
      <c r="AO270" s="274"/>
      <c r="AP270" s="275"/>
      <c r="AQ270" s="275"/>
      <c r="AR270" s="273"/>
      <c r="AS270" s="274"/>
      <c r="AT270" s="275"/>
      <c r="AU270" s="275"/>
      <c r="AV270" s="273"/>
      <c r="AW270" s="274"/>
      <c r="AX270" s="275"/>
      <c r="AY270" s="275"/>
      <c r="AZ270" s="273"/>
      <c r="BA270" s="274"/>
      <c r="BB270" s="275"/>
      <c r="BC270" s="275"/>
      <c r="BD270" s="273"/>
      <c r="BE270" s="274"/>
      <c r="BF270" s="275"/>
      <c r="BG270" s="275"/>
      <c r="BH270" s="273"/>
      <c r="BI270" s="274"/>
      <c r="BJ270" s="275"/>
      <c r="BK270" s="275"/>
      <c r="BL270" s="273"/>
      <c r="BM270" s="274"/>
      <c r="BN270" s="275"/>
      <c r="BO270" s="275"/>
    </row>
    <row r="271">
      <c r="D271" s="273"/>
      <c r="E271" s="274"/>
      <c r="F271" s="275"/>
      <c r="G271" s="275"/>
      <c r="H271" s="273"/>
      <c r="I271" s="274"/>
      <c r="J271" s="275"/>
      <c r="K271" s="275"/>
      <c r="L271" s="273"/>
      <c r="M271" s="274"/>
      <c r="N271" s="275"/>
      <c r="O271" s="275"/>
      <c r="P271" s="273"/>
      <c r="Q271" s="274"/>
      <c r="R271" s="275"/>
      <c r="S271" s="275"/>
      <c r="T271" s="273"/>
      <c r="U271" s="274"/>
      <c r="V271" s="275"/>
      <c r="W271" s="275"/>
      <c r="X271" s="273"/>
      <c r="Y271" s="274"/>
      <c r="Z271" s="275"/>
      <c r="AA271" s="275"/>
      <c r="AB271" s="273"/>
      <c r="AC271" s="274"/>
      <c r="AD271" s="275"/>
      <c r="AE271" s="275"/>
      <c r="AF271" s="273"/>
      <c r="AG271" s="274"/>
      <c r="AH271" s="275"/>
      <c r="AI271" s="275"/>
      <c r="AJ271" s="273"/>
      <c r="AK271" s="274"/>
      <c r="AL271" s="275"/>
      <c r="AM271" s="275"/>
      <c r="AN271" s="273"/>
      <c r="AO271" s="274"/>
      <c r="AP271" s="275"/>
      <c r="AQ271" s="275"/>
      <c r="AR271" s="273"/>
      <c r="AS271" s="274"/>
      <c r="AT271" s="275"/>
      <c r="AU271" s="275"/>
      <c r="AV271" s="273"/>
      <c r="AW271" s="274"/>
      <c r="AX271" s="275"/>
      <c r="AY271" s="275"/>
      <c r="AZ271" s="273"/>
      <c r="BA271" s="274"/>
      <c r="BB271" s="275"/>
      <c r="BC271" s="275"/>
      <c r="BD271" s="273"/>
      <c r="BE271" s="274"/>
      <c r="BF271" s="275"/>
      <c r="BG271" s="275"/>
      <c r="BH271" s="273"/>
      <c r="BI271" s="274"/>
      <c r="BJ271" s="275"/>
      <c r="BK271" s="275"/>
      <c r="BL271" s="273"/>
      <c r="BM271" s="274"/>
      <c r="BN271" s="275"/>
      <c r="BO271" s="275"/>
    </row>
    <row r="272">
      <c r="D272" s="273"/>
      <c r="E272" s="274"/>
      <c r="F272" s="275"/>
      <c r="G272" s="275"/>
      <c r="H272" s="273"/>
      <c r="I272" s="274"/>
      <c r="J272" s="275"/>
      <c r="K272" s="275"/>
      <c r="L272" s="273"/>
      <c r="M272" s="274"/>
      <c r="N272" s="275"/>
      <c r="O272" s="275"/>
      <c r="P272" s="273"/>
      <c r="Q272" s="274"/>
      <c r="R272" s="275"/>
      <c r="S272" s="275"/>
      <c r="T272" s="273"/>
      <c r="U272" s="274"/>
      <c r="V272" s="275"/>
      <c r="W272" s="275"/>
      <c r="X272" s="273"/>
      <c r="Y272" s="274"/>
      <c r="Z272" s="275"/>
      <c r="AA272" s="275"/>
      <c r="AB272" s="273"/>
      <c r="AC272" s="274"/>
      <c r="AD272" s="275"/>
      <c r="AE272" s="275"/>
      <c r="AF272" s="273"/>
      <c r="AG272" s="274"/>
      <c r="AH272" s="275"/>
      <c r="AI272" s="275"/>
      <c r="AJ272" s="273"/>
      <c r="AK272" s="274"/>
      <c r="AL272" s="275"/>
      <c r="AM272" s="275"/>
      <c r="AN272" s="273"/>
      <c r="AO272" s="274"/>
      <c r="AP272" s="275"/>
      <c r="AQ272" s="275"/>
      <c r="AR272" s="273"/>
      <c r="AS272" s="274"/>
      <c r="AT272" s="275"/>
      <c r="AU272" s="275"/>
      <c r="AV272" s="273"/>
      <c r="AW272" s="274"/>
      <c r="AX272" s="275"/>
      <c r="AY272" s="275"/>
      <c r="AZ272" s="273"/>
      <c r="BA272" s="274"/>
      <c r="BB272" s="275"/>
      <c r="BC272" s="275"/>
      <c r="BD272" s="273"/>
      <c r="BE272" s="274"/>
      <c r="BF272" s="275"/>
      <c r="BG272" s="275"/>
      <c r="BH272" s="273"/>
      <c r="BI272" s="274"/>
      <c r="BJ272" s="275"/>
      <c r="BK272" s="275"/>
      <c r="BL272" s="273"/>
      <c r="BM272" s="274"/>
      <c r="BN272" s="275"/>
      <c r="BO272" s="275"/>
    </row>
    <row r="273">
      <c r="D273" s="273"/>
      <c r="E273" s="274"/>
      <c r="F273" s="275"/>
      <c r="G273" s="275"/>
      <c r="H273" s="273"/>
      <c r="I273" s="274"/>
      <c r="J273" s="275"/>
      <c r="K273" s="275"/>
      <c r="L273" s="273"/>
      <c r="M273" s="274"/>
      <c r="N273" s="275"/>
      <c r="O273" s="275"/>
      <c r="P273" s="273"/>
      <c r="Q273" s="274"/>
      <c r="R273" s="275"/>
      <c r="S273" s="275"/>
      <c r="T273" s="273"/>
      <c r="U273" s="274"/>
      <c r="V273" s="275"/>
      <c r="W273" s="275"/>
      <c r="X273" s="273"/>
      <c r="Y273" s="274"/>
      <c r="Z273" s="275"/>
      <c r="AA273" s="275"/>
      <c r="AB273" s="273"/>
      <c r="AC273" s="274"/>
      <c r="AD273" s="275"/>
      <c r="AE273" s="275"/>
      <c r="AF273" s="273"/>
      <c r="AG273" s="274"/>
      <c r="AH273" s="275"/>
      <c r="AI273" s="275"/>
      <c r="AJ273" s="273"/>
      <c r="AK273" s="274"/>
      <c r="AL273" s="275"/>
      <c r="AM273" s="275"/>
      <c r="AN273" s="273"/>
      <c r="AO273" s="274"/>
      <c r="AP273" s="275"/>
      <c r="AQ273" s="275"/>
      <c r="AR273" s="273"/>
      <c r="AS273" s="274"/>
      <c r="AT273" s="275"/>
      <c r="AU273" s="275"/>
      <c r="AV273" s="273"/>
      <c r="AW273" s="274"/>
      <c r="AX273" s="275"/>
      <c r="AY273" s="275"/>
      <c r="AZ273" s="273"/>
      <c r="BA273" s="274"/>
      <c r="BB273" s="275"/>
      <c r="BC273" s="275"/>
      <c r="BD273" s="273"/>
      <c r="BE273" s="274"/>
      <c r="BF273" s="275"/>
      <c r="BG273" s="275"/>
      <c r="BH273" s="273"/>
      <c r="BI273" s="274"/>
      <c r="BJ273" s="275"/>
      <c r="BK273" s="275"/>
      <c r="BL273" s="273"/>
      <c r="BM273" s="274"/>
      <c r="BN273" s="275"/>
      <c r="BO273" s="275"/>
    </row>
    <row r="274">
      <c r="D274" s="273"/>
      <c r="E274" s="274"/>
      <c r="F274" s="275"/>
      <c r="G274" s="275"/>
      <c r="H274" s="273"/>
      <c r="I274" s="274"/>
      <c r="J274" s="275"/>
      <c r="K274" s="275"/>
      <c r="L274" s="273"/>
      <c r="M274" s="274"/>
      <c r="N274" s="275"/>
      <c r="O274" s="275"/>
      <c r="P274" s="273"/>
      <c r="Q274" s="274"/>
      <c r="R274" s="275"/>
      <c r="S274" s="275"/>
      <c r="T274" s="273"/>
      <c r="U274" s="274"/>
      <c r="V274" s="275"/>
      <c r="W274" s="275"/>
      <c r="X274" s="273"/>
      <c r="Y274" s="274"/>
      <c r="Z274" s="275"/>
      <c r="AA274" s="275"/>
      <c r="AB274" s="273"/>
      <c r="AC274" s="274"/>
      <c r="AD274" s="275"/>
      <c r="AE274" s="275"/>
      <c r="AF274" s="273"/>
      <c r="AG274" s="274"/>
      <c r="AH274" s="275"/>
      <c r="AI274" s="275"/>
      <c r="AJ274" s="273"/>
      <c r="AK274" s="274"/>
      <c r="AL274" s="275"/>
      <c r="AM274" s="275"/>
      <c r="AN274" s="273"/>
      <c r="AO274" s="274"/>
      <c r="AP274" s="275"/>
      <c r="AQ274" s="275"/>
      <c r="AR274" s="273"/>
      <c r="AS274" s="274"/>
      <c r="AT274" s="275"/>
      <c r="AU274" s="275"/>
      <c r="AV274" s="273"/>
      <c r="AW274" s="274"/>
      <c r="AX274" s="275"/>
      <c r="AY274" s="275"/>
      <c r="AZ274" s="273"/>
      <c r="BA274" s="274"/>
      <c r="BB274" s="275"/>
      <c r="BC274" s="275"/>
      <c r="BD274" s="273"/>
      <c r="BE274" s="274"/>
      <c r="BF274" s="275"/>
      <c r="BG274" s="275"/>
      <c r="BH274" s="273"/>
      <c r="BI274" s="274"/>
      <c r="BJ274" s="275"/>
      <c r="BK274" s="275"/>
      <c r="BL274" s="273"/>
      <c r="BM274" s="274"/>
      <c r="BN274" s="275"/>
      <c r="BO274" s="275"/>
    </row>
    <row r="275">
      <c r="D275" s="273"/>
      <c r="E275" s="274"/>
      <c r="F275" s="275"/>
      <c r="G275" s="275"/>
      <c r="H275" s="273"/>
      <c r="I275" s="274"/>
      <c r="J275" s="275"/>
      <c r="K275" s="275"/>
      <c r="L275" s="273"/>
      <c r="M275" s="274"/>
      <c r="N275" s="275"/>
      <c r="O275" s="275"/>
      <c r="P275" s="273"/>
      <c r="Q275" s="274"/>
      <c r="R275" s="275"/>
      <c r="S275" s="275"/>
      <c r="T275" s="273"/>
      <c r="U275" s="274"/>
      <c r="V275" s="275"/>
      <c r="W275" s="275"/>
      <c r="X275" s="273"/>
      <c r="Y275" s="274"/>
      <c r="Z275" s="275"/>
      <c r="AA275" s="275"/>
      <c r="AB275" s="273"/>
      <c r="AC275" s="274"/>
      <c r="AD275" s="275"/>
      <c r="AE275" s="275"/>
      <c r="AF275" s="273"/>
      <c r="AG275" s="274"/>
      <c r="AH275" s="275"/>
      <c r="AI275" s="275"/>
      <c r="AJ275" s="273"/>
      <c r="AK275" s="274"/>
      <c r="AL275" s="275"/>
      <c r="AM275" s="275"/>
      <c r="AN275" s="273"/>
      <c r="AO275" s="274"/>
      <c r="AP275" s="275"/>
      <c r="AQ275" s="275"/>
      <c r="AR275" s="273"/>
      <c r="AS275" s="274"/>
      <c r="AT275" s="275"/>
      <c r="AU275" s="275"/>
      <c r="AV275" s="273"/>
      <c r="AW275" s="274"/>
      <c r="AX275" s="275"/>
      <c r="AY275" s="275"/>
      <c r="AZ275" s="273"/>
      <c r="BA275" s="274"/>
      <c r="BB275" s="275"/>
      <c r="BC275" s="275"/>
      <c r="BD275" s="273"/>
      <c r="BE275" s="274"/>
      <c r="BF275" s="275"/>
      <c r="BG275" s="275"/>
      <c r="BH275" s="273"/>
      <c r="BI275" s="274"/>
      <c r="BJ275" s="275"/>
      <c r="BK275" s="275"/>
      <c r="BL275" s="273"/>
      <c r="BM275" s="274"/>
      <c r="BN275" s="275"/>
      <c r="BO275" s="275"/>
    </row>
    <row r="276">
      <c r="D276" s="273"/>
      <c r="E276" s="274"/>
      <c r="F276" s="275"/>
      <c r="G276" s="275"/>
      <c r="H276" s="273"/>
      <c r="I276" s="274"/>
      <c r="J276" s="275"/>
      <c r="K276" s="275"/>
      <c r="L276" s="273"/>
      <c r="M276" s="274"/>
      <c r="N276" s="275"/>
      <c r="O276" s="275"/>
      <c r="P276" s="273"/>
      <c r="Q276" s="274"/>
      <c r="R276" s="275"/>
      <c r="S276" s="275"/>
      <c r="T276" s="273"/>
      <c r="U276" s="274"/>
      <c r="V276" s="275"/>
      <c r="W276" s="275"/>
      <c r="X276" s="273"/>
      <c r="Y276" s="274"/>
      <c r="Z276" s="275"/>
      <c r="AA276" s="275"/>
      <c r="AB276" s="273"/>
      <c r="AC276" s="274"/>
      <c r="AD276" s="275"/>
      <c r="AE276" s="275"/>
      <c r="AF276" s="273"/>
      <c r="AG276" s="274"/>
      <c r="AH276" s="275"/>
      <c r="AI276" s="275"/>
      <c r="AJ276" s="273"/>
      <c r="AK276" s="274"/>
      <c r="AL276" s="275"/>
      <c r="AM276" s="275"/>
      <c r="AN276" s="273"/>
      <c r="AO276" s="274"/>
      <c r="AP276" s="275"/>
      <c r="AQ276" s="275"/>
      <c r="AR276" s="273"/>
      <c r="AS276" s="274"/>
      <c r="AT276" s="275"/>
      <c r="AU276" s="275"/>
      <c r="AV276" s="273"/>
      <c r="AW276" s="274"/>
      <c r="AX276" s="275"/>
      <c r="AY276" s="275"/>
      <c r="AZ276" s="273"/>
      <c r="BA276" s="274"/>
      <c r="BB276" s="275"/>
      <c r="BC276" s="275"/>
      <c r="BD276" s="273"/>
      <c r="BE276" s="274"/>
      <c r="BF276" s="275"/>
      <c r="BG276" s="275"/>
      <c r="BH276" s="273"/>
      <c r="BI276" s="274"/>
      <c r="BJ276" s="275"/>
      <c r="BK276" s="275"/>
      <c r="BL276" s="273"/>
      <c r="BM276" s="274"/>
      <c r="BN276" s="275"/>
      <c r="BO276" s="275"/>
    </row>
    <row r="277">
      <c r="D277" s="273"/>
      <c r="E277" s="274"/>
      <c r="F277" s="275"/>
      <c r="G277" s="275"/>
      <c r="H277" s="273"/>
      <c r="I277" s="274"/>
      <c r="J277" s="275"/>
      <c r="K277" s="275"/>
      <c r="L277" s="273"/>
      <c r="M277" s="274"/>
      <c r="N277" s="275"/>
      <c r="O277" s="275"/>
      <c r="P277" s="273"/>
      <c r="Q277" s="274"/>
      <c r="R277" s="275"/>
      <c r="S277" s="275"/>
      <c r="T277" s="273"/>
      <c r="U277" s="274"/>
      <c r="V277" s="275"/>
      <c r="W277" s="275"/>
      <c r="X277" s="273"/>
      <c r="Y277" s="274"/>
      <c r="Z277" s="275"/>
      <c r="AA277" s="275"/>
      <c r="AB277" s="273"/>
      <c r="AC277" s="274"/>
      <c r="AD277" s="275"/>
      <c r="AE277" s="275"/>
      <c r="AF277" s="273"/>
      <c r="AG277" s="274"/>
      <c r="AH277" s="275"/>
      <c r="AI277" s="275"/>
      <c r="AJ277" s="273"/>
      <c r="AK277" s="274"/>
      <c r="AL277" s="275"/>
      <c r="AM277" s="275"/>
      <c r="AN277" s="273"/>
      <c r="AO277" s="274"/>
      <c r="AP277" s="275"/>
      <c r="AQ277" s="275"/>
      <c r="AR277" s="273"/>
      <c r="AS277" s="274"/>
      <c r="AT277" s="275"/>
      <c r="AU277" s="275"/>
      <c r="AV277" s="273"/>
      <c r="AW277" s="274"/>
      <c r="AX277" s="275"/>
      <c r="AY277" s="275"/>
      <c r="AZ277" s="273"/>
      <c r="BA277" s="274"/>
      <c r="BB277" s="275"/>
      <c r="BC277" s="275"/>
      <c r="BD277" s="273"/>
      <c r="BE277" s="274"/>
      <c r="BF277" s="275"/>
      <c r="BG277" s="275"/>
      <c r="BH277" s="273"/>
      <c r="BI277" s="274"/>
      <c r="BJ277" s="275"/>
      <c r="BK277" s="275"/>
      <c r="BL277" s="273"/>
      <c r="BM277" s="274"/>
      <c r="BN277" s="275"/>
      <c r="BO277" s="275"/>
    </row>
    <row r="278">
      <c r="D278" s="273"/>
      <c r="E278" s="274"/>
      <c r="F278" s="275"/>
      <c r="G278" s="275"/>
      <c r="H278" s="273"/>
      <c r="I278" s="274"/>
      <c r="J278" s="275"/>
      <c r="K278" s="275"/>
      <c r="L278" s="273"/>
      <c r="M278" s="274"/>
      <c r="N278" s="275"/>
      <c r="O278" s="275"/>
      <c r="P278" s="273"/>
      <c r="Q278" s="274"/>
      <c r="R278" s="275"/>
      <c r="S278" s="275"/>
      <c r="T278" s="273"/>
      <c r="U278" s="274"/>
      <c r="V278" s="275"/>
      <c r="W278" s="275"/>
      <c r="X278" s="273"/>
      <c r="Y278" s="274"/>
      <c r="Z278" s="275"/>
      <c r="AA278" s="275"/>
      <c r="AB278" s="273"/>
      <c r="AC278" s="274"/>
      <c r="AD278" s="275"/>
      <c r="AE278" s="275"/>
      <c r="AF278" s="273"/>
      <c r="AG278" s="274"/>
      <c r="AH278" s="275"/>
      <c r="AI278" s="275"/>
      <c r="AJ278" s="273"/>
      <c r="AK278" s="274"/>
      <c r="AL278" s="275"/>
      <c r="AM278" s="275"/>
      <c r="AN278" s="273"/>
      <c r="AO278" s="274"/>
      <c r="AP278" s="275"/>
      <c r="AQ278" s="275"/>
      <c r="AR278" s="273"/>
      <c r="AS278" s="274"/>
      <c r="AT278" s="275"/>
      <c r="AU278" s="275"/>
      <c r="AV278" s="273"/>
      <c r="AW278" s="274"/>
      <c r="AX278" s="275"/>
      <c r="AY278" s="275"/>
      <c r="AZ278" s="273"/>
      <c r="BA278" s="274"/>
      <c r="BB278" s="275"/>
      <c r="BC278" s="275"/>
      <c r="BD278" s="273"/>
      <c r="BE278" s="274"/>
      <c r="BF278" s="275"/>
      <c r="BG278" s="275"/>
      <c r="BH278" s="273"/>
      <c r="BI278" s="274"/>
      <c r="BJ278" s="275"/>
      <c r="BK278" s="275"/>
      <c r="BL278" s="273"/>
      <c r="BM278" s="274"/>
      <c r="BN278" s="275"/>
      <c r="BO278" s="275"/>
    </row>
    <row r="279">
      <c r="D279" s="273"/>
      <c r="E279" s="274"/>
      <c r="F279" s="275"/>
      <c r="G279" s="275"/>
      <c r="H279" s="273"/>
      <c r="I279" s="274"/>
      <c r="J279" s="275"/>
      <c r="K279" s="275"/>
      <c r="L279" s="273"/>
      <c r="M279" s="274"/>
      <c r="N279" s="275"/>
      <c r="O279" s="275"/>
      <c r="P279" s="273"/>
      <c r="Q279" s="274"/>
      <c r="R279" s="275"/>
      <c r="S279" s="275"/>
      <c r="T279" s="273"/>
      <c r="U279" s="274"/>
      <c r="V279" s="275"/>
      <c r="W279" s="275"/>
      <c r="X279" s="273"/>
      <c r="Y279" s="274"/>
      <c r="Z279" s="275"/>
      <c r="AA279" s="275"/>
      <c r="AB279" s="273"/>
      <c r="AC279" s="274"/>
      <c r="AD279" s="275"/>
      <c r="AE279" s="275"/>
      <c r="AF279" s="273"/>
      <c r="AG279" s="274"/>
      <c r="AH279" s="275"/>
      <c r="AI279" s="275"/>
      <c r="AJ279" s="273"/>
      <c r="AK279" s="274"/>
      <c r="AL279" s="275"/>
      <c r="AM279" s="275"/>
      <c r="AN279" s="273"/>
      <c r="AO279" s="274"/>
      <c r="AP279" s="275"/>
      <c r="AQ279" s="275"/>
      <c r="AR279" s="273"/>
      <c r="AS279" s="274"/>
      <c r="AT279" s="275"/>
      <c r="AU279" s="275"/>
      <c r="AV279" s="273"/>
      <c r="AW279" s="274"/>
      <c r="AX279" s="275"/>
      <c r="AY279" s="275"/>
      <c r="AZ279" s="273"/>
      <c r="BA279" s="274"/>
      <c r="BB279" s="275"/>
      <c r="BC279" s="275"/>
      <c r="BD279" s="273"/>
      <c r="BE279" s="274"/>
      <c r="BF279" s="275"/>
      <c r="BG279" s="275"/>
      <c r="BH279" s="273"/>
      <c r="BI279" s="274"/>
      <c r="BJ279" s="275"/>
      <c r="BK279" s="275"/>
      <c r="BL279" s="273"/>
      <c r="BM279" s="274"/>
      <c r="BN279" s="275"/>
      <c r="BO279" s="275"/>
    </row>
    <row r="280">
      <c r="D280" s="273"/>
      <c r="E280" s="274"/>
      <c r="F280" s="275"/>
      <c r="G280" s="275"/>
      <c r="H280" s="273"/>
      <c r="I280" s="274"/>
      <c r="J280" s="275"/>
      <c r="K280" s="275"/>
      <c r="L280" s="273"/>
      <c r="M280" s="274"/>
      <c r="N280" s="275"/>
      <c r="O280" s="275"/>
      <c r="P280" s="273"/>
      <c r="Q280" s="274"/>
      <c r="R280" s="275"/>
      <c r="S280" s="275"/>
      <c r="T280" s="273"/>
      <c r="U280" s="274"/>
      <c r="V280" s="275"/>
      <c r="W280" s="275"/>
      <c r="X280" s="273"/>
      <c r="Y280" s="274"/>
      <c r="Z280" s="275"/>
      <c r="AA280" s="275"/>
      <c r="AB280" s="273"/>
      <c r="AC280" s="274"/>
      <c r="AD280" s="275"/>
      <c r="AE280" s="275"/>
      <c r="AF280" s="273"/>
      <c r="AG280" s="274"/>
      <c r="AH280" s="275"/>
      <c r="AI280" s="275"/>
      <c r="AJ280" s="273"/>
      <c r="AK280" s="274"/>
      <c r="AL280" s="275"/>
      <c r="AM280" s="275"/>
      <c r="AN280" s="273"/>
      <c r="AO280" s="274"/>
      <c r="AP280" s="275"/>
      <c r="AQ280" s="275"/>
      <c r="AR280" s="273"/>
      <c r="AS280" s="274"/>
      <c r="AT280" s="275"/>
      <c r="AU280" s="275"/>
      <c r="AV280" s="273"/>
      <c r="AW280" s="274"/>
      <c r="AX280" s="275"/>
      <c r="AY280" s="275"/>
      <c r="AZ280" s="273"/>
      <c r="BA280" s="274"/>
      <c r="BB280" s="275"/>
      <c r="BC280" s="275"/>
      <c r="BD280" s="273"/>
      <c r="BE280" s="274"/>
      <c r="BF280" s="275"/>
      <c r="BG280" s="275"/>
      <c r="BH280" s="273"/>
      <c r="BI280" s="274"/>
      <c r="BJ280" s="275"/>
      <c r="BK280" s="275"/>
      <c r="BL280" s="273"/>
      <c r="BM280" s="274"/>
      <c r="BN280" s="275"/>
      <c r="BO280" s="275"/>
    </row>
    <row r="281">
      <c r="D281" s="273"/>
      <c r="E281" s="274"/>
      <c r="F281" s="275"/>
      <c r="G281" s="275"/>
      <c r="H281" s="273"/>
      <c r="I281" s="274"/>
      <c r="J281" s="275"/>
      <c r="K281" s="275"/>
      <c r="L281" s="273"/>
      <c r="M281" s="274"/>
      <c r="N281" s="275"/>
      <c r="O281" s="275"/>
      <c r="P281" s="273"/>
      <c r="Q281" s="274"/>
      <c r="R281" s="275"/>
      <c r="S281" s="275"/>
      <c r="T281" s="273"/>
      <c r="U281" s="274"/>
      <c r="V281" s="275"/>
      <c r="W281" s="275"/>
      <c r="X281" s="273"/>
      <c r="Y281" s="274"/>
      <c r="Z281" s="275"/>
      <c r="AA281" s="275"/>
      <c r="AB281" s="273"/>
      <c r="AC281" s="274"/>
      <c r="AD281" s="275"/>
      <c r="AE281" s="275"/>
      <c r="AF281" s="273"/>
      <c r="AG281" s="274"/>
      <c r="AH281" s="275"/>
      <c r="AI281" s="275"/>
      <c r="AJ281" s="273"/>
      <c r="AK281" s="274"/>
      <c r="AL281" s="275"/>
      <c r="AM281" s="275"/>
      <c r="AN281" s="273"/>
      <c r="AO281" s="274"/>
      <c r="AP281" s="275"/>
      <c r="AQ281" s="275"/>
      <c r="AR281" s="273"/>
      <c r="AS281" s="274"/>
      <c r="AT281" s="275"/>
      <c r="AU281" s="275"/>
      <c r="AV281" s="273"/>
      <c r="AW281" s="274"/>
      <c r="AX281" s="275"/>
      <c r="AY281" s="275"/>
      <c r="AZ281" s="273"/>
      <c r="BA281" s="274"/>
      <c r="BB281" s="275"/>
      <c r="BC281" s="275"/>
      <c r="BD281" s="273"/>
      <c r="BE281" s="274"/>
      <c r="BF281" s="275"/>
      <c r="BG281" s="275"/>
      <c r="BH281" s="273"/>
      <c r="BI281" s="274"/>
      <c r="BJ281" s="275"/>
      <c r="BK281" s="275"/>
      <c r="BL281" s="273"/>
      <c r="BM281" s="274"/>
      <c r="BN281" s="275"/>
      <c r="BO281" s="275"/>
    </row>
    <row r="282">
      <c r="D282" s="273"/>
      <c r="E282" s="274"/>
      <c r="F282" s="275"/>
      <c r="G282" s="275"/>
      <c r="H282" s="273"/>
      <c r="I282" s="274"/>
      <c r="J282" s="275"/>
      <c r="K282" s="275"/>
      <c r="L282" s="273"/>
      <c r="M282" s="274"/>
      <c r="N282" s="275"/>
      <c r="O282" s="275"/>
      <c r="P282" s="273"/>
      <c r="Q282" s="274"/>
      <c r="R282" s="275"/>
      <c r="S282" s="275"/>
      <c r="T282" s="273"/>
      <c r="U282" s="274"/>
      <c r="V282" s="275"/>
      <c r="W282" s="275"/>
      <c r="X282" s="273"/>
      <c r="Y282" s="274"/>
      <c r="Z282" s="275"/>
      <c r="AA282" s="275"/>
      <c r="AB282" s="273"/>
      <c r="AC282" s="274"/>
      <c r="AD282" s="275"/>
      <c r="AE282" s="275"/>
      <c r="AF282" s="273"/>
      <c r="AG282" s="274"/>
      <c r="AH282" s="275"/>
      <c r="AI282" s="275"/>
      <c r="AJ282" s="273"/>
      <c r="AK282" s="274"/>
      <c r="AL282" s="275"/>
      <c r="AM282" s="275"/>
      <c r="AN282" s="273"/>
      <c r="AO282" s="274"/>
      <c r="AP282" s="275"/>
      <c r="AQ282" s="275"/>
      <c r="AR282" s="273"/>
      <c r="AS282" s="274"/>
      <c r="AT282" s="275"/>
      <c r="AU282" s="275"/>
      <c r="AV282" s="273"/>
      <c r="AW282" s="274"/>
      <c r="AX282" s="275"/>
      <c r="AY282" s="275"/>
      <c r="AZ282" s="273"/>
      <c r="BA282" s="274"/>
      <c r="BB282" s="275"/>
      <c r="BC282" s="275"/>
      <c r="BD282" s="273"/>
      <c r="BE282" s="274"/>
      <c r="BF282" s="275"/>
      <c r="BG282" s="275"/>
      <c r="BH282" s="273"/>
      <c r="BI282" s="274"/>
      <c r="BJ282" s="275"/>
      <c r="BK282" s="275"/>
      <c r="BL282" s="273"/>
      <c r="BM282" s="274"/>
      <c r="BN282" s="275"/>
      <c r="BO282" s="275"/>
    </row>
    <row r="283">
      <c r="D283" s="273"/>
      <c r="E283" s="274"/>
      <c r="F283" s="275"/>
      <c r="G283" s="275"/>
      <c r="H283" s="273"/>
      <c r="I283" s="274"/>
      <c r="J283" s="275"/>
      <c r="K283" s="275"/>
      <c r="L283" s="273"/>
      <c r="M283" s="274"/>
      <c r="N283" s="275"/>
      <c r="O283" s="275"/>
      <c r="P283" s="273"/>
      <c r="Q283" s="274"/>
      <c r="R283" s="275"/>
      <c r="S283" s="275"/>
      <c r="T283" s="273"/>
      <c r="U283" s="274"/>
      <c r="V283" s="275"/>
      <c r="W283" s="275"/>
      <c r="X283" s="273"/>
      <c r="Y283" s="274"/>
      <c r="Z283" s="275"/>
      <c r="AA283" s="275"/>
      <c r="AB283" s="273"/>
      <c r="AC283" s="274"/>
      <c r="AD283" s="275"/>
      <c r="AE283" s="275"/>
      <c r="AF283" s="273"/>
      <c r="AG283" s="274"/>
      <c r="AH283" s="275"/>
      <c r="AI283" s="275"/>
      <c r="AJ283" s="273"/>
      <c r="AK283" s="274"/>
      <c r="AL283" s="275"/>
      <c r="AM283" s="275"/>
      <c r="AN283" s="273"/>
      <c r="AO283" s="274"/>
      <c r="AP283" s="275"/>
      <c r="AQ283" s="275"/>
      <c r="AR283" s="273"/>
      <c r="AS283" s="274"/>
      <c r="AT283" s="275"/>
      <c r="AU283" s="275"/>
      <c r="AV283" s="273"/>
      <c r="AW283" s="274"/>
      <c r="AX283" s="275"/>
      <c r="AY283" s="275"/>
      <c r="AZ283" s="273"/>
      <c r="BA283" s="274"/>
      <c r="BB283" s="275"/>
      <c r="BC283" s="275"/>
      <c r="BD283" s="273"/>
      <c r="BE283" s="274"/>
      <c r="BF283" s="275"/>
      <c r="BG283" s="275"/>
      <c r="BH283" s="273"/>
      <c r="BI283" s="274"/>
      <c r="BJ283" s="275"/>
      <c r="BK283" s="275"/>
      <c r="BL283" s="273"/>
      <c r="BM283" s="274"/>
      <c r="BN283" s="275"/>
      <c r="BO283" s="275"/>
    </row>
    <row r="284">
      <c r="D284" s="273"/>
      <c r="E284" s="274"/>
      <c r="F284" s="275"/>
      <c r="G284" s="275"/>
      <c r="H284" s="273"/>
      <c r="I284" s="274"/>
      <c r="J284" s="275"/>
      <c r="K284" s="275"/>
      <c r="L284" s="273"/>
      <c r="M284" s="274"/>
      <c r="N284" s="275"/>
      <c r="O284" s="275"/>
      <c r="P284" s="273"/>
      <c r="Q284" s="274"/>
      <c r="R284" s="275"/>
      <c r="S284" s="275"/>
      <c r="T284" s="273"/>
      <c r="U284" s="274"/>
      <c r="V284" s="275"/>
      <c r="W284" s="275"/>
      <c r="X284" s="273"/>
      <c r="Y284" s="274"/>
      <c r="Z284" s="275"/>
      <c r="AA284" s="275"/>
      <c r="AB284" s="273"/>
      <c r="AC284" s="274"/>
      <c r="AD284" s="275"/>
      <c r="AE284" s="275"/>
      <c r="AF284" s="273"/>
      <c r="AG284" s="274"/>
      <c r="AH284" s="275"/>
      <c r="AI284" s="275"/>
      <c r="AJ284" s="273"/>
      <c r="AK284" s="274"/>
      <c r="AL284" s="275"/>
      <c r="AM284" s="275"/>
      <c r="AN284" s="273"/>
      <c r="AO284" s="274"/>
      <c r="AP284" s="275"/>
      <c r="AQ284" s="275"/>
      <c r="AR284" s="273"/>
      <c r="AS284" s="274"/>
      <c r="AT284" s="275"/>
      <c r="AU284" s="275"/>
      <c r="AV284" s="273"/>
      <c r="AW284" s="274"/>
      <c r="AX284" s="275"/>
      <c r="AY284" s="275"/>
      <c r="AZ284" s="273"/>
      <c r="BA284" s="274"/>
      <c r="BB284" s="275"/>
      <c r="BC284" s="275"/>
      <c r="BD284" s="273"/>
      <c r="BE284" s="274"/>
      <c r="BF284" s="275"/>
      <c r="BG284" s="275"/>
      <c r="BH284" s="273"/>
      <c r="BI284" s="274"/>
      <c r="BJ284" s="275"/>
      <c r="BK284" s="275"/>
      <c r="BL284" s="273"/>
      <c r="BM284" s="274"/>
      <c r="BN284" s="275"/>
      <c r="BO284" s="275"/>
    </row>
    <row r="285">
      <c r="D285" s="273"/>
      <c r="E285" s="274"/>
      <c r="F285" s="275"/>
      <c r="G285" s="275"/>
      <c r="H285" s="273"/>
      <c r="I285" s="274"/>
      <c r="J285" s="275"/>
      <c r="K285" s="275"/>
      <c r="L285" s="273"/>
      <c r="M285" s="274"/>
      <c r="N285" s="275"/>
      <c r="O285" s="275"/>
      <c r="P285" s="273"/>
      <c r="Q285" s="274"/>
      <c r="R285" s="275"/>
      <c r="S285" s="275"/>
      <c r="T285" s="273"/>
      <c r="U285" s="274"/>
      <c r="V285" s="275"/>
      <c r="W285" s="275"/>
      <c r="X285" s="273"/>
      <c r="Y285" s="274"/>
      <c r="Z285" s="275"/>
      <c r="AA285" s="275"/>
      <c r="AB285" s="273"/>
      <c r="AC285" s="274"/>
      <c r="AD285" s="275"/>
      <c r="AE285" s="275"/>
      <c r="AF285" s="273"/>
      <c r="AG285" s="274"/>
      <c r="AH285" s="275"/>
      <c r="AI285" s="275"/>
      <c r="AJ285" s="273"/>
      <c r="AK285" s="274"/>
      <c r="AL285" s="275"/>
      <c r="AM285" s="275"/>
      <c r="AN285" s="273"/>
      <c r="AO285" s="274"/>
      <c r="AP285" s="275"/>
      <c r="AQ285" s="275"/>
      <c r="AR285" s="273"/>
      <c r="AS285" s="274"/>
      <c r="AT285" s="275"/>
      <c r="AU285" s="275"/>
      <c r="AV285" s="273"/>
      <c r="AW285" s="274"/>
      <c r="AX285" s="275"/>
      <c r="AY285" s="275"/>
      <c r="AZ285" s="273"/>
      <c r="BA285" s="274"/>
      <c r="BB285" s="275"/>
      <c r="BC285" s="275"/>
      <c r="BD285" s="273"/>
      <c r="BE285" s="274"/>
      <c r="BF285" s="275"/>
      <c r="BG285" s="275"/>
      <c r="BH285" s="273"/>
      <c r="BI285" s="274"/>
      <c r="BJ285" s="275"/>
      <c r="BK285" s="275"/>
      <c r="BL285" s="273"/>
      <c r="BM285" s="274"/>
      <c r="BN285" s="275"/>
      <c r="BO285" s="275"/>
    </row>
    <row r="286">
      <c r="D286" s="273"/>
      <c r="E286" s="274"/>
      <c r="F286" s="275"/>
      <c r="G286" s="275"/>
      <c r="H286" s="273"/>
      <c r="I286" s="274"/>
      <c r="J286" s="275"/>
      <c r="K286" s="275"/>
      <c r="L286" s="273"/>
      <c r="M286" s="274"/>
      <c r="N286" s="275"/>
      <c r="O286" s="275"/>
      <c r="P286" s="273"/>
      <c r="Q286" s="274"/>
      <c r="R286" s="275"/>
      <c r="S286" s="275"/>
      <c r="T286" s="273"/>
      <c r="U286" s="274"/>
      <c r="V286" s="275"/>
      <c r="W286" s="275"/>
      <c r="X286" s="273"/>
      <c r="Y286" s="274"/>
      <c r="Z286" s="275"/>
      <c r="AA286" s="275"/>
      <c r="AB286" s="273"/>
      <c r="AC286" s="274"/>
      <c r="AD286" s="275"/>
      <c r="AE286" s="275"/>
      <c r="AF286" s="273"/>
      <c r="AG286" s="274"/>
      <c r="AH286" s="275"/>
      <c r="AI286" s="275"/>
      <c r="AJ286" s="273"/>
      <c r="AK286" s="274"/>
      <c r="AL286" s="275"/>
      <c r="AM286" s="275"/>
      <c r="AN286" s="273"/>
      <c r="AO286" s="274"/>
      <c r="AP286" s="275"/>
      <c r="AQ286" s="275"/>
      <c r="AR286" s="273"/>
      <c r="AS286" s="274"/>
      <c r="AT286" s="275"/>
      <c r="AU286" s="275"/>
      <c r="AV286" s="273"/>
      <c r="AW286" s="274"/>
      <c r="AX286" s="275"/>
      <c r="AY286" s="275"/>
      <c r="AZ286" s="273"/>
      <c r="BA286" s="274"/>
      <c r="BB286" s="275"/>
      <c r="BC286" s="275"/>
      <c r="BD286" s="273"/>
      <c r="BE286" s="274"/>
      <c r="BF286" s="275"/>
      <c r="BG286" s="275"/>
      <c r="BH286" s="273"/>
      <c r="BI286" s="274"/>
      <c r="BJ286" s="275"/>
      <c r="BK286" s="275"/>
      <c r="BL286" s="273"/>
      <c r="BM286" s="274"/>
      <c r="BN286" s="275"/>
      <c r="BO286" s="275"/>
    </row>
    <row r="287">
      <c r="D287" s="273"/>
      <c r="E287" s="274"/>
      <c r="F287" s="275"/>
      <c r="G287" s="275"/>
      <c r="H287" s="273"/>
      <c r="I287" s="274"/>
      <c r="J287" s="275"/>
      <c r="K287" s="275"/>
      <c r="L287" s="273"/>
      <c r="M287" s="274"/>
      <c r="N287" s="275"/>
      <c r="O287" s="275"/>
      <c r="P287" s="273"/>
      <c r="Q287" s="274"/>
      <c r="R287" s="275"/>
      <c r="S287" s="275"/>
      <c r="T287" s="273"/>
      <c r="U287" s="274"/>
      <c r="V287" s="275"/>
      <c r="W287" s="275"/>
      <c r="X287" s="273"/>
      <c r="Y287" s="274"/>
      <c r="Z287" s="275"/>
      <c r="AA287" s="275"/>
      <c r="AB287" s="273"/>
      <c r="AC287" s="274"/>
      <c r="AD287" s="275"/>
      <c r="AE287" s="275"/>
      <c r="AF287" s="273"/>
      <c r="AG287" s="274"/>
      <c r="AH287" s="275"/>
      <c r="AI287" s="275"/>
      <c r="AJ287" s="273"/>
      <c r="AK287" s="274"/>
      <c r="AL287" s="275"/>
      <c r="AM287" s="275"/>
      <c r="AN287" s="273"/>
      <c r="AO287" s="274"/>
      <c r="AP287" s="275"/>
      <c r="AQ287" s="275"/>
      <c r="AR287" s="273"/>
      <c r="AS287" s="274"/>
      <c r="AT287" s="275"/>
      <c r="AU287" s="275"/>
      <c r="AV287" s="273"/>
      <c r="AW287" s="274"/>
      <c r="AX287" s="275"/>
      <c r="AY287" s="275"/>
      <c r="AZ287" s="273"/>
      <c r="BA287" s="274"/>
      <c r="BB287" s="275"/>
      <c r="BC287" s="275"/>
      <c r="BD287" s="273"/>
      <c r="BE287" s="274"/>
      <c r="BF287" s="275"/>
      <c r="BG287" s="275"/>
      <c r="BH287" s="273"/>
      <c r="BI287" s="274"/>
      <c r="BJ287" s="275"/>
      <c r="BK287" s="275"/>
      <c r="BL287" s="273"/>
      <c r="BM287" s="274"/>
      <c r="BN287" s="275"/>
      <c r="BO287" s="275"/>
    </row>
    <row r="288">
      <c r="D288" s="273"/>
      <c r="E288" s="274"/>
      <c r="F288" s="275"/>
      <c r="G288" s="275"/>
      <c r="H288" s="273"/>
      <c r="I288" s="274"/>
      <c r="J288" s="275"/>
      <c r="K288" s="275"/>
      <c r="L288" s="273"/>
      <c r="M288" s="274"/>
      <c r="N288" s="275"/>
      <c r="O288" s="275"/>
      <c r="P288" s="273"/>
      <c r="Q288" s="274"/>
      <c r="R288" s="275"/>
      <c r="S288" s="275"/>
      <c r="T288" s="273"/>
      <c r="U288" s="274"/>
      <c r="V288" s="275"/>
      <c r="W288" s="275"/>
      <c r="X288" s="273"/>
      <c r="Y288" s="274"/>
      <c r="Z288" s="275"/>
      <c r="AA288" s="275"/>
      <c r="AB288" s="273"/>
      <c r="AC288" s="274"/>
      <c r="AD288" s="275"/>
      <c r="AE288" s="275"/>
      <c r="AF288" s="273"/>
      <c r="AG288" s="274"/>
      <c r="AH288" s="275"/>
      <c r="AI288" s="275"/>
      <c r="AJ288" s="273"/>
      <c r="AK288" s="274"/>
      <c r="AL288" s="275"/>
      <c r="AM288" s="275"/>
      <c r="AN288" s="273"/>
      <c r="AO288" s="274"/>
      <c r="AP288" s="275"/>
      <c r="AQ288" s="275"/>
      <c r="AR288" s="273"/>
      <c r="AS288" s="274"/>
      <c r="AT288" s="275"/>
      <c r="AU288" s="275"/>
      <c r="AV288" s="273"/>
      <c r="AW288" s="274"/>
      <c r="AX288" s="275"/>
      <c r="AY288" s="275"/>
      <c r="AZ288" s="273"/>
      <c r="BA288" s="274"/>
      <c r="BB288" s="275"/>
      <c r="BC288" s="275"/>
      <c r="BD288" s="273"/>
      <c r="BE288" s="274"/>
      <c r="BF288" s="275"/>
      <c r="BG288" s="275"/>
      <c r="BH288" s="273"/>
      <c r="BI288" s="274"/>
      <c r="BJ288" s="275"/>
      <c r="BK288" s="275"/>
      <c r="BL288" s="273"/>
      <c r="BM288" s="274"/>
      <c r="BN288" s="275"/>
      <c r="BO288" s="275"/>
    </row>
    <row r="289">
      <c r="D289" s="273"/>
      <c r="E289" s="274"/>
      <c r="F289" s="275"/>
      <c r="G289" s="275"/>
      <c r="H289" s="273"/>
      <c r="I289" s="274"/>
      <c r="J289" s="275"/>
      <c r="K289" s="275"/>
      <c r="L289" s="273"/>
      <c r="M289" s="274"/>
      <c r="N289" s="275"/>
      <c r="O289" s="275"/>
      <c r="P289" s="273"/>
      <c r="Q289" s="274"/>
      <c r="R289" s="275"/>
      <c r="S289" s="275"/>
      <c r="T289" s="273"/>
      <c r="U289" s="274"/>
      <c r="V289" s="275"/>
      <c r="W289" s="275"/>
      <c r="X289" s="273"/>
      <c r="Y289" s="274"/>
      <c r="Z289" s="275"/>
      <c r="AA289" s="275"/>
      <c r="AB289" s="273"/>
      <c r="AC289" s="274"/>
      <c r="AD289" s="275"/>
      <c r="AE289" s="275"/>
      <c r="AF289" s="273"/>
      <c r="AG289" s="274"/>
      <c r="AH289" s="275"/>
      <c r="AI289" s="275"/>
      <c r="AJ289" s="273"/>
      <c r="AK289" s="274"/>
      <c r="AL289" s="275"/>
      <c r="AM289" s="275"/>
      <c r="AN289" s="273"/>
      <c r="AO289" s="274"/>
      <c r="AP289" s="275"/>
      <c r="AQ289" s="275"/>
      <c r="AR289" s="273"/>
      <c r="AS289" s="274"/>
      <c r="AT289" s="275"/>
      <c r="AU289" s="275"/>
      <c r="AV289" s="273"/>
      <c r="AW289" s="274"/>
      <c r="AX289" s="275"/>
      <c r="AY289" s="275"/>
      <c r="AZ289" s="273"/>
      <c r="BA289" s="274"/>
      <c r="BB289" s="275"/>
      <c r="BC289" s="275"/>
      <c r="BD289" s="273"/>
      <c r="BE289" s="274"/>
      <c r="BF289" s="275"/>
      <c r="BG289" s="275"/>
      <c r="BH289" s="273"/>
      <c r="BI289" s="274"/>
      <c r="BJ289" s="275"/>
      <c r="BK289" s="275"/>
      <c r="BL289" s="273"/>
      <c r="BM289" s="274"/>
      <c r="BN289" s="275"/>
      <c r="BO289" s="275"/>
    </row>
    <row r="290">
      <c r="D290" s="273"/>
      <c r="E290" s="274"/>
      <c r="F290" s="275"/>
      <c r="G290" s="275"/>
      <c r="H290" s="273"/>
      <c r="I290" s="274"/>
      <c r="J290" s="275"/>
      <c r="K290" s="275"/>
      <c r="L290" s="273"/>
      <c r="M290" s="274"/>
      <c r="N290" s="275"/>
      <c r="O290" s="275"/>
      <c r="P290" s="273"/>
      <c r="Q290" s="274"/>
      <c r="R290" s="275"/>
      <c r="S290" s="275"/>
      <c r="T290" s="273"/>
      <c r="U290" s="274"/>
      <c r="V290" s="275"/>
      <c r="W290" s="275"/>
      <c r="X290" s="273"/>
      <c r="Y290" s="274"/>
      <c r="Z290" s="275"/>
      <c r="AA290" s="275"/>
      <c r="AB290" s="273"/>
      <c r="AC290" s="274"/>
      <c r="AD290" s="275"/>
      <c r="AE290" s="275"/>
      <c r="AF290" s="273"/>
      <c r="AG290" s="274"/>
      <c r="AH290" s="275"/>
      <c r="AI290" s="275"/>
      <c r="AJ290" s="273"/>
      <c r="AK290" s="274"/>
      <c r="AL290" s="275"/>
      <c r="AM290" s="275"/>
      <c r="AN290" s="273"/>
      <c r="AO290" s="274"/>
      <c r="AP290" s="275"/>
      <c r="AQ290" s="275"/>
      <c r="AR290" s="273"/>
      <c r="AS290" s="274"/>
      <c r="AT290" s="275"/>
      <c r="AU290" s="275"/>
      <c r="AV290" s="273"/>
      <c r="AW290" s="274"/>
      <c r="AX290" s="275"/>
      <c r="AY290" s="275"/>
      <c r="AZ290" s="273"/>
      <c r="BA290" s="274"/>
      <c r="BB290" s="275"/>
      <c r="BC290" s="275"/>
      <c r="BD290" s="273"/>
      <c r="BE290" s="274"/>
      <c r="BF290" s="275"/>
      <c r="BG290" s="275"/>
      <c r="BH290" s="273"/>
      <c r="BI290" s="274"/>
      <c r="BJ290" s="275"/>
      <c r="BK290" s="275"/>
      <c r="BL290" s="273"/>
      <c r="BM290" s="274"/>
      <c r="BN290" s="275"/>
      <c r="BO290" s="275"/>
    </row>
    <row r="291">
      <c r="D291" s="273"/>
      <c r="E291" s="274"/>
      <c r="F291" s="275"/>
      <c r="G291" s="275"/>
      <c r="H291" s="273"/>
      <c r="I291" s="274"/>
      <c r="J291" s="275"/>
      <c r="K291" s="275"/>
      <c r="L291" s="273"/>
      <c r="M291" s="274"/>
      <c r="N291" s="275"/>
      <c r="O291" s="275"/>
      <c r="P291" s="273"/>
      <c r="Q291" s="274"/>
      <c r="R291" s="275"/>
      <c r="S291" s="275"/>
      <c r="T291" s="273"/>
      <c r="U291" s="274"/>
      <c r="V291" s="275"/>
      <c r="W291" s="275"/>
      <c r="X291" s="273"/>
      <c r="Y291" s="274"/>
      <c r="Z291" s="275"/>
      <c r="AA291" s="275"/>
      <c r="AB291" s="273"/>
      <c r="AC291" s="274"/>
      <c r="AD291" s="275"/>
      <c r="AE291" s="275"/>
      <c r="AF291" s="273"/>
      <c r="AG291" s="274"/>
      <c r="AH291" s="275"/>
      <c r="AI291" s="275"/>
      <c r="AJ291" s="273"/>
      <c r="AK291" s="274"/>
      <c r="AL291" s="275"/>
      <c r="AM291" s="275"/>
      <c r="AN291" s="273"/>
      <c r="AO291" s="274"/>
      <c r="AP291" s="275"/>
      <c r="AQ291" s="275"/>
      <c r="AR291" s="273"/>
      <c r="AS291" s="274"/>
      <c r="AT291" s="275"/>
      <c r="AU291" s="275"/>
      <c r="AV291" s="273"/>
      <c r="AW291" s="274"/>
      <c r="AX291" s="275"/>
      <c r="AY291" s="275"/>
      <c r="AZ291" s="273"/>
      <c r="BA291" s="274"/>
      <c r="BB291" s="275"/>
      <c r="BC291" s="275"/>
      <c r="BD291" s="273"/>
      <c r="BE291" s="274"/>
      <c r="BF291" s="275"/>
      <c r="BG291" s="275"/>
      <c r="BH291" s="273"/>
      <c r="BI291" s="274"/>
      <c r="BJ291" s="275"/>
      <c r="BK291" s="275"/>
      <c r="BL291" s="273"/>
      <c r="BM291" s="274"/>
      <c r="BN291" s="275"/>
      <c r="BO291" s="275"/>
    </row>
    <row r="292">
      <c r="D292" s="273"/>
      <c r="E292" s="274"/>
      <c r="F292" s="275"/>
      <c r="G292" s="275"/>
      <c r="H292" s="273"/>
      <c r="I292" s="274"/>
      <c r="J292" s="275"/>
      <c r="K292" s="275"/>
      <c r="L292" s="273"/>
      <c r="M292" s="274"/>
      <c r="N292" s="275"/>
      <c r="O292" s="275"/>
      <c r="P292" s="273"/>
      <c r="Q292" s="274"/>
      <c r="R292" s="275"/>
      <c r="S292" s="275"/>
      <c r="T292" s="273"/>
      <c r="U292" s="274"/>
      <c r="V292" s="275"/>
      <c r="W292" s="275"/>
      <c r="X292" s="273"/>
      <c r="Y292" s="274"/>
      <c r="Z292" s="275"/>
      <c r="AA292" s="275"/>
      <c r="AB292" s="273"/>
      <c r="AC292" s="274"/>
      <c r="AD292" s="275"/>
      <c r="AE292" s="275"/>
      <c r="AF292" s="273"/>
      <c r="AG292" s="274"/>
      <c r="AH292" s="275"/>
      <c r="AI292" s="275"/>
      <c r="AJ292" s="273"/>
      <c r="AK292" s="274"/>
      <c r="AL292" s="275"/>
      <c r="AM292" s="275"/>
      <c r="AN292" s="273"/>
      <c r="AO292" s="274"/>
      <c r="AP292" s="275"/>
      <c r="AQ292" s="275"/>
      <c r="AR292" s="273"/>
      <c r="AS292" s="274"/>
      <c r="AT292" s="275"/>
      <c r="AU292" s="275"/>
      <c r="AV292" s="273"/>
      <c r="AW292" s="274"/>
      <c r="AX292" s="275"/>
      <c r="AY292" s="275"/>
      <c r="AZ292" s="273"/>
      <c r="BA292" s="274"/>
      <c r="BB292" s="275"/>
      <c r="BC292" s="275"/>
      <c r="BD292" s="273"/>
      <c r="BE292" s="274"/>
      <c r="BF292" s="275"/>
      <c r="BG292" s="275"/>
      <c r="BH292" s="273"/>
      <c r="BI292" s="274"/>
      <c r="BJ292" s="275"/>
      <c r="BK292" s="275"/>
      <c r="BL292" s="273"/>
      <c r="BM292" s="274"/>
      <c r="BN292" s="275"/>
      <c r="BO292" s="275"/>
    </row>
    <row r="293">
      <c r="D293" s="273"/>
      <c r="E293" s="274"/>
      <c r="F293" s="275"/>
      <c r="G293" s="275"/>
      <c r="H293" s="273"/>
      <c r="I293" s="274"/>
      <c r="J293" s="275"/>
      <c r="K293" s="275"/>
      <c r="L293" s="273"/>
      <c r="M293" s="274"/>
      <c r="N293" s="275"/>
      <c r="O293" s="275"/>
      <c r="P293" s="273"/>
      <c r="Q293" s="274"/>
      <c r="R293" s="275"/>
      <c r="S293" s="275"/>
      <c r="T293" s="273"/>
      <c r="U293" s="274"/>
      <c r="V293" s="275"/>
      <c r="W293" s="275"/>
      <c r="X293" s="273"/>
      <c r="Y293" s="274"/>
      <c r="Z293" s="275"/>
      <c r="AA293" s="275"/>
      <c r="AB293" s="273"/>
      <c r="AC293" s="274"/>
      <c r="AD293" s="275"/>
      <c r="AE293" s="275"/>
      <c r="AF293" s="273"/>
      <c r="AG293" s="274"/>
      <c r="AH293" s="275"/>
      <c r="AI293" s="275"/>
      <c r="AJ293" s="273"/>
      <c r="AK293" s="274"/>
      <c r="AL293" s="275"/>
      <c r="AM293" s="275"/>
      <c r="AN293" s="273"/>
      <c r="AO293" s="274"/>
      <c r="AP293" s="275"/>
      <c r="AQ293" s="275"/>
      <c r="AR293" s="273"/>
      <c r="AS293" s="274"/>
      <c r="AT293" s="275"/>
      <c r="AU293" s="275"/>
      <c r="AV293" s="273"/>
      <c r="AW293" s="274"/>
      <c r="AX293" s="275"/>
      <c r="AY293" s="275"/>
      <c r="AZ293" s="273"/>
      <c r="BA293" s="274"/>
      <c r="BB293" s="275"/>
      <c r="BC293" s="275"/>
      <c r="BD293" s="273"/>
      <c r="BE293" s="274"/>
      <c r="BF293" s="275"/>
      <c r="BG293" s="275"/>
      <c r="BH293" s="273"/>
      <c r="BI293" s="274"/>
      <c r="BJ293" s="275"/>
      <c r="BK293" s="275"/>
      <c r="BL293" s="273"/>
      <c r="BM293" s="274"/>
      <c r="BN293" s="275"/>
      <c r="BO293" s="275"/>
    </row>
    <row r="294">
      <c r="D294" s="273"/>
      <c r="E294" s="274"/>
      <c r="F294" s="275"/>
      <c r="G294" s="275"/>
      <c r="H294" s="273"/>
      <c r="I294" s="274"/>
      <c r="J294" s="275"/>
      <c r="K294" s="275"/>
      <c r="L294" s="273"/>
      <c r="M294" s="274"/>
      <c r="N294" s="275"/>
      <c r="O294" s="275"/>
      <c r="P294" s="273"/>
      <c r="Q294" s="274"/>
      <c r="R294" s="275"/>
      <c r="S294" s="275"/>
      <c r="T294" s="273"/>
      <c r="U294" s="274"/>
      <c r="V294" s="275"/>
      <c r="W294" s="275"/>
      <c r="X294" s="273"/>
      <c r="Y294" s="274"/>
      <c r="Z294" s="275"/>
      <c r="AA294" s="275"/>
      <c r="AB294" s="273"/>
      <c r="AC294" s="274"/>
      <c r="AD294" s="275"/>
      <c r="AE294" s="275"/>
      <c r="AF294" s="273"/>
      <c r="AG294" s="274"/>
      <c r="AH294" s="275"/>
      <c r="AI294" s="275"/>
      <c r="AJ294" s="273"/>
      <c r="AK294" s="274"/>
      <c r="AL294" s="275"/>
      <c r="AM294" s="275"/>
      <c r="AN294" s="273"/>
      <c r="AO294" s="274"/>
      <c r="AP294" s="275"/>
      <c r="AQ294" s="275"/>
      <c r="AR294" s="273"/>
      <c r="AS294" s="274"/>
      <c r="AT294" s="275"/>
      <c r="AU294" s="275"/>
      <c r="AV294" s="273"/>
      <c r="AW294" s="274"/>
      <c r="AX294" s="275"/>
      <c r="AY294" s="275"/>
      <c r="AZ294" s="273"/>
      <c r="BA294" s="274"/>
      <c r="BB294" s="275"/>
      <c r="BC294" s="275"/>
      <c r="BD294" s="273"/>
      <c r="BE294" s="274"/>
      <c r="BF294" s="275"/>
      <c r="BG294" s="275"/>
      <c r="BH294" s="273"/>
      <c r="BI294" s="274"/>
      <c r="BJ294" s="275"/>
      <c r="BK294" s="275"/>
      <c r="BL294" s="273"/>
      <c r="BM294" s="274"/>
      <c r="BN294" s="275"/>
      <c r="BO294" s="275"/>
    </row>
    <row r="295">
      <c r="D295" s="273"/>
      <c r="E295" s="274"/>
      <c r="F295" s="275"/>
      <c r="G295" s="275"/>
      <c r="H295" s="273"/>
      <c r="I295" s="274"/>
      <c r="J295" s="275"/>
      <c r="K295" s="275"/>
      <c r="L295" s="273"/>
      <c r="M295" s="274"/>
      <c r="N295" s="275"/>
      <c r="O295" s="275"/>
      <c r="P295" s="273"/>
      <c r="Q295" s="274"/>
      <c r="R295" s="275"/>
      <c r="S295" s="275"/>
      <c r="T295" s="273"/>
      <c r="U295" s="274"/>
      <c r="V295" s="275"/>
      <c r="W295" s="275"/>
      <c r="X295" s="273"/>
      <c r="Y295" s="274"/>
      <c r="Z295" s="275"/>
      <c r="AA295" s="275"/>
      <c r="AB295" s="273"/>
      <c r="AC295" s="274"/>
      <c r="AD295" s="275"/>
      <c r="AE295" s="275"/>
      <c r="AF295" s="273"/>
      <c r="AG295" s="274"/>
      <c r="AH295" s="275"/>
      <c r="AI295" s="275"/>
      <c r="AJ295" s="273"/>
      <c r="AK295" s="274"/>
      <c r="AL295" s="275"/>
      <c r="AM295" s="275"/>
      <c r="AN295" s="273"/>
      <c r="AO295" s="274"/>
      <c r="AP295" s="275"/>
      <c r="AQ295" s="275"/>
      <c r="AR295" s="273"/>
      <c r="AS295" s="274"/>
      <c r="AT295" s="275"/>
      <c r="AU295" s="275"/>
      <c r="AV295" s="273"/>
      <c r="AW295" s="274"/>
      <c r="AX295" s="275"/>
      <c r="AY295" s="275"/>
      <c r="AZ295" s="273"/>
      <c r="BA295" s="274"/>
      <c r="BB295" s="275"/>
      <c r="BC295" s="275"/>
      <c r="BD295" s="273"/>
      <c r="BE295" s="274"/>
      <c r="BF295" s="275"/>
      <c r="BG295" s="275"/>
      <c r="BH295" s="273"/>
      <c r="BI295" s="274"/>
      <c r="BJ295" s="275"/>
      <c r="BK295" s="275"/>
      <c r="BL295" s="273"/>
      <c r="BM295" s="274"/>
      <c r="BN295" s="275"/>
      <c r="BO295" s="275"/>
    </row>
    <row r="296">
      <c r="D296" s="273"/>
      <c r="E296" s="274"/>
      <c r="F296" s="275"/>
      <c r="G296" s="275"/>
      <c r="H296" s="273"/>
      <c r="I296" s="274"/>
      <c r="J296" s="275"/>
      <c r="K296" s="275"/>
      <c r="L296" s="273"/>
      <c r="M296" s="274"/>
      <c r="N296" s="275"/>
      <c r="O296" s="275"/>
      <c r="P296" s="273"/>
      <c r="Q296" s="274"/>
      <c r="R296" s="275"/>
      <c r="S296" s="275"/>
      <c r="T296" s="273"/>
      <c r="U296" s="274"/>
      <c r="V296" s="275"/>
      <c r="W296" s="275"/>
      <c r="X296" s="273"/>
      <c r="Y296" s="274"/>
      <c r="Z296" s="275"/>
      <c r="AA296" s="275"/>
      <c r="AB296" s="273"/>
      <c r="AC296" s="274"/>
      <c r="AD296" s="275"/>
      <c r="AE296" s="275"/>
      <c r="AF296" s="273"/>
      <c r="AG296" s="274"/>
      <c r="AH296" s="275"/>
      <c r="AI296" s="275"/>
      <c r="AJ296" s="273"/>
      <c r="AK296" s="274"/>
      <c r="AL296" s="275"/>
      <c r="AM296" s="275"/>
      <c r="AN296" s="273"/>
      <c r="AO296" s="274"/>
      <c r="AP296" s="275"/>
      <c r="AQ296" s="275"/>
      <c r="AR296" s="273"/>
      <c r="AS296" s="274"/>
      <c r="AT296" s="275"/>
      <c r="AU296" s="275"/>
      <c r="AV296" s="273"/>
      <c r="AW296" s="274"/>
      <c r="AX296" s="275"/>
      <c r="AY296" s="275"/>
      <c r="AZ296" s="273"/>
      <c r="BA296" s="274"/>
      <c r="BB296" s="275"/>
      <c r="BC296" s="275"/>
      <c r="BD296" s="273"/>
      <c r="BE296" s="274"/>
      <c r="BF296" s="275"/>
      <c r="BG296" s="275"/>
      <c r="BH296" s="273"/>
      <c r="BI296" s="274"/>
      <c r="BJ296" s="275"/>
      <c r="BK296" s="275"/>
      <c r="BL296" s="273"/>
      <c r="BM296" s="274"/>
      <c r="BN296" s="275"/>
      <c r="BO296" s="275"/>
    </row>
    <row r="297">
      <c r="D297" s="273"/>
      <c r="E297" s="274"/>
      <c r="F297" s="275"/>
      <c r="G297" s="275"/>
      <c r="H297" s="273"/>
      <c r="I297" s="274"/>
      <c r="J297" s="275"/>
      <c r="K297" s="275"/>
      <c r="L297" s="273"/>
      <c r="M297" s="274"/>
      <c r="N297" s="275"/>
      <c r="O297" s="275"/>
      <c r="P297" s="273"/>
      <c r="Q297" s="274"/>
      <c r="R297" s="275"/>
      <c r="S297" s="275"/>
      <c r="T297" s="273"/>
      <c r="U297" s="274"/>
      <c r="V297" s="275"/>
      <c r="W297" s="275"/>
      <c r="X297" s="273"/>
      <c r="Y297" s="274"/>
      <c r="Z297" s="275"/>
      <c r="AA297" s="275"/>
      <c r="AB297" s="273"/>
      <c r="AC297" s="274"/>
      <c r="AD297" s="275"/>
      <c r="AE297" s="275"/>
      <c r="AF297" s="273"/>
      <c r="AG297" s="274"/>
      <c r="AH297" s="275"/>
      <c r="AI297" s="275"/>
      <c r="AJ297" s="273"/>
      <c r="AK297" s="274"/>
      <c r="AL297" s="275"/>
      <c r="AM297" s="275"/>
      <c r="AN297" s="273"/>
      <c r="AO297" s="274"/>
      <c r="AP297" s="275"/>
      <c r="AQ297" s="275"/>
      <c r="AR297" s="273"/>
      <c r="AS297" s="274"/>
      <c r="AT297" s="275"/>
      <c r="AU297" s="275"/>
      <c r="AV297" s="273"/>
      <c r="AW297" s="274"/>
      <c r="AX297" s="275"/>
      <c r="AY297" s="275"/>
      <c r="AZ297" s="273"/>
      <c r="BA297" s="274"/>
      <c r="BB297" s="275"/>
      <c r="BC297" s="275"/>
      <c r="BD297" s="273"/>
      <c r="BE297" s="274"/>
      <c r="BF297" s="275"/>
      <c r="BG297" s="275"/>
      <c r="BH297" s="273"/>
      <c r="BI297" s="274"/>
      <c r="BJ297" s="275"/>
      <c r="BK297" s="275"/>
      <c r="BL297" s="273"/>
      <c r="BM297" s="274"/>
      <c r="BN297" s="275"/>
      <c r="BO297" s="275"/>
    </row>
    <row r="298">
      <c r="D298" s="273"/>
      <c r="E298" s="274"/>
      <c r="F298" s="275"/>
      <c r="G298" s="275"/>
      <c r="H298" s="273"/>
      <c r="I298" s="274"/>
      <c r="J298" s="275"/>
      <c r="K298" s="275"/>
      <c r="L298" s="273"/>
      <c r="M298" s="274"/>
      <c r="N298" s="275"/>
      <c r="O298" s="275"/>
      <c r="P298" s="273"/>
      <c r="Q298" s="274"/>
      <c r="R298" s="275"/>
      <c r="S298" s="275"/>
      <c r="T298" s="273"/>
      <c r="U298" s="274"/>
      <c r="V298" s="275"/>
      <c r="W298" s="275"/>
      <c r="X298" s="273"/>
      <c r="Y298" s="274"/>
      <c r="Z298" s="275"/>
      <c r="AA298" s="275"/>
      <c r="AB298" s="273"/>
      <c r="AC298" s="274"/>
      <c r="AD298" s="275"/>
      <c r="AE298" s="275"/>
      <c r="AF298" s="273"/>
      <c r="AG298" s="274"/>
      <c r="AH298" s="275"/>
      <c r="AI298" s="275"/>
      <c r="AJ298" s="273"/>
      <c r="AK298" s="274"/>
      <c r="AL298" s="275"/>
      <c r="AM298" s="275"/>
      <c r="AN298" s="273"/>
      <c r="AO298" s="274"/>
      <c r="AP298" s="275"/>
      <c r="AQ298" s="275"/>
      <c r="AR298" s="273"/>
      <c r="AS298" s="274"/>
      <c r="AT298" s="275"/>
      <c r="AU298" s="275"/>
      <c r="AV298" s="273"/>
      <c r="AW298" s="274"/>
      <c r="AX298" s="275"/>
      <c r="AY298" s="275"/>
      <c r="AZ298" s="273"/>
      <c r="BA298" s="274"/>
      <c r="BB298" s="275"/>
      <c r="BC298" s="275"/>
      <c r="BD298" s="273"/>
      <c r="BE298" s="274"/>
      <c r="BF298" s="275"/>
      <c r="BG298" s="275"/>
      <c r="BH298" s="273"/>
      <c r="BI298" s="274"/>
      <c r="BJ298" s="275"/>
      <c r="BK298" s="275"/>
      <c r="BL298" s="273"/>
      <c r="BM298" s="274"/>
      <c r="BN298" s="275"/>
      <c r="BO298" s="275"/>
    </row>
    <row r="299">
      <c r="D299" s="273"/>
      <c r="E299" s="274"/>
      <c r="F299" s="275"/>
      <c r="G299" s="275"/>
      <c r="H299" s="273"/>
      <c r="I299" s="274"/>
      <c r="J299" s="275"/>
      <c r="K299" s="275"/>
      <c r="L299" s="273"/>
      <c r="M299" s="274"/>
      <c r="N299" s="275"/>
      <c r="O299" s="275"/>
      <c r="P299" s="273"/>
      <c r="Q299" s="274"/>
      <c r="R299" s="275"/>
      <c r="S299" s="275"/>
      <c r="T299" s="273"/>
      <c r="U299" s="274"/>
      <c r="V299" s="275"/>
      <c r="W299" s="275"/>
      <c r="X299" s="273"/>
      <c r="Y299" s="274"/>
      <c r="Z299" s="275"/>
      <c r="AA299" s="275"/>
      <c r="AB299" s="273"/>
      <c r="AC299" s="274"/>
      <c r="AD299" s="275"/>
      <c r="AE299" s="275"/>
      <c r="AF299" s="273"/>
      <c r="AG299" s="274"/>
      <c r="AH299" s="275"/>
      <c r="AI299" s="275"/>
      <c r="AJ299" s="273"/>
      <c r="AK299" s="274"/>
      <c r="AL299" s="275"/>
      <c r="AM299" s="275"/>
      <c r="AN299" s="273"/>
      <c r="AO299" s="274"/>
      <c r="AP299" s="275"/>
      <c r="AQ299" s="275"/>
      <c r="AR299" s="273"/>
      <c r="AS299" s="274"/>
      <c r="AT299" s="275"/>
      <c r="AU299" s="275"/>
      <c r="AV299" s="273"/>
      <c r="AW299" s="274"/>
      <c r="AX299" s="275"/>
      <c r="AY299" s="275"/>
      <c r="AZ299" s="273"/>
      <c r="BA299" s="274"/>
      <c r="BB299" s="275"/>
      <c r="BC299" s="275"/>
      <c r="BD299" s="273"/>
      <c r="BE299" s="274"/>
      <c r="BF299" s="275"/>
      <c r="BG299" s="275"/>
      <c r="BH299" s="273"/>
      <c r="BI299" s="274"/>
      <c r="BJ299" s="275"/>
      <c r="BK299" s="275"/>
      <c r="BL299" s="273"/>
      <c r="BM299" s="274"/>
      <c r="BN299" s="275"/>
      <c r="BO299" s="275"/>
    </row>
    <row r="300">
      <c r="D300" s="273"/>
      <c r="E300" s="274"/>
      <c r="F300" s="275"/>
      <c r="G300" s="275"/>
      <c r="H300" s="273"/>
      <c r="I300" s="274"/>
      <c r="J300" s="275"/>
      <c r="K300" s="275"/>
      <c r="L300" s="273"/>
      <c r="M300" s="274"/>
      <c r="N300" s="275"/>
      <c r="O300" s="275"/>
      <c r="P300" s="273"/>
      <c r="Q300" s="274"/>
      <c r="R300" s="275"/>
      <c r="S300" s="275"/>
      <c r="T300" s="273"/>
      <c r="U300" s="274"/>
      <c r="V300" s="275"/>
      <c r="W300" s="275"/>
      <c r="X300" s="273"/>
      <c r="Y300" s="274"/>
      <c r="Z300" s="275"/>
      <c r="AA300" s="275"/>
      <c r="AB300" s="273"/>
      <c r="AC300" s="274"/>
      <c r="AD300" s="275"/>
      <c r="AE300" s="275"/>
      <c r="AF300" s="273"/>
      <c r="AG300" s="274"/>
      <c r="AH300" s="275"/>
      <c r="AI300" s="275"/>
      <c r="AJ300" s="273"/>
      <c r="AK300" s="274"/>
      <c r="AL300" s="275"/>
      <c r="AM300" s="275"/>
      <c r="AN300" s="273"/>
      <c r="AO300" s="274"/>
      <c r="AP300" s="275"/>
      <c r="AQ300" s="275"/>
      <c r="AR300" s="273"/>
      <c r="AS300" s="274"/>
      <c r="AT300" s="275"/>
      <c r="AU300" s="275"/>
      <c r="AV300" s="273"/>
      <c r="AW300" s="274"/>
      <c r="AX300" s="275"/>
      <c r="AY300" s="275"/>
      <c r="AZ300" s="273"/>
      <c r="BA300" s="274"/>
      <c r="BB300" s="275"/>
      <c r="BC300" s="275"/>
      <c r="BD300" s="273"/>
      <c r="BE300" s="274"/>
      <c r="BF300" s="275"/>
      <c r="BG300" s="275"/>
      <c r="BH300" s="273"/>
      <c r="BI300" s="274"/>
      <c r="BJ300" s="275"/>
      <c r="BK300" s="275"/>
      <c r="BL300" s="273"/>
      <c r="BM300" s="274"/>
      <c r="BN300" s="275"/>
      <c r="BO300" s="275"/>
    </row>
    <row r="301">
      <c r="D301" s="273"/>
      <c r="E301" s="274"/>
      <c r="F301" s="275"/>
      <c r="G301" s="275"/>
      <c r="H301" s="273"/>
      <c r="I301" s="274"/>
      <c r="J301" s="275"/>
      <c r="K301" s="275"/>
      <c r="L301" s="273"/>
      <c r="M301" s="274"/>
      <c r="N301" s="275"/>
      <c r="O301" s="275"/>
      <c r="P301" s="273"/>
      <c r="Q301" s="274"/>
      <c r="R301" s="275"/>
      <c r="S301" s="275"/>
      <c r="T301" s="273"/>
      <c r="U301" s="274"/>
      <c r="V301" s="275"/>
      <c r="W301" s="275"/>
      <c r="X301" s="273"/>
      <c r="Y301" s="274"/>
      <c r="Z301" s="275"/>
      <c r="AA301" s="275"/>
      <c r="AB301" s="273"/>
      <c r="AC301" s="274"/>
      <c r="AD301" s="275"/>
      <c r="AE301" s="275"/>
      <c r="AF301" s="273"/>
      <c r="AG301" s="274"/>
      <c r="AH301" s="275"/>
      <c r="AI301" s="275"/>
      <c r="AJ301" s="273"/>
      <c r="AK301" s="274"/>
      <c r="AL301" s="275"/>
      <c r="AM301" s="275"/>
      <c r="AN301" s="273"/>
      <c r="AO301" s="274"/>
      <c r="AP301" s="275"/>
      <c r="AQ301" s="275"/>
      <c r="AR301" s="273"/>
      <c r="AS301" s="274"/>
      <c r="AT301" s="275"/>
      <c r="AU301" s="275"/>
      <c r="AV301" s="273"/>
      <c r="AW301" s="274"/>
      <c r="AX301" s="275"/>
      <c r="AY301" s="275"/>
      <c r="AZ301" s="273"/>
      <c r="BA301" s="274"/>
      <c r="BB301" s="275"/>
      <c r="BC301" s="275"/>
      <c r="BD301" s="273"/>
      <c r="BE301" s="274"/>
      <c r="BF301" s="275"/>
      <c r="BG301" s="275"/>
      <c r="BH301" s="273"/>
      <c r="BI301" s="274"/>
      <c r="BJ301" s="275"/>
      <c r="BK301" s="275"/>
      <c r="BL301" s="273"/>
      <c r="BM301" s="274"/>
      <c r="BN301" s="275"/>
      <c r="BO301" s="275"/>
    </row>
    <row r="302">
      <c r="D302" s="273"/>
      <c r="E302" s="274"/>
      <c r="F302" s="275"/>
      <c r="G302" s="275"/>
      <c r="H302" s="273"/>
      <c r="I302" s="274"/>
      <c r="J302" s="275"/>
      <c r="K302" s="275"/>
      <c r="L302" s="273"/>
      <c r="M302" s="274"/>
      <c r="N302" s="275"/>
      <c r="O302" s="275"/>
      <c r="P302" s="273"/>
      <c r="Q302" s="274"/>
      <c r="R302" s="275"/>
      <c r="S302" s="275"/>
      <c r="T302" s="273"/>
      <c r="U302" s="274"/>
      <c r="V302" s="275"/>
      <c r="W302" s="275"/>
      <c r="X302" s="273"/>
      <c r="Y302" s="274"/>
      <c r="Z302" s="275"/>
      <c r="AA302" s="275"/>
      <c r="AB302" s="273"/>
      <c r="AC302" s="274"/>
      <c r="AD302" s="275"/>
      <c r="AE302" s="275"/>
      <c r="AF302" s="273"/>
      <c r="AG302" s="274"/>
      <c r="AH302" s="275"/>
      <c r="AI302" s="275"/>
      <c r="AJ302" s="273"/>
      <c r="AK302" s="274"/>
      <c r="AL302" s="275"/>
      <c r="AM302" s="275"/>
      <c r="AN302" s="273"/>
      <c r="AO302" s="274"/>
      <c r="AP302" s="275"/>
      <c r="AQ302" s="275"/>
      <c r="AR302" s="273"/>
      <c r="AS302" s="274"/>
      <c r="AT302" s="275"/>
      <c r="AU302" s="275"/>
      <c r="AV302" s="273"/>
      <c r="AW302" s="274"/>
      <c r="AX302" s="275"/>
      <c r="AY302" s="275"/>
      <c r="AZ302" s="273"/>
      <c r="BA302" s="274"/>
      <c r="BB302" s="275"/>
      <c r="BC302" s="275"/>
      <c r="BD302" s="273"/>
      <c r="BE302" s="274"/>
      <c r="BF302" s="275"/>
      <c r="BG302" s="275"/>
      <c r="BH302" s="273"/>
      <c r="BI302" s="274"/>
      <c r="BJ302" s="275"/>
      <c r="BK302" s="275"/>
      <c r="BL302" s="273"/>
      <c r="BM302" s="274"/>
      <c r="BN302" s="275"/>
      <c r="BO302" s="275"/>
    </row>
    <row r="303">
      <c r="D303" s="273"/>
      <c r="E303" s="274"/>
      <c r="F303" s="275"/>
      <c r="G303" s="275"/>
      <c r="H303" s="273"/>
      <c r="I303" s="274"/>
      <c r="J303" s="275"/>
      <c r="K303" s="275"/>
      <c r="L303" s="273"/>
      <c r="M303" s="274"/>
      <c r="N303" s="275"/>
      <c r="O303" s="275"/>
      <c r="P303" s="273"/>
      <c r="Q303" s="274"/>
      <c r="R303" s="275"/>
      <c r="S303" s="275"/>
      <c r="T303" s="273"/>
      <c r="U303" s="274"/>
      <c r="V303" s="275"/>
      <c r="W303" s="275"/>
      <c r="X303" s="273"/>
      <c r="Y303" s="274"/>
      <c r="Z303" s="275"/>
      <c r="AA303" s="275"/>
      <c r="AB303" s="273"/>
      <c r="AC303" s="274"/>
      <c r="AD303" s="275"/>
      <c r="AE303" s="275"/>
      <c r="AF303" s="273"/>
      <c r="AG303" s="274"/>
      <c r="AH303" s="275"/>
      <c r="AI303" s="275"/>
      <c r="AJ303" s="273"/>
      <c r="AK303" s="274"/>
      <c r="AL303" s="275"/>
      <c r="AM303" s="275"/>
      <c r="AN303" s="273"/>
      <c r="AO303" s="274"/>
      <c r="AP303" s="275"/>
      <c r="AQ303" s="275"/>
      <c r="AR303" s="273"/>
      <c r="AS303" s="274"/>
      <c r="AT303" s="275"/>
      <c r="AU303" s="275"/>
      <c r="AV303" s="273"/>
      <c r="AW303" s="274"/>
      <c r="AX303" s="275"/>
      <c r="AY303" s="275"/>
      <c r="AZ303" s="273"/>
      <c r="BA303" s="274"/>
      <c r="BB303" s="275"/>
      <c r="BC303" s="275"/>
      <c r="BD303" s="273"/>
      <c r="BE303" s="274"/>
      <c r="BF303" s="275"/>
      <c r="BG303" s="275"/>
      <c r="BH303" s="273"/>
      <c r="BI303" s="274"/>
      <c r="BJ303" s="275"/>
      <c r="BK303" s="275"/>
      <c r="BL303" s="273"/>
      <c r="BM303" s="274"/>
      <c r="BN303" s="275"/>
      <c r="BO303" s="275"/>
    </row>
    <row r="304">
      <c r="D304" s="273"/>
      <c r="E304" s="274"/>
      <c r="F304" s="275"/>
      <c r="G304" s="275"/>
      <c r="H304" s="273"/>
      <c r="I304" s="274"/>
      <c r="J304" s="275"/>
      <c r="K304" s="275"/>
      <c r="L304" s="273"/>
      <c r="M304" s="274"/>
      <c r="N304" s="275"/>
      <c r="O304" s="275"/>
      <c r="P304" s="273"/>
      <c r="Q304" s="274"/>
      <c r="R304" s="275"/>
      <c r="S304" s="275"/>
      <c r="T304" s="273"/>
      <c r="U304" s="274"/>
      <c r="V304" s="275"/>
      <c r="W304" s="275"/>
      <c r="X304" s="273"/>
      <c r="Y304" s="274"/>
      <c r="Z304" s="275"/>
      <c r="AA304" s="275"/>
      <c r="AB304" s="273"/>
      <c r="AC304" s="274"/>
      <c r="AD304" s="275"/>
      <c r="AE304" s="275"/>
      <c r="AF304" s="273"/>
      <c r="AG304" s="274"/>
      <c r="AH304" s="275"/>
      <c r="AI304" s="275"/>
      <c r="AJ304" s="273"/>
      <c r="AK304" s="274"/>
      <c r="AL304" s="275"/>
      <c r="AM304" s="275"/>
      <c r="AN304" s="273"/>
      <c r="AO304" s="274"/>
      <c r="AP304" s="275"/>
      <c r="AQ304" s="275"/>
      <c r="AR304" s="273"/>
      <c r="AS304" s="274"/>
      <c r="AT304" s="275"/>
      <c r="AU304" s="275"/>
      <c r="AV304" s="273"/>
      <c r="AW304" s="274"/>
      <c r="AX304" s="275"/>
      <c r="AY304" s="275"/>
      <c r="AZ304" s="273"/>
      <c r="BA304" s="274"/>
      <c r="BB304" s="275"/>
      <c r="BC304" s="275"/>
      <c r="BD304" s="273"/>
      <c r="BE304" s="274"/>
      <c r="BF304" s="275"/>
      <c r="BG304" s="275"/>
      <c r="BH304" s="273"/>
      <c r="BI304" s="274"/>
      <c r="BJ304" s="275"/>
      <c r="BK304" s="275"/>
      <c r="BL304" s="273"/>
      <c r="BM304" s="274"/>
      <c r="BN304" s="275"/>
      <c r="BO304" s="275"/>
    </row>
    <row r="305">
      <c r="D305" s="273"/>
      <c r="E305" s="274"/>
      <c r="F305" s="275"/>
      <c r="G305" s="275"/>
      <c r="H305" s="273"/>
      <c r="I305" s="274"/>
      <c r="J305" s="275"/>
      <c r="K305" s="275"/>
      <c r="L305" s="273"/>
      <c r="M305" s="274"/>
      <c r="N305" s="275"/>
      <c r="O305" s="275"/>
      <c r="P305" s="273"/>
      <c r="Q305" s="274"/>
      <c r="R305" s="275"/>
      <c r="S305" s="275"/>
      <c r="T305" s="273"/>
      <c r="U305" s="274"/>
      <c r="V305" s="275"/>
      <c r="W305" s="275"/>
      <c r="X305" s="273"/>
      <c r="Y305" s="274"/>
      <c r="Z305" s="275"/>
      <c r="AA305" s="275"/>
      <c r="AB305" s="273"/>
      <c r="AC305" s="274"/>
      <c r="AD305" s="275"/>
      <c r="AE305" s="275"/>
      <c r="AF305" s="273"/>
      <c r="AG305" s="274"/>
      <c r="AH305" s="275"/>
      <c r="AI305" s="275"/>
      <c r="AJ305" s="273"/>
      <c r="AK305" s="274"/>
      <c r="AL305" s="275"/>
      <c r="AM305" s="275"/>
      <c r="AN305" s="273"/>
      <c r="AO305" s="274"/>
      <c r="AP305" s="275"/>
      <c r="AQ305" s="275"/>
      <c r="AR305" s="273"/>
      <c r="AS305" s="274"/>
      <c r="AT305" s="275"/>
      <c r="AU305" s="275"/>
      <c r="AV305" s="273"/>
      <c r="AW305" s="274"/>
      <c r="AX305" s="275"/>
      <c r="AY305" s="275"/>
      <c r="AZ305" s="273"/>
      <c r="BA305" s="274"/>
      <c r="BB305" s="275"/>
      <c r="BC305" s="275"/>
      <c r="BD305" s="273"/>
      <c r="BE305" s="274"/>
      <c r="BF305" s="275"/>
      <c r="BG305" s="275"/>
      <c r="BH305" s="273"/>
      <c r="BI305" s="274"/>
      <c r="BJ305" s="275"/>
      <c r="BK305" s="275"/>
      <c r="BL305" s="273"/>
      <c r="BM305" s="274"/>
      <c r="BN305" s="275"/>
      <c r="BO305" s="275"/>
    </row>
    <row r="306">
      <c r="D306" s="273"/>
      <c r="E306" s="274"/>
      <c r="F306" s="275"/>
      <c r="G306" s="275"/>
      <c r="H306" s="273"/>
      <c r="I306" s="274"/>
      <c r="J306" s="275"/>
      <c r="K306" s="275"/>
      <c r="L306" s="273"/>
      <c r="M306" s="274"/>
      <c r="N306" s="275"/>
      <c r="O306" s="275"/>
      <c r="P306" s="273"/>
      <c r="Q306" s="274"/>
      <c r="R306" s="275"/>
      <c r="S306" s="275"/>
      <c r="T306" s="273"/>
      <c r="U306" s="274"/>
      <c r="V306" s="275"/>
      <c r="W306" s="275"/>
      <c r="X306" s="273"/>
      <c r="Y306" s="274"/>
      <c r="Z306" s="275"/>
      <c r="AA306" s="275"/>
      <c r="AB306" s="273"/>
      <c r="AC306" s="274"/>
      <c r="AD306" s="275"/>
      <c r="AE306" s="275"/>
      <c r="AF306" s="273"/>
      <c r="AG306" s="274"/>
      <c r="AH306" s="275"/>
      <c r="AI306" s="275"/>
      <c r="AJ306" s="273"/>
      <c r="AK306" s="274"/>
      <c r="AL306" s="275"/>
      <c r="AM306" s="275"/>
      <c r="AN306" s="273"/>
      <c r="AO306" s="274"/>
      <c r="AP306" s="275"/>
      <c r="AQ306" s="275"/>
      <c r="AR306" s="273"/>
      <c r="AS306" s="274"/>
      <c r="AT306" s="275"/>
      <c r="AU306" s="275"/>
      <c r="AV306" s="273"/>
      <c r="AW306" s="274"/>
      <c r="AX306" s="275"/>
      <c r="AY306" s="275"/>
      <c r="AZ306" s="273"/>
      <c r="BA306" s="274"/>
      <c r="BB306" s="275"/>
      <c r="BC306" s="275"/>
      <c r="BD306" s="273"/>
      <c r="BE306" s="274"/>
      <c r="BF306" s="275"/>
      <c r="BG306" s="275"/>
      <c r="BH306" s="273"/>
      <c r="BI306" s="274"/>
      <c r="BJ306" s="275"/>
      <c r="BK306" s="275"/>
      <c r="BL306" s="273"/>
      <c r="BM306" s="274"/>
      <c r="BN306" s="275"/>
      <c r="BO306" s="275"/>
    </row>
    <row r="307">
      <c r="D307" s="273"/>
      <c r="E307" s="274"/>
      <c r="F307" s="275"/>
      <c r="G307" s="275"/>
      <c r="H307" s="273"/>
      <c r="I307" s="274"/>
      <c r="J307" s="275"/>
      <c r="K307" s="275"/>
      <c r="L307" s="273"/>
      <c r="M307" s="274"/>
      <c r="N307" s="275"/>
      <c r="O307" s="275"/>
      <c r="P307" s="273"/>
      <c r="Q307" s="274"/>
      <c r="R307" s="275"/>
      <c r="S307" s="275"/>
      <c r="T307" s="273"/>
      <c r="U307" s="274"/>
      <c r="V307" s="275"/>
      <c r="W307" s="275"/>
      <c r="X307" s="273"/>
      <c r="Y307" s="274"/>
      <c r="Z307" s="275"/>
      <c r="AA307" s="275"/>
      <c r="AB307" s="273"/>
      <c r="AC307" s="274"/>
      <c r="AD307" s="275"/>
      <c r="AE307" s="275"/>
      <c r="AF307" s="273"/>
      <c r="AG307" s="274"/>
      <c r="AH307" s="275"/>
      <c r="AI307" s="275"/>
      <c r="AJ307" s="273"/>
      <c r="AK307" s="274"/>
      <c r="AL307" s="275"/>
      <c r="AM307" s="275"/>
      <c r="AN307" s="273"/>
      <c r="AO307" s="274"/>
      <c r="AP307" s="275"/>
      <c r="AQ307" s="275"/>
      <c r="AR307" s="273"/>
      <c r="AS307" s="274"/>
      <c r="AT307" s="275"/>
      <c r="AU307" s="275"/>
      <c r="AV307" s="273"/>
      <c r="AW307" s="274"/>
      <c r="AX307" s="275"/>
      <c r="AY307" s="275"/>
      <c r="AZ307" s="273"/>
      <c r="BA307" s="274"/>
      <c r="BB307" s="275"/>
      <c r="BC307" s="275"/>
      <c r="BD307" s="273"/>
      <c r="BE307" s="274"/>
      <c r="BF307" s="275"/>
      <c r="BG307" s="275"/>
      <c r="BH307" s="273"/>
      <c r="BI307" s="274"/>
      <c r="BJ307" s="275"/>
      <c r="BK307" s="275"/>
      <c r="BL307" s="273"/>
      <c r="BM307" s="274"/>
      <c r="BN307" s="275"/>
      <c r="BO307" s="275"/>
    </row>
    <row r="308">
      <c r="D308" s="273"/>
      <c r="E308" s="274"/>
      <c r="F308" s="275"/>
      <c r="G308" s="275"/>
      <c r="H308" s="273"/>
      <c r="I308" s="274"/>
      <c r="J308" s="275"/>
      <c r="K308" s="275"/>
      <c r="L308" s="273"/>
      <c r="M308" s="274"/>
      <c r="N308" s="275"/>
      <c r="O308" s="275"/>
      <c r="P308" s="273"/>
      <c r="Q308" s="274"/>
      <c r="R308" s="275"/>
      <c r="S308" s="275"/>
      <c r="T308" s="273"/>
      <c r="U308" s="274"/>
      <c r="V308" s="275"/>
      <c r="W308" s="275"/>
      <c r="X308" s="273"/>
      <c r="Y308" s="274"/>
      <c r="Z308" s="275"/>
      <c r="AA308" s="275"/>
      <c r="AB308" s="273"/>
      <c r="AC308" s="274"/>
      <c r="AD308" s="275"/>
      <c r="AE308" s="275"/>
      <c r="AF308" s="273"/>
      <c r="AG308" s="274"/>
      <c r="AH308" s="275"/>
      <c r="AI308" s="275"/>
      <c r="AJ308" s="273"/>
      <c r="AK308" s="274"/>
      <c r="AL308" s="275"/>
      <c r="AM308" s="275"/>
      <c r="AN308" s="273"/>
      <c r="AO308" s="274"/>
      <c r="AP308" s="275"/>
      <c r="AQ308" s="275"/>
      <c r="AR308" s="273"/>
      <c r="AS308" s="274"/>
      <c r="AT308" s="275"/>
      <c r="AU308" s="275"/>
      <c r="AV308" s="273"/>
      <c r="AW308" s="274"/>
      <c r="AX308" s="275"/>
      <c r="AY308" s="275"/>
      <c r="AZ308" s="273"/>
      <c r="BA308" s="274"/>
      <c r="BB308" s="275"/>
      <c r="BC308" s="275"/>
      <c r="BD308" s="273"/>
      <c r="BE308" s="274"/>
      <c r="BF308" s="275"/>
      <c r="BG308" s="275"/>
      <c r="BH308" s="273"/>
      <c r="BI308" s="274"/>
      <c r="BJ308" s="275"/>
      <c r="BK308" s="275"/>
      <c r="BL308" s="273"/>
      <c r="BM308" s="274"/>
      <c r="BN308" s="275"/>
      <c r="BO308" s="275"/>
    </row>
    <row r="309">
      <c r="D309" s="273"/>
      <c r="E309" s="274"/>
      <c r="F309" s="275"/>
      <c r="G309" s="275"/>
      <c r="H309" s="273"/>
      <c r="I309" s="274"/>
      <c r="J309" s="275"/>
      <c r="K309" s="275"/>
      <c r="L309" s="273"/>
      <c r="M309" s="274"/>
      <c r="N309" s="275"/>
      <c r="O309" s="275"/>
      <c r="P309" s="273"/>
      <c r="Q309" s="274"/>
      <c r="R309" s="275"/>
      <c r="S309" s="275"/>
      <c r="T309" s="273"/>
      <c r="U309" s="274"/>
      <c r="V309" s="275"/>
      <c r="W309" s="275"/>
      <c r="X309" s="273"/>
      <c r="Y309" s="274"/>
      <c r="Z309" s="275"/>
      <c r="AA309" s="275"/>
      <c r="AB309" s="273"/>
      <c r="AC309" s="274"/>
      <c r="AD309" s="275"/>
      <c r="AE309" s="275"/>
      <c r="AF309" s="273"/>
      <c r="AG309" s="274"/>
      <c r="AH309" s="275"/>
      <c r="AI309" s="275"/>
      <c r="AJ309" s="273"/>
      <c r="AK309" s="274"/>
      <c r="AL309" s="275"/>
      <c r="AM309" s="275"/>
      <c r="AN309" s="273"/>
      <c r="AO309" s="274"/>
      <c r="AP309" s="275"/>
      <c r="AQ309" s="275"/>
      <c r="AR309" s="273"/>
      <c r="AS309" s="274"/>
      <c r="AT309" s="275"/>
      <c r="AU309" s="275"/>
      <c r="AV309" s="273"/>
      <c r="AW309" s="274"/>
      <c r="AX309" s="275"/>
      <c r="AY309" s="275"/>
      <c r="AZ309" s="273"/>
      <c r="BA309" s="274"/>
      <c r="BB309" s="275"/>
      <c r="BC309" s="275"/>
      <c r="BD309" s="273"/>
      <c r="BE309" s="274"/>
      <c r="BF309" s="275"/>
      <c r="BG309" s="275"/>
      <c r="BH309" s="273"/>
      <c r="BI309" s="274"/>
      <c r="BJ309" s="275"/>
      <c r="BK309" s="275"/>
      <c r="BL309" s="273"/>
      <c r="BM309" s="274"/>
      <c r="BN309" s="275"/>
      <c r="BO309" s="275"/>
    </row>
    <row r="310">
      <c r="D310" s="273"/>
      <c r="E310" s="274"/>
      <c r="F310" s="275"/>
      <c r="G310" s="275"/>
      <c r="H310" s="273"/>
      <c r="I310" s="274"/>
      <c r="J310" s="275"/>
      <c r="K310" s="275"/>
      <c r="L310" s="273"/>
      <c r="M310" s="274"/>
      <c r="N310" s="275"/>
      <c r="O310" s="275"/>
      <c r="P310" s="273"/>
      <c r="Q310" s="274"/>
      <c r="R310" s="275"/>
      <c r="S310" s="275"/>
      <c r="T310" s="273"/>
      <c r="U310" s="274"/>
      <c r="V310" s="275"/>
      <c r="W310" s="275"/>
      <c r="X310" s="273"/>
      <c r="Y310" s="274"/>
      <c r="Z310" s="275"/>
      <c r="AA310" s="275"/>
      <c r="AB310" s="273"/>
      <c r="AC310" s="274"/>
      <c r="AD310" s="275"/>
      <c r="AE310" s="275"/>
      <c r="AF310" s="273"/>
      <c r="AG310" s="274"/>
      <c r="AH310" s="275"/>
      <c r="AI310" s="275"/>
      <c r="AJ310" s="273"/>
      <c r="AK310" s="274"/>
      <c r="AL310" s="275"/>
      <c r="AM310" s="275"/>
      <c r="AN310" s="273"/>
      <c r="AO310" s="274"/>
      <c r="AP310" s="275"/>
      <c r="AQ310" s="275"/>
      <c r="AR310" s="273"/>
      <c r="AS310" s="274"/>
      <c r="AT310" s="275"/>
      <c r="AU310" s="275"/>
      <c r="AV310" s="273"/>
      <c r="AW310" s="274"/>
      <c r="AX310" s="275"/>
      <c r="AY310" s="275"/>
      <c r="AZ310" s="273"/>
      <c r="BA310" s="274"/>
      <c r="BB310" s="275"/>
      <c r="BC310" s="275"/>
      <c r="BD310" s="273"/>
      <c r="BE310" s="274"/>
      <c r="BF310" s="275"/>
      <c r="BG310" s="275"/>
      <c r="BH310" s="273"/>
      <c r="BI310" s="274"/>
      <c r="BJ310" s="275"/>
      <c r="BK310" s="275"/>
      <c r="BL310" s="273"/>
      <c r="BM310" s="274"/>
      <c r="BN310" s="275"/>
      <c r="BO310" s="275"/>
    </row>
    <row r="311">
      <c r="D311" s="273"/>
      <c r="E311" s="274"/>
      <c r="F311" s="275"/>
      <c r="G311" s="275"/>
      <c r="H311" s="273"/>
      <c r="I311" s="274"/>
      <c r="J311" s="275"/>
      <c r="K311" s="275"/>
      <c r="L311" s="273"/>
      <c r="M311" s="274"/>
      <c r="N311" s="275"/>
      <c r="O311" s="275"/>
      <c r="P311" s="273"/>
      <c r="Q311" s="274"/>
      <c r="R311" s="275"/>
      <c r="S311" s="275"/>
      <c r="T311" s="273"/>
      <c r="U311" s="274"/>
      <c r="V311" s="275"/>
      <c r="W311" s="275"/>
      <c r="X311" s="273"/>
      <c r="Y311" s="274"/>
      <c r="Z311" s="275"/>
      <c r="AA311" s="275"/>
      <c r="AB311" s="273"/>
      <c r="AC311" s="274"/>
      <c r="AD311" s="275"/>
      <c r="AE311" s="275"/>
      <c r="AF311" s="273"/>
      <c r="AG311" s="274"/>
      <c r="AH311" s="275"/>
      <c r="AI311" s="275"/>
      <c r="AJ311" s="273"/>
      <c r="AK311" s="274"/>
      <c r="AL311" s="275"/>
      <c r="AM311" s="275"/>
      <c r="AN311" s="273"/>
      <c r="AO311" s="274"/>
      <c r="AP311" s="275"/>
      <c r="AQ311" s="275"/>
      <c r="AR311" s="273"/>
      <c r="AS311" s="274"/>
      <c r="AT311" s="275"/>
      <c r="AU311" s="275"/>
      <c r="AV311" s="273"/>
      <c r="AW311" s="274"/>
      <c r="AX311" s="275"/>
      <c r="AY311" s="275"/>
      <c r="AZ311" s="273"/>
      <c r="BA311" s="274"/>
      <c r="BB311" s="275"/>
      <c r="BC311" s="275"/>
      <c r="BD311" s="273"/>
      <c r="BE311" s="274"/>
      <c r="BF311" s="275"/>
      <c r="BG311" s="275"/>
      <c r="BH311" s="273"/>
      <c r="BI311" s="274"/>
      <c r="BJ311" s="275"/>
      <c r="BK311" s="275"/>
      <c r="BL311" s="273"/>
      <c r="BM311" s="274"/>
      <c r="BN311" s="275"/>
      <c r="BO311" s="275"/>
    </row>
    <row r="312">
      <c r="D312" s="273"/>
      <c r="E312" s="274"/>
      <c r="F312" s="275"/>
      <c r="G312" s="275"/>
      <c r="H312" s="273"/>
      <c r="I312" s="274"/>
      <c r="J312" s="275"/>
      <c r="K312" s="275"/>
      <c r="L312" s="273"/>
      <c r="M312" s="274"/>
      <c r="N312" s="275"/>
      <c r="O312" s="275"/>
      <c r="P312" s="273"/>
      <c r="Q312" s="274"/>
      <c r="R312" s="275"/>
      <c r="S312" s="275"/>
      <c r="T312" s="273"/>
      <c r="U312" s="274"/>
      <c r="V312" s="275"/>
      <c r="W312" s="275"/>
      <c r="X312" s="273"/>
      <c r="Y312" s="274"/>
      <c r="Z312" s="275"/>
      <c r="AA312" s="275"/>
      <c r="AB312" s="273"/>
      <c r="AC312" s="274"/>
      <c r="AD312" s="275"/>
      <c r="AE312" s="275"/>
      <c r="AF312" s="273"/>
      <c r="AG312" s="274"/>
      <c r="AH312" s="275"/>
      <c r="AI312" s="275"/>
      <c r="AJ312" s="273"/>
      <c r="AK312" s="274"/>
      <c r="AL312" s="275"/>
      <c r="AM312" s="275"/>
      <c r="AN312" s="273"/>
      <c r="AO312" s="274"/>
      <c r="AP312" s="275"/>
      <c r="AQ312" s="275"/>
      <c r="AR312" s="273"/>
      <c r="AS312" s="274"/>
      <c r="AT312" s="275"/>
      <c r="AU312" s="275"/>
      <c r="AV312" s="273"/>
      <c r="AW312" s="274"/>
      <c r="AX312" s="275"/>
      <c r="AY312" s="275"/>
      <c r="AZ312" s="273"/>
      <c r="BA312" s="274"/>
      <c r="BB312" s="275"/>
      <c r="BC312" s="275"/>
      <c r="BD312" s="273"/>
      <c r="BE312" s="274"/>
      <c r="BF312" s="275"/>
      <c r="BG312" s="275"/>
      <c r="BH312" s="273"/>
      <c r="BI312" s="274"/>
      <c r="BJ312" s="275"/>
      <c r="BK312" s="275"/>
      <c r="BL312" s="273"/>
      <c r="BM312" s="274"/>
      <c r="BN312" s="275"/>
      <c r="BO312" s="275"/>
    </row>
    <row r="313">
      <c r="D313" s="273"/>
      <c r="E313" s="274"/>
      <c r="F313" s="275"/>
      <c r="G313" s="275"/>
      <c r="H313" s="273"/>
      <c r="I313" s="274"/>
      <c r="J313" s="275"/>
      <c r="K313" s="275"/>
      <c r="L313" s="273"/>
      <c r="M313" s="274"/>
      <c r="N313" s="275"/>
      <c r="O313" s="275"/>
      <c r="P313" s="273"/>
      <c r="Q313" s="274"/>
      <c r="R313" s="275"/>
      <c r="S313" s="275"/>
      <c r="T313" s="273"/>
      <c r="U313" s="274"/>
      <c r="V313" s="275"/>
      <c r="W313" s="275"/>
      <c r="X313" s="273"/>
      <c r="Y313" s="274"/>
      <c r="Z313" s="275"/>
      <c r="AA313" s="275"/>
      <c r="AB313" s="273"/>
      <c r="AC313" s="274"/>
      <c r="AD313" s="275"/>
      <c r="AE313" s="275"/>
      <c r="AF313" s="273"/>
      <c r="AG313" s="274"/>
      <c r="AH313" s="275"/>
      <c r="AI313" s="275"/>
      <c r="AJ313" s="273"/>
      <c r="AK313" s="274"/>
      <c r="AL313" s="275"/>
      <c r="AM313" s="275"/>
      <c r="AN313" s="273"/>
      <c r="AO313" s="274"/>
      <c r="AP313" s="275"/>
      <c r="AQ313" s="275"/>
      <c r="AR313" s="273"/>
      <c r="AS313" s="274"/>
      <c r="AT313" s="275"/>
      <c r="AU313" s="275"/>
      <c r="AV313" s="273"/>
      <c r="AW313" s="274"/>
      <c r="AX313" s="275"/>
      <c r="AY313" s="275"/>
      <c r="AZ313" s="273"/>
      <c r="BA313" s="274"/>
      <c r="BB313" s="275"/>
      <c r="BC313" s="275"/>
      <c r="BD313" s="273"/>
      <c r="BE313" s="274"/>
      <c r="BF313" s="275"/>
      <c r="BG313" s="275"/>
      <c r="BH313" s="273"/>
      <c r="BI313" s="274"/>
      <c r="BJ313" s="275"/>
      <c r="BK313" s="275"/>
      <c r="BL313" s="273"/>
      <c r="BM313" s="274"/>
      <c r="BN313" s="275"/>
      <c r="BO313" s="275"/>
    </row>
    <row r="314">
      <c r="D314" s="273"/>
      <c r="E314" s="274"/>
      <c r="F314" s="275"/>
      <c r="G314" s="275"/>
      <c r="H314" s="273"/>
      <c r="I314" s="274"/>
      <c r="J314" s="275"/>
      <c r="K314" s="275"/>
      <c r="L314" s="273"/>
      <c r="M314" s="274"/>
      <c r="N314" s="275"/>
      <c r="O314" s="275"/>
      <c r="P314" s="273"/>
      <c r="Q314" s="274"/>
      <c r="R314" s="275"/>
      <c r="S314" s="275"/>
      <c r="T314" s="273"/>
      <c r="U314" s="274"/>
      <c r="V314" s="275"/>
      <c r="W314" s="275"/>
      <c r="X314" s="273"/>
      <c r="Y314" s="274"/>
      <c r="Z314" s="275"/>
      <c r="AA314" s="275"/>
      <c r="AB314" s="273"/>
      <c r="AC314" s="274"/>
      <c r="AD314" s="275"/>
      <c r="AE314" s="275"/>
      <c r="AF314" s="273"/>
      <c r="AG314" s="274"/>
      <c r="AH314" s="275"/>
      <c r="AI314" s="275"/>
      <c r="AJ314" s="273"/>
      <c r="AK314" s="274"/>
      <c r="AL314" s="275"/>
      <c r="AM314" s="275"/>
      <c r="AN314" s="273"/>
      <c r="AO314" s="274"/>
      <c r="AP314" s="275"/>
      <c r="AQ314" s="275"/>
      <c r="AR314" s="273"/>
      <c r="AS314" s="274"/>
      <c r="AT314" s="275"/>
      <c r="AU314" s="275"/>
      <c r="AV314" s="273"/>
      <c r="AW314" s="274"/>
      <c r="AX314" s="275"/>
      <c r="AY314" s="275"/>
      <c r="AZ314" s="273"/>
      <c r="BA314" s="274"/>
      <c r="BB314" s="275"/>
      <c r="BC314" s="275"/>
      <c r="BD314" s="273"/>
      <c r="BE314" s="274"/>
      <c r="BF314" s="275"/>
      <c r="BG314" s="275"/>
      <c r="BH314" s="273"/>
      <c r="BI314" s="274"/>
      <c r="BJ314" s="275"/>
      <c r="BK314" s="275"/>
      <c r="BL314" s="273"/>
      <c r="BM314" s="274"/>
      <c r="BN314" s="275"/>
      <c r="BO314" s="275"/>
    </row>
    <row r="315">
      <c r="D315" s="273"/>
      <c r="E315" s="274"/>
      <c r="F315" s="275"/>
      <c r="G315" s="275"/>
      <c r="H315" s="273"/>
      <c r="I315" s="274"/>
      <c r="J315" s="275"/>
      <c r="K315" s="275"/>
      <c r="L315" s="273"/>
      <c r="M315" s="274"/>
      <c r="N315" s="275"/>
      <c r="O315" s="275"/>
      <c r="P315" s="273"/>
      <c r="Q315" s="274"/>
      <c r="R315" s="275"/>
      <c r="S315" s="275"/>
      <c r="T315" s="273"/>
      <c r="U315" s="274"/>
      <c r="V315" s="275"/>
      <c r="W315" s="275"/>
      <c r="X315" s="273"/>
      <c r="Y315" s="274"/>
      <c r="Z315" s="275"/>
      <c r="AA315" s="275"/>
      <c r="AB315" s="273"/>
      <c r="AC315" s="274"/>
      <c r="AD315" s="275"/>
      <c r="AE315" s="275"/>
      <c r="AF315" s="273"/>
      <c r="AG315" s="274"/>
      <c r="AH315" s="275"/>
      <c r="AI315" s="275"/>
      <c r="AJ315" s="273"/>
      <c r="AK315" s="274"/>
      <c r="AL315" s="275"/>
      <c r="AM315" s="275"/>
      <c r="AN315" s="273"/>
      <c r="AO315" s="274"/>
      <c r="AP315" s="275"/>
      <c r="AQ315" s="275"/>
      <c r="AR315" s="273"/>
      <c r="AS315" s="274"/>
      <c r="AT315" s="275"/>
      <c r="AU315" s="275"/>
      <c r="AV315" s="273"/>
      <c r="AW315" s="274"/>
      <c r="AX315" s="275"/>
      <c r="AY315" s="275"/>
      <c r="AZ315" s="273"/>
      <c r="BA315" s="274"/>
      <c r="BB315" s="275"/>
      <c r="BC315" s="275"/>
      <c r="BD315" s="273"/>
      <c r="BE315" s="274"/>
      <c r="BF315" s="275"/>
      <c r="BG315" s="275"/>
      <c r="BH315" s="273"/>
      <c r="BI315" s="274"/>
      <c r="BJ315" s="275"/>
      <c r="BK315" s="275"/>
      <c r="BL315" s="273"/>
      <c r="BM315" s="274"/>
      <c r="BN315" s="275"/>
      <c r="BO315" s="275"/>
    </row>
    <row r="316">
      <c r="D316" s="273"/>
      <c r="E316" s="274"/>
      <c r="F316" s="275"/>
      <c r="G316" s="275"/>
      <c r="H316" s="273"/>
      <c r="I316" s="274"/>
      <c r="J316" s="275"/>
      <c r="K316" s="275"/>
      <c r="L316" s="273"/>
      <c r="M316" s="274"/>
      <c r="N316" s="275"/>
      <c r="O316" s="275"/>
      <c r="P316" s="273"/>
      <c r="Q316" s="274"/>
      <c r="R316" s="275"/>
      <c r="S316" s="275"/>
      <c r="T316" s="273"/>
      <c r="U316" s="274"/>
      <c r="V316" s="275"/>
      <c r="W316" s="275"/>
      <c r="X316" s="273"/>
      <c r="Y316" s="274"/>
      <c r="Z316" s="275"/>
      <c r="AA316" s="275"/>
      <c r="AB316" s="273"/>
      <c r="AC316" s="274"/>
      <c r="AD316" s="275"/>
      <c r="AE316" s="275"/>
      <c r="AF316" s="273"/>
      <c r="AG316" s="274"/>
      <c r="AH316" s="275"/>
      <c r="AI316" s="275"/>
      <c r="AJ316" s="273"/>
      <c r="AK316" s="274"/>
      <c r="AL316" s="275"/>
      <c r="AM316" s="275"/>
      <c r="AN316" s="273"/>
      <c r="AO316" s="274"/>
      <c r="AP316" s="275"/>
      <c r="AQ316" s="275"/>
      <c r="AR316" s="273"/>
      <c r="AS316" s="274"/>
      <c r="AT316" s="275"/>
      <c r="AU316" s="275"/>
      <c r="AV316" s="273"/>
      <c r="AW316" s="274"/>
      <c r="AX316" s="275"/>
      <c r="AY316" s="275"/>
      <c r="AZ316" s="273"/>
      <c r="BA316" s="274"/>
      <c r="BB316" s="275"/>
      <c r="BC316" s="275"/>
      <c r="BD316" s="273"/>
      <c r="BE316" s="274"/>
      <c r="BF316" s="275"/>
      <c r="BG316" s="275"/>
      <c r="BH316" s="273"/>
      <c r="BI316" s="274"/>
      <c r="BJ316" s="275"/>
      <c r="BK316" s="275"/>
      <c r="BL316" s="273"/>
      <c r="BM316" s="274"/>
      <c r="BN316" s="275"/>
      <c r="BO316" s="275"/>
    </row>
    <row r="317">
      <c r="D317" s="273"/>
      <c r="E317" s="274"/>
      <c r="F317" s="275"/>
      <c r="G317" s="275"/>
      <c r="H317" s="273"/>
      <c r="I317" s="274"/>
      <c r="J317" s="275"/>
      <c r="K317" s="275"/>
      <c r="L317" s="273"/>
      <c r="M317" s="274"/>
      <c r="N317" s="275"/>
      <c r="O317" s="275"/>
      <c r="P317" s="273"/>
      <c r="Q317" s="274"/>
      <c r="R317" s="275"/>
      <c r="S317" s="275"/>
      <c r="T317" s="273"/>
      <c r="U317" s="274"/>
      <c r="V317" s="275"/>
      <c r="W317" s="275"/>
      <c r="X317" s="273"/>
      <c r="Y317" s="274"/>
      <c r="Z317" s="275"/>
      <c r="AA317" s="275"/>
      <c r="AB317" s="273"/>
      <c r="AC317" s="274"/>
      <c r="AD317" s="275"/>
      <c r="AE317" s="275"/>
      <c r="AF317" s="273"/>
      <c r="AG317" s="274"/>
      <c r="AH317" s="275"/>
      <c r="AI317" s="275"/>
      <c r="AJ317" s="273"/>
      <c r="AK317" s="274"/>
      <c r="AL317" s="275"/>
      <c r="AM317" s="275"/>
      <c r="AN317" s="273"/>
      <c r="AO317" s="274"/>
      <c r="AP317" s="275"/>
      <c r="AQ317" s="275"/>
      <c r="AR317" s="273"/>
      <c r="AS317" s="274"/>
      <c r="AT317" s="275"/>
      <c r="AU317" s="275"/>
      <c r="AV317" s="273"/>
      <c r="AW317" s="274"/>
      <c r="AX317" s="275"/>
      <c r="AY317" s="275"/>
      <c r="AZ317" s="273"/>
      <c r="BA317" s="274"/>
      <c r="BB317" s="275"/>
      <c r="BC317" s="275"/>
      <c r="BD317" s="273"/>
      <c r="BE317" s="274"/>
      <c r="BF317" s="275"/>
      <c r="BG317" s="275"/>
      <c r="BH317" s="273"/>
      <c r="BI317" s="274"/>
      <c r="BJ317" s="275"/>
      <c r="BK317" s="275"/>
      <c r="BL317" s="273"/>
      <c r="BM317" s="274"/>
      <c r="BN317" s="275"/>
      <c r="BO317" s="275"/>
    </row>
    <row r="318">
      <c r="D318" s="273"/>
      <c r="E318" s="274"/>
      <c r="F318" s="275"/>
      <c r="G318" s="275"/>
      <c r="H318" s="273"/>
      <c r="I318" s="274"/>
      <c r="J318" s="275"/>
      <c r="K318" s="275"/>
      <c r="L318" s="273"/>
      <c r="M318" s="274"/>
      <c r="N318" s="275"/>
      <c r="O318" s="275"/>
      <c r="P318" s="273"/>
      <c r="Q318" s="274"/>
      <c r="R318" s="275"/>
      <c r="S318" s="275"/>
      <c r="T318" s="273"/>
      <c r="U318" s="274"/>
      <c r="V318" s="275"/>
      <c r="W318" s="275"/>
      <c r="X318" s="273"/>
      <c r="Y318" s="274"/>
      <c r="Z318" s="275"/>
      <c r="AA318" s="275"/>
      <c r="AB318" s="273"/>
      <c r="AC318" s="274"/>
      <c r="AD318" s="275"/>
      <c r="AE318" s="275"/>
      <c r="AF318" s="273"/>
      <c r="AG318" s="274"/>
      <c r="AH318" s="275"/>
      <c r="AI318" s="275"/>
      <c r="AJ318" s="273"/>
      <c r="AK318" s="274"/>
      <c r="AL318" s="275"/>
      <c r="AM318" s="275"/>
      <c r="AN318" s="273"/>
      <c r="AO318" s="274"/>
      <c r="AP318" s="275"/>
      <c r="AQ318" s="275"/>
      <c r="AR318" s="273"/>
      <c r="AS318" s="274"/>
      <c r="AT318" s="275"/>
      <c r="AU318" s="275"/>
      <c r="AV318" s="273"/>
      <c r="AW318" s="274"/>
      <c r="AX318" s="275"/>
      <c r="AY318" s="275"/>
      <c r="AZ318" s="273"/>
      <c r="BA318" s="274"/>
      <c r="BB318" s="275"/>
      <c r="BC318" s="275"/>
      <c r="BD318" s="273"/>
      <c r="BE318" s="274"/>
      <c r="BF318" s="275"/>
      <c r="BG318" s="275"/>
      <c r="BH318" s="273"/>
      <c r="BI318" s="274"/>
      <c r="BJ318" s="275"/>
      <c r="BK318" s="275"/>
      <c r="BL318" s="273"/>
      <c r="BM318" s="274"/>
      <c r="BN318" s="275"/>
      <c r="BO318" s="275"/>
    </row>
    <row r="319">
      <c r="D319" s="273"/>
      <c r="E319" s="274"/>
      <c r="F319" s="275"/>
      <c r="G319" s="275"/>
      <c r="H319" s="273"/>
      <c r="I319" s="274"/>
      <c r="J319" s="275"/>
      <c r="K319" s="275"/>
      <c r="L319" s="273"/>
      <c r="M319" s="274"/>
      <c r="N319" s="275"/>
      <c r="O319" s="275"/>
      <c r="P319" s="273"/>
      <c r="Q319" s="274"/>
      <c r="R319" s="275"/>
      <c r="S319" s="275"/>
      <c r="T319" s="273"/>
      <c r="U319" s="274"/>
      <c r="V319" s="275"/>
      <c r="W319" s="275"/>
      <c r="X319" s="273"/>
      <c r="Y319" s="274"/>
      <c r="Z319" s="275"/>
      <c r="AA319" s="275"/>
      <c r="AB319" s="273"/>
      <c r="AC319" s="274"/>
      <c r="AD319" s="275"/>
      <c r="AE319" s="275"/>
      <c r="AF319" s="273"/>
      <c r="AG319" s="274"/>
      <c r="AH319" s="275"/>
      <c r="AI319" s="275"/>
      <c r="AJ319" s="273"/>
      <c r="AK319" s="274"/>
      <c r="AL319" s="275"/>
      <c r="AM319" s="275"/>
      <c r="AN319" s="273"/>
      <c r="AO319" s="274"/>
      <c r="AP319" s="275"/>
      <c r="AQ319" s="275"/>
      <c r="AR319" s="273"/>
      <c r="AS319" s="274"/>
      <c r="AT319" s="275"/>
      <c r="AU319" s="275"/>
      <c r="AV319" s="273"/>
      <c r="AW319" s="274"/>
      <c r="AX319" s="275"/>
      <c r="AY319" s="275"/>
      <c r="AZ319" s="273"/>
      <c r="BA319" s="274"/>
      <c r="BB319" s="275"/>
      <c r="BC319" s="275"/>
      <c r="BD319" s="273"/>
      <c r="BE319" s="274"/>
      <c r="BF319" s="275"/>
      <c r="BG319" s="275"/>
      <c r="BH319" s="273"/>
      <c r="BI319" s="274"/>
      <c r="BJ319" s="275"/>
      <c r="BK319" s="275"/>
      <c r="BL319" s="273"/>
      <c r="BM319" s="274"/>
      <c r="BN319" s="275"/>
      <c r="BO319" s="275"/>
    </row>
    <row r="320">
      <c r="D320" s="273"/>
      <c r="E320" s="274"/>
      <c r="F320" s="275"/>
      <c r="G320" s="275"/>
      <c r="H320" s="273"/>
      <c r="I320" s="274"/>
      <c r="J320" s="275"/>
      <c r="K320" s="275"/>
      <c r="L320" s="273"/>
      <c r="M320" s="274"/>
      <c r="N320" s="275"/>
      <c r="O320" s="275"/>
      <c r="P320" s="273"/>
      <c r="Q320" s="274"/>
      <c r="R320" s="275"/>
      <c r="S320" s="275"/>
      <c r="T320" s="273"/>
      <c r="U320" s="274"/>
      <c r="V320" s="275"/>
      <c r="W320" s="275"/>
      <c r="X320" s="273"/>
      <c r="Y320" s="274"/>
      <c r="Z320" s="275"/>
      <c r="AA320" s="275"/>
      <c r="AB320" s="273"/>
      <c r="AC320" s="274"/>
      <c r="AD320" s="275"/>
      <c r="AE320" s="275"/>
      <c r="AF320" s="273"/>
      <c r="AG320" s="274"/>
      <c r="AH320" s="275"/>
      <c r="AI320" s="275"/>
      <c r="AJ320" s="273"/>
      <c r="AK320" s="274"/>
      <c r="AL320" s="275"/>
      <c r="AM320" s="275"/>
      <c r="AN320" s="273"/>
      <c r="AO320" s="274"/>
      <c r="AP320" s="275"/>
      <c r="AQ320" s="275"/>
      <c r="AR320" s="273"/>
      <c r="AS320" s="274"/>
      <c r="AT320" s="275"/>
      <c r="AU320" s="275"/>
      <c r="AV320" s="273"/>
      <c r="AW320" s="274"/>
      <c r="AX320" s="275"/>
      <c r="AY320" s="275"/>
      <c r="AZ320" s="273"/>
      <c r="BA320" s="274"/>
      <c r="BB320" s="275"/>
      <c r="BC320" s="275"/>
      <c r="BD320" s="273"/>
      <c r="BE320" s="274"/>
      <c r="BF320" s="275"/>
      <c r="BG320" s="275"/>
      <c r="BH320" s="273"/>
      <c r="BI320" s="274"/>
      <c r="BJ320" s="275"/>
      <c r="BK320" s="275"/>
      <c r="BL320" s="273"/>
      <c r="BM320" s="274"/>
      <c r="BN320" s="275"/>
      <c r="BO320" s="275"/>
    </row>
    <row r="321">
      <c r="D321" s="273"/>
      <c r="E321" s="274"/>
      <c r="F321" s="275"/>
      <c r="G321" s="275"/>
      <c r="H321" s="273"/>
      <c r="I321" s="274"/>
      <c r="J321" s="275"/>
      <c r="K321" s="275"/>
      <c r="L321" s="273"/>
      <c r="M321" s="274"/>
      <c r="N321" s="275"/>
      <c r="O321" s="275"/>
      <c r="P321" s="273"/>
      <c r="Q321" s="274"/>
      <c r="R321" s="275"/>
      <c r="S321" s="275"/>
      <c r="T321" s="273"/>
      <c r="U321" s="274"/>
      <c r="V321" s="275"/>
      <c r="W321" s="275"/>
      <c r="X321" s="273"/>
      <c r="Y321" s="274"/>
      <c r="Z321" s="275"/>
      <c r="AA321" s="275"/>
      <c r="AB321" s="273"/>
      <c r="AC321" s="274"/>
      <c r="AD321" s="275"/>
      <c r="AE321" s="275"/>
      <c r="AF321" s="273"/>
      <c r="AG321" s="274"/>
      <c r="AH321" s="275"/>
      <c r="AI321" s="275"/>
      <c r="AJ321" s="273"/>
      <c r="AK321" s="274"/>
      <c r="AL321" s="275"/>
      <c r="AM321" s="275"/>
      <c r="AN321" s="273"/>
      <c r="AO321" s="274"/>
      <c r="AP321" s="275"/>
      <c r="AQ321" s="275"/>
      <c r="AR321" s="273"/>
      <c r="AS321" s="274"/>
      <c r="AT321" s="275"/>
      <c r="AU321" s="275"/>
      <c r="AV321" s="273"/>
      <c r="AW321" s="274"/>
      <c r="AX321" s="275"/>
      <c r="AY321" s="275"/>
      <c r="AZ321" s="273"/>
      <c r="BA321" s="274"/>
      <c r="BB321" s="275"/>
      <c r="BC321" s="275"/>
      <c r="BD321" s="273"/>
      <c r="BE321" s="274"/>
      <c r="BF321" s="275"/>
      <c r="BG321" s="275"/>
      <c r="BH321" s="273"/>
      <c r="BI321" s="274"/>
      <c r="BJ321" s="275"/>
      <c r="BK321" s="275"/>
      <c r="BL321" s="273"/>
      <c r="BM321" s="274"/>
      <c r="BN321" s="275"/>
      <c r="BO321" s="275"/>
    </row>
    <row r="322">
      <c r="D322" s="273"/>
      <c r="E322" s="274"/>
      <c r="F322" s="275"/>
      <c r="G322" s="275"/>
      <c r="H322" s="273"/>
      <c r="I322" s="274"/>
      <c r="J322" s="275"/>
      <c r="K322" s="275"/>
      <c r="L322" s="273"/>
      <c r="M322" s="274"/>
      <c r="N322" s="275"/>
      <c r="O322" s="275"/>
      <c r="P322" s="273"/>
      <c r="Q322" s="274"/>
      <c r="R322" s="275"/>
      <c r="S322" s="275"/>
      <c r="T322" s="273"/>
      <c r="U322" s="274"/>
      <c r="V322" s="275"/>
      <c r="W322" s="275"/>
      <c r="X322" s="273"/>
      <c r="Y322" s="274"/>
      <c r="Z322" s="275"/>
      <c r="AA322" s="275"/>
      <c r="AB322" s="273"/>
      <c r="AC322" s="274"/>
      <c r="AD322" s="275"/>
      <c r="AE322" s="275"/>
      <c r="AF322" s="273"/>
      <c r="AG322" s="274"/>
      <c r="AH322" s="275"/>
      <c r="AI322" s="275"/>
      <c r="AJ322" s="273"/>
      <c r="AK322" s="274"/>
      <c r="AL322" s="275"/>
      <c r="AM322" s="275"/>
      <c r="AN322" s="273"/>
      <c r="AO322" s="274"/>
      <c r="AP322" s="275"/>
      <c r="AQ322" s="275"/>
      <c r="AR322" s="273"/>
      <c r="AS322" s="274"/>
      <c r="AT322" s="275"/>
      <c r="AU322" s="275"/>
      <c r="AV322" s="273"/>
      <c r="AW322" s="274"/>
      <c r="AX322" s="275"/>
      <c r="AY322" s="275"/>
      <c r="AZ322" s="273"/>
      <c r="BA322" s="274"/>
      <c r="BB322" s="275"/>
      <c r="BC322" s="275"/>
      <c r="BD322" s="273"/>
      <c r="BE322" s="274"/>
      <c r="BF322" s="275"/>
      <c r="BG322" s="275"/>
      <c r="BH322" s="273"/>
      <c r="BI322" s="274"/>
      <c r="BJ322" s="275"/>
      <c r="BK322" s="275"/>
      <c r="BL322" s="273"/>
      <c r="BM322" s="274"/>
      <c r="BN322" s="275"/>
      <c r="BO322" s="275"/>
    </row>
    <row r="323">
      <c r="D323" s="273"/>
      <c r="E323" s="274"/>
      <c r="F323" s="275"/>
      <c r="G323" s="275"/>
      <c r="H323" s="273"/>
      <c r="I323" s="274"/>
      <c r="J323" s="275"/>
      <c r="K323" s="275"/>
      <c r="L323" s="273"/>
      <c r="M323" s="274"/>
      <c r="N323" s="275"/>
      <c r="O323" s="275"/>
      <c r="P323" s="273"/>
      <c r="Q323" s="274"/>
      <c r="R323" s="275"/>
      <c r="S323" s="275"/>
      <c r="T323" s="273"/>
      <c r="U323" s="274"/>
      <c r="V323" s="275"/>
      <c r="W323" s="275"/>
      <c r="X323" s="273"/>
      <c r="Y323" s="274"/>
      <c r="Z323" s="275"/>
      <c r="AA323" s="275"/>
      <c r="AB323" s="273"/>
      <c r="AC323" s="274"/>
      <c r="AD323" s="275"/>
      <c r="AE323" s="275"/>
      <c r="AF323" s="273"/>
      <c r="AG323" s="274"/>
      <c r="AH323" s="275"/>
      <c r="AI323" s="275"/>
      <c r="AJ323" s="273"/>
      <c r="AK323" s="274"/>
      <c r="AL323" s="275"/>
      <c r="AM323" s="275"/>
      <c r="AN323" s="273"/>
      <c r="AO323" s="274"/>
      <c r="AP323" s="275"/>
      <c r="AQ323" s="275"/>
      <c r="AR323" s="273"/>
      <c r="AS323" s="274"/>
      <c r="AT323" s="275"/>
      <c r="AU323" s="275"/>
      <c r="AV323" s="273"/>
      <c r="AW323" s="274"/>
      <c r="AX323" s="275"/>
      <c r="AY323" s="275"/>
      <c r="AZ323" s="273"/>
      <c r="BA323" s="274"/>
      <c r="BB323" s="275"/>
      <c r="BC323" s="275"/>
      <c r="BD323" s="273"/>
      <c r="BE323" s="274"/>
      <c r="BF323" s="275"/>
      <c r="BG323" s="275"/>
      <c r="BH323" s="273"/>
      <c r="BI323" s="274"/>
      <c r="BJ323" s="275"/>
      <c r="BK323" s="275"/>
      <c r="BL323" s="273"/>
      <c r="BM323" s="274"/>
      <c r="BN323" s="275"/>
      <c r="BO323" s="275"/>
    </row>
    <row r="324">
      <c r="D324" s="273"/>
      <c r="E324" s="274"/>
      <c r="F324" s="275"/>
      <c r="G324" s="275"/>
      <c r="H324" s="273"/>
      <c r="I324" s="274"/>
      <c r="J324" s="275"/>
      <c r="K324" s="275"/>
      <c r="L324" s="273"/>
      <c r="M324" s="274"/>
      <c r="N324" s="275"/>
      <c r="O324" s="275"/>
      <c r="P324" s="273"/>
      <c r="Q324" s="274"/>
      <c r="R324" s="275"/>
      <c r="S324" s="275"/>
      <c r="T324" s="273"/>
      <c r="U324" s="274"/>
      <c r="V324" s="275"/>
      <c r="W324" s="275"/>
      <c r="X324" s="273"/>
      <c r="Y324" s="274"/>
      <c r="Z324" s="275"/>
      <c r="AA324" s="275"/>
      <c r="AB324" s="273"/>
      <c r="AC324" s="274"/>
      <c r="AD324" s="275"/>
      <c r="AE324" s="275"/>
      <c r="AF324" s="273"/>
      <c r="AG324" s="274"/>
      <c r="AH324" s="275"/>
      <c r="AI324" s="275"/>
      <c r="AJ324" s="273"/>
      <c r="AK324" s="274"/>
      <c r="AL324" s="275"/>
      <c r="AM324" s="275"/>
      <c r="AN324" s="273"/>
      <c r="AO324" s="274"/>
      <c r="AP324" s="275"/>
      <c r="AQ324" s="275"/>
      <c r="AR324" s="273"/>
      <c r="AS324" s="274"/>
      <c r="AT324" s="275"/>
      <c r="AU324" s="275"/>
      <c r="AV324" s="273"/>
      <c r="AW324" s="274"/>
      <c r="AX324" s="275"/>
      <c r="AY324" s="275"/>
      <c r="AZ324" s="273"/>
      <c r="BA324" s="274"/>
      <c r="BB324" s="275"/>
      <c r="BC324" s="275"/>
      <c r="BD324" s="273"/>
      <c r="BE324" s="274"/>
      <c r="BF324" s="275"/>
      <c r="BG324" s="275"/>
      <c r="BH324" s="273"/>
      <c r="BI324" s="274"/>
      <c r="BJ324" s="275"/>
      <c r="BK324" s="275"/>
      <c r="BL324" s="273"/>
      <c r="BM324" s="274"/>
      <c r="BN324" s="275"/>
      <c r="BO324" s="275"/>
    </row>
    <row r="325">
      <c r="D325" s="273"/>
      <c r="E325" s="274"/>
      <c r="F325" s="275"/>
      <c r="G325" s="275"/>
      <c r="H325" s="273"/>
      <c r="I325" s="274"/>
      <c r="J325" s="275"/>
      <c r="K325" s="275"/>
      <c r="L325" s="273"/>
      <c r="M325" s="274"/>
      <c r="N325" s="275"/>
      <c r="O325" s="275"/>
      <c r="P325" s="273"/>
      <c r="Q325" s="274"/>
      <c r="R325" s="275"/>
      <c r="S325" s="275"/>
      <c r="T325" s="273"/>
      <c r="U325" s="274"/>
      <c r="V325" s="275"/>
      <c r="W325" s="275"/>
      <c r="X325" s="273"/>
      <c r="Y325" s="274"/>
      <c r="Z325" s="275"/>
      <c r="AA325" s="275"/>
      <c r="AB325" s="273"/>
      <c r="AC325" s="274"/>
      <c r="AD325" s="275"/>
      <c r="AE325" s="275"/>
      <c r="AF325" s="273"/>
      <c r="AG325" s="274"/>
      <c r="AH325" s="275"/>
      <c r="AI325" s="275"/>
      <c r="AJ325" s="273"/>
      <c r="AK325" s="274"/>
      <c r="AL325" s="275"/>
      <c r="AM325" s="275"/>
      <c r="AN325" s="273"/>
      <c r="AO325" s="274"/>
      <c r="AP325" s="275"/>
      <c r="AQ325" s="275"/>
      <c r="AR325" s="273"/>
      <c r="AS325" s="274"/>
      <c r="AT325" s="275"/>
      <c r="AU325" s="275"/>
      <c r="AV325" s="273"/>
      <c r="AW325" s="274"/>
      <c r="AX325" s="275"/>
      <c r="AY325" s="275"/>
      <c r="AZ325" s="273"/>
      <c r="BA325" s="274"/>
      <c r="BB325" s="275"/>
      <c r="BC325" s="275"/>
      <c r="BD325" s="273"/>
      <c r="BE325" s="274"/>
      <c r="BF325" s="275"/>
      <c r="BG325" s="275"/>
      <c r="BH325" s="273"/>
      <c r="BI325" s="274"/>
      <c r="BJ325" s="275"/>
      <c r="BK325" s="275"/>
      <c r="BL325" s="273"/>
      <c r="BM325" s="274"/>
      <c r="BN325" s="275"/>
      <c r="BO325" s="275"/>
    </row>
    <row r="326">
      <c r="D326" s="273"/>
      <c r="E326" s="274"/>
      <c r="F326" s="275"/>
      <c r="G326" s="275"/>
      <c r="H326" s="273"/>
      <c r="I326" s="274"/>
      <c r="J326" s="275"/>
      <c r="K326" s="275"/>
      <c r="L326" s="273"/>
      <c r="M326" s="274"/>
      <c r="N326" s="275"/>
      <c r="O326" s="275"/>
      <c r="P326" s="273"/>
      <c r="Q326" s="274"/>
      <c r="R326" s="275"/>
      <c r="S326" s="275"/>
      <c r="T326" s="273"/>
      <c r="U326" s="274"/>
      <c r="V326" s="275"/>
      <c r="W326" s="275"/>
      <c r="X326" s="273"/>
      <c r="Y326" s="274"/>
      <c r="Z326" s="275"/>
      <c r="AA326" s="275"/>
      <c r="AB326" s="273"/>
      <c r="AC326" s="274"/>
      <c r="AD326" s="275"/>
      <c r="AE326" s="275"/>
      <c r="AF326" s="273"/>
      <c r="AG326" s="274"/>
      <c r="AH326" s="275"/>
      <c r="AI326" s="275"/>
      <c r="AJ326" s="273"/>
      <c r="AK326" s="274"/>
      <c r="AL326" s="275"/>
      <c r="AM326" s="275"/>
      <c r="AN326" s="273"/>
      <c r="AO326" s="274"/>
      <c r="AP326" s="275"/>
      <c r="AQ326" s="275"/>
      <c r="AR326" s="273"/>
      <c r="AS326" s="274"/>
      <c r="AT326" s="275"/>
      <c r="AU326" s="275"/>
      <c r="AV326" s="273"/>
      <c r="AW326" s="274"/>
      <c r="AX326" s="275"/>
      <c r="AY326" s="275"/>
      <c r="AZ326" s="273"/>
      <c r="BA326" s="274"/>
      <c r="BB326" s="275"/>
      <c r="BC326" s="275"/>
      <c r="BD326" s="273"/>
      <c r="BE326" s="274"/>
      <c r="BF326" s="275"/>
      <c r="BG326" s="275"/>
      <c r="BH326" s="273"/>
      <c r="BI326" s="274"/>
      <c r="BJ326" s="275"/>
      <c r="BK326" s="275"/>
      <c r="BL326" s="273"/>
      <c r="BM326" s="274"/>
      <c r="BN326" s="275"/>
      <c r="BO326" s="275"/>
    </row>
    <row r="327">
      <c r="D327" s="273"/>
      <c r="E327" s="274"/>
      <c r="F327" s="275"/>
      <c r="G327" s="275"/>
      <c r="H327" s="273"/>
      <c r="I327" s="274"/>
      <c r="J327" s="275"/>
      <c r="K327" s="275"/>
      <c r="L327" s="273"/>
      <c r="M327" s="274"/>
      <c r="N327" s="275"/>
      <c r="O327" s="275"/>
      <c r="P327" s="273"/>
      <c r="Q327" s="274"/>
      <c r="R327" s="275"/>
      <c r="S327" s="275"/>
      <c r="T327" s="273"/>
      <c r="U327" s="274"/>
      <c r="V327" s="275"/>
      <c r="W327" s="275"/>
      <c r="X327" s="273"/>
      <c r="Y327" s="274"/>
      <c r="Z327" s="275"/>
      <c r="AA327" s="275"/>
      <c r="AB327" s="273"/>
      <c r="AC327" s="274"/>
      <c r="AD327" s="275"/>
      <c r="AE327" s="275"/>
      <c r="AF327" s="273"/>
      <c r="AG327" s="274"/>
      <c r="AH327" s="275"/>
      <c r="AI327" s="275"/>
      <c r="AJ327" s="273"/>
      <c r="AK327" s="274"/>
      <c r="AL327" s="275"/>
      <c r="AM327" s="275"/>
      <c r="AN327" s="273"/>
      <c r="AO327" s="274"/>
      <c r="AP327" s="275"/>
      <c r="AQ327" s="275"/>
      <c r="AR327" s="273"/>
      <c r="AS327" s="274"/>
      <c r="AT327" s="275"/>
      <c r="AU327" s="275"/>
      <c r="AV327" s="273"/>
      <c r="AW327" s="274"/>
      <c r="AX327" s="275"/>
      <c r="AY327" s="275"/>
      <c r="AZ327" s="273"/>
      <c r="BA327" s="274"/>
      <c r="BB327" s="275"/>
      <c r="BC327" s="275"/>
      <c r="BD327" s="273"/>
      <c r="BE327" s="274"/>
      <c r="BF327" s="275"/>
      <c r="BG327" s="275"/>
      <c r="BH327" s="273"/>
      <c r="BI327" s="274"/>
      <c r="BJ327" s="275"/>
      <c r="BK327" s="275"/>
      <c r="BL327" s="273"/>
      <c r="BM327" s="274"/>
      <c r="BN327" s="275"/>
      <c r="BO327" s="275"/>
    </row>
    <row r="328">
      <c r="D328" s="273"/>
      <c r="E328" s="274"/>
      <c r="F328" s="275"/>
      <c r="G328" s="275"/>
      <c r="H328" s="273"/>
      <c r="I328" s="274"/>
      <c r="J328" s="275"/>
      <c r="K328" s="275"/>
      <c r="L328" s="273"/>
      <c r="M328" s="274"/>
      <c r="N328" s="275"/>
      <c r="O328" s="275"/>
      <c r="P328" s="273"/>
      <c r="Q328" s="274"/>
      <c r="R328" s="275"/>
      <c r="S328" s="275"/>
      <c r="T328" s="273"/>
      <c r="U328" s="274"/>
      <c r="V328" s="275"/>
      <c r="W328" s="275"/>
      <c r="X328" s="273"/>
      <c r="Y328" s="274"/>
      <c r="Z328" s="275"/>
      <c r="AA328" s="275"/>
      <c r="AB328" s="273"/>
      <c r="AC328" s="274"/>
      <c r="AD328" s="275"/>
      <c r="AE328" s="275"/>
      <c r="AF328" s="273"/>
      <c r="AG328" s="274"/>
      <c r="AH328" s="275"/>
      <c r="AI328" s="275"/>
      <c r="AJ328" s="273"/>
      <c r="AK328" s="274"/>
      <c r="AL328" s="275"/>
      <c r="AM328" s="275"/>
      <c r="AN328" s="273"/>
      <c r="AO328" s="274"/>
      <c r="AP328" s="275"/>
      <c r="AQ328" s="275"/>
      <c r="AR328" s="273"/>
      <c r="AS328" s="274"/>
      <c r="AT328" s="275"/>
      <c r="AU328" s="275"/>
      <c r="AV328" s="273"/>
      <c r="AW328" s="274"/>
      <c r="AX328" s="275"/>
      <c r="AY328" s="275"/>
      <c r="AZ328" s="273"/>
      <c r="BA328" s="274"/>
      <c r="BB328" s="275"/>
      <c r="BC328" s="275"/>
      <c r="BD328" s="273"/>
      <c r="BE328" s="274"/>
      <c r="BF328" s="275"/>
      <c r="BG328" s="275"/>
      <c r="BH328" s="273"/>
      <c r="BI328" s="274"/>
      <c r="BJ328" s="275"/>
      <c r="BK328" s="275"/>
      <c r="BL328" s="273"/>
      <c r="BM328" s="274"/>
      <c r="BN328" s="275"/>
      <c r="BO328" s="275"/>
    </row>
    <row r="329">
      <c r="D329" s="273"/>
      <c r="E329" s="274"/>
      <c r="F329" s="275"/>
      <c r="G329" s="275"/>
      <c r="H329" s="273"/>
      <c r="I329" s="274"/>
      <c r="J329" s="275"/>
      <c r="K329" s="275"/>
      <c r="L329" s="273"/>
      <c r="M329" s="274"/>
      <c r="N329" s="275"/>
      <c r="O329" s="275"/>
      <c r="P329" s="273"/>
      <c r="Q329" s="274"/>
      <c r="R329" s="275"/>
      <c r="S329" s="275"/>
      <c r="T329" s="273"/>
      <c r="U329" s="274"/>
      <c r="V329" s="275"/>
      <c r="W329" s="275"/>
      <c r="X329" s="273"/>
      <c r="Y329" s="274"/>
      <c r="Z329" s="275"/>
      <c r="AA329" s="275"/>
      <c r="AB329" s="273"/>
      <c r="AC329" s="274"/>
      <c r="AD329" s="275"/>
      <c r="AE329" s="275"/>
      <c r="AF329" s="273"/>
      <c r="AG329" s="274"/>
      <c r="AH329" s="275"/>
      <c r="AI329" s="275"/>
      <c r="AJ329" s="273"/>
      <c r="AK329" s="274"/>
      <c r="AL329" s="275"/>
      <c r="AM329" s="275"/>
      <c r="AN329" s="273"/>
      <c r="AO329" s="274"/>
      <c r="AP329" s="275"/>
      <c r="AQ329" s="275"/>
      <c r="AR329" s="273"/>
      <c r="AS329" s="274"/>
      <c r="AT329" s="275"/>
      <c r="AU329" s="275"/>
      <c r="AV329" s="273"/>
      <c r="AW329" s="274"/>
      <c r="AX329" s="275"/>
      <c r="AY329" s="275"/>
      <c r="AZ329" s="273"/>
      <c r="BA329" s="274"/>
      <c r="BB329" s="275"/>
      <c r="BC329" s="275"/>
      <c r="BD329" s="273"/>
      <c r="BE329" s="274"/>
      <c r="BF329" s="275"/>
      <c r="BG329" s="275"/>
      <c r="BH329" s="273"/>
      <c r="BI329" s="274"/>
      <c r="BJ329" s="275"/>
      <c r="BK329" s="275"/>
      <c r="BL329" s="273"/>
      <c r="BM329" s="274"/>
      <c r="BN329" s="275"/>
      <c r="BO329" s="275"/>
    </row>
    <row r="330">
      <c r="D330" s="273"/>
      <c r="E330" s="274"/>
      <c r="F330" s="275"/>
      <c r="G330" s="275"/>
      <c r="H330" s="273"/>
      <c r="I330" s="274"/>
      <c r="J330" s="275"/>
      <c r="K330" s="275"/>
      <c r="L330" s="273"/>
      <c r="M330" s="274"/>
      <c r="N330" s="275"/>
      <c r="O330" s="275"/>
      <c r="P330" s="273"/>
      <c r="Q330" s="274"/>
      <c r="R330" s="275"/>
      <c r="S330" s="275"/>
      <c r="T330" s="273"/>
      <c r="U330" s="274"/>
      <c r="V330" s="275"/>
      <c r="W330" s="275"/>
      <c r="X330" s="273"/>
      <c r="Y330" s="274"/>
      <c r="Z330" s="275"/>
      <c r="AA330" s="275"/>
      <c r="AB330" s="273"/>
      <c r="AC330" s="274"/>
      <c r="AD330" s="275"/>
      <c r="AE330" s="275"/>
      <c r="AF330" s="273"/>
      <c r="AG330" s="274"/>
      <c r="AH330" s="275"/>
      <c r="AI330" s="275"/>
      <c r="AJ330" s="273"/>
      <c r="AK330" s="274"/>
      <c r="AL330" s="275"/>
      <c r="AM330" s="275"/>
      <c r="AN330" s="273"/>
      <c r="AO330" s="274"/>
      <c r="AP330" s="275"/>
      <c r="AQ330" s="275"/>
      <c r="AR330" s="273"/>
      <c r="AS330" s="274"/>
      <c r="AT330" s="275"/>
      <c r="AU330" s="275"/>
      <c r="AV330" s="273"/>
      <c r="AW330" s="274"/>
      <c r="AX330" s="275"/>
      <c r="AY330" s="275"/>
      <c r="AZ330" s="273"/>
      <c r="BA330" s="274"/>
      <c r="BB330" s="275"/>
      <c r="BC330" s="275"/>
      <c r="BD330" s="273"/>
      <c r="BE330" s="274"/>
      <c r="BF330" s="275"/>
      <c r="BG330" s="275"/>
      <c r="BH330" s="273"/>
      <c r="BI330" s="274"/>
      <c r="BJ330" s="275"/>
      <c r="BK330" s="275"/>
      <c r="BL330" s="273"/>
      <c r="BM330" s="274"/>
      <c r="BN330" s="275"/>
      <c r="BO330" s="275"/>
    </row>
    <row r="331">
      <c r="D331" s="273"/>
      <c r="E331" s="274"/>
      <c r="F331" s="275"/>
      <c r="G331" s="275"/>
      <c r="H331" s="273"/>
      <c r="I331" s="274"/>
      <c r="J331" s="275"/>
      <c r="K331" s="275"/>
      <c r="L331" s="273"/>
      <c r="M331" s="274"/>
      <c r="N331" s="275"/>
      <c r="O331" s="275"/>
      <c r="P331" s="273"/>
      <c r="Q331" s="274"/>
      <c r="R331" s="275"/>
      <c r="S331" s="275"/>
      <c r="T331" s="273"/>
      <c r="U331" s="274"/>
      <c r="V331" s="275"/>
      <c r="W331" s="275"/>
      <c r="X331" s="273"/>
      <c r="Y331" s="274"/>
      <c r="Z331" s="275"/>
      <c r="AA331" s="275"/>
      <c r="AB331" s="273"/>
      <c r="AC331" s="274"/>
      <c r="AD331" s="275"/>
      <c r="AE331" s="275"/>
      <c r="AF331" s="273"/>
      <c r="AG331" s="274"/>
      <c r="AH331" s="275"/>
      <c r="AI331" s="275"/>
      <c r="AJ331" s="273"/>
      <c r="AK331" s="274"/>
      <c r="AL331" s="275"/>
      <c r="AM331" s="275"/>
      <c r="AN331" s="273"/>
      <c r="AO331" s="274"/>
      <c r="AP331" s="275"/>
      <c r="AQ331" s="275"/>
      <c r="AR331" s="273"/>
      <c r="AS331" s="274"/>
      <c r="AT331" s="275"/>
      <c r="AU331" s="275"/>
      <c r="AV331" s="273"/>
      <c r="AW331" s="274"/>
      <c r="AX331" s="275"/>
      <c r="AY331" s="275"/>
      <c r="AZ331" s="273"/>
      <c r="BA331" s="274"/>
      <c r="BB331" s="275"/>
      <c r="BC331" s="275"/>
      <c r="BD331" s="273"/>
      <c r="BE331" s="274"/>
      <c r="BF331" s="275"/>
      <c r="BG331" s="275"/>
      <c r="BH331" s="273"/>
      <c r="BI331" s="274"/>
      <c r="BJ331" s="275"/>
      <c r="BK331" s="275"/>
      <c r="BL331" s="273"/>
      <c r="BM331" s="274"/>
      <c r="BN331" s="275"/>
      <c r="BO331" s="275"/>
    </row>
    <row r="332">
      <c r="D332" s="273"/>
      <c r="E332" s="274"/>
      <c r="F332" s="275"/>
      <c r="G332" s="275"/>
      <c r="H332" s="273"/>
      <c r="I332" s="274"/>
      <c r="J332" s="275"/>
      <c r="K332" s="275"/>
      <c r="L332" s="273"/>
      <c r="M332" s="274"/>
      <c r="N332" s="275"/>
      <c r="O332" s="275"/>
      <c r="P332" s="273"/>
      <c r="Q332" s="274"/>
      <c r="R332" s="275"/>
      <c r="S332" s="275"/>
      <c r="T332" s="273"/>
      <c r="U332" s="274"/>
      <c r="V332" s="275"/>
      <c r="W332" s="275"/>
      <c r="X332" s="273"/>
      <c r="Y332" s="274"/>
      <c r="Z332" s="275"/>
      <c r="AA332" s="275"/>
      <c r="AB332" s="273"/>
      <c r="AC332" s="274"/>
      <c r="AD332" s="275"/>
      <c r="AE332" s="275"/>
      <c r="AF332" s="273"/>
      <c r="AG332" s="274"/>
      <c r="AH332" s="275"/>
      <c r="AI332" s="275"/>
      <c r="AJ332" s="273"/>
      <c r="AK332" s="274"/>
      <c r="AL332" s="275"/>
      <c r="AM332" s="275"/>
      <c r="AN332" s="273"/>
      <c r="AO332" s="274"/>
      <c r="AP332" s="275"/>
      <c r="AQ332" s="275"/>
      <c r="AR332" s="273"/>
      <c r="AS332" s="274"/>
      <c r="AT332" s="275"/>
      <c r="AU332" s="275"/>
      <c r="AV332" s="273"/>
      <c r="AW332" s="274"/>
      <c r="AX332" s="275"/>
      <c r="AY332" s="275"/>
      <c r="AZ332" s="273"/>
      <c r="BA332" s="274"/>
      <c r="BB332" s="275"/>
      <c r="BC332" s="275"/>
      <c r="BD332" s="273"/>
      <c r="BE332" s="274"/>
      <c r="BF332" s="275"/>
      <c r="BG332" s="275"/>
      <c r="BH332" s="273"/>
      <c r="BI332" s="274"/>
      <c r="BJ332" s="275"/>
      <c r="BK332" s="275"/>
      <c r="BL332" s="273"/>
      <c r="BM332" s="274"/>
      <c r="BN332" s="275"/>
      <c r="BO332" s="275"/>
    </row>
    <row r="333">
      <c r="D333" s="273"/>
      <c r="E333" s="274"/>
      <c r="F333" s="275"/>
      <c r="G333" s="275"/>
      <c r="H333" s="273"/>
      <c r="I333" s="274"/>
      <c r="J333" s="275"/>
      <c r="K333" s="275"/>
      <c r="L333" s="273"/>
      <c r="M333" s="274"/>
      <c r="N333" s="275"/>
      <c r="O333" s="275"/>
      <c r="P333" s="273"/>
      <c r="Q333" s="274"/>
      <c r="R333" s="275"/>
      <c r="S333" s="275"/>
      <c r="T333" s="273"/>
      <c r="U333" s="274"/>
      <c r="V333" s="275"/>
      <c r="W333" s="275"/>
      <c r="X333" s="273"/>
      <c r="Y333" s="274"/>
      <c r="Z333" s="275"/>
      <c r="AA333" s="275"/>
      <c r="AB333" s="273"/>
      <c r="AC333" s="274"/>
      <c r="AD333" s="275"/>
      <c r="AE333" s="275"/>
      <c r="AF333" s="273"/>
      <c r="AG333" s="274"/>
      <c r="AH333" s="275"/>
      <c r="AI333" s="275"/>
      <c r="AJ333" s="273"/>
      <c r="AK333" s="274"/>
      <c r="AL333" s="275"/>
      <c r="AM333" s="275"/>
      <c r="AN333" s="273"/>
      <c r="AO333" s="274"/>
      <c r="AP333" s="275"/>
      <c r="AQ333" s="275"/>
      <c r="AR333" s="273"/>
      <c r="AS333" s="274"/>
      <c r="AT333" s="275"/>
      <c r="AU333" s="275"/>
      <c r="AV333" s="273"/>
      <c r="AW333" s="274"/>
      <c r="AX333" s="275"/>
      <c r="AY333" s="275"/>
      <c r="AZ333" s="273"/>
      <c r="BA333" s="274"/>
      <c r="BB333" s="275"/>
      <c r="BC333" s="275"/>
      <c r="BD333" s="273"/>
      <c r="BE333" s="274"/>
      <c r="BF333" s="275"/>
      <c r="BG333" s="275"/>
      <c r="BH333" s="273"/>
      <c r="BI333" s="274"/>
      <c r="BJ333" s="275"/>
      <c r="BK333" s="275"/>
      <c r="BL333" s="273"/>
      <c r="BM333" s="274"/>
      <c r="BN333" s="275"/>
      <c r="BO333" s="275"/>
    </row>
    <row r="334">
      <c r="D334" s="273"/>
      <c r="E334" s="274"/>
      <c r="F334" s="275"/>
      <c r="G334" s="275"/>
      <c r="H334" s="273"/>
      <c r="I334" s="274"/>
      <c r="J334" s="275"/>
      <c r="K334" s="275"/>
      <c r="L334" s="273"/>
      <c r="M334" s="274"/>
      <c r="N334" s="275"/>
      <c r="O334" s="275"/>
      <c r="P334" s="273"/>
      <c r="Q334" s="274"/>
      <c r="R334" s="275"/>
      <c r="S334" s="275"/>
      <c r="T334" s="273"/>
      <c r="U334" s="274"/>
      <c r="V334" s="275"/>
      <c r="W334" s="275"/>
      <c r="X334" s="273"/>
      <c r="Y334" s="274"/>
      <c r="Z334" s="275"/>
      <c r="AA334" s="275"/>
      <c r="AB334" s="273"/>
      <c r="AC334" s="274"/>
      <c r="AD334" s="275"/>
      <c r="AE334" s="275"/>
      <c r="AF334" s="273"/>
      <c r="AG334" s="274"/>
      <c r="AH334" s="275"/>
      <c r="AI334" s="275"/>
      <c r="AJ334" s="273"/>
      <c r="AK334" s="274"/>
      <c r="AL334" s="275"/>
      <c r="AM334" s="275"/>
      <c r="AN334" s="273"/>
      <c r="AO334" s="274"/>
      <c r="AP334" s="275"/>
      <c r="AQ334" s="275"/>
      <c r="AR334" s="273"/>
      <c r="AS334" s="274"/>
      <c r="AT334" s="275"/>
      <c r="AU334" s="275"/>
      <c r="AV334" s="273"/>
      <c r="AW334" s="274"/>
      <c r="AX334" s="275"/>
      <c r="AY334" s="275"/>
      <c r="AZ334" s="273"/>
      <c r="BA334" s="274"/>
      <c r="BB334" s="275"/>
      <c r="BC334" s="275"/>
      <c r="BD334" s="273"/>
      <c r="BE334" s="274"/>
      <c r="BF334" s="275"/>
      <c r="BG334" s="275"/>
      <c r="BH334" s="273"/>
      <c r="BI334" s="274"/>
      <c r="BJ334" s="275"/>
      <c r="BK334" s="275"/>
      <c r="BL334" s="273"/>
      <c r="BM334" s="274"/>
      <c r="BN334" s="275"/>
      <c r="BO334" s="275"/>
    </row>
    <row r="335">
      <c r="D335" s="273"/>
      <c r="E335" s="274"/>
      <c r="F335" s="275"/>
      <c r="G335" s="275"/>
      <c r="H335" s="273"/>
      <c r="I335" s="274"/>
      <c r="J335" s="275"/>
      <c r="K335" s="275"/>
      <c r="L335" s="273"/>
      <c r="M335" s="274"/>
      <c r="N335" s="275"/>
      <c r="O335" s="275"/>
      <c r="P335" s="273"/>
      <c r="Q335" s="274"/>
      <c r="R335" s="275"/>
      <c r="S335" s="275"/>
      <c r="T335" s="273"/>
      <c r="U335" s="274"/>
      <c r="V335" s="275"/>
      <c r="W335" s="275"/>
      <c r="X335" s="273"/>
      <c r="Y335" s="274"/>
      <c r="Z335" s="275"/>
      <c r="AA335" s="275"/>
      <c r="AB335" s="273"/>
      <c r="AC335" s="274"/>
      <c r="AD335" s="275"/>
      <c r="AE335" s="275"/>
      <c r="AF335" s="273"/>
      <c r="AG335" s="274"/>
      <c r="AH335" s="275"/>
      <c r="AI335" s="275"/>
      <c r="AJ335" s="273"/>
      <c r="AK335" s="274"/>
      <c r="AL335" s="275"/>
      <c r="AM335" s="275"/>
      <c r="AN335" s="273"/>
      <c r="AO335" s="274"/>
      <c r="AP335" s="275"/>
      <c r="AQ335" s="275"/>
      <c r="AR335" s="273"/>
      <c r="AS335" s="274"/>
      <c r="AT335" s="275"/>
      <c r="AU335" s="275"/>
      <c r="AV335" s="273"/>
      <c r="AW335" s="274"/>
      <c r="AX335" s="275"/>
      <c r="AY335" s="275"/>
      <c r="AZ335" s="273"/>
      <c r="BA335" s="274"/>
      <c r="BB335" s="275"/>
      <c r="BC335" s="275"/>
      <c r="BD335" s="273"/>
      <c r="BE335" s="274"/>
      <c r="BF335" s="275"/>
      <c r="BG335" s="275"/>
      <c r="BH335" s="273"/>
      <c r="BI335" s="274"/>
      <c r="BJ335" s="275"/>
      <c r="BK335" s="275"/>
      <c r="BL335" s="273"/>
      <c r="BM335" s="274"/>
      <c r="BN335" s="275"/>
      <c r="BO335" s="275"/>
    </row>
    <row r="336">
      <c r="D336" s="273"/>
      <c r="E336" s="274"/>
      <c r="F336" s="275"/>
      <c r="G336" s="275"/>
      <c r="H336" s="273"/>
      <c r="I336" s="274"/>
      <c r="J336" s="275"/>
      <c r="K336" s="275"/>
      <c r="L336" s="273"/>
      <c r="M336" s="274"/>
      <c r="N336" s="275"/>
      <c r="O336" s="275"/>
      <c r="P336" s="273"/>
      <c r="Q336" s="274"/>
      <c r="R336" s="275"/>
      <c r="S336" s="275"/>
      <c r="T336" s="273"/>
      <c r="U336" s="274"/>
      <c r="V336" s="275"/>
      <c r="W336" s="275"/>
      <c r="X336" s="273"/>
      <c r="Y336" s="274"/>
      <c r="Z336" s="275"/>
      <c r="AA336" s="275"/>
      <c r="AB336" s="273"/>
      <c r="AC336" s="274"/>
      <c r="AD336" s="275"/>
      <c r="AE336" s="275"/>
      <c r="AF336" s="273"/>
      <c r="AG336" s="274"/>
      <c r="AH336" s="275"/>
      <c r="AI336" s="275"/>
      <c r="AJ336" s="273"/>
      <c r="AK336" s="274"/>
      <c r="AL336" s="275"/>
      <c r="AM336" s="275"/>
      <c r="AN336" s="273"/>
      <c r="AO336" s="274"/>
      <c r="AP336" s="275"/>
      <c r="AQ336" s="275"/>
      <c r="AR336" s="273"/>
      <c r="AS336" s="274"/>
      <c r="AT336" s="275"/>
      <c r="AU336" s="275"/>
      <c r="AV336" s="273"/>
      <c r="AW336" s="274"/>
      <c r="AX336" s="275"/>
      <c r="AY336" s="275"/>
      <c r="AZ336" s="273"/>
      <c r="BA336" s="274"/>
      <c r="BB336" s="275"/>
      <c r="BC336" s="275"/>
      <c r="BD336" s="273"/>
      <c r="BE336" s="274"/>
      <c r="BF336" s="275"/>
      <c r="BG336" s="275"/>
      <c r="BH336" s="273"/>
      <c r="BI336" s="274"/>
      <c r="BJ336" s="275"/>
      <c r="BK336" s="275"/>
      <c r="BL336" s="273"/>
      <c r="BM336" s="274"/>
      <c r="BN336" s="275"/>
      <c r="BO336" s="275"/>
    </row>
    <row r="337">
      <c r="D337" s="273"/>
      <c r="E337" s="274"/>
      <c r="F337" s="275"/>
      <c r="G337" s="275"/>
      <c r="H337" s="273"/>
      <c r="I337" s="274"/>
      <c r="J337" s="275"/>
      <c r="K337" s="275"/>
      <c r="L337" s="273"/>
      <c r="M337" s="274"/>
      <c r="N337" s="275"/>
      <c r="O337" s="275"/>
      <c r="P337" s="273"/>
      <c r="Q337" s="274"/>
      <c r="R337" s="275"/>
      <c r="S337" s="275"/>
      <c r="T337" s="273"/>
      <c r="U337" s="274"/>
      <c r="V337" s="275"/>
      <c r="W337" s="275"/>
      <c r="X337" s="273"/>
      <c r="Y337" s="274"/>
      <c r="Z337" s="275"/>
      <c r="AA337" s="275"/>
      <c r="AB337" s="273"/>
      <c r="AC337" s="274"/>
      <c r="AD337" s="275"/>
      <c r="AE337" s="275"/>
      <c r="AF337" s="273"/>
      <c r="AG337" s="274"/>
      <c r="AH337" s="275"/>
      <c r="AI337" s="275"/>
      <c r="AJ337" s="273"/>
      <c r="AK337" s="274"/>
      <c r="AL337" s="275"/>
      <c r="AM337" s="275"/>
      <c r="AN337" s="273"/>
      <c r="AO337" s="274"/>
      <c r="AP337" s="275"/>
      <c r="AQ337" s="275"/>
      <c r="AR337" s="273"/>
      <c r="AS337" s="274"/>
      <c r="AT337" s="275"/>
      <c r="AU337" s="275"/>
      <c r="AV337" s="273"/>
      <c r="AW337" s="274"/>
      <c r="AX337" s="275"/>
      <c r="AY337" s="275"/>
      <c r="AZ337" s="273"/>
      <c r="BA337" s="274"/>
      <c r="BB337" s="275"/>
      <c r="BC337" s="275"/>
      <c r="BD337" s="273"/>
      <c r="BE337" s="274"/>
      <c r="BF337" s="275"/>
      <c r="BG337" s="275"/>
      <c r="BH337" s="273"/>
      <c r="BI337" s="274"/>
      <c r="BJ337" s="275"/>
      <c r="BK337" s="275"/>
      <c r="BL337" s="273"/>
      <c r="BM337" s="274"/>
      <c r="BN337" s="275"/>
      <c r="BO337" s="275"/>
    </row>
    <row r="338">
      <c r="D338" s="273"/>
      <c r="E338" s="274"/>
      <c r="F338" s="275"/>
      <c r="G338" s="275"/>
      <c r="H338" s="273"/>
      <c r="I338" s="274"/>
      <c r="J338" s="275"/>
      <c r="K338" s="275"/>
      <c r="L338" s="273"/>
      <c r="M338" s="274"/>
      <c r="N338" s="275"/>
      <c r="O338" s="275"/>
      <c r="P338" s="273"/>
      <c r="Q338" s="274"/>
      <c r="R338" s="275"/>
      <c r="S338" s="275"/>
      <c r="T338" s="273"/>
      <c r="U338" s="274"/>
      <c r="V338" s="275"/>
      <c r="W338" s="275"/>
      <c r="X338" s="273"/>
      <c r="Y338" s="274"/>
      <c r="Z338" s="275"/>
      <c r="AA338" s="275"/>
      <c r="AB338" s="273"/>
      <c r="AC338" s="274"/>
      <c r="AD338" s="275"/>
      <c r="AE338" s="275"/>
      <c r="AF338" s="273"/>
      <c r="AG338" s="274"/>
      <c r="AH338" s="275"/>
      <c r="AI338" s="275"/>
      <c r="AJ338" s="273"/>
      <c r="AK338" s="274"/>
      <c r="AL338" s="275"/>
      <c r="AM338" s="275"/>
      <c r="AN338" s="273"/>
      <c r="AO338" s="274"/>
      <c r="AP338" s="275"/>
      <c r="AQ338" s="275"/>
      <c r="AR338" s="273"/>
      <c r="AS338" s="274"/>
      <c r="AT338" s="275"/>
      <c r="AU338" s="275"/>
      <c r="AV338" s="273"/>
      <c r="AW338" s="274"/>
      <c r="AX338" s="275"/>
      <c r="AY338" s="275"/>
      <c r="AZ338" s="273"/>
      <c r="BA338" s="274"/>
      <c r="BB338" s="275"/>
      <c r="BC338" s="275"/>
      <c r="BD338" s="273"/>
      <c r="BE338" s="274"/>
      <c r="BF338" s="275"/>
      <c r="BG338" s="275"/>
      <c r="BH338" s="273"/>
      <c r="BI338" s="274"/>
      <c r="BJ338" s="275"/>
      <c r="BK338" s="275"/>
      <c r="BL338" s="273"/>
      <c r="BM338" s="274"/>
      <c r="BN338" s="275"/>
      <c r="BO338" s="275"/>
    </row>
    <row r="339">
      <c r="D339" s="273"/>
      <c r="E339" s="274"/>
      <c r="F339" s="275"/>
      <c r="G339" s="275"/>
      <c r="H339" s="273"/>
      <c r="I339" s="274"/>
      <c r="J339" s="275"/>
      <c r="K339" s="275"/>
      <c r="L339" s="273"/>
      <c r="M339" s="274"/>
      <c r="N339" s="275"/>
      <c r="O339" s="275"/>
      <c r="P339" s="273"/>
      <c r="Q339" s="274"/>
      <c r="R339" s="275"/>
      <c r="S339" s="275"/>
      <c r="T339" s="273"/>
      <c r="U339" s="274"/>
      <c r="V339" s="275"/>
      <c r="W339" s="275"/>
      <c r="X339" s="273"/>
      <c r="Y339" s="274"/>
      <c r="Z339" s="275"/>
      <c r="AA339" s="275"/>
      <c r="AB339" s="273"/>
      <c r="AC339" s="274"/>
      <c r="AD339" s="275"/>
      <c r="AE339" s="275"/>
      <c r="AF339" s="273"/>
      <c r="AG339" s="274"/>
      <c r="AH339" s="275"/>
      <c r="AI339" s="275"/>
      <c r="AJ339" s="273"/>
      <c r="AK339" s="274"/>
      <c r="AL339" s="275"/>
      <c r="AM339" s="275"/>
      <c r="AN339" s="273"/>
      <c r="AO339" s="274"/>
      <c r="AP339" s="275"/>
      <c r="AQ339" s="275"/>
      <c r="AR339" s="273"/>
      <c r="AS339" s="274"/>
      <c r="AT339" s="275"/>
      <c r="AU339" s="275"/>
      <c r="AV339" s="273"/>
      <c r="AW339" s="274"/>
      <c r="AX339" s="275"/>
      <c r="AY339" s="275"/>
      <c r="AZ339" s="273"/>
      <c r="BA339" s="274"/>
      <c r="BB339" s="275"/>
      <c r="BC339" s="275"/>
      <c r="BD339" s="273"/>
      <c r="BE339" s="274"/>
      <c r="BF339" s="275"/>
      <c r="BG339" s="275"/>
      <c r="BH339" s="273"/>
      <c r="BI339" s="274"/>
      <c r="BJ339" s="275"/>
      <c r="BK339" s="275"/>
      <c r="BL339" s="273"/>
      <c r="BM339" s="274"/>
      <c r="BN339" s="275"/>
      <c r="BO339" s="275"/>
    </row>
    <row r="340">
      <c r="D340" s="273"/>
      <c r="E340" s="274"/>
      <c r="F340" s="275"/>
      <c r="G340" s="275"/>
      <c r="H340" s="273"/>
      <c r="I340" s="274"/>
      <c r="J340" s="275"/>
      <c r="K340" s="275"/>
      <c r="L340" s="273"/>
      <c r="M340" s="274"/>
      <c r="N340" s="275"/>
      <c r="O340" s="275"/>
      <c r="P340" s="273"/>
      <c r="Q340" s="274"/>
      <c r="R340" s="275"/>
      <c r="S340" s="275"/>
      <c r="T340" s="273"/>
      <c r="U340" s="274"/>
      <c r="V340" s="275"/>
      <c r="W340" s="275"/>
      <c r="X340" s="273"/>
      <c r="Y340" s="274"/>
      <c r="Z340" s="275"/>
      <c r="AA340" s="275"/>
      <c r="AB340" s="273"/>
      <c r="AC340" s="274"/>
      <c r="AD340" s="275"/>
      <c r="AE340" s="275"/>
      <c r="AF340" s="273"/>
      <c r="AG340" s="274"/>
      <c r="AH340" s="275"/>
      <c r="AI340" s="275"/>
      <c r="AJ340" s="273"/>
      <c r="AK340" s="274"/>
      <c r="AL340" s="275"/>
      <c r="AM340" s="275"/>
      <c r="AN340" s="273"/>
      <c r="AO340" s="274"/>
      <c r="AP340" s="275"/>
      <c r="AQ340" s="275"/>
      <c r="AR340" s="273"/>
      <c r="AS340" s="274"/>
      <c r="AT340" s="275"/>
      <c r="AU340" s="275"/>
      <c r="AV340" s="273"/>
      <c r="AW340" s="274"/>
      <c r="AX340" s="275"/>
      <c r="AY340" s="275"/>
      <c r="AZ340" s="273"/>
      <c r="BA340" s="274"/>
      <c r="BB340" s="275"/>
      <c r="BC340" s="275"/>
      <c r="BD340" s="273"/>
      <c r="BE340" s="274"/>
      <c r="BF340" s="275"/>
      <c r="BG340" s="275"/>
      <c r="BH340" s="273"/>
      <c r="BI340" s="274"/>
      <c r="BJ340" s="275"/>
      <c r="BK340" s="275"/>
      <c r="BL340" s="273"/>
      <c r="BM340" s="274"/>
      <c r="BN340" s="275"/>
      <c r="BO340" s="275"/>
    </row>
    <row r="341">
      <c r="D341" s="273"/>
      <c r="E341" s="274"/>
      <c r="F341" s="275"/>
      <c r="G341" s="275"/>
      <c r="H341" s="273"/>
      <c r="I341" s="274"/>
      <c r="J341" s="275"/>
      <c r="K341" s="275"/>
      <c r="L341" s="273"/>
      <c r="M341" s="274"/>
      <c r="N341" s="275"/>
      <c r="O341" s="275"/>
      <c r="P341" s="273"/>
      <c r="Q341" s="274"/>
      <c r="R341" s="275"/>
      <c r="S341" s="275"/>
      <c r="T341" s="273"/>
      <c r="U341" s="274"/>
      <c r="V341" s="275"/>
      <c r="W341" s="275"/>
      <c r="X341" s="273"/>
      <c r="Y341" s="274"/>
      <c r="Z341" s="275"/>
      <c r="AA341" s="275"/>
      <c r="AB341" s="273"/>
      <c r="AC341" s="274"/>
      <c r="AD341" s="275"/>
      <c r="AE341" s="275"/>
      <c r="AF341" s="273"/>
      <c r="AG341" s="274"/>
      <c r="AH341" s="275"/>
      <c r="AI341" s="275"/>
      <c r="AJ341" s="273"/>
      <c r="AK341" s="274"/>
      <c r="AL341" s="275"/>
      <c r="AM341" s="275"/>
      <c r="AN341" s="273"/>
      <c r="AO341" s="274"/>
      <c r="AP341" s="275"/>
      <c r="AQ341" s="275"/>
      <c r="AR341" s="273"/>
      <c r="AS341" s="274"/>
      <c r="AT341" s="275"/>
      <c r="AU341" s="275"/>
      <c r="AV341" s="273"/>
      <c r="AW341" s="274"/>
      <c r="AX341" s="275"/>
      <c r="AY341" s="275"/>
      <c r="AZ341" s="273"/>
      <c r="BA341" s="274"/>
      <c r="BB341" s="275"/>
      <c r="BC341" s="275"/>
      <c r="BD341" s="273"/>
      <c r="BE341" s="274"/>
      <c r="BF341" s="275"/>
      <c r="BG341" s="275"/>
      <c r="BH341" s="273"/>
      <c r="BI341" s="274"/>
      <c r="BJ341" s="275"/>
      <c r="BK341" s="275"/>
      <c r="BL341" s="273"/>
      <c r="BM341" s="274"/>
      <c r="BN341" s="275"/>
      <c r="BO341" s="275"/>
    </row>
    <row r="342">
      <c r="D342" s="273"/>
      <c r="E342" s="274"/>
      <c r="F342" s="275"/>
      <c r="G342" s="275"/>
      <c r="H342" s="273"/>
      <c r="I342" s="274"/>
      <c r="J342" s="275"/>
      <c r="K342" s="275"/>
      <c r="L342" s="273"/>
      <c r="M342" s="274"/>
      <c r="N342" s="275"/>
      <c r="O342" s="275"/>
      <c r="P342" s="273"/>
      <c r="Q342" s="274"/>
      <c r="R342" s="275"/>
      <c r="S342" s="275"/>
      <c r="T342" s="273"/>
      <c r="U342" s="274"/>
      <c r="V342" s="275"/>
      <c r="W342" s="275"/>
      <c r="X342" s="273"/>
      <c r="Y342" s="274"/>
      <c r="Z342" s="275"/>
      <c r="AA342" s="275"/>
      <c r="AB342" s="273"/>
      <c r="AC342" s="274"/>
      <c r="AD342" s="275"/>
      <c r="AE342" s="275"/>
      <c r="AF342" s="273"/>
      <c r="AG342" s="274"/>
      <c r="AH342" s="275"/>
      <c r="AI342" s="275"/>
      <c r="AJ342" s="273"/>
      <c r="AK342" s="274"/>
      <c r="AL342" s="275"/>
      <c r="AM342" s="275"/>
      <c r="AN342" s="273"/>
      <c r="AO342" s="274"/>
      <c r="AP342" s="275"/>
      <c r="AQ342" s="275"/>
      <c r="AR342" s="273"/>
      <c r="AS342" s="274"/>
      <c r="AT342" s="275"/>
      <c r="AU342" s="275"/>
      <c r="AV342" s="273"/>
      <c r="AW342" s="274"/>
      <c r="AX342" s="275"/>
      <c r="AY342" s="275"/>
      <c r="AZ342" s="273"/>
      <c r="BA342" s="274"/>
      <c r="BB342" s="275"/>
      <c r="BC342" s="275"/>
      <c r="BD342" s="273"/>
      <c r="BE342" s="274"/>
      <c r="BF342" s="275"/>
      <c r="BG342" s="275"/>
      <c r="BH342" s="273"/>
      <c r="BI342" s="274"/>
      <c r="BJ342" s="275"/>
      <c r="BK342" s="275"/>
      <c r="BL342" s="273"/>
      <c r="BM342" s="274"/>
      <c r="BN342" s="275"/>
      <c r="BO342" s="275"/>
    </row>
    <row r="343">
      <c r="D343" s="273"/>
      <c r="E343" s="274"/>
      <c r="F343" s="275"/>
      <c r="G343" s="275"/>
      <c r="H343" s="273"/>
      <c r="I343" s="274"/>
      <c r="J343" s="275"/>
      <c r="K343" s="275"/>
      <c r="L343" s="273"/>
      <c r="M343" s="274"/>
      <c r="N343" s="275"/>
      <c r="O343" s="275"/>
      <c r="P343" s="273"/>
      <c r="Q343" s="274"/>
      <c r="R343" s="275"/>
      <c r="S343" s="275"/>
      <c r="T343" s="273"/>
      <c r="U343" s="274"/>
      <c r="V343" s="275"/>
      <c r="W343" s="275"/>
      <c r="X343" s="273"/>
      <c r="Y343" s="274"/>
      <c r="Z343" s="275"/>
      <c r="AA343" s="275"/>
      <c r="AB343" s="273"/>
      <c r="AC343" s="274"/>
      <c r="AD343" s="275"/>
      <c r="AE343" s="275"/>
      <c r="AF343" s="273"/>
      <c r="AG343" s="274"/>
      <c r="AH343" s="275"/>
      <c r="AI343" s="275"/>
      <c r="AJ343" s="273"/>
      <c r="AK343" s="274"/>
      <c r="AL343" s="275"/>
      <c r="AM343" s="275"/>
      <c r="AN343" s="273"/>
      <c r="AO343" s="274"/>
      <c r="AP343" s="275"/>
      <c r="AQ343" s="275"/>
      <c r="AR343" s="273"/>
      <c r="AS343" s="274"/>
      <c r="AT343" s="275"/>
      <c r="AU343" s="275"/>
      <c r="AV343" s="273"/>
      <c r="AW343" s="274"/>
      <c r="AX343" s="275"/>
      <c r="AY343" s="275"/>
      <c r="AZ343" s="273"/>
      <c r="BA343" s="274"/>
      <c r="BB343" s="275"/>
      <c r="BC343" s="275"/>
      <c r="BD343" s="273"/>
      <c r="BE343" s="274"/>
      <c r="BF343" s="275"/>
      <c r="BG343" s="275"/>
      <c r="BH343" s="273"/>
      <c r="BI343" s="274"/>
      <c r="BJ343" s="275"/>
      <c r="BK343" s="275"/>
      <c r="BL343" s="273"/>
      <c r="BM343" s="274"/>
      <c r="BN343" s="275"/>
      <c r="BO343" s="275"/>
    </row>
    <row r="344">
      <c r="D344" s="273"/>
      <c r="E344" s="274"/>
      <c r="F344" s="275"/>
      <c r="G344" s="275"/>
      <c r="H344" s="273"/>
      <c r="I344" s="274"/>
      <c r="J344" s="275"/>
      <c r="K344" s="275"/>
      <c r="L344" s="273"/>
      <c r="M344" s="274"/>
      <c r="N344" s="275"/>
      <c r="O344" s="275"/>
      <c r="P344" s="273"/>
      <c r="Q344" s="274"/>
      <c r="R344" s="275"/>
      <c r="S344" s="275"/>
      <c r="T344" s="273"/>
      <c r="U344" s="274"/>
      <c r="V344" s="275"/>
      <c r="W344" s="275"/>
      <c r="X344" s="273"/>
      <c r="Y344" s="274"/>
      <c r="Z344" s="275"/>
      <c r="AA344" s="275"/>
      <c r="AB344" s="273"/>
      <c r="AC344" s="274"/>
      <c r="AD344" s="275"/>
      <c r="AE344" s="275"/>
      <c r="AF344" s="273"/>
      <c r="AG344" s="274"/>
      <c r="AH344" s="275"/>
      <c r="AI344" s="275"/>
      <c r="AJ344" s="273"/>
      <c r="AK344" s="274"/>
      <c r="AL344" s="275"/>
      <c r="AM344" s="275"/>
      <c r="AN344" s="273"/>
      <c r="AO344" s="274"/>
      <c r="AP344" s="275"/>
      <c r="AQ344" s="275"/>
      <c r="AR344" s="273"/>
      <c r="AS344" s="274"/>
      <c r="AT344" s="275"/>
      <c r="AU344" s="275"/>
      <c r="AV344" s="273"/>
      <c r="AW344" s="274"/>
      <c r="AX344" s="275"/>
      <c r="AY344" s="275"/>
      <c r="AZ344" s="273"/>
      <c r="BA344" s="274"/>
      <c r="BB344" s="275"/>
      <c r="BC344" s="275"/>
      <c r="BD344" s="273"/>
      <c r="BE344" s="274"/>
      <c r="BF344" s="275"/>
      <c r="BG344" s="275"/>
      <c r="BH344" s="273"/>
      <c r="BI344" s="274"/>
      <c r="BJ344" s="275"/>
      <c r="BK344" s="275"/>
      <c r="BL344" s="273"/>
      <c r="BM344" s="274"/>
      <c r="BN344" s="275"/>
      <c r="BO344" s="275"/>
    </row>
    <row r="345">
      <c r="D345" s="273"/>
      <c r="E345" s="274"/>
      <c r="F345" s="275"/>
      <c r="G345" s="275"/>
      <c r="H345" s="273"/>
      <c r="I345" s="274"/>
      <c r="J345" s="275"/>
      <c r="K345" s="275"/>
      <c r="L345" s="273"/>
      <c r="M345" s="274"/>
      <c r="N345" s="275"/>
      <c r="O345" s="275"/>
      <c r="P345" s="273"/>
      <c r="Q345" s="274"/>
      <c r="R345" s="275"/>
      <c r="S345" s="275"/>
      <c r="T345" s="273"/>
      <c r="U345" s="274"/>
      <c r="V345" s="275"/>
      <c r="W345" s="275"/>
      <c r="X345" s="273"/>
      <c r="Y345" s="274"/>
      <c r="Z345" s="275"/>
      <c r="AA345" s="275"/>
      <c r="AB345" s="273"/>
      <c r="AC345" s="274"/>
      <c r="AD345" s="275"/>
      <c r="AE345" s="275"/>
      <c r="AF345" s="273"/>
      <c r="AG345" s="274"/>
      <c r="AH345" s="275"/>
      <c r="AI345" s="275"/>
      <c r="AJ345" s="273"/>
      <c r="AK345" s="274"/>
      <c r="AL345" s="275"/>
      <c r="AM345" s="275"/>
      <c r="AN345" s="273"/>
      <c r="AO345" s="274"/>
      <c r="AP345" s="275"/>
      <c r="AQ345" s="275"/>
      <c r="AR345" s="273"/>
      <c r="AS345" s="274"/>
      <c r="AT345" s="275"/>
      <c r="AU345" s="275"/>
      <c r="AV345" s="273"/>
      <c r="AW345" s="274"/>
      <c r="AX345" s="275"/>
      <c r="AY345" s="275"/>
      <c r="AZ345" s="273"/>
      <c r="BA345" s="274"/>
      <c r="BB345" s="275"/>
      <c r="BC345" s="275"/>
      <c r="BD345" s="273"/>
      <c r="BE345" s="274"/>
      <c r="BF345" s="275"/>
      <c r="BG345" s="275"/>
      <c r="BH345" s="273"/>
      <c r="BI345" s="274"/>
      <c r="BJ345" s="275"/>
      <c r="BK345" s="275"/>
      <c r="BL345" s="273"/>
      <c r="BM345" s="274"/>
      <c r="BN345" s="275"/>
      <c r="BO345" s="275"/>
    </row>
    <row r="346">
      <c r="D346" s="273"/>
      <c r="E346" s="274"/>
      <c r="F346" s="275"/>
      <c r="G346" s="275"/>
      <c r="H346" s="273"/>
      <c r="I346" s="274"/>
      <c r="J346" s="275"/>
      <c r="K346" s="275"/>
      <c r="L346" s="273"/>
      <c r="M346" s="274"/>
      <c r="N346" s="275"/>
      <c r="O346" s="275"/>
      <c r="P346" s="273"/>
      <c r="Q346" s="274"/>
      <c r="R346" s="275"/>
      <c r="S346" s="275"/>
      <c r="T346" s="273"/>
      <c r="U346" s="274"/>
      <c r="V346" s="275"/>
      <c r="W346" s="275"/>
      <c r="X346" s="273"/>
      <c r="Y346" s="274"/>
      <c r="Z346" s="275"/>
      <c r="AA346" s="275"/>
      <c r="AB346" s="273"/>
      <c r="AC346" s="274"/>
      <c r="AD346" s="275"/>
      <c r="AE346" s="275"/>
      <c r="AF346" s="273"/>
      <c r="AG346" s="274"/>
      <c r="AH346" s="275"/>
      <c r="AI346" s="275"/>
      <c r="AJ346" s="273"/>
      <c r="AK346" s="274"/>
      <c r="AL346" s="275"/>
      <c r="AM346" s="275"/>
      <c r="AN346" s="273"/>
      <c r="AO346" s="274"/>
      <c r="AP346" s="275"/>
      <c r="AQ346" s="275"/>
      <c r="AR346" s="273"/>
      <c r="AS346" s="274"/>
      <c r="AT346" s="275"/>
      <c r="AU346" s="275"/>
      <c r="AV346" s="273"/>
      <c r="AW346" s="274"/>
      <c r="AX346" s="275"/>
      <c r="AY346" s="275"/>
      <c r="AZ346" s="273"/>
      <c r="BA346" s="274"/>
      <c r="BB346" s="275"/>
      <c r="BC346" s="275"/>
      <c r="BD346" s="273"/>
      <c r="BE346" s="274"/>
      <c r="BF346" s="275"/>
      <c r="BG346" s="275"/>
      <c r="BH346" s="273"/>
      <c r="BI346" s="274"/>
      <c r="BJ346" s="275"/>
      <c r="BK346" s="275"/>
      <c r="BL346" s="273"/>
      <c r="BM346" s="274"/>
      <c r="BN346" s="275"/>
      <c r="BO346" s="275"/>
    </row>
    <row r="347">
      <c r="D347" s="273"/>
      <c r="E347" s="274"/>
      <c r="F347" s="275"/>
      <c r="G347" s="275"/>
      <c r="H347" s="273"/>
      <c r="I347" s="274"/>
      <c r="J347" s="275"/>
      <c r="K347" s="275"/>
      <c r="L347" s="273"/>
      <c r="M347" s="274"/>
      <c r="N347" s="275"/>
      <c r="O347" s="275"/>
      <c r="P347" s="273"/>
      <c r="Q347" s="274"/>
      <c r="R347" s="275"/>
      <c r="S347" s="275"/>
      <c r="T347" s="273"/>
      <c r="U347" s="274"/>
      <c r="V347" s="275"/>
      <c r="W347" s="275"/>
      <c r="X347" s="273"/>
      <c r="Y347" s="274"/>
      <c r="Z347" s="275"/>
      <c r="AA347" s="275"/>
      <c r="AB347" s="273"/>
      <c r="AC347" s="274"/>
      <c r="AD347" s="275"/>
      <c r="AE347" s="275"/>
      <c r="AF347" s="273"/>
      <c r="AG347" s="274"/>
      <c r="AH347" s="275"/>
      <c r="AI347" s="275"/>
      <c r="AJ347" s="273"/>
      <c r="AK347" s="274"/>
      <c r="AL347" s="275"/>
      <c r="AM347" s="275"/>
      <c r="AN347" s="273"/>
      <c r="AO347" s="274"/>
      <c r="AP347" s="275"/>
      <c r="AQ347" s="275"/>
      <c r="AR347" s="273"/>
      <c r="AS347" s="274"/>
      <c r="AT347" s="275"/>
      <c r="AU347" s="275"/>
      <c r="AV347" s="273"/>
      <c r="AW347" s="274"/>
      <c r="AX347" s="275"/>
      <c r="AY347" s="275"/>
      <c r="AZ347" s="273"/>
      <c r="BA347" s="274"/>
      <c r="BB347" s="275"/>
      <c r="BC347" s="275"/>
      <c r="BD347" s="273"/>
      <c r="BE347" s="274"/>
      <c r="BF347" s="275"/>
      <c r="BG347" s="275"/>
      <c r="BH347" s="273"/>
      <c r="BI347" s="274"/>
      <c r="BJ347" s="275"/>
      <c r="BK347" s="275"/>
      <c r="BL347" s="273"/>
      <c r="BM347" s="274"/>
      <c r="BN347" s="275"/>
      <c r="BO347" s="275"/>
    </row>
    <row r="348">
      <c r="D348" s="273"/>
      <c r="E348" s="274"/>
      <c r="F348" s="275"/>
      <c r="G348" s="275"/>
      <c r="H348" s="273"/>
      <c r="I348" s="274"/>
      <c r="J348" s="275"/>
      <c r="K348" s="275"/>
      <c r="L348" s="273"/>
      <c r="M348" s="274"/>
      <c r="N348" s="275"/>
      <c r="O348" s="275"/>
      <c r="P348" s="273"/>
      <c r="Q348" s="274"/>
      <c r="R348" s="275"/>
      <c r="S348" s="275"/>
      <c r="T348" s="273"/>
      <c r="U348" s="274"/>
      <c r="V348" s="275"/>
      <c r="W348" s="275"/>
      <c r="X348" s="273"/>
      <c r="Y348" s="274"/>
      <c r="Z348" s="275"/>
      <c r="AA348" s="275"/>
      <c r="AB348" s="273"/>
      <c r="AC348" s="274"/>
      <c r="AD348" s="275"/>
      <c r="AE348" s="275"/>
      <c r="AF348" s="273"/>
      <c r="AG348" s="274"/>
      <c r="AH348" s="275"/>
      <c r="AI348" s="275"/>
      <c r="AJ348" s="273"/>
      <c r="AK348" s="274"/>
      <c r="AL348" s="275"/>
      <c r="AM348" s="275"/>
      <c r="AN348" s="273"/>
      <c r="AO348" s="274"/>
      <c r="AP348" s="275"/>
      <c r="AQ348" s="275"/>
      <c r="AR348" s="273"/>
      <c r="AS348" s="274"/>
      <c r="AT348" s="275"/>
      <c r="AU348" s="275"/>
      <c r="AV348" s="273"/>
      <c r="AW348" s="274"/>
      <c r="AX348" s="275"/>
      <c r="AY348" s="275"/>
      <c r="AZ348" s="273"/>
      <c r="BA348" s="274"/>
      <c r="BB348" s="275"/>
      <c r="BC348" s="275"/>
      <c r="BD348" s="273"/>
      <c r="BE348" s="274"/>
      <c r="BF348" s="275"/>
      <c r="BG348" s="275"/>
      <c r="BH348" s="273"/>
      <c r="BI348" s="274"/>
      <c r="BJ348" s="275"/>
      <c r="BK348" s="275"/>
      <c r="BL348" s="273"/>
      <c r="BM348" s="274"/>
      <c r="BN348" s="275"/>
      <c r="BO348" s="275"/>
    </row>
    <row r="349">
      <c r="D349" s="273"/>
      <c r="E349" s="274"/>
      <c r="F349" s="275"/>
      <c r="G349" s="275"/>
      <c r="H349" s="273"/>
      <c r="I349" s="274"/>
      <c r="J349" s="275"/>
      <c r="K349" s="275"/>
      <c r="L349" s="273"/>
      <c r="M349" s="274"/>
      <c r="N349" s="275"/>
      <c r="O349" s="275"/>
      <c r="P349" s="273"/>
      <c r="Q349" s="274"/>
      <c r="R349" s="275"/>
      <c r="S349" s="275"/>
      <c r="T349" s="273"/>
      <c r="U349" s="274"/>
      <c r="V349" s="275"/>
      <c r="W349" s="275"/>
      <c r="X349" s="273"/>
      <c r="Y349" s="274"/>
      <c r="Z349" s="275"/>
      <c r="AA349" s="275"/>
      <c r="AB349" s="273"/>
      <c r="AC349" s="274"/>
      <c r="AD349" s="275"/>
      <c r="AE349" s="275"/>
      <c r="AF349" s="273"/>
      <c r="AG349" s="274"/>
      <c r="AH349" s="275"/>
      <c r="AI349" s="275"/>
      <c r="AJ349" s="273"/>
      <c r="AK349" s="274"/>
      <c r="AL349" s="275"/>
      <c r="AM349" s="275"/>
      <c r="AN349" s="273"/>
      <c r="AO349" s="274"/>
      <c r="AP349" s="275"/>
      <c r="AQ349" s="275"/>
      <c r="AR349" s="273"/>
      <c r="AS349" s="274"/>
      <c r="AT349" s="275"/>
      <c r="AU349" s="275"/>
      <c r="AV349" s="273"/>
      <c r="AW349" s="274"/>
      <c r="AX349" s="275"/>
      <c r="AY349" s="275"/>
      <c r="AZ349" s="273"/>
      <c r="BA349" s="274"/>
      <c r="BB349" s="275"/>
      <c r="BC349" s="275"/>
      <c r="BD349" s="273"/>
      <c r="BE349" s="274"/>
      <c r="BF349" s="275"/>
      <c r="BG349" s="275"/>
      <c r="BH349" s="273"/>
      <c r="BI349" s="274"/>
      <c r="BJ349" s="275"/>
      <c r="BK349" s="275"/>
      <c r="BL349" s="273"/>
      <c r="BM349" s="274"/>
      <c r="BN349" s="275"/>
      <c r="BO349" s="275"/>
    </row>
    <row r="350">
      <c r="D350" s="273"/>
      <c r="E350" s="274"/>
      <c r="F350" s="275"/>
      <c r="G350" s="275"/>
      <c r="H350" s="273"/>
      <c r="I350" s="274"/>
      <c r="J350" s="275"/>
      <c r="K350" s="275"/>
      <c r="L350" s="273"/>
      <c r="M350" s="274"/>
      <c r="N350" s="275"/>
      <c r="O350" s="275"/>
      <c r="P350" s="273"/>
      <c r="Q350" s="274"/>
      <c r="R350" s="275"/>
      <c r="S350" s="275"/>
      <c r="T350" s="273"/>
      <c r="U350" s="274"/>
      <c r="V350" s="275"/>
      <c r="W350" s="275"/>
      <c r="X350" s="273"/>
      <c r="Y350" s="274"/>
      <c r="Z350" s="275"/>
      <c r="AA350" s="275"/>
      <c r="AB350" s="273"/>
      <c r="AC350" s="274"/>
      <c r="AD350" s="275"/>
      <c r="AE350" s="275"/>
      <c r="AF350" s="273"/>
      <c r="AG350" s="274"/>
      <c r="AH350" s="275"/>
      <c r="AI350" s="275"/>
      <c r="AJ350" s="273"/>
      <c r="AK350" s="274"/>
      <c r="AL350" s="275"/>
      <c r="AM350" s="275"/>
      <c r="AN350" s="273"/>
      <c r="AO350" s="274"/>
      <c r="AP350" s="275"/>
      <c r="AQ350" s="275"/>
      <c r="AR350" s="273"/>
      <c r="AS350" s="274"/>
      <c r="AT350" s="275"/>
      <c r="AU350" s="275"/>
      <c r="AV350" s="273"/>
      <c r="AW350" s="274"/>
      <c r="AX350" s="275"/>
      <c r="AY350" s="275"/>
      <c r="AZ350" s="273"/>
      <c r="BA350" s="274"/>
      <c r="BB350" s="275"/>
      <c r="BC350" s="275"/>
      <c r="BD350" s="273"/>
      <c r="BE350" s="274"/>
      <c r="BF350" s="275"/>
      <c r="BG350" s="275"/>
      <c r="BH350" s="273"/>
      <c r="BI350" s="274"/>
      <c r="BJ350" s="275"/>
      <c r="BK350" s="275"/>
      <c r="BL350" s="273"/>
      <c r="BM350" s="274"/>
      <c r="BN350" s="275"/>
      <c r="BO350" s="275"/>
    </row>
    <row r="351">
      <c r="D351" s="273"/>
      <c r="E351" s="274"/>
      <c r="F351" s="275"/>
      <c r="G351" s="275"/>
      <c r="H351" s="273"/>
      <c r="I351" s="274"/>
      <c r="J351" s="275"/>
      <c r="K351" s="275"/>
      <c r="L351" s="273"/>
      <c r="M351" s="274"/>
      <c r="N351" s="275"/>
      <c r="O351" s="275"/>
      <c r="P351" s="273"/>
      <c r="Q351" s="274"/>
      <c r="R351" s="275"/>
      <c r="S351" s="275"/>
      <c r="T351" s="273"/>
      <c r="U351" s="274"/>
      <c r="V351" s="275"/>
      <c r="W351" s="275"/>
      <c r="X351" s="273"/>
      <c r="Y351" s="274"/>
      <c r="Z351" s="275"/>
      <c r="AA351" s="275"/>
      <c r="AB351" s="273"/>
      <c r="AC351" s="274"/>
      <c r="AD351" s="275"/>
      <c r="AE351" s="275"/>
      <c r="AF351" s="273"/>
      <c r="AG351" s="274"/>
      <c r="AH351" s="275"/>
      <c r="AI351" s="275"/>
      <c r="AJ351" s="273"/>
      <c r="AK351" s="274"/>
      <c r="AL351" s="275"/>
      <c r="AM351" s="275"/>
      <c r="AN351" s="273"/>
      <c r="AO351" s="274"/>
      <c r="AP351" s="275"/>
      <c r="AQ351" s="275"/>
      <c r="AR351" s="273"/>
      <c r="AS351" s="274"/>
      <c r="AT351" s="275"/>
      <c r="AU351" s="275"/>
      <c r="AV351" s="273"/>
      <c r="AW351" s="274"/>
      <c r="AX351" s="275"/>
      <c r="AY351" s="275"/>
      <c r="AZ351" s="273"/>
      <c r="BA351" s="274"/>
      <c r="BB351" s="275"/>
      <c r="BC351" s="275"/>
      <c r="BD351" s="273"/>
      <c r="BE351" s="274"/>
      <c r="BF351" s="275"/>
      <c r="BG351" s="275"/>
      <c r="BH351" s="273"/>
      <c r="BI351" s="274"/>
      <c r="BJ351" s="275"/>
      <c r="BK351" s="275"/>
      <c r="BL351" s="273"/>
      <c r="BM351" s="274"/>
      <c r="BN351" s="275"/>
      <c r="BO351" s="275"/>
    </row>
    <row r="352">
      <c r="D352" s="273"/>
      <c r="E352" s="274"/>
      <c r="F352" s="275"/>
      <c r="G352" s="275"/>
      <c r="H352" s="273"/>
      <c r="I352" s="274"/>
      <c r="J352" s="275"/>
      <c r="K352" s="275"/>
      <c r="L352" s="273"/>
      <c r="M352" s="274"/>
      <c r="N352" s="275"/>
      <c r="O352" s="275"/>
      <c r="P352" s="273"/>
      <c r="Q352" s="274"/>
      <c r="R352" s="275"/>
      <c r="S352" s="275"/>
      <c r="T352" s="273"/>
      <c r="U352" s="274"/>
      <c r="V352" s="275"/>
      <c r="W352" s="275"/>
      <c r="X352" s="273"/>
      <c r="Y352" s="274"/>
      <c r="Z352" s="275"/>
      <c r="AA352" s="275"/>
      <c r="AB352" s="273"/>
      <c r="AC352" s="274"/>
      <c r="AD352" s="275"/>
      <c r="AE352" s="275"/>
      <c r="AF352" s="273"/>
      <c r="AG352" s="274"/>
      <c r="AH352" s="275"/>
      <c r="AI352" s="275"/>
      <c r="AJ352" s="273"/>
      <c r="AK352" s="274"/>
      <c r="AL352" s="275"/>
      <c r="AM352" s="275"/>
      <c r="AN352" s="273"/>
      <c r="AO352" s="274"/>
      <c r="AP352" s="275"/>
      <c r="AQ352" s="275"/>
      <c r="AR352" s="273"/>
      <c r="AS352" s="274"/>
      <c r="AT352" s="275"/>
      <c r="AU352" s="275"/>
      <c r="AV352" s="273"/>
      <c r="AW352" s="274"/>
      <c r="AX352" s="275"/>
      <c r="AY352" s="275"/>
      <c r="AZ352" s="273"/>
      <c r="BA352" s="274"/>
      <c r="BB352" s="275"/>
      <c r="BC352" s="275"/>
      <c r="BD352" s="273"/>
      <c r="BE352" s="274"/>
      <c r="BF352" s="275"/>
      <c r="BG352" s="275"/>
      <c r="BH352" s="273"/>
      <c r="BI352" s="274"/>
      <c r="BJ352" s="275"/>
      <c r="BK352" s="275"/>
      <c r="BL352" s="273"/>
      <c r="BM352" s="274"/>
      <c r="BN352" s="275"/>
      <c r="BO352" s="275"/>
    </row>
    <row r="353">
      <c r="D353" s="273"/>
      <c r="E353" s="274"/>
      <c r="F353" s="275"/>
      <c r="G353" s="275"/>
      <c r="H353" s="273"/>
      <c r="I353" s="274"/>
      <c r="J353" s="275"/>
      <c r="K353" s="275"/>
      <c r="L353" s="273"/>
      <c r="M353" s="274"/>
      <c r="N353" s="275"/>
      <c r="O353" s="275"/>
      <c r="P353" s="273"/>
      <c r="Q353" s="274"/>
      <c r="R353" s="275"/>
      <c r="S353" s="275"/>
      <c r="T353" s="273"/>
      <c r="U353" s="274"/>
      <c r="V353" s="275"/>
      <c r="W353" s="275"/>
      <c r="X353" s="273"/>
      <c r="Y353" s="274"/>
      <c r="Z353" s="275"/>
      <c r="AA353" s="275"/>
      <c r="AB353" s="273"/>
      <c r="AC353" s="274"/>
      <c r="AD353" s="275"/>
      <c r="AE353" s="275"/>
      <c r="AF353" s="273"/>
      <c r="AG353" s="274"/>
      <c r="AH353" s="275"/>
      <c r="AI353" s="275"/>
      <c r="AJ353" s="273"/>
      <c r="AK353" s="274"/>
      <c r="AL353" s="275"/>
      <c r="AM353" s="275"/>
      <c r="AN353" s="273"/>
      <c r="AO353" s="274"/>
      <c r="AP353" s="275"/>
      <c r="AQ353" s="275"/>
      <c r="AR353" s="273"/>
      <c r="AS353" s="274"/>
      <c r="AT353" s="275"/>
      <c r="AU353" s="275"/>
      <c r="AV353" s="273"/>
      <c r="AW353" s="274"/>
      <c r="AX353" s="275"/>
      <c r="AY353" s="275"/>
      <c r="AZ353" s="273"/>
      <c r="BA353" s="274"/>
      <c r="BB353" s="275"/>
      <c r="BC353" s="275"/>
      <c r="BD353" s="273"/>
      <c r="BE353" s="274"/>
      <c r="BF353" s="275"/>
      <c r="BG353" s="275"/>
      <c r="BH353" s="273"/>
      <c r="BI353" s="274"/>
      <c r="BJ353" s="275"/>
      <c r="BK353" s="275"/>
      <c r="BL353" s="273"/>
      <c r="BM353" s="274"/>
      <c r="BN353" s="275"/>
      <c r="BO353" s="275"/>
    </row>
    <row r="354">
      <c r="D354" s="273"/>
      <c r="E354" s="274"/>
      <c r="F354" s="275"/>
      <c r="G354" s="275"/>
      <c r="H354" s="273"/>
      <c r="I354" s="274"/>
      <c r="J354" s="275"/>
      <c r="K354" s="275"/>
      <c r="L354" s="273"/>
      <c r="M354" s="274"/>
      <c r="N354" s="275"/>
      <c r="O354" s="275"/>
      <c r="P354" s="273"/>
      <c r="Q354" s="274"/>
      <c r="R354" s="275"/>
      <c r="S354" s="275"/>
      <c r="T354" s="273"/>
      <c r="U354" s="274"/>
      <c r="V354" s="275"/>
      <c r="W354" s="275"/>
      <c r="X354" s="273"/>
      <c r="Y354" s="274"/>
      <c r="Z354" s="275"/>
      <c r="AA354" s="275"/>
      <c r="AB354" s="273"/>
      <c r="AC354" s="274"/>
      <c r="AD354" s="275"/>
      <c r="AE354" s="275"/>
      <c r="AF354" s="273"/>
      <c r="AG354" s="274"/>
      <c r="AH354" s="275"/>
      <c r="AI354" s="275"/>
      <c r="AJ354" s="273"/>
      <c r="AK354" s="274"/>
      <c r="AL354" s="275"/>
      <c r="AM354" s="275"/>
      <c r="AN354" s="273"/>
      <c r="AO354" s="274"/>
      <c r="AP354" s="275"/>
      <c r="AQ354" s="275"/>
      <c r="AR354" s="273"/>
      <c r="AS354" s="274"/>
      <c r="AT354" s="275"/>
      <c r="AU354" s="275"/>
      <c r="AV354" s="273"/>
      <c r="AW354" s="274"/>
      <c r="AX354" s="275"/>
      <c r="AY354" s="275"/>
      <c r="AZ354" s="273"/>
      <c r="BA354" s="274"/>
      <c r="BB354" s="275"/>
      <c r="BC354" s="275"/>
      <c r="BD354" s="273"/>
      <c r="BE354" s="274"/>
      <c r="BF354" s="275"/>
      <c r="BG354" s="275"/>
      <c r="BH354" s="273"/>
      <c r="BI354" s="274"/>
      <c r="BJ354" s="275"/>
      <c r="BK354" s="275"/>
      <c r="BL354" s="273"/>
      <c r="BM354" s="274"/>
      <c r="BN354" s="275"/>
      <c r="BO354" s="275"/>
    </row>
    <row r="355">
      <c r="D355" s="273"/>
      <c r="E355" s="274"/>
      <c r="F355" s="275"/>
      <c r="G355" s="275"/>
      <c r="H355" s="273"/>
      <c r="I355" s="274"/>
      <c r="J355" s="275"/>
      <c r="K355" s="275"/>
      <c r="L355" s="273"/>
      <c r="M355" s="274"/>
      <c r="N355" s="275"/>
      <c r="O355" s="275"/>
      <c r="P355" s="273"/>
      <c r="Q355" s="274"/>
      <c r="R355" s="275"/>
      <c r="S355" s="275"/>
      <c r="T355" s="273"/>
      <c r="U355" s="274"/>
      <c r="V355" s="275"/>
      <c r="W355" s="275"/>
      <c r="X355" s="273"/>
      <c r="Y355" s="274"/>
      <c r="Z355" s="275"/>
      <c r="AA355" s="275"/>
      <c r="AB355" s="273"/>
      <c r="AC355" s="274"/>
      <c r="AD355" s="275"/>
      <c r="AE355" s="275"/>
      <c r="AF355" s="273"/>
      <c r="AG355" s="274"/>
      <c r="AH355" s="275"/>
      <c r="AI355" s="275"/>
      <c r="AJ355" s="273"/>
      <c r="AK355" s="274"/>
      <c r="AL355" s="275"/>
      <c r="AM355" s="275"/>
      <c r="AN355" s="273"/>
      <c r="AO355" s="274"/>
      <c r="AP355" s="275"/>
      <c r="AQ355" s="275"/>
      <c r="AR355" s="273"/>
      <c r="AS355" s="274"/>
      <c r="AT355" s="275"/>
      <c r="AU355" s="275"/>
      <c r="AV355" s="273"/>
      <c r="AW355" s="274"/>
      <c r="AX355" s="275"/>
      <c r="AY355" s="275"/>
      <c r="AZ355" s="273"/>
      <c r="BA355" s="274"/>
      <c r="BB355" s="275"/>
      <c r="BC355" s="275"/>
      <c r="BD355" s="273"/>
      <c r="BE355" s="274"/>
      <c r="BF355" s="275"/>
      <c r="BG355" s="275"/>
      <c r="BH355" s="273"/>
      <c r="BI355" s="274"/>
      <c r="BJ355" s="275"/>
      <c r="BK355" s="275"/>
      <c r="BL355" s="273"/>
      <c r="BM355" s="274"/>
      <c r="BN355" s="275"/>
      <c r="BO355" s="275"/>
    </row>
    <row r="356">
      <c r="D356" s="273"/>
      <c r="E356" s="274"/>
      <c r="F356" s="275"/>
      <c r="G356" s="275"/>
      <c r="H356" s="273"/>
      <c r="I356" s="274"/>
      <c r="J356" s="275"/>
      <c r="K356" s="275"/>
      <c r="L356" s="273"/>
      <c r="M356" s="274"/>
      <c r="N356" s="275"/>
      <c r="O356" s="275"/>
      <c r="P356" s="273"/>
      <c r="Q356" s="274"/>
      <c r="R356" s="275"/>
      <c r="S356" s="275"/>
      <c r="T356" s="273"/>
      <c r="U356" s="274"/>
      <c r="V356" s="275"/>
      <c r="W356" s="275"/>
      <c r="X356" s="273"/>
      <c r="Y356" s="274"/>
      <c r="Z356" s="275"/>
      <c r="AA356" s="275"/>
      <c r="AB356" s="273"/>
      <c r="AC356" s="274"/>
      <c r="AD356" s="275"/>
      <c r="AE356" s="275"/>
      <c r="AF356" s="273"/>
      <c r="AG356" s="274"/>
      <c r="AH356" s="275"/>
      <c r="AI356" s="275"/>
      <c r="AJ356" s="273"/>
      <c r="AK356" s="274"/>
      <c r="AL356" s="275"/>
      <c r="AM356" s="275"/>
      <c r="AN356" s="273"/>
      <c r="AO356" s="274"/>
      <c r="AP356" s="275"/>
      <c r="AQ356" s="275"/>
      <c r="AR356" s="273"/>
      <c r="AS356" s="274"/>
      <c r="AT356" s="275"/>
      <c r="AU356" s="275"/>
      <c r="AV356" s="273"/>
      <c r="AW356" s="274"/>
      <c r="AX356" s="275"/>
      <c r="AY356" s="275"/>
      <c r="AZ356" s="273"/>
      <c r="BA356" s="274"/>
      <c r="BB356" s="275"/>
      <c r="BC356" s="275"/>
      <c r="BD356" s="273"/>
      <c r="BE356" s="274"/>
      <c r="BF356" s="275"/>
      <c r="BG356" s="275"/>
      <c r="BH356" s="273"/>
      <c r="BI356" s="274"/>
      <c r="BJ356" s="275"/>
      <c r="BK356" s="275"/>
      <c r="BL356" s="273"/>
      <c r="BM356" s="274"/>
      <c r="BN356" s="275"/>
      <c r="BO356" s="275"/>
    </row>
    <row r="357">
      <c r="D357" s="273"/>
      <c r="E357" s="274"/>
      <c r="F357" s="275"/>
      <c r="G357" s="275"/>
      <c r="H357" s="273"/>
      <c r="I357" s="274"/>
      <c r="J357" s="275"/>
      <c r="K357" s="275"/>
      <c r="L357" s="273"/>
      <c r="M357" s="274"/>
      <c r="N357" s="275"/>
      <c r="O357" s="275"/>
      <c r="P357" s="273"/>
      <c r="Q357" s="274"/>
      <c r="R357" s="275"/>
      <c r="S357" s="275"/>
      <c r="T357" s="273"/>
      <c r="U357" s="274"/>
      <c r="V357" s="275"/>
      <c r="W357" s="275"/>
      <c r="X357" s="273"/>
      <c r="Y357" s="274"/>
      <c r="Z357" s="275"/>
      <c r="AA357" s="275"/>
      <c r="AB357" s="273"/>
      <c r="AC357" s="274"/>
      <c r="AD357" s="275"/>
      <c r="AE357" s="275"/>
      <c r="AF357" s="273"/>
      <c r="AG357" s="274"/>
      <c r="AH357" s="275"/>
      <c r="AI357" s="275"/>
      <c r="AJ357" s="273"/>
      <c r="AK357" s="274"/>
      <c r="AL357" s="275"/>
      <c r="AM357" s="275"/>
      <c r="AN357" s="273"/>
      <c r="AO357" s="274"/>
      <c r="AP357" s="275"/>
      <c r="AQ357" s="275"/>
      <c r="AR357" s="273"/>
      <c r="AS357" s="274"/>
      <c r="AT357" s="275"/>
      <c r="AU357" s="275"/>
      <c r="AV357" s="273"/>
      <c r="AW357" s="274"/>
      <c r="AX357" s="275"/>
      <c r="AY357" s="275"/>
      <c r="AZ357" s="273"/>
      <c r="BA357" s="274"/>
      <c r="BB357" s="275"/>
      <c r="BC357" s="275"/>
      <c r="BD357" s="273"/>
      <c r="BE357" s="274"/>
      <c r="BF357" s="275"/>
      <c r="BG357" s="275"/>
      <c r="BH357" s="273"/>
      <c r="BI357" s="274"/>
      <c r="BJ357" s="275"/>
      <c r="BK357" s="275"/>
      <c r="BL357" s="273"/>
      <c r="BM357" s="274"/>
      <c r="BN357" s="275"/>
      <c r="BO357" s="275"/>
    </row>
    <row r="358">
      <c r="D358" s="273"/>
      <c r="E358" s="274"/>
      <c r="F358" s="275"/>
      <c r="G358" s="275"/>
      <c r="H358" s="273"/>
      <c r="I358" s="274"/>
      <c r="J358" s="275"/>
      <c r="K358" s="275"/>
      <c r="L358" s="273"/>
      <c r="M358" s="274"/>
      <c r="N358" s="275"/>
      <c r="O358" s="275"/>
      <c r="P358" s="273"/>
      <c r="Q358" s="274"/>
      <c r="R358" s="275"/>
      <c r="S358" s="275"/>
      <c r="T358" s="273"/>
      <c r="U358" s="274"/>
      <c r="V358" s="275"/>
      <c r="W358" s="275"/>
      <c r="X358" s="273"/>
      <c r="Y358" s="274"/>
      <c r="Z358" s="275"/>
      <c r="AA358" s="275"/>
      <c r="AB358" s="273"/>
      <c r="AC358" s="274"/>
      <c r="AD358" s="275"/>
      <c r="AE358" s="275"/>
      <c r="AF358" s="273"/>
      <c r="AG358" s="274"/>
      <c r="AH358" s="275"/>
      <c r="AI358" s="275"/>
      <c r="AJ358" s="273"/>
      <c r="AK358" s="274"/>
      <c r="AL358" s="275"/>
      <c r="AM358" s="275"/>
      <c r="AN358" s="273"/>
      <c r="AO358" s="274"/>
      <c r="AP358" s="275"/>
      <c r="AQ358" s="275"/>
      <c r="AR358" s="273"/>
      <c r="AS358" s="274"/>
      <c r="AT358" s="275"/>
      <c r="AU358" s="275"/>
      <c r="AV358" s="273"/>
      <c r="AW358" s="274"/>
      <c r="AX358" s="275"/>
      <c r="AY358" s="275"/>
      <c r="AZ358" s="273"/>
      <c r="BA358" s="274"/>
      <c r="BB358" s="275"/>
      <c r="BC358" s="275"/>
      <c r="BD358" s="273"/>
      <c r="BE358" s="274"/>
      <c r="BF358" s="275"/>
      <c r="BG358" s="275"/>
      <c r="BH358" s="273"/>
      <c r="BI358" s="274"/>
      <c r="BJ358" s="275"/>
      <c r="BK358" s="275"/>
      <c r="BL358" s="273"/>
      <c r="BM358" s="274"/>
      <c r="BN358" s="275"/>
      <c r="BO358" s="275"/>
    </row>
    <row r="359">
      <c r="D359" s="273"/>
      <c r="E359" s="274"/>
      <c r="F359" s="275"/>
      <c r="G359" s="275"/>
      <c r="H359" s="273"/>
      <c r="I359" s="274"/>
      <c r="J359" s="275"/>
      <c r="K359" s="275"/>
      <c r="L359" s="273"/>
      <c r="M359" s="274"/>
      <c r="N359" s="275"/>
      <c r="O359" s="275"/>
      <c r="P359" s="273"/>
      <c r="Q359" s="274"/>
      <c r="R359" s="275"/>
      <c r="S359" s="275"/>
      <c r="T359" s="273"/>
      <c r="U359" s="274"/>
      <c r="V359" s="275"/>
      <c r="W359" s="275"/>
      <c r="X359" s="273"/>
      <c r="Y359" s="274"/>
      <c r="Z359" s="275"/>
      <c r="AA359" s="275"/>
      <c r="AB359" s="273"/>
      <c r="AC359" s="274"/>
      <c r="AD359" s="275"/>
      <c r="AE359" s="275"/>
      <c r="AF359" s="273"/>
      <c r="AG359" s="274"/>
      <c r="AH359" s="275"/>
      <c r="AI359" s="275"/>
      <c r="AJ359" s="273"/>
      <c r="AK359" s="274"/>
      <c r="AL359" s="275"/>
      <c r="AM359" s="275"/>
      <c r="AN359" s="273"/>
      <c r="AO359" s="274"/>
      <c r="AP359" s="275"/>
      <c r="AQ359" s="275"/>
      <c r="AR359" s="273"/>
      <c r="AS359" s="274"/>
      <c r="AT359" s="275"/>
      <c r="AU359" s="275"/>
      <c r="AV359" s="273"/>
      <c r="AW359" s="274"/>
      <c r="AX359" s="275"/>
      <c r="AY359" s="275"/>
      <c r="AZ359" s="273"/>
      <c r="BA359" s="274"/>
      <c r="BB359" s="275"/>
      <c r="BC359" s="275"/>
      <c r="BD359" s="273"/>
      <c r="BE359" s="274"/>
      <c r="BF359" s="275"/>
      <c r="BG359" s="275"/>
      <c r="BH359" s="273"/>
      <c r="BI359" s="274"/>
      <c r="BJ359" s="275"/>
      <c r="BK359" s="275"/>
      <c r="BL359" s="273"/>
      <c r="BM359" s="274"/>
      <c r="BN359" s="275"/>
      <c r="BO359" s="275"/>
    </row>
    <row r="360">
      <c r="D360" s="273"/>
      <c r="E360" s="274"/>
      <c r="F360" s="275"/>
      <c r="G360" s="275"/>
      <c r="H360" s="273"/>
      <c r="I360" s="274"/>
      <c r="J360" s="275"/>
      <c r="K360" s="275"/>
      <c r="L360" s="273"/>
      <c r="M360" s="274"/>
      <c r="N360" s="275"/>
      <c r="O360" s="275"/>
      <c r="P360" s="273"/>
      <c r="Q360" s="274"/>
      <c r="R360" s="275"/>
      <c r="S360" s="275"/>
      <c r="T360" s="273"/>
      <c r="U360" s="274"/>
      <c r="V360" s="275"/>
      <c r="W360" s="275"/>
      <c r="X360" s="273"/>
      <c r="Y360" s="274"/>
      <c r="Z360" s="275"/>
      <c r="AA360" s="275"/>
      <c r="AB360" s="273"/>
      <c r="AC360" s="274"/>
      <c r="AD360" s="275"/>
      <c r="AE360" s="275"/>
      <c r="AF360" s="273"/>
      <c r="AG360" s="274"/>
      <c r="AH360" s="275"/>
      <c r="AI360" s="275"/>
      <c r="AJ360" s="273"/>
      <c r="AK360" s="274"/>
      <c r="AL360" s="275"/>
      <c r="AM360" s="275"/>
      <c r="AN360" s="273"/>
      <c r="AO360" s="274"/>
      <c r="AP360" s="275"/>
      <c r="AQ360" s="275"/>
      <c r="AR360" s="273"/>
      <c r="AS360" s="274"/>
      <c r="AT360" s="275"/>
      <c r="AU360" s="275"/>
      <c r="AV360" s="273"/>
      <c r="AW360" s="274"/>
      <c r="AX360" s="275"/>
      <c r="AY360" s="275"/>
      <c r="AZ360" s="273"/>
      <c r="BA360" s="274"/>
      <c r="BB360" s="275"/>
      <c r="BC360" s="275"/>
      <c r="BD360" s="273"/>
      <c r="BE360" s="274"/>
      <c r="BF360" s="275"/>
      <c r="BG360" s="275"/>
      <c r="BH360" s="273"/>
      <c r="BI360" s="274"/>
      <c r="BJ360" s="275"/>
      <c r="BK360" s="275"/>
      <c r="BL360" s="273"/>
      <c r="BM360" s="274"/>
      <c r="BN360" s="275"/>
      <c r="BO360" s="275"/>
    </row>
    <row r="361">
      <c r="D361" s="273"/>
      <c r="E361" s="274"/>
      <c r="F361" s="275"/>
      <c r="G361" s="275"/>
      <c r="H361" s="273"/>
      <c r="I361" s="274"/>
      <c r="J361" s="275"/>
      <c r="K361" s="275"/>
      <c r="L361" s="273"/>
      <c r="M361" s="274"/>
      <c r="N361" s="275"/>
      <c r="O361" s="275"/>
      <c r="P361" s="273"/>
      <c r="Q361" s="274"/>
      <c r="R361" s="275"/>
      <c r="S361" s="275"/>
      <c r="T361" s="273"/>
      <c r="U361" s="274"/>
      <c r="V361" s="275"/>
      <c r="W361" s="275"/>
      <c r="X361" s="273"/>
      <c r="Y361" s="274"/>
      <c r="Z361" s="275"/>
      <c r="AA361" s="275"/>
      <c r="AB361" s="273"/>
      <c r="AC361" s="274"/>
      <c r="AD361" s="275"/>
      <c r="AE361" s="275"/>
      <c r="AF361" s="273"/>
      <c r="AG361" s="274"/>
      <c r="AH361" s="275"/>
      <c r="AI361" s="275"/>
      <c r="AJ361" s="273"/>
      <c r="AK361" s="274"/>
      <c r="AL361" s="275"/>
      <c r="AM361" s="275"/>
      <c r="AN361" s="273"/>
      <c r="AO361" s="274"/>
      <c r="AP361" s="275"/>
      <c r="AQ361" s="275"/>
      <c r="AR361" s="273"/>
      <c r="AS361" s="274"/>
      <c r="AT361" s="275"/>
      <c r="AU361" s="275"/>
      <c r="AV361" s="273"/>
      <c r="AW361" s="274"/>
      <c r="AX361" s="275"/>
      <c r="AY361" s="275"/>
      <c r="AZ361" s="273"/>
      <c r="BA361" s="274"/>
      <c r="BB361" s="275"/>
      <c r="BC361" s="275"/>
      <c r="BD361" s="273"/>
      <c r="BE361" s="274"/>
      <c r="BF361" s="275"/>
      <c r="BG361" s="275"/>
      <c r="BH361" s="273"/>
      <c r="BI361" s="274"/>
      <c r="BJ361" s="275"/>
      <c r="BK361" s="275"/>
      <c r="BL361" s="273"/>
      <c r="BM361" s="274"/>
      <c r="BN361" s="275"/>
      <c r="BO361" s="275"/>
    </row>
    <row r="362">
      <c r="D362" s="273"/>
      <c r="E362" s="274"/>
      <c r="F362" s="275"/>
      <c r="G362" s="275"/>
      <c r="H362" s="273"/>
      <c r="I362" s="274"/>
      <c r="J362" s="275"/>
      <c r="K362" s="275"/>
      <c r="L362" s="273"/>
      <c r="M362" s="274"/>
      <c r="N362" s="275"/>
      <c r="O362" s="275"/>
      <c r="P362" s="273"/>
      <c r="Q362" s="274"/>
      <c r="R362" s="275"/>
      <c r="S362" s="275"/>
      <c r="T362" s="273"/>
      <c r="U362" s="274"/>
      <c r="V362" s="275"/>
      <c r="W362" s="275"/>
      <c r="X362" s="273"/>
      <c r="Y362" s="274"/>
      <c r="Z362" s="275"/>
      <c r="AA362" s="275"/>
      <c r="AB362" s="273"/>
      <c r="AC362" s="274"/>
      <c r="AD362" s="275"/>
      <c r="AE362" s="275"/>
      <c r="AF362" s="273"/>
      <c r="AG362" s="274"/>
      <c r="AH362" s="275"/>
      <c r="AI362" s="275"/>
      <c r="AJ362" s="273"/>
      <c r="AK362" s="274"/>
      <c r="AL362" s="275"/>
      <c r="AM362" s="275"/>
      <c r="AN362" s="273"/>
      <c r="AO362" s="274"/>
      <c r="AP362" s="275"/>
      <c r="AQ362" s="275"/>
      <c r="AR362" s="273"/>
      <c r="AS362" s="274"/>
      <c r="AT362" s="275"/>
      <c r="AU362" s="275"/>
      <c r="AV362" s="273"/>
      <c r="AW362" s="274"/>
      <c r="AX362" s="275"/>
      <c r="AY362" s="275"/>
      <c r="AZ362" s="273"/>
      <c r="BA362" s="274"/>
      <c r="BB362" s="275"/>
      <c r="BC362" s="275"/>
      <c r="BD362" s="273"/>
      <c r="BE362" s="274"/>
      <c r="BF362" s="275"/>
      <c r="BG362" s="275"/>
      <c r="BH362" s="273"/>
      <c r="BI362" s="274"/>
      <c r="BJ362" s="275"/>
      <c r="BK362" s="275"/>
      <c r="BL362" s="273"/>
      <c r="BM362" s="274"/>
      <c r="BN362" s="275"/>
      <c r="BO362" s="275"/>
    </row>
    <row r="363">
      <c r="D363" s="273"/>
      <c r="E363" s="274"/>
      <c r="F363" s="275"/>
      <c r="G363" s="275"/>
      <c r="H363" s="273"/>
      <c r="I363" s="274"/>
      <c r="J363" s="275"/>
      <c r="K363" s="275"/>
      <c r="L363" s="273"/>
      <c r="M363" s="274"/>
      <c r="N363" s="275"/>
      <c r="O363" s="275"/>
      <c r="P363" s="273"/>
      <c r="Q363" s="274"/>
      <c r="R363" s="275"/>
      <c r="S363" s="275"/>
      <c r="T363" s="273"/>
      <c r="U363" s="274"/>
      <c r="V363" s="275"/>
      <c r="W363" s="275"/>
      <c r="X363" s="273"/>
      <c r="Y363" s="274"/>
      <c r="Z363" s="275"/>
      <c r="AA363" s="275"/>
      <c r="AB363" s="273"/>
      <c r="AC363" s="274"/>
      <c r="AD363" s="275"/>
      <c r="AE363" s="275"/>
      <c r="AF363" s="273"/>
      <c r="AG363" s="274"/>
      <c r="AH363" s="275"/>
      <c r="AI363" s="275"/>
      <c r="AJ363" s="273"/>
      <c r="AK363" s="274"/>
      <c r="AL363" s="275"/>
      <c r="AM363" s="275"/>
      <c r="AN363" s="273"/>
      <c r="AO363" s="274"/>
      <c r="AP363" s="275"/>
      <c r="AQ363" s="275"/>
      <c r="AR363" s="273"/>
      <c r="AS363" s="274"/>
      <c r="AT363" s="275"/>
      <c r="AU363" s="275"/>
      <c r="AV363" s="273"/>
      <c r="AW363" s="274"/>
      <c r="AX363" s="275"/>
      <c r="AY363" s="275"/>
      <c r="AZ363" s="273"/>
      <c r="BA363" s="274"/>
      <c r="BB363" s="275"/>
      <c r="BC363" s="275"/>
      <c r="BD363" s="273"/>
      <c r="BE363" s="274"/>
      <c r="BF363" s="275"/>
      <c r="BG363" s="275"/>
      <c r="BH363" s="273"/>
      <c r="BI363" s="274"/>
      <c r="BJ363" s="275"/>
      <c r="BK363" s="275"/>
      <c r="BL363" s="273"/>
      <c r="BM363" s="274"/>
      <c r="BN363" s="275"/>
      <c r="BO363" s="275"/>
    </row>
    <row r="364">
      <c r="D364" s="273"/>
      <c r="E364" s="274"/>
      <c r="F364" s="275"/>
      <c r="G364" s="275"/>
      <c r="H364" s="273"/>
      <c r="I364" s="274"/>
      <c r="J364" s="275"/>
      <c r="K364" s="275"/>
      <c r="L364" s="273"/>
      <c r="M364" s="274"/>
      <c r="N364" s="275"/>
      <c r="O364" s="275"/>
      <c r="P364" s="273"/>
      <c r="Q364" s="274"/>
      <c r="R364" s="275"/>
      <c r="S364" s="275"/>
      <c r="T364" s="273"/>
      <c r="U364" s="274"/>
      <c r="V364" s="275"/>
      <c r="W364" s="275"/>
      <c r="X364" s="273"/>
      <c r="Y364" s="274"/>
      <c r="Z364" s="275"/>
      <c r="AA364" s="275"/>
      <c r="AB364" s="273"/>
      <c r="AC364" s="274"/>
      <c r="AD364" s="275"/>
      <c r="AE364" s="275"/>
      <c r="AF364" s="273"/>
      <c r="AG364" s="274"/>
      <c r="AH364" s="275"/>
      <c r="AI364" s="275"/>
      <c r="AJ364" s="273"/>
      <c r="AK364" s="274"/>
      <c r="AL364" s="275"/>
      <c r="AM364" s="275"/>
      <c r="AN364" s="273"/>
      <c r="AO364" s="274"/>
      <c r="AP364" s="275"/>
      <c r="AQ364" s="275"/>
      <c r="AR364" s="273"/>
      <c r="AS364" s="274"/>
      <c r="AT364" s="275"/>
      <c r="AU364" s="275"/>
      <c r="AV364" s="273"/>
      <c r="AW364" s="274"/>
      <c r="AX364" s="275"/>
      <c r="AY364" s="275"/>
      <c r="AZ364" s="273"/>
      <c r="BA364" s="274"/>
      <c r="BB364" s="275"/>
      <c r="BC364" s="275"/>
      <c r="BD364" s="273"/>
      <c r="BE364" s="274"/>
      <c r="BF364" s="275"/>
      <c r="BG364" s="275"/>
      <c r="BH364" s="273"/>
      <c r="BI364" s="274"/>
      <c r="BJ364" s="275"/>
      <c r="BK364" s="275"/>
      <c r="BL364" s="273"/>
      <c r="BM364" s="274"/>
      <c r="BN364" s="275"/>
      <c r="BO364" s="275"/>
    </row>
    <row r="365">
      <c r="D365" s="273"/>
      <c r="E365" s="274"/>
      <c r="F365" s="275"/>
      <c r="G365" s="275"/>
      <c r="H365" s="273"/>
      <c r="I365" s="274"/>
      <c r="J365" s="275"/>
      <c r="K365" s="275"/>
      <c r="L365" s="273"/>
      <c r="M365" s="274"/>
      <c r="N365" s="275"/>
      <c r="O365" s="275"/>
      <c r="P365" s="273"/>
      <c r="Q365" s="274"/>
      <c r="R365" s="275"/>
      <c r="S365" s="275"/>
      <c r="T365" s="273"/>
      <c r="U365" s="274"/>
      <c r="V365" s="275"/>
      <c r="W365" s="275"/>
      <c r="X365" s="273"/>
      <c r="Y365" s="274"/>
      <c r="Z365" s="275"/>
      <c r="AA365" s="275"/>
      <c r="AB365" s="273"/>
      <c r="AC365" s="274"/>
      <c r="AD365" s="275"/>
      <c r="AE365" s="275"/>
      <c r="AF365" s="273"/>
      <c r="AG365" s="274"/>
      <c r="AH365" s="275"/>
      <c r="AI365" s="275"/>
      <c r="AJ365" s="273"/>
      <c r="AK365" s="274"/>
      <c r="AL365" s="275"/>
      <c r="AM365" s="275"/>
      <c r="AN365" s="273"/>
      <c r="AO365" s="274"/>
      <c r="AP365" s="275"/>
      <c r="AQ365" s="275"/>
      <c r="AR365" s="273"/>
      <c r="AS365" s="274"/>
      <c r="AT365" s="275"/>
      <c r="AU365" s="275"/>
      <c r="AV365" s="273"/>
      <c r="AW365" s="274"/>
      <c r="AX365" s="275"/>
      <c r="AY365" s="275"/>
      <c r="AZ365" s="273"/>
      <c r="BA365" s="274"/>
      <c r="BB365" s="275"/>
      <c r="BC365" s="275"/>
      <c r="BD365" s="273"/>
      <c r="BE365" s="274"/>
      <c r="BF365" s="275"/>
      <c r="BG365" s="275"/>
      <c r="BH365" s="273"/>
      <c r="BI365" s="274"/>
      <c r="BJ365" s="275"/>
      <c r="BK365" s="275"/>
      <c r="BL365" s="273"/>
      <c r="BM365" s="274"/>
      <c r="BN365" s="275"/>
      <c r="BO365" s="275"/>
    </row>
    <row r="366">
      <c r="D366" s="273"/>
      <c r="E366" s="274"/>
      <c r="F366" s="275"/>
      <c r="G366" s="275"/>
      <c r="H366" s="273"/>
      <c r="I366" s="274"/>
      <c r="J366" s="275"/>
      <c r="K366" s="275"/>
      <c r="L366" s="273"/>
      <c r="M366" s="274"/>
      <c r="N366" s="275"/>
      <c r="O366" s="275"/>
      <c r="P366" s="273"/>
      <c r="Q366" s="274"/>
      <c r="R366" s="275"/>
      <c r="S366" s="275"/>
      <c r="T366" s="273"/>
      <c r="U366" s="274"/>
      <c r="V366" s="275"/>
      <c r="W366" s="275"/>
      <c r="X366" s="273"/>
      <c r="Y366" s="274"/>
      <c r="Z366" s="275"/>
      <c r="AA366" s="275"/>
      <c r="AB366" s="273"/>
      <c r="AC366" s="274"/>
      <c r="AD366" s="275"/>
      <c r="AE366" s="275"/>
      <c r="AF366" s="273"/>
      <c r="AG366" s="274"/>
      <c r="AH366" s="275"/>
      <c r="AI366" s="275"/>
      <c r="AJ366" s="273"/>
      <c r="AK366" s="274"/>
      <c r="AL366" s="275"/>
      <c r="AM366" s="275"/>
      <c r="AN366" s="273"/>
      <c r="AO366" s="274"/>
      <c r="AP366" s="275"/>
      <c r="AQ366" s="275"/>
      <c r="AR366" s="273"/>
      <c r="AS366" s="274"/>
      <c r="AT366" s="275"/>
      <c r="AU366" s="275"/>
      <c r="AV366" s="273"/>
      <c r="AW366" s="274"/>
      <c r="AX366" s="275"/>
      <c r="AY366" s="275"/>
      <c r="AZ366" s="273"/>
      <c r="BA366" s="274"/>
      <c r="BB366" s="275"/>
      <c r="BC366" s="275"/>
      <c r="BD366" s="273"/>
      <c r="BE366" s="274"/>
      <c r="BF366" s="275"/>
      <c r="BG366" s="275"/>
      <c r="BH366" s="273"/>
      <c r="BI366" s="274"/>
      <c r="BJ366" s="275"/>
      <c r="BK366" s="275"/>
      <c r="BL366" s="273"/>
      <c r="BM366" s="274"/>
      <c r="BN366" s="275"/>
      <c r="BO366" s="275"/>
    </row>
    <row r="367">
      <c r="D367" s="273"/>
      <c r="E367" s="274"/>
      <c r="F367" s="275"/>
      <c r="G367" s="275"/>
      <c r="H367" s="273"/>
      <c r="I367" s="274"/>
      <c r="J367" s="275"/>
      <c r="K367" s="275"/>
      <c r="L367" s="273"/>
      <c r="M367" s="274"/>
      <c r="N367" s="275"/>
      <c r="O367" s="275"/>
      <c r="P367" s="273"/>
      <c r="Q367" s="274"/>
      <c r="R367" s="275"/>
      <c r="S367" s="275"/>
      <c r="T367" s="273"/>
      <c r="U367" s="274"/>
      <c r="V367" s="275"/>
      <c r="W367" s="275"/>
      <c r="X367" s="273"/>
      <c r="Y367" s="274"/>
      <c r="Z367" s="275"/>
      <c r="AA367" s="275"/>
      <c r="AB367" s="273"/>
      <c r="AC367" s="274"/>
      <c r="AD367" s="275"/>
      <c r="AE367" s="275"/>
      <c r="AF367" s="273"/>
      <c r="AG367" s="274"/>
      <c r="AH367" s="275"/>
      <c r="AI367" s="275"/>
      <c r="AJ367" s="273"/>
      <c r="AK367" s="274"/>
      <c r="AL367" s="275"/>
      <c r="AM367" s="275"/>
      <c r="AN367" s="273"/>
      <c r="AO367" s="274"/>
      <c r="AP367" s="275"/>
      <c r="AQ367" s="275"/>
      <c r="AR367" s="273"/>
      <c r="AS367" s="274"/>
      <c r="AT367" s="275"/>
      <c r="AU367" s="275"/>
      <c r="AV367" s="273"/>
      <c r="AW367" s="274"/>
      <c r="AX367" s="275"/>
      <c r="AY367" s="275"/>
      <c r="AZ367" s="273"/>
      <c r="BA367" s="274"/>
      <c r="BB367" s="275"/>
      <c r="BC367" s="275"/>
      <c r="BD367" s="273"/>
      <c r="BE367" s="274"/>
      <c r="BF367" s="275"/>
      <c r="BG367" s="275"/>
      <c r="BH367" s="273"/>
      <c r="BI367" s="274"/>
      <c r="BJ367" s="275"/>
      <c r="BK367" s="275"/>
      <c r="BL367" s="273"/>
      <c r="BM367" s="274"/>
      <c r="BN367" s="275"/>
      <c r="BO367" s="275"/>
    </row>
    <row r="368">
      <c r="D368" s="273"/>
      <c r="E368" s="274"/>
      <c r="F368" s="275"/>
      <c r="G368" s="275"/>
      <c r="H368" s="273"/>
      <c r="I368" s="274"/>
      <c r="J368" s="275"/>
      <c r="K368" s="275"/>
      <c r="L368" s="273"/>
      <c r="M368" s="274"/>
      <c r="N368" s="275"/>
      <c r="O368" s="275"/>
      <c r="P368" s="273"/>
      <c r="Q368" s="274"/>
      <c r="R368" s="275"/>
      <c r="S368" s="275"/>
      <c r="T368" s="273"/>
      <c r="U368" s="274"/>
      <c r="V368" s="275"/>
      <c r="W368" s="275"/>
      <c r="X368" s="273"/>
      <c r="Y368" s="274"/>
      <c r="Z368" s="275"/>
      <c r="AA368" s="275"/>
      <c r="AB368" s="273"/>
      <c r="AC368" s="274"/>
      <c r="AD368" s="275"/>
      <c r="AE368" s="275"/>
      <c r="AF368" s="273"/>
      <c r="AG368" s="274"/>
      <c r="AH368" s="275"/>
      <c r="AI368" s="275"/>
      <c r="AJ368" s="273"/>
      <c r="AK368" s="274"/>
      <c r="AL368" s="275"/>
      <c r="AM368" s="275"/>
      <c r="AN368" s="273"/>
      <c r="AO368" s="274"/>
      <c r="AP368" s="275"/>
      <c r="AQ368" s="275"/>
      <c r="AR368" s="273"/>
      <c r="AS368" s="274"/>
      <c r="AT368" s="275"/>
      <c r="AU368" s="275"/>
      <c r="AV368" s="273"/>
      <c r="AW368" s="274"/>
      <c r="AX368" s="275"/>
      <c r="AY368" s="275"/>
      <c r="AZ368" s="273"/>
      <c r="BA368" s="274"/>
      <c r="BB368" s="275"/>
      <c r="BC368" s="275"/>
      <c r="BD368" s="273"/>
      <c r="BE368" s="274"/>
      <c r="BF368" s="275"/>
      <c r="BG368" s="275"/>
      <c r="BH368" s="273"/>
      <c r="BI368" s="274"/>
      <c r="BJ368" s="275"/>
      <c r="BK368" s="275"/>
      <c r="BL368" s="273"/>
      <c r="BM368" s="274"/>
      <c r="BN368" s="275"/>
      <c r="BO368" s="275"/>
    </row>
    <row r="369">
      <c r="D369" s="273"/>
      <c r="E369" s="274"/>
      <c r="F369" s="275"/>
      <c r="G369" s="275"/>
      <c r="H369" s="273"/>
      <c r="I369" s="274"/>
      <c r="J369" s="275"/>
      <c r="K369" s="275"/>
      <c r="L369" s="273"/>
      <c r="M369" s="274"/>
      <c r="N369" s="275"/>
      <c r="O369" s="275"/>
      <c r="P369" s="273"/>
      <c r="Q369" s="274"/>
      <c r="R369" s="275"/>
      <c r="S369" s="275"/>
      <c r="T369" s="273"/>
      <c r="U369" s="274"/>
      <c r="V369" s="275"/>
      <c r="W369" s="275"/>
      <c r="X369" s="273"/>
      <c r="Y369" s="274"/>
      <c r="Z369" s="275"/>
      <c r="AA369" s="275"/>
      <c r="AB369" s="273"/>
      <c r="AC369" s="274"/>
      <c r="AD369" s="275"/>
      <c r="AE369" s="275"/>
      <c r="AF369" s="273"/>
      <c r="AG369" s="274"/>
      <c r="AH369" s="275"/>
      <c r="AI369" s="275"/>
      <c r="AJ369" s="273"/>
      <c r="AK369" s="274"/>
      <c r="AL369" s="275"/>
      <c r="AM369" s="275"/>
      <c r="AN369" s="273"/>
      <c r="AO369" s="274"/>
      <c r="AP369" s="275"/>
      <c r="AQ369" s="275"/>
      <c r="AR369" s="273"/>
      <c r="AS369" s="274"/>
      <c r="AT369" s="275"/>
      <c r="AU369" s="275"/>
      <c r="AV369" s="273"/>
      <c r="AW369" s="274"/>
      <c r="AX369" s="275"/>
      <c r="AY369" s="275"/>
      <c r="AZ369" s="273"/>
      <c r="BA369" s="274"/>
      <c r="BB369" s="275"/>
      <c r="BC369" s="275"/>
      <c r="BD369" s="273"/>
      <c r="BE369" s="274"/>
      <c r="BF369" s="275"/>
      <c r="BG369" s="275"/>
      <c r="BH369" s="273"/>
      <c r="BI369" s="274"/>
      <c r="BJ369" s="275"/>
      <c r="BK369" s="275"/>
      <c r="BL369" s="273"/>
      <c r="BM369" s="274"/>
      <c r="BN369" s="275"/>
      <c r="BO369" s="275"/>
    </row>
    <row r="370">
      <c r="D370" s="273"/>
      <c r="E370" s="274"/>
      <c r="F370" s="275"/>
      <c r="G370" s="275"/>
      <c r="H370" s="273"/>
      <c r="I370" s="274"/>
      <c r="J370" s="275"/>
      <c r="K370" s="275"/>
      <c r="L370" s="273"/>
      <c r="M370" s="274"/>
      <c r="N370" s="275"/>
      <c r="O370" s="275"/>
      <c r="P370" s="273"/>
      <c r="Q370" s="274"/>
      <c r="R370" s="275"/>
      <c r="S370" s="275"/>
      <c r="T370" s="273"/>
      <c r="U370" s="274"/>
      <c r="V370" s="275"/>
      <c r="W370" s="275"/>
      <c r="X370" s="273"/>
      <c r="Y370" s="274"/>
      <c r="Z370" s="275"/>
      <c r="AA370" s="275"/>
      <c r="AB370" s="273"/>
      <c r="AC370" s="274"/>
      <c r="AD370" s="275"/>
      <c r="AE370" s="275"/>
      <c r="AF370" s="273"/>
      <c r="AG370" s="274"/>
      <c r="AH370" s="275"/>
      <c r="AI370" s="275"/>
      <c r="AJ370" s="273"/>
      <c r="AK370" s="274"/>
      <c r="AL370" s="275"/>
      <c r="AM370" s="275"/>
      <c r="AN370" s="273"/>
      <c r="AO370" s="274"/>
      <c r="AP370" s="275"/>
      <c r="AQ370" s="275"/>
      <c r="AR370" s="273"/>
      <c r="AS370" s="274"/>
      <c r="AT370" s="275"/>
      <c r="AU370" s="275"/>
      <c r="AV370" s="273"/>
      <c r="AW370" s="274"/>
      <c r="AX370" s="275"/>
      <c r="AY370" s="275"/>
      <c r="AZ370" s="273"/>
      <c r="BA370" s="274"/>
      <c r="BB370" s="275"/>
      <c r="BC370" s="275"/>
      <c r="BD370" s="273"/>
      <c r="BE370" s="274"/>
      <c r="BF370" s="275"/>
      <c r="BG370" s="275"/>
      <c r="BH370" s="273"/>
      <c r="BI370" s="274"/>
      <c r="BJ370" s="275"/>
      <c r="BK370" s="275"/>
      <c r="BL370" s="273"/>
      <c r="BM370" s="274"/>
      <c r="BN370" s="275"/>
      <c r="BO370" s="275"/>
    </row>
    <row r="371">
      <c r="D371" s="273"/>
      <c r="E371" s="274"/>
      <c r="F371" s="275"/>
      <c r="G371" s="275"/>
      <c r="H371" s="273"/>
      <c r="I371" s="274"/>
      <c r="J371" s="275"/>
      <c r="K371" s="275"/>
      <c r="L371" s="273"/>
      <c r="M371" s="274"/>
      <c r="N371" s="275"/>
      <c r="O371" s="275"/>
      <c r="P371" s="273"/>
      <c r="Q371" s="274"/>
      <c r="R371" s="275"/>
      <c r="S371" s="275"/>
      <c r="T371" s="273"/>
      <c r="U371" s="274"/>
      <c r="V371" s="275"/>
      <c r="W371" s="275"/>
      <c r="X371" s="273"/>
      <c r="Y371" s="274"/>
      <c r="Z371" s="275"/>
      <c r="AA371" s="275"/>
      <c r="AB371" s="273"/>
      <c r="AC371" s="274"/>
      <c r="AD371" s="275"/>
      <c r="AE371" s="275"/>
      <c r="AF371" s="273"/>
      <c r="AG371" s="274"/>
      <c r="AH371" s="275"/>
      <c r="AI371" s="275"/>
      <c r="AJ371" s="273"/>
      <c r="AK371" s="274"/>
      <c r="AL371" s="275"/>
      <c r="AM371" s="275"/>
      <c r="AN371" s="273"/>
      <c r="AO371" s="274"/>
      <c r="AP371" s="275"/>
      <c r="AQ371" s="275"/>
      <c r="AR371" s="273"/>
      <c r="AS371" s="274"/>
      <c r="AT371" s="275"/>
      <c r="AU371" s="275"/>
      <c r="AV371" s="273"/>
      <c r="AW371" s="274"/>
      <c r="AX371" s="275"/>
      <c r="AY371" s="275"/>
      <c r="AZ371" s="273"/>
      <c r="BA371" s="274"/>
      <c r="BB371" s="275"/>
      <c r="BC371" s="275"/>
      <c r="BD371" s="273"/>
      <c r="BE371" s="274"/>
      <c r="BF371" s="275"/>
      <c r="BG371" s="275"/>
      <c r="BH371" s="273"/>
      <c r="BI371" s="274"/>
      <c r="BJ371" s="275"/>
      <c r="BK371" s="275"/>
      <c r="BL371" s="273"/>
      <c r="BM371" s="274"/>
      <c r="BN371" s="275"/>
      <c r="BO371" s="275"/>
    </row>
    <row r="372">
      <c r="D372" s="273"/>
      <c r="E372" s="274"/>
      <c r="F372" s="275"/>
      <c r="G372" s="275"/>
      <c r="H372" s="273"/>
      <c r="I372" s="274"/>
      <c r="J372" s="275"/>
      <c r="K372" s="275"/>
      <c r="L372" s="273"/>
      <c r="M372" s="274"/>
      <c r="N372" s="275"/>
      <c r="O372" s="275"/>
      <c r="P372" s="273"/>
      <c r="Q372" s="274"/>
      <c r="R372" s="275"/>
      <c r="S372" s="275"/>
      <c r="T372" s="273"/>
      <c r="U372" s="274"/>
      <c r="V372" s="275"/>
      <c r="W372" s="275"/>
      <c r="X372" s="273"/>
      <c r="Y372" s="274"/>
      <c r="Z372" s="275"/>
      <c r="AA372" s="275"/>
      <c r="AB372" s="273"/>
      <c r="AC372" s="274"/>
      <c r="AD372" s="275"/>
      <c r="AE372" s="275"/>
      <c r="AF372" s="273"/>
      <c r="AG372" s="274"/>
      <c r="AH372" s="275"/>
      <c r="AI372" s="275"/>
      <c r="AJ372" s="273"/>
      <c r="AK372" s="274"/>
      <c r="AL372" s="275"/>
      <c r="AM372" s="275"/>
      <c r="AN372" s="273"/>
      <c r="AO372" s="274"/>
      <c r="AP372" s="275"/>
      <c r="AQ372" s="275"/>
      <c r="AR372" s="273"/>
      <c r="AS372" s="274"/>
      <c r="AT372" s="275"/>
      <c r="AU372" s="275"/>
      <c r="AV372" s="273"/>
      <c r="AW372" s="274"/>
      <c r="AX372" s="275"/>
      <c r="AY372" s="275"/>
      <c r="AZ372" s="273"/>
      <c r="BA372" s="274"/>
      <c r="BB372" s="275"/>
      <c r="BC372" s="275"/>
      <c r="BD372" s="273"/>
      <c r="BE372" s="274"/>
      <c r="BF372" s="275"/>
      <c r="BG372" s="275"/>
      <c r="BH372" s="273"/>
      <c r="BI372" s="274"/>
      <c r="BJ372" s="275"/>
      <c r="BK372" s="275"/>
      <c r="BL372" s="273"/>
      <c r="BM372" s="274"/>
      <c r="BN372" s="275"/>
      <c r="BO372" s="275"/>
    </row>
    <row r="373">
      <c r="D373" s="273"/>
      <c r="E373" s="274"/>
      <c r="F373" s="275"/>
      <c r="G373" s="275"/>
      <c r="H373" s="273"/>
      <c r="I373" s="274"/>
      <c r="J373" s="275"/>
      <c r="K373" s="275"/>
      <c r="L373" s="273"/>
      <c r="M373" s="274"/>
      <c r="N373" s="275"/>
      <c r="O373" s="275"/>
      <c r="P373" s="273"/>
      <c r="Q373" s="274"/>
      <c r="R373" s="275"/>
      <c r="S373" s="275"/>
      <c r="T373" s="273"/>
      <c r="U373" s="274"/>
      <c r="V373" s="275"/>
      <c r="W373" s="275"/>
      <c r="X373" s="273"/>
      <c r="Y373" s="274"/>
      <c r="Z373" s="275"/>
      <c r="AA373" s="275"/>
      <c r="AB373" s="273"/>
      <c r="AC373" s="274"/>
      <c r="AD373" s="275"/>
      <c r="AE373" s="275"/>
      <c r="AF373" s="273"/>
      <c r="AG373" s="274"/>
      <c r="AH373" s="275"/>
      <c r="AI373" s="275"/>
      <c r="AJ373" s="273"/>
      <c r="AK373" s="274"/>
      <c r="AL373" s="275"/>
      <c r="AM373" s="275"/>
      <c r="AN373" s="273"/>
      <c r="AO373" s="274"/>
      <c r="AP373" s="275"/>
      <c r="AQ373" s="275"/>
      <c r="AR373" s="273"/>
      <c r="AS373" s="274"/>
      <c r="AT373" s="275"/>
      <c r="AU373" s="275"/>
      <c r="AV373" s="273"/>
      <c r="AW373" s="274"/>
      <c r="AX373" s="275"/>
      <c r="AY373" s="275"/>
      <c r="AZ373" s="273"/>
      <c r="BA373" s="274"/>
      <c r="BB373" s="275"/>
      <c r="BC373" s="275"/>
      <c r="BD373" s="273"/>
      <c r="BE373" s="274"/>
      <c r="BF373" s="275"/>
      <c r="BG373" s="275"/>
      <c r="BH373" s="273"/>
      <c r="BI373" s="274"/>
      <c r="BJ373" s="275"/>
      <c r="BK373" s="275"/>
      <c r="BL373" s="273"/>
      <c r="BM373" s="274"/>
      <c r="BN373" s="275"/>
      <c r="BO373" s="275"/>
    </row>
    <row r="374">
      <c r="D374" s="273"/>
      <c r="E374" s="274"/>
      <c r="F374" s="275"/>
      <c r="G374" s="275"/>
      <c r="H374" s="273"/>
      <c r="I374" s="274"/>
      <c r="J374" s="275"/>
      <c r="K374" s="275"/>
      <c r="L374" s="273"/>
      <c r="M374" s="274"/>
      <c r="N374" s="275"/>
      <c r="O374" s="275"/>
      <c r="P374" s="273"/>
      <c r="Q374" s="274"/>
      <c r="R374" s="275"/>
      <c r="S374" s="275"/>
      <c r="T374" s="273"/>
      <c r="U374" s="274"/>
      <c r="V374" s="275"/>
      <c r="W374" s="275"/>
      <c r="X374" s="273"/>
      <c r="Y374" s="274"/>
      <c r="Z374" s="275"/>
      <c r="AA374" s="275"/>
      <c r="AB374" s="273"/>
      <c r="AC374" s="274"/>
      <c r="AD374" s="275"/>
      <c r="AE374" s="275"/>
      <c r="AF374" s="273"/>
      <c r="AG374" s="274"/>
      <c r="AH374" s="275"/>
      <c r="AI374" s="275"/>
      <c r="AJ374" s="273"/>
      <c r="AK374" s="274"/>
      <c r="AL374" s="275"/>
      <c r="AM374" s="275"/>
      <c r="AN374" s="273"/>
      <c r="AO374" s="274"/>
      <c r="AP374" s="275"/>
      <c r="AQ374" s="275"/>
      <c r="AR374" s="273"/>
      <c r="AS374" s="274"/>
      <c r="AT374" s="275"/>
      <c r="AU374" s="275"/>
      <c r="AV374" s="273"/>
      <c r="AW374" s="274"/>
      <c r="AX374" s="275"/>
      <c r="AY374" s="275"/>
      <c r="AZ374" s="273"/>
      <c r="BA374" s="274"/>
      <c r="BB374" s="275"/>
      <c r="BC374" s="275"/>
      <c r="BD374" s="273"/>
      <c r="BE374" s="274"/>
      <c r="BF374" s="275"/>
      <c r="BG374" s="275"/>
      <c r="BH374" s="273"/>
      <c r="BI374" s="274"/>
      <c r="BJ374" s="275"/>
      <c r="BK374" s="275"/>
      <c r="BL374" s="273"/>
      <c r="BM374" s="274"/>
      <c r="BN374" s="275"/>
      <c r="BO374" s="275"/>
    </row>
    <row r="375">
      <c r="D375" s="273"/>
      <c r="E375" s="274"/>
      <c r="F375" s="275"/>
      <c r="G375" s="275"/>
      <c r="H375" s="273"/>
      <c r="I375" s="274"/>
      <c r="J375" s="275"/>
      <c r="K375" s="275"/>
      <c r="L375" s="273"/>
      <c r="M375" s="274"/>
      <c r="N375" s="275"/>
      <c r="O375" s="275"/>
      <c r="P375" s="273"/>
      <c r="Q375" s="274"/>
      <c r="R375" s="275"/>
      <c r="S375" s="275"/>
      <c r="T375" s="273"/>
      <c r="U375" s="274"/>
      <c r="V375" s="275"/>
      <c r="W375" s="275"/>
      <c r="X375" s="273"/>
      <c r="Y375" s="274"/>
      <c r="Z375" s="275"/>
      <c r="AA375" s="275"/>
      <c r="AB375" s="273"/>
      <c r="AC375" s="274"/>
      <c r="AD375" s="275"/>
      <c r="AE375" s="275"/>
      <c r="AF375" s="273"/>
      <c r="AG375" s="274"/>
      <c r="AH375" s="275"/>
      <c r="AI375" s="275"/>
      <c r="AJ375" s="273"/>
      <c r="AK375" s="274"/>
      <c r="AL375" s="275"/>
      <c r="AM375" s="275"/>
      <c r="AN375" s="273"/>
      <c r="AO375" s="274"/>
      <c r="AP375" s="275"/>
      <c r="AQ375" s="275"/>
      <c r="AR375" s="273"/>
      <c r="AS375" s="274"/>
      <c r="AT375" s="275"/>
      <c r="AU375" s="275"/>
      <c r="AV375" s="273"/>
      <c r="AW375" s="274"/>
      <c r="AX375" s="275"/>
      <c r="AY375" s="275"/>
      <c r="AZ375" s="273"/>
      <c r="BA375" s="274"/>
      <c r="BB375" s="275"/>
      <c r="BC375" s="275"/>
      <c r="BD375" s="273"/>
      <c r="BE375" s="274"/>
      <c r="BF375" s="275"/>
      <c r="BG375" s="275"/>
      <c r="BH375" s="273"/>
      <c r="BI375" s="274"/>
      <c r="BJ375" s="275"/>
      <c r="BK375" s="275"/>
      <c r="BL375" s="273"/>
      <c r="BM375" s="274"/>
      <c r="BN375" s="275"/>
      <c r="BO375" s="275"/>
    </row>
    <row r="376">
      <c r="D376" s="273"/>
      <c r="E376" s="274"/>
      <c r="F376" s="275"/>
      <c r="G376" s="275"/>
      <c r="H376" s="273"/>
      <c r="I376" s="274"/>
      <c r="J376" s="275"/>
      <c r="K376" s="275"/>
      <c r="L376" s="273"/>
      <c r="M376" s="274"/>
      <c r="N376" s="275"/>
      <c r="O376" s="275"/>
      <c r="P376" s="273"/>
      <c r="Q376" s="274"/>
      <c r="R376" s="275"/>
      <c r="S376" s="275"/>
      <c r="T376" s="273"/>
      <c r="U376" s="274"/>
      <c r="V376" s="275"/>
      <c r="W376" s="275"/>
      <c r="X376" s="273"/>
      <c r="Y376" s="274"/>
      <c r="Z376" s="275"/>
      <c r="AA376" s="275"/>
      <c r="AB376" s="273"/>
      <c r="AC376" s="274"/>
      <c r="AD376" s="275"/>
      <c r="AE376" s="275"/>
      <c r="AF376" s="273"/>
      <c r="AG376" s="274"/>
      <c r="AH376" s="275"/>
      <c r="AI376" s="275"/>
      <c r="AJ376" s="273"/>
      <c r="AK376" s="274"/>
      <c r="AL376" s="275"/>
      <c r="AM376" s="275"/>
      <c r="AN376" s="273"/>
      <c r="AO376" s="274"/>
      <c r="AP376" s="275"/>
      <c r="AQ376" s="275"/>
      <c r="AR376" s="273"/>
      <c r="AS376" s="274"/>
      <c r="AT376" s="275"/>
      <c r="AU376" s="275"/>
      <c r="AV376" s="273"/>
      <c r="AW376" s="274"/>
      <c r="AX376" s="275"/>
      <c r="AY376" s="275"/>
      <c r="AZ376" s="273"/>
      <c r="BA376" s="274"/>
      <c r="BB376" s="275"/>
      <c r="BC376" s="275"/>
      <c r="BD376" s="273"/>
      <c r="BE376" s="274"/>
      <c r="BF376" s="275"/>
      <c r="BG376" s="275"/>
      <c r="BH376" s="273"/>
      <c r="BI376" s="274"/>
      <c r="BJ376" s="275"/>
      <c r="BK376" s="275"/>
      <c r="BL376" s="273"/>
      <c r="BM376" s="274"/>
      <c r="BN376" s="275"/>
      <c r="BO376" s="275"/>
    </row>
    <row r="377">
      <c r="D377" s="273"/>
      <c r="E377" s="274"/>
      <c r="F377" s="275"/>
      <c r="G377" s="275"/>
      <c r="H377" s="273"/>
      <c r="I377" s="274"/>
      <c r="J377" s="275"/>
      <c r="K377" s="275"/>
      <c r="L377" s="273"/>
      <c r="M377" s="274"/>
      <c r="N377" s="275"/>
      <c r="O377" s="275"/>
      <c r="P377" s="273"/>
      <c r="Q377" s="274"/>
      <c r="R377" s="275"/>
      <c r="S377" s="275"/>
      <c r="T377" s="273"/>
      <c r="U377" s="274"/>
      <c r="V377" s="275"/>
      <c r="W377" s="275"/>
      <c r="X377" s="273"/>
      <c r="Y377" s="274"/>
      <c r="Z377" s="275"/>
      <c r="AA377" s="275"/>
      <c r="AB377" s="273"/>
      <c r="AC377" s="274"/>
      <c r="AD377" s="275"/>
      <c r="AE377" s="275"/>
      <c r="AF377" s="273"/>
      <c r="AG377" s="274"/>
      <c r="AH377" s="275"/>
      <c r="AI377" s="275"/>
      <c r="AJ377" s="273"/>
      <c r="AK377" s="274"/>
      <c r="AL377" s="275"/>
      <c r="AM377" s="275"/>
      <c r="AN377" s="273"/>
      <c r="AO377" s="274"/>
      <c r="AP377" s="275"/>
      <c r="AQ377" s="275"/>
      <c r="AR377" s="273"/>
      <c r="AS377" s="274"/>
      <c r="AT377" s="275"/>
      <c r="AU377" s="275"/>
      <c r="AV377" s="273"/>
      <c r="AW377" s="274"/>
      <c r="AX377" s="275"/>
      <c r="AY377" s="275"/>
      <c r="AZ377" s="273"/>
      <c r="BA377" s="274"/>
      <c r="BB377" s="275"/>
      <c r="BC377" s="275"/>
      <c r="BD377" s="273"/>
      <c r="BE377" s="274"/>
      <c r="BF377" s="275"/>
      <c r="BG377" s="275"/>
      <c r="BH377" s="273"/>
      <c r="BI377" s="274"/>
      <c r="BJ377" s="275"/>
      <c r="BK377" s="275"/>
      <c r="BL377" s="273"/>
      <c r="BM377" s="274"/>
      <c r="BN377" s="275"/>
      <c r="BO377" s="275"/>
    </row>
    <row r="378">
      <c r="D378" s="273"/>
      <c r="E378" s="274"/>
      <c r="F378" s="275"/>
      <c r="G378" s="275"/>
      <c r="H378" s="273"/>
      <c r="I378" s="274"/>
      <c r="J378" s="275"/>
      <c r="K378" s="275"/>
      <c r="L378" s="273"/>
      <c r="M378" s="274"/>
      <c r="N378" s="275"/>
      <c r="O378" s="275"/>
      <c r="P378" s="273"/>
      <c r="Q378" s="274"/>
      <c r="R378" s="275"/>
      <c r="S378" s="275"/>
      <c r="T378" s="273"/>
      <c r="U378" s="274"/>
      <c r="V378" s="275"/>
      <c r="W378" s="275"/>
      <c r="X378" s="273"/>
      <c r="Y378" s="274"/>
      <c r="Z378" s="275"/>
      <c r="AA378" s="275"/>
      <c r="AB378" s="273"/>
      <c r="AC378" s="274"/>
      <c r="AD378" s="275"/>
      <c r="AE378" s="275"/>
      <c r="AF378" s="273"/>
      <c r="AG378" s="274"/>
      <c r="AH378" s="275"/>
      <c r="AI378" s="275"/>
      <c r="AJ378" s="273"/>
      <c r="AK378" s="274"/>
      <c r="AL378" s="275"/>
      <c r="AM378" s="275"/>
      <c r="AN378" s="273"/>
      <c r="AO378" s="274"/>
      <c r="AP378" s="275"/>
      <c r="AQ378" s="275"/>
      <c r="AR378" s="273"/>
      <c r="AS378" s="274"/>
      <c r="AT378" s="275"/>
      <c r="AU378" s="275"/>
      <c r="AV378" s="273"/>
      <c r="AW378" s="274"/>
      <c r="AX378" s="275"/>
      <c r="AY378" s="275"/>
      <c r="AZ378" s="273"/>
      <c r="BA378" s="274"/>
      <c r="BB378" s="275"/>
      <c r="BC378" s="275"/>
      <c r="BD378" s="273"/>
      <c r="BE378" s="274"/>
      <c r="BF378" s="275"/>
      <c r="BG378" s="275"/>
      <c r="BH378" s="273"/>
      <c r="BI378" s="274"/>
      <c r="BJ378" s="275"/>
      <c r="BK378" s="275"/>
      <c r="BL378" s="273"/>
      <c r="BM378" s="274"/>
      <c r="BN378" s="275"/>
      <c r="BO378" s="275"/>
    </row>
    <row r="379">
      <c r="D379" s="273"/>
      <c r="E379" s="274"/>
      <c r="F379" s="275"/>
      <c r="G379" s="275"/>
      <c r="H379" s="273"/>
      <c r="I379" s="274"/>
      <c r="J379" s="275"/>
      <c r="K379" s="275"/>
      <c r="L379" s="273"/>
      <c r="M379" s="274"/>
      <c r="N379" s="275"/>
      <c r="O379" s="275"/>
      <c r="P379" s="273"/>
      <c r="Q379" s="274"/>
      <c r="R379" s="275"/>
      <c r="S379" s="275"/>
      <c r="T379" s="273"/>
      <c r="U379" s="274"/>
      <c r="V379" s="275"/>
      <c r="W379" s="275"/>
      <c r="X379" s="273"/>
      <c r="Y379" s="274"/>
      <c r="Z379" s="275"/>
      <c r="AA379" s="275"/>
      <c r="AB379" s="273"/>
      <c r="AC379" s="274"/>
      <c r="AD379" s="275"/>
      <c r="AE379" s="275"/>
      <c r="AF379" s="273"/>
      <c r="AG379" s="274"/>
      <c r="AH379" s="275"/>
      <c r="AI379" s="275"/>
      <c r="AJ379" s="273"/>
      <c r="AK379" s="274"/>
      <c r="AL379" s="275"/>
      <c r="AM379" s="275"/>
      <c r="AN379" s="273"/>
      <c r="AO379" s="274"/>
      <c r="AP379" s="275"/>
      <c r="AQ379" s="275"/>
      <c r="AR379" s="273"/>
      <c r="AS379" s="274"/>
      <c r="AT379" s="275"/>
      <c r="AU379" s="275"/>
      <c r="AV379" s="273"/>
      <c r="AW379" s="274"/>
      <c r="AX379" s="275"/>
      <c r="AY379" s="275"/>
      <c r="AZ379" s="273"/>
      <c r="BA379" s="274"/>
      <c r="BB379" s="275"/>
      <c r="BC379" s="275"/>
      <c r="BD379" s="273"/>
      <c r="BE379" s="274"/>
      <c r="BF379" s="275"/>
      <c r="BG379" s="275"/>
      <c r="BH379" s="273"/>
      <c r="BI379" s="274"/>
      <c r="BJ379" s="275"/>
      <c r="BK379" s="275"/>
      <c r="BL379" s="273"/>
      <c r="BM379" s="274"/>
      <c r="BN379" s="275"/>
      <c r="BO379" s="275"/>
    </row>
    <row r="380">
      <c r="D380" s="273"/>
      <c r="E380" s="274"/>
      <c r="F380" s="275"/>
      <c r="G380" s="275"/>
      <c r="H380" s="273"/>
      <c r="I380" s="274"/>
      <c r="J380" s="275"/>
      <c r="K380" s="275"/>
      <c r="L380" s="273"/>
      <c r="M380" s="274"/>
      <c r="N380" s="275"/>
      <c r="O380" s="275"/>
      <c r="P380" s="273"/>
      <c r="Q380" s="274"/>
      <c r="R380" s="275"/>
      <c r="S380" s="275"/>
      <c r="T380" s="273"/>
      <c r="U380" s="274"/>
      <c r="V380" s="275"/>
      <c r="W380" s="275"/>
      <c r="X380" s="273"/>
      <c r="Y380" s="274"/>
      <c r="Z380" s="275"/>
      <c r="AA380" s="275"/>
      <c r="AB380" s="273"/>
      <c r="AC380" s="274"/>
      <c r="AD380" s="275"/>
      <c r="AE380" s="275"/>
      <c r="AF380" s="273"/>
      <c r="AG380" s="274"/>
      <c r="AH380" s="275"/>
      <c r="AI380" s="275"/>
      <c r="AJ380" s="273"/>
      <c r="AK380" s="274"/>
      <c r="AL380" s="275"/>
      <c r="AM380" s="275"/>
      <c r="AN380" s="273"/>
      <c r="AO380" s="274"/>
      <c r="AP380" s="275"/>
      <c r="AQ380" s="275"/>
      <c r="AR380" s="273"/>
      <c r="AS380" s="274"/>
      <c r="AT380" s="275"/>
      <c r="AU380" s="275"/>
      <c r="AV380" s="273"/>
      <c r="AW380" s="274"/>
      <c r="AX380" s="275"/>
      <c r="AY380" s="275"/>
      <c r="AZ380" s="273"/>
      <c r="BA380" s="274"/>
      <c r="BB380" s="275"/>
      <c r="BC380" s="275"/>
      <c r="BD380" s="273"/>
      <c r="BE380" s="274"/>
      <c r="BF380" s="275"/>
      <c r="BG380" s="275"/>
      <c r="BH380" s="273"/>
      <c r="BI380" s="274"/>
      <c r="BJ380" s="275"/>
      <c r="BK380" s="275"/>
      <c r="BL380" s="273"/>
      <c r="BM380" s="274"/>
      <c r="BN380" s="275"/>
      <c r="BO380" s="275"/>
    </row>
    <row r="381">
      <c r="D381" s="273"/>
      <c r="E381" s="274"/>
      <c r="F381" s="275"/>
      <c r="G381" s="275"/>
      <c r="H381" s="273"/>
      <c r="I381" s="274"/>
      <c r="J381" s="275"/>
      <c r="K381" s="275"/>
      <c r="L381" s="273"/>
      <c r="M381" s="274"/>
      <c r="N381" s="275"/>
      <c r="O381" s="275"/>
      <c r="P381" s="273"/>
      <c r="Q381" s="274"/>
      <c r="R381" s="275"/>
      <c r="S381" s="275"/>
      <c r="T381" s="273"/>
      <c r="U381" s="274"/>
      <c r="V381" s="275"/>
      <c r="W381" s="275"/>
      <c r="X381" s="273"/>
      <c r="Y381" s="274"/>
      <c r="Z381" s="275"/>
      <c r="AA381" s="275"/>
      <c r="AB381" s="273"/>
      <c r="AC381" s="274"/>
      <c r="AD381" s="275"/>
      <c r="AE381" s="275"/>
      <c r="AF381" s="273"/>
      <c r="AG381" s="274"/>
      <c r="AH381" s="275"/>
      <c r="AI381" s="275"/>
      <c r="AJ381" s="273"/>
      <c r="AK381" s="274"/>
      <c r="AL381" s="275"/>
      <c r="AM381" s="275"/>
      <c r="AN381" s="273"/>
      <c r="AO381" s="274"/>
      <c r="AP381" s="275"/>
      <c r="AQ381" s="275"/>
      <c r="AR381" s="273"/>
      <c r="AS381" s="274"/>
      <c r="AT381" s="275"/>
      <c r="AU381" s="275"/>
      <c r="AV381" s="273"/>
      <c r="AW381" s="274"/>
      <c r="AX381" s="275"/>
      <c r="AY381" s="275"/>
      <c r="AZ381" s="273"/>
      <c r="BA381" s="274"/>
      <c r="BB381" s="275"/>
      <c r="BC381" s="275"/>
      <c r="BD381" s="273"/>
      <c r="BE381" s="274"/>
      <c r="BF381" s="275"/>
      <c r="BG381" s="275"/>
      <c r="BH381" s="273"/>
      <c r="BI381" s="274"/>
      <c r="BJ381" s="275"/>
      <c r="BK381" s="275"/>
      <c r="BL381" s="273"/>
      <c r="BM381" s="274"/>
      <c r="BN381" s="275"/>
      <c r="BO381" s="275"/>
    </row>
    <row r="382">
      <c r="D382" s="273"/>
      <c r="E382" s="274"/>
      <c r="F382" s="275"/>
      <c r="G382" s="275"/>
      <c r="H382" s="273"/>
      <c r="I382" s="274"/>
      <c r="J382" s="275"/>
      <c r="K382" s="275"/>
      <c r="L382" s="273"/>
      <c r="M382" s="274"/>
      <c r="N382" s="275"/>
      <c r="O382" s="275"/>
      <c r="P382" s="273"/>
      <c r="Q382" s="274"/>
      <c r="R382" s="275"/>
      <c r="S382" s="275"/>
      <c r="T382" s="273"/>
      <c r="U382" s="274"/>
      <c r="V382" s="275"/>
      <c r="W382" s="275"/>
      <c r="X382" s="273"/>
      <c r="Y382" s="274"/>
      <c r="Z382" s="275"/>
      <c r="AA382" s="275"/>
      <c r="AB382" s="273"/>
      <c r="AC382" s="274"/>
      <c r="AD382" s="275"/>
      <c r="AE382" s="275"/>
      <c r="AF382" s="273"/>
      <c r="AG382" s="274"/>
      <c r="AH382" s="275"/>
      <c r="AI382" s="275"/>
      <c r="AJ382" s="273"/>
      <c r="AK382" s="274"/>
      <c r="AL382" s="275"/>
      <c r="AM382" s="275"/>
      <c r="AN382" s="273"/>
      <c r="AO382" s="274"/>
      <c r="AP382" s="275"/>
      <c r="AQ382" s="275"/>
      <c r="AR382" s="273"/>
      <c r="AS382" s="274"/>
      <c r="AT382" s="275"/>
      <c r="AU382" s="275"/>
      <c r="AV382" s="273"/>
      <c r="AW382" s="274"/>
      <c r="AX382" s="275"/>
      <c r="AY382" s="275"/>
      <c r="AZ382" s="273"/>
      <c r="BA382" s="274"/>
      <c r="BB382" s="275"/>
      <c r="BC382" s="275"/>
      <c r="BD382" s="273"/>
      <c r="BE382" s="274"/>
      <c r="BF382" s="275"/>
      <c r="BG382" s="275"/>
      <c r="BH382" s="273"/>
      <c r="BI382" s="274"/>
      <c r="BJ382" s="275"/>
      <c r="BK382" s="275"/>
      <c r="BL382" s="273"/>
      <c r="BM382" s="274"/>
      <c r="BN382" s="275"/>
      <c r="BO382" s="275"/>
    </row>
    <row r="383">
      <c r="D383" s="273"/>
      <c r="E383" s="274"/>
      <c r="F383" s="275"/>
      <c r="G383" s="275"/>
      <c r="H383" s="273"/>
      <c r="I383" s="274"/>
      <c r="J383" s="275"/>
      <c r="K383" s="275"/>
      <c r="L383" s="273"/>
      <c r="M383" s="274"/>
      <c r="N383" s="275"/>
      <c r="O383" s="275"/>
      <c r="P383" s="273"/>
      <c r="Q383" s="274"/>
      <c r="R383" s="275"/>
      <c r="S383" s="275"/>
      <c r="T383" s="273"/>
      <c r="U383" s="274"/>
      <c r="V383" s="275"/>
      <c r="W383" s="275"/>
      <c r="X383" s="273"/>
      <c r="Y383" s="274"/>
      <c r="Z383" s="275"/>
      <c r="AA383" s="275"/>
      <c r="AB383" s="273"/>
      <c r="AC383" s="274"/>
      <c r="AD383" s="275"/>
      <c r="AE383" s="275"/>
      <c r="AF383" s="273"/>
      <c r="AG383" s="274"/>
      <c r="AH383" s="275"/>
      <c r="AI383" s="275"/>
      <c r="AJ383" s="273"/>
      <c r="AK383" s="274"/>
      <c r="AL383" s="275"/>
      <c r="AM383" s="275"/>
      <c r="AN383" s="273"/>
      <c r="AO383" s="274"/>
      <c r="AP383" s="275"/>
      <c r="AQ383" s="275"/>
      <c r="AR383" s="273"/>
      <c r="AS383" s="274"/>
      <c r="AT383" s="275"/>
      <c r="AU383" s="275"/>
      <c r="AV383" s="273"/>
      <c r="AW383" s="274"/>
      <c r="AX383" s="275"/>
      <c r="AY383" s="275"/>
      <c r="AZ383" s="273"/>
      <c r="BA383" s="274"/>
      <c r="BB383" s="275"/>
      <c r="BC383" s="275"/>
      <c r="BD383" s="273"/>
      <c r="BE383" s="274"/>
      <c r="BF383" s="275"/>
      <c r="BG383" s="275"/>
      <c r="BH383" s="273"/>
      <c r="BI383" s="274"/>
      <c r="BJ383" s="275"/>
      <c r="BK383" s="275"/>
      <c r="BL383" s="273"/>
      <c r="BM383" s="274"/>
      <c r="BN383" s="275"/>
      <c r="BO383" s="275"/>
    </row>
    <row r="384">
      <c r="D384" s="273"/>
      <c r="E384" s="274"/>
      <c r="F384" s="275"/>
      <c r="G384" s="275"/>
      <c r="H384" s="273"/>
      <c r="I384" s="274"/>
      <c r="J384" s="275"/>
      <c r="K384" s="275"/>
      <c r="L384" s="273"/>
      <c r="M384" s="274"/>
      <c r="N384" s="275"/>
      <c r="O384" s="275"/>
      <c r="P384" s="273"/>
      <c r="Q384" s="274"/>
      <c r="R384" s="275"/>
      <c r="S384" s="275"/>
      <c r="T384" s="273"/>
      <c r="U384" s="274"/>
      <c r="V384" s="275"/>
      <c r="W384" s="275"/>
      <c r="X384" s="273"/>
      <c r="Y384" s="274"/>
      <c r="Z384" s="275"/>
      <c r="AA384" s="275"/>
      <c r="AB384" s="273"/>
      <c r="AC384" s="274"/>
      <c r="AD384" s="275"/>
      <c r="AE384" s="275"/>
      <c r="AF384" s="273"/>
      <c r="AG384" s="274"/>
      <c r="AH384" s="275"/>
      <c r="AI384" s="275"/>
      <c r="AJ384" s="273"/>
      <c r="AK384" s="274"/>
      <c r="AL384" s="275"/>
      <c r="AM384" s="275"/>
      <c r="AN384" s="273"/>
      <c r="AO384" s="274"/>
      <c r="AP384" s="275"/>
      <c r="AQ384" s="275"/>
      <c r="AR384" s="273"/>
      <c r="AS384" s="274"/>
      <c r="AT384" s="275"/>
      <c r="AU384" s="275"/>
      <c r="AV384" s="273"/>
      <c r="AW384" s="274"/>
      <c r="AX384" s="275"/>
      <c r="AY384" s="275"/>
      <c r="AZ384" s="273"/>
      <c r="BA384" s="274"/>
      <c r="BB384" s="275"/>
      <c r="BC384" s="275"/>
      <c r="BD384" s="273"/>
      <c r="BE384" s="274"/>
      <c r="BF384" s="275"/>
      <c r="BG384" s="275"/>
      <c r="BH384" s="273"/>
      <c r="BI384" s="274"/>
      <c r="BJ384" s="275"/>
      <c r="BK384" s="275"/>
      <c r="BL384" s="273"/>
      <c r="BM384" s="274"/>
      <c r="BN384" s="275"/>
      <c r="BO384" s="275"/>
    </row>
    <row r="385">
      <c r="D385" s="273"/>
      <c r="E385" s="274"/>
      <c r="F385" s="275"/>
      <c r="G385" s="275"/>
      <c r="H385" s="273"/>
      <c r="I385" s="274"/>
      <c r="J385" s="275"/>
      <c r="K385" s="275"/>
      <c r="L385" s="273"/>
      <c r="M385" s="274"/>
      <c r="N385" s="275"/>
      <c r="O385" s="275"/>
      <c r="P385" s="273"/>
      <c r="Q385" s="274"/>
      <c r="R385" s="275"/>
      <c r="S385" s="275"/>
      <c r="T385" s="273"/>
      <c r="U385" s="274"/>
      <c r="V385" s="275"/>
      <c r="W385" s="275"/>
      <c r="X385" s="273"/>
      <c r="Y385" s="274"/>
      <c r="Z385" s="275"/>
      <c r="AA385" s="275"/>
      <c r="AB385" s="273"/>
      <c r="AC385" s="274"/>
      <c r="AD385" s="275"/>
      <c r="AE385" s="275"/>
      <c r="AF385" s="273"/>
      <c r="AG385" s="274"/>
      <c r="AH385" s="275"/>
      <c r="AI385" s="275"/>
      <c r="AJ385" s="273"/>
      <c r="AK385" s="274"/>
      <c r="AL385" s="275"/>
      <c r="AM385" s="275"/>
      <c r="AN385" s="273"/>
      <c r="AO385" s="274"/>
      <c r="AP385" s="275"/>
      <c r="AQ385" s="275"/>
      <c r="AR385" s="273"/>
      <c r="AS385" s="274"/>
      <c r="AT385" s="275"/>
      <c r="AU385" s="275"/>
      <c r="AV385" s="273"/>
      <c r="AW385" s="274"/>
      <c r="AX385" s="275"/>
      <c r="AY385" s="275"/>
      <c r="AZ385" s="273"/>
      <c r="BA385" s="274"/>
      <c r="BB385" s="275"/>
      <c r="BC385" s="275"/>
      <c r="BD385" s="273"/>
      <c r="BE385" s="274"/>
      <c r="BF385" s="275"/>
      <c r="BG385" s="275"/>
      <c r="BH385" s="273"/>
      <c r="BI385" s="274"/>
      <c r="BJ385" s="275"/>
      <c r="BK385" s="275"/>
      <c r="BL385" s="273"/>
      <c r="BM385" s="274"/>
      <c r="BN385" s="275"/>
      <c r="BO385" s="275"/>
    </row>
    <row r="386">
      <c r="D386" s="273"/>
      <c r="E386" s="274"/>
      <c r="F386" s="275"/>
      <c r="G386" s="275"/>
      <c r="H386" s="273"/>
      <c r="I386" s="274"/>
      <c r="J386" s="275"/>
      <c r="K386" s="275"/>
      <c r="L386" s="273"/>
      <c r="M386" s="274"/>
      <c r="N386" s="275"/>
      <c r="O386" s="275"/>
      <c r="P386" s="273"/>
      <c r="Q386" s="274"/>
      <c r="R386" s="275"/>
      <c r="S386" s="275"/>
      <c r="T386" s="273"/>
      <c r="U386" s="274"/>
      <c r="V386" s="275"/>
      <c r="W386" s="275"/>
      <c r="X386" s="273"/>
      <c r="Y386" s="274"/>
      <c r="Z386" s="275"/>
      <c r="AA386" s="275"/>
      <c r="AB386" s="273"/>
      <c r="AC386" s="274"/>
      <c r="AD386" s="275"/>
      <c r="AE386" s="275"/>
      <c r="AF386" s="273"/>
      <c r="AG386" s="274"/>
      <c r="AH386" s="275"/>
      <c r="AI386" s="275"/>
      <c r="AJ386" s="273"/>
      <c r="AK386" s="274"/>
      <c r="AL386" s="275"/>
      <c r="AM386" s="275"/>
      <c r="AN386" s="273"/>
      <c r="AO386" s="274"/>
      <c r="AP386" s="275"/>
      <c r="AQ386" s="275"/>
      <c r="AR386" s="273"/>
      <c r="AS386" s="274"/>
      <c r="AT386" s="275"/>
      <c r="AU386" s="275"/>
      <c r="AV386" s="273"/>
      <c r="AW386" s="274"/>
      <c r="AX386" s="275"/>
      <c r="AY386" s="275"/>
      <c r="AZ386" s="273"/>
      <c r="BA386" s="274"/>
      <c r="BB386" s="275"/>
      <c r="BC386" s="275"/>
      <c r="BD386" s="273"/>
      <c r="BE386" s="274"/>
      <c r="BF386" s="275"/>
      <c r="BG386" s="275"/>
      <c r="BH386" s="273"/>
      <c r="BI386" s="274"/>
      <c r="BJ386" s="275"/>
      <c r="BK386" s="275"/>
      <c r="BL386" s="273"/>
      <c r="BM386" s="274"/>
      <c r="BN386" s="275"/>
      <c r="BO386" s="275"/>
    </row>
    <row r="387">
      <c r="D387" s="273"/>
      <c r="E387" s="274"/>
      <c r="F387" s="275"/>
      <c r="G387" s="275"/>
      <c r="H387" s="273"/>
      <c r="I387" s="274"/>
      <c r="J387" s="275"/>
      <c r="K387" s="275"/>
      <c r="L387" s="273"/>
      <c r="M387" s="274"/>
      <c r="N387" s="275"/>
      <c r="O387" s="275"/>
      <c r="P387" s="273"/>
      <c r="Q387" s="274"/>
      <c r="R387" s="275"/>
      <c r="S387" s="275"/>
      <c r="T387" s="273"/>
      <c r="U387" s="274"/>
      <c r="V387" s="275"/>
      <c r="W387" s="275"/>
      <c r="X387" s="273"/>
      <c r="Y387" s="274"/>
      <c r="Z387" s="275"/>
      <c r="AA387" s="275"/>
      <c r="AB387" s="273"/>
      <c r="AC387" s="274"/>
      <c r="AD387" s="275"/>
      <c r="AE387" s="275"/>
      <c r="AF387" s="273"/>
      <c r="AG387" s="274"/>
      <c r="AH387" s="275"/>
      <c r="AI387" s="275"/>
      <c r="AJ387" s="273"/>
      <c r="AK387" s="274"/>
      <c r="AL387" s="275"/>
      <c r="AM387" s="275"/>
      <c r="AN387" s="273"/>
      <c r="AO387" s="274"/>
      <c r="AP387" s="275"/>
      <c r="AQ387" s="275"/>
      <c r="AR387" s="273"/>
      <c r="AS387" s="274"/>
      <c r="AT387" s="275"/>
      <c r="AU387" s="275"/>
      <c r="AV387" s="273"/>
      <c r="AW387" s="274"/>
      <c r="AX387" s="275"/>
      <c r="AY387" s="275"/>
      <c r="AZ387" s="273"/>
      <c r="BA387" s="274"/>
      <c r="BB387" s="275"/>
      <c r="BC387" s="275"/>
      <c r="BD387" s="273"/>
      <c r="BE387" s="274"/>
      <c r="BF387" s="275"/>
      <c r="BG387" s="275"/>
      <c r="BH387" s="273"/>
      <c r="BI387" s="274"/>
      <c r="BJ387" s="275"/>
      <c r="BK387" s="275"/>
      <c r="BL387" s="273"/>
      <c r="BM387" s="274"/>
      <c r="BN387" s="275"/>
      <c r="BO387" s="275"/>
    </row>
    <row r="388">
      <c r="D388" s="273"/>
      <c r="E388" s="274"/>
      <c r="F388" s="275"/>
      <c r="G388" s="275"/>
      <c r="H388" s="273"/>
      <c r="I388" s="274"/>
      <c r="J388" s="275"/>
      <c r="K388" s="275"/>
      <c r="L388" s="273"/>
      <c r="M388" s="274"/>
      <c r="N388" s="275"/>
      <c r="O388" s="275"/>
      <c r="P388" s="273"/>
      <c r="Q388" s="274"/>
      <c r="R388" s="275"/>
      <c r="S388" s="275"/>
      <c r="T388" s="273"/>
      <c r="U388" s="274"/>
      <c r="V388" s="275"/>
      <c r="W388" s="275"/>
      <c r="X388" s="273"/>
      <c r="Y388" s="274"/>
      <c r="Z388" s="275"/>
      <c r="AA388" s="275"/>
      <c r="AB388" s="273"/>
      <c r="AC388" s="274"/>
      <c r="AD388" s="275"/>
      <c r="AE388" s="275"/>
      <c r="AF388" s="273"/>
      <c r="AG388" s="274"/>
      <c r="AH388" s="275"/>
      <c r="AI388" s="275"/>
      <c r="AJ388" s="273"/>
      <c r="AK388" s="274"/>
      <c r="AL388" s="275"/>
      <c r="AM388" s="275"/>
      <c r="AN388" s="273"/>
      <c r="AO388" s="274"/>
      <c r="AP388" s="275"/>
      <c r="AQ388" s="275"/>
      <c r="AR388" s="273"/>
      <c r="AS388" s="274"/>
      <c r="AT388" s="275"/>
      <c r="AU388" s="275"/>
      <c r="AV388" s="273"/>
      <c r="AW388" s="274"/>
      <c r="AX388" s="275"/>
      <c r="AY388" s="275"/>
      <c r="AZ388" s="273"/>
      <c r="BA388" s="274"/>
      <c r="BB388" s="275"/>
      <c r="BC388" s="275"/>
      <c r="BD388" s="273"/>
      <c r="BE388" s="274"/>
      <c r="BF388" s="275"/>
      <c r="BG388" s="275"/>
      <c r="BH388" s="273"/>
      <c r="BI388" s="274"/>
      <c r="BJ388" s="275"/>
      <c r="BK388" s="275"/>
      <c r="BL388" s="273"/>
      <c r="BM388" s="274"/>
      <c r="BN388" s="275"/>
      <c r="BO388" s="275"/>
    </row>
    <row r="389">
      <c r="D389" s="273"/>
      <c r="E389" s="274"/>
      <c r="F389" s="275"/>
      <c r="G389" s="275"/>
      <c r="H389" s="273"/>
      <c r="I389" s="274"/>
      <c r="J389" s="275"/>
      <c r="K389" s="275"/>
      <c r="L389" s="273"/>
      <c r="M389" s="274"/>
      <c r="N389" s="275"/>
      <c r="O389" s="275"/>
      <c r="P389" s="273"/>
      <c r="Q389" s="274"/>
      <c r="R389" s="275"/>
      <c r="S389" s="275"/>
      <c r="T389" s="273"/>
      <c r="U389" s="274"/>
      <c r="V389" s="275"/>
      <c r="W389" s="275"/>
      <c r="X389" s="273"/>
      <c r="Y389" s="274"/>
      <c r="Z389" s="275"/>
      <c r="AA389" s="275"/>
      <c r="AB389" s="273"/>
      <c r="AC389" s="274"/>
      <c r="AD389" s="275"/>
      <c r="AE389" s="275"/>
      <c r="AF389" s="273"/>
      <c r="AG389" s="274"/>
      <c r="AH389" s="275"/>
      <c r="AI389" s="275"/>
      <c r="AJ389" s="273"/>
      <c r="AK389" s="274"/>
      <c r="AL389" s="275"/>
      <c r="AM389" s="275"/>
      <c r="AN389" s="273"/>
      <c r="AO389" s="274"/>
      <c r="AP389" s="275"/>
      <c r="AQ389" s="275"/>
      <c r="AR389" s="273"/>
      <c r="AS389" s="274"/>
      <c r="AT389" s="275"/>
      <c r="AU389" s="275"/>
      <c r="AV389" s="273"/>
      <c r="AW389" s="274"/>
      <c r="AX389" s="275"/>
      <c r="AY389" s="275"/>
      <c r="AZ389" s="273"/>
      <c r="BA389" s="274"/>
      <c r="BB389" s="275"/>
      <c r="BC389" s="275"/>
      <c r="BD389" s="273"/>
      <c r="BE389" s="274"/>
      <c r="BF389" s="275"/>
      <c r="BG389" s="275"/>
      <c r="BH389" s="273"/>
      <c r="BI389" s="274"/>
      <c r="BJ389" s="275"/>
      <c r="BK389" s="275"/>
      <c r="BL389" s="273"/>
      <c r="BM389" s="274"/>
      <c r="BN389" s="275"/>
      <c r="BO389" s="275"/>
    </row>
    <row r="390">
      <c r="D390" s="273"/>
      <c r="E390" s="274"/>
      <c r="F390" s="275"/>
      <c r="G390" s="275"/>
      <c r="H390" s="273"/>
      <c r="I390" s="274"/>
      <c r="J390" s="275"/>
      <c r="K390" s="275"/>
      <c r="L390" s="273"/>
      <c r="M390" s="274"/>
      <c r="N390" s="275"/>
      <c r="O390" s="275"/>
      <c r="P390" s="273"/>
      <c r="Q390" s="274"/>
      <c r="R390" s="275"/>
      <c r="S390" s="275"/>
      <c r="T390" s="273"/>
      <c r="U390" s="274"/>
      <c r="V390" s="275"/>
      <c r="W390" s="275"/>
      <c r="X390" s="273"/>
      <c r="Y390" s="274"/>
      <c r="Z390" s="275"/>
      <c r="AA390" s="275"/>
      <c r="AB390" s="273"/>
      <c r="AC390" s="274"/>
      <c r="AD390" s="275"/>
      <c r="AE390" s="275"/>
      <c r="AF390" s="273"/>
      <c r="AG390" s="274"/>
      <c r="AH390" s="275"/>
      <c r="AI390" s="275"/>
      <c r="AJ390" s="273"/>
      <c r="AK390" s="274"/>
      <c r="AL390" s="275"/>
      <c r="AM390" s="275"/>
      <c r="AN390" s="273"/>
      <c r="AO390" s="274"/>
      <c r="AP390" s="275"/>
      <c r="AQ390" s="275"/>
      <c r="AR390" s="273"/>
      <c r="AS390" s="274"/>
      <c r="AT390" s="275"/>
      <c r="AU390" s="275"/>
      <c r="AV390" s="273"/>
      <c r="AW390" s="274"/>
      <c r="AX390" s="275"/>
      <c r="AY390" s="275"/>
      <c r="AZ390" s="273"/>
      <c r="BA390" s="274"/>
      <c r="BB390" s="275"/>
      <c r="BC390" s="275"/>
      <c r="BD390" s="273"/>
      <c r="BE390" s="274"/>
      <c r="BF390" s="275"/>
      <c r="BG390" s="275"/>
      <c r="BH390" s="273"/>
      <c r="BI390" s="274"/>
      <c r="BJ390" s="275"/>
      <c r="BK390" s="275"/>
      <c r="BL390" s="273"/>
      <c r="BM390" s="274"/>
      <c r="BN390" s="275"/>
      <c r="BO390" s="275"/>
    </row>
    <row r="391">
      <c r="D391" s="273"/>
      <c r="E391" s="274"/>
      <c r="F391" s="275"/>
      <c r="G391" s="275"/>
      <c r="H391" s="273"/>
      <c r="I391" s="274"/>
      <c r="J391" s="275"/>
      <c r="K391" s="275"/>
      <c r="L391" s="273"/>
      <c r="M391" s="274"/>
      <c r="N391" s="275"/>
      <c r="O391" s="275"/>
      <c r="P391" s="273"/>
      <c r="Q391" s="274"/>
      <c r="R391" s="275"/>
      <c r="S391" s="275"/>
      <c r="T391" s="273"/>
      <c r="U391" s="274"/>
      <c r="V391" s="275"/>
      <c r="W391" s="275"/>
      <c r="X391" s="273"/>
      <c r="Y391" s="274"/>
      <c r="Z391" s="275"/>
      <c r="AA391" s="275"/>
      <c r="AB391" s="273"/>
      <c r="AC391" s="274"/>
      <c r="AD391" s="275"/>
      <c r="AE391" s="275"/>
      <c r="AF391" s="273"/>
      <c r="AG391" s="274"/>
      <c r="AH391" s="275"/>
      <c r="AI391" s="275"/>
      <c r="AJ391" s="273"/>
      <c r="AK391" s="274"/>
      <c r="AL391" s="275"/>
      <c r="AM391" s="275"/>
      <c r="AN391" s="273"/>
      <c r="AO391" s="274"/>
      <c r="AP391" s="275"/>
      <c r="AQ391" s="275"/>
      <c r="AR391" s="273"/>
      <c r="AS391" s="274"/>
      <c r="AT391" s="275"/>
      <c r="AU391" s="275"/>
      <c r="AV391" s="273"/>
      <c r="AW391" s="274"/>
      <c r="AX391" s="275"/>
      <c r="AY391" s="275"/>
      <c r="AZ391" s="273"/>
      <c r="BA391" s="274"/>
      <c r="BB391" s="275"/>
      <c r="BC391" s="275"/>
      <c r="BD391" s="273"/>
      <c r="BE391" s="274"/>
      <c r="BF391" s="275"/>
      <c r="BG391" s="275"/>
      <c r="BH391" s="273"/>
      <c r="BI391" s="274"/>
      <c r="BJ391" s="275"/>
      <c r="BK391" s="275"/>
      <c r="BL391" s="273"/>
      <c r="BM391" s="274"/>
      <c r="BN391" s="275"/>
      <c r="BO391" s="275"/>
    </row>
    <row r="392">
      <c r="D392" s="273"/>
      <c r="E392" s="274"/>
      <c r="F392" s="275"/>
      <c r="G392" s="275"/>
      <c r="H392" s="273"/>
      <c r="I392" s="274"/>
      <c r="J392" s="275"/>
      <c r="K392" s="275"/>
      <c r="L392" s="273"/>
      <c r="M392" s="274"/>
      <c r="N392" s="275"/>
      <c r="O392" s="275"/>
      <c r="P392" s="273"/>
      <c r="Q392" s="274"/>
      <c r="R392" s="275"/>
      <c r="S392" s="275"/>
      <c r="T392" s="273"/>
      <c r="U392" s="274"/>
      <c r="V392" s="275"/>
      <c r="W392" s="275"/>
      <c r="X392" s="273"/>
      <c r="Y392" s="274"/>
      <c r="Z392" s="275"/>
      <c r="AA392" s="275"/>
      <c r="AB392" s="273"/>
      <c r="AC392" s="274"/>
      <c r="AD392" s="275"/>
      <c r="AE392" s="275"/>
      <c r="AF392" s="273"/>
      <c r="AG392" s="274"/>
      <c r="AH392" s="275"/>
      <c r="AI392" s="275"/>
      <c r="AJ392" s="273"/>
      <c r="AK392" s="274"/>
      <c r="AL392" s="275"/>
      <c r="AM392" s="275"/>
      <c r="AN392" s="273"/>
      <c r="AO392" s="274"/>
      <c r="AP392" s="275"/>
      <c r="AQ392" s="275"/>
      <c r="AR392" s="273"/>
      <c r="AS392" s="274"/>
      <c r="AT392" s="275"/>
      <c r="AU392" s="275"/>
      <c r="AV392" s="273"/>
      <c r="AW392" s="274"/>
      <c r="AX392" s="275"/>
      <c r="AY392" s="275"/>
      <c r="AZ392" s="273"/>
      <c r="BA392" s="274"/>
      <c r="BB392" s="275"/>
      <c r="BC392" s="275"/>
      <c r="BD392" s="273"/>
      <c r="BE392" s="274"/>
      <c r="BF392" s="275"/>
      <c r="BG392" s="275"/>
      <c r="BH392" s="273"/>
      <c r="BI392" s="274"/>
      <c r="BJ392" s="275"/>
      <c r="BK392" s="275"/>
      <c r="BL392" s="273"/>
      <c r="BM392" s="274"/>
      <c r="BN392" s="275"/>
      <c r="BO392" s="275"/>
    </row>
    <row r="393">
      <c r="D393" s="273"/>
      <c r="E393" s="274"/>
      <c r="F393" s="275"/>
      <c r="G393" s="275"/>
      <c r="H393" s="273"/>
      <c r="I393" s="274"/>
      <c r="J393" s="275"/>
      <c r="K393" s="275"/>
      <c r="L393" s="273"/>
      <c r="M393" s="274"/>
      <c r="N393" s="275"/>
      <c r="O393" s="275"/>
      <c r="P393" s="273"/>
      <c r="Q393" s="274"/>
      <c r="R393" s="275"/>
      <c r="S393" s="275"/>
      <c r="T393" s="273"/>
      <c r="U393" s="274"/>
      <c r="V393" s="275"/>
      <c r="W393" s="275"/>
      <c r="X393" s="273"/>
      <c r="Y393" s="274"/>
      <c r="Z393" s="275"/>
      <c r="AA393" s="275"/>
      <c r="AB393" s="273"/>
      <c r="AC393" s="274"/>
      <c r="AD393" s="275"/>
      <c r="AE393" s="275"/>
      <c r="AF393" s="273"/>
      <c r="AG393" s="274"/>
      <c r="AH393" s="275"/>
      <c r="AI393" s="275"/>
      <c r="AJ393" s="273"/>
      <c r="AK393" s="274"/>
      <c r="AL393" s="275"/>
      <c r="AM393" s="275"/>
      <c r="AN393" s="273"/>
      <c r="AO393" s="274"/>
      <c r="AP393" s="275"/>
      <c r="AQ393" s="275"/>
      <c r="AR393" s="273"/>
      <c r="AS393" s="274"/>
      <c r="AT393" s="275"/>
      <c r="AU393" s="275"/>
      <c r="AV393" s="273"/>
      <c r="AW393" s="274"/>
      <c r="AX393" s="275"/>
      <c r="AY393" s="275"/>
      <c r="AZ393" s="273"/>
      <c r="BA393" s="274"/>
      <c r="BB393" s="275"/>
      <c r="BC393" s="275"/>
      <c r="BD393" s="273"/>
      <c r="BE393" s="274"/>
      <c r="BF393" s="275"/>
      <c r="BG393" s="275"/>
      <c r="BH393" s="273"/>
      <c r="BI393" s="274"/>
      <c r="BJ393" s="275"/>
      <c r="BK393" s="275"/>
      <c r="BL393" s="273"/>
      <c r="BM393" s="274"/>
      <c r="BN393" s="275"/>
      <c r="BO393" s="275"/>
    </row>
    <row r="394">
      <c r="D394" s="273"/>
      <c r="E394" s="274"/>
      <c r="F394" s="275"/>
      <c r="G394" s="275"/>
      <c r="H394" s="273"/>
      <c r="I394" s="274"/>
      <c r="J394" s="275"/>
      <c r="K394" s="275"/>
      <c r="L394" s="273"/>
      <c r="M394" s="274"/>
      <c r="N394" s="275"/>
      <c r="O394" s="275"/>
      <c r="P394" s="273"/>
      <c r="Q394" s="274"/>
      <c r="R394" s="275"/>
      <c r="S394" s="275"/>
      <c r="T394" s="273"/>
      <c r="U394" s="274"/>
      <c r="V394" s="275"/>
      <c r="W394" s="275"/>
      <c r="X394" s="273"/>
      <c r="Y394" s="274"/>
      <c r="Z394" s="275"/>
      <c r="AA394" s="275"/>
      <c r="AB394" s="273"/>
      <c r="AC394" s="274"/>
      <c r="AD394" s="275"/>
      <c r="AE394" s="275"/>
      <c r="AF394" s="273"/>
      <c r="AG394" s="274"/>
      <c r="AH394" s="275"/>
      <c r="AI394" s="275"/>
      <c r="AJ394" s="273"/>
      <c r="AK394" s="274"/>
      <c r="AL394" s="275"/>
      <c r="AM394" s="275"/>
      <c r="AN394" s="273"/>
      <c r="AO394" s="274"/>
      <c r="AP394" s="275"/>
      <c r="AQ394" s="275"/>
      <c r="AR394" s="273"/>
      <c r="AS394" s="274"/>
      <c r="AT394" s="275"/>
      <c r="AU394" s="275"/>
      <c r="AV394" s="273"/>
      <c r="AW394" s="274"/>
      <c r="AX394" s="275"/>
      <c r="AY394" s="275"/>
      <c r="AZ394" s="273"/>
      <c r="BA394" s="274"/>
      <c r="BB394" s="275"/>
      <c r="BC394" s="275"/>
      <c r="BD394" s="273"/>
      <c r="BE394" s="274"/>
      <c r="BF394" s="275"/>
      <c r="BG394" s="275"/>
      <c r="BH394" s="273"/>
      <c r="BI394" s="274"/>
      <c r="BJ394" s="275"/>
      <c r="BK394" s="275"/>
      <c r="BL394" s="273"/>
      <c r="BM394" s="274"/>
      <c r="BN394" s="275"/>
      <c r="BO394" s="275"/>
    </row>
    <row r="395">
      <c r="D395" s="273"/>
      <c r="E395" s="274"/>
      <c r="F395" s="275"/>
      <c r="G395" s="275"/>
      <c r="H395" s="273"/>
      <c r="I395" s="274"/>
      <c r="J395" s="275"/>
      <c r="K395" s="275"/>
      <c r="L395" s="273"/>
      <c r="M395" s="274"/>
      <c r="N395" s="275"/>
      <c r="O395" s="275"/>
      <c r="P395" s="273"/>
      <c r="Q395" s="274"/>
      <c r="R395" s="275"/>
      <c r="S395" s="275"/>
      <c r="T395" s="273"/>
      <c r="U395" s="274"/>
      <c r="V395" s="275"/>
      <c r="W395" s="275"/>
      <c r="X395" s="273"/>
      <c r="Y395" s="274"/>
      <c r="Z395" s="275"/>
      <c r="AA395" s="275"/>
      <c r="AB395" s="273"/>
      <c r="AC395" s="274"/>
      <c r="AD395" s="275"/>
      <c r="AE395" s="275"/>
      <c r="AF395" s="273"/>
      <c r="AG395" s="274"/>
      <c r="AH395" s="275"/>
      <c r="AI395" s="275"/>
      <c r="AJ395" s="273"/>
      <c r="AK395" s="274"/>
      <c r="AL395" s="275"/>
      <c r="AM395" s="275"/>
      <c r="AN395" s="273"/>
      <c r="AO395" s="274"/>
      <c r="AP395" s="275"/>
      <c r="AQ395" s="275"/>
      <c r="AR395" s="273"/>
      <c r="AS395" s="274"/>
      <c r="AT395" s="275"/>
      <c r="AU395" s="275"/>
      <c r="AV395" s="273"/>
      <c r="AW395" s="274"/>
      <c r="AX395" s="275"/>
      <c r="AY395" s="275"/>
      <c r="AZ395" s="273"/>
      <c r="BA395" s="274"/>
      <c r="BB395" s="275"/>
      <c r="BC395" s="275"/>
      <c r="BD395" s="273"/>
      <c r="BE395" s="274"/>
      <c r="BF395" s="275"/>
      <c r="BG395" s="275"/>
      <c r="BH395" s="273"/>
      <c r="BI395" s="274"/>
      <c r="BJ395" s="275"/>
      <c r="BK395" s="275"/>
      <c r="BL395" s="273"/>
      <c r="BM395" s="274"/>
      <c r="BN395" s="275"/>
      <c r="BO395" s="275"/>
    </row>
    <row r="396">
      <c r="D396" s="273"/>
      <c r="E396" s="274"/>
      <c r="F396" s="275"/>
      <c r="G396" s="275"/>
      <c r="H396" s="273"/>
      <c r="I396" s="274"/>
      <c r="J396" s="275"/>
      <c r="K396" s="275"/>
      <c r="L396" s="273"/>
      <c r="M396" s="274"/>
      <c r="N396" s="275"/>
      <c r="O396" s="275"/>
      <c r="P396" s="273"/>
      <c r="Q396" s="274"/>
      <c r="R396" s="275"/>
      <c r="S396" s="275"/>
      <c r="T396" s="273"/>
      <c r="U396" s="274"/>
      <c r="V396" s="275"/>
      <c r="W396" s="275"/>
      <c r="X396" s="273"/>
      <c r="Y396" s="274"/>
      <c r="Z396" s="275"/>
      <c r="AA396" s="275"/>
      <c r="AB396" s="273"/>
      <c r="AC396" s="274"/>
      <c r="AD396" s="275"/>
      <c r="AE396" s="275"/>
      <c r="AF396" s="273"/>
      <c r="AG396" s="274"/>
      <c r="AH396" s="275"/>
      <c r="AI396" s="275"/>
      <c r="AJ396" s="273"/>
      <c r="AK396" s="274"/>
      <c r="AL396" s="275"/>
      <c r="AM396" s="275"/>
      <c r="AN396" s="273"/>
      <c r="AO396" s="274"/>
      <c r="AP396" s="275"/>
      <c r="AQ396" s="275"/>
      <c r="AR396" s="273"/>
      <c r="AS396" s="274"/>
      <c r="AT396" s="275"/>
      <c r="AU396" s="275"/>
      <c r="AV396" s="273"/>
      <c r="AW396" s="274"/>
      <c r="AX396" s="275"/>
      <c r="AY396" s="275"/>
      <c r="AZ396" s="273"/>
      <c r="BA396" s="274"/>
      <c r="BB396" s="275"/>
      <c r="BC396" s="275"/>
      <c r="BD396" s="273"/>
      <c r="BE396" s="274"/>
      <c r="BF396" s="275"/>
      <c r="BG396" s="275"/>
      <c r="BH396" s="273"/>
      <c r="BI396" s="274"/>
      <c r="BJ396" s="275"/>
      <c r="BK396" s="275"/>
      <c r="BL396" s="273"/>
      <c r="BM396" s="274"/>
      <c r="BN396" s="275"/>
      <c r="BO396" s="275"/>
    </row>
    <row r="397">
      <c r="D397" s="273"/>
      <c r="E397" s="274"/>
      <c r="F397" s="275"/>
      <c r="G397" s="275"/>
      <c r="H397" s="273"/>
      <c r="I397" s="274"/>
      <c r="J397" s="275"/>
      <c r="K397" s="275"/>
      <c r="L397" s="273"/>
      <c r="M397" s="274"/>
      <c r="N397" s="275"/>
      <c r="O397" s="275"/>
      <c r="P397" s="273"/>
      <c r="Q397" s="274"/>
      <c r="R397" s="275"/>
      <c r="S397" s="275"/>
      <c r="T397" s="273"/>
      <c r="U397" s="274"/>
      <c r="V397" s="275"/>
      <c r="W397" s="275"/>
      <c r="X397" s="273"/>
      <c r="Y397" s="274"/>
      <c r="Z397" s="275"/>
      <c r="AA397" s="275"/>
      <c r="AB397" s="273"/>
      <c r="AC397" s="274"/>
      <c r="AD397" s="275"/>
      <c r="AE397" s="275"/>
      <c r="AF397" s="273"/>
      <c r="AG397" s="274"/>
      <c r="AH397" s="275"/>
      <c r="AI397" s="275"/>
      <c r="AJ397" s="273"/>
      <c r="AK397" s="274"/>
      <c r="AL397" s="275"/>
      <c r="AM397" s="275"/>
      <c r="AN397" s="273"/>
      <c r="AO397" s="274"/>
      <c r="AP397" s="275"/>
      <c r="AQ397" s="275"/>
      <c r="AR397" s="273"/>
      <c r="AS397" s="274"/>
      <c r="AT397" s="275"/>
      <c r="AU397" s="275"/>
      <c r="AV397" s="273"/>
      <c r="AW397" s="274"/>
      <c r="AX397" s="275"/>
      <c r="AY397" s="275"/>
      <c r="AZ397" s="273"/>
      <c r="BA397" s="274"/>
      <c r="BB397" s="275"/>
      <c r="BC397" s="275"/>
      <c r="BD397" s="273"/>
      <c r="BE397" s="274"/>
      <c r="BF397" s="275"/>
      <c r="BG397" s="275"/>
      <c r="BH397" s="273"/>
      <c r="BI397" s="274"/>
      <c r="BJ397" s="275"/>
      <c r="BK397" s="275"/>
      <c r="BL397" s="273"/>
      <c r="BM397" s="274"/>
      <c r="BN397" s="275"/>
      <c r="BO397" s="275"/>
    </row>
    <row r="398">
      <c r="D398" s="273"/>
      <c r="E398" s="274"/>
      <c r="F398" s="275"/>
      <c r="G398" s="275"/>
      <c r="H398" s="273"/>
      <c r="I398" s="274"/>
      <c r="J398" s="275"/>
      <c r="K398" s="275"/>
      <c r="L398" s="273"/>
      <c r="M398" s="274"/>
      <c r="N398" s="275"/>
      <c r="O398" s="275"/>
      <c r="P398" s="273"/>
      <c r="Q398" s="274"/>
      <c r="R398" s="275"/>
      <c r="S398" s="275"/>
      <c r="T398" s="273"/>
      <c r="U398" s="274"/>
      <c r="V398" s="275"/>
      <c r="W398" s="275"/>
      <c r="X398" s="273"/>
      <c r="Y398" s="274"/>
      <c r="Z398" s="275"/>
      <c r="AA398" s="275"/>
      <c r="AB398" s="273"/>
      <c r="AC398" s="274"/>
      <c r="AD398" s="275"/>
      <c r="AE398" s="275"/>
      <c r="AF398" s="273"/>
      <c r="AG398" s="274"/>
      <c r="AH398" s="275"/>
      <c r="AI398" s="275"/>
      <c r="AJ398" s="273"/>
      <c r="AK398" s="274"/>
      <c r="AL398" s="275"/>
      <c r="AM398" s="275"/>
      <c r="AN398" s="273"/>
      <c r="AO398" s="274"/>
      <c r="AP398" s="275"/>
      <c r="AQ398" s="275"/>
      <c r="AR398" s="273"/>
      <c r="AS398" s="274"/>
      <c r="AT398" s="275"/>
      <c r="AU398" s="275"/>
      <c r="AV398" s="273"/>
      <c r="AW398" s="274"/>
      <c r="AX398" s="275"/>
      <c r="AY398" s="275"/>
      <c r="AZ398" s="273"/>
      <c r="BA398" s="274"/>
      <c r="BB398" s="275"/>
      <c r="BC398" s="275"/>
      <c r="BD398" s="273"/>
      <c r="BE398" s="274"/>
      <c r="BF398" s="275"/>
      <c r="BG398" s="275"/>
      <c r="BH398" s="273"/>
      <c r="BI398" s="274"/>
      <c r="BJ398" s="275"/>
      <c r="BK398" s="275"/>
      <c r="BL398" s="273"/>
      <c r="BM398" s="274"/>
      <c r="BN398" s="275"/>
      <c r="BO398" s="275"/>
    </row>
    <row r="399">
      <c r="D399" s="273"/>
      <c r="E399" s="274"/>
      <c r="F399" s="275"/>
      <c r="G399" s="275"/>
      <c r="H399" s="273"/>
      <c r="I399" s="274"/>
      <c r="J399" s="275"/>
      <c r="K399" s="275"/>
      <c r="L399" s="273"/>
      <c r="M399" s="274"/>
      <c r="N399" s="275"/>
      <c r="O399" s="275"/>
      <c r="P399" s="273"/>
      <c r="Q399" s="274"/>
      <c r="R399" s="275"/>
      <c r="S399" s="275"/>
      <c r="T399" s="273"/>
      <c r="U399" s="274"/>
      <c r="V399" s="275"/>
      <c r="W399" s="275"/>
      <c r="X399" s="273"/>
      <c r="Y399" s="274"/>
      <c r="Z399" s="275"/>
      <c r="AA399" s="275"/>
      <c r="AB399" s="273"/>
      <c r="AC399" s="274"/>
      <c r="AD399" s="275"/>
      <c r="AE399" s="275"/>
      <c r="AF399" s="273"/>
      <c r="AG399" s="274"/>
      <c r="AH399" s="275"/>
      <c r="AI399" s="275"/>
      <c r="AJ399" s="273"/>
      <c r="AK399" s="274"/>
      <c r="AL399" s="275"/>
      <c r="AM399" s="275"/>
      <c r="AN399" s="273"/>
      <c r="AO399" s="274"/>
      <c r="AP399" s="275"/>
      <c r="AQ399" s="275"/>
      <c r="AR399" s="273"/>
      <c r="AS399" s="274"/>
      <c r="AT399" s="275"/>
      <c r="AU399" s="275"/>
      <c r="AV399" s="273"/>
      <c r="AW399" s="274"/>
      <c r="AX399" s="275"/>
      <c r="AY399" s="275"/>
      <c r="AZ399" s="273"/>
      <c r="BA399" s="274"/>
      <c r="BB399" s="275"/>
      <c r="BC399" s="275"/>
      <c r="BD399" s="273"/>
      <c r="BE399" s="274"/>
      <c r="BF399" s="275"/>
      <c r="BG399" s="275"/>
      <c r="BH399" s="273"/>
      <c r="BI399" s="274"/>
      <c r="BJ399" s="275"/>
      <c r="BK399" s="275"/>
      <c r="BL399" s="273"/>
      <c r="BM399" s="274"/>
      <c r="BN399" s="275"/>
      <c r="BO399" s="275"/>
    </row>
    <row r="400">
      <c r="D400" s="273"/>
      <c r="E400" s="274"/>
      <c r="F400" s="275"/>
      <c r="G400" s="275"/>
      <c r="H400" s="273"/>
      <c r="I400" s="274"/>
      <c r="J400" s="275"/>
      <c r="K400" s="275"/>
      <c r="L400" s="273"/>
      <c r="M400" s="274"/>
      <c r="N400" s="275"/>
      <c r="O400" s="275"/>
      <c r="P400" s="273"/>
      <c r="Q400" s="274"/>
      <c r="R400" s="275"/>
      <c r="S400" s="275"/>
      <c r="T400" s="273"/>
      <c r="U400" s="274"/>
      <c r="V400" s="275"/>
      <c r="W400" s="275"/>
      <c r="X400" s="273"/>
      <c r="Y400" s="274"/>
      <c r="Z400" s="275"/>
      <c r="AA400" s="275"/>
      <c r="AB400" s="273"/>
      <c r="AC400" s="274"/>
      <c r="AD400" s="275"/>
      <c r="AE400" s="275"/>
      <c r="AF400" s="273"/>
      <c r="AG400" s="274"/>
      <c r="AH400" s="275"/>
      <c r="AI400" s="275"/>
      <c r="AJ400" s="273"/>
      <c r="AK400" s="274"/>
      <c r="AL400" s="275"/>
      <c r="AM400" s="275"/>
      <c r="AN400" s="273"/>
      <c r="AO400" s="274"/>
      <c r="AP400" s="275"/>
      <c r="AQ400" s="275"/>
      <c r="AR400" s="273"/>
      <c r="AS400" s="274"/>
      <c r="AT400" s="275"/>
      <c r="AU400" s="275"/>
      <c r="AV400" s="273"/>
      <c r="AW400" s="274"/>
      <c r="AX400" s="275"/>
      <c r="AY400" s="275"/>
      <c r="AZ400" s="273"/>
      <c r="BA400" s="274"/>
      <c r="BB400" s="275"/>
      <c r="BC400" s="275"/>
      <c r="BD400" s="273"/>
      <c r="BE400" s="274"/>
      <c r="BF400" s="275"/>
      <c r="BG400" s="275"/>
      <c r="BH400" s="273"/>
      <c r="BI400" s="274"/>
      <c r="BJ400" s="275"/>
      <c r="BK400" s="275"/>
      <c r="BL400" s="273"/>
      <c r="BM400" s="274"/>
      <c r="BN400" s="275"/>
      <c r="BO400" s="275"/>
    </row>
    <row r="401">
      <c r="D401" s="273"/>
      <c r="E401" s="274"/>
      <c r="F401" s="275"/>
      <c r="G401" s="275"/>
      <c r="H401" s="273"/>
      <c r="I401" s="274"/>
      <c r="J401" s="275"/>
      <c r="K401" s="275"/>
      <c r="L401" s="273"/>
      <c r="M401" s="274"/>
      <c r="N401" s="275"/>
      <c r="O401" s="275"/>
      <c r="P401" s="273"/>
      <c r="Q401" s="274"/>
      <c r="R401" s="275"/>
      <c r="S401" s="275"/>
      <c r="T401" s="273"/>
      <c r="U401" s="274"/>
      <c r="V401" s="275"/>
      <c r="W401" s="275"/>
      <c r="X401" s="273"/>
      <c r="Y401" s="274"/>
      <c r="Z401" s="275"/>
      <c r="AA401" s="275"/>
      <c r="AB401" s="273"/>
      <c r="AC401" s="274"/>
      <c r="AD401" s="275"/>
      <c r="AE401" s="275"/>
      <c r="AF401" s="273"/>
      <c r="AG401" s="274"/>
      <c r="AH401" s="275"/>
      <c r="AI401" s="275"/>
      <c r="AJ401" s="273"/>
      <c r="AK401" s="274"/>
      <c r="AL401" s="275"/>
      <c r="AM401" s="275"/>
      <c r="AN401" s="273"/>
      <c r="AO401" s="274"/>
      <c r="AP401" s="275"/>
      <c r="AQ401" s="275"/>
      <c r="AR401" s="273"/>
      <c r="AS401" s="274"/>
      <c r="AT401" s="275"/>
      <c r="AU401" s="275"/>
      <c r="AV401" s="273"/>
      <c r="AW401" s="274"/>
      <c r="AX401" s="275"/>
      <c r="AY401" s="275"/>
      <c r="AZ401" s="273"/>
      <c r="BA401" s="274"/>
      <c r="BB401" s="275"/>
      <c r="BC401" s="275"/>
      <c r="BD401" s="273"/>
      <c r="BE401" s="274"/>
      <c r="BF401" s="275"/>
      <c r="BG401" s="275"/>
      <c r="BH401" s="273"/>
      <c r="BI401" s="274"/>
      <c r="BJ401" s="275"/>
      <c r="BK401" s="275"/>
      <c r="BL401" s="273"/>
      <c r="BM401" s="274"/>
      <c r="BN401" s="275"/>
      <c r="BO401" s="275"/>
    </row>
    <row r="402">
      <c r="D402" s="273"/>
      <c r="E402" s="274"/>
      <c r="F402" s="275"/>
      <c r="G402" s="275"/>
      <c r="H402" s="273"/>
      <c r="I402" s="274"/>
      <c r="J402" s="275"/>
      <c r="K402" s="275"/>
      <c r="L402" s="273"/>
      <c r="M402" s="274"/>
      <c r="N402" s="275"/>
      <c r="O402" s="275"/>
      <c r="P402" s="273"/>
      <c r="Q402" s="274"/>
      <c r="R402" s="275"/>
      <c r="S402" s="275"/>
      <c r="T402" s="273"/>
      <c r="U402" s="274"/>
      <c r="V402" s="275"/>
      <c r="W402" s="275"/>
      <c r="X402" s="273"/>
      <c r="Y402" s="274"/>
      <c r="Z402" s="275"/>
      <c r="AA402" s="275"/>
      <c r="AB402" s="273"/>
      <c r="AC402" s="274"/>
      <c r="AD402" s="275"/>
      <c r="AE402" s="275"/>
      <c r="AF402" s="273"/>
      <c r="AG402" s="274"/>
      <c r="AH402" s="275"/>
      <c r="AI402" s="275"/>
      <c r="AJ402" s="273"/>
      <c r="AK402" s="274"/>
      <c r="AL402" s="275"/>
      <c r="AM402" s="275"/>
      <c r="AN402" s="273"/>
      <c r="AO402" s="274"/>
      <c r="AP402" s="275"/>
      <c r="AQ402" s="275"/>
      <c r="AR402" s="273"/>
      <c r="AS402" s="274"/>
      <c r="AT402" s="275"/>
      <c r="AU402" s="275"/>
      <c r="AV402" s="273"/>
      <c r="AW402" s="274"/>
      <c r="AX402" s="275"/>
      <c r="AY402" s="275"/>
      <c r="AZ402" s="273"/>
      <c r="BA402" s="274"/>
      <c r="BB402" s="275"/>
      <c r="BC402" s="275"/>
      <c r="BD402" s="273"/>
      <c r="BE402" s="274"/>
      <c r="BF402" s="275"/>
      <c r="BG402" s="275"/>
      <c r="BH402" s="273"/>
      <c r="BI402" s="274"/>
      <c r="BJ402" s="275"/>
      <c r="BK402" s="275"/>
      <c r="BL402" s="273"/>
      <c r="BM402" s="274"/>
      <c r="BN402" s="275"/>
      <c r="BO402" s="275"/>
    </row>
    <row r="403">
      <c r="D403" s="273"/>
      <c r="E403" s="274"/>
      <c r="F403" s="275"/>
      <c r="G403" s="275"/>
      <c r="H403" s="273"/>
      <c r="I403" s="274"/>
      <c r="J403" s="275"/>
      <c r="K403" s="275"/>
      <c r="L403" s="273"/>
      <c r="M403" s="274"/>
      <c r="N403" s="275"/>
      <c r="O403" s="275"/>
      <c r="P403" s="273"/>
      <c r="Q403" s="274"/>
      <c r="R403" s="275"/>
      <c r="S403" s="275"/>
      <c r="T403" s="273"/>
      <c r="U403" s="274"/>
      <c r="V403" s="275"/>
      <c r="W403" s="275"/>
      <c r="X403" s="273"/>
      <c r="Y403" s="274"/>
      <c r="Z403" s="275"/>
      <c r="AA403" s="275"/>
      <c r="AB403" s="273"/>
      <c r="AC403" s="274"/>
      <c r="AD403" s="275"/>
      <c r="AE403" s="275"/>
      <c r="AF403" s="273"/>
      <c r="AG403" s="274"/>
      <c r="AH403" s="275"/>
      <c r="AI403" s="275"/>
      <c r="AJ403" s="273"/>
      <c r="AK403" s="274"/>
      <c r="AL403" s="275"/>
      <c r="AM403" s="275"/>
      <c r="AN403" s="273"/>
      <c r="AO403" s="274"/>
      <c r="AP403" s="275"/>
      <c r="AQ403" s="275"/>
      <c r="AR403" s="273"/>
      <c r="AS403" s="274"/>
      <c r="AT403" s="275"/>
      <c r="AU403" s="275"/>
      <c r="AV403" s="273"/>
      <c r="AW403" s="274"/>
      <c r="AX403" s="275"/>
      <c r="AY403" s="275"/>
      <c r="AZ403" s="273"/>
      <c r="BA403" s="274"/>
      <c r="BB403" s="275"/>
      <c r="BC403" s="275"/>
      <c r="BD403" s="273"/>
      <c r="BE403" s="274"/>
      <c r="BF403" s="275"/>
      <c r="BG403" s="275"/>
      <c r="BH403" s="273"/>
      <c r="BI403" s="274"/>
      <c r="BJ403" s="275"/>
      <c r="BK403" s="275"/>
      <c r="BL403" s="273"/>
      <c r="BM403" s="274"/>
      <c r="BN403" s="275"/>
      <c r="BO403" s="275"/>
    </row>
    <row r="404">
      <c r="D404" s="273"/>
      <c r="E404" s="274"/>
      <c r="F404" s="275"/>
      <c r="G404" s="275"/>
      <c r="H404" s="273"/>
      <c r="I404" s="274"/>
      <c r="J404" s="275"/>
      <c r="K404" s="275"/>
      <c r="L404" s="273"/>
      <c r="M404" s="274"/>
      <c r="N404" s="275"/>
      <c r="O404" s="275"/>
      <c r="P404" s="273"/>
      <c r="Q404" s="274"/>
      <c r="R404" s="275"/>
      <c r="S404" s="275"/>
      <c r="T404" s="273"/>
      <c r="U404" s="274"/>
      <c r="V404" s="275"/>
      <c r="W404" s="275"/>
      <c r="X404" s="273"/>
      <c r="Y404" s="274"/>
      <c r="Z404" s="275"/>
      <c r="AA404" s="275"/>
      <c r="AB404" s="273"/>
      <c r="AC404" s="274"/>
      <c r="AD404" s="275"/>
      <c r="AE404" s="275"/>
      <c r="AF404" s="273"/>
      <c r="AG404" s="274"/>
      <c r="AH404" s="275"/>
      <c r="AI404" s="275"/>
      <c r="AJ404" s="273"/>
      <c r="AK404" s="274"/>
      <c r="AL404" s="275"/>
      <c r="AM404" s="275"/>
      <c r="AN404" s="273"/>
      <c r="AO404" s="274"/>
      <c r="AP404" s="275"/>
      <c r="AQ404" s="275"/>
      <c r="AR404" s="273"/>
      <c r="AS404" s="274"/>
      <c r="AT404" s="275"/>
      <c r="AU404" s="275"/>
      <c r="AV404" s="273"/>
      <c r="AW404" s="274"/>
      <c r="AX404" s="275"/>
      <c r="AY404" s="275"/>
      <c r="AZ404" s="273"/>
      <c r="BA404" s="274"/>
      <c r="BB404" s="275"/>
      <c r="BC404" s="275"/>
      <c r="BD404" s="273"/>
      <c r="BE404" s="274"/>
      <c r="BF404" s="275"/>
      <c r="BG404" s="275"/>
      <c r="BH404" s="273"/>
      <c r="BI404" s="274"/>
      <c r="BJ404" s="275"/>
      <c r="BK404" s="275"/>
      <c r="BL404" s="273"/>
      <c r="BM404" s="274"/>
      <c r="BN404" s="275"/>
      <c r="BO404" s="275"/>
    </row>
    <row r="405">
      <c r="D405" s="273"/>
      <c r="E405" s="274"/>
      <c r="F405" s="275"/>
      <c r="G405" s="275"/>
      <c r="H405" s="273"/>
      <c r="I405" s="274"/>
      <c r="J405" s="275"/>
      <c r="K405" s="275"/>
      <c r="L405" s="273"/>
      <c r="M405" s="274"/>
      <c r="N405" s="275"/>
      <c r="O405" s="275"/>
      <c r="P405" s="273"/>
      <c r="Q405" s="274"/>
      <c r="R405" s="275"/>
      <c r="S405" s="275"/>
      <c r="T405" s="273"/>
      <c r="U405" s="274"/>
      <c r="V405" s="275"/>
      <c r="W405" s="275"/>
      <c r="X405" s="273"/>
      <c r="Y405" s="274"/>
      <c r="Z405" s="275"/>
      <c r="AA405" s="275"/>
      <c r="AB405" s="273"/>
      <c r="AC405" s="274"/>
      <c r="AD405" s="275"/>
      <c r="AE405" s="275"/>
      <c r="AF405" s="273"/>
      <c r="AG405" s="274"/>
      <c r="AH405" s="275"/>
      <c r="AI405" s="275"/>
      <c r="AJ405" s="273"/>
      <c r="AK405" s="274"/>
      <c r="AL405" s="275"/>
      <c r="AM405" s="275"/>
      <c r="AN405" s="273"/>
      <c r="AO405" s="274"/>
      <c r="AP405" s="275"/>
      <c r="AQ405" s="275"/>
      <c r="AR405" s="273"/>
      <c r="AS405" s="274"/>
      <c r="AT405" s="275"/>
      <c r="AU405" s="275"/>
      <c r="AV405" s="273"/>
      <c r="AW405" s="274"/>
      <c r="AX405" s="275"/>
      <c r="AY405" s="275"/>
      <c r="AZ405" s="273"/>
      <c r="BA405" s="274"/>
      <c r="BB405" s="275"/>
      <c r="BC405" s="275"/>
      <c r="BD405" s="273"/>
      <c r="BE405" s="274"/>
      <c r="BF405" s="275"/>
      <c r="BG405" s="275"/>
      <c r="BH405" s="273"/>
      <c r="BI405" s="274"/>
      <c r="BJ405" s="275"/>
      <c r="BK405" s="275"/>
      <c r="BL405" s="273"/>
      <c r="BM405" s="274"/>
      <c r="BN405" s="275"/>
      <c r="BO405" s="275"/>
    </row>
    <row r="406">
      <c r="D406" s="273"/>
      <c r="E406" s="274"/>
      <c r="F406" s="275"/>
      <c r="G406" s="275"/>
      <c r="H406" s="273"/>
      <c r="I406" s="274"/>
      <c r="J406" s="275"/>
      <c r="K406" s="275"/>
      <c r="L406" s="273"/>
      <c r="M406" s="274"/>
      <c r="N406" s="275"/>
      <c r="O406" s="275"/>
      <c r="P406" s="273"/>
      <c r="Q406" s="274"/>
      <c r="R406" s="275"/>
      <c r="S406" s="275"/>
      <c r="T406" s="273"/>
      <c r="U406" s="274"/>
      <c r="V406" s="275"/>
      <c r="W406" s="275"/>
      <c r="X406" s="273"/>
      <c r="Y406" s="274"/>
      <c r="Z406" s="275"/>
      <c r="AA406" s="275"/>
      <c r="AB406" s="273"/>
      <c r="AC406" s="274"/>
      <c r="AD406" s="275"/>
      <c r="AE406" s="275"/>
      <c r="AF406" s="273"/>
      <c r="AG406" s="274"/>
      <c r="AH406" s="275"/>
      <c r="AI406" s="275"/>
      <c r="AJ406" s="273"/>
      <c r="AK406" s="274"/>
      <c r="AL406" s="275"/>
      <c r="AM406" s="275"/>
      <c r="AN406" s="273"/>
      <c r="AO406" s="274"/>
      <c r="AP406" s="275"/>
      <c r="AQ406" s="275"/>
      <c r="AR406" s="273"/>
      <c r="AS406" s="274"/>
      <c r="AT406" s="275"/>
      <c r="AU406" s="275"/>
      <c r="AV406" s="273"/>
      <c r="AW406" s="274"/>
      <c r="AX406" s="275"/>
      <c r="AY406" s="275"/>
      <c r="AZ406" s="273"/>
      <c r="BA406" s="274"/>
      <c r="BB406" s="275"/>
      <c r="BC406" s="275"/>
      <c r="BD406" s="273"/>
      <c r="BE406" s="274"/>
      <c r="BF406" s="275"/>
      <c r="BG406" s="275"/>
      <c r="BH406" s="273"/>
      <c r="BI406" s="274"/>
      <c r="BJ406" s="275"/>
      <c r="BK406" s="275"/>
      <c r="BL406" s="273"/>
      <c r="BM406" s="274"/>
      <c r="BN406" s="275"/>
      <c r="BO406" s="275"/>
    </row>
    <row r="407">
      <c r="D407" s="273"/>
      <c r="E407" s="274"/>
      <c r="F407" s="275"/>
      <c r="G407" s="275"/>
      <c r="H407" s="273"/>
      <c r="I407" s="274"/>
      <c r="J407" s="275"/>
      <c r="K407" s="275"/>
      <c r="L407" s="273"/>
      <c r="M407" s="274"/>
      <c r="N407" s="275"/>
      <c r="O407" s="275"/>
      <c r="P407" s="273"/>
      <c r="Q407" s="274"/>
      <c r="R407" s="275"/>
      <c r="S407" s="275"/>
      <c r="T407" s="273"/>
      <c r="U407" s="274"/>
      <c r="V407" s="275"/>
      <c r="W407" s="275"/>
      <c r="X407" s="273"/>
      <c r="Y407" s="274"/>
      <c r="Z407" s="275"/>
      <c r="AA407" s="275"/>
      <c r="AB407" s="273"/>
      <c r="AC407" s="274"/>
      <c r="AD407" s="275"/>
      <c r="AE407" s="275"/>
      <c r="AF407" s="273"/>
      <c r="AG407" s="274"/>
      <c r="AH407" s="275"/>
      <c r="AI407" s="275"/>
      <c r="AJ407" s="273"/>
      <c r="AK407" s="274"/>
      <c r="AL407" s="275"/>
      <c r="AM407" s="275"/>
      <c r="AN407" s="273"/>
      <c r="AO407" s="274"/>
      <c r="AP407" s="275"/>
      <c r="AQ407" s="275"/>
      <c r="AR407" s="273"/>
      <c r="AS407" s="274"/>
      <c r="AT407" s="275"/>
      <c r="AU407" s="275"/>
      <c r="AV407" s="273"/>
      <c r="AW407" s="274"/>
      <c r="AX407" s="275"/>
      <c r="AY407" s="275"/>
      <c r="AZ407" s="273"/>
      <c r="BA407" s="274"/>
      <c r="BB407" s="275"/>
      <c r="BC407" s="275"/>
      <c r="BD407" s="273"/>
      <c r="BE407" s="274"/>
      <c r="BF407" s="275"/>
      <c r="BG407" s="275"/>
      <c r="BH407" s="273"/>
      <c r="BI407" s="274"/>
      <c r="BJ407" s="275"/>
      <c r="BK407" s="275"/>
      <c r="BL407" s="273"/>
      <c r="BM407" s="274"/>
      <c r="BN407" s="275"/>
      <c r="BO407" s="275"/>
    </row>
    <row r="408">
      <c r="D408" s="273"/>
      <c r="E408" s="274"/>
      <c r="F408" s="275"/>
      <c r="G408" s="275"/>
      <c r="H408" s="273"/>
      <c r="I408" s="274"/>
      <c r="J408" s="275"/>
      <c r="K408" s="275"/>
      <c r="L408" s="273"/>
      <c r="M408" s="274"/>
      <c r="N408" s="275"/>
      <c r="O408" s="275"/>
      <c r="P408" s="273"/>
      <c r="Q408" s="274"/>
      <c r="R408" s="275"/>
      <c r="S408" s="275"/>
      <c r="T408" s="273"/>
      <c r="U408" s="274"/>
      <c r="V408" s="275"/>
      <c r="W408" s="275"/>
      <c r="X408" s="273"/>
      <c r="Y408" s="274"/>
      <c r="Z408" s="275"/>
      <c r="AA408" s="275"/>
      <c r="AB408" s="273"/>
      <c r="AC408" s="274"/>
      <c r="AD408" s="275"/>
      <c r="AE408" s="275"/>
      <c r="AF408" s="273"/>
      <c r="AG408" s="274"/>
      <c r="AH408" s="275"/>
      <c r="AI408" s="275"/>
      <c r="AJ408" s="273"/>
      <c r="AK408" s="274"/>
      <c r="AL408" s="275"/>
      <c r="AM408" s="275"/>
      <c r="AN408" s="273"/>
      <c r="AO408" s="274"/>
      <c r="AP408" s="275"/>
      <c r="AQ408" s="275"/>
      <c r="AR408" s="273"/>
      <c r="AS408" s="274"/>
      <c r="AT408" s="275"/>
      <c r="AU408" s="275"/>
      <c r="AV408" s="273"/>
      <c r="AW408" s="274"/>
      <c r="AX408" s="275"/>
      <c r="AY408" s="275"/>
      <c r="AZ408" s="273"/>
      <c r="BA408" s="274"/>
      <c r="BB408" s="275"/>
      <c r="BC408" s="275"/>
      <c r="BD408" s="273"/>
      <c r="BE408" s="274"/>
      <c r="BF408" s="275"/>
      <c r="BG408" s="275"/>
      <c r="BH408" s="273"/>
      <c r="BI408" s="274"/>
      <c r="BJ408" s="275"/>
      <c r="BK408" s="275"/>
      <c r="BL408" s="273"/>
      <c r="BM408" s="274"/>
      <c r="BN408" s="275"/>
      <c r="BO408" s="275"/>
    </row>
    <row r="409">
      <c r="D409" s="273"/>
      <c r="E409" s="274"/>
      <c r="F409" s="275"/>
      <c r="G409" s="275"/>
      <c r="H409" s="273"/>
      <c r="I409" s="274"/>
      <c r="J409" s="275"/>
      <c r="K409" s="275"/>
      <c r="L409" s="273"/>
      <c r="M409" s="274"/>
      <c r="N409" s="275"/>
      <c r="O409" s="275"/>
      <c r="P409" s="273"/>
      <c r="Q409" s="274"/>
      <c r="R409" s="275"/>
      <c r="S409" s="275"/>
      <c r="T409" s="273"/>
      <c r="U409" s="274"/>
      <c r="V409" s="275"/>
      <c r="W409" s="275"/>
      <c r="X409" s="273"/>
      <c r="Y409" s="274"/>
      <c r="Z409" s="275"/>
      <c r="AA409" s="275"/>
      <c r="AB409" s="273"/>
      <c r="AC409" s="274"/>
      <c r="AD409" s="275"/>
      <c r="AE409" s="275"/>
      <c r="AF409" s="273"/>
      <c r="AG409" s="274"/>
      <c r="AH409" s="275"/>
      <c r="AI409" s="275"/>
      <c r="AJ409" s="273"/>
      <c r="AK409" s="274"/>
      <c r="AL409" s="275"/>
      <c r="AM409" s="275"/>
      <c r="AN409" s="273"/>
      <c r="AO409" s="274"/>
      <c r="AP409" s="275"/>
      <c r="AQ409" s="275"/>
      <c r="AR409" s="273"/>
      <c r="AS409" s="274"/>
      <c r="AT409" s="275"/>
      <c r="AU409" s="275"/>
      <c r="AV409" s="273"/>
      <c r="AW409" s="274"/>
      <c r="AX409" s="275"/>
      <c r="AY409" s="275"/>
      <c r="AZ409" s="273"/>
      <c r="BA409" s="274"/>
      <c r="BB409" s="275"/>
      <c r="BC409" s="275"/>
      <c r="BD409" s="273"/>
      <c r="BE409" s="274"/>
      <c r="BF409" s="275"/>
      <c r="BG409" s="275"/>
      <c r="BH409" s="273"/>
      <c r="BI409" s="274"/>
      <c r="BJ409" s="275"/>
      <c r="BK409" s="275"/>
      <c r="BL409" s="273"/>
      <c r="BM409" s="274"/>
      <c r="BN409" s="275"/>
      <c r="BO409" s="275"/>
    </row>
    <row r="410">
      <c r="D410" s="273"/>
      <c r="E410" s="274"/>
      <c r="F410" s="275"/>
      <c r="G410" s="275"/>
      <c r="H410" s="273"/>
      <c r="I410" s="274"/>
      <c r="J410" s="275"/>
      <c r="K410" s="275"/>
      <c r="L410" s="273"/>
      <c r="M410" s="274"/>
      <c r="N410" s="275"/>
      <c r="O410" s="275"/>
      <c r="P410" s="273"/>
      <c r="Q410" s="274"/>
      <c r="R410" s="275"/>
      <c r="S410" s="275"/>
      <c r="T410" s="273"/>
      <c r="U410" s="274"/>
      <c r="V410" s="275"/>
      <c r="W410" s="275"/>
      <c r="X410" s="273"/>
      <c r="Y410" s="274"/>
      <c r="Z410" s="275"/>
      <c r="AA410" s="275"/>
      <c r="AB410" s="273"/>
      <c r="AC410" s="274"/>
      <c r="AD410" s="275"/>
      <c r="AE410" s="275"/>
      <c r="AF410" s="273"/>
      <c r="AG410" s="274"/>
      <c r="AH410" s="275"/>
      <c r="AI410" s="275"/>
      <c r="AJ410" s="273"/>
      <c r="AK410" s="274"/>
      <c r="AL410" s="275"/>
      <c r="AM410" s="275"/>
      <c r="AN410" s="273"/>
      <c r="AO410" s="274"/>
      <c r="AP410" s="275"/>
      <c r="AQ410" s="275"/>
      <c r="AR410" s="273"/>
      <c r="AS410" s="274"/>
      <c r="AT410" s="275"/>
      <c r="AU410" s="275"/>
      <c r="AV410" s="273"/>
      <c r="AW410" s="274"/>
      <c r="AX410" s="275"/>
      <c r="AY410" s="275"/>
      <c r="AZ410" s="273"/>
      <c r="BA410" s="274"/>
      <c r="BB410" s="275"/>
      <c r="BC410" s="275"/>
      <c r="BD410" s="273"/>
      <c r="BE410" s="274"/>
      <c r="BF410" s="275"/>
      <c r="BG410" s="275"/>
      <c r="BH410" s="273"/>
      <c r="BI410" s="274"/>
      <c r="BJ410" s="275"/>
      <c r="BK410" s="275"/>
      <c r="BL410" s="273"/>
      <c r="BM410" s="274"/>
      <c r="BN410" s="275"/>
      <c r="BO410" s="275"/>
    </row>
    <row r="411">
      <c r="D411" s="273"/>
      <c r="E411" s="274"/>
      <c r="F411" s="275"/>
      <c r="G411" s="275"/>
      <c r="H411" s="273"/>
      <c r="I411" s="274"/>
      <c r="J411" s="275"/>
      <c r="K411" s="275"/>
      <c r="L411" s="273"/>
      <c r="M411" s="274"/>
      <c r="N411" s="275"/>
      <c r="O411" s="275"/>
      <c r="P411" s="273"/>
      <c r="Q411" s="274"/>
      <c r="R411" s="275"/>
      <c r="S411" s="275"/>
      <c r="T411" s="273"/>
      <c r="U411" s="274"/>
      <c r="V411" s="275"/>
      <c r="W411" s="275"/>
      <c r="X411" s="273"/>
      <c r="Y411" s="274"/>
      <c r="Z411" s="275"/>
      <c r="AA411" s="275"/>
      <c r="AB411" s="273"/>
      <c r="AC411" s="274"/>
      <c r="AD411" s="275"/>
      <c r="AE411" s="275"/>
      <c r="AF411" s="273"/>
      <c r="AG411" s="274"/>
      <c r="AH411" s="275"/>
      <c r="AI411" s="275"/>
      <c r="AJ411" s="273"/>
      <c r="AK411" s="274"/>
      <c r="AL411" s="275"/>
      <c r="AM411" s="275"/>
      <c r="AN411" s="273"/>
      <c r="AO411" s="274"/>
      <c r="AP411" s="275"/>
      <c r="AQ411" s="275"/>
      <c r="AR411" s="273"/>
      <c r="AS411" s="274"/>
      <c r="AT411" s="275"/>
      <c r="AU411" s="275"/>
      <c r="AV411" s="273"/>
      <c r="AW411" s="274"/>
      <c r="AX411" s="275"/>
      <c r="AY411" s="275"/>
      <c r="AZ411" s="273"/>
      <c r="BA411" s="274"/>
      <c r="BB411" s="275"/>
      <c r="BC411" s="275"/>
      <c r="BD411" s="273"/>
      <c r="BE411" s="274"/>
      <c r="BF411" s="275"/>
      <c r="BG411" s="275"/>
      <c r="BH411" s="273"/>
      <c r="BI411" s="274"/>
      <c r="BJ411" s="275"/>
      <c r="BK411" s="275"/>
      <c r="BL411" s="273"/>
      <c r="BM411" s="274"/>
      <c r="BN411" s="275"/>
      <c r="BO411" s="275"/>
    </row>
    <row r="412">
      <c r="D412" s="273"/>
      <c r="E412" s="274"/>
      <c r="F412" s="275"/>
      <c r="G412" s="275"/>
      <c r="H412" s="273"/>
      <c r="I412" s="274"/>
      <c r="J412" s="275"/>
      <c r="K412" s="275"/>
      <c r="L412" s="273"/>
      <c r="M412" s="274"/>
      <c r="N412" s="275"/>
      <c r="O412" s="275"/>
      <c r="P412" s="273"/>
      <c r="Q412" s="274"/>
      <c r="R412" s="275"/>
      <c r="S412" s="275"/>
      <c r="T412" s="273"/>
      <c r="U412" s="274"/>
      <c r="V412" s="275"/>
      <c r="W412" s="275"/>
      <c r="X412" s="273"/>
      <c r="Y412" s="274"/>
      <c r="Z412" s="275"/>
      <c r="AA412" s="275"/>
      <c r="AB412" s="273"/>
      <c r="AC412" s="274"/>
      <c r="AD412" s="275"/>
      <c r="AE412" s="275"/>
      <c r="AF412" s="273"/>
      <c r="AG412" s="274"/>
      <c r="AH412" s="275"/>
      <c r="AI412" s="275"/>
      <c r="AJ412" s="273"/>
      <c r="AK412" s="274"/>
      <c r="AL412" s="275"/>
      <c r="AM412" s="275"/>
      <c r="AN412" s="273"/>
      <c r="AO412" s="274"/>
      <c r="AP412" s="275"/>
      <c r="AQ412" s="275"/>
      <c r="AR412" s="273"/>
      <c r="AS412" s="274"/>
      <c r="AT412" s="275"/>
      <c r="AU412" s="275"/>
      <c r="AV412" s="273"/>
      <c r="AW412" s="274"/>
      <c r="AX412" s="275"/>
      <c r="AY412" s="275"/>
      <c r="AZ412" s="273"/>
      <c r="BA412" s="274"/>
      <c r="BB412" s="275"/>
      <c r="BC412" s="275"/>
      <c r="BD412" s="273"/>
      <c r="BE412" s="274"/>
      <c r="BF412" s="275"/>
      <c r="BG412" s="275"/>
      <c r="BH412" s="273"/>
      <c r="BI412" s="274"/>
      <c r="BJ412" s="275"/>
      <c r="BK412" s="275"/>
      <c r="BL412" s="273"/>
      <c r="BM412" s="274"/>
      <c r="BN412" s="275"/>
      <c r="BO412" s="275"/>
    </row>
    <row r="413">
      <c r="D413" s="273"/>
      <c r="E413" s="274"/>
      <c r="F413" s="275"/>
      <c r="G413" s="275"/>
      <c r="H413" s="273"/>
      <c r="I413" s="274"/>
      <c r="J413" s="275"/>
      <c r="K413" s="275"/>
      <c r="L413" s="273"/>
      <c r="M413" s="274"/>
      <c r="N413" s="275"/>
      <c r="O413" s="275"/>
      <c r="P413" s="273"/>
      <c r="Q413" s="274"/>
      <c r="R413" s="275"/>
      <c r="S413" s="275"/>
      <c r="T413" s="273"/>
      <c r="U413" s="274"/>
      <c r="V413" s="275"/>
      <c r="W413" s="275"/>
      <c r="X413" s="273"/>
      <c r="Y413" s="274"/>
      <c r="Z413" s="275"/>
      <c r="AA413" s="275"/>
      <c r="AB413" s="273"/>
      <c r="AC413" s="274"/>
      <c r="AD413" s="275"/>
      <c r="AE413" s="275"/>
      <c r="AF413" s="273"/>
      <c r="AG413" s="274"/>
      <c r="AH413" s="275"/>
      <c r="AI413" s="275"/>
      <c r="AJ413" s="273"/>
      <c r="AK413" s="274"/>
      <c r="AL413" s="275"/>
      <c r="AM413" s="275"/>
      <c r="AN413" s="273"/>
      <c r="AO413" s="274"/>
      <c r="AP413" s="275"/>
      <c r="AQ413" s="275"/>
      <c r="AR413" s="273"/>
      <c r="AS413" s="274"/>
      <c r="AT413" s="275"/>
      <c r="AU413" s="275"/>
      <c r="AV413" s="273"/>
      <c r="AW413" s="274"/>
      <c r="AX413" s="275"/>
      <c r="AY413" s="275"/>
      <c r="AZ413" s="273"/>
      <c r="BA413" s="274"/>
      <c r="BB413" s="275"/>
      <c r="BC413" s="275"/>
      <c r="BD413" s="273"/>
      <c r="BE413" s="274"/>
      <c r="BF413" s="275"/>
      <c r="BG413" s="275"/>
      <c r="BH413" s="273"/>
      <c r="BI413" s="274"/>
      <c r="BJ413" s="275"/>
      <c r="BK413" s="275"/>
      <c r="BL413" s="273"/>
      <c r="BM413" s="274"/>
      <c r="BN413" s="275"/>
      <c r="BO413" s="275"/>
    </row>
    <row r="414">
      <c r="D414" s="273"/>
      <c r="E414" s="274"/>
      <c r="F414" s="275"/>
      <c r="G414" s="275"/>
      <c r="H414" s="273"/>
      <c r="I414" s="274"/>
      <c r="J414" s="275"/>
      <c r="K414" s="275"/>
      <c r="L414" s="273"/>
      <c r="M414" s="274"/>
      <c r="N414" s="275"/>
      <c r="O414" s="275"/>
      <c r="P414" s="273"/>
      <c r="Q414" s="274"/>
      <c r="R414" s="275"/>
      <c r="S414" s="275"/>
      <c r="T414" s="273"/>
      <c r="U414" s="274"/>
      <c r="V414" s="275"/>
      <c r="W414" s="275"/>
      <c r="X414" s="273"/>
      <c r="Y414" s="274"/>
      <c r="Z414" s="275"/>
      <c r="AA414" s="275"/>
      <c r="AB414" s="273"/>
      <c r="AC414" s="274"/>
      <c r="AD414" s="275"/>
      <c r="AE414" s="275"/>
      <c r="AF414" s="273"/>
      <c r="AG414" s="274"/>
      <c r="AH414" s="275"/>
      <c r="AI414" s="275"/>
      <c r="AJ414" s="273"/>
      <c r="AK414" s="274"/>
      <c r="AL414" s="275"/>
      <c r="AM414" s="275"/>
      <c r="AN414" s="273"/>
      <c r="AO414" s="274"/>
      <c r="AP414" s="275"/>
      <c r="AQ414" s="275"/>
      <c r="AR414" s="273"/>
      <c r="AS414" s="274"/>
      <c r="AT414" s="275"/>
      <c r="AU414" s="275"/>
      <c r="AV414" s="273"/>
      <c r="AW414" s="274"/>
      <c r="AX414" s="275"/>
      <c r="AY414" s="275"/>
      <c r="AZ414" s="273"/>
      <c r="BA414" s="274"/>
      <c r="BB414" s="275"/>
      <c r="BC414" s="275"/>
      <c r="BD414" s="273"/>
      <c r="BE414" s="274"/>
      <c r="BF414" s="275"/>
      <c r="BG414" s="275"/>
      <c r="BH414" s="273"/>
      <c r="BI414" s="274"/>
      <c r="BJ414" s="275"/>
      <c r="BK414" s="275"/>
      <c r="BL414" s="273"/>
      <c r="BM414" s="274"/>
      <c r="BN414" s="275"/>
      <c r="BO414" s="275"/>
    </row>
    <row r="415">
      <c r="D415" s="273"/>
      <c r="E415" s="274"/>
      <c r="F415" s="275"/>
      <c r="G415" s="275"/>
      <c r="H415" s="273"/>
      <c r="I415" s="274"/>
      <c r="J415" s="275"/>
      <c r="K415" s="275"/>
      <c r="L415" s="273"/>
      <c r="M415" s="274"/>
      <c r="N415" s="275"/>
      <c r="O415" s="275"/>
      <c r="P415" s="273"/>
      <c r="Q415" s="274"/>
      <c r="R415" s="275"/>
      <c r="S415" s="275"/>
      <c r="T415" s="273"/>
      <c r="U415" s="274"/>
      <c r="V415" s="275"/>
      <c r="W415" s="275"/>
      <c r="X415" s="273"/>
      <c r="Y415" s="274"/>
      <c r="Z415" s="275"/>
      <c r="AA415" s="275"/>
      <c r="AB415" s="273"/>
      <c r="AC415" s="274"/>
      <c r="AD415" s="275"/>
      <c r="AE415" s="275"/>
      <c r="AF415" s="273"/>
      <c r="AG415" s="274"/>
      <c r="AH415" s="275"/>
      <c r="AI415" s="275"/>
      <c r="AJ415" s="273"/>
      <c r="AK415" s="274"/>
      <c r="AL415" s="275"/>
      <c r="AM415" s="275"/>
      <c r="AN415" s="273"/>
      <c r="AO415" s="274"/>
      <c r="AP415" s="275"/>
      <c r="AQ415" s="275"/>
      <c r="AR415" s="273"/>
      <c r="AS415" s="274"/>
      <c r="AT415" s="275"/>
      <c r="AU415" s="275"/>
      <c r="AV415" s="273"/>
      <c r="AW415" s="274"/>
      <c r="AX415" s="275"/>
      <c r="AY415" s="275"/>
      <c r="AZ415" s="273"/>
      <c r="BA415" s="274"/>
      <c r="BB415" s="275"/>
      <c r="BC415" s="275"/>
      <c r="BD415" s="273"/>
      <c r="BE415" s="274"/>
      <c r="BF415" s="275"/>
      <c r="BG415" s="275"/>
      <c r="BH415" s="273"/>
      <c r="BI415" s="274"/>
      <c r="BJ415" s="275"/>
      <c r="BK415" s="275"/>
      <c r="BL415" s="273"/>
      <c r="BM415" s="274"/>
      <c r="BN415" s="275"/>
      <c r="BO415" s="275"/>
    </row>
    <row r="416">
      <c r="D416" s="273"/>
      <c r="E416" s="274"/>
      <c r="F416" s="275"/>
      <c r="G416" s="275"/>
      <c r="H416" s="273"/>
      <c r="I416" s="274"/>
      <c r="J416" s="275"/>
      <c r="K416" s="275"/>
      <c r="L416" s="273"/>
      <c r="M416" s="274"/>
      <c r="N416" s="275"/>
      <c r="O416" s="275"/>
      <c r="P416" s="273"/>
      <c r="Q416" s="274"/>
      <c r="R416" s="275"/>
      <c r="S416" s="275"/>
      <c r="T416" s="273"/>
      <c r="U416" s="274"/>
      <c r="V416" s="275"/>
      <c r="W416" s="275"/>
      <c r="X416" s="273"/>
      <c r="Y416" s="274"/>
      <c r="Z416" s="275"/>
      <c r="AA416" s="275"/>
      <c r="AB416" s="273"/>
      <c r="AC416" s="274"/>
      <c r="AD416" s="275"/>
      <c r="AE416" s="275"/>
      <c r="AF416" s="273"/>
      <c r="AG416" s="274"/>
      <c r="AH416" s="275"/>
      <c r="AI416" s="275"/>
      <c r="AJ416" s="273"/>
      <c r="AK416" s="274"/>
      <c r="AL416" s="275"/>
      <c r="AM416" s="275"/>
      <c r="AN416" s="273"/>
      <c r="AO416" s="274"/>
      <c r="AP416" s="275"/>
      <c r="AQ416" s="275"/>
      <c r="AR416" s="273"/>
      <c r="AS416" s="274"/>
      <c r="AT416" s="275"/>
      <c r="AU416" s="275"/>
      <c r="AV416" s="273"/>
      <c r="AW416" s="274"/>
      <c r="AX416" s="275"/>
      <c r="AY416" s="275"/>
      <c r="AZ416" s="273"/>
      <c r="BA416" s="274"/>
      <c r="BB416" s="275"/>
      <c r="BC416" s="275"/>
      <c r="BD416" s="273"/>
      <c r="BE416" s="274"/>
      <c r="BF416" s="275"/>
      <c r="BG416" s="275"/>
      <c r="BH416" s="273"/>
      <c r="BI416" s="274"/>
      <c r="BJ416" s="275"/>
      <c r="BK416" s="275"/>
      <c r="BL416" s="273"/>
      <c r="BM416" s="274"/>
      <c r="BN416" s="275"/>
      <c r="BO416" s="275"/>
    </row>
    <row r="417">
      <c r="D417" s="273"/>
      <c r="E417" s="274"/>
      <c r="F417" s="275"/>
      <c r="G417" s="275"/>
      <c r="H417" s="273"/>
      <c r="I417" s="274"/>
      <c r="J417" s="275"/>
      <c r="K417" s="275"/>
      <c r="L417" s="273"/>
      <c r="M417" s="274"/>
      <c r="N417" s="275"/>
      <c r="O417" s="275"/>
      <c r="P417" s="273"/>
      <c r="Q417" s="274"/>
      <c r="R417" s="275"/>
      <c r="S417" s="275"/>
      <c r="T417" s="273"/>
      <c r="U417" s="274"/>
      <c r="V417" s="275"/>
      <c r="W417" s="275"/>
      <c r="X417" s="273"/>
      <c r="Y417" s="274"/>
      <c r="Z417" s="275"/>
      <c r="AA417" s="275"/>
      <c r="AB417" s="273"/>
      <c r="AC417" s="274"/>
      <c r="AD417" s="275"/>
      <c r="AE417" s="275"/>
      <c r="AF417" s="273"/>
      <c r="AG417" s="274"/>
      <c r="AH417" s="275"/>
      <c r="AI417" s="275"/>
      <c r="AJ417" s="273"/>
      <c r="AK417" s="274"/>
      <c r="AL417" s="275"/>
      <c r="AM417" s="275"/>
      <c r="AN417" s="273"/>
      <c r="AO417" s="274"/>
      <c r="AP417" s="275"/>
      <c r="AQ417" s="275"/>
      <c r="AR417" s="273"/>
      <c r="AS417" s="274"/>
      <c r="AT417" s="275"/>
      <c r="AU417" s="275"/>
      <c r="AV417" s="273"/>
      <c r="AW417" s="274"/>
      <c r="AX417" s="275"/>
      <c r="AY417" s="275"/>
      <c r="AZ417" s="273"/>
      <c r="BA417" s="274"/>
      <c r="BB417" s="275"/>
      <c r="BC417" s="275"/>
      <c r="BD417" s="273"/>
      <c r="BE417" s="274"/>
      <c r="BF417" s="275"/>
      <c r="BG417" s="275"/>
      <c r="BH417" s="273"/>
      <c r="BI417" s="274"/>
      <c r="BJ417" s="275"/>
      <c r="BK417" s="275"/>
      <c r="BL417" s="273"/>
      <c r="BM417" s="274"/>
      <c r="BN417" s="275"/>
      <c r="BO417" s="275"/>
    </row>
    <row r="418">
      <c r="D418" s="273"/>
      <c r="E418" s="274"/>
      <c r="F418" s="275"/>
      <c r="G418" s="275"/>
      <c r="H418" s="273"/>
      <c r="I418" s="274"/>
      <c r="J418" s="275"/>
      <c r="K418" s="275"/>
      <c r="L418" s="273"/>
      <c r="M418" s="274"/>
      <c r="N418" s="275"/>
      <c r="O418" s="275"/>
      <c r="P418" s="273"/>
      <c r="Q418" s="274"/>
      <c r="R418" s="275"/>
      <c r="S418" s="275"/>
      <c r="T418" s="273"/>
      <c r="U418" s="274"/>
      <c r="V418" s="275"/>
      <c r="W418" s="275"/>
      <c r="X418" s="273"/>
      <c r="Y418" s="274"/>
      <c r="Z418" s="275"/>
      <c r="AA418" s="275"/>
      <c r="AB418" s="273"/>
      <c r="AC418" s="274"/>
      <c r="AD418" s="275"/>
      <c r="AE418" s="275"/>
      <c r="AF418" s="273"/>
      <c r="AG418" s="274"/>
      <c r="AH418" s="275"/>
      <c r="AI418" s="275"/>
      <c r="AJ418" s="273"/>
      <c r="AK418" s="274"/>
      <c r="AL418" s="275"/>
      <c r="AM418" s="275"/>
      <c r="AN418" s="273"/>
      <c r="AO418" s="274"/>
      <c r="AP418" s="275"/>
      <c r="AQ418" s="275"/>
      <c r="AR418" s="273"/>
      <c r="AS418" s="274"/>
      <c r="AT418" s="275"/>
      <c r="AU418" s="275"/>
      <c r="AV418" s="273"/>
      <c r="AW418" s="274"/>
      <c r="AX418" s="275"/>
      <c r="AY418" s="275"/>
      <c r="AZ418" s="273"/>
      <c r="BA418" s="274"/>
      <c r="BB418" s="275"/>
      <c r="BC418" s="275"/>
      <c r="BD418" s="273"/>
      <c r="BE418" s="274"/>
      <c r="BF418" s="275"/>
      <c r="BG418" s="275"/>
      <c r="BH418" s="273"/>
      <c r="BI418" s="274"/>
      <c r="BJ418" s="275"/>
      <c r="BK418" s="275"/>
      <c r="BL418" s="273"/>
      <c r="BM418" s="274"/>
      <c r="BN418" s="275"/>
      <c r="BO418" s="275"/>
    </row>
    <row r="419">
      <c r="D419" s="273"/>
      <c r="E419" s="274"/>
      <c r="F419" s="275"/>
      <c r="G419" s="275"/>
      <c r="H419" s="273"/>
      <c r="I419" s="274"/>
      <c r="J419" s="275"/>
      <c r="K419" s="275"/>
      <c r="L419" s="273"/>
      <c r="M419" s="274"/>
      <c r="N419" s="275"/>
      <c r="O419" s="275"/>
      <c r="P419" s="273"/>
      <c r="Q419" s="274"/>
      <c r="R419" s="275"/>
      <c r="S419" s="275"/>
      <c r="T419" s="273"/>
      <c r="U419" s="274"/>
      <c r="V419" s="275"/>
      <c r="W419" s="275"/>
      <c r="X419" s="273"/>
      <c r="Y419" s="274"/>
      <c r="Z419" s="275"/>
      <c r="AA419" s="275"/>
      <c r="AB419" s="273"/>
      <c r="AC419" s="274"/>
      <c r="AD419" s="275"/>
      <c r="AE419" s="275"/>
      <c r="AF419" s="273"/>
      <c r="AG419" s="274"/>
      <c r="AH419" s="275"/>
      <c r="AI419" s="275"/>
      <c r="AJ419" s="273"/>
      <c r="AK419" s="274"/>
      <c r="AL419" s="275"/>
      <c r="AM419" s="275"/>
      <c r="AN419" s="273"/>
      <c r="AO419" s="274"/>
      <c r="AP419" s="275"/>
      <c r="AQ419" s="275"/>
      <c r="AR419" s="273"/>
      <c r="AS419" s="274"/>
      <c r="AT419" s="275"/>
      <c r="AU419" s="275"/>
      <c r="AV419" s="273"/>
      <c r="AW419" s="274"/>
      <c r="AX419" s="275"/>
      <c r="AY419" s="275"/>
      <c r="AZ419" s="273"/>
      <c r="BA419" s="274"/>
      <c r="BB419" s="275"/>
      <c r="BC419" s="275"/>
      <c r="BD419" s="273"/>
      <c r="BE419" s="274"/>
      <c r="BF419" s="275"/>
      <c r="BG419" s="275"/>
      <c r="BH419" s="273"/>
      <c r="BI419" s="274"/>
      <c r="BJ419" s="275"/>
      <c r="BK419" s="275"/>
      <c r="BL419" s="273"/>
      <c r="BM419" s="274"/>
      <c r="BN419" s="275"/>
      <c r="BO419" s="275"/>
    </row>
    <row r="420">
      <c r="D420" s="273"/>
      <c r="E420" s="274"/>
      <c r="F420" s="275"/>
      <c r="G420" s="275"/>
      <c r="H420" s="273"/>
      <c r="I420" s="274"/>
      <c r="J420" s="275"/>
      <c r="K420" s="275"/>
      <c r="L420" s="273"/>
      <c r="M420" s="274"/>
      <c r="N420" s="275"/>
      <c r="O420" s="275"/>
      <c r="P420" s="273"/>
      <c r="Q420" s="274"/>
      <c r="R420" s="275"/>
      <c r="S420" s="275"/>
      <c r="T420" s="273"/>
      <c r="U420" s="274"/>
      <c r="V420" s="275"/>
      <c r="W420" s="275"/>
      <c r="X420" s="273"/>
      <c r="Y420" s="274"/>
      <c r="Z420" s="275"/>
      <c r="AA420" s="275"/>
      <c r="AB420" s="273"/>
      <c r="AC420" s="274"/>
      <c r="AD420" s="275"/>
      <c r="AE420" s="275"/>
      <c r="AF420" s="273"/>
      <c r="AG420" s="274"/>
      <c r="AH420" s="275"/>
      <c r="AI420" s="275"/>
      <c r="AJ420" s="273"/>
      <c r="AK420" s="274"/>
      <c r="AL420" s="275"/>
      <c r="AM420" s="275"/>
      <c r="AN420" s="273"/>
      <c r="AO420" s="274"/>
      <c r="AP420" s="275"/>
      <c r="AQ420" s="275"/>
      <c r="AR420" s="273"/>
      <c r="AS420" s="274"/>
      <c r="AT420" s="275"/>
      <c r="AU420" s="275"/>
      <c r="AV420" s="273"/>
      <c r="AW420" s="274"/>
      <c r="AX420" s="275"/>
      <c r="AY420" s="275"/>
      <c r="AZ420" s="273"/>
      <c r="BA420" s="274"/>
      <c r="BB420" s="275"/>
      <c r="BC420" s="275"/>
      <c r="BD420" s="273"/>
      <c r="BE420" s="274"/>
      <c r="BF420" s="275"/>
      <c r="BG420" s="275"/>
      <c r="BH420" s="273"/>
      <c r="BI420" s="274"/>
      <c r="BJ420" s="275"/>
      <c r="BK420" s="275"/>
      <c r="BL420" s="273"/>
      <c r="BM420" s="274"/>
      <c r="BN420" s="275"/>
      <c r="BO420" s="275"/>
    </row>
    <row r="421">
      <c r="D421" s="273"/>
      <c r="E421" s="274"/>
      <c r="F421" s="275"/>
      <c r="G421" s="275"/>
      <c r="H421" s="273"/>
      <c r="I421" s="274"/>
      <c r="J421" s="275"/>
      <c r="K421" s="275"/>
      <c r="L421" s="273"/>
      <c r="M421" s="274"/>
      <c r="N421" s="275"/>
      <c r="O421" s="275"/>
      <c r="P421" s="273"/>
      <c r="Q421" s="274"/>
      <c r="R421" s="275"/>
      <c r="S421" s="275"/>
      <c r="T421" s="273"/>
      <c r="U421" s="274"/>
      <c r="V421" s="275"/>
      <c r="W421" s="275"/>
      <c r="X421" s="273"/>
      <c r="Y421" s="274"/>
      <c r="Z421" s="275"/>
      <c r="AA421" s="275"/>
      <c r="AB421" s="273"/>
      <c r="AC421" s="274"/>
      <c r="AD421" s="275"/>
      <c r="AE421" s="275"/>
      <c r="AF421" s="273"/>
      <c r="AG421" s="274"/>
      <c r="AH421" s="275"/>
      <c r="AI421" s="275"/>
      <c r="AJ421" s="273"/>
      <c r="AK421" s="274"/>
      <c r="AL421" s="275"/>
      <c r="AM421" s="275"/>
      <c r="AN421" s="273"/>
      <c r="AO421" s="274"/>
      <c r="AP421" s="275"/>
      <c r="AQ421" s="275"/>
      <c r="AR421" s="273"/>
      <c r="AS421" s="274"/>
      <c r="AT421" s="275"/>
      <c r="AU421" s="275"/>
      <c r="AV421" s="273"/>
      <c r="AW421" s="274"/>
      <c r="AX421" s="275"/>
      <c r="AY421" s="275"/>
      <c r="AZ421" s="273"/>
      <c r="BA421" s="274"/>
      <c r="BB421" s="275"/>
      <c r="BC421" s="275"/>
      <c r="BD421" s="273"/>
      <c r="BE421" s="274"/>
      <c r="BF421" s="275"/>
      <c r="BG421" s="275"/>
      <c r="BH421" s="273"/>
      <c r="BI421" s="274"/>
      <c r="BJ421" s="275"/>
      <c r="BK421" s="275"/>
      <c r="BL421" s="273"/>
      <c r="BM421" s="274"/>
      <c r="BN421" s="275"/>
      <c r="BO421" s="275"/>
    </row>
    <row r="422">
      <c r="D422" s="273"/>
      <c r="E422" s="274"/>
      <c r="F422" s="275"/>
      <c r="G422" s="275"/>
      <c r="H422" s="273"/>
      <c r="I422" s="274"/>
      <c r="J422" s="275"/>
      <c r="K422" s="275"/>
      <c r="L422" s="273"/>
      <c r="M422" s="274"/>
      <c r="N422" s="275"/>
      <c r="O422" s="275"/>
      <c r="P422" s="273"/>
      <c r="Q422" s="274"/>
      <c r="R422" s="275"/>
      <c r="S422" s="275"/>
      <c r="T422" s="273"/>
      <c r="U422" s="274"/>
      <c r="V422" s="275"/>
      <c r="W422" s="275"/>
      <c r="X422" s="273"/>
      <c r="Y422" s="274"/>
      <c r="Z422" s="275"/>
      <c r="AA422" s="275"/>
      <c r="AB422" s="273"/>
      <c r="AC422" s="274"/>
      <c r="AD422" s="275"/>
      <c r="AE422" s="275"/>
      <c r="AF422" s="273"/>
      <c r="AG422" s="274"/>
      <c r="AH422" s="275"/>
      <c r="AI422" s="275"/>
      <c r="AJ422" s="273"/>
      <c r="AK422" s="274"/>
      <c r="AL422" s="275"/>
      <c r="AM422" s="275"/>
      <c r="AN422" s="273"/>
      <c r="AO422" s="274"/>
      <c r="AP422" s="275"/>
      <c r="AQ422" s="275"/>
      <c r="AR422" s="273"/>
      <c r="AS422" s="274"/>
      <c r="AT422" s="275"/>
      <c r="AU422" s="275"/>
      <c r="AV422" s="273"/>
      <c r="AW422" s="274"/>
      <c r="AX422" s="275"/>
      <c r="AY422" s="275"/>
      <c r="AZ422" s="273"/>
      <c r="BA422" s="274"/>
      <c r="BB422" s="275"/>
      <c r="BC422" s="275"/>
      <c r="BD422" s="273"/>
      <c r="BE422" s="274"/>
      <c r="BF422" s="275"/>
      <c r="BG422" s="275"/>
      <c r="BH422" s="273"/>
      <c r="BI422" s="274"/>
      <c r="BJ422" s="275"/>
      <c r="BK422" s="275"/>
      <c r="BL422" s="273"/>
      <c r="BM422" s="274"/>
      <c r="BN422" s="275"/>
      <c r="BO422" s="275"/>
    </row>
    <row r="423">
      <c r="D423" s="273"/>
      <c r="E423" s="274"/>
      <c r="F423" s="275"/>
      <c r="G423" s="275"/>
      <c r="H423" s="273"/>
      <c r="I423" s="274"/>
      <c r="J423" s="275"/>
      <c r="K423" s="275"/>
      <c r="L423" s="273"/>
      <c r="M423" s="274"/>
      <c r="N423" s="275"/>
      <c r="O423" s="275"/>
      <c r="P423" s="273"/>
      <c r="Q423" s="274"/>
      <c r="R423" s="275"/>
      <c r="S423" s="275"/>
      <c r="T423" s="273"/>
      <c r="U423" s="274"/>
      <c r="V423" s="275"/>
      <c r="W423" s="275"/>
      <c r="X423" s="273"/>
      <c r="Y423" s="274"/>
      <c r="Z423" s="275"/>
      <c r="AA423" s="275"/>
      <c r="AB423" s="273"/>
      <c r="AC423" s="274"/>
      <c r="AD423" s="275"/>
      <c r="AE423" s="275"/>
      <c r="AF423" s="273"/>
      <c r="AG423" s="274"/>
      <c r="AH423" s="275"/>
      <c r="AI423" s="275"/>
      <c r="AJ423" s="273"/>
      <c r="AK423" s="274"/>
      <c r="AL423" s="275"/>
      <c r="AM423" s="275"/>
      <c r="AN423" s="273"/>
      <c r="AO423" s="274"/>
      <c r="AP423" s="275"/>
      <c r="AQ423" s="275"/>
      <c r="AR423" s="273"/>
      <c r="AS423" s="274"/>
      <c r="AT423" s="275"/>
      <c r="AU423" s="275"/>
      <c r="AV423" s="273"/>
      <c r="AW423" s="274"/>
      <c r="AX423" s="275"/>
      <c r="AY423" s="275"/>
      <c r="AZ423" s="273"/>
      <c r="BA423" s="274"/>
      <c r="BB423" s="275"/>
      <c r="BC423" s="275"/>
      <c r="BD423" s="273"/>
      <c r="BE423" s="274"/>
      <c r="BF423" s="275"/>
      <c r="BG423" s="275"/>
      <c r="BH423" s="273"/>
      <c r="BI423" s="274"/>
      <c r="BJ423" s="275"/>
      <c r="BK423" s="275"/>
      <c r="BL423" s="273"/>
      <c r="BM423" s="274"/>
      <c r="BN423" s="275"/>
      <c r="BO423" s="275"/>
    </row>
    <row r="424">
      <c r="D424" s="273"/>
      <c r="E424" s="274"/>
      <c r="F424" s="275"/>
      <c r="G424" s="275"/>
      <c r="H424" s="273"/>
      <c r="I424" s="274"/>
      <c r="J424" s="275"/>
      <c r="K424" s="275"/>
      <c r="L424" s="273"/>
      <c r="M424" s="274"/>
      <c r="N424" s="275"/>
      <c r="O424" s="275"/>
      <c r="P424" s="273"/>
      <c r="Q424" s="274"/>
      <c r="R424" s="275"/>
      <c r="S424" s="275"/>
      <c r="T424" s="273"/>
      <c r="U424" s="274"/>
      <c r="V424" s="275"/>
      <c r="W424" s="275"/>
      <c r="X424" s="273"/>
      <c r="Y424" s="274"/>
      <c r="Z424" s="275"/>
      <c r="AA424" s="275"/>
      <c r="AB424" s="273"/>
      <c r="AC424" s="274"/>
      <c r="AD424" s="275"/>
      <c r="AE424" s="275"/>
      <c r="AF424" s="273"/>
      <c r="AG424" s="274"/>
      <c r="AH424" s="275"/>
      <c r="AI424" s="275"/>
      <c r="AJ424" s="273"/>
      <c r="AK424" s="274"/>
      <c r="AL424" s="275"/>
      <c r="AM424" s="275"/>
      <c r="AN424" s="273"/>
      <c r="AO424" s="274"/>
      <c r="AP424" s="275"/>
      <c r="AQ424" s="275"/>
      <c r="AR424" s="273"/>
      <c r="AS424" s="274"/>
      <c r="AT424" s="275"/>
      <c r="AU424" s="275"/>
      <c r="AV424" s="273"/>
      <c r="AW424" s="274"/>
      <c r="AX424" s="275"/>
      <c r="AY424" s="275"/>
      <c r="AZ424" s="273"/>
      <c r="BA424" s="274"/>
      <c r="BB424" s="275"/>
      <c r="BC424" s="275"/>
      <c r="BD424" s="273"/>
      <c r="BE424" s="274"/>
      <c r="BF424" s="275"/>
      <c r="BG424" s="275"/>
      <c r="BH424" s="273"/>
      <c r="BI424" s="274"/>
      <c r="BJ424" s="275"/>
      <c r="BK424" s="275"/>
      <c r="BL424" s="273"/>
      <c r="BM424" s="274"/>
      <c r="BN424" s="275"/>
      <c r="BO424" s="275"/>
    </row>
    <row r="425">
      <c r="D425" s="273"/>
      <c r="E425" s="274"/>
      <c r="F425" s="275"/>
      <c r="G425" s="275"/>
      <c r="H425" s="273"/>
      <c r="I425" s="274"/>
      <c r="J425" s="275"/>
      <c r="K425" s="275"/>
      <c r="L425" s="273"/>
      <c r="M425" s="274"/>
      <c r="N425" s="275"/>
      <c r="O425" s="275"/>
      <c r="P425" s="273"/>
      <c r="Q425" s="274"/>
      <c r="R425" s="275"/>
      <c r="S425" s="275"/>
      <c r="T425" s="273"/>
      <c r="U425" s="274"/>
      <c r="V425" s="275"/>
      <c r="W425" s="275"/>
      <c r="X425" s="273"/>
      <c r="Y425" s="274"/>
      <c r="Z425" s="275"/>
      <c r="AA425" s="275"/>
      <c r="AB425" s="273"/>
      <c r="AC425" s="274"/>
      <c r="AD425" s="275"/>
      <c r="AE425" s="275"/>
      <c r="AF425" s="273"/>
      <c r="AG425" s="274"/>
      <c r="AH425" s="275"/>
      <c r="AI425" s="275"/>
      <c r="AJ425" s="273"/>
      <c r="AK425" s="274"/>
      <c r="AL425" s="275"/>
      <c r="AM425" s="275"/>
      <c r="AN425" s="273"/>
      <c r="AO425" s="274"/>
      <c r="AP425" s="275"/>
      <c r="AQ425" s="275"/>
      <c r="AR425" s="273"/>
      <c r="AS425" s="274"/>
      <c r="AT425" s="275"/>
      <c r="AU425" s="275"/>
      <c r="AV425" s="273"/>
      <c r="AW425" s="274"/>
      <c r="AX425" s="275"/>
      <c r="AY425" s="275"/>
      <c r="AZ425" s="273"/>
      <c r="BA425" s="274"/>
      <c r="BB425" s="275"/>
      <c r="BC425" s="275"/>
      <c r="BD425" s="273"/>
      <c r="BE425" s="274"/>
      <c r="BF425" s="275"/>
      <c r="BG425" s="275"/>
      <c r="BH425" s="273"/>
      <c r="BI425" s="274"/>
      <c r="BJ425" s="275"/>
      <c r="BK425" s="275"/>
      <c r="BL425" s="273"/>
      <c r="BM425" s="274"/>
      <c r="BN425" s="275"/>
      <c r="BO425" s="275"/>
    </row>
    <row r="426">
      <c r="D426" s="273"/>
      <c r="E426" s="274"/>
      <c r="F426" s="275"/>
      <c r="G426" s="275"/>
      <c r="H426" s="273"/>
      <c r="I426" s="274"/>
      <c r="J426" s="275"/>
      <c r="K426" s="275"/>
      <c r="L426" s="273"/>
      <c r="M426" s="274"/>
      <c r="N426" s="275"/>
      <c r="O426" s="275"/>
      <c r="P426" s="273"/>
      <c r="Q426" s="274"/>
      <c r="R426" s="275"/>
      <c r="S426" s="275"/>
      <c r="T426" s="273"/>
      <c r="U426" s="274"/>
      <c r="V426" s="275"/>
      <c r="W426" s="275"/>
      <c r="X426" s="273"/>
      <c r="Y426" s="274"/>
      <c r="Z426" s="275"/>
      <c r="AA426" s="275"/>
      <c r="AB426" s="273"/>
      <c r="AC426" s="274"/>
      <c r="AD426" s="275"/>
      <c r="AE426" s="275"/>
      <c r="AF426" s="273"/>
      <c r="AG426" s="274"/>
      <c r="AH426" s="275"/>
      <c r="AI426" s="275"/>
      <c r="AJ426" s="273"/>
      <c r="AK426" s="274"/>
      <c r="AL426" s="275"/>
      <c r="AM426" s="275"/>
      <c r="AN426" s="273"/>
      <c r="AO426" s="274"/>
      <c r="AP426" s="275"/>
      <c r="AQ426" s="275"/>
      <c r="AR426" s="273"/>
      <c r="AS426" s="274"/>
      <c r="AT426" s="275"/>
      <c r="AU426" s="275"/>
      <c r="AV426" s="273"/>
      <c r="AW426" s="274"/>
      <c r="AX426" s="275"/>
      <c r="AY426" s="275"/>
      <c r="AZ426" s="273"/>
      <c r="BA426" s="274"/>
      <c r="BB426" s="275"/>
      <c r="BC426" s="275"/>
      <c r="BD426" s="273"/>
      <c r="BE426" s="274"/>
      <c r="BF426" s="275"/>
      <c r="BG426" s="275"/>
      <c r="BH426" s="273"/>
      <c r="BI426" s="274"/>
      <c r="BJ426" s="275"/>
      <c r="BK426" s="275"/>
      <c r="BL426" s="273"/>
      <c r="BM426" s="274"/>
      <c r="BN426" s="275"/>
      <c r="BO426" s="275"/>
    </row>
    <row r="427">
      <c r="D427" s="273"/>
      <c r="E427" s="274"/>
      <c r="F427" s="275"/>
      <c r="G427" s="275"/>
      <c r="H427" s="273"/>
      <c r="I427" s="274"/>
      <c r="J427" s="275"/>
      <c r="K427" s="275"/>
      <c r="L427" s="273"/>
      <c r="M427" s="274"/>
      <c r="N427" s="275"/>
      <c r="O427" s="275"/>
      <c r="P427" s="273"/>
      <c r="Q427" s="274"/>
      <c r="R427" s="275"/>
      <c r="S427" s="275"/>
      <c r="T427" s="273"/>
      <c r="U427" s="274"/>
      <c r="V427" s="275"/>
      <c r="W427" s="275"/>
      <c r="X427" s="273"/>
      <c r="Y427" s="274"/>
      <c r="Z427" s="275"/>
      <c r="AA427" s="275"/>
      <c r="AB427" s="273"/>
      <c r="AC427" s="274"/>
      <c r="AD427" s="275"/>
      <c r="AE427" s="275"/>
      <c r="AF427" s="273"/>
      <c r="AG427" s="274"/>
      <c r="AH427" s="275"/>
      <c r="AI427" s="275"/>
      <c r="AJ427" s="273"/>
      <c r="AK427" s="274"/>
      <c r="AL427" s="275"/>
      <c r="AM427" s="275"/>
      <c r="AN427" s="273"/>
      <c r="AO427" s="274"/>
      <c r="AP427" s="275"/>
      <c r="AQ427" s="275"/>
      <c r="AR427" s="273"/>
      <c r="AS427" s="274"/>
      <c r="AT427" s="275"/>
      <c r="AU427" s="275"/>
      <c r="AV427" s="273"/>
      <c r="AW427" s="274"/>
      <c r="AX427" s="275"/>
      <c r="AY427" s="275"/>
      <c r="AZ427" s="273"/>
      <c r="BA427" s="274"/>
      <c r="BB427" s="275"/>
      <c r="BC427" s="275"/>
      <c r="BD427" s="273"/>
      <c r="BE427" s="274"/>
      <c r="BF427" s="275"/>
      <c r="BG427" s="275"/>
      <c r="BH427" s="273"/>
      <c r="BI427" s="274"/>
      <c r="BJ427" s="275"/>
      <c r="BK427" s="275"/>
      <c r="BL427" s="273"/>
      <c r="BM427" s="274"/>
      <c r="BN427" s="275"/>
      <c r="BO427" s="275"/>
    </row>
    <row r="428">
      <c r="D428" s="273"/>
      <c r="E428" s="274"/>
      <c r="F428" s="275"/>
      <c r="G428" s="275"/>
      <c r="H428" s="273"/>
      <c r="I428" s="274"/>
      <c r="J428" s="275"/>
      <c r="K428" s="275"/>
      <c r="L428" s="273"/>
      <c r="M428" s="274"/>
      <c r="N428" s="275"/>
      <c r="O428" s="275"/>
      <c r="P428" s="273"/>
      <c r="Q428" s="274"/>
      <c r="R428" s="275"/>
      <c r="S428" s="275"/>
      <c r="T428" s="273"/>
      <c r="U428" s="274"/>
      <c r="V428" s="275"/>
      <c r="W428" s="275"/>
      <c r="X428" s="273"/>
      <c r="Y428" s="274"/>
      <c r="Z428" s="275"/>
      <c r="AA428" s="275"/>
      <c r="AB428" s="273"/>
      <c r="AC428" s="274"/>
      <c r="AD428" s="275"/>
      <c r="AE428" s="275"/>
      <c r="AF428" s="273"/>
      <c r="AG428" s="274"/>
      <c r="AH428" s="275"/>
      <c r="AI428" s="275"/>
      <c r="AJ428" s="273"/>
      <c r="AK428" s="274"/>
      <c r="AL428" s="275"/>
      <c r="AM428" s="275"/>
      <c r="AN428" s="273"/>
      <c r="AO428" s="274"/>
      <c r="AP428" s="275"/>
      <c r="AQ428" s="275"/>
      <c r="AR428" s="273"/>
      <c r="AS428" s="274"/>
      <c r="AT428" s="275"/>
      <c r="AU428" s="275"/>
      <c r="AV428" s="273"/>
      <c r="AW428" s="274"/>
      <c r="AX428" s="275"/>
      <c r="AY428" s="275"/>
      <c r="AZ428" s="273"/>
      <c r="BA428" s="274"/>
      <c r="BB428" s="275"/>
      <c r="BC428" s="275"/>
      <c r="BD428" s="273"/>
      <c r="BE428" s="274"/>
      <c r="BF428" s="275"/>
      <c r="BG428" s="275"/>
      <c r="BH428" s="273"/>
      <c r="BI428" s="274"/>
      <c r="BJ428" s="275"/>
      <c r="BK428" s="275"/>
      <c r="BL428" s="273"/>
      <c r="BM428" s="274"/>
      <c r="BN428" s="275"/>
      <c r="BO428" s="275"/>
    </row>
    <row r="429">
      <c r="D429" s="273"/>
      <c r="E429" s="274"/>
      <c r="F429" s="275"/>
      <c r="G429" s="275"/>
      <c r="H429" s="273"/>
      <c r="I429" s="274"/>
      <c r="J429" s="275"/>
      <c r="K429" s="275"/>
      <c r="L429" s="273"/>
      <c r="M429" s="274"/>
      <c r="N429" s="275"/>
      <c r="O429" s="275"/>
      <c r="P429" s="273"/>
      <c r="Q429" s="274"/>
      <c r="R429" s="275"/>
      <c r="S429" s="275"/>
      <c r="T429" s="273"/>
      <c r="U429" s="274"/>
      <c r="V429" s="275"/>
      <c r="W429" s="275"/>
      <c r="X429" s="273"/>
      <c r="Y429" s="274"/>
      <c r="Z429" s="275"/>
      <c r="AA429" s="275"/>
      <c r="AB429" s="273"/>
      <c r="AC429" s="274"/>
      <c r="AD429" s="275"/>
      <c r="AE429" s="275"/>
      <c r="AF429" s="273"/>
      <c r="AG429" s="274"/>
      <c r="AH429" s="275"/>
      <c r="AI429" s="275"/>
      <c r="AJ429" s="273"/>
      <c r="AK429" s="274"/>
      <c r="AL429" s="275"/>
      <c r="AM429" s="275"/>
      <c r="AN429" s="273"/>
      <c r="AO429" s="274"/>
      <c r="AP429" s="275"/>
      <c r="AQ429" s="275"/>
      <c r="AR429" s="273"/>
      <c r="AS429" s="274"/>
      <c r="AT429" s="275"/>
      <c r="AU429" s="275"/>
      <c r="AV429" s="273"/>
      <c r="AW429" s="274"/>
      <c r="AX429" s="275"/>
      <c r="AY429" s="275"/>
      <c r="AZ429" s="273"/>
      <c r="BA429" s="274"/>
      <c r="BB429" s="275"/>
      <c r="BC429" s="275"/>
      <c r="BD429" s="273"/>
      <c r="BE429" s="274"/>
      <c r="BF429" s="275"/>
      <c r="BG429" s="275"/>
      <c r="BH429" s="273"/>
      <c r="BI429" s="274"/>
      <c r="BJ429" s="275"/>
      <c r="BK429" s="275"/>
      <c r="BL429" s="273"/>
      <c r="BM429" s="274"/>
      <c r="BN429" s="275"/>
      <c r="BO429" s="275"/>
    </row>
    <row r="430">
      <c r="D430" s="273"/>
      <c r="E430" s="274"/>
      <c r="F430" s="275"/>
      <c r="G430" s="275"/>
      <c r="H430" s="273"/>
      <c r="I430" s="274"/>
      <c r="J430" s="275"/>
      <c r="K430" s="275"/>
      <c r="L430" s="273"/>
      <c r="M430" s="274"/>
      <c r="N430" s="275"/>
      <c r="O430" s="275"/>
      <c r="P430" s="273"/>
      <c r="Q430" s="274"/>
      <c r="R430" s="275"/>
      <c r="S430" s="275"/>
      <c r="T430" s="273"/>
      <c r="U430" s="274"/>
      <c r="V430" s="275"/>
      <c r="W430" s="275"/>
      <c r="X430" s="273"/>
      <c r="Y430" s="274"/>
      <c r="Z430" s="275"/>
      <c r="AA430" s="275"/>
      <c r="AB430" s="273"/>
      <c r="AC430" s="274"/>
      <c r="AD430" s="275"/>
      <c r="AE430" s="275"/>
      <c r="AF430" s="273"/>
      <c r="AG430" s="274"/>
      <c r="AH430" s="275"/>
      <c r="AI430" s="275"/>
      <c r="AJ430" s="273"/>
      <c r="AK430" s="274"/>
      <c r="AL430" s="275"/>
      <c r="AM430" s="275"/>
      <c r="AN430" s="273"/>
      <c r="AO430" s="274"/>
      <c r="AP430" s="275"/>
      <c r="AQ430" s="275"/>
      <c r="AR430" s="273"/>
      <c r="AS430" s="274"/>
      <c r="AT430" s="275"/>
      <c r="AU430" s="275"/>
      <c r="AV430" s="273"/>
      <c r="AW430" s="274"/>
      <c r="AX430" s="275"/>
      <c r="AY430" s="275"/>
      <c r="AZ430" s="273"/>
      <c r="BA430" s="274"/>
      <c r="BB430" s="275"/>
      <c r="BC430" s="275"/>
      <c r="BD430" s="273"/>
      <c r="BE430" s="274"/>
      <c r="BF430" s="275"/>
      <c r="BG430" s="275"/>
      <c r="BH430" s="273"/>
      <c r="BI430" s="274"/>
      <c r="BJ430" s="275"/>
      <c r="BK430" s="275"/>
      <c r="BL430" s="273"/>
      <c r="BM430" s="274"/>
      <c r="BN430" s="275"/>
      <c r="BO430" s="275"/>
    </row>
    <row r="431">
      <c r="D431" s="273"/>
      <c r="E431" s="274"/>
      <c r="F431" s="275"/>
      <c r="G431" s="275"/>
      <c r="H431" s="273"/>
      <c r="I431" s="274"/>
      <c r="J431" s="275"/>
      <c r="K431" s="275"/>
      <c r="L431" s="273"/>
      <c r="M431" s="274"/>
      <c r="N431" s="275"/>
      <c r="O431" s="275"/>
      <c r="P431" s="273"/>
      <c r="Q431" s="274"/>
      <c r="R431" s="275"/>
      <c r="S431" s="275"/>
      <c r="T431" s="273"/>
      <c r="U431" s="274"/>
      <c r="V431" s="275"/>
      <c r="W431" s="275"/>
      <c r="X431" s="273"/>
      <c r="Y431" s="274"/>
      <c r="Z431" s="275"/>
      <c r="AA431" s="275"/>
      <c r="AB431" s="273"/>
      <c r="AC431" s="274"/>
      <c r="AD431" s="275"/>
      <c r="AE431" s="275"/>
      <c r="AF431" s="273"/>
      <c r="AG431" s="274"/>
      <c r="AH431" s="275"/>
      <c r="AI431" s="275"/>
      <c r="AJ431" s="273"/>
      <c r="AK431" s="274"/>
      <c r="AL431" s="275"/>
      <c r="AM431" s="275"/>
      <c r="AN431" s="273"/>
      <c r="AO431" s="274"/>
      <c r="AP431" s="275"/>
      <c r="AQ431" s="275"/>
      <c r="AR431" s="273"/>
      <c r="AS431" s="274"/>
      <c r="AT431" s="275"/>
      <c r="AU431" s="275"/>
      <c r="AV431" s="273"/>
      <c r="AW431" s="274"/>
      <c r="AX431" s="275"/>
      <c r="AY431" s="275"/>
      <c r="AZ431" s="273"/>
      <c r="BA431" s="274"/>
      <c r="BB431" s="275"/>
      <c r="BC431" s="275"/>
      <c r="BD431" s="273"/>
      <c r="BE431" s="274"/>
      <c r="BF431" s="275"/>
      <c r="BG431" s="275"/>
      <c r="BH431" s="273"/>
      <c r="BI431" s="274"/>
      <c r="BJ431" s="275"/>
      <c r="BK431" s="275"/>
      <c r="BL431" s="273"/>
      <c r="BM431" s="274"/>
      <c r="BN431" s="275"/>
      <c r="BO431" s="275"/>
    </row>
    <row r="432">
      <c r="D432" s="273"/>
      <c r="E432" s="274"/>
      <c r="F432" s="275"/>
      <c r="G432" s="275"/>
      <c r="H432" s="273"/>
      <c r="I432" s="274"/>
      <c r="J432" s="275"/>
      <c r="K432" s="275"/>
      <c r="L432" s="273"/>
      <c r="M432" s="274"/>
      <c r="N432" s="275"/>
      <c r="O432" s="275"/>
      <c r="P432" s="273"/>
      <c r="Q432" s="274"/>
      <c r="R432" s="275"/>
      <c r="S432" s="275"/>
      <c r="T432" s="273"/>
      <c r="U432" s="274"/>
      <c r="V432" s="275"/>
      <c r="W432" s="275"/>
      <c r="X432" s="273"/>
      <c r="Y432" s="274"/>
      <c r="Z432" s="275"/>
      <c r="AA432" s="275"/>
      <c r="AB432" s="273"/>
      <c r="AC432" s="274"/>
      <c r="AD432" s="275"/>
      <c r="AE432" s="275"/>
      <c r="AF432" s="273"/>
      <c r="AG432" s="274"/>
      <c r="AH432" s="275"/>
      <c r="AI432" s="275"/>
      <c r="AJ432" s="273"/>
      <c r="AK432" s="274"/>
      <c r="AL432" s="275"/>
      <c r="AM432" s="275"/>
      <c r="AN432" s="273"/>
      <c r="AO432" s="274"/>
      <c r="AP432" s="275"/>
      <c r="AQ432" s="275"/>
      <c r="AR432" s="273"/>
      <c r="AS432" s="274"/>
      <c r="AT432" s="275"/>
      <c r="AU432" s="275"/>
      <c r="AV432" s="273"/>
      <c r="AW432" s="274"/>
      <c r="AX432" s="275"/>
      <c r="AY432" s="275"/>
      <c r="AZ432" s="273"/>
      <c r="BA432" s="274"/>
      <c r="BB432" s="275"/>
      <c r="BC432" s="275"/>
      <c r="BD432" s="273"/>
      <c r="BE432" s="274"/>
      <c r="BF432" s="275"/>
      <c r="BG432" s="275"/>
      <c r="BH432" s="273"/>
      <c r="BI432" s="274"/>
      <c r="BJ432" s="275"/>
      <c r="BK432" s="275"/>
      <c r="BL432" s="273"/>
      <c r="BM432" s="274"/>
      <c r="BN432" s="275"/>
      <c r="BO432" s="275"/>
    </row>
    <row r="433">
      <c r="D433" s="273"/>
      <c r="E433" s="274"/>
      <c r="F433" s="275"/>
      <c r="G433" s="275"/>
      <c r="H433" s="273"/>
      <c r="I433" s="274"/>
      <c r="J433" s="275"/>
      <c r="K433" s="275"/>
      <c r="L433" s="273"/>
      <c r="M433" s="274"/>
      <c r="N433" s="275"/>
      <c r="O433" s="275"/>
      <c r="P433" s="273"/>
      <c r="Q433" s="274"/>
      <c r="R433" s="275"/>
      <c r="S433" s="275"/>
      <c r="T433" s="273"/>
      <c r="U433" s="274"/>
      <c r="V433" s="275"/>
      <c r="W433" s="275"/>
      <c r="X433" s="273"/>
      <c r="Y433" s="274"/>
      <c r="Z433" s="275"/>
      <c r="AA433" s="275"/>
      <c r="AB433" s="273"/>
      <c r="AC433" s="274"/>
      <c r="AD433" s="275"/>
      <c r="AE433" s="275"/>
      <c r="AF433" s="273"/>
      <c r="AG433" s="274"/>
      <c r="AH433" s="275"/>
      <c r="AI433" s="275"/>
      <c r="AJ433" s="273"/>
      <c r="AK433" s="274"/>
      <c r="AL433" s="275"/>
      <c r="AM433" s="275"/>
      <c r="AN433" s="273"/>
      <c r="AO433" s="274"/>
      <c r="AP433" s="275"/>
      <c r="AQ433" s="275"/>
      <c r="AR433" s="273"/>
      <c r="AS433" s="274"/>
      <c r="AT433" s="275"/>
      <c r="AU433" s="275"/>
      <c r="AV433" s="273"/>
      <c r="AW433" s="274"/>
      <c r="AX433" s="275"/>
      <c r="AY433" s="275"/>
      <c r="AZ433" s="273"/>
      <c r="BA433" s="274"/>
      <c r="BB433" s="275"/>
      <c r="BC433" s="275"/>
      <c r="BD433" s="273"/>
      <c r="BE433" s="274"/>
      <c r="BF433" s="275"/>
      <c r="BG433" s="275"/>
      <c r="BH433" s="273"/>
      <c r="BI433" s="274"/>
      <c r="BJ433" s="275"/>
      <c r="BK433" s="275"/>
      <c r="BL433" s="273"/>
      <c r="BM433" s="274"/>
      <c r="BN433" s="275"/>
      <c r="BO433" s="275"/>
    </row>
    <row r="434">
      <c r="D434" s="273"/>
      <c r="E434" s="274"/>
      <c r="F434" s="275"/>
      <c r="G434" s="275"/>
      <c r="H434" s="273"/>
      <c r="I434" s="274"/>
      <c r="J434" s="275"/>
      <c r="K434" s="275"/>
      <c r="L434" s="273"/>
      <c r="M434" s="274"/>
      <c r="N434" s="275"/>
      <c r="O434" s="275"/>
      <c r="P434" s="273"/>
      <c r="Q434" s="274"/>
      <c r="R434" s="275"/>
      <c r="S434" s="275"/>
      <c r="T434" s="273"/>
      <c r="U434" s="274"/>
      <c r="V434" s="275"/>
      <c r="W434" s="275"/>
      <c r="X434" s="273"/>
      <c r="Y434" s="274"/>
      <c r="Z434" s="275"/>
      <c r="AA434" s="275"/>
      <c r="AB434" s="273"/>
      <c r="AC434" s="274"/>
      <c r="AD434" s="275"/>
      <c r="AE434" s="275"/>
      <c r="AF434" s="273"/>
      <c r="AG434" s="274"/>
      <c r="AH434" s="275"/>
      <c r="AI434" s="275"/>
      <c r="AJ434" s="273"/>
      <c r="AK434" s="274"/>
      <c r="AL434" s="275"/>
      <c r="AM434" s="275"/>
      <c r="AN434" s="273"/>
      <c r="AO434" s="274"/>
      <c r="AP434" s="275"/>
      <c r="AQ434" s="275"/>
      <c r="AR434" s="273"/>
      <c r="AS434" s="274"/>
      <c r="AT434" s="275"/>
      <c r="AU434" s="275"/>
      <c r="AV434" s="273"/>
      <c r="AW434" s="274"/>
      <c r="AX434" s="275"/>
      <c r="AY434" s="275"/>
      <c r="AZ434" s="273"/>
      <c r="BA434" s="274"/>
      <c r="BB434" s="275"/>
      <c r="BC434" s="275"/>
      <c r="BD434" s="273"/>
      <c r="BE434" s="274"/>
      <c r="BF434" s="275"/>
      <c r="BG434" s="275"/>
      <c r="BH434" s="273"/>
      <c r="BI434" s="274"/>
      <c r="BJ434" s="275"/>
      <c r="BK434" s="275"/>
      <c r="BL434" s="273"/>
      <c r="BM434" s="274"/>
      <c r="BN434" s="275"/>
      <c r="BO434" s="275"/>
    </row>
    <row r="435">
      <c r="D435" s="273"/>
      <c r="E435" s="274"/>
      <c r="F435" s="275"/>
      <c r="G435" s="275"/>
      <c r="H435" s="273"/>
      <c r="I435" s="274"/>
      <c r="J435" s="275"/>
      <c r="K435" s="275"/>
      <c r="L435" s="273"/>
      <c r="M435" s="274"/>
      <c r="N435" s="275"/>
      <c r="O435" s="275"/>
      <c r="P435" s="273"/>
      <c r="Q435" s="274"/>
      <c r="R435" s="275"/>
      <c r="S435" s="275"/>
      <c r="T435" s="273"/>
      <c r="U435" s="274"/>
      <c r="V435" s="275"/>
      <c r="W435" s="275"/>
      <c r="X435" s="273"/>
      <c r="Y435" s="274"/>
      <c r="Z435" s="275"/>
      <c r="AA435" s="275"/>
      <c r="AB435" s="273"/>
      <c r="AC435" s="274"/>
      <c r="AD435" s="275"/>
      <c r="AE435" s="275"/>
      <c r="AF435" s="273"/>
      <c r="AG435" s="274"/>
      <c r="AH435" s="275"/>
      <c r="AI435" s="275"/>
      <c r="AJ435" s="273"/>
      <c r="AK435" s="274"/>
      <c r="AL435" s="275"/>
      <c r="AM435" s="275"/>
      <c r="AN435" s="273"/>
      <c r="AO435" s="274"/>
      <c r="AP435" s="275"/>
      <c r="AQ435" s="275"/>
      <c r="AR435" s="273"/>
      <c r="AS435" s="274"/>
      <c r="AT435" s="275"/>
      <c r="AU435" s="275"/>
      <c r="AV435" s="273"/>
      <c r="AW435" s="274"/>
      <c r="AX435" s="275"/>
      <c r="AY435" s="275"/>
      <c r="AZ435" s="273"/>
      <c r="BA435" s="274"/>
      <c r="BB435" s="275"/>
      <c r="BC435" s="275"/>
      <c r="BD435" s="273"/>
      <c r="BE435" s="274"/>
      <c r="BF435" s="275"/>
      <c r="BG435" s="275"/>
      <c r="BH435" s="273"/>
      <c r="BI435" s="274"/>
      <c r="BJ435" s="275"/>
      <c r="BK435" s="275"/>
      <c r="BL435" s="273"/>
      <c r="BM435" s="274"/>
      <c r="BN435" s="275"/>
      <c r="BO435" s="275"/>
    </row>
    <row r="436">
      <c r="D436" s="273"/>
      <c r="E436" s="274"/>
      <c r="F436" s="275"/>
      <c r="G436" s="275"/>
      <c r="H436" s="273"/>
      <c r="I436" s="274"/>
      <c r="J436" s="275"/>
      <c r="K436" s="275"/>
      <c r="L436" s="273"/>
      <c r="M436" s="274"/>
      <c r="N436" s="275"/>
      <c r="O436" s="275"/>
      <c r="P436" s="273"/>
      <c r="Q436" s="274"/>
      <c r="R436" s="275"/>
      <c r="S436" s="275"/>
      <c r="T436" s="273"/>
      <c r="U436" s="274"/>
      <c r="V436" s="275"/>
      <c r="W436" s="275"/>
      <c r="X436" s="273"/>
      <c r="Y436" s="274"/>
      <c r="Z436" s="275"/>
      <c r="AA436" s="275"/>
      <c r="AB436" s="273"/>
      <c r="AC436" s="274"/>
      <c r="AD436" s="275"/>
      <c r="AE436" s="275"/>
      <c r="AF436" s="273"/>
      <c r="AG436" s="274"/>
      <c r="AH436" s="275"/>
      <c r="AI436" s="275"/>
      <c r="AJ436" s="273"/>
      <c r="AK436" s="274"/>
      <c r="AL436" s="275"/>
      <c r="AM436" s="275"/>
      <c r="AN436" s="273"/>
      <c r="AO436" s="274"/>
      <c r="AP436" s="275"/>
      <c r="AQ436" s="275"/>
      <c r="AR436" s="273"/>
      <c r="AS436" s="274"/>
      <c r="AT436" s="275"/>
      <c r="AU436" s="275"/>
      <c r="AV436" s="273"/>
      <c r="AW436" s="274"/>
      <c r="AX436" s="275"/>
      <c r="AY436" s="275"/>
      <c r="AZ436" s="273"/>
      <c r="BA436" s="274"/>
      <c r="BB436" s="275"/>
      <c r="BC436" s="275"/>
      <c r="BD436" s="273"/>
      <c r="BE436" s="274"/>
      <c r="BF436" s="275"/>
      <c r="BG436" s="275"/>
      <c r="BH436" s="273"/>
      <c r="BI436" s="274"/>
      <c r="BJ436" s="275"/>
      <c r="BK436" s="275"/>
      <c r="BL436" s="273"/>
      <c r="BM436" s="274"/>
      <c r="BN436" s="275"/>
      <c r="BO436" s="275"/>
    </row>
    <row r="437">
      <c r="D437" s="273"/>
      <c r="E437" s="274"/>
      <c r="F437" s="275"/>
      <c r="G437" s="275"/>
      <c r="H437" s="273"/>
      <c r="I437" s="274"/>
      <c r="J437" s="275"/>
      <c r="K437" s="275"/>
      <c r="L437" s="273"/>
      <c r="M437" s="274"/>
      <c r="N437" s="275"/>
      <c r="O437" s="275"/>
      <c r="P437" s="273"/>
      <c r="Q437" s="274"/>
      <c r="R437" s="275"/>
      <c r="S437" s="275"/>
      <c r="T437" s="273"/>
      <c r="U437" s="274"/>
      <c r="V437" s="275"/>
      <c r="W437" s="275"/>
      <c r="X437" s="273"/>
      <c r="Y437" s="274"/>
      <c r="Z437" s="275"/>
      <c r="AA437" s="275"/>
      <c r="AB437" s="273"/>
      <c r="AC437" s="274"/>
      <c r="AD437" s="275"/>
      <c r="AE437" s="275"/>
      <c r="AF437" s="273"/>
      <c r="AG437" s="274"/>
      <c r="AH437" s="275"/>
      <c r="AI437" s="275"/>
      <c r="AJ437" s="273"/>
      <c r="AK437" s="274"/>
      <c r="AL437" s="275"/>
      <c r="AM437" s="275"/>
      <c r="AN437" s="273"/>
      <c r="AO437" s="274"/>
      <c r="AP437" s="275"/>
      <c r="AQ437" s="275"/>
      <c r="AR437" s="273"/>
      <c r="AS437" s="274"/>
      <c r="AT437" s="275"/>
      <c r="AU437" s="275"/>
      <c r="AV437" s="273"/>
      <c r="AW437" s="274"/>
      <c r="AX437" s="275"/>
      <c r="AY437" s="275"/>
      <c r="AZ437" s="273"/>
      <c r="BA437" s="274"/>
      <c r="BB437" s="275"/>
      <c r="BC437" s="275"/>
      <c r="BD437" s="273"/>
      <c r="BE437" s="274"/>
      <c r="BF437" s="275"/>
      <c r="BG437" s="275"/>
      <c r="BH437" s="273"/>
      <c r="BI437" s="274"/>
      <c r="BJ437" s="275"/>
      <c r="BK437" s="275"/>
      <c r="BL437" s="273"/>
      <c r="BM437" s="274"/>
      <c r="BN437" s="275"/>
      <c r="BO437" s="275"/>
    </row>
    <row r="438">
      <c r="D438" s="273"/>
      <c r="E438" s="274"/>
      <c r="F438" s="275"/>
      <c r="G438" s="275"/>
      <c r="H438" s="273"/>
      <c r="I438" s="274"/>
      <c r="J438" s="275"/>
      <c r="K438" s="275"/>
      <c r="L438" s="273"/>
      <c r="M438" s="274"/>
      <c r="N438" s="275"/>
      <c r="O438" s="275"/>
      <c r="P438" s="273"/>
      <c r="Q438" s="274"/>
      <c r="R438" s="275"/>
      <c r="S438" s="275"/>
      <c r="T438" s="273"/>
      <c r="U438" s="274"/>
      <c r="V438" s="275"/>
      <c r="W438" s="275"/>
      <c r="X438" s="273"/>
      <c r="Y438" s="274"/>
      <c r="Z438" s="275"/>
      <c r="AA438" s="275"/>
      <c r="AB438" s="273"/>
      <c r="AC438" s="274"/>
      <c r="AD438" s="275"/>
      <c r="AE438" s="275"/>
      <c r="AF438" s="273"/>
      <c r="AG438" s="274"/>
      <c r="AH438" s="275"/>
      <c r="AI438" s="275"/>
      <c r="AJ438" s="273"/>
      <c r="AK438" s="274"/>
      <c r="AL438" s="275"/>
      <c r="AM438" s="275"/>
      <c r="AN438" s="273"/>
      <c r="AO438" s="274"/>
      <c r="AP438" s="275"/>
      <c r="AQ438" s="275"/>
      <c r="AR438" s="273"/>
      <c r="AS438" s="274"/>
      <c r="AT438" s="275"/>
      <c r="AU438" s="275"/>
      <c r="AV438" s="273"/>
      <c r="AW438" s="274"/>
      <c r="AX438" s="275"/>
      <c r="AY438" s="275"/>
      <c r="AZ438" s="273"/>
      <c r="BA438" s="274"/>
      <c r="BB438" s="275"/>
      <c r="BC438" s="275"/>
      <c r="BD438" s="273"/>
      <c r="BE438" s="274"/>
      <c r="BF438" s="275"/>
      <c r="BG438" s="275"/>
      <c r="BH438" s="273"/>
      <c r="BI438" s="274"/>
      <c r="BJ438" s="275"/>
      <c r="BK438" s="275"/>
      <c r="BL438" s="273"/>
      <c r="BM438" s="274"/>
      <c r="BN438" s="275"/>
      <c r="BO438" s="275"/>
    </row>
    <row r="439">
      <c r="D439" s="273"/>
      <c r="E439" s="274"/>
      <c r="F439" s="275"/>
      <c r="G439" s="275"/>
      <c r="H439" s="273"/>
      <c r="I439" s="274"/>
      <c r="J439" s="275"/>
      <c r="K439" s="275"/>
      <c r="L439" s="273"/>
      <c r="M439" s="274"/>
      <c r="N439" s="275"/>
      <c r="O439" s="275"/>
      <c r="P439" s="273"/>
      <c r="Q439" s="274"/>
      <c r="R439" s="275"/>
      <c r="S439" s="275"/>
      <c r="T439" s="273"/>
      <c r="U439" s="274"/>
      <c r="V439" s="275"/>
      <c r="W439" s="275"/>
      <c r="X439" s="273"/>
      <c r="Y439" s="274"/>
      <c r="Z439" s="275"/>
      <c r="AA439" s="275"/>
      <c r="AB439" s="273"/>
      <c r="AC439" s="274"/>
      <c r="AD439" s="275"/>
      <c r="AE439" s="275"/>
      <c r="AF439" s="273"/>
      <c r="AG439" s="274"/>
      <c r="AH439" s="275"/>
      <c r="AI439" s="275"/>
      <c r="AJ439" s="273"/>
      <c r="AK439" s="274"/>
      <c r="AL439" s="275"/>
      <c r="AM439" s="275"/>
      <c r="AN439" s="273"/>
      <c r="AO439" s="274"/>
      <c r="AP439" s="275"/>
      <c r="AQ439" s="275"/>
      <c r="AR439" s="273"/>
      <c r="AS439" s="274"/>
      <c r="AT439" s="275"/>
      <c r="AU439" s="275"/>
      <c r="AV439" s="273"/>
      <c r="AW439" s="274"/>
      <c r="AX439" s="275"/>
      <c r="AY439" s="275"/>
      <c r="AZ439" s="273"/>
      <c r="BA439" s="274"/>
      <c r="BB439" s="275"/>
      <c r="BC439" s="275"/>
      <c r="BD439" s="273"/>
      <c r="BE439" s="274"/>
      <c r="BF439" s="275"/>
      <c r="BG439" s="275"/>
      <c r="BH439" s="273"/>
      <c r="BI439" s="274"/>
      <c r="BJ439" s="275"/>
      <c r="BK439" s="275"/>
      <c r="BL439" s="273"/>
      <c r="BM439" s="274"/>
      <c r="BN439" s="275"/>
      <c r="BO439" s="275"/>
    </row>
    <row r="440">
      <c r="D440" s="273"/>
      <c r="E440" s="274"/>
      <c r="F440" s="275"/>
      <c r="G440" s="275"/>
      <c r="H440" s="273"/>
      <c r="I440" s="274"/>
      <c r="J440" s="275"/>
      <c r="K440" s="275"/>
      <c r="L440" s="273"/>
      <c r="M440" s="274"/>
      <c r="N440" s="275"/>
      <c r="O440" s="275"/>
      <c r="P440" s="273"/>
      <c r="Q440" s="274"/>
      <c r="R440" s="275"/>
      <c r="S440" s="275"/>
      <c r="T440" s="273"/>
      <c r="U440" s="274"/>
      <c r="V440" s="275"/>
      <c r="W440" s="275"/>
      <c r="X440" s="273"/>
      <c r="Y440" s="274"/>
      <c r="Z440" s="275"/>
      <c r="AA440" s="275"/>
      <c r="AB440" s="273"/>
      <c r="AC440" s="274"/>
      <c r="AD440" s="275"/>
      <c r="AE440" s="275"/>
      <c r="AF440" s="273"/>
      <c r="AG440" s="274"/>
      <c r="AH440" s="275"/>
      <c r="AI440" s="275"/>
      <c r="AJ440" s="273"/>
      <c r="AK440" s="274"/>
      <c r="AL440" s="275"/>
      <c r="AM440" s="275"/>
      <c r="AN440" s="273"/>
      <c r="AO440" s="274"/>
      <c r="AP440" s="275"/>
      <c r="AQ440" s="275"/>
      <c r="AR440" s="273"/>
      <c r="AS440" s="274"/>
      <c r="AT440" s="275"/>
      <c r="AU440" s="275"/>
      <c r="AV440" s="273"/>
      <c r="AW440" s="274"/>
      <c r="AX440" s="275"/>
      <c r="AY440" s="275"/>
      <c r="AZ440" s="273"/>
      <c r="BA440" s="274"/>
      <c r="BB440" s="275"/>
      <c r="BC440" s="275"/>
      <c r="BD440" s="273"/>
      <c r="BE440" s="274"/>
      <c r="BF440" s="275"/>
      <c r="BG440" s="275"/>
      <c r="BH440" s="273"/>
      <c r="BI440" s="274"/>
      <c r="BJ440" s="275"/>
      <c r="BK440" s="275"/>
      <c r="BL440" s="273"/>
      <c r="BM440" s="274"/>
      <c r="BN440" s="275"/>
      <c r="BO440" s="275"/>
    </row>
    <row r="441">
      <c r="D441" s="273"/>
      <c r="E441" s="274"/>
      <c r="F441" s="275"/>
      <c r="G441" s="275"/>
      <c r="H441" s="273"/>
      <c r="I441" s="274"/>
      <c r="J441" s="275"/>
      <c r="K441" s="275"/>
      <c r="L441" s="273"/>
      <c r="M441" s="274"/>
      <c r="N441" s="275"/>
      <c r="O441" s="275"/>
      <c r="P441" s="273"/>
      <c r="Q441" s="274"/>
      <c r="R441" s="275"/>
      <c r="S441" s="275"/>
      <c r="T441" s="273"/>
      <c r="U441" s="274"/>
      <c r="V441" s="275"/>
      <c r="W441" s="275"/>
      <c r="X441" s="273"/>
      <c r="Y441" s="274"/>
      <c r="Z441" s="275"/>
      <c r="AA441" s="275"/>
      <c r="AB441" s="273"/>
      <c r="AC441" s="274"/>
      <c r="AD441" s="275"/>
      <c r="AE441" s="275"/>
      <c r="AF441" s="273"/>
      <c r="AG441" s="274"/>
      <c r="AH441" s="275"/>
      <c r="AI441" s="275"/>
      <c r="AJ441" s="273"/>
      <c r="AK441" s="274"/>
      <c r="AL441" s="275"/>
      <c r="AM441" s="275"/>
      <c r="AN441" s="273"/>
      <c r="AO441" s="274"/>
      <c r="AP441" s="275"/>
      <c r="AQ441" s="275"/>
      <c r="AR441" s="273"/>
      <c r="AS441" s="274"/>
      <c r="AT441" s="275"/>
      <c r="AU441" s="275"/>
      <c r="AV441" s="273"/>
      <c r="AW441" s="274"/>
      <c r="AX441" s="275"/>
      <c r="AY441" s="275"/>
      <c r="AZ441" s="273"/>
      <c r="BA441" s="274"/>
      <c r="BB441" s="275"/>
      <c r="BC441" s="275"/>
      <c r="BD441" s="273"/>
      <c r="BE441" s="274"/>
      <c r="BF441" s="275"/>
      <c r="BG441" s="275"/>
      <c r="BH441" s="273"/>
      <c r="BI441" s="274"/>
      <c r="BJ441" s="275"/>
      <c r="BK441" s="275"/>
      <c r="BL441" s="273"/>
      <c r="BM441" s="274"/>
      <c r="BN441" s="275"/>
      <c r="BO441" s="275"/>
    </row>
    <row r="442">
      <c r="D442" s="273"/>
      <c r="E442" s="274"/>
      <c r="F442" s="275"/>
      <c r="G442" s="275"/>
      <c r="H442" s="273"/>
      <c r="I442" s="274"/>
      <c r="J442" s="275"/>
      <c r="K442" s="275"/>
      <c r="L442" s="273"/>
      <c r="M442" s="274"/>
      <c r="N442" s="275"/>
      <c r="O442" s="275"/>
      <c r="P442" s="273"/>
      <c r="Q442" s="274"/>
      <c r="R442" s="275"/>
      <c r="S442" s="275"/>
      <c r="T442" s="273"/>
      <c r="U442" s="274"/>
      <c r="V442" s="275"/>
      <c r="W442" s="275"/>
      <c r="X442" s="273"/>
      <c r="Y442" s="274"/>
      <c r="Z442" s="275"/>
      <c r="AA442" s="275"/>
      <c r="AB442" s="273"/>
      <c r="AC442" s="274"/>
      <c r="AD442" s="275"/>
      <c r="AE442" s="275"/>
      <c r="AF442" s="273"/>
      <c r="AG442" s="274"/>
      <c r="AH442" s="275"/>
      <c r="AI442" s="275"/>
      <c r="AJ442" s="273"/>
      <c r="AK442" s="274"/>
      <c r="AL442" s="275"/>
      <c r="AM442" s="275"/>
      <c r="AN442" s="273"/>
      <c r="AO442" s="274"/>
      <c r="AP442" s="275"/>
      <c r="AQ442" s="275"/>
      <c r="AR442" s="273"/>
      <c r="AS442" s="274"/>
      <c r="AT442" s="275"/>
      <c r="AU442" s="275"/>
      <c r="AV442" s="273"/>
      <c r="AW442" s="274"/>
      <c r="AX442" s="275"/>
      <c r="AY442" s="275"/>
      <c r="AZ442" s="273"/>
      <c r="BA442" s="274"/>
      <c r="BB442" s="275"/>
      <c r="BC442" s="275"/>
      <c r="BD442" s="273"/>
      <c r="BE442" s="274"/>
      <c r="BF442" s="275"/>
      <c r="BG442" s="275"/>
      <c r="BH442" s="273"/>
      <c r="BI442" s="274"/>
      <c r="BJ442" s="275"/>
      <c r="BK442" s="275"/>
      <c r="BL442" s="273"/>
      <c r="BM442" s="274"/>
      <c r="BN442" s="275"/>
      <c r="BO442" s="275"/>
    </row>
    <row r="443">
      <c r="D443" s="273"/>
      <c r="E443" s="274"/>
      <c r="F443" s="275"/>
      <c r="G443" s="275"/>
      <c r="H443" s="273"/>
      <c r="I443" s="274"/>
      <c r="J443" s="275"/>
      <c r="K443" s="275"/>
      <c r="L443" s="273"/>
      <c r="M443" s="274"/>
      <c r="N443" s="275"/>
      <c r="O443" s="275"/>
      <c r="P443" s="273"/>
      <c r="Q443" s="274"/>
      <c r="R443" s="275"/>
      <c r="S443" s="275"/>
      <c r="T443" s="273"/>
      <c r="U443" s="274"/>
      <c r="V443" s="275"/>
      <c r="W443" s="275"/>
      <c r="X443" s="273"/>
      <c r="Y443" s="274"/>
      <c r="Z443" s="275"/>
      <c r="AA443" s="275"/>
      <c r="AB443" s="273"/>
      <c r="AC443" s="274"/>
      <c r="AD443" s="275"/>
      <c r="AE443" s="275"/>
      <c r="AF443" s="273"/>
      <c r="AG443" s="274"/>
      <c r="AH443" s="275"/>
      <c r="AI443" s="275"/>
      <c r="AJ443" s="273"/>
      <c r="AK443" s="274"/>
      <c r="AL443" s="275"/>
      <c r="AM443" s="275"/>
      <c r="AN443" s="273"/>
      <c r="AO443" s="274"/>
      <c r="AP443" s="275"/>
      <c r="AQ443" s="275"/>
      <c r="AR443" s="273"/>
      <c r="AS443" s="274"/>
      <c r="AT443" s="275"/>
      <c r="AU443" s="275"/>
      <c r="AV443" s="273"/>
      <c r="AW443" s="274"/>
      <c r="AX443" s="275"/>
      <c r="AY443" s="275"/>
      <c r="AZ443" s="273"/>
      <c r="BA443" s="274"/>
      <c r="BB443" s="275"/>
      <c r="BC443" s="275"/>
      <c r="BD443" s="273"/>
      <c r="BE443" s="274"/>
      <c r="BF443" s="275"/>
      <c r="BG443" s="275"/>
      <c r="BH443" s="273"/>
      <c r="BI443" s="274"/>
      <c r="BJ443" s="275"/>
      <c r="BK443" s="275"/>
      <c r="BL443" s="273"/>
      <c r="BM443" s="274"/>
      <c r="BN443" s="275"/>
      <c r="BO443" s="275"/>
    </row>
    <row r="444">
      <c r="D444" s="273"/>
      <c r="E444" s="274"/>
      <c r="F444" s="275"/>
      <c r="G444" s="275"/>
      <c r="H444" s="273"/>
      <c r="I444" s="274"/>
      <c r="J444" s="275"/>
      <c r="K444" s="275"/>
      <c r="L444" s="273"/>
      <c r="M444" s="274"/>
      <c r="N444" s="275"/>
      <c r="O444" s="275"/>
      <c r="P444" s="273"/>
      <c r="Q444" s="274"/>
      <c r="R444" s="275"/>
      <c r="S444" s="275"/>
      <c r="T444" s="273"/>
      <c r="U444" s="274"/>
      <c r="V444" s="275"/>
      <c r="W444" s="275"/>
      <c r="X444" s="273"/>
      <c r="Y444" s="274"/>
      <c r="Z444" s="275"/>
      <c r="AA444" s="275"/>
      <c r="AB444" s="273"/>
      <c r="AC444" s="274"/>
      <c r="AD444" s="275"/>
      <c r="AE444" s="275"/>
      <c r="AF444" s="273"/>
      <c r="AG444" s="274"/>
      <c r="AH444" s="275"/>
      <c r="AI444" s="275"/>
      <c r="AJ444" s="273"/>
      <c r="AK444" s="274"/>
      <c r="AL444" s="275"/>
      <c r="AM444" s="275"/>
      <c r="AN444" s="273"/>
      <c r="AO444" s="274"/>
      <c r="AP444" s="275"/>
      <c r="AQ444" s="275"/>
      <c r="AR444" s="273"/>
      <c r="AS444" s="274"/>
      <c r="AT444" s="275"/>
      <c r="AU444" s="275"/>
      <c r="AV444" s="273"/>
      <c r="AW444" s="274"/>
      <c r="AX444" s="275"/>
      <c r="AY444" s="275"/>
      <c r="AZ444" s="273"/>
      <c r="BA444" s="274"/>
      <c r="BB444" s="275"/>
      <c r="BC444" s="275"/>
      <c r="BD444" s="273"/>
      <c r="BE444" s="274"/>
      <c r="BF444" s="275"/>
      <c r="BG444" s="275"/>
      <c r="BH444" s="273"/>
      <c r="BI444" s="274"/>
      <c r="BJ444" s="275"/>
      <c r="BK444" s="275"/>
      <c r="BL444" s="273"/>
      <c r="BM444" s="274"/>
      <c r="BN444" s="275"/>
      <c r="BO444" s="275"/>
    </row>
    <row r="445">
      <c r="D445" s="273"/>
      <c r="E445" s="274"/>
      <c r="F445" s="275"/>
      <c r="G445" s="275"/>
      <c r="H445" s="273"/>
      <c r="I445" s="274"/>
      <c r="J445" s="275"/>
      <c r="K445" s="275"/>
      <c r="L445" s="273"/>
      <c r="M445" s="274"/>
      <c r="N445" s="275"/>
      <c r="O445" s="275"/>
      <c r="P445" s="273"/>
      <c r="Q445" s="274"/>
      <c r="R445" s="275"/>
      <c r="S445" s="275"/>
      <c r="T445" s="273"/>
      <c r="U445" s="274"/>
      <c r="V445" s="275"/>
      <c r="W445" s="275"/>
      <c r="X445" s="273"/>
      <c r="Y445" s="274"/>
      <c r="Z445" s="275"/>
      <c r="AA445" s="275"/>
      <c r="AB445" s="273"/>
      <c r="AC445" s="274"/>
      <c r="AD445" s="275"/>
      <c r="AE445" s="275"/>
      <c r="AF445" s="273"/>
      <c r="AG445" s="274"/>
      <c r="AH445" s="275"/>
      <c r="AI445" s="275"/>
      <c r="AJ445" s="273"/>
      <c r="AK445" s="274"/>
      <c r="AL445" s="275"/>
      <c r="AM445" s="275"/>
      <c r="AN445" s="273"/>
      <c r="AO445" s="274"/>
      <c r="AP445" s="275"/>
      <c r="AQ445" s="275"/>
      <c r="AR445" s="273"/>
      <c r="AS445" s="274"/>
      <c r="AT445" s="275"/>
      <c r="AU445" s="275"/>
      <c r="AV445" s="273"/>
      <c r="AW445" s="274"/>
      <c r="AX445" s="275"/>
      <c r="AY445" s="275"/>
      <c r="AZ445" s="273"/>
      <c r="BA445" s="274"/>
      <c r="BB445" s="275"/>
      <c r="BC445" s="275"/>
      <c r="BD445" s="273"/>
      <c r="BE445" s="274"/>
      <c r="BF445" s="275"/>
      <c r="BG445" s="275"/>
      <c r="BH445" s="273"/>
      <c r="BI445" s="274"/>
      <c r="BJ445" s="275"/>
      <c r="BK445" s="275"/>
      <c r="BL445" s="273"/>
      <c r="BM445" s="274"/>
      <c r="BN445" s="275"/>
      <c r="BO445" s="275"/>
    </row>
    <row r="446">
      <c r="D446" s="273"/>
      <c r="E446" s="274"/>
      <c r="F446" s="275"/>
      <c r="G446" s="275"/>
      <c r="H446" s="273"/>
      <c r="I446" s="274"/>
      <c r="J446" s="275"/>
      <c r="K446" s="275"/>
      <c r="L446" s="273"/>
      <c r="M446" s="274"/>
      <c r="N446" s="275"/>
      <c r="O446" s="275"/>
      <c r="P446" s="273"/>
      <c r="Q446" s="274"/>
      <c r="R446" s="275"/>
      <c r="S446" s="275"/>
      <c r="T446" s="273"/>
      <c r="U446" s="274"/>
      <c r="V446" s="275"/>
      <c r="W446" s="275"/>
      <c r="X446" s="273"/>
      <c r="Y446" s="274"/>
      <c r="Z446" s="275"/>
      <c r="AA446" s="275"/>
      <c r="AB446" s="273"/>
      <c r="AC446" s="274"/>
      <c r="AD446" s="275"/>
      <c r="AE446" s="275"/>
      <c r="AF446" s="273"/>
      <c r="AG446" s="274"/>
      <c r="AH446" s="275"/>
      <c r="AI446" s="275"/>
      <c r="AJ446" s="273"/>
      <c r="AK446" s="274"/>
      <c r="AL446" s="275"/>
      <c r="AM446" s="275"/>
      <c r="AN446" s="273"/>
      <c r="AO446" s="274"/>
      <c r="AP446" s="275"/>
      <c r="AQ446" s="275"/>
      <c r="AR446" s="273"/>
      <c r="AS446" s="274"/>
      <c r="AT446" s="275"/>
      <c r="AU446" s="275"/>
      <c r="AV446" s="273"/>
      <c r="AW446" s="274"/>
      <c r="AX446" s="275"/>
      <c r="AY446" s="275"/>
      <c r="AZ446" s="273"/>
      <c r="BA446" s="274"/>
      <c r="BB446" s="275"/>
      <c r="BC446" s="275"/>
      <c r="BD446" s="273"/>
      <c r="BE446" s="274"/>
      <c r="BF446" s="275"/>
      <c r="BG446" s="275"/>
      <c r="BH446" s="273"/>
      <c r="BI446" s="274"/>
      <c r="BJ446" s="275"/>
      <c r="BK446" s="275"/>
      <c r="BL446" s="273"/>
      <c r="BM446" s="274"/>
      <c r="BN446" s="275"/>
      <c r="BO446" s="275"/>
    </row>
    <row r="447">
      <c r="D447" s="273"/>
      <c r="E447" s="274"/>
      <c r="F447" s="275"/>
      <c r="G447" s="275"/>
      <c r="H447" s="273"/>
      <c r="I447" s="274"/>
      <c r="J447" s="275"/>
      <c r="K447" s="275"/>
      <c r="L447" s="273"/>
      <c r="M447" s="274"/>
      <c r="N447" s="275"/>
      <c r="O447" s="275"/>
      <c r="P447" s="273"/>
      <c r="Q447" s="274"/>
      <c r="R447" s="275"/>
      <c r="S447" s="275"/>
      <c r="T447" s="273"/>
      <c r="U447" s="274"/>
      <c r="V447" s="275"/>
      <c r="W447" s="275"/>
      <c r="X447" s="273"/>
      <c r="Y447" s="274"/>
      <c r="Z447" s="275"/>
      <c r="AA447" s="275"/>
      <c r="AB447" s="273"/>
      <c r="AC447" s="274"/>
      <c r="AD447" s="275"/>
      <c r="AE447" s="275"/>
      <c r="AF447" s="273"/>
      <c r="AG447" s="274"/>
      <c r="AH447" s="275"/>
      <c r="AI447" s="275"/>
      <c r="AJ447" s="273"/>
      <c r="AK447" s="274"/>
      <c r="AL447" s="275"/>
      <c r="AM447" s="275"/>
      <c r="AN447" s="273"/>
      <c r="AO447" s="274"/>
      <c r="AP447" s="275"/>
      <c r="AQ447" s="275"/>
      <c r="AR447" s="273"/>
      <c r="AS447" s="274"/>
      <c r="AT447" s="275"/>
      <c r="AU447" s="275"/>
      <c r="AV447" s="273"/>
      <c r="AW447" s="274"/>
      <c r="AX447" s="275"/>
      <c r="AY447" s="275"/>
      <c r="AZ447" s="273"/>
      <c r="BA447" s="274"/>
      <c r="BB447" s="275"/>
      <c r="BC447" s="275"/>
      <c r="BD447" s="273"/>
      <c r="BE447" s="274"/>
      <c r="BF447" s="275"/>
      <c r="BG447" s="275"/>
      <c r="BH447" s="273"/>
      <c r="BI447" s="274"/>
      <c r="BJ447" s="275"/>
      <c r="BK447" s="275"/>
      <c r="BL447" s="273"/>
      <c r="BM447" s="274"/>
      <c r="BN447" s="275"/>
      <c r="BO447" s="275"/>
    </row>
    <row r="448">
      <c r="D448" s="273"/>
      <c r="E448" s="274"/>
      <c r="F448" s="275"/>
      <c r="G448" s="275"/>
      <c r="H448" s="273"/>
      <c r="I448" s="274"/>
      <c r="J448" s="275"/>
      <c r="K448" s="275"/>
      <c r="L448" s="273"/>
      <c r="M448" s="274"/>
      <c r="N448" s="275"/>
      <c r="O448" s="275"/>
      <c r="P448" s="273"/>
      <c r="Q448" s="274"/>
      <c r="R448" s="275"/>
      <c r="S448" s="275"/>
      <c r="T448" s="273"/>
      <c r="U448" s="274"/>
      <c r="V448" s="275"/>
      <c r="W448" s="275"/>
      <c r="X448" s="273"/>
      <c r="Y448" s="274"/>
      <c r="Z448" s="275"/>
      <c r="AA448" s="275"/>
      <c r="AB448" s="273"/>
      <c r="AC448" s="274"/>
      <c r="AD448" s="275"/>
      <c r="AE448" s="275"/>
      <c r="AF448" s="273"/>
      <c r="AG448" s="274"/>
      <c r="AH448" s="275"/>
      <c r="AI448" s="275"/>
      <c r="AJ448" s="273"/>
      <c r="AK448" s="274"/>
      <c r="AL448" s="275"/>
      <c r="AM448" s="275"/>
      <c r="AN448" s="273"/>
      <c r="AO448" s="274"/>
      <c r="AP448" s="275"/>
      <c r="AQ448" s="275"/>
      <c r="AR448" s="273"/>
      <c r="AS448" s="274"/>
      <c r="AT448" s="275"/>
      <c r="AU448" s="275"/>
      <c r="AV448" s="273"/>
      <c r="AW448" s="274"/>
      <c r="AX448" s="275"/>
      <c r="AY448" s="275"/>
      <c r="AZ448" s="273"/>
      <c r="BA448" s="274"/>
      <c r="BB448" s="275"/>
      <c r="BC448" s="275"/>
      <c r="BD448" s="273"/>
      <c r="BE448" s="274"/>
      <c r="BF448" s="275"/>
      <c r="BG448" s="275"/>
      <c r="BH448" s="273"/>
      <c r="BI448" s="274"/>
      <c r="BJ448" s="275"/>
      <c r="BK448" s="275"/>
      <c r="BL448" s="273"/>
      <c r="BM448" s="274"/>
      <c r="BN448" s="275"/>
      <c r="BO448" s="275"/>
    </row>
    <row r="449">
      <c r="D449" s="273"/>
      <c r="E449" s="274"/>
      <c r="F449" s="275"/>
      <c r="G449" s="275"/>
      <c r="H449" s="273"/>
      <c r="I449" s="274"/>
      <c r="J449" s="275"/>
      <c r="K449" s="275"/>
      <c r="L449" s="273"/>
      <c r="M449" s="274"/>
      <c r="N449" s="275"/>
      <c r="O449" s="275"/>
      <c r="P449" s="273"/>
      <c r="Q449" s="274"/>
      <c r="R449" s="275"/>
      <c r="S449" s="275"/>
      <c r="T449" s="273"/>
      <c r="U449" s="274"/>
      <c r="V449" s="275"/>
      <c r="W449" s="275"/>
      <c r="X449" s="273"/>
      <c r="Y449" s="274"/>
      <c r="Z449" s="275"/>
      <c r="AA449" s="275"/>
      <c r="AB449" s="273"/>
      <c r="AC449" s="274"/>
      <c r="AD449" s="275"/>
      <c r="AE449" s="275"/>
      <c r="AF449" s="273"/>
      <c r="AG449" s="274"/>
      <c r="AH449" s="275"/>
      <c r="AI449" s="275"/>
      <c r="AJ449" s="273"/>
      <c r="AK449" s="274"/>
      <c r="AL449" s="275"/>
      <c r="AM449" s="275"/>
      <c r="AN449" s="273"/>
      <c r="AO449" s="274"/>
      <c r="AP449" s="275"/>
      <c r="AQ449" s="275"/>
      <c r="AR449" s="273"/>
      <c r="AS449" s="274"/>
      <c r="AT449" s="275"/>
      <c r="AU449" s="275"/>
      <c r="AV449" s="273"/>
      <c r="AW449" s="274"/>
      <c r="AX449" s="275"/>
      <c r="AY449" s="275"/>
      <c r="AZ449" s="273"/>
      <c r="BA449" s="274"/>
      <c r="BB449" s="275"/>
      <c r="BC449" s="275"/>
      <c r="BD449" s="273"/>
      <c r="BE449" s="274"/>
      <c r="BF449" s="275"/>
      <c r="BG449" s="275"/>
      <c r="BH449" s="273"/>
      <c r="BI449" s="274"/>
      <c r="BJ449" s="275"/>
      <c r="BK449" s="275"/>
      <c r="BL449" s="273"/>
      <c r="BM449" s="274"/>
      <c r="BN449" s="275"/>
      <c r="BO449" s="275"/>
    </row>
    <row r="450">
      <c r="D450" s="273"/>
      <c r="E450" s="274"/>
      <c r="F450" s="275"/>
      <c r="G450" s="275"/>
      <c r="H450" s="273"/>
      <c r="I450" s="274"/>
      <c r="J450" s="275"/>
      <c r="K450" s="275"/>
      <c r="L450" s="273"/>
      <c r="M450" s="274"/>
      <c r="N450" s="275"/>
      <c r="O450" s="275"/>
      <c r="P450" s="273"/>
      <c r="Q450" s="274"/>
      <c r="R450" s="275"/>
      <c r="S450" s="275"/>
      <c r="T450" s="273"/>
      <c r="U450" s="274"/>
      <c r="V450" s="275"/>
      <c r="W450" s="275"/>
      <c r="X450" s="273"/>
      <c r="Y450" s="274"/>
      <c r="Z450" s="275"/>
      <c r="AA450" s="275"/>
      <c r="AB450" s="273"/>
      <c r="AC450" s="274"/>
      <c r="AD450" s="275"/>
      <c r="AE450" s="275"/>
      <c r="AF450" s="273"/>
      <c r="AG450" s="274"/>
      <c r="AH450" s="275"/>
      <c r="AI450" s="275"/>
      <c r="AJ450" s="273"/>
      <c r="AK450" s="274"/>
      <c r="AL450" s="275"/>
      <c r="AM450" s="275"/>
      <c r="AN450" s="273"/>
      <c r="AO450" s="274"/>
      <c r="AP450" s="275"/>
      <c r="AQ450" s="275"/>
      <c r="AR450" s="273"/>
      <c r="AS450" s="274"/>
      <c r="AT450" s="275"/>
      <c r="AU450" s="275"/>
      <c r="AV450" s="273"/>
      <c r="AW450" s="274"/>
      <c r="AX450" s="275"/>
      <c r="AY450" s="275"/>
      <c r="AZ450" s="273"/>
      <c r="BA450" s="274"/>
      <c r="BB450" s="275"/>
      <c r="BC450" s="275"/>
      <c r="BD450" s="273"/>
      <c r="BE450" s="274"/>
      <c r="BF450" s="275"/>
      <c r="BG450" s="275"/>
      <c r="BH450" s="273"/>
      <c r="BI450" s="274"/>
      <c r="BJ450" s="275"/>
      <c r="BK450" s="275"/>
      <c r="BL450" s="273"/>
      <c r="BM450" s="274"/>
      <c r="BN450" s="275"/>
      <c r="BO450" s="275"/>
    </row>
    <row r="451">
      <c r="D451" s="273"/>
      <c r="E451" s="274"/>
      <c r="F451" s="275"/>
      <c r="G451" s="275"/>
      <c r="H451" s="273"/>
      <c r="I451" s="274"/>
      <c r="J451" s="275"/>
      <c r="K451" s="275"/>
      <c r="L451" s="273"/>
      <c r="M451" s="274"/>
      <c r="N451" s="275"/>
      <c r="O451" s="275"/>
      <c r="P451" s="273"/>
      <c r="Q451" s="274"/>
      <c r="R451" s="275"/>
      <c r="S451" s="275"/>
      <c r="T451" s="273"/>
      <c r="U451" s="274"/>
      <c r="V451" s="275"/>
      <c r="W451" s="275"/>
      <c r="X451" s="273"/>
      <c r="Y451" s="274"/>
      <c r="Z451" s="275"/>
      <c r="AA451" s="275"/>
      <c r="AB451" s="273"/>
      <c r="AC451" s="274"/>
      <c r="AD451" s="275"/>
      <c r="AE451" s="275"/>
      <c r="AF451" s="273"/>
      <c r="AG451" s="274"/>
      <c r="AH451" s="275"/>
      <c r="AI451" s="275"/>
      <c r="AJ451" s="273"/>
      <c r="AK451" s="274"/>
      <c r="AL451" s="275"/>
      <c r="AM451" s="275"/>
      <c r="AN451" s="273"/>
      <c r="AO451" s="274"/>
      <c r="AP451" s="275"/>
      <c r="AQ451" s="275"/>
      <c r="AR451" s="273"/>
      <c r="AS451" s="274"/>
      <c r="AT451" s="275"/>
      <c r="AU451" s="275"/>
      <c r="AV451" s="273"/>
      <c r="AW451" s="274"/>
      <c r="AX451" s="275"/>
      <c r="AY451" s="275"/>
      <c r="AZ451" s="273"/>
      <c r="BA451" s="274"/>
      <c r="BB451" s="275"/>
      <c r="BC451" s="275"/>
      <c r="BD451" s="273"/>
      <c r="BE451" s="274"/>
      <c r="BF451" s="275"/>
      <c r="BG451" s="275"/>
      <c r="BH451" s="273"/>
      <c r="BI451" s="274"/>
      <c r="BJ451" s="275"/>
      <c r="BK451" s="275"/>
      <c r="BL451" s="273"/>
      <c r="BM451" s="274"/>
      <c r="BN451" s="275"/>
      <c r="BO451" s="275"/>
    </row>
    <row r="452">
      <c r="D452" s="273"/>
      <c r="E452" s="274"/>
      <c r="F452" s="275"/>
      <c r="G452" s="275"/>
      <c r="H452" s="273"/>
      <c r="I452" s="274"/>
      <c r="J452" s="275"/>
      <c r="K452" s="275"/>
      <c r="L452" s="273"/>
      <c r="M452" s="274"/>
      <c r="N452" s="275"/>
      <c r="O452" s="275"/>
      <c r="P452" s="273"/>
      <c r="Q452" s="274"/>
      <c r="R452" s="275"/>
      <c r="S452" s="275"/>
      <c r="T452" s="273"/>
      <c r="U452" s="274"/>
      <c r="V452" s="275"/>
      <c r="W452" s="275"/>
      <c r="X452" s="273"/>
      <c r="Y452" s="274"/>
      <c r="Z452" s="275"/>
      <c r="AA452" s="275"/>
      <c r="AB452" s="273"/>
      <c r="AC452" s="274"/>
      <c r="AD452" s="275"/>
      <c r="AE452" s="275"/>
      <c r="AF452" s="273"/>
      <c r="AG452" s="274"/>
      <c r="AH452" s="275"/>
      <c r="AI452" s="275"/>
      <c r="AJ452" s="273"/>
      <c r="AK452" s="274"/>
      <c r="AL452" s="275"/>
      <c r="AM452" s="275"/>
      <c r="AN452" s="273"/>
      <c r="AO452" s="274"/>
      <c r="AP452" s="275"/>
      <c r="AQ452" s="275"/>
      <c r="AR452" s="273"/>
      <c r="AS452" s="274"/>
      <c r="AT452" s="275"/>
      <c r="AU452" s="275"/>
      <c r="AV452" s="273"/>
      <c r="AW452" s="274"/>
      <c r="AX452" s="275"/>
      <c r="AY452" s="275"/>
      <c r="AZ452" s="273"/>
      <c r="BA452" s="274"/>
      <c r="BB452" s="275"/>
      <c r="BC452" s="275"/>
      <c r="BD452" s="273"/>
      <c r="BE452" s="274"/>
      <c r="BF452" s="275"/>
      <c r="BG452" s="275"/>
      <c r="BH452" s="273"/>
      <c r="BI452" s="274"/>
      <c r="BJ452" s="275"/>
      <c r="BK452" s="275"/>
      <c r="BL452" s="273"/>
      <c r="BM452" s="274"/>
      <c r="BN452" s="275"/>
      <c r="BO452" s="275"/>
    </row>
    <row r="453">
      <c r="D453" s="273"/>
      <c r="E453" s="274"/>
      <c r="F453" s="275"/>
      <c r="G453" s="275"/>
      <c r="H453" s="273"/>
      <c r="I453" s="274"/>
      <c r="J453" s="275"/>
      <c r="K453" s="275"/>
      <c r="L453" s="273"/>
      <c r="M453" s="274"/>
      <c r="N453" s="275"/>
      <c r="O453" s="275"/>
      <c r="P453" s="273"/>
      <c r="Q453" s="274"/>
      <c r="R453" s="275"/>
      <c r="S453" s="275"/>
      <c r="T453" s="273"/>
      <c r="U453" s="274"/>
      <c r="V453" s="275"/>
      <c r="W453" s="275"/>
      <c r="X453" s="273"/>
      <c r="Y453" s="274"/>
      <c r="Z453" s="275"/>
      <c r="AA453" s="275"/>
      <c r="AB453" s="273"/>
      <c r="AC453" s="274"/>
      <c r="AD453" s="275"/>
      <c r="AE453" s="275"/>
      <c r="AF453" s="273"/>
      <c r="AG453" s="274"/>
      <c r="AH453" s="275"/>
      <c r="AI453" s="275"/>
      <c r="AJ453" s="273"/>
      <c r="AK453" s="274"/>
      <c r="AL453" s="275"/>
      <c r="AM453" s="275"/>
      <c r="AN453" s="273"/>
      <c r="AO453" s="274"/>
      <c r="AP453" s="275"/>
      <c r="AQ453" s="275"/>
      <c r="AR453" s="273"/>
      <c r="AS453" s="274"/>
      <c r="AT453" s="275"/>
      <c r="AU453" s="275"/>
      <c r="AV453" s="273"/>
      <c r="AW453" s="274"/>
      <c r="AX453" s="275"/>
      <c r="AY453" s="275"/>
      <c r="AZ453" s="273"/>
      <c r="BA453" s="274"/>
      <c r="BB453" s="275"/>
      <c r="BC453" s="275"/>
      <c r="BD453" s="273"/>
      <c r="BE453" s="274"/>
      <c r="BF453" s="275"/>
      <c r="BG453" s="275"/>
      <c r="BH453" s="273"/>
      <c r="BI453" s="274"/>
      <c r="BJ453" s="275"/>
      <c r="BK453" s="275"/>
      <c r="BL453" s="273"/>
      <c r="BM453" s="274"/>
      <c r="BN453" s="275"/>
      <c r="BO453" s="275"/>
    </row>
    <row r="454">
      <c r="D454" s="273"/>
      <c r="E454" s="274"/>
      <c r="F454" s="275"/>
      <c r="G454" s="275"/>
      <c r="H454" s="273"/>
      <c r="I454" s="274"/>
      <c r="J454" s="275"/>
      <c r="K454" s="275"/>
      <c r="L454" s="273"/>
      <c r="M454" s="274"/>
      <c r="N454" s="275"/>
      <c r="O454" s="275"/>
      <c r="P454" s="273"/>
      <c r="Q454" s="274"/>
      <c r="R454" s="275"/>
      <c r="S454" s="275"/>
      <c r="T454" s="273"/>
      <c r="U454" s="274"/>
      <c r="V454" s="275"/>
      <c r="W454" s="275"/>
      <c r="X454" s="273"/>
      <c r="Y454" s="274"/>
      <c r="Z454" s="275"/>
      <c r="AA454" s="275"/>
      <c r="AB454" s="273"/>
      <c r="AC454" s="274"/>
      <c r="AD454" s="275"/>
      <c r="AE454" s="275"/>
      <c r="AF454" s="273"/>
      <c r="AG454" s="274"/>
      <c r="AH454" s="275"/>
      <c r="AI454" s="275"/>
      <c r="AJ454" s="273"/>
      <c r="AK454" s="274"/>
      <c r="AL454" s="275"/>
      <c r="AM454" s="275"/>
      <c r="AN454" s="273"/>
      <c r="AO454" s="274"/>
      <c r="AP454" s="275"/>
      <c r="AQ454" s="275"/>
      <c r="AR454" s="273"/>
      <c r="AS454" s="274"/>
      <c r="AT454" s="275"/>
      <c r="AU454" s="275"/>
      <c r="AV454" s="273"/>
      <c r="AW454" s="274"/>
      <c r="AX454" s="275"/>
      <c r="AY454" s="275"/>
      <c r="AZ454" s="273"/>
      <c r="BA454" s="274"/>
      <c r="BB454" s="275"/>
      <c r="BC454" s="275"/>
      <c r="BD454" s="273"/>
      <c r="BE454" s="274"/>
      <c r="BF454" s="275"/>
      <c r="BG454" s="275"/>
      <c r="BH454" s="273"/>
      <c r="BI454" s="274"/>
      <c r="BJ454" s="275"/>
      <c r="BK454" s="275"/>
      <c r="BL454" s="273"/>
      <c r="BM454" s="274"/>
      <c r="BN454" s="275"/>
      <c r="BO454" s="275"/>
    </row>
    <row r="455">
      <c r="D455" s="273"/>
      <c r="E455" s="274"/>
      <c r="F455" s="275"/>
      <c r="G455" s="275"/>
      <c r="H455" s="273"/>
      <c r="I455" s="274"/>
      <c r="J455" s="275"/>
      <c r="K455" s="275"/>
      <c r="L455" s="273"/>
      <c r="M455" s="274"/>
      <c r="N455" s="275"/>
      <c r="O455" s="275"/>
      <c r="P455" s="273"/>
      <c r="Q455" s="274"/>
      <c r="R455" s="275"/>
      <c r="S455" s="275"/>
      <c r="T455" s="273"/>
      <c r="U455" s="274"/>
      <c r="V455" s="275"/>
      <c r="W455" s="275"/>
      <c r="X455" s="273"/>
      <c r="Y455" s="274"/>
      <c r="Z455" s="275"/>
      <c r="AA455" s="275"/>
      <c r="AB455" s="273"/>
      <c r="AC455" s="274"/>
      <c r="AD455" s="275"/>
      <c r="AE455" s="275"/>
      <c r="AF455" s="273"/>
      <c r="AG455" s="274"/>
      <c r="AH455" s="275"/>
      <c r="AI455" s="275"/>
      <c r="AJ455" s="273"/>
      <c r="AK455" s="274"/>
      <c r="AL455" s="275"/>
      <c r="AM455" s="275"/>
      <c r="AN455" s="273"/>
      <c r="AO455" s="274"/>
      <c r="AP455" s="275"/>
      <c r="AQ455" s="275"/>
      <c r="AR455" s="273"/>
      <c r="AS455" s="274"/>
      <c r="AT455" s="275"/>
      <c r="AU455" s="275"/>
      <c r="AV455" s="273"/>
      <c r="AW455" s="274"/>
      <c r="AX455" s="275"/>
      <c r="AY455" s="275"/>
      <c r="AZ455" s="273"/>
      <c r="BA455" s="274"/>
      <c r="BB455" s="275"/>
      <c r="BC455" s="275"/>
      <c r="BD455" s="273"/>
      <c r="BE455" s="274"/>
      <c r="BF455" s="275"/>
      <c r="BG455" s="275"/>
      <c r="BH455" s="273"/>
      <c r="BI455" s="274"/>
      <c r="BJ455" s="275"/>
      <c r="BK455" s="275"/>
      <c r="BL455" s="273"/>
      <c r="BM455" s="274"/>
      <c r="BN455" s="275"/>
      <c r="BO455" s="275"/>
    </row>
    <row r="456">
      <c r="D456" s="273"/>
      <c r="E456" s="274"/>
      <c r="F456" s="275"/>
      <c r="G456" s="275"/>
      <c r="H456" s="273"/>
      <c r="I456" s="274"/>
      <c r="J456" s="275"/>
      <c r="K456" s="275"/>
      <c r="L456" s="273"/>
      <c r="M456" s="274"/>
      <c r="N456" s="275"/>
      <c r="O456" s="275"/>
      <c r="P456" s="273"/>
      <c r="Q456" s="274"/>
      <c r="R456" s="275"/>
      <c r="S456" s="275"/>
      <c r="T456" s="273"/>
      <c r="U456" s="274"/>
      <c r="V456" s="275"/>
      <c r="W456" s="275"/>
      <c r="X456" s="273"/>
      <c r="Y456" s="274"/>
      <c r="Z456" s="275"/>
      <c r="AA456" s="275"/>
      <c r="AB456" s="273"/>
      <c r="AC456" s="274"/>
      <c r="AD456" s="275"/>
      <c r="AE456" s="275"/>
      <c r="AF456" s="273"/>
      <c r="AG456" s="274"/>
      <c r="AH456" s="275"/>
      <c r="AI456" s="275"/>
      <c r="AJ456" s="273"/>
      <c r="AK456" s="274"/>
      <c r="AL456" s="275"/>
      <c r="AM456" s="275"/>
      <c r="AN456" s="273"/>
      <c r="AO456" s="274"/>
      <c r="AP456" s="275"/>
      <c r="AQ456" s="275"/>
      <c r="AR456" s="273"/>
      <c r="AS456" s="274"/>
      <c r="AT456" s="275"/>
      <c r="AU456" s="275"/>
      <c r="AV456" s="273"/>
      <c r="AW456" s="274"/>
      <c r="AX456" s="275"/>
      <c r="AY456" s="275"/>
      <c r="AZ456" s="273"/>
      <c r="BA456" s="274"/>
      <c r="BB456" s="275"/>
      <c r="BC456" s="275"/>
      <c r="BD456" s="273"/>
      <c r="BE456" s="274"/>
      <c r="BF456" s="275"/>
      <c r="BG456" s="275"/>
      <c r="BH456" s="273"/>
      <c r="BI456" s="274"/>
      <c r="BJ456" s="275"/>
      <c r="BK456" s="275"/>
      <c r="BL456" s="273"/>
      <c r="BM456" s="274"/>
      <c r="BN456" s="275"/>
      <c r="BO456" s="275"/>
    </row>
    <row r="457">
      <c r="D457" s="273"/>
      <c r="E457" s="274"/>
      <c r="F457" s="275"/>
      <c r="G457" s="275"/>
      <c r="H457" s="273"/>
      <c r="I457" s="274"/>
      <c r="J457" s="275"/>
      <c r="K457" s="275"/>
      <c r="L457" s="273"/>
      <c r="M457" s="274"/>
      <c r="N457" s="275"/>
      <c r="O457" s="275"/>
      <c r="P457" s="273"/>
      <c r="Q457" s="274"/>
      <c r="R457" s="275"/>
      <c r="S457" s="275"/>
      <c r="T457" s="273"/>
      <c r="U457" s="274"/>
      <c r="V457" s="275"/>
      <c r="W457" s="275"/>
      <c r="X457" s="273"/>
      <c r="Y457" s="274"/>
      <c r="Z457" s="275"/>
      <c r="AA457" s="275"/>
      <c r="AB457" s="273"/>
      <c r="AC457" s="274"/>
      <c r="AD457" s="275"/>
      <c r="AE457" s="275"/>
      <c r="AF457" s="273"/>
      <c r="AG457" s="274"/>
      <c r="AH457" s="275"/>
      <c r="AI457" s="275"/>
      <c r="AJ457" s="273"/>
      <c r="AK457" s="274"/>
      <c r="AL457" s="275"/>
      <c r="AM457" s="275"/>
      <c r="AN457" s="273"/>
      <c r="AO457" s="274"/>
      <c r="AP457" s="275"/>
      <c r="AQ457" s="275"/>
      <c r="AR457" s="273"/>
      <c r="AS457" s="274"/>
      <c r="AT457" s="275"/>
      <c r="AU457" s="275"/>
      <c r="AV457" s="273"/>
      <c r="AW457" s="274"/>
      <c r="AX457" s="275"/>
      <c r="AY457" s="275"/>
      <c r="AZ457" s="273"/>
      <c r="BA457" s="274"/>
      <c r="BB457" s="275"/>
      <c r="BC457" s="275"/>
      <c r="BD457" s="273"/>
      <c r="BE457" s="274"/>
      <c r="BF457" s="275"/>
      <c r="BG457" s="275"/>
      <c r="BH457" s="273"/>
      <c r="BI457" s="274"/>
      <c r="BJ457" s="275"/>
      <c r="BK457" s="275"/>
      <c r="BL457" s="273"/>
      <c r="BM457" s="274"/>
      <c r="BN457" s="275"/>
      <c r="BO457" s="275"/>
    </row>
    <row r="458">
      <c r="D458" s="273"/>
      <c r="E458" s="274"/>
      <c r="F458" s="275"/>
      <c r="G458" s="275"/>
      <c r="H458" s="273"/>
      <c r="I458" s="274"/>
      <c r="J458" s="275"/>
      <c r="K458" s="275"/>
      <c r="L458" s="273"/>
      <c r="M458" s="274"/>
      <c r="N458" s="275"/>
      <c r="O458" s="275"/>
      <c r="P458" s="273"/>
      <c r="Q458" s="274"/>
      <c r="R458" s="275"/>
      <c r="S458" s="275"/>
      <c r="T458" s="273"/>
      <c r="U458" s="274"/>
      <c r="V458" s="275"/>
      <c r="W458" s="275"/>
      <c r="X458" s="273"/>
      <c r="Y458" s="274"/>
      <c r="Z458" s="275"/>
      <c r="AA458" s="275"/>
      <c r="AB458" s="273"/>
      <c r="AC458" s="274"/>
      <c r="AD458" s="275"/>
      <c r="AE458" s="275"/>
      <c r="AF458" s="273"/>
      <c r="AG458" s="274"/>
      <c r="AH458" s="275"/>
      <c r="AI458" s="275"/>
      <c r="AJ458" s="273"/>
      <c r="AK458" s="274"/>
      <c r="AL458" s="275"/>
      <c r="AM458" s="275"/>
      <c r="AN458" s="273"/>
      <c r="AO458" s="274"/>
      <c r="AP458" s="275"/>
      <c r="AQ458" s="275"/>
      <c r="AR458" s="273"/>
      <c r="AS458" s="274"/>
      <c r="AT458" s="275"/>
      <c r="AU458" s="275"/>
      <c r="AV458" s="273"/>
      <c r="AW458" s="274"/>
      <c r="AX458" s="275"/>
      <c r="AY458" s="275"/>
      <c r="AZ458" s="273"/>
      <c r="BA458" s="274"/>
      <c r="BB458" s="275"/>
      <c r="BC458" s="275"/>
      <c r="BD458" s="273"/>
      <c r="BE458" s="274"/>
      <c r="BF458" s="275"/>
      <c r="BG458" s="275"/>
      <c r="BH458" s="273"/>
      <c r="BI458" s="274"/>
      <c r="BJ458" s="275"/>
      <c r="BK458" s="275"/>
      <c r="BL458" s="273"/>
      <c r="BM458" s="274"/>
      <c r="BN458" s="275"/>
      <c r="BO458" s="275"/>
    </row>
    <row r="459">
      <c r="D459" s="273"/>
      <c r="E459" s="274"/>
      <c r="F459" s="275"/>
      <c r="G459" s="275"/>
      <c r="H459" s="273"/>
      <c r="I459" s="274"/>
      <c r="J459" s="275"/>
      <c r="K459" s="275"/>
      <c r="L459" s="273"/>
      <c r="M459" s="274"/>
      <c r="N459" s="275"/>
      <c r="O459" s="275"/>
      <c r="P459" s="273"/>
      <c r="Q459" s="274"/>
      <c r="R459" s="275"/>
      <c r="S459" s="275"/>
      <c r="T459" s="273"/>
      <c r="U459" s="274"/>
      <c r="V459" s="275"/>
      <c r="W459" s="275"/>
      <c r="X459" s="273"/>
      <c r="Y459" s="274"/>
      <c r="Z459" s="275"/>
      <c r="AA459" s="275"/>
      <c r="AB459" s="273"/>
      <c r="AC459" s="274"/>
      <c r="AD459" s="275"/>
      <c r="AE459" s="275"/>
      <c r="AF459" s="273"/>
      <c r="AG459" s="274"/>
      <c r="AH459" s="275"/>
      <c r="AI459" s="275"/>
      <c r="AJ459" s="273"/>
      <c r="AK459" s="274"/>
      <c r="AL459" s="275"/>
      <c r="AM459" s="275"/>
      <c r="AN459" s="273"/>
      <c r="AO459" s="274"/>
      <c r="AP459" s="275"/>
      <c r="AQ459" s="275"/>
      <c r="AR459" s="273"/>
      <c r="AS459" s="274"/>
      <c r="AT459" s="275"/>
      <c r="AU459" s="275"/>
      <c r="AV459" s="273"/>
      <c r="AW459" s="274"/>
      <c r="AX459" s="275"/>
      <c r="AY459" s="275"/>
      <c r="AZ459" s="273"/>
      <c r="BA459" s="274"/>
      <c r="BB459" s="275"/>
      <c r="BC459" s="275"/>
      <c r="BD459" s="273"/>
      <c r="BE459" s="274"/>
      <c r="BF459" s="275"/>
      <c r="BG459" s="275"/>
      <c r="BH459" s="273"/>
      <c r="BI459" s="274"/>
      <c r="BJ459" s="275"/>
      <c r="BK459" s="275"/>
      <c r="BL459" s="273"/>
      <c r="BM459" s="274"/>
      <c r="BN459" s="275"/>
      <c r="BO459" s="275"/>
    </row>
    <row r="460">
      <c r="D460" s="273"/>
      <c r="E460" s="274"/>
      <c r="F460" s="275"/>
      <c r="G460" s="275"/>
      <c r="H460" s="273"/>
      <c r="I460" s="274"/>
      <c r="J460" s="275"/>
      <c r="K460" s="275"/>
      <c r="L460" s="273"/>
      <c r="M460" s="274"/>
      <c r="N460" s="275"/>
      <c r="O460" s="275"/>
      <c r="P460" s="273"/>
      <c r="Q460" s="274"/>
      <c r="R460" s="275"/>
      <c r="S460" s="275"/>
      <c r="T460" s="273"/>
      <c r="U460" s="274"/>
      <c r="V460" s="275"/>
      <c r="W460" s="275"/>
      <c r="X460" s="273"/>
      <c r="Y460" s="274"/>
      <c r="Z460" s="275"/>
      <c r="AA460" s="275"/>
      <c r="AB460" s="273"/>
      <c r="AC460" s="274"/>
      <c r="AD460" s="275"/>
      <c r="AE460" s="275"/>
      <c r="AF460" s="273"/>
      <c r="AG460" s="274"/>
      <c r="AH460" s="275"/>
      <c r="AI460" s="275"/>
      <c r="AJ460" s="273"/>
      <c r="AK460" s="274"/>
      <c r="AL460" s="275"/>
      <c r="AM460" s="275"/>
      <c r="AN460" s="273"/>
      <c r="AO460" s="274"/>
      <c r="AP460" s="275"/>
      <c r="AQ460" s="275"/>
      <c r="AR460" s="273"/>
      <c r="AS460" s="274"/>
      <c r="AT460" s="275"/>
      <c r="AU460" s="275"/>
      <c r="AV460" s="273"/>
      <c r="AW460" s="274"/>
      <c r="AX460" s="275"/>
      <c r="AY460" s="275"/>
      <c r="AZ460" s="273"/>
      <c r="BA460" s="274"/>
      <c r="BB460" s="275"/>
      <c r="BC460" s="275"/>
      <c r="BD460" s="273"/>
      <c r="BE460" s="274"/>
      <c r="BF460" s="275"/>
      <c r="BG460" s="275"/>
      <c r="BH460" s="273"/>
      <c r="BI460" s="274"/>
      <c r="BJ460" s="275"/>
      <c r="BK460" s="275"/>
      <c r="BL460" s="273"/>
      <c r="BM460" s="274"/>
      <c r="BN460" s="275"/>
      <c r="BO460" s="275"/>
    </row>
    <row r="461">
      <c r="D461" s="273"/>
      <c r="E461" s="274"/>
      <c r="F461" s="275"/>
      <c r="G461" s="275"/>
      <c r="H461" s="273"/>
      <c r="I461" s="274"/>
      <c r="J461" s="275"/>
      <c r="K461" s="275"/>
      <c r="L461" s="273"/>
      <c r="M461" s="274"/>
      <c r="N461" s="275"/>
      <c r="O461" s="275"/>
      <c r="P461" s="273"/>
      <c r="Q461" s="274"/>
      <c r="R461" s="275"/>
      <c r="S461" s="275"/>
      <c r="T461" s="273"/>
      <c r="U461" s="274"/>
      <c r="V461" s="275"/>
      <c r="W461" s="275"/>
      <c r="X461" s="273"/>
      <c r="Y461" s="274"/>
      <c r="Z461" s="275"/>
      <c r="AA461" s="275"/>
      <c r="AB461" s="273"/>
      <c r="AC461" s="274"/>
      <c r="AD461" s="275"/>
      <c r="AE461" s="275"/>
      <c r="AF461" s="273"/>
      <c r="AG461" s="274"/>
      <c r="AH461" s="275"/>
      <c r="AI461" s="275"/>
      <c r="AJ461" s="273"/>
      <c r="AK461" s="274"/>
      <c r="AL461" s="275"/>
      <c r="AM461" s="275"/>
      <c r="AN461" s="273"/>
      <c r="AO461" s="274"/>
      <c r="AP461" s="275"/>
      <c r="AQ461" s="275"/>
      <c r="AR461" s="273"/>
      <c r="AS461" s="274"/>
      <c r="AT461" s="275"/>
      <c r="AU461" s="275"/>
      <c r="AV461" s="273"/>
      <c r="AW461" s="274"/>
      <c r="AX461" s="275"/>
      <c r="AY461" s="275"/>
      <c r="AZ461" s="273"/>
      <c r="BA461" s="274"/>
      <c r="BB461" s="275"/>
      <c r="BC461" s="275"/>
      <c r="BD461" s="273"/>
      <c r="BE461" s="274"/>
      <c r="BF461" s="275"/>
      <c r="BG461" s="275"/>
      <c r="BH461" s="273"/>
      <c r="BI461" s="274"/>
      <c r="BJ461" s="275"/>
      <c r="BK461" s="275"/>
      <c r="BL461" s="273"/>
      <c r="BM461" s="274"/>
      <c r="BN461" s="275"/>
      <c r="BO461" s="275"/>
    </row>
    <row r="462">
      <c r="D462" s="273"/>
      <c r="E462" s="274"/>
      <c r="F462" s="275"/>
      <c r="G462" s="275"/>
      <c r="H462" s="273"/>
      <c r="I462" s="274"/>
      <c r="J462" s="275"/>
      <c r="K462" s="275"/>
      <c r="L462" s="273"/>
      <c r="M462" s="274"/>
      <c r="N462" s="275"/>
      <c r="O462" s="275"/>
      <c r="P462" s="273"/>
      <c r="Q462" s="274"/>
      <c r="R462" s="275"/>
      <c r="S462" s="275"/>
      <c r="T462" s="273"/>
      <c r="U462" s="274"/>
      <c r="V462" s="275"/>
      <c r="W462" s="275"/>
      <c r="X462" s="273"/>
      <c r="Y462" s="274"/>
      <c r="Z462" s="275"/>
      <c r="AA462" s="275"/>
      <c r="AB462" s="273"/>
      <c r="AC462" s="274"/>
      <c r="AD462" s="275"/>
      <c r="AE462" s="275"/>
      <c r="AF462" s="273"/>
      <c r="AG462" s="274"/>
      <c r="AH462" s="275"/>
      <c r="AI462" s="275"/>
      <c r="AJ462" s="273"/>
      <c r="AK462" s="274"/>
      <c r="AL462" s="275"/>
      <c r="AM462" s="275"/>
      <c r="AN462" s="273"/>
      <c r="AO462" s="274"/>
      <c r="AP462" s="275"/>
      <c r="AQ462" s="275"/>
      <c r="AR462" s="273"/>
      <c r="AS462" s="274"/>
      <c r="AT462" s="275"/>
      <c r="AU462" s="275"/>
      <c r="AV462" s="273"/>
      <c r="AW462" s="274"/>
      <c r="AX462" s="275"/>
      <c r="AY462" s="275"/>
      <c r="AZ462" s="273"/>
      <c r="BA462" s="274"/>
      <c r="BB462" s="275"/>
      <c r="BC462" s="275"/>
      <c r="BD462" s="273"/>
      <c r="BE462" s="274"/>
      <c r="BF462" s="275"/>
      <c r="BG462" s="275"/>
      <c r="BH462" s="273"/>
      <c r="BI462" s="274"/>
      <c r="BJ462" s="275"/>
      <c r="BK462" s="275"/>
      <c r="BL462" s="273"/>
      <c r="BM462" s="274"/>
      <c r="BN462" s="275"/>
      <c r="BO462" s="275"/>
    </row>
    <row r="463">
      <c r="D463" s="273"/>
      <c r="E463" s="274"/>
      <c r="F463" s="275"/>
      <c r="G463" s="275"/>
      <c r="H463" s="273"/>
      <c r="I463" s="274"/>
      <c r="J463" s="275"/>
      <c r="K463" s="275"/>
      <c r="L463" s="273"/>
      <c r="M463" s="274"/>
      <c r="N463" s="275"/>
      <c r="O463" s="275"/>
      <c r="P463" s="273"/>
      <c r="Q463" s="274"/>
      <c r="R463" s="275"/>
      <c r="S463" s="275"/>
      <c r="T463" s="273"/>
      <c r="U463" s="274"/>
      <c r="V463" s="275"/>
      <c r="W463" s="275"/>
      <c r="X463" s="273"/>
      <c r="Y463" s="274"/>
      <c r="Z463" s="275"/>
      <c r="AA463" s="275"/>
      <c r="AB463" s="273"/>
      <c r="AC463" s="274"/>
      <c r="AD463" s="275"/>
      <c r="AE463" s="275"/>
      <c r="AF463" s="273"/>
      <c r="AG463" s="274"/>
      <c r="AH463" s="275"/>
      <c r="AI463" s="275"/>
      <c r="AJ463" s="273"/>
      <c r="AK463" s="274"/>
      <c r="AL463" s="275"/>
      <c r="AM463" s="275"/>
      <c r="AN463" s="273"/>
      <c r="AO463" s="274"/>
      <c r="AP463" s="275"/>
      <c r="AQ463" s="275"/>
      <c r="AR463" s="273"/>
      <c r="AS463" s="274"/>
      <c r="AT463" s="275"/>
      <c r="AU463" s="275"/>
      <c r="AV463" s="273"/>
      <c r="AW463" s="274"/>
      <c r="AX463" s="275"/>
      <c r="AY463" s="275"/>
      <c r="AZ463" s="273"/>
      <c r="BA463" s="274"/>
      <c r="BB463" s="275"/>
      <c r="BC463" s="275"/>
      <c r="BD463" s="273"/>
      <c r="BE463" s="274"/>
      <c r="BF463" s="275"/>
      <c r="BG463" s="275"/>
      <c r="BH463" s="273"/>
      <c r="BI463" s="274"/>
      <c r="BJ463" s="275"/>
      <c r="BK463" s="275"/>
      <c r="BL463" s="273"/>
      <c r="BM463" s="274"/>
      <c r="BN463" s="275"/>
      <c r="BO463" s="275"/>
    </row>
    <row r="464">
      <c r="D464" s="273"/>
      <c r="E464" s="274"/>
      <c r="F464" s="275"/>
      <c r="G464" s="275"/>
      <c r="H464" s="273"/>
      <c r="I464" s="274"/>
      <c r="J464" s="275"/>
      <c r="K464" s="275"/>
      <c r="L464" s="273"/>
      <c r="M464" s="274"/>
      <c r="N464" s="275"/>
      <c r="O464" s="275"/>
      <c r="P464" s="273"/>
      <c r="Q464" s="274"/>
      <c r="R464" s="275"/>
      <c r="S464" s="275"/>
      <c r="T464" s="273"/>
      <c r="U464" s="274"/>
      <c r="V464" s="275"/>
      <c r="W464" s="275"/>
      <c r="X464" s="273"/>
      <c r="Y464" s="274"/>
      <c r="Z464" s="275"/>
      <c r="AA464" s="275"/>
      <c r="AB464" s="273"/>
      <c r="AC464" s="274"/>
      <c r="AD464" s="275"/>
      <c r="AE464" s="275"/>
      <c r="AF464" s="273"/>
      <c r="AG464" s="274"/>
      <c r="AH464" s="275"/>
      <c r="AI464" s="275"/>
      <c r="AJ464" s="273"/>
      <c r="AK464" s="274"/>
      <c r="AL464" s="275"/>
      <c r="AM464" s="275"/>
      <c r="AN464" s="273"/>
      <c r="AO464" s="274"/>
      <c r="AP464" s="275"/>
      <c r="AQ464" s="275"/>
      <c r="AR464" s="273"/>
      <c r="AS464" s="274"/>
      <c r="AT464" s="275"/>
      <c r="AU464" s="275"/>
      <c r="AV464" s="273"/>
      <c r="AW464" s="274"/>
      <c r="AX464" s="275"/>
      <c r="AY464" s="275"/>
      <c r="AZ464" s="273"/>
      <c r="BA464" s="274"/>
      <c r="BB464" s="275"/>
      <c r="BC464" s="275"/>
      <c r="BD464" s="273"/>
      <c r="BE464" s="274"/>
      <c r="BF464" s="275"/>
      <c r="BG464" s="275"/>
      <c r="BH464" s="273"/>
      <c r="BI464" s="274"/>
      <c r="BJ464" s="275"/>
      <c r="BK464" s="275"/>
      <c r="BL464" s="273"/>
      <c r="BM464" s="274"/>
      <c r="BN464" s="275"/>
      <c r="BO464" s="275"/>
    </row>
    <row r="465">
      <c r="D465" s="273"/>
      <c r="E465" s="274"/>
      <c r="F465" s="275"/>
      <c r="G465" s="275"/>
      <c r="H465" s="273"/>
      <c r="I465" s="274"/>
      <c r="J465" s="275"/>
      <c r="K465" s="275"/>
      <c r="L465" s="273"/>
      <c r="M465" s="274"/>
      <c r="N465" s="275"/>
      <c r="O465" s="275"/>
      <c r="P465" s="273"/>
      <c r="Q465" s="274"/>
      <c r="R465" s="275"/>
      <c r="S465" s="275"/>
      <c r="T465" s="273"/>
      <c r="U465" s="274"/>
      <c r="V465" s="275"/>
      <c r="W465" s="275"/>
      <c r="X465" s="273"/>
      <c r="Y465" s="274"/>
      <c r="Z465" s="275"/>
      <c r="AA465" s="275"/>
      <c r="AB465" s="273"/>
      <c r="AC465" s="274"/>
      <c r="AD465" s="275"/>
      <c r="AE465" s="275"/>
      <c r="AF465" s="273"/>
      <c r="AG465" s="274"/>
      <c r="AH465" s="275"/>
      <c r="AI465" s="275"/>
      <c r="AJ465" s="273"/>
      <c r="AK465" s="274"/>
      <c r="AL465" s="275"/>
      <c r="AM465" s="275"/>
      <c r="AN465" s="273"/>
      <c r="AO465" s="274"/>
      <c r="AP465" s="275"/>
      <c r="AQ465" s="275"/>
      <c r="AR465" s="273"/>
      <c r="AS465" s="274"/>
      <c r="AT465" s="275"/>
      <c r="AU465" s="275"/>
      <c r="AV465" s="273"/>
      <c r="AW465" s="274"/>
      <c r="AX465" s="275"/>
      <c r="AY465" s="275"/>
      <c r="AZ465" s="273"/>
      <c r="BA465" s="274"/>
      <c r="BB465" s="275"/>
      <c r="BC465" s="275"/>
      <c r="BD465" s="273"/>
      <c r="BE465" s="274"/>
      <c r="BF465" s="275"/>
      <c r="BG465" s="275"/>
      <c r="BH465" s="273"/>
      <c r="BI465" s="274"/>
      <c r="BJ465" s="275"/>
      <c r="BK465" s="275"/>
      <c r="BL465" s="273"/>
      <c r="BM465" s="274"/>
      <c r="BN465" s="275"/>
      <c r="BO465" s="275"/>
    </row>
    <row r="466">
      <c r="D466" s="273"/>
      <c r="E466" s="274"/>
      <c r="F466" s="275"/>
      <c r="G466" s="275"/>
      <c r="H466" s="273"/>
      <c r="I466" s="274"/>
      <c r="J466" s="275"/>
      <c r="K466" s="275"/>
      <c r="L466" s="273"/>
      <c r="M466" s="274"/>
      <c r="N466" s="275"/>
      <c r="O466" s="275"/>
      <c r="P466" s="273"/>
      <c r="Q466" s="274"/>
      <c r="R466" s="275"/>
      <c r="S466" s="275"/>
      <c r="T466" s="273"/>
      <c r="U466" s="274"/>
      <c r="V466" s="275"/>
      <c r="W466" s="275"/>
      <c r="X466" s="273"/>
      <c r="Y466" s="274"/>
      <c r="Z466" s="275"/>
      <c r="AA466" s="275"/>
      <c r="AB466" s="273"/>
      <c r="AC466" s="274"/>
      <c r="AD466" s="275"/>
      <c r="AE466" s="275"/>
      <c r="AF466" s="273"/>
      <c r="AG466" s="274"/>
      <c r="AH466" s="275"/>
      <c r="AI466" s="275"/>
      <c r="AJ466" s="273"/>
      <c r="AK466" s="274"/>
      <c r="AL466" s="275"/>
      <c r="AM466" s="275"/>
      <c r="AN466" s="273"/>
      <c r="AO466" s="274"/>
      <c r="AP466" s="275"/>
      <c r="AQ466" s="275"/>
      <c r="AR466" s="273"/>
      <c r="AS466" s="274"/>
      <c r="AT466" s="275"/>
      <c r="AU466" s="275"/>
      <c r="AV466" s="273"/>
      <c r="AW466" s="274"/>
      <c r="AX466" s="275"/>
      <c r="AY466" s="275"/>
      <c r="AZ466" s="273"/>
      <c r="BA466" s="274"/>
      <c r="BB466" s="275"/>
      <c r="BC466" s="275"/>
      <c r="BD466" s="273"/>
      <c r="BE466" s="274"/>
      <c r="BF466" s="275"/>
      <c r="BG466" s="275"/>
      <c r="BH466" s="273"/>
      <c r="BI466" s="274"/>
      <c r="BJ466" s="275"/>
      <c r="BK466" s="275"/>
      <c r="BL466" s="273"/>
      <c r="BM466" s="274"/>
      <c r="BN466" s="275"/>
      <c r="BO466" s="275"/>
    </row>
    <row r="467">
      <c r="D467" s="273"/>
      <c r="E467" s="274"/>
      <c r="F467" s="275"/>
      <c r="G467" s="275"/>
      <c r="H467" s="273"/>
      <c r="I467" s="274"/>
      <c r="J467" s="275"/>
      <c r="K467" s="275"/>
      <c r="L467" s="273"/>
      <c r="M467" s="274"/>
      <c r="N467" s="275"/>
      <c r="O467" s="275"/>
      <c r="P467" s="273"/>
      <c r="Q467" s="274"/>
      <c r="R467" s="275"/>
      <c r="S467" s="275"/>
      <c r="T467" s="273"/>
      <c r="U467" s="274"/>
      <c r="V467" s="275"/>
      <c r="W467" s="275"/>
      <c r="X467" s="273"/>
      <c r="Y467" s="274"/>
      <c r="Z467" s="275"/>
      <c r="AA467" s="275"/>
      <c r="AB467" s="273"/>
      <c r="AC467" s="274"/>
      <c r="AD467" s="275"/>
      <c r="AE467" s="275"/>
      <c r="AF467" s="273"/>
      <c r="AG467" s="274"/>
      <c r="AH467" s="275"/>
      <c r="AI467" s="275"/>
      <c r="AJ467" s="273"/>
      <c r="AK467" s="274"/>
      <c r="AL467" s="275"/>
      <c r="AM467" s="275"/>
      <c r="AN467" s="273"/>
      <c r="AO467" s="274"/>
      <c r="AP467" s="275"/>
      <c r="AQ467" s="275"/>
      <c r="AR467" s="273"/>
      <c r="AS467" s="274"/>
      <c r="AT467" s="275"/>
      <c r="AU467" s="275"/>
      <c r="AV467" s="273"/>
      <c r="AW467" s="274"/>
      <c r="AX467" s="275"/>
      <c r="AY467" s="275"/>
      <c r="AZ467" s="273"/>
      <c r="BA467" s="274"/>
      <c r="BB467" s="275"/>
      <c r="BC467" s="275"/>
      <c r="BD467" s="273"/>
      <c r="BE467" s="274"/>
      <c r="BF467" s="275"/>
      <c r="BG467" s="275"/>
      <c r="BH467" s="273"/>
      <c r="BI467" s="274"/>
      <c r="BJ467" s="275"/>
      <c r="BK467" s="275"/>
      <c r="BL467" s="273"/>
      <c r="BM467" s="274"/>
      <c r="BN467" s="275"/>
      <c r="BO467" s="275"/>
    </row>
    <row r="468">
      <c r="D468" s="273"/>
      <c r="E468" s="274"/>
      <c r="F468" s="275"/>
      <c r="G468" s="275"/>
      <c r="H468" s="273"/>
      <c r="I468" s="274"/>
      <c r="J468" s="275"/>
      <c r="K468" s="275"/>
      <c r="L468" s="273"/>
      <c r="M468" s="274"/>
      <c r="N468" s="275"/>
      <c r="O468" s="275"/>
      <c r="P468" s="273"/>
      <c r="Q468" s="274"/>
      <c r="R468" s="275"/>
      <c r="S468" s="275"/>
      <c r="T468" s="273"/>
      <c r="U468" s="274"/>
      <c r="V468" s="275"/>
      <c r="W468" s="275"/>
      <c r="X468" s="273"/>
      <c r="Y468" s="274"/>
      <c r="Z468" s="275"/>
      <c r="AA468" s="275"/>
      <c r="AB468" s="273"/>
      <c r="AC468" s="274"/>
      <c r="AD468" s="275"/>
      <c r="AE468" s="275"/>
      <c r="AF468" s="273"/>
      <c r="AG468" s="274"/>
      <c r="AH468" s="275"/>
      <c r="AI468" s="275"/>
      <c r="AJ468" s="273"/>
      <c r="AK468" s="274"/>
      <c r="AL468" s="275"/>
      <c r="AM468" s="275"/>
      <c r="AN468" s="273"/>
      <c r="AO468" s="274"/>
      <c r="AP468" s="275"/>
      <c r="AQ468" s="275"/>
      <c r="AR468" s="273"/>
      <c r="AS468" s="274"/>
      <c r="AT468" s="275"/>
      <c r="AU468" s="275"/>
      <c r="AV468" s="273"/>
      <c r="AW468" s="274"/>
      <c r="AX468" s="275"/>
      <c r="AY468" s="275"/>
      <c r="AZ468" s="273"/>
      <c r="BA468" s="274"/>
      <c r="BB468" s="275"/>
      <c r="BC468" s="275"/>
      <c r="BD468" s="273"/>
      <c r="BE468" s="274"/>
      <c r="BF468" s="275"/>
      <c r="BG468" s="275"/>
      <c r="BH468" s="273"/>
      <c r="BI468" s="274"/>
      <c r="BJ468" s="275"/>
      <c r="BK468" s="275"/>
      <c r="BL468" s="273"/>
      <c r="BM468" s="274"/>
      <c r="BN468" s="275"/>
      <c r="BO468" s="275"/>
    </row>
    <row r="469">
      <c r="D469" s="273"/>
      <c r="E469" s="274"/>
      <c r="F469" s="275"/>
      <c r="G469" s="275"/>
      <c r="H469" s="273"/>
      <c r="I469" s="274"/>
      <c r="J469" s="275"/>
      <c r="K469" s="275"/>
      <c r="L469" s="273"/>
      <c r="M469" s="274"/>
      <c r="N469" s="275"/>
      <c r="O469" s="275"/>
      <c r="P469" s="273"/>
      <c r="Q469" s="274"/>
      <c r="R469" s="275"/>
      <c r="S469" s="275"/>
      <c r="T469" s="273"/>
      <c r="U469" s="274"/>
      <c r="V469" s="275"/>
      <c r="W469" s="275"/>
      <c r="X469" s="273"/>
      <c r="Y469" s="274"/>
      <c r="Z469" s="275"/>
      <c r="AA469" s="275"/>
      <c r="AB469" s="273"/>
      <c r="AC469" s="274"/>
      <c r="AD469" s="275"/>
      <c r="AE469" s="275"/>
      <c r="AF469" s="273"/>
      <c r="AG469" s="274"/>
      <c r="AH469" s="275"/>
      <c r="AI469" s="275"/>
      <c r="AJ469" s="273"/>
      <c r="AK469" s="274"/>
      <c r="AL469" s="275"/>
      <c r="AM469" s="275"/>
      <c r="AN469" s="273"/>
      <c r="AO469" s="274"/>
      <c r="AP469" s="275"/>
      <c r="AQ469" s="275"/>
      <c r="AR469" s="273"/>
      <c r="AS469" s="274"/>
      <c r="AT469" s="275"/>
      <c r="AU469" s="275"/>
      <c r="AV469" s="273"/>
      <c r="AW469" s="274"/>
      <c r="AX469" s="275"/>
      <c r="AY469" s="275"/>
      <c r="AZ469" s="273"/>
      <c r="BA469" s="274"/>
      <c r="BB469" s="275"/>
      <c r="BC469" s="275"/>
      <c r="BD469" s="273"/>
      <c r="BE469" s="274"/>
      <c r="BF469" s="275"/>
      <c r="BG469" s="275"/>
      <c r="BH469" s="273"/>
      <c r="BI469" s="274"/>
      <c r="BJ469" s="275"/>
      <c r="BK469" s="275"/>
      <c r="BL469" s="273"/>
      <c r="BM469" s="274"/>
      <c r="BN469" s="275"/>
      <c r="BO469" s="275"/>
    </row>
    <row r="470">
      <c r="D470" s="273"/>
      <c r="E470" s="274"/>
      <c r="F470" s="275"/>
      <c r="G470" s="275"/>
      <c r="H470" s="273"/>
      <c r="I470" s="274"/>
      <c r="J470" s="275"/>
      <c r="K470" s="275"/>
      <c r="L470" s="273"/>
      <c r="M470" s="274"/>
      <c r="N470" s="275"/>
      <c r="O470" s="275"/>
      <c r="P470" s="273"/>
      <c r="Q470" s="274"/>
      <c r="R470" s="275"/>
      <c r="S470" s="275"/>
      <c r="T470" s="273"/>
      <c r="U470" s="274"/>
      <c r="V470" s="275"/>
      <c r="W470" s="275"/>
      <c r="X470" s="273"/>
      <c r="Y470" s="274"/>
      <c r="Z470" s="275"/>
      <c r="AA470" s="275"/>
      <c r="AB470" s="273"/>
      <c r="AC470" s="274"/>
      <c r="AD470" s="275"/>
      <c r="AE470" s="275"/>
      <c r="AF470" s="273"/>
      <c r="AG470" s="274"/>
      <c r="AH470" s="275"/>
      <c r="AI470" s="275"/>
      <c r="AJ470" s="273"/>
      <c r="AK470" s="274"/>
      <c r="AL470" s="275"/>
      <c r="AM470" s="275"/>
      <c r="AN470" s="273"/>
      <c r="AO470" s="274"/>
      <c r="AP470" s="275"/>
      <c r="AQ470" s="275"/>
      <c r="AR470" s="273"/>
      <c r="AS470" s="274"/>
      <c r="AT470" s="275"/>
      <c r="AU470" s="275"/>
      <c r="AV470" s="273"/>
      <c r="AW470" s="274"/>
      <c r="AX470" s="275"/>
      <c r="AY470" s="275"/>
      <c r="AZ470" s="273"/>
      <c r="BA470" s="274"/>
      <c r="BB470" s="275"/>
      <c r="BC470" s="275"/>
      <c r="BD470" s="273"/>
      <c r="BE470" s="274"/>
      <c r="BF470" s="275"/>
      <c r="BG470" s="275"/>
      <c r="BH470" s="273"/>
      <c r="BI470" s="274"/>
      <c r="BJ470" s="275"/>
      <c r="BK470" s="275"/>
      <c r="BL470" s="273"/>
      <c r="BM470" s="274"/>
      <c r="BN470" s="275"/>
      <c r="BO470" s="275"/>
    </row>
    <row r="471">
      <c r="D471" s="273"/>
      <c r="E471" s="274"/>
      <c r="F471" s="275"/>
      <c r="G471" s="275"/>
      <c r="H471" s="273"/>
      <c r="I471" s="274"/>
      <c r="J471" s="275"/>
      <c r="K471" s="275"/>
      <c r="L471" s="273"/>
      <c r="M471" s="274"/>
      <c r="N471" s="275"/>
      <c r="O471" s="275"/>
      <c r="P471" s="273"/>
      <c r="Q471" s="274"/>
      <c r="R471" s="275"/>
      <c r="S471" s="275"/>
      <c r="T471" s="273"/>
      <c r="U471" s="274"/>
      <c r="V471" s="275"/>
      <c r="W471" s="275"/>
      <c r="X471" s="273"/>
      <c r="Y471" s="274"/>
      <c r="Z471" s="275"/>
      <c r="AA471" s="275"/>
      <c r="AB471" s="273"/>
      <c r="AC471" s="274"/>
      <c r="AD471" s="275"/>
      <c r="AE471" s="275"/>
      <c r="AF471" s="273"/>
      <c r="AG471" s="274"/>
      <c r="AH471" s="275"/>
      <c r="AI471" s="275"/>
      <c r="AJ471" s="273"/>
      <c r="AK471" s="274"/>
      <c r="AL471" s="275"/>
      <c r="AM471" s="275"/>
      <c r="AN471" s="273"/>
      <c r="AO471" s="274"/>
      <c r="AP471" s="275"/>
      <c r="AQ471" s="275"/>
      <c r="AR471" s="273"/>
      <c r="AS471" s="274"/>
      <c r="AT471" s="275"/>
      <c r="AU471" s="275"/>
      <c r="AV471" s="273"/>
      <c r="AW471" s="274"/>
      <c r="AX471" s="275"/>
      <c r="AY471" s="275"/>
      <c r="AZ471" s="273"/>
      <c r="BA471" s="274"/>
      <c r="BB471" s="275"/>
      <c r="BC471" s="275"/>
      <c r="BD471" s="273"/>
      <c r="BE471" s="274"/>
      <c r="BF471" s="275"/>
      <c r="BG471" s="275"/>
      <c r="BH471" s="273"/>
      <c r="BI471" s="274"/>
      <c r="BJ471" s="275"/>
      <c r="BK471" s="275"/>
      <c r="BL471" s="273"/>
      <c r="BM471" s="274"/>
      <c r="BN471" s="275"/>
      <c r="BO471" s="275"/>
    </row>
    <row r="472">
      <c r="D472" s="273"/>
      <c r="E472" s="274"/>
      <c r="F472" s="275"/>
      <c r="G472" s="275"/>
      <c r="H472" s="273"/>
      <c r="I472" s="274"/>
      <c r="J472" s="275"/>
      <c r="K472" s="275"/>
      <c r="L472" s="273"/>
      <c r="M472" s="274"/>
      <c r="N472" s="275"/>
      <c r="O472" s="275"/>
      <c r="P472" s="273"/>
      <c r="Q472" s="274"/>
      <c r="R472" s="275"/>
      <c r="S472" s="275"/>
      <c r="T472" s="273"/>
      <c r="U472" s="274"/>
      <c r="V472" s="275"/>
      <c r="W472" s="275"/>
      <c r="X472" s="273"/>
      <c r="Y472" s="274"/>
      <c r="Z472" s="275"/>
      <c r="AA472" s="275"/>
      <c r="AB472" s="273"/>
      <c r="AC472" s="274"/>
      <c r="AD472" s="275"/>
      <c r="AE472" s="275"/>
      <c r="AF472" s="273"/>
      <c r="AG472" s="274"/>
      <c r="AH472" s="275"/>
      <c r="AI472" s="275"/>
      <c r="AJ472" s="273"/>
      <c r="AK472" s="274"/>
      <c r="AL472" s="275"/>
      <c r="AM472" s="275"/>
      <c r="AN472" s="273"/>
      <c r="AO472" s="274"/>
      <c r="AP472" s="275"/>
      <c r="AQ472" s="275"/>
      <c r="AR472" s="273"/>
      <c r="AS472" s="274"/>
      <c r="AT472" s="275"/>
      <c r="AU472" s="275"/>
      <c r="AV472" s="273"/>
      <c r="AW472" s="274"/>
      <c r="AX472" s="275"/>
      <c r="AY472" s="275"/>
      <c r="AZ472" s="273"/>
      <c r="BA472" s="274"/>
      <c r="BB472" s="275"/>
      <c r="BC472" s="275"/>
      <c r="BD472" s="273"/>
      <c r="BE472" s="274"/>
      <c r="BF472" s="275"/>
      <c r="BG472" s="275"/>
      <c r="BH472" s="273"/>
      <c r="BI472" s="274"/>
      <c r="BJ472" s="275"/>
      <c r="BK472" s="275"/>
      <c r="BL472" s="273"/>
      <c r="BM472" s="274"/>
      <c r="BN472" s="275"/>
      <c r="BO472" s="275"/>
    </row>
    <row r="473">
      <c r="D473" s="273"/>
      <c r="E473" s="274"/>
      <c r="F473" s="275"/>
      <c r="G473" s="275"/>
      <c r="H473" s="273"/>
      <c r="I473" s="274"/>
      <c r="J473" s="275"/>
      <c r="K473" s="275"/>
      <c r="L473" s="273"/>
      <c r="M473" s="274"/>
      <c r="N473" s="275"/>
      <c r="O473" s="275"/>
      <c r="P473" s="273"/>
      <c r="Q473" s="274"/>
      <c r="R473" s="275"/>
      <c r="S473" s="275"/>
      <c r="T473" s="273"/>
      <c r="U473" s="274"/>
      <c r="V473" s="275"/>
      <c r="W473" s="275"/>
      <c r="X473" s="273"/>
      <c r="Y473" s="274"/>
      <c r="Z473" s="275"/>
      <c r="AA473" s="275"/>
      <c r="AB473" s="273"/>
      <c r="AC473" s="274"/>
      <c r="AD473" s="275"/>
      <c r="AE473" s="275"/>
      <c r="AF473" s="273"/>
      <c r="AG473" s="274"/>
      <c r="AH473" s="275"/>
      <c r="AI473" s="275"/>
      <c r="AJ473" s="273"/>
      <c r="AK473" s="274"/>
      <c r="AL473" s="275"/>
      <c r="AM473" s="275"/>
      <c r="AN473" s="273"/>
      <c r="AO473" s="274"/>
      <c r="AP473" s="275"/>
      <c r="AQ473" s="275"/>
      <c r="AR473" s="273"/>
      <c r="AS473" s="274"/>
      <c r="AT473" s="275"/>
      <c r="AU473" s="275"/>
      <c r="AV473" s="273"/>
      <c r="AW473" s="274"/>
      <c r="AX473" s="275"/>
      <c r="AY473" s="275"/>
      <c r="AZ473" s="273"/>
      <c r="BA473" s="274"/>
      <c r="BB473" s="275"/>
      <c r="BC473" s="275"/>
      <c r="BD473" s="273"/>
      <c r="BE473" s="274"/>
      <c r="BF473" s="275"/>
      <c r="BG473" s="275"/>
      <c r="BH473" s="273"/>
      <c r="BI473" s="274"/>
      <c r="BJ473" s="275"/>
      <c r="BK473" s="275"/>
      <c r="BL473" s="273"/>
      <c r="BM473" s="274"/>
      <c r="BN473" s="275"/>
      <c r="BO473" s="275"/>
    </row>
    <row r="474">
      <c r="D474" s="273"/>
      <c r="E474" s="274"/>
      <c r="F474" s="275"/>
      <c r="G474" s="275"/>
      <c r="H474" s="273"/>
      <c r="I474" s="274"/>
      <c r="J474" s="275"/>
      <c r="K474" s="275"/>
      <c r="L474" s="273"/>
      <c r="M474" s="274"/>
      <c r="N474" s="275"/>
      <c r="O474" s="275"/>
      <c r="P474" s="273"/>
      <c r="Q474" s="274"/>
      <c r="R474" s="275"/>
      <c r="S474" s="275"/>
      <c r="T474" s="273"/>
      <c r="U474" s="274"/>
      <c r="V474" s="275"/>
      <c r="W474" s="275"/>
      <c r="X474" s="273"/>
      <c r="Y474" s="274"/>
      <c r="Z474" s="275"/>
      <c r="AA474" s="275"/>
      <c r="AB474" s="273"/>
      <c r="AC474" s="274"/>
      <c r="AD474" s="275"/>
      <c r="AE474" s="275"/>
      <c r="AF474" s="273"/>
      <c r="AG474" s="274"/>
      <c r="AH474" s="275"/>
      <c r="AI474" s="275"/>
      <c r="AJ474" s="273"/>
      <c r="AK474" s="274"/>
      <c r="AL474" s="275"/>
      <c r="AM474" s="275"/>
      <c r="AN474" s="273"/>
      <c r="AO474" s="274"/>
      <c r="AP474" s="275"/>
      <c r="AQ474" s="275"/>
      <c r="AR474" s="273"/>
      <c r="AS474" s="274"/>
      <c r="AT474" s="275"/>
      <c r="AU474" s="275"/>
      <c r="AV474" s="273"/>
      <c r="AW474" s="274"/>
      <c r="AX474" s="275"/>
      <c r="AY474" s="275"/>
      <c r="AZ474" s="273"/>
      <c r="BA474" s="274"/>
      <c r="BB474" s="275"/>
      <c r="BC474" s="275"/>
      <c r="BD474" s="273"/>
      <c r="BE474" s="274"/>
      <c r="BF474" s="275"/>
      <c r="BG474" s="275"/>
      <c r="BH474" s="273"/>
      <c r="BI474" s="274"/>
      <c r="BJ474" s="275"/>
      <c r="BK474" s="275"/>
      <c r="BL474" s="273"/>
      <c r="BM474" s="274"/>
      <c r="BN474" s="275"/>
      <c r="BO474" s="275"/>
    </row>
    <row r="475">
      <c r="D475" s="273"/>
      <c r="E475" s="274"/>
      <c r="F475" s="275"/>
      <c r="G475" s="275"/>
      <c r="H475" s="273"/>
      <c r="I475" s="274"/>
      <c r="J475" s="275"/>
      <c r="K475" s="275"/>
      <c r="L475" s="273"/>
      <c r="M475" s="274"/>
      <c r="N475" s="275"/>
      <c r="O475" s="275"/>
      <c r="P475" s="273"/>
      <c r="Q475" s="274"/>
      <c r="R475" s="275"/>
      <c r="S475" s="275"/>
      <c r="T475" s="273"/>
      <c r="U475" s="274"/>
      <c r="V475" s="275"/>
      <c r="W475" s="275"/>
      <c r="X475" s="273"/>
      <c r="Y475" s="274"/>
      <c r="Z475" s="275"/>
      <c r="AA475" s="275"/>
      <c r="AB475" s="273"/>
      <c r="AC475" s="274"/>
      <c r="AD475" s="275"/>
      <c r="AE475" s="275"/>
      <c r="AF475" s="273"/>
      <c r="AG475" s="274"/>
      <c r="AH475" s="275"/>
      <c r="AI475" s="275"/>
      <c r="AJ475" s="273"/>
      <c r="AK475" s="274"/>
      <c r="AL475" s="275"/>
      <c r="AM475" s="275"/>
      <c r="AN475" s="273"/>
      <c r="AO475" s="274"/>
      <c r="AP475" s="275"/>
      <c r="AQ475" s="275"/>
      <c r="AR475" s="273"/>
      <c r="AS475" s="274"/>
      <c r="AT475" s="275"/>
      <c r="AU475" s="275"/>
      <c r="AV475" s="273"/>
      <c r="AW475" s="274"/>
      <c r="AX475" s="275"/>
      <c r="AY475" s="275"/>
      <c r="AZ475" s="273"/>
      <c r="BA475" s="274"/>
      <c r="BB475" s="275"/>
      <c r="BC475" s="275"/>
      <c r="BD475" s="273"/>
      <c r="BE475" s="274"/>
      <c r="BF475" s="275"/>
      <c r="BG475" s="275"/>
      <c r="BH475" s="273"/>
      <c r="BI475" s="274"/>
      <c r="BJ475" s="275"/>
      <c r="BK475" s="275"/>
      <c r="BL475" s="273"/>
      <c r="BM475" s="274"/>
      <c r="BN475" s="275"/>
      <c r="BO475" s="275"/>
    </row>
    <row r="476">
      <c r="D476" s="273"/>
      <c r="E476" s="274"/>
      <c r="F476" s="275"/>
      <c r="G476" s="275"/>
      <c r="H476" s="273"/>
      <c r="I476" s="274"/>
      <c r="J476" s="275"/>
      <c r="K476" s="275"/>
      <c r="L476" s="273"/>
      <c r="M476" s="274"/>
      <c r="N476" s="275"/>
      <c r="O476" s="275"/>
      <c r="P476" s="273"/>
      <c r="Q476" s="274"/>
      <c r="R476" s="275"/>
      <c r="S476" s="275"/>
      <c r="T476" s="273"/>
      <c r="U476" s="274"/>
      <c r="V476" s="275"/>
      <c r="W476" s="275"/>
      <c r="X476" s="273"/>
      <c r="Y476" s="274"/>
      <c r="Z476" s="275"/>
      <c r="AA476" s="275"/>
      <c r="AB476" s="273"/>
      <c r="AC476" s="274"/>
      <c r="AD476" s="275"/>
      <c r="AE476" s="275"/>
      <c r="AF476" s="273"/>
      <c r="AG476" s="274"/>
      <c r="AH476" s="275"/>
      <c r="AI476" s="275"/>
      <c r="AJ476" s="273"/>
      <c r="AK476" s="274"/>
      <c r="AL476" s="275"/>
      <c r="AM476" s="275"/>
      <c r="AN476" s="273"/>
      <c r="AO476" s="274"/>
      <c r="AP476" s="275"/>
      <c r="AQ476" s="275"/>
      <c r="AR476" s="273"/>
      <c r="AS476" s="274"/>
      <c r="AT476" s="275"/>
      <c r="AU476" s="275"/>
      <c r="AV476" s="273"/>
      <c r="AW476" s="274"/>
      <c r="AX476" s="275"/>
      <c r="AY476" s="275"/>
      <c r="AZ476" s="273"/>
      <c r="BA476" s="274"/>
      <c r="BB476" s="275"/>
      <c r="BC476" s="275"/>
      <c r="BD476" s="273"/>
      <c r="BE476" s="274"/>
      <c r="BF476" s="275"/>
      <c r="BG476" s="275"/>
      <c r="BH476" s="273"/>
      <c r="BI476" s="274"/>
      <c r="BJ476" s="275"/>
      <c r="BK476" s="275"/>
      <c r="BL476" s="273"/>
      <c r="BM476" s="274"/>
      <c r="BN476" s="275"/>
      <c r="BO476" s="275"/>
    </row>
    <row r="477">
      <c r="D477" s="273"/>
      <c r="E477" s="274"/>
      <c r="F477" s="275"/>
      <c r="G477" s="275"/>
      <c r="H477" s="273"/>
      <c r="I477" s="274"/>
      <c r="J477" s="275"/>
      <c r="K477" s="275"/>
      <c r="L477" s="273"/>
      <c r="M477" s="274"/>
      <c r="N477" s="275"/>
      <c r="O477" s="275"/>
      <c r="P477" s="273"/>
      <c r="Q477" s="274"/>
      <c r="R477" s="275"/>
      <c r="S477" s="275"/>
      <c r="T477" s="273"/>
      <c r="U477" s="274"/>
      <c r="V477" s="275"/>
      <c r="W477" s="275"/>
      <c r="X477" s="273"/>
      <c r="Y477" s="274"/>
      <c r="Z477" s="275"/>
      <c r="AA477" s="275"/>
      <c r="AB477" s="273"/>
      <c r="AC477" s="274"/>
      <c r="AD477" s="275"/>
      <c r="AE477" s="275"/>
      <c r="AF477" s="273"/>
      <c r="AG477" s="274"/>
      <c r="AH477" s="275"/>
      <c r="AI477" s="275"/>
      <c r="AJ477" s="273"/>
      <c r="AK477" s="274"/>
      <c r="AL477" s="275"/>
      <c r="AM477" s="275"/>
      <c r="AN477" s="273"/>
      <c r="AO477" s="274"/>
      <c r="AP477" s="275"/>
      <c r="AQ477" s="275"/>
      <c r="AR477" s="273"/>
      <c r="AS477" s="274"/>
      <c r="AT477" s="275"/>
      <c r="AU477" s="275"/>
      <c r="AV477" s="273"/>
      <c r="AW477" s="274"/>
      <c r="AX477" s="275"/>
      <c r="AY477" s="275"/>
      <c r="AZ477" s="273"/>
      <c r="BA477" s="274"/>
      <c r="BB477" s="275"/>
      <c r="BC477" s="275"/>
      <c r="BD477" s="273"/>
      <c r="BE477" s="274"/>
      <c r="BF477" s="275"/>
      <c r="BG477" s="275"/>
      <c r="BH477" s="273"/>
      <c r="BI477" s="274"/>
      <c r="BJ477" s="275"/>
      <c r="BK477" s="275"/>
      <c r="BL477" s="273"/>
      <c r="BM477" s="274"/>
      <c r="BN477" s="275"/>
      <c r="BO477" s="275"/>
    </row>
    <row r="478">
      <c r="D478" s="273"/>
      <c r="E478" s="274"/>
      <c r="F478" s="275"/>
      <c r="G478" s="275"/>
      <c r="H478" s="273"/>
      <c r="I478" s="274"/>
      <c r="J478" s="275"/>
      <c r="K478" s="275"/>
      <c r="L478" s="273"/>
      <c r="M478" s="274"/>
      <c r="N478" s="275"/>
      <c r="O478" s="275"/>
      <c r="P478" s="273"/>
      <c r="Q478" s="274"/>
      <c r="R478" s="275"/>
      <c r="S478" s="275"/>
      <c r="T478" s="273"/>
      <c r="U478" s="274"/>
      <c r="V478" s="275"/>
      <c r="W478" s="275"/>
      <c r="X478" s="273"/>
      <c r="Y478" s="274"/>
      <c r="Z478" s="275"/>
      <c r="AA478" s="275"/>
      <c r="AB478" s="273"/>
      <c r="AC478" s="274"/>
      <c r="AD478" s="275"/>
      <c r="AE478" s="275"/>
      <c r="AF478" s="273"/>
      <c r="AG478" s="274"/>
      <c r="AH478" s="275"/>
      <c r="AI478" s="275"/>
      <c r="AJ478" s="273"/>
      <c r="AK478" s="274"/>
      <c r="AL478" s="275"/>
      <c r="AM478" s="275"/>
      <c r="AN478" s="273"/>
      <c r="AO478" s="274"/>
      <c r="AP478" s="275"/>
      <c r="AQ478" s="275"/>
      <c r="AR478" s="273"/>
      <c r="AS478" s="274"/>
      <c r="AT478" s="275"/>
      <c r="AU478" s="275"/>
      <c r="AV478" s="273"/>
      <c r="AW478" s="274"/>
      <c r="AX478" s="275"/>
      <c r="AY478" s="275"/>
      <c r="AZ478" s="273"/>
      <c r="BA478" s="274"/>
      <c r="BB478" s="275"/>
      <c r="BC478" s="275"/>
      <c r="BD478" s="273"/>
      <c r="BE478" s="274"/>
      <c r="BF478" s="275"/>
      <c r="BG478" s="275"/>
      <c r="BH478" s="273"/>
      <c r="BI478" s="274"/>
      <c r="BJ478" s="275"/>
      <c r="BK478" s="275"/>
      <c r="BL478" s="273"/>
      <c r="BM478" s="274"/>
      <c r="BN478" s="275"/>
      <c r="BO478" s="275"/>
    </row>
    <row r="479">
      <c r="D479" s="273"/>
      <c r="E479" s="274"/>
      <c r="F479" s="275"/>
      <c r="G479" s="275"/>
      <c r="H479" s="273"/>
      <c r="I479" s="274"/>
      <c r="J479" s="275"/>
      <c r="K479" s="275"/>
      <c r="L479" s="273"/>
      <c r="M479" s="274"/>
      <c r="N479" s="275"/>
      <c r="O479" s="275"/>
      <c r="P479" s="273"/>
      <c r="Q479" s="274"/>
      <c r="R479" s="275"/>
      <c r="S479" s="275"/>
      <c r="T479" s="273"/>
      <c r="U479" s="274"/>
      <c r="V479" s="275"/>
      <c r="W479" s="275"/>
      <c r="X479" s="273"/>
      <c r="Y479" s="274"/>
      <c r="Z479" s="275"/>
      <c r="AA479" s="275"/>
      <c r="AB479" s="273"/>
      <c r="AC479" s="274"/>
      <c r="AD479" s="275"/>
      <c r="AE479" s="275"/>
      <c r="AF479" s="273"/>
      <c r="AG479" s="274"/>
      <c r="AH479" s="275"/>
      <c r="AI479" s="275"/>
      <c r="AJ479" s="273"/>
      <c r="AK479" s="274"/>
      <c r="AL479" s="275"/>
      <c r="AM479" s="275"/>
      <c r="AN479" s="273"/>
      <c r="AO479" s="274"/>
      <c r="AP479" s="275"/>
      <c r="AQ479" s="275"/>
      <c r="AR479" s="273"/>
      <c r="AS479" s="274"/>
      <c r="AT479" s="275"/>
      <c r="AU479" s="275"/>
      <c r="AV479" s="273"/>
      <c r="AW479" s="274"/>
      <c r="AX479" s="275"/>
      <c r="AY479" s="275"/>
      <c r="AZ479" s="273"/>
      <c r="BA479" s="274"/>
      <c r="BB479" s="275"/>
      <c r="BC479" s="275"/>
      <c r="BD479" s="273"/>
      <c r="BE479" s="274"/>
      <c r="BF479" s="275"/>
      <c r="BG479" s="275"/>
      <c r="BH479" s="273"/>
      <c r="BI479" s="274"/>
      <c r="BJ479" s="275"/>
      <c r="BK479" s="275"/>
      <c r="BL479" s="273"/>
      <c r="BM479" s="274"/>
      <c r="BN479" s="275"/>
      <c r="BO479" s="275"/>
    </row>
    <row r="480">
      <c r="D480" s="273"/>
      <c r="E480" s="274"/>
      <c r="F480" s="275"/>
      <c r="G480" s="275"/>
      <c r="H480" s="273"/>
      <c r="I480" s="274"/>
      <c r="J480" s="275"/>
      <c r="K480" s="275"/>
      <c r="L480" s="273"/>
      <c r="M480" s="274"/>
      <c r="N480" s="275"/>
      <c r="O480" s="275"/>
      <c r="P480" s="273"/>
      <c r="Q480" s="274"/>
      <c r="R480" s="275"/>
      <c r="S480" s="275"/>
      <c r="T480" s="273"/>
      <c r="U480" s="274"/>
      <c r="V480" s="275"/>
      <c r="W480" s="275"/>
      <c r="X480" s="273"/>
      <c r="Y480" s="274"/>
      <c r="Z480" s="275"/>
      <c r="AA480" s="275"/>
      <c r="AB480" s="273"/>
      <c r="AC480" s="274"/>
      <c r="AD480" s="275"/>
      <c r="AE480" s="275"/>
      <c r="AF480" s="273"/>
      <c r="AG480" s="274"/>
      <c r="AH480" s="275"/>
      <c r="AI480" s="275"/>
      <c r="AJ480" s="273"/>
      <c r="AK480" s="274"/>
      <c r="AL480" s="275"/>
      <c r="AM480" s="275"/>
      <c r="AN480" s="273"/>
      <c r="AO480" s="274"/>
      <c r="AP480" s="275"/>
      <c r="AQ480" s="275"/>
      <c r="AR480" s="273"/>
      <c r="AS480" s="274"/>
      <c r="AT480" s="275"/>
      <c r="AU480" s="275"/>
      <c r="AV480" s="273"/>
      <c r="AW480" s="274"/>
      <c r="AX480" s="275"/>
      <c r="AY480" s="275"/>
      <c r="AZ480" s="273"/>
      <c r="BA480" s="274"/>
      <c r="BB480" s="275"/>
      <c r="BC480" s="275"/>
      <c r="BD480" s="273"/>
      <c r="BE480" s="274"/>
      <c r="BF480" s="275"/>
      <c r="BG480" s="275"/>
      <c r="BH480" s="273"/>
      <c r="BI480" s="274"/>
      <c r="BJ480" s="275"/>
      <c r="BK480" s="275"/>
      <c r="BL480" s="273"/>
      <c r="BM480" s="274"/>
      <c r="BN480" s="275"/>
      <c r="BO480" s="275"/>
    </row>
    <row r="481">
      <c r="D481" s="273"/>
      <c r="E481" s="274"/>
      <c r="F481" s="275"/>
      <c r="G481" s="275"/>
      <c r="H481" s="273"/>
      <c r="I481" s="274"/>
      <c r="J481" s="275"/>
      <c r="K481" s="275"/>
      <c r="L481" s="273"/>
      <c r="M481" s="274"/>
      <c r="N481" s="275"/>
      <c r="O481" s="275"/>
      <c r="P481" s="273"/>
      <c r="Q481" s="274"/>
      <c r="R481" s="275"/>
      <c r="S481" s="275"/>
      <c r="T481" s="273"/>
      <c r="U481" s="274"/>
      <c r="V481" s="275"/>
      <c r="W481" s="275"/>
      <c r="X481" s="273"/>
      <c r="Y481" s="274"/>
      <c r="Z481" s="275"/>
      <c r="AA481" s="275"/>
      <c r="AB481" s="273"/>
      <c r="AC481" s="274"/>
      <c r="AD481" s="275"/>
      <c r="AE481" s="275"/>
      <c r="AF481" s="273"/>
      <c r="AG481" s="274"/>
      <c r="AH481" s="275"/>
      <c r="AI481" s="275"/>
      <c r="AJ481" s="273"/>
      <c r="AK481" s="274"/>
      <c r="AL481" s="275"/>
      <c r="AM481" s="275"/>
      <c r="AN481" s="273"/>
      <c r="AO481" s="274"/>
      <c r="AP481" s="275"/>
      <c r="AQ481" s="275"/>
      <c r="AR481" s="273"/>
      <c r="AS481" s="274"/>
      <c r="AT481" s="275"/>
      <c r="AU481" s="275"/>
      <c r="AV481" s="273"/>
      <c r="AW481" s="274"/>
      <c r="AX481" s="275"/>
      <c r="AY481" s="275"/>
      <c r="AZ481" s="273"/>
      <c r="BA481" s="274"/>
      <c r="BB481" s="275"/>
      <c r="BC481" s="275"/>
      <c r="BD481" s="273"/>
      <c r="BE481" s="274"/>
      <c r="BF481" s="275"/>
      <c r="BG481" s="275"/>
      <c r="BH481" s="273"/>
      <c r="BI481" s="274"/>
      <c r="BJ481" s="275"/>
      <c r="BK481" s="275"/>
      <c r="BL481" s="273"/>
      <c r="BM481" s="274"/>
      <c r="BN481" s="275"/>
      <c r="BO481" s="275"/>
    </row>
    <row r="482">
      <c r="D482" s="273"/>
      <c r="E482" s="274"/>
      <c r="F482" s="275"/>
      <c r="G482" s="275"/>
      <c r="H482" s="273"/>
      <c r="I482" s="274"/>
      <c r="J482" s="275"/>
      <c r="K482" s="275"/>
      <c r="L482" s="273"/>
      <c r="M482" s="274"/>
      <c r="N482" s="275"/>
      <c r="O482" s="275"/>
      <c r="P482" s="273"/>
      <c r="Q482" s="274"/>
      <c r="R482" s="275"/>
      <c r="S482" s="275"/>
      <c r="T482" s="273"/>
      <c r="U482" s="274"/>
      <c r="V482" s="275"/>
      <c r="W482" s="275"/>
      <c r="X482" s="273"/>
      <c r="Y482" s="274"/>
      <c r="Z482" s="275"/>
      <c r="AA482" s="275"/>
      <c r="AB482" s="273"/>
      <c r="AC482" s="274"/>
      <c r="AD482" s="275"/>
      <c r="AE482" s="275"/>
      <c r="AF482" s="273"/>
      <c r="AG482" s="274"/>
      <c r="AH482" s="275"/>
      <c r="AI482" s="275"/>
      <c r="AJ482" s="273"/>
      <c r="AK482" s="274"/>
      <c r="AL482" s="275"/>
      <c r="AM482" s="275"/>
      <c r="AN482" s="273"/>
      <c r="AO482" s="274"/>
      <c r="AP482" s="275"/>
      <c r="AQ482" s="275"/>
      <c r="AR482" s="273"/>
      <c r="AS482" s="274"/>
      <c r="AT482" s="275"/>
      <c r="AU482" s="275"/>
      <c r="AV482" s="273"/>
      <c r="AW482" s="274"/>
      <c r="AX482" s="275"/>
      <c r="AY482" s="275"/>
      <c r="AZ482" s="273"/>
      <c r="BA482" s="274"/>
      <c r="BB482" s="275"/>
      <c r="BC482" s="275"/>
      <c r="BD482" s="273"/>
      <c r="BE482" s="274"/>
      <c r="BF482" s="275"/>
      <c r="BG482" s="275"/>
      <c r="BH482" s="273"/>
      <c r="BI482" s="274"/>
      <c r="BJ482" s="275"/>
      <c r="BK482" s="275"/>
      <c r="BL482" s="273"/>
      <c r="BM482" s="274"/>
      <c r="BN482" s="275"/>
      <c r="BO482" s="275"/>
    </row>
    <row r="483">
      <c r="D483" s="273"/>
      <c r="E483" s="274"/>
      <c r="F483" s="275"/>
      <c r="G483" s="275"/>
      <c r="H483" s="273"/>
      <c r="I483" s="274"/>
      <c r="J483" s="275"/>
      <c r="K483" s="275"/>
      <c r="L483" s="273"/>
      <c r="M483" s="274"/>
      <c r="N483" s="275"/>
      <c r="O483" s="275"/>
      <c r="P483" s="273"/>
      <c r="Q483" s="274"/>
      <c r="R483" s="275"/>
      <c r="S483" s="275"/>
      <c r="T483" s="273"/>
      <c r="U483" s="274"/>
      <c r="V483" s="275"/>
      <c r="W483" s="275"/>
      <c r="X483" s="273"/>
      <c r="Y483" s="274"/>
      <c r="Z483" s="275"/>
      <c r="AA483" s="275"/>
      <c r="AB483" s="273"/>
      <c r="AC483" s="274"/>
      <c r="AD483" s="275"/>
      <c r="AE483" s="275"/>
      <c r="AF483" s="273"/>
      <c r="AG483" s="274"/>
      <c r="AH483" s="275"/>
      <c r="AI483" s="275"/>
      <c r="AJ483" s="273"/>
      <c r="AK483" s="274"/>
      <c r="AL483" s="275"/>
      <c r="AM483" s="275"/>
      <c r="AN483" s="273"/>
      <c r="AO483" s="274"/>
      <c r="AP483" s="275"/>
      <c r="AQ483" s="275"/>
      <c r="AR483" s="273"/>
      <c r="AS483" s="274"/>
      <c r="AT483" s="275"/>
      <c r="AU483" s="275"/>
      <c r="AV483" s="273"/>
      <c r="AW483" s="274"/>
      <c r="AX483" s="275"/>
      <c r="AY483" s="275"/>
      <c r="AZ483" s="273"/>
      <c r="BA483" s="274"/>
      <c r="BB483" s="275"/>
      <c r="BC483" s="275"/>
      <c r="BD483" s="273"/>
      <c r="BE483" s="274"/>
      <c r="BF483" s="275"/>
      <c r="BG483" s="275"/>
      <c r="BH483" s="273"/>
      <c r="BI483" s="274"/>
      <c r="BJ483" s="275"/>
      <c r="BK483" s="275"/>
      <c r="BL483" s="273"/>
      <c r="BM483" s="274"/>
      <c r="BN483" s="275"/>
      <c r="BO483" s="275"/>
    </row>
    <row r="484">
      <c r="D484" s="273"/>
      <c r="E484" s="274"/>
      <c r="F484" s="275"/>
      <c r="G484" s="275"/>
      <c r="H484" s="273"/>
      <c r="I484" s="274"/>
      <c r="J484" s="275"/>
      <c r="K484" s="275"/>
      <c r="L484" s="273"/>
      <c r="M484" s="274"/>
      <c r="N484" s="275"/>
      <c r="O484" s="275"/>
      <c r="P484" s="273"/>
      <c r="Q484" s="274"/>
      <c r="R484" s="275"/>
      <c r="S484" s="275"/>
      <c r="T484" s="273"/>
      <c r="U484" s="274"/>
      <c r="V484" s="275"/>
      <c r="W484" s="275"/>
      <c r="X484" s="273"/>
      <c r="Y484" s="274"/>
      <c r="Z484" s="275"/>
      <c r="AA484" s="275"/>
      <c r="AB484" s="273"/>
      <c r="AC484" s="274"/>
      <c r="AD484" s="275"/>
      <c r="AE484" s="275"/>
      <c r="AF484" s="273"/>
      <c r="AG484" s="274"/>
      <c r="AH484" s="275"/>
      <c r="AI484" s="275"/>
      <c r="AJ484" s="273"/>
      <c r="AK484" s="274"/>
      <c r="AL484" s="275"/>
      <c r="AM484" s="275"/>
      <c r="AN484" s="273"/>
      <c r="AO484" s="274"/>
      <c r="AP484" s="275"/>
      <c r="AQ484" s="275"/>
      <c r="AR484" s="273"/>
      <c r="AS484" s="274"/>
      <c r="AT484" s="275"/>
      <c r="AU484" s="275"/>
      <c r="AV484" s="273"/>
      <c r="AW484" s="274"/>
      <c r="AX484" s="275"/>
      <c r="AY484" s="275"/>
      <c r="AZ484" s="273"/>
      <c r="BA484" s="274"/>
      <c r="BB484" s="275"/>
      <c r="BC484" s="275"/>
      <c r="BD484" s="273"/>
      <c r="BE484" s="274"/>
      <c r="BF484" s="275"/>
      <c r="BG484" s="275"/>
      <c r="BH484" s="273"/>
      <c r="BI484" s="274"/>
      <c r="BJ484" s="275"/>
      <c r="BK484" s="275"/>
      <c r="BL484" s="273"/>
      <c r="BM484" s="274"/>
      <c r="BN484" s="275"/>
      <c r="BO484" s="275"/>
    </row>
    <row r="485">
      <c r="D485" s="273"/>
      <c r="E485" s="274"/>
      <c r="F485" s="275"/>
      <c r="G485" s="275"/>
      <c r="H485" s="273"/>
      <c r="I485" s="274"/>
      <c r="J485" s="275"/>
      <c r="K485" s="275"/>
      <c r="L485" s="273"/>
      <c r="M485" s="274"/>
      <c r="N485" s="275"/>
      <c r="O485" s="275"/>
      <c r="P485" s="273"/>
      <c r="Q485" s="274"/>
      <c r="R485" s="275"/>
      <c r="S485" s="275"/>
      <c r="T485" s="273"/>
      <c r="U485" s="274"/>
      <c r="V485" s="275"/>
      <c r="W485" s="275"/>
      <c r="X485" s="273"/>
      <c r="Y485" s="274"/>
      <c r="Z485" s="275"/>
      <c r="AA485" s="275"/>
      <c r="AB485" s="273"/>
      <c r="AC485" s="274"/>
      <c r="AD485" s="275"/>
      <c r="AE485" s="275"/>
      <c r="AF485" s="273"/>
      <c r="AG485" s="274"/>
      <c r="AH485" s="275"/>
      <c r="AI485" s="275"/>
      <c r="AJ485" s="273"/>
      <c r="AK485" s="274"/>
      <c r="AL485" s="275"/>
      <c r="AM485" s="275"/>
      <c r="AN485" s="273"/>
      <c r="AO485" s="274"/>
      <c r="AP485" s="275"/>
      <c r="AQ485" s="275"/>
      <c r="AR485" s="273"/>
      <c r="AS485" s="274"/>
      <c r="AT485" s="275"/>
      <c r="AU485" s="275"/>
      <c r="AV485" s="273"/>
      <c r="AW485" s="274"/>
      <c r="AX485" s="275"/>
      <c r="AY485" s="275"/>
      <c r="AZ485" s="273"/>
      <c r="BA485" s="274"/>
      <c r="BB485" s="275"/>
      <c r="BC485" s="275"/>
      <c r="BD485" s="273"/>
      <c r="BE485" s="274"/>
      <c r="BF485" s="275"/>
      <c r="BG485" s="275"/>
      <c r="BH485" s="273"/>
      <c r="BI485" s="274"/>
      <c r="BJ485" s="275"/>
      <c r="BK485" s="275"/>
      <c r="BL485" s="273"/>
      <c r="BM485" s="274"/>
      <c r="BN485" s="275"/>
      <c r="BO485" s="275"/>
    </row>
    <row r="486">
      <c r="D486" s="273"/>
      <c r="E486" s="274"/>
      <c r="F486" s="275"/>
      <c r="G486" s="275"/>
      <c r="H486" s="273"/>
      <c r="I486" s="274"/>
      <c r="J486" s="275"/>
      <c r="K486" s="275"/>
      <c r="L486" s="273"/>
      <c r="M486" s="274"/>
      <c r="N486" s="275"/>
      <c r="O486" s="275"/>
      <c r="P486" s="273"/>
      <c r="Q486" s="274"/>
      <c r="R486" s="275"/>
      <c r="S486" s="275"/>
      <c r="T486" s="273"/>
      <c r="U486" s="274"/>
      <c r="V486" s="275"/>
      <c r="W486" s="275"/>
      <c r="X486" s="273"/>
      <c r="Y486" s="274"/>
      <c r="Z486" s="275"/>
      <c r="AA486" s="275"/>
      <c r="AB486" s="273"/>
      <c r="AC486" s="274"/>
      <c r="AD486" s="275"/>
      <c r="AE486" s="275"/>
      <c r="AF486" s="273"/>
      <c r="AG486" s="274"/>
      <c r="AH486" s="275"/>
      <c r="AI486" s="275"/>
      <c r="AJ486" s="273"/>
      <c r="AK486" s="274"/>
      <c r="AL486" s="275"/>
      <c r="AM486" s="275"/>
      <c r="AN486" s="273"/>
      <c r="AO486" s="274"/>
      <c r="AP486" s="275"/>
      <c r="AQ486" s="275"/>
      <c r="AR486" s="273"/>
      <c r="AS486" s="274"/>
      <c r="AT486" s="275"/>
      <c r="AU486" s="275"/>
      <c r="AV486" s="273"/>
      <c r="AW486" s="274"/>
      <c r="AX486" s="275"/>
      <c r="AY486" s="275"/>
      <c r="AZ486" s="273"/>
      <c r="BA486" s="274"/>
      <c r="BB486" s="275"/>
      <c r="BC486" s="275"/>
      <c r="BD486" s="273"/>
      <c r="BE486" s="274"/>
      <c r="BF486" s="275"/>
      <c r="BG486" s="275"/>
      <c r="BH486" s="273"/>
      <c r="BI486" s="274"/>
      <c r="BJ486" s="275"/>
      <c r="BK486" s="275"/>
      <c r="BL486" s="273"/>
      <c r="BM486" s="274"/>
      <c r="BN486" s="275"/>
      <c r="BO486" s="275"/>
    </row>
    <row r="487">
      <c r="D487" s="273"/>
      <c r="E487" s="274"/>
      <c r="F487" s="275"/>
      <c r="G487" s="275"/>
      <c r="H487" s="273"/>
      <c r="I487" s="274"/>
      <c r="J487" s="275"/>
      <c r="K487" s="275"/>
      <c r="L487" s="273"/>
      <c r="M487" s="274"/>
      <c r="N487" s="275"/>
      <c r="O487" s="275"/>
      <c r="P487" s="273"/>
      <c r="Q487" s="274"/>
      <c r="R487" s="275"/>
      <c r="S487" s="275"/>
      <c r="T487" s="273"/>
      <c r="U487" s="274"/>
      <c r="V487" s="275"/>
      <c r="W487" s="275"/>
      <c r="X487" s="273"/>
      <c r="Y487" s="274"/>
      <c r="Z487" s="275"/>
      <c r="AA487" s="275"/>
      <c r="AB487" s="273"/>
      <c r="AC487" s="274"/>
      <c r="AD487" s="275"/>
      <c r="AE487" s="275"/>
      <c r="AF487" s="273"/>
      <c r="AG487" s="274"/>
      <c r="AH487" s="275"/>
      <c r="AI487" s="275"/>
      <c r="AJ487" s="273"/>
      <c r="AK487" s="274"/>
      <c r="AL487" s="275"/>
      <c r="AM487" s="275"/>
      <c r="AN487" s="273"/>
      <c r="AO487" s="274"/>
      <c r="AP487" s="275"/>
      <c r="AQ487" s="275"/>
      <c r="AR487" s="273"/>
      <c r="AS487" s="274"/>
      <c r="AT487" s="275"/>
      <c r="AU487" s="275"/>
      <c r="AV487" s="273"/>
      <c r="AW487" s="274"/>
      <c r="AX487" s="275"/>
      <c r="AY487" s="275"/>
      <c r="AZ487" s="273"/>
      <c r="BA487" s="274"/>
      <c r="BB487" s="275"/>
      <c r="BC487" s="275"/>
      <c r="BD487" s="273"/>
      <c r="BE487" s="274"/>
      <c r="BF487" s="275"/>
      <c r="BG487" s="275"/>
      <c r="BH487" s="273"/>
      <c r="BI487" s="274"/>
      <c r="BJ487" s="275"/>
      <c r="BK487" s="275"/>
      <c r="BL487" s="273"/>
      <c r="BM487" s="274"/>
      <c r="BN487" s="275"/>
      <c r="BO487" s="275"/>
    </row>
    <row r="488">
      <c r="D488" s="273"/>
      <c r="E488" s="274"/>
      <c r="F488" s="275"/>
      <c r="G488" s="275"/>
      <c r="H488" s="273"/>
      <c r="I488" s="274"/>
      <c r="J488" s="275"/>
      <c r="K488" s="275"/>
      <c r="L488" s="273"/>
      <c r="M488" s="274"/>
      <c r="N488" s="275"/>
      <c r="O488" s="275"/>
      <c r="P488" s="273"/>
      <c r="Q488" s="274"/>
      <c r="R488" s="275"/>
      <c r="S488" s="275"/>
      <c r="T488" s="273"/>
      <c r="U488" s="274"/>
      <c r="V488" s="275"/>
      <c r="W488" s="275"/>
      <c r="X488" s="273"/>
      <c r="Y488" s="274"/>
      <c r="Z488" s="275"/>
      <c r="AA488" s="275"/>
      <c r="AB488" s="273"/>
      <c r="AC488" s="274"/>
      <c r="AD488" s="275"/>
      <c r="AE488" s="275"/>
      <c r="AF488" s="273"/>
      <c r="AG488" s="274"/>
      <c r="AH488" s="275"/>
      <c r="AI488" s="275"/>
      <c r="AJ488" s="273"/>
      <c r="AK488" s="274"/>
      <c r="AL488" s="275"/>
      <c r="AM488" s="275"/>
      <c r="AN488" s="273"/>
      <c r="AO488" s="274"/>
      <c r="AP488" s="275"/>
      <c r="AQ488" s="275"/>
      <c r="AR488" s="273"/>
      <c r="AS488" s="274"/>
      <c r="AT488" s="275"/>
      <c r="AU488" s="275"/>
      <c r="AV488" s="273"/>
      <c r="AW488" s="274"/>
      <c r="AX488" s="275"/>
      <c r="AY488" s="275"/>
      <c r="AZ488" s="273"/>
      <c r="BA488" s="274"/>
      <c r="BB488" s="275"/>
      <c r="BC488" s="275"/>
      <c r="BD488" s="273"/>
      <c r="BE488" s="274"/>
      <c r="BF488" s="275"/>
      <c r="BG488" s="275"/>
      <c r="BH488" s="273"/>
      <c r="BI488" s="274"/>
      <c r="BJ488" s="275"/>
      <c r="BK488" s="275"/>
      <c r="BL488" s="273"/>
      <c r="BM488" s="274"/>
      <c r="BN488" s="275"/>
      <c r="BO488" s="275"/>
    </row>
    <row r="489">
      <c r="D489" s="273"/>
      <c r="E489" s="274"/>
      <c r="F489" s="275"/>
      <c r="G489" s="275"/>
      <c r="H489" s="273"/>
      <c r="I489" s="274"/>
      <c r="J489" s="275"/>
      <c r="K489" s="275"/>
      <c r="L489" s="273"/>
      <c r="M489" s="274"/>
      <c r="N489" s="275"/>
      <c r="O489" s="275"/>
      <c r="P489" s="273"/>
      <c r="Q489" s="274"/>
      <c r="R489" s="275"/>
      <c r="S489" s="275"/>
      <c r="T489" s="273"/>
      <c r="U489" s="274"/>
      <c r="V489" s="275"/>
      <c r="W489" s="275"/>
      <c r="X489" s="273"/>
      <c r="Y489" s="274"/>
      <c r="Z489" s="275"/>
      <c r="AA489" s="275"/>
      <c r="AB489" s="273"/>
      <c r="AC489" s="274"/>
      <c r="AD489" s="275"/>
      <c r="AE489" s="275"/>
      <c r="AF489" s="273"/>
      <c r="AG489" s="274"/>
      <c r="AH489" s="275"/>
      <c r="AI489" s="275"/>
      <c r="AJ489" s="273"/>
      <c r="AK489" s="274"/>
      <c r="AL489" s="275"/>
      <c r="AM489" s="275"/>
      <c r="AN489" s="273"/>
      <c r="AO489" s="274"/>
      <c r="AP489" s="275"/>
      <c r="AQ489" s="275"/>
      <c r="AR489" s="273"/>
      <c r="AS489" s="274"/>
      <c r="AT489" s="275"/>
      <c r="AU489" s="275"/>
      <c r="AV489" s="273"/>
      <c r="AW489" s="274"/>
      <c r="AX489" s="275"/>
      <c r="AY489" s="275"/>
      <c r="AZ489" s="273"/>
      <c r="BA489" s="274"/>
      <c r="BB489" s="275"/>
      <c r="BC489" s="275"/>
      <c r="BD489" s="273"/>
      <c r="BE489" s="274"/>
      <c r="BF489" s="275"/>
      <c r="BG489" s="275"/>
      <c r="BH489" s="273"/>
      <c r="BI489" s="274"/>
      <c r="BJ489" s="275"/>
      <c r="BK489" s="275"/>
      <c r="BL489" s="273"/>
      <c r="BM489" s="274"/>
      <c r="BN489" s="275"/>
      <c r="BO489" s="275"/>
    </row>
    <row r="490">
      <c r="D490" s="273"/>
      <c r="E490" s="274"/>
      <c r="F490" s="275"/>
      <c r="G490" s="275"/>
      <c r="H490" s="273"/>
      <c r="I490" s="274"/>
      <c r="J490" s="275"/>
      <c r="K490" s="275"/>
      <c r="L490" s="273"/>
      <c r="M490" s="274"/>
      <c r="N490" s="275"/>
      <c r="O490" s="275"/>
      <c r="P490" s="273"/>
      <c r="Q490" s="274"/>
      <c r="R490" s="275"/>
      <c r="S490" s="275"/>
      <c r="T490" s="273"/>
      <c r="U490" s="274"/>
      <c r="V490" s="275"/>
      <c r="W490" s="275"/>
      <c r="X490" s="273"/>
      <c r="Y490" s="274"/>
      <c r="Z490" s="275"/>
      <c r="AA490" s="275"/>
      <c r="AB490" s="273"/>
      <c r="AC490" s="274"/>
      <c r="AD490" s="275"/>
      <c r="AE490" s="275"/>
      <c r="AF490" s="273"/>
      <c r="AG490" s="274"/>
      <c r="AH490" s="275"/>
      <c r="AI490" s="275"/>
      <c r="AJ490" s="273"/>
      <c r="AK490" s="274"/>
      <c r="AL490" s="275"/>
      <c r="AM490" s="275"/>
      <c r="AN490" s="273"/>
      <c r="AO490" s="274"/>
      <c r="AP490" s="275"/>
      <c r="AQ490" s="275"/>
      <c r="AR490" s="273"/>
      <c r="AS490" s="274"/>
      <c r="AT490" s="275"/>
      <c r="AU490" s="275"/>
      <c r="AV490" s="273"/>
      <c r="AW490" s="274"/>
      <c r="AX490" s="275"/>
      <c r="AY490" s="275"/>
      <c r="AZ490" s="273"/>
      <c r="BA490" s="274"/>
      <c r="BB490" s="275"/>
      <c r="BC490" s="275"/>
      <c r="BD490" s="273"/>
      <c r="BE490" s="274"/>
      <c r="BF490" s="275"/>
      <c r="BG490" s="275"/>
      <c r="BH490" s="273"/>
      <c r="BI490" s="274"/>
      <c r="BJ490" s="275"/>
      <c r="BK490" s="275"/>
      <c r="BL490" s="273"/>
      <c r="BM490" s="274"/>
      <c r="BN490" s="275"/>
      <c r="BO490" s="275"/>
    </row>
    <row r="491">
      <c r="D491" s="273"/>
      <c r="E491" s="274"/>
      <c r="F491" s="275"/>
      <c r="G491" s="275"/>
      <c r="H491" s="273"/>
      <c r="I491" s="274"/>
      <c r="J491" s="275"/>
      <c r="K491" s="275"/>
      <c r="L491" s="273"/>
      <c r="M491" s="274"/>
      <c r="N491" s="275"/>
      <c r="O491" s="275"/>
      <c r="P491" s="273"/>
      <c r="Q491" s="274"/>
      <c r="R491" s="275"/>
      <c r="S491" s="275"/>
      <c r="T491" s="273"/>
      <c r="U491" s="274"/>
      <c r="V491" s="275"/>
      <c r="W491" s="275"/>
      <c r="X491" s="273"/>
      <c r="Y491" s="274"/>
      <c r="Z491" s="275"/>
      <c r="AA491" s="275"/>
      <c r="AB491" s="273"/>
      <c r="AC491" s="274"/>
      <c r="AD491" s="275"/>
      <c r="AE491" s="275"/>
      <c r="AF491" s="273"/>
      <c r="AG491" s="274"/>
      <c r="AH491" s="275"/>
      <c r="AI491" s="275"/>
      <c r="AJ491" s="273"/>
      <c r="AK491" s="274"/>
      <c r="AL491" s="275"/>
      <c r="AM491" s="275"/>
      <c r="AN491" s="273"/>
      <c r="AO491" s="274"/>
      <c r="AP491" s="275"/>
      <c r="AQ491" s="275"/>
      <c r="AR491" s="273"/>
      <c r="AS491" s="274"/>
      <c r="AT491" s="275"/>
      <c r="AU491" s="275"/>
      <c r="AV491" s="273"/>
      <c r="AW491" s="274"/>
      <c r="AX491" s="275"/>
      <c r="AY491" s="275"/>
      <c r="AZ491" s="273"/>
      <c r="BA491" s="274"/>
      <c r="BB491" s="275"/>
      <c r="BC491" s="275"/>
      <c r="BD491" s="273"/>
      <c r="BE491" s="274"/>
      <c r="BF491" s="275"/>
      <c r="BG491" s="275"/>
      <c r="BH491" s="273"/>
      <c r="BI491" s="274"/>
      <c r="BJ491" s="275"/>
      <c r="BK491" s="275"/>
      <c r="BL491" s="273"/>
      <c r="BM491" s="274"/>
      <c r="BN491" s="275"/>
      <c r="BO491" s="275"/>
    </row>
    <row r="492">
      <c r="D492" s="273"/>
      <c r="E492" s="274"/>
      <c r="F492" s="275"/>
      <c r="G492" s="275"/>
      <c r="H492" s="273"/>
      <c r="I492" s="274"/>
      <c r="J492" s="275"/>
      <c r="K492" s="275"/>
      <c r="L492" s="273"/>
      <c r="M492" s="274"/>
      <c r="N492" s="275"/>
      <c r="O492" s="275"/>
      <c r="P492" s="273"/>
      <c r="Q492" s="274"/>
      <c r="R492" s="275"/>
      <c r="S492" s="275"/>
      <c r="T492" s="273"/>
      <c r="U492" s="274"/>
      <c r="V492" s="275"/>
      <c r="W492" s="275"/>
      <c r="X492" s="273"/>
      <c r="Y492" s="274"/>
      <c r="Z492" s="275"/>
      <c r="AA492" s="275"/>
      <c r="AB492" s="273"/>
      <c r="AC492" s="274"/>
      <c r="AD492" s="275"/>
      <c r="AE492" s="275"/>
      <c r="AF492" s="273"/>
      <c r="AG492" s="274"/>
      <c r="AH492" s="275"/>
      <c r="AI492" s="275"/>
      <c r="AJ492" s="273"/>
      <c r="AK492" s="274"/>
      <c r="AL492" s="275"/>
      <c r="AM492" s="275"/>
      <c r="AN492" s="273"/>
      <c r="AO492" s="274"/>
      <c r="AP492" s="275"/>
      <c r="AQ492" s="275"/>
      <c r="AR492" s="273"/>
      <c r="AS492" s="274"/>
      <c r="AT492" s="275"/>
      <c r="AU492" s="275"/>
      <c r="AV492" s="273"/>
      <c r="AW492" s="274"/>
      <c r="AX492" s="275"/>
      <c r="AY492" s="275"/>
      <c r="AZ492" s="273"/>
      <c r="BA492" s="274"/>
      <c r="BB492" s="275"/>
      <c r="BC492" s="275"/>
      <c r="BD492" s="273"/>
      <c r="BE492" s="274"/>
      <c r="BF492" s="275"/>
      <c r="BG492" s="275"/>
      <c r="BH492" s="273"/>
      <c r="BI492" s="274"/>
      <c r="BJ492" s="275"/>
      <c r="BK492" s="275"/>
      <c r="BL492" s="273"/>
      <c r="BM492" s="274"/>
      <c r="BN492" s="275"/>
      <c r="BO492" s="275"/>
    </row>
    <row r="493">
      <c r="D493" s="273"/>
      <c r="E493" s="274"/>
      <c r="F493" s="275"/>
      <c r="G493" s="275"/>
      <c r="H493" s="273"/>
      <c r="I493" s="274"/>
      <c r="J493" s="275"/>
      <c r="K493" s="275"/>
      <c r="L493" s="273"/>
      <c r="M493" s="274"/>
      <c r="N493" s="275"/>
      <c r="O493" s="275"/>
      <c r="P493" s="273"/>
      <c r="Q493" s="274"/>
      <c r="R493" s="275"/>
      <c r="S493" s="275"/>
      <c r="T493" s="273"/>
      <c r="U493" s="274"/>
      <c r="V493" s="275"/>
      <c r="W493" s="275"/>
      <c r="X493" s="273"/>
      <c r="Y493" s="274"/>
      <c r="Z493" s="275"/>
      <c r="AA493" s="275"/>
      <c r="AB493" s="273"/>
      <c r="AC493" s="274"/>
      <c r="AD493" s="275"/>
      <c r="AE493" s="275"/>
      <c r="AF493" s="273"/>
      <c r="AG493" s="274"/>
      <c r="AH493" s="275"/>
      <c r="AI493" s="275"/>
      <c r="AJ493" s="273"/>
      <c r="AK493" s="274"/>
      <c r="AL493" s="275"/>
      <c r="AM493" s="275"/>
      <c r="AN493" s="273"/>
      <c r="AO493" s="274"/>
      <c r="AP493" s="275"/>
      <c r="AQ493" s="275"/>
      <c r="AR493" s="273"/>
      <c r="AS493" s="274"/>
      <c r="AT493" s="275"/>
      <c r="AU493" s="275"/>
      <c r="AV493" s="273"/>
      <c r="AW493" s="274"/>
      <c r="AX493" s="275"/>
      <c r="AY493" s="275"/>
      <c r="AZ493" s="273"/>
      <c r="BA493" s="274"/>
      <c r="BB493" s="275"/>
      <c r="BC493" s="275"/>
      <c r="BD493" s="273"/>
      <c r="BE493" s="274"/>
      <c r="BF493" s="275"/>
      <c r="BG493" s="275"/>
      <c r="BH493" s="273"/>
      <c r="BI493" s="274"/>
      <c r="BJ493" s="275"/>
      <c r="BK493" s="275"/>
      <c r="BL493" s="273"/>
      <c r="BM493" s="274"/>
      <c r="BN493" s="275"/>
      <c r="BO493" s="275"/>
    </row>
    <row r="494">
      <c r="D494" s="273"/>
      <c r="E494" s="274"/>
      <c r="F494" s="275"/>
      <c r="G494" s="275"/>
      <c r="H494" s="273"/>
      <c r="I494" s="274"/>
      <c r="J494" s="275"/>
      <c r="K494" s="275"/>
      <c r="L494" s="273"/>
      <c r="M494" s="274"/>
      <c r="N494" s="275"/>
      <c r="O494" s="275"/>
      <c r="P494" s="273"/>
      <c r="Q494" s="274"/>
      <c r="R494" s="275"/>
      <c r="S494" s="275"/>
      <c r="T494" s="273"/>
      <c r="U494" s="274"/>
      <c r="V494" s="275"/>
      <c r="W494" s="275"/>
      <c r="X494" s="273"/>
      <c r="Y494" s="274"/>
      <c r="Z494" s="275"/>
      <c r="AA494" s="275"/>
      <c r="AB494" s="273"/>
      <c r="AC494" s="274"/>
      <c r="AD494" s="275"/>
      <c r="AE494" s="275"/>
      <c r="AF494" s="273"/>
      <c r="AG494" s="274"/>
      <c r="AH494" s="275"/>
      <c r="AI494" s="275"/>
      <c r="AJ494" s="273"/>
      <c r="AK494" s="274"/>
      <c r="AL494" s="275"/>
      <c r="AM494" s="275"/>
      <c r="AN494" s="273"/>
      <c r="AO494" s="274"/>
      <c r="AP494" s="275"/>
      <c r="AQ494" s="275"/>
      <c r="AR494" s="273"/>
      <c r="AS494" s="274"/>
      <c r="AT494" s="275"/>
      <c r="AU494" s="275"/>
      <c r="AV494" s="273"/>
      <c r="AW494" s="274"/>
      <c r="AX494" s="275"/>
      <c r="AY494" s="275"/>
      <c r="AZ494" s="273"/>
      <c r="BA494" s="274"/>
      <c r="BB494" s="275"/>
      <c r="BC494" s="275"/>
      <c r="BD494" s="273"/>
      <c r="BE494" s="274"/>
      <c r="BF494" s="275"/>
      <c r="BG494" s="275"/>
      <c r="BH494" s="273"/>
      <c r="BI494" s="274"/>
      <c r="BJ494" s="275"/>
      <c r="BK494" s="275"/>
      <c r="BL494" s="273"/>
      <c r="BM494" s="274"/>
      <c r="BN494" s="275"/>
      <c r="BO494" s="275"/>
    </row>
    <row r="495">
      <c r="D495" s="273"/>
      <c r="E495" s="274"/>
      <c r="F495" s="275"/>
      <c r="G495" s="275"/>
      <c r="H495" s="273"/>
      <c r="I495" s="274"/>
      <c r="J495" s="275"/>
      <c r="K495" s="275"/>
      <c r="L495" s="273"/>
      <c r="M495" s="274"/>
      <c r="N495" s="275"/>
      <c r="O495" s="275"/>
      <c r="P495" s="273"/>
      <c r="Q495" s="274"/>
      <c r="R495" s="275"/>
      <c r="S495" s="275"/>
      <c r="T495" s="273"/>
      <c r="U495" s="274"/>
      <c r="V495" s="275"/>
      <c r="W495" s="275"/>
      <c r="X495" s="273"/>
      <c r="Y495" s="274"/>
      <c r="Z495" s="275"/>
      <c r="AA495" s="275"/>
      <c r="AB495" s="273"/>
      <c r="AC495" s="274"/>
      <c r="AD495" s="275"/>
      <c r="AE495" s="275"/>
      <c r="AF495" s="273"/>
      <c r="AG495" s="274"/>
      <c r="AH495" s="275"/>
      <c r="AI495" s="275"/>
      <c r="AJ495" s="273"/>
      <c r="AK495" s="274"/>
      <c r="AL495" s="275"/>
      <c r="AM495" s="275"/>
      <c r="AN495" s="273"/>
      <c r="AO495" s="274"/>
      <c r="AP495" s="275"/>
      <c r="AQ495" s="275"/>
      <c r="AR495" s="273"/>
      <c r="AS495" s="274"/>
      <c r="AT495" s="275"/>
      <c r="AU495" s="275"/>
      <c r="AV495" s="273"/>
      <c r="AW495" s="274"/>
      <c r="AX495" s="275"/>
      <c r="AY495" s="275"/>
      <c r="AZ495" s="273"/>
      <c r="BA495" s="274"/>
      <c r="BB495" s="275"/>
      <c r="BC495" s="275"/>
      <c r="BD495" s="273"/>
      <c r="BE495" s="274"/>
      <c r="BF495" s="275"/>
      <c r="BG495" s="275"/>
      <c r="BH495" s="273"/>
      <c r="BI495" s="274"/>
      <c r="BJ495" s="275"/>
      <c r="BK495" s="275"/>
      <c r="BL495" s="273"/>
      <c r="BM495" s="274"/>
      <c r="BN495" s="275"/>
      <c r="BO495" s="275"/>
    </row>
    <row r="496">
      <c r="D496" s="273"/>
      <c r="E496" s="274"/>
      <c r="F496" s="275"/>
      <c r="G496" s="275"/>
      <c r="H496" s="273"/>
      <c r="I496" s="274"/>
      <c r="J496" s="275"/>
      <c r="K496" s="275"/>
      <c r="L496" s="273"/>
      <c r="M496" s="274"/>
      <c r="N496" s="275"/>
      <c r="O496" s="275"/>
      <c r="P496" s="273"/>
      <c r="Q496" s="274"/>
      <c r="R496" s="275"/>
      <c r="S496" s="275"/>
      <c r="T496" s="273"/>
      <c r="U496" s="274"/>
      <c r="V496" s="275"/>
      <c r="W496" s="275"/>
      <c r="X496" s="273"/>
      <c r="Y496" s="274"/>
      <c r="Z496" s="275"/>
      <c r="AA496" s="275"/>
      <c r="AB496" s="273"/>
      <c r="AC496" s="274"/>
      <c r="AD496" s="275"/>
      <c r="AE496" s="275"/>
      <c r="AF496" s="273"/>
      <c r="AG496" s="274"/>
      <c r="AH496" s="275"/>
      <c r="AI496" s="275"/>
      <c r="AJ496" s="273"/>
      <c r="AK496" s="274"/>
      <c r="AL496" s="275"/>
      <c r="AM496" s="275"/>
      <c r="AN496" s="273"/>
      <c r="AO496" s="274"/>
      <c r="AP496" s="275"/>
      <c r="AQ496" s="275"/>
      <c r="AR496" s="273"/>
      <c r="AS496" s="274"/>
      <c r="AT496" s="275"/>
      <c r="AU496" s="275"/>
      <c r="AV496" s="273"/>
      <c r="AW496" s="274"/>
      <c r="AX496" s="275"/>
      <c r="AY496" s="275"/>
      <c r="AZ496" s="273"/>
      <c r="BA496" s="274"/>
      <c r="BB496" s="275"/>
      <c r="BC496" s="275"/>
      <c r="BD496" s="273"/>
      <c r="BE496" s="274"/>
      <c r="BF496" s="275"/>
      <c r="BG496" s="275"/>
      <c r="BH496" s="273"/>
      <c r="BI496" s="274"/>
      <c r="BJ496" s="275"/>
      <c r="BK496" s="275"/>
      <c r="BL496" s="273"/>
      <c r="BM496" s="274"/>
      <c r="BN496" s="275"/>
      <c r="BO496" s="275"/>
    </row>
    <row r="497">
      <c r="D497" s="273"/>
      <c r="E497" s="274"/>
      <c r="F497" s="275"/>
      <c r="G497" s="275"/>
      <c r="H497" s="273"/>
      <c r="I497" s="274"/>
      <c r="J497" s="275"/>
      <c r="K497" s="275"/>
      <c r="L497" s="273"/>
      <c r="M497" s="274"/>
      <c r="N497" s="275"/>
      <c r="O497" s="275"/>
      <c r="P497" s="273"/>
      <c r="Q497" s="274"/>
      <c r="R497" s="275"/>
      <c r="S497" s="275"/>
      <c r="T497" s="273"/>
      <c r="U497" s="274"/>
      <c r="V497" s="275"/>
      <c r="W497" s="275"/>
      <c r="X497" s="273"/>
      <c r="Y497" s="274"/>
      <c r="Z497" s="275"/>
      <c r="AA497" s="275"/>
      <c r="AB497" s="273"/>
      <c r="AC497" s="274"/>
      <c r="AD497" s="275"/>
      <c r="AE497" s="275"/>
      <c r="AF497" s="273"/>
      <c r="AG497" s="274"/>
      <c r="AH497" s="275"/>
      <c r="AI497" s="275"/>
      <c r="AJ497" s="273"/>
      <c r="AK497" s="274"/>
      <c r="AL497" s="275"/>
      <c r="AM497" s="275"/>
      <c r="AN497" s="273"/>
      <c r="AO497" s="274"/>
      <c r="AP497" s="275"/>
      <c r="AQ497" s="275"/>
      <c r="AR497" s="273"/>
      <c r="AS497" s="274"/>
      <c r="AT497" s="275"/>
      <c r="AU497" s="275"/>
      <c r="AV497" s="273"/>
      <c r="AW497" s="274"/>
      <c r="AX497" s="275"/>
      <c r="AY497" s="275"/>
      <c r="AZ497" s="273"/>
      <c r="BA497" s="274"/>
      <c r="BB497" s="275"/>
      <c r="BC497" s="275"/>
      <c r="BD497" s="273"/>
      <c r="BE497" s="274"/>
      <c r="BF497" s="275"/>
      <c r="BG497" s="275"/>
      <c r="BH497" s="273"/>
      <c r="BI497" s="274"/>
      <c r="BJ497" s="275"/>
      <c r="BK497" s="275"/>
      <c r="BL497" s="273"/>
      <c r="BM497" s="274"/>
      <c r="BN497" s="275"/>
      <c r="BO497" s="275"/>
    </row>
    <row r="498">
      <c r="D498" s="273"/>
      <c r="E498" s="274"/>
      <c r="F498" s="275"/>
      <c r="G498" s="275"/>
      <c r="H498" s="273"/>
      <c r="I498" s="274"/>
      <c r="J498" s="275"/>
      <c r="K498" s="275"/>
      <c r="L498" s="273"/>
      <c r="M498" s="274"/>
      <c r="N498" s="275"/>
      <c r="O498" s="275"/>
      <c r="P498" s="273"/>
      <c r="Q498" s="274"/>
      <c r="R498" s="275"/>
      <c r="S498" s="275"/>
      <c r="T498" s="273"/>
      <c r="U498" s="274"/>
      <c r="V498" s="275"/>
      <c r="W498" s="275"/>
      <c r="X498" s="273"/>
      <c r="Y498" s="274"/>
      <c r="Z498" s="275"/>
      <c r="AA498" s="275"/>
      <c r="AB498" s="273"/>
      <c r="AC498" s="274"/>
      <c r="AD498" s="275"/>
      <c r="AE498" s="275"/>
      <c r="AF498" s="273"/>
      <c r="AG498" s="274"/>
      <c r="AH498" s="275"/>
      <c r="AI498" s="275"/>
      <c r="AJ498" s="273"/>
      <c r="AK498" s="274"/>
      <c r="AL498" s="275"/>
      <c r="AM498" s="275"/>
      <c r="AN498" s="273"/>
      <c r="AO498" s="274"/>
      <c r="AP498" s="275"/>
      <c r="AQ498" s="275"/>
      <c r="AR498" s="273"/>
      <c r="AS498" s="274"/>
      <c r="AT498" s="275"/>
      <c r="AU498" s="275"/>
      <c r="AV498" s="273"/>
      <c r="AW498" s="274"/>
      <c r="AX498" s="275"/>
      <c r="AY498" s="275"/>
      <c r="AZ498" s="273"/>
      <c r="BA498" s="274"/>
      <c r="BB498" s="275"/>
      <c r="BC498" s="275"/>
      <c r="BD498" s="273"/>
      <c r="BE498" s="274"/>
      <c r="BF498" s="275"/>
      <c r="BG498" s="275"/>
      <c r="BH498" s="273"/>
      <c r="BI498" s="274"/>
      <c r="BJ498" s="275"/>
      <c r="BK498" s="275"/>
      <c r="BL498" s="273"/>
      <c r="BM498" s="274"/>
      <c r="BN498" s="275"/>
      <c r="BO498" s="275"/>
    </row>
    <row r="499">
      <c r="D499" s="273"/>
      <c r="E499" s="274"/>
      <c r="F499" s="275"/>
      <c r="G499" s="275"/>
      <c r="H499" s="273"/>
      <c r="I499" s="274"/>
      <c r="J499" s="275"/>
      <c r="K499" s="275"/>
      <c r="L499" s="273"/>
      <c r="M499" s="274"/>
      <c r="N499" s="275"/>
      <c r="O499" s="275"/>
      <c r="P499" s="273"/>
      <c r="Q499" s="274"/>
      <c r="R499" s="275"/>
      <c r="S499" s="275"/>
      <c r="T499" s="273"/>
      <c r="U499" s="274"/>
      <c r="V499" s="275"/>
      <c r="W499" s="275"/>
      <c r="X499" s="273"/>
      <c r="Y499" s="274"/>
      <c r="Z499" s="275"/>
      <c r="AA499" s="275"/>
      <c r="AB499" s="273"/>
      <c r="AC499" s="274"/>
      <c r="AD499" s="275"/>
      <c r="AE499" s="275"/>
      <c r="AF499" s="273"/>
      <c r="AG499" s="274"/>
      <c r="AH499" s="275"/>
      <c r="AI499" s="275"/>
      <c r="AJ499" s="273"/>
      <c r="AK499" s="274"/>
      <c r="AL499" s="275"/>
      <c r="AM499" s="275"/>
      <c r="AN499" s="273"/>
      <c r="AO499" s="274"/>
      <c r="AP499" s="275"/>
      <c r="AQ499" s="275"/>
      <c r="AR499" s="273"/>
      <c r="AS499" s="274"/>
      <c r="AT499" s="275"/>
      <c r="AU499" s="275"/>
      <c r="AV499" s="273"/>
      <c r="AW499" s="274"/>
      <c r="AX499" s="275"/>
      <c r="AY499" s="275"/>
      <c r="AZ499" s="273"/>
      <c r="BA499" s="274"/>
      <c r="BB499" s="275"/>
      <c r="BC499" s="275"/>
      <c r="BD499" s="273"/>
      <c r="BE499" s="274"/>
      <c r="BF499" s="275"/>
      <c r="BG499" s="275"/>
      <c r="BH499" s="273"/>
      <c r="BI499" s="274"/>
      <c r="BJ499" s="275"/>
      <c r="BK499" s="275"/>
      <c r="BL499" s="273"/>
      <c r="BM499" s="274"/>
      <c r="BN499" s="275"/>
      <c r="BO499" s="275"/>
    </row>
    <row r="500">
      <c r="D500" s="273"/>
      <c r="E500" s="274"/>
      <c r="F500" s="275"/>
      <c r="G500" s="275"/>
      <c r="H500" s="273"/>
      <c r="I500" s="274"/>
      <c r="J500" s="275"/>
      <c r="K500" s="275"/>
      <c r="L500" s="273"/>
      <c r="M500" s="274"/>
      <c r="N500" s="275"/>
      <c r="O500" s="275"/>
      <c r="P500" s="273"/>
      <c r="Q500" s="274"/>
      <c r="R500" s="275"/>
      <c r="S500" s="275"/>
      <c r="T500" s="273"/>
      <c r="U500" s="274"/>
      <c r="V500" s="275"/>
      <c r="W500" s="275"/>
      <c r="X500" s="273"/>
      <c r="Y500" s="274"/>
      <c r="Z500" s="275"/>
      <c r="AA500" s="275"/>
      <c r="AB500" s="273"/>
      <c r="AC500" s="274"/>
      <c r="AD500" s="275"/>
      <c r="AE500" s="275"/>
      <c r="AF500" s="273"/>
      <c r="AG500" s="274"/>
      <c r="AH500" s="275"/>
      <c r="AI500" s="275"/>
      <c r="AJ500" s="273"/>
      <c r="AK500" s="274"/>
      <c r="AL500" s="275"/>
      <c r="AM500" s="275"/>
      <c r="AN500" s="273"/>
      <c r="AO500" s="274"/>
      <c r="AP500" s="275"/>
      <c r="AQ500" s="275"/>
      <c r="AR500" s="273"/>
      <c r="AS500" s="274"/>
      <c r="AT500" s="275"/>
      <c r="AU500" s="275"/>
      <c r="AV500" s="273"/>
      <c r="AW500" s="274"/>
      <c r="AX500" s="275"/>
      <c r="AY500" s="275"/>
      <c r="AZ500" s="273"/>
      <c r="BA500" s="274"/>
      <c r="BB500" s="275"/>
      <c r="BC500" s="275"/>
      <c r="BD500" s="273"/>
      <c r="BE500" s="274"/>
      <c r="BF500" s="275"/>
      <c r="BG500" s="275"/>
      <c r="BH500" s="273"/>
      <c r="BI500" s="274"/>
      <c r="BJ500" s="275"/>
      <c r="BK500" s="275"/>
      <c r="BL500" s="273"/>
      <c r="BM500" s="274"/>
      <c r="BN500" s="275"/>
      <c r="BO500" s="275"/>
    </row>
    <row r="501">
      <c r="D501" s="273"/>
      <c r="E501" s="274"/>
      <c r="F501" s="275"/>
      <c r="G501" s="275"/>
      <c r="H501" s="273"/>
      <c r="I501" s="274"/>
      <c r="J501" s="275"/>
      <c r="K501" s="275"/>
      <c r="L501" s="273"/>
      <c r="M501" s="274"/>
      <c r="N501" s="275"/>
      <c r="O501" s="275"/>
      <c r="P501" s="273"/>
      <c r="Q501" s="274"/>
      <c r="R501" s="275"/>
      <c r="S501" s="275"/>
      <c r="T501" s="273"/>
      <c r="U501" s="274"/>
      <c r="V501" s="275"/>
      <c r="W501" s="275"/>
      <c r="X501" s="273"/>
      <c r="Y501" s="274"/>
      <c r="Z501" s="275"/>
      <c r="AA501" s="275"/>
      <c r="AB501" s="273"/>
      <c r="AC501" s="274"/>
      <c r="AD501" s="275"/>
      <c r="AE501" s="275"/>
      <c r="AF501" s="273"/>
      <c r="AG501" s="274"/>
      <c r="AH501" s="275"/>
      <c r="AI501" s="275"/>
      <c r="AJ501" s="273"/>
      <c r="AK501" s="274"/>
      <c r="AL501" s="275"/>
      <c r="AM501" s="275"/>
      <c r="AN501" s="273"/>
      <c r="AO501" s="274"/>
      <c r="AP501" s="275"/>
      <c r="AQ501" s="275"/>
      <c r="AR501" s="273"/>
      <c r="AS501" s="274"/>
      <c r="AT501" s="275"/>
      <c r="AU501" s="275"/>
      <c r="AV501" s="273"/>
      <c r="AW501" s="274"/>
      <c r="AX501" s="275"/>
      <c r="AY501" s="275"/>
      <c r="AZ501" s="273"/>
      <c r="BA501" s="274"/>
      <c r="BB501" s="275"/>
      <c r="BC501" s="275"/>
      <c r="BD501" s="273"/>
      <c r="BE501" s="274"/>
      <c r="BF501" s="275"/>
      <c r="BG501" s="275"/>
      <c r="BH501" s="273"/>
      <c r="BI501" s="274"/>
      <c r="BJ501" s="275"/>
      <c r="BK501" s="275"/>
      <c r="BL501" s="273"/>
      <c r="BM501" s="274"/>
      <c r="BN501" s="275"/>
      <c r="BO501" s="275"/>
    </row>
    <row r="502">
      <c r="D502" s="273"/>
      <c r="E502" s="274"/>
      <c r="F502" s="275"/>
      <c r="G502" s="275"/>
      <c r="H502" s="273"/>
      <c r="I502" s="274"/>
      <c r="J502" s="275"/>
      <c r="K502" s="275"/>
      <c r="L502" s="273"/>
      <c r="M502" s="274"/>
      <c r="N502" s="275"/>
      <c r="O502" s="275"/>
      <c r="P502" s="273"/>
      <c r="Q502" s="274"/>
      <c r="R502" s="275"/>
      <c r="S502" s="275"/>
      <c r="T502" s="273"/>
      <c r="U502" s="274"/>
      <c r="V502" s="275"/>
      <c r="W502" s="275"/>
      <c r="X502" s="273"/>
      <c r="Y502" s="274"/>
      <c r="Z502" s="275"/>
      <c r="AA502" s="275"/>
      <c r="AB502" s="273"/>
      <c r="AC502" s="274"/>
      <c r="AD502" s="275"/>
      <c r="AE502" s="275"/>
      <c r="AF502" s="273"/>
      <c r="AG502" s="274"/>
      <c r="AH502" s="275"/>
      <c r="AI502" s="275"/>
      <c r="AJ502" s="273"/>
      <c r="AK502" s="274"/>
      <c r="AL502" s="275"/>
      <c r="AM502" s="275"/>
      <c r="AN502" s="273"/>
      <c r="AO502" s="274"/>
      <c r="AP502" s="275"/>
      <c r="AQ502" s="275"/>
      <c r="AR502" s="273"/>
      <c r="AS502" s="274"/>
      <c r="AT502" s="275"/>
      <c r="AU502" s="275"/>
      <c r="AV502" s="273"/>
      <c r="AW502" s="274"/>
      <c r="AX502" s="275"/>
      <c r="AY502" s="275"/>
      <c r="AZ502" s="273"/>
      <c r="BA502" s="274"/>
      <c r="BB502" s="275"/>
      <c r="BC502" s="275"/>
      <c r="BD502" s="273"/>
      <c r="BE502" s="274"/>
      <c r="BF502" s="275"/>
      <c r="BG502" s="275"/>
      <c r="BH502" s="273"/>
      <c r="BI502" s="274"/>
      <c r="BJ502" s="275"/>
      <c r="BK502" s="275"/>
      <c r="BL502" s="273"/>
      <c r="BM502" s="274"/>
      <c r="BN502" s="275"/>
      <c r="BO502" s="275"/>
    </row>
    <row r="503">
      <c r="D503" s="273"/>
      <c r="E503" s="274"/>
      <c r="F503" s="275"/>
      <c r="G503" s="275"/>
      <c r="H503" s="273"/>
      <c r="I503" s="274"/>
      <c r="J503" s="275"/>
      <c r="K503" s="275"/>
      <c r="L503" s="273"/>
      <c r="M503" s="274"/>
      <c r="N503" s="275"/>
      <c r="O503" s="275"/>
      <c r="P503" s="273"/>
      <c r="Q503" s="274"/>
      <c r="R503" s="275"/>
      <c r="S503" s="275"/>
      <c r="T503" s="273"/>
      <c r="U503" s="274"/>
      <c r="V503" s="275"/>
      <c r="W503" s="275"/>
      <c r="X503" s="273"/>
      <c r="Y503" s="274"/>
      <c r="Z503" s="275"/>
      <c r="AA503" s="275"/>
      <c r="AB503" s="273"/>
      <c r="AC503" s="274"/>
      <c r="AD503" s="275"/>
      <c r="AE503" s="275"/>
      <c r="AF503" s="273"/>
      <c r="AG503" s="274"/>
      <c r="AH503" s="275"/>
      <c r="AI503" s="275"/>
      <c r="AJ503" s="273"/>
      <c r="AK503" s="274"/>
      <c r="AL503" s="275"/>
      <c r="AM503" s="275"/>
      <c r="AN503" s="273"/>
      <c r="AO503" s="274"/>
      <c r="AP503" s="275"/>
      <c r="AQ503" s="275"/>
      <c r="AR503" s="273"/>
      <c r="AS503" s="274"/>
      <c r="AT503" s="275"/>
      <c r="AU503" s="275"/>
      <c r="AV503" s="273"/>
      <c r="AW503" s="274"/>
      <c r="AX503" s="275"/>
      <c r="AY503" s="275"/>
      <c r="AZ503" s="273"/>
      <c r="BA503" s="274"/>
      <c r="BB503" s="275"/>
      <c r="BC503" s="275"/>
      <c r="BD503" s="273"/>
      <c r="BE503" s="274"/>
      <c r="BF503" s="275"/>
      <c r="BG503" s="275"/>
      <c r="BH503" s="273"/>
      <c r="BI503" s="274"/>
      <c r="BJ503" s="275"/>
      <c r="BK503" s="275"/>
      <c r="BL503" s="273"/>
      <c r="BM503" s="274"/>
      <c r="BN503" s="275"/>
      <c r="BO503" s="275"/>
    </row>
    <row r="504">
      <c r="D504" s="273"/>
      <c r="E504" s="274"/>
      <c r="F504" s="275"/>
      <c r="G504" s="275"/>
      <c r="H504" s="273"/>
      <c r="I504" s="274"/>
      <c r="J504" s="275"/>
      <c r="K504" s="275"/>
      <c r="L504" s="273"/>
      <c r="M504" s="274"/>
      <c r="N504" s="275"/>
      <c r="O504" s="275"/>
      <c r="P504" s="273"/>
      <c r="Q504" s="274"/>
      <c r="R504" s="275"/>
      <c r="S504" s="275"/>
      <c r="T504" s="273"/>
      <c r="U504" s="274"/>
      <c r="V504" s="275"/>
      <c r="W504" s="275"/>
      <c r="X504" s="273"/>
      <c r="Y504" s="274"/>
      <c r="Z504" s="275"/>
      <c r="AA504" s="275"/>
      <c r="AB504" s="273"/>
      <c r="AC504" s="274"/>
      <c r="AD504" s="275"/>
      <c r="AE504" s="275"/>
      <c r="AF504" s="273"/>
      <c r="AG504" s="274"/>
      <c r="AH504" s="275"/>
      <c r="AI504" s="275"/>
      <c r="AJ504" s="273"/>
      <c r="AK504" s="274"/>
      <c r="AL504" s="275"/>
      <c r="AM504" s="275"/>
      <c r="AN504" s="273"/>
      <c r="AO504" s="274"/>
      <c r="AP504" s="275"/>
      <c r="AQ504" s="275"/>
      <c r="AR504" s="273"/>
      <c r="AS504" s="274"/>
      <c r="AT504" s="275"/>
      <c r="AU504" s="275"/>
      <c r="AV504" s="273"/>
      <c r="AW504" s="274"/>
      <c r="AX504" s="275"/>
      <c r="AY504" s="275"/>
      <c r="AZ504" s="273"/>
      <c r="BA504" s="274"/>
      <c r="BB504" s="275"/>
      <c r="BC504" s="275"/>
      <c r="BD504" s="273"/>
      <c r="BE504" s="274"/>
      <c r="BF504" s="275"/>
      <c r="BG504" s="275"/>
      <c r="BH504" s="273"/>
      <c r="BI504" s="274"/>
      <c r="BJ504" s="275"/>
      <c r="BK504" s="275"/>
      <c r="BL504" s="273"/>
      <c r="BM504" s="274"/>
      <c r="BN504" s="275"/>
      <c r="BO504" s="275"/>
    </row>
    <row r="505">
      <c r="D505" s="273"/>
      <c r="E505" s="274"/>
      <c r="F505" s="275"/>
      <c r="G505" s="275"/>
      <c r="H505" s="273"/>
      <c r="I505" s="274"/>
      <c r="J505" s="275"/>
      <c r="K505" s="275"/>
      <c r="L505" s="273"/>
      <c r="M505" s="274"/>
      <c r="N505" s="275"/>
      <c r="O505" s="275"/>
      <c r="P505" s="273"/>
      <c r="Q505" s="274"/>
      <c r="R505" s="275"/>
      <c r="S505" s="275"/>
      <c r="T505" s="273"/>
      <c r="U505" s="274"/>
      <c r="V505" s="275"/>
      <c r="W505" s="275"/>
      <c r="X505" s="273"/>
      <c r="Y505" s="274"/>
      <c r="Z505" s="275"/>
      <c r="AA505" s="275"/>
      <c r="AB505" s="273"/>
      <c r="AC505" s="274"/>
      <c r="AD505" s="275"/>
      <c r="AE505" s="275"/>
      <c r="AF505" s="273"/>
      <c r="AG505" s="274"/>
      <c r="AH505" s="275"/>
      <c r="AI505" s="275"/>
      <c r="AJ505" s="273"/>
      <c r="AK505" s="274"/>
      <c r="AL505" s="275"/>
      <c r="AM505" s="275"/>
      <c r="AN505" s="273"/>
      <c r="AO505" s="274"/>
      <c r="AP505" s="275"/>
      <c r="AQ505" s="275"/>
      <c r="AR505" s="273"/>
      <c r="AS505" s="274"/>
      <c r="AT505" s="275"/>
      <c r="AU505" s="275"/>
      <c r="AV505" s="273"/>
      <c r="AW505" s="274"/>
      <c r="AX505" s="275"/>
      <c r="AY505" s="275"/>
      <c r="AZ505" s="273"/>
      <c r="BA505" s="274"/>
      <c r="BB505" s="275"/>
      <c r="BC505" s="275"/>
      <c r="BD505" s="273"/>
      <c r="BE505" s="274"/>
      <c r="BF505" s="275"/>
      <c r="BG505" s="275"/>
      <c r="BH505" s="273"/>
      <c r="BI505" s="274"/>
      <c r="BJ505" s="275"/>
      <c r="BK505" s="275"/>
      <c r="BL505" s="273"/>
      <c r="BM505" s="274"/>
      <c r="BN505" s="275"/>
      <c r="BO505" s="275"/>
    </row>
    <row r="506">
      <c r="D506" s="273"/>
      <c r="E506" s="274"/>
      <c r="F506" s="275"/>
      <c r="G506" s="275"/>
      <c r="H506" s="273"/>
      <c r="I506" s="274"/>
      <c r="J506" s="275"/>
      <c r="K506" s="275"/>
      <c r="L506" s="273"/>
      <c r="M506" s="274"/>
      <c r="N506" s="275"/>
      <c r="O506" s="275"/>
      <c r="P506" s="273"/>
      <c r="Q506" s="274"/>
      <c r="R506" s="275"/>
      <c r="S506" s="275"/>
      <c r="T506" s="273"/>
      <c r="U506" s="274"/>
      <c r="V506" s="275"/>
      <c r="W506" s="275"/>
      <c r="X506" s="273"/>
      <c r="Y506" s="274"/>
      <c r="Z506" s="275"/>
      <c r="AA506" s="275"/>
      <c r="AB506" s="273"/>
      <c r="AC506" s="274"/>
      <c r="AD506" s="275"/>
      <c r="AE506" s="275"/>
      <c r="AF506" s="273"/>
      <c r="AG506" s="274"/>
      <c r="AH506" s="275"/>
      <c r="AI506" s="275"/>
      <c r="AJ506" s="273"/>
      <c r="AK506" s="274"/>
      <c r="AL506" s="275"/>
      <c r="AM506" s="275"/>
      <c r="AN506" s="273"/>
      <c r="AO506" s="274"/>
      <c r="AP506" s="275"/>
      <c r="AQ506" s="275"/>
      <c r="AR506" s="273"/>
      <c r="AS506" s="274"/>
      <c r="AT506" s="275"/>
      <c r="AU506" s="275"/>
      <c r="AV506" s="273"/>
      <c r="AW506" s="274"/>
      <c r="AX506" s="275"/>
      <c r="AY506" s="275"/>
      <c r="AZ506" s="273"/>
      <c r="BA506" s="274"/>
      <c r="BB506" s="275"/>
      <c r="BC506" s="275"/>
      <c r="BD506" s="273"/>
      <c r="BE506" s="274"/>
      <c r="BF506" s="275"/>
      <c r="BG506" s="275"/>
      <c r="BH506" s="273"/>
      <c r="BI506" s="274"/>
      <c r="BJ506" s="275"/>
      <c r="BK506" s="275"/>
      <c r="BL506" s="273"/>
      <c r="BM506" s="274"/>
      <c r="BN506" s="275"/>
      <c r="BO506" s="275"/>
    </row>
    <row r="507">
      <c r="D507" s="273"/>
      <c r="E507" s="274"/>
      <c r="F507" s="275"/>
      <c r="G507" s="275"/>
      <c r="H507" s="273"/>
      <c r="I507" s="274"/>
      <c r="J507" s="275"/>
      <c r="K507" s="275"/>
      <c r="L507" s="273"/>
      <c r="M507" s="274"/>
      <c r="N507" s="275"/>
      <c r="O507" s="275"/>
      <c r="P507" s="273"/>
      <c r="Q507" s="274"/>
      <c r="R507" s="275"/>
      <c r="S507" s="275"/>
      <c r="T507" s="273"/>
      <c r="U507" s="274"/>
      <c r="V507" s="275"/>
      <c r="W507" s="275"/>
      <c r="X507" s="273"/>
      <c r="Y507" s="274"/>
      <c r="Z507" s="275"/>
      <c r="AA507" s="275"/>
      <c r="AB507" s="273"/>
      <c r="AC507" s="274"/>
      <c r="AD507" s="275"/>
      <c r="AE507" s="275"/>
      <c r="AF507" s="273"/>
      <c r="AG507" s="274"/>
      <c r="AH507" s="275"/>
      <c r="AI507" s="275"/>
      <c r="AJ507" s="273"/>
      <c r="AK507" s="274"/>
      <c r="AL507" s="275"/>
      <c r="AM507" s="275"/>
      <c r="AN507" s="273"/>
      <c r="AO507" s="274"/>
      <c r="AP507" s="275"/>
      <c r="AQ507" s="275"/>
      <c r="AR507" s="273"/>
      <c r="AS507" s="274"/>
      <c r="AT507" s="275"/>
      <c r="AU507" s="275"/>
      <c r="AV507" s="273"/>
      <c r="AW507" s="274"/>
      <c r="AX507" s="275"/>
      <c r="AY507" s="275"/>
      <c r="AZ507" s="273"/>
      <c r="BA507" s="274"/>
      <c r="BB507" s="275"/>
      <c r="BC507" s="275"/>
      <c r="BD507" s="273"/>
      <c r="BE507" s="274"/>
      <c r="BF507" s="275"/>
      <c r="BG507" s="275"/>
      <c r="BH507" s="273"/>
      <c r="BI507" s="274"/>
      <c r="BJ507" s="275"/>
      <c r="BK507" s="275"/>
      <c r="BL507" s="273"/>
      <c r="BM507" s="274"/>
      <c r="BN507" s="275"/>
      <c r="BO507" s="275"/>
    </row>
    <row r="508">
      <c r="D508" s="273"/>
      <c r="E508" s="274"/>
      <c r="F508" s="275"/>
      <c r="G508" s="275"/>
      <c r="H508" s="273"/>
      <c r="I508" s="274"/>
      <c r="J508" s="275"/>
      <c r="K508" s="275"/>
      <c r="L508" s="273"/>
      <c r="M508" s="274"/>
      <c r="N508" s="275"/>
      <c r="O508" s="275"/>
      <c r="P508" s="273"/>
      <c r="Q508" s="274"/>
      <c r="R508" s="275"/>
      <c r="S508" s="275"/>
      <c r="T508" s="273"/>
      <c r="U508" s="274"/>
      <c r="V508" s="275"/>
      <c r="W508" s="275"/>
      <c r="X508" s="273"/>
      <c r="Y508" s="274"/>
      <c r="Z508" s="275"/>
      <c r="AA508" s="275"/>
      <c r="AB508" s="273"/>
      <c r="AC508" s="274"/>
      <c r="AD508" s="275"/>
      <c r="AE508" s="275"/>
      <c r="AF508" s="273"/>
      <c r="AG508" s="274"/>
      <c r="AH508" s="275"/>
      <c r="AI508" s="275"/>
      <c r="AJ508" s="273"/>
      <c r="AK508" s="274"/>
      <c r="AL508" s="275"/>
      <c r="AM508" s="275"/>
      <c r="AN508" s="273"/>
      <c r="AO508" s="274"/>
      <c r="AP508" s="275"/>
      <c r="AQ508" s="275"/>
      <c r="AR508" s="273"/>
      <c r="AS508" s="274"/>
      <c r="AT508" s="275"/>
      <c r="AU508" s="275"/>
      <c r="AV508" s="273"/>
      <c r="AW508" s="274"/>
      <c r="AX508" s="275"/>
      <c r="AY508" s="275"/>
      <c r="AZ508" s="273"/>
      <c r="BA508" s="274"/>
      <c r="BB508" s="275"/>
      <c r="BC508" s="275"/>
      <c r="BD508" s="273"/>
      <c r="BE508" s="274"/>
      <c r="BF508" s="275"/>
      <c r="BG508" s="275"/>
      <c r="BH508" s="273"/>
      <c r="BI508" s="274"/>
      <c r="BJ508" s="275"/>
      <c r="BK508" s="275"/>
      <c r="BL508" s="273"/>
      <c r="BM508" s="274"/>
      <c r="BN508" s="275"/>
      <c r="BO508" s="275"/>
    </row>
    <row r="509">
      <c r="D509" s="273"/>
      <c r="E509" s="274"/>
      <c r="F509" s="275"/>
      <c r="G509" s="275"/>
      <c r="H509" s="273"/>
      <c r="I509" s="274"/>
      <c r="J509" s="275"/>
      <c r="K509" s="275"/>
      <c r="L509" s="273"/>
      <c r="M509" s="274"/>
      <c r="N509" s="275"/>
      <c r="O509" s="275"/>
      <c r="P509" s="273"/>
      <c r="Q509" s="274"/>
      <c r="R509" s="275"/>
      <c r="S509" s="275"/>
      <c r="T509" s="273"/>
      <c r="U509" s="274"/>
      <c r="V509" s="275"/>
      <c r="W509" s="275"/>
      <c r="X509" s="273"/>
      <c r="Y509" s="274"/>
      <c r="Z509" s="275"/>
      <c r="AA509" s="275"/>
      <c r="AB509" s="273"/>
      <c r="AC509" s="274"/>
      <c r="AD509" s="275"/>
      <c r="AE509" s="275"/>
      <c r="AF509" s="273"/>
      <c r="AG509" s="274"/>
      <c r="AH509" s="275"/>
      <c r="AI509" s="275"/>
      <c r="AJ509" s="273"/>
      <c r="AK509" s="274"/>
      <c r="AL509" s="275"/>
      <c r="AM509" s="275"/>
      <c r="AN509" s="273"/>
      <c r="AO509" s="274"/>
      <c r="AP509" s="275"/>
      <c r="AQ509" s="275"/>
      <c r="AR509" s="273"/>
      <c r="AS509" s="274"/>
      <c r="AT509" s="275"/>
      <c r="AU509" s="275"/>
      <c r="AV509" s="273"/>
      <c r="AW509" s="274"/>
      <c r="AX509" s="275"/>
      <c r="AY509" s="275"/>
      <c r="AZ509" s="273"/>
      <c r="BA509" s="274"/>
      <c r="BB509" s="275"/>
      <c r="BC509" s="275"/>
      <c r="BD509" s="273"/>
      <c r="BE509" s="274"/>
      <c r="BF509" s="275"/>
      <c r="BG509" s="275"/>
      <c r="BH509" s="273"/>
      <c r="BI509" s="274"/>
      <c r="BJ509" s="275"/>
      <c r="BK509" s="275"/>
      <c r="BL509" s="273"/>
      <c r="BM509" s="274"/>
      <c r="BN509" s="275"/>
      <c r="BO509" s="275"/>
    </row>
    <row r="510">
      <c r="D510" s="273"/>
      <c r="E510" s="274"/>
      <c r="F510" s="275"/>
      <c r="G510" s="275"/>
      <c r="H510" s="273"/>
      <c r="I510" s="274"/>
      <c r="J510" s="275"/>
      <c r="K510" s="275"/>
      <c r="L510" s="273"/>
      <c r="M510" s="274"/>
      <c r="N510" s="275"/>
      <c r="O510" s="275"/>
      <c r="P510" s="273"/>
      <c r="Q510" s="274"/>
      <c r="R510" s="275"/>
      <c r="S510" s="275"/>
      <c r="T510" s="273"/>
      <c r="U510" s="274"/>
      <c r="V510" s="275"/>
      <c r="W510" s="275"/>
      <c r="X510" s="273"/>
      <c r="Y510" s="274"/>
      <c r="Z510" s="275"/>
      <c r="AA510" s="275"/>
      <c r="AB510" s="273"/>
      <c r="AC510" s="274"/>
      <c r="AD510" s="275"/>
      <c r="AE510" s="275"/>
      <c r="AF510" s="273"/>
      <c r="AG510" s="274"/>
      <c r="AH510" s="275"/>
      <c r="AI510" s="275"/>
      <c r="AJ510" s="273"/>
      <c r="AK510" s="274"/>
      <c r="AL510" s="275"/>
      <c r="AM510" s="275"/>
      <c r="AN510" s="273"/>
      <c r="AO510" s="274"/>
      <c r="AP510" s="275"/>
      <c r="AQ510" s="275"/>
      <c r="AR510" s="273"/>
      <c r="AS510" s="274"/>
      <c r="AT510" s="275"/>
      <c r="AU510" s="275"/>
      <c r="AV510" s="273"/>
      <c r="AW510" s="274"/>
      <c r="AX510" s="275"/>
      <c r="AY510" s="275"/>
      <c r="AZ510" s="273"/>
      <c r="BA510" s="274"/>
      <c r="BB510" s="275"/>
      <c r="BC510" s="275"/>
      <c r="BD510" s="273"/>
      <c r="BE510" s="274"/>
      <c r="BF510" s="275"/>
      <c r="BG510" s="275"/>
      <c r="BH510" s="273"/>
      <c r="BI510" s="274"/>
      <c r="BJ510" s="275"/>
      <c r="BK510" s="275"/>
      <c r="BL510" s="273"/>
      <c r="BM510" s="274"/>
      <c r="BN510" s="275"/>
      <c r="BO510" s="275"/>
    </row>
    <row r="511">
      <c r="D511" s="273"/>
      <c r="E511" s="274"/>
      <c r="F511" s="275"/>
      <c r="G511" s="275"/>
      <c r="H511" s="273"/>
      <c r="I511" s="274"/>
      <c r="J511" s="275"/>
      <c r="K511" s="275"/>
      <c r="L511" s="273"/>
      <c r="M511" s="274"/>
      <c r="N511" s="275"/>
      <c r="O511" s="275"/>
      <c r="P511" s="273"/>
      <c r="Q511" s="274"/>
      <c r="R511" s="275"/>
      <c r="S511" s="275"/>
      <c r="T511" s="273"/>
      <c r="U511" s="274"/>
      <c r="V511" s="275"/>
      <c r="W511" s="275"/>
      <c r="X511" s="273"/>
      <c r="Y511" s="274"/>
      <c r="Z511" s="275"/>
      <c r="AA511" s="275"/>
      <c r="AB511" s="273"/>
      <c r="AC511" s="274"/>
      <c r="AD511" s="275"/>
      <c r="AE511" s="275"/>
      <c r="AF511" s="273"/>
      <c r="AG511" s="274"/>
      <c r="AH511" s="275"/>
      <c r="AI511" s="275"/>
      <c r="AJ511" s="273"/>
      <c r="AK511" s="274"/>
      <c r="AL511" s="275"/>
      <c r="AM511" s="275"/>
      <c r="AN511" s="273"/>
      <c r="AO511" s="274"/>
      <c r="AP511" s="275"/>
      <c r="AQ511" s="275"/>
      <c r="AR511" s="273"/>
      <c r="AS511" s="274"/>
      <c r="AT511" s="275"/>
      <c r="AU511" s="275"/>
      <c r="AV511" s="273"/>
      <c r="AW511" s="274"/>
      <c r="AX511" s="275"/>
      <c r="AY511" s="275"/>
      <c r="AZ511" s="273"/>
      <c r="BA511" s="274"/>
      <c r="BB511" s="275"/>
      <c r="BC511" s="275"/>
      <c r="BD511" s="273"/>
      <c r="BE511" s="274"/>
      <c r="BF511" s="275"/>
      <c r="BG511" s="275"/>
      <c r="BH511" s="273"/>
      <c r="BI511" s="274"/>
      <c r="BJ511" s="275"/>
      <c r="BK511" s="275"/>
      <c r="BL511" s="273"/>
      <c r="BM511" s="274"/>
      <c r="BN511" s="275"/>
      <c r="BO511" s="275"/>
    </row>
    <row r="512">
      <c r="D512" s="273"/>
      <c r="E512" s="274"/>
      <c r="F512" s="275"/>
      <c r="G512" s="275"/>
      <c r="H512" s="273"/>
      <c r="I512" s="274"/>
      <c r="J512" s="275"/>
      <c r="K512" s="275"/>
      <c r="L512" s="273"/>
      <c r="M512" s="274"/>
      <c r="N512" s="275"/>
      <c r="O512" s="275"/>
      <c r="P512" s="273"/>
      <c r="Q512" s="274"/>
      <c r="R512" s="275"/>
      <c r="S512" s="275"/>
      <c r="T512" s="273"/>
      <c r="U512" s="274"/>
      <c r="V512" s="275"/>
      <c r="W512" s="275"/>
      <c r="X512" s="273"/>
      <c r="Y512" s="274"/>
      <c r="Z512" s="275"/>
      <c r="AA512" s="275"/>
      <c r="AB512" s="273"/>
      <c r="AC512" s="274"/>
      <c r="AD512" s="275"/>
      <c r="AE512" s="275"/>
      <c r="AF512" s="273"/>
      <c r="AG512" s="274"/>
      <c r="AH512" s="275"/>
      <c r="AI512" s="275"/>
      <c r="AJ512" s="273"/>
      <c r="AK512" s="274"/>
      <c r="AL512" s="275"/>
      <c r="AM512" s="275"/>
      <c r="AN512" s="273"/>
      <c r="AO512" s="274"/>
      <c r="AP512" s="275"/>
      <c r="AQ512" s="275"/>
      <c r="AR512" s="273"/>
      <c r="AS512" s="274"/>
      <c r="AT512" s="275"/>
      <c r="AU512" s="275"/>
      <c r="AV512" s="273"/>
      <c r="AW512" s="274"/>
      <c r="AX512" s="275"/>
      <c r="AY512" s="275"/>
      <c r="AZ512" s="273"/>
      <c r="BA512" s="274"/>
      <c r="BB512" s="275"/>
      <c r="BC512" s="275"/>
      <c r="BD512" s="273"/>
      <c r="BE512" s="274"/>
      <c r="BF512" s="275"/>
      <c r="BG512" s="275"/>
      <c r="BH512" s="273"/>
      <c r="BI512" s="274"/>
      <c r="BJ512" s="275"/>
      <c r="BK512" s="275"/>
      <c r="BL512" s="273"/>
      <c r="BM512" s="274"/>
      <c r="BN512" s="275"/>
      <c r="BO512" s="275"/>
    </row>
    <row r="513">
      <c r="D513" s="273"/>
      <c r="E513" s="274"/>
      <c r="F513" s="275"/>
      <c r="G513" s="275"/>
      <c r="H513" s="273"/>
      <c r="I513" s="274"/>
      <c r="J513" s="275"/>
      <c r="K513" s="275"/>
      <c r="L513" s="273"/>
      <c r="M513" s="274"/>
      <c r="N513" s="275"/>
      <c r="O513" s="275"/>
      <c r="P513" s="273"/>
      <c r="Q513" s="274"/>
      <c r="R513" s="275"/>
      <c r="S513" s="275"/>
      <c r="T513" s="273"/>
      <c r="U513" s="274"/>
      <c r="V513" s="275"/>
      <c r="W513" s="275"/>
      <c r="X513" s="273"/>
      <c r="Y513" s="274"/>
      <c r="Z513" s="275"/>
      <c r="AA513" s="275"/>
      <c r="AB513" s="273"/>
      <c r="AC513" s="274"/>
      <c r="AD513" s="275"/>
      <c r="AE513" s="275"/>
      <c r="AF513" s="273"/>
      <c r="AG513" s="274"/>
      <c r="AH513" s="275"/>
      <c r="AI513" s="275"/>
      <c r="AJ513" s="273"/>
      <c r="AK513" s="274"/>
      <c r="AL513" s="275"/>
      <c r="AM513" s="275"/>
      <c r="AN513" s="273"/>
      <c r="AO513" s="274"/>
      <c r="AP513" s="275"/>
      <c r="AQ513" s="275"/>
      <c r="AR513" s="273"/>
      <c r="AS513" s="274"/>
      <c r="AT513" s="275"/>
      <c r="AU513" s="275"/>
      <c r="AV513" s="273"/>
      <c r="AW513" s="274"/>
      <c r="AX513" s="275"/>
      <c r="AY513" s="275"/>
      <c r="AZ513" s="273"/>
      <c r="BA513" s="274"/>
      <c r="BB513" s="275"/>
      <c r="BC513" s="275"/>
      <c r="BD513" s="273"/>
      <c r="BE513" s="274"/>
      <c r="BF513" s="275"/>
      <c r="BG513" s="275"/>
      <c r="BH513" s="273"/>
      <c r="BI513" s="274"/>
      <c r="BJ513" s="275"/>
      <c r="BK513" s="275"/>
      <c r="BL513" s="273"/>
      <c r="BM513" s="274"/>
      <c r="BN513" s="275"/>
      <c r="BO513" s="275"/>
    </row>
    <row r="514">
      <c r="D514" s="273"/>
      <c r="E514" s="274"/>
      <c r="F514" s="275"/>
      <c r="G514" s="275"/>
      <c r="H514" s="273"/>
      <c r="I514" s="274"/>
      <c r="J514" s="275"/>
      <c r="K514" s="275"/>
      <c r="L514" s="273"/>
      <c r="M514" s="274"/>
      <c r="N514" s="275"/>
      <c r="O514" s="275"/>
      <c r="P514" s="273"/>
      <c r="Q514" s="274"/>
      <c r="R514" s="275"/>
      <c r="S514" s="275"/>
      <c r="T514" s="273"/>
      <c r="U514" s="274"/>
      <c r="V514" s="275"/>
      <c r="W514" s="275"/>
      <c r="X514" s="273"/>
      <c r="Y514" s="274"/>
      <c r="Z514" s="275"/>
      <c r="AA514" s="275"/>
      <c r="AB514" s="273"/>
      <c r="AC514" s="274"/>
      <c r="AD514" s="275"/>
      <c r="AE514" s="275"/>
      <c r="AF514" s="273"/>
      <c r="AG514" s="274"/>
      <c r="AH514" s="275"/>
      <c r="AI514" s="275"/>
      <c r="AJ514" s="273"/>
      <c r="AK514" s="274"/>
      <c r="AL514" s="275"/>
      <c r="AM514" s="275"/>
      <c r="AN514" s="273"/>
      <c r="AO514" s="274"/>
      <c r="AP514" s="275"/>
      <c r="AQ514" s="275"/>
      <c r="AR514" s="273"/>
      <c r="AS514" s="274"/>
      <c r="AT514" s="275"/>
      <c r="AU514" s="275"/>
      <c r="AV514" s="273"/>
      <c r="AW514" s="274"/>
      <c r="AX514" s="275"/>
      <c r="AY514" s="275"/>
      <c r="AZ514" s="273"/>
      <c r="BA514" s="274"/>
      <c r="BB514" s="275"/>
      <c r="BC514" s="275"/>
      <c r="BD514" s="273"/>
      <c r="BE514" s="274"/>
      <c r="BF514" s="275"/>
      <c r="BG514" s="275"/>
      <c r="BH514" s="273"/>
      <c r="BI514" s="274"/>
      <c r="BJ514" s="275"/>
      <c r="BK514" s="275"/>
      <c r="BL514" s="273"/>
      <c r="BM514" s="274"/>
      <c r="BN514" s="275"/>
      <c r="BO514" s="275"/>
    </row>
    <row r="515">
      <c r="D515" s="273"/>
      <c r="E515" s="274"/>
      <c r="F515" s="275"/>
      <c r="G515" s="275"/>
      <c r="H515" s="273"/>
      <c r="I515" s="274"/>
      <c r="J515" s="275"/>
      <c r="K515" s="275"/>
      <c r="L515" s="273"/>
      <c r="M515" s="274"/>
      <c r="N515" s="275"/>
      <c r="O515" s="275"/>
      <c r="P515" s="273"/>
      <c r="Q515" s="274"/>
      <c r="R515" s="275"/>
      <c r="S515" s="275"/>
      <c r="T515" s="273"/>
      <c r="U515" s="274"/>
      <c r="V515" s="275"/>
      <c r="W515" s="275"/>
      <c r="X515" s="273"/>
      <c r="Y515" s="274"/>
      <c r="Z515" s="275"/>
      <c r="AA515" s="275"/>
      <c r="AB515" s="273"/>
      <c r="AC515" s="274"/>
      <c r="AD515" s="275"/>
      <c r="AE515" s="275"/>
      <c r="AF515" s="273"/>
      <c r="AG515" s="274"/>
      <c r="AH515" s="275"/>
      <c r="AI515" s="275"/>
      <c r="AJ515" s="273"/>
      <c r="AK515" s="274"/>
      <c r="AL515" s="275"/>
      <c r="AM515" s="275"/>
      <c r="AN515" s="273"/>
      <c r="AO515" s="274"/>
      <c r="AP515" s="275"/>
      <c r="AQ515" s="275"/>
      <c r="AR515" s="273"/>
      <c r="AS515" s="274"/>
      <c r="AT515" s="275"/>
      <c r="AU515" s="275"/>
      <c r="AV515" s="273"/>
      <c r="AW515" s="274"/>
      <c r="AX515" s="275"/>
      <c r="AY515" s="275"/>
      <c r="AZ515" s="273"/>
      <c r="BA515" s="274"/>
      <c r="BB515" s="275"/>
      <c r="BC515" s="275"/>
      <c r="BD515" s="273"/>
      <c r="BE515" s="274"/>
      <c r="BF515" s="275"/>
      <c r="BG515" s="275"/>
      <c r="BH515" s="273"/>
      <c r="BI515" s="274"/>
      <c r="BJ515" s="275"/>
      <c r="BK515" s="275"/>
      <c r="BL515" s="273"/>
      <c r="BM515" s="274"/>
      <c r="BN515" s="275"/>
      <c r="BO515" s="275"/>
    </row>
    <row r="516">
      <c r="D516" s="273"/>
      <c r="E516" s="274"/>
      <c r="F516" s="275"/>
      <c r="G516" s="275"/>
      <c r="H516" s="273"/>
      <c r="I516" s="274"/>
      <c r="J516" s="275"/>
      <c r="K516" s="275"/>
      <c r="L516" s="273"/>
      <c r="M516" s="274"/>
      <c r="N516" s="275"/>
      <c r="O516" s="275"/>
      <c r="P516" s="273"/>
      <c r="Q516" s="274"/>
      <c r="R516" s="275"/>
      <c r="S516" s="275"/>
      <c r="T516" s="273"/>
      <c r="U516" s="274"/>
      <c r="V516" s="275"/>
      <c r="W516" s="275"/>
      <c r="X516" s="273"/>
      <c r="Y516" s="274"/>
      <c r="Z516" s="275"/>
      <c r="AA516" s="275"/>
      <c r="AB516" s="273"/>
      <c r="AC516" s="274"/>
      <c r="AD516" s="275"/>
      <c r="AE516" s="275"/>
      <c r="AF516" s="273"/>
      <c r="AG516" s="274"/>
      <c r="AH516" s="275"/>
      <c r="AI516" s="275"/>
      <c r="AJ516" s="273"/>
      <c r="AK516" s="274"/>
      <c r="AL516" s="275"/>
      <c r="AM516" s="275"/>
      <c r="AN516" s="273"/>
      <c r="AO516" s="274"/>
      <c r="AP516" s="275"/>
      <c r="AQ516" s="275"/>
      <c r="AR516" s="273"/>
      <c r="AS516" s="274"/>
      <c r="AT516" s="275"/>
      <c r="AU516" s="275"/>
      <c r="AV516" s="273"/>
      <c r="AW516" s="274"/>
      <c r="AX516" s="275"/>
      <c r="AY516" s="275"/>
      <c r="AZ516" s="273"/>
      <c r="BA516" s="274"/>
      <c r="BB516" s="275"/>
      <c r="BC516" s="275"/>
      <c r="BD516" s="273"/>
      <c r="BE516" s="274"/>
      <c r="BF516" s="275"/>
      <c r="BG516" s="275"/>
      <c r="BH516" s="273"/>
      <c r="BI516" s="274"/>
      <c r="BJ516" s="275"/>
      <c r="BK516" s="275"/>
      <c r="BL516" s="273"/>
      <c r="BM516" s="274"/>
      <c r="BN516" s="275"/>
      <c r="BO516" s="275"/>
    </row>
    <row r="517">
      <c r="D517" s="273"/>
      <c r="E517" s="274"/>
      <c r="F517" s="275"/>
      <c r="G517" s="275"/>
      <c r="H517" s="273"/>
      <c r="I517" s="274"/>
      <c r="J517" s="275"/>
      <c r="K517" s="275"/>
      <c r="L517" s="273"/>
      <c r="M517" s="274"/>
      <c r="N517" s="275"/>
      <c r="O517" s="275"/>
      <c r="P517" s="273"/>
      <c r="Q517" s="274"/>
      <c r="R517" s="275"/>
      <c r="S517" s="275"/>
      <c r="T517" s="273"/>
      <c r="U517" s="274"/>
      <c r="V517" s="275"/>
      <c r="W517" s="275"/>
      <c r="X517" s="273"/>
      <c r="Y517" s="274"/>
      <c r="Z517" s="275"/>
      <c r="AA517" s="275"/>
      <c r="AB517" s="273"/>
      <c r="AC517" s="274"/>
      <c r="AD517" s="275"/>
      <c r="AE517" s="275"/>
      <c r="AF517" s="273"/>
      <c r="AG517" s="274"/>
      <c r="AH517" s="275"/>
      <c r="AI517" s="275"/>
      <c r="AJ517" s="273"/>
      <c r="AK517" s="274"/>
      <c r="AL517" s="275"/>
      <c r="AM517" s="275"/>
      <c r="AN517" s="273"/>
      <c r="AO517" s="274"/>
      <c r="AP517" s="275"/>
      <c r="AQ517" s="275"/>
      <c r="AR517" s="273"/>
      <c r="AS517" s="274"/>
      <c r="AT517" s="275"/>
      <c r="AU517" s="275"/>
      <c r="AV517" s="273"/>
      <c r="AW517" s="274"/>
      <c r="AX517" s="275"/>
      <c r="AY517" s="275"/>
      <c r="AZ517" s="273"/>
      <c r="BA517" s="274"/>
      <c r="BB517" s="275"/>
      <c r="BC517" s="275"/>
      <c r="BD517" s="273"/>
      <c r="BE517" s="274"/>
      <c r="BF517" s="275"/>
      <c r="BG517" s="275"/>
      <c r="BH517" s="273"/>
      <c r="BI517" s="274"/>
      <c r="BJ517" s="275"/>
      <c r="BK517" s="275"/>
      <c r="BL517" s="273"/>
      <c r="BM517" s="274"/>
      <c r="BN517" s="275"/>
      <c r="BO517" s="275"/>
    </row>
    <row r="518">
      <c r="D518" s="273"/>
      <c r="E518" s="274"/>
      <c r="F518" s="275"/>
      <c r="G518" s="275"/>
      <c r="H518" s="273"/>
      <c r="I518" s="274"/>
      <c r="J518" s="275"/>
      <c r="K518" s="275"/>
      <c r="L518" s="273"/>
      <c r="M518" s="274"/>
      <c r="N518" s="275"/>
      <c r="O518" s="275"/>
      <c r="P518" s="273"/>
      <c r="Q518" s="274"/>
      <c r="R518" s="275"/>
      <c r="S518" s="275"/>
      <c r="T518" s="273"/>
      <c r="U518" s="274"/>
      <c r="V518" s="275"/>
      <c r="W518" s="275"/>
      <c r="X518" s="273"/>
      <c r="Y518" s="274"/>
      <c r="Z518" s="275"/>
      <c r="AA518" s="275"/>
      <c r="AB518" s="273"/>
      <c r="AC518" s="274"/>
      <c r="AD518" s="275"/>
      <c r="AE518" s="275"/>
      <c r="AF518" s="273"/>
      <c r="AG518" s="274"/>
      <c r="AH518" s="275"/>
      <c r="AI518" s="275"/>
      <c r="AJ518" s="273"/>
      <c r="AK518" s="274"/>
      <c r="AL518" s="275"/>
      <c r="AM518" s="275"/>
      <c r="AN518" s="273"/>
      <c r="AO518" s="274"/>
      <c r="AP518" s="275"/>
      <c r="AQ518" s="275"/>
      <c r="AR518" s="273"/>
      <c r="AS518" s="274"/>
      <c r="AT518" s="275"/>
      <c r="AU518" s="275"/>
      <c r="AV518" s="273"/>
      <c r="AW518" s="274"/>
      <c r="AX518" s="275"/>
      <c r="AY518" s="275"/>
      <c r="AZ518" s="273"/>
      <c r="BA518" s="274"/>
      <c r="BB518" s="275"/>
      <c r="BC518" s="275"/>
      <c r="BD518" s="273"/>
      <c r="BE518" s="274"/>
      <c r="BF518" s="275"/>
      <c r="BG518" s="275"/>
      <c r="BH518" s="273"/>
      <c r="BI518" s="274"/>
      <c r="BJ518" s="275"/>
      <c r="BK518" s="275"/>
      <c r="BL518" s="273"/>
      <c r="BM518" s="274"/>
      <c r="BN518" s="275"/>
      <c r="BO518" s="275"/>
    </row>
    <row r="519">
      <c r="D519" s="273"/>
      <c r="E519" s="274"/>
      <c r="F519" s="275"/>
      <c r="G519" s="275"/>
      <c r="H519" s="273"/>
      <c r="I519" s="274"/>
      <c r="J519" s="275"/>
      <c r="K519" s="275"/>
      <c r="L519" s="273"/>
      <c r="M519" s="274"/>
      <c r="N519" s="275"/>
      <c r="O519" s="275"/>
      <c r="P519" s="273"/>
      <c r="Q519" s="274"/>
      <c r="R519" s="275"/>
      <c r="S519" s="275"/>
      <c r="T519" s="273"/>
      <c r="U519" s="274"/>
      <c r="V519" s="275"/>
      <c r="W519" s="275"/>
      <c r="X519" s="273"/>
      <c r="Y519" s="274"/>
      <c r="Z519" s="275"/>
      <c r="AA519" s="275"/>
      <c r="AB519" s="273"/>
      <c r="AC519" s="274"/>
      <c r="AD519" s="275"/>
      <c r="AE519" s="275"/>
      <c r="AF519" s="273"/>
      <c r="AG519" s="274"/>
      <c r="AH519" s="275"/>
      <c r="AI519" s="275"/>
      <c r="AJ519" s="273"/>
      <c r="AK519" s="274"/>
      <c r="AL519" s="275"/>
      <c r="AM519" s="275"/>
      <c r="AN519" s="273"/>
      <c r="AO519" s="274"/>
      <c r="AP519" s="275"/>
      <c r="AQ519" s="275"/>
      <c r="AR519" s="273"/>
      <c r="AS519" s="274"/>
      <c r="AT519" s="275"/>
      <c r="AU519" s="275"/>
      <c r="AV519" s="273"/>
      <c r="AW519" s="274"/>
      <c r="AX519" s="275"/>
      <c r="AY519" s="275"/>
      <c r="AZ519" s="273"/>
      <c r="BA519" s="274"/>
      <c r="BB519" s="275"/>
      <c r="BC519" s="275"/>
      <c r="BD519" s="273"/>
      <c r="BE519" s="274"/>
      <c r="BF519" s="275"/>
      <c r="BG519" s="275"/>
      <c r="BH519" s="273"/>
      <c r="BI519" s="274"/>
      <c r="BJ519" s="275"/>
      <c r="BK519" s="275"/>
      <c r="BL519" s="273"/>
      <c r="BM519" s="274"/>
      <c r="BN519" s="275"/>
      <c r="BO519" s="275"/>
    </row>
    <row r="520">
      <c r="D520" s="273"/>
      <c r="E520" s="274"/>
      <c r="F520" s="275"/>
      <c r="G520" s="275"/>
      <c r="H520" s="273"/>
      <c r="I520" s="274"/>
      <c r="J520" s="275"/>
      <c r="K520" s="275"/>
      <c r="L520" s="273"/>
      <c r="M520" s="274"/>
      <c r="N520" s="275"/>
      <c r="O520" s="275"/>
      <c r="P520" s="273"/>
      <c r="Q520" s="274"/>
      <c r="R520" s="275"/>
      <c r="S520" s="275"/>
      <c r="T520" s="273"/>
      <c r="U520" s="274"/>
      <c r="V520" s="275"/>
      <c r="W520" s="275"/>
      <c r="X520" s="273"/>
      <c r="Y520" s="274"/>
      <c r="Z520" s="275"/>
      <c r="AA520" s="275"/>
      <c r="AB520" s="273"/>
      <c r="AC520" s="274"/>
      <c r="AD520" s="275"/>
      <c r="AE520" s="275"/>
      <c r="AF520" s="273"/>
      <c r="AG520" s="274"/>
      <c r="AH520" s="275"/>
      <c r="AI520" s="275"/>
      <c r="AJ520" s="273"/>
      <c r="AK520" s="274"/>
      <c r="AL520" s="275"/>
      <c r="AM520" s="275"/>
      <c r="AN520" s="273"/>
      <c r="AO520" s="274"/>
      <c r="AP520" s="275"/>
      <c r="AQ520" s="275"/>
      <c r="AR520" s="273"/>
      <c r="AS520" s="274"/>
      <c r="AT520" s="275"/>
      <c r="AU520" s="275"/>
      <c r="AV520" s="273"/>
      <c r="AW520" s="274"/>
      <c r="AX520" s="275"/>
      <c r="AY520" s="275"/>
      <c r="AZ520" s="273"/>
      <c r="BA520" s="274"/>
      <c r="BB520" s="275"/>
      <c r="BC520" s="275"/>
      <c r="BD520" s="273"/>
      <c r="BE520" s="274"/>
      <c r="BF520" s="275"/>
      <c r="BG520" s="275"/>
      <c r="BH520" s="273"/>
      <c r="BI520" s="274"/>
      <c r="BJ520" s="275"/>
      <c r="BK520" s="275"/>
      <c r="BL520" s="273"/>
      <c r="BM520" s="274"/>
      <c r="BN520" s="275"/>
      <c r="BO520" s="275"/>
    </row>
    <row r="521">
      <c r="D521" s="273"/>
      <c r="E521" s="274"/>
      <c r="F521" s="275"/>
      <c r="G521" s="275"/>
      <c r="H521" s="273"/>
      <c r="I521" s="274"/>
      <c r="J521" s="275"/>
      <c r="K521" s="275"/>
      <c r="L521" s="273"/>
      <c r="M521" s="274"/>
      <c r="N521" s="275"/>
      <c r="O521" s="275"/>
      <c r="P521" s="273"/>
      <c r="Q521" s="274"/>
      <c r="R521" s="275"/>
      <c r="S521" s="275"/>
      <c r="T521" s="273"/>
      <c r="U521" s="274"/>
      <c r="V521" s="275"/>
      <c r="W521" s="275"/>
      <c r="X521" s="273"/>
      <c r="Y521" s="274"/>
      <c r="Z521" s="275"/>
      <c r="AA521" s="275"/>
      <c r="AB521" s="273"/>
      <c r="AC521" s="274"/>
      <c r="AD521" s="275"/>
      <c r="AE521" s="275"/>
      <c r="AF521" s="273"/>
      <c r="AG521" s="274"/>
      <c r="AH521" s="275"/>
      <c r="AI521" s="275"/>
      <c r="AJ521" s="273"/>
      <c r="AK521" s="274"/>
      <c r="AL521" s="275"/>
      <c r="AM521" s="275"/>
      <c r="AN521" s="273"/>
      <c r="AO521" s="274"/>
      <c r="AP521" s="275"/>
      <c r="AQ521" s="275"/>
      <c r="AR521" s="273"/>
      <c r="AS521" s="274"/>
      <c r="AT521" s="275"/>
      <c r="AU521" s="275"/>
      <c r="AV521" s="273"/>
      <c r="AW521" s="274"/>
      <c r="AX521" s="275"/>
      <c r="AY521" s="275"/>
      <c r="AZ521" s="273"/>
      <c r="BA521" s="274"/>
      <c r="BB521" s="275"/>
      <c r="BC521" s="275"/>
      <c r="BD521" s="273"/>
      <c r="BE521" s="274"/>
      <c r="BF521" s="275"/>
      <c r="BG521" s="275"/>
      <c r="BH521" s="273"/>
      <c r="BI521" s="274"/>
      <c r="BJ521" s="275"/>
      <c r="BK521" s="275"/>
      <c r="BL521" s="273"/>
      <c r="BM521" s="274"/>
      <c r="BN521" s="275"/>
      <c r="BO521" s="275"/>
    </row>
    <row r="522">
      <c r="D522" s="273"/>
      <c r="E522" s="274"/>
      <c r="F522" s="275"/>
      <c r="G522" s="275"/>
      <c r="H522" s="273"/>
      <c r="I522" s="274"/>
      <c r="J522" s="275"/>
      <c r="K522" s="275"/>
      <c r="L522" s="273"/>
      <c r="M522" s="274"/>
      <c r="N522" s="275"/>
      <c r="O522" s="275"/>
      <c r="P522" s="273"/>
      <c r="Q522" s="274"/>
      <c r="R522" s="275"/>
      <c r="S522" s="275"/>
      <c r="T522" s="273"/>
      <c r="U522" s="274"/>
      <c r="V522" s="275"/>
      <c r="W522" s="275"/>
      <c r="X522" s="273"/>
      <c r="Y522" s="274"/>
      <c r="Z522" s="275"/>
      <c r="AA522" s="275"/>
      <c r="AB522" s="273"/>
      <c r="AC522" s="274"/>
      <c r="AD522" s="275"/>
      <c r="AE522" s="275"/>
      <c r="AF522" s="273"/>
      <c r="AG522" s="274"/>
      <c r="AH522" s="275"/>
      <c r="AI522" s="275"/>
      <c r="AJ522" s="273"/>
      <c r="AK522" s="274"/>
      <c r="AL522" s="275"/>
      <c r="AM522" s="275"/>
      <c r="AN522" s="273"/>
      <c r="AO522" s="274"/>
      <c r="AP522" s="275"/>
      <c r="AQ522" s="275"/>
      <c r="AR522" s="273"/>
      <c r="AS522" s="274"/>
      <c r="AT522" s="275"/>
      <c r="AU522" s="275"/>
      <c r="AV522" s="273"/>
      <c r="AW522" s="274"/>
      <c r="AX522" s="275"/>
      <c r="AY522" s="275"/>
      <c r="AZ522" s="273"/>
      <c r="BA522" s="274"/>
      <c r="BB522" s="275"/>
      <c r="BC522" s="275"/>
      <c r="BD522" s="273"/>
      <c r="BE522" s="274"/>
      <c r="BF522" s="275"/>
      <c r="BG522" s="275"/>
      <c r="BH522" s="273"/>
      <c r="BI522" s="274"/>
      <c r="BJ522" s="275"/>
      <c r="BK522" s="275"/>
      <c r="BL522" s="273"/>
      <c r="BM522" s="274"/>
      <c r="BN522" s="275"/>
      <c r="BO522" s="275"/>
    </row>
    <row r="523">
      <c r="D523" s="273"/>
      <c r="E523" s="274"/>
      <c r="F523" s="275"/>
      <c r="G523" s="275"/>
      <c r="H523" s="273"/>
      <c r="I523" s="274"/>
      <c r="J523" s="275"/>
      <c r="K523" s="275"/>
      <c r="L523" s="273"/>
      <c r="M523" s="274"/>
      <c r="N523" s="275"/>
      <c r="O523" s="275"/>
      <c r="P523" s="273"/>
      <c r="Q523" s="274"/>
      <c r="R523" s="275"/>
      <c r="S523" s="275"/>
      <c r="T523" s="273"/>
      <c r="U523" s="274"/>
      <c r="V523" s="275"/>
      <c r="W523" s="275"/>
      <c r="X523" s="273"/>
      <c r="Y523" s="274"/>
      <c r="Z523" s="275"/>
      <c r="AA523" s="275"/>
      <c r="AB523" s="273"/>
      <c r="AC523" s="274"/>
      <c r="AD523" s="275"/>
      <c r="AE523" s="275"/>
      <c r="AF523" s="273"/>
      <c r="AG523" s="274"/>
      <c r="AH523" s="275"/>
      <c r="AI523" s="275"/>
      <c r="AJ523" s="273"/>
      <c r="AK523" s="274"/>
      <c r="AL523" s="275"/>
      <c r="AM523" s="275"/>
      <c r="AN523" s="273"/>
      <c r="AO523" s="274"/>
      <c r="AP523" s="275"/>
      <c r="AQ523" s="275"/>
      <c r="AR523" s="273"/>
      <c r="AS523" s="274"/>
      <c r="AT523" s="275"/>
      <c r="AU523" s="275"/>
      <c r="AV523" s="273"/>
      <c r="AW523" s="274"/>
      <c r="AX523" s="275"/>
      <c r="AY523" s="275"/>
      <c r="AZ523" s="273"/>
      <c r="BA523" s="274"/>
      <c r="BB523" s="275"/>
      <c r="BC523" s="275"/>
      <c r="BD523" s="273"/>
      <c r="BE523" s="274"/>
      <c r="BF523" s="275"/>
      <c r="BG523" s="275"/>
      <c r="BH523" s="273"/>
      <c r="BI523" s="274"/>
      <c r="BJ523" s="275"/>
      <c r="BK523" s="275"/>
      <c r="BL523" s="273"/>
      <c r="BM523" s="274"/>
      <c r="BN523" s="275"/>
      <c r="BO523" s="275"/>
    </row>
    <row r="524">
      <c r="D524" s="273"/>
      <c r="E524" s="274"/>
      <c r="F524" s="275"/>
      <c r="G524" s="275"/>
      <c r="H524" s="273"/>
      <c r="I524" s="274"/>
      <c r="J524" s="275"/>
      <c r="K524" s="275"/>
      <c r="L524" s="273"/>
      <c r="M524" s="274"/>
      <c r="N524" s="275"/>
      <c r="O524" s="275"/>
      <c r="P524" s="273"/>
      <c r="Q524" s="274"/>
      <c r="R524" s="275"/>
      <c r="S524" s="275"/>
      <c r="T524" s="273"/>
      <c r="U524" s="274"/>
      <c r="V524" s="275"/>
      <c r="W524" s="275"/>
      <c r="X524" s="273"/>
      <c r="Y524" s="274"/>
      <c r="Z524" s="275"/>
      <c r="AA524" s="275"/>
      <c r="AB524" s="273"/>
      <c r="AC524" s="274"/>
      <c r="AD524" s="275"/>
      <c r="AE524" s="275"/>
      <c r="AF524" s="273"/>
      <c r="AG524" s="274"/>
      <c r="AH524" s="275"/>
      <c r="AI524" s="275"/>
      <c r="AJ524" s="273"/>
      <c r="AK524" s="274"/>
      <c r="AL524" s="275"/>
      <c r="AM524" s="275"/>
      <c r="AN524" s="273"/>
      <c r="AO524" s="274"/>
      <c r="AP524" s="275"/>
      <c r="AQ524" s="275"/>
      <c r="AR524" s="273"/>
      <c r="AS524" s="274"/>
      <c r="AT524" s="275"/>
      <c r="AU524" s="275"/>
      <c r="AV524" s="273"/>
      <c r="AW524" s="274"/>
      <c r="AX524" s="275"/>
      <c r="AY524" s="275"/>
      <c r="AZ524" s="273"/>
      <c r="BA524" s="274"/>
      <c r="BB524" s="275"/>
      <c r="BC524" s="275"/>
      <c r="BD524" s="273"/>
      <c r="BE524" s="274"/>
      <c r="BF524" s="275"/>
      <c r="BG524" s="275"/>
      <c r="BH524" s="273"/>
      <c r="BI524" s="274"/>
      <c r="BJ524" s="275"/>
      <c r="BK524" s="275"/>
      <c r="BL524" s="273"/>
      <c r="BM524" s="274"/>
      <c r="BN524" s="275"/>
      <c r="BO524" s="275"/>
    </row>
    <row r="525">
      <c r="D525" s="273"/>
      <c r="E525" s="274"/>
      <c r="F525" s="275"/>
      <c r="G525" s="275"/>
      <c r="H525" s="273"/>
      <c r="I525" s="274"/>
      <c r="J525" s="275"/>
      <c r="K525" s="275"/>
      <c r="L525" s="273"/>
      <c r="M525" s="274"/>
      <c r="N525" s="275"/>
      <c r="O525" s="275"/>
      <c r="P525" s="273"/>
      <c r="Q525" s="274"/>
      <c r="R525" s="275"/>
      <c r="S525" s="275"/>
      <c r="T525" s="273"/>
      <c r="U525" s="274"/>
      <c r="V525" s="275"/>
      <c r="W525" s="275"/>
      <c r="X525" s="273"/>
      <c r="Y525" s="274"/>
      <c r="Z525" s="275"/>
      <c r="AA525" s="275"/>
      <c r="AB525" s="273"/>
      <c r="AC525" s="274"/>
      <c r="AD525" s="275"/>
      <c r="AE525" s="275"/>
      <c r="AF525" s="273"/>
      <c r="AG525" s="274"/>
      <c r="AH525" s="275"/>
      <c r="AI525" s="275"/>
      <c r="AJ525" s="273"/>
      <c r="AK525" s="274"/>
      <c r="AL525" s="275"/>
      <c r="AM525" s="275"/>
      <c r="AN525" s="273"/>
      <c r="AO525" s="274"/>
      <c r="AP525" s="275"/>
      <c r="AQ525" s="275"/>
      <c r="AR525" s="273"/>
      <c r="AS525" s="274"/>
      <c r="AT525" s="275"/>
      <c r="AU525" s="275"/>
      <c r="AV525" s="273"/>
      <c r="AW525" s="274"/>
      <c r="AX525" s="275"/>
      <c r="AY525" s="275"/>
      <c r="AZ525" s="273"/>
      <c r="BA525" s="274"/>
      <c r="BB525" s="275"/>
      <c r="BC525" s="275"/>
      <c r="BD525" s="273"/>
      <c r="BE525" s="274"/>
      <c r="BF525" s="275"/>
      <c r="BG525" s="275"/>
      <c r="BH525" s="273"/>
      <c r="BI525" s="274"/>
      <c r="BJ525" s="275"/>
      <c r="BK525" s="275"/>
      <c r="BL525" s="273"/>
      <c r="BM525" s="274"/>
      <c r="BN525" s="275"/>
      <c r="BO525" s="275"/>
    </row>
    <row r="526">
      <c r="D526" s="273"/>
      <c r="E526" s="274"/>
      <c r="F526" s="275"/>
      <c r="G526" s="275"/>
      <c r="H526" s="273"/>
      <c r="I526" s="274"/>
      <c r="J526" s="275"/>
      <c r="K526" s="275"/>
      <c r="L526" s="273"/>
      <c r="M526" s="274"/>
      <c r="N526" s="275"/>
      <c r="O526" s="275"/>
      <c r="P526" s="273"/>
      <c r="Q526" s="274"/>
      <c r="R526" s="275"/>
      <c r="S526" s="275"/>
      <c r="T526" s="273"/>
      <c r="U526" s="274"/>
      <c r="V526" s="275"/>
      <c r="W526" s="275"/>
      <c r="X526" s="273"/>
      <c r="Y526" s="274"/>
      <c r="Z526" s="275"/>
      <c r="AA526" s="275"/>
      <c r="AB526" s="273"/>
      <c r="AC526" s="274"/>
      <c r="AD526" s="275"/>
      <c r="AE526" s="275"/>
      <c r="AF526" s="273"/>
      <c r="AG526" s="274"/>
      <c r="AH526" s="275"/>
      <c r="AI526" s="275"/>
      <c r="AJ526" s="273"/>
      <c r="AK526" s="274"/>
      <c r="AL526" s="275"/>
      <c r="AM526" s="275"/>
      <c r="AN526" s="273"/>
      <c r="AO526" s="274"/>
      <c r="AP526" s="275"/>
      <c r="AQ526" s="275"/>
      <c r="AR526" s="273"/>
      <c r="AS526" s="274"/>
      <c r="AT526" s="275"/>
      <c r="AU526" s="275"/>
      <c r="AV526" s="273"/>
      <c r="AW526" s="274"/>
      <c r="AX526" s="275"/>
      <c r="AY526" s="275"/>
      <c r="AZ526" s="273"/>
      <c r="BA526" s="274"/>
      <c r="BB526" s="275"/>
      <c r="BC526" s="275"/>
      <c r="BD526" s="273"/>
      <c r="BE526" s="274"/>
      <c r="BF526" s="275"/>
      <c r="BG526" s="275"/>
      <c r="BH526" s="273"/>
      <c r="BI526" s="274"/>
      <c r="BJ526" s="275"/>
      <c r="BK526" s="275"/>
      <c r="BL526" s="273"/>
      <c r="BM526" s="274"/>
      <c r="BN526" s="275"/>
      <c r="BO526" s="275"/>
    </row>
    <row r="527">
      <c r="D527" s="273"/>
      <c r="E527" s="274"/>
      <c r="F527" s="275"/>
      <c r="G527" s="275"/>
      <c r="H527" s="273"/>
      <c r="I527" s="274"/>
      <c r="J527" s="275"/>
      <c r="K527" s="275"/>
      <c r="L527" s="273"/>
      <c r="M527" s="274"/>
      <c r="N527" s="275"/>
      <c r="O527" s="275"/>
      <c r="P527" s="273"/>
      <c r="Q527" s="274"/>
      <c r="R527" s="275"/>
      <c r="S527" s="275"/>
      <c r="T527" s="273"/>
      <c r="U527" s="274"/>
      <c r="V527" s="275"/>
      <c r="W527" s="275"/>
      <c r="X527" s="273"/>
      <c r="Y527" s="274"/>
      <c r="Z527" s="275"/>
      <c r="AA527" s="275"/>
      <c r="AB527" s="273"/>
      <c r="AC527" s="274"/>
      <c r="AD527" s="275"/>
      <c r="AE527" s="275"/>
      <c r="AF527" s="273"/>
      <c r="AG527" s="274"/>
      <c r="AH527" s="275"/>
      <c r="AI527" s="275"/>
      <c r="AJ527" s="273"/>
      <c r="AK527" s="274"/>
      <c r="AL527" s="275"/>
      <c r="AM527" s="275"/>
      <c r="AN527" s="273"/>
      <c r="AO527" s="274"/>
      <c r="AP527" s="275"/>
      <c r="AQ527" s="275"/>
      <c r="AR527" s="273"/>
      <c r="AS527" s="274"/>
      <c r="AT527" s="275"/>
      <c r="AU527" s="275"/>
      <c r="AV527" s="273"/>
      <c r="AW527" s="274"/>
      <c r="AX527" s="275"/>
      <c r="AY527" s="275"/>
      <c r="AZ527" s="273"/>
      <c r="BA527" s="274"/>
      <c r="BB527" s="275"/>
      <c r="BC527" s="275"/>
      <c r="BD527" s="273"/>
      <c r="BE527" s="274"/>
      <c r="BF527" s="275"/>
      <c r="BG527" s="275"/>
      <c r="BH527" s="273"/>
      <c r="BI527" s="274"/>
      <c r="BJ527" s="275"/>
      <c r="BK527" s="275"/>
      <c r="BL527" s="273"/>
      <c r="BM527" s="274"/>
      <c r="BN527" s="275"/>
      <c r="BO527" s="275"/>
    </row>
    <row r="528">
      <c r="D528" s="273"/>
      <c r="E528" s="274"/>
      <c r="F528" s="275"/>
      <c r="G528" s="275"/>
      <c r="H528" s="273"/>
      <c r="I528" s="274"/>
      <c r="J528" s="275"/>
      <c r="K528" s="275"/>
      <c r="L528" s="273"/>
      <c r="M528" s="274"/>
      <c r="N528" s="275"/>
      <c r="O528" s="275"/>
      <c r="P528" s="273"/>
      <c r="Q528" s="274"/>
      <c r="R528" s="275"/>
      <c r="S528" s="275"/>
      <c r="T528" s="273"/>
      <c r="U528" s="274"/>
      <c r="V528" s="275"/>
      <c r="W528" s="275"/>
      <c r="X528" s="273"/>
      <c r="Y528" s="274"/>
      <c r="Z528" s="275"/>
      <c r="AA528" s="275"/>
      <c r="AB528" s="273"/>
      <c r="AC528" s="274"/>
      <c r="AD528" s="275"/>
      <c r="AE528" s="275"/>
      <c r="AF528" s="273"/>
      <c r="AG528" s="274"/>
      <c r="AH528" s="275"/>
      <c r="AI528" s="275"/>
      <c r="AJ528" s="273"/>
      <c r="AK528" s="274"/>
      <c r="AL528" s="275"/>
      <c r="AM528" s="275"/>
      <c r="AN528" s="273"/>
      <c r="AO528" s="274"/>
      <c r="AP528" s="275"/>
      <c r="AQ528" s="275"/>
      <c r="AR528" s="273"/>
      <c r="AS528" s="274"/>
      <c r="AT528" s="275"/>
      <c r="AU528" s="275"/>
      <c r="AV528" s="273"/>
      <c r="AW528" s="274"/>
      <c r="AX528" s="275"/>
      <c r="AY528" s="275"/>
      <c r="AZ528" s="273"/>
      <c r="BA528" s="274"/>
      <c r="BB528" s="275"/>
      <c r="BC528" s="275"/>
      <c r="BD528" s="273"/>
      <c r="BE528" s="274"/>
      <c r="BF528" s="275"/>
      <c r="BG528" s="275"/>
      <c r="BH528" s="273"/>
      <c r="BI528" s="274"/>
      <c r="BJ528" s="275"/>
      <c r="BK528" s="275"/>
      <c r="BL528" s="273"/>
      <c r="BM528" s="274"/>
      <c r="BN528" s="275"/>
      <c r="BO528" s="275"/>
    </row>
    <row r="529">
      <c r="D529" s="273"/>
      <c r="E529" s="274"/>
      <c r="F529" s="275"/>
      <c r="G529" s="275"/>
      <c r="H529" s="273"/>
      <c r="I529" s="274"/>
      <c r="J529" s="275"/>
      <c r="K529" s="275"/>
      <c r="L529" s="273"/>
      <c r="M529" s="274"/>
      <c r="N529" s="275"/>
      <c r="O529" s="275"/>
      <c r="P529" s="273"/>
      <c r="Q529" s="274"/>
      <c r="R529" s="275"/>
      <c r="S529" s="275"/>
      <c r="T529" s="273"/>
      <c r="U529" s="274"/>
      <c r="V529" s="275"/>
      <c r="W529" s="275"/>
      <c r="X529" s="273"/>
      <c r="Y529" s="274"/>
      <c r="Z529" s="275"/>
      <c r="AA529" s="275"/>
      <c r="AB529" s="273"/>
      <c r="AC529" s="274"/>
      <c r="AD529" s="275"/>
      <c r="AE529" s="275"/>
      <c r="AF529" s="273"/>
      <c r="AG529" s="274"/>
      <c r="AH529" s="275"/>
      <c r="AI529" s="275"/>
      <c r="AJ529" s="273"/>
      <c r="AK529" s="274"/>
      <c r="AL529" s="275"/>
      <c r="AM529" s="275"/>
      <c r="AN529" s="273"/>
      <c r="AO529" s="274"/>
      <c r="AP529" s="275"/>
      <c r="AQ529" s="275"/>
      <c r="AR529" s="273"/>
      <c r="AS529" s="274"/>
      <c r="AT529" s="275"/>
      <c r="AU529" s="275"/>
      <c r="AV529" s="273"/>
      <c r="AW529" s="274"/>
      <c r="AX529" s="275"/>
      <c r="AY529" s="275"/>
      <c r="AZ529" s="273"/>
      <c r="BA529" s="274"/>
      <c r="BB529" s="275"/>
      <c r="BC529" s="275"/>
      <c r="BD529" s="273"/>
      <c r="BE529" s="274"/>
      <c r="BF529" s="275"/>
      <c r="BG529" s="275"/>
      <c r="BH529" s="273"/>
      <c r="BI529" s="274"/>
      <c r="BJ529" s="275"/>
      <c r="BK529" s="275"/>
      <c r="BL529" s="273"/>
      <c r="BM529" s="274"/>
      <c r="BN529" s="275"/>
      <c r="BO529" s="275"/>
    </row>
    <row r="530">
      <c r="D530" s="273"/>
      <c r="E530" s="274"/>
      <c r="F530" s="275"/>
      <c r="G530" s="275"/>
      <c r="H530" s="273"/>
      <c r="I530" s="274"/>
      <c r="J530" s="275"/>
      <c r="K530" s="275"/>
      <c r="L530" s="273"/>
      <c r="M530" s="274"/>
      <c r="N530" s="275"/>
      <c r="O530" s="275"/>
      <c r="P530" s="273"/>
      <c r="Q530" s="274"/>
      <c r="R530" s="275"/>
      <c r="S530" s="275"/>
      <c r="T530" s="273"/>
      <c r="U530" s="274"/>
      <c r="V530" s="275"/>
      <c r="W530" s="275"/>
      <c r="X530" s="273"/>
      <c r="Y530" s="274"/>
      <c r="Z530" s="275"/>
      <c r="AA530" s="275"/>
      <c r="AB530" s="273"/>
      <c r="AC530" s="274"/>
      <c r="AD530" s="275"/>
      <c r="AE530" s="275"/>
      <c r="AF530" s="273"/>
      <c r="AG530" s="274"/>
      <c r="AH530" s="275"/>
      <c r="AI530" s="275"/>
      <c r="AJ530" s="273"/>
      <c r="AK530" s="274"/>
      <c r="AL530" s="275"/>
      <c r="AM530" s="275"/>
      <c r="AN530" s="273"/>
      <c r="AO530" s="274"/>
      <c r="AP530" s="275"/>
      <c r="AQ530" s="275"/>
      <c r="AR530" s="273"/>
      <c r="AS530" s="274"/>
      <c r="AT530" s="275"/>
      <c r="AU530" s="275"/>
      <c r="AV530" s="273"/>
      <c r="AW530" s="274"/>
      <c r="AX530" s="275"/>
      <c r="AY530" s="275"/>
      <c r="AZ530" s="273"/>
      <c r="BA530" s="274"/>
      <c r="BB530" s="275"/>
      <c r="BC530" s="275"/>
      <c r="BD530" s="273"/>
      <c r="BE530" s="274"/>
      <c r="BF530" s="275"/>
      <c r="BG530" s="275"/>
      <c r="BH530" s="273"/>
      <c r="BI530" s="274"/>
      <c r="BJ530" s="275"/>
      <c r="BK530" s="275"/>
      <c r="BL530" s="273"/>
      <c r="BM530" s="274"/>
      <c r="BN530" s="275"/>
      <c r="BO530" s="275"/>
    </row>
    <row r="531">
      <c r="D531" s="273"/>
      <c r="E531" s="274"/>
      <c r="F531" s="275"/>
      <c r="G531" s="275"/>
      <c r="H531" s="273"/>
      <c r="I531" s="274"/>
      <c r="J531" s="275"/>
      <c r="K531" s="275"/>
      <c r="L531" s="273"/>
      <c r="M531" s="274"/>
      <c r="N531" s="275"/>
      <c r="O531" s="275"/>
      <c r="P531" s="273"/>
      <c r="Q531" s="274"/>
      <c r="R531" s="275"/>
      <c r="S531" s="275"/>
      <c r="T531" s="273"/>
      <c r="U531" s="274"/>
      <c r="V531" s="275"/>
      <c r="W531" s="275"/>
      <c r="X531" s="273"/>
      <c r="Y531" s="274"/>
      <c r="Z531" s="275"/>
      <c r="AA531" s="275"/>
      <c r="AB531" s="273"/>
      <c r="AC531" s="274"/>
      <c r="AD531" s="275"/>
      <c r="AE531" s="275"/>
      <c r="AF531" s="273"/>
      <c r="AG531" s="274"/>
      <c r="AH531" s="275"/>
      <c r="AI531" s="275"/>
      <c r="AJ531" s="273"/>
      <c r="AK531" s="274"/>
      <c r="AL531" s="275"/>
      <c r="AM531" s="275"/>
      <c r="AN531" s="273"/>
      <c r="AO531" s="274"/>
      <c r="AP531" s="275"/>
      <c r="AQ531" s="275"/>
      <c r="AR531" s="273"/>
      <c r="AS531" s="274"/>
      <c r="AT531" s="275"/>
      <c r="AU531" s="275"/>
      <c r="AV531" s="273"/>
      <c r="AW531" s="274"/>
      <c r="AX531" s="275"/>
      <c r="AY531" s="275"/>
      <c r="AZ531" s="273"/>
      <c r="BA531" s="274"/>
      <c r="BB531" s="275"/>
      <c r="BC531" s="275"/>
      <c r="BD531" s="273"/>
      <c r="BE531" s="274"/>
      <c r="BF531" s="275"/>
      <c r="BG531" s="275"/>
      <c r="BH531" s="273"/>
      <c r="BI531" s="274"/>
      <c r="BJ531" s="275"/>
      <c r="BK531" s="275"/>
      <c r="BL531" s="273"/>
      <c r="BM531" s="274"/>
      <c r="BN531" s="275"/>
      <c r="BO531" s="275"/>
    </row>
    <row r="532">
      <c r="D532" s="273"/>
      <c r="E532" s="274"/>
      <c r="F532" s="275"/>
      <c r="G532" s="275"/>
      <c r="H532" s="273"/>
      <c r="I532" s="274"/>
      <c r="J532" s="275"/>
      <c r="K532" s="275"/>
      <c r="L532" s="273"/>
      <c r="M532" s="274"/>
      <c r="N532" s="275"/>
      <c r="O532" s="275"/>
      <c r="P532" s="273"/>
      <c r="Q532" s="274"/>
      <c r="R532" s="275"/>
      <c r="S532" s="275"/>
      <c r="T532" s="273"/>
      <c r="U532" s="274"/>
      <c r="V532" s="275"/>
      <c r="W532" s="275"/>
      <c r="X532" s="273"/>
      <c r="Y532" s="274"/>
      <c r="Z532" s="275"/>
      <c r="AA532" s="275"/>
      <c r="AB532" s="273"/>
      <c r="AC532" s="274"/>
      <c r="AD532" s="275"/>
      <c r="AE532" s="275"/>
      <c r="AF532" s="273"/>
      <c r="AG532" s="274"/>
      <c r="AH532" s="275"/>
      <c r="AI532" s="275"/>
      <c r="AJ532" s="273"/>
      <c r="AK532" s="274"/>
      <c r="AL532" s="275"/>
      <c r="AM532" s="275"/>
      <c r="AN532" s="273"/>
      <c r="AO532" s="274"/>
      <c r="AP532" s="275"/>
      <c r="AQ532" s="275"/>
      <c r="AR532" s="273"/>
      <c r="AS532" s="274"/>
      <c r="AT532" s="275"/>
      <c r="AU532" s="275"/>
      <c r="AV532" s="273"/>
      <c r="AW532" s="274"/>
      <c r="AX532" s="275"/>
      <c r="AY532" s="275"/>
      <c r="AZ532" s="273"/>
      <c r="BA532" s="274"/>
      <c r="BB532" s="275"/>
      <c r="BC532" s="275"/>
      <c r="BD532" s="273"/>
      <c r="BE532" s="274"/>
      <c r="BF532" s="275"/>
      <c r="BG532" s="275"/>
      <c r="BH532" s="273"/>
      <c r="BI532" s="274"/>
      <c r="BJ532" s="275"/>
      <c r="BK532" s="275"/>
      <c r="BL532" s="273"/>
      <c r="BM532" s="274"/>
      <c r="BN532" s="275"/>
      <c r="BO532" s="275"/>
    </row>
    <row r="533">
      <c r="D533" s="273"/>
      <c r="E533" s="274"/>
      <c r="F533" s="275"/>
      <c r="G533" s="275"/>
      <c r="H533" s="273"/>
      <c r="I533" s="274"/>
      <c r="J533" s="275"/>
      <c r="K533" s="275"/>
      <c r="L533" s="273"/>
      <c r="M533" s="274"/>
      <c r="N533" s="275"/>
      <c r="O533" s="275"/>
      <c r="P533" s="273"/>
      <c r="Q533" s="274"/>
      <c r="R533" s="275"/>
      <c r="S533" s="275"/>
      <c r="T533" s="273"/>
      <c r="U533" s="274"/>
      <c r="V533" s="275"/>
      <c r="W533" s="275"/>
      <c r="X533" s="273"/>
      <c r="Y533" s="274"/>
      <c r="Z533" s="275"/>
      <c r="AA533" s="275"/>
      <c r="AB533" s="273"/>
      <c r="AC533" s="274"/>
      <c r="AD533" s="275"/>
      <c r="AE533" s="275"/>
      <c r="AF533" s="273"/>
      <c r="AG533" s="274"/>
      <c r="AH533" s="275"/>
      <c r="AI533" s="275"/>
      <c r="AJ533" s="273"/>
      <c r="AK533" s="274"/>
      <c r="AL533" s="275"/>
      <c r="AM533" s="275"/>
      <c r="AN533" s="273"/>
      <c r="AO533" s="274"/>
      <c r="AP533" s="275"/>
      <c r="AQ533" s="275"/>
      <c r="AR533" s="273"/>
      <c r="AS533" s="274"/>
      <c r="AT533" s="275"/>
      <c r="AU533" s="275"/>
      <c r="AV533" s="273"/>
      <c r="AW533" s="274"/>
      <c r="AX533" s="275"/>
      <c r="AY533" s="275"/>
      <c r="AZ533" s="273"/>
      <c r="BA533" s="274"/>
      <c r="BB533" s="275"/>
      <c r="BC533" s="275"/>
      <c r="BD533" s="273"/>
      <c r="BE533" s="274"/>
      <c r="BF533" s="275"/>
      <c r="BG533" s="275"/>
      <c r="BH533" s="273"/>
      <c r="BI533" s="274"/>
      <c r="BJ533" s="275"/>
      <c r="BK533" s="275"/>
      <c r="BL533" s="273"/>
      <c r="BM533" s="274"/>
      <c r="BN533" s="275"/>
      <c r="BO533" s="275"/>
    </row>
    <row r="534">
      <c r="D534" s="273"/>
      <c r="E534" s="274"/>
      <c r="F534" s="275"/>
      <c r="G534" s="275"/>
      <c r="H534" s="273"/>
      <c r="I534" s="274"/>
      <c r="J534" s="275"/>
      <c r="K534" s="275"/>
      <c r="L534" s="273"/>
      <c r="M534" s="274"/>
      <c r="N534" s="275"/>
      <c r="O534" s="275"/>
      <c r="P534" s="273"/>
      <c r="Q534" s="274"/>
      <c r="R534" s="275"/>
      <c r="S534" s="275"/>
      <c r="T534" s="273"/>
      <c r="U534" s="274"/>
      <c r="V534" s="275"/>
      <c r="W534" s="275"/>
      <c r="X534" s="273"/>
      <c r="Y534" s="274"/>
      <c r="Z534" s="275"/>
      <c r="AA534" s="275"/>
      <c r="AB534" s="273"/>
      <c r="AC534" s="274"/>
      <c r="AD534" s="275"/>
      <c r="AE534" s="275"/>
      <c r="AF534" s="273"/>
      <c r="AG534" s="274"/>
      <c r="AH534" s="275"/>
      <c r="AI534" s="275"/>
      <c r="AJ534" s="273"/>
      <c r="AK534" s="274"/>
      <c r="AL534" s="275"/>
      <c r="AM534" s="275"/>
      <c r="AN534" s="273"/>
      <c r="AO534" s="274"/>
      <c r="AP534" s="275"/>
      <c r="AQ534" s="275"/>
      <c r="AR534" s="273"/>
      <c r="AS534" s="274"/>
      <c r="AT534" s="275"/>
      <c r="AU534" s="275"/>
      <c r="AV534" s="273"/>
      <c r="AW534" s="274"/>
      <c r="AX534" s="275"/>
      <c r="AY534" s="275"/>
      <c r="AZ534" s="273"/>
      <c r="BA534" s="274"/>
      <c r="BB534" s="275"/>
      <c r="BC534" s="275"/>
      <c r="BD534" s="273"/>
      <c r="BE534" s="274"/>
      <c r="BF534" s="275"/>
      <c r="BG534" s="275"/>
      <c r="BH534" s="273"/>
      <c r="BI534" s="274"/>
      <c r="BJ534" s="275"/>
      <c r="BK534" s="275"/>
      <c r="BL534" s="273"/>
      <c r="BM534" s="274"/>
      <c r="BN534" s="275"/>
      <c r="BO534" s="275"/>
    </row>
    <row r="535">
      <c r="D535" s="273"/>
      <c r="E535" s="274"/>
      <c r="F535" s="275"/>
      <c r="G535" s="275"/>
      <c r="H535" s="273"/>
      <c r="I535" s="274"/>
      <c r="J535" s="275"/>
      <c r="K535" s="275"/>
      <c r="L535" s="273"/>
      <c r="M535" s="274"/>
      <c r="N535" s="275"/>
      <c r="O535" s="275"/>
      <c r="P535" s="273"/>
      <c r="Q535" s="274"/>
      <c r="R535" s="275"/>
      <c r="S535" s="275"/>
      <c r="T535" s="273"/>
      <c r="U535" s="274"/>
      <c r="V535" s="275"/>
      <c r="W535" s="275"/>
      <c r="X535" s="273"/>
      <c r="Y535" s="274"/>
      <c r="Z535" s="275"/>
      <c r="AA535" s="275"/>
      <c r="AB535" s="273"/>
      <c r="AC535" s="274"/>
      <c r="AD535" s="275"/>
      <c r="AE535" s="275"/>
      <c r="AF535" s="273"/>
      <c r="AG535" s="274"/>
      <c r="AH535" s="275"/>
      <c r="AI535" s="275"/>
      <c r="AJ535" s="273"/>
      <c r="AK535" s="274"/>
      <c r="AL535" s="275"/>
      <c r="AM535" s="275"/>
      <c r="AN535" s="273"/>
      <c r="AO535" s="274"/>
      <c r="AP535" s="275"/>
      <c r="AQ535" s="275"/>
      <c r="AR535" s="273"/>
      <c r="AS535" s="274"/>
      <c r="AT535" s="275"/>
      <c r="AU535" s="275"/>
      <c r="AV535" s="273"/>
      <c r="AW535" s="274"/>
      <c r="AX535" s="275"/>
      <c r="AY535" s="275"/>
      <c r="AZ535" s="273"/>
      <c r="BA535" s="274"/>
      <c r="BB535" s="275"/>
      <c r="BC535" s="275"/>
      <c r="BD535" s="273"/>
      <c r="BE535" s="274"/>
      <c r="BF535" s="275"/>
      <c r="BG535" s="275"/>
      <c r="BH535" s="273"/>
      <c r="BI535" s="274"/>
      <c r="BJ535" s="275"/>
      <c r="BK535" s="275"/>
      <c r="BL535" s="273"/>
      <c r="BM535" s="274"/>
      <c r="BN535" s="275"/>
      <c r="BO535" s="275"/>
    </row>
    <row r="536">
      <c r="D536" s="273"/>
      <c r="E536" s="274"/>
      <c r="F536" s="275"/>
      <c r="G536" s="275"/>
      <c r="H536" s="273"/>
      <c r="I536" s="274"/>
      <c r="J536" s="275"/>
      <c r="K536" s="275"/>
      <c r="L536" s="273"/>
      <c r="M536" s="274"/>
      <c r="N536" s="275"/>
      <c r="O536" s="275"/>
      <c r="P536" s="273"/>
      <c r="Q536" s="274"/>
      <c r="R536" s="275"/>
      <c r="S536" s="275"/>
      <c r="T536" s="273"/>
      <c r="U536" s="274"/>
      <c r="V536" s="275"/>
      <c r="W536" s="275"/>
      <c r="X536" s="273"/>
      <c r="Y536" s="274"/>
      <c r="Z536" s="275"/>
      <c r="AA536" s="275"/>
      <c r="AB536" s="273"/>
      <c r="AC536" s="274"/>
      <c r="AD536" s="275"/>
      <c r="AE536" s="275"/>
      <c r="AF536" s="273"/>
      <c r="AG536" s="274"/>
      <c r="AH536" s="275"/>
      <c r="AI536" s="275"/>
      <c r="AJ536" s="273"/>
      <c r="AK536" s="274"/>
      <c r="AL536" s="275"/>
      <c r="AM536" s="275"/>
      <c r="AN536" s="273"/>
      <c r="AO536" s="274"/>
      <c r="AP536" s="275"/>
      <c r="AQ536" s="275"/>
      <c r="AR536" s="273"/>
      <c r="AS536" s="274"/>
      <c r="AT536" s="275"/>
      <c r="AU536" s="275"/>
      <c r="AV536" s="273"/>
      <c r="AW536" s="274"/>
      <c r="AX536" s="275"/>
      <c r="AY536" s="275"/>
      <c r="AZ536" s="273"/>
      <c r="BA536" s="274"/>
      <c r="BB536" s="275"/>
      <c r="BC536" s="275"/>
      <c r="BD536" s="273"/>
      <c r="BE536" s="274"/>
      <c r="BF536" s="275"/>
      <c r="BG536" s="275"/>
      <c r="BH536" s="273"/>
      <c r="BI536" s="274"/>
      <c r="BJ536" s="275"/>
      <c r="BK536" s="275"/>
      <c r="BL536" s="273"/>
      <c r="BM536" s="274"/>
      <c r="BN536" s="275"/>
      <c r="BO536" s="275"/>
    </row>
    <row r="537">
      <c r="D537" s="273"/>
      <c r="E537" s="274"/>
      <c r="F537" s="275"/>
      <c r="G537" s="275"/>
      <c r="H537" s="273"/>
      <c r="I537" s="274"/>
      <c r="J537" s="275"/>
      <c r="K537" s="275"/>
      <c r="L537" s="273"/>
      <c r="M537" s="274"/>
      <c r="N537" s="275"/>
      <c r="O537" s="275"/>
      <c r="P537" s="273"/>
      <c r="Q537" s="274"/>
      <c r="R537" s="275"/>
      <c r="S537" s="275"/>
      <c r="T537" s="273"/>
      <c r="U537" s="274"/>
      <c r="V537" s="275"/>
      <c r="W537" s="275"/>
      <c r="X537" s="273"/>
      <c r="Y537" s="274"/>
      <c r="Z537" s="275"/>
      <c r="AA537" s="275"/>
      <c r="AB537" s="273"/>
      <c r="AC537" s="274"/>
      <c r="AD537" s="275"/>
      <c r="AE537" s="275"/>
      <c r="AF537" s="273"/>
      <c r="AG537" s="274"/>
      <c r="AH537" s="275"/>
      <c r="AI537" s="275"/>
      <c r="AJ537" s="273"/>
      <c r="AK537" s="274"/>
      <c r="AL537" s="275"/>
      <c r="AM537" s="275"/>
      <c r="AN537" s="273"/>
      <c r="AO537" s="274"/>
      <c r="AP537" s="275"/>
      <c r="AQ537" s="275"/>
      <c r="AR537" s="273"/>
      <c r="AS537" s="274"/>
      <c r="AT537" s="275"/>
      <c r="AU537" s="275"/>
      <c r="AV537" s="273"/>
      <c r="AW537" s="274"/>
      <c r="AX537" s="275"/>
      <c r="AY537" s="275"/>
      <c r="AZ537" s="273"/>
      <c r="BA537" s="274"/>
      <c r="BB537" s="275"/>
      <c r="BC537" s="275"/>
      <c r="BD537" s="273"/>
      <c r="BE537" s="274"/>
      <c r="BF537" s="275"/>
      <c r="BG537" s="275"/>
      <c r="BH537" s="273"/>
      <c r="BI537" s="274"/>
      <c r="BJ537" s="275"/>
      <c r="BK537" s="275"/>
      <c r="BL537" s="273"/>
      <c r="BM537" s="274"/>
      <c r="BN537" s="275"/>
      <c r="BO537" s="275"/>
    </row>
    <row r="538">
      <c r="D538" s="273"/>
      <c r="E538" s="274"/>
      <c r="F538" s="275"/>
      <c r="G538" s="275"/>
      <c r="H538" s="273"/>
      <c r="I538" s="274"/>
      <c r="J538" s="275"/>
      <c r="K538" s="275"/>
      <c r="L538" s="273"/>
      <c r="M538" s="274"/>
      <c r="N538" s="275"/>
      <c r="O538" s="275"/>
      <c r="P538" s="273"/>
      <c r="Q538" s="274"/>
      <c r="R538" s="275"/>
      <c r="S538" s="275"/>
      <c r="T538" s="273"/>
      <c r="U538" s="274"/>
      <c r="V538" s="275"/>
      <c r="W538" s="275"/>
      <c r="X538" s="273"/>
      <c r="Y538" s="274"/>
      <c r="Z538" s="275"/>
      <c r="AA538" s="275"/>
      <c r="AB538" s="273"/>
      <c r="AC538" s="274"/>
      <c r="AD538" s="275"/>
      <c r="AE538" s="275"/>
      <c r="AF538" s="273"/>
      <c r="AG538" s="274"/>
      <c r="AH538" s="275"/>
      <c r="AI538" s="275"/>
      <c r="AJ538" s="273"/>
      <c r="AK538" s="274"/>
      <c r="AL538" s="275"/>
      <c r="AM538" s="275"/>
      <c r="AN538" s="273"/>
      <c r="AO538" s="274"/>
      <c r="AP538" s="275"/>
      <c r="AQ538" s="275"/>
      <c r="AR538" s="273"/>
      <c r="AS538" s="274"/>
      <c r="AT538" s="275"/>
      <c r="AU538" s="275"/>
      <c r="AV538" s="273"/>
      <c r="AW538" s="274"/>
      <c r="AX538" s="275"/>
      <c r="AY538" s="275"/>
      <c r="AZ538" s="273"/>
      <c r="BA538" s="274"/>
      <c r="BB538" s="275"/>
      <c r="BC538" s="275"/>
      <c r="BD538" s="273"/>
      <c r="BE538" s="274"/>
      <c r="BF538" s="275"/>
      <c r="BG538" s="275"/>
      <c r="BH538" s="273"/>
      <c r="BI538" s="274"/>
      <c r="BJ538" s="275"/>
      <c r="BK538" s="275"/>
      <c r="BL538" s="273"/>
      <c r="BM538" s="274"/>
      <c r="BN538" s="275"/>
      <c r="BO538" s="275"/>
    </row>
    <row r="539">
      <c r="D539" s="273"/>
      <c r="E539" s="274"/>
      <c r="F539" s="275"/>
      <c r="G539" s="275"/>
      <c r="H539" s="273"/>
      <c r="I539" s="274"/>
      <c r="J539" s="275"/>
      <c r="K539" s="275"/>
      <c r="L539" s="273"/>
      <c r="M539" s="274"/>
      <c r="N539" s="275"/>
      <c r="O539" s="275"/>
      <c r="P539" s="273"/>
      <c r="Q539" s="274"/>
      <c r="R539" s="275"/>
      <c r="S539" s="275"/>
      <c r="T539" s="273"/>
      <c r="U539" s="274"/>
      <c r="V539" s="275"/>
      <c r="W539" s="275"/>
      <c r="X539" s="273"/>
      <c r="Y539" s="274"/>
      <c r="Z539" s="275"/>
      <c r="AA539" s="275"/>
      <c r="AB539" s="273"/>
      <c r="AC539" s="274"/>
      <c r="AD539" s="275"/>
      <c r="AE539" s="275"/>
      <c r="AF539" s="273"/>
      <c r="AG539" s="274"/>
      <c r="AH539" s="275"/>
      <c r="AI539" s="275"/>
      <c r="AJ539" s="273"/>
      <c r="AK539" s="274"/>
      <c r="AL539" s="275"/>
      <c r="AM539" s="275"/>
      <c r="AN539" s="273"/>
      <c r="AO539" s="274"/>
      <c r="AP539" s="275"/>
      <c r="AQ539" s="275"/>
      <c r="AR539" s="273"/>
      <c r="AS539" s="274"/>
      <c r="AT539" s="275"/>
      <c r="AU539" s="275"/>
      <c r="AV539" s="273"/>
      <c r="AW539" s="274"/>
      <c r="AX539" s="275"/>
      <c r="AY539" s="275"/>
      <c r="AZ539" s="273"/>
      <c r="BA539" s="274"/>
      <c r="BB539" s="275"/>
      <c r="BC539" s="275"/>
      <c r="BD539" s="273"/>
      <c r="BE539" s="274"/>
      <c r="BF539" s="275"/>
      <c r="BG539" s="275"/>
      <c r="BH539" s="273"/>
      <c r="BI539" s="274"/>
      <c r="BJ539" s="275"/>
      <c r="BK539" s="275"/>
      <c r="BL539" s="273"/>
      <c r="BM539" s="274"/>
      <c r="BN539" s="275"/>
      <c r="BO539" s="275"/>
    </row>
    <row r="540">
      <c r="D540" s="273"/>
      <c r="E540" s="274"/>
      <c r="F540" s="275"/>
      <c r="G540" s="275"/>
      <c r="H540" s="273"/>
      <c r="I540" s="274"/>
      <c r="J540" s="275"/>
      <c r="K540" s="275"/>
      <c r="L540" s="273"/>
      <c r="M540" s="274"/>
      <c r="N540" s="275"/>
      <c r="O540" s="275"/>
      <c r="P540" s="273"/>
      <c r="Q540" s="274"/>
      <c r="R540" s="275"/>
      <c r="S540" s="275"/>
      <c r="T540" s="273"/>
      <c r="U540" s="274"/>
      <c r="V540" s="275"/>
      <c r="W540" s="275"/>
      <c r="X540" s="273"/>
      <c r="Y540" s="274"/>
      <c r="Z540" s="275"/>
      <c r="AA540" s="275"/>
      <c r="AB540" s="273"/>
      <c r="AC540" s="274"/>
      <c r="AD540" s="275"/>
      <c r="AE540" s="275"/>
      <c r="AF540" s="273"/>
      <c r="AG540" s="274"/>
      <c r="AH540" s="275"/>
      <c r="AI540" s="275"/>
      <c r="AJ540" s="273"/>
      <c r="AK540" s="274"/>
      <c r="AL540" s="275"/>
      <c r="AM540" s="275"/>
      <c r="AN540" s="273"/>
      <c r="AO540" s="274"/>
      <c r="AP540" s="275"/>
      <c r="AQ540" s="275"/>
      <c r="AR540" s="273"/>
      <c r="AS540" s="274"/>
      <c r="AT540" s="275"/>
      <c r="AU540" s="275"/>
      <c r="AV540" s="273"/>
      <c r="AW540" s="274"/>
      <c r="AX540" s="275"/>
      <c r="AY540" s="275"/>
      <c r="AZ540" s="273"/>
      <c r="BA540" s="274"/>
      <c r="BB540" s="275"/>
      <c r="BC540" s="275"/>
      <c r="BD540" s="273"/>
      <c r="BE540" s="274"/>
      <c r="BF540" s="275"/>
      <c r="BG540" s="275"/>
      <c r="BH540" s="273"/>
      <c r="BI540" s="274"/>
      <c r="BJ540" s="275"/>
      <c r="BK540" s="275"/>
      <c r="BL540" s="273"/>
      <c r="BM540" s="274"/>
      <c r="BN540" s="275"/>
      <c r="BO540" s="275"/>
    </row>
    <row r="541">
      <c r="D541" s="273"/>
      <c r="E541" s="274"/>
      <c r="F541" s="275"/>
      <c r="G541" s="275"/>
      <c r="H541" s="273"/>
      <c r="I541" s="274"/>
      <c r="J541" s="275"/>
      <c r="K541" s="275"/>
      <c r="L541" s="273"/>
      <c r="M541" s="274"/>
      <c r="N541" s="275"/>
      <c r="O541" s="275"/>
      <c r="P541" s="273"/>
      <c r="Q541" s="274"/>
      <c r="R541" s="275"/>
      <c r="S541" s="275"/>
      <c r="T541" s="273"/>
      <c r="U541" s="274"/>
      <c r="V541" s="275"/>
      <c r="W541" s="275"/>
      <c r="X541" s="273"/>
      <c r="Y541" s="274"/>
      <c r="Z541" s="275"/>
      <c r="AA541" s="275"/>
      <c r="AB541" s="273"/>
      <c r="AC541" s="274"/>
      <c r="AD541" s="275"/>
      <c r="AE541" s="275"/>
      <c r="AF541" s="273"/>
      <c r="AG541" s="274"/>
      <c r="AH541" s="275"/>
      <c r="AI541" s="275"/>
      <c r="AJ541" s="273"/>
      <c r="AK541" s="274"/>
      <c r="AL541" s="275"/>
      <c r="AM541" s="275"/>
      <c r="AN541" s="273"/>
      <c r="AO541" s="274"/>
      <c r="AP541" s="275"/>
      <c r="AQ541" s="275"/>
      <c r="AR541" s="273"/>
      <c r="AS541" s="274"/>
      <c r="AT541" s="275"/>
      <c r="AU541" s="275"/>
      <c r="AV541" s="273"/>
      <c r="AW541" s="274"/>
      <c r="AX541" s="275"/>
      <c r="AY541" s="275"/>
      <c r="AZ541" s="273"/>
      <c r="BA541" s="274"/>
      <c r="BB541" s="275"/>
      <c r="BC541" s="275"/>
      <c r="BD541" s="273"/>
      <c r="BE541" s="274"/>
      <c r="BF541" s="275"/>
      <c r="BG541" s="275"/>
      <c r="BH541" s="273"/>
      <c r="BI541" s="274"/>
      <c r="BJ541" s="275"/>
      <c r="BK541" s="275"/>
      <c r="BL541" s="273"/>
      <c r="BM541" s="274"/>
      <c r="BN541" s="275"/>
      <c r="BO541" s="275"/>
    </row>
    <row r="542">
      <c r="D542" s="273"/>
      <c r="E542" s="274"/>
      <c r="F542" s="275"/>
      <c r="G542" s="275"/>
      <c r="H542" s="273"/>
      <c r="I542" s="274"/>
      <c r="J542" s="275"/>
      <c r="K542" s="275"/>
      <c r="L542" s="273"/>
      <c r="M542" s="274"/>
      <c r="N542" s="275"/>
      <c r="O542" s="275"/>
      <c r="P542" s="273"/>
      <c r="Q542" s="274"/>
      <c r="R542" s="275"/>
      <c r="S542" s="275"/>
      <c r="T542" s="273"/>
      <c r="U542" s="274"/>
      <c r="V542" s="275"/>
      <c r="W542" s="275"/>
      <c r="X542" s="273"/>
      <c r="Y542" s="274"/>
      <c r="Z542" s="275"/>
      <c r="AA542" s="275"/>
      <c r="AB542" s="273"/>
      <c r="AC542" s="274"/>
      <c r="AD542" s="275"/>
      <c r="AE542" s="275"/>
      <c r="AF542" s="273"/>
      <c r="AG542" s="274"/>
      <c r="AH542" s="275"/>
      <c r="AI542" s="275"/>
      <c r="AJ542" s="273"/>
      <c r="AK542" s="274"/>
      <c r="AL542" s="275"/>
      <c r="AM542" s="275"/>
      <c r="AN542" s="273"/>
      <c r="AO542" s="274"/>
      <c r="AP542" s="275"/>
      <c r="AQ542" s="275"/>
      <c r="AR542" s="273"/>
      <c r="AS542" s="274"/>
      <c r="AT542" s="275"/>
      <c r="AU542" s="275"/>
      <c r="AV542" s="273"/>
      <c r="AW542" s="274"/>
      <c r="AX542" s="275"/>
      <c r="AY542" s="275"/>
      <c r="AZ542" s="273"/>
      <c r="BA542" s="274"/>
      <c r="BB542" s="275"/>
      <c r="BC542" s="275"/>
      <c r="BD542" s="273"/>
      <c r="BE542" s="274"/>
      <c r="BF542" s="275"/>
      <c r="BG542" s="275"/>
      <c r="BH542" s="273"/>
      <c r="BI542" s="274"/>
      <c r="BJ542" s="275"/>
      <c r="BK542" s="275"/>
      <c r="BL542" s="273"/>
      <c r="BM542" s="274"/>
      <c r="BN542" s="275"/>
      <c r="BO542" s="275"/>
    </row>
    <row r="543">
      <c r="D543" s="273"/>
      <c r="E543" s="274"/>
      <c r="F543" s="275"/>
      <c r="G543" s="275"/>
      <c r="H543" s="273"/>
      <c r="I543" s="274"/>
      <c r="J543" s="275"/>
      <c r="K543" s="275"/>
      <c r="L543" s="273"/>
      <c r="M543" s="274"/>
      <c r="N543" s="275"/>
      <c r="O543" s="275"/>
      <c r="P543" s="273"/>
      <c r="Q543" s="274"/>
      <c r="R543" s="275"/>
      <c r="S543" s="275"/>
      <c r="T543" s="273"/>
      <c r="U543" s="274"/>
      <c r="V543" s="275"/>
      <c r="W543" s="275"/>
      <c r="X543" s="273"/>
      <c r="Y543" s="274"/>
      <c r="Z543" s="275"/>
      <c r="AA543" s="275"/>
      <c r="AB543" s="273"/>
      <c r="AC543" s="274"/>
      <c r="AD543" s="275"/>
      <c r="AE543" s="275"/>
      <c r="AF543" s="273"/>
      <c r="AG543" s="274"/>
      <c r="AH543" s="275"/>
      <c r="AI543" s="275"/>
      <c r="AJ543" s="273"/>
      <c r="AK543" s="274"/>
      <c r="AL543" s="275"/>
      <c r="AM543" s="275"/>
      <c r="AN543" s="273"/>
      <c r="AO543" s="274"/>
      <c r="AP543" s="275"/>
      <c r="AQ543" s="275"/>
      <c r="AR543" s="273"/>
      <c r="AS543" s="274"/>
      <c r="AT543" s="275"/>
      <c r="AU543" s="275"/>
      <c r="AV543" s="273"/>
      <c r="AW543" s="274"/>
      <c r="AX543" s="275"/>
      <c r="AY543" s="275"/>
      <c r="AZ543" s="273"/>
      <c r="BA543" s="274"/>
      <c r="BB543" s="275"/>
      <c r="BC543" s="275"/>
      <c r="BD543" s="273"/>
      <c r="BE543" s="274"/>
      <c r="BF543" s="275"/>
      <c r="BG543" s="275"/>
      <c r="BH543" s="273"/>
      <c r="BI543" s="274"/>
      <c r="BJ543" s="275"/>
      <c r="BK543" s="275"/>
      <c r="BL543" s="273"/>
      <c r="BM543" s="274"/>
      <c r="BN543" s="275"/>
      <c r="BO543" s="275"/>
    </row>
    <row r="544">
      <c r="D544" s="273"/>
      <c r="E544" s="274"/>
      <c r="F544" s="275"/>
      <c r="G544" s="275"/>
      <c r="H544" s="273"/>
      <c r="I544" s="274"/>
      <c r="J544" s="275"/>
      <c r="K544" s="275"/>
      <c r="L544" s="273"/>
      <c r="M544" s="274"/>
      <c r="N544" s="275"/>
      <c r="O544" s="275"/>
      <c r="P544" s="273"/>
      <c r="Q544" s="274"/>
      <c r="R544" s="275"/>
      <c r="S544" s="275"/>
      <c r="T544" s="273"/>
      <c r="U544" s="274"/>
      <c r="V544" s="275"/>
      <c r="W544" s="275"/>
      <c r="X544" s="273"/>
      <c r="Y544" s="274"/>
      <c r="Z544" s="275"/>
      <c r="AA544" s="275"/>
      <c r="AB544" s="273"/>
      <c r="AC544" s="274"/>
      <c r="AD544" s="275"/>
      <c r="AE544" s="275"/>
      <c r="AF544" s="273"/>
      <c r="AG544" s="274"/>
      <c r="AH544" s="275"/>
      <c r="AI544" s="275"/>
      <c r="AJ544" s="273"/>
      <c r="AK544" s="274"/>
      <c r="AL544" s="275"/>
      <c r="AM544" s="275"/>
      <c r="AN544" s="273"/>
      <c r="AO544" s="274"/>
      <c r="AP544" s="275"/>
      <c r="AQ544" s="275"/>
      <c r="AR544" s="273"/>
      <c r="AS544" s="274"/>
      <c r="AT544" s="275"/>
      <c r="AU544" s="275"/>
      <c r="AV544" s="273"/>
      <c r="AW544" s="274"/>
      <c r="AX544" s="275"/>
      <c r="AY544" s="275"/>
      <c r="AZ544" s="273"/>
      <c r="BA544" s="274"/>
      <c r="BB544" s="275"/>
      <c r="BC544" s="275"/>
      <c r="BD544" s="273"/>
      <c r="BE544" s="274"/>
      <c r="BF544" s="275"/>
      <c r="BG544" s="275"/>
      <c r="BH544" s="273"/>
      <c r="BI544" s="274"/>
      <c r="BJ544" s="275"/>
      <c r="BK544" s="275"/>
      <c r="BL544" s="273"/>
      <c r="BM544" s="274"/>
      <c r="BN544" s="275"/>
      <c r="BO544" s="275"/>
    </row>
    <row r="545">
      <c r="D545" s="273"/>
      <c r="E545" s="274"/>
      <c r="F545" s="275"/>
      <c r="G545" s="275"/>
      <c r="H545" s="273"/>
      <c r="I545" s="274"/>
      <c r="J545" s="275"/>
      <c r="K545" s="275"/>
      <c r="L545" s="273"/>
      <c r="M545" s="274"/>
      <c r="N545" s="275"/>
      <c r="O545" s="275"/>
      <c r="P545" s="273"/>
      <c r="Q545" s="274"/>
      <c r="R545" s="275"/>
      <c r="S545" s="275"/>
      <c r="T545" s="273"/>
      <c r="U545" s="274"/>
      <c r="V545" s="275"/>
      <c r="W545" s="275"/>
      <c r="X545" s="273"/>
      <c r="Y545" s="274"/>
      <c r="Z545" s="275"/>
      <c r="AA545" s="275"/>
      <c r="AB545" s="273"/>
      <c r="AC545" s="274"/>
      <c r="AD545" s="275"/>
      <c r="AE545" s="275"/>
      <c r="AF545" s="273"/>
      <c r="AG545" s="274"/>
      <c r="AH545" s="275"/>
      <c r="AI545" s="275"/>
      <c r="AJ545" s="273"/>
      <c r="AK545" s="274"/>
      <c r="AL545" s="275"/>
      <c r="AM545" s="275"/>
      <c r="AN545" s="273"/>
      <c r="AO545" s="274"/>
      <c r="AP545" s="275"/>
      <c r="AQ545" s="275"/>
      <c r="AR545" s="273"/>
      <c r="AS545" s="274"/>
      <c r="AT545" s="275"/>
      <c r="AU545" s="275"/>
      <c r="AV545" s="273"/>
      <c r="AW545" s="274"/>
      <c r="AX545" s="275"/>
      <c r="AY545" s="275"/>
      <c r="AZ545" s="273"/>
      <c r="BA545" s="274"/>
      <c r="BB545" s="275"/>
      <c r="BC545" s="275"/>
      <c r="BD545" s="273"/>
      <c r="BE545" s="274"/>
      <c r="BF545" s="275"/>
      <c r="BG545" s="275"/>
      <c r="BH545" s="273"/>
      <c r="BI545" s="274"/>
      <c r="BJ545" s="275"/>
      <c r="BK545" s="275"/>
      <c r="BL545" s="273"/>
      <c r="BM545" s="274"/>
      <c r="BN545" s="275"/>
      <c r="BO545" s="275"/>
    </row>
    <row r="546">
      <c r="D546" s="273"/>
      <c r="E546" s="274"/>
      <c r="F546" s="275"/>
      <c r="G546" s="275"/>
      <c r="H546" s="273"/>
      <c r="I546" s="274"/>
      <c r="J546" s="275"/>
      <c r="K546" s="275"/>
      <c r="L546" s="273"/>
      <c r="M546" s="274"/>
      <c r="N546" s="275"/>
      <c r="O546" s="275"/>
      <c r="P546" s="273"/>
      <c r="Q546" s="274"/>
      <c r="R546" s="275"/>
      <c r="S546" s="275"/>
      <c r="T546" s="273"/>
      <c r="U546" s="274"/>
      <c r="V546" s="275"/>
      <c r="W546" s="275"/>
      <c r="X546" s="273"/>
      <c r="Y546" s="274"/>
      <c r="Z546" s="275"/>
      <c r="AA546" s="275"/>
      <c r="AB546" s="273"/>
      <c r="AC546" s="274"/>
      <c r="AD546" s="275"/>
      <c r="AE546" s="275"/>
      <c r="AF546" s="273"/>
      <c r="AG546" s="274"/>
      <c r="AH546" s="275"/>
      <c r="AI546" s="275"/>
      <c r="AJ546" s="273"/>
      <c r="AK546" s="274"/>
      <c r="AL546" s="275"/>
      <c r="AM546" s="275"/>
      <c r="AN546" s="273"/>
      <c r="AO546" s="274"/>
      <c r="AP546" s="275"/>
      <c r="AQ546" s="275"/>
      <c r="AR546" s="273"/>
      <c r="AS546" s="274"/>
      <c r="AT546" s="275"/>
      <c r="AU546" s="275"/>
      <c r="AV546" s="273"/>
      <c r="AW546" s="274"/>
      <c r="AX546" s="275"/>
      <c r="AY546" s="275"/>
      <c r="AZ546" s="273"/>
      <c r="BA546" s="274"/>
      <c r="BB546" s="275"/>
      <c r="BC546" s="275"/>
      <c r="BD546" s="273"/>
      <c r="BE546" s="274"/>
      <c r="BF546" s="275"/>
      <c r="BG546" s="275"/>
      <c r="BH546" s="273"/>
      <c r="BI546" s="274"/>
      <c r="BJ546" s="275"/>
      <c r="BK546" s="275"/>
      <c r="BL546" s="273"/>
      <c r="BM546" s="274"/>
      <c r="BN546" s="275"/>
      <c r="BO546" s="275"/>
    </row>
    <row r="547">
      <c r="D547" s="273"/>
      <c r="E547" s="274"/>
      <c r="F547" s="275"/>
      <c r="G547" s="275"/>
      <c r="H547" s="273"/>
      <c r="I547" s="274"/>
      <c r="J547" s="275"/>
      <c r="K547" s="275"/>
      <c r="L547" s="273"/>
      <c r="M547" s="274"/>
      <c r="N547" s="275"/>
      <c r="O547" s="275"/>
      <c r="P547" s="273"/>
      <c r="Q547" s="274"/>
      <c r="R547" s="275"/>
      <c r="S547" s="275"/>
      <c r="T547" s="273"/>
      <c r="U547" s="274"/>
      <c r="V547" s="275"/>
      <c r="W547" s="275"/>
      <c r="X547" s="273"/>
      <c r="Y547" s="274"/>
      <c r="Z547" s="275"/>
      <c r="AA547" s="275"/>
      <c r="AB547" s="273"/>
      <c r="AC547" s="274"/>
      <c r="AD547" s="275"/>
      <c r="AE547" s="275"/>
      <c r="AF547" s="273"/>
      <c r="AG547" s="274"/>
      <c r="AH547" s="275"/>
      <c r="AI547" s="275"/>
      <c r="AJ547" s="273"/>
      <c r="AK547" s="274"/>
      <c r="AL547" s="275"/>
      <c r="AM547" s="275"/>
      <c r="AN547" s="273"/>
      <c r="AO547" s="274"/>
      <c r="AP547" s="275"/>
      <c r="AQ547" s="275"/>
      <c r="AR547" s="273"/>
      <c r="AS547" s="274"/>
      <c r="AT547" s="275"/>
      <c r="AU547" s="275"/>
      <c r="AV547" s="273"/>
      <c r="AW547" s="274"/>
      <c r="AX547" s="275"/>
      <c r="AY547" s="275"/>
      <c r="AZ547" s="273"/>
      <c r="BA547" s="274"/>
      <c r="BB547" s="275"/>
      <c r="BC547" s="275"/>
      <c r="BD547" s="273"/>
      <c r="BE547" s="274"/>
      <c r="BF547" s="275"/>
      <c r="BG547" s="275"/>
      <c r="BH547" s="273"/>
      <c r="BI547" s="274"/>
      <c r="BJ547" s="275"/>
      <c r="BK547" s="275"/>
      <c r="BL547" s="273"/>
      <c r="BM547" s="274"/>
      <c r="BN547" s="275"/>
      <c r="BO547" s="275"/>
    </row>
    <row r="548">
      <c r="D548" s="273"/>
      <c r="E548" s="274"/>
      <c r="F548" s="275"/>
      <c r="G548" s="275"/>
      <c r="H548" s="273"/>
      <c r="I548" s="274"/>
      <c r="J548" s="275"/>
      <c r="K548" s="275"/>
      <c r="L548" s="273"/>
      <c r="M548" s="274"/>
      <c r="N548" s="275"/>
      <c r="O548" s="275"/>
      <c r="P548" s="273"/>
      <c r="Q548" s="274"/>
      <c r="R548" s="275"/>
      <c r="S548" s="275"/>
      <c r="T548" s="273"/>
      <c r="U548" s="274"/>
      <c r="V548" s="275"/>
      <c r="W548" s="275"/>
      <c r="X548" s="273"/>
      <c r="Y548" s="274"/>
      <c r="Z548" s="275"/>
      <c r="AA548" s="275"/>
      <c r="AB548" s="273"/>
      <c r="AC548" s="274"/>
      <c r="AD548" s="275"/>
      <c r="AE548" s="275"/>
      <c r="AF548" s="273"/>
      <c r="AG548" s="274"/>
      <c r="AH548" s="275"/>
      <c r="AI548" s="275"/>
      <c r="AJ548" s="273"/>
      <c r="AK548" s="274"/>
      <c r="AL548" s="275"/>
      <c r="AM548" s="275"/>
      <c r="AN548" s="273"/>
      <c r="AO548" s="274"/>
      <c r="AP548" s="275"/>
      <c r="AQ548" s="275"/>
      <c r="AR548" s="273"/>
      <c r="AS548" s="274"/>
      <c r="AT548" s="275"/>
      <c r="AU548" s="275"/>
      <c r="AV548" s="273"/>
      <c r="AW548" s="274"/>
      <c r="AX548" s="275"/>
      <c r="AY548" s="275"/>
      <c r="AZ548" s="273"/>
      <c r="BA548" s="274"/>
      <c r="BB548" s="275"/>
      <c r="BC548" s="275"/>
      <c r="BD548" s="273"/>
      <c r="BE548" s="274"/>
      <c r="BF548" s="275"/>
      <c r="BG548" s="275"/>
      <c r="BH548" s="273"/>
      <c r="BI548" s="274"/>
      <c r="BJ548" s="275"/>
      <c r="BK548" s="275"/>
      <c r="BL548" s="273"/>
      <c r="BM548" s="274"/>
      <c r="BN548" s="275"/>
      <c r="BO548" s="275"/>
    </row>
    <row r="549">
      <c r="D549" s="273"/>
      <c r="E549" s="274"/>
      <c r="F549" s="275"/>
      <c r="G549" s="275"/>
      <c r="H549" s="273"/>
      <c r="I549" s="274"/>
      <c r="J549" s="275"/>
      <c r="K549" s="275"/>
      <c r="L549" s="273"/>
      <c r="M549" s="274"/>
      <c r="N549" s="275"/>
      <c r="O549" s="275"/>
      <c r="P549" s="273"/>
      <c r="Q549" s="274"/>
      <c r="R549" s="275"/>
      <c r="S549" s="275"/>
      <c r="T549" s="273"/>
      <c r="U549" s="274"/>
      <c r="V549" s="275"/>
      <c r="W549" s="275"/>
      <c r="X549" s="273"/>
      <c r="Y549" s="274"/>
      <c r="Z549" s="275"/>
      <c r="AA549" s="275"/>
      <c r="AB549" s="273"/>
      <c r="AC549" s="274"/>
      <c r="AD549" s="275"/>
      <c r="AE549" s="275"/>
      <c r="AF549" s="273"/>
      <c r="AG549" s="274"/>
      <c r="AH549" s="275"/>
      <c r="AI549" s="275"/>
      <c r="AJ549" s="273"/>
      <c r="AK549" s="274"/>
      <c r="AL549" s="275"/>
      <c r="AM549" s="275"/>
      <c r="AN549" s="273"/>
      <c r="AO549" s="274"/>
      <c r="AP549" s="275"/>
      <c r="AQ549" s="275"/>
      <c r="AR549" s="273"/>
      <c r="AS549" s="274"/>
      <c r="AT549" s="275"/>
      <c r="AU549" s="275"/>
      <c r="AV549" s="273"/>
      <c r="AW549" s="274"/>
      <c r="AX549" s="275"/>
      <c r="AY549" s="275"/>
      <c r="AZ549" s="273"/>
      <c r="BA549" s="274"/>
      <c r="BB549" s="275"/>
      <c r="BC549" s="275"/>
      <c r="BD549" s="273"/>
      <c r="BE549" s="274"/>
      <c r="BF549" s="275"/>
      <c r="BG549" s="275"/>
      <c r="BH549" s="273"/>
      <c r="BI549" s="274"/>
      <c r="BJ549" s="275"/>
      <c r="BK549" s="275"/>
      <c r="BL549" s="273"/>
      <c r="BM549" s="274"/>
      <c r="BN549" s="275"/>
      <c r="BO549" s="275"/>
    </row>
    <row r="550">
      <c r="D550" s="273"/>
      <c r="E550" s="274"/>
      <c r="F550" s="275"/>
      <c r="G550" s="275"/>
      <c r="H550" s="273"/>
      <c r="I550" s="274"/>
      <c r="J550" s="275"/>
      <c r="K550" s="275"/>
      <c r="L550" s="273"/>
      <c r="M550" s="274"/>
      <c r="N550" s="275"/>
      <c r="O550" s="275"/>
      <c r="P550" s="273"/>
      <c r="Q550" s="274"/>
      <c r="R550" s="275"/>
      <c r="S550" s="275"/>
      <c r="T550" s="273"/>
      <c r="U550" s="274"/>
      <c r="V550" s="275"/>
      <c r="W550" s="275"/>
      <c r="X550" s="273"/>
      <c r="Y550" s="274"/>
      <c r="Z550" s="275"/>
      <c r="AA550" s="275"/>
      <c r="AB550" s="273"/>
      <c r="AC550" s="274"/>
      <c r="AD550" s="275"/>
      <c r="AE550" s="275"/>
      <c r="AF550" s="273"/>
      <c r="AG550" s="274"/>
      <c r="AH550" s="275"/>
      <c r="AI550" s="275"/>
      <c r="AJ550" s="273"/>
      <c r="AK550" s="274"/>
      <c r="AL550" s="275"/>
      <c r="AM550" s="275"/>
      <c r="AN550" s="273"/>
      <c r="AO550" s="274"/>
      <c r="AP550" s="275"/>
      <c r="AQ550" s="275"/>
      <c r="AR550" s="273"/>
      <c r="AS550" s="274"/>
      <c r="AT550" s="275"/>
      <c r="AU550" s="275"/>
      <c r="AV550" s="273"/>
      <c r="AW550" s="274"/>
      <c r="AX550" s="275"/>
      <c r="AY550" s="275"/>
      <c r="AZ550" s="273"/>
      <c r="BA550" s="274"/>
      <c r="BB550" s="275"/>
      <c r="BC550" s="275"/>
      <c r="BD550" s="273"/>
      <c r="BE550" s="274"/>
      <c r="BF550" s="275"/>
      <c r="BG550" s="275"/>
      <c r="BH550" s="273"/>
      <c r="BI550" s="274"/>
      <c r="BJ550" s="275"/>
      <c r="BK550" s="275"/>
      <c r="BL550" s="273"/>
      <c r="BM550" s="274"/>
      <c r="BN550" s="275"/>
      <c r="BO550" s="275"/>
    </row>
    <row r="551">
      <c r="D551" s="273"/>
      <c r="E551" s="274"/>
      <c r="F551" s="275"/>
      <c r="G551" s="275"/>
      <c r="H551" s="273"/>
      <c r="I551" s="274"/>
      <c r="J551" s="275"/>
      <c r="K551" s="275"/>
      <c r="L551" s="273"/>
      <c r="M551" s="274"/>
      <c r="N551" s="275"/>
      <c r="O551" s="275"/>
      <c r="P551" s="273"/>
      <c r="Q551" s="274"/>
      <c r="R551" s="275"/>
      <c r="S551" s="275"/>
      <c r="T551" s="273"/>
      <c r="U551" s="274"/>
      <c r="V551" s="275"/>
      <c r="W551" s="275"/>
      <c r="X551" s="273"/>
      <c r="Y551" s="274"/>
      <c r="Z551" s="275"/>
      <c r="AA551" s="275"/>
      <c r="AB551" s="273"/>
      <c r="AC551" s="274"/>
      <c r="AD551" s="275"/>
      <c r="AE551" s="275"/>
      <c r="AF551" s="273"/>
      <c r="AG551" s="274"/>
      <c r="AH551" s="275"/>
      <c r="AI551" s="275"/>
      <c r="AJ551" s="273"/>
      <c r="AK551" s="274"/>
      <c r="AL551" s="275"/>
      <c r="AM551" s="275"/>
      <c r="AN551" s="273"/>
      <c r="AO551" s="274"/>
      <c r="AP551" s="275"/>
      <c r="AQ551" s="275"/>
      <c r="AR551" s="273"/>
      <c r="AS551" s="274"/>
      <c r="AT551" s="275"/>
      <c r="AU551" s="275"/>
      <c r="AV551" s="273"/>
      <c r="AW551" s="274"/>
      <c r="AX551" s="275"/>
      <c r="AY551" s="275"/>
      <c r="AZ551" s="273"/>
      <c r="BA551" s="274"/>
      <c r="BB551" s="275"/>
      <c r="BC551" s="275"/>
      <c r="BD551" s="273"/>
      <c r="BE551" s="274"/>
      <c r="BF551" s="275"/>
      <c r="BG551" s="275"/>
      <c r="BH551" s="273"/>
      <c r="BI551" s="274"/>
      <c r="BJ551" s="275"/>
      <c r="BK551" s="275"/>
      <c r="BL551" s="273"/>
      <c r="BM551" s="274"/>
      <c r="BN551" s="275"/>
      <c r="BO551" s="275"/>
    </row>
    <row r="552">
      <c r="D552" s="273"/>
      <c r="E552" s="274"/>
      <c r="F552" s="275"/>
      <c r="G552" s="275"/>
      <c r="H552" s="273"/>
      <c r="I552" s="274"/>
      <c r="J552" s="275"/>
      <c r="K552" s="275"/>
      <c r="L552" s="273"/>
      <c r="M552" s="274"/>
      <c r="N552" s="275"/>
      <c r="O552" s="275"/>
      <c r="P552" s="273"/>
      <c r="Q552" s="274"/>
      <c r="R552" s="275"/>
      <c r="S552" s="275"/>
      <c r="T552" s="273"/>
      <c r="U552" s="274"/>
      <c r="V552" s="275"/>
      <c r="W552" s="275"/>
      <c r="X552" s="273"/>
      <c r="Y552" s="274"/>
      <c r="Z552" s="275"/>
      <c r="AA552" s="275"/>
      <c r="AB552" s="273"/>
      <c r="AC552" s="274"/>
      <c r="AD552" s="275"/>
      <c r="AE552" s="275"/>
      <c r="AF552" s="273"/>
      <c r="AG552" s="274"/>
      <c r="AH552" s="275"/>
      <c r="AI552" s="275"/>
      <c r="AJ552" s="273"/>
      <c r="AK552" s="274"/>
      <c r="AL552" s="275"/>
      <c r="AM552" s="275"/>
      <c r="AN552" s="273"/>
      <c r="AO552" s="274"/>
      <c r="AP552" s="275"/>
      <c r="AQ552" s="275"/>
      <c r="AR552" s="273"/>
      <c r="AS552" s="274"/>
      <c r="AT552" s="275"/>
      <c r="AU552" s="275"/>
      <c r="AV552" s="273"/>
      <c r="AW552" s="274"/>
      <c r="AX552" s="275"/>
      <c r="AY552" s="275"/>
      <c r="AZ552" s="273"/>
      <c r="BA552" s="274"/>
      <c r="BB552" s="275"/>
      <c r="BC552" s="275"/>
      <c r="BD552" s="273"/>
      <c r="BE552" s="274"/>
      <c r="BF552" s="275"/>
      <c r="BG552" s="275"/>
      <c r="BH552" s="273"/>
      <c r="BI552" s="274"/>
      <c r="BJ552" s="275"/>
      <c r="BK552" s="275"/>
      <c r="BL552" s="273"/>
      <c r="BM552" s="274"/>
      <c r="BN552" s="275"/>
      <c r="BO552" s="275"/>
    </row>
    <row r="553">
      <c r="D553" s="273"/>
      <c r="E553" s="274"/>
      <c r="F553" s="275"/>
      <c r="G553" s="275"/>
      <c r="H553" s="273"/>
      <c r="I553" s="274"/>
      <c r="J553" s="275"/>
      <c r="K553" s="275"/>
      <c r="L553" s="273"/>
      <c r="M553" s="274"/>
      <c r="N553" s="275"/>
      <c r="O553" s="275"/>
      <c r="P553" s="273"/>
      <c r="Q553" s="274"/>
      <c r="R553" s="275"/>
      <c r="S553" s="275"/>
      <c r="T553" s="273"/>
      <c r="U553" s="274"/>
      <c r="V553" s="275"/>
      <c r="W553" s="275"/>
      <c r="X553" s="273"/>
      <c r="Y553" s="274"/>
      <c r="Z553" s="275"/>
      <c r="AA553" s="275"/>
      <c r="AB553" s="273"/>
      <c r="AC553" s="274"/>
      <c r="AD553" s="275"/>
      <c r="AE553" s="275"/>
      <c r="AF553" s="273"/>
      <c r="AG553" s="274"/>
      <c r="AH553" s="275"/>
      <c r="AI553" s="275"/>
      <c r="AJ553" s="273"/>
      <c r="AK553" s="274"/>
      <c r="AL553" s="275"/>
      <c r="AM553" s="275"/>
      <c r="AN553" s="273"/>
      <c r="AO553" s="274"/>
      <c r="AP553" s="275"/>
      <c r="AQ553" s="275"/>
      <c r="AR553" s="273"/>
      <c r="AS553" s="274"/>
      <c r="AT553" s="275"/>
      <c r="AU553" s="275"/>
      <c r="AV553" s="273"/>
      <c r="AW553" s="274"/>
      <c r="AX553" s="275"/>
      <c r="AY553" s="275"/>
      <c r="AZ553" s="273"/>
      <c r="BA553" s="274"/>
      <c r="BB553" s="275"/>
      <c r="BC553" s="275"/>
      <c r="BD553" s="273"/>
      <c r="BE553" s="274"/>
      <c r="BF553" s="275"/>
      <c r="BG553" s="275"/>
      <c r="BH553" s="273"/>
      <c r="BI553" s="274"/>
      <c r="BJ553" s="275"/>
      <c r="BK553" s="275"/>
      <c r="BL553" s="273"/>
      <c r="BM553" s="274"/>
      <c r="BN553" s="275"/>
      <c r="BO553" s="275"/>
    </row>
    <row r="554">
      <c r="D554" s="273"/>
      <c r="E554" s="274"/>
      <c r="F554" s="275"/>
      <c r="G554" s="275"/>
      <c r="H554" s="273"/>
      <c r="I554" s="274"/>
      <c r="J554" s="275"/>
      <c r="K554" s="275"/>
      <c r="L554" s="273"/>
      <c r="M554" s="274"/>
      <c r="N554" s="275"/>
      <c r="O554" s="275"/>
      <c r="P554" s="273"/>
      <c r="Q554" s="274"/>
      <c r="R554" s="275"/>
      <c r="S554" s="275"/>
      <c r="T554" s="273"/>
      <c r="U554" s="274"/>
      <c r="V554" s="275"/>
      <c r="W554" s="275"/>
      <c r="X554" s="273"/>
      <c r="Y554" s="274"/>
      <c r="Z554" s="275"/>
      <c r="AA554" s="275"/>
      <c r="AB554" s="273"/>
      <c r="AC554" s="274"/>
      <c r="AD554" s="275"/>
      <c r="AE554" s="275"/>
      <c r="AF554" s="273"/>
      <c r="AG554" s="274"/>
      <c r="AH554" s="275"/>
      <c r="AI554" s="275"/>
      <c r="AJ554" s="273"/>
      <c r="AK554" s="274"/>
      <c r="AL554" s="275"/>
      <c r="AM554" s="275"/>
      <c r="AN554" s="273"/>
      <c r="AO554" s="274"/>
      <c r="AP554" s="275"/>
      <c r="AQ554" s="275"/>
      <c r="AR554" s="273"/>
      <c r="AS554" s="274"/>
      <c r="AT554" s="275"/>
      <c r="AU554" s="275"/>
      <c r="AV554" s="273"/>
      <c r="AW554" s="274"/>
      <c r="AX554" s="275"/>
      <c r="AY554" s="275"/>
      <c r="AZ554" s="273"/>
      <c r="BA554" s="274"/>
      <c r="BB554" s="275"/>
      <c r="BC554" s="275"/>
      <c r="BD554" s="273"/>
      <c r="BE554" s="274"/>
      <c r="BF554" s="275"/>
      <c r="BG554" s="275"/>
      <c r="BH554" s="273"/>
      <c r="BI554" s="274"/>
      <c r="BJ554" s="275"/>
      <c r="BK554" s="275"/>
      <c r="BL554" s="273"/>
      <c r="BM554" s="274"/>
      <c r="BN554" s="275"/>
      <c r="BO554" s="275"/>
    </row>
    <row r="555">
      <c r="D555" s="273"/>
      <c r="E555" s="274"/>
      <c r="F555" s="275"/>
      <c r="G555" s="275"/>
      <c r="H555" s="273"/>
      <c r="I555" s="274"/>
      <c r="J555" s="275"/>
      <c r="K555" s="275"/>
      <c r="L555" s="273"/>
      <c r="M555" s="274"/>
      <c r="N555" s="275"/>
      <c r="O555" s="275"/>
      <c r="P555" s="273"/>
      <c r="Q555" s="274"/>
      <c r="R555" s="275"/>
      <c r="S555" s="275"/>
      <c r="T555" s="273"/>
      <c r="U555" s="274"/>
      <c r="V555" s="275"/>
      <c r="W555" s="275"/>
      <c r="X555" s="273"/>
      <c r="Y555" s="274"/>
      <c r="Z555" s="275"/>
      <c r="AA555" s="275"/>
      <c r="AB555" s="273"/>
      <c r="AC555" s="274"/>
      <c r="AD555" s="275"/>
      <c r="AE555" s="275"/>
      <c r="AF555" s="273"/>
      <c r="AG555" s="274"/>
      <c r="AH555" s="275"/>
      <c r="AI555" s="275"/>
      <c r="AJ555" s="273"/>
      <c r="AK555" s="274"/>
      <c r="AL555" s="275"/>
      <c r="AM555" s="275"/>
      <c r="AN555" s="273"/>
      <c r="AO555" s="274"/>
      <c r="AP555" s="275"/>
      <c r="AQ555" s="275"/>
      <c r="AR555" s="273"/>
      <c r="AS555" s="274"/>
      <c r="AT555" s="275"/>
      <c r="AU555" s="275"/>
      <c r="AV555" s="273"/>
      <c r="AW555" s="274"/>
      <c r="AX555" s="275"/>
      <c r="AY555" s="275"/>
      <c r="AZ555" s="273"/>
      <c r="BA555" s="274"/>
      <c r="BB555" s="275"/>
      <c r="BC555" s="275"/>
      <c r="BD555" s="273"/>
      <c r="BE555" s="274"/>
      <c r="BF555" s="275"/>
      <c r="BG555" s="275"/>
      <c r="BH555" s="273"/>
      <c r="BI555" s="274"/>
      <c r="BJ555" s="275"/>
      <c r="BK555" s="275"/>
      <c r="BL555" s="273"/>
      <c r="BM555" s="274"/>
      <c r="BN555" s="275"/>
      <c r="BO555" s="275"/>
    </row>
    <row r="556">
      <c r="D556" s="273"/>
      <c r="E556" s="274"/>
      <c r="F556" s="275"/>
      <c r="G556" s="275"/>
      <c r="H556" s="273"/>
      <c r="I556" s="274"/>
      <c r="J556" s="275"/>
      <c r="K556" s="275"/>
      <c r="L556" s="273"/>
      <c r="M556" s="274"/>
      <c r="N556" s="275"/>
      <c r="O556" s="275"/>
      <c r="P556" s="273"/>
      <c r="Q556" s="274"/>
      <c r="R556" s="275"/>
      <c r="S556" s="275"/>
      <c r="T556" s="273"/>
      <c r="U556" s="274"/>
      <c r="V556" s="275"/>
      <c r="W556" s="275"/>
      <c r="X556" s="273"/>
      <c r="Y556" s="274"/>
      <c r="Z556" s="275"/>
      <c r="AA556" s="275"/>
      <c r="AB556" s="273"/>
      <c r="AC556" s="274"/>
      <c r="AD556" s="275"/>
      <c r="AE556" s="275"/>
      <c r="AF556" s="273"/>
      <c r="AG556" s="274"/>
      <c r="AH556" s="275"/>
      <c r="AI556" s="275"/>
      <c r="AJ556" s="273"/>
      <c r="AK556" s="274"/>
      <c r="AL556" s="275"/>
      <c r="AM556" s="275"/>
      <c r="AN556" s="273"/>
      <c r="AO556" s="274"/>
      <c r="AP556" s="275"/>
      <c r="AQ556" s="275"/>
      <c r="AR556" s="273"/>
      <c r="AS556" s="274"/>
      <c r="AT556" s="275"/>
      <c r="AU556" s="275"/>
      <c r="AV556" s="273"/>
      <c r="AW556" s="274"/>
      <c r="AX556" s="275"/>
      <c r="AY556" s="275"/>
      <c r="AZ556" s="273"/>
      <c r="BA556" s="274"/>
      <c r="BB556" s="275"/>
      <c r="BC556" s="275"/>
      <c r="BD556" s="273"/>
      <c r="BE556" s="274"/>
      <c r="BF556" s="275"/>
      <c r="BG556" s="275"/>
      <c r="BH556" s="273"/>
      <c r="BI556" s="274"/>
      <c r="BJ556" s="275"/>
      <c r="BK556" s="275"/>
      <c r="BL556" s="273"/>
      <c r="BM556" s="274"/>
      <c r="BN556" s="275"/>
      <c r="BO556" s="275"/>
    </row>
    <row r="557">
      <c r="D557" s="273"/>
      <c r="E557" s="274"/>
      <c r="F557" s="275"/>
      <c r="G557" s="275"/>
      <c r="H557" s="273"/>
      <c r="I557" s="274"/>
      <c r="J557" s="275"/>
      <c r="K557" s="275"/>
      <c r="L557" s="273"/>
      <c r="M557" s="274"/>
      <c r="N557" s="275"/>
      <c r="O557" s="275"/>
      <c r="P557" s="273"/>
      <c r="Q557" s="274"/>
      <c r="R557" s="275"/>
      <c r="S557" s="275"/>
      <c r="T557" s="273"/>
      <c r="U557" s="274"/>
      <c r="V557" s="275"/>
      <c r="W557" s="275"/>
      <c r="X557" s="273"/>
      <c r="Y557" s="274"/>
      <c r="Z557" s="275"/>
      <c r="AA557" s="275"/>
      <c r="AB557" s="273"/>
      <c r="AC557" s="274"/>
      <c r="AD557" s="275"/>
      <c r="AE557" s="275"/>
      <c r="AF557" s="273"/>
      <c r="AG557" s="274"/>
      <c r="AH557" s="275"/>
      <c r="AI557" s="275"/>
      <c r="AJ557" s="273"/>
      <c r="AK557" s="274"/>
      <c r="AL557" s="275"/>
      <c r="AM557" s="275"/>
      <c r="AN557" s="273"/>
      <c r="AO557" s="274"/>
      <c r="AP557" s="275"/>
      <c r="AQ557" s="275"/>
      <c r="AR557" s="273"/>
      <c r="AS557" s="274"/>
      <c r="AT557" s="275"/>
      <c r="AU557" s="275"/>
      <c r="AV557" s="273"/>
      <c r="AW557" s="274"/>
      <c r="AX557" s="275"/>
      <c r="AY557" s="275"/>
      <c r="AZ557" s="273"/>
      <c r="BA557" s="274"/>
      <c r="BB557" s="275"/>
      <c r="BC557" s="275"/>
      <c r="BD557" s="273"/>
      <c r="BE557" s="274"/>
      <c r="BF557" s="275"/>
      <c r="BG557" s="275"/>
      <c r="BH557" s="273"/>
      <c r="BI557" s="274"/>
      <c r="BJ557" s="275"/>
      <c r="BK557" s="275"/>
      <c r="BL557" s="273"/>
      <c r="BM557" s="274"/>
      <c r="BN557" s="275"/>
      <c r="BO557" s="275"/>
    </row>
    <row r="558">
      <c r="D558" s="273"/>
      <c r="E558" s="274"/>
      <c r="F558" s="275"/>
      <c r="G558" s="275"/>
      <c r="H558" s="273"/>
      <c r="I558" s="274"/>
      <c r="J558" s="275"/>
      <c r="K558" s="275"/>
      <c r="L558" s="273"/>
      <c r="M558" s="274"/>
      <c r="N558" s="275"/>
      <c r="O558" s="275"/>
      <c r="P558" s="273"/>
      <c r="Q558" s="274"/>
      <c r="R558" s="275"/>
      <c r="S558" s="275"/>
      <c r="T558" s="273"/>
      <c r="U558" s="274"/>
      <c r="V558" s="275"/>
      <c r="W558" s="275"/>
      <c r="X558" s="273"/>
      <c r="Y558" s="274"/>
      <c r="Z558" s="275"/>
      <c r="AA558" s="275"/>
      <c r="AB558" s="273"/>
      <c r="AC558" s="274"/>
      <c r="AD558" s="275"/>
      <c r="AE558" s="275"/>
      <c r="AF558" s="273"/>
      <c r="AG558" s="274"/>
      <c r="AH558" s="275"/>
      <c r="AI558" s="275"/>
      <c r="AJ558" s="273"/>
      <c r="AK558" s="274"/>
      <c r="AL558" s="275"/>
      <c r="AM558" s="275"/>
      <c r="AN558" s="273"/>
      <c r="AO558" s="274"/>
      <c r="AP558" s="275"/>
      <c r="AQ558" s="275"/>
      <c r="AR558" s="273"/>
      <c r="AS558" s="274"/>
      <c r="AT558" s="275"/>
      <c r="AU558" s="275"/>
      <c r="AV558" s="273"/>
      <c r="AW558" s="274"/>
      <c r="AX558" s="275"/>
      <c r="AY558" s="275"/>
      <c r="AZ558" s="273"/>
      <c r="BA558" s="274"/>
      <c r="BB558" s="275"/>
      <c r="BC558" s="275"/>
      <c r="BD558" s="273"/>
      <c r="BE558" s="274"/>
      <c r="BF558" s="275"/>
      <c r="BG558" s="275"/>
      <c r="BH558" s="273"/>
      <c r="BI558" s="274"/>
      <c r="BJ558" s="275"/>
      <c r="BK558" s="275"/>
      <c r="BL558" s="273"/>
      <c r="BM558" s="274"/>
      <c r="BN558" s="275"/>
      <c r="BO558" s="275"/>
    </row>
    <row r="559">
      <c r="D559" s="273"/>
      <c r="E559" s="274"/>
      <c r="F559" s="275"/>
      <c r="G559" s="275"/>
      <c r="H559" s="273"/>
      <c r="I559" s="274"/>
      <c r="J559" s="275"/>
      <c r="K559" s="275"/>
      <c r="L559" s="273"/>
      <c r="M559" s="274"/>
      <c r="N559" s="275"/>
      <c r="O559" s="275"/>
      <c r="P559" s="273"/>
      <c r="Q559" s="274"/>
      <c r="R559" s="275"/>
      <c r="S559" s="275"/>
      <c r="T559" s="273"/>
      <c r="U559" s="274"/>
      <c r="V559" s="275"/>
      <c r="W559" s="275"/>
      <c r="X559" s="273"/>
      <c r="Y559" s="274"/>
      <c r="Z559" s="275"/>
      <c r="AA559" s="275"/>
      <c r="AB559" s="273"/>
      <c r="AC559" s="274"/>
      <c r="AD559" s="275"/>
      <c r="AE559" s="275"/>
      <c r="AF559" s="273"/>
      <c r="AG559" s="274"/>
      <c r="AH559" s="275"/>
      <c r="AI559" s="275"/>
      <c r="AJ559" s="273"/>
      <c r="AK559" s="274"/>
      <c r="AL559" s="275"/>
      <c r="AM559" s="275"/>
      <c r="AN559" s="273"/>
      <c r="AO559" s="274"/>
      <c r="AP559" s="275"/>
      <c r="AQ559" s="275"/>
      <c r="AR559" s="273"/>
      <c r="AS559" s="274"/>
      <c r="AT559" s="275"/>
      <c r="AU559" s="275"/>
      <c r="AV559" s="273"/>
      <c r="AW559" s="274"/>
      <c r="AX559" s="275"/>
      <c r="AY559" s="275"/>
      <c r="AZ559" s="273"/>
      <c r="BA559" s="274"/>
      <c r="BB559" s="275"/>
      <c r="BC559" s="275"/>
      <c r="BD559" s="273"/>
      <c r="BE559" s="274"/>
      <c r="BF559" s="275"/>
      <c r="BG559" s="275"/>
      <c r="BH559" s="273"/>
      <c r="BI559" s="274"/>
      <c r="BJ559" s="275"/>
      <c r="BK559" s="275"/>
      <c r="BL559" s="273"/>
      <c r="BM559" s="274"/>
      <c r="BN559" s="275"/>
      <c r="BO559" s="275"/>
    </row>
    <row r="560">
      <c r="D560" s="273"/>
      <c r="E560" s="274"/>
      <c r="F560" s="275"/>
      <c r="G560" s="275"/>
      <c r="H560" s="273"/>
      <c r="I560" s="274"/>
      <c r="J560" s="275"/>
      <c r="K560" s="275"/>
      <c r="L560" s="273"/>
      <c r="M560" s="274"/>
      <c r="N560" s="275"/>
      <c r="O560" s="275"/>
      <c r="P560" s="273"/>
      <c r="Q560" s="274"/>
      <c r="R560" s="275"/>
      <c r="S560" s="275"/>
      <c r="T560" s="273"/>
      <c r="U560" s="274"/>
      <c r="V560" s="275"/>
      <c r="W560" s="275"/>
      <c r="X560" s="273"/>
      <c r="Y560" s="274"/>
      <c r="Z560" s="275"/>
      <c r="AA560" s="275"/>
      <c r="AB560" s="273"/>
      <c r="AC560" s="274"/>
      <c r="AD560" s="275"/>
      <c r="AE560" s="275"/>
      <c r="AF560" s="273"/>
      <c r="AG560" s="274"/>
      <c r="AH560" s="275"/>
      <c r="AI560" s="275"/>
      <c r="AJ560" s="273"/>
      <c r="AK560" s="274"/>
      <c r="AL560" s="275"/>
      <c r="AM560" s="275"/>
      <c r="AN560" s="273"/>
      <c r="AO560" s="274"/>
      <c r="AP560" s="275"/>
      <c r="AQ560" s="275"/>
      <c r="AR560" s="273"/>
      <c r="AS560" s="274"/>
      <c r="AT560" s="275"/>
      <c r="AU560" s="275"/>
      <c r="AV560" s="273"/>
      <c r="AW560" s="274"/>
      <c r="AX560" s="275"/>
      <c r="AY560" s="275"/>
      <c r="AZ560" s="273"/>
      <c r="BA560" s="274"/>
      <c r="BB560" s="275"/>
      <c r="BC560" s="275"/>
      <c r="BD560" s="273"/>
      <c r="BE560" s="274"/>
      <c r="BF560" s="275"/>
      <c r="BG560" s="275"/>
      <c r="BH560" s="273"/>
      <c r="BI560" s="274"/>
      <c r="BJ560" s="275"/>
      <c r="BK560" s="275"/>
      <c r="BL560" s="273"/>
      <c r="BM560" s="274"/>
      <c r="BN560" s="275"/>
      <c r="BO560" s="275"/>
    </row>
    <row r="561">
      <c r="D561" s="273"/>
      <c r="E561" s="274"/>
      <c r="F561" s="275"/>
      <c r="G561" s="275"/>
      <c r="H561" s="273"/>
      <c r="I561" s="274"/>
      <c r="J561" s="275"/>
      <c r="K561" s="275"/>
      <c r="L561" s="273"/>
      <c r="M561" s="274"/>
      <c r="N561" s="275"/>
      <c r="O561" s="275"/>
      <c r="P561" s="273"/>
      <c r="Q561" s="274"/>
      <c r="R561" s="275"/>
      <c r="S561" s="275"/>
      <c r="T561" s="273"/>
      <c r="U561" s="274"/>
      <c r="V561" s="275"/>
      <c r="W561" s="275"/>
      <c r="X561" s="273"/>
      <c r="Y561" s="274"/>
      <c r="Z561" s="275"/>
      <c r="AA561" s="275"/>
      <c r="AB561" s="273"/>
      <c r="AC561" s="274"/>
      <c r="AD561" s="275"/>
      <c r="AE561" s="275"/>
      <c r="AF561" s="273"/>
      <c r="AG561" s="274"/>
      <c r="AH561" s="275"/>
      <c r="AI561" s="275"/>
      <c r="AJ561" s="273"/>
      <c r="AK561" s="274"/>
      <c r="AL561" s="275"/>
      <c r="AM561" s="275"/>
      <c r="AN561" s="273"/>
      <c r="AO561" s="274"/>
      <c r="AP561" s="275"/>
      <c r="AQ561" s="275"/>
      <c r="AR561" s="273"/>
      <c r="AS561" s="274"/>
      <c r="AT561" s="275"/>
      <c r="AU561" s="275"/>
      <c r="AV561" s="273"/>
      <c r="AW561" s="274"/>
      <c r="AX561" s="275"/>
      <c r="AY561" s="275"/>
      <c r="AZ561" s="273"/>
      <c r="BA561" s="274"/>
      <c r="BB561" s="275"/>
      <c r="BC561" s="275"/>
      <c r="BD561" s="273"/>
      <c r="BE561" s="274"/>
      <c r="BF561" s="275"/>
      <c r="BG561" s="275"/>
      <c r="BH561" s="273"/>
      <c r="BI561" s="274"/>
      <c r="BJ561" s="275"/>
      <c r="BK561" s="275"/>
      <c r="BL561" s="273"/>
      <c r="BM561" s="274"/>
      <c r="BN561" s="275"/>
      <c r="BO561" s="275"/>
    </row>
    <row r="562">
      <c r="D562" s="273"/>
      <c r="E562" s="274"/>
      <c r="F562" s="275"/>
      <c r="G562" s="275"/>
      <c r="H562" s="273"/>
      <c r="I562" s="274"/>
      <c r="J562" s="275"/>
      <c r="K562" s="275"/>
      <c r="L562" s="273"/>
      <c r="M562" s="274"/>
      <c r="N562" s="275"/>
      <c r="O562" s="275"/>
      <c r="P562" s="273"/>
      <c r="Q562" s="274"/>
      <c r="R562" s="275"/>
      <c r="S562" s="275"/>
      <c r="T562" s="273"/>
      <c r="U562" s="274"/>
      <c r="V562" s="275"/>
      <c r="W562" s="275"/>
      <c r="X562" s="273"/>
      <c r="Y562" s="274"/>
      <c r="Z562" s="275"/>
      <c r="AA562" s="275"/>
      <c r="AB562" s="273"/>
      <c r="AC562" s="274"/>
      <c r="AD562" s="275"/>
      <c r="AE562" s="275"/>
      <c r="AF562" s="273"/>
      <c r="AG562" s="274"/>
      <c r="AH562" s="275"/>
      <c r="AI562" s="275"/>
      <c r="AJ562" s="273"/>
      <c r="AK562" s="274"/>
      <c r="AL562" s="275"/>
      <c r="AM562" s="275"/>
      <c r="AN562" s="273"/>
      <c r="AO562" s="274"/>
      <c r="AP562" s="275"/>
      <c r="AQ562" s="275"/>
      <c r="AR562" s="273"/>
      <c r="AS562" s="274"/>
      <c r="AT562" s="275"/>
      <c r="AU562" s="275"/>
      <c r="AV562" s="273"/>
      <c r="AW562" s="274"/>
      <c r="AX562" s="275"/>
      <c r="AY562" s="275"/>
      <c r="AZ562" s="273"/>
      <c r="BA562" s="274"/>
      <c r="BB562" s="275"/>
      <c r="BC562" s="275"/>
      <c r="BD562" s="273"/>
      <c r="BE562" s="274"/>
      <c r="BF562" s="275"/>
      <c r="BG562" s="275"/>
      <c r="BH562" s="273"/>
      <c r="BI562" s="274"/>
      <c r="BJ562" s="275"/>
      <c r="BK562" s="275"/>
      <c r="BL562" s="273"/>
      <c r="BM562" s="274"/>
      <c r="BN562" s="275"/>
      <c r="BO562" s="275"/>
    </row>
    <row r="563">
      <c r="D563" s="273"/>
      <c r="E563" s="274"/>
      <c r="F563" s="275"/>
      <c r="G563" s="275"/>
      <c r="H563" s="273"/>
      <c r="I563" s="274"/>
      <c r="J563" s="275"/>
      <c r="K563" s="275"/>
      <c r="L563" s="273"/>
      <c r="M563" s="274"/>
      <c r="N563" s="275"/>
      <c r="O563" s="275"/>
      <c r="P563" s="273"/>
      <c r="Q563" s="274"/>
      <c r="R563" s="275"/>
      <c r="S563" s="275"/>
      <c r="T563" s="273"/>
      <c r="U563" s="274"/>
      <c r="V563" s="275"/>
      <c r="W563" s="275"/>
      <c r="X563" s="273"/>
      <c r="Y563" s="274"/>
      <c r="Z563" s="275"/>
      <c r="AA563" s="275"/>
      <c r="AB563" s="273"/>
      <c r="AC563" s="274"/>
      <c r="AD563" s="275"/>
      <c r="AE563" s="275"/>
      <c r="AF563" s="273"/>
      <c r="AG563" s="274"/>
      <c r="AH563" s="275"/>
      <c r="AI563" s="275"/>
      <c r="AJ563" s="273"/>
      <c r="AK563" s="274"/>
      <c r="AL563" s="275"/>
      <c r="AM563" s="275"/>
      <c r="AN563" s="273"/>
      <c r="AO563" s="274"/>
      <c r="AP563" s="275"/>
      <c r="AQ563" s="275"/>
      <c r="AR563" s="273"/>
      <c r="AS563" s="274"/>
      <c r="AT563" s="275"/>
      <c r="AU563" s="275"/>
      <c r="AV563" s="273"/>
      <c r="AW563" s="274"/>
      <c r="AX563" s="275"/>
      <c r="AY563" s="275"/>
      <c r="AZ563" s="273"/>
      <c r="BA563" s="274"/>
      <c r="BB563" s="275"/>
      <c r="BC563" s="275"/>
      <c r="BD563" s="273"/>
      <c r="BE563" s="274"/>
      <c r="BF563" s="275"/>
      <c r="BG563" s="275"/>
      <c r="BH563" s="273"/>
      <c r="BI563" s="274"/>
      <c r="BJ563" s="275"/>
      <c r="BK563" s="275"/>
      <c r="BL563" s="273"/>
      <c r="BM563" s="274"/>
      <c r="BN563" s="275"/>
      <c r="BO563" s="275"/>
    </row>
    <row r="564">
      <c r="D564" s="273"/>
      <c r="E564" s="274"/>
      <c r="F564" s="275"/>
      <c r="G564" s="275"/>
      <c r="H564" s="273"/>
      <c r="I564" s="274"/>
      <c r="J564" s="275"/>
      <c r="K564" s="275"/>
      <c r="L564" s="273"/>
      <c r="M564" s="274"/>
      <c r="N564" s="275"/>
      <c r="O564" s="275"/>
      <c r="P564" s="273"/>
      <c r="Q564" s="274"/>
      <c r="R564" s="275"/>
      <c r="S564" s="275"/>
      <c r="T564" s="273"/>
      <c r="U564" s="274"/>
      <c r="V564" s="275"/>
      <c r="W564" s="275"/>
      <c r="X564" s="273"/>
      <c r="Y564" s="274"/>
      <c r="Z564" s="275"/>
      <c r="AA564" s="275"/>
      <c r="AB564" s="273"/>
      <c r="AC564" s="274"/>
      <c r="AD564" s="275"/>
      <c r="AE564" s="275"/>
      <c r="AF564" s="273"/>
      <c r="AG564" s="274"/>
      <c r="AH564" s="275"/>
      <c r="AI564" s="275"/>
      <c r="AJ564" s="273"/>
      <c r="AK564" s="274"/>
      <c r="AL564" s="275"/>
      <c r="AM564" s="275"/>
      <c r="AN564" s="273"/>
      <c r="AO564" s="274"/>
      <c r="AP564" s="275"/>
      <c r="AQ564" s="275"/>
      <c r="AR564" s="273"/>
      <c r="AS564" s="274"/>
      <c r="AT564" s="275"/>
      <c r="AU564" s="275"/>
      <c r="AV564" s="273"/>
      <c r="AW564" s="274"/>
      <c r="AX564" s="275"/>
      <c r="AY564" s="275"/>
      <c r="AZ564" s="273"/>
      <c r="BA564" s="274"/>
      <c r="BB564" s="275"/>
      <c r="BC564" s="275"/>
      <c r="BD564" s="273"/>
      <c r="BE564" s="274"/>
      <c r="BF564" s="275"/>
      <c r="BG564" s="275"/>
      <c r="BH564" s="273"/>
      <c r="BI564" s="274"/>
      <c r="BJ564" s="275"/>
      <c r="BK564" s="275"/>
      <c r="BL564" s="273"/>
      <c r="BM564" s="274"/>
      <c r="BN564" s="275"/>
      <c r="BO564" s="275"/>
    </row>
    <row r="565">
      <c r="D565" s="273"/>
      <c r="E565" s="274"/>
      <c r="F565" s="275"/>
      <c r="G565" s="275"/>
      <c r="H565" s="273"/>
      <c r="I565" s="274"/>
      <c r="J565" s="275"/>
      <c r="K565" s="275"/>
      <c r="L565" s="273"/>
      <c r="M565" s="274"/>
      <c r="N565" s="275"/>
      <c r="O565" s="275"/>
      <c r="P565" s="273"/>
      <c r="Q565" s="274"/>
      <c r="R565" s="275"/>
      <c r="S565" s="275"/>
      <c r="T565" s="273"/>
      <c r="U565" s="274"/>
      <c r="V565" s="275"/>
      <c r="W565" s="275"/>
      <c r="X565" s="273"/>
      <c r="Y565" s="274"/>
      <c r="Z565" s="275"/>
      <c r="AA565" s="275"/>
      <c r="AB565" s="273"/>
      <c r="AC565" s="274"/>
      <c r="AD565" s="275"/>
      <c r="AE565" s="275"/>
      <c r="AF565" s="273"/>
      <c r="AG565" s="274"/>
      <c r="AH565" s="275"/>
      <c r="AI565" s="275"/>
      <c r="AJ565" s="273"/>
      <c r="AK565" s="274"/>
      <c r="AL565" s="275"/>
      <c r="AM565" s="275"/>
      <c r="AN565" s="273"/>
      <c r="AO565" s="274"/>
      <c r="AP565" s="275"/>
      <c r="AQ565" s="275"/>
      <c r="AR565" s="273"/>
      <c r="AS565" s="274"/>
      <c r="AT565" s="275"/>
      <c r="AU565" s="275"/>
      <c r="AV565" s="273"/>
      <c r="AW565" s="274"/>
      <c r="AX565" s="275"/>
      <c r="AY565" s="275"/>
      <c r="AZ565" s="273"/>
      <c r="BA565" s="274"/>
      <c r="BB565" s="275"/>
      <c r="BC565" s="275"/>
      <c r="BD565" s="273"/>
      <c r="BE565" s="274"/>
      <c r="BF565" s="275"/>
      <c r="BG565" s="275"/>
      <c r="BH565" s="273"/>
      <c r="BI565" s="274"/>
      <c r="BJ565" s="275"/>
      <c r="BK565" s="275"/>
      <c r="BL565" s="273"/>
      <c r="BM565" s="274"/>
      <c r="BN565" s="275"/>
      <c r="BO565" s="275"/>
    </row>
    <row r="566">
      <c r="D566" s="273"/>
      <c r="E566" s="274"/>
      <c r="F566" s="275"/>
      <c r="G566" s="275"/>
      <c r="H566" s="273"/>
      <c r="I566" s="274"/>
      <c r="J566" s="275"/>
      <c r="K566" s="275"/>
      <c r="L566" s="273"/>
      <c r="M566" s="274"/>
      <c r="N566" s="275"/>
      <c r="O566" s="275"/>
      <c r="P566" s="273"/>
      <c r="Q566" s="274"/>
      <c r="R566" s="275"/>
      <c r="S566" s="275"/>
      <c r="T566" s="273"/>
      <c r="U566" s="274"/>
      <c r="V566" s="275"/>
      <c r="W566" s="275"/>
      <c r="X566" s="273"/>
      <c r="Y566" s="274"/>
      <c r="Z566" s="275"/>
      <c r="AA566" s="275"/>
      <c r="AB566" s="273"/>
      <c r="AC566" s="274"/>
      <c r="AD566" s="275"/>
      <c r="AE566" s="275"/>
      <c r="AF566" s="273"/>
      <c r="AG566" s="274"/>
      <c r="AH566" s="275"/>
      <c r="AI566" s="275"/>
      <c r="AJ566" s="273"/>
      <c r="AK566" s="274"/>
      <c r="AL566" s="275"/>
      <c r="AM566" s="275"/>
      <c r="AN566" s="273"/>
      <c r="AO566" s="274"/>
      <c r="AP566" s="275"/>
      <c r="AQ566" s="275"/>
      <c r="AR566" s="273"/>
      <c r="AS566" s="274"/>
      <c r="AT566" s="275"/>
      <c r="AU566" s="275"/>
      <c r="AV566" s="273"/>
      <c r="AW566" s="274"/>
      <c r="AX566" s="275"/>
      <c r="AY566" s="275"/>
      <c r="AZ566" s="273"/>
      <c r="BA566" s="274"/>
      <c r="BB566" s="275"/>
      <c r="BC566" s="275"/>
      <c r="BD566" s="273"/>
      <c r="BE566" s="274"/>
      <c r="BF566" s="275"/>
      <c r="BG566" s="275"/>
      <c r="BH566" s="273"/>
      <c r="BI566" s="274"/>
      <c r="BJ566" s="275"/>
      <c r="BK566" s="275"/>
      <c r="BL566" s="273"/>
      <c r="BM566" s="274"/>
      <c r="BN566" s="275"/>
      <c r="BO566" s="275"/>
    </row>
    <row r="567">
      <c r="D567" s="273"/>
      <c r="E567" s="274"/>
      <c r="F567" s="275"/>
      <c r="G567" s="275"/>
      <c r="H567" s="273"/>
      <c r="I567" s="274"/>
      <c r="J567" s="275"/>
      <c r="K567" s="275"/>
      <c r="L567" s="273"/>
      <c r="M567" s="274"/>
      <c r="N567" s="275"/>
      <c r="O567" s="275"/>
      <c r="P567" s="273"/>
      <c r="Q567" s="274"/>
      <c r="R567" s="275"/>
      <c r="S567" s="275"/>
      <c r="T567" s="273"/>
      <c r="U567" s="274"/>
      <c r="V567" s="275"/>
      <c r="W567" s="275"/>
      <c r="X567" s="273"/>
      <c r="Y567" s="274"/>
      <c r="Z567" s="275"/>
      <c r="AA567" s="275"/>
      <c r="AB567" s="273"/>
      <c r="AC567" s="274"/>
      <c r="AD567" s="275"/>
      <c r="AE567" s="275"/>
      <c r="AF567" s="273"/>
      <c r="AG567" s="274"/>
      <c r="AH567" s="275"/>
      <c r="AI567" s="275"/>
      <c r="AJ567" s="273"/>
      <c r="AK567" s="274"/>
      <c r="AL567" s="275"/>
      <c r="AM567" s="275"/>
      <c r="AN567" s="273"/>
      <c r="AO567" s="274"/>
      <c r="AP567" s="275"/>
      <c r="AQ567" s="275"/>
      <c r="AR567" s="273"/>
      <c r="AS567" s="274"/>
      <c r="AT567" s="275"/>
      <c r="AU567" s="275"/>
      <c r="AV567" s="273"/>
      <c r="AW567" s="274"/>
      <c r="AX567" s="275"/>
      <c r="AY567" s="275"/>
      <c r="AZ567" s="273"/>
      <c r="BA567" s="274"/>
      <c r="BB567" s="275"/>
      <c r="BC567" s="275"/>
      <c r="BD567" s="273"/>
      <c r="BE567" s="274"/>
      <c r="BF567" s="275"/>
      <c r="BG567" s="275"/>
      <c r="BH567" s="273"/>
      <c r="BI567" s="274"/>
      <c r="BJ567" s="275"/>
      <c r="BK567" s="275"/>
      <c r="BL567" s="273"/>
      <c r="BM567" s="274"/>
      <c r="BN567" s="275"/>
      <c r="BO567" s="275"/>
    </row>
    <row r="568">
      <c r="D568" s="273"/>
      <c r="E568" s="274"/>
      <c r="F568" s="275"/>
      <c r="G568" s="275"/>
      <c r="H568" s="273"/>
      <c r="I568" s="274"/>
      <c r="J568" s="275"/>
      <c r="K568" s="275"/>
      <c r="L568" s="273"/>
      <c r="M568" s="274"/>
      <c r="N568" s="275"/>
      <c r="O568" s="275"/>
      <c r="P568" s="273"/>
      <c r="Q568" s="274"/>
      <c r="R568" s="275"/>
      <c r="S568" s="275"/>
      <c r="T568" s="273"/>
      <c r="U568" s="274"/>
      <c r="V568" s="275"/>
      <c r="W568" s="275"/>
      <c r="X568" s="273"/>
      <c r="Y568" s="274"/>
      <c r="Z568" s="275"/>
      <c r="AA568" s="275"/>
      <c r="AB568" s="273"/>
      <c r="AC568" s="274"/>
      <c r="AD568" s="275"/>
      <c r="AE568" s="275"/>
      <c r="AF568" s="273"/>
      <c r="AG568" s="274"/>
      <c r="AH568" s="275"/>
      <c r="AI568" s="275"/>
      <c r="AJ568" s="273"/>
      <c r="AK568" s="274"/>
      <c r="AL568" s="275"/>
      <c r="AM568" s="275"/>
      <c r="AN568" s="273"/>
      <c r="AO568" s="274"/>
      <c r="AP568" s="275"/>
      <c r="AQ568" s="275"/>
      <c r="AR568" s="273"/>
      <c r="AS568" s="274"/>
      <c r="AT568" s="275"/>
      <c r="AU568" s="275"/>
      <c r="AV568" s="273"/>
      <c r="AW568" s="274"/>
      <c r="AX568" s="275"/>
      <c r="AY568" s="275"/>
      <c r="AZ568" s="273"/>
      <c r="BA568" s="274"/>
      <c r="BB568" s="275"/>
      <c r="BC568" s="275"/>
      <c r="BD568" s="273"/>
      <c r="BE568" s="274"/>
      <c r="BF568" s="275"/>
      <c r="BG568" s="275"/>
      <c r="BH568" s="273"/>
      <c r="BI568" s="274"/>
      <c r="BJ568" s="275"/>
      <c r="BK568" s="275"/>
      <c r="BL568" s="273"/>
      <c r="BM568" s="274"/>
      <c r="BN568" s="275"/>
      <c r="BO568" s="275"/>
    </row>
    <row r="569">
      <c r="D569" s="273"/>
      <c r="E569" s="274"/>
      <c r="F569" s="275"/>
      <c r="G569" s="275"/>
      <c r="H569" s="273"/>
      <c r="I569" s="274"/>
      <c r="J569" s="275"/>
      <c r="K569" s="275"/>
      <c r="L569" s="273"/>
      <c r="M569" s="274"/>
      <c r="N569" s="275"/>
      <c r="O569" s="275"/>
      <c r="P569" s="273"/>
      <c r="Q569" s="274"/>
      <c r="R569" s="275"/>
      <c r="S569" s="275"/>
      <c r="T569" s="273"/>
      <c r="U569" s="274"/>
      <c r="V569" s="275"/>
      <c r="W569" s="275"/>
      <c r="X569" s="273"/>
      <c r="Y569" s="274"/>
      <c r="Z569" s="275"/>
      <c r="AA569" s="275"/>
      <c r="AB569" s="273"/>
      <c r="AC569" s="274"/>
      <c r="AD569" s="275"/>
      <c r="AE569" s="275"/>
      <c r="AF569" s="273"/>
      <c r="AG569" s="274"/>
      <c r="AH569" s="275"/>
      <c r="AI569" s="275"/>
      <c r="AJ569" s="273"/>
      <c r="AK569" s="274"/>
      <c r="AL569" s="275"/>
      <c r="AM569" s="275"/>
      <c r="AN569" s="273"/>
      <c r="AO569" s="274"/>
      <c r="AP569" s="275"/>
      <c r="AQ569" s="275"/>
      <c r="AR569" s="273"/>
      <c r="AS569" s="274"/>
      <c r="AT569" s="275"/>
      <c r="AU569" s="275"/>
      <c r="AV569" s="273"/>
      <c r="AW569" s="274"/>
      <c r="AX569" s="275"/>
      <c r="AY569" s="275"/>
      <c r="AZ569" s="273"/>
      <c r="BA569" s="274"/>
      <c r="BB569" s="275"/>
      <c r="BC569" s="275"/>
      <c r="BD569" s="273"/>
      <c r="BE569" s="274"/>
      <c r="BF569" s="275"/>
      <c r="BG569" s="275"/>
      <c r="BH569" s="273"/>
      <c r="BI569" s="274"/>
      <c r="BJ569" s="275"/>
      <c r="BK569" s="275"/>
      <c r="BL569" s="273"/>
      <c r="BM569" s="274"/>
      <c r="BN569" s="275"/>
      <c r="BO569" s="275"/>
    </row>
    <row r="570">
      <c r="D570" s="273"/>
      <c r="E570" s="274"/>
      <c r="F570" s="275"/>
      <c r="G570" s="275"/>
      <c r="H570" s="273"/>
      <c r="I570" s="274"/>
      <c r="J570" s="275"/>
      <c r="K570" s="275"/>
      <c r="L570" s="273"/>
      <c r="M570" s="274"/>
      <c r="N570" s="275"/>
      <c r="O570" s="275"/>
      <c r="P570" s="273"/>
      <c r="Q570" s="274"/>
      <c r="R570" s="275"/>
      <c r="S570" s="275"/>
      <c r="T570" s="273"/>
      <c r="U570" s="274"/>
      <c r="V570" s="275"/>
      <c r="W570" s="275"/>
      <c r="X570" s="273"/>
      <c r="Y570" s="274"/>
      <c r="Z570" s="275"/>
      <c r="AA570" s="275"/>
      <c r="AB570" s="273"/>
      <c r="AC570" s="274"/>
      <c r="AD570" s="275"/>
      <c r="AE570" s="275"/>
      <c r="AF570" s="273"/>
      <c r="AG570" s="274"/>
      <c r="AH570" s="275"/>
      <c r="AI570" s="275"/>
      <c r="AJ570" s="273"/>
      <c r="AK570" s="274"/>
      <c r="AL570" s="275"/>
      <c r="AM570" s="275"/>
      <c r="AN570" s="273"/>
      <c r="AO570" s="274"/>
      <c r="AP570" s="275"/>
      <c r="AQ570" s="275"/>
      <c r="AR570" s="273"/>
      <c r="AS570" s="274"/>
      <c r="AT570" s="275"/>
      <c r="AU570" s="275"/>
      <c r="AV570" s="273"/>
      <c r="AW570" s="274"/>
      <c r="AX570" s="275"/>
      <c r="AY570" s="275"/>
      <c r="AZ570" s="273"/>
      <c r="BA570" s="274"/>
      <c r="BB570" s="275"/>
      <c r="BC570" s="275"/>
      <c r="BD570" s="273"/>
      <c r="BE570" s="274"/>
      <c r="BF570" s="275"/>
      <c r="BG570" s="275"/>
      <c r="BH570" s="273"/>
      <c r="BI570" s="274"/>
      <c r="BJ570" s="275"/>
      <c r="BK570" s="275"/>
      <c r="BL570" s="273"/>
      <c r="BM570" s="274"/>
      <c r="BN570" s="275"/>
      <c r="BO570" s="275"/>
    </row>
    <row r="571">
      <c r="D571" s="273"/>
      <c r="E571" s="274"/>
      <c r="F571" s="275"/>
      <c r="G571" s="275"/>
      <c r="H571" s="273"/>
      <c r="I571" s="274"/>
      <c r="J571" s="275"/>
      <c r="K571" s="275"/>
      <c r="L571" s="273"/>
      <c r="M571" s="274"/>
      <c r="N571" s="275"/>
      <c r="O571" s="275"/>
      <c r="P571" s="273"/>
      <c r="Q571" s="274"/>
      <c r="R571" s="275"/>
      <c r="S571" s="275"/>
      <c r="T571" s="273"/>
      <c r="U571" s="274"/>
      <c r="V571" s="275"/>
      <c r="W571" s="275"/>
      <c r="X571" s="273"/>
      <c r="Y571" s="274"/>
      <c r="Z571" s="275"/>
      <c r="AA571" s="275"/>
      <c r="AB571" s="273"/>
      <c r="AC571" s="274"/>
      <c r="AD571" s="275"/>
      <c r="AE571" s="275"/>
      <c r="AF571" s="273"/>
      <c r="AG571" s="274"/>
      <c r="AH571" s="275"/>
      <c r="AI571" s="275"/>
      <c r="AJ571" s="273"/>
      <c r="AK571" s="274"/>
      <c r="AL571" s="275"/>
      <c r="AM571" s="275"/>
      <c r="AN571" s="273"/>
      <c r="AO571" s="274"/>
      <c r="AP571" s="275"/>
      <c r="AQ571" s="275"/>
      <c r="AR571" s="273"/>
      <c r="AS571" s="274"/>
      <c r="AT571" s="275"/>
      <c r="AU571" s="275"/>
      <c r="AV571" s="273"/>
      <c r="AW571" s="274"/>
      <c r="AX571" s="275"/>
      <c r="AY571" s="275"/>
      <c r="AZ571" s="273"/>
      <c r="BA571" s="274"/>
      <c r="BB571" s="275"/>
      <c r="BC571" s="275"/>
      <c r="BD571" s="273"/>
      <c r="BE571" s="274"/>
      <c r="BF571" s="275"/>
      <c r="BG571" s="275"/>
      <c r="BH571" s="273"/>
      <c r="BI571" s="274"/>
      <c r="BJ571" s="275"/>
      <c r="BK571" s="275"/>
      <c r="BL571" s="273"/>
      <c r="BM571" s="274"/>
      <c r="BN571" s="275"/>
      <c r="BO571" s="275"/>
    </row>
    <row r="572">
      <c r="D572" s="273"/>
      <c r="E572" s="274"/>
      <c r="F572" s="275"/>
      <c r="G572" s="275"/>
      <c r="H572" s="273"/>
      <c r="I572" s="274"/>
      <c r="J572" s="275"/>
      <c r="K572" s="275"/>
      <c r="L572" s="273"/>
      <c r="M572" s="274"/>
      <c r="N572" s="275"/>
      <c r="O572" s="275"/>
      <c r="P572" s="273"/>
      <c r="Q572" s="274"/>
      <c r="R572" s="275"/>
      <c r="S572" s="275"/>
      <c r="T572" s="273"/>
      <c r="U572" s="274"/>
      <c r="V572" s="275"/>
      <c r="W572" s="275"/>
      <c r="X572" s="273"/>
      <c r="Y572" s="274"/>
      <c r="Z572" s="275"/>
      <c r="AA572" s="275"/>
      <c r="AB572" s="273"/>
      <c r="AC572" s="274"/>
      <c r="AD572" s="275"/>
      <c r="AE572" s="275"/>
      <c r="AF572" s="273"/>
      <c r="AG572" s="274"/>
      <c r="AH572" s="275"/>
      <c r="AI572" s="275"/>
      <c r="AJ572" s="273"/>
      <c r="AK572" s="274"/>
      <c r="AL572" s="275"/>
      <c r="AM572" s="275"/>
      <c r="AN572" s="273"/>
      <c r="AO572" s="274"/>
      <c r="AP572" s="275"/>
      <c r="AQ572" s="275"/>
      <c r="AR572" s="273"/>
      <c r="AS572" s="274"/>
      <c r="AT572" s="275"/>
      <c r="AU572" s="275"/>
      <c r="AV572" s="273"/>
      <c r="AW572" s="274"/>
      <c r="AX572" s="275"/>
      <c r="AY572" s="275"/>
      <c r="AZ572" s="273"/>
      <c r="BA572" s="274"/>
      <c r="BB572" s="275"/>
      <c r="BC572" s="275"/>
      <c r="BD572" s="273"/>
      <c r="BE572" s="274"/>
      <c r="BF572" s="275"/>
      <c r="BG572" s="275"/>
      <c r="BH572" s="273"/>
      <c r="BI572" s="274"/>
      <c r="BJ572" s="275"/>
      <c r="BK572" s="275"/>
      <c r="BL572" s="273"/>
      <c r="BM572" s="274"/>
      <c r="BN572" s="275"/>
      <c r="BO572" s="275"/>
    </row>
    <row r="573">
      <c r="D573" s="273"/>
      <c r="E573" s="274"/>
      <c r="F573" s="275"/>
      <c r="G573" s="275"/>
      <c r="H573" s="273"/>
      <c r="I573" s="274"/>
      <c r="J573" s="275"/>
      <c r="K573" s="275"/>
      <c r="L573" s="273"/>
      <c r="M573" s="274"/>
      <c r="N573" s="275"/>
      <c r="O573" s="275"/>
      <c r="P573" s="273"/>
      <c r="Q573" s="274"/>
      <c r="R573" s="275"/>
      <c r="S573" s="275"/>
      <c r="T573" s="273"/>
      <c r="U573" s="274"/>
      <c r="V573" s="275"/>
      <c r="W573" s="275"/>
      <c r="X573" s="273"/>
      <c r="Y573" s="274"/>
      <c r="Z573" s="275"/>
      <c r="AA573" s="275"/>
      <c r="AB573" s="273"/>
      <c r="AC573" s="274"/>
      <c r="AD573" s="275"/>
      <c r="AE573" s="275"/>
      <c r="AF573" s="273"/>
      <c r="AG573" s="274"/>
      <c r="AH573" s="275"/>
      <c r="AI573" s="275"/>
      <c r="AJ573" s="273"/>
      <c r="AK573" s="274"/>
      <c r="AL573" s="275"/>
      <c r="AM573" s="275"/>
      <c r="AN573" s="273"/>
      <c r="AO573" s="274"/>
      <c r="AP573" s="275"/>
      <c r="AQ573" s="275"/>
      <c r="AR573" s="273"/>
      <c r="AS573" s="274"/>
      <c r="AT573" s="275"/>
      <c r="AU573" s="275"/>
      <c r="AV573" s="273"/>
      <c r="AW573" s="274"/>
      <c r="AX573" s="275"/>
      <c r="AY573" s="275"/>
      <c r="AZ573" s="273"/>
      <c r="BA573" s="274"/>
      <c r="BB573" s="275"/>
      <c r="BC573" s="275"/>
      <c r="BD573" s="273"/>
      <c r="BE573" s="274"/>
      <c r="BF573" s="275"/>
      <c r="BG573" s="275"/>
      <c r="BH573" s="273"/>
      <c r="BI573" s="274"/>
      <c r="BJ573" s="275"/>
      <c r="BK573" s="275"/>
      <c r="BL573" s="273"/>
      <c r="BM573" s="274"/>
      <c r="BN573" s="275"/>
      <c r="BO573" s="275"/>
    </row>
    <row r="574">
      <c r="D574" s="273"/>
      <c r="E574" s="274"/>
      <c r="F574" s="275"/>
      <c r="G574" s="275"/>
      <c r="H574" s="273"/>
      <c r="I574" s="274"/>
      <c r="J574" s="275"/>
      <c r="K574" s="275"/>
      <c r="L574" s="273"/>
      <c r="M574" s="274"/>
      <c r="N574" s="275"/>
      <c r="O574" s="275"/>
      <c r="P574" s="273"/>
      <c r="Q574" s="274"/>
      <c r="R574" s="275"/>
      <c r="S574" s="275"/>
      <c r="T574" s="273"/>
      <c r="U574" s="274"/>
      <c r="V574" s="275"/>
      <c r="W574" s="275"/>
      <c r="X574" s="273"/>
      <c r="Y574" s="274"/>
      <c r="Z574" s="275"/>
      <c r="AA574" s="275"/>
      <c r="AB574" s="273"/>
      <c r="AC574" s="274"/>
      <c r="AD574" s="275"/>
      <c r="AE574" s="275"/>
      <c r="AF574" s="273"/>
      <c r="AG574" s="274"/>
      <c r="AH574" s="275"/>
      <c r="AI574" s="275"/>
      <c r="AJ574" s="273"/>
      <c r="AK574" s="274"/>
      <c r="AL574" s="275"/>
      <c r="AM574" s="275"/>
      <c r="AN574" s="273"/>
      <c r="AO574" s="274"/>
      <c r="AP574" s="275"/>
      <c r="AQ574" s="275"/>
      <c r="AR574" s="273"/>
      <c r="AS574" s="274"/>
      <c r="AT574" s="275"/>
      <c r="AU574" s="275"/>
      <c r="AV574" s="273"/>
      <c r="AW574" s="274"/>
      <c r="AX574" s="275"/>
      <c r="AY574" s="275"/>
      <c r="AZ574" s="273"/>
      <c r="BA574" s="274"/>
      <c r="BB574" s="275"/>
      <c r="BC574" s="275"/>
      <c r="BD574" s="273"/>
      <c r="BE574" s="274"/>
      <c r="BF574" s="275"/>
      <c r="BG574" s="275"/>
      <c r="BH574" s="273"/>
      <c r="BI574" s="274"/>
      <c r="BJ574" s="275"/>
      <c r="BK574" s="275"/>
      <c r="BL574" s="273"/>
      <c r="BM574" s="274"/>
      <c r="BN574" s="275"/>
      <c r="BO574" s="275"/>
    </row>
    <row r="575">
      <c r="D575" s="273"/>
      <c r="E575" s="274"/>
      <c r="F575" s="275"/>
      <c r="G575" s="275"/>
      <c r="H575" s="273"/>
      <c r="I575" s="274"/>
      <c r="J575" s="275"/>
      <c r="K575" s="275"/>
      <c r="L575" s="273"/>
      <c r="M575" s="274"/>
      <c r="N575" s="275"/>
      <c r="O575" s="275"/>
      <c r="P575" s="273"/>
      <c r="Q575" s="274"/>
      <c r="R575" s="275"/>
      <c r="S575" s="275"/>
      <c r="T575" s="273"/>
      <c r="U575" s="274"/>
      <c r="V575" s="275"/>
      <c r="W575" s="275"/>
      <c r="X575" s="273"/>
      <c r="Y575" s="274"/>
      <c r="Z575" s="275"/>
      <c r="AA575" s="275"/>
      <c r="AB575" s="273"/>
      <c r="AC575" s="274"/>
      <c r="AD575" s="275"/>
      <c r="AE575" s="275"/>
      <c r="AF575" s="273"/>
      <c r="AG575" s="274"/>
      <c r="AH575" s="275"/>
      <c r="AI575" s="275"/>
      <c r="AJ575" s="273"/>
      <c r="AK575" s="274"/>
      <c r="AL575" s="275"/>
      <c r="AM575" s="275"/>
      <c r="AN575" s="273"/>
      <c r="AO575" s="274"/>
      <c r="AP575" s="275"/>
      <c r="AQ575" s="275"/>
      <c r="AR575" s="273"/>
      <c r="AS575" s="274"/>
      <c r="AT575" s="275"/>
      <c r="AU575" s="275"/>
      <c r="AV575" s="273"/>
      <c r="AW575" s="274"/>
      <c r="AX575" s="275"/>
      <c r="AY575" s="275"/>
      <c r="AZ575" s="273"/>
      <c r="BA575" s="274"/>
      <c r="BB575" s="275"/>
      <c r="BC575" s="275"/>
      <c r="BD575" s="273"/>
      <c r="BE575" s="274"/>
      <c r="BF575" s="275"/>
      <c r="BG575" s="275"/>
      <c r="BH575" s="273"/>
      <c r="BI575" s="274"/>
      <c r="BJ575" s="275"/>
      <c r="BK575" s="275"/>
      <c r="BL575" s="273"/>
      <c r="BM575" s="274"/>
      <c r="BN575" s="275"/>
      <c r="BO575" s="275"/>
    </row>
    <row r="576">
      <c r="D576" s="273"/>
      <c r="E576" s="274"/>
      <c r="F576" s="275"/>
      <c r="G576" s="275"/>
      <c r="H576" s="273"/>
      <c r="I576" s="274"/>
      <c r="J576" s="275"/>
      <c r="K576" s="275"/>
      <c r="L576" s="273"/>
      <c r="M576" s="274"/>
      <c r="N576" s="275"/>
      <c r="O576" s="275"/>
      <c r="P576" s="273"/>
      <c r="Q576" s="274"/>
      <c r="R576" s="275"/>
      <c r="S576" s="275"/>
      <c r="T576" s="273"/>
      <c r="U576" s="274"/>
      <c r="V576" s="275"/>
      <c r="W576" s="275"/>
      <c r="X576" s="273"/>
      <c r="Y576" s="274"/>
      <c r="Z576" s="275"/>
      <c r="AA576" s="275"/>
      <c r="AB576" s="273"/>
      <c r="AC576" s="274"/>
      <c r="AD576" s="275"/>
      <c r="AE576" s="275"/>
      <c r="AF576" s="273"/>
      <c r="AG576" s="274"/>
      <c r="AH576" s="275"/>
      <c r="AI576" s="275"/>
      <c r="AJ576" s="273"/>
      <c r="AK576" s="274"/>
      <c r="AL576" s="275"/>
      <c r="AM576" s="275"/>
      <c r="AN576" s="273"/>
      <c r="AO576" s="274"/>
      <c r="AP576" s="275"/>
      <c r="AQ576" s="275"/>
      <c r="AR576" s="273"/>
      <c r="AS576" s="274"/>
      <c r="AT576" s="275"/>
      <c r="AU576" s="275"/>
      <c r="AV576" s="273"/>
      <c r="AW576" s="274"/>
      <c r="AX576" s="275"/>
      <c r="AY576" s="275"/>
      <c r="AZ576" s="273"/>
      <c r="BA576" s="274"/>
      <c r="BB576" s="275"/>
      <c r="BC576" s="275"/>
      <c r="BD576" s="273"/>
      <c r="BE576" s="274"/>
      <c r="BF576" s="275"/>
      <c r="BG576" s="275"/>
      <c r="BH576" s="273"/>
      <c r="BI576" s="274"/>
      <c r="BJ576" s="275"/>
      <c r="BK576" s="275"/>
      <c r="BL576" s="273"/>
      <c r="BM576" s="274"/>
      <c r="BN576" s="275"/>
      <c r="BO576" s="275"/>
    </row>
    <row r="577">
      <c r="D577" s="273"/>
      <c r="E577" s="274"/>
      <c r="F577" s="275"/>
      <c r="G577" s="275"/>
      <c r="H577" s="273"/>
      <c r="I577" s="274"/>
      <c r="J577" s="275"/>
      <c r="K577" s="275"/>
      <c r="L577" s="273"/>
      <c r="M577" s="274"/>
      <c r="N577" s="275"/>
      <c r="O577" s="275"/>
      <c r="P577" s="273"/>
      <c r="Q577" s="274"/>
      <c r="R577" s="275"/>
      <c r="S577" s="275"/>
      <c r="T577" s="273"/>
      <c r="U577" s="274"/>
      <c r="V577" s="275"/>
      <c r="W577" s="275"/>
      <c r="X577" s="273"/>
      <c r="Y577" s="274"/>
      <c r="Z577" s="275"/>
      <c r="AA577" s="275"/>
      <c r="AB577" s="273"/>
      <c r="AC577" s="274"/>
      <c r="AD577" s="275"/>
      <c r="AE577" s="275"/>
      <c r="AF577" s="273"/>
      <c r="AG577" s="274"/>
      <c r="AH577" s="275"/>
      <c r="AI577" s="275"/>
      <c r="AJ577" s="273"/>
      <c r="AK577" s="274"/>
      <c r="AL577" s="275"/>
      <c r="AM577" s="275"/>
      <c r="AN577" s="273"/>
      <c r="AO577" s="274"/>
      <c r="AP577" s="275"/>
      <c r="AQ577" s="275"/>
      <c r="AR577" s="273"/>
      <c r="AS577" s="274"/>
      <c r="AT577" s="275"/>
      <c r="AU577" s="275"/>
      <c r="AV577" s="273"/>
      <c r="AW577" s="274"/>
      <c r="AX577" s="275"/>
      <c r="AY577" s="275"/>
      <c r="AZ577" s="273"/>
      <c r="BA577" s="274"/>
      <c r="BB577" s="275"/>
      <c r="BC577" s="275"/>
      <c r="BD577" s="273"/>
      <c r="BE577" s="274"/>
      <c r="BF577" s="275"/>
      <c r="BG577" s="275"/>
      <c r="BH577" s="273"/>
      <c r="BI577" s="274"/>
      <c r="BJ577" s="275"/>
      <c r="BK577" s="275"/>
      <c r="BL577" s="273"/>
      <c r="BM577" s="274"/>
      <c r="BN577" s="275"/>
      <c r="BO577" s="275"/>
    </row>
    <row r="578">
      <c r="D578" s="273"/>
      <c r="E578" s="274"/>
      <c r="F578" s="275"/>
      <c r="G578" s="275"/>
      <c r="H578" s="273"/>
      <c r="I578" s="274"/>
      <c r="J578" s="275"/>
      <c r="K578" s="275"/>
      <c r="L578" s="273"/>
      <c r="M578" s="274"/>
      <c r="N578" s="275"/>
      <c r="O578" s="275"/>
      <c r="P578" s="273"/>
      <c r="Q578" s="274"/>
      <c r="R578" s="275"/>
      <c r="S578" s="275"/>
      <c r="T578" s="273"/>
      <c r="U578" s="274"/>
      <c r="V578" s="275"/>
      <c r="W578" s="275"/>
      <c r="X578" s="273"/>
      <c r="Y578" s="274"/>
      <c r="Z578" s="275"/>
      <c r="AA578" s="275"/>
      <c r="AB578" s="273"/>
      <c r="AC578" s="274"/>
      <c r="AD578" s="275"/>
      <c r="AE578" s="275"/>
      <c r="AF578" s="273"/>
      <c r="AG578" s="274"/>
      <c r="AH578" s="275"/>
      <c r="AI578" s="275"/>
      <c r="AJ578" s="273"/>
      <c r="AK578" s="274"/>
      <c r="AL578" s="275"/>
      <c r="AM578" s="275"/>
      <c r="AN578" s="273"/>
      <c r="AO578" s="274"/>
      <c r="AP578" s="275"/>
      <c r="AQ578" s="275"/>
      <c r="AR578" s="273"/>
      <c r="AS578" s="274"/>
      <c r="AT578" s="275"/>
      <c r="AU578" s="275"/>
      <c r="AV578" s="273"/>
      <c r="AW578" s="274"/>
      <c r="AX578" s="275"/>
      <c r="AY578" s="275"/>
      <c r="AZ578" s="273"/>
      <c r="BA578" s="274"/>
      <c r="BB578" s="275"/>
      <c r="BC578" s="275"/>
      <c r="BD578" s="273"/>
      <c r="BE578" s="274"/>
      <c r="BF578" s="275"/>
      <c r="BG578" s="275"/>
      <c r="BH578" s="273"/>
      <c r="BI578" s="274"/>
      <c r="BJ578" s="275"/>
      <c r="BK578" s="275"/>
      <c r="BL578" s="273"/>
      <c r="BM578" s="274"/>
      <c r="BN578" s="275"/>
      <c r="BO578" s="275"/>
    </row>
    <row r="579">
      <c r="D579" s="273"/>
      <c r="E579" s="274"/>
      <c r="F579" s="275"/>
      <c r="G579" s="275"/>
      <c r="H579" s="273"/>
      <c r="I579" s="274"/>
      <c r="J579" s="275"/>
      <c r="K579" s="275"/>
      <c r="L579" s="273"/>
      <c r="M579" s="274"/>
      <c r="N579" s="275"/>
      <c r="O579" s="275"/>
      <c r="P579" s="273"/>
      <c r="Q579" s="274"/>
      <c r="R579" s="275"/>
      <c r="S579" s="275"/>
      <c r="T579" s="273"/>
      <c r="U579" s="274"/>
      <c r="V579" s="275"/>
      <c r="W579" s="275"/>
      <c r="X579" s="273"/>
      <c r="Y579" s="274"/>
      <c r="Z579" s="275"/>
      <c r="AA579" s="275"/>
      <c r="AB579" s="273"/>
      <c r="AC579" s="274"/>
      <c r="AD579" s="275"/>
      <c r="AE579" s="275"/>
      <c r="AF579" s="273"/>
      <c r="AG579" s="274"/>
      <c r="AH579" s="275"/>
      <c r="AI579" s="275"/>
      <c r="AJ579" s="273"/>
      <c r="AK579" s="274"/>
      <c r="AL579" s="275"/>
      <c r="AM579" s="275"/>
      <c r="AN579" s="273"/>
      <c r="AO579" s="274"/>
      <c r="AP579" s="275"/>
      <c r="AQ579" s="275"/>
      <c r="AR579" s="273"/>
      <c r="AS579" s="274"/>
      <c r="AT579" s="275"/>
      <c r="AU579" s="275"/>
      <c r="AV579" s="273"/>
      <c r="AW579" s="274"/>
      <c r="AX579" s="275"/>
      <c r="AY579" s="275"/>
      <c r="AZ579" s="273"/>
      <c r="BA579" s="274"/>
      <c r="BB579" s="275"/>
      <c r="BC579" s="275"/>
      <c r="BD579" s="273"/>
      <c r="BE579" s="274"/>
      <c r="BF579" s="275"/>
      <c r="BG579" s="275"/>
      <c r="BH579" s="273"/>
      <c r="BI579" s="274"/>
      <c r="BJ579" s="275"/>
      <c r="BK579" s="275"/>
      <c r="BL579" s="273"/>
      <c r="BM579" s="274"/>
      <c r="BN579" s="275"/>
      <c r="BO579" s="275"/>
    </row>
    <row r="580">
      <c r="D580" s="273"/>
      <c r="E580" s="274"/>
      <c r="F580" s="275"/>
      <c r="G580" s="275"/>
      <c r="H580" s="273"/>
      <c r="I580" s="274"/>
      <c r="J580" s="275"/>
      <c r="K580" s="275"/>
      <c r="L580" s="273"/>
      <c r="M580" s="274"/>
      <c r="N580" s="275"/>
      <c r="O580" s="275"/>
      <c r="P580" s="273"/>
      <c r="Q580" s="274"/>
      <c r="R580" s="275"/>
      <c r="S580" s="275"/>
      <c r="T580" s="273"/>
      <c r="U580" s="274"/>
      <c r="V580" s="275"/>
      <c r="W580" s="275"/>
      <c r="X580" s="273"/>
      <c r="Y580" s="274"/>
      <c r="Z580" s="275"/>
      <c r="AA580" s="275"/>
      <c r="AB580" s="273"/>
      <c r="AC580" s="274"/>
      <c r="AD580" s="275"/>
      <c r="AE580" s="275"/>
      <c r="AF580" s="273"/>
      <c r="AG580" s="274"/>
      <c r="AH580" s="275"/>
      <c r="AI580" s="275"/>
      <c r="AJ580" s="273"/>
      <c r="AK580" s="274"/>
      <c r="AL580" s="275"/>
      <c r="AM580" s="275"/>
      <c r="AN580" s="273"/>
      <c r="AO580" s="274"/>
      <c r="AP580" s="275"/>
      <c r="AQ580" s="275"/>
      <c r="AR580" s="273"/>
      <c r="AS580" s="274"/>
      <c r="AT580" s="275"/>
      <c r="AU580" s="275"/>
      <c r="AV580" s="273"/>
      <c r="AW580" s="274"/>
      <c r="AX580" s="275"/>
      <c r="AY580" s="275"/>
      <c r="AZ580" s="273"/>
      <c r="BA580" s="274"/>
      <c r="BB580" s="275"/>
      <c r="BC580" s="275"/>
      <c r="BD580" s="273"/>
      <c r="BE580" s="274"/>
      <c r="BF580" s="275"/>
      <c r="BG580" s="275"/>
      <c r="BH580" s="273"/>
      <c r="BI580" s="274"/>
      <c r="BJ580" s="275"/>
      <c r="BK580" s="275"/>
      <c r="BL580" s="273"/>
      <c r="BM580" s="274"/>
      <c r="BN580" s="275"/>
      <c r="BO580" s="275"/>
    </row>
    <row r="581">
      <c r="D581" s="273"/>
      <c r="E581" s="274"/>
      <c r="F581" s="275"/>
      <c r="G581" s="275"/>
      <c r="H581" s="273"/>
      <c r="I581" s="274"/>
      <c r="J581" s="275"/>
      <c r="K581" s="275"/>
      <c r="L581" s="273"/>
      <c r="M581" s="274"/>
      <c r="N581" s="275"/>
      <c r="O581" s="275"/>
      <c r="P581" s="273"/>
      <c r="Q581" s="274"/>
      <c r="R581" s="275"/>
      <c r="S581" s="275"/>
      <c r="T581" s="273"/>
      <c r="U581" s="274"/>
      <c r="V581" s="275"/>
      <c r="W581" s="275"/>
      <c r="X581" s="273"/>
      <c r="Y581" s="274"/>
      <c r="Z581" s="275"/>
      <c r="AA581" s="275"/>
      <c r="AB581" s="273"/>
      <c r="AC581" s="274"/>
      <c r="AD581" s="275"/>
      <c r="AE581" s="275"/>
      <c r="AF581" s="273"/>
      <c r="AG581" s="274"/>
      <c r="AH581" s="275"/>
      <c r="AI581" s="275"/>
      <c r="AJ581" s="273"/>
      <c r="AK581" s="274"/>
      <c r="AL581" s="275"/>
      <c r="AM581" s="275"/>
      <c r="AN581" s="273"/>
      <c r="AO581" s="274"/>
      <c r="AP581" s="275"/>
      <c r="AQ581" s="275"/>
      <c r="AR581" s="273"/>
      <c r="AS581" s="274"/>
      <c r="AT581" s="275"/>
      <c r="AU581" s="275"/>
      <c r="AV581" s="273"/>
      <c r="AW581" s="274"/>
      <c r="AX581" s="275"/>
      <c r="AY581" s="275"/>
      <c r="AZ581" s="273"/>
      <c r="BA581" s="274"/>
      <c r="BB581" s="275"/>
      <c r="BC581" s="275"/>
      <c r="BD581" s="273"/>
      <c r="BE581" s="274"/>
      <c r="BF581" s="275"/>
      <c r="BG581" s="275"/>
      <c r="BH581" s="273"/>
      <c r="BI581" s="274"/>
      <c r="BJ581" s="275"/>
      <c r="BK581" s="275"/>
      <c r="BL581" s="273"/>
      <c r="BM581" s="274"/>
      <c r="BN581" s="275"/>
      <c r="BO581" s="275"/>
    </row>
    <row r="582">
      <c r="D582" s="273"/>
      <c r="E582" s="274"/>
      <c r="F582" s="275"/>
      <c r="G582" s="275"/>
      <c r="H582" s="273"/>
      <c r="I582" s="274"/>
      <c r="J582" s="275"/>
      <c r="K582" s="275"/>
      <c r="L582" s="273"/>
      <c r="M582" s="274"/>
      <c r="N582" s="275"/>
      <c r="O582" s="275"/>
      <c r="P582" s="273"/>
      <c r="Q582" s="274"/>
      <c r="R582" s="275"/>
      <c r="S582" s="275"/>
      <c r="T582" s="273"/>
      <c r="U582" s="274"/>
      <c r="V582" s="275"/>
      <c r="W582" s="275"/>
      <c r="X582" s="273"/>
      <c r="Y582" s="274"/>
      <c r="Z582" s="275"/>
      <c r="AA582" s="275"/>
      <c r="AB582" s="273"/>
      <c r="AC582" s="274"/>
      <c r="AD582" s="275"/>
      <c r="AE582" s="275"/>
      <c r="AF582" s="273"/>
      <c r="AG582" s="274"/>
      <c r="AH582" s="275"/>
      <c r="AI582" s="275"/>
      <c r="AJ582" s="273"/>
      <c r="AK582" s="274"/>
      <c r="AL582" s="275"/>
      <c r="AM582" s="275"/>
      <c r="AN582" s="273"/>
      <c r="AO582" s="274"/>
      <c r="AP582" s="275"/>
      <c r="AQ582" s="275"/>
      <c r="AR582" s="273"/>
      <c r="AS582" s="274"/>
      <c r="AT582" s="275"/>
      <c r="AU582" s="275"/>
      <c r="AV582" s="273"/>
      <c r="AW582" s="274"/>
      <c r="AX582" s="275"/>
      <c r="AY582" s="275"/>
      <c r="AZ582" s="273"/>
      <c r="BA582" s="274"/>
      <c r="BB582" s="275"/>
      <c r="BC582" s="275"/>
      <c r="BD582" s="273"/>
      <c r="BE582" s="274"/>
      <c r="BF582" s="275"/>
      <c r="BG582" s="275"/>
      <c r="BH582" s="273"/>
      <c r="BI582" s="274"/>
      <c r="BJ582" s="275"/>
      <c r="BK582" s="275"/>
      <c r="BL582" s="273"/>
      <c r="BM582" s="274"/>
      <c r="BN582" s="275"/>
      <c r="BO582" s="275"/>
    </row>
    <row r="583">
      <c r="D583" s="273"/>
      <c r="E583" s="274"/>
      <c r="F583" s="275"/>
      <c r="G583" s="275"/>
      <c r="H583" s="273"/>
      <c r="I583" s="274"/>
      <c r="J583" s="275"/>
      <c r="K583" s="275"/>
      <c r="L583" s="273"/>
      <c r="M583" s="274"/>
      <c r="N583" s="275"/>
      <c r="O583" s="275"/>
      <c r="P583" s="273"/>
      <c r="Q583" s="274"/>
      <c r="R583" s="275"/>
      <c r="S583" s="275"/>
      <c r="T583" s="273"/>
      <c r="U583" s="274"/>
      <c r="V583" s="275"/>
      <c r="W583" s="275"/>
      <c r="X583" s="273"/>
      <c r="Y583" s="274"/>
      <c r="Z583" s="275"/>
      <c r="AA583" s="275"/>
      <c r="AB583" s="273"/>
      <c r="AC583" s="274"/>
      <c r="AD583" s="275"/>
      <c r="AE583" s="275"/>
      <c r="AF583" s="273"/>
      <c r="AG583" s="274"/>
      <c r="AH583" s="275"/>
      <c r="AI583" s="275"/>
      <c r="AJ583" s="273"/>
      <c r="AK583" s="274"/>
      <c r="AL583" s="275"/>
      <c r="AM583" s="275"/>
      <c r="AN583" s="273"/>
      <c r="AO583" s="274"/>
      <c r="AP583" s="275"/>
      <c r="AQ583" s="275"/>
      <c r="AR583" s="273"/>
      <c r="AS583" s="274"/>
      <c r="AT583" s="275"/>
      <c r="AU583" s="275"/>
      <c r="AV583" s="273"/>
      <c r="AW583" s="274"/>
      <c r="AX583" s="275"/>
      <c r="AY583" s="275"/>
      <c r="AZ583" s="273"/>
      <c r="BA583" s="274"/>
      <c r="BB583" s="275"/>
      <c r="BC583" s="275"/>
      <c r="BD583" s="273"/>
      <c r="BE583" s="274"/>
      <c r="BF583" s="275"/>
      <c r="BG583" s="275"/>
      <c r="BH583" s="273"/>
      <c r="BI583" s="274"/>
      <c r="BJ583" s="275"/>
      <c r="BK583" s="275"/>
      <c r="BL583" s="273"/>
      <c r="BM583" s="274"/>
      <c r="BN583" s="275"/>
      <c r="BO583" s="275"/>
    </row>
    <row r="584">
      <c r="D584" s="273"/>
      <c r="E584" s="274"/>
      <c r="F584" s="275"/>
      <c r="G584" s="275"/>
      <c r="H584" s="273"/>
      <c r="I584" s="274"/>
      <c r="J584" s="275"/>
      <c r="K584" s="275"/>
      <c r="L584" s="273"/>
      <c r="M584" s="274"/>
      <c r="N584" s="275"/>
      <c r="O584" s="275"/>
      <c r="P584" s="273"/>
      <c r="Q584" s="274"/>
      <c r="R584" s="275"/>
      <c r="S584" s="275"/>
      <c r="T584" s="273"/>
      <c r="U584" s="274"/>
      <c r="V584" s="275"/>
      <c r="W584" s="275"/>
      <c r="X584" s="273"/>
      <c r="Y584" s="274"/>
      <c r="Z584" s="275"/>
      <c r="AA584" s="275"/>
      <c r="AB584" s="273"/>
      <c r="AC584" s="274"/>
      <c r="AD584" s="275"/>
      <c r="AE584" s="275"/>
      <c r="AF584" s="273"/>
      <c r="AG584" s="274"/>
      <c r="AH584" s="275"/>
      <c r="AI584" s="275"/>
      <c r="AJ584" s="273"/>
      <c r="AK584" s="274"/>
      <c r="AL584" s="275"/>
      <c r="AM584" s="275"/>
      <c r="AN584" s="273"/>
      <c r="AO584" s="274"/>
      <c r="AP584" s="275"/>
      <c r="AQ584" s="275"/>
      <c r="AR584" s="273"/>
      <c r="AS584" s="274"/>
      <c r="AT584" s="275"/>
      <c r="AU584" s="275"/>
      <c r="AV584" s="273"/>
      <c r="AW584" s="274"/>
      <c r="AX584" s="275"/>
      <c r="AY584" s="275"/>
      <c r="AZ584" s="273"/>
      <c r="BA584" s="274"/>
      <c r="BB584" s="275"/>
      <c r="BC584" s="275"/>
      <c r="BD584" s="273"/>
      <c r="BE584" s="274"/>
      <c r="BF584" s="275"/>
      <c r="BG584" s="275"/>
      <c r="BH584" s="273"/>
      <c r="BI584" s="274"/>
      <c r="BJ584" s="275"/>
      <c r="BK584" s="275"/>
      <c r="BL584" s="273"/>
      <c r="BM584" s="274"/>
      <c r="BN584" s="275"/>
      <c r="BO584" s="275"/>
    </row>
    <row r="585">
      <c r="D585" s="273"/>
      <c r="E585" s="274"/>
      <c r="F585" s="275"/>
      <c r="G585" s="275"/>
      <c r="H585" s="273"/>
      <c r="I585" s="274"/>
      <c r="J585" s="275"/>
      <c r="K585" s="275"/>
      <c r="L585" s="273"/>
      <c r="M585" s="274"/>
      <c r="N585" s="275"/>
      <c r="O585" s="275"/>
      <c r="P585" s="273"/>
      <c r="Q585" s="274"/>
      <c r="R585" s="275"/>
      <c r="S585" s="275"/>
      <c r="T585" s="273"/>
      <c r="U585" s="274"/>
      <c r="V585" s="275"/>
      <c r="W585" s="275"/>
      <c r="X585" s="273"/>
      <c r="Y585" s="274"/>
      <c r="Z585" s="275"/>
      <c r="AA585" s="275"/>
      <c r="AB585" s="273"/>
      <c r="AC585" s="274"/>
      <c r="AD585" s="275"/>
      <c r="AE585" s="275"/>
      <c r="AF585" s="273"/>
      <c r="AG585" s="274"/>
      <c r="AH585" s="275"/>
      <c r="AI585" s="275"/>
      <c r="AJ585" s="273"/>
      <c r="AK585" s="274"/>
      <c r="AL585" s="275"/>
      <c r="AM585" s="275"/>
      <c r="AN585" s="273"/>
      <c r="AO585" s="274"/>
      <c r="AP585" s="275"/>
      <c r="AQ585" s="275"/>
      <c r="AR585" s="273"/>
      <c r="AS585" s="274"/>
      <c r="AT585" s="275"/>
      <c r="AU585" s="275"/>
      <c r="AV585" s="273"/>
      <c r="AW585" s="274"/>
      <c r="AX585" s="275"/>
      <c r="AY585" s="275"/>
      <c r="AZ585" s="273"/>
      <c r="BA585" s="274"/>
      <c r="BB585" s="275"/>
      <c r="BC585" s="275"/>
      <c r="BD585" s="273"/>
      <c r="BE585" s="274"/>
      <c r="BF585" s="275"/>
      <c r="BG585" s="275"/>
      <c r="BH585" s="273"/>
      <c r="BI585" s="274"/>
      <c r="BJ585" s="275"/>
      <c r="BK585" s="275"/>
      <c r="BL585" s="273"/>
      <c r="BM585" s="274"/>
      <c r="BN585" s="275"/>
      <c r="BO585" s="275"/>
    </row>
    <row r="586">
      <c r="D586" s="273"/>
      <c r="E586" s="274"/>
      <c r="F586" s="275"/>
      <c r="G586" s="275"/>
      <c r="H586" s="273"/>
      <c r="I586" s="274"/>
      <c r="J586" s="275"/>
      <c r="K586" s="275"/>
      <c r="L586" s="273"/>
      <c r="M586" s="274"/>
      <c r="N586" s="275"/>
      <c r="O586" s="275"/>
      <c r="P586" s="273"/>
      <c r="Q586" s="274"/>
      <c r="R586" s="275"/>
      <c r="S586" s="275"/>
      <c r="T586" s="273"/>
      <c r="U586" s="274"/>
      <c r="V586" s="275"/>
      <c r="W586" s="275"/>
      <c r="X586" s="273"/>
      <c r="Y586" s="274"/>
      <c r="Z586" s="275"/>
      <c r="AA586" s="275"/>
      <c r="AB586" s="273"/>
      <c r="AC586" s="274"/>
      <c r="AD586" s="275"/>
      <c r="AE586" s="275"/>
      <c r="AF586" s="273"/>
      <c r="AG586" s="274"/>
      <c r="AH586" s="275"/>
      <c r="AI586" s="275"/>
      <c r="AJ586" s="273"/>
      <c r="AK586" s="274"/>
      <c r="AL586" s="275"/>
      <c r="AM586" s="275"/>
      <c r="AN586" s="273"/>
      <c r="AO586" s="274"/>
      <c r="AP586" s="275"/>
      <c r="AQ586" s="275"/>
      <c r="AR586" s="273"/>
      <c r="AS586" s="274"/>
      <c r="AT586" s="275"/>
      <c r="AU586" s="275"/>
      <c r="AV586" s="273"/>
      <c r="AW586" s="274"/>
      <c r="AX586" s="275"/>
      <c r="AY586" s="275"/>
      <c r="AZ586" s="273"/>
      <c r="BA586" s="274"/>
      <c r="BB586" s="275"/>
      <c r="BC586" s="275"/>
      <c r="BD586" s="273"/>
      <c r="BE586" s="274"/>
      <c r="BF586" s="275"/>
      <c r="BG586" s="275"/>
      <c r="BH586" s="273"/>
      <c r="BI586" s="274"/>
      <c r="BJ586" s="275"/>
      <c r="BK586" s="275"/>
      <c r="BL586" s="273"/>
      <c r="BM586" s="274"/>
      <c r="BN586" s="275"/>
      <c r="BO586" s="275"/>
    </row>
    <row r="587">
      <c r="D587" s="273"/>
      <c r="E587" s="274"/>
      <c r="F587" s="275"/>
      <c r="G587" s="275"/>
      <c r="H587" s="273"/>
      <c r="I587" s="274"/>
      <c r="J587" s="275"/>
      <c r="K587" s="275"/>
      <c r="L587" s="273"/>
      <c r="M587" s="274"/>
      <c r="N587" s="275"/>
      <c r="O587" s="275"/>
      <c r="P587" s="273"/>
      <c r="Q587" s="274"/>
      <c r="R587" s="275"/>
      <c r="S587" s="275"/>
      <c r="T587" s="273"/>
      <c r="U587" s="274"/>
      <c r="V587" s="275"/>
      <c r="W587" s="275"/>
      <c r="X587" s="273"/>
      <c r="Y587" s="274"/>
      <c r="Z587" s="275"/>
      <c r="AA587" s="275"/>
      <c r="AB587" s="273"/>
      <c r="AC587" s="274"/>
      <c r="AD587" s="275"/>
      <c r="AE587" s="275"/>
      <c r="AF587" s="273"/>
      <c r="AG587" s="274"/>
      <c r="AH587" s="275"/>
      <c r="AI587" s="275"/>
      <c r="AJ587" s="273"/>
      <c r="AK587" s="274"/>
      <c r="AL587" s="275"/>
      <c r="AM587" s="275"/>
      <c r="AN587" s="273"/>
      <c r="AO587" s="274"/>
      <c r="AP587" s="275"/>
      <c r="AQ587" s="275"/>
      <c r="AR587" s="273"/>
      <c r="AS587" s="274"/>
      <c r="AT587" s="275"/>
      <c r="AU587" s="275"/>
      <c r="AV587" s="273"/>
      <c r="AW587" s="274"/>
      <c r="AX587" s="275"/>
      <c r="AY587" s="275"/>
      <c r="AZ587" s="273"/>
      <c r="BA587" s="274"/>
      <c r="BB587" s="275"/>
      <c r="BC587" s="275"/>
      <c r="BD587" s="273"/>
      <c r="BE587" s="274"/>
      <c r="BF587" s="275"/>
      <c r="BG587" s="275"/>
      <c r="BH587" s="273"/>
      <c r="BI587" s="274"/>
      <c r="BJ587" s="275"/>
      <c r="BK587" s="275"/>
      <c r="BL587" s="273"/>
      <c r="BM587" s="274"/>
      <c r="BN587" s="275"/>
      <c r="BO587" s="275"/>
    </row>
    <row r="588">
      <c r="D588" s="273"/>
      <c r="E588" s="274"/>
      <c r="F588" s="275"/>
      <c r="G588" s="275"/>
      <c r="H588" s="273"/>
      <c r="I588" s="274"/>
      <c r="J588" s="275"/>
      <c r="K588" s="275"/>
      <c r="L588" s="273"/>
      <c r="M588" s="274"/>
      <c r="N588" s="275"/>
      <c r="O588" s="275"/>
      <c r="P588" s="273"/>
      <c r="Q588" s="274"/>
      <c r="R588" s="275"/>
      <c r="S588" s="275"/>
      <c r="T588" s="273"/>
      <c r="U588" s="274"/>
      <c r="V588" s="275"/>
      <c r="W588" s="275"/>
      <c r="X588" s="273"/>
      <c r="Y588" s="274"/>
      <c r="Z588" s="275"/>
      <c r="AA588" s="275"/>
      <c r="AB588" s="273"/>
      <c r="AC588" s="274"/>
      <c r="AD588" s="275"/>
      <c r="AE588" s="275"/>
      <c r="AF588" s="273"/>
      <c r="AG588" s="274"/>
      <c r="AH588" s="275"/>
      <c r="AI588" s="275"/>
      <c r="AJ588" s="273"/>
      <c r="AK588" s="274"/>
      <c r="AL588" s="275"/>
      <c r="AM588" s="275"/>
      <c r="AN588" s="273"/>
      <c r="AO588" s="274"/>
      <c r="AP588" s="275"/>
      <c r="AQ588" s="275"/>
      <c r="AR588" s="273"/>
      <c r="AS588" s="274"/>
      <c r="AT588" s="275"/>
      <c r="AU588" s="275"/>
      <c r="AV588" s="273"/>
      <c r="AW588" s="274"/>
      <c r="AX588" s="275"/>
      <c r="AY588" s="275"/>
      <c r="AZ588" s="273"/>
      <c r="BA588" s="274"/>
      <c r="BB588" s="275"/>
      <c r="BC588" s="275"/>
      <c r="BD588" s="273"/>
      <c r="BE588" s="274"/>
      <c r="BF588" s="275"/>
      <c r="BG588" s="275"/>
      <c r="BH588" s="273"/>
      <c r="BI588" s="274"/>
      <c r="BJ588" s="275"/>
      <c r="BK588" s="275"/>
      <c r="BL588" s="273"/>
      <c r="BM588" s="274"/>
      <c r="BN588" s="275"/>
      <c r="BO588" s="275"/>
    </row>
    <row r="589">
      <c r="D589" s="273"/>
      <c r="E589" s="274"/>
      <c r="F589" s="275"/>
      <c r="G589" s="275"/>
      <c r="H589" s="273"/>
      <c r="I589" s="274"/>
      <c r="J589" s="275"/>
      <c r="K589" s="275"/>
      <c r="L589" s="273"/>
      <c r="M589" s="274"/>
      <c r="N589" s="275"/>
      <c r="O589" s="275"/>
      <c r="P589" s="273"/>
      <c r="Q589" s="274"/>
      <c r="R589" s="275"/>
      <c r="S589" s="275"/>
      <c r="T589" s="273"/>
      <c r="U589" s="274"/>
      <c r="V589" s="275"/>
      <c r="W589" s="275"/>
      <c r="X589" s="273"/>
      <c r="Y589" s="274"/>
      <c r="Z589" s="275"/>
      <c r="AA589" s="275"/>
      <c r="AB589" s="273"/>
      <c r="AC589" s="274"/>
      <c r="AD589" s="275"/>
      <c r="AE589" s="275"/>
      <c r="AF589" s="273"/>
      <c r="AG589" s="274"/>
      <c r="AH589" s="275"/>
      <c r="AI589" s="275"/>
      <c r="AJ589" s="273"/>
      <c r="AK589" s="274"/>
      <c r="AL589" s="275"/>
      <c r="AM589" s="275"/>
      <c r="AN589" s="273"/>
      <c r="AO589" s="274"/>
      <c r="AP589" s="275"/>
      <c r="AQ589" s="275"/>
      <c r="AR589" s="273"/>
      <c r="AS589" s="274"/>
      <c r="AT589" s="275"/>
      <c r="AU589" s="275"/>
      <c r="AV589" s="273"/>
      <c r="AW589" s="274"/>
      <c r="AX589" s="275"/>
      <c r="AY589" s="275"/>
      <c r="AZ589" s="273"/>
      <c r="BA589" s="274"/>
      <c r="BB589" s="275"/>
      <c r="BC589" s="275"/>
      <c r="BD589" s="273"/>
      <c r="BE589" s="274"/>
      <c r="BF589" s="275"/>
      <c r="BG589" s="275"/>
      <c r="BH589" s="273"/>
      <c r="BI589" s="274"/>
      <c r="BJ589" s="275"/>
      <c r="BK589" s="275"/>
      <c r="BL589" s="273"/>
      <c r="BM589" s="274"/>
      <c r="BN589" s="275"/>
      <c r="BO589" s="275"/>
    </row>
    <row r="590">
      <c r="D590" s="273"/>
      <c r="E590" s="274"/>
      <c r="F590" s="275"/>
      <c r="G590" s="275"/>
      <c r="H590" s="273"/>
      <c r="I590" s="274"/>
      <c r="J590" s="275"/>
      <c r="K590" s="275"/>
      <c r="L590" s="273"/>
      <c r="M590" s="274"/>
      <c r="N590" s="275"/>
      <c r="O590" s="275"/>
      <c r="P590" s="273"/>
      <c r="Q590" s="274"/>
      <c r="R590" s="275"/>
      <c r="S590" s="275"/>
      <c r="T590" s="273"/>
      <c r="U590" s="274"/>
      <c r="V590" s="275"/>
      <c r="W590" s="275"/>
      <c r="X590" s="273"/>
      <c r="Y590" s="274"/>
      <c r="Z590" s="275"/>
      <c r="AA590" s="275"/>
      <c r="AB590" s="273"/>
      <c r="AC590" s="274"/>
      <c r="AD590" s="275"/>
      <c r="AE590" s="275"/>
      <c r="AF590" s="273"/>
      <c r="AG590" s="274"/>
      <c r="AH590" s="275"/>
      <c r="AI590" s="275"/>
      <c r="AJ590" s="273"/>
      <c r="AK590" s="274"/>
      <c r="AL590" s="275"/>
      <c r="AM590" s="275"/>
      <c r="AN590" s="273"/>
      <c r="AO590" s="274"/>
      <c r="AP590" s="275"/>
      <c r="AQ590" s="275"/>
      <c r="AR590" s="273"/>
      <c r="AS590" s="274"/>
      <c r="AT590" s="275"/>
      <c r="AU590" s="275"/>
      <c r="AV590" s="273"/>
      <c r="AW590" s="274"/>
      <c r="AX590" s="275"/>
      <c r="AY590" s="275"/>
      <c r="AZ590" s="273"/>
      <c r="BA590" s="274"/>
      <c r="BB590" s="275"/>
      <c r="BC590" s="275"/>
      <c r="BD590" s="273"/>
      <c r="BE590" s="274"/>
      <c r="BF590" s="275"/>
      <c r="BG590" s="275"/>
      <c r="BH590" s="273"/>
      <c r="BI590" s="274"/>
      <c r="BJ590" s="275"/>
      <c r="BK590" s="275"/>
      <c r="BL590" s="273"/>
      <c r="BM590" s="274"/>
      <c r="BN590" s="275"/>
      <c r="BO590" s="275"/>
    </row>
    <row r="591">
      <c r="D591" s="273"/>
      <c r="E591" s="274"/>
      <c r="F591" s="275"/>
      <c r="G591" s="275"/>
      <c r="H591" s="273"/>
      <c r="I591" s="274"/>
      <c r="J591" s="275"/>
      <c r="K591" s="275"/>
      <c r="L591" s="273"/>
      <c r="M591" s="274"/>
      <c r="N591" s="275"/>
      <c r="O591" s="275"/>
      <c r="P591" s="273"/>
      <c r="Q591" s="274"/>
      <c r="R591" s="275"/>
      <c r="S591" s="275"/>
      <c r="T591" s="273"/>
      <c r="U591" s="274"/>
      <c r="V591" s="275"/>
      <c r="W591" s="275"/>
      <c r="X591" s="273"/>
      <c r="Y591" s="274"/>
      <c r="Z591" s="275"/>
      <c r="AA591" s="275"/>
      <c r="AB591" s="273"/>
      <c r="AC591" s="274"/>
      <c r="AD591" s="275"/>
      <c r="AE591" s="275"/>
      <c r="AF591" s="273"/>
      <c r="AG591" s="274"/>
      <c r="AH591" s="275"/>
      <c r="AI591" s="275"/>
      <c r="AJ591" s="273"/>
      <c r="AK591" s="274"/>
      <c r="AL591" s="275"/>
      <c r="AM591" s="275"/>
      <c r="AN591" s="273"/>
      <c r="AO591" s="274"/>
      <c r="AP591" s="275"/>
      <c r="AQ591" s="275"/>
      <c r="AR591" s="273"/>
      <c r="AS591" s="274"/>
      <c r="AT591" s="275"/>
      <c r="AU591" s="275"/>
      <c r="AV591" s="273"/>
      <c r="AW591" s="274"/>
      <c r="AX591" s="275"/>
      <c r="AY591" s="275"/>
      <c r="AZ591" s="273"/>
      <c r="BA591" s="274"/>
      <c r="BB591" s="275"/>
      <c r="BC591" s="275"/>
      <c r="BD591" s="273"/>
      <c r="BE591" s="274"/>
      <c r="BF591" s="275"/>
      <c r="BG591" s="275"/>
      <c r="BH591" s="273"/>
      <c r="BI591" s="274"/>
      <c r="BJ591" s="275"/>
      <c r="BK591" s="275"/>
      <c r="BL591" s="273"/>
      <c r="BM591" s="274"/>
      <c r="BN591" s="275"/>
      <c r="BO591" s="275"/>
    </row>
    <row r="592">
      <c r="D592" s="273"/>
      <c r="E592" s="274"/>
      <c r="F592" s="275"/>
      <c r="G592" s="275"/>
      <c r="H592" s="273"/>
      <c r="I592" s="274"/>
      <c r="J592" s="275"/>
      <c r="K592" s="275"/>
      <c r="L592" s="273"/>
      <c r="M592" s="274"/>
      <c r="N592" s="275"/>
      <c r="O592" s="275"/>
      <c r="P592" s="273"/>
      <c r="Q592" s="274"/>
      <c r="R592" s="275"/>
      <c r="S592" s="275"/>
      <c r="T592" s="273"/>
      <c r="U592" s="274"/>
      <c r="V592" s="275"/>
      <c r="W592" s="275"/>
      <c r="X592" s="273"/>
      <c r="Y592" s="274"/>
      <c r="Z592" s="275"/>
      <c r="AA592" s="275"/>
      <c r="AB592" s="273"/>
      <c r="AC592" s="274"/>
      <c r="AD592" s="275"/>
      <c r="AE592" s="275"/>
      <c r="AF592" s="273"/>
      <c r="AG592" s="274"/>
      <c r="AH592" s="275"/>
      <c r="AI592" s="275"/>
      <c r="AJ592" s="273"/>
      <c r="AK592" s="274"/>
      <c r="AL592" s="275"/>
      <c r="AM592" s="275"/>
      <c r="AN592" s="273"/>
      <c r="AO592" s="274"/>
      <c r="AP592" s="275"/>
      <c r="AQ592" s="275"/>
      <c r="AR592" s="273"/>
      <c r="AS592" s="274"/>
      <c r="AT592" s="275"/>
      <c r="AU592" s="275"/>
      <c r="AV592" s="273"/>
      <c r="AW592" s="274"/>
      <c r="AX592" s="275"/>
      <c r="AY592" s="275"/>
      <c r="AZ592" s="273"/>
      <c r="BA592" s="274"/>
      <c r="BB592" s="275"/>
      <c r="BC592" s="275"/>
      <c r="BD592" s="273"/>
      <c r="BE592" s="274"/>
      <c r="BF592" s="275"/>
      <c r="BG592" s="275"/>
      <c r="BH592" s="273"/>
      <c r="BI592" s="274"/>
      <c r="BJ592" s="275"/>
      <c r="BK592" s="275"/>
      <c r="BL592" s="273"/>
      <c r="BM592" s="274"/>
      <c r="BN592" s="275"/>
      <c r="BO592" s="275"/>
    </row>
    <row r="593">
      <c r="D593" s="273"/>
      <c r="E593" s="274"/>
      <c r="F593" s="275"/>
      <c r="G593" s="275"/>
      <c r="H593" s="273"/>
      <c r="I593" s="274"/>
      <c r="J593" s="275"/>
      <c r="K593" s="275"/>
      <c r="L593" s="273"/>
      <c r="M593" s="274"/>
      <c r="N593" s="275"/>
      <c r="O593" s="275"/>
      <c r="P593" s="273"/>
      <c r="Q593" s="274"/>
      <c r="R593" s="275"/>
      <c r="S593" s="275"/>
      <c r="T593" s="273"/>
      <c r="U593" s="274"/>
      <c r="V593" s="275"/>
      <c r="W593" s="275"/>
      <c r="X593" s="273"/>
      <c r="Y593" s="274"/>
      <c r="Z593" s="275"/>
      <c r="AA593" s="275"/>
      <c r="AB593" s="273"/>
      <c r="AC593" s="274"/>
      <c r="AD593" s="275"/>
      <c r="AE593" s="275"/>
      <c r="AF593" s="273"/>
      <c r="AG593" s="274"/>
      <c r="AH593" s="275"/>
      <c r="AI593" s="275"/>
      <c r="AJ593" s="273"/>
      <c r="AK593" s="274"/>
      <c r="AL593" s="275"/>
      <c r="AM593" s="275"/>
      <c r="AN593" s="273"/>
      <c r="AO593" s="274"/>
      <c r="AP593" s="275"/>
      <c r="AQ593" s="275"/>
      <c r="AR593" s="273"/>
      <c r="AS593" s="274"/>
      <c r="AT593" s="275"/>
      <c r="AU593" s="275"/>
      <c r="AV593" s="273"/>
      <c r="AW593" s="274"/>
      <c r="AX593" s="275"/>
      <c r="AY593" s="275"/>
      <c r="AZ593" s="273"/>
      <c r="BA593" s="274"/>
      <c r="BB593" s="275"/>
      <c r="BC593" s="275"/>
      <c r="BD593" s="273"/>
      <c r="BE593" s="274"/>
      <c r="BF593" s="275"/>
      <c r="BG593" s="275"/>
      <c r="BH593" s="273"/>
      <c r="BI593" s="274"/>
      <c r="BJ593" s="275"/>
      <c r="BK593" s="275"/>
      <c r="BL593" s="273"/>
      <c r="BM593" s="274"/>
      <c r="BN593" s="275"/>
      <c r="BO593" s="275"/>
    </row>
    <row r="594">
      <c r="D594" s="273"/>
      <c r="E594" s="274"/>
      <c r="F594" s="275"/>
      <c r="G594" s="275"/>
      <c r="H594" s="273"/>
      <c r="I594" s="274"/>
      <c r="J594" s="275"/>
      <c r="K594" s="275"/>
      <c r="L594" s="273"/>
      <c r="M594" s="274"/>
      <c r="N594" s="275"/>
      <c r="O594" s="275"/>
      <c r="P594" s="273"/>
      <c r="Q594" s="274"/>
      <c r="R594" s="275"/>
      <c r="S594" s="275"/>
      <c r="T594" s="273"/>
      <c r="U594" s="274"/>
      <c r="V594" s="275"/>
      <c r="W594" s="275"/>
      <c r="X594" s="273"/>
      <c r="Y594" s="274"/>
      <c r="Z594" s="275"/>
      <c r="AA594" s="275"/>
      <c r="AB594" s="273"/>
      <c r="AC594" s="274"/>
      <c r="AD594" s="275"/>
      <c r="AE594" s="275"/>
      <c r="AF594" s="273"/>
      <c r="AG594" s="274"/>
      <c r="AH594" s="275"/>
      <c r="AI594" s="275"/>
      <c r="AJ594" s="273"/>
      <c r="AK594" s="274"/>
      <c r="AL594" s="275"/>
      <c r="AM594" s="275"/>
      <c r="AN594" s="273"/>
      <c r="AO594" s="274"/>
      <c r="AP594" s="275"/>
      <c r="AQ594" s="275"/>
      <c r="AR594" s="273"/>
      <c r="AS594" s="274"/>
      <c r="AT594" s="275"/>
      <c r="AU594" s="275"/>
      <c r="AV594" s="273"/>
      <c r="AW594" s="274"/>
      <c r="AX594" s="275"/>
      <c r="AY594" s="275"/>
      <c r="AZ594" s="273"/>
      <c r="BA594" s="274"/>
      <c r="BB594" s="275"/>
      <c r="BC594" s="275"/>
      <c r="BD594" s="273"/>
      <c r="BE594" s="274"/>
      <c r="BF594" s="275"/>
      <c r="BG594" s="275"/>
      <c r="BH594" s="273"/>
      <c r="BI594" s="274"/>
      <c r="BJ594" s="275"/>
      <c r="BK594" s="275"/>
      <c r="BL594" s="273"/>
      <c r="BM594" s="274"/>
      <c r="BN594" s="275"/>
      <c r="BO594" s="275"/>
    </row>
    <row r="595">
      <c r="D595" s="273"/>
      <c r="E595" s="274"/>
      <c r="F595" s="275"/>
      <c r="G595" s="275"/>
      <c r="H595" s="273"/>
      <c r="I595" s="274"/>
      <c r="J595" s="275"/>
      <c r="K595" s="275"/>
      <c r="L595" s="273"/>
      <c r="M595" s="274"/>
      <c r="N595" s="275"/>
      <c r="O595" s="275"/>
      <c r="P595" s="273"/>
      <c r="Q595" s="274"/>
      <c r="R595" s="275"/>
      <c r="S595" s="275"/>
      <c r="T595" s="273"/>
      <c r="U595" s="274"/>
      <c r="V595" s="275"/>
      <c r="W595" s="275"/>
      <c r="X595" s="273"/>
      <c r="Y595" s="274"/>
      <c r="Z595" s="275"/>
      <c r="AA595" s="275"/>
      <c r="AB595" s="273"/>
      <c r="AC595" s="274"/>
      <c r="AD595" s="275"/>
      <c r="AE595" s="275"/>
      <c r="AF595" s="273"/>
      <c r="AG595" s="274"/>
      <c r="AH595" s="275"/>
      <c r="AI595" s="275"/>
      <c r="AJ595" s="273"/>
      <c r="AK595" s="274"/>
      <c r="AL595" s="275"/>
      <c r="AM595" s="275"/>
      <c r="AN595" s="273"/>
      <c r="AO595" s="274"/>
      <c r="AP595" s="275"/>
      <c r="AQ595" s="275"/>
      <c r="AR595" s="273"/>
      <c r="AS595" s="274"/>
      <c r="AT595" s="275"/>
      <c r="AU595" s="275"/>
      <c r="AV595" s="273"/>
      <c r="AW595" s="274"/>
      <c r="AX595" s="275"/>
      <c r="AY595" s="275"/>
      <c r="AZ595" s="273"/>
      <c r="BA595" s="274"/>
      <c r="BB595" s="275"/>
      <c r="BC595" s="275"/>
      <c r="BD595" s="273"/>
      <c r="BE595" s="274"/>
      <c r="BF595" s="275"/>
      <c r="BG595" s="275"/>
      <c r="BH595" s="273"/>
      <c r="BI595" s="274"/>
      <c r="BJ595" s="275"/>
      <c r="BK595" s="275"/>
      <c r="BL595" s="273"/>
      <c r="BM595" s="274"/>
      <c r="BN595" s="275"/>
      <c r="BO595" s="275"/>
    </row>
    <row r="596">
      <c r="D596" s="273"/>
      <c r="E596" s="274"/>
      <c r="F596" s="275"/>
      <c r="G596" s="275"/>
      <c r="H596" s="273"/>
      <c r="I596" s="274"/>
      <c r="J596" s="275"/>
      <c r="K596" s="275"/>
      <c r="L596" s="273"/>
      <c r="M596" s="274"/>
      <c r="N596" s="275"/>
      <c r="O596" s="275"/>
      <c r="P596" s="273"/>
      <c r="Q596" s="274"/>
      <c r="R596" s="275"/>
      <c r="S596" s="275"/>
      <c r="T596" s="273"/>
      <c r="U596" s="274"/>
      <c r="V596" s="275"/>
      <c r="W596" s="275"/>
      <c r="X596" s="273"/>
      <c r="Y596" s="274"/>
      <c r="Z596" s="275"/>
      <c r="AA596" s="275"/>
      <c r="AB596" s="273"/>
      <c r="AC596" s="274"/>
      <c r="AD596" s="275"/>
      <c r="AE596" s="275"/>
      <c r="AF596" s="273"/>
      <c r="AG596" s="274"/>
      <c r="AH596" s="275"/>
      <c r="AI596" s="275"/>
      <c r="AJ596" s="273"/>
      <c r="AK596" s="274"/>
      <c r="AL596" s="275"/>
      <c r="AM596" s="275"/>
      <c r="AN596" s="273"/>
      <c r="AO596" s="274"/>
      <c r="AP596" s="275"/>
      <c r="AQ596" s="275"/>
      <c r="AR596" s="273"/>
      <c r="AS596" s="274"/>
      <c r="AT596" s="275"/>
      <c r="AU596" s="275"/>
      <c r="AV596" s="273"/>
      <c r="AW596" s="274"/>
      <c r="AX596" s="275"/>
      <c r="AY596" s="275"/>
      <c r="AZ596" s="273"/>
      <c r="BA596" s="274"/>
      <c r="BB596" s="275"/>
      <c r="BC596" s="275"/>
      <c r="BD596" s="273"/>
      <c r="BE596" s="274"/>
      <c r="BF596" s="275"/>
      <c r="BG596" s="275"/>
      <c r="BH596" s="273"/>
      <c r="BI596" s="274"/>
      <c r="BJ596" s="275"/>
      <c r="BK596" s="275"/>
      <c r="BL596" s="273"/>
      <c r="BM596" s="274"/>
      <c r="BN596" s="275"/>
      <c r="BO596" s="275"/>
    </row>
    <row r="597">
      <c r="D597" s="273"/>
      <c r="E597" s="274"/>
      <c r="F597" s="275"/>
      <c r="G597" s="275"/>
      <c r="H597" s="273"/>
      <c r="I597" s="274"/>
      <c r="J597" s="275"/>
      <c r="K597" s="275"/>
      <c r="L597" s="273"/>
      <c r="M597" s="274"/>
      <c r="N597" s="275"/>
      <c r="O597" s="275"/>
      <c r="P597" s="273"/>
      <c r="Q597" s="274"/>
      <c r="R597" s="275"/>
      <c r="S597" s="275"/>
      <c r="T597" s="273"/>
      <c r="U597" s="274"/>
      <c r="V597" s="275"/>
      <c r="W597" s="275"/>
      <c r="X597" s="273"/>
      <c r="Y597" s="274"/>
      <c r="Z597" s="275"/>
      <c r="AA597" s="275"/>
      <c r="AB597" s="273"/>
      <c r="AC597" s="274"/>
      <c r="AD597" s="275"/>
      <c r="AE597" s="275"/>
      <c r="AF597" s="273"/>
      <c r="AG597" s="274"/>
      <c r="AH597" s="275"/>
      <c r="AI597" s="275"/>
      <c r="AJ597" s="273"/>
      <c r="AK597" s="274"/>
      <c r="AL597" s="275"/>
      <c r="AM597" s="275"/>
      <c r="AN597" s="273"/>
      <c r="AO597" s="274"/>
      <c r="AP597" s="275"/>
      <c r="AQ597" s="275"/>
      <c r="AR597" s="273"/>
      <c r="AS597" s="274"/>
      <c r="AT597" s="275"/>
      <c r="AU597" s="275"/>
      <c r="AV597" s="273"/>
      <c r="AW597" s="274"/>
      <c r="AX597" s="275"/>
      <c r="AY597" s="275"/>
      <c r="AZ597" s="273"/>
      <c r="BA597" s="274"/>
      <c r="BB597" s="275"/>
      <c r="BC597" s="275"/>
      <c r="BD597" s="273"/>
      <c r="BE597" s="274"/>
      <c r="BF597" s="275"/>
      <c r="BG597" s="275"/>
      <c r="BH597" s="273"/>
      <c r="BI597" s="274"/>
      <c r="BJ597" s="275"/>
      <c r="BK597" s="275"/>
      <c r="BL597" s="273"/>
      <c r="BM597" s="274"/>
      <c r="BN597" s="275"/>
      <c r="BO597" s="275"/>
    </row>
    <row r="598">
      <c r="D598" s="273"/>
      <c r="E598" s="274"/>
      <c r="F598" s="275"/>
      <c r="G598" s="275"/>
      <c r="H598" s="273"/>
      <c r="I598" s="274"/>
      <c r="J598" s="275"/>
      <c r="K598" s="275"/>
      <c r="L598" s="273"/>
      <c r="M598" s="274"/>
      <c r="N598" s="275"/>
      <c r="O598" s="275"/>
      <c r="P598" s="273"/>
      <c r="Q598" s="274"/>
      <c r="R598" s="275"/>
      <c r="S598" s="275"/>
      <c r="T598" s="273"/>
      <c r="U598" s="274"/>
      <c r="V598" s="275"/>
      <c r="W598" s="275"/>
      <c r="X598" s="273"/>
      <c r="Y598" s="274"/>
      <c r="Z598" s="275"/>
      <c r="AA598" s="275"/>
      <c r="AB598" s="273"/>
      <c r="AC598" s="274"/>
      <c r="AD598" s="275"/>
      <c r="AE598" s="275"/>
      <c r="AF598" s="273"/>
      <c r="AG598" s="274"/>
      <c r="AH598" s="275"/>
      <c r="AI598" s="275"/>
      <c r="AJ598" s="273"/>
      <c r="AK598" s="274"/>
      <c r="AL598" s="275"/>
      <c r="AM598" s="275"/>
      <c r="AN598" s="273"/>
      <c r="AO598" s="274"/>
      <c r="AP598" s="275"/>
      <c r="AQ598" s="275"/>
      <c r="AR598" s="273"/>
      <c r="AS598" s="274"/>
      <c r="AT598" s="275"/>
      <c r="AU598" s="275"/>
      <c r="AV598" s="273"/>
      <c r="AW598" s="274"/>
      <c r="AX598" s="275"/>
      <c r="AY598" s="275"/>
      <c r="AZ598" s="273"/>
      <c r="BA598" s="274"/>
      <c r="BB598" s="275"/>
      <c r="BC598" s="275"/>
      <c r="BD598" s="273"/>
      <c r="BE598" s="274"/>
      <c r="BF598" s="275"/>
      <c r="BG598" s="275"/>
      <c r="BH598" s="273"/>
      <c r="BI598" s="274"/>
      <c r="BJ598" s="275"/>
      <c r="BK598" s="275"/>
      <c r="BL598" s="273"/>
      <c r="BM598" s="274"/>
      <c r="BN598" s="275"/>
      <c r="BO598" s="275"/>
    </row>
    <row r="599">
      <c r="D599" s="273"/>
      <c r="E599" s="274"/>
      <c r="F599" s="275"/>
      <c r="G599" s="275"/>
      <c r="H599" s="273"/>
      <c r="I599" s="274"/>
      <c r="J599" s="275"/>
      <c r="K599" s="275"/>
      <c r="L599" s="273"/>
      <c r="M599" s="274"/>
      <c r="N599" s="275"/>
      <c r="O599" s="275"/>
      <c r="P599" s="273"/>
      <c r="Q599" s="274"/>
      <c r="R599" s="275"/>
      <c r="S599" s="275"/>
      <c r="T599" s="273"/>
      <c r="U599" s="274"/>
      <c r="V599" s="275"/>
      <c r="W599" s="275"/>
      <c r="X599" s="273"/>
      <c r="Y599" s="274"/>
      <c r="Z599" s="275"/>
      <c r="AA599" s="275"/>
      <c r="AB599" s="273"/>
      <c r="AC599" s="274"/>
      <c r="AD599" s="275"/>
      <c r="AE599" s="275"/>
      <c r="AF599" s="273"/>
      <c r="AG599" s="274"/>
      <c r="AH599" s="275"/>
      <c r="AI599" s="275"/>
      <c r="AJ599" s="273"/>
      <c r="AK599" s="274"/>
      <c r="AL599" s="275"/>
      <c r="AM599" s="275"/>
      <c r="AN599" s="273"/>
      <c r="AO599" s="274"/>
      <c r="AP599" s="275"/>
      <c r="AQ599" s="275"/>
      <c r="AR599" s="273"/>
      <c r="AS599" s="274"/>
      <c r="AT599" s="275"/>
      <c r="AU599" s="275"/>
      <c r="AV599" s="273"/>
      <c r="AW599" s="274"/>
      <c r="AX599" s="275"/>
      <c r="AY599" s="275"/>
      <c r="AZ599" s="273"/>
      <c r="BA599" s="274"/>
      <c r="BB599" s="275"/>
      <c r="BC599" s="275"/>
      <c r="BD599" s="273"/>
      <c r="BE599" s="274"/>
      <c r="BF599" s="275"/>
      <c r="BG599" s="275"/>
      <c r="BH599" s="273"/>
      <c r="BI599" s="274"/>
      <c r="BJ599" s="275"/>
      <c r="BK599" s="275"/>
      <c r="BL599" s="273"/>
      <c r="BM599" s="274"/>
      <c r="BN599" s="275"/>
      <c r="BO599" s="275"/>
    </row>
    <row r="600">
      <c r="D600" s="273"/>
      <c r="E600" s="274"/>
      <c r="F600" s="275"/>
      <c r="G600" s="275"/>
      <c r="H600" s="273"/>
      <c r="I600" s="274"/>
      <c r="J600" s="275"/>
      <c r="K600" s="275"/>
      <c r="L600" s="273"/>
      <c r="M600" s="274"/>
      <c r="N600" s="275"/>
      <c r="O600" s="275"/>
      <c r="P600" s="273"/>
      <c r="Q600" s="274"/>
      <c r="R600" s="275"/>
      <c r="S600" s="275"/>
      <c r="T600" s="273"/>
      <c r="U600" s="274"/>
      <c r="V600" s="275"/>
      <c r="W600" s="275"/>
      <c r="X600" s="273"/>
      <c r="Y600" s="274"/>
      <c r="Z600" s="275"/>
      <c r="AA600" s="275"/>
      <c r="AB600" s="273"/>
      <c r="AC600" s="274"/>
      <c r="AD600" s="275"/>
      <c r="AE600" s="275"/>
      <c r="AF600" s="273"/>
      <c r="AG600" s="274"/>
      <c r="AH600" s="275"/>
      <c r="AI600" s="275"/>
      <c r="AJ600" s="273"/>
      <c r="AK600" s="274"/>
      <c r="AL600" s="275"/>
      <c r="AM600" s="275"/>
      <c r="AN600" s="273"/>
      <c r="AO600" s="274"/>
      <c r="AP600" s="275"/>
      <c r="AQ600" s="275"/>
      <c r="AR600" s="273"/>
      <c r="AS600" s="274"/>
      <c r="AT600" s="275"/>
      <c r="AU600" s="275"/>
      <c r="AV600" s="273"/>
      <c r="AW600" s="274"/>
      <c r="AX600" s="275"/>
      <c r="AY600" s="275"/>
      <c r="AZ600" s="273"/>
      <c r="BA600" s="274"/>
      <c r="BB600" s="275"/>
      <c r="BC600" s="275"/>
      <c r="BD600" s="273"/>
      <c r="BE600" s="274"/>
      <c r="BF600" s="275"/>
      <c r="BG600" s="275"/>
      <c r="BH600" s="273"/>
      <c r="BI600" s="274"/>
      <c r="BJ600" s="275"/>
      <c r="BK600" s="275"/>
      <c r="BL600" s="273"/>
      <c r="BM600" s="274"/>
      <c r="BN600" s="275"/>
      <c r="BO600" s="275"/>
    </row>
    <row r="601">
      <c r="D601" s="273"/>
      <c r="E601" s="274"/>
      <c r="F601" s="275"/>
      <c r="G601" s="275"/>
      <c r="H601" s="273"/>
      <c r="I601" s="274"/>
      <c r="J601" s="275"/>
      <c r="K601" s="275"/>
      <c r="L601" s="273"/>
      <c r="M601" s="274"/>
      <c r="N601" s="275"/>
      <c r="O601" s="275"/>
      <c r="P601" s="273"/>
      <c r="Q601" s="274"/>
      <c r="R601" s="275"/>
      <c r="S601" s="275"/>
      <c r="T601" s="273"/>
      <c r="U601" s="274"/>
      <c r="V601" s="275"/>
      <c r="W601" s="275"/>
      <c r="X601" s="273"/>
      <c r="Y601" s="274"/>
      <c r="Z601" s="275"/>
      <c r="AA601" s="275"/>
      <c r="AB601" s="273"/>
      <c r="AC601" s="274"/>
      <c r="AD601" s="275"/>
      <c r="AE601" s="275"/>
      <c r="AF601" s="273"/>
      <c r="AG601" s="274"/>
      <c r="AH601" s="275"/>
      <c r="AI601" s="275"/>
      <c r="AJ601" s="273"/>
      <c r="AK601" s="274"/>
      <c r="AL601" s="275"/>
      <c r="AM601" s="275"/>
      <c r="AN601" s="273"/>
      <c r="AO601" s="274"/>
      <c r="AP601" s="275"/>
      <c r="AQ601" s="275"/>
      <c r="AR601" s="273"/>
      <c r="AS601" s="274"/>
      <c r="AT601" s="275"/>
      <c r="AU601" s="275"/>
      <c r="AV601" s="273"/>
      <c r="AW601" s="274"/>
      <c r="AX601" s="275"/>
      <c r="AY601" s="275"/>
      <c r="AZ601" s="273"/>
      <c r="BA601" s="274"/>
      <c r="BB601" s="275"/>
      <c r="BC601" s="275"/>
      <c r="BD601" s="273"/>
      <c r="BE601" s="274"/>
      <c r="BF601" s="275"/>
      <c r="BG601" s="275"/>
      <c r="BH601" s="273"/>
      <c r="BI601" s="274"/>
      <c r="BJ601" s="275"/>
      <c r="BK601" s="275"/>
      <c r="BL601" s="273"/>
      <c r="BM601" s="274"/>
      <c r="BN601" s="275"/>
      <c r="BO601" s="275"/>
    </row>
    <row r="602">
      <c r="D602" s="273"/>
      <c r="E602" s="274"/>
      <c r="F602" s="275"/>
      <c r="G602" s="275"/>
      <c r="H602" s="273"/>
      <c r="I602" s="274"/>
      <c r="J602" s="275"/>
      <c r="K602" s="275"/>
      <c r="L602" s="273"/>
      <c r="M602" s="274"/>
      <c r="N602" s="275"/>
      <c r="O602" s="275"/>
      <c r="P602" s="273"/>
      <c r="Q602" s="274"/>
      <c r="R602" s="275"/>
      <c r="S602" s="275"/>
      <c r="T602" s="273"/>
      <c r="U602" s="274"/>
      <c r="V602" s="275"/>
      <c r="W602" s="275"/>
      <c r="X602" s="273"/>
      <c r="Y602" s="274"/>
      <c r="Z602" s="275"/>
      <c r="AA602" s="275"/>
      <c r="AB602" s="273"/>
      <c r="AC602" s="274"/>
      <c r="AD602" s="275"/>
      <c r="AE602" s="275"/>
      <c r="AF602" s="273"/>
      <c r="AG602" s="274"/>
      <c r="AH602" s="275"/>
      <c r="AI602" s="275"/>
      <c r="AJ602" s="273"/>
      <c r="AK602" s="274"/>
      <c r="AL602" s="275"/>
      <c r="AM602" s="275"/>
      <c r="AN602" s="273"/>
      <c r="AO602" s="274"/>
      <c r="AP602" s="275"/>
      <c r="AQ602" s="275"/>
      <c r="AR602" s="273"/>
      <c r="AS602" s="274"/>
      <c r="AT602" s="275"/>
      <c r="AU602" s="275"/>
      <c r="AV602" s="273"/>
      <c r="AW602" s="274"/>
      <c r="AX602" s="275"/>
      <c r="AY602" s="275"/>
      <c r="AZ602" s="273"/>
      <c r="BA602" s="274"/>
      <c r="BB602" s="275"/>
      <c r="BC602" s="275"/>
      <c r="BD602" s="273"/>
      <c r="BE602" s="274"/>
      <c r="BF602" s="275"/>
      <c r="BG602" s="275"/>
      <c r="BH602" s="273"/>
      <c r="BI602" s="274"/>
      <c r="BJ602" s="275"/>
      <c r="BK602" s="275"/>
      <c r="BL602" s="273"/>
      <c r="BM602" s="274"/>
      <c r="BN602" s="275"/>
      <c r="BO602" s="275"/>
    </row>
    <row r="603">
      <c r="D603" s="273"/>
      <c r="E603" s="274"/>
      <c r="F603" s="275"/>
      <c r="G603" s="275"/>
      <c r="H603" s="273"/>
      <c r="I603" s="274"/>
      <c r="J603" s="275"/>
      <c r="K603" s="275"/>
      <c r="L603" s="273"/>
      <c r="M603" s="274"/>
      <c r="N603" s="275"/>
      <c r="O603" s="275"/>
      <c r="P603" s="273"/>
      <c r="Q603" s="274"/>
      <c r="R603" s="275"/>
      <c r="S603" s="275"/>
      <c r="T603" s="273"/>
      <c r="U603" s="274"/>
      <c r="V603" s="275"/>
      <c r="W603" s="275"/>
      <c r="X603" s="273"/>
      <c r="Y603" s="274"/>
      <c r="Z603" s="275"/>
      <c r="AA603" s="275"/>
      <c r="AB603" s="273"/>
      <c r="AC603" s="274"/>
      <c r="AD603" s="275"/>
      <c r="AE603" s="275"/>
      <c r="AF603" s="273"/>
      <c r="AG603" s="274"/>
      <c r="AH603" s="275"/>
      <c r="AI603" s="275"/>
      <c r="AJ603" s="273"/>
      <c r="AK603" s="274"/>
      <c r="AL603" s="275"/>
      <c r="AM603" s="275"/>
      <c r="AN603" s="273"/>
      <c r="AO603" s="274"/>
      <c r="AP603" s="275"/>
      <c r="AQ603" s="275"/>
      <c r="AR603" s="273"/>
      <c r="AS603" s="274"/>
      <c r="AT603" s="275"/>
      <c r="AU603" s="275"/>
      <c r="AV603" s="273"/>
      <c r="AW603" s="274"/>
      <c r="AX603" s="275"/>
      <c r="AY603" s="275"/>
      <c r="AZ603" s="273"/>
      <c r="BA603" s="274"/>
      <c r="BB603" s="275"/>
      <c r="BC603" s="275"/>
      <c r="BD603" s="273"/>
      <c r="BE603" s="274"/>
      <c r="BF603" s="275"/>
      <c r="BG603" s="275"/>
      <c r="BH603" s="273"/>
      <c r="BI603" s="274"/>
      <c r="BJ603" s="275"/>
      <c r="BK603" s="275"/>
      <c r="BL603" s="273"/>
      <c r="BM603" s="274"/>
      <c r="BN603" s="275"/>
      <c r="BO603" s="275"/>
    </row>
    <row r="604">
      <c r="D604" s="273"/>
      <c r="E604" s="274"/>
      <c r="F604" s="275"/>
      <c r="G604" s="275"/>
      <c r="H604" s="273"/>
      <c r="I604" s="274"/>
      <c r="J604" s="275"/>
      <c r="K604" s="275"/>
      <c r="L604" s="273"/>
      <c r="M604" s="274"/>
      <c r="N604" s="275"/>
      <c r="O604" s="275"/>
      <c r="P604" s="273"/>
      <c r="Q604" s="274"/>
      <c r="R604" s="275"/>
      <c r="S604" s="275"/>
      <c r="T604" s="273"/>
      <c r="U604" s="274"/>
      <c r="V604" s="275"/>
      <c r="W604" s="275"/>
      <c r="X604" s="273"/>
      <c r="Y604" s="274"/>
      <c r="Z604" s="275"/>
      <c r="AA604" s="275"/>
      <c r="AB604" s="273"/>
      <c r="AC604" s="274"/>
      <c r="AD604" s="275"/>
      <c r="AE604" s="275"/>
      <c r="AF604" s="273"/>
      <c r="AG604" s="274"/>
      <c r="AH604" s="275"/>
      <c r="AI604" s="275"/>
      <c r="AJ604" s="273"/>
      <c r="AK604" s="274"/>
      <c r="AL604" s="275"/>
      <c r="AM604" s="275"/>
      <c r="AN604" s="273"/>
      <c r="AO604" s="274"/>
      <c r="AP604" s="275"/>
      <c r="AQ604" s="275"/>
      <c r="AR604" s="273"/>
      <c r="AS604" s="274"/>
      <c r="AT604" s="275"/>
      <c r="AU604" s="275"/>
      <c r="AV604" s="273"/>
      <c r="AW604" s="274"/>
      <c r="AX604" s="275"/>
      <c r="AY604" s="275"/>
      <c r="AZ604" s="273"/>
      <c r="BA604" s="274"/>
      <c r="BB604" s="275"/>
      <c r="BC604" s="275"/>
      <c r="BD604" s="273"/>
      <c r="BE604" s="274"/>
      <c r="BF604" s="275"/>
      <c r="BG604" s="275"/>
      <c r="BH604" s="273"/>
      <c r="BI604" s="274"/>
      <c r="BJ604" s="275"/>
      <c r="BK604" s="275"/>
      <c r="BL604" s="273"/>
      <c r="BM604" s="274"/>
      <c r="BN604" s="275"/>
      <c r="BO604" s="275"/>
    </row>
    <row r="605">
      <c r="D605" s="273"/>
      <c r="E605" s="274"/>
      <c r="F605" s="275"/>
      <c r="G605" s="275"/>
      <c r="H605" s="273"/>
      <c r="I605" s="274"/>
      <c r="J605" s="275"/>
      <c r="K605" s="275"/>
      <c r="L605" s="273"/>
      <c r="M605" s="274"/>
      <c r="N605" s="275"/>
      <c r="O605" s="275"/>
      <c r="P605" s="273"/>
      <c r="Q605" s="274"/>
      <c r="R605" s="275"/>
      <c r="S605" s="275"/>
      <c r="T605" s="273"/>
      <c r="U605" s="274"/>
      <c r="V605" s="275"/>
      <c r="W605" s="275"/>
      <c r="X605" s="273"/>
      <c r="Y605" s="274"/>
      <c r="Z605" s="275"/>
      <c r="AA605" s="275"/>
      <c r="AB605" s="273"/>
      <c r="AC605" s="274"/>
      <c r="AD605" s="275"/>
      <c r="AE605" s="275"/>
      <c r="AF605" s="273"/>
      <c r="AG605" s="274"/>
      <c r="AH605" s="275"/>
      <c r="AI605" s="275"/>
      <c r="AJ605" s="273"/>
      <c r="AK605" s="274"/>
      <c r="AL605" s="275"/>
      <c r="AM605" s="275"/>
      <c r="AN605" s="273"/>
      <c r="AO605" s="274"/>
      <c r="AP605" s="275"/>
      <c r="AQ605" s="275"/>
      <c r="AR605" s="273"/>
      <c r="AS605" s="274"/>
      <c r="AT605" s="275"/>
      <c r="AU605" s="275"/>
      <c r="AV605" s="273"/>
      <c r="AW605" s="274"/>
      <c r="AX605" s="275"/>
      <c r="AY605" s="275"/>
      <c r="AZ605" s="273"/>
      <c r="BA605" s="274"/>
      <c r="BB605" s="275"/>
      <c r="BC605" s="275"/>
      <c r="BD605" s="273"/>
      <c r="BE605" s="274"/>
      <c r="BF605" s="275"/>
      <c r="BG605" s="275"/>
      <c r="BH605" s="273"/>
      <c r="BI605" s="274"/>
      <c r="BJ605" s="275"/>
      <c r="BK605" s="275"/>
      <c r="BL605" s="273"/>
      <c r="BM605" s="274"/>
      <c r="BN605" s="275"/>
      <c r="BO605" s="275"/>
    </row>
    <row r="606">
      <c r="D606" s="273"/>
      <c r="E606" s="274"/>
      <c r="F606" s="275"/>
      <c r="G606" s="275"/>
      <c r="H606" s="273"/>
      <c r="I606" s="274"/>
      <c r="J606" s="275"/>
      <c r="K606" s="275"/>
      <c r="L606" s="273"/>
      <c r="M606" s="274"/>
      <c r="N606" s="275"/>
      <c r="O606" s="275"/>
      <c r="P606" s="273"/>
      <c r="Q606" s="274"/>
      <c r="R606" s="275"/>
      <c r="S606" s="275"/>
      <c r="T606" s="273"/>
      <c r="U606" s="274"/>
      <c r="V606" s="275"/>
      <c r="W606" s="275"/>
      <c r="X606" s="273"/>
      <c r="Y606" s="274"/>
      <c r="Z606" s="275"/>
      <c r="AA606" s="275"/>
      <c r="AB606" s="273"/>
      <c r="AC606" s="274"/>
      <c r="AD606" s="275"/>
      <c r="AE606" s="275"/>
      <c r="AF606" s="273"/>
      <c r="AG606" s="274"/>
      <c r="AH606" s="275"/>
      <c r="AI606" s="275"/>
      <c r="AJ606" s="273"/>
      <c r="AK606" s="274"/>
      <c r="AL606" s="275"/>
      <c r="AM606" s="275"/>
      <c r="AN606" s="273"/>
      <c r="AO606" s="274"/>
      <c r="AP606" s="275"/>
      <c r="AQ606" s="275"/>
      <c r="AR606" s="273"/>
      <c r="AS606" s="274"/>
      <c r="AT606" s="275"/>
      <c r="AU606" s="275"/>
      <c r="AV606" s="273"/>
      <c r="AW606" s="274"/>
      <c r="AX606" s="275"/>
      <c r="AY606" s="275"/>
      <c r="AZ606" s="273"/>
      <c r="BA606" s="274"/>
      <c r="BB606" s="275"/>
      <c r="BC606" s="275"/>
      <c r="BD606" s="273"/>
      <c r="BE606" s="274"/>
      <c r="BF606" s="275"/>
      <c r="BG606" s="275"/>
      <c r="BH606" s="273"/>
      <c r="BI606" s="274"/>
      <c r="BJ606" s="275"/>
      <c r="BK606" s="275"/>
      <c r="BL606" s="273"/>
      <c r="BM606" s="274"/>
      <c r="BN606" s="275"/>
      <c r="BO606" s="275"/>
    </row>
    <row r="607">
      <c r="D607" s="273"/>
      <c r="E607" s="274"/>
      <c r="F607" s="275"/>
      <c r="G607" s="275"/>
      <c r="H607" s="273"/>
      <c r="I607" s="274"/>
      <c r="J607" s="275"/>
      <c r="K607" s="275"/>
      <c r="L607" s="273"/>
      <c r="M607" s="274"/>
      <c r="N607" s="275"/>
      <c r="O607" s="275"/>
      <c r="P607" s="273"/>
      <c r="Q607" s="274"/>
      <c r="R607" s="275"/>
      <c r="S607" s="275"/>
      <c r="T607" s="273"/>
      <c r="U607" s="274"/>
      <c r="V607" s="275"/>
      <c r="W607" s="275"/>
      <c r="X607" s="273"/>
      <c r="Y607" s="274"/>
      <c r="Z607" s="275"/>
      <c r="AA607" s="275"/>
      <c r="AB607" s="273"/>
      <c r="AC607" s="274"/>
      <c r="AD607" s="275"/>
      <c r="AE607" s="275"/>
      <c r="AF607" s="273"/>
      <c r="AG607" s="274"/>
      <c r="AH607" s="275"/>
      <c r="AI607" s="275"/>
      <c r="AJ607" s="273"/>
      <c r="AK607" s="274"/>
      <c r="AL607" s="275"/>
      <c r="AM607" s="275"/>
      <c r="AN607" s="273"/>
      <c r="AO607" s="274"/>
      <c r="AP607" s="275"/>
      <c r="AQ607" s="275"/>
      <c r="AR607" s="273"/>
      <c r="AS607" s="274"/>
      <c r="AT607" s="275"/>
      <c r="AU607" s="275"/>
      <c r="AV607" s="273"/>
      <c r="AW607" s="274"/>
      <c r="AX607" s="275"/>
      <c r="AY607" s="275"/>
      <c r="AZ607" s="273"/>
      <c r="BA607" s="274"/>
      <c r="BB607" s="275"/>
      <c r="BC607" s="275"/>
      <c r="BD607" s="273"/>
      <c r="BE607" s="274"/>
      <c r="BF607" s="275"/>
      <c r="BG607" s="275"/>
      <c r="BH607" s="273"/>
      <c r="BI607" s="274"/>
      <c r="BJ607" s="275"/>
      <c r="BK607" s="275"/>
      <c r="BL607" s="273"/>
      <c r="BM607" s="274"/>
      <c r="BN607" s="275"/>
      <c r="BO607" s="275"/>
    </row>
    <row r="608">
      <c r="D608" s="273"/>
      <c r="E608" s="274"/>
      <c r="F608" s="275"/>
      <c r="G608" s="275"/>
      <c r="H608" s="273"/>
      <c r="I608" s="274"/>
      <c r="J608" s="275"/>
      <c r="K608" s="275"/>
      <c r="L608" s="273"/>
      <c r="M608" s="274"/>
      <c r="N608" s="275"/>
      <c r="O608" s="275"/>
      <c r="P608" s="273"/>
      <c r="Q608" s="274"/>
      <c r="R608" s="275"/>
      <c r="S608" s="275"/>
      <c r="T608" s="273"/>
      <c r="U608" s="274"/>
      <c r="V608" s="275"/>
      <c r="W608" s="275"/>
      <c r="X608" s="273"/>
      <c r="Y608" s="274"/>
      <c r="Z608" s="275"/>
      <c r="AA608" s="275"/>
      <c r="AB608" s="273"/>
      <c r="AC608" s="274"/>
      <c r="AD608" s="275"/>
      <c r="AE608" s="275"/>
      <c r="AF608" s="273"/>
      <c r="AG608" s="274"/>
      <c r="AH608" s="275"/>
      <c r="AI608" s="275"/>
      <c r="AJ608" s="273"/>
      <c r="AK608" s="274"/>
      <c r="AL608" s="275"/>
      <c r="AM608" s="275"/>
      <c r="AN608" s="273"/>
      <c r="AO608" s="274"/>
      <c r="AP608" s="275"/>
      <c r="AQ608" s="275"/>
      <c r="AR608" s="273"/>
      <c r="AS608" s="274"/>
      <c r="AT608" s="275"/>
      <c r="AU608" s="275"/>
      <c r="AV608" s="273"/>
      <c r="AW608" s="274"/>
      <c r="AX608" s="275"/>
      <c r="AY608" s="275"/>
      <c r="AZ608" s="273"/>
      <c r="BA608" s="274"/>
      <c r="BB608" s="275"/>
      <c r="BC608" s="275"/>
      <c r="BD608" s="273"/>
      <c r="BE608" s="274"/>
      <c r="BF608" s="275"/>
      <c r="BG608" s="275"/>
      <c r="BH608" s="273"/>
      <c r="BI608" s="274"/>
      <c r="BJ608" s="275"/>
      <c r="BK608" s="275"/>
      <c r="BL608" s="273"/>
      <c r="BM608" s="274"/>
      <c r="BN608" s="275"/>
      <c r="BO608" s="275"/>
    </row>
    <row r="609">
      <c r="D609" s="273"/>
      <c r="E609" s="274"/>
      <c r="F609" s="275"/>
      <c r="G609" s="275"/>
      <c r="H609" s="273"/>
      <c r="I609" s="274"/>
      <c r="J609" s="275"/>
      <c r="K609" s="275"/>
      <c r="L609" s="273"/>
      <c r="M609" s="274"/>
      <c r="N609" s="275"/>
      <c r="O609" s="275"/>
      <c r="P609" s="273"/>
      <c r="Q609" s="274"/>
      <c r="R609" s="275"/>
      <c r="S609" s="275"/>
      <c r="T609" s="273"/>
      <c r="U609" s="274"/>
      <c r="V609" s="275"/>
      <c r="W609" s="275"/>
      <c r="X609" s="273"/>
      <c r="Y609" s="274"/>
      <c r="Z609" s="275"/>
      <c r="AA609" s="275"/>
      <c r="AB609" s="273"/>
      <c r="AC609" s="274"/>
      <c r="AD609" s="275"/>
      <c r="AE609" s="275"/>
      <c r="AF609" s="273"/>
      <c r="AG609" s="274"/>
      <c r="AH609" s="275"/>
      <c r="AI609" s="275"/>
      <c r="AJ609" s="273"/>
      <c r="AK609" s="274"/>
      <c r="AL609" s="275"/>
      <c r="AM609" s="275"/>
      <c r="AN609" s="273"/>
      <c r="AO609" s="274"/>
      <c r="AP609" s="275"/>
      <c r="AQ609" s="275"/>
      <c r="AR609" s="273"/>
      <c r="AS609" s="274"/>
      <c r="AT609" s="275"/>
      <c r="AU609" s="275"/>
      <c r="AV609" s="273"/>
      <c r="AW609" s="274"/>
      <c r="AX609" s="275"/>
      <c r="AY609" s="275"/>
      <c r="AZ609" s="273"/>
      <c r="BA609" s="274"/>
      <c r="BB609" s="275"/>
      <c r="BC609" s="275"/>
      <c r="BD609" s="273"/>
      <c r="BE609" s="274"/>
      <c r="BF609" s="275"/>
      <c r="BG609" s="275"/>
      <c r="BH609" s="273"/>
      <c r="BI609" s="274"/>
      <c r="BJ609" s="275"/>
      <c r="BK609" s="275"/>
      <c r="BL609" s="273"/>
      <c r="BM609" s="274"/>
      <c r="BN609" s="275"/>
      <c r="BO609" s="275"/>
    </row>
    <row r="610">
      <c r="D610" s="273"/>
      <c r="E610" s="274"/>
      <c r="F610" s="275"/>
      <c r="G610" s="275"/>
      <c r="H610" s="273"/>
      <c r="I610" s="274"/>
      <c r="J610" s="275"/>
      <c r="K610" s="275"/>
      <c r="L610" s="273"/>
      <c r="M610" s="274"/>
      <c r="N610" s="275"/>
      <c r="O610" s="275"/>
      <c r="P610" s="273"/>
      <c r="Q610" s="274"/>
      <c r="R610" s="275"/>
      <c r="S610" s="275"/>
      <c r="T610" s="273"/>
      <c r="U610" s="274"/>
      <c r="V610" s="275"/>
      <c r="W610" s="275"/>
      <c r="X610" s="273"/>
      <c r="Y610" s="274"/>
      <c r="Z610" s="275"/>
      <c r="AA610" s="275"/>
      <c r="AB610" s="273"/>
      <c r="AC610" s="274"/>
      <c r="AD610" s="275"/>
      <c r="AE610" s="275"/>
      <c r="AF610" s="273"/>
      <c r="AG610" s="274"/>
      <c r="AH610" s="275"/>
      <c r="AI610" s="275"/>
      <c r="AJ610" s="273"/>
      <c r="AK610" s="274"/>
      <c r="AL610" s="275"/>
      <c r="AM610" s="275"/>
      <c r="AN610" s="273"/>
      <c r="AO610" s="274"/>
      <c r="AP610" s="275"/>
      <c r="AQ610" s="275"/>
      <c r="AR610" s="273"/>
      <c r="AS610" s="274"/>
      <c r="AT610" s="275"/>
      <c r="AU610" s="275"/>
      <c r="AV610" s="273"/>
      <c r="AW610" s="274"/>
      <c r="AX610" s="275"/>
      <c r="AY610" s="275"/>
      <c r="AZ610" s="273"/>
      <c r="BA610" s="274"/>
      <c r="BB610" s="275"/>
      <c r="BC610" s="275"/>
      <c r="BD610" s="273"/>
      <c r="BE610" s="274"/>
      <c r="BF610" s="275"/>
      <c r="BG610" s="275"/>
      <c r="BH610" s="273"/>
      <c r="BI610" s="274"/>
      <c r="BJ610" s="275"/>
      <c r="BK610" s="275"/>
      <c r="BL610" s="273"/>
      <c r="BM610" s="274"/>
      <c r="BN610" s="275"/>
      <c r="BO610" s="275"/>
    </row>
    <row r="611">
      <c r="D611" s="273"/>
      <c r="E611" s="274"/>
      <c r="F611" s="275"/>
      <c r="G611" s="275"/>
      <c r="H611" s="273"/>
      <c r="I611" s="274"/>
      <c r="J611" s="275"/>
      <c r="K611" s="275"/>
      <c r="L611" s="273"/>
      <c r="M611" s="274"/>
      <c r="N611" s="275"/>
      <c r="O611" s="275"/>
      <c r="P611" s="273"/>
      <c r="Q611" s="274"/>
      <c r="R611" s="275"/>
      <c r="S611" s="275"/>
      <c r="T611" s="273"/>
      <c r="U611" s="274"/>
      <c r="V611" s="275"/>
      <c r="W611" s="275"/>
      <c r="X611" s="273"/>
      <c r="Y611" s="274"/>
      <c r="Z611" s="275"/>
      <c r="AA611" s="275"/>
      <c r="AB611" s="273"/>
      <c r="AC611" s="274"/>
      <c r="AD611" s="275"/>
      <c r="AE611" s="275"/>
      <c r="AF611" s="273"/>
      <c r="AG611" s="274"/>
      <c r="AH611" s="275"/>
      <c r="AI611" s="275"/>
      <c r="AJ611" s="273"/>
      <c r="AK611" s="274"/>
      <c r="AL611" s="275"/>
      <c r="AM611" s="275"/>
      <c r="AN611" s="273"/>
      <c r="AO611" s="274"/>
      <c r="AP611" s="275"/>
      <c r="AQ611" s="275"/>
      <c r="AR611" s="273"/>
      <c r="AS611" s="274"/>
      <c r="AT611" s="275"/>
      <c r="AU611" s="275"/>
      <c r="AV611" s="273"/>
      <c r="AW611" s="274"/>
      <c r="AX611" s="275"/>
      <c r="AY611" s="275"/>
      <c r="AZ611" s="273"/>
      <c r="BA611" s="274"/>
      <c r="BB611" s="275"/>
      <c r="BC611" s="275"/>
      <c r="BD611" s="273"/>
      <c r="BE611" s="274"/>
      <c r="BF611" s="275"/>
      <c r="BG611" s="275"/>
      <c r="BH611" s="273"/>
      <c r="BI611" s="274"/>
      <c r="BJ611" s="275"/>
      <c r="BK611" s="275"/>
      <c r="BL611" s="273"/>
      <c r="BM611" s="274"/>
      <c r="BN611" s="275"/>
      <c r="BO611" s="275"/>
    </row>
    <row r="612">
      <c r="D612" s="273"/>
      <c r="E612" s="274"/>
      <c r="F612" s="275"/>
      <c r="G612" s="275"/>
      <c r="H612" s="273"/>
      <c r="I612" s="274"/>
      <c r="J612" s="275"/>
      <c r="K612" s="275"/>
      <c r="L612" s="273"/>
      <c r="M612" s="274"/>
      <c r="N612" s="275"/>
      <c r="O612" s="275"/>
      <c r="P612" s="273"/>
      <c r="Q612" s="274"/>
      <c r="R612" s="275"/>
      <c r="S612" s="275"/>
      <c r="T612" s="273"/>
      <c r="U612" s="274"/>
      <c r="V612" s="275"/>
      <c r="W612" s="275"/>
      <c r="X612" s="273"/>
      <c r="Y612" s="274"/>
      <c r="Z612" s="275"/>
      <c r="AA612" s="275"/>
      <c r="AB612" s="273"/>
      <c r="AC612" s="274"/>
      <c r="AD612" s="275"/>
      <c r="AE612" s="275"/>
      <c r="AF612" s="273"/>
      <c r="AG612" s="274"/>
      <c r="AH612" s="275"/>
      <c r="AI612" s="275"/>
      <c r="AJ612" s="273"/>
      <c r="AK612" s="274"/>
      <c r="AL612" s="275"/>
      <c r="AM612" s="275"/>
      <c r="AN612" s="273"/>
      <c r="AO612" s="274"/>
      <c r="AP612" s="275"/>
      <c r="AQ612" s="275"/>
      <c r="AR612" s="273"/>
      <c r="AS612" s="274"/>
      <c r="AT612" s="275"/>
      <c r="AU612" s="275"/>
      <c r="AV612" s="273"/>
      <c r="AW612" s="274"/>
      <c r="AX612" s="275"/>
      <c r="AY612" s="275"/>
      <c r="AZ612" s="273"/>
      <c r="BA612" s="274"/>
      <c r="BB612" s="275"/>
      <c r="BC612" s="275"/>
      <c r="BD612" s="273"/>
      <c r="BE612" s="274"/>
      <c r="BF612" s="275"/>
      <c r="BG612" s="275"/>
      <c r="BH612" s="273"/>
      <c r="BI612" s="274"/>
      <c r="BJ612" s="275"/>
      <c r="BK612" s="275"/>
      <c r="BL612" s="273"/>
      <c r="BM612" s="274"/>
      <c r="BN612" s="275"/>
      <c r="BO612" s="275"/>
    </row>
    <row r="613">
      <c r="D613" s="273"/>
      <c r="E613" s="274"/>
      <c r="F613" s="275"/>
      <c r="G613" s="275"/>
      <c r="H613" s="273"/>
      <c r="I613" s="274"/>
      <c r="J613" s="275"/>
      <c r="K613" s="275"/>
      <c r="L613" s="273"/>
      <c r="M613" s="274"/>
      <c r="N613" s="275"/>
      <c r="O613" s="275"/>
      <c r="P613" s="273"/>
      <c r="Q613" s="274"/>
      <c r="R613" s="275"/>
      <c r="S613" s="275"/>
      <c r="T613" s="273"/>
      <c r="U613" s="274"/>
      <c r="V613" s="275"/>
      <c r="W613" s="275"/>
      <c r="X613" s="273"/>
      <c r="Y613" s="274"/>
      <c r="Z613" s="275"/>
      <c r="AA613" s="275"/>
      <c r="AB613" s="273"/>
      <c r="AC613" s="274"/>
      <c r="AD613" s="275"/>
      <c r="AE613" s="275"/>
      <c r="AF613" s="273"/>
      <c r="AG613" s="274"/>
      <c r="AH613" s="275"/>
      <c r="AI613" s="275"/>
      <c r="AJ613" s="273"/>
      <c r="AK613" s="274"/>
      <c r="AL613" s="275"/>
      <c r="AM613" s="275"/>
      <c r="AN613" s="273"/>
      <c r="AO613" s="274"/>
      <c r="AP613" s="275"/>
      <c r="AQ613" s="275"/>
      <c r="AR613" s="273"/>
      <c r="AS613" s="274"/>
      <c r="AT613" s="275"/>
      <c r="AU613" s="275"/>
      <c r="AV613" s="273"/>
      <c r="AW613" s="274"/>
      <c r="AX613" s="275"/>
      <c r="AY613" s="275"/>
      <c r="AZ613" s="273"/>
      <c r="BA613" s="274"/>
      <c r="BB613" s="275"/>
      <c r="BC613" s="275"/>
      <c r="BD613" s="273"/>
      <c r="BE613" s="274"/>
      <c r="BF613" s="275"/>
      <c r="BG613" s="275"/>
      <c r="BH613" s="273"/>
      <c r="BI613" s="274"/>
      <c r="BJ613" s="275"/>
      <c r="BK613" s="275"/>
      <c r="BL613" s="273"/>
      <c r="BM613" s="274"/>
      <c r="BN613" s="275"/>
      <c r="BO613" s="275"/>
    </row>
    <row r="614">
      <c r="D614" s="273"/>
      <c r="E614" s="274"/>
      <c r="F614" s="275"/>
      <c r="G614" s="275"/>
      <c r="H614" s="273"/>
      <c r="I614" s="274"/>
      <c r="J614" s="275"/>
      <c r="K614" s="275"/>
      <c r="L614" s="273"/>
      <c r="M614" s="274"/>
      <c r="N614" s="275"/>
      <c r="O614" s="275"/>
      <c r="P614" s="273"/>
      <c r="Q614" s="274"/>
      <c r="R614" s="275"/>
      <c r="S614" s="275"/>
      <c r="T614" s="273"/>
      <c r="U614" s="274"/>
      <c r="V614" s="275"/>
      <c r="W614" s="275"/>
      <c r="X614" s="273"/>
      <c r="Y614" s="274"/>
      <c r="Z614" s="275"/>
      <c r="AA614" s="275"/>
      <c r="AB614" s="273"/>
      <c r="AC614" s="274"/>
      <c r="AD614" s="275"/>
      <c r="AE614" s="275"/>
      <c r="AF614" s="273"/>
      <c r="AG614" s="274"/>
      <c r="AH614" s="275"/>
      <c r="AI614" s="275"/>
      <c r="AJ614" s="273"/>
      <c r="AK614" s="274"/>
      <c r="AL614" s="275"/>
      <c r="AM614" s="275"/>
      <c r="AN614" s="273"/>
      <c r="AO614" s="274"/>
      <c r="AP614" s="275"/>
      <c r="AQ614" s="275"/>
      <c r="AR614" s="273"/>
      <c r="AS614" s="274"/>
      <c r="AT614" s="275"/>
      <c r="AU614" s="275"/>
      <c r="AV614" s="273"/>
      <c r="AW614" s="274"/>
      <c r="AX614" s="275"/>
      <c r="AY614" s="275"/>
      <c r="AZ614" s="273"/>
      <c r="BA614" s="274"/>
      <c r="BB614" s="275"/>
      <c r="BC614" s="275"/>
      <c r="BD614" s="273"/>
      <c r="BE614" s="274"/>
      <c r="BF614" s="275"/>
      <c r="BG614" s="275"/>
      <c r="BH614" s="273"/>
      <c r="BI614" s="274"/>
      <c r="BJ614" s="275"/>
      <c r="BK614" s="275"/>
      <c r="BL614" s="273"/>
      <c r="BM614" s="274"/>
      <c r="BN614" s="275"/>
      <c r="BO614" s="275"/>
    </row>
    <row r="615">
      <c r="D615" s="273"/>
      <c r="E615" s="274"/>
      <c r="F615" s="275"/>
      <c r="G615" s="275"/>
      <c r="H615" s="273"/>
      <c r="I615" s="274"/>
      <c r="J615" s="275"/>
      <c r="K615" s="275"/>
      <c r="L615" s="273"/>
      <c r="M615" s="274"/>
      <c r="N615" s="275"/>
      <c r="O615" s="275"/>
      <c r="P615" s="273"/>
      <c r="Q615" s="274"/>
      <c r="R615" s="275"/>
      <c r="S615" s="275"/>
      <c r="T615" s="273"/>
      <c r="U615" s="274"/>
      <c r="V615" s="275"/>
      <c r="W615" s="275"/>
      <c r="X615" s="273"/>
      <c r="Y615" s="274"/>
      <c r="Z615" s="275"/>
      <c r="AA615" s="275"/>
      <c r="AB615" s="273"/>
      <c r="AC615" s="274"/>
      <c r="AD615" s="275"/>
      <c r="AE615" s="275"/>
      <c r="AF615" s="273"/>
      <c r="AG615" s="274"/>
      <c r="AH615" s="275"/>
      <c r="AI615" s="275"/>
      <c r="AJ615" s="273"/>
      <c r="AK615" s="274"/>
      <c r="AL615" s="275"/>
      <c r="AM615" s="275"/>
      <c r="AN615" s="273"/>
      <c r="AO615" s="274"/>
      <c r="AP615" s="275"/>
      <c r="AQ615" s="275"/>
      <c r="AR615" s="273"/>
      <c r="AS615" s="274"/>
      <c r="AT615" s="275"/>
      <c r="AU615" s="275"/>
      <c r="AV615" s="273"/>
      <c r="AW615" s="274"/>
      <c r="AX615" s="275"/>
      <c r="AY615" s="275"/>
      <c r="AZ615" s="273"/>
      <c r="BA615" s="274"/>
      <c r="BB615" s="275"/>
      <c r="BC615" s="275"/>
      <c r="BD615" s="273"/>
      <c r="BE615" s="274"/>
      <c r="BF615" s="275"/>
      <c r="BG615" s="275"/>
      <c r="BH615" s="273"/>
      <c r="BI615" s="274"/>
      <c r="BJ615" s="275"/>
      <c r="BK615" s="275"/>
      <c r="BL615" s="273"/>
      <c r="BM615" s="274"/>
      <c r="BN615" s="275"/>
      <c r="BO615" s="275"/>
    </row>
    <row r="616">
      <c r="D616" s="273"/>
      <c r="E616" s="274"/>
      <c r="F616" s="275"/>
      <c r="G616" s="275"/>
      <c r="H616" s="273"/>
      <c r="I616" s="274"/>
      <c r="J616" s="275"/>
      <c r="K616" s="275"/>
      <c r="L616" s="273"/>
      <c r="M616" s="274"/>
      <c r="N616" s="275"/>
      <c r="O616" s="275"/>
      <c r="P616" s="273"/>
      <c r="Q616" s="274"/>
      <c r="R616" s="275"/>
      <c r="S616" s="275"/>
      <c r="T616" s="273"/>
      <c r="U616" s="274"/>
      <c r="V616" s="275"/>
      <c r="W616" s="275"/>
      <c r="X616" s="273"/>
      <c r="Y616" s="274"/>
      <c r="Z616" s="275"/>
      <c r="AA616" s="275"/>
      <c r="AB616" s="273"/>
      <c r="AC616" s="274"/>
      <c r="AD616" s="275"/>
      <c r="AE616" s="275"/>
      <c r="AF616" s="273"/>
      <c r="AG616" s="274"/>
      <c r="AH616" s="275"/>
      <c r="AI616" s="275"/>
      <c r="AJ616" s="273"/>
      <c r="AK616" s="274"/>
      <c r="AL616" s="275"/>
      <c r="AM616" s="275"/>
      <c r="AN616" s="273"/>
      <c r="AO616" s="274"/>
      <c r="AP616" s="275"/>
      <c r="AQ616" s="275"/>
      <c r="AR616" s="273"/>
      <c r="AS616" s="274"/>
      <c r="AT616" s="275"/>
      <c r="AU616" s="275"/>
      <c r="AV616" s="273"/>
      <c r="AW616" s="274"/>
      <c r="AX616" s="275"/>
      <c r="AY616" s="275"/>
      <c r="AZ616" s="273"/>
      <c r="BA616" s="274"/>
      <c r="BB616" s="275"/>
      <c r="BC616" s="275"/>
      <c r="BD616" s="273"/>
      <c r="BE616" s="274"/>
      <c r="BF616" s="275"/>
      <c r="BG616" s="275"/>
      <c r="BH616" s="273"/>
      <c r="BI616" s="274"/>
      <c r="BJ616" s="275"/>
      <c r="BK616" s="275"/>
      <c r="BL616" s="273"/>
      <c r="BM616" s="274"/>
      <c r="BN616" s="275"/>
      <c r="BO616" s="275"/>
    </row>
    <row r="617">
      <c r="D617" s="273"/>
      <c r="E617" s="274"/>
      <c r="F617" s="275"/>
      <c r="G617" s="275"/>
      <c r="H617" s="273"/>
      <c r="I617" s="274"/>
      <c r="J617" s="275"/>
      <c r="K617" s="275"/>
      <c r="L617" s="273"/>
      <c r="M617" s="274"/>
      <c r="N617" s="275"/>
      <c r="O617" s="275"/>
      <c r="P617" s="273"/>
      <c r="Q617" s="274"/>
      <c r="R617" s="275"/>
      <c r="S617" s="275"/>
      <c r="T617" s="273"/>
      <c r="U617" s="274"/>
      <c r="V617" s="275"/>
      <c r="W617" s="275"/>
      <c r="X617" s="273"/>
      <c r="Y617" s="274"/>
      <c r="Z617" s="275"/>
      <c r="AA617" s="275"/>
      <c r="AB617" s="273"/>
      <c r="AC617" s="274"/>
      <c r="AD617" s="275"/>
      <c r="AE617" s="275"/>
      <c r="AF617" s="273"/>
      <c r="AG617" s="274"/>
      <c r="AH617" s="275"/>
      <c r="AI617" s="275"/>
      <c r="AJ617" s="273"/>
      <c r="AK617" s="274"/>
      <c r="AL617" s="275"/>
      <c r="AM617" s="275"/>
      <c r="AN617" s="273"/>
      <c r="AO617" s="274"/>
      <c r="AP617" s="275"/>
      <c r="AQ617" s="275"/>
      <c r="AR617" s="273"/>
      <c r="AS617" s="274"/>
      <c r="AT617" s="275"/>
      <c r="AU617" s="275"/>
      <c r="AV617" s="273"/>
      <c r="AW617" s="274"/>
      <c r="AX617" s="275"/>
      <c r="AY617" s="275"/>
      <c r="AZ617" s="273"/>
      <c r="BA617" s="274"/>
      <c r="BB617" s="275"/>
      <c r="BC617" s="275"/>
      <c r="BD617" s="273"/>
      <c r="BE617" s="274"/>
      <c r="BF617" s="275"/>
      <c r="BG617" s="275"/>
      <c r="BH617" s="273"/>
      <c r="BI617" s="274"/>
      <c r="BJ617" s="275"/>
      <c r="BK617" s="275"/>
      <c r="BL617" s="273"/>
      <c r="BM617" s="274"/>
      <c r="BN617" s="275"/>
      <c r="BO617" s="275"/>
    </row>
    <row r="618">
      <c r="D618" s="273"/>
      <c r="E618" s="274"/>
      <c r="F618" s="275"/>
      <c r="G618" s="275"/>
      <c r="H618" s="273"/>
      <c r="I618" s="274"/>
      <c r="J618" s="275"/>
      <c r="K618" s="275"/>
      <c r="L618" s="273"/>
      <c r="M618" s="274"/>
      <c r="N618" s="275"/>
      <c r="O618" s="275"/>
      <c r="P618" s="273"/>
      <c r="Q618" s="274"/>
      <c r="R618" s="275"/>
      <c r="S618" s="275"/>
      <c r="T618" s="273"/>
      <c r="U618" s="274"/>
      <c r="V618" s="275"/>
      <c r="W618" s="275"/>
      <c r="X618" s="273"/>
      <c r="Y618" s="274"/>
      <c r="Z618" s="275"/>
      <c r="AA618" s="275"/>
      <c r="AB618" s="273"/>
      <c r="AC618" s="274"/>
      <c r="AD618" s="275"/>
      <c r="AE618" s="275"/>
      <c r="AF618" s="273"/>
      <c r="AG618" s="274"/>
      <c r="AH618" s="275"/>
      <c r="AI618" s="275"/>
      <c r="AJ618" s="273"/>
      <c r="AK618" s="274"/>
      <c r="AL618" s="275"/>
      <c r="AM618" s="275"/>
      <c r="AN618" s="273"/>
      <c r="AO618" s="274"/>
      <c r="AP618" s="275"/>
      <c r="AQ618" s="275"/>
      <c r="AR618" s="273"/>
      <c r="AS618" s="274"/>
      <c r="AT618" s="275"/>
      <c r="AU618" s="275"/>
      <c r="AV618" s="273"/>
      <c r="AW618" s="274"/>
      <c r="AX618" s="275"/>
      <c r="AY618" s="275"/>
      <c r="AZ618" s="273"/>
      <c r="BA618" s="274"/>
      <c r="BB618" s="275"/>
      <c r="BC618" s="275"/>
      <c r="BD618" s="273"/>
      <c r="BE618" s="274"/>
      <c r="BF618" s="275"/>
      <c r="BG618" s="275"/>
      <c r="BH618" s="273"/>
      <c r="BI618" s="274"/>
      <c r="BJ618" s="275"/>
      <c r="BK618" s="275"/>
      <c r="BL618" s="273"/>
      <c r="BM618" s="274"/>
      <c r="BN618" s="275"/>
      <c r="BO618" s="275"/>
    </row>
    <row r="619">
      <c r="D619" s="273"/>
      <c r="E619" s="274"/>
      <c r="F619" s="275"/>
      <c r="G619" s="275"/>
      <c r="H619" s="273"/>
      <c r="I619" s="274"/>
      <c r="J619" s="275"/>
      <c r="K619" s="275"/>
      <c r="L619" s="273"/>
      <c r="M619" s="274"/>
      <c r="N619" s="275"/>
      <c r="O619" s="275"/>
      <c r="P619" s="273"/>
      <c r="Q619" s="274"/>
      <c r="R619" s="275"/>
      <c r="S619" s="275"/>
      <c r="T619" s="273"/>
      <c r="U619" s="274"/>
      <c r="V619" s="275"/>
      <c r="W619" s="275"/>
      <c r="X619" s="273"/>
      <c r="Y619" s="274"/>
      <c r="Z619" s="275"/>
      <c r="AA619" s="275"/>
      <c r="AB619" s="273"/>
      <c r="AC619" s="274"/>
      <c r="AD619" s="275"/>
      <c r="AE619" s="275"/>
      <c r="AF619" s="273"/>
      <c r="AG619" s="274"/>
      <c r="AH619" s="275"/>
      <c r="AI619" s="275"/>
      <c r="AJ619" s="273"/>
      <c r="AK619" s="274"/>
      <c r="AL619" s="275"/>
      <c r="AM619" s="275"/>
      <c r="AN619" s="273"/>
      <c r="AO619" s="274"/>
      <c r="AP619" s="275"/>
      <c r="AQ619" s="275"/>
      <c r="AR619" s="273"/>
      <c r="AS619" s="274"/>
      <c r="AT619" s="275"/>
      <c r="AU619" s="275"/>
      <c r="AV619" s="273"/>
      <c r="AW619" s="274"/>
      <c r="AX619" s="275"/>
      <c r="AY619" s="275"/>
      <c r="AZ619" s="273"/>
      <c r="BA619" s="274"/>
      <c r="BB619" s="275"/>
      <c r="BC619" s="275"/>
      <c r="BD619" s="273"/>
      <c r="BE619" s="274"/>
      <c r="BF619" s="275"/>
      <c r="BG619" s="275"/>
      <c r="BH619" s="273"/>
      <c r="BI619" s="274"/>
      <c r="BJ619" s="275"/>
      <c r="BK619" s="275"/>
      <c r="BL619" s="273"/>
      <c r="BM619" s="274"/>
      <c r="BN619" s="275"/>
      <c r="BO619" s="275"/>
    </row>
    <row r="620">
      <c r="D620" s="273"/>
      <c r="E620" s="274"/>
      <c r="F620" s="275"/>
      <c r="G620" s="275"/>
      <c r="H620" s="273"/>
      <c r="I620" s="274"/>
      <c r="J620" s="275"/>
      <c r="K620" s="275"/>
      <c r="L620" s="273"/>
      <c r="M620" s="274"/>
      <c r="N620" s="275"/>
      <c r="O620" s="275"/>
      <c r="P620" s="273"/>
      <c r="Q620" s="274"/>
      <c r="R620" s="275"/>
      <c r="S620" s="275"/>
      <c r="T620" s="273"/>
      <c r="U620" s="274"/>
      <c r="V620" s="275"/>
      <c r="W620" s="275"/>
      <c r="X620" s="273"/>
      <c r="Y620" s="274"/>
      <c r="Z620" s="275"/>
      <c r="AA620" s="275"/>
      <c r="AB620" s="273"/>
      <c r="AC620" s="274"/>
      <c r="AD620" s="275"/>
      <c r="AE620" s="275"/>
      <c r="AF620" s="273"/>
      <c r="AG620" s="274"/>
      <c r="AH620" s="275"/>
      <c r="AI620" s="275"/>
      <c r="AJ620" s="273"/>
      <c r="AK620" s="274"/>
      <c r="AL620" s="275"/>
      <c r="AM620" s="275"/>
      <c r="AN620" s="273"/>
      <c r="AO620" s="274"/>
      <c r="AP620" s="275"/>
      <c r="AQ620" s="275"/>
      <c r="AR620" s="273"/>
      <c r="AS620" s="274"/>
      <c r="AT620" s="275"/>
      <c r="AU620" s="275"/>
      <c r="AV620" s="273"/>
      <c r="AW620" s="274"/>
      <c r="AX620" s="275"/>
      <c r="AY620" s="275"/>
      <c r="AZ620" s="273"/>
      <c r="BA620" s="274"/>
      <c r="BB620" s="275"/>
      <c r="BC620" s="275"/>
      <c r="BD620" s="273"/>
      <c r="BE620" s="274"/>
      <c r="BF620" s="275"/>
      <c r="BG620" s="275"/>
      <c r="BH620" s="273"/>
      <c r="BI620" s="274"/>
      <c r="BJ620" s="275"/>
      <c r="BK620" s="275"/>
      <c r="BL620" s="273"/>
      <c r="BM620" s="274"/>
      <c r="BN620" s="275"/>
      <c r="BO620" s="275"/>
    </row>
    <row r="621">
      <c r="D621" s="273"/>
      <c r="E621" s="274"/>
      <c r="F621" s="275"/>
      <c r="G621" s="275"/>
      <c r="H621" s="273"/>
      <c r="I621" s="274"/>
      <c r="J621" s="275"/>
      <c r="K621" s="275"/>
      <c r="L621" s="273"/>
      <c r="M621" s="274"/>
      <c r="N621" s="275"/>
      <c r="O621" s="275"/>
      <c r="P621" s="273"/>
      <c r="Q621" s="274"/>
      <c r="R621" s="275"/>
      <c r="S621" s="275"/>
      <c r="T621" s="273"/>
      <c r="U621" s="274"/>
      <c r="V621" s="275"/>
      <c r="W621" s="275"/>
      <c r="X621" s="273"/>
      <c r="Y621" s="274"/>
      <c r="Z621" s="275"/>
      <c r="AA621" s="275"/>
      <c r="AB621" s="273"/>
      <c r="AC621" s="274"/>
      <c r="AD621" s="275"/>
      <c r="AE621" s="275"/>
      <c r="AF621" s="273"/>
      <c r="AG621" s="274"/>
      <c r="AH621" s="275"/>
      <c r="AI621" s="275"/>
      <c r="AJ621" s="273"/>
      <c r="AK621" s="274"/>
      <c r="AL621" s="275"/>
      <c r="AM621" s="275"/>
      <c r="AN621" s="273"/>
      <c r="AO621" s="274"/>
      <c r="AP621" s="275"/>
      <c r="AQ621" s="275"/>
      <c r="AR621" s="273"/>
      <c r="AS621" s="274"/>
      <c r="AT621" s="275"/>
      <c r="AU621" s="275"/>
      <c r="AV621" s="273"/>
      <c r="AW621" s="274"/>
      <c r="AX621" s="275"/>
      <c r="AY621" s="275"/>
      <c r="AZ621" s="273"/>
      <c r="BA621" s="274"/>
      <c r="BB621" s="275"/>
      <c r="BC621" s="275"/>
      <c r="BD621" s="273"/>
      <c r="BE621" s="274"/>
      <c r="BF621" s="275"/>
      <c r="BG621" s="275"/>
      <c r="BH621" s="273"/>
      <c r="BI621" s="274"/>
      <c r="BJ621" s="275"/>
      <c r="BK621" s="275"/>
      <c r="BL621" s="273"/>
      <c r="BM621" s="274"/>
      <c r="BN621" s="275"/>
      <c r="BO621" s="275"/>
    </row>
    <row r="622">
      <c r="D622" s="273"/>
      <c r="E622" s="274"/>
      <c r="F622" s="275"/>
      <c r="G622" s="275"/>
      <c r="H622" s="273"/>
      <c r="I622" s="274"/>
      <c r="J622" s="275"/>
      <c r="K622" s="275"/>
      <c r="L622" s="273"/>
      <c r="M622" s="274"/>
      <c r="N622" s="275"/>
      <c r="O622" s="275"/>
      <c r="P622" s="273"/>
      <c r="Q622" s="274"/>
      <c r="R622" s="275"/>
      <c r="S622" s="275"/>
      <c r="T622" s="273"/>
      <c r="U622" s="274"/>
      <c r="V622" s="275"/>
      <c r="W622" s="275"/>
      <c r="X622" s="273"/>
      <c r="Y622" s="274"/>
      <c r="Z622" s="275"/>
      <c r="AA622" s="275"/>
      <c r="AB622" s="273"/>
      <c r="AC622" s="274"/>
      <c r="AD622" s="275"/>
      <c r="AE622" s="275"/>
      <c r="AF622" s="273"/>
      <c r="AG622" s="274"/>
      <c r="AH622" s="275"/>
      <c r="AI622" s="275"/>
      <c r="AJ622" s="273"/>
      <c r="AK622" s="274"/>
      <c r="AL622" s="275"/>
      <c r="AM622" s="275"/>
      <c r="AN622" s="273"/>
      <c r="AO622" s="274"/>
      <c r="AP622" s="275"/>
      <c r="AQ622" s="275"/>
      <c r="AR622" s="273"/>
      <c r="AS622" s="274"/>
      <c r="AT622" s="275"/>
      <c r="AU622" s="275"/>
      <c r="AV622" s="273"/>
      <c r="AW622" s="274"/>
      <c r="AX622" s="275"/>
      <c r="AY622" s="275"/>
      <c r="AZ622" s="273"/>
      <c r="BA622" s="274"/>
      <c r="BB622" s="275"/>
      <c r="BC622" s="275"/>
      <c r="BD622" s="273"/>
      <c r="BE622" s="274"/>
      <c r="BF622" s="275"/>
      <c r="BG622" s="275"/>
      <c r="BH622" s="273"/>
      <c r="BI622" s="274"/>
      <c r="BJ622" s="275"/>
      <c r="BK622" s="275"/>
      <c r="BL622" s="273"/>
      <c r="BM622" s="274"/>
      <c r="BN622" s="275"/>
      <c r="BO622" s="275"/>
    </row>
    <row r="623">
      <c r="D623" s="273"/>
      <c r="E623" s="274"/>
      <c r="F623" s="275"/>
      <c r="G623" s="275"/>
      <c r="H623" s="273"/>
      <c r="I623" s="274"/>
      <c r="J623" s="275"/>
      <c r="K623" s="275"/>
      <c r="L623" s="273"/>
      <c r="M623" s="274"/>
      <c r="N623" s="275"/>
      <c r="O623" s="275"/>
      <c r="P623" s="273"/>
      <c r="Q623" s="274"/>
      <c r="R623" s="275"/>
      <c r="S623" s="275"/>
      <c r="T623" s="273"/>
      <c r="U623" s="274"/>
      <c r="V623" s="275"/>
      <c r="W623" s="275"/>
      <c r="X623" s="273"/>
      <c r="Y623" s="274"/>
      <c r="Z623" s="275"/>
      <c r="AA623" s="275"/>
      <c r="AB623" s="273"/>
      <c r="AC623" s="274"/>
      <c r="AD623" s="275"/>
      <c r="AE623" s="275"/>
      <c r="AF623" s="273"/>
      <c r="AG623" s="274"/>
      <c r="AH623" s="275"/>
      <c r="AI623" s="275"/>
      <c r="AJ623" s="273"/>
      <c r="AK623" s="274"/>
      <c r="AL623" s="275"/>
      <c r="AM623" s="275"/>
      <c r="AN623" s="273"/>
      <c r="AO623" s="274"/>
      <c r="AP623" s="275"/>
      <c r="AQ623" s="275"/>
      <c r="AR623" s="273"/>
      <c r="AS623" s="274"/>
      <c r="AT623" s="275"/>
      <c r="AU623" s="275"/>
      <c r="AV623" s="273"/>
      <c r="AW623" s="274"/>
      <c r="AX623" s="275"/>
      <c r="AY623" s="275"/>
      <c r="AZ623" s="273"/>
      <c r="BA623" s="274"/>
      <c r="BB623" s="275"/>
      <c r="BC623" s="275"/>
      <c r="BD623" s="273"/>
      <c r="BE623" s="274"/>
      <c r="BF623" s="275"/>
      <c r="BG623" s="275"/>
      <c r="BH623" s="273"/>
      <c r="BI623" s="274"/>
      <c r="BJ623" s="275"/>
      <c r="BK623" s="275"/>
      <c r="BL623" s="273"/>
      <c r="BM623" s="274"/>
      <c r="BN623" s="275"/>
      <c r="BO623" s="275"/>
    </row>
    <row r="624">
      <c r="D624" s="273"/>
      <c r="E624" s="274"/>
      <c r="F624" s="275"/>
      <c r="G624" s="275"/>
      <c r="H624" s="273"/>
      <c r="I624" s="274"/>
      <c r="J624" s="275"/>
      <c r="K624" s="275"/>
      <c r="L624" s="273"/>
      <c r="M624" s="274"/>
      <c r="N624" s="275"/>
      <c r="O624" s="275"/>
      <c r="P624" s="273"/>
      <c r="Q624" s="274"/>
      <c r="R624" s="275"/>
      <c r="S624" s="275"/>
      <c r="T624" s="273"/>
      <c r="U624" s="274"/>
      <c r="V624" s="275"/>
      <c r="W624" s="275"/>
      <c r="X624" s="273"/>
      <c r="Y624" s="274"/>
      <c r="Z624" s="275"/>
      <c r="AA624" s="275"/>
      <c r="AB624" s="273"/>
      <c r="AC624" s="274"/>
      <c r="AD624" s="275"/>
      <c r="AE624" s="275"/>
      <c r="AF624" s="273"/>
      <c r="AG624" s="274"/>
      <c r="AH624" s="275"/>
      <c r="AI624" s="275"/>
      <c r="AJ624" s="273"/>
      <c r="AK624" s="274"/>
      <c r="AL624" s="275"/>
      <c r="AM624" s="275"/>
      <c r="AN624" s="273"/>
      <c r="AO624" s="274"/>
      <c r="AP624" s="275"/>
      <c r="AQ624" s="275"/>
      <c r="AR624" s="273"/>
      <c r="AS624" s="274"/>
      <c r="AT624" s="275"/>
      <c r="AU624" s="275"/>
      <c r="AV624" s="273"/>
      <c r="AW624" s="274"/>
      <c r="AX624" s="275"/>
      <c r="AY624" s="275"/>
      <c r="AZ624" s="273"/>
      <c r="BA624" s="274"/>
      <c r="BB624" s="275"/>
      <c r="BC624" s="275"/>
      <c r="BD624" s="273"/>
      <c r="BE624" s="274"/>
      <c r="BF624" s="275"/>
      <c r="BG624" s="275"/>
      <c r="BH624" s="273"/>
      <c r="BI624" s="274"/>
      <c r="BJ624" s="275"/>
      <c r="BK624" s="275"/>
      <c r="BL624" s="273"/>
      <c r="BM624" s="274"/>
      <c r="BN624" s="275"/>
      <c r="BO624" s="275"/>
    </row>
    <row r="625">
      <c r="D625" s="273"/>
      <c r="E625" s="274"/>
      <c r="F625" s="275"/>
      <c r="G625" s="275"/>
      <c r="H625" s="273"/>
      <c r="I625" s="274"/>
      <c r="J625" s="275"/>
      <c r="K625" s="275"/>
      <c r="L625" s="273"/>
      <c r="M625" s="274"/>
      <c r="N625" s="275"/>
      <c r="O625" s="275"/>
      <c r="P625" s="273"/>
      <c r="Q625" s="274"/>
      <c r="R625" s="275"/>
      <c r="S625" s="275"/>
      <c r="T625" s="273"/>
      <c r="U625" s="274"/>
      <c r="V625" s="275"/>
      <c r="W625" s="275"/>
      <c r="X625" s="273"/>
      <c r="Y625" s="274"/>
      <c r="Z625" s="275"/>
      <c r="AA625" s="275"/>
      <c r="AB625" s="273"/>
      <c r="AC625" s="274"/>
      <c r="AD625" s="275"/>
      <c r="AE625" s="275"/>
      <c r="AF625" s="273"/>
      <c r="AG625" s="274"/>
      <c r="AH625" s="275"/>
      <c r="AI625" s="275"/>
      <c r="AJ625" s="273"/>
      <c r="AK625" s="274"/>
      <c r="AL625" s="275"/>
      <c r="AM625" s="275"/>
      <c r="AN625" s="273"/>
      <c r="AO625" s="274"/>
      <c r="AP625" s="275"/>
      <c r="AQ625" s="275"/>
      <c r="AR625" s="273"/>
      <c r="AS625" s="274"/>
      <c r="AT625" s="275"/>
      <c r="AU625" s="275"/>
      <c r="AV625" s="273"/>
      <c r="AW625" s="274"/>
      <c r="AX625" s="275"/>
      <c r="AY625" s="275"/>
      <c r="AZ625" s="273"/>
      <c r="BA625" s="274"/>
      <c r="BB625" s="275"/>
      <c r="BC625" s="275"/>
      <c r="BD625" s="273"/>
      <c r="BE625" s="274"/>
      <c r="BF625" s="275"/>
      <c r="BG625" s="275"/>
      <c r="BH625" s="273"/>
      <c r="BI625" s="274"/>
      <c r="BJ625" s="275"/>
      <c r="BK625" s="275"/>
      <c r="BL625" s="273"/>
      <c r="BM625" s="274"/>
      <c r="BN625" s="275"/>
      <c r="BO625" s="275"/>
    </row>
    <row r="626">
      <c r="D626" s="273"/>
      <c r="E626" s="274"/>
      <c r="F626" s="275"/>
      <c r="G626" s="275"/>
      <c r="H626" s="273"/>
      <c r="I626" s="274"/>
      <c r="J626" s="275"/>
      <c r="K626" s="275"/>
      <c r="L626" s="273"/>
      <c r="M626" s="274"/>
      <c r="N626" s="275"/>
      <c r="O626" s="275"/>
      <c r="P626" s="273"/>
      <c r="Q626" s="274"/>
      <c r="R626" s="275"/>
      <c r="S626" s="275"/>
      <c r="T626" s="273"/>
      <c r="U626" s="274"/>
      <c r="V626" s="275"/>
      <c r="W626" s="275"/>
      <c r="X626" s="273"/>
      <c r="Y626" s="274"/>
      <c r="Z626" s="275"/>
      <c r="AA626" s="275"/>
      <c r="AB626" s="273"/>
      <c r="AC626" s="274"/>
      <c r="AD626" s="275"/>
      <c r="AE626" s="275"/>
      <c r="AF626" s="273"/>
      <c r="AG626" s="274"/>
      <c r="AH626" s="275"/>
      <c r="AI626" s="275"/>
      <c r="AJ626" s="273"/>
      <c r="AK626" s="274"/>
      <c r="AL626" s="275"/>
      <c r="AM626" s="275"/>
      <c r="AN626" s="273"/>
      <c r="AO626" s="274"/>
      <c r="AP626" s="275"/>
      <c r="AQ626" s="275"/>
      <c r="AR626" s="273"/>
      <c r="AS626" s="274"/>
      <c r="AT626" s="275"/>
      <c r="AU626" s="275"/>
      <c r="AV626" s="273"/>
      <c r="AW626" s="274"/>
      <c r="AX626" s="275"/>
      <c r="AY626" s="275"/>
      <c r="AZ626" s="273"/>
      <c r="BA626" s="274"/>
      <c r="BB626" s="275"/>
      <c r="BC626" s="275"/>
      <c r="BD626" s="273"/>
      <c r="BE626" s="274"/>
      <c r="BF626" s="275"/>
      <c r="BG626" s="275"/>
      <c r="BH626" s="273"/>
      <c r="BI626" s="274"/>
      <c r="BJ626" s="275"/>
      <c r="BK626" s="275"/>
      <c r="BL626" s="273"/>
      <c r="BM626" s="274"/>
      <c r="BN626" s="275"/>
      <c r="BO626" s="275"/>
    </row>
    <row r="627">
      <c r="D627" s="273"/>
      <c r="E627" s="274"/>
      <c r="F627" s="275"/>
      <c r="G627" s="275"/>
      <c r="H627" s="273"/>
      <c r="I627" s="274"/>
      <c r="J627" s="275"/>
      <c r="K627" s="275"/>
      <c r="L627" s="273"/>
      <c r="M627" s="274"/>
      <c r="N627" s="275"/>
      <c r="O627" s="275"/>
      <c r="P627" s="273"/>
      <c r="Q627" s="274"/>
      <c r="R627" s="275"/>
      <c r="S627" s="275"/>
      <c r="T627" s="273"/>
      <c r="U627" s="274"/>
      <c r="V627" s="275"/>
      <c r="W627" s="275"/>
      <c r="X627" s="273"/>
      <c r="Y627" s="274"/>
      <c r="Z627" s="275"/>
      <c r="AA627" s="275"/>
      <c r="AB627" s="273"/>
      <c r="AC627" s="274"/>
      <c r="AD627" s="275"/>
      <c r="AE627" s="275"/>
      <c r="AF627" s="273"/>
      <c r="AG627" s="274"/>
      <c r="AH627" s="275"/>
      <c r="AI627" s="275"/>
      <c r="AJ627" s="273"/>
      <c r="AK627" s="274"/>
      <c r="AL627" s="275"/>
      <c r="AM627" s="275"/>
      <c r="AN627" s="273"/>
      <c r="AO627" s="274"/>
      <c r="AP627" s="275"/>
      <c r="AQ627" s="275"/>
      <c r="AR627" s="273"/>
      <c r="AS627" s="274"/>
      <c r="AT627" s="275"/>
      <c r="AU627" s="275"/>
      <c r="AV627" s="273"/>
      <c r="AW627" s="274"/>
      <c r="AX627" s="275"/>
      <c r="AY627" s="275"/>
      <c r="AZ627" s="273"/>
      <c r="BA627" s="274"/>
      <c r="BB627" s="275"/>
      <c r="BC627" s="275"/>
      <c r="BD627" s="273"/>
      <c r="BE627" s="274"/>
      <c r="BF627" s="275"/>
      <c r="BG627" s="275"/>
      <c r="BH627" s="273"/>
      <c r="BI627" s="274"/>
      <c r="BJ627" s="275"/>
      <c r="BK627" s="275"/>
      <c r="BL627" s="273"/>
      <c r="BM627" s="274"/>
      <c r="BN627" s="275"/>
      <c r="BO627" s="275"/>
    </row>
    <row r="628">
      <c r="D628" s="273"/>
      <c r="E628" s="274"/>
      <c r="F628" s="275"/>
      <c r="G628" s="275"/>
      <c r="H628" s="273"/>
      <c r="I628" s="274"/>
      <c r="J628" s="275"/>
      <c r="K628" s="275"/>
      <c r="L628" s="273"/>
      <c r="M628" s="274"/>
      <c r="N628" s="275"/>
      <c r="O628" s="275"/>
      <c r="P628" s="273"/>
      <c r="Q628" s="274"/>
      <c r="R628" s="275"/>
      <c r="S628" s="275"/>
      <c r="T628" s="273"/>
      <c r="U628" s="274"/>
      <c r="V628" s="275"/>
      <c r="W628" s="275"/>
      <c r="X628" s="273"/>
      <c r="Y628" s="274"/>
      <c r="Z628" s="275"/>
      <c r="AA628" s="275"/>
      <c r="AB628" s="273"/>
      <c r="AC628" s="274"/>
      <c r="AD628" s="275"/>
      <c r="AE628" s="275"/>
      <c r="AF628" s="273"/>
      <c r="AG628" s="274"/>
      <c r="AH628" s="275"/>
      <c r="AI628" s="275"/>
      <c r="AJ628" s="273"/>
      <c r="AK628" s="274"/>
      <c r="AL628" s="275"/>
      <c r="AM628" s="275"/>
      <c r="AN628" s="273"/>
      <c r="AO628" s="274"/>
      <c r="AP628" s="275"/>
      <c r="AQ628" s="275"/>
      <c r="AR628" s="273"/>
      <c r="AS628" s="274"/>
      <c r="AT628" s="275"/>
      <c r="AU628" s="275"/>
      <c r="AV628" s="273"/>
      <c r="AW628" s="274"/>
      <c r="AX628" s="275"/>
      <c r="AY628" s="275"/>
      <c r="AZ628" s="273"/>
      <c r="BA628" s="274"/>
      <c r="BB628" s="275"/>
      <c r="BC628" s="275"/>
      <c r="BD628" s="273"/>
      <c r="BE628" s="274"/>
      <c r="BF628" s="275"/>
      <c r="BG628" s="275"/>
      <c r="BH628" s="273"/>
      <c r="BI628" s="274"/>
      <c r="BJ628" s="275"/>
      <c r="BK628" s="275"/>
      <c r="BL628" s="273"/>
      <c r="BM628" s="274"/>
      <c r="BN628" s="275"/>
      <c r="BO628" s="275"/>
    </row>
    <row r="629">
      <c r="D629" s="273"/>
      <c r="E629" s="274"/>
      <c r="F629" s="275"/>
      <c r="G629" s="275"/>
      <c r="H629" s="273"/>
      <c r="I629" s="274"/>
      <c r="J629" s="275"/>
      <c r="K629" s="275"/>
      <c r="L629" s="273"/>
      <c r="M629" s="274"/>
      <c r="N629" s="275"/>
      <c r="O629" s="275"/>
      <c r="P629" s="273"/>
      <c r="Q629" s="274"/>
      <c r="R629" s="275"/>
      <c r="S629" s="275"/>
      <c r="T629" s="273"/>
      <c r="U629" s="274"/>
      <c r="V629" s="275"/>
      <c r="W629" s="275"/>
      <c r="X629" s="273"/>
      <c r="Y629" s="274"/>
      <c r="Z629" s="275"/>
      <c r="AA629" s="275"/>
      <c r="AB629" s="273"/>
      <c r="AC629" s="274"/>
      <c r="AD629" s="275"/>
      <c r="AE629" s="275"/>
      <c r="AF629" s="273"/>
      <c r="AG629" s="274"/>
      <c r="AH629" s="275"/>
      <c r="AI629" s="275"/>
      <c r="AJ629" s="273"/>
      <c r="AK629" s="274"/>
      <c r="AL629" s="275"/>
      <c r="AM629" s="275"/>
      <c r="AN629" s="273"/>
      <c r="AO629" s="274"/>
      <c r="AP629" s="275"/>
      <c r="AQ629" s="275"/>
      <c r="AR629" s="273"/>
      <c r="AS629" s="274"/>
      <c r="AT629" s="275"/>
      <c r="AU629" s="275"/>
      <c r="AV629" s="273"/>
      <c r="AW629" s="274"/>
      <c r="AX629" s="275"/>
      <c r="AY629" s="275"/>
      <c r="AZ629" s="273"/>
      <c r="BA629" s="274"/>
      <c r="BB629" s="275"/>
      <c r="BC629" s="275"/>
      <c r="BD629" s="273"/>
      <c r="BE629" s="274"/>
      <c r="BF629" s="275"/>
      <c r="BG629" s="275"/>
      <c r="BH629" s="273"/>
      <c r="BI629" s="274"/>
      <c r="BJ629" s="275"/>
      <c r="BK629" s="275"/>
      <c r="BL629" s="273"/>
      <c r="BM629" s="274"/>
      <c r="BN629" s="275"/>
      <c r="BO629" s="275"/>
    </row>
    <row r="630">
      <c r="D630" s="273"/>
      <c r="E630" s="274"/>
      <c r="F630" s="275"/>
      <c r="G630" s="275"/>
      <c r="H630" s="273"/>
      <c r="I630" s="274"/>
      <c r="J630" s="275"/>
      <c r="K630" s="275"/>
      <c r="L630" s="273"/>
      <c r="M630" s="274"/>
      <c r="N630" s="275"/>
      <c r="O630" s="275"/>
      <c r="P630" s="273"/>
      <c r="Q630" s="274"/>
      <c r="R630" s="275"/>
      <c r="S630" s="275"/>
      <c r="T630" s="273"/>
      <c r="U630" s="274"/>
      <c r="V630" s="275"/>
      <c r="W630" s="275"/>
      <c r="X630" s="273"/>
      <c r="Y630" s="274"/>
      <c r="Z630" s="275"/>
      <c r="AA630" s="275"/>
      <c r="AB630" s="273"/>
      <c r="AC630" s="274"/>
      <c r="AD630" s="275"/>
      <c r="AE630" s="275"/>
      <c r="AF630" s="273"/>
      <c r="AG630" s="274"/>
      <c r="AH630" s="275"/>
      <c r="AI630" s="275"/>
      <c r="AJ630" s="273"/>
      <c r="AK630" s="274"/>
      <c r="AL630" s="275"/>
      <c r="AM630" s="275"/>
      <c r="AN630" s="273"/>
      <c r="AO630" s="274"/>
      <c r="AP630" s="275"/>
      <c r="AQ630" s="275"/>
      <c r="AR630" s="273"/>
      <c r="AS630" s="274"/>
      <c r="AT630" s="275"/>
      <c r="AU630" s="275"/>
      <c r="AV630" s="273"/>
      <c r="AW630" s="274"/>
      <c r="AX630" s="275"/>
      <c r="AY630" s="275"/>
      <c r="AZ630" s="273"/>
      <c r="BA630" s="274"/>
      <c r="BB630" s="275"/>
      <c r="BC630" s="275"/>
      <c r="BD630" s="273"/>
      <c r="BE630" s="274"/>
      <c r="BF630" s="275"/>
      <c r="BG630" s="275"/>
      <c r="BH630" s="273"/>
      <c r="BI630" s="274"/>
      <c r="BJ630" s="275"/>
      <c r="BK630" s="275"/>
      <c r="BL630" s="273"/>
      <c r="BM630" s="274"/>
      <c r="BN630" s="275"/>
      <c r="BO630" s="275"/>
    </row>
    <row r="631">
      <c r="D631" s="273"/>
      <c r="E631" s="274"/>
      <c r="F631" s="275"/>
      <c r="G631" s="275"/>
      <c r="H631" s="273"/>
      <c r="I631" s="274"/>
      <c r="J631" s="275"/>
      <c r="K631" s="275"/>
      <c r="L631" s="273"/>
      <c r="M631" s="274"/>
      <c r="N631" s="275"/>
      <c r="O631" s="275"/>
      <c r="P631" s="273"/>
      <c r="Q631" s="274"/>
      <c r="R631" s="275"/>
      <c r="S631" s="275"/>
      <c r="T631" s="273"/>
      <c r="U631" s="274"/>
      <c r="V631" s="275"/>
      <c r="W631" s="275"/>
      <c r="X631" s="273"/>
      <c r="Y631" s="274"/>
      <c r="Z631" s="275"/>
      <c r="AA631" s="275"/>
      <c r="AB631" s="273"/>
      <c r="AC631" s="274"/>
      <c r="AD631" s="275"/>
      <c r="AE631" s="275"/>
      <c r="AF631" s="273"/>
      <c r="AG631" s="274"/>
      <c r="AH631" s="275"/>
      <c r="AI631" s="275"/>
      <c r="AJ631" s="273"/>
      <c r="AK631" s="274"/>
      <c r="AL631" s="275"/>
      <c r="AM631" s="275"/>
      <c r="AN631" s="273"/>
      <c r="AO631" s="274"/>
      <c r="AP631" s="275"/>
      <c r="AQ631" s="275"/>
      <c r="AR631" s="273"/>
      <c r="AS631" s="274"/>
      <c r="AT631" s="275"/>
      <c r="AU631" s="275"/>
      <c r="AV631" s="273"/>
      <c r="AW631" s="274"/>
      <c r="AX631" s="275"/>
      <c r="AY631" s="275"/>
      <c r="AZ631" s="273"/>
      <c r="BA631" s="274"/>
      <c r="BB631" s="275"/>
      <c r="BC631" s="275"/>
      <c r="BD631" s="273"/>
      <c r="BE631" s="274"/>
      <c r="BF631" s="275"/>
      <c r="BG631" s="275"/>
      <c r="BH631" s="273"/>
      <c r="BI631" s="274"/>
      <c r="BJ631" s="275"/>
      <c r="BK631" s="275"/>
      <c r="BL631" s="273"/>
      <c r="BM631" s="274"/>
      <c r="BN631" s="275"/>
      <c r="BO631" s="275"/>
    </row>
    <row r="632">
      <c r="D632" s="273"/>
      <c r="E632" s="274"/>
      <c r="F632" s="275"/>
      <c r="G632" s="275"/>
      <c r="H632" s="273"/>
      <c r="I632" s="274"/>
      <c r="J632" s="275"/>
      <c r="K632" s="275"/>
      <c r="L632" s="273"/>
      <c r="M632" s="274"/>
      <c r="N632" s="275"/>
      <c r="O632" s="275"/>
      <c r="P632" s="273"/>
      <c r="Q632" s="274"/>
      <c r="R632" s="275"/>
      <c r="S632" s="275"/>
      <c r="T632" s="273"/>
      <c r="U632" s="274"/>
      <c r="V632" s="275"/>
      <c r="W632" s="275"/>
      <c r="X632" s="273"/>
      <c r="Y632" s="274"/>
      <c r="Z632" s="275"/>
      <c r="AA632" s="275"/>
      <c r="AB632" s="273"/>
      <c r="AC632" s="274"/>
      <c r="AD632" s="275"/>
      <c r="AE632" s="275"/>
      <c r="AF632" s="273"/>
      <c r="AG632" s="274"/>
      <c r="AH632" s="275"/>
      <c r="AI632" s="275"/>
      <c r="AJ632" s="273"/>
      <c r="AK632" s="274"/>
      <c r="AL632" s="275"/>
      <c r="AM632" s="275"/>
      <c r="AN632" s="273"/>
      <c r="AO632" s="274"/>
      <c r="AP632" s="275"/>
      <c r="AQ632" s="275"/>
      <c r="AR632" s="273"/>
      <c r="AS632" s="274"/>
      <c r="AT632" s="275"/>
      <c r="AU632" s="275"/>
      <c r="AV632" s="273"/>
      <c r="AW632" s="274"/>
      <c r="AX632" s="275"/>
      <c r="AY632" s="275"/>
      <c r="AZ632" s="273"/>
      <c r="BA632" s="274"/>
      <c r="BB632" s="275"/>
      <c r="BC632" s="275"/>
      <c r="BD632" s="273"/>
      <c r="BE632" s="274"/>
      <c r="BF632" s="275"/>
      <c r="BG632" s="275"/>
      <c r="BH632" s="273"/>
      <c r="BI632" s="274"/>
      <c r="BJ632" s="275"/>
      <c r="BK632" s="275"/>
      <c r="BL632" s="273"/>
      <c r="BM632" s="274"/>
      <c r="BN632" s="275"/>
      <c r="BO632" s="275"/>
    </row>
    <row r="633">
      <c r="D633" s="273"/>
      <c r="E633" s="274"/>
      <c r="F633" s="275"/>
      <c r="G633" s="275"/>
      <c r="H633" s="273"/>
      <c r="I633" s="274"/>
      <c r="J633" s="275"/>
      <c r="K633" s="275"/>
      <c r="L633" s="273"/>
      <c r="M633" s="274"/>
      <c r="N633" s="275"/>
      <c r="O633" s="275"/>
      <c r="P633" s="273"/>
      <c r="Q633" s="274"/>
      <c r="R633" s="275"/>
      <c r="S633" s="275"/>
      <c r="T633" s="273"/>
      <c r="U633" s="274"/>
      <c r="V633" s="275"/>
      <c r="W633" s="275"/>
      <c r="X633" s="273"/>
      <c r="Y633" s="274"/>
      <c r="Z633" s="275"/>
      <c r="AA633" s="275"/>
      <c r="AB633" s="273"/>
      <c r="AC633" s="274"/>
      <c r="AD633" s="275"/>
      <c r="AE633" s="275"/>
      <c r="AF633" s="273"/>
      <c r="AG633" s="274"/>
      <c r="AH633" s="275"/>
      <c r="AI633" s="275"/>
      <c r="AJ633" s="273"/>
      <c r="AK633" s="274"/>
      <c r="AL633" s="275"/>
      <c r="AM633" s="275"/>
      <c r="AN633" s="273"/>
      <c r="AO633" s="274"/>
      <c r="AP633" s="275"/>
      <c r="AQ633" s="275"/>
      <c r="AR633" s="273"/>
      <c r="AS633" s="274"/>
      <c r="AT633" s="275"/>
      <c r="AU633" s="275"/>
      <c r="AV633" s="273"/>
      <c r="AW633" s="274"/>
      <c r="AX633" s="275"/>
      <c r="AY633" s="275"/>
      <c r="AZ633" s="273"/>
      <c r="BA633" s="274"/>
      <c r="BB633" s="275"/>
      <c r="BC633" s="275"/>
      <c r="BD633" s="273"/>
      <c r="BE633" s="274"/>
      <c r="BF633" s="275"/>
      <c r="BG633" s="275"/>
      <c r="BH633" s="273"/>
      <c r="BI633" s="274"/>
      <c r="BJ633" s="275"/>
      <c r="BK633" s="275"/>
      <c r="BL633" s="273"/>
      <c r="BM633" s="274"/>
      <c r="BN633" s="275"/>
      <c r="BO633" s="275"/>
    </row>
    <row r="634">
      <c r="D634" s="273"/>
      <c r="E634" s="274"/>
      <c r="F634" s="275"/>
      <c r="G634" s="275"/>
      <c r="H634" s="273"/>
      <c r="I634" s="274"/>
      <c r="J634" s="275"/>
      <c r="K634" s="275"/>
      <c r="L634" s="273"/>
      <c r="M634" s="274"/>
      <c r="N634" s="275"/>
      <c r="O634" s="275"/>
      <c r="P634" s="273"/>
      <c r="Q634" s="274"/>
      <c r="R634" s="275"/>
      <c r="S634" s="275"/>
      <c r="T634" s="273"/>
      <c r="U634" s="274"/>
      <c r="V634" s="275"/>
      <c r="W634" s="275"/>
      <c r="X634" s="273"/>
      <c r="Y634" s="274"/>
      <c r="Z634" s="275"/>
      <c r="AA634" s="275"/>
      <c r="AB634" s="273"/>
      <c r="AC634" s="274"/>
      <c r="AD634" s="275"/>
      <c r="AE634" s="275"/>
      <c r="AF634" s="273"/>
      <c r="AG634" s="274"/>
      <c r="AH634" s="275"/>
      <c r="AI634" s="275"/>
      <c r="AJ634" s="273"/>
      <c r="AK634" s="274"/>
      <c r="AL634" s="275"/>
      <c r="AM634" s="275"/>
      <c r="AN634" s="273"/>
      <c r="AO634" s="274"/>
      <c r="AP634" s="275"/>
      <c r="AQ634" s="275"/>
      <c r="AR634" s="273"/>
      <c r="AS634" s="274"/>
      <c r="AT634" s="275"/>
      <c r="AU634" s="275"/>
      <c r="AV634" s="273"/>
      <c r="AW634" s="274"/>
      <c r="AX634" s="275"/>
      <c r="AY634" s="275"/>
      <c r="AZ634" s="273"/>
      <c r="BA634" s="274"/>
      <c r="BB634" s="275"/>
      <c r="BC634" s="275"/>
      <c r="BD634" s="273"/>
      <c r="BE634" s="274"/>
      <c r="BF634" s="275"/>
      <c r="BG634" s="275"/>
      <c r="BH634" s="273"/>
      <c r="BI634" s="274"/>
      <c r="BJ634" s="275"/>
      <c r="BK634" s="275"/>
      <c r="BL634" s="273"/>
      <c r="BM634" s="274"/>
      <c r="BN634" s="275"/>
      <c r="BO634" s="275"/>
    </row>
    <row r="635">
      <c r="D635" s="273"/>
      <c r="E635" s="274"/>
      <c r="F635" s="275"/>
      <c r="G635" s="275"/>
      <c r="H635" s="273"/>
      <c r="I635" s="274"/>
      <c r="J635" s="275"/>
      <c r="K635" s="275"/>
      <c r="L635" s="273"/>
      <c r="M635" s="274"/>
      <c r="N635" s="275"/>
      <c r="O635" s="275"/>
      <c r="P635" s="273"/>
      <c r="Q635" s="274"/>
      <c r="R635" s="275"/>
      <c r="S635" s="275"/>
      <c r="T635" s="273"/>
      <c r="U635" s="274"/>
      <c r="V635" s="275"/>
      <c r="W635" s="275"/>
      <c r="X635" s="273"/>
      <c r="Y635" s="274"/>
      <c r="Z635" s="275"/>
      <c r="AA635" s="275"/>
      <c r="AB635" s="273"/>
      <c r="AC635" s="274"/>
      <c r="AD635" s="275"/>
      <c r="AE635" s="275"/>
      <c r="AF635" s="273"/>
      <c r="AG635" s="274"/>
      <c r="AH635" s="275"/>
      <c r="AI635" s="275"/>
      <c r="AJ635" s="273"/>
      <c r="AK635" s="274"/>
      <c r="AL635" s="275"/>
      <c r="AM635" s="275"/>
      <c r="AN635" s="273"/>
      <c r="AO635" s="274"/>
      <c r="AP635" s="275"/>
      <c r="AQ635" s="275"/>
      <c r="AR635" s="273"/>
      <c r="AS635" s="274"/>
      <c r="AT635" s="275"/>
      <c r="AU635" s="275"/>
      <c r="AV635" s="273"/>
      <c r="AW635" s="274"/>
      <c r="AX635" s="275"/>
      <c r="AY635" s="275"/>
      <c r="AZ635" s="273"/>
      <c r="BA635" s="274"/>
      <c r="BB635" s="275"/>
      <c r="BC635" s="275"/>
      <c r="BD635" s="273"/>
      <c r="BE635" s="274"/>
      <c r="BF635" s="275"/>
      <c r="BG635" s="275"/>
      <c r="BH635" s="273"/>
      <c r="BI635" s="274"/>
      <c r="BJ635" s="275"/>
      <c r="BK635" s="275"/>
      <c r="BL635" s="273"/>
      <c r="BM635" s="274"/>
      <c r="BN635" s="275"/>
      <c r="BO635" s="275"/>
    </row>
    <row r="636">
      <c r="D636" s="273"/>
      <c r="E636" s="274"/>
      <c r="F636" s="275"/>
      <c r="G636" s="275"/>
      <c r="H636" s="273"/>
      <c r="I636" s="274"/>
      <c r="J636" s="275"/>
      <c r="K636" s="275"/>
      <c r="L636" s="273"/>
      <c r="M636" s="274"/>
      <c r="N636" s="275"/>
      <c r="O636" s="275"/>
      <c r="P636" s="273"/>
      <c r="Q636" s="274"/>
      <c r="R636" s="275"/>
      <c r="S636" s="275"/>
      <c r="T636" s="273"/>
      <c r="U636" s="274"/>
      <c r="V636" s="275"/>
      <c r="W636" s="275"/>
      <c r="X636" s="273"/>
      <c r="Y636" s="274"/>
      <c r="Z636" s="275"/>
      <c r="AA636" s="275"/>
      <c r="AB636" s="273"/>
      <c r="AC636" s="274"/>
      <c r="AD636" s="275"/>
      <c r="AE636" s="275"/>
      <c r="AF636" s="273"/>
      <c r="AG636" s="274"/>
      <c r="AH636" s="275"/>
      <c r="AI636" s="275"/>
      <c r="AJ636" s="273"/>
      <c r="AK636" s="274"/>
      <c r="AL636" s="275"/>
      <c r="AM636" s="275"/>
      <c r="AN636" s="273"/>
      <c r="AO636" s="274"/>
      <c r="AP636" s="275"/>
      <c r="AQ636" s="275"/>
      <c r="AR636" s="273"/>
      <c r="AS636" s="274"/>
      <c r="AT636" s="275"/>
      <c r="AU636" s="275"/>
      <c r="AV636" s="273"/>
      <c r="AW636" s="274"/>
      <c r="AX636" s="275"/>
      <c r="AY636" s="275"/>
      <c r="AZ636" s="273"/>
      <c r="BA636" s="274"/>
      <c r="BB636" s="275"/>
      <c r="BC636" s="275"/>
      <c r="BD636" s="273"/>
      <c r="BE636" s="274"/>
      <c r="BF636" s="275"/>
      <c r="BG636" s="275"/>
      <c r="BH636" s="273"/>
      <c r="BI636" s="274"/>
      <c r="BJ636" s="275"/>
      <c r="BK636" s="275"/>
      <c r="BL636" s="273"/>
      <c r="BM636" s="274"/>
      <c r="BN636" s="275"/>
      <c r="BO636" s="275"/>
    </row>
    <row r="637">
      <c r="D637" s="273"/>
      <c r="E637" s="274"/>
      <c r="F637" s="275"/>
      <c r="G637" s="275"/>
      <c r="H637" s="273"/>
      <c r="I637" s="274"/>
      <c r="J637" s="275"/>
      <c r="K637" s="275"/>
      <c r="L637" s="273"/>
      <c r="M637" s="274"/>
      <c r="N637" s="275"/>
      <c r="O637" s="275"/>
      <c r="P637" s="273"/>
      <c r="Q637" s="274"/>
      <c r="R637" s="275"/>
      <c r="S637" s="275"/>
      <c r="T637" s="273"/>
      <c r="U637" s="274"/>
      <c r="V637" s="275"/>
      <c r="W637" s="275"/>
      <c r="X637" s="273"/>
      <c r="Y637" s="274"/>
      <c r="Z637" s="275"/>
      <c r="AA637" s="275"/>
      <c r="AB637" s="273"/>
      <c r="AC637" s="274"/>
      <c r="AD637" s="275"/>
      <c r="AE637" s="275"/>
      <c r="AF637" s="273"/>
      <c r="AG637" s="274"/>
      <c r="AH637" s="275"/>
      <c r="AI637" s="275"/>
      <c r="AJ637" s="273"/>
      <c r="AK637" s="274"/>
      <c r="AL637" s="275"/>
      <c r="AM637" s="275"/>
      <c r="AN637" s="273"/>
      <c r="AO637" s="274"/>
      <c r="AP637" s="275"/>
      <c r="AQ637" s="275"/>
      <c r="AR637" s="273"/>
      <c r="AS637" s="274"/>
      <c r="AT637" s="275"/>
      <c r="AU637" s="275"/>
      <c r="AV637" s="273"/>
      <c r="AW637" s="274"/>
      <c r="AX637" s="275"/>
      <c r="AY637" s="275"/>
      <c r="AZ637" s="273"/>
      <c r="BA637" s="274"/>
      <c r="BB637" s="275"/>
      <c r="BC637" s="275"/>
      <c r="BD637" s="273"/>
      <c r="BE637" s="274"/>
      <c r="BF637" s="275"/>
      <c r="BG637" s="275"/>
      <c r="BH637" s="273"/>
      <c r="BI637" s="274"/>
      <c r="BJ637" s="275"/>
      <c r="BK637" s="275"/>
      <c r="BL637" s="273"/>
      <c r="BM637" s="274"/>
      <c r="BN637" s="275"/>
      <c r="BO637" s="275"/>
    </row>
    <row r="638">
      <c r="D638" s="273"/>
      <c r="E638" s="274"/>
      <c r="F638" s="275"/>
      <c r="G638" s="275"/>
      <c r="H638" s="273"/>
      <c r="I638" s="274"/>
      <c r="J638" s="275"/>
      <c r="K638" s="275"/>
      <c r="L638" s="273"/>
      <c r="M638" s="274"/>
      <c r="N638" s="275"/>
      <c r="O638" s="275"/>
      <c r="P638" s="273"/>
      <c r="Q638" s="274"/>
      <c r="R638" s="275"/>
      <c r="S638" s="275"/>
      <c r="T638" s="273"/>
      <c r="U638" s="274"/>
      <c r="V638" s="275"/>
      <c r="W638" s="275"/>
      <c r="X638" s="273"/>
      <c r="Y638" s="274"/>
      <c r="Z638" s="275"/>
      <c r="AA638" s="275"/>
      <c r="AB638" s="273"/>
      <c r="AC638" s="274"/>
      <c r="AD638" s="275"/>
      <c r="AE638" s="275"/>
      <c r="AF638" s="273"/>
      <c r="AG638" s="274"/>
      <c r="AH638" s="275"/>
      <c r="AI638" s="275"/>
      <c r="AJ638" s="273"/>
      <c r="AK638" s="274"/>
      <c r="AL638" s="275"/>
      <c r="AM638" s="275"/>
      <c r="AN638" s="273"/>
      <c r="AO638" s="274"/>
      <c r="AP638" s="275"/>
      <c r="AQ638" s="275"/>
      <c r="AR638" s="273"/>
      <c r="AS638" s="274"/>
      <c r="AT638" s="275"/>
      <c r="AU638" s="275"/>
      <c r="AV638" s="273"/>
      <c r="AW638" s="274"/>
      <c r="AX638" s="275"/>
      <c r="AY638" s="275"/>
      <c r="AZ638" s="273"/>
      <c r="BA638" s="274"/>
      <c r="BB638" s="275"/>
      <c r="BC638" s="275"/>
      <c r="BD638" s="273"/>
      <c r="BE638" s="274"/>
      <c r="BF638" s="275"/>
      <c r="BG638" s="275"/>
      <c r="BH638" s="273"/>
      <c r="BI638" s="274"/>
      <c r="BJ638" s="275"/>
      <c r="BK638" s="275"/>
      <c r="BL638" s="273"/>
      <c r="BM638" s="274"/>
      <c r="BN638" s="275"/>
      <c r="BO638" s="275"/>
    </row>
    <row r="639">
      <c r="D639" s="273"/>
      <c r="E639" s="274"/>
      <c r="F639" s="275"/>
      <c r="G639" s="275"/>
      <c r="H639" s="273"/>
      <c r="I639" s="274"/>
      <c r="J639" s="275"/>
      <c r="K639" s="275"/>
      <c r="L639" s="273"/>
      <c r="M639" s="274"/>
      <c r="N639" s="275"/>
      <c r="O639" s="275"/>
      <c r="P639" s="273"/>
      <c r="Q639" s="274"/>
      <c r="R639" s="275"/>
      <c r="S639" s="275"/>
      <c r="T639" s="273"/>
      <c r="U639" s="274"/>
      <c r="V639" s="275"/>
      <c r="W639" s="275"/>
      <c r="X639" s="273"/>
      <c r="Y639" s="274"/>
      <c r="Z639" s="275"/>
      <c r="AA639" s="275"/>
      <c r="AB639" s="273"/>
      <c r="AC639" s="274"/>
      <c r="AD639" s="275"/>
      <c r="AE639" s="275"/>
      <c r="AF639" s="273"/>
      <c r="AG639" s="274"/>
      <c r="AH639" s="275"/>
      <c r="AI639" s="275"/>
      <c r="AJ639" s="273"/>
      <c r="AK639" s="274"/>
      <c r="AL639" s="275"/>
      <c r="AM639" s="275"/>
      <c r="AN639" s="273"/>
      <c r="AO639" s="274"/>
      <c r="AP639" s="275"/>
      <c r="AQ639" s="275"/>
      <c r="AR639" s="273"/>
      <c r="AS639" s="274"/>
      <c r="AT639" s="275"/>
      <c r="AU639" s="275"/>
      <c r="AV639" s="273"/>
      <c r="AW639" s="274"/>
      <c r="AX639" s="275"/>
      <c r="AY639" s="275"/>
      <c r="AZ639" s="273"/>
      <c r="BA639" s="274"/>
      <c r="BB639" s="275"/>
      <c r="BC639" s="275"/>
      <c r="BD639" s="273"/>
      <c r="BE639" s="274"/>
      <c r="BF639" s="275"/>
      <c r="BG639" s="275"/>
      <c r="BH639" s="273"/>
      <c r="BI639" s="274"/>
      <c r="BJ639" s="275"/>
      <c r="BK639" s="275"/>
      <c r="BL639" s="273"/>
      <c r="BM639" s="274"/>
      <c r="BN639" s="275"/>
      <c r="BO639" s="275"/>
    </row>
    <row r="640">
      <c r="D640" s="273"/>
      <c r="E640" s="274"/>
      <c r="F640" s="275"/>
      <c r="G640" s="275"/>
      <c r="H640" s="273"/>
      <c r="I640" s="274"/>
      <c r="J640" s="275"/>
      <c r="K640" s="275"/>
      <c r="L640" s="273"/>
      <c r="M640" s="274"/>
      <c r="N640" s="275"/>
      <c r="O640" s="275"/>
      <c r="P640" s="273"/>
      <c r="Q640" s="274"/>
      <c r="R640" s="275"/>
      <c r="S640" s="275"/>
      <c r="T640" s="273"/>
      <c r="U640" s="274"/>
      <c r="V640" s="275"/>
      <c r="W640" s="275"/>
      <c r="X640" s="273"/>
      <c r="Y640" s="274"/>
      <c r="Z640" s="275"/>
      <c r="AA640" s="275"/>
      <c r="AB640" s="273"/>
      <c r="AC640" s="274"/>
      <c r="AD640" s="275"/>
      <c r="AE640" s="275"/>
      <c r="AF640" s="273"/>
      <c r="AG640" s="274"/>
      <c r="AH640" s="275"/>
      <c r="AI640" s="275"/>
      <c r="AJ640" s="273"/>
      <c r="AK640" s="274"/>
      <c r="AL640" s="275"/>
      <c r="AM640" s="275"/>
      <c r="AN640" s="273"/>
      <c r="AO640" s="274"/>
      <c r="AP640" s="275"/>
      <c r="AQ640" s="275"/>
      <c r="AR640" s="273"/>
      <c r="AS640" s="274"/>
      <c r="AT640" s="275"/>
      <c r="AU640" s="275"/>
      <c r="AV640" s="273"/>
      <c r="AW640" s="274"/>
      <c r="AX640" s="275"/>
      <c r="AY640" s="275"/>
      <c r="AZ640" s="273"/>
      <c r="BA640" s="274"/>
      <c r="BB640" s="275"/>
      <c r="BC640" s="275"/>
      <c r="BD640" s="273"/>
      <c r="BE640" s="274"/>
      <c r="BF640" s="275"/>
      <c r="BG640" s="275"/>
      <c r="BH640" s="273"/>
      <c r="BI640" s="274"/>
      <c r="BJ640" s="275"/>
      <c r="BK640" s="275"/>
      <c r="BL640" s="273"/>
      <c r="BM640" s="274"/>
      <c r="BN640" s="275"/>
      <c r="BO640" s="275"/>
    </row>
    <row r="641">
      <c r="D641" s="273"/>
      <c r="E641" s="274"/>
      <c r="F641" s="275"/>
      <c r="G641" s="275"/>
      <c r="H641" s="273"/>
      <c r="I641" s="274"/>
      <c r="J641" s="275"/>
      <c r="K641" s="275"/>
      <c r="L641" s="273"/>
      <c r="M641" s="274"/>
      <c r="N641" s="275"/>
      <c r="O641" s="275"/>
      <c r="P641" s="273"/>
      <c r="Q641" s="274"/>
      <c r="R641" s="275"/>
      <c r="S641" s="275"/>
      <c r="T641" s="273"/>
      <c r="U641" s="274"/>
      <c r="V641" s="275"/>
      <c r="W641" s="275"/>
      <c r="X641" s="273"/>
      <c r="Y641" s="274"/>
      <c r="Z641" s="275"/>
      <c r="AA641" s="275"/>
      <c r="AB641" s="273"/>
      <c r="AC641" s="274"/>
      <c r="AD641" s="275"/>
      <c r="AE641" s="275"/>
      <c r="AF641" s="273"/>
      <c r="AG641" s="274"/>
      <c r="AH641" s="275"/>
      <c r="AI641" s="275"/>
      <c r="AJ641" s="273"/>
      <c r="AK641" s="274"/>
      <c r="AL641" s="275"/>
      <c r="AM641" s="275"/>
      <c r="AN641" s="273"/>
      <c r="AO641" s="274"/>
      <c r="AP641" s="275"/>
      <c r="AQ641" s="275"/>
      <c r="AR641" s="273"/>
      <c r="AS641" s="274"/>
      <c r="AT641" s="275"/>
      <c r="AU641" s="275"/>
      <c r="AV641" s="273"/>
      <c r="AW641" s="274"/>
      <c r="AX641" s="275"/>
      <c r="AY641" s="275"/>
      <c r="AZ641" s="273"/>
      <c r="BA641" s="274"/>
      <c r="BB641" s="275"/>
      <c r="BC641" s="275"/>
      <c r="BD641" s="273"/>
      <c r="BE641" s="274"/>
      <c r="BF641" s="275"/>
      <c r="BG641" s="275"/>
      <c r="BH641" s="273"/>
      <c r="BI641" s="274"/>
      <c r="BJ641" s="275"/>
      <c r="BK641" s="275"/>
      <c r="BL641" s="273"/>
      <c r="BM641" s="274"/>
      <c r="BN641" s="275"/>
      <c r="BO641" s="275"/>
    </row>
    <row r="642">
      <c r="D642" s="273"/>
      <c r="E642" s="274"/>
      <c r="F642" s="275"/>
      <c r="G642" s="275"/>
      <c r="H642" s="273"/>
      <c r="I642" s="274"/>
      <c r="J642" s="275"/>
      <c r="K642" s="275"/>
      <c r="L642" s="273"/>
      <c r="M642" s="274"/>
      <c r="N642" s="275"/>
      <c r="O642" s="275"/>
      <c r="P642" s="273"/>
      <c r="Q642" s="274"/>
      <c r="R642" s="275"/>
      <c r="S642" s="275"/>
      <c r="T642" s="273"/>
      <c r="U642" s="274"/>
      <c r="V642" s="275"/>
      <c r="W642" s="275"/>
      <c r="X642" s="273"/>
      <c r="Y642" s="274"/>
      <c r="Z642" s="275"/>
      <c r="AA642" s="275"/>
      <c r="AB642" s="273"/>
      <c r="AC642" s="274"/>
      <c r="AD642" s="275"/>
      <c r="AE642" s="275"/>
      <c r="AF642" s="273"/>
      <c r="AG642" s="274"/>
      <c r="AH642" s="275"/>
      <c r="AI642" s="275"/>
      <c r="AJ642" s="273"/>
      <c r="AK642" s="274"/>
      <c r="AL642" s="275"/>
      <c r="AM642" s="275"/>
      <c r="AN642" s="273"/>
      <c r="AO642" s="274"/>
      <c r="AP642" s="275"/>
      <c r="AQ642" s="275"/>
      <c r="AR642" s="273"/>
      <c r="AS642" s="274"/>
      <c r="AT642" s="275"/>
      <c r="AU642" s="275"/>
      <c r="AV642" s="273"/>
      <c r="AW642" s="274"/>
      <c r="AX642" s="275"/>
      <c r="AY642" s="275"/>
      <c r="AZ642" s="273"/>
      <c r="BA642" s="274"/>
      <c r="BB642" s="275"/>
      <c r="BC642" s="275"/>
      <c r="BD642" s="273"/>
      <c r="BE642" s="274"/>
      <c r="BF642" s="275"/>
      <c r="BG642" s="275"/>
      <c r="BH642" s="273"/>
      <c r="BI642" s="274"/>
      <c r="BJ642" s="275"/>
      <c r="BK642" s="275"/>
      <c r="BL642" s="273"/>
      <c r="BM642" s="274"/>
      <c r="BN642" s="275"/>
      <c r="BO642" s="275"/>
    </row>
    <row r="643">
      <c r="D643" s="273"/>
      <c r="E643" s="274"/>
      <c r="F643" s="275"/>
      <c r="G643" s="275"/>
      <c r="H643" s="273"/>
      <c r="I643" s="274"/>
      <c r="J643" s="275"/>
      <c r="K643" s="275"/>
      <c r="L643" s="273"/>
      <c r="M643" s="274"/>
      <c r="N643" s="275"/>
      <c r="O643" s="275"/>
      <c r="P643" s="273"/>
      <c r="Q643" s="274"/>
      <c r="R643" s="275"/>
      <c r="S643" s="275"/>
      <c r="T643" s="273"/>
      <c r="U643" s="274"/>
      <c r="V643" s="275"/>
      <c r="W643" s="275"/>
      <c r="X643" s="273"/>
      <c r="Y643" s="274"/>
      <c r="Z643" s="275"/>
      <c r="AA643" s="275"/>
      <c r="AB643" s="273"/>
      <c r="AC643" s="274"/>
      <c r="AD643" s="275"/>
      <c r="AE643" s="275"/>
      <c r="AF643" s="273"/>
      <c r="AG643" s="274"/>
      <c r="AH643" s="275"/>
      <c r="AI643" s="275"/>
      <c r="AJ643" s="273"/>
      <c r="AK643" s="274"/>
      <c r="AL643" s="275"/>
      <c r="AM643" s="275"/>
      <c r="AN643" s="273"/>
      <c r="AO643" s="274"/>
      <c r="AP643" s="275"/>
      <c r="AQ643" s="275"/>
      <c r="AR643" s="273"/>
      <c r="AS643" s="274"/>
      <c r="AT643" s="275"/>
      <c r="AU643" s="275"/>
      <c r="AV643" s="273"/>
      <c r="AW643" s="274"/>
      <c r="AX643" s="275"/>
      <c r="AY643" s="275"/>
      <c r="AZ643" s="273"/>
      <c r="BA643" s="274"/>
      <c r="BB643" s="275"/>
      <c r="BC643" s="275"/>
      <c r="BD643" s="273"/>
      <c r="BE643" s="274"/>
      <c r="BF643" s="275"/>
      <c r="BG643" s="275"/>
      <c r="BH643" s="273"/>
      <c r="BI643" s="274"/>
      <c r="BJ643" s="275"/>
      <c r="BK643" s="275"/>
      <c r="BL643" s="273"/>
      <c r="BM643" s="274"/>
      <c r="BN643" s="275"/>
      <c r="BO643" s="275"/>
    </row>
    <row r="644">
      <c r="D644" s="273"/>
      <c r="E644" s="274"/>
      <c r="F644" s="275"/>
      <c r="G644" s="275"/>
      <c r="H644" s="273"/>
      <c r="I644" s="274"/>
      <c r="J644" s="275"/>
      <c r="K644" s="275"/>
      <c r="L644" s="273"/>
      <c r="M644" s="274"/>
      <c r="N644" s="275"/>
      <c r="O644" s="275"/>
      <c r="P644" s="273"/>
      <c r="Q644" s="274"/>
      <c r="R644" s="275"/>
      <c r="S644" s="275"/>
      <c r="T644" s="273"/>
      <c r="U644" s="274"/>
      <c r="V644" s="275"/>
      <c r="W644" s="275"/>
      <c r="X644" s="273"/>
      <c r="Y644" s="274"/>
      <c r="Z644" s="275"/>
      <c r="AA644" s="275"/>
      <c r="AB644" s="273"/>
      <c r="AC644" s="274"/>
      <c r="AD644" s="275"/>
      <c r="AE644" s="275"/>
      <c r="AF644" s="273"/>
      <c r="AG644" s="274"/>
      <c r="AH644" s="275"/>
      <c r="AI644" s="275"/>
      <c r="AJ644" s="273"/>
      <c r="AK644" s="274"/>
      <c r="AL644" s="275"/>
      <c r="AM644" s="275"/>
      <c r="AN644" s="273"/>
      <c r="AO644" s="274"/>
      <c r="AP644" s="275"/>
      <c r="AQ644" s="275"/>
      <c r="AR644" s="273"/>
      <c r="AS644" s="274"/>
      <c r="AT644" s="275"/>
      <c r="AU644" s="275"/>
      <c r="AV644" s="273"/>
      <c r="AW644" s="274"/>
      <c r="AX644" s="275"/>
      <c r="AY644" s="275"/>
      <c r="AZ644" s="273"/>
      <c r="BA644" s="274"/>
      <c r="BB644" s="275"/>
      <c r="BC644" s="275"/>
      <c r="BD644" s="273"/>
      <c r="BE644" s="274"/>
      <c r="BF644" s="275"/>
      <c r="BG644" s="275"/>
      <c r="BH644" s="273"/>
      <c r="BI644" s="274"/>
      <c r="BJ644" s="275"/>
      <c r="BK644" s="275"/>
      <c r="BL644" s="273"/>
      <c r="BM644" s="274"/>
      <c r="BN644" s="275"/>
      <c r="BO644" s="275"/>
    </row>
    <row r="645">
      <c r="D645" s="273"/>
      <c r="E645" s="274"/>
      <c r="F645" s="275"/>
      <c r="G645" s="275"/>
      <c r="H645" s="273"/>
      <c r="I645" s="274"/>
      <c r="J645" s="275"/>
      <c r="K645" s="275"/>
      <c r="L645" s="273"/>
      <c r="M645" s="274"/>
      <c r="N645" s="275"/>
      <c r="O645" s="275"/>
      <c r="P645" s="273"/>
      <c r="Q645" s="274"/>
      <c r="R645" s="275"/>
      <c r="S645" s="275"/>
      <c r="T645" s="273"/>
      <c r="U645" s="274"/>
      <c r="V645" s="275"/>
      <c r="W645" s="275"/>
      <c r="X645" s="273"/>
      <c r="Y645" s="274"/>
      <c r="Z645" s="275"/>
      <c r="AA645" s="275"/>
      <c r="AB645" s="273"/>
      <c r="AC645" s="274"/>
      <c r="AD645" s="275"/>
      <c r="AE645" s="275"/>
      <c r="AF645" s="273"/>
      <c r="AG645" s="274"/>
      <c r="AH645" s="275"/>
      <c r="AI645" s="275"/>
      <c r="AJ645" s="273"/>
      <c r="AK645" s="274"/>
      <c r="AL645" s="275"/>
      <c r="AM645" s="275"/>
      <c r="AN645" s="273"/>
      <c r="AO645" s="274"/>
      <c r="AP645" s="275"/>
      <c r="AQ645" s="275"/>
      <c r="AR645" s="273"/>
      <c r="AS645" s="274"/>
      <c r="AT645" s="275"/>
      <c r="AU645" s="275"/>
      <c r="AV645" s="273"/>
      <c r="AW645" s="274"/>
      <c r="AX645" s="275"/>
      <c r="AY645" s="275"/>
      <c r="AZ645" s="273"/>
      <c r="BA645" s="274"/>
      <c r="BB645" s="275"/>
      <c r="BC645" s="275"/>
      <c r="BD645" s="273"/>
      <c r="BE645" s="274"/>
      <c r="BF645" s="275"/>
      <c r="BG645" s="275"/>
      <c r="BH645" s="273"/>
      <c r="BI645" s="274"/>
      <c r="BJ645" s="275"/>
      <c r="BK645" s="275"/>
      <c r="BL645" s="273"/>
      <c r="BM645" s="274"/>
      <c r="BN645" s="275"/>
      <c r="BO645" s="275"/>
    </row>
    <row r="646">
      <c r="D646" s="273"/>
      <c r="E646" s="274"/>
      <c r="F646" s="275"/>
      <c r="G646" s="275"/>
      <c r="H646" s="273"/>
      <c r="I646" s="274"/>
      <c r="J646" s="275"/>
      <c r="K646" s="275"/>
      <c r="L646" s="273"/>
      <c r="M646" s="274"/>
      <c r="N646" s="275"/>
      <c r="O646" s="275"/>
      <c r="P646" s="273"/>
      <c r="Q646" s="274"/>
      <c r="R646" s="275"/>
      <c r="S646" s="275"/>
      <c r="T646" s="273"/>
      <c r="U646" s="274"/>
      <c r="V646" s="275"/>
      <c r="W646" s="275"/>
      <c r="X646" s="273"/>
      <c r="Y646" s="274"/>
      <c r="Z646" s="275"/>
      <c r="AA646" s="275"/>
      <c r="AB646" s="273"/>
      <c r="AC646" s="274"/>
      <c r="AD646" s="275"/>
      <c r="AE646" s="275"/>
      <c r="AF646" s="273"/>
      <c r="AG646" s="274"/>
      <c r="AH646" s="275"/>
      <c r="AI646" s="275"/>
      <c r="AJ646" s="273"/>
      <c r="AK646" s="274"/>
      <c r="AL646" s="275"/>
      <c r="AM646" s="275"/>
      <c r="AN646" s="273"/>
      <c r="AO646" s="274"/>
      <c r="AP646" s="275"/>
      <c r="AQ646" s="275"/>
      <c r="AR646" s="273"/>
      <c r="AS646" s="274"/>
      <c r="AT646" s="275"/>
      <c r="AU646" s="275"/>
      <c r="AV646" s="273"/>
      <c r="AW646" s="274"/>
      <c r="AX646" s="275"/>
      <c r="AY646" s="275"/>
      <c r="AZ646" s="273"/>
      <c r="BA646" s="274"/>
      <c r="BB646" s="275"/>
      <c r="BC646" s="275"/>
      <c r="BD646" s="273"/>
      <c r="BE646" s="274"/>
      <c r="BF646" s="275"/>
      <c r="BG646" s="275"/>
      <c r="BH646" s="273"/>
      <c r="BI646" s="274"/>
      <c r="BJ646" s="275"/>
      <c r="BK646" s="275"/>
      <c r="BL646" s="273"/>
      <c r="BM646" s="274"/>
      <c r="BN646" s="275"/>
      <c r="BO646" s="275"/>
    </row>
    <row r="647">
      <c r="D647" s="273"/>
      <c r="E647" s="274"/>
      <c r="F647" s="275"/>
      <c r="G647" s="275"/>
      <c r="H647" s="273"/>
      <c r="I647" s="274"/>
      <c r="J647" s="275"/>
      <c r="K647" s="275"/>
      <c r="L647" s="273"/>
      <c r="M647" s="274"/>
      <c r="N647" s="275"/>
      <c r="O647" s="275"/>
      <c r="P647" s="273"/>
      <c r="Q647" s="274"/>
      <c r="R647" s="275"/>
      <c r="S647" s="275"/>
      <c r="T647" s="273"/>
      <c r="U647" s="274"/>
      <c r="V647" s="275"/>
      <c r="W647" s="275"/>
      <c r="X647" s="273"/>
      <c r="Y647" s="274"/>
      <c r="Z647" s="275"/>
      <c r="AA647" s="275"/>
      <c r="AB647" s="273"/>
      <c r="AC647" s="274"/>
      <c r="AD647" s="275"/>
      <c r="AE647" s="275"/>
      <c r="AF647" s="273"/>
      <c r="AG647" s="274"/>
      <c r="AH647" s="275"/>
      <c r="AI647" s="275"/>
      <c r="AJ647" s="273"/>
      <c r="AK647" s="274"/>
      <c r="AL647" s="275"/>
      <c r="AM647" s="275"/>
      <c r="AN647" s="273"/>
      <c r="AO647" s="274"/>
      <c r="AP647" s="275"/>
      <c r="AQ647" s="275"/>
      <c r="AR647" s="273"/>
      <c r="AS647" s="274"/>
      <c r="AT647" s="275"/>
      <c r="AU647" s="275"/>
      <c r="AV647" s="273"/>
      <c r="AW647" s="274"/>
      <c r="AX647" s="275"/>
      <c r="AY647" s="275"/>
      <c r="AZ647" s="273"/>
      <c r="BA647" s="274"/>
      <c r="BB647" s="275"/>
      <c r="BC647" s="275"/>
      <c r="BD647" s="273"/>
      <c r="BE647" s="274"/>
      <c r="BF647" s="275"/>
      <c r="BG647" s="275"/>
      <c r="BH647" s="273"/>
      <c r="BI647" s="274"/>
      <c r="BJ647" s="275"/>
      <c r="BK647" s="275"/>
      <c r="BL647" s="273"/>
      <c r="BM647" s="274"/>
      <c r="BN647" s="275"/>
      <c r="BO647" s="275"/>
    </row>
    <row r="648">
      <c r="D648" s="273"/>
      <c r="E648" s="274"/>
      <c r="F648" s="275"/>
      <c r="G648" s="275"/>
      <c r="H648" s="273"/>
      <c r="I648" s="274"/>
      <c r="J648" s="275"/>
      <c r="K648" s="275"/>
      <c r="L648" s="273"/>
      <c r="M648" s="274"/>
      <c r="N648" s="275"/>
      <c r="O648" s="275"/>
      <c r="P648" s="273"/>
      <c r="Q648" s="274"/>
      <c r="R648" s="275"/>
      <c r="S648" s="275"/>
      <c r="T648" s="273"/>
      <c r="U648" s="274"/>
      <c r="V648" s="275"/>
      <c r="W648" s="275"/>
      <c r="X648" s="273"/>
      <c r="Y648" s="274"/>
      <c r="Z648" s="275"/>
      <c r="AA648" s="275"/>
      <c r="AB648" s="273"/>
      <c r="AC648" s="274"/>
      <c r="AD648" s="275"/>
      <c r="AE648" s="275"/>
      <c r="AF648" s="273"/>
      <c r="AG648" s="274"/>
      <c r="AH648" s="275"/>
      <c r="AI648" s="275"/>
      <c r="AJ648" s="273"/>
      <c r="AK648" s="274"/>
      <c r="AL648" s="275"/>
      <c r="AM648" s="275"/>
      <c r="AN648" s="273"/>
      <c r="AO648" s="274"/>
      <c r="AP648" s="275"/>
      <c r="AQ648" s="275"/>
      <c r="AR648" s="273"/>
      <c r="AS648" s="274"/>
      <c r="AT648" s="275"/>
      <c r="AU648" s="275"/>
      <c r="AV648" s="273"/>
      <c r="AW648" s="274"/>
      <c r="AX648" s="275"/>
      <c r="AY648" s="275"/>
      <c r="AZ648" s="273"/>
      <c r="BA648" s="274"/>
      <c r="BB648" s="275"/>
      <c r="BC648" s="275"/>
      <c r="BD648" s="273"/>
      <c r="BE648" s="274"/>
      <c r="BF648" s="275"/>
      <c r="BG648" s="275"/>
      <c r="BH648" s="273"/>
      <c r="BI648" s="274"/>
      <c r="BJ648" s="275"/>
      <c r="BK648" s="275"/>
      <c r="BL648" s="273"/>
      <c r="BM648" s="274"/>
      <c r="BN648" s="275"/>
      <c r="BO648" s="275"/>
    </row>
    <row r="649">
      <c r="D649" s="273"/>
      <c r="E649" s="274"/>
      <c r="F649" s="275"/>
      <c r="G649" s="275"/>
      <c r="H649" s="273"/>
      <c r="I649" s="274"/>
      <c r="J649" s="275"/>
      <c r="K649" s="275"/>
      <c r="L649" s="273"/>
      <c r="M649" s="274"/>
      <c r="N649" s="275"/>
      <c r="O649" s="275"/>
      <c r="P649" s="273"/>
      <c r="Q649" s="274"/>
      <c r="R649" s="275"/>
      <c r="S649" s="275"/>
      <c r="T649" s="273"/>
      <c r="U649" s="274"/>
      <c r="V649" s="275"/>
      <c r="W649" s="275"/>
      <c r="X649" s="273"/>
      <c r="Y649" s="274"/>
      <c r="Z649" s="275"/>
      <c r="AA649" s="275"/>
      <c r="AB649" s="273"/>
      <c r="AC649" s="274"/>
      <c r="AD649" s="275"/>
      <c r="AE649" s="275"/>
      <c r="AF649" s="273"/>
      <c r="AG649" s="274"/>
      <c r="AH649" s="275"/>
      <c r="AI649" s="275"/>
      <c r="AJ649" s="273"/>
      <c r="AK649" s="274"/>
      <c r="AL649" s="275"/>
      <c r="AM649" s="275"/>
      <c r="AN649" s="273"/>
      <c r="AO649" s="274"/>
      <c r="AP649" s="275"/>
      <c r="AQ649" s="275"/>
      <c r="AR649" s="273"/>
      <c r="AS649" s="274"/>
      <c r="AT649" s="275"/>
      <c r="AU649" s="275"/>
      <c r="AV649" s="273"/>
      <c r="AW649" s="274"/>
      <c r="AX649" s="275"/>
      <c r="AY649" s="275"/>
      <c r="AZ649" s="273"/>
      <c r="BA649" s="274"/>
      <c r="BB649" s="275"/>
      <c r="BC649" s="275"/>
      <c r="BD649" s="273"/>
      <c r="BE649" s="274"/>
      <c r="BF649" s="275"/>
      <c r="BG649" s="275"/>
      <c r="BH649" s="273"/>
      <c r="BI649" s="274"/>
      <c r="BJ649" s="275"/>
      <c r="BK649" s="275"/>
      <c r="BL649" s="273"/>
      <c r="BM649" s="274"/>
      <c r="BN649" s="275"/>
      <c r="BO649" s="275"/>
    </row>
    <row r="650">
      <c r="D650" s="273"/>
      <c r="E650" s="274"/>
      <c r="F650" s="275"/>
      <c r="G650" s="275"/>
      <c r="H650" s="273"/>
      <c r="I650" s="274"/>
      <c r="J650" s="275"/>
      <c r="K650" s="275"/>
      <c r="L650" s="273"/>
      <c r="M650" s="274"/>
      <c r="N650" s="275"/>
      <c r="O650" s="275"/>
      <c r="P650" s="273"/>
      <c r="Q650" s="274"/>
      <c r="R650" s="275"/>
      <c r="S650" s="275"/>
      <c r="T650" s="273"/>
      <c r="U650" s="274"/>
      <c r="V650" s="275"/>
      <c r="W650" s="275"/>
      <c r="X650" s="273"/>
      <c r="Y650" s="274"/>
      <c r="Z650" s="275"/>
      <c r="AA650" s="275"/>
      <c r="AB650" s="273"/>
      <c r="AC650" s="274"/>
      <c r="AD650" s="275"/>
      <c r="AE650" s="275"/>
      <c r="AF650" s="273"/>
      <c r="AG650" s="274"/>
      <c r="AH650" s="275"/>
      <c r="AI650" s="275"/>
      <c r="AJ650" s="273"/>
      <c r="AK650" s="274"/>
      <c r="AL650" s="275"/>
      <c r="AM650" s="275"/>
      <c r="AN650" s="273"/>
      <c r="AO650" s="274"/>
      <c r="AP650" s="275"/>
      <c r="AQ650" s="275"/>
      <c r="AR650" s="273"/>
      <c r="AS650" s="274"/>
      <c r="AT650" s="275"/>
      <c r="AU650" s="275"/>
      <c r="AV650" s="273"/>
      <c r="AW650" s="274"/>
      <c r="AX650" s="275"/>
      <c r="AY650" s="275"/>
      <c r="AZ650" s="273"/>
      <c r="BA650" s="274"/>
      <c r="BB650" s="275"/>
      <c r="BC650" s="275"/>
      <c r="BD650" s="273"/>
      <c r="BE650" s="274"/>
      <c r="BF650" s="275"/>
      <c r="BG650" s="275"/>
      <c r="BH650" s="273"/>
      <c r="BI650" s="274"/>
      <c r="BJ650" s="275"/>
      <c r="BK650" s="275"/>
      <c r="BL650" s="273"/>
      <c r="BM650" s="274"/>
      <c r="BN650" s="275"/>
      <c r="BO650" s="275"/>
    </row>
    <row r="651">
      <c r="D651" s="273"/>
      <c r="E651" s="274"/>
      <c r="F651" s="275"/>
      <c r="G651" s="275"/>
      <c r="H651" s="273"/>
      <c r="I651" s="274"/>
      <c r="J651" s="275"/>
      <c r="K651" s="275"/>
      <c r="L651" s="273"/>
      <c r="M651" s="274"/>
      <c r="N651" s="275"/>
      <c r="O651" s="275"/>
      <c r="P651" s="273"/>
      <c r="Q651" s="274"/>
      <c r="R651" s="275"/>
      <c r="S651" s="275"/>
      <c r="T651" s="273"/>
      <c r="U651" s="274"/>
      <c r="V651" s="275"/>
      <c r="W651" s="275"/>
      <c r="X651" s="273"/>
      <c r="Y651" s="274"/>
      <c r="Z651" s="275"/>
      <c r="AA651" s="275"/>
      <c r="AB651" s="273"/>
      <c r="AC651" s="274"/>
      <c r="AD651" s="275"/>
      <c r="AE651" s="275"/>
      <c r="AF651" s="273"/>
      <c r="AG651" s="274"/>
      <c r="AH651" s="275"/>
      <c r="AI651" s="275"/>
      <c r="AJ651" s="273"/>
      <c r="AK651" s="274"/>
      <c r="AL651" s="275"/>
      <c r="AM651" s="275"/>
      <c r="AN651" s="273"/>
      <c r="AO651" s="274"/>
      <c r="AP651" s="275"/>
      <c r="AQ651" s="275"/>
      <c r="AR651" s="273"/>
      <c r="AS651" s="274"/>
      <c r="AT651" s="275"/>
      <c r="AU651" s="275"/>
      <c r="AV651" s="273"/>
      <c r="AW651" s="274"/>
      <c r="AX651" s="275"/>
      <c r="AY651" s="275"/>
      <c r="AZ651" s="273"/>
      <c r="BA651" s="274"/>
      <c r="BB651" s="275"/>
      <c r="BC651" s="275"/>
      <c r="BD651" s="273"/>
      <c r="BE651" s="274"/>
      <c r="BF651" s="275"/>
      <c r="BG651" s="275"/>
      <c r="BH651" s="273"/>
      <c r="BI651" s="274"/>
      <c r="BJ651" s="275"/>
      <c r="BK651" s="275"/>
      <c r="BL651" s="273"/>
      <c r="BM651" s="274"/>
      <c r="BN651" s="275"/>
      <c r="BO651" s="275"/>
    </row>
    <row r="652">
      <c r="D652" s="273"/>
      <c r="E652" s="274"/>
      <c r="F652" s="275"/>
      <c r="G652" s="275"/>
      <c r="H652" s="273"/>
      <c r="I652" s="274"/>
      <c r="J652" s="275"/>
      <c r="K652" s="275"/>
      <c r="L652" s="273"/>
      <c r="M652" s="274"/>
      <c r="N652" s="275"/>
      <c r="O652" s="275"/>
      <c r="P652" s="273"/>
      <c r="Q652" s="274"/>
      <c r="R652" s="275"/>
      <c r="S652" s="275"/>
      <c r="T652" s="273"/>
      <c r="U652" s="274"/>
      <c r="V652" s="275"/>
      <c r="W652" s="275"/>
      <c r="X652" s="273"/>
      <c r="Y652" s="274"/>
      <c r="Z652" s="275"/>
      <c r="AA652" s="275"/>
      <c r="AB652" s="273"/>
      <c r="AC652" s="274"/>
      <c r="AD652" s="275"/>
      <c r="AE652" s="275"/>
      <c r="AF652" s="273"/>
      <c r="AG652" s="274"/>
      <c r="AH652" s="275"/>
      <c r="AI652" s="275"/>
      <c r="AJ652" s="273"/>
      <c r="AK652" s="274"/>
      <c r="AL652" s="275"/>
      <c r="AM652" s="275"/>
      <c r="AN652" s="273"/>
      <c r="AO652" s="274"/>
      <c r="AP652" s="275"/>
      <c r="AQ652" s="275"/>
      <c r="AR652" s="273"/>
      <c r="AS652" s="274"/>
      <c r="AT652" s="275"/>
      <c r="AU652" s="275"/>
      <c r="AV652" s="273"/>
      <c r="AW652" s="274"/>
      <c r="AX652" s="275"/>
      <c r="AY652" s="275"/>
      <c r="AZ652" s="273"/>
      <c r="BA652" s="274"/>
      <c r="BB652" s="275"/>
      <c r="BC652" s="275"/>
      <c r="BD652" s="273"/>
      <c r="BE652" s="274"/>
      <c r="BF652" s="275"/>
      <c r="BG652" s="275"/>
      <c r="BH652" s="273"/>
      <c r="BI652" s="274"/>
      <c r="BJ652" s="275"/>
      <c r="BK652" s="275"/>
      <c r="BL652" s="273"/>
      <c r="BM652" s="274"/>
      <c r="BN652" s="275"/>
      <c r="BO652" s="275"/>
    </row>
    <row r="653">
      <c r="D653" s="273"/>
      <c r="E653" s="274"/>
      <c r="F653" s="275"/>
      <c r="G653" s="275"/>
      <c r="H653" s="273"/>
      <c r="I653" s="274"/>
      <c r="J653" s="275"/>
      <c r="K653" s="275"/>
      <c r="L653" s="273"/>
      <c r="M653" s="274"/>
      <c r="N653" s="275"/>
      <c r="O653" s="275"/>
      <c r="P653" s="273"/>
      <c r="Q653" s="274"/>
      <c r="R653" s="275"/>
      <c r="S653" s="275"/>
      <c r="T653" s="273"/>
      <c r="U653" s="274"/>
      <c r="V653" s="275"/>
      <c r="W653" s="275"/>
      <c r="X653" s="273"/>
      <c r="Y653" s="274"/>
      <c r="Z653" s="275"/>
      <c r="AA653" s="275"/>
      <c r="AB653" s="273"/>
      <c r="AC653" s="274"/>
      <c r="AD653" s="275"/>
      <c r="AE653" s="275"/>
      <c r="AF653" s="273"/>
      <c r="AG653" s="274"/>
      <c r="AH653" s="275"/>
      <c r="AI653" s="275"/>
      <c r="AJ653" s="273"/>
      <c r="AK653" s="274"/>
      <c r="AL653" s="275"/>
      <c r="AM653" s="275"/>
      <c r="AN653" s="273"/>
      <c r="AO653" s="274"/>
      <c r="AP653" s="275"/>
      <c r="AQ653" s="275"/>
      <c r="AR653" s="273"/>
      <c r="AS653" s="274"/>
      <c r="AT653" s="275"/>
      <c r="AU653" s="275"/>
      <c r="AV653" s="273"/>
      <c r="AW653" s="274"/>
      <c r="AX653" s="275"/>
      <c r="AY653" s="275"/>
      <c r="AZ653" s="273"/>
      <c r="BA653" s="274"/>
      <c r="BB653" s="275"/>
      <c r="BC653" s="275"/>
      <c r="BD653" s="273"/>
      <c r="BE653" s="274"/>
      <c r="BF653" s="275"/>
      <c r="BG653" s="275"/>
      <c r="BH653" s="273"/>
      <c r="BI653" s="274"/>
      <c r="BJ653" s="275"/>
      <c r="BK653" s="275"/>
      <c r="BL653" s="273"/>
      <c r="BM653" s="274"/>
      <c r="BN653" s="275"/>
      <c r="BO653" s="275"/>
    </row>
    <row r="654">
      <c r="D654" s="273"/>
      <c r="E654" s="274"/>
      <c r="F654" s="275"/>
      <c r="G654" s="275"/>
      <c r="H654" s="273"/>
      <c r="I654" s="274"/>
      <c r="J654" s="275"/>
      <c r="K654" s="275"/>
      <c r="L654" s="273"/>
      <c r="M654" s="274"/>
      <c r="N654" s="275"/>
      <c r="O654" s="275"/>
      <c r="P654" s="273"/>
      <c r="Q654" s="274"/>
      <c r="R654" s="275"/>
      <c r="S654" s="275"/>
      <c r="T654" s="273"/>
      <c r="U654" s="274"/>
      <c r="V654" s="275"/>
      <c r="W654" s="275"/>
      <c r="X654" s="273"/>
      <c r="Y654" s="274"/>
      <c r="Z654" s="275"/>
      <c r="AA654" s="275"/>
      <c r="AB654" s="273"/>
      <c r="AC654" s="274"/>
      <c r="AD654" s="275"/>
      <c r="AE654" s="275"/>
      <c r="AF654" s="273"/>
      <c r="AG654" s="274"/>
      <c r="AH654" s="275"/>
      <c r="AI654" s="275"/>
      <c r="AJ654" s="273"/>
      <c r="AK654" s="274"/>
      <c r="AL654" s="275"/>
      <c r="AM654" s="275"/>
      <c r="AN654" s="273"/>
      <c r="AO654" s="274"/>
      <c r="AP654" s="275"/>
      <c r="AQ654" s="275"/>
      <c r="AR654" s="273"/>
      <c r="AS654" s="274"/>
      <c r="AT654" s="275"/>
      <c r="AU654" s="275"/>
      <c r="AV654" s="273"/>
      <c r="AW654" s="274"/>
      <c r="AX654" s="275"/>
      <c r="AY654" s="275"/>
      <c r="AZ654" s="273"/>
      <c r="BA654" s="274"/>
      <c r="BB654" s="275"/>
      <c r="BC654" s="275"/>
      <c r="BD654" s="273"/>
      <c r="BE654" s="274"/>
      <c r="BF654" s="275"/>
      <c r="BG654" s="275"/>
      <c r="BH654" s="273"/>
      <c r="BI654" s="274"/>
      <c r="BJ654" s="275"/>
      <c r="BK654" s="275"/>
      <c r="BL654" s="273"/>
      <c r="BM654" s="274"/>
      <c r="BN654" s="275"/>
      <c r="BO654" s="275"/>
    </row>
    <row r="655">
      <c r="D655" s="273"/>
      <c r="E655" s="274"/>
      <c r="F655" s="275"/>
      <c r="G655" s="275"/>
      <c r="H655" s="273"/>
      <c r="I655" s="274"/>
      <c r="J655" s="275"/>
      <c r="K655" s="275"/>
      <c r="L655" s="273"/>
      <c r="M655" s="274"/>
      <c r="N655" s="275"/>
      <c r="O655" s="275"/>
      <c r="P655" s="273"/>
      <c r="Q655" s="274"/>
      <c r="R655" s="275"/>
      <c r="S655" s="275"/>
      <c r="T655" s="273"/>
      <c r="U655" s="274"/>
      <c r="V655" s="275"/>
      <c r="W655" s="275"/>
      <c r="X655" s="273"/>
      <c r="Y655" s="274"/>
      <c r="Z655" s="275"/>
      <c r="AA655" s="275"/>
      <c r="AB655" s="273"/>
      <c r="AC655" s="274"/>
      <c r="AD655" s="275"/>
      <c r="AE655" s="275"/>
      <c r="AF655" s="273"/>
      <c r="AG655" s="274"/>
      <c r="AH655" s="275"/>
      <c r="AI655" s="275"/>
      <c r="AJ655" s="273"/>
      <c r="AK655" s="274"/>
      <c r="AL655" s="275"/>
      <c r="AM655" s="275"/>
      <c r="AN655" s="273"/>
      <c r="AO655" s="274"/>
      <c r="AP655" s="275"/>
      <c r="AQ655" s="275"/>
      <c r="AR655" s="273"/>
      <c r="AS655" s="274"/>
      <c r="AT655" s="275"/>
      <c r="AU655" s="275"/>
      <c r="AV655" s="273"/>
      <c r="AW655" s="274"/>
      <c r="AX655" s="275"/>
      <c r="AY655" s="275"/>
      <c r="AZ655" s="273"/>
      <c r="BA655" s="274"/>
      <c r="BB655" s="275"/>
      <c r="BC655" s="275"/>
      <c r="BD655" s="273"/>
      <c r="BE655" s="274"/>
      <c r="BF655" s="275"/>
      <c r="BG655" s="275"/>
      <c r="BH655" s="273"/>
      <c r="BI655" s="274"/>
      <c r="BJ655" s="275"/>
      <c r="BK655" s="275"/>
      <c r="BL655" s="273"/>
      <c r="BM655" s="274"/>
      <c r="BN655" s="275"/>
      <c r="BO655" s="275"/>
    </row>
    <row r="656">
      <c r="D656" s="273"/>
      <c r="E656" s="274"/>
      <c r="F656" s="275"/>
      <c r="G656" s="275"/>
      <c r="H656" s="273"/>
      <c r="I656" s="274"/>
      <c r="J656" s="275"/>
      <c r="K656" s="275"/>
      <c r="L656" s="273"/>
      <c r="M656" s="274"/>
      <c r="N656" s="275"/>
      <c r="O656" s="275"/>
      <c r="P656" s="273"/>
      <c r="Q656" s="274"/>
      <c r="R656" s="275"/>
      <c r="S656" s="275"/>
      <c r="T656" s="273"/>
      <c r="U656" s="274"/>
      <c r="V656" s="275"/>
      <c r="W656" s="275"/>
      <c r="X656" s="273"/>
      <c r="Y656" s="274"/>
      <c r="Z656" s="275"/>
      <c r="AA656" s="275"/>
      <c r="AB656" s="273"/>
      <c r="AC656" s="274"/>
      <c r="AD656" s="275"/>
      <c r="AE656" s="275"/>
      <c r="AF656" s="273"/>
      <c r="AG656" s="274"/>
      <c r="AH656" s="275"/>
      <c r="AI656" s="275"/>
      <c r="AJ656" s="273"/>
      <c r="AK656" s="274"/>
      <c r="AL656" s="275"/>
      <c r="AM656" s="275"/>
      <c r="AN656" s="273"/>
      <c r="AO656" s="274"/>
      <c r="AP656" s="275"/>
      <c r="AQ656" s="275"/>
      <c r="AR656" s="273"/>
      <c r="AS656" s="274"/>
      <c r="AT656" s="275"/>
      <c r="AU656" s="275"/>
      <c r="AV656" s="273"/>
      <c r="AW656" s="274"/>
      <c r="AX656" s="275"/>
      <c r="AY656" s="275"/>
      <c r="AZ656" s="273"/>
      <c r="BA656" s="274"/>
      <c r="BB656" s="275"/>
      <c r="BC656" s="275"/>
      <c r="BD656" s="273"/>
      <c r="BE656" s="274"/>
      <c r="BF656" s="275"/>
      <c r="BG656" s="275"/>
      <c r="BH656" s="273"/>
      <c r="BI656" s="274"/>
      <c r="BJ656" s="275"/>
      <c r="BK656" s="275"/>
      <c r="BL656" s="273"/>
      <c r="BM656" s="274"/>
      <c r="BN656" s="275"/>
      <c r="BO656" s="275"/>
    </row>
    <row r="657">
      <c r="D657" s="273"/>
      <c r="E657" s="274"/>
      <c r="F657" s="275"/>
      <c r="G657" s="275"/>
      <c r="H657" s="273"/>
      <c r="I657" s="274"/>
      <c r="J657" s="275"/>
      <c r="K657" s="275"/>
      <c r="L657" s="273"/>
      <c r="M657" s="274"/>
      <c r="N657" s="275"/>
      <c r="O657" s="275"/>
      <c r="P657" s="273"/>
      <c r="Q657" s="274"/>
      <c r="R657" s="275"/>
      <c r="S657" s="275"/>
      <c r="T657" s="273"/>
      <c r="U657" s="274"/>
      <c r="V657" s="275"/>
      <c r="W657" s="275"/>
      <c r="X657" s="273"/>
      <c r="Y657" s="274"/>
      <c r="Z657" s="275"/>
      <c r="AA657" s="275"/>
      <c r="AB657" s="273"/>
      <c r="AC657" s="274"/>
      <c r="AD657" s="275"/>
      <c r="AE657" s="275"/>
      <c r="AF657" s="273"/>
      <c r="AG657" s="274"/>
      <c r="AH657" s="275"/>
      <c r="AI657" s="275"/>
      <c r="AJ657" s="273"/>
      <c r="AK657" s="274"/>
      <c r="AL657" s="275"/>
      <c r="AM657" s="275"/>
      <c r="AN657" s="273"/>
      <c r="AO657" s="274"/>
      <c r="AP657" s="275"/>
      <c r="AQ657" s="275"/>
      <c r="AR657" s="273"/>
      <c r="AS657" s="274"/>
      <c r="AT657" s="275"/>
      <c r="AU657" s="275"/>
      <c r="AV657" s="273"/>
      <c r="AW657" s="274"/>
      <c r="AX657" s="275"/>
      <c r="AY657" s="275"/>
      <c r="AZ657" s="273"/>
      <c r="BA657" s="274"/>
      <c r="BB657" s="275"/>
      <c r="BC657" s="275"/>
      <c r="BD657" s="273"/>
      <c r="BE657" s="274"/>
      <c r="BF657" s="275"/>
      <c r="BG657" s="275"/>
      <c r="BH657" s="273"/>
      <c r="BI657" s="274"/>
      <c r="BJ657" s="275"/>
      <c r="BK657" s="275"/>
      <c r="BL657" s="273"/>
      <c r="BM657" s="274"/>
      <c r="BN657" s="275"/>
      <c r="BO657" s="275"/>
    </row>
    <row r="658">
      <c r="D658" s="273"/>
      <c r="E658" s="274"/>
      <c r="F658" s="275"/>
      <c r="G658" s="275"/>
      <c r="H658" s="273"/>
      <c r="I658" s="274"/>
      <c r="J658" s="275"/>
      <c r="K658" s="275"/>
      <c r="L658" s="273"/>
      <c r="M658" s="274"/>
      <c r="N658" s="275"/>
      <c r="O658" s="275"/>
      <c r="P658" s="273"/>
      <c r="Q658" s="274"/>
      <c r="R658" s="275"/>
      <c r="S658" s="275"/>
      <c r="T658" s="273"/>
      <c r="U658" s="274"/>
      <c r="V658" s="275"/>
      <c r="W658" s="275"/>
      <c r="X658" s="273"/>
      <c r="Y658" s="274"/>
      <c r="Z658" s="275"/>
      <c r="AA658" s="275"/>
      <c r="AB658" s="273"/>
      <c r="AC658" s="274"/>
      <c r="AD658" s="275"/>
      <c r="AE658" s="275"/>
      <c r="AF658" s="273"/>
      <c r="AG658" s="274"/>
      <c r="AH658" s="275"/>
      <c r="AI658" s="275"/>
      <c r="AJ658" s="273"/>
      <c r="AK658" s="274"/>
      <c r="AL658" s="275"/>
      <c r="AM658" s="275"/>
      <c r="AN658" s="273"/>
      <c r="AO658" s="274"/>
      <c r="AP658" s="275"/>
      <c r="AQ658" s="275"/>
      <c r="AR658" s="273"/>
      <c r="AS658" s="274"/>
      <c r="AT658" s="275"/>
      <c r="AU658" s="275"/>
      <c r="AV658" s="273"/>
      <c r="AW658" s="274"/>
      <c r="AX658" s="275"/>
      <c r="AY658" s="275"/>
      <c r="AZ658" s="273"/>
      <c r="BA658" s="274"/>
      <c r="BB658" s="275"/>
      <c r="BC658" s="275"/>
      <c r="BD658" s="273"/>
      <c r="BE658" s="274"/>
      <c r="BF658" s="275"/>
      <c r="BG658" s="275"/>
      <c r="BH658" s="273"/>
      <c r="BI658" s="274"/>
      <c r="BJ658" s="275"/>
      <c r="BK658" s="275"/>
      <c r="BL658" s="273"/>
      <c r="BM658" s="274"/>
      <c r="BN658" s="275"/>
      <c r="BO658" s="275"/>
    </row>
    <row r="659">
      <c r="D659" s="273"/>
      <c r="E659" s="274"/>
      <c r="F659" s="275"/>
      <c r="G659" s="275"/>
      <c r="H659" s="273"/>
      <c r="I659" s="274"/>
      <c r="J659" s="275"/>
      <c r="K659" s="275"/>
      <c r="L659" s="273"/>
      <c r="M659" s="274"/>
      <c r="N659" s="275"/>
      <c r="O659" s="275"/>
      <c r="P659" s="273"/>
      <c r="Q659" s="274"/>
      <c r="R659" s="275"/>
      <c r="S659" s="275"/>
      <c r="T659" s="273"/>
      <c r="U659" s="274"/>
      <c r="V659" s="275"/>
      <c r="W659" s="275"/>
      <c r="X659" s="273"/>
      <c r="Y659" s="274"/>
      <c r="Z659" s="275"/>
      <c r="AA659" s="275"/>
      <c r="AB659" s="273"/>
      <c r="AC659" s="274"/>
      <c r="AD659" s="275"/>
      <c r="AE659" s="275"/>
      <c r="AF659" s="273"/>
      <c r="AG659" s="274"/>
      <c r="AH659" s="275"/>
      <c r="AI659" s="275"/>
      <c r="AJ659" s="273"/>
      <c r="AK659" s="274"/>
      <c r="AL659" s="275"/>
      <c r="AM659" s="275"/>
      <c r="AN659" s="273"/>
      <c r="AO659" s="274"/>
      <c r="AP659" s="275"/>
      <c r="AQ659" s="275"/>
      <c r="AR659" s="273"/>
      <c r="AS659" s="274"/>
      <c r="AT659" s="275"/>
      <c r="AU659" s="275"/>
      <c r="AV659" s="273"/>
      <c r="AW659" s="274"/>
      <c r="AX659" s="275"/>
      <c r="AY659" s="275"/>
      <c r="AZ659" s="273"/>
      <c r="BA659" s="274"/>
      <c r="BB659" s="275"/>
      <c r="BC659" s="275"/>
      <c r="BD659" s="273"/>
      <c r="BE659" s="274"/>
      <c r="BF659" s="275"/>
      <c r="BG659" s="275"/>
      <c r="BH659" s="273"/>
      <c r="BI659" s="274"/>
      <c r="BJ659" s="275"/>
      <c r="BK659" s="275"/>
      <c r="BL659" s="273"/>
      <c r="BM659" s="274"/>
      <c r="BN659" s="275"/>
      <c r="BO659" s="275"/>
    </row>
    <row r="660">
      <c r="D660" s="273"/>
      <c r="E660" s="274"/>
      <c r="F660" s="275"/>
      <c r="G660" s="275"/>
      <c r="H660" s="273"/>
      <c r="I660" s="274"/>
      <c r="J660" s="275"/>
      <c r="K660" s="275"/>
      <c r="L660" s="273"/>
      <c r="M660" s="274"/>
      <c r="N660" s="275"/>
      <c r="O660" s="275"/>
      <c r="P660" s="273"/>
      <c r="Q660" s="274"/>
      <c r="R660" s="275"/>
      <c r="S660" s="275"/>
      <c r="T660" s="273"/>
      <c r="U660" s="274"/>
      <c r="V660" s="275"/>
      <c r="W660" s="275"/>
      <c r="X660" s="273"/>
      <c r="Y660" s="274"/>
      <c r="Z660" s="275"/>
      <c r="AA660" s="275"/>
      <c r="AB660" s="273"/>
      <c r="AC660" s="274"/>
      <c r="AD660" s="275"/>
      <c r="AE660" s="275"/>
      <c r="AF660" s="273"/>
      <c r="AG660" s="274"/>
      <c r="AH660" s="275"/>
      <c r="AI660" s="275"/>
      <c r="AJ660" s="273"/>
      <c r="AK660" s="274"/>
      <c r="AL660" s="275"/>
      <c r="AM660" s="275"/>
      <c r="AN660" s="273"/>
      <c r="AO660" s="274"/>
      <c r="AP660" s="275"/>
      <c r="AQ660" s="275"/>
      <c r="AR660" s="273"/>
      <c r="AS660" s="274"/>
      <c r="AT660" s="275"/>
      <c r="AU660" s="275"/>
      <c r="AV660" s="273"/>
      <c r="AW660" s="274"/>
      <c r="AX660" s="275"/>
      <c r="AY660" s="275"/>
      <c r="AZ660" s="273"/>
      <c r="BA660" s="274"/>
      <c r="BB660" s="275"/>
      <c r="BC660" s="275"/>
      <c r="BD660" s="273"/>
      <c r="BE660" s="274"/>
      <c r="BF660" s="275"/>
      <c r="BG660" s="275"/>
      <c r="BH660" s="273"/>
      <c r="BI660" s="274"/>
      <c r="BJ660" s="275"/>
      <c r="BK660" s="275"/>
      <c r="BL660" s="273"/>
      <c r="BM660" s="274"/>
      <c r="BN660" s="275"/>
      <c r="BO660" s="275"/>
    </row>
    <row r="661">
      <c r="D661" s="273"/>
      <c r="E661" s="274"/>
      <c r="F661" s="275"/>
      <c r="G661" s="275"/>
      <c r="H661" s="273"/>
      <c r="I661" s="274"/>
      <c r="J661" s="275"/>
      <c r="K661" s="275"/>
      <c r="L661" s="273"/>
      <c r="M661" s="274"/>
      <c r="N661" s="275"/>
      <c r="O661" s="275"/>
      <c r="P661" s="273"/>
      <c r="Q661" s="274"/>
      <c r="R661" s="275"/>
      <c r="S661" s="275"/>
      <c r="T661" s="273"/>
      <c r="U661" s="274"/>
      <c r="V661" s="275"/>
      <c r="W661" s="275"/>
      <c r="X661" s="273"/>
      <c r="Y661" s="274"/>
      <c r="Z661" s="275"/>
      <c r="AA661" s="275"/>
      <c r="AB661" s="273"/>
      <c r="AC661" s="274"/>
      <c r="AD661" s="275"/>
      <c r="AE661" s="275"/>
      <c r="AF661" s="273"/>
      <c r="AG661" s="274"/>
      <c r="AH661" s="275"/>
      <c r="AI661" s="275"/>
      <c r="AJ661" s="273"/>
      <c r="AK661" s="274"/>
      <c r="AL661" s="275"/>
      <c r="AM661" s="275"/>
      <c r="AN661" s="273"/>
      <c r="AO661" s="274"/>
      <c r="AP661" s="275"/>
      <c r="AQ661" s="275"/>
      <c r="AR661" s="273"/>
      <c r="AS661" s="274"/>
      <c r="AT661" s="275"/>
      <c r="AU661" s="275"/>
      <c r="AV661" s="273"/>
      <c r="AW661" s="274"/>
      <c r="AX661" s="275"/>
      <c r="AY661" s="275"/>
      <c r="AZ661" s="273"/>
      <c r="BA661" s="274"/>
      <c r="BB661" s="275"/>
      <c r="BC661" s="275"/>
      <c r="BD661" s="273"/>
      <c r="BE661" s="274"/>
      <c r="BF661" s="275"/>
      <c r="BG661" s="275"/>
      <c r="BH661" s="273"/>
      <c r="BI661" s="274"/>
      <c r="BJ661" s="275"/>
      <c r="BK661" s="275"/>
      <c r="BL661" s="273"/>
      <c r="BM661" s="274"/>
      <c r="BN661" s="275"/>
      <c r="BO661" s="275"/>
    </row>
    <row r="662">
      <c r="D662" s="273"/>
      <c r="E662" s="274"/>
      <c r="F662" s="275"/>
      <c r="G662" s="275"/>
      <c r="H662" s="273"/>
      <c r="I662" s="274"/>
      <c r="J662" s="275"/>
      <c r="K662" s="275"/>
      <c r="L662" s="273"/>
      <c r="M662" s="274"/>
      <c r="N662" s="275"/>
      <c r="O662" s="275"/>
      <c r="P662" s="273"/>
      <c r="Q662" s="274"/>
      <c r="R662" s="275"/>
      <c r="S662" s="275"/>
      <c r="T662" s="273"/>
      <c r="U662" s="274"/>
      <c r="V662" s="275"/>
      <c r="W662" s="275"/>
      <c r="X662" s="273"/>
      <c r="Y662" s="274"/>
      <c r="Z662" s="275"/>
      <c r="AA662" s="275"/>
      <c r="AB662" s="273"/>
      <c r="AC662" s="274"/>
      <c r="AD662" s="275"/>
      <c r="AE662" s="275"/>
      <c r="AF662" s="273"/>
      <c r="AG662" s="274"/>
      <c r="AH662" s="275"/>
      <c r="AI662" s="275"/>
      <c r="AJ662" s="273"/>
      <c r="AK662" s="274"/>
      <c r="AL662" s="275"/>
      <c r="AM662" s="275"/>
      <c r="AN662" s="273"/>
      <c r="AO662" s="274"/>
      <c r="AP662" s="275"/>
      <c r="AQ662" s="275"/>
      <c r="AR662" s="273"/>
      <c r="AS662" s="274"/>
      <c r="AT662" s="275"/>
      <c r="AU662" s="275"/>
      <c r="AV662" s="273"/>
      <c r="AW662" s="274"/>
      <c r="AX662" s="275"/>
      <c r="AY662" s="275"/>
      <c r="AZ662" s="273"/>
      <c r="BA662" s="274"/>
      <c r="BB662" s="275"/>
      <c r="BC662" s="275"/>
      <c r="BD662" s="273"/>
      <c r="BE662" s="274"/>
      <c r="BF662" s="275"/>
      <c r="BG662" s="275"/>
      <c r="BH662" s="273"/>
      <c r="BI662" s="274"/>
      <c r="BJ662" s="275"/>
      <c r="BK662" s="275"/>
      <c r="BL662" s="273"/>
      <c r="BM662" s="274"/>
      <c r="BN662" s="275"/>
      <c r="BO662" s="275"/>
    </row>
    <row r="663">
      <c r="D663" s="273"/>
      <c r="E663" s="274"/>
      <c r="F663" s="275"/>
      <c r="G663" s="275"/>
      <c r="H663" s="273"/>
      <c r="I663" s="274"/>
      <c r="J663" s="275"/>
      <c r="K663" s="275"/>
      <c r="L663" s="273"/>
      <c r="M663" s="274"/>
      <c r="N663" s="275"/>
      <c r="O663" s="275"/>
      <c r="P663" s="273"/>
      <c r="Q663" s="274"/>
      <c r="R663" s="275"/>
      <c r="S663" s="275"/>
      <c r="T663" s="273"/>
      <c r="U663" s="274"/>
      <c r="V663" s="275"/>
      <c r="W663" s="275"/>
      <c r="X663" s="273"/>
      <c r="Y663" s="274"/>
      <c r="Z663" s="275"/>
      <c r="AA663" s="275"/>
      <c r="AB663" s="273"/>
      <c r="AC663" s="274"/>
      <c r="AD663" s="275"/>
      <c r="AE663" s="275"/>
      <c r="AF663" s="273"/>
      <c r="AG663" s="274"/>
      <c r="AH663" s="275"/>
      <c r="AI663" s="275"/>
      <c r="AJ663" s="273"/>
      <c r="AK663" s="274"/>
      <c r="AL663" s="275"/>
      <c r="AM663" s="275"/>
      <c r="AN663" s="273"/>
      <c r="AO663" s="274"/>
      <c r="AP663" s="275"/>
      <c r="AQ663" s="275"/>
      <c r="AR663" s="273"/>
      <c r="AS663" s="274"/>
      <c r="AT663" s="275"/>
      <c r="AU663" s="275"/>
      <c r="AV663" s="273"/>
      <c r="AW663" s="274"/>
      <c r="AX663" s="275"/>
      <c r="AY663" s="275"/>
      <c r="AZ663" s="273"/>
      <c r="BA663" s="274"/>
      <c r="BB663" s="275"/>
      <c r="BC663" s="275"/>
      <c r="BD663" s="273"/>
      <c r="BE663" s="274"/>
      <c r="BF663" s="275"/>
      <c r="BG663" s="275"/>
      <c r="BH663" s="273"/>
      <c r="BI663" s="274"/>
      <c r="BJ663" s="275"/>
      <c r="BK663" s="275"/>
      <c r="BL663" s="273"/>
      <c r="BM663" s="274"/>
      <c r="BN663" s="275"/>
      <c r="BO663" s="275"/>
    </row>
    <row r="664">
      <c r="D664" s="273"/>
      <c r="E664" s="274"/>
      <c r="F664" s="275"/>
      <c r="G664" s="275"/>
      <c r="H664" s="273"/>
      <c r="I664" s="274"/>
      <c r="J664" s="275"/>
      <c r="K664" s="275"/>
      <c r="L664" s="273"/>
      <c r="M664" s="274"/>
      <c r="N664" s="275"/>
      <c r="O664" s="275"/>
      <c r="P664" s="273"/>
      <c r="Q664" s="274"/>
      <c r="R664" s="275"/>
      <c r="S664" s="275"/>
      <c r="T664" s="273"/>
      <c r="U664" s="274"/>
      <c r="V664" s="275"/>
      <c r="W664" s="275"/>
      <c r="X664" s="273"/>
      <c r="Y664" s="274"/>
      <c r="Z664" s="275"/>
      <c r="AA664" s="275"/>
      <c r="AB664" s="273"/>
      <c r="AC664" s="274"/>
      <c r="AD664" s="275"/>
      <c r="AE664" s="275"/>
      <c r="AF664" s="273"/>
      <c r="AG664" s="274"/>
      <c r="AH664" s="275"/>
      <c r="AI664" s="275"/>
      <c r="AJ664" s="273"/>
      <c r="AK664" s="274"/>
      <c r="AL664" s="275"/>
      <c r="AM664" s="275"/>
      <c r="AN664" s="273"/>
      <c r="AO664" s="274"/>
      <c r="AP664" s="275"/>
      <c r="AQ664" s="275"/>
      <c r="AR664" s="273"/>
      <c r="AS664" s="274"/>
      <c r="AT664" s="275"/>
      <c r="AU664" s="275"/>
      <c r="AV664" s="273"/>
      <c r="AW664" s="274"/>
      <c r="AX664" s="275"/>
      <c r="AY664" s="275"/>
      <c r="AZ664" s="273"/>
      <c r="BA664" s="274"/>
      <c r="BB664" s="275"/>
      <c r="BC664" s="275"/>
      <c r="BD664" s="273"/>
      <c r="BE664" s="274"/>
      <c r="BF664" s="275"/>
      <c r="BG664" s="275"/>
      <c r="BH664" s="273"/>
      <c r="BI664" s="274"/>
      <c r="BJ664" s="275"/>
      <c r="BK664" s="275"/>
      <c r="BL664" s="273"/>
      <c r="BM664" s="274"/>
      <c r="BN664" s="275"/>
      <c r="BO664" s="275"/>
    </row>
    <row r="665">
      <c r="D665" s="273"/>
      <c r="E665" s="274"/>
      <c r="F665" s="275"/>
      <c r="G665" s="275"/>
      <c r="H665" s="273"/>
      <c r="I665" s="274"/>
      <c r="J665" s="275"/>
      <c r="K665" s="275"/>
      <c r="L665" s="273"/>
      <c r="M665" s="274"/>
      <c r="N665" s="275"/>
      <c r="O665" s="275"/>
      <c r="P665" s="273"/>
      <c r="Q665" s="274"/>
      <c r="R665" s="275"/>
      <c r="S665" s="275"/>
      <c r="T665" s="273"/>
      <c r="U665" s="274"/>
      <c r="V665" s="275"/>
      <c r="W665" s="275"/>
      <c r="X665" s="273"/>
      <c r="Y665" s="274"/>
      <c r="Z665" s="275"/>
      <c r="AA665" s="275"/>
      <c r="AB665" s="273"/>
      <c r="AC665" s="274"/>
      <c r="AD665" s="275"/>
      <c r="AE665" s="275"/>
      <c r="AF665" s="273"/>
      <c r="AG665" s="274"/>
      <c r="AH665" s="275"/>
      <c r="AI665" s="275"/>
      <c r="AJ665" s="273"/>
      <c r="AK665" s="274"/>
      <c r="AL665" s="275"/>
      <c r="AM665" s="275"/>
      <c r="AN665" s="273"/>
      <c r="AO665" s="274"/>
      <c r="AP665" s="275"/>
      <c r="AQ665" s="275"/>
      <c r="AR665" s="273"/>
      <c r="AS665" s="274"/>
      <c r="AT665" s="275"/>
      <c r="AU665" s="275"/>
      <c r="AV665" s="273"/>
      <c r="AW665" s="274"/>
      <c r="AX665" s="275"/>
      <c r="AY665" s="275"/>
      <c r="AZ665" s="273"/>
      <c r="BA665" s="274"/>
      <c r="BB665" s="275"/>
      <c r="BC665" s="275"/>
      <c r="BD665" s="273"/>
      <c r="BE665" s="274"/>
      <c r="BF665" s="275"/>
      <c r="BG665" s="275"/>
      <c r="BH665" s="273"/>
      <c r="BI665" s="274"/>
      <c r="BJ665" s="275"/>
      <c r="BK665" s="275"/>
      <c r="BL665" s="273"/>
      <c r="BM665" s="274"/>
      <c r="BN665" s="275"/>
      <c r="BO665" s="275"/>
    </row>
    <row r="666">
      <c r="D666" s="273"/>
      <c r="E666" s="274"/>
      <c r="F666" s="275"/>
      <c r="G666" s="275"/>
      <c r="H666" s="273"/>
      <c r="I666" s="274"/>
      <c r="J666" s="275"/>
      <c r="K666" s="275"/>
      <c r="L666" s="273"/>
      <c r="M666" s="274"/>
      <c r="N666" s="275"/>
      <c r="O666" s="275"/>
      <c r="P666" s="273"/>
      <c r="Q666" s="274"/>
      <c r="R666" s="275"/>
      <c r="S666" s="275"/>
      <c r="T666" s="273"/>
      <c r="U666" s="274"/>
      <c r="V666" s="275"/>
      <c r="W666" s="275"/>
      <c r="X666" s="273"/>
      <c r="Y666" s="274"/>
      <c r="Z666" s="275"/>
      <c r="AA666" s="275"/>
      <c r="AB666" s="273"/>
      <c r="AC666" s="274"/>
      <c r="AD666" s="275"/>
      <c r="AE666" s="275"/>
      <c r="AF666" s="273"/>
      <c r="AG666" s="274"/>
      <c r="AH666" s="275"/>
      <c r="AI666" s="275"/>
      <c r="AJ666" s="273"/>
      <c r="AK666" s="274"/>
      <c r="AL666" s="275"/>
      <c r="AM666" s="275"/>
      <c r="AN666" s="273"/>
      <c r="AO666" s="274"/>
      <c r="AP666" s="275"/>
      <c r="AQ666" s="275"/>
      <c r="AR666" s="273"/>
      <c r="AS666" s="274"/>
      <c r="AT666" s="275"/>
      <c r="AU666" s="275"/>
      <c r="AV666" s="273"/>
      <c r="AW666" s="274"/>
      <c r="AX666" s="275"/>
      <c r="AY666" s="275"/>
      <c r="AZ666" s="273"/>
      <c r="BA666" s="274"/>
      <c r="BB666" s="275"/>
      <c r="BC666" s="275"/>
      <c r="BD666" s="273"/>
      <c r="BE666" s="274"/>
      <c r="BF666" s="275"/>
      <c r="BG666" s="275"/>
      <c r="BH666" s="273"/>
      <c r="BI666" s="274"/>
      <c r="BJ666" s="275"/>
      <c r="BK666" s="275"/>
      <c r="BL666" s="273"/>
      <c r="BM666" s="274"/>
      <c r="BN666" s="275"/>
      <c r="BO666" s="275"/>
    </row>
    <row r="667">
      <c r="D667" s="273"/>
      <c r="E667" s="274"/>
      <c r="F667" s="275"/>
      <c r="G667" s="275"/>
      <c r="H667" s="273"/>
      <c r="I667" s="274"/>
      <c r="J667" s="275"/>
      <c r="K667" s="275"/>
      <c r="L667" s="273"/>
      <c r="M667" s="274"/>
      <c r="N667" s="275"/>
      <c r="O667" s="275"/>
      <c r="P667" s="273"/>
      <c r="Q667" s="274"/>
      <c r="R667" s="275"/>
      <c r="S667" s="275"/>
      <c r="T667" s="273"/>
      <c r="U667" s="274"/>
      <c r="V667" s="275"/>
      <c r="W667" s="275"/>
      <c r="X667" s="273"/>
      <c r="Y667" s="274"/>
      <c r="Z667" s="275"/>
      <c r="AA667" s="275"/>
      <c r="AB667" s="273"/>
      <c r="AC667" s="274"/>
      <c r="AD667" s="275"/>
      <c r="AE667" s="275"/>
      <c r="AF667" s="273"/>
      <c r="AG667" s="274"/>
      <c r="AH667" s="275"/>
      <c r="AI667" s="275"/>
      <c r="AJ667" s="273"/>
      <c r="AK667" s="274"/>
      <c r="AL667" s="275"/>
      <c r="AM667" s="275"/>
      <c r="AN667" s="273"/>
      <c r="AO667" s="274"/>
      <c r="AP667" s="275"/>
      <c r="AQ667" s="275"/>
      <c r="AR667" s="273"/>
      <c r="AS667" s="274"/>
      <c r="AT667" s="275"/>
      <c r="AU667" s="275"/>
      <c r="AV667" s="273"/>
      <c r="AW667" s="274"/>
      <c r="AX667" s="275"/>
      <c r="AY667" s="275"/>
      <c r="AZ667" s="273"/>
      <c r="BA667" s="274"/>
      <c r="BB667" s="275"/>
      <c r="BC667" s="275"/>
      <c r="BD667" s="273"/>
      <c r="BE667" s="274"/>
      <c r="BF667" s="275"/>
      <c r="BG667" s="275"/>
      <c r="BH667" s="273"/>
      <c r="BI667" s="274"/>
      <c r="BJ667" s="275"/>
      <c r="BK667" s="275"/>
      <c r="BL667" s="273"/>
      <c r="BM667" s="274"/>
      <c r="BN667" s="275"/>
      <c r="BO667" s="275"/>
    </row>
    <row r="668">
      <c r="D668" s="273"/>
      <c r="E668" s="274"/>
      <c r="F668" s="275"/>
      <c r="G668" s="275"/>
      <c r="H668" s="273"/>
      <c r="I668" s="274"/>
      <c r="J668" s="275"/>
      <c r="K668" s="275"/>
      <c r="L668" s="273"/>
      <c r="M668" s="274"/>
      <c r="N668" s="275"/>
      <c r="O668" s="275"/>
      <c r="P668" s="273"/>
      <c r="Q668" s="274"/>
      <c r="R668" s="275"/>
      <c r="S668" s="275"/>
      <c r="T668" s="273"/>
      <c r="U668" s="274"/>
      <c r="V668" s="275"/>
      <c r="W668" s="275"/>
      <c r="X668" s="273"/>
      <c r="Y668" s="274"/>
      <c r="Z668" s="275"/>
      <c r="AA668" s="275"/>
      <c r="AB668" s="273"/>
      <c r="AC668" s="274"/>
      <c r="AD668" s="275"/>
      <c r="AE668" s="275"/>
      <c r="AF668" s="273"/>
      <c r="AG668" s="274"/>
      <c r="AH668" s="275"/>
      <c r="AI668" s="275"/>
      <c r="AJ668" s="273"/>
      <c r="AK668" s="274"/>
      <c r="AL668" s="275"/>
      <c r="AM668" s="275"/>
      <c r="AN668" s="273"/>
      <c r="AO668" s="274"/>
      <c r="AP668" s="275"/>
      <c r="AQ668" s="275"/>
      <c r="AR668" s="273"/>
      <c r="AS668" s="274"/>
      <c r="AT668" s="275"/>
      <c r="AU668" s="275"/>
      <c r="AV668" s="273"/>
      <c r="AW668" s="274"/>
      <c r="AX668" s="275"/>
      <c r="AY668" s="275"/>
      <c r="AZ668" s="273"/>
      <c r="BA668" s="274"/>
      <c r="BB668" s="275"/>
      <c r="BC668" s="275"/>
      <c r="BD668" s="273"/>
      <c r="BE668" s="274"/>
      <c r="BF668" s="275"/>
      <c r="BG668" s="275"/>
      <c r="BH668" s="273"/>
      <c r="BI668" s="274"/>
      <c r="BJ668" s="275"/>
      <c r="BK668" s="275"/>
      <c r="BL668" s="273"/>
      <c r="BM668" s="274"/>
      <c r="BN668" s="275"/>
      <c r="BO668" s="275"/>
    </row>
    <row r="669">
      <c r="D669" s="273"/>
      <c r="E669" s="274"/>
      <c r="F669" s="275"/>
      <c r="G669" s="275"/>
      <c r="H669" s="273"/>
      <c r="I669" s="274"/>
      <c r="J669" s="275"/>
      <c r="K669" s="275"/>
      <c r="L669" s="273"/>
      <c r="M669" s="274"/>
      <c r="N669" s="275"/>
      <c r="O669" s="275"/>
      <c r="P669" s="273"/>
      <c r="Q669" s="274"/>
      <c r="R669" s="275"/>
      <c r="S669" s="275"/>
      <c r="T669" s="273"/>
      <c r="U669" s="274"/>
      <c r="V669" s="275"/>
      <c r="W669" s="275"/>
      <c r="X669" s="273"/>
      <c r="Y669" s="274"/>
      <c r="Z669" s="275"/>
      <c r="AA669" s="275"/>
      <c r="AB669" s="273"/>
      <c r="AC669" s="274"/>
      <c r="AD669" s="275"/>
      <c r="AE669" s="275"/>
      <c r="AF669" s="273"/>
      <c r="AG669" s="274"/>
      <c r="AH669" s="275"/>
      <c r="AI669" s="275"/>
      <c r="AJ669" s="273"/>
      <c r="AK669" s="274"/>
      <c r="AL669" s="275"/>
      <c r="AM669" s="275"/>
      <c r="AN669" s="273"/>
      <c r="AO669" s="274"/>
      <c r="AP669" s="275"/>
      <c r="AQ669" s="275"/>
      <c r="AR669" s="273"/>
      <c r="AS669" s="274"/>
      <c r="AT669" s="275"/>
      <c r="AU669" s="275"/>
      <c r="AV669" s="273"/>
      <c r="AW669" s="274"/>
      <c r="AX669" s="275"/>
      <c r="AY669" s="275"/>
      <c r="AZ669" s="273"/>
      <c r="BA669" s="274"/>
      <c r="BB669" s="275"/>
      <c r="BC669" s="275"/>
      <c r="BD669" s="273"/>
      <c r="BE669" s="274"/>
      <c r="BF669" s="275"/>
      <c r="BG669" s="275"/>
      <c r="BH669" s="273"/>
      <c r="BI669" s="274"/>
      <c r="BJ669" s="275"/>
      <c r="BK669" s="275"/>
      <c r="BL669" s="273"/>
      <c r="BM669" s="274"/>
      <c r="BN669" s="275"/>
      <c r="BO669" s="275"/>
    </row>
    <row r="670">
      <c r="D670" s="273"/>
      <c r="E670" s="274"/>
      <c r="F670" s="275"/>
      <c r="G670" s="275"/>
      <c r="H670" s="273"/>
      <c r="I670" s="274"/>
      <c r="J670" s="275"/>
      <c r="K670" s="275"/>
      <c r="L670" s="273"/>
      <c r="M670" s="274"/>
      <c r="N670" s="275"/>
      <c r="O670" s="275"/>
      <c r="P670" s="273"/>
      <c r="Q670" s="274"/>
      <c r="R670" s="275"/>
      <c r="S670" s="275"/>
      <c r="T670" s="273"/>
      <c r="U670" s="274"/>
      <c r="V670" s="275"/>
      <c r="W670" s="275"/>
      <c r="X670" s="273"/>
      <c r="Y670" s="274"/>
      <c r="Z670" s="275"/>
      <c r="AA670" s="275"/>
      <c r="AB670" s="273"/>
      <c r="AC670" s="274"/>
      <c r="AD670" s="275"/>
      <c r="AE670" s="275"/>
      <c r="AF670" s="273"/>
      <c r="AG670" s="274"/>
      <c r="AH670" s="275"/>
      <c r="AI670" s="275"/>
      <c r="AJ670" s="273"/>
      <c r="AK670" s="274"/>
      <c r="AL670" s="275"/>
      <c r="AM670" s="275"/>
      <c r="AN670" s="273"/>
      <c r="AO670" s="274"/>
      <c r="AP670" s="275"/>
      <c r="AQ670" s="275"/>
      <c r="AR670" s="273"/>
      <c r="AS670" s="274"/>
      <c r="AT670" s="275"/>
      <c r="AU670" s="275"/>
      <c r="AV670" s="273"/>
      <c r="AW670" s="274"/>
      <c r="AX670" s="275"/>
      <c r="AY670" s="275"/>
      <c r="AZ670" s="273"/>
      <c r="BA670" s="274"/>
      <c r="BB670" s="275"/>
      <c r="BC670" s="275"/>
      <c r="BD670" s="273"/>
      <c r="BE670" s="274"/>
      <c r="BF670" s="275"/>
      <c r="BG670" s="275"/>
      <c r="BH670" s="273"/>
      <c r="BI670" s="274"/>
      <c r="BJ670" s="275"/>
      <c r="BK670" s="275"/>
      <c r="BL670" s="273"/>
      <c r="BM670" s="274"/>
      <c r="BN670" s="275"/>
      <c r="BO670" s="275"/>
    </row>
    <row r="671">
      <c r="D671" s="273"/>
      <c r="E671" s="274"/>
      <c r="F671" s="275"/>
      <c r="G671" s="275"/>
      <c r="H671" s="273"/>
      <c r="I671" s="274"/>
      <c r="J671" s="275"/>
      <c r="K671" s="275"/>
      <c r="L671" s="273"/>
      <c r="M671" s="274"/>
      <c r="N671" s="275"/>
      <c r="O671" s="275"/>
      <c r="P671" s="273"/>
      <c r="Q671" s="274"/>
      <c r="R671" s="275"/>
      <c r="S671" s="275"/>
      <c r="T671" s="273"/>
      <c r="U671" s="274"/>
      <c r="V671" s="275"/>
      <c r="W671" s="275"/>
      <c r="X671" s="273"/>
      <c r="Y671" s="274"/>
      <c r="Z671" s="275"/>
      <c r="AA671" s="275"/>
      <c r="AB671" s="273"/>
      <c r="AC671" s="274"/>
      <c r="AD671" s="275"/>
      <c r="AE671" s="275"/>
      <c r="AF671" s="273"/>
      <c r="AG671" s="274"/>
      <c r="AH671" s="275"/>
      <c r="AI671" s="275"/>
      <c r="AJ671" s="273"/>
      <c r="AK671" s="274"/>
      <c r="AL671" s="275"/>
      <c r="AM671" s="275"/>
      <c r="AN671" s="273"/>
      <c r="AO671" s="274"/>
      <c r="AP671" s="275"/>
      <c r="AQ671" s="275"/>
      <c r="AR671" s="273"/>
      <c r="AS671" s="274"/>
      <c r="AT671" s="275"/>
      <c r="AU671" s="275"/>
      <c r="AV671" s="273"/>
      <c r="AW671" s="274"/>
      <c r="AX671" s="275"/>
      <c r="AY671" s="275"/>
      <c r="AZ671" s="273"/>
      <c r="BA671" s="274"/>
      <c r="BB671" s="275"/>
      <c r="BC671" s="275"/>
      <c r="BD671" s="273"/>
      <c r="BE671" s="274"/>
      <c r="BF671" s="275"/>
      <c r="BG671" s="275"/>
      <c r="BH671" s="273"/>
      <c r="BI671" s="274"/>
      <c r="BJ671" s="275"/>
      <c r="BK671" s="275"/>
      <c r="BL671" s="273"/>
      <c r="BM671" s="274"/>
      <c r="BN671" s="275"/>
      <c r="BO671" s="275"/>
    </row>
    <row r="672">
      <c r="D672" s="273"/>
      <c r="E672" s="274"/>
      <c r="F672" s="275"/>
      <c r="G672" s="275"/>
      <c r="H672" s="273"/>
      <c r="I672" s="274"/>
      <c r="J672" s="275"/>
      <c r="K672" s="275"/>
      <c r="L672" s="273"/>
      <c r="M672" s="274"/>
      <c r="N672" s="275"/>
      <c r="O672" s="275"/>
      <c r="P672" s="273"/>
      <c r="Q672" s="274"/>
      <c r="R672" s="275"/>
      <c r="S672" s="275"/>
      <c r="T672" s="273"/>
      <c r="U672" s="274"/>
      <c r="V672" s="275"/>
      <c r="W672" s="275"/>
      <c r="X672" s="273"/>
      <c r="Y672" s="274"/>
      <c r="Z672" s="275"/>
      <c r="AA672" s="275"/>
      <c r="AB672" s="273"/>
      <c r="AC672" s="274"/>
      <c r="AD672" s="275"/>
      <c r="AE672" s="275"/>
      <c r="AF672" s="273"/>
      <c r="AG672" s="274"/>
      <c r="AH672" s="275"/>
      <c r="AI672" s="275"/>
      <c r="AJ672" s="273"/>
      <c r="AK672" s="274"/>
      <c r="AL672" s="275"/>
      <c r="AM672" s="275"/>
      <c r="AN672" s="273"/>
      <c r="AO672" s="274"/>
      <c r="AP672" s="275"/>
      <c r="AQ672" s="275"/>
      <c r="AR672" s="273"/>
      <c r="AS672" s="274"/>
      <c r="AT672" s="275"/>
      <c r="AU672" s="275"/>
      <c r="AV672" s="273"/>
      <c r="AW672" s="274"/>
      <c r="AX672" s="275"/>
      <c r="AY672" s="275"/>
      <c r="AZ672" s="273"/>
      <c r="BA672" s="274"/>
      <c r="BB672" s="275"/>
      <c r="BC672" s="275"/>
      <c r="BD672" s="273"/>
      <c r="BE672" s="274"/>
      <c r="BF672" s="275"/>
      <c r="BG672" s="275"/>
      <c r="BH672" s="273"/>
      <c r="BI672" s="274"/>
      <c r="BJ672" s="275"/>
      <c r="BK672" s="275"/>
      <c r="BL672" s="273"/>
      <c r="BM672" s="274"/>
      <c r="BN672" s="275"/>
      <c r="BO672" s="275"/>
    </row>
    <row r="673">
      <c r="D673" s="273"/>
      <c r="E673" s="274"/>
      <c r="F673" s="275"/>
      <c r="G673" s="275"/>
      <c r="H673" s="273"/>
      <c r="I673" s="274"/>
      <c r="J673" s="275"/>
      <c r="K673" s="275"/>
      <c r="L673" s="273"/>
      <c r="M673" s="274"/>
      <c r="N673" s="275"/>
      <c r="O673" s="275"/>
      <c r="P673" s="273"/>
      <c r="Q673" s="274"/>
      <c r="R673" s="275"/>
      <c r="S673" s="275"/>
      <c r="T673" s="273"/>
      <c r="U673" s="274"/>
      <c r="V673" s="275"/>
      <c r="W673" s="275"/>
      <c r="X673" s="273"/>
      <c r="Y673" s="274"/>
      <c r="Z673" s="275"/>
      <c r="AA673" s="275"/>
      <c r="AB673" s="273"/>
      <c r="AC673" s="274"/>
      <c r="AD673" s="275"/>
      <c r="AE673" s="275"/>
      <c r="AF673" s="273"/>
      <c r="AG673" s="274"/>
      <c r="AH673" s="275"/>
      <c r="AI673" s="275"/>
      <c r="AJ673" s="273"/>
      <c r="AK673" s="274"/>
      <c r="AL673" s="275"/>
      <c r="AM673" s="275"/>
      <c r="AN673" s="273"/>
      <c r="AO673" s="274"/>
      <c r="AP673" s="275"/>
      <c r="AQ673" s="275"/>
      <c r="AR673" s="273"/>
      <c r="AS673" s="274"/>
      <c r="AT673" s="275"/>
      <c r="AU673" s="275"/>
      <c r="AV673" s="273"/>
      <c r="AW673" s="274"/>
      <c r="AX673" s="275"/>
      <c r="AY673" s="275"/>
      <c r="AZ673" s="273"/>
      <c r="BA673" s="274"/>
      <c r="BB673" s="275"/>
      <c r="BC673" s="275"/>
      <c r="BD673" s="273"/>
      <c r="BE673" s="274"/>
      <c r="BF673" s="275"/>
      <c r="BG673" s="275"/>
      <c r="BH673" s="273"/>
      <c r="BI673" s="274"/>
      <c r="BJ673" s="275"/>
      <c r="BK673" s="275"/>
      <c r="BL673" s="273"/>
      <c r="BM673" s="274"/>
      <c r="BN673" s="275"/>
      <c r="BO673" s="275"/>
    </row>
    <row r="674">
      <c r="D674" s="273"/>
      <c r="E674" s="274"/>
      <c r="F674" s="275"/>
      <c r="G674" s="275"/>
      <c r="H674" s="273"/>
      <c r="I674" s="274"/>
      <c r="J674" s="275"/>
      <c r="K674" s="275"/>
      <c r="L674" s="273"/>
      <c r="M674" s="274"/>
      <c r="N674" s="275"/>
      <c r="O674" s="275"/>
      <c r="P674" s="273"/>
      <c r="Q674" s="274"/>
      <c r="R674" s="275"/>
      <c r="S674" s="275"/>
      <c r="T674" s="273"/>
      <c r="U674" s="274"/>
      <c r="V674" s="275"/>
      <c r="W674" s="275"/>
      <c r="X674" s="273"/>
      <c r="Y674" s="274"/>
      <c r="Z674" s="275"/>
      <c r="AA674" s="275"/>
      <c r="AB674" s="273"/>
      <c r="AC674" s="274"/>
      <c r="AD674" s="275"/>
      <c r="AE674" s="275"/>
      <c r="AF674" s="273"/>
      <c r="AG674" s="274"/>
      <c r="AH674" s="275"/>
      <c r="AI674" s="275"/>
      <c r="AJ674" s="273"/>
      <c r="AK674" s="274"/>
      <c r="AL674" s="275"/>
      <c r="AM674" s="275"/>
      <c r="AN674" s="273"/>
      <c r="AO674" s="274"/>
      <c r="AP674" s="275"/>
      <c r="AQ674" s="275"/>
      <c r="AR674" s="273"/>
      <c r="AS674" s="274"/>
      <c r="AT674" s="275"/>
      <c r="AU674" s="275"/>
      <c r="AV674" s="273"/>
      <c r="AW674" s="274"/>
      <c r="AX674" s="275"/>
      <c r="AY674" s="275"/>
      <c r="AZ674" s="273"/>
      <c r="BA674" s="274"/>
      <c r="BB674" s="275"/>
      <c r="BC674" s="275"/>
      <c r="BD674" s="273"/>
      <c r="BE674" s="274"/>
      <c r="BF674" s="275"/>
      <c r="BG674" s="275"/>
      <c r="BH674" s="273"/>
      <c r="BI674" s="274"/>
      <c r="BJ674" s="275"/>
      <c r="BK674" s="275"/>
      <c r="BL674" s="273"/>
      <c r="BM674" s="274"/>
      <c r="BN674" s="275"/>
      <c r="BO674" s="275"/>
    </row>
    <row r="675">
      <c r="D675" s="273"/>
      <c r="E675" s="274"/>
      <c r="F675" s="275"/>
      <c r="G675" s="275"/>
      <c r="H675" s="273"/>
      <c r="I675" s="274"/>
      <c r="J675" s="275"/>
      <c r="K675" s="275"/>
      <c r="L675" s="273"/>
      <c r="M675" s="274"/>
      <c r="N675" s="275"/>
      <c r="O675" s="275"/>
      <c r="P675" s="273"/>
      <c r="Q675" s="274"/>
      <c r="R675" s="275"/>
      <c r="S675" s="275"/>
      <c r="T675" s="273"/>
      <c r="U675" s="274"/>
      <c r="V675" s="275"/>
      <c r="W675" s="275"/>
      <c r="X675" s="273"/>
      <c r="Y675" s="274"/>
      <c r="Z675" s="275"/>
      <c r="AA675" s="275"/>
      <c r="AB675" s="273"/>
      <c r="AC675" s="274"/>
      <c r="AD675" s="275"/>
      <c r="AE675" s="275"/>
      <c r="AF675" s="273"/>
      <c r="AG675" s="274"/>
      <c r="AH675" s="275"/>
      <c r="AI675" s="275"/>
      <c r="AJ675" s="273"/>
      <c r="AK675" s="274"/>
      <c r="AL675" s="275"/>
      <c r="AM675" s="275"/>
      <c r="AN675" s="273"/>
      <c r="AO675" s="274"/>
      <c r="AP675" s="275"/>
      <c r="AQ675" s="275"/>
      <c r="AR675" s="273"/>
      <c r="AS675" s="274"/>
      <c r="AT675" s="275"/>
      <c r="AU675" s="275"/>
      <c r="AV675" s="273"/>
      <c r="AW675" s="274"/>
      <c r="AX675" s="275"/>
      <c r="AY675" s="275"/>
      <c r="AZ675" s="273"/>
      <c r="BA675" s="274"/>
      <c r="BB675" s="275"/>
      <c r="BC675" s="275"/>
      <c r="BD675" s="273"/>
      <c r="BE675" s="274"/>
      <c r="BF675" s="275"/>
      <c r="BG675" s="275"/>
      <c r="BH675" s="273"/>
      <c r="BI675" s="274"/>
      <c r="BJ675" s="275"/>
      <c r="BK675" s="275"/>
      <c r="BL675" s="273"/>
      <c r="BM675" s="274"/>
      <c r="BN675" s="275"/>
      <c r="BO675" s="275"/>
    </row>
    <row r="676">
      <c r="D676" s="273"/>
      <c r="E676" s="274"/>
      <c r="F676" s="275"/>
      <c r="G676" s="275"/>
      <c r="H676" s="273"/>
      <c r="I676" s="274"/>
      <c r="J676" s="275"/>
      <c r="K676" s="275"/>
      <c r="L676" s="273"/>
      <c r="M676" s="274"/>
      <c r="N676" s="275"/>
      <c r="O676" s="275"/>
      <c r="P676" s="273"/>
      <c r="Q676" s="274"/>
      <c r="R676" s="275"/>
      <c r="S676" s="275"/>
      <c r="T676" s="273"/>
      <c r="U676" s="274"/>
      <c r="V676" s="275"/>
      <c r="W676" s="275"/>
      <c r="X676" s="273"/>
      <c r="Y676" s="274"/>
      <c r="Z676" s="275"/>
      <c r="AA676" s="275"/>
      <c r="AB676" s="273"/>
      <c r="AC676" s="274"/>
      <c r="AD676" s="275"/>
      <c r="AE676" s="275"/>
      <c r="AF676" s="273"/>
      <c r="AG676" s="274"/>
      <c r="AH676" s="275"/>
      <c r="AI676" s="275"/>
      <c r="AJ676" s="273"/>
      <c r="AK676" s="274"/>
      <c r="AL676" s="275"/>
      <c r="AM676" s="275"/>
      <c r="AN676" s="273"/>
      <c r="AO676" s="274"/>
      <c r="AP676" s="275"/>
      <c r="AQ676" s="275"/>
      <c r="AR676" s="273"/>
      <c r="AS676" s="274"/>
      <c r="AT676" s="275"/>
      <c r="AU676" s="275"/>
      <c r="AV676" s="273"/>
      <c r="AW676" s="274"/>
      <c r="AX676" s="275"/>
      <c r="AY676" s="275"/>
      <c r="AZ676" s="273"/>
      <c r="BA676" s="274"/>
      <c r="BB676" s="275"/>
      <c r="BC676" s="275"/>
      <c r="BD676" s="273"/>
      <c r="BE676" s="274"/>
      <c r="BF676" s="275"/>
      <c r="BG676" s="275"/>
      <c r="BH676" s="273"/>
      <c r="BI676" s="274"/>
      <c r="BJ676" s="275"/>
      <c r="BK676" s="275"/>
      <c r="BL676" s="273"/>
      <c r="BM676" s="274"/>
      <c r="BN676" s="275"/>
      <c r="BO676" s="275"/>
    </row>
    <row r="677">
      <c r="D677" s="273"/>
      <c r="E677" s="274"/>
      <c r="F677" s="275"/>
      <c r="G677" s="275"/>
      <c r="H677" s="273"/>
      <c r="I677" s="274"/>
      <c r="J677" s="275"/>
      <c r="K677" s="275"/>
      <c r="L677" s="273"/>
      <c r="M677" s="274"/>
      <c r="N677" s="275"/>
      <c r="O677" s="275"/>
      <c r="P677" s="273"/>
      <c r="Q677" s="274"/>
      <c r="R677" s="275"/>
      <c r="S677" s="275"/>
      <c r="T677" s="273"/>
      <c r="U677" s="274"/>
      <c r="V677" s="275"/>
      <c r="W677" s="275"/>
      <c r="X677" s="273"/>
      <c r="Y677" s="274"/>
      <c r="Z677" s="275"/>
      <c r="AA677" s="275"/>
      <c r="AB677" s="273"/>
      <c r="AC677" s="274"/>
      <c r="AD677" s="275"/>
      <c r="AE677" s="275"/>
      <c r="AF677" s="273"/>
      <c r="AG677" s="274"/>
      <c r="AH677" s="275"/>
      <c r="AI677" s="275"/>
      <c r="AJ677" s="273"/>
      <c r="AK677" s="274"/>
      <c r="AL677" s="275"/>
      <c r="AM677" s="275"/>
      <c r="AN677" s="273"/>
      <c r="AO677" s="274"/>
      <c r="AP677" s="275"/>
      <c r="AQ677" s="275"/>
      <c r="AR677" s="273"/>
      <c r="AS677" s="274"/>
      <c r="AT677" s="275"/>
      <c r="AU677" s="275"/>
      <c r="AV677" s="273"/>
      <c r="AW677" s="274"/>
      <c r="AX677" s="275"/>
      <c r="AY677" s="275"/>
      <c r="AZ677" s="273"/>
      <c r="BA677" s="274"/>
      <c r="BB677" s="275"/>
      <c r="BC677" s="275"/>
      <c r="BD677" s="273"/>
      <c r="BE677" s="274"/>
      <c r="BF677" s="275"/>
      <c r="BG677" s="275"/>
      <c r="BH677" s="273"/>
      <c r="BI677" s="274"/>
      <c r="BJ677" s="275"/>
      <c r="BK677" s="275"/>
      <c r="BL677" s="273"/>
      <c r="BM677" s="274"/>
      <c r="BN677" s="275"/>
      <c r="BO677" s="275"/>
    </row>
    <row r="678">
      <c r="D678" s="273"/>
      <c r="E678" s="274"/>
      <c r="F678" s="275"/>
      <c r="G678" s="275"/>
      <c r="H678" s="273"/>
      <c r="I678" s="274"/>
      <c r="J678" s="275"/>
      <c r="K678" s="275"/>
      <c r="L678" s="273"/>
      <c r="M678" s="274"/>
      <c r="N678" s="275"/>
      <c r="O678" s="275"/>
      <c r="P678" s="273"/>
      <c r="Q678" s="274"/>
      <c r="R678" s="275"/>
      <c r="S678" s="275"/>
      <c r="T678" s="273"/>
      <c r="U678" s="274"/>
      <c r="V678" s="275"/>
      <c r="W678" s="275"/>
      <c r="X678" s="273"/>
      <c r="Y678" s="274"/>
      <c r="Z678" s="275"/>
      <c r="AA678" s="275"/>
      <c r="AB678" s="273"/>
      <c r="AC678" s="274"/>
      <c r="AD678" s="275"/>
      <c r="AE678" s="275"/>
      <c r="AF678" s="273"/>
      <c r="AG678" s="274"/>
      <c r="AH678" s="275"/>
      <c r="AI678" s="275"/>
      <c r="AJ678" s="273"/>
      <c r="AK678" s="274"/>
      <c r="AL678" s="275"/>
      <c r="AM678" s="275"/>
      <c r="AN678" s="273"/>
      <c r="AO678" s="274"/>
      <c r="AP678" s="275"/>
      <c r="AQ678" s="275"/>
      <c r="AR678" s="273"/>
      <c r="AS678" s="274"/>
      <c r="AT678" s="275"/>
      <c r="AU678" s="275"/>
      <c r="AV678" s="273"/>
      <c r="AW678" s="274"/>
      <c r="AX678" s="275"/>
      <c r="AY678" s="275"/>
      <c r="AZ678" s="273"/>
      <c r="BA678" s="274"/>
      <c r="BB678" s="275"/>
      <c r="BC678" s="275"/>
      <c r="BD678" s="273"/>
      <c r="BE678" s="274"/>
      <c r="BF678" s="275"/>
      <c r="BG678" s="275"/>
      <c r="BH678" s="273"/>
      <c r="BI678" s="274"/>
      <c r="BJ678" s="275"/>
      <c r="BK678" s="275"/>
      <c r="BL678" s="273"/>
      <c r="BM678" s="274"/>
      <c r="BN678" s="275"/>
      <c r="BO678" s="275"/>
    </row>
    <row r="679">
      <c r="D679" s="273"/>
      <c r="E679" s="274"/>
      <c r="F679" s="275"/>
      <c r="G679" s="275"/>
      <c r="H679" s="273"/>
      <c r="I679" s="274"/>
      <c r="J679" s="275"/>
      <c r="K679" s="275"/>
      <c r="L679" s="273"/>
      <c r="M679" s="274"/>
      <c r="N679" s="275"/>
      <c r="O679" s="275"/>
      <c r="P679" s="273"/>
      <c r="Q679" s="274"/>
      <c r="R679" s="275"/>
      <c r="S679" s="275"/>
      <c r="T679" s="273"/>
      <c r="U679" s="274"/>
      <c r="V679" s="275"/>
      <c r="W679" s="275"/>
      <c r="X679" s="273"/>
      <c r="Y679" s="274"/>
      <c r="Z679" s="275"/>
      <c r="AA679" s="275"/>
      <c r="AB679" s="273"/>
      <c r="AC679" s="274"/>
      <c r="AD679" s="275"/>
      <c r="AE679" s="275"/>
      <c r="AF679" s="273"/>
      <c r="AG679" s="274"/>
      <c r="AH679" s="275"/>
      <c r="AI679" s="275"/>
      <c r="AJ679" s="273"/>
      <c r="AK679" s="274"/>
      <c r="AL679" s="275"/>
      <c r="AM679" s="275"/>
      <c r="AN679" s="273"/>
      <c r="AO679" s="274"/>
      <c r="AP679" s="275"/>
      <c r="AQ679" s="275"/>
      <c r="AR679" s="273"/>
      <c r="AS679" s="274"/>
      <c r="AT679" s="275"/>
      <c r="AU679" s="275"/>
      <c r="AV679" s="273"/>
      <c r="AW679" s="274"/>
      <c r="AX679" s="275"/>
      <c r="AY679" s="275"/>
      <c r="AZ679" s="273"/>
      <c r="BA679" s="274"/>
      <c r="BB679" s="275"/>
      <c r="BC679" s="275"/>
      <c r="BD679" s="273"/>
      <c r="BE679" s="274"/>
      <c r="BF679" s="275"/>
      <c r="BG679" s="275"/>
      <c r="BH679" s="273"/>
      <c r="BI679" s="274"/>
      <c r="BJ679" s="275"/>
      <c r="BK679" s="275"/>
      <c r="BL679" s="273"/>
      <c r="BM679" s="274"/>
      <c r="BN679" s="275"/>
      <c r="BO679" s="275"/>
    </row>
    <row r="680">
      <c r="D680" s="273"/>
      <c r="E680" s="274"/>
      <c r="F680" s="275"/>
      <c r="G680" s="275"/>
      <c r="H680" s="273"/>
      <c r="I680" s="274"/>
      <c r="J680" s="275"/>
      <c r="K680" s="275"/>
      <c r="L680" s="273"/>
      <c r="M680" s="274"/>
      <c r="N680" s="275"/>
      <c r="O680" s="275"/>
      <c r="P680" s="273"/>
      <c r="Q680" s="274"/>
      <c r="R680" s="275"/>
      <c r="S680" s="275"/>
      <c r="T680" s="273"/>
      <c r="U680" s="274"/>
      <c r="V680" s="275"/>
      <c r="W680" s="275"/>
      <c r="X680" s="273"/>
      <c r="Y680" s="274"/>
      <c r="Z680" s="275"/>
      <c r="AA680" s="275"/>
      <c r="AB680" s="273"/>
      <c r="AC680" s="274"/>
      <c r="AD680" s="275"/>
      <c r="AE680" s="275"/>
      <c r="AF680" s="273"/>
      <c r="AG680" s="274"/>
      <c r="AH680" s="275"/>
      <c r="AI680" s="275"/>
      <c r="AJ680" s="273"/>
      <c r="AK680" s="274"/>
      <c r="AL680" s="275"/>
      <c r="AM680" s="275"/>
      <c r="AN680" s="273"/>
      <c r="AO680" s="274"/>
      <c r="AP680" s="275"/>
      <c r="AQ680" s="275"/>
      <c r="AR680" s="273"/>
      <c r="AS680" s="274"/>
      <c r="AT680" s="275"/>
      <c r="AU680" s="275"/>
      <c r="AV680" s="273"/>
      <c r="AW680" s="274"/>
      <c r="AX680" s="275"/>
      <c r="AY680" s="275"/>
      <c r="AZ680" s="273"/>
      <c r="BA680" s="274"/>
      <c r="BB680" s="275"/>
      <c r="BC680" s="275"/>
      <c r="BD680" s="273"/>
      <c r="BE680" s="274"/>
      <c r="BF680" s="275"/>
      <c r="BG680" s="275"/>
      <c r="BH680" s="273"/>
      <c r="BI680" s="274"/>
      <c r="BJ680" s="275"/>
      <c r="BK680" s="275"/>
      <c r="BL680" s="273"/>
      <c r="BM680" s="274"/>
      <c r="BN680" s="275"/>
      <c r="BO680" s="275"/>
    </row>
    <row r="681">
      <c r="D681" s="273"/>
      <c r="E681" s="274"/>
      <c r="F681" s="275"/>
      <c r="G681" s="275"/>
      <c r="H681" s="273"/>
      <c r="I681" s="274"/>
      <c r="J681" s="275"/>
      <c r="K681" s="275"/>
      <c r="L681" s="273"/>
      <c r="M681" s="274"/>
      <c r="N681" s="275"/>
      <c r="O681" s="275"/>
      <c r="P681" s="273"/>
      <c r="Q681" s="274"/>
      <c r="R681" s="275"/>
      <c r="S681" s="275"/>
      <c r="T681" s="273"/>
      <c r="U681" s="274"/>
      <c r="V681" s="275"/>
      <c r="W681" s="275"/>
      <c r="X681" s="273"/>
      <c r="Y681" s="274"/>
      <c r="Z681" s="275"/>
      <c r="AA681" s="275"/>
      <c r="AB681" s="273"/>
      <c r="AC681" s="274"/>
      <c r="AD681" s="275"/>
      <c r="AE681" s="275"/>
      <c r="AF681" s="273"/>
      <c r="AG681" s="274"/>
      <c r="AH681" s="275"/>
      <c r="AI681" s="275"/>
      <c r="AJ681" s="273"/>
      <c r="AK681" s="274"/>
      <c r="AL681" s="275"/>
      <c r="AM681" s="275"/>
      <c r="AN681" s="273"/>
      <c r="AO681" s="274"/>
      <c r="AP681" s="275"/>
      <c r="AQ681" s="275"/>
      <c r="AR681" s="273"/>
      <c r="AS681" s="274"/>
      <c r="AT681" s="275"/>
      <c r="AU681" s="275"/>
      <c r="AV681" s="273"/>
      <c r="AW681" s="274"/>
      <c r="AX681" s="275"/>
      <c r="AY681" s="275"/>
      <c r="AZ681" s="273"/>
      <c r="BA681" s="274"/>
      <c r="BB681" s="275"/>
      <c r="BC681" s="275"/>
      <c r="BD681" s="273"/>
      <c r="BE681" s="274"/>
      <c r="BF681" s="275"/>
      <c r="BG681" s="275"/>
      <c r="BH681" s="273"/>
      <c r="BI681" s="274"/>
      <c r="BJ681" s="275"/>
      <c r="BK681" s="275"/>
      <c r="BL681" s="273"/>
      <c r="BM681" s="274"/>
      <c r="BN681" s="275"/>
      <c r="BO681" s="275"/>
    </row>
    <row r="682">
      <c r="D682" s="273"/>
      <c r="E682" s="274"/>
      <c r="F682" s="275"/>
      <c r="G682" s="275"/>
      <c r="H682" s="273"/>
      <c r="I682" s="274"/>
      <c r="J682" s="275"/>
      <c r="K682" s="275"/>
      <c r="L682" s="273"/>
      <c r="M682" s="274"/>
      <c r="N682" s="275"/>
      <c r="O682" s="275"/>
      <c r="P682" s="273"/>
      <c r="Q682" s="274"/>
      <c r="R682" s="275"/>
      <c r="S682" s="275"/>
      <c r="T682" s="273"/>
      <c r="U682" s="274"/>
      <c r="V682" s="275"/>
      <c r="W682" s="275"/>
      <c r="X682" s="273"/>
      <c r="Y682" s="274"/>
      <c r="Z682" s="275"/>
      <c r="AA682" s="275"/>
      <c r="AB682" s="273"/>
      <c r="AC682" s="274"/>
      <c r="AD682" s="275"/>
      <c r="AE682" s="275"/>
      <c r="AF682" s="273"/>
      <c r="AG682" s="274"/>
      <c r="AH682" s="275"/>
      <c r="AI682" s="275"/>
      <c r="AJ682" s="273"/>
      <c r="AK682" s="274"/>
      <c r="AL682" s="275"/>
      <c r="AM682" s="275"/>
      <c r="AN682" s="273"/>
      <c r="AO682" s="274"/>
      <c r="AP682" s="275"/>
      <c r="AQ682" s="275"/>
      <c r="AR682" s="273"/>
      <c r="AS682" s="274"/>
      <c r="AT682" s="275"/>
      <c r="AU682" s="275"/>
      <c r="AV682" s="273"/>
      <c r="AW682" s="274"/>
      <c r="AX682" s="275"/>
      <c r="AY682" s="275"/>
      <c r="AZ682" s="273"/>
      <c r="BA682" s="274"/>
      <c r="BB682" s="275"/>
      <c r="BC682" s="275"/>
      <c r="BD682" s="273"/>
      <c r="BE682" s="274"/>
      <c r="BF682" s="275"/>
      <c r="BG682" s="275"/>
      <c r="BH682" s="273"/>
      <c r="BI682" s="274"/>
      <c r="BJ682" s="275"/>
      <c r="BK682" s="275"/>
      <c r="BL682" s="273"/>
      <c r="BM682" s="274"/>
      <c r="BN682" s="275"/>
      <c r="BO682" s="275"/>
    </row>
    <row r="683">
      <c r="D683" s="273"/>
      <c r="E683" s="274"/>
      <c r="F683" s="275"/>
      <c r="G683" s="275"/>
      <c r="H683" s="273"/>
      <c r="I683" s="274"/>
      <c r="J683" s="275"/>
      <c r="K683" s="275"/>
      <c r="L683" s="273"/>
      <c r="M683" s="274"/>
      <c r="N683" s="275"/>
      <c r="O683" s="275"/>
      <c r="P683" s="273"/>
      <c r="Q683" s="274"/>
      <c r="R683" s="275"/>
      <c r="S683" s="275"/>
      <c r="T683" s="273"/>
      <c r="U683" s="274"/>
      <c r="V683" s="275"/>
      <c r="W683" s="275"/>
      <c r="X683" s="273"/>
      <c r="Y683" s="274"/>
      <c r="Z683" s="275"/>
      <c r="AA683" s="275"/>
      <c r="AB683" s="273"/>
      <c r="AC683" s="274"/>
      <c r="AD683" s="275"/>
      <c r="AE683" s="275"/>
      <c r="AF683" s="273"/>
      <c r="AG683" s="274"/>
      <c r="AH683" s="275"/>
      <c r="AI683" s="275"/>
      <c r="AJ683" s="273"/>
      <c r="AK683" s="274"/>
      <c r="AL683" s="275"/>
      <c r="AM683" s="275"/>
      <c r="AN683" s="273"/>
      <c r="AO683" s="274"/>
      <c r="AP683" s="275"/>
      <c r="AQ683" s="275"/>
      <c r="AR683" s="273"/>
      <c r="AS683" s="274"/>
      <c r="AT683" s="275"/>
      <c r="AU683" s="275"/>
      <c r="AV683" s="273"/>
      <c r="AW683" s="274"/>
      <c r="AX683" s="275"/>
      <c r="AY683" s="275"/>
      <c r="AZ683" s="273"/>
      <c r="BA683" s="274"/>
      <c r="BB683" s="275"/>
      <c r="BC683" s="275"/>
      <c r="BD683" s="273"/>
      <c r="BE683" s="274"/>
      <c r="BF683" s="275"/>
      <c r="BG683" s="275"/>
      <c r="BH683" s="273"/>
      <c r="BI683" s="274"/>
      <c r="BJ683" s="275"/>
      <c r="BK683" s="275"/>
      <c r="BL683" s="273"/>
      <c r="BM683" s="274"/>
      <c r="BN683" s="275"/>
      <c r="BO683" s="275"/>
    </row>
    <row r="684">
      <c r="D684" s="273"/>
      <c r="E684" s="274"/>
      <c r="F684" s="275"/>
      <c r="G684" s="275"/>
      <c r="H684" s="273"/>
      <c r="I684" s="274"/>
      <c r="J684" s="275"/>
      <c r="K684" s="275"/>
      <c r="L684" s="273"/>
      <c r="M684" s="274"/>
      <c r="N684" s="275"/>
      <c r="O684" s="275"/>
      <c r="P684" s="273"/>
      <c r="Q684" s="274"/>
      <c r="R684" s="275"/>
      <c r="S684" s="275"/>
      <c r="T684" s="273"/>
      <c r="U684" s="274"/>
      <c r="V684" s="275"/>
      <c r="W684" s="275"/>
      <c r="X684" s="273"/>
      <c r="Y684" s="274"/>
      <c r="Z684" s="275"/>
      <c r="AA684" s="275"/>
      <c r="AB684" s="273"/>
      <c r="AC684" s="274"/>
      <c r="AD684" s="275"/>
      <c r="AE684" s="275"/>
      <c r="AF684" s="273"/>
      <c r="AG684" s="274"/>
      <c r="AH684" s="275"/>
      <c r="AI684" s="275"/>
      <c r="AJ684" s="273"/>
      <c r="AK684" s="274"/>
      <c r="AL684" s="275"/>
      <c r="AM684" s="275"/>
      <c r="AN684" s="273"/>
      <c r="AO684" s="274"/>
      <c r="AP684" s="275"/>
      <c r="AQ684" s="275"/>
      <c r="AR684" s="273"/>
      <c r="AS684" s="274"/>
      <c r="AT684" s="275"/>
      <c r="AU684" s="275"/>
      <c r="AV684" s="273"/>
      <c r="AW684" s="274"/>
      <c r="AX684" s="275"/>
      <c r="AY684" s="275"/>
      <c r="AZ684" s="273"/>
      <c r="BA684" s="274"/>
      <c r="BB684" s="275"/>
      <c r="BC684" s="275"/>
      <c r="BD684" s="273"/>
      <c r="BE684" s="274"/>
      <c r="BF684" s="275"/>
      <c r="BG684" s="275"/>
      <c r="BH684" s="273"/>
      <c r="BI684" s="274"/>
      <c r="BJ684" s="275"/>
      <c r="BK684" s="275"/>
      <c r="BL684" s="273"/>
      <c r="BM684" s="274"/>
      <c r="BN684" s="275"/>
      <c r="BO684" s="275"/>
    </row>
    <row r="685">
      <c r="D685" s="273"/>
      <c r="E685" s="274"/>
      <c r="F685" s="275"/>
      <c r="G685" s="275"/>
      <c r="H685" s="273"/>
      <c r="I685" s="274"/>
      <c r="J685" s="275"/>
      <c r="K685" s="275"/>
      <c r="L685" s="273"/>
      <c r="M685" s="274"/>
      <c r="N685" s="275"/>
      <c r="O685" s="275"/>
      <c r="P685" s="273"/>
      <c r="Q685" s="274"/>
      <c r="R685" s="275"/>
      <c r="S685" s="275"/>
      <c r="T685" s="273"/>
      <c r="U685" s="274"/>
      <c r="V685" s="275"/>
      <c r="W685" s="275"/>
      <c r="X685" s="273"/>
      <c r="Y685" s="274"/>
      <c r="Z685" s="275"/>
      <c r="AA685" s="275"/>
      <c r="AB685" s="273"/>
      <c r="AC685" s="274"/>
      <c r="AD685" s="275"/>
      <c r="AE685" s="275"/>
      <c r="AF685" s="273"/>
      <c r="AG685" s="274"/>
      <c r="AH685" s="275"/>
      <c r="AI685" s="275"/>
      <c r="AJ685" s="273"/>
      <c r="AK685" s="274"/>
      <c r="AL685" s="275"/>
      <c r="AM685" s="275"/>
      <c r="AN685" s="273"/>
      <c r="AO685" s="274"/>
      <c r="AP685" s="275"/>
      <c r="AQ685" s="275"/>
      <c r="AR685" s="273"/>
      <c r="AS685" s="274"/>
      <c r="AT685" s="275"/>
      <c r="AU685" s="275"/>
      <c r="AV685" s="273"/>
      <c r="AW685" s="274"/>
      <c r="AX685" s="275"/>
      <c r="AY685" s="275"/>
      <c r="AZ685" s="273"/>
      <c r="BA685" s="274"/>
      <c r="BB685" s="275"/>
      <c r="BC685" s="275"/>
      <c r="BD685" s="273"/>
      <c r="BE685" s="274"/>
      <c r="BF685" s="275"/>
      <c r="BG685" s="275"/>
      <c r="BH685" s="273"/>
      <c r="BI685" s="274"/>
      <c r="BJ685" s="275"/>
      <c r="BK685" s="275"/>
      <c r="BL685" s="273"/>
      <c r="BM685" s="274"/>
      <c r="BN685" s="275"/>
      <c r="BO685" s="275"/>
    </row>
    <row r="686">
      <c r="D686" s="273"/>
      <c r="E686" s="274"/>
      <c r="F686" s="275"/>
      <c r="G686" s="275"/>
      <c r="H686" s="273"/>
      <c r="I686" s="274"/>
      <c r="J686" s="275"/>
      <c r="K686" s="275"/>
      <c r="L686" s="273"/>
      <c r="M686" s="274"/>
      <c r="N686" s="275"/>
      <c r="O686" s="275"/>
      <c r="P686" s="273"/>
      <c r="Q686" s="274"/>
      <c r="R686" s="275"/>
      <c r="S686" s="275"/>
      <c r="T686" s="273"/>
      <c r="U686" s="274"/>
      <c r="V686" s="275"/>
      <c r="W686" s="275"/>
      <c r="X686" s="273"/>
      <c r="Y686" s="274"/>
      <c r="Z686" s="275"/>
      <c r="AA686" s="275"/>
      <c r="AB686" s="273"/>
      <c r="AC686" s="274"/>
      <c r="AD686" s="275"/>
      <c r="AE686" s="275"/>
      <c r="AF686" s="273"/>
      <c r="AG686" s="274"/>
      <c r="AH686" s="275"/>
      <c r="AI686" s="275"/>
      <c r="AJ686" s="273"/>
      <c r="AK686" s="274"/>
      <c r="AL686" s="275"/>
      <c r="AM686" s="275"/>
      <c r="AN686" s="273"/>
      <c r="AO686" s="274"/>
      <c r="AP686" s="275"/>
      <c r="AQ686" s="275"/>
      <c r="AR686" s="273"/>
      <c r="AS686" s="274"/>
      <c r="AT686" s="275"/>
      <c r="AU686" s="275"/>
      <c r="AV686" s="273"/>
      <c r="AW686" s="274"/>
      <c r="AX686" s="275"/>
      <c r="AY686" s="275"/>
      <c r="AZ686" s="273"/>
      <c r="BA686" s="274"/>
      <c r="BB686" s="275"/>
      <c r="BC686" s="275"/>
      <c r="BD686" s="273"/>
      <c r="BE686" s="274"/>
      <c r="BF686" s="275"/>
      <c r="BG686" s="275"/>
      <c r="BH686" s="273"/>
      <c r="BI686" s="274"/>
      <c r="BJ686" s="275"/>
      <c r="BK686" s="275"/>
      <c r="BL686" s="273"/>
      <c r="BM686" s="274"/>
      <c r="BN686" s="275"/>
      <c r="BO686" s="275"/>
    </row>
    <row r="687">
      <c r="D687" s="273"/>
      <c r="E687" s="274"/>
      <c r="F687" s="275"/>
      <c r="G687" s="275"/>
      <c r="H687" s="273"/>
      <c r="I687" s="274"/>
      <c r="J687" s="275"/>
      <c r="K687" s="275"/>
      <c r="L687" s="273"/>
      <c r="M687" s="274"/>
      <c r="N687" s="275"/>
      <c r="O687" s="275"/>
      <c r="P687" s="273"/>
      <c r="Q687" s="274"/>
      <c r="R687" s="275"/>
      <c r="S687" s="275"/>
      <c r="T687" s="273"/>
      <c r="U687" s="274"/>
      <c r="V687" s="275"/>
      <c r="W687" s="275"/>
      <c r="X687" s="273"/>
      <c r="Y687" s="274"/>
      <c r="Z687" s="275"/>
      <c r="AA687" s="275"/>
      <c r="AB687" s="273"/>
      <c r="AC687" s="274"/>
      <c r="AD687" s="275"/>
      <c r="AE687" s="275"/>
      <c r="AF687" s="273"/>
      <c r="AG687" s="274"/>
      <c r="AH687" s="275"/>
      <c r="AI687" s="275"/>
      <c r="AJ687" s="273"/>
      <c r="AK687" s="274"/>
      <c r="AL687" s="275"/>
      <c r="AM687" s="275"/>
      <c r="AN687" s="273"/>
      <c r="AO687" s="274"/>
      <c r="AP687" s="275"/>
      <c r="AQ687" s="275"/>
      <c r="AR687" s="273"/>
      <c r="AS687" s="274"/>
      <c r="AT687" s="275"/>
      <c r="AU687" s="275"/>
      <c r="AV687" s="273"/>
      <c r="AW687" s="274"/>
      <c r="AX687" s="275"/>
      <c r="AY687" s="275"/>
      <c r="AZ687" s="273"/>
      <c r="BA687" s="274"/>
      <c r="BB687" s="275"/>
      <c r="BC687" s="275"/>
      <c r="BD687" s="273"/>
      <c r="BE687" s="274"/>
      <c r="BF687" s="275"/>
      <c r="BG687" s="275"/>
      <c r="BH687" s="273"/>
      <c r="BI687" s="274"/>
      <c r="BJ687" s="275"/>
      <c r="BK687" s="275"/>
      <c r="BL687" s="273"/>
      <c r="BM687" s="274"/>
      <c r="BN687" s="275"/>
      <c r="BO687" s="275"/>
    </row>
    <row r="688">
      <c r="D688" s="273"/>
      <c r="E688" s="274"/>
      <c r="F688" s="275"/>
      <c r="G688" s="275"/>
      <c r="H688" s="273"/>
      <c r="I688" s="274"/>
      <c r="J688" s="275"/>
      <c r="K688" s="275"/>
      <c r="L688" s="273"/>
      <c r="M688" s="274"/>
      <c r="N688" s="275"/>
      <c r="O688" s="275"/>
      <c r="P688" s="273"/>
      <c r="Q688" s="274"/>
      <c r="R688" s="275"/>
      <c r="S688" s="275"/>
      <c r="T688" s="273"/>
      <c r="U688" s="274"/>
      <c r="V688" s="275"/>
      <c r="W688" s="275"/>
      <c r="X688" s="273"/>
      <c r="Y688" s="274"/>
      <c r="Z688" s="275"/>
      <c r="AA688" s="275"/>
      <c r="AB688" s="273"/>
      <c r="AC688" s="274"/>
      <c r="AD688" s="275"/>
      <c r="AE688" s="275"/>
      <c r="AF688" s="273"/>
      <c r="AG688" s="274"/>
      <c r="AH688" s="275"/>
      <c r="AI688" s="275"/>
      <c r="AJ688" s="273"/>
      <c r="AK688" s="274"/>
      <c r="AL688" s="275"/>
      <c r="AM688" s="275"/>
      <c r="AN688" s="273"/>
      <c r="AO688" s="274"/>
      <c r="AP688" s="275"/>
      <c r="AQ688" s="275"/>
      <c r="AR688" s="273"/>
      <c r="AS688" s="274"/>
      <c r="AT688" s="275"/>
      <c r="AU688" s="275"/>
      <c r="AV688" s="273"/>
      <c r="AW688" s="274"/>
      <c r="AX688" s="275"/>
      <c r="AY688" s="275"/>
      <c r="AZ688" s="273"/>
      <c r="BA688" s="274"/>
      <c r="BB688" s="275"/>
      <c r="BC688" s="275"/>
      <c r="BD688" s="273"/>
      <c r="BE688" s="274"/>
      <c r="BF688" s="275"/>
      <c r="BG688" s="275"/>
      <c r="BH688" s="273"/>
      <c r="BI688" s="274"/>
      <c r="BJ688" s="275"/>
      <c r="BK688" s="275"/>
      <c r="BL688" s="273"/>
      <c r="BM688" s="274"/>
      <c r="BN688" s="275"/>
      <c r="BO688" s="275"/>
    </row>
    <row r="689">
      <c r="D689" s="273"/>
      <c r="E689" s="274"/>
      <c r="F689" s="275"/>
      <c r="G689" s="275"/>
      <c r="H689" s="273"/>
      <c r="I689" s="274"/>
      <c r="J689" s="275"/>
      <c r="K689" s="275"/>
      <c r="L689" s="273"/>
      <c r="M689" s="274"/>
      <c r="N689" s="275"/>
      <c r="O689" s="275"/>
      <c r="P689" s="273"/>
      <c r="Q689" s="274"/>
      <c r="R689" s="275"/>
      <c r="S689" s="275"/>
      <c r="T689" s="273"/>
      <c r="U689" s="274"/>
      <c r="V689" s="275"/>
      <c r="W689" s="275"/>
      <c r="X689" s="273"/>
      <c r="Y689" s="274"/>
      <c r="Z689" s="275"/>
      <c r="AA689" s="275"/>
      <c r="AB689" s="273"/>
      <c r="AC689" s="274"/>
      <c r="AD689" s="275"/>
      <c r="AE689" s="275"/>
      <c r="AF689" s="273"/>
      <c r="AG689" s="274"/>
      <c r="AH689" s="275"/>
      <c r="AI689" s="275"/>
      <c r="AJ689" s="273"/>
      <c r="AK689" s="274"/>
      <c r="AL689" s="275"/>
      <c r="AM689" s="275"/>
      <c r="AN689" s="273"/>
      <c r="AO689" s="274"/>
      <c r="AP689" s="275"/>
      <c r="AQ689" s="275"/>
      <c r="AR689" s="273"/>
      <c r="AS689" s="274"/>
      <c r="AT689" s="275"/>
      <c r="AU689" s="275"/>
      <c r="AV689" s="273"/>
      <c r="AW689" s="274"/>
      <c r="AX689" s="275"/>
      <c r="AY689" s="275"/>
      <c r="AZ689" s="273"/>
      <c r="BA689" s="274"/>
      <c r="BB689" s="275"/>
      <c r="BC689" s="275"/>
      <c r="BD689" s="273"/>
      <c r="BE689" s="274"/>
      <c r="BF689" s="275"/>
      <c r="BG689" s="275"/>
      <c r="BH689" s="273"/>
      <c r="BI689" s="274"/>
      <c r="BJ689" s="275"/>
      <c r="BK689" s="275"/>
      <c r="BL689" s="273"/>
      <c r="BM689" s="274"/>
      <c r="BN689" s="275"/>
      <c r="BO689" s="275"/>
    </row>
    <row r="690">
      <c r="D690" s="273"/>
      <c r="E690" s="274"/>
      <c r="F690" s="275"/>
      <c r="G690" s="275"/>
      <c r="H690" s="273"/>
      <c r="I690" s="274"/>
      <c r="J690" s="275"/>
      <c r="K690" s="275"/>
      <c r="L690" s="273"/>
      <c r="M690" s="274"/>
      <c r="N690" s="275"/>
      <c r="O690" s="275"/>
      <c r="P690" s="273"/>
      <c r="Q690" s="274"/>
      <c r="R690" s="275"/>
      <c r="S690" s="275"/>
      <c r="T690" s="273"/>
      <c r="U690" s="274"/>
      <c r="V690" s="275"/>
      <c r="W690" s="275"/>
      <c r="X690" s="273"/>
      <c r="Y690" s="274"/>
      <c r="Z690" s="275"/>
      <c r="AA690" s="275"/>
      <c r="AB690" s="273"/>
      <c r="AC690" s="274"/>
      <c r="AD690" s="275"/>
      <c r="AE690" s="275"/>
      <c r="AF690" s="273"/>
      <c r="AG690" s="274"/>
      <c r="AH690" s="275"/>
      <c r="AI690" s="275"/>
      <c r="AJ690" s="273"/>
      <c r="AK690" s="274"/>
      <c r="AL690" s="275"/>
      <c r="AM690" s="275"/>
      <c r="AN690" s="273"/>
      <c r="AO690" s="274"/>
      <c r="AP690" s="275"/>
      <c r="AQ690" s="275"/>
      <c r="AR690" s="273"/>
      <c r="AS690" s="274"/>
      <c r="AT690" s="275"/>
      <c r="AU690" s="275"/>
      <c r="AV690" s="273"/>
      <c r="AW690" s="274"/>
      <c r="AX690" s="275"/>
      <c r="AY690" s="275"/>
      <c r="AZ690" s="273"/>
      <c r="BA690" s="274"/>
      <c r="BB690" s="275"/>
      <c r="BC690" s="275"/>
      <c r="BD690" s="273"/>
      <c r="BE690" s="274"/>
      <c r="BF690" s="275"/>
      <c r="BG690" s="275"/>
      <c r="BH690" s="273"/>
      <c r="BI690" s="274"/>
      <c r="BJ690" s="275"/>
      <c r="BK690" s="275"/>
      <c r="BL690" s="273"/>
      <c r="BM690" s="274"/>
      <c r="BN690" s="275"/>
      <c r="BO690" s="275"/>
    </row>
    <row r="691">
      <c r="D691" s="273"/>
      <c r="E691" s="274"/>
      <c r="F691" s="275"/>
      <c r="G691" s="275"/>
      <c r="H691" s="273"/>
      <c r="I691" s="274"/>
      <c r="J691" s="275"/>
      <c r="K691" s="275"/>
      <c r="L691" s="273"/>
      <c r="M691" s="274"/>
      <c r="N691" s="275"/>
      <c r="O691" s="275"/>
      <c r="P691" s="273"/>
      <c r="Q691" s="274"/>
      <c r="R691" s="275"/>
      <c r="S691" s="275"/>
      <c r="T691" s="273"/>
      <c r="U691" s="274"/>
      <c r="V691" s="275"/>
      <c r="W691" s="275"/>
      <c r="X691" s="273"/>
      <c r="Y691" s="274"/>
      <c r="Z691" s="275"/>
      <c r="AA691" s="275"/>
      <c r="AB691" s="273"/>
      <c r="AC691" s="274"/>
      <c r="AD691" s="275"/>
      <c r="AE691" s="275"/>
      <c r="AF691" s="273"/>
      <c r="AG691" s="274"/>
      <c r="AH691" s="275"/>
      <c r="AI691" s="275"/>
      <c r="AJ691" s="273"/>
      <c r="AK691" s="274"/>
      <c r="AL691" s="275"/>
      <c r="AM691" s="275"/>
      <c r="AN691" s="273"/>
      <c r="AO691" s="274"/>
      <c r="AP691" s="275"/>
      <c r="AQ691" s="275"/>
      <c r="AR691" s="273"/>
      <c r="AS691" s="274"/>
      <c r="AT691" s="275"/>
      <c r="AU691" s="275"/>
      <c r="AV691" s="273"/>
      <c r="AW691" s="274"/>
      <c r="AX691" s="275"/>
      <c r="AY691" s="275"/>
      <c r="AZ691" s="273"/>
      <c r="BA691" s="274"/>
      <c r="BB691" s="275"/>
      <c r="BC691" s="275"/>
      <c r="BD691" s="273"/>
      <c r="BE691" s="274"/>
      <c r="BF691" s="275"/>
      <c r="BG691" s="275"/>
      <c r="BH691" s="273"/>
      <c r="BI691" s="274"/>
      <c r="BJ691" s="275"/>
      <c r="BK691" s="275"/>
      <c r="BL691" s="273"/>
      <c r="BM691" s="274"/>
      <c r="BN691" s="275"/>
      <c r="BO691" s="275"/>
    </row>
    <row r="692">
      <c r="D692" s="273"/>
      <c r="E692" s="274"/>
      <c r="F692" s="275"/>
      <c r="G692" s="275"/>
      <c r="H692" s="273"/>
      <c r="I692" s="274"/>
      <c r="J692" s="275"/>
      <c r="K692" s="275"/>
      <c r="L692" s="273"/>
      <c r="M692" s="274"/>
      <c r="N692" s="275"/>
      <c r="O692" s="275"/>
      <c r="P692" s="273"/>
      <c r="Q692" s="274"/>
      <c r="R692" s="275"/>
      <c r="S692" s="275"/>
      <c r="T692" s="273"/>
      <c r="U692" s="274"/>
      <c r="V692" s="275"/>
      <c r="W692" s="275"/>
      <c r="X692" s="273"/>
      <c r="Y692" s="274"/>
      <c r="Z692" s="275"/>
      <c r="AA692" s="275"/>
      <c r="AB692" s="273"/>
      <c r="AC692" s="274"/>
      <c r="AD692" s="275"/>
      <c r="AE692" s="275"/>
      <c r="AF692" s="273"/>
      <c r="AG692" s="274"/>
      <c r="AH692" s="275"/>
      <c r="AI692" s="275"/>
      <c r="AJ692" s="273"/>
      <c r="AK692" s="274"/>
      <c r="AL692" s="275"/>
      <c r="AM692" s="275"/>
      <c r="AN692" s="273"/>
      <c r="AO692" s="274"/>
      <c r="AP692" s="275"/>
      <c r="AQ692" s="275"/>
      <c r="AR692" s="273"/>
      <c r="AS692" s="274"/>
      <c r="AT692" s="275"/>
      <c r="AU692" s="275"/>
      <c r="AV692" s="273"/>
      <c r="AW692" s="274"/>
      <c r="AX692" s="275"/>
      <c r="AY692" s="275"/>
      <c r="AZ692" s="273"/>
      <c r="BA692" s="274"/>
      <c r="BB692" s="275"/>
      <c r="BC692" s="275"/>
      <c r="BD692" s="273"/>
      <c r="BE692" s="274"/>
      <c r="BF692" s="275"/>
      <c r="BG692" s="275"/>
      <c r="BH692" s="273"/>
      <c r="BI692" s="274"/>
      <c r="BJ692" s="275"/>
      <c r="BK692" s="275"/>
      <c r="BL692" s="273"/>
      <c r="BM692" s="274"/>
      <c r="BN692" s="275"/>
      <c r="BO692" s="275"/>
    </row>
    <row r="693">
      <c r="D693" s="273"/>
      <c r="E693" s="274"/>
      <c r="F693" s="275"/>
      <c r="G693" s="275"/>
      <c r="H693" s="273"/>
      <c r="I693" s="274"/>
      <c r="J693" s="275"/>
      <c r="K693" s="275"/>
      <c r="L693" s="273"/>
      <c r="M693" s="274"/>
      <c r="N693" s="275"/>
      <c r="O693" s="275"/>
      <c r="P693" s="273"/>
      <c r="Q693" s="274"/>
      <c r="R693" s="275"/>
      <c r="S693" s="275"/>
      <c r="T693" s="273"/>
      <c r="U693" s="274"/>
      <c r="V693" s="275"/>
      <c r="W693" s="275"/>
      <c r="X693" s="273"/>
      <c r="Y693" s="274"/>
      <c r="Z693" s="275"/>
      <c r="AA693" s="275"/>
      <c r="AB693" s="273"/>
      <c r="AC693" s="274"/>
      <c r="AD693" s="275"/>
      <c r="AE693" s="275"/>
      <c r="AF693" s="273"/>
      <c r="AG693" s="274"/>
      <c r="AH693" s="275"/>
      <c r="AI693" s="275"/>
      <c r="AJ693" s="273"/>
      <c r="AK693" s="274"/>
      <c r="AL693" s="275"/>
      <c r="AM693" s="275"/>
      <c r="AN693" s="273"/>
      <c r="AO693" s="274"/>
      <c r="AP693" s="275"/>
      <c r="AQ693" s="275"/>
      <c r="AR693" s="273"/>
      <c r="AS693" s="274"/>
      <c r="AT693" s="275"/>
      <c r="AU693" s="275"/>
      <c r="AV693" s="273"/>
      <c r="AW693" s="274"/>
      <c r="AX693" s="275"/>
      <c r="AY693" s="275"/>
      <c r="AZ693" s="273"/>
      <c r="BA693" s="274"/>
      <c r="BB693" s="275"/>
      <c r="BC693" s="275"/>
      <c r="BD693" s="273"/>
      <c r="BE693" s="274"/>
      <c r="BF693" s="275"/>
      <c r="BG693" s="275"/>
      <c r="BH693" s="273"/>
      <c r="BI693" s="274"/>
      <c r="BJ693" s="275"/>
      <c r="BK693" s="275"/>
      <c r="BL693" s="273"/>
      <c r="BM693" s="274"/>
      <c r="BN693" s="275"/>
      <c r="BO693" s="275"/>
    </row>
    <row r="694">
      <c r="D694" s="273"/>
      <c r="E694" s="274"/>
      <c r="F694" s="275"/>
      <c r="G694" s="275"/>
      <c r="H694" s="273"/>
      <c r="I694" s="274"/>
      <c r="J694" s="275"/>
      <c r="K694" s="275"/>
      <c r="L694" s="273"/>
      <c r="M694" s="274"/>
      <c r="N694" s="275"/>
      <c r="O694" s="275"/>
      <c r="P694" s="273"/>
      <c r="Q694" s="274"/>
      <c r="R694" s="275"/>
      <c r="S694" s="275"/>
      <c r="T694" s="273"/>
      <c r="U694" s="274"/>
      <c r="V694" s="275"/>
      <c r="W694" s="275"/>
      <c r="X694" s="273"/>
      <c r="Y694" s="274"/>
      <c r="Z694" s="275"/>
      <c r="AA694" s="275"/>
      <c r="AB694" s="273"/>
      <c r="AC694" s="274"/>
      <c r="AD694" s="275"/>
      <c r="AE694" s="275"/>
      <c r="AF694" s="273"/>
      <c r="AG694" s="274"/>
      <c r="AH694" s="275"/>
      <c r="AI694" s="275"/>
      <c r="AJ694" s="273"/>
      <c r="AK694" s="274"/>
      <c r="AL694" s="275"/>
      <c r="AM694" s="275"/>
      <c r="AN694" s="273"/>
      <c r="AO694" s="274"/>
      <c r="AP694" s="275"/>
      <c r="AQ694" s="275"/>
      <c r="AR694" s="273"/>
      <c r="AS694" s="274"/>
      <c r="AT694" s="275"/>
      <c r="AU694" s="275"/>
      <c r="AV694" s="273"/>
      <c r="AW694" s="274"/>
      <c r="AX694" s="275"/>
      <c r="AY694" s="275"/>
      <c r="AZ694" s="273"/>
      <c r="BA694" s="274"/>
      <c r="BB694" s="275"/>
      <c r="BC694" s="275"/>
      <c r="BD694" s="273"/>
      <c r="BE694" s="274"/>
      <c r="BF694" s="275"/>
      <c r="BG694" s="275"/>
      <c r="BH694" s="273"/>
      <c r="BI694" s="274"/>
      <c r="BJ694" s="275"/>
      <c r="BK694" s="275"/>
      <c r="BL694" s="273"/>
      <c r="BM694" s="274"/>
      <c r="BN694" s="275"/>
      <c r="BO694" s="275"/>
    </row>
    <row r="695">
      <c r="D695" s="273"/>
      <c r="E695" s="274"/>
      <c r="F695" s="275"/>
      <c r="G695" s="275"/>
      <c r="H695" s="273"/>
      <c r="I695" s="274"/>
      <c r="J695" s="275"/>
      <c r="K695" s="275"/>
      <c r="L695" s="273"/>
      <c r="M695" s="274"/>
      <c r="N695" s="275"/>
      <c r="O695" s="275"/>
      <c r="P695" s="273"/>
      <c r="Q695" s="274"/>
      <c r="R695" s="275"/>
      <c r="S695" s="275"/>
      <c r="T695" s="273"/>
      <c r="U695" s="274"/>
      <c r="V695" s="275"/>
      <c r="W695" s="275"/>
      <c r="X695" s="273"/>
      <c r="Y695" s="274"/>
      <c r="Z695" s="275"/>
      <c r="AA695" s="275"/>
      <c r="AB695" s="273"/>
      <c r="AC695" s="274"/>
      <c r="AD695" s="275"/>
      <c r="AE695" s="275"/>
      <c r="AF695" s="273"/>
      <c r="AG695" s="274"/>
      <c r="AH695" s="275"/>
      <c r="AI695" s="275"/>
      <c r="AJ695" s="273"/>
      <c r="AK695" s="274"/>
      <c r="AL695" s="275"/>
      <c r="AM695" s="275"/>
      <c r="AN695" s="273"/>
      <c r="AO695" s="274"/>
      <c r="AP695" s="275"/>
      <c r="AQ695" s="275"/>
      <c r="AR695" s="273"/>
      <c r="AS695" s="274"/>
      <c r="AT695" s="275"/>
      <c r="AU695" s="275"/>
      <c r="AV695" s="273"/>
      <c r="AW695" s="274"/>
      <c r="AX695" s="275"/>
      <c r="AY695" s="275"/>
      <c r="AZ695" s="273"/>
      <c r="BA695" s="274"/>
      <c r="BB695" s="275"/>
      <c r="BC695" s="275"/>
      <c r="BD695" s="273"/>
      <c r="BE695" s="274"/>
      <c r="BF695" s="275"/>
      <c r="BG695" s="275"/>
      <c r="BH695" s="273"/>
      <c r="BI695" s="274"/>
      <c r="BJ695" s="275"/>
      <c r="BK695" s="275"/>
      <c r="BL695" s="273"/>
      <c r="BM695" s="274"/>
      <c r="BN695" s="275"/>
      <c r="BO695" s="275"/>
    </row>
    <row r="696">
      <c r="D696" s="273"/>
      <c r="E696" s="274"/>
      <c r="F696" s="275"/>
      <c r="G696" s="275"/>
      <c r="H696" s="273"/>
      <c r="I696" s="274"/>
      <c r="J696" s="275"/>
      <c r="K696" s="275"/>
      <c r="L696" s="273"/>
      <c r="M696" s="274"/>
      <c r="N696" s="275"/>
      <c r="O696" s="275"/>
      <c r="P696" s="273"/>
      <c r="Q696" s="274"/>
      <c r="R696" s="275"/>
      <c r="S696" s="275"/>
      <c r="T696" s="273"/>
      <c r="U696" s="274"/>
      <c r="V696" s="275"/>
      <c r="W696" s="275"/>
      <c r="X696" s="273"/>
      <c r="Y696" s="274"/>
      <c r="Z696" s="275"/>
      <c r="AA696" s="275"/>
      <c r="AB696" s="273"/>
      <c r="AC696" s="274"/>
      <c r="AD696" s="275"/>
      <c r="AE696" s="275"/>
      <c r="AF696" s="273"/>
      <c r="AG696" s="274"/>
      <c r="AH696" s="275"/>
      <c r="AI696" s="275"/>
      <c r="AJ696" s="273"/>
      <c r="AK696" s="274"/>
      <c r="AL696" s="275"/>
      <c r="AM696" s="275"/>
      <c r="AN696" s="273"/>
      <c r="AO696" s="274"/>
      <c r="AP696" s="275"/>
      <c r="AQ696" s="275"/>
      <c r="AR696" s="273"/>
      <c r="AS696" s="274"/>
      <c r="AT696" s="275"/>
      <c r="AU696" s="275"/>
      <c r="AV696" s="273"/>
      <c r="AW696" s="274"/>
      <c r="AX696" s="275"/>
      <c r="AY696" s="275"/>
      <c r="AZ696" s="273"/>
      <c r="BA696" s="274"/>
      <c r="BB696" s="275"/>
      <c r="BC696" s="275"/>
      <c r="BD696" s="273"/>
      <c r="BE696" s="274"/>
      <c r="BF696" s="275"/>
      <c r="BG696" s="275"/>
      <c r="BH696" s="273"/>
      <c r="BI696" s="274"/>
      <c r="BJ696" s="275"/>
      <c r="BK696" s="275"/>
      <c r="BL696" s="273"/>
      <c r="BM696" s="274"/>
      <c r="BN696" s="275"/>
      <c r="BO696" s="275"/>
    </row>
    <row r="697">
      <c r="D697" s="273"/>
      <c r="E697" s="274"/>
      <c r="F697" s="275"/>
      <c r="G697" s="275"/>
      <c r="H697" s="273"/>
      <c r="I697" s="274"/>
      <c r="J697" s="275"/>
      <c r="K697" s="275"/>
      <c r="L697" s="273"/>
      <c r="M697" s="274"/>
      <c r="N697" s="275"/>
      <c r="O697" s="275"/>
      <c r="P697" s="273"/>
      <c r="Q697" s="274"/>
      <c r="R697" s="275"/>
      <c r="S697" s="275"/>
      <c r="T697" s="273"/>
      <c r="U697" s="274"/>
      <c r="V697" s="275"/>
      <c r="W697" s="275"/>
      <c r="X697" s="273"/>
      <c r="Y697" s="274"/>
      <c r="Z697" s="275"/>
      <c r="AA697" s="275"/>
      <c r="AB697" s="273"/>
      <c r="AC697" s="274"/>
      <c r="AD697" s="275"/>
      <c r="AE697" s="275"/>
      <c r="AF697" s="273"/>
      <c r="AG697" s="274"/>
      <c r="AH697" s="275"/>
      <c r="AI697" s="275"/>
      <c r="AJ697" s="273"/>
      <c r="AK697" s="274"/>
      <c r="AL697" s="275"/>
      <c r="AM697" s="275"/>
      <c r="AN697" s="273"/>
      <c r="AO697" s="274"/>
      <c r="AP697" s="275"/>
      <c r="AQ697" s="275"/>
      <c r="AR697" s="273"/>
      <c r="AS697" s="274"/>
      <c r="AT697" s="275"/>
      <c r="AU697" s="275"/>
      <c r="AV697" s="273"/>
      <c r="AW697" s="274"/>
      <c r="AX697" s="275"/>
      <c r="AY697" s="275"/>
      <c r="AZ697" s="273"/>
      <c r="BA697" s="274"/>
      <c r="BB697" s="275"/>
      <c r="BC697" s="275"/>
      <c r="BD697" s="273"/>
      <c r="BE697" s="274"/>
      <c r="BF697" s="275"/>
      <c r="BG697" s="275"/>
      <c r="BH697" s="273"/>
      <c r="BI697" s="274"/>
      <c r="BJ697" s="275"/>
      <c r="BK697" s="275"/>
      <c r="BL697" s="273"/>
      <c r="BM697" s="274"/>
      <c r="BN697" s="275"/>
      <c r="BO697" s="275"/>
    </row>
    <row r="698">
      <c r="D698" s="273"/>
      <c r="E698" s="274"/>
      <c r="F698" s="275"/>
      <c r="G698" s="275"/>
      <c r="H698" s="273"/>
      <c r="I698" s="274"/>
      <c r="J698" s="275"/>
      <c r="K698" s="275"/>
      <c r="L698" s="273"/>
      <c r="M698" s="274"/>
      <c r="N698" s="275"/>
      <c r="O698" s="275"/>
      <c r="P698" s="273"/>
      <c r="Q698" s="274"/>
      <c r="R698" s="275"/>
      <c r="S698" s="275"/>
      <c r="T698" s="273"/>
      <c r="U698" s="274"/>
      <c r="V698" s="275"/>
      <c r="W698" s="275"/>
      <c r="X698" s="273"/>
      <c r="Y698" s="274"/>
      <c r="Z698" s="275"/>
      <c r="AA698" s="275"/>
      <c r="AB698" s="273"/>
      <c r="AC698" s="274"/>
      <c r="AD698" s="275"/>
      <c r="AE698" s="275"/>
      <c r="AF698" s="273"/>
      <c r="AG698" s="274"/>
      <c r="AH698" s="275"/>
      <c r="AI698" s="275"/>
      <c r="AJ698" s="273"/>
      <c r="AK698" s="274"/>
      <c r="AL698" s="275"/>
      <c r="AM698" s="275"/>
      <c r="AN698" s="273"/>
      <c r="AO698" s="274"/>
      <c r="AP698" s="275"/>
      <c r="AQ698" s="275"/>
      <c r="AR698" s="273"/>
      <c r="AS698" s="274"/>
      <c r="AT698" s="275"/>
      <c r="AU698" s="275"/>
      <c r="AV698" s="273"/>
      <c r="AW698" s="274"/>
      <c r="AX698" s="275"/>
      <c r="AY698" s="275"/>
      <c r="AZ698" s="273"/>
      <c r="BA698" s="274"/>
      <c r="BB698" s="275"/>
      <c r="BC698" s="275"/>
      <c r="BD698" s="273"/>
      <c r="BE698" s="274"/>
      <c r="BF698" s="275"/>
      <c r="BG698" s="275"/>
      <c r="BH698" s="273"/>
      <c r="BI698" s="274"/>
      <c r="BJ698" s="275"/>
      <c r="BK698" s="275"/>
      <c r="BL698" s="273"/>
      <c r="BM698" s="274"/>
      <c r="BN698" s="275"/>
      <c r="BO698" s="275"/>
    </row>
    <row r="699">
      <c r="D699" s="273"/>
      <c r="E699" s="274"/>
      <c r="F699" s="275"/>
      <c r="G699" s="275"/>
      <c r="H699" s="273"/>
      <c r="I699" s="274"/>
      <c r="J699" s="275"/>
      <c r="K699" s="275"/>
      <c r="L699" s="273"/>
      <c r="M699" s="274"/>
      <c r="N699" s="275"/>
      <c r="O699" s="275"/>
      <c r="P699" s="273"/>
      <c r="Q699" s="274"/>
      <c r="R699" s="275"/>
      <c r="S699" s="275"/>
      <c r="T699" s="273"/>
      <c r="U699" s="274"/>
      <c r="V699" s="275"/>
      <c r="W699" s="275"/>
      <c r="X699" s="273"/>
      <c r="Y699" s="274"/>
      <c r="Z699" s="275"/>
      <c r="AA699" s="275"/>
      <c r="AB699" s="273"/>
      <c r="AC699" s="274"/>
      <c r="AD699" s="275"/>
      <c r="AE699" s="275"/>
      <c r="AF699" s="273"/>
      <c r="AG699" s="274"/>
      <c r="AH699" s="275"/>
      <c r="AI699" s="275"/>
      <c r="AJ699" s="273"/>
      <c r="AK699" s="274"/>
      <c r="AL699" s="275"/>
      <c r="AM699" s="275"/>
      <c r="AN699" s="273"/>
      <c r="AO699" s="274"/>
      <c r="AP699" s="275"/>
      <c r="AQ699" s="275"/>
      <c r="AR699" s="273"/>
      <c r="AS699" s="274"/>
      <c r="AT699" s="275"/>
      <c r="AU699" s="275"/>
      <c r="AV699" s="273"/>
      <c r="AW699" s="274"/>
      <c r="AX699" s="275"/>
      <c r="AY699" s="275"/>
      <c r="AZ699" s="273"/>
      <c r="BA699" s="274"/>
      <c r="BB699" s="275"/>
      <c r="BC699" s="275"/>
      <c r="BD699" s="273"/>
      <c r="BE699" s="274"/>
      <c r="BF699" s="275"/>
      <c r="BG699" s="275"/>
      <c r="BH699" s="273"/>
      <c r="BI699" s="274"/>
      <c r="BJ699" s="275"/>
      <c r="BK699" s="275"/>
      <c r="BL699" s="273"/>
      <c r="BM699" s="274"/>
      <c r="BN699" s="275"/>
      <c r="BO699" s="275"/>
    </row>
    <row r="700">
      <c r="D700" s="273"/>
      <c r="E700" s="274"/>
      <c r="F700" s="275"/>
      <c r="G700" s="275"/>
      <c r="H700" s="273"/>
      <c r="I700" s="274"/>
      <c r="J700" s="275"/>
      <c r="K700" s="275"/>
      <c r="L700" s="273"/>
      <c r="M700" s="274"/>
      <c r="N700" s="275"/>
      <c r="O700" s="275"/>
      <c r="P700" s="273"/>
      <c r="Q700" s="274"/>
      <c r="R700" s="275"/>
      <c r="S700" s="275"/>
      <c r="T700" s="273"/>
      <c r="U700" s="274"/>
      <c r="V700" s="275"/>
      <c r="W700" s="275"/>
      <c r="X700" s="273"/>
      <c r="Y700" s="274"/>
      <c r="Z700" s="275"/>
      <c r="AA700" s="275"/>
      <c r="AB700" s="273"/>
      <c r="AC700" s="274"/>
      <c r="AD700" s="275"/>
      <c r="AE700" s="275"/>
      <c r="AF700" s="273"/>
      <c r="AG700" s="274"/>
      <c r="AH700" s="275"/>
      <c r="AI700" s="275"/>
      <c r="AJ700" s="273"/>
      <c r="AK700" s="274"/>
      <c r="AL700" s="275"/>
      <c r="AM700" s="275"/>
      <c r="AN700" s="273"/>
      <c r="AO700" s="274"/>
      <c r="AP700" s="275"/>
      <c r="AQ700" s="275"/>
      <c r="AR700" s="273"/>
      <c r="AS700" s="274"/>
      <c r="AT700" s="275"/>
      <c r="AU700" s="275"/>
      <c r="AV700" s="273"/>
      <c r="AW700" s="274"/>
      <c r="AX700" s="275"/>
      <c r="AY700" s="275"/>
      <c r="AZ700" s="273"/>
      <c r="BA700" s="274"/>
      <c r="BB700" s="275"/>
      <c r="BC700" s="275"/>
      <c r="BD700" s="273"/>
      <c r="BE700" s="274"/>
      <c r="BF700" s="275"/>
      <c r="BG700" s="275"/>
      <c r="BH700" s="273"/>
      <c r="BI700" s="274"/>
      <c r="BJ700" s="275"/>
      <c r="BK700" s="275"/>
      <c r="BL700" s="273"/>
      <c r="BM700" s="274"/>
      <c r="BN700" s="275"/>
      <c r="BO700" s="275"/>
    </row>
    <row r="701">
      <c r="D701" s="273"/>
      <c r="E701" s="274"/>
      <c r="F701" s="275"/>
      <c r="G701" s="275"/>
      <c r="H701" s="273"/>
      <c r="I701" s="274"/>
      <c r="J701" s="275"/>
      <c r="K701" s="275"/>
      <c r="L701" s="273"/>
      <c r="M701" s="274"/>
      <c r="N701" s="275"/>
      <c r="O701" s="275"/>
      <c r="P701" s="273"/>
      <c r="Q701" s="274"/>
      <c r="R701" s="275"/>
      <c r="S701" s="275"/>
      <c r="T701" s="273"/>
      <c r="U701" s="274"/>
      <c r="V701" s="275"/>
      <c r="W701" s="275"/>
      <c r="X701" s="273"/>
      <c r="Y701" s="274"/>
      <c r="Z701" s="275"/>
      <c r="AA701" s="275"/>
      <c r="AB701" s="273"/>
      <c r="AC701" s="274"/>
      <c r="AD701" s="275"/>
      <c r="AE701" s="275"/>
      <c r="AF701" s="273"/>
      <c r="AG701" s="274"/>
      <c r="AH701" s="275"/>
      <c r="AI701" s="275"/>
      <c r="AJ701" s="273"/>
      <c r="AK701" s="274"/>
      <c r="AL701" s="275"/>
      <c r="AM701" s="275"/>
      <c r="AN701" s="273"/>
      <c r="AO701" s="274"/>
      <c r="AP701" s="275"/>
      <c r="AQ701" s="275"/>
      <c r="AR701" s="273"/>
      <c r="AS701" s="274"/>
      <c r="AT701" s="275"/>
      <c r="AU701" s="275"/>
      <c r="AV701" s="273"/>
      <c r="AW701" s="274"/>
      <c r="AX701" s="275"/>
      <c r="AY701" s="275"/>
      <c r="AZ701" s="273"/>
      <c r="BA701" s="274"/>
      <c r="BB701" s="275"/>
      <c r="BC701" s="275"/>
      <c r="BD701" s="273"/>
      <c r="BE701" s="274"/>
      <c r="BF701" s="275"/>
      <c r="BG701" s="275"/>
      <c r="BH701" s="273"/>
      <c r="BI701" s="274"/>
      <c r="BJ701" s="275"/>
      <c r="BK701" s="275"/>
      <c r="BL701" s="273"/>
      <c r="BM701" s="274"/>
      <c r="BN701" s="275"/>
      <c r="BO701" s="275"/>
    </row>
    <row r="702">
      <c r="D702" s="273"/>
      <c r="E702" s="274"/>
      <c r="F702" s="275"/>
      <c r="G702" s="275"/>
      <c r="H702" s="273"/>
      <c r="I702" s="274"/>
      <c r="J702" s="275"/>
      <c r="K702" s="275"/>
      <c r="L702" s="273"/>
      <c r="M702" s="274"/>
      <c r="N702" s="275"/>
      <c r="O702" s="275"/>
      <c r="P702" s="273"/>
      <c r="Q702" s="274"/>
      <c r="R702" s="275"/>
      <c r="S702" s="275"/>
      <c r="T702" s="273"/>
      <c r="U702" s="274"/>
      <c r="V702" s="275"/>
      <c r="W702" s="275"/>
      <c r="X702" s="273"/>
      <c r="Y702" s="274"/>
      <c r="Z702" s="275"/>
      <c r="AA702" s="275"/>
      <c r="AB702" s="273"/>
      <c r="AC702" s="274"/>
      <c r="AD702" s="275"/>
      <c r="AE702" s="275"/>
      <c r="AF702" s="273"/>
      <c r="AG702" s="274"/>
      <c r="AH702" s="275"/>
      <c r="AI702" s="275"/>
      <c r="AJ702" s="273"/>
      <c r="AK702" s="274"/>
      <c r="AL702" s="275"/>
      <c r="AM702" s="275"/>
      <c r="AN702" s="273"/>
      <c r="AO702" s="274"/>
      <c r="AP702" s="275"/>
      <c r="AQ702" s="275"/>
      <c r="AR702" s="273"/>
      <c r="AS702" s="274"/>
      <c r="AT702" s="275"/>
      <c r="AU702" s="275"/>
      <c r="AV702" s="273"/>
      <c r="AW702" s="274"/>
      <c r="AX702" s="275"/>
      <c r="AY702" s="275"/>
      <c r="AZ702" s="273"/>
      <c r="BA702" s="274"/>
      <c r="BB702" s="275"/>
      <c r="BC702" s="275"/>
      <c r="BD702" s="273"/>
      <c r="BE702" s="274"/>
      <c r="BF702" s="275"/>
      <c r="BG702" s="275"/>
      <c r="BH702" s="273"/>
      <c r="BI702" s="274"/>
      <c r="BJ702" s="275"/>
      <c r="BK702" s="275"/>
      <c r="BL702" s="273"/>
      <c r="BM702" s="274"/>
      <c r="BN702" s="275"/>
      <c r="BO702" s="275"/>
    </row>
    <row r="703">
      <c r="D703" s="273"/>
      <c r="E703" s="274"/>
      <c r="F703" s="275"/>
      <c r="G703" s="275"/>
      <c r="H703" s="273"/>
      <c r="I703" s="274"/>
      <c r="J703" s="275"/>
      <c r="K703" s="275"/>
      <c r="L703" s="273"/>
      <c r="M703" s="274"/>
      <c r="N703" s="275"/>
      <c r="O703" s="275"/>
      <c r="P703" s="273"/>
      <c r="Q703" s="274"/>
      <c r="R703" s="275"/>
      <c r="S703" s="275"/>
      <c r="T703" s="273"/>
      <c r="U703" s="274"/>
      <c r="V703" s="275"/>
      <c r="W703" s="275"/>
      <c r="X703" s="273"/>
      <c r="Y703" s="274"/>
      <c r="Z703" s="275"/>
      <c r="AA703" s="275"/>
      <c r="AB703" s="273"/>
      <c r="AC703" s="274"/>
      <c r="AD703" s="275"/>
      <c r="AE703" s="275"/>
      <c r="AF703" s="273"/>
      <c r="AG703" s="274"/>
      <c r="AH703" s="275"/>
      <c r="AI703" s="275"/>
      <c r="AJ703" s="273"/>
      <c r="AK703" s="274"/>
      <c r="AL703" s="275"/>
      <c r="AM703" s="275"/>
      <c r="AN703" s="273"/>
      <c r="AO703" s="274"/>
      <c r="AP703" s="275"/>
      <c r="AQ703" s="275"/>
      <c r="AR703" s="273"/>
      <c r="AS703" s="274"/>
      <c r="AT703" s="275"/>
      <c r="AU703" s="275"/>
      <c r="AV703" s="273"/>
      <c r="AW703" s="274"/>
      <c r="AX703" s="275"/>
      <c r="AY703" s="275"/>
      <c r="AZ703" s="273"/>
      <c r="BA703" s="274"/>
      <c r="BB703" s="275"/>
      <c r="BC703" s="275"/>
      <c r="BD703" s="273"/>
      <c r="BE703" s="274"/>
      <c r="BF703" s="275"/>
      <c r="BG703" s="275"/>
      <c r="BH703" s="273"/>
      <c r="BI703" s="274"/>
      <c r="BJ703" s="275"/>
      <c r="BK703" s="275"/>
      <c r="BL703" s="273"/>
      <c r="BM703" s="274"/>
      <c r="BN703" s="275"/>
      <c r="BO703" s="275"/>
    </row>
    <row r="704">
      <c r="D704" s="273"/>
      <c r="E704" s="274"/>
      <c r="F704" s="275"/>
      <c r="G704" s="275"/>
      <c r="H704" s="273"/>
      <c r="I704" s="274"/>
      <c r="J704" s="275"/>
      <c r="K704" s="275"/>
      <c r="L704" s="273"/>
      <c r="M704" s="274"/>
      <c r="N704" s="275"/>
      <c r="O704" s="275"/>
      <c r="P704" s="273"/>
      <c r="Q704" s="274"/>
      <c r="R704" s="275"/>
      <c r="S704" s="275"/>
      <c r="T704" s="273"/>
      <c r="U704" s="274"/>
      <c r="V704" s="275"/>
      <c r="W704" s="275"/>
      <c r="X704" s="273"/>
      <c r="Y704" s="274"/>
      <c r="Z704" s="275"/>
      <c r="AA704" s="275"/>
      <c r="AB704" s="273"/>
      <c r="AC704" s="274"/>
      <c r="AD704" s="275"/>
      <c r="AE704" s="275"/>
      <c r="AF704" s="273"/>
      <c r="AG704" s="274"/>
      <c r="AH704" s="275"/>
      <c r="AI704" s="275"/>
      <c r="AJ704" s="273"/>
      <c r="AK704" s="274"/>
      <c r="AL704" s="275"/>
      <c r="AM704" s="275"/>
      <c r="AN704" s="273"/>
      <c r="AO704" s="274"/>
      <c r="AP704" s="275"/>
      <c r="AQ704" s="275"/>
      <c r="AR704" s="273"/>
      <c r="AS704" s="274"/>
      <c r="AT704" s="275"/>
      <c r="AU704" s="275"/>
      <c r="AV704" s="273"/>
      <c r="AW704" s="274"/>
      <c r="AX704" s="275"/>
      <c r="AY704" s="275"/>
      <c r="AZ704" s="273"/>
      <c r="BA704" s="274"/>
      <c r="BB704" s="275"/>
      <c r="BC704" s="275"/>
      <c r="BD704" s="273"/>
      <c r="BE704" s="274"/>
      <c r="BF704" s="275"/>
      <c r="BG704" s="275"/>
      <c r="BH704" s="273"/>
      <c r="BI704" s="274"/>
      <c r="BJ704" s="275"/>
      <c r="BK704" s="275"/>
      <c r="BL704" s="273"/>
      <c r="BM704" s="274"/>
      <c r="BN704" s="275"/>
      <c r="BO704" s="275"/>
    </row>
    <row r="705">
      <c r="D705" s="273"/>
      <c r="E705" s="274"/>
      <c r="F705" s="275"/>
      <c r="G705" s="275"/>
      <c r="H705" s="273"/>
      <c r="I705" s="274"/>
      <c r="J705" s="275"/>
      <c r="K705" s="275"/>
      <c r="L705" s="273"/>
      <c r="M705" s="274"/>
      <c r="N705" s="275"/>
      <c r="O705" s="275"/>
      <c r="P705" s="273"/>
      <c r="Q705" s="274"/>
      <c r="R705" s="275"/>
      <c r="S705" s="275"/>
      <c r="T705" s="273"/>
      <c r="U705" s="274"/>
      <c r="V705" s="275"/>
      <c r="W705" s="275"/>
      <c r="X705" s="273"/>
      <c r="Y705" s="274"/>
      <c r="Z705" s="275"/>
      <c r="AA705" s="275"/>
      <c r="AB705" s="273"/>
      <c r="AC705" s="274"/>
      <c r="AD705" s="275"/>
      <c r="AE705" s="275"/>
      <c r="AF705" s="273"/>
      <c r="AG705" s="274"/>
      <c r="AH705" s="275"/>
      <c r="AI705" s="275"/>
      <c r="AJ705" s="273"/>
      <c r="AK705" s="274"/>
      <c r="AL705" s="275"/>
      <c r="AM705" s="275"/>
      <c r="AN705" s="273"/>
      <c r="AO705" s="274"/>
      <c r="AP705" s="275"/>
      <c r="AQ705" s="275"/>
      <c r="AR705" s="273"/>
      <c r="AS705" s="274"/>
      <c r="AT705" s="275"/>
      <c r="AU705" s="275"/>
      <c r="AV705" s="273"/>
      <c r="AW705" s="274"/>
      <c r="AX705" s="275"/>
      <c r="AY705" s="275"/>
      <c r="AZ705" s="273"/>
      <c r="BA705" s="274"/>
      <c r="BB705" s="275"/>
      <c r="BC705" s="275"/>
      <c r="BD705" s="273"/>
      <c r="BE705" s="274"/>
      <c r="BF705" s="275"/>
      <c r="BG705" s="275"/>
      <c r="BH705" s="273"/>
      <c r="BI705" s="274"/>
      <c r="BJ705" s="275"/>
      <c r="BK705" s="275"/>
      <c r="BL705" s="273"/>
      <c r="BM705" s="274"/>
      <c r="BN705" s="275"/>
      <c r="BO705" s="275"/>
    </row>
    <row r="706">
      <c r="D706" s="273"/>
      <c r="E706" s="274"/>
      <c r="F706" s="275"/>
      <c r="G706" s="275"/>
      <c r="H706" s="273"/>
      <c r="I706" s="274"/>
      <c r="J706" s="275"/>
      <c r="K706" s="275"/>
      <c r="L706" s="273"/>
      <c r="M706" s="274"/>
      <c r="N706" s="275"/>
      <c r="O706" s="275"/>
      <c r="P706" s="273"/>
      <c r="Q706" s="274"/>
      <c r="R706" s="275"/>
      <c r="S706" s="275"/>
      <c r="T706" s="273"/>
      <c r="U706" s="274"/>
      <c r="V706" s="275"/>
      <c r="W706" s="275"/>
      <c r="X706" s="273"/>
      <c r="Y706" s="274"/>
      <c r="Z706" s="275"/>
      <c r="AA706" s="275"/>
      <c r="AB706" s="273"/>
      <c r="AC706" s="274"/>
      <c r="AD706" s="275"/>
      <c r="AE706" s="275"/>
      <c r="AF706" s="273"/>
      <c r="AG706" s="274"/>
      <c r="AH706" s="275"/>
      <c r="AI706" s="275"/>
      <c r="AJ706" s="273"/>
      <c r="AK706" s="274"/>
      <c r="AL706" s="275"/>
      <c r="AM706" s="275"/>
      <c r="AN706" s="273"/>
      <c r="AO706" s="274"/>
      <c r="AP706" s="275"/>
      <c r="AQ706" s="275"/>
      <c r="AR706" s="273"/>
      <c r="AS706" s="274"/>
      <c r="AT706" s="275"/>
      <c r="AU706" s="275"/>
      <c r="AV706" s="273"/>
      <c r="AW706" s="274"/>
      <c r="AX706" s="275"/>
      <c r="AY706" s="275"/>
      <c r="AZ706" s="273"/>
      <c r="BA706" s="274"/>
      <c r="BB706" s="275"/>
      <c r="BC706" s="275"/>
      <c r="BD706" s="273"/>
      <c r="BE706" s="274"/>
      <c r="BF706" s="275"/>
      <c r="BG706" s="275"/>
      <c r="BH706" s="273"/>
      <c r="BI706" s="274"/>
      <c r="BJ706" s="275"/>
      <c r="BK706" s="275"/>
      <c r="BL706" s="273"/>
      <c r="BM706" s="274"/>
      <c r="BN706" s="275"/>
      <c r="BO706" s="275"/>
    </row>
    <row r="707">
      <c r="D707" s="273"/>
      <c r="E707" s="274"/>
      <c r="F707" s="275"/>
      <c r="G707" s="275"/>
      <c r="H707" s="273"/>
      <c r="I707" s="274"/>
      <c r="J707" s="275"/>
      <c r="K707" s="275"/>
      <c r="L707" s="273"/>
      <c r="M707" s="274"/>
      <c r="N707" s="275"/>
      <c r="O707" s="275"/>
      <c r="P707" s="273"/>
      <c r="Q707" s="274"/>
      <c r="R707" s="275"/>
      <c r="S707" s="275"/>
      <c r="T707" s="273"/>
      <c r="U707" s="274"/>
      <c r="V707" s="275"/>
      <c r="W707" s="275"/>
      <c r="X707" s="273"/>
      <c r="Y707" s="274"/>
      <c r="Z707" s="275"/>
      <c r="AA707" s="275"/>
      <c r="AB707" s="273"/>
      <c r="AC707" s="274"/>
      <c r="AD707" s="275"/>
      <c r="AE707" s="275"/>
      <c r="AF707" s="273"/>
      <c r="AG707" s="274"/>
      <c r="AH707" s="275"/>
      <c r="AI707" s="275"/>
      <c r="AJ707" s="273"/>
      <c r="AK707" s="274"/>
      <c r="AL707" s="275"/>
      <c r="AM707" s="275"/>
      <c r="AN707" s="273"/>
      <c r="AO707" s="274"/>
      <c r="AP707" s="275"/>
      <c r="AQ707" s="275"/>
      <c r="AR707" s="273"/>
      <c r="AS707" s="274"/>
      <c r="AT707" s="275"/>
      <c r="AU707" s="275"/>
      <c r="AV707" s="273"/>
      <c r="AW707" s="274"/>
      <c r="AX707" s="275"/>
      <c r="AY707" s="275"/>
      <c r="AZ707" s="273"/>
      <c r="BA707" s="274"/>
      <c r="BB707" s="275"/>
      <c r="BC707" s="275"/>
      <c r="BD707" s="273"/>
      <c r="BE707" s="274"/>
      <c r="BF707" s="275"/>
      <c r="BG707" s="275"/>
      <c r="BH707" s="273"/>
      <c r="BI707" s="274"/>
      <c r="BJ707" s="275"/>
      <c r="BK707" s="275"/>
      <c r="BL707" s="273"/>
      <c r="BM707" s="274"/>
      <c r="BN707" s="275"/>
      <c r="BO707" s="275"/>
    </row>
    <row r="708">
      <c r="D708" s="273"/>
      <c r="E708" s="274"/>
      <c r="F708" s="275"/>
      <c r="G708" s="275"/>
      <c r="H708" s="273"/>
      <c r="I708" s="274"/>
      <c r="J708" s="275"/>
      <c r="K708" s="275"/>
      <c r="L708" s="273"/>
      <c r="M708" s="274"/>
      <c r="N708" s="275"/>
      <c r="O708" s="275"/>
      <c r="P708" s="273"/>
      <c r="Q708" s="274"/>
      <c r="R708" s="275"/>
      <c r="S708" s="275"/>
      <c r="T708" s="273"/>
      <c r="U708" s="274"/>
      <c r="V708" s="275"/>
      <c r="W708" s="275"/>
      <c r="X708" s="273"/>
      <c r="Y708" s="274"/>
      <c r="Z708" s="275"/>
      <c r="AA708" s="275"/>
      <c r="AB708" s="273"/>
      <c r="AC708" s="274"/>
      <c r="AD708" s="275"/>
      <c r="AE708" s="275"/>
      <c r="AF708" s="273"/>
      <c r="AG708" s="274"/>
      <c r="AH708" s="275"/>
      <c r="AI708" s="275"/>
      <c r="AJ708" s="273"/>
      <c r="AK708" s="274"/>
      <c r="AL708" s="275"/>
      <c r="AM708" s="275"/>
      <c r="AN708" s="273"/>
      <c r="AO708" s="274"/>
      <c r="AP708" s="275"/>
      <c r="AQ708" s="275"/>
      <c r="AR708" s="273"/>
      <c r="AS708" s="274"/>
      <c r="AT708" s="275"/>
      <c r="AU708" s="275"/>
      <c r="AV708" s="273"/>
      <c r="AW708" s="274"/>
      <c r="AX708" s="275"/>
      <c r="AY708" s="275"/>
      <c r="AZ708" s="273"/>
      <c r="BA708" s="274"/>
      <c r="BB708" s="275"/>
      <c r="BC708" s="275"/>
      <c r="BD708" s="273"/>
      <c r="BE708" s="274"/>
      <c r="BF708" s="275"/>
      <c r="BG708" s="275"/>
      <c r="BH708" s="273"/>
      <c r="BI708" s="274"/>
      <c r="BJ708" s="275"/>
      <c r="BK708" s="275"/>
      <c r="BL708" s="273"/>
      <c r="BM708" s="274"/>
      <c r="BN708" s="275"/>
      <c r="BO708" s="275"/>
    </row>
    <row r="709">
      <c r="D709" s="273"/>
      <c r="E709" s="274"/>
      <c r="F709" s="275"/>
      <c r="G709" s="275"/>
      <c r="H709" s="273"/>
      <c r="I709" s="274"/>
      <c r="J709" s="275"/>
      <c r="K709" s="275"/>
      <c r="L709" s="273"/>
      <c r="M709" s="274"/>
      <c r="N709" s="275"/>
      <c r="O709" s="275"/>
      <c r="P709" s="273"/>
      <c r="Q709" s="274"/>
      <c r="R709" s="275"/>
      <c r="S709" s="275"/>
      <c r="T709" s="273"/>
      <c r="U709" s="274"/>
      <c r="V709" s="275"/>
      <c r="W709" s="275"/>
      <c r="X709" s="273"/>
      <c r="Y709" s="274"/>
      <c r="Z709" s="275"/>
      <c r="AA709" s="275"/>
      <c r="AB709" s="273"/>
      <c r="AC709" s="274"/>
      <c r="AD709" s="275"/>
      <c r="AE709" s="275"/>
      <c r="AF709" s="273"/>
      <c r="AG709" s="274"/>
      <c r="AH709" s="275"/>
      <c r="AI709" s="275"/>
      <c r="AJ709" s="273"/>
      <c r="AK709" s="274"/>
      <c r="AL709" s="275"/>
      <c r="AM709" s="275"/>
      <c r="AN709" s="273"/>
      <c r="AO709" s="274"/>
      <c r="AP709" s="275"/>
      <c r="AQ709" s="275"/>
      <c r="AR709" s="273"/>
      <c r="AS709" s="274"/>
      <c r="AT709" s="275"/>
      <c r="AU709" s="275"/>
      <c r="AV709" s="273"/>
      <c r="AW709" s="274"/>
      <c r="AX709" s="275"/>
      <c r="AY709" s="275"/>
      <c r="AZ709" s="273"/>
      <c r="BA709" s="274"/>
      <c r="BB709" s="275"/>
      <c r="BC709" s="275"/>
      <c r="BD709" s="273"/>
      <c r="BE709" s="274"/>
      <c r="BF709" s="275"/>
      <c r="BG709" s="275"/>
      <c r="BH709" s="273"/>
      <c r="BI709" s="274"/>
      <c r="BJ709" s="275"/>
      <c r="BK709" s="275"/>
      <c r="BL709" s="273"/>
      <c r="BM709" s="274"/>
      <c r="BN709" s="275"/>
      <c r="BO709" s="275"/>
    </row>
    <row r="710">
      <c r="D710" s="273"/>
      <c r="E710" s="274"/>
      <c r="F710" s="275"/>
      <c r="G710" s="275"/>
      <c r="H710" s="273"/>
      <c r="I710" s="274"/>
      <c r="J710" s="275"/>
      <c r="K710" s="275"/>
      <c r="L710" s="273"/>
      <c r="M710" s="274"/>
      <c r="N710" s="275"/>
      <c r="O710" s="275"/>
      <c r="P710" s="273"/>
      <c r="Q710" s="274"/>
      <c r="R710" s="275"/>
      <c r="S710" s="275"/>
      <c r="T710" s="273"/>
      <c r="U710" s="274"/>
      <c r="V710" s="275"/>
      <c r="W710" s="275"/>
      <c r="X710" s="273"/>
      <c r="Y710" s="274"/>
      <c r="Z710" s="275"/>
      <c r="AA710" s="275"/>
      <c r="AB710" s="273"/>
      <c r="AC710" s="274"/>
      <c r="AD710" s="275"/>
      <c r="AE710" s="275"/>
      <c r="AF710" s="273"/>
      <c r="AG710" s="274"/>
      <c r="AH710" s="275"/>
      <c r="AI710" s="275"/>
      <c r="AJ710" s="273"/>
      <c r="AK710" s="274"/>
      <c r="AL710" s="275"/>
      <c r="AM710" s="275"/>
      <c r="AN710" s="273"/>
      <c r="AO710" s="274"/>
      <c r="AP710" s="275"/>
      <c r="AQ710" s="275"/>
      <c r="AR710" s="273"/>
      <c r="AS710" s="274"/>
      <c r="AT710" s="275"/>
      <c r="AU710" s="275"/>
      <c r="AV710" s="273"/>
      <c r="AW710" s="274"/>
      <c r="AX710" s="275"/>
      <c r="AY710" s="275"/>
      <c r="AZ710" s="273"/>
      <c r="BA710" s="274"/>
      <c r="BB710" s="275"/>
      <c r="BC710" s="275"/>
      <c r="BD710" s="273"/>
      <c r="BE710" s="274"/>
      <c r="BF710" s="275"/>
      <c r="BG710" s="275"/>
      <c r="BH710" s="273"/>
      <c r="BI710" s="274"/>
      <c r="BJ710" s="275"/>
      <c r="BK710" s="275"/>
      <c r="BL710" s="273"/>
      <c r="BM710" s="274"/>
      <c r="BN710" s="275"/>
      <c r="BO710" s="275"/>
    </row>
    <row r="711">
      <c r="D711" s="273"/>
      <c r="E711" s="274"/>
      <c r="F711" s="275"/>
      <c r="G711" s="275"/>
      <c r="H711" s="273"/>
      <c r="I711" s="274"/>
      <c r="J711" s="275"/>
      <c r="K711" s="275"/>
      <c r="L711" s="273"/>
      <c r="M711" s="274"/>
      <c r="N711" s="275"/>
      <c r="O711" s="275"/>
      <c r="P711" s="273"/>
      <c r="Q711" s="274"/>
      <c r="R711" s="275"/>
      <c r="S711" s="275"/>
      <c r="T711" s="273"/>
      <c r="U711" s="274"/>
      <c r="V711" s="275"/>
      <c r="W711" s="275"/>
      <c r="X711" s="273"/>
      <c r="Y711" s="274"/>
      <c r="Z711" s="275"/>
      <c r="AA711" s="275"/>
      <c r="AB711" s="273"/>
      <c r="AC711" s="274"/>
      <c r="AD711" s="275"/>
      <c r="AE711" s="275"/>
      <c r="AF711" s="273"/>
      <c r="AG711" s="274"/>
      <c r="AH711" s="275"/>
      <c r="AI711" s="275"/>
      <c r="AJ711" s="273"/>
      <c r="AK711" s="274"/>
      <c r="AL711" s="275"/>
      <c r="AM711" s="275"/>
      <c r="AN711" s="273"/>
      <c r="AO711" s="274"/>
      <c r="AP711" s="275"/>
      <c r="AQ711" s="275"/>
      <c r="AR711" s="273"/>
      <c r="AS711" s="274"/>
      <c r="AT711" s="275"/>
      <c r="AU711" s="275"/>
      <c r="AV711" s="273"/>
      <c r="AW711" s="274"/>
      <c r="AX711" s="275"/>
      <c r="AY711" s="275"/>
      <c r="AZ711" s="273"/>
      <c r="BA711" s="274"/>
      <c r="BB711" s="275"/>
      <c r="BC711" s="275"/>
      <c r="BD711" s="273"/>
      <c r="BE711" s="274"/>
      <c r="BF711" s="275"/>
      <c r="BG711" s="275"/>
      <c r="BH711" s="273"/>
      <c r="BI711" s="274"/>
      <c r="BJ711" s="275"/>
      <c r="BK711" s="275"/>
      <c r="BL711" s="273"/>
      <c r="BM711" s="274"/>
      <c r="BN711" s="275"/>
      <c r="BO711" s="275"/>
    </row>
    <row r="712">
      <c r="D712" s="273"/>
      <c r="E712" s="274"/>
      <c r="F712" s="275"/>
      <c r="G712" s="275"/>
      <c r="H712" s="273"/>
      <c r="I712" s="274"/>
      <c r="J712" s="275"/>
      <c r="K712" s="275"/>
      <c r="L712" s="273"/>
      <c r="M712" s="274"/>
      <c r="N712" s="275"/>
      <c r="O712" s="275"/>
      <c r="P712" s="273"/>
      <c r="Q712" s="274"/>
      <c r="R712" s="275"/>
      <c r="S712" s="275"/>
      <c r="T712" s="273"/>
      <c r="U712" s="274"/>
      <c r="V712" s="275"/>
      <c r="W712" s="275"/>
      <c r="X712" s="273"/>
      <c r="Y712" s="274"/>
      <c r="Z712" s="275"/>
      <c r="AA712" s="275"/>
      <c r="AB712" s="273"/>
      <c r="AC712" s="274"/>
      <c r="AD712" s="275"/>
      <c r="AE712" s="275"/>
      <c r="AF712" s="273"/>
      <c r="AG712" s="274"/>
      <c r="AH712" s="275"/>
      <c r="AI712" s="275"/>
      <c r="AJ712" s="273"/>
      <c r="AK712" s="274"/>
      <c r="AL712" s="275"/>
      <c r="AM712" s="275"/>
      <c r="AN712" s="273"/>
      <c r="AO712" s="274"/>
      <c r="AP712" s="275"/>
      <c r="AQ712" s="275"/>
      <c r="AR712" s="273"/>
      <c r="AS712" s="274"/>
      <c r="AT712" s="275"/>
      <c r="AU712" s="275"/>
      <c r="AV712" s="273"/>
      <c r="AW712" s="274"/>
      <c r="AX712" s="275"/>
      <c r="AY712" s="275"/>
      <c r="AZ712" s="273"/>
      <c r="BA712" s="274"/>
      <c r="BB712" s="275"/>
      <c r="BC712" s="275"/>
      <c r="BD712" s="273"/>
      <c r="BE712" s="274"/>
      <c r="BF712" s="275"/>
      <c r="BG712" s="275"/>
      <c r="BH712" s="273"/>
      <c r="BI712" s="274"/>
      <c r="BJ712" s="275"/>
      <c r="BK712" s="275"/>
      <c r="BL712" s="273"/>
      <c r="BM712" s="274"/>
      <c r="BN712" s="275"/>
      <c r="BO712" s="275"/>
    </row>
    <row r="713">
      <c r="D713" s="273"/>
      <c r="E713" s="274"/>
      <c r="F713" s="275"/>
      <c r="G713" s="275"/>
      <c r="H713" s="273"/>
      <c r="I713" s="274"/>
      <c r="J713" s="275"/>
      <c r="K713" s="275"/>
      <c r="L713" s="273"/>
      <c r="M713" s="274"/>
      <c r="N713" s="275"/>
      <c r="O713" s="275"/>
      <c r="P713" s="273"/>
      <c r="Q713" s="274"/>
      <c r="R713" s="275"/>
      <c r="S713" s="275"/>
      <c r="T713" s="273"/>
      <c r="U713" s="274"/>
      <c r="V713" s="275"/>
      <c r="W713" s="275"/>
      <c r="X713" s="273"/>
      <c r="Y713" s="274"/>
      <c r="Z713" s="275"/>
      <c r="AA713" s="275"/>
      <c r="AB713" s="273"/>
      <c r="AC713" s="274"/>
      <c r="AD713" s="275"/>
      <c r="AE713" s="275"/>
      <c r="AF713" s="273"/>
      <c r="AG713" s="274"/>
      <c r="AH713" s="275"/>
      <c r="AI713" s="275"/>
      <c r="AJ713" s="273"/>
      <c r="AK713" s="274"/>
      <c r="AL713" s="275"/>
      <c r="AM713" s="275"/>
      <c r="AN713" s="273"/>
      <c r="AO713" s="274"/>
      <c r="AP713" s="275"/>
      <c r="AQ713" s="275"/>
      <c r="AR713" s="273"/>
      <c r="AS713" s="274"/>
      <c r="AT713" s="275"/>
      <c r="AU713" s="275"/>
      <c r="AV713" s="273"/>
      <c r="AW713" s="274"/>
      <c r="AX713" s="275"/>
      <c r="AY713" s="275"/>
      <c r="AZ713" s="273"/>
      <c r="BA713" s="274"/>
      <c r="BB713" s="275"/>
      <c r="BC713" s="275"/>
      <c r="BD713" s="273"/>
      <c r="BE713" s="274"/>
      <c r="BF713" s="275"/>
      <c r="BG713" s="275"/>
      <c r="BH713" s="273"/>
      <c r="BI713" s="274"/>
      <c r="BJ713" s="275"/>
      <c r="BK713" s="275"/>
      <c r="BL713" s="273"/>
      <c r="BM713" s="274"/>
      <c r="BN713" s="275"/>
      <c r="BO713" s="275"/>
    </row>
    <row r="714">
      <c r="D714" s="273"/>
      <c r="E714" s="274"/>
      <c r="F714" s="275"/>
      <c r="G714" s="275"/>
      <c r="H714" s="273"/>
      <c r="I714" s="274"/>
      <c r="J714" s="275"/>
      <c r="K714" s="275"/>
      <c r="L714" s="273"/>
      <c r="M714" s="274"/>
      <c r="N714" s="275"/>
      <c r="O714" s="275"/>
      <c r="P714" s="273"/>
      <c r="Q714" s="274"/>
      <c r="R714" s="275"/>
      <c r="S714" s="275"/>
      <c r="T714" s="273"/>
      <c r="U714" s="274"/>
      <c r="V714" s="275"/>
      <c r="W714" s="275"/>
      <c r="X714" s="273"/>
      <c r="Y714" s="274"/>
      <c r="Z714" s="275"/>
      <c r="AA714" s="275"/>
      <c r="AB714" s="273"/>
      <c r="AC714" s="274"/>
      <c r="AD714" s="275"/>
      <c r="AE714" s="275"/>
      <c r="AF714" s="273"/>
      <c r="AG714" s="274"/>
      <c r="AH714" s="275"/>
      <c r="AI714" s="275"/>
      <c r="AJ714" s="273"/>
      <c r="AK714" s="274"/>
      <c r="AL714" s="275"/>
      <c r="AM714" s="275"/>
      <c r="AN714" s="273"/>
      <c r="AO714" s="274"/>
      <c r="AP714" s="275"/>
      <c r="AQ714" s="275"/>
      <c r="AR714" s="273"/>
      <c r="AS714" s="274"/>
      <c r="AT714" s="275"/>
      <c r="AU714" s="275"/>
      <c r="AV714" s="273"/>
      <c r="AW714" s="274"/>
      <c r="AX714" s="275"/>
      <c r="AY714" s="275"/>
      <c r="AZ714" s="273"/>
      <c r="BA714" s="274"/>
      <c r="BB714" s="275"/>
      <c r="BC714" s="275"/>
      <c r="BD714" s="273"/>
      <c r="BE714" s="274"/>
      <c r="BF714" s="275"/>
      <c r="BG714" s="275"/>
      <c r="BH714" s="273"/>
      <c r="BI714" s="274"/>
      <c r="BJ714" s="275"/>
      <c r="BK714" s="275"/>
      <c r="BL714" s="273"/>
      <c r="BM714" s="274"/>
      <c r="BN714" s="275"/>
      <c r="BO714" s="275"/>
    </row>
    <row r="715">
      <c r="D715" s="273"/>
      <c r="E715" s="274"/>
      <c r="F715" s="275"/>
      <c r="G715" s="275"/>
      <c r="H715" s="273"/>
      <c r="I715" s="274"/>
      <c r="J715" s="275"/>
      <c r="K715" s="275"/>
      <c r="L715" s="273"/>
      <c r="M715" s="274"/>
      <c r="N715" s="275"/>
      <c r="O715" s="275"/>
      <c r="P715" s="273"/>
      <c r="Q715" s="274"/>
      <c r="R715" s="275"/>
      <c r="S715" s="275"/>
      <c r="T715" s="273"/>
      <c r="U715" s="274"/>
      <c r="V715" s="275"/>
      <c r="W715" s="275"/>
      <c r="X715" s="273"/>
      <c r="Y715" s="274"/>
      <c r="Z715" s="275"/>
      <c r="AA715" s="275"/>
      <c r="AB715" s="273"/>
      <c r="AC715" s="274"/>
      <c r="AD715" s="275"/>
      <c r="AE715" s="275"/>
      <c r="AF715" s="273"/>
      <c r="AG715" s="274"/>
      <c r="AH715" s="275"/>
      <c r="AI715" s="275"/>
      <c r="AJ715" s="273"/>
      <c r="AK715" s="274"/>
      <c r="AL715" s="275"/>
      <c r="AM715" s="275"/>
      <c r="AN715" s="273"/>
      <c r="AO715" s="274"/>
      <c r="AP715" s="275"/>
      <c r="AQ715" s="275"/>
      <c r="AR715" s="273"/>
      <c r="AS715" s="274"/>
      <c r="AT715" s="275"/>
      <c r="AU715" s="275"/>
      <c r="AV715" s="273"/>
      <c r="AW715" s="274"/>
      <c r="AX715" s="275"/>
      <c r="AY715" s="275"/>
      <c r="AZ715" s="273"/>
      <c r="BA715" s="274"/>
      <c r="BB715" s="275"/>
      <c r="BC715" s="275"/>
      <c r="BD715" s="273"/>
      <c r="BE715" s="274"/>
      <c r="BF715" s="275"/>
      <c r="BG715" s="275"/>
      <c r="BH715" s="273"/>
      <c r="BI715" s="274"/>
      <c r="BJ715" s="275"/>
      <c r="BK715" s="275"/>
      <c r="BL715" s="273"/>
      <c r="BM715" s="274"/>
      <c r="BN715" s="275"/>
      <c r="BO715" s="275"/>
    </row>
    <row r="716">
      <c r="D716" s="273"/>
      <c r="E716" s="274"/>
      <c r="F716" s="275"/>
      <c r="G716" s="275"/>
      <c r="H716" s="273"/>
      <c r="I716" s="274"/>
      <c r="J716" s="275"/>
      <c r="K716" s="275"/>
      <c r="L716" s="273"/>
      <c r="M716" s="274"/>
      <c r="N716" s="275"/>
      <c r="O716" s="275"/>
      <c r="P716" s="273"/>
      <c r="Q716" s="274"/>
      <c r="R716" s="275"/>
      <c r="S716" s="275"/>
      <c r="T716" s="273"/>
      <c r="U716" s="274"/>
      <c r="V716" s="275"/>
      <c r="W716" s="275"/>
      <c r="X716" s="273"/>
      <c r="Y716" s="274"/>
      <c r="Z716" s="275"/>
      <c r="AA716" s="275"/>
      <c r="AB716" s="273"/>
      <c r="AC716" s="274"/>
      <c r="AD716" s="275"/>
      <c r="AE716" s="275"/>
      <c r="AF716" s="273"/>
      <c r="AG716" s="274"/>
      <c r="AH716" s="275"/>
      <c r="AI716" s="275"/>
      <c r="AJ716" s="273"/>
      <c r="AK716" s="274"/>
      <c r="AL716" s="275"/>
      <c r="AM716" s="275"/>
      <c r="AN716" s="273"/>
      <c r="AO716" s="274"/>
      <c r="AP716" s="275"/>
      <c r="AQ716" s="275"/>
      <c r="AR716" s="273"/>
      <c r="AS716" s="274"/>
      <c r="AT716" s="275"/>
      <c r="AU716" s="275"/>
      <c r="AV716" s="273"/>
      <c r="AW716" s="274"/>
      <c r="AX716" s="275"/>
      <c r="AY716" s="275"/>
      <c r="AZ716" s="273"/>
      <c r="BA716" s="274"/>
      <c r="BB716" s="275"/>
      <c r="BC716" s="275"/>
      <c r="BD716" s="273"/>
      <c r="BE716" s="274"/>
      <c r="BF716" s="275"/>
      <c r="BG716" s="275"/>
      <c r="BH716" s="273"/>
      <c r="BI716" s="274"/>
      <c r="BJ716" s="275"/>
      <c r="BK716" s="275"/>
      <c r="BL716" s="273"/>
      <c r="BM716" s="274"/>
      <c r="BN716" s="275"/>
      <c r="BO716" s="275"/>
    </row>
    <row r="717">
      <c r="D717" s="273"/>
      <c r="E717" s="274"/>
      <c r="F717" s="275"/>
      <c r="G717" s="275"/>
      <c r="H717" s="273"/>
      <c r="I717" s="274"/>
      <c r="J717" s="275"/>
      <c r="K717" s="275"/>
      <c r="L717" s="273"/>
      <c r="M717" s="274"/>
      <c r="N717" s="275"/>
      <c r="O717" s="275"/>
      <c r="P717" s="273"/>
      <c r="Q717" s="274"/>
      <c r="R717" s="275"/>
      <c r="S717" s="275"/>
      <c r="T717" s="273"/>
      <c r="U717" s="274"/>
      <c r="V717" s="275"/>
      <c r="W717" s="275"/>
      <c r="X717" s="273"/>
      <c r="Y717" s="274"/>
      <c r="Z717" s="275"/>
      <c r="AA717" s="275"/>
      <c r="AB717" s="273"/>
      <c r="AC717" s="274"/>
      <c r="AD717" s="275"/>
      <c r="AE717" s="275"/>
      <c r="AF717" s="273"/>
      <c r="AG717" s="274"/>
      <c r="AH717" s="275"/>
      <c r="AI717" s="275"/>
      <c r="AJ717" s="273"/>
      <c r="AK717" s="274"/>
      <c r="AL717" s="275"/>
      <c r="AM717" s="275"/>
      <c r="AN717" s="273"/>
      <c r="AO717" s="274"/>
      <c r="AP717" s="275"/>
      <c r="AQ717" s="275"/>
      <c r="AR717" s="273"/>
      <c r="AS717" s="274"/>
      <c r="AT717" s="275"/>
      <c r="AU717" s="275"/>
      <c r="AV717" s="273"/>
      <c r="AW717" s="274"/>
      <c r="AX717" s="275"/>
      <c r="AY717" s="275"/>
      <c r="AZ717" s="273"/>
      <c r="BA717" s="274"/>
      <c r="BB717" s="275"/>
      <c r="BC717" s="275"/>
      <c r="BD717" s="273"/>
      <c r="BE717" s="274"/>
      <c r="BF717" s="275"/>
      <c r="BG717" s="275"/>
      <c r="BH717" s="273"/>
      <c r="BI717" s="274"/>
      <c r="BJ717" s="275"/>
      <c r="BK717" s="275"/>
      <c r="BL717" s="273"/>
      <c r="BM717" s="274"/>
      <c r="BN717" s="275"/>
      <c r="BO717" s="275"/>
    </row>
    <row r="718">
      <c r="D718" s="273"/>
      <c r="E718" s="274"/>
      <c r="F718" s="275"/>
      <c r="G718" s="275"/>
      <c r="H718" s="273"/>
      <c r="I718" s="274"/>
      <c r="J718" s="275"/>
      <c r="K718" s="275"/>
      <c r="L718" s="273"/>
      <c r="M718" s="274"/>
      <c r="N718" s="275"/>
      <c r="O718" s="275"/>
      <c r="P718" s="273"/>
      <c r="Q718" s="274"/>
      <c r="R718" s="275"/>
      <c r="S718" s="275"/>
      <c r="T718" s="273"/>
      <c r="U718" s="274"/>
      <c r="V718" s="275"/>
      <c r="W718" s="275"/>
      <c r="X718" s="273"/>
      <c r="Y718" s="274"/>
      <c r="Z718" s="275"/>
      <c r="AA718" s="275"/>
      <c r="AB718" s="273"/>
      <c r="AC718" s="274"/>
      <c r="AD718" s="275"/>
      <c r="AE718" s="275"/>
      <c r="AF718" s="273"/>
      <c r="AG718" s="274"/>
      <c r="AH718" s="275"/>
      <c r="AI718" s="275"/>
      <c r="AJ718" s="273"/>
      <c r="AK718" s="274"/>
      <c r="AL718" s="275"/>
      <c r="AM718" s="275"/>
      <c r="AN718" s="273"/>
      <c r="AO718" s="274"/>
      <c r="AP718" s="275"/>
      <c r="AQ718" s="275"/>
      <c r="AR718" s="273"/>
      <c r="AS718" s="274"/>
      <c r="AT718" s="275"/>
      <c r="AU718" s="275"/>
      <c r="AV718" s="273"/>
      <c r="AW718" s="274"/>
      <c r="AX718" s="275"/>
      <c r="AY718" s="275"/>
      <c r="AZ718" s="273"/>
      <c r="BA718" s="274"/>
      <c r="BB718" s="275"/>
      <c r="BC718" s="275"/>
      <c r="BD718" s="273"/>
      <c r="BE718" s="274"/>
      <c r="BF718" s="275"/>
      <c r="BG718" s="275"/>
      <c r="BH718" s="273"/>
      <c r="BI718" s="274"/>
      <c r="BJ718" s="275"/>
      <c r="BK718" s="275"/>
      <c r="BL718" s="273"/>
      <c r="BM718" s="274"/>
      <c r="BN718" s="275"/>
      <c r="BO718" s="275"/>
    </row>
    <row r="719">
      <c r="D719" s="273"/>
      <c r="E719" s="274"/>
      <c r="F719" s="275"/>
      <c r="G719" s="275"/>
      <c r="H719" s="273"/>
      <c r="I719" s="274"/>
      <c r="J719" s="275"/>
      <c r="K719" s="275"/>
      <c r="L719" s="273"/>
      <c r="M719" s="274"/>
      <c r="N719" s="275"/>
      <c r="O719" s="275"/>
      <c r="P719" s="273"/>
      <c r="Q719" s="274"/>
      <c r="R719" s="275"/>
      <c r="S719" s="275"/>
      <c r="T719" s="273"/>
      <c r="U719" s="274"/>
      <c r="V719" s="275"/>
      <c r="W719" s="275"/>
      <c r="X719" s="273"/>
      <c r="Y719" s="274"/>
      <c r="Z719" s="275"/>
      <c r="AA719" s="275"/>
      <c r="AB719" s="273"/>
      <c r="AC719" s="274"/>
      <c r="AD719" s="275"/>
      <c r="AE719" s="275"/>
      <c r="AF719" s="273"/>
      <c r="AG719" s="274"/>
      <c r="AH719" s="275"/>
      <c r="AI719" s="275"/>
      <c r="AJ719" s="273"/>
      <c r="AK719" s="274"/>
      <c r="AL719" s="275"/>
      <c r="AM719" s="275"/>
      <c r="AN719" s="273"/>
      <c r="AO719" s="274"/>
      <c r="AP719" s="275"/>
      <c r="AQ719" s="275"/>
      <c r="AR719" s="273"/>
      <c r="AS719" s="274"/>
      <c r="AT719" s="275"/>
      <c r="AU719" s="275"/>
      <c r="AV719" s="273"/>
      <c r="AW719" s="274"/>
      <c r="AX719" s="275"/>
      <c r="AY719" s="275"/>
      <c r="AZ719" s="273"/>
      <c r="BA719" s="274"/>
      <c r="BB719" s="275"/>
      <c r="BC719" s="275"/>
      <c r="BD719" s="273"/>
      <c r="BE719" s="274"/>
      <c r="BF719" s="275"/>
      <c r="BG719" s="275"/>
      <c r="BH719" s="273"/>
      <c r="BI719" s="274"/>
      <c r="BJ719" s="275"/>
      <c r="BK719" s="275"/>
      <c r="BL719" s="273"/>
      <c r="BM719" s="274"/>
      <c r="BN719" s="275"/>
      <c r="BO719" s="275"/>
    </row>
    <row r="720">
      <c r="D720" s="273"/>
      <c r="E720" s="274"/>
      <c r="F720" s="275"/>
      <c r="G720" s="275"/>
      <c r="H720" s="273"/>
      <c r="I720" s="274"/>
      <c r="J720" s="275"/>
      <c r="K720" s="275"/>
      <c r="L720" s="273"/>
      <c r="M720" s="274"/>
      <c r="N720" s="275"/>
      <c r="O720" s="275"/>
      <c r="P720" s="273"/>
      <c r="Q720" s="274"/>
      <c r="R720" s="275"/>
      <c r="S720" s="275"/>
      <c r="T720" s="273"/>
      <c r="U720" s="274"/>
      <c r="V720" s="275"/>
      <c r="W720" s="275"/>
      <c r="X720" s="273"/>
      <c r="Y720" s="274"/>
      <c r="Z720" s="275"/>
      <c r="AA720" s="275"/>
      <c r="AB720" s="273"/>
      <c r="AC720" s="274"/>
      <c r="AD720" s="275"/>
      <c r="AE720" s="275"/>
      <c r="AF720" s="273"/>
      <c r="AG720" s="274"/>
      <c r="AH720" s="275"/>
      <c r="AI720" s="275"/>
      <c r="AJ720" s="273"/>
      <c r="AK720" s="274"/>
      <c r="AL720" s="275"/>
      <c r="AM720" s="275"/>
      <c r="AN720" s="273"/>
      <c r="AO720" s="274"/>
      <c r="AP720" s="275"/>
      <c r="AQ720" s="275"/>
      <c r="AR720" s="273"/>
      <c r="AS720" s="274"/>
      <c r="AT720" s="275"/>
      <c r="AU720" s="275"/>
      <c r="AV720" s="273"/>
      <c r="AW720" s="274"/>
      <c r="AX720" s="275"/>
      <c r="AY720" s="275"/>
      <c r="AZ720" s="273"/>
      <c r="BA720" s="274"/>
      <c r="BB720" s="275"/>
      <c r="BC720" s="275"/>
      <c r="BD720" s="273"/>
      <c r="BE720" s="274"/>
      <c r="BF720" s="275"/>
      <c r="BG720" s="275"/>
      <c r="BH720" s="273"/>
      <c r="BI720" s="274"/>
      <c r="BJ720" s="275"/>
      <c r="BK720" s="275"/>
      <c r="BL720" s="273"/>
      <c r="BM720" s="274"/>
      <c r="BN720" s="275"/>
      <c r="BO720" s="275"/>
    </row>
    <row r="721">
      <c r="D721" s="273"/>
      <c r="E721" s="274"/>
      <c r="F721" s="275"/>
      <c r="G721" s="275"/>
      <c r="H721" s="273"/>
      <c r="I721" s="274"/>
      <c r="J721" s="275"/>
      <c r="K721" s="275"/>
      <c r="L721" s="273"/>
      <c r="M721" s="274"/>
      <c r="N721" s="275"/>
      <c r="O721" s="275"/>
      <c r="P721" s="273"/>
      <c r="Q721" s="274"/>
      <c r="R721" s="275"/>
      <c r="S721" s="275"/>
      <c r="T721" s="273"/>
      <c r="U721" s="274"/>
      <c r="V721" s="275"/>
      <c r="W721" s="275"/>
      <c r="X721" s="273"/>
      <c r="Y721" s="274"/>
      <c r="Z721" s="275"/>
      <c r="AA721" s="275"/>
      <c r="AB721" s="273"/>
      <c r="AC721" s="274"/>
      <c r="AD721" s="275"/>
      <c r="AE721" s="275"/>
      <c r="AF721" s="273"/>
      <c r="AG721" s="274"/>
      <c r="AH721" s="275"/>
      <c r="AI721" s="275"/>
      <c r="AJ721" s="273"/>
      <c r="AK721" s="274"/>
      <c r="AL721" s="275"/>
      <c r="AM721" s="275"/>
      <c r="AN721" s="273"/>
      <c r="AO721" s="274"/>
      <c r="AP721" s="275"/>
      <c r="AQ721" s="275"/>
      <c r="AR721" s="273"/>
      <c r="AS721" s="274"/>
      <c r="AT721" s="275"/>
      <c r="AU721" s="275"/>
      <c r="AV721" s="273"/>
      <c r="AW721" s="274"/>
      <c r="AX721" s="275"/>
      <c r="AY721" s="275"/>
      <c r="AZ721" s="273"/>
      <c r="BA721" s="274"/>
      <c r="BB721" s="275"/>
      <c r="BC721" s="275"/>
      <c r="BD721" s="273"/>
      <c r="BE721" s="274"/>
      <c r="BF721" s="275"/>
      <c r="BG721" s="275"/>
      <c r="BH721" s="273"/>
      <c r="BI721" s="274"/>
      <c r="BJ721" s="275"/>
      <c r="BK721" s="275"/>
      <c r="BL721" s="273"/>
      <c r="BM721" s="274"/>
      <c r="BN721" s="275"/>
      <c r="BO721" s="275"/>
    </row>
    <row r="722">
      <c r="D722" s="273"/>
      <c r="E722" s="274"/>
      <c r="F722" s="275"/>
      <c r="G722" s="275"/>
      <c r="H722" s="273"/>
      <c r="I722" s="274"/>
      <c r="J722" s="275"/>
      <c r="K722" s="275"/>
      <c r="L722" s="273"/>
      <c r="M722" s="274"/>
      <c r="N722" s="275"/>
      <c r="O722" s="275"/>
      <c r="P722" s="273"/>
      <c r="Q722" s="274"/>
      <c r="R722" s="275"/>
      <c r="S722" s="275"/>
      <c r="T722" s="273"/>
      <c r="U722" s="274"/>
      <c r="V722" s="275"/>
      <c r="W722" s="275"/>
      <c r="X722" s="273"/>
      <c r="Y722" s="274"/>
      <c r="Z722" s="275"/>
      <c r="AA722" s="275"/>
      <c r="AB722" s="273"/>
      <c r="AC722" s="274"/>
      <c r="AD722" s="275"/>
      <c r="AE722" s="275"/>
      <c r="AF722" s="273"/>
      <c r="AG722" s="274"/>
      <c r="AH722" s="275"/>
      <c r="AI722" s="275"/>
      <c r="AJ722" s="273"/>
      <c r="AK722" s="274"/>
      <c r="AL722" s="275"/>
      <c r="AM722" s="275"/>
      <c r="AN722" s="273"/>
      <c r="AO722" s="274"/>
      <c r="AP722" s="275"/>
      <c r="AQ722" s="275"/>
      <c r="AR722" s="273"/>
      <c r="AS722" s="274"/>
      <c r="AT722" s="275"/>
      <c r="AU722" s="275"/>
      <c r="AV722" s="273"/>
      <c r="AW722" s="274"/>
      <c r="AX722" s="275"/>
      <c r="AY722" s="275"/>
      <c r="AZ722" s="273"/>
      <c r="BA722" s="274"/>
      <c r="BB722" s="275"/>
      <c r="BC722" s="275"/>
      <c r="BD722" s="273"/>
      <c r="BE722" s="274"/>
      <c r="BF722" s="275"/>
      <c r="BG722" s="275"/>
      <c r="BH722" s="273"/>
      <c r="BI722" s="274"/>
      <c r="BJ722" s="275"/>
      <c r="BK722" s="275"/>
      <c r="BL722" s="273"/>
      <c r="BM722" s="274"/>
      <c r="BN722" s="275"/>
      <c r="BO722" s="275"/>
    </row>
    <row r="723">
      <c r="D723" s="273"/>
      <c r="E723" s="274"/>
      <c r="F723" s="275"/>
      <c r="G723" s="275"/>
      <c r="H723" s="273"/>
      <c r="I723" s="274"/>
      <c r="J723" s="275"/>
      <c r="K723" s="275"/>
      <c r="L723" s="273"/>
      <c r="M723" s="274"/>
      <c r="N723" s="275"/>
      <c r="O723" s="275"/>
      <c r="P723" s="273"/>
      <c r="Q723" s="274"/>
      <c r="R723" s="275"/>
      <c r="S723" s="275"/>
      <c r="T723" s="273"/>
      <c r="U723" s="274"/>
      <c r="V723" s="275"/>
      <c r="W723" s="275"/>
      <c r="X723" s="273"/>
      <c r="Y723" s="274"/>
      <c r="Z723" s="275"/>
      <c r="AA723" s="275"/>
      <c r="AB723" s="273"/>
      <c r="AC723" s="274"/>
      <c r="AD723" s="275"/>
      <c r="AE723" s="275"/>
      <c r="AF723" s="273"/>
      <c r="AG723" s="274"/>
      <c r="AH723" s="275"/>
      <c r="AI723" s="275"/>
      <c r="AJ723" s="273"/>
      <c r="AK723" s="274"/>
      <c r="AL723" s="275"/>
      <c r="AM723" s="275"/>
      <c r="AN723" s="273"/>
      <c r="AO723" s="274"/>
      <c r="AP723" s="275"/>
      <c r="AQ723" s="275"/>
      <c r="AR723" s="273"/>
      <c r="AS723" s="274"/>
      <c r="AT723" s="275"/>
      <c r="AU723" s="275"/>
      <c r="AV723" s="273"/>
      <c r="AW723" s="274"/>
      <c r="AX723" s="275"/>
      <c r="AY723" s="275"/>
      <c r="AZ723" s="273"/>
      <c r="BA723" s="274"/>
      <c r="BB723" s="275"/>
      <c r="BC723" s="275"/>
      <c r="BD723" s="273"/>
      <c r="BE723" s="274"/>
      <c r="BF723" s="275"/>
      <c r="BG723" s="275"/>
      <c r="BH723" s="273"/>
      <c r="BI723" s="274"/>
      <c r="BJ723" s="275"/>
      <c r="BK723" s="275"/>
      <c r="BL723" s="273"/>
      <c r="BM723" s="274"/>
      <c r="BN723" s="275"/>
      <c r="BO723" s="275"/>
    </row>
    <row r="724">
      <c r="D724" s="273"/>
      <c r="E724" s="274"/>
      <c r="F724" s="275"/>
      <c r="G724" s="275"/>
      <c r="H724" s="273"/>
      <c r="I724" s="274"/>
      <c r="J724" s="275"/>
      <c r="K724" s="275"/>
      <c r="L724" s="273"/>
      <c r="M724" s="274"/>
      <c r="N724" s="275"/>
      <c r="O724" s="275"/>
      <c r="P724" s="273"/>
      <c r="Q724" s="274"/>
      <c r="R724" s="275"/>
      <c r="S724" s="275"/>
      <c r="T724" s="273"/>
      <c r="U724" s="274"/>
      <c r="V724" s="275"/>
      <c r="W724" s="275"/>
      <c r="X724" s="273"/>
      <c r="Y724" s="274"/>
      <c r="Z724" s="275"/>
      <c r="AA724" s="275"/>
      <c r="AB724" s="273"/>
      <c r="AC724" s="274"/>
      <c r="AD724" s="275"/>
      <c r="AE724" s="275"/>
      <c r="AF724" s="273"/>
      <c r="AG724" s="274"/>
      <c r="AH724" s="275"/>
      <c r="AI724" s="275"/>
      <c r="AJ724" s="273"/>
      <c r="AK724" s="274"/>
      <c r="AL724" s="275"/>
      <c r="AM724" s="275"/>
      <c r="AN724" s="273"/>
      <c r="AO724" s="274"/>
      <c r="AP724" s="275"/>
      <c r="AQ724" s="275"/>
      <c r="AR724" s="273"/>
      <c r="AS724" s="274"/>
      <c r="AT724" s="275"/>
      <c r="AU724" s="275"/>
      <c r="AV724" s="273"/>
      <c r="AW724" s="274"/>
      <c r="AX724" s="275"/>
      <c r="AY724" s="275"/>
      <c r="AZ724" s="273"/>
      <c r="BA724" s="274"/>
      <c r="BB724" s="275"/>
      <c r="BC724" s="275"/>
      <c r="BD724" s="273"/>
      <c r="BE724" s="274"/>
      <c r="BF724" s="275"/>
      <c r="BG724" s="275"/>
      <c r="BH724" s="273"/>
      <c r="BI724" s="274"/>
      <c r="BJ724" s="275"/>
      <c r="BK724" s="275"/>
      <c r="BL724" s="273"/>
      <c r="BM724" s="274"/>
      <c r="BN724" s="275"/>
      <c r="BO724" s="275"/>
    </row>
    <row r="725">
      <c r="D725" s="273"/>
      <c r="E725" s="274"/>
      <c r="F725" s="275"/>
      <c r="G725" s="275"/>
      <c r="H725" s="273"/>
      <c r="I725" s="274"/>
      <c r="J725" s="275"/>
      <c r="K725" s="275"/>
      <c r="L725" s="273"/>
      <c r="M725" s="274"/>
      <c r="N725" s="275"/>
      <c r="O725" s="275"/>
      <c r="P725" s="273"/>
      <c r="Q725" s="274"/>
      <c r="R725" s="275"/>
      <c r="S725" s="275"/>
      <c r="T725" s="273"/>
      <c r="U725" s="274"/>
      <c r="V725" s="275"/>
      <c r="W725" s="275"/>
      <c r="X725" s="273"/>
      <c r="Y725" s="274"/>
      <c r="Z725" s="275"/>
      <c r="AA725" s="275"/>
      <c r="AB725" s="273"/>
      <c r="AC725" s="274"/>
      <c r="AD725" s="275"/>
      <c r="AE725" s="275"/>
      <c r="AF725" s="273"/>
      <c r="AG725" s="274"/>
      <c r="AH725" s="275"/>
      <c r="AI725" s="275"/>
      <c r="AJ725" s="273"/>
      <c r="AK725" s="274"/>
      <c r="AL725" s="275"/>
      <c r="AM725" s="275"/>
      <c r="AN725" s="273"/>
      <c r="AO725" s="274"/>
      <c r="AP725" s="275"/>
      <c r="AQ725" s="275"/>
      <c r="AR725" s="273"/>
      <c r="AS725" s="274"/>
      <c r="AT725" s="275"/>
      <c r="AU725" s="275"/>
      <c r="AV725" s="273"/>
      <c r="AW725" s="274"/>
      <c r="AX725" s="275"/>
      <c r="AY725" s="275"/>
      <c r="AZ725" s="273"/>
      <c r="BA725" s="274"/>
      <c r="BB725" s="275"/>
      <c r="BC725" s="275"/>
      <c r="BD725" s="273"/>
      <c r="BE725" s="274"/>
      <c r="BF725" s="275"/>
      <c r="BG725" s="275"/>
      <c r="BH725" s="273"/>
      <c r="BI725" s="274"/>
      <c r="BJ725" s="275"/>
      <c r="BK725" s="275"/>
      <c r="BL725" s="273"/>
      <c r="BM725" s="274"/>
      <c r="BN725" s="275"/>
      <c r="BO725" s="275"/>
    </row>
    <row r="726">
      <c r="D726" s="273"/>
      <c r="E726" s="274"/>
      <c r="F726" s="275"/>
      <c r="G726" s="275"/>
      <c r="H726" s="273"/>
      <c r="I726" s="274"/>
      <c r="J726" s="275"/>
      <c r="K726" s="275"/>
      <c r="L726" s="273"/>
      <c r="M726" s="274"/>
      <c r="N726" s="275"/>
      <c r="O726" s="275"/>
      <c r="P726" s="273"/>
      <c r="Q726" s="274"/>
      <c r="R726" s="275"/>
      <c r="S726" s="275"/>
      <c r="T726" s="273"/>
      <c r="U726" s="274"/>
      <c r="V726" s="275"/>
      <c r="W726" s="275"/>
      <c r="X726" s="273"/>
      <c r="Y726" s="274"/>
      <c r="Z726" s="275"/>
      <c r="AA726" s="275"/>
      <c r="AB726" s="273"/>
      <c r="AC726" s="274"/>
      <c r="AD726" s="275"/>
      <c r="AE726" s="275"/>
      <c r="AF726" s="273"/>
      <c r="AG726" s="274"/>
      <c r="AH726" s="275"/>
      <c r="AI726" s="275"/>
      <c r="AJ726" s="273"/>
      <c r="AK726" s="274"/>
      <c r="AL726" s="275"/>
      <c r="AM726" s="275"/>
      <c r="AN726" s="273"/>
      <c r="AO726" s="274"/>
      <c r="AP726" s="275"/>
      <c r="AQ726" s="275"/>
      <c r="AR726" s="273"/>
      <c r="AS726" s="274"/>
      <c r="AT726" s="275"/>
      <c r="AU726" s="275"/>
      <c r="AV726" s="273"/>
      <c r="AW726" s="274"/>
      <c r="AX726" s="275"/>
      <c r="AY726" s="275"/>
      <c r="AZ726" s="273"/>
      <c r="BA726" s="274"/>
      <c r="BB726" s="275"/>
      <c r="BC726" s="275"/>
      <c r="BD726" s="273"/>
      <c r="BE726" s="274"/>
      <c r="BF726" s="275"/>
      <c r="BG726" s="275"/>
      <c r="BH726" s="273"/>
      <c r="BI726" s="274"/>
      <c r="BJ726" s="275"/>
      <c r="BK726" s="275"/>
      <c r="BL726" s="273"/>
      <c r="BM726" s="274"/>
      <c r="BN726" s="275"/>
      <c r="BO726" s="275"/>
    </row>
    <row r="727">
      <c r="D727" s="273"/>
      <c r="E727" s="274"/>
      <c r="F727" s="275"/>
      <c r="G727" s="275"/>
      <c r="H727" s="273"/>
      <c r="I727" s="274"/>
      <c r="J727" s="275"/>
      <c r="K727" s="275"/>
      <c r="L727" s="273"/>
      <c r="M727" s="274"/>
      <c r="N727" s="275"/>
      <c r="O727" s="275"/>
      <c r="P727" s="273"/>
      <c r="Q727" s="274"/>
      <c r="R727" s="275"/>
      <c r="S727" s="275"/>
      <c r="T727" s="273"/>
      <c r="U727" s="274"/>
      <c r="V727" s="275"/>
      <c r="W727" s="275"/>
      <c r="X727" s="273"/>
      <c r="Y727" s="274"/>
      <c r="Z727" s="275"/>
      <c r="AA727" s="275"/>
      <c r="AB727" s="273"/>
      <c r="AC727" s="274"/>
      <c r="AD727" s="275"/>
      <c r="AE727" s="275"/>
      <c r="AF727" s="273"/>
      <c r="AG727" s="274"/>
      <c r="AH727" s="275"/>
      <c r="AI727" s="275"/>
      <c r="AJ727" s="273"/>
      <c r="AK727" s="274"/>
      <c r="AL727" s="275"/>
      <c r="AM727" s="275"/>
      <c r="AN727" s="273"/>
      <c r="AO727" s="274"/>
      <c r="AP727" s="275"/>
      <c r="AQ727" s="275"/>
      <c r="AR727" s="273"/>
      <c r="AS727" s="274"/>
      <c r="AT727" s="275"/>
      <c r="AU727" s="275"/>
      <c r="AV727" s="273"/>
      <c r="AW727" s="274"/>
      <c r="AX727" s="275"/>
      <c r="AY727" s="275"/>
      <c r="AZ727" s="273"/>
      <c r="BA727" s="274"/>
      <c r="BB727" s="275"/>
      <c r="BC727" s="275"/>
      <c r="BD727" s="273"/>
      <c r="BE727" s="274"/>
      <c r="BF727" s="275"/>
      <c r="BG727" s="275"/>
      <c r="BH727" s="273"/>
      <c r="BI727" s="274"/>
      <c r="BJ727" s="275"/>
      <c r="BK727" s="275"/>
      <c r="BL727" s="273"/>
      <c r="BM727" s="274"/>
      <c r="BN727" s="275"/>
      <c r="BO727" s="275"/>
    </row>
    <row r="728">
      <c r="D728" s="273"/>
      <c r="E728" s="274"/>
      <c r="F728" s="275"/>
      <c r="G728" s="275"/>
      <c r="H728" s="273"/>
      <c r="I728" s="274"/>
      <c r="J728" s="275"/>
      <c r="K728" s="275"/>
      <c r="L728" s="273"/>
      <c r="M728" s="274"/>
      <c r="N728" s="275"/>
      <c r="O728" s="275"/>
      <c r="P728" s="273"/>
      <c r="Q728" s="274"/>
      <c r="R728" s="275"/>
      <c r="S728" s="275"/>
      <c r="T728" s="273"/>
      <c r="U728" s="274"/>
      <c r="V728" s="275"/>
      <c r="W728" s="275"/>
      <c r="X728" s="273"/>
      <c r="Y728" s="274"/>
      <c r="Z728" s="275"/>
      <c r="AA728" s="275"/>
      <c r="AB728" s="273"/>
      <c r="AC728" s="274"/>
      <c r="AD728" s="275"/>
      <c r="AE728" s="275"/>
      <c r="AF728" s="273"/>
      <c r="AG728" s="274"/>
      <c r="AH728" s="275"/>
      <c r="AI728" s="275"/>
      <c r="AJ728" s="273"/>
      <c r="AK728" s="274"/>
      <c r="AL728" s="275"/>
      <c r="AM728" s="275"/>
      <c r="AN728" s="273"/>
      <c r="AO728" s="274"/>
      <c r="AP728" s="275"/>
      <c r="AQ728" s="275"/>
      <c r="AR728" s="273"/>
      <c r="AS728" s="274"/>
      <c r="AT728" s="275"/>
      <c r="AU728" s="275"/>
      <c r="AV728" s="273"/>
      <c r="AW728" s="274"/>
      <c r="AX728" s="275"/>
      <c r="AY728" s="275"/>
      <c r="AZ728" s="273"/>
      <c r="BA728" s="274"/>
      <c r="BB728" s="275"/>
      <c r="BC728" s="275"/>
      <c r="BD728" s="273"/>
      <c r="BE728" s="274"/>
      <c r="BF728" s="275"/>
      <c r="BG728" s="275"/>
      <c r="BH728" s="273"/>
      <c r="BI728" s="274"/>
      <c r="BJ728" s="275"/>
      <c r="BK728" s="275"/>
      <c r="BL728" s="273"/>
      <c r="BM728" s="274"/>
      <c r="BN728" s="275"/>
      <c r="BO728" s="275"/>
    </row>
    <row r="729">
      <c r="D729" s="273"/>
      <c r="E729" s="274"/>
      <c r="F729" s="275"/>
      <c r="G729" s="275"/>
      <c r="H729" s="273"/>
      <c r="I729" s="274"/>
      <c r="J729" s="275"/>
      <c r="K729" s="275"/>
      <c r="L729" s="273"/>
      <c r="M729" s="274"/>
      <c r="N729" s="275"/>
      <c r="O729" s="275"/>
      <c r="P729" s="273"/>
      <c r="Q729" s="274"/>
      <c r="R729" s="275"/>
      <c r="S729" s="275"/>
      <c r="T729" s="273"/>
      <c r="U729" s="274"/>
      <c r="V729" s="275"/>
      <c r="W729" s="275"/>
      <c r="X729" s="273"/>
      <c r="Y729" s="274"/>
      <c r="Z729" s="275"/>
      <c r="AA729" s="275"/>
      <c r="AB729" s="273"/>
      <c r="AC729" s="274"/>
      <c r="AD729" s="275"/>
      <c r="AE729" s="275"/>
      <c r="AF729" s="273"/>
      <c r="AG729" s="274"/>
      <c r="AH729" s="275"/>
      <c r="AI729" s="275"/>
      <c r="AJ729" s="273"/>
      <c r="AK729" s="274"/>
      <c r="AL729" s="275"/>
      <c r="AM729" s="275"/>
      <c r="AN729" s="273"/>
      <c r="AO729" s="274"/>
      <c r="AP729" s="275"/>
      <c r="AQ729" s="275"/>
      <c r="AR729" s="273"/>
      <c r="AS729" s="274"/>
      <c r="AT729" s="275"/>
      <c r="AU729" s="275"/>
      <c r="AV729" s="273"/>
      <c r="AW729" s="274"/>
      <c r="AX729" s="275"/>
      <c r="AY729" s="275"/>
      <c r="AZ729" s="273"/>
      <c r="BA729" s="274"/>
      <c r="BB729" s="275"/>
      <c r="BC729" s="275"/>
      <c r="BD729" s="273"/>
      <c r="BE729" s="274"/>
      <c r="BF729" s="275"/>
      <c r="BG729" s="275"/>
      <c r="BH729" s="273"/>
      <c r="BI729" s="274"/>
      <c r="BJ729" s="275"/>
      <c r="BK729" s="275"/>
      <c r="BL729" s="273"/>
      <c r="BM729" s="274"/>
      <c r="BN729" s="275"/>
      <c r="BO729" s="275"/>
    </row>
    <row r="730">
      <c r="D730" s="273"/>
      <c r="E730" s="274"/>
      <c r="F730" s="275"/>
      <c r="G730" s="275"/>
      <c r="H730" s="273"/>
      <c r="I730" s="274"/>
      <c r="J730" s="275"/>
      <c r="K730" s="275"/>
      <c r="L730" s="273"/>
      <c r="M730" s="274"/>
      <c r="N730" s="275"/>
      <c r="O730" s="275"/>
      <c r="P730" s="273"/>
      <c r="Q730" s="274"/>
      <c r="R730" s="275"/>
      <c r="S730" s="275"/>
      <c r="T730" s="273"/>
      <c r="U730" s="274"/>
      <c r="V730" s="275"/>
      <c r="W730" s="275"/>
      <c r="X730" s="273"/>
      <c r="Y730" s="274"/>
      <c r="Z730" s="275"/>
      <c r="AA730" s="275"/>
      <c r="AB730" s="273"/>
      <c r="AC730" s="274"/>
      <c r="AD730" s="275"/>
      <c r="AE730" s="275"/>
      <c r="AF730" s="273"/>
      <c r="AG730" s="274"/>
      <c r="AH730" s="275"/>
      <c r="AI730" s="275"/>
      <c r="AJ730" s="273"/>
      <c r="AK730" s="274"/>
      <c r="AL730" s="275"/>
      <c r="AM730" s="275"/>
      <c r="AN730" s="273"/>
      <c r="AO730" s="274"/>
      <c r="AP730" s="275"/>
      <c r="AQ730" s="275"/>
      <c r="AR730" s="273"/>
      <c r="AS730" s="274"/>
      <c r="AT730" s="275"/>
      <c r="AU730" s="275"/>
      <c r="AV730" s="273"/>
      <c r="AW730" s="274"/>
      <c r="AX730" s="275"/>
      <c r="AY730" s="275"/>
      <c r="AZ730" s="273"/>
      <c r="BA730" s="274"/>
      <c r="BB730" s="275"/>
      <c r="BC730" s="275"/>
      <c r="BD730" s="273"/>
      <c r="BE730" s="274"/>
      <c r="BF730" s="275"/>
      <c r="BG730" s="275"/>
      <c r="BH730" s="273"/>
      <c r="BI730" s="274"/>
      <c r="BJ730" s="275"/>
      <c r="BK730" s="275"/>
      <c r="BL730" s="273"/>
      <c r="BM730" s="274"/>
      <c r="BN730" s="275"/>
      <c r="BO730" s="275"/>
    </row>
    <row r="731">
      <c r="D731" s="273"/>
      <c r="E731" s="274"/>
      <c r="F731" s="275"/>
      <c r="G731" s="275"/>
      <c r="H731" s="273"/>
      <c r="I731" s="274"/>
      <c r="J731" s="275"/>
      <c r="K731" s="275"/>
      <c r="L731" s="273"/>
      <c r="M731" s="274"/>
      <c r="N731" s="275"/>
      <c r="O731" s="275"/>
      <c r="P731" s="273"/>
      <c r="Q731" s="274"/>
      <c r="R731" s="275"/>
      <c r="S731" s="275"/>
      <c r="T731" s="273"/>
      <c r="U731" s="274"/>
      <c r="V731" s="275"/>
      <c r="W731" s="275"/>
      <c r="X731" s="273"/>
      <c r="Y731" s="274"/>
      <c r="Z731" s="275"/>
      <c r="AA731" s="275"/>
      <c r="AB731" s="273"/>
      <c r="AC731" s="274"/>
      <c r="AD731" s="275"/>
      <c r="AE731" s="275"/>
      <c r="AF731" s="273"/>
      <c r="AG731" s="274"/>
      <c r="AH731" s="275"/>
      <c r="AI731" s="275"/>
      <c r="AJ731" s="273"/>
      <c r="AK731" s="274"/>
      <c r="AL731" s="275"/>
      <c r="AM731" s="275"/>
      <c r="AN731" s="273"/>
      <c r="AO731" s="274"/>
      <c r="AP731" s="275"/>
      <c r="AQ731" s="275"/>
      <c r="AR731" s="273"/>
      <c r="AS731" s="274"/>
      <c r="AT731" s="275"/>
      <c r="AU731" s="275"/>
      <c r="AV731" s="273"/>
      <c r="AW731" s="274"/>
      <c r="AX731" s="275"/>
      <c r="AY731" s="275"/>
      <c r="AZ731" s="273"/>
      <c r="BA731" s="274"/>
      <c r="BB731" s="275"/>
      <c r="BC731" s="275"/>
      <c r="BD731" s="273"/>
      <c r="BE731" s="274"/>
      <c r="BF731" s="275"/>
      <c r="BG731" s="275"/>
      <c r="BH731" s="273"/>
      <c r="BI731" s="274"/>
      <c r="BJ731" s="275"/>
      <c r="BK731" s="275"/>
      <c r="BL731" s="273"/>
      <c r="BM731" s="274"/>
      <c r="BN731" s="275"/>
      <c r="BO731" s="275"/>
    </row>
    <row r="732">
      <c r="D732" s="273"/>
      <c r="E732" s="274"/>
      <c r="F732" s="275"/>
      <c r="G732" s="275"/>
      <c r="H732" s="273"/>
      <c r="I732" s="274"/>
      <c r="J732" s="275"/>
      <c r="K732" s="275"/>
      <c r="L732" s="273"/>
      <c r="M732" s="274"/>
      <c r="N732" s="275"/>
      <c r="O732" s="275"/>
      <c r="P732" s="273"/>
      <c r="Q732" s="274"/>
      <c r="R732" s="275"/>
      <c r="S732" s="275"/>
      <c r="T732" s="273"/>
      <c r="U732" s="274"/>
      <c r="V732" s="275"/>
      <c r="W732" s="275"/>
      <c r="X732" s="273"/>
      <c r="Y732" s="274"/>
      <c r="Z732" s="275"/>
      <c r="AA732" s="275"/>
      <c r="AB732" s="273"/>
      <c r="AC732" s="274"/>
      <c r="AD732" s="275"/>
      <c r="AE732" s="275"/>
      <c r="AF732" s="273"/>
      <c r="AG732" s="274"/>
      <c r="AH732" s="275"/>
      <c r="AI732" s="275"/>
      <c r="AJ732" s="273"/>
      <c r="AK732" s="274"/>
      <c r="AL732" s="275"/>
      <c r="AM732" s="275"/>
      <c r="AN732" s="273"/>
      <c r="AO732" s="274"/>
      <c r="AP732" s="275"/>
      <c r="AQ732" s="275"/>
      <c r="AR732" s="273"/>
      <c r="AS732" s="274"/>
      <c r="AT732" s="275"/>
      <c r="AU732" s="275"/>
      <c r="AV732" s="273"/>
      <c r="AW732" s="274"/>
      <c r="AX732" s="275"/>
      <c r="AY732" s="275"/>
      <c r="AZ732" s="273"/>
      <c r="BA732" s="274"/>
      <c r="BB732" s="275"/>
      <c r="BC732" s="275"/>
      <c r="BD732" s="273"/>
      <c r="BE732" s="274"/>
      <c r="BF732" s="275"/>
      <c r="BG732" s="275"/>
      <c r="BH732" s="273"/>
      <c r="BI732" s="274"/>
      <c r="BJ732" s="275"/>
      <c r="BK732" s="275"/>
      <c r="BL732" s="273"/>
      <c r="BM732" s="274"/>
      <c r="BN732" s="275"/>
      <c r="BO732" s="275"/>
    </row>
    <row r="733">
      <c r="D733" s="273"/>
      <c r="E733" s="274"/>
      <c r="F733" s="275"/>
      <c r="G733" s="275"/>
      <c r="H733" s="273"/>
      <c r="I733" s="274"/>
      <c r="J733" s="275"/>
      <c r="K733" s="275"/>
      <c r="L733" s="273"/>
      <c r="M733" s="274"/>
      <c r="N733" s="275"/>
      <c r="O733" s="275"/>
      <c r="P733" s="273"/>
      <c r="Q733" s="274"/>
      <c r="R733" s="275"/>
      <c r="S733" s="275"/>
      <c r="T733" s="273"/>
      <c r="U733" s="274"/>
      <c r="V733" s="275"/>
      <c r="W733" s="275"/>
      <c r="X733" s="273"/>
      <c r="Y733" s="274"/>
      <c r="Z733" s="275"/>
      <c r="AA733" s="275"/>
      <c r="AB733" s="273"/>
      <c r="AC733" s="274"/>
      <c r="AD733" s="275"/>
      <c r="AE733" s="275"/>
      <c r="AF733" s="273"/>
      <c r="AG733" s="274"/>
      <c r="AH733" s="275"/>
      <c r="AI733" s="275"/>
      <c r="AJ733" s="273"/>
      <c r="AK733" s="274"/>
      <c r="AL733" s="275"/>
      <c r="AM733" s="275"/>
      <c r="AN733" s="273"/>
      <c r="AO733" s="274"/>
      <c r="AP733" s="275"/>
      <c r="AQ733" s="275"/>
      <c r="AR733" s="273"/>
      <c r="AS733" s="274"/>
      <c r="AT733" s="275"/>
      <c r="AU733" s="275"/>
      <c r="AV733" s="273"/>
      <c r="AW733" s="274"/>
      <c r="AX733" s="275"/>
      <c r="AY733" s="275"/>
      <c r="AZ733" s="273"/>
      <c r="BA733" s="274"/>
      <c r="BB733" s="275"/>
      <c r="BC733" s="275"/>
      <c r="BD733" s="273"/>
      <c r="BE733" s="274"/>
      <c r="BF733" s="275"/>
      <c r="BG733" s="275"/>
      <c r="BH733" s="273"/>
      <c r="BI733" s="274"/>
      <c r="BJ733" s="275"/>
      <c r="BK733" s="275"/>
      <c r="BL733" s="273"/>
      <c r="BM733" s="274"/>
      <c r="BN733" s="275"/>
      <c r="BO733" s="275"/>
    </row>
    <row r="734">
      <c r="D734" s="273"/>
      <c r="E734" s="274"/>
      <c r="F734" s="275"/>
      <c r="G734" s="275"/>
      <c r="H734" s="273"/>
      <c r="I734" s="274"/>
      <c r="J734" s="275"/>
      <c r="K734" s="275"/>
      <c r="L734" s="273"/>
      <c r="M734" s="274"/>
      <c r="N734" s="275"/>
      <c r="O734" s="275"/>
      <c r="P734" s="273"/>
      <c r="Q734" s="274"/>
      <c r="R734" s="275"/>
      <c r="S734" s="275"/>
      <c r="T734" s="273"/>
      <c r="U734" s="274"/>
      <c r="V734" s="275"/>
      <c r="W734" s="275"/>
      <c r="X734" s="273"/>
      <c r="Y734" s="274"/>
      <c r="Z734" s="275"/>
      <c r="AA734" s="275"/>
      <c r="AB734" s="273"/>
      <c r="AC734" s="274"/>
      <c r="AD734" s="275"/>
      <c r="AE734" s="275"/>
      <c r="AF734" s="273"/>
      <c r="AG734" s="274"/>
      <c r="AH734" s="275"/>
      <c r="AI734" s="275"/>
      <c r="AJ734" s="273"/>
      <c r="AK734" s="274"/>
      <c r="AL734" s="275"/>
      <c r="AM734" s="275"/>
      <c r="AN734" s="273"/>
      <c r="AO734" s="274"/>
      <c r="AP734" s="275"/>
      <c r="AQ734" s="275"/>
      <c r="AR734" s="273"/>
      <c r="AS734" s="274"/>
      <c r="AT734" s="275"/>
      <c r="AU734" s="275"/>
      <c r="AV734" s="273"/>
      <c r="AW734" s="274"/>
      <c r="AX734" s="275"/>
      <c r="AY734" s="275"/>
      <c r="AZ734" s="273"/>
      <c r="BA734" s="274"/>
      <c r="BB734" s="275"/>
      <c r="BC734" s="275"/>
      <c r="BD734" s="273"/>
      <c r="BE734" s="274"/>
      <c r="BF734" s="275"/>
      <c r="BG734" s="275"/>
      <c r="BH734" s="273"/>
      <c r="BI734" s="274"/>
      <c r="BJ734" s="275"/>
      <c r="BK734" s="275"/>
      <c r="BL734" s="273"/>
      <c r="BM734" s="274"/>
      <c r="BN734" s="275"/>
      <c r="BO734" s="275"/>
    </row>
    <row r="735">
      <c r="D735" s="273"/>
      <c r="E735" s="274"/>
      <c r="F735" s="275"/>
      <c r="G735" s="275"/>
      <c r="H735" s="273"/>
      <c r="I735" s="274"/>
      <c r="J735" s="275"/>
      <c r="K735" s="275"/>
      <c r="L735" s="273"/>
      <c r="M735" s="274"/>
      <c r="N735" s="275"/>
      <c r="O735" s="275"/>
      <c r="P735" s="273"/>
      <c r="Q735" s="274"/>
      <c r="R735" s="275"/>
      <c r="S735" s="275"/>
      <c r="T735" s="273"/>
      <c r="U735" s="274"/>
      <c r="V735" s="275"/>
      <c r="W735" s="275"/>
      <c r="X735" s="273"/>
      <c r="Y735" s="274"/>
      <c r="Z735" s="275"/>
      <c r="AA735" s="275"/>
      <c r="AB735" s="273"/>
      <c r="AC735" s="274"/>
      <c r="AD735" s="275"/>
      <c r="AE735" s="275"/>
      <c r="AF735" s="273"/>
      <c r="AG735" s="274"/>
      <c r="AH735" s="275"/>
      <c r="AI735" s="275"/>
      <c r="AJ735" s="273"/>
      <c r="AK735" s="274"/>
      <c r="AL735" s="275"/>
      <c r="AM735" s="275"/>
      <c r="AN735" s="273"/>
      <c r="AO735" s="274"/>
      <c r="AP735" s="275"/>
      <c r="AQ735" s="275"/>
      <c r="AR735" s="273"/>
      <c r="AS735" s="274"/>
      <c r="AT735" s="275"/>
      <c r="AU735" s="275"/>
      <c r="AV735" s="273"/>
      <c r="AW735" s="274"/>
      <c r="AX735" s="275"/>
      <c r="AY735" s="275"/>
      <c r="AZ735" s="273"/>
      <c r="BA735" s="274"/>
      <c r="BB735" s="275"/>
      <c r="BC735" s="275"/>
      <c r="BD735" s="273"/>
      <c r="BE735" s="274"/>
      <c r="BF735" s="275"/>
      <c r="BG735" s="275"/>
      <c r="BH735" s="273"/>
      <c r="BI735" s="274"/>
      <c r="BJ735" s="275"/>
      <c r="BK735" s="275"/>
      <c r="BL735" s="273"/>
      <c r="BM735" s="274"/>
      <c r="BN735" s="275"/>
      <c r="BO735" s="275"/>
    </row>
    <row r="736">
      <c r="D736" s="273"/>
      <c r="E736" s="274"/>
      <c r="F736" s="275"/>
      <c r="G736" s="275"/>
      <c r="H736" s="273"/>
      <c r="I736" s="274"/>
      <c r="J736" s="275"/>
      <c r="K736" s="275"/>
      <c r="L736" s="273"/>
      <c r="M736" s="274"/>
      <c r="N736" s="275"/>
      <c r="O736" s="275"/>
      <c r="P736" s="273"/>
      <c r="Q736" s="274"/>
      <c r="R736" s="275"/>
      <c r="S736" s="275"/>
      <c r="T736" s="273"/>
      <c r="U736" s="274"/>
      <c r="V736" s="275"/>
      <c r="W736" s="275"/>
      <c r="X736" s="273"/>
      <c r="Y736" s="274"/>
      <c r="Z736" s="275"/>
      <c r="AA736" s="275"/>
      <c r="AB736" s="273"/>
      <c r="AC736" s="274"/>
      <c r="AD736" s="275"/>
      <c r="AE736" s="275"/>
      <c r="AF736" s="273"/>
      <c r="AG736" s="274"/>
      <c r="AH736" s="275"/>
      <c r="AI736" s="275"/>
      <c r="AJ736" s="273"/>
      <c r="AK736" s="274"/>
      <c r="AL736" s="275"/>
      <c r="AM736" s="275"/>
      <c r="AN736" s="273"/>
      <c r="AO736" s="274"/>
      <c r="AP736" s="275"/>
      <c r="AQ736" s="275"/>
      <c r="AR736" s="273"/>
      <c r="AS736" s="274"/>
      <c r="AT736" s="275"/>
      <c r="AU736" s="275"/>
      <c r="AV736" s="273"/>
      <c r="AW736" s="274"/>
      <c r="AX736" s="275"/>
      <c r="AY736" s="275"/>
      <c r="AZ736" s="273"/>
      <c r="BA736" s="274"/>
      <c r="BB736" s="275"/>
      <c r="BC736" s="275"/>
      <c r="BD736" s="273"/>
      <c r="BE736" s="274"/>
      <c r="BF736" s="275"/>
      <c r="BG736" s="275"/>
      <c r="BH736" s="273"/>
      <c r="BI736" s="274"/>
      <c r="BJ736" s="275"/>
      <c r="BK736" s="275"/>
      <c r="BL736" s="273"/>
      <c r="BM736" s="274"/>
      <c r="BN736" s="275"/>
      <c r="BO736" s="275"/>
    </row>
    <row r="737">
      <c r="D737" s="273"/>
      <c r="E737" s="274"/>
      <c r="F737" s="275"/>
      <c r="G737" s="275"/>
      <c r="H737" s="273"/>
      <c r="I737" s="274"/>
      <c r="J737" s="275"/>
      <c r="K737" s="275"/>
      <c r="L737" s="273"/>
      <c r="M737" s="274"/>
      <c r="N737" s="275"/>
      <c r="O737" s="275"/>
      <c r="P737" s="273"/>
      <c r="Q737" s="274"/>
      <c r="R737" s="275"/>
      <c r="S737" s="275"/>
      <c r="T737" s="273"/>
      <c r="U737" s="274"/>
      <c r="V737" s="275"/>
      <c r="W737" s="275"/>
      <c r="X737" s="273"/>
      <c r="Y737" s="274"/>
      <c r="Z737" s="275"/>
      <c r="AA737" s="275"/>
      <c r="AB737" s="273"/>
      <c r="AC737" s="274"/>
      <c r="AD737" s="275"/>
      <c r="AE737" s="275"/>
      <c r="AF737" s="273"/>
      <c r="AG737" s="274"/>
      <c r="AH737" s="275"/>
      <c r="AI737" s="275"/>
      <c r="AJ737" s="273"/>
      <c r="AK737" s="274"/>
      <c r="AL737" s="275"/>
      <c r="AM737" s="275"/>
      <c r="AN737" s="273"/>
      <c r="AO737" s="274"/>
      <c r="AP737" s="275"/>
      <c r="AQ737" s="275"/>
      <c r="AR737" s="273"/>
      <c r="AS737" s="274"/>
      <c r="AT737" s="275"/>
      <c r="AU737" s="275"/>
      <c r="AV737" s="273"/>
      <c r="AW737" s="274"/>
      <c r="AX737" s="275"/>
      <c r="AY737" s="275"/>
      <c r="AZ737" s="273"/>
      <c r="BA737" s="274"/>
      <c r="BB737" s="275"/>
      <c r="BC737" s="275"/>
      <c r="BD737" s="273"/>
      <c r="BE737" s="274"/>
      <c r="BF737" s="275"/>
      <c r="BG737" s="275"/>
      <c r="BH737" s="273"/>
      <c r="BI737" s="274"/>
      <c r="BJ737" s="275"/>
      <c r="BK737" s="275"/>
      <c r="BL737" s="273"/>
      <c r="BM737" s="274"/>
      <c r="BN737" s="275"/>
      <c r="BO737" s="275"/>
    </row>
    <row r="738">
      <c r="D738" s="273"/>
      <c r="E738" s="274"/>
      <c r="F738" s="275"/>
      <c r="G738" s="275"/>
      <c r="H738" s="273"/>
      <c r="I738" s="274"/>
      <c r="J738" s="275"/>
      <c r="K738" s="275"/>
      <c r="L738" s="273"/>
      <c r="M738" s="274"/>
      <c r="N738" s="275"/>
      <c r="O738" s="275"/>
      <c r="P738" s="273"/>
      <c r="Q738" s="274"/>
      <c r="R738" s="275"/>
      <c r="S738" s="275"/>
      <c r="T738" s="273"/>
      <c r="U738" s="274"/>
      <c r="V738" s="275"/>
      <c r="W738" s="275"/>
      <c r="X738" s="273"/>
      <c r="Y738" s="274"/>
      <c r="Z738" s="275"/>
      <c r="AA738" s="275"/>
      <c r="AB738" s="273"/>
      <c r="AC738" s="274"/>
      <c r="AD738" s="275"/>
      <c r="AE738" s="275"/>
      <c r="AF738" s="273"/>
      <c r="AG738" s="274"/>
      <c r="AH738" s="275"/>
      <c r="AI738" s="275"/>
      <c r="AJ738" s="273"/>
      <c r="AK738" s="274"/>
      <c r="AL738" s="275"/>
      <c r="AM738" s="275"/>
      <c r="AN738" s="273"/>
      <c r="AO738" s="274"/>
      <c r="AP738" s="275"/>
      <c r="AQ738" s="275"/>
      <c r="AR738" s="273"/>
      <c r="AS738" s="274"/>
      <c r="AT738" s="275"/>
      <c r="AU738" s="275"/>
      <c r="AV738" s="273"/>
      <c r="AW738" s="274"/>
      <c r="AX738" s="275"/>
      <c r="AY738" s="275"/>
      <c r="AZ738" s="273"/>
      <c r="BA738" s="274"/>
      <c r="BB738" s="275"/>
      <c r="BC738" s="275"/>
      <c r="BD738" s="273"/>
      <c r="BE738" s="274"/>
      <c r="BF738" s="275"/>
      <c r="BG738" s="275"/>
      <c r="BH738" s="273"/>
      <c r="BI738" s="274"/>
      <c r="BJ738" s="275"/>
      <c r="BK738" s="275"/>
      <c r="BL738" s="273"/>
      <c r="BM738" s="274"/>
      <c r="BN738" s="275"/>
      <c r="BO738" s="275"/>
    </row>
    <row r="739">
      <c r="D739" s="273"/>
      <c r="E739" s="274"/>
      <c r="F739" s="275"/>
      <c r="G739" s="275"/>
      <c r="H739" s="273"/>
      <c r="I739" s="274"/>
      <c r="J739" s="275"/>
      <c r="K739" s="275"/>
      <c r="L739" s="273"/>
      <c r="M739" s="274"/>
      <c r="N739" s="275"/>
      <c r="O739" s="275"/>
      <c r="P739" s="273"/>
      <c r="Q739" s="274"/>
      <c r="R739" s="275"/>
      <c r="S739" s="275"/>
      <c r="T739" s="273"/>
      <c r="U739" s="274"/>
      <c r="V739" s="275"/>
      <c r="W739" s="275"/>
      <c r="X739" s="273"/>
      <c r="Y739" s="274"/>
      <c r="Z739" s="275"/>
      <c r="AA739" s="275"/>
      <c r="AB739" s="273"/>
      <c r="AC739" s="274"/>
      <c r="AD739" s="275"/>
      <c r="AE739" s="275"/>
      <c r="AF739" s="273"/>
      <c r="AG739" s="274"/>
      <c r="AH739" s="275"/>
      <c r="AI739" s="275"/>
      <c r="AJ739" s="273"/>
      <c r="AK739" s="274"/>
      <c r="AL739" s="275"/>
      <c r="AM739" s="275"/>
      <c r="AN739" s="273"/>
      <c r="AO739" s="274"/>
      <c r="AP739" s="275"/>
      <c r="AQ739" s="275"/>
      <c r="AR739" s="273"/>
      <c r="AS739" s="274"/>
      <c r="AT739" s="275"/>
      <c r="AU739" s="275"/>
      <c r="AV739" s="273"/>
      <c r="AW739" s="274"/>
      <c r="AX739" s="275"/>
      <c r="AY739" s="275"/>
      <c r="AZ739" s="273"/>
      <c r="BA739" s="274"/>
      <c r="BB739" s="275"/>
      <c r="BC739" s="275"/>
      <c r="BD739" s="273"/>
      <c r="BE739" s="274"/>
      <c r="BF739" s="275"/>
      <c r="BG739" s="275"/>
      <c r="BH739" s="273"/>
      <c r="BI739" s="274"/>
      <c r="BJ739" s="275"/>
      <c r="BK739" s="275"/>
      <c r="BL739" s="273"/>
      <c r="BM739" s="274"/>
      <c r="BN739" s="275"/>
      <c r="BO739" s="275"/>
    </row>
    <row r="740">
      <c r="D740" s="273"/>
      <c r="E740" s="274"/>
      <c r="F740" s="275"/>
      <c r="G740" s="275"/>
      <c r="H740" s="273"/>
      <c r="I740" s="274"/>
      <c r="J740" s="275"/>
      <c r="K740" s="275"/>
      <c r="L740" s="273"/>
      <c r="M740" s="274"/>
      <c r="N740" s="275"/>
      <c r="O740" s="275"/>
      <c r="P740" s="273"/>
      <c r="Q740" s="274"/>
      <c r="R740" s="275"/>
      <c r="S740" s="275"/>
      <c r="T740" s="273"/>
      <c r="U740" s="274"/>
      <c r="V740" s="275"/>
      <c r="W740" s="275"/>
      <c r="X740" s="273"/>
      <c r="Y740" s="274"/>
      <c r="Z740" s="275"/>
      <c r="AA740" s="275"/>
      <c r="AB740" s="273"/>
      <c r="AC740" s="274"/>
      <c r="AD740" s="275"/>
      <c r="AE740" s="275"/>
      <c r="AF740" s="273"/>
      <c r="AG740" s="274"/>
      <c r="AH740" s="275"/>
      <c r="AI740" s="275"/>
      <c r="AJ740" s="273"/>
      <c r="AK740" s="274"/>
      <c r="AL740" s="275"/>
      <c r="AM740" s="275"/>
      <c r="AN740" s="273"/>
      <c r="AO740" s="274"/>
      <c r="AP740" s="275"/>
      <c r="AQ740" s="275"/>
      <c r="AR740" s="273"/>
      <c r="AS740" s="274"/>
      <c r="AT740" s="275"/>
      <c r="AU740" s="275"/>
      <c r="AV740" s="273"/>
      <c r="AW740" s="274"/>
      <c r="AX740" s="275"/>
      <c r="AY740" s="275"/>
      <c r="AZ740" s="273"/>
      <c r="BA740" s="274"/>
      <c r="BB740" s="275"/>
      <c r="BC740" s="275"/>
      <c r="BD740" s="273"/>
      <c r="BE740" s="274"/>
      <c r="BF740" s="275"/>
      <c r="BG740" s="275"/>
      <c r="BH740" s="273"/>
      <c r="BI740" s="274"/>
      <c r="BJ740" s="275"/>
      <c r="BK740" s="275"/>
      <c r="BL740" s="273"/>
      <c r="BM740" s="274"/>
      <c r="BN740" s="275"/>
      <c r="BO740" s="275"/>
    </row>
    <row r="741">
      <c r="D741" s="273"/>
      <c r="E741" s="274"/>
      <c r="F741" s="275"/>
      <c r="G741" s="275"/>
      <c r="H741" s="273"/>
      <c r="I741" s="274"/>
      <c r="J741" s="275"/>
      <c r="K741" s="275"/>
      <c r="L741" s="273"/>
      <c r="M741" s="274"/>
      <c r="N741" s="275"/>
      <c r="O741" s="275"/>
      <c r="P741" s="273"/>
      <c r="Q741" s="274"/>
      <c r="R741" s="275"/>
      <c r="S741" s="275"/>
      <c r="T741" s="273"/>
      <c r="U741" s="274"/>
      <c r="V741" s="275"/>
      <c r="W741" s="275"/>
      <c r="X741" s="273"/>
      <c r="Y741" s="274"/>
      <c r="Z741" s="275"/>
      <c r="AA741" s="275"/>
      <c r="AB741" s="273"/>
      <c r="AC741" s="274"/>
      <c r="AD741" s="275"/>
      <c r="AE741" s="275"/>
      <c r="AF741" s="273"/>
      <c r="AG741" s="274"/>
      <c r="AH741" s="275"/>
      <c r="AI741" s="275"/>
      <c r="AJ741" s="273"/>
      <c r="AK741" s="274"/>
      <c r="AL741" s="275"/>
      <c r="AM741" s="275"/>
      <c r="AN741" s="273"/>
      <c r="AO741" s="274"/>
      <c r="AP741" s="275"/>
      <c r="AQ741" s="275"/>
      <c r="AR741" s="273"/>
      <c r="AS741" s="274"/>
      <c r="AT741" s="275"/>
      <c r="AU741" s="275"/>
      <c r="AV741" s="273"/>
      <c r="AW741" s="274"/>
      <c r="AX741" s="275"/>
      <c r="AY741" s="275"/>
      <c r="AZ741" s="273"/>
      <c r="BA741" s="274"/>
      <c r="BB741" s="275"/>
      <c r="BC741" s="275"/>
      <c r="BD741" s="273"/>
      <c r="BE741" s="274"/>
      <c r="BF741" s="275"/>
      <c r="BG741" s="275"/>
      <c r="BH741" s="273"/>
      <c r="BI741" s="274"/>
      <c r="BJ741" s="275"/>
      <c r="BK741" s="275"/>
      <c r="BL741" s="273"/>
      <c r="BM741" s="274"/>
      <c r="BN741" s="275"/>
      <c r="BO741" s="275"/>
    </row>
    <row r="742">
      <c r="D742" s="273"/>
      <c r="E742" s="274"/>
      <c r="F742" s="275"/>
      <c r="G742" s="275"/>
      <c r="H742" s="273"/>
      <c r="I742" s="274"/>
      <c r="J742" s="275"/>
      <c r="K742" s="275"/>
      <c r="L742" s="273"/>
      <c r="M742" s="274"/>
      <c r="N742" s="275"/>
      <c r="O742" s="275"/>
      <c r="P742" s="273"/>
      <c r="Q742" s="274"/>
      <c r="R742" s="275"/>
      <c r="S742" s="275"/>
      <c r="T742" s="273"/>
      <c r="U742" s="274"/>
      <c r="V742" s="275"/>
      <c r="W742" s="275"/>
      <c r="X742" s="273"/>
      <c r="Y742" s="274"/>
      <c r="Z742" s="275"/>
      <c r="AA742" s="275"/>
      <c r="AB742" s="273"/>
      <c r="AC742" s="274"/>
      <c r="AD742" s="275"/>
      <c r="AE742" s="275"/>
      <c r="AF742" s="273"/>
      <c r="AG742" s="274"/>
      <c r="AH742" s="275"/>
      <c r="AI742" s="275"/>
      <c r="AJ742" s="273"/>
      <c r="AK742" s="274"/>
      <c r="AL742" s="275"/>
      <c r="AM742" s="275"/>
      <c r="AN742" s="273"/>
      <c r="AO742" s="274"/>
      <c r="AP742" s="275"/>
      <c r="AQ742" s="275"/>
      <c r="AR742" s="273"/>
      <c r="AS742" s="274"/>
      <c r="AT742" s="275"/>
      <c r="AU742" s="275"/>
      <c r="AV742" s="273"/>
      <c r="AW742" s="274"/>
      <c r="AX742" s="275"/>
      <c r="AY742" s="275"/>
      <c r="AZ742" s="273"/>
      <c r="BA742" s="274"/>
      <c r="BB742" s="275"/>
      <c r="BC742" s="275"/>
      <c r="BD742" s="273"/>
      <c r="BE742" s="274"/>
      <c r="BF742" s="275"/>
      <c r="BG742" s="275"/>
      <c r="BH742" s="273"/>
      <c r="BI742" s="274"/>
      <c r="BJ742" s="275"/>
      <c r="BK742" s="275"/>
      <c r="BL742" s="273"/>
      <c r="BM742" s="274"/>
      <c r="BN742" s="275"/>
      <c r="BO742" s="275"/>
    </row>
    <row r="743">
      <c r="D743" s="273"/>
      <c r="E743" s="274"/>
      <c r="F743" s="275"/>
      <c r="G743" s="275"/>
      <c r="H743" s="273"/>
      <c r="I743" s="274"/>
      <c r="J743" s="275"/>
      <c r="K743" s="275"/>
      <c r="L743" s="273"/>
      <c r="M743" s="274"/>
      <c r="N743" s="275"/>
      <c r="O743" s="275"/>
      <c r="P743" s="273"/>
      <c r="Q743" s="274"/>
      <c r="R743" s="275"/>
      <c r="S743" s="275"/>
      <c r="T743" s="273"/>
      <c r="U743" s="274"/>
      <c r="V743" s="275"/>
      <c r="W743" s="275"/>
      <c r="X743" s="273"/>
      <c r="Y743" s="274"/>
      <c r="Z743" s="275"/>
      <c r="AA743" s="275"/>
      <c r="AB743" s="273"/>
      <c r="AC743" s="274"/>
      <c r="AD743" s="275"/>
      <c r="AE743" s="275"/>
      <c r="AF743" s="273"/>
      <c r="AG743" s="274"/>
      <c r="AH743" s="275"/>
      <c r="AI743" s="275"/>
      <c r="AJ743" s="273"/>
      <c r="AK743" s="274"/>
      <c r="AL743" s="275"/>
      <c r="AM743" s="275"/>
      <c r="AN743" s="273"/>
      <c r="AO743" s="274"/>
      <c r="AP743" s="275"/>
      <c r="AQ743" s="275"/>
      <c r="AR743" s="273"/>
      <c r="AS743" s="274"/>
      <c r="AT743" s="275"/>
      <c r="AU743" s="275"/>
      <c r="AV743" s="273"/>
      <c r="AW743" s="274"/>
      <c r="AX743" s="275"/>
      <c r="AY743" s="275"/>
      <c r="AZ743" s="273"/>
      <c r="BA743" s="274"/>
      <c r="BB743" s="275"/>
      <c r="BC743" s="275"/>
      <c r="BD743" s="273"/>
      <c r="BE743" s="274"/>
      <c r="BF743" s="275"/>
      <c r="BG743" s="275"/>
      <c r="BH743" s="273"/>
      <c r="BI743" s="274"/>
      <c r="BJ743" s="275"/>
      <c r="BK743" s="275"/>
      <c r="BL743" s="273"/>
      <c r="BM743" s="274"/>
      <c r="BN743" s="275"/>
      <c r="BO743" s="275"/>
    </row>
    <row r="744">
      <c r="D744" s="273"/>
      <c r="E744" s="274"/>
      <c r="F744" s="275"/>
      <c r="G744" s="275"/>
      <c r="H744" s="273"/>
      <c r="I744" s="274"/>
      <c r="J744" s="275"/>
      <c r="K744" s="275"/>
      <c r="L744" s="273"/>
      <c r="M744" s="274"/>
      <c r="N744" s="275"/>
      <c r="O744" s="275"/>
      <c r="P744" s="273"/>
      <c r="Q744" s="274"/>
      <c r="R744" s="275"/>
      <c r="S744" s="275"/>
      <c r="T744" s="273"/>
      <c r="U744" s="274"/>
      <c r="V744" s="275"/>
      <c r="W744" s="275"/>
      <c r="X744" s="273"/>
      <c r="Y744" s="274"/>
      <c r="Z744" s="275"/>
      <c r="AA744" s="275"/>
      <c r="AB744" s="273"/>
      <c r="AC744" s="274"/>
      <c r="AD744" s="275"/>
      <c r="AE744" s="275"/>
      <c r="AF744" s="273"/>
      <c r="AG744" s="274"/>
      <c r="AH744" s="275"/>
      <c r="AI744" s="275"/>
      <c r="AJ744" s="273"/>
      <c r="AK744" s="274"/>
      <c r="AL744" s="275"/>
      <c r="AM744" s="275"/>
      <c r="AN744" s="273"/>
      <c r="AO744" s="274"/>
      <c r="AP744" s="275"/>
      <c r="AQ744" s="275"/>
      <c r="AR744" s="273"/>
      <c r="AS744" s="274"/>
      <c r="AT744" s="275"/>
      <c r="AU744" s="275"/>
      <c r="AV744" s="273"/>
      <c r="AW744" s="274"/>
      <c r="AX744" s="275"/>
      <c r="AY744" s="275"/>
      <c r="AZ744" s="273"/>
      <c r="BA744" s="274"/>
      <c r="BB744" s="275"/>
      <c r="BC744" s="275"/>
      <c r="BD744" s="273"/>
      <c r="BE744" s="274"/>
      <c r="BF744" s="275"/>
      <c r="BG744" s="275"/>
      <c r="BH744" s="273"/>
      <c r="BI744" s="274"/>
      <c r="BJ744" s="275"/>
      <c r="BK744" s="275"/>
      <c r="BL744" s="273"/>
      <c r="BM744" s="274"/>
      <c r="BN744" s="275"/>
      <c r="BO744" s="275"/>
    </row>
    <row r="745">
      <c r="D745" s="273"/>
      <c r="E745" s="274"/>
      <c r="F745" s="275"/>
      <c r="G745" s="275"/>
      <c r="H745" s="273"/>
      <c r="I745" s="274"/>
      <c r="J745" s="275"/>
      <c r="K745" s="275"/>
      <c r="L745" s="273"/>
      <c r="M745" s="274"/>
      <c r="N745" s="275"/>
      <c r="O745" s="275"/>
      <c r="P745" s="273"/>
      <c r="Q745" s="274"/>
      <c r="R745" s="275"/>
      <c r="S745" s="275"/>
      <c r="T745" s="273"/>
      <c r="U745" s="274"/>
      <c r="V745" s="275"/>
      <c r="W745" s="275"/>
      <c r="X745" s="273"/>
      <c r="Y745" s="274"/>
      <c r="Z745" s="275"/>
      <c r="AA745" s="275"/>
      <c r="AB745" s="273"/>
      <c r="AC745" s="274"/>
      <c r="AD745" s="275"/>
      <c r="AE745" s="275"/>
      <c r="AF745" s="273"/>
      <c r="AG745" s="274"/>
      <c r="AH745" s="275"/>
      <c r="AI745" s="275"/>
      <c r="AJ745" s="273"/>
      <c r="AK745" s="274"/>
      <c r="AL745" s="275"/>
      <c r="AM745" s="275"/>
      <c r="AN745" s="273"/>
      <c r="AO745" s="274"/>
      <c r="AP745" s="275"/>
      <c r="AQ745" s="275"/>
      <c r="AR745" s="273"/>
      <c r="AS745" s="274"/>
      <c r="AT745" s="275"/>
      <c r="AU745" s="275"/>
      <c r="AV745" s="273"/>
      <c r="AW745" s="274"/>
      <c r="AX745" s="275"/>
      <c r="AY745" s="275"/>
      <c r="AZ745" s="273"/>
      <c r="BA745" s="274"/>
      <c r="BB745" s="275"/>
      <c r="BC745" s="275"/>
      <c r="BD745" s="273"/>
      <c r="BE745" s="274"/>
      <c r="BF745" s="275"/>
      <c r="BG745" s="275"/>
      <c r="BH745" s="273"/>
      <c r="BI745" s="274"/>
      <c r="BJ745" s="275"/>
      <c r="BK745" s="275"/>
      <c r="BL745" s="273"/>
      <c r="BM745" s="274"/>
      <c r="BN745" s="275"/>
      <c r="BO745" s="275"/>
    </row>
    <row r="746">
      <c r="D746" s="273"/>
      <c r="E746" s="274"/>
      <c r="F746" s="275"/>
      <c r="G746" s="275"/>
      <c r="H746" s="273"/>
      <c r="I746" s="274"/>
      <c r="J746" s="275"/>
      <c r="K746" s="275"/>
      <c r="L746" s="273"/>
      <c r="M746" s="274"/>
      <c r="N746" s="275"/>
      <c r="O746" s="275"/>
      <c r="P746" s="273"/>
      <c r="Q746" s="274"/>
      <c r="R746" s="275"/>
      <c r="S746" s="275"/>
      <c r="T746" s="273"/>
      <c r="U746" s="274"/>
      <c r="V746" s="275"/>
      <c r="W746" s="275"/>
      <c r="X746" s="273"/>
      <c r="Y746" s="274"/>
      <c r="Z746" s="275"/>
      <c r="AA746" s="275"/>
      <c r="AB746" s="273"/>
      <c r="AC746" s="274"/>
      <c r="AD746" s="275"/>
      <c r="AE746" s="275"/>
      <c r="AF746" s="273"/>
      <c r="AG746" s="274"/>
      <c r="AH746" s="275"/>
      <c r="AI746" s="275"/>
      <c r="AJ746" s="273"/>
      <c r="AK746" s="274"/>
      <c r="AL746" s="275"/>
      <c r="AM746" s="275"/>
      <c r="AN746" s="273"/>
      <c r="AO746" s="274"/>
      <c r="AP746" s="275"/>
      <c r="AQ746" s="275"/>
      <c r="AR746" s="273"/>
      <c r="AS746" s="274"/>
      <c r="AT746" s="275"/>
      <c r="AU746" s="275"/>
      <c r="AV746" s="273"/>
      <c r="AW746" s="274"/>
      <c r="AX746" s="275"/>
      <c r="AY746" s="275"/>
      <c r="AZ746" s="273"/>
      <c r="BA746" s="274"/>
      <c r="BB746" s="275"/>
      <c r="BC746" s="275"/>
      <c r="BD746" s="273"/>
      <c r="BE746" s="274"/>
      <c r="BF746" s="275"/>
      <c r="BG746" s="275"/>
      <c r="BH746" s="273"/>
      <c r="BI746" s="274"/>
      <c r="BJ746" s="275"/>
      <c r="BK746" s="275"/>
      <c r="BL746" s="273"/>
      <c r="BM746" s="274"/>
      <c r="BN746" s="275"/>
      <c r="BO746" s="275"/>
    </row>
    <row r="747">
      <c r="D747" s="273"/>
      <c r="E747" s="274"/>
      <c r="F747" s="275"/>
      <c r="G747" s="275"/>
      <c r="H747" s="273"/>
      <c r="I747" s="274"/>
      <c r="J747" s="275"/>
      <c r="K747" s="275"/>
      <c r="L747" s="273"/>
      <c r="M747" s="274"/>
      <c r="N747" s="275"/>
      <c r="O747" s="275"/>
      <c r="P747" s="273"/>
      <c r="Q747" s="274"/>
      <c r="R747" s="275"/>
      <c r="S747" s="275"/>
      <c r="T747" s="273"/>
      <c r="U747" s="274"/>
      <c r="V747" s="275"/>
      <c r="W747" s="275"/>
      <c r="X747" s="273"/>
      <c r="Y747" s="274"/>
      <c r="Z747" s="275"/>
      <c r="AA747" s="275"/>
      <c r="AB747" s="273"/>
      <c r="AC747" s="274"/>
      <c r="AD747" s="275"/>
      <c r="AE747" s="275"/>
      <c r="AF747" s="273"/>
      <c r="AG747" s="274"/>
      <c r="AH747" s="275"/>
      <c r="AI747" s="275"/>
      <c r="AJ747" s="273"/>
      <c r="AK747" s="274"/>
      <c r="AL747" s="275"/>
      <c r="AM747" s="275"/>
      <c r="AN747" s="273"/>
      <c r="AO747" s="274"/>
      <c r="AP747" s="275"/>
      <c r="AQ747" s="275"/>
      <c r="AR747" s="273"/>
      <c r="AS747" s="274"/>
      <c r="AT747" s="275"/>
      <c r="AU747" s="275"/>
      <c r="AV747" s="273"/>
      <c r="AW747" s="274"/>
      <c r="AX747" s="275"/>
      <c r="AY747" s="275"/>
      <c r="AZ747" s="273"/>
      <c r="BA747" s="274"/>
      <c r="BB747" s="275"/>
      <c r="BC747" s="275"/>
      <c r="BD747" s="273"/>
      <c r="BE747" s="274"/>
      <c r="BF747" s="275"/>
      <c r="BG747" s="275"/>
      <c r="BH747" s="273"/>
      <c r="BI747" s="274"/>
      <c r="BJ747" s="275"/>
      <c r="BK747" s="275"/>
      <c r="BL747" s="273"/>
      <c r="BM747" s="274"/>
      <c r="BN747" s="275"/>
      <c r="BO747" s="275"/>
    </row>
    <row r="748">
      <c r="D748" s="273"/>
      <c r="E748" s="274"/>
      <c r="F748" s="275"/>
      <c r="G748" s="275"/>
      <c r="H748" s="273"/>
      <c r="I748" s="274"/>
      <c r="J748" s="275"/>
      <c r="K748" s="275"/>
      <c r="L748" s="273"/>
      <c r="M748" s="274"/>
      <c r="N748" s="275"/>
      <c r="O748" s="275"/>
      <c r="P748" s="273"/>
      <c r="Q748" s="274"/>
      <c r="R748" s="275"/>
      <c r="S748" s="275"/>
      <c r="T748" s="273"/>
      <c r="U748" s="274"/>
      <c r="V748" s="275"/>
      <c r="W748" s="275"/>
      <c r="X748" s="273"/>
      <c r="Y748" s="274"/>
      <c r="Z748" s="275"/>
      <c r="AA748" s="275"/>
      <c r="AB748" s="273"/>
      <c r="AC748" s="274"/>
      <c r="AD748" s="275"/>
      <c r="AE748" s="275"/>
      <c r="AF748" s="273"/>
      <c r="AG748" s="274"/>
      <c r="AH748" s="275"/>
      <c r="AI748" s="275"/>
      <c r="AJ748" s="273"/>
      <c r="AK748" s="274"/>
      <c r="AL748" s="275"/>
      <c r="AM748" s="275"/>
      <c r="AN748" s="273"/>
      <c r="AO748" s="274"/>
      <c r="AP748" s="275"/>
      <c r="AQ748" s="275"/>
      <c r="AR748" s="273"/>
      <c r="AS748" s="274"/>
      <c r="AT748" s="275"/>
      <c r="AU748" s="275"/>
      <c r="AV748" s="273"/>
      <c r="AW748" s="274"/>
      <c r="AX748" s="275"/>
      <c r="AY748" s="275"/>
      <c r="AZ748" s="273"/>
      <c r="BA748" s="274"/>
      <c r="BB748" s="275"/>
      <c r="BC748" s="275"/>
      <c r="BD748" s="273"/>
      <c r="BE748" s="274"/>
      <c r="BF748" s="275"/>
      <c r="BG748" s="275"/>
      <c r="BH748" s="273"/>
      <c r="BI748" s="274"/>
      <c r="BJ748" s="275"/>
      <c r="BK748" s="275"/>
      <c r="BL748" s="273"/>
      <c r="BM748" s="274"/>
      <c r="BN748" s="275"/>
      <c r="BO748" s="275"/>
    </row>
    <row r="749">
      <c r="D749" s="273"/>
      <c r="E749" s="274"/>
      <c r="F749" s="275"/>
      <c r="G749" s="275"/>
      <c r="H749" s="273"/>
      <c r="I749" s="274"/>
      <c r="J749" s="275"/>
      <c r="K749" s="275"/>
      <c r="L749" s="273"/>
      <c r="M749" s="274"/>
      <c r="N749" s="275"/>
      <c r="O749" s="275"/>
      <c r="P749" s="273"/>
      <c r="Q749" s="274"/>
      <c r="R749" s="275"/>
      <c r="S749" s="275"/>
      <c r="T749" s="273"/>
      <c r="U749" s="274"/>
      <c r="V749" s="275"/>
      <c r="W749" s="275"/>
      <c r="X749" s="273"/>
      <c r="Y749" s="274"/>
      <c r="Z749" s="275"/>
      <c r="AA749" s="275"/>
      <c r="AB749" s="273"/>
      <c r="AC749" s="274"/>
      <c r="AD749" s="275"/>
      <c r="AE749" s="275"/>
      <c r="AF749" s="273"/>
      <c r="AG749" s="274"/>
      <c r="AH749" s="275"/>
      <c r="AI749" s="275"/>
      <c r="AJ749" s="273"/>
      <c r="AK749" s="274"/>
      <c r="AL749" s="275"/>
      <c r="AM749" s="275"/>
      <c r="AN749" s="273"/>
      <c r="AO749" s="274"/>
      <c r="AP749" s="275"/>
      <c r="AQ749" s="275"/>
      <c r="AR749" s="273"/>
      <c r="AS749" s="274"/>
      <c r="AT749" s="275"/>
      <c r="AU749" s="275"/>
      <c r="AV749" s="273"/>
      <c r="AW749" s="274"/>
      <c r="AX749" s="275"/>
      <c r="AY749" s="275"/>
      <c r="AZ749" s="273"/>
      <c r="BA749" s="274"/>
      <c r="BB749" s="275"/>
      <c r="BC749" s="275"/>
      <c r="BD749" s="273"/>
      <c r="BE749" s="274"/>
      <c r="BF749" s="275"/>
      <c r="BG749" s="275"/>
      <c r="BH749" s="273"/>
      <c r="BI749" s="274"/>
      <c r="BJ749" s="275"/>
      <c r="BK749" s="275"/>
      <c r="BL749" s="273"/>
      <c r="BM749" s="274"/>
      <c r="BN749" s="275"/>
      <c r="BO749" s="275"/>
    </row>
    <row r="750">
      <c r="D750" s="273"/>
      <c r="E750" s="274"/>
      <c r="F750" s="275"/>
      <c r="G750" s="275"/>
      <c r="H750" s="273"/>
      <c r="I750" s="274"/>
      <c r="J750" s="275"/>
      <c r="K750" s="275"/>
      <c r="L750" s="273"/>
      <c r="M750" s="274"/>
      <c r="N750" s="275"/>
      <c r="O750" s="275"/>
      <c r="P750" s="273"/>
      <c r="Q750" s="274"/>
      <c r="R750" s="275"/>
      <c r="S750" s="275"/>
      <c r="T750" s="273"/>
      <c r="U750" s="274"/>
      <c r="V750" s="275"/>
      <c r="W750" s="275"/>
      <c r="X750" s="273"/>
      <c r="Y750" s="274"/>
      <c r="Z750" s="275"/>
      <c r="AA750" s="275"/>
      <c r="AB750" s="273"/>
      <c r="AC750" s="274"/>
      <c r="AD750" s="275"/>
      <c r="AE750" s="275"/>
      <c r="AF750" s="273"/>
      <c r="AG750" s="274"/>
      <c r="AH750" s="275"/>
      <c r="AI750" s="275"/>
      <c r="AJ750" s="273"/>
      <c r="AK750" s="274"/>
      <c r="AL750" s="275"/>
      <c r="AM750" s="275"/>
      <c r="AN750" s="273"/>
      <c r="AO750" s="274"/>
      <c r="AP750" s="275"/>
      <c r="AQ750" s="275"/>
      <c r="AR750" s="273"/>
      <c r="AS750" s="274"/>
      <c r="AT750" s="275"/>
      <c r="AU750" s="275"/>
      <c r="AV750" s="273"/>
      <c r="AW750" s="274"/>
      <c r="AX750" s="275"/>
      <c r="AY750" s="275"/>
      <c r="AZ750" s="273"/>
      <c r="BA750" s="274"/>
      <c r="BB750" s="275"/>
      <c r="BC750" s="275"/>
      <c r="BD750" s="273"/>
      <c r="BE750" s="274"/>
      <c r="BF750" s="275"/>
      <c r="BG750" s="275"/>
      <c r="BH750" s="273"/>
      <c r="BI750" s="274"/>
      <c r="BJ750" s="275"/>
      <c r="BK750" s="275"/>
      <c r="BL750" s="273"/>
      <c r="BM750" s="274"/>
      <c r="BN750" s="275"/>
      <c r="BO750" s="275"/>
    </row>
    <row r="751">
      <c r="D751" s="273"/>
      <c r="E751" s="274"/>
      <c r="F751" s="275"/>
      <c r="G751" s="275"/>
      <c r="H751" s="273"/>
      <c r="I751" s="274"/>
      <c r="J751" s="275"/>
      <c r="K751" s="275"/>
      <c r="L751" s="273"/>
      <c r="M751" s="274"/>
      <c r="N751" s="275"/>
      <c r="O751" s="275"/>
      <c r="P751" s="273"/>
      <c r="Q751" s="274"/>
      <c r="R751" s="275"/>
      <c r="S751" s="275"/>
      <c r="T751" s="273"/>
      <c r="U751" s="274"/>
      <c r="V751" s="275"/>
      <c r="W751" s="275"/>
      <c r="X751" s="273"/>
      <c r="Y751" s="274"/>
      <c r="Z751" s="275"/>
      <c r="AA751" s="275"/>
      <c r="AB751" s="273"/>
      <c r="AC751" s="274"/>
      <c r="AD751" s="275"/>
      <c r="AE751" s="275"/>
      <c r="AF751" s="273"/>
      <c r="AG751" s="274"/>
      <c r="AH751" s="275"/>
      <c r="AI751" s="275"/>
      <c r="AJ751" s="273"/>
      <c r="AK751" s="274"/>
      <c r="AL751" s="275"/>
      <c r="AM751" s="275"/>
      <c r="AN751" s="273"/>
      <c r="AO751" s="274"/>
      <c r="AP751" s="275"/>
      <c r="AQ751" s="275"/>
      <c r="AR751" s="273"/>
      <c r="AS751" s="274"/>
      <c r="AT751" s="275"/>
      <c r="AU751" s="275"/>
      <c r="AV751" s="273"/>
      <c r="AW751" s="274"/>
      <c r="AX751" s="275"/>
      <c r="AY751" s="275"/>
      <c r="AZ751" s="273"/>
      <c r="BA751" s="274"/>
      <c r="BB751" s="275"/>
      <c r="BC751" s="275"/>
      <c r="BD751" s="273"/>
      <c r="BE751" s="274"/>
      <c r="BF751" s="275"/>
      <c r="BG751" s="275"/>
      <c r="BH751" s="273"/>
      <c r="BI751" s="274"/>
      <c r="BJ751" s="275"/>
      <c r="BK751" s="275"/>
      <c r="BL751" s="273"/>
      <c r="BM751" s="274"/>
      <c r="BN751" s="275"/>
      <c r="BO751" s="275"/>
    </row>
    <row r="752">
      <c r="D752" s="273"/>
      <c r="E752" s="274"/>
      <c r="F752" s="275"/>
      <c r="G752" s="275"/>
      <c r="H752" s="273"/>
      <c r="I752" s="274"/>
      <c r="J752" s="275"/>
      <c r="K752" s="275"/>
      <c r="L752" s="273"/>
      <c r="M752" s="274"/>
      <c r="N752" s="275"/>
      <c r="O752" s="275"/>
      <c r="P752" s="273"/>
      <c r="Q752" s="274"/>
      <c r="R752" s="275"/>
      <c r="S752" s="275"/>
      <c r="T752" s="273"/>
      <c r="U752" s="274"/>
      <c r="V752" s="275"/>
      <c r="W752" s="275"/>
      <c r="X752" s="273"/>
      <c r="Y752" s="274"/>
      <c r="Z752" s="275"/>
      <c r="AA752" s="275"/>
      <c r="AB752" s="273"/>
      <c r="AC752" s="274"/>
      <c r="AD752" s="275"/>
      <c r="AE752" s="275"/>
      <c r="AF752" s="273"/>
      <c r="AG752" s="274"/>
      <c r="AH752" s="275"/>
      <c r="AI752" s="275"/>
      <c r="AJ752" s="273"/>
      <c r="AK752" s="274"/>
      <c r="AL752" s="275"/>
      <c r="AM752" s="275"/>
      <c r="AN752" s="273"/>
      <c r="AO752" s="274"/>
      <c r="AP752" s="275"/>
      <c r="AQ752" s="275"/>
      <c r="AR752" s="273"/>
      <c r="AS752" s="274"/>
      <c r="AT752" s="275"/>
      <c r="AU752" s="275"/>
      <c r="AV752" s="273"/>
      <c r="AW752" s="274"/>
      <c r="AX752" s="275"/>
      <c r="AY752" s="275"/>
      <c r="AZ752" s="273"/>
      <c r="BA752" s="274"/>
      <c r="BB752" s="275"/>
      <c r="BC752" s="275"/>
      <c r="BD752" s="273"/>
      <c r="BE752" s="274"/>
      <c r="BF752" s="275"/>
      <c r="BG752" s="275"/>
      <c r="BH752" s="273"/>
      <c r="BI752" s="274"/>
      <c r="BJ752" s="275"/>
      <c r="BK752" s="275"/>
      <c r="BL752" s="273"/>
      <c r="BM752" s="274"/>
      <c r="BN752" s="275"/>
      <c r="BO752" s="275"/>
    </row>
    <row r="753">
      <c r="D753" s="273"/>
      <c r="E753" s="274"/>
      <c r="F753" s="275"/>
      <c r="G753" s="275"/>
      <c r="H753" s="273"/>
      <c r="I753" s="274"/>
      <c r="J753" s="275"/>
      <c r="K753" s="275"/>
      <c r="L753" s="273"/>
      <c r="M753" s="274"/>
      <c r="N753" s="275"/>
      <c r="O753" s="275"/>
      <c r="P753" s="273"/>
      <c r="Q753" s="274"/>
      <c r="R753" s="275"/>
      <c r="S753" s="275"/>
      <c r="T753" s="273"/>
      <c r="U753" s="274"/>
      <c r="V753" s="275"/>
      <c r="W753" s="275"/>
      <c r="X753" s="273"/>
      <c r="Y753" s="274"/>
      <c r="Z753" s="275"/>
      <c r="AA753" s="275"/>
      <c r="AB753" s="273"/>
      <c r="AC753" s="274"/>
      <c r="AD753" s="275"/>
      <c r="AE753" s="275"/>
      <c r="AF753" s="273"/>
      <c r="AG753" s="274"/>
      <c r="AH753" s="275"/>
      <c r="AI753" s="275"/>
      <c r="AJ753" s="273"/>
      <c r="AK753" s="274"/>
      <c r="AL753" s="275"/>
      <c r="AM753" s="275"/>
      <c r="AN753" s="273"/>
      <c r="AO753" s="274"/>
      <c r="AP753" s="275"/>
      <c r="AQ753" s="275"/>
      <c r="AR753" s="273"/>
      <c r="AS753" s="274"/>
      <c r="AT753" s="275"/>
      <c r="AU753" s="275"/>
      <c r="AV753" s="273"/>
      <c r="AW753" s="274"/>
      <c r="AX753" s="275"/>
      <c r="AY753" s="275"/>
      <c r="AZ753" s="273"/>
      <c r="BA753" s="274"/>
      <c r="BB753" s="275"/>
      <c r="BC753" s="275"/>
      <c r="BD753" s="273"/>
      <c r="BE753" s="274"/>
      <c r="BF753" s="275"/>
      <c r="BG753" s="275"/>
      <c r="BH753" s="273"/>
      <c r="BI753" s="274"/>
      <c r="BJ753" s="275"/>
      <c r="BK753" s="275"/>
      <c r="BL753" s="273"/>
      <c r="BM753" s="274"/>
      <c r="BN753" s="275"/>
      <c r="BO753" s="275"/>
    </row>
    <row r="754">
      <c r="D754" s="273"/>
      <c r="E754" s="274"/>
      <c r="F754" s="275"/>
      <c r="G754" s="275"/>
      <c r="H754" s="273"/>
      <c r="I754" s="274"/>
      <c r="J754" s="275"/>
      <c r="K754" s="275"/>
      <c r="L754" s="273"/>
      <c r="M754" s="274"/>
      <c r="N754" s="275"/>
      <c r="O754" s="275"/>
      <c r="P754" s="273"/>
      <c r="Q754" s="274"/>
      <c r="R754" s="275"/>
      <c r="S754" s="275"/>
      <c r="T754" s="273"/>
      <c r="U754" s="274"/>
      <c r="V754" s="275"/>
      <c r="W754" s="275"/>
      <c r="X754" s="273"/>
      <c r="Y754" s="274"/>
      <c r="Z754" s="275"/>
      <c r="AA754" s="275"/>
      <c r="AB754" s="273"/>
      <c r="AC754" s="274"/>
      <c r="AD754" s="275"/>
      <c r="AE754" s="275"/>
      <c r="AF754" s="273"/>
      <c r="AG754" s="274"/>
      <c r="AH754" s="275"/>
      <c r="AI754" s="275"/>
      <c r="AJ754" s="273"/>
      <c r="AK754" s="274"/>
      <c r="AL754" s="275"/>
      <c r="AM754" s="275"/>
      <c r="AN754" s="273"/>
      <c r="AO754" s="274"/>
      <c r="AP754" s="275"/>
      <c r="AQ754" s="275"/>
      <c r="AR754" s="273"/>
      <c r="AS754" s="274"/>
      <c r="AT754" s="275"/>
      <c r="AU754" s="275"/>
      <c r="AV754" s="273"/>
      <c r="AW754" s="274"/>
      <c r="AX754" s="275"/>
      <c r="AY754" s="275"/>
      <c r="AZ754" s="273"/>
      <c r="BA754" s="274"/>
      <c r="BB754" s="275"/>
      <c r="BC754" s="275"/>
      <c r="BD754" s="273"/>
      <c r="BE754" s="274"/>
      <c r="BF754" s="275"/>
      <c r="BG754" s="275"/>
      <c r="BH754" s="273"/>
      <c r="BI754" s="274"/>
      <c r="BJ754" s="275"/>
      <c r="BK754" s="275"/>
      <c r="BL754" s="273"/>
      <c r="BM754" s="274"/>
      <c r="BN754" s="275"/>
      <c r="BO754" s="275"/>
    </row>
    <row r="755">
      <c r="D755" s="273"/>
      <c r="E755" s="274"/>
      <c r="F755" s="275"/>
      <c r="G755" s="275"/>
      <c r="H755" s="273"/>
      <c r="I755" s="274"/>
      <c r="J755" s="275"/>
      <c r="K755" s="275"/>
      <c r="L755" s="273"/>
      <c r="M755" s="274"/>
      <c r="N755" s="275"/>
      <c r="O755" s="275"/>
      <c r="P755" s="273"/>
      <c r="Q755" s="274"/>
      <c r="R755" s="275"/>
      <c r="S755" s="275"/>
      <c r="T755" s="273"/>
      <c r="U755" s="274"/>
      <c r="V755" s="275"/>
      <c r="W755" s="275"/>
      <c r="X755" s="273"/>
      <c r="Y755" s="274"/>
      <c r="Z755" s="275"/>
      <c r="AA755" s="275"/>
      <c r="AB755" s="273"/>
      <c r="AC755" s="274"/>
      <c r="AD755" s="275"/>
      <c r="AE755" s="275"/>
      <c r="AF755" s="273"/>
      <c r="AG755" s="274"/>
      <c r="AH755" s="275"/>
      <c r="AI755" s="275"/>
      <c r="AJ755" s="273"/>
      <c r="AK755" s="274"/>
      <c r="AL755" s="275"/>
      <c r="AM755" s="275"/>
      <c r="AN755" s="273"/>
      <c r="AO755" s="274"/>
      <c r="AP755" s="275"/>
      <c r="AQ755" s="275"/>
      <c r="AR755" s="273"/>
      <c r="AS755" s="274"/>
      <c r="AT755" s="275"/>
      <c r="AU755" s="275"/>
      <c r="AV755" s="273"/>
      <c r="AW755" s="274"/>
      <c r="AX755" s="275"/>
      <c r="AY755" s="275"/>
      <c r="AZ755" s="273"/>
      <c r="BA755" s="274"/>
      <c r="BB755" s="275"/>
      <c r="BC755" s="275"/>
      <c r="BD755" s="273"/>
      <c r="BE755" s="274"/>
      <c r="BF755" s="275"/>
      <c r="BG755" s="275"/>
      <c r="BH755" s="273"/>
      <c r="BI755" s="274"/>
      <c r="BJ755" s="275"/>
      <c r="BK755" s="275"/>
      <c r="BL755" s="273"/>
      <c r="BM755" s="274"/>
      <c r="BN755" s="275"/>
      <c r="BO755" s="275"/>
    </row>
    <row r="756">
      <c r="D756" s="273"/>
      <c r="E756" s="274"/>
      <c r="F756" s="275"/>
      <c r="G756" s="275"/>
      <c r="H756" s="273"/>
      <c r="I756" s="274"/>
      <c r="J756" s="275"/>
      <c r="K756" s="275"/>
      <c r="L756" s="273"/>
      <c r="M756" s="274"/>
      <c r="N756" s="275"/>
      <c r="O756" s="275"/>
      <c r="P756" s="273"/>
      <c r="Q756" s="274"/>
      <c r="R756" s="275"/>
      <c r="S756" s="275"/>
      <c r="T756" s="273"/>
      <c r="U756" s="274"/>
      <c r="V756" s="275"/>
      <c r="W756" s="275"/>
      <c r="X756" s="273"/>
      <c r="Y756" s="274"/>
      <c r="Z756" s="275"/>
      <c r="AA756" s="275"/>
      <c r="AB756" s="273"/>
      <c r="AC756" s="274"/>
      <c r="AD756" s="275"/>
      <c r="AE756" s="275"/>
      <c r="AF756" s="273"/>
      <c r="AG756" s="274"/>
      <c r="AH756" s="275"/>
      <c r="AI756" s="275"/>
      <c r="AJ756" s="273"/>
      <c r="AK756" s="274"/>
      <c r="AL756" s="275"/>
      <c r="AM756" s="275"/>
      <c r="AN756" s="273"/>
      <c r="AO756" s="274"/>
      <c r="AP756" s="275"/>
      <c r="AQ756" s="275"/>
      <c r="AR756" s="273"/>
      <c r="AS756" s="274"/>
      <c r="AT756" s="275"/>
      <c r="AU756" s="275"/>
      <c r="AV756" s="273"/>
      <c r="AW756" s="274"/>
      <c r="AX756" s="275"/>
      <c r="AY756" s="275"/>
      <c r="AZ756" s="273"/>
      <c r="BA756" s="274"/>
      <c r="BB756" s="275"/>
      <c r="BC756" s="275"/>
      <c r="BD756" s="273"/>
      <c r="BE756" s="274"/>
      <c r="BF756" s="275"/>
      <c r="BG756" s="275"/>
      <c r="BH756" s="273"/>
      <c r="BI756" s="274"/>
      <c r="BJ756" s="275"/>
      <c r="BK756" s="275"/>
      <c r="BL756" s="273"/>
      <c r="BM756" s="274"/>
      <c r="BN756" s="275"/>
      <c r="BO756" s="275"/>
    </row>
    <row r="757">
      <c r="D757" s="273"/>
      <c r="E757" s="274"/>
      <c r="F757" s="275"/>
      <c r="G757" s="275"/>
      <c r="H757" s="273"/>
      <c r="I757" s="274"/>
      <c r="J757" s="275"/>
      <c r="K757" s="275"/>
      <c r="L757" s="273"/>
      <c r="M757" s="274"/>
      <c r="N757" s="275"/>
      <c r="O757" s="275"/>
      <c r="P757" s="273"/>
      <c r="Q757" s="274"/>
      <c r="R757" s="275"/>
      <c r="S757" s="275"/>
      <c r="T757" s="273"/>
      <c r="U757" s="274"/>
      <c r="V757" s="275"/>
      <c r="W757" s="275"/>
      <c r="X757" s="273"/>
      <c r="Y757" s="274"/>
      <c r="Z757" s="275"/>
      <c r="AA757" s="275"/>
      <c r="AB757" s="273"/>
      <c r="AC757" s="274"/>
      <c r="AD757" s="275"/>
      <c r="AE757" s="275"/>
      <c r="AF757" s="273"/>
      <c r="AG757" s="274"/>
      <c r="AH757" s="275"/>
      <c r="AI757" s="275"/>
      <c r="AJ757" s="273"/>
      <c r="AK757" s="274"/>
      <c r="AL757" s="275"/>
      <c r="AM757" s="275"/>
      <c r="AN757" s="273"/>
      <c r="AO757" s="274"/>
      <c r="AP757" s="275"/>
      <c r="AQ757" s="275"/>
      <c r="AR757" s="273"/>
      <c r="AS757" s="274"/>
      <c r="AT757" s="275"/>
      <c r="AU757" s="275"/>
      <c r="AV757" s="273"/>
      <c r="AW757" s="274"/>
      <c r="AX757" s="275"/>
      <c r="AY757" s="275"/>
      <c r="AZ757" s="273"/>
      <c r="BA757" s="274"/>
      <c r="BB757" s="275"/>
      <c r="BC757" s="275"/>
      <c r="BD757" s="273"/>
      <c r="BE757" s="274"/>
      <c r="BF757" s="275"/>
      <c r="BG757" s="275"/>
      <c r="BH757" s="273"/>
      <c r="BI757" s="274"/>
      <c r="BJ757" s="275"/>
      <c r="BK757" s="275"/>
      <c r="BL757" s="273"/>
      <c r="BM757" s="274"/>
      <c r="BN757" s="275"/>
      <c r="BO757" s="275"/>
    </row>
    <row r="758">
      <c r="D758" s="273"/>
      <c r="E758" s="274"/>
      <c r="F758" s="275"/>
      <c r="G758" s="275"/>
      <c r="H758" s="273"/>
      <c r="I758" s="274"/>
      <c r="J758" s="275"/>
      <c r="K758" s="275"/>
      <c r="L758" s="273"/>
      <c r="M758" s="274"/>
      <c r="N758" s="275"/>
      <c r="O758" s="275"/>
      <c r="P758" s="273"/>
      <c r="Q758" s="274"/>
      <c r="R758" s="275"/>
      <c r="S758" s="275"/>
      <c r="T758" s="273"/>
      <c r="U758" s="274"/>
      <c r="V758" s="275"/>
      <c r="W758" s="275"/>
      <c r="X758" s="273"/>
      <c r="Y758" s="274"/>
      <c r="Z758" s="275"/>
      <c r="AA758" s="275"/>
      <c r="AB758" s="273"/>
      <c r="AC758" s="274"/>
      <c r="AD758" s="275"/>
      <c r="AE758" s="275"/>
      <c r="AF758" s="273"/>
      <c r="AG758" s="274"/>
      <c r="AH758" s="275"/>
      <c r="AI758" s="275"/>
      <c r="AJ758" s="273"/>
      <c r="AK758" s="274"/>
      <c r="AL758" s="275"/>
      <c r="AM758" s="275"/>
      <c r="AN758" s="273"/>
      <c r="AO758" s="274"/>
      <c r="AP758" s="275"/>
      <c r="AQ758" s="275"/>
      <c r="AR758" s="273"/>
      <c r="AS758" s="274"/>
      <c r="AT758" s="275"/>
      <c r="AU758" s="275"/>
      <c r="AV758" s="273"/>
      <c r="AW758" s="274"/>
      <c r="AX758" s="275"/>
      <c r="AY758" s="275"/>
      <c r="AZ758" s="273"/>
      <c r="BA758" s="274"/>
      <c r="BB758" s="275"/>
      <c r="BC758" s="275"/>
      <c r="BD758" s="273"/>
      <c r="BE758" s="274"/>
      <c r="BF758" s="275"/>
      <c r="BG758" s="275"/>
      <c r="BH758" s="273"/>
      <c r="BI758" s="274"/>
      <c r="BJ758" s="275"/>
      <c r="BK758" s="275"/>
      <c r="BL758" s="273"/>
      <c r="BM758" s="274"/>
      <c r="BN758" s="275"/>
      <c r="BO758" s="275"/>
    </row>
    <row r="759">
      <c r="D759" s="273"/>
      <c r="E759" s="274"/>
      <c r="F759" s="275"/>
      <c r="G759" s="275"/>
      <c r="H759" s="273"/>
      <c r="I759" s="274"/>
      <c r="J759" s="275"/>
      <c r="K759" s="275"/>
      <c r="L759" s="273"/>
      <c r="M759" s="274"/>
      <c r="N759" s="275"/>
      <c r="O759" s="275"/>
      <c r="P759" s="273"/>
      <c r="Q759" s="274"/>
      <c r="R759" s="275"/>
      <c r="S759" s="275"/>
      <c r="T759" s="273"/>
      <c r="U759" s="274"/>
      <c r="V759" s="275"/>
      <c r="W759" s="275"/>
      <c r="X759" s="273"/>
      <c r="Y759" s="274"/>
      <c r="Z759" s="275"/>
      <c r="AA759" s="275"/>
      <c r="AB759" s="273"/>
      <c r="AC759" s="274"/>
      <c r="AD759" s="275"/>
      <c r="AE759" s="275"/>
      <c r="AF759" s="273"/>
      <c r="AG759" s="274"/>
      <c r="AH759" s="275"/>
      <c r="AI759" s="275"/>
      <c r="AJ759" s="273"/>
      <c r="AK759" s="274"/>
      <c r="AL759" s="275"/>
      <c r="AM759" s="275"/>
      <c r="AN759" s="273"/>
      <c r="AO759" s="274"/>
      <c r="AP759" s="275"/>
      <c r="AQ759" s="275"/>
      <c r="AR759" s="273"/>
      <c r="AS759" s="274"/>
      <c r="AT759" s="275"/>
      <c r="AU759" s="275"/>
      <c r="AV759" s="273"/>
      <c r="AW759" s="274"/>
      <c r="AX759" s="275"/>
      <c r="AY759" s="275"/>
      <c r="AZ759" s="273"/>
      <c r="BA759" s="274"/>
      <c r="BB759" s="275"/>
      <c r="BC759" s="275"/>
      <c r="BD759" s="273"/>
      <c r="BE759" s="274"/>
      <c r="BF759" s="275"/>
      <c r="BG759" s="275"/>
      <c r="BH759" s="273"/>
      <c r="BI759" s="274"/>
      <c r="BJ759" s="275"/>
      <c r="BK759" s="275"/>
      <c r="BL759" s="273"/>
      <c r="BM759" s="274"/>
      <c r="BN759" s="275"/>
      <c r="BO759" s="275"/>
    </row>
    <row r="760">
      <c r="D760" s="273"/>
      <c r="E760" s="274"/>
      <c r="F760" s="275"/>
      <c r="G760" s="275"/>
      <c r="H760" s="273"/>
      <c r="I760" s="274"/>
      <c r="J760" s="275"/>
      <c r="K760" s="275"/>
      <c r="L760" s="273"/>
      <c r="M760" s="274"/>
      <c r="N760" s="275"/>
      <c r="O760" s="275"/>
      <c r="P760" s="273"/>
      <c r="Q760" s="274"/>
      <c r="R760" s="275"/>
      <c r="S760" s="275"/>
      <c r="T760" s="273"/>
      <c r="U760" s="274"/>
      <c r="V760" s="275"/>
      <c r="W760" s="275"/>
      <c r="X760" s="273"/>
      <c r="Y760" s="274"/>
      <c r="Z760" s="275"/>
      <c r="AA760" s="275"/>
      <c r="AB760" s="273"/>
      <c r="AC760" s="274"/>
      <c r="AD760" s="275"/>
      <c r="AE760" s="275"/>
      <c r="AF760" s="273"/>
      <c r="AG760" s="274"/>
      <c r="AH760" s="275"/>
      <c r="AI760" s="275"/>
      <c r="AJ760" s="273"/>
      <c r="AK760" s="274"/>
      <c r="AL760" s="275"/>
      <c r="AM760" s="275"/>
      <c r="AN760" s="273"/>
      <c r="AO760" s="274"/>
      <c r="AP760" s="275"/>
      <c r="AQ760" s="275"/>
      <c r="AR760" s="273"/>
      <c r="AS760" s="274"/>
      <c r="AT760" s="275"/>
      <c r="AU760" s="275"/>
      <c r="AV760" s="273"/>
      <c r="AW760" s="274"/>
      <c r="AX760" s="275"/>
      <c r="AY760" s="275"/>
      <c r="AZ760" s="273"/>
      <c r="BA760" s="274"/>
      <c r="BB760" s="275"/>
      <c r="BC760" s="275"/>
      <c r="BD760" s="273"/>
      <c r="BE760" s="274"/>
      <c r="BF760" s="275"/>
      <c r="BG760" s="275"/>
      <c r="BH760" s="273"/>
      <c r="BI760" s="274"/>
      <c r="BJ760" s="275"/>
      <c r="BK760" s="275"/>
      <c r="BL760" s="273"/>
      <c r="BM760" s="274"/>
      <c r="BN760" s="275"/>
      <c r="BO760" s="275"/>
    </row>
    <row r="761">
      <c r="D761" s="273"/>
      <c r="E761" s="274"/>
      <c r="F761" s="275"/>
      <c r="G761" s="275"/>
      <c r="H761" s="273"/>
      <c r="I761" s="274"/>
      <c r="J761" s="275"/>
      <c r="K761" s="275"/>
      <c r="L761" s="273"/>
      <c r="M761" s="274"/>
      <c r="N761" s="275"/>
      <c r="O761" s="275"/>
      <c r="P761" s="273"/>
      <c r="Q761" s="274"/>
      <c r="R761" s="275"/>
      <c r="S761" s="275"/>
      <c r="T761" s="273"/>
      <c r="U761" s="274"/>
      <c r="V761" s="275"/>
      <c r="W761" s="275"/>
      <c r="X761" s="273"/>
      <c r="Y761" s="274"/>
      <c r="Z761" s="275"/>
      <c r="AA761" s="275"/>
      <c r="AB761" s="273"/>
      <c r="AC761" s="274"/>
      <c r="AD761" s="275"/>
      <c r="AE761" s="275"/>
      <c r="AF761" s="273"/>
      <c r="AG761" s="274"/>
      <c r="AH761" s="275"/>
      <c r="AI761" s="275"/>
      <c r="AJ761" s="273"/>
      <c r="AK761" s="274"/>
      <c r="AL761" s="275"/>
      <c r="AM761" s="275"/>
      <c r="AN761" s="273"/>
      <c r="AO761" s="274"/>
      <c r="AP761" s="275"/>
      <c r="AQ761" s="275"/>
      <c r="AR761" s="273"/>
      <c r="AS761" s="274"/>
      <c r="AT761" s="275"/>
      <c r="AU761" s="275"/>
      <c r="AV761" s="273"/>
      <c r="AW761" s="274"/>
      <c r="AX761" s="275"/>
      <c r="AY761" s="275"/>
      <c r="AZ761" s="273"/>
      <c r="BA761" s="274"/>
      <c r="BB761" s="275"/>
      <c r="BC761" s="275"/>
      <c r="BD761" s="273"/>
      <c r="BE761" s="274"/>
      <c r="BF761" s="275"/>
      <c r="BG761" s="275"/>
      <c r="BH761" s="273"/>
      <c r="BI761" s="274"/>
      <c r="BJ761" s="275"/>
      <c r="BK761" s="275"/>
      <c r="BL761" s="273"/>
      <c r="BM761" s="274"/>
      <c r="BN761" s="275"/>
      <c r="BO761" s="275"/>
    </row>
    <row r="762">
      <c r="D762" s="273"/>
      <c r="E762" s="274"/>
      <c r="F762" s="275"/>
      <c r="G762" s="275"/>
      <c r="H762" s="273"/>
      <c r="I762" s="274"/>
      <c r="J762" s="275"/>
      <c r="K762" s="275"/>
      <c r="L762" s="273"/>
      <c r="M762" s="274"/>
      <c r="N762" s="275"/>
      <c r="O762" s="275"/>
      <c r="P762" s="273"/>
      <c r="Q762" s="274"/>
      <c r="R762" s="275"/>
      <c r="S762" s="275"/>
      <c r="T762" s="273"/>
      <c r="U762" s="274"/>
      <c r="V762" s="275"/>
      <c r="W762" s="275"/>
      <c r="X762" s="273"/>
      <c r="Y762" s="274"/>
      <c r="Z762" s="275"/>
      <c r="AA762" s="275"/>
      <c r="AB762" s="273"/>
      <c r="AC762" s="274"/>
      <c r="AD762" s="275"/>
      <c r="AE762" s="275"/>
      <c r="AF762" s="273"/>
      <c r="AG762" s="274"/>
      <c r="AH762" s="275"/>
      <c r="AI762" s="275"/>
      <c r="AJ762" s="273"/>
      <c r="AK762" s="274"/>
      <c r="AL762" s="275"/>
      <c r="AM762" s="275"/>
      <c r="AN762" s="273"/>
      <c r="AO762" s="274"/>
      <c r="AP762" s="275"/>
      <c r="AQ762" s="275"/>
      <c r="AR762" s="273"/>
      <c r="AS762" s="274"/>
      <c r="AT762" s="275"/>
      <c r="AU762" s="275"/>
      <c r="AV762" s="273"/>
      <c r="AW762" s="274"/>
      <c r="AX762" s="275"/>
      <c r="AY762" s="275"/>
      <c r="AZ762" s="273"/>
      <c r="BA762" s="274"/>
      <c r="BB762" s="275"/>
      <c r="BC762" s="275"/>
      <c r="BD762" s="273"/>
      <c r="BE762" s="274"/>
      <c r="BF762" s="275"/>
      <c r="BG762" s="275"/>
      <c r="BH762" s="273"/>
      <c r="BI762" s="274"/>
      <c r="BJ762" s="275"/>
      <c r="BK762" s="275"/>
      <c r="BL762" s="273"/>
      <c r="BM762" s="274"/>
      <c r="BN762" s="275"/>
      <c r="BO762" s="275"/>
    </row>
    <row r="763">
      <c r="D763" s="273"/>
      <c r="E763" s="274"/>
      <c r="F763" s="275"/>
      <c r="G763" s="275"/>
      <c r="H763" s="273"/>
      <c r="I763" s="274"/>
      <c r="J763" s="275"/>
      <c r="K763" s="275"/>
      <c r="L763" s="273"/>
      <c r="M763" s="274"/>
      <c r="N763" s="275"/>
      <c r="O763" s="275"/>
      <c r="P763" s="273"/>
      <c r="Q763" s="274"/>
      <c r="R763" s="275"/>
      <c r="S763" s="275"/>
      <c r="T763" s="273"/>
      <c r="U763" s="274"/>
      <c r="V763" s="275"/>
      <c r="W763" s="275"/>
      <c r="X763" s="273"/>
      <c r="Y763" s="274"/>
      <c r="Z763" s="275"/>
      <c r="AA763" s="275"/>
      <c r="AB763" s="273"/>
      <c r="AC763" s="274"/>
      <c r="AD763" s="275"/>
      <c r="AE763" s="275"/>
      <c r="AF763" s="273"/>
      <c r="AG763" s="274"/>
      <c r="AH763" s="275"/>
      <c r="AI763" s="275"/>
      <c r="AJ763" s="273"/>
      <c r="AK763" s="274"/>
      <c r="AL763" s="275"/>
      <c r="AM763" s="275"/>
      <c r="AN763" s="273"/>
      <c r="AO763" s="274"/>
      <c r="AP763" s="275"/>
      <c r="AQ763" s="275"/>
      <c r="AR763" s="273"/>
      <c r="AS763" s="274"/>
      <c r="AT763" s="275"/>
      <c r="AU763" s="275"/>
      <c r="AV763" s="273"/>
      <c r="AW763" s="274"/>
      <c r="AX763" s="275"/>
      <c r="AY763" s="275"/>
      <c r="AZ763" s="273"/>
      <c r="BA763" s="274"/>
      <c r="BB763" s="275"/>
      <c r="BC763" s="275"/>
      <c r="BD763" s="273"/>
      <c r="BE763" s="274"/>
      <c r="BF763" s="275"/>
      <c r="BG763" s="275"/>
      <c r="BH763" s="273"/>
      <c r="BI763" s="274"/>
      <c r="BJ763" s="275"/>
      <c r="BK763" s="275"/>
      <c r="BL763" s="273"/>
      <c r="BM763" s="274"/>
      <c r="BN763" s="275"/>
      <c r="BO763" s="275"/>
    </row>
    <row r="764">
      <c r="D764" s="273"/>
      <c r="E764" s="274"/>
      <c r="F764" s="275"/>
      <c r="G764" s="275"/>
      <c r="H764" s="273"/>
      <c r="I764" s="274"/>
      <c r="J764" s="275"/>
      <c r="K764" s="275"/>
      <c r="L764" s="273"/>
      <c r="M764" s="274"/>
      <c r="N764" s="275"/>
      <c r="O764" s="275"/>
      <c r="P764" s="273"/>
      <c r="Q764" s="274"/>
      <c r="R764" s="275"/>
      <c r="S764" s="275"/>
      <c r="T764" s="273"/>
      <c r="U764" s="274"/>
      <c r="V764" s="275"/>
      <c r="W764" s="275"/>
      <c r="X764" s="273"/>
      <c r="Y764" s="274"/>
      <c r="Z764" s="275"/>
      <c r="AA764" s="275"/>
      <c r="AB764" s="273"/>
      <c r="AC764" s="274"/>
      <c r="AD764" s="275"/>
      <c r="AE764" s="275"/>
      <c r="AF764" s="273"/>
      <c r="AG764" s="274"/>
      <c r="AH764" s="275"/>
      <c r="AI764" s="275"/>
      <c r="AJ764" s="273"/>
      <c r="AK764" s="274"/>
      <c r="AL764" s="275"/>
      <c r="AM764" s="275"/>
      <c r="AN764" s="273"/>
      <c r="AO764" s="274"/>
      <c r="AP764" s="275"/>
      <c r="AQ764" s="275"/>
      <c r="AR764" s="273"/>
      <c r="AS764" s="274"/>
      <c r="AT764" s="275"/>
      <c r="AU764" s="275"/>
      <c r="AV764" s="273"/>
      <c r="AW764" s="274"/>
      <c r="AX764" s="275"/>
      <c r="AY764" s="275"/>
      <c r="AZ764" s="273"/>
      <c r="BA764" s="274"/>
      <c r="BB764" s="275"/>
      <c r="BC764" s="275"/>
      <c r="BD764" s="273"/>
      <c r="BE764" s="274"/>
      <c r="BF764" s="275"/>
      <c r="BG764" s="275"/>
      <c r="BH764" s="273"/>
      <c r="BI764" s="274"/>
      <c r="BJ764" s="275"/>
      <c r="BK764" s="275"/>
      <c r="BL764" s="273"/>
      <c r="BM764" s="274"/>
      <c r="BN764" s="275"/>
      <c r="BO764" s="275"/>
    </row>
    <row r="765">
      <c r="D765" s="273"/>
      <c r="E765" s="274"/>
      <c r="F765" s="275"/>
      <c r="G765" s="275"/>
      <c r="H765" s="273"/>
      <c r="I765" s="274"/>
      <c r="J765" s="275"/>
      <c r="K765" s="275"/>
      <c r="L765" s="273"/>
      <c r="M765" s="274"/>
      <c r="N765" s="275"/>
      <c r="O765" s="275"/>
      <c r="P765" s="273"/>
      <c r="Q765" s="274"/>
      <c r="R765" s="275"/>
      <c r="S765" s="275"/>
      <c r="T765" s="273"/>
      <c r="U765" s="274"/>
      <c r="V765" s="275"/>
      <c r="W765" s="275"/>
      <c r="X765" s="273"/>
      <c r="Y765" s="274"/>
      <c r="Z765" s="275"/>
      <c r="AA765" s="275"/>
      <c r="AB765" s="273"/>
      <c r="AC765" s="274"/>
      <c r="AD765" s="275"/>
      <c r="AE765" s="275"/>
      <c r="AF765" s="273"/>
      <c r="AG765" s="274"/>
      <c r="AH765" s="275"/>
      <c r="AI765" s="275"/>
      <c r="AJ765" s="273"/>
      <c r="AK765" s="274"/>
      <c r="AL765" s="275"/>
      <c r="AM765" s="275"/>
      <c r="AN765" s="273"/>
      <c r="AO765" s="274"/>
      <c r="AP765" s="275"/>
      <c r="AQ765" s="275"/>
      <c r="AR765" s="273"/>
      <c r="AS765" s="274"/>
      <c r="AT765" s="275"/>
      <c r="AU765" s="275"/>
      <c r="AV765" s="273"/>
      <c r="AW765" s="274"/>
      <c r="AX765" s="275"/>
      <c r="AY765" s="275"/>
      <c r="AZ765" s="273"/>
      <c r="BA765" s="274"/>
      <c r="BB765" s="275"/>
      <c r="BC765" s="275"/>
      <c r="BD765" s="273"/>
      <c r="BE765" s="274"/>
      <c r="BF765" s="275"/>
      <c r="BG765" s="275"/>
      <c r="BH765" s="273"/>
      <c r="BI765" s="274"/>
      <c r="BJ765" s="275"/>
      <c r="BK765" s="275"/>
      <c r="BL765" s="273"/>
      <c r="BM765" s="274"/>
      <c r="BN765" s="275"/>
      <c r="BO765" s="275"/>
    </row>
    <row r="766">
      <c r="D766" s="273"/>
      <c r="E766" s="274"/>
      <c r="F766" s="275"/>
      <c r="G766" s="275"/>
      <c r="H766" s="273"/>
      <c r="I766" s="274"/>
      <c r="J766" s="275"/>
      <c r="K766" s="275"/>
      <c r="L766" s="273"/>
      <c r="M766" s="274"/>
      <c r="N766" s="275"/>
      <c r="O766" s="275"/>
      <c r="P766" s="273"/>
      <c r="Q766" s="274"/>
      <c r="R766" s="275"/>
      <c r="S766" s="275"/>
      <c r="T766" s="273"/>
      <c r="U766" s="274"/>
      <c r="V766" s="275"/>
      <c r="W766" s="275"/>
      <c r="X766" s="273"/>
      <c r="Y766" s="274"/>
      <c r="Z766" s="275"/>
      <c r="AA766" s="275"/>
      <c r="AB766" s="273"/>
      <c r="AC766" s="274"/>
      <c r="AD766" s="275"/>
      <c r="AE766" s="275"/>
      <c r="AF766" s="273"/>
      <c r="AG766" s="274"/>
      <c r="AH766" s="275"/>
      <c r="AI766" s="275"/>
      <c r="AJ766" s="273"/>
      <c r="AK766" s="274"/>
      <c r="AL766" s="275"/>
      <c r="AM766" s="275"/>
      <c r="AN766" s="273"/>
      <c r="AO766" s="274"/>
      <c r="AP766" s="275"/>
      <c r="AQ766" s="275"/>
      <c r="AR766" s="273"/>
      <c r="AS766" s="274"/>
      <c r="AT766" s="275"/>
      <c r="AU766" s="275"/>
      <c r="AV766" s="273"/>
      <c r="AW766" s="274"/>
      <c r="AX766" s="275"/>
      <c r="AY766" s="275"/>
      <c r="AZ766" s="273"/>
      <c r="BA766" s="274"/>
      <c r="BB766" s="275"/>
      <c r="BC766" s="275"/>
      <c r="BD766" s="273"/>
      <c r="BE766" s="274"/>
      <c r="BF766" s="275"/>
      <c r="BG766" s="275"/>
      <c r="BH766" s="273"/>
      <c r="BI766" s="274"/>
      <c r="BJ766" s="275"/>
      <c r="BK766" s="275"/>
      <c r="BL766" s="273"/>
      <c r="BM766" s="274"/>
      <c r="BN766" s="275"/>
      <c r="BO766" s="275"/>
    </row>
    <row r="767">
      <c r="D767" s="273"/>
      <c r="E767" s="274"/>
      <c r="F767" s="275"/>
      <c r="G767" s="275"/>
      <c r="H767" s="273"/>
      <c r="I767" s="274"/>
      <c r="J767" s="275"/>
      <c r="K767" s="275"/>
      <c r="L767" s="273"/>
      <c r="M767" s="274"/>
      <c r="N767" s="275"/>
      <c r="O767" s="275"/>
      <c r="P767" s="273"/>
      <c r="Q767" s="274"/>
      <c r="R767" s="275"/>
      <c r="S767" s="275"/>
      <c r="T767" s="273"/>
      <c r="U767" s="274"/>
      <c r="V767" s="275"/>
      <c r="W767" s="275"/>
      <c r="X767" s="273"/>
      <c r="Y767" s="274"/>
      <c r="Z767" s="275"/>
      <c r="AA767" s="275"/>
      <c r="AB767" s="273"/>
      <c r="AC767" s="274"/>
      <c r="AD767" s="275"/>
      <c r="AE767" s="275"/>
      <c r="AF767" s="273"/>
      <c r="AG767" s="274"/>
      <c r="AH767" s="275"/>
      <c r="AI767" s="275"/>
      <c r="AJ767" s="273"/>
      <c r="AK767" s="274"/>
      <c r="AL767" s="275"/>
      <c r="AM767" s="275"/>
      <c r="AN767" s="273"/>
      <c r="AO767" s="274"/>
      <c r="AP767" s="275"/>
      <c r="AQ767" s="275"/>
      <c r="AR767" s="273"/>
      <c r="AS767" s="274"/>
      <c r="AT767" s="275"/>
      <c r="AU767" s="275"/>
      <c r="AV767" s="273"/>
      <c r="AW767" s="274"/>
      <c r="AX767" s="275"/>
      <c r="AY767" s="275"/>
      <c r="AZ767" s="273"/>
      <c r="BA767" s="274"/>
      <c r="BB767" s="275"/>
      <c r="BC767" s="275"/>
      <c r="BD767" s="273"/>
      <c r="BE767" s="274"/>
      <c r="BF767" s="275"/>
      <c r="BG767" s="275"/>
      <c r="BH767" s="273"/>
      <c r="BI767" s="274"/>
      <c r="BJ767" s="275"/>
      <c r="BK767" s="275"/>
      <c r="BL767" s="273"/>
      <c r="BM767" s="274"/>
      <c r="BN767" s="275"/>
      <c r="BO767" s="275"/>
    </row>
    <row r="768">
      <c r="D768" s="273"/>
      <c r="E768" s="274"/>
      <c r="F768" s="275"/>
      <c r="G768" s="275"/>
      <c r="H768" s="273"/>
      <c r="I768" s="274"/>
      <c r="J768" s="275"/>
      <c r="K768" s="275"/>
      <c r="L768" s="273"/>
      <c r="M768" s="274"/>
      <c r="N768" s="275"/>
      <c r="O768" s="275"/>
      <c r="P768" s="273"/>
      <c r="Q768" s="274"/>
      <c r="R768" s="275"/>
      <c r="S768" s="275"/>
      <c r="T768" s="273"/>
      <c r="U768" s="274"/>
      <c r="V768" s="275"/>
      <c r="W768" s="275"/>
      <c r="X768" s="273"/>
      <c r="Y768" s="274"/>
      <c r="Z768" s="275"/>
      <c r="AA768" s="275"/>
      <c r="AB768" s="273"/>
      <c r="AC768" s="274"/>
      <c r="AD768" s="275"/>
      <c r="AE768" s="275"/>
      <c r="AF768" s="273"/>
      <c r="AG768" s="274"/>
      <c r="AH768" s="275"/>
      <c r="AI768" s="275"/>
      <c r="AJ768" s="273"/>
      <c r="AK768" s="274"/>
      <c r="AL768" s="275"/>
      <c r="AM768" s="275"/>
      <c r="AN768" s="273"/>
      <c r="AO768" s="274"/>
      <c r="AP768" s="275"/>
      <c r="AQ768" s="275"/>
      <c r="AR768" s="273"/>
      <c r="AS768" s="274"/>
      <c r="AT768" s="275"/>
      <c r="AU768" s="275"/>
      <c r="AV768" s="273"/>
      <c r="AW768" s="274"/>
      <c r="AX768" s="275"/>
      <c r="AY768" s="275"/>
      <c r="AZ768" s="273"/>
      <c r="BA768" s="274"/>
      <c r="BB768" s="275"/>
      <c r="BC768" s="275"/>
      <c r="BD768" s="273"/>
      <c r="BE768" s="274"/>
      <c r="BF768" s="275"/>
      <c r="BG768" s="275"/>
      <c r="BH768" s="273"/>
      <c r="BI768" s="274"/>
      <c r="BJ768" s="275"/>
      <c r="BK768" s="275"/>
      <c r="BL768" s="273"/>
      <c r="BM768" s="274"/>
      <c r="BN768" s="275"/>
      <c r="BO768" s="275"/>
    </row>
    <row r="769">
      <c r="D769" s="273"/>
      <c r="E769" s="274"/>
      <c r="F769" s="275"/>
      <c r="G769" s="275"/>
      <c r="H769" s="273"/>
      <c r="I769" s="274"/>
      <c r="J769" s="275"/>
      <c r="K769" s="275"/>
      <c r="L769" s="273"/>
      <c r="M769" s="274"/>
      <c r="N769" s="275"/>
      <c r="O769" s="275"/>
      <c r="P769" s="273"/>
      <c r="Q769" s="274"/>
      <c r="R769" s="275"/>
      <c r="S769" s="275"/>
      <c r="T769" s="273"/>
      <c r="U769" s="274"/>
      <c r="V769" s="275"/>
      <c r="W769" s="275"/>
      <c r="X769" s="273"/>
      <c r="Y769" s="274"/>
      <c r="Z769" s="275"/>
      <c r="AA769" s="275"/>
      <c r="AB769" s="273"/>
      <c r="AC769" s="274"/>
      <c r="AD769" s="275"/>
      <c r="AE769" s="275"/>
      <c r="AF769" s="273"/>
      <c r="AG769" s="274"/>
      <c r="AH769" s="275"/>
      <c r="AI769" s="275"/>
      <c r="AJ769" s="273"/>
      <c r="AK769" s="274"/>
      <c r="AL769" s="275"/>
      <c r="AM769" s="275"/>
      <c r="AN769" s="273"/>
      <c r="AO769" s="274"/>
      <c r="AP769" s="275"/>
      <c r="AQ769" s="275"/>
      <c r="AR769" s="273"/>
      <c r="AS769" s="274"/>
      <c r="AT769" s="275"/>
      <c r="AU769" s="275"/>
      <c r="AV769" s="273"/>
      <c r="AW769" s="274"/>
      <c r="AX769" s="275"/>
      <c r="AY769" s="275"/>
      <c r="AZ769" s="273"/>
      <c r="BA769" s="274"/>
      <c r="BB769" s="275"/>
      <c r="BC769" s="275"/>
      <c r="BD769" s="273"/>
      <c r="BE769" s="274"/>
      <c r="BF769" s="275"/>
      <c r="BG769" s="275"/>
      <c r="BH769" s="273"/>
      <c r="BI769" s="274"/>
      <c r="BJ769" s="275"/>
      <c r="BK769" s="275"/>
      <c r="BL769" s="273"/>
      <c r="BM769" s="274"/>
      <c r="BN769" s="275"/>
      <c r="BO769" s="275"/>
    </row>
    <row r="770">
      <c r="D770" s="273"/>
      <c r="E770" s="274"/>
      <c r="F770" s="275"/>
      <c r="G770" s="275"/>
      <c r="H770" s="273"/>
      <c r="I770" s="274"/>
      <c r="J770" s="275"/>
      <c r="K770" s="275"/>
      <c r="L770" s="273"/>
      <c r="M770" s="274"/>
      <c r="N770" s="275"/>
      <c r="O770" s="275"/>
      <c r="P770" s="273"/>
      <c r="Q770" s="274"/>
      <c r="R770" s="275"/>
      <c r="S770" s="275"/>
      <c r="T770" s="273"/>
      <c r="U770" s="274"/>
      <c r="V770" s="275"/>
      <c r="W770" s="275"/>
      <c r="X770" s="273"/>
      <c r="Y770" s="274"/>
      <c r="Z770" s="275"/>
      <c r="AA770" s="275"/>
      <c r="AB770" s="273"/>
      <c r="AC770" s="274"/>
      <c r="AD770" s="275"/>
      <c r="AE770" s="275"/>
      <c r="AF770" s="273"/>
      <c r="AG770" s="274"/>
      <c r="AH770" s="275"/>
      <c r="AI770" s="275"/>
      <c r="AJ770" s="273"/>
      <c r="AK770" s="274"/>
      <c r="AL770" s="275"/>
      <c r="AM770" s="275"/>
      <c r="AN770" s="273"/>
      <c r="AO770" s="274"/>
      <c r="AP770" s="275"/>
      <c r="AQ770" s="275"/>
      <c r="AR770" s="273"/>
      <c r="AS770" s="274"/>
      <c r="AT770" s="275"/>
      <c r="AU770" s="275"/>
      <c r="AV770" s="273"/>
      <c r="AW770" s="274"/>
      <c r="AX770" s="275"/>
      <c r="AY770" s="275"/>
      <c r="AZ770" s="273"/>
      <c r="BA770" s="274"/>
      <c r="BB770" s="275"/>
      <c r="BC770" s="275"/>
      <c r="BD770" s="273"/>
      <c r="BE770" s="274"/>
      <c r="BF770" s="275"/>
      <c r="BG770" s="275"/>
      <c r="BH770" s="273"/>
      <c r="BI770" s="274"/>
      <c r="BJ770" s="275"/>
      <c r="BK770" s="275"/>
      <c r="BL770" s="273"/>
      <c r="BM770" s="274"/>
      <c r="BN770" s="275"/>
      <c r="BO770" s="275"/>
    </row>
    <row r="771">
      <c r="D771" s="273"/>
      <c r="E771" s="274"/>
      <c r="F771" s="275"/>
      <c r="G771" s="275"/>
      <c r="H771" s="273"/>
      <c r="I771" s="274"/>
      <c r="J771" s="275"/>
      <c r="K771" s="275"/>
      <c r="L771" s="273"/>
      <c r="M771" s="274"/>
      <c r="N771" s="275"/>
      <c r="O771" s="275"/>
      <c r="P771" s="273"/>
      <c r="Q771" s="274"/>
      <c r="R771" s="275"/>
      <c r="S771" s="275"/>
      <c r="T771" s="273"/>
      <c r="U771" s="274"/>
      <c r="V771" s="275"/>
      <c r="W771" s="275"/>
      <c r="X771" s="273"/>
      <c r="Y771" s="274"/>
      <c r="Z771" s="275"/>
      <c r="AA771" s="275"/>
      <c r="AB771" s="273"/>
      <c r="AC771" s="274"/>
      <c r="AD771" s="275"/>
      <c r="AE771" s="275"/>
      <c r="AF771" s="273"/>
      <c r="AG771" s="274"/>
      <c r="AH771" s="275"/>
      <c r="AI771" s="275"/>
      <c r="AJ771" s="273"/>
      <c r="AK771" s="274"/>
      <c r="AL771" s="275"/>
      <c r="AM771" s="275"/>
      <c r="AN771" s="273"/>
      <c r="AO771" s="274"/>
      <c r="AP771" s="275"/>
      <c r="AQ771" s="275"/>
      <c r="AR771" s="273"/>
      <c r="AS771" s="274"/>
      <c r="AT771" s="275"/>
      <c r="AU771" s="275"/>
      <c r="AV771" s="273"/>
      <c r="AW771" s="274"/>
      <c r="AX771" s="275"/>
      <c r="AY771" s="275"/>
      <c r="AZ771" s="273"/>
      <c r="BA771" s="274"/>
      <c r="BB771" s="275"/>
      <c r="BC771" s="275"/>
      <c r="BD771" s="273"/>
      <c r="BE771" s="274"/>
      <c r="BF771" s="275"/>
      <c r="BG771" s="275"/>
      <c r="BH771" s="273"/>
      <c r="BI771" s="274"/>
      <c r="BJ771" s="275"/>
      <c r="BK771" s="275"/>
      <c r="BL771" s="273"/>
      <c r="BM771" s="274"/>
      <c r="BN771" s="275"/>
      <c r="BO771" s="275"/>
    </row>
    <row r="772">
      <c r="D772" s="273"/>
      <c r="E772" s="274"/>
      <c r="F772" s="275"/>
      <c r="G772" s="275"/>
      <c r="H772" s="273"/>
      <c r="I772" s="274"/>
      <c r="J772" s="275"/>
      <c r="K772" s="275"/>
      <c r="L772" s="273"/>
      <c r="M772" s="274"/>
      <c r="N772" s="275"/>
      <c r="O772" s="275"/>
      <c r="P772" s="273"/>
      <c r="Q772" s="274"/>
      <c r="R772" s="275"/>
      <c r="S772" s="275"/>
      <c r="T772" s="273"/>
      <c r="U772" s="274"/>
      <c r="V772" s="275"/>
      <c r="W772" s="275"/>
      <c r="X772" s="273"/>
      <c r="Y772" s="274"/>
      <c r="Z772" s="275"/>
      <c r="AA772" s="275"/>
      <c r="AB772" s="273"/>
      <c r="AC772" s="274"/>
      <c r="AD772" s="275"/>
      <c r="AE772" s="275"/>
      <c r="AF772" s="273"/>
      <c r="AG772" s="274"/>
      <c r="AH772" s="275"/>
      <c r="AI772" s="275"/>
      <c r="AJ772" s="273"/>
      <c r="AK772" s="274"/>
      <c r="AL772" s="275"/>
      <c r="AM772" s="275"/>
      <c r="AN772" s="273"/>
      <c r="AO772" s="274"/>
      <c r="AP772" s="275"/>
      <c r="AQ772" s="275"/>
      <c r="AR772" s="273"/>
      <c r="AS772" s="274"/>
      <c r="AT772" s="275"/>
      <c r="AU772" s="275"/>
      <c r="AV772" s="273"/>
      <c r="AW772" s="274"/>
      <c r="AX772" s="275"/>
      <c r="AY772" s="275"/>
      <c r="AZ772" s="273"/>
      <c r="BA772" s="274"/>
      <c r="BB772" s="275"/>
      <c r="BC772" s="275"/>
      <c r="BD772" s="273"/>
      <c r="BE772" s="274"/>
      <c r="BF772" s="275"/>
      <c r="BG772" s="275"/>
      <c r="BH772" s="273"/>
      <c r="BI772" s="274"/>
      <c r="BJ772" s="275"/>
      <c r="BK772" s="275"/>
      <c r="BL772" s="273"/>
      <c r="BM772" s="274"/>
      <c r="BN772" s="275"/>
      <c r="BO772" s="275"/>
    </row>
    <row r="773">
      <c r="D773" s="273"/>
      <c r="E773" s="274"/>
      <c r="F773" s="275"/>
      <c r="G773" s="275"/>
      <c r="H773" s="273"/>
      <c r="I773" s="274"/>
      <c r="J773" s="275"/>
      <c r="K773" s="275"/>
      <c r="L773" s="273"/>
      <c r="M773" s="274"/>
      <c r="N773" s="275"/>
      <c r="O773" s="275"/>
      <c r="P773" s="273"/>
      <c r="Q773" s="274"/>
      <c r="R773" s="275"/>
      <c r="S773" s="275"/>
      <c r="T773" s="273"/>
      <c r="U773" s="274"/>
      <c r="V773" s="275"/>
      <c r="W773" s="275"/>
      <c r="X773" s="273"/>
      <c r="Y773" s="274"/>
      <c r="Z773" s="275"/>
      <c r="AA773" s="275"/>
      <c r="AB773" s="273"/>
      <c r="AC773" s="274"/>
      <c r="AD773" s="275"/>
      <c r="AE773" s="275"/>
      <c r="AF773" s="273"/>
      <c r="AG773" s="274"/>
      <c r="AH773" s="275"/>
      <c r="AI773" s="275"/>
      <c r="AJ773" s="273"/>
      <c r="AK773" s="274"/>
      <c r="AL773" s="275"/>
      <c r="AM773" s="275"/>
      <c r="AN773" s="273"/>
      <c r="AO773" s="274"/>
      <c r="AP773" s="275"/>
      <c r="AQ773" s="275"/>
      <c r="AR773" s="273"/>
      <c r="AS773" s="274"/>
      <c r="AT773" s="275"/>
      <c r="AU773" s="275"/>
      <c r="AV773" s="273"/>
      <c r="AW773" s="274"/>
      <c r="AX773" s="275"/>
      <c r="AY773" s="275"/>
      <c r="AZ773" s="273"/>
      <c r="BA773" s="274"/>
      <c r="BB773" s="275"/>
      <c r="BC773" s="275"/>
      <c r="BD773" s="273"/>
      <c r="BE773" s="274"/>
      <c r="BF773" s="275"/>
      <c r="BG773" s="275"/>
      <c r="BH773" s="273"/>
      <c r="BI773" s="274"/>
      <c r="BJ773" s="275"/>
      <c r="BK773" s="275"/>
      <c r="BL773" s="273"/>
      <c r="BM773" s="274"/>
      <c r="BN773" s="275"/>
      <c r="BO773" s="275"/>
    </row>
    <row r="774">
      <c r="D774" s="273"/>
      <c r="E774" s="274"/>
      <c r="F774" s="275"/>
      <c r="G774" s="275"/>
      <c r="H774" s="273"/>
      <c r="I774" s="274"/>
      <c r="J774" s="275"/>
      <c r="K774" s="275"/>
      <c r="L774" s="273"/>
      <c r="M774" s="274"/>
      <c r="N774" s="275"/>
      <c r="O774" s="275"/>
      <c r="P774" s="273"/>
      <c r="Q774" s="274"/>
      <c r="R774" s="275"/>
      <c r="S774" s="275"/>
      <c r="T774" s="273"/>
      <c r="U774" s="274"/>
      <c r="V774" s="275"/>
      <c r="W774" s="275"/>
      <c r="X774" s="273"/>
      <c r="Y774" s="274"/>
      <c r="Z774" s="275"/>
      <c r="AA774" s="275"/>
      <c r="AB774" s="273"/>
      <c r="AC774" s="274"/>
      <c r="AD774" s="275"/>
      <c r="AE774" s="275"/>
      <c r="AF774" s="273"/>
      <c r="AG774" s="274"/>
      <c r="AH774" s="275"/>
      <c r="AI774" s="275"/>
      <c r="AJ774" s="273"/>
      <c r="AK774" s="274"/>
      <c r="AL774" s="275"/>
      <c r="AM774" s="275"/>
      <c r="AN774" s="273"/>
      <c r="AO774" s="274"/>
      <c r="AP774" s="275"/>
      <c r="AQ774" s="275"/>
      <c r="AR774" s="273"/>
      <c r="AS774" s="274"/>
      <c r="AT774" s="275"/>
      <c r="AU774" s="275"/>
      <c r="AV774" s="273"/>
      <c r="AW774" s="274"/>
      <c r="AX774" s="275"/>
      <c r="AY774" s="275"/>
      <c r="AZ774" s="273"/>
      <c r="BA774" s="274"/>
      <c r="BB774" s="275"/>
      <c r="BC774" s="275"/>
      <c r="BD774" s="273"/>
      <c r="BE774" s="274"/>
      <c r="BF774" s="275"/>
      <c r="BG774" s="275"/>
      <c r="BH774" s="273"/>
      <c r="BI774" s="274"/>
      <c r="BJ774" s="275"/>
      <c r="BK774" s="275"/>
      <c r="BL774" s="273"/>
      <c r="BM774" s="274"/>
      <c r="BN774" s="275"/>
      <c r="BO774" s="275"/>
    </row>
    <row r="775">
      <c r="D775" s="273"/>
      <c r="E775" s="274"/>
      <c r="F775" s="275"/>
      <c r="G775" s="275"/>
      <c r="H775" s="273"/>
      <c r="I775" s="274"/>
      <c r="J775" s="275"/>
      <c r="K775" s="275"/>
      <c r="L775" s="273"/>
      <c r="M775" s="274"/>
      <c r="N775" s="275"/>
      <c r="O775" s="275"/>
      <c r="P775" s="273"/>
      <c r="Q775" s="274"/>
      <c r="R775" s="275"/>
      <c r="S775" s="275"/>
      <c r="T775" s="273"/>
      <c r="U775" s="274"/>
      <c r="V775" s="275"/>
      <c r="W775" s="275"/>
      <c r="X775" s="273"/>
      <c r="Y775" s="274"/>
      <c r="Z775" s="275"/>
      <c r="AA775" s="275"/>
      <c r="AB775" s="273"/>
      <c r="AC775" s="274"/>
      <c r="AD775" s="275"/>
      <c r="AE775" s="275"/>
      <c r="AF775" s="273"/>
      <c r="AG775" s="274"/>
      <c r="AH775" s="275"/>
      <c r="AI775" s="275"/>
      <c r="AJ775" s="273"/>
      <c r="AK775" s="274"/>
      <c r="AL775" s="275"/>
      <c r="AM775" s="275"/>
      <c r="AN775" s="273"/>
      <c r="AO775" s="274"/>
      <c r="AP775" s="275"/>
      <c r="AQ775" s="275"/>
      <c r="AR775" s="273"/>
      <c r="AS775" s="274"/>
      <c r="AT775" s="275"/>
      <c r="AU775" s="275"/>
      <c r="AV775" s="273"/>
      <c r="AW775" s="274"/>
      <c r="AX775" s="275"/>
      <c r="AY775" s="275"/>
      <c r="AZ775" s="273"/>
      <c r="BA775" s="274"/>
      <c r="BB775" s="275"/>
      <c r="BC775" s="275"/>
      <c r="BD775" s="273"/>
      <c r="BE775" s="274"/>
      <c r="BF775" s="275"/>
      <c r="BG775" s="275"/>
      <c r="BH775" s="273"/>
      <c r="BI775" s="274"/>
      <c r="BJ775" s="275"/>
      <c r="BK775" s="275"/>
      <c r="BL775" s="273"/>
      <c r="BM775" s="274"/>
      <c r="BN775" s="275"/>
      <c r="BO775" s="275"/>
    </row>
    <row r="776">
      <c r="D776" s="273"/>
      <c r="E776" s="274"/>
      <c r="F776" s="275"/>
      <c r="G776" s="275"/>
      <c r="H776" s="273"/>
      <c r="I776" s="274"/>
      <c r="J776" s="275"/>
      <c r="K776" s="275"/>
      <c r="L776" s="273"/>
      <c r="M776" s="274"/>
      <c r="N776" s="275"/>
      <c r="O776" s="275"/>
      <c r="P776" s="273"/>
      <c r="Q776" s="274"/>
      <c r="R776" s="275"/>
      <c r="S776" s="275"/>
      <c r="T776" s="273"/>
      <c r="U776" s="274"/>
      <c r="V776" s="275"/>
      <c r="W776" s="275"/>
      <c r="X776" s="273"/>
      <c r="Y776" s="274"/>
      <c r="Z776" s="275"/>
      <c r="AA776" s="275"/>
      <c r="AB776" s="273"/>
      <c r="AC776" s="274"/>
      <c r="AD776" s="275"/>
      <c r="AE776" s="275"/>
      <c r="AF776" s="273"/>
      <c r="AG776" s="274"/>
      <c r="AH776" s="275"/>
      <c r="AI776" s="275"/>
      <c r="AJ776" s="273"/>
      <c r="AK776" s="274"/>
      <c r="AL776" s="275"/>
      <c r="AM776" s="275"/>
      <c r="AN776" s="273"/>
      <c r="AO776" s="274"/>
      <c r="AP776" s="275"/>
      <c r="AQ776" s="275"/>
      <c r="AR776" s="273"/>
      <c r="AS776" s="274"/>
      <c r="AT776" s="275"/>
      <c r="AU776" s="275"/>
      <c r="AV776" s="273"/>
      <c r="AW776" s="274"/>
      <c r="AX776" s="275"/>
      <c r="AY776" s="275"/>
      <c r="AZ776" s="273"/>
      <c r="BA776" s="274"/>
      <c r="BB776" s="275"/>
      <c r="BC776" s="275"/>
      <c r="BD776" s="273"/>
      <c r="BE776" s="274"/>
      <c r="BF776" s="275"/>
      <c r="BG776" s="275"/>
      <c r="BH776" s="273"/>
      <c r="BI776" s="274"/>
      <c r="BJ776" s="275"/>
      <c r="BK776" s="275"/>
      <c r="BL776" s="273"/>
      <c r="BM776" s="274"/>
      <c r="BN776" s="275"/>
      <c r="BO776" s="275"/>
    </row>
    <row r="777">
      <c r="D777" s="273"/>
      <c r="E777" s="274"/>
      <c r="F777" s="275"/>
      <c r="G777" s="275"/>
      <c r="H777" s="273"/>
      <c r="I777" s="274"/>
      <c r="J777" s="275"/>
      <c r="K777" s="275"/>
      <c r="L777" s="273"/>
      <c r="M777" s="274"/>
      <c r="N777" s="275"/>
      <c r="O777" s="275"/>
      <c r="P777" s="273"/>
      <c r="Q777" s="274"/>
      <c r="R777" s="275"/>
      <c r="S777" s="275"/>
      <c r="T777" s="273"/>
      <c r="U777" s="274"/>
      <c r="V777" s="275"/>
      <c r="W777" s="275"/>
      <c r="X777" s="273"/>
      <c r="Y777" s="274"/>
      <c r="Z777" s="275"/>
      <c r="AA777" s="275"/>
      <c r="AB777" s="273"/>
      <c r="AC777" s="274"/>
      <c r="AD777" s="275"/>
      <c r="AE777" s="275"/>
      <c r="AF777" s="273"/>
      <c r="AG777" s="274"/>
      <c r="AH777" s="275"/>
      <c r="AI777" s="275"/>
      <c r="AJ777" s="273"/>
      <c r="AK777" s="274"/>
      <c r="AL777" s="275"/>
      <c r="AM777" s="275"/>
      <c r="AN777" s="273"/>
      <c r="AO777" s="274"/>
      <c r="AP777" s="275"/>
      <c r="AQ777" s="275"/>
      <c r="AR777" s="273"/>
      <c r="AS777" s="274"/>
      <c r="AT777" s="275"/>
      <c r="AU777" s="275"/>
      <c r="AV777" s="273"/>
      <c r="AW777" s="274"/>
      <c r="AX777" s="275"/>
      <c r="AY777" s="275"/>
      <c r="AZ777" s="273"/>
      <c r="BA777" s="274"/>
      <c r="BB777" s="275"/>
      <c r="BC777" s="275"/>
      <c r="BD777" s="273"/>
      <c r="BE777" s="274"/>
      <c r="BF777" s="275"/>
      <c r="BG777" s="275"/>
      <c r="BH777" s="273"/>
      <c r="BI777" s="274"/>
      <c r="BJ777" s="275"/>
      <c r="BK777" s="275"/>
      <c r="BL777" s="273"/>
      <c r="BM777" s="274"/>
      <c r="BN777" s="275"/>
      <c r="BO777" s="275"/>
    </row>
    <row r="778">
      <c r="D778" s="273"/>
      <c r="E778" s="274"/>
      <c r="F778" s="275"/>
      <c r="G778" s="275"/>
      <c r="H778" s="273"/>
      <c r="I778" s="274"/>
      <c r="J778" s="275"/>
      <c r="K778" s="275"/>
      <c r="L778" s="273"/>
      <c r="M778" s="274"/>
      <c r="N778" s="275"/>
      <c r="O778" s="275"/>
      <c r="P778" s="273"/>
      <c r="Q778" s="274"/>
      <c r="R778" s="275"/>
      <c r="S778" s="275"/>
      <c r="T778" s="273"/>
      <c r="U778" s="274"/>
      <c r="V778" s="275"/>
      <c r="W778" s="275"/>
      <c r="X778" s="273"/>
      <c r="Y778" s="274"/>
      <c r="Z778" s="275"/>
      <c r="AA778" s="275"/>
      <c r="AB778" s="273"/>
      <c r="AC778" s="274"/>
      <c r="AD778" s="275"/>
      <c r="AE778" s="275"/>
      <c r="AF778" s="273"/>
      <c r="AG778" s="274"/>
      <c r="AH778" s="275"/>
      <c r="AI778" s="275"/>
      <c r="AJ778" s="273"/>
      <c r="AK778" s="274"/>
      <c r="AL778" s="275"/>
      <c r="AM778" s="275"/>
      <c r="AN778" s="273"/>
      <c r="AO778" s="274"/>
      <c r="AP778" s="275"/>
      <c r="AQ778" s="275"/>
      <c r="AR778" s="273"/>
      <c r="AS778" s="274"/>
      <c r="AT778" s="275"/>
      <c r="AU778" s="275"/>
      <c r="AV778" s="273"/>
      <c r="AW778" s="274"/>
      <c r="AX778" s="275"/>
      <c r="AY778" s="275"/>
      <c r="AZ778" s="273"/>
      <c r="BA778" s="274"/>
      <c r="BB778" s="275"/>
      <c r="BC778" s="275"/>
      <c r="BD778" s="273"/>
      <c r="BE778" s="274"/>
      <c r="BF778" s="275"/>
      <c r="BG778" s="275"/>
      <c r="BH778" s="273"/>
      <c r="BI778" s="274"/>
      <c r="BJ778" s="275"/>
      <c r="BK778" s="275"/>
      <c r="BL778" s="273"/>
      <c r="BM778" s="274"/>
      <c r="BN778" s="275"/>
      <c r="BO778" s="275"/>
    </row>
    <row r="779">
      <c r="D779" s="273"/>
      <c r="E779" s="274"/>
      <c r="F779" s="275"/>
      <c r="G779" s="275"/>
      <c r="H779" s="273"/>
      <c r="I779" s="274"/>
      <c r="J779" s="275"/>
      <c r="K779" s="275"/>
      <c r="L779" s="273"/>
      <c r="M779" s="274"/>
      <c r="N779" s="275"/>
      <c r="O779" s="275"/>
      <c r="P779" s="273"/>
      <c r="Q779" s="274"/>
      <c r="R779" s="275"/>
      <c r="S779" s="275"/>
      <c r="T779" s="273"/>
      <c r="U779" s="274"/>
      <c r="V779" s="275"/>
      <c r="W779" s="275"/>
      <c r="X779" s="273"/>
      <c r="Y779" s="274"/>
      <c r="Z779" s="275"/>
      <c r="AA779" s="275"/>
      <c r="AB779" s="273"/>
      <c r="AC779" s="274"/>
      <c r="AD779" s="275"/>
      <c r="AE779" s="275"/>
      <c r="AF779" s="273"/>
      <c r="AG779" s="274"/>
      <c r="AH779" s="275"/>
      <c r="AI779" s="275"/>
      <c r="AJ779" s="273"/>
      <c r="AK779" s="274"/>
      <c r="AL779" s="275"/>
      <c r="AM779" s="275"/>
      <c r="AN779" s="273"/>
      <c r="AO779" s="274"/>
      <c r="AP779" s="275"/>
      <c r="AQ779" s="275"/>
      <c r="AR779" s="273"/>
      <c r="AS779" s="274"/>
      <c r="AT779" s="275"/>
      <c r="AU779" s="275"/>
      <c r="AV779" s="273"/>
      <c r="AW779" s="274"/>
      <c r="AX779" s="275"/>
      <c r="AY779" s="275"/>
      <c r="AZ779" s="273"/>
      <c r="BA779" s="274"/>
      <c r="BB779" s="275"/>
      <c r="BC779" s="275"/>
      <c r="BD779" s="273"/>
      <c r="BE779" s="274"/>
      <c r="BF779" s="275"/>
      <c r="BG779" s="275"/>
      <c r="BH779" s="273"/>
      <c r="BI779" s="274"/>
      <c r="BJ779" s="275"/>
      <c r="BK779" s="275"/>
      <c r="BL779" s="273"/>
      <c r="BM779" s="274"/>
      <c r="BN779" s="275"/>
      <c r="BO779" s="275"/>
    </row>
    <row r="780">
      <c r="D780" s="273"/>
      <c r="E780" s="274"/>
      <c r="F780" s="275"/>
      <c r="G780" s="275"/>
      <c r="H780" s="273"/>
      <c r="I780" s="274"/>
      <c r="J780" s="275"/>
      <c r="K780" s="275"/>
      <c r="L780" s="273"/>
      <c r="M780" s="274"/>
      <c r="N780" s="275"/>
      <c r="O780" s="275"/>
      <c r="P780" s="273"/>
      <c r="Q780" s="274"/>
      <c r="R780" s="275"/>
      <c r="S780" s="275"/>
      <c r="T780" s="273"/>
      <c r="U780" s="274"/>
      <c r="V780" s="275"/>
      <c r="W780" s="275"/>
      <c r="X780" s="273"/>
      <c r="Y780" s="274"/>
      <c r="Z780" s="275"/>
      <c r="AA780" s="275"/>
      <c r="AB780" s="273"/>
      <c r="AC780" s="274"/>
      <c r="AD780" s="275"/>
      <c r="AE780" s="275"/>
      <c r="AF780" s="273"/>
      <c r="AG780" s="274"/>
      <c r="AH780" s="275"/>
      <c r="AI780" s="275"/>
      <c r="AJ780" s="273"/>
      <c r="AK780" s="274"/>
      <c r="AL780" s="275"/>
      <c r="AM780" s="275"/>
      <c r="AN780" s="273"/>
      <c r="AO780" s="274"/>
      <c r="AP780" s="275"/>
      <c r="AQ780" s="275"/>
      <c r="AR780" s="273"/>
      <c r="AS780" s="274"/>
      <c r="AT780" s="275"/>
      <c r="AU780" s="275"/>
      <c r="AV780" s="273"/>
      <c r="AW780" s="274"/>
      <c r="AX780" s="275"/>
      <c r="AY780" s="275"/>
      <c r="AZ780" s="273"/>
      <c r="BA780" s="274"/>
      <c r="BB780" s="275"/>
      <c r="BC780" s="275"/>
      <c r="BD780" s="273"/>
      <c r="BE780" s="274"/>
      <c r="BF780" s="275"/>
      <c r="BG780" s="275"/>
      <c r="BH780" s="273"/>
      <c r="BI780" s="274"/>
      <c r="BJ780" s="275"/>
      <c r="BK780" s="275"/>
      <c r="BL780" s="273"/>
      <c r="BM780" s="274"/>
      <c r="BN780" s="275"/>
      <c r="BO780" s="275"/>
    </row>
    <row r="781">
      <c r="D781" s="273"/>
      <c r="E781" s="274"/>
      <c r="F781" s="275"/>
      <c r="G781" s="275"/>
      <c r="H781" s="273"/>
      <c r="I781" s="274"/>
      <c r="J781" s="275"/>
      <c r="K781" s="275"/>
      <c r="L781" s="273"/>
      <c r="M781" s="274"/>
      <c r="N781" s="275"/>
      <c r="O781" s="275"/>
      <c r="P781" s="273"/>
      <c r="Q781" s="274"/>
      <c r="R781" s="275"/>
      <c r="S781" s="275"/>
      <c r="T781" s="273"/>
      <c r="U781" s="274"/>
      <c r="V781" s="275"/>
      <c r="W781" s="275"/>
      <c r="X781" s="273"/>
      <c r="Y781" s="274"/>
      <c r="Z781" s="275"/>
      <c r="AA781" s="275"/>
      <c r="AB781" s="273"/>
      <c r="AC781" s="274"/>
      <c r="AD781" s="275"/>
      <c r="AE781" s="275"/>
      <c r="AF781" s="273"/>
      <c r="AG781" s="274"/>
      <c r="AH781" s="275"/>
      <c r="AI781" s="275"/>
      <c r="AJ781" s="273"/>
      <c r="AK781" s="274"/>
      <c r="AL781" s="275"/>
      <c r="AM781" s="275"/>
      <c r="AN781" s="273"/>
      <c r="AO781" s="274"/>
      <c r="AP781" s="275"/>
      <c r="AQ781" s="275"/>
      <c r="AR781" s="273"/>
      <c r="AS781" s="274"/>
      <c r="AT781" s="275"/>
      <c r="AU781" s="275"/>
      <c r="AV781" s="273"/>
      <c r="AW781" s="274"/>
      <c r="AX781" s="275"/>
      <c r="AY781" s="275"/>
      <c r="AZ781" s="273"/>
      <c r="BA781" s="274"/>
      <c r="BB781" s="275"/>
      <c r="BC781" s="275"/>
      <c r="BD781" s="273"/>
      <c r="BE781" s="274"/>
      <c r="BF781" s="275"/>
      <c r="BG781" s="275"/>
      <c r="BH781" s="273"/>
      <c r="BI781" s="274"/>
      <c r="BJ781" s="275"/>
      <c r="BK781" s="275"/>
      <c r="BL781" s="273"/>
      <c r="BM781" s="274"/>
      <c r="BN781" s="275"/>
      <c r="BO781" s="275"/>
    </row>
    <row r="782">
      <c r="D782" s="273"/>
      <c r="E782" s="274"/>
      <c r="F782" s="275"/>
      <c r="G782" s="275"/>
      <c r="H782" s="273"/>
      <c r="I782" s="274"/>
      <c r="J782" s="275"/>
      <c r="K782" s="275"/>
      <c r="L782" s="273"/>
      <c r="M782" s="274"/>
      <c r="N782" s="275"/>
      <c r="O782" s="275"/>
      <c r="P782" s="273"/>
      <c r="Q782" s="274"/>
      <c r="R782" s="275"/>
      <c r="S782" s="275"/>
      <c r="T782" s="273"/>
      <c r="U782" s="274"/>
      <c r="V782" s="275"/>
      <c r="W782" s="275"/>
      <c r="X782" s="273"/>
      <c r="Y782" s="274"/>
      <c r="Z782" s="275"/>
      <c r="AA782" s="275"/>
      <c r="AB782" s="273"/>
      <c r="AC782" s="274"/>
      <c r="AD782" s="275"/>
      <c r="AE782" s="275"/>
      <c r="AF782" s="273"/>
      <c r="AG782" s="274"/>
      <c r="AH782" s="275"/>
      <c r="AI782" s="275"/>
      <c r="AJ782" s="273"/>
      <c r="AK782" s="274"/>
      <c r="AL782" s="275"/>
      <c r="AM782" s="275"/>
      <c r="AN782" s="273"/>
      <c r="AO782" s="274"/>
      <c r="AP782" s="275"/>
      <c r="AQ782" s="275"/>
      <c r="AR782" s="273"/>
      <c r="AS782" s="274"/>
      <c r="AT782" s="275"/>
      <c r="AU782" s="275"/>
      <c r="AV782" s="273"/>
      <c r="AW782" s="274"/>
      <c r="AX782" s="275"/>
      <c r="AY782" s="275"/>
      <c r="AZ782" s="273"/>
      <c r="BA782" s="274"/>
      <c r="BB782" s="275"/>
      <c r="BC782" s="275"/>
      <c r="BD782" s="273"/>
      <c r="BE782" s="274"/>
      <c r="BF782" s="275"/>
      <c r="BG782" s="275"/>
      <c r="BH782" s="273"/>
      <c r="BI782" s="274"/>
      <c r="BJ782" s="275"/>
      <c r="BK782" s="275"/>
      <c r="BL782" s="273"/>
      <c r="BM782" s="274"/>
      <c r="BN782" s="275"/>
      <c r="BO782" s="275"/>
    </row>
    <row r="783">
      <c r="D783" s="273"/>
      <c r="E783" s="274"/>
      <c r="F783" s="275"/>
      <c r="G783" s="275"/>
      <c r="H783" s="273"/>
      <c r="I783" s="274"/>
      <c r="J783" s="275"/>
      <c r="K783" s="275"/>
      <c r="L783" s="273"/>
      <c r="M783" s="274"/>
      <c r="N783" s="275"/>
      <c r="O783" s="275"/>
      <c r="P783" s="273"/>
      <c r="Q783" s="274"/>
      <c r="R783" s="275"/>
      <c r="S783" s="275"/>
      <c r="T783" s="273"/>
      <c r="U783" s="274"/>
      <c r="V783" s="275"/>
      <c r="W783" s="275"/>
      <c r="X783" s="273"/>
      <c r="Y783" s="274"/>
      <c r="Z783" s="275"/>
      <c r="AA783" s="275"/>
      <c r="AB783" s="273"/>
      <c r="AC783" s="274"/>
      <c r="AD783" s="275"/>
      <c r="AE783" s="275"/>
      <c r="AF783" s="273"/>
      <c r="AG783" s="274"/>
      <c r="AH783" s="275"/>
      <c r="AI783" s="275"/>
      <c r="AJ783" s="273"/>
      <c r="AK783" s="274"/>
      <c r="AL783" s="275"/>
      <c r="AM783" s="275"/>
      <c r="AN783" s="273"/>
      <c r="AO783" s="274"/>
      <c r="AP783" s="275"/>
      <c r="AQ783" s="275"/>
      <c r="AR783" s="273"/>
      <c r="AS783" s="274"/>
      <c r="AT783" s="275"/>
      <c r="AU783" s="275"/>
      <c r="AV783" s="273"/>
      <c r="AW783" s="274"/>
      <c r="AX783" s="275"/>
      <c r="AY783" s="275"/>
      <c r="AZ783" s="273"/>
      <c r="BA783" s="274"/>
      <c r="BB783" s="275"/>
      <c r="BC783" s="275"/>
      <c r="BD783" s="273"/>
      <c r="BE783" s="274"/>
      <c r="BF783" s="275"/>
      <c r="BG783" s="275"/>
      <c r="BH783" s="273"/>
      <c r="BI783" s="274"/>
      <c r="BJ783" s="275"/>
      <c r="BK783" s="275"/>
      <c r="BL783" s="273"/>
      <c r="BM783" s="274"/>
      <c r="BN783" s="275"/>
      <c r="BO783" s="275"/>
    </row>
    <row r="784">
      <c r="D784" s="273"/>
      <c r="E784" s="274"/>
      <c r="F784" s="275"/>
      <c r="G784" s="275"/>
      <c r="H784" s="273"/>
      <c r="I784" s="274"/>
      <c r="J784" s="275"/>
      <c r="K784" s="275"/>
      <c r="L784" s="273"/>
      <c r="M784" s="274"/>
      <c r="N784" s="275"/>
      <c r="O784" s="275"/>
      <c r="P784" s="273"/>
      <c r="Q784" s="274"/>
      <c r="R784" s="275"/>
      <c r="S784" s="275"/>
      <c r="T784" s="273"/>
      <c r="U784" s="274"/>
      <c r="V784" s="275"/>
      <c r="W784" s="275"/>
      <c r="X784" s="273"/>
      <c r="Y784" s="274"/>
      <c r="Z784" s="275"/>
      <c r="AA784" s="275"/>
      <c r="AB784" s="273"/>
      <c r="AC784" s="274"/>
      <c r="AD784" s="275"/>
      <c r="AE784" s="275"/>
      <c r="AF784" s="273"/>
      <c r="AG784" s="274"/>
      <c r="AH784" s="275"/>
      <c r="AI784" s="275"/>
      <c r="AJ784" s="273"/>
      <c r="AK784" s="274"/>
      <c r="AL784" s="275"/>
      <c r="AM784" s="275"/>
      <c r="AN784" s="273"/>
      <c r="AO784" s="274"/>
      <c r="AP784" s="275"/>
      <c r="AQ784" s="275"/>
      <c r="AR784" s="273"/>
      <c r="AS784" s="274"/>
      <c r="AT784" s="275"/>
      <c r="AU784" s="275"/>
      <c r="AV784" s="273"/>
      <c r="AW784" s="274"/>
      <c r="AX784" s="275"/>
      <c r="AY784" s="275"/>
      <c r="AZ784" s="273"/>
      <c r="BA784" s="274"/>
      <c r="BB784" s="275"/>
      <c r="BC784" s="275"/>
      <c r="BD784" s="273"/>
      <c r="BE784" s="274"/>
      <c r="BF784" s="275"/>
      <c r="BG784" s="275"/>
      <c r="BH784" s="273"/>
      <c r="BI784" s="274"/>
      <c r="BJ784" s="275"/>
      <c r="BK784" s="275"/>
      <c r="BL784" s="273"/>
      <c r="BM784" s="274"/>
      <c r="BN784" s="275"/>
      <c r="BO784" s="275"/>
    </row>
    <row r="785">
      <c r="D785" s="273"/>
      <c r="E785" s="274"/>
      <c r="F785" s="275"/>
      <c r="G785" s="275"/>
      <c r="H785" s="273"/>
      <c r="I785" s="274"/>
      <c r="J785" s="275"/>
      <c r="K785" s="275"/>
      <c r="L785" s="273"/>
      <c r="M785" s="274"/>
      <c r="N785" s="275"/>
      <c r="O785" s="275"/>
      <c r="P785" s="273"/>
      <c r="Q785" s="274"/>
      <c r="R785" s="275"/>
      <c r="S785" s="275"/>
      <c r="T785" s="273"/>
      <c r="U785" s="274"/>
      <c r="V785" s="275"/>
      <c r="W785" s="275"/>
      <c r="X785" s="273"/>
      <c r="Y785" s="274"/>
      <c r="Z785" s="275"/>
      <c r="AA785" s="275"/>
      <c r="AB785" s="273"/>
      <c r="AC785" s="274"/>
      <c r="AD785" s="275"/>
      <c r="AE785" s="275"/>
      <c r="AF785" s="273"/>
      <c r="AG785" s="274"/>
      <c r="AH785" s="275"/>
      <c r="AI785" s="275"/>
      <c r="AJ785" s="273"/>
      <c r="AK785" s="274"/>
      <c r="AL785" s="275"/>
      <c r="AM785" s="275"/>
      <c r="AN785" s="273"/>
      <c r="AO785" s="274"/>
      <c r="AP785" s="275"/>
      <c r="AQ785" s="275"/>
      <c r="AR785" s="273"/>
      <c r="AS785" s="274"/>
      <c r="AT785" s="275"/>
      <c r="AU785" s="275"/>
      <c r="AV785" s="273"/>
      <c r="AW785" s="274"/>
      <c r="AX785" s="275"/>
      <c r="AY785" s="275"/>
      <c r="AZ785" s="273"/>
      <c r="BA785" s="274"/>
      <c r="BB785" s="275"/>
      <c r="BC785" s="275"/>
      <c r="BD785" s="273"/>
      <c r="BE785" s="274"/>
      <c r="BF785" s="275"/>
      <c r="BG785" s="275"/>
      <c r="BH785" s="273"/>
      <c r="BI785" s="274"/>
      <c r="BJ785" s="275"/>
      <c r="BK785" s="275"/>
      <c r="BL785" s="273"/>
      <c r="BM785" s="274"/>
      <c r="BN785" s="275"/>
      <c r="BO785" s="275"/>
    </row>
    <row r="786">
      <c r="D786" s="273"/>
      <c r="E786" s="274"/>
      <c r="F786" s="275"/>
      <c r="G786" s="275"/>
      <c r="H786" s="273"/>
      <c r="I786" s="274"/>
      <c r="J786" s="275"/>
      <c r="K786" s="275"/>
      <c r="L786" s="273"/>
      <c r="M786" s="274"/>
      <c r="N786" s="275"/>
      <c r="O786" s="275"/>
      <c r="P786" s="273"/>
      <c r="Q786" s="274"/>
      <c r="R786" s="275"/>
      <c r="S786" s="275"/>
      <c r="T786" s="273"/>
      <c r="U786" s="274"/>
      <c r="V786" s="275"/>
      <c r="W786" s="275"/>
      <c r="X786" s="273"/>
      <c r="Y786" s="274"/>
      <c r="Z786" s="275"/>
      <c r="AA786" s="275"/>
      <c r="AB786" s="273"/>
      <c r="AC786" s="274"/>
      <c r="AD786" s="275"/>
      <c r="AE786" s="275"/>
      <c r="AF786" s="273"/>
      <c r="AG786" s="274"/>
      <c r="AH786" s="275"/>
      <c r="AI786" s="275"/>
      <c r="AJ786" s="273"/>
      <c r="AK786" s="274"/>
      <c r="AL786" s="275"/>
      <c r="AM786" s="275"/>
      <c r="AN786" s="273"/>
      <c r="AO786" s="274"/>
      <c r="AP786" s="275"/>
      <c r="AQ786" s="275"/>
      <c r="AR786" s="273"/>
      <c r="AS786" s="274"/>
      <c r="AT786" s="275"/>
      <c r="AU786" s="275"/>
      <c r="AV786" s="273"/>
      <c r="AW786" s="274"/>
      <c r="AX786" s="275"/>
      <c r="AY786" s="275"/>
      <c r="AZ786" s="273"/>
      <c r="BA786" s="274"/>
      <c r="BB786" s="275"/>
      <c r="BC786" s="275"/>
      <c r="BD786" s="273"/>
      <c r="BE786" s="274"/>
      <c r="BF786" s="275"/>
      <c r="BG786" s="275"/>
      <c r="BH786" s="273"/>
      <c r="BI786" s="274"/>
      <c r="BJ786" s="275"/>
      <c r="BK786" s="275"/>
      <c r="BL786" s="273"/>
      <c r="BM786" s="274"/>
      <c r="BN786" s="275"/>
      <c r="BO786" s="275"/>
    </row>
    <row r="787">
      <c r="D787" s="273"/>
      <c r="E787" s="274"/>
      <c r="F787" s="275"/>
      <c r="G787" s="275"/>
      <c r="H787" s="273"/>
      <c r="I787" s="274"/>
      <c r="J787" s="275"/>
      <c r="K787" s="275"/>
      <c r="L787" s="273"/>
      <c r="M787" s="274"/>
      <c r="N787" s="275"/>
      <c r="O787" s="275"/>
      <c r="P787" s="273"/>
      <c r="Q787" s="274"/>
      <c r="R787" s="275"/>
      <c r="S787" s="275"/>
      <c r="T787" s="273"/>
      <c r="U787" s="274"/>
      <c r="V787" s="275"/>
      <c r="W787" s="275"/>
      <c r="X787" s="273"/>
      <c r="Y787" s="274"/>
      <c r="Z787" s="275"/>
      <c r="AA787" s="275"/>
      <c r="AB787" s="273"/>
      <c r="AC787" s="274"/>
      <c r="AD787" s="275"/>
      <c r="AE787" s="275"/>
      <c r="AF787" s="273"/>
      <c r="AG787" s="274"/>
      <c r="AH787" s="275"/>
      <c r="AI787" s="275"/>
      <c r="AJ787" s="273"/>
      <c r="AK787" s="274"/>
      <c r="AL787" s="275"/>
      <c r="AM787" s="275"/>
      <c r="AN787" s="273"/>
      <c r="AO787" s="274"/>
      <c r="AP787" s="275"/>
      <c r="AQ787" s="275"/>
      <c r="AR787" s="273"/>
      <c r="AS787" s="274"/>
      <c r="AT787" s="275"/>
      <c r="AU787" s="275"/>
      <c r="AV787" s="273"/>
      <c r="AW787" s="274"/>
      <c r="AX787" s="275"/>
      <c r="AY787" s="275"/>
      <c r="AZ787" s="273"/>
      <c r="BA787" s="274"/>
      <c r="BB787" s="275"/>
      <c r="BC787" s="275"/>
      <c r="BD787" s="273"/>
      <c r="BE787" s="274"/>
      <c r="BF787" s="275"/>
      <c r="BG787" s="275"/>
      <c r="BH787" s="273"/>
      <c r="BI787" s="274"/>
      <c r="BJ787" s="275"/>
      <c r="BK787" s="275"/>
      <c r="BL787" s="273"/>
      <c r="BM787" s="274"/>
      <c r="BN787" s="275"/>
      <c r="BO787" s="275"/>
    </row>
    <row r="788">
      <c r="D788" s="273"/>
      <c r="E788" s="274"/>
      <c r="F788" s="275"/>
      <c r="G788" s="275"/>
      <c r="H788" s="273"/>
      <c r="I788" s="274"/>
      <c r="J788" s="275"/>
      <c r="K788" s="275"/>
      <c r="L788" s="273"/>
      <c r="M788" s="274"/>
      <c r="N788" s="275"/>
      <c r="O788" s="275"/>
      <c r="P788" s="273"/>
      <c r="Q788" s="274"/>
      <c r="R788" s="275"/>
      <c r="S788" s="275"/>
      <c r="T788" s="273"/>
      <c r="U788" s="274"/>
      <c r="V788" s="275"/>
      <c r="W788" s="275"/>
      <c r="X788" s="273"/>
      <c r="Y788" s="274"/>
      <c r="Z788" s="275"/>
      <c r="AA788" s="275"/>
      <c r="AB788" s="273"/>
      <c r="AC788" s="274"/>
      <c r="AD788" s="275"/>
      <c r="AE788" s="275"/>
      <c r="AF788" s="273"/>
      <c r="AG788" s="274"/>
      <c r="AH788" s="275"/>
      <c r="AI788" s="275"/>
      <c r="AJ788" s="273"/>
      <c r="AK788" s="274"/>
      <c r="AL788" s="275"/>
      <c r="AM788" s="275"/>
      <c r="AN788" s="273"/>
      <c r="AO788" s="274"/>
      <c r="AP788" s="275"/>
      <c r="AQ788" s="275"/>
      <c r="AR788" s="273"/>
      <c r="AS788" s="274"/>
      <c r="AT788" s="275"/>
      <c r="AU788" s="275"/>
      <c r="AV788" s="273"/>
      <c r="AW788" s="274"/>
      <c r="AX788" s="275"/>
      <c r="AY788" s="275"/>
      <c r="AZ788" s="273"/>
      <c r="BA788" s="274"/>
      <c r="BB788" s="275"/>
      <c r="BC788" s="275"/>
      <c r="BD788" s="273"/>
      <c r="BE788" s="274"/>
      <c r="BF788" s="275"/>
      <c r="BG788" s="275"/>
      <c r="BH788" s="273"/>
      <c r="BI788" s="274"/>
      <c r="BJ788" s="275"/>
      <c r="BK788" s="275"/>
      <c r="BL788" s="273"/>
      <c r="BM788" s="274"/>
      <c r="BN788" s="275"/>
      <c r="BO788" s="275"/>
    </row>
    <row r="789">
      <c r="D789" s="273"/>
      <c r="E789" s="274"/>
      <c r="F789" s="275"/>
      <c r="G789" s="275"/>
      <c r="H789" s="273"/>
      <c r="I789" s="274"/>
      <c r="J789" s="275"/>
      <c r="K789" s="275"/>
      <c r="L789" s="273"/>
      <c r="M789" s="274"/>
      <c r="N789" s="275"/>
      <c r="O789" s="275"/>
      <c r="P789" s="273"/>
      <c r="Q789" s="274"/>
      <c r="R789" s="275"/>
      <c r="S789" s="275"/>
      <c r="T789" s="273"/>
      <c r="U789" s="274"/>
      <c r="V789" s="275"/>
      <c r="W789" s="275"/>
      <c r="X789" s="273"/>
      <c r="Y789" s="274"/>
      <c r="Z789" s="275"/>
      <c r="AA789" s="275"/>
      <c r="AB789" s="273"/>
      <c r="AC789" s="274"/>
      <c r="AD789" s="275"/>
      <c r="AE789" s="275"/>
      <c r="AF789" s="273"/>
      <c r="AG789" s="274"/>
      <c r="AH789" s="275"/>
      <c r="AI789" s="275"/>
      <c r="AJ789" s="273"/>
      <c r="AK789" s="274"/>
      <c r="AL789" s="275"/>
      <c r="AM789" s="275"/>
      <c r="AN789" s="273"/>
      <c r="AO789" s="274"/>
      <c r="AP789" s="275"/>
      <c r="AQ789" s="275"/>
      <c r="AR789" s="273"/>
      <c r="AS789" s="274"/>
      <c r="AT789" s="275"/>
      <c r="AU789" s="275"/>
      <c r="AV789" s="273"/>
      <c r="AW789" s="274"/>
      <c r="AX789" s="275"/>
      <c r="AY789" s="275"/>
      <c r="AZ789" s="273"/>
      <c r="BA789" s="274"/>
      <c r="BB789" s="275"/>
      <c r="BC789" s="275"/>
      <c r="BD789" s="273"/>
      <c r="BE789" s="274"/>
      <c r="BF789" s="275"/>
      <c r="BG789" s="275"/>
      <c r="BH789" s="273"/>
      <c r="BI789" s="274"/>
      <c r="BJ789" s="275"/>
      <c r="BK789" s="275"/>
      <c r="BL789" s="273"/>
      <c r="BM789" s="274"/>
      <c r="BN789" s="275"/>
      <c r="BO789" s="275"/>
    </row>
    <row r="790">
      <c r="D790" s="273"/>
      <c r="E790" s="274"/>
      <c r="F790" s="275"/>
      <c r="G790" s="275"/>
      <c r="H790" s="273"/>
      <c r="I790" s="274"/>
      <c r="J790" s="275"/>
      <c r="K790" s="275"/>
      <c r="L790" s="273"/>
      <c r="M790" s="274"/>
      <c r="N790" s="275"/>
      <c r="O790" s="275"/>
      <c r="P790" s="273"/>
      <c r="Q790" s="274"/>
      <c r="R790" s="275"/>
      <c r="S790" s="275"/>
      <c r="T790" s="273"/>
      <c r="U790" s="274"/>
      <c r="V790" s="275"/>
      <c r="W790" s="275"/>
      <c r="X790" s="273"/>
      <c r="Y790" s="274"/>
      <c r="Z790" s="275"/>
      <c r="AA790" s="275"/>
      <c r="AB790" s="273"/>
      <c r="AC790" s="274"/>
      <c r="AD790" s="275"/>
      <c r="AE790" s="275"/>
      <c r="AF790" s="273"/>
      <c r="AG790" s="274"/>
      <c r="AH790" s="275"/>
      <c r="AI790" s="275"/>
      <c r="AJ790" s="273"/>
      <c r="AK790" s="274"/>
      <c r="AL790" s="275"/>
      <c r="AM790" s="275"/>
      <c r="AN790" s="273"/>
      <c r="AO790" s="274"/>
      <c r="AP790" s="275"/>
      <c r="AQ790" s="275"/>
      <c r="AR790" s="273"/>
      <c r="AS790" s="274"/>
      <c r="AT790" s="275"/>
      <c r="AU790" s="275"/>
      <c r="AV790" s="273"/>
      <c r="AW790" s="274"/>
      <c r="AX790" s="275"/>
      <c r="AY790" s="275"/>
      <c r="AZ790" s="273"/>
      <c r="BA790" s="274"/>
      <c r="BB790" s="275"/>
      <c r="BC790" s="275"/>
      <c r="BD790" s="273"/>
      <c r="BE790" s="274"/>
      <c r="BF790" s="275"/>
      <c r="BG790" s="275"/>
      <c r="BH790" s="273"/>
      <c r="BI790" s="274"/>
      <c r="BJ790" s="275"/>
      <c r="BK790" s="275"/>
      <c r="BL790" s="273"/>
      <c r="BM790" s="274"/>
      <c r="BN790" s="275"/>
      <c r="BO790" s="275"/>
    </row>
    <row r="791">
      <c r="D791" s="273"/>
      <c r="E791" s="274"/>
      <c r="F791" s="275"/>
      <c r="G791" s="275"/>
      <c r="H791" s="273"/>
      <c r="I791" s="274"/>
      <c r="J791" s="275"/>
      <c r="K791" s="275"/>
      <c r="L791" s="273"/>
      <c r="M791" s="274"/>
      <c r="N791" s="275"/>
      <c r="O791" s="275"/>
      <c r="P791" s="273"/>
      <c r="Q791" s="274"/>
      <c r="R791" s="275"/>
      <c r="S791" s="275"/>
      <c r="T791" s="273"/>
      <c r="U791" s="274"/>
      <c r="V791" s="275"/>
      <c r="W791" s="275"/>
      <c r="X791" s="273"/>
      <c r="Y791" s="274"/>
      <c r="Z791" s="275"/>
      <c r="AA791" s="275"/>
      <c r="AB791" s="273"/>
      <c r="AC791" s="274"/>
      <c r="AD791" s="275"/>
      <c r="AE791" s="275"/>
      <c r="AF791" s="273"/>
      <c r="AG791" s="274"/>
      <c r="AH791" s="275"/>
      <c r="AI791" s="275"/>
      <c r="AJ791" s="273"/>
      <c r="AK791" s="274"/>
      <c r="AL791" s="275"/>
      <c r="AM791" s="275"/>
      <c r="AN791" s="273"/>
      <c r="AO791" s="274"/>
      <c r="AP791" s="275"/>
      <c r="AQ791" s="275"/>
      <c r="AR791" s="273"/>
      <c r="AS791" s="274"/>
      <c r="AT791" s="275"/>
      <c r="AU791" s="275"/>
      <c r="AV791" s="273"/>
      <c r="AW791" s="274"/>
      <c r="AX791" s="275"/>
      <c r="AY791" s="275"/>
      <c r="AZ791" s="273"/>
      <c r="BA791" s="274"/>
      <c r="BB791" s="275"/>
      <c r="BC791" s="275"/>
      <c r="BD791" s="273"/>
      <c r="BE791" s="274"/>
      <c r="BF791" s="275"/>
      <c r="BG791" s="275"/>
      <c r="BH791" s="273"/>
      <c r="BI791" s="274"/>
      <c r="BJ791" s="275"/>
      <c r="BK791" s="275"/>
      <c r="BL791" s="273"/>
      <c r="BM791" s="274"/>
      <c r="BN791" s="275"/>
      <c r="BO791" s="275"/>
    </row>
    <row r="792">
      <c r="D792" s="273"/>
      <c r="E792" s="274"/>
      <c r="F792" s="275"/>
      <c r="G792" s="275"/>
      <c r="H792" s="273"/>
      <c r="I792" s="274"/>
      <c r="J792" s="275"/>
      <c r="K792" s="275"/>
      <c r="L792" s="273"/>
      <c r="M792" s="274"/>
      <c r="N792" s="275"/>
      <c r="O792" s="275"/>
      <c r="P792" s="273"/>
      <c r="Q792" s="274"/>
      <c r="R792" s="275"/>
      <c r="S792" s="275"/>
      <c r="T792" s="273"/>
      <c r="U792" s="274"/>
      <c r="V792" s="275"/>
      <c r="W792" s="275"/>
      <c r="X792" s="273"/>
      <c r="Y792" s="274"/>
      <c r="Z792" s="275"/>
      <c r="AA792" s="275"/>
      <c r="AB792" s="273"/>
      <c r="AC792" s="274"/>
      <c r="AD792" s="275"/>
      <c r="AE792" s="275"/>
      <c r="AF792" s="273"/>
      <c r="AG792" s="274"/>
      <c r="AH792" s="275"/>
      <c r="AI792" s="275"/>
      <c r="AJ792" s="273"/>
      <c r="AK792" s="274"/>
      <c r="AL792" s="275"/>
      <c r="AM792" s="275"/>
      <c r="AN792" s="273"/>
      <c r="AO792" s="274"/>
      <c r="AP792" s="275"/>
      <c r="AQ792" s="275"/>
      <c r="AR792" s="273"/>
      <c r="AS792" s="274"/>
      <c r="AT792" s="275"/>
      <c r="AU792" s="275"/>
      <c r="AV792" s="273"/>
      <c r="AW792" s="274"/>
      <c r="AX792" s="275"/>
      <c r="AY792" s="275"/>
      <c r="AZ792" s="273"/>
      <c r="BA792" s="274"/>
      <c r="BB792" s="275"/>
      <c r="BC792" s="275"/>
      <c r="BD792" s="273"/>
      <c r="BE792" s="274"/>
      <c r="BF792" s="275"/>
      <c r="BG792" s="275"/>
      <c r="BH792" s="273"/>
      <c r="BI792" s="274"/>
      <c r="BJ792" s="275"/>
      <c r="BK792" s="275"/>
      <c r="BL792" s="273"/>
      <c r="BM792" s="274"/>
      <c r="BN792" s="275"/>
      <c r="BO792" s="275"/>
    </row>
    <row r="793">
      <c r="D793" s="273"/>
      <c r="E793" s="274"/>
      <c r="F793" s="275"/>
      <c r="G793" s="275"/>
      <c r="H793" s="273"/>
      <c r="I793" s="274"/>
      <c r="J793" s="275"/>
      <c r="K793" s="275"/>
      <c r="L793" s="273"/>
      <c r="M793" s="274"/>
      <c r="N793" s="275"/>
      <c r="O793" s="275"/>
      <c r="P793" s="273"/>
      <c r="Q793" s="274"/>
      <c r="R793" s="275"/>
      <c r="S793" s="275"/>
      <c r="T793" s="273"/>
      <c r="U793" s="274"/>
      <c r="V793" s="275"/>
      <c r="W793" s="275"/>
      <c r="X793" s="273"/>
      <c r="Y793" s="274"/>
      <c r="Z793" s="275"/>
      <c r="AA793" s="275"/>
      <c r="AB793" s="273"/>
      <c r="AC793" s="274"/>
      <c r="AD793" s="275"/>
      <c r="AE793" s="275"/>
      <c r="AF793" s="273"/>
      <c r="AG793" s="274"/>
      <c r="AH793" s="275"/>
      <c r="AI793" s="275"/>
      <c r="AJ793" s="273"/>
      <c r="AK793" s="274"/>
      <c r="AL793" s="275"/>
      <c r="AM793" s="275"/>
      <c r="AN793" s="273"/>
      <c r="AO793" s="274"/>
      <c r="AP793" s="275"/>
      <c r="AQ793" s="275"/>
      <c r="AR793" s="273"/>
      <c r="AS793" s="274"/>
      <c r="AT793" s="275"/>
      <c r="AU793" s="275"/>
      <c r="AV793" s="273"/>
      <c r="AW793" s="274"/>
      <c r="AX793" s="275"/>
      <c r="AY793" s="275"/>
      <c r="AZ793" s="273"/>
      <c r="BA793" s="274"/>
      <c r="BB793" s="275"/>
      <c r="BC793" s="275"/>
      <c r="BD793" s="273"/>
      <c r="BE793" s="274"/>
      <c r="BF793" s="275"/>
      <c r="BG793" s="275"/>
      <c r="BH793" s="273"/>
      <c r="BI793" s="274"/>
      <c r="BJ793" s="275"/>
      <c r="BK793" s="275"/>
      <c r="BL793" s="273"/>
      <c r="BM793" s="274"/>
      <c r="BN793" s="275"/>
      <c r="BO793" s="275"/>
    </row>
    <row r="794">
      <c r="D794" s="273"/>
      <c r="E794" s="274"/>
      <c r="F794" s="275"/>
      <c r="G794" s="275"/>
      <c r="H794" s="273"/>
      <c r="I794" s="274"/>
      <c r="J794" s="275"/>
      <c r="K794" s="275"/>
      <c r="L794" s="273"/>
      <c r="M794" s="274"/>
      <c r="N794" s="275"/>
      <c r="O794" s="275"/>
      <c r="P794" s="273"/>
      <c r="Q794" s="274"/>
      <c r="R794" s="275"/>
      <c r="S794" s="275"/>
      <c r="T794" s="273"/>
      <c r="U794" s="274"/>
      <c r="V794" s="275"/>
      <c r="W794" s="275"/>
      <c r="X794" s="273"/>
      <c r="Y794" s="274"/>
      <c r="Z794" s="275"/>
      <c r="AA794" s="275"/>
      <c r="AB794" s="273"/>
      <c r="AC794" s="274"/>
      <c r="AD794" s="275"/>
      <c r="AE794" s="275"/>
      <c r="AF794" s="273"/>
      <c r="AG794" s="274"/>
      <c r="AH794" s="275"/>
      <c r="AI794" s="275"/>
      <c r="AJ794" s="273"/>
      <c r="AK794" s="274"/>
      <c r="AL794" s="275"/>
      <c r="AM794" s="275"/>
      <c r="AN794" s="273"/>
      <c r="AO794" s="274"/>
      <c r="AP794" s="275"/>
      <c r="AQ794" s="275"/>
      <c r="AR794" s="273"/>
      <c r="AS794" s="274"/>
      <c r="AT794" s="275"/>
      <c r="AU794" s="275"/>
      <c r="AV794" s="273"/>
      <c r="AW794" s="274"/>
      <c r="AX794" s="275"/>
      <c r="AY794" s="275"/>
      <c r="AZ794" s="273"/>
      <c r="BA794" s="274"/>
      <c r="BB794" s="275"/>
      <c r="BC794" s="275"/>
      <c r="BD794" s="273"/>
      <c r="BE794" s="274"/>
      <c r="BF794" s="275"/>
      <c r="BG794" s="275"/>
      <c r="BH794" s="273"/>
      <c r="BI794" s="274"/>
      <c r="BJ794" s="275"/>
      <c r="BK794" s="275"/>
      <c r="BL794" s="273"/>
      <c r="BM794" s="274"/>
      <c r="BN794" s="275"/>
      <c r="BO794" s="275"/>
    </row>
    <row r="795">
      <c r="D795" s="273"/>
      <c r="E795" s="274"/>
      <c r="F795" s="275"/>
      <c r="G795" s="275"/>
      <c r="H795" s="273"/>
      <c r="I795" s="274"/>
      <c r="J795" s="275"/>
      <c r="K795" s="275"/>
      <c r="L795" s="273"/>
      <c r="M795" s="274"/>
      <c r="N795" s="275"/>
      <c r="O795" s="275"/>
      <c r="P795" s="273"/>
      <c r="Q795" s="274"/>
      <c r="R795" s="275"/>
      <c r="S795" s="275"/>
      <c r="T795" s="273"/>
      <c r="U795" s="274"/>
      <c r="V795" s="275"/>
      <c r="W795" s="275"/>
      <c r="X795" s="273"/>
      <c r="Y795" s="274"/>
      <c r="Z795" s="275"/>
      <c r="AA795" s="275"/>
      <c r="AB795" s="273"/>
      <c r="AC795" s="274"/>
      <c r="AD795" s="275"/>
      <c r="AE795" s="275"/>
      <c r="AF795" s="273"/>
      <c r="AG795" s="274"/>
      <c r="AH795" s="275"/>
      <c r="AI795" s="275"/>
      <c r="AJ795" s="273"/>
      <c r="AK795" s="274"/>
      <c r="AL795" s="275"/>
      <c r="AM795" s="275"/>
      <c r="AN795" s="273"/>
      <c r="AO795" s="274"/>
      <c r="AP795" s="275"/>
      <c r="AQ795" s="275"/>
      <c r="AR795" s="273"/>
      <c r="AS795" s="274"/>
      <c r="AT795" s="275"/>
      <c r="AU795" s="275"/>
      <c r="AV795" s="273"/>
      <c r="AW795" s="274"/>
      <c r="AX795" s="275"/>
      <c r="AY795" s="275"/>
      <c r="AZ795" s="273"/>
      <c r="BA795" s="274"/>
      <c r="BB795" s="275"/>
      <c r="BC795" s="275"/>
      <c r="BD795" s="273"/>
      <c r="BE795" s="274"/>
      <c r="BF795" s="275"/>
      <c r="BG795" s="275"/>
      <c r="BH795" s="273"/>
      <c r="BI795" s="274"/>
      <c r="BJ795" s="275"/>
      <c r="BK795" s="275"/>
      <c r="BL795" s="273"/>
      <c r="BM795" s="274"/>
      <c r="BN795" s="275"/>
      <c r="BO795" s="275"/>
    </row>
    <row r="796">
      <c r="D796" s="273"/>
      <c r="E796" s="274"/>
      <c r="F796" s="275"/>
      <c r="G796" s="275"/>
      <c r="H796" s="273"/>
      <c r="I796" s="274"/>
      <c r="J796" s="275"/>
      <c r="K796" s="275"/>
      <c r="L796" s="273"/>
      <c r="M796" s="274"/>
      <c r="N796" s="275"/>
      <c r="O796" s="275"/>
      <c r="P796" s="273"/>
      <c r="Q796" s="274"/>
      <c r="R796" s="275"/>
      <c r="S796" s="275"/>
      <c r="T796" s="273"/>
      <c r="U796" s="274"/>
      <c r="V796" s="275"/>
      <c r="W796" s="275"/>
      <c r="X796" s="273"/>
      <c r="Y796" s="274"/>
      <c r="Z796" s="275"/>
      <c r="AA796" s="275"/>
      <c r="AB796" s="273"/>
      <c r="AC796" s="274"/>
      <c r="AD796" s="275"/>
      <c r="AE796" s="275"/>
      <c r="AF796" s="273"/>
      <c r="AG796" s="274"/>
      <c r="AH796" s="275"/>
      <c r="AI796" s="275"/>
      <c r="AJ796" s="273"/>
      <c r="AK796" s="274"/>
      <c r="AL796" s="275"/>
      <c r="AM796" s="275"/>
      <c r="AN796" s="273"/>
      <c r="AO796" s="274"/>
      <c r="AP796" s="275"/>
      <c r="AQ796" s="275"/>
      <c r="AR796" s="273"/>
      <c r="AS796" s="274"/>
      <c r="AT796" s="275"/>
      <c r="AU796" s="275"/>
      <c r="AV796" s="273"/>
      <c r="AW796" s="274"/>
      <c r="AX796" s="275"/>
      <c r="AY796" s="275"/>
      <c r="AZ796" s="273"/>
      <c r="BA796" s="274"/>
      <c r="BB796" s="275"/>
      <c r="BC796" s="275"/>
      <c r="BD796" s="273"/>
      <c r="BE796" s="274"/>
      <c r="BF796" s="275"/>
      <c r="BG796" s="275"/>
      <c r="BH796" s="273"/>
      <c r="BI796" s="274"/>
      <c r="BJ796" s="275"/>
      <c r="BK796" s="275"/>
      <c r="BL796" s="273"/>
      <c r="BM796" s="274"/>
      <c r="BN796" s="275"/>
      <c r="BO796" s="275"/>
    </row>
    <row r="797">
      <c r="D797" s="273"/>
      <c r="E797" s="274"/>
      <c r="F797" s="275"/>
      <c r="G797" s="275"/>
      <c r="H797" s="273"/>
      <c r="I797" s="274"/>
      <c r="J797" s="275"/>
      <c r="K797" s="275"/>
      <c r="L797" s="273"/>
      <c r="M797" s="274"/>
      <c r="N797" s="275"/>
      <c r="O797" s="275"/>
      <c r="P797" s="273"/>
      <c r="Q797" s="274"/>
      <c r="R797" s="275"/>
      <c r="S797" s="275"/>
      <c r="T797" s="273"/>
      <c r="U797" s="274"/>
      <c r="V797" s="275"/>
      <c r="W797" s="275"/>
      <c r="X797" s="273"/>
      <c r="Y797" s="274"/>
      <c r="Z797" s="275"/>
      <c r="AA797" s="275"/>
      <c r="AB797" s="273"/>
      <c r="AC797" s="274"/>
      <c r="AD797" s="275"/>
      <c r="AE797" s="275"/>
      <c r="AF797" s="273"/>
      <c r="AG797" s="274"/>
      <c r="AH797" s="275"/>
      <c r="AI797" s="275"/>
      <c r="AJ797" s="273"/>
      <c r="AK797" s="274"/>
      <c r="AL797" s="275"/>
      <c r="AM797" s="275"/>
      <c r="AN797" s="273"/>
      <c r="AO797" s="274"/>
      <c r="AP797" s="275"/>
      <c r="AQ797" s="275"/>
      <c r="AR797" s="273"/>
      <c r="AS797" s="274"/>
      <c r="AT797" s="275"/>
      <c r="AU797" s="275"/>
      <c r="AV797" s="273"/>
      <c r="AW797" s="274"/>
      <c r="AX797" s="275"/>
      <c r="AY797" s="275"/>
      <c r="AZ797" s="273"/>
      <c r="BA797" s="274"/>
      <c r="BB797" s="275"/>
      <c r="BC797" s="275"/>
      <c r="BD797" s="273"/>
      <c r="BE797" s="274"/>
      <c r="BF797" s="275"/>
      <c r="BG797" s="275"/>
      <c r="BH797" s="273"/>
      <c r="BI797" s="274"/>
      <c r="BJ797" s="275"/>
      <c r="BK797" s="275"/>
      <c r="BL797" s="273"/>
      <c r="BM797" s="274"/>
      <c r="BN797" s="275"/>
      <c r="BO797" s="275"/>
    </row>
    <row r="798">
      <c r="D798" s="273"/>
      <c r="E798" s="274"/>
      <c r="F798" s="275"/>
      <c r="G798" s="275"/>
      <c r="H798" s="273"/>
      <c r="I798" s="274"/>
      <c r="J798" s="275"/>
      <c r="K798" s="275"/>
      <c r="L798" s="273"/>
      <c r="M798" s="274"/>
      <c r="N798" s="275"/>
      <c r="O798" s="275"/>
      <c r="P798" s="273"/>
      <c r="Q798" s="274"/>
      <c r="R798" s="275"/>
      <c r="S798" s="275"/>
      <c r="T798" s="273"/>
      <c r="U798" s="274"/>
      <c r="V798" s="275"/>
      <c r="W798" s="275"/>
      <c r="X798" s="273"/>
      <c r="Y798" s="274"/>
      <c r="Z798" s="275"/>
      <c r="AA798" s="275"/>
      <c r="AB798" s="273"/>
      <c r="AC798" s="274"/>
      <c r="AD798" s="275"/>
      <c r="AE798" s="275"/>
      <c r="AF798" s="273"/>
      <c r="AG798" s="274"/>
      <c r="AH798" s="275"/>
      <c r="AI798" s="275"/>
      <c r="AJ798" s="273"/>
      <c r="AK798" s="274"/>
      <c r="AL798" s="275"/>
      <c r="AM798" s="275"/>
      <c r="AN798" s="273"/>
      <c r="AO798" s="274"/>
      <c r="AP798" s="275"/>
      <c r="AQ798" s="275"/>
      <c r="AR798" s="273"/>
      <c r="AS798" s="274"/>
      <c r="AT798" s="275"/>
      <c r="AU798" s="275"/>
      <c r="AV798" s="273"/>
      <c r="AW798" s="274"/>
      <c r="AX798" s="275"/>
      <c r="AY798" s="275"/>
      <c r="AZ798" s="273"/>
      <c r="BA798" s="274"/>
      <c r="BB798" s="275"/>
      <c r="BC798" s="275"/>
      <c r="BD798" s="273"/>
      <c r="BE798" s="274"/>
      <c r="BF798" s="275"/>
      <c r="BG798" s="275"/>
      <c r="BH798" s="273"/>
      <c r="BI798" s="274"/>
      <c r="BJ798" s="275"/>
      <c r="BK798" s="275"/>
      <c r="BL798" s="273"/>
      <c r="BM798" s="274"/>
      <c r="BN798" s="275"/>
      <c r="BO798" s="275"/>
    </row>
    <row r="799">
      <c r="D799" s="273"/>
      <c r="E799" s="274"/>
      <c r="F799" s="275"/>
      <c r="G799" s="275"/>
      <c r="H799" s="273"/>
      <c r="I799" s="274"/>
      <c r="J799" s="275"/>
      <c r="K799" s="275"/>
      <c r="L799" s="273"/>
      <c r="M799" s="274"/>
      <c r="N799" s="275"/>
      <c r="O799" s="275"/>
      <c r="P799" s="273"/>
      <c r="Q799" s="274"/>
      <c r="R799" s="275"/>
      <c r="S799" s="275"/>
      <c r="T799" s="273"/>
      <c r="U799" s="274"/>
      <c r="V799" s="275"/>
      <c r="W799" s="275"/>
      <c r="X799" s="273"/>
      <c r="Y799" s="274"/>
      <c r="Z799" s="275"/>
      <c r="AA799" s="275"/>
      <c r="AB799" s="273"/>
      <c r="AC799" s="274"/>
      <c r="AD799" s="275"/>
      <c r="AE799" s="275"/>
      <c r="AF799" s="273"/>
      <c r="AG799" s="274"/>
      <c r="AH799" s="275"/>
      <c r="AI799" s="275"/>
      <c r="AJ799" s="273"/>
      <c r="AK799" s="274"/>
      <c r="AL799" s="275"/>
      <c r="AM799" s="275"/>
      <c r="AN799" s="273"/>
      <c r="AO799" s="274"/>
      <c r="AP799" s="275"/>
      <c r="AQ799" s="275"/>
      <c r="AR799" s="273"/>
      <c r="AS799" s="274"/>
      <c r="AT799" s="275"/>
      <c r="AU799" s="275"/>
      <c r="AV799" s="273"/>
      <c r="AW799" s="274"/>
      <c r="AX799" s="275"/>
      <c r="AY799" s="275"/>
      <c r="AZ799" s="273"/>
      <c r="BA799" s="274"/>
      <c r="BB799" s="275"/>
      <c r="BC799" s="275"/>
      <c r="BD799" s="273"/>
      <c r="BE799" s="274"/>
      <c r="BF799" s="275"/>
      <c r="BG799" s="275"/>
      <c r="BH799" s="273"/>
      <c r="BI799" s="274"/>
      <c r="BJ799" s="275"/>
      <c r="BK799" s="275"/>
      <c r="BL799" s="273"/>
      <c r="BM799" s="274"/>
      <c r="BN799" s="275"/>
      <c r="BO799" s="275"/>
    </row>
    <row r="800">
      <c r="D800" s="273"/>
      <c r="E800" s="274"/>
      <c r="F800" s="275"/>
      <c r="G800" s="275"/>
      <c r="H800" s="273"/>
      <c r="I800" s="274"/>
      <c r="J800" s="275"/>
      <c r="K800" s="275"/>
      <c r="L800" s="273"/>
      <c r="M800" s="274"/>
      <c r="N800" s="275"/>
      <c r="O800" s="275"/>
      <c r="P800" s="273"/>
      <c r="Q800" s="274"/>
      <c r="R800" s="275"/>
      <c r="S800" s="275"/>
      <c r="T800" s="273"/>
      <c r="U800" s="274"/>
      <c r="V800" s="275"/>
      <c r="W800" s="275"/>
      <c r="X800" s="273"/>
      <c r="Y800" s="274"/>
      <c r="Z800" s="275"/>
      <c r="AA800" s="275"/>
      <c r="AB800" s="273"/>
      <c r="AC800" s="274"/>
      <c r="AD800" s="275"/>
      <c r="AE800" s="275"/>
      <c r="AF800" s="273"/>
      <c r="AG800" s="274"/>
      <c r="AH800" s="275"/>
      <c r="AI800" s="275"/>
      <c r="AJ800" s="273"/>
      <c r="AK800" s="274"/>
      <c r="AL800" s="275"/>
      <c r="AM800" s="275"/>
      <c r="AN800" s="273"/>
      <c r="AO800" s="274"/>
      <c r="AP800" s="275"/>
      <c r="AQ800" s="275"/>
      <c r="AR800" s="273"/>
      <c r="AS800" s="274"/>
      <c r="AT800" s="275"/>
      <c r="AU800" s="275"/>
      <c r="AV800" s="273"/>
      <c r="AW800" s="274"/>
      <c r="AX800" s="275"/>
      <c r="AY800" s="275"/>
      <c r="AZ800" s="273"/>
      <c r="BA800" s="274"/>
      <c r="BB800" s="275"/>
      <c r="BC800" s="275"/>
      <c r="BD800" s="273"/>
      <c r="BE800" s="274"/>
      <c r="BF800" s="275"/>
      <c r="BG800" s="275"/>
      <c r="BH800" s="273"/>
      <c r="BI800" s="274"/>
      <c r="BJ800" s="275"/>
      <c r="BK800" s="275"/>
      <c r="BL800" s="273"/>
      <c r="BM800" s="274"/>
      <c r="BN800" s="275"/>
      <c r="BO800" s="275"/>
    </row>
    <row r="801">
      <c r="D801" s="273"/>
      <c r="E801" s="274"/>
      <c r="F801" s="275"/>
      <c r="G801" s="275"/>
      <c r="H801" s="273"/>
      <c r="I801" s="274"/>
      <c r="J801" s="275"/>
      <c r="K801" s="275"/>
      <c r="L801" s="273"/>
      <c r="M801" s="274"/>
      <c r="N801" s="275"/>
      <c r="O801" s="275"/>
      <c r="P801" s="273"/>
      <c r="Q801" s="274"/>
      <c r="R801" s="275"/>
      <c r="S801" s="275"/>
      <c r="T801" s="273"/>
      <c r="U801" s="274"/>
      <c r="V801" s="275"/>
      <c r="W801" s="275"/>
      <c r="X801" s="273"/>
      <c r="Y801" s="274"/>
      <c r="Z801" s="275"/>
      <c r="AA801" s="275"/>
      <c r="AB801" s="273"/>
      <c r="AC801" s="274"/>
      <c r="AD801" s="275"/>
      <c r="AE801" s="275"/>
      <c r="AF801" s="273"/>
      <c r="AG801" s="274"/>
      <c r="AH801" s="275"/>
      <c r="AI801" s="275"/>
      <c r="AJ801" s="273"/>
      <c r="AK801" s="274"/>
      <c r="AL801" s="275"/>
      <c r="AM801" s="275"/>
      <c r="AN801" s="273"/>
      <c r="AO801" s="274"/>
      <c r="AP801" s="275"/>
      <c r="AQ801" s="275"/>
      <c r="AR801" s="273"/>
      <c r="AS801" s="274"/>
      <c r="AT801" s="275"/>
      <c r="AU801" s="275"/>
      <c r="AV801" s="273"/>
      <c r="AW801" s="274"/>
      <c r="AX801" s="275"/>
      <c r="AY801" s="275"/>
      <c r="AZ801" s="273"/>
      <c r="BA801" s="274"/>
      <c r="BB801" s="275"/>
      <c r="BC801" s="275"/>
      <c r="BD801" s="273"/>
      <c r="BE801" s="274"/>
      <c r="BF801" s="275"/>
      <c r="BG801" s="275"/>
      <c r="BH801" s="273"/>
      <c r="BI801" s="274"/>
      <c r="BJ801" s="275"/>
      <c r="BK801" s="275"/>
      <c r="BL801" s="273"/>
      <c r="BM801" s="274"/>
      <c r="BN801" s="275"/>
      <c r="BO801" s="275"/>
    </row>
    <row r="802">
      <c r="D802" s="273"/>
      <c r="E802" s="274"/>
      <c r="F802" s="275"/>
      <c r="G802" s="275"/>
      <c r="H802" s="273"/>
      <c r="I802" s="274"/>
      <c r="J802" s="275"/>
      <c r="K802" s="275"/>
      <c r="L802" s="273"/>
      <c r="M802" s="274"/>
      <c r="N802" s="275"/>
      <c r="O802" s="275"/>
      <c r="P802" s="273"/>
      <c r="Q802" s="274"/>
      <c r="R802" s="275"/>
      <c r="S802" s="275"/>
      <c r="T802" s="273"/>
      <c r="U802" s="274"/>
      <c r="V802" s="275"/>
      <c r="W802" s="275"/>
      <c r="X802" s="273"/>
      <c r="Y802" s="274"/>
      <c r="Z802" s="275"/>
      <c r="AA802" s="275"/>
      <c r="AB802" s="273"/>
      <c r="AC802" s="274"/>
      <c r="AD802" s="275"/>
      <c r="AE802" s="275"/>
      <c r="AF802" s="273"/>
      <c r="AG802" s="274"/>
      <c r="AH802" s="275"/>
      <c r="AI802" s="275"/>
      <c r="AJ802" s="273"/>
      <c r="AK802" s="274"/>
      <c r="AL802" s="275"/>
      <c r="AM802" s="275"/>
      <c r="AN802" s="273"/>
      <c r="AO802" s="274"/>
      <c r="AP802" s="275"/>
      <c r="AQ802" s="275"/>
      <c r="AR802" s="273"/>
      <c r="AS802" s="274"/>
      <c r="AT802" s="275"/>
      <c r="AU802" s="275"/>
      <c r="AV802" s="273"/>
      <c r="AW802" s="274"/>
      <c r="AX802" s="275"/>
      <c r="AY802" s="275"/>
      <c r="AZ802" s="273"/>
      <c r="BA802" s="274"/>
      <c r="BB802" s="275"/>
      <c r="BC802" s="275"/>
      <c r="BD802" s="273"/>
      <c r="BE802" s="274"/>
      <c r="BF802" s="275"/>
      <c r="BG802" s="275"/>
      <c r="BH802" s="273"/>
      <c r="BI802" s="274"/>
      <c r="BJ802" s="275"/>
      <c r="BK802" s="275"/>
      <c r="BL802" s="273"/>
      <c r="BM802" s="274"/>
      <c r="BN802" s="275"/>
      <c r="BO802" s="275"/>
    </row>
    <row r="803">
      <c r="D803" s="273"/>
      <c r="E803" s="274"/>
      <c r="F803" s="275"/>
      <c r="G803" s="275"/>
      <c r="H803" s="273"/>
      <c r="I803" s="274"/>
      <c r="J803" s="275"/>
      <c r="K803" s="275"/>
      <c r="L803" s="273"/>
      <c r="M803" s="274"/>
      <c r="N803" s="275"/>
      <c r="O803" s="275"/>
      <c r="P803" s="273"/>
      <c r="Q803" s="274"/>
      <c r="R803" s="275"/>
      <c r="S803" s="275"/>
      <c r="T803" s="273"/>
      <c r="U803" s="274"/>
      <c r="V803" s="275"/>
      <c r="W803" s="275"/>
      <c r="X803" s="273"/>
      <c r="Y803" s="274"/>
      <c r="Z803" s="275"/>
      <c r="AA803" s="275"/>
      <c r="AB803" s="273"/>
      <c r="AC803" s="274"/>
      <c r="AD803" s="275"/>
      <c r="AE803" s="275"/>
      <c r="AF803" s="273"/>
      <c r="AG803" s="274"/>
      <c r="AH803" s="275"/>
      <c r="AI803" s="275"/>
      <c r="AJ803" s="273"/>
      <c r="AK803" s="274"/>
      <c r="AL803" s="275"/>
      <c r="AM803" s="275"/>
      <c r="AN803" s="273"/>
      <c r="AO803" s="274"/>
      <c r="AP803" s="275"/>
      <c r="AQ803" s="275"/>
      <c r="AR803" s="273"/>
      <c r="AS803" s="274"/>
      <c r="AT803" s="275"/>
      <c r="AU803" s="275"/>
      <c r="AV803" s="273"/>
      <c r="AW803" s="274"/>
      <c r="AX803" s="275"/>
      <c r="AY803" s="275"/>
      <c r="AZ803" s="273"/>
      <c r="BA803" s="274"/>
      <c r="BB803" s="275"/>
      <c r="BC803" s="275"/>
      <c r="BD803" s="273"/>
      <c r="BE803" s="274"/>
      <c r="BF803" s="275"/>
      <c r="BG803" s="275"/>
      <c r="BH803" s="273"/>
      <c r="BI803" s="274"/>
      <c r="BJ803" s="275"/>
      <c r="BK803" s="275"/>
      <c r="BL803" s="273"/>
      <c r="BM803" s="274"/>
      <c r="BN803" s="275"/>
      <c r="BO803" s="275"/>
    </row>
    <row r="804">
      <c r="D804" s="273"/>
      <c r="E804" s="274"/>
      <c r="F804" s="275"/>
      <c r="G804" s="275"/>
      <c r="H804" s="273"/>
      <c r="I804" s="274"/>
      <c r="J804" s="275"/>
      <c r="K804" s="275"/>
      <c r="L804" s="273"/>
      <c r="M804" s="274"/>
      <c r="N804" s="275"/>
      <c r="O804" s="275"/>
      <c r="P804" s="273"/>
      <c r="Q804" s="274"/>
      <c r="R804" s="275"/>
      <c r="S804" s="275"/>
      <c r="T804" s="273"/>
      <c r="U804" s="274"/>
      <c r="V804" s="275"/>
      <c r="W804" s="275"/>
      <c r="X804" s="273"/>
      <c r="Y804" s="274"/>
      <c r="Z804" s="275"/>
      <c r="AA804" s="275"/>
      <c r="AB804" s="273"/>
      <c r="AC804" s="274"/>
      <c r="AD804" s="275"/>
      <c r="AE804" s="275"/>
      <c r="AF804" s="273"/>
      <c r="AG804" s="274"/>
      <c r="AH804" s="275"/>
      <c r="AI804" s="275"/>
      <c r="AJ804" s="273"/>
      <c r="AK804" s="274"/>
      <c r="AL804" s="275"/>
      <c r="AM804" s="275"/>
      <c r="AN804" s="273"/>
      <c r="AO804" s="274"/>
      <c r="AP804" s="275"/>
      <c r="AQ804" s="275"/>
      <c r="AR804" s="273"/>
      <c r="AS804" s="274"/>
      <c r="AT804" s="275"/>
      <c r="AU804" s="275"/>
      <c r="AV804" s="273"/>
      <c r="AW804" s="274"/>
      <c r="AX804" s="275"/>
      <c r="AY804" s="275"/>
      <c r="AZ804" s="273"/>
      <c r="BA804" s="274"/>
      <c r="BB804" s="275"/>
      <c r="BC804" s="275"/>
      <c r="BD804" s="273"/>
      <c r="BE804" s="274"/>
      <c r="BF804" s="275"/>
      <c r="BG804" s="275"/>
      <c r="BH804" s="273"/>
      <c r="BI804" s="274"/>
      <c r="BJ804" s="275"/>
      <c r="BK804" s="275"/>
      <c r="BL804" s="273"/>
      <c r="BM804" s="274"/>
      <c r="BN804" s="275"/>
      <c r="BO804" s="275"/>
    </row>
    <row r="805">
      <c r="D805" s="273"/>
      <c r="E805" s="274"/>
      <c r="F805" s="275"/>
      <c r="G805" s="275"/>
      <c r="H805" s="273"/>
      <c r="I805" s="274"/>
      <c r="J805" s="275"/>
      <c r="K805" s="275"/>
      <c r="L805" s="273"/>
      <c r="M805" s="274"/>
      <c r="N805" s="275"/>
      <c r="O805" s="275"/>
      <c r="P805" s="273"/>
      <c r="Q805" s="274"/>
      <c r="R805" s="275"/>
      <c r="S805" s="275"/>
      <c r="T805" s="273"/>
      <c r="U805" s="274"/>
      <c r="V805" s="275"/>
      <c r="W805" s="275"/>
      <c r="X805" s="273"/>
      <c r="Y805" s="274"/>
      <c r="Z805" s="275"/>
      <c r="AA805" s="275"/>
      <c r="AB805" s="273"/>
      <c r="AC805" s="274"/>
      <c r="AD805" s="275"/>
      <c r="AE805" s="275"/>
      <c r="AF805" s="273"/>
      <c r="AG805" s="274"/>
      <c r="AH805" s="275"/>
      <c r="AI805" s="275"/>
      <c r="AJ805" s="273"/>
      <c r="AK805" s="274"/>
      <c r="AL805" s="275"/>
      <c r="AM805" s="275"/>
      <c r="AN805" s="273"/>
      <c r="AO805" s="274"/>
      <c r="AP805" s="275"/>
      <c r="AQ805" s="275"/>
      <c r="AR805" s="273"/>
      <c r="AS805" s="274"/>
      <c r="AT805" s="275"/>
      <c r="AU805" s="275"/>
      <c r="AV805" s="273"/>
      <c r="AW805" s="274"/>
      <c r="AX805" s="275"/>
      <c r="AY805" s="275"/>
      <c r="AZ805" s="273"/>
      <c r="BA805" s="274"/>
      <c r="BB805" s="275"/>
      <c r="BC805" s="275"/>
      <c r="BD805" s="273"/>
      <c r="BE805" s="274"/>
      <c r="BF805" s="275"/>
      <c r="BG805" s="275"/>
      <c r="BH805" s="273"/>
      <c r="BI805" s="274"/>
      <c r="BJ805" s="275"/>
      <c r="BK805" s="275"/>
      <c r="BL805" s="273"/>
      <c r="BM805" s="274"/>
      <c r="BN805" s="275"/>
      <c r="BO805" s="275"/>
    </row>
    <row r="806">
      <c r="D806" s="273"/>
      <c r="E806" s="274"/>
      <c r="F806" s="275"/>
      <c r="G806" s="275"/>
      <c r="H806" s="273"/>
      <c r="I806" s="274"/>
      <c r="J806" s="275"/>
      <c r="K806" s="275"/>
      <c r="L806" s="273"/>
      <c r="M806" s="274"/>
      <c r="N806" s="275"/>
      <c r="O806" s="275"/>
      <c r="P806" s="273"/>
      <c r="Q806" s="274"/>
      <c r="R806" s="275"/>
      <c r="S806" s="275"/>
      <c r="T806" s="273"/>
      <c r="U806" s="274"/>
      <c r="V806" s="275"/>
      <c r="W806" s="275"/>
      <c r="X806" s="273"/>
      <c r="Y806" s="274"/>
      <c r="Z806" s="275"/>
      <c r="AA806" s="275"/>
      <c r="AB806" s="273"/>
      <c r="AC806" s="274"/>
      <c r="AD806" s="275"/>
      <c r="AE806" s="275"/>
      <c r="AF806" s="273"/>
      <c r="AG806" s="274"/>
      <c r="AH806" s="275"/>
      <c r="AI806" s="275"/>
      <c r="AJ806" s="273"/>
      <c r="AK806" s="274"/>
      <c r="AL806" s="275"/>
      <c r="AM806" s="275"/>
      <c r="AN806" s="273"/>
      <c r="AO806" s="274"/>
      <c r="AP806" s="275"/>
      <c r="AQ806" s="275"/>
      <c r="AR806" s="273"/>
      <c r="AS806" s="274"/>
      <c r="AT806" s="275"/>
      <c r="AU806" s="275"/>
      <c r="AV806" s="273"/>
      <c r="AW806" s="274"/>
      <c r="AX806" s="275"/>
      <c r="AY806" s="275"/>
      <c r="AZ806" s="273"/>
      <c r="BA806" s="274"/>
      <c r="BB806" s="275"/>
      <c r="BC806" s="275"/>
      <c r="BD806" s="273"/>
      <c r="BE806" s="274"/>
      <c r="BF806" s="275"/>
      <c r="BG806" s="275"/>
      <c r="BH806" s="273"/>
      <c r="BI806" s="274"/>
      <c r="BJ806" s="275"/>
      <c r="BK806" s="275"/>
      <c r="BL806" s="273"/>
      <c r="BM806" s="274"/>
      <c r="BN806" s="275"/>
      <c r="BO806" s="275"/>
    </row>
    <row r="807">
      <c r="D807" s="273"/>
      <c r="E807" s="274"/>
      <c r="F807" s="275"/>
      <c r="G807" s="275"/>
      <c r="H807" s="273"/>
      <c r="I807" s="274"/>
      <c r="J807" s="275"/>
      <c r="K807" s="275"/>
      <c r="L807" s="273"/>
      <c r="M807" s="274"/>
      <c r="N807" s="275"/>
      <c r="O807" s="275"/>
      <c r="P807" s="273"/>
      <c r="Q807" s="274"/>
      <c r="R807" s="275"/>
      <c r="S807" s="275"/>
      <c r="T807" s="273"/>
      <c r="U807" s="274"/>
      <c r="V807" s="275"/>
      <c r="W807" s="275"/>
      <c r="X807" s="273"/>
      <c r="Y807" s="274"/>
      <c r="Z807" s="275"/>
      <c r="AA807" s="275"/>
      <c r="AB807" s="273"/>
      <c r="AC807" s="274"/>
      <c r="AD807" s="275"/>
      <c r="AE807" s="275"/>
      <c r="AF807" s="273"/>
      <c r="AG807" s="274"/>
      <c r="AH807" s="275"/>
      <c r="AI807" s="275"/>
      <c r="AJ807" s="273"/>
      <c r="AK807" s="274"/>
      <c r="AL807" s="275"/>
      <c r="AM807" s="275"/>
      <c r="AN807" s="273"/>
      <c r="AO807" s="274"/>
      <c r="AP807" s="275"/>
      <c r="AQ807" s="275"/>
      <c r="AR807" s="273"/>
      <c r="AS807" s="274"/>
      <c r="AT807" s="275"/>
      <c r="AU807" s="275"/>
      <c r="AV807" s="273"/>
      <c r="AW807" s="274"/>
      <c r="AX807" s="275"/>
      <c r="AY807" s="275"/>
      <c r="AZ807" s="273"/>
      <c r="BA807" s="274"/>
      <c r="BB807" s="275"/>
      <c r="BC807" s="275"/>
      <c r="BD807" s="273"/>
      <c r="BE807" s="274"/>
      <c r="BF807" s="275"/>
      <c r="BG807" s="275"/>
      <c r="BH807" s="273"/>
      <c r="BI807" s="274"/>
      <c r="BJ807" s="275"/>
      <c r="BK807" s="275"/>
      <c r="BL807" s="273"/>
      <c r="BM807" s="274"/>
      <c r="BN807" s="275"/>
      <c r="BO807" s="275"/>
    </row>
    <row r="808">
      <c r="D808" s="273"/>
      <c r="E808" s="274"/>
      <c r="F808" s="275"/>
      <c r="G808" s="275"/>
      <c r="H808" s="273"/>
      <c r="I808" s="274"/>
      <c r="J808" s="275"/>
      <c r="K808" s="275"/>
      <c r="L808" s="273"/>
      <c r="M808" s="274"/>
      <c r="N808" s="275"/>
      <c r="O808" s="275"/>
      <c r="P808" s="273"/>
      <c r="Q808" s="274"/>
      <c r="R808" s="275"/>
      <c r="S808" s="275"/>
      <c r="T808" s="273"/>
      <c r="U808" s="274"/>
      <c r="V808" s="275"/>
      <c r="W808" s="275"/>
      <c r="X808" s="273"/>
      <c r="Y808" s="274"/>
      <c r="Z808" s="275"/>
      <c r="AA808" s="275"/>
      <c r="AB808" s="273"/>
      <c r="AC808" s="274"/>
      <c r="AD808" s="275"/>
      <c r="AE808" s="275"/>
      <c r="AF808" s="273"/>
      <c r="AG808" s="274"/>
      <c r="AH808" s="275"/>
      <c r="AI808" s="275"/>
      <c r="AJ808" s="273"/>
      <c r="AK808" s="274"/>
      <c r="AL808" s="275"/>
      <c r="AM808" s="275"/>
      <c r="AN808" s="273"/>
      <c r="AO808" s="274"/>
      <c r="AP808" s="275"/>
      <c r="AQ808" s="275"/>
      <c r="AR808" s="273"/>
      <c r="AS808" s="274"/>
      <c r="AT808" s="275"/>
      <c r="AU808" s="275"/>
      <c r="AV808" s="273"/>
      <c r="AW808" s="274"/>
      <c r="AX808" s="275"/>
      <c r="AY808" s="275"/>
      <c r="AZ808" s="273"/>
      <c r="BA808" s="274"/>
      <c r="BB808" s="275"/>
      <c r="BC808" s="275"/>
      <c r="BD808" s="273"/>
      <c r="BE808" s="274"/>
      <c r="BF808" s="275"/>
      <c r="BG808" s="275"/>
      <c r="BH808" s="273"/>
      <c r="BI808" s="274"/>
      <c r="BJ808" s="275"/>
      <c r="BK808" s="275"/>
      <c r="BL808" s="273"/>
      <c r="BM808" s="274"/>
      <c r="BN808" s="275"/>
      <c r="BO808" s="275"/>
    </row>
    <row r="809">
      <c r="D809" s="273"/>
      <c r="E809" s="274"/>
      <c r="F809" s="275"/>
      <c r="G809" s="275"/>
      <c r="H809" s="273"/>
      <c r="I809" s="274"/>
      <c r="J809" s="275"/>
      <c r="K809" s="275"/>
      <c r="L809" s="273"/>
      <c r="M809" s="274"/>
      <c r="N809" s="275"/>
      <c r="O809" s="275"/>
      <c r="P809" s="273"/>
      <c r="Q809" s="274"/>
      <c r="R809" s="275"/>
      <c r="S809" s="275"/>
      <c r="T809" s="273"/>
      <c r="U809" s="274"/>
      <c r="V809" s="275"/>
      <c r="W809" s="275"/>
      <c r="X809" s="273"/>
      <c r="Y809" s="274"/>
      <c r="Z809" s="275"/>
      <c r="AA809" s="275"/>
      <c r="AB809" s="273"/>
      <c r="AC809" s="274"/>
      <c r="AD809" s="275"/>
      <c r="AE809" s="275"/>
      <c r="AF809" s="273"/>
      <c r="AG809" s="274"/>
      <c r="AH809" s="275"/>
      <c r="AI809" s="275"/>
      <c r="AJ809" s="273"/>
      <c r="AK809" s="274"/>
      <c r="AL809" s="275"/>
      <c r="AM809" s="275"/>
      <c r="AN809" s="273"/>
      <c r="AO809" s="274"/>
      <c r="AP809" s="275"/>
      <c r="AQ809" s="275"/>
      <c r="AR809" s="273"/>
      <c r="AS809" s="274"/>
      <c r="AT809" s="275"/>
      <c r="AU809" s="275"/>
      <c r="AV809" s="273"/>
      <c r="AW809" s="274"/>
      <c r="AX809" s="275"/>
      <c r="AY809" s="275"/>
      <c r="AZ809" s="273"/>
      <c r="BA809" s="274"/>
      <c r="BB809" s="275"/>
      <c r="BC809" s="275"/>
      <c r="BD809" s="273"/>
      <c r="BE809" s="274"/>
      <c r="BF809" s="275"/>
      <c r="BG809" s="275"/>
      <c r="BH809" s="273"/>
      <c r="BI809" s="274"/>
      <c r="BJ809" s="275"/>
      <c r="BK809" s="275"/>
      <c r="BL809" s="273"/>
      <c r="BM809" s="274"/>
      <c r="BN809" s="275"/>
      <c r="BO809" s="275"/>
    </row>
    <row r="810">
      <c r="D810" s="273"/>
      <c r="E810" s="274"/>
      <c r="F810" s="275"/>
      <c r="G810" s="275"/>
      <c r="H810" s="273"/>
      <c r="I810" s="274"/>
      <c r="J810" s="275"/>
      <c r="K810" s="275"/>
      <c r="L810" s="273"/>
      <c r="M810" s="274"/>
      <c r="N810" s="275"/>
      <c r="O810" s="275"/>
      <c r="P810" s="273"/>
      <c r="Q810" s="274"/>
      <c r="R810" s="275"/>
      <c r="S810" s="275"/>
      <c r="T810" s="273"/>
      <c r="U810" s="274"/>
      <c r="V810" s="275"/>
      <c r="W810" s="275"/>
      <c r="X810" s="273"/>
      <c r="Y810" s="274"/>
      <c r="Z810" s="275"/>
      <c r="AA810" s="275"/>
      <c r="AB810" s="273"/>
      <c r="AC810" s="274"/>
      <c r="AD810" s="275"/>
      <c r="AE810" s="275"/>
      <c r="AF810" s="273"/>
      <c r="AG810" s="274"/>
      <c r="AH810" s="275"/>
      <c r="AI810" s="275"/>
      <c r="AJ810" s="273"/>
      <c r="AK810" s="274"/>
      <c r="AL810" s="275"/>
      <c r="AM810" s="275"/>
      <c r="AN810" s="273"/>
      <c r="AO810" s="274"/>
      <c r="AP810" s="275"/>
      <c r="AQ810" s="275"/>
      <c r="AR810" s="273"/>
      <c r="AS810" s="274"/>
      <c r="AT810" s="275"/>
      <c r="AU810" s="275"/>
      <c r="AV810" s="273"/>
      <c r="AW810" s="274"/>
      <c r="AX810" s="275"/>
      <c r="AY810" s="275"/>
      <c r="AZ810" s="273"/>
      <c r="BA810" s="274"/>
      <c r="BB810" s="275"/>
      <c r="BC810" s="275"/>
      <c r="BD810" s="273"/>
      <c r="BE810" s="274"/>
      <c r="BF810" s="275"/>
      <c r="BG810" s="275"/>
      <c r="BH810" s="273"/>
      <c r="BI810" s="274"/>
      <c r="BJ810" s="275"/>
      <c r="BK810" s="275"/>
      <c r="BL810" s="273"/>
      <c r="BM810" s="274"/>
      <c r="BN810" s="275"/>
      <c r="BO810" s="275"/>
    </row>
    <row r="811">
      <c r="D811" s="273"/>
      <c r="E811" s="274"/>
      <c r="F811" s="275"/>
      <c r="G811" s="275"/>
      <c r="H811" s="273"/>
      <c r="I811" s="274"/>
      <c r="J811" s="275"/>
      <c r="K811" s="275"/>
      <c r="L811" s="273"/>
      <c r="M811" s="274"/>
      <c r="N811" s="275"/>
      <c r="O811" s="275"/>
      <c r="P811" s="273"/>
      <c r="Q811" s="274"/>
      <c r="R811" s="275"/>
      <c r="S811" s="275"/>
      <c r="T811" s="273"/>
      <c r="U811" s="274"/>
      <c r="V811" s="275"/>
      <c r="W811" s="275"/>
      <c r="X811" s="273"/>
      <c r="Y811" s="274"/>
      <c r="Z811" s="275"/>
      <c r="AA811" s="275"/>
      <c r="AB811" s="273"/>
      <c r="AC811" s="274"/>
      <c r="AD811" s="275"/>
      <c r="AE811" s="275"/>
      <c r="AF811" s="273"/>
      <c r="AG811" s="274"/>
      <c r="AH811" s="275"/>
      <c r="AI811" s="275"/>
      <c r="AJ811" s="273"/>
      <c r="AK811" s="274"/>
      <c r="AL811" s="275"/>
      <c r="AM811" s="275"/>
      <c r="AN811" s="273"/>
      <c r="AO811" s="274"/>
      <c r="AP811" s="275"/>
      <c r="AQ811" s="275"/>
      <c r="AR811" s="273"/>
      <c r="AS811" s="274"/>
      <c r="AT811" s="275"/>
      <c r="AU811" s="275"/>
      <c r="AV811" s="273"/>
      <c r="AW811" s="274"/>
      <c r="AX811" s="275"/>
      <c r="AY811" s="275"/>
      <c r="AZ811" s="273"/>
      <c r="BA811" s="274"/>
      <c r="BB811" s="275"/>
      <c r="BC811" s="275"/>
      <c r="BD811" s="273"/>
      <c r="BE811" s="274"/>
      <c r="BF811" s="275"/>
      <c r="BG811" s="275"/>
      <c r="BH811" s="273"/>
      <c r="BI811" s="274"/>
      <c r="BJ811" s="275"/>
      <c r="BK811" s="275"/>
      <c r="BL811" s="273"/>
      <c r="BM811" s="274"/>
      <c r="BN811" s="275"/>
      <c r="BO811" s="275"/>
    </row>
    <row r="812">
      <c r="D812" s="273"/>
      <c r="E812" s="274"/>
      <c r="F812" s="275"/>
      <c r="G812" s="275"/>
      <c r="H812" s="273"/>
      <c r="I812" s="274"/>
      <c r="J812" s="275"/>
      <c r="K812" s="275"/>
      <c r="L812" s="273"/>
      <c r="M812" s="274"/>
      <c r="N812" s="275"/>
      <c r="O812" s="275"/>
      <c r="P812" s="273"/>
      <c r="Q812" s="274"/>
      <c r="R812" s="275"/>
      <c r="S812" s="275"/>
      <c r="T812" s="273"/>
      <c r="U812" s="274"/>
      <c r="V812" s="275"/>
      <c r="W812" s="275"/>
      <c r="X812" s="273"/>
      <c r="Y812" s="274"/>
      <c r="Z812" s="275"/>
      <c r="AA812" s="275"/>
      <c r="AB812" s="273"/>
      <c r="AC812" s="274"/>
      <c r="AD812" s="275"/>
      <c r="AE812" s="275"/>
      <c r="AF812" s="273"/>
      <c r="AG812" s="274"/>
      <c r="AH812" s="275"/>
      <c r="AI812" s="275"/>
      <c r="AJ812" s="273"/>
      <c r="AK812" s="274"/>
      <c r="AL812" s="275"/>
      <c r="AM812" s="275"/>
      <c r="AN812" s="273"/>
      <c r="AO812" s="274"/>
      <c r="AP812" s="275"/>
      <c r="AQ812" s="275"/>
      <c r="AR812" s="273"/>
      <c r="AS812" s="274"/>
      <c r="AT812" s="275"/>
      <c r="AU812" s="275"/>
      <c r="AV812" s="273"/>
      <c r="AW812" s="274"/>
      <c r="AX812" s="275"/>
      <c r="AY812" s="275"/>
      <c r="AZ812" s="273"/>
      <c r="BA812" s="274"/>
      <c r="BB812" s="275"/>
      <c r="BC812" s="275"/>
      <c r="BD812" s="273"/>
      <c r="BE812" s="274"/>
      <c r="BF812" s="275"/>
      <c r="BG812" s="275"/>
      <c r="BH812" s="273"/>
      <c r="BI812" s="274"/>
      <c r="BJ812" s="275"/>
      <c r="BK812" s="275"/>
      <c r="BL812" s="273"/>
      <c r="BM812" s="274"/>
      <c r="BN812" s="275"/>
      <c r="BO812" s="275"/>
    </row>
    <row r="813">
      <c r="D813" s="273"/>
      <c r="E813" s="274"/>
      <c r="F813" s="275"/>
      <c r="G813" s="275"/>
      <c r="H813" s="273"/>
      <c r="I813" s="274"/>
      <c r="J813" s="275"/>
      <c r="K813" s="275"/>
      <c r="L813" s="273"/>
      <c r="M813" s="274"/>
      <c r="N813" s="275"/>
      <c r="O813" s="275"/>
      <c r="P813" s="273"/>
      <c r="Q813" s="274"/>
      <c r="R813" s="275"/>
      <c r="S813" s="275"/>
      <c r="T813" s="273"/>
      <c r="U813" s="274"/>
      <c r="V813" s="275"/>
      <c r="W813" s="275"/>
      <c r="X813" s="273"/>
      <c r="Y813" s="274"/>
      <c r="Z813" s="275"/>
      <c r="AA813" s="275"/>
      <c r="AB813" s="273"/>
      <c r="AC813" s="274"/>
      <c r="AD813" s="275"/>
      <c r="AE813" s="275"/>
      <c r="AF813" s="273"/>
      <c r="AG813" s="274"/>
      <c r="AH813" s="275"/>
      <c r="AI813" s="275"/>
      <c r="AJ813" s="273"/>
      <c r="AK813" s="274"/>
      <c r="AL813" s="275"/>
      <c r="AM813" s="275"/>
      <c r="AN813" s="273"/>
      <c r="AO813" s="274"/>
      <c r="AP813" s="275"/>
      <c r="AQ813" s="275"/>
      <c r="AR813" s="273"/>
      <c r="AS813" s="274"/>
      <c r="AT813" s="275"/>
      <c r="AU813" s="275"/>
      <c r="AV813" s="273"/>
      <c r="AW813" s="274"/>
      <c r="AX813" s="275"/>
      <c r="AY813" s="275"/>
      <c r="AZ813" s="273"/>
      <c r="BA813" s="274"/>
      <c r="BB813" s="275"/>
      <c r="BC813" s="275"/>
      <c r="BD813" s="273"/>
      <c r="BE813" s="274"/>
      <c r="BF813" s="275"/>
      <c r="BG813" s="275"/>
      <c r="BH813" s="273"/>
      <c r="BI813" s="274"/>
      <c r="BJ813" s="275"/>
      <c r="BK813" s="275"/>
      <c r="BL813" s="273"/>
      <c r="BM813" s="274"/>
      <c r="BN813" s="275"/>
      <c r="BO813" s="275"/>
    </row>
    <row r="814">
      <c r="D814" s="273"/>
      <c r="E814" s="274"/>
      <c r="F814" s="275"/>
      <c r="G814" s="275"/>
      <c r="H814" s="273"/>
      <c r="I814" s="274"/>
      <c r="J814" s="275"/>
      <c r="K814" s="275"/>
      <c r="L814" s="273"/>
      <c r="M814" s="274"/>
      <c r="N814" s="275"/>
      <c r="O814" s="275"/>
      <c r="P814" s="273"/>
      <c r="Q814" s="274"/>
      <c r="R814" s="275"/>
      <c r="S814" s="275"/>
      <c r="T814" s="273"/>
      <c r="U814" s="274"/>
      <c r="V814" s="275"/>
      <c r="W814" s="275"/>
      <c r="X814" s="273"/>
      <c r="Y814" s="274"/>
      <c r="Z814" s="275"/>
      <c r="AA814" s="275"/>
      <c r="AB814" s="273"/>
      <c r="AC814" s="274"/>
      <c r="AD814" s="275"/>
      <c r="AE814" s="275"/>
      <c r="AF814" s="273"/>
      <c r="AG814" s="274"/>
      <c r="AH814" s="275"/>
      <c r="AI814" s="275"/>
      <c r="AJ814" s="273"/>
      <c r="AK814" s="274"/>
      <c r="AL814" s="275"/>
      <c r="AM814" s="275"/>
      <c r="AN814" s="273"/>
      <c r="AO814" s="274"/>
      <c r="AP814" s="275"/>
      <c r="AQ814" s="275"/>
      <c r="AR814" s="273"/>
      <c r="AS814" s="274"/>
      <c r="AT814" s="275"/>
      <c r="AU814" s="275"/>
      <c r="AV814" s="273"/>
      <c r="AW814" s="274"/>
      <c r="AX814" s="275"/>
      <c r="AY814" s="275"/>
      <c r="AZ814" s="273"/>
      <c r="BA814" s="274"/>
      <c r="BB814" s="275"/>
      <c r="BC814" s="275"/>
      <c r="BD814" s="273"/>
      <c r="BE814" s="274"/>
      <c r="BF814" s="275"/>
      <c r="BG814" s="275"/>
      <c r="BH814" s="273"/>
      <c r="BI814" s="274"/>
      <c r="BJ814" s="275"/>
      <c r="BK814" s="275"/>
      <c r="BL814" s="273"/>
      <c r="BM814" s="274"/>
      <c r="BN814" s="275"/>
      <c r="BO814" s="275"/>
    </row>
    <row r="815">
      <c r="D815" s="273"/>
      <c r="E815" s="274"/>
      <c r="F815" s="275"/>
      <c r="G815" s="275"/>
      <c r="H815" s="273"/>
      <c r="I815" s="274"/>
      <c r="J815" s="275"/>
      <c r="K815" s="275"/>
      <c r="L815" s="273"/>
      <c r="M815" s="274"/>
      <c r="N815" s="275"/>
      <c r="O815" s="275"/>
      <c r="P815" s="273"/>
      <c r="Q815" s="274"/>
      <c r="R815" s="275"/>
      <c r="S815" s="275"/>
      <c r="T815" s="273"/>
      <c r="U815" s="274"/>
      <c r="V815" s="275"/>
      <c r="W815" s="275"/>
      <c r="X815" s="273"/>
      <c r="Y815" s="274"/>
      <c r="Z815" s="275"/>
      <c r="AA815" s="275"/>
      <c r="AB815" s="273"/>
      <c r="AC815" s="274"/>
      <c r="AD815" s="275"/>
      <c r="AE815" s="275"/>
      <c r="AF815" s="273"/>
      <c r="AG815" s="274"/>
      <c r="AH815" s="275"/>
      <c r="AI815" s="275"/>
      <c r="AJ815" s="273"/>
      <c r="AK815" s="274"/>
      <c r="AL815" s="275"/>
      <c r="AM815" s="275"/>
      <c r="AN815" s="273"/>
      <c r="AO815" s="274"/>
      <c r="AP815" s="275"/>
      <c r="AQ815" s="275"/>
      <c r="AR815" s="273"/>
      <c r="AS815" s="274"/>
      <c r="AT815" s="275"/>
      <c r="AU815" s="275"/>
      <c r="AV815" s="273"/>
      <c r="AW815" s="274"/>
      <c r="AX815" s="275"/>
      <c r="AY815" s="275"/>
      <c r="AZ815" s="273"/>
      <c r="BA815" s="274"/>
      <c r="BB815" s="275"/>
      <c r="BC815" s="275"/>
      <c r="BD815" s="273"/>
      <c r="BE815" s="274"/>
      <c r="BF815" s="275"/>
      <c r="BG815" s="275"/>
      <c r="BH815" s="273"/>
      <c r="BI815" s="274"/>
      <c r="BJ815" s="275"/>
      <c r="BK815" s="275"/>
      <c r="BL815" s="273"/>
      <c r="BM815" s="274"/>
      <c r="BN815" s="275"/>
      <c r="BO815" s="275"/>
    </row>
    <row r="816">
      <c r="D816" s="273"/>
      <c r="E816" s="274"/>
      <c r="F816" s="275"/>
      <c r="G816" s="275"/>
      <c r="H816" s="273"/>
      <c r="I816" s="274"/>
      <c r="J816" s="275"/>
      <c r="K816" s="275"/>
      <c r="L816" s="273"/>
      <c r="M816" s="274"/>
      <c r="N816" s="275"/>
      <c r="O816" s="275"/>
      <c r="P816" s="273"/>
      <c r="Q816" s="274"/>
      <c r="R816" s="275"/>
      <c r="S816" s="275"/>
      <c r="T816" s="273"/>
      <c r="U816" s="274"/>
      <c r="V816" s="275"/>
      <c r="W816" s="275"/>
      <c r="X816" s="273"/>
      <c r="Y816" s="274"/>
      <c r="Z816" s="275"/>
      <c r="AA816" s="275"/>
      <c r="AB816" s="273"/>
      <c r="AC816" s="274"/>
      <c r="AD816" s="275"/>
      <c r="AE816" s="275"/>
      <c r="AF816" s="273"/>
      <c r="AG816" s="274"/>
      <c r="AH816" s="275"/>
      <c r="AI816" s="275"/>
      <c r="AJ816" s="273"/>
      <c r="AK816" s="274"/>
      <c r="AL816" s="275"/>
      <c r="AM816" s="275"/>
      <c r="AN816" s="273"/>
      <c r="AO816" s="274"/>
      <c r="AP816" s="275"/>
      <c r="AQ816" s="275"/>
      <c r="AR816" s="273"/>
      <c r="AS816" s="274"/>
      <c r="AT816" s="275"/>
      <c r="AU816" s="275"/>
      <c r="AV816" s="273"/>
      <c r="AW816" s="274"/>
      <c r="AX816" s="275"/>
      <c r="AY816" s="275"/>
      <c r="AZ816" s="273"/>
      <c r="BA816" s="274"/>
      <c r="BB816" s="275"/>
      <c r="BC816" s="275"/>
      <c r="BD816" s="273"/>
      <c r="BE816" s="274"/>
      <c r="BF816" s="275"/>
      <c r="BG816" s="275"/>
      <c r="BH816" s="273"/>
      <c r="BI816" s="274"/>
      <c r="BJ816" s="275"/>
      <c r="BK816" s="275"/>
      <c r="BL816" s="273"/>
      <c r="BM816" s="274"/>
      <c r="BN816" s="275"/>
      <c r="BO816" s="275"/>
    </row>
    <row r="817">
      <c r="D817" s="273"/>
      <c r="E817" s="274"/>
      <c r="F817" s="275"/>
      <c r="G817" s="275"/>
      <c r="H817" s="273"/>
      <c r="I817" s="274"/>
      <c r="J817" s="275"/>
      <c r="K817" s="275"/>
      <c r="L817" s="273"/>
      <c r="M817" s="274"/>
      <c r="N817" s="275"/>
      <c r="O817" s="275"/>
      <c r="P817" s="273"/>
      <c r="Q817" s="274"/>
      <c r="R817" s="275"/>
      <c r="S817" s="275"/>
      <c r="T817" s="273"/>
      <c r="U817" s="274"/>
      <c r="V817" s="275"/>
      <c r="W817" s="275"/>
      <c r="X817" s="273"/>
      <c r="Y817" s="274"/>
      <c r="Z817" s="275"/>
      <c r="AA817" s="275"/>
      <c r="AB817" s="273"/>
      <c r="AC817" s="274"/>
      <c r="AD817" s="275"/>
      <c r="AE817" s="275"/>
      <c r="AF817" s="273"/>
      <c r="AG817" s="274"/>
      <c r="AH817" s="275"/>
      <c r="AI817" s="275"/>
      <c r="AJ817" s="273"/>
      <c r="AK817" s="274"/>
      <c r="AL817" s="275"/>
      <c r="AM817" s="275"/>
      <c r="AN817" s="273"/>
      <c r="AO817" s="274"/>
      <c r="AP817" s="275"/>
      <c r="AQ817" s="275"/>
      <c r="AR817" s="273"/>
      <c r="AS817" s="274"/>
      <c r="AT817" s="275"/>
      <c r="AU817" s="275"/>
      <c r="AV817" s="273"/>
      <c r="AW817" s="274"/>
      <c r="AX817" s="275"/>
      <c r="AY817" s="275"/>
      <c r="AZ817" s="273"/>
      <c r="BA817" s="274"/>
      <c r="BB817" s="275"/>
      <c r="BC817" s="275"/>
      <c r="BD817" s="273"/>
      <c r="BE817" s="274"/>
      <c r="BF817" s="275"/>
      <c r="BG817" s="275"/>
      <c r="BH817" s="273"/>
      <c r="BI817" s="274"/>
      <c r="BJ817" s="275"/>
      <c r="BK817" s="275"/>
      <c r="BL817" s="273"/>
      <c r="BM817" s="274"/>
      <c r="BN817" s="275"/>
      <c r="BO817" s="275"/>
    </row>
    <row r="818">
      <c r="D818" s="273"/>
      <c r="E818" s="274"/>
      <c r="F818" s="275"/>
      <c r="G818" s="275"/>
      <c r="H818" s="273"/>
      <c r="I818" s="274"/>
      <c r="J818" s="275"/>
      <c r="K818" s="275"/>
      <c r="L818" s="273"/>
      <c r="M818" s="274"/>
      <c r="N818" s="275"/>
      <c r="O818" s="275"/>
      <c r="P818" s="273"/>
      <c r="Q818" s="274"/>
      <c r="R818" s="275"/>
      <c r="S818" s="275"/>
      <c r="T818" s="273"/>
      <c r="U818" s="274"/>
      <c r="V818" s="275"/>
      <c r="W818" s="275"/>
      <c r="X818" s="273"/>
      <c r="Y818" s="274"/>
      <c r="Z818" s="275"/>
      <c r="AA818" s="275"/>
      <c r="AB818" s="273"/>
      <c r="AC818" s="274"/>
      <c r="AD818" s="275"/>
      <c r="AE818" s="275"/>
      <c r="AF818" s="273"/>
      <c r="AG818" s="274"/>
      <c r="AH818" s="275"/>
      <c r="AI818" s="275"/>
      <c r="AJ818" s="273"/>
      <c r="AK818" s="274"/>
      <c r="AL818" s="275"/>
      <c r="AM818" s="275"/>
      <c r="AN818" s="273"/>
      <c r="AO818" s="274"/>
      <c r="AP818" s="275"/>
      <c r="AQ818" s="275"/>
      <c r="AR818" s="273"/>
      <c r="AS818" s="274"/>
      <c r="AT818" s="275"/>
      <c r="AU818" s="275"/>
      <c r="AV818" s="273"/>
      <c r="AW818" s="274"/>
      <c r="AX818" s="275"/>
      <c r="AY818" s="275"/>
      <c r="AZ818" s="273"/>
      <c r="BA818" s="274"/>
      <c r="BB818" s="275"/>
      <c r="BC818" s="275"/>
      <c r="BD818" s="273"/>
      <c r="BE818" s="274"/>
      <c r="BF818" s="275"/>
      <c r="BG818" s="275"/>
      <c r="BH818" s="273"/>
      <c r="BI818" s="274"/>
      <c r="BJ818" s="275"/>
      <c r="BK818" s="275"/>
      <c r="BL818" s="273"/>
      <c r="BM818" s="274"/>
      <c r="BN818" s="275"/>
      <c r="BO818" s="275"/>
    </row>
    <row r="819">
      <c r="D819" s="273"/>
      <c r="E819" s="274"/>
      <c r="F819" s="275"/>
      <c r="G819" s="275"/>
      <c r="H819" s="273"/>
      <c r="I819" s="274"/>
      <c r="J819" s="275"/>
      <c r="K819" s="275"/>
      <c r="L819" s="273"/>
      <c r="M819" s="274"/>
      <c r="N819" s="275"/>
      <c r="O819" s="275"/>
      <c r="P819" s="273"/>
      <c r="Q819" s="274"/>
      <c r="R819" s="275"/>
      <c r="S819" s="275"/>
      <c r="T819" s="273"/>
      <c r="U819" s="274"/>
      <c r="V819" s="275"/>
      <c r="W819" s="275"/>
      <c r="X819" s="273"/>
      <c r="Y819" s="274"/>
      <c r="Z819" s="275"/>
      <c r="AA819" s="275"/>
      <c r="AB819" s="273"/>
      <c r="AC819" s="274"/>
      <c r="AD819" s="275"/>
      <c r="AE819" s="275"/>
      <c r="AF819" s="273"/>
      <c r="AG819" s="274"/>
      <c r="AH819" s="275"/>
      <c r="AI819" s="275"/>
      <c r="AJ819" s="273"/>
      <c r="AK819" s="274"/>
      <c r="AL819" s="275"/>
      <c r="AM819" s="275"/>
      <c r="AN819" s="273"/>
      <c r="AO819" s="274"/>
      <c r="AP819" s="275"/>
      <c r="AQ819" s="275"/>
      <c r="AR819" s="273"/>
      <c r="AS819" s="274"/>
      <c r="AT819" s="275"/>
      <c r="AU819" s="275"/>
      <c r="AV819" s="273"/>
      <c r="AW819" s="274"/>
      <c r="AX819" s="275"/>
      <c r="AY819" s="275"/>
      <c r="AZ819" s="273"/>
      <c r="BA819" s="274"/>
      <c r="BB819" s="275"/>
      <c r="BC819" s="275"/>
      <c r="BD819" s="273"/>
      <c r="BE819" s="274"/>
      <c r="BF819" s="275"/>
      <c r="BG819" s="275"/>
      <c r="BH819" s="273"/>
      <c r="BI819" s="274"/>
      <c r="BJ819" s="275"/>
      <c r="BK819" s="275"/>
      <c r="BL819" s="273"/>
      <c r="BM819" s="274"/>
      <c r="BN819" s="275"/>
      <c r="BO819" s="275"/>
    </row>
    <row r="820">
      <c r="D820" s="273"/>
      <c r="E820" s="274"/>
      <c r="F820" s="275"/>
      <c r="G820" s="275"/>
      <c r="H820" s="273"/>
      <c r="I820" s="274"/>
      <c r="J820" s="275"/>
      <c r="K820" s="275"/>
      <c r="L820" s="273"/>
      <c r="M820" s="274"/>
      <c r="N820" s="275"/>
      <c r="O820" s="275"/>
      <c r="P820" s="273"/>
      <c r="Q820" s="274"/>
      <c r="R820" s="275"/>
      <c r="S820" s="275"/>
      <c r="T820" s="273"/>
      <c r="U820" s="274"/>
      <c r="V820" s="275"/>
      <c r="W820" s="275"/>
      <c r="X820" s="273"/>
      <c r="Y820" s="274"/>
      <c r="Z820" s="275"/>
      <c r="AA820" s="275"/>
      <c r="AB820" s="273"/>
      <c r="AC820" s="274"/>
      <c r="AD820" s="275"/>
      <c r="AE820" s="275"/>
      <c r="AF820" s="273"/>
      <c r="AG820" s="274"/>
      <c r="AH820" s="275"/>
      <c r="AI820" s="275"/>
      <c r="AJ820" s="273"/>
      <c r="AK820" s="274"/>
      <c r="AL820" s="275"/>
      <c r="AM820" s="275"/>
      <c r="AN820" s="273"/>
      <c r="AO820" s="274"/>
      <c r="AP820" s="275"/>
      <c r="AQ820" s="275"/>
      <c r="AR820" s="273"/>
      <c r="AS820" s="274"/>
      <c r="AT820" s="275"/>
      <c r="AU820" s="275"/>
      <c r="AV820" s="273"/>
      <c r="AW820" s="274"/>
      <c r="AX820" s="275"/>
      <c r="AY820" s="275"/>
      <c r="AZ820" s="273"/>
      <c r="BA820" s="274"/>
      <c r="BB820" s="275"/>
      <c r="BC820" s="275"/>
      <c r="BD820" s="273"/>
      <c r="BE820" s="274"/>
      <c r="BF820" s="275"/>
      <c r="BG820" s="275"/>
      <c r="BH820" s="273"/>
      <c r="BI820" s="274"/>
      <c r="BJ820" s="275"/>
      <c r="BK820" s="275"/>
      <c r="BL820" s="273"/>
      <c r="BM820" s="274"/>
      <c r="BN820" s="275"/>
      <c r="BO820" s="275"/>
    </row>
    <row r="821">
      <c r="D821" s="273"/>
      <c r="E821" s="274"/>
      <c r="F821" s="275"/>
      <c r="G821" s="275"/>
      <c r="H821" s="273"/>
      <c r="I821" s="274"/>
      <c r="J821" s="275"/>
      <c r="K821" s="275"/>
      <c r="L821" s="273"/>
      <c r="M821" s="274"/>
      <c r="N821" s="275"/>
      <c r="O821" s="275"/>
      <c r="P821" s="273"/>
      <c r="Q821" s="274"/>
      <c r="R821" s="275"/>
      <c r="S821" s="275"/>
      <c r="T821" s="273"/>
      <c r="U821" s="274"/>
      <c r="V821" s="275"/>
      <c r="W821" s="275"/>
      <c r="X821" s="273"/>
      <c r="Y821" s="274"/>
      <c r="Z821" s="275"/>
      <c r="AA821" s="275"/>
      <c r="AB821" s="273"/>
      <c r="AC821" s="274"/>
      <c r="AD821" s="275"/>
      <c r="AE821" s="275"/>
      <c r="AF821" s="273"/>
      <c r="AG821" s="274"/>
      <c r="AH821" s="275"/>
      <c r="AI821" s="275"/>
      <c r="AJ821" s="273"/>
      <c r="AK821" s="274"/>
      <c r="AL821" s="275"/>
      <c r="AM821" s="275"/>
      <c r="AN821" s="273"/>
      <c r="AO821" s="274"/>
      <c r="AP821" s="275"/>
      <c r="AQ821" s="275"/>
      <c r="AR821" s="273"/>
      <c r="AS821" s="274"/>
      <c r="AT821" s="275"/>
      <c r="AU821" s="275"/>
      <c r="AV821" s="273"/>
      <c r="AW821" s="274"/>
      <c r="AX821" s="275"/>
      <c r="AY821" s="275"/>
      <c r="AZ821" s="273"/>
      <c r="BA821" s="274"/>
      <c r="BB821" s="275"/>
      <c r="BC821" s="275"/>
      <c r="BD821" s="273"/>
      <c r="BE821" s="274"/>
      <c r="BF821" s="275"/>
      <c r="BG821" s="275"/>
      <c r="BH821" s="273"/>
      <c r="BI821" s="274"/>
      <c r="BJ821" s="275"/>
      <c r="BK821" s="275"/>
      <c r="BL821" s="273"/>
      <c r="BM821" s="274"/>
      <c r="BN821" s="275"/>
      <c r="BO821" s="275"/>
    </row>
    <row r="822">
      <c r="D822" s="273"/>
      <c r="E822" s="274"/>
      <c r="F822" s="275"/>
      <c r="G822" s="275"/>
      <c r="H822" s="273"/>
      <c r="I822" s="274"/>
      <c r="J822" s="275"/>
      <c r="K822" s="275"/>
      <c r="L822" s="273"/>
      <c r="M822" s="274"/>
      <c r="N822" s="275"/>
      <c r="O822" s="275"/>
      <c r="P822" s="273"/>
      <c r="Q822" s="274"/>
      <c r="R822" s="275"/>
      <c r="S822" s="275"/>
      <c r="T822" s="273"/>
      <c r="U822" s="274"/>
      <c r="V822" s="275"/>
      <c r="W822" s="275"/>
      <c r="X822" s="273"/>
      <c r="Y822" s="274"/>
      <c r="Z822" s="275"/>
      <c r="AA822" s="275"/>
      <c r="AB822" s="273"/>
      <c r="AC822" s="274"/>
      <c r="AD822" s="275"/>
      <c r="AE822" s="275"/>
      <c r="AF822" s="273"/>
      <c r="AG822" s="274"/>
      <c r="AH822" s="275"/>
      <c r="AI822" s="275"/>
      <c r="AJ822" s="273"/>
      <c r="AK822" s="274"/>
      <c r="AL822" s="275"/>
      <c r="AM822" s="275"/>
      <c r="AN822" s="273"/>
      <c r="AO822" s="274"/>
      <c r="AP822" s="275"/>
      <c r="AQ822" s="275"/>
      <c r="AR822" s="273"/>
      <c r="AS822" s="274"/>
      <c r="AT822" s="275"/>
      <c r="AU822" s="275"/>
      <c r="AV822" s="273"/>
      <c r="AW822" s="274"/>
      <c r="AX822" s="275"/>
      <c r="AY822" s="275"/>
      <c r="AZ822" s="273"/>
      <c r="BA822" s="274"/>
      <c r="BB822" s="275"/>
      <c r="BC822" s="275"/>
      <c r="BD822" s="273"/>
      <c r="BE822" s="274"/>
      <c r="BF822" s="275"/>
      <c r="BG822" s="275"/>
      <c r="BH822" s="273"/>
      <c r="BI822" s="274"/>
      <c r="BJ822" s="275"/>
      <c r="BK822" s="275"/>
      <c r="BL822" s="273"/>
      <c r="BM822" s="274"/>
      <c r="BN822" s="275"/>
      <c r="BO822" s="275"/>
    </row>
    <row r="823">
      <c r="D823" s="273"/>
      <c r="E823" s="274"/>
      <c r="F823" s="275"/>
      <c r="G823" s="275"/>
      <c r="H823" s="273"/>
      <c r="I823" s="274"/>
      <c r="J823" s="275"/>
      <c r="K823" s="275"/>
      <c r="L823" s="273"/>
      <c r="M823" s="274"/>
      <c r="N823" s="275"/>
      <c r="O823" s="275"/>
      <c r="P823" s="273"/>
      <c r="Q823" s="274"/>
      <c r="R823" s="275"/>
      <c r="S823" s="275"/>
      <c r="T823" s="273"/>
      <c r="U823" s="274"/>
      <c r="V823" s="275"/>
      <c r="W823" s="275"/>
      <c r="X823" s="273"/>
      <c r="Y823" s="274"/>
      <c r="Z823" s="275"/>
      <c r="AA823" s="275"/>
      <c r="AB823" s="273"/>
      <c r="AC823" s="274"/>
      <c r="AD823" s="275"/>
      <c r="AE823" s="275"/>
      <c r="AF823" s="273"/>
      <c r="AG823" s="274"/>
      <c r="AH823" s="275"/>
      <c r="AI823" s="275"/>
      <c r="AJ823" s="273"/>
      <c r="AK823" s="274"/>
      <c r="AL823" s="275"/>
      <c r="AM823" s="275"/>
      <c r="AN823" s="273"/>
      <c r="AO823" s="274"/>
      <c r="AP823" s="275"/>
      <c r="AQ823" s="275"/>
      <c r="AR823" s="273"/>
      <c r="AS823" s="274"/>
      <c r="AT823" s="275"/>
      <c r="AU823" s="275"/>
      <c r="AV823" s="273"/>
      <c r="AW823" s="274"/>
      <c r="AX823" s="275"/>
      <c r="AY823" s="275"/>
      <c r="AZ823" s="273"/>
      <c r="BA823" s="274"/>
      <c r="BB823" s="275"/>
      <c r="BC823" s="275"/>
      <c r="BD823" s="273"/>
      <c r="BE823" s="274"/>
      <c r="BF823" s="275"/>
      <c r="BG823" s="275"/>
      <c r="BH823" s="273"/>
      <c r="BI823" s="274"/>
      <c r="BJ823" s="275"/>
      <c r="BK823" s="275"/>
      <c r="BL823" s="273"/>
      <c r="BM823" s="274"/>
      <c r="BN823" s="275"/>
      <c r="BO823" s="275"/>
    </row>
    <row r="824">
      <c r="D824" s="273"/>
      <c r="E824" s="274"/>
      <c r="F824" s="275"/>
      <c r="G824" s="275"/>
      <c r="H824" s="273"/>
      <c r="I824" s="274"/>
      <c r="J824" s="275"/>
      <c r="K824" s="275"/>
      <c r="L824" s="273"/>
      <c r="M824" s="274"/>
      <c r="N824" s="275"/>
      <c r="O824" s="275"/>
      <c r="P824" s="273"/>
      <c r="Q824" s="274"/>
      <c r="R824" s="275"/>
      <c r="S824" s="275"/>
      <c r="T824" s="273"/>
      <c r="U824" s="274"/>
      <c r="V824" s="275"/>
      <c r="W824" s="275"/>
      <c r="X824" s="273"/>
      <c r="Y824" s="274"/>
      <c r="Z824" s="275"/>
      <c r="AA824" s="275"/>
      <c r="AB824" s="273"/>
      <c r="AC824" s="274"/>
      <c r="AD824" s="275"/>
      <c r="AE824" s="275"/>
      <c r="AF824" s="273"/>
      <c r="AG824" s="274"/>
      <c r="AH824" s="275"/>
      <c r="AI824" s="275"/>
      <c r="AJ824" s="273"/>
      <c r="AK824" s="274"/>
      <c r="AL824" s="275"/>
      <c r="AM824" s="275"/>
      <c r="AN824" s="273"/>
      <c r="AO824" s="274"/>
      <c r="AP824" s="275"/>
      <c r="AQ824" s="275"/>
      <c r="AR824" s="273"/>
      <c r="AS824" s="274"/>
      <c r="AT824" s="275"/>
      <c r="AU824" s="275"/>
      <c r="AV824" s="273"/>
      <c r="AW824" s="274"/>
      <c r="AX824" s="275"/>
      <c r="AY824" s="275"/>
      <c r="AZ824" s="273"/>
      <c r="BA824" s="274"/>
      <c r="BB824" s="275"/>
      <c r="BC824" s="275"/>
      <c r="BD824" s="273"/>
      <c r="BE824" s="274"/>
      <c r="BF824" s="275"/>
      <c r="BG824" s="275"/>
      <c r="BH824" s="273"/>
      <c r="BI824" s="274"/>
      <c r="BJ824" s="275"/>
      <c r="BK824" s="275"/>
      <c r="BL824" s="273"/>
      <c r="BM824" s="274"/>
      <c r="BN824" s="275"/>
      <c r="BO824" s="275"/>
    </row>
    <row r="825">
      <c r="D825" s="273"/>
      <c r="E825" s="274"/>
      <c r="F825" s="275"/>
      <c r="G825" s="275"/>
      <c r="H825" s="273"/>
      <c r="I825" s="274"/>
      <c r="J825" s="275"/>
      <c r="K825" s="275"/>
      <c r="L825" s="273"/>
      <c r="M825" s="274"/>
      <c r="N825" s="275"/>
      <c r="O825" s="275"/>
      <c r="P825" s="273"/>
      <c r="Q825" s="274"/>
      <c r="R825" s="275"/>
      <c r="S825" s="275"/>
      <c r="T825" s="273"/>
      <c r="U825" s="274"/>
      <c r="V825" s="275"/>
      <c r="W825" s="275"/>
      <c r="X825" s="273"/>
      <c r="Y825" s="274"/>
      <c r="Z825" s="275"/>
      <c r="AA825" s="275"/>
      <c r="AB825" s="273"/>
      <c r="AC825" s="274"/>
      <c r="AD825" s="275"/>
      <c r="AE825" s="275"/>
      <c r="AF825" s="273"/>
      <c r="AG825" s="274"/>
      <c r="AH825" s="275"/>
      <c r="AI825" s="275"/>
      <c r="AJ825" s="273"/>
      <c r="AK825" s="274"/>
      <c r="AL825" s="275"/>
      <c r="AM825" s="275"/>
      <c r="AN825" s="273"/>
      <c r="AO825" s="274"/>
      <c r="AP825" s="275"/>
      <c r="AQ825" s="275"/>
      <c r="AR825" s="273"/>
      <c r="AS825" s="274"/>
      <c r="AT825" s="275"/>
      <c r="AU825" s="275"/>
      <c r="AV825" s="273"/>
      <c r="AW825" s="274"/>
      <c r="AX825" s="275"/>
      <c r="AY825" s="275"/>
      <c r="AZ825" s="273"/>
      <c r="BA825" s="274"/>
      <c r="BB825" s="275"/>
      <c r="BC825" s="275"/>
      <c r="BD825" s="273"/>
      <c r="BE825" s="274"/>
      <c r="BF825" s="275"/>
      <c r="BG825" s="275"/>
      <c r="BH825" s="273"/>
      <c r="BI825" s="274"/>
      <c r="BJ825" s="275"/>
      <c r="BK825" s="275"/>
      <c r="BL825" s="273"/>
      <c r="BM825" s="274"/>
      <c r="BN825" s="275"/>
      <c r="BO825" s="275"/>
    </row>
    <row r="826">
      <c r="D826" s="273"/>
      <c r="E826" s="274"/>
      <c r="F826" s="275"/>
      <c r="G826" s="275"/>
      <c r="H826" s="273"/>
      <c r="I826" s="274"/>
      <c r="J826" s="275"/>
      <c r="K826" s="275"/>
      <c r="L826" s="273"/>
      <c r="M826" s="274"/>
      <c r="N826" s="275"/>
      <c r="O826" s="275"/>
      <c r="P826" s="273"/>
      <c r="Q826" s="274"/>
      <c r="R826" s="275"/>
      <c r="S826" s="275"/>
      <c r="T826" s="273"/>
      <c r="U826" s="274"/>
      <c r="V826" s="275"/>
      <c r="W826" s="275"/>
      <c r="X826" s="273"/>
      <c r="Y826" s="274"/>
      <c r="Z826" s="275"/>
      <c r="AA826" s="275"/>
      <c r="AB826" s="273"/>
      <c r="AC826" s="274"/>
      <c r="AD826" s="275"/>
      <c r="AE826" s="275"/>
      <c r="AF826" s="273"/>
      <c r="AG826" s="274"/>
      <c r="AH826" s="275"/>
      <c r="AI826" s="275"/>
      <c r="AJ826" s="273"/>
      <c r="AK826" s="274"/>
      <c r="AL826" s="275"/>
      <c r="AM826" s="275"/>
      <c r="AN826" s="273"/>
      <c r="AO826" s="274"/>
      <c r="AP826" s="275"/>
      <c r="AQ826" s="275"/>
      <c r="AR826" s="273"/>
      <c r="AS826" s="274"/>
      <c r="AT826" s="275"/>
      <c r="AU826" s="275"/>
      <c r="AV826" s="273"/>
      <c r="AW826" s="274"/>
      <c r="AX826" s="275"/>
      <c r="AY826" s="275"/>
      <c r="AZ826" s="273"/>
      <c r="BA826" s="274"/>
      <c r="BB826" s="275"/>
      <c r="BC826" s="275"/>
      <c r="BD826" s="273"/>
      <c r="BE826" s="274"/>
      <c r="BF826" s="275"/>
      <c r="BG826" s="275"/>
      <c r="BH826" s="273"/>
      <c r="BI826" s="274"/>
      <c r="BJ826" s="275"/>
      <c r="BK826" s="275"/>
      <c r="BL826" s="273"/>
      <c r="BM826" s="274"/>
      <c r="BN826" s="275"/>
      <c r="BO826" s="275"/>
    </row>
    <row r="827">
      <c r="D827" s="273"/>
      <c r="E827" s="274"/>
      <c r="F827" s="275"/>
      <c r="G827" s="275"/>
      <c r="H827" s="273"/>
      <c r="I827" s="274"/>
      <c r="J827" s="275"/>
      <c r="K827" s="275"/>
      <c r="L827" s="273"/>
      <c r="M827" s="274"/>
      <c r="N827" s="275"/>
      <c r="O827" s="275"/>
      <c r="P827" s="273"/>
      <c r="Q827" s="274"/>
      <c r="R827" s="275"/>
      <c r="S827" s="275"/>
      <c r="T827" s="273"/>
      <c r="U827" s="274"/>
      <c r="V827" s="275"/>
      <c r="W827" s="275"/>
      <c r="X827" s="273"/>
      <c r="Y827" s="274"/>
      <c r="Z827" s="275"/>
      <c r="AA827" s="275"/>
      <c r="AB827" s="273"/>
      <c r="AC827" s="274"/>
      <c r="AD827" s="275"/>
      <c r="AE827" s="275"/>
      <c r="AF827" s="273"/>
      <c r="AG827" s="274"/>
      <c r="AH827" s="275"/>
      <c r="AI827" s="275"/>
      <c r="AJ827" s="273"/>
      <c r="AK827" s="274"/>
      <c r="AL827" s="275"/>
      <c r="AM827" s="275"/>
      <c r="AN827" s="273"/>
      <c r="AO827" s="274"/>
      <c r="AP827" s="275"/>
      <c r="AQ827" s="275"/>
      <c r="AR827" s="273"/>
      <c r="AS827" s="274"/>
      <c r="AT827" s="275"/>
      <c r="AU827" s="275"/>
      <c r="AV827" s="273"/>
      <c r="AW827" s="274"/>
      <c r="AX827" s="275"/>
      <c r="AY827" s="275"/>
      <c r="AZ827" s="273"/>
      <c r="BA827" s="274"/>
      <c r="BB827" s="275"/>
      <c r="BC827" s="275"/>
      <c r="BD827" s="273"/>
      <c r="BE827" s="274"/>
      <c r="BF827" s="275"/>
      <c r="BG827" s="275"/>
      <c r="BH827" s="273"/>
      <c r="BI827" s="274"/>
      <c r="BJ827" s="275"/>
      <c r="BK827" s="275"/>
      <c r="BL827" s="273"/>
      <c r="BM827" s="274"/>
      <c r="BN827" s="275"/>
      <c r="BO827" s="275"/>
    </row>
    <row r="828">
      <c r="D828" s="273"/>
      <c r="E828" s="274"/>
      <c r="F828" s="275"/>
      <c r="G828" s="275"/>
      <c r="H828" s="273"/>
      <c r="I828" s="274"/>
      <c r="J828" s="275"/>
      <c r="K828" s="275"/>
      <c r="L828" s="273"/>
      <c r="M828" s="274"/>
      <c r="N828" s="275"/>
      <c r="O828" s="275"/>
      <c r="P828" s="273"/>
      <c r="Q828" s="274"/>
      <c r="R828" s="275"/>
      <c r="S828" s="275"/>
      <c r="T828" s="273"/>
      <c r="U828" s="274"/>
      <c r="V828" s="275"/>
      <c r="W828" s="275"/>
      <c r="X828" s="273"/>
      <c r="Y828" s="274"/>
      <c r="Z828" s="275"/>
      <c r="AA828" s="275"/>
      <c r="AB828" s="273"/>
      <c r="AC828" s="274"/>
      <c r="AD828" s="275"/>
      <c r="AE828" s="275"/>
      <c r="AF828" s="273"/>
      <c r="AG828" s="274"/>
      <c r="AH828" s="275"/>
      <c r="AI828" s="275"/>
      <c r="AJ828" s="273"/>
      <c r="AK828" s="274"/>
      <c r="AL828" s="275"/>
      <c r="AM828" s="275"/>
      <c r="AN828" s="273"/>
      <c r="AO828" s="274"/>
      <c r="AP828" s="275"/>
      <c r="AQ828" s="275"/>
      <c r="AR828" s="273"/>
      <c r="AS828" s="274"/>
      <c r="AT828" s="275"/>
      <c r="AU828" s="275"/>
      <c r="AV828" s="273"/>
      <c r="AW828" s="274"/>
      <c r="AX828" s="275"/>
      <c r="AY828" s="275"/>
      <c r="AZ828" s="273"/>
      <c r="BA828" s="274"/>
      <c r="BB828" s="275"/>
      <c r="BC828" s="275"/>
      <c r="BD828" s="273"/>
      <c r="BE828" s="274"/>
      <c r="BF828" s="275"/>
      <c r="BG828" s="275"/>
      <c r="BH828" s="273"/>
      <c r="BI828" s="274"/>
      <c r="BJ828" s="275"/>
      <c r="BK828" s="275"/>
      <c r="BL828" s="273"/>
      <c r="BM828" s="274"/>
      <c r="BN828" s="275"/>
      <c r="BO828" s="275"/>
    </row>
    <row r="829">
      <c r="D829" s="273"/>
      <c r="E829" s="274"/>
      <c r="F829" s="275"/>
      <c r="G829" s="275"/>
      <c r="H829" s="273"/>
      <c r="I829" s="274"/>
      <c r="J829" s="275"/>
      <c r="K829" s="275"/>
      <c r="L829" s="273"/>
      <c r="M829" s="274"/>
      <c r="N829" s="275"/>
      <c r="O829" s="275"/>
      <c r="P829" s="273"/>
      <c r="Q829" s="274"/>
      <c r="R829" s="275"/>
      <c r="S829" s="275"/>
      <c r="T829" s="273"/>
      <c r="U829" s="274"/>
      <c r="V829" s="275"/>
      <c r="W829" s="275"/>
      <c r="X829" s="273"/>
      <c r="Y829" s="274"/>
      <c r="Z829" s="275"/>
      <c r="AA829" s="275"/>
      <c r="AB829" s="273"/>
      <c r="AC829" s="274"/>
      <c r="AD829" s="275"/>
      <c r="AE829" s="275"/>
      <c r="AF829" s="273"/>
      <c r="AG829" s="274"/>
      <c r="AH829" s="275"/>
      <c r="AI829" s="275"/>
      <c r="AJ829" s="273"/>
      <c r="AK829" s="274"/>
      <c r="AL829" s="275"/>
      <c r="AM829" s="275"/>
      <c r="AN829" s="273"/>
      <c r="AO829" s="274"/>
      <c r="AP829" s="275"/>
      <c r="AQ829" s="275"/>
      <c r="AR829" s="273"/>
      <c r="AS829" s="274"/>
      <c r="AT829" s="275"/>
      <c r="AU829" s="275"/>
      <c r="AV829" s="273"/>
      <c r="AW829" s="274"/>
      <c r="AX829" s="275"/>
      <c r="AY829" s="275"/>
      <c r="AZ829" s="273"/>
      <c r="BA829" s="274"/>
      <c r="BB829" s="275"/>
      <c r="BC829" s="275"/>
      <c r="BD829" s="273"/>
      <c r="BE829" s="274"/>
      <c r="BF829" s="275"/>
      <c r="BG829" s="275"/>
      <c r="BH829" s="273"/>
      <c r="BI829" s="274"/>
      <c r="BJ829" s="275"/>
      <c r="BK829" s="275"/>
      <c r="BL829" s="273"/>
      <c r="BM829" s="274"/>
      <c r="BN829" s="275"/>
      <c r="BO829" s="275"/>
    </row>
    <row r="830">
      <c r="D830" s="273"/>
      <c r="E830" s="274"/>
      <c r="F830" s="275"/>
      <c r="G830" s="275"/>
      <c r="H830" s="273"/>
      <c r="I830" s="274"/>
      <c r="J830" s="275"/>
      <c r="K830" s="275"/>
      <c r="L830" s="273"/>
      <c r="M830" s="274"/>
      <c r="N830" s="275"/>
      <c r="O830" s="275"/>
      <c r="P830" s="273"/>
      <c r="Q830" s="274"/>
      <c r="R830" s="275"/>
      <c r="S830" s="275"/>
      <c r="T830" s="273"/>
      <c r="U830" s="274"/>
      <c r="V830" s="275"/>
      <c r="W830" s="275"/>
      <c r="X830" s="273"/>
      <c r="Y830" s="274"/>
      <c r="Z830" s="275"/>
      <c r="AA830" s="275"/>
      <c r="AB830" s="273"/>
      <c r="AC830" s="274"/>
      <c r="AD830" s="275"/>
      <c r="AE830" s="275"/>
      <c r="AF830" s="273"/>
      <c r="AG830" s="274"/>
      <c r="AH830" s="275"/>
      <c r="AI830" s="275"/>
      <c r="AJ830" s="273"/>
      <c r="AK830" s="274"/>
      <c r="AL830" s="275"/>
      <c r="AM830" s="275"/>
      <c r="AN830" s="273"/>
      <c r="AO830" s="274"/>
      <c r="AP830" s="275"/>
      <c r="AQ830" s="275"/>
      <c r="AR830" s="273"/>
      <c r="AS830" s="274"/>
      <c r="AT830" s="275"/>
      <c r="AU830" s="275"/>
      <c r="AV830" s="273"/>
      <c r="AW830" s="274"/>
      <c r="AX830" s="275"/>
      <c r="AY830" s="275"/>
      <c r="AZ830" s="273"/>
      <c r="BA830" s="274"/>
      <c r="BB830" s="275"/>
      <c r="BC830" s="275"/>
      <c r="BD830" s="273"/>
      <c r="BE830" s="274"/>
      <c r="BF830" s="275"/>
      <c r="BG830" s="275"/>
      <c r="BH830" s="273"/>
      <c r="BI830" s="274"/>
      <c r="BJ830" s="275"/>
      <c r="BK830" s="275"/>
      <c r="BL830" s="273"/>
      <c r="BM830" s="274"/>
      <c r="BN830" s="275"/>
      <c r="BO830" s="275"/>
    </row>
    <row r="831">
      <c r="D831" s="273"/>
      <c r="E831" s="274"/>
      <c r="F831" s="275"/>
      <c r="G831" s="275"/>
      <c r="H831" s="273"/>
      <c r="I831" s="274"/>
      <c r="J831" s="275"/>
      <c r="K831" s="275"/>
      <c r="L831" s="273"/>
      <c r="M831" s="274"/>
      <c r="N831" s="275"/>
      <c r="O831" s="275"/>
      <c r="P831" s="273"/>
      <c r="Q831" s="274"/>
      <c r="R831" s="275"/>
      <c r="S831" s="275"/>
      <c r="T831" s="273"/>
      <c r="U831" s="274"/>
      <c r="V831" s="275"/>
      <c r="W831" s="275"/>
      <c r="X831" s="273"/>
      <c r="Y831" s="274"/>
      <c r="Z831" s="275"/>
      <c r="AA831" s="275"/>
      <c r="AB831" s="273"/>
      <c r="AC831" s="274"/>
      <c r="AD831" s="275"/>
      <c r="AE831" s="275"/>
      <c r="AF831" s="273"/>
      <c r="AG831" s="274"/>
      <c r="AH831" s="275"/>
      <c r="AI831" s="275"/>
      <c r="AJ831" s="273"/>
      <c r="AK831" s="274"/>
      <c r="AL831" s="275"/>
      <c r="AM831" s="275"/>
      <c r="AN831" s="273"/>
      <c r="AO831" s="274"/>
      <c r="AP831" s="275"/>
      <c r="AQ831" s="275"/>
      <c r="AR831" s="273"/>
      <c r="AS831" s="274"/>
      <c r="AT831" s="275"/>
      <c r="AU831" s="275"/>
      <c r="AV831" s="273"/>
      <c r="AW831" s="274"/>
      <c r="AX831" s="275"/>
      <c r="AY831" s="275"/>
      <c r="AZ831" s="273"/>
      <c r="BA831" s="274"/>
      <c r="BB831" s="275"/>
      <c r="BC831" s="275"/>
      <c r="BD831" s="273"/>
      <c r="BE831" s="274"/>
      <c r="BF831" s="275"/>
      <c r="BG831" s="275"/>
      <c r="BH831" s="273"/>
      <c r="BI831" s="274"/>
      <c r="BJ831" s="275"/>
      <c r="BK831" s="275"/>
      <c r="BL831" s="273"/>
      <c r="BM831" s="274"/>
      <c r="BN831" s="275"/>
      <c r="BO831" s="275"/>
    </row>
    <row r="832">
      <c r="D832" s="273"/>
      <c r="E832" s="274"/>
      <c r="F832" s="275"/>
      <c r="G832" s="275"/>
      <c r="H832" s="273"/>
      <c r="I832" s="274"/>
      <c r="J832" s="275"/>
      <c r="K832" s="275"/>
      <c r="L832" s="273"/>
      <c r="M832" s="274"/>
      <c r="N832" s="275"/>
      <c r="O832" s="275"/>
      <c r="P832" s="273"/>
      <c r="Q832" s="274"/>
      <c r="R832" s="275"/>
      <c r="S832" s="275"/>
      <c r="T832" s="273"/>
      <c r="U832" s="274"/>
      <c r="V832" s="275"/>
      <c r="W832" s="275"/>
      <c r="X832" s="273"/>
      <c r="Y832" s="274"/>
      <c r="Z832" s="275"/>
      <c r="AA832" s="275"/>
      <c r="AB832" s="273"/>
      <c r="AC832" s="274"/>
      <c r="AD832" s="275"/>
      <c r="AE832" s="275"/>
      <c r="AF832" s="273"/>
      <c r="AG832" s="274"/>
      <c r="AH832" s="275"/>
      <c r="AI832" s="275"/>
      <c r="AJ832" s="273"/>
      <c r="AK832" s="274"/>
      <c r="AL832" s="275"/>
      <c r="AM832" s="275"/>
      <c r="AN832" s="273"/>
      <c r="AO832" s="274"/>
      <c r="AP832" s="275"/>
      <c r="AQ832" s="275"/>
      <c r="AR832" s="273"/>
      <c r="AS832" s="274"/>
      <c r="AT832" s="275"/>
      <c r="AU832" s="275"/>
      <c r="AV832" s="273"/>
      <c r="AW832" s="274"/>
      <c r="AX832" s="275"/>
      <c r="AY832" s="275"/>
      <c r="AZ832" s="273"/>
      <c r="BA832" s="274"/>
      <c r="BB832" s="275"/>
      <c r="BC832" s="275"/>
      <c r="BD832" s="273"/>
      <c r="BE832" s="274"/>
      <c r="BF832" s="275"/>
      <c r="BG832" s="275"/>
      <c r="BH832" s="273"/>
      <c r="BI832" s="274"/>
      <c r="BJ832" s="275"/>
      <c r="BK832" s="275"/>
      <c r="BL832" s="273"/>
      <c r="BM832" s="274"/>
      <c r="BN832" s="275"/>
      <c r="BO832" s="275"/>
    </row>
    <row r="833">
      <c r="D833" s="273"/>
      <c r="E833" s="274"/>
      <c r="F833" s="275"/>
      <c r="G833" s="275"/>
      <c r="H833" s="273"/>
      <c r="I833" s="274"/>
      <c r="J833" s="275"/>
      <c r="K833" s="275"/>
      <c r="L833" s="273"/>
      <c r="M833" s="274"/>
      <c r="N833" s="275"/>
      <c r="O833" s="275"/>
      <c r="P833" s="273"/>
      <c r="Q833" s="274"/>
      <c r="R833" s="275"/>
      <c r="S833" s="275"/>
      <c r="T833" s="273"/>
      <c r="U833" s="274"/>
      <c r="V833" s="275"/>
      <c r="W833" s="275"/>
      <c r="X833" s="273"/>
      <c r="Y833" s="274"/>
      <c r="Z833" s="275"/>
      <c r="AA833" s="275"/>
      <c r="AB833" s="273"/>
      <c r="AC833" s="274"/>
      <c r="AD833" s="275"/>
      <c r="AE833" s="275"/>
      <c r="AF833" s="273"/>
      <c r="AG833" s="274"/>
      <c r="AH833" s="275"/>
      <c r="AI833" s="275"/>
      <c r="AJ833" s="273"/>
      <c r="AK833" s="274"/>
      <c r="AL833" s="275"/>
      <c r="AM833" s="275"/>
      <c r="AN833" s="273"/>
      <c r="AO833" s="274"/>
      <c r="AP833" s="275"/>
      <c r="AQ833" s="275"/>
      <c r="AR833" s="273"/>
      <c r="AS833" s="274"/>
      <c r="AT833" s="275"/>
      <c r="AU833" s="275"/>
      <c r="AV833" s="273"/>
      <c r="AW833" s="274"/>
      <c r="AX833" s="275"/>
      <c r="AY833" s="275"/>
      <c r="AZ833" s="273"/>
      <c r="BA833" s="274"/>
      <c r="BB833" s="275"/>
      <c r="BC833" s="275"/>
      <c r="BD833" s="273"/>
      <c r="BE833" s="274"/>
      <c r="BF833" s="275"/>
      <c r="BG833" s="275"/>
      <c r="BH833" s="273"/>
      <c r="BI833" s="274"/>
      <c r="BJ833" s="275"/>
      <c r="BK833" s="275"/>
      <c r="BL833" s="273"/>
      <c r="BM833" s="274"/>
      <c r="BN833" s="275"/>
      <c r="BO833" s="275"/>
    </row>
    <row r="834">
      <c r="D834" s="273"/>
      <c r="E834" s="274"/>
      <c r="F834" s="275"/>
      <c r="G834" s="275"/>
      <c r="H834" s="273"/>
      <c r="I834" s="274"/>
      <c r="J834" s="275"/>
      <c r="K834" s="275"/>
      <c r="L834" s="273"/>
      <c r="M834" s="274"/>
      <c r="N834" s="275"/>
      <c r="O834" s="275"/>
      <c r="P834" s="273"/>
      <c r="Q834" s="274"/>
      <c r="R834" s="275"/>
      <c r="S834" s="275"/>
      <c r="T834" s="273"/>
      <c r="U834" s="274"/>
      <c r="V834" s="275"/>
      <c r="W834" s="275"/>
      <c r="X834" s="273"/>
      <c r="Y834" s="274"/>
      <c r="Z834" s="275"/>
      <c r="AA834" s="275"/>
      <c r="AB834" s="273"/>
      <c r="AC834" s="274"/>
      <c r="AD834" s="275"/>
      <c r="AE834" s="275"/>
      <c r="AF834" s="273"/>
      <c r="AG834" s="274"/>
      <c r="AH834" s="275"/>
      <c r="AI834" s="275"/>
      <c r="AJ834" s="273"/>
      <c r="AK834" s="274"/>
      <c r="AL834" s="275"/>
      <c r="AM834" s="275"/>
      <c r="AN834" s="273"/>
      <c r="AO834" s="274"/>
      <c r="AP834" s="275"/>
      <c r="AQ834" s="275"/>
      <c r="AR834" s="273"/>
      <c r="AS834" s="274"/>
      <c r="AT834" s="275"/>
      <c r="AU834" s="275"/>
      <c r="AV834" s="273"/>
      <c r="AW834" s="274"/>
      <c r="AX834" s="275"/>
      <c r="AY834" s="275"/>
      <c r="AZ834" s="273"/>
      <c r="BA834" s="274"/>
      <c r="BB834" s="275"/>
      <c r="BC834" s="275"/>
      <c r="BD834" s="273"/>
      <c r="BE834" s="274"/>
      <c r="BF834" s="275"/>
      <c r="BG834" s="275"/>
      <c r="BH834" s="273"/>
      <c r="BI834" s="274"/>
      <c r="BJ834" s="275"/>
      <c r="BK834" s="275"/>
      <c r="BL834" s="273"/>
      <c r="BM834" s="274"/>
      <c r="BN834" s="275"/>
      <c r="BO834" s="275"/>
    </row>
    <row r="835">
      <c r="D835" s="273"/>
      <c r="E835" s="274"/>
      <c r="F835" s="275"/>
      <c r="G835" s="275"/>
      <c r="H835" s="273"/>
      <c r="I835" s="274"/>
      <c r="J835" s="275"/>
      <c r="K835" s="275"/>
      <c r="L835" s="273"/>
      <c r="M835" s="274"/>
      <c r="N835" s="275"/>
      <c r="O835" s="275"/>
      <c r="P835" s="273"/>
      <c r="Q835" s="274"/>
      <c r="R835" s="275"/>
      <c r="S835" s="275"/>
      <c r="T835" s="273"/>
      <c r="U835" s="274"/>
      <c r="V835" s="275"/>
      <c r="W835" s="275"/>
      <c r="X835" s="273"/>
      <c r="Y835" s="274"/>
      <c r="Z835" s="275"/>
      <c r="AA835" s="275"/>
      <c r="AB835" s="273"/>
      <c r="AC835" s="274"/>
      <c r="AD835" s="275"/>
      <c r="AE835" s="275"/>
      <c r="AF835" s="273"/>
      <c r="AG835" s="274"/>
      <c r="AH835" s="275"/>
      <c r="AI835" s="275"/>
      <c r="AJ835" s="273"/>
      <c r="AK835" s="274"/>
      <c r="AL835" s="275"/>
      <c r="AM835" s="275"/>
      <c r="AN835" s="273"/>
      <c r="AO835" s="274"/>
      <c r="AP835" s="275"/>
      <c r="AQ835" s="275"/>
      <c r="AR835" s="273"/>
      <c r="AS835" s="274"/>
      <c r="AT835" s="275"/>
      <c r="AU835" s="275"/>
      <c r="AV835" s="273"/>
      <c r="AW835" s="274"/>
      <c r="AX835" s="275"/>
      <c r="AY835" s="275"/>
      <c r="AZ835" s="273"/>
      <c r="BA835" s="274"/>
      <c r="BB835" s="275"/>
      <c r="BC835" s="275"/>
      <c r="BD835" s="273"/>
      <c r="BE835" s="274"/>
      <c r="BF835" s="275"/>
      <c r="BG835" s="275"/>
      <c r="BH835" s="273"/>
      <c r="BI835" s="274"/>
      <c r="BJ835" s="275"/>
      <c r="BK835" s="275"/>
      <c r="BL835" s="273"/>
      <c r="BM835" s="274"/>
      <c r="BN835" s="275"/>
      <c r="BO835" s="275"/>
    </row>
    <row r="836">
      <c r="D836" s="273"/>
      <c r="E836" s="274"/>
      <c r="F836" s="275"/>
      <c r="G836" s="275"/>
      <c r="H836" s="273"/>
      <c r="I836" s="274"/>
      <c r="J836" s="275"/>
      <c r="K836" s="275"/>
      <c r="L836" s="273"/>
      <c r="M836" s="274"/>
      <c r="N836" s="275"/>
      <c r="O836" s="275"/>
      <c r="P836" s="273"/>
      <c r="Q836" s="274"/>
      <c r="R836" s="275"/>
      <c r="S836" s="275"/>
      <c r="T836" s="273"/>
      <c r="U836" s="274"/>
      <c r="V836" s="275"/>
      <c r="W836" s="275"/>
      <c r="X836" s="273"/>
      <c r="Y836" s="274"/>
      <c r="Z836" s="275"/>
      <c r="AA836" s="275"/>
      <c r="AB836" s="273"/>
      <c r="AC836" s="274"/>
      <c r="AD836" s="275"/>
      <c r="AE836" s="275"/>
      <c r="AF836" s="273"/>
      <c r="AG836" s="274"/>
      <c r="AH836" s="275"/>
      <c r="AI836" s="275"/>
      <c r="AJ836" s="273"/>
      <c r="AK836" s="274"/>
      <c r="AL836" s="275"/>
      <c r="AM836" s="275"/>
      <c r="AN836" s="273"/>
      <c r="AO836" s="274"/>
      <c r="AP836" s="275"/>
      <c r="AQ836" s="275"/>
      <c r="AR836" s="273"/>
      <c r="AS836" s="274"/>
      <c r="AT836" s="275"/>
      <c r="AU836" s="275"/>
      <c r="AV836" s="273"/>
      <c r="AW836" s="274"/>
      <c r="AX836" s="275"/>
      <c r="AY836" s="275"/>
      <c r="AZ836" s="273"/>
      <c r="BA836" s="274"/>
      <c r="BB836" s="275"/>
      <c r="BC836" s="275"/>
      <c r="BD836" s="273"/>
      <c r="BE836" s="274"/>
      <c r="BF836" s="275"/>
      <c r="BG836" s="275"/>
      <c r="BH836" s="273"/>
      <c r="BI836" s="274"/>
      <c r="BJ836" s="275"/>
      <c r="BK836" s="275"/>
      <c r="BL836" s="273"/>
      <c r="BM836" s="274"/>
      <c r="BN836" s="275"/>
      <c r="BO836" s="275"/>
    </row>
    <row r="837">
      <c r="D837" s="273"/>
      <c r="E837" s="274"/>
      <c r="F837" s="275"/>
      <c r="G837" s="275"/>
      <c r="H837" s="273"/>
      <c r="I837" s="274"/>
      <c r="J837" s="275"/>
      <c r="K837" s="275"/>
      <c r="L837" s="273"/>
      <c r="M837" s="274"/>
      <c r="N837" s="275"/>
      <c r="O837" s="275"/>
      <c r="P837" s="273"/>
      <c r="Q837" s="274"/>
      <c r="R837" s="275"/>
      <c r="S837" s="275"/>
      <c r="T837" s="273"/>
      <c r="U837" s="274"/>
      <c r="V837" s="275"/>
      <c r="W837" s="275"/>
      <c r="X837" s="273"/>
      <c r="Y837" s="274"/>
      <c r="Z837" s="275"/>
      <c r="AA837" s="275"/>
      <c r="AB837" s="273"/>
      <c r="AC837" s="274"/>
      <c r="AD837" s="275"/>
      <c r="AE837" s="275"/>
      <c r="AF837" s="273"/>
      <c r="AG837" s="274"/>
      <c r="AH837" s="275"/>
      <c r="AI837" s="275"/>
      <c r="AJ837" s="273"/>
      <c r="AK837" s="274"/>
      <c r="AL837" s="275"/>
      <c r="AM837" s="275"/>
      <c r="AN837" s="273"/>
      <c r="AO837" s="274"/>
      <c r="AP837" s="275"/>
      <c r="AQ837" s="275"/>
      <c r="AR837" s="273"/>
      <c r="AS837" s="274"/>
      <c r="AT837" s="275"/>
      <c r="AU837" s="275"/>
      <c r="AV837" s="273"/>
      <c r="AW837" s="274"/>
      <c r="AX837" s="275"/>
      <c r="AY837" s="275"/>
      <c r="AZ837" s="273"/>
      <c r="BA837" s="274"/>
      <c r="BB837" s="275"/>
      <c r="BC837" s="275"/>
      <c r="BD837" s="273"/>
      <c r="BE837" s="274"/>
      <c r="BF837" s="275"/>
      <c r="BG837" s="275"/>
      <c r="BH837" s="273"/>
      <c r="BI837" s="274"/>
      <c r="BJ837" s="275"/>
      <c r="BK837" s="275"/>
      <c r="BL837" s="273"/>
      <c r="BM837" s="274"/>
      <c r="BN837" s="275"/>
      <c r="BO837" s="275"/>
    </row>
    <row r="838">
      <c r="D838" s="273"/>
      <c r="E838" s="274"/>
      <c r="F838" s="275"/>
      <c r="G838" s="275"/>
      <c r="H838" s="273"/>
      <c r="I838" s="274"/>
      <c r="J838" s="275"/>
      <c r="K838" s="275"/>
      <c r="L838" s="273"/>
      <c r="M838" s="274"/>
      <c r="N838" s="275"/>
      <c r="O838" s="275"/>
      <c r="P838" s="273"/>
      <c r="Q838" s="274"/>
      <c r="R838" s="275"/>
      <c r="S838" s="275"/>
      <c r="T838" s="273"/>
      <c r="U838" s="274"/>
      <c r="V838" s="275"/>
      <c r="W838" s="275"/>
      <c r="X838" s="273"/>
      <c r="Y838" s="274"/>
      <c r="Z838" s="275"/>
      <c r="AA838" s="275"/>
      <c r="AB838" s="273"/>
      <c r="AC838" s="274"/>
      <c r="AD838" s="275"/>
      <c r="AE838" s="275"/>
      <c r="AF838" s="273"/>
      <c r="AG838" s="274"/>
      <c r="AH838" s="275"/>
      <c r="AI838" s="275"/>
      <c r="AJ838" s="273"/>
      <c r="AK838" s="274"/>
      <c r="AL838" s="275"/>
      <c r="AM838" s="275"/>
      <c r="AN838" s="273"/>
      <c r="AO838" s="274"/>
      <c r="AP838" s="275"/>
      <c r="AQ838" s="275"/>
      <c r="AR838" s="273"/>
      <c r="AS838" s="274"/>
      <c r="AT838" s="275"/>
      <c r="AU838" s="275"/>
      <c r="AV838" s="273"/>
      <c r="AW838" s="274"/>
      <c r="AX838" s="275"/>
      <c r="AY838" s="275"/>
      <c r="AZ838" s="273"/>
      <c r="BA838" s="274"/>
      <c r="BB838" s="275"/>
      <c r="BC838" s="275"/>
      <c r="BD838" s="273"/>
      <c r="BE838" s="274"/>
      <c r="BF838" s="275"/>
      <c r="BG838" s="275"/>
      <c r="BH838" s="273"/>
      <c r="BI838" s="274"/>
      <c r="BJ838" s="275"/>
      <c r="BK838" s="275"/>
      <c r="BL838" s="273"/>
      <c r="BM838" s="274"/>
      <c r="BN838" s="275"/>
      <c r="BO838" s="275"/>
    </row>
    <row r="839">
      <c r="D839" s="273"/>
      <c r="E839" s="274"/>
      <c r="F839" s="275"/>
      <c r="G839" s="275"/>
      <c r="H839" s="273"/>
      <c r="I839" s="274"/>
      <c r="J839" s="275"/>
      <c r="K839" s="275"/>
      <c r="L839" s="273"/>
      <c r="M839" s="274"/>
      <c r="N839" s="275"/>
      <c r="O839" s="275"/>
      <c r="P839" s="273"/>
      <c r="Q839" s="274"/>
      <c r="R839" s="275"/>
      <c r="S839" s="275"/>
      <c r="T839" s="273"/>
      <c r="U839" s="274"/>
      <c r="V839" s="275"/>
      <c r="W839" s="275"/>
      <c r="X839" s="273"/>
      <c r="Y839" s="274"/>
      <c r="Z839" s="275"/>
      <c r="AA839" s="275"/>
      <c r="AB839" s="273"/>
      <c r="AC839" s="274"/>
      <c r="AD839" s="275"/>
      <c r="AE839" s="275"/>
      <c r="AF839" s="273"/>
      <c r="AG839" s="274"/>
      <c r="AH839" s="275"/>
      <c r="AI839" s="275"/>
      <c r="AJ839" s="273"/>
      <c r="AK839" s="274"/>
      <c r="AL839" s="275"/>
      <c r="AM839" s="275"/>
      <c r="AN839" s="273"/>
      <c r="AO839" s="274"/>
      <c r="AP839" s="275"/>
      <c r="AQ839" s="275"/>
      <c r="AR839" s="273"/>
      <c r="AS839" s="274"/>
      <c r="AT839" s="275"/>
      <c r="AU839" s="275"/>
      <c r="AV839" s="273"/>
      <c r="AW839" s="274"/>
      <c r="AX839" s="275"/>
      <c r="AY839" s="275"/>
      <c r="AZ839" s="273"/>
      <c r="BA839" s="274"/>
      <c r="BB839" s="275"/>
      <c r="BC839" s="275"/>
      <c r="BD839" s="273"/>
      <c r="BE839" s="274"/>
      <c r="BF839" s="275"/>
      <c r="BG839" s="275"/>
      <c r="BH839" s="273"/>
      <c r="BI839" s="274"/>
      <c r="BJ839" s="275"/>
      <c r="BK839" s="275"/>
      <c r="BL839" s="273"/>
      <c r="BM839" s="274"/>
      <c r="BN839" s="275"/>
      <c r="BO839" s="275"/>
    </row>
    <row r="840">
      <c r="D840" s="273"/>
      <c r="E840" s="274"/>
      <c r="F840" s="275"/>
      <c r="G840" s="275"/>
      <c r="H840" s="273"/>
      <c r="I840" s="274"/>
      <c r="J840" s="275"/>
      <c r="K840" s="275"/>
      <c r="L840" s="273"/>
      <c r="M840" s="274"/>
      <c r="N840" s="275"/>
      <c r="O840" s="275"/>
      <c r="P840" s="273"/>
      <c r="Q840" s="274"/>
      <c r="R840" s="275"/>
      <c r="S840" s="275"/>
      <c r="T840" s="273"/>
      <c r="U840" s="274"/>
      <c r="V840" s="275"/>
      <c r="W840" s="275"/>
      <c r="X840" s="273"/>
      <c r="Y840" s="274"/>
      <c r="Z840" s="275"/>
      <c r="AA840" s="275"/>
      <c r="AB840" s="273"/>
      <c r="AC840" s="274"/>
      <c r="AD840" s="275"/>
      <c r="AE840" s="275"/>
      <c r="AF840" s="273"/>
      <c r="AG840" s="274"/>
      <c r="AH840" s="275"/>
      <c r="AI840" s="275"/>
      <c r="AJ840" s="273"/>
      <c r="AK840" s="274"/>
      <c r="AL840" s="275"/>
      <c r="AM840" s="275"/>
      <c r="AN840" s="273"/>
      <c r="AO840" s="274"/>
      <c r="AP840" s="275"/>
      <c r="AQ840" s="275"/>
      <c r="AR840" s="273"/>
      <c r="AS840" s="274"/>
      <c r="AT840" s="275"/>
      <c r="AU840" s="275"/>
      <c r="AV840" s="273"/>
      <c r="AW840" s="274"/>
      <c r="AX840" s="275"/>
      <c r="AY840" s="275"/>
      <c r="AZ840" s="273"/>
      <c r="BA840" s="274"/>
      <c r="BB840" s="275"/>
      <c r="BC840" s="275"/>
      <c r="BD840" s="273"/>
      <c r="BE840" s="274"/>
      <c r="BF840" s="275"/>
      <c r="BG840" s="275"/>
      <c r="BH840" s="273"/>
      <c r="BI840" s="274"/>
      <c r="BJ840" s="275"/>
      <c r="BK840" s="275"/>
      <c r="BL840" s="273"/>
      <c r="BM840" s="274"/>
      <c r="BN840" s="275"/>
      <c r="BO840" s="275"/>
    </row>
    <row r="841">
      <c r="D841" s="273"/>
      <c r="E841" s="274"/>
      <c r="F841" s="275"/>
      <c r="G841" s="275"/>
      <c r="H841" s="273"/>
      <c r="I841" s="274"/>
      <c r="J841" s="275"/>
      <c r="K841" s="275"/>
      <c r="L841" s="273"/>
      <c r="M841" s="274"/>
      <c r="N841" s="275"/>
      <c r="O841" s="275"/>
      <c r="P841" s="273"/>
      <c r="Q841" s="274"/>
      <c r="R841" s="275"/>
      <c r="S841" s="275"/>
      <c r="T841" s="273"/>
      <c r="U841" s="274"/>
      <c r="V841" s="275"/>
      <c r="W841" s="275"/>
      <c r="X841" s="273"/>
      <c r="Y841" s="274"/>
      <c r="Z841" s="275"/>
      <c r="AA841" s="275"/>
      <c r="AB841" s="273"/>
      <c r="AC841" s="274"/>
      <c r="AD841" s="275"/>
      <c r="AE841" s="275"/>
      <c r="AF841" s="273"/>
      <c r="AG841" s="274"/>
      <c r="AH841" s="275"/>
      <c r="AI841" s="275"/>
      <c r="AJ841" s="273"/>
      <c r="AK841" s="274"/>
      <c r="AL841" s="275"/>
      <c r="AM841" s="275"/>
      <c r="AN841" s="273"/>
      <c r="AO841" s="274"/>
      <c r="AP841" s="275"/>
      <c r="AQ841" s="275"/>
      <c r="AR841" s="273"/>
      <c r="AS841" s="274"/>
      <c r="AT841" s="275"/>
      <c r="AU841" s="275"/>
      <c r="AV841" s="273"/>
      <c r="AW841" s="274"/>
      <c r="AX841" s="275"/>
      <c r="AY841" s="275"/>
      <c r="AZ841" s="273"/>
      <c r="BA841" s="274"/>
      <c r="BB841" s="275"/>
      <c r="BC841" s="275"/>
      <c r="BD841" s="273"/>
      <c r="BE841" s="274"/>
      <c r="BF841" s="275"/>
      <c r="BG841" s="275"/>
      <c r="BH841" s="273"/>
      <c r="BI841" s="274"/>
      <c r="BJ841" s="275"/>
      <c r="BK841" s="275"/>
      <c r="BL841" s="273"/>
      <c r="BM841" s="274"/>
      <c r="BN841" s="275"/>
      <c r="BO841" s="275"/>
    </row>
    <row r="842">
      <c r="D842" s="273"/>
      <c r="E842" s="274"/>
      <c r="F842" s="275"/>
      <c r="G842" s="275"/>
      <c r="H842" s="273"/>
      <c r="I842" s="274"/>
      <c r="J842" s="275"/>
      <c r="K842" s="275"/>
      <c r="L842" s="273"/>
      <c r="M842" s="274"/>
      <c r="N842" s="275"/>
      <c r="O842" s="275"/>
      <c r="P842" s="273"/>
      <c r="Q842" s="274"/>
      <c r="R842" s="275"/>
      <c r="S842" s="275"/>
      <c r="T842" s="273"/>
      <c r="U842" s="274"/>
      <c r="V842" s="275"/>
      <c r="W842" s="275"/>
      <c r="X842" s="273"/>
      <c r="Y842" s="274"/>
      <c r="Z842" s="275"/>
      <c r="AA842" s="275"/>
      <c r="AB842" s="273"/>
      <c r="AC842" s="274"/>
      <c r="AD842" s="275"/>
      <c r="AE842" s="275"/>
      <c r="AF842" s="273"/>
      <c r="AG842" s="274"/>
      <c r="AH842" s="275"/>
      <c r="AI842" s="275"/>
      <c r="AJ842" s="273"/>
      <c r="AK842" s="274"/>
      <c r="AL842" s="275"/>
      <c r="AM842" s="275"/>
      <c r="AN842" s="273"/>
      <c r="AO842" s="274"/>
      <c r="AP842" s="275"/>
      <c r="AQ842" s="275"/>
      <c r="AR842" s="273"/>
      <c r="AS842" s="274"/>
      <c r="AT842" s="275"/>
      <c r="AU842" s="275"/>
      <c r="AV842" s="273"/>
      <c r="AW842" s="274"/>
      <c r="AX842" s="275"/>
      <c r="AY842" s="275"/>
      <c r="AZ842" s="273"/>
      <c r="BA842" s="274"/>
      <c r="BB842" s="275"/>
      <c r="BC842" s="275"/>
      <c r="BD842" s="273"/>
      <c r="BE842" s="274"/>
      <c r="BF842" s="275"/>
      <c r="BG842" s="275"/>
      <c r="BH842" s="273"/>
      <c r="BI842" s="274"/>
      <c r="BJ842" s="275"/>
      <c r="BK842" s="275"/>
      <c r="BL842" s="273"/>
      <c r="BM842" s="274"/>
      <c r="BN842" s="275"/>
      <c r="BO842" s="275"/>
    </row>
    <row r="843">
      <c r="D843" s="273"/>
      <c r="E843" s="274"/>
      <c r="F843" s="275"/>
      <c r="G843" s="275"/>
      <c r="H843" s="273"/>
      <c r="I843" s="274"/>
      <c r="J843" s="275"/>
      <c r="K843" s="275"/>
      <c r="L843" s="273"/>
      <c r="M843" s="274"/>
      <c r="N843" s="275"/>
      <c r="O843" s="275"/>
      <c r="P843" s="273"/>
      <c r="Q843" s="274"/>
      <c r="R843" s="275"/>
      <c r="S843" s="275"/>
      <c r="T843" s="273"/>
      <c r="U843" s="274"/>
      <c r="V843" s="275"/>
      <c r="W843" s="275"/>
      <c r="X843" s="273"/>
      <c r="Y843" s="274"/>
      <c r="Z843" s="275"/>
      <c r="AA843" s="275"/>
      <c r="AB843" s="273"/>
      <c r="AC843" s="274"/>
      <c r="AD843" s="275"/>
      <c r="AE843" s="275"/>
      <c r="AF843" s="273"/>
      <c r="AG843" s="274"/>
      <c r="AH843" s="275"/>
      <c r="AI843" s="275"/>
      <c r="AJ843" s="273"/>
      <c r="AK843" s="274"/>
      <c r="AL843" s="275"/>
      <c r="AM843" s="275"/>
      <c r="AN843" s="273"/>
      <c r="AO843" s="274"/>
      <c r="AP843" s="275"/>
      <c r="AQ843" s="275"/>
      <c r="AR843" s="273"/>
      <c r="AS843" s="274"/>
      <c r="AT843" s="275"/>
      <c r="AU843" s="275"/>
      <c r="AV843" s="273"/>
      <c r="AW843" s="274"/>
      <c r="AX843" s="275"/>
      <c r="AY843" s="275"/>
      <c r="AZ843" s="273"/>
      <c r="BA843" s="274"/>
      <c r="BB843" s="275"/>
      <c r="BC843" s="275"/>
      <c r="BD843" s="273"/>
      <c r="BE843" s="274"/>
      <c r="BF843" s="275"/>
      <c r="BG843" s="275"/>
      <c r="BH843" s="273"/>
      <c r="BI843" s="274"/>
      <c r="BJ843" s="275"/>
      <c r="BK843" s="275"/>
      <c r="BL843" s="273"/>
      <c r="BM843" s="274"/>
      <c r="BN843" s="275"/>
      <c r="BO843" s="275"/>
    </row>
    <row r="844">
      <c r="D844" s="273"/>
      <c r="E844" s="274"/>
      <c r="F844" s="275"/>
      <c r="G844" s="275"/>
      <c r="H844" s="273"/>
      <c r="I844" s="274"/>
      <c r="J844" s="275"/>
      <c r="K844" s="275"/>
      <c r="L844" s="273"/>
      <c r="M844" s="274"/>
      <c r="N844" s="275"/>
      <c r="O844" s="275"/>
      <c r="P844" s="273"/>
      <c r="Q844" s="274"/>
      <c r="R844" s="275"/>
      <c r="S844" s="275"/>
      <c r="T844" s="273"/>
      <c r="U844" s="274"/>
      <c r="V844" s="275"/>
      <c r="W844" s="275"/>
      <c r="X844" s="273"/>
      <c r="Y844" s="274"/>
      <c r="Z844" s="275"/>
      <c r="AA844" s="275"/>
      <c r="AB844" s="273"/>
      <c r="AC844" s="274"/>
      <c r="AD844" s="275"/>
      <c r="AE844" s="275"/>
      <c r="AF844" s="273"/>
      <c r="AG844" s="274"/>
      <c r="AH844" s="275"/>
      <c r="AI844" s="275"/>
      <c r="AJ844" s="273"/>
      <c r="AK844" s="274"/>
      <c r="AL844" s="275"/>
      <c r="AM844" s="275"/>
      <c r="AN844" s="273"/>
      <c r="AO844" s="274"/>
      <c r="AP844" s="275"/>
      <c r="AQ844" s="275"/>
      <c r="AR844" s="273"/>
      <c r="AS844" s="274"/>
      <c r="AT844" s="275"/>
      <c r="AU844" s="275"/>
      <c r="AV844" s="273"/>
      <c r="AW844" s="274"/>
      <c r="AX844" s="275"/>
      <c r="AY844" s="275"/>
      <c r="AZ844" s="273"/>
      <c r="BA844" s="274"/>
      <c r="BB844" s="275"/>
      <c r="BC844" s="275"/>
      <c r="BD844" s="273"/>
      <c r="BE844" s="274"/>
      <c r="BF844" s="275"/>
      <c r="BG844" s="275"/>
      <c r="BH844" s="273"/>
      <c r="BI844" s="274"/>
      <c r="BJ844" s="275"/>
      <c r="BK844" s="275"/>
      <c r="BL844" s="273"/>
      <c r="BM844" s="274"/>
      <c r="BN844" s="275"/>
      <c r="BO844" s="275"/>
    </row>
    <row r="845">
      <c r="D845" s="273"/>
      <c r="E845" s="274"/>
      <c r="F845" s="275"/>
      <c r="G845" s="275"/>
      <c r="H845" s="273"/>
      <c r="I845" s="274"/>
      <c r="J845" s="275"/>
      <c r="K845" s="275"/>
      <c r="L845" s="273"/>
      <c r="M845" s="274"/>
      <c r="N845" s="275"/>
      <c r="O845" s="275"/>
      <c r="P845" s="273"/>
      <c r="Q845" s="274"/>
      <c r="R845" s="275"/>
      <c r="S845" s="275"/>
      <c r="T845" s="273"/>
      <c r="U845" s="274"/>
      <c r="V845" s="275"/>
      <c r="W845" s="275"/>
      <c r="X845" s="273"/>
      <c r="Y845" s="274"/>
      <c r="Z845" s="275"/>
      <c r="AA845" s="275"/>
      <c r="AB845" s="273"/>
      <c r="AC845" s="274"/>
      <c r="AD845" s="275"/>
      <c r="AE845" s="275"/>
      <c r="AF845" s="273"/>
      <c r="AG845" s="274"/>
      <c r="AH845" s="275"/>
      <c r="AI845" s="275"/>
      <c r="AJ845" s="273"/>
      <c r="AK845" s="274"/>
      <c r="AL845" s="275"/>
      <c r="AM845" s="275"/>
      <c r="AN845" s="273"/>
      <c r="AO845" s="274"/>
      <c r="AP845" s="275"/>
      <c r="AQ845" s="275"/>
      <c r="AR845" s="273"/>
      <c r="AS845" s="274"/>
      <c r="AT845" s="275"/>
      <c r="AU845" s="275"/>
      <c r="AV845" s="273"/>
      <c r="AW845" s="274"/>
      <c r="AX845" s="275"/>
      <c r="AY845" s="275"/>
      <c r="AZ845" s="273"/>
      <c r="BA845" s="274"/>
      <c r="BB845" s="275"/>
      <c r="BC845" s="275"/>
      <c r="BD845" s="273"/>
      <c r="BE845" s="274"/>
      <c r="BF845" s="275"/>
      <c r="BG845" s="275"/>
      <c r="BH845" s="273"/>
      <c r="BI845" s="274"/>
      <c r="BJ845" s="275"/>
      <c r="BK845" s="275"/>
      <c r="BL845" s="273"/>
      <c r="BM845" s="274"/>
      <c r="BN845" s="275"/>
      <c r="BO845" s="275"/>
    </row>
    <row r="846">
      <c r="D846" s="273"/>
      <c r="E846" s="274"/>
      <c r="F846" s="275"/>
      <c r="G846" s="275"/>
      <c r="H846" s="273"/>
      <c r="I846" s="274"/>
      <c r="J846" s="275"/>
      <c r="K846" s="275"/>
      <c r="L846" s="273"/>
      <c r="M846" s="274"/>
      <c r="N846" s="275"/>
      <c r="O846" s="275"/>
      <c r="P846" s="273"/>
      <c r="Q846" s="274"/>
      <c r="R846" s="275"/>
      <c r="S846" s="275"/>
      <c r="T846" s="273"/>
      <c r="U846" s="274"/>
      <c r="V846" s="275"/>
      <c r="W846" s="275"/>
      <c r="X846" s="273"/>
      <c r="Y846" s="274"/>
      <c r="Z846" s="275"/>
      <c r="AA846" s="275"/>
      <c r="AB846" s="273"/>
      <c r="AC846" s="274"/>
      <c r="AD846" s="275"/>
      <c r="AE846" s="275"/>
      <c r="AF846" s="273"/>
      <c r="AG846" s="274"/>
      <c r="AH846" s="275"/>
      <c r="AI846" s="275"/>
      <c r="AJ846" s="273"/>
      <c r="AK846" s="274"/>
      <c r="AL846" s="275"/>
      <c r="AM846" s="275"/>
      <c r="AN846" s="273"/>
      <c r="AO846" s="274"/>
      <c r="AP846" s="275"/>
      <c r="AQ846" s="275"/>
      <c r="AR846" s="273"/>
      <c r="AS846" s="274"/>
      <c r="AT846" s="275"/>
      <c r="AU846" s="275"/>
      <c r="AV846" s="273"/>
      <c r="AW846" s="274"/>
      <c r="AX846" s="275"/>
      <c r="AY846" s="275"/>
      <c r="AZ846" s="273"/>
      <c r="BA846" s="274"/>
      <c r="BB846" s="275"/>
      <c r="BC846" s="275"/>
      <c r="BD846" s="273"/>
      <c r="BE846" s="274"/>
      <c r="BF846" s="275"/>
      <c r="BG846" s="275"/>
      <c r="BH846" s="273"/>
      <c r="BI846" s="274"/>
      <c r="BJ846" s="275"/>
      <c r="BK846" s="275"/>
      <c r="BL846" s="273"/>
      <c r="BM846" s="274"/>
      <c r="BN846" s="275"/>
      <c r="BO846" s="275"/>
    </row>
    <row r="847">
      <c r="D847" s="273"/>
      <c r="E847" s="274"/>
      <c r="F847" s="275"/>
      <c r="G847" s="275"/>
      <c r="H847" s="273"/>
      <c r="I847" s="274"/>
      <c r="J847" s="275"/>
      <c r="K847" s="275"/>
      <c r="L847" s="273"/>
      <c r="M847" s="274"/>
      <c r="N847" s="275"/>
      <c r="O847" s="275"/>
      <c r="P847" s="273"/>
      <c r="Q847" s="274"/>
      <c r="R847" s="275"/>
      <c r="S847" s="275"/>
      <c r="T847" s="273"/>
      <c r="U847" s="274"/>
      <c r="V847" s="275"/>
      <c r="W847" s="275"/>
      <c r="X847" s="273"/>
      <c r="Y847" s="274"/>
      <c r="Z847" s="275"/>
      <c r="AA847" s="275"/>
      <c r="AB847" s="273"/>
      <c r="AC847" s="274"/>
      <c r="AD847" s="275"/>
      <c r="AE847" s="275"/>
      <c r="AF847" s="273"/>
      <c r="AG847" s="274"/>
      <c r="AH847" s="275"/>
      <c r="AI847" s="275"/>
      <c r="AJ847" s="273"/>
      <c r="AK847" s="274"/>
      <c r="AL847" s="275"/>
      <c r="AM847" s="275"/>
      <c r="AN847" s="273"/>
      <c r="AO847" s="274"/>
      <c r="AP847" s="275"/>
      <c r="AQ847" s="275"/>
      <c r="AR847" s="273"/>
      <c r="AS847" s="274"/>
      <c r="AT847" s="275"/>
      <c r="AU847" s="275"/>
      <c r="AV847" s="273"/>
      <c r="AW847" s="274"/>
      <c r="AX847" s="275"/>
      <c r="AY847" s="275"/>
      <c r="AZ847" s="273"/>
      <c r="BA847" s="274"/>
      <c r="BB847" s="275"/>
      <c r="BC847" s="275"/>
      <c r="BD847" s="273"/>
      <c r="BE847" s="274"/>
      <c r="BF847" s="275"/>
      <c r="BG847" s="275"/>
      <c r="BH847" s="273"/>
      <c r="BI847" s="274"/>
      <c r="BJ847" s="275"/>
      <c r="BK847" s="275"/>
      <c r="BL847" s="273"/>
      <c r="BM847" s="274"/>
      <c r="BN847" s="275"/>
      <c r="BO847" s="275"/>
    </row>
    <row r="848">
      <c r="D848" s="273"/>
      <c r="E848" s="274"/>
      <c r="F848" s="275"/>
      <c r="G848" s="275"/>
      <c r="H848" s="273"/>
      <c r="I848" s="274"/>
      <c r="J848" s="275"/>
      <c r="K848" s="275"/>
      <c r="L848" s="273"/>
      <c r="M848" s="274"/>
      <c r="N848" s="275"/>
      <c r="O848" s="275"/>
      <c r="P848" s="273"/>
      <c r="Q848" s="274"/>
      <c r="R848" s="275"/>
      <c r="S848" s="275"/>
      <c r="T848" s="273"/>
      <c r="U848" s="274"/>
      <c r="V848" s="275"/>
      <c r="W848" s="275"/>
      <c r="X848" s="273"/>
      <c r="Y848" s="274"/>
      <c r="Z848" s="275"/>
      <c r="AA848" s="275"/>
      <c r="AB848" s="273"/>
      <c r="AC848" s="274"/>
      <c r="AD848" s="275"/>
      <c r="AE848" s="275"/>
      <c r="AF848" s="273"/>
      <c r="AG848" s="274"/>
      <c r="AH848" s="275"/>
      <c r="AI848" s="275"/>
      <c r="AJ848" s="273"/>
      <c r="AK848" s="274"/>
      <c r="AL848" s="275"/>
      <c r="AM848" s="275"/>
      <c r="AN848" s="273"/>
      <c r="AO848" s="274"/>
      <c r="AP848" s="275"/>
      <c r="AQ848" s="275"/>
      <c r="AR848" s="273"/>
      <c r="AS848" s="274"/>
      <c r="AT848" s="275"/>
      <c r="AU848" s="275"/>
      <c r="AV848" s="273"/>
      <c r="AW848" s="274"/>
      <c r="AX848" s="275"/>
      <c r="AY848" s="275"/>
      <c r="AZ848" s="273"/>
      <c r="BA848" s="274"/>
      <c r="BB848" s="275"/>
      <c r="BC848" s="275"/>
      <c r="BD848" s="273"/>
      <c r="BE848" s="274"/>
      <c r="BF848" s="275"/>
      <c r="BG848" s="275"/>
      <c r="BH848" s="273"/>
      <c r="BI848" s="274"/>
      <c r="BJ848" s="275"/>
      <c r="BK848" s="275"/>
      <c r="BL848" s="273"/>
      <c r="BM848" s="274"/>
      <c r="BN848" s="275"/>
      <c r="BO848" s="275"/>
    </row>
    <row r="849">
      <c r="D849" s="273"/>
      <c r="E849" s="274"/>
      <c r="F849" s="275"/>
      <c r="G849" s="275"/>
      <c r="H849" s="273"/>
      <c r="I849" s="274"/>
      <c r="J849" s="275"/>
      <c r="K849" s="275"/>
      <c r="L849" s="273"/>
      <c r="M849" s="274"/>
      <c r="N849" s="275"/>
      <c r="O849" s="275"/>
      <c r="P849" s="273"/>
      <c r="Q849" s="274"/>
      <c r="R849" s="275"/>
      <c r="S849" s="275"/>
      <c r="T849" s="273"/>
      <c r="U849" s="274"/>
      <c r="V849" s="275"/>
      <c r="W849" s="275"/>
      <c r="X849" s="273"/>
      <c r="Y849" s="274"/>
      <c r="Z849" s="275"/>
      <c r="AA849" s="275"/>
      <c r="AB849" s="273"/>
      <c r="AC849" s="274"/>
      <c r="AD849" s="275"/>
      <c r="AE849" s="275"/>
      <c r="AF849" s="273"/>
      <c r="AG849" s="274"/>
      <c r="AH849" s="275"/>
      <c r="AI849" s="275"/>
      <c r="AJ849" s="273"/>
      <c r="AK849" s="274"/>
      <c r="AL849" s="275"/>
      <c r="AM849" s="275"/>
      <c r="AN849" s="273"/>
      <c r="AO849" s="274"/>
      <c r="AP849" s="275"/>
      <c r="AQ849" s="275"/>
      <c r="AR849" s="273"/>
      <c r="AS849" s="274"/>
      <c r="AT849" s="275"/>
      <c r="AU849" s="275"/>
      <c r="AV849" s="273"/>
      <c r="AW849" s="274"/>
      <c r="AX849" s="275"/>
      <c r="AY849" s="275"/>
      <c r="AZ849" s="273"/>
      <c r="BA849" s="274"/>
      <c r="BB849" s="275"/>
      <c r="BC849" s="275"/>
      <c r="BD849" s="273"/>
      <c r="BE849" s="274"/>
      <c r="BF849" s="275"/>
      <c r="BG849" s="275"/>
      <c r="BH849" s="273"/>
      <c r="BI849" s="274"/>
      <c r="BJ849" s="275"/>
      <c r="BK849" s="275"/>
      <c r="BL849" s="273"/>
      <c r="BM849" s="274"/>
      <c r="BN849" s="275"/>
      <c r="BO849" s="275"/>
    </row>
    <row r="850">
      <c r="D850" s="273"/>
      <c r="E850" s="274"/>
      <c r="F850" s="275"/>
      <c r="G850" s="275"/>
      <c r="H850" s="273"/>
      <c r="I850" s="274"/>
      <c r="J850" s="275"/>
      <c r="K850" s="275"/>
      <c r="L850" s="273"/>
      <c r="M850" s="274"/>
      <c r="N850" s="275"/>
      <c r="O850" s="275"/>
      <c r="P850" s="273"/>
      <c r="Q850" s="274"/>
      <c r="R850" s="275"/>
      <c r="S850" s="275"/>
      <c r="T850" s="273"/>
      <c r="U850" s="274"/>
      <c r="V850" s="275"/>
      <c r="W850" s="275"/>
      <c r="X850" s="273"/>
      <c r="Y850" s="274"/>
      <c r="Z850" s="275"/>
      <c r="AA850" s="275"/>
      <c r="AB850" s="273"/>
      <c r="AC850" s="274"/>
      <c r="AD850" s="275"/>
      <c r="AE850" s="275"/>
      <c r="AF850" s="273"/>
      <c r="AG850" s="274"/>
      <c r="AH850" s="275"/>
      <c r="AI850" s="275"/>
      <c r="AJ850" s="273"/>
      <c r="AK850" s="274"/>
      <c r="AL850" s="275"/>
      <c r="AM850" s="275"/>
      <c r="AN850" s="273"/>
      <c r="AO850" s="274"/>
      <c r="AP850" s="275"/>
      <c r="AQ850" s="275"/>
      <c r="AR850" s="273"/>
      <c r="AS850" s="274"/>
      <c r="AT850" s="275"/>
      <c r="AU850" s="275"/>
      <c r="AV850" s="273"/>
      <c r="AW850" s="274"/>
      <c r="AX850" s="275"/>
      <c r="AY850" s="275"/>
      <c r="AZ850" s="273"/>
      <c r="BA850" s="274"/>
      <c r="BB850" s="275"/>
      <c r="BC850" s="275"/>
      <c r="BD850" s="273"/>
      <c r="BE850" s="274"/>
      <c r="BF850" s="275"/>
      <c r="BG850" s="275"/>
      <c r="BH850" s="273"/>
      <c r="BI850" s="274"/>
      <c r="BJ850" s="275"/>
      <c r="BK850" s="275"/>
      <c r="BL850" s="273"/>
      <c r="BM850" s="274"/>
      <c r="BN850" s="275"/>
      <c r="BO850" s="275"/>
    </row>
    <row r="851">
      <c r="D851" s="273"/>
      <c r="E851" s="274"/>
      <c r="F851" s="275"/>
      <c r="G851" s="275"/>
      <c r="H851" s="273"/>
      <c r="I851" s="274"/>
      <c r="J851" s="275"/>
      <c r="K851" s="275"/>
      <c r="L851" s="273"/>
      <c r="M851" s="274"/>
      <c r="N851" s="275"/>
      <c r="O851" s="275"/>
      <c r="P851" s="273"/>
      <c r="Q851" s="274"/>
      <c r="R851" s="275"/>
      <c r="S851" s="275"/>
      <c r="T851" s="273"/>
      <c r="U851" s="274"/>
      <c r="V851" s="275"/>
      <c r="W851" s="275"/>
      <c r="X851" s="273"/>
      <c r="Y851" s="274"/>
      <c r="Z851" s="275"/>
      <c r="AA851" s="275"/>
      <c r="AB851" s="273"/>
      <c r="AC851" s="274"/>
      <c r="AD851" s="275"/>
      <c r="AE851" s="275"/>
      <c r="AF851" s="273"/>
      <c r="AG851" s="274"/>
      <c r="AH851" s="275"/>
      <c r="AI851" s="275"/>
      <c r="AJ851" s="273"/>
      <c r="AK851" s="274"/>
      <c r="AL851" s="275"/>
      <c r="AM851" s="275"/>
      <c r="AN851" s="273"/>
      <c r="AO851" s="274"/>
      <c r="AP851" s="275"/>
      <c r="AQ851" s="275"/>
      <c r="AR851" s="273"/>
      <c r="AS851" s="274"/>
      <c r="AT851" s="275"/>
      <c r="AU851" s="275"/>
      <c r="AV851" s="273"/>
      <c r="AW851" s="274"/>
      <c r="AX851" s="275"/>
      <c r="AY851" s="275"/>
      <c r="AZ851" s="273"/>
      <c r="BA851" s="274"/>
      <c r="BB851" s="275"/>
      <c r="BC851" s="275"/>
      <c r="BD851" s="273"/>
      <c r="BE851" s="274"/>
      <c r="BF851" s="275"/>
      <c r="BG851" s="275"/>
      <c r="BH851" s="273"/>
      <c r="BI851" s="274"/>
      <c r="BJ851" s="275"/>
      <c r="BK851" s="275"/>
      <c r="BL851" s="273"/>
      <c r="BM851" s="274"/>
      <c r="BN851" s="275"/>
      <c r="BO851" s="275"/>
    </row>
    <row r="852">
      <c r="D852" s="273"/>
      <c r="E852" s="274"/>
      <c r="F852" s="275"/>
      <c r="G852" s="275"/>
      <c r="H852" s="273"/>
      <c r="I852" s="274"/>
      <c r="J852" s="275"/>
      <c r="K852" s="275"/>
      <c r="L852" s="273"/>
      <c r="M852" s="274"/>
      <c r="N852" s="275"/>
      <c r="O852" s="275"/>
      <c r="P852" s="273"/>
      <c r="Q852" s="274"/>
      <c r="R852" s="275"/>
      <c r="S852" s="275"/>
      <c r="T852" s="273"/>
      <c r="U852" s="274"/>
      <c r="V852" s="275"/>
      <c r="W852" s="275"/>
      <c r="X852" s="273"/>
      <c r="Y852" s="274"/>
      <c r="Z852" s="275"/>
      <c r="AA852" s="275"/>
      <c r="AB852" s="273"/>
      <c r="AC852" s="274"/>
      <c r="AD852" s="275"/>
      <c r="AE852" s="275"/>
      <c r="AF852" s="273"/>
      <c r="AG852" s="274"/>
      <c r="AH852" s="275"/>
      <c r="AI852" s="275"/>
      <c r="AJ852" s="273"/>
      <c r="AK852" s="274"/>
      <c r="AL852" s="275"/>
      <c r="AM852" s="275"/>
      <c r="AN852" s="273"/>
      <c r="AO852" s="274"/>
      <c r="AP852" s="275"/>
      <c r="AQ852" s="275"/>
      <c r="AR852" s="273"/>
      <c r="AS852" s="274"/>
      <c r="AT852" s="275"/>
      <c r="AU852" s="275"/>
      <c r="AV852" s="273"/>
      <c r="AW852" s="274"/>
      <c r="AX852" s="275"/>
      <c r="AY852" s="275"/>
      <c r="AZ852" s="273"/>
      <c r="BA852" s="274"/>
      <c r="BB852" s="275"/>
      <c r="BC852" s="275"/>
      <c r="BD852" s="273"/>
      <c r="BE852" s="274"/>
      <c r="BF852" s="275"/>
      <c r="BG852" s="275"/>
      <c r="BH852" s="273"/>
      <c r="BI852" s="274"/>
      <c r="BJ852" s="275"/>
      <c r="BK852" s="275"/>
      <c r="BL852" s="273"/>
      <c r="BM852" s="274"/>
      <c r="BN852" s="275"/>
      <c r="BO852" s="275"/>
    </row>
    <row r="853">
      <c r="D853" s="273"/>
      <c r="E853" s="274"/>
      <c r="F853" s="275"/>
      <c r="G853" s="275"/>
      <c r="H853" s="273"/>
      <c r="I853" s="274"/>
      <c r="J853" s="275"/>
      <c r="K853" s="275"/>
      <c r="L853" s="273"/>
      <c r="M853" s="274"/>
      <c r="N853" s="275"/>
      <c r="O853" s="275"/>
      <c r="P853" s="273"/>
      <c r="Q853" s="274"/>
      <c r="R853" s="275"/>
      <c r="S853" s="275"/>
      <c r="T853" s="273"/>
      <c r="U853" s="274"/>
      <c r="V853" s="275"/>
      <c r="W853" s="275"/>
      <c r="X853" s="273"/>
      <c r="Y853" s="274"/>
      <c r="Z853" s="275"/>
      <c r="AA853" s="275"/>
      <c r="AB853" s="273"/>
      <c r="AC853" s="274"/>
      <c r="AD853" s="275"/>
      <c r="AE853" s="275"/>
      <c r="AF853" s="273"/>
      <c r="AG853" s="274"/>
      <c r="AH853" s="275"/>
      <c r="AI853" s="275"/>
      <c r="AJ853" s="273"/>
      <c r="AK853" s="274"/>
      <c r="AL853" s="275"/>
      <c r="AM853" s="275"/>
      <c r="AN853" s="273"/>
      <c r="AO853" s="274"/>
      <c r="AP853" s="275"/>
      <c r="AQ853" s="275"/>
      <c r="AR853" s="273"/>
      <c r="AS853" s="274"/>
      <c r="AT853" s="275"/>
      <c r="AU853" s="275"/>
      <c r="AV853" s="273"/>
      <c r="AW853" s="274"/>
      <c r="AX853" s="275"/>
      <c r="AY853" s="275"/>
      <c r="AZ853" s="273"/>
      <c r="BA853" s="274"/>
      <c r="BB853" s="275"/>
      <c r="BC853" s="275"/>
      <c r="BD853" s="273"/>
      <c r="BE853" s="274"/>
      <c r="BF853" s="275"/>
      <c r="BG853" s="275"/>
      <c r="BH853" s="273"/>
      <c r="BI853" s="274"/>
      <c r="BJ853" s="275"/>
      <c r="BK853" s="275"/>
      <c r="BL853" s="273"/>
      <c r="BM853" s="274"/>
      <c r="BN853" s="275"/>
      <c r="BO853" s="275"/>
    </row>
    <row r="854">
      <c r="D854" s="273"/>
      <c r="E854" s="274"/>
      <c r="F854" s="275"/>
      <c r="G854" s="275"/>
      <c r="H854" s="273"/>
      <c r="I854" s="274"/>
      <c r="J854" s="275"/>
      <c r="K854" s="275"/>
      <c r="L854" s="273"/>
      <c r="M854" s="274"/>
      <c r="N854" s="275"/>
      <c r="O854" s="275"/>
      <c r="P854" s="273"/>
      <c r="Q854" s="274"/>
      <c r="R854" s="275"/>
      <c r="S854" s="275"/>
      <c r="T854" s="273"/>
      <c r="U854" s="274"/>
      <c r="V854" s="275"/>
      <c r="W854" s="275"/>
      <c r="X854" s="273"/>
      <c r="Y854" s="274"/>
      <c r="Z854" s="275"/>
      <c r="AA854" s="275"/>
      <c r="AB854" s="273"/>
      <c r="AC854" s="274"/>
      <c r="AD854" s="275"/>
      <c r="AE854" s="275"/>
      <c r="AF854" s="273"/>
      <c r="AG854" s="274"/>
      <c r="AH854" s="275"/>
      <c r="AI854" s="275"/>
      <c r="AJ854" s="273"/>
      <c r="AK854" s="274"/>
      <c r="AL854" s="275"/>
      <c r="AM854" s="275"/>
      <c r="AN854" s="273"/>
      <c r="AO854" s="274"/>
      <c r="AP854" s="275"/>
      <c r="AQ854" s="275"/>
      <c r="AR854" s="273"/>
      <c r="AS854" s="274"/>
      <c r="AT854" s="275"/>
      <c r="AU854" s="275"/>
      <c r="AV854" s="273"/>
      <c r="AW854" s="274"/>
      <c r="AX854" s="275"/>
      <c r="AY854" s="275"/>
      <c r="AZ854" s="273"/>
      <c r="BA854" s="274"/>
      <c r="BB854" s="275"/>
      <c r="BC854" s="275"/>
      <c r="BD854" s="273"/>
      <c r="BE854" s="274"/>
      <c r="BF854" s="275"/>
      <c r="BG854" s="275"/>
      <c r="BH854" s="273"/>
      <c r="BI854" s="274"/>
      <c r="BJ854" s="275"/>
      <c r="BK854" s="275"/>
      <c r="BL854" s="273"/>
      <c r="BM854" s="274"/>
      <c r="BN854" s="275"/>
      <c r="BO854" s="275"/>
    </row>
    <row r="855">
      <c r="D855" s="273"/>
      <c r="E855" s="274"/>
      <c r="F855" s="275"/>
      <c r="G855" s="275"/>
      <c r="H855" s="273"/>
      <c r="I855" s="274"/>
      <c r="J855" s="275"/>
      <c r="K855" s="275"/>
      <c r="L855" s="273"/>
      <c r="M855" s="274"/>
      <c r="N855" s="275"/>
      <c r="O855" s="275"/>
      <c r="P855" s="273"/>
      <c r="Q855" s="274"/>
      <c r="R855" s="275"/>
      <c r="S855" s="275"/>
      <c r="T855" s="273"/>
      <c r="U855" s="274"/>
      <c r="V855" s="275"/>
      <c r="W855" s="275"/>
      <c r="X855" s="273"/>
      <c r="Y855" s="274"/>
      <c r="Z855" s="275"/>
      <c r="AA855" s="275"/>
      <c r="AB855" s="273"/>
      <c r="AC855" s="274"/>
      <c r="AD855" s="275"/>
      <c r="AE855" s="275"/>
      <c r="AF855" s="273"/>
      <c r="AG855" s="274"/>
      <c r="AH855" s="275"/>
      <c r="AI855" s="275"/>
      <c r="AJ855" s="273"/>
      <c r="AK855" s="274"/>
      <c r="AL855" s="275"/>
      <c r="AM855" s="275"/>
      <c r="AN855" s="273"/>
      <c r="AO855" s="274"/>
      <c r="AP855" s="275"/>
      <c r="AQ855" s="275"/>
      <c r="AR855" s="273"/>
      <c r="AS855" s="274"/>
      <c r="AT855" s="275"/>
      <c r="AU855" s="275"/>
      <c r="AV855" s="273"/>
      <c r="AW855" s="274"/>
      <c r="AX855" s="275"/>
      <c r="AY855" s="275"/>
      <c r="AZ855" s="273"/>
      <c r="BA855" s="274"/>
      <c r="BB855" s="275"/>
      <c r="BC855" s="275"/>
      <c r="BD855" s="273"/>
      <c r="BE855" s="274"/>
      <c r="BF855" s="275"/>
      <c r="BG855" s="275"/>
      <c r="BH855" s="273"/>
      <c r="BI855" s="274"/>
      <c r="BJ855" s="275"/>
      <c r="BK855" s="275"/>
      <c r="BL855" s="273"/>
      <c r="BM855" s="274"/>
      <c r="BN855" s="275"/>
      <c r="BO855" s="275"/>
    </row>
    <row r="856">
      <c r="D856" s="273"/>
      <c r="E856" s="274"/>
      <c r="F856" s="275"/>
      <c r="G856" s="275"/>
      <c r="H856" s="273"/>
      <c r="I856" s="274"/>
      <c r="J856" s="275"/>
      <c r="K856" s="275"/>
      <c r="L856" s="273"/>
      <c r="M856" s="274"/>
      <c r="N856" s="275"/>
      <c r="O856" s="275"/>
      <c r="P856" s="273"/>
      <c r="Q856" s="274"/>
      <c r="R856" s="275"/>
      <c r="S856" s="275"/>
      <c r="T856" s="273"/>
      <c r="U856" s="274"/>
      <c r="V856" s="275"/>
      <c r="W856" s="275"/>
      <c r="X856" s="273"/>
      <c r="Y856" s="274"/>
      <c r="Z856" s="275"/>
      <c r="AA856" s="275"/>
      <c r="AB856" s="273"/>
      <c r="AC856" s="274"/>
      <c r="AD856" s="275"/>
      <c r="AE856" s="275"/>
      <c r="AF856" s="273"/>
      <c r="AG856" s="274"/>
      <c r="AH856" s="275"/>
      <c r="AI856" s="275"/>
      <c r="AJ856" s="273"/>
      <c r="AK856" s="274"/>
      <c r="AL856" s="275"/>
      <c r="AM856" s="275"/>
      <c r="AN856" s="273"/>
      <c r="AO856" s="274"/>
      <c r="AP856" s="275"/>
      <c r="AQ856" s="275"/>
      <c r="AR856" s="273"/>
      <c r="AS856" s="274"/>
      <c r="AT856" s="275"/>
      <c r="AU856" s="275"/>
      <c r="AV856" s="273"/>
      <c r="AW856" s="274"/>
      <c r="AX856" s="275"/>
      <c r="AY856" s="275"/>
      <c r="AZ856" s="273"/>
      <c r="BA856" s="274"/>
      <c r="BB856" s="275"/>
      <c r="BC856" s="275"/>
      <c r="BD856" s="273"/>
      <c r="BE856" s="274"/>
      <c r="BF856" s="275"/>
      <c r="BG856" s="275"/>
      <c r="BH856" s="273"/>
      <c r="BI856" s="274"/>
      <c r="BJ856" s="275"/>
      <c r="BK856" s="275"/>
      <c r="BL856" s="273"/>
      <c r="BM856" s="274"/>
      <c r="BN856" s="275"/>
      <c r="BO856" s="275"/>
    </row>
    <row r="857">
      <c r="D857" s="273"/>
      <c r="E857" s="274"/>
      <c r="F857" s="275"/>
      <c r="G857" s="275"/>
      <c r="H857" s="273"/>
      <c r="I857" s="274"/>
      <c r="J857" s="275"/>
      <c r="K857" s="275"/>
      <c r="L857" s="273"/>
      <c r="M857" s="274"/>
      <c r="N857" s="275"/>
      <c r="O857" s="275"/>
      <c r="P857" s="273"/>
      <c r="Q857" s="274"/>
      <c r="R857" s="275"/>
      <c r="S857" s="275"/>
      <c r="T857" s="273"/>
      <c r="U857" s="274"/>
      <c r="V857" s="275"/>
      <c r="W857" s="275"/>
      <c r="X857" s="273"/>
      <c r="Y857" s="274"/>
      <c r="Z857" s="275"/>
      <c r="AA857" s="275"/>
      <c r="AB857" s="273"/>
      <c r="AC857" s="274"/>
      <c r="AD857" s="275"/>
      <c r="AE857" s="275"/>
      <c r="AF857" s="273"/>
      <c r="AG857" s="274"/>
      <c r="AH857" s="275"/>
      <c r="AI857" s="275"/>
      <c r="AJ857" s="273"/>
      <c r="AK857" s="274"/>
      <c r="AL857" s="275"/>
      <c r="AM857" s="275"/>
      <c r="AN857" s="273"/>
      <c r="AO857" s="274"/>
      <c r="AP857" s="275"/>
      <c r="AQ857" s="275"/>
      <c r="AR857" s="273"/>
      <c r="AS857" s="274"/>
      <c r="AT857" s="275"/>
      <c r="AU857" s="275"/>
      <c r="AV857" s="273"/>
      <c r="AW857" s="274"/>
      <c r="AX857" s="275"/>
      <c r="AY857" s="275"/>
      <c r="AZ857" s="273"/>
      <c r="BA857" s="274"/>
      <c r="BB857" s="275"/>
      <c r="BC857" s="275"/>
      <c r="BD857" s="273"/>
      <c r="BE857" s="274"/>
      <c r="BF857" s="275"/>
      <c r="BG857" s="275"/>
      <c r="BH857" s="273"/>
      <c r="BI857" s="274"/>
      <c r="BJ857" s="275"/>
      <c r="BK857" s="275"/>
      <c r="BL857" s="273"/>
      <c r="BM857" s="274"/>
      <c r="BN857" s="275"/>
      <c r="BO857" s="275"/>
    </row>
    <row r="858">
      <c r="D858" s="273"/>
      <c r="E858" s="274"/>
      <c r="F858" s="275"/>
      <c r="G858" s="275"/>
      <c r="H858" s="273"/>
      <c r="I858" s="274"/>
      <c r="J858" s="275"/>
      <c r="K858" s="275"/>
      <c r="L858" s="273"/>
      <c r="M858" s="274"/>
      <c r="N858" s="275"/>
      <c r="O858" s="275"/>
      <c r="P858" s="273"/>
      <c r="Q858" s="274"/>
      <c r="R858" s="275"/>
      <c r="S858" s="275"/>
      <c r="T858" s="273"/>
      <c r="U858" s="274"/>
      <c r="V858" s="275"/>
      <c r="W858" s="275"/>
      <c r="X858" s="273"/>
      <c r="Y858" s="274"/>
      <c r="Z858" s="275"/>
      <c r="AA858" s="275"/>
      <c r="AB858" s="273"/>
      <c r="AC858" s="274"/>
      <c r="AD858" s="275"/>
      <c r="AE858" s="275"/>
      <c r="AF858" s="273"/>
      <c r="AG858" s="274"/>
      <c r="AH858" s="275"/>
      <c r="AI858" s="275"/>
      <c r="AJ858" s="273"/>
      <c r="AK858" s="274"/>
      <c r="AL858" s="275"/>
      <c r="AM858" s="275"/>
      <c r="AN858" s="273"/>
      <c r="AO858" s="274"/>
      <c r="AP858" s="275"/>
      <c r="AQ858" s="275"/>
      <c r="AR858" s="273"/>
      <c r="AS858" s="274"/>
      <c r="AT858" s="275"/>
      <c r="AU858" s="275"/>
      <c r="AV858" s="273"/>
      <c r="AW858" s="274"/>
      <c r="AX858" s="275"/>
      <c r="AY858" s="275"/>
      <c r="AZ858" s="273"/>
      <c r="BA858" s="274"/>
      <c r="BB858" s="275"/>
      <c r="BC858" s="275"/>
      <c r="BD858" s="273"/>
      <c r="BE858" s="274"/>
      <c r="BF858" s="275"/>
      <c r="BG858" s="275"/>
      <c r="BH858" s="273"/>
      <c r="BI858" s="274"/>
      <c r="BJ858" s="275"/>
      <c r="BK858" s="275"/>
      <c r="BL858" s="273"/>
      <c r="BM858" s="274"/>
      <c r="BN858" s="275"/>
      <c r="BO858" s="275"/>
    </row>
    <row r="859">
      <c r="D859" s="273"/>
      <c r="E859" s="274"/>
      <c r="F859" s="275"/>
      <c r="G859" s="275"/>
      <c r="H859" s="273"/>
      <c r="I859" s="274"/>
      <c r="J859" s="275"/>
      <c r="K859" s="275"/>
      <c r="L859" s="273"/>
      <c r="M859" s="274"/>
      <c r="N859" s="275"/>
      <c r="O859" s="275"/>
      <c r="P859" s="273"/>
      <c r="Q859" s="274"/>
      <c r="R859" s="275"/>
      <c r="S859" s="275"/>
      <c r="T859" s="273"/>
      <c r="U859" s="274"/>
      <c r="V859" s="275"/>
      <c r="W859" s="275"/>
      <c r="X859" s="273"/>
      <c r="Y859" s="274"/>
      <c r="Z859" s="275"/>
      <c r="AA859" s="275"/>
      <c r="AB859" s="273"/>
      <c r="AC859" s="274"/>
      <c r="AD859" s="275"/>
      <c r="AE859" s="275"/>
      <c r="AF859" s="273"/>
      <c r="AG859" s="274"/>
      <c r="AH859" s="275"/>
      <c r="AI859" s="275"/>
      <c r="AJ859" s="273"/>
      <c r="AK859" s="274"/>
      <c r="AL859" s="275"/>
      <c r="AM859" s="275"/>
      <c r="AN859" s="273"/>
      <c r="AO859" s="274"/>
      <c r="AP859" s="275"/>
      <c r="AQ859" s="275"/>
      <c r="AR859" s="273"/>
      <c r="AS859" s="274"/>
      <c r="AT859" s="275"/>
      <c r="AU859" s="275"/>
      <c r="AV859" s="273"/>
      <c r="AW859" s="274"/>
      <c r="AX859" s="275"/>
      <c r="AY859" s="275"/>
      <c r="AZ859" s="273"/>
      <c r="BA859" s="274"/>
      <c r="BB859" s="275"/>
      <c r="BC859" s="275"/>
      <c r="BD859" s="273"/>
      <c r="BE859" s="274"/>
      <c r="BF859" s="275"/>
      <c r="BG859" s="275"/>
      <c r="BH859" s="273"/>
      <c r="BI859" s="274"/>
      <c r="BJ859" s="275"/>
      <c r="BK859" s="275"/>
      <c r="BL859" s="273"/>
      <c r="BM859" s="274"/>
      <c r="BN859" s="275"/>
      <c r="BO859" s="275"/>
    </row>
    <row r="860">
      <c r="D860" s="273"/>
      <c r="E860" s="274"/>
      <c r="F860" s="275"/>
      <c r="G860" s="275"/>
      <c r="H860" s="273"/>
      <c r="I860" s="274"/>
      <c r="J860" s="275"/>
      <c r="K860" s="275"/>
      <c r="L860" s="273"/>
      <c r="M860" s="274"/>
      <c r="N860" s="275"/>
      <c r="O860" s="275"/>
      <c r="P860" s="273"/>
      <c r="Q860" s="274"/>
      <c r="R860" s="275"/>
      <c r="S860" s="275"/>
      <c r="T860" s="273"/>
      <c r="U860" s="274"/>
      <c r="V860" s="275"/>
      <c r="W860" s="275"/>
      <c r="X860" s="273"/>
      <c r="Y860" s="274"/>
      <c r="Z860" s="275"/>
      <c r="AA860" s="275"/>
      <c r="AB860" s="273"/>
      <c r="AC860" s="274"/>
      <c r="AD860" s="275"/>
      <c r="AE860" s="275"/>
      <c r="AF860" s="273"/>
      <c r="AG860" s="274"/>
      <c r="AH860" s="275"/>
      <c r="AI860" s="275"/>
      <c r="AJ860" s="273"/>
      <c r="AK860" s="274"/>
      <c r="AL860" s="275"/>
      <c r="AM860" s="275"/>
      <c r="AN860" s="273"/>
      <c r="AO860" s="274"/>
      <c r="AP860" s="275"/>
      <c r="AQ860" s="275"/>
      <c r="AR860" s="273"/>
      <c r="AS860" s="274"/>
      <c r="AT860" s="275"/>
      <c r="AU860" s="275"/>
      <c r="AV860" s="273"/>
      <c r="AW860" s="274"/>
      <c r="AX860" s="275"/>
      <c r="AY860" s="275"/>
      <c r="AZ860" s="273"/>
      <c r="BA860" s="274"/>
      <c r="BB860" s="275"/>
      <c r="BC860" s="275"/>
      <c r="BD860" s="273"/>
      <c r="BE860" s="274"/>
      <c r="BF860" s="275"/>
      <c r="BG860" s="275"/>
      <c r="BH860" s="273"/>
      <c r="BI860" s="274"/>
      <c r="BJ860" s="275"/>
      <c r="BK860" s="275"/>
      <c r="BL860" s="273"/>
      <c r="BM860" s="274"/>
      <c r="BN860" s="275"/>
      <c r="BO860" s="275"/>
    </row>
    <row r="861">
      <c r="D861" s="273"/>
      <c r="E861" s="274"/>
      <c r="F861" s="275"/>
      <c r="G861" s="275"/>
      <c r="H861" s="273"/>
      <c r="I861" s="274"/>
      <c r="J861" s="275"/>
      <c r="K861" s="275"/>
      <c r="L861" s="273"/>
      <c r="M861" s="274"/>
      <c r="N861" s="275"/>
      <c r="O861" s="275"/>
      <c r="P861" s="273"/>
      <c r="Q861" s="274"/>
      <c r="R861" s="275"/>
      <c r="S861" s="275"/>
      <c r="T861" s="273"/>
      <c r="U861" s="274"/>
      <c r="V861" s="275"/>
      <c r="W861" s="275"/>
      <c r="X861" s="273"/>
      <c r="Y861" s="274"/>
      <c r="Z861" s="275"/>
      <c r="AA861" s="275"/>
      <c r="AB861" s="273"/>
      <c r="AC861" s="274"/>
      <c r="AD861" s="275"/>
      <c r="AE861" s="275"/>
      <c r="AF861" s="273"/>
      <c r="AG861" s="274"/>
      <c r="AH861" s="275"/>
      <c r="AI861" s="275"/>
      <c r="AJ861" s="273"/>
      <c r="AK861" s="274"/>
      <c r="AL861" s="275"/>
      <c r="AM861" s="275"/>
      <c r="AN861" s="273"/>
      <c r="AO861" s="274"/>
      <c r="AP861" s="275"/>
      <c r="AQ861" s="275"/>
      <c r="AR861" s="273"/>
      <c r="AS861" s="274"/>
      <c r="AT861" s="275"/>
      <c r="AU861" s="275"/>
      <c r="AV861" s="273"/>
      <c r="AW861" s="274"/>
      <c r="AX861" s="275"/>
      <c r="AY861" s="275"/>
      <c r="AZ861" s="273"/>
      <c r="BA861" s="274"/>
      <c r="BB861" s="275"/>
      <c r="BC861" s="275"/>
      <c r="BD861" s="273"/>
      <c r="BE861" s="274"/>
      <c r="BF861" s="275"/>
      <c r="BG861" s="275"/>
      <c r="BH861" s="273"/>
      <c r="BI861" s="274"/>
      <c r="BJ861" s="275"/>
      <c r="BK861" s="275"/>
      <c r="BL861" s="273"/>
      <c r="BM861" s="274"/>
      <c r="BN861" s="275"/>
      <c r="BO861" s="275"/>
    </row>
    <row r="862">
      <c r="D862" s="273"/>
      <c r="E862" s="274"/>
      <c r="F862" s="275"/>
      <c r="G862" s="275"/>
      <c r="H862" s="273"/>
      <c r="I862" s="274"/>
      <c r="J862" s="275"/>
      <c r="K862" s="275"/>
      <c r="L862" s="273"/>
      <c r="M862" s="274"/>
      <c r="N862" s="275"/>
      <c r="O862" s="275"/>
      <c r="P862" s="273"/>
      <c r="Q862" s="274"/>
      <c r="R862" s="275"/>
      <c r="S862" s="275"/>
      <c r="T862" s="273"/>
      <c r="U862" s="274"/>
      <c r="V862" s="275"/>
      <c r="W862" s="275"/>
      <c r="X862" s="273"/>
      <c r="Y862" s="274"/>
      <c r="Z862" s="275"/>
      <c r="AA862" s="275"/>
      <c r="AB862" s="273"/>
      <c r="AC862" s="274"/>
      <c r="AD862" s="275"/>
      <c r="AE862" s="275"/>
      <c r="AF862" s="273"/>
      <c r="AG862" s="274"/>
      <c r="AH862" s="275"/>
      <c r="AI862" s="275"/>
      <c r="AJ862" s="273"/>
      <c r="AK862" s="274"/>
      <c r="AL862" s="275"/>
      <c r="AM862" s="275"/>
      <c r="AN862" s="273"/>
      <c r="AO862" s="274"/>
      <c r="AP862" s="275"/>
      <c r="AQ862" s="275"/>
      <c r="AR862" s="273"/>
      <c r="AS862" s="274"/>
      <c r="AT862" s="275"/>
      <c r="AU862" s="275"/>
      <c r="AV862" s="273"/>
      <c r="AW862" s="274"/>
      <c r="AX862" s="275"/>
      <c r="AY862" s="275"/>
      <c r="AZ862" s="273"/>
      <c r="BA862" s="274"/>
      <c r="BB862" s="275"/>
      <c r="BC862" s="275"/>
      <c r="BD862" s="273"/>
      <c r="BE862" s="274"/>
      <c r="BF862" s="275"/>
      <c r="BG862" s="275"/>
      <c r="BH862" s="273"/>
      <c r="BI862" s="274"/>
      <c r="BJ862" s="275"/>
      <c r="BK862" s="275"/>
      <c r="BL862" s="273"/>
      <c r="BM862" s="274"/>
      <c r="BN862" s="275"/>
      <c r="BO862" s="275"/>
    </row>
    <row r="863">
      <c r="D863" s="273"/>
      <c r="E863" s="274"/>
      <c r="F863" s="275"/>
      <c r="G863" s="275"/>
      <c r="H863" s="273"/>
      <c r="I863" s="274"/>
      <c r="J863" s="275"/>
      <c r="K863" s="275"/>
      <c r="L863" s="273"/>
      <c r="M863" s="274"/>
      <c r="N863" s="275"/>
      <c r="O863" s="275"/>
      <c r="P863" s="273"/>
      <c r="Q863" s="274"/>
      <c r="R863" s="275"/>
      <c r="S863" s="275"/>
      <c r="T863" s="273"/>
      <c r="U863" s="274"/>
      <c r="V863" s="275"/>
      <c r="W863" s="275"/>
      <c r="X863" s="273"/>
      <c r="Y863" s="274"/>
      <c r="Z863" s="275"/>
      <c r="AA863" s="275"/>
      <c r="AB863" s="273"/>
      <c r="AC863" s="274"/>
      <c r="AD863" s="275"/>
      <c r="AE863" s="275"/>
      <c r="AF863" s="273"/>
      <c r="AG863" s="274"/>
      <c r="AH863" s="275"/>
      <c r="AI863" s="275"/>
      <c r="AJ863" s="273"/>
      <c r="AK863" s="274"/>
      <c r="AL863" s="275"/>
      <c r="AM863" s="275"/>
      <c r="AN863" s="273"/>
      <c r="AO863" s="274"/>
      <c r="AP863" s="275"/>
      <c r="AQ863" s="275"/>
      <c r="AR863" s="273"/>
      <c r="AS863" s="274"/>
      <c r="AT863" s="275"/>
      <c r="AU863" s="275"/>
      <c r="AV863" s="273"/>
      <c r="AW863" s="274"/>
      <c r="AX863" s="275"/>
      <c r="AY863" s="275"/>
      <c r="AZ863" s="273"/>
      <c r="BA863" s="274"/>
      <c r="BB863" s="275"/>
      <c r="BC863" s="275"/>
      <c r="BD863" s="273"/>
      <c r="BE863" s="274"/>
      <c r="BF863" s="275"/>
      <c r="BG863" s="275"/>
      <c r="BH863" s="273"/>
      <c r="BI863" s="274"/>
      <c r="BJ863" s="275"/>
      <c r="BK863" s="275"/>
      <c r="BL863" s="273"/>
      <c r="BM863" s="274"/>
      <c r="BN863" s="275"/>
      <c r="BO863" s="275"/>
    </row>
    <row r="864">
      <c r="D864" s="273"/>
      <c r="E864" s="274"/>
      <c r="F864" s="275"/>
      <c r="G864" s="275"/>
      <c r="H864" s="273"/>
      <c r="I864" s="274"/>
      <c r="J864" s="275"/>
      <c r="K864" s="275"/>
      <c r="L864" s="273"/>
      <c r="M864" s="274"/>
      <c r="N864" s="275"/>
      <c r="O864" s="275"/>
      <c r="P864" s="273"/>
      <c r="Q864" s="274"/>
      <c r="R864" s="275"/>
      <c r="S864" s="275"/>
      <c r="T864" s="273"/>
      <c r="U864" s="274"/>
      <c r="V864" s="275"/>
      <c r="W864" s="275"/>
      <c r="X864" s="273"/>
      <c r="Y864" s="274"/>
      <c r="Z864" s="275"/>
      <c r="AA864" s="275"/>
      <c r="AB864" s="273"/>
      <c r="AC864" s="274"/>
      <c r="AD864" s="275"/>
      <c r="AE864" s="275"/>
      <c r="AF864" s="273"/>
      <c r="AG864" s="274"/>
      <c r="AH864" s="275"/>
      <c r="AI864" s="275"/>
      <c r="AJ864" s="273"/>
      <c r="AK864" s="274"/>
      <c r="AL864" s="275"/>
      <c r="AM864" s="275"/>
      <c r="AN864" s="273"/>
      <c r="AO864" s="274"/>
      <c r="AP864" s="275"/>
      <c r="AQ864" s="275"/>
      <c r="AR864" s="273"/>
      <c r="AS864" s="274"/>
      <c r="AT864" s="275"/>
      <c r="AU864" s="275"/>
      <c r="AV864" s="273"/>
      <c r="AW864" s="274"/>
      <c r="AX864" s="275"/>
      <c r="AY864" s="275"/>
      <c r="AZ864" s="273"/>
      <c r="BA864" s="274"/>
      <c r="BB864" s="275"/>
      <c r="BC864" s="275"/>
      <c r="BD864" s="273"/>
      <c r="BE864" s="274"/>
      <c r="BF864" s="275"/>
      <c r="BG864" s="275"/>
      <c r="BH864" s="273"/>
      <c r="BI864" s="274"/>
      <c r="BJ864" s="275"/>
      <c r="BK864" s="275"/>
      <c r="BL864" s="273"/>
      <c r="BM864" s="274"/>
      <c r="BN864" s="275"/>
      <c r="BO864" s="275"/>
    </row>
    <row r="865">
      <c r="D865" s="273"/>
      <c r="E865" s="274"/>
      <c r="F865" s="275"/>
      <c r="G865" s="275"/>
      <c r="H865" s="273"/>
      <c r="I865" s="274"/>
      <c r="J865" s="275"/>
      <c r="K865" s="275"/>
      <c r="L865" s="273"/>
      <c r="M865" s="274"/>
      <c r="N865" s="275"/>
      <c r="O865" s="275"/>
      <c r="P865" s="273"/>
      <c r="Q865" s="274"/>
      <c r="R865" s="275"/>
      <c r="S865" s="275"/>
      <c r="T865" s="273"/>
      <c r="U865" s="274"/>
      <c r="V865" s="275"/>
      <c r="W865" s="275"/>
      <c r="X865" s="273"/>
      <c r="Y865" s="274"/>
      <c r="Z865" s="275"/>
      <c r="AA865" s="275"/>
      <c r="AB865" s="273"/>
      <c r="AC865" s="274"/>
      <c r="AD865" s="275"/>
      <c r="AE865" s="275"/>
      <c r="AF865" s="273"/>
      <c r="AG865" s="274"/>
      <c r="AH865" s="275"/>
      <c r="AI865" s="275"/>
      <c r="AJ865" s="273"/>
      <c r="AK865" s="274"/>
      <c r="AL865" s="275"/>
      <c r="AM865" s="275"/>
      <c r="AN865" s="273"/>
      <c r="AO865" s="274"/>
      <c r="AP865" s="275"/>
      <c r="AQ865" s="275"/>
      <c r="AR865" s="273"/>
      <c r="AS865" s="274"/>
      <c r="AT865" s="275"/>
      <c r="AU865" s="275"/>
      <c r="AV865" s="273"/>
      <c r="AW865" s="274"/>
      <c r="AX865" s="275"/>
      <c r="AY865" s="275"/>
      <c r="AZ865" s="273"/>
      <c r="BA865" s="274"/>
      <c r="BB865" s="275"/>
      <c r="BC865" s="275"/>
      <c r="BD865" s="273"/>
      <c r="BE865" s="274"/>
      <c r="BF865" s="275"/>
      <c r="BG865" s="275"/>
      <c r="BH865" s="273"/>
      <c r="BI865" s="274"/>
      <c r="BJ865" s="275"/>
      <c r="BK865" s="275"/>
      <c r="BL865" s="273"/>
      <c r="BM865" s="274"/>
      <c r="BN865" s="275"/>
      <c r="BO865" s="275"/>
    </row>
    <row r="866">
      <c r="D866" s="273"/>
      <c r="E866" s="274"/>
      <c r="F866" s="275"/>
      <c r="G866" s="275"/>
      <c r="H866" s="273"/>
      <c r="I866" s="274"/>
      <c r="J866" s="275"/>
      <c r="K866" s="275"/>
      <c r="L866" s="273"/>
      <c r="M866" s="274"/>
      <c r="N866" s="275"/>
      <c r="O866" s="275"/>
      <c r="P866" s="273"/>
      <c r="Q866" s="274"/>
      <c r="R866" s="275"/>
      <c r="S866" s="275"/>
      <c r="T866" s="273"/>
      <c r="U866" s="274"/>
      <c r="V866" s="275"/>
      <c r="W866" s="275"/>
      <c r="X866" s="273"/>
      <c r="Y866" s="274"/>
      <c r="Z866" s="275"/>
      <c r="AA866" s="275"/>
      <c r="AB866" s="273"/>
      <c r="AC866" s="274"/>
      <c r="AD866" s="275"/>
      <c r="AE866" s="275"/>
      <c r="AF866" s="273"/>
      <c r="AG866" s="274"/>
      <c r="AH866" s="275"/>
      <c r="AI866" s="275"/>
      <c r="AJ866" s="273"/>
      <c r="AK866" s="274"/>
      <c r="AL866" s="275"/>
      <c r="AM866" s="275"/>
      <c r="AN866" s="273"/>
      <c r="AO866" s="274"/>
      <c r="AP866" s="275"/>
      <c r="AQ866" s="275"/>
      <c r="AR866" s="273"/>
      <c r="AS866" s="274"/>
      <c r="AT866" s="275"/>
      <c r="AU866" s="275"/>
      <c r="AV866" s="273"/>
      <c r="AW866" s="274"/>
      <c r="AX866" s="275"/>
      <c r="AY866" s="275"/>
      <c r="AZ866" s="273"/>
      <c r="BA866" s="274"/>
      <c r="BB866" s="275"/>
      <c r="BC866" s="275"/>
      <c r="BD866" s="273"/>
      <c r="BE866" s="274"/>
      <c r="BF866" s="275"/>
      <c r="BG866" s="275"/>
      <c r="BH866" s="273"/>
      <c r="BI866" s="274"/>
      <c r="BJ866" s="275"/>
      <c r="BK866" s="275"/>
      <c r="BL866" s="273"/>
      <c r="BM866" s="274"/>
      <c r="BN866" s="275"/>
      <c r="BO866" s="275"/>
    </row>
    <row r="867">
      <c r="D867" s="273"/>
      <c r="E867" s="274"/>
      <c r="F867" s="275"/>
      <c r="G867" s="275"/>
      <c r="H867" s="273"/>
      <c r="I867" s="274"/>
      <c r="J867" s="275"/>
      <c r="K867" s="275"/>
      <c r="L867" s="273"/>
      <c r="M867" s="274"/>
      <c r="N867" s="275"/>
      <c r="O867" s="275"/>
      <c r="P867" s="273"/>
      <c r="Q867" s="274"/>
      <c r="R867" s="275"/>
      <c r="S867" s="275"/>
      <c r="T867" s="273"/>
      <c r="U867" s="274"/>
      <c r="V867" s="275"/>
      <c r="W867" s="275"/>
      <c r="X867" s="273"/>
      <c r="Y867" s="274"/>
      <c r="Z867" s="275"/>
      <c r="AA867" s="275"/>
      <c r="AB867" s="273"/>
      <c r="AC867" s="274"/>
      <c r="AD867" s="275"/>
      <c r="AE867" s="275"/>
      <c r="AF867" s="273"/>
      <c r="AG867" s="274"/>
      <c r="AH867" s="275"/>
      <c r="AI867" s="275"/>
      <c r="AJ867" s="273"/>
      <c r="AK867" s="274"/>
      <c r="AL867" s="275"/>
      <c r="AM867" s="275"/>
      <c r="AN867" s="273"/>
      <c r="AO867" s="274"/>
      <c r="AP867" s="275"/>
      <c r="AQ867" s="275"/>
      <c r="AR867" s="273"/>
      <c r="AS867" s="274"/>
      <c r="AT867" s="275"/>
      <c r="AU867" s="275"/>
      <c r="AV867" s="273"/>
      <c r="AW867" s="274"/>
      <c r="AX867" s="275"/>
      <c r="AY867" s="275"/>
      <c r="AZ867" s="273"/>
      <c r="BA867" s="274"/>
      <c r="BB867" s="275"/>
      <c r="BC867" s="275"/>
      <c r="BD867" s="273"/>
      <c r="BE867" s="274"/>
      <c r="BF867" s="275"/>
      <c r="BG867" s="275"/>
      <c r="BH867" s="273"/>
      <c r="BI867" s="274"/>
      <c r="BJ867" s="275"/>
      <c r="BK867" s="275"/>
      <c r="BL867" s="273"/>
      <c r="BM867" s="274"/>
      <c r="BN867" s="275"/>
      <c r="BO867" s="275"/>
    </row>
    <row r="868">
      <c r="D868" s="273"/>
      <c r="E868" s="274"/>
      <c r="F868" s="275"/>
      <c r="G868" s="275"/>
      <c r="H868" s="273"/>
      <c r="I868" s="274"/>
      <c r="J868" s="275"/>
      <c r="K868" s="275"/>
      <c r="L868" s="273"/>
      <c r="M868" s="274"/>
      <c r="N868" s="275"/>
      <c r="O868" s="275"/>
      <c r="P868" s="273"/>
      <c r="Q868" s="274"/>
      <c r="R868" s="275"/>
      <c r="S868" s="275"/>
      <c r="T868" s="273"/>
      <c r="U868" s="274"/>
      <c r="V868" s="275"/>
      <c r="W868" s="275"/>
      <c r="X868" s="273"/>
      <c r="Y868" s="274"/>
      <c r="Z868" s="275"/>
      <c r="AA868" s="275"/>
      <c r="AB868" s="273"/>
      <c r="AC868" s="274"/>
      <c r="AD868" s="275"/>
      <c r="AE868" s="275"/>
      <c r="AF868" s="273"/>
      <c r="AG868" s="274"/>
      <c r="AH868" s="275"/>
      <c r="AI868" s="275"/>
      <c r="AJ868" s="273"/>
      <c r="AK868" s="274"/>
      <c r="AL868" s="275"/>
      <c r="AM868" s="275"/>
      <c r="AN868" s="273"/>
      <c r="AO868" s="274"/>
      <c r="AP868" s="275"/>
      <c r="AQ868" s="275"/>
      <c r="AR868" s="273"/>
      <c r="AS868" s="274"/>
      <c r="AT868" s="275"/>
      <c r="AU868" s="275"/>
      <c r="AV868" s="273"/>
      <c r="AW868" s="274"/>
      <c r="AX868" s="275"/>
      <c r="AY868" s="275"/>
      <c r="AZ868" s="273"/>
      <c r="BA868" s="274"/>
      <c r="BB868" s="275"/>
      <c r="BC868" s="275"/>
      <c r="BD868" s="273"/>
      <c r="BE868" s="274"/>
      <c r="BF868" s="275"/>
      <c r="BG868" s="275"/>
      <c r="BH868" s="273"/>
      <c r="BI868" s="274"/>
      <c r="BJ868" s="275"/>
      <c r="BK868" s="275"/>
      <c r="BL868" s="273"/>
      <c r="BM868" s="274"/>
      <c r="BN868" s="275"/>
      <c r="BO868" s="275"/>
    </row>
    <row r="869">
      <c r="D869" s="273"/>
      <c r="E869" s="274"/>
      <c r="F869" s="275"/>
      <c r="G869" s="275"/>
      <c r="H869" s="273"/>
      <c r="I869" s="274"/>
      <c r="J869" s="275"/>
      <c r="K869" s="275"/>
      <c r="L869" s="273"/>
      <c r="M869" s="274"/>
      <c r="N869" s="275"/>
      <c r="O869" s="275"/>
      <c r="P869" s="273"/>
      <c r="Q869" s="274"/>
      <c r="R869" s="275"/>
      <c r="S869" s="275"/>
      <c r="T869" s="273"/>
      <c r="U869" s="274"/>
      <c r="V869" s="275"/>
      <c r="W869" s="275"/>
      <c r="X869" s="273"/>
      <c r="Y869" s="274"/>
      <c r="Z869" s="275"/>
      <c r="AA869" s="275"/>
      <c r="AB869" s="273"/>
      <c r="AC869" s="274"/>
      <c r="AD869" s="275"/>
      <c r="AE869" s="275"/>
      <c r="AF869" s="273"/>
      <c r="AG869" s="274"/>
      <c r="AH869" s="275"/>
      <c r="AI869" s="275"/>
      <c r="AJ869" s="273"/>
      <c r="AK869" s="274"/>
      <c r="AL869" s="275"/>
      <c r="AM869" s="275"/>
      <c r="AN869" s="273"/>
      <c r="AO869" s="274"/>
      <c r="AP869" s="275"/>
      <c r="AQ869" s="275"/>
      <c r="AR869" s="273"/>
      <c r="AS869" s="274"/>
      <c r="AT869" s="275"/>
      <c r="AU869" s="275"/>
      <c r="AV869" s="273"/>
      <c r="AW869" s="274"/>
      <c r="AX869" s="275"/>
      <c r="AY869" s="275"/>
      <c r="AZ869" s="273"/>
      <c r="BA869" s="274"/>
      <c r="BB869" s="275"/>
      <c r="BC869" s="275"/>
      <c r="BD869" s="273"/>
      <c r="BE869" s="274"/>
      <c r="BF869" s="275"/>
      <c r="BG869" s="275"/>
      <c r="BH869" s="273"/>
      <c r="BI869" s="274"/>
      <c r="BJ869" s="275"/>
      <c r="BK869" s="275"/>
      <c r="BL869" s="273"/>
      <c r="BM869" s="274"/>
      <c r="BN869" s="275"/>
      <c r="BO869" s="275"/>
    </row>
    <row r="870">
      <c r="D870" s="273"/>
      <c r="E870" s="274"/>
      <c r="F870" s="275"/>
      <c r="G870" s="275"/>
      <c r="H870" s="273"/>
      <c r="I870" s="274"/>
      <c r="J870" s="275"/>
      <c r="K870" s="275"/>
      <c r="L870" s="273"/>
      <c r="M870" s="274"/>
      <c r="N870" s="275"/>
      <c r="O870" s="275"/>
      <c r="P870" s="273"/>
      <c r="Q870" s="274"/>
      <c r="R870" s="275"/>
      <c r="S870" s="275"/>
      <c r="T870" s="273"/>
      <c r="U870" s="274"/>
      <c r="V870" s="275"/>
      <c r="W870" s="275"/>
      <c r="X870" s="273"/>
      <c r="Y870" s="274"/>
      <c r="Z870" s="275"/>
      <c r="AA870" s="275"/>
      <c r="AB870" s="273"/>
      <c r="AC870" s="274"/>
      <c r="AD870" s="275"/>
      <c r="AE870" s="275"/>
      <c r="AF870" s="273"/>
      <c r="AG870" s="274"/>
      <c r="AH870" s="275"/>
      <c r="AI870" s="275"/>
      <c r="AJ870" s="273"/>
      <c r="AK870" s="274"/>
      <c r="AL870" s="275"/>
      <c r="AM870" s="275"/>
      <c r="AN870" s="273"/>
      <c r="AO870" s="274"/>
      <c r="AP870" s="275"/>
      <c r="AQ870" s="275"/>
      <c r="AR870" s="273"/>
      <c r="AS870" s="274"/>
      <c r="AT870" s="275"/>
      <c r="AU870" s="275"/>
      <c r="AV870" s="273"/>
      <c r="AW870" s="274"/>
      <c r="AX870" s="275"/>
      <c r="AY870" s="275"/>
      <c r="AZ870" s="273"/>
      <c r="BA870" s="274"/>
      <c r="BB870" s="275"/>
      <c r="BC870" s="275"/>
      <c r="BD870" s="273"/>
      <c r="BE870" s="274"/>
      <c r="BF870" s="275"/>
      <c r="BG870" s="275"/>
      <c r="BH870" s="273"/>
      <c r="BI870" s="274"/>
      <c r="BJ870" s="275"/>
      <c r="BK870" s="275"/>
      <c r="BL870" s="273"/>
      <c r="BM870" s="274"/>
      <c r="BN870" s="275"/>
      <c r="BO870" s="275"/>
    </row>
    <row r="871">
      <c r="D871" s="273"/>
      <c r="E871" s="274"/>
      <c r="F871" s="275"/>
      <c r="G871" s="275"/>
      <c r="H871" s="273"/>
      <c r="I871" s="274"/>
      <c r="J871" s="275"/>
      <c r="K871" s="275"/>
      <c r="L871" s="273"/>
      <c r="M871" s="274"/>
      <c r="N871" s="275"/>
      <c r="O871" s="275"/>
      <c r="P871" s="273"/>
      <c r="Q871" s="274"/>
      <c r="R871" s="275"/>
      <c r="S871" s="275"/>
      <c r="T871" s="273"/>
      <c r="U871" s="274"/>
      <c r="V871" s="275"/>
      <c r="W871" s="275"/>
      <c r="X871" s="273"/>
      <c r="Y871" s="274"/>
      <c r="Z871" s="275"/>
      <c r="AA871" s="275"/>
      <c r="AB871" s="273"/>
      <c r="AC871" s="274"/>
      <c r="AD871" s="275"/>
      <c r="AE871" s="275"/>
      <c r="AF871" s="273"/>
      <c r="AG871" s="274"/>
      <c r="AH871" s="275"/>
      <c r="AI871" s="275"/>
      <c r="AJ871" s="273"/>
      <c r="AK871" s="274"/>
      <c r="AL871" s="275"/>
      <c r="AM871" s="275"/>
      <c r="AN871" s="273"/>
      <c r="AO871" s="274"/>
      <c r="AP871" s="275"/>
      <c r="AQ871" s="275"/>
      <c r="AR871" s="273"/>
      <c r="AS871" s="274"/>
      <c r="AT871" s="275"/>
      <c r="AU871" s="275"/>
      <c r="AV871" s="273"/>
      <c r="AW871" s="274"/>
      <c r="AX871" s="275"/>
      <c r="AY871" s="275"/>
      <c r="AZ871" s="273"/>
      <c r="BA871" s="274"/>
      <c r="BB871" s="275"/>
      <c r="BC871" s="275"/>
      <c r="BD871" s="273"/>
      <c r="BE871" s="274"/>
      <c r="BF871" s="275"/>
      <c r="BG871" s="275"/>
      <c r="BH871" s="273"/>
      <c r="BI871" s="274"/>
      <c r="BJ871" s="275"/>
      <c r="BK871" s="275"/>
      <c r="BL871" s="273"/>
      <c r="BM871" s="274"/>
      <c r="BN871" s="275"/>
      <c r="BO871" s="275"/>
    </row>
    <row r="872">
      <c r="D872" s="273"/>
      <c r="E872" s="274"/>
      <c r="F872" s="275"/>
      <c r="G872" s="275"/>
      <c r="H872" s="273"/>
      <c r="I872" s="274"/>
      <c r="J872" s="275"/>
      <c r="K872" s="275"/>
      <c r="L872" s="273"/>
      <c r="M872" s="274"/>
      <c r="N872" s="275"/>
      <c r="O872" s="275"/>
      <c r="P872" s="273"/>
      <c r="Q872" s="274"/>
      <c r="R872" s="275"/>
      <c r="S872" s="275"/>
      <c r="T872" s="273"/>
      <c r="U872" s="274"/>
      <c r="V872" s="275"/>
      <c r="W872" s="275"/>
      <c r="X872" s="273"/>
      <c r="Y872" s="274"/>
      <c r="Z872" s="275"/>
      <c r="AA872" s="275"/>
      <c r="AB872" s="273"/>
      <c r="AC872" s="274"/>
      <c r="AD872" s="275"/>
      <c r="AE872" s="275"/>
      <c r="AF872" s="273"/>
      <c r="AG872" s="274"/>
      <c r="AH872" s="275"/>
      <c r="AI872" s="275"/>
      <c r="AJ872" s="273"/>
      <c r="AK872" s="274"/>
      <c r="AL872" s="275"/>
      <c r="AM872" s="275"/>
      <c r="AN872" s="273"/>
      <c r="AO872" s="274"/>
      <c r="AP872" s="275"/>
      <c r="AQ872" s="275"/>
      <c r="AR872" s="273"/>
      <c r="AS872" s="274"/>
      <c r="AT872" s="275"/>
      <c r="AU872" s="275"/>
      <c r="AV872" s="273"/>
      <c r="AW872" s="274"/>
      <c r="AX872" s="275"/>
      <c r="AY872" s="275"/>
      <c r="AZ872" s="273"/>
      <c r="BA872" s="274"/>
      <c r="BB872" s="275"/>
      <c r="BC872" s="275"/>
      <c r="BD872" s="273"/>
      <c r="BE872" s="274"/>
      <c r="BF872" s="275"/>
      <c r="BG872" s="275"/>
      <c r="BH872" s="273"/>
      <c r="BI872" s="274"/>
      <c r="BJ872" s="275"/>
      <c r="BK872" s="275"/>
      <c r="BL872" s="273"/>
      <c r="BM872" s="274"/>
      <c r="BN872" s="275"/>
      <c r="BO872" s="275"/>
    </row>
    <row r="873">
      <c r="D873" s="273"/>
      <c r="E873" s="274"/>
      <c r="F873" s="275"/>
      <c r="G873" s="275"/>
      <c r="H873" s="273"/>
      <c r="I873" s="274"/>
      <c r="J873" s="275"/>
      <c r="K873" s="275"/>
      <c r="L873" s="273"/>
      <c r="M873" s="274"/>
      <c r="N873" s="275"/>
      <c r="O873" s="275"/>
      <c r="P873" s="273"/>
      <c r="Q873" s="274"/>
      <c r="R873" s="275"/>
      <c r="S873" s="275"/>
      <c r="T873" s="273"/>
      <c r="U873" s="274"/>
      <c r="V873" s="275"/>
      <c r="W873" s="275"/>
      <c r="X873" s="273"/>
      <c r="Y873" s="274"/>
      <c r="Z873" s="275"/>
      <c r="AA873" s="275"/>
      <c r="AB873" s="273"/>
      <c r="AC873" s="274"/>
      <c r="AD873" s="275"/>
      <c r="AE873" s="275"/>
      <c r="AF873" s="273"/>
      <c r="AG873" s="274"/>
      <c r="AH873" s="275"/>
      <c r="AI873" s="275"/>
      <c r="AJ873" s="273"/>
      <c r="AK873" s="274"/>
      <c r="AL873" s="275"/>
      <c r="AM873" s="275"/>
      <c r="AN873" s="273"/>
      <c r="AO873" s="274"/>
      <c r="AP873" s="275"/>
      <c r="AQ873" s="275"/>
      <c r="AR873" s="273"/>
      <c r="AS873" s="274"/>
      <c r="AT873" s="275"/>
      <c r="AU873" s="275"/>
      <c r="AV873" s="273"/>
      <c r="AW873" s="274"/>
      <c r="AX873" s="275"/>
      <c r="AY873" s="275"/>
      <c r="AZ873" s="273"/>
      <c r="BA873" s="274"/>
      <c r="BB873" s="275"/>
      <c r="BC873" s="275"/>
      <c r="BD873" s="273"/>
      <c r="BE873" s="274"/>
      <c r="BF873" s="275"/>
      <c r="BG873" s="275"/>
      <c r="BH873" s="273"/>
      <c r="BI873" s="274"/>
      <c r="BJ873" s="275"/>
      <c r="BK873" s="275"/>
      <c r="BL873" s="273"/>
      <c r="BM873" s="274"/>
      <c r="BN873" s="275"/>
      <c r="BO873" s="275"/>
    </row>
    <row r="874">
      <c r="D874" s="273"/>
      <c r="E874" s="274"/>
      <c r="F874" s="275"/>
      <c r="G874" s="275"/>
      <c r="H874" s="273"/>
      <c r="I874" s="274"/>
      <c r="J874" s="275"/>
      <c r="K874" s="275"/>
      <c r="L874" s="273"/>
      <c r="M874" s="274"/>
      <c r="N874" s="275"/>
      <c r="O874" s="275"/>
      <c r="P874" s="273"/>
      <c r="Q874" s="274"/>
      <c r="R874" s="275"/>
      <c r="S874" s="275"/>
      <c r="T874" s="273"/>
      <c r="U874" s="274"/>
      <c r="V874" s="275"/>
      <c r="W874" s="275"/>
      <c r="X874" s="273"/>
      <c r="Y874" s="274"/>
      <c r="Z874" s="275"/>
      <c r="AA874" s="275"/>
      <c r="AB874" s="273"/>
      <c r="AC874" s="274"/>
      <c r="AD874" s="275"/>
      <c r="AE874" s="275"/>
      <c r="AF874" s="273"/>
      <c r="AG874" s="274"/>
      <c r="AH874" s="275"/>
      <c r="AI874" s="275"/>
      <c r="AJ874" s="273"/>
      <c r="AK874" s="274"/>
      <c r="AL874" s="275"/>
      <c r="AM874" s="275"/>
      <c r="AN874" s="273"/>
      <c r="AO874" s="274"/>
      <c r="AP874" s="275"/>
      <c r="AQ874" s="275"/>
      <c r="AR874" s="273"/>
      <c r="AS874" s="274"/>
      <c r="AT874" s="275"/>
      <c r="AU874" s="275"/>
      <c r="AV874" s="273"/>
      <c r="AW874" s="274"/>
      <c r="AX874" s="275"/>
      <c r="AY874" s="275"/>
      <c r="AZ874" s="273"/>
      <c r="BA874" s="274"/>
      <c r="BB874" s="275"/>
      <c r="BC874" s="275"/>
      <c r="BD874" s="273"/>
      <c r="BE874" s="274"/>
      <c r="BF874" s="275"/>
      <c r="BG874" s="275"/>
      <c r="BH874" s="273"/>
      <c r="BI874" s="274"/>
      <c r="BJ874" s="275"/>
      <c r="BK874" s="275"/>
      <c r="BL874" s="273"/>
      <c r="BM874" s="274"/>
      <c r="BN874" s="275"/>
      <c r="BO874" s="275"/>
    </row>
    <row r="875">
      <c r="D875" s="273"/>
      <c r="E875" s="274"/>
      <c r="F875" s="275"/>
      <c r="G875" s="275"/>
      <c r="H875" s="273"/>
      <c r="I875" s="274"/>
      <c r="J875" s="275"/>
      <c r="K875" s="275"/>
      <c r="L875" s="273"/>
      <c r="M875" s="274"/>
      <c r="N875" s="275"/>
      <c r="O875" s="275"/>
      <c r="P875" s="273"/>
      <c r="Q875" s="274"/>
      <c r="R875" s="275"/>
      <c r="S875" s="275"/>
      <c r="T875" s="273"/>
      <c r="U875" s="274"/>
      <c r="V875" s="275"/>
      <c r="W875" s="275"/>
      <c r="X875" s="273"/>
      <c r="Y875" s="274"/>
      <c r="Z875" s="275"/>
      <c r="AA875" s="275"/>
      <c r="AB875" s="273"/>
      <c r="AC875" s="274"/>
      <c r="AD875" s="275"/>
      <c r="AE875" s="275"/>
      <c r="AF875" s="273"/>
      <c r="AG875" s="274"/>
      <c r="AH875" s="275"/>
      <c r="AI875" s="275"/>
      <c r="AJ875" s="273"/>
      <c r="AK875" s="274"/>
      <c r="AL875" s="275"/>
      <c r="AM875" s="275"/>
      <c r="AN875" s="273"/>
      <c r="AO875" s="274"/>
      <c r="AP875" s="275"/>
      <c r="AQ875" s="275"/>
      <c r="AR875" s="273"/>
      <c r="AS875" s="274"/>
      <c r="AT875" s="275"/>
      <c r="AU875" s="275"/>
      <c r="AV875" s="273"/>
      <c r="AW875" s="274"/>
      <c r="AX875" s="275"/>
      <c r="AY875" s="275"/>
      <c r="AZ875" s="273"/>
      <c r="BA875" s="274"/>
      <c r="BB875" s="275"/>
      <c r="BC875" s="275"/>
      <c r="BD875" s="273"/>
      <c r="BE875" s="274"/>
      <c r="BF875" s="275"/>
      <c r="BG875" s="275"/>
      <c r="BH875" s="273"/>
      <c r="BI875" s="274"/>
      <c r="BJ875" s="275"/>
      <c r="BK875" s="275"/>
      <c r="BL875" s="273"/>
      <c r="BM875" s="274"/>
      <c r="BN875" s="275"/>
      <c r="BO875" s="275"/>
    </row>
    <row r="876">
      <c r="D876" s="273"/>
      <c r="E876" s="274"/>
      <c r="F876" s="275"/>
      <c r="G876" s="275"/>
      <c r="H876" s="273"/>
      <c r="I876" s="274"/>
      <c r="J876" s="275"/>
      <c r="K876" s="275"/>
      <c r="L876" s="273"/>
      <c r="M876" s="274"/>
      <c r="N876" s="275"/>
      <c r="O876" s="275"/>
      <c r="P876" s="273"/>
      <c r="Q876" s="274"/>
      <c r="R876" s="275"/>
      <c r="S876" s="275"/>
      <c r="T876" s="273"/>
      <c r="U876" s="274"/>
      <c r="V876" s="275"/>
      <c r="W876" s="275"/>
      <c r="X876" s="273"/>
      <c r="Y876" s="274"/>
      <c r="Z876" s="275"/>
      <c r="AA876" s="275"/>
      <c r="AB876" s="273"/>
      <c r="AC876" s="274"/>
      <c r="AD876" s="275"/>
      <c r="AE876" s="275"/>
      <c r="AF876" s="273"/>
      <c r="AG876" s="274"/>
      <c r="AH876" s="275"/>
      <c r="AI876" s="275"/>
      <c r="AJ876" s="273"/>
      <c r="AK876" s="274"/>
      <c r="AL876" s="275"/>
      <c r="AM876" s="275"/>
      <c r="AN876" s="273"/>
      <c r="AO876" s="274"/>
      <c r="AP876" s="275"/>
      <c r="AQ876" s="275"/>
      <c r="AR876" s="273"/>
      <c r="AS876" s="274"/>
      <c r="AT876" s="275"/>
      <c r="AU876" s="275"/>
      <c r="AV876" s="273"/>
      <c r="AW876" s="274"/>
      <c r="AX876" s="275"/>
      <c r="AY876" s="275"/>
      <c r="AZ876" s="273"/>
      <c r="BA876" s="274"/>
      <c r="BB876" s="275"/>
      <c r="BC876" s="275"/>
      <c r="BD876" s="273"/>
      <c r="BE876" s="274"/>
      <c r="BF876" s="275"/>
      <c r="BG876" s="275"/>
      <c r="BH876" s="273"/>
      <c r="BI876" s="274"/>
      <c r="BJ876" s="275"/>
      <c r="BK876" s="275"/>
      <c r="BL876" s="273"/>
      <c r="BM876" s="274"/>
      <c r="BN876" s="275"/>
      <c r="BO876" s="275"/>
    </row>
    <row r="877">
      <c r="D877" s="273"/>
      <c r="E877" s="274"/>
      <c r="F877" s="275"/>
      <c r="G877" s="275"/>
      <c r="H877" s="273"/>
      <c r="I877" s="274"/>
      <c r="J877" s="275"/>
      <c r="K877" s="275"/>
      <c r="L877" s="273"/>
      <c r="M877" s="274"/>
      <c r="N877" s="275"/>
      <c r="O877" s="275"/>
      <c r="P877" s="273"/>
      <c r="Q877" s="274"/>
      <c r="R877" s="275"/>
      <c r="S877" s="275"/>
      <c r="T877" s="273"/>
      <c r="U877" s="274"/>
      <c r="V877" s="275"/>
      <c r="W877" s="275"/>
      <c r="X877" s="273"/>
      <c r="Y877" s="274"/>
      <c r="Z877" s="275"/>
      <c r="AA877" s="275"/>
      <c r="AB877" s="273"/>
      <c r="AC877" s="274"/>
      <c r="AD877" s="275"/>
      <c r="AE877" s="275"/>
      <c r="AF877" s="273"/>
      <c r="AG877" s="274"/>
      <c r="AH877" s="275"/>
      <c r="AI877" s="275"/>
      <c r="AJ877" s="273"/>
      <c r="AK877" s="274"/>
      <c r="AL877" s="275"/>
      <c r="AM877" s="275"/>
      <c r="AN877" s="273"/>
      <c r="AO877" s="274"/>
      <c r="AP877" s="275"/>
      <c r="AQ877" s="275"/>
      <c r="AR877" s="273"/>
      <c r="AS877" s="274"/>
      <c r="AT877" s="275"/>
      <c r="AU877" s="275"/>
      <c r="AV877" s="273"/>
      <c r="AW877" s="274"/>
      <c r="AX877" s="275"/>
      <c r="AY877" s="275"/>
      <c r="AZ877" s="273"/>
      <c r="BA877" s="274"/>
      <c r="BB877" s="275"/>
      <c r="BC877" s="275"/>
      <c r="BD877" s="273"/>
      <c r="BE877" s="274"/>
      <c r="BF877" s="275"/>
      <c r="BG877" s="275"/>
      <c r="BH877" s="273"/>
      <c r="BI877" s="274"/>
      <c r="BJ877" s="275"/>
      <c r="BK877" s="275"/>
      <c r="BL877" s="273"/>
      <c r="BM877" s="274"/>
      <c r="BN877" s="275"/>
      <c r="BO877" s="275"/>
    </row>
    <row r="878">
      <c r="D878" s="273"/>
      <c r="E878" s="274"/>
      <c r="F878" s="275"/>
      <c r="G878" s="275"/>
      <c r="H878" s="273"/>
      <c r="I878" s="274"/>
      <c r="J878" s="275"/>
      <c r="K878" s="275"/>
      <c r="L878" s="273"/>
      <c r="M878" s="274"/>
      <c r="N878" s="275"/>
      <c r="O878" s="275"/>
      <c r="P878" s="273"/>
      <c r="Q878" s="274"/>
      <c r="R878" s="275"/>
      <c r="S878" s="275"/>
      <c r="T878" s="273"/>
      <c r="U878" s="274"/>
      <c r="V878" s="275"/>
      <c r="W878" s="275"/>
      <c r="X878" s="273"/>
      <c r="Y878" s="274"/>
      <c r="Z878" s="275"/>
      <c r="AA878" s="275"/>
      <c r="AB878" s="273"/>
      <c r="AC878" s="274"/>
      <c r="AD878" s="275"/>
      <c r="AE878" s="275"/>
      <c r="AF878" s="273"/>
      <c r="AG878" s="274"/>
      <c r="AH878" s="275"/>
      <c r="AI878" s="275"/>
      <c r="AJ878" s="273"/>
      <c r="AK878" s="274"/>
      <c r="AL878" s="275"/>
      <c r="AM878" s="275"/>
      <c r="AN878" s="273"/>
      <c r="AO878" s="274"/>
      <c r="AP878" s="275"/>
      <c r="AQ878" s="275"/>
      <c r="AR878" s="273"/>
      <c r="AS878" s="274"/>
      <c r="AT878" s="275"/>
      <c r="AU878" s="275"/>
      <c r="AV878" s="273"/>
      <c r="AW878" s="274"/>
      <c r="AX878" s="275"/>
      <c r="AY878" s="275"/>
      <c r="AZ878" s="273"/>
      <c r="BA878" s="274"/>
      <c r="BB878" s="275"/>
      <c r="BC878" s="275"/>
      <c r="BD878" s="273"/>
      <c r="BE878" s="274"/>
      <c r="BF878" s="275"/>
      <c r="BG878" s="275"/>
      <c r="BH878" s="273"/>
      <c r="BI878" s="274"/>
      <c r="BJ878" s="275"/>
      <c r="BK878" s="275"/>
      <c r="BL878" s="273"/>
      <c r="BM878" s="274"/>
      <c r="BN878" s="275"/>
      <c r="BO878" s="275"/>
    </row>
    <row r="879">
      <c r="D879" s="273"/>
      <c r="E879" s="274"/>
      <c r="F879" s="275"/>
      <c r="G879" s="275"/>
      <c r="H879" s="273"/>
      <c r="I879" s="274"/>
      <c r="J879" s="275"/>
      <c r="K879" s="275"/>
      <c r="L879" s="273"/>
      <c r="M879" s="274"/>
      <c r="N879" s="275"/>
      <c r="O879" s="275"/>
      <c r="P879" s="273"/>
      <c r="Q879" s="274"/>
      <c r="R879" s="275"/>
      <c r="S879" s="275"/>
      <c r="T879" s="273"/>
      <c r="U879" s="274"/>
      <c r="V879" s="275"/>
      <c r="W879" s="275"/>
      <c r="X879" s="273"/>
      <c r="Y879" s="274"/>
      <c r="Z879" s="275"/>
      <c r="AA879" s="275"/>
      <c r="AB879" s="273"/>
      <c r="AC879" s="274"/>
      <c r="AD879" s="275"/>
      <c r="AE879" s="275"/>
      <c r="AF879" s="273"/>
      <c r="AG879" s="274"/>
      <c r="AH879" s="275"/>
      <c r="AI879" s="275"/>
      <c r="AJ879" s="273"/>
      <c r="AK879" s="274"/>
      <c r="AL879" s="275"/>
      <c r="AM879" s="275"/>
      <c r="AN879" s="273"/>
      <c r="AO879" s="274"/>
      <c r="AP879" s="275"/>
      <c r="AQ879" s="275"/>
      <c r="AR879" s="273"/>
      <c r="AS879" s="274"/>
      <c r="AT879" s="275"/>
      <c r="AU879" s="275"/>
      <c r="AV879" s="273"/>
      <c r="AW879" s="274"/>
      <c r="AX879" s="275"/>
      <c r="AY879" s="275"/>
      <c r="AZ879" s="273"/>
      <c r="BA879" s="274"/>
      <c r="BB879" s="275"/>
      <c r="BC879" s="275"/>
      <c r="BD879" s="273"/>
      <c r="BE879" s="274"/>
      <c r="BF879" s="275"/>
      <c r="BG879" s="275"/>
      <c r="BH879" s="273"/>
      <c r="BI879" s="274"/>
      <c r="BJ879" s="275"/>
      <c r="BK879" s="275"/>
      <c r="BL879" s="273"/>
      <c r="BM879" s="274"/>
      <c r="BN879" s="275"/>
      <c r="BO879" s="275"/>
    </row>
    <row r="880">
      <c r="D880" s="273"/>
      <c r="E880" s="274"/>
      <c r="F880" s="275"/>
      <c r="G880" s="275"/>
      <c r="H880" s="273"/>
      <c r="I880" s="274"/>
      <c r="J880" s="275"/>
      <c r="K880" s="275"/>
      <c r="L880" s="273"/>
      <c r="M880" s="274"/>
      <c r="N880" s="275"/>
      <c r="O880" s="275"/>
      <c r="P880" s="273"/>
      <c r="Q880" s="274"/>
      <c r="R880" s="275"/>
      <c r="S880" s="275"/>
      <c r="T880" s="273"/>
      <c r="U880" s="274"/>
      <c r="V880" s="275"/>
      <c r="W880" s="275"/>
      <c r="X880" s="273"/>
      <c r="Y880" s="274"/>
      <c r="Z880" s="275"/>
      <c r="AA880" s="275"/>
      <c r="AB880" s="273"/>
      <c r="AC880" s="274"/>
      <c r="AD880" s="275"/>
      <c r="AE880" s="275"/>
      <c r="AF880" s="273"/>
      <c r="AG880" s="274"/>
      <c r="AH880" s="275"/>
      <c r="AI880" s="275"/>
      <c r="AJ880" s="273"/>
      <c r="AK880" s="274"/>
      <c r="AL880" s="275"/>
      <c r="AM880" s="275"/>
      <c r="AN880" s="273"/>
      <c r="AO880" s="274"/>
      <c r="AP880" s="275"/>
      <c r="AQ880" s="275"/>
      <c r="AR880" s="273"/>
      <c r="AS880" s="274"/>
      <c r="AT880" s="275"/>
      <c r="AU880" s="275"/>
      <c r="AV880" s="273"/>
      <c r="AW880" s="274"/>
      <c r="AX880" s="275"/>
      <c r="AY880" s="275"/>
      <c r="AZ880" s="273"/>
      <c r="BA880" s="274"/>
      <c r="BB880" s="275"/>
      <c r="BC880" s="275"/>
      <c r="BD880" s="273"/>
      <c r="BE880" s="274"/>
      <c r="BF880" s="275"/>
      <c r="BG880" s="275"/>
      <c r="BH880" s="273"/>
      <c r="BI880" s="274"/>
      <c r="BJ880" s="275"/>
      <c r="BK880" s="275"/>
      <c r="BL880" s="273"/>
      <c r="BM880" s="274"/>
      <c r="BN880" s="275"/>
      <c r="BO880" s="275"/>
    </row>
    <row r="881">
      <c r="D881" s="273"/>
      <c r="E881" s="274"/>
      <c r="F881" s="275"/>
      <c r="G881" s="275"/>
      <c r="H881" s="273"/>
      <c r="I881" s="274"/>
      <c r="J881" s="275"/>
      <c r="K881" s="275"/>
      <c r="L881" s="273"/>
      <c r="M881" s="274"/>
      <c r="N881" s="275"/>
      <c r="O881" s="275"/>
      <c r="P881" s="273"/>
      <c r="Q881" s="274"/>
      <c r="R881" s="275"/>
      <c r="S881" s="275"/>
      <c r="T881" s="273"/>
      <c r="U881" s="274"/>
      <c r="V881" s="275"/>
      <c r="W881" s="275"/>
      <c r="X881" s="273"/>
      <c r="Y881" s="274"/>
      <c r="Z881" s="275"/>
      <c r="AA881" s="275"/>
      <c r="AB881" s="273"/>
      <c r="AC881" s="274"/>
      <c r="AD881" s="275"/>
      <c r="AE881" s="275"/>
      <c r="AF881" s="273"/>
      <c r="AG881" s="274"/>
      <c r="AH881" s="275"/>
      <c r="AI881" s="275"/>
      <c r="AJ881" s="273"/>
      <c r="AK881" s="274"/>
      <c r="AL881" s="275"/>
      <c r="AM881" s="275"/>
      <c r="AN881" s="273"/>
      <c r="AO881" s="274"/>
      <c r="AP881" s="275"/>
      <c r="AQ881" s="275"/>
      <c r="AR881" s="273"/>
      <c r="AS881" s="274"/>
      <c r="AT881" s="275"/>
      <c r="AU881" s="275"/>
      <c r="AV881" s="273"/>
      <c r="AW881" s="274"/>
      <c r="AX881" s="275"/>
      <c r="AY881" s="275"/>
      <c r="AZ881" s="273"/>
      <c r="BA881" s="274"/>
      <c r="BB881" s="275"/>
      <c r="BC881" s="275"/>
      <c r="BD881" s="273"/>
      <c r="BE881" s="274"/>
      <c r="BF881" s="275"/>
      <c r="BG881" s="275"/>
      <c r="BH881" s="273"/>
      <c r="BI881" s="274"/>
      <c r="BJ881" s="275"/>
      <c r="BK881" s="275"/>
      <c r="BL881" s="273"/>
      <c r="BM881" s="274"/>
      <c r="BN881" s="275"/>
      <c r="BO881" s="275"/>
    </row>
    <row r="882">
      <c r="D882" s="273"/>
      <c r="E882" s="274"/>
      <c r="F882" s="275"/>
      <c r="G882" s="275"/>
      <c r="H882" s="273"/>
      <c r="I882" s="274"/>
      <c r="J882" s="275"/>
      <c r="K882" s="275"/>
      <c r="L882" s="273"/>
      <c r="M882" s="274"/>
      <c r="N882" s="275"/>
      <c r="O882" s="275"/>
      <c r="P882" s="273"/>
      <c r="Q882" s="274"/>
      <c r="R882" s="275"/>
      <c r="S882" s="275"/>
      <c r="T882" s="273"/>
      <c r="U882" s="274"/>
      <c r="V882" s="275"/>
      <c r="W882" s="275"/>
      <c r="X882" s="273"/>
      <c r="Y882" s="274"/>
      <c r="Z882" s="275"/>
      <c r="AA882" s="275"/>
      <c r="AB882" s="273"/>
      <c r="AC882" s="274"/>
      <c r="AD882" s="275"/>
      <c r="AE882" s="275"/>
      <c r="AF882" s="273"/>
      <c r="AG882" s="274"/>
      <c r="AH882" s="275"/>
      <c r="AI882" s="275"/>
      <c r="AJ882" s="273"/>
      <c r="AK882" s="274"/>
      <c r="AL882" s="275"/>
      <c r="AM882" s="275"/>
      <c r="AN882" s="273"/>
      <c r="AO882" s="274"/>
      <c r="AP882" s="275"/>
      <c r="AQ882" s="275"/>
      <c r="AR882" s="273"/>
      <c r="AS882" s="274"/>
      <c r="AT882" s="275"/>
      <c r="AU882" s="275"/>
      <c r="AV882" s="273"/>
      <c r="AW882" s="274"/>
      <c r="AX882" s="275"/>
      <c r="AY882" s="275"/>
      <c r="AZ882" s="273"/>
      <c r="BA882" s="274"/>
      <c r="BB882" s="275"/>
      <c r="BC882" s="275"/>
      <c r="BD882" s="273"/>
      <c r="BE882" s="274"/>
      <c r="BF882" s="275"/>
      <c r="BG882" s="275"/>
      <c r="BH882" s="273"/>
      <c r="BI882" s="274"/>
      <c r="BJ882" s="275"/>
      <c r="BK882" s="275"/>
      <c r="BL882" s="273"/>
      <c r="BM882" s="274"/>
      <c r="BN882" s="275"/>
      <c r="BO882" s="275"/>
    </row>
    <row r="883">
      <c r="D883" s="273"/>
      <c r="E883" s="274"/>
      <c r="F883" s="275"/>
      <c r="G883" s="275"/>
      <c r="H883" s="273"/>
      <c r="I883" s="274"/>
      <c r="J883" s="275"/>
      <c r="K883" s="275"/>
      <c r="L883" s="273"/>
      <c r="M883" s="274"/>
      <c r="N883" s="275"/>
      <c r="O883" s="275"/>
      <c r="P883" s="273"/>
      <c r="Q883" s="274"/>
      <c r="R883" s="275"/>
      <c r="S883" s="275"/>
      <c r="T883" s="273"/>
      <c r="U883" s="274"/>
      <c r="V883" s="275"/>
      <c r="W883" s="275"/>
      <c r="X883" s="273"/>
      <c r="Y883" s="274"/>
      <c r="Z883" s="275"/>
      <c r="AA883" s="275"/>
      <c r="AB883" s="273"/>
      <c r="AC883" s="274"/>
      <c r="AD883" s="275"/>
      <c r="AE883" s="275"/>
      <c r="AF883" s="273"/>
      <c r="AG883" s="274"/>
      <c r="AH883" s="275"/>
      <c r="AI883" s="275"/>
      <c r="AJ883" s="273"/>
      <c r="AK883" s="274"/>
      <c r="AL883" s="275"/>
      <c r="AM883" s="275"/>
      <c r="AN883" s="273"/>
      <c r="AO883" s="274"/>
      <c r="AP883" s="275"/>
      <c r="AQ883" s="275"/>
      <c r="AR883" s="273"/>
      <c r="AS883" s="274"/>
      <c r="AT883" s="275"/>
      <c r="AU883" s="275"/>
      <c r="AV883" s="273"/>
      <c r="AW883" s="274"/>
      <c r="AX883" s="275"/>
      <c r="AY883" s="275"/>
      <c r="AZ883" s="273"/>
      <c r="BA883" s="274"/>
      <c r="BB883" s="275"/>
      <c r="BC883" s="275"/>
      <c r="BD883" s="273"/>
      <c r="BE883" s="274"/>
      <c r="BF883" s="275"/>
      <c r="BG883" s="275"/>
      <c r="BH883" s="273"/>
      <c r="BI883" s="274"/>
      <c r="BJ883" s="275"/>
      <c r="BK883" s="275"/>
      <c r="BL883" s="273"/>
      <c r="BM883" s="274"/>
      <c r="BN883" s="275"/>
      <c r="BO883" s="275"/>
    </row>
    <row r="884">
      <c r="D884" s="273"/>
      <c r="E884" s="274"/>
      <c r="F884" s="275"/>
      <c r="G884" s="275"/>
      <c r="H884" s="273"/>
      <c r="I884" s="274"/>
      <c r="J884" s="275"/>
      <c r="K884" s="275"/>
      <c r="L884" s="273"/>
      <c r="M884" s="274"/>
      <c r="N884" s="275"/>
      <c r="O884" s="275"/>
      <c r="P884" s="273"/>
      <c r="Q884" s="274"/>
      <c r="R884" s="275"/>
      <c r="S884" s="275"/>
      <c r="T884" s="273"/>
      <c r="U884" s="274"/>
      <c r="V884" s="275"/>
      <c r="W884" s="275"/>
      <c r="X884" s="273"/>
      <c r="Y884" s="274"/>
      <c r="Z884" s="275"/>
      <c r="AA884" s="275"/>
      <c r="AB884" s="273"/>
      <c r="AC884" s="274"/>
      <c r="AD884" s="275"/>
      <c r="AE884" s="275"/>
      <c r="AF884" s="273"/>
      <c r="AG884" s="274"/>
      <c r="AH884" s="275"/>
      <c r="AI884" s="275"/>
      <c r="AJ884" s="273"/>
      <c r="AK884" s="274"/>
      <c r="AL884" s="275"/>
      <c r="AM884" s="275"/>
      <c r="AN884" s="273"/>
      <c r="AO884" s="274"/>
      <c r="AP884" s="275"/>
      <c r="AQ884" s="275"/>
      <c r="AR884" s="273"/>
      <c r="AS884" s="274"/>
      <c r="AT884" s="275"/>
      <c r="AU884" s="275"/>
      <c r="AV884" s="273"/>
      <c r="AW884" s="274"/>
      <c r="AX884" s="275"/>
      <c r="AY884" s="275"/>
      <c r="AZ884" s="273"/>
      <c r="BA884" s="274"/>
      <c r="BB884" s="275"/>
      <c r="BC884" s="275"/>
      <c r="BD884" s="273"/>
      <c r="BE884" s="274"/>
      <c r="BF884" s="275"/>
      <c r="BG884" s="275"/>
      <c r="BH884" s="273"/>
      <c r="BI884" s="274"/>
      <c r="BJ884" s="275"/>
      <c r="BK884" s="275"/>
      <c r="BL884" s="273"/>
      <c r="BM884" s="274"/>
      <c r="BN884" s="275"/>
      <c r="BO884" s="275"/>
    </row>
    <row r="885">
      <c r="D885" s="273"/>
      <c r="E885" s="274"/>
      <c r="F885" s="275"/>
      <c r="G885" s="275"/>
      <c r="H885" s="273"/>
      <c r="I885" s="274"/>
      <c r="J885" s="275"/>
      <c r="K885" s="275"/>
      <c r="L885" s="273"/>
      <c r="M885" s="274"/>
      <c r="N885" s="275"/>
      <c r="O885" s="275"/>
      <c r="P885" s="273"/>
      <c r="Q885" s="274"/>
      <c r="R885" s="275"/>
      <c r="S885" s="275"/>
      <c r="T885" s="273"/>
      <c r="U885" s="274"/>
      <c r="V885" s="275"/>
      <c r="W885" s="275"/>
      <c r="X885" s="273"/>
      <c r="Y885" s="274"/>
      <c r="Z885" s="275"/>
      <c r="AA885" s="275"/>
      <c r="AB885" s="273"/>
      <c r="AC885" s="274"/>
      <c r="AD885" s="275"/>
      <c r="AE885" s="275"/>
      <c r="AF885" s="273"/>
      <c r="AG885" s="274"/>
      <c r="AH885" s="275"/>
      <c r="AI885" s="275"/>
      <c r="AJ885" s="273"/>
      <c r="AK885" s="274"/>
      <c r="AL885" s="275"/>
      <c r="AM885" s="275"/>
      <c r="AN885" s="273"/>
      <c r="AO885" s="274"/>
      <c r="AP885" s="275"/>
      <c r="AQ885" s="275"/>
      <c r="AR885" s="273"/>
      <c r="AS885" s="274"/>
      <c r="AT885" s="275"/>
      <c r="AU885" s="275"/>
      <c r="AV885" s="273"/>
      <c r="AW885" s="274"/>
      <c r="AX885" s="275"/>
      <c r="AY885" s="275"/>
      <c r="AZ885" s="273"/>
      <c r="BA885" s="274"/>
      <c r="BB885" s="275"/>
      <c r="BC885" s="275"/>
      <c r="BD885" s="273"/>
      <c r="BE885" s="274"/>
      <c r="BF885" s="275"/>
      <c r="BG885" s="275"/>
      <c r="BH885" s="273"/>
      <c r="BI885" s="274"/>
      <c r="BJ885" s="275"/>
      <c r="BK885" s="275"/>
      <c r="BL885" s="273"/>
      <c r="BM885" s="274"/>
      <c r="BN885" s="275"/>
      <c r="BO885" s="275"/>
    </row>
    <row r="886">
      <c r="D886" s="273"/>
      <c r="E886" s="274"/>
      <c r="F886" s="275"/>
      <c r="G886" s="275"/>
      <c r="H886" s="273"/>
      <c r="I886" s="274"/>
      <c r="J886" s="275"/>
      <c r="K886" s="275"/>
      <c r="L886" s="273"/>
      <c r="M886" s="274"/>
      <c r="N886" s="275"/>
      <c r="O886" s="275"/>
      <c r="P886" s="273"/>
      <c r="Q886" s="274"/>
      <c r="R886" s="275"/>
      <c r="S886" s="275"/>
      <c r="T886" s="273"/>
      <c r="U886" s="274"/>
      <c r="V886" s="275"/>
      <c r="W886" s="275"/>
      <c r="X886" s="273"/>
      <c r="Y886" s="274"/>
      <c r="Z886" s="275"/>
      <c r="AA886" s="275"/>
      <c r="AB886" s="273"/>
      <c r="AC886" s="274"/>
      <c r="AD886" s="275"/>
      <c r="AE886" s="275"/>
      <c r="AF886" s="273"/>
      <c r="AG886" s="274"/>
      <c r="AH886" s="275"/>
      <c r="AI886" s="275"/>
      <c r="AJ886" s="273"/>
      <c r="AK886" s="274"/>
      <c r="AL886" s="275"/>
      <c r="AM886" s="275"/>
      <c r="AN886" s="273"/>
      <c r="AO886" s="274"/>
      <c r="AP886" s="275"/>
      <c r="AQ886" s="275"/>
      <c r="AR886" s="273"/>
      <c r="AS886" s="274"/>
      <c r="AT886" s="275"/>
      <c r="AU886" s="275"/>
      <c r="AV886" s="273"/>
      <c r="AW886" s="274"/>
      <c r="AX886" s="275"/>
      <c r="AY886" s="275"/>
      <c r="AZ886" s="273"/>
      <c r="BA886" s="274"/>
      <c r="BB886" s="275"/>
      <c r="BC886" s="275"/>
      <c r="BD886" s="273"/>
      <c r="BE886" s="274"/>
      <c r="BF886" s="275"/>
      <c r="BG886" s="275"/>
      <c r="BH886" s="273"/>
      <c r="BI886" s="274"/>
      <c r="BJ886" s="275"/>
      <c r="BK886" s="275"/>
      <c r="BL886" s="273"/>
      <c r="BM886" s="274"/>
      <c r="BN886" s="275"/>
      <c r="BO886" s="275"/>
    </row>
    <row r="887">
      <c r="D887" s="273"/>
      <c r="E887" s="274"/>
      <c r="F887" s="275"/>
      <c r="G887" s="275"/>
      <c r="H887" s="273"/>
      <c r="I887" s="274"/>
      <c r="J887" s="275"/>
      <c r="K887" s="275"/>
      <c r="L887" s="273"/>
      <c r="M887" s="274"/>
      <c r="N887" s="275"/>
      <c r="O887" s="275"/>
      <c r="P887" s="273"/>
      <c r="Q887" s="274"/>
      <c r="R887" s="275"/>
      <c r="S887" s="275"/>
      <c r="T887" s="273"/>
      <c r="U887" s="274"/>
      <c r="V887" s="275"/>
      <c r="W887" s="275"/>
      <c r="X887" s="273"/>
      <c r="Y887" s="274"/>
      <c r="Z887" s="275"/>
      <c r="AA887" s="275"/>
      <c r="AB887" s="273"/>
      <c r="AC887" s="274"/>
      <c r="AD887" s="275"/>
      <c r="AE887" s="275"/>
      <c r="AF887" s="273"/>
      <c r="AG887" s="274"/>
      <c r="AH887" s="275"/>
      <c r="AI887" s="275"/>
      <c r="AJ887" s="273"/>
      <c r="AK887" s="274"/>
      <c r="AL887" s="275"/>
      <c r="AM887" s="275"/>
      <c r="AN887" s="273"/>
      <c r="AO887" s="274"/>
      <c r="AP887" s="275"/>
      <c r="AQ887" s="275"/>
      <c r="AR887" s="273"/>
      <c r="AS887" s="274"/>
      <c r="AT887" s="275"/>
      <c r="AU887" s="275"/>
      <c r="AV887" s="273"/>
      <c r="AW887" s="274"/>
      <c r="AX887" s="275"/>
      <c r="AY887" s="275"/>
      <c r="AZ887" s="273"/>
      <c r="BA887" s="274"/>
      <c r="BB887" s="275"/>
      <c r="BC887" s="275"/>
      <c r="BD887" s="273"/>
      <c r="BE887" s="274"/>
      <c r="BF887" s="275"/>
      <c r="BG887" s="275"/>
      <c r="BH887" s="273"/>
      <c r="BI887" s="274"/>
      <c r="BJ887" s="275"/>
      <c r="BK887" s="275"/>
      <c r="BL887" s="273"/>
      <c r="BM887" s="274"/>
      <c r="BN887" s="275"/>
      <c r="BO887" s="275"/>
    </row>
    <row r="888">
      <c r="D888" s="273"/>
      <c r="E888" s="274"/>
      <c r="F888" s="275"/>
      <c r="G888" s="275"/>
      <c r="H888" s="273"/>
      <c r="I888" s="274"/>
      <c r="J888" s="275"/>
      <c r="K888" s="275"/>
      <c r="L888" s="273"/>
      <c r="M888" s="274"/>
      <c r="N888" s="275"/>
      <c r="O888" s="275"/>
      <c r="P888" s="273"/>
      <c r="Q888" s="274"/>
      <c r="R888" s="275"/>
      <c r="S888" s="275"/>
      <c r="T888" s="273"/>
      <c r="U888" s="274"/>
      <c r="V888" s="275"/>
      <c r="W888" s="275"/>
      <c r="X888" s="273"/>
      <c r="Y888" s="274"/>
      <c r="Z888" s="275"/>
      <c r="AA888" s="275"/>
      <c r="AB888" s="273"/>
      <c r="AC888" s="274"/>
      <c r="AD888" s="275"/>
      <c r="AE888" s="275"/>
      <c r="AF888" s="273"/>
      <c r="AG888" s="274"/>
      <c r="AH888" s="275"/>
      <c r="AI888" s="275"/>
      <c r="AJ888" s="273"/>
      <c r="AK888" s="274"/>
      <c r="AL888" s="275"/>
      <c r="AM888" s="275"/>
      <c r="AN888" s="273"/>
      <c r="AO888" s="274"/>
      <c r="AP888" s="275"/>
      <c r="AQ888" s="275"/>
      <c r="AR888" s="273"/>
      <c r="AS888" s="274"/>
      <c r="AT888" s="275"/>
      <c r="AU888" s="275"/>
      <c r="AV888" s="273"/>
      <c r="AW888" s="274"/>
      <c r="AX888" s="275"/>
      <c r="AY888" s="275"/>
      <c r="AZ888" s="273"/>
      <c r="BA888" s="274"/>
      <c r="BB888" s="275"/>
      <c r="BC888" s="275"/>
      <c r="BD888" s="273"/>
      <c r="BE888" s="274"/>
      <c r="BF888" s="275"/>
      <c r="BG888" s="275"/>
      <c r="BH888" s="273"/>
      <c r="BI888" s="274"/>
      <c r="BJ888" s="275"/>
      <c r="BK888" s="275"/>
      <c r="BL888" s="273"/>
      <c r="BM888" s="274"/>
      <c r="BN888" s="275"/>
      <c r="BO888" s="275"/>
    </row>
    <row r="889">
      <c r="D889" s="273"/>
      <c r="E889" s="274"/>
      <c r="F889" s="275"/>
      <c r="G889" s="275"/>
      <c r="H889" s="273"/>
      <c r="I889" s="274"/>
      <c r="J889" s="275"/>
      <c r="K889" s="275"/>
      <c r="L889" s="273"/>
      <c r="M889" s="274"/>
      <c r="N889" s="275"/>
      <c r="O889" s="275"/>
      <c r="P889" s="273"/>
      <c r="Q889" s="274"/>
      <c r="R889" s="275"/>
      <c r="S889" s="275"/>
      <c r="T889" s="273"/>
      <c r="U889" s="274"/>
      <c r="V889" s="275"/>
      <c r="W889" s="275"/>
      <c r="X889" s="273"/>
      <c r="Y889" s="274"/>
      <c r="Z889" s="275"/>
      <c r="AA889" s="275"/>
      <c r="AB889" s="273"/>
      <c r="AC889" s="274"/>
      <c r="AD889" s="275"/>
      <c r="AE889" s="275"/>
      <c r="AF889" s="273"/>
      <c r="AG889" s="274"/>
      <c r="AH889" s="275"/>
      <c r="AI889" s="275"/>
      <c r="AJ889" s="273"/>
      <c r="AK889" s="274"/>
      <c r="AL889" s="275"/>
      <c r="AM889" s="275"/>
      <c r="AN889" s="273"/>
      <c r="AO889" s="274"/>
      <c r="AP889" s="275"/>
      <c r="AQ889" s="275"/>
      <c r="AR889" s="273"/>
      <c r="AS889" s="274"/>
      <c r="AT889" s="275"/>
      <c r="AU889" s="275"/>
      <c r="AV889" s="273"/>
      <c r="AW889" s="274"/>
      <c r="AX889" s="275"/>
      <c r="AY889" s="275"/>
      <c r="AZ889" s="273"/>
      <c r="BA889" s="274"/>
      <c r="BB889" s="275"/>
      <c r="BC889" s="275"/>
      <c r="BD889" s="273"/>
      <c r="BE889" s="274"/>
      <c r="BF889" s="275"/>
      <c r="BG889" s="275"/>
      <c r="BH889" s="273"/>
      <c r="BI889" s="274"/>
      <c r="BJ889" s="275"/>
      <c r="BK889" s="275"/>
      <c r="BL889" s="273"/>
      <c r="BM889" s="274"/>
      <c r="BN889" s="275"/>
      <c r="BO889" s="275"/>
    </row>
    <row r="890">
      <c r="D890" s="273"/>
      <c r="E890" s="274"/>
      <c r="F890" s="275"/>
      <c r="G890" s="275"/>
      <c r="H890" s="273"/>
      <c r="I890" s="274"/>
      <c r="J890" s="275"/>
      <c r="K890" s="275"/>
      <c r="L890" s="273"/>
      <c r="M890" s="274"/>
      <c r="N890" s="275"/>
      <c r="O890" s="275"/>
      <c r="P890" s="273"/>
      <c r="Q890" s="274"/>
      <c r="R890" s="275"/>
      <c r="S890" s="275"/>
      <c r="T890" s="273"/>
      <c r="U890" s="274"/>
      <c r="V890" s="275"/>
      <c r="W890" s="275"/>
      <c r="X890" s="273"/>
      <c r="Y890" s="274"/>
      <c r="Z890" s="275"/>
      <c r="AA890" s="275"/>
      <c r="AB890" s="273"/>
      <c r="AC890" s="274"/>
      <c r="AD890" s="275"/>
      <c r="AE890" s="275"/>
      <c r="AF890" s="273"/>
      <c r="AG890" s="274"/>
      <c r="AH890" s="275"/>
      <c r="AI890" s="275"/>
      <c r="AJ890" s="273"/>
      <c r="AK890" s="274"/>
      <c r="AL890" s="275"/>
      <c r="AM890" s="275"/>
      <c r="AN890" s="273"/>
      <c r="AO890" s="274"/>
      <c r="AP890" s="275"/>
      <c r="AQ890" s="275"/>
      <c r="AR890" s="273"/>
      <c r="AS890" s="274"/>
      <c r="AT890" s="275"/>
      <c r="AU890" s="275"/>
      <c r="AV890" s="273"/>
      <c r="AW890" s="274"/>
      <c r="AX890" s="275"/>
      <c r="AY890" s="275"/>
      <c r="AZ890" s="273"/>
      <c r="BA890" s="274"/>
      <c r="BB890" s="275"/>
      <c r="BC890" s="275"/>
      <c r="BD890" s="273"/>
      <c r="BE890" s="274"/>
      <c r="BF890" s="275"/>
      <c r="BG890" s="275"/>
      <c r="BH890" s="273"/>
      <c r="BI890" s="274"/>
      <c r="BJ890" s="275"/>
      <c r="BK890" s="275"/>
      <c r="BL890" s="273"/>
      <c r="BM890" s="274"/>
      <c r="BN890" s="275"/>
      <c r="BO890" s="275"/>
    </row>
    <row r="891">
      <c r="D891" s="273"/>
      <c r="E891" s="274"/>
      <c r="F891" s="275"/>
      <c r="G891" s="275"/>
      <c r="H891" s="273"/>
      <c r="I891" s="274"/>
      <c r="J891" s="275"/>
      <c r="K891" s="275"/>
      <c r="L891" s="273"/>
      <c r="M891" s="274"/>
      <c r="N891" s="275"/>
      <c r="O891" s="275"/>
      <c r="P891" s="273"/>
      <c r="Q891" s="274"/>
      <c r="R891" s="275"/>
      <c r="S891" s="275"/>
      <c r="T891" s="273"/>
      <c r="U891" s="274"/>
      <c r="V891" s="275"/>
      <c r="W891" s="275"/>
      <c r="X891" s="273"/>
      <c r="Y891" s="274"/>
      <c r="Z891" s="275"/>
      <c r="AA891" s="275"/>
      <c r="AB891" s="273"/>
      <c r="AC891" s="274"/>
      <c r="AD891" s="275"/>
      <c r="AE891" s="275"/>
      <c r="AF891" s="273"/>
      <c r="AG891" s="274"/>
      <c r="AH891" s="275"/>
      <c r="AI891" s="275"/>
      <c r="AJ891" s="273"/>
      <c r="AK891" s="274"/>
      <c r="AL891" s="275"/>
      <c r="AM891" s="275"/>
      <c r="AN891" s="273"/>
      <c r="AO891" s="274"/>
      <c r="AP891" s="275"/>
      <c r="AQ891" s="275"/>
      <c r="AR891" s="273"/>
      <c r="AS891" s="274"/>
      <c r="AT891" s="275"/>
      <c r="AU891" s="275"/>
      <c r="AV891" s="273"/>
      <c r="AW891" s="274"/>
      <c r="AX891" s="275"/>
      <c r="AY891" s="275"/>
      <c r="AZ891" s="273"/>
      <c r="BA891" s="274"/>
      <c r="BB891" s="275"/>
      <c r="BC891" s="275"/>
      <c r="BD891" s="273"/>
      <c r="BE891" s="274"/>
      <c r="BF891" s="275"/>
      <c r="BG891" s="275"/>
      <c r="BH891" s="273"/>
      <c r="BI891" s="274"/>
      <c r="BJ891" s="275"/>
      <c r="BK891" s="275"/>
      <c r="BL891" s="273"/>
      <c r="BM891" s="274"/>
      <c r="BN891" s="275"/>
      <c r="BO891" s="275"/>
    </row>
    <row r="892">
      <c r="D892" s="273"/>
      <c r="E892" s="274"/>
      <c r="F892" s="275"/>
      <c r="G892" s="275"/>
      <c r="H892" s="273"/>
      <c r="I892" s="274"/>
      <c r="J892" s="275"/>
      <c r="K892" s="275"/>
      <c r="L892" s="273"/>
      <c r="M892" s="274"/>
      <c r="N892" s="275"/>
      <c r="O892" s="275"/>
      <c r="P892" s="273"/>
      <c r="Q892" s="274"/>
      <c r="R892" s="275"/>
      <c r="S892" s="275"/>
      <c r="T892" s="273"/>
      <c r="U892" s="274"/>
      <c r="V892" s="275"/>
      <c r="W892" s="275"/>
      <c r="X892" s="273"/>
      <c r="Y892" s="274"/>
      <c r="Z892" s="275"/>
      <c r="AA892" s="275"/>
      <c r="AB892" s="273"/>
      <c r="AC892" s="274"/>
      <c r="AD892" s="275"/>
      <c r="AE892" s="275"/>
      <c r="AF892" s="273"/>
      <c r="AG892" s="274"/>
      <c r="AH892" s="275"/>
      <c r="AI892" s="275"/>
      <c r="AJ892" s="273"/>
      <c r="AK892" s="274"/>
      <c r="AL892" s="275"/>
      <c r="AM892" s="275"/>
      <c r="AN892" s="273"/>
      <c r="AO892" s="274"/>
      <c r="AP892" s="275"/>
      <c r="AQ892" s="275"/>
      <c r="AR892" s="273"/>
      <c r="AS892" s="274"/>
      <c r="AT892" s="275"/>
      <c r="AU892" s="275"/>
      <c r="AV892" s="273"/>
      <c r="AW892" s="274"/>
      <c r="AX892" s="275"/>
      <c r="AY892" s="275"/>
      <c r="AZ892" s="273"/>
      <c r="BA892" s="274"/>
      <c r="BB892" s="275"/>
      <c r="BC892" s="275"/>
      <c r="BD892" s="273"/>
      <c r="BE892" s="274"/>
      <c r="BF892" s="275"/>
      <c r="BG892" s="275"/>
      <c r="BH892" s="273"/>
      <c r="BI892" s="274"/>
      <c r="BJ892" s="275"/>
      <c r="BK892" s="275"/>
      <c r="BL892" s="273"/>
      <c r="BM892" s="274"/>
      <c r="BN892" s="275"/>
      <c r="BO892" s="275"/>
    </row>
    <row r="893">
      <c r="D893" s="273"/>
      <c r="E893" s="274"/>
      <c r="F893" s="275"/>
      <c r="G893" s="275"/>
      <c r="H893" s="273"/>
      <c r="I893" s="274"/>
      <c r="J893" s="275"/>
      <c r="K893" s="275"/>
      <c r="L893" s="273"/>
      <c r="M893" s="274"/>
      <c r="N893" s="275"/>
      <c r="O893" s="275"/>
      <c r="P893" s="273"/>
      <c r="Q893" s="274"/>
      <c r="R893" s="275"/>
      <c r="S893" s="275"/>
      <c r="T893" s="273"/>
      <c r="U893" s="274"/>
      <c r="V893" s="275"/>
      <c r="W893" s="275"/>
      <c r="X893" s="273"/>
      <c r="Y893" s="274"/>
      <c r="Z893" s="275"/>
      <c r="AA893" s="275"/>
      <c r="AB893" s="273"/>
      <c r="AC893" s="274"/>
      <c r="AD893" s="275"/>
      <c r="AE893" s="275"/>
      <c r="AF893" s="273"/>
      <c r="AG893" s="274"/>
      <c r="AH893" s="275"/>
      <c r="AI893" s="275"/>
      <c r="AJ893" s="273"/>
      <c r="AK893" s="274"/>
      <c r="AL893" s="275"/>
      <c r="AM893" s="275"/>
      <c r="AN893" s="273"/>
      <c r="AO893" s="274"/>
      <c r="AP893" s="275"/>
      <c r="AQ893" s="275"/>
      <c r="AR893" s="273"/>
      <c r="AS893" s="274"/>
      <c r="AT893" s="275"/>
      <c r="AU893" s="275"/>
      <c r="AV893" s="273"/>
      <c r="AW893" s="274"/>
      <c r="AX893" s="275"/>
      <c r="AY893" s="275"/>
      <c r="AZ893" s="273"/>
      <c r="BA893" s="274"/>
      <c r="BB893" s="275"/>
      <c r="BC893" s="275"/>
      <c r="BD893" s="273"/>
      <c r="BE893" s="274"/>
      <c r="BF893" s="275"/>
      <c r="BG893" s="275"/>
      <c r="BH893" s="273"/>
      <c r="BI893" s="274"/>
      <c r="BJ893" s="275"/>
      <c r="BK893" s="275"/>
      <c r="BL893" s="273"/>
      <c r="BM893" s="274"/>
      <c r="BN893" s="275"/>
      <c r="BO893" s="275"/>
    </row>
    <row r="894">
      <c r="D894" s="273"/>
      <c r="E894" s="274"/>
      <c r="F894" s="275"/>
      <c r="G894" s="275"/>
      <c r="H894" s="273"/>
      <c r="I894" s="274"/>
      <c r="J894" s="275"/>
      <c r="K894" s="275"/>
      <c r="L894" s="273"/>
      <c r="M894" s="274"/>
      <c r="N894" s="275"/>
      <c r="O894" s="275"/>
      <c r="P894" s="273"/>
      <c r="Q894" s="274"/>
      <c r="R894" s="275"/>
      <c r="S894" s="275"/>
      <c r="T894" s="273"/>
      <c r="U894" s="274"/>
      <c r="V894" s="275"/>
      <c r="W894" s="275"/>
      <c r="X894" s="273"/>
      <c r="Y894" s="274"/>
      <c r="Z894" s="275"/>
      <c r="AA894" s="275"/>
      <c r="AB894" s="273"/>
      <c r="AC894" s="274"/>
      <c r="AD894" s="275"/>
      <c r="AE894" s="275"/>
      <c r="AF894" s="273"/>
      <c r="AG894" s="274"/>
      <c r="AH894" s="275"/>
      <c r="AI894" s="275"/>
      <c r="AJ894" s="273"/>
      <c r="AK894" s="274"/>
      <c r="AL894" s="275"/>
      <c r="AM894" s="275"/>
      <c r="AN894" s="273"/>
      <c r="AO894" s="274"/>
      <c r="AP894" s="275"/>
      <c r="AQ894" s="275"/>
      <c r="AR894" s="273"/>
      <c r="AS894" s="274"/>
      <c r="AT894" s="275"/>
      <c r="AU894" s="275"/>
      <c r="AV894" s="273"/>
      <c r="AW894" s="274"/>
      <c r="AX894" s="275"/>
      <c r="AY894" s="275"/>
      <c r="AZ894" s="273"/>
      <c r="BA894" s="274"/>
      <c r="BB894" s="275"/>
      <c r="BC894" s="275"/>
      <c r="BD894" s="273"/>
      <c r="BE894" s="274"/>
      <c r="BF894" s="275"/>
      <c r="BG894" s="275"/>
      <c r="BH894" s="273"/>
      <c r="BI894" s="274"/>
      <c r="BJ894" s="275"/>
      <c r="BK894" s="275"/>
      <c r="BL894" s="273"/>
      <c r="BM894" s="274"/>
      <c r="BN894" s="275"/>
      <c r="BO894" s="275"/>
    </row>
    <row r="895">
      <c r="D895" s="273"/>
      <c r="E895" s="274"/>
      <c r="F895" s="275"/>
      <c r="G895" s="275"/>
      <c r="H895" s="273"/>
      <c r="I895" s="274"/>
      <c r="J895" s="275"/>
      <c r="K895" s="275"/>
      <c r="L895" s="273"/>
      <c r="M895" s="274"/>
      <c r="N895" s="275"/>
      <c r="O895" s="275"/>
      <c r="P895" s="273"/>
      <c r="Q895" s="274"/>
      <c r="R895" s="275"/>
      <c r="S895" s="275"/>
      <c r="T895" s="273"/>
      <c r="U895" s="274"/>
      <c r="V895" s="275"/>
      <c r="W895" s="275"/>
      <c r="X895" s="273"/>
      <c r="Y895" s="274"/>
      <c r="Z895" s="275"/>
      <c r="AA895" s="275"/>
      <c r="AB895" s="273"/>
      <c r="AC895" s="274"/>
      <c r="AD895" s="275"/>
      <c r="AE895" s="275"/>
      <c r="AF895" s="273"/>
      <c r="AG895" s="274"/>
      <c r="AH895" s="275"/>
      <c r="AI895" s="275"/>
      <c r="AJ895" s="273"/>
      <c r="AK895" s="274"/>
      <c r="AL895" s="275"/>
      <c r="AM895" s="275"/>
      <c r="AN895" s="273"/>
      <c r="AO895" s="274"/>
      <c r="AP895" s="275"/>
      <c r="AQ895" s="275"/>
      <c r="AR895" s="273"/>
      <c r="AS895" s="274"/>
      <c r="AT895" s="275"/>
      <c r="AU895" s="275"/>
      <c r="AV895" s="273"/>
      <c r="AW895" s="274"/>
      <c r="AX895" s="275"/>
      <c r="AY895" s="275"/>
      <c r="AZ895" s="273"/>
      <c r="BA895" s="274"/>
      <c r="BB895" s="275"/>
      <c r="BC895" s="275"/>
      <c r="BD895" s="273"/>
      <c r="BE895" s="274"/>
      <c r="BF895" s="275"/>
      <c r="BG895" s="275"/>
      <c r="BH895" s="273"/>
      <c r="BI895" s="274"/>
      <c r="BJ895" s="275"/>
      <c r="BK895" s="275"/>
      <c r="BL895" s="273"/>
      <c r="BM895" s="274"/>
      <c r="BN895" s="275"/>
      <c r="BO895" s="275"/>
    </row>
    <row r="896">
      <c r="D896" s="273"/>
      <c r="E896" s="274"/>
      <c r="F896" s="275"/>
      <c r="G896" s="275"/>
      <c r="H896" s="273"/>
      <c r="I896" s="274"/>
      <c r="J896" s="275"/>
      <c r="K896" s="275"/>
      <c r="L896" s="273"/>
      <c r="M896" s="274"/>
      <c r="N896" s="275"/>
      <c r="O896" s="275"/>
      <c r="P896" s="273"/>
      <c r="Q896" s="274"/>
      <c r="R896" s="275"/>
      <c r="S896" s="275"/>
      <c r="T896" s="273"/>
      <c r="U896" s="274"/>
      <c r="V896" s="275"/>
      <c r="W896" s="275"/>
      <c r="X896" s="273"/>
      <c r="Y896" s="274"/>
      <c r="Z896" s="275"/>
      <c r="AA896" s="275"/>
      <c r="AB896" s="273"/>
      <c r="AC896" s="274"/>
      <c r="AD896" s="275"/>
      <c r="AE896" s="275"/>
      <c r="AF896" s="273"/>
      <c r="AG896" s="274"/>
      <c r="AH896" s="275"/>
      <c r="AI896" s="275"/>
      <c r="AJ896" s="273"/>
      <c r="AK896" s="274"/>
      <c r="AL896" s="275"/>
      <c r="AM896" s="275"/>
      <c r="AN896" s="273"/>
      <c r="AO896" s="274"/>
      <c r="AP896" s="275"/>
      <c r="AQ896" s="275"/>
      <c r="AR896" s="273"/>
      <c r="AS896" s="274"/>
      <c r="AT896" s="275"/>
      <c r="AU896" s="275"/>
      <c r="AV896" s="273"/>
      <c r="AW896" s="274"/>
      <c r="AX896" s="275"/>
      <c r="AY896" s="275"/>
      <c r="AZ896" s="273"/>
      <c r="BA896" s="274"/>
      <c r="BB896" s="275"/>
      <c r="BC896" s="275"/>
      <c r="BD896" s="273"/>
      <c r="BE896" s="274"/>
      <c r="BF896" s="275"/>
      <c r="BG896" s="275"/>
      <c r="BH896" s="273"/>
      <c r="BI896" s="274"/>
      <c r="BJ896" s="275"/>
      <c r="BK896" s="275"/>
      <c r="BL896" s="273"/>
      <c r="BM896" s="274"/>
      <c r="BN896" s="275"/>
      <c r="BO896" s="275"/>
    </row>
    <row r="897">
      <c r="D897" s="273"/>
      <c r="E897" s="274"/>
      <c r="F897" s="275"/>
      <c r="G897" s="275"/>
      <c r="H897" s="273"/>
      <c r="I897" s="274"/>
      <c r="J897" s="275"/>
      <c r="K897" s="275"/>
      <c r="L897" s="273"/>
      <c r="M897" s="274"/>
      <c r="N897" s="275"/>
      <c r="O897" s="275"/>
      <c r="P897" s="273"/>
      <c r="Q897" s="274"/>
      <c r="R897" s="275"/>
      <c r="S897" s="275"/>
      <c r="T897" s="273"/>
      <c r="U897" s="274"/>
      <c r="V897" s="275"/>
      <c r="W897" s="275"/>
      <c r="X897" s="273"/>
      <c r="Y897" s="274"/>
      <c r="Z897" s="275"/>
      <c r="AA897" s="275"/>
      <c r="AB897" s="273"/>
      <c r="AC897" s="274"/>
      <c r="AD897" s="275"/>
      <c r="AE897" s="275"/>
      <c r="AF897" s="273"/>
      <c r="AG897" s="274"/>
      <c r="AH897" s="275"/>
      <c r="AI897" s="275"/>
      <c r="AJ897" s="273"/>
      <c r="AK897" s="274"/>
      <c r="AL897" s="275"/>
      <c r="AM897" s="275"/>
      <c r="AN897" s="273"/>
      <c r="AO897" s="274"/>
      <c r="AP897" s="275"/>
      <c r="AQ897" s="275"/>
      <c r="AR897" s="273"/>
      <c r="AS897" s="274"/>
      <c r="AT897" s="275"/>
      <c r="AU897" s="275"/>
      <c r="AV897" s="273"/>
      <c r="AW897" s="274"/>
      <c r="AX897" s="275"/>
      <c r="AY897" s="275"/>
      <c r="AZ897" s="273"/>
      <c r="BA897" s="274"/>
      <c r="BB897" s="275"/>
      <c r="BC897" s="275"/>
      <c r="BD897" s="273"/>
      <c r="BE897" s="274"/>
      <c r="BF897" s="275"/>
      <c r="BG897" s="275"/>
      <c r="BH897" s="273"/>
      <c r="BI897" s="274"/>
      <c r="BJ897" s="275"/>
      <c r="BK897" s="275"/>
      <c r="BL897" s="273"/>
      <c r="BM897" s="274"/>
      <c r="BN897" s="275"/>
      <c r="BO897" s="275"/>
    </row>
    <row r="898">
      <c r="D898" s="273"/>
      <c r="E898" s="274"/>
      <c r="F898" s="275"/>
      <c r="G898" s="275"/>
      <c r="H898" s="273"/>
      <c r="I898" s="274"/>
      <c r="J898" s="275"/>
      <c r="K898" s="275"/>
      <c r="L898" s="273"/>
      <c r="M898" s="274"/>
      <c r="N898" s="275"/>
      <c r="O898" s="275"/>
      <c r="P898" s="273"/>
      <c r="Q898" s="274"/>
      <c r="R898" s="275"/>
      <c r="S898" s="275"/>
      <c r="T898" s="273"/>
      <c r="U898" s="274"/>
      <c r="V898" s="275"/>
      <c r="W898" s="275"/>
      <c r="X898" s="273"/>
      <c r="Y898" s="274"/>
      <c r="Z898" s="275"/>
      <c r="AA898" s="275"/>
      <c r="AB898" s="273"/>
      <c r="AC898" s="274"/>
      <c r="AD898" s="275"/>
      <c r="AE898" s="275"/>
      <c r="AF898" s="273"/>
      <c r="AG898" s="274"/>
      <c r="AH898" s="275"/>
      <c r="AI898" s="275"/>
      <c r="AJ898" s="273"/>
      <c r="AK898" s="274"/>
      <c r="AL898" s="275"/>
      <c r="AM898" s="275"/>
      <c r="AN898" s="273"/>
      <c r="AO898" s="274"/>
      <c r="AP898" s="275"/>
      <c r="AQ898" s="275"/>
      <c r="AR898" s="273"/>
      <c r="AS898" s="274"/>
      <c r="AT898" s="275"/>
      <c r="AU898" s="275"/>
      <c r="AV898" s="273"/>
      <c r="AW898" s="274"/>
      <c r="AX898" s="275"/>
      <c r="AY898" s="275"/>
      <c r="AZ898" s="273"/>
      <c r="BA898" s="274"/>
      <c r="BB898" s="275"/>
      <c r="BC898" s="275"/>
      <c r="BD898" s="273"/>
      <c r="BE898" s="274"/>
      <c r="BF898" s="275"/>
      <c r="BG898" s="275"/>
      <c r="BH898" s="273"/>
      <c r="BI898" s="274"/>
      <c r="BJ898" s="275"/>
      <c r="BK898" s="275"/>
      <c r="BL898" s="273"/>
      <c r="BM898" s="274"/>
      <c r="BN898" s="275"/>
      <c r="BO898" s="275"/>
    </row>
    <row r="899">
      <c r="D899" s="273"/>
      <c r="E899" s="274"/>
      <c r="F899" s="275"/>
      <c r="G899" s="275"/>
      <c r="H899" s="273"/>
      <c r="I899" s="274"/>
      <c r="J899" s="275"/>
      <c r="K899" s="275"/>
      <c r="L899" s="273"/>
      <c r="M899" s="274"/>
      <c r="N899" s="275"/>
      <c r="O899" s="275"/>
      <c r="P899" s="273"/>
      <c r="Q899" s="274"/>
      <c r="R899" s="275"/>
      <c r="S899" s="275"/>
      <c r="T899" s="273"/>
      <c r="U899" s="274"/>
      <c r="V899" s="275"/>
      <c r="W899" s="275"/>
      <c r="X899" s="273"/>
      <c r="Y899" s="274"/>
      <c r="Z899" s="275"/>
      <c r="AA899" s="275"/>
      <c r="AB899" s="273"/>
      <c r="AC899" s="274"/>
      <c r="AD899" s="275"/>
      <c r="AE899" s="275"/>
      <c r="AF899" s="273"/>
      <c r="AG899" s="274"/>
      <c r="AH899" s="275"/>
      <c r="AI899" s="275"/>
      <c r="AJ899" s="273"/>
      <c r="AK899" s="274"/>
      <c r="AL899" s="275"/>
      <c r="AM899" s="275"/>
      <c r="AN899" s="273"/>
      <c r="AO899" s="274"/>
      <c r="AP899" s="275"/>
      <c r="AQ899" s="275"/>
      <c r="AR899" s="273"/>
      <c r="AS899" s="274"/>
      <c r="AT899" s="275"/>
      <c r="AU899" s="275"/>
      <c r="AV899" s="273"/>
      <c r="AW899" s="274"/>
      <c r="AX899" s="275"/>
      <c r="AY899" s="275"/>
      <c r="AZ899" s="273"/>
      <c r="BA899" s="274"/>
      <c r="BB899" s="275"/>
      <c r="BC899" s="275"/>
      <c r="BD899" s="273"/>
      <c r="BE899" s="274"/>
      <c r="BF899" s="275"/>
      <c r="BG899" s="275"/>
      <c r="BH899" s="273"/>
      <c r="BI899" s="274"/>
      <c r="BJ899" s="275"/>
      <c r="BK899" s="275"/>
      <c r="BL899" s="273"/>
      <c r="BM899" s="274"/>
      <c r="BN899" s="275"/>
      <c r="BO899" s="275"/>
    </row>
    <row r="900">
      <c r="D900" s="273"/>
      <c r="E900" s="274"/>
      <c r="F900" s="275"/>
      <c r="G900" s="275"/>
      <c r="H900" s="273"/>
      <c r="I900" s="274"/>
      <c r="J900" s="275"/>
      <c r="K900" s="275"/>
      <c r="L900" s="273"/>
      <c r="M900" s="274"/>
      <c r="N900" s="275"/>
      <c r="O900" s="275"/>
      <c r="P900" s="273"/>
      <c r="Q900" s="274"/>
      <c r="R900" s="275"/>
      <c r="S900" s="275"/>
      <c r="T900" s="273"/>
      <c r="U900" s="274"/>
      <c r="V900" s="275"/>
      <c r="W900" s="275"/>
      <c r="X900" s="273"/>
      <c r="Y900" s="274"/>
      <c r="Z900" s="275"/>
      <c r="AA900" s="275"/>
      <c r="AB900" s="273"/>
      <c r="AC900" s="274"/>
      <c r="AD900" s="275"/>
      <c r="AE900" s="275"/>
      <c r="AF900" s="273"/>
      <c r="AG900" s="274"/>
      <c r="AH900" s="275"/>
      <c r="AI900" s="275"/>
      <c r="AJ900" s="273"/>
      <c r="AK900" s="274"/>
      <c r="AL900" s="275"/>
      <c r="AM900" s="275"/>
      <c r="AN900" s="273"/>
      <c r="AO900" s="274"/>
      <c r="AP900" s="275"/>
      <c r="AQ900" s="275"/>
      <c r="AR900" s="273"/>
      <c r="AS900" s="274"/>
      <c r="AT900" s="275"/>
      <c r="AU900" s="275"/>
      <c r="AV900" s="273"/>
      <c r="AW900" s="274"/>
      <c r="AX900" s="275"/>
      <c r="AY900" s="275"/>
      <c r="AZ900" s="273"/>
      <c r="BA900" s="274"/>
      <c r="BB900" s="275"/>
      <c r="BC900" s="275"/>
      <c r="BD900" s="273"/>
      <c r="BE900" s="274"/>
      <c r="BF900" s="275"/>
      <c r="BG900" s="275"/>
      <c r="BH900" s="273"/>
      <c r="BI900" s="274"/>
      <c r="BJ900" s="275"/>
      <c r="BK900" s="275"/>
      <c r="BL900" s="273"/>
      <c r="BM900" s="274"/>
      <c r="BN900" s="275"/>
      <c r="BO900" s="275"/>
    </row>
    <row r="901">
      <c r="D901" s="273"/>
      <c r="E901" s="274"/>
      <c r="F901" s="275"/>
      <c r="G901" s="275"/>
      <c r="H901" s="273"/>
      <c r="I901" s="274"/>
      <c r="J901" s="275"/>
      <c r="K901" s="275"/>
      <c r="L901" s="273"/>
      <c r="M901" s="274"/>
      <c r="N901" s="275"/>
      <c r="O901" s="275"/>
      <c r="P901" s="273"/>
      <c r="Q901" s="274"/>
      <c r="R901" s="275"/>
      <c r="S901" s="275"/>
      <c r="T901" s="273"/>
      <c r="U901" s="274"/>
      <c r="V901" s="275"/>
      <c r="W901" s="275"/>
      <c r="X901" s="273"/>
      <c r="Y901" s="274"/>
      <c r="Z901" s="275"/>
      <c r="AA901" s="275"/>
      <c r="AB901" s="273"/>
      <c r="AC901" s="274"/>
      <c r="AD901" s="275"/>
      <c r="AE901" s="275"/>
      <c r="AF901" s="273"/>
      <c r="AG901" s="274"/>
      <c r="AH901" s="275"/>
      <c r="AI901" s="275"/>
      <c r="AJ901" s="273"/>
      <c r="AK901" s="274"/>
      <c r="AL901" s="275"/>
      <c r="AM901" s="275"/>
      <c r="AN901" s="273"/>
      <c r="AO901" s="274"/>
      <c r="AP901" s="275"/>
      <c r="AQ901" s="275"/>
      <c r="AR901" s="273"/>
      <c r="AS901" s="274"/>
      <c r="AT901" s="275"/>
      <c r="AU901" s="275"/>
      <c r="AV901" s="273"/>
      <c r="AW901" s="274"/>
      <c r="AX901" s="275"/>
      <c r="AY901" s="275"/>
      <c r="AZ901" s="273"/>
      <c r="BA901" s="274"/>
      <c r="BB901" s="275"/>
      <c r="BC901" s="275"/>
      <c r="BD901" s="273"/>
      <c r="BE901" s="274"/>
      <c r="BF901" s="275"/>
      <c r="BG901" s="275"/>
      <c r="BH901" s="273"/>
      <c r="BI901" s="274"/>
      <c r="BJ901" s="275"/>
      <c r="BK901" s="275"/>
      <c r="BL901" s="273"/>
      <c r="BM901" s="274"/>
      <c r="BN901" s="275"/>
      <c r="BO901" s="275"/>
    </row>
    <row r="902">
      <c r="D902" s="273"/>
      <c r="E902" s="274"/>
      <c r="F902" s="275"/>
      <c r="G902" s="275"/>
      <c r="H902" s="273"/>
      <c r="I902" s="274"/>
      <c r="J902" s="275"/>
      <c r="K902" s="275"/>
      <c r="L902" s="273"/>
      <c r="M902" s="274"/>
      <c r="N902" s="275"/>
      <c r="O902" s="275"/>
      <c r="P902" s="273"/>
      <c r="Q902" s="274"/>
      <c r="R902" s="275"/>
      <c r="S902" s="275"/>
      <c r="T902" s="273"/>
      <c r="U902" s="274"/>
      <c r="V902" s="275"/>
      <c r="W902" s="275"/>
      <c r="X902" s="273"/>
      <c r="Y902" s="274"/>
      <c r="Z902" s="275"/>
      <c r="AA902" s="275"/>
      <c r="AB902" s="273"/>
      <c r="AC902" s="274"/>
      <c r="AD902" s="275"/>
      <c r="AE902" s="275"/>
      <c r="AF902" s="273"/>
      <c r="AG902" s="274"/>
      <c r="AH902" s="275"/>
      <c r="AI902" s="275"/>
      <c r="AJ902" s="273"/>
      <c r="AK902" s="274"/>
      <c r="AL902" s="275"/>
      <c r="AM902" s="275"/>
      <c r="AN902" s="273"/>
      <c r="AO902" s="274"/>
      <c r="AP902" s="275"/>
      <c r="AQ902" s="275"/>
      <c r="AR902" s="273"/>
      <c r="AS902" s="274"/>
      <c r="AT902" s="275"/>
      <c r="AU902" s="275"/>
      <c r="AV902" s="273"/>
      <c r="AW902" s="274"/>
      <c r="AX902" s="275"/>
      <c r="AY902" s="275"/>
      <c r="AZ902" s="273"/>
      <c r="BA902" s="274"/>
      <c r="BB902" s="275"/>
      <c r="BC902" s="275"/>
      <c r="BD902" s="273"/>
      <c r="BE902" s="274"/>
      <c r="BF902" s="275"/>
      <c r="BG902" s="275"/>
      <c r="BH902" s="273"/>
      <c r="BI902" s="274"/>
      <c r="BJ902" s="275"/>
      <c r="BK902" s="275"/>
      <c r="BL902" s="273"/>
      <c r="BM902" s="274"/>
      <c r="BN902" s="275"/>
      <c r="BO902" s="275"/>
    </row>
    <row r="903">
      <c r="D903" s="273"/>
      <c r="E903" s="274"/>
      <c r="F903" s="275"/>
      <c r="G903" s="275"/>
      <c r="H903" s="273"/>
      <c r="I903" s="274"/>
      <c r="J903" s="275"/>
      <c r="K903" s="275"/>
      <c r="L903" s="273"/>
      <c r="M903" s="274"/>
      <c r="N903" s="275"/>
      <c r="O903" s="275"/>
      <c r="P903" s="273"/>
      <c r="Q903" s="274"/>
      <c r="R903" s="275"/>
      <c r="S903" s="275"/>
      <c r="T903" s="273"/>
      <c r="U903" s="274"/>
      <c r="V903" s="275"/>
      <c r="W903" s="275"/>
      <c r="X903" s="273"/>
      <c r="Y903" s="274"/>
      <c r="Z903" s="275"/>
      <c r="AA903" s="275"/>
      <c r="AB903" s="273"/>
      <c r="AC903" s="274"/>
      <c r="AD903" s="275"/>
      <c r="AE903" s="275"/>
      <c r="AF903" s="273"/>
      <c r="AG903" s="274"/>
      <c r="AH903" s="275"/>
      <c r="AI903" s="275"/>
      <c r="AJ903" s="273"/>
      <c r="AK903" s="274"/>
      <c r="AL903" s="275"/>
      <c r="AM903" s="275"/>
      <c r="AN903" s="273"/>
      <c r="AO903" s="274"/>
      <c r="AP903" s="275"/>
      <c r="AQ903" s="275"/>
      <c r="AR903" s="273"/>
      <c r="AS903" s="274"/>
      <c r="AT903" s="275"/>
      <c r="AU903" s="275"/>
      <c r="AV903" s="273"/>
      <c r="AW903" s="274"/>
      <c r="AX903" s="275"/>
      <c r="AY903" s="275"/>
      <c r="AZ903" s="273"/>
      <c r="BA903" s="274"/>
      <c r="BB903" s="275"/>
      <c r="BC903" s="275"/>
      <c r="BD903" s="273"/>
      <c r="BE903" s="274"/>
      <c r="BF903" s="275"/>
      <c r="BG903" s="275"/>
      <c r="BH903" s="273"/>
      <c r="BI903" s="274"/>
      <c r="BJ903" s="275"/>
      <c r="BK903" s="275"/>
      <c r="BL903" s="273"/>
      <c r="BM903" s="274"/>
      <c r="BN903" s="275"/>
      <c r="BO903" s="275"/>
    </row>
    <row r="904">
      <c r="D904" s="273"/>
      <c r="E904" s="274"/>
      <c r="F904" s="275"/>
      <c r="G904" s="275"/>
      <c r="H904" s="273"/>
      <c r="I904" s="274"/>
      <c r="J904" s="275"/>
      <c r="K904" s="275"/>
      <c r="L904" s="273"/>
      <c r="M904" s="274"/>
      <c r="N904" s="275"/>
      <c r="O904" s="275"/>
      <c r="P904" s="273"/>
      <c r="Q904" s="274"/>
      <c r="R904" s="275"/>
      <c r="S904" s="275"/>
      <c r="T904" s="273"/>
      <c r="U904" s="274"/>
      <c r="V904" s="275"/>
      <c r="W904" s="275"/>
      <c r="X904" s="273"/>
      <c r="Y904" s="274"/>
      <c r="Z904" s="275"/>
      <c r="AA904" s="275"/>
      <c r="AB904" s="273"/>
      <c r="AC904" s="274"/>
      <c r="AD904" s="275"/>
      <c r="AE904" s="275"/>
      <c r="AF904" s="273"/>
      <c r="AG904" s="274"/>
      <c r="AH904" s="275"/>
      <c r="AI904" s="275"/>
      <c r="AJ904" s="273"/>
      <c r="AK904" s="274"/>
      <c r="AL904" s="275"/>
      <c r="AM904" s="275"/>
      <c r="AN904" s="273"/>
      <c r="AO904" s="274"/>
      <c r="AP904" s="275"/>
      <c r="AQ904" s="275"/>
      <c r="AR904" s="273"/>
      <c r="AS904" s="274"/>
      <c r="AT904" s="275"/>
      <c r="AU904" s="275"/>
      <c r="AV904" s="273"/>
      <c r="AW904" s="274"/>
      <c r="AX904" s="275"/>
      <c r="AY904" s="275"/>
      <c r="AZ904" s="273"/>
      <c r="BA904" s="274"/>
      <c r="BB904" s="275"/>
      <c r="BC904" s="275"/>
      <c r="BD904" s="273"/>
      <c r="BE904" s="274"/>
      <c r="BF904" s="275"/>
      <c r="BG904" s="275"/>
      <c r="BH904" s="273"/>
      <c r="BI904" s="274"/>
      <c r="BJ904" s="275"/>
      <c r="BK904" s="275"/>
      <c r="BL904" s="273"/>
      <c r="BM904" s="274"/>
      <c r="BN904" s="275"/>
      <c r="BO904" s="275"/>
    </row>
    <row r="905">
      <c r="D905" s="273"/>
      <c r="E905" s="274"/>
      <c r="F905" s="275"/>
      <c r="G905" s="275"/>
      <c r="H905" s="273"/>
      <c r="I905" s="274"/>
      <c r="J905" s="275"/>
      <c r="K905" s="275"/>
      <c r="L905" s="273"/>
      <c r="M905" s="274"/>
      <c r="N905" s="275"/>
      <c r="O905" s="275"/>
      <c r="P905" s="273"/>
      <c r="Q905" s="274"/>
      <c r="R905" s="275"/>
      <c r="S905" s="275"/>
      <c r="T905" s="273"/>
      <c r="U905" s="274"/>
      <c r="V905" s="275"/>
      <c r="W905" s="275"/>
      <c r="X905" s="273"/>
      <c r="Y905" s="274"/>
      <c r="Z905" s="275"/>
      <c r="AA905" s="275"/>
      <c r="AB905" s="273"/>
      <c r="AC905" s="274"/>
      <c r="AD905" s="275"/>
      <c r="AE905" s="275"/>
      <c r="AF905" s="273"/>
      <c r="AG905" s="274"/>
      <c r="AH905" s="275"/>
      <c r="AI905" s="275"/>
      <c r="AJ905" s="273"/>
      <c r="AK905" s="274"/>
      <c r="AL905" s="275"/>
      <c r="AM905" s="275"/>
      <c r="AN905" s="273"/>
      <c r="AO905" s="274"/>
      <c r="AP905" s="275"/>
      <c r="AQ905" s="275"/>
      <c r="AR905" s="273"/>
      <c r="AS905" s="274"/>
      <c r="AT905" s="275"/>
      <c r="AU905" s="275"/>
      <c r="AV905" s="273"/>
      <c r="AW905" s="274"/>
      <c r="AX905" s="275"/>
      <c r="AY905" s="275"/>
      <c r="AZ905" s="273"/>
      <c r="BA905" s="274"/>
      <c r="BB905" s="275"/>
      <c r="BC905" s="275"/>
      <c r="BD905" s="273"/>
      <c r="BE905" s="274"/>
      <c r="BF905" s="275"/>
      <c r="BG905" s="275"/>
      <c r="BH905" s="273"/>
      <c r="BI905" s="274"/>
      <c r="BJ905" s="275"/>
      <c r="BK905" s="275"/>
      <c r="BL905" s="273"/>
      <c r="BM905" s="274"/>
      <c r="BN905" s="275"/>
      <c r="BO905" s="275"/>
    </row>
    <row r="906">
      <c r="D906" s="273"/>
      <c r="E906" s="274"/>
      <c r="F906" s="275"/>
      <c r="G906" s="275"/>
      <c r="H906" s="273"/>
      <c r="I906" s="274"/>
      <c r="J906" s="275"/>
      <c r="K906" s="275"/>
      <c r="L906" s="273"/>
      <c r="M906" s="274"/>
      <c r="N906" s="275"/>
      <c r="O906" s="275"/>
      <c r="P906" s="273"/>
      <c r="Q906" s="274"/>
      <c r="R906" s="275"/>
      <c r="S906" s="275"/>
      <c r="T906" s="273"/>
      <c r="U906" s="274"/>
      <c r="V906" s="275"/>
      <c r="W906" s="275"/>
      <c r="X906" s="273"/>
      <c r="Y906" s="274"/>
      <c r="Z906" s="275"/>
      <c r="AA906" s="275"/>
      <c r="AB906" s="273"/>
      <c r="AC906" s="274"/>
      <c r="AD906" s="275"/>
      <c r="AE906" s="275"/>
      <c r="AF906" s="273"/>
      <c r="AG906" s="274"/>
      <c r="AH906" s="275"/>
      <c r="AI906" s="275"/>
      <c r="AJ906" s="273"/>
      <c r="AK906" s="274"/>
      <c r="AL906" s="275"/>
      <c r="AM906" s="275"/>
      <c r="AN906" s="273"/>
      <c r="AO906" s="274"/>
      <c r="AP906" s="275"/>
      <c r="AQ906" s="275"/>
      <c r="AR906" s="273"/>
      <c r="AS906" s="274"/>
      <c r="AT906" s="275"/>
      <c r="AU906" s="275"/>
      <c r="AV906" s="273"/>
      <c r="AW906" s="274"/>
      <c r="AX906" s="275"/>
      <c r="AY906" s="275"/>
      <c r="AZ906" s="273"/>
      <c r="BA906" s="274"/>
      <c r="BB906" s="275"/>
      <c r="BC906" s="275"/>
      <c r="BD906" s="273"/>
      <c r="BE906" s="274"/>
      <c r="BF906" s="275"/>
      <c r="BG906" s="275"/>
      <c r="BH906" s="273"/>
      <c r="BI906" s="274"/>
      <c r="BJ906" s="275"/>
      <c r="BK906" s="275"/>
      <c r="BL906" s="273"/>
      <c r="BM906" s="274"/>
      <c r="BN906" s="275"/>
      <c r="BO906" s="275"/>
    </row>
    <row r="907">
      <c r="D907" s="273"/>
      <c r="E907" s="274"/>
      <c r="F907" s="275"/>
      <c r="G907" s="275"/>
      <c r="H907" s="273"/>
      <c r="I907" s="274"/>
      <c r="J907" s="275"/>
      <c r="K907" s="275"/>
      <c r="L907" s="273"/>
      <c r="M907" s="274"/>
      <c r="N907" s="275"/>
      <c r="O907" s="275"/>
      <c r="P907" s="273"/>
      <c r="Q907" s="274"/>
      <c r="R907" s="275"/>
      <c r="S907" s="275"/>
      <c r="T907" s="273"/>
      <c r="U907" s="274"/>
      <c r="V907" s="275"/>
      <c r="W907" s="275"/>
      <c r="X907" s="273"/>
      <c r="Y907" s="274"/>
      <c r="Z907" s="275"/>
      <c r="AA907" s="275"/>
      <c r="AB907" s="273"/>
      <c r="AC907" s="274"/>
      <c r="AD907" s="275"/>
      <c r="AE907" s="275"/>
      <c r="AF907" s="273"/>
      <c r="AG907" s="274"/>
      <c r="AH907" s="275"/>
      <c r="AI907" s="275"/>
      <c r="AJ907" s="273"/>
      <c r="AK907" s="274"/>
      <c r="AL907" s="275"/>
      <c r="AM907" s="275"/>
      <c r="AN907" s="273"/>
      <c r="AO907" s="274"/>
      <c r="AP907" s="275"/>
      <c r="AQ907" s="275"/>
      <c r="AR907" s="273"/>
      <c r="AS907" s="274"/>
      <c r="AT907" s="275"/>
      <c r="AU907" s="275"/>
      <c r="AV907" s="273"/>
      <c r="AW907" s="274"/>
      <c r="AX907" s="275"/>
      <c r="AY907" s="275"/>
      <c r="AZ907" s="273"/>
      <c r="BA907" s="274"/>
      <c r="BB907" s="275"/>
      <c r="BC907" s="275"/>
      <c r="BD907" s="273"/>
      <c r="BE907" s="274"/>
      <c r="BF907" s="275"/>
      <c r="BG907" s="275"/>
      <c r="BH907" s="273"/>
      <c r="BI907" s="274"/>
      <c r="BJ907" s="275"/>
      <c r="BK907" s="275"/>
      <c r="BL907" s="273"/>
      <c r="BM907" s="274"/>
      <c r="BN907" s="275"/>
      <c r="BO907" s="275"/>
    </row>
    <row r="908">
      <c r="D908" s="273"/>
      <c r="E908" s="274"/>
      <c r="F908" s="275"/>
      <c r="G908" s="275"/>
      <c r="H908" s="273"/>
      <c r="I908" s="274"/>
      <c r="J908" s="275"/>
      <c r="K908" s="275"/>
      <c r="L908" s="273"/>
      <c r="M908" s="274"/>
      <c r="N908" s="275"/>
      <c r="O908" s="275"/>
      <c r="P908" s="273"/>
      <c r="Q908" s="274"/>
      <c r="R908" s="275"/>
      <c r="S908" s="275"/>
      <c r="T908" s="273"/>
      <c r="U908" s="274"/>
      <c r="V908" s="275"/>
      <c r="W908" s="275"/>
      <c r="X908" s="273"/>
      <c r="Y908" s="274"/>
      <c r="Z908" s="275"/>
      <c r="AA908" s="275"/>
      <c r="AB908" s="273"/>
      <c r="AC908" s="274"/>
      <c r="AD908" s="275"/>
      <c r="AE908" s="275"/>
      <c r="AF908" s="273"/>
      <c r="AG908" s="274"/>
      <c r="AH908" s="275"/>
      <c r="AI908" s="275"/>
      <c r="AJ908" s="273"/>
      <c r="AK908" s="274"/>
      <c r="AL908" s="275"/>
      <c r="AM908" s="275"/>
      <c r="AN908" s="273"/>
      <c r="AO908" s="274"/>
      <c r="AP908" s="275"/>
      <c r="AQ908" s="275"/>
      <c r="AR908" s="273"/>
      <c r="AS908" s="274"/>
      <c r="AT908" s="275"/>
      <c r="AU908" s="275"/>
      <c r="AV908" s="273"/>
      <c r="AW908" s="274"/>
      <c r="AX908" s="275"/>
      <c r="AY908" s="275"/>
      <c r="AZ908" s="273"/>
      <c r="BA908" s="274"/>
      <c r="BB908" s="275"/>
      <c r="BC908" s="275"/>
      <c r="BD908" s="273"/>
      <c r="BE908" s="274"/>
      <c r="BF908" s="275"/>
      <c r="BG908" s="275"/>
      <c r="BH908" s="273"/>
      <c r="BI908" s="274"/>
      <c r="BJ908" s="275"/>
      <c r="BK908" s="275"/>
      <c r="BL908" s="273"/>
      <c r="BM908" s="274"/>
      <c r="BN908" s="275"/>
      <c r="BO908" s="275"/>
    </row>
    <row r="909">
      <c r="D909" s="273"/>
      <c r="E909" s="274"/>
      <c r="F909" s="275"/>
      <c r="G909" s="275"/>
      <c r="H909" s="273"/>
      <c r="I909" s="274"/>
      <c r="J909" s="275"/>
      <c r="K909" s="275"/>
      <c r="L909" s="273"/>
      <c r="M909" s="274"/>
      <c r="N909" s="275"/>
      <c r="O909" s="275"/>
      <c r="P909" s="273"/>
      <c r="Q909" s="274"/>
      <c r="R909" s="275"/>
      <c r="S909" s="275"/>
      <c r="T909" s="273"/>
      <c r="U909" s="274"/>
      <c r="V909" s="275"/>
      <c r="W909" s="275"/>
      <c r="X909" s="273"/>
      <c r="Y909" s="274"/>
      <c r="Z909" s="275"/>
      <c r="AA909" s="275"/>
      <c r="AB909" s="273"/>
      <c r="AC909" s="274"/>
      <c r="AD909" s="275"/>
      <c r="AE909" s="275"/>
      <c r="AF909" s="273"/>
      <c r="AG909" s="274"/>
      <c r="AH909" s="275"/>
      <c r="AI909" s="275"/>
      <c r="AJ909" s="273"/>
      <c r="AK909" s="274"/>
      <c r="AL909" s="275"/>
      <c r="AM909" s="275"/>
      <c r="AN909" s="273"/>
      <c r="AO909" s="274"/>
      <c r="AP909" s="275"/>
      <c r="AQ909" s="275"/>
      <c r="AR909" s="273"/>
      <c r="AS909" s="274"/>
      <c r="AT909" s="275"/>
      <c r="AU909" s="275"/>
      <c r="AV909" s="273"/>
      <c r="AW909" s="274"/>
      <c r="AX909" s="275"/>
      <c r="AY909" s="275"/>
      <c r="AZ909" s="273"/>
      <c r="BA909" s="274"/>
      <c r="BB909" s="275"/>
      <c r="BC909" s="275"/>
      <c r="BD909" s="273"/>
      <c r="BE909" s="274"/>
      <c r="BF909" s="275"/>
      <c r="BG909" s="275"/>
      <c r="BH909" s="273"/>
      <c r="BI909" s="274"/>
      <c r="BJ909" s="275"/>
      <c r="BK909" s="275"/>
      <c r="BL909" s="273"/>
      <c r="BM909" s="274"/>
      <c r="BN909" s="275"/>
      <c r="BO909" s="275"/>
    </row>
    <row r="910">
      <c r="D910" s="273"/>
      <c r="E910" s="274"/>
      <c r="F910" s="275"/>
      <c r="G910" s="275"/>
      <c r="H910" s="273"/>
      <c r="I910" s="274"/>
      <c r="J910" s="275"/>
      <c r="K910" s="275"/>
      <c r="L910" s="273"/>
      <c r="M910" s="274"/>
      <c r="N910" s="275"/>
      <c r="O910" s="275"/>
      <c r="P910" s="273"/>
      <c r="Q910" s="274"/>
      <c r="R910" s="275"/>
      <c r="S910" s="275"/>
      <c r="T910" s="273"/>
      <c r="U910" s="274"/>
      <c r="V910" s="275"/>
      <c r="W910" s="275"/>
      <c r="X910" s="273"/>
      <c r="Y910" s="274"/>
      <c r="Z910" s="275"/>
      <c r="AA910" s="275"/>
      <c r="AB910" s="273"/>
      <c r="AC910" s="274"/>
      <c r="AD910" s="275"/>
      <c r="AE910" s="275"/>
      <c r="AF910" s="273"/>
      <c r="AG910" s="274"/>
      <c r="AH910" s="275"/>
      <c r="AI910" s="275"/>
      <c r="AJ910" s="273"/>
      <c r="AK910" s="274"/>
      <c r="AL910" s="275"/>
      <c r="AM910" s="275"/>
      <c r="AN910" s="273"/>
      <c r="AO910" s="274"/>
      <c r="AP910" s="275"/>
      <c r="AQ910" s="275"/>
      <c r="AR910" s="273"/>
      <c r="AS910" s="274"/>
      <c r="AT910" s="275"/>
      <c r="AU910" s="275"/>
      <c r="AV910" s="273"/>
      <c r="AW910" s="274"/>
      <c r="AX910" s="275"/>
      <c r="AY910" s="275"/>
      <c r="AZ910" s="273"/>
      <c r="BA910" s="274"/>
      <c r="BB910" s="275"/>
      <c r="BC910" s="275"/>
      <c r="BD910" s="273"/>
      <c r="BE910" s="274"/>
      <c r="BF910" s="275"/>
      <c r="BG910" s="275"/>
      <c r="BH910" s="273"/>
      <c r="BI910" s="274"/>
      <c r="BJ910" s="275"/>
      <c r="BK910" s="275"/>
      <c r="BL910" s="273"/>
      <c r="BM910" s="274"/>
      <c r="BN910" s="275"/>
      <c r="BO910" s="275"/>
    </row>
    <row r="911">
      <c r="D911" s="273"/>
      <c r="E911" s="274"/>
      <c r="F911" s="275"/>
      <c r="G911" s="275"/>
      <c r="H911" s="273"/>
      <c r="I911" s="274"/>
      <c r="J911" s="275"/>
      <c r="K911" s="275"/>
      <c r="L911" s="273"/>
      <c r="M911" s="274"/>
      <c r="N911" s="275"/>
      <c r="O911" s="275"/>
      <c r="P911" s="273"/>
      <c r="Q911" s="274"/>
      <c r="R911" s="275"/>
      <c r="S911" s="275"/>
      <c r="T911" s="273"/>
      <c r="U911" s="274"/>
      <c r="V911" s="275"/>
      <c r="W911" s="275"/>
      <c r="X911" s="273"/>
      <c r="Y911" s="274"/>
      <c r="Z911" s="275"/>
      <c r="AA911" s="275"/>
      <c r="AB911" s="273"/>
      <c r="AC911" s="274"/>
      <c r="AD911" s="275"/>
      <c r="AE911" s="275"/>
      <c r="AF911" s="273"/>
      <c r="AG911" s="274"/>
      <c r="AH911" s="275"/>
      <c r="AI911" s="275"/>
      <c r="AJ911" s="273"/>
      <c r="AK911" s="274"/>
      <c r="AL911" s="275"/>
      <c r="AM911" s="275"/>
      <c r="AN911" s="273"/>
      <c r="AO911" s="274"/>
      <c r="AP911" s="275"/>
      <c r="AQ911" s="275"/>
      <c r="AR911" s="273"/>
      <c r="AS911" s="274"/>
      <c r="AT911" s="275"/>
      <c r="AU911" s="275"/>
      <c r="AV911" s="273"/>
      <c r="AW911" s="274"/>
      <c r="AX911" s="275"/>
      <c r="AY911" s="275"/>
      <c r="AZ911" s="273"/>
      <c r="BA911" s="274"/>
      <c r="BB911" s="275"/>
      <c r="BC911" s="275"/>
      <c r="BD911" s="273"/>
      <c r="BE911" s="274"/>
      <c r="BF911" s="275"/>
      <c r="BG911" s="275"/>
      <c r="BH911" s="273"/>
      <c r="BI911" s="274"/>
      <c r="BJ911" s="275"/>
      <c r="BK911" s="275"/>
      <c r="BL911" s="273"/>
      <c r="BM911" s="274"/>
      <c r="BN911" s="275"/>
      <c r="BO911" s="275"/>
    </row>
    <row r="912">
      <c r="D912" s="273"/>
      <c r="E912" s="274"/>
      <c r="F912" s="275"/>
      <c r="G912" s="275"/>
      <c r="H912" s="273"/>
      <c r="I912" s="274"/>
      <c r="J912" s="275"/>
      <c r="K912" s="275"/>
      <c r="L912" s="273"/>
      <c r="M912" s="274"/>
      <c r="N912" s="275"/>
      <c r="O912" s="275"/>
      <c r="P912" s="273"/>
      <c r="Q912" s="274"/>
      <c r="R912" s="275"/>
      <c r="S912" s="275"/>
      <c r="T912" s="273"/>
      <c r="U912" s="274"/>
      <c r="V912" s="275"/>
      <c r="W912" s="275"/>
      <c r="X912" s="273"/>
      <c r="Y912" s="274"/>
      <c r="Z912" s="275"/>
      <c r="AA912" s="275"/>
      <c r="AB912" s="273"/>
      <c r="AC912" s="274"/>
      <c r="AD912" s="275"/>
      <c r="AE912" s="275"/>
      <c r="AF912" s="273"/>
      <c r="AG912" s="274"/>
      <c r="AH912" s="275"/>
      <c r="AI912" s="275"/>
      <c r="AJ912" s="273"/>
      <c r="AK912" s="274"/>
      <c r="AL912" s="275"/>
      <c r="AM912" s="275"/>
      <c r="AN912" s="273"/>
      <c r="AO912" s="274"/>
      <c r="AP912" s="275"/>
      <c r="AQ912" s="275"/>
      <c r="AR912" s="273"/>
      <c r="AS912" s="274"/>
      <c r="AT912" s="275"/>
      <c r="AU912" s="275"/>
      <c r="AV912" s="273"/>
      <c r="AW912" s="274"/>
      <c r="AX912" s="275"/>
      <c r="AY912" s="275"/>
      <c r="AZ912" s="273"/>
      <c r="BA912" s="274"/>
      <c r="BB912" s="275"/>
      <c r="BC912" s="275"/>
      <c r="BD912" s="273"/>
      <c r="BE912" s="274"/>
      <c r="BF912" s="275"/>
      <c r="BG912" s="275"/>
      <c r="BH912" s="273"/>
      <c r="BI912" s="274"/>
      <c r="BJ912" s="275"/>
      <c r="BK912" s="275"/>
      <c r="BL912" s="273"/>
      <c r="BM912" s="274"/>
      <c r="BN912" s="275"/>
      <c r="BO912" s="275"/>
    </row>
    <row r="913">
      <c r="D913" s="273"/>
      <c r="E913" s="274"/>
      <c r="F913" s="275"/>
      <c r="G913" s="275"/>
      <c r="H913" s="273"/>
      <c r="I913" s="274"/>
      <c r="J913" s="275"/>
      <c r="K913" s="275"/>
      <c r="L913" s="273"/>
      <c r="M913" s="274"/>
      <c r="N913" s="275"/>
      <c r="O913" s="275"/>
      <c r="P913" s="273"/>
      <c r="Q913" s="274"/>
      <c r="R913" s="275"/>
      <c r="S913" s="275"/>
      <c r="T913" s="273"/>
      <c r="U913" s="274"/>
      <c r="V913" s="275"/>
      <c r="W913" s="275"/>
      <c r="X913" s="273"/>
      <c r="Y913" s="274"/>
      <c r="Z913" s="275"/>
      <c r="AA913" s="275"/>
      <c r="AB913" s="273"/>
      <c r="AC913" s="274"/>
      <c r="AD913" s="275"/>
      <c r="AE913" s="275"/>
      <c r="AF913" s="273"/>
      <c r="AG913" s="274"/>
      <c r="AH913" s="275"/>
      <c r="AI913" s="275"/>
      <c r="AJ913" s="273"/>
      <c r="AK913" s="274"/>
      <c r="AL913" s="275"/>
      <c r="AM913" s="275"/>
      <c r="AN913" s="273"/>
      <c r="AO913" s="274"/>
      <c r="AP913" s="275"/>
      <c r="AQ913" s="275"/>
      <c r="AR913" s="273"/>
      <c r="AS913" s="274"/>
      <c r="AT913" s="275"/>
      <c r="AU913" s="275"/>
      <c r="AV913" s="273"/>
      <c r="AW913" s="274"/>
      <c r="AX913" s="275"/>
      <c r="AY913" s="275"/>
      <c r="AZ913" s="273"/>
      <c r="BA913" s="274"/>
      <c r="BB913" s="275"/>
      <c r="BC913" s="275"/>
      <c r="BD913" s="273"/>
      <c r="BE913" s="274"/>
      <c r="BF913" s="275"/>
      <c r="BG913" s="275"/>
      <c r="BH913" s="273"/>
      <c r="BI913" s="274"/>
      <c r="BJ913" s="275"/>
      <c r="BK913" s="275"/>
      <c r="BL913" s="273"/>
      <c r="BM913" s="274"/>
      <c r="BN913" s="275"/>
      <c r="BO913" s="275"/>
    </row>
    <row r="914">
      <c r="D914" s="273"/>
      <c r="E914" s="274"/>
      <c r="F914" s="275"/>
      <c r="G914" s="275"/>
      <c r="H914" s="273"/>
      <c r="I914" s="274"/>
      <c r="J914" s="275"/>
      <c r="K914" s="275"/>
      <c r="L914" s="273"/>
      <c r="M914" s="274"/>
      <c r="N914" s="275"/>
      <c r="O914" s="275"/>
      <c r="P914" s="273"/>
      <c r="Q914" s="274"/>
      <c r="R914" s="275"/>
      <c r="S914" s="275"/>
      <c r="T914" s="273"/>
      <c r="U914" s="274"/>
      <c r="V914" s="275"/>
      <c r="W914" s="275"/>
      <c r="X914" s="273"/>
      <c r="Y914" s="274"/>
      <c r="Z914" s="275"/>
      <c r="AA914" s="275"/>
      <c r="AB914" s="273"/>
      <c r="AC914" s="274"/>
      <c r="AD914" s="275"/>
      <c r="AE914" s="275"/>
      <c r="AF914" s="273"/>
      <c r="AG914" s="274"/>
      <c r="AH914" s="275"/>
      <c r="AI914" s="275"/>
      <c r="AJ914" s="273"/>
      <c r="AK914" s="274"/>
      <c r="AL914" s="275"/>
      <c r="AM914" s="275"/>
      <c r="AN914" s="273"/>
      <c r="AO914" s="274"/>
      <c r="AP914" s="275"/>
      <c r="AQ914" s="275"/>
      <c r="AR914" s="273"/>
      <c r="AS914" s="274"/>
      <c r="AT914" s="275"/>
      <c r="AU914" s="275"/>
      <c r="AV914" s="273"/>
      <c r="AW914" s="274"/>
      <c r="AX914" s="275"/>
      <c r="AY914" s="275"/>
      <c r="AZ914" s="273"/>
      <c r="BA914" s="274"/>
      <c r="BB914" s="275"/>
      <c r="BC914" s="275"/>
      <c r="BD914" s="273"/>
      <c r="BE914" s="274"/>
      <c r="BF914" s="275"/>
      <c r="BG914" s="275"/>
      <c r="BH914" s="273"/>
      <c r="BI914" s="274"/>
      <c r="BJ914" s="275"/>
      <c r="BK914" s="275"/>
      <c r="BL914" s="273"/>
      <c r="BM914" s="274"/>
      <c r="BN914" s="275"/>
      <c r="BO914" s="275"/>
    </row>
    <row r="915">
      <c r="D915" s="273"/>
      <c r="E915" s="274"/>
      <c r="F915" s="275"/>
      <c r="G915" s="275"/>
      <c r="H915" s="273"/>
      <c r="I915" s="274"/>
      <c r="J915" s="275"/>
      <c r="K915" s="275"/>
      <c r="L915" s="273"/>
      <c r="M915" s="274"/>
      <c r="N915" s="275"/>
      <c r="O915" s="275"/>
      <c r="P915" s="273"/>
      <c r="Q915" s="274"/>
      <c r="R915" s="275"/>
      <c r="S915" s="275"/>
      <c r="T915" s="273"/>
      <c r="U915" s="274"/>
      <c r="V915" s="275"/>
      <c r="W915" s="275"/>
      <c r="X915" s="273"/>
      <c r="Y915" s="274"/>
      <c r="Z915" s="275"/>
      <c r="AA915" s="275"/>
      <c r="AB915" s="273"/>
      <c r="AC915" s="274"/>
      <c r="AD915" s="275"/>
      <c r="AE915" s="275"/>
      <c r="AF915" s="273"/>
      <c r="AG915" s="274"/>
      <c r="AH915" s="275"/>
      <c r="AI915" s="275"/>
      <c r="AJ915" s="273"/>
      <c r="AK915" s="274"/>
      <c r="AL915" s="275"/>
      <c r="AM915" s="275"/>
      <c r="AN915" s="273"/>
      <c r="AO915" s="274"/>
      <c r="AP915" s="275"/>
      <c r="AQ915" s="275"/>
      <c r="AR915" s="273"/>
      <c r="AS915" s="274"/>
      <c r="AT915" s="275"/>
      <c r="AU915" s="275"/>
      <c r="AV915" s="273"/>
      <c r="AW915" s="274"/>
      <c r="AX915" s="275"/>
      <c r="AY915" s="275"/>
      <c r="AZ915" s="273"/>
      <c r="BA915" s="274"/>
      <c r="BB915" s="275"/>
      <c r="BC915" s="275"/>
      <c r="BD915" s="273"/>
      <c r="BE915" s="274"/>
      <c r="BF915" s="275"/>
      <c r="BG915" s="275"/>
      <c r="BH915" s="273"/>
      <c r="BI915" s="274"/>
      <c r="BJ915" s="275"/>
      <c r="BK915" s="275"/>
      <c r="BL915" s="273"/>
      <c r="BM915" s="274"/>
      <c r="BN915" s="275"/>
      <c r="BO915" s="275"/>
    </row>
    <row r="916">
      <c r="D916" s="273"/>
      <c r="E916" s="274"/>
      <c r="F916" s="275"/>
      <c r="G916" s="275"/>
      <c r="H916" s="273"/>
      <c r="I916" s="274"/>
      <c r="J916" s="275"/>
      <c r="K916" s="275"/>
      <c r="L916" s="273"/>
      <c r="M916" s="274"/>
      <c r="N916" s="275"/>
      <c r="O916" s="275"/>
      <c r="P916" s="273"/>
      <c r="Q916" s="274"/>
      <c r="R916" s="275"/>
      <c r="S916" s="275"/>
      <c r="T916" s="273"/>
      <c r="U916" s="274"/>
      <c r="V916" s="275"/>
      <c r="W916" s="275"/>
      <c r="X916" s="273"/>
      <c r="Y916" s="274"/>
      <c r="Z916" s="275"/>
      <c r="AA916" s="275"/>
      <c r="AB916" s="273"/>
      <c r="AC916" s="274"/>
      <c r="AD916" s="275"/>
      <c r="AE916" s="275"/>
      <c r="AF916" s="273"/>
      <c r="AG916" s="274"/>
      <c r="AH916" s="275"/>
      <c r="AI916" s="275"/>
      <c r="AJ916" s="273"/>
      <c r="AK916" s="274"/>
      <c r="AL916" s="275"/>
      <c r="AM916" s="275"/>
      <c r="AN916" s="273"/>
      <c r="AO916" s="274"/>
      <c r="AP916" s="275"/>
      <c r="AQ916" s="275"/>
      <c r="AR916" s="273"/>
      <c r="AS916" s="274"/>
      <c r="AT916" s="275"/>
      <c r="AU916" s="275"/>
      <c r="AV916" s="273"/>
      <c r="AW916" s="274"/>
      <c r="AX916" s="275"/>
      <c r="AY916" s="275"/>
      <c r="AZ916" s="273"/>
      <c r="BA916" s="274"/>
      <c r="BB916" s="275"/>
      <c r="BC916" s="275"/>
      <c r="BD916" s="273"/>
      <c r="BE916" s="274"/>
      <c r="BF916" s="275"/>
      <c r="BG916" s="275"/>
      <c r="BH916" s="273"/>
      <c r="BI916" s="274"/>
      <c r="BJ916" s="275"/>
      <c r="BK916" s="275"/>
      <c r="BL916" s="273"/>
      <c r="BM916" s="274"/>
      <c r="BN916" s="275"/>
      <c r="BO916" s="275"/>
    </row>
    <row r="917">
      <c r="D917" s="273"/>
      <c r="E917" s="274"/>
      <c r="F917" s="275"/>
      <c r="G917" s="275"/>
      <c r="H917" s="273"/>
      <c r="I917" s="274"/>
      <c r="J917" s="275"/>
      <c r="K917" s="275"/>
      <c r="L917" s="273"/>
      <c r="M917" s="274"/>
      <c r="N917" s="275"/>
      <c r="O917" s="275"/>
      <c r="P917" s="273"/>
      <c r="Q917" s="274"/>
      <c r="R917" s="275"/>
      <c r="S917" s="275"/>
      <c r="T917" s="273"/>
      <c r="U917" s="274"/>
      <c r="V917" s="275"/>
      <c r="W917" s="275"/>
      <c r="X917" s="273"/>
      <c r="Y917" s="274"/>
      <c r="Z917" s="275"/>
      <c r="AA917" s="275"/>
      <c r="AB917" s="273"/>
      <c r="AC917" s="274"/>
      <c r="AD917" s="275"/>
      <c r="AE917" s="275"/>
      <c r="AF917" s="273"/>
      <c r="AG917" s="274"/>
      <c r="AH917" s="275"/>
      <c r="AI917" s="275"/>
      <c r="AJ917" s="273"/>
      <c r="AK917" s="274"/>
      <c r="AL917" s="275"/>
      <c r="AM917" s="275"/>
      <c r="AN917" s="273"/>
      <c r="AO917" s="274"/>
      <c r="AP917" s="275"/>
      <c r="AQ917" s="275"/>
      <c r="AR917" s="273"/>
      <c r="AS917" s="274"/>
      <c r="AT917" s="275"/>
      <c r="AU917" s="275"/>
      <c r="AV917" s="273"/>
      <c r="AW917" s="274"/>
      <c r="AX917" s="275"/>
      <c r="AY917" s="275"/>
      <c r="AZ917" s="273"/>
      <c r="BA917" s="274"/>
      <c r="BB917" s="275"/>
      <c r="BC917" s="275"/>
      <c r="BD917" s="273"/>
      <c r="BE917" s="274"/>
      <c r="BF917" s="275"/>
      <c r="BG917" s="275"/>
      <c r="BH917" s="273"/>
      <c r="BI917" s="274"/>
      <c r="BJ917" s="275"/>
      <c r="BK917" s="275"/>
      <c r="BL917" s="273"/>
      <c r="BM917" s="274"/>
      <c r="BN917" s="275"/>
      <c r="BO917" s="275"/>
    </row>
    <row r="918">
      <c r="D918" s="273"/>
      <c r="E918" s="274"/>
      <c r="F918" s="275"/>
      <c r="G918" s="275"/>
      <c r="H918" s="273"/>
      <c r="I918" s="274"/>
      <c r="J918" s="275"/>
      <c r="K918" s="275"/>
      <c r="L918" s="273"/>
      <c r="M918" s="274"/>
      <c r="N918" s="275"/>
      <c r="O918" s="275"/>
      <c r="P918" s="273"/>
      <c r="Q918" s="274"/>
      <c r="R918" s="275"/>
      <c r="S918" s="275"/>
      <c r="T918" s="273"/>
      <c r="U918" s="274"/>
      <c r="V918" s="275"/>
      <c r="W918" s="275"/>
      <c r="X918" s="273"/>
      <c r="Y918" s="274"/>
      <c r="Z918" s="275"/>
      <c r="AA918" s="275"/>
      <c r="AB918" s="273"/>
      <c r="AC918" s="274"/>
      <c r="AD918" s="275"/>
      <c r="AE918" s="275"/>
      <c r="AF918" s="273"/>
      <c r="AG918" s="274"/>
      <c r="AH918" s="275"/>
      <c r="AI918" s="275"/>
      <c r="AJ918" s="273"/>
      <c r="AK918" s="274"/>
      <c r="AL918" s="275"/>
      <c r="AM918" s="275"/>
      <c r="AN918" s="273"/>
      <c r="AO918" s="274"/>
      <c r="AP918" s="275"/>
      <c r="AQ918" s="275"/>
      <c r="AR918" s="273"/>
      <c r="AS918" s="274"/>
      <c r="AT918" s="275"/>
      <c r="AU918" s="275"/>
      <c r="AV918" s="273"/>
      <c r="AW918" s="274"/>
      <c r="AX918" s="275"/>
      <c r="AY918" s="275"/>
      <c r="AZ918" s="273"/>
      <c r="BA918" s="274"/>
      <c r="BB918" s="275"/>
      <c r="BC918" s="275"/>
      <c r="BD918" s="273"/>
      <c r="BE918" s="274"/>
      <c r="BF918" s="275"/>
      <c r="BG918" s="275"/>
      <c r="BH918" s="273"/>
      <c r="BI918" s="274"/>
      <c r="BJ918" s="275"/>
      <c r="BK918" s="275"/>
      <c r="BL918" s="273"/>
      <c r="BM918" s="274"/>
      <c r="BN918" s="275"/>
      <c r="BO918" s="275"/>
    </row>
    <row r="919">
      <c r="D919" s="273"/>
      <c r="E919" s="274"/>
      <c r="F919" s="275"/>
      <c r="G919" s="275"/>
      <c r="H919" s="273"/>
      <c r="I919" s="274"/>
      <c r="J919" s="275"/>
      <c r="K919" s="275"/>
      <c r="L919" s="273"/>
      <c r="M919" s="274"/>
      <c r="N919" s="275"/>
      <c r="O919" s="275"/>
      <c r="P919" s="273"/>
      <c r="Q919" s="274"/>
      <c r="R919" s="275"/>
      <c r="S919" s="275"/>
      <c r="T919" s="273"/>
      <c r="U919" s="274"/>
      <c r="V919" s="275"/>
      <c r="W919" s="275"/>
      <c r="X919" s="273"/>
      <c r="Y919" s="274"/>
      <c r="Z919" s="275"/>
      <c r="AA919" s="275"/>
      <c r="AB919" s="273"/>
      <c r="AC919" s="274"/>
      <c r="AD919" s="275"/>
      <c r="AE919" s="275"/>
      <c r="AF919" s="273"/>
      <c r="AG919" s="274"/>
      <c r="AH919" s="275"/>
      <c r="AI919" s="275"/>
      <c r="AJ919" s="273"/>
      <c r="AK919" s="274"/>
      <c r="AL919" s="275"/>
      <c r="AM919" s="275"/>
      <c r="AN919" s="273"/>
      <c r="AO919" s="274"/>
      <c r="AP919" s="275"/>
      <c r="AQ919" s="275"/>
      <c r="AR919" s="273"/>
      <c r="AS919" s="274"/>
      <c r="AT919" s="275"/>
      <c r="AU919" s="275"/>
      <c r="AV919" s="273"/>
      <c r="AW919" s="274"/>
      <c r="AX919" s="275"/>
      <c r="AY919" s="275"/>
      <c r="AZ919" s="273"/>
      <c r="BA919" s="274"/>
      <c r="BB919" s="275"/>
      <c r="BC919" s="275"/>
      <c r="BD919" s="273"/>
      <c r="BE919" s="274"/>
      <c r="BF919" s="275"/>
      <c r="BG919" s="275"/>
      <c r="BH919" s="273"/>
      <c r="BI919" s="274"/>
      <c r="BJ919" s="275"/>
      <c r="BK919" s="275"/>
      <c r="BL919" s="273"/>
      <c r="BM919" s="274"/>
      <c r="BN919" s="275"/>
      <c r="BO919" s="275"/>
    </row>
    <row r="920">
      <c r="D920" s="273"/>
      <c r="E920" s="274"/>
      <c r="F920" s="275"/>
      <c r="G920" s="275"/>
      <c r="H920" s="273"/>
      <c r="I920" s="274"/>
      <c r="J920" s="275"/>
      <c r="K920" s="275"/>
      <c r="L920" s="273"/>
      <c r="M920" s="274"/>
      <c r="N920" s="275"/>
      <c r="O920" s="275"/>
      <c r="P920" s="273"/>
      <c r="Q920" s="274"/>
      <c r="R920" s="275"/>
      <c r="S920" s="275"/>
      <c r="T920" s="273"/>
      <c r="U920" s="274"/>
      <c r="V920" s="275"/>
      <c r="W920" s="275"/>
      <c r="X920" s="273"/>
      <c r="Y920" s="274"/>
      <c r="Z920" s="275"/>
      <c r="AA920" s="275"/>
      <c r="AB920" s="273"/>
      <c r="AC920" s="274"/>
      <c r="AD920" s="275"/>
      <c r="AE920" s="275"/>
      <c r="AF920" s="273"/>
      <c r="AG920" s="274"/>
      <c r="AH920" s="275"/>
      <c r="AI920" s="275"/>
      <c r="AJ920" s="273"/>
      <c r="AK920" s="274"/>
      <c r="AL920" s="275"/>
      <c r="AM920" s="275"/>
      <c r="AN920" s="273"/>
      <c r="AO920" s="274"/>
      <c r="AP920" s="275"/>
      <c r="AQ920" s="275"/>
      <c r="AR920" s="273"/>
      <c r="AS920" s="274"/>
      <c r="AT920" s="275"/>
      <c r="AU920" s="275"/>
      <c r="AV920" s="273"/>
      <c r="AW920" s="274"/>
      <c r="AX920" s="275"/>
      <c r="AY920" s="275"/>
      <c r="AZ920" s="273"/>
      <c r="BA920" s="274"/>
      <c r="BB920" s="275"/>
      <c r="BC920" s="275"/>
      <c r="BD920" s="273"/>
      <c r="BE920" s="274"/>
      <c r="BF920" s="275"/>
      <c r="BG920" s="275"/>
      <c r="BH920" s="273"/>
      <c r="BI920" s="274"/>
      <c r="BJ920" s="275"/>
      <c r="BK920" s="275"/>
      <c r="BL920" s="273"/>
      <c r="BM920" s="274"/>
      <c r="BN920" s="275"/>
      <c r="BO920" s="275"/>
    </row>
    <row r="921">
      <c r="D921" s="273"/>
      <c r="E921" s="274"/>
      <c r="F921" s="275"/>
      <c r="G921" s="275"/>
      <c r="H921" s="273"/>
      <c r="I921" s="274"/>
      <c r="J921" s="275"/>
      <c r="K921" s="275"/>
      <c r="L921" s="273"/>
      <c r="M921" s="274"/>
      <c r="N921" s="275"/>
      <c r="O921" s="275"/>
      <c r="P921" s="273"/>
      <c r="Q921" s="274"/>
      <c r="R921" s="275"/>
      <c r="S921" s="275"/>
      <c r="T921" s="273"/>
      <c r="U921" s="274"/>
      <c r="V921" s="275"/>
      <c r="W921" s="275"/>
      <c r="X921" s="273"/>
      <c r="Y921" s="274"/>
      <c r="Z921" s="275"/>
      <c r="AA921" s="275"/>
      <c r="AB921" s="273"/>
      <c r="AC921" s="274"/>
      <c r="AD921" s="275"/>
      <c r="AE921" s="275"/>
      <c r="AF921" s="273"/>
      <c r="AG921" s="274"/>
      <c r="AH921" s="275"/>
      <c r="AI921" s="275"/>
      <c r="AJ921" s="273"/>
      <c r="AK921" s="274"/>
      <c r="AL921" s="275"/>
      <c r="AM921" s="275"/>
      <c r="AN921" s="273"/>
      <c r="AO921" s="274"/>
      <c r="AP921" s="275"/>
      <c r="AQ921" s="275"/>
      <c r="AR921" s="273"/>
      <c r="AS921" s="274"/>
      <c r="AT921" s="275"/>
      <c r="AU921" s="275"/>
      <c r="AV921" s="273"/>
      <c r="AW921" s="274"/>
      <c r="AX921" s="275"/>
      <c r="AY921" s="275"/>
      <c r="AZ921" s="273"/>
      <c r="BA921" s="274"/>
      <c r="BB921" s="275"/>
      <c r="BC921" s="275"/>
      <c r="BD921" s="273"/>
      <c r="BE921" s="274"/>
      <c r="BF921" s="275"/>
      <c r="BG921" s="275"/>
      <c r="BH921" s="273"/>
      <c r="BI921" s="274"/>
      <c r="BJ921" s="275"/>
      <c r="BK921" s="275"/>
      <c r="BL921" s="273"/>
      <c r="BM921" s="274"/>
      <c r="BN921" s="275"/>
      <c r="BO921" s="275"/>
    </row>
    <row r="922">
      <c r="D922" s="273"/>
      <c r="E922" s="274"/>
      <c r="F922" s="275"/>
      <c r="G922" s="275"/>
      <c r="H922" s="273"/>
      <c r="I922" s="274"/>
      <c r="J922" s="275"/>
      <c r="K922" s="275"/>
      <c r="L922" s="273"/>
      <c r="M922" s="274"/>
      <c r="N922" s="275"/>
      <c r="O922" s="275"/>
      <c r="P922" s="273"/>
      <c r="Q922" s="274"/>
      <c r="R922" s="275"/>
      <c r="S922" s="275"/>
      <c r="T922" s="273"/>
      <c r="U922" s="274"/>
      <c r="V922" s="275"/>
      <c r="W922" s="275"/>
      <c r="X922" s="273"/>
      <c r="Y922" s="274"/>
      <c r="Z922" s="275"/>
      <c r="AA922" s="275"/>
      <c r="AB922" s="273"/>
      <c r="AC922" s="274"/>
      <c r="AD922" s="275"/>
      <c r="AE922" s="275"/>
      <c r="AF922" s="273"/>
      <c r="AG922" s="274"/>
      <c r="AH922" s="275"/>
      <c r="AI922" s="275"/>
      <c r="AJ922" s="273"/>
      <c r="AK922" s="274"/>
      <c r="AL922" s="275"/>
      <c r="AM922" s="275"/>
      <c r="AN922" s="273"/>
      <c r="AO922" s="274"/>
      <c r="AP922" s="275"/>
      <c r="AQ922" s="275"/>
      <c r="AR922" s="273"/>
      <c r="AS922" s="274"/>
      <c r="AT922" s="275"/>
      <c r="AU922" s="275"/>
      <c r="AV922" s="273"/>
      <c r="AW922" s="274"/>
      <c r="AX922" s="275"/>
      <c r="AY922" s="275"/>
      <c r="AZ922" s="273"/>
      <c r="BA922" s="274"/>
      <c r="BB922" s="275"/>
      <c r="BC922" s="275"/>
      <c r="BD922" s="273"/>
      <c r="BE922" s="274"/>
      <c r="BF922" s="275"/>
      <c r="BG922" s="275"/>
      <c r="BH922" s="273"/>
      <c r="BI922" s="274"/>
      <c r="BJ922" s="275"/>
      <c r="BK922" s="275"/>
      <c r="BL922" s="273"/>
      <c r="BM922" s="274"/>
      <c r="BN922" s="275"/>
      <c r="BO922" s="275"/>
    </row>
    <row r="923">
      <c r="D923" s="273"/>
      <c r="E923" s="274"/>
      <c r="F923" s="275"/>
      <c r="G923" s="275"/>
      <c r="H923" s="273"/>
      <c r="I923" s="274"/>
      <c r="J923" s="275"/>
      <c r="K923" s="275"/>
      <c r="L923" s="273"/>
      <c r="M923" s="274"/>
      <c r="N923" s="275"/>
      <c r="O923" s="275"/>
      <c r="P923" s="273"/>
      <c r="Q923" s="274"/>
      <c r="R923" s="275"/>
      <c r="S923" s="275"/>
      <c r="T923" s="273"/>
      <c r="U923" s="274"/>
      <c r="V923" s="275"/>
      <c r="W923" s="275"/>
      <c r="X923" s="273"/>
      <c r="Y923" s="274"/>
      <c r="Z923" s="275"/>
      <c r="AA923" s="275"/>
      <c r="AB923" s="273"/>
      <c r="AC923" s="274"/>
      <c r="AD923" s="275"/>
      <c r="AE923" s="275"/>
      <c r="AF923" s="273"/>
      <c r="AG923" s="274"/>
      <c r="AH923" s="275"/>
      <c r="AI923" s="275"/>
      <c r="AJ923" s="273"/>
      <c r="AK923" s="274"/>
      <c r="AL923" s="275"/>
      <c r="AM923" s="275"/>
      <c r="AN923" s="273"/>
      <c r="AO923" s="274"/>
      <c r="AP923" s="275"/>
      <c r="AQ923" s="275"/>
      <c r="AR923" s="273"/>
      <c r="AS923" s="274"/>
      <c r="AT923" s="275"/>
      <c r="AU923" s="275"/>
      <c r="AV923" s="273"/>
      <c r="AW923" s="274"/>
      <c r="AX923" s="275"/>
      <c r="AY923" s="275"/>
      <c r="AZ923" s="273"/>
      <c r="BA923" s="274"/>
      <c r="BB923" s="275"/>
      <c r="BC923" s="275"/>
      <c r="BD923" s="273"/>
      <c r="BE923" s="274"/>
      <c r="BF923" s="275"/>
      <c r="BG923" s="275"/>
      <c r="BH923" s="273"/>
      <c r="BI923" s="274"/>
      <c r="BJ923" s="275"/>
      <c r="BK923" s="275"/>
      <c r="BL923" s="273"/>
      <c r="BM923" s="274"/>
      <c r="BN923" s="275"/>
      <c r="BO923" s="275"/>
    </row>
    <row r="924">
      <c r="D924" s="273"/>
      <c r="E924" s="274"/>
      <c r="F924" s="275"/>
      <c r="G924" s="275"/>
      <c r="H924" s="273"/>
      <c r="I924" s="274"/>
      <c r="J924" s="275"/>
      <c r="K924" s="275"/>
      <c r="L924" s="273"/>
      <c r="M924" s="274"/>
      <c r="N924" s="275"/>
      <c r="O924" s="275"/>
      <c r="P924" s="273"/>
      <c r="Q924" s="274"/>
      <c r="R924" s="275"/>
      <c r="S924" s="275"/>
      <c r="T924" s="273"/>
      <c r="U924" s="274"/>
      <c r="V924" s="275"/>
      <c r="W924" s="275"/>
      <c r="X924" s="273"/>
      <c r="Y924" s="274"/>
      <c r="Z924" s="275"/>
      <c r="AA924" s="275"/>
      <c r="AB924" s="273"/>
      <c r="AC924" s="274"/>
      <c r="AD924" s="275"/>
      <c r="AE924" s="275"/>
      <c r="AF924" s="273"/>
      <c r="AG924" s="274"/>
      <c r="AH924" s="275"/>
      <c r="AI924" s="275"/>
      <c r="AJ924" s="273"/>
      <c r="AK924" s="274"/>
      <c r="AL924" s="275"/>
      <c r="AM924" s="275"/>
      <c r="AN924" s="273"/>
      <c r="AO924" s="274"/>
      <c r="AP924" s="275"/>
      <c r="AQ924" s="275"/>
      <c r="AR924" s="273"/>
      <c r="AS924" s="274"/>
      <c r="AT924" s="275"/>
      <c r="AU924" s="275"/>
      <c r="AV924" s="273"/>
      <c r="AW924" s="274"/>
      <c r="AX924" s="275"/>
      <c r="AY924" s="275"/>
      <c r="AZ924" s="273"/>
      <c r="BA924" s="274"/>
      <c r="BB924" s="275"/>
      <c r="BC924" s="275"/>
      <c r="BD924" s="273"/>
      <c r="BE924" s="274"/>
      <c r="BF924" s="275"/>
      <c r="BG924" s="275"/>
      <c r="BH924" s="273"/>
      <c r="BI924" s="274"/>
      <c r="BJ924" s="275"/>
      <c r="BK924" s="275"/>
      <c r="BL924" s="273"/>
      <c r="BM924" s="274"/>
      <c r="BN924" s="275"/>
      <c r="BO924" s="275"/>
    </row>
    <row r="925">
      <c r="D925" s="273"/>
      <c r="E925" s="274"/>
      <c r="F925" s="275"/>
      <c r="G925" s="275"/>
      <c r="H925" s="273"/>
      <c r="I925" s="274"/>
      <c r="J925" s="275"/>
      <c r="K925" s="275"/>
      <c r="L925" s="273"/>
      <c r="M925" s="274"/>
      <c r="N925" s="275"/>
      <c r="O925" s="275"/>
      <c r="P925" s="273"/>
      <c r="Q925" s="274"/>
      <c r="R925" s="275"/>
      <c r="S925" s="275"/>
      <c r="T925" s="273"/>
      <c r="U925" s="274"/>
      <c r="V925" s="275"/>
      <c r="W925" s="275"/>
      <c r="X925" s="273"/>
      <c r="Y925" s="274"/>
      <c r="Z925" s="275"/>
      <c r="AA925" s="275"/>
      <c r="AB925" s="273"/>
      <c r="AC925" s="274"/>
      <c r="AD925" s="275"/>
      <c r="AE925" s="275"/>
      <c r="AF925" s="273"/>
      <c r="AG925" s="274"/>
      <c r="AH925" s="275"/>
      <c r="AI925" s="275"/>
      <c r="AJ925" s="273"/>
      <c r="AK925" s="274"/>
      <c r="AL925" s="275"/>
      <c r="AM925" s="275"/>
      <c r="AN925" s="273"/>
      <c r="AO925" s="274"/>
      <c r="AP925" s="275"/>
      <c r="AQ925" s="275"/>
      <c r="AR925" s="273"/>
      <c r="AS925" s="274"/>
      <c r="AT925" s="275"/>
      <c r="AU925" s="275"/>
      <c r="AV925" s="273"/>
      <c r="AW925" s="274"/>
      <c r="AX925" s="275"/>
      <c r="AY925" s="275"/>
      <c r="AZ925" s="273"/>
      <c r="BA925" s="274"/>
      <c r="BB925" s="275"/>
      <c r="BC925" s="275"/>
      <c r="BD925" s="273"/>
      <c r="BE925" s="274"/>
      <c r="BF925" s="275"/>
      <c r="BG925" s="275"/>
      <c r="BH925" s="273"/>
      <c r="BI925" s="274"/>
      <c r="BJ925" s="275"/>
      <c r="BK925" s="275"/>
      <c r="BL925" s="273"/>
      <c r="BM925" s="274"/>
      <c r="BN925" s="275"/>
      <c r="BO925" s="275"/>
    </row>
    <row r="926">
      <c r="D926" s="273"/>
      <c r="E926" s="274"/>
      <c r="F926" s="275"/>
      <c r="G926" s="275"/>
      <c r="H926" s="273"/>
      <c r="I926" s="274"/>
      <c r="J926" s="275"/>
      <c r="K926" s="275"/>
      <c r="L926" s="273"/>
      <c r="M926" s="274"/>
      <c r="N926" s="275"/>
      <c r="O926" s="275"/>
      <c r="P926" s="273"/>
      <c r="Q926" s="274"/>
      <c r="R926" s="275"/>
      <c r="S926" s="275"/>
      <c r="T926" s="273"/>
      <c r="U926" s="274"/>
      <c r="V926" s="275"/>
      <c r="W926" s="275"/>
      <c r="X926" s="273"/>
      <c r="Y926" s="274"/>
      <c r="Z926" s="275"/>
      <c r="AA926" s="275"/>
      <c r="AB926" s="273"/>
      <c r="AC926" s="274"/>
      <c r="AD926" s="275"/>
      <c r="AE926" s="275"/>
      <c r="AF926" s="273"/>
      <c r="AG926" s="274"/>
      <c r="AH926" s="275"/>
      <c r="AI926" s="275"/>
      <c r="AJ926" s="273"/>
      <c r="AK926" s="274"/>
      <c r="AL926" s="275"/>
      <c r="AM926" s="275"/>
      <c r="AN926" s="273"/>
      <c r="AO926" s="274"/>
      <c r="AP926" s="275"/>
      <c r="AQ926" s="275"/>
      <c r="AR926" s="273"/>
      <c r="AS926" s="274"/>
      <c r="AT926" s="275"/>
      <c r="AU926" s="275"/>
      <c r="AV926" s="273"/>
      <c r="AW926" s="274"/>
      <c r="AX926" s="275"/>
      <c r="AY926" s="275"/>
      <c r="AZ926" s="273"/>
      <c r="BA926" s="274"/>
      <c r="BB926" s="275"/>
      <c r="BC926" s="275"/>
      <c r="BD926" s="273"/>
      <c r="BE926" s="274"/>
      <c r="BF926" s="275"/>
      <c r="BG926" s="275"/>
      <c r="BH926" s="273"/>
      <c r="BI926" s="274"/>
      <c r="BJ926" s="275"/>
      <c r="BK926" s="275"/>
      <c r="BL926" s="273"/>
      <c r="BM926" s="274"/>
      <c r="BN926" s="275"/>
      <c r="BO926" s="275"/>
    </row>
    <row r="927">
      <c r="D927" s="273"/>
      <c r="E927" s="274"/>
      <c r="F927" s="275"/>
      <c r="G927" s="275"/>
      <c r="H927" s="273"/>
      <c r="I927" s="274"/>
      <c r="J927" s="275"/>
      <c r="K927" s="275"/>
      <c r="L927" s="273"/>
      <c r="M927" s="274"/>
      <c r="N927" s="275"/>
      <c r="O927" s="275"/>
      <c r="P927" s="273"/>
      <c r="Q927" s="274"/>
      <c r="R927" s="275"/>
      <c r="S927" s="275"/>
      <c r="T927" s="273"/>
      <c r="U927" s="274"/>
      <c r="V927" s="275"/>
      <c r="W927" s="275"/>
      <c r="X927" s="273"/>
      <c r="Y927" s="274"/>
      <c r="Z927" s="275"/>
      <c r="AA927" s="275"/>
      <c r="AB927" s="273"/>
      <c r="AC927" s="274"/>
      <c r="AD927" s="275"/>
      <c r="AE927" s="275"/>
      <c r="AF927" s="273"/>
      <c r="AG927" s="274"/>
      <c r="AH927" s="275"/>
      <c r="AI927" s="275"/>
      <c r="AJ927" s="273"/>
      <c r="AK927" s="274"/>
      <c r="AL927" s="275"/>
      <c r="AM927" s="275"/>
      <c r="AN927" s="273"/>
      <c r="AO927" s="274"/>
      <c r="AP927" s="275"/>
      <c r="AQ927" s="275"/>
      <c r="AR927" s="273"/>
      <c r="AS927" s="274"/>
      <c r="AT927" s="275"/>
      <c r="AU927" s="275"/>
      <c r="AV927" s="273"/>
      <c r="AW927" s="274"/>
      <c r="AX927" s="275"/>
      <c r="AY927" s="275"/>
      <c r="AZ927" s="273"/>
      <c r="BA927" s="274"/>
      <c r="BB927" s="275"/>
      <c r="BC927" s="275"/>
      <c r="BD927" s="273"/>
      <c r="BE927" s="274"/>
      <c r="BF927" s="275"/>
      <c r="BG927" s="275"/>
      <c r="BH927" s="273"/>
      <c r="BI927" s="274"/>
      <c r="BJ927" s="275"/>
      <c r="BK927" s="275"/>
      <c r="BL927" s="273"/>
      <c r="BM927" s="274"/>
      <c r="BN927" s="275"/>
      <c r="BO927" s="275"/>
    </row>
    <row r="928">
      <c r="D928" s="273"/>
      <c r="E928" s="274"/>
      <c r="F928" s="275"/>
      <c r="G928" s="275"/>
      <c r="H928" s="273"/>
      <c r="I928" s="274"/>
      <c r="J928" s="275"/>
      <c r="K928" s="275"/>
      <c r="L928" s="273"/>
      <c r="M928" s="274"/>
      <c r="N928" s="275"/>
      <c r="O928" s="275"/>
      <c r="P928" s="273"/>
      <c r="Q928" s="274"/>
      <c r="R928" s="275"/>
      <c r="S928" s="275"/>
      <c r="T928" s="273"/>
      <c r="U928" s="274"/>
      <c r="V928" s="275"/>
      <c r="W928" s="275"/>
      <c r="X928" s="273"/>
      <c r="Y928" s="274"/>
      <c r="Z928" s="275"/>
      <c r="AA928" s="275"/>
      <c r="AB928" s="273"/>
      <c r="AC928" s="274"/>
      <c r="AD928" s="275"/>
      <c r="AE928" s="275"/>
      <c r="AF928" s="273"/>
      <c r="AG928" s="274"/>
      <c r="AH928" s="275"/>
      <c r="AI928" s="275"/>
      <c r="AJ928" s="273"/>
      <c r="AK928" s="274"/>
      <c r="AL928" s="275"/>
      <c r="AM928" s="275"/>
      <c r="AN928" s="273"/>
      <c r="AO928" s="274"/>
      <c r="AP928" s="275"/>
      <c r="AQ928" s="275"/>
      <c r="AR928" s="273"/>
      <c r="AS928" s="274"/>
      <c r="AT928" s="275"/>
      <c r="AU928" s="275"/>
      <c r="AV928" s="273"/>
      <c r="AW928" s="274"/>
      <c r="AX928" s="275"/>
      <c r="AY928" s="275"/>
      <c r="AZ928" s="273"/>
      <c r="BA928" s="274"/>
      <c r="BB928" s="275"/>
      <c r="BC928" s="275"/>
      <c r="BD928" s="273"/>
      <c r="BE928" s="274"/>
      <c r="BF928" s="275"/>
      <c r="BG928" s="275"/>
      <c r="BH928" s="273"/>
      <c r="BI928" s="274"/>
      <c r="BJ928" s="275"/>
      <c r="BK928" s="275"/>
      <c r="BL928" s="273"/>
      <c r="BM928" s="274"/>
      <c r="BN928" s="275"/>
      <c r="BO928" s="275"/>
    </row>
    <row r="929">
      <c r="D929" s="273"/>
      <c r="E929" s="274"/>
      <c r="F929" s="275"/>
      <c r="G929" s="275"/>
      <c r="H929" s="273"/>
      <c r="I929" s="274"/>
      <c r="J929" s="275"/>
      <c r="K929" s="275"/>
      <c r="L929" s="273"/>
      <c r="M929" s="274"/>
      <c r="N929" s="275"/>
      <c r="O929" s="275"/>
      <c r="P929" s="273"/>
      <c r="Q929" s="274"/>
      <c r="R929" s="275"/>
      <c r="S929" s="275"/>
      <c r="T929" s="273"/>
      <c r="U929" s="274"/>
      <c r="V929" s="275"/>
      <c r="W929" s="275"/>
      <c r="X929" s="273"/>
      <c r="Y929" s="274"/>
      <c r="Z929" s="275"/>
      <c r="AA929" s="275"/>
      <c r="AB929" s="273"/>
      <c r="AC929" s="274"/>
      <c r="AD929" s="275"/>
      <c r="AE929" s="275"/>
      <c r="AF929" s="273"/>
      <c r="AG929" s="274"/>
      <c r="AH929" s="275"/>
      <c r="AI929" s="275"/>
      <c r="AJ929" s="273"/>
      <c r="AK929" s="274"/>
      <c r="AL929" s="275"/>
      <c r="AM929" s="275"/>
      <c r="AN929" s="273"/>
      <c r="AO929" s="274"/>
      <c r="AP929" s="275"/>
      <c r="AQ929" s="275"/>
      <c r="AR929" s="273"/>
      <c r="AS929" s="274"/>
      <c r="AT929" s="275"/>
      <c r="AU929" s="275"/>
      <c r="AV929" s="273"/>
      <c r="AW929" s="274"/>
      <c r="AX929" s="275"/>
      <c r="AY929" s="275"/>
      <c r="AZ929" s="273"/>
      <c r="BA929" s="274"/>
      <c r="BB929" s="275"/>
      <c r="BC929" s="275"/>
      <c r="BD929" s="273"/>
      <c r="BE929" s="274"/>
      <c r="BF929" s="275"/>
      <c r="BG929" s="275"/>
      <c r="BH929" s="273"/>
      <c r="BI929" s="274"/>
      <c r="BJ929" s="275"/>
      <c r="BK929" s="275"/>
      <c r="BL929" s="273"/>
      <c r="BM929" s="274"/>
      <c r="BN929" s="275"/>
      <c r="BO929" s="275"/>
    </row>
    <row r="930">
      <c r="D930" s="273"/>
      <c r="E930" s="274"/>
      <c r="F930" s="275"/>
      <c r="G930" s="275"/>
      <c r="H930" s="273"/>
      <c r="I930" s="274"/>
      <c r="J930" s="275"/>
      <c r="K930" s="275"/>
      <c r="L930" s="273"/>
      <c r="M930" s="274"/>
      <c r="N930" s="275"/>
      <c r="O930" s="275"/>
      <c r="P930" s="273"/>
      <c r="Q930" s="274"/>
      <c r="R930" s="275"/>
      <c r="S930" s="275"/>
      <c r="T930" s="273"/>
      <c r="U930" s="274"/>
      <c r="V930" s="275"/>
      <c r="W930" s="275"/>
      <c r="X930" s="273"/>
      <c r="Y930" s="274"/>
      <c r="Z930" s="275"/>
      <c r="AA930" s="275"/>
      <c r="AB930" s="273"/>
      <c r="AC930" s="274"/>
      <c r="AD930" s="275"/>
      <c r="AE930" s="275"/>
      <c r="AF930" s="273"/>
      <c r="AG930" s="274"/>
      <c r="AH930" s="275"/>
      <c r="AI930" s="275"/>
      <c r="AJ930" s="273"/>
      <c r="AK930" s="274"/>
      <c r="AL930" s="275"/>
      <c r="AM930" s="275"/>
      <c r="AN930" s="273"/>
      <c r="AO930" s="274"/>
      <c r="AP930" s="275"/>
      <c r="AQ930" s="275"/>
      <c r="AR930" s="273"/>
      <c r="AS930" s="274"/>
      <c r="AT930" s="275"/>
      <c r="AU930" s="275"/>
      <c r="AV930" s="273"/>
      <c r="AW930" s="274"/>
      <c r="AX930" s="275"/>
      <c r="AY930" s="275"/>
      <c r="AZ930" s="273"/>
      <c r="BA930" s="274"/>
      <c r="BB930" s="275"/>
      <c r="BC930" s="275"/>
      <c r="BD930" s="273"/>
      <c r="BE930" s="274"/>
      <c r="BF930" s="275"/>
      <c r="BG930" s="275"/>
      <c r="BH930" s="273"/>
      <c r="BI930" s="274"/>
      <c r="BJ930" s="275"/>
      <c r="BK930" s="275"/>
      <c r="BL930" s="273"/>
      <c r="BM930" s="274"/>
      <c r="BN930" s="275"/>
      <c r="BO930" s="275"/>
    </row>
    <row r="931">
      <c r="D931" s="273"/>
      <c r="E931" s="274"/>
      <c r="F931" s="275"/>
      <c r="G931" s="275"/>
      <c r="H931" s="273"/>
      <c r="I931" s="274"/>
      <c r="J931" s="275"/>
      <c r="K931" s="275"/>
      <c r="L931" s="273"/>
      <c r="M931" s="274"/>
      <c r="N931" s="275"/>
      <c r="O931" s="275"/>
      <c r="P931" s="273"/>
      <c r="Q931" s="274"/>
      <c r="R931" s="275"/>
      <c r="S931" s="275"/>
      <c r="T931" s="273"/>
      <c r="U931" s="274"/>
      <c r="V931" s="275"/>
      <c r="W931" s="275"/>
      <c r="X931" s="273"/>
      <c r="Y931" s="274"/>
      <c r="Z931" s="275"/>
      <c r="AA931" s="275"/>
      <c r="AB931" s="273"/>
      <c r="AC931" s="274"/>
      <c r="AD931" s="275"/>
      <c r="AE931" s="275"/>
      <c r="AF931" s="273"/>
      <c r="AG931" s="274"/>
      <c r="AH931" s="275"/>
      <c r="AI931" s="275"/>
      <c r="AJ931" s="273"/>
      <c r="AK931" s="274"/>
      <c r="AL931" s="275"/>
      <c r="AM931" s="275"/>
      <c r="AN931" s="273"/>
      <c r="AO931" s="274"/>
      <c r="AP931" s="275"/>
      <c r="AQ931" s="275"/>
      <c r="AR931" s="273"/>
      <c r="AS931" s="274"/>
      <c r="AT931" s="275"/>
      <c r="AU931" s="275"/>
      <c r="AV931" s="273"/>
      <c r="AW931" s="274"/>
      <c r="AX931" s="275"/>
      <c r="AY931" s="275"/>
      <c r="AZ931" s="273"/>
      <c r="BA931" s="274"/>
      <c r="BB931" s="275"/>
      <c r="BC931" s="275"/>
      <c r="BD931" s="273"/>
      <c r="BE931" s="274"/>
      <c r="BF931" s="275"/>
      <c r="BG931" s="275"/>
      <c r="BH931" s="273"/>
      <c r="BI931" s="274"/>
      <c r="BJ931" s="275"/>
      <c r="BK931" s="275"/>
      <c r="BL931" s="273"/>
      <c r="BM931" s="274"/>
      <c r="BN931" s="275"/>
      <c r="BO931" s="275"/>
    </row>
    <row r="932">
      <c r="D932" s="273"/>
      <c r="E932" s="274"/>
      <c r="F932" s="275"/>
      <c r="G932" s="275"/>
      <c r="H932" s="273"/>
      <c r="I932" s="274"/>
      <c r="J932" s="275"/>
      <c r="K932" s="275"/>
      <c r="L932" s="273"/>
      <c r="M932" s="274"/>
      <c r="N932" s="275"/>
      <c r="O932" s="275"/>
      <c r="P932" s="273"/>
      <c r="Q932" s="274"/>
      <c r="R932" s="275"/>
      <c r="S932" s="275"/>
      <c r="T932" s="273"/>
      <c r="U932" s="274"/>
      <c r="V932" s="275"/>
      <c r="W932" s="275"/>
      <c r="X932" s="273"/>
      <c r="Y932" s="274"/>
      <c r="Z932" s="275"/>
      <c r="AA932" s="275"/>
      <c r="AB932" s="273"/>
      <c r="AC932" s="274"/>
      <c r="AD932" s="275"/>
      <c r="AE932" s="275"/>
      <c r="AF932" s="273"/>
      <c r="AG932" s="274"/>
      <c r="AH932" s="275"/>
      <c r="AI932" s="275"/>
      <c r="AJ932" s="273"/>
      <c r="AK932" s="274"/>
      <c r="AL932" s="275"/>
      <c r="AM932" s="275"/>
      <c r="AN932" s="273"/>
      <c r="AO932" s="274"/>
      <c r="AP932" s="275"/>
      <c r="AQ932" s="275"/>
      <c r="AR932" s="273"/>
      <c r="AS932" s="274"/>
      <c r="AT932" s="275"/>
      <c r="AU932" s="275"/>
      <c r="AV932" s="273"/>
      <c r="AW932" s="274"/>
      <c r="AX932" s="275"/>
      <c r="AY932" s="275"/>
      <c r="AZ932" s="273"/>
      <c r="BA932" s="274"/>
      <c r="BB932" s="275"/>
      <c r="BC932" s="275"/>
      <c r="BD932" s="273"/>
      <c r="BE932" s="274"/>
      <c r="BF932" s="275"/>
      <c r="BG932" s="275"/>
      <c r="BH932" s="273"/>
      <c r="BI932" s="274"/>
      <c r="BJ932" s="275"/>
      <c r="BK932" s="275"/>
      <c r="BL932" s="273"/>
      <c r="BM932" s="274"/>
      <c r="BN932" s="275"/>
      <c r="BO932" s="275"/>
    </row>
    <row r="933">
      <c r="D933" s="273"/>
      <c r="E933" s="274"/>
      <c r="F933" s="275"/>
      <c r="G933" s="275"/>
      <c r="H933" s="273"/>
      <c r="I933" s="274"/>
      <c r="J933" s="275"/>
      <c r="K933" s="275"/>
      <c r="L933" s="273"/>
      <c r="M933" s="274"/>
      <c r="N933" s="275"/>
      <c r="O933" s="275"/>
      <c r="P933" s="273"/>
      <c r="Q933" s="274"/>
      <c r="R933" s="275"/>
      <c r="S933" s="275"/>
      <c r="T933" s="273"/>
      <c r="U933" s="274"/>
      <c r="V933" s="275"/>
      <c r="W933" s="275"/>
      <c r="X933" s="273"/>
      <c r="Y933" s="274"/>
      <c r="Z933" s="275"/>
      <c r="AA933" s="275"/>
      <c r="AB933" s="273"/>
      <c r="AC933" s="274"/>
      <c r="AD933" s="275"/>
      <c r="AE933" s="275"/>
      <c r="AF933" s="273"/>
      <c r="AG933" s="274"/>
      <c r="AH933" s="275"/>
      <c r="AI933" s="275"/>
      <c r="AJ933" s="273"/>
      <c r="AK933" s="274"/>
      <c r="AL933" s="275"/>
      <c r="AM933" s="275"/>
      <c r="AN933" s="273"/>
      <c r="AO933" s="274"/>
      <c r="AP933" s="275"/>
      <c r="AQ933" s="275"/>
      <c r="AR933" s="273"/>
      <c r="AS933" s="274"/>
      <c r="AT933" s="275"/>
      <c r="AU933" s="275"/>
      <c r="AV933" s="273"/>
      <c r="AW933" s="274"/>
      <c r="AX933" s="275"/>
      <c r="AY933" s="275"/>
      <c r="AZ933" s="273"/>
      <c r="BA933" s="274"/>
      <c r="BB933" s="275"/>
      <c r="BC933" s="275"/>
      <c r="BD933" s="273"/>
      <c r="BE933" s="274"/>
      <c r="BF933" s="275"/>
      <c r="BG933" s="275"/>
      <c r="BH933" s="273"/>
      <c r="BI933" s="274"/>
      <c r="BJ933" s="275"/>
      <c r="BK933" s="275"/>
      <c r="BL933" s="273"/>
      <c r="BM933" s="274"/>
      <c r="BN933" s="275"/>
      <c r="BO933" s="275"/>
    </row>
    <row r="934">
      <c r="D934" s="273"/>
      <c r="E934" s="274"/>
      <c r="F934" s="275"/>
      <c r="G934" s="275"/>
      <c r="H934" s="273"/>
      <c r="I934" s="274"/>
      <c r="J934" s="275"/>
      <c r="K934" s="275"/>
      <c r="L934" s="273"/>
      <c r="M934" s="274"/>
      <c r="N934" s="275"/>
      <c r="O934" s="275"/>
      <c r="P934" s="273"/>
      <c r="Q934" s="274"/>
      <c r="R934" s="275"/>
      <c r="S934" s="275"/>
      <c r="T934" s="273"/>
      <c r="U934" s="274"/>
      <c r="V934" s="275"/>
      <c r="W934" s="275"/>
      <c r="X934" s="273"/>
      <c r="Y934" s="274"/>
      <c r="Z934" s="275"/>
      <c r="AA934" s="275"/>
      <c r="AB934" s="273"/>
      <c r="AC934" s="274"/>
      <c r="AD934" s="275"/>
      <c r="AE934" s="275"/>
      <c r="AF934" s="273"/>
      <c r="AG934" s="274"/>
      <c r="AH934" s="275"/>
      <c r="AI934" s="275"/>
      <c r="AJ934" s="273"/>
      <c r="AK934" s="274"/>
      <c r="AL934" s="275"/>
      <c r="AM934" s="275"/>
      <c r="AN934" s="273"/>
      <c r="AO934" s="274"/>
      <c r="AP934" s="275"/>
      <c r="AQ934" s="275"/>
      <c r="AR934" s="273"/>
      <c r="AS934" s="274"/>
      <c r="AT934" s="275"/>
      <c r="AU934" s="275"/>
      <c r="AV934" s="273"/>
      <c r="AW934" s="274"/>
      <c r="AX934" s="275"/>
      <c r="AY934" s="275"/>
      <c r="AZ934" s="273"/>
      <c r="BA934" s="274"/>
      <c r="BB934" s="275"/>
      <c r="BC934" s="275"/>
      <c r="BD934" s="273"/>
      <c r="BE934" s="274"/>
      <c r="BF934" s="275"/>
      <c r="BG934" s="275"/>
      <c r="BH934" s="273"/>
      <c r="BI934" s="274"/>
      <c r="BJ934" s="275"/>
      <c r="BK934" s="275"/>
      <c r="BL934" s="273"/>
      <c r="BM934" s="274"/>
      <c r="BN934" s="275"/>
      <c r="BO934" s="275"/>
    </row>
    <row r="935">
      <c r="D935" s="273"/>
      <c r="E935" s="274"/>
      <c r="F935" s="275"/>
      <c r="G935" s="275"/>
      <c r="H935" s="273"/>
      <c r="I935" s="274"/>
      <c r="J935" s="275"/>
      <c r="K935" s="275"/>
      <c r="L935" s="273"/>
      <c r="M935" s="274"/>
      <c r="N935" s="275"/>
      <c r="O935" s="275"/>
      <c r="P935" s="273"/>
      <c r="Q935" s="274"/>
      <c r="R935" s="275"/>
      <c r="S935" s="275"/>
      <c r="T935" s="273"/>
      <c r="U935" s="274"/>
      <c r="V935" s="275"/>
      <c r="W935" s="275"/>
      <c r="X935" s="273"/>
      <c r="Y935" s="274"/>
      <c r="Z935" s="275"/>
      <c r="AA935" s="275"/>
      <c r="AB935" s="273"/>
      <c r="AC935" s="274"/>
      <c r="AD935" s="275"/>
      <c r="AE935" s="275"/>
      <c r="AF935" s="273"/>
      <c r="AG935" s="274"/>
      <c r="AH935" s="275"/>
      <c r="AI935" s="275"/>
      <c r="AJ935" s="273"/>
      <c r="AK935" s="274"/>
      <c r="AL935" s="275"/>
      <c r="AM935" s="275"/>
      <c r="AN935" s="273"/>
      <c r="AO935" s="274"/>
      <c r="AP935" s="275"/>
      <c r="AQ935" s="275"/>
      <c r="AR935" s="273"/>
      <c r="AS935" s="274"/>
      <c r="AT935" s="275"/>
      <c r="AU935" s="275"/>
      <c r="AV935" s="273"/>
      <c r="AW935" s="274"/>
      <c r="AX935" s="275"/>
      <c r="AY935" s="275"/>
      <c r="AZ935" s="273"/>
      <c r="BA935" s="274"/>
      <c r="BB935" s="275"/>
      <c r="BC935" s="275"/>
      <c r="BD935" s="273"/>
      <c r="BE935" s="274"/>
      <c r="BF935" s="275"/>
      <c r="BG935" s="275"/>
      <c r="BH935" s="273"/>
      <c r="BI935" s="274"/>
      <c r="BJ935" s="275"/>
      <c r="BK935" s="275"/>
      <c r="BL935" s="273"/>
      <c r="BM935" s="274"/>
      <c r="BN935" s="275"/>
      <c r="BO935" s="275"/>
    </row>
    <row r="936">
      <c r="D936" s="273"/>
      <c r="E936" s="274"/>
      <c r="F936" s="275"/>
      <c r="G936" s="275"/>
      <c r="H936" s="273"/>
      <c r="I936" s="274"/>
      <c r="J936" s="275"/>
      <c r="K936" s="275"/>
      <c r="L936" s="273"/>
      <c r="M936" s="274"/>
      <c r="N936" s="275"/>
      <c r="O936" s="275"/>
      <c r="P936" s="273"/>
      <c r="Q936" s="274"/>
      <c r="R936" s="275"/>
      <c r="S936" s="275"/>
      <c r="T936" s="273"/>
      <c r="U936" s="274"/>
      <c r="V936" s="275"/>
      <c r="W936" s="275"/>
      <c r="X936" s="273"/>
      <c r="Y936" s="274"/>
      <c r="Z936" s="275"/>
      <c r="AA936" s="275"/>
      <c r="AB936" s="273"/>
      <c r="AC936" s="274"/>
      <c r="AD936" s="275"/>
      <c r="AE936" s="275"/>
      <c r="AF936" s="273"/>
      <c r="AG936" s="274"/>
      <c r="AH936" s="275"/>
      <c r="AI936" s="275"/>
      <c r="AJ936" s="273"/>
      <c r="AK936" s="274"/>
      <c r="AL936" s="275"/>
      <c r="AM936" s="275"/>
      <c r="AN936" s="273"/>
      <c r="AO936" s="274"/>
      <c r="AP936" s="275"/>
      <c r="AQ936" s="275"/>
      <c r="AR936" s="273"/>
      <c r="AS936" s="274"/>
      <c r="AT936" s="275"/>
      <c r="AU936" s="275"/>
      <c r="AV936" s="273"/>
      <c r="AW936" s="274"/>
      <c r="AX936" s="275"/>
      <c r="AY936" s="275"/>
      <c r="AZ936" s="273"/>
      <c r="BA936" s="274"/>
      <c r="BB936" s="275"/>
      <c r="BC936" s="275"/>
      <c r="BD936" s="273"/>
      <c r="BE936" s="274"/>
      <c r="BF936" s="275"/>
      <c r="BG936" s="275"/>
      <c r="BH936" s="273"/>
      <c r="BI936" s="274"/>
      <c r="BJ936" s="275"/>
      <c r="BK936" s="275"/>
      <c r="BL936" s="273"/>
      <c r="BM936" s="274"/>
      <c r="BN936" s="275"/>
      <c r="BO936" s="275"/>
    </row>
    <row r="937">
      <c r="D937" s="273"/>
      <c r="E937" s="274"/>
      <c r="F937" s="275"/>
      <c r="G937" s="275"/>
      <c r="H937" s="273"/>
      <c r="I937" s="274"/>
      <c r="J937" s="275"/>
      <c r="K937" s="275"/>
      <c r="L937" s="273"/>
      <c r="M937" s="274"/>
      <c r="N937" s="275"/>
      <c r="O937" s="275"/>
      <c r="P937" s="273"/>
      <c r="Q937" s="274"/>
      <c r="R937" s="275"/>
      <c r="S937" s="275"/>
      <c r="T937" s="273"/>
      <c r="U937" s="274"/>
      <c r="V937" s="275"/>
      <c r="W937" s="275"/>
      <c r="X937" s="273"/>
      <c r="Y937" s="274"/>
      <c r="Z937" s="275"/>
      <c r="AA937" s="275"/>
      <c r="AB937" s="273"/>
      <c r="AC937" s="274"/>
      <c r="AD937" s="275"/>
      <c r="AE937" s="275"/>
      <c r="AF937" s="273"/>
      <c r="AG937" s="274"/>
      <c r="AH937" s="275"/>
      <c r="AI937" s="275"/>
      <c r="AJ937" s="273"/>
      <c r="AK937" s="274"/>
      <c r="AL937" s="275"/>
      <c r="AM937" s="275"/>
      <c r="AN937" s="273"/>
      <c r="AO937" s="274"/>
      <c r="AP937" s="275"/>
      <c r="AQ937" s="275"/>
      <c r="AR937" s="273"/>
      <c r="AS937" s="274"/>
      <c r="AT937" s="275"/>
      <c r="AU937" s="275"/>
      <c r="AV937" s="273"/>
      <c r="AW937" s="274"/>
      <c r="AX937" s="275"/>
      <c r="AY937" s="275"/>
      <c r="AZ937" s="273"/>
      <c r="BA937" s="274"/>
      <c r="BB937" s="275"/>
      <c r="BC937" s="275"/>
      <c r="BD937" s="273"/>
      <c r="BE937" s="274"/>
      <c r="BF937" s="275"/>
      <c r="BG937" s="275"/>
      <c r="BH937" s="273"/>
      <c r="BI937" s="274"/>
      <c r="BJ937" s="275"/>
      <c r="BK937" s="275"/>
      <c r="BL937" s="273"/>
      <c r="BM937" s="274"/>
      <c r="BN937" s="275"/>
      <c r="BO937" s="275"/>
    </row>
    <row r="938">
      <c r="D938" s="273"/>
      <c r="E938" s="274"/>
      <c r="F938" s="275"/>
      <c r="G938" s="275"/>
      <c r="H938" s="273"/>
      <c r="I938" s="274"/>
      <c r="J938" s="275"/>
      <c r="K938" s="275"/>
      <c r="L938" s="273"/>
      <c r="M938" s="274"/>
      <c r="N938" s="275"/>
      <c r="O938" s="275"/>
      <c r="P938" s="273"/>
      <c r="Q938" s="274"/>
      <c r="R938" s="275"/>
      <c r="S938" s="275"/>
      <c r="T938" s="273"/>
      <c r="U938" s="274"/>
      <c r="V938" s="275"/>
      <c r="W938" s="275"/>
      <c r="X938" s="273"/>
      <c r="Y938" s="274"/>
      <c r="Z938" s="275"/>
      <c r="AA938" s="275"/>
      <c r="AB938" s="273"/>
      <c r="AC938" s="274"/>
      <c r="AD938" s="275"/>
      <c r="AE938" s="275"/>
      <c r="AF938" s="273"/>
      <c r="AG938" s="274"/>
      <c r="AH938" s="275"/>
      <c r="AI938" s="275"/>
      <c r="AJ938" s="273"/>
      <c r="AK938" s="274"/>
      <c r="AL938" s="275"/>
      <c r="AM938" s="275"/>
      <c r="AN938" s="273"/>
      <c r="AO938" s="274"/>
      <c r="AP938" s="275"/>
      <c r="AQ938" s="275"/>
      <c r="AR938" s="273"/>
      <c r="AS938" s="274"/>
      <c r="AT938" s="275"/>
      <c r="AU938" s="275"/>
      <c r="AV938" s="273"/>
      <c r="AW938" s="274"/>
      <c r="AX938" s="275"/>
      <c r="AY938" s="275"/>
      <c r="AZ938" s="273"/>
      <c r="BA938" s="274"/>
      <c r="BB938" s="275"/>
      <c r="BC938" s="275"/>
      <c r="BD938" s="273"/>
      <c r="BE938" s="274"/>
      <c r="BF938" s="275"/>
      <c r="BG938" s="275"/>
      <c r="BH938" s="273"/>
      <c r="BI938" s="274"/>
      <c r="BJ938" s="275"/>
      <c r="BK938" s="275"/>
      <c r="BL938" s="273"/>
      <c r="BM938" s="274"/>
      <c r="BN938" s="275"/>
      <c r="BO938" s="275"/>
    </row>
    <row r="939">
      <c r="D939" s="273"/>
      <c r="E939" s="274"/>
      <c r="F939" s="275"/>
      <c r="G939" s="275"/>
      <c r="H939" s="273"/>
      <c r="I939" s="274"/>
      <c r="J939" s="275"/>
      <c r="K939" s="275"/>
      <c r="L939" s="273"/>
      <c r="M939" s="274"/>
      <c r="N939" s="275"/>
      <c r="O939" s="275"/>
      <c r="P939" s="273"/>
      <c r="Q939" s="274"/>
      <c r="R939" s="275"/>
      <c r="S939" s="275"/>
      <c r="T939" s="273"/>
      <c r="U939" s="274"/>
      <c r="V939" s="275"/>
      <c r="W939" s="275"/>
      <c r="X939" s="273"/>
      <c r="Y939" s="274"/>
      <c r="Z939" s="275"/>
      <c r="AA939" s="275"/>
      <c r="AB939" s="273"/>
      <c r="AC939" s="274"/>
      <c r="AD939" s="275"/>
      <c r="AE939" s="275"/>
      <c r="AF939" s="273"/>
      <c r="AG939" s="274"/>
      <c r="AH939" s="275"/>
      <c r="AI939" s="275"/>
      <c r="AJ939" s="273"/>
      <c r="AK939" s="274"/>
      <c r="AL939" s="275"/>
      <c r="AM939" s="275"/>
      <c r="AN939" s="273"/>
      <c r="AO939" s="274"/>
      <c r="AP939" s="275"/>
      <c r="AQ939" s="275"/>
      <c r="AR939" s="273"/>
      <c r="AS939" s="274"/>
      <c r="AT939" s="275"/>
      <c r="AU939" s="275"/>
      <c r="AV939" s="273"/>
      <c r="AW939" s="274"/>
      <c r="AX939" s="275"/>
      <c r="AY939" s="275"/>
      <c r="AZ939" s="273"/>
      <c r="BA939" s="274"/>
      <c r="BB939" s="275"/>
      <c r="BC939" s="275"/>
      <c r="BD939" s="273"/>
      <c r="BE939" s="274"/>
      <c r="BF939" s="275"/>
      <c r="BG939" s="275"/>
      <c r="BH939" s="273"/>
      <c r="BI939" s="274"/>
      <c r="BJ939" s="275"/>
      <c r="BK939" s="275"/>
      <c r="BL939" s="273"/>
      <c r="BM939" s="274"/>
      <c r="BN939" s="275"/>
      <c r="BO939" s="275"/>
    </row>
    <row r="940">
      <c r="D940" s="273"/>
      <c r="E940" s="274"/>
      <c r="F940" s="275"/>
      <c r="G940" s="275"/>
      <c r="H940" s="273"/>
      <c r="I940" s="274"/>
      <c r="J940" s="275"/>
      <c r="K940" s="275"/>
      <c r="L940" s="273"/>
      <c r="M940" s="274"/>
      <c r="N940" s="275"/>
      <c r="O940" s="275"/>
      <c r="P940" s="273"/>
      <c r="Q940" s="274"/>
      <c r="R940" s="275"/>
      <c r="S940" s="275"/>
      <c r="T940" s="273"/>
      <c r="U940" s="274"/>
      <c r="V940" s="275"/>
      <c r="W940" s="275"/>
      <c r="X940" s="273"/>
      <c r="Y940" s="274"/>
      <c r="Z940" s="275"/>
      <c r="AA940" s="275"/>
      <c r="AB940" s="273"/>
      <c r="AC940" s="274"/>
      <c r="AD940" s="275"/>
      <c r="AE940" s="275"/>
      <c r="AF940" s="273"/>
      <c r="AG940" s="274"/>
      <c r="AH940" s="275"/>
      <c r="AI940" s="275"/>
      <c r="AJ940" s="273"/>
      <c r="AK940" s="274"/>
      <c r="AL940" s="275"/>
      <c r="AM940" s="275"/>
      <c r="AN940" s="273"/>
      <c r="AO940" s="274"/>
      <c r="AP940" s="275"/>
      <c r="AQ940" s="275"/>
      <c r="AR940" s="273"/>
      <c r="AS940" s="274"/>
      <c r="AT940" s="275"/>
      <c r="AU940" s="275"/>
      <c r="AV940" s="273"/>
      <c r="AW940" s="274"/>
      <c r="AX940" s="275"/>
      <c r="AY940" s="275"/>
      <c r="AZ940" s="273"/>
      <c r="BA940" s="274"/>
      <c r="BB940" s="275"/>
      <c r="BC940" s="275"/>
      <c r="BD940" s="273"/>
      <c r="BE940" s="274"/>
      <c r="BF940" s="275"/>
      <c r="BG940" s="275"/>
      <c r="BH940" s="273"/>
      <c r="BI940" s="274"/>
      <c r="BJ940" s="275"/>
      <c r="BK940" s="275"/>
      <c r="BL940" s="273"/>
      <c r="BM940" s="274"/>
      <c r="BN940" s="275"/>
      <c r="BO940" s="275"/>
    </row>
    <row r="941">
      <c r="D941" s="273"/>
      <c r="E941" s="274"/>
      <c r="F941" s="275"/>
      <c r="G941" s="275"/>
      <c r="H941" s="273"/>
      <c r="I941" s="274"/>
      <c r="J941" s="275"/>
      <c r="K941" s="275"/>
      <c r="L941" s="273"/>
      <c r="M941" s="274"/>
      <c r="N941" s="275"/>
      <c r="O941" s="275"/>
      <c r="P941" s="273"/>
      <c r="Q941" s="274"/>
      <c r="R941" s="275"/>
      <c r="S941" s="275"/>
      <c r="T941" s="273"/>
      <c r="U941" s="274"/>
      <c r="V941" s="275"/>
      <c r="W941" s="275"/>
      <c r="X941" s="273"/>
      <c r="Y941" s="274"/>
      <c r="Z941" s="275"/>
      <c r="AA941" s="275"/>
      <c r="AB941" s="273"/>
      <c r="AC941" s="274"/>
      <c r="AD941" s="275"/>
      <c r="AE941" s="275"/>
      <c r="AF941" s="273"/>
      <c r="AG941" s="274"/>
      <c r="AH941" s="275"/>
      <c r="AI941" s="275"/>
      <c r="AJ941" s="273"/>
      <c r="AK941" s="274"/>
      <c r="AL941" s="275"/>
      <c r="AM941" s="275"/>
      <c r="AN941" s="273"/>
      <c r="AO941" s="274"/>
      <c r="AP941" s="275"/>
      <c r="AQ941" s="275"/>
      <c r="AR941" s="273"/>
      <c r="AS941" s="274"/>
      <c r="AT941" s="275"/>
      <c r="AU941" s="275"/>
      <c r="AV941" s="273"/>
      <c r="AW941" s="274"/>
      <c r="AX941" s="275"/>
      <c r="AY941" s="275"/>
      <c r="AZ941" s="273"/>
      <c r="BA941" s="274"/>
      <c r="BB941" s="275"/>
      <c r="BC941" s="275"/>
      <c r="BD941" s="273"/>
      <c r="BE941" s="274"/>
      <c r="BF941" s="275"/>
      <c r="BG941" s="275"/>
      <c r="BH941" s="273"/>
      <c r="BI941" s="274"/>
      <c r="BJ941" s="275"/>
      <c r="BK941" s="275"/>
      <c r="BL941" s="273"/>
      <c r="BM941" s="274"/>
      <c r="BN941" s="275"/>
      <c r="BO941" s="275"/>
    </row>
    <row r="942">
      <c r="D942" s="273"/>
      <c r="E942" s="274"/>
      <c r="F942" s="275"/>
      <c r="G942" s="275"/>
      <c r="H942" s="273"/>
      <c r="I942" s="274"/>
      <c r="J942" s="275"/>
      <c r="K942" s="275"/>
      <c r="L942" s="273"/>
      <c r="M942" s="274"/>
      <c r="N942" s="275"/>
      <c r="O942" s="275"/>
      <c r="P942" s="273"/>
      <c r="Q942" s="274"/>
      <c r="R942" s="275"/>
      <c r="S942" s="275"/>
      <c r="T942" s="273"/>
      <c r="U942" s="274"/>
      <c r="V942" s="275"/>
      <c r="W942" s="275"/>
      <c r="X942" s="273"/>
      <c r="Y942" s="274"/>
      <c r="Z942" s="275"/>
      <c r="AA942" s="275"/>
      <c r="AB942" s="273"/>
      <c r="AC942" s="274"/>
      <c r="AD942" s="275"/>
      <c r="AE942" s="275"/>
      <c r="AF942" s="273"/>
      <c r="AG942" s="274"/>
      <c r="AH942" s="275"/>
      <c r="AI942" s="275"/>
      <c r="AJ942" s="273"/>
      <c r="AK942" s="274"/>
      <c r="AL942" s="275"/>
      <c r="AM942" s="275"/>
      <c r="AN942" s="273"/>
      <c r="AO942" s="274"/>
      <c r="AP942" s="275"/>
      <c r="AQ942" s="275"/>
      <c r="AR942" s="273"/>
      <c r="AS942" s="274"/>
      <c r="AT942" s="275"/>
      <c r="AU942" s="275"/>
      <c r="AV942" s="273"/>
      <c r="AW942" s="274"/>
      <c r="AX942" s="275"/>
      <c r="AY942" s="275"/>
      <c r="AZ942" s="273"/>
      <c r="BA942" s="274"/>
      <c r="BB942" s="275"/>
      <c r="BC942" s="275"/>
      <c r="BD942" s="273"/>
      <c r="BE942" s="274"/>
      <c r="BF942" s="275"/>
      <c r="BG942" s="275"/>
      <c r="BH942" s="273"/>
      <c r="BI942" s="274"/>
      <c r="BJ942" s="275"/>
      <c r="BK942" s="275"/>
      <c r="BL942" s="273"/>
      <c r="BM942" s="274"/>
      <c r="BN942" s="275"/>
      <c r="BO942" s="275"/>
    </row>
    <row r="943">
      <c r="D943" s="273"/>
      <c r="E943" s="274"/>
      <c r="F943" s="275"/>
      <c r="G943" s="275"/>
      <c r="H943" s="273"/>
      <c r="I943" s="274"/>
      <c r="J943" s="275"/>
      <c r="K943" s="275"/>
      <c r="L943" s="273"/>
      <c r="M943" s="274"/>
      <c r="N943" s="275"/>
      <c r="O943" s="275"/>
      <c r="P943" s="273"/>
      <c r="Q943" s="274"/>
      <c r="R943" s="275"/>
      <c r="S943" s="275"/>
      <c r="T943" s="273"/>
      <c r="U943" s="274"/>
      <c r="V943" s="275"/>
      <c r="W943" s="275"/>
      <c r="X943" s="273"/>
      <c r="Y943" s="274"/>
      <c r="Z943" s="275"/>
      <c r="AA943" s="275"/>
      <c r="AB943" s="273"/>
      <c r="AC943" s="274"/>
      <c r="AD943" s="275"/>
      <c r="AE943" s="275"/>
      <c r="AF943" s="273"/>
      <c r="AG943" s="274"/>
      <c r="AH943" s="275"/>
      <c r="AI943" s="275"/>
      <c r="AJ943" s="273"/>
      <c r="AK943" s="274"/>
      <c r="AL943" s="275"/>
      <c r="AM943" s="275"/>
      <c r="AN943" s="273"/>
      <c r="AO943" s="274"/>
      <c r="AP943" s="275"/>
      <c r="AQ943" s="275"/>
      <c r="AR943" s="273"/>
      <c r="AS943" s="274"/>
      <c r="AT943" s="275"/>
      <c r="AU943" s="275"/>
      <c r="AV943" s="273"/>
      <c r="AW943" s="274"/>
      <c r="AX943" s="275"/>
      <c r="AY943" s="275"/>
      <c r="AZ943" s="273"/>
      <c r="BA943" s="274"/>
      <c r="BB943" s="275"/>
      <c r="BC943" s="275"/>
      <c r="BD943" s="273"/>
      <c r="BE943" s="274"/>
      <c r="BF943" s="275"/>
      <c r="BG943" s="275"/>
      <c r="BH943" s="273"/>
      <c r="BI943" s="274"/>
      <c r="BJ943" s="275"/>
      <c r="BK943" s="275"/>
      <c r="BL943" s="273"/>
      <c r="BM943" s="274"/>
      <c r="BN943" s="275"/>
      <c r="BO943" s="275"/>
    </row>
    <row r="944">
      <c r="D944" s="273"/>
      <c r="E944" s="274"/>
      <c r="F944" s="275"/>
      <c r="G944" s="275"/>
      <c r="H944" s="273"/>
      <c r="I944" s="274"/>
      <c r="J944" s="275"/>
      <c r="K944" s="275"/>
      <c r="L944" s="273"/>
      <c r="M944" s="274"/>
      <c r="N944" s="275"/>
      <c r="O944" s="275"/>
      <c r="P944" s="273"/>
      <c r="Q944" s="274"/>
      <c r="R944" s="275"/>
      <c r="S944" s="275"/>
      <c r="T944" s="273"/>
      <c r="U944" s="274"/>
      <c r="V944" s="275"/>
      <c r="W944" s="275"/>
      <c r="X944" s="273"/>
      <c r="Y944" s="274"/>
      <c r="Z944" s="275"/>
      <c r="AA944" s="275"/>
      <c r="AB944" s="273"/>
      <c r="AC944" s="274"/>
      <c r="AD944" s="275"/>
      <c r="AE944" s="275"/>
      <c r="AF944" s="273"/>
      <c r="AG944" s="274"/>
      <c r="AH944" s="275"/>
      <c r="AI944" s="275"/>
      <c r="AJ944" s="273"/>
      <c r="AK944" s="274"/>
      <c r="AL944" s="275"/>
      <c r="AM944" s="275"/>
      <c r="AN944" s="273"/>
      <c r="AO944" s="274"/>
      <c r="AP944" s="275"/>
      <c r="AQ944" s="275"/>
      <c r="AR944" s="273"/>
      <c r="AS944" s="274"/>
      <c r="AT944" s="275"/>
      <c r="AU944" s="275"/>
      <c r="AV944" s="273"/>
      <c r="AW944" s="274"/>
      <c r="AX944" s="275"/>
      <c r="AY944" s="275"/>
      <c r="AZ944" s="273"/>
      <c r="BA944" s="274"/>
      <c r="BB944" s="275"/>
      <c r="BC944" s="275"/>
      <c r="BD944" s="273"/>
      <c r="BE944" s="274"/>
      <c r="BF944" s="275"/>
      <c r="BG944" s="275"/>
      <c r="BH944" s="273"/>
      <c r="BI944" s="274"/>
      <c r="BJ944" s="275"/>
      <c r="BK944" s="275"/>
      <c r="BL944" s="273"/>
      <c r="BM944" s="274"/>
      <c r="BN944" s="275"/>
      <c r="BO944" s="275"/>
    </row>
    <row r="945">
      <c r="D945" s="273"/>
      <c r="E945" s="274"/>
      <c r="F945" s="275"/>
      <c r="G945" s="275"/>
      <c r="H945" s="273"/>
      <c r="I945" s="274"/>
      <c r="J945" s="275"/>
      <c r="K945" s="275"/>
      <c r="L945" s="273"/>
      <c r="M945" s="274"/>
      <c r="N945" s="275"/>
      <c r="O945" s="275"/>
      <c r="P945" s="273"/>
      <c r="Q945" s="274"/>
      <c r="R945" s="275"/>
      <c r="S945" s="275"/>
      <c r="T945" s="273"/>
      <c r="U945" s="274"/>
      <c r="V945" s="275"/>
      <c r="W945" s="275"/>
      <c r="X945" s="273"/>
      <c r="Y945" s="274"/>
      <c r="Z945" s="275"/>
      <c r="AA945" s="275"/>
      <c r="AB945" s="273"/>
      <c r="AC945" s="274"/>
      <c r="AD945" s="275"/>
      <c r="AE945" s="275"/>
      <c r="AF945" s="273"/>
      <c r="AG945" s="274"/>
      <c r="AH945" s="275"/>
      <c r="AI945" s="275"/>
      <c r="AJ945" s="273"/>
      <c r="AK945" s="274"/>
      <c r="AL945" s="275"/>
      <c r="AM945" s="275"/>
      <c r="AN945" s="273"/>
      <c r="AO945" s="274"/>
      <c r="AP945" s="275"/>
      <c r="AQ945" s="275"/>
      <c r="AR945" s="273"/>
      <c r="AS945" s="274"/>
      <c r="AT945" s="275"/>
      <c r="AU945" s="275"/>
      <c r="AV945" s="273"/>
      <c r="AW945" s="274"/>
      <c r="AX945" s="275"/>
      <c r="AY945" s="275"/>
      <c r="AZ945" s="273"/>
      <c r="BA945" s="274"/>
      <c r="BB945" s="275"/>
      <c r="BC945" s="275"/>
      <c r="BD945" s="273"/>
      <c r="BE945" s="274"/>
      <c r="BF945" s="275"/>
      <c r="BG945" s="275"/>
      <c r="BH945" s="273"/>
      <c r="BI945" s="274"/>
      <c r="BJ945" s="275"/>
      <c r="BK945" s="275"/>
      <c r="BL945" s="273"/>
      <c r="BM945" s="274"/>
      <c r="BN945" s="275"/>
      <c r="BO945" s="275"/>
    </row>
    <row r="946">
      <c r="D946" s="273"/>
      <c r="E946" s="274"/>
      <c r="F946" s="275"/>
      <c r="G946" s="275"/>
      <c r="H946" s="273"/>
      <c r="I946" s="274"/>
      <c r="J946" s="275"/>
      <c r="K946" s="275"/>
      <c r="L946" s="273"/>
      <c r="M946" s="274"/>
      <c r="N946" s="275"/>
      <c r="O946" s="275"/>
      <c r="P946" s="273"/>
      <c r="Q946" s="274"/>
      <c r="R946" s="275"/>
      <c r="S946" s="275"/>
      <c r="T946" s="273"/>
      <c r="U946" s="274"/>
      <c r="V946" s="275"/>
      <c r="W946" s="275"/>
      <c r="X946" s="273"/>
      <c r="Y946" s="274"/>
      <c r="Z946" s="275"/>
      <c r="AA946" s="275"/>
      <c r="AB946" s="273"/>
      <c r="AC946" s="274"/>
      <c r="AD946" s="275"/>
      <c r="AE946" s="275"/>
      <c r="AF946" s="273"/>
      <c r="AG946" s="274"/>
      <c r="AH946" s="275"/>
      <c r="AI946" s="275"/>
      <c r="AJ946" s="273"/>
      <c r="AK946" s="274"/>
      <c r="AL946" s="275"/>
      <c r="AM946" s="275"/>
      <c r="AN946" s="273"/>
      <c r="AO946" s="274"/>
      <c r="AP946" s="275"/>
      <c r="AQ946" s="275"/>
      <c r="AR946" s="273"/>
      <c r="AS946" s="274"/>
      <c r="AT946" s="275"/>
      <c r="AU946" s="275"/>
      <c r="AV946" s="273"/>
      <c r="AW946" s="274"/>
      <c r="AX946" s="275"/>
      <c r="AY946" s="275"/>
      <c r="AZ946" s="273"/>
      <c r="BA946" s="274"/>
      <c r="BB946" s="275"/>
      <c r="BC946" s="275"/>
      <c r="BD946" s="273"/>
      <c r="BE946" s="274"/>
      <c r="BF946" s="275"/>
      <c r="BG946" s="275"/>
      <c r="BH946" s="273"/>
      <c r="BI946" s="274"/>
      <c r="BJ946" s="275"/>
      <c r="BK946" s="275"/>
      <c r="BL946" s="273"/>
      <c r="BM946" s="274"/>
      <c r="BN946" s="275"/>
      <c r="BO946" s="275"/>
    </row>
    <row r="947">
      <c r="D947" s="273"/>
      <c r="E947" s="274"/>
      <c r="F947" s="275"/>
      <c r="G947" s="275"/>
      <c r="H947" s="273"/>
      <c r="I947" s="274"/>
      <c r="J947" s="275"/>
      <c r="K947" s="275"/>
      <c r="L947" s="273"/>
      <c r="M947" s="274"/>
      <c r="N947" s="275"/>
      <c r="O947" s="275"/>
      <c r="P947" s="273"/>
      <c r="Q947" s="274"/>
      <c r="R947" s="275"/>
      <c r="S947" s="275"/>
      <c r="T947" s="273"/>
      <c r="U947" s="274"/>
      <c r="V947" s="275"/>
      <c r="W947" s="275"/>
      <c r="X947" s="273"/>
      <c r="Y947" s="274"/>
      <c r="Z947" s="275"/>
      <c r="AA947" s="275"/>
      <c r="AB947" s="273"/>
      <c r="AC947" s="274"/>
      <c r="AD947" s="275"/>
      <c r="AE947" s="275"/>
      <c r="AF947" s="273"/>
      <c r="AG947" s="274"/>
      <c r="AH947" s="275"/>
      <c r="AI947" s="275"/>
      <c r="AJ947" s="273"/>
      <c r="AK947" s="274"/>
      <c r="AL947" s="275"/>
      <c r="AM947" s="275"/>
      <c r="AN947" s="273"/>
      <c r="AO947" s="274"/>
      <c r="AP947" s="275"/>
      <c r="AQ947" s="275"/>
      <c r="AR947" s="273"/>
      <c r="AS947" s="274"/>
      <c r="AT947" s="275"/>
      <c r="AU947" s="275"/>
      <c r="AV947" s="273"/>
      <c r="AW947" s="274"/>
      <c r="AX947" s="275"/>
      <c r="AY947" s="275"/>
      <c r="AZ947" s="273"/>
      <c r="BA947" s="274"/>
      <c r="BB947" s="275"/>
      <c r="BC947" s="275"/>
      <c r="BD947" s="273"/>
      <c r="BE947" s="274"/>
      <c r="BF947" s="275"/>
      <c r="BG947" s="275"/>
      <c r="BH947" s="273"/>
      <c r="BI947" s="274"/>
      <c r="BJ947" s="275"/>
      <c r="BK947" s="275"/>
      <c r="BL947" s="273"/>
      <c r="BM947" s="274"/>
      <c r="BN947" s="275"/>
      <c r="BO947" s="275"/>
    </row>
    <row r="948">
      <c r="D948" s="273"/>
      <c r="E948" s="274"/>
      <c r="F948" s="275"/>
      <c r="G948" s="275"/>
      <c r="H948" s="273"/>
      <c r="I948" s="274"/>
      <c r="J948" s="275"/>
      <c r="K948" s="275"/>
      <c r="L948" s="273"/>
      <c r="M948" s="274"/>
      <c r="N948" s="275"/>
      <c r="O948" s="275"/>
      <c r="P948" s="273"/>
      <c r="Q948" s="274"/>
      <c r="R948" s="275"/>
      <c r="S948" s="275"/>
      <c r="T948" s="273"/>
      <c r="U948" s="274"/>
      <c r="V948" s="275"/>
      <c r="W948" s="275"/>
      <c r="X948" s="273"/>
      <c r="Y948" s="274"/>
      <c r="Z948" s="275"/>
      <c r="AA948" s="275"/>
      <c r="AB948" s="273"/>
      <c r="AC948" s="274"/>
      <c r="AD948" s="275"/>
      <c r="AE948" s="275"/>
      <c r="AF948" s="273"/>
      <c r="AG948" s="274"/>
      <c r="AH948" s="275"/>
      <c r="AI948" s="275"/>
      <c r="AJ948" s="273"/>
      <c r="AK948" s="274"/>
      <c r="AL948" s="275"/>
      <c r="AM948" s="275"/>
      <c r="AN948" s="273"/>
      <c r="AO948" s="274"/>
      <c r="AP948" s="275"/>
      <c r="AQ948" s="275"/>
      <c r="AR948" s="273"/>
      <c r="AS948" s="274"/>
      <c r="AT948" s="275"/>
      <c r="AU948" s="275"/>
      <c r="AV948" s="273"/>
      <c r="AW948" s="274"/>
      <c r="AX948" s="275"/>
      <c r="AY948" s="275"/>
      <c r="AZ948" s="273"/>
      <c r="BA948" s="274"/>
      <c r="BB948" s="275"/>
      <c r="BC948" s="275"/>
      <c r="BD948" s="273"/>
      <c r="BE948" s="274"/>
      <c r="BF948" s="275"/>
      <c r="BG948" s="275"/>
      <c r="BH948" s="273"/>
      <c r="BI948" s="274"/>
      <c r="BJ948" s="275"/>
      <c r="BK948" s="275"/>
      <c r="BL948" s="273"/>
      <c r="BM948" s="274"/>
      <c r="BN948" s="275"/>
      <c r="BO948" s="275"/>
    </row>
    <row r="949">
      <c r="D949" s="273"/>
      <c r="E949" s="274"/>
      <c r="F949" s="275"/>
      <c r="G949" s="275"/>
      <c r="H949" s="273"/>
      <c r="I949" s="274"/>
      <c r="J949" s="275"/>
      <c r="K949" s="275"/>
      <c r="L949" s="273"/>
      <c r="M949" s="274"/>
      <c r="N949" s="275"/>
      <c r="O949" s="275"/>
      <c r="P949" s="273"/>
      <c r="Q949" s="274"/>
      <c r="R949" s="275"/>
      <c r="S949" s="275"/>
      <c r="T949" s="273"/>
      <c r="U949" s="274"/>
      <c r="V949" s="275"/>
      <c r="W949" s="275"/>
      <c r="X949" s="273"/>
      <c r="Y949" s="274"/>
      <c r="Z949" s="275"/>
      <c r="AA949" s="275"/>
      <c r="AB949" s="273"/>
      <c r="AC949" s="274"/>
      <c r="AD949" s="275"/>
      <c r="AE949" s="275"/>
      <c r="AF949" s="273"/>
      <c r="AG949" s="274"/>
      <c r="AH949" s="275"/>
      <c r="AI949" s="275"/>
      <c r="AJ949" s="273"/>
      <c r="AK949" s="274"/>
      <c r="AL949" s="275"/>
      <c r="AM949" s="275"/>
      <c r="AN949" s="273"/>
      <c r="AO949" s="274"/>
      <c r="AP949" s="275"/>
      <c r="AQ949" s="275"/>
      <c r="AR949" s="273"/>
      <c r="AS949" s="274"/>
      <c r="AT949" s="275"/>
      <c r="AU949" s="275"/>
      <c r="AV949" s="273"/>
      <c r="AW949" s="274"/>
      <c r="AX949" s="275"/>
      <c r="AY949" s="275"/>
      <c r="AZ949" s="273"/>
      <c r="BA949" s="274"/>
      <c r="BB949" s="275"/>
      <c r="BC949" s="275"/>
      <c r="BD949" s="273"/>
      <c r="BE949" s="274"/>
      <c r="BF949" s="275"/>
      <c r="BG949" s="275"/>
      <c r="BH949" s="273"/>
      <c r="BI949" s="274"/>
      <c r="BJ949" s="275"/>
      <c r="BK949" s="275"/>
      <c r="BL949" s="273"/>
      <c r="BM949" s="274"/>
      <c r="BN949" s="275"/>
      <c r="BO949" s="275"/>
    </row>
    <row r="950">
      <c r="D950" s="273"/>
      <c r="E950" s="274"/>
      <c r="F950" s="275"/>
      <c r="G950" s="275"/>
      <c r="H950" s="273"/>
      <c r="I950" s="274"/>
      <c r="J950" s="275"/>
      <c r="K950" s="275"/>
      <c r="L950" s="273"/>
      <c r="M950" s="274"/>
      <c r="N950" s="275"/>
      <c r="O950" s="275"/>
      <c r="P950" s="273"/>
      <c r="Q950" s="274"/>
      <c r="R950" s="275"/>
      <c r="S950" s="275"/>
      <c r="T950" s="273"/>
      <c r="U950" s="274"/>
      <c r="V950" s="275"/>
      <c r="W950" s="275"/>
      <c r="X950" s="273"/>
      <c r="Y950" s="274"/>
      <c r="Z950" s="275"/>
      <c r="AA950" s="275"/>
      <c r="AB950" s="273"/>
      <c r="AC950" s="274"/>
      <c r="AD950" s="275"/>
      <c r="AE950" s="275"/>
      <c r="AF950" s="273"/>
      <c r="AG950" s="274"/>
      <c r="AH950" s="275"/>
      <c r="AI950" s="275"/>
      <c r="AJ950" s="273"/>
      <c r="AK950" s="274"/>
      <c r="AL950" s="275"/>
      <c r="AM950" s="275"/>
      <c r="AN950" s="273"/>
      <c r="AO950" s="274"/>
      <c r="AP950" s="275"/>
      <c r="AQ950" s="275"/>
      <c r="AR950" s="273"/>
      <c r="AS950" s="274"/>
      <c r="AT950" s="275"/>
      <c r="AU950" s="275"/>
      <c r="AV950" s="273"/>
      <c r="AW950" s="274"/>
      <c r="AX950" s="275"/>
      <c r="AY950" s="275"/>
      <c r="AZ950" s="273"/>
      <c r="BA950" s="274"/>
      <c r="BB950" s="275"/>
      <c r="BC950" s="275"/>
      <c r="BD950" s="273"/>
      <c r="BE950" s="274"/>
      <c r="BF950" s="275"/>
      <c r="BG950" s="275"/>
      <c r="BH950" s="273"/>
      <c r="BI950" s="274"/>
      <c r="BJ950" s="275"/>
      <c r="BK950" s="275"/>
      <c r="BL950" s="273"/>
      <c r="BM950" s="274"/>
      <c r="BN950" s="275"/>
      <c r="BO950" s="275"/>
    </row>
    <row r="951">
      <c r="D951" s="273"/>
      <c r="E951" s="274"/>
      <c r="F951" s="275"/>
      <c r="G951" s="275"/>
      <c r="H951" s="273"/>
      <c r="I951" s="274"/>
      <c r="J951" s="275"/>
      <c r="K951" s="275"/>
      <c r="L951" s="273"/>
      <c r="M951" s="274"/>
      <c r="N951" s="275"/>
      <c r="O951" s="275"/>
      <c r="P951" s="273"/>
      <c r="Q951" s="274"/>
      <c r="R951" s="275"/>
      <c r="S951" s="275"/>
      <c r="T951" s="273"/>
      <c r="U951" s="274"/>
      <c r="V951" s="275"/>
      <c r="W951" s="275"/>
      <c r="X951" s="273"/>
      <c r="Y951" s="274"/>
      <c r="Z951" s="275"/>
      <c r="AA951" s="275"/>
      <c r="AB951" s="273"/>
      <c r="AC951" s="274"/>
      <c r="AD951" s="275"/>
      <c r="AE951" s="275"/>
      <c r="AF951" s="273"/>
      <c r="AG951" s="274"/>
      <c r="AH951" s="275"/>
      <c r="AI951" s="275"/>
      <c r="AJ951" s="273"/>
      <c r="AK951" s="274"/>
      <c r="AL951" s="275"/>
      <c r="AM951" s="275"/>
      <c r="AN951" s="273"/>
      <c r="AO951" s="274"/>
      <c r="AP951" s="275"/>
      <c r="AQ951" s="275"/>
      <c r="AR951" s="273"/>
      <c r="AS951" s="274"/>
      <c r="AT951" s="275"/>
      <c r="AU951" s="275"/>
      <c r="AV951" s="273"/>
      <c r="AW951" s="274"/>
      <c r="AX951" s="275"/>
      <c r="AY951" s="275"/>
      <c r="AZ951" s="273"/>
      <c r="BA951" s="274"/>
      <c r="BB951" s="275"/>
      <c r="BC951" s="275"/>
      <c r="BD951" s="273"/>
      <c r="BE951" s="274"/>
      <c r="BF951" s="275"/>
      <c r="BG951" s="275"/>
      <c r="BH951" s="273"/>
      <c r="BI951" s="274"/>
      <c r="BJ951" s="275"/>
      <c r="BK951" s="275"/>
      <c r="BL951" s="273"/>
      <c r="BM951" s="274"/>
      <c r="BN951" s="275"/>
      <c r="BO951" s="275"/>
    </row>
    <row r="952">
      <c r="D952" s="273"/>
      <c r="E952" s="274"/>
      <c r="F952" s="275"/>
      <c r="G952" s="275"/>
      <c r="H952" s="273"/>
      <c r="I952" s="274"/>
      <c r="J952" s="275"/>
      <c r="K952" s="275"/>
      <c r="L952" s="273"/>
      <c r="M952" s="274"/>
      <c r="N952" s="275"/>
      <c r="O952" s="275"/>
      <c r="P952" s="273"/>
      <c r="Q952" s="274"/>
      <c r="R952" s="275"/>
      <c r="S952" s="275"/>
      <c r="T952" s="273"/>
      <c r="U952" s="274"/>
      <c r="V952" s="275"/>
      <c r="W952" s="275"/>
      <c r="X952" s="273"/>
      <c r="Y952" s="274"/>
      <c r="Z952" s="275"/>
      <c r="AA952" s="275"/>
      <c r="AB952" s="273"/>
      <c r="AC952" s="274"/>
      <c r="AD952" s="275"/>
      <c r="AE952" s="275"/>
      <c r="AF952" s="273"/>
      <c r="AG952" s="274"/>
      <c r="AH952" s="275"/>
      <c r="AI952" s="275"/>
      <c r="AJ952" s="273"/>
      <c r="AK952" s="274"/>
      <c r="AL952" s="275"/>
      <c r="AM952" s="275"/>
      <c r="AN952" s="273"/>
      <c r="AO952" s="274"/>
      <c r="AP952" s="275"/>
      <c r="AQ952" s="275"/>
      <c r="AR952" s="273"/>
      <c r="AS952" s="274"/>
      <c r="AT952" s="275"/>
      <c r="AU952" s="275"/>
      <c r="AV952" s="273"/>
      <c r="AW952" s="274"/>
      <c r="AX952" s="275"/>
      <c r="AY952" s="275"/>
      <c r="AZ952" s="273"/>
      <c r="BA952" s="274"/>
      <c r="BB952" s="275"/>
      <c r="BC952" s="275"/>
      <c r="BD952" s="273"/>
      <c r="BE952" s="274"/>
      <c r="BF952" s="275"/>
      <c r="BG952" s="275"/>
      <c r="BH952" s="273"/>
      <c r="BI952" s="274"/>
      <c r="BJ952" s="275"/>
      <c r="BK952" s="275"/>
      <c r="BL952" s="273"/>
      <c r="BM952" s="274"/>
      <c r="BN952" s="275"/>
      <c r="BO952" s="275"/>
    </row>
    <row r="953">
      <c r="D953" s="273"/>
      <c r="E953" s="274"/>
      <c r="F953" s="275"/>
      <c r="G953" s="275"/>
      <c r="H953" s="273"/>
      <c r="I953" s="274"/>
      <c r="J953" s="275"/>
      <c r="K953" s="275"/>
      <c r="L953" s="273"/>
      <c r="M953" s="274"/>
      <c r="N953" s="275"/>
      <c r="O953" s="275"/>
      <c r="P953" s="273"/>
      <c r="Q953" s="274"/>
      <c r="R953" s="275"/>
      <c r="S953" s="275"/>
      <c r="T953" s="273"/>
      <c r="U953" s="274"/>
      <c r="V953" s="275"/>
      <c r="W953" s="275"/>
      <c r="X953" s="273"/>
      <c r="Y953" s="274"/>
      <c r="Z953" s="275"/>
      <c r="AA953" s="275"/>
      <c r="AB953" s="273"/>
      <c r="AC953" s="274"/>
      <c r="AD953" s="275"/>
      <c r="AE953" s="275"/>
      <c r="AF953" s="273"/>
      <c r="AG953" s="274"/>
      <c r="AH953" s="275"/>
      <c r="AI953" s="275"/>
      <c r="AJ953" s="273"/>
      <c r="AK953" s="274"/>
      <c r="AL953" s="275"/>
      <c r="AM953" s="275"/>
      <c r="AN953" s="273"/>
      <c r="AO953" s="274"/>
      <c r="AP953" s="275"/>
      <c r="AQ953" s="275"/>
      <c r="AR953" s="273"/>
      <c r="AS953" s="274"/>
      <c r="AT953" s="275"/>
      <c r="AU953" s="275"/>
      <c r="AV953" s="273"/>
      <c r="AW953" s="274"/>
      <c r="AX953" s="275"/>
      <c r="AY953" s="275"/>
      <c r="AZ953" s="273"/>
      <c r="BA953" s="274"/>
      <c r="BB953" s="275"/>
      <c r="BC953" s="275"/>
      <c r="BD953" s="273"/>
      <c r="BE953" s="274"/>
      <c r="BF953" s="275"/>
      <c r="BG953" s="275"/>
      <c r="BH953" s="273"/>
      <c r="BI953" s="274"/>
      <c r="BJ953" s="275"/>
      <c r="BK953" s="275"/>
      <c r="BL953" s="273"/>
      <c r="BM953" s="274"/>
      <c r="BN953" s="275"/>
      <c r="BO953" s="275"/>
    </row>
    <row r="954">
      <c r="D954" s="273"/>
      <c r="E954" s="274"/>
      <c r="F954" s="275"/>
      <c r="G954" s="275"/>
      <c r="H954" s="273"/>
      <c r="I954" s="274"/>
      <c r="J954" s="275"/>
      <c r="K954" s="275"/>
      <c r="L954" s="273"/>
      <c r="M954" s="274"/>
      <c r="N954" s="275"/>
      <c r="O954" s="275"/>
      <c r="P954" s="273"/>
      <c r="Q954" s="274"/>
      <c r="R954" s="275"/>
      <c r="S954" s="275"/>
      <c r="T954" s="273"/>
      <c r="U954" s="274"/>
      <c r="V954" s="275"/>
      <c r="W954" s="275"/>
      <c r="X954" s="273"/>
      <c r="Y954" s="274"/>
      <c r="Z954" s="275"/>
      <c r="AA954" s="275"/>
      <c r="AB954" s="273"/>
      <c r="AC954" s="274"/>
      <c r="AD954" s="275"/>
      <c r="AE954" s="275"/>
      <c r="AF954" s="273"/>
      <c r="AG954" s="274"/>
      <c r="AH954" s="275"/>
      <c r="AI954" s="275"/>
      <c r="AJ954" s="273"/>
      <c r="AK954" s="274"/>
      <c r="AL954" s="275"/>
      <c r="AM954" s="275"/>
      <c r="AN954" s="273"/>
      <c r="AO954" s="274"/>
      <c r="AP954" s="275"/>
      <c r="AQ954" s="275"/>
      <c r="AR954" s="273"/>
      <c r="AS954" s="274"/>
      <c r="AT954" s="275"/>
      <c r="AU954" s="275"/>
      <c r="AV954" s="273"/>
      <c r="AW954" s="274"/>
      <c r="AX954" s="275"/>
      <c r="AY954" s="275"/>
      <c r="AZ954" s="273"/>
      <c r="BA954" s="274"/>
      <c r="BB954" s="275"/>
      <c r="BC954" s="275"/>
      <c r="BD954" s="273"/>
      <c r="BE954" s="274"/>
      <c r="BF954" s="275"/>
      <c r="BG954" s="275"/>
      <c r="BH954" s="273"/>
      <c r="BI954" s="274"/>
      <c r="BJ954" s="275"/>
      <c r="BK954" s="275"/>
      <c r="BL954" s="273"/>
      <c r="BM954" s="274"/>
      <c r="BN954" s="275"/>
      <c r="BO954" s="275"/>
    </row>
    <row r="955">
      <c r="D955" s="273"/>
      <c r="E955" s="274"/>
      <c r="F955" s="275"/>
      <c r="G955" s="275"/>
      <c r="H955" s="273"/>
      <c r="I955" s="274"/>
      <c r="J955" s="275"/>
      <c r="K955" s="275"/>
      <c r="L955" s="273"/>
      <c r="M955" s="274"/>
      <c r="N955" s="275"/>
      <c r="O955" s="275"/>
      <c r="P955" s="273"/>
      <c r="Q955" s="274"/>
      <c r="R955" s="275"/>
      <c r="S955" s="275"/>
      <c r="T955" s="273"/>
      <c r="U955" s="274"/>
      <c r="V955" s="275"/>
      <c r="W955" s="275"/>
      <c r="X955" s="273"/>
      <c r="Y955" s="274"/>
      <c r="Z955" s="275"/>
      <c r="AA955" s="275"/>
      <c r="AB955" s="273"/>
      <c r="AC955" s="274"/>
      <c r="AD955" s="275"/>
      <c r="AE955" s="275"/>
      <c r="AF955" s="273"/>
      <c r="AG955" s="274"/>
      <c r="AH955" s="275"/>
      <c r="AI955" s="275"/>
      <c r="AJ955" s="273"/>
      <c r="AK955" s="274"/>
      <c r="AL955" s="275"/>
      <c r="AM955" s="275"/>
      <c r="AN955" s="273"/>
      <c r="AO955" s="274"/>
      <c r="AP955" s="275"/>
      <c r="AQ955" s="275"/>
      <c r="AR955" s="273"/>
      <c r="AS955" s="274"/>
      <c r="AT955" s="275"/>
      <c r="AU955" s="275"/>
      <c r="AV955" s="273"/>
      <c r="AW955" s="274"/>
      <c r="AX955" s="275"/>
      <c r="AY955" s="275"/>
      <c r="AZ955" s="273"/>
      <c r="BA955" s="274"/>
      <c r="BB955" s="275"/>
      <c r="BC955" s="275"/>
      <c r="BD955" s="273"/>
      <c r="BE955" s="274"/>
      <c r="BF955" s="275"/>
      <c r="BG955" s="275"/>
      <c r="BH955" s="273"/>
      <c r="BI955" s="274"/>
      <c r="BJ955" s="275"/>
      <c r="BK955" s="275"/>
      <c r="BL955" s="273"/>
      <c r="BM955" s="274"/>
      <c r="BN955" s="275"/>
      <c r="BO955" s="275"/>
    </row>
    <row r="956">
      <c r="D956" s="273"/>
      <c r="E956" s="274"/>
      <c r="F956" s="275"/>
      <c r="G956" s="275"/>
      <c r="H956" s="273"/>
      <c r="I956" s="274"/>
      <c r="J956" s="275"/>
      <c r="K956" s="275"/>
      <c r="L956" s="273"/>
      <c r="M956" s="274"/>
      <c r="N956" s="275"/>
      <c r="O956" s="275"/>
      <c r="P956" s="273"/>
      <c r="Q956" s="274"/>
      <c r="R956" s="275"/>
      <c r="S956" s="275"/>
      <c r="T956" s="273"/>
      <c r="U956" s="274"/>
      <c r="V956" s="275"/>
      <c r="W956" s="275"/>
      <c r="X956" s="273"/>
      <c r="Y956" s="274"/>
      <c r="Z956" s="275"/>
      <c r="AA956" s="275"/>
      <c r="AB956" s="273"/>
      <c r="AC956" s="274"/>
      <c r="AD956" s="275"/>
      <c r="AE956" s="275"/>
      <c r="AF956" s="273"/>
      <c r="AG956" s="274"/>
      <c r="AH956" s="275"/>
      <c r="AI956" s="275"/>
      <c r="AJ956" s="273"/>
      <c r="AK956" s="274"/>
      <c r="AL956" s="275"/>
      <c r="AM956" s="275"/>
      <c r="AN956" s="273"/>
      <c r="AO956" s="274"/>
      <c r="AP956" s="275"/>
      <c r="AQ956" s="275"/>
      <c r="AR956" s="273"/>
      <c r="AS956" s="274"/>
      <c r="AT956" s="275"/>
      <c r="AU956" s="275"/>
      <c r="AV956" s="273"/>
      <c r="AW956" s="274"/>
      <c r="AX956" s="275"/>
      <c r="AY956" s="275"/>
      <c r="AZ956" s="273"/>
      <c r="BA956" s="274"/>
      <c r="BB956" s="275"/>
      <c r="BC956" s="275"/>
      <c r="BD956" s="273"/>
      <c r="BE956" s="274"/>
      <c r="BF956" s="275"/>
      <c r="BG956" s="275"/>
      <c r="BH956" s="273"/>
      <c r="BI956" s="274"/>
      <c r="BJ956" s="275"/>
      <c r="BK956" s="275"/>
      <c r="BL956" s="273"/>
      <c r="BM956" s="274"/>
      <c r="BN956" s="275"/>
      <c r="BO956" s="275"/>
    </row>
    <row r="957">
      <c r="D957" s="273"/>
      <c r="E957" s="274"/>
      <c r="F957" s="275"/>
      <c r="G957" s="275"/>
      <c r="H957" s="273"/>
      <c r="I957" s="274"/>
      <c r="J957" s="275"/>
      <c r="K957" s="275"/>
      <c r="L957" s="273"/>
      <c r="M957" s="274"/>
      <c r="N957" s="275"/>
      <c r="O957" s="275"/>
      <c r="P957" s="273"/>
      <c r="Q957" s="274"/>
      <c r="R957" s="275"/>
      <c r="S957" s="275"/>
      <c r="T957" s="273"/>
      <c r="U957" s="274"/>
      <c r="V957" s="275"/>
      <c r="W957" s="275"/>
      <c r="X957" s="273"/>
      <c r="Y957" s="274"/>
      <c r="Z957" s="275"/>
      <c r="AA957" s="275"/>
      <c r="AB957" s="273"/>
      <c r="AC957" s="274"/>
      <c r="AD957" s="275"/>
      <c r="AE957" s="275"/>
      <c r="AF957" s="273"/>
      <c r="AG957" s="274"/>
      <c r="AH957" s="275"/>
      <c r="AI957" s="275"/>
      <c r="AJ957" s="273"/>
      <c r="AK957" s="274"/>
      <c r="AL957" s="275"/>
      <c r="AM957" s="275"/>
      <c r="AN957" s="273"/>
      <c r="AO957" s="274"/>
      <c r="AP957" s="275"/>
      <c r="AQ957" s="275"/>
      <c r="AR957" s="273"/>
      <c r="AS957" s="274"/>
      <c r="AT957" s="275"/>
      <c r="AU957" s="275"/>
      <c r="AV957" s="273"/>
      <c r="AW957" s="274"/>
      <c r="AX957" s="275"/>
      <c r="AY957" s="275"/>
      <c r="AZ957" s="273"/>
      <c r="BA957" s="274"/>
      <c r="BB957" s="275"/>
      <c r="BC957" s="275"/>
      <c r="BD957" s="273"/>
      <c r="BE957" s="274"/>
      <c r="BF957" s="275"/>
      <c r="BG957" s="275"/>
      <c r="BH957" s="273"/>
      <c r="BI957" s="274"/>
      <c r="BJ957" s="275"/>
      <c r="BK957" s="275"/>
      <c r="BL957" s="273"/>
      <c r="BM957" s="274"/>
      <c r="BN957" s="275"/>
      <c r="BO957" s="275"/>
    </row>
    <row r="958">
      <c r="D958" s="273"/>
      <c r="E958" s="274"/>
      <c r="F958" s="275"/>
      <c r="G958" s="275"/>
      <c r="H958" s="273"/>
      <c r="I958" s="274"/>
      <c r="J958" s="275"/>
      <c r="K958" s="275"/>
      <c r="L958" s="273"/>
      <c r="M958" s="274"/>
      <c r="N958" s="275"/>
      <c r="O958" s="275"/>
      <c r="P958" s="273"/>
      <c r="Q958" s="274"/>
      <c r="R958" s="275"/>
      <c r="S958" s="275"/>
      <c r="T958" s="273"/>
      <c r="U958" s="274"/>
      <c r="V958" s="275"/>
      <c r="W958" s="275"/>
      <c r="X958" s="273"/>
      <c r="Y958" s="274"/>
      <c r="Z958" s="275"/>
      <c r="AA958" s="275"/>
      <c r="AB958" s="273"/>
      <c r="AC958" s="274"/>
      <c r="AD958" s="275"/>
      <c r="AE958" s="275"/>
      <c r="AF958" s="273"/>
      <c r="AG958" s="274"/>
      <c r="AH958" s="275"/>
      <c r="AI958" s="275"/>
      <c r="AJ958" s="273"/>
      <c r="AK958" s="274"/>
      <c r="AL958" s="275"/>
      <c r="AM958" s="275"/>
      <c r="AN958" s="273"/>
      <c r="AO958" s="274"/>
      <c r="AP958" s="275"/>
      <c r="AQ958" s="275"/>
      <c r="AR958" s="273"/>
      <c r="AS958" s="274"/>
      <c r="AT958" s="275"/>
      <c r="AU958" s="275"/>
      <c r="AV958" s="273"/>
      <c r="AW958" s="274"/>
      <c r="AX958" s="275"/>
      <c r="AY958" s="275"/>
      <c r="AZ958" s="273"/>
      <c r="BA958" s="274"/>
      <c r="BB958" s="275"/>
      <c r="BC958" s="275"/>
      <c r="BD958" s="273"/>
      <c r="BE958" s="274"/>
      <c r="BF958" s="275"/>
      <c r="BG958" s="275"/>
      <c r="BH958" s="273"/>
      <c r="BI958" s="274"/>
      <c r="BJ958" s="275"/>
      <c r="BK958" s="275"/>
      <c r="BL958" s="273"/>
      <c r="BM958" s="274"/>
      <c r="BN958" s="275"/>
      <c r="BO958" s="275"/>
    </row>
    <row r="959">
      <c r="D959" s="273"/>
      <c r="E959" s="274"/>
      <c r="F959" s="275"/>
      <c r="G959" s="275"/>
      <c r="H959" s="273"/>
      <c r="I959" s="274"/>
      <c r="J959" s="275"/>
      <c r="K959" s="275"/>
      <c r="L959" s="273"/>
      <c r="M959" s="274"/>
      <c r="N959" s="275"/>
      <c r="O959" s="275"/>
      <c r="P959" s="273"/>
      <c r="Q959" s="274"/>
      <c r="R959" s="275"/>
      <c r="S959" s="275"/>
      <c r="T959" s="273"/>
      <c r="U959" s="274"/>
      <c r="V959" s="275"/>
      <c r="W959" s="275"/>
      <c r="X959" s="273"/>
      <c r="Y959" s="274"/>
      <c r="Z959" s="275"/>
      <c r="AA959" s="275"/>
      <c r="AB959" s="273"/>
      <c r="AC959" s="274"/>
      <c r="AD959" s="275"/>
      <c r="AE959" s="275"/>
      <c r="AF959" s="273"/>
      <c r="AG959" s="274"/>
      <c r="AH959" s="275"/>
      <c r="AI959" s="275"/>
      <c r="AJ959" s="273"/>
      <c r="AK959" s="274"/>
      <c r="AL959" s="275"/>
      <c r="AM959" s="275"/>
      <c r="AN959" s="273"/>
      <c r="AO959" s="274"/>
      <c r="AP959" s="275"/>
      <c r="AQ959" s="275"/>
      <c r="AR959" s="273"/>
      <c r="AS959" s="274"/>
      <c r="AT959" s="275"/>
      <c r="AU959" s="275"/>
      <c r="AV959" s="273"/>
      <c r="AW959" s="274"/>
      <c r="AX959" s="275"/>
      <c r="AY959" s="275"/>
      <c r="AZ959" s="273"/>
      <c r="BA959" s="274"/>
      <c r="BB959" s="275"/>
      <c r="BC959" s="275"/>
      <c r="BD959" s="273"/>
      <c r="BE959" s="274"/>
      <c r="BF959" s="275"/>
      <c r="BG959" s="275"/>
      <c r="BH959" s="273"/>
      <c r="BI959" s="274"/>
      <c r="BJ959" s="275"/>
      <c r="BK959" s="275"/>
      <c r="BL959" s="273"/>
      <c r="BM959" s="274"/>
      <c r="BN959" s="275"/>
      <c r="BO959" s="275"/>
    </row>
    <row r="960">
      <c r="D960" s="273"/>
      <c r="E960" s="274"/>
      <c r="F960" s="275"/>
      <c r="G960" s="275"/>
      <c r="H960" s="273"/>
      <c r="I960" s="274"/>
      <c r="J960" s="275"/>
      <c r="K960" s="275"/>
      <c r="L960" s="273"/>
      <c r="M960" s="274"/>
      <c r="N960" s="275"/>
      <c r="O960" s="275"/>
      <c r="P960" s="273"/>
      <c r="Q960" s="274"/>
      <c r="R960" s="275"/>
      <c r="S960" s="275"/>
      <c r="T960" s="273"/>
      <c r="U960" s="274"/>
      <c r="V960" s="275"/>
      <c r="W960" s="275"/>
      <c r="X960" s="273"/>
      <c r="Y960" s="274"/>
      <c r="Z960" s="275"/>
      <c r="AA960" s="275"/>
      <c r="AB960" s="273"/>
      <c r="AC960" s="274"/>
      <c r="AD960" s="275"/>
      <c r="AE960" s="275"/>
      <c r="AF960" s="273"/>
      <c r="AG960" s="274"/>
      <c r="AH960" s="275"/>
      <c r="AI960" s="275"/>
      <c r="AJ960" s="273"/>
      <c r="AK960" s="274"/>
      <c r="AL960" s="275"/>
      <c r="AM960" s="275"/>
      <c r="AN960" s="273"/>
      <c r="AO960" s="274"/>
      <c r="AP960" s="275"/>
      <c r="AQ960" s="275"/>
      <c r="AR960" s="273"/>
      <c r="AS960" s="274"/>
      <c r="AT960" s="275"/>
      <c r="AU960" s="275"/>
      <c r="AV960" s="273"/>
      <c r="AW960" s="274"/>
      <c r="AX960" s="275"/>
      <c r="AY960" s="275"/>
      <c r="AZ960" s="273"/>
      <c r="BA960" s="274"/>
      <c r="BB960" s="275"/>
      <c r="BC960" s="275"/>
      <c r="BD960" s="273"/>
      <c r="BE960" s="274"/>
      <c r="BF960" s="275"/>
      <c r="BG960" s="275"/>
      <c r="BH960" s="273"/>
      <c r="BI960" s="274"/>
      <c r="BJ960" s="275"/>
      <c r="BK960" s="275"/>
      <c r="BL960" s="273"/>
      <c r="BM960" s="274"/>
      <c r="BN960" s="275"/>
      <c r="BO960" s="275"/>
    </row>
    <row r="961">
      <c r="D961" s="273"/>
      <c r="E961" s="274"/>
      <c r="F961" s="275"/>
      <c r="G961" s="275"/>
      <c r="H961" s="273"/>
      <c r="I961" s="274"/>
      <c r="J961" s="275"/>
      <c r="K961" s="275"/>
      <c r="L961" s="273"/>
      <c r="M961" s="274"/>
      <c r="N961" s="275"/>
      <c r="O961" s="275"/>
      <c r="P961" s="273"/>
      <c r="Q961" s="274"/>
      <c r="R961" s="275"/>
      <c r="S961" s="275"/>
      <c r="T961" s="273"/>
      <c r="U961" s="274"/>
      <c r="V961" s="275"/>
      <c r="W961" s="275"/>
      <c r="X961" s="273"/>
      <c r="Y961" s="274"/>
      <c r="Z961" s="275"/>
      <c r="AA961" s="275"/>
      <c r="AB961" s="273"/>
      <c r="AC961" s="274"/>
      <c r="AD961" s="275"/>
      <c r="AE961" s="275"/>
      <c r="AF961" s="273"/>
      <c r="AG961" s="274"/>
      <c r="AH961" s="275"/>
      <c r="AI961" s="275"/>
      <c r="AJ961" s="273"/>
      <c r="AK961" s="274"/>
      <c r="AL961" s="275"/>
      <c r="AM961" s="275"/>
      <c r="AN961" s="273"/>
      <c r="AO961" s="274"/>
      <c r="AP961" s="275"/>
      <c r="AQ961" s="275"/>
      <c r="AR961" s="273"/>
      <c r="AS961" s="274"/>
      <c r="AT961" s="275"/>
      <c r="AU961" s="275"/>
      <c r="AV961" s="273"/>
      <c r="AW961" s="274"/>
      <c r="AX961" s="275"/>
      <c r="AY961" s="275"/>
      <c r="AZ961" s="273"/>
      <c r="BA961" s="274"/>
      <c r="BB961" s="275"/>
      <c r="BC961" s="275"/>
      <c r="BD961" s="273"/>
      <c r="BE961" s="274"/>
      <c r="BF961" s="275"/>
      <c r="BG961" s="275"/>
      <c r="BH961" s="273"/>
      <c r="BI961" s="274"/>
      <c r="BJ961" s="275"/>
      <c r="BK961" s="275"/>
      <c r="BL961" s="273"/>
      <c r="BM961" s="274"/>
      <c r="BN961" s="275"/>
      <c r="BO961" s="275"/>
    </row>
    <row r="962">
      <c r="D962" s="273"/>
      <c r="E962" s="274"/>
      <c r="F962" s="275"/>
      <c r="G962" s="275"/>
      <c r="H962" s="273"/>
      <c r="I962" s="274"/>
      <c r="J962" s="275"/>
      <c r="K962" s="275"/>
      <c r="L962" s="273"/>
      <c r="M962" s="274"/>
      <c r="N962" s="275"/>
      <c r="O962" s="275"/>
      <c r="P962" s="273"/>
      <c r="Q962" s="274"/>
      <c r="R962" s="275"/>
      <c r="S962" s="275"/>
      <c r="T962" s="273"/>
      <c r="U962" s="274"/>
      <c r="V962" s="275"/>
      <c r="W962" s="275"/>
      <c r="X962" s="273"/>
      <c r="Y962" s="274"/>
      <c r="Z962" s="275"/>
      <c r="AA962" s="275"/>
      <c r="AB962" s="273"/>
      <c r="AC962" s="274"/>
      <c r="AD962" s="275"/>
      <c r="AE962" s="275"/>
      <c r="AF962" s="273"/>
      <c r="AG962" s="274"/>
      <c r="AH962" s="275"/>
      <c r="AI962" s="275"/>
      <c r="AJ962" s="273"/>
      <c r="AK962" s="274"/>
      <c r="AL962" s="275"/>
      <c r="AM962" s="275"/>
      <c r="AN962" s="273"/>
      <c r="AO962" s="274"/>
      <c r="AP962" s="275"/>
      <c r="AQ962" s="275"/>
      <c r="AR962" s="273"/>
      <c r="AS962" s="274"/>
      <c r="AT962" s="275"/>
      <c r="AU962" s="275"/>
      <c r="AV962" s="273"/>
      <c r="AW962" s="274"/>
      <c r="AX962" s="275"/>
      <c r="AY962" s="275"/>
      <c r="AZ962" s="273"/>
      <c r="BA962" s="274"/>
      <c r="BB962" s="275"/>
      <c r="BC962" s="275"/>
      <c r="BD962" s="273"/>
      <c r="BE962" s="274"/>
      <c r="BF962" s="275"/>
      <c r="BG962" s="275"/>
      <c r="BH962" s="273"/>
      <c r="BI962" s="274"/>
      <c r="BJ962" s="275"/>
      <c r="BK962" s="275"/>
      <c r="BL962" s="273"/>
      <c r="BM962" s="274"/>
      <c r="BN962" s="275"/>
      <c r="BO962" s="275"/>
    </row>
    <row r="963">
      <c r="D963" s="273"/>
      <c r="E963" s="274"/>
      <c r="F963" s="275"/>
      <c r="G963" s="275"/>
      <c r="H963" s="273"/>
      <c r="I963" s="274"/>
      <c r="J963" s="275"/>
      <c r="K963" s="275"/>
      <c r="L963" s="273"/>
      <c r="M963" s="274"/>
      <c r="N963" s="275"/>
      <c r="O963" s="275"/>
      <c r="P963" s="273"/>
      <c r="Q963" s="274"/>
      <c r="R963" s="275"/>
      <c r="S963" s="275"/>
      <c r="T963" s="273"/>
      <c r="U963" s="274"/>
      <c r="V963" s="275"/>
      <c r="W963" s="275"/>
      <c r="X963" s="273"/>
      <c r="Y963" s="274"/>
      <c r="Z963" s="275"/>
      <c r="AA963" s="275"/>
      <c r="AB963" s="273"/>
      <c r="AC963" s="274"/>
      <c r="AD963" s="275"/>
      <c r="AE963" s="275"/>
      <c r="AF963" s="273"/>
      <c r="AG963" s="274"/>
      <c r="AH963" s="275"/>
      <c r="AI963" s="275"/>
      <c r="AJ963" s="273"/>
      <c r="AK963" s="274"/>
      <c r="AL963" s="275"/>
      <c r="AM963" s="275"/>
      <c r="AN963" s="273"/>
      <c r="AO963" s="274"/>
      <c r="AP963" s="275"/>
      <c r="AQ963" s="275"/>
      <c r="AR963" s="273"/>
      <c r="AS963" s="274"/>
      <c r="AT963" s="275"/>
      <c r="AU963" s="275"/>
      <c r="AV963" s="273"/>
      <c r="AW963" s="274"/>
      <c r="AX963" s="275"/>
      <c r="AY963" s="275"/>
      <c r="AZ963" s="273"/>
      <c r="BA963" s="274"/>
      <c r="BB963" s="275"/>
      <c r="BC963" s="275"/>
      <c r="BD963" s="273"/>
      <c r="BE963" s="274"/>
      <c r="BF963" s="275"/>
      <c r="BG963" s="275"/>
      <c r="BH963" s="273"/>
      <c r="BI963" s="274"/>
      <c r="BJ963" s="275"/>
      <c r="BK963" s="275"/>
      <c r="BL963" s="273"/>
      <c r="BM963" s="274"/>
      <c r="BN963" s="275"/>
      <c r="BO963" s="275"/>
    </row>
    <row r="964">
      <c r="D964" s="273"/>
      <c r="E964" s="274"/>
      <c r="F964" s="275"/>
      <c r="G964" s="275"/>
      <c r="H964" s="273"/>
      <c r="I964" s="274"/>
      <c r="J964" s="275"/>
      <c r="K964" s="275"/>
      <c r="L964" s="273"/>
      <c r="M964" s="274"/>
      <c r="N964" s="275"/>
      <c r="O964" s="275"/>
      <c r="P964" s="273"/>
      <c r="Q964" s="274"/>
      <c r="R964" s="275"/>
      <c r="S964" s="275"/>
      <c r="T964" s="273"/>
      <c r="U964" s="274"/>
      <c r="V964" s="275"/>
      <c r="W964" s="275"/>
      <c r="X964" s="273"/>
      <c r="Y964" s="274"/>
      <c r="Z964" s="275"/>
      <c r="AA964" s="275"/>
      <c r="AB964" s="273"/>
      <c r="AC964" s="274"/>
      <c r="AD964" s="275"/>
      <c r="AE964" s="275"/>
      <c r="AF964" s="273"/>
      <c r="AG964" s="274"/>
      <c r="AH964" s="275"/>
      <c r="AI964" s="275"/>
      <c r="AJ964" s="273"/>
      <c r="AK964" s="274"/>
      <c r="AL964" s="275"/>
      <c r="AM964" s="275"/>
      <c r="AN964" s="273"/>
      <c r="AO964" s="274"/>
      <c r="AP964" s="275"/>
      <c r="AQ964" s="275"/>
      <c r="AR964" s="273"/>
      <c r="AS964" s="274"/>
      <c r="AT964" s="275"/>
      <c r="AU964" s="275"/>
      <c r="AV964" s="273"/>
      <c r="AW964" s="274"/>
      <c r="AX964" s="275"/>
      <c r="AY964" s="275"/>
      <c r="AZ964" s="273"/>
      <c r="BA964" s="274"/>
      <c r="BB964" s="275"/>
      <c r="BC964" s="275"/>
      <c r="BD964" s="273"/>
      <c r="BE964" s="274"/>
      <c r="BF964" s="275"/>
      <c r="BG964" s="275"/>
      <c r="BH964" s="273"/>
      <c r="BI964" s="274"/>
      <c r="BJ964" s="275"/>
      <c r="BK964" s="275"/>
      <c r="BL964" s="273"/>
      <c r="BM964" s="274"/>
      <c r="BN964" s="275"/>
      <c r="BO964" s="275"/>
    </row>
    <row r="965">
      <c r="D965" s="273"/>
      <c r="E965" s="274"/>
      <c r="F965" s="275"/>
      <c r="G965" s="275"/>
      <c r="H965" s="273"/>
      <c r="I965" s="274"/>
      <c r="J965" s="275"/>
      <c r="K965" s="275"/>
      <c r="L965" s="273"/>
      <c r="M965" s="274"/>
      <c r="N965" s="275"/>
      <c r="O965" s="275"/>
      <c r="P965" s="273"/>
      <c r="Q965" s="274"/>
      <c r="R965" s="275"/>
      <c r="S965" s="275"/>
      <c r="T965" s="273"/>
      <c r="U965" s="274"/>
      <c r="V965" s="275"/>
      <c r="W965" s="275"/>
      <c r="X965" s="273"/>
      <c r="Y965" s="274"/>
      <c r="Z965" s="275"/>
      <c r="AA965" s="275"/>
      <c r="AB965" s="273"/>
      <c r="AC965" s="274"/>
      <c r="AD965" s="275"/>
      <c r="AE965" s="275"/>
      <c r="AF965" s="273"/>
      <c r="AG965" s="274"/>
      <c r="AH965" s="275"/>
      <c r="AI965" s="275"/>
      <c r="AJ965" s="273"/>
      <c r="AK965" s="274"/>
      <c r="AL965" s="275"/>
      <c r="AM965" s="275"/>
      <c r="AN965" s="273"/>
      <c r="AO965" s="274"/>
      <c r="AP965" s="275"/>
      <c r="AQ965" s="275"/>
      <c r="AR965" s="273"/>
      <c r="AS965" s="274"/>
      <c r="AT965" s="275"/>
      <c r="AU965" s="275"/>
      <c r="AV965" s="273"/>
      <c r="AW965" s="274"/>
      <c r="AX965" s="275"/>
      <c r="AY965" s="275"/>
      <c r="AZ965" s="273"/>
      <c r="BA965" s="274"/>
      <c r="BB965" s="275"/>
      <c r="BC965" s="275"/>
      <c r="BD965" s="273"/>
      <c r="BE965" s="274"/>
      <c r="BF965" s="275"/>
      <c r="BG965" s="275"/>
      <c r="BH965" s="273"/>
      <c r="BI965" s="274"/>
      <c r="BJ965" s="275"/>
      <c r="BK965" s="275"/>
      <c r="BL965" s="273"/>
      <c r="BM965" s="274"/>
      <c r="BN965" s="275"/>
      <c r="BO965" s="275"/>
    </row>
    <row r="966">
      <c r="D966" s="273"/>
      <c r="E966" s="274"/>
      <c r="F966" s="275"/>
      <c r="G966" s="275"/>
      <c r="H966" s="273"/>
      <c r="I966" s="274"/>
      <c r="J966" s="275"/>
      <c r="K966" s="275"/>
      <c r="L966" s="273"/>
      <c r="M966" s="274"/>
      <c r="N966" s="275"/>
      <c r="O966" s="275"/>
      <c r="P966" s="273"/>
      <c r="Q966" s="274"/>
      <c r="R966" s="275"/>
      <c r="S966" s="275"/>
      <c r="T966" s="273"/>
      <c r="U966" s="274"/>
      <c r="V966" s="275"/>
      <c r="W966" s="275"/>
      <c r="X966" s="273"/>
      <c r="Y966" s="274"/>
      <c r="Z966" s="275"/>
      <c r="AA966" s="275"/>
      <c r="AB966" s="273"/>
      <c r="AC966" s="274"/>
      <c r="AD966" s="275"/>
      <c r="AE966" s="275"/>
      <c r="AF966" s="273"/>
      <c r="AG966" s="274"/>
      <c r="AH966" s="275"/>
      <c r="AI966" s="275"/>
      <c r="AJ966" s="273"/>
      <c r="AK966" s="274"/>
      <c r="AL966" s="275"/>
      <c r="AM966" s="275"/>
      <c r="AN966" s="273"/>
      <c r="AO966" s="274"/>
      <c r="AP966" s="275"/>
      <c r="AQ966" s="275"/>
      <c r="AR966" s="273"/>
      <c r="AS966" s="274"/>
      <c r="AT966" s="275"/>
      <c r="AU966" s="275"/>
      <c r="AV966" s="273"/>
      <c r="AW966" s="274"/>
      <c r="AX966" s="275"/>
      <c r="AY966" s="275"/>
      <c r="AZ966" s="273"/>
      <c r="BA966" s="274"/>
      <c r="BB966" s="275"/>
      <c r="BC966" s="275"/>
      <c r="BD966" s="273"/>
      <c r="BE966" s="274"/>
      <c r="BF966" s="275"/>
      <c r="BG966" s="275"/>
      <c r="BH966" s="273"/>
      <c r="BI966" s="274"/>
      <c r="BJ966" s="275"/>
      <c r="BK966" s="275"/>
      <c r="BL966" s="273"/>
      <c r="BM966" s="274"/>
      <c r="BN966" s="275"/>
      <c r="BO966" s="275"/>
    </row>
    <row r="967">
      <c r="D967" s="273"/>
      <c r="E967" s="274"/>
      <c r="F967" s="275"/>
      <c r="G967" s="275"/>
      <c r="H967" s="273"/>
      <c r="I967" s="274"/>
      <c r="J967" s="275"/>
      <c r="K967" s="275"/>
      <c r="L967" s="273"/>
      <c r="M967" s="274"/>
      <c r="N967" s="275"/>
      <c r="O967" s="275"/>
      <c r="P967" s="273"/>
      <c r="Q967" s="274"/>
      <c r="R967" s="275"/>
      <c r="S967" s="275"/>
      <c r="T967" s="273"/>
      <c r="U967" s="274"/>
      <c r="V967" s="275"/>
      <c r="W967" s="275"/>
      <c r="X967" s="273"/>
      <c r="Y967" s="274"/>
      <c r="Z967" s="275"/>
      <c r="AA967" s="275"/>
      <c r="AB967" s="273"/>
      <c r="AC967" s="274"/>
      <c r="AD967" s="275"/>
      <c r="AE967" s="275"/>
      <c r="AF967" s="273"/>
      <c r="AG967" s="274"/>
      <c r="AH967" s="275"/>
      <c r="AI967" s="275"/>
      <c r="AJ967" s="273"/>
      <c r="AK967" s="274"/>
      <c r="AL967" s="275"/>
      <c r="AM967" s="275"/>
      <c r="AN967" s="273"/>
      <c r="AO967" s="274"/>
      <c r="AP967" s="275"/>
      <c r="AQ967" s="275"/>
      <c r="AR967" s="273"/>
      <c r="AS967" s="274"/>
      <c r="AT967" s="275"/>
      <c r="AU967" s="275"/>
      <c r="AV967" s="273"/>
      <c r="AW967" s="274"/>
      <c r="AX967" s="275"/>
      <c r="AY967" s="275"/>
      <c r="AZ967" s="273"/>
      <c r="BA967" s="274"/>
      <c r="BB967" s="275"/>
      <c r="BC967" s="275"/>
      <c r="BD967" s="273"/>
      <c r="BE967" s="274"/>
      <c r="BF967" s="275"/>
      <c r="BG967" s="275"/>
      <c r="BH967" s="273"/>
      <c r="BI967" s="274"/>
      <c r="BJ967" s="275"/>
      <c r="BK967" s="275"/>
      <c r="BL967" s="273"/>
      <c r="BM967" s="274"/>
      <c r="BN967" s="275"/>
      <c r="BO967" s="275"/>
    </row>
    <row r="968">
      <c r="D968" s="273"/>
      <c r="E968" s="274"/>
      <c r="F968" s="275"/>
      <c r="G968" s="275"/>
      <c r="H968" s="273"/>
      <c r="I968" s="274"/>
      <c r="J968" s="275"/>
      <c r="K968" s="275"/>
      <c r="L968" s="273"/>
      <c r="M968" s="274"/>
      <c r="N968" s="275"/>
      <c r="O968" s="275"/>
      <c r="P968" s="273"/>
      <c r="Q968" s="274"/>
      <c r="R968" s="275"/>
      <c r="S968" s="275"/>
      <c r="T968" s="273"/>
      <c r="U968" s="274"/>
      <c r="V968" s="275"/>
      <c r="W968" s="275"/>
      <c r="X968" s="273"/>
      <c r="Y968" s="274"/>
      <c r="Z968" s="275"/>
      <c r="AA968" s="275"/>
      <c r="AB968" s="273"/>
      <c r="AC968" s="274"/>
      <c r="AD968" s="275"/>
      <c r="AE968" s="275"/>
      <c r="AF968" s="273"/>
      <c r="AG968" s="274"/>
      <c r="AH968" s="275"/>
      <c r="AI968" s="275"/>
      <c r="AJ968" s="273"/>
      <c r="AK968" s="274"/>
      <c r="AL968" s="275"/>
      <c r="AM968" s="275"/>
      <c r="AN968" s="273"/>
      <c r="AO968" s="274"/>
      <c r="AP968" s="275"/>
      <c r="AQ968" s="275"/>
      <c r="AR968" s="273"/>
      <c r="AS968" s="274"/>
      <c r="AT968" s="275"/>
      <c r="AU968" s="275"/>
      <c r="AV968" s="273"/>
      <c r="AW968" s="274"/>
      <c r="AX968" s="275"/>
      <c r="AY968" s="275"/>
      <c r="AZ968" s="273"/>
      <c r="BA968" s="274"/>
      <c r="BB968" s="275"/>
      <c r="BC968" s="275"/>
      <c r="BD968" s="273"/>
      <c r="BE968" s="274"/>
      <c r="BF968" s="275"/>
      <c r="BG968" s="275"/>
      <c r="BH968" s="273"/>
      <c r="BI968" s="274"/>
      <c r="BJ968" s="275"/>
      <c r="BK968" s="275"/>
      <c r="BL968" s="273"/>
      <c r="BM968" s="274"/>
      <c r="BN968" s="275"/>
      <c r="BO968" s="275"/>
    </row>
    <row r="969">
      <c r="D969" s="273"/>
      <c r="E969" s="274"/>
      <c r="F969" s="275"/>
      <c r="G969" s="275"/>
      <c r="H969" s="273"/>
      <c r="I969" s="274"/>
      <c r="J969" s="275"/>
      <c r="K969" s="275"/>
      <c r="L969" s="273"/>
      <c r="M969" s="274"/>
      <c r="N969" s="275"/>
      <c r="O969" s="275"/>
      <c r="P969" s="273"/>
      <c r="Q969" s="274"/>
      <c r="R969" s="275"/>
      <c r="S969" s="275"/>
      <c r="T969" s="273"/>
      <c r="U969" s="274"/>
      <c r="V969" s="275"/>
      <c r="W969" s="275"/>
      <c r="X969" s="273"/>
      <c r="Y969" s="274"/>
      <c r="Z969" s="275"/>
      <c r="AA969" s="275"/>
      <c r="AB969" s="273"/>
      <c r="AC969" s="274"/>
      <c r="AD969" s="275"/>
      <c r="AE969" s="275"/>
      <c r="AF969" s="273"/>
      <c r="AG969" s="274"/>
      <c r="AH969" s="275"/>
      <c r="AI969" s="275"/>
      <c r="AJ969" s="273"/>
      <c r="AK969" s="274"/>
      <c r="AL969" s="275"/>
      <c r="AM969" s="275"/>
      <c r="AN969" s="273"/>
      <c r="AO969" s="274"/>
      <c r="AP969" s="275"/>
      <c r="AQ969" s="275"/>
      <c r="AR969" s="273"/>
      <c r="AS969" s="274"/>
      <c r="AT969" s="275"/>
      <c r="AU969" s="275"/>
      <c r="AV969" s="273"/>
      <c r="AW969" s="274"/>
      <c r="AX969" s="275"/>
      <c r="AY969" s="275"/>
      <c r="AZ969" s="273"/>
      <c r="BA969" s="274"/>
      <c r="BB969" s="275"/>
      <c r="BC969" s="275"/>
      <c r="BD969" s="273"/>
      <c r="BE969" s="274"/>
      <c r="BF969" s="275"/>
      <c r="BG969" s="275"/>
      <c r="BH969" s="273"/>
      <c r="BI969" s="274"/>
      <c r="BJ969" s="275"/>
      <c r="BK969" s="275"/>
      <c r="BL969" s="273"/>
      <c r="BM969" s="274"/>
      <c r="BN969" s="275"/>
      <c r="BO969" s="275"/>
    </row>
    <row r="970">
      <c r="D970" s="273"/>
      <c r="E970" s="274"/>
      <c r="F970" s="275"/>
      <c r="G970" s="275"/>
      <c r="H970" s="273"/>
      <c r="I970" s="274"/>
      <c r="J970" s="275"/>
      <c r="K970" s="275"/>
      <c r="L970" s="273"/>
      <c r="M970" s="274"/>
      <c r="N970" s="275"/>
      <c r="O970" s="275"/>
      <c r="P970" s="273"/>
      <c r="Q970" s="274"/>
      <c r="R970" s="275"/>
      <c r="S970" s="275"/>
      <c r="T970" s="273"/>
      <c r="U970" s="274"/>
      <c r="V970" s="275"/>
      <c r="W970" s="275"/>
      <c r="X970" s="273"/>
      <c r="Y970" s="274"/>
      <c r="Z970" s="275"/>
      <c r="AA970" s="275"/>
      <c r="AB970" s="273"/>
      <c r="AC970" s="274"/>
      <c r="AD970" s="275"/>
      <c r="AE970" s="275"/>
      <c r="AF970" s="273"/>
      <c r="AG970" s="274"/>
      <c r="AH970" s="275"/>
      <c r="AI970" s="275"/>
      <c r="AJ970" s="273"/>
      <c r="AK970" s="274"/>
      <c r="AL970" s="275"/>
      <c r="AM970" s="275"/>
      <c r="AN970" s="273"/>
      <c r="AO970" s="274"/>
      <c r="AP970" s="275"/>
      <c r="AQ970" s="275"/>
      <c r="AR970" s="273"/>
      <c r="AS970" s="274"/>
      <c r="AT970" s="275"/>
      <c r="AU970" s="275"/>
      <c r="AV970" s="273"/>
      <c r="AW970" s="274"/>
      <c r="AX970" s="275"/>
      <c r="AY970" s="275"/>
      <c r="AZ970" s="273"/>
      <c r="BA970" s="274"/>
      <c r="BB970" s="275"/>
      <c r="BC970" s="275"/>
      <c r="BD970" s="273"/>
      <c r="BE970" s="274"/>
      <c r="BF970" s="275"/>
      <c r="BG970" s="275"/>
      <c r="BH970" s="273"/>
      <c r="BI970" s="274"/>
      <c r="BJ970" s="275"/>
      <c r="BK970" s="275"/>
      <c r="BL970" s="273"/>
      <c r="BM970" s="274"/>
      <c r="BN970" s="275"/>
      <c r="BO970" s="275"/>
    </row>
    <row r="971">
      <c r="D971" s="273"/>
      <c r="E971" s="274"/>
      <c r="F971" s="275"/>
      <c r="G971" s="275"/>
      <c r="H971" s="273"/>
      <c r="I971" s="274"/>
      <c r="J971" s="275"/>
      <c r="K971" s="275"/>
      <c r="L971" s="273"/>
      <c r="M971" s="274"/>
      <c r="N971" s="275"/>
      <c r="O971" s="275"/>
      <c r="P971" s="273"/>
      <c r="Q971" s="274"/>
      <c r="R971" s="275"/>
      <c r="S971" s="275"/>
      <c r="T971" s="273"/>
      <c r="U971" s="274"/>
      <c r="V971" s="275"/>
      <c r="W971" s="275"/>
      <c r="X971" s="273"/>
      <c r="Y971" s="274"/>
      <c r="Z971" s="275"/>
      <c r="AA971" s="275"/>
      <c r="AB971" s="273"/>
      <c r="AC971" s="274"/>
      <c r="AD971" s="275"/>
      <c r="AE971" s="275"/>
      <c r="AF971" s="273"/>
      <c r="AG971" s="274"/>
      <c r="AH971" s="275"/>
      <c r="AI971" s="275"/>
      <c r="AJ971" s="273"/>
      <c r="AK971" s="274"/>
      <c r="AL971" s="275"/>
      <c r="AM971" s="275"/>
      <c r="AN971" s="273"/>
      <c r="AO971" s="274"/>
      <c r="AP971" s="275"/>
      <c r="AQ971" s="275"/>
      <c r="AR971" s="273"/>
      <c r="AS971" s="274"/>
      <c r="AT971" s="275"/>
      <c r="AU971" s="275"/>
      <c r="AV971" s="273"/>
      <c r="AW971" s="274"/>
      <c r="AX971" s="275"/>
      <c r="AY971" s="275"/>
      <c r="AZ971" s="273"/>
      <c r="BA971" s="274"/>
      <c r="BB971" s="275"/>
      <c r="BC971" s="275"/>
      <c r="BD971" s="273"/>
      <c r="BE971" s="274"/>
      <c r="BF971" s="275"/>
      <c r="BG971" s="275"/>
      <c r="BH971" s="273"/>
      <c r="BI971" s="274"/>
      <c r="BJ971" s="275"/>
      <c r="BK971" s="275"/>
      <c r="BL971" s="273"/>
      <c r="BM971" s="274"/>
      <c r="BN971" s="275"/>
      <c r="BO971" s="275"/>
    </row>
    <row r="972">
      <c r="D972" s="273"/>
      <c r="E972" s="274"/>
      <c r="F972" s="275"/>
      <c r="G972" s="275"/>
      <c r="H972" s="273"/>
      <c r="I972" s="274"/>
      <c r="J972" s="275"/>
      <c r="K972" s="275"/>
      <c r="L972" s="273"/>
      <c r="M972" s="274"/>
      <c r="N972" s="275"/>
      <c r="O972" s="275"/>
      <c r="P972" s="273"/>
      <c r="Q972" s="274"/>
      <c r="R972" s="275"/>
      <c r="S972" s="275"/>
      <c r="T972" s="273"/>
      <c r="U972" s="274"/>
      <c r="V972" s="275"/>
      <c r="W972" s="275"/>
      <c r="X972" s="273"/>
      <c r="Y972" s="274"/>
      <c r="Z972" s="275"/>
      <c r="AA972" s="275"/>
      <c r="AB972" s="273"/>
      <c r="AC972" s="274"/>
      <c r="AD972" s="275"/>
      <c r="AE972" s="275"/>
      <c r="AF972" s="273"/>
      <c r="AG972" s="274"/>
      <c r="AH972" s="275"/>
      <c r="AI972" s="275"/>
      <c r="AJ972" s="273"/>
      <c r="AK972" s="274"/>
      <c r="AL972" s="275"/>
      <c r="AM972" s="275"/>
      <c r="AN972" s="273"/>
      <c r="AO972" s="274"/>
      <c r="AP972" s="275"/>
      <c r="AQ972" s="275"/>
      <c r="AR972" s="273"/>
      <c r="AS972" s="274"/>
      <c r="AT972" s="275"/>
      <c r="AU972" s="275"/>
      <c r="AV972" s="273"/>
      <c r="AW972" s="274"/>
      <c r="AX972" s="275"/>
      <c r="AY972" s="275"/>
      <c r="AZ972" s="273"/>
      <c r="BA972" s="274"/>
      <c r="BB972" s="275"/>
      <c r="BC972" s="275"/>
      <c r="BD972" s="273"/>
      <c r="BE972" s="274"/>
      <c r="BF972" s="275"/>
      <c r="BG972" s="275"/>
      <c r="BH972" s="273"/>
      <c r="BI972" s="274"/>
      <c r="BJ972" s="275"/>
      <c r="BK972" s="275"/>
      <c r="BL972" s="273"/>
      <c r="BM972" s="274"/>
      <c r="BN972" s="275"/>
      <c r="BO972" s="275"/>
    </row>
    <row r="973">
      <c r="D973" s="273"/>
      <c r="E973" s="274"/>
      <c r="F973" s="275"/>
      <c r="G973" s="275"/>
      <c r="H973" s="273"/>
      <c r="I973" s="274"/>
      <c r="J973" s="275"/>
      <c r="K973" s="275"/>
      <c r="L973" s="273"/>
      <c r="M973" s="274"/>
      <c r="N973" s="275"/>
      <c r="O973" s="275"/>
      <c r="P973" s="273"/>
      <c r="Q973" s="274"/>
      <c r="R973" s="275"/>
      <c r="S973" s="275"/>
      <c r="T973" s="273"/>
      <c r="U973" s="274"/>
      <c r="V973" s="275"/>
      <c r="W973" s="275"/>
      <c r="X973" s="273"/>
      <c r="Y973" s="274"/>
      <c r="Z973" s="275"/>
      <c r="AA973" s="275"/>
      <c r="AB973" s="273"/>
      <c r="AC973" s="274"/>
      <c r="AD973" s="275"/>
      <c r="AE973" s="275"/>
      <c r="AF973" s="273"/>
      <c r="AG973" s="274"/>
      <c r="AH973" s="275"/>
      <c r="AI973" s="275"/>
      <c r="AJ973" s="273"/>
      <c r="AK973" s="274"/>
      <c r="AL973" s="275"/>
      <c r="AM973" s="275"/>
      <c r="AN973" s="273"/>
      <c r="AO973" s="274"/>
      <c r="AP973" s="275"/>
      <c r="AQ973" s="275"/>
      <c r="AR973" s="273"/>
      <c r="AS973" s="274"/>
      <c r="AT973" s="275"/>
      <c r="AU973" s="275"/>
      <c r="AV973" s="273"/>
      <c r="AW973" s="274"/>
      <c r="AX973" s="275"/>
      <c r="AY973" s="275"/>
      <c r="AZ973" s="273"/>
      <c r="BA973" s="274"/>
      <c r="BB973" s="275"/>
      <c r="BC973" s="275"/>
      <c r="BD973" s="273"/>
      <c r="BE973" s="274"/>
      <c r="BF973" s="275"/>
      <c r="BG973" s="275"/>
      <c r="BH973" s="273"/>
      <c r="BI973" s="274"/>
      <c r="BJ973" s="275"/>
      <c r="BK973" s="275"/>
      <c r="BL973" s="273"/>
      <c r="BM973" s="274"/>
      <c r="BN973" s="275"/>
      <c r="BO973" s="275"/>
    </row>
    <row r="974">
      <c r="D974" s="273"/>
      <c r="E974" s="274"/>
      <c r="F974" s="275"/>
      <c r="G974" s="275"/>
      <c r="H974" s="273"/>
      <c r="I974" s="274"/>
      <c r="J974" s="275"/>
      <c r="K974" s="275"/>
      <c r="L974" s="273"/>
      <c r="M974" s="274"/>
      <c r="N974" s="275"/>
      <c r="O974" s="275"/>
      <c r="P974" s="273"/>
      <c r="Q974" s="274"/>
      <c r="R974" s="275"/>
      <c r="S974" s="275"/>
      <c r="T974" s="273"/>
      <c r="U974" s="274"/>
      <c r="V974" s="275"/>
      <c r="W974" s="275"/>
      <c r="X974" s="273"/>
      <c r="Y974" s="274"/>
      <c r="Z974" s="275"/>
      <c r="AA974" s="275"/>
      <c r="AB974" s="273"/>
      <c r="AC974" s="274"/>
      <c r="AD974" s="275"/>
      <c r="AE974" s="275"/>
      <c r="AF974" s="273"/>
      <c r="AG974" s="274"/>
      <c r="AH974" s="275"/>
      <c r="AI974" s="275"/>
      <c r="AJ974" s="273"/>
      <c r="AK974" s="274"/>
      <c r="AL974" s="275"/>
      <c r="AM974" s="275"/>
      <c r="AN974" s="273"/>
      <c r="AO974" s="274"/>
      <c r="AP974" s="275"/>
      <c r="AQ974" s="275"/>
      <c r="AR974" s="273"/>
      <c r="AS974" s="274"/>
      <c r="AT974" s="275"/>
      <c r="AU974" s="275"/>
      <c r="AV974" s="273"/>
      <c r="AW974" s="274"/>
      <c r="AX974" s="275"/>
      <c r="AY974" s="275"/>
      <c r="AZ974" s="273"/>
      <c r="BA974" s="274"/>
      <c r="BB974" s="275"/>
      <c r="BC974" s="275"/>
      <c r="BD974" s="273"/>
      <c r="BE974" s="274"/>
      <c r="BF974" s="275"/>
      <c r="BG974" s="275"/>
      <c r="BH974" s="273"/>
      <c r="BI974" s="274"/>
      <c r="BJ974" s="275"/>
      <c r="BK974" s="275"/>
      <c r="BL974" s="273"/>
      <c r="BM974" s="274"/>
      <c r="BN974" s="275"/>
      <c r="BO974" s="275"/>
    </row>
    <row r="975">
      <c r="D975" s="273"/>
      <c r="E975" s="274"/>
      <c r="F975" s="275"/>
      <c r="G975" s="275"/>
      <c r="H975" s="273"/>
      <c r="I975" s="274"/>
      <c r="J975" s="275"/>
      <c r="K975" s="275"/>
      <c r="L975" s="273"/>
      <c r="M975" s="274"/>
      <c r="N975" s="275"/>
      <c r="O975" s="275"/>
      <c r="P975" s="273"/>
      <c r="Q975" s="274"/>
      <c r="R975" s="275"/>
      <c r="S975" s="275"/>
      <c r="T975" s="273"/>
      <c r="U975" s="274"/>
      <c r="V975" s="275"/>
      <c r="W975" s="275"/>
      <c r="X975" s="273"/>
      <c r="Y975" s="274"/>
      <c r="Z975" s="275"/>
      <c r="AA975" s="275"/>
      <c r="AB975" s="273"/>
      <c r="AC975" s="274"/>
      <c r="AD975" s="275"/>
      <c r="AE975" s="275"/>
      <c r="AF975" s="273"/>
      <c r="AG975" s="274"/>
      <c r="AH975" s="275"/>
      <c r="AI975" s="275"/>
      <c r="AJ975" s="273"/>
      <c r="AK975" s="274"/>
      <c r="AL975" s="275"/>
      <c r="AM975" s="275"/>
      <c r="AN975" s="273"/>
      <c r="AO975" s="274"/>
      <c r="AP975" s="275"/>
      <c r="AQ975" s="275"/>
      <c r="AR975" s="273"/>
      <c r="AS975" s="274"/>
      <c r="AT975" s="275"/>
      <c r="AU975" s="275"/>
      <c r="AV975" s="273"/>
      <c r="AW975" s="274"/>
      <c r="AX975" s="275"/>
      <c r="AY975" s="275"/>
      <c r="AZ975" s="273"/>
      <c r="BA975" s="274"/>
      <c r="BB975" s="275"/>
      <c r="BC975" s="275"/>
      <c r="BD975" s="273"/>
      <c r="BE975" s="274"/>
      <c r="BF975" s="275"/>
      <c r="BG975" s="275"/>
      <c r="BH975" s="273"/>
      <c r="BI975" s="274"/>
      <c r="BJ975" s="275"/>
      <c r="BK975" s="275"/>
      <c r="BL975" s="273"/>
      <c r="BM975" s="274"/>
      <c r="BN975" s="275"/>
      <c r="BO975" s="275"/>
    </row>
    <row r="976">
      <c r="D976" s="273"/>
      <c r="E976" s="274"/>
      <c r="F976" s="275"/>
      <c r="G976" s="275"/>
      <c r="H976" s="273"/>
      <c r="I976" s="274"/>
      <c r="J976" s="275"/>
      <c r="K976" s="275"/>
      <c r="L976" s="273"/>
      <c r="M976" s="274"/>
      <c r="N976" s="275"/>
      <c r="O976" s="275"/>
      <c r="P976" s="273"/>
      <c r="Q976" s="274"/>
      <c r="R976" s="275"/>
      <c r="S976" s="275"/>
      <c r="T976" s="273"/>
      <c r="U976" s="274"/>
      <c r="V976" s="275"/>
      <c r="W976" s="275"/>
      <c r="X976" s="273"/>
      <c r="Y976" s="274"/>
      <c r="Z976" s="275"/>
      <c r="AA976" s="275"/>
      <c r="AB976" s="273"/>
      <c r="AC976" s="274"/>
      <c r="AD976" s="275"/>
      <c r="AE976" s="275"/>
      <c r="AF976" s="273"/>
      <c r="AG976" s="274"/>
      <c r="AH976" s="275"/>
      <c r="AI976" s="275"/>
      <c r="AJ976" s="273"/>
      <c r="AK976" s="274"/>
      <c r="AL976" s="275"/>
      <c r="AM976" s="275"/>
      <c r="AN976" s="273"/>
      <c r="AO976" s="274"/>
      <c r="AP976" s="275"/>
      <c r="AQ976" s="275"/>
      <c r="AR976" s="273"/>
      <c r="AS976" s="274"/>
      <c r="AT976" s="275"/>
      <c r="AU976" s="275"/>
      <c r="AV976" s="273"/>
      <c r="AW976" s="274"/>
      <c r="AX976" s="275"/>
      <c r="AY976" s="275"/>
      <c r="AZ976" s="273"/>
      <c r="BA976" s="274"/>
      <c r="BB976" s="275"/>
      <c r="BC976" s="275"/>
      <c r="BD976" s="273"/>
      <c r="BE976" s="274"/>
      <c r="BF976" s="275"/>
      <c r="BG976" s="275"/>
      <c r="BH976" s="273"/>
      <c r="BI976" s="274"/>
      <c r="BJ976" s="275"/>
      <c r="BK976" s="275"/>
      <c r="BL976" s="273"/>
      <c r="BM976" s="274"/>
      <c r="BN976" s="275"/>
      <c r="BO976" s="275"/>
    </row>
    <row r="977">
      <c r="D977" s="273"/>
      <c r="E977" s="274"/>
      <c r="F977" s="275"/>
      <c r="G977" s="275"/>
      <c r="H977" s="273"/>
      <c r="I977" s="274"/>
      <c r="J977" s="275"/>
      <c r="K977" s="275"/>
      <c r="L977" s="273"/>
      <c r="M977" s="274"/>
      <c r="N977" s="275"/>
      <c r="O977" s="275"/>
      <c r="P977" s="273"/>
      <c r="Q977" s="274"/>
      <c r="R977" s="275"/>
      <c r="S977" s="275"/>
      <c r="T977" s="273"/>
      <c r="U977" s="274"/>
      <c r="V977" s="275"/>
      <c r="W977" s="275"/>
      <c r="X977" s="273"/>
      <c r="Y977" s="274"/>
      <c r="Z977" s="275"/>
      <c r="AA977" s="275"/>
      <c r="AB977" s="273"/>
      <c r="AC977" s="274"/>
      <c r="AD977" s="275"/>
      <c r="AE977" s="275"/>
      <c r="AF977" s="273"/>
      <c r="AG977" s="274"/>
      <c r="AH977" s="275"/>
      <c r="AI977" s="275"/>
      <c r="AJ977" s="273"/>
      <c r="AK977" s="274"/>
      <c r="AL977" s="275"/>
      <c r="AM977" s="275"/>
      <c r="AN977" s="273"/>
      <c r="AO977" s="274"/>
      <c r="AP977" s="275"/>
      <c r="AQ977" s="275"/>
      <c r="AR977" s="273"/>
      <c r="AS977" s="274"/>
      <c r="AT977" s="275"/>
      <c r="AU977" s="275"/>
      <c r="AV977" s="273"/>
      <c r="AW977" s="274"/>
      <c r="AX977" s="275"/>
      <c r="AY977" s="275"/>
      <c r="AZ977" s="273"/>
      <c r="BA977" s="274"/>
      <c r="BB977" s="275"/>
      <c r="BC977" s="275"/>
      <c r="BD977" s="273"/>
      <c r="BE977" s="274"/>
      <c r="BF977" s="275"/>
      <c r="BG977" s="275"/>
      <c r="BH977" s="273"/>
      <c r="BI977" s="274"/>
      <c r="BJ977" s="275"/>
      <c r="BK977" s="275"/>
      <c r="BL977" s="273"/>
      <c r="BM977" s="274"/>
      <c r="BN977" s="275"/>
      <c r="BO977" s="275"/>
    </row>
    <row r="978">
      <c r="D978" s="273"/>
      <c r="E978" s="274"/>
      <c r="F978" s="275"/>
      <c r="G978" s="275"/>
      <c r="H978" s="273"/>
      <c r="I978" s="274"/>
      <c r="J978" s="275"/>
      <c r="K978" s="275"/>
      <c r="L978" s="273"/>
      <c r="M978" s="274"/>
      <c r="N978" s="275"/>
      <c r="O978" s="275"/>
      <c r="P978" s="273"/>
      <c r="Q978" s="274"/>
      <c r="R978" s="275"/>
      <c r="S978" s="275"/>
      <c r="T978" s="273"/>
      <c r="U978" s="274"/>
      <c r="V978" s="275"/>
      <c r="W978" s="275"/>
      <c r="X978" s="273"/>
      <c r="Y978" s="274"/>
      <c r="Z978" s="275"/>
      <c r="AA978" s="275"/>
      <c r="AB978" s="273"/>
      <c r="AC978" s="274"/>
      <c r="AD978" s="275"/>
      <c r="AE978" s="275"/>
      <c r="AF978" s="273"/>
      <c r="AG978" s="274"/>
      <c r="AH978" s="275"/>
      <c r="AI978" s="275"/>
      <c r="AJ978" s="273"/>
      <c r="AK978" s="274"/>
      <c r="AL978" s="275"/>
      <c r="AM978" s="275"/>
      <c r="AN978" s="273"/>
      <c r="AO978" s="274"/>
      <c r="AP978" s="275"/>
      <c r="AQ978" s="275"/>
      <c r="AR978" s="273"/>
      <c r="AS978" s="274"/>
      <c r="AT978" s="275"/>
      <c r="AU978" s="275"/>
      <c r="AV978" s="273"/>
      <c r="AW978" s="274"/>
      <c r="AX978" s="275"/>
      <c r="AY978" s="275"/>
      <c r="AZ978" s="273"/>
      <c r="BA978" s="274"/>
      <c r="BB978" s="275"/>
      <c r="BC978" s="275"/>
      <c r="BD978" s="273"/>
      <c r="BE978" s="274"/>
      <c r="BF978" s="275"/>
      <c r="BG978" s="275"/>
      <c r="BH978" s="273"/>
      <c r="BI978" s="274"/>
      <c r="BJ978" s="275"/>
      <c r="BK978" s="275"/>
      <c r="BL978" s="273"/>
      <c r="BM978" s="274"/>
      <c r="BN978" s="275"/>
      <c r="BO978" s="275"/>
    </row>
    <row r="979">
      <c r="D979" s="273"/>
      <c r="E979" s="274"/>
      <c r="F979" s="275"/>
      <c r="G979" s="275"/>
      <c r="H979" s="273"/>
      <c r="I979" s="274"/>
      <c r="J979" s="275"/>
      <c r="K979" s="275"/>
      <c r="L979" s="273"/>
      <c r="M979" s="274"/>
      <c r="N979" s="275"/>
      <c r="O979" s="275"/>
      <c r="P979" s="273"/>
      <c r="Q979" s="274"/>
      <c r="R979" s="275"/>
      <c r="S979" s="275"/>
      <c r="T979" s="273"/>
      <c r="U979" s="274"/>
      <c r="V979" s="275"/>
      <c r="W979" s="275"/>
      <c r="X979" s="273"/>
      <c r="Y979" s="274"/>
      <c r="Z979" s="275"/>
      <c r="AA979" s="275"/>
      <c r="AB979" s="273"/>
      <c r="AC979" s="274"/>
      <c r="AD979" s="275"/>
      <c r="AE979" s="275"/>
      <c r="AF979" s="273"/>
      <c r="AG979" s="274"/>
      <c r="AH979" s="275"/>
      <c r="AI979" s="275"/>
      <c r="AJ979" s="273"/>
      <c r="AK979" s="274"/>
      <c r="AL979" s="275"/>
      <c r="AM979" s="275"/>
      <c r="AN979" s="273"/>
      <c r="AO979" s="274"/>
      <c r="AP979" s="275"/>
      <c r="AQ979" s="275"/>
      <c r="AR979" s="273"/>
      <c r="AS979" s="274"/>
      <c r="AT979" s="275"/>
      <c r="AU979" s="275"/>
      <c r="AV979" s="273"/>
      <c r="AW979" s="274"/>
      <c r="AX979" s="275"/>
      <c r="AY979" s="275"/>
      <c r="AZ979" s="273"/>
      <c r="BA979" s="274"/>
      <c r="BB979" s="275"/>
      <c r="BC979" s="275"/>
      <c r="BD979" s="273"/>
      <c r="BE979" s="274"/>
      <c r="BF979" s="275"/>
      <c r="BG979" s="275"/>
      <c r="BH979" s="273"/>
      <c r="BI979" s="274"/>
      <c r="BJ979" s="275"/>
      <c r="BK979" s="275"/>
      <c r="BL979" s="273"/>
      <c r="BM979" s="274"/>
      <c r="BN979" s="275"/>
      <c r="BO979" s="275"/>
    </row>
    <row r="980">
      <c r="D980" s="273"/>
      <c r="E980" s="274"/>
      <c r="F980" s="275"/>
      <c r="G980" s="275"/>
      <c r="H980" s="273"/>
      <c r="I980" s="274"/>
      <c r="J980" s="275"/>
      <c r="K980" s="275"/>
      <c r="L980" s="273"/>
      <c r="M980" s="274"/>
      <c r="N980" s="275"/>
      <c r="O980" s="275"/>
      <c r="P980" s="273"/>
      <c r="Q980" s="274"/>
      <c r="R980" s="275"/>
      <c r="S980" s="275"/>
      <c r="T980" s="273"/>
      <c r="U980" s="274"/>
      <c r="V980" s="275"/>
      <c r="W980" s="275"/>
      <c r="X980" s="273"/>
      <c r="Y980" s="274"/>
      <c r="Z980" s="275"/>
      <c r="AA980" s="275"/>
      <c r="AB980" s="273"/>
      <c r="AC980" s="274"/>
      <c r="AD980" s="275"/>
      <c r="AE980" s="275"/>
      <c r="AF980" s="273"/>
      <c r="AG980" s="274"/>
      <c r="AH980" s="275"/>
      <c r="AI980" s="275"/>
      <c r="AJ980" s="273"/>
      <c r="AK980" s="274"/>
      <c r="AL980" s="275"/>
      <c r="AM980" s="275"/>
      <c r="AN980" s="273"/>
      <c r="AO980" s="274"/>
      <c r="AP980" s="275"/>
      <c r="AQ980" s="275"/>
      <c r="AR980" s="273"/>
      <c r="AS980" s="274"/>
      <c r="AT980" s="275"/>
      <c r="AU980" s="275"/>
      <c r="AV980" s="273"/>
      <c r="AW980" s="274"/>
      <c r="AX980" s="275"/>
      <c r="AY980" s="275"/>
      <c r="AZ980" s="273"/>
      <c r="BA980" s="274"/>
      <c r="BB980" s="275"/>
      <c r="BC980" s="275"/>
      <c r="BD980" s="273"/>
      <c r="BE980" s="274"/>
      <c r="BF980" s="275"/>
      <c r="BG980" s="275"/>
      <c r="BH980" s="273"/>
      <c r="BI980" s="274"/>
      <c r="BJ980" s="275"/>
      <c r="BK980" s="275"/>
      <c r="BL980" s="273"/>
      <c r="BM980" s="274"/>
      <c r="BN980" s="275"/>
      <c r="BO980" s="275"/>
    </row>
    <row r="981">
      <c r="D981" s="273"/>
      <c r="E981" s="274"/>
      <c r="F981" s="275"/>
      <c r="G981" s="275"/>
      <c r="H981" s="273"/>
      <c r="I981" s="274"/>
      <c r="J981" s="275"/>
      <c r="K981" s="275"/>
      <c r="L981" s="273"/>
      <c r="M981" s="274"/>
      <c r="N981" s="275"/>
      <c r="O981" s="275"/>
      <c r="P981" s="273"/>
      <c r="Q981" s="274"/>
      <c r="R981" s="275"/>
      <c r="S981" s="275"/>
      <c r="T981" s="273"/>
      <c r="U981" s="274"/>
      <c r="V981" s="275"/>
      <c r="W981" s="275"/>
      <c r="X981" s="273"/>
      <c r="Y981" s="274"/>
      <c r="Z981" s="275"/>
      <c r="AA981" s="275"/>
      <c r="AB981" s="273"/>
      <c r="AC981" s="274"/>
      <c r="AD981" s="275"/>
      <c r="AE981" s="275"/>
      <c r="AF981" s="273"/>
      <c r="AG981" s="274"/>
      <c r="AH981" s="275"/>
      <c r="AI981" s="275"/>
      <c r="AJ981" s="273"/>
      <c r="AK981" s="274"/>
      <c r="AL981" s="275"/>
      <c r="AM981" s="275"/>
      <c r="AN981" s="273"/>
      <c r="AO981" s="274"/>
      <c r="AP981" s="275"/>
      <c r="AQ981" s="275"/>
      <c r="AR981" s="273"/>
      <c r="AS981" s="274"/>
      <c r="AT981" s="275"/>
      <c r="AU981" s="275"/>
      <c r="AV981" s="273"/>
      <c r="AW981" s="274"/>
      <c r="AX981" s="275"/>
      <c r="AY981" s="275"/>
      <c r="AZ981" s="273"/>
      <c r="BA981" s="274"/>
      <c r="BB981" s="275"/>
      <c r="BC981" s="275"/>
      <c r="BD981" s="273"/>
      <c r="BE981" s="274"/>
      <c r="BF981" s="275"/>
      <c r="BG981" s="275"/>
      <c r="BH981" s="273"/>
      <c r="BI981" s="274"/>
      <c r="BJ981" s="275"/>
      <c r="BK981" s="275"/>
      <c r="BL981" s="273"/>
      <c r="BM981" s="274"/>
      <c r="BN981" s="275"/>
      <c r="BO981" s="275"/>
    </row>
    <row r="982">
      <c r="D982" s="273"/>
      <c r="E982" s="274"/>
      <c r="F982" s="275"/>
      <c r="G982" s="275"/>
      <c r="H982" s="273"/>
      <c r="I982" s="274"/>
      <c r="J982" s="275"/>
      <c r="K982" s="275"/>
      <c r="L982" s="273"/>
      <c r="M982" s="274"/>
      <c r="N982" s="275"/>
      <c r="O982" s="275"/>
      <c r="P982" s="273"/>
      <c r="Q982" s="274"/>
      <c r="R982" s="275"/>
      <c r="S982" s="275"/>
      <c r="T982" s="273"/>
      <c r="U982" s="274"/>
      <c r="V982" s="275"/>
      <c r="W982" s="275"/>
      <c r="X982" s="273"/>
      <c r="Y982" s="274"/>
      <c r="Z982" s="275"/>
      <c r="AA982" s="275"/>
      <c r="AB982" s="273"/>
      <c r="AC982" s="274"/>
      <c r="AD982" s="275"/>
      <c r="AE982" s="275"/>
      <c r="AF982" s="273"/>
      <c r="AG982" s="274"/>
      <c r="AH982" s="275"/>
      <c r="AI982" s="275"/>
      <c r="AJ982" s="273"/>
      <c r="AK982" s="274"/>
      <c r="AL982" s="275"/>
      <c r="AM982" s="275"/>
      <c r="AN982" s="273"/>
      <c r="AO982" s="274"/>
      <c r="AP982" s="275"/>
      <c r="AQ982" s="275"/>
      <c r="AR982" s="273"/>
      <c r="AS982" s="274"/>
      <c r="AT982" s="275"/>
      <c r="AU982" s="275"/>
      <c r="AV982" s="273"/>
      <c r="AW982" s="274"/>
      <c r="AX982" s="275"/>
      <c r="AY982" s="275"/>
      <c r="AZ982" s="273"/>
      <c r="BA982" s="274"/>
      <c r="BB982" s="275"/>
      <c r="BC982" s="275"/>
      <c r="BD982" s="273"/>
      <c r="BE982" s="274"/>
      <c r="BF982" s="275"/>
      <c r="BG982" s="275"/>
      <c r="BH982" s="273"/>
      <c r="BI982" s="274"/>
      <c r="BJ982" s="275"/>
      <c r="BK982" s="275"/>
      <c r="BL982" s="273"/>
      <c r="BM982" s="274"/>
      <c r="BN982" s="275"/>
      <c r="BO982" s="275"/>
    </row>
    <row r="983">
      <c r="D983" s="273"/>
      <c r="E983" s="274"/>
      <c r="F983" s="275"/>
      <c r="G983" s="275"/>
      <c r="H983" s="273"/>
      <c r="I983" s="274"/>
      <c r="J983" s="275"/>
      <c r="K983" s="275"/>
      <c r="L983" s="273"/>
      <c r="M983" s="274"/>
      <c r="N983" s="275"/>
      <c r="O983" s="275"/>
      <c r="P983" s="273"/>
      <c r="Q983" s="274"/>
      <c r="R983" s="275"/>
      <c r="S983" s="275"/>
      <c r="T983" s="273"/>
      <c r="U983" s="274"/>
      <c r="V983" s="275"/>
      <c r="W983" s="275"/>
      <c r="X983" s="273"/>
      <c r="Y983" s="274"/>
      <c r="Z983" s="275"/>
      <c r="AA983" s="275"/>
      <c r="AB983" s="273"/>
      <c r="AC983" s="274"/>
      <c r="AD983" s="275"/>
      <c r="AE983" s="275"/>
      <c r="AF983" s="273"/>
      <c r="AG983" s="274"/>
      <c r="AH983" s="275"/>
      <c r="AI983" s="275"/>
      <c r="AJ983" s="273"/>
      <c r="AK983" s="274"/>
      <c r="AL983" s="275"/>
      <c r="AM983" s="275"/>
      <c r="AN983" s="273"/>
      <c r="AO983" s="274"/>
      <c r="AP983" s="275"/>
      <c r="AQ983" s="275"/>
      <c r="AR983" s="273"/>
      <c r="AS983" s="274"/>
      <c r="AT983" s="275"/>
      <c r="AU983" s="275"/>
      <c r="AV983" s="273"/>
      <c r="AW983" s="274"/>
      <c r="AX983" s="275"/>
      <c r="AY983" s="275"/>
      <c r="AZ983" s="273"/>
      <c r="BA983" s="274"/>
      <c r="BB983" s="275"/>
      <c r="BC983" s="275"/>
      <c r="BD983" s="273"/>
      <c r="BE983" s="274"/>
      <c r="BF983" s="275"/>
      <c r="BG983" s="275"/>
      <c r="BH983" s="273"/>
      <c r="BI983" s="274"/>
      <c r="BJ983" s="275"/>
      <c r="BK983" s="275"/>
      <c r="BL983" s="273"/>
      <c r="BM983" s="274"/>
      <c r="BN983" s="275"/>
      <c r="BO983" s="275"/>
    </row>
    <row r="984">
      <c r="D984" s="273"/>
      <c r="E984" s="274"/>
      <c r="F984" s="275"/>
      <c r="G984" s="275"/>
      <c r="H984" s="273"/>
      <c r="I984" s="274"/>
      <c r="J984" s="275"/>
      <c r="K984" s="275"/>
      <c r="L984" s="273"/>
      <c r="M984" s="274"/>
      <c r="N984" s="275"/>
      <c r="O984" s="275"/>
      <c r="P984" s="273"/>
      <c r="Q984" s="274"/>
      <c r="R984" s="275"/>
      <c r="S984" s="275"/>
      <c r="T984" s="273"/>
      <c r="U984" s="274"/>
      <c r="V984" s="275"/>
      <c r="W984" s="275"/>
      <c r="X984" s="273"/>
      <c r="Y984" s="274"/>
      <c r="Z984" s="275"/>
      <c r="AA984" s="275"/>
      <c r="AB984" s="273"/>
      <c r="AC984" s="274"/>
      <c r="AD984" s="275"/>
      <c r="AE984" s="275"/>
      <c r="AF984" s="273"/>
      <c r="AG984" s="274"/>
      <c r="AH984" s="275"/>
      <c r="AI984" s="275"/>
      <c r="AJ984" s="273"/>
      <c r="AK984" s="274"/>
      <c r="AL984" s="275"/>
      <c r="AM984" s="275"/>
      <c r="AN984" s="273"/>
      <c r="AO984" s="274"/>
      <c r="AP984" s="275"/>
      <c r="AQ984" s="275"/>
      <c r="AR984" s="273"/>
      <c r="AS984" s="274"/>
      <c r="AT984" s="275"/>
      <c r="AU984" s="275"/>
      <c r="AV984" s="273"/>
      <c r="AW984" s="274"/>
      <c r="AX984" s="275"/>
      <c r="AY984" s="275"/>
      <c r="AZ984" s="273"/>
      <c r="BA984" s="274"/>
      <c r="BB984" s="275"/>
      <c r="BC984" s="275"/>
      <c r="BD984" s="273"/>
      <c r="BE984" s="274"/>
      <c r="BF984" s="275"/>
      <c r="BG984" s="275"/>
      <c r="BH984" s="273"/>
      <c r="BI984" s="274"/>
      <c r="BJ984" s="275"/>
      <c r="BK984" s="275"/>
      <c r="BL984" s="273"/>
      <c r="BM984" s="274"/>
      <c r="BN984" s="275"/>
      <c r="BO984" s="275"/>
    </row>
    <row r="985">
      <c r="D985" s="273"/>
      <c r="E985" s="274"/>
      <c r="F985" s="275"/>
      <c r="G985" s="275"/>
      <c r="H985" s="273"/>
      <c r="I985" s="274"/>
      <c r="J985" s="275"/>
      <c r="K985" s="275"/>
      <c r="L985" s="273"/>
      <c r="M985" s="274"/>
      <c r="N985" s="275"/>
      <c r="O985" s="275"/>
      <c r="P985" s="273"/>
      <c r="Q985" s="274"/>
      <c r="R985" s="275"/>
      <c r="S985" s="275"/>
      <c r="T985" s="273"/>
      <c r="U985" s="274"/>
      <c r="V985" s="275"/>
      <c r="W985" s="275"/>
      <c r="X985" s="273"/>
      <c r="Y985" s="274"/>
      <c r="Z985" s="275"/>
      <c r="AA985" s="275"/>
      <c r="AB985" s="273"/>
      <c r="AC985" s="274"/>
      <c r="AD985" s="275"/>
      <c r="AE985" s="275"/>
      <c r="AF985" s="273"/>
      <c r="AG985" s="274"/>
      <c r="AH985" s="275"/>
      <c r="AI985" s="275"/>
      <c r="AJ985" s="273"/>
      <c r="AK985" s="274"/>
      <c r="AL985" s="275"/>
      <c r="AM985" s="275"/>
      <c r="AN985" s="273"/>
      <c r="AO985" s="274"/>
      <c r="AP985" s="275"/>
      <c r="AQ985" s="275"/>
      <c r="AR985" s="273"/>
      <c r="AS985" s="274"/>
      <c r="AT985" s="275"/>
      <c r="AU985" s="275"/>
      <c r="AV985" s="273"/>
      <c r="AW985" s="274"/>
      <c r="AX985" s="275"/>
      <c r="AY985" s="275"/>
      <c r="AZ985" s="273"/>
      <c r="BA985" s="274"/>
      <c r="BB985" s="275"/>
      <c r="BC985" s="275"/>
      <c r="BD985" s="273"/>
      <c r="BE985" s="274"/>
      <c r="BF985" s="275"/>
      <c r="BG985" s="275"/>
      <c r="BH985" s="273"/>
      <c r="BI985" s="274"/>
      <c r="BJ985" s="275"/>
      <c r="BK985" s="275"/>
      <c r="BL985" s="273"/>
      <c r="BM985" s="274"/>
      <c r="BN985" s="275"/>
      <c r="BO985" s="275"/>
    </row>
    <row r="986">
      <c r="D986" s="273"/>
      <c r="E986" s="274"/>
      <c r="F986" s="275"/>
      <c r="G986" s="275"/>
      <c r="H986" s="273"/>
      <c r="I986" s="274"/>
      <c r="J986" s="275"/>
      <c r="K986" s="275"/>
      <c r="L986" s="273"/>
      <c r="M986" s="274"/>
      <c r="N986" s="275"/>
      <c r="O986" s="275"/>
      <c r="P986" s="273"/>
      <c r="Q986" s="274"/>
      <c r="R986" s="275"/>
      <c r="S986" s="275"/>
      <c r="T986" s="273"/>
      <c r="U986" s="274"/>
      <c r="V986" s="275"/>
      <c r="W986" s="275"/>
      <c r="X986" s="273"/>
      <c r="Y986" s="274"/>
      <c r="Z986" s="275"/>
      <c r="AA986" s="275"/>
      <c r="AB986" s="273"/>
      <c r="AC986" s="274"/>
      <c r="AD986" s="275"/>
      <c r="AE986" s="275"/>
      <c r="AF986" s="273"/>
      <c r="AG986" s="274"/>
      <c r="AH986" s="275"/>
      <c r="AI986" s="275"/>
      <c r="AJ986" s="273"/>
      <c r="AK986" s="274"/>
      <c r="AL986" s="275"/>
      <c r="AM986" s="275"/>
      <c r="AN986" s="273"/>
      <c r="AO986" s="274"/>
      <c r="AP986" s="275"/>
      <c r="AQ986" s="275"/>
      <c r="AR986" s="273"/>
      <c r="AS986" s="274"/>
      <c r="AT986" s="275"/>
      <c r="AU986" s="275"/>
      <c r="AV986" s="273"/>
      <c r="AW986" s="274"/>
      <c r="AX986" s="275"/>
      <c r="AY986" s="275"/>
      <c r="AZ986" s="273"/>
      <c r="BA986" s="274"/>
      <c r="BB986" s="275"/>
      <c r="BC986" s="275"/>
      <c r="BD986" s="273"/>
      <c r="BE986" s="274"/>
      <c r="BF986" s="275"/>
      <c r="BG986" s="275"/>
      <c r="BH986" s="273"/>
      <c r="BI986" s="274"/>
      <c r="BJ986" s="275"/>
      <c r="BK986" s="275"/>
      <c r="BL986" s="273"/>
      <c r="BM986" s="274"/>
      <c r="BN986" s="275"/>
      <c r="BO986" s="275"/>
    </row>
    <row r="987">
      <c r="D987" s="273"/>
      <c r="E987" s="274"/>
      <c r="F987" s="275"/>
      <c r="G987" s="275"/>
      <c r="H987" s="273"/>
      <c r="I987" s="274"/>
      <c r="J987" s="275"/>
      <c r="K987" s="275"/>
      <c r="L987" s="273"/>
      <c r="M987" s="274"/>
      <c r="N987" s="275"/>
      <c r="O987" s="275"/>
      <c r="P987" s="273"/>
      <c r="Q987" s="274"/>
      <c r="R987" s="275"/>
      <c r="S987" s="275"/>
      <c r="T987" s="273"/>
      <c r="U987" s="274"/>
      <c r="V987" s="275"/>
      <c r="W987" s="275"/>
      <c r="X987" s="273"/>
      <c r="Y987" s="274"/>
      <c r="Z987" s="275"/>
      <c r="AA987" s="275"/>
      <c r="AB987" s="273"/>
      <c r="AC987" s="274"/>
      <c r="AD987" s="275"/>
      <c r="AE987" s="275"/>
      <c r="AF987" s="273"/>
      <c r="AG987" s="274"/>
      <c r="AH987" s="275"/>
      <c r="AI987" s="275"/>
      <c r="AJ987" s="273"/>
      <c r="AK987" s="274"/>
      <c r="AL987" s="275"/>
      <c r="AM987" s="275"/>
      <c r="AN987" s="273"/>
      <c r="AO987" s="274"/>
      <c r="AP987" s="275"/>
      <c r="AQ987" s="275"/>
      <c r="AR987" s="273"/>
      <c r="AS987" s="274"/>
      <c r="AT987" s="275"/>
      <c r="AU987" s="275"/>
      <c r="AV987" s="273"/>
      <c r="AW987" s="274"/>
      <c r="AX987" s="275"/>
      <c r="AY987" s="275"/>
      <c r="AZ987" s="273"/>
      <c r="BA987" s="274"/>
      <c r="BB987" s="275"/>
      <c r="BC987" s="275"/>
      <c r="BD987" s="273"/>
      <c r="BE987" s="274"/>
      <c r="BF987" s="275"/>
      <c r="BG987" s="275"/>
      <c r="BH987" s="273"/>
      <c r="BI987" s="274"/>
      <c r="BJ987" s="275"/>
      <c r="BK987" s="275"/>
      <c r="BL987" s="273"/>
      <c r="BM987" s="274"/>
      <c r="BN987" s="275"/>
      <c r="BO987" s="275"/>
    </row>
    <row r="988">
      <c r="D988" s="273"/>
      <c r="E988" s="274"/>
      <c r="F988" s="275"/>
      <c r="G988" s="275"/>
      <c r="H988" s="273"/>
      <c r="I988" s="274"/>
      <c r="J988" s="275"/>
      <c r="K988" s="275"/>
      <c r="L988" s="273"/>
      <c r="M988" s="274"/>
      <c r="N988" s="275"/>
      <c r="O988" s="275"/>
      <c r="P988" s="273"/>
      <c r="Q988" s="274"/>
      <c r="R988" s="275"/>
      <c r="S988" s="275"/>
      <c r="T988" s="273"/>
      <c r="U988" s="274"/>
      <c r="V988" s="275"/>
      <c r="W988" s="275"/>
      <c r="X988" s="273"/>
      <c r="Y988" s="274"/>
      <c r="Z988" s="275"/>
      <c r="AA988" s="275"/>
      <c r="AB988" s="273"/>
      <c r="AC988" s="274"/>
      <c r="AD988" s="275"/>
      <c r="AE988" s="275"/>
      <c r="AF988" s="273"/>
      <c r="AG988" s="274"/>
      <c r="AH988" s="275"/>
      <c r="AI988" s="275"/>
      <c r="AJ988" s="273"/>
      <c r="AK988" s="274"/>
      <c r="AL988" s="275"/>
      <c r="AM988" s="275"/>
      <c r="AN988" s="273"/>
      <c r="AO988" s="274"/>
      <c r="AP988" s="275"/>
      <c r="AQ988" s="275"/>
      <c r="AR988" s="273"/>
      <c r="AS988" s="274"/>
      <c r="AT988" s="275"/>
      <c r="AU988" s="275"/>
      <c r="AV988" s="273"/>
      <c r="AW988" s="274"/>
      <c r="AX988" s="275"/>
      <c r="AY988" s="275"/>
      <c r="AZ988" s="273"/>
      <c r="BA988" s="274"/>
      <c r="BB988" s="275"/>
      <c r="BC988" s="275"/>
      <c r="BD988" s="273"/>
      <c r="BE988" s="274"/>
      <c r="BF988" s="275"/>
      <c r="BG988" s="275"/>
      <c r="BH988" s="273"/>
      <c r="BI988" s="274"/>
      <c r="BJ988" s="275"/>
      <c r="BK988" s="275"/>
      <c r="BL988" s="273"/>
      <c r="BM988" s="274"/>
      <c r="BN988" s="275"/>
      <c r="BO988" s="275"/>
    </row>
    <row r="989">
      <c r="D989" s="273"/>
      <c r="E989" s="274"/>
      <c r="F989" s="275"/>
      <c r="G989" s="275"/>
      <c r="H989" s="273"/>
      <c r="I989" s="274"/>
      <c r="J989" s="275"/>
      <c r="K989" s="275"/>
      <c r="L989" s="273"/>
      <c r="M989" s="274"/>
      <c r="N989" s="275"/>
      <c r="O989" s="275"/>
      <c r="P989" s="273"/>
      <c r="Q989" s="274"/>
      <c r="R989" s="275"/>
      <c r="S989" s="275"/>
      <c r="T989" s="273"/>
      <c r="U989" s="274"/>
      <c r="V989" s="275"/>
      <c r="W989" s="275"/>
      <c r="X989" s="273"/>
      <c r="Y989" s="274"/>
      <c r="Z989" s="275"/>
      <c r="AA989" s="275"/>
      <c r="AB989" s="273"/>
      <c r="AC989" s="274"/>
      <c r="AD989" s="275"/>
      <c r="AE989" s="275"/>
      <c r="AF989" s="273"/>
      <c r="AG989" s="274"/>
      <c r="AH989" s="275"/>
      <c r="AI989" s="275"/>
      <c r="AJ989" s="273"/>
      <c r="AK989" s="274"/>
      <c r="AL989" s="275"/>
      <c r="AM989" s="275"/>
      <c r="AN989" s="273"/>
      <c r="AO989" s="274"/>
      <c r="AP989" s="275"/>
      <c r="AQ989" s="275"/>
      <c r="AR989" s="273"/>
      <c r="AS989" s="274"/>
      <c r="AT989" s="275"/>
      <c r="AU989" s="275"/>
      <c r="AV989" s="273"/>
      <c r="AW989" s="274"/>
      <c r="AX989" s="275"/>
      <c r="AY989" s="275"/>
      <c r="AZ989" s="273"/>
      <c r="BA989" s="274"/>
      <c r="BB989" s="275"/>
      <c r="BC989" s="275"/>
      <c r="BD989" s="273"/>
      <c r="BE989" s="274"/>
      <c r="BF989" s="275"/>
      <c r="BG989" s="275"/>
      <c r="BH989" s="273"/>
      <c r="BI989" s="274"/>
      <c r="BJ989" s="275"/>
      <c r="BK989" s="275"/>
      <c r="BL989" s="273"/>
      <c r="BM989" s="274"/>
      <c r="BN989" s="275"/>
      <c r="BO989" s="275"/>
    </row>
    <row r="990">
      <c r="D990" s="273"/>
      <c r="E990" s="274"/>
      <c r="F990" s="275"/>
      <c r="G990" s="275"/>
      <c r="H990" s="273"/>
      <c r="I990" s="274"/>
      <c r="J990" s="275"/>
      <c r="K990" s="275"/>
      <c r="L990" s="273"/>
      <c r="M990" s="274"/>
      <c r="N990" s="275"/>
      <c r="O990" s="275"/>
      <c r="P990" s="273"/>
      <c r="Q990" s="274"/>
      <c r="R990" s="275"/>
      <c r="S990" s="275"/>
      <c r="T990" s="273"/>
      <c r="U990" s="274"/>
      <c r="V990" s="275"/>
      <c r="W990" s="275"/>
      <c r="X990" s="273"/>
      <c r="Y990" s="274"/>
      <c r="Z990" s="275"/>
      <c r="AA990" s="275"/>
      <c r="AB990" s="273"/>
      <c r="AC990" s="274"/>
      <c r="AD990" s="275"/>
      <c r="AE990" s="275"/>
      <c r="AF990" s="273"/>
      <c r="AG990" s="274"/>
      <c r="AH990" s="275"/>
      <c r="AI990" s="275"/>
      <c r="AJ990" s="273"/>
      <c r="AK990" s="274"/>
      <c r="AL990" s="275"/>
      <c r="AM990" s="275"/>
      <c r="AN990" s="273"/>
      <c r="AO990" s="274"/>
      <c r="AP990" s="275"/>
      <c r="AQ990" s="275"/>
      <c r="AR990" s="273"/>
      <c r="AS990" s="274"/>
      <c r="AT990" s="275"/>
      <c r="AU990" s="275"/>
      <c r="AV990" s="273"/>
      <c r="AW990" s="274"/>
      <c r="AX990" s="275"/>
      <c r="AY990" s="275"/>
      <c r="AZ990" s="273"/>
      <c r="BA990" s="274"/>
      <c r="BB990" s="275"/>
      <c r="BC990" s="275"/>
      <c r="BD990" s="273"/>
      <c r="BE990" s="274"/>
      <c r="BF990" s="275"/>
      <c r="BG990" s="275"/>
      <c r="BH990" s="273"/>
      <c r="BI990" s="274"/>
      <c r="BJ990" s="275"/>
      <c r="BK990" s="275"/>
      <c r="BL990" s="273"/>
      <c r="BM990" s="274"/>
      <c r="BN990" s="275"/>
      <c r="BO990" s="275"/>
    </row>
    <row r="991">
      <c r="D991" s="273"/>
      <c r="E991" s="274"/>
      <c r="F991" s="275"/>
      <c r="G991" s="275"/>
      <c r="H991" s="273"/>
      <c r="I991" s="274"/>
      <c r="J991" s="275"/>
      <c r="K991" s="275"/>
      <c r="L991" s="273"/>
      <c r="M991" s="274"/>
      <c r="N991" s="275"/>
      <c r="O991" s="275"/>
      <c r="P991" s="273"/>
      <c r="Q991" s="274"/>
      <c r="R991" s="275"/>
      <c r="S991" s="275"/>
      <c r="T991" s="273"/>
      <c r="U991" s="274"/>
      <c r="V991" s="275"/>
      <c r="W991" s="275"/>
      <c r="X991" s="273"/>
      <c r="Y991" s="274"/>
      <c r="Z991" s="275"/>
      <c r="AA991" s="275"/>
      <c r="AB991" s="273"/>
      <c r="AC991" s="274"/>
      <c r="AD991" s="275"/>
      <c r="AE991" s="275"/>
      <c r="AF991" s="273"/>
      <c r="AG991" s="274"/>
      <c r="AH991" s="275"/>
      <c r="AI991" s="275"/>
      <c r="AJ991" s="273"/>
      <c r="AK991" s="274"/>
      <c r="AL991" s="275"/>
      <c r="AM991" s="275"/>
      <c r="AN991" s="273"/>
      <c r="AO991" s="274"/>
      <c r="AP991" s="275"/>
      <c r="AQ991" s="275"/>
      <c r="AR991" s="273"/>
      <c r="AS991" s="274"/>
      <c r="AT991" s="275"/>
      <c r="AU991" s="275"/>
      <c r="AV991" s="273"/>
      <c r="AW991" s="274"/>
      <c r="AX991" s="275"/>
      <c r="AY991" s="275"/>
      <c r="AZ991" s="273"/>
      <c r="BA991" s="274"/>
      <c r="BB991" s="275"/>
      <c r="BC991" s="275"/>
      <c r="BD991" s="273"/>
      <c r="BE991" s="274"/>
      <c r="BF991" s="275"/>
      <c r="BG991" s="275"/>
      <c r="BH991" s="273"/>
      <c r="BI991" s="274"/>
      <c r="BJ991" s="275"/>
      <c r="BK991" s="275"/>
      <c r="BL991" s="273"/>
      <c r="BM991" s="274"/>
      <c r="BN991" s="275"/>
      <c r="BO991" s="275"/>
    </row>
    <row r="992">
      <c r="D992" s="273"/>
      <c r="E992" s="274"/>
      <c r="F992" s="275"/>
      <c r="G992" s="275"/>
      <c r="H992" s="273"/>
      <c r="I992" s="274"/>
      <c r="J992" s="275"/>
      <c r="K992" s="275"/>
      <c r="L992" s="273"/>
      <c r="M992" s="274"/>
      <c r="N992" s="275"/>
      <c r="O992" s="275"/>
      <c r="P992" s="273"/>
      <c r="Q992" s="274"/>
      <c r="R992" s="275"/>
      <c r="S992" s="275"/>
      <c r="T992" s="273"/>
      <c r="U992" s="274"/>
      <c r="V992" s="275"/>
      <c r="W992" s="275"/>
      <c r="X992" s="273"/>
      <c r="Y992" s="274"/>
      <c r="Z992" s="275"/>
      <c r="AA992" s="275"/>
      <c r="AB992" s="273"/>
      <c r="AC992" s="274"/>
      <c r="AD992" s="275"/>
      <c r="AE992" s="275"/>
      <c r="AF992" s="273"/>
      <c r="AG992" s="274"/>
      <c r="AH992" s="275"/>
      <c r="AI992" s="275"/>
      <c r="AJ992" s="273"/>
      <c r="AK992" s="274"/>
      <c r="AL992" s="275"/>
      <c r="AM992" s="275"/>
      <c r="AN992" s="273"/>
      <c r="AO992" s="274"/>
      <c r="AP992" s="275"/>
      <c r="AQ992" s="275"/>
      <c r="AR992" s="273"/>
      <c r="AS992" s="274"/>
      <c r="AT992" s="275"/>
      <c r="AU992" s="275"/>
      <c r="AV992" s="273"/>
      <c r="AW992" s="274"/>
      <c r="AX992" s="275"/>
      <c r="AY992" s="275"/>
      <c r="AZ992" s="273"/>
      <c r="BA992" s="274"/>
      <c r="BB992" s="275"/>
      <c r="BC992" s="275"/>
      <c r="BD992" s="273"/>
      <c r="BE992" s="274"/>
      <c r="BF992" s="275"/>
      <c r="BG992" s="275"/>
      <c r="BH992" s="273"/>
      <c r="BI992" s="274"/>
      <c r="BJ992" s="275"/>
      <c r="BK992" s="275"/>
      <c r="BL992" s="273"/>
      <c r="BM992" s="274"/>
      <c r="BN992" s="275"/>
      <c r="BO992" s="275"/>
    </row>
    <row r="993">
      <c r="D993" s="273"/>
      <c r="E993" s="274"/>
      <c r="F993" s="275"/>
      <c r="G993" s="275"/>
      <c r="H993" s="273"/>
      <c r="I993" s="274"/>
      <c r="J993" s="275"/>
      <c r="K993" s="275"/>
      <c r="L993" s="273"/>
      <c r="M993" s="274"/>
      <c r="N993" s="275"/>
      <c r="O993" s="275"/>
      <c r="P993" s="273"/>
      <c r="Q993" s="274"/>
      <c r="R993" s="275"/>
      <c r="S993" s="275"/>
      <c r="T993" s="273"/>
      <c r="U993" s="274"/>
      <c r="V993" s="275"/>
      <c r="W993" s="275"/>
      <c r="X993" s="273"/>
      <c r="Y993" s="274"/>
      <c r="Z993" s="275"/>
      <c r="AA993" s="275"/>
      <c r="AB993" s="273"/>
      <c r="AC993" s="274"/>
      <c r="AD993" s="275"/>
      <c r="AE993" s="275"/>
      <c r="AF993" s="273"/>
      <c r="AG993" s="274"/>
      <c r="AH993" s="275"/>
      <c r="AI993" s="275"/>
      <c r="AJ993" s="273"/>
      <c r="AK993" s="274"/>
      <c r="AL993" s="275"/>
      <c r="AM993" s="275"/>
      <c r="AN993" s="273"/>
      <c r="AO993" s="274"/>
      <c r="AP993" s="275"/>
      <c r="AQ993" s="275"/>
      <c r="AR993" s="273"/>
      <c r="AS993" s="274"/>
      <c r="AT993" s="275"/>
      <c r="AU993" s="275"/>
      <c r="AV993" s="273"/>
      <c r="AW993" s="274"/>
      <c r="AX993" s="275"/>
      <c r="AY993" s="275"/>
      <c r="AZ993" s="273"/>
      <c r="BA993" s="274"/>
      <c r="BB993" s="275"/>
      <c r="BC993" s="275"/>
      <c r="BD993" s="273"/>
      <c r="BE993" s="274"/>
      <c r="BF993" s="275"/>
      <c r="BG993" s="275"/>
      <c r="BH993" s="273"/>
      <c r="BI993" s="274"/>
      <c r="BJ993" s="275"/>
      <c r="BK993" s="275"/>
      <c r="BL993" s="273"/>
      <c r="BM993" s="274"/>
      <c r="BN993" s="275"/>
      <c r="BO993" s="275"/>
    </row>
    <row r="994">
      <c r="D994" s="273"/>
      <c r="E994" s="274"/>
      <c r="F994" s="275"/>
      <c r="G994" s="275"/>
      <c r="H994" s="273"/>
      <c r="I994" s="274"/>
      <c r="J994" s="275"/>
      <c r="K994" s="275"/>
      <c r="L994" s="273"/>
      <c r="M994" s="274"/>
      <c r="N994" s="275"/>
      <c r="O994" s="275"/>
      <c r="P994" s="273"/>
      <c r="Q994" s="274"/>
      <c r="R994" s="275"/>
      <c r="S994" s="275"/>
      <c r="T994" s="273"/>
      <c r="U994" s="274"/>
      <c r="V994" s="275"/>
      <c r="W994" s="275"/>
      <c r="X994" s="273"/>
      <c r="Y994" s="274"/>
      <c r="Z994" s="275"/>
      <c r="AA994" s="275"/>
      <c r="AB994" s="273"/>
      <c r="AC994" s="274"/>
      <c r="AD994" s="275"/>
      <c r="AE994" s="275"/>
      <c r="AF994" s="273"/>
      <c r="AG994" s="274"/>
      <c r="AH994" s="275"/>
      <c r="AI994" s="275"/>
      <c r="AJ994" s="273"/>
      <c r="AK994" s="274"/>
      <c r="AL994" s="275"/>
      <c r="AM994" s="275"/>
      <c r="AN994" s="273"/>
      <c r="AO994" s="274"/>
      <c r="AP994" s="275"/>
      <c r="AQ994" s="275"/>
      <c r="AR994" s="273"/>
      <c r="AS994" s="274"/>
      <c r="AT994" s="275"/>
      <c r="AU994" s="275"/>
      <c r="AV994" s="273"/>
      <c r="AW994" s="274"/>
      <c r="AX994" s="275"/>
      <c r="AY994" s="275"/>
      <c r="AZ994" s="273"/>
      <c r="BA994" s="274"/>
      <c r="BB994" s="275"/>
      <c r="BC994" s="275"/>
      <c r="BD994" s="273"/>
      <c r="BE994" s="274"/>
      <c r="BF994" s="275"/>
      <c r="BG994" s="275"/>
      <c r="BH994" s="273"/>
      <c r="BI994" s="274"/>
      <c r="BJ994" s="275"/>
      <c r="BK994" s="275"/>
      <c r="BL994" s="273"/>
      <c r="BM994" s="274"/>
      <c r="BN994" s="275"/>
      <c r="BO994" s="275"/>
    </row>
    <row r="995">
      <c r="D995" s="273"/>
      <c r="E995" s="274"/>
      <c r="F995" s="275"/>
      <c r="G995" s="275"/>
      <c r="H995" s="273"/>
      <c r="I995" s="274"/>
      <c r="J995" s="275"/>
      <c r="K995" s="275"/>
      <c r="L995" s="273"/>
      <c r="M995" s="274"/>
      <c r="N995" s="275"/>
      <c r="O995" s="275"/>
      <c r="P995" s="273"/>
      <c r="Q995" s="274"/>
      <c r="R995" s="275"/>
      <c r="S995" s="275"/>
      <c r="T995" s="273"/>
      <c r="U995" s="274"/>
      <c r="V995" s="275"/>
      <c r="W995" s="275"/>
      <c r="X995" s="273"/>
      <c r="Y995" s="274"/>
      <c r="Z995" s="275"/>
      <c r="AA995" s="275"/>
      <c r="AB995" s="273"/>
      <c r="AC995" s="274"/>
      <c r="AD995" s="275"/>
      <c r="AE995" s="275"/>
      <c r="AF995" s="273"/>
      <c r="AG995" s="274"/>
      <c r="AH995" s="275"/>
      <c r="AI995" s="275"/>
      <c r="AJ995" s="273"/>
      <c r="AK995" s="274"/>
      <c r="AL995" s="275"/>
      <c r="AM995" s="275"/>
      <c r="AN995" s="273"/>
      <c r="AO995" s="274"/>
      <c r="AP995" s="275"/>
      <c r="AQ995" s="275"/>
      <c r="AR995" s="273"/>
      <c r="AS995" s="274"/>
      <c r="AT995" s="275"/>
      <c r="AU995" s="275"/>
      <c r="AV995" s="273"/>
      <c r="AW995" s="274"/>
      <c r="AX995" s="275"/>
      <c r="AY995" s="275"/>
      <c r="AZ995" s="273"/>
      <c r="BA995" s="274"/>
      <c r="BB995" s="275"/>
      <c r="BC995" s="275"/>
      <c r="BD995" s="273"/>
      <c r="BE995" s="274"/>
      <c r="BF995" s="275"/>
      <c r="BG995" s="275"/>
      <c r="BH995" s="273"/>
      <c r="BI995" s="274"/>
      <c r="BJ995" s="275"/>
      <c r="BK995" s="275"/>
      <c r="BL995" s="273"/>
      <c r="BM995" s="274"/>
      <c r="BN995" s="275"/>
      <c r="BO995" s="275"/>
    </row>
    <row r="996">
      <c r="D996" s="273"/>
      <c r="E996" s="274"/>
      <c r="F996" s="275"/>
      <c r="G996" s="275"/>
      <c r="H996" s="273"/>
      <c r="I996" s="274"/>
      <c r="J996" s="275"/>
      <c r="K996" s="275"/>
      <c r="L996" s="273"/>
      <c r="M996" s="274"/>
      <c r="N996" s="275"/>
      <c r="O996" s="275"/>
      <c r="P996" s="273"/>
      <c r="Q996" s="274"/>
      <c r="R996" s="275"/>
      <c r="S996" s="275"/>
      <c r="T996" s="273"/>
      <c r="U996" s="274"/>
      <c r="V996" s="275"/>
      <c r="W996" s="275"/>
      <c r="X996" s="273"/>
      <c r="Y996" s="274"/>
      <c r="Z996" s="275"/>
      <c r="AA996" s="275"/>
      <c r="AB996" s="273"/>
      <c r="AC996" s="274"/>
      <c r="AD996" s="275"/>
      <c r="AE996" s="275"/>
      <c r="AF996" s="273"/>
      <c r="AG996" s="274"/>
      <c r="AH996" s="275"/>
      <c r="AI996" s="275"/>
      <c r="AJ996" s="273"/>
      <c r="AK996" s="274"/>
      <c r="AL996" s="275"/>
      <c r="AM996" s="275"/>
      <c r="AN996" s="273"/>
      <c r="AO996" s="274"/>
      <c r="AP996" s="275"/>
      <c r="AQ996" s="275"/>
      <c r="AR996" s="273"/>
      <c r="AS996" s="274"/>
      <c r="AT996" s="275"/>
      <c r="AU996" s="275"/>
      <c r="AV996" s="273"/>
      <c r="AW996" s="274"/>
      <c r="AX996" s="275"/>
      <c r="AY996" s="275"/>
      <c r="AZ996" s="273"/>
      <c r="BA996" s="274"/>
      <c r="BB996" s="275"/>
      <c r="BC996" s="275"/>
      <c r="BD996" s="273"/>
      <c r="BE996" s="274"/>
      <c r="BF996" s="275"/>
      <c r="BG996" s="275"/>
      <c r="BH996" s="273"/>
      <c r="BI996" s="274"/>
      <c r="BJ996" s="275"/>
      <c r="BK996" s="275"/>
      <c r="BL996" s="273"/>
      <c r="BM996" s="274"/>
      <c r="BN996" s="275"/>
      <c r="BO996" s="275"/>
    </row>
    <row r="997">
      <c r="D997" s="273"/>
      <c r="E997" s="274"/>
      <c r="F997" s="275"/>
      <c r="G997" s="275"/>
      <c r="H997" s="273"/>
      <c r="I997" s="274"/>
      <c r="J997" s="275"/>
      <c r="K997" s="275"/>
      <c r="L997" s="273"/>
      <c r="M997" s="274"/>
      <c r="N997" s="275"/>
      <c r="O997" s="275"/>
      <c r="P997" s="273"/>
      <c r="Q997" s="274"/>
      <c r="R997" s="275"/>
      <c r="S997" s="275"/>
      <c r="T997" s="273"/>
      <c r="U997" s="274"/>
      <c r="V997" s="275"/>
      <c r="W997" s="275"/>
      <c r="X997" s="273"/>
      <c r="Y997" s="274"/>
      <c r="Z997" s="275"/>
      <c r="AA997" s="275"/>
      <c r="AB997" s="273"/>
      <c r="AC997" s="274"/>
      <c r="AD997" s="275"/>
      <c r="AE997" s="275"/>
      <c r="AF997" s="273"/>
      <c r="AG997" s="274"/>
      <c r="AH997" s="275"/>
      <c r="AI997" s="275"/>
      <c r="AJ997" s="273"/>
      <c r="AK997" s="274"/>
      <c r="AL997" s="275"/>
      <c r="AM997" s="275"/>
      <c r="AN997" s="273"/>
      <c r="AO997" s="274"/>
      <c r="AP997" s="275"/>
      <c r="AQ997" s="275"/>
      <c r="AR997" s="273"/>
      <c r="AS997" s="274"/>
      <c r="AT997" s="275"/>
      <c r="AU997" s="275"/>
      <c r="AV997" s="273"/>
      <c r="AW997" s="274"/>
      <c r="AX997" s="275"/>
      <c r="AY997" s="275"/>
      <c r="AZ997" s="273"/>
      <c r="BA997" s="274"/>
      <c r="BB997" s="275"/>
      <c r="BC997" s="275"/>
      <c r="BD997" s="273"/>
      <c r="BE997" s="274"/>
      <c r="BF997" s="275"/>
      <c r="BG997" s="275"/>
      <c r="BH997" s="273"/>
      <c r="BI997" s="274"/>
      <c r="BJ997" s="275"/>
      <c r="BK997" s="275"/>
      <c r="BL997" s="273"/>
      <c r="BM997" s="274"/>
      <c r="BN997" s="275"/>
      <c r="BO997" s="275"/>
    </row>
    <row r="998">
      <c r="D998" s="273"/>
      <c r="E998" s="274"/>
      <c r="F998" s="275"/>
      <c r="G998" s="275"/>
      <c r="H998" s="273"/>
      <c r="I998" s="274"/>
      <c r="J998" s="275"/>
      <c r="K998" s="275"/>
      <c r="L998" s="273"/>
      <c r="M998" s="274"/>
      <c r="N998" s="275"/>
      <c r="O998" s="275"/>
      <c r="P998" s="273"/>
      <c r="Q998" s="274"/>
      <c r="R998" s="275"/>
      <c r="S998" s="275"/>
      <c r="T998" s="273"/>
      <c r="U998" s="274"/>
      <c r="V998" s="275"/>
      <c r="W998" s="275"/>
      <c r="X998" s="273"/>
      <c r="Y998" s="274"/>
      <c r="Z998" s="275"/>
      <c r="AA998" s="275"/>
      <c r="AB998" s="273"/>
      <c r="AC998" s="274"/>
      <c r="AD998" s="275"/>
      <c r="AE998" s="275"/>
      <c r="AF998" s="273"/>
      <c r="AG998" s="274"/>
      <c r="AH998" s="275"/>
      <c r="AI998" s="275"/>
      <c r="AJ998" s="273"/>
      <c r="AK998" s="274"/>
      <c r="AL998" s="275"/>
      <c r="AM998" s="275"/>
      <c r="AN998" s="273"/>
      <c r="AO998" s="274"/>
      <c r="AP998" s="275"/>
      <c r="AQ998" s="275"/>
      <c r="AR998" s="273"/>
      <c r="AS998" s="274"/>
      <c r="AT998" s="275"/>
      <c r="AU998" s="275"/>
      <c r="AV998" s="273"/>
      <c r="AW998" s="274"/>
      <c r="AX998" s="275"/>
      <c r="AY998" s="275"/>
      <c r="AZ998" s="273"/>
      <c r="BA998" s="274"/>
      <c r="BB998" s="275"/>
      <c r="BC998" s="275"/>
      <c r="BD998" s="273"/>
      <c r="BE998" s="274"/>
      <c r="BF998" s="275"/>
      <c r="BG998" s="275"/>
      <c r="BH998" s="273"/>
      <c r="BI998" s="274"/>
      <c r="BJ998" s="275"/>
      <c r="BK998" s="275"/>
      <c r="BL998" s="273"/>
      <c r="BM998" s="274"/>
      <c r="BN998" s="275"/>
      <c r="BO998" s="275"/>
    </row>
    <row r="999">
      <c r="D999" s="273"/>
      <c r="E999" s="274"/>
      <c r="F999" s="275"/>
      <c r="G999" s="275"/>
      <c r="H999" s="273"/>
      <c r="I999" s="274"/>
      <c r="J999" s="275"/>
      <c r="K999" s="275"/>
      <c r="L999" s="273"/>
      <c r="M999" s="274"/>
      <c r="N999" s="275"/>
      <c r="O999" s="275"/>
      <c r="P999" s="273"/>
      <c r="Q999" s="274"/>
      <c r="R999" s="275"/>
      <c r="S999" s="275"/>
      <c r="T999" s="273"/>
      <c r="U999" s="274"/>
      <c r="V999" s="275"/>
      <c r="W999" s="275"/>
      <c r="X999" s="273"/>
      <c r="Y999" s="274"/>
      <c r="Z999" s="275"/>
      <c r="AA999" s="275"/>
      <c r="AB999" s="273"/>
      <c r="AC999" s="274"/>
      <c r="AD999" s="275"/>
      <c r="AE999" s="275"/>
      <c r="AF999" s="273"/>
      <c r="AG999" s="274"/>
      <c r="AH999" s="275"/>
      <c r="AI999" s="275"/>
      <c r="AJ999" s="273"/>
      <c r="AK999" s="274"/>
      <c r="AL999" s="275"/>
      <c r="AM999" s="275"/>
      <c r="AN999" s="273"/>
      <c r="AO999" s="274"/>
      <c r="AP999" s="275"/>
      <c r="AQ999" s="275"/>
      <c r="AR999" s="273"/>
      <c r="AS999" s="274"/>
      <c r="AT999" s="275"/>
      <c r="AU999" s="275"/>
      <c r="AV999" s="273"/>
      <c r="AW999" s="274"/>
      <c r="AX999" s="275"/>
      <c r="AY999" s="275"/>
      <c r="AZ999" s="273"/>
      <c r="BA999" s="274"/>
      <c r="BB999" s="275"/>
      <c r="BC999" s="275"/>
      <c r="BD999" s="273"/>
      <c r="BE999" s="274"/>
      <c r="BF999" s="275"/>
      <c r="BG999" s="275"/>
      <c r="BH999" s="273"/>
      <c r="BI999" s="274"/>
      <c r="BJ999" s="275"/>
      <c r="BK999" s="275"/>
      <c r="BL999" s="273"/>
      <c r="BM999" s="274"/>
      <c r="BN999" s="275"/>
      <c r="BO999" s="275"/>
    </row>
    <row r="1000">
      <c r="D1000" s="273"/>
      <c r="E1000" s="274"/>
      <c r="F1000" s="275"/>
      <c r="G1000" s="275"/>
      <c r="H1000" s="273"/>
      <c r="I1000" s="274"/>
      <c r="J1000" s="275"/>
      <c r="K1000" s="275"/>
      <c r="L1000" s="273"/>
      <c r="M1000" s="274"/>
      <c r="N1000" s="275"/>
      <c r="O1000" s="275"/>
      <c r="P1000" s="273"/>
      <c r="Q1000" s="274"/>
      <c r="R1000" s="275"/>
      <c r="S1000" s="275"/>
      <c r="T1000" s="273"/>
      <c r="U1000" s="274"/>
      <c r="V1000" s="275"/>
      <c r="W1000" s="275"/>
      <c r="X1000" s="273"/>
      <c r="Y1000" s="274"/>
      <c r="Z1000" s="275"/>
      <c r="AA1000" s="275"/>
      <c r="AB1000" s="273"/>
      <c r="AC1000" s="274"/>
      <c r="AD1000" s="275"/>
      <c r="AE1000" s="275"/>
      <c r="AF1000" s="273"/>
      <c r="AG1000" s="274"/>
      <c r="AH1000" s="275"/>
      <c r="AI1000" s="275"/>
      <c r="AJ1000" s="273"/>
      <c r="AK1000" s="274"/>
      <c r="AL1000" s="275"/>
      <c r="AM1000" s="275"/>
      <c r="AN1000" s="273"/>
      <c r="AO1000" s="274"/>
      <c r="AP1000" s="275"/>
      <c r="AQ1000" s="275"/>
      <c r="AR1000" s="273"/>
      <c r="AS1000" s="274"/>
      <c r="AT1000" s="275"/>
      <c r="AU1000" s="275"/>
      <c r="AV1000" s="273"/>
      <c r="AW1000" s="274"/>
      <c r="AX1000" s="275"/>
      <c r="AY1000" s="275"/>
      <c r="AZ1000" s="273"/>
      <c r="BA1000" s="274"/>
      <c r="BB1000" s="275"/>
      <c r="BC1000" s="275"/>
      <c r="BD1000" s="273"/>
      <c r="BE1000" s="274"/>
      <c r="BF1000" s="275"/>
      <c r="BG1000" s="275"/>
      <c r="BH1000" s="273"/>
      <c r="BI1000" s="274"/>
      <c r="BJ1000" s="275"/>
      <c r="BK1000" s="275"/>
      <c r="BL1000" s="273"/>
      <c r="BM1000" s="274"/>
      <c r="BN1000" s="275"/>
      <c r="BO1000" s="275"/>
    </row>
  </sheetData>
  <conditionalFormatting sqref="F1:G1 J1:K1 N1:O1 R1:S1 V1:W1 Z1:AA1 AD1:AE1 AH1:AI1 AL1:AM1 AP1:AQ1 AT1:AU1 AX1:AY1 BB1:BC1 BF1:BG1 BJ1:BK1 BN1:BO1 F4:G1000 J4:K1000 N4:O1000 R4:S1000 V4:W1000 Z4:AA1000 AD4:AE1000 AH4:AI1000 AL4:AM1000 AP4:AQ1000 AT4:AU1000 AX4:AY1000 BB4:BC1000 BF4:BG1000 BJ4:BK1000 BN4:BO1000">
    <cfRule type="cellIs" dxfId="4" priority="1" operator="lessThan">
      <formula>0</formula>
    </cfRule>
  </conditionalFormatting>
  <conditionalFormatting sqref="E1 I1 M1 Q1 U1 Y1 AC1 AG1 AK1 AO1 AS1 AW1 BA1 BE1 BI1 BM1 E4:E1000 I4:I1000 M4:M1000 Q4:Q1000 U4:U1000 Y4:Y1000 AC4:AC1000 AG4:AG1000 AK4:AK1000 AO4:AO1000 AS4:AS1000 AW4:AW1000 BA4:BA1000 BE4:BE1000 BI4:BI1000 BM4:BM1000">
    <cfRule type="cellIs" dxfId="6" priority="2" operator="equal">
      <formula>6</formula>
    </cfRule>
  </conditionalFormatting>
  <conditionalFormatting sqref="E1 I1 M1 Q1 U1 Y1 AC1 AG1 AK1 AO1 AS1 AW1 BA1 BE1 BI1 BM1 E4:E1000 I4:I1000 M4:M1000 Q4:Q1000 U4:U1000 Y4:Y1000 AC4:AC1000 AG4:AG1000 AK4:AK1000 AO4:AO1000 AS4:AS1000 AW4:AW1000 BA4:BA1000 BE4:BE1000 BI4:BI1000 BM4:BM1000">
    <cfRule type="cellIs" dxfId="7" priority="3" operator="equal">
      <formula>5</formula>
    </cfRule>
  </conditionalFormatting>
  <conditionalFormatting sqref="E1 I1 M1 Q1 U1 Y1 AC1 AG1 AK1 AO1 AS1 AW1 BA1 BE1 BI1 BM1 E4:E1000 I4:I1000 M4:M1000 Q4:Q1000 U4:U1000 Y4:Y1000 AC4:AC1000 AG4:AG1000 AK4:AK1000 AO4:AO1000 AS4:AS1000 AW4:AW1000 BA4:BA1000 BE4:BE1000 BI4:BI1000 BM4:BM1000">
    <cfRule type="cellIs" dxfId="8" priority="4" operator="equal">
      <formula>4</formula>
    </cfRule>
  </conditionalFormatting>
  <conditionalFormatting sqref="E1 I1 M1 Q1 U1 Y1 AC1 AG1 AK1 AO1 AS1 AW1 BA1 BE1 BI1 BM1 E4:E1000 I4:I1000 M4:M1000 Q4:Q1000 U4:U1000 Y4:Y1000 AC4:AC1000 AG4:AG1000 AK4:AK1000 AO4:AO1000 AS4:AS1000 AW4:AW1000 BA4:BA1000 BE4:BE1000 BI4:BI1000 BM4:BM1000">
    <cfRule type="cellIs" dxfId="3" priority="5" operator="equal">
      <formula>3</formula>
    </cfRule>
  </conditionalFormatting>
  <conditionalFormatting sqref="C1:C2">
    <cfRule type="cellIs" dxfId="0" priority="6" operator="lessThan">
      <formula>0</formula>
    </cfRule>
  </conditionalFormatting>
  <conditionalFormatting sqref="C1:C1000">
    <cfRule type="cellIs" dxfId="4" priority="7" operator="lessThanOrEqual">
      <formula>0</formula>
    </cfRule>
  </conditionalFormatting>
  <conditionalFormatting sqref="A1:A2">
    <cfRule type="timePeriod" dxfId="5" priority="8" timePeriod="today"/>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9.38"/>
    <col customWidth="1" min="2" max="2" width="2.75"/>
    <col customWidth="1" min="3" max="3" width="6.25"/>
    <col customWidth="1" min="4" max="84" width="6.38"/>
  </cols>
  <sheetData>
    <row r="1">
      <c r="A1" s="228" t="str">
        <f>'1'!A1</f>
        <v>GOD </v>
      </c>
      <c r="D1" s="273"/>
      <c r="E1" s="274"/>
      <c r="F1" s="275"/>
      <c r="G1" s="275"/>
      <c r="H1" s="273"/>
      <c r="I1" s="274"/>
      <c r="J1" s="275"/>
      <c r="K1" s="275"/>
      <c r="L1" s="273"/>
      <c r="M1" s="274"/>
      <c r="N1" s="275"/>
      <c r="O1" s="275"/>
      <c r="P1" s="273"/>
      <c r="Q1" s="274"/>
      <c r="R1" s="275"/>
      <c r="S1" s="278"/>
      <c r="T1" s="273"/>
      <c r="U1" s="274"/>
      <c r="V1" s="275"/>
      <c r="W1" s="275"/>
      <c r="X1" s="273"/>
      <c r="Y1" s="274"/>
      <c r="Z1" s="275"/>
      <c r="AA1" s="275"/>
      <c r="AB1" s="273"/>
      <c r="AC1" s="274"/>
      <c r="AD1" s="275"/>
      <c r="AE1" s="275"/>
      <c r="AF1" s="279"/>
      <c r="AG1" s="274"/>
      <c r="AH1" s="275"/>
      <c r="AI1" s="275"/>
      <c r="AJ1" s="273"/>
      <c r="AK1" s="274"/>
      <c r="AL1" s="275"/>
      <c r="AM1" s="275"/>
      <c r="AN1" s="273"/>
      <c r="AO1" s="274"/>
      <c r="AP1" s="275"/>
      <c r="AQ1" s="275"/>
      <c r="AR1" s="273"/>
      <c r="AS1" s="274"/>
      <c r="AT1" s="275"/>
      <c r="AU1" s="275"/>
      <c r="AV1" s="273"/>
      <c r="AW1" s="274"/>
      <c r="AX1" s="275"/>
      <c r="AY1" s="275"/>
      <c r="AZ1" s="273"/>
      <c r="BA1" s="274"/>
      <c r="BB1" s="275"/>
      <c r="BC1" s="275"/>
      <c r="BD1" s="273"/>
      <c r="BE1" s="274"/>
      <c r="BF1" s="275"/>
      <c r="BG1" s="275"/>
    </row>
    <row r="2">
      <c r="A2" s="280"/>
      <c r="B2" s="280"/>
      <c r="C2" s="275"/>
      <c r="D2" s="273">
        <f>'周期'!D2</f>
        <v>1164</v>
      </c>
      <c r="E2" s="275"/>
      <c r="F2" s="275"/>
      <c r="G2" s="275"/>
      <c r="H2" s="273">
        <f>'周期'!H2</f>
        <v>1165</v>
      </c>
      <c r="J2" s="275"/>
      <c r="K2" s="275"/>
      <c r="L2" s="273">
        <f>'周期'!L2</f>
        <v>1166</v>
      </c>
      <c r="M2" s="275"/>
      <c r="O2" s="275"/>
      <c r="P2" s="281">
        <f>'周期'!P2</f>
        <v>1167</v>
      </c>
      <c r="Q2" s="275"/>
      <c r="R2" s="275"/>
      <c r="T2" s="273">
        <f>'周期'!T2</f>
        <v>1168</v>
      </c>
      <c r="U2" s="275"/>
      <c r="V2" s="275"/>
      <c r="W2" s="275"/>
      <c r="X2" s="273">
        <f>'周期'!X2</f>
        <v>1169</v>
      </c>
      <c r="Y2" s="275"/>
      <c r="Z2" s="275"/>
      <c r="AA2" s="275"/>
      <c r="AB2" s="273">
        <f>'周期'!AB2</f>
        <v>1170</v>
      </c>
      <c r="AD2" s="275"/>
      <c r="AE2" s="275"/>
      <c r="AF2" s="279">
        <f>'周期'!AF2</f>
        <v>1171</v>
      </c>
      <c r="AI2" s="275"/>
      <c r="AJ2" s="273">
        <f>'周期'!AJ2</f>
        <v>1172</v>
      </c>
      <c r="AL2" s="275"/>
      <c r="AN2" s="273">
        <f>'周期'!AN2</f>
        <v>1173</v>
      </c>
      <c r="AO2" s="275"/>
      <c r="AP2" s="275"/>
      <c r="AR2" s="273">
        <f>'周期'!AR2</f>
        <v>1174</v>
      </c>
      <c r="AS2" s="275"/>
      <c r="AT2" s="275"/>
      <c r="AV2" s="273">
        <f>'周期'!AV2</f>
        <v>1175</v>
      </c>
      <c r="AX2" s="275"/>
      <c r="AY2" s="275"/>
      <c r="AZ2" s="273">
        <f>'周期'!AZ2</f>
        <v>1176</v>
      </c>
      <c r="BA2" s="275"/>
      <c r="BC2" s="275"/>
      <c r="BD2" s="273">
        <f>'周期'!BD2</f>
        <v>1177</v>
      </c>
      <c r="BE2" s="275"/>
      <c r="BF2" s="275"/>
      <c r="BH2" s="273">
        <f>'周期'!BH2</f>
        <v>1178</v>
      </c>
      <c r="BI2" s="275"/>
      <c r="BJ2" s="275"/>
      <c r="BL2" s="273">
        <f>'周期'!BL2</f>
        <v>1179</v>
      </c>
      <c r="BM2" s="275"/>
      <c r="BN2" s="275"/>
      <c r="BP2" s="273">
        <f>'周期'!BP2</f>
        <v>1180</v>
      </c>
      <c r="BQ2" s="275"/>
      <c r="BR2" s="275"/>
      <c r="BT2" s="273">
        <f>'周期'!BT2</f>
        <v>1181</v>
      </c>
      <c r="BU2" s="275"/>
      <c r="BV2" s="275"/>
      <c r="BX2" s="273">
        <f>'周期'!BX2</f>
        <v>1182</v>
      </c>
      <c r="BY2" s="275"/>
      <c r="BZ2" s="275"/>
      <c r="CB2" s="273">
        <f>'周期'!CB2</f>
        <v>1183</v>
      </c>
      <c r="CC2" s="275"/>
      <c r="CD2" s="275"/>
      <c r="CF2" s="275"/>
    </row>
    <row r="3">
      <c r="A3" s="268"/>
      <c r="D3" s="282"/>
      <c r="E3" s="274"/>
      <c r="F3" s="275"/>
      <c r="G3" s="275"/>
      <c r="H3" s="282"/>
      <c r="I3" s="274"/>
      <c r="J3" s="275"/>
      <c r="K3" s="275"/>
      <c r="L3" s="282"/>
      <c r="M3" s="274"/>
      <c r="N3" s="275"/>
      <c r="O3" s="275"/>
      <c r="P3" s="282"/>
      <c r="Q3" s="274"/>
      <c r="R3" s="275"/>
      <c r="S3" s="278"/>
      <c r="T3" s="282"/>
      <c r="U3" s="274"/>
      <c r="V3" s="275"/>
      <c r="W3" s="275"/>
      <c r="X3" s="282"/>
      <c r="Y3" s="274"/>
      <c r="Z3" s="275"/>
      <c r="AA3" s="275"/>
      <c r="AB3" s="282"/>
      <c r="AC3" s="274"/>
      <c r="AD3" s="275"/>
      <c r="AE3" s="275"/>
      <c r="AF3" s="283"/>
      <c r="AG3" s="274"/>
      <c r="AH3" s="275"/>
      <c r="AI3" s="275"/>
      <c r="AJ3" s="282"/>
      <c r="AK3" s="274"/>
      <c r="AL3" s="275"/>
      <c r="AM3" s="275"/>
      <c r="AN3" s="282"/>
      <c r="AO3" s="274"/>
      <c r="AP3" s="275"/>
      <c r="AQ3" s="275"/>
      <c r="AR3" s="282"/>
      <c r="AS3" s="274"/>
      <c r="AT3" s="275"/>
      <c r="AU3" s="275"/>
      <c r="AV3" s="282"/>
      <c r="AW3" s="274"/>
      <c r="AX3" s="275"/>
      <c r="AY3" s="275"/>
      <c r="AZ3" s="282"/>
      <c r="BA3" s="274"/>
      <c r="BB3" s="275"/>
      <c r="BC3" s="275"/>
      <c r="BD3" s="282"/>
      <c r="BE3" s="274"/>
      <c r="BF3" s="275"/>
      <c r="BG3" s="275"/>
      <c r="BH3" s="282"/>
      <c r="BI3" s="274"/>
      <c r="BJ3" s="275"/>
      <c r="BK3" s="275"/>
      <c r="BL3" s="282"/>
      <c r="BM3" s="274"/>
      <c r="BN3" s="275"/>
      <c r="BO3" s="275"/>
      <c r="BP3" s="282"/>
      <c r="BQ3" s="274"/>
      <c r="BR3" s="275"/>
      <c r="BS3" s="275"/>
      <c r="BT3" s="282"/>
      <c r="BU3" s="274"/>
      <c r="BV3" s="275"/>
      <c r="BW3" s="275"/>
      <c r="BX3" s="282"/>
      <c r="BY3" s="274"/>
      <c r="BZ3" s="275"/>
      <c r="CA3" s="275"/>
      <c r="CB3" s="282"/>
      <c r="CC3" s="274"/>
      <c r="CD3" s="275"/>
      <c r="CE3" s="275"/>
    </row>
    <row r="4" ht="32.25" customHeight="1">
      <c r="A4" s="284"/>
      <c r="B4" s="285"/>
      <c r="C4" s="285"/>
      <c r="D4" s="286" t="s">
        <v>20</v>
      </c>
      <c r="E4" s="287" t="s">
        <v>73</v>
      </c>
      <c r="F4" s="287" t="s">
        <v>8</v>
      </c>
      <c r="G4" s="287" t="s">
        <v>72</v>
      </c>
      <c r="H4" s="286" t="s">
        <v>20</v>
      </c>
      <c r="I4" s="287" t="s">
        <v>73</v>
      </c>
      <c r="J4" s="287" t="s">
        <v>8</v>
      </c>
      <c r="K4" s="287" t="s">
        <v>72</v>
      </c>
      <c r="L4" s="286" t="s">
        <v>20</v>
      </c>
      <c r="M4" s="287" t="s">
        <v>73</v>
      </c>
      <c r="N4" s="287" t="s">
        <v>8</v>
      </c>
      <c r="O4" s="287" t="s">
        <v>72</v>
      </c>
      <c r="P4" s="286" t="s">
        <v>20</v>
      </c>
      <c r="Q4" s="287" t="s">
        <v>73</v>
      </c>
      <c r="R4" s="287" t="s">
        <v>8</v>
      </c>
      <c r="S4" s="287" t="s">
        <v>72</v>
      </c>
      <c r="T4" s="286" t="s">
        <v>20</v>
      </c>
      <c r="U4" s="287" t="s">
        <v>73</v>
      </c>
      <c r="V4" s="287" t="s">
        <v>8</v>
      </c>
      <c r="W4" s="287" t="s">
        <v>72</v>
      </c>
      <c r="X4" s="286" t="s">
        <v>20</v>
      </c>
      <c r="Y4" s="287" t="s">
        <v>73</v>
      </c>
      <c r="Z4" s="287" t="s">
        <v>8</v>
      </c>
      <c r="AA4" s="287" t="s">
        <v>72</v>
      </c>
      <c r="AB4" s="286" t="s">
        <v>20</v>
      </c>
      <c r="AC4" s="287" t="s">
        <v>73</v>
      </c>
      <c r="AD4" s="287" t="s">
        <v>8</v>
      </c>
      <c r="AE4" s="287" t="s">
        <v>72</v>
      </c>
      <c r="AF4" s="288" t="s">
        <v>20</v>
      </c>
      <c r="AG4" s="287" t="s">
        <v>73</v>
      </c>
      <c r="AH4" s="287" t="s">
        <v>8</v>
      </c>
      <c r="AI4" s="287" t="s">
        <v>72</v>
      </c>
      <c r="AJ4" s="286" t="s">
        <v>20</v>
      </c>
      <c r="AK4" s="287" t="s">
        <v>73</v>
      </c>
      <c r="AL4" s="287" t="s">
        <v>8</v>
      </c>
      <c r="AM4" s="287" t="s">
        <v>72</v>
      </c>
      <c r="AN4" s="286" t="s">
        <v>20</v>
      </c>
      <c r="AO4" s="287" t="s">
        <v>73</v>
      </c>
      <c r="AP4" s="287" t="s">
        <v>8</v>
      </c>
      <c r="AQ4" s="287" t="s">
        <v>72</v>
      </c>
      <c r="AR4" s="286" t="s">
        <v>20</v>
      </c>
      <c r="AS4" s="287" t="s">
        <v>73</v>
      </c>
      <c r="AT4" s="287" t="s">
        <v>8</v>
      </c>
      <c r="AU4" s="287" t="s">
        <v>72</v>
      </c>
      <c r="AV4" s="286" t="s">
        <v>20</v>
      </c>
      <c r="AW4" s="287" t="s">
        <v>73</v>
      </c>
      <c r="AX4" s="287" t="s">
        <v>8</v>
      </c>
      <c r="AY4" s="287" t="s">
        <v>72</v>
      </c>
      <c r="AZ4" s="286" t="s">
        <v>20</v>
      </c>
      <c r="BA4" s="287" t="s">
        <v>73</v>
      </c>
      <c r="BB4" s="287" t="s">
        <v>8</v>
      </c>
      <c r="BC4" s="287" t="s">
        <v>72</v>
      </c>
      <c r="BD4" s="286" t="s">
        <v>20</v>
      </c>
      <c r="BE4" s="287" t="s">
        <v>73</v>
      </c>
      <c r="BF4" s="287" t="s">
        <v>8</v>
      </c>
      <c r="BG4" s="287" t="s">
        <v>72</v>
      </c>
      <c r="BH4" s="286" t="s">
        <v>20</v>
      </c>
      <c r="BI4" s="287" t="s">
        <v>73</v>
      </c>
      <c r="BJ4" s="287" t="s">
        <v>8</v>
      </c>
      <c r="BK4" s="287" t="s">
        <v>72</v>
      </c>
      <c r="BL4" s="286" t="s">
        <v>20</v>
      </c>
      <c r="BM4" s="287" t="s">
        <v>73</v>
      </c>
      <c r="BN4" s="287" t="s">
        <v>8</v>
      </c>
      <c r="BO4" s="287" t="s">
        <v>72</v>
      </c>
      <c r="BP4" s="286" t="s">
        <v>20</v>
      </c>
      <c r="BQ4" s="287" t="s">
        <v>73</v>
      </c>
      <c r="BR4" s="287" t="s">
        <v>8</v>
      </c>
      <c r="BS4" s="287" t="s">
        <v>72</v>
      </c>
      <c r="BT4" s="286" t="s">
        <v>20</v>
      </c>
      <c r="BU4" s="287" t="s">
        <v>73</v>
      </c>
      <c r="BV4" s="287" t="s">
        <v>8</v>
      </c>
      <c r="BW4" s="287" t="s">
        <v>72</v>
      </c>
      <c r="BX4" s="286" t="s">
        <v>20</v>
      </c>
      <c r="BY4" s="287" t="s">
        <v>73</v>
      </c>
      <c r="BZ4" s="287" t="s">
        <v>8</v>
      </c>
      <c r="CA4" s="287" t="s">
        <v>72</v>
      </c>
      <c r="CB4" s="286" t="s">
        <v>20</v>
      </c>
      <c r="CC4" s="287" t="s">
        <v>73</v>
      </c>
      <c r="CD4" s="287" t="s">
        <v>8</v>
      </c>
      <c r="CE4" s="287" t="s">
        <v>72</v>
      </c>
      <c r="CF4" s="287"/>
    </row>
    <row r="5">
      <c r="A5" s="271">
        <f>IFERROR(__xludf.DUMMYFUNCTION("FILTER('周期'!A5:CE300,REGEXMATCH(TEXT(DAY('周期'!A5:A300),""0""),""[678]""))"),46118.0)</f>
        <v>46118</v>
      </c>
      <c r="B5" s="269" t="str">
        <f>IFERROR(__xludf.DUMMYFUNCTION("""COMPUTED_VALUE"""),"月")</f>
        <v>月</v>
      </c>
      <c r="C5" s="272">
        <f>IFERROR(__xludf.DUMMYFUNCTION("""COMPUTED_VALUE"""),0.0)</f>
        <v>0</v>
      </c>
      <c r="D5" s="273"/>
      <c r="E5" s="274">
        <f>IFERROR(__xludf.DUMMYFUNCTION("""COMPUTED_VALUE"""),0.0)</f>
        <v>0</v>
      </c>
      <c r="F5" s="275"/>
      <c r="G5" s="275"/>
      <c r="H5" s="273"/>
      <c r="I5" s="274">
        <f>IFERROR(__xludf.DUMMYFUNCTION("""COMPUTED_VALUE"""),0.0)</f>
        <v>0</v>
      </c>
      <c r="J5" s="275"/>
      <c r="K5" s="275"/>
      <c r="L5" s="273"/>
      <c r="M5" s="274">
        <f>IFERROR(__xludf.DUMMYFUNCTION("""COMPUTED_VALUE"""),0.0)</f>
        <v>0</v>
      </c>
      <c r="N5" s="275"/>
      <c r="O5" s="275"/>
      <c r="P5" s="273"/>
      <c r="Q5" s="274">
        <f>IFERROR(__xludf.DUMMYFUNCTION("""COMPUTED_VALUE"""),0.0)</f>
        <v>0</v>
      </c>
      <c r="R5" s="275"/>
      <c r="S5" s="278"/>
      <c r="T5" s="273"/>
      <c r="U5" s="274">
        <f>IFERROR(__xludf.DUMMYFUNCTION("""COMPUTED_VALUE"""),0.0)</f>
        <v>0</v>
      </c>
      <c r="V5" s="275"/>
      <c r="W5" s="275"/>
      <c r="X5" s="273"/>
      <c r="Y5" s="274">
        <f>IFERROR(__xludf.DUMMYFUNCTION("""COMPUTED_VALUE"""),0.0)</f>
        <v>0</v>
      </c>
      <c r="Z5" s="275"/>
      <c r="AA5" s="275"/>
      <c r="AB5" s="273"/>
      <c r="AC5" s="274">
        <f>IFERROR(__xludf.DUMMYFUNCTION("""COMPUTED_VALUE"""),0.0)</f>
        <v>0</v>
      </c>
      <c r="AD5" s="275"/>
      <c r="AE5" s="275"/>
      <c r="AF5" s="279"/>
      <c r="AG5" s="274">
        <f>IFERROR(__xludf.DUMMYFUNCTION("""COMPUTED_VALUE"""),0.0)</f>
        <v>0</v>
      </c>
      <c r="AH5" s="275"/>
      <c r="AI5" s="275"/>
      <c r="AJ5" s="273"/>
      <c r="AK5" s="274">
        <f>IFERROR(__xludf.DUMMYFUNCTION("""COMPUTED_VALUE"""),0.0)</f>
        <v>0</v>
      </c>
      <c r="AL5" s="275"/>
      <c r="AM5" s="275"/>
      <c r="AN5" s="273"/>
      <c r="AO5" s="274">
        <f>IFERROR(__xludf.DUMMYFUNCTION("""COMPUTED_VALUE"""),0.0)</f>
        <v>0</v>
      </c>
      <c r="AP5" s="275"/>
      <c r="AQ5" s="275"/>
      <c r="AR5" s="273"/>
      <c r="AS5" s="274">
        <f>IFERROR(__xludf.DUMMYFUNCTION("""COMPUTED_VALUE"""),0.0)</f>
        <v>0</v>
      </c>
      <c r="AT5" s="275"/>
      <c r="AU5" s="275"/>
      <c r="AV5" s="273"/>
      <c r="AW5" s="274">
        <f>IFERROR(__xludf.DUMMYFUNCTION("""COMPUTED_VALUE"""),0.0)</f>
        <v>0</v>
      </c>
      <c r="AX5" s="275"/>
      <c r="AY5" s="275"/>
      <c r="AZ5" s="273"/>
      <c r="BA5" s="274">
        <f>IFERROR(__xludf.DUMMYFUNCTION("""COMPUTED_VALUE"""),0.0)</f>
        <v>0</v>
      </c>
      <c r="BB5" s="275"/>
      <c r="BC5" s="275"/>
      <c r="BD5" s="273"/>
      <c r="BE5" s="274">
        <f>IFERROR(__xludf.DUMMYFUNCTION("""COMPUTED_VALUE"""),0.0)</f>
        <v>0</v>
      </c>
      <c r="BF5" s="275"/>
      <c r="BG5" s="275"/>
      <c r="BH5" s="269"/>
      <c r="BI5" s="269">
        <f>IFERROR(__xludf.DUMMYFUNCTION("""COMPUTED_VALUE"""),0.0)</f>
        <v>0</v>
      </c>
      <c r="BJ5" s="269"/>
      <c r="BK5" s="269"/>
      <c r="BL5" s="269"/>
      <c r="BM5" s="269">
        <f>IFERROR(__xludf.DUMMYFUNCTION("""COMPUTED_VALUE"""),0.0)</f>
        <v>0</v>
      </c>
      <c r="BN5" s="269"/>
      <c r="BO5" s="269"/>
      <c r="BP5" s="269"/>
      <c r="BQ5" s="269">
        <f>IFERROR(__xludf.DUMMYFUNCTION("""COMPUTED_VALUE"""),0.0)</f>
        <v>0</v>
      </c>
      <c r="BR5" s="269"/>
      <c r="BS5" s="269"/>
      <c r="BT5" s="269"/>
      <c r="BU5" s="269">
        <f>IFERROR(__xludf.DUMMYFUNCTION("""COMPUTED_VALUE"""),0.0)</f>
        <v>0</v>
      </c>
      <c r="BV5" s="269"/>
      <c r="BW5" s="269"/>
      <c r="BX5" s="269"/>
      <c r="BY5" s="269">
        <f>IFERROR(__xludf.DUMMYFUNCTION("""COMPUTED_VALUE"""),0.0)</f>
        <v>0</v>
      </c>
      <c r="BZ5" s="269"/>
      <c r="CA5" s="269"/>
      <c r="CB5" s="269"/>
      <c r="CC5" s="269">
        <f>IFERROR(__xludf.DUMMYFUNCTION("""COMPUTED_VALUE"""),0.0)</f>
        <v>0</v>
      </c>
      <c r="CD5" s="269"/>
      <c r="CE5" s="269"/>
    </row>
    <row r="6">
      <c r="A6" s="271">
        <f>IFERROR(__xludf.DUMMYFUNCTION("""COMPUTED_VALUE"""),46119.0)</f>
        <v>46119</v>
      </c>
      <c r="B6" s="269" t="str">
        <f>IFERROR(__xludf.DUMMYFUNCTION("""COMPUTED_VALUE"""),"火")</f>
        <v>火</v>
      </c>
      <c r="C6" s="272">
        <f>IFERROR(__xludf.DUMMYFUNCTION("""COMPUTED_VALUE"""),0.0)</f>
        <v>0</v>
      </c>
      <c r="D6" s="273"/>
      <c r="E6" s="274">
        <f>IFERROR(__xludf.DUMMYFUNCTION("""COMPUTED_VALUE"""),0.0)</f>
        <v>0</v>
      </c>
      <c r="F6" s="275"/>
      <c r="G6" s="275"/>
      <c r="H6" s="273"/>
      <c r="I6" s="274">
        <f>IFERROR(__xludf.DUMMYFUNCTION("""COMPUTED_VALUE"""),0.0)</f>
        <v>0</v>
      </c>
      <c r="J6" s="275"/>
      <c r="K6" s="275"/>
      <c r="L6" s="273"/>
      <c r="M6" s="274">
        <f>IFERROR(__xludf.DUMMYFUNCTION("""COMPUTED_VALUE"""),0.0)</f>
        <v>0</v>
      </c>
      <c r="N6" s="275"/>
      <c r="O6" s="275"/>
      <c r="P6" s="273"/>
      <c r="Q6" s="274">
        <f>IFERROR(__xludf.DUMMYFUNCTION("""COMPUTED_VALUE"""),0.0)</f>
        <v>0</v>
      </c>
      <c r="R6" s="275"/>
      <c r="S6" s="278"/>
      <c r="T6" s="273"/>
      <c r="U6" s="274">
        <f>IFERROR(__xludf.DUMMYFUNCTION("""COMPUTED_VALUE"""),0.0)</f>
        <v>0</v>
      </c>
      <c r="V6" s="275"/>
      <c r="W6" s="275"/>
      <c r="X6" s="273"/>
      <c r="Y6" s="274">
        <f>IFERROR(__xludf.DUMMYFUNCTION("""COMPUTED_VALUE"""),0.0)</f>
        <v>0</v>
      </c>
      <c r="Z6" s="275"/>
      <c r="AA6" s="275"/>
      <c r="AB6" s="273"/>
      <c r="AC6" s="274">
        <f>IFERROR(__xludf.DUMMYFUNCTION("""COMPUTED_VALUE"""),0.0)</f>
        <v>0</v>
      </c>
      <c r="AD6" s="275"/>
      <c r="AE6" s="275"/>
      <c r="AF6" s="279"/>
      <c r="AG6" s="274">
        <f>IFERROR(__xludf.DUMMYFUNCTION("""COMPUTED_VALUE"""),0.0)</f>
        <v>0</v>
      </c>
      <c r="AH6" s="275"/>
      <c r="AI6" s="275"/>
      <c r="AJ6" s="273"/>
      <c r="AK6" s="274">
        <f>IFERROR(__xludf.DUMMYFUNCTION("""COMPUTED_VALUE"""),0.0)</f>
        <v>0</v>
      </c>
      <c r="AL6" s="275"/>
      <c r="AM6" s="275"/>
      <c r="AN6" s="273"/>
      <c r="AO6" s="274">
        <f>IFERROR(__xludf.DUMMYFUNCTION("""COMPUTED_VALUE"""),0.0)</f>
        <v>0</v>
      </c>
      <c r="AP6" s="275"/>
      <c r="AQ6" s="275"/>
      <c r="AR6" s="273"/>
      <c r="AS6" s="274">
        <f>IFERROR(__xludf.DUMMYFUNCTION("""COMPUTED_VALUE"""),0.0)</f>
        <v>0</v>
      </c>
      <c r="AT6" s="275"/>
      <c r="AU6" s="275"/>
      <c r="AV6" s="273"/>
      <c r="AW6" s="274">
        <f>IFERROR(__xludf.DUMMYFUNCTION("""COMPUTED_VALUE"""),0.0)</f>
        <v>0</v>
      </c>
      <c r="AX6" s="275"/>
      <c r="AY6" s="275"/>
      <c r="AZ6" s="273"/>
      <c r="BA6" s="274">
        <f>IFERROR(__xludf.DUMMYFUNCTION("""COMPUTED_VALUE"""),0.0)</f>
        <v>0</v>
      </c>
      <c r="BB6" s="275"/>
      <c r="BC6" s="275"/>
      <c r="BD6" s="273"/>
      <c r="BE6" s="274">
        <f>IFERROR(__xludf.DUMMYFUNCTION("""COMPUTED_VALUE"""),0.0)</f>
        <v>0</v>
      </c>
      <c r="BF6" s="275"/>
      <c r="BG6" s="275"/>
      <c r="BH6" s="269"/>
      <c r="BI6" s="269">
        <f>IFERROR(__xludf.DUMMYFUNCTION("""COMPUTED_VALUE"""),0.0)</f>
        <v>0</v>
      </c>
      <c r="BJ6" s="269"/>
      <c r="BK6" s="269"/>
      <c r="BL6" s="269"/>
      <c r="BM6" s="269">
        <f>IFERROR(__xludf.DUMMYFUNCTION("""COMPUTED_VALUE"""),0.0)</f>
        <v>0</v>
      </c>
      <c r="BN6" s="269"/>
      <c r="BO6" s="269"/>
      <c r="BP6" s="269"/>
      <c r="BQ6" s="269">
        <f>IFERROR(__xludf.DUMMYFUNCTION("""COMPUTED_VALUE"""),0.0)</f>
        <v>0</v>
      </c>
      <c r="BR6" s="269"/>
      <c r="BS6" s="269"/>
      <c r="BT6" s="269"/>
      <c r="BU6" s="269">
        <f>IFERROR(__xludf.DUMMYFUNCTION("""COMPUTED_VALUE"""),0.0)</f>
        <v>0</v>
      </c>
      <c r="BV6" s="269"/>
      <c r="BW6" s="269"/>
      <c r="BX6" s="269"/>
      <c r="BY6" s="269">
        <f>IFERROR(__xludf.DUMMYFUNCTION("""COMPUTED_VALUE"""),0.0)</f>
        <v>0</v>
      </c>
      <c r="BZ6" s="269"/>
      <c r="CA6" s="269"/>
      <c r="CB6" s="269"/>
      <c r="CC6" s="269">
        <f>IFERROR(__xludf.DUMMYFUNCTION("""COMPUTED_VALUE"""),0.0)</f>
        <v>0</v>
      </c>
      <c r="CD6" s="269"/>
      <c r="CE6" s="269"/>
    </row>
    <row r="7">
      <c r="A7" s="271">
        <f>IFERROR(__xludf.DUMMYFUNCTION("""COMPUTED_VALUE"""),46120.0)</f>
        <v>46120</v>
      </c>
      <c r="B7" s="269" t="str">
        <f>IFERROR(__xludf.DUMMYFUNCTION("""COMPUTED_VALUE"""),"水")</f>
        <v>水</v>
      </c>
      <c r="C7" s="272">
        <f>IFERROR(__xludf.DUMMYFUNCTION("""COMPUTED_VALUE"""),0.0)</f>
        <v>0</v>
      </c>
      <c r="D7" s="273"/>
      <c r="E7" s="274">
        <f>IFERROR(__xludf.DUMMYFUNCTION("""COMPUTED_VALUE"""),0.0)</f>
        <v>0</v>
      </c>
      <c r="F7" s="275"/>
      <c r="G7" s="275"/>
      <c r="H7" s="273"/>
      <c r="I7" s="274">
        <f>IFERROR(__xludf.DUMMYFUNCTION("""COMPUTED_VALUE"""),0.0)</f>
        <v>0</v>
      </c>
      <c r="J7" s="275"/>
      <c r="K7" s="275"/>
      <c r="L7" s="273"/>
      <c r="M7" s="274">
        <f>IFERROR(__xludf.DUMMYFUNCTION("""COMPUTED_VALUE"""),0.0)</f>
        <v>0</v>
      </c>
      <c r="N7" s="275"/>
      <c r="O7" s="275"/>
      <c r="P7" s="273"/>
      <c r="Q7" s="274">
        <f>IFERROR(__xludf.DUMMYFUNCTION("""COMPUTED_VALUE"""),0.0)</f>
        <v>0</v>
      </c>
      <c r="R7" s="275"/>
      <c r="S7" s="278"/>
      <c r="T7" s="273"/>
      <c r="U7" s="274">
        <f>IFERROR(__xludf.DUMMYFUNCTION("""COMPUTED_VALUE"""),0.0)</f>
        <v>0</v>
      </c>
      <c r="V7" s="275"/>
      <c r="W7" s="275"/>
      <c r="X7" s="273"/>
      <c r="Y7" s="274">
        <f>IFERROR(__xludf.DUMMYFUNCTION("""COMPUTED_VALUE"""),0.0)</f>
        <v>0</v>
      </c>
      <c r="Z7" s="275"/>
      <c r="AA7" s="275"/>
      <c r="AB7" s="273"/>
      <c r="AC7" s="274">
        <f>IFERROR(__xludf.DUMMYFUNCTION("""COMPUTED_VALUE"""),0.0)</f>
        <v>0</v>
      </c>
      <c r="AD7" s="275"/>
      <c r="AE7" s="275"/>
      <c r="AF7" s="279"/>
      <c r="AG7" s="274">
        <f>IFERROR(__xludf.DUMMYFUNCTION("""COMPUTED_VALUE"""),0.0)</f>
        <v>0</v>
      </c>
      <c r="AH7" s="275"/>
      <c r="AI7" s="275"/>
      <c r="AJ7" s="273"/>
      <c r="AK7" s="274">
        <f>IFERROR(__xludf.DUMMYFUNCTION("""COMPUTED_VALUE"""),0.0)</f>
        <v>0</v>
      </c>
      <c r="AL7" s="275"/>
      <c r="AM7" s="275"/>
      <c r="AN7" s="273"/>
      <c r="AO7" s="274">
        <f>IFERROR(__xludf.DUMMYFUNCTION("""COMPUTED_VALUE"""),0.0)</f>
        <v>0</v>
      </c>
      <c r="AP7" s="275"/>
      <c r="AQ7" s="275"/>
      <c r="AR7" s="273"/>
      <c r="AS7" s="274">
        <f>IFERROR(__xludf.DUMMYFUNCTION("""COMPUTED_VALUE"""),0.0)</f>
        <v>0</v>
      </c>
      <c r="AT7" s="275"/>
      <c r="AU7" s="275"/>
      <c r="AV7" s="273"/>
      <c r="AW7" s="274">
        <f>IFERROR(__xludf.DUMMYFUNCTION("""COMPUTED_VALUE"""),0.0)</f>
        <v>0</v>
      </c>
      <c r="AX7" s="275"/>
      <c r="AY7" s="275"/>
      <c r="AZ7" s="273"/>
      <c r="BA7" s="274">
        <f>IFERROR(__xludf.DUMMYFUNCTION("""COMPUTED_VALUE"""),0.0)</f>
        <v>0</v>
      </c>
      <c r="BB7" s="275"/>
      <c r="BC7" s="275"/>
      <c r="BD7" s="273"/>
      <c r="BE7" s="274">
        <f>IFERROR(__xludf.DUMMYFUNCTION("""COMPUTED_VALUE"""),0.0)</f>
        <v>0</v>
      </c>
      <c r="BF7" s="275"/>
      <c r="BG7" s="275"/>
      <c r="BH7" s="269"/>
      <c r="BI7" s="269">
        <f>IFERROR(__xludf.DUMMYFUNCTION("""COMPUTED_VALUE"""),0.0)</f>
        <v>0</v>
      </c>
      <c r="BJ7" s="269"/>
      <c r="BK7" s="269"/>
      <c r="BL7" s="269"/>
      <c r="BM7" s="269">
        <f>IFERROR(__xludf.DUMMYFUNCTION("""COMPUTED_VALUE"""),0.0)</f>
        <v>0</v>
      </c>
      <c r="BN7" s="269"/>
      <c r="BO7" s="269"/>
      <c r="BP7" s="269"/>
      <c r="BQ7" s="269">
        <f>IFERROR(__xludf.DUMMYFUNCTION("""COMPUTED_VALUE"""),0.0)</f>
        <v>0</v>
      </c>
      <c r="BR7" s="269"/>
      <c r="BS7" s="269"/>
      <c r="BT7" s="269"/>
      <c r="BU7" s="269">
        <f>IFERROR(__xludf.DUMMYFUNCTION("""COMPUTED_VALUE"""),0.0)</f>
        <v>0</v>
      </c>
      <c r="BV7" s="269"/>
      <c r="BW7" s="269"/>
      <c r="BX7" s="269"/>
      <c r="BY7" s="269">
        <f>IFERROR(__xludf.DUMMYFUNCTION("""COMPUTED_VALUE"""),0.0)</f>
        <v>0</v>
      </c>
      <c r="BZ7" s="269"/>
      <c r="CA7" s="269"/>
      <c r="CB7" s="269"/>
      <c r="CC7" s="269">
        <f>IFERROR(__xludf.DUMMYFUNCTION("""COMPUTED_VALUE"""),0.0)</f>
        <v>0</v>
      </c>
      <c r="CD7" s="269"/>
      <c r="CE7" s="269"/>
    </row>
    <row r="8">
      <c r="A8" s="271">
        <f>IFERROR(__xludf.DUMMYFUNCTION("""COMPUTED_VALUE"""),46128.0)</f>
        <v>46128</v>
      </c>
      <c r="B8" s="269" t="str">
        <f>IFERROR(__xludf.DUMMYFUNCTION("""COMPUTED_VALUE"""),"木")</f>
        <v>木</v>
      </c>
      <c r="C8" s="272">
        <f>IFERROR(__xludf.DUMMYFUNCTION("""COMPUTED_VALUE"""),0.0)</f>
        <v>0</v>
      </c>
      <c r="D8" s="273"/>
      <c r="E8" s="274">
        <f>IFERROR(__xludf.DUMMYFUNCTION("""COMPUTED_VALUE"""),0.0)</f>
        <v>0</v>
      </c>
      <c r="F8" s="275"/>
      <c r="G8" s="275"/>
      <c r="H8" s="273"/>
      <c r="I8" s="274">
        <f>IFERROR(__xludf.DUMMYFUNCTION("""COMPUTED_VALUE"""),0.0)</f>
        <v>0</v>
      </c>
      <c r="J8" s="275"/>
      <c r="K8" s="275"/>
      <c r="L8" s="273"/>
      <c r="M8" s="274">
        <f>IFERROR(__xludf.DUMMYFUNCTION("""COMPUTED_VALUE"""),0.0)</f>
        <v>0</v>
      </c>
      <c r="N8" s="275"/>
      <c r="O8" s="275"/>
      <c r="P8" s="273"/>
      <c r="Q8" s="274">
        <f>IFERROR(__xludf.DUMMYFUNCTION("""COMPUTED_VALUE"""),0.0)</f>
        <v>0</v>
      </c>
      <c r="R8" s="275"/>
      <c r="S8" s="278"/>
      <c r="T8" s="273"/>
      <c r="U8" s="274">
        <f>IFERROR(__xludf.DUMMYFUNCTION("""COMPUTED_VALUE"""),0.0)</f>
        <v>0</v>
      </c>
      <c r="V8" s="275"/>
      <c r="W8" s="275"/>
      <c r="X8" s="273"/>
      <c r="Y8" s="274">
        <f>IFERROR(__xludf.DUMMYFUNCTION("""COMPUTED_VALUE"""),0.0)</f>
        <v>0</v>
      </c>
      <c r="Z8" s="275"/>
      <c r="AA8" s="275"/>
      <c r="AB8" s="273"/>
      <c r="AC8" s="274">
        <f>IFERROR(__xludf.DUMMYFUNCTION("""COMPUTED_VALUE"""),0.0)</f>
        <v>0</v>
      </c>
      <c r="AD8" s="275"/>
      <c r="AE8" s="275"/>
      <c r="AF8" s="279"/>
      <c r="AG8" s="274">
        <f>IFERROR(__xludf.DUMMYFUNCTION("""COMPUTED_VALUE"""),0.0)</f>
        <v>0</v>
      </c>
      <c r="AH8" s="275"/>
      <c r="AI8" s="275"/>
      <c r="AJ8" s="273"/>
      <c r="AK8" s="274">
        <f>IFERROR(__xludf.DUMMYFUNCTION("""COMPUTED_VALUE"""),0.0)</f>
        <v>0</v>
      </c>
      <c r="AL8" s="275"/>
      <c r="AM8" s="275"/>
      <c r="AN8" s="273"/>
      <c r="AO8" s="274">
        <f>IFERROR(__xludf.DUMMYFUNCTION("""COMPUTED_VALUE"""),0.0)</f>
        <v>0</v>
      </c>
      <c r="AP8" s="275"/>
      <c r="AQ8" s="275"/>
      <c r="AR8" s="273"/>
      <c r="AS8" s="274">
        <f>IFERROR(__xludf.DUMMYFUNCTION("""COMPUTED_VALUE"""),0.0)</f>
        <v>0</v>
      </c>
      <c r="AT8" s="275"/>
      <c r="AU8" s="275"/>
      <c r="AV8" s="273"/>
      <c r="AW8" s="274">
        <f>IFERROR(__xludf.DUMMYFUNCTION("""COMPUTED_VALUE"""),0.0)</f>
        <v>0</v>
      </c>
      <c r="AX8" s="275"/>
      <c r="AY8" s="275"/>
      <c r="AZ8" s="273"/>
      <c r="BA8" s="274">
        <f>IFERROR(__xludf.DUMMYFUNCTION("""COMPUTED_VALUE"""),0.0)</f>
        <v>0</v>
      </c>
      <c r="BB8" s="275"/>
      <c r="BC8" s="275"/>
      <c r="BD8" s="273"/>
      <c r="BE8" s="274">
        <f>IFERROR(__xludf.DUMMYFUNCTION("""COMPUTED_VALUE"""),0.0)</f>
        <v>0</v>
      </c>
      <c r="BF8" s="275"/>
      <c r="BG8" s="275"/>
      <c r="BH8" s="269"/>
      <c r="BI8" s="269">
        <f>IFERROR(__xludf.DUMMYFUNCTION("""COMPUTED_VALUE"""),0.0)</f>
        <v>0</v>
      </c>
      <c r="BJ8" s="269"/>
      <c r="BK8" s="269"/>
      <c r="BL8" s="269"/>
      <c r="BM8" s="269">
        <f>IFERROR(__xludf.DUMMYFUNCTION("""COMPUTED_VALUE"""),0.0)</f>
        <v>0</v>
      </c>
      <c r="BN8" s="269"/>
      <c r="BO8" s="269"/>
      <c r="BP8" s="269"/>
      <c r="BQ8" s="269">
        <f>IFERROR(__xludf.DUMMYFUNCTION("""COMPUTED_VALUE"""),0.0)</f>
        <v>0</v>
      </c>
      <c r="BR8" s="269"/>
      <c r="BS8" s="269"/>
      <c r="BT8" s="269"/>
      <c r="BU8" s="269">
        <f>IFERROR(__xludf.DUMMYFUNCTION("""COMPUTED_VALUE"""),0.0)</f>
        <v>0</v>
      </c>
      <c r="BV8" s="269"/>
      <c r="BW8" s="269"/>
      <c r="BX8" s="269"/>
      <c r="BY8" s="269">
        <f>IFERROR(__xludf.DUMMYFUNCTION("""COMPUTED_VALUE"""),0.0)</f>
        <v>0</v>
      </c>
      <c r="BZ8" s="269"/>
      <c r="CA8" s="269"/>
      <c r="CB8" s="269"/>
      <c r="CC8" s="269">
        <f>IFERROR(__xludf.DUMMYFUNCTION("""COMPUTED_VALUE"""),0.0)</f>
        <v>0</v>
      </c>
      <c r="CD8" s="269"/>
      <c r="CE8" s="269"/>
    </row>
    <row r="9">
      <c r="A9" s="271">
        <f>IFERROR(__xludf.DUMMYFUNCTION("""COMPUTED_VALUE"""),46129.0)</f>
        <v>46129</v>
      </c>
      <c r="B9" s="269" t="str">
        <f>IFERROR(__xludf.DUMMYFUNCTION("""COMPUTED_VALUE"""),"金")</f>
        <v>金</v>
      </c>
      <c r="C9" s="272">
        <f>IFERROR(__xludf.DUMMYFUNCTION("""COMPUTED_VALUE"""),0.0)</f>
        <v>0</v>
      </c>
      <c r="D9" s="273"/>
      <c r="E9" s="274">
        <f>IFERROR(__xludf.DUMMYFUNCTION("""COMPUTED_VALUE"""),0.0)</f>
        <v>0</v>
      </c>
      <c r="F9" s="275"/>
      <c r="G9" s="275"/>
      <c r="H9" s="273"/>
      <c r="I9" s="274">
        <f>IFERROR(__xludf.DUMMYFUNCTION("""COMPUTED_VALUE"""),0.0)</f>
        <v>0</v>
      </c>
      <c r="J9" s="275"/>
      <c r="K9" s="275"/>
      <c r="L9" s="273"/>
      <c r="M9" s="274">
        <f>IFERROR(__xludf.DUMMYFUNCTION("""COMPUTED_VALUE"""),0.0)</f>
        <v>0</v>
      </c>
      <c r="N9" s="275"/>
      <c r="O9" s="275"/>
      <c r="P9" s="273"/>
      <c r="Q9" s="274">
        <f>IFERROR(__xludf.DUMMYFUNCTION("""COMPUTED_VALUE"""),0.0)</f>
        <v>0</v>
      </c>
      <c r="R9" s="275"/>
      <c r="S9" s="278"/>
      <c r="T9" s="273"/>
      <c r="U9" s="274">
        <f>IFERROR(__xludf.DUMMYFUNCTION("""COMPUTED_VALUE"""),0.0)</f>
        <v>0</v>
      </c>
      <c r="V9" s="275"/>
      <c r="W9" s="275"/>
      <c r="X9" s="273"/>
      <c r="Y9" s="274">
        <f>IFERROR(__xludf.DUMMYFUNCTION("""COMPUTED_VALUE"""),0.0)</f>
        <v>0</v>
      </c>
      <c r="Z9" s="275"/>
      <c r="AA9" s="275"/>
      <c r="AB9" s="273"/>
      <c r="AC9" s="274">
        <f>IFERROR(__xludf.DUMMYFUNCTION("""COMPUTED_VALUE"""),0.0)</f>
        <v>0</v>
      </c>
      <c r="AD9" s="275"/>
      <c r="AE9" s="275"/>
      <c r="AF9" s="279"/>
      <c r="AG9" s="274">
        <f>IFERROR(__xludf.DUMMYFUNCTION("""COMPUTED_VALUE"""),0.0)</f>
        <v>0</v>
      </c>
      <c r="AH9" s="275"/>
      <c r="AI9" s="275"/>
      <c r="AJ9" s="273"/>
      <c r="AK9" s="274">
        <f>IFERROR(__xludf.DUMMYFUNCTION("""COMPUTED_VALUE"""),0.0)</f>
        <v>0</v>
      </c>
      <c r="AL9" s="275"/>
      <c r="AM9" s="275"/>
      <c r="AN9" s="273"/>
      <c r="AO9" s="274">
        <f>IFERROR(__xludf.DUMMYFUNCTION("""COMPUTED_VALUE"""),0.0)</f>
        <v>0</v>
      </c>
      <c r="AP9" s="275"/>
      <c r="AQ9" s="275"/>
      <c r="AR9" s="273"/>
      <c r="AS9" s="274">
        <f>IFERROR(__xludf.DUMMYFUNCTION("""COMPUTED_VALUE"""),0.0)</f>
        <v>0</v>
      </c>
      <c r="AT9" s="275"/>
      <c r="AU9" s="275"/>
      <c r="AV9" s="273"/>
      <c r="AW9" s="274">
        <f>IFERROR(__xludf.DUMMYFUNCTION("""COMPUTED_VALUE"""),0.0)</f>
        <v>0</v>
      </c>
      <c r="AX9" s="275"/>
      <c r="AY9" s="275"/>
      <c r="AZ9" s="273"/>
      <c r="BA9" s="274">
        <f>IFERROR(__xludf.DUMMYFUNCTION("""COMPUTED_VALUE"""),0.0)</f>
        <v>0</v>
      </c>
      <c r="BB9" s="275"/>
      <c r="BC9" s="275"/>
      <c r="BD9" s="273"/>
      <c r="BE9" s="274">
        <f>IFERROR(__xludf.DUMMYFUNCTION("""COMPUTED_VALUE"""),0.0)</f>
        <v>0</v>
      </c>
      <c r="BF9" s="275"/>
      <c r="BG9" s="275"/>
      <c r="BH9" s="269"/>
      <c r="BI9" s="269">
        <f>IFERROR(__xludf.DUMMYFUNCTION("""COMPUTED_VALUE"""),0.0)</f>
        <v>0</v>
      </c>
      <c r="BJ9" s="269"/>
      <c r="BK9" s="269"/>
      <c r="BL9" s="269"/>
      <c r="BM9" s="269">
        <f>IFERROR(__xludf.DUMMYFUNCTION("""COMPUTED_VALUE"""),0.0)</f>
        <v>0</v>
      </c>
      <c r="BN9" s="269"/>
      <c r="BO9" s="269"/>
      <c r="BP9" s="269"/>
      <c r="BQ9" s="269">
        <f>IFERROR(__xludf.DUMMYFUNCTION("""COMPUTED_VALUE"""),0.0)</f>
        <v>0</v>
      </c>
      <c r="BR9" s="269"/>
      <c r="BS9" s="269"/>
      <c r="BT9" s="269"/>
      <c r="BU9" s="269">
        <f>IFERROR(__xludf.DUMMYFUNCTION("""COMPUTED_VALUE"""),0.0)</f>
        <v>0</v>
      </c>
      <c r="BV9" s="269"/>
      <c r="BW9" s="269"/>
      <c r="BX9" s="269"/>
      <c r="BY9" s="269">
        <f>IFERROR(__xludf.DUMMYFUNCTION("""COMPUTED_VALUE"""),0.0)</f>
        <v>0</v>
      </c>
      <c r="BZ9" s="269"/>
      <c r="CA9" s="269"/>
      <c r="CB9" s="269"/>
      <c r="CC9" s="269">
        <f>IFERROR(__xludf.DUMMYFUNCTION("""COMPUTED_VALUE"""),0.0)</f>
        <v>0</v>
      </c>
      <c r="CD9" s="269"/>
      <c r="CE9" s="269"/>
    </row>
    <row r="10">
      <c r="A10" s="271">
        <f>IFERROR(__xludf.DUMMYFUNCTION("""COMPUTED_VALUE"""),46130.0)</f>
        <v>46130</v>
      </c>
      <c r="B10" s="269" t="str">
        <f>IFERROR(__xludf.DUMMYFUNCTION("""COMPUTED_VALUE"""),"土")</f>
        <v>土</v>
      </c>
      <c r="C10" s="272">
        <f>IFERROR(__xludf.DUMMYFUNCTION("""COMPUTED_VALUE"""),0.0)</f>
        <v>0</v>
      </c>
      <c r="D10" s="273"/>
      <c r="E10" s="274">
        <f>IFERROR(__xludf.DUMMYFUNCTION("""COMPUTED_VALUE"""),0.0)</f>
        <v>0</v>
      </c>
      <c r="F10" s="275"/>
      <c r="G10" s="275"/>
      <c r="H10" s="273"/>
      <c r="I10" s="274">
        <f>IFERROR(__xludf.DUMMYFUNCTION("""COMPUTED_VALUE"""),0.0)</f>
        <v>0</v>
      </c>
      <c r="J10" s="275"/>
      <c r="K10" s="275"/>
      <c r="L10" s="273"/>
      <c r="M10" s="274">
        <f>IFERROR(__xludf.DUMMYFUNCTION("""COMPUTED_VALUE"""),0.0)</f>
        <v>0</v>
      </c>
      <c r="N10" s="275"/>
      <c r="O10" s="275"/>
      <c r="P10" s="273"/>
      <c r="Q10" s="274">
        <f>IFERROR(__xludf.DUMMYFUNCTION("""COMPUTED_VALUE"""),0.0)</f>
        <v>0</v>
      </c>
      <c r="R10" s="275"/>
      <c r="S10" s="278"/>
      <c r="T10" s="273"/>
      <c r="U10" s="274">
        <f>IFERROR(__xludf.DUMMYFUNCTION("""COMPUTED_VALUE"""),0.0)</f>
        <v>0</v>
      </c>
      <c r="V10" s="275"/>
      <c r="W10" s="275"/>
      <c r="X10" s="273"/>
      <c r="Y10" s="274">
        <f>IFERROR(__xludf.DUMMYFUNCTION("""COMPUTED_VALUE"""),0.0)</f>
        <v>0</v>
      </c>
      <c r="Z10" s="275"/>
      <c r="AA10" s="275"/>
      <c r="AB10" s="273"/>
      <c r="AC10" s="274">
        <f>IFERROR(__xludf.DUMMYFUNCTION("""COMPUTED_VALUE"""),0.0)</f>
        <v>0</v>
      </c>
      <c r="AD10" s="275"/>
      <c r="AE10" s="275"/>
      <c r="AF10" s="279"/>
      <c r="AG10" s="274">
        <f>IFERROR(__xludf.DUMMYFUNCTION("""COMPUTED_VALUE"""),0.0)</f>
        <v>0</v>
      </c>
      <c r="AH10" s="275"/>
      <c r="AI10" s="275"/>
      <c r="AJ10" s="273"/>
      <c r="AK10" s="274">
        <f>IFERROR(__xludf.DUMMYFUNCTION("""COMPUTED_VALUE"""),0.0)</f>
        <v>0</v>
      </c>
      <c r="AL10" s="275"/>
      <c r="AM10" s="275"/>
      <c r="AN10" s="273"/>
      <c r="AO10" s="274">
        <f>IFERROR(__xludf.DUMMYFUNCTION("""COMPUTED_VALUE"""),0.0)</f>
        <v>0</v>
      </c>
      <c r="AP10" s="275"/>
      <c r="AQ10" s="275"/>
      <c r="AR10" s="273"/>
      <c r="AS10" s="274">
        <f>IFERROR(__xludf.DUMMYFUNCTION("""COMPUTED_VALUE"""),0.0)</f>
        <v>0</v>
      </c>
      <c r="AT10" s="275"/>
      <c r="AU10" s="275"/>
      <c r="AV10" s="273"/>
      <c r="AW10" s="274">
        <f>IFERROR(__xludf.DUMMYFUNCTION("""COMPUTED_VALUE"""),0.0)</f>
        <v>0</v>
      </c>
      <c r="AX10" s="275"/>
      <c r="AY10" s="275"/>
      <c r="AZ10" s="273"/>
      <c r="BA10" s="274">
        <f>IFERROR(__xludf.DUMMYFUNCTION("""COMPUTED_VALUE"""),0.0)</f>
        <v>0</v>
      </c>
      <c r="BB10" s="275"/>
      <c r="BC10" s="275"/>
      <c r="BD10" s="273"/>
      <c r="BE10" s="274">
        <f>IFERROR(__xludf.DUMMYFUNCTION("""COMPUTED_VALUE"""),0.0)</f>
        <v>0</v>
      </c>
      <c r="BF10" s="275"/>
      <c r="BG10" s="275"/>
      <c r="BH10" s="269"/>
      <c r="BI10" s="269">
        <f>IFERROR(__xludf.DUMMYFUNCTION("""COMPUTED_VALUE"""),0.0)</f>
        <v>0</v>
      </c>
      <c r="BJ10" s="269"/>
      <c r="BK10" s="269"/>
      <c r="BL10" s="269"/>
      <c r="BM10" s="269">
        <f>IFERROR(__xludf.DUMMYFUNCTION("""COMPUTED_VALUE"""),0.0)</f>
        <v>0</v>
      </c>
      <c r="BN10" s="269"/>
      <c r="BO10" s="269"/>
      <c r="BP10" s="269"/>
      <c r="BQ10" s="269">
        <f>IFERROR(__xludf.DUMMYFUNCTION("""COMPUTED_VALUE"""),0.0)</f>
        <v>0</v>
      </c>
      <c r="BR10" s="269"/>
      <c r="BS10" s="269"/>
      <c r="BT10" s="269"/>
      <c r="BU10" s="269">
        <f>IFERROR(__xludf.DUMMYFUNCTION("""COMPUTED_VALUE"""),0.0)</f>
        <v>0</v>
      </c>
      <c r="BV10" s="269"/>
      <c r="BW10" s="269"/>
      <c r="BX10" s="269"/>
      <c r="BY10" s="269">
        <f>IFERROR(__xludf.DUMMYFUNCTION("""COMPUTED_VALUE"""),0.0)</f>
        <v>0</v>
      </c>
      <c r="BZ10" s="269"/>
      <c r="CA10" s="269"/>
      <c r="CB10" s="269"/>
      <c r="CC10" s="269">
        <f>IFERROR(__xludf.DUMMYFUNCTION("""COMPUTED_VALUE"""),0.0)</f>
        <v>0</v>
      </c>
      <c r="CD10" s="269"/>
      <c r="CE10" s="269"/>
    </row>
    <row r="11">
      <c r="A11" s="289">
        <f>IFERROR(__xludf.DUMMYFUNCTION("""COMPUTED_VALUE"""),46138.0)</f>
        <v>46138</v>
      </c>
      <c r="B11" s="48" t="str">
        <f>IFERROR(__xludf.DUMMYFUNCTION("""COMPUTED_VALUE"""),"日")</f>
        <v>日</v>
      </c>
      <c r="C11" s="290">
        <f>IFERROR(__xludf.DUMMYFUNCTION("""COMPUTED_VALUE"""),0.0)</f>
        <v>0</v>
      </c>
      <c r="D11" s="291">
        <f>IFERROR(__xludf.DUMMYFUNCTION("""COMPUTED_VALUE"""),2.0)</f>
        <v>2</v>
      </c>
      <c r="E11" s="292">
        <f>IFERROR(__xludf.DUMMYFUNCTION("""COMPUTED_VALUE"""),-1.0)</f>
        <v>-1</v>
      </c>
      <c r="F11" s="293">
        <f>IFERROR(__xludf.DUMMYFUNCTION("""COMPUTED_VALUE"""),1360.0)</f>
        <v>1360</v>
      </c>
      <c r="G11" s="293">
        <f>IFERROR(__xludf.DUMMYFUNCTION("""COMPUTED_VALUE"""),-3000.0)</f>
        <v>-3000</v>
      </c>
      <c r="H11" s="291">
        <f>IFERROR(__xludf.DUMMYFUNCTION("""COMPUTED_VALUE"""),4.0)</f>
        <v>4</v>
      </c>
      <c r="I11" s="292">
        <f>IFERROR(__xludf.DUMMYFUNCTION("""COMPUTED_VALUE"""),2.0)</f>
        <v>2</v>
      </c>
      <c r="J11" s="293">
        <f>IFERROR(__xludf.DUMMYFUNCTION("""COMPUTED_VALUE"""),3101.0)</f>
        <v>3101</v>
      </c>
      <c r="K11" s="293">
        <f>IFERROR(__xludf.DUMMYFUNCTION("""COMPUTED_VALUE"""),-2000.0)</f>
        <v>-2000</v>
      </c>
      <c r="L11" s="291">
        <f>IFERROR(__xludf.DUMMYFUNCTION("""COMPUTED_VALUE"""),2.0)</f>
        <v>2</v>
      </c>
      <c r="M11" s="292">
        <f>IFERROR(__xludf.DUMMYFUNCTION("""COMPUTED_VALUE"""),3.0)</f>
        <v>3</v>
      </c>
      <c r="N11" s="293">
        <f>IFERROR(__xludf.DUMMYFUNCTION("""COMPUTED_VALUE"""),5710.0)</f>
        <v>5710</v>
      </c>
      <c r="O11" s="293">
        <f>IFERROR(__xludf.DUMMYFUNCTION("""COMPUTED_VALUE"""),-1000.0)</f>
        <v>-1000</v>
      </c>
      <c r="P11" s="291">
        <f>IFERROR(__xludf.DUMMYFUNCTION("""COMPUTED_VALUE"""),1.0)</f>
        <v>1</v>
      </c>
      <c r="Q11" s="292">
        <f>IFERROR(__xludf.DUMMYFUNCTION("""COMPUTED_VALUE"""),-1.0)</f>
        <v>-1</v>
      </c>
      <c r="R11" s="293">
        <f>IFERROR(__xludf.DUMMYFUNCTION("""COMPUTED_VALUE"""),2800.0)</f>
        <v>2800</v>
      </c>
      <c r="S11" s="294">
        <f>IFERROR(__xludf.DUMMYFUNCTION("""COMPUTED_VALUE"""),-3500.0)</f>
        <v>-3500</v>
      </c>
      <c r="T11" s="291">
        <f>IFERROR(__xludf.DUMMYFUNCTION("""COMPUTED_VALUE"""),1.0)</f>
        <v>1</v>
      </c>
      <c r="U11" s="292">
        <f>IFERROR(__xludf.DUMMYFUNCTION("""COMPUTED_VALUE"""),2.0)</f>
        <v>2</v>
      </c>
      <c r="V11" s="293">
        <f>IFERROR(__xludf.DUMMYFUNCTION("""COMPUTED_VALUE"""),5876.0)</f>
        <v>5876</v>
      </c>
      <c r="W11" s="293">
        <f>IFERROR(__xludf.DUMMYFUNCTION("""COMPUTED_VALUE"""),-2000.0)</f>
        <v>-2000</v>
      </c>
      <c r="X11" s="291">
        <f>IFERROR(__xludf.DUMMYFUNCTION("""COMPUTED_VALUE"""),5.0)</f>
        <v>5</v>
      </c>
      <c r="Y11" s="292">
        <f>IFERROR(__xludf.DUMMYFUNCTION("""COMPUTED_VALUE"""),6.0)</f>
        <v>6</v>
      </c>
      <c r="Z11" s="293">
        <f>IFERROR(__xludf.DUMMYFUNCTION("""COMPUTED_VALUE"""),9105.0)</f>
        <v>9105</v>
      </c>
      <c r="AA11" s="293">
        <f>IFERROR(__xludf.DUMMYFUNCTION("""COMPUTED_VALUE"""),4800.0)</f>
        <v>4800</v>
      </c>
      <c r="AB11" s="291">
        <f>IFERROR(__xludf.DUMMYFUNCTION("""COMPUTED_VALUE"""),1.0)</f>
        <v>1</v>
      </c>
      <c r="AC11" s="292">
        <f>IFERROR(__xludf.DUMMYFUNCTION("""COMPUTED_VALUE"""),5.0)</f>
        <v>5</v>
      </c>
      <c r="AD11" s="293">
        <f>IFERROR(__xludf.DUMMYFUNCTION("""COMPUTED_VALUE"""),8242.0)</f>
        <v>8242</v>
      </c>
      <c r="AE11" s="293">
        <f>IFERROR(__xludf.DUMMYFUNCTION("""COMPUTED_VALUE"""),3800.0)</f>
        <v>3800</v>
      </c>
      <c r="AF11" s="295">
        <f>IFERROR(__xludf.DUMMYFUNCTION("""COMPUTED_VALUE"""),3.0)</f>
        <v>3</v>
      </c>
      <c r="AG11" s="292">
        <f>IFERROR(__xludf.DUMMYFUNCTION("""COMPUTED_VALUE"""),2.0)</f>
        <v>2</v>
      </c>
      <c r="AH11" s="293">
        <f>IFERROR(__xludf.DUMMYFUNCTION("""COMPUTED_VALUE"""),3700.0)</f>
        <v>3700</v>
      </c>
      <c r="AI11" s="293">
        <f>IFERROR(__xludf.DUMMYFUNCTION("""COMPUTED_VALUE"""),-1500.0)</f>
        <v>-1500</v>
      </c>
      <c r="AJ11" s="291">
        <f>IFERROR(__xludf.DUMMYFUNCTION("""COMPUTED_VALUE"""),4.0)</f>
        <v>4</v>
      </c>
      <c r="AK11" s="292">
        <f>IFERROR(__xludf.DUMMYFUNCTION("""COMPUTED_VALUE"""),4.0)</f>
        <v>4</v>
      </c>
      <c r="AL11" s="293">
        <f>IFERROR(__xludf.DUMMYFUNCTION("""COMPUTED_VALUE"""),6027.0)</f>
        <v>6027</v>
      </c>
      <c r="AM11" s="293">
        <f>IFERROR(__xludf.DUMMYFUNCTION("""COMPUTED_VALUE"""),3000.0)</f>
        <v>3000</v>
      </c>
      <c r="AN11" s="291">
        <f>IFERROR(__xludf.DUMMYFUNCTION("""COMPUTED_VALUE"""),2.0)</f>
        <v>2</v>
      </c>
      <c r="AO11" s="292">
        <f>IFERROR(__xludf.DUMMYFUNCTION("""COMPUTED_VALUE"""),1.0)</f>
        <v>1</v>
      </c>
      <c r="AP11" s="293">
        <f>IFERROR(__xludf.DUMMYFUNCTION("""COMPUTED_VALUE"""),2980.0)</f>
        <v>2980</v>
      </c>
      <c r="AQ11" s="293">
        <f>IFERROR(__xludf.DUMMYFUNCTION("""COMPUTED_VALUE"""),-2500.0)</f>
        <v>-2500</v>
      </c>
      <c r="AR11" s="291">
        <f>IFERROR(__xludf.DUMMYFUNCTION("""COMPUTED_VALUE"""),5.0)</f>
        <v>5</v>
      </c>
      <c r="AS11" s="292">
        <f>IFERROR(__xludf.DUMMYFUNCTION("""COMPUTED_VALUE"""),4.0)</f>
        <v>4</v>
      </c>
      <c r="AT11" s="293">
        <f>IFERROR(__xludf.DUMMYFUNCTION("""COMPUTED_VALUE"""),6672.0)</f>
        <v>6672</v>
      </c>
      <c r="AU11" s="293">
        <f>IFERROR(__xludf.DUMMYFUNCTION("""COMPUTED_VALUE"""),2700.0)</f>
        <v>2700</v>
      </c>
      <c r="AV11" s="291">
        <f>IFERROR(__xludf.DUMMYFUNCTION("""COMPUTED_VALUE"""),1.0)</f>
        <v>1</v>
      </c>
      <c r="AW11" s="292">
        <f>IFERROR(__xludf.DUMMYFUNCTION("""COMPUTED_VALUE"""),6.0)</f>
        <v>6</v>
      </c>
      <c r="AX11" s="293">
        <f>IFERROR(__xludf.DUMMYFUNCTION("""COMPUTED_VALUE"""),9734.0)</f>
        <v>9734</v>
      </c>
      <c r="AY11" s="293">
        <f>IFERROR(__xludf.DUMMYFUNCTION("""COMPUTED_VALUE"""),8000.0)</f>
        <v>8000</v>
      </c>
      <c r="AZ11" s="291">
        <f>IFERROR(__xludf.DUMMYFUNCTION("""COMPUTED_VALUE"""),4.0)</f>
        <v>4</v>
      </c>
      <c r="BA11" s="292">
        <f>IFERROR(__xludf.DUMMYFUNCTION("""COMPUTED_VALUE"""),-3.0)</f>
        <v>-3</v>
      </c>
      <c r="BB11" s="293">
        <f>IFERROR(__xludf.DUMMYFUNCTION("""COMPUTED_VALUE"""),672.0)</f>
        <v>672</v>
      </c>
      <c r="BC11" s="293">
        <f>IFERROR(__xludf.DUMMYFUNCTION("""COMPUTED_VALUE"""),-6000.0)</f>
        <v>-6000</v>
      </c>
      <c r="BD11" s="291">
        <f>IFERROR(__xludf.DUMMYFUNCTION("""COMPUTED_VALUE"""),2.0)</f>
        <v>2</v>
      </c>
      <c r="BE11" s="292">
        <f>IFERROR(__xludf.DUMMYFUNCTION("""COMPUTED_VALUE"""),3.0)</f>
        <v>3</v>
      </c>
      <c r="BF11" s="293">
        <f>IFERROR(__xludf.DUMMYFUNCTION("""COMPUTED_VALUE"""),5848.0)</f>
        <v>5848</v>
      </c>
      <c r="BG11" s="293">
        <f>IFERROR(__xludf.DUMMYFUNCTION("""COMPUTED_VALUE"""),-800.0)</f>
        <v>-800</v>
      </c>
      <c r="BH11" s="48"/>
      <c r="BI11" s="48">
        <f>IFERROR(__xludf.DUMMYFUNCTION("""COMPUTED_VALUE"""),0.0)</f>
        <v>0</v>
      </c>
      <c r="BJ11" s="48"/>
      <c r="BK11" s="48"/>
      <c r="BL11" s="48"/>
      <c r="BM11" s="48">
        <f>IFERROR(__xludf.DUMMYFUNCTION("""COMPUTED_VALUE"""),0.0)</f>
        <v>0</v>
      </c>
      <c r="BN11" s="48"/>
      <c r="BO11" s="48"/>
      <c r="BP11" s="48"/>
      <c r="BQ11" s="48">
        <f>IFERROR(__xludf.DUMMYFUNCTION("""COMPUTED_VALUE"""),0.0)</f>
        <v>0</v>
      </c>
      <c r="BR11" s="48"/>
      <c r="BS11" s="48"/>
      <c r="BT11" s="48"/>
      <c r="BU11" s="48">
        <f>IFERROR(__xludf.DUMMYFUNCTION("""COMPUTED_VALUE"""),0.0)</f>
        <v>0</v>
      </c>
      <c r="BV11" s="48"/>
      <c r="BW11" s="48"/>
      <c r="BX11" s="48"/>
      <c r="BY11" s="48">
        <f>IFERROR(__xludf.DUMMYFUNCTION("""COMPUTED_VALUE"""),0.0)</f>
        <v>0</v>
      </c>
      <c r="BZ11" s="48"/>
      <c r="CA11" s="48"/>
      <c r="CB11" s="48"/>
      <c r="CC11" s="48">
        <f>IFERROR(__xludf.DUMMYFUNCTION("""COMPUTED_VALUE"""),0.0)</f>
        <v>0</v>
      </c>
      <c r="CD11" s="48"/>
      <c r="CE11" s="48"/>
      <c r="CF11" s="48"/>
    </row>
    <row r="12">
      <c r="A12" s="289">
        <f>IFERROR(__xludf.DUMMYFUNCTION("""COMPUTED_VALUE"""),46139.0)</f>
        <v>46139</v>
      </c>
      <c r="B12" s="48" t="str">
        <f>IFERROR(__xludf.DUMMYFUNCTION("""COMPUTED_VALUE"""),"月")</f>
        <v>月</v>
      </c>
      <c r="C12" s="290">
        <f>IFERROR(__xludf.DUMMYFUNCTION("""COMPUTED_VALUE"""),1900.0)</f>
        <v>1900</v>
      </c>
      <c r="D12" s="291">
        <f>IFERROR(__xludf.DUMMYFUNCTION("""COMPUTED_VALUE"""),3.0)</f>
        <v>3</v>
      </c>
      <c r="E12" s="292">
        <f>IFERROR(__xludf.DUMMYFUNCTION("""COMPUTED_VALUE"""),-1.0)</f>
        <v>-1</v>
      </c>
      <c r="F12" s="293">
        <f>IFERROR(__xludf.DUMMYFUNCTION("""COMPUTED_VALUE"""),2946.0)</f>
        <v>2946</v>
      </c>
      <c r="G12" s="293">
        <f>IFERROR(__xludf.DUMMYFUNCTION("""COMPUTED_VALUE"""),-4000.0)</f>
        <v>-4000</v>
      </c>
      <c r="H12" s="291">
        <f>IFERROR(__xludf.DUMMYFUNCTION("""COMPUTED_VALUE"""),5.0)</f>
        <v>5</v>
      </c>
      <c r="I12" s="292">
        <f>IFERROR(__xludf.DUMMYFUNCTION("""COMPUTED_VALUE"""),4.0)</f>
        <v>4</v>
      </c>
      <c r="J12" s="293">
        <f>IFERROR(__xludf.DUMMYFUNCTION("""COMPUTED_VALUE"""),7032.0)</f>
        <v>7032</v>
      </c>
      <c r="K12" s="293">
        <f>IFERROR(__xludf.DUMMYFUNCTION("""COMPUTED_VALUE"""),1500.0)</f>
        <v>1500</v>
      </c>
      <c r="L12" s="291">
        <f>IFERROR(__xludf.DUMMYFUNCTION("""COMPUTED_VALUE"""),3.0)</f>
        <v>3</v>
      </c>
      <c r="M12" s="292">
        <f>IFERROR(__xludf.DUMMYFUNCTION("""COMPUTED_VALUE"""),6.0)</f>
        <v>6</v>
      </c>
      <c r="N12" s="293">
        <f>IFERROR(__xludf.DUMMYFUNCTION("""COMPUTED_VALUE"""),17811.0)</f>
        <v>17811</v>
      </c>
      <c r="O12" s="293">
        <f>IFERROR(__xludf.DUMMYFUNCTION("""COMPUTED_VALUE"""),14000.0)</f>
        <v>14000</v>
      </c>
      <c r="P12" s="291">
        <f>IFERROR(__xludf.DUMMYFUNCTION("""COMPUTED_VALUE"""),2.0)</f>
        <v>2</v>
      </c>
      <c r="Q12" s="292">
        <f>IFERROR(__xludf.DUMMYFUNCTION("""COMPUTED_VALUE"""),1.0)</f>
        <v>1</v>
      </c>
      <c r="R12" s="293">
        <f>IFERROR(__xludf.DUMMYFUNCTION("""COMPUTED_VALUE"""),4342.0)</f>
        <v>4342</v>
      </c>
      <c r="S12" s="294">
        <f>IFERROR(__xludf.DUMMYFUNCTION("""COMPUTED_VALUE"""),-2500.0)</f>
        <v>-2500</v>
      </c>
      <c r="T12" s="291">
        <f>IFERROR(__xludf.DUMMYFUNCTION("""COMPUTED_VALUE"""),2.0)</f>
        <v>2</v>
      </c>
      <c r="U12" s="292">
        <f>IFERROR(__xludf.DUMMYFUNCTION("""COMPUTED_VALUE"""),1.0)</f>
        <v>1</v>
      </c>
      <c r="V12" s="293">
        <f>IFERROR(__xludf.DUMMYFUNCTION("""COMPUTED_VALUE"""),1075.0)</f>
        <v>1075</v>
      </c>
      <c r="W12" s="293">
        <f>IFERROR(__xludf.DUMMYFUNCTION("""COMPUTED_VALUE"""),-2300.0)</f>
        <v>-2300</v>
      </c>
      <c r="X12" s="291">
        <f>IFERROR(__xludf.DUMMYFUNCTION("""COMPUTED_VALUE"""),1.0)</f>
        <v>1</v>
      </c>
      <c r="Y12" s="292">
        <f>IFERROR(__xludf.DUMMYFUNCTION("""COMPUTED_VALUE"""),6.0)</f>
        <v>6</v>
      </c>
      <c r="Z12" s="293">
        <f>IFERROR(__xludf.DUMMYFUNCTION("""COMPUTED_VALUE"""),15194.0)</f>
        <v>15194</v>
      </c>
      <c r="AA12" s="293">
        <f>IFERROR(__xludf.DUMMYFUNCTION("""COMPUTED_VALUE"""),11000.0)</f>
        <v>11000</v>
      </c>
      <c r="AB12" s="291">
        <f>IFERROR(__xludf.DUMMYFUNCTION("""COMPUTED_VALUE"""),1.0)</f>
        <v>1</v>
      </c>
      <c r="AC12" s="292">
        <f>IFERROR(__xludf.DUMMYFUNCTION("""COMPUTED_VALUE"""),-1.0)</f>
        <v>-1</v>
      </c>
      <c r="AD12" s="293">
        <f>IFERROR(__xludf.DUMMYFUNCTION("""COMPUTED_VALUE"""),1110.0)</f>
        <v>1110</v>
      </c>
      <c r="AE12" s="293">
        <f>IFERROR(__xludf.DUMMYFUNCTION("""COMPUTED_VALUE"""),-4000.0)</f>
        <v>-4000</v>
      </c>
      <c r="AF12" s="295">
        <f>IFERROR(__xludf.DUMMYFUNCTION("""COMPUTED_VALUE"""),4.0)</f>
        <v>4</v>
      </c>
      <c r="AG12" s="292">
        <f>IFERROR(__xludf.DUMMYFUNCTION("""COMPUTED_VALUE"""),3.0)</f>
        <v>3</v>
      </c>
      <c r="AH12" s="293">
        <f>IFERROR(__xludf.DUMMYFUNCTION("""COMPUTED_VALUE"""),4351.0)</f>
        <v>4351</v>
      </c>
      <c r="AI12" s="293">
        <f>IFERROR(__xludf.DUMMYFUNCTION("""COMPUTED_VALUE"""),900.0)</f>
        <v>900</v>
      </c>
      <c r="AJ12" s="291">
        <f>IFERROR(__xludf.DUMMYFUNCTION("""COMPUTED_VALUE"""),1.0)</f>
        <v>1</v>
      </c>
      <c r="AK12" s="292">
        <f>IFERROR(__xludf.DUMMYFUNCTION("""COMPUTED_VALUE"""),1.0)</f>
        <v>1</v>
      </c>
      <c r="AL12" s="293">
        <f>IFERROR(__xludf.DUMMYFUNCTION("""COMPUTED_VALUE"""),4406.0)</f>
        <v>4406</v>
      </c>
      <c r="AM12" s="293">
        <f>IFERROR(__xludf.DUMMYFUNCTION("""COMPUTED_VALUE"""),-2300.0)</f>
        <v>-2300</v>
      </c>
      <c r="AN12" s="291">
        <f>IFERROR(__xludf.DUMMYFUNCTION("""COMPUTED_VALUE"""),3.0)</f>
        <v>3</v>
      </c>
      <c r="AO12" s="292">
        <f>IFERROR(__xludf.DUMMYFUNCTION("""COMPUTED_VALUE"""),1.0)</f>
        <v>1</v>
      </c>
      <c r="AP12" s="293">
        <f>IFERROR(__xludf.DUMMYFUNCTION("""COMPUTED_VALUE"""),2182.0)</f>
        <v>2182</v>
      </c>
      <c r="AQ12" s="293">
        <f>IFERROR(__xludf.DUMMYFUNCTION("""COMPUTED_VALUE"""),-3000.0)</f>
        <v>-3000</v>
      </c>
      <c r="AR12" s="291">
        <f>IFERROR(__xludf.DUMMYFUNCTION("""COMPUTED_VALUE"""),1.0)</f>
        <v>1</v>
      </c>
      <c r="AS12" s="292">
        <f>IFERROR(__xludf.DUMMYFUNCTION("""COMPUTED_VALUE"""),1.0)</f>
        <v>1</v>
      </c>
      <c r="AT12" s="293">
        <f>IFERROR(__xludf.DUMMYFUNCTION("""COMPUTED_VALUE"""),1090.0)</f>
        <v>1090</v>
      </c>
      <c r="AU12" s="293">
        <f>IFERROR(__xludf.DUMMYFUNCTION("""COMPUTED_VALUE"""),-2500.0)</f>
        <v>-2500</v>
      </c>
      <c r="AV12" s="291">
        <f>IFERROR(__xludf.DUMMYFUNCTION("""COMPUTED_VALUE"""),1.0)</f>
        <v>1</v>
      </c>
      <c r="AW12" s="292">
        <f>IFERROR(__xludf.DUMMYFUNCTION("""COMPUTED_VALUE"""),4.0)</f>
        <v>4</v>
      </c>
      <c r="AX12" s="293">
        <f>IFERROR(__xludf.DUMMYFUNCTION("""COMPUTED_VALUE"""),7650.0)</f>
        <v>7650</v>
      </c>
      <c r="AY12" s="293">
        <f>IFERROR(__xludf.DUMMYFUNCTION("""COMPUTED_VALUE"""),800.0)</f>
        <v>800</v>
      </c>
      <c r="AZ12" s="291">
        <f>IFERROR(__xludf.DUMMYFUNCTION("""COMPUTED_VALUE"""),5.0)</f>
        <v>5</v>
      </c>
      <c r="BA12" s="292">
        <f>IFERROR(__xludf.DUMMYFUNCTION("""COMPUTED_VALUE"""),-3.0)</f>
        <v>-3</v>
      </c>
      <c r="BB12" s="293">
        <f>IFERROR(__xludf.DUMMYFUNCTION("""COMPUTED_VALUE"""),774.0)</f>
        <v>774</v>
      </c>
      <c r="BC12" s="293">
        <f>IFERROR(__xludf.DUMMYFUNCTION("""COMPUTED_VALUE"""),-5000.0)</f>
        <v>-5000</v>
      </c>
      <c r="BD12" s="291">
        <f>IFERROR(__xludf.DUMMYFUNCTION("""COMPUTED_VALUE"""),3.0)</f>
        <v>3</v>
      </c>
      <c r="BE12" s="292">
        <f>IFERROR(__xludf.DUMMYFUNCTION("""COMPUTED_VALUE"""),2.0)</f>
        <v>2</v>
      </c>
      <c r="BF12" s="293">
        <f>IFERROR(__xludf.DUMMYFUNCTION("""COMPUTED_VALUE"""),4416.0)</f>
        <v>4416</v>
      </c>
      <c r="BG12" s="293">
        <f>IFERROR(__xludf.DUMMYFUNCTION("""COMPUTED_VALUE"""),-700.0)</f>
        <v>-700</v>
      </c>
      <c r="BH12" s="48"/>
      <c r="BI12" s="48">
        <f>IFERROR(__xludf.DUMMYFUNCTION("""COMPUTED_VALUE"""),0.0)</f>
        <v>0</v>
      </c>
      <c r="BJ12" s="48"/>
      <c r="BK12" s="48"/>
      <c r="BL12" s="48"/>
      <c r="BM12" s="48">
        <f>IFERROR(__xludf.DUMMYFUNCTION("""COMPUTED_VALUE"""),0.0)</f>
        <v>0</v>
      </c>
      <c r="BN12" s="48"/>
      <c r="BO12" s="48"/>
      <c r="BP12" s="48"/>
      <c r="BQ12" s="48">
        <f>IFERROR(__xludf.DUMMYFUNCTION("""COMPUTED_VALUE"""),0.0)</f>
        <v>0</v>
      </c>
      <c r="BR12" s="48"/>
      <c r="BS12" s="48"/>
      <c r="BT12" s="48"/>
      <c r="BU12" s="48">
        <f>IFERROR(__xludf.DUMMYFUNCTION("""COMPUTED_VALUE"""),0.0)</f>
        <v>0</v>
      </c>
      <c r="BV12" s="48"/>
      <c r="BW12" s="48"/>
      <c r="BX12" s="48"/>
      <c r="BY12" s="48">
        <f>IFERROR(__xludf.DUMMYFUNCTION("""COMPUTED_VALUE"""),0.0)</f>
        <v>0</v>
      </c>
      <c r="BZ12" s="48"/>
      <c r="CA12" s="48"/>
      <c r="CB12" s="48"/>
      <c r="CC12" s="48">
        <f>IFERROR(__xludf.DUMMYFUNCTION("""COMPUTED_VALUE"""),0.0)</f>
        <v>0</v>
      </c>
      <c r="CD12" s="48"/>
      <c r="CE12" s="48"/>
      <c r="CF12" s="48"/>
    </row>
    <row r="13">
      <c r="A13" s="289">
        <f>IFERROR(__xludf.DUMMYFUNCTION("""COMPUTED_VALUE"""),46140.0)</f>
        <v>46140</v>
      </c>
      <c r="B13" s="48" t="str">
        <f>IFERROR(__xludf.DUMMYFUNCTION("""COMPUTED_VALUE"""),"火")</f>
        <v>火</v>
      </c>
      <c r="C13" s="290">
        <f>IFERROR(__xludf.DUMMYFUNCTION("""COMPUTED_VALUE"""),-32400.0)</f>
        <v>-32400</v>
      </c>
      <c r="D13" s="291">
        <f>IFERROR(__xludf.DUMMYFUNCTION("""COMPUTED_VALUE"""),4.0)</f>
        <v>4</v>
      </c>
      <c r="E13" s="292">
        <f>IFERROR(__xludf.DUMMYFUNCTION("""COMPUTED_VALUE"""),-1.0)</f>
        <v>-1</v>
      </c>
      <c r="F13" s="293">
        <f>IFERROR(__xludf.DUMMYFUNCTION("""COMPUTED_VALUE"""),1560.0)</f>
        <v>1560</v>
      </c>
      <c r="G13" s="293">
        <f>IFERROR(__xludf.DUMMYFUNCTION("""COMPUTED_VALUE"""),-4000.0)</f>
        <v>-4000</v>
      </c>
      <c r="H13" s="291">
        <f>IFERROR(__xludf.DUMMYFUNCTION("""COMPUTED_VALUE"""),1.0)</f>
        <v>1</v>
      </c>
      <c r="I13" s="292">
        <f>IFERROR(__xludf.DUMMYFUNCTION("""COMPUTED_VALUE"""),5.0)</f>
        <v>5</v>
      </c>
      <c r="J13" s="293">
        <f>IFERROR(__xludf.DUMMYFUNCTION("""COMPUTED_VALUE"""),6261.0)</f>
        <v>6261</v>
      </c>
      <c r="K13" s="293">
        <f>IFERROR(__xludf.DUMMYFUNCTION("""COMPUTED_VALUE"""),4800.0)</f>
        <v>4800</v>
      </c>
      <c r="L13" s="291">
        <f>IFERROR(__xludf.DUMMYFUNCTION("""COMPUTED_VALUE"""),1.0)</f>
        <v>1</v>
      </c>
      <c r="M13" s="292">
        <f>IFERROR(__xludf.DUMMYFUNCTION("""COMPUTED_VALUE"""),1.0)</f>
        <v>1</v>
      </c>
      <c r="N13" s="293">
        <f>IFERROR(__xludf.DUMMYFUNCTION("""COMPUTED_VALUE"""),3400.0)</f>
        <v>3400</v>
      </c>
      <c r="O13" s="293">
        <f>IFERROR(__xludf.DUMMYFUNCTION("""COMPUTED_VALUE"""),-4000.0)</f>
        <v>-4000</v>
      </c>
      <c r="P13" s="291">
        <f>IFERROR(__xludf.DUMMYFUNCTION("""COMPUTED_VALUE"""),3.0)</f>
        <v>3</v>
      </c>
      <c r="Q13" s="292">
        <f>IFERROR(__xludf.DUMMYFUNCTION("""COMPUTED_VALUE"""),2.0)</f>
        <v>2</v>
      </c>
      <c r="R13" s="293">
        <f>IFERROR(__xludf.DUMMYFUNCTION("""COMPUTED_VALUE"""),4973.0)</f>
        <v>4973</v>
      </c>
      <c r="S13" s="294">
        <f>IFERROR(__xludf.DUMMYFUNCTION("""COMPUTED_VALUE"""),-2000.0)</f>
        <v>-2000</v>
      </c>
      <c r="T13" s="291">
        <f>IFERROR(__xludf.DUMMYFUNCTION("""COMPUTED_VALUE"""),3.0)</f>
        <v>3</v>
      </c>
      <c r="U13" s="292">
        <f>IFERROR(__xludf.DUMMYFUNCTION("""COMPUTED_VALUE"""),-1.0)</f>
        <v>-1</v>
      </c>
      <c r="V13" s="293">
        <f>IFERROR(__xludf.DUMMYFUNCTION("""COMPUTED_VALUE"""),1432.0)</f>
        <v>1432</v>
      </c>
      <c r="W13" s="293">
        <f>IFERROR(__xludf.DUMMYFUNCTION("""COMPUTED_VALUE"""),-4000.0)</f>
        <v>-4000</v>
      </c>
      <c r="X13" s="291">
        <f>IFERROR(__xludf.DUMMYFUNCTION("""COMPUTED_VALUE"""),1.0)</f>
        <v>1</v>
      </c>
      <c r="Y13" s="292">
        <f>IFERROR(__xludf.DUMMYFUNCTION("""COMPUTED_VALUE"""),-1.0)</f>
        <v>-1</v>
      </c>
      <c r="Z13" s="293">
        <f>IFERROR(__xludf.DUMMYFUNCTION("""COMPUTED_VALUE"""),1739.0)</f>
        <v>1739</v>
      </c>
      <c r="AA13" s="293">
        <f>IFERROR(__xludf.DUMMYFUNCTION("""COMPUTED_VALUE"""),-4000.0)</f>
        <v>-4000</v>
      </c>
      <c r="AB13" s="291">
        <f>IFERROR(__xludf.DUMMYFUNCTION("""COMPUTED_VALUE"""),2.0)</f>
        <v>2</v>
      </c>
      <c r="AC13" s="292">
        <f>IFERROR(__xludf.DUMMYFUNCTION("""COMPUTED_VALUE"""),-1.0)</f>
        <v>-1</v>
      </c>
      <c r="AD13" s="293">
        <f>IFERROR(__xludf.DUMMYFUNCTION("""COMPUTED_VALUE"""),1309.0)</f>
        <v>1309</v>
      </c>
      <c r="AE13" s="293">
        <f>IFERROR(__xludf.DUMMYFUNCTION("""COMPUTED_VALUE"""),-4000.0)</f>
        <v>-4000</v>
      </c>
      <c r="AF13" s="295">
        <f>IFERROR(__xludf.DUMMYFUNCTION("""COMPUTED_VALUE"""),5.0)</f>
        <v>5</v>
      </c>
      <c r="AG13" s="292">
        <f>IFERROR(__xludf.DUMMYFUNCTION("""COMPUTED_VALUE"""),-1.0)</f>
        <v>-1</v>
      </c>
      <c r="AH13" s="293">
        <f>IFERROR(__xludf.DUMMYFUNCTION("""COMPUTED_VALUE"""),1252.0)</f>
        <v>1252</v>
      </c>
      <c r="AI13" s="293">
        <f>IFERROR(__xludf.DUMMYFUNCTION("""COMPUTED_VALUE"""),-4000.0)</f>
        <v>-4000</v>
      </c>
      <c r="AJ13" s="291">
        <f>IFERROR(__xludf.DUMMYFUNCTION("""COMPUTED_VALUE"""),2.0)</f>
        <v>2</v>
      </c>
      <c r="AK13" s="292">
        <f>IFERROR(__xludf.DUMMYFUNCTION("""COMPUTED_VALUE"""),-1.0)</f>
        <v>-1</v>
      </c>
      <c r="AL13" s="293">
        <f>IFERROR(__xludf.DUMMYFUNCTION("""COMPUTED_VALUE"""),1415.0)</f>
        <v>1415</v>
      </c>
      <c r="AM13" s="293">
        <f>IFERROR(__xludf.DUMMYFUNCTION("""COMPUTED_VALUE"""),-4000.0)</f>
        <v>-4000</v>
      </c>
      <c r="AN13" s="291">
        <f>IFERROR(__xludf.DUMMYFUNCTION("""COMPUTED_VALUE"""),4.0)</f>
        <v>4</v>
      </c>
      <c r="AO13" s="292">
        <f>IFERROR(__xludf.DUMMYFUNCTION("""COMPUTED_VALUE"""),2.0)</f>
        <v>2</v>
      </c>
      <c r="AP13" s="293">
        <f>IFERROR(__xludf.DUMMYFUNCTION("""COMPUTED_VALUE"""),5781.0)</f>
        <v>5781</v>
      </c>
      <c r="AQ13" s="293">
        <f>IFERROR(__xludf.DUMMYFUNCTION("""COMPUTED_VALUE"""),-2000.0)</f>
        <v>-2000</v>
      </c>
      <c r="AR13" s="291">
        <f>IFERROR(__xludf.DUMMYFUNCTION("""COMPUTED_VALUE"""),2.0)</f>
        <v>2</v>
      </c>
      <c r="AS13" s="292">
        <f>IFERROR(__xludf.DUMMYFUNCTION("""COMPUTED_VALUE"""),-2.0)</f>
        <v>-2</v>
      </c>
      <c r="AT13" s="293">
        <f>IFERROR(__xludf.DUMMYFUNCTION("""COMPUTED_VALUE"""),1206.0)</f>
        <v>1206</v>
      </c>
      <c r="AU13" s="293">
        <f>IFERROR(__xludf.DUMMYFUNCTION("""COMPUTED_VALUE"""),-5000.0)</f>
        <v>-5000</v>
      </c>
      <c r="AV13" s="291">
        <f>IFERROR(__xludf.DUMMYFUNCTION("""COMPUTED_VALUE"""),1.0)</f>
        <v>1</v>
      </c>
      <c r="AW13" s="292">
        <f>IFERROR(__xludf.DUMMYFUNCTION("""COMPUTED_VALUE"""),-2.0)</f>
        <v>-2</v>
      </c>
      <c r="AX13" s="293">
        <f>IFERROR(__xludf.DUMMYFUNCTION("""COMPUTED_VALUE"""),2766.0)</f>
        <v>2766</v>
      </c>
      <c r="AY13" s="293">
        <f>IFERROR(__xludf.DUMMYFUNCTION("""COMPUTED_VALUE"""),-5000.0)</f>
        <v>-5000</v>
      </c>
      <c r="AZ13" s="291">
        <f>IFERROR(__xludf.DUMMYFUNCTION("""COMPUTED_VALUE"""),6.0)</f>
        <v>6</v>
      </c>
      <c r="BA13" s="292">
        <f>IFERROR(__xludf.DUMMYFUNCTION("""COMPUTED_VALUE"""),6.0)</f>
        <v>6</v>
      </c>
      <c r="BB13" s="293">
        <f>IFERROR(__xludf.DUMMYFUNCTION("""COMPUTED_VALUE"""),11751.0)</f>
        <v>11751</v>
      </c>
      <c r="BC13" s="293">
        <f>IFERROR(__xludf.DUMMYFUNCTION("""COMPUTED_VALUE"""),7800.0)</f>
        <v>7800</v>
      </c>
      <c r="BD13" s="291">
        <f>IFERROR(__xludf.DUMMYFUNCTION("""COMPUTED_VALUE"""),4.0)</f>
        <v>4</v>
      </c>
      <c r="BE13" s="292">
        <f>IFERROR(__xludf.DUMMYFUNCTION("""COMPUTED_VALUE"""),1.0)</f>
        <v>1</v>
      </c>
      <c r="BF13" s="293">
        <f>IFERROR(__xludf.DUMMYFUNCTION("""COMPUTED_VALUE"""),2292.0)</f>
        <v>2292</v>
      </c>
      <c r="BG13" s="293">
        <f>IFERROR(__xludf.DUMMYFUNCTION("""COMPUTED_VALUE"""),-3000.0)</f>
        <v>-3000</v>
      </c>
      <c r="BH13" s="48"/>
      <c r="BI13" s="48">
        <f>IFERROR(__xludf.DUMMYFUNCTION("""COMPUTED_VALUE"""),0.0)</f>
        <v>0</v>
      </c>
      <c r="BJ13" s="48"/>
      <c r="BK13" s="48"/>
      <c r="BL13" s="48"/>
      <c r="BM13" s="48">
        <f>IFERROR(__xludf.DUMMYFUNCTION("""COMPUTED_VALUE"""),0.0)</f>
        <v>0</v>
      </c>
      <c r="BN13" s="48"/>
      <c r="BO13" s="48"/>
      <c r="BP13" s="48"/>
      <c r="BQ13" s="48">
        <f>IFERROR(__xludf.DUMMYFUNCTION("""COMPUTED_VALUE"""),0.0)</f>
        <v>0</v>
      </c>
      <c r="BR13" s="48"/>
      <c r="BS13" s="48"/>
      <c r="BT13" s="48"/>
      <c r="BU13" s="48">
        <f>IFERROR(__xludf.DUMMYFUNCTION("""COMPUTED_VALUE"""),0.0)</f>
        <v>0</v>
      </c>
      <c r="BV13" s="48"/>
      <c r="BW13" s="48"/>
      <c r="BX13" s="48"/>
      <c r="BY13" s="48">
        <f>IFERROR(__xludf.DUMMYFUNCTION("""COMPUTED_VALUE"""),0.0)</f>
        <v>0</v>
      </c>
      <c r="BZ13" s="48"/>
      <c r="CA13" s="48"/>
      <c r="CB13" s="48"/>
      <c r="CC13" s="48">
        <f>IFERROR(__xludf.DUMMYFUNCTION("""COMPUTED_VALUE"""),0.0)</f>
        <v>0</v>
      </c>
      <c r="CD13" s="48"/>
      <c r="CE13" s="48"/>
      <c r="CF13" s="48"/>
    </row>
    <row r="14">
      <c r="A14" s="271">
        <f>IFERROR(__xludf.DUMMYFUNCTION("""COMPUTED_VALUE"""),46148.0)</f>
        <v>46148</v>
      </c>
      <c r="B14" s="269" t="str">
        <f>IFERROR(__xludf.DUMMYFUNCTION("""COMPUTED_VALUE"""),"水")</f>
        <v>水</v>
      </c>
      <c r="C14" s="272">
        <f>IFERROR(__xludf.DUMMYFUNCTION("""COMPUTED_VALUE"""),-27400.0)</f>
        <v>-27400</v>
      </c>
      <c r="D14" s="273">
        <f>IFERROR(__xludf.DUMMYFUNCTION("""COMPUTED_VALUE"""),1.0)</f>
        <v>1</v>
      </c>
      <c r="E14" s="274">
        <f>IFERROR(__xludf.DUMMYFUNCTION("""COMPUTED_VALUE"""),4.0)</f>
        <v>4</v>
      </c>
      <c r="F14" s="275">
        <f>IFERROR(__xludf.DUMMYFUNCTION("""COMPUTED_VALUE"""),6357.0)</f>
        <v>6357</v>
      </c>
      <c r="G14" s="275">
        <f>IFERROR(__xludf.DUMMYFUNCTION("""COMPUTED_VALUE"""),2900.0)</f>
        <v>2900</v>
      </c>
      <c r="H14" s="273">
        <f>IFERROR(__xludf.DUMMYFUNCTION("""COMPUTED_VALUE"""),2.0)</f>
        <v>2</v>
      </c>
      <c r="I14" s="274">
        <f>IFERROR(__xludf.DUMMYFUNCTION("""COMPUTED_VALUE"""),-2.0)</f>
        <v>-2</v>
      </c>
      <c r="J14" s="275">
        <f>IFERROR(__xludf.DUMMYFUNCTION("""COMPUTED_VALUE"""),1514.0)</f>
        <v>1514</v>
      </c>
      <c r="K14" s="275">
        <f>IFERROR(__xludf.DUMMYFUNCTION("""COMPUTED_VALUE"""),-5000.0)</f>
        <v>-5000</v>
      </c>
      <c r="L14" s="273">
        <f>IFERROR(__xludf.DUMMYFUNCTION("""COMPUTED_VALUE"""),7.0)</f>
        <v>7</v>
      </c>
      <c r="M14" s="274">
        <f>IFERROR(__xludf.DUMMYFUNCTION("""COMPUTED_VALUE"""),2.0)</f>
        <v>2</v>
      </c>
      <c r="N14" s="275">
        <f>IFERROR(__xludf.DUMMYFUNCTION("""COMPUTED_VALUE"""),3376.0)</f>
        <v>3376</v>
      </c>
      <c r="O14" s="275">
        <f>IFERROR(__xludf.DUMMYFUNCTION("""COMPUTED_VALUE"""),-1200.0)</f>
        <v>-1200</v>
      </c>
      <c r="P14" s="273">
        <f>IFERROR(__xludf.DUMMYFUNCTION("""COMPUTED_VALUE"""),6.0)</f>
        <v>6</v>
      </c>
      <c r="Q14" s="274">
        <f>IFERROR(__xludf.DUMMYFUNCTION("""COMPUTED_VALUE"""),-1.0)</f>
        <v>-1</v>
      </c>
      <c r="R14" s="275">
        <f>IFERROR(__xludf.DUMMYFUNCTION("""COMPUTED_VALUE"""),1416.0)</f>
        <v>1416</v>
      </c>
      <c r="S14" s="278">
        <f>IFERROR(__xludf.DUMMYFUNCTION("""COMPUTED_VALUE"""),-4000.0)</f>
        <v>-4000</v>
      </c>
      <c r="T14" s="273">
        <f>IFERROR(__xludf.DUMMYFUNCTION("""COMPUTED_VALUE"""),2.0)</f>
        <v>2</v>
      </c>
      <c r="U14" s="274">
        <f>IFERROR(__xludf.DUMMYFUNCTION("""COMPUTED_VALUE"""),5.0)</f>
        <v>5</v>
      </c>
      <c r="V14" s="275">
        <f>IFERROR(__xludf.DUMMYFUNCTION("""COMPUTED_VALUE"""),9379.0)</f>
        <v>9379</v>
      </c>
      <c r="W14" s="275">
        <f>IFERROR(__xludf.DUMMYFUNCTION("""COMPUTED_VALUE"""),3000.0)</f>
        <v>3000</v>
      </c>
      <c r="X14" s="273">
        <f>IFERROR(__xludf.DUMMYFUNCTION("""COMPUTED_VALUE"""),1.0)</f>
        <v>1</v>
      </c>
      <c r="Y14" s="274">
        <f>IFERROR(__xludf.DUMMYFUNCTION("""COMPUTED_VALUE"""),2.0)</f>
        <v>2</v>
      </c>
      <c r="Z14" s="275">
        <f>IFERROR(__xludf.DUMMYFUNCTION("""COMPUTED_VALUE"""),3318.0)</f>
        <v>3318</v>
      </c>
      <c r="AA14" s="275">
        <f>IFERROR(__xludf.DUMMYFUNCTION("""COMPUTED_VALUE"""),-2000.0)</f>
        <v>-2000</v>
      </c>
      <c r="AB14" s="273">
        <f>IFERROR(__xludf.DUMMYFUNCTION("""COMPUTED_VALUE"""),2.0)</f>
        <v>2</v>
      </c>
      <c r="AC14" s="274">
        <f>IFERROR(__xludf.DUMMYFUNCTION("""COMPUTED_VALUE"""),-1.0)</f>
        <v>-1</v>
      </c>
      <c r="AD14" s="275">
        <f>IFERROR(__xludf.DUMMYFUNCTION("""COMPUTED_VALUE"""),3025.0)</f>
        <v>3025</v>
      </c>
      <c r="AE14" s="275">
        <f>IFERROR(__xludf.DUMMYFUNCTION("""COMPUTED_VALUE"""),-5000.0)</f>
        <v>-5000</v>
      </c>
      <c r="AF14" s="279">
        <f>IFERROR(__xludf.DUMMYFUNCTION("""COMPUTED_VALUE"""),1.0)</f>
        <v>1</v>
      </c>
      <c r="AG14" s="274">
        <f>IFERROR(__xludf.DUMMYFUNCTION("""COMPUTED_VALUE"""),1.0)</f>
        <v>1</v>
      </c>
      <c r="AH14" s="275">
        <f>IFERROR(__xludf.DUMMYFUNCTION("""COMPUTED_VALUE"""),2727.0)</f>
        <v>2727</v>
      </c>
      <c r="AI14" s="275">
        <f>IFERROR(__xludf.DUMMYFUNCTION("""COMPUTED_VALUE"""),-2500.0)</f>
        <v>-2500</v>
      </c>
      <c r="AJ14" s="273">
        <f>IFERROR(__xludf.DUMMYFUNCTION("""COMPUTED_VALUE"""),10.0)</f>
        <v>10</v>
      </c>
      <c r="AK14" s="274">
        <f>IFERROR(__xludf.DUMMYFUNCTION("""COMPUTED_VALUE"""),2.0)</f>
        <v>2</v>
      </c>
      <c r="AL14" s="275">
        <f>IFERROR(__xludf.DUMMYFUNCTION("""COMPUTED_VALUE"""),3507.0)</f>
        <v>3507</v>
      </c>
      <c r="AM14" s="275">
        <f>IFERROR(__xludf.DUMMYFUNCTION("""COMPUTED_VALUE"""),-2000.0)</f>
        <v>-2000</v>
      </c>
      <c r="AN14" s="273">
        <f>IFERROR(__xludf.DUMMYFUNCTION("""COMPUTED_VALUE"""),12.0)</f>
        <v>12</v>
      </c>
      <c r="AO14" s="274">
        <f>IFERROR(__xludf.DUMMYFUNCTION("""COMPUTED_VALUE"""),1.0)</f>
        <v>1</v>
      </c>
      <c r="AP14" s="275">
        <f>IFERROR(__xludf.DUMMYFUNCTION("""COMPUTED_VALUE"""),4342.0)</f>
        <v>4342</v>
      </c>
      <c r="AQ14" s="275">
        <f>IFERROR(__xludf.DUMMYFUNCTION("""COMPUTED_VALUE"""),-2500.0)</f>
        <v>-2500</v>
      </c>
      <c r="AR14" s="273">
        <f>IFERROR(__xludf.DUMMYFUNCTION("""COMPUTED_VALUE"""),2.0)</f>
        <v>2</v>
      </c>
      <c r="AS14" s="274">
        <f>IFERROR(__xludf.DUMMYFUNCTION("""COMPUTED_VALUE"""),-3.0)</f>
        <v>-3</v>
      </c>
      <c r="AT14" s="275">
        <f>IFERROR(__xludf.DUMMYFUNCTION("""COMPUTED_VALUE"""),733.0)</f>
        <v>733</v>
      </c>
      <c r="AU14" s="275">
        <f>IFERROR(__xludf.DUMMYFUNCTION("""COMPUTED_VALUE"""),-5000.0)</f>
        <v>-5000</v>
      </c>
      <c r="AV14" s="273">
        <f>IFERROR(__xludf.DUMMYFUNCTION("""COMPUTED_VALUE"""),2.0)</f>
        <v>2</v>
      </c>
      <c r="AW14" s="274">
        <f>IFERROR(__xludf.DUMMYFUNCTION("""COMPUTED_VALUE"""),1.0)</f>
        <v>1</v>
      </c>
      <c r="AX14" s="275">
        <f>IFERROR(__xludf.DUMMYFUNCTION("""COMPUTED_VALUE"""),2075.0)</f>
        <v>2075</v>
      </c>
      <c r="AY14" s="275">
        <f>IFERROR(__xludf.DUMMYFUNCTION("""COMPUTED_VALUE"""),-2300.0)</f>
        <v>-2300</v>
      </c>
      <c r="AZ14" s="273">
        <f>IFERROR(__xludf.DUMMYFUNCTION("""COMPUTED_VALUE"""),2.0)</f>
        <v>2</v>
      </c>
      <c r="BA14" s="274">
        <f>IFERROR(__xludf.DUMMYFUNCTION("""COMPUTED_VALUE"""),2.0)</f>
        <v>2</v>
      </c>
      <c r="BB14" s="275">
        <f>IFERROR(__xludf.DUMMYFUNCTION("""COMPUTED_VALUE"""),4859.0)</f>
        <v>4859</v>
      </c>
      <c r="BC14" s="275">
        <f>IFERROR(__xludf.DUMMYFUNCTION("""COMPUTED_VALUE"""),-700.0)</f>
        <v>-700</v>
      </c>
      <c r="BD14" s="273">
        <f>IFERROR(__xludf.DUMMYFUNCTION("""COMPUTED_VALUE"""),4.0)</f>
        <v>4</v>
      </c>
      <c r="BE14" s="274">
        <f>IFERROR(__xludf.DUMMYFUNCTION("""COMPUTED_VALUE"""),2.0)</f>
        <v>2</v>
      </c>
      <c r="BF14" s="275">
        <f>IFERROR(__xludf.DUMMYFUNCTION("""COMPUTED_VALUE"""),2986.0)</f>
        <v>2986</v>
      </c>
      <c r="BG14" s="275">
        <f>IFERROR(__xludf.DUMMYFUNCTION("""COMPUTED_VALUE"""),-1100.0)</f>
        <v>-1100</v>
      </c>
      <c r="BH14" s="269"/>
      <c r="BI14" s="269">
        <f>IFERROR(__xludf.DUMMYFUNCTION("""COMPUTED_VALUE"""),0.0)</f>
        <v>0</v>
      </c>
      <c r="BJ14" s="269"/>
      <c r="BK14" s="269"/>
      <c r="BL14" s="269"/>
      <c r="BM14" s="269">
        <f>IFERROR(__xludf.DUMMYFUNCTION("""COMPUTED_VALUE"""),0.0)</f>
        <v>0</v>
      </c>
      <c r="BN14" s="269"/>
      <c r="BO14" s="269"/>
      <c r="BP14" s="269"/>
      <c r="BQ14" s="269">
        <f>IFERROR(__xludf.DUMMYFUNCTION("""COMPUTED_VALUE"""),0.0)</f>
        <v>0</v>
      </c>
      <c r="BR14" s="269"/>
      <c r="BS14" s="269"/>
      <c r="BT14" s="269"/>
      <c r="BU14" s="269">
        <f>IFERROR(__xludf.DUMMYFUNCTION("""COMPUTED_VALUE"""),0.0)</f>
        <v>0</v>
      </c>
      <c r="BV14" s="269"/>
      <c r="BW14" s="269"/>
      <c r="BX14" s="269"/>
      <c r="BY14" s="269">
        <f>IFERROR(__xludf.DUMMYFUNCTION("""COMPUTED_VALUE"""),0.0)</f>
        <v>0</v>
      </c>
      <c r="BZ14" s="269"/>
      <c r="CA14" s="269"/>
      <c r="CB14" s="269"/>
      <c r="CC14" s="269">
        <f>IFERROR(__xludf.DUMMYFUNCTION("""COMPUTED_VALUE"""),0.0)</f>
        <v>0</v>
      </c>
      <c r="CD14" s="269"/>
      <c r="CE14" s="269"/>
    </row>
    <row r="15">
      <c r="A15" s="271">
        <f>IFERROR(__xludf.DUMMYFUNCTION("""COMPUTED_VALUE"""),46149.0)</f>
        <v>46149</v>
      </c>
      <c r="B15" s="269" t="str">
        <f>IFERROR(__xludf.DUMMYFUNCTION("""COMPUTED_VALUE"""),"木")</f>
        <v>木</v>
      </c>
      <c r="C15" s="272">
        <f>IFERROR(__xludf.DUMMYFUNCTION("""COMPUTED_VALUE"""),-22100.0)</f>
        <v>-22100</v>
      </c>
      <c r="D15" s="273">
        <f>IFERROR(__xludf.DUMMYFUNCTION("""COMPUTED_VALUE"""),1.0)</f>
        <v>1</v>
      </c>
      <c r="E15" s="274">
        <f>IFERROR(__xludf.DUMMYFUNCTION("""COMPUTED_VALUE"""),2.0)</f>
        <v>2</v>
      </c>
      <c r="F15" s="275">
        <f>IFERROR(__xludf.DUMMYFUNCTION("""COMPUTED_VALUE"""),2471.0)</f>
        <v>2471</v>
      </c>
      <c r="G15" s="275">
        <f>IFERROR(__xludf.DUMMYFUNCTION("""COMPUTED_VALUE"""),-1000.0)</f>
        <v>-1000</v>
      </c>
      <c r="H15" s="273">
        <f>IFERROR(__xludf.DUMMYFUNCTION("""COMPUTED_VALUE"""),3.0)</f>
        <v>3</v>
      </c>
      <c r="I15" s="274">
        <f>IFERROR(__xludf.DUMMYFUNCTION("""COMPUTED_VALUE"""),-1.0)</f>
        <v>-1</v>
      </c>
      <c r="J15" s="275">
        <f>IFERROR(__xludf.DUMMYFUNCTION("""COMPUTED_VALUE"""),1960.0)</f>
        <v>1960</v>
      </c>
      <c r="K15" s="275">
        <f>IFERROR(__xludf.DUMMYFUNCTION("""COMPUTED_VALUE"""),-2500.0)</f>
        <v>-2500</v>
      </c>
      <c r="L15" s="273">
        <f>IFERROR(__xludf.DUMMYFUNCTION("""COMPUTED_VALUE"""),8.0)</f>
        <v>8</v>
      </c>
      <c r="M15" s="274">
        <f>IFERROR(__xludf.DUMMYFUNCTION("""COMPUTED_VALUE"""),-1.0)</f>
        <v>-1</v>
      </c>
      <c r="N15" s="275">
        <f>IFERROR(__xludf.DUMMYFUNCTION("""COMPUTED_VALUE"""),1509.0)</f>
        <v>1509</v>
      </c>
      <c r="O15" s="275">
        <f>IFERROR(__xludf.DUMMYFUNCTION("""COMPUTED_VALUE"""),-3000.0)</f>
        <v>-3000</v>
      </c>
      <c r="P15" s="273">
        <f>IFERROR(__xludf.DUMMYFUNCTION("""COMPUTED_VALUE"""),7.0)</f>
        <v>7</v>
      </c>
      <c r="Q15" s="274">
        <f>IFERROR(__xludf.DUMMYFUNCTION("""COMPUTED_VALUE"""),2.0)</f>
        <v>2</v>
      </c>
      <c r="R15" s="275">
        <f>IFERROR(__xludf.DUMMYFUNCTION("""COMPUTED_VALUE"""),4677.0)</f>
        <v>4677</v>
      </c>
      <c r="S15" s="278">
        <f>IFERROR(__xludf.DUMMYFUNCTION("""COMPUTED_VALUE"""),-100.0)</f>
        <v>-100</v>
      </c>
      <c r="T15" s="273">
        <f>IFERROR(__xludf.DUMMYFUNCTION("""COMPUTED_VALUE"""),1.0)</f>
        <v>1</v>
      </c>
      <c r="U15" s="274">
        <f>IFERROR(__xludf.DUMMYFUNCTION("""COMPUTED_VALUE"""),3.0)</f>
        <v>3</v>
      </c>
      <c r="V15" s="275">
        <f>IFERROR(__xludf.DUMMYFUNCTION("""COMPUTED_VALUE"""),5871.0)</f>
        <v>5871</v>
      </c>
      <c r="W15" s="275">
        <f>IFERROR(__xludf.DUMMYFUNCTION("""COMPUTED_VALUE"""),800.0)</f>
        <v>800</v>
      </c>
      <c r="X15" s="273">
        <f>IFERROR(__xludf.DUMMYFUNCTION("""COMPUTED_VALUE"""),2.0)</f>
        <v>2</v>
      </c>
      <c r="Y15" s="274">
        <f>IFERROR(__xludf.DUMMYFUNCTION("""COMPUTED_VALUE"""),-3.0)</f>
        <v>-3</v>
      </c>
      <c r="Z15" s="275">
        <f>IFERROR(__xludf.DUMMYFUNCTION("""COMPUTED_VALUE"""),765.0)</f>
        <v>765</v>
      </c>
      <c r="AA15" s="275">
        <f>IFERROR(__xludf.DUMMYFUNCTION("""COMPUTED_VALUE"""),-7000.0)</f>
        <v>-7000</v>
      </c>
      <c r="AB15" s="273">
        <f>IFERROR(__xludf.DUMMYFUNCTION("""COMPUTED_VALUE"""),3.0)</f>
        <v>3</v>
      </c>
      <c r="AC15" s="274">
        <f>IFERROR(__xludf.DUMMYFUNCTION("""COMPUTED_VALUE"""),2.0)</f>
        <v>2</v>
      </c>
      <c r="AD15" s="275">
        <f>IFERROR(__xludf.DUMMYFUNCTION("""COMPUTED_VALUE"""),5751.0)</f>
        <v>5751</v>
      </c>
      <c r="AE15" s="275">
        <f>IFERROR(__xludf.DUMMYFUNCTION("""COMPUTED_VALUE"""),-200.0)</f>
        <v>-200</v>
      </c>
      <c r="AF15" s="279">
        <f>IFERROR(__xludf.DUMMYFUNCTION("""COMPUTED_VALUE"""),2.0)</f>
        <v>2</v>
      </c>
      <c r="AG15" s="274">
        <f>IFERROR(__xludf.DUMMYFUNCTION("""COMPUTED_VALUE"""),4.0)</f>
        <v>4</v>
      </c>
      <c r="AH15" s="275">
        <f>IFERROR(__xludf.DUMMYFUNCTION("""COMPUTED_VALUE"""),5773.0)</f>
        <v>5773</v>
      </c>
      <c r="AI15" s="275">
        <f>IFERROR(__xludf.DUMMYFUNCTION("""COMPUTED_VALUE"""),2000.0)</f>
        <v>2000</v>
      </c>
      <c r="AJ15" s="273">
        <f>IFERROR(__xludf.DUMMYFUNCTION("""COMPUTED_VALUE"""),11.0)</f>
        <v>11</v>
      </c>
      <c r="AK15" s="274">
        <f>IFERROR(__xludf.DUMMYFUNCTION("""COMPUTED_VALUE"""),-1.0)</f>
        <v>-1</v>
      </c>
      <c r="AL15" s="275">
        <f>IFERROR(__xludf.DUMMYFUNCTION("""COMPUTED_VALUE"""),1196.0)</f>
        <v>1196</v>
      </c>
      <c r="AM15" s="275">
        <f>IFERROR(__xludf.DUMMYFUNCTION("""COMPUTED_VALUE"""),-4000.0)</f>
        <v>-4000</v>
      </c>
      <c r="AN15" s="273">
        <f>IFERROR(__xludf.DUMMYFUNCTION("""COMPUTED_VALUE"""),13.0)</f>
        <v>13</v>
      </c>
      <c r="AO15" s="274">
        <f>IFERROR(__xludf.DUMMYFUNCTION("""COMPUTED_VALUE"""),5.0)</f>
        <v>5</v>
      </c>
      <c r="AP15" s="275">
        <f>IFERROR(__xludf.DUMMYFUNCTION("""COMPUTED_VALUE"""),8218.0)</f>
        <v>8218</v>
      </c>
      <c r="AQ15" s="275">
        <f>IFERROR(__xludf.DUMMYFUNCTION("""COMPUTED_VALUE"""),2900.0)</f>
        <v>2900</v>
      </c>
      <c r="AR15" s="273">
        <f>IFERROR(__xludf.DUMMYFUNCTION("""COMPUTED_VALUE"""),3.0)</f>
        <v>3</v>
      </c>
      <c r="AS15" s="274">
        <f>IFERROR(__xludf.DUMMYFUNCTION("""COMPUTED_VALUE"""),1.0)</f>
        <v>1</v>
      </c>
      <c r="AT15" s="275">
        <f>IFERROR(__xludf.DUMMYFUNCTION("""COMPUTED_VALUE"""),2178.0)</f>
        <v>2178</v>
      </c>
      <c r="AU15" s="275">
        <f>IFERROR(__xludf.DUMMYFUNCTION("""COMPUTED_VALUE"""),-2500.0)</f>
        <v>-2500</v>
      </c>
      <c r="AV15" s="273">
        <f>IFERROR(__xludf.DUMMYFUNCTION("""COMPUTED_VALUE"""),3.0)</f>
        <v>3</v>
      </c>
      <c r="AW15" s="274">
        <f>IFERROR(__xludf.DUMMYFUNCTION("""COMPUTED_VALUE"""),1.0)</f>
        <v>1</v>
      </c>
      <c r="AX15" s="275">
        <f>IFERROR(__xludf.DUMMYFUNCTION("""COMPUTED_VALUE"""),2285.0)</f>
        <v>2285</v>
      </c>
      <c r="AY15" s="275">
        <f>IFERROR(__xludf.DUMMYFUNCTION("""COMPUTED_VALUE"""),-2500.0)</f>
        <v>-2500</v>
      </c>
      <c r="AZ15" s="273">
        <f>IFERROR(__xludf.DUMMYFUNCTION("""COMPUTED_VALUE"""),3.0)</f>
        <v>3</v>
      </c>
      <c r="BA15" s="274">
        <f>IFERROR(__xludf.DUMMYFUNCTION("""COMPUTED_VALUE"""),-1.0)</f>
        <v>-1</v>
      </c>
      <c r="BB15" s="275">
        <f>IFERROR(__xludf.DUMMYFUNCTION("""COMPUTED_VALUE"""),1751.0)</f>
        <v>1751</v>
      </c>
      <c r="BC15" s="275">
        <f>IFERROR(__xludf.DUMMYFUNCTION("""COMPUTED_VALUE"""),-2500.0)</f>
        <v>-2500</v>
      </c>
      <c r="BD15" s="273">
        <f>IFERROR(__xludf.DUMMYFUNCTION("""COMPUTED_VALUE"""),5.0)</f>
        <v>5</v>
      </c>
      <c r="BE15" s="274">
        <f>IFERROR(__xludf.DUMMYFUNCTION("""COMPUTED_VALUE"""),1.0)</f>
        <v>1</v>
      </c>
      <c r="BF15" s="275">
        <f>IFERROR(__xludf.DUMMYFUNCTION("""COMPUTED_VALUE"""),2204.0)</f>
        <v>2204</v>
      </c>
      <c r="BG15" s="275">
        <f>IFERROR(__xludf.DUMMYFUNCTION("""COMPUTED_VALUE"""),-2500.0)</f>
        <v>-2500</v>
      </c>
      <c r="BH15" s="269"/>
      <c r="BI15" s="269">
        <f>IFERROR(__xludf.DUMMYFUNCTION("""COMPUTED_VALUE"""),0.0)</f>
        <v>0</v>
      </c>
      <c r="BJ15" s="269"/>
      <c r="BK15" s="269"/>
      <c r="BL15" s="269"/>
      <c r="BM15" s="269">
        <f>IFERROR(__xludf.DUMMYFUNCTION("""COMPUTED_VALUE"""),0.0)</f>
        <v>0</v>
      </c>
      <c r="BN15" s="269"/>
      <c r="BO15" s="269"/>
      <c r="BP15" s="269"/>
      <c r="BQ15" s="269">
        <f>IFERROR(__xludf.DUMMYFUNCTION("""COMPUTED_VALUE"""),0.0)</f>
        <v>0</v>
      </c>
      <c r="BR15" s="269"/>
      <c r="BS15" s="269"/>
      <c r="BT15" s="269"/>
      <c r="BU15" s="269">
        <f>IFERROR(__xludf.DUMMYFUNCTION("""COMPUTED_VALUE"""),0.0)</f>
        <v>0</v>
      </c>
      <c r="BV15" s="269"/>
      <c r="BW15" s="269"/>
      <c r="BX15" s="269"/>
      <c r="BY15" s="269">
        <f>IFERROR(__xludf.DUMMYFUNCTION("""COMPUTED_VALUE"""),0.0)</f>
        <v>0</v>
      </c>
      <c r="BZ15" s="269"/>
      <c r="CA15" s="269"/>
      <c r="CB15" s="269"/>
      <c r="CC15" s="269">
        <f>IFERROR(__xludf.DUMMYFUNCTION("""COMPUTED_VALUE"""),0.0)</f>
        <v>0</v>
      </c>
      <c r="CD15" s="269"/>
      <c r="CE15" s="269"/>
    </row>
    <row r="16">
      <c r="A16" s="271">
        <f>IFERROR(__xludf.DUMMYFUNCTION("""COMPUTED_VALUE"""),46150.0)</f>
        <v>46150</v>
      </c>
      <c r="B16" s="269" t="str">
        <f>IFERROR(__xludf.DUMMYFUNCTION("""COMPUTED_VALUE"""),"金")</f>
        <v>金</v>
      </c>
      <c r="C16" s="272">
        <f>IFERROR(__xludf.DUMMYFUNCTION("""COMPUTED_VALUE"""),-8100.0)</f>
        <v>-8100</v>
      </c>
      <c r="D16" s="273">
        <f>IFERROR(__xludf.DUMMYFUNCTION("""COMPUTED_VALUE"""),2.0)</f>
        <v>2</v>
      </c>
      <c r="E16" s="274">
        <f>IFERROR(__xludf.DUMMYFUNCTION("""COMPUTED_VALUE"""),-3.0)</f>
        <v>-3</v>
      </c>
      <c r="F16" s="275">
        <f>IFERROR(__xludf.DUMMYFUNCTION("""COMPUTED_VALUE"""),883.0)</f>
        <v>883</v>
      </c>
      <c r="G16" s="275">
        <f>IFERROR(__xludf.DUMMYFUNCTION("""COMPUTED_VALUE"""),-6000.0)</f>
        <v>-6000</v>
      </c>
      <c r="H16" s="273">
        <f>IFERROR(__xludf.DUMMYFUNCTION("""COMPUTED_VALUE"""),4.0)</f>
        <v>4</v>
      </c>
      <c r="I16" s="274">
        <f>IFERROR(__xludf.DUMMYFUNCTION("""COMPUTED_VALUE"""),2.0)</f>
        <v>2</v>
      </c>
      <c r="J16" s="275">
        <f>IFERROR(__xludf.DUMMYFUNCTION("""COMPUTED_VALUE"""),2709.0)</f>
        <v>2709</v>
      </c>
      <c r="K16" s="275">
        <f>IFERROR(__xludf.DUMMYFUNCTION("""COMPUTED_VALUE"""),-1200.0)</f>
        <v>-1200</v>
      </c>
      <c r="L16" s="273">
        <f>IFERROR(__xludf.DUMMYFUNCTION("""COMPUTED_VALUE"""),9.0)</f>
        <v>9</v>
      </c>
      <c r="M16" s="274">
        <f>IFERROR(__xludf.DUMMYFUNCTION("""COMPUTED_VALUE"""),6.0)</f>
        <v>6</v>
      </c>
      <c r="N16" s="275">
        <f>IFERROR(__xludf.DUMMYFUNCTION("""COMPUTED_VALUE"""),13780.0)</f>
        <v>13780</v>
      </c>
      <c r="O16" s="275">
        <f>IFERROR(__xludf.DUMMYFUNCTION("""COMPUTED_VALUE"""),9800.0)</f>
        <v>9800</v>
      </c>
      <c r="P16" s="273">
        <f>IFERROR(__xludf.DUMMYFUNCTION("""COMPUTED_VALUE"""),8.0)</f>
        <v>8</v>
      </c>
      <c r="Q16" s="274">
        <f>IFERROR(__xludf.DUMMYFUNCTION("""COMPUTED_VALUE"""),6.0)</f>
        <v>6</v>
      </c>
      <c r="R16" s="275">
        <f>IFERROR(__xludf.DUMMYFUNCTION("""COMPUTED_VALUE"""),9818.0)</f>
        <v>9818</v>
      </c>
      <c r="S16" s="278">
        <f>IFERROR(__xludf.DUMMYFUNCTION("""COMPUTED_VALUE"""),4800.0)</f>
        <v>4800</v>
      </c>
      <c r="T16" s="273">
        <f>IFERROR(__xludf.DUMMYFUNCTION("""COMPUTED_VALUE"""),2.0)</f>
        <v>2</v>
      </c>
      <c r="U16" s="274">
        <f>IFERROR(__xludf.DUMMYFUNCTION("""COMPUTED_VALUE"""),6.0)</f>
        <v>6</v>
      </c>
      <c r="V16" s="275">
        <f>IFERROR(__xludf.DUMMYFUNCTION("""COMPUTED_VALUE"""),11126.0)</f>
        <v>11126</v>
      </c>
      <c r="W16" s="275">
        <f>IFERROR(__xludf.DUMMYFUNCTION("""COMPUTED_VALUE"""),7200.0)</f>
        <v>7200</v>
      </c>
      <c r="X16" s="273">
        <f>IFERROR(__xludf.DUMMYFUNCTION("""COMPUTED_VALUE"""),3.0)</f>
        <v>3</v>
      </c>
      <c r="Y16" s="274">
        <f>IFERROR(__xludf.DUMMYFUNCTION("""COMPUTED_VALUE"""),2.0)</f>
        <v>2</v>
      </c>
      <c r="Z16" s="275">
        <f>IFERROR(__xludf.DUMMYFUNCTION("""COMPUTED_VALUE"""),3078.0)</f>
        <v>3078</v>
      </c>
      <c r="AA16" s="275">
        <f>IFERROR(__xludf.DUMMYFUNCTION("""COMPUTED_VALUE"""),-2000.0)</f>
        <v>-2000</v>
      </c>
      <c r="AB16" s="273">
        <f>IFERROR(__xludf.DUMMYFUNCTION("""COMPUTED_VALUE"""),4.0)</f>
        <v>4</v>
      </c>
      <c r="AC16" s="274">
        <f>IFERROR(__xludf.DUMMYFUNCTION("""COMPUTED_VALUE"""),1.0)</f>
        <v>1</v>
      </c>
      <c r="AD16" s="275">
        <f>IFERROR(__xludf.DUMMYFUNCTION("""COMPUTED_VALUE"""),3234.0)</f>
        <v>3234</v>
      </c>
      <c r="AE16" s="275">
        <f>IFERROR(__xludf.DUMMYFUNCTION("""COMPUTED_VALUE"""),-3000.0)</f>
        <v>-3000</v>
      </c>
      <c r="AF16" s="279">
        <f>IFERROR(__xludf.DUMMYFUNCTION("""COMPUTED_VALUE"""),1.0)</f>
        <v>1</v>
      </c>
      <c r="AG16" s="274">
        <f>IFERROR(__xludf.DUMMYFUNCTION("""COMPUTED_VALUE"""),6.0)</f>
        <v>6</v>
      </c>
      <c r="AH16" s="275">
        <f>IFERROR(__xludf.DUMMYFUNCTION("""COMPUTED_VALUE"""),10162.0)</f>
        <v>10162</v>
      </c>
      <c r="AI16" s="275">
        <f>IFERROR(__xludf.DUMMYFUNCTION("""COMPUTED_VALUE"""),5300.0)</f>
        <v>5300</v>
      </c>
      <c r="AJ16" s="273">
        <f>IFERROR(__xludf.DUMMYFUNCTION("""COMPUTED_VALUE"""),12.0)</f>
        <v>12</v>
      </c>
      <c r="AK16" s="274">
        <f>IFERROR(__xludf.DUMMYFUNCTION("""COMPUTED_VALUE"""),-1.0)</f>
        <v>-1</v>
      </c>
      <c r="AL16" s="275">
        <f>IFERROR(__xludf.DUMMYFUNCTION("""COMPUTED_VALUE"""),1266.0)</f>
        <v>1266</v>
      </c>
      <c r="AM16" s="275">
        <f>IFERROR(__xludf.DUMMYFUNCTION("""COMPUTED_VALUE"""),-4000.0)</f>
        <v>-4000</v>
      </c>
      <c r="AN16" s="273">
        <f>IFERROR(__xludf.DUMMYFUNCTION("""COMPUTED_VALUE"""),1.0)</f>
        <v>1</v>
      </c>
      <c r="AO16" s="274">
        <f>IFERROR(__xludf.DUMMYFUNCTION("""COMPUTED_VALUE"""),-2.0)</f>
        <v>-2</v>
      </c>
      <c r="AP16" s="275">
        <f>IFERROR(__xludf.DUMMYFUNCTION("""COMPUTED_VALUE"""),1298.0)</f>
        <v>1298</v>
      </c>
      <c r="AQ16" s="275">
        <f>IFERROR(__xludf.DUMMYFUNCTION("""COMPUTED_VALUE"""),-6000.0)</f>
        <v>-6000</v>
      </c>
      <c r="AR16" s="273">
        <f>IFERROR(__xludf.DUMMYFUNCTION("""COMPUTED_VALUE"""),4.0)</f>
        <v>4</v>
      </c>
      <c r="AS16" s="274">
        <f>IFERROR(__xludf.DUMMYFUNCTION("""COMPUTED_VALUE"""),-1.0)</f>
        <v>-1</v>
      </c>
      <c r="AT16" s="275">
        <f>IFERROR(__xludf.DUMMYFUNCTION("""COMPUTED_VALUE"""),1624.0)</f>
        <v>1624</v>
      </c>
      <c r="AU16" s="275">
        <f>IFERROR(__xludf.DUMMYFUNCTION("""COMPUTED_VALUE"""),-4000.0)</f>
        <v>-4000</v>
      </c>
      <c r="AV16" s="273">
        <f>IFERROR(__xludf.DUMMYFUNCTION("""COMPUTED_VALUE"""),4.0)</f>
        <v>4</v>
      </c>
      <c r="AW16" s="274">
        <f>IFERROR(__xludf.DUMMYFUNCTION("""COMPUTED_VALUE"""),1.0)</f>
        <v>1</v>
      </c>
      <c r="AX16" s="275">
        <f>IFERROR(__xludf.DUMMYFUNCTION("""COMPUTED_VALUE"""),3492.0)</f>
        <v>3492</v>
      </c>
      <c r="AY16" s="275">
        <f>IFERROR(__xludf.DUMMYFUNCTION("""COMPUTED_VALUE"""),-2500.0)</f>
        <v>-2500</v>
      </c>
      <c r="AZ16" s="273">
        <f>IFERROR(__xludf.DUMMYFUNCTION("""COMPUTED_VALUE"""),4.0)</f>
        <v>4</v>
      </c>
      <c r="BA16" s="274">
        <f>IFERROR(__xludf.DUMMYFUNCTION("""COMPUTED_VALUE"""),1.0)</f>
        <v>1</v>
      </c>
      <c r="BB16" s="275">
        <f>IFERROR(__xludf.DUMMYFUNCTION("""COMPUTED_VALUE"""),1971.0)</f>
        <v>1971</v>
      </c>
      <c r="BC16" s="275">
        <f>IFERROR(__xludf.DUMMYFUNCTION("""COMPUTED_VALUE"""),-2500.0)</f>
        <v>-2500</v>
      </c>
      <c r="BD16" s="273">
        <f>IFERROR(__xludf.DUMMYFUNCTION("""COMPUTED_VALUE"""),6.0)</f>
        <v>6</v>
      </c>
      <c r="BE16" s="274">
        <f>IFERROR(__xludf.DUMMYFUNCTION("""COMPUTED_VALUE"""),-2.0)</f>
        <v>-2</v>
      </c>
      <c r="BF16" s="275">
        <f>IFERROR(__xludf.DUMMYFUNCTION("""COMPUTED_VALUE"""),971.0)</f>
        <v>971</v>
      </c>
      <c r="BG16" s="275">
        <f>IFERROR(__xludf.DUMMYFUNCTION("""COMPUTED_VALUE"""),-4000.0)</f>
        <v>-4000</v>
      </c>
      <c r="BH16" s="269"/>
      <c r="BI16" s="269">
        <f>IFERROR(__xludf.DUMMYFUNCTION("""COMPUTED_VALUE"""),0.0)</f>
        <v>0</v>
      </c>
      <c r="BJ16" s="269"/>
      <c r="BK16" s="269"/>
      <c r="BL16" s="269"/>
      <c r="BM16" s="269">
        <f>IFERROR(__xludf.DUMMYFUNCTION("""COMPUTED_VALUE"""),0.0)</f>
        <v>0</v>
      </c>
      <c r="BN16" s="269"/>
      <c r="BO16" s="269"/>
      <c r="BP16" s="269"/>
      <c r="BQ16" s="269">
        <f>IFERROR(__xludf.DUMMYFUNCTION("""COMPUTED_VALUE"""),0.0)</f>
        <v>0</v>
      </c>
      <c r="BR16" s="269"/>
      <c r="BS16" s="269"/>
      <c r="BT16" s="269"/>
      <c r="BU16" s="269">
        <f>IFERROR(__xludf.DUMMYFUNCTION("""COMPUTED_VALUE"""),0.0)</f>
        <v>0</v>
      </c>
      <c r="BV16" s="269"/>
      <c r="BW16" s="269"/>
      <c r="BX16" s="269"/>
      <c r="BY16" s="269">
        <f>IFERROR(__xludf.DUMMYFUNCTION("""COMPUTED_VALUE"""),0.0)</f>
        <v>0</v>
      </c>
      <c r="BZ16" s="269"/>
      <c r="CA16" s="269"/>
      <c r="CB16" s="269"/>
      <c r="CC16" s="269">
        <f>IFERROR(__xludf.DUMMYFUNCTION("""COMPUTED_VALUE"""),0.0)</f>
        <v>0</v>
      </c>
      <c r="CD16" s="269"/>
      <c r="CE16" s="269"/>
    </row>
    <row r="17">
      <c r="A17" s="289">
        <f>IFERROR(__xludf.DUMMYFUNCTION("""COMPUTED_VALUE"""),46158.0)</f>
        <v>46158</v>
      </c>
      <c r="B17" s="48" t="str">
        <f>IFERROR(__xludf.DUMMYFUNCTION("""COMPUTED_VALUE"""),"土")</f>
        <v>土</v>
      </c>
      <c r="C17" s="290">
        <f>IFERROR(__xludf.DUMMYFUNCTION("""COMPUTED_VALUE"""),-21600.0)</f>
        <v>-21600</v>
      </c>
      <c r="D17" s="291">
        <f>IFERROR(__xludf.DUMMYFUNCTION("""COMPUTED_VALUE"""),10.0)</f>
        <v>10</v>
      </c>
      <c r="E17" s="292">
        <f>IFERROR(__xludf.DUMMYFUNCTION("""COMPUTED_VALUE"""),6.0)</f>
        <v>6</v>
      </c>
      <c r="F17" s="293">
        <f>IFERROR(__xludf.DUMMYFUNCTION("""COMPUTED_VALUE"""),9285.0)</f>
        <v>9285</v>
      </c>
      <c r="G17" s="293">
        <f>IFERROR(__xludf.DUMMYFUNCTION("""COMPUTED_VALUE"""),8200.0)</f>
        <v>8200</v>
      </c>
      <c r="H17" s="291">
        <f>IFERROR(__xludf.DUMMYFUNCTION("""COMPUTED_VALUE"""),12.0)</f>
        <v>12</v>
      </c>
      <c r="I17" s="292">
        <f>IFERROR(__xludf.DUMMYFUNCTION("""COMPUTED_VALUE"""),1.0)</f>
        <v>1</v>
      </c>
      <c r="J17" s="293">
        <f>IFERROR(__xludf.DUMMYFUNCTION("""COMPUTED_VALUE"""),2212.0)</f>
        <v>2212</v>
      </c>
      <c r="K17" s="293">
        <f>IFERROR(__xludf.DUMMYFUNCTION("""COMPUTED_VALUE"""),-2500.0)</f>
        <v>-2500</v>
      </c>
      <c r="L17" s="291">
        <f>IFERROR(__xludf.DUMMYFUNCTION("""COMPUTED_VALUE"""),4.0)</f>
        <v>4</v>
      </c>
      <c r="M17" s="292">
        <f>IFERROR(__xludf.DUMMYFUNCTION("""COMPUTED_VALUE"""),2.0)</f>
        <v>2</v>
      </c>
      <c r="N17" s="293">
        <f>IFERROR(__xludf.DUMMYFUNCTION("""COMPUTED_VALUE"""),3364.0)</f>
        <v>3364</v>
      </c>
      <c r="O17" s="293">
        <f>IFERROR(__xludf.DUMMYFUNCTION("""COMPUTED_VALUE"""),-1800.0)</f>
        <v>-1800</v>
      </c>
      <c r="P17" s="291">
        <f>IFERROR(__xludf.DUMMYFUNCTION("""COMPUTED_VALUE"""),2.0)</f>
        <v>2</v>
      </c>
      <c r="Q17" s="292">
        <f>IFERROR(__xludf.DUMMYFUNCTION("""COMPUTED_VALUE"""),1.0)</f>
        <v>1</v>
      </c>
      <c r="R17" s="293">
        <f>IFERROR(__xludf.DUMMYFUNCTION("""COMPUTED_VALUE"""),3569.0)</f>
        <v>3569</v>
      </c>
      <c r="S17" s="294">
        <f>IFERROR(__xludf.DUMMYFUNCTION("""COMPUTED_VALUE"""),-2500.0)</f>
        <v>-2500</v>
      </c>
      <c r="T17" s="291">
        <f>IFERROR(__xludf.DUMMYFUNCTION("""COMPUTED_VALUE"""),4.0)</f>
        <v>4</v>
      </c>
      <c r="U17" s="292">
        <f>IFERROR(__xludf.DUMMYFUNCTION("""COMPUTED_VALUE"""),2.0)</f>
        <v>2</v>
      </c>
      <c r="V17" s="293">
        <f>IFERROR(__xludf.DUMMYFUNCTION("""COMPUTED_VALUE"""),4423.0)</f>
        <v>4423</v>
      </c>
      <c r="W17" s="293">
        <f>IFERROR(__xludf.DUMMYFUNCTION("""COMPUTED_VALUE"""),-1100.0)</f>
        <v>-1100</v>
      </c>
      <c r="X17" s="291">
        <f>IFERROR(__xludf.DUMMYFUNCTION("""COMPUTED_VALUE"""),2.0)</f>
        <v>2</v>
      </c>
      <c r="Y17" s="292">
        <f>IFERROR(__xludf.DUMMYFUNCTION("""COMPUTED_VALUE"""),-2.0)</f>
        <v>-2</v>
      </c>
      <c r="Z17" s="293">
        <f>IFERROR(__xludf.DUMMYFUNCTION("""COMPUTED_VALUE"""),1372.0)</f>
        <v>1372</v>
      </c>
      <c r="AA17" s="293">
        <f>IFERROR(__xludf.DUMMYFUNCTION("""COMPUTED_VALUE"""),-7000.0)</f>
        <v>-7000</v>
      </c>
      <c r="AB17" s="291">
        <f>IFERROR(__xludf.DUMMYFUNCTION("""COMPUTED_VALUE"""),6.0)</f>
        <v>6</v>
      </c>
      <c r="AC17" s="292">
        <f>IFERROR(__xludf.DUMMYFUNCTION("""COMPUTED_VALUE"""),3.0)</f>
        <v>3</v>
      </c>
      <c r="AD17" s="293">
        <f>IFERROR(__xludf.DUMMYFUNCTION("""COMPUTED_VALUE"""),5776.0)</f>
        <v>5776</v>
      </c>
      <c r="AE17" s="293">
        <f>IFERROR(__xludf.DUMMYFUNCTION("""COMPUTED_VALUE"""),-600.0)</f>
        <v>-600</v>
      </c>
      <c r="AF17" s="295">
        <f>IFERROR(__xludf.DUMMYFUNCTION("""COMPUTED_VALUE"""),6.0)</f>
        <v>6</v>
      </c>
      <c r="AG17" s="292">
        <f>IFERROR(__xludf.DUMMYFUNCTION("""COMPUTED_VALUE"""),5.0)</f>
        <v>5</v>
      </c>
      <c r="AH17" s="293">
        <f>IFERROR(__xludf.DUMMYFUNCTION("""COMPUTED_VALUE"""),7142.0)</f>
        <v>7142</v>
      </c>
      <c r="AI17" s="293">
        <f>IFERROR(__xludf.DUMMYFUNCTION("""COMPUTED_VALUE"""),3200.0)</f>
        <v>3200</v>
      </c>
      <c r="AJ17" s="291">
        <f>IFERROR(__xludf.DUMMYFUNCTION("""COMPUTED_VALUE"""),20.0)</f>
        <v>20</v>
      </c>
      <c r="AK17" s="292">
        <f>IFERROR(__xludf.DUMMYFUNCTION("""COMPUTED_VALUE"""),1.0)</f>
        <v>1</v>
      </c>
      <c r="AL17" s="293">
        <f>IFERROR(__xludf.DUMMYFUNCTION("""COMPUTED_VALUE"""),2913.0)</f>
        <v>2913</v>
      </c>
      <c r="AM17" s="293">
        <f>IFERROR(__xludf.DUMMYFUNCTION("""COMPUTED_VALUE"""),-2500.0)</f>
        <v>-2500</v>
      </c>
      <c r="AN17" s="291">
        <f>IFERROR(__xludf.DUMMYFUNCTION("""COMPUTED_VALUE"""),7.0)</f>
        <v>7</v>
      </c>
      <c r="AO17" s="292">
        <f>IFERROR(__xludf.DUMMYFUNCTION("""COMPUTED_VALUE"""),-1.0)</f>
        <v>-1</v>
      </c>
      <c r="AP17" s="293">
        <f>IFERROR(__xludf.DUMMYFUNCTION("""COMPUTED_VALUE"""),1116.0)</f>
        <v>1116</v>
      </c>
      <c r="AQ17" s="293">
        <f>IFERROR(__xludf.DUMMYFUNCTION("""COMPUTED_VALUE"""),-2300.0)</f>
        <v>-2300</v>
      </c>
      <c r="AR17" s="291">
        <f>IFERROR(__xludf.DUMMYFUNCTION("""COMPUTED_VALUE"""),1.0)</f>
        <v>1</v>
      </c>
      <c r="AS17" s="292">
        <f>IFERROR(__xludf.DUMMYFUNCTION("""COMPUTED_VALUE"""),-3.0)</f>
        <v>-3</v>
      </c>
      <c r="AT17" s="293">
        <f>IFERROR(__xludf.DUMMYFUNCTION("""COMPUTED_VALUE"""),1158.0)</f>
        <v>1158</v>
      </c>
      <c r="AU17" s="293">
        <f>IFERROR(__xludf.DUMMYFUNCTION("""COMPUTED_VALUE"""),-5000.0)</f>
        <v>-5000</v>
      </c>
      <c r="AV17" s="291">
        <f>IFERROR(__xludf.DUMMYFUNCTION("""COMPUTED_VALUE"""),12.0)</f>
        <v>12</v>
      </c>
      <c r="AW17" s="292">
        <f>IFERROR(__xludf.DUMMYFUNCTION("""COMPUTED_VALUE"""),3.0)</f>
        <v>3</v>
      </c>
      <c r="AX17" s="293">
        <f>IFERROR(__xludf.DUMMYFUNCTION("""COMPUTED_VALUE"""),6244.0)</f>
        <v>6244</v>
      </c>
      <c r="AY17" s="293">
        <f>IFERROR(__xludf.DUMMYFUNCTION("""COMPUTED_VALUE"""),-200.0)</f>
        <v>-200</v>
      </c>
      <c r="AZ17" s="291">
        <f>IFERROR(__xludf.DUMMYFUNCTION("""COMPUTED_VALUE"""),12.0)</f>
        <v>12</v>
      </c>
      <c r="BA17" s="292">
        <f>IFERROR(__xludf.DUMMYFUNCTION("""COMPUTED_VALUE"""),-1.0)</f>
        <v>-1</v>
      </c>
      <c r="BB17" s="293">
        <f>IFERROR(__xludf.DUMMYFUNCTION("""COMPUTED_VALUE"""),1345.0)</f>
        <v>1345</v>
      </c>
      <c r="BC17" s="293">
        <f>IFERROR(__xludf.DUMMYFUNCTION("""COMPUTED_VALUE"""),-2500.0)</f>
        <v>-2500</v>
      </c>
      <c r="BD17" s="291">
        <f>IFERROR(__xludf.DUMMYFUNCTION("""COMPUTED_VALUE"""),1.0)</f>
        <v>1</v>
      </c>
      <c r="BE17" s="292">
        <f>IFERROR(__xludf.DUMMYFUNCTION("""COMPUTED_VALUE"""),-2.0)</f>
        <v>-2</v>
      </c>
      <c r="BF17" s="293">
        <f>IFERROR(__xludf.DUMMYFUNCTION("""COMPUTED_VALUE"""),1039.0)</f>
        <v>1039</v>
      </c>
      <c r="BG17" s="293">
        <f>IFERROR(__xludf.DUMMYFUNCTION("""COMPUTED_VALUE"""),-5000.0)</f>
        <v>-5000</v>
      </c>
      <c r="BH17" s="48"/>
      <c r="BI17" s="48">
        <f>IFERROR(__xludf.DUMMYFUNCTION("""COMPUTED_VALUE"""),0.0)</f>
        <v>0</v>
      </c>
      <c r="BJ17" s="48"/>
      <c r="BK17" s="48"/>
      <c r="BL17" s="48"/>
      <c r="BM17" s="48">
        <f>IFERROR(__xludf.DUMMYFUNCTION("""COMPUTED_VALUE"""),0.0)</f>
        <v>0</v>
      </c>
      <c r="BN17" s="48"/>
      <c r="BO17" s="48"/>
      <c r="BP17" s="48"/>
      <c r="BQ17" s="48">
        <f>IFERROR(__xludf.DUMMYFUNCTION("""COMPUTED_VALUE"""),0.0)</f>
        <v>0</v>
      </c>
      <c r="BR17" s="48"/>
      <c r="BS17" s="48"/>
      <c r="BT17" s="48"/>
      <c r="BU17" s="48">
        <f>IFERROR(__xludf.DUMMYFUNCTION("""COMPUTED_VALUE"""),0.0)</f>
        <v>0</v>
      </c>
      <c r="BV17" s="48"/>
      <c r="BW17" s="48"/>
      <c r="BX17" s="48"/>
      <c r="BY17" s="48">
        <f>IFERROR(__xludf.DUMMYFUNCTION("""COMPUTED_VALUE"""),0.0)</f>
        <v>0</v>
      </c>
      <c r="BZ17" s="48"/>
      <c r="CA17" s="48"/>
      <c r="CB17" s="48"/>
      <c r="CC17" s="48">
        <f>IFERROR(__xludf.DUMMYFUNCTION("""COMPUTED_VALUE"""),0.0)</f>
        <v>0</v>
      </c>
      <c r="CD17" s="48"/>
      <c r="CE17" s="48"/>
      <c r="CF17" s="48"/>
    </row>
    <row r="18">
      <c r="A18" s="289">
        <f>IFERROR(__xludf.DUMMYFUNCTION("""COMPUTED_VALUE"""),46159.0)</f>
        <v>46159</v>
      </c>
      <c r="B18" s="48" t="str">
        <f>IFERROR(__xludf.DUMMYFUNCTION("""COMPUTED_VALUE"""),"日")</f>
        <v>日</v>
      </c>
      <c r="C18" s="290">
        <f>IFERROR(__xludf.DUMMYFUNCTION("""COMPUTED_VALUE"""),-9300.0)</f>
        <v>-9300</v>
      </c>
      <c r="D18" s="291">
        <f>IFERROR(__xludf.DUMMYFUNCTION("""COMPUTED_VALUE"""),1.0)</f>
        <v>1</v>
      </c>
      <c r="E18" s="292">
        <f>IFERROR(__xludf.DUMMYFUNCTION("""COMPUTED_VALUE"""),-2.0)</f>
        <v>-2</v>
      </c>
      <c r="F18" s="293">
        <f>IFERROR(__xludf.DUMMYFUNCTION("""COMPUTED_VALUE"""),1090.0)</f>
        <v>1090</v>
      </c>
      <c r="G18" s="293">
        <f>IFERROR(__xludf.DUMMYFUNCTION("""COMPUTED_VALUE"""),-4000.0)</f>
        <v>-4000</v>
      </c>
      <c r="H18" s="291">
        <f>IFERROR(__xludf.DUMMYFUNCTION("""COMPUTED_VALUE"""),13.0)</f>
        <v>13</v>
      </c>
      <c r="I18" s="292">
        <f>IFERROR(__xludf.DUMMYFUNCTION("""COMPUTED_VALUE"""),2.0)</f>
        <v>2</v>
      </c>
      <c r="J18" s="293">
        <f>IFERROR(__xludf.DUMMYFUNCTION("""COMPUTED_VALUE"""),3156.0)</f>
        <v>3156</v>
      </c>
      <c r="K18" s="293">
        <f>IFERROR(__xludf.DUMMYFUNCTION("""COMPUTED_VALUE"""),-100.0)</f>
        <v>-100</v>
      </c>
      <c r="L18" s="291">
        <f>IFERROR(__xludf.DUMMYFUNCTION("""COMPUTED_VALUE"""),5.0)</f>
        <v>5</v>
      </c>
      <c r="M18" s="292">
        <f>IFERROR(__xludf.DUMMYFUNCTION("""COMPUTED_VALUE"""),-2.0)</f>
        <v>-2</v>
      </c>
      <c r="N18" s="293">
        <f>IFERROR(__xludf.DUMMYFUNCTION("""COMPUTED_VALUE"""),392.0)</f>
        <v>392</v>
      </c>
      <c r="O18" s="293">
        <f>IFERROR(__xludf.DUMMYFUNCTION("""COMPUTED_VALUE"""),-3000.0)</f>
        <v>-3000</v>
      </c>
      <c r="P18" s="291">
        <f>IFERROR(__xludf.DUMMYFUNCTION("""COMPUTED_VALUE"""),3.0)</f>
        <v>3</v>
      </c>
      <c r="Q18" s="292">
        <f>IFERROR(__xludf.DUMMYFUNCTION("""COMPUTED_VALUE"""),2.0)</f>
        <v>2</v>
      </c>
      <c r="R18" s="293">
        <f>IFERROR(__xludf.DUMMYFUNCTION("""COMPUTED_VALUE"""),3858.0)</f>
        <v>3858</v>
      </c>
      <c r="S18" s="294">
        <f>IFERROR(__xludf.DUMMYFUNCTION("""COMPUTED_VALUE"""),800.0)</f>
        <v>800</v>
      </c>
      <c r="T18" s="291">
        <f>IFERROR(__xludf.DUMMYFUNCTION("""COMPUTED_VALUE"""),5.0)</f>
        <v>5</v>
      </c>
      <c r="U18" s="292">
        <f>IFERROR(__xludf.DUMMYFUNCTION("""COMPUTED_VALUE"""),-3.0)</f>
        <v>-3</v>
      </c>
      <c r="V18" s="293">
        <f>IFERROR(__xludf.DUMMYFUNCTION("""COMPUTED_VALUE"""),1423.0)</f>
        <v>1423</v>
      </c>
      <c r="W18" s="293">
        <f>IFERROR(__xludf.DUMMYFUNCTION("""COMPUTED_VALUE"""),-4500.0)</f>
        <v>-4500</v>
      </c>
      <c r="X18" s="291">
        <f>IFERROR(__xludf.DUMMYFUNCTION("""COMPUTED_VALUE"""),3.0)</f>
        <v>3</v>
      </c>
      <c r="Y18" s="292">
        <f>IFERROR(__xludf.DUMMYFUNCTION("""COMPUTED_VALUE"""),5.0)</f>
        <v>5</v>
      </c>
      <c r="Z18" s="293">
        <f>IFERROR(__xludf.DUMMYFUNCTION("""COMPUTED_VALUE"""),8077.0)</f>
        <v>8077</v>
      </c>
      <c r="AA18" s="293">
        <f>IFERROR(__xludf.DUMMYFUNCTION("""COMPUTED_VALUE"""),5500.0)</f>
        <v>5500</v>
      </c>
      <c r="AB18" s="291">
        <f>IFERROR(__xludf.DUMMYFUNCTION("""COMPUTED_VALUE"""),7.0)</f>
        <v>7</v>
      </c>
      <c r="AC18" s="292">
        <f>IFERROR(__xludf.DUMMYFUNCTION("""COMPUTED_VALUE"""),6.0)</f>
        <v>6</v>
      </c>
      <c r="AD18" s="293">
        <f>IFERROR(__xludf.DUMMYFUNCTION("""COMPUTED_VALUE"""),10360.0)</f>
        <v>10360</v>
      </c>
      <c r="AE18" s="293">
        <f>IFERROR(__xludf.DUMMYFUNCTION("""COMPUTED_VALUE"""),8200.0)</f>
        <v>8200</v>
      </c>
      <c r="AF18" s="295">
        <f>IFERROR(__xludf.DUMMYFUNCTION("""COMPUTED_VALUE"""),1.0)</f>
        <v>1</v>
      </c>
      <c r="AG18" s="292">
        <f>IFERROR(__xludf.DUMMYFUNCTION("""COMPUTED_VALUE"""),-2.0)</f>
        <v>-2</v>
      </c>
      <c r="AH18" s="293">
        <f>IFERROR(__xludf.DUMMYFUNCTION("""COMPUTED_VALUE"""),764.0)</f>
        <v>764</v>
      </c>
      <c r="AI18" s="293">
        <f>IFERROR(__xludf.DUMMYFUNCTION("""COMPUTED_VALUE"""),-4000.0)</f>
        <v>-4000</v>
      </c>
      <c r="AJ18" s="291">
        <f>IFERROR(__xludf.DUMMYFUNCTION("""COMPUTED_VALUE"""),21.0)</f>
        <v>21</v>
      </c>
      <c r="AK18" s="292">
        <f>IFERROR(__xludf.DUMMYFUNCTION("""COMPUTED_VALUE"""),1.0)</f>
        <v>1</v>
      </c>
      <c r="AL18" s="293">
        <f>IFERROR(__xludf.DUMMYFUNCTION("""COMPUTED_VALUE"""),2823.0)</f>
        <v>2823</v>
      </c>
      <c r="AM18" s="293">
        <f>IFERROR(__xludf.DUMMYFUNCTION("""COMPUTED_VALUE"""),-2500.0)</f>
        <v>-2500</v>
      </c>
      <c r="AN18" s="291">
        <f>IFERROR(__xludf.DUMMYFUNCTION("""COMPUTED_VALUE"""),8.0)</f>
        <v>8</v>
      </c>
      <c r="AO18" s="292">
        <f>IFERROR(__xludf.DUMMYFUNCTION("""COMPUTED_VALUE"""),-1.0)</f>
        <v>-1</v>
      </c>
      <c r="AP18" s="293">
        <f>IFERROR(__xludf.DUMMYFUNCTION("""COMPUTED_VALUE"""),1320.0)</f>
        <v>1320</v>
      </c>
      <c r="AQ18" s="293">
        <f>IFERROR(__xludf.DUMMYFUNCTION("""COMPUTED_VALUE"""),-4000.0)</f>
        <v>-4000</v>
      </c>
      <c r="AR18" s="291">
        <f>IFERROR(__xludf.DUMMYFUNCTION("""COMPUTED_VALUE"""),2.0)</f>
        <v>2</v>
      </c>
      <c r="AS18" s="292">
        <f>IFERROR(__xludf.DUMMYFUNCTION("""COMPUTED_VALUE"""),-3.0)</f>
        <v>-3</v>
      </c>
      <c r="AT18" s="293">
        <f>IFERROR(__xludf.DUMMYFUNCTION("""COMPUTED_VALUE"""),1017.0)</f>
        <v>1017</v>
      </c>
      <c r="AU18" s="293">
        <f>IFERROR(__xludf.DUMMYFUNCTION("""COMPUTED_VALUE"""),-5000.0)</f>
        <v>-5000</v>
      </c>
      <c r="AV18" s="291">
        <f>IFERROR(__xludf.DUMMYFUNCTION("""COMPUTED_VALUE"""),13.0)</f>
        <v>13</v>
      </c>
      <c r="AW18" s="292">
        <f>IFERROR(__xludf.DUMMYFUNCTION("""COMPUTED_VALUE"""),-1.0)</f>
        <v>-1</v>
      </c>
      <c r="AX18" s="293">
        <f>IFERROR(__xludf.DUMMYFUNCTION("""COMPUTED_VALUE"""),937.0)</f>
        <v>937</v>
      </c>
      <c r="AY18" s="293">
        <f>IFERROR(__xludf.DUMMYFUNCTION("""COMPUTED_VALUE"""),-2500.0)</f>
        <v>-2500</v>
      </c>
      <c r="AZ18" s="291">
        <f>IFERROR(__xludf.DUMMYFUNCTION("""COMPUTED_VALUE"""),13.0)</f>
        <v>13</v>
      </c>
      <c r="BA18" s="292">
        <f>IFERROR(__xludf.DUMMYFUNCTION("""COMPUTED_VALUE"""),3.0)</f>
        <v>3</v>
      </c>
      <c r="BB18" s="293">
        <f>IFERROR(__xludf.DUMMYFUNCTION("""COMPUTED_VALUE"""),4373.0)</f>
        <v>4373</v>
      </c>
      <c r="BC18" s="293">
        <f>IFERROR(__xludf.DUMMYFUNCTION("""COMPUTED_VALUE"""),0.0)</f>
        <v>0</v>
      </c>
      <c r="BD18" s="291">
        <f>IFERROR(__xludf.DUMMYFUNCTION("""COMPUTED_VALUE"""),2.0)</f>
        <v>2</v>
      </c>
      <c r="BE18" s="292">
        <f>IFERROR(__xludf.DUMMYFUNCTION("""COMPUTED_VALUE"""),5.0)</f>
        <v>5</v>
      </c>
      <c r="BF18" s="293">
        <f>IFERROR(__xludf.DUMMYFUNCTION("""COMPUTED_VALUE"""),6575.0)</f>
        <v>6575</v>
      </c>
      <c r="BG18" s="293">
        <f>IFERROR(__xludf.DUMMYFUNCTION("""COMPUTED_VALUE"""),5800.0)</f>
        <v>5800</v>
      </c>
      <c r="BH18" s="48"/>
      <c r="BI18" s="48">
        <f>IFERROR(__xludf.DUMMYFUNCTION("""COMPUTED_VALUE"""),0.0)</f>
        <v>0</v>
      </c>
      <c r="BJ18" s="48"/>
      <c r="BK18" s="48"/>
      <c r="BL18" s="48"/>
      <c r="BM18" s="48">
        <f>IFERROR(__xludf.DUMMYFUNCTION("""COMPUTED_VALUE"""),0.0)</f>
        <v>0</v>
      </c>
      <c r="BN18" s="48"/>
      <c r="BO18" s="48"/>
      <c r="BP18" s="48"/>
      <c r="BQ18" s="48">
        <f>IFERROR(__xludf.DUMMYFUNCTION("""COMPUTED_VALUE"""),0.0)</f>
        <v>0</v>
      </c>
      <c r="BR18" s="48"/>
      <c r="BS18" s="48"/>
      <c r="BT18" s="48"/>
      <c r="BU18" s="48">
        <f>IFERROR(__xludf.DUMMYFUNCTION("""COMPUTED_VALUE"""),0.0)</f>
        <v>0</v>
      </c>
      <c r="BV18" s="48"/>
      <c r="BW18" s="48"/>
      <c r="BX18" s="48"/>
      <c r="BY18" s="48">
        <f>IFERROR(__xludf.DUMMYFUNCTION("""COMPUTED_VALUE"""),0.0)</f>
        <v>0</v>
      </c>
      <c r="BZ18" s="48"/>
      <c r="CA18" s="48"/>
      <c r="CB18" s="48"/>
      <c r="CC18" s="48">
        <f>IFERROR(__xludf.DUMMYFUNCTION("""COMPUTED_VALUE"""),0.0)</f>
        <v>0</v>
      </c>
      <c r="CD18" s="48"/>
      <c r="CE18" s="48"/>
      <c r="CF18" s="48"/>
    </row>
    <row r="19">
      <c r="A19" s="289">
        <f>IFERROR(__xludf.DUMMYFUNCTION("""COMPUTED_VALUE"""),46160.0)</f>
        <v>46160</v>
      </c>
      <c r="B19" s="48" t="str">
        <f>IFERROR(__xludf.DUMMYFUNCTION("""COMPUTED_VALUE"""),"月")</f>
        <v>月</v>
      </c>
      <c r="C19" s="290">
        <f>IFERROR(__xludf.DUMMYFUNCTION("""COMPUTED_VALUE"""),-13400.0)</f>
        <v>-13400</v>
      </c>
      <c r="D19" s="291">
        <f>IFERROR(__xludf.DUMMYFUNCTION("""COMPUTED_VALUE"""),2.0)</f>
        <v>2</v>
      </c>
      <c r="E19" s="292">
        <f>IFERROR(__xludf.DUMMYFUNCTION("""COMPUTED_VALUE"""),2.0)</f>
        <v>2</v>
      </c>
      <c r="F19" s="293">
        <f>IFERROR(__xludf.DUMMYFUNCTION("""COMPUTED_VALUE"""),4523.0)</f>
        <v>4523</v>
      </c>
      <c r="G19" s="293">
        <f>IFERROR(__xludf.DUMMYFUNCTION("""COMPUTED_VALUE"""),-1000.0)</f>
        <v>-1000</v>
      </c>
      <c r="H19" s="291">
        <f>IFERROR(__xludf.DUMMYFUNCTION("""COMPUTED_VALUE"""),14.0)</f>
        <v>14</v>
      </c>
      <c r="I19" s="292">
        <f>IFERROR(__xludf.DUMMYFUNCTION("""COMPUTED_VALUE"""),6.0)</f>
        <v>6</v>
      </c>
      <c r="J19" s="293">
        <f>IFERROR(__xludf.DUMMYFUNCTION("""COMPUTED_VALUE"""),10493.0)</f>
        <v>10493</v>
      </c>
      <c r="K19" s="293">
        <f>IFERROR(__xludf.DUMMYFUNCTION("""COMPUTED_VALUE"""),8200.0)</f>
        <v>8200</v>
      </c>
      <c r="L19" s="291">
        <f>IFERROR(__xludf.DUMMYFUNCTION("""COMPUTED_VALUE"""),6.0)</f>
        <v>6</v>
      </c>
      <c r="M19" s="292">
        <f>IFERROR(__xludf.DUMMYFUNCTION("""COMPUTED_VALUE"""),-1.0)</f>
        <v>-1</v>
      </c>
      <c r="N19" s="293">
        <f>IFERROR(__xludf.DUMMYFUNCTION("""COMPUTED_VALUE"""),1463.0)</f>
        <v>1463</v>
      </c>
      <c r="O19" s="293">
        <f>IFERROR(__xludf.DUMMYFUNCTION("""COMPUTED_VALUE"""),-3000.0)</f>
        <v>-3000</v>
      </c>
      <c r="P19" s="291">
        <f>IFERROR(__xludf.DUMMYFUNCTION("""COMPUTED_VALUE"""),4.0)</f>
        <v>4</v>
      </c>
      <c r="Q19" s="292">
        <f>IFERROR(__xludf.DUMMYFUNCTION("""COMPUTED_VALUE"""),5.0)</f>
        <v>5</v>
      </c>
      <c r="R19" s="293">
        <f>IFERROR(__xludf.DUMMYFUNCTION("""COMPUTED_VALUE"""),7787.0)</f>
        <v>7787</v>
      </c>
      <c r="S19" s="294">
        <f>IFERROR(__xludf.DUMMYFUNCTION("""COMPUTED_VALUE"""),3500.0)</f>
        <v>3500</v>
      </c>
      <c r="T19" s="291">
        <f>IFERROR(__xludf.DUMMYFUNCTION("""COMPUTED_VALUE"""),6.0)</f>
        <v>6</v>
      </c>
      <c r="U19" s="292">
        <f>IFERROR(__xludf.DUMMYFUNCTION("""COMPUTED_VALUE"""),1.0)</f>
        <v>1</v>
      </c>
      <c r="V19" s="293">
        <f>IFERROR(__xludf.DUMMYFUNCTION("""COMPUTED_VALUE"""),1266.0)</f>
        <v>1266</v>
      </c>
      <c r="W19" s="293">
        <f>IFERROR(__xludf.DUMMYFUNCTION("""COMPUTED_VALUE"""),-3000.0)</f>
        <v>-3000</v>
      </c>
      <c r="X19" s="291">
        <f>IFERROR(__xludf.DUMMYFUNCTION("""COMPUTED_VALUE"""),1.0)</f>
        <v>1</v>
      </c>
      <c r="Y19" s="292">
        <f>IFERROR(__xludf.DUMMYFUNCTION("""COMPUTED_VALUE"""),-3.0)</f>
        <v>-3</v>
      </c>
      <c r="Z19" s="293">
        <f>IFERROR(__xludf.DUMMYFUNCTION("""COMPUTED_VALUE"""),977.0)</f>
        <v>977</v>
      </c>
      <c r="AA19" s="293">
        <f>IFERROR(__xludf.DUMMYFUNCTION("""COMPUTED_VALUE"""),-6000.0)</f>
        <v>-6000</v>
      </c>
      <c r="AB19" s="291">
        <f>IFERROR(__xludf.DUMMYFUNCTION("""COMPUTED_VALUE"""),1.0)</f>
        <v>1</v>
      </c>
      <c r="AC19" s="292">
        <f>IFERROR(__xludf.DUMMYFUNCTION("""COMPUTED_VALUE"""),4.0)</f>
        <v>4</v>
      </c>
      <c r="AD19" s="293">
        <f>IFERROR(__xludf.DUMMYFUNCTION("""COMPUTED_VALUE"""),5760.0)</f>
        <v>5760</v>
      </c>
      <c r="AE19" s="293">
        <f>IFERROR(__xludf.DUMMYFUNCTION("""COMPUTED_VALUE"""),1000.0)</f>
        <v>1000</v>
      </c>
      <c r="AF19" s="295">
        <f>IFERROR(__xludf.DUMMYFUNCTION("""COMPUTED_VALUE"""),2.0)</f>
        <v>2</v>
      </c>
      <c r="AG19" s="292">
        <f>IFERROR(__xludf.DUMMYFUNCTION("""COMPUTED_VALUE"""),4.0)</f>
        <v>4</v>
      </c>
      <c r="AH19" s="293">
        <f>IFERROR(__xludf.DUMMYFUNCTION("""COMPUTED_VALUE"""),6775.0)</f>
        <v>6775</v>
      </c>
      <c r="AI19" s="293">
        <f>IFERROR(__xludf.DUMMYFUNCTION("""COMPUTED_VALUE"""),3600.0)</f>
        <v>3600</v>
      </c>
      <c r="AJ19" s="291">
        <f>IFERROR(__xludf.DUMMYFUNCTION("""COMPUTED_VALUE"""),22.0)</f>
        <v>22</v>
      </c>
      <c r="AK19" s="292">
        <f>IFERROR(__xludf.DUMMYFUNCTION("""COMPUTED_VALUE"""),-2.0)</f>
        <v>-2</v>
      </c>
      <c r="AL19" s="293">
        <f>IFERROR(__xludf.DUMMYFUNCTION("""COMPUTED_VALUE"""),1100.0)</f>
        <v>1100</v>
      </c>
      <c r="AM19" s="293">
        <f>IFERROR(__xludf.DUMMYFUNCTION("""COMPUTED_VALUE"""),-5000.0)</f>
        <v>-5000</v>
      </c>
      <c r="AN19" s="291">
        <f>IFERROR(__xludf.DUMMYFUNCTION("""COMPUTED_VALUE"""),9.0)</f>
        <v>9</v>
      </c>
      <c r="AO19" s="292">
        <f>IFERROR(__xludf.DUMMYFUNCTION("""COMPUTED_VALUE"""),1.0)</f>
        <v>1</v>
      </c>
      <c r="AP19" s="293">
        <f>IFERROR(__xludf.DUMMYFUNCTION("""COMPUTED_VALUE"""),1487.0)</f>
        <v>1487</v>
      </c>
      <c r="AQ19" s="293">
        <f>IFERROR(__xludf.DUMMYFUNCTION("""COMPUTED_VALUE"""),-1700.0)</f>
        <v>-1700</v>
      </c>
      <c r="AR19" s="291">
        <f>IFERROR(__xludf.DUMMYFUNCTION("""COMPUTED_VALUE"""),3.0)</f>
        <v>3</v>
      </c>
      <c r="AS19" s="292">
        <f>IFERROR(__xludf.DUMMYFUNCTION("""COMPUTED_VALUE"""),-1.0)</f>
        <v>-1</v>
      </c>
      <c r="AT19" s="293">
        <f>IFERROR(__xludf.DUMMYFUNCTION("""COMPUTED_VALUE"""),2260.0)</f>
        <v>2260</v>
      </c>
      <c r="AU19" s="293">
        <f>IFERROR(__xludf.DUMMYFUNCTION("""COMPUTED_VALUE"""),-4000.0)</f>
        <v>-4000</v>
      </c>
      <c r="AV19" s="291">
        <f>IFERROR(__xludf.DUMMYFUNCTION("""COMPUTED_VALUE"""),14.0)</f>
        <v>14</v>
      </c>
      <c r="AW19" s="292">
        <f>IFERROR(__xludf.DUMMYFUNCTION("""COMPUTED_VALUE"""),4.0)</f>
        <v>4</v>
      </c>
      <c r="AX19" s="293">
        <f>IFERROR(__xludf.DUMMYFUNCTION("""COMPUTED_VALUE"""),7098.0)</f>
        <v>7098</v>
      </c>
      <c r="AY19" s="293">
        <f>IFERROR(__xludf.DUMMYFUNCTION("""COMPUTED_VALUE"""),1000.0)</f>
        <v>1000</v>
      </c>
      <c r="AZ19" s="291">
        <f>IFERROR(__xludf.DUMMYFUNCTION("""COMPUTED_VALUE"""),14.0)</f>
        <v>14</v>
      </c>
      <c r="BA19" s="292">
        <f>IFERROR(__xludf.DUMMYFUNCTION("""COMPUTED_VALUE"""),-1.0)</f>
        <v>-1</v>
      </c>
      <c r="BB19" s="293">
        <f>IFERROR(__xludf.DUMMYFUNCTION("""COMPUTED_VALUE"""),1102.0)</f>
        <v>1102</v>
      </c>
      <c r="BC19" s="293">
        <f>IFERROR(__xludf.DUMMYFUNCTION("""COMPUTED_VALUE"""),-4000.0)</f>
        <v>-4000</v>
      </c>
      <c r="BD19" s="291">
        <f>IFERROR(__xludf.DUMMYFUNCTION("""COMPUTED_VALUE"""),1.0)</f>
        <v>1</v>
      </c>
      <c r="BE19" s="292">
        <f>IFERROR(__xludf.DUMMYFUNCTION("""COMPUTED_VALUE"""),1.0)</f>
        <v>1</v>
      </c>
      <c r="BF19" s="293">
        <f>IFERROR(__xludf.DUMMYFUNCTION("""COMPUTED_VALUE"""),1758.0)</f>
        <v>1758</v>
      </c>
      <c r="BG19" s="293">
        <f>IFERROR(__xludf.DUMMYFUNCTION("""COMPUTED_VALUE"""),-3000.0)</f>
        <v>-3000</v>
      </c>
      <c r="BH19" s="48"/>
      <c r="BI19" s="48">
        <f>IFERROR(__xludf.DUMMYFUNCTION("""COMPUTED_VALUE"""),0.0)</f>
        <v>0</v>
      </c>
      <c r="BJ19" s="48"/>
      <c r="BK19" s="48"/>
      <c r="BL19" s="48"/>
      <c r="BM19" s="48">
        <f>IFERROR(__xludf.DUMMYFUNCTION("""COMPUTED_VALUE"""),0.0)</f>
        <v>0</v>
      </c>
      <c r="BN19" s="48"/>
      <c r="BO19" s="48"/>
      <c r="BP19" s="48"/>
      <c r="BQ19" s="48">
        <f>IFERROR(__xludf.DUMMYFUNCTION("""COMPUTED_VALUE"""),0.0)</f>
        <v>0</v>
      </c>
      <c r="BR19" s="48"/>
      <c r="BS19" s="48"/>
      <c r="BT19" s="48"/>
      <c r="BU19" s="48">
        <f>IFERROR(__xludf.DUMMYFUNCTION("""COMPUTED_VALUE"""),0.0)</f>
        <v>0</v>
      </c>
      <c r="BV19" s="48"/>
      <c r="BW19" s="48"/>
      <c r="BX19" s="48"/>
      <c r="BY19" s="48">
        <f>IFERROR(__xludf.DUMMYFUNCTION("""COMPUTED_VALUE"""),0.0)</f>
        <v>0</v>
      </c>
      <c r="BZ19" s="48"/>
      <c r="CA19" s="48"/>
      <c r="CB19" s="48"/>
      <c r="CC19" s="48">
        <f>IFERROR(__xludf.DUMMYFUNCTION("""COMPUTED_VALUE"""),0.0)</f>
        <v>0</v>
      </c>
      <c r="CD19" s="48"/>
      <c r="CE19" s="48"/>
      <c r="CF19" s="48"/>
    </row>
    <row r="20">
      <c r="A20" s="271">
        <f>IFERROR(__xludf.DUMMYFUNCTION("""COMPUTED_VALUE"""),46168.0)</f>
        <v>46168</v>
      </c>
      <c r="B20" s="269" t="str">
        <f>IFERROR(__xludf.DUMMYFUNCTION("""COMPUTED_VALUE"""),"火")</f>
        <v>火</v>
      </c>
      <c r="C20" s="272">
        <f>IFERROR(__xludf.DUMMYFUNCTION("""COMPUTED_VALUE"""),14200.0)</f>
        <v>14200</v>
      </c>
      <c r="D20" s="273">
        <f>IFERROR(__xludf.DUMMYFUNCTION("""COMPUTED_VALUE"""),3.0)</f>
        <v>3</v>
      </c>
      <c r="E20" s="274">
        <f>IFERROR(__xludf.DUMMYFUNCTION("""COMPUTED_VALUE"""),-3.0)</f>
        <v>-3</v>
      </c>
      <c r="F20" s="275">
        <f>IFERROR(__xludf.DUMMYFUNCTION("""COMPUTED_VALUE"""),750.0)</f>
        <v>750</v>
      </c>
      <c r="G20" s="275">
        <f>IFERROR(__xludf.DUMMYFUNCTION("""COMPUTED_VALUE"""),-4500.0)</f>
        <v>-4500</v>
      </c>
      <c r="H20" s="273">
        <f>IFERROR(__xludf.DUMMYFUNCTION("""COMPUTED_VALUE"""),5.0)</f>
        <v>5</v>
      </c>
      <c r="I20" s="274">
        <f>IFERROR(__xludf.DUMMYFUNCTION("""COMPUTED_VALUE"""),1.0)</f>
        <v>1</v>
      </c>
      <c r="J20" s="275">
        <f>IFERROR(__xludf.DUMMYFUNCTION("""COMPUTED_VALUE"""),1449.0)</f>
        <v>1449</v>
      </c>
      <c r="K20" s="275">
        <f>IFERROR(__xludf.DUMMYFUNCTION("""COMPUTED_VALUE"""),-2000.0)</f>
        <v>-2000</v>
      </c>
      <c r="L20" s="273">
        <f>IFERROR(__xludf.DUMMYFUNCTION("""COMPUTED_VALUE"""),7.0)</f>
        <v>7</v>
      </c>
      <c r="M20" s="274">
        <f>IFERROR(__xludf.DUMMYFUNCTION("""COMPUTED_VALUE"""),4.0)</f>
        <v>4</v>
      </c>
      <c r="N20" s="275">
        <f>IFERROR(__xludf.DUMMYFUNCTION("""COMPUTED_VALUE"""),5480.0)</f>
        <v>5480</v>
      </c>
      <c r="O20" s="275">
        <f>IFERROR(__xludf.DUMMYFUNCTION("""COMPUTED_VALUE"""),2200.0)</f>
        <v>2200</v>
      </c>
      <c r="P20" s="273">
        <f>IFERROR(__xludf.DUMMYFUNCTION("""COMPUTED_VALUE"""),2.0)</f>
        <v>2</v>
      </c>
      <c r="Q20" s="274">
        <f>IFERROR(__xludf.DUMMYFUNCTION("""COMPUTED_VALUE"""),-1.0)</f>
        <v>-1</v>
      </c>
      <c r="R20" s="275">
        <f>IFERROR(__xludf.DUMMYFUNCTION("""COMPUTED_VALUE"""),1910.0)</f>
        <v>1910</v>
      </c>
      <c r="S20" s="278">
        <f>IFERROR(__xludf.DUMMYFUNCTION("""COMPUTED_VALUE"""),-3000.0)</f>
        <v>-3000</v>
      </c>
      <c r="T20" s="273">
        <f>IFERROR(__xludf.DUMMYFUNCTION("""COMPUTED_VALUE"""),2.0)</f>
        <v>2</v>
      </c>
      <c r="U20" s="274">
        <f>IFERROR(__xludf.DUMMYFUNCTION("""COMPUTED_VALUE"""),1.0)</f>
        <v>1</v>
      </c>
      <c r="V20" s="275">
        <f>IFERROR(__xludf.DUMMYFUNCTION("""COMPUTED_VALUE"""),1029.0)</f>
        <v>1029</v>
      </c>
      <c r="W20" s="275">
        <f>IFERROR(__xludf.DUMMYFUNCTION("""COMPUTED_VALUE"""),-1200.0)</f>
        <v>-1200</v>
      </c>
      <c r="X20" s="273">
        <f>IFERROR(__xludf.DUMMYFUNCTION("""COMPUTED_VALUE"""),7.0)</f>
        <v>7</v>
      </c>
      <c r="Y20" s="274">
        <f>IFERROR(__xludf.DUMMYFUNCTION("""COMPUTED_VALUE"""),6.0)</f>
        <v>6</v>
      </c>
      <c r="Z20" s="275">
        <f>IFERROR(__xludf.DUMMYFUNCTION("""COMPUTED_VALUE"""),11775.0)</f>
        <v>11775</v>
      </c>
      <c r="AA20" s="275">
        <f>IFERROR(__xludf.DUMMYFUNCTION("""COMPUTED_VALUE"""),9200.0)</f>
        <v>9200</v>
      </c>
      <c r="AB20" s="273">
        <f>IFERROR(__xludf.DUMMYFUNCTION("""COMPUTED_VALUE"""),5.0)</f>
        <v>5</v>
      </c>
      <c r="AC20" s="274">
        <f>IFERROR(__xludf.DUMMYFUNCTION("""COMPUTED_VALUE"""),6.0)</f>
        <v>6</v>
      </c>
      <c r="AD20" s="275">
        <f>IFERROR(__xludf.DUMMYFUNCTION("""COMPUTED_VALUE"""),11112.0)</f>
        <v>11112</v>
      </c>
      <c r="AE20" s="275">
        <f>IFERROR(__xludf.DUMMYFUNCTION("""COMPUTED_VALUE"""),8100.0)</f>
        <v>8100</v>
      </c>
      <c r="AF20" s="279">
        <f>IFERROR(__xludf.DUMMYFUNCTION("""COMPUTED_VALUE"""),2.0)</f>
        <v>2</v>
      </c>
      <c r="AG20" s="274">
        <f>IFERROR(__xludf.DUMMYFUNCTION("""COMPUTED_VALUE"""),4.0)</f>
        <v>4</v>
      </c>
      <c r="AH20" s="275">
        <f>IFERROR(__xludf.DUMMYFUNCTION("""COMPUTED_VALUE"""),6275.0)</f>
        <v>6275</v>
      </c>
      <c r="AI20" s="275">
        <f>IFERROR(__xludf.DUMMYFUNCTION("""COMPUTED_VALUE"""),3100.0)</f>
        <v>3100</v>
      </c>
      <c r="AJ20" s="273">
        <f>IFERROR(__xludf.DUMMYFUNCTION("""COMPUTED_VALUE"""),3.0)</f>
        <v>3</v>
      </c>
      <c r="AK20" s="274">
        <f>IFERROR(__xludf.DUMMYFUNCTION("""COMPUTED_VALUE"""),3.0)</f>
        <v>3</v>
      </c>
      <c r="AL20" s="275">
        <f>IFERROR(__xludf.DUMMYFUNCTION("""COMPUTED_VALUE"""),4859.0)</f>
        <v>4859</v>
      </c>
      <c r="AM20" s="275">
        <f>IFERROR(__xludf.DUMMYFUNCTION("""COMPUTED_VALUE"""),1200.0)</f>
        <v>1200</v>
      </c>
      <c r="AN20" s="273">
        <f>IFERROR(__xludf.DUMMYFUNCTION("""COMPUTED_VALUE"""),17.0)</f>
        <v>17</v>
      </c>
      <c r="AO20" s="274">
        <f>IFERROR(__xludf.DUMMYFUNCTION("""COMPUTED_VALUE"""),2.0)</f>
        <v>2</v>
      </c>
      <c r="AP20" s="275">
        <f>IFERROR(__xludf.DUMMYFUNCTION("""COMPUTED_VALUE"""),4383.0)</f>
        <v>4383</v>
      </c>
      <c r="AQ20" s="275">
        <f>IFERROR(__xludf.DUMMYFUNCTION("""COMPUTED_VALUE"""),200.0)</f>
        <v>200</v>
      </c>
      <c r="AR20" s="273">
        <f>IFERROR(__xludf.DUMMYFUNCTION("""COMPUTED_VALUE"""),2.0)</f>
        <v>2</v>
      </c>
      <c r="AS20" s="274">
        <f>IFERROR(__xludf.DUMMYFUNCTION("""COMPUTED_VALUE"""),1.0)</f>
        <v>1</v>
      </c>
      <c r="AT20" s="275">
        <f>IFERROR(__xludf.DUMMYFUNCTION("""COMPUTED_VALUE"""),1676.0)</f>
        <v>1676</v>
      </c>
      <c r="AU20" s="275">
        <f>IFERROR(__xludf.DUMMYFUNCTION("""COMPUTED_VALUE"""),-1000.0)</f>
        <v>-1000</v>
      </c>
      <c r="AV20" s="273">
        <f>IFERROR(__xludf.DUMMYFUNCTION("""COMPUTED_VALUE"""),3.0)</f>
        <v>3</v>
      </c>
      <c r="AW20" s="274">
        <f>IFERROR(__xludf.DUMMYFUNCTION("""COMPUTED_VALUE"""),6.0)</f>
        <v>6</v>
      </c>
      <c r="AX20" s="275">
        <f>IFERROR(__xludf.DUMMYFUNCTION("""COMPUTED_VALUE"""),10106.0)</f>
        <v>10106</v>
      </c>
      <c r="AY20" s="275">
        <f>IFERROR(__xludf.DUMMYFUNCTION("""COMPUTED_VALUE"""),9900.0)</f>
        <v>9900</v>
      </c>
      <c r="AZ20" s="273">
        <f>IFERROR(__xludf.DUMMYFUNCTION("""COMPUTED_VALUE"""),1.0)</f>
        <v>1</v>
      </c>
      <c r="BA20" s="274">
        <f>IFERROR(__xludf.DUMMYFUNCTION("""COMPUTED_VALUE"""),-3.0)</f>
        <v>-3</v>
      </c>
      <c r="BB20" s="275">
        <f>IFERROR(__xludf.DUMMYFUNCTION("""COMPUTED_VALUE"""),823.0)</f>
        <v>823</v>
      </c>
      <c r="BC20" s="275">
        <f>IFERROR(__xludf.DUMMYFUNCTION("""COMPUTED_VALUE"""),-4000.0)</f>
        <v>-4000</v>
      </c>
      <c r="BD20" s="273">
        <f>IFERROR(__xludf.DUMMYFUNCTION("""COMPUTED_VALUE"""),3.0)</f>
        <v>3</v>
      </c>
      <c r="BE20" s="274">
        <f>IFERROR(__xludf.DUMMYFUNCTION("""COMPUTED_VALUE"""),-2.0)</f>
        <v>-2</v>
      </c>
      <c r="BF20" s="275">
        <f>IFERROR(__xludf.DUMMYFUNCTION("""COMPUTED_VALUE"""),844.0)</f>
        <v>844</v>
      </c>
      <c r="BG20" s="275">
        <f>IFERROR(__xludf.DUMMYFUNCTION("""COMPUTED_VALUE"""),-4000.0)</f>
        <v>-4000</v>
      </c>
      <c r="BH20" s="269"/>
      <c r="BI20" s="269">
        <f>IFERROR(__xludf.DUMMYFUNCTION("""COMPUTED_VALUE"""),0.0)</f>
        <v>0</v>
      </c>
      <c r="BJ20" s="269"/>
      <c r="BK20" s="269"/>
      <c r="BL20" s="269"/>
      <c r="BM20" s="269">
        <f>IFERROR(__xludf.DUMMYFUNCTION("""COMPUTED_VALUE"""),0.0)</f>
        <v>0</v>
      </c>
      <c r="BN20" s="269"/>
      <c r="BO20" s="269"/>
      <c r="BP20" s="269"/>
      <c r="BQ20" s="269">
        <f>IFERROR(__xludf.DUMMYFUNCTION("""COMPUTED_VALUE"""),0.0)</f>
        <v>0</v>
      </c>
      <c r="BR20" s="269"/>
      <c r="BS20" s="269"/>
      <c r="BT20" s="269"/>
      <c r="BU20" s="269">
        <f>IFERROR(__xludf.DUMMYFUNCTION("""COMPUTED_VALUE"""),0.0)</f>
        <v>0</v>
      </c>
      <c r="BV20" s="269"/>
      <c r="BW20" s="269"/>
      <c r="BX20" s="269"/>
      <c r="BY20" s="269">
        <f>IFERROR(__xludf.DUMMYFUNCTION("""COMPUTED_VALUE"""),0.0)</f>
        <v>0</v>
      </c>
      <c r="BZ20" s="269"/>
      <c r="CA20" s="269"/>
      <c r="CB20" s="269"/>
      <c r="CC20" s="269">
        <f>IFERROR(__xludf.DUMMYFUNCTION("""COMPUTED_VALUE"""),0.0)</f>
        <v>0</v>
      </c>
      <c r="CD20" s="269"/>
      <c r="CE20" s="269"/>
    </row>
    <row r="21">
      <c r="A21" s="271">
        <f>IFERROR(__xludf.DUMMYFUNCTION("""COMPUTED_VALUE"""),46169.0)</f>
        <v>46169</v>
      </c>
      <c r="B21" s="269" t="str">
        <f>IFERROR(__xludf.DUMMYFUNCTION("""COMPUTED_VALUE"""),"水")</f>
        <v>水</v>
      </c>
      <c r="C21" s="272">
        <f>IFERROR(__xludf.DUMMYFUNCTION("""COMPUTED_VALUE"""),-4200.0)</f>
        <v>-4200</v>
      </c>
      <c r="D21" s="273">
        <f>IFERROR(__xludf.DUMMYFUNCTION("""COMPUTED_VALUE"""),4.0)</f>
        <v>4</v>
      </c>
      <c r="E21" s="274">
        <f>IFERROR(__xludf.DUMMYFUNCTION("""COMPUTED_VALUE"""),5.0)</f>
        <v>5</v>
      </c>
      <c r="F21" s="275">
        <f>IFERROR(__xludf.DUMMYFUNCTION("""COMPUTED_VALUE"""),7590.0)</f>
        <v>7590</v>
      </c>
      <c r="G21" s="275">
        <f>IFERROR(__xludf.DUMMYFUNCTION("""COMPUTED_VALUE"""),5100.0)</f>
        <v>5100</v>
      </c>
      <c r="H21" s="273">
        <f>IFERROR(__xludf.DUMMYFUNCTION("""COMPUTED_VALUE"""),6.0)</f>
        <v>6</v>
      </c>
      <c r="I21" s="274">
        <f>IFERROR(__xludf.DUMMYFUNCTION("""COMPUTED_VALUE"""),4.0)</f>
        <v>4</v>
      </c>
      <c r="J21" s="275">
        <f>IFERROR(__xludf.DUMMYFUNCTION("""COMPUTED_VALUE"""),6705.0)</f>
        <v>6705</v>
      </c>
      <c r="K21" s="275">
        <f>IFERROR(__xludf.DUMMYFUNCTION("""COMPUTED_VALUE"""),5500.0)</f>
        <v>5500</v>
      </c>
      <c r="L21" s="273">
        <f>IFERROR(__xludf.DUMMYFUNCTION("""COMPUTED_VALUE"""),1.0)</f>
        <v>1</v>
      </c>
      <c r="M21" s="274">
        <f>IFERROR(__xludf.DUMMYFUNCTION("""COMPUTED_VALUE"""),1.0)</f>
        <v>1</v>
      </c>
      <c r="N21" s="275">
        <f>IFERROR(__xludf.DUMMYFUNCTION("""COMPUTED_VALUE"""),2484.0)</f>
        <v>2484</v>
      </c>
      <c r="O21" s="275">
        <f>IFERROR(__xludf.DUMMYFUNCTION("""COMPUTED_VALUE"""),-1600.0)</f>
        <v>-1600</v>
      </c>
      <c r="P21" s="273">
        <f>IFERROR(__xludf.DUMMYFUNCTION("""COMPUTED_VALUE"""),3.0)</f>
        <v>3</v>
      </c>
      <c r="Q21" s="274">
        <f>IFERROR(__xludf.DUMMYFUNCTION("""COMPUTED_VALUE"""),-3.0)</f>
        <v>-3</v>
      </c>
      <c r="R21" s="275">
        <f>IFERROR(__xludf.DUMMYFUNCTION("""COMPUTED_VALUE"""),409.0)</f>
        <v>409</v>
      </c>
      <c r="S21" s="278">
        <f>IFERROR(__xludf.DUMMYFUNCTION("""COMPUTED_VALUE"""),-4000.0)</f>
        <v>-4000</v>
      </c>
      <c r="T21" s="273">
        <f>IFERROR(__xludf.DUMMYFUNCTION("""COMPUTED_VALUE"""),3.0)</f>
        <v>3</v>
      </c>
      <c r="U21" s="274">
        <f>IFERROR(__xludf.DUMMYFUNCTION("""COMPUTED_VALUE"""),1.0)</f>
        <v>1</v>
      </c>
      <c r="V21" s="275">
        <f>IFERROR(__xludf.DUMMYFUNCTION("""COMPUTED_VALUE"""),2055.0)</f>
        <v>2055</v>
      </c>
      <c r="W21" s="275">
        <f>IFERROR(__xludf.DUMMYFUNCTION("""COMPUTED_VALUE"""),-2000.0)</f>
        <v>-2000</v>
      </c>
      <c r="X21" s="273">
        <f>IFERROR(__xludf.DUMMYFUNCTION("""COMPUTED_VALUE"""),1.0)</f>
        <v>1</v>
      </c>
      <c r="Y21" s="274">
        <f>IFERROR(__xludf.DUMMYFUNCTION("""COMPUTED_VALUE"""),1.0)</f>
        <v>1</v>
      </c>
      <c r="Z21" s="275">
        <f>IFERROR(__xludf.DUMMYFUNCTION("""COMPUTED_VALUE"""),764.0)</f>
        <v>764</v>
      </c>
      <c r="AA21" s="275">
        <f>IFERROR(__xludf.DUMMYFUNCTION("""COMPUTED_VALUE"""),-1000.0)</f>
        <v>-1000</v>
      </c>
      <c r="AB21" s="273">
        <f>IFERROR(__xludf.DUMMYFUNCTION("""COMPUTED_VALUE"""),1.0)</f>
        <v>1</v>
      </c>
      <c r="AC21" s="274">
        <f>IFERROR(__xludf.DUMMYFUNCTION("""COMPUTED_VALUE"""),-1.0)</f>
        <v>-1</v>
      </c>
      <c r="AD21" s="275">
        <f>IFERROR(__xludf.DUMMYFUNCTION("""COMPUTED_VALUE"""),1354.0)</f>
        <v>1354</v>
      </c>
      <c r="AE21" s="275">
        <f>IFERROR(__xludf.DUMMYFUNCTION("""COMPUTED_VALUE"""),-2500.0)</f>
        <v>-2500</v>
      </c>
      <c r="AF21" s="279">
        <f>IFERROR(__xludf.DUMMYFUNCTION("""COMPUTED_VALUE"""),1.0)</f>
        <v>1</v>
      </c>
      <c r="AG21" s="274">
        <f>IFERROR(__xludf.DUMMYFUNCTION("""COMPUTED_VALUE"""),1.0)</f>
        <v>1</v>
      </c>
      <c r="AH21" s="275">
        <f>IFERROR(__xludf.DUMMYFUNCTION("""COMPUTED_VALUE"""),1997.0)</f>
        <v>1997</v>
      </c>
      <c r="AI21" s="275">
        <f>IFERROR(__xludf.DUMMYFUNCTION("""COMPUTED_VALUE"""),-1200.0)</f>
        <v>-1200</v>
      </c>
      <c r="AJ21" s="273">
        <f>IFERROR(__xludf.DUMMYFUNCTION("""COMPUTED_VALUE"""),4.0)</f>
        <v>4</v>
      </c>
      <c r="AK21" s="274">
        <f>IFERROR(__xludf.DUMMYFUNCTION("""COMPUTED_VALUE"""),3.0)</f>
        <v>3</v>
      </c>
      <c r="AL21" s="275">
        <f>IFERROR(__xludf.DUMMYFUNCTION("""COMPUTED_VALUE"""),3904.0)</f>
        <v>3904</v>
      </c>
      <c r="AM21" s="275">
        <f>IFERROR(__xludf.DUMMYFUNCTION("""COMPUTED_VALUE"""),800.0)</f>
        <v>800</v>
      </c>
      <c r="AN21" s="273">
        <f>IFERROR(__xludf.DUMMYFUNCTION("""COMPUTED_VALUE"""),18.0)</f>
        <v>18</v>
      </c>
      <c r="AO21" s="274">
        <f>IFERROR(__xludf.DUMMYFUNCTION("""COMPUTED_VALUE"""),2.0)</f>
        <v>2</v>
      </c>
      <c r="AP21" s="275">
        <f>IFERROR(__xludf.DUMMYFUNCTION("""COMPUTED_VALUE"""),3646.0)</f>
        <v>3646</v>
      </c>
      <c r="AQ21" s="275">
        <f>IFERROR(__xludf.DUMMYFUNCTION("""COMPUTED_VALUE"""),800.0)</f>
        <v>800</v>
      </c>
      <c r="AR21" s="273">
        <f>IFERROR(__xludf.DUMMYFUNCTION("""COMPUTED_VALUE"""),3.0)</f>
        <v>3</v>
      </c>
      <c r="AS21" s="274">
        <f>IFERROR(__xludf.DUMMYFUNCTION("""COMPUTED_VALUE"""),2.0)</f>
        <v>2</v>
      </c>
      <c r="AT21" s="275">
        <f>IFERROR(__xludf.DUMMYFUNCTION("""COMPUTED_VALUE"""),4742.0)</f>
        <v>4742</v>
      </c>
      <c r="AU21" s="275">
        <f>IFERROR(__xludf.DUMMYFUNCTION("""COMPUTED_VALUE"""),-100.0)</f>
        <v>-100</v>
      </c>
      <c r="AV21" s="273">
        <f>IFERROR(__xludf.DUMMYFUNCTION("""COMPUTED_VALUE"""),1.0)</f>
        <v>1</v>
      </c>
      <c r="AW21" s="274">
        <f>IFERROR(__xludf.DUMMYFUNCTION("""COMPUTED_VALUE"""),1.0)</f>
        <v>1</v>
      </c>
      <c r="AX21" s="275">
        <f>IFERROR(__xludf.DUMMYFUNCTION("""COMPUTED_VALUE"""),2290.0)</f>
        <v>2290</v>
      </c>
      <c r="AY21" s="275">
        <f>IFERROR(__xludf.DUMMYFUNCTION("""COMPUTED_VALUE"""),-1200.0)</f>
        <v>-1200</v>
      </c>
      <c r="AZ21" s="273">
        <f>IFERROR(__xludf.DUMMYFUNCTION("""COMPUTED_VALUE"""),2.0)</f>
        <v>2</v>
      </c>
      <c r="BA21" s="274">
        <f>IFERROR(__xludf.DUMMYFUNCTION("""COMPUTED_VALUE"""),1.0)</f>
        <v>1</v>
      </c>
      <c r="BB21" s="275">
        <f>IFERROR(__xludf.DUMMYFUNCTION("""COMPUTED_VALUE"""),869.0)</f>
        <v>869</v>
      </c>
      <c r="BC21" s="275">
        <f>IFERROR(__xludf.DUMMYFUNCTION("""COMPUTED_VALUE"""),-300.0)</f>
        <v>-300</v>
      </c>
      <c r="BD21" s="273">
        <f>IFERROR(__xludf.DUMMYFUNCTION("""COMPUTED_VALUE"""),4.0)</f>
        <v>4</v>
      </c>
      <c r="BE21" s="274">
        <f>IFERROR(__xludf.DUMMYFUNCTION("""COMPUTED_VALUE"""),-1.0)</f>
        <v>-1</v>
      </c>
      <c r="BF21" s="275">
        <f>IFERROR(__xludf.DUMMYFUNCTION("""COMPUTED_VALUE"""),1092.0)</f>
        <v>1092</v>
      </c>
      <c r="BG21" s="275">
        <f>IFERROR(__xludf.DUMMYFUNCTION("""COMPUTED_VALUE"""),-2500.0)</f>
        <v>-2500</v>
      </c>
      <c r="BH21" s="269"/>
      <c r="BI21" s="269">
        <f>IFERROR(__xludf.DUMMYFUNCTION("""COMPUTED_VALUE"""),0.0)</f>
        <v>0</v>
      </c>
      <c r="BJ21" s="269"/>
      <c r="BK21" s="269"/>
      <c r="BL21" s="269"/>
      <c r="BM21" s="269">
        <f>IFERROR(__xludf.DUMMYFUNCTION("""COMPUTED_VALUE"""),0.0)</f>
        <v>0</v>
      </c>
      <c r="BN21" s="269"/>
      <c r="BO21" s="269"/>
      <c r="BP21" s="269"/>
      <c r="BQ21" s="269">
        <f>IFERROR(__xludf.DUMMYFUNCTION("""COMPUTED_VALUE"""),0.0)</f>
        <v>0</v>
      </c>
      <c r="BR21" s="269"/>
      <c r="BS21" s="269"/>
      <c r="BT21" s="269"/>
      <c r="BU21" s="269">
        <f>IFERROR(__xludf.DUMMYFUNCTION("""COMPUTED_VALUE"""),0.0)</f>
        <v>0</v>
      </c>
      <c r="BV21" s="269"/>
      <c r="BW21" s="269"/>
      <c r="BX21" s="269"/>
      <c r="BY21" s="269">
        <f>IFERROR(__xludf.DUMMYFUNCTION("""COMPUTED_VALUE"""),0.0)</f>
        <v>0</v>
      </c>
      <c r="BZ21" s="269"/>
      <c r="CA21" s="269"/>
      <c r="CB21" s="269"/>
      <c r="CC21" s="269">
        <f>IFERROR(__xludf.DUMMYFUNCTION("""COMPUTED_VALUE"""),0.0)</f>
        <v>0</v>
      </c>
      <c r="CD21" s="269"/>
      <c r="CE21" s="269"/>
    </row>
    <row r="22">
      <c r="A22" s="271">
        <f>IFERROR(__xludf.DUMMYFUNCTION("""COMPUTED_VALUE"""),46170.0)</f>
        <v>46170</v>
      </c>
      <c r="B22" s="269" t="str">
        <f>IFERROR(__xludf.DUMMYFUNCTION("""COMPUTED_VALUE"""),"木")</f>
        <v>木</v>
      </c>
      <c r="C22" s="272">
        <f>IFERROR(__xludf.DUMMYFUNCTION("""COMPUTED_VALUE"""),0.0)</f>
        <v>0</v>
      </c>
      <c r="D22" s="273">
        <f>IFERROR(__xludf.DUMMYFUNCTION("""COMPUTED_VALUE"""),1.0)</f>
        <v>1</v>
      </c>
      <c r="E22" s="274">
        <f>IFERROR(__xludf.DUMMYFUNCTION("""COMPUTED_VALUE"""),0.0)</f>
        <v>0</v>
      </c>
      <c r="F22" s="275"/>
      <c r="G22" s="277"/>
      <c r="H22" s="273">
        <f>IFERROR(__xludf.DUMMYFUNCTION("""COMPUTED_VALUE"""),1.0)</f>
        <v>1</v>
      </c>
      <c r="I22" s="274">
        <f>IFERROR(__xludf.DUMMYFUNCTION("""COMPUTED_VALUE"""),0.0)</f>
        <v>0</v>
      </c>
      <c r="J22" s="275"/>
      <c r="K22" s="277"/>
      <c r="L22" s="273">
        <f>IFERROR(__xludf.DUMMYFUNCTION("""COMPUTED_VALUE"""),2.0)</f>
        <v>2</v>
      </c>
      <c r="M22" s="274">
        <f>IFERROR(__xludf.DUMMYFUNCTION("""COMPUTED_VALUE"""),0.0)</f>
        <v>0</v>
      </c>
      <c r="N22" s="275"/>
      <c r="O22" s="277"/>
      <c r="P22" s="273">
        <f>IFERROR(__xludf.DUMMYFUNCTION("""COMPUTED_VALUE"""),4.0)</f>
        <v>4</v>
      </c>
      <c r="Q22" s="274">
        <f>IFERROR(__xludf.DUMMYFUNCTION("""COMPUTED_VALUE"""),0.0)</f>
        <v>0</v>
      </c>
      <c r="R22" s="275"/>
      <c r="S22" s="296"/>
      <c r="T22" s="273">
        <f>IFERROR(__xludf.DUMMYFUNCTION("""COMPUTED_VALUE"""),4.0)</f>
        <v>4</v>
      </c>
      <c r="U22" s="274">
        <f>IFERROR(__xludf.DUMMYFUNCTION("""COMPUTED_VALUE"""),0.0)</f>
        <v>0</v>
      </c>
      <c r="V22" s="275"/>
      <c r="W22" s="277"/>
      <c r="X22" s="273">
        <f>IFERROR(__xludf.DUMMYFUNCTION("""COMPUTED_VALUE"""),2.0)</f>
        <v>2</v>
      </c>
      <c r="Y22" s="274">
        <f>IFERROR(__xludf.DUMMYFUNCTION("""COMPUTED_VALUE"""),0.0)</f>
        <v>0</v>
      </c>
      <c r="Z22" s="275"/>
      <c r="AA22" s="277"/>
      <c r="AB22" s="273">
        <f>IFERROR(__xludf.DUMMYFUNCTION("""COMPUTED_VALUE"""),2.0)</f>
        <v>2</v>
      </c>
      <c r="AC22" s="274">
        <f>IFERROR(__xludf.DUMMYFUNCTION("""COMPUTED_VALUE"""),0.0)</f>
        <v>0</v>
      </c>
      <c r="AD22" s="275"/>
      <c r="AE22" s="277"/>
      <c r="AF22" s="279">
        <f>IFERROR(__xludf.DUMMYFUNCTION("""COMPUTED_VALUE"""),2.0)</f>
        <v>2</v>
      </c>
      <c r="AG22" s="274">
        <f>IFERROR(__xludf.DUMMYFUNCTION("""COMPUTED_VALUE"""),0.0)</f>
        <v>0</v>
      </c>
      <c r="AH22" s="275"/>
      <c r="AI22" s="277"/>
      <c r="AJ22" s="273">
        <f>IFERROR(__xludf.DUMMYFUNCTION("""COMPUTED_VALUE"""),5.0)</f>
        <v>5</v>
      </c>
      <c r="AK22" s="274">
        <f>IFERROR(__xludf.DUMMYFUNCTION("""COMPUTED_VALUE"""),0.0)</f>
        <v>0</v>
      </c>
      <c r="AL22" s="275"/>
      <c r="AM22" s="277"/>
      <c r="AN22" s="273">
        <f>IFERROR(__xludf.DUMMYFUNCTION("""COMPUTED_VALUE"""),19.0)</f>
        <v>19</v>
      </c>
      <c r="AO22" s="274">
        <f>IFERROR(__xludf.DUMMYFUNCTION("""COMPUTED_VALUE"""),0.0)</f>
        <v>0</v>
      </c>
      <c r="AP22" s="275"/>
      <c r="AQ22" s="277"/>
      <c r="AR22" s="273">
        <f>IFERROR(__xludf.DUMMYFUNCTION("""COMPUTED_VALUE"""),4.0)</f>
        <v>4</v>
      </c>
      <c r="AS22" s="274">
        <f>IFERROR(__xludf.DUMMYFUNCTION("""COMPUTED_VALUE"""),0.0)</f>
        <v>0</v>
      </c>
      <c r="AT22" s="275"/>
      <c r="AU22" s="277"/>
      <c r="AV22" s="273">
        <f>IFERROR(__xludf.DUMMYFUNCTION("""COMPUTED_VALUE"""),2.0)</f>
        <v>2</v>
      </c>
      <c r="AW22" s="274">
        <f>IFERROR(__xludf.DUMMYFUNCTION("""COMPUTED_VALUE"""),0.0)</f>
        <v>0</v>
      </c>
      <c r="AX22" s="275"/>
      <c r="AY22" s="277"/>
      <c r="AZ22" s="273">
        <f>IFERROR(__xludf.DUMMYFUNCTION("""COMPUTED_VALUE"""),3.0)</f>
        <v>3</v>
      </c>
      <c r="BA22" s="274">
        <f>IFERROR(__xludf.DUMMYFUNCTION("""COMPUTED_VALUE"""),0.0)</f>
        <v>0</v>
      </c>
      <c r="BB22" s="275"/>
      <c r="BC22" s="277"/>
      <c r="BD22" s="273">
        <f>IFERROR(__xludf.DUMMYFUNCTION("""COMPUTED_VALUE"""),5.0)</f>
        <v>5</v>
      </c>
      <c r="BE22" s="274">
        <f>IFERROR(__xludf.DUMMYFUNCTION("""COMPUTED_VALUE"""),0.0)</f>
        <v>0</v>
      </c>
      <c r="BF22" s="275"/>
      <c r="BG22" s="277"/>
      <c r="BH22" s="269"/>
      <c r="BI22" s="269">
        <f>IFERROR(__xludf.DUMMYFUNCTION("""COMPUTED_VALUE"""),0.0)</f>
        <v>0</v>
      </c>
      <c r="BJ22" s="269"/>
      <c r="BK22" s="269"/>
      <c r="BL22" s="269"/>
      <c r="BM22" s="269">
        <f>IFERROR(__xludf.DUMMYFUNCTION("""COMPUTED_VALUE"""),0.0)</f>
        <v>0</v>
      </c>
      <c r="BN22" s="269"/>
      <c r="BO22" s="269"/>
      <c r="BP22" s="269"/>
      <c r="BQ22" s="269">
        <f>IFERROR(__xludf.DUMMYFUNCTION("""COMPUTED_VALUE"""),0.0)</f>
        <v>0</v>
      </c>
      <c r="BR22" s="269"/>
      <c r="BS22" s="269"/>
      <c r="BT22" s="269"/>
      <c r="BU22" s="269">
        <f>IFERROR(__xludf.DUMMYFUNCTION("""COMPUTED_VALUE"""),0.0)</f>
        <v>0</v>
      </c>
      <c r="BV22" s="269"/>
      <c r="BW22" s="269"/>
      <c r="BX22" s="269"/>
      <c r="BY22" s="269">
        <f>IFERROR(__xludf.DUMMYFUNCTION("""COMPUTED_VALUE"""),0.0)</f>
        <v>0</v>
      </c>
      <c r="BZ22" s="269"/>
      <c r="CA22" s="269"/>
      <c r="CB22" s="269"/>
      <c r="CC22" s="269">
        <f>IFERROR(__xludf.DUMMYFUNCTION("""COMPUTED_VALUE"""),0.0)</f>
        <v>0</v>
      </c>
      <c r="CD22" s="269"/>
      <c r="CE22" s="269"/>
    </row>
    <row r="23">
      <c r="A23" s="271">
        <f>IFERROR(__xludf.DUMMYFUNCTION("""COMPUTED_VALUE"""),46179.0)</f>
        <v>46179</v>
      </c>
      <c r="B23" s="269" t="str">
        <f>IFERROR(__xludf.DUMMYFUNCTION("""COMPUTED_VALUE"""),"土")</f>
        <v>土</v>
      </c>
      <c r="C23" s="272">
        <f>IFERROR(__xludf.DUMMYFUNCTION("""COMPUTED_VALUE"""),0.0)</f>
        <v>0</v>
      </c>
      <c r="D23" s="273">
        <f>IFERROR(__xludf.DUMMYFUNCTION("""COMPUTED_VALUE"""),1.0)</f>
        <v>1</v>
      </c>
      <c r="E23" s="274">
        <f>IFERROR(__xludf.DUMMYFUNCTION("""COMPUTED_VALUE"""),0.0)</f>
        <v>0</v>
      </c>
      <c r="F23" s="275"/>
      <c r="G23" s="275"/>
      <c r="H23" s="273">
        <f>IFERROR(__xludf.DUMMYFUNCTION("""COMPUTED_VALUE"""),1.0)</f>
        <v>1</v>
      </c>
      <c r="I23" s="274">
        <f>IFERROR(__xludf.DUMMYFUNCTION("""COMPUTED_VALUE"""),0.0)</f>
        <v>0</v>
      </c>
      <c r="J23" s="275"/>
      <c r="K23" s="275"/>
      <c r="L23" s="273">
        <f>IFERROR(__xludf.DUMMYFUNCTION("""COMPUTED_VALUE"""),2.0)</f>
        <v>2</v>
      </c>
      <c r="M23" s="274">
        <f>IFERROR(__xludf.DUMMYFUNCTION("""COMPUTED_VALUE"""),0.0)</f>
        <v>0</v>
      </c>
      <c r="N23" s="275"/>
      <c r="O23" s="275"/>
      <c r="P23" s="273">
        <f>IFERROR(__xludf.DUMMYFUNCTION("""COMPUTED_VALUE"""),4.0)</f>
        <v>4</v>
      </c>
      <c r="Q23" s="274">
        <f>IFERROR(__xludf.DUMMYFUNCTION("""COMPUTED_VALUE"""),0.0)</f>
        <v>0</v>
      </c>
      <c r="R23" s="275"/>
      <c r="S23" s="278"/>
      <c r="T23" s="273">
        <f>IFERROR(__xludf.DUMMYFUNCTION("""COMPUTED_VALUE"""),4.0)</f>
        <v>4</v>
      </c>
      <c r="U23" s="274">
        <f>IFERROR(__xludf.DUMMYFUNCTION("""COMPUTED_VALUE"""),0.0)</f>
        <v>0</v>
      </c>
      <c r="V23" s="275"/>
      <c r="W23" s="275"/>
      <c r="X23" s="273">
        <f>IFERROR(__xludf.DUMMYFUNCTION("""COMPUTED_VALUE"""),2.0)</f>
        <v>2</v>
      </c>
      <c r="Y23" s="274">
        <f>IFERROR(__xludf.DUMMYFUNCTION("""COMPUTED_VALUE"""),0.0)</f>
        <v>0</v>
      </c>
      <c r="Z23" s="275"/>
      <c r="AA23" s="275"/>
      <c r="AB23" s="273">
        <f>IFERROR(__xludf.DUMMYFUNCTION("""COMPUTED_VALUE"""),2.0)</f>
        <v>2</v>
      </c>
      <c r="AC23" s="274">
        <f>IFERROR(__xludf.DUMMYFUNCTION("""COMPUTED_VALUE"""),0.0)</f>
        <v>0</v>
      </c>
      <c r="AD23" s="275"/>
      <c r="AE23" s="275"/>
      <c r="AF23" s="279">
        <f>IFERROR(__xludf.DUMMYFUNCTION("""COMPUTED_VALUE"""),2.0)</f>
        <v>2</v>
      </c>
      <c r="AG23" s="274">
        <f>IFERROR(__xludf.DUMMYFUNCTION("""COMPUTED_VALUE"""),0.0)</f>
        <v>0</v>
      </c>
      <c r="AH23" s="275"/>
      <c r="AI23" s="275"/>
      <c r="AJ23" s="273">
        <f>IFERROR(__xludf.DUMMYFUNCTION("""COMPUTED_VALUE"""),5.0)</f>
        <v>5</v>
      </c>
      <c r="AK23" s="274">
        <f>IFERROR(__xludf.DUMMYFUNCTION("""COMPUTED_VALUE"""),0.0)</f>
        <v>0</v>
      </c>
      <c r="AL23" s="275"/>
      <c r="AM23" s="275"/>
      <c r="AN23" s="273">
        <f>IFERROR(__xludf.DUMMYFUNCTION("""COMPUTED_VALUE"""),19.0)</f>
        <v>19</v>
      </c>
      <c r="AO23" s="274">
        <f>IFERROR(__xludf.DUMMYFUNCTION("""COMPUTED_VALUE"""),0.0)</f>
        <v>0</v>
      </c>
      <c r="AP23" s="275"/>
      <c r="AQ23" s="275"/>
      <c r="AR23" s="273">
        <f>IFERROR(__xludf.DUMMYFUNCTION("""COMPUTED_VALUE"""),4.0)</f>
        <v>4</v>
      </c>
      <c r="AS23" s="274">
        <f>IFERROR(__xludf.DUMMYFUNCTION("""COMPUTED_VALUE"""),0.0)</f>
        <v>0</v>
      </c>
      <c r="AT23" s="275"/>
      <c r="AU23" s="275"/>
      <c r="AV23" s="273">
        <f>IFERROR(__xludf.DUMMYFUNCTION("""COMPUTED_VALUE"""),2.0)</f>
        <v>2</v>
      </c>
      <c r="AW23" s="274">
        <f>IFERROR(__xludf.DUMMYFUNCTION("""COMPUTED_VALUE"""),0.0)</f>
        <v>0</v>
      </c>
      <c r="AX23" s="275"/>
      <c r="AY23" s="275"/>
      <c r="AZ23" s="273">
        <f>IFERROR(__xludf.DUMMYFUNCTION("""COMPUTED_VALUE"""),3.0)</f>
        <v>3</v>
      </c>
      <c r="BA23" s="274">
        <f>IFERROR(__xludf.DUMMYFUNCTION("""COMPUTED_VALUE"""),0.0)</f>
        <v>0</v>
      </c>
      <c r="BB23" s="275"/>
      <c r="BC23" s="275"/>
      <c r="BD23" s="273">
        <f>IFERROR(__xludf.DUMMYFUNCTION("""COMPUTED_VALUE"""),5.0)</f>
        <v>5</v>
      </c>
      <c r="BE23" s="274">
        <f>IFERROR(__xludf.DUMMYFUNCTION("""COMPUTED_VALUE"""),0.0)</f>
        <v>0</v>
      </c>
      <c r="BF23" s="275"/>
      <c r="BG23" s="275"/>
      <c r="BH23" s="269"/>
      <c r="BI23" s="269">
        <f>IFERROR(__xludf.DUMMYFUNCTION("""COMPUTED_VALUE"""),0.0)</f>
        <v>0</v>
      </c>
      <c r="BJ23" s="269"/>
      <c r="BK23" s="269"/>
      <c r="BL23" s="269"/>
      <c r="BM23" s="269">
        <f>IFERROR(__xludf.DUMMYFUNCTION("""COMPUTED_VALUE"""),0.0)</f>
        <v>0</v>
      </c>
      <c r="BN23" s="269"/>
      <c r="BO23" s="269"/>
      <c r="BP23" s="269"/>
      <c r="BQ23" s="269">
        <f>IFERROR(__xludf.DUMMYFUNCTION("""COMPUTED_VALUE"""),0.0)</f>
        <v>0</v>
      </c>
      <c r="BR23" s="269"/>
      <c r="BS23" s="269"/>
      <c r="BT23" s="269"/>
      <c r="BU23" s="269">
        <f>IFERROR(__xludf.DUMMYFUNCTION("""COMPUTED_VALUE"""),0.0)</f>
        <v>0</v>
      </c>
      <c r="BV23" s="269"/>
      <c r="BW23" s="269"/>
      <c r="BX23" s="269"/>
      <c r="BY23" s="269">
        <f>IFERROR(__xludf.DUMMYFUNCTION("""COMPUTED_VALUE"""),0.0)</f>
        <v>0</v>
      </c>
      <c r="BZ23" s="269"/>
      <c r="CA23" s="269"/>
      <c r="CB23" s="269"/>
      <c r="CC23" s="269">
        <f>IFERROR(__xludf.DUMMYFUNCTION("""COMPUTED_VALUE"""),0.0)</f>
        <v>0</v>
      </c>
      <c r="CD23" s="269"/>
      <c r="CE23" s="269"/>
    </row>
    <row r="24">
      <c r="A24" s="271">
        <f>IFERROR(__xludf.DUMMYFUNCTION("""COMPUTED_VALUE"""),46180.0)</f>
        <v>46180</v>
      </c>
      <c r="B24" s="269" t="str">
        <f>IFERROR(__xludf.DUMMYFUNCTION("""COMPUTED_VALUE"""),"日")</f>
        <v>日</v>
      </c>
      <c r="C24" s="272">
        <f>IFERROR(__xludf.DUMMYFUNCTION("""COMPUTED_VALUE"""),0.0)</f>
        <v>0</v>
      </c>
      <c r="D24" s="273">
        <f>IFERROR(__xludf.DUMMYFUNCTION("""COMPUTED_VALUE"""),1.0)</f>
        <v>1</v>
      </c>
      <c r="E24" s="274">
        <f>IFERROR(__xludf.DUMMYFUNCTION("""COMPUTED_VALUE"""),0.0)</f>
        <v>0</v>
      </c>
      <c r="F24" s="275"/>
      <c r="G24" s="277"/>
      <c r="H24" s="273">
        <f>IFERROR(__xludf.DUMMYFUNCTION("""COMPUTED_VALUE"""),1.0)</f>
        <v>1</v>
      </c>
      <c r="I24" s="274">
        <f>IFERROR(__xludf.DUMMYFUNCTION("""COMPUTED_VALUE"""),0.0)</f>
        <v>0</v>
      </c>
      <c r="J24" s="277"/>
      <c r="K24" s="277"/>
      <c r="L24" s="273">
        <f>IFERROR(__xludf.DUMMYFUNCTION("""COMPUTED_VALUE"""),2.0)</f>
        <v>2</v>
      </c>
      <c r="M24" s="274">
        <f>IFERROR(__xludf.DUMMYFUNCTION("""COMPUTED_VALUE"""),0.0)</f>
        <v>0</v>
      </c>
      <c r="N24" s="275"/>
      <c r="O24" s="277"/>
      <c r="P24" s="273">
        <f>IFERROR(__xludf.DUMMYFUNCTION("""COMPUTED_VALUE"""),4.0)</f>
        <v>4</v>
      </c>
      <c r="Q24" s="274">
        <f>IFERROR(__xludf.DUMMYFUNCTION("""COMPUTED_VALUE"""),0.0)</f>
        <v>0</v>
      </c>
      <c r="R24" s="275"/>
      <c r="S24" s="296"/>
      <c r="T24" s="273">
        <f>IFERROR(__xludf.DUMMYFUNCTION("""COMPUTED_VALUE"""),4.0)</f>
        <v>4</v>
      </c>
      <c r="U24" s="274">
        <f>IFERROR(__xludf.DUMMYFUNCTION("""COMPUTED_VALUE"""),0.0)</f>
        <v>0</v>
      </c>
      <c r="V24" s="275"/>
      <c r="W24" s="277"/>
      <c r="X24" s="273">
        <f>IFERROR(__xludf.DUMMYFUNCTION("""COMPUTED_VALUE"""),2.0)</f>
        <v>2</v>
      </c>
      <c r="Y24" s="274">
        <f>IFERROR(__xludf.DUMMYFUNCTION("""COMPUTED_VALUE"""),0.0)</f>
        <v>0</v>
      </c>
      <c r="Z24" s="277"/>
      <c r="AA24" s="277"/>
      <c r="AB24" s="273">
        <f>IFERROR(__xludf.DUMMYFUNCTION("""COMPUTED_VALUE"""),2.0)</f>
        <v>2</v>
      </c>
      <c r="AC24" s="274">
        <f>IFERROR(__xludf.DUMMYFUNCTION("""COMPUTED_VALUE"""),0.0)</f>
        <v>0</v>
      </c>
      <c r="AD24" s="275"/>
      <c r="AE24" s="277"/>
      <c r="AF24" s="279">
        <f>IFERROR(__xludf.DUMMYFUNCTION("""COMPUTED_VALUE"""),2.0)</f>
        <v>2</v>
      </c>
      <c r="AG24" s="274">
        <f>IFERROR(__xludf.DUMMYFUNCTION("""COMPUTED_VALUE"""),0.0)</f>
        <v>0</v>
      </c>
      <c r="AH24" s="275"/>
      <c r="AI24" s="277"/>
      <c r="AJ24" s="273">
        <f>IFERROR(__xludf.DUMMYFUNCTION("""COMPUTED_VALUE"""),5.0)</f>
        <v>5</v>
      </c>
      <c r="AK24" s="274">
        <f>IFERROR(__xludf.DUMMYFUNCTION("""COMPUTED_VALUE"""),0.0)</f>
        <v>0</v>
      </c>
      <c r="AL24" s="277"/>
      <c r="AM24" s="277"/>
      <c r="AN24" s="273">
        <f>IFERROR(__xludf.DUMMYFUNCTION("""COMPUTED_VALUE"""),19.0)</f>
        <v>19</v>
      </c>
      <c r="AO24" s="274">
        <f>IFERROR(__xludf.DUMMYFUNCTION("""COMPUTED_VALUE"""),0.0)</f>
        <v>0</v>
      </c>
      <c r="AP24" s="275"/>
      <c r="AQ24" s="277"/>
      <c r="AR24" s="273">
        <f>IFERROR(__xludf.DUMMYFUNCTION("""COMPUTED_VALUE"""),4.0)</f>
        <v>4</v>
      </c>
      <c r="AS24" s="274">
        <f>IFERROR(__xludf.DUMMYFUNCTION("""COMPUTED_VALUE"""),0.0)</f>
        <v>0</v>
      </c>
      <c r="AT24" s="275"/>
      <c r="AU24" s="277"/>
      <c r="AV24" s="273">
        <f>IFERROR(__xludf.DUMMYFUNCTION("""COMPUTED_VALUE"""),2.0)</f>
        <v>2</v>
      </c>
      <c r="AW24" s="274">
        <f>IFERROR(__xludf.DUMMYFUNCTION("""COMPUTED_VALUE"""),0.0)</f>
        <v>0</v>
      </c>
      <c r="AX24" s="275"/>
      <c r="AY24" s="277"/>
      <c r="AZ24" s="273">
        <f>IFERROR(__xludf.DUMMYFUNCTION("""COMPUTED_VALUE"""),3.0)</f>
        <v>3</v>
      </c>
      <c r="BA24" s="274">
        <f>IFERROR(__xludf.DUMMYFUNCTION("""COMPUTED_VALUE"""),0.0)</f>
        <v>0</v>
      </c>
      <c r="BB24" s="277"/>
      <c r="BC24" s="277"/>
      <c r="BD24" s="273">
        <f>IFERROR(__xludf.DUMMYFUNCTION("""COMPUTED_VALUE"""),5.0)</f>
        <v>5</v>
      </c>
      <c r="BE24" s="274">
        <f>IFERROR(__xludf.DUMMYFUNCTION("""COMPUTED_VALUE"""),0.0)</f>
        <v>0</v>
      </c>
      <c r="BF24" s="275"/>
      <c r="BG24" s="277"/>
      <c r="BH24" s="269"/>
      <c r="BI24" s="269">
        <f>IFERROR(__xludf.DUMMYFUNCTION("""COMPUTED_VALUE"""),0.0)</f>
        <v>0</v>
      </c>
      <c r="BJ24" s="269"/>
      <c r="BK24" s="269"/>
      <c r="BL24" s="269"/>
      <c r="BM24" s="269">
        <f>IFERROR(__xludf.DUMMYFUNCTION("""COMPUTED_VALUE"""),0.0)</f>
        <v>0</v>
      </c>
      <c r="BN24" s="269"/>
      <c r="BO24" s="269"/>
      <c r="BP24" s="269"/>
      <c r="BQ24" s="269">
        <f>IFERROR(__xludf.DUMMYFUNCTION("""COMPUTED_VALUE"""),0.0)</f>
        <v>0</v>
      </c>
      <c r="BR24" s="269"/>
      <c r="BS24" s="269"/>
      <c r="BT24" s="269"/>
      <c r="BU24" s="269">
        <f>IFERROR(__xludf.DUMMYFUNCTION("""COMPUTED_VALUE"""),0.0)</f>
        <v>0</v>
      </c>
      <c r="BV24" s="269"/>
      <c r="BW24" s="269"/>
      <c r="BX24" s="269"/>
      <c r="BY24" s="269">
        <f>IFERROR(__xludf.DUMMYFUNCTION("""COMPUTED_VALUE"""),0.0)</f>
        <v>0</v>
      </c>
      <c r="BZ24" s="269"/>
      <c r="CA24" s="269"/>
      <c r="CB24" s="269"/>
      <c r="CC24" s="269">
        <f>IFERROR(__xludf.DUMMYFUNCTION("""COMPUTED_VALUE"""),0.0)</f>
        <v>0</v>
      </c>
      <c r="CD24" s="269"/>
      <c r="CE24" s="269"/>
    </row>
    <row r="25">
      <c r="A25" s="271">
        <f>IFERROR(__xludf.DUMMYFUNCTION("""COMPUTED_VALUE"""),46181.0)</f>
        <v>46181</v>
      </c>
      <c r="B25" s="269" t="str">
        <f>IFERROR(__xludf.DUMMYFUNCTION("""COMPUTED_VALUE"""),"月")</f>
        <v>月</v>
      </c>
      <c r="C25" s="272">
        <f>IFERROR(__xludf.DUMMYFUNCTION("""COMPUTED_VALUE"""),0.0)</f>
        <v>0</v>
      </c>
      <c r="D25" s="273">
        <f>IFERROR(__xludf.DUMMYFUNCTION("""COMPUTED_VALUE"""),1.0)</f>
        <v>1</v>
      </c>
      <c r="E25" s="274">
        <f>IFERROR(__xludf.DUMMYFUNCTION("""COMPUTED_VALUE"""),0.0)</f>
        <v>0</v>
      </c>
      <c r="F25" s="275"/>
      <c r="G25" s="275"/>
      <c r="H25" s="273">
        <f>IFERROR(__xludf.DUMMYFUNCTION("""COMPUTED_VALUE"""),1.0)</f>
        <v>1</v>
      </c>
      <c r="I25" s="274">
        <f>IFERROR(__xludf.DUMMYFUNCTION("""COMPUTED_VALUE"""),0.0)</f>
        <v>0</v>
      </c>
      <c r="J25" s="275"/>
      <c r="K25" s="275"/>
      <c r="L25" s="273">
        <f>IFERROR(__xludf.DUMMYFUNCTION("""COMPUTED_VALUE"""),2.0)</f>
        <v>2</v>
      </c>
      <c r="M25" s="274">
        <f>IFERROR(__xludf.DUMMYFUNCTION("""COMPUTED_VALUE"""),0.0)</f>
        <v>0</v>
      </c>
      <c r="N25" s="275"/>
      <c r="O25" s="275"/>
      <c r="P25" s="273">
        <f>IFERROR(__xludf.DUMMYFUNCTION("""COMPUTED_VALUE"""),4.0)</f>
        <v>4</v>
      </c>
      <c r="Q25" s="274">
        <f>IFERROR(__xludf.DUMMYFUNCTION("""COMPUTED_VALUE"""),0.0)</f>
        <v>0</v>
      </c>
      <c r="R25" s="275"/>
      <c r="S25" s="278"/>
      <c r="T25" s="273">
        <f>IFERROR(__xludf.DUMMYFUNCTION("""COMPUTED_VALUE"""),4.0)</f>
        <v>4</v>
      </c>
      <c r="U25" s="274">
        <f>IFERROR(__xludf.DUMMYFUNCTION("""COMPUTED_VALUE"""),0.0)</f>
        <v>0</v>
      </c>
      <c r="V25" s="275"/>
      <c r="W25" s="275"/>
      <c r="X25" s="273">
        <f>IFERROR(__xludf.DUMMYFUNCTION("""COMPUTED_VALUE"""),2.0)</f>
        <v>2</v>
      </c>
      <c r="Y25" s="274">
        <f>IFERROR(__xludf.DUMMYFUNCTION("""COMPUTED_VALUE"""),0.0)</f>
        <v>0</v>
      </c>
      <c r="Z25" s="275"/>
      <c r="AA25" s="275"/>
      <c r="AB25" s="273">
        <f>IFERROR(__xludf.DUMMYFUNCTION("""COMPUTED_VALUE"""),2.0)</f>
        <v>2</v>
      </c>
      <c r="AC25" s="274">
        <f>IFERROR(__xludf.DUMMYFUNCTION("""COMPUTED_VALUE"""),0.0)</f>
        <v>0</v>
      </c>
      <c r="AD25" s="275"/>
      <c r="AE25" s="275"/>
      <c r="AF25" s="279">
        <f>IFERROR(__xludf.DUMMYFUNCTION("""COMPUTED_VALUE"""),2.0)</f>
        <v>2</v>
      </c>
      <c r="AG25" s="274">
        <f>IFERROR(__xludf.DUMMYFUNCTION("""COMPUTED_VALUE"""),0.0)</f>
        <v>0</v>
      </c>
      <c r="AH25" s="275"/>
      <c r="AI25" s="275"/>
      <c r="AJ25" s="273">
        <f>IFERROR(__xludf.DUMMYFUNCTION("""COMPUTED_VALUE"""),5.0)</f>
        <v>5</v>
      </c>
      <c r="AK25" s="274">
        <f>IFERROR(__xludf.DUMMYFUNCTION("""COMPUTED_VALUE"""),0.0)</f>
        <v>0</v>
      </c>
      <c r="AL25" s="275"/>
      <c r="AM25" s="275"/>
      <c r="AN25" s="273">
        <f>IFERROR(__xludf.DUMMYFUNCTION("""COMPUTED_VALUE"""),19.0)</f>
        <v>19</v>
      </c>
      <c r="AO25" s="274">
        <f>IFERROR(__xludf.DUMMYFUNCTION("""COMPUTED_VALUE"""),0.0)</f>
        <v>0</v>
      </c>
      <c r="AP25" s="275"/>
      <c r="AQ25" s="275"/>
      <c r="AR25" s="273">
        <f>IFERROR(__xludf.DUMMYFUNCTION("""COMPUTED_VALUE"""),4.0)</f>
        <v>4</v>
      </c>
      <c r="AS25" s="274">
        <f>IFERROR(__xludf.DUMMYFUNCTION("""COMPUTED_VALUE"""),0.0)</f>
        <v>0</v>
      </c>
      <c r="AT25" s="275"/>
      <c r="AU25" s="275"/>
      <c r="AV25" s="273">
        <f>IFERROR(__xludf.DUMMYFUNCTION("""COMPUTED_VALUE"""),2.0)</f>
        <v>2</v>
      </c>
      <c r="AW25" s="274">
        <f>IFERROR(__xludf.DUMMYFUNCTION("""COMPUTED_VALUE"""),0.0)</f>
        <v>0</v>
      </c>
      <c r="AX25" s="275"/>
      <c r="AY25" s="275"/>
      <c r="AZ25" s="273">
        <f>IFERROR(__xludf.DUMMYFUNCTION("""COMPUTED_VALUE"""),3.0)</f>
        <v>3</v>
      </c>
      <c r="BA25" s="274">
        <f>IFERROR(__xludf.DUMMYFUNCTION("""COMPUTED_VALUE"""),0.0)</f>
        <v>0</v>
      </c>
      <c r="BB25" s="275"/>
      <c r="BC25" s="275"/>
      <c r="BD25" s="273">
        <f>IFERROR(__xludf.DUMMYFUNCTION("""COMPUTED_VALUE"""),5.0)</f>
        <v>5</v>
      </c>
      <c r="BE25" s="274">
        <f>IFERROR(__xludf.DUMMYFUNCTION("""COMPUTED_VALUE"""),0.0)</f>
        <v>0</v>
      </c>
      <c r="BF25" s="275"/>
      <c r="BG25" s="275"/>
      <c r="BH25" s="269"/>
      <c r="BI25" s="269">
        <f>IFERROR(__xludf.DUMMYFUNCTION("""COMPUTED_VALUE"""),0.0)</f>
        <v>0</v>
      </c>
      <c r="BJ25" s="269"/>
      <c r="BK25" s="269"/>
      <c r="BL25" s="269"/>
      <c r="BM25" s="269">
        <f>IFERROR(__xludf.DUMMYFUNCTION("""COMPUTED_VALUE"""),0.0)</f>
        <v>0</v>
      </c>
      <c r="BN25" s="269"/>
      <c r="BO25" s="269"/>
      <c r="BP25" s="269"/>
      <c r="BQ25" s="269">
        <f>IFERROR(__xludf.DUMMYFUNCTION("""COMPUTED_VALUE"""),0.0)</f>
        <v>0</v>
      </c>
      <c r="BR25" s="269"/>
      <c r="BS25" s="269"/>
      <c r="BT25" s="269"/>
      <c r="BU25" s="269">
        <f>IFERROR(__xludf.DUMMYFUNCTION("""COMPUTED_VALUE"""),0.0)</f>
        <v>0</v>
      </c>
      <c r="BV25" s="269"/>
      <c r="BW25" s="269"/>
      <c r="BX25" s="269"/>
      <c r="BY25" s="269">
        <f>IFERROR(__xludf.DUMMYFUNCTION("""COMPUTED_VALUE"""),0.0)</f>
        <v>0</v>
      </c>
      <c r="BZ25" s="269"/>
      <c r="CA25" s="269"/>
      <c r="CB25" s="269"/>
      <c r="CC25" s="269">
        <f>IFERROR(__xludf.DUMMYFUNCTION("""COMPUTED_VALUE"""),0.0)</f>
        <v>0</v>
      </c>
      <c r="CD25" s="269"/>
      <c r="CE25" s="269"/>
    </row>
    <row r="26">
      <c r="A26" s="271">
        <f>IFERROR(__xludf.DUMMYFUNCTION("""COMPUTED_VALUE"""),46189.0)</f>
        <v>46189</v>
      </c>
      <c r="B26" s="269" t="str">
        <f>IFERROR(__xludf.DUMMYFUNCTION("""COMPUTED_VALUE"""),"火")</f>
        <v>火</v>
      </c>
      <c r="C26" s="272">
        <f>IFERROR(__xludf.DUMMYFUNCTION("""COMPUTED_VALUE"""),0.0)</f>
        <v>0</v>
      </c>
      <c r="D26" s="273">
        <f>IFERROR(__xludf.DUMMYFUNCTION("""COMPUTED_VALUE"""),1.0)</f>
        <v>1</v>
      </c>
      <c r="E26" s="274">
        <f>IFERROR(__xludf.DUMMYFUNCTION("""COMPUTED_VALUE"""),0.0)</f>
        <v>0</v>
      </c>
      <c r="F26" s="275"/>
      <c r="G26" s="275"/>
      <c r="H26" s="273">
        <f>IFERROR(__xludf.DUMMYFUNCTION("""COMPUTED_VALUE"""),1.0)</f>
        <v>1</v>
      </c>
      <c r="I26" s="274">
        <f>IFERROR(__xludf.DUMMYFUNCTION("""COMPUTED_VALUE"""),0.0)</f>
        <v>0</v>
      </c>
      <c r="J26" s="275"/>
      <c r="K26" s="275"/>
      <c r="L26" s="273">
        <f>IFERROR(__xludf.DUMMYFUNCTION("""COMPUTED_VALUE"""),2.0)</f>
        <v>2</v>
      </c>
      <c r="M26" s="274">
        <f>IFERROR(__xludf.DUMMYFUNCTION("""COMPUTED_VALUE"""),0.0)</f>
        <v>0</v>
      </c>
      <c r="N26" s="275"/>
      <c r="O26" s="275"/>
      <c r="P26" s="273">
        <f>IFERROR(__xludf.DUMMYFUNCTION("""COMPUTED_VALUE"""),4.0)</f>
        <v>4</v>
      </c>
      <c r="Q26" s="274">
        <f>IFERROR(__xludf.DUMMYFUNCTION("""COMPUTED_VALUE"""),0.0)</f>
        <v>0</v>
      </c>
      <c r="R26" s="275"/>
      <c r="S26" s="278"/>
      <c r="T26" s="273">
        <f>IFERROR(__xludf.DUMMYFUNCTION("""COMPUTED_VALUE"""),4.0)</f>
        <v>4</v>
      </c>
      <c r="U26" s="274">
        <f>IFERROR(__xludf.DUMMYFUNCTION("""COMPUTED_VALUE"""),0.0)</f>
        <v>0</v>
      </c>
      <c r="V26" s="275"/>
      <c r="W26" s="275"/>
      <c r="X26" s="273">
        <f>IFERROR(__xludf.DUMMYFUNCTION("""COMPUTED_VALUE"""),2.0)</f>
        <v>2</v>
      </c>
      <c r="Y26" s="274">
        <f>IFERROR(__xludf.DUMMYFUNCTION("""COMPUTED_VALUE"""),0.0)</f>
        <v>0</v>
      </c>
      <c r="Z26" s="275"/>
      <c r="AA26" s="275"/>
      <c r="AB26" s="273">
        <f>IFERROR(__xludf.DUMMYFUNCTION("""COMPUTED_VALUE"""),2.0)</f>
        <v>2</v>
      </c>
      <c r="AC26" s="274">
        <f>IFERROR(__xludf.DUMMYFUNCTION("""COMPUTED_VALUE"""),0.0)</f>
        <v>0</v>
      </c>
      <c r="AD26" s="275"/>
      <c r="AE26" s="275"/>
      <c r="AF26" s="279">
        <f>IFERROR(__xludf.DUMMYFUNCTION("""COMPUTED_VALUE"""),2.0)</f>
        <v>2</v>
      </c>
      <c r="AG26" s="274">
        <f>IFERROR(__xludf.DUMMYFUNCTION("""COMPUTED_VALUE"""),0.0)</f>
        <v>0</v>
      </c>
      <c r="AH26" s="275"/>
      <c r="AI26" s="275"/>
      <c r="AJ26" s="273">
        <f>IFERROR(__xludf.DUMMYFUNCTION("""COMPUTED_VALUE"""),5.0)</f>
        <v>5</v>
      </c>
      <c r="AK26" s="274">
        <f>IFERROR(__xludf.DUMMYFUNCTION("""COMPUTED_VALUE"""),0.0)</f>
        <v>0</v>
      </c>
      <c r="AL26" s="275"/>
      <c r="AM26" s="275"/>
      <c r="AN26" s="273">
        <f>IFERROR(__xludf.DUMMYFUNCTION("""COMPUTED_VALUE"""),19.0)</f>
        <v>19</v>
      </c>
      <c r="AO26" s="274">
        <f>IFERROR(__xludf.DUMMYFUNCTION("""COMPUTED_VALUE"""),0.0)</f>
        <v>0</v>
      </c>
      <c r="AP26" s="275"/>
      <c r="AQ26" s="275"/>
      <c r="AR26" s="273">
        <f>IFERROR(__xludf.DUMMYFUNCTION("""COMPUTED_VALUE"""),4.0)</f>
        <v>4</v>
      </c>
      <c r="AS26" s="274">
        <f>IFERROR(__xludf.DUMMYFUNCTION("""COMPUTED_VALUE"""),0.0)</f>
        <v>0</v>
      </c>
      <c r="AT26" s="275"/>
      <c r="AU26" s="275"/>
      <c r="AV26" s="273">
        <f>IFERROR(__xludf.DUMMYFUNCTION("""COMPUTED_VALUE"""),2.0)</f>
        <v>2</v>
      </c>
      <c r="AW26" s="274">
        <f>IFERROR(__xludf.DUMMYFUNCTION("""COMPUTED_VALUE"""),0.0)</f>
        <v>0</v>
      </c>
      <c r="AX26" s="275"/>
      <c r="AY26" s="275"/>
      <c r="AZ26" s="273">
        <f>IFERROR(__xludf.DUMMYFUNCTION("""COMPUTED_VALUE"""),3.0)</f>
        <v>3</v>
      </c>
      <c r="BA26" s="274">
        <f>IFERROR(__xludf.DUMMYFUNCTION("""COMPUTED_VALUE"""),0.0)</f>
        <v>0</v>
      </c>
      <c r="BB26" s="275"/>
      <c r="BC26" s="275"/>
      <c r="BD26" s="273">
        <f>IFERROR(__xludf.DUMMYFUNCTION("""COMPUTED_VALUE"""),5.0)</f>
        <v>5</v>
      </c>
      <c r="BE26" s="274">
        <f>IFERROR(__xludf.DUMMYFUNCTION("""COMPUTED_VALUE"""),0.0)</f>
        <v>0</v>
      </c>
      <c r="BF26" s="275"/>
      <c r="BG26" s="275"/>
      <c r="BH26" s="269"/>
      <c r="BI26" s="269">
        <f>IFERROR(__xludf.DUMMYFUNCTION("""COMPUTED_VALUE"""),0.0)</f>
        <v>0</v>
      </c>
      <c r="BJ26" s="269"/>
      <c r="BK26" s="269"/>
      <c r="BL26" s="269"/>
      <c r="BM26" s="269">
        <f>IFERROR(__xludf.DUMMYFUNCTION("""COMPUTED_VALUE"""),0.0)</f>
        <v>0</v>
      </c>
      <c r="BN26" s="269"/>
      <c r="BO26" s="269"/>
      <c r="BP26" s="269"/>
      <c r="BQ26" s="269">
        <f>IFERROR(__xludf.DUMMYFUNCTION("""COMPUTED_VALUE"""),0.0)</f>
        <v>0</v>
      </c>
      <c r="BR26" s="269"/>
      <c r="BS26" s="269"/>
      <c r="BT26" s="269"/>
      <c r="BU26" s="269">
        <f>IFERROR(__xludf.DUMMYFUNCTION("""COMPUTED_VALUE"""),0.0)</f>
        <v>0</v>
      </c>
      <c r="BV26" s="269"/>
      <c r="BW26" s="269"/>
      <c r="BX26" s="269"/>
      <c r="BY26" s="269">
        <f>IFERROR(__xludf.DUMMYFUNCTION("""COMPUTED_VALUE"""),0.0)</f>
        <v>0</v>
      </c>
      <c r="BZ26" s="269"/>
      <c r="CA26" s="269"/>
      <c r="CB26" s="269"/>
      <c r="CC26" s="269">
        <f>IFERROR(__xludf.DUMMYFUNCTION("""COMPUTED_VALUE"""),0.0)</f>
        <v>0</v>
      </c>
      <c r="CD26" s="269"/>
      <c r="CE26" s="269"/>
    </row>
    <row r="27">
      <c r="A27" s="271">
        <f>IFERROR(__xludf.DUMMYFUNCTION("""COMPUTED_VALUE"""),46190.0)</f>
        <v>46190</v>
      </c>
      <c r="B27" s="269" t="str">
        <f>IFERROR(__xludf.DUMMYFUNCTION("""COMPUTED_VALUE"""),"水")</f>
        <v>水</v>
      </c>
      <c r="C27" s="272">
        <f>IFERROR(__xludf.DUMMYFUNCTION("""COMPUTED_VALUE"""),0.0)</f>
        <v>0</v>
      </c>
      <c r="D27" s="273">
        <f>IFERROR(__xludf.DUMMYFUNCTION("""COMPUTED_VALUE"""),1.0)</f>
        <v>1</v>
      </c>
      <c r="E27" s="274">
        <f>IFERROR(__xludf.DUMMYFUNCTION("""COMPUTED_VALUE"""),0.0)</f>
        <v>0</v>
      </c>
      <c r="F27" s="275"/>
      <c r="G27" s="275"/>
      <c r="H27" s="273">
        <f>IFERROR(__xludf.DUMMYFUNCTION("""COMPUTED_VALUE"""),1.0)</f>
        <v>1</v>
      </c>
      <c r="I27" s="274">
        <f>IFERROR(__xludf.DUMMYFUNCTION("""COMPUTED_VALUE"""),0.0)</f>
        <v>0</v>
      </c>
      <c r="J27" s="275"/>
      <c r="K27" s="275"/>
      <c r="L27" s="273">
        <f>IFERROR(__xludf.DUMMYFUNCTION("""COMPUTED_VALUE"""),2.0)</f>
        <v>2</v>
      </c>
      <c r="M27" s="274">
        <f>IFERROR(__xludf.DUMMYFUNCTION("""COMPUTED_VALUE"""),0.0)</f>
        <v>0</v>
      </c>
      <c r="N27" s="275"/>
      <c r="O27" s="275"/>
      <c r="P27" s="273">
        <f>IFERROR(__xludf.DUMMYFUNCTION("""COMPUTED_VALUE"""),4.0)</f>
        <v>4</v>
      </c>
      <c r="Q27" s="274">
        <f>IFERROR(__xludf.DUMMYFUNCTION("""COMPUTED_VALUE"""),0.0)</f>
        <v>0</v>
      </c>
      <c r="R27" s="275"/>
      <c r="S27" s="278"/>
      <c r="T27" s="273">
        <f>IFERROR(__xludf.DUMMYFUNCTION("""COMPUTED_VALUE"""),4.0)</f>
        <v>4</v>
      </c>
      <c r="U27" s="274">
        <f>IFERROR(__xludf.DUMMYFUNCTION("""COMPUTED_VALUE"""),0.0)</f>
        <v>0</v>
      </c>
      <c r="V27" s="275"/>
      <c r="W27" s="275"/>
      <c r="X27" s="273">
        <f>IFERROR(__xludf.DUMMYFUNCTION("""COMPUTED_VALUE"""),2.0)</f>
        <v>2</v>
      </c>
      <c r="Y27" s="274">
        <f>IFERROR(__xludf.DUMMYFUNCTION("""COMPUTED_VALUE"""),0.0)</f>
        <v>0</v>
      </c>
      <c r="Z27" s="275"/>
      <c r="AA27" s="275"/>
      <c r="AB27" s="273">
        <f>IFERROR(__xludf.DUMMYFUNCTION("""COMPUTED_VALUE"""),2.0)</f>
        <v>2</v>
      </c>
      <c r="AC27" s="274">
        <f>IFERROR(__xludf.DUMMYFUNCTION("""COMPUTED_VALUE"""),0.0)</f>
        <v>0</v>
      </c>
      <c r="AD27" s="275"/>
      <c r="AE27" s="275"/>
      <c r="AF27" s="279">
        <f>IFERROR(__xludf.DUMMYFUNCTION("""COMPUTED_VALUE"""),2.0)</f>
        <v>2</v>
      </c>
      <c r="AG27" s="274">
        <f>IFERROR(__xludf.DUMMYFUNCTION("""COMPUTED_VALUE"""),0.0)</f>
        <v>0</v>
      </c>
      <c r="AH27" s="275"/>
      <c r="AI27" s="275"/>
      <c r="AJ27" s="273">
        <f>IFERROR(__xludf.DUMMYFUNCTION("""COMPUTED_VALUE"""),5.0)</f>
        <v>5</v>
      </c>
      <c r="AK27" s="274">
        <f>IFERROR(__xludf.DUMMYFUNCTION("""COMPUTED_VALUE"""),0.0)</f>
        <v>0</v>
      </c>
      <c r="AL27" s="275"/>
      <c r="AM27" s="275"/>
      <c r="AN27" s="273">
        <f>IFERROR(__xludf.DUMMYFUNCTION("""COMPUTED_VALUE"""),19.0)</f>
        <v>19</v>
      </c>
      <c r="AO27" s="274">
        <f>IFERROR(__xludf.DUMMYFUNCTION("""COMPUTED_VALUE"""),0.0)</f>
        <v>0</v>
      </c>
      <c r="AP27" s="275"/>
      <c r="AQ27" s="275"/>
      <c r="AR27" s="273">
        <f>IFERROR(__xludf.DUMMYFUNCTION("""COMPUTED_VALUE"""),4.0)</f>
        <v>4</v>
      </c>
      <c r="AS27" s="274">
        <f>IFERROR(__xludf.DUMMYFUNCTION("""COMPUTED_VALUE"""),0.0)</f>
        <v>0</v>
      </c>
      <c r="AT27" s="275"/>
      <c r="AU27" s="275"/>
      <c r="AV27" s="273">
        <f>IFERROR(__xludf.DUMMYFUNCTION("""COMPUTED_VALUE"""),2.0)</f>
        <v>2</v>
      </c>
      <c r="AW27" s="274">
        <f>IFERROR(__xludf.DUMMYFUNCTION("""COMPUTED_VALUE"""),0.0)</f>
        <v>0</v>
      </c>
      <c r="AX27" s="275"/>
      <c r="AY27" s="275"/>
      <c r="AZ27" s="273">
        <f>IFERROR(__xludf.DUMMYFUNCTION("""COMPUTED_VALUE"""),3.0)</f>
        <v>3</v>
      </c>
      <c r="BA27" s="274">
        <f>IFERROR(__xludf.DUMMYFUNCTION("""COMPUTED_VALUE"""),0.0)</f>
        <v>0</v>
      </c>
      <c r="BB27" s="275"/>
      <c r="BC27" s="275"/>
      <c r="BD27" s="273">
        <f>IFERROR(__xludf.DUMMYFUNCTION("""COMPUTED_VALUE"""),5.0)</f>
        <v>5</v>
      </c>
      <c r="BE27" s="274">
        <f>IFERROR(__xludf.DUMMYFUNCTION("""COMPUTED_VALUE"""),0.0)</f>
        <v>0</v>
      </c>
      <c r="BF27" s="275"/>
      <c r="BG27" s="275"/>
      <c r="BH27" s="269"/>
      <c r="BI27" s="269">
        <f>IFERROR(__xludf.DUMMYFUNCTION("""COMPUTED_VALUE"""),0.0)</f>
        <v>0</v>
      </c>
      <c r="BJ27" s="269"/>
      <c r="BK27" s="269"/>
      <c r="BL27" s="269"/>
      <c r="BM27" s="269">
        <f>IFERROR(__xludf.DUMMYFUNCTION("""COMPUTED_VALUE"""),0.0)</f>
        <v>0</v>
      </c>
      <c r="BN27" s="269"/>
      <c r="BO27" s="269"/>
      <c r="BP27" s="269"/>
      <c r="BQ27" s="269">
        <f>IFERROR(__xludf.DUMMYFUNCTION("""COMPUTED_VALUE"""),0.0)</f>
        <v>0</v>
      </c>
      <c r="BR27" s="269"/>
      <c r="BS27" s="269"/>
      <c r="BT27" s="269"/>
      <c r="BU27" s="269">
        <f>IFERROR(__xludf.DUMMYFUNCTION("""COMPUTED_VALUE"""),0.0)</f>
        <v>0</v>
      </c>
      <c r="BV27" s="269"/>
      <c r="BW27" s="269"/>
      <c r="BX27" s="269"/>
      <c r="BY27" s="269">
        <f>IFERROR(__xludf.DUMMYFUNCTION("""COMPUTED_VALUE"""),0.0)</f>
        <v>0</v>
      </c>
      <c r="BZ27" s="269"/>
      <c r="CA27" s="269"/>
      <c r="CB27" s="269"/>
      <c r="CC27" s="269">
        <f>IFERROR(__xludf.DUMMYFUNCTION("""COMPUTED_VALUE"""),0.0)</f>
        <v>0</v>
      </c>
      <c r="CD27" s="269"/>
      <c r="CE27" s="269"/>
    </row>
    <row r="28">
      <c r="A28" s="271">
        <f>IFERROR(__xludf.DUMMYFUNCTION("""COMPUTED_VALUE"""),46191.0)</f>
        <v>46191</v>
      </c>
      <c r="B28" s="269" t="str">
        <f>IFERROR(__xludf.DUMMYFUNCTION("""COMPUTED_VALUE"""),"木")</f>
        <v>木</v>
      </c>
      <c r="C28" s="272">
        <f>IFERROR(__xludf.DUMMYFUNCTION("""COMPUTED_VALUE"""),0.0)</f>
        <v>0</v>
      </c>
      <c r="D28" s="273">
        <f>IFERROR(__xludf.DUMMYFUNCTION("""COMPUTED_VALUE"""),1.0)</f>
        <v>1</v>
      </c>
      <c r="E28" s="274">
        <f>IFERROR(__xludf.DUMMYFUNCTION("""COMPUTED_VALUE"""),0.0)</f>
        <v>0</v>
      </c>
      <c r="F28" s="275"/>
      <c r="G28" s="275"/>
      <c r="H28" s="273">
        <f>IFERROR(__xludf.DUMMYFUNCTION("""COMPUTED_VALUE"""),1.0)</f>
        <v>1</v>
      </c>
      <c r="I28" s="274">
        <f>IFERROR(__xludf.DUMMYFUNCTION("""COMPUTED_VALUE"""),0.0)</f>
        <v>0</v>
      </c>
      <c r="J28" s="275"/>
      <c r="K28" s="275"/>
      <c r="L28" s="273">
        <f>IFERROR(__xludf.DUMMYFUNCTION("""COMPUTED_VALUE"""),2.0)</f>
        <v>2</v>
      </c>
      <c r="M28" s="274">
        <f>IFERROR(__xludf.DUMMYFUNCTION("""COMPUTED_VALUE"""),0.0)</f>
        <v>0</v>
      </c>
      <c r="N28" s="275"/>
      <c r="O28" s="275"/>
      <c r="P28" s="273">
        <f>IFERROR(__xludf.DUMMYFUNCTION("""COMPUTED_VALUE"""),4.0)</f>
        <v>4</v>
      </c>
      <c r="Q28" s="274">
        <f>IFERROR(__xludf.DUMMYFUNCTION("""COMPUTED_VALUE"""),0.0)</f>
        <v>0</v>
      </c>
      <c r="R28" s="275"/>
      <c r="S28" s="278"/>
      <c r="T28" s="273">
        <f>IFERROR(__xludf.DUMMYFUNCTION("""COMPUTED_VALUE"""),4.0)</f>
        <v>4</v>
      </c>
      <c r="U28" s="274">
        <f>IFERROR(__xludf.DUMMYFUNCTION("""COMPUTED_VALUE"""),0.0)</f>
        <v>0</v>
      </c>
      <c r="V28" s="275"/>
      <c r="W28" s="275"/>
      <c r="X28" s="273">
        <f>IFERROR(__xludf.DUMMYFUNCTION("""COMPUTED_VALUE"""),2.0)</f>
        <v>2</v>
      </c>
      <c r="Y28" s="274">
        <f>IFERROR(__xludf.DUMMYFUNCTION("""COMPUTED_VALUE"""),0.0)</f>
        <v>0</v>
      </c>
      <c r="Z28" s="275"/>
      <c r="AA28" s="275"/>
      <c r="AB28" s="273">
        <f>IFERROR(__xludf.DUMMYFUNCTION("""COMPUTED_VALUE"""),2.0)</f>
        <v>2</v>
      </c>
      <c r="AC28" s="274">
        <f>IFERROR(__xludf.DUMMYFUNCTION("""COMPUTED_VALUE"""),0.0)</f>
        <v>0</v>
      </c>
      <c r="AD28" s="275"/>
      <c r="AE28" s="275"/>
      <c r="AF28" s="279">
        <f>IFERROR(__xludf.DUMMYFUNCTION("""COMPUTED_VALUE"""),2.0)</f>
        <v>2</v>
      </c>
      <c r="AG28" s="274">
        <f>IFERROR(__xludf.DUMMYFUNCTION("""COMPUTED_VALUE"""),0.0)</f>
        <v>0</v>
      </c>
      <c r="AH28" s="275"/>
      <c r="AI28" s="275"/>
      <c r="AJ28" s="273">
        <f>IFERROR(__xludf.DUMMYFUNCTION("""COMPUTED_VALUE"""),5.0)</f>
        <v>5</v>
      </c>
      <c r="AK28" s="274">
        <f>IFERROR(__xludf.DUMMYFUNCTION("""COMPUTED_VALUE"""),0.0)</f>
        <v>0</v>
      </c>
      <c r="AL28" s="275"/>
      <c r="AM28" s="275"/>
      <c r="AN28" s="273">
        <f>IFERROR(__xludf.DUMMYFUNCTION("""COMPUTED_VALUE"""),19.0)</f>
        <v>19</v>
      </c>
      <c r="AO28" s="274">
        <f>IFERROR(__xludf.DUMMYFUNCTION("""COMPUTED_VALUE"""),0.0)</f>
        <v>0</v>
      </c>
      <c r="AP28" s="275"/>
      <c r="AQ28" s="275"/>
      <c r="AR28" s="273">
        <f>IFERROR(__xludf.DUMMYFUNCTION("""COMPUTED_VALUE"""),4.0)</f>
        <v>4</v>
      </c>
      <c r="AS28" s="274">
        <f>IFERROR(__xludf.DUMMYFUNCTION("""COMPUTED_VALUE"""),0.0)</f>
        <v>0</v>
      </c>
      <c r="AT28" s="275"/>
      <c r="AU28" s="275"/>
      <c r="AV28" s="273">
        <f>IFERROR(__xludf.DUMMYFUNCTION("""COMPUTED_VALUE"""),2.0)</f>
        <v>2</v>
      </c>
      <c r="AW28" s="274">
        <f>IFERROR(__xludf.DUMMYFUNCTION("""COMPUTED_VALUE"""),0.0)</f>
        <v>0</v>
      </c>
      <c r="AX28" s="275"/>
      <c r="AY28" s="275"/>
      <c r="AZ28" s="273">
        <f>IFERROR(__xludf.DUMMYFUNCTION("""COMPUTED_VALUE"""),3.0)</f>
        <v>3</v>
      </c>
      <c r="BA28" s="274">
        <f>IFERROR(__xludf.DUMMYFUNCTION("""COMPUTED_VALUE"""),0.0)</f>
        <v>0</v>
      </c>
      <c r="BB28" s="275"/>
      <c r="BC28" s="275"/>
      <c r="BD28" s="273">
        <f>IFERROR(__xludf.DUMMYFUNCTION("""COMPUTED_VALUE"""),5.0)</f>
        <v>5</v>
      </c>
      <c r="BE28" s="274">
        <f>IFERROR(__xludf.DUMMYFUNCTION("""COMPUTED_VALUE"""),0.0)</f>
        <v>0</v>
      </c>
      <c r="BF28" s="275"/>
      <c r="BG28" s="275"/>
      <c r="BH28" s="269"/>
      <c r="BI28" s="269">
        <f>IFERROR(__xludf.DUMMYFUNCTION("""COMPUTED_VALUE"""),0.0)</f>
        <v>0</v>
      </c>
      <c r="BJ28" s="269"/>
      <c r="BK28" s="269"/>
      <c r="BL28" s="269"/>
      <c r="BM28" s="269">
        <f>IFERROR(__xludf.DUMMYFUNCTION("""COMPUTED_VALUE"""),0.0)</f>
        <v>0</v>
      </c>
      <c r="BN28" s="269"/>
      <c r="BO28" s="269"/>
      <c r="BP28" s="269"/>
      <c r="BQ28" s="269">
        <f>IFERROR(__xludf.DUMMYFUNCTION("""COMPUTED_VALUE"""),0.0)</f>
        <v>0</v>
      </c>
      <c r="BR28" s="269"/>
      <c r="BS28" s="269"/>
      <c r="BT28" s="269"/>
      <c r="BU28" s="269">
        <f>IFERROR(__xludf.DUMMYFUNCTION("""COMPUTED_VALUE"""),0.0)</f>
        <v>0</v>
      </c>
      <c r="BV28" s="269"/>
      <c r="BW28" s="269"/>
      <c r="BX28" s="269"/>
      <c r="BY28" s="269">
        <f>IFERROR(__xludf.DUMMYFUNCTION("""COMPUTED_VALUE"""),0.0)</f>
        <v>0</v>
      </c>
      <c r="BZ28" s="269"/>
      <c r="CA28" s="269"/>
      <c r="CB28" s="269"/>
      <c r="CC28" s="269">
        <f>IFERROR(__xludf.DUMMYFUNCTION("""COMPUTED_VALUE"""),0.0)</f>
        <v>0</v>
      </c>
      <c r="CD28" s="269"/>
      <c r="CE28" s="269"/>
    </row>
    <row r="29">
      <c r="A29" s="271">
        <f>IFERROR(__xludf.DUMMYFUNCTION("""COMPUTED_VALUE"""),46199.0)</f>
        <v>46199</v>
      </c>
      <c r="B29" s="269" t="str">
        <f>IFERROR(__xludf.DUMMYFUNCTION("""COMPUTED_VALUE"""),"金")</f>
        <v>金</v>
      </c>
      <c r="C29" s="272">
        <f>IFERROR(__xludf.DUMMYFUNCTION("""COMPUTED_VALUE"""),0.0)</f>
        <v>0</v>
      </c>
      <c r="D29" s="273">
        <f>IFERROR(__xludf.DUMMYFUNCTION("""COMPUTED_VALUE"""),1.0)</f>
        <v>1</v>
      </c>
      <c r="E29" s="274">
        <f>IFERROR(__xludf.DUMMYFUNCTION("""COMPUTED_VALUE"""),0.0)</f>
        <v>0</v>
      </c>
      <c r="F29" s="275"/>
      <c r="G29" s="275"/>
      <c r="H29" s="273">
        <f>IFERROR(__xludf.DUMMYFUNCTION("""COMPUTED_VALUE"""),1.0)</f>
        <v>1</v>
      </c>
      <c r="I29" s="274">
        <f>IFERROR(__xludf.DUMMYFUNCTION("""COMPUTED_VALUE"""),0.0)</f>
        <v>0</v>
      </c>
      <c r="J29" s="275"/>
      <c r="K29" s="275"/>
      <c r="L29" s="273">
        <f>IFERROR(__xludf.DUMMYFUNCTION("""COMPUTED_VALUE"""),2.0)</f>
        <v>2</v>
      </c>
      <c r="M29" s="274">
        <f>IFERROR(__xludf.DUMMYFUNCTION("""COMPUTED_VALUE"""),0.0)</f>
        <v>0</v>
      </c>
      <c r="N29" s="275"/>
      <c r="O29" s="275"/>
      <c r="P29" s="273">
        <f>IFERROR(__xludf.DUMMYFUNCTION("""COMPUTED_VALUE"""),4.0)</f>
        <v>4</v>
      </c>
      <c r="Q29" s="274">
        <f>IFERROR(__xludf.DUMMYFUNCTION("""COMPUTED_VALUE"""),0.0)</f>
        <v>0</v>
      </c>
      <c r="R29" s="275"/>
      <c r="S29" s="278"/>
      <c r="T29" s="273">
        <f>IFERROR(__xludf.DUMMYFUNCTION("""COMPUTED_VALUE"""),4.0)</f>
        <v>4</v>
      </c>
      <c r="U29" s="274">
        <f>IFERROR(__xludf.DUMMYFUNCTION("""COMPUTED_VALUE"""),0.0)</f>
        <v>0</v>
      </c>
      <c r="V29" s="275"/>
      <c r="W29" s="275"/>
      <c r="X29" s="273">
        <f>IFERROR(__xludf.DUMMYFUNCTION("""COMPUTED_VALUE"""),2.0)</f>
        <v>2</v>
      </c>
      <c r="Y29" s="274">
        <f>IFERROR(__xludf.DUMMYFUNCTION("""COMPUTED_VALUE"""),0.0)</f>
        <v>0</v>
      </c>
      <c r="Z29" s="275"/>
      <c r="AA29" s="275"/>
      <c r="AB29" s="273">
        <f>IFERROR(__xludf.DUMMYFUNCTION("""COMPUTED_VALUE"""),2.0)</f>
        <v>2</v>
      </c>
      <c r="AC29" s="274">
        <f>IFERROR(__xludf.DUMMYFUNCTION("""COMPUTED_VALUE"""),0.0)</f>
        <v>0</v>
      </c>
      <c r="AD29" s="275"/>
      <c r="AE29" s="275"/>
      <c r="AF29" s="279">
        <f>IFERROR(__xludf.DUMMYFUNCTION("""COMPUTED_VALUE"""),2.0)</f>
        <v>2</v>
      </c>
      <c r="AG29" s="274">
        <f>IFERROR(__xludf.DUMMYFUNCTION("""COMPUTED_VALUE"""),0.0)</f>
        <v>0</v>
      </c>
      <c r="AH29" s="275"/>
      <c r="AI29" s="275"/>
      <c r="AJ29" s="273">
        <f>IFERROR(__xludf.DUMMYFUNCTION("""COMPUTED_VALUE"""),5.0)</f>
        <v>5</v>
      </c>
      <c r="AK29" s="274">
        <f>IFERROR(__xludf.DUMMYFUNCTION("""COMPUTED_VALUE"""),0.0)</f>
        <v>0</v>
      </c>
      <c r="AL29" s="275"/>
      <c r="AM29" s="275"/>
      <c r="AN29" s="273">
        <f>IFERROR(__xludf.DUMMYFUNCTION("""COMPUTED_VALUE"""),19.0)</f>
        <v>19</v>
      </c>
      <c r="AO29" s="274">
        <f>IFERROR(__xludf.DUMMYFUNCTION("""COMPUTED_VALUE"""),0.0)</f>
        <v>0</v>
      </c>
      <c r="AP29" s="275"/>
      <c r="AQ29" s="275"/>
      <c r="AR29" s="273">
        <f>IFERROR(__xludf.DUMMYFUNCTION("""COMPUTED_VALUE"""),4.0)</f>
        <v>4</v>
      </c>
      <c r="AS29" s="274">
        <f>IFERROR(__xludf.DUMMYFUNCTION("""COMPUTED_VALUE"""),0.0)</f>
        <v>0</v>
      </c>
      <c r="AT29" s="275"/>
      <c r="AU29" s="275"/>
      <c r="AV29" s="273">
        <f>IFERROR(__xludf.DUMMYFUNCTION("""COMPUTED_VALUE"""),2.0)</f>
        <v>2</v>
      </c>
      <c r="AW29" s="274">
        <f>IFERROR(__xludf.DUMMYFUNCTION("""COMPUTED_VALUE"""),0.0)</f>
        <v>0</v>
      </c>
      <c r="AX29" s="275"/>
      <c r="AY29" s="275"/>
      <c r="AZ29" s="273">
        <f>IFERROR(__xludf.DUMMYFUNCTION("""COMPUTED_VALUE"""),3.0)</f>
        <v>3</v>
      </c>
      <c r="BA29" s="274">
        <f>IFERROR(__xludf.DUMMYFUNCTION("""COMPUTED_VALUE"""),0.0)</f>
        <v>0</v>
      </c>
      <c r="BB29" s="275"/>
      <c r="BC29" s="275"/>
      <c r="BD29" s="273">
        <f>IFERROR(__xludf.DUMMYFUNCTION("""COMPUTED_VALUE"""),5.0)</f>
        <v>5</v>
      </c>
      <c r="BE29" s="274">
        <f>IFERROR(__xludf.DUMMYFUNCTION("""COMPUTED_VALUE"""),0.0)</f>
        <v>0</v>
      </c>
      <c r="BF29" s="275"/>
      <c r="BG29" s="275"/>
      <c r="BH29" s="269"/>
      <c r="BI29" s="269">
        <f>IFERROR(__xludf.DUMMYFUNCTION("""COMPUTED_VALUE"""),0.0)</f>
        <v>0</v>
      </c>
      <c r="BJ29" s="269"/>
      <c r="BK29" s="269"/>
      <c r="BL29" s="269"/>
      <c r="BM29" s="269">
        <f>IFERROR(__xludf.DUMMYFUNCTION("""COMPUTED_VALUE"""),0.0)</f>
        <v>0</v>
      </c>
      <c r="BN29" s="269"/>
      <c r="BO29" s="269"/>
      <c r="BP29" s="269"/>
      <c r="BQ29" s="269">
        <f>IFERROR(__xludf.DUMMYFUNCTION("""COMPUTED_VALUE"""),0.0)</f>
        <v>0</v>
      </c>
      <c r="BR29" s="269"/>
      <c r="BS29" s="269"/>
      <c r="BT29" s="269"/>
      <c r="BU29" s="269">
        <f>IFERROR(__xludf.DUMMYFUNCTION("""COMPUTED_VALUE"""),0.0)</f>
        <v>0</v>
      </c>
      <c r="BV29" s="269"/>
      <c r="BW29" s="269"/>
      <c r="BX29" s="269"/>
      <c r="BY29" s="269">
        <f>IFERROR(__xludf.DUMMYFUNCTION("""COMPUTED_VALUE"""),0.0)</f>
        <v>0</v>
      </c>
      <c r="BZ29" s="269"/>
      <c r="CA29" s="269"/>
      <c r="CB29" s="269"/>
      <c r="CC29" s="269">
        <f>IFERROR(__xludf.DUMMYFUNCTION("""COMPUTED_VALUE"""),0.0)</f>
        <v>0</v>
      </c>
      <c r="CD29" s="269"/>
      <c r="CE29" s="269"/>
    </row>
    <row r="30">
      <c r="A30" s="271">
        <f>IFERROR(__xludf.DUMMYFUNCTION("""COMPUTED_VALUE"""),46200.0)</f>
        <v>46200</v>
      </c>
      <c r="B30" s="269" t="str">
        <f>IFERROR(__xludf.DUMMYFUNCTION("""COMPUTED_VALUE"""),"土")</f>
        <v>土</v>
      </c>
      <c r="C30" s="272">
        <f>IFERROR(__xludf.DUMMYFUNCTION("""COMPUTED_VALUE"""),0.0)</f>
        <v>0</v>
      </c>
      <c r="D30" s="273">
        <f>IFERROR(__xludf.DUMMYFUNCTION("""COMPUTED_VALUE"""),1.0)</f>
        <v>1</v>
      </c>
      <c r="E30" s="274">
        <f>IFERROR(__xludf.DUMMYFUNCTION("""COMPUTED_VALUE"""),0.0)</f>
        <v>0</v>
      </c>
      <c r="F30" s="275"/>
      <c r="G30" s="275"/>
      <c r="H30" s="273">
        <f>IFERROR(__xludf.DUMMYFUNCTION("""COMPUTED_VALUE"""),1.0)</f>
        <v>1</v>
      </c>
      <c r="I30" s="274">
        <f>IFERROR(__xludf.DUMMYFUNCTION("""COMPUTED_VALUE"""),0.0)</f>
        <v>0</v>
      </c>
      <c r="J30" s="275"/>
      <c r="K30" s="275"/>
      <c r="L30" s="273">
        <f>IFERROR(__xludf.DUMMYFUNCTION("""COMPUTED_VALUE"""),2.0)</f>
        <v>2</v>
      </c>
      <c r="M30" s="274">
        <f>IFERROR(__xludf.DUMMYFUNCTION("""COMPUTED_VALUE"""),0.0)</f>
        <v>0</v>
      </c>
      <c r="N30" s="275"/>
      <c r="O30" s="275"/>
      <c r="P30" s="273">
        <f>IFERROR(__xludf.DUMMYFUNCTION("""COMPUTED_VALUE"""),4.0)</f>
        <v>4</v>
      </c>
      <c r="Q30" s="274">
        <f>IFERROR(__xludf.DUMMYFUNCTION("""COMPUTED_VALUE"""),0.0)</f>
        <v>0</v>
      </c>
      <c r="R30" s="275"/>
      <c r="S30" s="278"/>
      <c r="T30" s="273">
        <f>IFERROR(__xludf.DUMMYFUNCTION("""COMPUTED_VALUE"""),4.0)</f>
        <v>4</v>
      </c>
      <c r="U30" s="274">
        <f>IFERROR(__xludf.DUMMYFUNCTION("""COMPUTED_VALUE"""),0.0)</f>
        <v>0</v>
      </c>
      <c r="V30" s="275"/>
      <c r="W30" s="275"/>
      <c r="X30" s="273">
        <f>IFERROR(__xludf.DUMMYFUNCTION("""COMPUTED_VALUE"""),2.0)</f>
        <v>2</v>
      </c>
      <c r="Y30" s="274">
        <f>IFERROR(__xludf.DUMMYFUNCTION("""COMPUTED_VALUE"""),0.0)</f>
        <v>0</v>
      </c>
      <c r="Z30" s="275"/>
      <c r="AA30" s="275"/>
      <c r="AB30" s="273">
        <f>IFERROR(__xludf.DUMMYFUNCTION("""COMPUTED_VALUE"""),2.0)</f>
        <v>2</v>
      </c>
      <c r="AC30" s="274">
        <f>IFERROR(__xludf.DUMMYFUNCTION("""COMPUTED_VALUE"""),0.0)</f>
        <v>0</v>
      </c>
      <c r="AD30" s="275"/>
      <c r="AE30" s="275"/>
      <c r="AF30" s="279">
        <f>IFERROR(__xludf.DUMMYFUNCTION("""COMPUTED_VALUE"""),2.0)</f>
        <v>2</v>
      </c>
      <c r="AG30" s="274">
        <f>IFERROR(__xludf.DUMMYFUNCTION("""COMPUTED_VALUE"""),0.0)</f>
        <v>0</v>
      </c>
      <c r="AH30" s="275"/>
      <c r="AI30" s="275"/>
      <c r="AJ30" s="273">
        <f>IFERROR(__xludf.DUMMYFUNCTION("""COMPUTED_VALUE"""),5.0)</f>
        <v>5</v>
      </c>
      <c r="AK30" s="274">
        <f>IFERROR(__xludf.DUMMYFUNCTION("""COMPUTED_VALUE"""),0.0)</f>
        <v>0</v>
      </c>
      <c r="AL30" s="275"/>
      <c r="AM30" s="275"/>
      <c r="AN30" s="273">
        <f>IFERROR(__xludf.DUMMYFUNCTION("""COMPUTED_VALUE"""),19.0)</f>
        <v>19</v>
      </c>
      <c r="AO30" s="274">
        <f>IFERROR(__xludf.DUMMYFUNCTION("""COMPUTED_VALUE"""),0.0)</f>
        <v>0</v>
      </c>
      <c r="AP30" s="275"/>
      <c r="AQ30" s="275"/>
      <c r="AR30" s="273">
        <f>IFERROR(__xludf.DUMMYFUNCTION("""COMPUTED_VALUE"""),4.0)</f>
        <v>4</v>
      </c>
      <c r="AS30" s="274">
        <f>IFERROR(__xludf.DUMMYFUNCTION("""COMPUTED_VALUE"""),0.0)</f>
        <v>0</v>
      </c>
      <c r="AT30" s="275"/>
      <c r="AU30" s="275"/>
      <c r="AV30" s="273">
        <f>IFERROR(__xludf.DUMMYFUNCTION("""COMPUTED_VALUE"""),2.0)</f>
        <v>2</v>
      </c>
      <c r="AW30" s="274">
        <f>IFERROR(__xludf.DUMMYFUNCTION("""COMPUTED_VALUE"""),0.0)</f>
        <v>0</v>
      </c>
      <c r="AX30" s="275"/>
      <c r="AY30" s="275"/>
      <c r="AZ30" s="273">
        <f>IFERROR(__xludf.DUMMYFUNCTION("""COMPUTED_VALUE"""),3.0)</f>
        <v>3</v>
      </c>
      <c r="BA30" s="274">
        <f>IFERROR(__xludf.DUMMYFUNCTION("""COMPUTED_VALUE"""),0.0)</f>
        <v>0</v>
      </c>
      <c r="BB30" s="275"/>
      <c r="BC30" s="275"/>
      <c r="BD30" s="273">
        <f>IFERROR(__xludf.DUMMYFUNCTION("""COMPUTED_VALUE"""),5.0)</f>
        <v>5</v>
      </c>
      <c r="BE30" s="274">
        <f>IFERROR(__xludf.DUMMYFUNCTION("""COMPUTED_VALUE"""),0.0)</f>
        <v>0</v>
      </c>
      <c r="BF30" s="275"/>
      <c r="BG30" s="275"/>
      <c r="BH30" s="269"/>
      <c r="BI30" s="269">
        <f>IFERROR(__xludf.DUMMYFUNCTION("""COMPUTED_VALUE"""),0.0)</f>
        <v>0</v>
      </c>
      <c r="BJ30" s="269"/>
      <c r="BK30" s="269"/>
      <c r="BL30" s="269"/>
      <c r="BM30" s="269">
        <f>IFERROR(__xludf.DUMMYFUNCTION("""COMPUTED_VALUE"""),0.0)</f>
        <v>0</v>
      </c>
      <c r="BN30" s="269"/>
      <c r="BO30" s="269"/>
      <c r="BP30" s="269"/>
      <c r="BQ30" s="269">
        <f>IFERROR(__xludf.DUMMYFUNCTION("""COMPUTED_VALUE"""),0.0)</f>
        <v>0</v>
      </c>
      <c r="BR30" s="269"/>
      <c r="BS30" s="269"/>
      <c r="BT30" s="269"/>
      <c r="BU30" s="269">
        <f>IFERROR(__xludf.DUMMYFUNCTION("""COMPUTED_VALUE"""),0.0)</f>
        <v>0</v>
      </c>
      <c r="BV30" s="269"/>
      <c r="BW30" s="269"/>
      <c r="BX30" s="269"/>
      <c r="BY30" s="269">
        <f>IFERROR(__xludf.DUMMYFUNCTION("""COMPUTED_VALUE"""),0.0)</f>
        <v>0</v>
      </c>
      <c r="BZ30" s="269"/>
      <c r="CA30" s="269"/>
      <c r="CB30" s="269"/>
      <c r="CC30" s="269">
        <f>IFERROR(__xludf.DUMMYFUNCTION("""COMPUTED_VALUE"""),0.0)</f>
        <v>0</v>
      </c>
      <c r="CD30" s="269"/>
      <c r="CE30" s="269"/>
    </row>
    <row r="31">
      <c r="A31" s="271">
        <f>IFERROR(__xludf.DUMMYFUNCTION("""COMPUTED_VALUE"""),46201.0)</f>
        <v>46201</v>
      </c>
      <c r="B31" s="269" t="str">
        <f>IFERROR(__xludf.DUMMYFUNCTION("""COMPUTED_VALUE"""),"日")</f>
        <v>日</v>
      </c>
      <c r="C31" s="272">
        <f>IFERROR(__xludf.DUMMYFUNCTION("""COMPUTED_VALUE"""),0.0)</f>
        <v>0</v>
      </c>
      <c r="D31" s="273">
        <f>IFERROR(__xludf.DUMMYFUNCTION("""COMPUTED_VALUE"""),1.0)</f>
        <v>1</v>
      </c>
      <c r="E31" s="274">
        <f>IFERROR(__xludf.DUMMYFUNCTION("""COMPUTED_VALUE"""),0.0)</f>
        <v>0</v>
      </c>
      <c r="F31" s="275"/>
      <c r="G31" s="275"/>
      <c r="H31" s="273">
        <f>IFERROR(__xludf.DUMMYFUNCTION("""COMPUTED_VALUE"""),1.0)</f>
        <v>1</v>
      </c>
      <c r="I31" s="274">
        <f>IFERROR(__xludf.DUMMYFUNCTION("""COMPUTED_VALUE"""),0.0)</f>
        <v>0</v>
      </c>
      <c r="J31" s="275"/>
      <c r="K31" s="275"/>
      <c r="L31" s="273">
        <f>IFERROR(__xludf.DUMMYFUNCTION("""COMPUTED_VALUE"""),2.0)</f>
        <v>2</v>
      </c>
      <c r="M31" s="274">
        <f>IFERROR(__xludf.DUMMYFUNCTION("""COMPUTED_VALUE"""),0.0)</f>
        <v>0</v>
      </c>
      <c r="N31" s="275"/>
      <c r="O31" s="275"/>
      <c r="P31" s="273">
        <f>IFERROR(__xludf.DUMMYFUNCTION("""COMPUTED_VALUE"""),4.0)</f>
        <v>4</v>
      </c>
      <c r="Q31" s="274">
        <f>IFERROR(__xludf.DUMMYFUNCTION("""COMPUTED_VALUE"""),0.0)</f>
        <v>0</v>
      </c>
      <c r="R31" s="275"/>
      <c r="S31" s="278"/>
      <c r="T31" s="273">
        <f>IFERROR(__xludf.DUMMYFUNCTION("""COMPUTED_VALUE"""),4.0)</f>
        <v>4</v>
      </c>
      <c r="U31" s="274">
        <f>IFERROR(__xludf.DUMMYFUNCTION("""COMPUTED_VALUE"""),0.0)</f>
        <v>0</v>
      </c>
      <c r="V31" s="275"/>
      <c r="W31" s="275"/>
      <c r="X31" s="273">
        <f>IFERROR(__xludf.DUMMYFUNCTION("""COMPUTED_VALUE"""),2.0)</f>
        <v>2</v>
      </c>
      <c r="Y31" s="274">
        <f>IFERROR(__xludf.DUMMYFUNCTION("""COMPUTED_VALUE"""),0.0)</f>
        <v>0</v>
      </c>
      <c r="Z31" s="275"/>
      <c r="AA31" s="275"/>
      <c r="AB31" s="273">
        <f>IFERROR(__xludf.DUMMYFUNCTION("""COMPUTED_VALUE"""),2.0)</f>
        <v>2</v>
      </c>
      <c r="AC31" s="274">
        <f>IFERROR(__xludf.DUMMYFUNCTION("""COMPUTED_VALUE"""),0.0)</f>
        <v>0</v>
      </c>
      <c r="AD31" s="275"/>
      <c r="AE31" s="275"/>
      <c r="AF31" s="279">
        <f>IFERROR(__xludf.DUMMYFUNCTION("""COMPUTED_VALUE"""),2.0)</f>
        <v>2</v>
      </c>
      <c r="AG31" s="274">
        <f>IFERROR(__xludf.DUMMYFUNCTION("""COMPUTED_VALUE"""),0.0)</f>
        <v>0</v>
      </c>
      <c r="AH31" s="275"/>
      <c r="AI31" s="275"/>
      <c r="AJ31" s="273">
        <f>IFERROR(__xludf.DUMMYFUNCTION("""COMPUTED_VALUE"""),5.0)</f>
        <v>5</v>
      </c>
      <c r="AK31" s="274">
        <f>IFERROR(__xludf.DUMMYFUNCTION("""COMPUTED_VALUE"""),0.0)</f>
        <v>0</v>
      </c>
      <c r="AL31" s="275"/>
      <c r="AM31" s="275"/>
      <c r="AN31" s="273">
        <f>IFERROR(__xludf.DUMMYFUNCTION("""COMPUTED_VALUE"""),19.0)</f>
        <v>19</v>
      </c>
      <c r="AO31" s="274">
        <f>IFERROR(__xludf.DUMMYFUNCTION("""COMPUTED_VALUE"""),0.0)</f>
        <v>0</v>
      </c>
      <c r="AP31" s="275"/>
      <c r="AQ31" s="275"/>
      <c r="AR31" s="273">
        <f>IFERROR(__xludf.DUMMYFUNCTION("""COMPUTED_VALUE"""),4.0)</f>
        <v>4</v>
      </c>
      <c r="AS31" s="274">
        <f>IFERROR(__xludf.DUMMYFUNCTION("""COMPUTED_VALUE"""),0.0)</f>
        <v>0</v>
      </c>
      <c r="AT31" s="275"/>
      <c r="AU31" s="275"/>
      <c r="AV31" s="273">
        <f>IFERROR(__xludf.DUMMYFUNCTION("""COMPUTED_VALUE"""),2.0)</f>
        <v>2</v>
      </c>
      <c r="AW31" s="274">
        <f>IFERROR(__xludf.DUMMYFUNCTION("""COMPUTED_VALUE"""),0.0)</f>
        <v>0</v>
      </c>
      <c r="AX31" s="275"/>
      <c r="AY31" s="275"/>
      <c r="AZ31" s="273">
        <f>IFERROR(__xludf.DUMMYFUNCTION("""COMPUTED_VALUE"""),3.0)</f>
        <v>3</v>
      </c>
      <c r="BA31" s="274">
        <f>IFERROR(__xludf.DUMMYFUNCTION("""COMPUTED_VALUE"""),0.0)</f>
        <v>0</v>
      </c>
      <c r="BB31" s="275"/>
      <c r="BC31" s="275"/>
      <c r="BD31" s="273">
        <f>IFERROR(__xludf.DUMMYFUNCTION("""COMPUTED_VALUE"""),5.0)</f>
        <v>5</v>
      </c>
      <c r="BE31" s="274">
        <f>IFERROR(__xludf.DUMMYFUNCTION("""COMPUTED_VALUE"""),0.0)</f>
        <v>0</v>
      </c>
      <c r="BF31" s="275"/>
      <c r="BG31" s="275"/>
      <c r="BH31" s="269"/>
      <c r="BI31" s="269">
        <f>IFERROR(__xludf.DUMMYFUNCTION("""COMPUTED_VALUE"""),0.0)</f>
        <v>0</v>
      </c>
      <c r="BJ31" s="269"/>
      <c r="BK31" s="269"/>
      <c r="BL31" s="269"/>
      <c r="BM31" s="269">
        <f>IFERROR(__xludf.DUMMYFUNCTION("""COMPUTED_VALUE"""),0.0)</f>
        <v>0</v>
      </c>
      <c r="BN31" s="269"/>
      <c r="BO31" s="269"/>
      <c r="BP31" s="269"/>
      <c r="BQ31" s="269">
        <f>IFERROR(__xludf.DUMMYFUNCTION("""COMPUTED_VALUE"""),0.0)</f>
        <v>0</v>
      </c>
      <c r="BR31" s="269"/>
      <c r="BS31" s="269"/>
      <c r="BT31" s="269"/>
      <c r="BU31" s="269">
        <f>IFERROR(__xludf.DUMMYFUNCTION("""COMPUTED_VALUE"""),0.0)</f>
        <v>0</v>
      </c>
      <c r="BV31" s="269"/>
      <c r="BW31" s="269"/>
      <c r="BX31" s="269"/>
      <c r="BY31" s="269">
        <f>IFERROR(__xludf.DUMMYFUNCTION("""COMPUTED_VALUE"""),0.0)</f>
        <v>0</v>
      </c>
      <c r="BZ31" s="269"/>
      <c r="CA31" s="269"/>
      <c r="CB31" s="269"/>
      <c r="CC31" s="269">
        <f>IFERROR(__xludf.DUMMYFUNCTION("""COMPUTED_VALUE"""),0.0)</f>
        <v>0</v>
      </c>
      <c r="CD31" s="269"/>
      <c r="CE31" s="269"/>
    </row>
    <row r="32">
      <c r="A32" s="271">
        <f>IFERROR(__xludf.DUMMYFUNCTION("""COMPUTED_VALUE"""),46209.0)</f>
        <v>46209</v>
      </c>
      <c r="B32" s="269" t="str">
        <f>IFERROR(__xludf.DUMMYFUNCTION("""COMPUTED_VALUE"""),"月")</f>
        <v>月</v>
      </c>
      <c r="C32" s="272">
        <f>IFERROR(__xludf.DUMMYFUNCTION("""COMPUTED_VALUE"""),0.0)</f>
        <v>0</v>
      </c>
      <c r="D32" s="273">
        <f>IFERROR(__xludf.DUMMYFUNCTION("""COMPUTED_VALUE"""),1.0)</f>
        <v>1</v>
      </c>
      <c r="E32" s="274">
        <f>IFERROR(__xludf.DUMMYFUNCTION("""COMPUTED_VALUE"""),0.0)</f>
        <v>0</v>
      </c>
      <c r="F32" s="275"/>
      <c r="G32" s="275"/>
      <c r="H32" s="273">
        <f>IFERROR(__xludf.DUMMYFUNCTION("""COMPUTED_VALUE"""),1.0)</f>
        <v>1</v>
      </c>
      <c r="I32" s="274">
        <f>IFERROR(__xludf.DUMMYFUNCTION("""COMPUTED_VALUE"""),0.0)</f>
        <v>0</v>
      </c>
      <c r="J32" s="275"/>
      <c r="K32" s="275"/>
      <c r="L32" s="273">
        <f>IFERROR(__xludf.DUMMYFUNCTION("""COMPUTED_VALUE"""),2.0)</f>
        <v>2</v>
      </c>
      <c r="M32" s="274">
        <f>IFERROR(__xludf.DUMMYFUNCTION("""COMPUTED_VALUE"""),0.0)</f>
        <v>0</v>
      </c>
      <c r="N32" s="275"/>
      <c r="O32" s="275"/>
      <c r="P32" s="273">
        <f>IFERROR(__xludf.DUMMYFUNCTION("""COMPUTED_VALUE"""),4.0)</f>
        <v>4</v>
      </c>
      <c r="Q32" s="274">
        <f>IFERROR(__xludf.DUMMYFUNCTION("""COMPUTED_VALUE"""),0.0)</f>
        <v>0</v>
      </c>
      <c r="R32" s="275"/>
      <c r="S32" s="278"/>
      <c r="T32" s="273">
        <f>IFERROR(__xludf.DUMMYFUNCTION("""COMPUTED_VALUE"""),4.0)</f>
        <v>4</v>
      </c>
      <c r="U32" s="274">
        <f>IFERROR(__xludf.DUMMYFUNCTION("""COMPUTED_VALUE"""),0.0)</f>
        <v>0</v>
      </c>
      <c r="V32" s="275"/>
      <c r="W32" s="275"/>
      <c r="X32" s="273">
        <f>IFERROR(__xludf.DUMMYFUNCTION("""COMPUTED_VALUE"""),2.0)</f>
        <v>2</v>
      </c>
      <c r="Y32" s="274">
        <f>IFERROR(__xludf.DUMMYFUNCTION("""COMPUTED_VALUE"""),0.0)</f>
        <v>0</v>
      </c>
      <c r="Z32" s="275"/>
      <c r="AA32" s="275"/>
      <c r="AB32" s="273">
        <f>IFERROR(__xludf.DUMMYFUNCTION("""COMPUTED_VALUE"""),2.0)</f>
        <v>2</v>
      </c>
      <c r="AC32" s="274">
        <f>IFERROR(__xludf.DUMMYFUNCTION("""COMPUTED_VALUE"""),0.0)</f>
        <v>0</v>
      </c>
      <c r="AD32" s="275"/>
      <c r="AE32" s="275"/>
      <c r="AF32" s="279">
        <f>IFERROR(__xludf.DUMMYFUNCTION("""COMPUTED_VALUE"""),2.0)</f>
        <v>2</v>
      </c>
      <c r="AG32" s="274">
        <f>IFERROR(__xludf.DUMMYFUNCTION("""COMPUTED_VALUE"""),0.0)</f>
        <v>0</v>
      </c>
      <c r="AH32" s="275"/>
      <c r="AI32" s="275"/>
      <c r="AJ32" s="273">
        <f>IFERROR(__xludf.DUMMYFUNCTION("""COMPUTED_VALUE"""),5.0)</f>
        <v>5</v>
      </c>
      <c r="AK32" s="274">
        <f>IFERROR(__xludf.DUMMYFUNCTION("""COMPUTED_VALUE"""),0.0)</f>
        <v>0</v>
      </c>
      <c r="AL32" s="275"/>
      <c r="AM32" s="275"/>
      <c r="AN32" s="273">
        <f>IFERROR(__xludf.DUMMYFUNCTION("""COMPUTED_VALUE"""),19.0)</f>
        <v>19</v>
      </c>
      <c r="AO32" s="274">
        <f>IFERROR(__xludf.DUMMYFUNCTION("""COMPUTED_VALUE"""),0.0)</f>
        <v>0</v>
      </c>
      <c r="AP32" s="275"/>
      <c r="AQ32" s="275"/>
      <c r="AR32" s="273">
        <f>IFERROR(__xludf.DUMMYFUNCTION("""COMPUTED_VALUE"""),4.0)</f>
        <v>4</v>
      </c>
      <c r="AS32" s="274">
        <f>IFERROR(__xludf.DUMMYFUNCTION("""COMPUTED_VALUE"""),0.0)</f>
        <v>0</v>
      </c>
      <c r="AT32" s="275"/>
      <c r="AU32" s="275"/>
      <c r="AV32" s="273">
        <f>IFERROR(__xludf.DUMMYFUNCTION("""COMPUTED_VALUE"""),2.0)</f>
        <v>2</v>
      </c>
      <c r="AW32" s="274">
        <f>IFERROR(__xludf.DUMMYFUNCTION("""COMPUTED_VALUE"""),0.0)</f>
        <v>0</v>
      </c>
      <c r="AX32" s="275"/>
      <c r="AY32" s="275"/>
      <c r="AZ32" s="273">
        <f>IFERROR(__xludf.DUMMYFUNCTION("""COMPUTED_VALUE"""),3.0)</f>
        <v>3</v>
      </c>
      <c r="BA32" s="274">
        <f>IFERROR(__xludf.DUMMYFUNCTION("""COMPUTED_VALUE"""),0.0)</f>
        <v>0</v>
      </c>
      <c r="BB32" s="275"/>
      <c r="BC32" s="275"/>
      <c r="BD32" s="273">
        <f>IFERROR(__xludf.DUMMYFUNCTION("""COMPUTED_VALUE"""),5.0)</f>
        <v>5</v>
      </c>
      <c r="BE32" s="274">
        <f>IFERROR(__xludf.DUMMYFUNCTION("""COMPUTED_VALUE"""),0.0)</f>
        <v>0</v>
      </c>
      <c r="BF32" s="275"/>
      <c r="BG32" s="275"/>
      <c r="BH32" s="269"/>
      <c r="BI32" s="269">
        <f>IFERROR(__xludf.DUMMYFUNCTION("""COMPUTED_VALUE"""),0.0)</f>
        <v>0</v>
      </c>
      <c r="BJ32" s="269"/>
      <c r="BK32" s="269"/>
      <c r="BL32" s="269"/>
      <c r="BM32" s="269">
        <f>IFERROR(__xludf.DUMMYFUNCTION("""COMPUTED_VALUE"""),0.0)</f>
        <v>0</v>
      </c>
      <c r="BN32" s="269"/>
      <c r="BO32" s="269"/>
      <c r="BP32" s="269"/>
      <c r="BQ32" s="269">
        <f>IFERROR(__xludf.DUMMYFUNCTION("""COMPUTED_VALUE"""),0.0)</f>
        <v>0</v>
      </c>
      <c r="BR32" s="269"/>
      <c r="BS32" s="269"/>
      <c r="BT32" s="269"/>
      <c r="BU32" s="269">
        <f>IFERROR(__xludf.DUMMYFUNCTION("""COMPUTED_VALUE"""),0.0)</f>
        <v>0</v>
      </c>
      <c r="BV32" s="269"/>
      <c r="BW32" s="269"/>
      <c r="BX32" s="269"/>
      <c r="BY32" s="269">
        <f>IFERROR(__xludf.DUMMYFUNCTION("""COMPUTED_VALUE"""),0.0)</f>
        <v>0</v>
      </c>
      <c r="BZ32" s="269"/>
      <c r="CA32" s="269"/>
      <c r="CB32" s="269"/>
      <c r="CC32" s="269">
        <f>IFERROR(__xludf.DUMMYFUNCTION("""COMPUTED_VALUE"""),0.0)</f>
        <v>0</v>
      </c>
      <c r="CD32" s="269"/>
      <c r="CE32" s="269"/>
    </row>
    <row r="33">
      <c r="A33" s="271">
        <f>IFERROR(__xludf.DUMMYFUNCTION("""COMPUTED_VALUE"""),46210.0)</f>
        <v>46210</v>
      </c>
      <c r="B33" s="269" t="str">
        <f>IFERROR(__xludf.DUMMYFUNCTION("""COMPUTED_VALUE"""),"火")</f>
        <v>火</v>
      </c>
      <c r="C33" s="272">
        <f>IFERROR(__xludf.DUMMYFUNCTION("""COMPUTED_VALUE"""),0.0)</f>
        <v>0</v>
      </c>
      <c r="D33" s="273">
        <f>IFERROR(__xludf.DUMMYFUNCTION("""COMPUTED_VALUE"""),1.0)</f>
        <v>1</v>
      </c>
      <c r="E33" s="274">
        <f>IFERROR(__xludf.DUMMYFUNCTION("""COMPUTED_VALUE"""),0.0)</f>
        <v>0</v>
      </c>
      <c r="F33" s="275"/>
      <c r="G33" s="275"/>
      <c r="H33" s="273">
        <f>IFERROR(__xludf.DUMMYFUNCTION("""COMPUTED_VALUE"""),1.0)</f>
        <v>1</v>
      </c>
      <c r="I33" s="274">
        <f>IFERROR(__xludf.DUMMYFUNCTION("""COMPUTED_VALUE"""),0.0)</f>
        <v>0</v>
      </c>
      <c r="J33" s="275"/>
      <c r="K33" s="275"/>
      <c r="L33" s="273">
        <f>IFERROR(__xludf.DUMMYFUNCTION("""COMPUTED_VALUE"""),2.0)</f>
        <v>2</v>
      </c>
      <c r="M33" s="274">
        <f>IFERROR(__xludf.DUMMYFUNCTION("""COMPUTED_VALUE"""),0.0)</f>
        <v>0</v>
      </c>
      <c r="N33" s="275"/>
      <c r="O33" s="275"/>
      <c r="P33" s="273">
        <f>IFERROR(__xludf.DUMMYFUNCTION("""COMPUTED_VALUE"""),4.0)</f>
        <v>4</v>
      </c>
      <c r="Q33" s="274">
        <f>IFERROR(__xludf.DUMMYFUNCTION("""COMPUTED_VALUE"""),0.0)</f>
        <v>0</v>
      </c>
      <c r="R33" s="275"/>
      <c r="S33" s="278"/>
      <c r="T33" s="273">
        <f>IFERROR(__xludf.DUMMYFUNCTION("""COMPUTED_VALUE"""),4.0)</f>
        <v>4</v>
      </c>
      <c r="U33" s="274">
        <f>IFERROR(__xludf.DUMMYFUNCTION("""COMPUTED_VALUE"""),0.0)</f>
        <v>0</v>
      </c>
      <c r="V33" s="275"/>
      <c r="W33" s="275"/>
      <c r="X33" s="273">
        <f>IFERROR(__xludf.DUMMYFUNCTION("""COMPUTED_VALUE"""),2.0)</f>
        <v>2</v>
      </c>
      <c r="Y33" s="274">
        <f>IFERROR(__xludf.DUMMYFUNCTION("""COMPUTED_VALUE"""),0.0)</f>
        <v>0</v>
      </c>
      <c r="Z33" s="275"/>
      <c r="AA33" s="275"/>
      <c r="AB33" s="273">
        <f>IFERROR(__xludf.DUMMYFUNCTION("""COMPUTED_VALUE"""),2.0)</f>
        <v>2</v>
      </c>
      <c r="AC33" s="274">
        <f>IFERROR(__xludf.DUMMYFUNCTION("""COMPUTED_VALUE"""),0.0)</f>
        <v>0</v>
      </c>
      <c r="AD33" s="275"/>
      <c r="AE33" s="275"/>
      <c r="AF33" s="279">
        <f>IFERROR(__xludf.DUMMYFUNCTION("""COMPUTED_VALUE"""),2.0)</f>
        <v>2</v>
      </c>
      <c r="AG33" s="274">
        <f>IFERROR(__xludf.DUMMYFUNCTION("""COMPUTED_VALUE"""),0.0)</f>
        <v>0</v>
      </c>
      <c r="AH33" s="275"/>
      <c r="AI33" s="275"/>
      <c r="AJ33" s="273">
        <f>IFERROR(__xludf.DUMMYFUNCTION("""COMPUTED_VALUE"""),5.0)</f>
        <v>5</v>
      </c>
      <c r="AK33" s="274">
        <f>IFERROR(__xludf.DUMMYFUNCTION("""COMPUTED_VALUE"""),0.0)</f>
        <v>0</v>
      </c>
      <c r="AL33" s="275"/>
      <c r="AM33" s="275"/>
      <c r="AN33" s="273">
        <f>IFERROR(__xludf.DUMMYFUNCTION("""COMPUTED_VALUE"""),19.0)</f>
        <v>19</v>
      </c>
      <c r="AO33" s="274">
        <f>IFERROR(__xludf.DUMMYFUNCTION("""COMPUTED_VALUE"""),0.0)</f>
        <v>0</v>
      </c>
      <c r="AP33" s="275"/>
      <c r="AQ33" s="275"/>
      <c r="AR33" s="273">
        <f>IFERROR(__xludf.DUMMYFUNCTION("""COMPUTED_VALUE"""),4.0)</f>
        <v>4</v>
      </c>
      <c r="AS33" s="274">
        <f>IFERROR(__xludf.DUMMYFUNCTION("""COMPUTED_VALUE"""),0.0)</f>
        <v>0</v>
      </c>
      <c r="AT33" s="275"/>
      <c r="AU33" s="275"/>
      <c r="AV33" s="273">
        <f>IFERROR(__xludf.DUMMYFUNCTION("""COMPUTED_VALUE"""),2.0)</f>
        <v>2</v>
      </c>
      <c r="AW33" s="274">
        <f>IFERROR(__xludf.DUMMYFUNCTION("""COMPUTED_VALUE"""),0.0)</f>
        <v>0</v>
      </c>
      <c r="AX33" s="275"/>
      <c r="AY33" s="275"/>
      <c r="AZ33" s="273">
        <f>IFERROR(__xludf.DUMMYFUNCTION("""COMPUTED_VALUE"""),3.0)</f>
        <v>3</v>
      </c>
      <c r="BA33" s="274">
        <f>IFERROR(__xludf.DUMMYFUNCTION("""COMPUTED_VALUE"""),0.0)</f>
        <v>0</v>
      </c>
      <c r="BB33" s="275"/>
      <c r="BC33" s="275"/>
      <c r="BD33" s="273">
        <f>IFERROR(__xludf.DUMMYFUNCTION("""COMPUTED_VALUE"""),5.0)</f>
        <v>5</v>
      </c>
      <c r="BE33" s="274">
        <f>IFERROR(__xludf.DUMMYFUNCTION("""COMPUTED_VALUE"""),0.0)</f>
        <v>0</v>
      </c>
      <c r="BF33" s="275"/>
      <c r="BG33" s="275"/>
      <c r="BH33" s="269"/>
      <c r="BI33" s="269">
        <f>IFERROR(__xludf.DUMMYFUNCTION("""COMPUTED_VALUE"""),0.0)</f>
        <v>0</v>
      </c>
      <c r="BJ33" s="269"/>
      <c r="BK33" s="269"/>
      <c r="BL33" s="269"/>
      <c r="BM33" s="269">
        <f>IFERROR(__xludf.DUMMYFUNCTION("""COMPUTED_VALUE"""),0.0)</f>
        <v>0</v>
      </c>
      <c r="BN33" s="269"/>
      <c r="BO33" s="269"/>
      <c r="BP33" s="269"/>
      <c r="BQ33" s="269">
        <f>IFERROR(__xludf.DUMMYFUNCTION("""COMPUTED_VALUE"""),0.0)</f>
        <v>0</v>
      </c>
      <c r="BR33" s="269"/>
      <c r="BS33" s="269"/>
      <c r="BT33" s="269"/>
      <c r="BU33" s="269">
        <f>IFERROR(__xludf.DUMMYFUNCTION("""COMPUTED_VALUE"""),0.0)</f>
        <v>0</v>
      </c>
      <c r="BV33" s="269"/>
      <c r="BW33" s="269"/>
      <c r="BX33" s="269"/>
      <c r="BY33" s="269">
        <f>IFERROR(__xludf.DUMMYFUNCTION("""COMPUTED_VALUE"""),0.0)</f>
        <v>0</v>
      </c>
      <c r="BZ33" s="269"/>
      <c r="CA33" s="269"/>
      <c r="CB33" s="269"/>
      <c r="CC33" s="269">
        <f>IFERROR(__xludf.DUMMYFUNCTION("""COMPUTED_VALUE"""),0.0)</f>
        <v>0</v>
      </c>
      <c r="CD33" s="269"/>
      <c r="CE33" s="269"/>
    </row>
    <row r="34">
      <c r="A34" s="271">
        <f>IFERROR(__xludf.DUMMYFUNCTION("""COMPUTED_VALUE"""),46211.0)</f>
        <v>46211</v>
      </c>
      <c r="B34" s="269" t="str">
        <f>IFERROR(__xludf.DUMMYFUNCTION("""COMPUTED_VALUE"""),"水")</f>
        <v>水</v>
      </c>
      <c r="C34" s="272">
        <f>IFERROR(__xludf.DUMMYFUNCTION("""COMPUTED_VALUE"""),0.0)</f>
        <v>0</v>
      </c>
      <c r="D34" s="273">
        <f>IFERROR(__xludf.DUMMYFUNCTION("""COMPUTED_VALUE"""),1.0)</f>
        <v>1</v>
      </c>
      <c r="E34" s="274">
        <f>IFERROR(__xludf.DUMMYFUNCTION("""COMPUTED_VALUE"""),0.0)</f>
        <v>0</v>
      </c>
      <c r="F34" s="275"/>
      <c r="G34" s="275"/>
      <c r="H34" s="273">
        <f>IFERROR(__xludf.DUMMYFUNCTION("""COMPUTED_VALUE"""),1.0)</f>
        <v>1</v>
      </c>
      <c r="I34" s="274">
        <f>IFERROR(__xludf.DUMMYFUNCTION("""COMPUTED_VALUE"""),0.0)</f>
        <v>0</v>
      </c>
      <c r="J34" s="275"/>
      <c r="K34" s="275"/>
      <c r="L34" s="273">
        <f>IFERROR(__xludf.DUMMYFUNCTION("""COMPUTED_VALUE"""),2.0)</f>
        <v>2</v>
      </c>
      <c r="M34" s="274">
        <f>IFERROR(__xludf.DUMMYFUNCTION("""COMPUTED_VALUE"""),0.0)</f>
        <v>0</v>
      </c>
      <c r="N34" s="275"/>
      <c r="O34" s="275"/>
      <c r="P34" s="273">
        <f>IFERROR(__xludf.DUMMYFUNCTION("""COMPUTED_VALUE"""),4.0)</f>
        <v>4</v>
      </c>
      <c r="Q34" s="274">
        <f>IFERROR(__xludf.DUMMYFUNCTION("""COMPUTED_VALUE"""),0.0)</f>
        <v>0</v>
      </c>
      <c r="R34" s="275"/>
      <c r="S34" s="278"/>
      <c r="T34" s="273">
        <f>IFERROR(__xludf.DUMMYFUNCTION("""COMPUTED_VALUE"""),4.0)</f>
        <v>4</v>
      </c>
      <c r="U34" s="274">
        <f>IFERROR(__xludf.DUMMYFUNCTION("""COMPUTED_VALUE"""),0.0)</f>
        <v>0</v>
      </c>
      <c r="V34" s="275"/>
      <c r="W34" s="275"/>
      <c r="X34" s="273">
        <f>IFERROR(__xludf.DUMMYFUNCTION("""COMPUTED_VALUE"""),2.0)</f>
        <v>2</v>
      </c>
      <c r="Y34" s="274">
        <f>IFERROR(__xludf.DUMMYFUNCTION("""COMPUTED_VALUE"""),0.0)</f>
        <v>0</v>
      </c>
      <c r="Z34" s="275"/>
      <c r="AA34" s="275"/>
      <c r="AB34" s="273">
        <f>IFERROR(__xludf.DUMMYFUNCTION("""COMPUTED_VALUE"""),2.0)</f>
        <v>2</v>
      </c>
      <c r="AC34" s="274">
        <f>IFERROR(__xludf.DUMMYFUNCTION("""COMPUTED_VALUE"""),0.0)</f>
        <v>0</v>
      </c>
      <c r="AD34" s="275"/>
      <c r="AE34" s="275"/>
      <c r="AF34" s="279">
        <f>IFERROR(__xludf.DUMMYFUNCTION("""COMPUTED_VALUE"""),2.0)</f>
        <v>2</v>
      </c>
      <c r="AG34" s="274">
        <f>IFERROR(__xludf.DUMMYFUNCTION("""COMPUTED_VALUE"""),0.0)</f>
        <v>0</v>
      </c>
      <c r="AH34" s="275"/>
      <c r="AI34" s="275"/>
      <c r="AJ34" s="273">
        <f>IFERROR(__xludf.DUMMYFUNCTION("""COMPUTED_VALUE"""),5.0)</f>
        <v>5</v>
      </c>
      <c r="AK34" s="274">
        <f>IFERROR(__xludf.DUMMYFUNCTION("""COMPUTED_VALUE"""),0.0)</f>
        <v>0</v>
      </c>
      <c r="AL34" s="275"/>
      <c r="AM34" s="275"/>
      <c r="AN34" s="273">
        <f>IFERROR(__xludf.DUMMYFUNCTION("""COMPUTED_VALUE"""),19.0)</f>
        <v>19</v>
      </c>
      <c r="AO34" s="274">
        <f>IFERROR(__xludf.DUMMYFUNCTION("""COMPUTED_VALUE"""),0.0)</f>
        <v>0</v>
      </c>
      <c r="AP34" s="275"/>
      <c r="AQ34" s="275"/>
      <c r="AR34" s="273">
        <f>IFERROR(__xludf.DUMMYFUNCTION("""COMPUTED_VALUE"""),4.0)</f>
        <v>4</v>
      </c>
      <c r="AS34" s="274">
        <f>IFERROR(__xludf.DUMMYFUNCTION("""COMPUTED_VALUE"""),0.0)</f>
        <v>0</v>
      </c>
      <c r="AT34" s="275"/>
      <c r="AU34" s="275"/>
      <c r="AV34" s="273">
        <f>IFERROR(__xludf.DUMMYFUNCTION("""COMPUTED_VALUE"""),2.0)</f>
        <v>2</v>
      </c>
      <c r="AW34" s="274">
        <f>IFERROR(__xludf.DUMMYFUNCTION("""COMPUTED_VALUE"""),0.0)</f>
        <v>0</v>
      </c>
      <c r="AX34" s="275"/>
      <c r="AY34" s="275"/>
      <c r="AZ34" s="273">
        <f>IFERROR(__xludf.DUMMYFUNCTION("""COMPUTED_VALUE"""),3.0)</f>
        <v>3</v>
      </c>
      <c r="BA34" s="274">
        <f>IFERROR(__xludf.DUMMYFUNCTION("""COMPUTED_VALUE"""),0.0)</f>
        <v>0</v>
      </c>
      <c r="BB34" s="275"/>
      <c r="BC34" s="275"/>
      <c r="BD34" s="273">
        <f>IFERROR(__xludf.DUMMYFUNCTION("""COMPUTED_VALUE"""),5.0)</f>
        <v>5</v>
      </c>
      <c r="BE34" s="274">
        <f>IFERROR(__xludf.DUMMYFUNCTION("""COMPUTED_VALUE"""),0.0)</f>
        <v>0</v>
      </c>
      <c r="BF34" s="275"/>
      <c r="BG34" s="275"/>
      <c r="BH34" s="269"/>
      <c r="BI34" s="269">
        <f>IFERROR(__xludf.DUMMYFUNCTION("""COMPUTED_VALUE"""),0.0)</f>
        <v>0</v>
      </c>
      <c r="BJ34" s="269"/>
      <c r="BK34" s="269"/>
      <c r="BL34" s="269"/>
      <c r="BM34" s="269">
        <f>IFERROR(__xludf.DUMMYFUNCTION("""COMPUTED_VALUE"""),0.0)</f>
        <v>0</v>
      </c>
      <c r="BN34" s="269"/>
      <c r="BO34" s="269"/>
      <c r="BP34" s="269"/>
      <c r="BQ34" s="269">
        <f>IFERROR(__xludf.DUMMYFUNCTION("""COMPUTED_VALUE"""),0.0)</f>
        <v>0</v>
      </c>
      <c r="BR34" s="269"/>
      <c r="BS34" s="269"/>
      <c r="BT34" s="269"/>
      <c r="BU34" s="269">
        <f>IFERROR(__xludf.DUMMYFUNCTION("""COMPUTED_VALUE"""),0.0)</f>
        <v>0</v>
      </c>
      <c r="BV34" s="269"/>
      <c r="BW34" s="269"/>
      <c r="BX34" s="269"/>
      <c r="BY34" s="269">
        <f>IFERROR(__xludf.DUMMYFUNCTION("""COMPUTED_VALUE"""),0.0)</f>
        <v>0</v>
      </c>
      <c r="BZ34" s="269"/>
      <c r="CA34" s="269"/>
      <c r="CB34" s="269"/>
      <c r="CC34" s="269">
        <f>IFERROR(__xludf.DUMMYFUNCTION("""COMPUTED_VALUE"""),0.0)</f>
        <v>0</v>
      </c>
      <c r="CD34" s="269"/>
      <c r="CE34" s="269"/>
    </row>
    <row r="35">
      <c r="A35" s="271">
        <f>IFERROR(__xludf.DUMMYFUNCTION("""COMPUTED_VALUE"""),46219.0)</f>
        <v>46219</v>
      </c>
      <c r="B35" s="269" t="str">
        <f>IFERROR(__xludf.DUMMYFUNCTION("""COMPUTED_VALUE"""),"木")</f>
        <v>木</v>
      </c>
      <c r="C35" s="272">
        <f>IFERROR(__xludf.DUMMYFUNCTION("""COMPUTED_VALUE"""),0.0)</f>
        <v>0</v>
      </c>
      <c r="D35" s="273">
        <f>IFERROR(__xludf.DUMMYFUNCTION("""COMPUTED_VALUE"""),1.0)</f>
        <v>1</v>
      </c>
      <c r="E35" s="274">
        <f>IFERROR(__xludf.DUMMYFUNCTION("""COMPUTED_VALUE"""),0.0)</f>
        <v>0</v>
      </c>
      <c r="F35" s="275"/>
      <c r="G35" s="275"/>
      <c r="H35" s="273">
        <f>IFERROR(__xludf.DUMMYFUNCTION("""COMPUTED_VALUE"""),1.0)</f>
        <v>1</v>
      </c>
      <c r="I35" s="274">
        <f>IFERROR(__xludf.DUMMYFUNCTION("""COMPUTED_VALUE"""),0.0)</f>
        <v>0</v>
      </c>
      <c r="J35" s="275"/>
      <c r="K35" s="275"/>
      <c r="L35" s="273">
        <f>IFERROR(__xludf.DUMMYFUNCTION("""COMPUTED_VALUE"""),2.0)</f>
        <v>2</v>
      </c>
      <c r="M35" s="274">
        <f>IFERROR(__xludf.DUMMYFUNCTION("""COMPUTED_VALUE"""),0.0)</f>
        <v>0</v>
      </c>
      <c r="N35" s="275"/>
      <c r="O35" s="275"/>
      <c r="P35" s="273">
        <f>IFERROR(__xludf.DUMMYFUNCTION("""COMPUTED_VALUE"""),4.0)</f>
        <v>4</v>
      </c>
      <c r="Q35" s="274">
        <f>IFERROR(__xludf.DUMMYFUNCTION("""COMPUTED_VALUE"""),0.0)</f>
        <v>0</v>
      </c>
      <c r="R35" s="275"/>
      <c r="S35" s="278"/>
      <c r="T35" s="273">
        <f>IFERROR(__xludf.DUMMYFUNCTION("""COMPUTED_VALUE"""),4.0)</f>
        <v>4</v>
      </c>
      <c r="U35" s="274">
        <f>IFERROR(__xludf.DUMMYFUNCTION("""COMPUTED_VALUE"""),0.0)</f>
        <v>0</v>
      </c>
      <c r="V35" s="275"/>
      <c r="W35" s="275"/>
      <c r="X35" s="273">
        <f>IFERROR(__xludf.DUMMYFUNCTION("""COMPUTED_VALUE"""),2.0)</f>
        <v>2</v>
      </c>
      <c r="Y35" s="274">
        <f>IFERROR(__xludf.DUMMYFUNCTION("""COMPUTED_VALUE"""),0.0)</f>
        <v>0</v>
      </c>
      <c r="Z35" s="275"/>
      <c r="AA35" s="275"/>
      <c r="AB35" s="273">
        <f>IFERROR(__xludf.DUMMYFUNCTION("""COMPUTED_VALUE"""),2.0)</f>
        <v>2</v>
      </c>
      <c r="AC35" s="274">
        <f>IFERROR(__xludf.DUMMYFUNCTION("""COMPUTED_VALUE"""),0.0)</f>
        <v>0</v>
      </c>
      <c r="AD35" s="275"/>
      <c r="AE35" s="275"/>
      <c r="AF35" s="279">
        <f>IFERROR(__xludf.DUMMYFUNCTION("""COMPUTED_VALUE"""),2.0)</f>
        <v>2</v>
      </c>
      <c r="AG35" s="274">
        <f>IFERROR(__xludf.DUMMYFUNCTION("""COMPUTED_VALUE"""),0.0)</f>
        <v>0</v>
      </c>
      <c r="AH35" s="275"/>
      <c r="AI35" s="275"/>
      <c r="AJ35" s="273">
        <f>IFERROR(__xludf.DUMMYFUNCTION("""COMPUTED_VALUE"""),5.0)</f>
        <v>5</v>
      </c>
      <c r="AK35" s="274">
        <f>IFERROR(__xludf.DUMMYFUNCTION("""COMPUTED_VALUE"""),0.0)</f>
        <v>0</v>
      </c>
      <c r="AL35" s="275"/>
      <c r="AM35" s="275"/>
      <c r="AN35" s="273">
        <f>IFERROR(__xludf.DUMMYFUNCTION("""COMPUTED_VALUE"""),19.0)</f>
        <v>19</v>
      </c>
      <c r="AO35" s="274">
        <f>IFERROR(__xludf.DUMMYFUNCTION("""COMPUTED_VALUE"""),0.0)</f>
        <v>0</v>
      </c>
      <c r="AP35" s="275"/>
      <c r="AQ35" s="275"/>
      <c r="AR35" s="273">
        <f>IFERROR(__xludf.DUMMYFUNCTION("""COMPUTED_VALUE"""),4.0)</f>
        <v>4</v>
      </c>
      <c r="AS35" s="274">
        <f>IFERROR(__xludf.DUMMYFUNCTION("""COMPUTED_VALUE"""),0.0)</f>
        <v>0</v>
      </c>
      <c r="AT35" s="275"/>
      <c r="AU35" s="275"/>
      <c r="AV35" s="273">
        <f>IFERROR(__xludf.DUMMYFUNCTION("""COMPUTED_VALUE"""),2.0)</f>
        <v>2</v>
      </c>
      <c r="AW35" s="274">
        <f>IFERROR(__xludf.DUMMYFUNCTION("""COMPUTED_VALUE"""),0.0)</f>
        <v>0</v>
      </c>
      <c r="AX35" s="275"/>
      <c r="AY35" s="275"/>
      <c r="AZ35" s="273">
        <f>IFERROR(__xludf.DUMMYFUNCTION("""COMPUTED_VALUE"""),3.0)</f>
        <v>3</v>
      </c>
      <c r="BA35" s="274">
        <f>IFERROR(__xludf.DUMMYFUNCTION("""COMPUTED_VALUE"""),0.0)</f>
        <v>0</v>
      </c>
      <c r="BB35" s="275"/>
      <c r="BC35" s="275"/>
      <c r="BD35" s="273">
        <f>IFERROR(__xludf.DUMMYFUNCTION("""COMPUTED_VALUE"""),5.0)</f>
        <v>5</v>
      </c>
      <c r="BE35" s="274">
        <f>IFERROR(__xludf.DUMMYFUNCTION("""COMPUTED_VALUE"""),0.0)</f>
        <v>0</v>
      </c>
      <c r="BF35" s="275"/>
      <c r="BG35" s="275"/>
      <c r="BH35" s="269"/>
      <c r="BI35" s="269">
        <f>IFERROR(__xludf.DUMMYFUNCTION("""COMPUTED_VALUE"""),0.0)</f>
        <v>0</v>
      </c>
      <c r="BJ35" s="269"/>
      <c r="BK35" s="269"/>
      <c r="BL35" s="269"/>
      <c r="BM35" s="269">
        <f>IFERROR(__xludf.DUMMYFUNCTION("""COMPUTED_VALUE"""),0.0)</f>
        <v>0</v>
      </c>
      <c r="BN35" s="269"/>
      <c r="BO35" s="269"/>
      <c r="BP35" s="269"/>
      <c r="BQ35" s="269">
        <f>IFERROR(__xludf.DUMMYFUNCTION("""COMPUTED_VALUE"""),0.0)</f>
        <v>0</v>
      </c>
      <c r="BR35" s="269"/>
      <c r="BS35" s="269"/>
      <c r="BT35" s="269"/>
      <c r="BU35" s="269">
        <f>IFERROR(__xludf.DUMMYFUNCTION("""COMPUTED_VALUE"""),0.0)</f>
        <v>0</v>
      </c>
      <c r="BV35" s="269"/>
      <c r="BW35" s="269"/>
      <c r="BX35" s="269"/>
      <c r="BY35" s="269">
        <f>IFERROR(__xludf.DUMMYFUNCTION("""COMPUTED_VALUE"""),0.0)</f>
        <v>0</v>
      </c>
      <c r="BZ35" s="269"/>
      <c r="CA35" s="269"/>
      <c r="CB35" s="269"/>
      <c r="CC35" s="269">
        <f>IFERROR(__xludf.DUMMYFUNCTION("""COMPUTED_VALUE"""),0.0)</f>
        <v>0</v>
      </c>
      <c r="CD35" s="269"/>
      <c r="CE35" s="269"/>
    </row>
    <row r="36">
      <c r="A36" s="271">
        <f>IFERROR(__xludf.DUMMYFUNCTION("""COMPUTED_VALUE"""),46220.0)</f>
        <v>46220</v>
      </c>
      <c r="B36" s="269" t="str">
        <f>IFERROR(__xludf.DUMMYFUNCTION("""COMPUTED_VALUE"""),"金")</f>
        <v>金</v>
      </c>
      <c r="C36" s="272">
        <f>IFERROR(__xludf.DUMMYFUNCTION("""COMPUTED_VALUE"""),0.0)</f>
        <v>0</v>
      </c>
      <c r="D36" s="273">
        <f>IFERROR(__xludf.DUMMYFUNCTION("""COMPUTED_VALUE"""),1.0)</f>
        <v>1</v>
      </c>
      <c r="E36" s="274">
        <f>IFERROR(__xludf.DUMMYFUNCTION("""COMPUTED_VALUE"""),0.0)</f>
        <v>0</v>
      </c>
      <c r="F36" s="275"/>
      <c r="G36" s="275"/>
      <c r="H36" s="273">
        <f>IFERROR(__xludf.DUMMYFUNCTION("""COMPUTED_VALUE"""),1.0)</f>
        <v>1</v>
      </c>
      <c r="I36" s="274">
        <f>IFERROR(__xludf.DUMMYFUNCTION("""COMPUTED_VALUE"""),0.0)</f>
        <v>0</v>
      </c>
      <c r="J36" s="275"/>
      <c r="K36" s="275"/>
      <c r="L36" s="273">
        <f>IFERROR(__xludf.DUMMYFUNCTION("""COMPUTED_VALUE"""),2.0)</f>
        <v>2</v>
      </c>
      <c r="M36" s="274">
        <f>IFERROR(__xludf.DUMMYFUNCTION("""COMPUTED_VALUE"""),0.0)</f>
        <v>0</v>
      </c>
      <c r="N36" s="275"/>
      <c r="O36" s="275"/>
      <c r="P36" s="273">
        <f>IFERROR(__xludf.DUMMYFUNCTION("""COMPUTED_VALUE"""),4.0)</f>
        <v>4</v>
      </c>
      <c r="Q36" s="274">
        <f>IFERROR(__xludf.DUMMYFUNCTION("""COMPUTED_VALUE"""),0.0)</f>
        <v>0</v>
      </c>
      <c r="R36" s="275"/>
      <c r="S36" s="278"/>
      <c r="T36" s="273">
        <f>IFERROR(__xludf.DUMMYFUNCTION("""COMPUTED_VALUE"""),4.0)</f>
        <v>4</v>
      </c>
      <c r="U36" s="274">
        <f>IFERROR(__xludf.DUMMYFUNCTION("""COMPUTED_VALUE"""),0.0)</f>
        <v>0</v>
      </c>
      <c r="V36" s="275"/>
      <c r="W36" s="275"/>
      <c r="X36" s="273">
        <f>IFERROR(__xludf.DUMMYFUNCTION("""COMPUTED_VALUE"""),2.0)</f>
        <v>2</v>
      </c>
      <c r="Y36" s="274">
        <f>IFERROR(__xludf.DUMMYFUNCTION("""COMPUTED_VALUE"""),0.0)</f>
        <v>0</v>
      </c>
      <c r="Z36" s="275"/>
      <c r="AA36" s="275"/>
      <c r="AB36" s="273">
        <f>IFERROR(__xludf.DUMMYFUNCTION("""COMPUTED_VALUE"""),2.0)</f>
        <v>2</v>
      </c>
      <c r="AC36" s="274">
        <f>IFERROR(__xludf.DUMMYFUNCTION("""COMPUTED_VALUE"""),0.0)</f>
        <v>0</v>
      </c>
      <c r="AD36" s="275"/>
      <c r="AE36" s="275"/>
      <c r="AF36" s="279">
        <f>IFERROR(__xludf.DUMMYFUNCTION("""COMPUTED_VALUE"""),2.0)</f>
        <v>2</v>
      </c>
      <c r="AG36" s="274">
        <f>IFERROR(__xludf.DUMMYFUNCTION("""COMPUTED_VALUE"""),0.0)</f>
        <v>0</v>
      </c>
      <c r="AH36" s="275"/>
      <c r="AI36" s="275"/>
      <c r="AJ36" s="273">
        <f>IFERROR(__xludf.DUMMYFUNCTION("""COMPUTED_VALUE"""),5.0)</f>
        <v>5</v>
      </c>
      <c r="AK36" s="274">
        <f>IFERROR(__xludf.DUMMYFUNCTION("""COMPUTED_VALUE"""),0.0)</f>
        <v>0</v>
      </c>
      <c r="AL36" s="275"/>
      <c r="AM36" s="275"/>
      <c r="AN36" s="273">
        <f>IFERROR(__xludf.DUMMYFUNCTION("""COMPUTED_VALUE"""),19.0)</f>
        <v>19</v>
      </c>
      <c r="AO36" s="274">
        <f>IFERROR(__xludf.DUMMYFUNCTION("""COMPUTED_VALUE"""),0.0)</f>
        <v>0</v>
      </c>
      <c r="AP36" s="275"/>
      <c r="AQ36" s="275"/>
      <c r="AR36" s="273">
        <f>IFERROR(__xludf.DUMMYFUNCTION("""COMPUTED_VALUE"""),4.0)</f>
        <v>4</v>
      </c>
      <c r="AS36" s="274">
        <f>IFERROR(__xludf.DUMMYFUNCTION("""COMPUTED_VALUE"""),0.0)</f>
        <v>0</v>
      </c>
      <c r="AT36" s="275"/>
      <c r="AU36" s="275"/>
      <c r="AV36" s="273">
        <f>IFERROR(__xludf.DUMMYFUNCTION("""COMPUTED_VALUE"""),2.0)</f>
        <v>2</v>
      </c>
      <c r="AW36" s="274">
        <f>IFERROR(__xludf.DUMMYFUNCTION("""COMPUTED_VALUE"""),0.0)</f>
        <v>0</v>
      </c>
      <c r="AX36" s="275"/>
      <c r="AY36" s="275"/>
      <c r="AZ36" s="273">
        <f>IFERROR(__xludf.DUMMYFUNCTION("""COMPUTED_VALUE"""),3.0)</f>
        <v>3</v>
      </c>
      <c r="BA36" s="274">
        <f>IFERROR(__xludf.DUMMYFUNCTION("""COMPUTED_VALUE"""),0.0)</f>
        <v>0</v>
      </c>
      <c r="BB36" s="275"/>
      <c r="BC36" s="275"/>
      <c r="BD36" s="273">
        <f>IFERROR(__xludf.DUMMYFUNCTION("""COMPUTED_VALUE"""),5.0)</f>
        <v>5</v>
      </c>
      <c r="BE36" s="274">
        <f>IFERROR(__xludf.DUMMYFUNCTION("""COMPUTED_VALUE"""),0.0)</f>
        <v>0</v>
      </c>
      <c r="BF36" s="275"/>
      <c r="BG36" s="275"/>
      <c r="BH36" s="269"/>
      <c r="BI36" s="269">
        <f>IFERROR(__xludf.DUMMYFUNCTION("""COMPUTED_VALUE"""),0.0)</f>
        <v>0</v>
      </c>
      <c r="BJ36" s="269"/>
      <c r="BK36" s="269"/>
      <c r="BL36" s="269"/>
      <c r="BM36" s="269">
        <f>IFERROR(__xludf.DUMMYFUNCTION("""COMPUTED_VALUE"""),0.0)</f>
        <v>0</v>
      </c>
      <c r="BN36" s="269"/>
      <c r="BO36" s="269"/>
      <c r="BP36" s="269"/>
      <c r="BQ36" s="269">
        <f>IFERROR(__xludf.DUMMYFUNCTION("""COMPUTED_VALUE"""),0.0)</f>
        <v>0</v>
      </c>
      <c r="BR36" s="269"/>
      <c r="BS36" s="269"/>
      <c r="BT36" s="269"/>
      <c r="BU36" s="269">
        <f>IFERROR(__xludf.DUMMYFUNCTION("""COMPUTED_VALUE"""),0.0)</f>
        <v>0</v>
      </c>
      <c r="BV36" s="269"/>
      <c r="BW36" s="269"/>
      <c r="BX36" s="269"/>
      <c r="BY36" s="269">
        <f>IFERROR(__xludf.DUMMYFUNCTION("""COMPUTED_VALUE"""),0.0)</f>
        <v>0</v>
      </c>
      <c r="BZ36" s="269"/>
      <c r="CA36" s="269"/>
      <c r="CB36" s="269"/>
      <c r="CC36" s="269">
        <f>IFERROR(__xludf.DUMMYFUNCTION("""COMPUTED_VALUE"""),0.0)</f>
        <v>0</v>
      </c>
      <c r="CD36" s="269"/>
      <c r="CE36" s="269"/>
    </row>
    <row r="37">
      <c r="A37" s="271">
        <f>IFERROR(__xludf.DUMMYFUNCTION("""COMPUTED_VALUE"""),46221.0)</f>
        <v>46221</v>
      </c>
      <c r="B37" s="269" t="str">
        <f>IFERROR(__xludf.DUMMYFUNCTION("""COMPUTED_VALUE"""),"土")</f>
        <v>土</v>
      </c>
      <c r="C37" s="272">
        <f>IFERROR(__xludf.DUMMYFUNCTION("""COMPUTED_VALUE"""),0.0)</f>
        <v>0</v>
      </c>
      <c r="D37" s="273">
        <f>IFERROR(__xludf.DUMMYFUNCTION("""COMPUTED_VALUE"""),1.0)</f>
        <v>1</v>
      </c>
      <c r="E37" s="274">
        <f>IFERROR(__xludf.DUMMYFUNCTION("""COMPUTED_VALUE"""),0.0)</f>
        <v>0</v>
      </c>
      <c r="F37" s="275"/>
      <c r="G37" s="275"/>
      <c r="H37" s="273">
        <f>IFERROR(__xludf.DUMMYFUNCTION("""COMPUTED_VALUE"""),1.0)</f>
        <v>1</v>
      </c>
      <c r="I37" s="274">
        <f>IFERROR(__xludf.DUMMYFUNCTION("""COMPUTED_VALUE"""),0.0)</f>
        <v>0</v>
      </c>
      <c r="J37" s="275"/>
      <c r="K37" s="275"/>
      <c r="L37" s="273">
        <f>IFERROR(__xludf.DUMMYFUNCTION("""COMPUTED_VALUE"""),2.0)</f>
        <v>2</v>
      </c>
      <c r="M37" s="274">
        <f>IFERROR(__xludf.DUMMYFUNCTION("""COMPUTED_VALUE"""),0.0)</f>
        <v>0</v>
      </c>
      <c r="N37" s="275"/>
      <c r="O37" s="275"/>
      <c r="P37" s="273">
        <f>IFERROR(__xludf.DUMMYFUNCTION("""COMPUTED_VALUE"""),4.0)</f>
        <v>4</v>
      </c>
      <c r="Q37" s="274">
        <f>IFERROR(__xludf.DUMMYFUNCTION("""COMPUTED_VALUE"""),0.0)</f>
        <v>0</v>
      </c>
      <c r="R37" s="275"/>
      <c r="S37" s="278"/>
      <c r="T37" s="273">
        <f>IFERROR(__xludf.DUMMYFUNCTION("""COMPUTED_VALUE"""),4.0)</f>
        <v>4</v>
      </c>
      <c r="U37" s="274">
        <f>IFERROR(__xludf.DUMMYFUNCTION("""COMPUTED_VALUE"""),0.0)</f>
        <v>0</v>
      </c>
      <c r="V37" s="275"/>
      <c r="W37" s="275"/>
      <c r="X37" s="273">
        <f>IFERROR(__xludf.DUMMYFUNCTION("""COMPUTED_VALUE"""),2.0)</f>
        <v>2</v>
      </c>
      <c r="Y37" s="274">
        <f>IFERROR(__xludf.DUMMYFUNCTION("""COMPUTED_VALUE"""),0.0)</f>
        <v>0</v>
      </c>
      <c r="Z37" s="275"/>
      <c r="AA37" s="275"/>
      <c r="AB37" s="273">
        <f>IFERROR(__xludf.DUMMYFUNCTION("""COMPUTED_VALUE"""),2.0)</f>
        <v>2</v>
      </c>
      <c r="AC37" s="274">
        <f>IFERROR(__xludf.DUMMYFUNCTION("""COMPUTED_VALUE"""),0.0)</f>
        <v>0</v>
      </c>
      <c r="AD37" s="275"/>
      <c r="AE37" s="275"/>
      <c r="AF37" s="279">
        <f>IFERROR(__xludf.DUMMYFUNCTION("""COMPUTED_VALUE"""),2.0)</f>
        <v>2</v>
      </c>
      <c r="AG37" s="274">
        <f>IFERROR(__xludf.DUMMYFUNCTION("""COMPUTED_VALUE"""),0.0)</f>
        <v>0</v>
      </c>
      <c r="AH37" s="275"/>
      <c r="AI37" s="275"/>
      <c r="AJ37" s="273">
        <f>IFERROR(__xludf.DUMMYFUNCTION("""COMPUTED_VALUE"""),5.0)</f>
        <v>5</v>
      </c>
      <c r="AK37" s="274">
        <f>IFERROR(__xludf.DUMMYFUNCTION("""COMPUTED_VALUE"""),0.0)</f>
        <v>0</v>
      </c>
      <c r="AL37" s="275"/>
      <c r="AM37" s="275"/>
      <c r="AN37" s="273">
        <f>IFERROR(__xludf.DUMMYFUNCTION("""COMPUTED_VALUE"""),19.0)</f>
        <v>19</v>
      </c>
      <c r="AO37" s="274">
        <f>IFERROR(__xludf.DUMMYFUNCTION("""COMPUTED_VALUE"""),0.0)</f>
        <v>0</v>
      </c>
      <c r="AP37" s="275"/>
      <c r="AQ37" s="275"/>
      <c r="AR37" s="273">
        <f>IFERROR(__xludf.DUMMYFUNCTION("""COMPUTED_VALUE"""),4.0)</f>
        <v>4</v>
      </c>
      <c r="AS37" s="274">
        <f>IFERROR(__xludf.DUMMYFUNCTION("""COMPUTED_VALUE"""),0.0)</f>
        <v>0</v>
      </c>
      <c r="AT37" s="275"/>
      <c r="AU37" s="275"/>
      <c r="AV37" s="273">
        <f>IFERROR(__xludf.DUMMYFUNCTION("""COMPUTED_VALUE"""),2.0)</f>
        <v>2</v>
      </c>
      <c r="AW37" s="274">
        <f>IFERROR(__xludf.DUMMYFUNCTION("""COMPUTED_VALUE"""),0.0)</f>
        <v>0</v>
      </c>
      <c r="AX37" s="275"/>
      <c r="AY37" s="275"/>
      <c r="AZ37" s="273">
        <f>IFERROR(__xludf.DUMMYFUNCTION("""COMPUTED_VALUE"""),3.0)</f>
        <v>3</v>
      </c>
      <c r="BA37" s="274">
        <f>IFERROR(__xludf.DUMMYFUNCTION("""COMPUTED_VALUE"""),0.0)</f>
        <v>0</v>
      </c>
      <c r="BB37" s="275"/>
      <c r="BC37" s="275"/>
      <c r="BD37" s="273">
        <f>IFERROR(__xludf.DUMMYFUNCTION("""COMPUTED_VALUE"""),5.0)</f>
        <v>5</v>
      </c>
      <c r="BE37" s="274">
        <f>IFERROR(__xludf.DUMMYFUNCTION("""COMPUTED_VALUE"""),0.0)</f>
        <v>0</v>
      </c>
      <c r="BF37" s="275"/>
      <c r="BG37" s="275"/>
      <c r="BH37" s="269"/>
      <c r="BI37" s="269">
        <f>IFERROR(__xludf.DUMMYFUNCTION("""COMPUTED_VALUE"""),0.0)</f>
        <v>0</v>
      </c>
      <c r="BJ37" s="269"/>
      <c r="BK37" s="269"/>
      <c r="BL37" s="269"/>
      <c r="BM37" s="269">
        <f>IFERROR(__xludf.DUMMYFUNCTION("""COMPUTED_VALUE"""),0.0)</f>
        <v>0</v>
      </c>
      <c r="BN37" s="269"/>
      <c r="BO37" s="269"/>
      <c r="BP37" s="269"/>
      <c r="BQ37" s="269">
        <f>IFERROR(__xludf.DUMMYFUNCTION("""COMPUTED_VALUE"""),0.0)</f>
        <v>0</v>
      </c>
      <c r="BR37" s="269"/>
      <c r="BS37" s="269"/>
      <c r="BT37" s="269"/>
      <c r="BU37" s="269">
        <f>IFERROR(__xludf.DUMMYFUNCTION("""COMPUTED_VALUE"""),0.0)</f>
        <v>0</v>
      </c>
      <c r="BV37" s="269"/>
      <c r="BW37" s="269"/>
      <c r="BX37" s="269"/>
      <c r="BY37" s="269">
        <f>IFERROR(__xludf.DUMMYFUNCTION("""COMPUTED_VALUE"""),0.0)</f>
        <v>0</v>
      </c>
      <c r="BZ37" s="269"/>
      <c r="CA37" s="269"/>
      <c r="CB37" s="269"/>
      <c r="CC37" s="269">
        <f>IFERROR(__xludf.DUMMYFUNCTION("""COMPUTED_VALUE"""),0.0)</f>
        <v>0</v>
      </c>
      <c r="CD37" s="269"/>
      <c r="CE37" s="269"/>
    </row>
    <row r="38">
      <c r="A38" s="271">
        <f>IFERROR(__xludf.DUMMYFUNCTION("""COMPUTED_VALUE"""),46229.0)</f>
        <v>46229</v>
      </c>
      <c r="B38" s="269" t="str">
        <f>IFERROR(__xludf.DUMMYFUNCTION("""COMPUTED_VALUE"""),"日")</f>
        <v>日</v>
      </c>
      <c r="C38" s="272">
        <f>IFERROR(__xludf.DUMMYFUNCTION("""COMPUTED_VALUE"""),0.0)</f>
        <v>0</v>
      </c>
      <c r="D38" s="273">
        <f>IFERROR(__xludf.DUMMYFUNCTION("""COMPUTED_VALUE"""),1.0)</f>
        <v>1</v>
      </c>
      <c r="E38" s="274">
        <f>IFERROR(__xludf.DUMMYFUNCTION("""COMPUTED_VALUE"""),0.0)</f>
        <v>0</v>
      </c>
      <c r="F38" s="275"/>
      <c r="G38" s="275"/>
      <c r="H38" s="273">
        <f>IFERROR(__xludf.DUMMYFUNCTION("""COMPUTED_VALUE"""),1.0)</f>
        <v>1</v>
      </c>
      <c r="I38" s="274">
        <f>IFERROR(__xludf.DUMMYFUNCTION("""COMPUTED_VALUE"""),0.0)</f>
        <v>0</v>
      </c>
      <c r="J38" s="275"/>
      <c r="K38" s="275"/>
      <c r="L38" s="273">
        <f>IFERROR(__xludf.DUMMYFUNCTION("""COMPUTED_VALUE"""),2.0)</f>
        <v>2</v>
      </c>
      <c r="M38" s="274">
        <f>IFERROR(__xludf.DUMMYFUNCTION("""COMPUTED_VALUE"""),0.0)</f>
        <v>0</v>
      </c>
      <c r="N38" s="275"/>
      <c r="O38" s="275"/>
      <c r="P38" s="273">
        <f>IFERROR(__xludf.DUMMYFUNCTION("""COMPUTED_VALUE"""),4.0)</f>
        <v>4</v>
      </c>
      <c r="Q38" s="274">
        <f>IFERROR(__xludf.DUMMYFUNCTION("""COMPUTED_VALUE"""),0.0)</f>
        <v>0</v>
      </c>
      <c r="R38" s="275"/>
      <c r="S38" s="278"/>
      <c r="T38" s="273">
        <f>IFERROR(__xludf.DUMMYFUNCTION("""COMPUTED_VALUE"""),4.0)</f>
        <v>4</v>
      </c>
      <c r="U38" s="274">
        <f>IFERROR(__xludf.DUMMYFUNCTION("""COMPUTED_VALUE"""),0.0)</f>
        <v>0</v>
      </c>
      <c r="V38" s="275"/>
      <c r="W38" s="275"/>
      <c r="X38" s="273">
        <f>IFERROR(__xludf.DUMMYFUNCTION("""COMPUTED_VALUE"""),2.0)</f>
        <v>2</v>
      </c>
      <c r="Y38" s="274">
        <f>IFERROR(__xludf.DUMMYFUNCTION("""COMPUTED_VALUE"""),0.0)</f>
        <v>0</v>
      </c>
      <c r="Z38" s="275"/>
      <c r="AA38" s="275"/>
      <c r="AB38" s="273">
        <f>IFERROR(__xludf.DUMMYFUNCTION("""COMPUTED_VALUE"""),2.0)</f>
        <v>2</v>
      </c>
      <c r="AC38" s="274">
        <f>IFERROR(__xludf.DUMMYFUNCTION("""COMPUTED_VALUE"""),0.0)</f>
        <v>0</v>
      </c>
      <c r="AD38" s="275"/>
      <c r="AE38" s="275"/>
      <c r="AF38" s="279">
        <f>IFERROR(__xludf.DUMMYFUNCTION("""COMPUTED_VALUE"""),2.0)</f>
        <v>2</v>
      </c>
      <c r="AG38" s="274">
        <f>IFERROR(__xludf.DUMMYFUNCTION("""COMPUTED_VALUE"""),0.0)</f>
        <v>0</v>
      </c>
      <c r="AH38" s="275"/>
      <c r="AI38" s="275"/>
      <c r="AJ38" s="273">
        <f>IFERROR(__xludf.DUMMYFUNCTION("""COMPUTED_VALUE"""),5.0)</f>
        <v>5</v>
      </c>
      <c r="AK38" s="274">
        <f>IFERROR(__xludf.DUMMYFUNCTION("""COMPUTED_VALUE"""),0.0)</f>
        <v>0</v>
      </c>
      <c r="AL38" s="275"/>
      <c r="AM38" s="275"/>
      <c r="AN38" s="273">
        <f>IFERROR(__xludf.DUMMYFUNCTION("""COMPUTED_VALUE"""),19.0)</f>
        <v>19</v>
      </c>
      <c r="AO38" s="274">
        <f>IFERROR(__xludf.DUMMYFUNCTION("""COMPUTED_VALUE"""),0.0)</f>
        <v>0</v>
      </c>
      <c r="AP38" s="275"/>
      <c r="AQ38" s="275"/>
      <c r="AR38" s="273">
        <f>IFERROR(__xludf.DUMMYFUNCTION("""COMPUTED_VALUE"""),4.0)</f>
        <v>4</v>
      </c>
      <c r="AS38" s="274">
        <f>IFERROR(__xludf.DUMMYFUNCTION("""COMPUTED_VALUE"""),0.0)</f>
        <v>0</v>
      </c>
      <c r="AT38" s="275"/>
      <c r="AU38" s="275"/>
      <c r="AV38" s="273">
        <f>IFERROR(__xludf.DUMMYFUNCTION("""COMPUTED_VALUE"""),2.0)</f>
        <v>2</v>
      </c>
      <c r="AW38" s="274">
        <f>IFERROR(__xludf.DUMMYFUNCTION("""COMPUTED_VALUE"""),0.0)</f>
        <v>0</v>
      </c>
      <c r="AX38" s="275"/>
      <c r="AY38" s="275"/>
      <c r="AZ38" s="273">
        <f>IFERROR(__xludf.DUMMYFUNCTION("""COMPUTED_VALUE"""),3.0)</f>
        <v>3</v>
      </c>
      <c r="BA38" s="274">
        <f>IFERROR(__xludf.DUMMYFUNCTION("""COMPUTED_VALUE"""),0.0)</f>
        <v>0</v>
      </c>
      <c r="BB38" s="275"/>
      <c r="BC38" s="275"/>
      <c r="BD38" s="273">
        <f>IFERROR(__xludf.DUMMYFUNCTION("""COMPUTED_VALUE"""),5.0)</f>
        <v>5</v>
      </c>
      <c r="BE38" s="274">
        <f>IFERROR(__xludf.DUMMYFUNCTION("""COMPUTED_VALUE"""),0.0)</f>
        <v>0</v>
      </c>
      <c r="BF38" s="275"/>
      <c r="BG38" s="275"/>
      <c r="BH38" s="269"/>
      <c r="BI38" s="269">
        <f>IFERROR(__xludf.DUMMYFUNCTION("""COMPUTED_VALUE"""),0.0)</f>
        <v>0</v>
      </c>
      <c r="BJ38" s="269"/>
      <c r="BK38" s="269"/>
      <c r="BL38" s="269"/>
      <c r="BM38" s="269">
        <f>IFERROR(__xludf.DUMMYFUNCTION("""COMPUTED_VALUE"""),0.0)</f>
        <v>0</v>
      </c>
      <c r="BN38" s="269"/>
      <c r="BO38" s="269"/>
      <c r="BP38" s="269"/>
      <c r="BQ38" s="269">
        <f>IFERROR(__xludf.DUMMYFUNCTION("""COMPUTED_VALUE"""),0.0)</f>
        <v>0</v>
      </c>
      <c r="BR38" s="269"/>
      <c r="BS38" s="269"/>
      <c r="BT38" s="269"/>
      <c r="BU38" s="269">
        <f>IFERROR(__xludf.DUMMYFUNCTION("""COMPUTED_VALUE"""),0.0)</f>
        <v>0</v>
      </c>
      <c r="BV38" s="269"/>
      <c r="BW38" s="269"/>
      <c r="BX38" s="269"/>
      <c r="BY38" s="269">
        <f>IFERROR(__xludf.DUMMYFUNCTION("""COMPUTED_VALUE"""),0.0)</f>
        <v>0</v>
      </c>
      <c r="BZ38" s="269"/>
      <c r="CA38" s="269"/>
      <c r="CB38" s="269"/>
      <c r="CC38" s="269">
        <f>IFERROR(__xludf.DUMMYFUNCTION("""COMPUTED_VALUE"""),0.0)</f>
        <v>0</v>
      </c>
      <c r="CD38" s="269"/>
      <c r="CE38" s="269"/>
    </row>
    <row r="39">
      <c r="A39" s="271">
        <f>IFERROR(__xludf.DUMMYFUNCTION("""COMPUTED_VALUE"""),46230.0)</f>
        <v>46230</v>
      </c>
      <c r="B39" s="269" t="str">
        <f>IFERROR(__xludf.DUMMYFUNCTION("""COMPUTED_VALUE"""),"月")</f>
        <v>月</v>
      </c>
      <c r="C39" s="272">
        <f>IFERROR(__xludf.DUMMYFUNCTION("""COMPUTED_VALUE"""),0.0)</f>
        <v>0</v>
      </c>
      <c r="D39" s="273">
        <f>IFERROR(__xludf.DUMMYFUNCTION("""COMPUTED_VALUE"""),1.0)</f>
        <v>1</v>
      </c>
      <c r="E39" s="274">
        <f>IFERROR(__xludf.DUMMYFUNCTION("""COMPUTED_VALUE"""),0.0)</f>
        <v>0</v>
      </c>
      <c r="F39" s="275"/>
      <c r="G39" s="275"/>
      <c r="H39" s="273">
        <f>IFERROR(__xludf.DUMMYFUNCTION("""COMPUTED_VALUE"""),1.0)</f>
        <v>1</v>
      </c>
      <c r="I39" s="274">
        <f>IFERROR(__xludf.DUMMYFUNCTION("""COMPUTED_VALUE"""),0.0)</f>
        <v>0</v>
      </c>
      <c r="J39" s="275"/>
      <c r="K39" s="275"/>
      <c r="L39" s="273">
        <f>IFERROR(__xludf.DUMMYFUNCTION("""COMPUTED_VALUE"""),2.0)</f>
        <v>2</v>
      </c>
      <c r="M39" s="274">
        <f>IFERROR(__xludf.DUMMYFUNCTION("""COMPUTED_VALUE"""),0.0)</f>
        <v>0</v>
      </c>
      <c r="N39" s="275"/>
      <c r="O39" s="275"/>
      <c r="P39" s="273">
        <f>IFERROR(__xludf.DUMMYFUNCTION("""COMPUTED_VALUE"""),4.0)</f>
        <v>4</v>
      </c>
      <c r="Q39" s="274">
        <f>IFERROR(__xludf.DUMMYFUNCTION("""COMPUTED_VALUE"""),0.0)</f>
        <v>0</v>
      </c>
      <c r="R39" s="275"/>
      <c r="S39" s="278"/>
      <c r="T39" s="273">
        <f>IFERROR(__xludf.DUMMYFUNCTION("""COMPUTED_VALUE"""),4.0)</f>
        <v>4</v>
      </c>
      <c r="U39" s="274">
        <f>IFERROR(__xludf.DUMMYFUNCTION("""COMPUTED_VALUE"""),0.0)</f>
        <v>0</v>
      </c>
      <c r="V39" s="275"/>
      <c r="W39" s="275"/>
      <c r="X39" s="273">
        <f>IFERROR(__xludf.DUMMYFUNCTION("""COMPUTED_VALUE"""),2.0)</f>
        <v>2</v>
      </c>
      <c r="Y39" s="274">
        <f>IFERROR(__xludf.DUMMYFUNCTION("""COMPUTED_VALUE"""),0.0)</f>
        <v>0</v>
      </c>
      <c r="Z39" s="275"/>
      <c r="AA39" s="275"/>
      <c r="AB39" s="273">
        <f>IFERROR(__xludf.DUMMYFUNCTION("""COMPUTED_VALUE"""),2.0)</f>
        <v>2</v>
      </c>
      <c r="AC39" s="274">
        <f>IFERROR(__xludf.DUMMYFUNCTION("""COMPUTED_VALUE"""),0.0)</f>
        <v>0</v>
      </c>
      <c r="AD39" s="275"/>
      <c r="AE39" s="275"/>
      <c r="AF39" s="279">
        <f>IFERROR(__xludf.DUMMYFUNCTION("""COMPUTED_VALUE"""),2.0)</f>
        <v>2</v>
      </c>
      <c r="AG39" s="274">
        <f>IFERROR(__xludf.DUMMYFUNCTION("""COMPUTED_VALUE"""),0.0)</f>
        <v>0</v>
      </c>
      <c r="AH39" s="275"/>
      <c r="AI39" s="275"/>
      <c r="AJ39" s="273">
        <f>IFERROR(__xludf.DUMMYFUNCTION("""COMPUTED_VALUE"""),5.0)</f>
        <v>5</v>
      </c>
      <c r="AK39" s="274">
        <f>IFERROR(__xludf.DUMMYFUNCTION("""COMPUTED_VALUE"""),0.0)</f>
        <v>0</v>
      </c>
      <c r="AL39" s="275"/>
      <c r="AM39" s="275"/>
      <c r="AN39" s="273">
        <f>IFERROR(__xludf.DUMMYFUNCTION("""COMPUTED_VALUE"""),19.0)</f>
        <v>19</v>
      </c>
      <c r="AO39" s="274">
        <f>IFERROR(__xludf.DUMMYFUNCTION("""COMPUTED_VALUE"""),0.0)</f>
        <v>0</v>
      </c>
      <c r="AP39" s="275"/>
      <c r="AQ39" s="275"/>
      <c r="AR39" s="273">
        <f>IFERROR(__xludf.DUMMYFUNCTION("""COMPUTED_VALUE"""),4.0)</f>
        <v>4</v>
      </c>
      <c r="AS39" s="274">
        <f>IFERROR(__xludf.DUMMYFUNCTION("""COMPUTED_VALUE"""),0.0)</f>
        <v>0</v>
      </c>
      <c r="AT39" s="275"/>
      <c r="AU39" s="275"/>
      <c r="AV39" s="273">
        <f>IFERROR(__xludf.DUMMYFUNCTION("""COMPUTED_VALUE"""),2.0)</f>
        <v>2</v>
      </c>
      <c r="AW39" s="274">
        <f>IFERROR(__xludf.DUMMYFUNCTION("""COMPUTED_VALUE"""),0.0)</f>
        <v>0</v>
      </c>
      <c r="AX39" s="275"/>
      <c r="AY39" s="275"/>
      <c r="AZ39" s="273">
        <f>IFERROR(__xludf.DUMMYFUNCTION("""COMPUTED_VALUE"""),3.0)</f>
        <v>3</v>
      </c>
      <c r="BA39" s="274">
        <f>IFERROR(__xludf.DUMMYFUNCTION("""COMPUTED_VALUE"""),0.0)</f>
        <v>0</v>
      </c>
      <c r="BB39" s="275"/>
      <c r="BC39" s="275"/>
      <c r="BD39" s="273">
        <f>IFERROR(__xludf.DUMMYFUNCTION("""COMPUTED_VALUE"""),5.0)</f>
        <v>5</v>
      </c>
      <c r="BE39" s="274">
        <f>IFERROR(__xludf.DUMMYFUNCTION("""COMPUTED_VALUE"""),0.0)</f>
        <v>0</v>
      </c>
      <c r="BF39" s="275"/>
      <c r="BG39" s="275"/>
      <c r="BH39" s="269"/>
      <c r="BI39" s="269">
        <f>IFERROR(__xludf.DUMMYFUNCTION("""COMPUTED_VALUE"""),0.0)</f>
        <v>0</v>
      </c>
      <c r="BJ39" s="269"/>
      <c r="BK39" s="269"/>
      <c r="BL39" s="269"/>
      <c r="BM39" s="269">
        <f>IFERROR(__xludf.DUMMYFUNCTION("""COMPUTED_VALUE"""),0.0)</f>
        <v>0</v>
      </c>
      <c r="BN39" s="269"/>
      <c r="BO39" s="269"/>
      <c r="BP39" s="269"/>
      <c r="BQ39" s="269">
        <f>IFERROR(__xludf.DUMMYFUNCTION("""COMPUTED_VALUE"""),0.0)</f>
        <v>0</v>
      </c>
      <c r="BR39" s="269"/>
      <c r="BS39" s="269"/>
      <c r="BT39" s="269"/>
      <c r="BU39" s="269">
        <f>IFERROR(__xludf.DUMMYFUNCTION("""COMPUTED_VALUE"""),0.0)</f>
        <v>0</v>
      </c>
      <c r="BV39" s="269"/>
      <c r="BW39" s="269"/>
      <c r="BX39" s="269"/>
      <c r="BY39" s="269">
        <f>IFERROR(__xludf.DUMMYFUNCTION("""COMPUTED_VALUE"""),0.0)</f>
        <v>0</v>
      </c>
      <c r="BZ39" s="269"/>
      <c r="CA39" s="269"/>
      <c r="CB39" s="269"/>
      <c r="CC39" s="269">
        <f>IFERROR(__xludf.DUMMYFUNCTION("""COMPUTED_VALUE"""),0.0)</f>
        <v>0</v>
      </c>
      <c r="CD39" s="269"/>
      <c r="CE39" s="269"/>
    </row>
    <row r="40">
      <c r="A40" s="271">
        <f>IFERROR(__xludf.DUMMYFUNCTION("""COMPUTED_VALUE"""),46231.0)</f>
        <v>46231</v>
      </c>
      <c r="B40" s="269" t="str">
        <f>IFERROR(__xludf.DUMMYFUNCTION("""COMPUTED_VALUE"""),"火")</f>
        <v>火</v>
      </c>
      <c r="C40" s="272">
        <f>IFERROR(__xludf.DUMMYFUNCTION("""COMPUTED_VALUE"""),0.0)</f>
        <v>0</v>
      </c>
      <c r="D40" s="273">
        <f>IFERROR(__xludf.DUMMYFUNCTION("""COMPUTED_VALUE"""),1.0)</f>
        <v>1</v>
      </c>
      <c r="E40" s="274">
        <f>IFERROR(__xludf.DUMMYFUNCTION("""COMPUTED_VALUE"""),0.0)</f>
        <v>0</v>
      </c>
      <c r="F40" s="275"/>
      <c r="G40" s="275"/>
      <c r="H40" s="273">
        <f>IFERROR(__xludf.DUMMYFUNCTION("""COMPUTED_VALUE"""),1.0)</f>
        <v>1</v>
      </c>
      <c r="I40" s="274">
        <f>IFERROR(__xludf.DUMMYFUNCTION("""COMPUTED_VALUE"""),0.0)</f>
        <v>0</v>
      </c>
      <c r="J40" s="275"/>
      <c r="K40" s="275"/>
      <c r="L40" s="273">
        <f>IFERROR(__xludf.DUMMYFUNCTION("""COMPUTED_VALUE"""),2.0)</f>
        <v>2</v>
      </c>
      <c r="M40" s="274">
        <f>IFERROR(__xludf.DUMMYFUNCTION("""COMPUTED_VALUE"""),0.0)</f>
        <v>0</v>
      </c>
      <c r="N40" s="275"/>
      <c r="O40" s="275"/>
      <c r="P40" s="273">
        <f>IFERROR(__xludf.DUMMYFUNCTION("""COMPUTED_VALUE"""),4.0)</f>
        <v>4</v>
      </c>
      <c r="Q40" s="274">
        <f>IFERROR(__xludf.DUMMYFUNCTION("""COMPUTED_VALUE"""),0.0)</f>
        <v>0</v>
      </c>
      <c r="R40" s="275"/>
      <c r="S40" s="278"/>
      <c r="T40" s="273">
        <f>IFERROR(__xludf.DUMMYFUNCTION("""COMPUTED_VALUE"""),4.0)</f>
        <v>4</v>
      </c>
      <c r="U40" s="274">
        <f>IFERROR(__xludf.DUMMYFUNCTION("""COMPUTED_VALUE"""),0.0)</f>
        <v>0</v>
      </c>
      <c r="V40" s="275"/>
      <c r="W40" s="275"/>
      <c r="X40" s="273">
        <f>IFERROR(__xludf.DUMMYFUNCTION("""COMPUTED_VALUE"""),2.0)</f>
        <v>2</v>
      </c>
      <c r="Y40" s="274">
        <f>IFERROR(__xludf.DUMMYFUNCTION("""COMPUTED_VALUE"""),0.0)</f>
        <v>0</v>
      </c>
      <c r="Z40" s="275"/>
      <c r="AA40" s="275"/>
      <c r="AB40" s="273">
        <f>IFERROR(__xludf.DUMMYFUNCTION("""COMPUTED_VALUE"""),2.0)</f>
        <v>2</v>
      </c>
      <c r="AC40" s="274">
        <f>IFERROR(__xludf.DUMMYFUNCTION("""COMPUTED_VALUE"""),0.0)</f>
        <v>0</v>
      </c>
      <c r="AD40" s="275"/>
      <c r="AE40" s="275"/>
      <c r="AF40" s="279">
        <f>IFERROR(__xludf.DUMMYFUNCTION("""COMPUTED_VALUE"""),2.0)</f>
        <v>2</v>
      </c>
      <c r="AG40" s="274">
        <f>IFERROR(__xludf.DUMMYFUNCTION("""COMPUTED_VALUE"""),0.0)</f>
        <v>0</v>
      </c>
      <c r="AH40" s="275"/>
      <c r="AI40" s="275"/>
      <c r="AJ40" s="273">
        <f>IFERROR(__xludf.DUMMYFUNCTION("""COMPUTED_VALUE"""),5.0)</f>
        <v>5</v>
      </c>
      <c r="AK40" s="274">
        <f>IFERROR(__xludf.DUMMYFUNCTION("""COMPUTED_VALUE"""),0.0)</f>
        <v>0</v>
      </c>
      <c r="AL40" s="275"/>
      <c r="AM40" s="275"/>
      <c r="AN40" s="273">
        <f>IFERROR(__xludf.DUMMYFUNCTION("""COMPUTED_VALUE"""),19.0)</f>
        <v>19</v>
      </c>
      <c r="AO40" s="274">
        <f>IFERROR(__xludf.DUMMYFUNCTION("""COMPUTED_VALUE"""),0.0)</f>
        <v>0</v>
      </c>
      <c r="AP40" s="275"/>
      <c r="AQ40" s="275"/>
      <c r="AR40" s="273">
        <f>IFERROR(__xludf.DUMMYFUNCTION("""COMPUTED_VALUE"""),4.0)</f>
        <v>4</v>
      </c>
      <c r="AS40" s="274">
        <f>IFERROR(__xludf.DUMMYFUNCTION("""COMPUTED_VALUE"""),0.0)</f>
        <v>0</v>
      </c>
      <c r="AT40" s="275"/>
      <c r="AU40" s="275"/>
      <c r="AV40" s="273">
        <f>IFERROR(__xludf.DUMMYFUNCTION("""COMPUTED_VALUE"""),2.0)</f>
        <v>2</v>
      </c>
      <c r="AW40" s="274">
        <f>IFERROR(__xludf.DUMMYFUNCTION("""COMPUTED_VALUE"""),0.0)</f>
        <v>0</v>
      </c>
      <c r="AX40" s="275"/>
      <c r="AY40" s="275"/>
      <c r="AZ40" s="273">
        <f>IFERROR(__xludf.DUMMYFUNCTION("""COMPUTED_VALUE"""),3.0)</f>
        <v>3</v>
      </c>
      <c r="BA40" s="274">
        <f>IFERROR(__xludf.DUMMYFUNCTION("""COMPUTED_VALUE"""),0.0)</f>
        <v>0</v>
      </c>
      <c r="BB40" s="275"/>
      <c r="BC40" s="275"/>
      <c r="BD40" s="273">
        <f>IFERROR(__xludf.DUMMYFUNCTION("""COMPUTED_VALUE"""),5.0)</f>
        <v>5</v>
      </c>
      <c r="BE40" s="274">
        <f>IFERROR(__xludf.DUMMYFUNCTION("""COMPUTED_VALUE"""),0.0)</f>
        <v>0</v>
      </c>
      <c r="BF40" s="275"/>
      <c r="BG40" s="275"/>
      <c r="BH40" s="269"/>
      <c r="BI40" s="269">
        <f>IFERROR(__xludf.DUMMYFUNCTION("""COMPUTED_VALUE"""),0.0)</f>
        <v>0</v>
      </c>
      <c r="BJ40" s="269"/>
      <c r="BK40" s="269"/>
      <c r="BL40" s="269"/>
      <c r="BM40" s="269">
        <f>IFERROR(__xludf.DUMMYFUNCTION("""COMPUTED_VALUE"""),0.0)</f>
        <v>0</v>
      </c>
      <c r="BN40" s="269"/>
      <c r="BO40" s="269"/>
      <c r="BP40" s="269"/>
      <c r="BQ40" s="269">
        <f>IFERROR(__xludf.DUMMYFUNCTION("""COMPUTED_VALUE"""),0.0)</f>
        <v>0</v>
      </c>
      <c r="BR40" s="269"/>
      <c r="BS40" s="269"/>
      <c r="BT40" s="269"/>
      <c r="BU40" s="269">
        <f>IFERROR(__xludf.DUMMYFUNCTION("""COMPUTED_VALUE"""),0.0)</f>
        <v>0</v>
      </c>
      <c r="BV40" s="269"/>
      <c r="BW40" s="269"/>
      <c r="BX40" s="269"/>
      <c r="BY40" s="269">
        <f>IFERROR(__xludf.DUMMYFUNCTION("""COMPUTED_VALUE"""),0.0)</f>
        <v>0</v>
      </c>
      <c r="BZ40" s="269"/>
      <c r="CA40" s="269"/>
      <c r="CB40" s="269"/>
      <c r="CC40" s="269">
        <f>IFERROR(__xludf.DUMMYFUNCTION("""COMPUTED_VALUE"""),0.0)</f>
        <v>0</v>
      </c>
      <c r="CD40" s="269"/>
      <c r="CE40" s="269"/>
    </row>
    <row r="41">
      <c r="A41" s="271">
        <f>IFERROR(__xludf.DUMMYFUNCTION("""COMPUTED_VALUE"""),46240.0)</f>
        <v>46240</v>
      </c>
      <c r="B41" s="269" t="str">
        <f>IFERROR(__xludf.DUMMYFUNCTION("""COMPUTED_VALUE"""),"木")</f>
        <v>木</v>
      </c>
      <c r="C41" s="272">
        <f>IFERROR(__xludf.DUMMYFUNCTION("""COMPUTED_VALUE"""),0.0)</f>
        <v>0</v>
      </c>
      <c r="D41" s="273">
        <f>IFERROR(__xludf.DUMMYFUNCTION("""COMPUTED_VALUE"""),1.0)</f>
        <v>1</v>
      </c>
      <c r="E41" s="274">
        <f>IFERROR(__xludf.DUMMYFUNCTION("""COMPUTED_VALUE"""),0.0)</f>
        <v>0</v>
      </c>
      <c r="F41" s="275"/>
      <c r="G41" s="275"/>
      <c r="H41" s="273">
        <f>IFERROR(__xludf.DUMMYFUNCTION("""COMPUTED_VALUE"""),1.0)</f>
        <v>1</v>
      </c>
      <c r="I41" s="274">
        <f>IFERROR(__xludf.DUMMYFUNCTION("""COMPUTED_VALUE"""),0.0)</f>
        <v>0</v>
      </c>
      <c r="J41" s="275"/>
      <c r="K41" s="275"/>
      <c r="L41" s="273">
        <f>IFERROR(__xludf.DUMMYFUNCTION("""COMPUTED_VALUE"""),2.0)</f>
        <v>2</v>
      </c>
      <c r="M41" s="274">
        <f>IFERROR(__xludf.DUMMYFUNCTION("""COMPUTED_VALUE"""),0.0)</f>
        <v>0</v>
      </c>
      <c r="N41" s="275"/>
      <c r="O41" s="275"/>
      <c r="P41" s="273">
        <f>IFERROR(__xludf.DUMMYFUNCTION("""COMPUTED_VALUE"""),4.0)</f>
        <v>4</v>
      </c>
      <c r="Q41" s="274">
        <f>IFERROR(__xludf.DUMMYFUNCTION("""COMPUTED_VALUE"""),0.0)</f>
        <v>0</v>
      </c>
      <c r="R41" s="275"/>
      <c r="S41" s="278"/>
      <c r="T41" s="273">
        <f>IFERROR(__xludf.DUMMYFUNCTION("""COMPUTED_VALUE"""),4.0)</f>
        <v>4</v>
      </c>
      <c r="U41" s="274">
        <f>IFERROR(__xludf.DUMMYFUNCTION("""COMPUTED_VALUE"""),0.0)</f>
        <v>0</v>
      </c>
      <c r="V41" s="275"/>
      <c r="W41" s="275"/>
      <c r="X41" s="273">
        <f>IFERROR(__xludf.DUMMYFUNCTION("""COMPUTED_VALUE"""),2.0)</f>
        <v>2</v>
      </c>
      <c r="Y41" s="274">
        <f>IFERROR(__xludf.DUMMYFUNCTION("""COMPUTED_VALUE"""),0.0)</f>
        <v>0</v>
      </c>
      <c r="Z41" s="275"/>
      <c r="AA41" s="275"/>
      <c r="AB41" s="273">
        <f>IFERROR(__xludf.DUMMYFUNCTION("""COMPUTED_VALUE"""),2.0)</f>
        <v>2</v>
      </c>
      <c r="AC41" s="274">
        <f>IFERROR(__xludf.DUMMYFUNCTION("""COMPUTED_VALUE"""),0.0)</f>
        <v>0</v>
      </c>
      <c r="AD41" s="275"/>
      <c r="AE41" s="275"/>
      <c r="AF41" s="279">
        <f>IFERROR(__xludf.DUMMYFUNCTION("""COMPUTED_VALUE"""),2.0)</f>
        <v>2</v>
      </c>
      <c r="AG41" s="274">
        <f>IFERROR(__xludf.DUMMYFUNCTION("""COMPUTED_VALUE"""),0.0)</f>
        <v>0</v>
      </c>
      <c r="AH41" s="275"/>
      <c r="AI41" s="275"/>
      <c r="AJ41" s="273">
        <f>IFERROR(__xludf.DUMMYFUNCTION("""COMPUTED_VALUE"""),5.0)</f>
        <v>5</v>
      </c>
      <c r="AK41" s="274">
        <f>IFERROR(__xludf.DUMMYFUNCTION("""COMPUTED_VALUE"""),0.0)</f>
        <v>0</v>
      </c>
      <c r="AL41" s="275"/>
      <c r="AM41" s="275"/>
      <c r="AN41" s="273">
        <f>IFERROR(__xludf.DUMMYFUNCTION("""COMPUTED_VALUE"""),19.0)</f>
        <v>19</v>
      </c>
      <c r="AO41" s="274">
        <f>IFERROR(__xludf.DUMMYFUNCTION("""COMPUTED_VALUE"""),0.0)</f>
        <v>0</v>
      </c>
      <c r="AP41" s="275"/>
      <c r="AQ41" s="275"/>
      <c r="AR41" s="273">
        <f>IFERROR(__xludf.DUMMYFUNCTION("""COMPUTED_VALUE"""),4.0)</f>
        <v>4</v>
      </c>
      <c r="AS41" s="274">
        <f>IFERROR(__xludf.DUMMYFUNCTION("""COMPUTED_VALUE"""),0.0)</f>
        <v>0</v>
      </c>
      <c r="AT41" s="275"/>
      <c r="AU41" s="275"/>
      <c r="AV41" s="273">
        <f>IFERROR(__xludf.DUMMYFUNCTION("""COMPUTED_VALUE"""),2.0)</f>
        <v>2</v>
      </c>
      <c r="AW41" s="274">
        <f>IFERROR(__xludf.DUMMYFUNCTION("""COMPUTED_VALUE"""),0.0)</f>
        <v>0</v>
      </c>
      <c r="AX41" s="275"/>
      <c r="AY41" s="275"/>
      <c r="AZ41" s="273">
        <f>IFERROR(__xludf.DUMMYFUNCTION("""COMPUTED_VALUE"""),3.0)</f>
        <v>3</v>
      </c>
      <c r="BA41" s="274">
        <f>IFERROR(__xludf.DUMMYFUNCTION("""COMPUTED_VALUE"""),0.0)</f>
        <v>0</v>
      </c>
      <c r="BB41" s="275"/>
      <c r="BC41" s="275"/>
      <c r="BD41" s="273">
        <f>IFERROR(__xludf.DUMMYFUNCTION("""COMPUTED_VALUE"""),5.0)</f>
        <v>5</v>
      </c>
      <c r="BE41" s="274">
        <f>IFERROR(__xludf.DUMMYFUNCTION("""COMPUTED_VALUE"""),0.0)</f>
        <v>0</v>
      </c>
      <c r="BF41" s="275"/>
      <c r="BG41" s="275"/>
      <c r="BH41" s="269"/>
      <c r="BI41" s="269">
        <f>IFERROR(__xludf.DUMMYFUNCTION("""COMPUTED_VALUE"""),0.0)</f>
        <v>0</v>
      </c>
      <c r="BJ41" s="269"/>
      <c r="BK41" s="269"/>
      <c r="BL41" s="269"/>
      <c r="BM41" s="269">
        <f>IFERROR(__xludf.DUMMYFUNCTION("""COMPUTED_VALUE"""),0.0)</f>
        <v>0</v>
      </c>
      <c r="BN41" s="269"/>
      <c r="BO41" s="269"/>
      <c r="BP41" s="269"/>
      <c r="BQ41" s="269">
        <f>IFERROR(__xludf.DUMMYFUNCTION("""COMPUTED_VALUE"""),0.0)</f>
        <v>0</v>
      </c>
      <c r="BR41" s="269"/>
      <c r="BS41" s="269"/>
      <c r="BT41" s="269"/>
      <c r="BU41" s="269">
        <f>IFERROR(__xludf.DUMMYFUNCTION("""COMPUTED_VALUE"""),0.0)</f>
        <v>0</v>
      </c>
      <c r="BV41" s="269"/>
      <c r="BW41" s="269"/>
      <c r="BX41" s="269"/>
      <c r="BY41" s="269">
        <f>IFERROR(__xludf.DUMMYFUNCTION("""COMPUTED_VALUE"""),0.0)</f>
        <v>0</v>
      </c>
      <c r="BZ41" s="269"/>
      <c r="CA41" s="269"/>
      <c r="CB41" s="269"/>
      <c r="CC41" s="269">
        <f>IFERROR(__xludf.DUMMYFUNCTION("""COMPUTED_VALUE"""),0.0)</f>
        <v>0</v>
      </c>
      <c r="CD41" s="269"/>
      <c r="CE41" s="269"/>
    </row>
    <row r="42">
      <c r="A42" s="271">
        <f>IFERROR(__xludf.DUMMYFUNCTION("""COMPUTED_VALUE"""),46241.0)</f>
        <v>46241</v>
      </c>
      <c r="B42" s="269" t="str">
        <f>IFERROR(__xludf.DUMMYFUNCTION("""COMPUTED_VALUE"""),"金")</f>
        <v>金</v>
      </c>
      <c r="C42" s="272">
        <f>IFERROR(__xludf.DUMMYFUNCTION("""COMPUTED_VALUE"""),0.0)</f>
        <v>0</v>
      </c>
      <c r="D42" s="273">
        <f>IFERROR(__xludf.DUMMYFUNCTION("""COMPUTED_VALUE"""),1.0)</f>
        <v>1</v>
      </c>
      <c r="E42" s="274">
        <f>IFERROR(__xludf.DUMMYFUNCTION("""COMPUTED_VALUE"""),0.0)</f>
        <v>0</v>
      </c>
      <c r="F42" s="275"/>
      <c r="G42" s="277"/>
      <c r="H42" s="273">
        <f>IFERROR(__xludf.DUMMYFUNCTION("""COMPUTED_VALUE"""),1.0)</f>
        <v>1</v>
      </c>
      <c r="I42" s="274">
        <f>IFERROR(__xludf.DUMMYFUNCTION("""COMPUTED_VALUE"""),0.0)</f>
        <v>0</v>
      </c>
      <c r="J42" s="275"/>
      <c r="K42" s="277"/>
      <c r="L42" s="273">
        <f>IFERROR(__xludf.DUMMYFUNCTION("""COMPUTED_VALUE"""),2.0)</f>
        <v>2</v>
      </c>
      <c r="M42" s="274">
        <f>IFERROR(__xludf.DUMMYFUNCTION("""COMPUTED_VALUE"""),0.0)</f>
        <v>0</v>
      </c>
      <c r="N42" s="275"/>
      <c r="O42" s="277"/>
      <c r="P42" s="273">
        <f>IFERROR(__xludf.DUMMYFUNCTION("""COMPUTED_VALUE"""),4.0)</f>
        <v>4</v>
      </c>
      <c r="Q42" s="274">
        <f>IFERROR(__xludf.DUMMYFUNCTION("""COMPUTED_VALUE"""),0.0)</f>
        <v>0</v>
      </c>
      <c r="R42" s="275"/>
      <c r="S42" s="296"/>
      <c r="T42" s="273">
        <f>IFERROR(__xludf.DUMMYFUNCTION("""COMPUTED_VALUE"""),4.0)</f>
        <v>4</v>
      </c>
      <c r="U42" s="274">
        <f>IFERROR(__xludf.DUMMYFUNCTION("""COMPUTED_VALUE"""),0.0)</f>
        <v>0</v>
      </c>
      <c r="V42" s="275"/>
      <c r="W42" s="277"/>
      <c r="X42" s="273">
        <f>IFERROR(__xludf.DUMMYFUNCTION("""COMPUTED_VALUE"""),2.0)</f>
        <v>2</v>
      </c>
      <c r="Y42" s="274">
        <f>IFERROR(__xludf.DUMMYFUNCTION("""COMPUTED_VALUE"""),0.0)</f>
        <v>0</v>
      </c>
      <c r="Z42" s="275"/>
      <c r="AA42" s="277"/>
      <c r="AB42" s="273">
        <f>IFERROR(__xludf.DUMMYFUNCTION("""COMPUTED_VALUE"""),2.0)</f>
        <v>2</v>
      </c>
      <c r="AC42" s="274">
        <f>IFERROR(__xludf.DUMMYFUNCTION("""COMPUTED_VALUE"""),0.0)</f>
        <v>0</v>
      </c>
      <c r="AD42" s="275"/>
      <c r="AE42" s="277"/>
      <c r="AF42" s="279">
        <f>IFERROR(__xludf.DUMMYFUNCTION("""COMPUTED_VALUE"""),2.0)</f>
        <v>2</v>
      </c>
      <c r="AG42" s="274">
        <f>IFERROR(__xludf.DUMMYFUNCTION("""COMPUTED_VALUE"""),0.0)</f>
        <v>0</v>
      </c>
      <c r="AH42" s="275"/>
      <c r="AI42" s="277"/>
      <c r="AJ42" s="273">
        <f>IFERROR(__xludf.DUMMYFUNCTION("""COMPUTED_VALUE"""),5.0)</f>
        <v>5</v>
      </c>
      <c r="AK42" s="274">
        <f>IFERROR(__xludf.DUMMYFUNCTION("""COMPUTED_VALUE"""),0.0)</f>
        <v>0</v>
      </c>
      <c r="AL42" s="275"/>
      <c r="AM42" s="277"/>
      <c r="AN42" s="273">
        <f>IFERROR(__xludf.DUMMYFUNCTION("""COMPUTED_VALUE"""),19.0)</f>
        <v>19</v>
      </c>
      <c r="AO42" s="274">
        <f>IFERROR(__xludf.DUMMYFUNCTION("""COMPUTED_VALUE"""),0.0)</f>
        <v>0</v>
      </c>
      <c r="AP42" s="275"/>
      <c r="AQ42" s="277"/>
      <c r="AR42" s="273">
        <f>IFERROR(__xludf.DUMMYFUNCTION("""COMPUTED_VALUE"""),4.0)</f>
        <v>4</v>
      </c>
      <c r="AS42" s="274">
        <f>IFERROR(__xludf.DUMMYFUNCTION("""COMPUTED_VALUE"""),0.0)</f>
        <v>0</v>
      </c>
      <c r="AT42" s="275"/>
      <c r="AU42" s="277"/>
      <c r="AV42" s="273">
        <f>IFERROR(__xludf.DUMMYFUNCTION("""COMPUTED_VALUE"""),2.0)</f>
        <v>2</v>
      </c>
      <c r="AW42" s="274">
        <f>IFERROR(__xludf.DUMMYFUNCTION("""COMPUTED_VALUE"""),0.0)</f>
        <v>0</v>
      </c>
      <c r="AX42" s="275"/>
      <c r="AY42" s="277"/>
      <c r="AZ42" s="273">
        <f>IFERROR(__xludf.DUMMYFUNCTION("""COMPUTED_VALUE"""),3.0)</f>
        <v>3</v>
      </c>
      <c r="BA42" s="274">
        <f>IFERROR(__xludf.DUMMYFUNCTION("""COMPUTED_VALUE"""),0.0)</f>
        <v>0</v>
      </c>
      <c r="BB42" s="275"/>
      <c r="BC42" s="277"/>
      <c r="BD42" s="273">
        <f>IFERROR(__xludf.DUMMYFUNCTION("""COMPUTED_VALUE"""),5.0)</f>
        <v>5</v>
      </c>
      <c r="BE42" s="274">
        <f>IFERROR(__xludf.DUMMYFUNCTION("""COMPUTED_VALUE"""),0.0)</f>
        <v>0</v>
      </c>
      <c r="BF42" s="275"/>
      <c r="BG42" s="277"/>
      <c r="BH42" s="269"/>
      <c r="BI42" s="269">
        <f>IFERROR(__xludf.DUMMYFUNCTION("""COMPUTED_VALUE"""),0.0)</f>
        <v>0</v>
      </c>
      <c r="BJ42" s="269"/>
      <c r="BK42" s="269"/>
      <c r="BL42" s="269"/>
      <c r="BM42" s="269">
        <f>IFERROR(__xludf.DUMMYFUNCTION("""COMPUTED_VALUE"""),0.0)</f>
        <v>0</v>
      </c>
      <c r="BN42" s="269"/>
      <c r="BO42" s="269"/>
      <c r="BP42" s="269"/>
      <c r="BQ42" s="269">
        <f>IFERROR(__xludf.DUMMYFUNCTION("""COMPUTED_VALUE"""),0.0)</f>
        <v>0</v>
      </c>
      <c r="BR42" s="269"/>
      <c r="BS42" s="269"/>
      <c r="BT42" s="269"/>
      <c r="BU42" s="269">
        <f>IFERROR(__xludf.DUMMYFUNCTION("""COMPUTED_VALUE"""),0.0)</f>
        <v>0</v>
      </c>
      <c r="BV42" s="269"/>
      <c r="BW42" s="269"/>
      <c r="BX42" s="269"/>
      <c r="BY42" s="269">
        <f>IFERROR(__xludf.DUMMYFUNCTION("""COMPUTED_VALUE"""),0.0)</f>
        <v>0</v>
      </c>
      <c r="BZ42" s="269"/>
      <c r="CA42" s="269"/>
      <c r="CB42" s="269"/>
      <c r="CC42" s="269">
        <f>IFERROR(__xludf.DUMMYFUNCTION("""COMPUTED_VALUE"""),0.0)</f>
        <v>0</v>
      </c>
      <c r="CD42" s="269"/>
      <c r="CE42" s="269"/>
    </row>
    <row r="43">
      <c r="A43" s="271">
        <f>IFERROR(__xludf.DUMMYFUNCTION("""COMPUTED_VALUE"""),46242.0)</f>
        <v>46242</v>
      </c>
      <c r="B43" s="269" t="str">
        <f>IFERROR(__xludf.DUMMYFUNCTION("""COMPUTED_VALUE"""),"土")</f>
        <v>土</v>
      </c>
      <c r="C43" s="272">
        <f>IFERROR(__xludf.DUMMYFUNCTION("""COMPUTED_VALUE"""),0.0)</f>
        <v>0</v>
      </c>
      <c r="D43" s="273">
        <f>IFERROR(__xludf.DUMMYFUNCTION("""COMPUTED_VALUE"""),1.0)</f>
        <v>1</v>
      </c>
      <c r="E43" s="274">
        <f>IFERROR(__xludf.DUMMYFUNCTION("""COMPUTED_VALUE"""),0.0)</f>
        <v>0</v>
      </c>
      <c r="F43" s="275"/>
      <c r="G43" s="275"/>
      <c r="H43" s="273">
        <f>IFERROR(__xludf.DUMMYFUNCTION("""COMPUTED_VALUE"""),1.0)</f>
        <v>1</v>
      </c>
      <c r="I43" s="274">
        <f>IFERROR(__xludf.DUMMYFUNCTION("""COMPUTED_VALUE"""),0.0)</f>
        <v>0</v>
      </c>
      <c r="J43" s="275"/>
      <c r="K43" s="275"/>
      <c r="L43" s="273">
        <f>IFERROR(__xludf.DUMMYFUNCTION("""COMPUTED_VALUE"""),2.0)</f>
        <v>2</v>
      </c>
      <c r="M43" s="274">
        <f>IFERROR(__xludf.DUMMYFUNCTION("""COMPUTED_VALUE"""),0.0)</f>
        <v>0</v>
      </c>
      <c r="N43" s="275"/>
      <c r="O43" s="275"/>
      <c r="P43" s="273">
        <f>IFERROR(__xludf.DUMMYFUNCTION("""COMPUTED_VALUE"""),4.0)</f>
        <v>4</v>
      </c>
      <c r="Q43" s="274">
        <f>IFERROR(__xludf.DUMMYFUNCTION("""COMPUTED_VALUE"""),0.0)</f>
        <v>0</v>
      </c>
      <c r="R43" s="275"/>
      <c r="S43" s="278"/>
      <c r="T43" s="273">
        <f>IFERROR(__xludf.DUMMYFUNCTION("""COMPUTED_VALUE"""),4.0)</f>
        <v>4</v>
      </c>
      <c r="U43" s="274">
        <f>IFERROR(__xludf.DUMMYFUNCTION("""COMPUTED_VALUE"""),0.0)</f>
        <v>0</v>
      </c>
      <c r="V43" s="275"/>
      <c r="W43" s="275"/>
      <c r="X43" s="273">
        <f>IFERROR(__xludf.DUMMYFUNCTION("""COMPUTED_VALUE"""),2.0)</f>
        <v>2</v>
      </c>
      <c r="Y43" s="274">
        <f>IFERROR(__xludf.DUMMYFUNCTION("""COMPUTED_VALUE"""),0.0)</f>
        <v>0</v>
      </c>
      <c r="Z43" s="275"/>
      <c r="AA43" s="275"/>
      <c r="AB43" s="273">
        <f>IFERROR(__xludf.DUMMYFUNCTION("""COMPUTED_VALUE"""),2.0)</f>
        <v>2</v>
      </c>
      <c r="AC43" s="274">
        <f>IFERROR(__xludf.DUMMYFUNCTION("""COMPUTED_VALUE"""),0.0)</f>
        <v>0</v>
      </c>
      <c r="AD43" s="275"/>
      <c r="AE43" s="275"/>
      <c r="AF43" s="279">
        <f>IFERROR(__xludf.DUMMYFUNCTION("""COMPUTED_VALUE"""),2.0)</f>
        <v>2</v>
      </c>
      <c r="AG43" s="274">
        <f>IFERROR(__xludf.DUMMYFUNCTION("""COMPUTED_VALUE"""),0.0)</f>
        <v>0</v>
      </c>
      <c r="AH43" s="275"/>
      <c r="AI43" s="275"/>
      <c r="AJ43" s="273">
        <f>IFERROR(__xludf.DUMMYFUNCTION("""COMPUTED_VALUE"""),5.0)</f>
        <v>5</v>
      </c>
      <c r="AK43" s="274">
        <f>IFERROR(__xludf.DUMMYFUNCTION("""COMPUTED_VALUE"""),0.0)</f>
        <v>0</v>
      </c>
      <c r="AL43" s="275"/>
      <c r="AM43" s="275"/>
      <c r="AN43" s="273">
        <f>IFERROR(__xludf.DUMMYFUNCTION("""COMPUTED_VALUE"""),19.0)</f>
        <v>19</v>
      </c>
      <c r="AO43" s="274">
        <f>IFERROR(__xludf.DUMMYFUNCTION("""COMPUTED_VALUE"""),0.0)</f>
        <v>0</v>
      </c>
      <c r="AP43" s="275"/>
      <c r="AQ43" s="275"/>
      <c r="AR43" s="273">
        <f>IFERROR(__xludf.DUMMYFUNCTION("""COMPUTED_VALUE"""),4.0)</f>
        <v>4</v>
      </c>
      <c r="AS43" s="274">
        <f>IFERROR(__xludf.DUMMYFUNCTION("""COMPUTED_VALUE"""),0.0)</f>
        <v>0</v>
      </c>
      <c r="AT43" s="275"/>
      <c r="AU43" s="275"/>
      <c r="AV43" s="273">
        <f>IFERROR(__xludf.DUMMYFUNCTION("""COMPUTED_VALUE"""),2.0)</f>
        <v>2</v>
      </c>
      <c r="AW43" s="274">
        <f>IFERROR(__xludf.DUMMYFUNCTION("""COMPUTED_VALUE"""),0.0)</f>
        <v>0</v>
      </c>
      <c r="AX43" s="275"/>
      <c r="AY43" s="275"/>
      <c r="AZ43" s="273">
        <f>IFERROR(__xludf.DUMMYFUNCTION("""COMPUTED_VALUE"""),3.0)</f>
        <v>3</v>
      </c>
      <c r="BA43" s="274">
        <f>IFERROR(__xludf.DUMMYFUNCTION("""COMPUTED_VALUE"""),0.0)</f>
        <v>0</v>
      </c>
      <c r="BB43" s="275"/>
      <c r="BC43" s="275"/>
      <c r="BD43" s="273">
        <f>IFERROR(__xludf.DUMMYFUNCTION("""COMPUTED_VALUE"""),5.0)</f>
        <v>5</v>
      </c>
      <c r="BE43" s="274">
        <f>IFERROR(__xludf.DUMMYFUNCTION("""COMPUTED_VALUE"""),0.0)</f>
        <v>0</v>
      </c>
      <c r="BF43" s="275"/>
      <c r="BG43" s="275"/>
      <c r="BH43" s="269"/>
      <c r="BI43" s="269">
        <f>IFERROR(__xludf.DUMMYFUNCTION("""COMPUTED_VALUE"""),0.0)</f>
        <v>0</v>
      </c>
      <c r="BJ43" s="269"/>
      <c r="BK43" s="269"/>
      <c r="BL43" s="269"/>
      <c r="BM43" s="269">
        <f>IFERROR(__xludf.DUMMYFUNCTION("""COMPUTED_VALUE"""),0.0)</f>
        <v>0</v>
      </c>
      <c r="BN43" s="269"/>
      <c r="BO43" s="269"/>
      <c r="BP43" s="269"/>
      <c r="BQ43" s="269">
        <f>IFERROR(__xludf.DUMMYFUNCTION("""COMPUTED_VALUE"""),0.0)</f>
        <v>0</v>
      </c>
      <c r="BR43" s="269"/>
      <c r="BS43" s="269"/>
      <c r="BT43" s="269"/>
      <c r="BU43" s="269">
        <f>IFERROR(__xludf.DUMMYFUNCTION("""COMPUTED_VALUE"""),0.0)</f>
        <v>0</v>
      </c>
      <c r="BV43" s="269"/>
      <c r="BW43" s="269"/>
      <c r="BX43" s="269"/>
      <c r="BY43" s="269">
        <f>IFERROR(__xludf.DUMMYFUNCTION("""COMPUTED_VALUE"""),0.0)</f>
        <v>0</v>
      </c>
      <c r="BZ43" s="269"/>
      <c r="CA43" s="269"/>
      <c r="CB43" s="269"/>
      <c r="CC43" s="269">
        <f>IFERROR(__xludf.DUMMYFUNCTION("""COMPUTED_VALUE"""),0.0)</f>
        <v>0</v>
      </c>
      <c r="CD43" s="269"/>
      <c r="CE43" s="269"/>
    </row>
    <row r="44">
      <c r="A44" s="271">
        <f>IFERROR(__xludf.DUMMYFUNCTION("""COMPUTED_VALUE"""),46250.0)</f>
        <v>46250</v>
      </c>
      <c r="B44" s="269" t="str">
        <f>IFERROR(__xludf.DUMMYFUNCTION("""COMPUTED_VALUE"""),"日")</f>
        <v>日</v>
      </c>
      <c r="C44" s="272">
        <f>IFERROR(__xludf.DUMMYFUNCTION("""COMPUTED_VALUE"""),0.0)</f>
        <v>0</v>
      </c>
      <c r="D44" s="273">
        <f>IFERROR(__xludf.DUMMYFUNCTION("""COMPUTED_VALUE"""),1.0)</f>
        <v>1</v>
      </c>
      <c r="E44" s="274">
        <f>IFERROR(__xludf.DUMMYFUNCTION("""COMPUTED_VALUE"""),0.0)</f>
        <v>0</v>
      </c>
      <c r="F44" s="275"/>
      <c r="G44" s="277"/>
      <c r="H44" s="273">
        <f>IFERROR(__xludf.DUMMYFUNCTION("""COMPUTED_VALUE"""),1.0)</f>
        <v>1</v>
      </c>
      <c r="I44" s="274">
        <f>IFERROR(__xludf.DUMMYFUNCTION("""COMPUTED_VALUE"""),0.0)</f>
        <v>0</v>
      </c>
      <c r="J44" s="275"/>
      <c r="K44" s="277"/>
      <c r="L44" s="273">
        <f>IFERROR(__xludf.DUMMYFUNCTION("""COMPUTED_VALUE"""),2.0)</f>
        <v>2</v>
      </c>
      <c r="M44" s="274">
        <f>IFERROR(__xludf.DUMMYFUNCTION("""COMPUTED_VALUE"""),0.0)</f>
        <v>0</v>
      </c>
      <c r="N44" s="275"/>
      <c r="O44" s="277"/>
      <c r="P44" s="273">
        <f>IFERROR(__xludf.DUMMYFUNCTION("""COMPUTED_VALUE"""),4.0)</f>
        <v>4</v>
      </c>
      <c r="Q44" s="274">
        <f>IFERROR(__xludf.DUMMYFUNCTION("""COMPUTED_VALUE"""),0.0)</f>
        <v>0</v>
      </c>
      <c r="R44" s="275"/>
      <c r="S44" s="296"/>
      <c r="T44" s="273">
        <f>IFERROR(__xludf.DUMMYFUNCTION("""COMPUTED_VALUE"""),4.0)</f>
        <v>4</v>
      </c>
      <c r="U44" s="274">
        <f>IFERROR(__xludf.DUMMYFUNCTION("""COMPUTED_VALUE"""),0.0)</f>
        <v>0</v>
      </c>
      <c r="V44" s="275"/>
      <c r="W44" s="277"/>
      <c r="X44" s="273">
        <f>IFERROR(__xludf.DUMMYFUNCTION("""COMPUTED_VALUE"""),2.0)</f>
        <v>2</v>
      </c>
      <c r="Y44" s="274">
        <f>IFERROR(__xludf.DUMMYFUNCTION("""COMPUTED_VALUE"""),0.0)</f>
        <v>0</v>
      </c>
      <c r="Z44" s="275"/>
      <c r="AA44" s="277"/>
      <c r="AB44" s="273">
        <f>IFERROR(__xludf.DUMMYFUNCTION("""COMPUTED_VALUE"""),2.0)</f>
        <v>2</v>
      </c>
      <c r="AC44" s="274">
        <f>IFERROR(__xludf.DUMMYFUNCTION("""COMPUTED_VALUE"""),0.0)</f>
        <v>0</v>
      </c>
      <c r="AD44" s="275"/>
      <c r="AE44" s="277"/>
      <c r="AF44" s="279">
        <f>IFERROR(__xludf.DUMMYFUNCTION("""COMPUTED_VALUE"""),2.0)</f>
        <v>2</v>
      </c>
      <c r="AG44" s="274">
        <f>IFERROR(__xludf.DUMMYFUNCTION("""COMPUTED_VALUE"""),0.0)</f>
        <v>0</v>
      </c>
      <c r="AH44" s="275"/>
      <c r="AI44" s="277"/>
      <c r="AJ44" s="273">
        <f>IFERROR(__xludf.DUMMYFUNCTION("""COMPUTED_VALUE"""),5.0)</f>
        <v>5</v>
      </c>
      <c r="AK44" s="274">
        <f>IFERROR(__xludf.DUMMYFUNCTION("""COMPUTED_VALUE"""),0.0)</f>
        <v>0</v>
      </c>
      <c r="AL44" s="275"/>
      <c r="AM44" s="277"/>
      <c r="AN44" s="273">
        <f>IFERROR(__xludf.DUMMYFUNCTION("""COMPUTED_VALUE"""),19.0)</f>
        <v>19</v>
      </c>
      <c r="AO44" s="274">
        <f>IFERROR(__xludf.DUMMYFUNCTION("""COMPUTED_VALUE"""),0.0)</f>
        <v>0</v>
      </c>
      <c r="AP44" s="275"/>
      <c r="AQ44" s="277"/>
      <c r="AR44" s="273">
        <f>IFERROR(__xludf.DUMMYFUNCTION("""COMPUTED_VALUE"""),4.0)</f>
        <v>4</v>
      </c>
      <c r="AS44" s="274">
        <f>IFERROR(__xludf.DUMMYFUNCTION("""COMPUTED_VALUE"""),0.0)</f>
        <v>0</v>
      </c>
      <c r="AT44" s="275"/>
      <c r="AU44" s="277"/>
      <c r="AV44" s="273">
        <f>IFERROR(__xludf.DUMMYFUNCTION("""COMPUTED_VALUE"""),2.0)</f>
        <v>2</v>
      </c>
      <c r="AW44" s="274">
        <f>IFERROR(__xludf.DUMMYFUNCTION("""COMPUTED_VALUE"""),0.0)</f>
        <v>0</v>
      </c>
      <c r="AX44" s="275"/>
      <c r="AY44" s="277"/>
      <c r="AZ44" s="273">
        <f>IFERROR(__xludf.DUMMYFUNCTION("""COMPUTED_VALUE"""),3.0)</f>
        <v>3</v>
      </c>
      <c r="BA44" s="274">
        <f>IFERROR(__xludf.DUMMYFUNCTION("""COMPUTED_VALUE"""),0.0)</f>
        <v>0</v>
      </c>
      <c r="BB44" s="275"/>
      <c r="BC44" s="277"/>
      <c r="BD44" s="273">
        <f>IFERROR(__xludf.DUMMYFUNCTION("""COMPUTED_VALUE"""),5.0)</f>
        <v>5</v>
      </c>
      <c r="BE44" s="274">
        <f>IFERROR(__xludf.DUMMYFUNCTION("""COMPUTED_VALUE"""),0.0)</f>
        <v>0</v>
      </c>
      <c r="BF44" s="275"/>
      <c r="BG44" s="277"/>
      <c r="BH44" s="269"/>
      <c r="BI44" s="269">
        <f>IFERROR(__xludf.DUMMYFUNCTION("""COMPUTED_VALUE"""),0.0)</f>
        <v>0</v>
      </c>
      <c r="BJ44" s="269"/>
      <c r="BK44" s="269"/>
      <c r="BL44" s="269"/>
      <c r="BM44" s="269">
        <f>IFERROR(__xludf.DUMMYFUNCTION("""COMPUTED_VALUE"""),0.0)</f>
        <v>0</v>
      </c>
      <c r="BN44" s="269"/>
      <c r="BO44" s="269"/>
      <c r="BP44" s="269"/>
      <c r="BQ44" s="269">
        <f>IFERROR(__xludf.DUMMYFUNCTION("""COMPUTED_VALUE"""),0.0)</f>
        <v>0</v>
      </c>
      <c r="BR44" s="269"/>
      <c r="BS44" s="269"/>
      <c r="BT44" s="269"/>
      <c r="BU44" s="269">
        <f>IFERROR(__xludf.DUMMYFUNCTION("""COMPUTED_VALUE"""),0.0)</f>
        <v>0</v>
      </c>
      <c r="BV44" s="269"/>
      <c r="BW44" s="269"/>
      <c r="BX44" s="269"/>
      <c r="BY44" s="269">
        <f>IFERROR(__xludf.DUMMYFUNCTION("""COMPUTED_VALUE"""),0.0)</f>
        <v>0</v>
      </c>
      <c r="BZ44" s="269"/>
      <c r="CA44" s="269"/>
      <c r="CB44" s="269"/>
      <c r="CC44" s="269">
        <f>IFERROR(__xludf.DUMMYFUNCTION("""COMPUTED_VALUE"""),0.0)</f>
        <v>0</v>
      </c>
      <c r="CD44" s="269"/>
      <c r="CE44" s="269"/>
    </row>
    <row r="45">
      <c r="A45" s="271">
        <f>IFERROR(__xludf.DUMMYFUNCTION("""COMPUTED_VALUE"""),46251.0)</f>
        <v>46251</v>
      </c>
      <c r="B45" s="269" t="str">
        <f>IFERROR(__xludf.DUMMYFUNCTION("""COMPUTED_VALUE"""),"月")</f>
        <v>月</v>
      </c>
      <c r="C45" s="272">
        <f>IFERROR(__xludf.DUMMYFUNCTION("""COMPUTED_VALUE"""),0.0)</f>
        <v>0</v>
      </c>
      <c r="D45" s="273">
        <f>IFERROR(__xludf.DUMMYFUNCTION("""COMPUTED_VALUE"""),1.0)</f>
        <v>1</v>
      </c>
      <c r="E45" s="274">
        <f>IFERROR(__xludf.DUMMYFUNCTION("""COMPUTED_VALUE"""),0.0)</f>
        <v>0</v>
      </c>
      <c r="F45" s="275"/>
      <c r="G45" s="275"/>
      <c r="H45" s="273">
        <f>IFERROR(__xludf.DUMMYFUNCTION("""COMPUTED_VALUE"""),1.0)</f>
        <v>1</v>
      </c>
      <c r="I45" s="274">
        <f>IFERROR(__xludf.DUMMYFUNCTION("""COMPUTED_VALUE"""),0.0)</f>
        <v>0</v>
      </c>
      <c r="J45" s="275"/>
      <c r="K45" s="275"/>
      <c r="L45" s="273">
        <f>IFERROR(__xludf.DUMMYFUNCTION("""COMPUTED_VALUE"""),2.0)</f>
        <v>2</v>
      </c>
      <c r="M45" s="274">
        <f>IFERROR(__xludf.DUMMYFUNCTION("""COMPUTED_VALUE"""),0.0)</f>
        <v>0</v>
      </c>
      <c r="N45" s="275"/>
      <c r="O45" s="275"/>
      <c r="P45" s="273">
        <f>IFERROR(__xludf.DUMMYFUNCTION("""COMPUTED_VALUE"""),4.0)</f>
        <v>4</v>
      </c>
      <c r="Q45" s="274">
        <f>IFERROR(__xludf.DUMMYFUNCTION("""COMPUTED_VALUE"""),0.0)</f>
        <v>0</v>
      </c>
      <c r="R45" s="275"/>
      <c r="S45" s="278"/>
      <c r="T45" s="273">
        <f>IFERROR(__xludf.DUMMYFUNCTION("""COMPUTED_VALUE"""),4.0)</f>
        <v>4</v>
      </c>
      <c r="U45" s="274">
        <f>IFERROR(__xludf.DUMMYFUNCTION("""COMPUTED_VALUE"""),0.0)</f>
        <v>0</v>
      </c>
      <c r="V45" s="275"/>
      <c r="W45" s="275"/>
      <c r="X45" s="273">
        <f>IFERROR(__xludf.DUMMYFUNCTION("""COMPUTED_VALUE"""),2.0)</f>
        <v>2</v>
      </c>
      <c r="Y45" s="274">
        <f>IFERROR(__xludf.DUMMYFUNCTION("""COMPUTED_VALUE"""),0.0)</f>
        <v>0</v>
      </c>
      <c r="Z45" s="275"/>
      <c r="AA45" s="275"/>
      <c r="AB45" s="273">
        <f>IFERROR(__xludf.DUMMYFUNCTION("""COMPUTED_VALUE"""),2.0)</f>
        <v>2</v>
      </c>
      <c r="AC45" s="274">
        <f>IFERROR(__xludf.DUMMYFUNCTION("""COMPUTED_VALUE"""),0.0)</f>
        <v>0</v>
      </c>
      <c r="AD45" s="275"/>
      <c r="AE45" s="275"/>
      <c r="AF45" s="279">
        <f>IFERROR(__xludf.DUMMYFUNCTION("""COMPUTED_VALUE"""),2.0)</f>
        <v>2</v>
      </c>
      <c r="AG45" s="274">
        <f>IFERROR(__xludf.DUMMYFUNCTION("""COMPUTED_VALUE"""),0.0)</f>
        <v>0</v>
      </c>
      <c r="AH45" s="275"/>
      <c r="AI45" s="275"/>
      <c r="AJ45" s="273">
        <f>IFERROR(__xludf.DUMMYFUNCTION("""COMPUTED_VALUE"""),5.0)</f>
        <v>5</v>
      </c>
      <c r="AK45" s="274">
        <f>IFERROR(__xludf.DUMMYFUNCTION("""COMPUTED_VALUE"""),0.0)</f>
        <v>0</v>
      </c>
      <c r="AL45" s="275"/>
      <c r="AM45" s="275"/>
      <c r="AN45" s="273">
        <f>IFERROR(__xludf.DUMMYFUNCTION("""COMPUTED_VALUE"""),19.0)</f>
        <v>19</v>
      </c>
      <c r="AO45" s="274">
        <f>IFERROR(__xludf.DUMMYFUNCTION("""COMPUTED_VALUE"""),0.0)</f>
        <v>0</v>
      </c>
      <c r="AP45" s="275"/>
      <c r="AQ45" s="275"/>
      <c r="AR45" s="273">
        <f>IFERROR(__xludf.DUMMYFUNCTION("""COMPUTED_VALUE"""),4.0)</f>
        <v>4</v>
      </c>
      <c r="AS45" s="274">
        <f>IFERROR(__xludf.DUMMYFUNCTION("""COMPUTED_VALUE"""),0.0)</f>
        <v>0</v>
      </c>
      <c r="AT45" s="275"/>
      <c r="AU45" s="275"/>
      <c r="AV45" s="273">
        <f>IFERROR(__xludf.DUMMYFUNCTION("""COMPUTED_VALUE"""),2.0)</f>
        <v>2</v>
      </c>
      <c r="AW45" s="274">
        <f>IFERROR(__xludf.DUMMYFUNCTION("""COMPUTED_VALUE"""),0.0)</f>
        <v>0</v>
      </c>
      <c r="AX45" s="275"/>
      <c r="AY45" s="275"/>
      <c r="AZ45" s="273">
        <f>IFERROR(__xludf.DUMMYFUNCTION("""COMPUTED_VALUE"""),3.0)</f>
        <v>3</v>
      </c>
      <c r="BA45" s="274">
        <f>IFERROR(__xludf.DUMMYFUNCTION("""COMPUTED_VALUE"""),0.0)</f>
        <v>0</v>
      </c>
      <c r="BB45" s="275"/>
      <c r="BC45" s="275"/>
      <c r="BD45" s="273">
        <f>IFERROR(__xludf.DUMMYFUNCTION("""COMPUTED_VALUE"""),5.0)</f>
        <v>5</v>
      </c>
      <c r="BE45" s="274">
        <f>IFERROR(__xludf.DUMMYFUNCTION("""COMPUTED_VALUE"""),0.0)</f>
        <v>0</v>
      </c>
      <c r="BF45" s="275"/>
      <c r="BG45" s="275"/>
      <c r="BH45" s="269"/>
      <c r="BI45" s="269">
        <f>IFERROR(__xludf.DUMMYFUNCTION("""COMPUTED_VALUE"""),0.0)</f>
        <v>0</v>
      </c>
      <c r="BJ45" s="269"/>
      <c r="BK45" s="269"/>
      <c r="BL45" s="269"/>
      <c r="BM45" s="269">
        <f>IFERROR(__xludf.DUMMYFUNCTION("""COMPUTED_VALUE"""),0.0)</f>
        <v>0</v>
      </c>
      <c r="BN45" s="269"/>
      <c r="BO45" s="269"/>
      <c r="BP45" s="269"/>
      <c r="BQ45" s="269">
        <f>IFERROR(__xludf.DUMMYFUNCTION("""COMPUTED_VALUE"""),0.0)</f>
        <v>0</v>
      </c>
      <c r="BR45" s="269"/>
      <c r="BS45" s="269"/>
      <c r="BT45" s="269"/>
      <c r="BU45" s="269">
        <f>IFERROR(__xludf.DUMMYFUNCTION("""COMPUTED_VALUE"""),0.0)</f>
        <v>0</v>
      </c>
      <c r="BV45" s="269"/>
      <c r="BW45" s="269"/>
      <c r="BX45" s="269"/>
      <c r="BY45" s="269">
        <f>IFERROR(__xludf.DUMMYFUNCTION("""COMPUTED_VALUE"""),0.0)</f>
        <v>0</v>
      </c>
      <c r="BZ45" s="269"/>
      <c r="CA45" s="269"/>
      <c r="CB45" s="269"/>
      <c r="CC45" s="269">
        <f>IFERROR(__xludf.DUMMYFUNCTION("""COMPUTED_VALUE"""),0.0)</f>
        <v>0</v>
      </c>
      <c r="CD45" s="269"/>
      <c r="CE45" s="269"/>
    </row>
    <row r="46">
      <c r="A46" s="271">
        <f>IFERROR(__xludf.DUMMYFUNCTION("""COMPUTED_VALUE"""),46252.0)</f>
        <v>46252</v>
      </c>
      <c r="B46" s="269" t="str">
        <f>IFERROR(__xludf.DUMMYFUNCTION("""COMPUTED_VALUE"""),"火")</f>
        <v>火</v>
      </c>
      <c r="C46" s="272">
        <f>IFERROR(__xludf.DUMMYFUNCTION("""COMPUTED_VALUE"""),0.0)</f>
        <v>0</v>
      </c>
      <c r="D46" s="273">
        <f>IFERROR(__xludf.DUMMYFUNCTION("""COMPUTED_VALUE"""),1.0)</f>
        <v>1</v>
      </c>
      <c r="E46" s="274">
        <f>IFERROR(__xludf.DUMMYFUNCTION("""COMPUTED_VALUE"""),0.0)</f>
        <v>0</v>
      </c>
      <c r="F46" s="275"/>
      <c r="G46" s="275"/>
      <c r="H46" s="273">
        <f>IFERROR(__xludf.DUMMYFUNCTION("""COMPUTED_VALUE"""),1.0)</f>
        <v>1</v>
      </c>
      <c r="I46" s="274">
        <f>IFERROR(__xludf.DUMMYFUNCTION("""COMPUTED_VALUE"""),0.0)</f>
        <v>0</v>
      </c>
      <c r="J46" s="275"/>
      <c r="K46" s="275"/>
      <c r="L46" s="273">
        <f>IFERROR(__xludf.DUMMYFUNCTION("""COMPUTED_VALUE"""),2.0)</f>
        <v>2</v>
      </c>
      <c r="M46" s="274">
        <f>IFERROR(__xludf.DUMMYFUNCTION("""COMPUTED_VALUE"""),0.0)</f>
        <v>0</v>
      </c>
      <c r="N46" s="275"/>
      <c r="O46" s="275"/>
      <c r="P46" s="273">
        <f>IFERROR(__xludf.DUMMYFUNCTION("""COMPUTED_VALUE"""),4.0)</f>
        <v>4</v>
      </c>
      <c r="Q46" s="274">
        <f>IFERROR(__xludf.DUMMYFUNCTION("""COMPUTED_VALUE"""),0.0)</f>
        <v>0</v>
      </c>
      <c r="R46" s="275"/>
      <c r="S46" s="278"/>
      <c r="T46" s="273">
        <f>IFERROR(__xludf.DUMMYFUNCTION("""COMPUTED_VALUE"""),4.0)</f>
        <v>4</v>
      </c>
      <c r="U46" s="274">
        <f>IFERROR(__xludf.DUMMYFUNCTION("""COMPUTED_VALUE"""),0.0)</f>
        <v>0</v>
      </c>
      <c r="V46" s="275"/>
      <c r="W46" s="275"/>
      <c r="X46" s="273">
        <f>IFERROR(__xludf.DUMMYFUNCTION("""COMPUTED_VALUE"""),2.0)</f>
        <v>2</v>
      </c>
      <c r="Y46" s="274">
        <f>IFERROR(__xludf.DUMMYFUNCTION("""COMPUTED_VALUE"""),0.0)</f>
        <v>0</v>
      </c>
      <c r="Z46" s="275"/>
      <c r="AA46" s="275"/>
      <c r="AB46" s="273">
        <f>IFERROR(__xludf.DUMMYFUNCTION("""COMPUTED_VALUE"""),2.0)</f>
        <v>2</v>
      </c>
      <c r="AC46" s="274">
        <f>IFERROR(__xludf.DUMMYFUNCTION("""COMPUTED_VALUE"""),0.0)</f>
        <v>0</v>
      </c>
      <c r="AD46" s="275"/>
      <c r="AE46" s="275"/>
      <c r="AF46" s="279">
        <f>IFERROR(__xludf.DUMMYFUNCTION("""COMPUTED_VALUE"""),2.0)</f>
        <v>2</v>
      </c>
      <c r="AG46" s="274">
        <f>IFERROR(__xludf.DUMMYFUNCTION("""COMPUTED_VALUE"""),0.0)</f>
        <v>0</v>
      </c>
      <c r="AH46" s="275"/>
      <c r="AI46" s="275"/>
      <c r="AJ46" s="273">
        <f>IFERROR(__xludf.DUMMYFUNCTION("""COMPUTED_VALUE"""),5.0)</f>
        <v>5</v>
      </c>
      <c r="AK46" s="274">
        <f>IFERROR(__xludf.DUMMYFUNCTION("""COMPUTED_VALUE"""),0.0)</f>
        <v>0</v>
      </c>
      <c r="AL46" s="275"/>
      <c r="AM46" s="275"/>
      <c r="AN46" s="273">
        <f>IFERROR(__xludf.DUMMYFUNCTION("""COMPUTED_VALUE"""),19.0)</f>
        <v>19</v>
      </c>
      <c r="AO46" s="274">
        <f>IFERROR(__xludf.DUMMYFUNCTION("""COMPUTED_VALUE"""),0.0)</f>
        <v>0</v>
      </c>
      <c r="AP46" s="275"/>
      <c r="AQ46" s="275"/>
      <c r="AR46" s="273">
        <f>IFERROR(__xludf.DUMMYFUNCTION("""COMPUTED_VALUE"""),4.0)</f>
        <v>4</v>
      </c>
      <c r="AS46" s="274">
        <f>IFERROR(__xludf.DUMMYFUNCTION("""COMPUTED_VALUE"""),0.0)</f>
        <v>0</v>
      </c>
      <c r="AT46" s="275"/>
      <c r="AU46" s="275"/>
      <c r="AV46" s="273">
        <f>IFERROR(__xludf.DUMMYFUNCTION("""COMPUTED_VALUE"""),2.0)</f>
        <v>2</v>
      </c>
      <c r="AW46" s="274">
        <f>IFERROR(__xludf.DUMMYFUNCTION("""COMPUTED_VALUE"""),0.0)</f>
        <v>0</v>
      </c>
      <c r="AX46" s="275"/>
      <c r="AY46" s="275"/>
      <c r="AZ46" s="273">
        <f>IFERROR(__xludf.DUMMYFUNCTION("""COMPUTED_VALUE"""),3.0)</f>
        <v>3</v>
      </c>
      <c r="BA46" s="274">
        <f>IFERROR(__xludf.DUMMYFUNCTION("""COMPUTED_VALUE"""),0.0)</f>
        <v>0</v>
      </c>
      <c r="BB46" s="275"/>
      <c r="BC46" s="275"/>
      <c r="BD46" s="273">
        <f>IFERROR(__xludf.DUMMYFUNCTION("""COMPUTED_VALUE"""),5.0)</f>
        <v>5</v>
      </c>
      <c r="BE46" s="274">
        <f>IFERROR(__xludf.DUMMYFUNCTION("""COMPUTED_VALUE"""),0.0)</f>
        <v>0</v>
      </c>
      <c r="BF46" s="275"/>
      <c r="BG46" s="275"/>
      <c r="BH46" s="269"/>
      <c r="BI46" s="269">
        <f>IFERROR(__xludf.DUMMYFUNCTION("""COMPUTED_VALUE"""),0.0)</f>
        <v>0</v>
      </c>
      <c r="BJ46" s="269"/>
      <c r="BK46" s="269"/>
      <c r="BL46" s="269"/>
      <c r="BM46" s="269">
        <f>IFERROR(__xludf.DUMMYFUNCTION("""COMPUTED_VALUE"""),0.0)</f>
        <v>0</v>
      </c>
      <c r="BN46" s="269"/>
      <c r="BO46" s="269"/>
      <c r="BP46" s="269"/>
      <c r="BQ46" s="269">
        <f>IFERROR(__xludf.DUMMYFUNCTION("""COMPUTED_VALUE"""),0.0)</f>
        <v>0</v>
      </c>
      <c r="BR46" s="269"/>
      <c r="BS46" s="269"/>
      <c r="BT46" s="269"/>
      <c r="BU46" s="269">
        <f>IFERROR(__xludf.DUMMYFUNCTION("""COMPUTED_VALUE"""),0.0)</f>
        <v>0</v>
      </c>
      <c r="BV46" s="269"/>
      <c r="BW46" s="269"/>
      <c r="BX46" s="269"/>
      <c r="BY46" s="269">
        <f>IFERROR(__xludf.DUMMYFUNCTION("""COMPUTED_VALUE"""),0.0)</f>
        <v>0</v>
      </c>
      <c r="BZ46" s="269"/>
      <c r="CA46" s="269"/>
      <c r="CB46" s="269"/>
      <c r="CC46" s="269">
        <f>IFERROR(__xludf.DUMMYFUNCTION("""COMPUTED_VALUE"""),0.0)</f>
        <v>0</v>
      </c>
      <c r="CD46" s="269"/>
      <c r="CE46" s="269"/>
    </row>
    <row r="47">
      <c r="A47" s="271">
        <f>IFERROR(__xludf.DUMMYFUNCTION("""COMPUTED_VALUE"""),46260.0)</f>
        <v>46260</v>
      </c>
      <c r="B47" s="269" t="str">
        <f>IFERROR(__xludf.DUMMYFUNCTION("""COMPUTED_VALUE"""),"水")</f>
        <v>水</v>
      </c>
      <c r="C47" s="272">
        <f>IFERROR(__xludf.DUMMYFUNCTION("""COMPUTED_VALUE"""),0.0)</f>
        <v>0</v>
      </c>
      <c r="D47" s="273">
        <f>IFERROR(__xludf.DUMMYFUNCTION("""COMPUTED_VALUE"""),1.0)</f>
        <v>1</v>
      </c>
      <c r="E47" s="274">
        <f>IFERROR(__xludf.DUMMYFUNCTION("""COMPUTED_VALUE"""),0.0)</f>
        <v>0</v>
      </c>
      <c r="F47" s="275"/>
      <c r="G47" s="275"/>
      <c r="H47" s="273">
        <f>IFERROR(__xludf.DUMMYFUNCTION("""COMPUTED_VALUE"""),1.0)</f>
        <v>1</v>
      </c>
      <c r="I47" s="274">
        <f>IFERROR(__xludf.DUMMYFUNCTION("""COMPUTED_VALUE"""),0.0)</f>
        <v>0</v>
      </c>
      <c r="J47" s="275"/>
      <c r="K47" s="275"/>
      <c r="L47" s="273">
        <f>IFERROR(__xludf.DUMMYFUNCTION("""COMPUTED_VALUE"""),2.0)</f>
        <v>2</v>
      </c>
      <c r="M47" s="274">
        <f>IFERROR(__xludf.DUMMYFUNCTION("""COMPUTED_VALUE"""),0.0)</f>
        <v>0</v>
      </c>
      <c r="N47" s="275"/>
      <c r="O47" s="275"/>
      <c r="P47" s="273">
        <f>IFERROR(__xludf.DUMMYFUNCTION("""COMPUTED_VALUE"""),4.0)</f>
        <v>4</v>
      </c>
      <c r="Q47" s="274">
        <f>IFERROR(__xludf.DUMMYFUNCTION("""COMPUTED_VALUE"""),0.0)</f>
        <v>0</v>
      </c>
      <c r="R47" s="275"/>
      <c r="S47" s="278"/>
      <c r="T47" s="273">
        <f>IFERROR(__xludf.DUMMYFUNCTION("""COMPUTED_VALUE"""),4.0)</f>
        <v>4</v>
      </c>
      <c r="U47" s="274">
        <f>IFERROR(__xludf.DUMMYFUNCTION("""COMPUTED_VALUE"""),0.0)</f>
        <v>0</v>
      </c>
      <c r="V47" s="275"/>
      <c r="W47" s="275"/>
      <c r="X47" s="273">
        <f>IFERROR(__xludf.DUMMYFUNCTION("""COMPUTED_VALUE"""),2.0)</f>
        <v>2</v>
      </c>
      <c r="Y47" s="274">
        <f>IFERROR(__xludf.DUMMYFUNCTION("""COMPUTED_VALUE"""),0.0)</f>
        <v>0</v>
      </c>
      <c r="Z47" s="275"/>
      <c r="AA47" s="275"/>
      <c r="AB47" s="273">
        <f>IFERROR(__xludf.DUMMYFUNCTION("""COMPUTED_VALUE"""),2.0)</f>
        <v>2</v>
      </c>
      <c r="AC47" s="274">
        <f>IFERROR(__xludf.DUMMYFUNCTION("""COMPUTED_VALUE"""),0.0)</f>
        <v>0</v>
      </c>
      <c r="AD47" s="275"/>
      <c r="AE47" s="275"/>
      <c r="AF47" s="279">
        <f>IFERROR(__xludf.DUMMYFUNCTION("""COMPUTED_VALUE"""),2.0)</f>
        <v>2</v>
      </c>
      <c r="AG47" s="274">
        <f>IFERROR(__xludf.DUMMYFUNCTION("""COMPUTED_VALUE"""),0.0)</f>
        <v>0</v>
      </c>
      <c r="AH47" s="275"/>
      <c r="AI47" s="275"/>
      <c r="AJ47" s="273">
        <f>IFERROR(__xludf.DUMMYFUNCTION("""COMPUTED_VALUE"""),5.0)</f>
        <v>5</v>
      </c>
      <c r="AK47" s="274">
        <f>IFERROR(__xludf.DUMMYFUNCTION("""COMPUTED_VALUE"""),0.0)</f>
        <v>0</v>
      </c>
      <c r="AL47" s="275"/>
      <c r="AM47" s="275"/>
      <c r="AN47" s="273">
        <f>IFERROR(__xludf.DUMMYFUNCTION("""COMPUTED_VALUE"""),19.0)</f>
        <v>19</v>
      </c>
      <c r="AO47" s="274">
        <f>IFERROR(__xludf.DUMMYFUNCTION("""COMPUTED_VALUE"""),0.0)</f>
        <v>0</v>
      </c>
      <c r="AP47" s="275"/>
      <c r="AQ47" s="275"/>
      <c r="AR47" s="273">
        <f>IFERROR(__xludf.DUMMYFUNCTION("""COMPUTED_VALUE"""),4.0)</f>
        <v>4</v>
      </c>
      <c r="AS47" s="274">
        <f>IFERROR(__xludf.DUMMYFUNCTION("""COMPUTED_VALUE"""),0.0)</f>
        <v>0</v>
      </c>
      <c r="AT47" s="275"/>
      <c r="AU47" s="275"/>
      <c r="AV47" s="273">
        <f>IFERROR(__xludf.DUMMYFUNCTION("""COMPUTED_VALUE"""),2.0)</f>
        <v>2</v>
      </c>
      <c r="AW47" s="274">
        <f>IFERROR(__xludf.DUMMYFUNCTION("""COMPUTED_VALUE"""),0.0)</f>
        <v>0</v>
      </c>
      <c r="AX47" s="275"/>
      <c r="AY47" s="275"/>
      <c r="AZ47" s="273">
        <f>IFERROR(__xludf.DUMMYFUNCTION("""COMPUTED_VALUE"""),3.0)</f>
        <v>3</v>
      </c>
      <c r="BA47" s="274">
        <f>IFERROR(__xludf.DUMMYFUNCTION("""COMPUTED_VALUE"""),0.0)</f>
        <v>0</v>
      </c>
      <c r="BB47" s="275"/>
      <c r="BC47" s="275"/>
      <c r="BD47" s="273">
        <f>IFERROR(__xludf.DUMMYFUNCTION("""COMPUTED_VALUE"""),5.0)</f>
        <v>5</v>
      </c>
      <c r="BE47" s="274">
        <f>IFERROR(__xludf.DUMMYFUNCTION("""COMPUTED_VALUE"""),0.0)</f>
        <v>0</v>
      </c>
      <c r="BF47" s="275"/>
      <c r="BG47" s="275"/>
      <c r="BH47" s="269"/>
      <c r="BI47" s="269">
        <f>IFERROR(__xludf.DUMMYFUNCTION("""COMPUTED_VALUE"""),0.0)</f>
        <v>0</v>
      </c>
      <c r="BJ47" s="269"/>
      <c r="BK47" s="269"/>
      <c r="BL47" s="269"/>
      <c r="BM47" s="269">
        <f>IFERROR(__xludf.DUMMYFUNCTION("""COMPUTED_VALUE"""),0.0)</f>
        <v>0</v>
      </c>
      <c r="BN47" s="269"/>
      <c r="BO47" s="269"/>
      <c r="BP47" s="269"/>
      <c r="BQ47" s="269">
        <f>IFERROR(__xludf.DUMMYFUNCTION("""COMPUTED_VALUE"""),0.0)</f>
        <v>0</v>
      </c>
      <c r="BR47" s="269"/>
      <c r="BS47" s="269"/>
      <c r="BT47" s="269"/>
      <c r="BU47" s="269">
        <f>IFERROR(__xludf.DUMMYFUNCTION("""COMPUTED_VALUE"""),0.0)</f>
        <v>0</v>
      </c>
      <c r="BV47" s="269"/>
      <c r="BW47" s="269"/>
      <c r="BX47" s="269"/>
      <c r="BY47" s="269">
        <f>IFERROR(__xludf.DUMMYFUNCTION("""COMPUTED_VALUE"""),0.0)</f>
        <v>0</v>
      </c>
      <c r="BZ47" s="269"/>
      <c r="CA47" s="269"/>
      <c r="CB47" s="269"/>
      <c r="CC47" s="269">
        <f>IFERROR(__xludf.DUMMYFUNCTION("""COMPUTED_VALUE"""),0.0)</f>
        <v>0</v>
      </c>
      <c r="CD47" s="269"/>
      <c r="CE47" s="269"/>
    </row>
    <row r="48">
      <c r="A48" s="271">
        <f>IFERROR(__xludf.DUMMYFUNCTION("""COMPUTED_VALUE"""),46261.0)</f>
        <v>46261</v>
      </c>
      <c r="B48" s="269" t="str">
        <f>IFERROR(__xludf.DUMMYFUNCTION("""COMPUTED_VALUE"""),"木")</f>
        <v>木</v>
      </c>
      <c r="C48" s="272">
        <f>IFERROR(__xludf.DUMMYFUNCTION("""COMPUTED_VALUE"""),0.0)</f>
        <v>0</v>
      </c>
      <c r="D48" s="273">
        <f>IFERROR(__xludf.DUMMYFUNCTION("""COMPUTED_VALUE"""),1.0)</f>
        <v>1</v>
      </c>
      <c r="E48" s="274">
        <f>IFERROR(__xludf.DUMMYFUNCTION("""COMPUTED_VALUE"""),0.0)</f>
        <v>0</v>
      </c>
      <c r="F48" s="275"/>
      <c r="G48" s="277"/>
      <c r="H48" s="273">
        <f>IFERROR(__xludf.DUMMYFUNCTION("""COMPUTED_VALUE"""),1.0)</f>
        <v>1</v>
      </c>
      <c r="I48" s="274">
        <f>IFERROR(__xludf.DUMMYFUNCTION("""COMPUTED_VALUE"""),0.0)</f>
        <v>0</v>
      </c>
      <c r="J48" s="275"/>
      <c r="K48" s="277"/>
      <c r="L48" s="273">
        <f>IFERROR(__xludf.DUMMYFUNCTION("""COMPUTED_VALUE"""),2.0)</f>
        <v>2</v>
      </c>
      <c r="M48" s="274">
        <f>IFERROR(__xludf.DUMMYFUNCTION("""COMPUTED_VALUE"""),0.0)</f>
        <v>0</v>
      </c>
      <c r="N48" s="275"/>
      <c r="O48" s="277"/>
      <c r="P48" s="273">
        <f>IFERROR(__xludf.DUMMYFUNCTION("""COMPUTED_VALUE"""),4.0)</f>
        <v>4</v>
      </c>
      <c r="Q48" s="274">
        <f>IFERROR(__xludf.DUMMYFUNCTION("""COMPUTED_VALUE"""),0.0)</f>
        <v>0</v>
      </c>
      <c r="R48" s="275"/>
      <c r="S48" s="296"/>
      <c r="T48" s="273">
        <f>IFERROR(__xludf.DUMMYFUNCTION("""COMPUTED_VALUE"""),4.0)</f>
        <v>4</v>
      </c>
      <c r="U48" s="274">
        <f>IFERROR(__xludf.DUMMYFUNCTION("""COMPUTED_VALUE"""),0.0)</f>
        <v>0</v>
      </c>
      <c r="V48" s="275"/>
      <c r="W48" s="277"/>
      <c r="X48" s="273">
        <f>IFERROR(__xludf.DUMMYFUNCTION("""COMPUTED_VALUE"""),2.0)</f>
        <v>2</v>
      </c>
      <c r="Y48" s="274">
        <f>IFERROR(__xludf.DUMMYFUNCTION("""COMPUTED_VALUE"""),0.0)</f>
        <v>0</v>
      </c>
      <c r="Z48" s="275"/>
      <c r="AA48" s="277"/>
      <c r="AB48" s="273">
        <f>IFERROR(__xludf.DUMMYFUNCTION("""COMPUTED_VALUE"""),2.0)</f>
        <v>2</v>
      </c>
      <c r="AC48" s="274">
        <f>IFERROR(__xludf.DUMMYFUNCTION("""COMPUTED_VALUE"""),0.0)</f>
        <v>0</v>
      </c>
      <c r="AD48" s="275"/>
      <c r="AE48" s="277"/>
      <c r="AF48" s="279">
        <f>IFERROR(__xludf.DUMMYFUNCTION("""COMPUTED_VALUE"""),2.0)</f>
        <v>2</v>
      </c>
      <c r="AG48" s="274">
        <f>IFERROR(__xludf.DUMMYFUNCTION("""COMPUTED_VALUE"""),0.0)</f>
        <v>0</v>
      </c>
      <c r="AH48" s="275"/>
      <c r="AI48" s="277"/>
      <c r="AJ48" s="273">
        <f>IFERROR(__xludf.DUMMYFUNCTION("""COMPUTED_VALUE"""),5.0)</f>
        <v>5</v>
      </c>
      <c r="AK48" s="274">
        <f>IFERROR(__xludf.DUMMYFUNCTION("""COMPUTED_VALUE"""),0.0)</f>
        <v>0</v>
      </c>
      <c r="AL48" s="275"/>
      <c r="AM48" s="277"/>
      <c r="AN48" s="273">
        <f>IFERROR(__xludf.DUMMYFUNCTION("""COMPUTED_VALUE"""),19.0)</f>
        <v>19</v>
      </c>
      <c r="AO48" s="274">
        <f>IFERROR(__xludf.DUMMYFUNCTION("""COMPUTED_VALUE"""),0.0)</f>
        <v>0</v>
      </c>
      <c r="AP48" s="275"/>
      <c r="AQ48" s="277"/>
      <c r="AR48" s="273">
        <f>IFERROR(__xludf.DUMMYFUNCTION("""COMPUTED_VALUE"""),4.0)</f>
        <v>4</v>
      </c>
      <c r="AS48" s="274">
        <f>IFERROR(__xludf.DUMMYFUNCTION("""COMPUTED_VALUE"""),0.0)</f>
        <v>0</v>
      </c>
      <c r="AT48" s="275"/>
      <c r="AU48" s="277"/>
      <c r="AV48" s="273">
        <f>IFERROR(__xludf.DUMMYFUNCTION("""COMPUTED_VALUE"""),2.0)</f>
        <v>2</v>
      </c>
      <c r="AW48" s="274">
        <f>IFERROR(__xludf.DUMMYFUNCTION("""COMPUTED_VALUE"""),0.0)</f>
        <v>0</v>
      </c>
      <c r="AX48" s="275"/>
      <c r="AY48" s="277"/>
      <c r="AZ48" s="273">
        <f>IFERROR(__xludf.DUMMYFUNCTION("""COMPUTED_VALUE"""),3.0)</f>
        <v>3</v>
      </c>
      <c r="BA48" s="274">
        <f>IFERROR(__xludf.DUMMYFUNCTION("""COMPUTED_VALUE"""),0.0)</f>
        <v>0</v>
      </c>
      <c r="BB48" s="275"/>
      <c r="BC48" s="277"/>
      <c r="BD48" s="273">
        <f>IFERROR(__xludf.DUMMYFUNCTION("""COMPUTED_VALUE"""),5.0)</f>
        <v>5</v>
      </c>
      <c r="BE48" s="274">
        <f>IFERROR(__xludf.DUMMYFUNCTION("""COMPUTED_VALUE"""),0.0)</f>
        <v>0</v>
      </c>
      <c r="BF48" s="275"/>
      <c r="BG48" s="277"/>
      <c r="BH48" s="269"/>
      <c r="BI48" s="269">
        <f>IFERROR(__xludf.DUMMYFUNCTION("""COMPUTED_VALUE"""),0.0)</f>
        <v>0</v>
      </c>
      <c r="BJ48" s="269"/>
      <c r="BK48" s="272"/>
      <c r="BL48" s="269"/>
      <c r="BM48" s="269">
        <f>IFERROR(__xludf.DUMMYFUNCTION("""COMPUTED_VALUE"""),0.0)</f>
        <v>0</v>
      </c>
      <c r="BN48" s="269"/>
      <c r="BO48" s="272"/>
      <c r="BP48" s="269"/>
      <c r="BQ48" s="269">
        <f>IFERROR(__xludf.DUMMYFUNCTION("""COMPUTED_VALUE"""),0.0)</f>
        <v>0</v>
      </c>
      <c r="BR48" s="269"/>
      <c r="BS48" s="272"/>
      <c r="BT48" s="269"/>
      <c r="BU48" s="269">
        <f>IFERROR(__xludf.DUMMYFUNCTION("""COMPUTED_VALUE"""),0.0)</f>
        <v>0</v>
      </c>
      <c r="BV48" s="269"/>
      <c r="BW48" s="272"/>
      <c r="BX48" s="269"/>
      <c r="BY48" s="269">
        <f>IFERROR(__xludf.DUMMYFUNCTION("""COMPUTED_VALUE"""),0.0)</f>
        <v>0</v>
      </c>
      <c r="BZ48" s="269"/>
      <c r="CA48" s="272"/>
      <c r="CB48" s="269"/>
      <c r="CC48" s="269">
        <f>IFERROR(__xludf.DUMMYFUNCTION("""COMPUTED_VALUE"""),0.0)</f>
        <v>0</v>
      </c>
      <c r="CD48" s="269"/>
      <c r="CE48" s="272"/>
    </row>
    <row r="49">
      <c r="A49" s="271">
        <f>IFERROR(__xludf.DUMMYFUNCTION("""COMPUTED_VALUE"""),46262.0)</f>
        <v>46262</v>
      </c>
      <c r="B49" s="269" t="str">
        <f>IFERROR(__xludf.DUMMYFUNCTION("""COMPUTED_VALUE"""),"金")</f>
        <v>金</v>
      </c>
      <c r="C49" s="272">
        <f>IFERROR(__xludf.DUMMYFUNCTION("""COMPUTED_VALUE"""),0.0)</f>
        <v>0</v>
      </c>
      <c r="D49" s="273">
        <f>IFERROR(__xludf.DUMMYFUNCTION("""COMPUTED_VALUE"""),1.0)</f>
        <v>1</v>
      </c>
      <c r="E49" s="274">
        <f>IFERROR(__xludf.DUMMYFUNCTION("""COMPUTED_VALUE"""),0.0)</f>
        <v>0</v>
      </c>
      <c r="F49" s="275"/>
      <c r="G49" s="275"/>
      <c r="H49" s="273">
        <f>IFERROR(__xludf.DUMMYFUNCTION("""COMPUTED_VALUE"""),1.0)</f>
        <v>1</v>
      </c>
      <c r="I49" s="274">
        <f>IFERROR(__xludf.DUMMYFUNCTION("""COMPUTED_VALUE"""),0.0)</f>
        <v>0</v>
      </c>
      <c r="J49" s="275"/>
      <c r="K49" s="275"/>
      <c r="L49" s="273">
        <f>IFERROR(__xludf.DUMMYFUNCTION("""COMPUTED_VALUE"""),2.0)</f>
        <v>2</v>
      </c>
      <c r="M49" s="274">
        <f>IFERROR(__xludf.DUMMYFUNCTION("""COMPUTED_VALUE"""),0.0)</f>
        <v>0</v>
      </c>
      <c r="N49" s="275"/>
      <c r="O49" s="275"/>
      <c r="P49" s="273">
        <f>IFERROR(__xludf.DUMMYFUNCTION("""COMPUTED_VALUE"""),4.0)</f>
        <v>4</v>
      </c>
      <c r="Q49" s="274">
        <f>IFERROR(__xludf.DUMMYFUNCTION("""COMPUTED_VALUE"""),0.0)</f>
        <v>0</v>
      </c>
      <c r="R49" s="275"/>
      <c r="S49" s="278"/>
      <c r="T49" s="273">
        <f>IFERROR(__xludf.DUMMYFUNCTION("""COMPUTED_VALUE"""),4.0)</f>
        <v>4</v>
      </c>
      <c r="U49" s="274">
        <f>IFERROR(__xludf.DUMMYFUNCTION("""COMPUTED_VALUE"""),0.0)</f>
        <v>0</v>
      </c>
      <c r="V49" s="275"/>
      <c r="W49" s="275"/>
      <c r="X49" s="273">
        <f>IFERROR(__xludf.DUMMYFUNCTION("""COMPUTED_VALUE"""),2.0)</f>
        <v>2</v>
      </c>
      <c r="Y49" s="274">
        <f>IFERROR(__xludf.DUMMYFUNCTION("""COMPUTED_VALUE"""),0.0)</f>
        <v>0</v>
      </c>
      <c r="Z49" s="275"/>
      <c r="AA49" s="275"/>
      <c r="AB49" s="273">
        <f>IFERROR(__xludf.DUMMYFUNCTION("""COMPUTED_VALUE"""),2.0)</f>
        <v>2</v>
      </c>
      <c r="AC49" s="274">
        <f>IFERROR(__xludf.DUMMYFUNCTION("""COMPUTED_VALUE"""),0.0)</f>
        <v>0</v>
      </c>
      <c r="AD49" s="275"/>
      <c r="AE49" s="275"/>
      <c r="AF49" s="279">
        <f>IFERROR(__xludf.DUMMYFUNCTION("""COMPUTED_VALUE"""),2.0)</f>
        <v>2</v>
      </c>
      <c r="AG49" s="274">
        <f>IFERROR(__xludf.DUMMYFUNCTION("""COMPUTED_VALUE"""),0.0)</f>
        <v>0</v>
      </c>
      <c r="AH49" s="275"/>
      <c r="AI49" s="275"/>
      <c r="AJ49" s="273">
        <f>IFERROR(__xludf.DUMMYFUNCTION("""COMPUTED_VALUE"""),5.0)</f>
        <v>5</v>
      </c>
      <c r="AK49" s="274">
        <f>IFERROR(__xludf.DUMMYFUNCTION("""COMPUTED_VALUE"""),0.0)</f>
        <v>0</v>
      </c>
      <c r="AL49" s="275"/>
      <c r="AM49" s="275"/>
      <c r="AN49" s="273">
        <f>IFERROR(__xludf.DUMMYFUNCTION("""COMPUTED_VALUE"""),19.0)</f>
        <v>19</v>
      </c>
      <c r="AO49" s="274">
        <f>IFERROR(__xludf.DUMMYFUNCTION("""COMPUTED_VALUE"""),0.0)</f>
        <v>0</v>
      </c>
      <c r="AP49" s="275"/>
      <c r="AQ49" s="275"/>
      <c r="AR49" s="273">
        <f>IFERROR(__xludf.DUMMYFUNCTION("""COMPUTED_VALUE"""),4.0)</f>
        <v>4</v>
      </c>
      <c r="AS49" s="274">
        <f>IFERROR(__xludf.DUMMYFUNCTION("""COMPUTED_VALUE"""),0.0)</f>
        <v>0</v>
      </c>
      <c r="AT49" s="275"/>
      <c r="AU49" s="275"/>
      <c r="AV49" s="273">
        <f>IFERROR(__xludf.DUMMYFUNCTION("""COMPUTED_VALUE"""),2.0)</f>
        <v>2</v>
      </c>
      <c r="AW49" s="274">
        <f>IFERROR(__xludf.DUMMYFUNCTION("""COMPUTED_VALUE"""),0.0)</f>
        <v>0</v>
      </c>
      <c r="AX49" s="275"/>
      <c r="AY49" s="275"/>
      <c r="AZ49" s="273">
        <f>IFERROR(__xludf.DUMMYFUNCTION("""COMPUTED_VALUE"""),3.0)</f>
        <v>3</v>
      </c>
      <c r="BA49" s="274">
        <f>IFERROR(__xludf.DUMMYFUNCTION("""COMPUTED_VALUE"""),0.0)</f>
        <v>0</v>
      </c>
      <c r="BB49" s="275"/>
      <c r="BC49" s="275"/>
      <c r="BD49" s="273">
        <f>IFERROR(__xludf.DUMMYFUNCTION("""COMPUTED_VALUE"""),5.0)</f>
        <v>5</v>
      </c>
      <c r="BE49" s="274">
        <f>IFERROR(__xludf.DUMMYFUNCTION("""COMPUTED_VALUE"""),0.0)</f>
        <v>0</v>
      </c>
      <c r="BF49" s="275"/>
      <c r="BG49" s="275"/>
      <c r="BH49" s="269"/>
      <c r="BI49" s="269">
        <f>IFERROR(__xludf.DUMMYFUNCTION("""COMPUTED_VALUE"""),0.0)</f>
        <v>0</v>
      </c>
      <c r="BJ49" s="269"/>
      <c r="BK49" s="269"/>
      <c r="BL49" s="269"/>
      <c r="BM49" s="269">
        <f>IFERROR(__xludf.DUMMYFUNCTION("""COMPUTED_VALUE"""),0.0)</f>
        <v>0</v>
      </c>
      <c r="BN49" s="269"/>
      <c r="BO49" s="269"/>
      <c r="BP49" s="269"/>
      <c r="BQ49" s="269">
        <f>IFERROR(__xludf.DUMMYFUNCTION("""COMPUTED_VALUE"""),0.0)</f>
        <v>0</v>
      </c>
      <c r="BR49" s="269"/>
      <c r="BS49" s="269"/>
      <c r="BT49" s="269"/>
      <c r="BU49" s="269">
        <f>IFERROR(__xludf.DUMMYFUNCTION("""COMPUTED_VALUE"""),0.0)</f>
        <v>0</v>
      </c>
      <c r="BV49" s="269"/>
      <c r="BW49" s="269"/>
      <c r="BX49" s="269"/>
      <c r="BY49" s="269">
        <f>IFERROR(__xludf.DUMMYFUNCTION("""COMPUTED_VALUE"""),0.0)</f>
        <v>0</v>
      </c>
      <c r="BZ49" s="269"/>
      <c r="CA49" s="269"/>
      <c r="CB49" s="269"/>
      <c r="CC49" s="269">
        <f>IFERROR(__xludf.DUMMYFUNCTION("""COMPUTED_VALUE"""),0.0)</f>
        <v>0</v>
      </c>
      <c r="CD49" s="269"/>
      <c r="CE49" s="269"/>
    </row>
    <row r="50">
      <c r="A50" s="271">
        <f>IFERROR(__xludf.DUMMYFUNCTION("""COMPUTED_VALUE"""),46271.0)</f>
        <v>46271</v>
      </c>
      <c r="B50" s="269" t="str">
        <f>IFERROR(__xludf.DUMMYFUNCTION("""COMPUTED_VALUE"""),"日")</f>
        <v>日</v>
      </c>
      <c r="C50" s="272">
        <f>IFERROR(__xludf.DUMMYFUNCTION("""COMPUTED_VALUE"""),0.0)</f>
        <v>0</v>
      </c>
      <c r="D50" s="273">
        <f>IFERROR(__xludf.DUMMYFUNCTION("""COMPUTED_VALUE"""),1.0)</f>
        <v>1</v>
      </c>
      <c r="E50" s="274">
        <f>IFERROR(__xludf.DUMMYFUNCTION("""COMPUTED_VALUE"""),0.0)</f>
        <v>0</v>
      </c>
      <c r="F50" s="275"/>
      <c r="G50" s="275"/>
      <c r="H50" s="273">
        <f>IFERROR(__xludf.DUMMYFUNCTION("""COMPUTED_VALUE"""),1.0)</f>
        <v>1</v>
      </c>
      <c r="I50" s="274">
        <f>IFERROR(__xludf.DUMMYFUNCTION("""COMPUTED_VALUE"""),0.0)</f>
        <v>0</v>
      </c>
      <c r="J50" s="275"/>
      <c r="K50" s="275"/>
      <c r="L50" s="273">
        <f>IFERROR(__xludf.DUMMYFUNCTION("""COMPUTED_VALUE"""),2.0)</f>
        <v>2</v>
      </c>
      <c r="M50" s="274">
        <f>IFERROR(__xludf.DUMMYFUNCTION("""COMPUTED_VALUE"""),0.0)</f>
        <v>0</v>
      </c>
      <c r="N50" s="275"/>
      <c r="O50" s="275"/>
      <c r="P50" s="273">
        <f>IFERROR(__xludf.DUMMYFUNCTION("""COMPUTED_VALUE"""),4.0)</f>
        <v>4</v>
      </c>
      <c r="Q50" s="274">
        <f>IFERROR(__xludf.DUMMYFUNCTION("""COMPUTED_VALUE"""),0.0)</f>
        <v>0</v>
      </c>
      <c r="R50" s="275"/>
      <c r="S50" s="278"/>
      <c r="T50" s="273">
        <f>IFERROR(__xludf.DUMMYFUNCTION("""COMPUTED_VALUE"""),4.0)</f>
        <v>4</v>
      </c>
      <c r="U50" s="274">
        <f>IFERROR(__xludf.DUMMYFUNCTION("""COMPUTED_VALUE"""),0.0)</f>
        <v>0</v>
      </c>
      <c r="V50" s="275"/>
      <c r="W50" s="275"/>
      <c r="X50" s="273">
        <f>IFERROR(__xludf.DUMMYFUNCTION("""COMPUTED_VALUE"""),2.0)</f>
        <v>2</v>
      </c>
      <c r="Y50" s="274">
        <f>IFERROR(__xludf.DUMMYFUNCTION("""COMPUTED_VALUE"""),0.0)</f>
        <v>0</v>
      </c>
      <c r="Z50" s="275"/>
      <c r="AA50" s="275"/>
      <c r="AB50" s="273">
        <f>IFERROR(__xludf.DUMMYFUNCTION("""COMPUTED_VALUE"""),2.0)</f>
        <v>2</v>
      </c>
      <c r="AC50" s="274">
        <f>IFERROR(__xludf.DUMMYFUNCTION("""COMPUTED_VALUE"""),0.0)</f>
        <v>0</v>
      </c>
      <c r="AD50" s="275"/>
      <c r="AE50" s="275"/>
      <c r="AF50" s="279">
        <f>IFERROR(__xludf.DUMMYFUNCTION("""COMPUTED_VALUE"""),2.0)</f>
        <v>2</v>
      </c>
      <c r="AG50" s="274">
        <f>IFERROR(__xludf.DUMMYFUNCTION("""COMPUTED_VALUE"""),0.0)</f>
        <v>0</v>
      </c>
      <c r="AH50" s="275"/>
      <c r="AI50" s="275"/>
      <c r="AJ50" s="273">
        <f>IFERROR(__xludf.DUMMYFUNCTION("""COMPUTED_VALUE"""),5.0)</f>
        <v>5</v>
      </c>
      <c r="AK50" s="274">
        <f>IFERROR(__xludf.DUMMYFUNCTION("""COMPUTED_VALUE"""),0.0)</f>
        <v>0</v>
      </c>
      <c r="AL50" s="275"/>
      <c r="AM50" s="275"/>
      <c r="AN50" s="273">
        <f>IFERROR(__xludf.DUMMYFUNCTION("""COMPUTED_VALUE"""),19.0)</f>
        <v>19</v>
      </c>
      <c r="AO50" s="274">
        <f>IFERROR(__xludf.DUMMYFUNCTION("""COMPUTED_VALUE"""),0.0)</f>
        <v>0</v>
      </c>
      <c r="AP50" s="275"/>
      <c r="AQ50" s="275"/>
      <c r="AR50" s="273">
        <f>IFERROR(__xludf.DUMMYFUNCTION("""COMPUTED_VALUE"""),4.0)</f>
        <v>4</v>
      </c>
      <c r="AS50" s="274">
        <f>IFERROR(__xludf.DUMMYFUNCTION("""COMPUTED_VALUE"""),0.0)</f>
        <v>0</v>
      </c>
      <c r="AT50" s="275"/>
      <c r="AU50" s="275"/>
      <c r="AV50" s="273">
        <f>IFERROR(__xludf.DUMMYFUNCTION("""COMPUTED_VALUE"""),2.0)</f>
        <v>2</v>
      </c>
      <c r="AW50" s="274">
        <f>IFERROR(__xludf.DUMMYFUNCTION("""COMPUTED_VALUE"""),0.0)</f>
        <v>0</v>
      </c>
      <c r="AX50" s="275"/>
      <c r="AY50" s="275"/>
      <c r="AZ50" s="273">
        <f>IFERROR(__xludf.DUMMYFUNCTION("""COMPUTED_VALUE"""),3.0)</f>
        <v>3</v>
      </c>
      <c r="BA50" s="274">
        <f>IFERROR(__xludf.DUMMYFUNCTION("""COMPUTED_VALUE"""),0.0)</f>
        <v>0</v>
      </c>
      <c r="BB50" s="275"/>
      <c r="BC50" s="275"/>
      <c r="BD50" s="273">
        <f>IFERROR(__xludf.DUMMYFUNCTION("""COMPUTED_VALUE"""),5.0)</f>
        <v>5</v>
      </c>
      <c r="BE50" s="274">
        <f>IFERROR(__xludf.DUMMYFUNCTION("""COMPUTED_VALUE"""),0.0)</f>
        <v>0</v>
      </c>
      <c r="BF50" s="275"/>
      <c r="BG50" s="275"/>
      <c r="BH50" s="269"/>
      <c r="BI50" s="269">
        <f>IFERROR(__xludf.DUMMYFUNCTION("""COMPUTED_VALUE"""),0.0)</f>
        <v>0</v>
      </c>
      <c r="BJ50" s="269"/>
      <c r="BK50" s="269"/>
      <c r="BL50" s="269"/>
      <c r="BM50" s="269">
        <f>IFERROR(__xludf.DUMMYFUNCTION("""COMPUTED_VALUE"""),0.0)</f>
        <v>0</v>
      </c>
      <c r="BN50" s="269"/>
      <c r="BO50" s="269"/>
      <c r="BP50" s="269"/>
      <c r="BQ50" s="269">
        <f>IFERROR(__xludf.DUMMYFUNCTION("""COMPUTED_VALUE"""),0.0)</f>
        <v>0</v>
      </c>
      <c r="BR50" s="269"/>
      <c r="BS50" s="269"/>
      <c r="BT50" s="269"/>
      <c r="BU50" s="269">
        <f>IFERROR(__xludf.DUMMYFUNCTION("""COMPUTED_VALUE"""),0.0)</f>
        <v>0</v>
      </c>
      <c r="BV50" s="269"/>
      <c r="BW50" s="269"/>
      <c r="BX50" s="269"/>
      <c r="BY50" s="269">
        <f>IFERROR(__xludf.DUMMYFUNCTION("""COMPUTED_VALUE"""),0.0)</f>
        <v>0</v>
      </c>
      <c r="BZ50" s="269"/>
      <c r="CA50" s="269"/>
      <c r="CB50" s="269"/>
      <c r="CC50" s="269">
        <f>IFERROR(__xludf.DUMMYFUNCTION("""COMPUTED_VALUE"""),0.0)</f>
        <v>0</v>
      </c>
      <c r="CD50" s="269"/>
      <c r="CE50" s="269"/>
    </row>
    <row r="51">
      <c r="A51" s="271">
        <f>IFERROR(__xludf.DUMMYFUNCTION("""COMPUTED_VALUE"""),46272.0)</f>
        <v>46272</v>
      </c>
      <c r="B51" s="269" t="str">
        <f>IFERROR(__xludf.DUMMYFUNCTION("""COMPUTED_VALUE"""),"月")</f>
        <v>月</v>
      </c>
      <c r="C51" s="272">
        <f>IFERROR(__xludf.DUMMYFUNCTION("""COMPUTED_VALUE"""),0.0)</f>
        <v>0</v>
      </c>
      <c r="D51" s="273">
        <f>IFERROR(__xludf.DUMMYFUNCTION("""COMPUTED_VALUE"""),1.0)</f>
        <v>1</v>
      </c>
      <c r="E51" s="274">
        <f>IFERROR(__xludf.DUMMYFUNCTION("""COMPUTED_VALUE"""),0.0)</f>
        <v>0</v>
      </c>
      <c r="F51" s="275"/>
      <c r="G51" s="275"/>
      <c r="H51" s="273">
        <f>IFERROR(__xludf.DUMMYFUNCTION("""COMPUTED_VALUE"""),1.0)</f>
        <v>1</v>
      </c>
      <c r="I51" s="274">
        <f>IFERROR(__xludf.DUMMYFUNCTION("""COMPUTED_VALUE"""),0.0)</f>
        <v>0</v>
      </c>
      <c r="J51" s="275"/>
      <c r="K51" s="275"/>
      <c r="L51" s="273">
        <f>IFERROR(__xludf.DUMMYFUNCTION("""COMPUTED_VALUE"""),2.0)</f>
        <v>2</v>
      </c>
      <c r="M51" s="274">
        <f>IFERROR(__xludf.DUMMYFUNCTION("""COMPUTED_VALUE"""),0.0)</f>
        <v>0</v>
      </c>
      <c r="N51" s="275"/>
      <c r="O51" s="275"/>
      <c r="P51" s="273">
        <f>IFERROR(__xludf.DUMMYFUNCTION("""COMPUTED_VALUE"""),4.0)</f>
        <v>4</v>
      </c>
      <c r="Q51" s="274">
        <f>IFERROR(__xludf.DUMMYFUNCTION("""COMPUTED_VALUE"""),0.0)</f>
        <v>0</v>
      </c>
      <c r="R51" s="275"/>
      <c r="S51" s="278"/>
      <c r="T51" s="273">
        <f>IFERROR(__xludf.DUMMYFUNCTION("""COMPUTED_VALUE"""),4.0)</f>
        <v>4</v>
      </c>
      <c r="U51" s="274">
        <f>IFERROR(__xludf.DUMMYFUNCTION("""COMPUTED_VALUE"""),0.0)</f>
        <v>0</v>
      </c>
      <c r="V51" s="275"/>
      <c r="W51" s="275"/>
      <c r="X51" s="273">
        <f>IFERROR(__xludf.DUMMYFUNCTION("""COMPUTED_VALUE"""),2.0)</f>
        <v>2</v>
      </c>
      <c r="Y51" s="274">
        <f>IFERROR(__xludf.DUMMYFUNCTION("""COMPUTED_VALUE"""),0.0)</f>
        <v>0</v>
      </c>
      <c r="Z51" s="275"/>
      <c r="AA51" s="275"/>
      <c r="AB51" s="273">
        <f>IFERROR(__xludf.DUMMYFUNCTION("""COMPUTED_VALUE"""),2.0)</f>
        <v>2</v>
      </c>
      <c r="AC51" s="274">
        <f>IFERROR(__xludf.DUMMYFUNCTION("""COMPUTED_VALUE"""),0.0)</f>
        <v>0</v>
      </c>
      <c r="AD51" s="275"/>
      <c r="AE51" s="275"/>
      <c r="AF51" s="279">
        <f>IFERROR(__xludf.DUMMYFUNCTION("""COMPUTED_VALUE"""),2.0)</f>
        <v>2</v>
      </c>
      <c r="AG51" s="274">
        <f>IFERROR(__xludf.DUMMYFUNCTION("""COMPUTED_VALUE"""),0.0)</f>
        <v>0</v>
      </c>
      <c r="AH51" s="275"/>
      <c r="AI51" s="275"/>
      <c r="AJ51" s="273">
        <f>IFERROR(__xludf.DUMMYFUNCTION("""COMPUTED_VALUE"""),5.0)</f>
        <v>5</v>
      </c>
      <c r="AK51" s="274">
        <f>IFERROR(__xludf.DUMMYFUNCTION("""COMPUTED_VALUE"""),0.0)</f>
        <v>0</v>
      </c>
      <c r="AL51" s="275"/>
      <c r="AM51" s="275"/>
      <c r="AN51" s="273">
        <f>IFERROR(__xludf.DUMMYFUNCTION("""COMPUTED_VALUE"""),19.0)</f>
        <v>19</v>
      </c>
      <c r="AO51" s="274">
        <f>IFERROR(__xludf.DUMMYFUNCTION("""COMPUTED_VALUE"""),0.0)</f>
        <v>0</v>
      </c>
      <c r="AP51" s="275"/>
      <c r="AQ51" s="275"/>
      <c r="AR51" s="273">
        <f>IFERROR(__xludf.DUMMYFUNCTION("""COMPUTED_VALUE"""),4.0)</f>
        <v>4</v>
      </c>
      <c r="AS51" s="274">
        <f>IFERROR(__xludf.DUMMYFUNCTION("""COMPUTED_VALUE"""),0.0)</f>
        <v>0</v>
      </c>
      <c r="AT51" s="275"/>
      <c r="AU51" s="275"/>
      <c r="AV51" s="273">
        <f>IFERROR(__xludf.DUMMYFUNCTION("""COMPUTED_VALUE"""),2.0)</f>
        <v>2</v>
      </c>
      <c r="AW51" s="274">
        <f>IFERROR(__xludf.DUMMYFUNCTION("""COMPUTED_VALUE"""),0.0)</f>
        <v>0</v>
      </c>
      <c r="AX51" s="275"/>
      <c r="AY51" s="275"/>
      <c r="AZ51" s="273">
        <f>IFERROR(__xludf.DUMMYFUNCTION("""COMPUTED_VALUE"""),3.0)</f>
        <v>3</v>
      </c>
      <c r="BA51" s="274">
        <f>IFERROR(__xludf.DUMMYFUNCTION("""COMPUTED_VALUE"""),0.0)</f>
        <v>0</v>
      </c>
      <c r="BB51" s="275"/>
      <c r="BC51" s="275"/>
      <c r="BD51" s="273">
        <f>IFERROR(__xludf.DUMMYFUNCTION("""COMPUTED_VALUE"""),5.0)</f>
        <v>5</v>
      </c>
      <c r="BE51" s="274">
        <f>IFERROR(__xludf.DUMMYFUNCTION("""COMPUTED_VALUE"""),0.0)</f>
        <v>0</v>
      </c>
      <c r="BF51" s="275"/>
      <c r="BG51" s="275"/>
      <c r="BH51" s="269"/>
      <c r="BI51" s="269">
        <f>IFERROR(__xludf.DUMMYFUNCTION("""COMPUTED_VALUE"""),0.0)</f>
        <v>0</v>
      </c>
      <c r="BJ51" s="269"/>
      <c r="BK51" s="269"/>
      <c r="BL51" s="269"/>
      <c r="BM51" s="269">
        <f>IFERROR(__xludf.DUMMYFUNCTION("""COMPUTED_VALUE"""),0.0)</f>
        <v>0</v>
      </c>
      <c r="BN51" s="269"/>
      <c r="BO51" s="269"/>
      <c r="BP51" s="269"/>
      <c r="BQ51" s="269">
        <f>IFERROR(__xludf.DUMMYFUNCTION("""COMPUTED_VALUE"""),0.0)</f>
        <v>0</v>
      </c>
      <c r="BR51" s="269"/>
      <c r="BS51" s="269"/>
      <c r="BT51" s="269"/>
      <c r="BU51" s="269">
        <f>IFERROR(__xludf.DUMMYFUNCTION("""COMPUTED_VALUE"""),0.0)</f>
        <v>0</v>
      </c>
      <c r="BV51" s="269"/>
      <c r="BW51" s="269"/>
      <c r="BX51" s="269"/>
      <c r="BY51" s="269">
        <f>IFERROR(__xludf.DUMMYFUNCTION("""COMPUTED_VALUE"""),0.0)</f>
        <v>0</v>
      </c>
      <c r="BZ51" s="269"/>
      <c r="CA51" s="269"/>
      <c r="CB51" s="269"/>
      <c r="CC51" s="269">
        <f>IFERROR(__xludf.DUMMYFUNCTION("""COMPUTED_VALUE"""),0.0)</f>
        <v>0</v>
      </c>
      <c r="CD51" s="269"/>
      <c r="CE51" s="269"/>
    </row>
    <row r="52">
      <c r="A52" s="271">
        <f>IFERROR(__xludf.DUMMYFUNCTION("""COMPUTED_VALUE"""),46273.0)</f>
        <v>46273</v>
      </c>
      <c r="B52" s="269" t="str">
        <f>IFERROR(__xludf.DUMMYFUNCTION("""COMPUTED_VALUE"""),"火")</f>
        <v>火</v>
      </c>
      <c r="C52" s="272">
        <f>IFERROR(__xludf.DUMMYFUNCTION("""COMPUTED_VALUE"""),0.0)</f>
        <v>0</v>
      </c>
      <c r="D52" s="273">
        <f>IFERROR(__xludf.DUMMYFUNCTION("""COMPUTED_VALUE"""),1.0)</f>
        <v>1</v>
      </c>
      <c r="E52" s="274">
        <f>IFERROR(__xludf.DUMMYFUNCTION("""COMPUTED_VALUE"""),0.0)</f>
        <v>0</v>
      </c>
      <c r="F52" s="275"/>
      <c r="G52" s="275"/>
      <c r="H52" s="273">
        <f>IFERROR(__xludf.DUMMYFUNCTION("""COMPUTED_VALUE"""),1.0)</f>
        <v>1</v>
      </c>
      <c r="I52" s="274">
        <f>IFERROR(__xludf.DUMMYFUNCTION("""COMPUTED_VALUE"""),0.0)</f>
        <v>0</v>
      </c>
      <c r="J52" s="275"/>
      <c r="K52" s="275"/>
      <c r="L52" s="273">
        <f>IFERROR(__xludf.DUMMYFUNCTION("""COMPUTED_VALUE"""),2.0)</f>
        <v>2</v>
      </c>
      <c r="M52" s="274">
        <f>IFERROR(__xludf.DUMMYFUNCTION("""COMPUTED_VALUE"""),0.0)</f>
        <v>0</v>
      </c>
      <c r="N52" s="275"/>
      <c r="O52" s="275"/>
      <c r="P52" s="273">
        <f>IFERROR(__xludf.DUMMYFUNCTION("""COMPUTED_VALUE"""),4.0)</f>
        <v>4</v>
      </c>
      <c r="Q52" s="274">
        <f>IFERROR(__xludf.DUMMYFUNCTION("""COMPUTED_VALUE"""),0.0)</f>
        <v>0</v>
      </c>
      <c r="R52" s="275"/>
      <c r="S52" s="278"/>
      <c r="T52" s="273">
        <f>IFERROR(__xludf.DUMMYFUNCTION("""COMPUTED_VALUE"""),4.0)</f>
        <v>4</v>
      </c>
      <c r="U52" s="274">
        <f>IFERROR(__xludf.DUMMYFUNCTION("""COMPUTED_VALUE"""),0.0)</f>
        <v>0</v>
      </c>
      <c r="V52" s="275"/>
      <c r="W52" s="275"/>
      <c r="X52" s="273">
        <f>IFERROR(__xludf.DUMMYFUNCTION("""COMPUTED_VALUE"""),2.0)</f>
        <v>2</v>
      </c>
      <c r="Y52" s="274">
        <f>IFERROR(__xludf.DUMMYFUNCTION("""COMPUTED_VALUE"""),0.0)</f>
        <v>0</v>
      </c>
      <c r="Z52" s="275"/>
      <c r="AA52" s="275"/>
      <c r="AB52" s="273">
        <f>IFERROR(__xludf.DUMMYFUNCTION("""COMPUTED_VALUE"""),2.0)</f>
        <v>2</v>
      </c>
      <c r="AC52" s="274">
        <f>IFERROR(__xludf.DUMMYFUNCTION("""COMPUTED_VALUE"""),0.0)</f>
        <v>0</v>
      </c>
      <c r="AD52" s="275"/>
      <c r="AE52" s="275"/>
      <c r="AF52" s="279">
        <f>IFERROR(__xludf.DUMMYFUNCTION("""COMPUTED_VALUE"""),2.0)</f>
        <v>2</v>
      </c>
      <c r="AG52" s="274">
        <f>IFERROR(__xludf.DUMMYFUNCTION("""COMPUTED_VALUE"""),0.0)</f>
        <v>0</v>
      </c>
      <c r="AH52" s="275"/>
      <c r="AI52" s="275"/>
      <c r="AJ52" s="273">
        <f>IFERROR(__xludf.DUMMYFUNCTION("""COMPUTED_VALUE"""),5.0)</f>
        <v>5</v>
      </c>
      <c r="AK52" s="274">
        <f>IFERROR(__xludf.DUMMYFUNCTION("""COMPUTED_VALUE"""),0.0)</f>
        <v>0</v>
      </c>
      <c r="AL52" s="275"/>
      <c r="AM52" s="275"/>
      <c r="AN52" s="273">
        <f>IFERROR(__xludf.DUMMYFUNCTION("""COMPUTED_VALUE"""),19.0)</f>
        <v>19</v>
      </c>
      <c r="AO52" s="274">
        <f>IFERROR(__xludf.DUMMYFUNCTION("""COMPUTED_VALUE"""),0.0)</f>
        <v>0</v>
      </c>
      <c r="AP52" s="275"/>
      <c r="AQ52" s="275"/>
      <c r="AR52" s="273">
        <f>IFERROR(__xludf.DUMMYFUNCTION("""COMPUTED_VALUE"""),4.0)</f>
        <v>4</v>
      </c>
      <c r="AS52" s="274">
        <f>IFERROR(__xludf.DUMMYFUNCTION("""COMPUTED_VALUE"""),0.0)</f>
        <v>0</v>
      </c>
      <c r="AT52" s="275"/>
      <c r="AU52" s="275"/>
      <c r="AV52" s="273">
        <f>IFERROR(__xludf.DUMMYFUNCTION("""COMPUTED_VALUE"""),2.0)</f>
        <v>2</v>
      </c>
      <c r="AW52" s="274">
        <f>IFERROR(__xludf.DUMMYFUNCTION("""COMPUTED_VALUE"""),0.0)</f>
        <v>0</v>
      </c>
      <c r="AX52" s="275"/>
      <c r="AY52" s="275"/>
      <c r="AZ52" s="273">
        <f>IFERROR(__xludf.DUMMYFUNCTION("""COMPUTED_VALUE"""),3.0)</f>
        <v>3</v>
      </c>
      <c r="BA52" s="274">
        <f>IFERROR(__xludf.DUMMYFUNCTION("""COMPUTED_VALUE"""),0.0)</f>
        <v>0</v>
      </c>
      <c r="BB52" s="275"/>
      <c r="BC52" s="275"/>
      <c r="BD52" s="273">
        <f>IFERROR(__xludf.DUMMYFUNCTION("""COMPUTED_VALUE"""),5.0)</f>
        <v>5</v>
      </c>
      <c r="BE52" s="274">
        <f>IFERROR(__xludf.DUMMYFUNCTION("""COMPUTED_VALUE"""),0.0)</f>
        <v>0</v>
      </c>
      <c r="BF52" s="275"/>
      <c r="BG52" s="275"/>
      <c r="BH52" s="269"/>
      <c r="BI52" s="269">
        <f>IFERROR(__xludf.DUMMYFUNCTION("""COMPUTED_VALUE"""),0.0)</f>
        <v>0</v>
      </c>
      <c r="BJ52" s="269"/>
      <c r="BK52" s="269"/>
      <c r="BL52" s="269"/>
      <c r="BM52" s="269">
        <f>IFERROR(__xludf.DUMMYFUNCTION("""COMPUTED_VALUE"""),0.0)</f>
        <v>0</v>
      </c>
      <c r="BN52" s="269"/>
      <c r="BO52" s="269"/>
      <c r="BP52" s="269"/>
      <c r="BQ52" s="269">
        <f>IFERROR(__xludf.DUMMYFUNCTION("""COMPUTED_VALUE"""),0.0)</f>
        <v>0</v>
      </c>
      <c r="BR52" s="269"/>
      <c r="BS52" s="269"/>
      <c r="BT52" s="269"/>
      <c r="BU52" s="269">
        <f>IFERROR(__xludf.DUMMYFUNCTION("""COMPUTED_VALUE"""),0.0)</f>
        <v>0</v>
      </c>
      <c r="BV52" s="269"/>
      <c r="BW52" s="269"/>
      <c r="BX52" s="269"/>
      <c r="BY52" s="269">
        <f>IFERROR(__xludf.DUMMYFUNCTION("""COMPUTED_VALUE"""),0.0)</f>
        <v>0</v>
      </c>
      <c r="BZ52" s="269"/>
      <c r="CA52" s="269"/>
      <c r="CB52" s="269"/>
      <c r="CC52" s="269">
        <f>IFERROR(__xludf.DUMMYFUNCTION("""COMPUTED_VALUE"""),0.0)</f>
        <v>0</v>
      </c>
      <c r="CD52" s="269"/>
      <c r="CE52" s="269"/>
    </row>
    <row r="53">
      <c r="A53" s="271">
        <f>IFERROR(__xludf.DUMMYFUNCTION("""COMPUTED_VALUE"""),46281.0)</f>
        <v>46281</v>
      </c>
      <c r="B53" s="269" t="str">
        <f>IFERROR(__xludf.DUMMYFUNCTION("""COMPUTED_VALUE"""),"水")</f>
        <v>水</v>
      </c>
      <c r="C53" s="272">
        <f>IFERROR(__xludf.DUMMYFUNCTION("""COMPUTED_VALUE"""),0.0)</f>
        <v>0</v>
      </c>
      <c r="D53" s="273">
        <f>IFERROR(__xludf.DUMMYFUNCTION("""COMPUTED_VALUE"""),1.0)</f>
        <v>1</v>
      </c>
      <c r="E53" s="274">
        <f>IFERROR(__xludf.DUMMYFUNCTION("""COMPUTED_VALUE"""),0.0)</f>
        <v>0</v>
      </c>
      <c r="F53" s="275"/>
      <c r="G53" s="275"/>
      <c r="H53" s="273">
        <f>IFERROR(__xludf.DUMMYFUNCTION("""COMPUTED_VALUE"""),1.0)</f>
        <v>1</v>
      </c>
      <c r="I53" s="274">
        <f>IFERROR(__xludf.DUMMYFUNCTION("""COMPUTED_VALUE"""),0.0)</f>
        <v>0</v>
      </c>
      <c r="J53" s="275"/>
      <c r="K53" s="275"/>
      <c r="L53" s="273">
        <f>IFERROR(__xludf.DUMMYFUNCTION("""COMPUTED_VALUE"""),2.0)</f>
        <v>2</v>
      </c>
      <c r="M53" s="274">
        <f>IFERROR(__xludf.DUMMYFUNCTION("""COMPUTED_VALUE"""),0.0)</f>
        <v>0</v>
      </c>
      <c r="N53" s="275"/>
      <c r="O53" s="275"/>
      <c r="P53" s="273">
        <f>IFERROR(__xludf.DUMMYFUNCTION("""COMPUTED_VALUE"""),4.0)</f>
        <v>4</v>
      </c>
      <c r="Q53" s="274">
        <f>IFERROR(__xludf.DUMMYFUNCTION("""COMPUTED_VALUE"""),0.0)</f>
        <v>0</v>
      </c>
      <c r="R53" s="275"/>
      <c r="S53" s="278"/>
      <c r="T53" s="273">
        <f>IFERROR(__xludf.DUMMYFUNCTION("""COMPUTED_VALUE"""),4.0)</f>
        <v>4</v>
      </c>
      <c r="U53" s="274">
        <f>IFERROR(__xludf.DUMMYFUNCTION("""COMPUTED_VALUE"""),0.0)</f>
        <v>0</v>
      </c>
      <c r="V53" s="275"/>
      <c r="W53" s="275"/>
      <c r="X53" s="273">
        <f>IFERROR(__xludf.DUMMYFUNCTION("""COMPUTED_VALUE"""),2.0)</f>
        <v>2</v>
      </c>
      <c r="Y53" s="274">
        <f>IFERROR(__xludf.DUMMYFUNCTION("""COMPUTED_VALUE"""),0.0)</f>
        <v>0</v>
      </c>
      <c r="Z53" s="275"/>
      <c r="AA53" s="275"/>
      <c r="AB53" s="273">
        <f>IFERROR(__xludf.DUMMYFUNCTION("""COMPUTED_VALUE"""),2.0)</f>
        <v>2</v>
      </c>
      <c r="AC53" s="274">
        <f>IFERROR(__xludf.DUMMYFUNCTION("""COMPUTED_VALUE"""),0.0)</f>
        <v>0</v>
      </c>
      <c r="AD53" s="275"/>
      <c r="AE53" s="275"/>
      <c r="AF53" s="279">
        <f>IFERROR(__xludf.DUMMYFUNCTION("""COMPUTED_VALUE"""),2.0)</f>
        <v>2</v>
      </c>
      <c r="AG53" s="274">
        <f>IFERROR(__xludf.DUMMYFUNCTION("""COMPUTED_VALUE"""),0.0)</f>
        <v>0</v>
      </c>
      <c r="AH53" s="275"/>
      <c r="AI53" s="275"/>
      <c r="AJ53" s="273">
        <f>IFERROR(__xludf.DUMMYFUNCTION("""COMPUTED_VALUE"""),5.0)</f>
        <v>5</v>
      </c>
      <c r="AK53" s="274">
        <f>IFERROR(__xludf.DUMMYFUNCTION("""COMPUTED_VALUE"""),0.0)</f>
        <v>0</v>
      </c>
      <c r="AL53" s="275"/>
      <c r="AM53" s="275"/>
      <c r="AN53" s="273">
        <f>IFERROR(__xludf.DUMMYFUNCTION("""COMPUTED_VALUE"""),19.0)</f>
        <v>19</v>
      </c>
      <c r="AO53" s="274">
        <f>IFERROR(__xludf.DUMMYFUNCTION("""COMPUTED_VALUE"""),0.0)</f>
        <v>0</v>
      </c>
      <c r="AP53" s="275"/>
      <c r="AQ53" s="275"/>
      <c r="AR53" s="273">
        <f>IFERROR(__xludf.DUMMYFUNCTION("""COMPUTED_VALUE"""),4.0)</f>
        <v>4</v>
      </c>
      <c r="AS53" s="274">
        <f>IFERROR(__xludf.DUMMYFUNCTION("""COMPUTED_VALUE"""),0.0)</f>
        <v>0</v>
      </c>
      <c r="AT53" s="275"/>
      <c r="AU53" s="275"/>
      <c r="AV53" s="273">
        <f>IFERROR(__xludf.DUMMYFUNCTION("""COMPUTED_VALUE"""),2.0)</f>
        <v>2</v>
      </c>
      <c r="AW53" s="274">
        <f>IFERROR(__xludf.DUMMYFUNCTION("""COMPUTED_VALUE"""),0.0)</f>
        <v>0</v>
      </c>
      <c r="AX53" s="275"/>
      <c r="AY53" s="275"/>
      <c r="AZ53" s="273">
        <f>IFERROR(__xludf.DUMMYFUNCTION("""COMPUTED_VALUE"""),3.0)</f>
        <v>3</v>
      </c>
      <c r="BA53" s="274">
        <f>IFERROR(__xludf.DUMMYFUNCTION("""COMPUTED_VALUE"""),0.0)</f>
        <v>0</v>
      </c>
      <c r="BB53" s="275"/>
      <c r="BC53" s="275"/>
      <c r="BD53" s="273">
        <f>IFERROR(__xludf.DUMMYFUNCTION("""COMPUTED_VALUE"""),5.0)</f>
        <v>5</v>
      </c>
      <c r="BE53" s="274">
        <f>IFERROR(__xludf.DUMMYFUNCTION("""COMPUTED_VALUE"""),0.0)</f>
        <v>0</v>
      </c>
      <c r="BF53" s="275"/>
      <c r="BG53" s="275"/>
      <c r="BH53" s="269"/>
      <c r="BI53" s="269">
        <f>IFERROR(__xludf.DUMMYFUNCTION("""COMPUTED_VALUE"""),0.0)</f>
        <v>0</v>
      </c>
      <c r="BJ53" s="269"/>
      <c r="BK53" s="269"/>
      <c r="BL53" s="269"/>
      <c r="BM53" s="269">
        <f>IFERROR(__xludf.DUMMYFUNCTION("""COMPUTED_VALUE"""),0.0)</f>
        <v>0</v>
      </c>
      <c r="BN53" s="269"/>
      <c r="BO53" s="269"/>
      <c r="BP53" s="269"/>
      <c r="BQ53" s="269">
        <f>IFERROR(__xludf.DUMMYFUNCTION("""COMPUTED_VALUE"""),0.0)</f>
        <v>0</v>
      </c>
      <c r="BR53" s="269"/>
      <c r="BS53" s="269"/>
      <c r="BT53" s="269"/>
      <c r="BU53" s="269">
        <f>IFERROR(__xludf.DUMMYFUNCTION("""COMPUTED_VALUE"""),0.0)</f>
        <v>0</v>
      </c>
      <c r="BV53" s="269"/>
      <c r="BW53" s="269"/>
      <c r="BX53" s="269"/>
      <c r="BY53" s="269">
        <f>IFERROR(__xludf.DUMMYFUNCTION("""COMPUTED_VALUE"""),0.0)</f>
        <v>0</v>
      </c>
      <c r="BZ53" s="269"/>
      <c r="CA53" s="269"/>
      <c r="CB53" s="269"/>
      <c r="CC53" s="269">
        <f>IFERROR(__xludf.DUMMYFUNCTION("""COMPUTED_VALUE"""),0.0)</f>
        <v>0</v>
      </c>
      <c r="CD53" s="269"/>
      <c r="CE53" s="269"/>
    </row>
    <row r="54">
      <c r="A54" s="271">
        <f>IFERROR(__xludf.DUMMYFUNCTION("""COMPUTED_VALUE"""),46282.0)</f>
        <v>46282</v>
      </c>
      <c r="B54" s="269" t="str">
        <f>IFERROR(__xludf.DUMMYFUNCTION("""COMPUTED_VALUE"""),"木")</f>
        <v>木</v>
      </c>
      <c r="C54" s="272">
        <f>IFERROR(__xludf.DUMMYFUNCTION("""COMPUTED_VALUE"""),0.0)</f>
        <v>0</v>
      </c>
      <c r="D54" s="273">
        <f>IFERROR(__xludf.DUMMYFUNCTION("""COMPUTED_VALUE"""),1.0)</f>
        <v>1</v>
      </c>
      <c r="E54" s="274">
        <f>IFERROR(__xludf.DUMMYFUNCTION("""COMPUTED_VALUE"""),0.0)</f>
        <v>0</v>
      </c>
      <c r="F54" s="275"/>
      <c r="G54" s="275"/>
      <c r="H54" s="273">
        <f>IFERROR(__xludf.DUMMYFUNCTION("""COMPUTED_VALUE"""),1.0)</f>
        <v>1</v>
      </c>
      <c r="I54" s="274">
        <f>IFERROR(__xludf.DUMMYFUNCTION("""COMPUTED_VALUE"""),0.0)</f>
        <v>0</v>
      </c>
      <c r="J54" s="275"/>
      <c r="K54" s="275"/>
      <c r="L54" s="273">
        <f>IFERROR(__xludf.DUMMYFUNCTION("""COMPUTED_VALUE"""),2.0)</f>
        <v>2</v>
      </c>
      <c r="M54" s="274">
        <f>IFERROR(__xludf.DUMMYFUNCTION("""COMPUTED_VALUE"""),0.0)</f>
        <v>0</v>
      </c>
      <c r="N54" s="275"/>
      <c r="O54" s="275"/>
      <c r="P54" s="273">
        <f>IFERROR(__xludf.DUMMYFUNCTION("""COMPUTED_VALUE"""),4.0)</f>
        <v>4</v>
      </c>
      <c r="Q54" s="274">
        <f>IFERROR(__xludf.DUMMYFUNCTION("""COMPUTED_VALUE"""),0.0)</f>
        <v>0</v>
      </c>
      <c r="R54" s="275"/>
      <c r="S54" s="278"/>
      <c r="T54" s="273">
        <f>IFERROR(__xludf.DUMMYFUNCTION("""COMPUTED_VALUE"""),4.0)</f>
        <v>4</v>
      </c>
      <c r="U54" s="274">
        <f>IFERROR(__xludf.DUMMYFUNCTION("""COMPUTED_VALUE"""),0.0)</f>
        <v>0</v>
      </c>
      <c r="V54" s="275"/>
      <c r="W54" s="275"/>
      <c r="X54" s="273">
        <f>IFERROR(__xludf.DUMMYFUNCTION("""COMPUTED_VALUE"""),2.0)</f>
        <v>2</v>
      </c>
      <c r="Y54" s="274">
        <f>IFERROR(__xludf.DUMMYFUNCTION("""COMPUTED_VALUE"""),0.0)</f>
        <v>0</v>
      </c>
      <c r="Z54" s="275"/>
      <c r="AA54" s="275"/>
      <c r="AB54" s="273">
        <f>IFERROR(__xludf.DUMMYFUNCTION("""COMPUTED_VALUE"""),2.0)</f>
        <v>2</v>
      </c>
      <c r="AC54" s="274">
        <f>IFERROR(__xludf.DUMMYFUNCTION("""COMPUTED_VALUE"""),0.0)</f>
        <v>0</v>
      </c>
      <c r="AD54" s="275"/>
      <c r="AE54" s="275"/>
      <c r="AF54" s="279">
        <f>IFERROR(__xludf.DUMMYFUNCTION("""COMPUTED_VALUE"""),2.0)</f>
        <v>2</v>
      </c>
      <c r="AG54" s="274">
        <f>IFERROR(__xludf.DUMMYFUNCTION("""COMPUTED_VALUE"""),0.0)</f>
        <v>0</v>
      </c>
      <c r="AH54" s="275"/>
      <c r="AI54" s="275"/>
      <c r="AJ54" s="273">
        <f>IFERROR(__xludf.DUMMYFUNCTION("""COMPUTED_VALUE"""),5.0)</f>
        <v>5</v>
      </c>
      <c r="AK54" s="274">
        <f>IFERROR(__xludf.DUMMYFUNCTION("""COMPUTED_VALUE"""),0.0)</f>
        <v>0</v>
      </c>
      <c r="AL54" s="275"/>
      <c r="AM54" s="275"/>
      <c r="AN54" s="273">
        <f>IFERROR(__xludf.DUMMYFUNCTION("""COMPUTED_VALUE"""),19.0)</f>
        <v>19</v>
      </c>
      <c r="AO54" s="274">
        <f>IFERROR(__xludf.DUMMYFUNCTION("""COMPUTED_VALUE"""),0.0)</f>
        <v>0</v>
      </c>
      <c r="AP54" s="275"/>
      <c r="AQ54" s="275"/>
      <c r="AR54" s="273">
        <f>IFERROR(__xludf.DUMMYFUNCTION("""COMPUTED_VALUE"""),4.0)</f>
        <v>4</v>
      </c>
      <c r="AS54" s="274">
        <f>IFERROR(__xludf.DUMMYFUNCTION("""COMPUTED_VALUE"""),0.0)</f>
        <v>0</v>
      </c>
      <c r="AT54" s="275"/>
      <c r="AU54" s="275"/>
      <c r="AV54" s="273">
        <f>IFERROR(__xludf.DUMMYFUNCTION("""COMPUTED_VALUE"""),2.0)</f>
        <v>2</v>
      </c>
      <c r="AW54" s="274">
        <f>IFERROR(__xludf.DUMMYFUNCTION("""COMPUTED_VALUE"""),0.0)</f>
        <v>0</v>
      </c>
      <c r="AX54" s="275"/>
      <c r="AY54" s="275"/>
      <c r="AZ54" s="273">
        <f>IFERROR(__xludf.DUMMYFUNCTION("""COMPUTED_VALUE"""),3.0)</f>
        <v>3</v>
      </c>
      <c r="BA54" s="274">
        <f>IFERROR(__xludf.DUMMYFUNCTION("""COMPUTED_VALUE"""),0.0)</f>
        <v>0</v>
      </c>
      <c r="BB54" s="275"/>
      <c r="BC54" s="275"/>
      <c r="BD54" s="273">
        <f>IFERROR(__xludf.DUMMYFUNCTION("""COMPUTED_VALUE"""),5.0)</f>
        <v>5</v>
      </c>
      <c r="BE54" s="274">
        <f>IFERROR(__xludf.DUMMYFUNCTION("""COMPUTED_VALUE"""),0.0)</f>
        <v>0</v>
      </c>
      <c r="BF54" s="275"/>
      <c r="BG54" s="275"/>
      <c r="BH54" s="269"/>
      <c r="BI54" s="269">
        <f>IFERROR(__xludf.DUMMYFUNCTION("""COMPUTED_VALUE"""),0.0)</f>
        <v>0</v>
      </c>
      <c r="BJ54" s="269"/>
      <c r="BK54" s="269"/>
      <c r="BL54" s="269"/>
      <c r="BM54" s="269">
        <f>IFERROR(__xludf.DUMMYFUNCTION("""COMPUTED_VALUE"""),0.0)</f>
        <v>0</v>
      </c>
      <c r="BN54" s="269"/>
      <c r="BO54" s="269"/>
      <c r="BP54" s="269"/>
      <c r="BQ54" s="269">
        <f>IFERROR(__xludf.DUMMYFUNCTION("""COMPUTED_VALUE"""),0.0)</f>
        <v>0</v>
      </c>
      <c r="BR54" s="269"/>
      <c r="BS54" s="269"/>
      <c r="BT54" s="269"/>
      <c r="BU54" s="269">
        <f>IFERROR(__xludf.DUMMYFUNCTION("""COMPUTED_VALUE"""),0.0)</f>
        <v>0</v>
      </c>
      <c r="BV54" s="269"/>
      <c r="BW54" s="269"/>
      <c r="BX54" s="269"/>
      <c r="BY54" s="269">
        <f>IFERROR(__xludf.DUMMYFUNCTION("""COMPUTED_VALUE"""),0.0)</f>
        <v>0</v>
      </c>
      <c r="BZ54" s="269"/>
      <c r="CA54" s="269"/>
      <c r="CB54" s="269"/>
      <c r="CC54" s="269">
        <f>IFERROR(__xludf.DUMMYFUNCTION("""COMPUTED_VALUE"""),0.0)</f>
        <v>0</v>
      </c>
      <c r="CD54" s="269"/>
      <c r="CE54" s="269"/>
    </row>
    <row r="55">
      <c r="A55" s="271">
        <f>IFERROR(__xludf.DUMMYFUNCTION("""COMPUTED_VALUE"""),46283.0)</f>
        <v>46283</v>
      </c>
      <c r="B55" s="269" t="str">
        <f>IFERROR(__xludf.DUMMYFUNCTION("""COMPUTED_VALUE"""),"金")</f>
        <v>金</v>
      </c>
      <c r="C55" s="272">
        <f>IFERROR(__xludf.DUMMYFUNCTION("""COMPUTED_VALUE"""),0.0)</f>
        <v>0</v>
      </c>
      <c r="D55" s="273">
        <f>IFERROR(__xludf.DUMMYFUNCTION("""COMPUTED_VALUE"""),1.0)</f>
        <v>1</v>
      </c>
      <c r="E55" s="274">
        <f>IFERROR(__xludf.DUMMYFUNCTION("""COMPUTED_VALUE"""),0.0)</f>
        <v>0</v>
      </c>
      <c r="F55" s="275"/>
      <c r="G55" s="275"/>
      <c r="H55" s="273">
        <f>IFERROR(__xludf.DUMMYFUNCTION("""COMPUTED_VALUE"""),1.0)</f>
        <v>1</v>
      </c>
      <c r="I55" s="274">
        <f>IFERROR(__xludf.DUMMYFUNCTION("""COMPUTED_VALUE"""),0.0)</f>
        <v>0</v>
      </c>
      <c r="J55" s="275"/>
      <c r="K55" s="275"/>
      <c r="L55" s="273">
        <f>IFERROR(__xludf.DUMMYFUNCTION("""COMPUTED_VALUE"""),2.0)</f>
        <v>2</v>
      </c>
      <c r="M55" s="274">
        <f>IFERROR(__xludf.DUMMYFUNCTION("""COMPUTED_VALUE"""),0.0)</f>
        <v>0</v>
      </c>
      <c r="N55" s="275"/>
      <c r="O55" s="275"/>
      <c r="P55" s="273">
        <f>IFERROR(__xludf.DUMMYFUNCTION("""COMPUTED_VALUE"""),4.0)</f>
        <v>4</v>
      </c>
      <c r="Q55" s="274">
        <f>IFERROR(__xludf.DUMMYFUNCTION("""COMPUTED_VALUE"""),0.0)</f>
        <v>0</v>
      </c>
      <c r="R55" s="275"/>
      <c r="S55" s="278"/>
      <c r="T55" s="273">
        <f>IFERROR(__xludf.DUMMYFUNCTION("""COMPUTED_VALUE"""),4.0)</f>
        <v>4</v>
      </c>
      <c r="U55" s="274">
        <f>IFERROR(__xludf.DUMMYFUNCTION("""COMPUTED_VALUE"""),0.0)</f>
        <v>0</v>
      </c>
      <c r="V55" s="275"/>
      <c r="W55" s="275"/>
      <c r="X55" s="273">
        <f>IFERROR(__xludf.DUMMYFUNCTION("""COMPUTED_VALUE"""),2.0)</f>
        <v>2</v>
      </c>
      <c r="Y55" s="274">
        <f>IFERROR(__xludf.DUMMYFUNCTION("""COMPUTED_VALUE"""),0.0)</f>
        <v>0</v>
      </c>
      <c r="Z55" s="275"/>
      <c r="AA55" s="275"/>
      <c r="AB55" s="273">
        <f>IFERROR(__xludf.DUMMYFUNCTION("""COMPUTED_VALUE"""),2.0)</f>
        <v>2</v>
      </c>
      <c r="AC55" s="274">
        <f>IFERROR(__xludf.DUMMYFUNCTION("""COMPUTED_VALUE"""),0.0)</f>
        <v>0</v>
      </c>
      <c r="AD55" s="275"/>
      <c r="AE55" s="275"/>
      <c r="AF55" s="279">
        <f>IFERROR(__xludf.DUMMYFUNCTION("""COMPUTED_VALUE"""),2.0)</f>
        <v>2</v>
      </c>
      <c r="AG55" s="274">
        <f>IFERROR(__xludf.DUMMYFUNCTION("""COMPUTED_VALUE"""),0.0)</f>
        <v>0</v>
      </c>
      <c r="AH55" s="275"/>
      <c r="AI55" s="275"/>
      <c r="AJ55" s="273">
        <f>IFERROR(__xludf.DUMMYFUNCTION("""COMPUTED_VALUE"""),5.0)</f>
        <v>5</v>
      </c>
      <c r="AK55" s="274">
        <f>IFERROR(__xludf.DUMMYFUNCTION("""COMPUTED_VALUE"""),0.0)</f>
        <v>0</v>
      </c>
      <c r="AL55" s="275"/>
      <c r="AM55" s="275"/>
      <c r="AN55" s="273">
        <f>IFERROR(__xludf.DUMMYFUNCTION("""COMPUTED_VALUE"""),19.0)</f>
        <v>19</v>
      </c>
      <c r="AO55" s="274">
        <f>IFERROR(__xludf.DUMMYFUNCTION("""COMPUTED_VALUE"""),0.0)</f>
        <v>0</v>
      </c>
      <c r="AP55" s="275"/>
      <c r="AQ55" s="275"/>
      <c r="AR55" s="273">
        <f>IFERROR(__xludf.DUMMYFUNCTION("""COMPUTED_VALUE"""),4.0)</f>
        <v>4</v>
      </c>
      <c r="AS55" s="274">
        <f>IFERROR(__xludf.DUMMYFUNCTION("""COMPUTED_VALUE"""),0.0)</f>
        <v>0</v>
      </c>
      <c r="AT55" s="275"/>
      <c r="AU55" s="275"/>
      <c r="AV55" s="273">
        <f>IFERROR(__xludf.DUMMYFUNCTION("""COMPUTED_VALUE"""),2.0)</f>
        <v>2</v>
      </c>
      <c r="AW55" s="274">
        <f>IFERROR(__xludf.DUMMYFUNCTION("""COMPUTED_VALUE"""),0.0)</f>
        <v>0</v>
      </c>
      <c r="AX55" s="275"/>
      <c r="AY55" s="275"/>
      <c r="AZ55" s="273">
        <f>IFERROR(__xludf.DUMMYFUNCTION("""COMPUTED_VALUE"""),3.0)</f>
        <v>3</v>
      </c>
      <c r="BA55" s="274">
        <f>IFERROR(__xludf.DUMMYFUNCTION("""COMPUTED_VALUE"""),0.0)</f>
        <v>0</v>
      </c>
      <c r="BB55" s="275"/>
      <c r="BC55" s="275"/>
      <c r="BD55" s="273">
        <f>IFERROR(__xludf.DUMMYFUNCTION("""COMPUTED_VALUE"""),5.0)</f>
        <v>5</v>
      </c>
      <c r="BE55" s="274">
        <f>IFERROR(__xludf.DUMMYFUNCTION("""COMPUTED_VALUE"""),0.0)</f>
        <v>0</v>
      </c>
      <c r="BF55" s="275"/>
      <c r="BG55" s="275"/>
      <c r="BH55" s="269"/>
      <c r="BI55" s="269">
        <f>IFERROR(__xludf.DUMMYFUNCTION("""COMPUTED_VALUE"""),0.0)</f>
        <v>0</v>
      </c>
      <c r="BJ55" s="269"/>
      <c r="BK55" s="269"/>
      <c r="BL55" s="269"/>
      <c r="BM55" s="269">
        <f>IFERROR(__xludf.DUMMYFUNCTION("""COMPUTED_VALUE"""),0.0)</f>
        <v>0</v>
      </c>
      <c r="BN55" s="269"/>
      <c r="BO55" s="269"/>
      <c r="BP55" s="269"/>
      <c r="BQ55" s="269">
        <f>IFERROR(__xludf.DUMMYFUNCTION("""COMPUTED_VALUE"""),0.0)</f>
        <v>0</v>
      </c>
      <c r="BR55" s="269"/>
      <c r="BS55" s="269"/>
      <c r="BT55" s="269"/>
      <c r="BU55" s="269">
        <f>IFERROR(__xludf.DUMMYFUNCTION("""COMPUTED_VALUE"""),0.0)</f>
        <v>0</v>
      </c>
      <c r="BV55" s="269"/>
      <c r="BW55" s="269"/>
      <c r="BX55" s="269"/>
      <c r="BY55" s="269">
        <f>IFERROR(__xludf.DUMMYFUNCTION("""COMPUTED_VALUE"""),0.0)</f>
        <v>0</v>
      </c>
      <c r="BZ55" s="269"/>
      <c r="CA55" s="269"/>
      <c r="CB55" s="269"/>
      <c r="CC55" s="269">
        <f>IFERROR(__xludf.DUMMYFUNCTION("""COMPUTED_VALUE"""),0.0)</f>
        <v>0</v>
      </c>
      <c r="CD55" s="269"/>
      <c r="CE55" s="269"/>
    </row>
    <row r="56">
      <c r="A56" s="271">
        <f>IFERROR(__xludf.DUMMYFUNCTION("""COMPUTED_VALUE"""),46291.0)</f>
        <v>46291</v>
      </c>
      <c r="B56" s="269" t="str">
        <f>IFERROR(__xludf.DUMMYFUNCTION("""COMPUTED_VALUE"""),"土")</f>
        <v>土</v>
      </c>
      <c r="C56" s="272">
        <f>IFERROR(__xludf.DUMMYFUNCTION("""COMPUTED_VALUE"""),0.0)</f>
        <v>0</v>
      </c>
      <c r="D56" s="273">
        <f>IFERROR(__xludf.DUMMYFUNCTION("""COMPUTED_VALUE"""),1.0)</f>
        <v>1</v>
      </c>
      <c r="E56" s="274">
        <f>IFERROR(__xludf.DUMMYFUNCTION("""COMPUTED_VALUE"""),0.0)</f>
        <v>0</v>
      </c>
      <c r="F56" s="275"/>
      <c r="G56" s="275"/>
      <c r="H56" s="273">
        <f>IFERROR(__xludf.DUMMYFUNCTION("""COMPUTED_VALUE"""),1.0)</f>
        <v>1</v>
      </c>
      <c r="I56" s="274">
        <f>IFERROR(__xludf.DUMMYFUNCTION("""COMPUTED_VALUE"""),0.0)</f>
        <v>0</v>
      </c>
      <c r="J56" s="275"/>
      <c r="K56" s="275"/>
      <c r="L56" s="273">
        <f>IFERROR(__xludf.DUMMYFUNCTION("""COMPUTED_VALUE"""),2.0)</f>
        <v>2</v>
      </c>
      <c r="M56" s="274">
        <f>IFERROR(__xludf.DUMMYFUNCTION("""COMPUTED_VALUE"""),0.0)</f>
        <v>0</v>
      </c>
      <c r="N56" s="275"/>
      <c r="O56" s="275"/>
      <c r="P56" s="273">
        <f>IFERROR(__xludf.DUMMYFUNCTION("""COMPUTED_VALUE"""),4.0)</f>
        <v>4</v>
      </c>
      <c r="Q56" s="274">
        <f>IFERROR(__xludf.DUMMYFUNCTION("""COMPUTED_VALUE"""),0.0)</f>
        <v>0</v>
      </c>
      <c r="R56" s="275"/>
      <c r="S56" s="278"/>
      <c r="T56" s="273">
        <f>IFERROR(__xludf.DUMMYFUNCTION("""COMPUTED_VALUE"""),4.0)</f>
        <v>4</v>
      </c>
      <c r="U56" s="274">
        <f>IFERROR(__xludf.DUMMYFUNCTION("""COMPUTED_VALUE"""),0.0)</f>
        <v>0</v>
      </c>
      <c r="V56" s="275"/>
      <c r="W56" s="275"/>
      <c r="X56" s="273">
        <f>IFERROR(__xludf.DUMMYFUNCTION("""COMPUTED_VALUE"""),2.0)</f>
        <v>2</v>
      </c>
      <c r="Y56" s="274">
        <f>IFERROR(__xludf.DUMMYFUNCTION("""COMPUTED_VALUE"""),0.0)</f>
        <v>0</v>
      </c>
      <c r="Z56" s="275"/>
      <c r="AA56" s="275"/>
      <c r="AB56" s="273">
        <f>IFERROR(__xludf.DUMMYFUNCTION("""COMPUTED_VALUE"""),2.0)</f>
        <v>2</v>
      </c>
      <c r="AC56" s="274">
        <f>IFERROR(__xludf.DUMMYFUNCTION("""COMPUTED_VALUE"""),0.0)</f>
        <v>0</v>
      </c>
      <c r="AD56" s="275"/>
      <c r="AE56" s="275"/>
      <c r="AF56" s="279">
        <f>IFERROR(__xludf.DUMMYFUNCTION("""COMPUTED_VALUE"""),2.0)</f>
        <v>2</v>
      </c>
      <c r="AG56" s="274">
        <f>IFERROR(__xludf.DUMMYFUNCTION("""COMPUTED_VALUE"""),0.0)</f>
        <v>0</v>
      </c>
      <c r="AH56" s="275"/>
      <c r="AI56" s="275"/>
      <c r="AJ56" s="273">
        <f>IFERROR(__xludf.DUMMYFUNCTION("""COMPUTED_VALUE"""),5.0)</f>
        <v>5</v>
      </c>
      <c r="AK56" s="274">
        <f>IFERROR(__xludf.DUMMYFUNCTION("""COMPUTED_VALUE"""),0.0)</f>
        <v>0</v>
      </c>
      <c r="AL56" s="275"/>
      <c r="AM56" s="275"/>
      <c r="AN56" s="273">
        <f>IFERROR(__xludf.DUMMYFUNCTION("""COMPUTED_VALUE"""),19.0)</f>
        <v>19</v>
      </c>
      <c r="AO56" s="274">
        <f>IFERROR(__xludf.DUMMYFUNCTION("""COMPUTED_VALUE"""),0.0)</f>
        <v>0</v>
      </c>
      <c r="AP56" s="275"/>
      <c r="AQ56" s="275"/>
      <c r="AR56" s="273">
        <f>IFERROR(__xludf.DUMMYFUNCTION("""COMPUTED_VALUE"""),4.0)</f>
        <v>4</v>
      </c>
      <c r="AS56" s="274">
        <f>IFERROR(__xludf.DUMMYFUNCTION("""COMPUTED_VALUE"""),0.0)</f>
        <v>0</v>
      </c>
      <c r="AT56" s="275"/>
      <c r="AU56" s="275"/>
      <c r="AV56" s="273">
        <f>IFERROR(__xludf.DUMMYFUNCTION("""COMPUTED_VALUE"""),2.0)</f>
        <v>2</v>
      </c>
      <c r="AW56" s="274">
        <f>IFERROR(__xludf.DUMMYFUNCTION("""COMPUTED_VALUE"""),0.0)</f>
        <v>0</v>
      </c>
      <c r="AX56" s="275"/>
      <c r="AY56" s="275"/>
      <c r="AZ56" s="273">
        <f>IFERROR(__xludf.DUMMYFUNCTION("""COMPUTED_VALUE"""),3.0)</f>
        <v>3</v>
      </c>
      <c r="BA56" s="274">
        <f>IFERROR(__xludf.DUMMYFUNCTION("""COMPUTED_VALUE"""),0.0)</f>
        <v>0</v>
      </c>
      <c r="BB56" s="275"/>
      <c r="BC56" s="275"/>
      <c r="BD56" s="273">
        <f>IFERROR(__xludf.DUMMYFUNCTION("""COMPUTED_VALUE"""),5.0)</f>
        <v>5</v>
      </c>
      <c r="BE56" s="274">
        <f>IFERROR(__xludf.DUMMYFUNCTION("""COMPUTED_VALUE"""),0.0)</f>
        <v>0</v>
      </c>
      <c r="BF56" s="275"/>
      <c r="BG56" s="275"/>
      <c r="BH56" s="269"/>
      <c r="BI56" s="269">
        <f>IFERROR(__xludf.DUMMYFUNCTION("""COMPUTED_VALUE"""),0.0)</f>
        <v>0</v>
      </c>
      <c r="BJ56" s="269"/>
      <c r="BK56" s="269"/>
      <c r="BL56" s="269"/>
      <c r="BM56" s="269">
        <f>IFERROR(__xludf.DUMMYFUNCTION("""COMPUTED_VALUE"""),0.0)</f>
        <v>0</v>
      </c>
      <c r="BN56" s="269"/>
      <c r="BO56" s="269"/>
      <c r="BP56" s="269"/>
      <c r="BQ56" s="269">
        <f>IFERROR(__xludf.DUMMYFUNCTION("""COMPUTED_VALUE"""),0.0)</f>
        <v>0</v>
      </c>
      <c r="BR56" s="269"/>
      <c r="BS56" s="269"/>
      <c r="BT56" s="269"/>
      <c r="BU56" s="269">
        <f>IFERROR(__xludf.DUMMYFUNCTION("""COMPUTED_VALUE"""),0.0)</f>
        <v>0</v>
      </c>
      <c r="BV56" s="269"/>
      <c r="BW56" s="269"/>
      <c r="BX56" s="269"/>
      <c r="BY56" s="269">
        <f>IFERROR(__xludf.DUMMYFUNCTION("""COMPUTED_VALUE"""),0.0)</f>
        <v>0</v>
      </c>
      <c r="BZ56" s="269"/>
      <c r="CA56" s="269"/>
      <c r="CB56" s="269"/>
      <c r="CC56" s="269">
        <f>IFERROR(__xludf.DUMMYFUNCTION("""COMPUTED_VALUE"""),0.0)</f>
        <v>0</v>
      </c>
      <c r="CD56" s="269"/>
      <c r="CE56" s="269"/>
    </row>
    <row r="57">
      <c r="A57" s="271">
        <f>IFERROR(__xludf.DUMMYFUNCTION("""COMPUTED_VALUE"""),46292.0)</f>
        <v>46292</v>
      </c>
      <c r="B57" s="269" t="str">
        <f>IFERROR(__xludf.DUMMYFUNCTION("""COMPUTED_VALUE"""),"日")</f>
        <v>日</v>
      </c>
      <c r="C57" s="272">
        <f>IFERROR(__xludf.DUMMYFUNCTION("""COMPUTED_VALUE"""),0.0)</f>
        <v>0</v>
      </c>
      <c r="D57" s="273">
        <f>IFERROR(__xludf.DUMMYFUNCTION("""COMPUTED_VALUE"""),1.0)</f>
        <v>1</v>
      </c>
      <c r="E57" s="274">
        <f>IFERROR(__xludf.DUMMYFUNCTION("""COMPUTED_VALUE"""),0.0)</f>
        <v>0</v>
      </c>
      <c r="F57" s="275"/>
      <c r="G57" s="275"/>
      <c r="H57" s="273">
        <f>IFERROR(__xludf.DUMMYFUNCTION("""COMPUTED_VALUE"""),1.0)</f>
        <v>1</v>
      </c>
      <c r="I57" s="274">
        <f>IFERROR(__xludf.DUMMYFUNCTION("""COMPUTED_VALUE"""),0.0)</f>
        <v>0</v>
      </c>
      <c r="J57" s="275"/>
      <c r="K57" s="275"/>
      <c r="L57" s="273">
        <f>IFERROR(__xludf.DUMMYFUNCTION("""COMPUTED_VALUE"""),2.0)</f>
        <v>2</v>
      </c>
      <c r="M57" s="274">
        <f>IFERROR(__xludf.DUMMYFUNCTION("""COMPUTED_VALUE"""),0.0)</f>
        <v>0</v>
      </c>
      <c r="N57" s="275"/>
      <c r="O57" s="275"/>
      <c r="P57" s="273">
        <f>IFERROR(__xludf.DUMMYFUNCTION("""COMPUTED_VALUE"""),4.0)</f>
        <v>4</v>
      </c>
      <c r="Q57" s="274">
        <f>IFERROR(__xludf.DUMMYFUNCTION("""COMPUTED_VALUE"""),0.0)</f>
        <v>0</v>
      </c>
      <c r="R57" s="275"/>
      <c r="S57" s="278"/>
      <c r="T57" s="273">
        <f>IFERROR(__xludf.DUMMYFUNCTION("""COMPUTED_VALUE"""),4.0)</f>
        <v>4</v>
      </c>
      <c r="U57" s="274">
        <f>IFERROR(__xludf.DUMMYFUNCTION("""COMPUTED_VALUE"""),0.0)</f>
        <v>0</v>
      </c>
      <c r="V57" s="275"/>
      <c r="W57" s="275"/>
      <c r="X57" s="273">
        <f>IFERROR(__xludf.DUMMYFUNCTION("""COMPUTED_VALUE"""),2.0)</f>
        <v>2</v>
      </c>
      <c r="Y57" s="274">
        <f>IFERROR(__xludf.DUMMYFUNCTION("""COMPUTED_VALUE"""),0.0)</f>
        <v>0</v>
      </c>
      <c r="Z57" s="275"/>
      <c r="AA57" s="275"/>
      <c r="AB57" s="273">
        <f>IFERROR(__xludf.DUMMYFUNCTION("""COMPUTED_VALUE"""),2.0)</f>
        <v>2</v>
      </c>
      <c r="AC57" s="274">
        <f>IFERROR(__xludf.DUMMYFUNCTION("""COMPUTED_VALUE"""),0.0)</f>
        <v>0</v>
      </c>
      <c r="AD57" s="275"/>
      <c r="AE57" s="275"/>
      <c r="AF57" s="279">
        <f>IFERROR(__xludf.DUMMYFUNCTION("""COMPUTED_VALUE"""),2.0)</f>
        <v>2</v>
      </c>
      <c r="AG57" s="274">
        <f>IFERROR(__xludf.DUMMYFUNCTION("""COMPUTED_VALUE"""),0.0)</f>
        <v>0</v>
      </c>
      <c r="AH57" s="275"/>
      <c r="AI57" s="275"/>
      <c r="AJ57" s="273">
        <f>IFERROR(__xludf.DUMMYFUNCTION("""COMPUTED_VALUE"""),5.0)</f>
        <v>5</v>
      </c>
      <c r="AK57" s="274">
        <f>IFERROR(__xludf.DUMMYFUNCTION("""COMPUTED_VALUE"""),0.0)</f>
        <v>0</v>
      </c>
      <c r="AL57" s="275"/>
      <c r="AM57" s="275"/>
      <c r="AN57" s="273">
        <f>IFERROR(__xludf.DUMMYFUNCTION("""COMPUTED_VALUE"""),19.0)</f>
        <v>19</v>
      </c>
      <c r="AO57" s="274">
        <f>IFERROR(__xludf.DUMMYFUNCTION("""COMPUTED_VALUE"""),0.0)</f>
        <v>0</v>
      </c>
      <c r="AP57" s="275"/>
      <c r="AQ57" s="275"/>
      <c r="AR57" s="273">
        <f>IFERROR(__xludf.DUMMYFUNCTION("""COMPUTED_VALUE"""),4.0)</f>
        <v>4</v>
      </c>
      <c r="AS57" s="274">
        <f>IFERROR(__xludf.DUMMYFUNCTION("""COMPUTED_VALUE"""),0.0)</f>
        <v>0</v>
      </c>
      <c r="AT57" s="275"/>
      <c r="AU57" s="275"/>
      <c r="AV57" s="273">
        <f>IFERROR(__xludf.DUMMYFUNCTION("""COMPUTED_VALUE"""),2.0)</f>
        <v>2</v>
      </c>
      <c r="AW57" s="274">
        <f>IFERROR(__xludf.DUMMYFUNCTION("""COMPUTED_VALUE"""),0.0)</f>
        <v>0</v>
      </c>
      <c r="AX57" s="275"/>
      <c r="AY57" s="275"/>
      <c r="AZ57" s="273">
        <f>IFERROR(__xludf.DUMMYFUNCTION("""COMPUTED_VALUE"""),3.0)</f>
        <v>3</v>
      </c>
      <c r="BA57" s="274">
        <f>IFERROR(__xludf.DUMMYFUNCTION("""COMPUTED_VALUE"""),0.0)</f>
        <v>0</v>
      </c>
      <c r="BB57" s="275"/>
      <c r="BC57" s="275"/>
      <c r="BD57" s="273">
        <f>IFERROR(__xludf.DUMMYFUNCTION("""COMPUTED_VALUE"""),5.0)</f>
        <v>5</v>
      </c>
      <c r="BE57" s="274">
        <f>IFERROR(__xludf.DUMMYFUNCTION("""COMPUTED_VALUE"""),0.0)</f>
        <v>0</v>
      </c>
      <c r="BF57" s="275"/>
      <c r="BG57" s="275"/>
      <c r="BH57" s="269"/>
      <c r="BI57" s="269">
        <f>IFERROR(__xludf.DUMMYFUNCTION("""COMPUTED_VALUE"""),0.0)</f>
        <v>0</v>
      </c>
      <c r="BJ57" s="269"/>
      <c r="BK57" s="269"/>
      <c r="BL57" s="269"/>
      <c r="BM57" s="269">
        <f>IFERROR(__xludf.DUMMYFUNCTION("""COMPUTED_VALUE"""),0.0)</f>
        <v>0</v>
      </c>
      <c r="BN57" s="269"/>
      <c r="BO57" s="269"/>
      <c r="BP57" s="269"/>
      <c r="BQ57" s="269">
        <f>IFERROR(__xludf.DUMMYFUNCTION("""COMPUTED_VALUE"""),0.0)</f>
        <v>0</v>
      </c>
      <c r="BR57" s="269"/>
      <c r="BS57" s="269"/>
      <c r="BT57" s="269"/>
      <c r="BU57" s="269">
        <f>IFERROR(__xludf.DUMMYFUNCTION("""COMPUTED_VALUE"""),0.0)</f>
        <v>0</v>
      </c>
      <c r="BV57" s="269"/>
      <c r="BW57" s="269"/>
      <c r="BX57" s="269"/>
      <c r="BY57" s="269">
        <f>IFERROR(__xludf.DUMMYFUNCTION("""COMPUTED_VALUE"""),0.0)</f>
        <v>0</v>
      </c>
      <c r="BZ57" s="269"/>
      <c r="CA57" s="269"/>
      <c r="CB57" s="269"/>
      <c r="CC57" s="269">
        <f>IFERROR(__xludf.DUMMYFUNCTION("""COMPUTED_VALUE"""),0.0)</f>
        <v>0</v>
      </c>
      <c r="CD57" s="269"/>
      <c r="CE57" s="269"/>
    </row>
    <row r="58">
      <c r="A58" s="271">
        <f>IFERROR(__xludf.DUMMYFUNCTION("""COMPUTED_VALUE"""),46293.0)</f>
        <v>46293</v>
      </c>
      <c r="B58" s="269" t="str">
        <f>IFERROR(__xludf.DUMMYFUNCTION("""COMPUTED_VALUE"""),"月")</f>
        <v>月</v>
      </c>
      <c r="C58" s="272">
        <f>IFERROR(__xludf.DUMMYFUNCTION("""COMPUTED_VALUE"""),0.0)</f>
        <v>0</v>
      </c>
      <c r="D58" s="273">
        <f>IFERROR(__xludf.DUMMYFUNCTION("""COMPUTED_VALUE"""),1.0)</f>
        <v>1</v>
      </c>
      <c r="E58" s="274">
        <f>IFERROR(__xludf.DUMMYFUNCTION("""COMPUTED_VALUE"""),0.0)</f>
        <v>0</v>
      </c>
      <c r="F58" s="275"/>
      <c r="G58" s="275"/>
      <c r="H58" s="273">
        <f>IFERROR(__xludf.DUMMYFUNCTION("""COMPUTED_VALUE"""),1.0)</f>
        <v>1</v>
      </c>
      <c r="I58" s="274">
        <f>IFERROR(__xludf.DUMMYFUNCTION("""COMPUTED_VALUE"""),0.0)</f>
        <v>0</v>
      </c>
      <c r="J58" s="275"/>
      <c r="K58" s="275"/>
      <c r="L58" s="273">
        <f>IFERROR(__xludf.DUMMYFUNCTION("""COMPUTED_VALUE"""),2.0)</f>
        <v>2</v>
      </c>
      <c r="M58" s="274">
        <f>IFERROR(__xludf.DUMMYFUNCTION("""COMPUTED_VALUE"""),0.0)</f>
        <v>0</v>
      </c>
      <c r="N58" s="275"/>
      <c r="O58" s="275"/>
      <c r="P58" s="273">
        <f>IFERROR(__xludf.DUMMYFUNCTION("""COMPUTED_VALUE"""),4.0)</f>
        <v>4</v>
      </c>
      <c r="Q58" s="274">
        <f>IFERROR(__xludf.DUMMYFUNCTION("""COMPUTED_VALUE"""),0.0)</f>
        <v>0</v>
      </c>
      <c r="R58" s="275"/>
      <c r="S58" s="278"/>
      <c r="T58" s="273">
        <f>IFERROR(__xludf.DUMMYFUNCTION("""COMPUTED_VALUE"""),4.0)</f>
        <v>4</v>
      </c>
      <c r="U58" s="274">
        <f>IFERROR(__xludf.DUMMYFUNCTION("""COMPUTED_VALUE"""),0.0)</f>
        <v>0</v>
      </c>
      <c r="V58" s="275"/>
      <c r="W58" s="275"/>
      <c r="X58" s="273">
        <f>IFERROR(__xludf.DUMMYFUNCTION("""COMPUTED_VALUE"""),2.0)</f>
        <v>2</v>
      </c>
      <c r="Y58" s="274">
        <f>IFERROR(__xludf.DUMMYFUNCTION("""COMPUTED_VALUE"""),0.0)</f>
        <v>0</v>
      </c>
      <c r="Z58" s="275"/>
      <c r="AA58" s="275"/>
      <c r="AB58" s="273">
        <f>IFERROR(__xludf.DUMMYFUNCTION("""COMPUTED_VALUE"""),2.0)</f>
        <v>2</v>
      </c>
      <c r="AC58" s="274">
        <f>IFERROR(__xludf.DUMMYFUNCTION("""COMPUTED_VALUE"""),0.0)</f>
        <v>0</v>
      </c>
      <c r="AD58" s="275"/>
      <c r="AE58" s="275"/>
      <c r="AF58" s="279">
        <f>IFERROR(__xludf.DUMMYFUNCTION("""COMPUTED_VALUE"""),2.0)</f>
        <v>2</v>
      </c>
      <c r="AG58" s="274">
        <f>IFERROR(__xludf.DUMMYFUNCTION("""COMPUTED_VALUE"""),0.0)</f>
        <v>0</v>
      </c>
      <c r="AH58" s="275"/>
      <c r="AI58" s="275"/>
      <c r="AJ58" s="273">
        <f>IFERROR(__xludf.DUMMYFUNCTION("""COMPUTED_VALUE"""),5.0)</f>
        <v>5</v>
      </c>
      <c r="AK58" s="274">
        <f>IFERROR(__xludf.DUMMYFUNCTION("""COMPUTED_VALUE"""),0.0)</f>
        <v>0</v>
      </c>
      <c r="AL58" s="275"/>
      <c r="AM58" s="275"/>
      <c r="AN58" s="273">
        <f>IFERROR(__xludf.DUMMYFUNCTION("""COMPUTED_VALUE"""),19.0)</f>
        <v>19</v>
      </c>
      <c r="AO58" s="274">
        <f>IFERROR(__xludf.DUMMYFUNCTION("""COMPUTED_VALUE"""),0.0)</f>
        <v>0</v>
      </c>
      <c r="AP58" s="275"/>
      <c r="AQ58" s="275"/>
      <c r="AR58" s="273">
        <f>IFERROR(__xludf.DUMMYFUNCTION("""COMPUTED_VALUE"""),4.0)</f>
        <v>4</v>
      </c>
      <c r="AS58" s="274">
        <f>IFERROR(__xludf.DUMMYFUNCTION("""COMPUTED_VALUE"""),0.0)</f>
        <v>0</v>
      </c>
      <c r="AT58" s="275"/>
      <c r="AU58" s="275"/>
      <c r="AV58" s="273">
        <f>IFERROR(__xludf.DUMMYFUNCTION("""COMPUTED_VALUE"""),2.0)</f>
        <v>2</v>
      </c>
      <c r="AW58" s="274">
        <f>IFERROR(__xludf.DUMMYFUNCTION("""COMPUTED_VALUE"""),0.0)</f>
        <v>0</v>
      </c>
      <c r="AX58" s="275"/>
      <c r="AY58" s="275"/>
      <c r="AZ58" s="273">
        <f>IFERROR(__xludf.DUMMYFUNCTION("""COMPUTED_VALUE"""),3.0)</f>
        <v>3</v>
      </c>
      <c r="BA58" s="274">
        <f>IFERROR(__xludf.DUMMYFUNCTION("""COMPUTED_VALUE"""),0.0)</f>
        <v>0</v>
      </c>
      <c r="BB58" s="275"/>
      <c r="BC58" s="275"/>
      <c r="BD58" s="273">
        <f>IFERROR(__xludf.DUMMYFUNCTION("""COMPUTED_VALUE"""),5.0)</f>
        <v>5</v>
      </c>
      <c r="BE58" s="274">
        <f>IFERROR(__xludf.DUMMYFUNCTION("""COMPUTED_VALUE"""),0.0)</f>
        <v>0</v>
      </c>
      <c r="BF58" s="275"/>
      <c r="BG58" s="275"/>
      <c r="BH58" s="269"/>
      <c r="BI58" s="269">
        <f>IFERROR(__xludf.DUMMYFUNCTION("""COMPUTED_VALUE"""),0.0)</f>
        <v>0</v>
      </c>
      <c r="BJ58" s="269"/>
      <c r="BK58" s="269"/>
      <c r="BL58" s="269"/>
      <c r="BM58" s="269">
        <f>IFERROR(__xludf.DUMMYFUNCTION("""COMPUTED_VALUE"""),0.0)</f>
        <v>0</v>
      </c>
      <c r="BN58" s="269"/>
      <c r="BO58" s="269"/>
      <c r="BP58" s="269"/>
      <c r="BQ58" s="269">
        <f>IFERROR(__xludf.DUMMYFUNCTION("""COMPUTED_VALUE"""),0.0)</f>
        <v>0</v>
      </c>
      <c r="BR58" s="269"/>
      <c r="BS58" s="269"/>
      <c r="BT58" s="269"/>
      <c r="BU58" s="269">
        <f>IFERROR(__xludf.DUMMYFUNCTION("""COMPUTED_VALUE"""),0.0)</f>
        <v>0</v>
      </c>
      <c r="BV58" s="269"/>
      <c r="BW58" s="269"/>
      <c r="BX58" s="269"/>
      <c r="BY58" s="269">
        <f>IFERROR(__xludf.DUMMYFUNCTION("""COMPUTED_VALUE"""),0.0)</f>
        <v>0</v>
      </c>
      <c r="BZ58" s="269"/>
      <c r="CA58" s="269"/>
      <c r="CB58" s="269"/>
      <c r="CC58" s="269">
        <f>IFERROR(__xludf.DUMMYFUNCTION("""COMPUTED_VALUE"""),0.0)</f>
        <v>0</v>
      </c>
      <c r="CD58" s="269"/>
      <c r="CE58" s="269"/>
    </row>
    <row r="59">
      <c r="A59" s="271">
        <f>IFERROR(__xludf.DUMMYFUNCTION("""COMPUTED_VALUE"""),46301.0)</f>
        <v>46301</v>
      </c>
      <c r="B59" s="269" t="str">
        <f>IFERROR(__xludf.DUMMYFUNCTION("""COMPUTED_VALUE"""),"火")</f>
        <v>火</v>
      </c>
      <c r="C59" s="272">
        <f>IFERROR(__xludf.DUMMYFUNCTION("""COMPUTED_VALUE"""),0.0)</f>
        <v>0</v>
      </c>
      <c r="D59" s="273">
        <f>IFERROR(__xludf.DUMMYFUNCTION("""COMPUTED_VALUE"""),1.0)</f>
        <v>1</v>
      </c>
      <c r="E59" s="274">
        <f>IFERROR(__xludf.DUMMYFUNCTION("""COMPUTED_VALUE"""),0.0)</f>
        <v>0</v>
      </c>
      <c r="F59" s="275"/>
      <c r="G59" s="275"/>
      <c r="H59" s="273">
        <f>IFERROR(__xludf.DUMMYFUNCTION("""COMPUTED_VALUE"""),1.0)</f>
        <v>1</v>
      </c>
      <c r="I59" s="274">
        <f>IFERROR(__xludf.DUMMYFUNCTION("""COMPUTED_VALUE"""),0.0)</f>
        <v>0</v>
      </c>
      <c r="J59" s="275"/>
      <c r="K59" s="275"/>
      <c r="L59" s="273">
        <f>IFERROR(__xludf.DUMMYFUNCTION("""COMPUTED_VALUE"""),2.0)</f>
        <v>2</v>
      </c>
      <c r="M59" s="274">
        <f>IFERROR(__xludf.DUMMYFUNCTION("""COMPUTED_VALUE"""),0.0)</f>
        <v>0</v>
      </c>
      <c r="N59" s="275"/>
      <c r="O59" s="275"/>
      <c r="P59" s="273">
        <f>IFERROR(__xludf.DUMMYFUNCTION("""COMPUTED_VALUE"""),4.0)</f>
        <v>4</v>
      </c>
      <c r="Q59" s="274">
        <f>IFERROR(__xludf.DUMMYFUNCTION("""COMPUTED_VALUE"""),0.0)</f>
        <v>0</v>
      </c>
      <c r="R59" s="275"/>
      <c r="S59" s="278"/>
      <c r="T59" s="273">
        <f>IFERROR(__xludf.DUMMYFUNCTION("""COMPUTED_VALUE"""),4.0)</f>
        <v>4</v>
      </c>
      <c r="U59" s="274">
        <f>IFERROR(__xludf.DUMMYFUNCTION("""COMPUTED_VALUE"""),0.0)</f>
        <v>0</v>
      </c>
      <c r="V59" s="275"/>
      <c r="W59" s="275"/>
      <c r="X59" s="273">
        <f>IFERROR(__xludf.DUMMYFUNCTION("""COMPUTED_VALUE"""),2.0)</f>
        <v>2</v>
      </c>
      <c r="Y59" s="274">
        <f>IFERROR(__xludf.DUMMYFUNCTION("""COMPUTED_VALUE"""),0.0)</f>
        <v>0</v>
      </c>
      <c r="Z59" s="275"/>
      <c r="AA59" s="275"/>
      <c r="AB59" s="273">
        <f>IFERROR(__xludf.DUMMYFUNCTION("""COMPUTED_VALUE"""),2.0)</f>
        <v>2</v>
      </c>
      <c r="AC59" s="274">
        <f>IFERROR(__xludf.DUMMYFUNCTION("""COMPUTED_VALUE"""),0.0)</f>
        <v>0</v>
      </c>
      <c r="AD59" s="275"/>
      <c r="AE59" s="275"/>
      <c r="AF59" s="279">
        <f>IFERROR(__xludf.DUMMYFUNCTION("""COMPUTED_VALUE"""),2.0)</f>
        <v>2</v>
      </c>
      <c r="AG59" s="274">
        <f>IFERROR(__xludf.DUMMYFUNCTION("""COMPUTED_VALUE"""),0.0)</f>
        <v>0</v>
      </c>
      <c r="AH59" s="275"/>
      <c r="AI59" s="275"/>
      <c r="AJ59" s="273">
        <f>IFERROR(__xludf.DUMMYFUNCTION("""COMPUTED_VALUE"""),5.0)</f>
        <v>5</v>
      </c>
      <c r="AK59" s="274">
        <f>IFERROR(__xludf.DUMMYFUNCTION("""COMPUTED_VALUE"""),0.0)</f>
        <v>0</v>
      </c>
      <c r="AL59" s="275"/>
      <c r="AM59" s="275"/>
      <c r="AN59" s="273">
        <f>IFERROR(__xludf.DUMMYFUNCTION("""COMPUTED_VALUE"""),19.0)</f>
        <v>19</v>
      </c>
      <c r="AO59" s="274">
        <f>IFERROR(__xludf.DUMMYFUNCTION("""COMPUTED_VALUE"""),0.0)</f>
        <v>0</v>
      </c>
      <c r="AP59" s="275"/>
      <c r="AQ59" s="275"/>
      <c r="AR59" s="273">
        <f>IFERROR(__xludf.DUMMYFUNCTION("""COMPUTED_VALUE"""),4.0)</f>
        <v>4</v>
      </c>
      <c r="AS59" s="274">
        <f>IFERROR(__xludf.DUMMYFUNCTION("""COMPUTED_VALUE"""),0.0)</f>
        <v>0</v>
      </c>
      <c r="AT59" s="275"/>
      <c r="AU59" s="275"/>
      <c r="AV59" s="273">
        <f>IFERROR(__xludf.DUMMYFUNCTION("""COMPUTED_VALUE"""),2.0)</f>
        <v>2</v>
      </c>
      <c r="AW59" s="274">
        <f>IFERROR(__xludf.DUMMYFUNCTION("""COMPUTED_VALUE"""),0.0)</f>
        <v>0</v>
      </c>
      <c r="AX59" s="275"/>
      <c r="AY59" s="275"/>
      <c r="AZ59" s="273">
        <f>IFERROR(__xludf.DUMMYFUNCTION("""COMPUTED_VALUE"""),3.0)</f>
        <v>3</v>
      </c>
      <c r="BA59" s="274">
        <f>IFERROR(__xludf.DUMMYFUNCTION("""COMPUTED_VALUE"""),0.0)</f>
        <v>0</v>
      </c>
      <c r="BB59" s="275"/>
      <c r="BC59" s="275"/>
      <c r="BD59" s="273">
        <f>IFERROR(__xludf.DUMMYFUNCTION("""COMPUTED_VALUE"""),5.0)</f>
        <v>5</v>
      </c>
      <c r="BE59" s="274">
        <f>IFERROR(__xludf.DUMMYFUNCTION("""COMPUTED_VALUE"""),0.0)</f>
        <v>0</v>
      </c>
      <c r="BF59" s="275"/>
      <c r="BG59" s="275"/>
      <c r="BH59" s="269"/>
      <c r="BI59" s="269">
        <f>IFERROR(__xludf.DUMMYFUNCTION("""COMPUTED_VALUE"""),0.0)</f>
        <v>0</v>
      </c>
      <c r="BJ59" s="269"/>
      <c r="BK59" s="269"/>
      <c r="BL59" s="269"/>
      <c r="BM59" s="269">
        <f>IFERROR(__xludf.DUMMYFUNCTION("""COMPUTED_VALUE"""),0.0)</f>
        <v>0</v>
      </c>
      <c r="BN59" s="269"/>
      <c r="BO59" s="269"/>
      <c r="BP59" s="269"/>
      <c r="BQ59" s="269">
        <f>IFERROR(__xludf.DUMMYFUNCTION("""COMPUTED_VALUE"""),0.0)</f>
        <v>0</v>
      </c>
      <c r="BR59" s="269"/>
      <c r="BS59" s="269"/>
      <c r="BT59" s="269"/>
      <c r="BU59" s="269">
        <f>IFERROR(__xludf.DUMMYFUNCTION("""COMPUTED_VALUE"""),0.0)</f>
        <v>0</v>
      </c>
      <c r="BV59" s="269"/>
      <c r="BW59" s="269"/>
      <c r="BX59" s="269"/>
      <c r="BY59" s="269">
        <f>IFERROR(__xludf.DUMMYFUNCTION("""COMPUTED_VALUE"""),0.0)</f>
        <v>0</v>
      </c>
      <c r="BZ59" s="269"/>
      <c r="CA59" s="269"/>
      <c r="CB59" s="269"/>
      <c r="CC59" s="269">
        <f>IFERROR(__xludf.DUMMYFUNCTION("""COMPUTED_VALUE"""),0.0)</f>
        <v>0</v>
      </c>
      <c r="CD59" s="269"/>
      <c r="CE59" s="269"/>
    </row>
    <row r="60">
      <c r="A60" s="271">
        <f>IFERROR(__xludf.DUMMYFUNCTION("""COMPUTED_VALUE"""),46302.0)</f>
        <v>46302</v>
      </c>
      <c r="B60" s="269" t="str">
        <f>IFERROR(__xludf.DUMMYFUNCTION("""COMPUTED_VALUE"""),"水")</f>
        <v>水</v>
      </c>
      <c r="C60" s="272">
        <f>IFERROR(__xludf.DUMMYFUNCTION("""COMPUTED_VALUE"""),0.0)</f>
        <v>0</v>
      </c>
      <c r="D60" s="273">
        <f>IFERROR(__xludf.DUMMYFUNCTION("""COMPUTED_VALUE"""),1.0)</f>
        <v>1</v>
      </c>
      <c r="E60" s="274">
        <f>IFERROR(__xludf.DUMMYFUNCTION("""COMPUTED_VALUE"""),0.0)</f>
        <v>0</v>
      </c>
      <c r="F60" s="275"/>
      <c r="G60" s="275"/>
      <c r="H60" s="273">
        <f>IFERROR(__xludf.DUMMYFUNCTION("""COMPUTED_VALUE"""),1.0)</f>
        <v>1</v>
      </c>
      <c r="I60" s="274">
        <f>IFERROR(__xludf.DUMMYFUNCTION("""COMPUTED_VALUE"""),0.0)</f>
        <v>0</v>
      </c>
      <c r="J60" s="275"/>
      <c r="K60" s="275"/>
      <c r="L60" s="273">
        <f>IFERROR(__xludf.DUMMYFUNCTION("""COMPUTED_VALUE"""),2.0)</f>
        <v>2</v>
      </c>
      <c r="M60" s="274">
        <f>IFERROR(__xludf.DUMMYFUNCTION("""COMPUTED_VALUE"""),0.0)</f>
        <v>0</v>
      </c>
      <c r="N60" s="275"/>
      <c r="O60" s="275"/>
      <c r="P60" s="273">
        <f>IFERROR(__xludf.DUMMYFUNCTION("""COMPUTED_VALUE"""),4.0)</f>
        <v>4</v>
      </c>
      <c r="Q60" s="274">
        <f>IFERROR(__xludf.DUMMYFUNCTION("""COMPUTED_VALUE"""),0.0)</f>
        <v>0</v>
      </c>
      <c r="R60" s="275"/>
      <c r="S60" s="278"/>
      <c r="T60" s="273">
        <f>IFERROR(__xludf.DUMMYFUNCTION("""COMPUTED_VALUE"""),4.0)</f>
        <v>4</v>
      </c>
      <c r="U60" s="274">
        <f>IFERROR(__xludf.DUMMYFUNCTION("""COMPUTED_VALUE"""),0.0)</f>
        <v>0</v>
      </c>
      <c r="V60" s="275"/>
      <c r="W60" s="275"/>
      <c r="X60" s="273">
        <f>IFERROR(__xludf.DUMMYFUNCTION("""COMPUTED_VALUE"""),2.0)</f>
        <v>2</v>
      </c>
      <c r="Y60" s="274">
        <f>IFERROR(__xludf.DUMMYFUNCTION("""COMPUTED_VALUE"""),0.0)</f>
        <v>0</v>
      </c>
      <c r="Z60" s="275"/>
      <c r="AA60" s="275"/>
      <c r="AB60" s="273">
        <f>IFERROR(__xludf.DUMMYFUNCTION("""COMPUTED_VALUE"""),2.0)</f>
        <v>2</v>
      </c>
      <c r="AC60" s="274">
        <f>IFERROR(__xludf.DUMMYFUNCTION("""COMPUTED_VALUE"""),0.0)</f>
        <v>0</v>
      </c>
      <c r="AD60" s="275"/>
      <c r="AE60" s="275"/>
      <c r="AF60" s="279">
        <f>IFERROR(__xludf.DUMMYFUNCTION("""COMPUTED_VALUE"""),2.0)</f>
        <v>2</v>
      </c>
      <c r="AG60" s="274">
        <f>IFERROR(__xludf.DUMMYFUNCTION("""COMPUTED_VALUE"""),0.0)</f>
        <v>0</v>
      </c>
      <c r="AH60" s="275"/>
      <c r="AI60" s="275"/>
      <c r="AJ60" s="273">
        <f>IFERROR(__xludf.DUMMYFUNCTION("""COMPUTED_VALUE"""),5.0)</f>
        <v>5</v>
      </c>
      <c r="AK60" s="274">
        <f>IFERROR(__xludf.DUMMYFUNCTION("""COMPUTED_VALUE"""),0.0)</f>
        <v>0</v>
      </c>
      <c r="AL60" s="275"/>
      <c r="AM60" s="275"/>
      <c r="AN60" s="273">
        <f>IFERROR(__xludf.DUMMYFUNCTION("""COMPUTED_VALUE"""),19.0)</f>
        <v>19</v>
      </c>
      <c r="AO60" s="274">
        <f>IFERROR(__xludf.DUMMYFUNCTION("""COMPUTED_VALUE"""),0.0)</f>
        <v>0</v>
      </c>
      <c r="AP60" s="275"/>
      <c r="AQ60" s="275"/>
      <c r="AR60" s="273">
        <f>IFERROR(__xludf.DUMMYFUNCTION("""COMPUTED_VALUE"""),4.0)</f>
        <v>4</v>
      </c>
      <c r="AS60" s="274">
        <f>IFERROR(__xludf.DUMMYFUNCTION("""COMPUTED_VALUE"""),0.0)</f>
        <v>0</v>
      </c>
      <c r="AT60" s="275"/>
      <c r="AU60" s="275"/>
      <c r="AV60" s="273">
        <f>IFERROR(__xludf.DUMMYFUNCTION("""COMPUTED_VALUE"""),2.0)</f>
        <v>2</v>
      </c>
      <c r="AW60" s="274">
        <f>IFERROR(__xludf.DUMMYFUNCTION("""COMPUTED_VALUE"""),0.0)</f>
        <v>0</v>
      </c>
      <c r="AX60" s="275"/>
      <c r="AY60" s="275"/>
      <c r="AZ60" s="273">
        <f>IFERROR(__xludf.DUMMYFUNCTION("""COMPUTED_VALUE"""),3.0)</f>
        <v>3</v>
      </c>
      <c r="BA60" s="274">
        <f>IFERROR(__xludf.DUMMYFUNCTION("""COMPUTED_VALUE"""),0.0)</f>
        <v>0</v>
      </c>
      <c r="BB60" s="275"/>
      <c r="BC60" s="275"/>
      <c r="BD60" s="273">
        <f>IFERROR(__xludf.DUMMYFUNCTION("""COMPUTED_VALUE"""),5.0)</f>
        <v>5</v>
      </c>
      <c r="BE60" s="274">
        <f>IFERROR(__xludf.DUMMYFUNCTION("""COMPUTED_VALUE"""),0.0)</f>
        <v>0</v>
      </c>
      <c r="BF60" s="275"/>
      <c r="BG60" s="275"/>
      <c r="BH60" s="269"/>
      <c r="BI60" s="269">
        <f>IFERROR(__xludf.DUMMYFUNCTION("""COMPUTED_VALUE"""),0.0)</f>
        <v>0</v>
      </c>
      <c r="BJ60" s="269"/>
      <c r="BK60" s="269"/>
      <c r="BL60" s="269"/>
      <c r="BM60" s="269">
        <f>IFERROR(__xludf.DUMMYFUNCTION("""COMPUTED_VALUE"""),0.0)</f>
        <v>0</v>
      </c>
      <c r="BN60" s="269"/>
      <c r="BO60" s="269"/>
      <c r="BP60" s="269"/>
      <c r="BQ60" s="269">
        <f>IFERROR(__xludf.DUMMYFUNCTION("""COMPUTED_VALUE"""),0.0)</f>
        <v>0</v>
      </c>
      <c r="BR60" s="269"/>
      <c r="BS60" s="269"/>
      <c r="BT60" s="269"/>
      <c r="BU60" s="269">
        <f>IFERROR(__xludf.DUMMYFUNCTION("""COMPUTED_VALUE"""),0.0)</f>
        <v>0</v>
      </c>
      <c r="BV60" s="269"/>
      <c r="BW60" s="269"/>
      <c r="BX60" s="269"/>
      <c r="BY60" s="269">
        <f>IFERROR(__xludf.DUMMYFUNCTION("""COMPUTED_VALUE"""),0.0)</f>
        <v>0</v>
      </c>
      <c r="BZ60" s="269"/>
      <c r="CA60" s="269"/>
      <c r="CB60" s="269"/>
      <c r="CC60" s="269">
        <f>IFERROR(__xludf.DUMMYFUNCTION("""COMPUTED_VALUE"""),0.0)</f>
        <v>0</v>
      </c>
      <c r="CD60" s="269"/>
      <c r="CE60" s="269"/>
    </row>
    <row r="61">
      <c r="A61" s="271">
        <f>IFERROR(__xludf.DUMMYFUNCTION("""COMPUTED_VALUE"""),46303.0)</f>
        <v>46303</v>
      </c>
      <c r="B61" s="269" t="str">
        <f>IFERROR(__xludf.DUMMYFUNCTION("""COMPUTED_VALUE"""),"木")</f>
        <v>木</v>
      </c>
      <c r="C61" s="272">
        <f>IFERROR(__xludf.DUMMYFUNCTION("""COMPUTED_VALUE"""),0.0)</f>
        <v>0</v>
      </c>
      <c r="D61" s="273">
        <f>IFERROR(__xludf.DUMMYFUNCTION("""COMPUTED_VALUE"""),1.0)</f>
        <v>1</v>
      </c>
      <c r="E61" s="274">
        <f>IFERROR(__xludf.DUMMYFUNCTION("""COMPUTED_VALUE"""),0.0)</f>
        <v>0</v>
      </c>
      <c r="F61" s="275"/>
      <c r="G61" s="275"/>
      <c r="H61" s="273">
        <f>IFERROR(__xludf.DUMMYFUNCTION("""COMPUTED_VALUE"""),1.0)</f>
        <v>1</v>
      </c>
      <c r="I61" s="274">
        <f>IFERROR(__xludf.DUMMYFUNCTION("""COMPUTED_VALUE"""),0.0)</f>
        <v>0</v>
      </c>
      <c r="J61" s="275"/>
      <c r="K61" s="275"/>
      <c r="L61" s="273">
        <f>IFERROR(__xludf.DUMMYFUNCTION("""COMPUTED_VALUE"""),2.0)</f>
        <v>2</v>
      </c>
      <c r="M61" s="274">
        <f>IFERROR(__xludf.DUMMYFUNCTION("""COMPUTED_VALUE"""),0.0)</f>
        <v>0</v>
      </c>
      <c r="N61" s="275"/>
      <c r="O61" s="275"/>
      <c r="P61" s="273">
        <f>IFERROR(__xludf.DUMMYFUNCTION("""COMPUTED_VALUE"""),4.0)</f>
        <v>4</v>
      </c>
      <c r="Q61" s="274">
        <f>IFERROR(__xludf.DUMMYFUNCTION("""COMPUTED_VALUE"""),0.0)</f>
        <v>0</v>
      </c>
      <c r="R61" s="275"/>
      <c r="S61" s="278"/>
      <c r="T61" s="273">
        <f>IFERROR(__xludf.DUMMYFUNCTION("""COMPUTED_VALUE"""),4.0)</f>
        <v>4</v>
      </c>
      <c r="U61" s="274">
        <f>IFERROR(__xludf.DUMMYFUNCTION("""COMPUTED_VALUE"""),0.0)</f>
        <v>0</v>
      </c>
      <c r="V61" s="275"/>
      <c r="W61" s="275"/>
      <c r="X61" s="273">
        <f>IFERROR(__xludf.DUMMYFUNCTION("""COMPUTED_VALUE"""),2.0)</f>
        <v>2</v>
      </c>
      <c r="Y61" s="274">
        <f>IFERROR(__xludf.DUMMYFUNCTION("""COMPUTED_VALUE"""),0.0)</f>
        <v>0</v>
      </c>
      <c r="Z61" s="275"/>
      <c r="AA61" s="275"/>
      <c r="AB61" s="273">
        <f>IFERROR(__xludf.DUMMYFUNCTION("""COMPUTED_VALUE"""),2.0)</f>
        <v>2</v>
      </c>
      <c r="AC61" s="274">
        <f>IFERROR(__xludf.DUMMYFUNCTION("""COMPUTED_VALUE"""),0.0)</f>
        <v>0</v>
      </c>
      <c r="AD61" s="275"/>
      <c r="AE61" s="275"/>
      <c r="AF61" s="279">
        <f>IFERROR(__xludf.DUMMYFUNCTION("""COMPUTED_VALUE"""),2.0)</f>
        <v>2</v>
      </c>
      <c r="AG61" s="274">
        <f>IFERROR(__xludf.DUMMYFUNCTION("""COMPUTED_VALUE"""),0.0)</f>
        <v>0</v>
      </c>
      <c r="AH61" s="275"/>
      <c r="AI61" s="275"/>
      <c r="AJ61" s="273">
        <f>IFERROR(__xludf.DUMMYFUNCTION("""COMPUTED_VALUE"""),5.0)</f>
        <v>5</v>
      </c>
      <c r="AK61" s="274">
        <f>IFERROR(__xludf.DUMMYFUNCTION("""COMPUTED_VALUE"""),0.0)</f>
        <v>0</v>
      </c>
      <c r="AL61" s="275"/>
      <c r="AM61" s="275"/>
      <c r="AN61" s="273">
        <f>IFERROR(__xludf.DUMMYFUNCTION("""COMPUTED_VALUE"""),19.0)</f>
        <v>19</v>
      </c>
      <c r="AO61" s="274">
        <f>IFERROR(__xludf.DUMMYFUNCTION("""COMPUTED_VALUE"""),0.0)</f>
        <v>0</v>
      </c>
      <c r="AP61" s="275"/>
      <c r="AQ61" s="275"/>
      <c r="AR61" s="273">
        <f>IFERROR(__xludf.DUMMYFUNCTION("""COMPUTED_VALUE"""),4.0)</f>
        <v>4</v>
      </c>
      <c r="AS61" s="274">
        <f>IFERROR(__xludf.DUMMYFUNCTION("""COMPUTED_VALUE"""),0.0)</f>
        <v>0</v>
      </c>
      <c r="AT61" s="275"/>
      <c r="AU61" s="275"/>
      <c r="AV61" s="273">
        <f>IFERROR(__xludf.DUMMYFUNCTION("""COMPUTED_VALUE"""),2.0)</f>
        <v>2</v>
      </c>
      <c r="AW61" s="274">
        <f>IFERROR(__xludf.DUMMYFUNCTION("""COMPUTED_VALUE"""),0.0)</f>
        <v>0</v>
      </c>
      <c r="AX61" s="275"/>
      <c r="AY61" s="275"/>
      <c r="AZ61" s="273">
        <f>IFERROR(__xludf.DUMMYFUNCTION("""COMPUTED_VALUE"""),3.0)</f>
        <v>3</v>
      </c>
      <c r="BA61" s="274">
        <f>IFERROR(__xludf.DUMMYFUNCTION("""COMPUTED_VALUE"""),0.0)</f>
        <v>0</v>
      </c>
      <c r="BB61" s="275"/>
      <c r="BC61" s="275"/>
      <c r="BD61" s="273">
        <f>IFERROR(__xludf.DUMMYFUNCTION("""COMPUTED_VALUE"""),5.0)</f>
        <v>5</v>
      </c>
      <c r="BE61" s="274">
        <f>IFERROR(__xludf.DUMMYFUNCTION("""COMPUTED_VALUE"""),0.0)</f>
        <v>0</v>
      </c>
      <c r="BF61" s="275"/>
      <c r="BG61" s="275"/>
      <c r="BH61" s="269"/>
      <c r="BI61" s="269">
        <f>IFERROR(__xludf.DUMMYFUNCTION("""COMPUTED_VALUE"""),0.0)</f>
        <v>0</v>
      </c>
      <c r="BJ61" s="269"/>
      <c r="BK61" s="269"/>
      <c r="BL61" s="269"/>
      <c r="BM61" s="269">
        <f>IFERROR(__xludf.DUMMYFUNCTION("""COMPUTED_VALUE"""),0.0)</f>
        <v>0</v>
      </c>
      <c r="BN61" s="269"/>
      <c r="BO61" s="269"/>
      <c r="BP61" s="269"/>
      <c r="BQ61" s="269">
        <f>IFERROR(__xludf.DUMMYFUNCTION("""COMPUTED_VALUE"""),0.0)</f>
        <v>0</v>
      </c>
      <c r="BR61" s="269"/>
      <c r="BS61" s="269"/>
      <c r="BT61" s="269"/>
      <c r="BU61" s="269">
        <f>IFERROR(__xludf.DUMMYFUNCTION("""COMPUTED_VALUE"""),0.0)</f>
        <v>0</v>
      </c>
      <c r="BV61" s="269"/>
      <c r="BW61" s="269"/>
      <c r="BX61" s="269"/>
      <c r="BY61" s="269">
        <f>IFERROR(__xludf.DUMMYFUNCTION("""COMPUTED_VALUE"""),0.0)</f>
        <v>0</v>
      </c>
      <c r="BZ61" s="269"/>
      <c r="CA61" s="269"/>
      <c r="CB61" s="269"/>
      <c r="CC61" s="269">
        <f>IFERROR(__xludf.DUMMYFUNCTION("""COMPUTED_VALUE"""),0.0)</f>
        <v>0</v>
      </c>
      <c r="CD61" s="269"/>
      <c r="CE61" s="269"/>
    </row>
    <row r="62">
      <c r="A62" s="271">
        <f>IFERROR(__xludf.DUMMYFUNCTION("""COMPUTED_VALUE"""),46311.0)</f>
        <v>46311</v>
      </c>
      <c r="B62" s="269" t="str">
        <f>IFERROR(__xludf.DUMMYFUNCTION("""COMPUTED_VALUE"""),"金")</f>
        <v>金</v>
      </c>
      <c r="C62" s="272">
        <f>IFERROR(__xludf.DUMMYFUNCTION("""COMPUTED_VALUE"""),0.0)</f>
        <v>0</v>
      </c>
      <c r="D62" s="273">
        <f>IFERROR(__xludf.DUMMYFUNCTION("""COMPUTED_VALUE"""),1.0)</f>
        <v>1</v>
      </c>
      <c r="E62" s="274">
        <f>IFERROR(__xludf.DUMMYFUNCTION("""COMPUTED_VALUE"""),0.0)</f>
        <v>0</v>
      </c>
      <c r="F62" s="275"/>
      <c r="G62" s="277"/>
      <c r="H62" s="273">
        <f>IFERROR(__xludf.DUMMYFUNCTION("""COMPUTED_VALUE"""),1.0)</f>
        <v>1</v>
      </c>
      <c r="I62" s="274">
        <f>IFERROR(__xludf.DUMMYFUNCTION("""COMPUTED_VALUE"""),0.0)</f>
        <v>0</v>
      </c>
      <c r="J62" s="275"/>
      <c r="K62" s="277"/>
      <c r="L62" s="273">
        <f>IFERROR(__xludf.DUMMYFUNCTION("""COMPUTED_VALUE"""),2.0)</f>
        <v>2</v>
      </c>
      <c r="M62" s="274">
        <f>IFERROR(__xludf.DUMMYFUNCTION("""COMPUTED_VALUE"""),0.0)</f>
        <v>0</v>
      </c>
      <c r="N62" s="275"/>
      <c r="O62" s="277"/>
      <c r="P62" s="273">
        <f>IFERROR(__xludf.DUMMYFUNCTION("""COMPUTED_VALUE"""),4.0)</f>
        <v>4</v>
      </c>
      <c r="Q62" s="274">
        <f>IFERROR(__xludf.DUMMYFUNCTION("""COMPUTED_VALUE"""),0.0)</f>
        <v>0</v>
      </c>
      <c r="R62" s="275"/>
      <c r="S62" s="296"/>
      <c r="T62" s="273">
        <f>IFERROR(__xludf.DUMMYFUNCTION("""COMPUTED_VALUE"""),4.0)</f>
        <v>4</v>
      </c>
      <c r="U62" s="274">
        <f>IFERROR(__xludf.DUMMYFUNCTION("""COMPUTED_VALUE"""),0.0)</f>
        <v>0</v>
      </c>
      <c r="V62" s="275"/>
      <c r="W62" s="277"/>
      <c r="X62" s="273">
        <f>IFERROR(__xludf.DUMMYFUNCTION("""COMPUTED_VALUE"""),2.0)</f>
        <v>2</v>
      </c>
      <c r="Y62" s="274">
        <f>IFERROR(__xludf.DUMMYFUNCTION("""COMPUTED_VALUE"""),0.0)</f>
        <v>0</v>
      </c>
      <c r="Z62" s="275"/>
      <c r="AA62" s="277"/>
      <c r="AB62" s="273">
        <f>IFERROR(__xludf.DUMMYFUNCTION("""COMPUTED_VALUE"""),2.0)</f>
        <v>2</v>
      </c>
      <c r="AC62" s="274">
        <f>IFERROR(__xludf.DUMMYFUNCTION("""COMPUTED_VALUE"""),0.0)</f>
        <v>0</v>
      </c>
      <c r="AD62" s="275"/>
      <c r="AE62" s="277"/>
      <c r="AF62" s="279">
        <f>IFERROR(__xludf.DUMMYFUNCTION("""COMPUTED_VALUE"""),2.0)</f>
        <v>2</v>
      </c>
      <c r="AG62" s="274">
        <f>IFERROR(__xludf.DUMMYFUNCTION("""COMPUTED_VALUE"""),0.0)</f>
        <v>0</v>
      </c>
      <c r="AH62" s="275"/>
      <c r="AI62" s="277"/>
      <c r="AJ62" s="273">
        <f>IFERROR(__xludf.DUMMYFUNCTION("""COMPUTED_VALUE"""),5.0)</f>
        <v>5</v>
      </c>
      <c r="AK62" s="274">
        <f>IFERROR(__xludf.DUMMYFUNCTION("""COMPUTED_VALUE"""),0.0)</f>
        <v>0</v>
      </c>
      <c r="AL62" s="275"/>
      <c r="AM62" s="277"/>
      <c r="AN62" s="273">
        <f>IFERROR(__xludf.DUMMYFUNCTION("""COMPUTED_VALUE"""),19.0)</f>
        <v>19</v>
      </c>
      <c r="AO62" s="274">
        <f>IFERROR(__xludf.DUMMYFUNCTION("""COMPUTED_VALUE"""),0.0)</f>
        <v>0</v>
      </c>
      <c r="AP62" s="275"/>
      <c r="AQ62" s="277"/>
      <c r="AR62" s="273">
        <f>IFERROR(__xludf.DUMMYFUNCTION("""COMPUTED_VALUE"""),4.0)</f>
        <v>4</v>
      </c>
      <c r="AS62" s="274">
        <f>IFERROR(__xludf.DUMMYFUNCTION("""COMPUTED_VALUE"""),0.0)</f>
        <v>0</v>
      </c>
      <c r="AT62" s="275"/>
      <c r="AU62" s="277"/>
      <c r="AV62" s="273">
        <f>IFERROR(__xludf.DUMMYFUNCTION("""COMPUTED_VALUE"""),2.0)</f>
        <v>2</v>
      </c>
      <c r="AW62" s="274">
        <f>IFERROR(__xludf.DUMMYFUNCTION("""COMPUTED_VALUE"""),0.0)</f>
        <v>0</v>
      </c>
      <c r="AX62" s="275"/>
      <c r="AY62" s="277"/>
      <c r="AZ62" s="273">
        <f>IFERROR(__xludf.DUMMYFUNCTION("""COMPUTED_VALUE"""),3.0)</f>
        <v>3</v>
      </c>
      <c r="BA62" s="274">
        <f>IFERROR(__xludf.DUMMYFUNCTION("""COMPUTED_VALUE"""),0.0)</f>
        <v>0</v>
      </c>
      <c r="BB62" s="275"/>
      <c r="BC62" s="277"/>
      <c r="BD62" s="273">
        <f>IFERROR(__xludf.DUMMYFUNCTION("""COMPUTED_VALUE"""),5.0)</f>
        <v>5</v>
      </c>
      <c r="BE62" s="274">
        <f>IFERROR(__xludf.DUMMYFUNCTION("""COMPUTED_VALUE"""),0.0)</f>
        <v>0</v>
      </c>
      <c r="BF62" s="275"/>
      <c r="BG62" s="277"/>
      <c r="BH62" s="269"/>
      <c r="BI62" s="269">
        <f>IFERROR(__xludf.DUMMYFUNCTION("""COMPUTED_VALUE"""),0.0)</f>
        <v>0</v>
      </c>
      <c r="BJ62" s="269"/>
      <c r="BK62" s="269"/>
      <c r="BL62" s="269"/>
      <c r="BM62" s="269">
        <f>IFERROR(__xludf.DUMMYFUNCTION("""COMPUTED_VALUE"""),0.0)</f>
        <v>0</v>
      </c>
      <c r="BN62" s="269"/>
      <c r="BO62" s="269"/>
      <c r="BP62" s="269"/>
      <c r="BQ62" s="269">
        <f>IFERROR(__xludf.DUMMYFUNCTION("""COMPUTED_VALUE"""),0.0)</f>
        <v>0</v>
      </c>
      <c r="BR62" s="269"/>
      <c r="BS62" s="269"/>
      <c r="BT62" s="269"/>
      <c r="BU62" s="269">
        <f>IFERROR(__xludf.DUMMYFUNCTION("""COMPUTED_VALUE"""),0.0)</f>
        <v>0</v>
      </c>
      <c r="BV62" s="269"/>
      <c r="BW62" s="269"/>
      <c r="BX62" s="269"/>
      <c r="BY62" s="269">
        <f>IFERROR(__xludf.DUMMYFUNCTION("""COMPUTED_VALUE"""),0.0)</f>
        <v>0</v>
      </c>
      <c r="BZ62" s="269"/>
      <c r="CA62" s="269"/>
      <c r="CB62" s="269"/>
      <c r="CC62" s="269">
        <f>IFERROR(__xludf.DUMMYFUNCTION("""COMPUTED_VALUE"""),0.0)</f>
        <v>0</v>
      </c>
      <c r="CD62" s="269"/>
      <c r="CE62" s="269"/>
    </row>
    <row r="63">
      <c r="A63" s="271">
        <f>IFERROR(__xludf.DUMMYFUNCTION("""COMPUTED_VALUE"""),46312.0)</f>
        <v>46312</v>
      </c>
      <c r="B63" s="269" t="str">
        <f>IFERROR(__xludf.DUMMYFUNCTION("""COMPUTED_VALUE"""),"土")</f>
        <v>土</v>
      </c>
      <c r="C63" s="272">
        <f>IFERROR(__xludf.DUMMYFUNCTION("""COMPUTED_VALUE"""),0.0)</f>
        <v>0</v>
      </c>
      <c r="D63" s="273">
        <f>IFERROR(__xludf.DUMMYFUNCTION("""COMPUTED_VALUE"""),1.0)</f>
        <v>1</v>
      </c>
      <c r="E63" s="274">
        <f>IFERROR(__xludf.DUMMYFUNCTION("""COMPUTED_VALUE"""),0.0)</f>
        <v>0</v>
      </c>
      <c r="F63" s="275"/>
      <c r="G63" s="275"/>
      <c r="H63" s="273">
        <f>IFERROR(__xludf.DUMMYFUNCTION("""COMPUTED_VALUE"""),1.0)</f>
        <v>1</v>
      </c>
      <c r="I63" s="274">
        <f>IFERROR(__xludf.DUMMYFUNCTION("""COMPUTED_VALUE"""),0.0)</f>
        <v>0</v>
      </c>
      <c r="J63" s="275"/>
      <c r="K63" s="275"/>
      <c r="L63" s="273">
        <f>IFERROR(__xludf.DUMMYFUNCTION("""COMPUTED_VALUE"""),2.0)</f>
        <v>2</v>
      </c>
      <c r="M63" s="274">
        <f>IFERROR(__xludf.DUMMYFUNCTION("""COMPUTED_VALUE"""),0.0)</f>
        <v>0</v>
      </c>
      <c r="N63" s="275"/>
      <c r="O63" s="275"/>
      <c r="P63" s="273">
        <f>IFERROR(__xludf.DUMMYFUNCTION("""COMPUTED_VALUE"""),4.0)</f>
        <v>4</v>
      </c>
      <c r="Q63" s="274">
        <f>IFERROR(__xludf.DUMMYFUNCTION("""COMPUTED_VALUE"""),0.0)</f>
        <v>0</v>
      </c>
      <c r="R63" s="275"/>
      <c r="S63" s="278"/>
      <c r="T63" s="273">
        <f>IFERROR(__xludf.DUMMYFUNCTION("""COMPUTED_VALUE"""),4.0)</f>
        <v>4</v>
      </c>
      <c r="U63" s="274">
        <f>IFERROR(__xludf.DUMMYFUNCTION("""COMPUTED_VALUE"""),0.0)</f>
        <v>0</v>
      </c>
      <c r="V63" s="275"/>
      <c r="W63" s="275"/>
      <c r="X63" s="273">
        <f>IFERROR(__xludf.DUMMYFUNCTION("""COMPUTED_VALUE"""),2.0)</f>
        <v>2</v>
      </c>
      <c r="Y63" s="274">
        <f>IFERROR(__xludf.DUMMYFUNCTION("""COMPUTED_VALUE"""),0.0)</f>
        <v>0</v>
      </c>
      <c r="Z63" s="275"/>
      <c r="AA63" s="275"/>
      <c r="AB63" s="273">
        <f>IFERROR(__xludf.DUMMYFUNCTION("""COMPUTED_VALUE"""),2.0)</f>
        <v>2</v>
      </c>
      <c r="AC63" s="274">
        <f>IFERROR(__xludf.DUMMYFUNCTION("""COMPUTED_VALUE"""),0.0)</f>
        <v>0</v>
      </c>
      <c r="AD63" s="275"/>
      <c r="AE63" s="275"/>
      <c r="AF63" s="279">
        <f>IFERROR(__xludf.DUMMYFUNCTION("""COMPUTED_VALUE"""),2.0)</f>
        <v>2</v>
      </c>
      <c r="AG63" s="274">
        <f>IFERROR(__xludf.DUMMYFUNCTION("""COMPUTED_VALUE"""),0.0)</f>
        <v>0</v>
      </c>
      <c r="AH63" s="275"/>
      <c r="AI63" s="275"/>
      <c r="AJ63" s="273">
        <f>IFERROR(__xludf.DUMMYFUNCTION("""COMPUTED_VALUE"""),5.0)</f>
        <v>5</v>
      </c>
      <c r="AK63" s="274">
        <f>IFERROR(__xludf.DUMMYFUNCTION("""COMPUTED_VALUE"""),0.0)</f>
        <v>0</v>
      </c>
      <c r="AL63" s="275"/>
      <c r="AM63" s="275"/>
      <c r="AN63" s="273">
        <f>IFERROR(__xludf.DUMMYFUNCTION("""COMPUTED_VALUE"""),19.0)</f>
        <v>19</v>
      </c>
      <c r="AO63" s="274">
        <f>IFERROR(__xludf.DUMMYFUNCTION("""COMPUTED_VALUE"""),0.0)</f>
        <v>0</v>
      </c>
      <c r="AP63" s="275"/>
      <c r="AQ63" s="275"/>
      <c r="AR63" s="273">
        <f>IFERROR(__xludf.DUMMYFUNCTION("""COMPUTED_VALUE"""),4.0)</f>
        <v>4</v>
      </c>
      <c r="AS63" s="274">
        <f>IFERROR(__xludf.DUMMYFUNCTION("""COMPUTED_VALUE"""),0.0)</f>
        <v>0</v>
      </c>
      <c r="AT63" s="275"/>
      <c r="AU63" s="275"/>
      <c r="AV63" s="273">
        <f>IFERROR(__xludf.DUMMYFUNCTION("""COMPUTED_VALUE"""),2.0)</f>
        <v>2</v>
      </c>
      <c r="AW63" s="274">
        <f>IFERROR(__xludf.DUMMYFUNCTION("""COMPUTED_VALUE"""),0.0)</f>
        <v>0</v>
      </c>
      <c r="AX63" s="275"/>
      <c r="AY63" s="275"/>
      <c r="AZ63" s="273">
        <f>IFERROR(__xludf.DUMMYFUNCTION("""COMPUTED_VALUE"""),3.0)</f>
        <v>3</v>
      </c>
      <c r="BA63" s="274">
        <f>IFERROR(__xludf.DUMMYFUNCTION("""COMPUTED_VALUE"""),0.0)</f>
        <v>0</v>
      </c>
      <c r="BB63" s="275"/>
      <c r="BC63" s="275"/>
      <c r="BD63" s="273">
        <f>IFERROR(__xludf.DUMMYFUNCTION("""COMPUTED_VALUE"""),5.0)</f>
        <v>5</v>
      </c>
      <c r="BE63" s="274">
        <f>IFERROR(__xludf.DUMMYFUNCTION("""COMPUTED_VALUE"""),0.0)</f>
        <v>0</v>
      </c>
      <c r="BF63" s="275"/>
      <c r="BG63" s="275"/>
      <c r="BH63" s="269"/>
      <c r="BI63" s="269">
        <f>IFERROR(__xludf.DUMMYFUNCTION("""COMPUTED_VALUE"""),0.0)</f>
        <v>0</v>
      </c>
      <c r="BJ63" s="269"/>
      <c r="BK63" s="269"/>
      <c r="BL63" s="269"/>
      <c r="BM63" s="269">
        <f>IFERROR(__xludf.DUMMYFUNCTION("""COMPUTED_VALUE"""),0.0)</f>
        <v>0</v>
      </c>
      <c r="BN63" s="269"/>
      <c r="BO63" s="269"/>
      <c r="BP63" s="269"/>
      <c r="BQ63" s="269">
        <f>IFERROR(__xludf.DUMMYFUNCTION("""COMPUTED_VALUE"""),0.0)</f>
        <v>0</v>
      </c>
      <c r="BR63" s="269"/>
      <c r="BS63" s="269"/>
      <c r="BT63" s="269"/>
      <c r="BU63" s="269">
        <f>IFERROR(__xludf.DUMMYFUNCTION("""COMPUTED_VALUE"""),0.0)</f>
        <v>0</v>
      </c>
      <c r="BV63" s="269"/>
      <c r="BW63" s="269"/>
      <c r="BX63" s="269"/>
      <c r="BY63" s="269">
        <f>IFERROR(__xludf.DUMMYFUNCTION("""COMPUTED_VALUE"""),0.0)</f>
        <v>0</v>
      </c>
      <c r="BZ63" s="269"/>
      <c r="CA63" s="269"/>
      <c r="CB63" s="269"/>
      <c r="CC63" s="269">
        <f>IFERROR(__xludf.DUMMYFUNCTION("""COMPUTED_VALUE"""),0.0)</f>
        <v>0</v>
      </c>
      <c r="CD63" s="269"/>
      <c r="CE63" s="269"/>
    </row>
    <row r="64">
      <c r="A64" s="271">
        <f>IFERROR(__xludf.DUMMYFUNCTION("""COMPUTED_VALUE"""),46313.0)</f>
        <v>46313</v>
      </c>
      <c r="B64" s="269" t="str">
        <f>IFERROR(__xludf.DUMMYFUNCTION("""COMPUTED_VALUE"""),"日")</f>
        <v>日</v>
      </c>
      <c r="C64" s="272">
        <f>IFERROR(__xludf.DUMMYFUNCTION("""COMPUTED_VALUE"""),0.0)</f>
        <v>0</v>
      </c>
      <c r="D64" s="273">
        <f>IFERROR(__xludf.DUMMYFUNCTION("""COMPUTED_VALUE"""),1.0)</f>
        <v>1</v>
      </c>
      <c r="E64" s="274">
        <f>IFERROR(__xludf.DUMMYFUNCTION("""COMPUTED_VALUE"""),0.0)</f>
        <v>0</v>
      </c>
      <c r="F64" s="275"/>
      <c r="G64" s="275"/>
      <c r="H64" s="273">
        <f>IFERROR(__xludf.DUMMYFUNCTION("""COMPUTED_VALUE"""),1.0)</f>
        <v>1</v>
      </c>
      <c r="I64" s="274">
        <f>IFERROR(__xludf.DUMMYFUNCTION("""COMPUTED_VALUE"""),0.0)</f>
        <v>0</v>
      </c>
      <c r="J64" s="275"/>
      <c r="K64" s="275"/>
      <c r="L64" s="273">
        <f>IFERROR(__xludf.DUMMYFUNCTION("""COMPUTED_VALUE"""),2.0)</f>
        <v>2</v>
      </c>
      <c r="M64" s="274">
        <f>IFERROR(__xludf.DUMMYFUNCTION("""COMPUTED_VALUE"""),0.0)</f>
        <v>0</v>
      </c>
      <c r="N64" s="275"/>
      <c r="O64" s="275"/>
      <c r="P64" s="273">
        <f>IFERROR(__xludf.DUMMYFUNCTION("""COMPUTED_VALUE"""),4.0)</f>
        <v>4</v>
      </c>
      <c r="Q64" s="274">
        <f>IFERROR(__xludf.DUMMYFUNCTION("""COMPUTED_VALUE"""),0.0)</f>
        <v>0</v>
      </c>
      <c r="R64" s="275"/>
      <c r="S64" s="278"/>
      <c r="T64" s="273">
        <f>IFERROR(__xludf.DUMMYFUNCTION("""COMPUTED_VALUE"""),4.0)</f>
        <v>4</v>
      </c>
      <c r="U64" s="274">
        <f>IFERROR(__xludf.DUMMYFUNCTION("""COMPUTED_VALUE"""),0.0)</f>
        <v>0</v>
      </c>
      <c r="V64" s="275"/>
      <c r="W64" s="275"/>
      <c r="X64" s="273">
        <f>IFERROR(__xludf.DUMMYFUNCTION("""COMPUTED_VALUE"""),2.0)</f>
        <v>2</v>
      </c>
      <c r="Y64" s="274">
        <f>IFERROR(__xludf.DUMMYFUNCTION("""COMPUTED_VALUE"""),0.0)</f>
        <v>0</v>
      </c>
      <c r="Z64" s="275"/>
      <c r="AA64" s="275"/>
      <c r="AB64" s="273">
        <f>IFERROR(__xludf.DUMMYFUNCTION("""COMPUTED_VALUE"""),2.0)</f>
        <v>2</v>
      </c>
      <c r="AC64" s="274">
        <f>IFERROR(__xludf.DUMMYFUNCTION("""COMPUTED_VALUE"""),0.0)</f>
        <v>0</v>
      </c>
      <c r="AD64" s="275"/>
      <c r="AE64" s="275"/>
      <c r="AF64" s="279">
        <f>IFERROR(__xludf.DUMMYFUNCTION("""COMPUTED_VALUE"""),2.0)</f>
        <v>2</v>
      </c>
      <c r="AG64" s="274">
        <f>IFERROR(__xludf.DUMMYFUNCTION("""COMPUTED_VALUE"""),0.0)</f>
        <v>0</v>
      </c>
      <c r="AH64" s="275"/>
      <c r="AI64" s="275"/>
      <c r="AJ64" s="273">
        <f>IFERROR(__xludf.DUMMYFUNCTION("""COMPUTED_VALUE"""),5.0)</f>
        <v>5</v>
      </c>
      <c r="AK64" s="274">
        <f>IFERROR(__xludf.DUMMYFUNCTION("""COMPUTED_VALUE"""),0.0)</f>
        <v>0</v>
      </c>
      <c r="AL64" s="275"/>
      <c r="AM64" s="275"/>
      <c r="AN64" s="273">
        <f>IFERROR(__xludf.DUMMYFUNCTION("""COMPUTED_VALUE"""),19.0)</f>
        <v>19</v>
      </c>
      <c r="AO64" s="274">
        <f>IFERROR(__xludf.DUMMYFUNCTION("""COMPUTED_VALUE"""),0.0)</f>
        <v>0</v>
      </c>
      <c r="AP64" s="275"/>
      <c r="AQ64" s="275"/>
      <c r="AR64" s="273">
        <f>IFERROR(__xludf.DUMMYFUNCTION("""COMPUTED_VALUE"""),4.0)</f>
        <v>4</v>
      </c>
      <c r="AS64" s="274">
        <f>IFERROR(__xludf.DUMMYFUNCTION("""COMPUTED_VALUE"""),0.0)</f>
        <v>0</v>
      </c>
      <c r="AT64" s="275"/>
      <c r="AU64" s="275"/>
      <c r="AV64" s="273">
        <f>IFERROR(__xludf.DUMMYFUNCTION("""COMPUTED_VALUE"""),2.0)</f>
        <v>2</v>
      </c>
      <c r="AW64" s="274">
        <f>IFERROR(__xludf.DUMMYFUNCTION("""COMPUTED_VALUE"""),0.0)</f>
        <v>0</v>
      </c>
      <c r="AX64" s="275"/>
      <c r="AY64" s="275"/>
      <c r="AZ64" s="273">
        <f>IFERROR(__xludf.DUMMYFUNCTION("""COMPUTED_VALUE"""),3.0)</f>
        <v>3</v>
      </c>
      <c r="BA64" s="274">
        <f>IFERROR(__xludf.DUMMYFUNCTION("""COMPUTED_VALUE"""),0.0)</f>
        <v>0</v>
      </c>
      <c r="BB64" s="275"/>
      <c r="BC64" s="275"/>
      <c r="BD64" s="273">
        <f>IFERROR(__xludf.DUMMYFUNCTION("""COMPUTED_VALUE"""),5.0)</f>
        <v>5</v>
      </c>
      <c r="BE64" s="274">
        <f>IFERROR(__xludf.DUMMYFUNCTION("""COMPUTED_VALUE"""),0.0)</f>
        <v>0</v>
      </c>
      <c r="BF64" s="275"/>
      <c r="BG64" s="275"/>
      <c r="BH64" s="269"/>
      <c r="BI64" s="269">
        <f>IFERROR(__xludf.DUMMYFUNCTION("""COMPUTED_VALUE"""),0.0)</f>
        <v>0</v>
      </c>
      <c r="BJ64" s="269"/>
      <c r="BK64" s="269"/>
      <c r="BL64" s="269"/>
      <c r="BM64" s="269">
        <f>IFERROR(__xludf.DUMMYFUNCTION("""COMPUTED_VALUE"""),0.0)</f>
        <v>0</v>
      </c>
      <c r="BN64" s="269"/>
      <c r="BO64" s="269"/>
      <c r="BP64" s="269"/>
      <c r="BQ64" s="269">
        <f>IFERROR(__xludf.DUMMYFUNCTION("""COMPUTED_VALUE"""),0.0)</f>
        <v>0</v>
      </c>
      <c r="BR64" s="269"/>
      <c r="BS64" s="269"/>
      <c r="BT64" s="269"/>
      <c r="BU64" s="269">
        <f>IFERROR(__xludf.DUMMYFUNCTION("""COMPUTED_VALUE"""),0.0)</f>
        <v>0</v>
      </c>
      <c r="BV64" s="269"/>
      <c r="BW64" s="269"/>
      <c r="BX64" s="269"/>
      <c r="BY64" s="269">
        <f>IFERROR(__xludf.DUMMYFUNCTION("""COMPUTED_VALUE"""),0.0)</f>
        <v>0</v>
      </c>
      <c r="BZ64" s="269"/>
      <c r="CA64" s="269"/>
      <c r="CB64" s="269"/>
      <c r="CC64" s="269">
        <f>IFERROR(__xludf.DUMMYFUNCTION("""COMPUTED_VALUE"""),0.0)</f>
        <v>0</v>
      </c>
      <c r="CD64" s="269"/>
      <c r="CE64" s="269"/>
    </row>
    <row r="65">
      <c r="A65" s="271">
        <f>IFERROR(__xludf.DUMMYFUNCTION("""COMPUTED_VALUE"""),46321.0)</f>
        <v>46321</v>
      </c>
      <c r="B65" s="269" t="str">
        <f>IFERROR(__xludf.DUMMYFUNCTION("""COMPUTED_VALUE"""),"月")</f>
        <v>月</v>
      </c>
      <c r="C65" s="272">
        <f>IFERROR(__xludf.DUMMYFUNCTION("""COMPUTED_VALUE"""),0.0)</f>
        <v>0</v>
      </c>
      <c r="D65" s="273">
        <f>IFERROR(__xludf.DUMMYFUNCTION("""COMPUTED_VALUE"""),1.0)</f>
        <v>1</v>
      </c>
      <c r="E65" s="274">
        <f>IFERROR(__xludf.DUMMYFUNCTION("""COMPUTED_VALUE"""),0.0)</f>
        <v>0</v>
      </c>
      <c r="F65" s="275"/>
      <c r="G65" s="275"/>
      <c r="H65" s="273">
        <f>IFERROR(__xludf.DUMMYFUNCTION("""COMPUTED_VALUE"""),1.0)</f>
        <v>1</v>
      </c>
      <c r="I65" s="274">
        <f>IFERROR(__xludf.DUMMYFUNCTION("""COMPUTED_VALUE"""),0.0)</f>
        <v>0</v>
      </c>
      <c r="J65" s="275"/>
      <c r="K65" s="275"/>
      <c r="L65" s="273">
        <f>IFERROR(__xludf.DUMMYFUNCTION("""COMPUTED_VALUE"""),2.0)</f>
        <v>2</v>
      </c>
      <c r="M65" s="274">
        <f>IFERROR(__xludf.DUMMYFUNCTION("""COMPUTED_VALUE"""),0.0)</f>
        <v>0</v>
      </c>
      <c r="N65" s="275"/>
      <c r="O65" s="275"/>
      <c r="P65" s="273">
        <f>IFERROR(__xludf.DUMMYFUNCTION("""COMPUTED_VALUE"""),4.0)</f>
        <v>4</v>
      </c>
      <c r="Q65" s="274">
        <f>IFERROR(__xludf.DUMMYFUNCTION("""COMPUTED_VALUE"""),0.0)</f>
        <v>0</v>
      </c>
      <c r="R65" s="275"/>
      <c r="S65" s="278"/>
      <c r="T65" s="273">
        <f>IFERROR(__xludf.DUMMYFUNCTION("""COMPUTED_VALUE"""),4.0)</f>
        <v>4</v>
      </c>
      <c r="U65" s="274">
        <f>IFERROR(__xludf.DUMMYFUNCTION("""COMPUTED_VALUE"""),0.0)</f>
        <v>0</v>
      </c>
      <c r="V65" s="275"/>
      <c r="W65" s="275"/>
      <c r="X65" s="273">
        <f>IFERROR(__xludf.DUMMYFUNCTION("""COMPUTED_VALUE"""),2.0)</f>
        <v>2</v>
      </c>
      <c r="Y65" s="274">
        <f>IFERROR(__xludf.DUMMYFUNCTION("""COMPUTED_VALUE"""),0.0)</f>
        <v>0</v>
      </c>
      <c r="Z65" s="275"/>
      <c r="AA65" s="275"/>
      <c r="AB65" s="273">
        <f>IFERROR(__xludf.DUMMYFUNCTION("""COMPUTED_VALUE"""),2.0)</f>
        <v>2</v>
      </c>
      <c r="AC65" s="274">
        <f>IFERROR(__xludf.DUMMYFUNCTION("""COMPUTED_VALUE"""),0.0)</f>
        <v>0</v>
      </c>
      <c r="AD65" s="275"/>
      <c r="AE65" s="275"/>
      <c r="AF65" s="279">
        <f>IFERROR(__xludf.DUMMYFUNCTION("""COMPUTED_VALUE"""),2.0)</f>
        <v>2</v>
      </c>
      <c r="AG65" s="274">
        <f>IFERROR(__xludf.DUMMYFUNCTION("""COMPUTED_VALUE"""),0.0)</f>
        <v>0</v>
      </c>
      <c r="AH65" s="275"/>
      <c r="AI65" s="275"/>
      <c r="AJ65" s="273">
        <f>IFERROR(__xludf.DUMMYFUNCTION("""COMPUTED_VALUE"""),5.0)</f>
        <v>5</v>
      </c>
      <c r="AK65" s="274">
        <f>IFERROR(__xludf.DUMMYFUNCTION("""COMPUTED_VALUE"""),0.0)</f>
        <v>0</v>
      </c>
      <c r="AL65" s="275"/>
      <c r="AM65" s="275"/>
      <c r="AN65" s="273">
        <f>IFERROR(__xludf.DUMMYFUNCTION("""COMPUTED_VALUE"""),19.0)</f>
        <v>19</v>
      </c>
      <c r="AO65" s="274">
        <f>IFERROR(__xludf.DUMMYFUNCTION("""COMPUTED_VALUE"""),0.0)</f>
        <v>0</v>
      </c>
      <c r="AP65" s="275"/>
      <c r="AQ65" s="275"/>
      <c r="AR65" s="273">
        <f>IFERROR(__xludf.DUMMYFUNCTION("""COMPUTED_VALUE"""),4.0)</f>
        <v>4</v>
      </c>
      <c r="AS65" s="274">
        <f>IFERROR(__xludf.DUMMYFUNCTION("""COMPUTED_VALUE"""),0.0)</f>
        <v>0</v>
      </c>
      <c r="AT65" s="275"/>
      <c r="AU65" s="275"/>
      <c r="AV65" s="273">
        <f>IFERROR(__xludf.DUMMYFUNCTION("""COMPUTED_VALUE"""),2.0)</f>
        <v>2</v>
      </c>
      <c r="AW65" s="274">
        <f>IFERROR(__xludf.DUMMYFUNCTION("""COMPUTED_VALUE"""),0.0)</f>
        <v>0</v>
      </c>
      <c r="AX65" s="275"/>
      <c r="AY65" s="275"/>
      <c r="AZ65" s="273">
        <f>IFERROR(__xludf.DUMMYFUNCTION("""COMPUTED_VALUE"""),3.0)</f>
        <v>3</v>
      </c>
      <c r="BA65" s="274">
        <f>IFERROR(__xludf.DUMMYFUNCTION("""COMPUTED_VALUE"""),0.0)</f>
        <v>0</v>
      </c>
      <c r="BB65" s="275"/>
      <c r="BC65" s="275"/>
      <c r="BD65" s="273">
        <f>IFERROR(__xludf.DUMMYFUNCTION("""COMPUTED_VALUE"""),5.0)</f>
        <v>5</v>
      </c>
      <c r="BE65" s="274">
        <f>IFERROR(__xludf.DUMMYFUNCTION("""COMPUTED_VALUE"""),0.0)</f>
        <v>0</v>
      </c>
      <c r="BF65" s="275"/>
      <c r="BG65" s="275"/>
      <c r="BH65" s="269"/>
      <c r="BI65" s="269">
        <f>IFERROR(__xludf.DUMMYFUNCTION("""COMPUTED_VALUE"""),0.0)</f>
        <v>0</v>
      </c>
      <c r="BJ65" s="269"/>
      <c r="BK65" s="269"/>
      <c r="BL65" s="269"/>
      <c r="BM65" s="269">
        <f>IFERROR(__xludf.DUMMYFUNCTION("""COMPUTED_VALUE"""),0.0)</f>
        <v>0</v>
      </c>
      <c r="BN65" s="269"/>
      <c r="BO65" s="269"/>
      <c r="BP65" s="269"/>
      <c r="BQ65" s="269">
        <f>IFERROR(__xludf.DUMMYFUNCTION("""COMPUTED_VALUE"""),0.0)</f>
        <v>0</v>
      </c>
      <c r="BR65" s="269"/>
      <c r="BS65" s="269"/>
      <c r="BT65" s="269"/>
      <c r="BU65" s="269">
        <f>IFERROR(__xludf.DUMMYFUNCTION("""COMPUTED_VALUE"""),0.0)</f>
        <v>0</v>
      </c>
      <c r="BV65" s="269"/>
      <c r="BW65" s="269"/>
      <c r="BX65" s="269"/>
      <c r="BY65" s="269">
        <f>IFERROR(__xludf.DUMMYFUNCTION("""COMPUTED_VALUE"""),0.0)</f>
        <v>0</v>
      </c>
      <c r="BZ65" s="269"/>
      <c r="CA65" s="269"/>
      <c r="CB65" s="269"/>
      <c r="CC65" s="269">
        <f>IFERROR(__xludf.DUMMYFUNCTION("""COMPUTED_VALUE"""),0.0)</f>
        <v>0</v>
      </c>
      <c r="CD65" s="269"/>
      <c r="CE65" s="269"/>
    </row>
    <row r="66">
      <c r="A66" s="271">
        <f>IFERROR(__xludf.DUMMYFUNCTION("""COMPUTED_VALUE"""),46322.0)</f>
        <v>46322</v>
      </c>
      <c r="B66" s="269" t="str">
        <f>IFERROR(__xludf.DUMMYFUNCTION("""COMPUTED_VALUE"""),"火")</f>
        <v>火</v>
      </c>
      <c r="C66" s="272">
        <f>IFERROR(__xludf.DUMMYFUNCTION("""COMPUTED_VALUE"""),0.0)</f>
        <v>0</v>
      </c>
      <c r="D66" s="273">
        <f>IFERROR(__xludf.DUMMYFUNCTION("""COMPUTED_VALUE"""),1.0)</f>
        <v>1</v>
      </c>
      <c r="E66" s="274">
        <f>IFERROR(__xludf.DUMMYFUNCTION("""COMPUTED_VALUE"""),0.0)</f>
        <v>0</v>
      </c>
      <c r="F66" s="275"/>
      <c r="G66" s="275"/>
      <c r="H66" s="273">
        <f>IFERROR(__xludf.DUMMYFUNCTION("""COMPUTED_VALUE"""),1.0)</f>
        <v>1</v>
      </c>
      <c r="I66" s="274">
        <f>IFERROR(__xludf.DUMMYFUNCTION("""COMPUTED_VALUE"""),0.0)</f>
        <v>0</v>
      </c>
      <c r="J66" s="275"/>
      <c r="K66" s="275"/>
      <c r="L66" s="273">
        <f>IFERROR(__xludf.DUMMYFUNCTION("""COMPUTED_VALUE"""),2.0)</f>
        <v>2</v>
      </c>
      <c r="M66" s="274">
        <f>IFERROR(__xludf.DUMMYFUNCTION("""COMPUTED_VALUE"""),0.0)</f>
        <v>0</v>
      </c>
      <c r="N66" s="275"/>
      <c r="O66" s="275"/>
      <c r="P66" s="273">
        <f>IFERROR(__xludf.DUMMYFUNCTION("""COMPUTED_VALUE"""),4.0)</f>
        <v>4</v>
      </c>
      <c r="Q66" s="274">
        <f>IFERROR(__xludf.DUMMYFUNCTION("""COMPUTED_VALUE"""),0.0)</f>
        <v>0</v>
      </c>
      <c r="R66" s="275"/>
      <c r="S66" s="278"/>
      <c r="T66" s="273">
        <f>IFERROR(__xludf.DUMMYFUNCTION("""COMPUTED_VALUE"""),4.0)</f>
        <v>4</v>
      </c>
      <c r="U66" s="274">
        <f>IFERROR(__xludf.DUMMYFUNCTION("""COMPUTED_VALUE"""),0.0)</f>
        <v>0</v>
      </c>
      <c r="V66" s="275"/>
      <c r="W66" s="275"/>
      <c r="X66" s="273">
        <f>IFERROR(__xludf.DUMMYFUNCTION("""COMPUTED_VALUE"""),2.0)</f>
        <v>2</v>
      </c>
      <c r="Y66" s="274">
        <f>IFERROR(__xludf.DUMMYFUNCTION("""COMPUTED_VALUE"""),0.0)</f>
        <v>0</v>
      </c>
      <c r="Z66" s="275"/>
      <c r="AA66" s="275"/>
      <c r="AB66" s="273">
        <f>IFERROR(__xludf.DUMMYFUNCTION("""COMPUTED_VALUE"""),2.0)</f>
        <v>2</v>
      </c>
      <c r="AC66" s="274">
        <f>IFERROR(__xludf.DUMMYFUNCTION("""COMPUTED_VALUE"""),0.0)</f>
        <v>0</v>
      </c>
      <c r="AD66" s="275"/>
      <c r="AE66" s="275"/>
      <c r="AF66" s="279">
        <f>IFERROR(__xludf.DUMMYFUNCTION("""COMPUTED_VALUE"""),2.0)</f>
        <v>2</v>
      </c>
      <c r="AG66" s="274">
        <f>IFERROR(__xludf.DUMMYFUNCTION("""COMPUTED_VALUE"""),0.0)</f>
        <v>0</v>
      </c>
      <c r="AH66" s="275"/>
      <c r="AI66" s="275"/>
      <c r="AJ66" s="273">
        <f>IFERROR(__xludf.DUMMYFUNCTION("""COMPUTED_VALUE"""),5.0)</f>
        <v>5</v>
      </c>
      <c r="AK66" s="274">
        <f>IFERROR(__xludf.DUMMYFUNCTION("""COMPUTED_VALUE"""),0.0)</f>
        <v>0</v>
      </c>
      <c r="AL66" s="275"/>
      <c r="AM66" s="275"/>
      <c r="AN66" s="273">
        <f>IFERROR(__xludf.DUMMYFUNCTION("""COMPUTED_VALUE"""),19.0)</f>
        <v>19</v>
      </c>
      <c r="AO66" s="274">
        <f>IFERROR(__xludf.DUMMYFUNCTION("""COMPUTED_VALUE"""),0.0)</f>
        <v>0</v>
      </c>
      <c r="AP66" s="275"/>
      <c r="AQ66" s="275"/>
      <c r="AR66" s="273">
        <f>IFERROR(__xludf.DUMMYFUNCTION("""COMPUTED_VALUE"""),4.0)</f>
        <v>4</v>
      </c>
      <c r="AS66" s="274">
        <f>IFERROR(__xludf.DUMMYFUNCTION("""COMPUTED_VALUE"""),0.0)</f>
        <v>0</v>
      </c>
      <c r="AT66" s="275"/>
      <c r="AU66" s="275"/>
      <c r="AV66" s="273">
        <f>IFERROR(__xludf.DUMMYFUNCTION("""COMPUTED_VALUE"""),2.0)</f>
        <v>2</v>
      </c>
      <c r="AW66" s="274">
        <f>IFERROR(__xludf.DUMMYFUNCTION("""COMPUTED_VALUE"""),0.0)</f>
        <v>0</v>
      </c>
      <c r="AX66" s="275"/>
      <c r="AY66" s="275"/>
      <c r="AZ66" s="273">
        <f>IFERROR(__xludf.DUMMYFUNCTION("""COMPUTED_VALUE"""),3.0)</f>
        <v>3</v>
      </c>
      <c r="BA66" s="274">
        <f>IFERROR(__xludf.DUMMYFUNCTION("""COMPUTED_VALUE"""),0.0)</f>
        <v>0</v>
      </c>
      <c r="BB66" s="275"/>
      <c r="BC66" s="275"/>
      <c r="BD66" s="273">
        <f>IFERROR(__xludf.DUMMYFUNCTION("""COMPUTED_VALUE"""),5.0)</f>
        <v>5</v>
      </c>
      <c r="BE66" s="274">
        <f>IFERROR(__xludf.DUMMYFUNCTION("""COMPUTED_VALUE"""),0.0)</f>
        <v>0</v>
      </c>
      <c r="BF66" s="275"/>
      <c r="BG66" s="275"/>
      <c r="BH66" s="269"/>
      <c r="BI66" s="269">
        <f>IFERROR(__xludf.DUMMYFUNCTION("""COMPUTED_VALUE"""),0.0)</f>
        <v>0</v>
      </c>
      <c r="BJ66" s="269"/>
      <c r="BK66" s="269"/>
      <c r="BL66" s="269"/>
      <c r="BM66" s="269">
        <f>IFERROR(__xludf.DUMMYFUNCTION("""COMPUTED_VALUE"""),0.0)</f>
        <v>0</v>
      </c>
      <c r="BN66" s="269"/>
      <c r="BO66" s="269"/>
      <c r="BP66" s="269"/>
      <c r="BQ66" s="269">
        <f>IFERROR(__xludf.DUMMYFUNCTION("""COMPUTED_VALUE"""),0.0)</f>
        <v>0</v>
      </c>
      <c r="BR66" s="269"/>
      <c r="BS66" s="269"/>
      <c r="BT66" s="269"/>
      <c r="BU66" s="269">
        <f>IFERROR(__xludf.DUMMYFUNCTION("""COMPUTED_VALUE"""),0.0)</f>
        <v>0</v>
      </c>
      <c r="BV66" s="269"/>
      <c r="BW66" s="269"/>
      <c r="BX66" s="269"/>
      <c r="BY66" s="269">
        <f>IFERROR(__xludf.DUMMYFUNCTION("""COMPUTED_VALUE"""),0.0)</f>
        <v>0</v>
      </c>
      <c r="BZ66" s="269"/>
      <c r="CA66" s="269"/>
      <c r="CB66" s="269"/>
      <c r="CC66" s="269">
        <f>IFERROR(__xludf.DUMMYFUNCTION("""COMPUTED_VALUE"""),0.0)</f>
        <v>0</v>
      </c>
      <c r="CD66" s="269"/>
      <c r="CE66" s="269"/>
    </row>
    <row r="67">
      <c r="A67" s="271">
        <f>IFERROR(__xludf.DUMMYFUNCTION("""COMPUTED_VALUE"""),46323.0)</f>
        <v>46323</v>
      </c>
      <c r="B67" s="269" t="str">
        <f>IFERROR(__xludf.DUMMYFUNCTION("""COMPUTED_VALUE"""),"水")</f>
        <v>水</v>
      </c>
      <c r="C67" s="272">
        <f>IFERROR(__xludf.DUMMYFUNCTION("""COMPUTED_VALUE"""),0.0)</f>
        <v>0</v>
      </c>
      <c r="D67" s="273">
        <f>IFERROR(__xludf.DUMMYFUNCTION("""COMPUTED_VALUE"""),1.0)</f>
        <v>1</v>
      </c>
      <c r="E67" s="274">
        <f>IFERROR(__xludf.DUMMYFUNCTION("""COMPUTED_VALUE"""),0.0)</f>
        <v>0</v>
      </c>
      <c r="F67" s="275"/>
      <c r="G67" s="275"/>
      <c r="H67" s="273">
        <f>IFERROR(__xludf.DUMMYFUNCTION("""COMPUTED_VALUE"""),1.0)</f>
        <v>1</v>
      </c>
      <c r="I67" s="274">
        <f>IFERROR(__xludf.DUMMYFUNCTION("""COMPUTED_VALUE"""),0.0)</f>
        <v>0</v>
      </c>
      <c r="J67" s="275"/>
      <c r="K67" s="275"/>
      <c r="L67" s="273">
        <f>IFERROR(__xludf.DUMMYFUNCTION("""COMPUTED_VALUE"""),2.0)</f>
        <v>2</v>
      </c>
      <c r="M67" s="274">
        <f>IFERROR(__xludf.DUMMYFUNCTION("""COMPUTED_VALUE"""),0.0)</f>
        <v>0</v>
      </c>
      <c r="N67" s="275"/>
      <c r="O67" s="275"/>
      <c r="P67" s="273">
        <f>IFERROR(__xludf.DUMMYFUNCTION("""COMPUTED_VALUE"""),4.0)</f>
        <v>4</v>
      </c>
      <c r="Q67" s="274">
        <f>IFERROR(__xludf.DUMMYFUNCTION("""COMPUTED_VALUE"""),0.0)</f>
        <v>0</v>
      </c>
      <c r="R67" s="275"/>
      <c r="S67" s="278"/>
      <c r="T67" s="273">
        <f>IFERROR(__xludf.DUMMYFUNCTION("""COMPUTED_VALUE"""),4.0)</f>
        <v>4</v>
      </c>
      <c r="U67" s="274">
        <f>IFERROR(__xludf.DUMMYFUNCTION("""COMPUTED_VALUE"""),0.0)</f>
        <v>0</v>
      </c>
      <c r="V67" s="275"/>
      <c r="W67" s="275"/>
      <c r="X67" s="273">
        <f>IFERROR(__xludf.DUMMYFUNCTION("""COMPUTED_VALUE"""),2.0)</f>
        <v>2</v>
      </c>
      <c r="Y67" s="274">
        <f>IFERROR(__xludf.DUMMYFUNCTION("""COMPUTED_VALUE"""),0.0)</f>
        <v>0</v>
      </c>
      <c r="Z67" s="275"/>
      <c r="AA67" s="275"/>
      <c r="AB67" s="273">
        <f>IFERROR(__xludf.DUMMYFUNCTION("""COMPUTED_VALUE"""),2.0)</f>
        <v>2</v>
      </c>
      <c r="AC67" s="274">
        <f>IFERROR(__xludf.DUMMYFUNCTION("""COMPUTED_VALUE"""),0.0)</f>
        <v>0</v>
      </c>
      <c r="AD67" s="275"/>
      <c r="AE67" s="275"/>
      <c r="AF67" s="279">
        <f>IFERROR(__xludf.DUMMYFUNCTION("""COMPUTED_VALUE"""),2.0)</f>
        <v>2</v>
      </c>
      <c r="AG67" s="274">
        <f>IFERROR(__xludf.DUMMYFUNCTION("""COMPUTED_VALUE"""),0.0)</f>
        <v>0</v>
      </c>
      <c r="AH67" s="275"/>
      <c r="AI67" s="275"/>
      <c r="AJ67" s="273">
        <f>IFERROR(__xludf.DUMMYFUNCTION("""COMPUTED_VALUE"""),5.0)</f>
        <v>5</v>
      </c>
      <c r="AK67" s="274">
        <f>IFERROR(__xludf.DUMMYFUNCTION("""COMPUTED_VALUE"""),0.0)</f>
        <v>0</v>
      </c>
      <c r="AL67" s="275"/>
      <c r="AM67" s="275"/>
      <c r="AN67" s="273">
        <f>IFERROR(__xludf.DUMMYFUNCTION("""COMPUTED_VALUE"""),19.0)</f>
        <v>19</v>
      </c>
      <c r="AO67" s="274">
        <f>IFERROR(__xludf.DUMMYFUNCTION("""COMPUTED_VALUE"""),0.0)</f>
        <v>0</v>
      </c>
      <c r="AP67" s="275"/>
      <c r="AQ67" s="275"/>
      <c r="AR67" s="273">
        <f>IFERROR(__xludf.DUMMYFUNCTION("""COMPUTED_VALUE"""),4.0)</f>
        <v>4</v>
      </c>
      <c r="AS67" s="274">
        <f>IFERROR(__xludf.DUMMYFUNCTION("""COMPUTED_VALUE"""),0.0)</f>
        <v>0</v>
      </c>
      <c r="AT67" s="275"/>
      <c r="AU67" s="275"/>
      <c r="AV67" s="273">
        <f>IFERROR(__xludf.DUMMYFUNCTION("""COMPUTED_VALUE"""),2.0)</f>
        <v>2</v>
      </c>
      <c r="AW67" s="274">
        <f>IFERROR(__xludf.DUMMYFUNCTION("""COMPUTED_VALUE"""),0.0)</f>
        <v>0</v>
      </c>
      <c r="AX67" s="275"/>
      <c r="AY67" s="275"/>
      <c r="AZ67" s="273">
        <f>IFERROR(__xludf.DUMMYFUNCTION("""COMPUTED_VALUE"""),3.0)</f>
        <v>3</v>
      </c>
      <c r="BA67" s="274">
        <f>IFERROR(__xludf.DUMMYFUNCTION("""COMPUTED_VALUE"""),0.0)</f>
        <v>0</v>
      </c>
      <c r="BB67" s="275"/>
      <c r="BC67" s="275"/>
      <c r="BD67" s="273">
        <f>IFERROR(__xludf.DUMMYFUNCTION("""COMPUTED_VALUE"""),5.0)</f>
        <v>5</v>
      </c>
      <c r="BE67" s="274">
        <f>IFERROR(__xludf.DUMMYFUNCTION("""COMPUTED_VALUE"""),0.0)</f>
        <v>0</v>
      </c>
      <c r="BF67" s="275"/>
      <c r="BG67" s="275"/>
      <c r="BH67" s="269"/>
      <c r="BI67" s="269">
        <f>IFERROR(__xludf.DUMMYFUNCTION("""COMPUTED_VALUE"""),0.0)</f>
        <v>0</v>
      </c>
      <c r="BJ67" s="269"/>
      <c r="BK67" s="269"/>
      <c r="BL67" s="269"/>
      <c r="BM67" s="269">
        <f>IFERROR(__xludf.DUMMYFUNCTION("""COMPUTED_VALUE"""),0.0)</f>
        <v>0</v>
      </c>
      <c r="BN67" s="269"/>
      <c r="BO67" s="269"/>
      <c r="BP67" s="269"/>
      <c r="BQ67" s="269">
        <f>IFERROR(__xludf.DUMMYFUNCTION("""COMPUTED_VALUE"""),0.0)</f>
        <v>0</v>
      </c>
      <c r="BR67" s="269"/>
      <c r="BS67" s="269"/>
      <c r="BT67" s="269"/>
      <c r="BU67" s="269">
        <f>IFERROR(__xludf.DUMMYFUNCTION("""COMPUTED_VALUE"""),0.0)</f>
        <v>0</v>
      </c>
      <c r="BV67" s="269"/>
      <c r="BW67" s="269"/>
      <c r="BX67" s="269"/>
      <c r="BY67" s="269">
        <f>IFERROR(__xludf.DUMMYFUNCTION("""COMPUTED_VALUE"""),0.0)</f>
        <v>0</v>
      </c>
      <c r="BZ67" s="269"/>
      <c r="CA67" s="269"/>
      <c r="CB67" s="269"/>
      <c r="CC67" s="269">
        <f>IFERROR(__xludf.DUMMYFUNCTION("""COMPUTED_VALUE"""),0.0)</f>
        <v>0</v>
      </c>
      <c r="CD67" s="269"/>
      <c r="CE67" s="269"/>
    </row>
    <row r="68">
      <c r="A68" s="271">
        <f>IFERROR(__xludf.DUMMYFUNCTION("""COMPUTED_VALUE"""),46332.0)</f>
        <v>46332</v>
      </c>
      <c r="B68" s="269" t="str">
        <f>IFERROR(__xludf.DUMMYFUNCTION("""COMPUTED_VALUE"""),"金")</f>
        <v>金</v>
      </c>
      <c r="C68" s="272">
        <f>IFERROR(__xludf.DUMMYFUNCTION("""COMPUTED_VALUE"""),0.0)</f>
        <v>0</v>
      </c>
      <c r="D68" s="273">
        <f>IFERROR(__xludf.DUMMYFUNCTION("""COMPUTED_VALUE"""),1.0)</f>
        <v>1</v>
      </c>
      <c r="E68" s="274">
        <f>IFERROR(__xludf.DUMMYFUNCTION("""COMPUTED_VALUE"""),0.0)</f>
        <v>0</v>
      </c>
      <c r="F68" s="275"/>
      <c r="G68" s="275"/>
      <c r="H68" s="273">
        <f>IFERROR(__xludf.DUMMYFUNCTION("""COMPUTED_VALUE"""),1.0)</f>
        <v>1</v>
      </c>
      <c r="I68" s="274">
        <f>IFERROR(__xludf.DUMMYFUNCTION("""COMPUTED_VALUE"""),0.0)</f>
        <v>0</v>
      </c>
      <c r="J68" s="275"/>
      <c r="K68" s="275"/>
      <c r="L68" s="273">
        <f>IFERROR(__xludf.DUMMYFUNCTION("""COMPUTED_VALUE"""),2.0)</f>
        <v>2</v>
      </c>
      <c r="M68" s="274">
        <f>IFERROR(__xludf.DUMMYFUNCTION("""COMPUTED_VALUE"""),0.0)</f>
        <v>0</v>
      </c>
      <c r="N68" s="275"/>
      <c r="O68" s="275"/>
      <c r="P68" s="273">
        <f>IFERROR(__xludf.DUMMYFUNCTION("""COMPUTED_VALUE"""),4.0)</f>
        <v>4</v>
      </c>
      <c r="Q68" s="274">
        <f>IFERROR(__xludf.DUMMYFUNCTION("""COMPUTED_VALUE"""),0.0)</f>
        <v>0</v>
      </c>
      <c r="R68" s="275"/>
      <c r="S68" s="278"/>
      <c r="T68" s="273">
        <f>IFERROR(__xludf.DUMMYFUNCTION("""COMPUTED_VALUE"""),4.0)</f>
        <v>4</v>
      </c>
      <c r="U68" s="274">
        <f>IFERROR(__xludf.DUMMYFUNCTION("""COMPUTED_VALUE"""),0.0)</f>
        <v>0</v>
      </c>
      <c r="V68" s="275"/>
      <c r="W68" s="275"/>
      <c r="X68" s="273">
        <f>IFERROR(__xludf.DUMMYFUNCTION("""COMPUTED_VALUE"""),2.0)</f>
        <v>2</v>
      </c>
      <c r="Y68" s="274">
        <f>IFERROR(__xludf.DUMMYFUNCTION("""COMPUTED_VALUE"""),0.0)</f>
        <v>0</v>
      </c>
      <c r="Z68" s="275"/>
      <c r="AA68" s="275"/>
      <c r="AB68" s="273">
        <f>IFERROR(__xludf.DUMMYFUNCTION("""COMPUTED_VALUE"""),2.0)</f>
        <v>2</v>
      </c>
      <c r="AC68" s="274">
        <f>IFERROR(__xludf.DUMMYFUNCTION("""COMPUTED_VALUE"""),0.0)</f>
        <v>0</v>
      </c>
      <c r="AD68" s="275"/>
      <c r="AE68" s="275"/>
      <c r="AF68" s="279">
        <f>IFERROR(__xludf.DUMMYFUNCTION("""COMPUTED_VALUE"""),2.0)</f>
        <v>2</v>
      </c>
      <c r="AG68" s="274">
        <f>IFERROR(__xludf.DUMMYFUNCTION("""COMPUTED_VALUE"""),0.0)</f>
        <v>0</v>
      </c>
      <c r="AH68" s="275"/>
      <c r="AI68" s="275"/>
      <c r="AJ68" s="273">
        <f>IFERROR(__xludf.DUMMYFUNCTION("""COMPUTED_VALUE"""),5.0)</f>
        <v>5</v>
      </c>
      <c r="AK68" s="274">
        <f>IFERROR(__xludf.DUMMYFUNCTION("""COMPUTED_VALUE"""),0.0)</f>
        <v>0</v>
      </c>
      <c r="AL68" s="275"/>
      <c r="AM68" s="275"/>
      <c r="AN68" s="273">
        <f>IFERROR(__xludf.DUMMYFUNCTION("""COMPUTED_VALUE"""),19.0)</f>
        <v>19</v>
      </c>
      <c r="AO68" s="274">
        <f>IFERROR(__xludf.DUMMYFUNCTION("""COMPUTED_VALUE"""),0.0)</f>
        <v>0</v>
      </c>
      <c r="AP68" s="275"/>
      <c r="AQ68" s="275"/>
      <c r="AR68" s="273">
        <f>IFERROR(__xludf.DUMMYFUNCTION("""COMPUTED_VALUE"""),4.0)</f>
        <v>4</v>
      </c>
      <c r="AS68" s="274">
        <f>IFERROR(__xludf.DUMMYFUNCTION("""COMPUTED_VALUE"""),0.0)</f>
        <v>0</v>
      </c>
      <c r="AT68" s="275"/>
      <c r="AU68" s="275"/>
      <c r="AV68" s="273">
        <f>IFERROR(__xludf.DUMMYFUNCTION("""COMPUTED_VALUE"""),2.0)</f>
        <v>2</v>
      </c>
      <c r="AW68" s="274">
        <f>IFERROR(__xludf.DUMMYFUNCTION("""COMPUTED_VALUE"""),0.0)</f>
        <v>0</v>
      </c>
      <c r="AX68" s="275"/>
      <c r="AY68" s="275"/>
      <c r="AZ68" s="273">
        <f>IFERROR(__xludf.DUMMYFUNCTION("""COMPUTED_VALUE"""),3.0)</f>
        <v>3</v>
      </c>
      <c r="BA68" s="274">
        <f>IFERROR(__xludf.DUMMYFUNCTION("""COMPUTED_VALUE"""),0.0)</f>
        <v>0</v>
      </c>
      <c r="BB68" s="275"/>
      <c r="BC68" s="275"/>
      <c r="BD68" s="273">
        <f>IFERROR(__xludf.DUMMYFUNCTION("""COMPUTED_VALUE"""),5.0)</f>
        <v>5</v>
      </c>
      <c r="BE68" s="274">
        <f>IFERROR(__xludf.DUMMYFUNCTION("""COMPUTED_VALUE"""),0.0)</f>
        <v>0</v>
      </c>
      <c r="BF68" s="275"/>
      <c r="BG68" s="275"/>
      <c r="BH68" s="269"/>
      <c r="BI68" s="269">
        <f>IFERROR(__xludf.DUMMYFUNCTION("""COMPUTED_VALUE"""),0.0)</f>
        <v>0</v>
      </c>
      <c r="BJ68" s="269"/>
      <c r="BK68" s="269"/>
      <c r="BL68" s="269"/>
      <c r="BM68" s="269">
        <f>IFERROR(__xludf.DUMMYFUNCTION("""COMPUTED_VALUE"""),0.0)</f>
        <v>0</v>
      </c>
      <c r="BN68" s="269"/>
      <c r="BO68" s="269"/>
      <c r="BP68" s="269"/>
      <c r="BQ68" s="269">
        <f>IFERROR(__xludf.DUMMYFUNCTION("""COMPUTED_VALUE"""),0.0)</f>
        <v>0</v>
      </c>
      <c r="BR68" s="269"/>
      <c r="BS68" s="269"/>
      <c r="BT68" s="269"/>
      <c r="BU68" s="269">
        <f>IFERROR(__xludf.DUMMYFUNCTION("""COMPUTED_VALUE"""),0.0)</f>
        <v>0</v>
      </c>
      <c r="BV68" s="269"/>
      <c r="BW68" s="269"/>
      <c r="BX68" s="269"/>
      <c r="BY68" s="269">
        <f>IFERROR(__xludf.DUMMYFUNCTION("""COMPUTED_VALUE"""),0.0)</f>
        <v>0</v>
      </c>
      <c r="BZ68" s="269"/>
      <c r="CA68" s="269"/>
      <c r="CB68" s="269"/>
      <c r="CC68" s="269">
        <f>IFERROR(__xludf.DUMMYFUNCTION("""COMPUTED_VALUE"""),0.0)</f>
        <v>0</v>
      </c>
      <c r="CD68" s="269"/>
      <c r="CE68" s="269"/>
    </row>
    <row r="69">
      <c r="A69" s="271">
        <f>IFERROR(__xludf.DUMMYFUNCTION("""COMPUTED_VALUE"""),46333.0)</f>
        <v>46333</v>
      </c>
      <c r="B69" s="269" t="str">
        <f>IFERROR(__xludf.DUMMYFUNCTION("""COMPUTED_VALUE"""),"土")</f>
        <v>土</v>
      </c>
      <c r="C69" s="272">
        <f>IFERROR(__xludf.DUMMYFUNCTION("""COMPUTED_VALUE"""),0.0)</f>
        <v>0</v>
      </c>
      <c r="D69" s="273">
        <f>IFERROR(__xludf.DUMMYFUNCTION("""COMPUTED_VALUE"""),1.0)</f>
        <v>1</v>
      </c>
      <c r="E69" s="274">
        <f>IFERROR(__xludf.DUMMYFUNCTION("""COMPUTED_VALUE"""),0.0)</f>
        <v>0</v>
      </c>
      <c r="F69" s="275"/>
      <c r="G69" s="275"/>
      <c r="H69" s="273">
        <f>IFERROR(__xludf.DUMMYFUNCTION("""COMPUTED_VALUE"""),1.0)</f>
        <v>1</v>
      </c>
      <c r="I69" s="274">
        <f>IFERROR(__xludf.DUMMYFUNCTION("""COMPUTED_VALUE"""),0.0)</f>
        <v>0</v>
      </c>
      <c r="J69" s="275"/>
      <c r="K69" s="275"/>
      <c r="L69" s="273">
        <f>IFERROR(__xludf.DUMMYFUNCTION("""COMPUTED_VALUE"""),2.0)</f>
        <v>2</v>
      </c>
      <c r="M69" s="274">
        <f>IFERROR(__xludf.DUMMYFUNCTION("""COMPUTED_VALUE"""),0.0)</f>
        <v>0</v>
      </c>
      <c r="N69" s="275"/>
      <c r="O69" s="275"/>
      <c r="P69" s="273">
        <f>IFERROR(__xludf.DUMMYFUNCTION("""COMPUTED_VALUE"""),4.0)</f>
        <v>4</v>
      </c>
      <c r="Q69" s="274">
        <f>IFERROR(__xludf.DUMMYFUNCTION("""COMPUTED_VALUE"""),0.0)</f>
        <v>0</v>
      </c>
      <c r="R69" s="275"/>
      <c r="S69" s="278"/>
      <c r="T69" s="273">
        <f>IFERROR(__xludf.DUMMYFUNCTION("""COMPUTED_VALUE"""),4.0)</f>
        <v>4</v>
      </c>
      <c r="U69" s="274">
        <f>IFERROR(__xludf.DUMMYFUNCTION("""COMPUTED_VALUE"""),0.0)</f>
        <v>0</v>
      </c>
      <c r="V69" s="275"/>
      <c r="W69" s="275"/>
      <c r="X69" s="273">
        <f>IFERROR(__xludf.DUMMYFUNCTION("""COMPUTED_VALUE"""),2.0)</f>
        <v>2</v>
      </c>
      <c r="Y69" s="274">
        <f>IFERROR(__xludf.DUMMYFUNCTION("""COMPUTED_VALUE"""),0.0)</f>
        <v>0</v>
      </c>
      <c r="Z69" s="275"/>
      <c r="AA69" s="275"/>
      <c r="AB69" s="273">
        <f>IFERROR(__xludf.DUMMYFUNCTION("""COMPUTED_VALUE"""),2.0)</f>
        <v>2</v>
      </c>
      <c r="AC69" s="274">
        <f>IFERROR(__xludf.DUMMYFUNCTION("""COMPUTED_VALUE"""),0.0)</f>
        <v>0</v>
      </c>
      <c r="AD69" s="275"/>
      <c r="AE69" s="275"/>
      <c r="AF69" s="279">
        <f>IFERROR(__xludf.DUMMYFUNCTION("""COMPUTED_VALUE"""),2.0)</f>
        <v>2</v>
      </c>
      <c r="AG69" s="274">
        <f>IFERROR(__xludf.DUMMYFUNCTION("""COMPUTED_VALUE"""),0.0)</f>
        <v>0</v>
      </c>
      <c r="AH69" s="275"/>
      <c r="AI69" s="275"/>
      <c r="AJ69" s="273">
        <f>IFERROR(__xludf.DUMMYFUNCTION("""COMPUTED_VALUE"""),5.0)</f>
        <v>5</v>
      </c>
      <c r="AK69" s="274">
        <f>IFERROR(__xludf.DUMMYFUNCTION("""COMPUTED_VALUE"""),0.0)</f>
        <v>0</v>
      </c>
      <c r="AL69" s="275"/>
      <c r="AM69" s="275"/>
      <c r="AN69" s="273">
        <f>IFERROR(__xludf.DUMMYFUNCTION("""COMPUTED_VALUE"""),19.0)</f>
        <v>19</v>
      </c>
      <c r="AO69" s="274">
        <f>IFERROR(__xludf.DUMMYFUNCTION("""COMPUTED_VALUE"""),0.0)</f>
        <v>0</v>
      </c>
      <c r="AP69" s="275"/>
      <c r="AQ69" s="275"/>
      <c r="AR69" s="273">
        <f>IFERROR(__xludf.DUMMYFUNCTION("""COMPUTED_VALUE"""),4.0)</f>
        <v>4</v>
      </c>
      <c r="AS69" s="274">
        <f>IFERROR(__xludf.DUMMYFUNCTION("""COMPUTED_VALUE"""),0.0)</f>
        <v>0</v>
      </c>
      <c r="AT69" s="275"/>
      <c r="AU69" s="275"/>
      <c r="AV69" s="273">
        <f>IFERROR(__xludf.DUMMYFUNCTION("""COMPUTED_VALUE"""),2.0)</f>
        <v>2</v>
      </c>
      <c r="AW69" s="274">
        <f>IFERROR(__xludf.DUMMYFUNCTION("""COMPUTED_VALUE"""),0.0)</f>
        <v>0</v>
      </c>
      <c r="AX69" s="275"/>
      <c r="AY69" s="275"/>
      <c r="AZ69" s="273">
        <f>IFERROR(__xludf.DUMMYFUNCTION("""COMPUTED_VALUE"""),3.0)</f>
        <v>3</v>
      </c>
      <c r="BA69" s="274">
        <f>IFERROR(__xludf.DUMMYFUNCTION("""COMPUTED_VALUE"""),0.0)</f>
        <v>0</v>
      </c>
      <c r="BB69" s="275"/>
      <c r="BC69" s="275"/>
      <c r="BD69" s="273">
        <f>IFERROR(__xludf.DUMMYFUNCTION("""COMPUTED_VALUE"""),5.0)</f>
        <v>5</v>
      </c>
      <c r="BE69" s="274">
        <f>IFERROR(__xludf.DUMMYFUNCTION("""COMPUTED_VALUE"""),0.0)</f>
        <v>0</v>
      </c>
      <c r="BF69" s="275"/>
      <c r="BG69" s="275"/>
      <c r="BH69" s="269"/>
      <c r="BI69" s="269">
        <f>IFERROR(__xludf.DUMMYFUNCTION("""COMPUTED_VALUE"""),0.0)</f>
        <v>0</v>
      </c>
      <c r="BJ69" s="269"/>
      <c r="BK69" s="269"/>
      <c r="BL69" s="269"/>
      <c r="BM69" s="269">
        <f>IFERROR(__xludf.DUMMYFUNCTION("""COMPUTED_VALUE"""),0.0)</f>
        <v>0</v>
      </c>
      <c r="BN69" s="269"/>
      <c r="BO69" s="269"/>
      <c r="BP69" s="269"/>
      <c r="BQ69" s="269">
        <f>IFERROR(__xludf.DUMMYFUNCTION("""COMPUTED_VALUE"""),0.0)</f>
        <v>0</v>
      </c>
      <c r="BR69" s="269"/>
      <c r="BS69" s="269"/>
      <c r="BT69" s="269"/>
      <c r="BU69" s="269">
        <f>IFERROR(__xludf.DUMMYFUNCTION("""COMPUTED_VALUE"""),0.0)</f>
        <v>0</v>
      </c>
      <c r="BV69" s="269"/>
      <c r="BW69" s="269"/>
      <c r="BX69" s="269"/>
      <c r="BY69" s="269">
        <f>IFERROR(__xludf.DUMMYFUNCTION("""COMPUTED_VALUE"""),0.0)</f>
        <v>0</v>
      </c>
      <c r="BZ69" s="269"/>
      <c r="CA69" s="269"/>
      <c r="CB69" s="269"/>
      <c r="CC69" s="269">
        <f>IFERROR(__xludf.DUMMYFUNCTION("""COMPUTED_VALUE"""),0.0)</f>
        <v>0</v>
      </c>
      <c r="CD69" s="269"/>
      <c r="CE69" s="269"/>
    </row>
    <row r="70">
      <c r="A70" s="271">
        <f>IFERROR(__xludf.DUMMYFUNCTION("""COMPUTED_VALUE"""),46334.0)</f>
        <v>46334</v>
      </c>
      <c r="B70" s="269" t="str">
        <f>IFERROR(__xludf.DUMMYFUNCTION("""COMPUTED_VALUE"""),"日")</f>
        <v>日</v>
      </c>
      <c r="C70" s="272">
        <f>IFERROR(__xludf.DUMMYFUNCTION("""COMPUTED_VALUE"""),0.0)</f>
        <v>0</v>
      </c>
      <c r="D70" s="273">
        <f>IFERROR(__xludf.DUMMYFUNCTION("""COMPUTED_VALUE"""),1.0)</f>
        <v>1</v>
      </c>
      <c r="E70" s="274">
        <f>IFERROR(__xludf.DUMMYFUNCTION("""COMPUTED_VALUE"""),0.0)</f>
        <v>0</v>
      </c>
      <c r="F70" s="275"/>
      <c r="G70" s="275"/>
      <c r="H70" s="273">
        <f>IFERROR(__xludf.DUMMYFUNCTION("""COMPUTED_VALUE"""),1.0)</f>
        <v>1</v>
      </c>
      <c r="I70" s="274">
        <f>IFERROR(__xludf.DUMMYFUNCTION("""COMPUTED_VALUE"""),0.0)</f>
        <v>0</v>
      </c>
      <c r="J70" s="275"/>
      <c r="K70" s="275"/>
      <c r="L70" s="273">
        <f>IFERROR(__xludf.DUMMYFUNCTION("""COMPUTED_VALUE"""),2.0)</f>
        <v>2</v>
      </c>
      <c r="M70" s="274">
        <f>IFERROR(__xludf.DUMMYFUNCTION("""COMPUTED_VALUE"""),0.0)</f>
        <v>0</v>
      </c>
      <c r="N70" s="275"/>
      <c r="O70" s="275"/>
      <c r="P70" s="273">
        <f>IFERROR(__xludf.DUMMYFUNCTION("""COMPUTED_VALUE"""),4.0)</f>
        <v>4</v>
      </c>
      <c r="Q70" s="274">
        <f>IFERROR(__xludf.DUMMYFUNCTION("""COMPUTED_VALUE"""),0.0)</f>
        <v>0</v>
      </c>
      <c r="R70" s="275"/>
      <c r="S70" s="278"/>
      <c r="T70" s="273">
        <f>IFERROR(__xludf.DUMMYFUNCTION("""COMPUTED_VALUE"""),4.0)</f>
        <v>4</v>
      </c>
      <c r="U70" s="274">
        <f>IFERROR(__xludf.DUMMYFUNCTION("""COMPUTED_VALUE"""),0.0)</f>
        <v>0</v>
      </c>
      <c r="V70" s="275"/>
      <c r="W70" s="275"/>
      <c r="X70" s="273">
        <f>IFERROR(__xludf.DUMMYFUNCTION("""COMPUTED_VALUE"""),2.0)</f>
        <v>2</v>
      </c>
      <c r="Y70" s="274">
        <f>IFERROR(__xludf.DUMMYFUNCTION("""COMPUTED_VALUE"""),0.0)</f>
        <v>0</v>
      </c>
      <c r="Z70" s="275"/>
      <c r="AA70" s="275"/>
      <c r="AB70" s="273">
        <f>IFERROR(__xludf.DUMMYFUNCTION("""COMPUTED_VALUE"""),2.0)</f>
        <v>2</v>
      </c>
      <c r="AC70" s="274">
        <f>IFERROR(__xludf.DUMMYFUNCTION("""COMPUTED_VALUE"""),0.0)</f>
        <v>0</v>
      </c>
      <c r="AD70" s="275"/>
      <c r="AE70" s="275"/>
      <c r="AF70" s="279">
        <f>IFERROR(__xludf.DUMMYFUNCTION("""COMPUTED_VALUE"""),2.0)</f>
        <v>2</v>
      </c>
      <c r="AG70" s="274">
        <f>IFERROR(__xludf.DUMMYFUNCTION("""COMPUTED_VALUE"""),0.0)</f>
        <v>0</v>
      </c>
      <c r="AH70" s="275"/>
      <c r="AI70" s="275"/>
      <c r="AJ70" s="273">
        <f>IFERROR(__xludf.DUMMYFUNCTION("""COMPUTED_VALUE"""),5.0)</f>
        <v>5</v>
      </c>
      <c r="AK70" s="274">
        <f>IFERROR(__xludf.DUMMYFUNCTION("""COMPUTED_VALUE"""),0.0)</f>
        <v>0</v>
      </c>
      <c r="AL70" s="275"/>
      <c r="AM70" s="275"/>
      <c r="AN70" s="273">
        <f>IFERROR(__xludf.DUMMYFUNCTION("""COMPUTED_VALUE"""),19.0)</f>
        <v>19</v>
      </c>
      <c r="AO70" s="274">
        <f>IFERROR(__xludf.DUMMYFUNCTION("""COMPUTED_VALUE"""),0.0)</f>
        <v>0</v>
      </c>
      <c r="AP70" s="275"/>
      <c r="AQ70" s="275"/>
      <c r="AR70" s="273">
        <f>IFERROR(__xludf.DUMMYFUNCTION("""COMPUTED_VALUE"""),4.0)</f>
        <v>4</v>
      </c>
      <c r="AS70" s="274">
        <f>IFERROR(__xludf.DUMMYFUNCTION("""COMPUTED_VALUE"""),0.0)</f>
        <v>0</v>
      </c>
      <c r="AT70" s="275"/>
      <c r="AU70" s="275"/>
      <c r="AV70" s="273">
        <f>IFERROR(__xludf.DUMMYFUNCTION("""COMPUTED_VALUE"""),2.0)</f>
        <v>2</v>
      </c>
      <c r="AW70" s="274">
        <f>IFERROR(__xludf.DUMMYFUNCTION("""COMPUTED_VALUE"""),0.0)</f>
        <v>0</v>
      </c>
      <c r="AX70" s="275"/>
      <c r="AY70" s="275"/>
      <c r="AZ70" s="273">
        <f>IFERROR(__xludf.DUMMYFUNCTION("""COMPUTED_VALUE"""),3.0)</f>
        <v>3</v>
      </c>
      <c r="BA70" s="274">
        <f>IFERROR(__xludf.DUMMYFUNCTION("""COMPUTED_VALUE"""),0.0)</f>
        <v>0</v>
      </c>
      <c r="BB70" s="275"/>
      <c r="BC70" s="275"/>
      <c r="BD70" s="273">
        <f>IFERROR(__xludf.DUMMYFUNCTION("""COMPUTED_VALUE"""),5.0)</f>
        <v>5</v>
      </c>
      <c r="BE70" s="274">
        <f>IFERROR(__xludf.DUMMYFUNCTION("""COMPUTED_VALUE"""),0.0)</f>
        <v>0</v>
      </c>
      <c r="BF70" s="275"/>
      <c r="BG70" s="275"/>
      <c r="BH70" s="269"/>
      <c r="BI70" s="269">
        <f>IFERROR(__xludf.DUMMYFUNCTION("""COMPUTED_VALUE"""),0.0)</f>
        <v>0</v>
      </c>
      <c r="BJ70" s="269"/>
      <c r="BK70" s="269"/>
      <c r="BL70" s="269"/>
      <c r="BM70" s="269">
        <f>IFERROR(__xludf.DUMMYFUNCTION("""COMPUTED_VALUE"""),0.0)</f>
        <v>0</v>
      </c>
      <c r="BN70" s="269"/>
      <c r="BO70" s="269"/>
      <c r="BP70" s="269"/>
      <c r="BQ70" s="269">
        <f>IFERROR(__xludf.DUMMYFUNCTION("""COMPUTED_VALUE"""),0.0)</f>
        <v>0</v>
      </c>
      <c r="BR70" s="269"/>
      <c r="BS70" s="269"/>
      <c r="BT70" s="269"/>
      <c r="BU70" s="269">
        <f>IFERROR(__xludf.DUMMYFUNCTION("""COMPUTED_VALUE"""),0.0)</f>
        <v>0</v>
      </c>
      <c r="BV70" s="269"/>
      <c r="BW70" s="269"/>
      <c r="BX70" s="269"/>
      <c r="BY70" s="269">
        <f>IFERROR(__xludf.DUMMYFUNCTION("""COMPUTED_VALUE"""),0.0)</f>
        <v>0</v>
      </c>
      <c r="BZ70" s="269"/>
      <c r="CA70" s="269"/>
      <c r="CB70" s="269"/>
      <c r="CC70" s="269">
        <f>IFERROR(__xludf.DUMMYFUNCTION("""COMPUTED_VALUE"""),0.0)</f>
        <v>0</v>
      </c>
      <c r="CD70" s="269"/>
      <c r="CE70" s="269"/>
    </row>
    <row r="71">
      <c r="A71" s="271">
        <f>IFERROR(__xludf.DUMMYFUNCTION("""COMPUTED_VALUE"""),46342.0)</f>
        <v>46342</v>
      </c>
      <c r="B71" s="269" t="str">
        <f>IFERROR(__xludf.DUMMYFUNCTION("""COMPUTED_VALUE"""),"月")</f>
        <v>月</v>
      </c>
      <c r="C71" s="272">
        <f>IFERROR(__xludf.DUMMYFUNCTION("""COMPUTED_VALUE"""),0.0)</f>
        <v>0</v>
      </c>
      <c r="D71" s="273">
        <f>IFERROR(__xludf.DUMMYFUNCTION("""COMPUTED_VALUE"""),1.0)</f>
        <v>1</v>
      </c>
      <c r="E71" s="274">
        <f>IFERROR(__xludf.DUMMYFUNCTION("""COMPUTED_VALUE"""),0.0)</f>
        <v>0</v>
      </c>
      <c r="F71" s="275"/>
      <c r="G71" s="275"/>
      <c r="H71" s="273">
        <f>IFERROR(__xludf.DUMMYFUNCTION("""COMPUTED_VALUE"""),1.0)</f>
        <v>1</v>
      </c>
      <c r="I71" s="274">
        <f>IFERROR(__xludf.DUMMYFUNCTION("""COMPUTED_VALUE"""),0.0)</f>
        <v>0</v>
      </c>
      <c r="J71" s="275"/>
      <c r="K71" s="275"/>
      <c r="L71" s="273">
        <f>IFERROR(__xludf.DUMMYFUNCTION("""COMPUTED_VALUE"""),2.0)</f>
        <v>2</v>
      </c>
      <c r="M71" s="274">
        <f>IFERROR(__xludf.DUMMYFUNCTION("""COMPUTED_VALUE"""),0.0)</f>
        <v>0</v>
      </c>
      <c r="N71" s="275"/>
      <c r="O71" s="275"/>
      <c r="P71" s="273">
        <f>IFERROR(__xludf.DUMMYFUNCTION("""COMPUTED_VALUE"""),4.0)</f>
        <v>4</v>
      </c>
      <c r="Q71" s="274">
        <f>IFERROR(__xludf.DUMMYFUNCTION("""COMPUTED_VALUE"""),0.0)</f>
        <v>0</v>
      </c>
      <c r="R71" s="275"/>
      <c r="S71" s="278"/>
      <c r="T71" s="273">
        <f>IFERROR(__xludf.DUMMYFUNCTION("""COMPUTED_VALUE"""),4.0)</f>
        <v>4</v>
      </c>
      <c r="U71" s="274">
        <f>IFERROR(__xludf.DUMMYFUNCTION("""COMPUTED_VALUE"""),0.0)</f>
        <v>0</v>
      </c>
      <c r="V71" s="275"/>
      <c r="W71" s="275"/>
      <c r="X71" s="273">
        <f>IFERROR(__xludf.DUMMYFUNCTION("""COMPUTED_VALUE"""),2.0)</f>
        <v>2</v>
      </c>
      <c r="Y71" s="274">
        <f>IFERROR(__xludf.DUMMYFUNCTION("""COMPUTED_VALUE"""),0.0)</f>
        <v>0</v>
      </c>
      <c r="Z71" s="275"/>
      <c r="AA71" s="275"/>
      <c r="AB71" s="273">
        <f>IFERROR(__xludf.DUMMYFUNCTION("""COMPUTED_VALUE"""),2.0)</f>
        <v>2</v>
      </c>
      <c r="AC71" s="274">
        <f>IFERROR(__xludf.DUMMYFUNCTION("""COMPUTED_VALUE"""),0.0)</f>
        <v>0</v>
      </c>
      <c r="AD71" s="275"/>
      <c r="AE71" s="275"/>
      <c r="AF71" s="279">
        <f>IFERROR(__xludf.DUMMYFUNCTION("""COMPUTED_VALUE"""),2.0)</f>
        <v>2</v>
      </c>
      <c r="AG71" s="274">
        <f>IFERROR(__xludf.DUMMYFUNCTION("""COMPUTED_VALUE"""),0.0)</f>
        <v>0</v>
      </c>
      <c r="AH71" s="275"/>
      <c r="AI71" s="275"/>
      <c r="AJ71" s="273">
        <f>IFERROR(__xludf.DUMMYFUNCTION("""COMPUTED_VALUE"""),5.0)</f>
        <v>5</v>
      </c>
      <c r="AK71" s="274">
        <f>IFERROR(__xludf.DUMMYFUNCTION("""COMPUTED_VALUE"""),0.0)</f>
        <v>0</v>
      </c>
      <c r="AL71" s="275"/>
      <c r="AM71" s="275"/>
      <c r="AN71" s="273">
        <f>IFERROR(__xludf.DUMMYFUNCTION("""COMPUTED_VALUE"""),19.0)</f>
        <v>19</v>
      </c>
      <c r="AO71" s="274">
        <f>IFERROR(__xludf.DUMMYFUNCTION("""COMPUTED_VALUE"""),0.0)</f>
        <v>0</v>
      </c>
      <c r="AP71" s="275"/>
      <c r="AQ71" s="275"/>
      <c r="AR71" s="273">
        <f>IFERROR(__xludf.DUMMYFUNCTION("""COMPUTED_VALUE"""),4.0)</f>
        <v>4</v>
      </c>
      <c r="AS71" s="274">
        <f>IFERROR(__xludf.DUMMYFUNCTION("""COMPUTED_VALUE"""),0.0)</f>
        <v>0</v>
      </c>
      <c r="AT71" s="275"/>
      <c r="AU71" s="275"/>
      <c r="AV71" s="273">
        <f>IFERROR(__xludf.DUMMYFUNCTION("""COMPUTED_VALUE"""),2.0)</f>
        <v>2</v>
      </c>
      <c r="AW71" s="274">
        <f>IFERROR(__xludf.DUMMYFUNCTION("""COMPUTED_VALUE"""),0.0)</f>
        <v>0</v>
      </c>
      <c r="AX71" s="275"/>
      <c r="AY71" s="275"/>
      <c r="AZ71" s="273">
        <f>IFERROR(__xludf.DUMMYFUNCTION("""COMPUTED_VALUE"""),3.0)</f>
        <v>3</v>
      </c>
      <c r="BA71" s="274">
        <f>IFERROR(__xludf.DUMMYFUNCTION("""COMPUTED_VALUE"""),0.0)</f>
        <v>0</v>
      </c>
      <c r="BB71" s="275"/>
      <c r="BC71" s="275"/>
      <c r="BD71" s="273">
        <f>IFERROR(__xludf.DUMMYFUNCTION("""COMPUTED_VALUE"""),5.0)</f>
        <v>5</v>
      </c>
      <c r="BE71" s="274">
        <f>IFERROR(__xludf.DUMMYFUNCTION("""COMPUTED_VALUE"""),0.0)</f>
        <v>0</v>
      </c>
      <c r="BF71" s="275"/>
      <c r="BG71" s="275"/>
      <c r="BH71" s="269"/>
      <c r="BI71" s="269">
        <f>IFERROR(__xludf.DUMMYFUNCTION("""COMPUTED_VALUE"""),0.0)</f>
        <v>0</v>
      </c>
      <c r="BJ71" s="269"/>
      <c r="BK71" s="269"/>
      <c r="BL71" s="269"/>
      <c r="BM71" s="269">
        <f>IFERROR(__xludf.DUMMYFUNCTION("""COMPUTED_VALUE"""),0.0)</f>
        <v>0</v>
      </c>
      <c r="BN71" s="269"/>
      <c r="BO71" s="269"/>
      <c r="BP71" s="269"/>
      <c r="BQ71" s="269">
        <f>IFERROR(__xludf.DUMMYFUNCTION("""COMPUTED_VALUE"""),0.0)</f>
        <v>0</v>
      </c>
      <c r="BR71" s="269"/>
      <c r="BS71" s="269"/>
      <c r="BT71" s="269"/>
      <c r="BU71" s="269">
        <f>IFERROR(__xludf.DUMMYFUNCTION("""COMPUTED_VALUE"""),0.0)</f>
        <v>0</v>
      </c>
      <c r="BV71" s="269"/>
      <c r="BW71" s="269"/>
      <c r="BX71" s="269"/>
      <c r="BY71" s="269">
        <f>IFERROR(__xludf.DUMMYFUNCTION("""COMPUTED_VALUE"""),0.0)</f>
        <v>0</v>
      </c>
      <c r="BZ71" s="269"/>
      <c r="CA71" s="269"/>
      <c r="CB71" s="269"/>
      <c r="CC71" s="269">
        <f>IFERROR(__xludf.DUMMYFUNCTION("""COMPUTED_VALUE"""),0.0)</f>
        <v>0</v>
      </c>
      <c r="CD71" s="269"/>
      <c r="CE71" s="269"/>
    </row>
    <row r="72">
      <c r="A72" s="271">
        <f>IFERROR(__xludf.DUMMYFUNCTION("""COMPUTED_VALUE"""),46343.0)</f>
        <v>46343</v>
      </c>
      <c r="B72" s="269" t="str">
        <f>IFERROR(__xludf.DUMMYFUNCTION("""COMPUTED_VALUE"""),"火")</f>
        <v>火</v>
      </c>
      <c r="C72" s="272">
        <f>IFERROR(__xludf.DUMMYFUNCTION("""COMPUTED_VALUE"""),0.0)</f>
        <v>0</v>
      </c>
      <c r="D72" s="273">
        <f>IFERROR(__xludf.DUMMYFUNCTION("""COMPUTED_VALUE"""),1.0)</f>
        <v>1</v>
      </c>
      <c r="E72" s="274">
        <f>IFERROR(__xludf.DUMMYFUNCTION("""COMPUTED_VALUE"""),0.0)</f>
        <v>0</v>
      </c>
      <c r="F72" s="275"/>
      <c r="G72" s="275"/>
      <c r="H72" s="273">
        <f>IFERROR(__xludf.DUMMYFUNCTION("""COMPUTED_VALUE"""),1.0)</f>
        <v>1</v>
      </c>
      <c r="I72" s="274">
        <f>IFERROR(__xludf.DUMMYFUNCTION("""COMPUTED_VALUE"""),0.0)</f>
        <v>0</v>
      </c>
      <c r="J72" s="275"/>
      <c r="K72" s="275"/>
      <c r="L72" s="273">
        <f>IFERROR(__xludf.DUMMYFUNCTION("""COMPUTED_VALUE"""),2.0)</f>
        <v>2</v>
      </c>
      <c r="M72" s="274">
        <f>IFERROR(__xludf.DUMMYFUNCTION("""COMPUTED_VALUE"""),0.0)</f>
        <v>0</v>
      </c>
      <c r="N72" s="275"/>
      <c r="O72" s="275"/>
      <c r="P72" s="273">
        <f>IFERROR(__xludf.DUMMYFUNCTION("""COMPUTED_VALUE"""),4.0)</f>
        <v>4</v>
      </c>
      <c r="Q72" s="274">
        <f>IFERROR(__xludf.DUMMYFUNCTION("""COMPUTED_VALUE"""),0.0)</f>
        <v>0</v>
      </c>
      <c r="R72" s="275"/>
      <c r="S72" s="278"/>
      <c r="T72" s="273">
        <f>IFERROR(__xludf.DUMMYFUNCTION("""COMPUTED_VALUE"""),4.0)</f>
        <v>4</v>
      </c>
      <c r="U72" s="274">
        <f>IFERROR(__xludf.DUMMYFUNCTION("""COMPUTED_VALUE"""),0.0)</f>
        <v>0</v>
      </c>
      <c r="V72" s="275"/>
      <c r="W72" s="275"/>
      <c r="X72" s="273">
        <f>IFERROR(__xludf.DUMMYFUNCTION("""COMPUTED_VALUE"""),2.0)</f>
        <v>2</v>
      </c>
      <c r="Y72" s="274">
        <f>IFERROR(__xludf.DUMMYFUNCTION("""COMPUTED_VALUE"""),0.0)</f>
        <v>0</v>
      </c>
      <c r="Z72" s="275"/>
      <c r="AA72" s="275"/>
      <c r="AB72" s="273">
        <f>IFERROR(__xludf.DUMMYFUNCTION("""COMPUTED_VALUE"""),2.0)</f>
        <v>2</v>
      </c>
      <c r="AC72" s="274">
        <f>IFERROR(__xludf.DUMMYFUNCTION("""COMPUTED_VALUE"""),0.0)</f>
        <v>0</v>
      </c>
      <c r="AD72" s="275"/>
      <c r="AE72" s="275"/>
      <c r="AF72" s="279">
        <f>IFERROR(__xludf.DUMMYFUNCTION("""COMPUTED_VALUE"""),2.0)</f>
        <v>2</v>
      </c>
      <c r="AG72" s="274">
        <f>IFERROR(__xludf.DUMMYFUNCTION("""COMPUTED_VALUE"""),0.0)</f>
        <v>0</v>
      </c>
      <c r="AH72" s="275"/>
      <c r="AI72" s="275"/>
      <c r="AJ72" s="273">
        <f>IFERROR(__xludf.DUMMYFUNCTION("""COMPUTED_VALUE"""),5.0)</f>
        <v>5</v>
      </c>
      <c r="AK72" s="274">
        <f>IFERROR(__xludf.DUMMYFUNCTION("""COMPUTED_VALUE"""),0.0)</f>
        <v>0</v>
      </c>
      <c r="AL72" s="275"/>
      <c r="AM72" s="275"/>
      <c r="AN72" s="273">
        <f>IFERROR(__xludf.DUMMYFUNCTION("""COMPUTED_VALUE"""),19.0)</f>
        <v>19</v>
      </c>
      <c r="AO72" s="274">
        <f>IFERROR(__xludf.DUMMYFUNCTION("""COMPUTED_VALUE"""),0.0)</f>
        <v>0</v>
      </c>
      <c r="AP72" s="275"/>
      <c r="AQ72" s="275"/>
      <c r="AR72" s="273">
        <f>IFERROR(__xludf.DUMMYFUNCTION("""COMPUTED_VALUE"""),4.0)</f>
        <v>4</v>
      </c>
      <c r="AS72" s="274">
        <f>IFERROR(__xludf.DUMMYFUNCTION("""COMPUTED_VALUE"""),0.0)</f>
        <v>0</v>
      </c>
      <c r="AT72" s="275"/>
      <c r="AU72" s="275"/>
      <c r="AV72" s="273">
        <f>IFERROR(__xludf.DUMMYFUNCTION("""COMPUTED_VALUE"""),2.0)</f>
        <v>2</v>
      </c>
      <c r="AW72" s="274">
        <f>IFERROR(__xludf.DUMMYFUNCTION("""COMPUTED_VALUE"""),0.0)</f>
        <v>0</v>
      </c>
      <c r="AX72" s="275"/>
      <c r="AY72" s="275"/>
      <c r="AZ72" s="273">
        <f>IFERROR(__xludf.DUMMYFUNCTION("""COMPUTED_VALUE"""),3.0)</f>
        <v>3</v>
      </c>
      <c r="BA72" s="274">
        <f>IFERROR(__xludf.DUMMYFUNCTION("""COMPUTED_VALUE"""),0.0)</f>
        <v>0</v>
      </c>
      <c r="BB72" s="275"/>
      <c r="BC72" s="275"/>
      <c r="BD72" s="273">
        <f>IFERROR(__xludf.DUMMYFUNCTION("""COMPUTED_VALUE"""),5.0)</f>
        <v>5</v>
      </c>
      <c r="BE72" s="274">
        <f>IFERROR(__xludf.DUMMYFUNCTION("""COMPUTED_VALUE"""),0.0)</f>
        <v>0</v>
      </c>
      <c r="BF72" s="275"/>
      <c r="BG72" s="275"/>
      <c r="BH72" s="269"/>
      <c r="BI72" s="269">
        <f>IFERROR(__xludf.DUMMYFUNCTION("""COMPUTED_VALUE"""),0.0)</f>
        <v>0</v>
      </c>
      <c r="BJ72" s="269"/>
      <c r="BK72" s="269"/>
      <c r="BL72" s="269"/>
      <c r="BM72" s="269">
        <f>IFERROR(__xludf.DUMMYFUNCTION("""COMPUTED_VALUE"""),0.0)</f>
        <v>0</v>
      </c>
      <c r="BN72" s="269"/>
      <c r="BO72" s="269"/>
      <c r="BP72" s="269"/>
      <c r="BQ72" s="269">
        <f>IFERROR(__xludf.DUMMYFUNCTION("""COMPUTED_VALUE"""),0.0)</f>
        <v>0</v>
      </c>
      <c r="BR72" s="269"/>
      <c r="BS72" s="269"/>
      <c r="BT72" s="269"/>
      <c r="BU72" s="269">
        <f>IFERROR(__xludf.DUMMYFUNCTION("""COMPUTED_VALUE"""),0.0)</f>
        <v>0</v>
      </c>
      <c r="BV72" s="269"/>
      <c r="BW72" s="269"/>
      <c r="BX72" s="269"/>
      <c r="BY72" s="269">
        <f>IFERROR(__xludf.DUMMYFUNCTION("""COMPUTED_VALUE"""),0.0)</f>
        <v>0</v>
      </c>
      <c r="BZ72" s="269"/>
      <c r="CA72" s="269"/>
      <c r="CB72" s="269"/>
      <c r="CC72" s="269">
        <f>IFERROR(__xludf.DUMMYFUNCTION("""COMPUTED_VALUE"""),0.0)</f>
        <v>0</v>
      </c>
      <c r="CD72" s="269"/>
      <c r="CE72" s="269"/>
    </row>
    <row r="73">
      <c r="A73" s="271">
        <f>IFERROR(__xludf.DUMMYFUNCTION("""COMPUTED_VALUE"""),46344.0)</f>
        <v>46344</v>
      </c>
      <c r="B73" s="269" t="str">
        <f>IFERROR(__xludf.DUMMYFUNCTION("""COMPUTED_VALUE"""),"水")</f>
        <v>水</v>
      </c>
      <c r="C73" s="272">
        <f>IFERROR(__xludf.DUMMYFUNCTION("""COMPUTED_VALUE"""),0.0)</f>
        <v>0</v>
      </c>
      <c r="D73" s="273">
        <f>IFERROR(__xludf.DUMMYFUNCTION("""COMPUTED_VALUE"""),1.0)</f>
        <v>1</v>
      </c>
      <c r="E73" s="274">
        <f>IFERROR(__xludf.DUMMYFUNCTION("""COMPUTED_VALUE"""),0.0)</f>
        <v>0</v>
      </c>
      <c r="F73" s="275"/>
      <c r="G73" s="275"/>
      <c r="H73" s="273">
        <f>IFERROR(__xludf.DUMMYFUNCTION("""COMPUTED_VALUE"""),1.0)</f>
        <v>1</v>
      </c>
      <c r="I73" s="274">
        <f>IFERROR(__xludf.DUMMYFUNCTION("""COMPUTED_VALUE"""),0.0)</f>
        <v>0</v>
      </c>
      <c r="J73" s="275"/>
      <c r="K73" s="275"/>
      <c r="L73" s="273">
        <f>IFERROR(__xludf.DUMMYFUNCTION("""COMPUTED_VALUE"""),2.0)</f>
        <v>2</v>
      </c>
      <c r="M73" s="274">
        <f>IFERROR(__xludf.DUMMYFUNCTION("""COMPUTED_VALUE"""),0.0)</f>
        <v>0</v>
      </c>
      <c r="N73" s="275"/>
      <c r="O73" s="275"/>
      <c r="P73" s="273">
        <f>IFERROR(__xludf.DUMMYFUNCTION("""COMPUTED_VALUE"""),4.0)</f>
        <v>4</v>
      </c>
      <c r="Q73" s="274">
        <f>IFERROR(__xludf.DUMMYFUNCTION("""COMPUTED_VALUE"""),0.0)</f>
        <v>0</v>
      </c>
      <c r="R73" s="275"/>
      <c r="S73" s="278"/>
      <c r="T73" s="273">
        <f>IFERROR(__xludf.DUMMYFUNCTION("""COMPUTED_VALUE"""),4.0)</f>
        <v>4</v>
      </c>
      <c r="U73" s="274">
        <f>IFERROR(__xludf.DUMMYFUNCTION("""COMPUTED_VALUE"""),0.0)</f>
        <v>0</v>
      </c>
      <c r="V73" s="275"/>
      <c r="W73" s="275"/>
      <c r="X73" s="273">
        <f>IFERROR(__xludf.DUMMYFUNCTION("""COMPUTED_VALUE"""),2.0)</f>
        <v>2</v>
      </c>
      <c r="Y73" s="274">
        <f>IFERROR(__xludf.DUMMYFUNCTION("""COMPUTED_VALUE"""),0.0)</f>
        <v>0</v>
      </c>
      <c r="Z73" s="275"/>
      <c r="AA73" s="275"/>
      <c r="AB73" s="273">
        <f>IFERROR(__xludf.DUMMYFUNCTION("""COMPUTED_VALUE"""),2.0)</f>
        <v>2</v>
      </c>
      <c r="AC73" s="274">
        <f>IFERROR(__xludf.DUMMYFUNCTION("""COMPUTED_VALUE"""),0.0)</f>
        <v>0</v>
      </c>
      <c r="AD73" s="275"/>
      <c r="AE73" s="275"/>
      <c r="AF73" s="279">
        <f>IFERROR(__xludf.DUMMYFUNCTION("""COMPUTED_VALUE"""),2.0)</f>
        <v>2</v>
      </c>
      <c r="AG73" s="274">
        <f>IFERROR(__xludf.DUMMYFUNCTION("""COMPUTED_VALUE"""),0.0)</f>
        <v>0</v>
      </c>
      <c r="AH73" s="275"/>
      <c r="AI73" s="275"/>
      <c r="AJ73" s="273">
        <f>IFERROR(__xludf.DUMMYFUNCTION("""COMPUTED_VALUE"""),5.0)</f>
        <v>5</v>
      </c>
      <c r="AK73" s="274">
        <f>IFERROR(__xludf.DUMMYFUNCTION("""COMPUTED_VALUE"""),0.0)</f>
        <v>0</v>
      </c>
      <c r="AL73" s="275"/>
      <c r="AM73" s="275"/>
      <c r="AN73" s="273">
        <f>IFERROR(__xludf.DUMMYFUNCTION("""COMPUTED_VALUE"""),19.0)</f>
        <v>19</v>
      </c>
      <c r="AO73" s="274">
        <f>IFERROR(__xludf.DUMMYFUNCTION("""COMPUTED_VALUE"""),0.0)</f>
        <v>0</v>
      </c>
      <c r="AP73" s="275"/>
      <c r="AQ73" s="275"/>
      <c r="AR73" s="273">
        <f>IFERROR(__xludf.DUMMYFUNCTION("""COMPUTED_VALUE"""),4.0)</f>
        <v>4</v>
      </c>
      <c r="AS73" s="274">
        <f>IFERROR(__xludf.DUMMYFUNCTION("""COMPUTED_VALUE"""),0.0)</f>
        <v>0</v>
      </c>
      <c r="AT73" s="275"/>
      <c r="AU73" s="275"/>
      <c r="AV73" s="273">
        <f>IFERROR(__xludf.DUMMYFUNCTION("""COMPUTED_VALUE"""),2.0)</f>
        <v>2</v>
      </c>
      <c r="AW73" s="274">
        <f>IFERROR(__xludf.DUMMYFUNCTION("""COMPUTED_VALUE"""),0.0)</f>
        <v>0</v>
      </c>
      <c r="AX73" s="275"/>
      <c r="AY73" s="275"/>
      <c r="AZ73" s="273">
        <f>IFERROR(__xludf.DUMMYFUNCTION("""COMPUTED_VALUE"""),3.0)</f>
        <v>3</v>
      </c>
      <c r="BA73" s="274">
        <f>IFERROR(__xludf.DUMMYFUNCTION("""COMPUTED_VALUE"""),0.0)</f>
        <v>0</v>
      </c>
      <c r="BB73" s="275"/>
      <c r="BC73" s="275"/>
      <c r="BD73" s="273">
        <f>IFERROR(__xludf.DUMMYFUNCTION("""COMPUTED_VALUE"""),5.0)</f>
        <v>5</v>
      </c>
      <c r="BE73" s="274">
        <f>IFERROR(__xludf.DUMMYFUNCTION("""COMPUTED_VALUE"""),0.0)</f>
        <v>0</v>
      </c>
      <c r="BF73" s="275"/>
      <c r="BG73" s="275"/>
      <c r="BH73" s="269"/>
      <c r="BI73" s="269">
        <f>IFERROR(__xludf.DUMMYFUNCTION("""COMPUTED_VALUE"""),0.0)</f>
        <v>0</v>
      </c>
      <c r="BJ73" s="269"/>
      <c r="BK73" s="269"/>
      <c r="BL73" s="269"/>
      <c r="BM73" s="269">
        <f>IFERROR(__xludf.DUMMYFUNCTION("""COMPUTED_VALUE"""),0.0)</f>
        <v>0</v>
      </c>
      <c r="BN73" s="269"/>
      <c r="BO73" s="269"/>
      <c r="BP73" s="269"/>
      <c r="BQ73" s="269">
        <f>IFERROR(__xludf.DUMMYFUNCTION("""COMPUTED_VALUE"""),0.0)</f>
        <v>0</v>
      </c>
      <c r="BR73" s="269"/>
      <c r="BS73" s="269"/>
      <c r="BT73" s="269"/>
      <c r="BU73" s="269">
        <f>IFERROR(__xludf.DUMMYFUNCTION("""COMPUTED_VALUE"""),0.0)</f>
        <v>0</v>
      </c>
      <c r="BV73" s="269"/>
      <c r="BW73" s="269"/>
      <c r="BX73" s="269"/>
      <c r="BY73" s="269">
        <f>IFERROR(__xludf.DUMMYFUNCTION("""COMPUTED_VALUE"""),0.0)</f>
        <v>0</v>
      </c>
      <c r="BZ73" s="269"/>
      <c r="CA73" s="269"/>
      <c r="CB73" s="269"/>
      <c r="CC73" s="269">
        <f>IFERROR(__xludf.DUMMYFUNCTION("""COMPUTED_VALUE"""),0.0)</f>
        <v>0</v>
      </c>
      <c r="CD73" s="269"/>
      <c r="CE73" s="269"/>
    </row>
    <row r="74">
      <c r="A74" s="271">
        <f>IFERROR(__xludf.DUMMYFUNCTION("""COMPUTED_VALUE"""),46352.0)</f>
        <v>46352</v>
      </c>
      <c r="B74" s="269" t="str">
        <f>IFERROR(__xludf.DUMMYFUNCTION("""COMPUTED_VALUE"""),"木")</f>
        <v>木</v>
      </c>
      <c r="C74" s="272">
        <f>IFERROR(__xludf.DUMMYFUNCTION("""COMPUTED_VALUE"""),0.0)</f>
        <v>0</v>
      </c>
      <c r="D74" s="273">
        <f>IFERROR(__xludf.DUMMYFUNCTION("""COMPUTED_VALUE"""),1.0)</f>
        <v>1</v>
      </c>
      <c r="E74" s="274">
        <f>IFERROR(__xludf.DUMMYFUNCTION("""COMPUTED_VALUE"""),0.0)</f>
        <v>0</v>
      </c>
      <c r="F74" s="275"/>
      <c r="G74" s="275"/>
      <c r="H74" s="273">
        <f>IFERROR(__xludf.DUMMYFUNCTION("""COMPUTED_VALUE"""),1.0)</f>
        <v>1</v>
      </c>
      <c r="I74" s="274">
        <f>IFERROR(__xludf.DUMMYFUNCTION("""COMPUTED_VALUE"""),0.0)</f>
        <v>0</v>
      </c>
      <c r="J74" s="275"/>
      <c r="K74" s="275"/>
      <c r="L74" s="273">
        <f>IFERROR(__xludf.DUMMYFUNCTION("""COMPUTED_VALUE"""),2.0)</f>
        <v>2</v>
      </c>
      <c r="M74" s="274">
        <f>IFERROR(__xludf.DUMMYFUNCTION("""COMPUTED_VALUE"""),0.0)</f>
        <v>0</v>
      </c>
      <c r="N74" s="275"/>
      <c r="O74" s="275"/>
      <c r="P74" s="273">
        <f>IFERROR(__xludf.DUMMYFUNCTION("""COMPUTED_VALUE"""),4.0)</f>
        <v>4</v>
      </c>
      <c r="Q74" s="274">
        <f>IFERROR(__xludf.DUMMYFUNCTION("""COMPUTED_VALUE"""),0.0)</f>
        <v>0</v>
      </c>
      <c r="R74" s="275"/>
      <c r="S74" s="278"/>
      <c r="T74" s="273">
        <f>IFERROR(__xludf.DUMMYFUNCTION("""COMPUTED_VALUE"""),4.0)</f>
        <v>4</v>
      </c>
      <c r="U74" s="274">
        <f>IFERROR(__xludf.DUMMYFUNCTION("""COMPUTED_VALUE"""),0.0)</f>
        <v>0</v>
      </c>
      <c r="V74" s="275"/>
      <c r="W74" s="275"/>
      <c r="X74" s="273">
        <f>IFERROR(__xludf.DUMMYFUNCTION("""COMPUTED_VALUE"""),2.0)</f>
        <v>2</v>
      </c>
      <c r="Y74" s="274">
        <f>IFERROR(__xludf.DUMMYFUNCTION("""COMPUTED_VALUE"""),0.0)</f>
        <v>0</v>
      </c>
      <c r="Z74" s="275"/>
      <c r="AA74" s="275"/>
      <c r="AB74" s="273">
        <f>IFERROR(__xludf.DUMMYFUNCTION("""COMPUTED_VALUE"""),2.0)</f>
        <v>2</v>
      </c>
      <c r="AC74" s="274">
        <f>IFERROR(__xludf.DUMMYFUNCTION("""COMPUTED_VALUE"""),0.0)</f>
        <v>0</v>
      </c>
      <c r="AD74" s="275"/>
      <c r="AE74" s="275"/>
      <c r="AF74" s="279">
        <f>IFERROR(__xludf.DUMMYFUNCTION("""COMPUTED_VALUE"""),2.0)</f>
        <v>2</v>
      </c>
      <c r="AG74" s="274">
        <f>IFERROR(__xludf.DUMMYFUNCTION("""COMPUTED_VALUE"""),0.0)</f>
        <v>0</v>
      </c>
      <c r="AH74" s="275"/>
      <c r="AI74" s="275"/>
      <c r="AJ74" s="273">
        <f>IFERROR(__xludf.DUMMYFUNCTION("""COMPUTED_VALUE"""),5.0)</f>
        <v>5</v>
      </c>
      <c r="AK74" s="274">
        <f>IFERROR(__xludf.DUMMYFUNCTION("""COMPUTED_VALUE"""),0.0)</f>
        <v>0</v>
      </c>
      <c r="AL74" s="275"/>
      <c r="AM74" s="275"/>
      <c r="AN74" s="273">
        <f>IFERROR(__xludf.DUMMYFUNCTION("""COMPUTED_VALUE"""),19.0)</f>
        <v>19</v>
      </c>
      <c r="AO74" s="274">
        <f>IFERROR(__xludf.DUMMYFUNCTION("""COMPUTED_VALUE"""),0.0)</f>
        <v>0</v>
      </c>
      <c r="AP74" s="275"/>
      <c r="AQ74" s="275"/>
      <c r="AR74" s="273">
        <f>IFERROR(__xludf.DUMMYFUNCTION("""COMPUTED_VALUE"""),4.0)</f>
        <v>4</v>
      </c>
      <c r="AS74" s="274">
        <f>IFERROR(__xludf.DUMMYFUNCTION("""COMPUTED_VALUE"""),0.0)</f>
        <v>0</v>
      </c>
      <c r="AT74" s="275"/>
      <c r="AU74" s="275"/>
      <c r="AV74" s="273">
        <f>IFERROR(__xludf.DUMMYFUNCTION("""COMPUTED_VALUE"""),2.0)</f>
        <v>2</v>
      </c>
      <c r="AW74" s="274">
        <f>IFERROR(__xludf.DUMMYFUNCTION("""COMPUTED_VALUE"""),0.0)</f>
        <v>0</v>
      </c>
      <c r="AX74" s="275"/>
      <c r="AY74" s="275"/>
      <c r="AZ74" s="273">
        <f>IFERROR(__xludf.DUMMYFUNCTION("""COMPUTED_VALUE"""),3.0)</f>
        <v>3</v>
      </c>
      <c r="BA74" s="274">
        <f>IFERROR(__xludf.DUMMYFUNCTION("""COMPUTED_VALUE"""),0.0)</f>
        <v>0</v>
      </c>
      <c r="BB74" s="275"/>
      <c r="BC74" s="275"/>
      <c r="BD74" s="273">
        <f>IFERROR(__xludf.DUMMYFUNCTION("""COMPUTED_VALUE"""),5.0)</f>
        <v>5</v>
      </c>
      <c r="BE74" s="274">
        <f>IFERROR(__xludf.DUMMYFUNCTION("""COMPUTED_VALUE"""),0.0)</f>
        <v>0</v>
      </c>
      <c r="BF74" s="275"/>
      <c r="BG74" s="275"/>
      <c r="BH74" s="269"/>
      <c r="BI74" s="269">
        <f>IFERROR(__xludf.DUMMYFUNCTION("""COMPUTED_VALUE"""),0.0)</f>
        <v>0</v>
      </c>
      <c r="BJ74" s="269"/>
      <c r="BK74" s="269"/>
      <c r="BL74" s="269"/>
      <c r="BM74" s="269">
        <f>IFERROR(__xludf.DUMMYFUNCTION("""COMPUTED_VALUE"""),0.0)</f>
        <v>0</v>
      </c>
      <c r="BN74" s="269"/>
      <c r="BO74" s="269"/>
      <c r="BP74" s="269"/>
      <c r="BQ74" s="269">
        <f>IFERROR(__xludf.DUMMYFUNCTION("""COMPUTED_VALUE"""),0.0)</f>
        <v>0</v>
      </c>
      <c r="BR74" s="269"/>
      <c r="BS74" s="269"/>
      <c r="BT74" s="269"/>
      <c r="BU74" s="269">
        <f>IFERROR(__xludf.DUMMYFUNCTION("""COMPUTED_VALUE"""),0.0)</f>
        <v>0</v>
      </c>
      <c r="BV74" s="269"/>
      <c r="BW74" s="269"/>
      <c r="BX74" s="269"/>
      <c r="BY74" s="269">
        <f>IFERROR(__xludf.DUMMYFUNCTION("""COMPUTED_VALUE"""),0.0)</f>
        <v>0</v>
      </c>
      <c r="BZ74" s="269"/>
      <c r="CA74" s="269"/>
      <c r="CB74" s="269"/>
      <c r="CC74" s="269">
        <f>IFERROR(__xludf.DUMMYFUNCTION("""COMPUTED_VALUE"""),0.0)</f>
        <v>0</v>
      </c>
      <c r="CD74" s="269"/>
      <c r="CE74" s="269"/>
    </row>
    <row r="75">
      <c r="A75" s="271">
        <f>IFERROR(__xludf.DUMMYFUNCTION("""COMPUTED_VALUE"""),46353.0)</f>
        <v>46353</v>
      </c>
      <c r="B75" s="269" t="str">
        <f>IFERROR(__xludf.DUMMYFUNCTION("""COMPUTED_VALUE"""),"金")</f>
        <v>金</v>
      </c>
      <c r="C75" s="272">
        <f>IFERROR(__xludf.DUMMYFUNCTION("""COMPUTED_VALUE"""),0.0)</f>
        <v>0</v>
      </c>
      <c r="D75" s="273">
        <f>IFERROR(__xludf.DUMMYFUNCTION("""COMPUTED_VALUE"""),1.0)</f>
        <v>1</v>
      </c>
      <c r="E75" s="274">
        <f>IFERROR(__xludf.DUMMYFUNCTION("""COMPUTED_VALUE"""),0.0)</f>
        <v>0</v>
      </c>
      <c r="F75" s="275"/>
      <c r="G75" s="275"/>
      <c r="H75" s="273">
        <f>IFERROR(__xludf.DUMMYFUNCTION("""COMPUTED_VALUE"""),1.0)</f>
        <v>1</v>
      </c>
      <c r="I75" s="274">
        <f>IFERROR(__xludf.DUMMYFUNCTION("""COMPUTED_VALUE"""),0.0)</f>
        <v>0</v>
      </c>
      <c r="J75" s="275"/>
      <c r="K75" s="275"/>
      <c r="L75" s="273">
        <f>IFERROR(__xludf.DUMMYFUNCTION("""COMPUTED_VALUE"""),2.0)</f>
        <v>2</v>
      </c>
      <c r="M75" s="274">
        <f>IFERROR(__xludf.DUMMYFUNCTION("""COMPUTED_VALUE"""),0.0)</f>
        <v>0</v>
      </c>
      <c r="N75" s="275"/>
      <c r="O75" s="275"/>
      <c r="P75" s="273">
        <f>IFERROR(__xludf.DUMMYFUNCTION("""COMPUTED_VALUE"""),4.0)</f>
        <v>4</v>
      </c>
      <c r="Q75" s="274">
        <f>IFERROR(__xludf.DUMMYFUNCTION("""COMPUTED_VALUE"""),0.0)</f>
        <v>0</v>
      </c>
      <c r="R75" s="275"/>
      <c r="S75" s="278"/>
      <c r="T75" s="273">
        <f>IFERROR(__xludf.DUMMYFUNCTION("""COMPUTED_VALUE"""),4.0)</f>
        <v>4</v>
      </c>
      <c r="U75" s="274">
        <f>IFERROR(__xludf.DUMMYFUNCTION("""COMPUTED_VALUE"""),0.0)</f>
        <v>0</v>
      </c>
      <c r="V75" s="275"/>
      <c r="W75" s="275"/>
      <c r="X75" s="273">
        <f>IFERROR(__xludf.DUMMYFUNCTION("""COMPUTED_VALUE"""),2.0)</f>
        <v>2</v>
      </c>
      <c r="Y75" s="274">
        <f>IFERROR(__xludf.DUMMYFUNCTION("""COMPUTED_VALUE"""),0.0)</f>
        <v>0</v>
      </c>
      <c r="Z75" s="275"/>
      <c r="AA75" s="275"/>
      <c r="AB75" s="273">
        <f>IFERROR(__xludf.DUMMYFUNCTION("""COMPUTED_VALUE"""),2.0)</f>
        <v>2</v>
      </c>
      <c r="AC75" s="274">
        <f>IFERROR(__xludf.DUMMYFUNCTION("""COMPUTED_VALUE"""),0.0)</f>
        <v>0</v>
      </c>
      <c r="AD75" s="275"/>
      <c r="AE75" s="275"/>
      <c r="AF75" s="279">
        <f>IFERROR(__xludf.DUMMYFUNCTION("""COMPUTED_VALUE"""),2.0)</f>
        <v>2</v>
      </c>
      <c r="AG75" s="274">
        <f>IFERROR(__xludf.DUMMYFUNCTION("""COMPUTED_VALUE"""),0.0)</f>
        <v>0</v>
      </c>
      <c r="AH75" s="275"/>
      <c r="AI75" s="275"/>
      <c r="AJ75" s="273">
        <f>IFERROR(__xludf.DUMMYFUNCTION("""COMPUTED_VALUE"""),5.0)</f>
        <v>5</v>
      </c>
      <c r="AK75" s="274">
        <f>IFERROR(__xludf.DUMMYFUNCTION("""COMPUTED_VALUE"""),0.0)</f>
        <v>0</v>
      </c>
      <c r="AL75" s="275"/>
      <c r="AM75" s="275"/>
      <c r="AN75" s="273">
        <f>IFERROR(__xludf.DUMMYFUNCTION("""COMPUTED_VALUE"""),19.0)</f>
        <v>19</v>
      </c>
      <c r="AO75" s="274">
        <f>IFERROR(__xludf.DUMMYFUNCTION("""COMPUTED_VALUE"""),0.0)</f>
        <v>0</v>
      </c>
      <c r="AP75" s="275"/>
      <c r="AQ75" s="275"/>
      <c r="AR75" s="273">
        <f>IFERROR(__xludf.DUMMYFUNCTION("""COMPUTED_VALUE"""),4.0)</f>
        <v>4</v>
      </c>
      <c r="AS75" s="274">
        <f>IFERROR(__xludf.DUMMYFUNCTION("""COMPUTED_VALUE"""),0.0)</f>
        <v>0</v>
      </c>
      <c r="AT75" s="275"/>
      <c r="AU75" s="275"/>
      <c r="AV75" s="273">
        <f>IFERROR(__xludf.DUMMYFUNCTION("""COMPUTED_VALUE"""),2.0)</f>
        <v>2</v>
      </c>
      <c r="AW75" s="274">
        <f>IFERROR(__xludf.DUMMYFUNCTION("""COMPUTED_VALUE"""),0.0)</f>
        <v>0</v>
      </c>
      <c r="AX75" s="275"/>
      <c r="AY75" s="275"/>
      <c r="AZ75" s="273">
        <f>IFERROR(__xludf.DUMMYFUNCTION("""COMPUTED_VALUE"""),3.0)</f>
        <v>3</v>
      </c>
      <c r="BA75" s="274">
        <f>IFERROR(__xludf.DUMMYFUNCTION("""COMPUTED_VALUE"""),0.0)</f>
        <v>0</v>
      </c>
      <c r="BB75" s="275"/>
      <c r="BC75" s="275"/>
      <c r="BD75" s="273">
        <f>IFERROR(__xludf.DUMMYFUNCTION("""COMPUTED_VALUE"""),5.0)</f>
        <v>5</v>
      </c>
      <c r="BE75" s="274">
        <f>IFERROR(__xludf.DUMMYFUNCTION("""COMPUTED_VALUE"""),0.0)</f>
        <v>0</v>
      </c>
      <c r="BF75" s="275"/>
      <c r="BG75" s="275"/>
      <c r="BH75" s="269"/>
      <c r="BI75" s="269">
        <f>IFERROR(__xludf.DUMMYFUNCTION("""COMPUTED_VALUE"""),0.0)</f>
        <v>0</v>
      </c>
      <c r="BJ75" s="269"/>
      <c r="BK75" s="269"/>
      <c r="BL75" s="269"/>
      <c r="BM75" s="269">
        <f>IFERROR(__xludf.DUMMYFUNCTION("""COMPUTED_VALUE"""),0.0)</f>
        <v>0</v>
      </c>
      <c r="BN75" s="269"/>
      <c r="BO75" s="269"/>
      <c r="BP75" s="269"/>
      <c r="BQ75" s="269">
        <f>IFERROR(__xludf.DUMMYFUNCTION("""COMPUTED_VALUE"""),0.0)</f>
        <v>0</v>
      </c>
      <c r="BR75" s="269"/>
      <c r="BS75" s="269"/>
      <c r="BT75" s="269"/>
      <c r="BU75" s="269">
        <f>IFERROR(__xludf.DUMMYFUNCTION("""COMPUTED_VALUE"""),0.0)</f>
        <v>0</v>
      </c>
      <c r="BV75" s="269"/>
      <c r="BW75" s="269"/>
      <c r="BX75" s="269"/>
      <c r="BY75" s="269">
        <f>IFERROR(__xludf.DUMMYFUNCTION("""COMPUTED_VALUE"""),0.0)</f>
        <v>0</v>
      </c>
      <c r="BZ75" s="269"/>
      <c r="CA75" s="269"/>
      <c r="CB75" s="269"/>
      <c r="CC75" s="269">
        <f>IFERROR(__xludf.DUMMYFUNCTION("""COMPUTED_VALUE"""),0.0)</f>
        <v>0</v>
      </c>
      <c r="CD75" s="269"/>
      <c r="CE75" s="269"/>
    </row>
    <row r="76">
      <c r="A76" s="271">
        <f>IFERROR(__xludf.DUMMYFUNCTION("""COMPUTED_VALUE"""),46354.0)</f>
        <v>46354</v>
      </c>
      <c r="B76" s="269" t="str">
        <f>IFERROR(__xludf.DUMMYFUNCTION("""COMPUTED_VALUE"""),"土")</f>
        <v>土</v>
      </c>
      <c r="C76" s="272">
        <f>IFERROR(__xludf.DUMMYFUNCTION("""COMPUTED_VALUE"""),0.0)</f>
        <v>0</v>
      </c>
      <c r="D76" s="273">
        <f>IFERROR(__xludf.DUMMYFUNCTION("""COMPUTED_VALUE"""),1.0)</f>
        <v>1</v>
      </c>
      <c r="E76" s="274">
        <f>IFERROR(__xludf.DUMMYFUNCTION("""COMPUTED_VALUE"""),0.0)</f>
        <v>0</v>
      </c>
      <c r="F76" s="275"/>
      <c r="G76" s="275"/>
      <c r="H76" s="273">
        <f>IFERROR(__xludf.DUMMYFUNCTION("""COMPUTED_VALUE"""),1.0)</f>
        <v>1</v>
      </c>
      <c r="I76" s="274">
        <f>IFERROR(__xludf.DUMMYFUNCTION("""COMPUTED_VALUE"""),0.0)</f>
        <v>0</v>
      </c>
      <c r="J76" s="275"/>
      <c r="K76" s="275"/>
      <c r="L76" s="273">
        <f>IFERROR(__xludf.DUMMYFUNCTION("""COMPUTED_VALUE"""),2.0)</f>
        <v>2</v>
      </c>
      <c r="M76" s="274">
        <f>IFERROR(__xludf.DUMMYFUNCTION("""COMPUTED_VALUE"""),0.0)</f>
        <v>0</v>
      </c>
      <c r="N76" s="275"/>
      <c r="O76" s="275"/>
      <c r="P76" s="273">
        <f>IFERROR(__xludf.DUMMYFUNCTION("""COMPUTED_VALUE"""),4.0)</f>
        <v>4</v>
      </c>
      <c r="Q76" s="274">
        <f>IFERROR(__xludf.DUMMYFUNCTION("""COMPUTED_VALUE"""),0.0)</f>
        <v>0</v>
      </c>
      <c r="R76" s="275"/>
      <c r="S76" s="278"/>
      <c r="T76" s="273">
        <f>IFERROR(__xludf.DUMMYFUNCTION("""COMPUTED_VALUE"""),4.0)</f>
        <v>4</v>
      </c>
      <c r="U76" s="274">
        <f>IFERROR(__xludf.DUMMYFUNCTION("""COMPUTED_VALUE"""),0.0)</f>
        <v>0</v>
      </c>
      <c r="V76" s="275"/>
      <c r="W76" s="275"/>
      <c r="X76" s="273">
        <f>IFERROR(__xludf.DUMMYFUNCTION("""COMPUTED_VALUE"""),2.0)</f>
        <v>2</v>
      </c>
      <c r="Y76" s="274">
        <f>IFERROR(__xludf.DUMMYFUNCTION("""COMPUTED_VALUE"""),0.0)</f>
        <v>0</v>
      </c>
      <c r="Z76" s="275"/>
      <c r="AA76" s="275"/>
      <c r="AB76" s="273">
        <f>IFERROR(__xludf.DUMMYFUNCTION("""COMPUTED_VALUE"""),2.0)</f>
        <v>2</v>
      </c>
      <c r="AC76" s="274">
        <f>IFERROR(__xludf.DUMMYFUNCTION("""COMPUTED_VALUE"""),0.0)</f>
        <v>0</v>
      </c>
      <c r="AD76" s="275"/>
      <c r="AE76" s="275"/>
      <c r="AF76" s="279">
        <f>IFERROR(__xludf.DUMMYFUNCTION("""COMPUTED_VALUE"""),2.0)</f>
        <v>2</v>
      </c>
      <c r="AG76" s="274">
        <f>IFERROR(__xludf.DUMMYFUNCTION("""COMPUTED_VALUE"""),0.0)</f>
        <v>0</v>
      </c>
      <c r="AH76" s="275"/>
      <c r="AI76" s="275"/>
      <c r="AJ76" s="273">
        <f>IFERROR(__xludf.DUMMYFUNCTION("""COMPUTED_VALUE"""),5.0)</f>
        <v>5</v>
      </c>
      <c r="AK76" s="274">
        <f>IFERROR(__xludf.DUMMYFUNCTION("""COMPUTED_VALUE"""),0.0)</f>
        <v>0</v>
      </c>
      <c r="AL76" s="275"/>
      <c r="AM76" s="275"/>
      <c r="AN76" s="273">
        <f>IFERROR(__xludf.DUMMYFUNCTION("""COMPUTED_VALUE"""),19.0)</f>
        <v>19</v>
      </c>
      <c r="AO76" s="274">
        <f>IFERROR(__xludf.DUMMYFUNCTION("""COMPUTED_VALUE"""),0.0)</f>
        <v>0</v>
      </c>
      <c r="AP76" s="275"/>
      <c r="AQ76" s="275"/>
      <c r="AR76" s="273">
        <f>IFERROR(__xludf.DUMMYFUNCTION("""COMPUTED_VALUE"""),4.0)</f>
        <v>4</v>
      </c>
      <c r="AS76" s="274">
        <f>IFERROR(__xludf.DUMMYFUNCTION("""COMPUTED_VALUE"""),0.0)</f>
        <v>0</v>
      </c>
      <c r="AT76" s="275"/>
      <c r="AU76" s="275"/>
      <c r="AV76" s="273">
        <f>IFERROR(__xludf.DUMMYFUNCTION("""COMPUTED_VALUE"""),2.0)</f>
        <v>2</v>
      </c>
      <c r="AW76" s="274">
        <f>IFERROR(__xludf.DUMMYFUNCTION("""COMPUTED_VALUE"""),0.0)</f>
        <v>0</v>
      </c>
      <c r="AX76" s="275"/>
      <c r="AY76" s="275"/>
      <c r="AZ76" s="273">
        <f>IFERROR(__xludf.DUMMYFUNCTION("""COMPUTED_VALUE"""),3.0)</f>
        <v>3</v>
      </c>
      <c r="BA76" s="274">
        <f>IFERROR(__xludf.DUMMYFUNCTION("""COMPUTED_VALUE"""),0.0)</f>
        <v>0</v>
      </c>
      <c r="BB76" s="275"/>
      <c r="BC76" s="275"/>
      <c r="BD76" s="273">
        <f>IFERROR(__xludf.DUMMYFUNCTION("""COMPUTED_VALUE"""),5.0)</f>
        <v>5</v>
      </c>
      <c r="BE76" s="274">
        <f>IFERROR(__xludf.DUMMYFUNCTION("""COMPUTED_VALUE"""),0.0)</f>
        <v>0</v>
      </c>
      <c r="BF76" s="275"/>
      <c r="BG76" s="275"/>
      <c r="BH76" s="269"/>
      <c r="BI76" s="269">
        <f>IFERROR(__xludf.DUMMYFUNCTION("""COMPUTED_VALUE"""),0.0)</f>
        <v>0</v>
      </c>
      <c r="BJ76" s="269"/>
      <c r="BK76" s="269"/>
      <c r="BL76" s="269"/>
      <c r="BM76" s="269">
        <f>IFERROR(__xludf.DUMMYFUNCTION("""COMPUTED_VALUE"""),0.0)</f>
        <v>0</v>
      </c>
      <c r="BN76" s="269"/>
      <c r="BO76" s="269"/>
      <c r="BP76" s="269"/>
      <c r="BQ76" s="269">
        <f>IFERROR(__xludf.DUMMYFUNCTION("""COMPUTED_VALUE"""),0.0)</f>
        <v>0</v>
      </c>
      <c r="BR76" s="269"/>
      <c r="BS76" s="269"/>
      <c r="BT76" s="269"/>
      <c r="BU76" s="269">
        <f>IFERROR(__xludf.DUMMYFUNCTION("""COMPUTED_VALUE"""),0.0)</f>
        <v>0</v>
      </c>
      <c r="BV76" s="269"/>
      <c r="BW76" s="269"/>
      <c r="BX76" s="269"/>
      <c r="BY76" s="269">
        <f>IFERROR(__xludf.DUMMYFUNCTION("""COMPUTED_VALUE"""),0.0)</f>
        <v>0</v>
      </c>
      <c r="BZ76" s="269"/>
      <c r="CA76" s="269"/>
      <c r="CB76" s="269"/>
      <c r="CC76" s="269">
        <f>IFERROR(__xludf.DUMMYFUNCTION("""COMPUTED_VALUE"""),0.0)</f>
        <v>0</v>
      </c>
      <c r="CD76" s="269"/>
      <c r="CE76" s="269"/>
    </row>
    <row r="77">
      <c r="A77" s="271">
        <f>IFERROR(__xludf.DUMMYFUNCTION("""COMPUTED_VALUE"""),46362.0)</f>
        <v>46362</v>
      </c>
      <c r="B77" s="269" t="str">
        <f>IFERROR(__xludf.DUMMYFUNCTION("""COMPUTED_VALUE"""),"日")</f>
        <v>日</v>
      </c>
      <c r="C77" s="272">
        <f>IFERROR(__xludf.DUMMYFUNCTION("""COMPUTED_VALUE"""),0.0)</f>
        <v>0</v>
      </c>
      <c r="D77" s="273">
        <f>IFERROR(__xludf.DUMMYFUNCTION("""COMPUTED_VALUE"""),1.0)</f>
        <v>1</v>
      </c>
      <c r="E77" s="274">
        <f>IFERROR(__xludf.DUMMYFUNCTION("""COMPUTED_VALUE"""),0.0)</f>
        <v>0</v>
      </c>
      <c r="F77" s="275"/>
      <c r="G77" s="275"/>
      <c r="H77" s="273">
        <f>IFERROR(__xludf.DUMMYFUNCTION("""COMPUTED_VALUE"""),1.0)</f>
        <v>1</v>
      </c>
      <c r="I77" s="274">
        <f>IFERROR(__xludf.DUMMYFUNCTION("""COMPUTED_VALUE"""),0.0)</f>
        <v>0</v>
      </c>
      <c r="J77" s="275"/>
      <c r="K77" s="275"/>
      <c r="L77" s="273">
        <f>IFERROR(__xludf.DUMMYFUNCTION("""COMPUTED_VALUE"""),2.0)</f>
        <v>2</v>
      </c>
      <c r="M77" s="274">
        <f>IFERROR(__xludf.DUMMYFUNCTION("""COMPUTED_VALUE"""),0.0)</f>
        <v>0</v>
      </c>
      <c r="N77" s="275"/>
      <c r="O77" s="275"/>
      <c r="P77" s="273">
        <f>IFERROR(__xludf.DUMMYFUNCTION("""COMPUTED_VALUE"""),4.0)</f>
        <v>4</v>
      </c>
      <c r="Q77" s="274">
        <f>IFERROR(__xludf.DUMMYFUNCTION("""COMPUTED_VALUE"""),0.0)</f>
        <v>0</v>
      </c>
      <c r="R77" s="275"/>
      <c r="S77" s="278"/>
      <c r="T77" s="273">
        <f>IFERROR(__xludf.DUMMYFUNCTION("""COMPUTED_VALUE"""),4.0)</f>
        <v>4</v>
      </c>
      <c r="U77" s="274">
        <f>IFERROR(__xludf.DUMMYFUNCTION("""COMPUTED_VALUE"""),0.0)</f>
        <v>0</v>
      </c>
      <c r="V77" s="275"/>
      <c r="W77" s="275"/>
      <c r="X77" s="273">
        <f>IFERROR(__xludf.DUMMYFUNCTION("""COMPUTED_VALUE"""),2.0)</f>
        <v>2</v>
      </c>
      <c r="Y77" s="274">
        <f>IFERROR(__xludf.DUMMYFUNCTION("""COMPUTED_VALUE"""),0.0)</f>
        <v>0</v>
      </c>
      <c r="Z77" s="275"/>
      <c r="AA77" s="275"/>
      <c r="AB77" s="273">
        <f>IFERROR(__xludf.DUMMYFUNCTION("""COMPUTED_VALUE"""),2.0)</f>
        <v>2</v>
      </c>
      <c r="AC77" s="274">
        <f>IFERROR(__xludf.DUMMYFUNCTION("""COMPUTED_VALUE"""),0.0)</f>
        <v>0</v>
      </c>
      <c r="AD77" s="275"/>
      <c r="AE77" s="275"/>
      <c r="AF77" s="279">
        <f>IFERROR(__xludf.DUMMYFUNCTION("""COMPUTED_VALUE"""),2.0)</f>
        <v>2</v>
      </c>
      <c r="AG77" s="274">
        <f>IFERROR(__xludf.DUMMYFUNCTION("""COMPUTED_VALUE"""),0.0)</f>
        <v>0</v>
      </c>
      <c r="AH77" s="275"/>
      <c r="AI77" s="275"/>
      <c r="AJ77" s="273">
        <f>IFERROR(__xludf.DUMMYFUNCTION("""COMPUTED_VALUE"""),5.0)</f>
        <v>5</v>
      </c>
      <c r="AK77" s="274">
        <f>IFERROR(__xludf.DUMMYFUNCTION("""COMPUTED_VALUE"""),0.0)</f>
        <v>0</v>
      </c>
      <c r="AL77" s="275"/>
      <c r="AM77" s="275"/>
      <c r="AN77" s="273">
        <f>IFERROR(__xludf.DUMMYFUNCTION("""COMPUTED_VALUE"""),19.0)</f>
        <v>19</v>
      </c>
      <c r="AO77" s="274">
        <f>IFERROR(__xludf.DUMMYFUNCTION("""COMPUTED_VALUE"""),0.0)</f>
        <v>0</v>
      </c>
      <c r="AP77" s="275"/>
      <c r="AQ77" s="275"/>
      <c r="AR77" s="273">
        <f>IFERROR(__xludf.DUMMYFUNCTION("""COMPUTED_VALUE"""),4.0)</f>
        <v>4</v>
      </c>
      <c r="AS77" s="274">
        <f>IFERROR(__xludf.DUMMYFUNCTION("""COMPUTED_VALUE"""),0.0)</f>
        <v>0</v>
      </c>
      <c r="AT77" s="275"/>
      <c r="AU77" s="275"/>
      <c r="AV77" s="273">
        <f>IFERROR(__xludf.DUMMYFUNCTION("""COMPUTED_VALUE"""),2.0)</f>
        <v>2</v>
      </c>
      <c r="AW77" s="274">
        <f>IFERROR(__xludf.DUMMYFUNCTION("""COMPUTED_VALUE"""),0.0)</f>
        <v>0</v>
      </c>
      <c r="AX77" s="275"/>
      <c r="AY77" s="275"/>
      <c r="AZ77" s="273">
        <f>IFERROR(__xludf.DUMMYFUNCTION("""COMPUTED_VALUE"""),3.0)</f>
        <v>3</v>
      </c>
      <c r="BA77" s="274">
        <f>IFERROR(__xludf.DUMMYFUNCTION("""COMPUTED_VALUE"""),0.0)</f>
        <v>0</v>
      </c>
      <c r="BB77" s="275"/>
      <c r="BC77" s="275"/>
      <c r="BD77" s="273">
        <f>IFERROR(__xludf.DUMMYFUNCTION("""COMPUTED_VALUE"""),5.0)</f>
        <v>5</v>
      </c>
      <c r="BE77" s="274">
        <f>IFERROR(__xludf.DUMMYFUNCTION("""COMPUTED_VALUE"""),0.0)</f>
        <v>0</v>
      </c>
      <c r="BF77" s="275"/>
      <c r="BG77" s="275"/>
      <c r="BH77" s="269"/>
      <c r="BI77" s="269">
        <f>IFERROR(__xludf.DUMMYFUNCTION("""COMPUTED_VALUE"""),0.0)</f>
        <v>0</v>
      </c>
      <c r="BJ77" s="269"/>
      <c r="BK77" s="269"/>
      <c r="BL77" s="269"/>
      <c r="BM77" s="269">
        <f>IFERROR(__xludf.DUMMYFUNCTION("""COMPUTED_VALUE"""),0.0)</f>
        <v>0</v>
      </c>
      <c r="BN77" s="269"/>
      <c r="BO77" s="269"/>
      <c r="BP77" s="269"/>
      <c r="BQ77" s="269">
        <f>IFERROR(__xludf.DUMMYFUNCTION("""COMPUTED_VALUE"""),0.0)</f>
        <v>0</v>
      </c>
      <c r="BR77" s="269"/>
      <c r="BS77" s="269"/>
      <c r="BT77" s="269"/>
      <c r="BU77" s="269">
        <f>IFERROR(__xludf.DUMMYFUNCTION("""COMPUTED_VALUE"""),0.0)</f>
        <v>0</v>
      </c>
      <c r="BV77" s="269"/>
      <c r="BW77" s="269"/>
      <c r="BX77" s="269"/>
      <c r="BY77" s="269">
        <f>IFERROR(__xludf.DUMMYFUNCTION("""COMPUTED_VALUE"""),0.0)</f>
        <v>0</v>
      </c>
      <c r="BZ77" s="269"/>
      <c r="CA77" s="269"/>
      <c r="CB77" s="269"/>
      <c r="CC77" s="269">
        <f>IFERROR(__xludf.DUMMYFUNCTION("""COMPUTED_VALUE"""),0.0)</f>
        <v>0</v>
      </c>
      <c r="CD77" s="269"/>
      <c r="CE77" s="269"/>
    </row>
    <row r="78">
      <c r="A78" s="271">
        <f>IFERROR(__xludf.DUMMYFUNCTION("""COMPUTED_VALUE"""),46363.0)</f>
        <v>46363</v>
      </c>
      <c r="B78" s="269" t="str">
        <f>IFERROR(__xludf.DUMMYFUNCTION("""COMPUTED_VALUE"""),"月")</f>
        <v>月</v>
      </c>
      <c r="C78" s="272">
        <f>IFERROR(__xludf.DUMMYFUNCTION("""COMPUTED_VALUE"""),0.0)</f>
        <v>0</v>
      </c>
      <c r="D78" s="273">
        <f>IFERROR(__xludf.DUMMYFUNCTION("""COMPUTED_VALUE"""),1.0)</f>
        <v>1</v>
      </c>
      <c r="E78" s="274">
        <f>IFERROR(__xludf.DUMMYFUNCTION("""COMPUTED_VALUE"""),0.0)</f>
        <v>0</v>
      </c>
      <c r="F78" s="275"/>
      <c r="G78" s="275"/>
      <c r="H78" s="273">
        <f>IFERROR(__xludf.DUMMYFUNCTION("""COMPUTED_VALUE"""),1.0)</f>
        <v>1</v>
      </c>
      <c r="I78" s="274">
        <f>IFERROR(__xludf.DUMMYFUNCTION("""COMPUTED_VALUE"""),0.0)</f>
        <v>0</v>
      </c>
      <c r="J78" s="275"/>
      <c r="K78" s="275"/>
      <c r="L78" s="273">
        <f>IFERROR(__xludf.DUMMYFUNCTION("""COMPUTED_VALUE"""),2.0)</f>
        <v>2</v>
      </c>
      <c r="M78" s="274">
        <f>IFERROR(__xludf.DUMMYFUNCTION("""COMPUTED_VALUE"""),0.0)</f>
        <v>0</v>
      </c>
      <c r="N78" s="275"/>
      <c r="O78" s="275"/>
      <c r="P78" s="273">
        <f>IFERROR(__xludf.DUMMYFUNCTION("""COMPUTED_VALUE"""),4.0)</f>
        <v>4</v>
      </c>
      <c r="Q78" s="274">
        <f>IFERROR(__xludf.DUMMYFUNCTION("""COMPUTED_VALUE"""),0.0)</f>
        <v>0</v>
      </c>
      <c r="R78" s="275"/>
      <c r="S78" s="278"/>
      <c r="T78" s="273">
        <f>IFERROR(__xludf.DUMMYFUNCTION("""COMPUTED_VALUE"""),4.0)</f>
        <v>4</v>
      </c>
      <c r="U78" s="274">
        <f>IFERROR(__xludf.DUMMYFUNCTION("""COMPUTED_VALUE"""),0.0)</f>
        <v>0</v>
      </c>
      <c r="V78" s="275"/>
      <c r="W78" s="275"/>
      <c r="X78" s="273">
        <f>IFERROR(__xludf.DUMMYFUNCTION("""COMPUTED_VALUE"""),2.0)</f>
        <v>2</v>
      </c>
      <c r="Y78" s="274">
        <f>IFERROR(__xludf.DUMMYFUNCTION("""COMPUTED_VALUE"""),0.0)</f>
        <v>0</v>
      </c>
      <c r="Z78" s="275"/>
      <c r="AA78" s="275"/>
      <c r="AB78" s="273">
        <f>IFERROR(__xludf.DUMMYFUNCTION("""COMPUTED_VALUE"""),2.0)</f>
        <v>2</v>
      </c>
      <c r="AC78" s="274">
        <f>IFERROR(__xludf.DUMMYFUNCTION("""COMPUTED_VALUE"""),0.0)</f>
        <v>0</v>
      </c>
      <c r="AD78" s="275"/>
      <c r="AE78" s="275"/>
      <c r="AF78" s="279">
        <f>IFERROR(__xludf.DUMMYFUNCTION("""COMPUTED_VALUE"""),2.0)</f>
        <v>2</v>
      </c>
      <c r="AG78" s="274">
        <f>IFERROR(__xludf.DUMMYFUNCTION("""COMPUTED_VALUE"""),0.0)</f>
        <v>0</v>
      </c>
      <c r="AH78" s="275"/>
      <c r="AI78" s="275"/>
      <c r="AJ78" s="273">
        <f>IFERROR(__xludf.DUMMYFUNCTION("""COMPUTED_VALUE"""),5.0)</f>
        <v>5</v>
      </c>
      <c r="AK78" s="274">
        <f>IFERROR(__xludf.DUMMYFUNCTION("""COMPUTED_VALUE"""),0.0)</f>
        <v>0</v>
      </c>
      <c r="AL78" s="275"/>
      <c r="AM78" s="275"/>
      <c r="AN78" s="273">
        <f>IFERROR(__xludf.DUMMYFUNCTION("""COMPUTED_VALUE"""),19.0)</f>
        <v>19</v>
      </c>
      <c r="AO78" s="274">
        <f>IFERROR(__xludf.DUMMYFUNCTION("""COMPUTED_VALUE"""),0.0)</f>
        <v>0</v>
      </c>
      <c r="AP78" s="275"/>
      <c r="AQ78" s="275"/>
      <c r="AR78" s="273">
        <f>IFERROR(__xludf.DUMMYFUNCTION("""COMPUTED_VALUE"""),4.0)</f>
        <v>4</v>
      </c>
      <c r="AS78" s="274">
        <f>IFERROR(__xludf.DUMMYFUNCTION("""COMPUTED_VALUE"""),0.0)</f>
        <v>0</v>
      </c>
      <c r="AT78" s="275"/>
      <c r="AU78" s="275"/>
      <c r="AV78" s="273">
        <f>IFERROR(__xludf.DUMMYFUNCTION("""COMPUTED_VALUE"""),2.0)</f>
        <v>2</v>
      </c>
      <c r="AW78" s="274">
        <f>IFERROR(__xludf.DUMMYFUNCTION("""COMPUTED_VALUE"""),0.0)</f>
        <v>0</v>
      </c>
      <c r="AX78" s="275"/>
      <c r="AY78" s="275"/>
      <c r="AZ78" s="273">
        <f>IFERROR(__xludf.DUMMYFUNCTION("""COMPUTED_VALUE"""),3.0)</f>
        <v>3</v>
      </c>
      <c r="BA78" s="274">
        <f>IFERROR(__xludf.DUMMYFUNCTION("""COMPUTED_VALUE"""),0.0)</f>
        <v>0</v>
      </c>
      <c r="BB78" s="275"/>
      <c r="BC78" s="275"/>
      <c r="BD78" s="273">
        <f>IFERROR(__xludf.DUMMYFUNCTION("""COMPUTED_VALUE"""),5.0)</f>
        <v>5</v>
      </c>
      <c r="BE78" s="274">
        <f>IFERROR(__xludf.DUMMYFUNCTION("""COMPUTED_VALUE"""),0.0)</f>
        <v>0</v>
      </c>
      <c r="BF78" s="275"/>
      <c r="BG78" s="275"/>
      <c r="BH78" s="269"/>
      <c r="BI78" s="269">
        <f>IFERROR(__xludf.DUMMYFUNCTION("""COMPUTED_VALUE"""),0.0)</f>
        <v>0</v>
      </c>
      <c r="BJ78" s="269"/>
      <c r="BK78" s="269"/>
      <c r="BL78" s="269"/>
      <c r="BM78" s="269">
        <f>IFERROR(__xludf.DUMMYFUNCTION("""COMPUTED_VALUE"""),0.0)</f>
        <v>0</v>
      </c>
      <c r="BN78" s="269"/>
      <c r="BO78" s="269"/>
      <c r="BP78" s="269"/>
      <c r="BQ78" s="269">
        <f>IFERROR(__xludf.DUMMYFUNCTION("""COMPUTED_VALUE"""),0.0)</f>
        <v>0</v>
      </c>
      <c r="BR78" s="269"/>
      <c r="BS78" s="269"/>
      <c r="BT78" s="269"/>
      <c r="BU78" s="269">
        <f>IFERROR(__xludf.DUMMYFUNCTION("""COMPUTED_VALUE"""),0.0)</f>
        <v>0</v>
      </c>
      <c r="BV78" s="269"/>
      <c r="BW78" s="269"/>
      <c r="BX78" s="269"/>
      <c r="BY78" s="269">
        <f>IFERROR(__xludf.DUMMYFUNCTION("""COMPUTED_VALUE"""),0.0)</f>
        <v>0</v>
      </c>
      <c r="BZ78" s="269"/>
      <c r="CA78" s="269"/>
      <c r="CB78" s="269"/>
      <c r="CC78" s="269">
        <f>IFERROR(__xludf.DUMMYFUNCTION("""COMPUTED_VALUE"""),0.0)</f>
        <v>0</v>
      </c>
      <c r="CD78" s="269"/>
      <c r="CE78" s="269"/>
    </row>
    <row r="79">
      <c r="A79" s="271">
        <f>IFERROR(__xludf.DUMMYFUNCTION("""COMPUTED_VALUE"""),46364.0)</f>
        <v>46364</v>
      </c>
      <c r="B79" s="269" t="str">
        <f>IFERROR(__xludf.DUMMYFUNCTION("""COMPUTED_VALUE"""),"火")</f>
        <v>火</v>
      </c>
      <c r="C79" s="272">
        <f>IFERROR(__xludf.DUMMYFUNCTION("""COMPUTED_VALUE"""),0.0)</f>
        <v>0</v>
      </c>
      <c r="D79" s="273">
        <f>IFERROR(__xludf.DUMMYFUNCTION("""COMPUTED_VALUE"""),1.0)</f>
        <v>1</v>
      </c>
      <c r="E79" s="274">
        <f>IFERROR(__xludf.DUMMYFUNCTION("""COMPUTED_VALUE"""),0.0)</f>
        <v>0</v>
      </c>
      <c r="F79" s="275"/>
      <c r="G79" s="275"/>
      <c r="H79" s="273">
        <f>IFERROR(__xludf.DUMMYFUNCTION("""COMPUTED_VALUE"""),1.0)</f>
        <v>1</v>
      </c>
      <c r="I79" s="274">
        <f>IFERROR(__xludf.DUMMYFUNCTION("""COMPUTED_VALUE"""),0.0)</f>
        <v>0</v>
      </c>
      <c r="J79" s="275"/>
      <c r="K79" s="275"/>
      <c r="L79" s="273">
        <f>IFERROR(__xludf.DUMMYFUNCTION("""COMPUTED_VALUE"""),2.0)</f>
        <v>2</v>
      </c>
      <c r="M79" s="274">
        <f>IFERROR(__xludf.DUMMYFUNCTION("""COMPUTED_VALUE"""),0.0)</f>
        <v>0</v>
      </c>
      <c r="N79" s="275"/>
      <c r="O79" s="275"/>
      <c r="P79" s="273">
        <f>IFERROR(__xludf.DUMMYFUNCTION("""COMPUTED_VALUE"""),4.0)</f>
        <v>4</v>
      </c>
      <c r="Q79" s="274">
        <f>IFERROR(__xludf.DUMMYFUNCTION("""COMPUTED_VALUE"""),0.0)</f>
        <v>0</v>
      </c>
      <c r="R79" s="275"/>
      <c r="S79" s="278"/>
      <c r="T79" s="273">
        <f>IFERROR(__xludf.DUMMYFUNCTION("""COMPUTED_VALUE"""),4.0)</f>
        <v>4</v>
      </c>
      <c r="U79" s="274">
        <f>IFERROR(__xludf.DUMMYFUNCTION("""COMPUTED_VALUE"""),0.0)</f>
        <v>0</v>
      </c>
      <c r="V79" s="275"/>
      <c r="W79" s="275"/>
      <c r="X79" s="273">
        <f>IFERROR(__xludf.DUMMYFUNCTION("""COMPUTED_VALUE"""),2.0)</f>
        <v>2</v>
      </c>
      <c r="Y79" s="274">
        <f>IFERROR(__xludf.DUMMYFUNCTION("""COMPUTED_VALUE"""),0.0)</f>
        <v>0</v>
      </c>
      <c r="Z79" s="275"/>
      <c r="AA79" s="275"/>
      <c r="AB79" s="273">
        <f>IFERROR(__xludf.DUMMYFUNCTION("""COMPUTED_VALUE"""),2.0)</f>
        <v>2</v>
      </c>
      <c r="AC79" s="274">
        <f>IFERROR(__xludf.DUMMYFUNCTION("""COMPUTED_VALUE"""),0.0)</f>
        <v>0</v>
      </c>
      <c r="AD79" s="275"/>
      <c r="AE79" s="275"/>
      <c r="AF79" s="279">
        <f>IFERROR(__xludf.DUMMYFUNCTION("""COMPUTED_VALUE"""),2.0)</f>
        <v>2</v>
      </c>
      <c r="AG79" s="274">
        <f>IFERROR(__xludf.DUMMYFUNCTION("""COMPUTED_VALUE"""),0.0)</f>
        <v>0</v>
      </c>
      <c r="AH79" s="275"/>
      <c r="AI79" s="275"/>
      <c r="AJ79" s="273">
        <f>IFERROR(__xludf.DUMMYFUNCTION("""COMPUTED_VALUE"""),5.0)</f>
        <v>5</v>
      </c>
      <c r="AK79" s="274">
        <f>IFERROR(__xludf.DUMMYFUNCTION("""COMPUTED_VALUE"""),0.0)</f>
        <v>0</v>
      </c>
      <c r="AL79" s="275"/>
      <c r="AM79" s="275"/>
      <c r="AN79" s="273">
        <f>IFERROR(__xludf.DUMMYFUNCTION("""COMPUTED_VALUE"""),19.0)</f>
        <v>19</v>
      </c>
      <c r="AO79" s="274">
        <f>IFERROR(__xludf.DUMMYFUNCTION("""COMPUTED_VALUE"""),0.0)</f>
        <v>0</v>
      </c>
      <c r="AP79" s="275"/>
      <c r="AQ79" s="275"/>
      <c r="AR79" s="273">
        <f>IFERROR(__xludf.DUMMYFUNCTION("""COMPUTED_VALUE"""),4.0)</f>
        <v>4</v>
      </c>
      <c r="AS79" s="274">
        <f>IFERROR(__xludf.DUMMYFUNCTION("""COMPUTED_VALUE"""),0.0)</f>
        <v>0</v>
      </c>
      <c r="AT79" s="275"/>
      <c r="AU79" s="275"/>
      <c r="AV79" s="273">
        <f>IFERROR(__xludf.DUMMYFUNCTION("""COMPUTED_VALUE"""),2.0)</f>
        <v>2</v>
      </c>
      <c r="AW79" s="274">
        <f>IFERROR(__xludf.DUMMYFUNCTION("""COMPUTED_VALUE"""),0.0)</f>
        <v>0</v>
      </c>
      <c r="AX79" s="275"/>
      <c r="AY79" s="275"/>
      <c r="AZ79" s="273">
        <f>IFERROR(__xludf.DUMMYFUNCTION("""COMPUTED_VALUE"""),3.0)</f>
        <v>3</v>
      </c>
      <c r="BA79" s="274">
        <f>IFERROR(__xludf.DUMMYFUNCTION("""COMPUTED_VALUE"""),0.0)</f>
        <v>0</v>
      </c>
      <c r="BB79" s="275"/>
      <c r="BC79" s="275"/>
      <c r="BD79" s="273">
        <f>IFERROR(__xludf.DUMMYFUNCTION("""COMPUTED_VALUE"""),5.0)</f>
        <v>5</v>
      </c>
      <c r="BE79" s="274">
        <f>IFERROR(__xludf.DUMMYFUNCTION("""COMPUTED_VALUE"""),0.0)</f>
        <v>0</v>
      </c>
      <c r="BF79" s="275"/>
      <c r="BG79" s="275"/>
      <c r="BH79" s="269"/>
      <c r="BI79" s="269">
        <f>IFERROR(__xludf.DUMMYFUNCTION("""COMPUTED_VALUE"""),0.0)</f>
        <v>0</v>
      </c>
      <c r="BJ79" s="269"/>
      <c r="BK79" s="269"/>
      <c r="BL79" s="269"/>
      <c r="BM79" s="269">
        <f>IFERROR(__xludf.DUMMYFUNCTION("""COMPUTED_VALUE"""),0.0)</f>
        <v>0</v>
      </c>
      <c r="BN79" s="269"/>
      <c r="BO79" s="269"/>
      <c r="BP79" s="269"/>
      <c r="BQ79" s="269">
        <f>IFERROR(__xludf.DUMMYFUNCTION("""COMPUTED_VALUE"""),0.0)</f>
        <v>0</v>
      </c>
      <c r="BR79" s="269"/>
      <c r="BS79" s="269"/>
      <c r="BT79" s="269"/>
      <c r="BU79" s="269">
        <f>IFERROR(__xludf.DUMMYFUNCTION("""COMPUTED_VALUE"""),0.0)</f>
        <v>0</v>
      </c>
      <c r="BV79" s="269"/>
      <c r="BW79" s="269"/>
      <c r="BX79" s="269"/>
      <c r="BY79" s="269">
        <f>IFERROR(__xludf.DUMMYFUNCTION("""COMPUTED_VALUE"""),0.0)</f>
        <v>0</v>
      </c>
      <c r="BZ79" s="269"/>
      <c r="CA79" s="269"/>
      <c r="CB79" s="269"/>
      <c r="CC79" s="269">
        <f>IFERROR(__xludf.DUMMYFUNCTION("""COMPUTED_VALUE"""),0.0)</f>
        <v>0</v>
      </c>
      <c r="CD79" s="269"/>
      <c r="CE79" s="269"/>
    </row>
    <row r="80">
      <c r="A80" s="271">
        <f>IFERROR(__xludf.DUMMYFUNCTION("""COMPUTED_VALUE"""),46372.0)</f>
        <v>46372</v>
      </c>
      <c r="B80" s="269" t="str">
        <f>IFERROR(__xludf.DUMMYFUNCTION("""COMPUTED_VALUE"""),"水")</f>
        <v>水</v>
      </c>
      <c r="C80" s="272">
        <f>IFERROR(__xludf.DUMMYFUNCTION("""COMPUTED_VALUE"""),0.0)</f>
        <v>0</v>
      </c>
      <c r="D80" s="273">
        <f>IFERROR(__xludf.DUMMYFUNCTION("""COMPUTED_VALUE"""),1.0)</f>
        <v>1</v>
      </c>
      <c r="E80" s="274">
        <f>IFERROR(__xludf.DUMMYFUNCTION("""COMPUTED_VALUE"""),0.0)</f>
        <v>0</v>
      </c>
      <c r="F80" s="275"/>
      <c r="G80" s="275"/>
      <c r="H80" s="273">
        <f>IFERROR(__xludf.DUMMYFUNCTION("""COMPUTED_VALUE"""),1.0)</f>
        <v>1</v>
      </c>
      <c r="I80" s="274">
        <f>IFERROR(__xludf.DUMMYFUNCTION("""COMPUTED_VALUE"""),0.0)</f>
        <v>0</v>
      </c>
      <c r="J80" s="275"/>
      <c r="K80" s="275"/>
      <c r="L80" s="273">
        <f>IFERROR(__xludf.DUMMYFUNCTION("""COMPUTED_VALUE"""),2.0)</f>
        <v>2</v>
      </c>
      <c r="M80" s="274">
        <f>IFERROR(__xludf.DUMMYFUNCTION("""COMPUTED_VALUE"""),0.0)</f>
        <v>0</v>
      </c>
      <c r="N80" s="275"/>
      <c r="O80" s="275"/>
      <c r="P80" s="273">
        <f>IFERROR(__xludf.DUMMYFUNCTION("""COMPUTED_VALUE"""),4.0)</f>
        <v>4</v>
      </c>
      <c r="Q80" s="274">
        <f>IFERROR(__xludf.DUMMYFUNCTION("""COMPUTED_VALUE"""),0.0)</f>
        <v>0</v>
      </c>
      <c r="R80" s="275"/>
      <c r="S80" s="278"/>
      <c r="T80" s="273">
        <f>IFERROR(__xludf.DUMMYFUNCTION("""COMPUTED_VALUE"""),4.0)</f>
        <v>4</v>
      </c>
      <c r="U80" s="274">
        <f>IFERROR(__xludf.DUMMYFUNCTION("""COMPUTED_VALUE"""),0.0)</f>
        <v>0</v>
      </c>
      <c r="V80" s="275"/>
      <c r="W80" s="275"/>
      <c r="X80" s="273">
        <f>IFERROR(__xludf.DUMMYFUNCTION("""COMPUTED_VALUE"""),2.0)</f>
        <v>2</v>
      </c>
      <c r="Y80" s="274">
        <f>IFERROR(__xludf.DUMMYFUNCTION("""COMPUTED_VALUE"""),0.0)</f>
        <v>0</v>
      </c>
      <c r="Z80" s="275"/>
      <c r="AA80" s="275"/>
      <c r="AB80" s="273">
        <f>IFERROR(__xludf.DUMMYFUNCTION("""COMPUTED_VALUE"""),2.0)</f>
        <v>2</v>
      </c>
      <c r="AC80" s="274">
        <f>IFERROR(__xludf.DUMMYFUNCTION("""COMPUTED_VALUE"""),0.0)</f>
        <v>0</v>
      </c>
      <c r="AD80" s="275"/>
      <c r="AE80" s="275"/>
      <c r="AF80" s="279">
        <f>IFERROR(__xludf.DUMMYFUNCTION("""COMPUTED_VALUE"""),2.0)</f>
        <v>2</v>
      </c>
      <c r="AG80" s="274">
        <f>IFERROR(__xludf.DUMMYFUNCTION("""COMPUTED_VALUE"""),0.0)</f>
        <v>0</v>
      </c>
      <c r="AH80" s="275"/>
      <c r="AI80" s="275"/>
      <c r="AJ80" s="273">
        <f>IFERROR(__xludf.DUMMYFUNCTION("""COMPUTED_VALUE"""),5.0)</f>
        <v>5</v>
      </c>
      <c r="AK80" s="274">
        <f>IFERROR(__xludf.DUMMYFUNCTION("""COMPUTED_VALUE"""),0.0)</f>
        <v>0</v>
      </c>
      <c r="AL80" s="275"/>
      <c r="AM80" s="275"/>
      <c r="AN80" s="273">
        <f>IFERROR(__xludf.DUMMYFUNCTION("""COMPUTED_VALUE"""),19.0)</f>
        <v>19</v>
      </c>
      <c r="AO80" s="274">
        <f>IFERROR(__xludf.DUMMYFUNCTION("""COMPUTED_VALUE"""),0.0)</f>
        <v>0</v>
      </c>
      <c r="AP80" s="275"/>
      <c r="AQ80" s="275"/>
      <c r="AR80" s="273">
        <f>IFERROR(__xludf.DUMMYFUNCTION("""COMPUTED_VALUE"""),4.0)</f>
        <v>4</v>
      </c>
      <c r="AS80" s="274">
        <f>IFERROR(__xludf.DUMMYFUNCTION("""COMPUTED_VALUE"""),0.0)</f>
        <v>0</v>
      </c>
      <c r="AT80" s="275"/>
      <c r="AU80" s="275"/>
      <c r="AV80" s="273">
        <f>IFERROR(__xludf.DUMMYFUNCTION("""COMPUTED_VALUE"""),2.0)</f>
        <v>2</v>
      </c>
      <c r="AW80" s="274">
        <f>IFERROR(__xludf.DUMMYFUNCTION("""COMPUTED_VALUE"""),0.0)</f>
        <v>0</v>
      </c>
      <c r="AX80" s="275"/>
      <c r="AY80" s="275"/>
      <c r="AZ80" s="273">
        <f>IFERROR(__xludf.DUMMYFUNCTION("""COMPUTED_VALUE"""),3.0)</f>
        <v>3</v>
      </c>
      <c r="BA80" s="274">
        <f>IFERROR(__xludf.DUMMYFUNCTION("""COMPUTED_VALUE"""),0.0)</f>
        <v>0</v>
      </c>
      <c r="BB80" s="275"/>
      <c r="BC80" s="275"/>
      <c r="BD80" s="273">
        <f>IFERROR(__xludf.DUMMYFUNCTION("""COMPUTED_VALUE"""),5.0)</f>
        <v>5</v>
      </c>
      <c r="BE80" s="274">
        <f>IFERROR(__xludf.DUMMYFUNCTION("""COMPUTED_VALUE"""),0.0)</f>
        <v>0</v>
      </c>
      <c r="BF80" s="275"/>
      <c r="BG80" s="275"/>
      <c r="BH80" s="269"/>
      <c r="BI80" s="269">
        <f>IFERROR(__xludf.DUMMYFUNCTION("""COMPUTED_VALUE"""),0.0)</f>
        <v>0</v>
      </c>
      <c r="BJ80" s="269"/>
      <c r="BK80" s="269"/>
      <c r="BL80" s="269"/>
      <c r="BM80" s="269">
        <f>IFERROR(__xludf.DUMMYFUNCTION("""COMPUTED_VALUE"""),0.0)</f>
        <v>0</v>
      </c>
      <c r="BN80" s="269"/>
      <c r="BO80" s="269"/>
      <c r="BP80" s="269"/>
      <c r="BQ80" s="269">
        <f>IFERROR(__xludf.DUMMYFUNCTION("""COMPUTED_VALUE"""),0.0)</f>
        <v>0</v>
      </c>
      <c r="BR80" s="269"/>
      <c r="BS80" s="269"/>
      <c r="BT80" s="269"/>
      <c r="BU80" s="269">
        <f>IFERROR(__xludf.DUMMYFUNCTION("""COMPUTED_VALUE"""),0.0)</f>
        <v>0</v>
      </c>
      <c r="BV80" s="269"/>
      <c r="BW80" s="269"/>
      <c r="BX80" s="269"/>
      <c r="BY80" s="269">
        <f>IFERROR(__xludf.DUMMYFUNCTION("""COMPUTED_VALUE"""),0.0)</f>
        <v>0</v>
      </c>
      <c r="BZ80" s="269"/>
      <c r="CA80" s="269"/>
      <c r="CB80" s="269"/>
      <c r="CC80" s="269">
        <f>IFERROR(__xludf.DUMMYFUNCTION("""COMPUTED_VALUE"""),0.0)</f>
        <v>0</v>
      </c>
      <c r="CD80" s="269"/>
      <c r="CE80" s="269"/>
    </row>
    <row r="81">
      <c r="A81" s="271">
        <f>IFERROR(__xludf.DUMMYFUNCTION("""COMPUTED_VALUE"""),46373.0)</f>
        <v>46373</v>
      </c>
      <c r="B81" s="269" t="str">
        <f>IFERROR(__xludf.DUMMYFUNCTION("""COMPUTED_VALUE"""),"木")</f>
        <v>木</v>
      </c>
      <c r="C81" s="272">
        <f>IFERROR(__xludf.DUMMYFUNCTION("""COMPUTED_VALUE"""),0.0)</f>
        <v>0</v>
      </c>
      <c r="D81" s="273">
        <f>IFERROR(__xludf.DUMMYFUNCTION("""COMPUTED_VALUE"""),1.0)</f>
        <v>1</v>
      </c>
      <c r="E81" s="274">
        <f>IFERROR(__xludf.DUMMYFUNCTION("""COMPUTED_VALUE"""),0.0)</f>
        <v>0</v>
      </c>
      <c r="F81" s="275"/>
      <c r="G81" s="277"/>
      <c r="H81" s="273">
        <f>IFERROR(__xludf.DUMMYFUNCTION("""COMPUTED_VALUE"""),1.0)</f>
        <v>1</v>
      </c>
      <c r="I81" s="274">
        <f>IFERROR(__xludf.DUMMYFUNCTION("""COMPUTED_VALUE"""),0.0)</f>
        <v>0</v>
      </c>
      <c r="J81" s="275"/>
      <c r="K81" s="277"/>
      <c r="L81" s="273">
        <f>IFERROR(__xludf.DUMMYFUNCTION("""COMPUTED_VALUE"""),2.0)</f>
        <v>2</v>
      </c>
      <c r="M81" s="274">
        <f>IFERROR(__xludf.DUMMYFUNCTION("""COMPUTED_VALUE"""),0.0)</f>
        <v>0</v>
      </c>
      <c r="N81" s="275"/>
      <c r="O81" s="277"/>
      <c r="P81" s="273">
        <f>IFERROR(__xludf.DUMMYFUNCTION("""COMPUTED_VALUE"""),4.0)</f>
        <v>4</v>
      </c>
      <c r="Q81" s="274">
        <f>IFERROR(__xludf.DUMMYFUNCTION("""COMPUTED_VALUE"""),0.0)</f>
        <v>0</v>
      </c>
      <c r="R81" s="275"/>
      <c r="S81" s="296"/>
      <c r="T81" s="273">
        <f>IFERROR(__xludf.DUMMYFUNCTION("""COMPUTED_VALUE"""),4.0)</f>
        <v>4</v>
      </c>
      <c r="U81" s="274">
        <f>IFERROR(__xludf.DUMMYFUNCTION("""COMPUTED_VALUE"""),0.0)</f>
        <v>0</v>
      </c>
      <c r="V81" s="275"/>
      <c r="W81" s="277"/>
      <c r="X81" s="273">
        <f>IFERROR(__xludf.DUMMYFUNCTION("""COMPUTED_VALUE"""),2.0)</f>
        <v>2</v>
      </c>
      <c r="Y81" s="274">
        <f>IFERROR(__xludf.DUMMYFUNCTION("""COMPUTED_VALUE"""),0.0)</f>
        <v>0</v>
      </c>
      <c r="Z81" s="275"/>
      <c r="AA81" s="277"/>
      <c r="AB81" s="273">
        <f>IFERROR(__xludf.DUMMYFUNCTION("""COMPUTED_VALUE"""),2.0)</f>
        <v>2</v>
      </c>
      <c r="AC81" s="274">
        <f>IFERROR(__xludf.DUMMYFUNCTION("""COMPUTED_VALUE"""),0.0)</f>
        <v>0</v>
      </c>
      <c r="AD81" s="275"/>
      <c r="AE81" s="277"/>
      <c r="AF81" s="279">
        <f>IFERROR(__xludf.DUMMYFUNCTION("""COMPUTED_VALUE"""),2.0)</f>
        <v>2</v>
      </c>
      <c r="AG81" s="274">
        <f>IFERROR(__xludf.DUMMYFUNCTION("""COMPUTED_VALUE"""),0.0)</f>
        <v>0</v>
      </c>
      <c r="AH81" s="275"/>
      <c r="AI81" s="277"/>
      <c r="AJ81" s="273">
        <f>IFERROR(__xludf.DUMMYFUNCTION("""COMPUTED_VALUE"""),5.0)</f>
        <v>5</v>
      </c>
      <c r="AK81" s="274">
        <f>IFERROR(__xludf.DUMMYFUNCTION("""COMPUTED_VALUE"""),0.0)</f>
        <v>0</v>
      </c>
      <c r="AL81" s="275"/>
      <c r="AM81" s="277"/>
      <c r="AN81" s="273">
        <f>IFERROR(__xludf.DUMMYFUNCTION("""COMPUTED_VALUE"""),19.0)</f>
        <v>19</v>
      </c>
      <c r="AO81" s="274">
        <f>IFERROR(__xludf.DUMMYFUNCTION("""COMPUTED_VALUE"""),0.0)</f>
        <v>0</v>
      </c>
      <c r="AP81" s="275"/>
      <c r="AQ81" s="277"/>
      <c r="AR81" s="273">
        <f>IFERROR(__xludf.DUMMYFUNCTION("""COMPUTED_VALUE"""),4.0)</f>
        <v>4</v>
      </c>
      <c r="AS81" s="274">
        <f>IFERROR(__xludf.DUMMYFUNCTION("""COMPUTED_VALUE"""),0.0)</f>
        <v>0</v>
      </c>
      <c r="AT81" s="275"/>
      <c r="AU81" s="277"/>
      <c r="AV81" s="273">
        <f>IFERROR(__xludf.DUMMYFUNCTION("""COMPUTED_VALUE"""),2.0)</f>
        <v>2</v>
      </c>
      <c r="AW81" s="274">
        <f>IFERROR(__xludf.DUMMYFUNCTION("""COMPUTED_VALUE"""),0.0)</f>
        <v>0</v>
      </c>
      <c r="AX81" s="275"/>
      <c r="AY81" s="277"/>
      <c r="AZ81" s="273">
        <f>IFERROR(__xludf.DUMMYFUNCTION("""COMPUTED_VALUE"""),3.0)</f>
        <v>3</v>
      </c>
      <c r="BA81" s="274">
        <f>IFERROR(__xludf.DUMMYFUNCTION("""COMPUTED_VALUE"""),0.0)</f>
        <v>0</v>
      </c>
      <c r="BB81" s="275"/>
      <c r="BC81" s="277"/>
      <c r="BD81" s="273">
        <f>IFERROR(__xludf.DUMMYFUNCTION("""COMPUTED_VALUE"""),5.0)</f>
        <v>5</v>
      </c>
      <c r="BE81" s="274">
        <f>IFERROR(__xludf.DUMMYFUNCTION("""COMPUTED_VALUE"""),0.0)</f>
        <v>0</v>
      </c>
      <c r="BF81" s="275"/>
      <c r="BG81" s="277"/>
      <c r="BH81" s="269"/>
      <c r="BI81" s="269">
        <f>IFERROR(__xludf.DUMMYFUNCTION("""COMPUTED_VALUE"""),0.0)</f>
        <v>0</v>
      </c>
      <c r="BJ81" s="269"/>
      <c r="BK81" s="269"/>
      <c r="BL81" s="269"/>
      <c r="BM81" s="269">
        <f>IFERROR(__xludf.DUMMYFUNCTION("""COMPUTED_VALUE"""),0.0)</f>
        <v>0</v>
      </c>
      <c r="BN81" s="269"/>
      <c r="BO81" s="269"/>
      <c r="BP81" s="269"/>
      <c r="BQ81" s="269">
        <f>IFERROR(__xludf.DUMMYFUNCTION("""COMPUTED_VALUE"""),0.0)</f>
        <v>0</v>
      </c>
      <c r="BR81" s="269"/>
      <c r="BS81" s="269"/>
      <c r="BT81" s="269"/>
      <c r="BU81" s="269">
        <f>IFERROR(__xludf.DUMMYFUNCTION("""COMPUTED_VALUE"""),0.0)</f>
        <v>0</v>
      </c>
      <c r="BV81" s="269"/>
      <c r="BW81" s="269"/>
      <c r="BX81" s="269"/>
      <c r="BY81" s="269">
        <f>IFERROR(__xludf.DUMMYFUNCTION("""COMPUTED_VALUE"""),0.0)</f>
        <v>0</v>
      </c>
      <c r="BZ81" s="269"/>
      <c r="CA81" s="269"/>
      <c r="CB81" s="269"/>
      <c r="CC81" s="269">
        <f>IFERROR(__xludf.DUMMYFUNCTION("""COMPUTED_VALUE"""),0.0)</f>
        <v>0</v>
      </c>
      <c r="CD81" s="269"/>
      <c r="CE81" s="269"/>
    </row>
    <row r="82">
      <c r="A82" s="271">
        <f>IFERROR(__xludf.DUMMYFUNCTION("""COMPUTED_VALUE"""),46374.0)</f>
        <v>46374</v>
      </c>
      <c r="B82" s="269" t="str">
        <f>IFERROR(__xludf.DUMMYFUNCTION("""COMPUTED_VALUE"""),"金")</f>
        <v>金</v>
      </c>
      <c r="C82" s="272">
        <f>IFERROR(__xludf.DUMMYFUNCTION("""COMPUTED_VALUE"""),0.0)</f>
        <v>0</v>
      </c>
      <c r="D82" s="273">
        <f>IFERROR(__xludf.DUMMYFUNCTION("""COMPUTED_VALUE"""),1.0)</f>
        <v>1</v>
      </c>
      <c r="E82" s="274">
        <f>IFERROR(__xludf.DUMMYFUNCTION("""COMPUTED_VALUE"""),0.0)</f>
        <v>0</v>
      </c>
      <c r="F82" s="275"/>
      <c r="G82" s="275"/>
      <c r="H82" s="273">
        <f>IFERROR(__xludf.DUMMYFUNCTION("""COMPUTED_VALUE"""),1.0)</f>
        <v>1</v>
      </c>
      <c r="I82" s="274">
        <f>IFERROR(__xludf.DUMMYFUNCTION("""COMPUTED_VALUE"""),0.0)</f>
        <v>0</v>
      </c>
      <c r="J82" s="275"/>
      <c r="K82" s="275"/>
      <c r="L82" s="273">
        <f>IFERROR(__xludf.DUMMYFUNCTION("""COMPUTED_VALUE"""),2.0)</f>
        <v>2</v>
      </c>
      <c r="M82" s="274">
        <f>IFERROR(__xludf.DUMMYFUNCTION("""COMPUTED_VALUE"""),0.0)</f>
        <v>0</v>
      </c>
      <c r="N82" s="275"/>
      <c r="O82" s="275"/>
      <c r="P82" s="273">
        <f>IFERROR(__xludf.DUMMYFUNCTION("""COMPUTED_VALUE"""),4.0)</f>
        <v>4</v>
      </c>
      <c r="Q82" s="274">
        <f>IFERROR(__xludf.DUMMYFUNCTION("""COMPUTED_VALUE"""),0.0)</f>
        <v>0</v>
      </c>
      <c r="R82" s="275"/>
      <c r="S82" s="278"/>
      <c r="T82" s="273">
        <f>IFERROR(__xludf.DUMMYFUNCTION("""COMPUTED_VALUE"""),4.0)</f>
        <v>4</v>
      </c>
      <c r="U82" s="274">
        <f>IFERROR(__xludf.DUMMYFUNCTION("""COMPUTED_VALUE"""),0.0)</f>
        <v>0</v>
      </c>
      <c r="V82" s="275"/>
      <c r="W82" s="275"/>
      <c r="X82" s="273">
        <f>IFERROR(__xludf.DUMMYFUNCTION("""COMPUTED_VALUE"""),2.0)</f>
        <v>2</v>
      </c>
      <c r="Y82" s="274">
        <f>IFERROR(__xludf.DUMMYFUNCTION("""COMPUTED_VALUE"""),0.0)</f>
        <v>0</v>
      </c>
      <c r="Z82" s="275"/>
      <c r="AA82" s="275"/>
      <c r="AB82" s="273">
        <f>IFERROR(__xludf.DUMMYFUNCTION("""COMPUTED_VALUE"""),2.0)</f>
        <v>2</v>
      </c>
      <c r="AC82" s="274">
        <f>IFERROR(__xludf.DUMMYFUNCTION("""COMPUTED_VALUE"""),0.0)</f>
        <v>0</v>
      </c>
      <c r="AD82" s="275"/>
      <c r="AE82" s="275"/>
      <c r="AF82" s="279">
        <f>IFERROR(__xludf.DUMMYFUNCTION("""COMPUTED_VALUE"""),2.0)</f>
        <v>2</v>
      </c>
      <c r="AG82" s="274">
        <f>IFERROR(__xludf.DUMMYFUNCTION("""COMPUTED_VALUE"""),0.0)</f>
        <v>0</v>
      </c>
      <c r="AH82" s="275"/>
      <c r="AI82" s="275"/>
      <c r="AJ82" s="273">
        <f>IFERROR(__xludf.DUMMYFUNCTION("""COMPUTED_VALUE"""),5.0)</f>
        <v>5</v>
      </c>
      <c r="AK82" s="274">
        <f>IFERROR(__xludf.DUMMYFUNCTION("""COMPUTED_VALUE"""),0.0)</f>
        <v>0</v>
      </c>
      <c r="AL82" s="275"/>
      <c r="AM82" s="275"/>
      <c r="AN82" s="273">
        <f>IFERROR(__xludf.DUMMYFUNCTION("""COMPUTED_VALUE"""),19.0)</f>
        <v>19</v>
      </c>
      <c r="AO82" s="274">
        <f>IFERROR(__xludf.DUMMYFUNCTION("""COMPUTED_VALUE"""),0.0)</f>
        <v>0</v>
      </c>
      <c r="AP82" s="275"/>
      <c r="AQ82" s="275"/>
      <c r="AR82" s="273">
        <f>IFERROR(__xludf.DUMMYFUNCTION("""COMPUTED_VALUE"""),4.0)</f>
        <v>4</v>
      </c>
      <c r="AS82" s="274">
        <f>IFERROR(__xludf.DUMMYFUNCTION("""COMPUTED_VALUE"""),0.0)</f>
        <v>0</v>
      </c>
      <c r="AT82" s="275"/>
      <c r="AU82" s="275"/>
      <c r="AV82" s="273">
        <f>IFERROR(__xludf.DUMMYFUNCTION("""COMPUTED_VALUE"""),2.0)</f>
        <v>2</v>
      </c>
      <c r="AW82" s="274">
        <f>IFERROR(__xludf.DUMMYFUNCTION("""COMPUTED_VALUE"""),0.0)</f>
        <v>0</v>
      </c>
      <c r="AX82" s="275"/>
      <c r="AY82" s="275"/>
      <c r="AZ82" s="273">
        <f>IFERROR(__xludf.DUMMYFUNCTION("""COMPUTED_VALUE"""),3.0)</f>
        <v>3</v>
      </c>
      <c r="BA82" s="274">
        <f>IFERROR(__xludf.DUMMYFUNCTION("""COMPUTED_VALUE"""),0.0)</f>
        <v>0</v>
      </c>
      <c r="BB82" s="275"/>
      <c r="BC82" s="275"/>
      <c r="BD82" s="273">
        <f>IFERROR(__xludf.DUMMYFUNCTION("""COMPUTED_VALUE"""),5.0)</f>
        <v>5</v>
      </c>
      <c r="BE82" s="274">
        <f>IFERROR(__xludf.DUMMYFUNCTION("""COMPUTED_VALUE"""),0.0)</f>
        <v>0</v>
      </c>
      <c r="BF82" s="275"/>
      <c r="BG82" s="275"/>
      <c r="BH82" s="269"/>
      <c r="BI82" s="269">
        <f>IFERROR(__xludf.DUMMYFUNCTION("""COMPUTED_VALUE"""),0.0)</f>
        <v>0</v>
      </c>
      <c r="BJ82" s="269"/>
      <c r="BK82" s="269"/>
      <c r="BL82" s="269"/>
      <c r="BM82" s="269">
        <f>IFERROR(__xludf.DUMMYFUNCTION("""COMPUTED_VALUE"""),0.0)</f>
        <v>0</v>
      </c>
      <c r="BN82" s="269"/>
      <c r="BO82" s="269"/>
      <c r="BP82" s="269"/>
      <c r="BQ82" s="269">
        <f>IFERROR(__xludf.DUMMYFUNCTION("""COMPUTED_VALUE"""),0.0)</f>
        <v>0</v>
      </c>
      <c r="BR82" s="269"/>
      <c r="BS82" s="269"/>
      <c r="BT82" s="269"/>
      <c r="BU82" s="269">
        <f>IFERROR(__xludf.DUMMYFUNCTION("""COMPUTED_VALUE"""),0.0)</f>
        <v>0</v>
      </c>
      <c r="BV82" s="269"/>
      <c r="BW82" s="269"/>
      <c r="BX82" s="269"/>
      <c r="BY82" s="269">
        <f>IFERROR(__xludf.DUMMYFUNCTION("""COMPUTED_VALUE"""),0.0)</f>
        <v>0</v>
      </c>
      <c r="BZ82" s="269"/>
      <c r="CA82" s="269"/>
      <c r="CB82" s="269"/>
      <c r="CC82" s="269">
        <f>IFERROR(__xludf.DUMMYFUNCTION("""COMPUTED_VALUE"""),0.0)</f>
        <v>0</v>
      </c>
      <c r="CD82" s="269"/>
      <c r="CE82" s="269"/>
    </row>
    <row r="83">
      <c r="A83" s="271">
        <f>IFERROR(__xludf.DUMMYFUNCTION("""COMPUTED_VALUE"""),46382.0)</f>
        <v>46382</v>
      </c>
      <c r="B83" s="269" t="str">
        <f>IFERROR(__xludf.DUMMYFUNCTION("""COMPUTED_VALUE"""),"土")</f>
        <v>土</v>
      </c>
      <c r="C83" s="272">
        <f>IFERROR(__xludf.DUMMYFUNCTION("""COMPUTED_VALUE"""),0.0)</f>
        <v>0</v>
      </c>
      <c r="D83" s="273">
        <f>IFERROR(__xludf.DUMMYFUNCTION("""COMPUTED_VALUE"""),1.0)</f>
        <v>1</v>
      </c>
      <c r="E83" s="274">
        <f>IFERROR(__xludf.DUMMYFUNCTION("""COMPUTED_VALUE"""),0.0)</f>
        <v>0</v>
      </c>
      <c r="F83" s="275"/>
      <c r="G83" s="275"/>
      <c r="H83" s="273">
        <f>IFERROR(__xludf.DUMMYFUNCTION("""COMPUTED_VALUE"""),1.0)</f>
        <v>1</v>
      </c>
      <c r="I83" s="274">
        <f>IFERROR(__xludf.DUMMYFUNCTION("""COMPUTED_VALUE"""),0.0)</f>
        <v>0</v>
      </c>
      <c r="J83" s="275"/>
      <c r="K83" s="275"/>
      <c r="L83" s="273">
        <f>IFERROR(__xludf.DUMMYFUNCTION("""COMPUTED_VALUE"""),2.0)</f>
        <v>2</v>
      </c>
      <c r="M83" s="274">
        <f>IFERROR(__xludf.DUMMYFUNCTION("""COMPUTED_VALUE"""),0.0)</f>
        <v>0</v>
      </c>
      <c r="N83" s="275"/>
      <c r="O83" s="275"/>
      <c r="P83" s="273">
        <f>IFERROR(__xludf.DUMMYFUNCTION("""COMPUTED_VALUE"""),4.0)</f>
        <v>4</v>
      </c>
      <c r="Q83" s="274">
        <f>IFERROR(__xludf.DUMMYFUNCTION("""COMPUTED_VALUE"""),0.0)</f>
        <v>0</v>
      </c>
      <c r="R83" s="275"/>
      <c r="S83" s="278"/>
      <c r="T83" s="273">
        <f>IFERROR(__xludf.DUMMYFUNCTION("""COMPUTED_VALUE"""),4.0)</f>
        <v>4</v>
      </c>
      <c r="U83" s="274">
        <f>IFERROR(__xludf.DUMMYFUNCTION("""COMPUTED_VALUE"""),0.0)</f>
        <v>0</v>
      </c>
      <c r="V83" s="275"/>
      <c r="W83" s="275"/>
      <c r="X83" s="273">
        <f>IFERROR(__xludf.DUMMYFUNCTION("""COMPUTED_VALUE"""),2.0)</f>
        <v>2</v>
      </c>
      <c r="Y83" s="274">
        <f>IFERROR(__xludf.DUMMYFUNCTION("""COMPUTED_VALUE"""),0.0)</f>
        <v>0</v>
      </c>
      <c r="Z83" s="275"/>
      <c r="AA83" s="275"/>
      <c r="AB83" s="273">
        <f>IFERROR(__xludf.DUMMYFUNCTION("""COMPUTED_VALUE"""),2.0)</f>
        <v>2</v>
      </c>
      <c r="AC83" s="274">
        <f>IFERROR(__xludf.DUMMYFUNCTION("""COMPUTED_VALUE"""),0.0)</f>
        <v>0</v>
      </c>
      <c r="AD83" s="275"/>
      <c r="AE83" s="275"/>
      <c r="AF83" s="279">
        <f>IFERROR(__xludf.DUMMYFUNCTION("""COMPUTED_VALUE"""),2.0)</f>
        <v>2</v>
      </c>
      <c r="AG83" s="274">
        <f>IFERROR(__xludf.DUMMYFUNCTION("""COMPUTED_VALUE"""),0.0)</f>
        <v>0</v>
      </c>
      <c r="AH83" s="275"/>
      <c r="AI83" s="275"/>
      <c r="AJ83" s="273">
        <f>IFERROR(__xludf.DUMMYFUNCTION("""COMPUTED_VALUE"""),5.0)</f>
        <v>5</v>
      </c>
      <c r="AK83" s="274">
        <f>IFERROR(__xludf.DUMMYFUNCTION("""COMPUTED_VALUE"""),0.0)</f>
        <v>0</v>
      </c>
      <c r="AL83" s="275"/>
      <c r="AM83" s="275"/>
      <c r="AN83" s="273">
        <f>IFERROR(__xludf.DUMMYFUNCTION("""COMPUTED_VALUE"""),19.0)</f>
        <v>19</v>
      </c>
      <c r="AO83" s="274">
        <f>IFERROR(__xludf.DUMMYFUNCTION("""COMPUTED_VALUE"""),0.0)</f>
        <v>0</v>
      </c>
      <c r="AP83" s="275"/>
      <c r="AQ83" s="275"/>
      <c r="AR83" s="273">
        <f>IFERROR(__xludf.DUMMYFUNCTION("""COMPUTED_VALUE"""),4.0)</f>
        <v>4</v>
      </c>
      <c r="AS83" s="274">
        <f>IFERROR(__xludf.DUMMYFUNCTION("""COMPUTED_VALUE"""),0.0)</f>
        <v>0</v>
      </c>
      <c r="AT83" s="275"/>
      <c r="AU83" s="275"/>
      <c r="AV83" s="273">
        <f>IFERROR(__xludf.DUMMYFUNCTION("""COMPUTED_VALUE"""),2.0)</f>
        <v>2</v>
      </c>
      <c r="AW83" s="274">
        <f>IFERROR(__xludf.DUMMYFUNCTION("""COMPUTED_VALUE"""),0.0)</f>
        <v>0</v>
      </c>
      <c r="AX83" s="275"/>
      <c r="AY83" s="275"/>
      <c r="AZ83" s="273">
        <f>IFERROR(__xludf.DUMMYFUNCTION("""COMPUTED_VALUE"""),3.0)</f>
        <v>3</v>
      </c>
      <c r="BA83" s="274">
        <f>IFERROR(__xludf.DUMMYFUNCTION("""COMPUTED_VALUE"""),0.0)</f>
        <v>0</v>
      </c>
      <c r="BB83" s="275"/>
      <c r="BC83" s="275"/>
      <c r="BD83" s="273">
        <f>IFERROR(__xludf.DUMMYFUNCTION("""COMPUTED_VALUE"""),5.0)</f>
        <v>5</v>
      </c>
      <c r="BE83" s="274">
        <f>IFERROR(__xludf.DUMMYFUNCTION("""COMPUTED_VALUE"""),0.0)</f>
        <v>0</v>
      </c>
      <c r="BF83" s="275"/>
      <c r="BG83" s="275"/>
      <c r="BH83" s="269"/>
      <c r="BI83" s="269">
        <f>IFERROR(__xludf.DUMMYFUNCTION("""COMPUTED_VALUE"""),0.0)</f>
        <v>0</v>
      </c>
      <c r="BJ83" s="269"/>
      <c r="BK83" s="269"/>
      <c r="BL83" s="269"/>
      <c r="BM83" s="269">
        <f>IFERROR(__xludf.DUMMYFUNCTION("""COMPUTED_VALUE"""),0.0)</f>
        <v>0</v>
      </c>
      <c r="BN83" s="269"/>
      <c r="BO83" s="269"/>
      <c r="BP83" s="269"/>
      <c r="BQ83" s="269">
        <f>IFERROR(__xludf.DUMMYFUNCTION("""COMPUTED_VALUE"""),0.0)</f>
        <v>0</v>
      </c>
      <c r="BR83" s="269"/>
      <c r="BS83" s="269"/>
      <c r="BT83" s="269"/>
      <c r="BU83" s="269">
        <f>IFERROR(__xludf.DUMMYFUNCTION("""COMPUTED_VALUE"""),0.0)</f>
        <v>0</v>
      </c>
      <c r="BV83" s="269"/>
      <c r="BW83" s="269"/>
      <c r="BX83" s="269"/>
      <c r="BY83" s="269">
        <f>IFERROR(__xludf.DUMMYFUNCTION("""COMPUTED_VALUE"""),0.0)</f>
        <v>0</v>
      </c>
      <c r="BZ83" s="269"/>
      <c r="CA83" s="269"/>
      <c r="CB83" s="269"/>
      <c r="CC83" s="269">
        <f>IFERROR(__xludf.DUMMYFUNCTION("""COMPUTED_VALUE"""),0.0)</f>
        <v>0</v>
      </c>
      <c r="CD83" s="269"/>
      <c r="CE83" s="269"/>
    </row>
    <row r="84">
      <c r="A84" s="271">
        <f>IFERROR(__xludf.DUMMYFUNCTION("""COMPUTED_VALUE"""),46383.0)</f>
        <v>46383</v>
      </c>
      <c r="B84" s="269" t="str">
        <f>IFERROR(__xludf.DUMMYFUNCTION("""COMPUTED_VALUE"""),"日")</f>
        <v>日</v>
      </c>
      <c r="C84" s="272">
        <f>IFERROR(__xludf.DUMMYFUNCTION("""COMPUTED_VALUE"""),0.0)</f>
        <v>0</v>
      </c>
      <c r="D84" s="273">
        <f>IFERROR(__xludf.DUMMYFUNCTION("""COMPUTED_VALUE"""),1.0)</f>
        <v>1</v>
      </c>
      <c r="E84" s="274">
        <f>IFERROR(__xludf.DUMMYFUNCTION("""COMPUTED_VALUE"""),0.0)</f>
        <v>0</v>
      </c>
      <c r="F84" s="275"/>
      <c r="G84" s="275"/>
      <c r="H84" s="273">
        <f>IFERROR(__xludf.DUMMYFUNCTION("""COMPUTED_VALUE"""),1.0)</f>
        <v>1</v>
      </c>
      <c r="I84" s="274">
        <f>IFERROR(__xludf.DUMMYFUNCTION("""COMPUTED_VALUE"""),0.0)</f>
        <v>0</v>
      </c>
      <c r="J84" s="275"/>
      <c r="K84" s="275"/>
      <c r="L84" s="273">
        <f>IFERROR(__xludf.DUMMYFUNCTION("""COMPUTED_VALUE"""),2.0)</f>
        <v>2</v>
      </c>
      <c r="M84" s="274">
        <f>IFERROR(__xludf.DUMMYFUNCTION("""COMPUTED_VALUE"""),0.0)</f>
        <v>0</v>
      </c>
      <c r="N84" s="275"/>
      <c r="O84" s="275"/>
      <c r="P84" s="273">
        <f>IFERROR(__xludf.DUMMYFUNCTION("""COMPUTED_VALUE"""),4.0)</f>
        <v>4</v>
      </c>
      <c r="Q84" s="274">
        <f>IFERROR(__xludf.DUMMYFUNCTION("""COMPUTED_VALUE"""),0.0)</f>
        <v>0</v>
      </c>
      <c r="R84" s="275"/>
      <c r="S84" s="278"/>
      <c r="T84" s="273">
        <f>IFERROR(__xludf.DUMMYFUNCTION("""COMPUTED_VALUE"""),4.0)</f>
        <v>4</v>
      </c>
      <c r="U84" s="274">
        <f>IFERROR(__xludf.DUMMYFUNCTION("""COMPUTED_VALUE"""),0.0)</f>
        <v>0</v>
      </c>
      <c r="V84" s="275"/>
      <c r="W84" s="275"/>
      <c r="X84" s="273">
        <f>IFERROR(__xludf.DUMMYFUNCTION("""COMPUTED_VALUE"""),2.0)</f>
        <v>2</v>
      </c>
      <c r="Y84" s="274">
        <f>IFERROR(__xludf.DUMMYFUNCTION("""COMPUTED_VALUE"""),0.0)</f>
        <v>0</v>
      </c>
      <c r="Z84" s="275"/>
      <c r="AA84" s="275"/>
      <c r="AB84" s="273">
        <f>IFERROR(__xludf.DUMMYFUNCTION("""COMPUTED_VALUE"""),2.0)</f>
        <v>2</v>
      </c>
      <c r="AC84" s="274">
        <f>IFERROR(__xludf.DUMMYFUNCTION("""COMPUTED_VALUE"""),0.0)</f>
        <v>0</v>
      </c>
      <c r="AD84" s="275"/>
      <c r="AE84" s="275"/>
      <c r="AF84" s="279">
        <f>IFERROR(__xludf.DUMMYFUNCTION("""COMPUTED_VALUE"""),2.0)</f>
        <v>2</v>
      </c>
      <c r="AG84" s="274">
        <f>IFERROR(__xludf.DUMMYFUNCTION("""COMPUTED_VALUE"""),0.0)</f>
        <v>0</v>
      </c>
      <c r="AH84" s="275"/>
      <c r="AI84" s="275"/>
      <c r="AJ84" s="273">
        <f>IFERROR(__xludf.DUMMYFUNCTION("""COMPUTED_VALUE"""),5.0)</f>
        <v>5</v>
      </c>
      <c r="AK84" s="274">
        <f>IFERROR(__xludf.DUMMYFUNCTION("""COMPUTED_VALUE"""),0.0)</f>
        <v>0</v>
      </c>
      <c r="AL84" s="275"/>
      <c r="AM84" s="275"/>
      <c r="AN84" s="273">
        <f>IFERROR(__xludf.DUMMYFUNCTION("""COMPUTED_VALUE"""),19.0)</f>
        <v>19</v>
      </c>
      <c r="AO84" s="274">
        <f>IFERROR(__xludf.DUMMYFUNCTION("""COMPUTED_VALUE"""),0.0)</f>
        <v>0</v>
      </c>
      <c r="AP84" s="275"/>
      <c r="AQ84" s="275"/>
      <c r="AR84" s="273">
        <f>IFERROR(__xludf.DUMMYFUNCTION("""COMPUTED_VALUE"""),4.0)</f>
        <v>4</v>
      </c>
      <c r="AS84" s="274">
        <f>IFERROR(__xludf.DUMMYFUNCTION("""COMPUTED_VALUE"""),0.0)</f>
        <v>0</v>
      </c>
      <c r="AT84" s="275"/>
      <c r="AU84" s="275"/>
      <c r="AV84" s="273">
        <f>IFERROR(__xludf.DUMMYFUNCTION("""COMPUTED_VALUE"""),2.0)</f>
        <v>2</v>
      </c>
      <c r="AW84" s="274">
        <f>IFERROR(__xludf.DUMMYFUNCTION("""COMPUTED_VALUE"""),0.0)</f>
        <v>0</v>
      </c>
      <c r="AX84" s="275"/>
      <c r="AY84" s="275"/>
      <c r="AZ84" s="273">
        <f>IFERROR(__xludf.DUMMYFUNCTION("""COMPUTED_VALUE"""),3.0)</f>
        <v>3</v>
      </c>
      <c r="BA84" s="274">
        <f>IFERROR(__xludf.DUMMYFUNCTION("""COMPUTED_VALUE"""),0.0)</f>
        <v>0</v>
      </c>
      <c r="BB84" s="275"/>
      <c r="BC84" s="275"/>
      <c r="BD84" s="273">
        <f>IFERROR(__xludf.DUMMYFUNCTION("""COMPUTED_VALUE"""),5.0)</f>
        <v>5</v>
      </c>
      <c r="BE84" s="274">
        <f>IFERROR(__xludf.DUMMYFUNCTION("""COMPUTED_VALUE"""),0.0)</f>
        <v>0</v>
      </c>
      <c r="BF84" s="275"/>
      <c r="BG84" s="275"/>
      <c r="BH84" s="269"/>
      <c r="BI84" s="269">
        <f>IFERROR(__xludf.DUMMYFUNCTION("""COMPUTED_VALUE"""),0.0)</f>
        <v>0</v>
      </c>
      <c r="BJ84" s="269"/>
      <c r="BK84" s="269"/>
      <c r="BL84" s="269"/>
      <c r="BM84" s="269">
        <f>IFERROR(__xludf.DUMMYFUNCTION("""COMPUTED_VALUE"""),0.0)</f>
        <v>0</v>
      </c>
      <c r="BN84" s="269"/>
      <c r="BO84" s="269"/>
      <c r="BP84" s="269"/>
      <c r="BQ84" s="269">
        <f>IFERROR(__xludf.DUMMYFUNCTION("""COMPUTED_VALUE"""),0.0)</f>
        <v>0</v>
      </c>
      <c r="BR84" s="269"/>
      <c r="BS84" s="269"/>
      <c r="BT84" s="269"/>
      <c r="BU84" s="269">
        <f>IFERROR(__xludf.DUMMYFUNCTION("""COMPUTED_VALUE"""),0.0)</f>
        <v>0</v>
      </c>
      <c r="BV84" s="269"/>
      <c r="BW84" s="269"/>
      <c r="BX84" s="269"/>
      <c r="BY84" s="269">
        <f>IFERROR(__xludf.DUMMYFUNCTION("""COMPUTED_VALUE"""),0.0)</f>
        <v>0</v>
      </c>
      <c r="BZ84" s="269"/>
      <c r="CA84" s="269"/>
      <c r="CB84" s="269"/>
      <c r="CC84" s="269">
        <f>IFERROR(__xludf.DUMMYFUNCTION("""COMPUTED_VALUE"""),0.0)</f>
        <v>0</v>
      </c>
      <c r="CD84" s="269"/>
      <c r="CE84" s="269"/>
    </row>
    <row r="85">
      <c r="A85" s="271">
        <f>IFERROR(__xludf.DUMMYFUNCTION("""COMPUTED_VALUE"""),46384.0)</f>
        <v>46384</v>
      </c>
      <c r="B85" s="269" t="str">
        <f>IFERROR(__xludf.DUMMYFUNCTION("""COMPUTED_VALUE"""),"月")</f>
        <v>月</v>
      </c>
      <c r="C85" s="272">
        <f>IFERROR(__xludf.DUMMYFUNCTION("""COMPUTED_VALUE"""),0.0)</f>
        <v>0</v>
      </c>
      <c r="D85" s="273">
        <f>IFERROR(__xludf.DUMMYFUNCTION("""COMPUTED_VALUE"""),1.0)</f>
        <v>1</v>
      </c>
      <c r="E85" s="274">
        <f>IFERROR(__xludf.DUMMYFUNCTION("""COMPUTED_VALUE"""),0.0)</f>
        <v>0</v>
      </c>
      <c r="F85" s="275"/>
      <c r="G85" s="275"/>
      <c r="H85" s="273">
        <f>IFERROR(__xludf.DUMMYFUNCTION("""COMPUTED_VALUE"""),1.0)</f>
        <v>1</v>
      </c>
      <c r="I85" s="274">
        <f>IFERROR(__xludf.DUMMYFUNCTION("""COMPUTED_VALUE"""),0.0)</f>
        <v>0</v>
      </c>
      <c r="J85" s="275"/>
      <c r="K85" s="275"/>
      <c r="L85" s="273">
        <f>IFERROR(__xludf.DUMMYFUNCTION("""COMPUTED_VALUE"""),2.0)</f>
        <v>2</v>
      </c>
      <c r="M85" s="274">
        <f>IFERROR(__xludf.DUMMYFUNCTION("""COMPUTED_VALUE"""),0.0)</f>
        <v>0</v>
      </c>
      <c r="N85" s="275"/>
      <c r="O85" s="275"/>
      <c r="P85" s="273">
        <f>IFERROR(__xludf.DUMMYFUNCTION("""COMPUTED_VALUE"""),4.0)</f>
        <v>4</v>
      </c>
      <c r="Q85" s="274">
        <f>IFERROR(__xludf.DUMMYFUNCTION("""COMPUTED_VALUE"""),0.0)</f>
        <v>0</v>
      </c>
      <c r="R85" s="275"/>
      <c r="S85" s="278"/>
      <c r="T85" s="273">
        <f>IFERROR(__xludf.DUMMYFUNCTION("""COMPUTED_VALUE"""),4.0)</f>
        <v>4</v>
      </c>
      <c r="U85" s="274">
        <f>IFERROR(__xludf.DUMMYFUNCTION("""COMPUTED_VALUE"""),0.0)</f>
        <v>0</v>
      </c>
      <c r="V85" s="275"/>
      <c r="W85" s="275"/>
      <c r="X85" s="273">
        <f>IFERROR(__xludf.DUMMYFUNCTION("""COMPUTED_VALUE"""),2.0)</f>
        <v>2</v>
      </c>
      <c r="Y85" s="274">
        <f>IFERROR(__xludf.DUMMYFUNCTION("""COMPUTED_VALUE"""),0.0)</f>
        <v>0</v>
      </c>
      <c r="Z85" s="275"/>
      <c r="AA85" s="275"/>
      <c r="AB85" s="273">
        <f>IFERROR(__xludf.DUMMYFUNCTION("""COMPUTED_VALUE"""),2.0)</f>
        <v>2</v>
      </c>
      <c r="AC85" s="274">
        <f>IFERROR(__xludf.DUMMYFUNCTION("""COMPUTED_VALUE"""),0.0)</f>
        <v>0</v>
      </c>
      <c r="AD85" s="275"/>
      <c r="AE85" s="275"/>
      <c r="AF85" s="279">
        <f>IFERROR(__xludf.DUMMYFUNCTION("""COMPUTED_VALUE"""),2.0)</f>
        <v>2</v>
      </c>
      <c r="AG85" s="274">
        <f>IFERROR(__xludf.DUMMYFUNCTION("""COMPUTED_VALUE"""),0.0)</f>
        <v>0</v>
      </c>
      <c r="AH85" s="275"/>
      <c r="AI85" s="275"/>
      <c r="AJ85" s="273">
        <f>IFERROR(__xludf.DUMMYFUNCTION("""COMPUTED_VALUE"""),5.0)</f>
        <v>5</v>
      </c>
      <c r="AK85" s="274">
        <f>IFERROR(__xludf.DUMMYFUNCTION("""COMPUTED_VALUE"""),0.0)</f>
        <v>0</v>
      </c>
      <c r="AL85" s="275"/>
      <c r="AM85" s="275"/>
      <c r="AN85" s="273">
        <f>IFERROR(__xludf.DUMMYFUNCTION("""COMPUTED_VALUE"""),19.0)</f>
        <v>19</v>
      </c>
      <c r="AO85" s="274">
        <f>IFERROR(__xludf.DUMMYFUNCTION("""COMPUTED_VALUE"""),0.0)</f>
        <v>0</v>
      </c>
      <c r="AP85" s="275"/>
      <c r="AQ85" s="275"/>
      <c r="AR85" s="273">
        <f>IFERROR(__xludf.DUMMYFUNCTION("""COMPUTED_VALUE"""),4.0)</f>
        <v>4</v>
      </c>
      <c r="AS85" s="274">
        <f>IFERROR(__xludf.DUMMYFUNCTION("""COMPUTED_VALUE"""),0.0)</f>
        <v>0</v>
      </c>
      <c r="AT85" s="275"/>
      <c r="AU85" s="275"/>
      <c r="AV85" s="273">
        <f>IFERROR(__xludf.DUMMYFUNCTION("""COMPUTED_VALUE"""),2.0)</f>
        <v>2</v>
      </c>
      <c r="AW85" s="274">
        <f>IFERROR(__xludf.DUMMYFUNCTION("""COMPUTED_VALUE"""),0.0)</f>
        <v>0</v>
      </c>
      <c r="AX85" s="275"/>
      <c r="AY85" s="275"/>
      <c r="AZ85" s="273">
        <f>IFERROR(__xludf.DUMMYFUNCTION("""COMPUTED_VALUE"""),3.0)</f>
        <v>3</v>
      </c>
      <c r="BA85" s="274">
        <f>IFERROR(__xludf.DUMMYFUNCTION("""COMPUTED_VALUE"""),0.0)</f>
        <v>0</v>
      </c>
      <c r="BB85" s="275"/>
      <c r="BC85" s="275"/>
      <c r="BD85" s="273">
        <f>IFERROR(__xludf.DUMMYFUNCTION("""COMPUTED_VALUE"""),5.0)</f>
        <v>5</v>
      </c>
      <c r="BE85" s="274">
        <f>IFERROR(__xludf.DUMMYFUNCTION("""COMPUTED_VALUE"""),0.0)</f>
        <v>0</v>
      </c>
      <c r="BF85" s="275"/>
      <c r="BG85" s="275"/>
      <c r="BH85" s="269"/>
      <c r="BI85" s="269">
        <f>IFERROR(__xludf.DUMMYFUNCTION("""COMPUTED_VALUE"""),0.0)</f>
        <v>0</v>
      </c>
      <c r="BJ85" s="269"/>
      <c r="BK85" s="269"/>
      <c r="BL85" s="269"/>
      <c r="BM85" s="269">
        <f>IFERROR(__xludf.DUMMYFUNCTION("""COMPUTED_VALUE"""),0.0)</f>
        <v>0</v>
      </c>
      <c r="BN85" s="269"/>
      <c r="BO85" s="269"/>
      <c r="BP85" s="269"/>
      <c r="BQ85" s="269">
        <f>IFERROR(__xludf.DUMMYFUNCTION("""COMPUTED_VALUE"""),0.0)</f>
        <v>0</v>
      </c>
      <c r="BR85" s="269"/>
      <c r="BS85" s="269"/>
      <c r="BT85" s="269"/>
      <c r="BU85" s="269">
        <f>IFERROR(__xludf.DUMMYFUNCTION("""COMPUTED_VALUE"""),0.0)</f>
        <v>0</v>
      </c>
      <c r="BV85" s="269"/>
      <c r="BW85" s="269"/>
      <c r="BX85" s="269"/>
      <c r="BY85" s="269">
        <f>IFERROR(__xludf.DUMMYFUNCTION("""COMPUTED_VALUE"""),0.0)</f>
        <v>0</v>
      </c>
      <c r="BZ85" s="269"/>
      <c r="CA85" s="269"/>
      <c r="CB85" s="269"/>
      <c r="CC85" s="269">
        <f>IFERROR(__xludf.DUMMYFUNCTION("""COMPUTED_VALUE"""),0.0)</f>
        <v>0</v>
      </c>
      <c r="CD85" s="269"/>
      <c r="CE85" s="269"/>
    </row>
    <row r="86">
      <c r="A86" s="271">
        <f>IFERROR(__xludf.DUMMYFUNCTION("""COMPUTED_VALUE"""),46393.0)</f>
        <v>46393</v>
      </c>
      <c r="B86" s="269" t="str">
        <f>IFERROR(__xludf.DUMMYFUNCTION("""COMPUTED_VALUE"""),"水")</f>
        <v>水</v>
      </c>
      <c r="C86" s="272">
        <f>IFERROR(__xludf.DUMMYFUNCTION("""COMPUTED_VALUE"""),0.0)</f>
        <v>0</v>
      </c>
      <c r="D86" s="273">
        <f>IFERROR(__xludf.DUMMYFUNCTION("""COMPUTED_VALUE"""),1.0)</f>
        <v>1</v>
      </c>
      <c r="E86" s="274">
        <f>IFERROR(__xludf.DUMMYFUNCTION("""COMPUTED_VALUE"""),0.0)</f>
        <v>0</v>
      </c>
      <c r="F86" s="275"/>
      <c r="G86" s="275"/>
      <c r="H86" s="273">
        <f>IFERROR(__xludf.DUMMYFUNCTION("""COMPUTED_VALUE"""),1.0)</f>
        <v>1</v>
      </c>
      <c r="I86" s="274">
        <f>IFERROR(__xludf.DUMMYFUNCTION("""COMPUTED_VALUE"""),0.0)</f>
        <v>0</v>
      </c>
      <c r="J86" s="275"/>
      <c r="K86" s="275"/>
      <c r="L86" s="273">
        <f>IFERROR(__xludf.DUMMYFUNCTION("""COMPUTED_VALUE"""),2.0)</f>
        <v>2</v>
      </c>
      <c r="M86" s="274">
        <f>IFERROR(__xludf.DUMMYFUNCTION("""COMPUTED_VALUE"""),0.0)</f>
        <v>0</v>
      </c>
      <c r="N86" s="275"/>
      <c r="O86" s="275"/>
      <c r="P86" s="273">
        <f>IFERROR(__xludf.DUMMYFUNCTION("""COMPUTED_VALUE"""),4.0)</f>
        <v>4</v>
      </c>
      <c r="Q86" s="274">
        <f>IFERROR(__xludf.DUMMYFUNCTION("""COMPUTED_VALUE"""),0.0)</f>
        <v>0</v>
      </c>
      <c r="R86" s="275"/>
      <c r="S86" s="278"/>
      <c r="T86" s="273">
        <f>IFERROR(__xludf.DUMMYFUNCTION("""COMPUTED_VALUE"""),4.0)</f>
        <v>4</v>
      </c>
      <c r="U86" s="274">
        <f>IFERROR(__xludf.DUMMYFUNCTION("""COMPUTED_VALUE"""),0.0)</f>
        <v>0</v>
      </c>
      <c r="V86" s="275"/>
      <c r="W86" s="275"/>
      <c r="X86" s="273">
        <f>IFERROR(__xludf.DUMMYFUNCTION("""COMPUTED_VALUE"""),2.0)</f>
        <v>2</v>
      </c>
      <c r="Y86" s="274">
        <f>IFERROR(__xludf.DUMMYFUNCTION("""COMPUTED_VALUE"""),0.0)</f>
        <v>0</v>
      </c>
      <c r="Z86" s="275"/>
      <c r="AA86" s="275"/>
      <c r="AB86" s="273">
        <f>IFERROR(__xludf.DUMMYFUNCTION("""COMPUTED_VALUE"""),2.0)</f>
        <v>2</v>
      </c>
      <c r="AC86" s="274">
        <f>IFERROR(__xludf.DUMMYFUNCTION("""COMPUTED_VALUE"""),0.0)</f>
        <v>0</v>
      </c>
      <c r="AD86" s="275"/>
      <c r="AE86" s="275"/>
      <c r="AF86" s="279">
        <f>IFERROR(__xludf.DUMMYFUNCTION("""COMPUTED_VALUE"""),2.0)</f>
        <v>2</v>
      </c>
      <c r="AG86" s="274">
        <f>IFERROR(__xludf.DUMMYFUNCTION("""COMPUTED_VALUE"""),0.0)</f>
        <v>0</v>
      </c>
      <c r="AH86" s="275"/>
      <c r="AI86" s="275"/>
      <c r="AJ86" s="273">
        <f>IFERROR(__xludf.DUMMYFUNCTION("""COMPUTED_VALUE"""),5.0)</f>
        <v>5</v>
      </c>
      <c r="AK86" s="274">
        <f>IFERROR(__xludf.DUMMYFUNCTION("""COMPUTED_VALUE"""),0.0)</f>
        <v>0</v>
      </c>
      <c r="AL86" s="275"/>
      <c r="AM86" s="275"/>
      <c r="AN86" s="273">
        <f>IFERROR(__xludf.DUMMYFUNCTION("""COMPUTED_VALUE"""),19.0)</f>
        <v>19</v>
      </c>
      <c r="AO86" s="274">
        <f>IFERROR(__xludf.DUMMYFUNCTION("""COMPUTED_VALUE"""),0.0)</f>
        <v>0</v>
      </c>
      <c r="AP86" s="275"/>
      <c r="AQ86" s="275"/>
      <c r="AR86" s="273">
        <f>IFERROR(__xludf.DUMMYFUNCTION("""COMPUTED_VALUE"""),4.0)</f>
        <v>4</v>
      </c>
      <c r="AS86" s="274">
        <f>IFERROR(__xludf.DUMMYFUNCTION("""COMPUTED_VALUE"""),0.0)</f>
        <v>0</v>
      </c>
      <c r="AT86" s="275"/>
      <c r="AU86" s="275"/>
      <c r="AV86" s="273">
        <f>IFERROR(__xludf.DUMMYFUNCTION("""COMPUTED_VALUE"""),2.0)</f>
        <v>2</v>
      </c>
      <c r="AW86" s="274">
        <f>IFERROR(__xludf.DUMMYFUNCTION("""COMPUTED_VALUE"""),0.0)</f>
        <v>0</v>
      </c>
      <c r="AX86" s="275"/>
      <c r="AY86" s="275"/>
      <c r="AZ86" s="273">
        <f>IFERROR(__xludf.DUMMYFUNCTION("""COMPUTED_VALUE"""),3.0)</f>
        <v>3</v>
      </c>
      <c r="BA86" s="274">
        <f>IFERROR(__xludf.DUMMYFUNCTION("""COMPUTED_VALUE"""),0.0)</f>
        <v>0</v>
      </c>
      <c r="BB86" s="275"/>
      <c r="BC86" s="275"/>
      <c r="BD86" s="273">
        <f>IFERROR(__xludf.DUMMYFUNCTION("""COMPUTED_VALUE"""),5.0)</f>
        <v>5</v>
      </c>
      <c r="BE86" s="274">
        <f>IFERROR(__xludf.DUMMYFUNCTION("""COMPUTED_VALUE"""),0.0)</f>
        <v>0</v>
      </c>
      <c r="BF86" s="275"/>
      <c r="BG86" s="275"/>
      <c r="BH86" s="269"/>
      <c r="BI86" s="269">
        <f>IFERROR(__xludf.DUMMYFUNCTION("""COMPUTED_VALUE"""),0.0)</f>
        <v>0</v>
      </c>
      <c r="BJ86" s="269"/>
      <c r="BK86" s="269"/>
      <c r="BL86" s="269"/>
      <c r="BM86" s="269">
        <f>IFERROR(__xludf.DUMMYFUNCTION("""COMPUTED_VALUE"""),0.0)</f>
        <v>0</v>
      </c>
      <c r="BN86" s="269"/>
      <c r="BO86" s="269"/>
      <c r="BP86" s="269"/>
      <c r="BQ86" s="269">
        <f>IFERROR(__xludf.DUMMYFUNCTION("""COMPUTED_VALUE"""),0.0)</f>
        <v>0</v>
      </c>
      <c r="BR86" s="269"/>
      <c r="BS86" s="269"/>
      <c r="BT86" s="269"/>
      <c r="BU86" s="269">
        <f>IFERROR(__xludf.DUMMYFUNCTION("""COMPUTED_VALUE"""),0.0)</f>
        <v>0</v>
      </c>
      <c r="BV86" s="269"/>
      <c r="BW86" s="269"/>
      <c r="BX86" s="269"/>
      <c r="BY86" s="269">
        <f>IFERROR(__xludf.DUMMYFUNCTION("""COMPUTED_VALUE"""),0.0)</f>
        <v>0</v>
      </c>
      <c r="BZ86" s="269"/>
      <c r="CA86" s="269"/>
      <c r="CB86" s="269"/>
      <c r="CC86" s="269">
        <f>IFERROR(__xludf.DUMMYFUNCTION("""COMPUTED_VALUE"""),0.0)</f>
        <v>0</v>
      </c>
      <c r="CD86" s="269"/>
      <c r="CE86" s="269"/>
    </row>
    <row r="87">
      <c r="A87" s="271">
        <f>IFERROR(__xludf.DUMMYFUNCTION("""COMPUTED_VALUE"""),46394.0)</f>
        <v>46394</v>
      </c>
      <c r="B87" s="269" t="str">
        <f>IFERROR(__xludf.DUMMYFUNCTION("""COMPUTED_VALUE"""),"木")</f>
        <v>木</v>
      </c>
      <c r="C87" s="272">
        <f>IFERROR(__xludf.DUMMYFUNCTION("""COMPUTED_VALUE"""),0.0)</f>
        <v>0</v>
      </c>
      <c r="D87" s="273">
        <f>IFERROR(__xludf.DUMMYFUNCTION("""COMPUTED_VALUE"""),1.0)</f>
        <v>1</v>
      </c>
      <c r="E87" s="274">
        <f>IFERROR(__xludf.DUMMYFUNCTION("""COMPUTED_VALUE"""),0.0)</f>
        <v>0</v>
      </c>
      <c r="F87" s="275"/>
      <c r="G87" s="275"/>
      <c r="H87" s="273">
        <f>IFERROR(__xludf.DUMMYFUNCTION("""COMPUTED_VALUE"""),1.0)</f>
        <v>1</v>
      </c>
      <c r="I87" s="274">
        <f>IFERROR(__xludf.DUMMYFUNCTION("""COMPUTED_VALUE"""),0.0)</f>
        <v>0</v>
      </c>
      <c r="J87" s="275"/>
      <c r="K87" s="275"/>
      <c r="L87" s="273">
        <f>IFERROR(__xludf.DUMMYFUNCTION("""COMPUTED_VALUE"""),2.0)</f>
        <v>2</v>
      </c>
      <c r="M87" s="274">
        <f>IFERROR(__xludf.DUMMYFUNCTION("""COMPUTED_VALUE"""),0.0)</f>
        <v>0</v>
      </c>
      <c r="N87" s="275"/>
      <c r="O87" s="275"/>
      <c r="P87" s="273">
        <f>IFERROR(__xludf.DUMMYFUNCTION("""COMPUTED_VALUE"""),4.0)</f>
        <v>4</v>
      </c>
      <c r="Q87" s="274">
        <f>IFERROR(__xludf.DUMMYFUNCTION("""COMPUTED_VALUE"""),0.0)</f>
        <v>0</v>
      </c>
      <c r="R87" s="275"/>
      <c r="S87" s="278"/>
      <c r="T87" s="273">
        <f>IFERROR(__xludf.DUMMYFUNCTION("""COMPUTED_VALUE"""),4.0)</f>
        <v>4</v>
      </c>
      <c r="U87" s="274">
        <f>IFERROR(__xludf.DUMMYFUNCTION("""COMPUTED_VALUE"""),0.0)</f>
        <v>0</v>
      </c>
      <c r="V87" s="275"/>
      <c r="W87" s="275"/>
      <c r="X87" s="273">
        <f>IFERROR(__xludf.DUMMYFUNCTION("""COMPUTED_VALUE"""),2.0)</f>
        <v>2</v>
      </c>
      <c r="Y87" s="274">
        <f>IFERROR(__xludf.DUMMYFUNCTION("""COMPUTED_VALUE"""),0.0)</f>
        <v>0</v>
      </c>
      <c r="Z87" s="275"/>
      <c r="AA87" s="275"/>
      <c r="AB87" s="273">
        <f>IFERROR(__xludf.DUMMYFUNCTION("""COMPUTED_VALUE"""),2.0)</f>
        <v>2</v>
      </c>
      <c r="AC87" s="274">
        <f>IFERROR(__xludf.DUMMYFUNCTION("""COMPUTED_VALUE"""),0.0)</f>
        <v>0</v>
      </c>
      <c r="AD87" s="275"/>
      <c r="AE87" s="275"/>
      <c r="AF87" s="279">
        <f>IFERROR(__xludf.DUMMYFUNCTION("""COMPUTED_VALUE"""),2.0)</f>
        <v>2</v>
      </c>
      <c r="AG87" s="274">
        <f>IFERROR(__xludf.DUMMYFUNCTION("""COMPUTED_VALUE"""),0.0)</f>
        <v>0</v>
      </c>
      <c r="AH87" s="275"/>
      <c r="AI87" s="275"/>
      <c r="AJ87" s="273">
        <f>IFERROR(__xludf.DUMMYFUNCTION("""COMPUTED_VALUE"""),5.0)</f>
        <v>5</v>
      </c>
      <c r="AK87" s="274">
        <f>IFERROR(__xludf.DUMMYFUNCTION("""COMPUTED_VALUE"""),0.0)</f>
        <v>0</v>
      </c>
      <c r="AL87" s="275"/>
      <c r="AM87" s="275"/>
      <c r="AN87" s="273">
        <f>IFERROR(__xludf.DUMMYFUNCTION("""COMPUTED_VALUE"""),19.0)</f>
        <v>19</v>
      </c>
      <c r="AO87" s="274">
        <f>IFERROR(__xludf.DUMMYFUNCTION("""COMPUTED_VALUE"""),0.0)</f>
        <v>0</v>
      </c>
      <c r="AP87" s="275"/>
      <c r="AQ87" s="275"/>
      <c r="AR87" s="273">
        <f>IFERROR(__xludf.DUMMYFUNCTION("""COMPUTED_VALUE"""),4.0)</f>
        <v>4</v>
      </c>
      <c r="AS87" s="274">
        <f>IFERROR(__xludf.DUMMYFUNCTION("""COMPUTED_VALUE"""),0.0)</f>
        <v>0</v>
      </c>
      <c r="AT87" s="275"/>
      <c r="AU87" s="275"/>
      <c r="AV87" s="273">
        <f>IFERROR(__xludf.DUMMYFUNCTION("""COMPUTED_VALUE"""),2.0)</f>
        <v>2</v>
      </c>
      <c r="AW87" s="274">
        <f>IFERROR(__xludf.DUMMYFUNCTION("""COMPUTED_VALUE"""),0.0)</f>
        <v>0</v>
      </c>
      <c r="AX87" s="275"/>
      <c r="AY87" s="275"/>
      <c r="AZ87" s="273">
        <f>IFERROR(__xludf.DUMMYFUNCTION("""COMPUTED_VALUE"""),3.0)</f>
        <v>3</v>
      </c>
      <c r="BA87" s="274">
        <f>IFERROR(__xludf.DUMMYFUNCTION("""COMPUTED_VALUE"""),0.0)</f>
        <v>0</v>
      </c>
      <c r="BB87" s="275"/>
      <c r="BC87" s="275"/>
      <c r="BD87" s="273">
        <f>IFERROR(__xludf.DUMMYFUNCTION("""COMPUTED_VALUE"""),5.0)</f>
        <v>5</v>
      </c>
      <c r="BE87" s="274">
        <f>IFERROR(__xludf.DUMMYFUNCTION("""COMPUTED_VALUE"""),0.0)</f>
        <v>0</v>
      </c>
      <c r="BF87" s="275"/>
      <c r="BG87" s="275"/>
      <c r="BH87" s="269"/>
      <c r="BI87" s="269">
        <f>IFERROR(__xludf.DUMMYFUNCTION("""COMPUTED_VALUE"""),0.0)</f>
        <v>0</v>
      </c>
      <c r="BJ87" s="269"/>
      <c r="BK87" s="269"/>
      <c r="BL87" s="269"/>
      <c r="BM87" s="269">
        <f>IFERROR(__xludf.DUMMYFUNCTION("""COMPUTED_VALUE"""),0.0)</f>
        <v>0</v>
      </c>
      <c r="BN87" s="269"/>
      <c r="BO87" s="269"/>
      <c r="BP87" s="269"/>
      <c r="BQ87" s="269">
        <f>IFERROR(__xludf.DUMMYFUNCTION("""COMPUTED_VALUE"""),0.0)</f>
        <v>0</v>
      </c>
      <c r="BR87" s="269"/>
      <c r="BS87" s="269"/>
      <c r="BT87" s="269"/>
      <c r="BU87" s="269">
        <f>IFERROR(__xludf.DUMMYFUNCTION("""COMPUTED_VALUE"""),0.0)</f>
        <v>0</v>
      </c>
      <c r="BV87" s="269"/>
      <c r="BW87" s="269"/>
      <c r="BX87" s="269"/>
      <c r="BY87" s="269">
        <f>IFERROR(__xludf.DUMMYFUNCTION("""COMPUTED_VALUE"""),0.0)</f>
        <v>0</v>
      </c>
      <c r="BZ87" s="269"/>
      <c r="CA87" s="269"/>
      <c r="CB87" s="269"/>
      <c r="CC87" s="269">
        <f>IFERROR(__xludf.DUMMYFUNCTION("""COMPUTED_VALUE"""),0.0)</f>
        <v>0</v>
      </c>
      <c r="CD87" s="269"/>
      <c r="CE87" s="269"/>
    </row>
    <row r="88">
      <c r="C88" s="272"/>
      <c r="D88" s="273"/>
      <c r="E88" s="274"/>
      <c r="F88" s="275"/>
      <c r="G88" s="275"/>
      <c r="H88" s="273"/>
      <c r="I88" s="274"/>
      <c r="J88" s="275"/>
      <c r="K88" s="275"/>
      <c r="L88" s="273"/>
      <c r="M88" s="274"/>
      <c r="N88" s="275"/>
      <c r="O88" s="275"/>
      <c r="P88" s="273"/>
      <c r="Q88" s="274"/>
      <c r="R88" s="275"/>
      <c r="S88" s="278"/>
      <c r="T88" s="273"/>
      <c r="U88" s="274"/>
      <c r="V88" s="275"/>
      <c r="W88" s="275"/>
      <c r="X88" s="273"/>
      <c r="Y88" s="274"/>
      <c r="Z88" s="275"/>
      <c r="AA88" s="275"/>
      <c r="AB88" s="273"/>
      <c r="AC88" s="274"/>
      <c r="AD88" s="275"/>
      <c r="AE88" s="275"/>
      <c r="AF88" s="279"/>
      <c r="AG88" s="274"/>
      <c r="AH88" s="275"/>
      <c r="AI88" s="275"/>
      <c r="AJ88" s="273"/>
      <c r="AK88" s="274"/>
      <c r="AL88" s="275"/>
      <c r="AM88" s="275"/>
      <c r="AN88" s="273"/>
      <c r="AO88" s="274"/>
      <c r="AP88" s="275"/>
      <c r="AQ88" s="275"/>
      <c r="AR88" s="273"/>
      <c r="AS88" s="274"/>
      <c r="AT88" s="275"/>
      <c r="AU88" s="275"/>
      <c r="AV88" s="273"/>
      <c r="AW88" s="274"/>
      <c r="AX88" s="275"/>
      <c r="AY88" s="275"/>
      <c r="AZ88" s="273"/>
      <c r="BA88" s="274"/>
      <c r="BB88" s="275"/>
      <c r="BC88" s="275"/>
      <c r="BD88" s="273"/>
      <c r="BE88" s="274"/>
      <c r="BF88" s="275"/>
      <c r="BG88" s="275"/>
    </row>
    <row r="89">
      <c r="C89" s="272"/>
      <c r="D89" s="273"/>
      <c r="E89" s="274"/>
      <c r="F89" s="275"/>
      <c r="G89" s="275"/>
      <c r="H89" s="273"/>
      <c r="I89" s="274"/>
      <c r="J89" s="275"/>
      <c r="K89" s="275"/>
      <c r="L89" s="273"/>
      <c r="M89" s="274"/>
      <c r="N89" s="275"/>
      <c r="O89" s="275"/>
      <c r="P89" s="273"/>
      <c r="Q89" s="274"/>
      <c r="R89" s="275"/>
      <c r="S89" s="278"/>
      <c r="T89" s="273"/>
      <c r="U89" s="274"/>
      <c r="V89" s="275"/>
      <c r="W89" s="275"/>
      <c r="X89" s="273"/>
      <c r="Y89" s="274"/>
      <c r="Z89" s="275"/>
      <c r="AA89" s="275"/>
      <c r="AB89" s="273"/>
      <c r="AC89" s="274"/>
      <c r="AD89" s="275"/>
      <c r="AE89" s="275"/>
      <c r="AF89" s="279"/>
      <c r="AG89" s="274"/>
      <c r="AH89" s="275"/>
      <c r="AI89" s="275"/>
      <c r="AJ89" s="273"/>
      <c r="AK89" s="274"/>
      <c r="AL89" s="275"/>
      <c r="AM89" s="275"/>
      <c r="AN89" s="273"/>
      <c r="AO89" s="274"/>
      <c r="AP89" s="275"/>
      <c r="AQ89" s="275"/>
      <c r="AR89" s="273"/>
      <c r="AS89" s="274"/>
      <c r="AT89" s="275"/>
      <c r="AU89" s="275"/>
      <c r="AV89" s="273"/>
      <c r="AW89" s="274"/>
      <c r="AX89" s="275"/>
      <c r="AY89" s="275"/>
      <c r="AZ89" s="273"/>
      <c r="BA89" s="274"/>
      <c r="BB89" s="275"/>
      <c r="BC89" s="275"/>
      <c r="BD89" s="273"/>
      <c r="BE89" s="274"/>
      <c r="BF89" s="275"/>
      <c r="BG89" s="275"/>
    </row>
    <row r="90">
      <c r="C90" s="272"/>
      <c r="D90" s="273"/>
      <c r="E90" s="274"/>
      <c r="F90" s="275"/>
      <c r="G90" s="275"/>
      <c r="H90" s="273"/>
      <c r="I90" s="274"/>
      <c r="J90" s="275"/>
      <c r="K90" s="275"/>
      <c r="L90" s="273"/>
      <c r="M90" s="274"/>
      <c r="N90" s="275"/>
      <c r="O90" s="275"/>
      <c r="P90" s="273"/>
      <c r="Q90" s="274"/>
      <c r="R90" s="275"/>
      <c r="S90" s="278"/>
      <c r="T90" s="273"/>
      <c r="U90" s="274"/>
      <c r="V90" s="275"/>
      <c r="W90" s="275"/>
      <c r="X90" s="273"/>
      <c r="Y90" s="274"/>
      <c r="Z90" s="275"/>
      <c r="AA90" s="275"/>
      <c r="AB90" s="273"/>
      <c r="AC90" s="274"/>
      <c r="AD90" s="275"/>
      <c r="AE90" s="275"/>
      <c r="AF90" s="279"/>
      <c r="AG90" s="274"/>
      <c r="AH90" s="275"/>
      <c r="AI90" s="275"/>
      <c r="AJ90" s="273"/>
      <c r="AK90" s="274"/>
      <c r="AL90" s="275"/>
      <c r="AM90" s="275"/>
      <c r="AN90" s="273"/>
      <c r="AO90" s="274"/>
      <c r="AP90" s="275"/>
      <c r="AQ90" s="275"/>
      <c r="AR90" s="273"/>
      <c r="AS90" s="274"/>
      <c r="AT90" s="275"/>
      <c r="AU90" s="275"/>
      <c r="AV90" s="273"/>
      <c r="AW90" s="274"/>
      <c r="AX90" s="275"/>
      <c r="AY90" s="275"/>
      <c r="AZ90" s="273"/>
      <c r="BA90" s="274"/>
      <c r="BB90" s="275"/>
      <c r="BC90" s="275"/>
      <c r="BD90" s="273"/>
      <c r="BE90" s="274"/>
      <c r="BF90" s="275"/>
      <c r="BG90" s="275"/>
    </row>
    <row r="91">
      <c r="C91" s="272"/>
      <c r="D91" s="273"/>
      <c r="E91" s="274"/>
      <c r="F91" s="275"/>
      <c r="G91" s="275"/>
      <c r="H91" s="273"/>
      <c r="I91" s="274"/>
      <c r="J91" s="275"/>
      <c r="K91" s="275"/>
      <c r="L91" s="273"/>
      <c r="M91" s="274"/>
      <c r="N91" s="275"/>
      <c r="O91" s="275"/>
      <c r="P91" s="273"/>
      <c r="Q91" s="274"/>
      <c r="R91" s="275"/>
      <c r="S91" s="278"/>
      <c r="T91" s="273"/>
      <c r="U91" s="274"/>
      <c r="V91" s="275"/>
      <c r="W91" s="275"/>
      <c r="X91" s="273"/>
      <c r="Y91" s="274"/>
      <c r="Z91" s="275"/>
      <c r="AA91" s="275"/>
      <c r="AB91" s="273"/>
      <c r="AC91" s="274"/>
      <c r="AD91" s="275"/>
      <c r="AE91" s="275"/>
      <c r="AF91" s="279"/>
      <c r="AG91" s="274"/>
      <c r="AH91" s="275"/>
      <c r="AI91" s="275"/>
      <c r="AJ91" s="273"/>
      <c r="AK91" s="274"/>
      <c r="AL91" s="275"/>
      <c r="AM91" s="275"/>
      <c r="AN91" s="273"/>
      <c r="AO91" s="274"/>
      <c r="AP91" s="275"/>
      <c r="AQ91" s="275"/>
      <c r="AR91" s="273"/>
      <c r="AS91" s="274"/>
      <c r="AT91" s="275"/>
      <c r="AU91" s="275"/>
      <c r="AV91" s="273"/>
      <c r="AW91" s="274"/>
      <c r="AX91" s="275"/>
      <c r="AY91" s="275"/>
      <c r="AZ91" s="273"/>
      <c r="BA91" s="274"/>
      <c r="BB91" s="275"/>
      <c r="BC91" s="275"/>
      <c r="BD91" s="273"/>
      <c r="BE91" s="274"/>
      <c r="BF91" s="275"/>
      <c r="BG91" s="275"/>
    </row>
    <row r="92">
      <c r="C92" s="272"/>
      <c r="D92" s="273"/>
      <c r="E92" s="274"/>
      <c r="F92" s="275"/>
      <c r="G92" s="275"/>
      <c r="H92" s="273"/>
      <c r="I92" s="274"/>
      <c r="J92" s="275"/>
      <c r="K92" s="275"/>
      <c r="L92" s="273"/>
      <c r="M92" s="274"/>
      <c r="N92" s="275"/>
      <c r="O92" s="275"/>
      <c r="P92" s="273"/>
      <c r="Q92" s="274"/>
      <c r="R92" s="275"/>
      <c r="S92" s="278"/>
      <c r="T92" s="273"/>
      <c r="U92" s="274"/>
      <c r="V92" s="275"/>
      <c r="W92" s="275"/>
      <c r="X92" s="273"/>
      <c r="Y92" s="274"/>
      <c r="Z92" s="275"/>
      <c r="AA92" s="275"/>
      <c r="AB92" s="273"/>
      <c r="AC92" s="274"/>
      <c r="AD92" s="275"/>
      <c r="AE92" s="275"/>
      <c r="AF92" s="279"/>
      <c r="AG92" s="274"/>
      <c r="AH92" s="275"/>
      <c r="AI92" s="275"/>
      <c r="AJ92" s="273"/>
      <c r="AK92" s="274"/>
      <c r="AL92" s="275"/>
      <c r="AM92" s="275"/>
      <c r="AN92" s="273"/>
      <c r="AO92" s="274"/>
      <c r="AP92" s="275"/>
      <c r="AQ92" s="275"/>
      <c r="AR92" s="273"/>
      <c r="AS92" s="274"/>
      <c r="AT92" s="275"/>
      <c r="AU92" s="275"/>
      <c r="AV92" s="273"/>
      <c r="AW92" s="274"/>
      <c r="AX92" s="275"/>
      <c r="AY92" s="275"/>
      <c r="AZ92" s="273"/>
      <c r="BA92" s="274"/>
      <c r="BB92" s="275"/>
      <c r="BC92" s="275"/>
      <c r="BD92" s="273"/>
      <c r="BE92" s="274"/>
      <c r="BF92" s="275"/>
      <c r="BG92" s="275"/>
    </row>
    <row r="93">
      <c r="C93" s="272"/>
      <c r="D93" s="273"/>
      <c r="E93" s="274"/>
      <c r="F93" s="275"/>
      <c r="G93" s="275"/>
      <c r="H93" s="273"/>
      <c r="I93" s="274"/>
      <c r="J93" s="275"/>
      <c r="K93" s="275"/>
      <c r="L93" s="273"/>
      <c r="M93" s="274"/>
      <c r="N93" s="275"/>
      <c r="O93" s="275"/>
      <c r="P93" s="273"/>
      <c r="Q93" s="274"/>
      <c r="R93" s="275"/>
      <c r="S93" s="278"/>
      <c r="T93" s="273"/>
      <c r="U93" s="274"/>
      <c r="V93" s="275"/>
      <c r="W93" s="275"/>
      <c r="X93" s="273"/>
      <c r="Y93" s="274"/>
      <c r="Z93" s="275"/>
      <c r="AA93" s="275"/>
      <c r="AB93" s="273"/>
      <c r="AC93" s="274"/>
      <c r="AD93" s="275"/>
      <c r="AE93" s="275"/>
      <c r="AF93" s="279"/>
      <c r="AG93" s="274"/>
      <c r="AH93" s="275"/>
      <c r="AI93" s="275"/>
      <c r="AJ93" s="273"/>
      <c r="AK93" s="274"/>
      <c r="AL93" s="275"/>
      <c r="AM93" s="275"/>
      <c r="AN93" s="273"/>
      <c r="AO93" s="274"/>
      <c r="AP93" s="275"/>
      <c r="AQ93" s="275"/>
      <c r="AR93" s="273"/>
      <c r="AS93" s="274"/>
      <c r="AT93" s="275"/>
      <c r="AU93" s="275"/>
      <c r="AV93" s="273"/>
      <c r="AW93" s="274"/>
      <c r="AX93" s="275"/>
      <c r="AY93" s="275"/>
      <c r="AZ93" s="273"/>
      <c r="BA93" s="274"/>
      <c r="BB93" s="275"/>
      <c r="BC93" s="275"/>
      <c r="BD93" s="273"/>
      <c r="BE93" s="274"/>
      <c r="BF93" s="275"/>
      <c r="BG93" s="275"/>
    </row>
    <row r="94">
      <c r="C94" s="272"/>
      <c r="D94" s="273"/>
      <c r="E94" s="274"/>
      <c r="F94" s="275"/>
      <c r="G94" s="275"/>
      <c r="H94" s="273"/>
      <c r="I94" s="274"/>
      <c r="J94" s="275"/>
      <c r="K94" s="275"/>
      <c r="L94" s="273"/>
      <c r="M94" s="274"/>
      <c r="N94" s="275"/>
      <c r="O94" s="275"/>
      <c r="P94" s="273"/>
      <c r="Q94" s="274"/>
      <c r="R94" s="275"/>
      <c r="S94" s="278"/>
      <c r="T94" s="273"/>
      <c r="U94" s="274"/>
      <c r="V94" s="275"/>
      <c r="W94" s="275"/>
      <c r="X94" s="273"/>
      <c r="Y94" s="274"/>
      <c r="Z94" s="275"/>
      <c r="AA94" s="275"/>
      <c r="AB94" s="273"/>
      <c r="AC94" s="274"/>
      <c r="AD94" s="275"/>
      <c r="AE94" s="275"/>
      <c r="AF94" s="279"/>
      <c r="AG94" s="274"/>
      <c r="AH94" s="275"/>
      <c r="AI94" s="275"/>
      <c r="AJ94" s="273"/>
      <c r="AK94" s="274"/>
      <c r="AL94" s="275"/>
      <c r="AM94" s="275"/>
      <c r="AN94" s="273"/>
      <c r="AO94" s="274"/>
      <c r="AP94" s="275"/>
      <c r="AQ94" s="275"/>
      <c r="AR94" s="273"/>
      <c r="AS94" s="274"/>
      <c r="AT94" s="275"/>
      <c r="AU94" s="275"/>
      <c r="AV94" s="273"/>
      <c r="AW94" s="274"/>
      <c r="AX94" s="275"/>
      <c r="AY94" s="275"/>
      <c r="AZ94" s="273"/>
      <c r="BA94" s="274"/>
      <c r="BB94" s="275"/>
      <c r="BC94" s="275"/>
      <c r="BD94" s="273"/>
      <c r="BE94" s="274"/>
      <c r="BF94" s="275"/>
      <c r="BG94" s="275"/>
    </row>
    <row r="95">
      <c r="C95" s="272"/>
      <c r="D95" s="273"/>
      <c r="E95" s="274"/>
      <c r="F95" s="275"/>
      <c r="G95" s="275"/>
      <c r="H95" s="273"/>
      <c r="I95" s="274"/>
      <c r="J95" s="275"/>
      <c r="K95" s="275"/>
      <c r="L95" s="273"/>
      <c r="M95" s="274"/>
      <c r="N95" s="275"/>
      <c r="O95" s="275"/>
      <c r="P95" s="273"/>
      <c r="Q95" s="274"/>
      <c r="R95" s="275"/>
      <c r="S95" s="278"/>
      <c r="T95" s="273"/>
      <c r="U95" s="274"/>
      <c r="V95" s="275"/>
      <c r="W95" s="275"/>
      <c r="X95" s="273"/>
      <c r="Y95" s="274"/>
      <c r="Z95" s="275"/>
      <c r="AA95" s="275"/>
      <c r="AB95" s="273"/>
      <c r="AC95" s="274"/>
      <c r="AD95" s="275"/>
      <c r="AE95" s="275"/>
      <c r="AF95" s="279"/>
      <c r="AG95" s="274"/>
      <c r="AH95" s="275"/>
      <c r="AI95" s="275"/>
      <c r="AJ95" s="273"/>
      <c r="AK95" s="274"/>
      <c r="AL95" s="275"/>
      <c r="AM95" s="275"/>
      <c r="AN95" s="273"/>
      <c r="AO95" s="274"/>
      <c r="AP95" s="275"/>
      <c r="AQ95" s="275"/>
      <c r="AR95" s="273"/>
      <c r="AS95" s="274"/>
      <c r="AT95" s="275"/>
      <c r="AU95" s="275"/>
      <c r="AV95" s="273"/>
      <c r="AW95" s="274"/>
      <c r="AX95" s="275"/>
      <c r="AY95" s="275"/>
      <c r="AZ95" s="273"/>
      <c r="BA95" s="274"/>
      <c r="BB95" s="275"/>
      <c r="BC95" s="275"/>
      <c r="BD95" s="273"/>
      <c r="BE95" s="274"/>
      <c r="BF95" s="275"/>
      <c r="BG95" s="275"/>
    </row>
    <row r="96">
      <c r="C96" s="272"/>
      <c r="D96" s="273"/>
      <c r="E96" s="274"/>
      <c r="F96" s="275"/>
      <c r="G96" s="277"/>
      <c r="H96" s="273"/>
      <c r="I96" s="274"/>
      <c r="J96" s="275"/>
      <c r="K96" s="277"/>
      <c r="L96" s="273"/>
      <c r="M96" s="274"/>
      <c r="N96" s="275"/>
      <c r="O96" s="277"/>
      <c r="P96" s="273"/>
      <c r="Q96" s="274"/>
      <c r="R96" s="275"/>
      <c r="S96" s="296"/>
      <c r="T96" s="273"/>
      <c r="U96" s="274"/>
      <c r="V96" s="275"/>
      <c r="W96" s="277"/>
      <c r="X96" s="273"/>
      <c r="Y96" s="274"/>
      <c r="Z96" s="275"/>
      <c r="AA96" s="277"/>
      <c r="AB96" s="273"/>
      <c r="AC96" s="274"/>
      <c r="AD96" s="275"/>
      <c r="AE96" s="277"/>
      <c r="AF96" s="279"/>
      <c r="AG96" s="274"/>
      <c r="AH96" s="275"/>
      <c r="AI96" s="277"/>
      <c r="AJ96" s="273"/>
      <c r="AK96" s="274"/>
      <c r="AL96" s="275"/>
      <c r="AM96" s="277"/>
      <c r="AN96" s="273"/>
      <c r="AO96" s="274"/>
      <c r="AP96" s="275"/>
      <c r="AQ96" s="277"/>
      <c r="AR96" s="273"/>
      <c r="AS96" s="274"/>
      <c r="AT96" s="275"/>
      <c r="AU96" s="277"/>
      <c r="AV96" s="273"/>
      <c r="AW96" s="274"/>
      <c r="AX96" s="275"/>
      <c r="AY96" s="277"/>
      <c r="AZ96" s="273"/>
      <c r="BA96" s="274"/>
      <c r="BB96" s="275"/>
      <c r="BC96" s="277"/>
      <c r="BD96" s="273"/>
      <c r="BE96" s="274"/>
      <c r="BF96" s="275"/>
      <c r="BG96" s="277"/>
    </row>
    <row r="97">
      <c r="C97" s="272"/>
      <c r="D97" s="273"/>
      <c r="E97" s="274"/>
      <c r="F97" s="275"/>
      <c r="G97" s="275"/>
      <c r="H97" s="273"/>
      <c r="I97" s="274"/>
      <c r="J97" s="275"/>
      <c r="K97" s="275"/>
      <c r="L97" s="273"/>
      <c r="M97" s="274"/>
      <c r="N97" s="275"/>
      <c r="O97" s="275"/>
      <c r="P97" s="273"/>
      <c r="Q97" s="274"/>
      <c r="R97" s="275"/>
      <c r="S97" s="278"/>
      <c r="T97" s="273"/>
      <c r="U97" s="274"/>
      <c r="V97" s="275"/>
      <c r="W97" s="275"/>
      <c r="X97" s="273"/>
      <c r="Y97" s="274"/>
      <c r="Z97" s="275"/>
      <c r="AA97" s="275"/>
      <c r="AB97" s="273"/>
      <c r="AC97" s="274"/>
      <c r="AD97" s="275"/>
      <c r="AE97" s="275"/>
      <c r="AF97" s="279"/>
      <c r="AG97" s="274"/>
      <c r="AH97" s="275"/>
      <c r="AI97" s="275"/>
      <c r="AJ97" s="273"/>
      <c r="AK97" s="274"/>
      <c r="AL97" s="275"/>
      <c r="AM97" s="275"/>
      <c r="AN97" s="273"/>
      <c r="AO97" s="274"/>
      <c r="AP97" s="275"/>
      <c r="AQ97" s="275"/>
      <c r="AR97" s="273"/>
      <c r="AS97" s="274"/>
      <c r="AT97" s="275"/>
      <c r="AU97" s="275"/>
      <c r="AV97" s="273"/>
      <c r="AW97" s="274"/>
      <c r="AX97" s="275"/>
      <c r="AY97" s="275"/>
      <c r="AZ97" s="273"/>
      <c r="BA97" s="274"/>
      <c r="BB97" s="275"/>
      <c r="BC97" s="275"/>
      <c r="BD97" s="273"/>
      <c r="BE97" s="274"/>
      <c r="BF97" s="275"/>
      <c r="BG97" s="275"/>
    </row>
    <row r="98">
      <c r="C98" s="272"/>
      <c r="D98" s="273"/>
      <c r="E98" s="274"/>
      <c r="F98" s="275"/>
      <c r="G98" s="275"/>
      <c r="H98" s="273"/>
      <c r="I98" s="274"/>
      <c r="J98" s="275"/>
      <c r="K98" s="275"/>
      <c r="L98" s="273"/>
      <c r="M98" s="274"/>
      <c r="N98" s="275"/>
      <c r="O98" s="275"/>
      <c r="P98" s="273"/>
      <c r="Q98" s="274"/>
      <c r="R98" s="275"/>
      <c r="S98" s="278"/>
      <c r="T98" s="273"/>
      <c r="U98" s="274"/>
      <c r="V98" s="275"/>
      <c r="W98" s="275"/>
      <c r="X98" s="273"/>
      <c r="Y98" s="274"/>
      <c r="Z98" s="275"/>
      <c r="AA98" s="275"/>
      <c r="AB98" s="273"/>
      <c r="AC98" s="274"/>
      <c r="AD98" s="275"/>
      <c r="AE98" s="275"/>
      <c r="AF98" s="279"/>
      <c r="AG98" s="274"/>
      <c r="AH98" s="275"/>
      <c r="AI98" s="275"/>
      <c r="AJ98" s="273"/>
      <c r="AK98" s="274"/>
      <c r="AL98" s="275"/>
      <c r="AM98" s="275"/>
      <c r="AN98" s="273"/>
      <c r="AO98" s="274"/>
      <c r="AP98" s="275"/>
      <c r="AQ98" s="275"/>
      <c r="AR98" s="273"/>
      <c r="AS98" s="274"/>
      <c r="AT98" s="275"/>
      <c r="AU98" s="275"/>
      <c r="AV98" s="273"/>
      <c r="AW98" s="274"/>
      <c r="AX98" s="275"/>
      <c r="AY98" s="275"/>
      <c r="AZ98" s="273"/>
      <c r="BA98" s="274"/>
      <c r="BB98" s="275"/>
      <c r="BC98" s="275"/>
      <c r="BD98" s="273"/>
      <c r="BE98" s="274"/>
      <c r="BF98" s="275"/>
      <c r="BG98" s="275"/>
    </row>
    <row r="99">
      <c r="C99" s="272"/>
      <c r="D99" s="273"/>
      <c r="E99" s="274"/>
      <c r="F99" s="275"/>
      <c r="G99" s="275"/>
      <c r="H99" s="273"/>
      <c r="I99" s="274"/>
      <c r="J99" s="275"/>
      <c r="K99" s="275"/>
      <c r="L99" s="273"/>
      <c r="M99" s="274"/>
      <c r="N99" s="275"/>
      <c r="O99" s="275"/>
      <c r="P99" s="273"/>
      <c r="Q99" s="274"/>
      <c r="R99" s="275"/>
      <c r="S99" s="278"/>
      <c r="T99" s="273"/>
      <c r="U99" s="274"/>
      <c r="V99" s="275"/>
      <c r="W99" s="275"/>
      <c r="X99" s="273"/>
      <c r="Y99" s="274"/>
      <c r="Z99" s="275"/>
      <c r="AA99" s="275"/>
      <c r="AB99" s="273"/>
      <c r="AC99" s="274"/>
      <c r="AD99" s="275"/>
      <c r="AE99" s="275"/>
      <c r="AF99" s="279"/>
      <c r="AG99" s="274"/>
      <c r="AH99" s="275"/>
      <c r="AI99" s="275"/>
      <c r="AJ99" s="273"/>
      <c r="AK99" s="274"/>
      <c r="AL99" s="275"/>
      <c r="AM99" s="275"/>
      <c r="AN99" s="273"/>
      <c r="AO99" s="274"/>
      <c r="AP99" s="275"/>
      <c r="AQ99" s="275"/>
      <c r="AR99" s="273"/>
      <c r="AS99" s="274"/>
      <c r="AT99" s="275"/>
      <c r="AU99" s="275"/>
      <c r="AV99" s="273"/>
      <c r="AW99" s="274"/>
      <c r="AX99" s="275"/>
      <c r="AY99" s="275"/>
      <c r="AZ99" s="273"/>
      <c r="BA99" s="274"/>
      <c r="BB99" s="275"/>
      <c r="BC99" s="275"/>
      <c r="BD99" s="273"/>
      <c r="BE99" s="274"/>
      <c r="BF99" s="275"/>
      <c r="BG99" s="275"/>
    </row>
    <row r="100">
      <c r="C100" s="272"/>
      <c r="D100" s="273"/>
      <c r="E100" s="274"/>
      <c r="F100" s="275"/>
      <c r="G100" s="277"/>
      <c r="H100" s="273"/>
      <c r="I100" s="274"/>
      <c r="J100" s="275"/>
      <c r="K100" s="277"/>
      <c r="L100" s="273"/>
      <c r="M100" s="274"/>
      <c r="N100" s="275"/>
      <c r="O100" s="277"/>
      <c r="P100" s="273"/>
      <c r="Q100" s="274"/>
      <c r="R100" s="275"/>
      <c r="S100" s="296"/>
      <c r="T100" s="273"/>
      <c r="U100" s="274"/>
      <c r="V100" s="275"/>
      <c r="W100" s="277"/>
      <c r="X100" s="273"/>
      <c r="Y100" s="274"/>
      <c r="Z100" s="275"/>
      <c r="AA100" s="277"/>
      <c r="AB100" s="273"/>
      <c r="AC100" s="274"/>
      <c r="AD100" s="275"/>
      <c r="AE100" s="277"/>
      <c r="AF100" s="279"/>
      <c r="AG100" s="274"/>
      <c r="AH100" s="275"/>
      <c r="AI100" s="277"/>
      <c r="AJ100" s="273"/>
      <c r="AK100" s="274"/>
      <c r="AL100" s="275"/>
      <c r="AM100" s="277"/>
      <c r="AN100" s="273"/>
      <c r="AO100" s="274"/>
      <c r="AP100" s="275"/>
      <c r="AQ100" s="277"/>
      <c r="AR100" s="273"/>
      <c r="AS100" s="274"/>
      <c r="AT100" s="275"/>
      <c r="AU100" s="277"/>
      <c r="AV100" s="273"/>
      <c r="AW100" s="274"/>
      <c r="AX100" s="275"/>
      <c r="AY100" s="277"/>
      <c r="AZ100" s="273"/>
      <c r="BA100" s="274"/>
      <c r="BB100" s="275"/>
      <c r="BC100" s="277"/>
      <c r="BD100" s="273"/>
      <c r="BE100" s="274"/>
      <c r="BF100" s="275"/>
      <c r="BG100" s="277"/>
    </row>
    <row r="101">
      <c r="C101" s="272"/>
      <c r="D101" s="273"/>
      <c r="E101" s="274"/>
      <c r="F101" s="275"/>
      <c r="G101" s="275"/>
      <c r="H101" s="273"/>
      <c r="I101" s="274"/>
      <c r="J101" s="275"/>
      <c r="K101" s="275"/>
      <c r="L101" s="273"/>
      <c r="M101" s="274"/>
      <c r="N101" s="275"/>
      <c r="O101" s="275"/>
      <c r="P101" s="273"/>
      <c r="Q101" s="274"/>
      <c r="R101" s="275"/>
      <c r="S101" s="278"/>
      <c r="T101" s="273"/>
      <c r="U101" s="274"/>
      <c r="V101" s="275"/>
      <c r="W101" s="275"/>
      <c r="X101" s="273"/>
      <c r="Y101" s="274"/>
      <c r="Z101" s="275"/>
      <c r="AA101" s="275"/>
      <c r="AB101" s="273"/>
      <c r="AC101" s="274"/>
      <c r="AD101" s="275"/>
      <c r="AE101" s="275"/>
      <c r="AF101" s="279"/>
      <c r="AG101" s="274"/>
      <c r="AH101" s="275"/>
      <c r="AI101" s="275"/>
      <c r="AJ101" s="273"/>
      <c r="AK101" s="274"/>
      <c r="AL101" s="275"/>
      <c r="AM101" s="275"/>
      <c r="AN101" s="273"/>
      <c r="AO101" s="274"/>
      <c r="AP101" s="275"/>
      <c r="AQ101" s="275"/>
      <c r="AR101" s="273"/>
      <c r="AS101" s="274"/>
      <c r="AT101" s="275"/>
      <c r="AU101" s="275"/>
      <c r="AV101" s="273"/>
      <c r="AW101" s="274"/>
      <c r="AX101" s="275"/>
      <c r="AY101" s="275"/>
      <c r="AZ101" s="273"/>
      <c r="BA101" s="274"/>
      <c r="BB101" s="275"/>
      <c r="BC101" s="275"/>
      <c r="BD101" s="273"/>
      <c r="BE101" s="274"/>
      <c r="BF101" s="275"/>
      <c r="BG101" s="275"/>
    </row>
    <row r="102">
      <c r="C102" s="272"/>
      <c r="D102" s="273"/>
      <c r="E102" s="274"/>
      <c r="F102" s="275"/>
      <c r="G102" s="275"/>
      <c r="H102" s="273"/>
      <c r="I102" s="274"/>
      <c r="J102" s="275"/>
      <c r="K102" s="275"/>
      <c r="L102" s="273"/>
      <c r="M102" s="274"/>
      <c r="N102" s="275"/>
      <c r="O102" s="275"/>
      <c r="P102" s="273"/>
      <c r="Q102" s="274"/>
      <c r="R102" s="275"/>
      <c r="S102" s="278"/>
      <c r="T102" s="273"/>
      <c r="U102" s="274"/>
      <c r="V102" s="275"/>
      <c r="W102" s="275"/>
      <c r="X102" s="273"/>
      <c r="Y102" s="274"/>
      <c r="Z102" s="275"/>
      <c r="AA102" s="275"/>
      <c r="AB102" s="273"/>
      <c r="AC102" s="274"/>
      <c r="AD102" s="275"/>
      <c r="AE102" s="275"/>
      <c r="AF102" s="279"/>
      <c r="AG102" s="274"/>
      <c r="AH102" s="275"/>
      <c r="AI102" s="275"/>
      <c r="AJ102" s="273"/>
      <c r="AK102" s="274"/>
      <c r="AL102" s="275"/>
      <c r="AM102" s="275"/>
      <c r="AN102" s="273"/>
      <c r="AO102" s="274"/>
      <c r="AP102" s="275"/>
      <c r="AQ102" s="275"/>
      <c r="AR102" s="273"/>
      <c r="AS102" s="274"/>
      <c r="AT102" s="275"/>
      <c r="AU102" s="275"/>
      <c r="AV102" s="273"/>
      <c r="AW102" s="274"/>
      <c r="AX102" s="275"/>
      <c r="AY102" s="275"/>
      <c r="AZ102" s="273"/>
      <c r="BA102" s="274"/>
      <c r="BB102" s="275"/>
      <c r="BC102" s="275"/>
      <c r="BD102" s="273"/>
      <c r="BE102" s="274"/>
      <c r="BF102" s="275"/>
      <c r="BG102" s="275"/>
    </row>
    <row r="103">
      <c r="C103" s="272"/>
      <c r="D103" s="273"/>
      <c r="E103" s="274"/>
      <c r="F103" s="275"/>
      <c r="G103" s="275"/>
      <c r="H103" s="273"/>
      <c r="I103" s="274"/>
      <c r="J103" s="275"/>
      <c r="K103" s="275"/>
      <c r="L103" s="273"/>
      <c r="M103" s="274"/>
      <c r="N103" s="275"/>
      <c r="O103" s="275"/>
      <c r="P103" s="273"/>
      <c r="Q103" s="274"/>
      <c r="R103" s="275"/>
      <c r="S103" s="278"/>
      <c r="T103" s="273"/>
      <c r="U103" s="274"/>
      <c r="V103" s="275"/>
      <c r="W103" s="275"/>
      <c r="X103" s="273"/>
      <c r="Y103" s="274"/>
      <c r="Z103" s="275"/>
      <c r="AA103" s="275"/>
      <c r="AB103" s="273"/>
      <c r="AC103" s="274"/>
      <c r="AD103" s="275"/>
      <c r="AE103" s="275"/>
      <c r="AF103" s="279"/>
      <c r="AG103" s="274"/>
      <c r="AH103" s="275"/>
      <c r="AI103" s="275"/>
      <c r="AJ103" s="273"/>
      <c r="AK103" s="274"/>
      <c r="AL103" s="275"/>
      <c r="AM103" s="275"/>
      <c r="AN103" s="273"/>
      <c r="AO103" s="274"/>
      <c r="AP103" s="275"/>
      <c r="AQ103" s="275"/>
      <c r="AR103" s="273"/>
      <c r="AS103" s="274"/>
      <c r="AT103" s="275"/>
      <c r="AU103" s="275"/>
      <c r="AV103" s="273"/>
      <c r="AW103" s="274"/>
      <c r="AX103" s="275"/>
      <c r="AY103" s="275"/>
      <c r="AZ103" s="273"/>
      <c r="BA103" s="274"/>
      <c r="BB103" s="275"/>
      <c r="BC103" s="275"/>
      <c r="BD103" s="273"/>
      <c r="BE103" s="274"/>
      <c r="BF103" s="275"/>
      <c r="BG103" s="275"/>
    </row>
    <row r="104">
      <c r="C104" s="272"/>
      <c r="D104" s="273"/>
      <c r="E104" s="274"/>
      <c r="F104" s="275"/>
      <c r="G104" s="275"/>
      <c r="H104" s="273"/>
      <c r="I104" s="274"/>
      <c r="J104" s="275"/>
      <c r="K104" s="275"/>
      <c r="L104" s="273"/>
      <c r="M104" s="274"/>
      <c r="N104" s="275"/>
      <c r="O104" s="275"/>
      <c r="P104" s="273"/>
      <c r="Q104" s="274"/>
      <c r="R104" s="275"/>
      <c r="S104" s="278"/>
      <c r="T104" s="273"/>
      <c r="U104" s="274"/>
      <c r="V104" s="275"/>
      <c r="W104" s="275"/>
      <c r="X104" s="273"/>
      <c r="Y104" s="274"/>
      <c r="Z104" s="275"/>
      <c r="AA104" s="275"/>
      <c r="AB104" s="273"/>
      <c r="AC104" s="274"/>
      <c r="AD104" s="275"/>
      <c r="AE104" s="275"/>
      <c r="AF104" s="279"/>
      <c r="AG104" s="274"/>
      <c r="AH104" s="275"/>
      <c r="AI104" s="275"/>
      <c r="AJ104" s="273"/>
      <c r="AK104" s="274"/>
      <c r="AL104" s="275"/>
      <c r="AM104" s="275"/>
      <c r="AN104" s="273"/>
      <c r="AO104" s="274"/>
      <c r="AP104" s="275"/>
      <c r="AQ104" s="275"/>
      <c r="AR104" s="273"/>
      <c r="AS104" s="274"/>
      <c r="AT104" s="275"/>
      <c r="AU104" s="275"/>
      <c r="AV104" s="273"/>
      <c r="AW104" s="274"/>
      <c r="AX104" s="275"/>
      <c r="AY104" s="275"/>
      <c r="AZ104" s="273"/>
      <c r="BA104" s="274"/>
      <c r="BB104" s="275"/>
      <c r="BC104" s="275"/>
      <c r="BD104" s="273"/>
      <c r="BE104" s="274"/>
      <c r="BF104" s="275"/>
      <c r="BG104" s="275"/>
    </row>
    <row r="105">
      <c r="C105" s="272"/>
      <c r="D105" s="273"/>
      <c r="E105" s="274"/>
      <c r="F105" s="275"/>
      <c r="G105" s="275"/>
      <c r="H105" s="273"/>
      <c r="I105" s="274"/>
      <c r="J105" s="275"/>
      <c r="K105" s="275"/>
      <c r="L105" s="273"/>
      <c r="M105" s="274"/>
      <c r="N105" s="275"/>
      <c r="O105" s="275"/>
      <c r="P105" s="273"/>
      <c r="Q105" s="274"/>
      <c r="R105" s="275"/>
      <c r="S105" s="278"/>
      <c r="T105" s="273"/>
      <c r="U105" s="274"/>
      <c r="V105" s="275"/>
      <c r="W105" s="275"/>
      <c r="X105" s="273"/>
      <c r="Y105" s="274"/>
      <c r="Z105" s="275"/>
      <c r="AA105" s="275"/>
      <c r="AB105" s="273"/>
      <c r="AC105" s="274"/>
      <c r="AD105" s="275"/>
      <c r="AE105" s="275"/>
      <c r="AF105" s="279"/>
      <c r="AG105" s="274"/>
      <c r="AH105" s="275"/>
      <c r="AI105" s="275"/>
      <c r="AJ105" s="273"/>
      <c r="AK105" s="274"/>
      <c r="AL105" s="275"/>
      <c r="AM105" s="275"/>
      <c r="AN105" s="273"/>
      <c r="AO105" s="274"/>
      <c r="AP105" s="275"/>
      <c r="AQ105" s="275"/>
      <c r="AR105" s="273"/>
      <c r="AS105" s="274"/>
      <c r="AT105" s="275"/>
      <c r="AU105" s="275"/>
      <c r="AV105" s="273"/>
      <c r="AW105" s="274"/>
      <c r="AX105" s="275"/>
      <c r="AY105" s="275"/>
      <c r="AZ105" s="273"/>
      <c r="BA105" s="274"/>
      <c r="BB105" s="275"/>
      <c r="BC105" s="275"/>
      <c r="BD105" s="273"/>
      <c r="BE105" s="274"/>
      <c r="BF105" s="275"/>
      <c r="BG105" s="275"/>
    </row>
    <row r="106">
      <c r="C106" s="272"/>
      <c r="D106" s="273"/>
      <c r="E106" s="274"/>
      <c r="F106" s="275"/>
      <c r="G106" s="275"/>
      <c r="H106" s="273"/>
      <c r="I106" s="274"/>
      <c r="J106" s="275"/>
      <c r="K106" s="275"/>
      <c r="L106" s="273"/>
      <c r="M106" s="274"/>
      <c r="N106" s="275"/>
      <c r="O106" s="275"/>
      <c r="P106" s="273"/>
      <c r="Q106" s="274"/>
      <c r="R106" s="275"/>
      <c r="S106" s="278"/>
      <c r="T106" s="273"/>
      <c r="U106" s="274"/>
      <c r="V106" s="275"/>
      <c r="W106" s="275"/>
      <c r="X106" s="273"/>
      <c r="Y106" s="274"/>
      <c r="Z106" s="275"/>
      <c r="AA106" s="275"/>
      <c r="AB106" s="273"/>
      <c r="AC106" s="274"/>
      <c r="AD106" s="275"/>
      <c r="AE106" s="275"/>
      <c r="AF106" s="279"/>
      <c r="AG106" s="274"/>
      <c r="AH106" s="275"/>
      <c r="AI106" s="275"/>
      <c r="AJ106" s="273"/>
      <c r="AK106" s="274"/>
      <c r="AL106" s="275"/>
      <c r="AM106" s="275"/>
      <c r="AN106" s="273"/>
      <c r="AO106" s="274"/>
      <c r="AP106" s="275"/>
      <c r="AQ106" s="275"/>
      <c r="AR106" s="273"/>
      <c r="AS106" s="274"/>
      <c r="AT106" s="275"/>
      <c r="AU106" s="275"/>
      <c r="AV106" s="273"/>
      <c r="AW106" s="274"/>
      <c r="AX106" s="275"/>
      <c r="AY106" s="275"/>
      <c r="AZ106" s="273"/>
      <c r="BA106" s="274"/>
      <c r="BB106" s="275"/>
      <c r="BC106" s="275"/>
      <c r="BD106" s="273"/>
      <c r="BE106" s="274"/>
      <c r="BF106" s="275"/>
      <c r="BG106" s="275"/>
    </row>
    <row r="107">
      <c r="C107" s="272"/>
      <c r="D107" s="273"/>
      <c r="E107" s="274"/>
      <c r="F107" s="275"/>
      <c r="G107" s="275"/>
      <c r="H107" s="273"/>
      <c r="I107" s="274"/>
      <c r="J107" s="275"/>
      <c r="K107" s="275"/>
      <c r="L107" s="273"/>
      <c r="M107" s="274"/>
      <c r="N107" s="275"/>
      <c r="O107" s="275"/>
      <c r="P107" s="273"/>
      <c r="Q107" s="274"/>
      <c r="R107" s="275"/>
      <c r="S107" s="278"/>
      <c r="T107" s="273"/>
      <c r="U107" s="274"/>
      <c r="V107" s="275"/>
      <c r="W107" s="275"/>
      <c r="X107" s="273"/>
      <c r="Y107" s="274"/>
      <c r="Z107" s="275"/>
      <c r="AA107" s="275"/>
      <c r="AB107" s="273"/>
      <c r="AC107" s="274"/>
      <c r="AD107" s="275"/>
      <c r="AE107" s="275"/>
      <c r="AF107" s="279"/>
      <c r="AG107" s="274"/>
      <c r="AH107" s="275"/>
      <c r="AI107" s="275"/>
      <c r="AJ107" s="273"/>
      <c r="AK107" s="274"/>
      <c r="AL107" s="275"/>
      <c r="AM107" s="275"/>
      <c r="AN107" s="273"/>
      <c r="AO107" s="274"/>
      <c r="AP107" s="275"/>
      <c r="AQ107" s="275"/>
      <c r="AR107" s="273"/>
      <c r="AS107" s="274"/>
      <c r="AT107" s="275"/>
      <c r="AU107" s="275"/>
      <c r="AV107" s="273"/>
      <c r="AW107" s="274"/>
      <c r="AX107" s="275"/>
      <c r="AY107" s="275"/>
      <c r="AZ107" s="273"/>
      <c r="BA107" s="274"/>
      <c r="BB107" s="275"/>
      <c r="BC107" s="275"/>
      <c r="BD107" s="273"/>
      <c r="BE107" s="274"/>
      <c r="BF107" s="275"/>
      <c r="BG107" s="275"/>
    </row>
    <row r="108">
      <c r="C108" s="272"/>
      <c r="D108" s="273"/>
      <c r="E108" s="274"/>
      <c r="F108" s="275"/>
      <c r="G108" s="275"/>
      <c r="H108" s="273"/>
      <c r="I108" s="274"/>
      <c r="J108" s="275"/>
      <c r="K108" s="275"/>
      <c r="L108" s="273"/>
      <c r="M108" s="274"/>
      <c r="N108" s="275"/>
      <c r="O108" s="275"/>
      <c r="P108" s="273"/>
      <c r="Q108" s="274"/>
      <c r="R108" s="275"/>
      <c r="S108" s="278"/>
      <c r="T108" s="273"/>
      <c r="U108" s="274"/>
      <c r="V108" s="275"/>
      <c r="W108" s="275"/>
      <c r="X108" s="273"/>
      <c r="Y108" s="274"/>
      <c r="Z108" s="275"/>
      <c r="AA108" s="275"/>
      <c r="AB108" s="273"/>
      <c r="AC108" s="274"/>
      <c r="AD108" s="275"/>
      <c r="AE108" s="275"/>
      <c r="AF108" s="279"/>
      <c r="AG108" s="274"/>
      <c r="AH108" s="275"/>
      <c r="AI108" s="275"/>
      <c r="AJ108" s="273"/>
      <c r="AK108" s="274"/>
      <c r="AL108" s="275"/>
      <c r="AM108" s="275"/>
      <c r="AN108" s="273"/>
      <c r="AO108" s="274"/>
      <c r="AP108" s="275"/>
      <c r="AQ108" s="275"/>
      <c r="AR108" s="273"/>
      <c r="AS108" s="274"/>
      <c r="AT108" s="275"/>
      <c r="AU108" s="275"/>
      <c r="AV108" s="273"/>
      <c r="AW108" s="274"/>
      <c r="AX108" s="275"/>
      <c r="AY108" s="275"/>
      <c r="AZ108" s="273"/>
      <c r="BA108" s="274"/>
      <c r="BB108" s="275"/>
      <c r="BC108" s="275"/>
      <c r="BD108" s="273"/>
      <c r="BE108" s="274"/>
      <c r="BF108" s="275"/>
      <c r="BG108" s="275"/>
    </row>
    <row r="109">
      <c r="C109" s="272"/>
      <c r="D109" s="273"/>
      <c r="E109" s="274"/>
      <c r="F109" s="275"/>
      <c r="G109" s="275"/>
      <c r="H109" s="273"/>
      <c r="I109" s="274"/>
      <c r="J109" s="275"/>
      <c r="K109" s="275"/>
      <c r="L109" s="273"/>
      <c r="M109" s="274"/>
      <c r="N109" s="275"/>
      <c r="O109" s="275"/>
      <c r="P109" s="273"/>
      <c r="Q109" s="274"/>
      <c r="R109" s="275"/>
      <c r="S109" s="278"/>
      <c r="T109" s="273"/>
      <c r="U109" s="274"/>
      <c r="V109" s="275"/>
      <c r="W109" s="275"/>
      <c r="X109" s="273"/>
      <c r="Y109" s="274"/>
      <c r="Z109" s="275"/>
      <c r="AA109" s="275"/>
      <c r="AB109" s="273"/>
      <c r="AC109" s="274"/>
      <c r="AD109" s="275"/>
      <c r="AE109" s="275"/>
      <c r="AF109" s="279"/>
      <c r="AG109" s="274"/>
      <c r="AH109" s="275"/>
      <c r="AI109" s="275"/>
      <c r="AJ109" s="273"/>
      <c r="AK109" s="274"/>
      <c r="AL109" s="275"/>
      <c r="AM109" s="275"/>
      <c r="AN109" s="273"/>
      <c r="AO109" s="274"/>
      <c r="AP109" s="275"/>
      <c r="AQ109" s="275"/>
      <c r="AR109" s="273"/>
      <c r="AS109" s="274"/>
      <c r="AT109" s="275"/>
      <c r="AU109" s="275"/>
      <c r="AV109" s="273"/>
      <c r="AW109" s="274"/>
      <c r="AX109" s="275"/>
      <c r="AY109" s="275"/>
      <c r="AZ109" s="273"/>
      <c r="BA109" s="274"/>
      <c r="BB109" s="275"/>
      <c r="BC109" s="275"/>
      <c r="BD109" s="273"/>
      <c r="BE109" s="274"/>
      <c r="BF109" s="275"/>
      <c r="BG109" s="275"/>
    </row>
    <row r="110">
      <c r="C110" s="272"/>
      <c r="D110" s="273"/>
      <c r="E110" s="274"/>
      <c r="F110" s="275"/>
      <c r="G110" s="275"/>
      <c r="H110" s="273"/>
      <c r="I110" s="274"/>
      <c r="J110" s="275"/>
      <c r="K110" s="275"/>
      <c r="L110" s="273"/>
      <c r="M110" s="274"/>
      <c r="N110" s="275"/>
      <c r="O110" s="275"/>
      <c r="P110" s="273"/>
      <c r="Q110" s="274"/>
      <c r="R110" s="275"/>
      <c r="S110" s="278"/>
      <c r="T110" s="273"/>
      <c r="U110" s="274"/>
      <c r="V110" s="275"/>
      <c r="W110" s="275"/>
      <c r="X110" s="273"/>
      <c r="Y110" s="274"/>
      <c r="Z110" s="275"/>
      <c r="AA110" s="275"/>
      <c r="AB110" s="273"/>
      <c r="AC110" s="274"/>
      <c r="AD110" s="275"/>
      <c r="AE110" s="275"/>
      <c r="AF110" s="279"/>
      <c r="AG110" s="274"/>
      <c r="AH110" s="275"/>
      <c r="AI110" s="275"/>
      <c r="AJ110" s="273"/>
      <c r="AK110" s="274"/>
      <c r="AL110" s="275"/>
      <c r="AM110" s="275"/>
      <c r="AN110" s="273"/>
      <c r="AO110" s="274"/>
      <c r="AP110" s="275"/>
      <c r="AQ110" s="275"/>
      <c r="AR110" s="273"/>
      <c r="AS110" s="274"/>
      <c r="AT110" s="275"/>
      <c r="AU110" s="275"/>
      <c r="AV110" s="273"/>
      <c r="AW110" s="274"/>
      <c r="AX110" s="275"/>
      <c r="AY110" s="275"/>
      <c r="AZ110" s="273"/>
      <c r="BA110" s="274"/>
      <c r="BB110" s="275"/>
      <c r="BC110" s="275"/>
      <c r="BD110" s="273"/>
      <c r="BE110" s="274"/>
      <c r="BF110" s="275"/>
      <c r="BG110" s="275"/>
    </row>
    <row r="111">
      <c r="C111" s="272"/>
      <c r="D111" s="273"/>
      <c r="E111" s="274"/>
      <c r="F111" s="275"/>
      <c r="G111" s="275"/>
      <c r="H111" s="273"/>
      <c r="I111" s="274"/>
      <c r="J111" s="275"/>
      <c r="K111" s="275"/>
      <c r="L111" s="273"/>
      <c r="M111" s="274"/>
      <c r="N111" s="275"/>
      <c r="O111" s="275"/>
      <c r="P111" s="273"/>
      <c r="Q111" s="274"/>
      <c r="R111" s="275"/>
      <c r="S111" s="278"/>
      <c r="T111" s="273"/>
      <c r="U111" s="274"/>
      <c r="V111" s="275"/>
      <c r="W111" s="275"/>
      <c r="X111" s="273"/>
      <c r="Y111" s="274"/>
      <c r="Z111" s="275"/>
      <c r="AA111" s="275"/>
      <c r="AB111" s="273"/>
      <c r="AC111" s="274"/>
      <c r="AD111" s="275"/>
      <c r="AE111" s="275"/>
      <c r="AF111" s="279"/>
      <c r="AG111" s="274"/>
      <c r="AH111" s="275"/>
      <c r="AI111" s="275"/>
      <c r="AJ111" s="273"/>
      <c r="AK111" s="274"/>
      <c r="AL111" s="275"/>
      <c r="AM111" s="275"/>
      <c r="AN111" s="273"/>
      <c r="AO111" s="274"/>
      <c r="AP111" s="275"/>
      <c r="AQ111" s="275"/>
      <c r="AR111" s="273"/>
      <c r="AS111" s="274"/>
      <c r="AT111" s="275"/>
      <c r="AU111" s="275"/>
      <c r="AV111" s="273"/>
      <c r="AW111" s="274"/>
      <c r="AX111" s="275"/>
      <c r="AY111" s="275"/>
      <c r="AZ111" s="273"/>
      <c r="BA111" s="274"/>
      <c r="BB111" s="275"/>
      <c r="BC111" s="275"/>
      <c r="BD111" s="273"/>
      <c r="BE111" s="274"/>
      <c r="BF111" s="275"/>
      <c r="BG111" s="275"/>
    </row>
    <row r="112">
      <c r="C112" s="272"/>
      <c r="D112" s="273"/>
      <c r="E112" s="274"/>
      <c r="F112" s="275"/>
      <c r="G112" s="275"/>
      <c r="H112" s="273"/>
      <c r="I112" s="274"/>
      <c r="J112" s="275"/>
      <c r="K112" s="275"/>
      <c r="L112" s="273"/>
      <c r="M112" s="274"/>
      <c r="N112" s="275"/>
      <c r="O112" s="275"/>
      <c r="P112" s="273"/>
      <c r="Q112" s="274"/>
      <c r="R112" s="275"/>
      <c r="S112" s="278"/>
      <c r="T112" s="273"/>
      <c r="U112" s="274"/>
      <c r="V112" s="275"/>
      <c r="W112" s="275"/>
      <c r="X112" s="273"/>
      <c r="Y112" s="274"/>
      <c r="Z112" s="275"/>
      <c r="AA112" s="275"/>
      <c r="AB112" s="273"/>
      <c r="AC112" s="274"/>
      <c r="AD112" s="275"/>
      <c r="AE112" s="275"/>
      <c r="AF112" s="279"/>
      <c r="AG112" s="274"/>
      <c r="AH112" s="275"/>
      <c r="AI112" s="275"/>
      <c r="AJ112" s="273"/>
      <c r="AK112" s="274"/>
      <c r="AL112" s="275"/>
      <c r="AM112" s="275"/>
      <c r="AN112" s="273"/>
      <c r="AO112" s="274"/>
      <c r="AP112" s="275"/>
      <c r="AQ112" s="275"/>
      <c r="AR112" s="273"/>
      <c r="AS112" s="274"/>
      <c r="AT112" s="275"/>
      <c r="AU112" s="275"/>
      <c r="AV112" s="273"/>
      <c r="AW112" s="274"/>
      <c r="AX112" s="275"/>
      <c r="AY112" s="275"/>
      <c r="AZ112" s="273"/>
      <c r="BA112" s="274"/>
      <c r="BB112" s="275"/>
      <c r="BC112" s="275"/>
      <c r="BD112" s="273"/>
      <c r="BE112" s="274"/>
      <c r="BF112" s="275"/>
      <c r="BG112" s="275"/>
    </row>
    <row r="113">
      <c r="C113" s="272"/>
      <c r="D113" s="273"/>
      <c r="E113" s="274"/>
      <c r="F113" s="275"/>
      <c r="G113" s="275"/>
      <c r="H113" s="273"/>
      <c r="I113" s="274"/>
      <c r="J113" s="275"/>
      <c r="K113" s="275"/>
      <c r="L113" s="273"/>
      <c r="M113" s="274"/>
      <c r="N113" s="275"/>
      <c r="O113" s="275"/>
      <c r="P113" s="273"/>
      <c r="Q113" s="274"/>
      <c r="R113" s="275"/>
      <c r="S113" s="278"/>
      <c r="T113" s="273"/>
      <c r="U113" s="274"/>
      <c r="V113" s="275"/>
      <c r="W113" s="275"/>
      <c r="X113" s="273"/>
      <c r="Y113" s="274"/>
      <c r="Z113" s="275"/>
      <c r="AA113" s="275"/>
      <c r="AB113" s="273"/>
      <c r="AC113" s="274"/>
      <c r="AD113" s="275"/>
      <c r="AE113" s="275"/>
      <c r="AF113" s="279"/>
      <c r="AG113" s="274"/>
      <c r="AH113" s="275"/>
      <c r="AI113" s="275"/>
      <c r="AJ113" s="273"/>
      <c r="AK113" s="274"/>
      <c r="AL113" s="275"/>
      <c r="AM113" s="275"/>
      <c r="AN113" s="273"/>
      <c r="AO113" s="274"/>
      <c r="AP113" s="275"/>
      <c r="AQ113" s="275"/>
      <c r="AR113" s="273"/>
      <c r="AS113" s="274"/>
      <c r="AT113" s="275"/>
      <c r="AU113" s="275"/>
      <c r="AV113" s="273"/>
      <c r="AW113" s="274"/>
      <c r="AX113" s="275"/>
      <c r="AY113" s="275"/>
      <c r="AZ113" s="273"/>
      <c r="BA113" s="274"/>
      <c r="BB113" s="275"/>
      <c r="BC113" s="275"/>
      <c r="BD113" s="273"/>
      <c r="BE113" s="274"/>
      <c r="BF113" s="275"/>
      <c r="BG113" s="275"/>
    </row>
    <row r="114">
      <c r="C114" s="272"/>
      <c r="D114" s="273"/>
      <c r="E114" s="274"/>
      <c r="F114" s="275"/>
      <c r="G114" s="275"/>
      <c r="H114" s="273"/>
      <c r="I114" s="274"/>
      <c r="J114" s="275"/>
      <c r="K114" s="275"/>
      <c r="L114" s="273"/>
      <c r="M114" s="274"/>
      <c r="N114" s="275"/>
      <c r="O114" s="275"/>
      <c r="P114" s="273"/>
      <c r="Q114" s="274"/>
      <c r="R114" s="275"/>
      <c r="S114" s="278"/>
      <c r="T114" s="273"/>
      <c r="U114" s="274"/>
      <c r="V114" s="275"/>
      <c r="W114" s="275"/>
      <c r="X114" s="273"/>
      <c r="Y114" s="274"/>
      <c r="Z114" s="275"/>
      <c r="AA114" s="275"/>
      <c r="AB114" s="273"/>
      <c r="AC114" s="274"/>
      <c r="AD114" s="275"/>
      <c r="AE114" s="275"/>
      <c r="AF114" s="279"/>
      <c r="AG114" s="274"/>
      <c r="AH114" s="275"/>
      <c r="AI114" s="275"/>
      <c r="AJ114" s="273"/>
      <c r="AK114" s="274"/>
      <c r="AL114" s="275"/>
      <c r="AM114" s="275"/>
      <c r="AN114" s="273"/>
      <c r="AO114" s="274"/>
      <c r="AP114" s="275"/>
      <c r="AQ114" s="275"/>
      <c r="AR114" s="273"/>
      <c r="AS114" s="274"/>
      <c r="AT114" s="275"/>
      <c r="AU114" s="275"/>
      <c r="AV114" s="273"/>
      <c r="AW114" s="274"/>
      <c r="AX114" s="275"/>
      <c r="AY114" s="275"/>
      <c r="AZ114" s="273"/>
      <c r="BA114" s="274"/>
      <c r="BB114" s="275"/>
      <c r="BC114" s="275"/>
      <c r="BD114" s="273"/>
      <c r="BE114" s="274"/>
      <c r="BF114" s="275"/>
      <c r="BG114" s="275"/>
    </row>
    <row r="115">
      <c r="C115" s="272"/>
      <c r="D115" s="273"/>
      <c r="E115" s="274"/>
      <c r="F115" s="275"/>
      <c r="G115" s="275"/>
      <c r="H115" s="273"/>
      <c r="I115" s="274"/>
      <c r="J115" s="275"/>
      <c r="K115" s="275"/>
      <c r="L115" s="273"/>
      <c r="M115" s="274"/>
      <c r="N115" s="275"/>
      <c r="O115" s="275"/>
      <c r="P115" s="273"/>
      <c r="Q115" s="274"/>
      <c r="R115" s="275"/>
      <c r="S115" s="278"/>
      <c r="T115" s="273"/>
      <c r="U115" s="274"/>
      <c r="V115" s="275"/>
      <c r="W115" s="275"/>
      <c r="X115" s="273"/>
      <c r="Y115" s="274"/>
      <c r="Z115" s="275"/>
      <c r="AA115" s="275"/>
      <c r="AB115" s="273"/>
      <c r="AC115" s="274"/>
      <c r="AD115" s="275"/>
      <c r="AE115" s="275"/>
      <c r="AF115" s="279"/>
      <c r="AG115" s="274"/>
      <c r="AH115" s="275"/>
      <c r="AI115" s="275"/>
      <c r="AJ115" s="273"/>
      <c r="AK115" s="274"/>
      <c r="AL115" s="275"/>
      <c r="AM115" s="275"/>
      <c r="AN115" s="273"/>
      <c r="AO115" s="274"/>
      <c r="AP115" s="275"/>
      <c r="AQ115" s="275"/>
      <c r="AR115" s="273"/>
      <c r="AS115" s="274"/>
      <c r="AT115" s="275"/>
      <c r="AU115" s="275"/>
      <c r="AV115" s="273"/>
      <c r="AW115" s="274"/>
      <c r="AX115" s="275"/>
      <c r="AY115" s="275"/>
      <c r="AZ115" s="273"/>
      <c r="BA115" s="274"/>
      <c r="BB115" s="275"/>
      <c r="BC115" s="275"/>
      <c r="BD115" s="273"/>
      <c r="BE115" s="274"/>
      <c r="BF115" s="275"/>
      <c r="BG115" s="275"/>
    </row>
    <row r="116">
      <c r="C116" s="272"/>
      <c r="D116" s="273"/>
      <c r="E116" s="274"/>
      <c r="F116" s="275"/>
      <c r="G116" s="275"/>
      <c r="H116" s="273"/>
      <c r="I116" s="274"/>
      <c r="J116" s="275"/>
      <c r="K116" s="275"/>
      <c r="L116" s="273"/>
      <c r="M116" s="274"/>
      <c r="N116" s="275"/>
      <c r="O116" s="275"/>
      <c r="P116" s="273"/>
      <c r="Q116" s="274"/>
      <c r="R116" s="275"/>
      <c r="S116" s="278"/>
      <c r="T116" s="273"/>
      <c r="U116" s="274"/>
      <c r="V116" s="275"/>
      <c r="W116" s="275"/>
      <c r="X116" s="273"/>
      <c r="Y116" s="274"/>
      <c r="Z116" s="275"/>
      <c r="AA116" s="275"/>
      <c r="AB116" s="273"/>
      <c r="AC116" s="274"/>
      <c r="AD116" s="275"/>
      <c r="AE116" s="275"/>
      <c r="AF116" s="279"/>
      <c r="AG116" s="274"/>
      <c r="AH116" s="275"/>
      <c r="AI116" s="275"/>
      <c r="AJ116" s="273"/>
      <c r="AK116" s="274"/>
      <c r="AL116" s="275"/>
      <c r="AM116" s="275"/>
      <c r="AN116" s="273"/>
      <c r="AO116" s="274"/>
      <c r="AP116" s="275"/>
      <c r="AQ116" s="275"/>
      <c r="AR116" s="273"/>
      <c r="AS116" s="274"/>
      <c r="AT116" s="275"/>
      <c r="AU116" s="275"/>
      <c r="AV116" s="273"/>
      <c r="AW116" s="274"/>
      <c r="AX116" s="275"/>
      <c r="AY116" s="275"/>
      <c r="AZ116" s="273"/>
      <c r="BA116" s="274"/>
      <c r="BB116" s="275"/>
      <c r="BC116" s="275"/>
      <c r="BD116" s="273"/>
      <c r="BE116" s="274"/>
      <c r="BF116" s="275"/>
      <c r="BG116" s="275"/>
    </row>
    <row r="117">
      <c r="C117" s="272"/>
      <c r="D117" s="273"/>
      <c r="E117" s="274"/>
      <c r="F117" s="275"/>
      <c r="G117" s="275"/>
      <c r="H117" s="273"/>
      <c r="I117" s="274"/>
      <c r="J117" s="275"/>
      <c r="K117" s="275"/>
      <c r="L117" s="273"/>
      <c r="M117" s="274"/>
      <c r="N117" s="275"/>
      <c r="O117" s="275"/>
      <c r="P117" s="273"/>
      <c r="Q117" s="274"/>
      <c r="R117" s="275"/>
      <c r="S117" s="278"/>
      <c r="T117" s="273"/>
      <c r="U117" s="274"/>
      <c r="V117" s="275"/>
      <c r="W117" s="275"/>
      <c r="X117" s="273"/>
      <c r="Y117" s="274"/>
      <c r="Z117" s="275"/>
      <c r="AA117" s="275"/>
      <c r="AB117" s="273"/>
      <c r="AC117" s="274"/>
      <c r="AD117" s="275"/>
      <c r="AE117" s="275"/>
      <c r="AF117" s="279"/>
      <c r="AG117" s="274"/>
      <c r="AH117" s="275"/>
      <c r="AI117" s="275"/>
      <c r="AJ117" s="273"/>
      <c r="AK117" s="274"/>
      <c r="AL117" s="275"/>
      <c r="AM117" s="275"/>
      <c r="AN117" s="273"/>
      <c r="AO117" s="274"/>
      <c r="AP117" s="275"/>
      <c r="AQ117" s="275"/>
      <c r="AR117" s="273"/>
      <c r="AS117" s="274"/>
      <c r="AT117" s="275"/>
      <c r="AU117" s="275"/>
      <c r="AV117" s="273"/>
      <c r="AW117" s="274"/>
      <c r="AX117" s="275"/>
      <c r="AY117" s="275"/>
      <c r="AZ117" s="273"/>
      <c r="BA117" s="274"/>
      <c r="BB117" s="275"/>
      <c r="BC117" s="275"/>
      <c r="BD117" s="273"/>
      <c r="BE117" s="274"/>
      <c r="BF117" s="275"/>
      <c r="BG117" s="275"/>
    </row>
    <row r="118">
      <c r="C118" s="272"/>
      <c r="D118" s="273"/>
      <c r="E118" s="274"/>
      <c r="F118" s="275"/>
      <c r="G118" s="277"/>
      <c r="H118" s="273"/>
      <c r="I118" s="274"/>
      <c r="J118" s="275"/>
      <c r="K118" s="277"/>
      <c r="L118" s="273"/>
      <c r="M118" s="274"/>
      <c r="N118" s="275"/>
      <c r="O118" s="277"/>
      <c r="P118" s="273"/>
      <c r="Q118" s="274"/>
      <c r="R118" s="275"/>
      <c r="S118" s="296"/>
      <c r="T118" s="273"/>
      <c r="U118" s="274"/>
      <c r="V118" s="275"/>
      <c r="W118" s="277"/>
      <c r="X118" s="273"/>
      <c r="Y118" s="274"/>
      <c r="Z118" s="275"/>
      <c r="AA118" s="277"/>
      <c r="AB118" s="273"/>
      <c r="AC118" s="274"/>
      <c r="AD118" s="275"/>
      <c r="AE118" s="277"/>
      <c r="AF118" s="279"/>
      <c r="AG118" s="274"/>
      <c r="AH118" s="275"/>
      <c r="AI118" s="277"/>
      <c r="AJ118" s="273"/>
      <c r="AK118" s="274"/>
      <c r="AL118" s="275"/>
      <c r="AM118" s="277"/>
      <c r="AN118" s="273"/>
      <c r="AO118" s="274"/>
      <c r="AP118" s="275"/>
      <c r="AQ118" s="277"/>
      <c r="AR118" s="273"/>
      <c r="AS118" s="274"/>
      <c r="AT118" s="275"/>
      <c r="AU118" s="277"/>
      <c r="AV118" s="273"/>
      <c r="AW118" s="274"/>
      <c r="AX118" s="275"/>
      <c r="AY118" s="277"/>
      <c r="AZ118" s="273"/>
      <c r="BA118" s="274"/>
      <c r="BB118" s="275"/>
      <c r="BC118" s="277"/>
      <c r="BD118" s="273"/>
      <c r="BE118" s="274"/>
      <c r="BF118" s="275"/>
      <c r="BG118" s="277"/>
    </row>
    <row r="119">
      <c r="C119" s="272"/>
      <c r="D119" s="273"/>
      <c r="E119" s="274"/>
      <c r="F119" s="275"/>
      <c r="G119" s="275"/>
      <c r="H119" s="273"/>
      <c r="I119" s="274"/>
      <c r="J119" s="275"/>
      <c r="K119" s="275"/>
      <c r="L119" s="273"/>
      <c r="M119" s="274"/>
      <c r="N119" s="275"/>
      <c r="O119" s="275"/>
      <c r="P119" s="273"/>
      <c r="Q119" s="274"/>
      <c r="R119" s="275"/>
      <c r="S119" s="278"/>
      <c r="T119" s="273"/>
      <c r="U119" s="274"/>
      <c r="V119" s="275"/>
      <c r="W119" s="275"/>
      <c r="X119" s="273"/>
      <c r="Y119" s="274"/>
      <c r="Z119" s="275"/>
      <c r="AA119" s="275"/>
      <c r="AB119" s="273"/>
      <c r="AC119" s="274"/>
      <c r="AD119" s="275"/>
      <c r="AE119" s="275"/>
      <c r="AF119" s="279"/>
      <c r="AG119" s="274"/>
      <c r="AH119" s="275"/>
      <c r="AI119" s="275"/>
      <c r="AJ119" s="273"/>
      <c r="AK119" s="274"/>
      <c r="AL119" s="275"/>
      <c r="AM119" s="275"/>
      <c r="AN119" s="273"/>
      <c r="AO119" s="274"/>
      <c r="AP119" s="275"/>
      <c r="AQ119" s="275"/>
      <c r="AR119" s="273"/>
      <c r="AS119" s="274"/>
      <c r="AT119" s="275"/>
      <c r="AU119" s="275"/>
      <c r="AV119" s="273"/>
      <c r="AW119" s="274"/>
      <c r="AX119" s="275"/>
      <c r="AY119" s="275"/>
      <c r="AZ119" s="273"/>
      <c r="BA119" s="274"/>
      <c r="BB119" s="275"/>
      <c r="BC119" s="275"/>
      <c r="BD119" s="273"/>
      <c r="BE119" s="274"/>
      <c r="BF119" s="275"/>
      <c r="BG119" s="275"/>
    </row>
    <row r="120">
      <c r="C120" s="272"/>
      <c r="D120" s="273"/>
      <c r="E120" s="274"/>
      <c r="F120" s="275"/>
      <c r="G120" s="275"/>
      <c r="H120" s="273"/>
      <c r="I120" s="274"/>
      <c r="J120" s="275"/>
      <c r="K120" s="275"/>
      <c r="L120" s="273"/>
      <c r="M120" s="274"/>
      <c r="N120" s="275"/>
      <c r="O120" s="275"/>
      <c r="P120" s="273"/>
      <c r="Q120" s="274"/>
      <c r="R120" s="275"/>
      <c r="S120" s="278"/>
      <c r="T120" s="273"/>
      <c r="U120" s="274"/>
      <c r="V120" s="275"/>
      <c r="W120" s="275"/>
      <c r="X120" s="273"/>
      <c r="Y120" s="274"/>
      <c r="Z120" s="275"/>
      <c r="AA120" s="275"/>
      <c r="AB120" s="273"/>
      <c r="AC120" s="274"/>
      <c r="AD120" s="275"/>
      <c r="AE120" s="275"/>
      <c r="AF120" s="279"/>
      <c r="AG120" s="274"/>
      <c r="AH120" s="275"/>
      <c r="AI120" s="275"/>
      <c r="AJ120" s="273"/>
      <c r="AK120" s="274"/>
      <c r="AL120" s="275"/>
      <c r="AM120" s="275"/>
      <c r="AN120" s="273"/>
      <c r="AO120" s="274"/>
      <c r="AP120" s="275"/>
      <c r="AQ120" s="275"/>
      <c r="AR120" s="273"/>
      <c r="AS120" s="274"/>
      <c r="AT120" s="275"/>
      <c r="AU120" s="275"/>
      <c r="AV120" s="273"/>
      <c r="AW120" s="274"/>
      <c r="AX120" s="275"/>
      <c r="AY120" s="275"/>
      <c r="AZ120" s="273"/>
      <c r="BA120" s="274"/>
      <c r="BB120" s="275"/>
      <c r="BC120" s="275"/>
      <c r="BD120" s="273"/>
      <c r="BE120" s="274"/>
      <c r="BF120" s="275"/>
      <c r="BG120" s="275"/>
    </row>
    <row r="121">
      <c r="C121" s="272"/>
      <c r="D121" s="273"/>
      <c r="E121" s="274"/>
      <c r="F121" s="275"/>
      <c r="G121" s="275"/>
      <c r="H121" s="273"/>
      <c r="I121" s="274"/>
      <c r="J121" s="275"/>
      <c r="K121" s="275"/>
      <c r="L121" s="273"/>
      <c r="M121" s="274"/>
      <c r="N121" s="275"/>
      <c r="O121" s="275"/>
      <c r="P121" s="273"/>
      <c r="Q121" s="274"/>
      <c r="R121" s="275"/>
      <c r="S121" s="278"/>
      <c r="T121" s="273"/>
      <c r="U121" s="274"/>
      <c r="V121" s="275"/>
      <c r="W121" s="275"/>
      <c r="X121" s="273"/>
      <c r="Y121" s="274"/>
      <c r="Z121" s="275"/>
      <c r="AA121" s="275"/>
      <c r="AB121" s="273"/>
      <c r="AC121" s="274"/>
      <c r="AD121" s="275"/>
      <c r="AE121" s="275"/>
      <c r="AF121" s="279"/>
      <c r="AG121" s="274"/>
      <c r="AH121" s="275"/>
      <c r="AI121" s="275"/>
      <c r="AJ121" s="273"/>
      <c r="AK121" s="274"/>
      <c r="AL121" s="275"/>
      <c r="AM121" s="275"/>
      <c r="AN121" s="273"/>
      <c r="AO121" s="274"/>
      <c r="AP121" s="275"/>
      <c r="AQ121" s="275"/>
      <c r="AR121" s="273"/>
      <c r="AS121" s="274"/>
      <c r="AT121" s="275"/>
      <c r="AU121" s="275"/>
      <c r="AV121" s="273"/>
      <c r="AW121" s="274"/>
      <c r="AX121" s="275"/>
      <c r="AY121" s="275"/>
      <c r="AZ121" s="273"/>
      <c r="BA121" s="274"/>
      <c r="BB121" s="275"/>
      <c r="BC121" s="275"/>
      <c r="BD121" s="273"/>
      <c r="BE121" s="274"/>
      <c r="BF121" s="275"/>
      <c r="BG121" s="275"/>
    </row>
    <row r="122">
      <c r="C122" s="272"/>
      <c r="D122" s="273"/>
      <c r="E122" s="274"/>
      <c r="F122" s="275"/>
      <c r="G122" s="275"/>
      <c r="H122" s="273"/>
      <c r="I122" s="274"/>
      <c r="J122" s="275"/>
      <c r="K122" s="275"/>
      <c r="L122" s="273"/>
      <c r="M122" s="274"/>
      <c r="N122" s="275"/>
      <c r="O122" s="275"/>
      <c r="P122" s="273"/>
      <c r="Q122" s="274"/>
      <c r="R122" s="275"/>
      <c r="S122" s="278"/>
      <c r="T122" s="273"/>
      <c r="U122" s="274"/>
      <c r="V122" s="275"/>
      <c r="W122" s="275"/>
      <c r="X122" s="273"/>
      <c r="Y122" s="274"/>
      <c r="Z122" s="275"/>
      <c r="AA122" s="275"/>
      <c r="AB122" s="273"/>
      <c r="AC122" s="274"/>
      <c r="AD122" s="275"/>
      <c r="AE122" s="275"/>
      <c r="AF122" s="279"/>
      <c r="AG122" s="274"/>
      <c r="AH122" s="275"/>
      <c r="AI122" s="275"/>
      <c r="AJ122" s="273"/>
      <c r="AK122" s="274"/>
      <c r="AL122" s="275"/>
      <c r="AM122" s="275"/>
      <c r="AN122" s="273"/>
      <c r="AO122" s="274"/>
      <c r="AP122" s="275"/>
      <c r="AQ122" s="275"/>
      <c r="AR122" s="273"/>
      <c r="AS122" s="274"/>
      <c r="AT122" s="275"/>
      <c r="AU122" s="275"/>
      <c r="AV122" s="273"/>
      <c r="AW122" s="274"/>
      <c r="AX122" s="275"/>
      <c r="AY122" s="275"/>
      <c r="AZ122" s="273"/>
      <c r="BA122" s="274"/>
      <c r="BB122" s="275"/>
      <c r="BC122" s="275"/>
      <c r="BD122" s="273"/>
      <c r="BE122" s="274"/>
      <c r="BF122" s="275"/>
      <c r="BG122" s="275"/>
    </row>
    <row r="123">
      <c r="C123" s="272"/>
      <c r="D123" s="273"/>
      <c r="E123" s="274"/>
      <c r="F123" s="275"/>
      <c r="G123" s="275"/>
      <c r="H123" s="273"/>
      <c r="I123" s="274"/>
      <c r="J123" s="275"/>
      <c r="K123" s="275"/>
      <c r="L123" s="273"/>
      <c r="M123" s="274"/>
      <c r="N123" s="275"/>
      <c r="O123" s="275"/>
      <c r="P123" s="273"/>
      <c r="Q123" s="274"/>
      <c r="R123" s="275"/>
      <c r="S123" s="278"/>
      <c r="T123" s="273"/>
      <c r="U123" s="274"/>
      <c r="V123" s="275"/>
      <c r="W123" s="275"/>
      <c r="X123" s="273"/>
      <c r="Y123" s="274"/>
      <c r="Z123" s="275"/>
      <c r="AA123" s="275"/>
      <c r="AB123" s="273"/>
      <c r="AC123" s="274"/>
      <c r="AD123" s="275"/>
      <c r="AE123" s="275"/>
      <c r="AF123" s="279"/>
      <c r="AG123" s="274"/>
      <c r="AH123" s="275"/>
      <c r="AI123" s="275"/>
      <c r="AJ123" s="273"/>
      <c r="AK123" s="274"/>
      <c r="AL123" s="275"/>
      <c r="AM123" s="275"/>
      <c r="AN123" s="273"/>
      <c r="AO123" s="274"/>
      <c r="AP123" s="275"/>
      <c r="AQ123" s="275"/>
      <c r="AR123" s="273"/>
      <c r="AS123" s="274"/>
      <c r="AT123" s="275"/>
      <c r="AU123" s="275"/>
      <c r="AV123" s="273"/>
      <c r="AW123" s="274"/>
      <c r="AX123" s="275"/>
      <c r="AY123" s="275"/>
      <c r="AZ123" s="273"/>
      <c r="BA123" s="274"/>
      <c r="BB123" s="275"/>
      <c r="BC123" s="275"/>
      <c r="BD123" s="273"/>
      <c r="BE123" s="274"/>
      <c r="BF123" s="275"/>
      <c r="BG123" s="275"/>
    </row>
    <row r="124">
      <c r="C124" s="272"/>
      <c r="D124" s="273"/>
      <c r="E124" s="274"/>
      <c r="F124" s="275"/>
      <c r="G124" s="275"/>
      <c r="H124" s="273"/>
      <c r="I124" s="274"/>
      <c r="J124" s="275"/>
      <c r="K124" s="275"/>
      <c r="L124" s="273"/>
      <c r="M124" s="274"/>
      <c r="N124" s="275"/>
      <c r="O124" s="275"/>
      <c r="P124" s="273"/>
      <c r="Q124" s="274"/>
      <c r="R124" s="275"/>
      <c r="S124" s="278"/>
      <c r="T124" s="273"/>
      <c r="U124" s="274"/>
      <c r="V124" s="275"/>
      <c r="W124" s="275"/>
      <c r="X124" s="273"/>
      <c r="Y124" s="274"/>
      <c r="Z124" s="275"/>
      <c r="AA124" s="275"/>
      <c r="AB124" s="273"/>
      <c r="AC124" s="274"/>
      <c r="AD124" s="275"/>
      <c r="AE124" s="275"/>
      <c r="AF124" s="279"/>
      <c r="AG124" s="274"/>
      <c r="AH124" s="275"/>
      <c r="AI124" s="275"/>
      <c r="AJ124" s="273"/>
      <c r="AK124" s="274"/>
      <c r="AL124" s="275"/>
      <c r="AM124" s="275"/>
      <c r="AN124" s="273"/>
      <c r="AO124" s="274"/>
      <c r="AP124" s="275"/>
      <c r="AQ124" s="275"/>
      <c r="AR124" s="273"/>
      <c r="AS124" s="274"/>
      <c r="AT124" s="275"/>
      <c r="AU124" s="275"/>
      <c r="AV124" s="273"/>
      <c r="AW124" s="274"/>
      <c r="AX124" s="275"/>
      <c r="AY124" s="275"/>
      <c r="AZ124" s="273"/>
      <c r="BA124" s="274"/>
      <c r="BB124" s="275"/>
      <c r="BC124" s="275"/>
      <c r="BD124" s="273"/>
      <c r="BE124" s="274"/>
      <c r="BF124" s="275"/>
      <c r="BG124" s="275"/>
    </row>
    <row r="125">
      <c r="C125" s="272"/>
      <c r="D125" s="273"/>
      <c r="E125" s="274"/>
      <c r="F125" s="275"/>
      <c r="G125" s="275"/>
      <c r="H125" s="273"/>
      <c r="I125" s="274"/>
      <c r="J125" s="275"/>
      <c r="K125" s="275"/>
      <c r="L125" s="273"/>
      <c r="M125" s="274"/>
      <c r="N125" s="275"/>
      <c r="O125" s="275"/>
      <c r="P125" s="273"/>
      <c r="Q125" s="274"/>
      <c r="R125" s="275"/>
      <c r="S125" s="278"/>
      <c r="T125" s="273"/>
      <c r="U125" s="274"/>
      <c r="V125" s="275"/>
      <c r="W125" s="275"/>
      <c r="X125" s="273"/>
      <c r="Y125" s="274"/>
      <c r="Z125" s="275"/>
      <c r="AA125" s="275"/>
      <c r="AB125" s="273"/>
      <c r="AC125" s="274"/>
      <c r="AD125" s="275"/>
      <c r="AE125" s="275"/>
      <c r="AF125" s="279"/>
      <c r="AG125" s="274"/>
      <c r="AH125" s="275"/>
      <c r="AI125" s="275"/>
      <c r="AJ125" s="273"/>
      <c r="AK125" s="274"/>
      <c r="AL125" s="275"/>
      <c r="AM125" s="275"/>
      <c r="AN125" s="273"/>
      <c r="AO125" s="274"/>
      <c r="AP125" s="275"/>
      <c r="AQ125" s="275"/>
      <c r="AR125" s="273"/>
      <c r="AS125" s="274"/>
      <c r="AT125" s="275"/>
      <c r="AU125" s="275"/>
      <c r="AV125" s="273"/>
      <c r="AW125" s="274"/>
      <c r="AX125" s="275"/>
      <c r="AY125" s="275"/>
      <c r="AZ125" s="273"/>
      <c r="BA125" s="274"/>
      <c r="BB125" s="275"/>
      <c r="BC125" s="275"/>
      <c r="BD125" s="273"/>
      <c r="BE125" s="274"/>
      <c r="BF125" s="275"/>
      <c r="BG125" s="275"/>
    </row>
    <row r="126">
      <c r="C126" s="272"/>
      <c r="D126" s="273"/>
      <c r="E126" s="274"/>
      <c r="F126" s="275"/>
      <c r="G126" s="275"/>
      <c r="H126" s="273"/>
      <c r="I126" s="274"/>
      <c r="J126" s="275"/>
      <c r="K126" s="275"/>
      <c r="L126" s="273"/>
      <c r="M126" s="274"/>
      <c r="N126" s="275"/>
      <c r="O126" s="275"/>
      <c r="P126" s="273"/>
      <c r="Q126" s="274"/>
      <c r="R126" s="275"/>
      <c r="S126" s="278"/>
      <c r="T126" s="273"/>
      <c r="U126" s="274"/>
      <c r="V126" s="275"/>
      <c r="W126" s="275"/>
      <c r="X126" s="273"/>
      <c r="Y126" s="274"/>
      <c r="Z126" s="275"/>
      <c r="AA126" s="275"/>
      <c r="AB126" s="273"/>
      <c r="AC126" s="274"/>
      <c r="AD126" s="275"/>
      <c r="AE126" s="275"/>
      <c r="AF126" s="279"/>
      <c r="AG126" s="274"/>
      <c r="AH126" s="275"/>
      <c r="AI126" s="275"/>
      <c r="AJ126" s="273"/>
      <c r="AK126" s="274"/>
      <c r="AL126" s="275"/>
      <c r="AM126" s="275"/>
      <c r="AN126" s="273"/>
      <c r="AO126" s="274"/>
      <c r="AP126" s="275"/>
      <c r="AQ126" s="275"/>
      <c r="AR126" s="273"/>
      <c r="AS126" s="274"/>
      <c r="AT126" s="275"/>
      <c r="AU126" s="275"/>
      <c r="AV126" s="273"/>
      <c r="AW126" s="274"/>
      <c r="AX126" s="275"/>
      <c r="AY126" s="275"/>
      <c r="AZ126" s="273"/>
      <c r="BA126" s="274"/>
      <c r="BB126" s="275"/>
      <c r="BC126" s="275"/>
      <c r="BD126" s="273"/>
      <c r="BE126" s="274"/>
      <c r="BF126" s="275"/>
      <c r="BG126" s="275"/>
    </row>
    <row r="127">
      <c r="C127" s="272"/>
      <c r="D127" s="273"/>
      <c r="E127" s="274"/>
      <c r="F127" s="275"/>
      <c r="G127" s="275"/>
      <c r="H127" s="273"/>
      <c r="I127" s="274"/>
      <c r="J127" s="275"/>
      <c r="K127" s="275"/>
      <c r="L127" s="273"/>
      <c r="M127" s="274"/>
      <c r="N127" s="275"/>
      <c r="O127" s="275"/>
      <c r="P127" s="273"/>
      <c r="Q127" s="274"/>
      <c r="R127" s="275"/>
      <c r="S127" s="278"/>
      <c r="T127" s="273"/>
      <c r="U127" s="274"/>
      <c r="V127" s="275"/>
      <c r="W127" s="275"/>
      <c r="X127" s="273"/>
      <c r="Y127" s="274"/>
      <c r="Z127" s="275"/>
      <c r="AA127" s="275"/>
      <c r="AB127" s="273"/>
      <c r="AC127" s="274"/>
      <c r="AD127" s="275"/>
      <c r="AE127" s="275"/>
      <c r="AF127" s="279"/>
      <c r="AG127" s="274"/>
      <c r="AH127" s="275"/>
      <c r="AI127" s="275"/>
      <c r="AJ127" s="273"/>
      <c r="AK127" s="274"/>
      <c r="AL127" s="275"/>
      <c r="AM127" s="275"/>
      <c r="AN127" s="273"/>
      <c r="AO127" s="274"/>
      <c r="AP127" s="275"/>
      <c r="AQ127" s="275"/>
      <c r="AR127" s="273"/>
      <c r="AS127" s="274"/>
      <c r="AT127" s="275"/>
      <c r="AU127" s="275"/>
      <c r="AV127" s="273"/>
      <c r="AW127" s="274"/>
      <c r="AX127" s="275"/>
      <c r="AY127" s="275"/>
      <c r="AZ127" s="273"/>
      <c r="BA127" s="274"/>
      <c r="BB127" s="275"/>
      <c r="BC127" s="275"/>
      <c r="BD127" s="273"/>
      <c r="BE127" s="274"/>
      <c r="BF127" s="275"/>
      <c r="BG127" s="275"/>
    </row>
    <row r="128">
      <c r="C128" s="272"/>
      <c r="D128" s="273"/>
      <c r="E128" s="274"/>
      <c r="F128" s="275"/>
      <c r="G128" s="275"/>
      <c r="H128" s="273"/>
      <c r="I128" s="274"/>
      <c r="J128" s="275"/>
      <c r="K128" s="275"/>
      <c r="L128" s="273"/>
      <c r="M128" s="274"/>
      <c r="N128" s="275"/>
      <c r="O128" s="275"/>
      <c r="P128" s="273"/>
      <c r="Q128" s="274"/>
      <c r="R128" s="275"/>
      <c r="S128" s="278"/>
      <c r="T128" s="273"/>
      <c r="U128" s="274"/>
      <c r="V128" s="275"/>
      <c r="W128" s="275"/>
      <c r="X128" s="273"/>
      <c r="Y128" s="274"/>
      <c r="Z128" s="275"/>
      <c r="AA128" s="275"/>
      <c r="AB128" s="273"/>
      <c r="AC128" s="274"/>
      <c r="AD128" s="275"/>
      <c r="AE128" s="275"/>
      <c r="AF128" s="279"/>
      <c r="AG128" s="274"/>
      <c r="AH128" s="275"/>
      <c r="AI128" s="275"/>
      <c r="AJ128" s="273"/>
      <c r="AK128" s="274"/>
      <c r="AL128" s="275"/>
      <c r="AM128" s="275"/>
      <c r="AN128" s="273"/>
      <c r="AO128" s="274"/>
      <c r="AP128" s="275"/>
      <c r="AQ128" s="275"/>
      <c r="AR128" s="273"/>
      <c r="AS128" s="274"/>
      <c r="AT128" s="275"/>
      <c r="AU128" s="275"/>
      <c r="AV128" s="273"/>
      <c r="AW128" s="274"/>
      <c r="AX128" s="275"/>
      <c r="AY128" s="275"/>
      <c r="AZ128" s="273"/>
      <c r="BA128" s="274"/>
      <c r="BB128" s="275"/>
      <c r="BC128" s="275"/>
      <c r="BD128" s="273"/>
      <c r="BE128" s="274"/>
      <c r="BF128" s="275"/>
      <c r="BG128" s="275"/>
    </row>
    <row r="129">
      <c r="C129" s="272"/>
      <c r="D129" s="273"/>
      <c r="E129" s="274"/>
      <c r="F129" s="275"/>
      <c r="G129" s="275"/>
      <c r="H129" s="273"/>
      <c r="I129" s="274"/>
      <c r="J129" s="275"/>
      <c r="K129" s="275"/>
      <c r="L129" s="273"/>
      <c r="M129" s="274"/>
      <c r="N129" s="275"/>
      <c r="O129" s="275"/>
      <c r="P129" s="273"/>
      <c r="Q129" s="274"/>
      <c r="R129" s="275"/>
      <c r="S129" s="278"/>
      <c r="T129" s="273"/>
      <c r="U129" s="274"/>
      <c r="V129" s="275"/>
      <c r="W129" s="275"/>
      <c r="X129" s="273"/>
      <c r="Y129" s="274"/>
      <c r="Z129" s="275"/>
      <c r="AA129" s="275"/>
      <c r="AB129" s="273"/>
      <c r="AC129" s="274"/>
      <c r="AD129" s="275"/>
      <c r="AE129" s="275"/>
      <c r="AF129" s="279"/>
      <c r="AG129" s="274"/>
      <c r="AH129" s="275"/>
      <c r="AI129" s="275"/>
      <c r="AJ129" s="273"/>
      <c r="AK129" s="274"/>
      <c r="AL129" s="275"/>
      <c r="AM129" s="275"/>
      <c r="AN129" s="273"/>
      <c r="AO129" s="274"/>
      <c r="AP129" s="275"/>
      <c r="AQ129" s="275"/>
      <c r="AR129" s="273"/>
      <c r="AS129" s="274"/>
      <c r="AT129" s="275"/>
      <c r="AU129" s="275"/>
      <c r="AV129" s="273"/>
      <c r="AW129" s="274"/>
      <c r="AX129" s="275"/>
      <c r="AY129" s="275"/>
      <c r="AZ129" s="273"/>
      <c r="BA129" s="274"/>
      <c r="BB129" s="275"/>
      <c r="BC129" s="275"/>
      <c r="BD129" s="273"/>
      <c r="BE129" s="274"/>
      <c r="BF129" s="275"/>
      <c r="BG129" s="275"/>
    </row>
    <row r="130">
      <c r="C130" s="272"/>
      <c r="D130" s="273"/>
      <c r="E130" s="274"/>
      <c r="F130" s="275"/>
      <c r="G130" s="275"/>
      <c r="H130" s="273"/>
      <c r="I130" s="274"/>
      <c r="J130" s="275"/>
      <c r="K130" s="275"/>
      <c r="L130" s="273"/>
      <c r="M130" s="274"/>
      <c r="N130" s="275"/>
      <c r="O130" s="275"/>
      <c r="P130" s="273"/>
      <c r="Q130" s="274"/>
      <c r="R130" s="275"/>
      <c r="S130" s="278"/>
      <c r="T130" s="273"/>
      <c r="U130" s="274"/>
      <c r="V130" s="275"/>
      <c r="W130" s="275"/>
      <c r="X130" s="273"/>
      <c r="Y130" s="274"/>
      <c r="Z130" s="275"/>
      <c r="AA130" s="275"/>
      <c r="AB130" s="273"/>
      <c r="AC130" s="274"/>
      <c r="AD130" s="275"/>
      <c r="AE130" s="275"/>
      <c r="AF130" s="279"/>
      <c r="AG130" s="274"/>
      <c r="AH130" s="275"/>
      <c r="AI130" s="275"/>
      <c r="AJ130" s="273"/>
      <c r="AK130" s="274"/>
      <c r="AL130" s="275"/>
      <c r="AM130" s="275"/>
      <c r="AN130" s="273"/>
      <c r="AO130" s="274"/>
      <c r="AP130" s="275"/>
      <c r="AQ130" s="275"/>
      <c r="AR130" s="273"/>
      <c r="AS130" s="274"/>
      <c r="AT130" s="275"/>
      <c r="AU130" s="275"/>
      <c r="AV130" s="273"/>
      <c r="AW130" s="274"/>
      <c r="AX130" s="275"/>
      <c r="AY130" s="275"/>
      <c r="AZ130" s="273"/>
      <c r="BA130" s="274"/>
      <c r="BB130" s="275"/>
      <c r="BC130" s="275"/>
      <c r="BD130" s="273"/>
      <c r="BE130" s="274"/>
      <c r="BF130" s="275"/>
      <c r="BG130" s="275"/>
    </row>
    <row r="131">
      <c r="C131" s="272"/>
      <c r="D131" s="273"/>
      <c r="E131" s="274"/>
      <c r="F131" s="275"/>
      <c r="G131" s="275"/>
      <c r="H131" s="273"/>
      <c r="I131" s="274"/>
      <c r="J131" s="275"/>
      <c r="K131" s="275"/>
      <c r="L131" s="273"/>
      <c r="M131" s="274"/>
      <c r="N131" s="275"/>
      <c r="O131" s="275"/>
      <c r="P131" s="273"/>
      <c r="Q131" s="274"/>
      <c r="R131" s="275"/>
      <c r="S131" s="278"/>
      <c r="T131" s="273"/>
      <c r="U131" s="274"/>
      <c r="V131" s="275"/>
      <c r="W131" s="275"/>
      <c r="X131" s="273"/>
      <c r="Y131" s="274"/>
      <c r="Z131" s="275"/>
      <c r="AA131" s="275"/>
      <c r="AB131" s="273"/>
      <c r="AC131" s="274"/>
      <c r="AD131" s="275"/>
      <c r="AE131" s="275"/>
      <c r="AF131" s="279"/>
      <c r="AG131" s="274"/>
      <c r="AH131" s="275"/>
      <c r="AI131" s="275"/>
      <c r="AJ131" s="273"/>
      <c r="AK131" s="274"/>
      <c r="AL131" s="275"/>
      <c r="AM131" s="275"/>
      <c r="AN131" s="273"/>
      <c r="AO131" s="274"/>
      <c r="AP131" s="275"/>
      <c r="AQ131" s="275"/>
      <c r="AR131" s="273"/>
      <c r="AS131" s="274"/>
      <c r="AT131" s="275"/>
      <c r="AU131" s="275"/>
      <c r="AV131" s="273"/>
      <c r="AW131" s="274"/>
      <c r="AX131" s="275"/>
      <c r="AY131" s="275"/>
      <c r="AZ131" s="273"/>
      <c r="BA131" s="274"/>
      <c r="BB131" s="275"/>
      <c r="BC131" s="275"/>
      <c r="BD131" s="273"/>
      <c r="BE131" s="274"/>
      <c r="BF131" s="275"/>
      <c r="BG131" s="275"/>
    </row>
    <row r="132">
      <c r="C132" s="272"/>
      <c r="D132" s="273"/>
      <c r="E132" s="274"/>
      <c r="F132" s="275"/>
      <c r="G132" s="275"/>
      <c r="H132" s="273"/>
      <c r="I132" s="274"/>
      <c r="J132" s="275"/>
      <c r="K132" s="275"/>
      <c r="L132" s="273"/>
      <c r="M132" s="274"/>
      <c r="N132" s="275"/>
      <c r="O132" s="275"/>
      <c r="P132" s="273"/>
      <c r="Q132" s="274"/>
      <c r="R132" s="275"/>
      <c r="S132" s="278"/>
      <c r="T132" s="273"/>
      <c r="U132" s="274"/>
      <c r="V132" s="275"/>
      <c r="W132" s="275"/>
      <c r="X132" s="273"/>
      <c r="Y132" s="274"/>
      <c r="Z132" s="275"/>
      <c r="AA132" s="275"/>
      <c r="AB132" s="273"/>
      <c r="AC132" s="274"/>
      <c r="AD132" s="275"/>
      <c r="AE132" s="275"/>
      <c r="AF132" s="279"/>
      <c r="AG132" s="274"/>
      <c r="AH132" s="275"/>
      <c r="AI132" s="275"/>
      <c r="AJ132" s="273"/>
      <c r="AK132" s="274"/>
      <c r="AL132" s="275"/>
      <c r="AM132" s="275"/>
      <c r="AN132" s="273"/>
      <c r="AO132" s="274"/>
      <c r="AP132" s="275"/>
      <c r="AQ132" s="275"/>
      <c r="AR132" s="273"/>
      <c r="AS132" s="274"/>
      <c r="AT132" s="275"/>
      <c r="AU132" s="275"/>
      <c r="AV132" s="273"/>
      <c r="AW132" s="274"/>
      <c r="AX132" s="275"/>
      <c r="AY132" s="275"/>
      <c r="AZ132" s="273"/>
      <c r="BA132" s="274"/>
      <c r="BB132" s="275"/>
      <c r="BC132" s="275"/>
      <c r="BD132" s="273"/>
      <c r="BE132" s="274"/>
      <c r="BF132" s="275"/>
      <c r="BG132" s="275"/>
    </row>
    <row r="133">
      <c r="C133" s="272"/>
      <c r="D133" s="273"/>
      <c r="E133" s="274"/>
      <c r="F133" s="275"/>
      <c r="G133" s="275"/>
      <c r="H133" s="273"/>
      <c r="I133" s="274"/>
      <c r="J133" s="275"/>
      <c r="K133" s="275"/>
      <c r="L133" s="273"/>
      <c r="M133" s="274"/>
      <c r="N133" s="275"/>
      <c r="O133" s="275"/>
      <c r="P133" s="273"/>
      <c r="Q133" s="274"/>
      <c r="R133" s="275"/>
      <c r="S133" s="278"/>
      <c r="T133" s="273"/>
      <c r="U133" s="274"/>
      <c r="V133" s="275"/>
      <c r="W133" s="275"/>
      <c r="X133" s="273"/>
      <c r="Y133" s="274"/>
      <c r="Z133" s="275"/>
      <c r="AA133" s="275"/>
      <c r="AB133" s="273"/>
      <c r="AC133" s="274"/>
      <c r="AD133" s="275"/>
      <c r="AE133" s="275"/>
      <c r="AF133" s="279"/>
      <c r="AG133" s="274"/>
      <c r="AH133" s="275"/>
      <c r="AI133" s="275"/>
      <c r="AJ133" s="273"/>
      <c r="AK133" s="274"/>
      <c r="AL133" s="275"/>
      <c r="AM133" s="275"/>
      <c r="AN133" s="273"/>
      <c r="AO133" s="274"/>
      <c r="AP133" s="275"/>
      <c r="AQ133" s="275"/>
      <c r="AR133" s="273"/>
      <c r="AS133" s="274"/>
      <c r="AT133" s="275"/>
      <c r="AU133" s="275"/>
      <c r="AV133" s="273"/>
      <c r="AW133" s="274"/>
      <c r="AX133" s="275"/>
      <c r="AY133" s="275"/>
      <c r="AZ133" s="273"/>
      <c r="BA133" s="274"/>
      <c r="BB133" s="275"/>
      <c r="BC133" s="275"/>
      <c r="BD133" s="273"/>
      <c r="BE133" s="274"/>
      <c r="BF133" s="275"/>
      <c r="BG133" s="275"/>
    </row>
    <row r="134">
      <c r="C134" s="272"/>
      <c r="D134" s="273"/>
      <c r="E134" s="274"/>
      <c r="F134" s="275"/>
      <c r="G134" s="275"/>
      <c r="H134" s="273"/>
      <c r="I134" s="274"/>
      <c r="J134" s="275"/>
      <c r="K134" s="275"/>
      <c r="L134" s="273"/>
      <c r="M134" s="274"/>
      <c r="N134" s="275"/>
      <c r="O134" s="275"/>
      <c r="P134" s="273"/>
      <c r="Q134" s="274"/>
      <c r="R134" s="275"/>
      <c r="S134" s="278"/>
      <c r="T134" s="273"/>
      <c r="U134" s="274"/>
      <c r="V134" s="275"/>
      <c r="W134" s="275"/>
      <c r="X134" s="273"/>
      <c r="Y134" s="274"/>
      <c r="Z134" s="275"/>
      <c r="AA134" s="275"/>
      <c r="AB134" s="273"/>
      <c r="AC134" s="274"/>
      <c r="AD134" s="275"/>
      <c r="AE134" s="275"/>
      <c r="AF134" s="279"/>
      <c r="AG134" s="274"/>
      <c r="AH134" s="275"/>
      <c r="AI134" s="275"/>
      <c r="AJ134" s="273"/>
      <c r="AK134" s="274"/>
      <c r="AL134" s="275"/>
      <c r="AM134" s="275"/>
      <c r="AN134" s="273"/>
      <c r="AO134" s="274"/>
      <c r="AP134" s="275"/>
      <c r="AQ134" s="275"/>
      <c r="AR134" s="273"/>
      <c r="AS134" s="274"/>
      <c r="AT134" s="275"/>
      <c r="AU134" s="275"/>
      <c r="AV134" s="273"/>
      <c r="AW134" s="274"/>
      <c r="AX134" s="275"/>
      <c r="AY134" s="275"/>
      <c r="AZ134" s="273"/>
      <c r="BA134" s="274"/>
      <c r="BB134" s="275"/>
      <c r="BC134" s="275"/>
      <c r="BD134" s="273"/>
      <c r="BE134" s="274"/>
      <c r="BF134" s="275"/>
      <c r="BG134" s="275"/>
    </row>
    <row r="135">
      <c r="C135" s="272"/>
      <c r="D135" s="273"/>
      <c r="E135" s="274"/>
      <c r="F135" s="275"/>
      <c r="G135" s="275"/>
      <c r="H135" s="273"/>
      <c r="I135" s="274"/>
      <c r="J135" s="275"/>
      <c r="K135" s="275"/>
      <c r="L135" s="273"/>
      <c r="M135" s="274"/>
      <c r="N135" s="275"/>
      <c r="O135" s="275"/>
      <c r="P135" s="273"/>
      <c r="Q135" s="274"/>
      <c r="R135" s="275"/>
      <c r="S135" s="278"/>
      <c r="T135" s="273"/>
      <c r="U135" s="274"/>
      <c r="V135" s="275"/>
      <c r="W135" s="275"/>
      <c r="X135" s="273"/>
      <c r="Y135" s="274"/>
      <c r="Z135" s="275"/>
      <c r="AA135" s="275"/>
      <c r="AB135" s="273"/>
      <c r="AC135" s="274"/>
      <c r="AD135" s="275"/>
      <c r="AE135" s="275"/>
      <c r="AF135" s="279"/>
      <c r="AG135" s="274"/>
      <c r="AH135" s="275"/>
      <c r="AI135" s="275"/>
      <c r="AJ135" s="273"/>
      <c r="AK135" s="274"/>
      <c r="AL135" s="275"/>
      <c r="AM135" s="275"/>
      <c r="AN135" s="273"/>
      <c r="AO135" s="274"/>
      <c r="AP135" s="275"/>
      <c r="AQ135" s="275"/>
      <c r="AR135" s="273"/>
      <c r="AS135" s="274"/>
      <c r="AT135" s="275"/>
      <c r="AU135" s="275"/>
      <c r="AV135" s="273"/>
      <c r="AW135" s="274"/>
      <c r="AX135" s="275"/>
      <c r="AY135" s="275"/>
      <c r="AZ135" s="273"/>
      <c r="BA135" s="274"/>
      <c r="BB135" s="275"/>
      <c r="BC135" s="275"/>
      <c r="BD135" s="273"/>
      <c r="BE135" s="274"/>
      <c r="BF135" s="275"/>
      <c r="BG135" s="275"/>
    </row>
    <row r="136">
      <c r="C136" s="272"/>
      <c r="D136" s="273"/>
      <c r="E136" s="274"/>
      <c r="F136" s="275"/>
      <c r="G136" s="275"/>
      <c r="H136" s="273"/>
      <c r="I136" s="274"/>
      <c r="J136" s="275"/>
      <c r="K136" s="275"/>
      <c r="L136" s="273"/>
      <c r="M136" s="274"/>
      <c r="N136" s="275"/>
      <c r="O136" s="275"/>
      <c r="P136" s="273"/>
      <c r="Q136" s="274"/>
      <c r="R136" s="275"/>
      <c r="S136" s="278"/>
      <c r="T136" s="273"/>
      <c r="U136" s="274"/>
      <c r="V136" s="275"/>
      <c r="W136" s="275"/>
      <c r="X136" s="273"/>
      <c r="Y136" s="274"/>
      <c r="Z136" s="275"/>
      <c r="AA136" s="275"/>
      <c r="AB136" s="273"/>
      <c r="AC136" s="274"/>
      <c r="AD136" s="275"/>
      <c r="AE136" s="275"/>
      <c r="AF136" s="279"/>
      <c r="AG136" s="274"/>
      <c r="AH136" s="275"/>
      <c r="AI136" s="275"/>
      <c r="AJ136" s="273"/>
      <c r="AK136" s="274"/>
      <c r="AL136" s="275"/>
      <c r="AM136" s="275"/>
      <c r="AN136" s="273"/>
      <c r="AO136" s="274"/>
      <c r="AP136" s="275"/>
      <c r="AQ136" s="275"/>
      <c r="AR136" s="273"/>
      <c r="AS136" s="274"/>
      <c r="AT136" s="275"/>
      <c r="AU136" s="275"/>
      <c r="AV136" s="273"/>
      <c r="AW136" s="274"/>
      <c r="AX136" s="275"/>
      <c r="AY136" s="275"/>
      <c r="AZ136" s="273"/>
      <c r="BA136" s="274"/>
      <c r="BB136" s="275"/>
      <c r="BC136" s="275"/>
      <c r="BD136" s="273"/>
      <c r="BE136" s="274"/>
      <c r="BF136" s="275"/>
      <c r="BG136" s="275"/>
    </row>
    <row r="137">
      <c r="C137" s="272"/>
      <c r="D137" s="273"/>
      <c r="E137" s="274"/>
      <c r="F137" s="275"/>
      <c r="G137" s="275"/>
      <c r="H137" s="273"/>
      <c r="I137" s="274"/>
      <c r="J137" s="275"/>
      <c r="K137" s="275"/>
      <c r="L137" s="273"/>
      <c r="M137" s="274"/>
      <c r="N137" s="275"/>
      <c r="O137" s="275"/>
      <c r="P137" s="273"/>
      <c r="Q137" s="274"/>
      <c r="R137" s="275"/>
      <c r="S137" s="278"/>
      <c r="T137" s="273"/>
      <c r="U137" s="274"/>
      <c r="V137" s="275"/>
      <c r="W137" s="275"/>
      <c r="X137" s="273"/>
      <c r="Y137" s="274"/>
      <c r="Z137" s="275"/>
      <c r="AA137" s="275"/>
      <c r="AB137" s="273"/>
      <c r="AC137" s="274"/>
      <c r="AD137" s="275"/>
      <c r="AE137" s="275"/>
      <c r="AF137" s="279"/>
      <c r="AG137" s="274"/>
      <c r="AH137" s="275"/>
      <c r="AI137" s="275"/>
      <c r="AJ137" s="273"/>
      <c r="AK137" s="274"/>
      <c r="AL137" s="275"/>
      <c r="AM137" s="275"/>
      <c r="AN137" s="273"/>
      <c r="AO137" s="274"/>
      <c r="AP137" s="275"/>
      <c r="AQ137" s="275"/>
      <c r="AR137" s="273"/>
      <c r="AS137" s="274"/>
      <c r="AT137" s="275"/>
      <c r="AU137" s="275"/>
      <c r="AV137" s="273"/>
      <c r="AW137" s="274"/>
      <c r="AX137" s="275"/>
      <c r="AY137" s="275"/>
      <c r="AZ137" s="273"/>
      <c r="BA137" s="274"/>
      <c r="BB137" s="275"/>
      <c r="BC137" s="275"/>
      <c r="BD137" s="273"/>
      <c r="BE137" s="274"/>
      <c r="BF137" s="275"/>
      <c r="BG137" s="275"/>
    </row>
    <row r="138">
      <c r="C138" s="272"/>
      <c r="D138" s="273"/>
      <c r="E138" s="274"/>
      <c r="F138" s="275"/>
      <c r="G138" s="277"/>
      <c r="H138" s="273"/>
      <c r="I138" s="274"/>
      <c r="J138" s="275"/>
      <c r="K138" s="277"/>
      <c r="L138" s="273"/>
      <c r="M138" s="274"/>
      <c r="N138" s="275"/>
      <c r="O138" s="277"/>
      <c r="P138" s="273"/>
      <c r="Q138" s="274"/>
      <c r="R138" s="275"/>
      <c r="S138" s="296"/>
      <c r="T138" s="273"/>
      <c r="U138" s="274"/>
      <c r="V138" s="275"/>
      <c r="W138" s="277"/>
      <c r="X138" s="273"/>
      <c r="Y138" s="274"/>
      <c r="Z138" s="275"/>
      <c r="AA138" s="277"/>
      <c r="AB138" s="273"/>
      <c r="AC138" s="274"/>
      <c r="AD138" s="275"/>
      <c r="AE138" s="277"/>
      <c r="AF138" s="279"/>
      <c r="AG138" s="274"/>
      <c r="AH138" s="275"/>
      <c r="AI138" s="277"/>
      <c r="AJ138" s="273"/>
      <c r="AK138" s="274"/>
      <c r="AL138" s="275"/>
      <c r="AM138" s="277"/>
      <c r="AN138" s="273"/>
      <c r="AO138" s="274"/>
      <c r="AP138" s="275"/>
      <c r="AQ138" s="277"/>
      <c r="AR138" s="273"/>
      <c r="AS138" s="274"/>
      <c r="AT138" s="275"/>
      <c r="AU138" s="277"/>
      <c r="AV138" s="273"/>
      <c r="AW138" s="274"/>
      <c r="AX138" s="275"/>
      <c r="AY138" s="277"/>
      <c r="AZ138" s="273"/>
      <c r="BA138" s="274"/>
      <c r="BB138" s="275"/>
      <c r="BC138" s="277"/>
      <c r="BD138" s="273"/>
      <c r="BE138" s="274"/>
      <c r="BF138" s="275"/>
      <c r="BG138" s="277"/>
    </row>
    <row r="139">
      <c r="C139" s="272"/>
      <c r="D139" s="273"/>
      <c r="E139" s="274"/>
      <c r="F139" s="275"/>
      <c r="G139" s="275"/>
      <c r="H139" s="273"/>
      <c r="I139" s="274"/>
      <c r="J139" s="275"/>
      <c r="K139" s="275"/>
      <c r="L139" s="273"/>
      <c r="M139" s="274"/>
      <c r="N139" s="275"/>
      <c r="O139" s="275"/>
      <c r="P139" s="273"/>
      <c r="Q139" s="274"/>
      <c r="R139" s="275"/>
      <c r="S139" s="278"/>
      <c r="T139" s="273"/>
      <c r="U139" s="274"/>
      <c r="V139" s="275"/>
      <c r="W139" s="275"/>
      <c r="X139" s="273"/>
      <c r="Y139" s="274"/>
      <c r="Z139" s="275"/>
      <c r="AA139" s="275"/>
      <c r="AB139" s="273"/>
      <c r="AC139" s="274"/>
      <c r="AD139" s="275"/>
      <c r="AE139" s="275"/>
      <c r="AF139" s="279"/>
      <c r="AG139" s="274"/>
      <c r="AH139" s="275"/>
      <c r="AI139" s="275"/>
      <c r="AJ139" s="273"/>
      <c r="AK139" s="274"/>
      <c r="AL139" s="275"/>
      <c r="AM139" s="275"/>
      <c r="AN139" s="273"/>
      <c r="AO139" s="274"/>
      <c r="AP139" s="275"/>
      <c r="AQ139" s="275"/>
      <c r="AR139" s="273"/>
      <c r="AS139" s="274"/>
      <c r="AT139" s="275"/>
      <c r="AU139" s="275"/>
      <c r="AV139" s="273"/>
      <c r="AW139" s="274"/>
      <c r="AX139" s="275"/>
      <c r="AY139" s="275"/>
      <c r="AZ139" s="273"/>
      <c r="BA139" s="274"/>
      <c r="BB139" s="275"/>
      <c r="BC139" s="275"/>
      <c r="BD139" s="273"/>
      <c r="BE139" s="274"/>
      <c r="BF139" s="275"/>
      <c r="BG139" s="275"/>
    </row>
    <row r="140">
      <c r="C140" s="272"/>
      <c r="D140" s="273"/>
      <c r="E140" s="274"/>
      <c r="F140" s="275"/>
      <c r="G140" s="275"/>
      <c r="H140" s="273"/>
      <c r="I140" s="274"/>
      <c r="J140" s="275"/>
      <c r="K140" s="275"/>
      <c r="L140" s="273"/>
      <c r="M140" s="274"/>
      <c r="N140" s="275"/>
      <c r="O140" s="275"/>
      <c r="P140" s="273"/>
      <c r="Q140" s="274"/>
      <c r="R140" s="275"/>
      <c r="S140" s="278"/>
      <c r="T140" s="273"/>
      <c r="U140" s="274"/>
      <c r="V140" s="275"/>
      <c r="W140" s="275"/>
      <c r="X140" s="273"/>
      <c r="Y140" s="274"/>
      <c r="Z140" s="275"/>
      <c r="AA140" s="275"/>
      <c r="AB140" s="273"/>
      <c r="AC140" s="274"/>
      <c r="AD140" s="275"/>
      <c r="AE140" s="275"/>
      <c r="AF140" s="279"/>
      <c r="AG140" s="274"/>
      <c r="AH140" s="275"/>
      <c r="AI140" s="275"/>
      <c r="AJ140" s="273"/>
      <c r="AK140" s="274"/>
      <c r="AL140" s="275"/>
      <c r="AM140" s="275"/>
      <c r="AN140" s="273"/>
      <c r="AO140" s="274"/>
      <c r="AP140" s="275"/>
      <c r="AQ140" s="275"/>
      <c r="AR140" s="273"/>
      <c r="AS140" s="274"/>
      <c r="AT140" s="275"/>
      <c r="AU140" s="275"/>
      <c r="AV140" s="273"/>
      <c r="AW140" s="274"/>
      <c r="AX140" s="275"/>
      <c r="AY140" s="275"/>
      <c r="AZ140" s="273"/>
      <c r="BA140" s="274"/>
      <c r="BB140" s="275"/>
      <c r="BC140" s="275"/>
      <c r="BD140" s="273"/>
      <c r="BE140" s="274"/>
      <c r="BF140" s="275"/>
      <c r="BG140" s="275"/>
    </row>
    <row r="141">
      <c r="C141" s="272"/>
      <c r="D141" s="273"/>
      <c r="E141" s="274"/>
      <c r="F141" s="275"/>
      <c r="G141" s="275"/>
      <c r="H141" s="273"/>
      <c r="I141" s="274"/>
      <c r="J141" s="275"/>
      <c r="K141" s="275"/>
      <c r="L141" s="273"/>
      <c r="M141" s="274"/>
      <c r="N141" s="275"/>
      <c r="O141" s="275"/>
      <c r="P141" s="273"/>
      <c r="Q141" s="274"/>
      <c r="R141" s="275"/>
      <c r="S141" s="278"/>
      <c r="T141" s="273"/>
      <c r="U141" s="274"/>
      <c r="V141" s="275"/>
      <c r="W141" s="275"/>
      <c r="X141" s="273"/>
      <c r="Y141" s="274"/>
      <c r="Z141" s="275"/>
      <c r="AA141" s="275"/>
      <c r="AB141" s="273"/>
      <c r="AC141" s="274"/>
      <c r="AD141" s="275"/>
      <c r="AE141" s="275"/>
      <c r="AF141" s="279"/>
      <c r="AG141" s="274"/>
      <c r="AH141" s="275"/>
      <c r="AI141" s="275"/>
      <c r="AJ141" s="273"/>
      <c r="AK141" s="274"/>
      <c r="AL141" s="275"/>
      <c r="AM141" s="275"/>
      <c r="AN141" s="273"/>
      <c r="AO141" s="274"/>
      <c r="AP141" s="275"/>
      <c r="AQ141" s="275"/>
      <c r="AR141" s="273"/>
      <c r="AS141" s="274"/>
      <c r="AT141" s="275"/>
      <c r="AU141" s="275"/>
      <c r="AV141" s="273"/>
      <c r="AW141" s="274"/>
      <c r="AX141" s="275"/>
      <c r="AY141" s="275"/>
      <c r="AZ141" s="273"/>
      <c r="BA141" s="274"/>
      <c r="BB141" s="275"/>
      <c r="BC141" s="275"/>
      <c r="BD141" s="273"/>
      <c r="BE141" s="274"/>
      <c r="BF141" s="275"/>
      <c r="BG141" s="275"/>
    </row>
    <row r="142">
      <c r="C142" s="272"/>
      <c r="D142" s="273"/>
      <c r="E142" s="274"/>
      <c r="F142" s="275"/>
      <c r="G142" s="275"/>
      <c r="H142" s="273"/>
      <c r="I142" s="274"/>
      <c r="J142" s="275"/>
      <c r="K142" s="275"/>
      <c r="L142" s="273"/>
      <c r="M142" s="274"/>
      <c r="N142" s="275"/>
      <c r="O142" s="275"/>
      <c r="P142" s="273"/>
      <c r="Q142" s="274"/>
      <c r="R142" s="275"/>
      <c r="S142" s="278"/>
      <c r="T142" s="273"/>
      <c r="U142" s="274"/>
      <c r="V142" s="275"/>
      <c r="W142" s="275"/>
      <c r="X142" s="273"/>
      <c r="Y142" s="274"/>
      <c r="Z142" s="275"/>
      <c r="AA142" s="275"/>
      <c r="AB142" s="273"/>
      <c r="AC142" s="274"/>
      <c r="AD142" s="275"/>
      <c r="AE142" s="275"/>
      <c r="AF142" s="279"/>
      <c r="AG142" s="274"/>
      <c r="AH142" s="275"/>
      <c r="AI142" s="275"/>
      <c r="AJ142" s="273"/>
      <c r="AK142" s="274"/>
      <c r="AL142" s="275"/>
      <c r="AM142" s="275"/>
      <c r="AN142" s="273"/>
      <c r="AO142" s="274"/>
      <c r="AP142" s="275"/>
      <c r="AQ142" s="275"/>
      <c r="AR142" s="273"/>
      <c r="AS142" s="274"/>
      <c r="AT142" s="275"/>
      <c r="AU142" s="275"/>
      <c r="AV142" s="273"/>
      <c r="AW142" s="274"/>
      <c r="AX142" s="275"/>
      <c r="AY142" s="275"/>
      <c r="AZ142" s="273"/>
      <c r="BA142" s="274"/>
      <c r="BB142" s="275"/>
      <c r="BC142" s="275"/>
      <c r="BD142" s="273"/>
      <c r="BE142" s="274"/>
      <c r="BF142" s="275"/>
      <c r="BG142" s="275"/>
    </row>
    <row r="143">
      <c r="C143" s="272"/>
      <c r="D143" s="273"/>
      <c r="E143" s="274"/>
      <c r="F143" s="275"/>
      <c r="G143" s="275"/>
      <c r="H143" s="273"/>
      <c r="I143" s="274"/>
      <c r="J143" s="275"/>
      <c r="K143" s="275"/>
      <c r="L143" s="273"/>
      <c r="M143" s="274"/>
      <c r="N143" s="275"/>
      <c r="O143" s="275"/>
      <c r="P143" s="273"/>
      <c r="Q143" s="274"/>
      <c r="R143" s="275"/>
      <c r="S143" s="278"/>
      <c r="T143" s="273"/>
      <c r="U143" s="274"/>
      <c r="V143" s="275"/>
      <c r="W143" s="275"/>
      <c r="X143" s="273"/>
      <c r="Y143" s="274"/>
      <c r="Z143" s="275"/>
      <c r="AA143" s="275"/>
      <c r="AB143" s="273"/>
      <c r="AC143" s="274"/>
      <c r="AD143" s="275"/>
      <c r="AE143" s="275"/>
      <c r="AF143" s="279"/>
      <c r="AG143" s="274"/>
      <c r="AH143" s="275"/>
      <c r="AI143" s="275"/>
      <c r="AJ143" s="273"/>
      <c r="AK143" s="274"/>
      <c r="AL143" s="275"/>
      <c r="AM143" s="275"/>
      <c r="AN143" s="273"/>
      <c r="AO143" s="274"/>
      <c r="AP143" s="275"/>
      <c r="AQ143" s="275"/>
      <c r="AR143" s="273"/>
      <c r="AS143" s="274"/>
      <c r="AT143" s="275"/>
      <c r="AU143" s="275"/>
      <c r="AV143" s="273"/>
      <c r="AW143" s="274"/>
      <c r="AX143" s="275"/>
      <c r="AY143" s="275"/>
      <c r="AZ143" s="273"/>
      <c r="BA143" s="274"/>
      <c r="BB143" s="275"/>
      <c r="BC143" s="275"/>
      <c r="BD143" s="273"/>
      <c r="BE143" s="274"/>
      <c r="BF143" s="275"/>
      <c r="BG143" s="275"/>
    </row>
    <row r="144">
      <c r="C144" s="272"/>
      <c r="D144" s="273"/>
      <c r="E144" s="274"/>
      <c r="F144" s="275"/>
      <c r="G144" s="275"/>
      <c r="H144" s="273"/>
      <c r="I144" s="274"/>
      <c r="J144" s="275"/>
      <c r="K144" s="275"/>
      <c r="L144" s="273"/>
      <c r="M144" s="274"/>
      <c r="N144" s="275"/>
      <c r="O144" s="275"/>
      <c r="P144" s="273"/>
      <c r="Q144" s="274"/>
      <c r="R144" s="275"/>
      <c r="S144" s="278"/>
      <c r="T144" s="273"/>
      <c r="U144" s="274"/>
      <c r="V144" s="275"/>
      <c r="W144" s="275"/>
      <c r="X144" s="273"/>
      <c r="Y144" s="274"/>
      <c r="Z144" s="275"/>
      <c r="AA144" s="275"/>
      <c r="AB144" s="273"/>
      <c r="AC144" s="274"/>
      <c r="AD144" s="275"/>
      <c r="AE144" s="275"/>
      <c r="AF144" s="279"/>
      <c r="AG144" s="274"/>
      <c r="AH144" s="275"/>
      <c r="AI144" s="275"/>
      <c r="AJ144" s="273"/>
      <c r="AK144" s="274"/>
      <c r="AL144" s="275"/>
      <c r="AM144" s="275"/>
      <c r="AN144" s="273"/>
      <c r="AO144" s="274"/>
      <c r="AP144" s="275"/>
      <c r="AQ144" s="275"/>
      <c r="AR144" s="273"/>
      <c r="AS144" s="274"/>
      <c r="AT144" s="275"/>
      <c r="AU144" s="275"/>
      <c r="AV144" s="273"/>
      <c r="AW144" s="274"/>
      <c r="AX144" s="275"/>
      <c r="AY144" s="275"/>
      <c r="AZ144" s="273"/>
      <c r="BA144" s="274"/>
      <c r="BB144" s="275"/>
      <c r="BC144" s="275"/>
      <c r="BD144" s="273"/>
      <c r="BE144" s="274"/>
      <c r="BF144" s="275"/>
      <c r="BG144" s="275"/>
    </row>
    <row r="145">
      <c r="C145" s="272"/>
      <c r="D145" s="273"/>
      <c r="E145" s="274"/>
      <c r="F145" s="275"/>
      <c r="G145" s="275"/>
      <c r="H145" s="273"/>
      <c r="I145" s="274"/>
      <c r="J145" s="275"/>
      <c r="K145" s="275"/>
      <c r="L145" s="273"/>
      <c r="M145" s="274"/>
      <c r="N145" s="275"/>
      <c r="O145" s="275"/>
      <c r="P145" s="273"/>
      <c r="Q145" s="274"/>
      <c r="R145" s="275"/>
      <c r="S145" s="278"/>
      <c r="T145" s="273"/>
      <c r="U145" s="274"/>
      <c r="V145" s="275"/>
      <c r="W145" s="275"/>
      <c r="X145" s="273"/>
      <c r="Y145" s="274"/>
      <c r="Z145" s="275"/>
      <c r="AA145" s="275"/>
      <c r="AB145" s="273"/>
      <c r="AC145" s="274"/>
      <c r="AD145" s="275"/>
      <c r="AE145" s="275"/>
      <c r="AF145" s="279"/>
      <c r="AG145" s="274"/>
      <c r="AH145" s="275"/>
      <c r="AI145" s="275"/>
      <c r="AJ145" s="273"/>
      <c r="AK145" s="274"/>
      <c r="AL145" s="275"/>
      <c r="AM145" s="275"/>
      <c r="AN145" s="273"/>
      <c r="AO145" s="274"/>
      <c r="AP145" s="275"/>
      <c r="AQ145" s="275"/>
      <c r="AR145" s="273"/>
      <c r="AS145" s="274"/>
      <c r="AT145" s="275"/>
      <c r="AU145" s="275"/>
      <c r="AV145" s="273"/>
      <c r="AW145" s="274"/>
      <c r="AX145" s="275"/>
      <c r="AY145" s="275"/>
      <c r="AZ145" s="273"/>
      <c r="BA145" s="274"/>
      <c r="BB145" s="275"/>
      <c r="BC145" s="275"/>
      <c r="BD145" s="273"/>
      <c r="BE145" s="274"/>
      <c r="BF145" s="275"/>
      <c r="BG145" s="275"/>
    </row>
    <row r="146">
      <c r="C146" s="272"/>
      <c r="D146" s="273"/>
      <c r="E146" s="274"/>
      <c r="F146" s="275"/>
      <c r="G146" s="275"/>
      <c r="H146" s="273"/>
      <c r="I146" s="274"/>
      <c r="J146" s="275"/>
      <c r="K146" s="275"/>
      <c r="L146" s="273"/>
      <c r="M146" s="274"/>
      <c r="N146" s="275"/>
      <c r="O146" s="275"/>
      <c r="P146" s="273"/>
      <c r="Q146" s="274"/>
      <c r="R146" s="275"/>
      <c r="S146" s="278"/>
      <c r="T146" s="273"/>
      <c r="U146" s="274"/>
      <c r="V146" s="275"/>
      <c r="W146" s="275"/>
      <c r="X146" s="273"/>
      <c r="Y146" s="274"/>
      <c r="Z146" s="275"/>
      <c r="AA146" s="275"/>
      <c r="AB146" s="273"/>
      <c r="AC146" s="274"/>
      <c r="AD146" s="275"/>
      <c r="AE146" s="275"/>
      <c r="AF146" s="279"/>
      <c r="AG146" s="274"/>
      <c r="AH146" s="275"/>
      <c r="AI146" s="275"/>
      <c r="AJ146" s="273"/>
      <c r="AK146" s="274"/>
      <c r="AL146" s="275"/>
      <c r="AM146" s="275"/>
      <c r="AN146" s="273"/>
      <c r="AO146" s="274"/>
      <c r="AP146" s="275"/>
      <c r="AQ146" s="275"/>
      <c r="AR146" s="273"/>
      <c r="AS146" s="274"/>
      <c r="AT146" s="275"/>
      <c r="AU146" s="275"/>
      <c r="AV146" s="273"/>
      <c r="AW146" s="274"/>
      <c r="AX146" s="275"/>
      <c r="AY146" s="275"/>
      <c r="AZ146" s="273"/>
      <c r="BA146" s="274"/>
      <c r="BB146" s="275"/>
      <c r="BC146" s="275"/>
      <c r="BD146" s="273"/>
      <c r="BE146" s="274"/>
      <c r="BF146" s="275"/>
      <c r="BG146" s="275"/>
    </row>
    <row r="147">
      <c r="C147" s="272"/>
      <c r="D147" s="273"/>
      <c r="E147" s="274"/>
      <c r="F147" s="275"/>
      <c r="G147" s="275"/>
      <c r="H147" s="273"/>
      <c r="I147" s="274"/>
      <c r="J147" s="275"/>
      <c r="K147" s="275"/>
      <c r="L147" s="273"/>
      <c r="M147" s="274"/>
      <c r="N147" s="275"/>
      <c r="O147" s="275"/>
      <c r="P147" s="273"/>
      <c r="Q147" s="274"/>
      <c r="R147" s="275"/>
      <c r="S147" s="278"/>
      <c r="T147" s="273"/>
      <c r="U147" s="274"/>
      <c r="V147" s="275"/>
      <c r="W147" s="275"/>
      <c r="X147" s="273"/>
      <c r="Y147" s="274"/>
      <c r="Z147" s="275"/>
      <c r="AA147" s="275"/>
      <c r="AB147" s="273"/>
      <c r="AC147" s="274"/>
      <c r="AD147" s="275"/>
      <c r="AE147" s="275"/>
      <c r="AF147" s="279"/>
      <c r="AG147" s="274"/>
      <c r="AH147" s="275"/>
      <c r="AI147" s="275"/>
      <c r="AJ147" s="273"/>
      <c r="AK147" s="274"/>
      <c r="AL147" s="275"/>
      <c r="AM147" s="275"/>
      <c r="AN147" s="273"/>
      <c r="AO147" s="274"/>
      <c r="AP147" s="275"/>
      <c r="AQ147" s="275"/>
      <c r="AR147" s="273"/>
      <c r="AS147" s="274"/>
      <c r="AT147" s="275"/>
      <c r="AU147" s="275"/>
      <c r="AV147" s="273"/>
      <c r="AW147" s="274"/>
      <c r="AX147" s="275"/>
      <c r="AY147" s="275"/>
      <c r="AZ147" s="273"/>
      <c r="BA147" s="274"/>
      <c r="BB147" s="275"/>
      <c r="BC147" s="275"/>
      <c r="BD147" s="273"/>
      <c r="BE147" s="274"/>
      <c r="BF147" s="275"/>
      <c r="BG147" s="275"/>
    </row>
    <row r="148">
      <c r="C148" s="272"/>
      <c r="D148" s="273"/>
      <c r="E148" s="274"/>
      <c r="F148" s="275"/>
      <c r="G148" s="275"/>
      <c r="H148" s="273"/>
      <c r="I148" s="274"/>
      <c r="J148" s="275"/>
      <c r="K148" s="275"/>
      <c r="L148" s="273"/>
      <c r="M148" s="274"/>
      <c r="N148" s="275"/>
      <c r="O148" s="275"/>
      <c r="P148" s="273"/>
      <c r="Q148" s="274"/>
      <c r="R148" s="275"/>
      <c r="S148" s="278"/>
      <c r="T148" s="273"/>
      <c r="U148" s="274"/>
      <c r="V148" s="275"/>
      <c r="W148" s="275"/>
      <c r="X148" s="273"/>
      <c r="Y148" s="274"/>
      <c r="Z148" s="275"/>
      <c r="AA148" s="275"/>
      <c r="AB148" s="273"/>
      <c r="AC148" s="274"/>
      <c r="AD148" s="275"/>
      <c r="AE148" s="275"/>
      <c r="AF148" s="279"/>
      <c r="AG148" s="274"/>
      <c r="AH148" s="275"/>
      <c r="AI148" s="275"/>
      <c r="AJ148" s="273"/>
      <c r="AK148" s="274"/>
      <c r="AL148" s="275"/>
      <c r="AM148" s="275"/>
      <c r="AN148" s="273"/>
      <c r="AO148" s="274"/>
      <c r="AP148" s="275"/>
      <c r="AQ148" s="275"/>
      <c r="AR148" s="273"/>
      <c r="AS148" s="274"/>
      <c r="AT148" s="275"/>
      <c r="AU148" s="275"/>
      <c r="AV148" s="273"/>
      <c r="AW148" s="274"/>
      <c r="AX148" s="275"/>
      <c r="AY148" s="275"/>
      <c r="AZ148" s="273"/>
      <c r="BA148" s="274"/>
      <c r="BB148" s="275"/>
      <c r="BC148" s="275"/>
      <c r="BD148" s="273"/>
      <c r="BE148" s="274"/>
      <c r="BF148" s="275"/>
      <c r="BG148" s="275"/>
    </row>
    <row r="149">
      <c r="C149" s="272"/>
      <c r="D149" s="273"/>
      <c r="E149" s="274"/>
      <c r="F149" s="275"/>
      <c r="G149" s="275"/>
      <c r="H149" s="273"/>
      <c r="I149" s="274"/>
      <c r="J149" s="275"/>
      <c r="K149" s="275"/>
      <c r="L149" s="273"/>
      <c r="M149" s="274"/>
      <c r="N149" s="275"/>
      <c r="O149" s="275"/>
      <c r="P149" s="273"/>
      <c r="Q149" s="274"/>
      <c r="R149" s="275"/>
      <c r="S149" s="278"/>
      <c r="T149" s="273"/>
      <c r="U149" s="274"/>
      <c r="V149" s="275"/>
      <c r="W149" s="275"/>
      <c r="X149" s="273"/>
      <c r="Y149" s="274"/>
      <c r="Z149" s="275"/>
      <c r="AA149" s="275"/>
      <c r="AB149" s="273"/>
      <c r="AC149" s="274"/>
      <c r="AD149" s="275"/>
      <c r="AE149" s="275"/>
      <c r="AF149" s="279"/>
      <c r="AG149" s="274"/>
      <c r="AH149" s="275"/>
      <c r="AI149" s="275"/>
      <c r="AJ149" s="273"/>
      <c r="AK149" s="274"/>
      <c r="AL149" s="275"/>
      <c r="AM149" s="275"/>
      <c r="AN149" s="273"/>
      <c r="AO149" s="274"/>
      <c r="AP149" s="275"/>
      <c r="AQ149" s="275"/>
      <c r="AR149" s="273"/>
      <c r="AS149" s="274"/>
      <c r="AT149" s="275"/>
      <c r="AU149" s="275"/>
      <c r="AV149" s="273"/>
      <c r="AW149" s="274"/>
      <c r="AX149" s="275"/>
      <c r="AY149" s="275"/>
      <c r="AZ149" s="273"/>
      <c r="BA149" s="274"/>
      <c r="BB149" s="275"/>
      <c r="BC149" s="275"/>
      <c r="BD149" s="273"/>
      <c r="BE149" s="274"/>
      <c r="BF149" s="275"/>
      <c r="BG149" s="275"/>
    </row>
    <row r="150">
      <c r="C150" s="272"/>
      <c r="D150" s="273"/>
      <c r="E150" s="274"/>
      <c r="F150" s="275"/>
      <c r="G150" s="275"/>
      <c r="H150" s="273"/>
      <c r="I150" s="274"/>
      <c r="J150" s="275"/>
      <c r="K150" s="275"/>
      <c r="L150" s="273"/>
      <c r="M150" s="274"/>
      <c r="N150" s="275"/>
      <c r="O150" s="275"/>
      <c r="P150" s="273"/>
      <c r="Q150" s="274"/>
      <c r="R150" s="275"/>
      <c r="S150" s="278"/>
      <c r="T150" s="273"/>
      <c r="U150" s="274"/>
      <c r="V150" s="275"/>
      <c r="W150" s="275"/>
      <c r="X150" s="273"/>
      <c r="Y150" s="274"/>
      <c r="Z150" s="275"/>
      <c r="AA150" s="275"/>
      <c r="AB150" s="273"/>
      <c r="AC150" s="274"/>
      <c r="AD150" s="275"/>
      <c r="AE150" s="275"/>
      <c r="AF150" s="279"/>
      <c r="AG150" s="274"/>
      <c r="AH150" s="275"/>
      <c r="AI150" s="275"/>
      <c r="AJ150" s="273"/>
      <c r="AK150" s="274"/>
      <c r="AL150" s="275"/>
      <c r="AM150" s="275"/>
      <c r="AN150" s="273"/>
      <c r="AO150" s="274"/>
      <c r="AP150" s="275"/>
      <c r="AQ150" s="275"/>
      <c r="AR150" s="273"/>
      <c r="AS150" s="274"/>
      <c r="AT150" s="275"/>
      <c r="AU150" s="275"/>
      <c r="AV150" s="273"/>
      <c r="AW150" s="274"/>
      <c r="AX150" s="275"/>
      <c r="AY150" s="275"/>
      <c r="AZ150" s="273"/>
      <c r="BA150" s="274"/>
      <c r="BB150" s="275"/>
      <c r="BC150" s="275"/>
      <c r="BD150" s="273"/>
      <c r="BE150" s="274"/>
      <c r="BF150" s="275"/>
      <c r="BG150" s="275"/>
    </row>
    <row r="151">
      <c r="C151" s="272"/>
      <c r="D151" s="273"/>
      <c r="E151" s="274"/>
      <c r="F151" s="275"/>
      <c r="G151" s="275"/>
      <c r="H151" s="273"/>
      <c r="I151" s="274"/>
      <c r="J151" s="275"/>
      <c r="K151" s="275"/>
      <c r="L151" s="273"/>
      <c r="M151" s="274"/>
      <c r="N151" s="275"/>
      <c r="O151" s="275"/>
      <c r="P151" s="273"/>
      <c r="Q151" s="274"/>
      <c r="R151" s="275"/>
      <c r="S151" s="278"/>
      <c r="T151" s="273"/>
      <c r="U151" s="274"/>
      <c r="V151" s="275"/>
      <c r="W151" s="275"/>
      <c r="X151" s="273"/>
      <c r="Y151" s="274"/>
      <c r="Z151" s="275"/>
      <c r="AA151" s="275"/>
      <c r="AB151" s="273"/>
      <c r="AC151" s="274"/>
      <c r="AD151" s="275"/>
      <c r="AE151" s="275"/>
      <c r="AF151" s="279"/>
      <c r="AG151" s="274"/>
      <c r="AH151" s="275"/>
      <c r="AI151" s="275"/>
      <c r="AJ151" s="273"/>
      <c r="AK151" s="274"/>
      <c r="AL151" s="275"/>
      <c r="AM151" s="275"/>
      <c r="AN151" s="273"/>
      <c r="AO151" s="274"/>
      <c r="AP151" s="275"/>
      <c r="AQ151" s="275"/>
      <c r="AR151" s="273"/>
      <c r="AS151" s="274"/>
      <c r="AT151" s="275"/>
      <c r="AU151" s="275"/>
      <c r="AV151" s="273"/>
      <c r="AW151" s="274"/>
      <c r="AX151" s="275"/>
      <c r="AY151" s="275"/>
      <c r="AZ151" s="273"/>
      <c r="BA151" s="274"/>
      <c r="BB151" s="275"/>
      <c r="BC151" s="275"/>
      <c r="BD151" s="273"/>
      <c r="BE151" s="274"/>
      <c r="BF151" s="275"/>
      <c r="BG151" s="275"/>
    </row>
    <row r="152">
      <c r="C152" s="272"/>
      <c r="D152" s="273"/>
      <c r="E152" s="274"/>
      <c r="F152" s="275"/>
      <c r="G152" s="275"/>
      <c r="H152" s="273"/>
      <c r="I152" s="274"/>
      <c r="J152" s="275"/>
      <c r="K152" s="275"/>
      <c r="L152" s="273"/>
      <c r="M152" s="274"/>
      <c r="N152" s="275"/>
      <c r="O152" s="275"/>
      <c r="P152" s="273"/>
      <c r="Q152" s="274"/>
      <c r="R152" s="275"/>
      <c r="S152" s="278"/>
      <c r="T152" s="273"/>
      <c r="U152" s="274"/>
      <c r="V152" s="275"/>
      <c r="W152" s="275"/>
      <c r="X152" s="273"/>
      <c r="Y152" s="274"/>
      <c r="Z152" s="275"/>
      <c r="AA152" s="275"/>
      <c r="AB152" s="273"/>
      <c r="AC152" s="274"/>
      <c r="AD152" s="275"/>
      <c r="AE152" s="275"/>
      <c r="AF152" s="279"/>
      <c r="AG152" s="274"/>
      <c r="AH152" s="275"/>
      <c r="AI152" s="275"/>
      <c r="AJ152" s="273"/>
      <c r="AK152" s="274"/>
      <c r="AL152" s="275"/>
      <c r="AM152" s="275"/>
      <c r="AN152" s="273"/>
      <c r="AO152" s="274"/>
      <c r="AP152" s="275"/>
      <c r="AQ152" s="275"/>
      <c r="AR152" s="273"/>
      <c r="AS152" s="274"/>
      <c r="AT152" s="275"/>
      <c r="AU152" s="275"/>
      <c r="AV152" s="273"/>
      <c r="AW152" s="274"/>
      <c r="AX152" s="275"/>
      <c r="AY152" s="275"/>
      <c r="AZ152" s="273"/>
      <c r="BA152" s="274"/>
      <c r="BB152" s="275"/>
      <c r="BC152" s="275"/>
      <c r="BD152" s="273"/>
      <c r="BE152" s="274"/>
      <c r="BF152" s="275"/>
      <c r="BG152" s="275"/>
    </row>
    <row r="153">
      <c r="C153" s="272"/>
      <c r="D153" s="273"/>
      <c r="E153" s="274"/>
      <c r="F153" s="275"/>
      <c r="G153" s="275"/>
      <c r="H153" s="273"/>
      <c r="I153" s="274"/>
      <c r="J153" s="275"/>
      <c r="K153" s="275"/>
      <c r="L153" s="273"/>
      <c r="M153" s="274"/>
      <c r="N153" s="275"/>
      <c r="O153" s="275"/>
      <c r="P153" s="273"/>
      <c r="Q153" s="274"/>
      <c r="R153" s="275"/>
      <c r="S153" s="278"/>
      <c r="T153" s="273"/>
      <c r="U153" s="274"/>
      <c r="V153" s="275"/>
      <c r="W153" s="275"/>
      <c r="X153" s="273"/>
      <c r="Y153" s="274"/>
      <c r="Z153" s="275"/>
      <c r="AA153" s="275"/>
      <c r="AB153" s="273"/>
      <c r="AC153" s="274"/>
      <c r="AD153" s="275"/>
      <c r="AE153" s="275"/>
      <c r="AF153" s="279"/>
      <c r="AG153" s="274"/>
      <c r="AH153" s="275"/>
      <c r="AI153" s="275"/>
      <c r="AJ153" s="273"/>
      <c r="AK153" s="274"/>
      <c r="AL153" s="275"/>
      <c r="AM153" s="275"/>
      <c r="AN153" s="273"/>
      <c r="AO153" s="274"/>
      <c r="AP153" s="275"/>
      <c r="AQ153" s="275"/>
      <c r="AR153" s="273"/>
      <c r="AS153" s="274"/>
      <c r="AT153" s="275"/>
      <c r="AU153" s="275"/>
      <c r="AV153" s="273"/>
      <c r="AW153" s="274"/>
      <c r="AX153" s="275"/>
      <c r="AY153" s="275"/>
      <c r="AZ153" s="273"/>
      <c r="BA153" s="274"/>
      <c r="BB153" s="275"/>
      <c r="BC153" s="275"/>
      <c r="BD153" s="273"/>
      <c r="BE153" s="274"/>
      <c r="BF153" s="275"/>
      <c r="BG153" s="275"/>
    </row>
    <row r="154">
      <c r="C154" s="272"/>
      <c r="D154" s="273"/>
      <c r="E154" s="274"/>
      <c r="F154" s="275"/>
      <c r="G154" s="275"/>
      <c r="H154" s="273"/>
      <c r="I154" s="274"/>
      <c r="J154" s="275"/>
      <c r="K154" s="275"/>
      <c r="L154" s="273"/>
      <c r="M154" s="274"/>
      <c r="N154" s="275"/>
      <c r="O154" s="275"/>
      <c r="P154" s="273"/>
      <c r="Q154" s="274"/>
      <c r="R154" s="275"/>
      <c r="S154" s="278"/>
      <c r="T154" s="273"/>
      <c r="U154" s="274"/>
      <c r="V154" s="275"/>
      <c r="W154" s="275"/>
      <c r="X154" s="273"/>
      <c r="Y154" s="274"/>
      <c r="Z154" s="275"/>
      <c r="AA154" s="275"/>
      <c r="AB154" s="273"/>
      <c r="AC154" s="274"/>
      <c r="AD154" s="275"/>
      <c r="AE154" s="275"/>
      <c r="AF154" s="279"/>
      <c r="AG154" s="274"/>
      <c r="AH154" s="275"/>
      <c r="AI154" s="275"/>
      <c r="AJ154" s="273"/>
      <c r="AK154" s="274"/>
      <c r="AL154" s="275"/>
      <c r="AM154" s="275"/>
      <c r="AN154" s="273"/>
      <c r="AO154" s="274"/>
      <c r="AP154" s="275"/>
      <c r="AQ154" s="275"/>
      <c r="AR154" s="273"/>
      <c r="AS154" s="274"/>
      <c r="AT154" s="275"/>
      <c r="AU154" s="275"/>
      <c r="AV154" s="273"/>
      <c r="AW154" s="274"/>
      <c r="AX154" s="275"/>
      <c r="AY154" s="275"/>
      <c r="AZ154" s="273"/>
      <c r="BA154" s="274"/>
      <c r="BB154" s="275"/>
      <c r="BC154" s="275"/>
      <c r="BD154" s="273"/>
      <c r="BE154" s="274"/>
      <c r="BF154" s="275"/>
      <c r="BG154" s="275"/>
    </row>
    <row r="155">
      <c r="C155" s="272"/>
      <c r="D155" s="273"/>
      <c r="E155" s="274"/>
      <c r="F155" s="275"/>
      <c r="G155" s="275"/>
      <c r="H155" s="273"/>
      <c r="I155" s="274"/>
      <c r="J155" s="275"/>
      <c r="K155" s="275"/>
      <c r="L155" s="273"/>
      <c r="M155" s="274"/>
      <c r="N155" s="275"/>
      <c r="O155" s="275"/>
      <c r="P155" s="273"/>
      <c r="Q155" s="274"/>
      <c r="R155" s="275"/>
      <c r="S155" s="278"/>
      <c r="T155" s="273"/>
      <c r="U155" s="274"/>
      <c r="V155" s="275"/>
      <c r="W155" s="275"/>
      <c r="X155" s="273"/>
      <c r="Y155" s="274"/>
      <c r="Z155" s="275"/>
      <c r="AA155" s="275"/>
      <c r="AB155" s="273"/>
      <c r="AC155" s="274"/>
      <c r="AD155" s="275"/>
      <c r="AE155" s="275"/>
      <c r="AF155" s="279"/>
      <c r="AG155" s="274"/>
      <c r="AH155" s="275"/>
      <c r="AI155" s="275"/>
      <c r="AJ155" s="273"/>
      <c r="AK155" s="274"/>
      <c r="AL155" s="275"/>
      <c r="AM155" s="275"/>
      <c r="AN155" s="273"/>
      <c r="AO155" s="274"/>
      <c r="AP155" s="275"/>
      <c r="AQ155" s="275"/>
      <c r="AR155" s="273"/>
      <c r="AS155" s="274"/>
      <c r="AT155" s="275"/>
      <c r="AU155" s="275"/>
      <c r="AV155" s="273"/>
      <c r="AW155" s="274"/>
      <c r="AX155" s="275"/>
      <c r="AY155" s="275"/>
      <c r="AZ155" s="273"/>
      <c r="BA155" s="274"/>
      <c r="BB155" s="275"/>
      <c r="BC155" s="275"/>
      <c r="BD155" s="273"/>
      <c r="BE155" s="274"/>
      <c r="BF155" s="275"/>
      <c r="BG155" s="275"/>
    </row>
    <row r="156">
      <c r="C156" s="272"/>
      <c r="D156" s="273"/>
      <c r="E156" s="274"/>
      <c r="F156" s="275"/>
      <c r="G156" s="275"/>
      <c r="H156" s="273"/>
      <c r="I156" s="274"/>
      <c r="J156" s="275"/>
      <c r="K156" s="275"/>
      <c r="L156" s="273"/>
      <c r="M156" s="274"/>
      <c r="N156" s="275"/>
      <c r="O156" s="275"/>
      <c r="P156" s="273"/>
      <c r="Q156" s="274"/>
      <c r="R156" s="275"/>
      <c r="S156" s="278"/>
      <c r="T156" s="273"/>
      <c r="U156" s="274"/>
      <c r="V156" s="275"/>
      <c r="W156" s="275"/>
      <c r="X156" s="273"/>
      <c r="Y156" s="274"/>
      <c r="Z156" s="275"/>
      <c r="AA156" s="275"/>
      <c r="AB156" s="273"/>
      <c r="AC156" s="274"/>
      <c r="AD156" s="275"/>
      <c r="AE156" s="275"/>
      <c r="AF156" s="279"/>
      <c r="AG156" s="274"/>
      <c r="AH156" s="275"/>
      <c r="AI156" s="275"/>
      <c r="AJ156" s="273"/>
      <c r="AK156" s="274"/>
      <c r="AL156" s="275"/>
      <c r="AM156" s="275"/>
      <c r="AN156" s="273"/>
      <c r="AO156" s="274"/>
      <c r="AP156" s="275"/>
      <c r="AQ156" s="275"/>
      <c r="AR156" s="273"/>
      <c r="AS156" s="274"/>
      <c r="AT156" s="275"/>
      <c r="AU156" s="275"/>
      <c r="AV156" s="273"/>
      <c r="AW156" s="274"/>
      <c r="AX156" s="275"/>
      <c r="AY156" s="275"/>
      <c r="AZ156" s="273"/>
      <c r="BA156" s="274"/>
      <c r="BB156" s="275"/>
      <c r="BC156" s="275"/>
      <c r="BD156" s="273"/>
      <c r="BE156" s="274"/>
      <c r="BF156" s="275"/>
      <c r="BG156" s="275"/>
    </row>
    <row r="157">
      <c r="C157" s="272"/>
      <c r="D157" s="273"/>
      <c r="E157" s="274"/>
      <c r="F157" s="275"/>
      <c r="G157" s="277"/>
      <c r="H157" s="273"/>
      <c r="I157" s="274"/>
      <c r="J157" s="275"/>
      <c r="K157" s="277"/>
      <c r="L157" s="273"/>
      <c r="M157" s="274"/>
      <c r="N157" s="275"/>
      <c r="O157" s="277"/>
      <c r="P157" s="273"/>
      <c r="Q157" s="274"/>
      <c r="R157" s="275"/>
      <c r="S157" s="296"/>
      <c r="T157" s="273"/>
      <c r="U157" s="274"/>
      <c r="V157" s="275"/>
      <c r="W157" s="277"/>
      <c r="X157" s="273"/>
      <c r="Y157" s="274"/>
      <c r="Z157" s="275"/>
      <c r="AA157" s="277"/>
      <c r="AB157" s="273"/>
      <c r="AC157" s="274"/>
      <c r="AD157" s="275"/>
      <c r="AE157" s="277"/>
      <c r="AF157" s="279"/>
      <c r="AG157" s="274"/>
      <c r="AH157" s="275"/>
      <c r="AI157" s="277"/>
      <c r="AJ157" s="273"/>
      <c r="AK157" s="274"/>
      <c r="AL157" s="275"/>
      <c r="AM157" s="277"/>
      <c r="AN157" s="273"/>
      <c r="AO157" s="274"/>
      <c r="AP157" s="275"/>
      <c r="AQ157" s="277"/>
      <c r="AR157" s="273"/>
      <c r="AS157" s="274"/>
      <c r="AT157" s="275"/>
      <c r="AU157" s="277"/>
      <c r="AV157" s="273"/>
      <c r="AW157" s="274"/>
      <c r="AX157" s="275"/>
      <c r="AY157" s="277"/>
      <c r="AZ157" s="273"/>
      <c r="BA157" s="274"/>
      <c r="BB157" s="275"/>
      <c r="BC157" s="277"/>
      <c r="BD157" s="273"/>
      <c r="BE157" s="274"/>
      <c r="BF157" s="275"/>
      <c r="BG157" s="277"/>
    </row>
    <row r="158">
      <c r="C158" s="272"/>
      <c r="D158" s="273"/>
      <c r="E158" s="274"/>
      <c r="F158" s="275"/>
      <c r="G158" s="275"/>
      <c r="H158" s="273"/>
      <c r="I158" s="274"/>
      <c r="J158" s="275"/>
      <c r="K158" s="275"/>
      <c r="L158" s="273"/>
      <c r="M158" s="274"/>
      <c r="N158" s="275"/>
      <c r="O158" s="275"/>
      <c r="P158" s="273"/>
      <c r="Q158" s="274"/>
      <c r="R158" s="275"/>
      <c r="S158" s="278"/>
      <c r="T158" s="273"/>
      <c r="U158" s="274"/>
      <c r="V158" s="275"/>
      <c r="W158" s="275"/>
      <c r="X158" s="273"/>
      <c r="Y158" s="274"/>
      <c r="Z158" s="275"/>
      <c r="AA158" s="275"/>
      <c r="AB158" s="273"/>
      <c r="AC158" s="274"/>
      <c r="AD158" s="275"/>
      <c r="AE158" s="275"/>
      <c r="AF158" s="279"/>
      <c r="AG158" s="274"/>
      <c r="AH158" s="275"/>
      <c r="AI158" s="275"/>
      <c r="AJ158" s="273"/>
      <c r="AK158" s="274"/>
      <c r="AL158" s="275"/>
      <c r="AM158" s="275"/>
      <c r="AN158" s="273"/>
      <c r="AO158" s="274"/>
      <c r="AP158" s="275"/>
      <c r="AQ158" s="275"/>
      <c r="AR158" s="273"/>
      <c r="AS158" s="274"/>
      <c r="AT158" s="275"/>
      <c r="AU158" s="275"/>
      <c r="AV158" s="273"/>
      <c r="AW158" s="274"/>
      <c r="AX158" s="275"/>
      <c r="AY158" s="275"/>
      <c r="AZ158" s="273"/>
      <c r="BA158" s="274"/>
      <c r="BB158" s="275"/>
      <c r="BC158" s="275"/>
      <c r="BD158" s="273"/>
      <c r="BE158" s="274"/>
      <c r="BF158" s="275"/>
      <c r="BG158" s="275"/>
    </row>
    <row r="159">
      <c r="C159" s="272"/>
      <c r="D159" s="273"/>
      <c r="E159" s="274"/>
      <c r="F159" s="275"/>
      <c r="G159" s="275"/>
      <c r="H159" s="273"/>
      <c r="I159" s="274"/>
      <c r="J159" s="275"/>
      <c r="K159" s="275"/>
      <c r="L159" s="273"/>
      <c r="M159" s="274"/>
      <c r="N159" s="275"/>
      <c r="O159" s="275"/>
      <c r="P159" s="273"/>
      <c r="Q159" s="274"/>
      <c r="R159" s="275"/>
      <c r="S159" s="278"/>
      <c r="T159" s="273"/>
      <c r="U159" s="274"/>
      <c r="V159" s="275"/>
      <c r="W159" s="275"/>
      <c r="X159" s="273"/>
      <c r="Y159" s="274"/>
      <c r="Z159" s="275"/>
      <c r="AA159" s="275"/>
      <c r="AB159" s="273"/>
      <c r="AC159" s="274"/>
      <c r="AD159" s="275"/>
      <c r="AE159" s="275"/>
      <c r="AF159" s="279"/>
      <c r="AG159" s="274"/>
      <c r="AH159" s="275"/>
      <c r="AI159" s="275"/>
      <c r="AJ159" s="273"/>
      <c r="AK159" s="274"/>
      <c r="AL159" s="275"/>
      <c r="AM159" s="275"/>
      <c r="AN159" s="273"/>
      <c r="AO159" s="274"/>
      <c r="AP159" s="275"/>
      <c r="AQ159" s="275"/>
      <c r="AR159" s="273"/>
      <c r="AS159" s="274"/>
      <c r="AT159" s="275"/>
      <c r="AU159" s="275"/>
      <c r="AV159" s="273"/>
      <c r="AW159" s="274"/>
      <c r="AX159" s="275"/>
      <c r="AY159" s="275"/>
      <c r="AZ159" s="273"/>
      <c r="BA159" s="274"/>
      <c r="BB159" s="275"/>
      <c r="BC159" s="275"/>
      <c r="BD159" s="273"/>
      <c r="BE159" s="274"/>
      <c r="BF159" s="275"/>
      <c r="BG159" s="275"/>
    </row>
    <row r="160">
      <c r="C160" s="272"/>
      <c r="D160" s="273"/>
      <c r="E160" s="274"/>
      <c r="F160" s="275"/>
      <c r="G160" s="275"/>
      <c r="H160" s="273"/>
      <c r="I160" s="274"/>
      <c r="J160" s="275"/>
      <c r="K160" s="275"/>
      <c r="L160" s="273"/>
      <c r="M160" s="274"/>
      <c r="N160" s="275"/>
      <c r="O160" s="275"/>
      <c r="P160" s="273"/>
      <c r="Q160" s="274"/>
      <c r="R160" s="275"/>
      <c r="S160" s="278"/>
      <c r="T160" s="273"/>
      <c r="U160" s="274"/>
      <c r="V160" s="275"/>
      <c r="W160" s="275"/>
      <c r="X160" s="273"/>
      <c r="Y160" s="274"/>
      <c r="Z160" s="275"/>
      <c r="AA160" s="275"/>
      <c r="AB160" s="273"/>
      <c r="AC160" s="274"/>
      <c r="AD160" s="275"/>
      <c r="AE160" s="275"/>
      <c r="AF160" s="279"/>
      <c r="AG160" s="274"/>
      <c r="AH160" s="275"/>
      <c r="AI160" s="275"/>
      <c r="AJ160" s="273"/>
      <c r="AK160" s="274"/>
      <c r="AL160" s="275"/>
      <c r="AM160" s="275"/>
      <c r="AN160" s="273"/>
      <c r="AO160" s="274"/>
      <c r="AP160" s="275"/>
      <c r="AQ160" s="275"/>
      <c r="AR160" s="273"/>
      <c r="AS160" s="274"/>
      <c r="AT160" s="275"/>
      <c r="AU160" s="275"/>
      <c r="AV160" s="273"/>
      <c r="AW160" s="274"/>
      <c r="AX160" s="275"/>
      <c r="AY160" s="275"/>
      <c r="AZ160" s="273"/>
      <c r="BA160" s="274"/>
      <c r="BB160" s="275"/>
      <c r="BC160" s="275"/>
      <c r="BD160" s="273"/>
      <c r="BE160" s="274"/>
      <c r="BF160" s="275"/>
      <c r="BG160" s="275"/>
    </row>
    <row r="161">
      <c r="C161" s="272"/>
      <c r="D161" s="273"/>
      <c r="E161" s="274"/>
      <c r="F161" s="275"/>
      <c r="G161" s="275"/>
      <c r="H161" s="273"/>
      <c r="I161" s="274"/>
      <c r="J161" s="275"/>
      <c r="K161" s="275"/>
      <c r="L161" s="273"/>
      <c r="M161" s="274"/>
      <c r="N161" s="275"/>
      <c r="O161" s="275"/>
      <c r="P161" s="273"/>
      <c r="Q161" s="274"/>
      <c r="R161" s="275"/>
      <c r="S161" s="278"/>
      <c r="T161" s="273"/>
      <c r="U161" s="274"/>
      <c r="V161" s="275"/>
      <c r="W161" s="275"/>
      <c r="X161" s="273"/>
      <c r="Y161" s="274"/>
      <c r="Z161" s="275"/>
      <c r="AA161" s="275"/>
      <c r="AB161" s="273"/>
      <c r="AC161" s="274"/>
      <c r="AD161" s="275"/>
      <c r="AE161" s="275"/>
      <c r="AF161" s="279"/>
      <c r="AG161" s="274"/>
      <c r="AH161" s="275"/>
      <c r="AI161" s="275"/>
      <c r="AJ161" s="273"/>
      <c r="AK161" s="274"/>
      <c r="AL161" s="275"/>
      <c r="AM161" s="275"/>
      <c r="AN161" s="273"/>
      <c r="AO161" s="274"/>
      <c r="AP161" s="275"/>
      <c r="AQ161" s="275"/>
      <c r="AR161" s="273"/>
      <c r="AS161" s="274"/>
      <c r="AT161" s="275"/>
      <c r="AU161" s="275"/>
      <c r="AV161" s="273"/>
      <c r="AW161" s="274"/>
      <c r="AX161" s="275"/>
      <c r="AY161" s="275"/>
      <c r="AZ161" s="273"/>
      <c r="BA161" s="274"/>
      <c r="BB161" s="275"/>
      <c r="BC161" s="275"/>
      <c r="BD161" s="273"/>
      <c r="BE161" s="274"/>
      <c r="BF161" s="275"/>
      <c r="BG161" s="275"/>
    </row>
    <row r="162">
      <c r="C162" s="272"/>
      <c r="D162" s="273"/>
      <c r="E162" s="274"/>
      <c r="F162" s="275"/>
      <c r="G162" s="275"/>
      <c r="H162" s="273"/>
      <c r="I162" s="274"/>
      <c r="J162" s="275"/>
      <c r="K162" s="275"/>
      <c r="L162" s="273"/>
      <c r="M162" s="274"/>
      <c r="N162" s="275"/>
      <c r="O162" s="275"/>
      <c r="P162" s="273"/>
      <c r="Q162" s="274"/>
      <c r="R162" s="275"/>
      <c r="S162" s="278"/>
      <c r="T162" s="273"/>
      <c r="U162" s="274"/>
      <c r="V162" s="275"/>
      <c r="W162" s="275"/>
      <c r="X162" s="273"/>
      <c r="Y162" s="274"/>
      <c r="Z162" s="275"/>
      <c r="AA162" s="275"/>
      <c r="AB162" s="273"/>
      <c r="AC162" s="274"/>
      <c r="AD162" s="275"/>
      <c r="AE162" s="275"/>
      <c r="AF162" s="279"/>
      <c r="AG162" s="274"/>
      <c r="AH162" s="275"/>
      <c r="AI162" s="275"/>
      <c r="AJ162" s="273"/>
      <c r="AK162" s="274"/>
      <c r="AL162" s="275"/>
      <c r="AM162" s="275"/>
      <c r="AN162" s="273"/>
      <c r="AO162" s="274"/>
      <c r="AP162" s="275"/>
      <c r="AQ162" s="275"/>
      <c r="AR162" s="273"/>
      <c r="AS162" s="274"/>
      <c r="AT162" s="275"/>
      <c r="AU162" s="275"/>
      <c r="AV162" s="273"/>
      <c r="AW162" s="274"/>
      <c r="AX162" s="275"/>
      <c r="AY162" s="275"/>
      <c r="AZ162" s="273"/>
      <c r="BA162" s="274"/>
      <c r="BB162" s="275"/>
      <c r="BC162" s="275"/>
      <c r="BD162" s="273"/>
      <c r="BE162" s="274"/>
      <c r="BF162" s="275"/>
      <c r="BG162" s="275"/>
    </row>
    <row r="163">
      <c r="C163" s="272"/>
      <c r="D163" s="273"/>
      <c r="E163" s="274"/>
      <c r="F163" s="275"/>
      <c r="G163" s="275"/>
      <c r="H163" s="273"/>
      <c r="I163" s="274"/>
      <c r="J163" s="275"/>
      <c r="K163" s="275"/>
      <c r="L163" s="273"/>
      <c r="M163" s="274"/>
      <c r="N163" s="275"/>
      <c r="O163" s="275"/>
      <c r="P163" s="273"/>
      <c r="Q163" s="274"/>
      <c r="R163" s="275"/>
      <c r="S163" s="278"/>
      <c r="T163" s="273"/>
      <c r="U163" s="274"/>
      <c r="V163" s="275"/>
      <c r="W163" s="275"/>
      <c r="X163" s="273"/>
      <c r="Y163" s="274"/>
      <c r="Z163" s="275"/>
      <c r="AA163" s="275"/>
      <c r="AB163" s="273"/>
      <c r="AC163" s="274"/>
      <c r="AD163" s="275"/>
      <c r="AE163" s="275"/>
      <c r="AF163" s="279"/>
      <c r="AG163" s="274"/>
      <c r="AH163" s="275"/>
      <c r="AI163" s="275"/>
      <c r="AJ163" s="273"/>
      <c r="AK163" s="274"/>
      <c r="AL163" s="275"/>
      <c r="AM163" s="275"/>
      <c r="AN163" s="273"/>
      <c r="AO163" s="274"/>
      <c r="AP163" s="275"/>
      <c r="AQ163" s="275"/>
      <c r="AR163" s="273"/>
      <c r="AS163" s="274"/>
      <c r="AT163" s="275"/>
      <c r="AU163" s="275"/>
      <c r="AV163" s="273"/>
      <c r="AW163" s="274"/>
      <c r="AX163" s="275"/>
      <c r="AY163" s="275"/>
      <c r="AZ163" s="273"/>
      <c r="BA163" s="274"/>
      <c r="BB163" s="275"/>
      <c r="BC163" s="275"/>
      <c r="BD163" s="273"/>
      <c r="BE163" s="274"/>
      <c r="BF163" s="275"/>
      <c r="BG163" s="275"/>
    </row>
    <row r="164">
      <c r="C164" s="272"/>
      <c r="D164" s="273"/>
      <c r="E164" s="274"/>
      <c r="F164" s="275"/>
      <c r="G164" s="275"/>
      <c r="H164" s="273"/>
      <c r="I164" s="274"/>
      <c r="J164" s="275"/>
      <c r="K164" s="275"/>
      <c r="L164" s="273"/>
      <c r="M164" s="274"/>
      <c r="N164" s="275"/>
      <c r="O164" s="275"/>
      <c r="P164" s="273"/>
      <c r="Q164" s="274"/>
      <c r="R164" s="275"/>
      <c r="S164" s="278"/>
      <c r="T164" s="273"/>
      <c r="U164" s="274"/>
      <c r="V164" s="275"/>
      <c r="W164" s="275"/>
      <c r="X164" s="273"/>
      <c r="Y164" s="274"/>
      <c r="Z164" s="275"/>
      <c r="AA164" s="275"/>
      <c r="AB164" s="273"/>
      <c r="AC164" s="274"/>
      <c r="AD164" s="275"/>
      <c r="AE164" s="275"/>
      <c r="AF164" s="279"/>
      <c r="AG164" s="274"/>
      <c r="AH164" s="275"/>
      <c r="AI164" s="275"/>
      <c r="AJ164" s="273"/>
      <c r="AK164" s="274"/>
      <c r="AL164" s="275"/>
      <c r="AM164" s="275"/>
      <c r="AN164" s="273"/>
      <c r="AO164" s="274"/>
      <c r="AP164" s="275"/>
      <c r="AQ164" s="275"/>
      <c r="AR164" s="273"/>
      <c r="AS164" s="274"/>
      <c r="AT164" s="275"/>
      <c r="AU164" s="275"/>
      <c r="AV164" s="273"/>
      <c r="AW164" s="274"/>
      <c r="AX164" s="275"/>
      <c r="AY164" s="275"/>
      <c r="AZ164" s="273"/>
      <c r="BA164" s="274"/>
      <c r="BB164" s="275"/>
      <c r="BC164" s="275"/>
      <c r="BD164" s="273"/>
      <c r="BE164" s="274"/>
      <c r="BF164" s="275"/>
      <c r="BG164" s="275"/>
    </row>
    <row r="165">
      <c r="C165" s="272"/>
      <c r="D165" s="273"/>
      <c r="E165" s="274"/>
      <c r="F165" s="275"/>
      <c r="G165" s="275"/>
      <c r="H165" s="273"/>
      <c r="I165" s="274"/>
      <c r="J165" s="275"/>
      <c r="K165" s="275"/>
      <c r="L165" s="273"/>
      <c r="M165" s="274"/>
      <c r="N165" s="275"/>
      <c r="O165" s="275"/>
      <c r="P165" s="273"/>
      <c r="Q165" s="274"/>
      <c r="R165" s="275"/>
      <c r="S165" s="278"/>
      <c r="T165" s="273"/>
      <c r="U165" s="274"/>
      <c r="V165" s="275"/>
      <c r="W165" s="275"/>
      <c r="X165" s="273"/>
      <c r="Y165" s="274"/>
      <c r="Z165" s="275"/>
      <c r="AA165" s="275"/>
      <c r="AB165" s="273"/>
      <c r="AC165" s="274"/>
      <c r="AD165" s="275"/>
      <c r="AE165" s="275"/>
      <c r="AF165" s="279"/>
      <c r="AG165" s="274"/>
      <c r="AH165" s="275"/>
      <c r="AI165" s="275"/>
      <c r="AJ165" s="273"/>
      <c r="AK165" s="274"/>
      <c r="AL165" s="275"/>
      <c r="AM165" s="275"/>
      <c r="AN165" s="273"/>
      <c r="AO165" s="274"/>
      <c r="AP165" s="275"/>
      <c r="AQ165" s="275"/>
      <c r="AR165" s="273"/>
      <c r="AS165" s="274"/>
      <c r="AT165" s="275"/>
      <c r="AU165" s="275"/>
      <c r="AV165" s="273"/>
      <c r="AW165" s="274"/>
      <c r="AX165" s="275"/>
      <c r="AY165" s="275"/>
      <c r="AZ165" s="273"/>
      <c r="BA165" s="274"/>
      <c r="BB165" s="275"/>
      <c r="BC165" s="275"/>
      <c r="BD165" s="273"/>
      <c r="BE165" s="274"/>
      <c r="BF165" s="275"/>
      <c r="BG165" s="275"/>
    </row>
    <row r="166">
      <c r="C166" s="272"/>
      <c r="D166" s="273"/>
      <c r="E166" s="274"/>
      <c r="F166" s="275"/>
      <c r="G166" s="275"/>
      <c r="H166" s="273"/>
      <c r="I166" s="274"/>
      <c r="J166" s="275"/>
      <c r="K166" s="275"/>
      <c r="L166" s="273"/>
      <c r="M166" s="274"/>
      <c r="N166" s="275"/>
      <c r="O166" s="275"/>
      <c r="P166" s="273"/>
      <c r="Q166" s="274"/>
      <c r="R166" s="275"/>
      <c r="S166" s="278"/>
      <c r="T166" s="273"/>
      <c r="U166" s="274"/>
      <c r="V166" s="275"/>
      <c r="W166" s="275"/>
      <c r="X166" s="273"/>
      <c r="Y166" s="274"/>
      <c r="Z166" s="275"/>
      <c r="AA166" s="275"/>
      <c r="AB166" s="273"/>
      <c r="AC166" s="274"/>
      <c r="AD166" s="275"/>
      <c r="AE166" s="275"/>
      <c r="AF166" s="279"/>
      <c r="AG166" s="274"/>
      <c r="AH166" s="275"/>
      <c r="AI166" s="275"/>
      <c r="AJ166" s="273"/>
      <c r="AK166" s="274"/>
      <c r="AL166" s="275"/>
      <c r="AM166" s="275"/>
      <c r="AN166" s="273"/>
      <c r="AO166" s="274"/>
      <c r="AP166" s="275"/>
      <c r="AQ166" s="275"/>
      <c r="AR166" s="273"/>
      <c r="AS166" s="274"/>
      <c r="AT166" s="275"/>
      <c r="AU166" s="275"/>
      <c r="AV166" s="273"/>
      <c r="AW166" s="274"/>
      <c r="AX166" s="275"/>
      <c r="AY166" s="275"/>
      <c r="AZ166" s="273"/>
      <c r="BA166" s="274"/>
      <c r="BB166" s="275"/>
      <c r="BC166" s="275"/>
      <c r="BD166" s="273"/>
      <c r="BE166" s="274"/>
      <c r="BF166" s="275"/>
      <c r="BG166" s="275"/>
    </row>
    <row r="167">
      <c r="C167" s="272"/>
      <c r="D167" s="273"/>
      <c r="E167" s="274"/>
      <c r="F167" s="275"/>
      <c r="G167" s="275"/>
      <c r="H167" s="273"/>
      <c r="I167" s="274"/>
      <c r="J167" s="275"/>
      <c r="K167" s="275"/>
      <c r="L167" s="273"/>
      <c r="M167" s="274"/>
      <c r="N167" s="275"/>
      <c r="O167" s="275"/>
      <c r="P167" s="273"/>
      <c r="Q167" s="274"/>
      <c r="R167" s="275"/>
      <c r="S167" s="278"/>
      <c r="T167" s="273"/>
      <c r="U167" s="274"/>
      <c r="V167" s="275"/>
      <c r="W167" s="275"/>
      <c r="X167" s="273"/>
      <c r="Y167" s="274"/>
      <c r="Z167" s="275"/>
      <c r="AA167" s="275"/>
      <c r="AB167" s="273"/>
      <c r="AC167" s="274"/>
      <c r="AD167" s="275"/>
      <c r="AE167" s="275"/>
      <c r="AF167" s="279"/>
      <c r="AG167" s="274"/>
      <c r="AH167" s="275"/>
      <c r="AI167" s="275"/>
      <c r="AJ167" s="273"/>
      <c r="AK167" s="274"/>
      <c r="AL167" s="275"/>
      <c r="AM167" s="275"/>
      <c r="AN167" s="273"/>
      <c r="AO167" s="274"/>
      <c r="AP167" s="275"/>
      <c r="AQ167" s="275"/>
      <c r="AR167" s="273"/>
      <c r="AS167" s="274"/>
      <c r="AT167" s="275"/>
      <c r="AU167" s="275"/>
      <c r="AV167" s="273"/>
      <c r="AW167" s="274"/>
      <c r="AX167" s="275"/>
      <c r="AY167" s="275"/>
      <c r="AZ167" s="273"/>
      <c r="BA167" s="274"/>
      <c r="BB167" s="275"/>
      <c r="BC167" s="275"/>
      <c r="BD167" s="273"/>
      <c r="BE167" s="274"/>
      <c r="BF167" s="275"/>
      <c r="BG167" s="275"/>
    </row>
    <row r="168">
      <c r="C168" s="272"/>
      <c r="D168" s="273"/>
      <c r="E168" s="274"/>
      <c r="F168" s="275"/>
      <c r="G168" s="275"/>
      <c r="H168" s="273"/>
      <c r="I168" s="274"/>
      <c r="J168" s="275"/>
      <c r="K168" s="275"/>
      <c r="L168" s="273"/>
      <c r="M168" s="274"/>
      <c r="N168" s="275"/>
      <c r="O168" s="275"/>
      <c r="P168" s="273"/>
      <c r="Q168" s="274"/>
      <c r="R168" s="275"/>
      <c r="S168" s="278"/>
      <c r="T168" s="273"/>
      <c r="U168" s="274"/>
      <c r="V168" s="275"/>
      <c r="W168" s="275"/>
      <c r="X168" s="273"/>
      <c r="Y168" s="274"/>
      <c r="Z168" s="275"/>
      <c r="AA168" s="275"/>
      <c r="AB168" s="273"/>
      <c r="AC168" s="274"/>
      <c r="AD168" s="275"/>
      <c r="AE168" s="275"/>
      <c r="AF168" s="279"/>
      <c r="AG168" s="274"/>
      <c r="AH168" s="275"/>
      <c r="AI168" s="275"/>
      <c r="AJ168" s="273"/>
      <c r="AK168" s="274"/>
      <c r="AL168" s="275"/>
      <c r="AM168" s="275"/>
      <c r="AN168" s="273"/>
      <c r="AO168" s="274"/>
      <c r="AP168" s="275"/>
      <c r="AQ168" s="275"/>
      <c r="AR168" s="273"/>
      <c r="AS168" s="274"/>
      <c r="AT168" s="275"/>
      <c r="AU168" s="275"/>
      <c r="AV168" s="273"/>
      <c r="AW168" s="274"/>
      <c r="AX168" s="275"/>
      <c r="AY168" s="275"/>
      <c r="AZ168" s="273"/>
      <c r="BA168" s="274"/>
      <c r="BB168" s="275"/>
      <c r="BC168" s="275"/>
      <c r="BD168" s="273"/>
      <c r="BE168" s="274"/>
      <c r="BF168" s="275"/>
      <c r="BG168" s="275"/>
    </row>
    <row r="169">
      <c r="C169" s="272"/>
      <c r="D169" s="273"/>
      <c r="E169" s="274"/>
      <c r="F169" s="275"/>
      <c r="G169" s="275"/>
      <c r="H169" s="273"/>
      <c r="I169" s="274"/>
      <c r="J169" s="275"/>
      <c r="K169" s="275"/>
      <c r="L169" s="273"/>
      <c r="M169" s="274"/>
      <c r="N169" s="275"/>
      <c r="O169" s="275"/>
      <c r="P169" s="273"/>
      <c r="Q169" s="274"/>
      <c r="R169" s="275"/>
      <c r="S169" s="278"/>
      <c r="T169" s="273"/>
      <c r="U169" s="274"/>
      <c r="V169" s="275"/>
      <c r="W169" s="275"/>
      <c r="X169" s="273"/>
      <c r="Y169" s="274"/>
      <c r="Z169" s="275"/>
      <c r="AA169" s="275"/>
      <c r="AB169" s="273"/>
      <c r="AC169" s="274"/>
      <c r="AD169" s="275"/>
      <c r="AE169" s="275"/>
      <c r="AF169" s="279"/>
      <c r="AG169" s="274"/>
      <c r="AH169" s="275"/>
      <c r="AI169" s="275"/>
      <c r="AJ169" s="273"/>
      <c r="AK169" s="274"/>
      <c r="AL169" s="275"/>
      <c r="AM169" s="275"/>
      <c r="AN169" s="273"/>
      <c r="AO169" s="274"/>
      <c r="AP169" s="275"/>
      <c r="AQ169" s="275"/>
      <c r="AR169" s="273"/>
      <c r="AS169" s="274"/>
      <c r="AT169" s="275"/>
      <c r="AU169" s="275"/>
      <c r="AV169" s="273"/>
      <c r="AW169" s="274"/>
      <c r="AX169" s="275"/>
      <c r="AY169" s="275"/>
      <c r="AZ169" s="273"/>
      <c r="BA169" s="274"/>
      <c r="BB169" s="275"/>
      <c r="BC169" s="275"/>
      <c r="BD169" s="273"/>
      <c r="BE169" s="274"/>
      <c r="BF169" s="275"/>
      <c r="BG169" s="275"/>
    </row>
    <row r="170">
      <c r="C170" s="272"/>
      <c r="D170" s="273"/>
      <c r="E170" s="274"/>
      <c r="F170" s="275"/>
      <c r="G170" s="275"/>
      <c r="H170" s="273"/>
      <c r="I170" s="274"/>
      <c r="J170" s="275"/>
      <c r="K170" s="275"/>
      <c r="L170" s="273"/>
      <c r="M170" s="274"/>
      <c r="N170" s="275"/>
      <c r="O170" s="275"/>
      <c r="P170" s="273"/>
      <c r="Q170" s="274"/>
      <c r="R170" s="275"/>
      <c r="S170" s="278"/>
      <c r="T170" s="273"/>
      <c r="U170" s="274"/>
      <c r="V170" s="275"/>
      <c r="W170" s="275"/>
      <c r="X170" s="273"/>
      <c r="Y170" s="274"/>
      <c r="Z170" s="275"/>
      <c r="AA170" s="275"/>
      <c r="AB170" s="273"/>
      <c r="AC170" s="274"/>
      <c r="AD170" s="275"/>
      <c r="AE170" s="275"/>
      <c r="AF170" s="279"/>
      <c r="AG170" s="274"/>
      <c r="AH170" s="275"/>
      <c r="AI170" s="275"/>
      <c r="AJ170" s="273"/>
      <c r="AK170" s="274"/>
      <c r="AL170" s="275"/>
      <c r="AM170" s="275"/>
      <c r="AN170" s="273"/>
      <c r="AO170" s="274"/>
      <c r="AP170" s="275"/>
      <c r="AQ170" s="275"/>
      <c r="AR170" s="273"/>
      <c r="AS170" s="274"/>
      <c r="AT170" s="275"/>
      <c r="AU170" s="275"/>
      <c r="AV170" s="273"/>
      <c r="AW170" s="274"/>
      <c r="AX170" s="275"/>
      <c r="AY170" s="275"/>
      <c r="AZ170" s="273"/>
      <c r="BA170" s="274"/>
      <c r="BB170" s="275"/>
      <c r="BC170" s="275"/>
      <c r="BD170" s="273"/>
      <c r="BE170" s="274"/>
      <c r="BF170" s="275"/>
      <c r="BG170" s="275"/>
    </row>
    <row r="171">
      <c r="C171" s="272"/>
      <c r="D171" s="273"/>
      <c r="E171" s="274"/>
      <c r="F171" s="275"/>
      <c r="G171" s="275"/>
      <c r="H171" s="273"/>
      <c r="I171" s="274"/>
      <c r="J171" s="275"/>
      <c r="K171" s="275"/>
      <c r="L171" s="273"/>
      <c r="M171" s="274"/>
      <c r="N171" s="275"/>
      <c r="O171" s="275"/>
      <c r="P171" s="273"/>
      <c r="Q171" s="274"/>
      <c r="R171" s="275"/>
      <c r="S171" s="278"/>
      <c r="T171" s="273"/>
      <c r="U171" s="274"/>
      <c r="V171" s="275"/>
      <c r="W171" s="275"/>
      <c r="X171" s="273"/>
      <c r="Y171" s="274"/>
      <c r="Z171" s="275"/>
      <c r="AA171" s="275"/>
      <c r="AB171" s="273"/>
      <c r="AC171" s="274"/>
      <c r="AD171" s="275"/>
      <c r="AE171" s="275"/>
      <c r="AF171" s="279"/>
      <c r="AG171" s="274"/>
      <c r="AH171" s="275"/>
      <c r="AI171" s="275"/>
      <c r="AJ171" s="273"/>
      <c r="AK171" s="274"/>
      <c r="AL171" s="275"/>
      <c r="AM171" s="275"/>
      <c r="AN171" s="273"/>
      <c r="AO171" s="274"/>
      <c r="AP171" s="275"/>
      <c r="AQ171" s="275"/>
      <c r="AR171" s="273"/>
      <c r="AS171" s="274"/>
      <c r="AT171" s="275"/>
      <c r="AU171" s="275"/>
      <c r="AV171" s="273"/>
      <c r="AW171" s="274"/>
      <c r="AX171" s="275"/>
      <c r="AY171" s="275"/>
      <c r="AZ171" s="273"/>
      <c r="BA171" s="274"/>
      <c r="BB171" s="275"/>
      <c r="BC171" s="275"/>
      <c r="BD171" s="273"/>
      <c r="BE171" s="274"/>
      <c r="BF171" s="275"/>
      <c r="BG171" s="275"/>
    </row>
    <row r="172">
      <c r="C172" s="272"/>
      <c r="D172" s="273"/>
      <c r="E172" s="274"/>
      <c r="F172" s="275"/>
      <c r="G172" s="275"/>
      <c r="H172" s="273"/>
      <c r="I172" s="274"/>
      <c r="J172" s="275"/>
      <c r="K172" s="275"/>
      <c r="L172" s="273"/>
      <c r="M172" s="274"/>
      <c r="N172" s="275"/>
      <c r="O172" s="275"/>
      <c r="P172" s="273"/>
      <c r="Q172" s="274"/>
      <c r="R172" s="275"/>
      <c r="S172" s="278"/>
      <c r="T172" s="273"/>
      <c r="U172" s="274"/>
      <c r="V172" s="275"/>
      <c r="W172" s="275"/>
      <c r="X172" s="273"/>
      <c r="Y172" s="274"/>
      <c r="Z172" s="275"/>
      <c r="AA172" s="275"/>
      <c r="AB172" s="273"/>
      <c r="AC172" s="274"/>
      <c r="AD172" s="275"/>
      <c r="AE172" s="275"/>
      <c r="AF172" s="279"/>
      <c r="AG172" s="274"/>
      <c r="AH172" s="275"/>
      <c r="AI172" s="275"/>
      <c r="AJ172" s="273"/>
      <c r="AK172" s="274"/>
      <c r="AL172" s="275"/>
      <c r="AM172" s="275"/>
      <c r="AN172" s="273"/>
      <c r="AO172" s="274"/>
      <c r="AP172" s="275"/>
      <c r="AQ172" s="275"/>
      <c r="AR172" s="273"/>
      <c r="AS172" s="274"/>
      <c r="AT172" s="275"/>
      <c r="AU172" s="275"/>
      <c r="AV172" s="273"/>
      <c r="AW172" s="274"/>
      <c r="AX172" s="275"/>
      <c r="AY172" s="275"/>
      <c r="AZ172" s="273"/>
      <c r="BA172" s="274"/>
      <c r="BB172" s="275"/>
      <c r="BC172" s="275"/>
      <c r="BD172" s="273"/>
      <c r="BE172" s="274"/>
      <c r="BF172" s="275"/>
      <c r="BG172" s="275"/>
    </row>
    <row r="173">
      <c r="C173" s="272"/>
      <c r="D173" s="273"/>
      <c r="E173" s="274"/>
      <c r="F173" s="275"/>
      <c r="G173" s="275"/>
      <c r="H173" s="273"/>
      <c r="I173" s="274"/>
      <c r="J173" s="275"/>
      <c r="K173" s="275"/>
      <c r="L173" s="273"/>
      <c r="M173" s="274"/>
      <c r="N173" s="275"/>
      <c r="O173" s="275"/>
      <c r="P173" s="273"/>
      <c r="Q173" s="274"/>
      <c r="R173" s="275"/>
      <c r="S173" s="278"/>
      <c r="T173" s="273"/>
      <c r="U173" s="274"/>
      <c r="V173" s="275"/>
      <c r="W173" s="275"/>
      <c r="X173" s="273"/>
      <c r="Y173" s="274"/>
      <c r="Z173" s="275"/>
      <c r="AA173" s="275"/>
      <c r="AB173" s="273"/>
      <c r="AC173" s="274"/>
      <c r="AD173" s="275"/>
      <c r="AE173" s="275"/>
      <c r="AF173" s="279"/>
      <c r="AG173" s="274"/>
      <c r="AH173" s="275"/>
      <c r="AI173" s="275"/>
      <c r="AJ173" s="273"/>
      <c r="AK173" s="274"/>
      <c r="AL173" s="275"/>
      <c r="AM173" s="275"/>
      <c r="AN173" s="273"/>
      <c r="AO173" s="274"/>
      <c r="AP173" s="275"/>
      <c r="AQ173" s="275"/>
      <c r="AR173" s="273"/>
      <c r="AS173" s="274"/>
      <c r="AT173" s="275"/>
      <c r="AU173" s="275"/>
      <c r="AV173" s="273"/>
      <c r="AW173" s="274"/>
      <c r="AX173" s="275"/>
      <c r="AY173" s="275"/>
      <c r="AZ173" s="273"/>
      <c r="BA173" s="274"/>
      <c r="BB173" s="275"/>
      <c r="BC173" s="275"/>
      <c r="BD173" s="273"/>
      <c r="BE173" s="274"/>
      <c r="BF173" s="275"/>
      <c r="BG173" s="275"/>
    </row>
    <row r="174">
      <c r="C174" s="272"/>
      <c r="D174" s="273"/>
      <c r="E174" s="274"/>
      <c r="F174" s="275"/>
      <c r="G174" s="275"/>
      <c r="H174" s="273"/>
      <c r="I174" s="274"/>
      <c r="J174" s="275"/>
      <c r="K174" s="275"/>
      <c r="L174" s="273"/>
      <c r="M174" s="274"/>
      <c r="N174" s="275"/>
      <c r="O174" s="275"/>
      <c r="P174" s="273"/>
      <c r="Q174" s="274"/>
      <c r="R174" s="275"/>
      <c r="S174" s="278"/>
      <c r="T174" s="273"/>
      <c r="U174" s="274"/>
      <c r="V174" s="275"/>
      <c r="W174" s="275"/>
      <c r="X174" s="273"/>
      <c r="Y174" s="274"/>
      <c r="Z174" s="275"/>
      <c r="AA174" s="275"/>
      <c r="AB174" s="273"/>
      <c r="AC174" s="274"/>
      <c r="AD174" s="275"/>
      <c r="AE174" s="275"/>
      <c r="AF174" s="279"/>
      <c r="AG174" s="274"/>
      <c r="AH174" s="275"/>
      <c r="AI174" s="275"/>
      <c r="AJ174" s="273"/>
      <c r="AK174" s="274"/>
      <c r="AL174" s="275"/>
      <c r="AM174" s="275"/>
      <c r="AN174" s="273"/>
      <c r="AO174" s="274"/>
      <c r="AP174" s="275"/>
      <c r="AQ174" s="275"/>
      <c r="AR174" s="273"/>
      <c r="AS174" s="274"/>
      <c r="AT174" s="275"/>
      <c r="AU174" s="275"/>
      <c r="AV174" s="273"/>
      <c r="AW174" s="274"/>
      <c r="AX174" s="275"/>
      <c r="AY174" s="275"/>
      <c r="AZ174" s="273"/>
      <c r="BA174" s="274"/>
      <c r="BB174" s="275"/>
      <c r="BC174" s="275"/>
      <c r="BD174" s="273"/>
      <c r="BE174" s="274"/>
      <c r="BF174" s="275"/>
      <c r="BG174" s="275"/>
    </row>
    <row r="175">
      <c r="C175" s="272"/>
      <c r="D175" s="273"/>
      <c r="E175" s="274"/>
      <c r="F175" s="275"/>
      <c r="G175" s="277"/>
      <c r="H175" s="273"/>
      <c r="I175" s="274"/>
      <c r="J175" s="275"/>
      <c r="K175" s="277"/>
      <c r="L175" s="273"/>
      <c r="M175" s="274"/>
      <c r="N175" s="275"/>
      <c r="O175" s="277"/>
      <c r="P175" s="273"/>
      <c r="Q175" s="274"/>
      <c r="R175" s="275"/>
      <c r="S175" s="296"/>
      <c r="T175" s="273"/>
      <c r="U175" s="274"/>
      <c r="V175" s="275"/>
      <c r="W175" s="277"/>
      <c r="X175" s="273"/>
      <c r="Y175" s="274"/>
      <c r="Z175" s="275"/>
      <c r="AA175" s="277"/>
      <c r="AB175" s="273"/>
      <c r="AC175" s="274"/>
      <c r="AD175" s="275"/>
      <c r="AE175" s="277"/>
      <c r="AF175" s="279"/>
      <c r="AG175" s="274"/>
      <c r="AH175" s="275"/>
      <c r="AI175" s="277"/>
      <c r="AJ175" s="273"/>
      <c r="AK175" s="274"/>
      <c r="AL175" s="275"/>
      <c r="AM175" s="277"/>
      <c r="AN175" s="273"/>
      <c r="AO175" s="274"/>
      <c r="AP175" s="275"/>
      <c r="AQ175" s="277"/>
      <c r="AR175" s="273"/>
      <c r="AS175" s="274"/>
      <c r="AT175" s="275"/>
      <c r="AU175" s="277"/>
      <c r="AV175" s="273"/>
      <c r="AW175" s="274"/>
      <c r="AX175" s="275"/>
      <c r="AY175" s="277"/>
      <c r="AZ175" s="273"/>
      <c r="BA175" s="274"/>
      <c r="BB175" s="275"/>
      <c r="BC175" s="277"/>
      <c r="BD175" s="273"/>
      <c r="BE175" s="274"/>
      <c r="BF175" s="275"/>
      <c r="BG175" s="277"/>
    </row>
    <row r="176">
      <c r="C176" s="272"/>
      <c r="D176" s="273"/>
      <c r="E176" s="274"/>
      <c r="F176" s="275"/>
      <c r="G176" s="275"/>
      <c r="H176" s="273"/>
      <c r="I176" s="274"/>
      <c r="J176" s="275"/>
      <c r="K176" s="275"/>
      <c r="L176" s="273"/>
      <c r="M176" s="274"/>
      <c r="N176" s="275"/>
      <c r="O176" s="275"/>
      <c r="P176" s="273"/>
      <c r="Q176" s="274"/>
      <c r="R176" s="275"/>
      <c r="S176" s="278"/>
      <c r="T176" s="273"/>
      <c r="U176" s="274"/>
      <c r="V176" s="275"/>
      <c r="W176" s="275"/>
      <c r="X176" s="273"/>
      <c r="Y176" s="274"/>
      <c r="Z176" s="275"/>
      <c r="AA176" s="275"/>
      <c r="AB176" s="273"/>
      <c r="AC176" s="274"/>
      <c r="AD176" s="275"/>
      <c r="AE176" s="275"/>
      <c r="AF176" s="279"/>
      <c r="AG176" s="274"/>
      <c r="AH176" s="275"/>
      <c r="AI176" s="275"/>
      <c r="AJ176" s="273"/>
      <c r="AK176" s="274"/>
      <c r="AL176" s="275"/>
      <c r="AM176" s="275"/>
      <c r="AN176" s="273"/>
      <c r="AO176" s="274"/>
      <c r="AP176" s="275"/>
      <c r="AQ176" s="275"/>
      <c r="AR176" s="273"/>
      <c r="AS176" s="274"/>
      <c r="AT176" s="275"/>
      <c r="AU176" s="275"/>
      <c r="AV176" s="273"/>
      <c r="AW176" s="274"/>
      <c r="AX176" s="275"/>
      <c r="AY176" s="275"/>
      <c r="AZ176" s="273"/>
      <c r="BA176" s="274"/>
      <c r="BB176" s="275"/>
      <c r="BC176" s="275"/>
      <c r="BD176" s="273"/>
      <c r="BE176" s="274"/>
      <c r="BF176" s="275"/>
      <c r="BG176" s="275"/>
    </row>
    <row r="177">
      <c r="C177" s="272"/>
      <c r="D177" s="273"/>
      <c r="E177" s="274"/>
      <c r="F177" s="275"/>
      <c r="G177" s="275"/>
      <c r="H177" s="273"/>
      <c r="I177" s="274"/>
      <c r="J177" s="275"/>
      <c r="K177" s="275"/>
      <c r="L177" s="273"/>
      <c r="M177" s="274"/>
      <c r="N177" s="275"/>
      <c r="O177" s="275"/>
      <c r="P177" s="273"/>
      <c r="Q177" s="274"/>
      <c r="R177" s="275"/>
      <c r="S177" s="278"/>
      <c r="T177" s="273"/>
      <c r="U177" s="274"/>
      <c r="V177" s="275"/>
      <c r="W177" s="275"/>
      <c r="X177" s="273"/>
      <c r="Y177" s="274"/>
      <c r="Z177" s="275"/>
      <c r="AA177" s="275"/>
      <c r="AB177" s="273"/>
      <c r="AC177" s="274"/>
      <c r="AD177" s="275"/>
      <c r="AE177" s="275"/>
      <c r="AF177" s="279"/>
      <c r="AG177" s="274"/>
      <c r="AH177" s="275"/>
      <c r="AI177" s="275"/>
      <c r="AJ177" s="273"/>
      <c r="AK177" s="274"/>
      <c r="AL177" s="275"/>
      <c r="AM177" s="275"/>
      <c r="AN177" s="273"/>
      <c r="AO177" s="274"/>
      <c r="AP177" s="275"/>
      <c r="AQ177" s="275"/>
      <c r="AR177" s="273"/>
      <c r="AS177" s="274"/>
      <c r="AT177" s="275"/>
      <c r="AU177" s="275"/>
      <c r="AV177" s="273"/>
      <c r="AW177" s="274"/>
      <c r="AX177" s="275"/>
      <c r="AY177" s="275"/>
      <c r="AZ177" s="273"/>
      <c r="BA177" s="274"/>
      <c r="BB177" s="275"/>
      <c r="BC177" s="275"/>
      <c r="BD177" s="273"/>
      <c r="BE177" s="274"/>
      <c r="BF177" s="275"/>
      <c r="BG177" s="275"/>
    </row>
    <row r="178">
      <c r="C178" s="272"/>
      <c r="D178" s="273"/>
      <c r="E178" s="274"/>
      <c r="F178" s="275"/>
      <c r="G178" s="275"/>
      <c r="H178" s="273"/>
      <c r="I178" s="274"/>
      <c r="J178" s="275"/>
      <c r="K178" s="275"/>
      <c r="L178" s="273"/>
      <c r="M178" s="274"/>
      <c r="N178" s="275"/>
      <c r="O178" s="275"/>
      <c r="P178" s="273"/>
      <c r="Q178" s="274"/>
      <c r="R178" s="275"/>
      <c r="S178" s="278"/>
      <c r="T178" s="273"/>
      <c r="U178" s="274"/>
      <c r="V178" s="275"/>
      <c r="W178" s="275"/>
      <c r="X178" s="273"/>
      <c r="Y178" s="274"/>
      <c r="Z178" s="275"/>
      <c r="AA178" s="275"/>
      <c r="AB178" s="273"/>
      <c r="AC178" s="274"/>
      <c r="AD178" s="275"/>
      <c r="AE178" s="275"/>
      <c r="AF178" s="279"/>
      <c r="AG178" s="274"/>
      <c r="AH178" s="275"/>
      <c r="AI178" s="275"/>
      <c r="AJ178" s="273"/>
      <c r="AK178" s="274"/>
      <c r="AL178" s="275"/>
      <c r="AM178" s="275"/>
      <c r="AN178" s="273"/>
      <c r="AO178" s="274"/>
      <c r="AP178" s="275"/>
      <c r="AQ178" s="275"/>
      <c r="AR178" s="273"/>
      <c r="AS178" s="274"/>
      <c r="AT178" s="275"/>
      <c r="AU178" s="275"/>
      <c r="AV178" s="273"/>
      <c r="AW178" s="274"/>
      <c r="AX178" s="275"/>
      <c r="AY178" s="275"/>
      <c r="AZ178" s="273"/>
      <c r="BA178" s="274"/>
      <c r="BB178" s="275"/>
      <c r="BC178" s="275"/>
      <c r="BD178" s="273"/>
      <c r="BE178" s="274"/>
      <c r="BF178" s="275"/>
      <c r="BG178" s="275"/>
    </row>
    <row r="179">
      <c r="C179" s="272"/>
      <c r="D179" s="273"/>
      <c r="E179" s="274"/>
      <c r="F179" s="275"/>
      <c r="G179" s="275"/>
      <c r="H179" s="273"/>
      <c r="I179" s="274"/>
      <c r="J179" s="275"/>
      <c r="K179" s="275"/>
      <c r="L179" s="273"/>
      <c r="M179" s="274"/>
      <c r="N179" s="275"/>
      <c r="O179" s="275"/>
      <c r="P179" s="273"/>
      <c r="Q179" s="274"/>
      <c r="R179" s="275"/>
      <c r="S179" s="278"/>
      <c r="T179" s="273"/>
      <c r="U179" s="274"/>
      <c r="V179" s="275"/>
      <c r="W179" s="275"/>
      <c r="X179" s="273"/>
      <c r="Y179" s="274"/>
      <c r="Z179" s="275"/>
      <c r="AA179" s="275"/>
      <c r="AB179" s="273"/>
      <c r="AC179" s="274"/>
      <c r="AD179" s="275"/>
      <c r="AE179" s="275"/>
      <c r="AF179" s="279"/>
      <c r="AG179" s="274"/>
      <c r="AH179" s="275"/>
      <c r="AI179" s="275"/>
      <c r="AJ179" s="273"/>
      <c r="AK179" s="274"/>
      <c r="AL179" s="275"/>
      <c r="AM179" s="275"/>
      <c r="AN179" s="273"/>
      <c r="AO179" s="274"/>
      <c r="AP179" s="275"/>
      <c r="AQ179" s="275"/>
      <c r="AR179" s="273"/>
      <c r="AS179" s="274"/>
      <c r="AT179" s="275"/>
      <c r="AU179" s="275"/>
      <c r="AV179" s="273"/>
      <c r="AW179" s="274"/>
      <c r="AX179" s="275"/>
      <c r="AY179" s="275"/>
      <c r="AZ179" s="273"/>
      <c r="BA179" s="274"/>
      <c r="BB179" s="275"/>
      <c r="BC179" s="275"/>
      <c r="BD179" s="273"/>
      <c r="BE179" s="274"/>
      <c r="BF179" s="275"/>
      <c r="BG179" s="275"/>
    </row>
    <row r="180">
      <c r="C180" s="272"/>
      <c r="D180" s="273"/>
      <c r="E180" s="274"/>
      <c r="F180" s="275"/>
      <c r="G180" s="275"/>
      <c r="H180" s="273"/>
      <c r="I180" s="274"/>
      <c r="J180" s="275"/>
      <c r="K180" s="275"/>
      <c r="L180" s="273"/>
      <c r="M180" s="274"/>
      <c r="N180" s="275"/>
      <c r="O180" s="275"/>
      <c r="P180" s="273"/>
      <c r="Q180" s="274"/>
      <c r="R180" s="275"/>
      <c r="S180" s="278"/>
      <c r="T180" s="273"/>
      <c r="U180" s="274"/>
      <c r="V180" s="275"/>
      <c r="W180" s="275"/>
      <c r="X180" s="273"/>
      <c r="Y180" s="274"/>
      <c r="Z180" s="275"/>
      <c r="AA180" s="275"/>
      <c r="AB180" s="273"/>
      <c r="AC180" s="274"/>
      <c r="AD180" s="275"/>
      <c r="AE180" s="275"/>
      <c r="AF180" s="279"/>
      <c r="AG180" s="274"/>
      <c r="AH180" s="275"/>
      <c r="AI180" s="275"/>
      <c r="AJ180" s="273"/>
      <c r="AK180" s="274"/>
      <c r="AL180" s="275"/>
      <c r="AM180" s="275"/>
      <c r="AN180" s="273"/>
      <c r="AO180" s="274"/>
      <c r="AP180" s="275"/>
      <c r="AQ180" s="275"/>
      <c r="AR180" s="273"/>
      <c r="AS180" s="274"/>
      <c r="AT180" s="275"/>
      <c r="AU180" s="275"/>
      <c r="AV180" s="273"/>
      <c r="AW180" s="274"/>
      <c r="AX180" s="275"/>
      <c r="AY180" s="275"/>
      <c r="AZ180" s="273"/>
      <c r="BA180" s="274"/>
      <c r="BB180" s="275"/>
      <c r="BC180" s="275"/>
      <c r="BD180" s="273"/>
      <c r="BE180" s="274"/>
      <c r="BF180" s="275"/>
      <c r="BG180" s="275"/>
    </row>
    <row r="181">
      <c r="C181" s="272"/>
      <c r="D181" s="273"/>
      <c r="E181" s="274"/>
      <c r="F181" s="275"/>
      <c r="G181" s="275"/>
      <c r="H181" s="273"/>
      <c r="I181" s="274"/>
      <c r="J181" s="275"/>
      <c r="K181" s="275"/>
      <c r="L181" s="273"/>
      <c r="M181" s="274"/>
      <c r="N181" s="275"/>
      <c r="O181" s="275"/>
      <c r="P181" s="273"/>
      <c r="Q181" s="274"/>
      <c r="R181" s="275"/>
      <c r="S181" s="278"/>
      <c r="T181" s="273"/>
      <c r="U181" s="274"/>
      <c r="V181" s="275"/>
      <c r="W181" s="275"/>
      <c r="X181" s="273"/>
      <c r="Y181" s="274"/>
      <c r="Z181" s="275"/>
      <c r="AA181" s="275"/>
      <c r="AB181" s="273"/>
      <c r="AC181" s="274"/>
      <c r="AD181" s="275"/>
      <c r="AE181" s="275"/>
      <c r="AF181" s="279"/>
      <c r="AG181" s="274"/>
      <c r="AH181" s="275"/>
      <c r="AI181" s="275"/>
      <c r="AJ181" s="273"/>
      <c r="AK181" s="274"/>
      <c r="AL181" s="275"/>
      <c r="AM181" s="275"/>
      <c r="AN181" s="273"/>
      <c r="AO181" s="274"/>
      <c r="AP181" s="275"/>
      <c r="AQ181" s="275"/>
      <c r="AR181" s="273"/>
      <c r="AS181" s="274"/>
      <c r="AT181" s="275"/>
      <c r="AU181" s="275"/>
      <c r="AV181" s="273"/>
      <c r="AW181" s="274"/>
      <c r="AX181" s="275"/>
      <c r="AY181" s="275"/>
      <c r="AZ181" s="273"/>
      <c r="BA181" s="274"/>
      <c r="BB181" s="275"/>
      <c r="BC181" s="275"/>
      <c r="BD181" s="273"/>
      <c r="BE181" s="274"/>
      <c r="BF181" s="275"/>
      <c r="BG181" s="275"/>
    </row>
    <row r="182">
      <c r="C182" s="272"/>
      <c r="D182" s="273"/>
      <c r="E182" s="274"/>
      <c r="F182" s="275"/>
      <c r="G182" s="275"/>
      <c r="H182" s="273"/>
      <c r="I182" s="274"/>
      <c r="J182" s="275"/>
      <c r="K182" s="275"/>
      <c r="L182" s="273"/>
      <c r="M182" s="274"/>
      <c r="N182" s="275"/>
      <c r="O182" s="275"/>
      <c r="P182" s="273"/>
      <c r="Q182" s="274"/>
      <c r="R182" s="275"/>
      <c r="S182" s="278"/>
      <c r="T182" s="273"/>
      <c r="U182" s="274"/>
      <c r="V182" s="275"/>
      <c r="W182" s="275"/>
      <c r="X182" s="273"/>
      <c r="Y182" s="274"/>
      <c r="Z182" s="275"/>
      <c r="AA182" s="275"/>
      <c r="AB182" s="273"/>
      <c r="AC182" s="274"/>
      <c r="AD182" s="275"/>
      <c r="AE182" s="275"/>
      <c r="AF182" s="279"/>
      <c r="AG182" s="274"/>
      <c r="AH182" s="275"/>
      <c r="AI182" s="275"/>
      <c r="AJ182" s="273"/>
      <c r="AK182" s="274"/>
      <c r="AL182" s="275"/>
      <c r="AM182" s="275"/>
      <c r="AN182" s="273"/>
      <c r="AO182" s="274"/>
      <c r="AP182" s="275"/>
      <c r="AQ182" s="275"/>
      <c r="AR182" s="273"/>
      <c r="AS182" s="274"/>
      <c r="AT182" s="275"/>
      <c r="AU182" s="275"/>
      <c r="AV182" s="273"/>
      <c r="AW182" s="274"/>
      <c r="AX182" s="275"/>
      <c r="AY182" s="275"/>
      <c r="AZ182" s="273"/>
      <c r="BA182" s="274"/>
      <c r="BB182" s="275"/>
      <c r="BC182" s="275"/>
      <c r="BD182" s="273"/>
      <c r="BE182" s="274"/>
      <c r="BF182" s="275"/>
      <c r="BG182" s="275"/>
    </row>
    <row r="183">
      <c r="C183" s="272"/>
      <c r="D183" s="273"/>
      <c r="E183" s="274"/>
      <c r="F183" s="275"/>
      <c r="G183" s="275"/>
      <c r="H183" s="273"/>
      <c r="I183" s="274"/>
      <c r="J183" s="275"/>
      <c r="K183" s="275"/>
      <c r="L183" s="273"/>
      <c r="M183" s="274"/>
      <c r="N183" s="275"/>
      <c r="O183" s="275"/>
      <c r="P183" s="273"/>
      <c r="Q183" s="274"/>
      <c r="R183" s="275"/>
      <c r="S183" s="278"/>
      <c r="T183" s="273"/>
      <c r="U183" s="274"/>
      <c r="V183" s="275"/>
      <c r="W183" s="275"/>
      <c r="X183" s="273"/>
      <c r="Y183" s="274"/>
      <c r="Z183" s="275"/>
      <c r="AA183" s="275"/>
      <c r="AB183" s="273"/>
      <c r="AC183" s="274"/>
      <c r="AD183" s="275"/>
      <c r="AE183" s="275"/>
      <c r="AF183" s="279"/>
      <c r="AG183" s="274"/>
      <c r="AH183" s="275"/>
      <c r="AI183" s="275"/>
      <c r="AJ183" s="273"/>
      <c r="AK183" s="274"/>
      <c r="AL183" s="275"/>
      <c r="AM183" s="275"/>
      <c r="AN183" s="273"/>
      <c r="AO183" s="274"/>
      <c r="AP183" s="275"/>
      <c r="AQ183" s="275"/>
      <c r="AR183" s="273"/>
      <c r="AS183" s="274"/>
      <c r="AT183" s="275"/>
      <c r="AU183" s="275"/>
      <c r="AV183" s="273"/>
      <c r="AW183" s="274"/>
      <c r="AX183" s="275"/>
      <c r="AY183" s="275"/>
      <c r="AZ183" s="273"/>
      <c r="BA183" s="274"/>
      <c r="BB183" s="275"/>
      <c r="BC183" s="275"/>
      <c r="BD183" s="273"/>
      <c r="BE183" s="274"/>
      <c r="BF183" s="275"/>
      <c r="BG183" s="275"/>
    </row>
    <row r="184">
      <c r="C184" s="272"/>
      <c r="D184" s="273"/>
      <c r="E184" s="274"/>
      <c r="F184" s="275"/>
      <c r="G184" s="275"/>
      <c r="H184" s="273"/>
      <c r="I184" s="274"/>
      <c r="J184" s="275"/>
      <c r="K184" s="275"/>
      <c r="L184" s="273"/>
      <c r="M184" s="274"/>
      <c r="N184" s="275"/>
      <c r="O184" s="275"/>
      <c r="P184" s="273"/>
      <c r="Q184" s="274"/>
      <c r="R184" s="275"/>
      <c r="S184" s="278"/>
      <c r="T184" s="273"/>
      <c r="U184" s="274"/>
      <c r="V184" s="275"/>
      <c r="W184" s="275"/>
      <c r="X184" s="273"/>
      <c r="Y184" s="274"/>
      <c r="Z184" s="275"/>
      <c r="AA184" s="275"/>
      <c r="AB184" s="273"/>
      <c r="AC184" s="274"/>
      <c r="AD184" s="275"/>
      <c r="AE184" s="275"/>
      <c r="AF184" s="279"/>
      <c r="AG184" s="274"/>
      <c r="AH184" s="275"/>
      <c r="AI184" s="275"/>
      <c r="AJ184" s="273"/>
      <c r="AK184" s="274"/>
      <c r="AL184" s="275"/>
      <c r="AM184" s="275"/>
      <c r="AN184" s="273"/>
      <c r="AO184" s="274"/>
      <c r="AP184" s="275"/>
      <c r="AQ184" s="275"/>
      <c r="AR184" s="273"/>
      <c r="AS184" s="274"/>
      <c r="AT184" s="275"/>
      <c r="AU184" s="275"/>
      <c r="AV184" s="273"/>
      <c r="AW184" s="274"/>
      <c r="AX184" s="275"/>
      <c r="AY184" s="275"/>
      <c r="AZ184" s="273"/>
      <c r="BA184" s="274"/>
      <c r="BB184" s="275"/>
      <c r="BC184" s="275"/>
      <c r="BD184" s="273"/>
      <c r="BE184" s="274"/>
      <c r="BF184" s="275"/>
      <c r="BG184" s="275"/>
    </row>
    <row r="185">
      <c r="C185" s="272"/>
      <c r="D185" s="273"/>
      <c r="E185" s="274"/>
      <c r="F185" s="275"/>
      <c r="G185" s="275"/>
      <c r="H185" s="273"/>
      <c r="I185" s="274"/>
      <c r="J185" s="275"/>
      <c r="K185" s="275"/>
      <c r="L185" s="273"/>
      <c r="M185" s="274"/>
      <c r="N185" s="275"/>
      <c r="O185" s="275"/>
      <c r="P185" s="273"/>
      <c r="Q185" s="274"/>
      <c r="R185" s="275"/>
      <c r="S185" s="278"/>
      <c r="T185" s="273"/>
      <c r="U185" s="274"/>
      <c r="V185" s="275"/>
      <c r="W185" s="275"/>
      <c r="X185" s="273"/>
      <c r="Y185" s="274"/>
      <c r="Z185" s="275"/>
      <c r="AA185" s="275"/>
      <c r="AB185" s="273"/>
      <c r="AC185" s="274"/>
      <c r="AD185" s="275"/>
      <c r="AE185" s="275"/>
      <c r="AF185" s="279"/>
      <c r="AG185" s="274"/>
      <c r="AH185" s="275"/>
      <c r="AI185" s="275"/>
      <c r="AJ185" s="273"/>
      <c r="AK185" s="274"/>
      <c r="AL185" s="275"/>
      <c r="AM185" s="275"/>
      <c r="AN185" s="273"/>
      <c r="AO185" s="274"/>
      <c r="AP185" s="275"/>
      <c r="AQ185" s="275"/>
      <c r="AR185" s="273"/>
      <c r="AS185" s="274"/>
      <c r="AT185" s="275"/>
      <c r="AU185" s="275"/>
      <c r="AV185" s="273"/>
      <c r="AW185" s="274"/>
      <c r="AX185" s="275"/>
      <c r="AY185" s="275"/>
      <c r="AZ185" s="273"/>
      <c r="BA185" s="274"/>
      <c r="BB185" s="275"/>
      <c r="BC185" s="275"/>
      <c r="BD185" s="273"/>
      <c r="BE185" s="274"/>
      <c r="BF185" s="275"/>
      <c r="BG185" s="275"/>
    </row>
    <row r="186">
      <c r="C186" s="272"/>
      <c r="D186" s="273"/>
      <c r="E186" s="274"/>
      <c r="F186" s="275"/>
      <c r="G186" s="275"/>
      <c r="H186" s="273"/>
      <c r="I186" s="274"/>
      <c r="J186" s="275"/>
      <c r="K186" s="275"/>
      <c r="L186" s="273"/>
      <c r="M186" s="274"/>
      <c r="N186" s="275"/>
      <c r="O186" s="275"/>
      <c r="P186" s="273"/>
      <c r="Q186" s="274"/>
      <c r="R186" s="275"/>
      <c r="S186" s="278"/>
      <c r="T186" s="273"/>
      <c r="U186" s="274"/>
      <c r="V186" s="275"/>
      <c r="W186" s="275"/>
      <c r="X186" s="273"/>
      <c r="Y186" s="274"/>
      <c r="Z186" s="275"/>
      <c r="AA186" s="275"/>
      <c r="AB186" s="273"/>
      <c r="AC186" s="274"/>
      <c r="AD186" s="275"/>
      <c r="AE186" s="275"/>
      <c r="AF186" s="279"/>
      <c r="AG186" s="274"/>
      <c r="AH186" s="275"/>
      <c r="AI186" s="275"/>
      <c r="AJ186" s="273"/>
      <c r="AK186" s="274"/>
      <c r="AL186" s="275"/>
      <c r="AM186" s="275"/>
      <c r="AN186" s="273"/>
      <c r="AO186" s="274"/>
      <c r="AP186" s="275"/>
      <c r="AQ186" s="275"/>
      <c r="AR186" s="273"/>
      <c r="AS186" s="274"/>
      <c r="AT186" s="275"/>
      <c r="AU186" s="275"/>
      <c r="AV186" s="273"/>
      <c r="AW186" s="274"/>
      <c r="AX186" s="275"/>
      <c r="AY186" s="275"/>
      <c r="AZ186" s="273"/>
      <c r="BA186" s="274"/>
      <c r="BB186" s="275"/>
      <c r="BC186" s="275"/>
      <c r="BD186" s="273"/>
      <c r="BE186" s="274"/>
      <c r="BF186" s="275"/>
      <c r="BG186" s="275"/>
    </row>
    <row r="187">
      <c r="C187" s="272"/>
      <c r="D187" s="273"/>
      <c r="E187" s="274"/>
      <c r="F187" s="275"/>
      <c r="G187" s="275"/>
      <c r="H187" s="273"/>
      <c r="I187" s="274"/>
      <c r="J187" s="275"/>
      <c r="K187" s="275"/>
      <c r="L187" s="273"/>
      <c r="M187" s="274"/>
      <c r="N187" s="275"/>
      <c r="O187" s="275"/>
      <c r="P187" s="273"/>
      <c r="Q187" s="274"/>
      <c r="R187" s="275"/>
      <c r="S187" s="278"/>
      <c r="T187" s="273"/>
      <c r="U187" s="274"/>
      <c r="V187" s="275"/>
      <c r="W187" s="275"/>
      <c r="X187" s="273"/>
      <c r="Y187" s="274"/>
      <c r="Z187" s="275"/>
      <c r="AA187" s="275"/>
      <c r="AB187" s="273"/>
      <c r="AC187" s="274"/>
      <c r="AD187" s="275"/>
      <c r="AE187" s="275"/>
      <c r="AF187" s="279"/>
      <c r="AG187" s="274"/>
      <c r="AH187" s="275"/>
      <c r="AI187" s="275"/>
      <c r="AJ187" s="273"/>
      <c r="AK187" s="274"/>
      <c r="AL187" s="275"/>
      <c r="AM187" s="275"/>
      <c r="AN187" s="273"/>
      <c r="AO187" s="274"/>
      <c r="AP187" s="275"/>
      <c r="AQ187" s="275"/>
      <c r="AR187" s="273"/>
      <c r="AS187" s="274"/>
      <c r="AT187" s="275"/>
      <c r="AU187" s="275"/>
      <c r="AV187" s="273"/>
      <c r="AW187" s="274"/>
      <c r="AX187" s="275"/>
      <c r="AY187" s="275"/>
      <c r="AZ187" s="273"/>
      <c r="BA187" s="274"/>
      <c r="BB187" s="275"/>
      <c r="BC187" s="275"/>
      <c r="BD187" s="273"/>
      <c r="BE187" s="274"/>
      <c r="BF187" s="275"/>
      <c r="BG187" s="275"/>
    </row>
    <row r="188">
      <c r="C188" s="272"/>
      <c r="D188" s="273"/>
      <c r="E188" s="274"/>
      <c r="F188" s="275"/>
      <c r="G188" s="275"/>
      <c r="H188" s="273"/>
      <c r="I188" s="274"/>
      <c r="J188" s="275"/>
      <c r="K188" s="275"/>
      <c r="L188" s="273"/>
      <c r="M188" s="274"/>
      <c r="N188" s="275"/>
      <c r="O188" s="275"/>
      <c r="P188" s="273"/>
      <c r="Q188" s="274"/>
      <c r="R188" s="275"/>
      <c r="S188" s="278"/>
      <c r="T188" s="273"/>
      <c r="U188" s="274"/>
      <c r="V188" s="275"/>
      <c r="W188" s="275"/>
      <c r="X188" s="273"/>
      <c r="Y188" s="274"/>
      <c r="Z188" s="275"/>
      <c r="AA188" s="275"/>
      <c r="AB188" s="273"/>
      <c r="AC188" s="274"/>
      <c r="AD188" s="275"/>
      <c r="AE188" s="275"/>
      <c r="AF188" s="279"/>
      <c r="AG188" s="274"/>
      <c r="AH188" s="275"/>
      <c r="AI188" s="275"/>
      <c r="AJ188" s="273"/>
      <c r="AK188" s="274"/>
      <c r="AL188" s="275"/>
      <c r="AM188" s="275"/>
      <c r="AN188" s="273"/>
      <c r="AO188" s="274"/>
      <c r="AP188" s="275"/>
      <c r="AQ188" s="275"/>
      <c r="AR188" s="273"/>
      <c r="AS188" s="274"/>
      <c r="AT188" s="275"/>
      <c r="AU188" s="275"/>
      <c r="AV188" s="273"/>
      <c r="AW188" s="274"/>
      <c r="AX188" s="275"/>
      <c r="AY188" s="275"/>
      <c r="AZ188" s="273"/>
      <c r="BA188" s="274"/>
      <c r="BB188" s="275"/>
      <c r="BC188" s="275"/>
      <c r="BD188" s="273"/>
      <c r="BE188" s="274"/>
      <c r="BF188" s="275"/>
      <c r="BG188" s="275"/>
    </row>
    <row r="189">
      <c r="C189" s="272"/>
      <c r="D189" s="273"/>
      <c r="E189" s="274"/>
      <c r="F189" s="275"/>
      <c r="G189" s="275"/>
      <c r="H189" s="273"/>
      <c r="I189" s="274"/>
      <c r="J189" s="275"/>
      <c r="K189" s="275"/>
      <c r="L189" s="273"/>
      <c r="M189" s="274"/>
      <c r="N189" s="275"/>
      <c r="O189" s="275"/>
      <c r="P189" s="273"/>
      <c r="Q189" s="274"/>
      <c r="R189" s="275"/>
      <c r="S189" s="278"/>
      <c r="T189" s="273"/>
      <c r="U189" s="274"/>
      <c r="V189" s="275"/>
      <c r="W189" s="275"/>
      <c r="X189" s="273"/>
      <c r="Y189" s="274"/>
      <c r="Z189" s="275"/>
      <c r="AA189" s="275"/>
      <c r="AB189" s="273"/>
      <c r="AC189" s="274"/>
      <c r="AD189" s="275"/>
      <c r="AE189" s="275"/>
      <c r="AF189" s="279"/>
      <c r="AG189" s="274"/>
      <c r="AH189" s="275"/>
      <c r="AI189" s="275"/>
      <c r="AJ189" s="273"/>
      <c r="AK189" s="274"/>
      <c r="AL189" s="275"/>
      <c r="AM189" s="275"/>
      <c r="AN189" s="273"/>
      <c r="AO189" s="274"/>
      <c r="AP189" s="275"/>
      <c r="AQ189" s="275"/>
      <c r="AR189" s="273"/>
      <c r="AS189" s="274"/>
      <c r="AT189" s="275"/>
      <c r="AU189" s="275"/>
      <c r="AV189" s="273"/>
      <c r="AW189" s="274"/>
      <c r="AX189" s="275"/>
      <c r="AY189" s="275"/>
      <c r="AZ189" s="273"/>
      <c r="BA189" s="274"/>
      <c r="BB189" s="275"/>
      <c r="BC189" s="275"/>
      <c r="BD189" s="273"/>
      <c r="BE189" s="274"/>
      <c r="BF189" s="275"/>
      <c r="BG189" s="275"/>
    </row>
    <row r="190">
      <c r="C190" s="272"/>
      <c r="D190" s="273"/>
      <c r="E190" s="274"/>
      <c r="F190" s="275"/>
      <c r="G190" s="275"/>
      <c r="H190" s="273"/>
      <c r="I190" s="274"/>
      <c r="J190" s="275"/>
      <c r="K190" s="275"/>
      <c r="L190" s="273"/>
      <c r="M190" s="274"/>
      <c r="N190" s="275"/>
      <c r="O190" s="275"/>
      <c r="P190" s="273"/>
      <c r="Q190" s="274"/>
      <c r="R190" s="275"/>
      <c r="S190" s="278"/>
      <c r="T190" s="273"/>
      <c r="U190" s="274"/>
      <c r="V190" s="275"/>
      <c r="W190" s="275"/>
      <c r="X190" s="273"/>
      <c r="Y190" s="274"/>
      <c r="Z190" s="275"/>
      <c r="AA190" s="275"/>
      <c r="AB190" s="273"/>
      <c r="AC190" s="274"/>
      <c r="AD190" s="275"/>
      <c r="AE190" s="275"/>
      <c r="AF190" s="279"/>
      <c r="AG190" s="274"/>
      <c r="AH190" s="275"/>
      <c r="AI190" s="275"/>
      <c r="AJ190" s="273"/>
      <c r="AK190" s="274"/>
      <c r="AL190" s="275"/>
      <c r="AM190" s="275"/>
      <c r="AN190" s="273"/>
      <c r="AO190" s="274"/>
      <c r="AP190" s="275"/>
      <c r="AQ190" s="275"/>
      <c r="AR190" s="273"/>
      <c r="AS190" s="274"/>
      <c r="AT190" s="275"/>
      <c r="AU190" s="275"/>
      <c r="AV190" s="273"/>
      <c r="AW190" s="274"/>
      <c r="AX190" s="275"/>
      <c r="AY190" s="275"/>
      <c r="AZ190" s="273"/>
      <c r="BA190" s="274"/>
      <c r="BB190" s="275"/>
      <c r="BC190" s="275"/>
      <c r="BD190" s="273"/>
      <c r="BE190" s="274"/>
      <c r="BF190" s="275"/>
      <c r="BG190" s="275"/>
    </row>
    <row r="191">
      <c r="C191" s="272"/>
      <c r="D191" s="273"/>
      <c r="E191" s="274"/>
      <c r="F191" s="275"/>
      <c r="G191" s="275"/>
      <c r="H191" s="273"/>
      <c r="I191" s="274"/>
      <c r="J191" s="275"/>
      <c r="K191" s="275"/>
      <c r="L191" s="273"/>
      <c r="M191" s="274"/>
      <c r="N191" s="275"/>
      <c r="O191" s="275"/>
      <c r="P191" s="273"/>
      <c r="Q191" s="274"/>
      <c r="R191" s="275"/>
      <c r="S191" s="278"/>
      <c r="T191" s="273"/>
      <c r="U191" s="274"/>
      <c r="V191" s="275"/>
      <c r="W191" s="275"/>
      <c r="X191" s="273"/>
      <c r="Y191" s="274"/>
      <c r="Z191" s="275"/>
      <c r="AA191" s="275"/>
      <c r="AB191" s="273"/>
      <c r="AC191" s="274"/>
      <c r="AD191" s="275"/>
      <c r="AE191" s="275"/>
      <c r="AF191" s="279"/>
      <c r="AG191" s="274"/>
      <c r="AH191" s="275"/>
      <c r="AI191" s="275"/>
      <c r="AJ191" s="273"/>
      <c r="AK191" s="274"/>
      <c r="AL191" s="275"/>
      <c r="AM191" s="275"/>
      <c r="AN191" s="273"/>
      <c r="AO191" s="274"/>
      <c r="AP191" s="275"/>
      <c r="AQ191" s="275"/>
      <c r="AR191" s="273"/>
      <c r="AS191" s="274"/>
      <c r="AT191" s="275"/>
      <c r="AU191" s="275"/>
      <c r="AV191" s="273"/>
      <c r="AW191" s="274"/>
      <c r="AX191" s="275"/>
      <c r="AY191" s="275"/>
      <c r="AZ191" s="273"/>
      <c r="BA191" s="274"/>
      <c r="BB191" s="275"/>
      <c r="BC191" s="275"/>
      <c r="BD191" s="273"/>
      <c r="BE191" s="274"/>
      <c r="BF191" s="275"/>
      <c r="BG191" s="275"/>
    </row>
    <row r="192">
      <c r="C192" s="272"/>
      <c r="D192" s="273"/>
      <c r="E192" s="274"/>
      <c r="F192" s="275"/>
      <c r="G192" s="275"/>
      <c r="H192" s="273"/>
      <c r="I192" s="274"/>
      <c r="J192" s="275"/>
      <c r="K192" s="275"/>
      <c r="L192" s="273"/>
      <c r="M192" s="274"/>
      <c r="N192" s="275"/>
      <c r="O192" s="275"/>
      <c r="P192" s="273"/>
      <c r="Q192" s="274"/>
      <c r="R192" s="275"/>
      <c r="S192" s="278"/>
      <c r="T192" s="273"/>
      <c r="U192" s="274"/>
      <c r="V192" s="275"/>
      <c r="W192" s="275"/>
      <c r="X192" s="273"/>
      <c r="Y192" s="274"/>
      <c r="Z192" s="275"/>
      <c r="AA192" s="275"/>
      <c r="AB192" s="273"/>
      <c r="AC192" s="274"/>
      <c r="AD192" s="275"/>
      <c r="AE192" s="275"/>
      <c r="AF192" s="279"/>
      <c r="AG192" s="274"/>
      <c r="AH192" s="275"/>
      <c r="AI192" s="275"/>
      <c r="AJ192" s="273"/>
      <c r="AK192" s="274"/>
      <c r="AL192" s="275"/>
      <c r="AM192" s="275"/>
      <c r="AN192" s="273"/>
      <c r="AO192" s="274"/>
      <c r="AP192" s="275"/>
      <c r="AQ192" s="275"/>
      <c r="AR192" s="273"/>
      <c r="AS192" s="274"/>
      <c r="AT192" s="275"/>
      <c r="AU192" s="275"/>
      <c r="AV192" s="273"/>
      <c r="AW192" s="274"/>
      <c r="AX192" s="275"/>
      <c r="AY192" s="275"/>
      <c r="AZ192" s="273"/>
      <c r="BA192" s="274"/>
      <c r="BB192" s="275"/>
      <c r="BC192" s="275"/>
      <c r="BD192" s="273"/>
      <c r="BE192" s="274"/>
      <c r="BF192" s="275"/>
      <c r="BG192" s="275"/>
    </row>
    <row r="193">
      <c r="C193" s="272"/>
      <c r="D193" s="273"/>
      <c r="E193" s="274"/>
      <c r="F193" s="275"/>
      <c r="G193" s="275"/>
      <c r="H193" s="273"/>
      <c r="I193" s="274"/>
      <c r="J193" s="275"/>
      <c r="K193" s="275"/>
      <c r="L193" s="273"/>
      <c r="M193" s="274"/>
      <c r="N193" s="275"/>
      <c r="O193" s="275"/>
      <c r="P193" s="273"/>
      <c r="Q193" s="274"/>
      <c r="R193" s="275"/>
      <c r="S193" s="278"/>
      <c r="T193" s="273"/>
      <c r="U193" s="274"/>
      <c r="V193" s="275"/>
      <c r="W193" s="275"/>
      <c r="X193" s="273"/>
      <c r="Y193" s="274"/>
      <c r="Z193" s="275"/>
      <c r="AA193" s="275"/>
      <c r="AB193" s="273"/>
      <c r="AC193" s="274"/>
      <c r="AD193" s="275"/>
      <c r="AE193" s="275"/>
      <c r="AF193" s="279"/>
      <c r="AG193" s="274"/>
      <c r="AH193" s="275"/>
      <c r="AI193" s="275"/>
      <c r="AJ193" s="273"/>
      <c r="AK193" s="274"/>
      <c r="AL193" s="275"/>
      <c r="AM193" s="275"/>
      <c r="AN193" s="273"/>
      <c r="AO193" s="274"/>
      <c r="AP193" s="275"/>
      <c r="AQ193" s="275"/>
      <c r="AR193" s="273"/>
      <c r="AS193" s="274"/>
      <c r="AT193" s="275"/>
      <c r="AU193" s="275"/>
      <c r="AV193" s="273"/>
      <c r="AW193" s="274"/>
      <c r="AX193" s="275"/>
      <c r="AY193" s="275"/>
      <c r="AZ193" s="273"/>
      <c r="BA193" s="274"/>
      <c r="BB193" s="275"/>
      <c r="BC193" s="275"/>
      <c r="BD193" s="273"/>
      <c r="BE193" s="274"/>
      <c r="BF193" s="275"/>
      <c r="BG193" s="275"/>
    </row>
    <row r="194">
      <c r="C194" s="272"/>
      <c r="D194" s="273"/>
      <c r="E194" s="274"/>
      <c r="F194" s="275"/>
      <c r="G194" s="275"/>
      <c r="H194" s="273"/>
      <c r="I194" s="274"/>
      <c r="J194" s="275"/>
      <c r="K194" s="275"/>
      <c r="L194" s="273"/>
      <c r="M194" s="274"/>
      <c r="N194" s="275"/>
      <c r="O194" s="275"/>
      <c r="P194" s="273"/>
      <c r="Q194" s="274"/>
      <c r="R194" s="275"/>
      <c r="S194" s="278"/>
      <c r="T194" s="273"/>
      <c r="U194" s="274"/>
      <c r="V194" s="275"/>
      <c r="W194" s="275"/>
      <c r="X194" s="273"/>
      <c r="Y194" s="274"/>
      <c r="Z194" s="275"/>
      <c r="AA194" s="275"/>
      <c r="AB194" s="273"/>
      <c r="AC194" s="274"/>
      <c r="AD194" s="275"/>
      <c r="AE194" s="275"/>
      <c r="AF194" s="279"/>
      <c r="AG194" s="274"/>
      <c r="AH194" s="275"/>
      <c r="AI194" s="275"/>
      <c r="AJ194" s="273"/>
      <c r="AK194" s="274"/>
      <c r="AL194" s="275"/>
      <c r="AM194" s="275"/>
      <c r="AN194" s="273"/>
      <c r="AO194" s="274"/>
      <c r="AP194" s="275"/>
      <c r="AQ194" s="275"/>
      <c r="AR194" s="273"/>
      <c r="AS194" s="274"/>
      <c r="AT194" s="275"/>
      <c r="AU194" s="275"/>
      <c r="AV194" s="273"/>
      <c r="AW194" s="274"/>
      <c r="AX194" s="275"/>
      <c r="AY194" s="275"/>
      <c r="AZ194" s="273"/>
      <c r="BA194" s="274"/>
      <c r="BB194" s="275"/>
      <c r="BC194" s="275"/>
      <c r="BD194" s="273"/>
      <c r="BE194" s="274"/>
      <c r="BF194" s="275"/>
      <c r="BG194" s="275"/>
    </row>
    <row r="195">
      <c r="C195" s="272"/>
      <c r="D195" s="273"/>
      <c r="E195" s="274"/>
      <c r="F195" s="275"/>
      <c r="G195" s="277"/>
      <c r="H195" s="273"/>
      <c r="I195" s="274"/>
      <c r="J195" s="275"/>
      <c r="K195" s="277"/>
      <c r="L195" s="273"/>
      <c r="M195" s="274"/>
      <c r="N195" s="275"/>
      <c r="O195" s="277"/>
      <c r="P195" s="273"/>
      <c r="Q195" s="274"/>
      <c r="R195" s="275"/>
      <c r="S195" s="296"/>
      <c r="T195" s="273"/>
      <c r="U195" s="274"/>
      <c r="V195" s="275"/>
      <c r="W195" s="277"/>
      <c r="X195" s="273"/>
      <c r="Y195" s="274"/>
      <c r="Z195" s="275"/>
      <c r="AA195" s="277"/>
      <c r="AB195" s="273"/>
      <c r="AC195" s="274"/>
      <c r="AD195" s="275"/>
      <c r="AE195" s="277"/>
      <c r="AF195" s="279"/>
      <c r="AG195" s="274"/>
      <c r="AH195" s="275"/>
      <c r="AI195" s="277"/>
      <c r="AJ195" s="273"/>
      <c r="AK195" s="274"/>
      <c r="AL195" s="275"/>
      <c r="AM195" s="277"/>
      <c r="AN195" s="273"/>
      <c r="AO195" s="274"/>
      <c r="AP195" s="275"/>
      <c r="AQ195" s="277"/>
      <c r="AR195" s="273"/>
      <c r="AS195" s="274"/>
      <c r="AT195" s="275"/>
      <c r="AU195" s="277"/>
      <c r="AV195" s="273"/>
      <c r="AW195" s="274"/>
      <c r="AX195" s="275"/>
      <c r="AY195" s="277"/>
      <c r="AZ195" s="273"/>
      <c r="BA195" s="274"/>
      <c r="BB195" s="275"/>
      <c r="BC195" s="277"/>
      <c r="BD195" s="273"/>
      <c r="BE195" s="274"/>
      <c r="BF195" s="275"/>
      <c r="BG195" s="277"/>
    </row>
    <row r="196">
      <c r="C196" s="272"/>
      <c r="D196" s="273"/>
      <c r="E196" s="274"/>
      <c r="F196" s="275"/>
      <c r="G196" s="275"/>
      <c r="H196" s="273"/>
      <c r="I196" s="274"/>
      <c r="J196" s="275"/>
      <c r="K196" s="275"/>
      <c r="L196" s="273"/>
      <c r="M196" s="274"/>
      <c r="N196" s="275"/>
      <c r="O196" s="275"/>
      <c r="P196" s="273"/>
      <c r="Q196" s="274"/>
      <c r="R196" s="275"/>
      <c r="S196" s="278"/>
      <c r="T196" s="273"/>
      <c r="U196" s="274"/>
      <c r="V196" s="275"/>
      <c r="W196" s="275"/>
      <c r="X196" s="273"/>
      <c r="Y196" s="274"/>
      <c r="Z196" s="275"/>
      <c r="AA196" s="275"/>
      <c r="AB196" s="273"/>
      <c r="AC196" s="274"/>
      <c r="AD196" s="275"/>
      <c r="AE196" s="275"/>
      <c r="AF196" s="279"/>
      <c r="AG196" s="274"/>
      <c r="AH196" s="275"/>
      <c r="AI196" s="275"/>
      <c r="AJ196" s="273"/>
      <c r="AK196" s="274"/>
      <c r="AL196" s="275"/>
      <c r="AM196" s="275"/>
      <c r="AN196" s="273"/>
      <c r="AO196" s="274"/>
      <c r="AP196" s="275"/>
      <c r="AQ196" s="275"/>
      <c r="AR196" s="273"/>
      <c r="AS196" s="274"/>
      <c r="AT196" s="275"/>
      <c r="AU196" s="275"/>
      <c r="AV196" s="273"/>
      <c r="AW196" s="274"/>
      <c r="AX196" s="275"/>
      <c r="AY196" s="275"/>
      <c r="AZ196" s="273"/>
      <c r="BA196" s="274"/>
      <c r="BB196" s="275"/>
      <c r="BC196" s="275"/>
      <c r="BD196" s="273"/>
      <c r="BE196" s="274"/>
      <c r="BF196" s="275"/>
      <c r="BG196" s="275"/>
    </row>
    <row r="197">
      <c r="C197" s="272"/>
      <c r="D197" s="273"/>
      <c r="E197" s="274"/>
      <c r="F197" s="275"/>
      <c r="G197" s="275"/>
      <c r="H197" s="273"/>
      <c r="I197" s="274"/>
      <c r="J197" s="275"/>
      <c r="K197" s="275"/>
      <c r="L197" s="273"/>
      <c r="M197" s="274"/>
      <c r="N197" s="275"/>
      <c r="O197" s="275"/>
      <c r="P197" s="273"/>
      <c r="Q197" s="274"/>
      <c r="R197" s="275"/>
      <c r="S197" s="278"/>
      <c r="T197" s="273"/>
      <c r="U197" s="274"/>
      <c r="V197" s="275"/>
      <c r="W197" s="275"/>
      <c r="X197" s="273"/>
      <c r="Y197" s="274"/>
      <c r="Z197" s="275"/>
      <c r="AA197" s="275"/>
      <c r="AB197" s="273"/>
      <c r="AC197" s="274"/>
      <c r="AD197" s="275"/>
      <c r="AE197" s="275"/>
      <c r="AF197" s="279"/>
      <c r="AG197" s="274"/>
      <c r="AH197" s="275"/>
      <c r="AI197" s="275"/>
      <c r="AJ197" s="273"/>
      <c r="AK197" s="274"/>
      <c r="AL197" s="275"/>
      <c r="AM197" s="275"/>
      <c r="AN197" s="273"/>
      <c r="AO197" s="274"/>
      <c r="AP197" s="275"/>
      <c r="AQ197" s="275"/>
      <c r="AR197" s="273"/>
      <c r="AS197" s="274"/>
      <c r="AT197" s="275"/>
      <c r="AU197" s="275"/>
      <c r="AV197" s="273"/>
      <c r="AW197" s="274"/>
      <c r="AX197" s="275"/>
      <c r="AY197" s="275"/>
      <c r="AZ197" s="273"/>
      <c r="BA197" s="274"/>
      <c r="BB197" s="275"/>
      <c r="BC197" s="275"/>
      <c r="BD197" s="273"/>
      <c r="BE197" s="274"/>
      <c r="BF197" s="275"/>
      <c r="BG197" s="275"/>
    </row>
    <row r="198">
      <c r="C198" s="272"/>
      <c r="D198" s="273"/>
      <c r="E198" s="274"/>
      <c r="F198" s="275"/>
      <c r="G198" s="275"/>
      <c r="H198" s="273"/>
      <c r="I198" s="274"/>
      <c r="J198" s="275"/>
      <c r="K198" s="275"/>
      <c r="L198" s="273"/>
      <c r="M198" s="274"/>
      <c r="N198" s="275"/>
      <c r="O198" s="275"/>
      <c r="P198" s="273"/>
      <c r="Q198" s="274"/>
      <c r="R198" s="275"/>
      <c r="S198" s="278"/>
      <c r="T198" s="273"/>
      <c r="U198" s="274"/>
      <c r="V198" s="275"/>
      <c r="W198" s="275"/>
      <c r="X198" s="273"/>
      <c r="Y198" s="274"/>
      <c r="Z198" s="275"/>
      <c r="AA198" s="275"/>
      <c r="AB198" s="273"/>
      <c r="AC198" s="274"/>
      <c r="AD198" s="275"/>
      <c r="AE198" s="275"/>
      <c r="AF198" s="279"/>
      <c r="AG198" s="274"/>
      <c r="AH198" s="275"/>
      <c r="AI198" s="275"/>
      <c r="AJ198" s="273"/>
      <c r="AK198" s="274"/>
      <c r="AL198" s="275"/>
      <c r="AM198" s="275"/>
      <c r="AN198" s="273"/>
      <c r="AO198" s="274"/>
      <c r="AP198" s="275"/>
      <c r="AQ198" s="275"/>
      <c r="AR198" s="273"/>
      <c r="AS198" s="274"/>
      <c r="AT198" s="275"/>
      <c r="AU198" s="275"/>
      <c r="AV198" s="273"/>
      <c r="AW198" s="274"/>
      <c r="AX198" s="275"/>
      <c r="AY198" s="275"/>
      <c r="AZ198" s="273"/>
      <c r="BA198" s="274"/>
      <c r="BB198" s="275"/>
      <c r="BC198" s="275"/>
      <c r="BD198" s="273"/>
      <c r="BE198" s="274"/>
      <c r="BF198" s="275"/>
      <c r="BG198" s="275"/>
    </row>
    <row r="199">
      <c r="C199" s="272"/>
      <c r="D199" s="273"/>
      <c r="E199" s="274"/>
      <c r="F199" s="275"/>
      <c r="G199" s="275"/>
      <c r="H199" s="273"/>
      <c r="I199" s="274"/>
      <c r="J199" s="275"/>
      <c r="K199" s="275"/>
      <c r="L199" s="273"/>
      <c r="M199" s="274"/>
      <c r="N199" s="275"/>
      <c r="O199" s="275"/>
      <c r="P199" s="273"/>
      <c r="Q199" s="274"/>
      <c r="R199" s="275"/>
      <c r="S199" s="278"/>
      <c r="T199" s="273"/>
      <c r="U199" s="274"/>
      <c r="V199" s="275"/>
      <c r="W199" s="275"/>
      <c r="X199" s="273"/>
      <c r="Y199" s="274"/>
      <c r="Z199" s="275"/>
      <c r="AA199" s="275"/>
      <c r="AB199" s="273"/>
      <c r="AC199" s="274"/>
      <c r="AD199" s="275"/>
      <c r="AE199" s="275"/>
      <c r="AF199" s="279"/>
      <c r="AG199" s="274"/>
      <c r="AH199" s="275"/>
      <c r="AI199" s="275"/>
      <c r="AJ199" s="273"/>
      <c r="AK199" s="274"/>
      <c r="AL199" s="275"/>
      <c r="AM199" s="275"/>
      <c r="AN199" s="273"/>
      <c r="AO199" s="274"/>
      <c r="AP199" s="275"/>
      <c r="AQ199" s="275"/>
      <c r="AR199" s="273"/>
      <c r="AS199" s="274"/>
      <c r="AT199" s="275"/>
      <c r="AU199" s="275"/>
      <c r="AV199" s="273"/>
      <c r="AW199" s="274"/>
      <c r="AX199" s="275"/>
      <c r="AY199" s="275"/>
      <c r="AZ199" s="273"/>
      <c r="BA199" s="274"/>
      <c r="BB199" s="275"/>
      <c r="BC199" s="275"/>
      <c r="BD199" s="273"/>
      <c r="BE199" s="274"/>
      <c r="BF199" s="275"/>
      <c r="BG199" s="275"/>
    </row>
    <row r="200">
      <c r="C200" s="272"/>
      <c r="D200" s="273"/>
      <c r="E200" s="274"/>
      <c r="F200" s="275"/>
      <c r="G200" s="275"/>
      <c r="H200" s="273"/>
      <c r="I200" s="274"/>
      <c r="J200" s="275"/>
      <c r="K200" s="275"/>
      <c r="L200" s="273"/>
      <c r="M200" s="274"/>
      <c r="N200" s="275"/>
      <c r="O200" s="275"/>
      <c r="P200" s="273"/>
      <c r="Q200" s="274"/>
      <c r="R200" s="275"/>
      <c r="S200" s="278"/>
      <c r="T200" s="273"/>
      <c r="U200" s="274"/>
      <c r="V200" s="275"/>
      <c r="W200" s="275"/>
      <c r="X200" s="273"/>
      <c r="Y200" s="274"/>
      <c r="Z200" s="275"/>
      <c r="AA200" s="275"/>
      <c r="AB200" s="273"/>
      <c r="AC200" s="274"/>
      <c r="AD200" s="275"/>
      <c r="AE200" s="275"/>
      <c r="AF200" s="279"/>
      <c r="AG200" s="274"/>
      <c r="AH200" s="275"/>
      <c r="AI200" s="275"/>
      <c r="AJ200" s="273"/>
      <c r="AK200" s="274"/>
      <c r="AL200" s="275"/>
      <c r="AM200" s="275"/>
      <c r="AN200" s="273"/>
      <c r="AO200" s="274"/>
      <c r="AP200" s="275"/>
      <c r="AQ200" s="275"/>
      <c r="AR200" s="273"/>
      <c r="AS200" s="274"/>
      <c r="AT200" s="275"/>
      <c r="AU200" s="275"/>
      <c r="AV200" s="273"/>
      <c r="AW200" s="274"/>
      <c r="AX200" s="275"/>
      <c r="AY200" s="275"/>
      <c r="AZ200" s="273"/>
      <c r="BA200" s="274"/>
      <c r="BB200" s="275"/>
      <c r="BC200" s="275"/>
      <c r="BD200" s="273"/>
      <c r="BE200" s="274"/>
      <c r="BF200" s="275"/>
      <c r="BG200" s="275"/>
    </row>
    <row r="201">
      <c r="C201" s="272"/>
      <c r="D201" s="273"/>
      <c r="E201" s="274"/>
      <c r="F201" s="275"/>
      <c r="G201" s="275"/>
      <c r="H201" s="273"/>
      <c r="I201" s="274"/>
      <c r="J201" s="275"/>
      <c r="K201" s="275"/>
      <c r="L201" s="273"/>
      <c r="M201" s="274"/>
      <c r="N201" s="275"/>
      <c r="O201" s="275"/>
      <c r="P201" s="273"/>
      <c r="Q201" s="274"/>
      <c r="R201" s="275"/>
      <c r="S201" s="278"/>
      <c r="T201" s="273"/>
      <c r="U201" s="274"/>
      <c r="V201" s="275"/>
      <c r="W201" s="275"/>
      <c r="X201" s="273"/>
      <c r="Y201" s="274"/>
      <c r="Z201" s="275"/>
      <c r="AA201" s="275"/>
      <c r="AB201" s="273"/>
      <c r="AC201" s="274"/>
      <c r="AD201" s="275"/>
      <c r="AE201" s="275"/>
      <c r="AF201" s="279"/>
      <c r="AG201" s="274"/>
      <c r="AH201" s="275"/>
      <c r="AI201" s="275"/>
      <c r="AJ201" s="273"/>
      <c r="AK201" s="274"/>
      <c r="AL201" s="275"/>
      <c r="AM201" s="275"/>
      <c r="AN201" s="273"/>
      <c r="AO201" s="274"/>
      <c r="AP201" s="275"/>
      <c r="AQ201" s="275"/>
      <c r="AR201" s="273"/>
      <c r="AS201" s="274"/>
      <c r="AT201" s="275"/>
      <c r="AU201" s="275"/>
      <c r="AV201" s="273"/>
      <c r="AW201" s="274"/>
      <c r="AX201" s="275"/>
      <c r="AY201" s="275"/>
      <c r="AZ201" s="273"/>
      <c r="BA201" s="274"/>
      <c r="BB201" s="275"/>
      <c r="BC201" s="275"/>
      <c r="BD201" s="273"/>
      <c r="BE201" s="274"/>
      <c r="BF201" s="275"/>
      <c r="BG201" s="275"/>
    </row>
    <row r="202">
      <c r="C202" s="272"/>
      <c r="D202" s="273"/>
      <c r="E202" s="274"/>
      <c r="F202" s="275"/>
      <c r="G202" s="275"/>
      <c r="H202" s="273"/>
      <c r="I202" s="274"/>
      <c r="J202" s="275"/>
      <c r="K202" s="275"/>
      <c r="L202" s="273"/>
      <c r="M202" s="274"/>
      <c r="N202" s="275"/>
      <c r="O202" s="275"/>
      <c r="P202" s="273"/>
      <c r="Q202" s="274"/>
      <c r="R202" s="275"/>
      <c r="S202" s="278"/>
      <c r="T202" s="273"/>
      <c r="U202" s="274"/>
      <c r="V202" s="275"/>
      <c r="W202" s="275"/>
      <c r="X202" s="273"/>
      <c r="Y202" s="274"/>
      <c r="Z202" s="275"/>
      <c r="AA202" s="275"/>
      <c r="AB202" s="273"/>
      <c r="AC202" s="274"/>
      <c r="AD202" s="275"/>
      <c r="AE202" s="275"/>
      <c r="AF202" s="279"/>
      <c r="AG202" s="274"/>
      <c r="AH202" s="275"/>
      <c r="AI202" s="275"/>
      <c r="AJ202" s="273"/>
      <c r="AK202" s="274"/>
      <c r="AL202" s="275"/>
      <c r="AM202" s="275"/>
      <c r="AN202" s="273"/>
      <c r="AO202" s="274"/>
      <c r="AP202" s="275"/>
      <c r="AQ202" s="275"/>
      <c r="AR202" s="273"/>
      <c r="AS202" s="274"/>
      <c r="AT202" s="275"/>
      <c r="AU202" s="275"/>
      <c r="AV202" s="273"/>
      <c r="AW202" s="274"/>
      <c r="AX202" s="275"/>
      <c r="AY202" s="275"/>
      <c r="AZ202" s="273"/>
      <c r="BA202" s="274"/>
      <c r="BB202" s="275"/>
      <c r="BC202" s="275"/>
      <c r="BD202" s="273"/>
      <c r="BE202" s="274"/>
      <c r="BF202" s="275"/>
      <c r="BG202" s="275"/>
    </row>
    <row r="203">
      <c r="C203" s="272"/>
      <c r="D203" s="273"/>
      <c r="E203" s="274"/>
      <c r="F203" s="275"/>
      <c r="G203" s="275"/>
      <c r="H203" s="273"/>
      <c r="I203" s="274"/>
      <c r="J203" s="275"/>
      <c r="K203" s="275"/>
      <c r="L203" s="273"/>
      <c r="M203" s="274"/>
      <c r="N203" s="275"/>
      <c r="O203" s="275"/>
      <c r="P203" s="273"/>
      <c r="Q203" s="274"/>
      <c r="R203" s="275"/>
      <c r="S203" s="278"/>
      <c r="T203" s="273"/>
      <c r="U203" s="274"/>
      <c r="V203" s="275"/>
      <c r="W203" s="275"/>
      <c r="X203" s="273"/>
      <c r="Y203" s="274"/>
      <c r="Z203" s="275"/>
      <c r="AA203" s="275"/>
      <c r="AB203" s="273"/>
      <c r="AC203" s="274"/>
      <c r="AD203" s="275"/>
      <c r="AE203" s="275"/>
      <c r="AF203" s="279"/>
      <c r="AG203" s="274"/>
      <c r="AH203" s="275"/>
      <c r="AI203" s="275"/>
      <c r="AJ203" s="273"/>
      <c r="AK203" s="274"/>
      <c r="AL203" s="275"/>
      <c r="AM203" s="275"/>
      <c r="AN203" s="273"/>
      <c r="AO203" s="274"/>
      <c r="AP203" s="275"/>
      <c r="AQ203" s="275"/>
      <c r="AR203" s="273"/>
      <c r="AS203" s="274"/>
      <c r="AT203" s="275"/>
      <c r="AU203" s="275"/>
      <c r="AV203" s="273"/>
      <c r="AW203" s="274"/>
      <c r="AX203" s="275"/>
      <c r="AY203" s="275"/>
      <c r="AZ203" s="273"/>
      <c r="BA203" s="274"/>
      <c r="BB203" s="275"/>
      <c r="BC203" s="275"/>
      <c r="BD203" s="273"/>
      <c r="BE203" s="274"/>
      <c r="BF203" s="275"/>
      <c r="BG203" s="275"/>
    </row>
    <row r="204">
      <c r="C204" s="272"/>
      <c r="D204" s="273"/>
      <c r="E204" s="274"/>
      <c r="F204" s="275"/>
      <c r="G204" s="275"/>
      <c r="H204" s="273"/>
      <c r="I204" s="274"/>
      <c r="J204" s="275"/>
      <c r="K204" s="275"/>
      <c r="L204" s="273"/>
      <c r="M204" s="274"/>
      <c r="N204" s="275"/>
      <c r="O204" s="275"/>
      <c r="P204" s="273"/>
      <c r="Q204" s="274"/>
      <c r="R204" s="275"/>
      <c r="S204" s="278"/>
      <c r="T204" s="273"/>
      <c r="U204" s="274"/>
      <c r="V204" s="275"/>
      <c r="W204" s="275"/>
      <c r="X204" s="273"/>
      <c r="Y204" s="274"/>
      <c r="Z204" s="275"/>
      <c r="AA204" s="275"/>
      <c r="AB204" s="273"/>
      <c r="AC204" s="274"/>
      <c r="AD204" s="275"/>
      <c r="AE204" s="275"/>
      <c r="AF204" s="279"/>
      <c r="AG204" s="274"/>
      <c r="AH204" s="275"/>
      <c r="AI204" s="275"/>
      <c r="AJ204" s="273"/>
      <c r="AK204" s="274"/>
      <c r="AL204" s="275"/>
      <c r="AM204" s="275"/>
      <c r="AN204" s="273"/>
      <c r="AO204" s="274"/>
      <c r="AP204" s="275"/>
      <c r="AQ204" s="275"/>
      <c r="AR204" s="273"/>
      <c r="AS204" s="274"/>
      <c r="AT204" s="275"/>
      <c r="AU204" s="275"/>
      <c r="AV204" s="273"/>
      <c r="AW204" s="274"/>
      <c r="AX204" s="275"/>
      <c r="AY204" s="275"/>
      <c r="AZ204" s="273"/>
      <c r="BA204" s="274"/>
      <c r="BB204" s="275"/>
      <c r="BC204" s="275"/>
      <c r="BD204" s="273"/>
      <c r="BE204" s="274"/>
      <c r="BF204" s="275"/>
      <c r="BG204" s="275"/>
    </row>
    <row r="205">
      <c r="C205" s="272"/>
      <c r="D205" s="273"/>
      <c r="E205" s="274"/>
      <c r="F205" s="275"/>
      <c r="G205" s="275"/>
      <c r="H205" s="273"/>
      <c r="I205" s="274"/>
      <c r="J205" s="275"/>
      <c r="K205" s="275"/>
      <c r="L205" s="273"/>
      <c r="M205" s="274"/>
      <c r="N205" s="275"/>
      <c r="O205" s="275"/>
      <c r="P205" s="273"/>
      <c r="Q205" s="274"/>
      <c r="R205" s="275"/>
      <c r="S205" s="278"/>
      <c r="T205" s="273"/>
      <c r="U205" s="274"/>
      <c r="V205" s="275"/>
      <c r="W205" s="275"/>
      <c r="X205" s="273"/>
      <c r="Y205" s="274"/>
      <c r="Z205" s="275"/>
      <c r="AA205" s="275"/>
      <c r="AB205" s="273"/>
      <c r="AC205" s="274"/>
      <c r="AD205" s="275"/>
      <c r="AE205" s="275"/>
      <c r="AF205" s="279"/>
      <c r="AG205" s="274"/>
      <c r="AH205" s="275"/>
      <c r="AI205" s="275"/>
      <c r="AJ205" s="273"/>
      <c r="AK205" s="274"/>
      <c r="AL205" s="275"/>
      <c r="AM205" s="275"/>
      <c r="AN205" s="273"/>
      <c r="AO205" s="274"/>
      <c r="AP205" s="275"/>
      <c r="AQ205" s="275"/>
      <c r="AR205" s="273"/>
      <c r="AS205" s="274"/>
      <c r="AT205" s="275"/>
      <c r="AU205" s="275"/>
      <c r="AV205" s="273"/>
      <c r="AW205" s="274"/>
      <c r="AX205" s="275"/>
      <c r="AY205" s="275"/>
      <c r="AZ205" s="273"/>
      <c r="BA205" s="274"/>
      <c r="BB205" s="275"/>
      <c r="BC205" s="275"/>
      <c r="BD205" s="273"/>
      <c r="BE205" s="274"/>
      <c r="BF205" s="275"/>
      <c r="BG205" s="275"/>
    </row>
    <row r="206">
      <c r="C206" s="272"/>
      <c r="D206" s="273"/>
      <c r="E206" s="274"/>
      <c r="F206" s="275"/>
      <c r="G206" s="275"/>
      <c r="H206" s="273"/>
      <c r="I206" s="274"/>
      <c r="J206" s="275"/>
      <c r="K206" s="275"/>
      <c r="L206" s="273"/>
      <c r="M206" s="274"/>
      <c r="N206" s="275"/>
      <c r="O206" s="275"/>
      <c r="P206" s="273"/>
      <c r="Q206" s="274"/>
      <c r="R206" s="275"/>
      <c r="S206" s="278"/>
      <c r="T206" s="273"/>
      <c r="U206" s="274"/>
      <c r="V206" s="275"/>
      <c r="W206" s="275"/>
      <c r="X206" s="273"/>
      <c r="Y206" s="274"/>
      <c r="Z206" s="275"/>
      <c r="AA206" s="275"/>
      <c r="AB206" s="273"/>
      <c r="AC206" s="274"/>
      <c r="AD206" s="275"/>
      <c r="AE206" s="275"/>
      <c r="AF206" s="279"/>
      <c r="AG206" s="274"/>
      <c r="AH206" s="275"/>
      <c r="AI206" s="275"/>
      <c r="AJ206" s="273"/>
      <c r="AK206" s="274"/>
      <c r="AL206" s="275"/>
      <c r="AM206" s="275"/>
      <c r="AN206" s="273"/>
      <c r="AO206" s="274"/>
      <c r="AP206" s="275"/>
      <c r="AQ206" s="275"/>
      <c r="AR206" s="273"/>
      <c r="AS206" s="274"/>
      <c r="AT206" s="275"/>
      <c r="AU206" s="275"/>
      <c r="AV206" s="273"/>
      <c r="AW206" s="274"/>
      <c r="AX206" s="275"/>
      <c r="AY206" s="275"/>
      <c r="AZ206" s="273"/>
      <c r="BA206" s="274"/>
      <c r="BB206" s="275"/>
      <c r="BC206" s="275"/>
      <c r="BD206" s="273"/>
      <c r="BE206" s="274"/>
      <c r="BF206" s="275"/>
      <c r="BG206" s="275"/>
    </row>
    <row r="207">
      <c r="C207" s="272"/>
      <c r="D207" s="273"/>
      <c r="E207" s="274"/>
      <c r="F207" s="275"/>
      <c r="G207" s="275"/>
      <c r="H207" s="273"/>
      <c r="I207" s="274"/>
      <c r="J207" s="275"/>
      <c r="K207" s="275"/>
      <c r="L207" s="273"/>
      <c r="M207" s="274"/>
      <c r="N207" s="275"/>
      <c r="O207" s="275"/>
      <c r="P207" s="273"/>
      <c r="Q207" s="274"/>
      <c r="R207" s="275"/>
      <c r="S207" s="278"/>
      <c r="T207" s="273"/>
      <c r="U207" s="274"/>
      <c r="V207" s="275"/>
      <c r="W207" s="275"/>
      <c r="X207" s="273"/>
      <c r="Y207" s="274"/>
      <c r="Z207" s="275"/>
      <c r="AA207" s="275"/>
      <c r="AB207" s="273"/>
      <c r="AC207" s="274"/>
      <c r="AD207" s="275"/>
      <c r="AE207" s="275"/>
      <c r="AF207" s="279"/>
      <c r="AG207" s="274"/>
      <c r="AH207" s="275"/>
      <c r="AI207" s="275"/>
      <c r="AJ207" s="273"/>
      <c r="AK207" s="274"/>
      <c r="AL207" s="275"/>
      <c r="AM207" s="275"/>
      <c r="AN207" s="273"/>
      <c r="AO207" s="274"/>
      <c r="AP207" s="275"/>
      <c r="AQ207" s="275"/>
      <c r="AR207" s="273"/>
      <c r="AS207" s="274"/>
      <c r="AT207" s="275"/>
      <c r="AU207" s="275"/>
      <c r="AV207" s="273"/>
      <c r="AW207" s="274"/>
      <c r="AX207" s="275"/>
      <c r="AY207" s="275"/>
      <c r="AZ207" s="273"/>
      <c r="BA207" s="274"/>
      <c r="BB207" s="275"/>
      <c r="BC207" s="275"/>
      <c r="BD207" s="273"/>
      <c r="BE207" s="274"/>
      <c r="BF207" s="275"/>
      <c r="BG207" s="275"/>
    </row>
    <row r="208">
      <c r="C208" s="272"/>
      <c r="D208" s="273"/>
      <c r="E208" s="274"/>
      <c r="F208" s="275"/>
      <c r="G208" s="275"/>
      <c r="H208" s="273"/>
      <c r="I208" s="274"/>
      <c r="J208" s="275"/>
      <c r="K208" s="275"/>
      <c r="L208" s="273"/>
      <c r="M208" s="274"/>
      <c r="N208" s="275"/>
      <c r="O208" s="275"/>
      <c r="P208" s="273"/>
      <c r="Q208" s="274"/>
      <c r="R208" s="275"/>
      <c r="S208" s="278"/>
      <c r="T208" s="273"/>
      <c r="U208" s="274"/>
      <c r="V208" s="275"/>
      <c r="W208" s="275"/>
      <c r="X208" s="273"/>
      <c r="Y208" s="274"/>
      <c r="Z208" s="275"/>
      <c r="AA208" s="275"/>
      <c r="AB208" s="273"/>
      <c r="AC208" s="274"/>
      <c r="AD208" s="275"/>
      <c r="AE208" s="275"/>
      <c r="AF208" s="279"/>
      <c r="AG208" s="274"/>
      <c r="AH208" s="275"/>
      <c r="AI208" s="275"/>
      <c r="AJ208" s="273"/>
      <c r="AK208" s="274"/>
      <c r="AL208" s="275"/>
      <c r="AM208" s="275"/>
      <c r="AN208" s="273"/>
      <c r="AO208" s="274"/>
      <c r="AP208" s="275"/>
      <c r="AQ208" s="275"/>
      <c r="AR208" s="273"/>
      <c r="AS208" s="274"/>
      <c r="AT208" s="275"/>
      <c r="AU208" s="275"/>
      <c r="AV208" s="273"/>
      <c r="AW208" s="274"/>
      <c r="AX208" s="275"/>
      <c r="AY208" s="275"/>
      <c r="AZ208" s="273"/>
      <c r="BA208" s="274"/>
      <c r="BB208" s="275"/>
      <c r="BC208" s="275"/>
      <c r="BD208" s="273"/>
      <c r="BE208" s="274"/>
      <c r="BF208" s="275"/>
      <c r="BG208" s="275"/>
    </row>
    <row r="209">
      <c r="C209" s="272"/>
      <c r="D209" s="273"/>
      <c r="E209" s="274"/>
      <c r="F209" s="275"/>
      <c r="G209" s="275"/>
      <c r="H209" s="273"/>
      <c r="I209" s="274"/>
      <c r="J209" s="275"/>
      <c r="K209" s="275"/>
      <c r="L209" s="273"/>
      <c r="M209" s="274"/>
      <c r="N209" s="275"/>
      <c r="O209" s="275"/>
      <c r="P209" s="273"/>
      <c r="Q209" s="274"/>
      <c r="R209" s="275"/>
      <c r="S209" s="278"/>
      <c r="T209" s="273"/>
      <c r="U209" s="274"/>
      <c r="V209" s="275"/>
      <c r="W209" s="275"/>
      <c r="X209" s="273"/>
      <c r="Y209" s="274"/>
      <c r="Z209" s="275"/>
      <c r="AA209" s="275"/>
      <c r="AB209" s="273"/>
      <c r="AC209" s="274"/>
      <c r="AD209" s="275"/>
      <c r="AE209" s="275"/>
      <c r="AF209" s="279"/>
      <c r="AG209" s="274"/>
      <c r="AH209" s="275"/>
      <c r="AI209" s="275"/>
      <c r="AJ209" s="273"/>
      <c r="AK209" s="274"/>
      <c r="AL209" s="275"/>
      <c r="AM209" s="275"/>
      <c r="AN209" s="273"/>
      <c r="AO209" s="274"/>
      <c r="AP209" s="275"/>
      <c r="AQ209" s="275"/>
      <c r="AR209" s="273"/>
      <c r="AS209" s="274"/>
      <c r="AT209" s="275"/>
      <c r="AU209" s="275"/>
      <c r="AV209" s="273"/>
      <c r="AW209" s="274"/>
      <c r="AX209" s="275"/>
      <c r="AY209" s="275"/>
      <c r="AZ209" s="273"/>
      <c r="BA209" s="274"/>
      <c r="BB209" s="275"/>
      <c r="BC209" s="275"/>
      <c r="BD209" s="273"/>
      <c r="BE209" s="274"/>
      <c r="BF209" s="275"/>
      <c r="BG209" s="275"/>
    </row>
    <row r="210">
      <c r="C210" s="272"/>
      <c r="D210" s="273"/>
      <c r="E210" s="274"/>
      <c r="F210" s="275"/>
      <c r="G210" s="275"/>
      <c r="H210" s="273"/>
      <c r="I210" s="274"/>
      <c r="J210" s="275"/>
      <c r="K210" s="275"/>
      <c r="L210" s="273"/>
      <c r="M210" s="274"/>
      <c r="N210" s="275"/>
      <c r="O210" s="275"/>
      <c r="P210" s="273"/>
      <c r="Q210" s="274"/>
      <c r="R210" s="275"/>
      <c r="S210" s="278"/>
      <c r="T210" s="273"/>
      <c r="U210" s="274"/>
      <c r="V210" s="275"/>
      <c r="W210" s="275"/>
      <c r="X210" s="273"/>
      <c r="Y210" s="274"/>
      <c r="Z210" s="275"/>
      <c r="AA210" s="275"/>
      <c r="AB210" s="273"/>
      <c r="AC210" s="274"/>
      <c r="AD210" s="275"/>
      <c r="AE210" s="275"/>
      <c r="AF210" s="279"/>
      <c r="AG210" s="274"/>
      <c r="AH210" s="275"/>
      <c r="AI210" s="275"/>
      <c r="AJ210" s="273"/>
      <c r="AK210" s="274"/>
      <c r="AL210" s="275"/>
      <c r="AM210" s="275"/>
      <c r="AN210" s="273"/>
      <c r="AO210" s="274"/>
      <c r="AP210" s="275"/>
      <c r="AQ210" s="275"/>
      <c r="AR210" s="273"/>
      <c r="AS210" s="274"/>
      <c r="AT210" s="275"/>
      <c r="AU210" s="275"/>
      <c r="AV210" s="273"/>
      <c r="AW210" s="274"/>
      <c r="AX210" s="275"/>
      <c r="AY210" s="275"/>
      <c r="AZ210" s="273"/>
      <c r="BA210" s="274"/>
      <c r="BB210" s="275"/>
      <c r="BC210" s="275"/>
      <c r="BD210" s="273"/>
      <c r="BE210" s="274"/>
      <c r="BF210" s="275"/>
      <c r="BG210" s="275"/>
    </row>
    <row r="211">
      <c r="C211" s="272"/>
      <c r="D211" s="273"/>
      <c r="E211" s="274"/>
      <c r="F211" s="275"/>
      <c r="G211" s="275"/>
      <c r="H211" s="273"/>
      <c r="I211" s="274"/>
      <c r="J211" s="275"/>
      <c r="K211" s="275"/>
      <c r="L211" s="273"/>
      <c r="M211" s="274"/>
      <c r="N211" s="275"/>
      <c r="O211" s="275"/>
      <c r="P211" s="273"/>
      <c r="Q211" s="274"/>
      <c r="R211" s="275"/>
      <c r="S211" s="278"/>
      <c r="T211" s="273"/>
      <c r="U211" s="274"/>
      <c r="V211" s="275"/>
      <c r="W211" s="275"/>
      <c r="X211" s="273"/>
      <c r="Y211" s="274"/>
      <c r="Z211" s="275"/>
      <c r="AA211" s="275"/>
      <c r="AB211" s="273"/>
      <c r="AC211" s="274"/>
      <c r="AD211" s="275"/>
      <c r="AE211" s="275"/>
      <c r="AF211" s="279"/>
      <c r="AG211" s="274"/>
      <c r="AH211" s="275"/>
      <c r="AI211" s="275"/>
      <c r="AJ211" s="273"/>
      <c r="AK211" s="274"/>
      <c r="AL211" s="275"/>
      <c r="AM211" s="275"/>
      <c r="AN211" s="273"/>
      <c r="AO211" s="274"/>
      <c r="AP211" s="275"/>
      <c r="AQ211" s="275"/>
      <c r="AR211" s="273"/>
      <c r="AS211" s="274"/>
      <c r="AT211" s="275"/>
      <c r="AU211" s="275"/>
      <c r="AV211" s="273"/>
      <c r="AW211" s="274"/>
      <c r="AX211" s="275"/>
      <c r="AY211" s="275"/>
      <c r="AZ211" s="273"/>
      <c r="BA211" s="274"/>
      <c r="BB211" s="275"/>
      <c r="BC211" s="275"/>
      <c r="BD211" s="273"/>
      <c r="BE211" s="274"/>
      <c r="BF211" s="275"/>
      <c r="BG211" s="275"/>
    </row>
    <row r="212">
      <c r="C212" s="272"/>
      <c r="D212" s="273"/>
      <c r="E212" s="274"/>
      <c r="F212" s="275"/>
      <c r="G212" s="275"/>
      <c r="H212" s="273"/>
      <c r="I212" s="274"/>
      <c r="J212" s="275"/>
      <c r="K212" s="275"/>
      <c r="L212" s="273"/>
      <c r="M212" s="274"/>
      <c r="N212" s="275"/>
      <c r="O212" s="275"/>
      <c r="P212" s="273"/>
      <c r="Q212" s="274"/>
      <c r="R212" s="275"/>
      <c r="S212" s="278"/>
      <c r="T212" s="273"/>
      <c r="U212" s="274"/>
      <c r="V212" s="275"/>
      <c r="W212" s="275"/>
      <c r="X212" s="273"/>
      <c r="Y212" s="274"/>
      <c r="Z212" s="275"/>
      <c r="AA212" s="275"/>
      <c r="AB212" s="273"/>
      <c r="AC212" s="274"/>
      <c r="AD212" s="275"/>
      <c r="AE212" s="275"/>
      <c r="AF212" s="279"/>
      <c r="AG212" s="274"/>
      <c r="AH212" s="275"/>
      <c r="AI212" s="275"/>
      <c r="AJ212" s="273"/>
      <c r="AK212" s="274"/>
      <c r="AL212" s="275"/>
      <c r="AM212" s="275"/>
      <c r="AN212" s="273"/>
      <c r="AO212" s="274"/>
      <c r="AP212" s="275"/>
      <c r="AQ212" s="275"/>
      <c r="AR212" s="273"/>
      <c r="AS212" s="274"/>
      <c r="AT212" s="275"/>
      <c r="AU212" s="275"/>
      <c r="AV212" s="273"/>
      <c r="AW212" s="274"/>
      <c r="AX212" s="275"/>
      <c r="AY212" s="275"/>
      <c r="AZ212" s="273"/>
      <c r="BA212" s="274"/>
      <c r="BB212" s="275"/>
      <c r="BC212" s="275"/>
      <c r="BD212" s="273"/>
      <c r="BE212" s="274"/>
      <c r="BF212" s="275"/>
      <c r="BG212" s="275"/>
    </row>
    <row r="213">
      <c r="C213" s="272"/>
      <c r="D213" s="273"/>
      <c r="E213" s="274"/>
      <c r="F213" s="275"/>
      <c r="G213" s="275"/>
      <c r="H213" s="273"/>
      <c r="I213" s="274"/>
      <c r="J213" s="275"/>
      <c r="K213" s="275"/>
      <c r="L213" s="273"/>
      <c r="M213" s="274"/>
      <c r="N213" s="275"/>
      <c r="O213" s="275"/>
      <c r="P213" s="273"/>
      <c r="Q213" s="274"/>
      <c r="R213" s="275"/>
      <c r="S213" s="278"/>
      <c r="T213" s="273"/>
      <c r="U213" s="274"/>
      <c r="V213" s="275"/>
      <c r="W213" s="275"/>
      <c r="X213" s="273"/>
      <c r="Y213" s="274"/>
      <c r="Z213" s="275"/>
      <c r="AA213" s="275"/>
      <c r="AB213" s="273"/>
      <c r="AC213" s="274"/>
      <c r="AD213" s="275"/>
      <c r="AE213" s="275"/>
      <c r="AF213" s="279"/>
      <c r="AG213" s="274"/>
      <c r="AH213" s="275"/>
      <c r="AI213" s="275"/>
      <c r="AJ213" s="273"/>
      <c r="AK213" s="274"/>
      <c r="AL213" s="275"/>
      <c r="AM213" s="275"/>
      <c r="AN213" s="273"/>
      <c r="AO213" s="274"/>
      <c r="AP213" s="275"/>
      <c r="AQ213" s="275"/>
      <c r="AR213" s="273"/>
      <c r="AS213" s="274"/>
      <c r="AT213" s="275"/>
      <c r="AU213" s="275"/>
      <c r="AV213" s="273"/>
      <c r="AW213" s="274"/>
      <c r="AX213" s="275"/>
      <c r="AY213" s="275"/>
      <c r="AZ213" s="273"/>
      <c r="BA213" s="274"/>
      <c r="BB213" s="275"/>
      <c r="BC213" s="275"/>
      <c r="BD213" s="273"/>
      <c r="BE213" s="274"/>
      <c r="BF213" s="275"/>
      <c r="BG213" s="275"/>
    </row>
    <row r="214">
      <c r="C214" s="272"/>
      <c r="D214" s="273"/>
      <c r="E214" s="274"/>
      <c r="F214" s="275"/>
      <c r="G214" s="275"/>
      <c r="H214" s="273"/>
      <c r="I214" s="274"/>
      <c r="J214" s="275"/>
      <c r="K214" s="275"/>
      <c r="L214" s="273"/>
      <c r="M214" s="274"/>
      <c r="N214" s="275"/>
      <c r="O214" s="275"/>
      <c r="P214" s="273"/>
      <c r="Q214" s="274"/>
      <c r="R214" s="275"/>
      <c r="S214" s="278"/>
      <c r="T214" s="273"/>
      <c r="U214" s="274"/>
      <c r="V214" s="275"/>
      <c r="W214" s="275"/>
      <c r="X214" s="273"/>
      <c r="Y214" s="274"/>
      <c r="Z214" s="275"/>
      <c r="AA214" s="275"/>
      <c r="AB214" s="273"/>
      <c r="AC214" s="274"/>
      <c r="AD214" s="275"/>
      <c r="AE214" s="275"/>
      <c r="AF214" s="279"/>
      <c r="AG214" s="274"/>
      <c r="AH214" s="275"/>
      <c r="AI214" s="275"/>
      <c r="AJ214" s="273"/>
      <c r="AK214" s="274"/>
      <c r="AL214" s="275"/>
      <c r="AM214" s="275"/>
      <c r="AN214" s="273"/>
      <c r="AO214" s="274"/>
      <c r="AP214" s="275"/>
      <c r="AQ214" s="275"/>
      <c r="AR214" s="273"/>
      <c r="AS214" s="274"/>
      <c r="AT214" s="275"/>
      <c r="AU214" s="275"/>
      <c r="AV214" s="273"/>
      <c r="AW214" s="274"/>
      <c r="AX214" s="275"/>
      <c r="AY214" s="275"/>
      <c r="AZ214" s="273"/>
      <c r="BA214" s="274"/>
      <c r="BB214" s="275"/>
      <c r="BC214" s="275"/>
      <c r="BD214" s="273"/>
      <c r="BE214" s="274"/>
      <c r="BF214" s="275"/>
      <c r="BG214" s="275"/>
    </row>
    <row r="215">
      <c r="C215" s="272"/>
      <c r="D215" s="273"/>
      <c r="E215" s="274"/>
      <c r="F215" s="275"/>
      <c r="G215" s="277"/>
      <c r="H215" s="273"/>
      <c r="I215" s="274"/>
      <c r="J215" s="275"/>
      <c r="K215" s="277"/>
      <c r="L215" s="273"/>
      <c r="M215" s="274"/>
      <c r="N215" s="275"/>
      <c r="O215" s="277"/>
      <c r="P215" s="273"/>
      <c r="Q215" s="274"/>
      <c r="R215" s="275"/>
      <c r="S215" s="296"/>
      <c r="T215" s="273"/>
      <c r="U215" s="274"/>
      <c r="V215" s="275"/>
      <c r="W215" s="277"/>
      <c r="X215" s="273"/>
      <c r="Y215" s="274"/>
      <c r="Z215" s="275"/>
      <c r="AA215" s="277"/>
      <c r="AB215" s="273"/>
      <c r="AC215" s="274"/>
      <c r="AD215" s="275"/>
      <c r="AE215" s="277"/>
      <c r="AF215" s="279"/>
      <c r="AG215" s="274"/>
      <c r="AH215" s="275"/>
      <c r="AI215" s="277"/>
      <c r="AJ215" s="273"/>
      <c r="AK215" s="274"/>
      <c r="AL215" s="275"/>
      <c r="AM215" s="277"/>
      <c r="AN215" s="273"/>
      <c r="AO215" s="274"/>
      <c r="AP215" s="275"/>
      <c r="AQ215" s="277"/>
      <c r="AR215" s="273"/>
      <c r="AS215" s="274"/>
      <c r="AT215" s="275"/>
      <c r="AU215" s="277"/>
      <c r="AV215" s="273"/>
      <c r="AW215" s="274"/>
      <c r="AX215" s="275"/>
      <c r="AY215" s="277"/>
      <c r="AZ215" s="273"/>
      <c r="BA215" s="274"/>
      <c r="BB215" s="275"/>
      <c r="BC215" s="277"/>
      <c r="BD215" s="273"/>
      <c r="BE215" s="274"/>
      <c r="BF215" s="275"/>
      <c r="BG215" s="277"/>
    </row>
    <row r="216">
      <c r="C216" s="272"/>
      <c r="D216" s="273"/>
      <c r="E216" s="274"/>
      <c r="F216" s="275"/>
      <c r="G216" s="275"/>
      <c r="H216" s="273"/>
      <c r="I216" s="274"/>
      <c r="J216" s="275"/>
      <c r="K216" s="275"/>
      <c r="L216" s="273"/>
      <c r="M216" s="274"/>
      <c r="N216" s="275"/>
      <c r="O216" s="275"/>
      <c r="P216" s="273"/>
      <c r="Q216" s="274"/>
      <c r="R216" s="275"/>
      <c r="S216" s="278"/>
      <c r="T216" s="273"/>
      <c r="U216" s="274"/>
      <c r="V216" s="275"/>
      <c r="W216" s="275"/>
      <c r="X216" s="273"/>
      <c r="Y216" s="274"/>
      <c r="Z216" s="275"/>
      <c r="AA216" s="275"/>
      <c r="AB216" s="273"/>
      <c r="AC216" s="274"/>
      <c r="AD216" s="275"/>
      <c r="AE216" s="275"/>
      <c r="AF216" s="279"/>
      <c r="AG216" s="274"/>
      <c r="AH216" s="275"/>
      <c r="AI216" s="275"/>
      <c r="AJ216" s="273"/>
      <c r="AK216" s="274"/>
      <c r="AL216" s="275"/>
      <c r="AM216" s="275"/>
      <c r="AN216" s="273"/>
      <c r="AO216" s="274"/>
      <c r="AP216" s="275"/>
      <c r="AQ216" s="275"/>
      <c r="AR216" s="273"/>
      <c r="AS216" s="274"/>
      <c r="AT216" s="275"/>
      <c r="AU216" s="275"/>
      <c r="AV216" s="273"/>
      <c r="AW216" s="274"/>
      <c r="AX216" s="275"/>
      <c r="AY216" s="275"/>
      <c r="AZ216" s="273"/>
      <c r="BA216" s="274"/>
      <c r="BB216" s="275"/>
      <c r="BC216" s="275"/>
      <c r="BD216" s="273"/>
      <c r="BE216" s="274"/>
      <c r="BF216" s="275"/>
      <c r="BG216" s="275"/>
    </row>
    <row r="217">
      <c r="C217" s="272"/>
      <c r="D217" s="273"/>
      <c r="E217" s="274"/>
      <c r="F217" s="275"/>
      <c r="G217" s="275"/>
      <c r="H217" s="273"/>
      <c r="I217" s="274"/>
      <c r="J217" s="275"/>
      <c r="K217" s="275"/>
      <c r="L217" s="273"/>
      <c r="M217" s="274"/>
      <c r="N217" s="275"/>
      <c r="O217" s="275"/>
      <c r="P217" s="273"/>
      <c r="Q217" s="274"/>
      <c r="R217" s="275"/>
      <c r="S217" s="278"/>
      <c r="T217" s="273"/>
      <c r="U217" s="274"/>
      <c r="V217" s="275"/>
      <c r="W217" s="275"/>
      <c r="X217" s="273"/>
      <c r="Y217" s="274"/>
      <c r="Z217" s="275"/>
      <c r="AA217" s="275"/>
      <c r="AB217" s="273"/>
      <c r="AC217" s="274"/>
      <c r="AD217" s="275"/>
      <c r="AE217" s="275"/>
      <c r="AF217" s="279"/>
      <c r="AG217" s="274"/>
      <c r="AH217" s="275"/>
      <c r="AI217" s="275"/>
      <c r="AJ217" s="273"/>
      <c r="AK217" s="274"/>
      <c r="AL217" s="275"/>
      <c r="AM217" s="275"/>
      <c r="AN217" s="273"/>
      <c r="AO217" s="274"/>
      <c r="AP217" s="275"/>
      <c r="AQ217" s="275"/>
      <c r="AR217" s="273"/>
      <c r="AS217" s="274"/>
      <c r="AT217" s="275"/>
      <c r="AU217" s="275"/>
      <c r="AV217" s="273"/>
      <c r="AW217" s="274"/>
      <c r="AX217" s="275"/>
      <c r="AY217" s="275"/>
      <c r="AZ217" s="273"/>
      <c r="BA217" s="274"/>
      <c r="BB217" s="275"/>
      <c r="BC217" s="275"/>
      <c r="BD217" s="273"/>
      <c r="BE217" s="274"/>
      <c r="BF217" s="275"/>
      <c r="BG217" s="275"/>
    </row>
    <row r="218">
      <c r="C218" s="272"/>
      <c r="D218" s="273"/>
      <c r="E218" s="274"/>
      <c r="F218" s="275"/>
      <c r="G218" s="275"/>
      <c r="H218" s="273"/>
      <c r="I218" s="274"/>
      <c r="J218" s="275"/>
      <c r="K218" s="275"/>
      <c r="L218" s="273"/>
      <c r="M218" s="274"/>
      <c r="N218" s="275"/>
      <c r="O218" s="275"/>
      <c r="P218" s="273"/>
      <c r="Q218" s="274"/>
      <c r="R218" s="275"/>
      <c r="S218" s="278"/>
      <c r="T218" s="273"/>
      <c r="U218" s="274"/>
      <c r="V218" s="275"/>
      <c r="W218" s="275"/>
      <c r="X218" s="273"/>
      <c r="Y218" s="274"/>
      <c r="Z218" s="275"/>
      <c r="AA218" s="275"/>
      <c r="AB218" s="273"/>
      <c r="AC218" s="274"/>
      <c r="AD218" s="275"/>
      <c r="AE218" s="275"/>
      <c r="AF218" s="279"/>
      <c r="AG218" s="274"/>
      <c r="AH218" s="275"/>
      <c r="AI218" s="275"/>
      <c r="AJ218" s="273"/>
      <c r="AK218" s="274"/>
      <c r="AL218" s="275"/>
      <c r="AM218" s="275"/>
      <c r="AN218" s="273"/>
      <c r="AO218" s="274"/>
      <c r="AP218" s="275"/>
      <c r="AQ218" s="275"/>
      <c r="AR218" s="273"/>
      <c r="AS218" s="274"/>
      <c r="AT218" s="275"/>
      <c r="AU218" s="275"/>
      <c r="AV218" s="273"/>
      <c r="AW218" s="274"/>
      <c r="AX218" s="275"/>
      <c r="AY218" s="275"/>
      <c r="AZ218" s="273"/>
      <c r="BA218" s="274"/>
      <c r="BB218" s="275"/>
      <c r="BC218" s="275"/>
      <c r="BD218" s="273"/>
      <c r="BE218" s="274"/>
      <c r="BF218" s="275"/>
      <c r="BG218" s="275"/>
    </row>
    <row r="219">
      <c r="C219" s="272"/>
      <c r="D219" s="273"/>
      <c r="E219" s="274"/>
      <c r="F219" s="275"/>
      <c r="G219" s="275"/>
      <c r="H219" s="273"/>
      <c r="I219" s="274"/>
      <c r="J219" s="275"/>
      <c r="K219" s="275"/>
      <c r="L219" s="273"/>
      <c r="M219" s="274"/>
      <c r="N219" s="275"/>
      <c r="O219" s="275"/>
      <c r="P219" s="273"/>
      <c r="Q219" s="274"/>
      <c r="R219" s="275"/>
      <c r="S219" s="278"/>
      <c r="T219" s="273"/>
      <c r="U219" s="274"/>
      <c r="V219" s="275"/>
      <c r="W219" s="275"/>
      <c r="X219" s="273"/>
      <c r="Y219" s="274"/>
      <c r="Z219" s="275"/>
      <c r="AA219" s="275"/>
      <c r="AB219" s="273"/>
      <c r="AC219" s="274"/>
      <c r="AD219" s="275"/>
      <c r="AE219" s="275"/>
      <c r="AF219" s="279"/>
      <c r="AG219" s="274"/>
      <c r="AH219" s="275"/>
      <c r="AI219" s="275"/>
      <c r="AJ219" s="273"/>
      <c r="AK219" s="274"/>
      <c r="AL219" s="275"/>
      <c r="AM219" s="275"/>
      <c r="AN219" s="273"/>
      <c r="AO219" s="274"/>
      <c r="AP219" s="275"/>
      <c r="AQ219" s="275"/>
      <c r="AR219" s="273"/>
      <c r="AS219" s="274"/>
      <c r="AT219" s="275"/>
      <c r="AU219" s="275"/>
      <c r="AV219" s="273"/>
      <c r="AW219" s="274"/>
      <c r="AX219" s="275"/>
      <c r="AY219" s="275"/>
      <c r="AZ219" s="273"/>
      <c r="BA219" s="274"/>
      <c r="BB219" s="275"/>
      <c r="BC219" s="275"/>
      <c r="BD219" s="273"/>
      <c r="BE219" s="274"/>
      <c r="BF219" s="275"/>
      <c r="BG219" s="275"/>
    </row>
    <row r="220">
      <c r="C220" s="272"/>
      <c r="D220" s="273"/>
      <c r="E220" s="274"/>
      <c r="F220" s="275"/>
      <c r="G220" s="275"/>
      <c r="H220" s="273"/>
      <c r="I220" s="274"/>
      <c r="J220" s="275"/>
      <c r="K220" s="275"/>
      <c r="L220" s="273"/>
      <c r="M220" s="274"/>
      <c r="N220" s="275"/>
      <c r="O220" s="275"/>
      <c r="P220" s="273"/>
      <c r="Q220" s="274"/>
      <c r="R220" s="275"/>
      <c r="S220" s="278"/>
      <c r="T220" s="273"/>
      <c r="U220" s="274"/>
      <c r="V220" s="275"/>
      <c r="W220" s="275"/>
      <c r="X220" s="273"/>
      <c r="Y220" s="274"/>
      <c r="Z220" s="275"/>
      <c r="AA220" s="275"/>
      <c r="AB220" s="273"/>
      <c r="AC220" s="274"/>
      <c r="AD220" s="275"/>
      <c r="AE220" s="275"/>
      <c r="AF220" s="279"/>
      <c r="AG220" s="274"/>
      <c r="AH220" s="275"/>
      <c r="AI220" s="275"/>
      <c r="AJ220" s="273"/>
      <c r="AK220" s="274"/>
      <c r="AL220" s="275"/>
      <c r="AM220" s="275"/>
      <c r="AN220" s="273"/>
      <c r="AO220" s="274"/>
      <c r="AP220" s="275"/>
      <c r="AQ220" s="275"/>
      <c r="AR220" s="273"/>
      <c r="AS220" s="274"/>
      <c r="AT220" s="275"/>
      <c r="AU220" s="275"/>
      <c r="AV220" s="273"/>
      <c r="AW220" s="274"/>
      <c r="AX220" s="275"/>
      <c r="AY220" s="275"/>
      <c r="AZ220" s="273"/>
      <c r="BA220" s="274"/>
      <c r="BB220" s="275"/>
      <c r="BC220" s="275"/>
      <c r="BD220" s="273"/>
      <c r="BE220" s="274"/>
      <c r="BF220" s="275"/>
      <c r="BG220" s="275"/>
    </row>
    <row r="221">
      <c r="C221" s="272"/>
      <c r="D221" s="273"/>
      <c r="E221" s="274"/>
      <c r="F221" s="275"/>
      <c r="G221" s="275"/>
      <c r="H221" s="273"/>
      <c r="I221" s="274"/>
      <c r="J221" s="275"/>
      <c r="K221" s="275"/>
      <c r="L221" s="273"/>
      <c r="M221" s="274"/>
      <c r="N221" s="275"/>
      <c r="O221" s="275"/>
      <c r="P221" s="273"/>
      <c r="Q221" s="274"/>
      <c r="R221" s="275"/>
      <c r="S221" s="278"/>
      <c r="T221" s="273"/>
      <c r="U221" s="274"/>
      <c r="V221" s="275"/>
      <c r="W221" s="275"/>
      <c r="X221" s="273"/>
      <c r="Y221" s="274"/>
      <c r="Z221" s="275"/>
      <c r="AA221" s="275"/>
      <c r="AB221" s="273"/>
      <c r="AC221" s="274"/>
      <c r="AD221" s="275"/>
      <c r="AE221" s="275"/>
      <c r="AF221" s="279"/>
      <c r="AG221" s="274"/>
      <c r="AH221" s="275"/>
      <c r="AI221" s="275"/>
      <c r="AJ221" s="273"/>
      <c r="AK221" s="274"/>
      <c r="AL221" s="275"/>
      <c r="AM221" s="275"/>
      <c r="AN221" s="273"/>
      <c r="AO221" s="274"/>
      <c r="AP221" s="275"/>
      <c r="AQ221" s="275"/>
      <c r="AR221" s="273"/>
      <c r="AS221" s="274"/>
      <c r="AT221" s="275"/>
      <c r="AU221" s="275"/>
      <c r="AV221" s="273"/>
      <c r="AW221" s="274"/>
      <c r="AX221" s="275"/>
      <c r="AY221" s="275"/>
      <c r="AZ221" s="273"/>
      <c r="BA221" s="274"/>
      <c r="BB221" s="275"/>
      <c r="BC221" s="275"/>
      <c r="BD221" s="273"/>
      <c r="BE221" s="274"/>
      <c r="BF221" s="275"/>
      <c r="BG221" s="275"/>
    </row>
    <row r="222">
      <c r="C222" s="272"/>
      <c r="D222" s="273"/>
      <c r="E222" s="274"/>
      <c r="F222" s="275"/>
      <c r="G222" s="275"/>
      <c r="H222" s="273"/>
      <c r="I222" s="274"/>
      <c r="J222" s="275"/>
      <c r="K222" s="275"/>
      <c r="L222" s="273"/>
      <c r="M222" s="274"/>
      <c r="N222" s="275"/>
      <c r="O222" s="275"/>
      <c r="P222" s="273"/>
      <c r="Q222" s="274"/>
      <c r="R222" s="275"/>
      <c r="S222" s="278"/>
      <c r="T222" s="273"/>
      <c r="U222" s="274"/>
      <c r="V222" s="275"/>
      <c r="W222" s="275"/>
      <c r="X222" s="273"/>
      <c r="Y222" s="274"/>
      <c r="Z222" s="275"/>
      <c r="AA222" s="275"/>
      <c r="AB222" s="273"/>
      <c r="AC222" s="274"/>
      <c r="AD222" s="275"/>
      <c r="AE222" s="275"/>
      <c r="AF222" s="279"/>
      <c r="AG222" s="274"/>
      <c r="AH222" s="275"/>
      <c r="AI222" s="275"/>
      <c r="AJ222" s="273"/>
      <c r="AK222" s="274"/>
      <c r="AL222" s="275"/>
      <c r="AM222" s="275"/>
      <c r="AN222" s="273"/>
      <c r="AO222" s="274"/>
      <c r="AP222" s="275"/>
      <c r="AQ222" s="275"/>
      <c r="AR222" s="273"/>
      <c r="AS222" s="274"/>
      <c r="AT222" s="275"/>
      <c r="AU222" s="275"/>
      <c r="AV222" s="273"/>
      <c r="AW222" s="274"/>
      <c r="AX222" s="275"/>
      <c r="AY222" s="275"/>
      <c r="AZ222" s="273"/>
      <c r="BA222" s="274"/>
      <c r="BB222" s="275"/>
      <c r="BC222" s="275"/>
      <c r="BD222" s="273"/>
      <c r="BE222" s="274"/>
      <c r="BF222" s="275"/>
      <c r="BG222" s="275"/>
    </row>
    <row r="223">
      <c r="C223" s="272"/>
      <c r="D223" s="273"/>
      <c r="E223" s="274"/>
      <c r="F223" s="275"/>
      <c r="G223" s="275"/>
      <c r="H223" s="273"/>
      <c r="I223" s="274"/>
      <c r="J223" s="275"/>
      <c r="K223" s="275"/>
      <c r="L223" s="273"/>
      <c r="M223" s="274"/>
      <c r="N223" s="275"/>
      <c r="O223" s="275"/>
      <c r="P223" s="273"/>
      <c r="Q223" s="274"/>
      <c r="R223" s="275"/>
      <c r="S223" s="278"/>
      <c r="T223" s="273"/>
      <c r="U223" s="274"/>
      <c r="V223" s="275"/>
      <c r="W223" s="275"/>
      <c r="X223" s="273"/>
      <c r="Y223" s="274"/>
      <c r="Z223" s="275"/>
      <c r="AA223" s="275"/>
      <c r="AB223" s="273"/>
      <c r="AC223" s="274"/>
      <c r="AD223" s="275"/>
      <c r="AE223" s="275"/>
      <c r="AF223" s="279"/>
      <c r="AG223" s="274"/>
      <c r="AH223" s="275"/>
      <c r="AI223" s="275"/>
      <c r="AJ223" s="273"/>
      <c r="AK223" s="274"/>
      <c r="AL223" s="275"/>
      <c r="AM223" s="275"/>
      <c r="AN223" s="273"/>
      <c r="AO223" s="274"/>
      <c r="AP223" s="275"/>
      <c r="AQ223" s="275"/>
      <c r="AR223" s="273"/>
      <c r="AS223" s="274"/>
      <c r="AT223" s="275"/>
      <c r="AU223" s="275"/>
      <c r="AV223" s="273"/>
      <c r="AW223" s="274"/>
      <c r="AX223" s="275"/>
      <c r="AY223" s="275"/>
      <c r="AZ223" s="273"/>
      <c r="BA223" s="274"/>
      <c r="BB223" s="275"/>
      <c r="BC223" s="275"/>
      <c r="BD223" s="273"/>
      <c r="BE223" s="274"/>
      <c r="BF223" s="275"/>
      <c r="BG223" s="275"/>
    </row>
    <row r="224">
      <c r="C224" s="272"/>
      <c r="D224" s="273"/>
      <c r="E224" s="274"/>
      <c r="F224" s="275"/>
      <c r="G224" s="275"/>
      <c r="H224" s="273"/>
      <c r="I224" s="274"/>
      <c r="J224" s="275"/>
      <c r="K224" s="275"/>
      <c r="L224" s="273"/>
      <c r="M224" s="274"/>
      <c r="N224" s="275"/>
      <c r="O224" s="275"/>
      <c r="P224" s="273"/>
      <c r="Q224" s="274"/>
      <c r="R224" s="275"/>
      <c r="S224" s="278"/>
      <c r="T224" s="273"/>
      <c r="U224" s="274"/>
      <c r="V224" s="275"/>
      <c r="W224" s="275"/>
      <c r="X224" s="273"/>
      <c r="Y224" s="274"/>
      <c r="Z224" s="275"/>
      <c r="AA224" s="275"/>
      <c r="AB224" s="273"/>
      <c r="AC224" s="274"/>
      <c r="AD224" s="275"/>
      <c r="AE224" s="275"/>
      <c r="AF224" s="279"/>
      <c r="AG224" s="274"/>
      <c r="AH224" s="275"/>
      <c r="AI224" s="275"/>
      <c r="AJ224" s="273"/>
      <c r="AK224" s="274"/>
      <c r="AL224" s="275"/>
      <c r="AM224" s="275"/>
      <c r="AN224" s="273"/>
      <c r="AO224" s="274"/>
      <c r="AP224" s="275"/>
      <c r="AQ224" s="275"/>
      <c r="AR224" s="273"/>
      <c r="AS224" s="274"/>
      <c r="AT224" s="275"/>
      <c r="AU224" s="275"/>
      <c r="AV224" s="273"/>
      <c r="AW224" s="274"/>
      <c r="AX224" s="275"/>
      <c r="AY224" s="275"/>
      <c r="AZ224" s="273"/>
      <c r="BA224" s="274"/>
      <c r="BB224" s="275"/>
      <c r="BC224" s="275"/>
      <c r="BD224" s="273"/>
      <c r="BE224" s="274"/>
      <c r="BF224" s="275"/>
      <c r="BG224" s="275"/>
    </row>
    <row r="225">
      <c r="C225" s="272"/>
      <c r="D225" s="273"/>
      <c r="E225" s="274"/>
      <c r="F225" s="275"/>
      <c r="G225" s="275"/>
      <c r="H225" s="273"/>
      <c r="I225" s="274"/>
      <c r="J225" s="275"/>
      <c r="K225" s="275"/>
      <c r="L225" s="273"/>
      <c r="M225" s="274"/>
      <c r="N225" s="275"/>
      <c r="O225" s="275"/>
      <c r="P225" s="273"/>
      <c r="Q225" s="274"/>
      <c r="R225" s="275"/>
      <c r="S225" s="278"/>
      <c r="T225" s="273"/>
      <c r="U225" s="274"/>
      <c r="V225" s="275"/>
      <c r="W225" s="275"/>
      <c r="X225" s="273"/>
      <c r="Y225" s="274"/>
      <c r="Z225" s="275"/>
      <c r="AA225" s="275"/>
      <c r="AB225" s="273"/>
      <c r="AC225" s="274"/>
      <c r="AD225" s="275"/>
      <c r="AE225" s="275"/>
      <c r="AF225" s="279"/>
      <c r="AG225" s="274"/>
      <c r="AH225" s="275"/>
      <c r="AI225" s="275"/>
      <c r="AJ225" s="273"/>
      <c r="AK225" s="274"/>
      <c r="AL225" s="275"/>
      <c r="AM225" s="275"/>
      <c r="AN225" s="273"/>
      <c r="AO225" s="274"/>
      <c r="AP225" s="275"/>
      <c r="AQ225" s="275"/>
      <c r="AR225" s="273"/>
      <c r="AS225" s="274"/>
      <c r="AT225" s="275"/>
      <c r="AU225" s="275"/>
      <c r="AV225" s="273"/>
      <c r="AW225" s="274"/>
      <c r="AX225" s="275"/>
      <c r="AY225" s="275"/>
      <c r="AZ225" s="273"/>
      <c r="BA225" s="274"/>
      <c r="BB225" s="275"/>
      <c r="BC225" s="275"/>
      <c r="BD225" s="273"/>
      <c r="BE225" s="274"/>
      <c r="BF225" s="275"/>
      <c r="BG225" s="275"/>
    </row>
    <row r="226">
      <c r="C226" s="272"/>
      <c r="D226" s="273"/>
      <c r="E226" s="274"/>
      <c r="F226" s="275"/>
      <c r="G226" s="275"/>
      <c r="H226" s="273"/>
      <c r="I226" s="274"/>
      <c r="J226" s="275"/>
      <c r="K226" s="275"/>
      <c r="L226" s="273"/>
      <c r="M226" s="274"/>
      <c r="N226" s="275"/>
      <c r="O226" s="275"/>
      <c r="P226" s="273"/>
      <c r="Q226" s="274"/>
      <c r="R226" s="275"/>
      <c r="S226" s="278"/>
      <c r="T226" s="273"/>
      <c r="U226" s="274"/>
      <c r="V226" s="275"/>
      <c r="W226" s="275"/>
      <c r="X226" s="273"/>
      <c r="Y226" s="274"/>
      <c r="Z226" s="275"/>
      <c r="AA226" s="275"/>
      <c r="AB226" s="273"/>
      <c r="AC226" s="274"/>
      <c r="AD226" s="275"/>
      <c r="AE226" s="275"/>
      <c r="AF226" s="279"/>
      <c r="AG226" s="274"/>
      <c r="AH226" s="275"/>
      <c r="AI226" s="275"/>
      <c r="AJ226" s="273"/>
      <c r="AK226" s="274"/>
      <c r="AL226" s="275"/>
      <c r="AM226" s="275"/>
      <c r="AN226" s="273"/>
      <c r="AO226" s="274"/>
      <c r="AP226" s="275"/>
      <c r="AQ226" s="275"/>
      <c r="AR226" s="273"/>
      <c r="AS226" s="274"/>
      <c r="AT226" s="275"/>
      <c r="AU226" s="275"/>
      <c r="AV226" s="273"/>
      <c r="AW226" s="274"/>
      <c r="AX226" s="275"/>
      <c r="AY226" s="275"/>
      <c r="AZ226" s="273"/>
      <c r="BA226" s="274"/>
      <c r="BB226" s="275"/>
      <c r="BC226" s="275"/>
      <c r="BD226" s="273"/>
      <c r="BE226" s="274"/>
      <c r="BF226" s="275"/>
      <c r="BG226" s="275"/>
    </row>
    <row r="227">
      <c r="C227" s="272"/>
      <c r="D227" s="273"/>
      <c r="E227" s="274"/>
      <c r="F227" s="275"/>
      <c r="G227" s="275"/>
      <c r="H227" s="273"/>
      <c r="I227" s="274"/>
      <c r="J227" s="275"/>
      <c r="K227" s="275"/>
      <c r="L227" s="273"/>
      <c r="M227" s="274"/>
      <c r="N227" s="275"/>
      <c r="O227" s="275"/>
      <c r="P227" s="273"/>
      <c r="Q227" s="274"/>
      <c r="R227" s="275"/>
      <c r="S227" s="278"/>
      <c r="T227" s="273"/>
      <c r="U227" s="274"/>
      <c r="V227" s="275"/>
      <c r="W227" s="275"/>
      <c r="X227" s="273"/>
      <c r="Y227" s="274"/>
      <c r="Z227" s="275"/>
      <c r="AA227" s="275"/>
      <c r="AB227" s="273"/>
      <c r="AC227" s="274"/>
      <c r="AD227" s="275"/>
      <c r="AE227" s="275"/>
      <c r="AF227" s="279"/>
      <c r="AG227" s="274"/>
      <c r="AH227" s="275"/>
      <c r="AI227" s="275"/>
      <c r="AJ227" s="273"/>
      <c r="AK227" s="274"/>
      <c r="AL227" s="275"/>
      <c r="AM227" s="275"/>
      <c r="AN227" s="273"/>
      <c r="AO227" s="274"/>
      <c r="AP227" s="275"/>
      <c r="AQ227" s="275"/>
      <c r="AR227" s="273"/>
      <c r="AS227" s="274"/>
      <c r="AT227" s="275"/>
      <c r="AU227" s="275"/>
      <c r="AV227" s="273"/>
      <c r="AW227" s="274"/>
      <c r="AX227" s="275"/>
      <c r="AY227" s="275"/>
      <c r="AZ227" s="273"/>
      <c r="BA227" s="274"/>
      <c r="BB227" s="275"/>
      <c r="BC227" s="275"/>
      <c r="BD227" s="273"/>
      <c r="BE227" s="274"/>
      <c r="BF227" s="275"/>
      <c r="BG227" s="275"/>
    </row>
    <row r="228">
      <c r="C228" s="272"/>
      <c r="D228" s="273"/>
      <c r="E228" s="274"/>
      <c r="F228" s="275"/>
      <c r="G228" s="275"/>
      <c r="H228" s="273"/>
      <c r="I228" s="274"/>
      <c r="J228" s="275"/>
      <c r="K228" s="275"/>
      <c r="L228" s="273"/>
      <c r="M228" s="274"/>
      <c r="N228" s="275"/>
      <c r="O228" s="275"/>
      <c r="P228" s="273"/>
      <c r="Q228" s="274"/>
      <c r="R228" s="275"/>
      <c r="S228" s="278"/>
      <c r="T228" s="273"/>
      <c r="U228" s="274"/>
      <c r="V228" s="275"/>
      <c r="W228" s="275"/>
      <c r="X228" s="273"/>
      <c r="Y228" s="274"/>
      <c r="Z228" s="275"/>
      <c r="AA228" s="275"/>
      <c r="AB228" s="273"/>
      <c r="AC228" s="274"/>
      <c r="AD228" s="275"/>
      <c r="AE228" s="275"/>
      <c r="AF228" s="279"/>
      <c r="AG228" s="274"/>
      <c r="AH228" s="275"/>
      <c r="AI228" s="275"/>
      <c r="AJ228" s="273"/>
      <c r="AK228" s="274"/>
      <c r="AL228" s="275"/>
      <c r="AM228" s="275"/>
      <c r="AN228" s="273"/>
      <c r="AO228" s="274"/>
      <c r="AP228" s="275"/>
      <c r="AQ228" s="275"/>
      <c r="AR228" s="273"/>
      <c r="AS228" s="274"/>
      <c r="AT228" s="275"/>
      <c r="AU228" s="275"/>
      <c r="AV228" s="273"/>
      <c r="AW228" s="274"/>
      <c r="AX228" s="275"/>
      <c r="AY228" s="275"/>
      <c r="AZ228" s="273"/>
      <c r="BA228" s="274"/>
      <c r="BB228" s="275"/>
      <c r="BC228" s="275"/>
      <c r="BD228" s="273"/>
      <c r="BE228" s="274"/>
      <c r="BF228" s="275"/>
      <c r="BG228" s="275"/>
    </row>
    <row r="229">
      <c r="C229" s="272"/>
      <c r="D229" s="273"/>
      <c r="E229" s="274"/>
      <c r="F229" s="275"/>
      <c r="G229" s="275"/>
      <c r="H229" s="273"/>
      <c r="I229" s="274"/>
      <c r="J229" s="275"/>
      <c r="K229" s="275"/>
      <c r="L229" s="273"/>
      <c r="M229" s="274"/>
      <c r="N229" s="275"/>
      <c r="O229" s="275"/>
      <c r="P229" s="273"/>
      <c r="Q229" s="274"/>
      <c r="R229" s="275"/>
      <c r="S229" s="278"/>
      <c r="T229" s="273"/>
      <c r="U229" s="274"/>
      <c r="V229" s="275"/>
      <c r="W229" s="275"/>
      <c r="X229" s="273"/>
      <c r="Y229" s="274"/>
      <c r="Z229" s="275"/>
      <c r="AA229" s="275"/>
      <c r="AB229" s="273"/>
      <c r="AC229" s="274"/>
      <c r="AD229" s="275"/>
      <c r="AE229" s="275"/>
      <c r="AF229" s="279"/>
      <c r="AG229" s="274"/>
      <c r="AH229" s="275"/>
      <c r="AI229" s="275"/>
      <c r="AJ229" s="273"/>
      <c r="AK229" s="274"/>
      <c r="AL229" s="275"/>
      <c r="AM229" s="275"/>
      <c r="AN229" s="273"/>
      <c r="AO229" s="274"/>
      <c r="AP229" s="275"/>
      <c r="AQ229" s="275"/>
      <c r="AR229" s="273"/>
      <c r="AS229" s="274"/>
      <c r="AT229" s="275"/>
      <c r="AU229" s="275"/>
      <c r="AV229" s="273"/>
      <c r="AW229" s="274"/>
      <c r="AX229" s="275"/>
      <c r="AY229" s="275"/>
      <c r="AZ229" s="273"/>
      <c r="BA229" s="274"/>
      <c r="BB229" s="275"/>
      <c r="BC229" s="275"/>
      <c r="BD229" s="273"/>
      <c r="BE229" s="274"/>
      <c r="BF229" s="275"/>
      <c r="BG229" s="275"/>
    </row>
    <row r="230">
      <c r="C230" s="272"/>
      <c r="D230" s="273"/>
      <c r="E230" s="274"/>
      <c r="F230" s="275"/>
      <c r="G230" s="275"/>
      <c r="H230" s="273"/>
      <c r="I230" s="274"/>
      <c r="J230" s="275"/>
      <c r="K230" s="275"/>
      <c r="L230" s="273"/>
      <c r="M230" s="274"/>
      <c r="N230" s="275"/>
      <c r="O230" s="275"/>
      <c r="P230" s="273"/>
      <c r="Q230" s="274"/>
      <c r="R230" s="275"/>
      <c r="S230" s="278"/>
      <c r="T230" s="273"/>
      <c r="U230" s="274"/>
      <c r="V230" s="275"/>
      <c r="W230" s="275"/>
      <c r="X230" s="273"/>
      <c r="Y230" s="274"/>
      <c r="Z230" s="275"/>
      <c r="AA230" s="275"/>
      <c r="AB230" s="273"/>
      <c r="AC230" s="274"/>
      <c r="AD230" s="275"/>
      <c r="AE230" s="275"/>
      <c r="AF230" s="279"/>
      <c r="AG230" s="274"/>
      <c r="AH230" s="275"/>
      <c r="AI230" s="275"/>
      <c r="AJ230" s="273"/>
      <c r="AK230" s="274"/>
      <c r="AL230" s="275"/>
      <c r="AM230" s="275"/>
      <c r="AN230" s="273"/>
      <c r="AO230" s="274"/>
      <c r="AP230" s="275"/>
      <c r="AQ230" s="275"/>
      <c r="AR230" s="273"/>
      <c r="AS230" s="274"/>
      <c r="AT230" s="275"/>
      <c r="AU230" s="275"/>
      <c r="AV230" s="273"/>
      <c r="AW230" s="274"/>
      <c r="AX230" s="275"/>
      <c r="AY230" s="275"/>
      <c r="AZ230" s="273"/>
      <c r="BA230" s="274"/>
      <c r="BB230" s="275"/>
      <c r="BC230" s="275"/>
      <c r="BD230" s="273"/>
      <c r="BE230" s="274"/>
      <c r="BF230" s="275"/>
      <c r="BG230" s="275"/>
    </row>
    <row r="231">
      <c r="C231" s="272"/>
      <c r="D231" s="273"/>
      <c r="E231" s="274"/>
      <c r="F231" s="275"/>
      <c r="G231" s="275"/>
      <c r="H231" s="273"/>
      <c r="I231" s="274"/>
      <c r="J231" s="275"/>
      <c r="K231" s="275"/>
      <c r="L231" s="273"/>
      <c r="M231" s="274"/>
      <c r="N231" s="275"/>
      <c r="O231" s="275"/>
      <c r="P231" s="273"/>
      <c r="Q231" s="274"/>
      <c r="R231" s="275"/>
      <c r="S231" s="278"/>
      <c r="T231" s="273"/>
      <c r="U231" s="274"/>
      <c r="V231" s="275"/>
      <c r="W231" s="275"/>
      <c r="X231" s="273"/>
      <c r="Y231" s="274"/>
      <c r="Z231" s="275"/>
      <c r="AA231" s="275"/>
      <c r="AB231" s="273"/>
      <c r="AC231" s="274"/>
      <c r="AD231" s="275"/>
      <c r="AE231" s="275"/>
      <c r="AF231" s="279"/>
      <c r="AG231" s="274"/>
      <c r="AH231" s="275"/>
      <c r="AI231" s="275"/>
      <c r="AJ231" s="273"/>
      <c r="AK231" s="274"/>
      <c r="AL231" s="275"/>
      <c r="AM231" s="275"/>
      <c r="AN231" s="273"/>
      <c r="AO231" s="274"/>
      <c r="AP231" s="275"/>
      <c r="AQ231" s="275"/>
      <c r="AR231" s="273"/>
      <c r="AS231" s="274"/>
      <c r="AT231" s="275"/>
      <c r="AU231" s="275"/>
      <c r="AV231" s="273"/>
      <c r="AW231" s="274"/>
      <c r="AX231" s="275"/>
      <c r="AY231" s="275"/>
      <c r="AZ231" s="273"/>
      <c r="BA231" s="274"/>
      <c r="BB231" s="275"/>
      <c r="BC231" s="275"/>
      <c r="BD231" s="273"/>
      <c r="BE231" s="274"/>
      <c r="BF231" s="275"/>
      <c r="BG231" s="275"/>
    </row>
    <row r="232">
      <c r="C232" s="272"/>
      <c r="D232" s="273"/>
      <c r="E232" s="274"/>
      <c r="F232" s="275"/>
      <c r="G232" s="277"/>
      <c r="H232" s="273"/>
      <c r="I232" s="274"/>
      <c r="J232" s="275"/>
      <c r="K232" s="277"/>
      <c r="L232" s="273"/>
      <c r="M232" s="274"/>
      <c r="N232" s="275"/>
      <c r="O232" s="277"/>
      <c r="P232" s="273"/>
      <c r="Q232" s="274"/>
      <c r="R232" s="275"/>
      <c r="S232" s="296"/>
      <c r="T232" s="273"/>
      <c r="U232" s="274"/>
      <c r="V232" s="275"/>
      <c r="W232" s="277"/>
      <c r="X232" s="273"/>
      <c r="Y232" s="274"/>
      <c r="Z232" s="275"/>
      <c r="AA232" s="277"/>
      <c r="AB232" s="273"/>
      <c r="AC232" s="274"/>
      <c r="AD232" s="275"/>
      <c r="AE232" s="277"/>
      <c r="AF232" s="279"/>
      <c r="AG232" s="274"/>
      <c r="AH232" s="275"/>
      <c r="AI232" s="277"/>
      <c r="AJ232" s="273"/>
      <c r="AK232" s="274"/>
      <c r="AL232" s="275"/>
      <c r="AM232" s="277"/>
      <c r="AN232" s="273"/>
      <c r="AO232" s="274"/>
      <c r="AP232" s="275"/>
      <c r="AQ232" s="277"/>
      <c r="AR232" s="273"/>
      <c r="AS232" s="274"/>
      <c r="AT232" s="275"/>
      <c r="AU232" s="277"/>
      <c r="AV232" s="273"/>
      <c r="AW232" s="274"/>
      <c r="AX232" s="275"/>
      <c r="AY232" s="277"/>
      <c r="AZ232" s="273"/>
      <c r="BA232" s="274"/>
      <c r="BB232" s="275"/>
      <c r="BC232" s="277"/>
      <c r="BD232" s="273"/>
      <c r="BE232" s="274"/>
      <c r="BF232" s="275"/>
      <c r="BG232" s="277"/>
    </row>
    <row r="233">
      <c r="C233" s="272"/>
      <c r="D233" s="273"/>
      <c r="E233" s="274"/>
      <c r="F233" s="275"/>
      <c r="G233" s="275"/>
      <c r="H233" s="273"/>
      <c r="I233" s="274"/>
      <c r="J233" s="275"/>
      <c r="K233" s="275"/>
      <c r="L233" s="273"/>
      <c r="M233" s="274"/>
      <c r="N233" s="275"/>
      <c r="O233" s="275"/>
      <c r="P233" s="273"/>
      <c r="Q233" s="274"/>
      <c r="R233" s="275"/>
      <c r="S233" s="278"/>
      <c r="T233" s="273"/>
      <c r="U233" s="274"/>
      <c r="V233" s="275"/>
      <c r="W233" s="275"/>
      <c r="X233" s="273"/>
      <c r="Y233" s="274"/>
      <c r="Z233" s="275"/>
      <c r="AA233" s="275"/>
      <c r="AB233" s="273"/>
      <c r="AC233" s="274"/>
      <c r="AD233" s="275"/>
      <c r="AE233" s="275"/>
      <c r="AF233" s="279"/>
      <c r="AG233" s="274"/>
      <c r="AH233" s="275"/>
      <c r="AI233" s="275"/>
      <c r="AJ233" s="273"/>
      <c r="AK233" s="274"/>
      <c r="AL233" s="275"/>
      <c r="AM233" s="275"/>
      <c r="AN233" s="273"/>
      <c r="AO233" s="274"/>
      <c r="AP233" s="275"/>
      <c r="AQ233" s="275"/>
      <c r="AR233" s="273"/>
      <c r="AS233" s="274"/>
      <c r="AT233" s="275"/>
      <c r="AU233" s="275"/>
      <c r="AV233" s="273"/>
      <c r="AW233" s="274"/>
      <c r="AX233" s="275"/>
      <c r="AY233" s="275"/>
      <c r="AZ233" s="273"/>
      <c r="BA233" s="274"/>
      <c r="BB233" s="275"/>
      <c r="BC233" s="275"/>
      <c r="BD233" s="273"/>
      <c r="BE233" s="274"/>
      <c r="BF233" s="275"/>
      <c r="BG233" s="275"/>
    </row>
    <row r="234">
      <c r="C234" s="272"/>
      <c r="D234" s="273"/>
      <c r="E234" s="274"/>
      <c r="F234" s="275"/>
      <c r="G234" s="275"/>
      <c r="H234" s="273"/>
      <c r="I234" s="274"/>
      <c r="J234" s="275"/>
      <c r="K234" s="275"/>
      <c r="L234" s="273"/>
      <c r="M234" s="274"/>
      <c r="N234" s="275"/>
      <c r="O234" s="275"/>
      <c r="P234" s="273"/>
      <c r="Q234" s="274"/>
      <c r="R234" s="275"/>
      <c r="S234" s="278"/>
      <c r="T234" s="273"/>
      <c r="U234" s="274"/>
      <c r="V234" s="275"/>
      <c r="W234" s="275"/>
      <c r="X234" s="273"/>
      <c r="Y234" s="274"/>
      <c r="Z234" s="275"/>
      <c r="AA234" s="275"/>
      <c r="AB234" s="273"/>
      <c r="AC234" s="274"/>
      <c r="AD234" s="275"/>
      <c r="AE234" s="275"/>
      <c r="AF234" s="279"/>
      <c r="AG234" s="274"/>
      <c r="AH234" s="275"/>
      <c r="AI234" s="275"/>
      <c r="AJ234" s="273"/>
      <c r="AK234" s="274"/>
      <c r="AL234" s="275"/>
      <c r="AM234" s="275"/>
      <c r="AN234" s="273"/>
      <c r="AO234" s="274"/>
      <c r="AP234" s="275"/>
      <c r="AQ234" s="275"/>
      <c r="AR234" s="273"/>
      <c r="AS234" s="274"/>
      <c r="AT234" s="275"/>
      <c r="AU234" s="275"/>
      <c r="AV234" s="273"/>
      <c r="AW234" s="274"/>
      <c r="AX234" s="275"/>
      <c r="AY234" s="275"/>
      <c r="AZ234" s="273"/>
      <c r="BA234" s="274"/>
      <c r="BB234" s="275"/>
      <c r="BC234" s="275"/>
      <c r="BD234" s="273"/>
      <c r="BE234" s="274"/>
      <c r="BF234" s="275"/>
      <c r="BG234" s="275"/>
    </row>
    <row r="235">
      <c r="C235" s="272"/>
      <c r="D235" s="273"/>
      <c r="E235" s="274"/>
      <c r="F235" s="275"/>
      <c r="G235" s="275"/>
      <c r="H235" s="273"/>
      <c r="I235" s="274"/>
      <c r="J235" s="275"/>
      <c r="K235" s="275"/>
      <c r="L235" s="273"/>
      <c r="M235" s="274"/>
      <c r="N235" s="275"/>
      <c r="O235" s="275"/>
      <c r="P235" s="273"/>
      <c r="Q235" s="274"/>
      <c r="R235" s="275"/>
      <c r="S235" s="278"/>
      <c r="T235" s="273"/>
      <c r="U235" s="274"/>
      <c r="V235" s="275"/>
      <c r="W235" s="275"/>
      <c r="X235" s="273"/>
      <c r="Y235" s="274"/>
      <c r="Z235" s="275"/>
      <c r="AA235" s="275"/>
      <c r="AB235" s="273"/>
      <c r="AC235" s="274"/>
      <c r="AD235" s="275"/>
      <c r="AE235" s="275"/>
      <c r="AF235" s="279"/>
      <c r="AG235" s="274"/>
      <c r="AH235" s="275"/>
      <c r="AI235" s="275"/>
      <c r="AJ235" s="273"/>
      <c r="AK235" s="274"/>
      <c r="AL235" s="275"/>
      <c r="AM235" s="275"/>
      <c r="AN235" s="273"/>
      <c r="AO235" s="274"/>
      <c r="AP235" s="275"/>
      <c r="AQ235" s="275"/>
      <c r="AR235" s="273"/>
      <c r="AS235" s="274"/>
      <c r="AT235" s="275"/>
      <c r="AU235" s="275"/>
      <c r="AV235" s="273"/>
      <c r="AW235" s="274"/>
      <c r="AX235" s="275"/>
      <c r="AY235" s="275"/>
      <c r="AZ235" s="273"/>
      <c r="BA235" s="274"/>
      <c r="BB235" s="275"/>
      <c r="BC235" s="275"/>
      <c r="BD235" s="273"/>
      <c r="BE235" s="274"/>
      <c r="BF235" s="275"/>
      <c r="BG235" s="275"/>
    </row>
    <row r="236">
      <c r="C236" s="272"/>
      <c r="D236" s="273"/>
      <c r="E236" s="274"/>
      <c r="F236" s="275"/>
      <c r="G236" s="275"/>
      <c r="H236" s="273"/>
      <c r="I236" s="274"/>
      <c r="J236" s="275"/>
      <c r="K236" s="275"/>
      <c r="L236" s="273"/>
      <c r="M236" s="274"/>
      <c r="N236" s="275"/>
      <c r="O236" s="275"/>
      <c r="P236" s="273"/>
      <c r="Q236" s="274"/>
      <c r="R236" s="275"/>
      <c r="S236" s="278"/>
      <c r="T236" s="273"/>
      <c r="U236" s="274"/>
      <c r="V236" s="275"/>
      <c r="W236" s="275"/>
      <c r="X236" s="273"/>
      <c r="Y236" s="274"/>
      <c r="Z236" s="275"/>
      <c r="AA236" s="275"/>
      <c r="AB236" s="273"/>
      <c r="AC236" s="274"/>
      <c r="AD236" s="275"/>
      <c r="AE236" s="275"/>
      <c r="AF236" s="279"/>
      <c r="AG236" s="274"/>
      <c r="AH236" s="275"/>
      <c r="AI236" s="275"/>
      <c r="AJ236" s="273"/>
      <c r="AK236" s="274"/>
      <c r="AL236" s="275"/>
      <c r="AM236" s="275"/>
      <c r="AN236" s="273"/>
      <c r="AO236" s="274"/>
      <c r="AP236" s="275"/>
      <c r="AQ236" s="275"/>
      <c r="AR236" s="273"/>
      <c r="AS236" s="274"/>
      <c r="AT236" s="275"/>
      <c r="AU236" s="275"/>
      <c r="AV236" s="273"/>
      <c r="AW236" s="274"/>
      <c r="AX236" s="275"/>
      <c r="AY236" s="275"/>
      <c r="AZ236" s="273"/>
      <c r="BA236" s="274"/>
      <c r="BB236" s="275"/>
      <c r="BC236" s="275"/>
      <c r="BD236" s="273"/>
      <c r="BE236" s="274"/>
      <c r="BF236" s="275"/>
      <c r="BG236" s="275"/>
    </row>
    <row r="237">
      <c r="C237" s="272"/>
      <c r="D237" s="273"/>
      <c r="E237" s="274"/>
      <c r="F237" s="275"/>
      <c r="G237" s="275"/>
      <c r="H237" s="273"/>
      <c r="I237" s="274"/>
      <c r="J237" s="275"/>
      <c r="K237" s="275"/>
      <c r="L237" s="273"/>
      <c r="M237" s="274"/>
      <c r="N237" s="275"/>
      <c r="O237" s="275"/>
      <c r="P237" s="273"/>
      <c r="Q237" s="274"/>
      <c r="R237" s="275"/>
      <c r="S237" s="278"/>
      <c r="T237" s="273"/>
      <c r="U237" s="274"/>
      <c r="V237" s="275"/>
      <c r="W237" s="275"/>
      <c r="X237" s="273"/>
      <c r="Y237" s="274"/>
      <c r="Z237" s="275"/>
      <c r="AA237" s="275"/>
      <c r="AB237" s="273"/>
      <c r="AC237" s="274"/>
      <c r="AD237" s="275"/>
      <c r="AE237" s="275"/>
      <c r="AF237" s="279"/>
      <c r="AG237" s="274"/>
      <c r="AH237" s="275"/>
      <c r="AI237" s="275"/>
      <c r="AJ237" s="273"/>
      <c r="AK237" s="274"/>
      <c r="AL237" s="275"/>
      <c r="AM237" s="275"/>
      <c r="AN237" s="273"/>
      <c r="AO237" s="274"/>
      <c r="AP237" s="275"/>
      <c r="AQ237" s="275"/>
      <c r="AR237" s="273"/>
      <c r="AS237" s="274"/>
      <c r="AT237" s="275"/>
      <c r="AU237" s="275"/>
      <c r="AV237" s="273"/>
      <c r="AW237" s="274"/>
      <c r="AX237" s="275"/>
      <c r="AY237" s="275"/>
      <c r="AZ237" s="273"/>
      <c r="BA237" s="274"/>
      <c r="BB237" s="275"/>
      <c r="BC237" s="275"/>
      <c r="BD237" s="273"/>
      <c r="BE237" s="274"/>
      <c r="BF237" s="275"/>
      <c r="BG237" s="275"/>
    </row>
    <row r="238">
      <c r="C238" s="272"/>
      <c r="D238" s="273"/>
      <c r="E238" s="274"/>
      <c r="F238" s="275"/>
      <c r="G238" s="275"/>
      <c r="H238" s="273"/>
      <c r="I238" s="274"/>
      <c r="J238" s="275"/>
      <c r="K238" s="275"/>
      <c r="L238" s="273"/>
      <c r="M238" s="274"/>
      <c r="N238" s="275"/>
      <c r="O238" s="275"/>
      <c r="P238" s="273"/>
      <c r="Q238" s="274"/>
      <c r="R238" s="275"/>
      <c r="S238" s="278"/>
      <c r="T238" s="273"/>
      <c r="U238" s="274"/>
      <c r="V238" s="275"/>
      <c r="W238" s="275"/>
      <c r="X238" s="273"/>
      <c r="Y238" s="274"/>
      <c r="Z238" s="275"/>
      <c r="AA238" s="275"/>
      <c r="AB238" s="273"/>
      <c r="AC238" s="274"/>
      <c r="AD238" s="275"/>
      <c r="AE238" s="275"/>
      <c r="AF238" s="279"/>
      <c r="AG238" s="274"/>
      <c r="AH238" s="275"/>
      <c r="AI238" s="275"/>
      <c r="AJ238" s="273"/>
      <c r="AK238" s="274"/>
      <c r="AL238" s="275"/>
      <c r="AM238" s="275"/>
      <c r="AN238" s="273"/>
      <c r="AO238" s="274"/>
      <c r="AP238" s="275"/>
      <c r="AQ238" s="275"/>
      <c r="AR238" s="273"/>
      <c r="AS238" s="274"/>
      <c r="AT238" s="275"/>
      <c r="AU238" s="275"/>
      <c r="AV238" s="273"/>
      <c r="AW238" s="274"/>
      <c r="AX238" s="275"/>
      <c r="AY238" s="275"/>
      <c r="AZ238" s="273"/>
      <c r="BA238" s="274"/>
      <c r="BB238" s="275"/>
      <c r="BC238" s="275"/>
      <c r="BD238" s="273"/>
      <c r="BE238" s="274"/>
      <c r="BF238" s="275"/>
      <c r="BG238" s="275"/>
    </row>
    <row r="239">
      <c r="C239" s="272"/>
      <c r="D239" s="273"/>
      <c r="E239" s="274"/>
      <c r="F239" s="275"/>
      <c r="G239" s="275"/>
      <c r="H239" s="273"/>
      <c r="I239" s="274"/>
      <c r="J239" s="275"/>
      <c r="K239" s="275"/>
      <c r="L239" s="273"/>
      <c r="M239" s="274"/>
      <c r="N239" s="275"/>
      <c r="O239" s="275"/>
      <c r="P239" s="273"/>
      <c r="Q239" s="274"/>
      <c r="R239" s="275"/>
      <c r="S239" s="278"/>
      <c r="T239" s="273"/>
      <c r="U239" s="274"/>
      <c r="V239" s="275"/>
      <c r="W239" s="275"/>
      <c r="X239" s="273"/>
      <c r="Y239" s="274"/>
      <c r="Z239" s="275"/>
      <c r="AA239" s="275"/>
      <c r="AB239" s="273"/>
      <c r="AC239" s="274"/>
      <c r="AD239" s="275"/>
      <c r="AE239" s="275"/>
      <c r="AF239" s="279"/>
      <c r="AG239" s="274"/>
      <c r="AH239" s="275"/>
      <c r="AI239" s="275"/>
      <c r="AJ239" s="273"/>
      <c r="AK239" s="274"/>
      <c r="AL239" s="275"/>
      <c r="AM239" s="275"/>
      <c r="AN239" s="273"/>
      <c r="AO239" s="274"/>
      <c r="AP239" s="275"/>
      <c r="AQ239" s="275"/>
      <c r="AR239" s="273"/>
      <c r="AS239" s="274"/>
      <c r="AT239" s="275"/>
      <c r="AU239" s="275"/>
      <c r="AV239" s="273"/>
      <c r="AW239" s="274"/>
      <c r="AX239" s="275"/>
      <c r="AY239" s="275"/>
      <c r="AZ239" s="273"/>
      <c r="BA239" s="274"/>
      <c r="BB239" s="275"/>
      <c r="BC239" s="275"/>
      <c r="BD239" s="273"/>
      <c r="BE239" s="274"/>
      <c r="BF239" s="275"/>
      <c r="BG239" s="275"/>
    </row>
    <row r="240">
      <c r="C240" s="272"/>
      <c r="D240" s="273"/>
      <c r="E240" s="274"/>
      <c r="F240" s="275"/>
      <c r="G240" s="275"/>
      <c r="H240" s="273"/>
      <c r="I240" s="274"/>
      <c r="J240" s="275"/>
      <c r="K240" s="275"/>
      <c r="L240" s="273"/>
      <c r="M240" s="274"/>
      <c r="N240" s="275"/>
      <c r="O240" s="275"/>
      <c r="P240" s="273"/>
      <c r="Q240" s="274"/>
      <c r="R240" s="275"/>
      <c r="S240" s="278"/>
      <c r="T240" s="273"/>
      <c r="U240" s="274"/>
      <c r="V240" s="275"/>
      <c r="W240" s="275"/>
      <c r="X240" s="273"/>
      <c r="Y240" s="274"/>
      <c r="Z240" s="275"/>
      <c r="AA240" s="275"/>
      <c r="AB240" s="273"/>
      <c r="AC240" s="274"/>
      <c r="AD240" s="275"/>
      <c r="AE240" s="275"/>
      <c r="AF240" s="279"/>
      <c r="AG240" s="274"/>
      <c r="AH240" s="275"/>
      <c r="AI240" s="275"/>
      <c r="AJ240" s="273"/>
      <c r="AK240" s="274"/>
      <c r="AL240" s="275"/>
      <c r="AM240" s="275"/>
      <c r="AN240" s="273"/>
      <c r="AO240" s="274"/>
      <c r="AP240" s="275"/>
      <c r="AQ240" s="275"/>
      <c r="AR240" s="273"/>
      <c r="AS240" s="274"/>
      <c r="AT240" s="275"/>
      <c r="AU240" s="275"/>
      <c r="AV240" s="273"/>
      <c r="AW240" s="274"/>
      <c r="AX240" s="275"/>
      <c r="AY240" s="275"/>
      <c r="AZ240" s="273"/>
      <c r="BA240" s="274"/>
      <c r="BB240" s="275"/>
      <c r="BC240" s="275"/>
      <c r="BD240" s="273"/>
      <c r="BE240" s="274"/>
      <c r="BF240" s="275"/>
      <c r="BG240" s="275"/>
    </row>
    <row r="241">
      <c r="C241" s="272"/>
      <c r="D241" s="273"/>
      <c r="E241" s="274"/>
      <c r="F241" s="275"/>
      <c r="G241" s="275"/>
      <c r="H241" s="273"/>
      <c r="I241" s="274"/>
      <c r="J241" s="275"/>
      <c r="K241" s="275"/>
      <c r="L241" s="273"/>
      <c r="M241" s="274"/>
      <c r="N241" s="275"/>
      <c r="O241" s="275"/>
      <c r="P241" s="273"/>
      <c r="Q241" s="274"/>
      <c r="R241" s="275"/>
      <c r="S241" s="278"/>
      <c r="T241" s="273"/>
      <c r="U241" s="274"/>
      <c r="V241" s="275"/>
      <c r="W241" s="275"/>
      <c r="X241" s="273"/>
      <c r="Y241" s="274"/>
      <c r="Z241" s="275"/>
      <c r="AA241" s="275"/>
      <c r="AB241" s="273"/>
      <c r="AC241" s="274"/>
      <c r="AD241" s="275"/>
      <c r="AE241" s="275"/>
      <c r="AF241" s="279"/>
      <c r="AG241" s="274"/>
      <c r="AH241" s="275"/>
      <c r="AI241" s="275"/>
      <c r="AJ241" s="273"/>
      <c r="AK241" s="274"/>
      <c r="AL241" s="275"/>
      <c r="AM241" s="275"/>
      <c r="AN241" s="273"/>
      <c r="AO241" s="274"/>
      <c r="AP241" s="275"/>
      <c r="AQ241" s="275"/>
      <c r="AR241" s="273"/>
      <c r="AS241" s="274"/>
      <c r="AT241" s="275"/>
      <c r="AU241" s="275"/>
      <c r="AV241" s="273"/>
      <c r="AW241" s="274"/>
      <c r="AX241" s="275"/>
      <c r="AY241" s="275"/>
      <c r="AZ241" s="273"/>
      <c r="BA241" s="274"/>
      <c r="BB241" s="275"/>
      <c r="BC241" s="275"/>
      <c r="BD241" s="273"/>
      <c r="BE241" s="274"/>
      <c r="BF241" s="275"/>
      <c r="BG241" s="275"/>
    </row>
    <row r="242">
      <c r="C242" s="272"/>
      <c r="D242" s="273"/>
      <c r="E242" s="274"/>
      <c r="F242" s="275"/>
      <c r="G242" s="275"/>
      <c r="H242" s="273"/>
      <c r="I242" s="274"/>
      <c r="J242" s="275"/>
      <c r="K242" s="275"/>
      <c r="L242" s="273"/>
      <c r="M242" s="274"/>
      <c r="N242" s="275"/>
      <c r="O242" s="275"/>
      <c r="P242" s="273"/>
      <c r="Q242" s="274"/>
      <c r="R242" s="275"/>
      <c r="S242" s="278"/>
      <c r="T242" s="273"/>
      <c r="U242" s="274"/>
      <c r="V242" s="275"/>
      <c r="W242" s="275"/>
      <c r="X242" s="273"/>
      <c r="Y242" s="274"/>
      <c r="Z242" s="275"/>
      <c r="AA242" s="275"/>
      <c r="AB242" s="273"/>
      <c r="AC242" s="274"/>
      <c r="AD242" s="275"/>
      <c r="AE242" s="275"/>
      <c r="AF242" s="279"/>
      <c r="AG242" s="274"/>
      <c r="AH242" s="275"/>
      <c r="AI242" s="275"/>
      <c r="AJ242" s="273"/>
      <c r="AK242" s="274"/>
      <c r="AL242" s="275"/>
      <c r="AM242" s="275"/>
      <c r="AN242" s="273"/>
      <c r="AO242" s="274"/>
      <c r="AP242" s="275"/>
      <c r="AQ242" s="275"/>
      <c r="AR242" s="273"/>
      <c r="AS242" s="274"/>
      <c r="AT242" s="275"/>
      <c r="AU242" s="275"/>
      <c r="AV242" s="273"/>
      <c r="AW242" s="274"/>
      <c r="AX242" s="275"/>
      <c r="AY242" s="275"/>
      <c r="AZ242" s="273"/>
      <c r="BA242" s="274"/>
      <c r="BB242" s="275"/>
      <c r="BC242" s="275"/>
      <c r="BD242" s="273"/>
      <c r="BE242" s="274"/>
      <c r="BF242" s="275"/>
      <c r="BG242" s="275"/>
    </row>
    <row r="243">
      <c r="C243" s="272"/>
      <c r="D243" s="273"/>
      <c r="E243" s="274"/>
      <c r="F243" s="275"/>
      <c r="G243" s="275"/>
      <c r="H243" s="273"/>
      <c r="I243" s="274"/>
      <c r="J243" s="275"/>
      <c r="K243" s="275"/>
      <c r="L243" s="273"/>
      <c r="M243" s="274"/>
      <c r="N243" s="275"/>
      <c r="O243" s="275"/>
      <c r="P243" s="273"/>
      <c r="Q243" s="274"/>
      <c r="R243" s="275"/>
      <c r="S243" s="278"/>
      <c r="T243" s="273"/>
      <c r="U243" s="274"/>
      <c r="V243" s="275"/>
      <c r="W243" s="275"/>
      <c r="X243" s="273"/>
      <c r="Y243" s="274"/>
      <c r="Z243" s="275"/>
      <c r="AA243" s="275"/>
      <c r="AB243" s="273"/>
      <c r="AC243" s="274"/>
      <c r="AD243" s="275"/>
      <c r="AE243" s="275"/>
      <c r="AF243" s="279"/>
      <c r="AG243" s="274"/>
      <c r="AH243" s="275"/>
      <c r="AI243" s="275"/>
      <c r="AJ243" s="273"/>
      <c r="AK243" s="274"/>
      <c r="AL243" s="275"/>
      <c r="AM243" s="275"/>
      <c r="AN243" s="273"/>
      <c r="AO243" s="274"/>
      <c r="AP243" s="275"/>
      <c r="AQ243" s="275"/>
      <c r="AR243" s="273"/>
      <c r="AS243" s="274"/>
      <c r="AT243" s="275"/>
      <c r="AU243" s="275"/>
      <c r="AV243" s="273"/>
      <c r="AW243" s="274"/>
      <c r="AX243" s="275"/>
      <c r="AY243" s="275"/>
      <c r="AZ243" s="273"/>
      <c r="BA243" s="274"/>
      <c r="BB243" s="275"/>
      <c r="BC243" s="275"/>
      <c r="BD243" s="273"/>
      <c r="BE243" s="274"/>
      <c r="BF243" s="275"/>
      <c r="BG243" s="275"/>
    </row>
    <row r="244">
      <c r="C244" s="272"/>
      <c r="D244" s="273"/>
      <c r="E244" s="274"/>
      <c r="F244" s="275"/>
      <c r="G244" s="275"/>
      <c r="H244" s="273"/>
      <c r="I244" s="274"/>
      <c r="J244" s="275"/>
      <c r="K244" s="275"/>
      <c r="L244" s="273"/>
      <c r="M244" s="274"/>
      <c r="N244" s="275"/>
      <c r="O244" s="275"/>
      <c r="P244" s="273"/>
      <c r="Q244" s="274"/>
      <c r="R244" s="275"/>
      <c r="S244" s="278"/>
      <c r="T244" s="273"/>
      <c r="U244" s="274"/>
      <c r="V244" s="275"/>
      <c r="W244" s="275"/>
      <c r="X244" s="273"/>
      <c r="Y244" s="274"/>
      <c r="Z244" s="275"/>
      <c r="AA244" s="275"/>
      <c r="AB244" s="273"/>
      <c r="AC244" s="274"/>
      <c r="AD244" s="275"/>
      <c r="AE244" s="275"/>
      <c r="AF244" s="279"/>
      <c r="AG244" s="274"/>
      <c r="AH244" s="275"/>
      <c r="AI244" s="275"/>
      <c r="AJ244" s="273"/>
      <c r="AK244" s="274"/>
      <c r="AL244" s="275"/>
      <c r="AM244" s="275"/>
      <c r="AN244" s="273"/>
      <c r="AO244" s="274"/>
      <c r="AP244" s="275"/>
      <c r="AQ244" s="275"/>
      <c r="AR244" s="273"/>
      <c r="AS244" s="274"/>
      <c r="AT244" s="275"/>
      <c r="AU244" s="275"/>
      <c r="AV244" s="273"/>
      <c r="AW244" s="274"/>
      <c r="AX244" s="275"/>
      <c r="AY244" s="275"/>
      <c r="AZ244" s="273"/>
      <c r="BA244" s="274"/>
      <c r="BB244" s="275"/>
      <c r="BC244" s="275"/>
      <c r="BD244" s="273"/>
      <c r="BE244" s="274"/>
      <c r="BF244" s="275"/>
      <c r="BG244" s="275"/>
    </row>
    <row r="245">
      <c r="C245" s="272"/>
      <c r="D245" s="273"/>
      <c r="E245" s="274"/>
      <c r="F245" s="275"/>
      <c r="G245" s="275"/>
      <c r="H245" s="273"/>
      <c r="I245" s="274"/>
      <c r="J245" s="275"/>
      <c r="K245" s="275"/>
      <c r="L245" s="273"/>
      <c r="M245" s="274"/>
      <c r="N245" s="275"/>
      <c r="O245" s="275"/>
      <c r="P245" s="273"/>
      <c r="Q245" s="274"/>
      <c r="R245" s="275"/>
      <c r="S245" s="278"/>
      <c r="T245" s="273"/>
      <c r="U245" s="274"/>
      <c r="V245" s="275"/>
      <c r="W245" s="275"/>
      <c r="X245" s="273"/>
      <c r="Y245" s="274"/>
      <c r="Z245" s="275"/>
      <c r="AA245" s="275"/>
      <c r="AB245" s="273"/>
      <c r="AC245" s="274"/>
      <c r="AD245" s="275"/>
      <c r="AE245" s="275"/>
      <c r="AF245" s="279"/>
      <c r="AG245" s="274"/>
      <c r="AH245" s="275"/>
      <c r="AI245" s="275"/>
      <c r="AJ245" s="273"/>
      <c r="AK245" s="274"/>
      <c r="AL245" s="275"/>
      <c r="AM245" s="275"/>
      <c r="AN245" s="273"/>
      <c r="AO245" s="274"/>
      <c r="AP245" s="275"/>
      <c r="AQ245" s="275"/>
      <c r="AR245" s="273"/>
      <c r="AS245" s="274"/>
      <c r="AT245" s="275"/>
      <c r="AU245" s="275"/>
      <c r="AV245" s="273"/>
      <c r="AW245" s="274"/>
      <c r="AX245" s="275"/>
      <c r="AY245" s="275"/>
      <c r="AZ245" s="273"/>
      <c r="BA245" s="274"/>
      <c r="BB245" s="275"/>
      <c r="BC245" s="275"/>
      <c r="BD245" s="273"/>
      <c r="BE245" s="274"/>
      <c r="BF245" s="275"/>
      <c r="BG245" s="275"/>
    </row>
    <row r="246">
      <c r="C246" s="272"/>
      <c r="D246" s="273"/>
      <c r="E246" s="274"/>
      <c r="F246" s="275"/>
      <c r="G246" s="275"/>
      <c r="H246" s="273"/>
      <c r="I246" s="274"/>
      <c r="J246" s="275"/>
      <c r="K246" s="275"/>
      <c r="L246" s="273"/>
      <c r="M246" s="274"/>
      <c r="N246" s="275"/>
      <c r="O246" s="275"/>
      <c r="P246" s="273"/>
      <c r="Q246" s="274"/>
      <c r="R246" s="275"/>
      <c r="S246" s="278"/>
      <c r="T246" s="273"/>
      <c r="U246" s="274"/>
      <c r="V246" s="275"/>
      <c r="W246" s="275"/>
      <c r="X246" s="273"/>
      <c r="Y246" s="274"/>
      <c r="Z246" s="275"/>
      <c r="AA246" s="275"/>
      <c r="AB246" s="273"/>
      <c r="AC246" s="274"/>
      <c r="AD246" s="275"/>
      <c r="AE246" s="275"/>
      <c r="AF246" s="279"/>
      <c r="AG246" s="274"/>
      <c r="AH246" s="275"/>
      <c r="AI246" s="275"/>
      <c r="AJ246" s="273"/>
      <c r="AK246" s="274"/>
      <c r="AL246" s="275"/>
      <c r="AM246" s="275"/>
      <c r="AN246" s="273"/>
      <c r="AO246" s="274"/>
      <c r="AP246" s="275"/>
      <c r="AQ246" s="275"/>
      <c r="AR246" s="273"/>
      <c r="AS246" s="274"/>
      <c r="AT246" s="275"/>
      <c r="AU246" s="275"/>
      <c r="AV246" s="273"/>
      <c r="AW246" s="274"/>
      <c r="AX246" s="275"/>
      <c r="AY246" s="275"/>
      <c r="AZ246" s="273"/>
      <c r="BA246" s="274"/>
      <c r="BB246" s="275"/>
      <c r="BC246" s="275"/>
      <c r="BD246" s="273"/>
      <c r="BE246" s="274"/>
      <c r="BF246" s="275"/>
      <c r="BG246" s="275"/>
    </row>
    <row r="247">
      <c r="C247" s="272"/>
      <c r="D247" s="273"/>
      <c r="E247" s="274"/>
      <c r="F247" s="275"/>
      <c r="G247" s="275"/>
      <c r="H247" s="273"/>
      <c r="I247" s="274"/>
      <c r="J247" s="275"/>
      <c r="K247" s="275"/>
      <c r="L247" s="273"/>
      <c r="M247" s="274"/>
      <c r="N247" s="275"/>
      <c r="O247" s="275"/>
      <c r="P247" s="273"/>
      <c r="Q247" s="274"/>
      <c r="R247" s="275"/>
      <c r="S247" s="278"/>
      <c r="T247" s="273"/>
      <c r="U247" s="274"/>
      <c r="V247" s="275"/>
      <c r="W247" s="275"/>
      <c r="X247" s="273"/>
      <c r="Y247" s="274"/>
      <c r="Z247" s="275"/>
      <c r="AA247" s="275"/>
      <c r="AB247" s="273"/>
      <c r="AC247" s="274"/>
      <c r="AD247" s="275"/>
      <c r="AE247" s="275"/>
      <c r="AF247" s="279"/>
      <c r="AG247" s="274"/>
      <c r="AH247" s="275"/>
      <c r="AI247" s="275"/>
      <c r="AJ247" s="273"/>
      <c r="AK247" s="274"/>
      <c r="AL247" s="275"/>
      <c r="AM247" s="275"/>
      <c r="AN247" s="273"/>
      <c r="AO247" s="274"/>
      <c r="AP247" s="275"/>
      <c r="AQ247" s="275"/>
      <c r="AR247" s="273"/>
      <c r="AS247" s="274"/>
      <c r="AT247" s="275"/>
      <c r="AU247" s="275"/>
      <c r="AV247" s="273"/>
      <c r="AW247" s="274"/>
      <c r="AX247" s="275"/>
      <c r="AY247" s="275"/>
      <c r="AZ247" s="273"/>
      <c r="BA247" s="274"/>
      <c r="BB247" s="275"/>
      <c r="BC247" s="275"/>
      <c r="BD247" s="273"/>
      <c r="BE247" s="274"/>
      <c r="BF247" s="275"/>
      <c r="BG247" s="275"/>
    </row>
    <row r="248">
      <c r="C248" s="272"/>
      <c r="D248" s="273"/>
      <c r="E248" s="274"/>
      <c r="F248" s="275"/>
      <c r="G248" s="275"/>
      <c r="H248" s="273"/>
      <c r="I248" s="274"/>
      <c r="J248" s="275"/>
      <c r="K248" s="275"/>
      <c r="L248" s="273"/>
      <c r="M248" s="274"/>
      <c r="N248" s="275"/>
      <c r="O248" s="275"/>
      <c r="P248" s="273"/>
      <c r="Q248" s="274"/>
      <c r="R248" s="275"/>
      <c r="S248" s="278"/>
      <c r="T248" s="273"/>
      <c r="U248" s="274"/>
      <c r="V248" s="275"/>
      <c r="W248" s="275"/>
      <c r="X248" s="273"/>
      <c r="Y248" s="274"/>
      <c r="Z248" s="275"/>
      <c r="AA248" s="275"/>
      <c r="AB248" s="273"/>
      <c r="AC248" s="274"/>
      <c r="AD248" s="275"/>
      <c r="AE248" s="275"/>
      <c r="AF248" s="279"/>
      <c r="AG248" s="274"/>
      <c r="AH248" s="275"/>
      <c r="AI248" s="275"/>
      <c r="AJ248" s="273"/>
      <c r="AK248" s="274"/>
      <c r="AL248" s="275"/>
      <c r="AM248" s="275"/>
      <c r="AN248" s="273"/>
      <c r="AO248" s="274"/>
      <c r="AP248" s="275"/>
      <c r="AQ248" s="275"/>
      <c r="AR248" s="273"/>
      <c r="AS248" s="274"/>
      <c r="AT248" s="275"/>
      <c r="AU248" s="275"/>
      <c r="AV248" s="273"/>
      <c r="AW248" s="274"/>
      <c r="AX248" s="275"/>
      <c r="AY248" s="275"/>
      <c r="AZ248" s="273"/>
      <c r="BA248" s="274"/>
      <c r="BB248" s="275"/>
      <c r="BC248" s="275"/>
      <c r="BD248" s="273"/>
      <c r="BE248" s="274"/>
      <c r="BF248" s="275"/>
      <c r="BG248" s="275"/>
    </row>
    <row r="249">
      <c r="C249" s="272"/>
      <c r="D249" s="273"/>
      <c r="E249" s="274"/>
      <c r="F249" s="275"/>
      <c r="G249" s="275"/>
      <c r="H249" s="273"/>
      <c r="I249" s="274"/>
      <c r="J249" s="275"/>
      <c r="K249" s="275"/>
      <c r="L249" s="273"/>
      <c r="M249" s="274"/>
      <c r="N249" s="275"/>
      <c r="O249" s="275"/>
      <c r="P249" s="273"/>
      <c r="Q249" s="274"/>
      <c r="R249" s="275"/>
      <c r="S249" s="278"/>
      <c r="T249" s="273"/>
      <c r="U249" s="274"/>
      <c r="V249" s="275"/>
      <c r="W249" s="275"/>
      <c r="X249" s="273"/>
      <c r="Y249" s="274"/>
      <c r="Z249" s="275"/>
      <c r="AA249" s="275"/>
      <c r="AB249" s="273"/>
      <c r="AC249" s="274"/>
      <c r="AD249" s="275"/>
      <c r="AE249" s="275"/>
      <c r="AF249" s="279"/>
      <c r="AG249" s="274"/>
      <c r="AH249" s="275"/>
      <c r="AI249" s="275"/>
      <c r="AJ249" s="273"/>
      <c r="AK249" s="274"/>
      <c r="AL249" s="275"/>
      <c r="AM249" s="275"/>
      <c r="AN249" s="273"/>
      <c r="AO249" s="274"/>
      <c r="AP249" s="275"/>
      <c r="AQ249" s="275"/>
      <c r="AR249" s="273"/>
      <c r="AS249" s="274"/>
      <c r="AT249" s="275"/>
      <c r="AU249" s="275"/>
      <c r="AV249" s="273"/>
      <c r="AW249" s="274"/>
      <c r="AX249" s="275"/>
      <c r="AY249" s="275"/>
      <c r="AZ249" s="273"/>
      <c r="BA249" s="274"/>
      <c r="BB249" s="275"/>
      <c r="BC249" s="275"/>
      <c r="BD249" s="273"/>
      <c r="BE249" s="274"/>
      <c r="BF249" s="275"/>
      <c r="BG249" s="275"/>
    </row>
    <row r="250">
      <c r="C250" s="272"/>
      <c r="D250" s="273"/>
      <c r="E250" s="274"/>
      <c r="F250" s="275"/>
      <c r="G250" s="275"/>
      <c r="H250" s="273"/>
      <c r="I250" s="274"/>
      <c r="J250" s="275"/>
      <c r="K250" s="275"/>
      <c r="L250" s="273"/>
      <c r="M250" s="274"/>
      <c r="N250" s="275"/>
      <c r="O250" s="275"/>
      <c r="P250" s="273"/>
      <c r="Q250" s="274"/>
      <c r="R250" s="275"/>
      <c r="S250" s="278"/>
      <c r="T250" s="273"/>
      <c r="U250" s="274"/>
      <c r="V250" s="275"/>
      <c r="W250" s="275"/>
      <c r="X250" s="273"/>
      <c r="Y250" s="274"/>
      <c r="Z250" s="275"/>
      <c r="AA250" s="275"/>
      <c r="AB250" s="273"/>
      <c r="AC250" s="274"/>
      <c r="AD250" s="275"/>
      <c r="AE250" s="275"/>
      <c r="AF250" s="279"/>
      <c r="AG250" s="274"/>
      <c r="AH250" s="275"/>
      <c r="AI250" s="275"/>
      <c r="AJ250" s="273"/>
      <c r="AK250" s="274"/>
      <c r="AL250" s="275"/>
      <c r="AM250" s="275"/>
      <c r="AN250" s="273"/>
      <c r="AO250" s="274"/>
      <c r="AP250" s="275"/>
      <c r="AQ250" s="275"/>
      <c r="AR250" s="273"/>
      <c r="AS250" s="274"/>
      <c r="AT250" s="275"/>
      <c r="AU250" s="275"/>
      <c r="AV250" s="273"/>
      <c r="AW250" s="274"/>
      <c r="AX250" s="275"/>
      <c r="AY250" s="275"/>
      <c r="AZ250" s="273"/>
      <c r="BA250" s="274"/>
      <c r="BB250" s="275"/>
      <c r="BC250" s="275"/>
      <c r="BD250" s="273"/>
      <c r="BE250" s="274"/>
      <c r="BF250" s="275"/>
      <c r="BG250" s="275"/>
    </row>
    <row r="251">
      <c r="C251" s="272"/>
      <c r="D251" s="273"/>
      <c r="E251" s="274"/>
      <c r="F251" s="275"/>
      <c r="G251" s="275"/>
      <c r="H251" s="273"/>
      <c r="I251" s="274"/>
      <c r="J251" s="275"/>
      <c r="K251" s="275"/>
      <c r="L251" s="273"/>
      <c r="M251" s="274"/>
      <c r="N251" s="275"/>
      <c r="O251" s="275"/>
      <c r="P251" s="273"/>
      <c r="Q251" s="274"/>
      <c r="R251" s="275"/>
      <c r="S251" s="278"/>
      <c r="T251" s="273"/>
      <c r="U251" s="274"/>
      <c r="V251" s="275"/>
      <c r="W251" s="275"/>
      <c r="X251" s="273"/>
      <c r="Y251" s="274"/>
      <c r="Z251" s="275"/>
      <c r="AA251" s="275"/>
      <c r="AB251" s="273"/>
      <c r="AC251" s="274"/>
      <c r="AD251" s="275"/>
      <c r="AE251" s="275"/>
      <c r="AF251" s="279"/>
      <c r="AG251" s="274"/>
      <c r="AH251" s="275"/>
      <c r="AI251" s="275"/>
      <c r="AJ251" s="273"/>
      <c r="AK251" s="274"/>
      <c r="AL251" s="275"/>
      <c r="AM251" s="275"/>
      <c r="AN251" s="273"/>
      <c r="AO251" s="274"/>
      <c r="AP251" s="275"/>
      <c r="AQ251" s="275"/>
      <c r="AR251" s="273"/>
      <c r="AS251" s="274"/>
      <c r="AT251" s="275"/>
      <c r="AU251" s="275"/>
      <c r="AV251" s="273"/>
      <c r="AW251" s="274"/>
      <c r="AX251" s="275"/>
      <c r="AY251" s="275"/>
      <c r="AZ251" s="273"/>
      <c r="BA251" s="274"/>
      <c r="BB251" s="275"/>
      <c r="BC251" s="275"/>
      <c r="BD251" s="273"/>
      <c r="BE251" s="274"/>
      <c r="BF251" s="275"/>
      <c r="BG251" s="275"/>
    </row>
    <row r="252">
      <c r="C252" s="272"/>
      <c r="D252" s="273"/>
      <c r="E252" s="274"/>
      <c r="F252" s="275"/>
      <c r="G252" s="275"/>
      <c r="H252" s="273"/>
      <c r="I252" s="274"/>
      <c r="J252" s="275"/>
      <c r="K252" s="275"/>
      <c r="L252" s="273"/>
      <c r="M252" s="274"/>
      <c r="N252" s="275"/>
      <c r="O252" s="275"/>
      <c r="P252" s="273"/>
      <c r="Q252" s="274"/>
      <c r="R252" s="275"/>
      <c r="S252" s="278"/>
      <c r="T252" s="273"/>
      <c r="U252" s="274"/>
      <c r="V252" s="275"/>
      <c r="W252" s="275"/>
      <c r="X252" s="273"/>
      <c r="Y252" s="274"/>
      <c r="Z252" s="275"/>
      <c r="AA252" s="275"/>
      <c r="AB252" s="273"/>
      <c r="AC252" s="274"/>
      <c r="AD252" s="275"/>
      <c r="AE252" s="275"/>
      <c r="AF252" s="279"/>
      <c r="AG252" s="274"/>
      <c r="AH252" s="275"/>
      <c r="AI252" s="275"/>
      <c r="AJ252" s="273"/>
      <c r="AK252" s="274"/>
      <c r="AL252" s="275"/>
      <c r="AM252" s="275"/>
      <c r="AN252" s="273"/>
      <c r="AO252" s="274"/>
      <c r="AP252" s="275"/>
      <c r="AQ252" s="275"/>
      <c r="AR252" s="273"/>
      <c r="AS252" s="274"/>
      <c r="AT252" s="275"/>
      <c r="AU252" s="275"/>
      <c r="AV252" s="273"/>
      <c r="AW252" s="274"/>
      <c r="AX252" s="275"/>
      <c r="AY252" s="275"/>
      <c r="AZ252" s="273"/>
      <c r="BA252" s="274"/>
      <c r="BB252" s="275"/>
      <c r="BC252" s="275"/>
      <c r="BD252" s="273"/>
      <c r="BE252" s="274"/>
      <c r="BF252" s="275"/>
      <c r="BG252" s="275"/>
    </row>
    <row r="253">
      <c r="C253" s="272"/>
      <c r="D253" s="273"/>
      <c r="E253" s="274"/>
      <c r="F253" s="275"/>
      <c r="G253" s="275"/>
      <c r="H253" s="273"/>
      <c r="I253" s="274"/>
      <c r="J253" s="275"/>
      <c r="K253" s="275"/>
      <c r="L253" s="273"/>
      <c r="M253" s="274"/>
      <c r="N253" s="275"/>
      <c r="O253" s="275"/>
      <c r="P253" s="273"/>
      <c r="Q253" s="274"/>
      <c r="R253" s="275"/>
      <c r="S253" s="278"/>
      <c r="T253" s="273"/>
      <c r="U253" s="274"/>
      <c r="V253" s="275"/>
      <c r="W253" s="275"/>
      <c r="X253" s="273"/>
      <c r="Y253" s="274"/>
      <c r="Z253" s="275"/>
      <c r="AA253" s="275"/>
      <c r="AB253" s="273"/>
      <c r="AC253" s="274"/>
      <c r="AD253" s="275"/>
      <c r="AE253" s="275"/>
      <c r="AF253" s="279"/>
      <c r="AG253" s="274"/>
      <c r="AH253" s="275"/>
      <c r="AI253" s="275"/>
      <c r="AJ253" s="273"/>
      <c r="AK253" s="274"/>
      <c r="AL253" s="275"/>
      <c r="AM253" s="275"/>
      <c r="AN253" s="273"/>
      <c r="AO253" s="274"/>
      <c r="AP253" s="275"/>
      <c r="AQ253" s="275"/>
      <c r="AR253" s="273"/>
      <c r="AS253" s="274"/>
      <c r="AT253" s="275"/>
      <c r="AU253" s="275"/>
      <c r="AV253" s="273"/>
      <c r="AW253" s="274"/>
      <c r="AX253" s="275"/>
      <c r="AY253" s="275"/>
      <c r="AZ253" s="273"/>
      <c r="BA253" s="274"/>
      <c r="BB253" s="275"/>
      <c r="BC253" s="275"/>
      <c r="BD253" s="273"/>
      <c r="BE253" s="274"/>
      <c r="BF253" s="275"/>
      <c r="BG253" s="275"/>
    </row>
    <row r="254">
      <c r="C254" s="272"/>
      <c r="D254" s="273"/>
      <c r="E254" s="274"/>
      <c r="F254" s="275"/>
      <c r="G254" s="275"/>
      <c r="H254" s="273"/>
      <c r="I254" s="274"/>
      <c r="J254" s="275"/>
      <c r="K254" s="275"/>
      <c r="L254" s="273"/>
      <c r="M254" s="274"/>
      <c r="N254" s="275"/>
      <c r="O254" s="275"/>
      <c r="P254" s="273"/>
      <c r="Q254" s="274"/>
      <c r="R254" s="275"/>
      <c r="S254" s="278"/>
      <c r="T254" s="273"/>
      <c r="U254" s="274"/>
      <c r="V254" s="275"/>
      <c r="W254" s="275"/>
      <c r="X254" s="273"/>
      <c r="Y254" s="274"/>
      <c r="Z254" s="275"/>
      <c r="AA254" s="275"/>
      <c r="AB254" s="273"/>
      <c r="AC254" s="274"/>
      <c r="AD254" s="275"/>
      <c r="AE254" s="275"/>
      <c r="AF254" s="279"/>
      <c r="AG254" s="274"/>
      <c r="AH254" s="275"/>
      <c r="AI254" s="275"/>
      <c r="AJ254" s="273"/>
      <c r="AK254" s="274"/>
      <c r="AL254" s="275"/>
      <c r="AM254" s="275"/>
      <c r="AN254" s="273"/>
      <c r="AO254" s="274"/>
      <c r="AP254" s="275"/>
      <c r="AQ254" s="275"/>
      <c r="AR254" s="273"/>
      <c r="AS254" s="274"/>
      <c r="AT254" s="275"/>
      <c r="AU254" s="275"/>
      <c r="AV254" s="273"/>
      <c r="AW254" s="274"/>
      <c r="AX254" s="275"/>
      <c r="AY254" s="275"/>
      <c r="AZ254" s="273"/>
      <c r="BA254" s="274"/>
      <c r="BB254" s="275"/>
      <c r="BC254" s="275"/>
      <c r="BD254" s="273"/>
      <c r="BE254" s="274"/>
      <c r="BF254" s="275"/>
      <c r="BG254" s="275"/>
    </row>
    <row r="255">
      <c r="C255" s="272"/>
      <c r="D255" s="273"/>
      <c r="E255" s="274"/>
      <c r="F255" s="275"/>
      <c r="G255" s="275"/>
      <c r="H255" s="273"/>
      <c r="I255" s="274"/>
      <c r="J255" s="275"/>
      <c r="K255" s="275"/>
      <c r="L255" s="273"/>
      <c r="M255" s="274"/>
      <c r="N255" s="275"/>
      <c r="O255" s="275"/>
      <c r="P255" s="273"/>
      <c r="Q255" s="274"/>
      <c r="R255" s="275"/>
      <c r="S255" s="278"/>
      <c r="T255" s="273"/>
      <c r="U255" s="274"/>
      <c r="V255" s="275"/>
      <c r="W255" s="275"/>
      <c r="X255" s="273"/>
      <c r="Y255" s="274"/>
      <c r="Z255" s="275"/>
      <c r="AA255" s="275"/>
      <c r="AB255" s="273"/>
      <c r="AC255" s="274"/>
      <c r="AD255" s="275"/>
      <c r="AE255" s="275"/>
      <c r="AF255" s="279"/>
      <c r="AG255" s="274"/>
      <c r="AH255" s="275"/>
      <c r="AI255" s="275"/>
      <c r="AJ255" s="273"/>
      <c r="AK255" s="274"/>
      <c r="AL255" s="275"/>
      <c r="AM255" s="275"/>
      <c r="AN255" s="273"/>
      <c r="AO255" s="274"/>
      <c r="AP255" s="275"/>
      <c r="AQ255" s="275"/>
      <c r="AR255" s="273"/>
      <c r="AS255" s="274"/>
      <c r="AT255" s="275"/>
      <c r="AU255" s="275"/>
      <c r="AV255" s="273"/>
      <c r="AW255" s="274"/>
      <c r="AX255" s="275"/>
      <c r="AY255" s="275"/>
      <c r="AZ255" s="273"/>
      <c r="BA255" s="274"/>
      <c r="BB255" s="275"/>
      <c r="BC255" s="275"/>
      <c r="BD255" s="273"/>
      <c r="BE255" s="274"/>
      <c r="BF255" s="275"/>
      <c r="BG255" s="275"/>
    </row>
    <row r="256">
      <c r="C256" s="272"/>
      <c r="D256" s="273"/>
      <c r="E256" s="274"/>
      <c r="F256" s="275"/>
      <c r="G256" s="275"/>
      <c r="H256" s="273"/>
      <c r="I256" s="274"/>
      <c r="J256" s="275"/>
      <c r="K256" s="275"/>
      <c r="L256" s="273"/>
      <c r="M256" s="274"/>
      <c r="N256" s="275"/>
      <c r="O256" s="275"/>
      <c r="P256" s="273"/>
      <c r="Q256" s="274"/>
      <c r="R256" s="275"/>
      <c r="S256" s="278"/>
      <c r="T256" s="273"/>
      <c r="U256" s="274"/>
      <c r="V256" s="275"/>
      <c r="W256" s="275"/>
      <c r="X256" s="273"/>
      <c r="Y256" s="274"/>
      <c r="Z256" s="275"/>
      <c r="AA256" s="275"/>
      <c r="AB256" s="273"/>
      <c r="AC256" s="274"/>
      <c r="AD256" s="275"/>
      <c r="AE256" s="275"/>
      <c r="AF256" s="279"/>
      <c r="AG256" s="274"/>
      <c r="AH256" s="275"/>
      <c r="AI256" s="275"/>
      <c r="AJ256" s="273"/>
      <c r="AK256" s="274"/>
      <c r="AL256" s="275"/>
      <c r="AM256" s="275"/>
      <c r="AN256" s="273"/>
      <c r="AO256" s="274"/>
      <c r="AP256" s="275"/>
      <c r="AQ256" s="275"/>
      <c r="AR256" s="273"/>
      <c r="AS256" s="274"/>
      <c r="AT256" s="275"/>
      <c r="AU256" s="275"/>
      <c r="AV256" s="273"/>
      <c r="AW256" s="274"/>
      <c r="AX256" s="275"/>
      <c r="AY256" s="275"/>
      <c r="AZ256" s="273"/>
      <c r="BA256" s="274"/>
      <c r="BB256" s="275"/>
      <c r="BC256" s="275"/>
      <c r="BD256" s="273"/>
      <c r="BE256" s="274"/>
      <c r="BF256" s="275"/>
      <c r="BG256" s="275"/>
    </row>
    <row r="257">
      <c r="C257" s="272"/>
      <c r="D257" s="273"/>
      <c r="E257" s="274"/>
      <c r="F257" s="275"/>
      <c r="G257" s="275"/>
      <c r="H257" s="273"/>
      <c r="I257" s="274"/>
      <c r="J257" s="275"/>
      <c r="K257" s="275"/>
      <c r="L257" s="273"/>
      <c r="M257" s="274"/>
      <c r="N257" s="275"/>
      <c r="O257" s="275"/>
      <c r="P257" s="273"/>
      <c r="Q257" s="274"/>
      <c r="R257" s="275"/>
      <c r="S257" s="278"/>
      <c r="T257" s="273"/>
      <c r="U257" s="274"/>
      <c r="V257" s="275"/>
      <c r="W257" s="275"/>
      <c r="X257" s="273"/>
      <c r="Y257" s="274"/>
      <c r="Z257" s="275"/>
      <c r="AA257" s="275"/>
      <c r="AB257" s="273"/>
      <c r="AC257" s="274"/>
      <c r="AD257" s="275"/>
      <c r="AE257" s="275"/>
      <c r="AF257" s="279"/>
      <c r="AG257" s="274"/>
      <c r="AH257" s="275"/>
      <c r="AI257" s="275"/>
      <c r="AJ257" s="273"/>
      <c r="AK257" s="274"/>
      <c r="AL257" s="275"/>
      <c r="AM257" s="275"/>
      <c r="AN257" s="273"/>
      <c r="AO257" s="274"/>
      <c r="AP257" s="275"/>
      <c r="AQ257" s="275"/>
      <c r="AR257" s="273"/>
      <c r="AS257" s="274"/>
      <c r="AT257" s="275"/>
      <c r="AU257" s="275"/>
      <c r="AV257" s="273"/>
      <c r="AW257" s="274"/>
      <c r="AX257" s="275"/>
      <c r="AY257" s="275"/>
      <c r="AZ257" s="273"/>
      <c r="BA257" s="274"/>
      <c r="BB257" s="275"/>
      <c r="BC257" s="275"/>
      <c r="BD257" s="273"/>
      <c r="BE257" s="274"/>
      <c r="BF257" s="275"/>
      <c r="BG257" s="275"/>
    </row>
    <row r="258">
      <c r="C258" s="272"/>
      <c r="D258" s="273"/>
      <c r="E258" s="274"/>
      <c r="F258" s="275"/>
      <c r="G258" s="275"/>
      <c r="H258" s="273"/>
      <c r="I258" s="274"/>
      <c r="J258" s="275"/>
      <c r="K258" s="275"/>
      <c r="L258" s="273"/>
      <c r="M258" s="274"/>
      <c r="N258" s="275"/>
      <c r="O258" s="275"/>
      <c r="P258" s="273"/>
      <c r="Q258" s="274"/>
      <c r="R258" s="275"/>
      <c r="S258" s="278"/>
      <c r="T258" s="273"/>
      <c r="U258" s="274"/>
      <c r="V258" s="275"/>
      <c r="W258" s="275"/>
      <c r="X258" s="273"/>
      <c r="Y258" s="274"/>
      <c r="Z258" s="275"/>
      <c r="AA258" s="275"/>
      <c r="AB258" s="273"/>
      <c r="AC258" s="274"/>
      <c r="AD258" s="275"/>
      <c r="AE258" s="275"/>
      <c r="AF258" s="279"/>
      <c r="AG258" s="274"/>
      <c r="AH258" s="275"/>
      <c r="AI258" s="275"/>
      <c r="AJ258" s="273"/>
      <c r="AK258" s="274"/>
      <c r="AL258" s="275"/>
      <c r="AM258" s="275"/>
      <c r="AN258" s="273"/>
      <c r="AO258" s="274"/>
      <c r="AP258" s="275"/>
      <c r="AQ258" s="275"/>
      <c r="AR258" s="273"/>
      <c r="AS258" s="274"/>
      <c r="AT258" s="275"/>
      <c r="AU258" s="275"/>
      <c r="AV258" s="273"/>
      <c r="AW258" s="274"/>
      <c r="AX258" s="275"/>
      <c r="AY258" s="275"/>
      <c r="AZ258" s="273"/>
      <c r="BA258" s="274"/>
      <c r="BB258" s="275"/>
      <c r="BC258" s="275"/>
      <c r="BD258" s="273"/>
      <c r="BE258" s="274"/>
      <c r="BF258" s="275"/>
      <c r="BG258" s="275"/>
    </row>
    <row r="259">
      <c r="C259" s="272"/>
      <c r="D259" s="273"/>
      <c r="E259" s="274"/>
      <c r="F259" s="275"/>
      <c r="G259" s="275"/>
      <c r="H259" s="273"/>
      <c r="I259" s="274"/>
      <c r="J259" s="275"/>
      <c r="K259" s="275"/>
      <c r="L259" s="273"/>
      <c r="M259" s="274"/>
      <c r="N259" s="275"/>
      <c r="O259" s="275"/>
      <c r="P259" s="273"/>
      <c r="Q259" s="274"/>
      <c r="R259" s="275"/>
      <c r="S259" s="278"/>
      <c r="T259" s="273"/>
      <c r="U259" s="274"/>
      <c r="V259" s="275"/>
      <c r="W259" s="275"/>
      <c r="X259" s="273"/>
      <c r="Y259" s="274"/>
      <c r="Z259" s="275"/>
      <c r="AA259" s="275"/>
      <c r="AB259" s="273"/>
      <c r="AC259" s="274"/>
      <c r="AD259" s="275"/>
      <c r="AE259" s="275"/>
      <c r="AF259" s="279"/>
      <c r="AG259" s="274"/>
      <c r="AH259" s="275"/>
      <c r="AI259" s="275"/>
      <c r="AJ259" s="273"/>
      <c r="AK259" s="274"/>
      <c r="AL259" s="275"/>
      <c r="AM259" s="275"/>
      <c r="AN259" s="273"/>
      <c r="AO259" s="274"/>
      <c r="AP259" s="275"/>
      <c r="AQ259" s="275"/>
      <c r="AR259" s="273"/>
      <c r="AS259" s="274"/>
      <c r="AT259" s="275"/>
      <c r="AU259" s="275"/>
      <c r="AV259" s="273"/>
      <c r="AW259" s="274"/>
      <c r="AX259" s="275"/>
      <c r="AY259" s="275"/>
      <c r="AZ259" s="273"/>
      <c r="BA259" s="274"/>
      <c r="BB259" s="275"/>
      <c r="BC259" s="275"/>
      <c r="BD259" s="273"/>
      <c r="BE259" s="274"/>
      <c r="BF259" s="275"/>
      <c r="BG259" s="275"/>
    </row>
    <row r="260">
      <c r="C260" s="272"/>
      <c r="D260" s="273"/>
      <c r="E260" s="274"/>
      <c r="F260" s="275"/>
      <c r="G260" s="275"/>
      <c r="H260" s="273"/>
      <c r="I260" s="274"/>
      <c r="J260" s="275"/>
      <c r="K260" s="275"/>
      <c r="L260" s="273"/>
      <c r="M260" s="274"/>
      <c r="N260" s="275"/>
      <c r="O260" s="275"/>
      <c r="P260" s="273"/>
      <c r="Q260" s="274"/>
      <c r="R260" s="275"/>
      <c r="S260" s="278"/>
      <c r="T260" s="273"/>
      <c r="U260" s="274"/>
      <c r="V260" s="275"/>
      <c r="W260" s="275"/>
      <c r="X260" s="273"/>
      <c r="Y260" s="274"/>
      <c r="Z260" s="275"/>
      <c r="AA260" s="275"/>
      <c r="AB260" s="273"/>
      <c r="AC260" s="274"/>
      <c r="AD260" s="275"/>
      <c r="AE260" s="275"/>
      <c r="AF260" s="279"/>
      <c r="AG260" s="274"/>
      <c r="AH260" s="275"/>
      <c r="AI260" s="275"/>
      <c r="AJ260" s="273"/>
      <c r="AK260" s="274"/>
      <c r="AL260" s="275"/>
      <c r="AM260" s="275"/>
      <c r="AN260" s="273"/>
      <c r="AO260" s="274"/>
      <c r="AP260" s="275"/>
      <c r="AQ260" s="275"/>
      <c r="AR260" s="273"/>
      <c r="AS260" s="274"/>
      <c r="AT260" s="275"/>
      <c r="AU260" s="275"/>
      <c r="AV260" s="273"/>
      <c r="AW260" s="274"/>
      <c r="AX260" s="275"/>
      <c r="AY260" s="275"/>
      <c r="AZ260" s="273"/>
      <c r="BA260" s="274"/>
      <c r="BB260" s="275"/>
      <c r="BC260" s="275"/>
      <c r="BD260" s="273"/>
      <c r="BE260" s="274"/>
      <c r="BF260" s="275"/>
      <c r="BG260" s="275"/>
    </row>
    <row r="261">
      <c r="C261" s="272"/>
      <c r="D261" s="273"/>
      <c r="E261" s="274"/>
      <c r="F261" s="275"/>
      <c r="G261" s="275"/>
      <c r="H261" s="273"/>
      <c r="I261" s="274"/>
      <c r="J261" s="275"/>
      <c r="K261" s="275"/>
      <c r="L261" s="273"/>
      <c r="M261" s="274"/>
      <c r="N261" s="275"/>
      <c r="O261" s="275"/>
      <c r="P261" s="273"/>
      <c r="Q261" s="274"/>
      <c r="R261" s="275"/>
      <c r="S261" s="278"/>
      <c r="T261" s="273"/>
      <c r="U261" s="274"/>
      <c r="V261" s="275"/>
      <c r="W261" s="275"/>
      <c r="X261" s="273"/>
      <c r="Y261" s="274"/>
      <c r="Z261" s="275"/>
      <c r="AA261" s="275"/>
      <c r="AB261" s="273"/>
      <c r="AC261" s="274"/>
      <c r="AD261" s="275"/>
      <c r="AE261" s="275"/>
      <c r="AF261" s="279"/>
      <c r="AG261" s="274"/>
      <c r="AH261" s="275"/>
      <c r="AI261" s="275"/>
      <c r="AJ261" s="273"/>
      <c r="AK261" s="274"/>
      <c r="AL261" s="275"/>
      <c r="AM261" s="275"/>
      <c r="AN261" s="273"/>
      <c r="AO261" s="274"/>
      <c r="AP261" s="275"/>
      <c r="AQ261" s="275"/>
      <c r="AR261" s="273"/>
      <c r="AS261" s="274"/>
      <c r="AT261" s="275"/>
      <c r="AU261" s="275"/>
      <c r="AV261" s="273"/>
      <c r="AW261" s="274"/>
      <c r="AX261" s="275"/>
      <c r="AY261" s="275"/>
      <c r="AZ261" s="273"/>
      <c r="BA261" s="274"/>
      <c r="BB261" s="275"/>
      <c r="BC261" s="275"/>
      <c r="BD261" s="273"/>
      <c r="BE261" s="274"/>
      <c r="BF261" s="275"/>
      <c r="BG261" s="275"/>
    </row>
    <row r="262">
      <c r="C262" s="272"/>
      <c r="D262" s="273"/>
      <c r="E262" s="274"/>
      <c r="F262" s="275"/>
      <c r="G262" s="275"/>
      <c r="H262" s="273"/>
      <c r="I262" s="274"/>
      <c r="J262" s="275"/>
      <c r="K262" s="275"/>
      <c r="L262" s="273"/>
      <c r="M262" s="274"/>
      <c r="N262" s="275"/>
      <c r="O262" s="275"/>
      <c r="P262" s="273"/>
      <c r="Q262" s="274"/>
      <c r="R262" s="275"/>
      <c r="S262" s="278"/>
      <c r="T262" s="273"/>
      <c r="U262" s="274"/>
      <c r="V262" s="275"/>
      <c r="W262" s="275"/>
      <c r="X262" s="273"/>
      <c r="Y262" s="274"/>
      <c r="Z262" s="275"/>
      <c r="AA262" s="275"/>
      <c r="AB262" s="273"/>
      <c r="AC262" s="274"/>
      <c r="AD262" s="275"/>
      <c r="AE262" s="275"/>
      <c r="AF262" s="279"/>
      <c r="AG262" s="274"/>
      <c r="AH262" s="275"/>
      <c r="AI262" s="275"/>
      <c r="AJ262" s="273"/>
      <c r="AK262" s="274"/>
      <c r="AL262" s="275"/>
      <c r="AM262" s="275"/>
      <c r="AN262" s="273"/>
      <c r="AO262" s="274"/>
      <c r="AP262" s="275"/>
      <c r="AQ262" s="275"/>
      <c r="AR262" s="273"/>
      <c r="AS262" s="274"/>
      <c r="AT262" s="275"/>
      <c r="AU262" s="275"/>
      <c r="AV262" s="273"/>
      <c r="AW262" s="274"/>
      <c r="AX262" s="275"/>
      <c r="AY262" s="275"/>
      <c r="AZ262" s="273"/>
      <c r="BA262" s="274"/>
      <c r="BB262" s="275"/>
      <c r="BC262" s="275"/>
      <c r="BD262" s="273"/>
      <c r="BE262" s="274"/>
      <c r="BF262" s="275"/>
      <c r="BG262" s="275"/>
    </row>
    <row r="263">
      <c r="C263" s="272"/>
      <c r="D263" s="273"/>
      <c r="E263" s="274"/>
      <c r="F263" s="275"/>
      <c r="G263" s="275"/>
      <c r="H263" s="273"/>
      <c r="I263" s="274"/>
      <c r="J263" s="275"/>
      <c r="K263" s="275"/>
      <c r="L263" s="273"/>
      <c r="M263" s="274"/>
      <c r="N263" s="275"/>
      <c r="O263" s="275"/>
      <c r="P263" s="273"/>
      <c r="Q263" s="274"/>
      <c r="R263" s="275"/>
      <c r="S263" s="278"/>
      <c r="T263" s="273"/>
      <c r="U263" s="274"/>
      <c r="V263" s="275"/>
      <c r="W263" s="275"/>
      <c r="X263" s="273"/>
      <c r="Y263" s="274"/>
      <c r="Z263" s="275"/>
      <c r="AA263" s="275"/>
      <c r="AB263" s="273"/>
      <c r="AC263" s="274"/>
      <c r="AD263" s="275"/>
      <c r="AE263" s="275"/>
      <c r="AF263" s="279"/>
      <c r="AG263" s="274"/>
      <c r="AH263" s="275"/>
      <c r="AI263" s="275"/>
      <c r="AJ263" s="273"/>
      <c r="AK263" s="274"/>
      <c r="AL263" s="275"/>
      <c r="AM263" s="275"/>
      <c r="AN263" s="273"/>
      <c r="AO263" s="274"/>
      <c r="AP263" s="275"/>
      <c r="AQ263" s="275"/>
      <c r="AR263" s="273"/>
      <c r="AS263" s="274"/>
      <c r="AT263" s="275"/>
      <c r="AU263" s="275"/>
      <c r="AV263" s="273"/>
      <c r="AW263" s="274"/>
      <c r="AX263" s="275"/>
      <c r="AY263" s="275"/>
      <c r="AZ263" s="273"/>
      <c r="BA263" s="274"/>
      <c r="BB263" s="275"/>
      <c r="BC263" s="275"/>
      <c r="BD263" s="273"/>
      <c r="BE263" s="274"/>
      <c r="BF263" s="275"/>
      <c r="BG263" s="275"/>
    </row>
    <row r="264">
      <c r="C264" s="272"/>
      <c r="D264" s="273"/>
      <c r="E264" s="274"/>
      <c r="F264" s="275"/>
      <c r="G264" s="277"/>
      <c r="H264" s="273"/>
      <c r="I264" s="274"/>
      <c r="J264" s="275"/>
      <c r="K264" s="277"/>
      <c r="L264" s="273"/>
      <c r="M264" s="274"/>
      <c r="N264" s="275"/>
      <c r="O264" s="277"/>
      <c r="P264" s="273"/>
      <c r="Q264" s="274"/>
      <c r="R264" s="275"/>
      <c r="S264" s="296"/>
      <c r="T264" s="273"/>
      <c r="U264" s="274"/>
      <c r="V264" s="275"/>
      <c r="W264" s="277"/>
      <c r="X264" s="273"/>
      <c r="Y264" s="274"/>
      <c r="Z264" s="275"/>
      <c r="AA264" s="277"/>
      <c r="AB264" s="273"/>
      <c r="AC264" s="274"/>
      <c r="AD264" s="275"/>
      <c r="AE264" s="277"/>
      <c r="AF264" s="279"/>
      <c r="AG264" s="274"/>
      <c r="AH264" s="275"/>
      <c r="AI264" s="277"/>
      <c r="AJ264" s="273"/>
      <c r="AK264" s="274"/>
      <c r="AL264" s="275"/>
      <c r="AM264" s="277"/>
      <c r="AN264" s="273"/>
      <c r="AO264" s="274"/>
      <c r="AP264" s="275"/>
      <c r="AQ264" s="277"/>
      <c r="AR264" s="273"/>
      <c r="AS264" s="274"/>
      <c r="AT264" s="275"/>
      <c r="AU264" s="277"/>
      <c r="AV264" s="273"/>
      <c r="AW264" s="274"/>
      <c r="AX264" s="275"/>
      <c r="AY264" s="277"/>
      <c r="AZ264" s="273"/>
      <c r="BA264" s="274"/>
      <c r="BB264" s="275"/>
      <c r="BC264" s="277"/>
      <c r="BD264" s="273"/>
      <c r="BE264" s="274"/>
      <c r="BF264" s="275"/>
      <c r="BG264" s="277"/>
    </row>
    <row r="265">
      <c r="D265" s="273"/>
      <c r="E265" s="274"/>
      <c r="F265" s="275"/>
      <c r="G265" s="275"/>
      <c r="H265" s="273"/>
      <c r="I265" s="274"/>
      <c r="J265" s="275"/>
      <c r="K265" s="275"/>
      <c r="L265" s="273"/>
      <c r="M265" s="274"/>
      <c r="N265" s="275"/>
      <c r="O265" s="275"/>
      <c r="P265" s="273"/>
      <c r="Q265" s="274"/>
      <c r="R265" s="275"/>
      <c r="S265" s="278"/>
      <c r="T265" s="273"/>
      <c r="U265" s="274"/>
      <c r="V265" s="275"/>
      <c r="W265" s="275"/>
      <c r="X265" s="273"/>
      <c r="Y265" s="274"/>
      <c r="Z265" s="275"/>
      <c r="AA265" s="275"/>
      <c r="AB265" s="273"/>
      <c r="AC265" s="274"/>
      <c r="AD265" s="275"/>
      <c r="AE265" s="275"/>
      <c r="AF265" s="279"/>
      <c r="AG265" s="274"/>
      <c r="AH265" s="275"/>
      <c r="AI265" s="275"/>
      <c r="AJ265" s="273"/>
      <c r="AK265" s="274"/>
      <c r="AL265" s="275"/>
      <c r="AM265" s="275"/>
      <c r="AN265" s="273"/>
      <c r="AO265" s="274"/>
      <c r="AP265" s="275"/>
      <c r="AQ265" s="275"/>
      <c r="AR265" s="273"/>
      <c r="AS265" s="274"/>
      <c r="AT265" s="275"/>
      <c r="AU265" s="275"/>
      <c r="AV265" s="273"/>
      <c r="AW265" s="274"/>
      <c r="AX265" s="275"/>
      <c r="AY265" s="275"/>
      <c r="AZ265" s="273"/>
      <c r="BA265" s="274"/>
      <c r="BB265" s="275"/>
      <c r="BC265" s="275"/>
      <c r="BD265" s="273"/>
      <c r="BE265" s="274"/>
      <c r="BF265" s="275"/>
      <c r="BG265" s="275"/>
    </row>
    <row r="266">
      <c r="D266" s="273"/>
      <c r="E266" s="274"/>
      <c r="F266" s="275"/>
      <c r="G266" s="275"/>
      <c r="H266" s="273"/>
      <c r="I266" s="274"/>
      <c r="J266" s="275"/>
      <c r="K266" s="275"/>
      <c r="L266" s="273"/>
      <c r="M266" s="274"/>
      <c r="N266" s="275"/>
      <c r="O266" s="275"/>
      <c r="P266" s="273"/>
      <c r="Q266" s="274"/>
      <c r="R266" s="275"/>
      <c r="S266" s="278"/>
      <c r="T266" s="273"/>
      <c r="U266" s="274"/>
      <c r="V266" s="275"/>
      <c r="W266" s="275"/>
      <c r="X266" s="273"/>
      <c r="Y266" s="274"/>
      <c r="Z266" s="275"/>
      <c r="AA266" s="275"/>
      <c r="AB266" s="273"/>
      <c r="AC266" s="274"/>
      <c r="AD266" s="275"/>
      <c r="AE266" s="275"/>
      <c r="AF266" s="279"/>
      <c r="AG266" s="274"/>
      <c r="AH266" s="275"/>
      <c r="AI266" s="275"/>
      <c r="AJ266" s="273"/>
      <c r="AK266" s="274"/>
      <c r="AL266" s="275"/>
      <c r="AM266" s="275"/>
      <c r="AN266" s="273"/>
      <c r="AO266" s="274"/>
      <c r="AP266" s="275"/>
      <c r="AQ266" s="275"/>
      <c r="AR266" s="273"/>
      <c r="AS266" s="274"/>
      <c r="AT266" s="275"/>
      <c r="AU266" s="275"/>
      <c r="AV266" s="273"/>
      <c r="AW266" s="274"/>
      <c r="AX266" s="275"/>
      <c r="AY266" s="275"/>
      <c r="AZ266" s="273"/>
      <c r="BA266" s="274"/>
      <c r="BB266" s="275"/>
      <c r="BC266" s="275"/>
      <c r="BD266" s="273"/>
      <c r="BE266" s="274"/>
      <c r="BF266" s="275"/>
      <c r="BG266" s="275"/>
    </row>
    <row r="267">
      <c r="D267" s="273"/>
      <c r="E267" s="274"/>
      <c r="F267" s="275"/>
      <c r="G267" s="275"/>
      <c r="H267" s="273"/>
      <c r="I267" s="274"/>
      <c r="J267" s="275"/>
      <c r="K267" s="275"/>
      <c r="L267" s="273"/>
      <c r="M267" s="274"/>
      <c r="N267" s="275"/>
      <c r="O267" s="275"/>
      <c r="P267" s="273"/>
      <c r="Q267" s="274"/>
      <c r="R267" s="275"/>
      <c r="S267" s="278"/>
      <c r="T267" s="273"/>
      <c r="U267" s="274"/>
      <c r="V267" s="275"/>
      <c r="W267" s="275"/>
      <c r="X267" s="273"/>
      <c r="Y267" s="274"/>
      <c r="Z267" s="275"/>
      <c r="AA267" s="275"/>
      <c r="AB267" s="273"/>
      <c r="AC267" s="274"/>
      <c r="AD267" s="275"/>
      <c r="AE267" s="275"/>
      <c r="AF267" s="279"/>
      <c r="AG267" s="274"/>
      <c r="AH267" s="275"/>
      <c r="AI267" s="275"/>
      <c r="AJ267" s="273"/>
      <c r="AK267" s="274"/>
      <c r="AL267" s="275"/>
      <c r="AM267" s="275"/>
      <c r="AN267" s="273"/>
      <c r="AO267" s="274"/>
      <c r="AP267" s="275"/>
      <c r="AQ267" s="275"/>
      <c r="AR267" s="273"/>
      <c r="AS267" s="274"/>
      <c r="AT267" s="275"/>
      <c r="AU267" s="275"/>
      <c r="AV267" s="273"/>
      <c r="AW267" s="274"/>
      <c r="AX267" s="275"/>
      <c r="AY267" s="275"/>
      <c r="AZ267" s="273"/>
      <c r="BA267" s="274"/>
      <c r="BB267" s="275"/>
      <c r="BC267" s="275"/>
      <c r="BD267" s="273"/>
      <c r="BE267" s="274"/>
      <c r="BF267" s="275"/>
      <c r="BG267" s="275"/>
    </row>
    <row r="268">
      <c r="D268" s="273"/>
      <c r="E268" s="274"/>
      <c r="F268" s="275"/>
      <c r="G268" s="275"/>
      <c r="H268" s="273"/>
      <c r="I268" s="274"/>
      <c r="J268" s="275"/>
      <c r="K268" s="275"/>
      <c r="L268" s="273"/>
      <c r="M268" s="274"/>
      <c r="N268" s="275"/>
      <c r="O268" s="275"/>
      <c r="P268" s="273"/>
      <c r="Q268" s="274"/>
      <c r="R268" s="275"/>
      <c r="S268" s="278"/>
      <c r="T268" s="273"/>
      <c r="U268" s="274"/>
      <c r="V268" s="275"/>
      <c r="W268" s="275"/>
      <c r="X268" s="273"/>
      <c r="Y268" s="274"/>
      <c r="Z268" s="275"/>
      <c r="AA268" s="275"/>
      <c r="AB268" s="273"/>
      <c r="AC268" s="274"/>
      <c r="AD268" s="275"/>
      <c r="AE268" s="275"/>
      <c r="AF268" s="279"/>
      <c r="AG268" s="274"/>
      <c r="AH268" s="275"/>
      <c r="AI268" s="275"/>
      <c r="AJ268" s="273"/>
      <c r="AK268" s="274"/>
      <c r="AL268" s="275"/>
      <c r="AM268" s="275"/>
      <c r="AN268" s="273"/>
      <c r="AO268" s="274"/>
      <c r="AP268" s="275"/>
      <c r="AQ268" s="275"/>
      <c r="AR268" s="273"/>
      <c r="AS268" s="274"/>
      <c r="AT268" s="275"/>
      <c r="AU268" s="275"/>
      <c r="AV268" s="273"/>
      <c r="AW268" s="274"/>
      <c r="AX268" s="275"/>
      <c r="AY268" s="275"/>
      <c r="AZ268" s="273"/>
      <c r="BA268" s="274"/>
      <c r="BB268" s="275"/>
      <c r="BC268" s="275"/>
      <c r="BD268" s="273"/>
      <c r="BE268" s="274"/>
      <c r="BF268" s="275"/>
      <c r="BG268" s="275"/>
    </row>
    <row r="269">
      <c r="D269" s="273"/>
      <c r="E269" s="274"/>
      <c r="F269" s="275"/>
      <c r="G269" s="275"/>
      <c r="H269" s="273"/>
      <c r="I269" s="274"/>
      <c r="J269" s="275"/>
      <c r="K269" s="275"/>
      <c r="L269" s="273"/>
      <c r="M269" s="274"/>
      <c r="N269" s="275"/>
      <c r="O269" s="275"/>
      <c r="P269" s="273"/>
      <c r="Q269" s="274"/>
      <c r="R269" s="275"/>
      <c r="S269" s="278"/>
      <c r="T269" s="273"/>
      <c r="U269" s="274"/>
      <c r="V269" s="275"/>
      <c r="W269" s="275"/>
      <c r="X269" s="273"/>
      <c r="Y269" s="274"/>
      <c r="Z269" s="275"/>
      <c r="AA269" s="275"/>
      <c r="AB269" s="273"/>
      <c r="AC269" s="274"/>
      <c r="AD269" s="275"/>
      <c r="AE269" s="275"/>
      <c r="AF269" s="279"/>
      <c r="AG269" s="274"/>
      <c r="AH269" s="275"/>
      <c r="AI269" s="275"/>
      <c r="AJ269" s="273"/>
      <c r="AK269" s="274"/>
      <c r="AL269" s="275"/>
      <c r="AM269" s="275"/>
      <c r="AN269" s="273"/>
      <c r="AO269" s="274"/>
      <c r="AP269" s="275"/>
      <c r="AQ269" s="275"/>
      <c r="AR269" s="273"/>
      <c r="AS269" s="274"/>
      <c r="AT269" s="275"/>
      <c r="AU269" s="275"/>
      <c r="AV269" s="273"/>
      <c r="AW269" s="274"/>
      <c r="AX269" s="275"/>
      <c r="AY269" s="275"/>
      <c r="AZ269" s="273"/>
      <c r="BA269" s="274"/>
      <c r="BB269" s="275"/>
      <c r="BC269" s="275"/>
      <c r="BD269" s="273"/>
      <c r="BE269" s="274"/>
      <c r="BF269" s="275"/>
      <c r="BG269" s="275"/>
    </row>
    <row r="270">
      <c r="D270" s="273"/>
      <c r="E270" s="274"/>
      <c r="F270" s="275"/>
      <c r="G270" s="275"/>
      <c r="H270" s="273"/>
      <c r="I270" s="274"/>
      <c r="J270" s="275"/>
      <c r="K270" s="275"/>
      <c r="L270" s="273"/>
      <c r="M270" s="274"/>
      <c r="N270" s="275"/>
      <c r="O270" s="275"/>
      <c r="P270" s="273"/>
      <c r="Q270" s="274"/>
      <c r="R270" s="275"/>
      <c r="S270" s="278"/>
      <c r="T270" s="273"/>
      <c r="U270" s="274"/>
      <c r="V270" s="275"/>
      <c r="W270" s="275"/>
      <c r="X270" s="273"/>
      <c r="Y270" s="274"/>
      <c r="Z270" s="275"/>
      <c r="AA270" s="275"/>
      <c r="AB270" s="273"/>
      <c r="AC270" s="274"/>
      <c r="AD270" s="275"/>
      <c r="AE270" s="275"/>
      <c r="AF270" s="279"/>
      <c r="AG270" s="274"/>
      <c r="AH270" s="275"/>
      <c r="AI270" s="275"/>
      <c r="AJ270" s="273"/>
      <c r="AK270" s="274"/>
      <c r="AL270" s="275"/>
      <c r="AM270" s="275"/>
      <c r="AN270" s="273"/>
      <c r="AO270" s="274"/>
      <c r="AP270" s="275"/>
      <c r="AQ270" s="275"/>
      <c r="AR270" s="273"/>
      <c r="AS270" s="274"/>
      <c r="AT270" s="275"/>
      <c r="AU270" s="275"/>
      <c r="AV270" s="273"/>
      <c r="AW270" s="274"/>
      <c r="AX270" s="275"/>
      <c r="AY270" s="275"/>
      <c r="AZ270" s="273"/>
      <c r="BA270" s="274"/>
      <c r="BB270" s="275"/>
      <c r="BC270" s="275"/>
      <c r="BD270" s="273"/>
      <c r="BE270" s="274"/>
      <c r="BF270" s="275"/>
      <c r="BG270" s="275"/>
    </row>
    <row r="271">
      <c r="D271" s="273"/>
      <c r="E271" s="274"/>
      <c r="F271" s="275"/>
      <c r="G271" s="275"/>
      <c r="H271" s="273"/>
      <c r="I271" s="274"/>
      <c r="J271" s="275"/>
      <c r="K271" s="275"/>
      <c r="L271" s="273"/>
      <c r="M271" s="274"/>
      <c r="N271" s="275"/>
      <c r="O271" s="275"/>
      <c r="P271" s="273"/>
      <c r="Q271" s="274"/>
      <c r="R271" s="275"/>
      <c r="S271" s="278"/>
      <c r="T271" s="273"/>
      <c r="U271" s="274"/>
      <c r="V271" s="275"/>
      <c r="W271" s="275"/>
      <c r="X271" s="273"/>
      <c r="Y271" s="274"/>
      <c r="Z271" s="275"/>
      <c r="AA271" s="275"/>
      <c r="AB271" s="273"/>
      <c r="AC271" s="274"/>
      <c r="AD271" s="275"/>
      <c r="AE271" s="275"/>
      <c r="AF271" s="279"/>
      <c r="AG271" s="274"/>
      <c r="AH271" s="275"/>
      <c r="AI271" s="275"/>
      <c r="AJ271" s="273"/>
      <c r="AK271" s="274"/>
      <c r="AL271" s="275"/>
      <c r="AM271" s="275"/>
      <c r="AN271" s="273"/>
      <c r="AO271" s="274"/>
      <c r="AP271" s="275"/>
      <c r="AQ271" s="275"/>
      <c r="AR271" s="273"/>
      <c r="AS271" s="274"/>
      <c r="AT271" s="275"/>
      <c r="AU271" s="275"/>
      <c r="AV271" s="273"/>
      <c r="AW271" s="274"/>
      <c r="AX271" s="275"/>
      <c r="AY271" s="275"/>
      <c r="AZ271" s="273"/>
      <c r="BA271" s="274"/>
      <c r="BB271" s="275"/>
      <c r="BC271" s="275"/>
      <c r="BD271" s="273"/>
      <c r="BE271" s="274"/>
      <c r="BF271" s="275"/>
      <c r="BG271" s="275"/>
    </row>
    <row r="272">
      <c r="D272" s="273"/>
      <c r="E272" s="274"/>
      <c r="F272" s="275"/>
      <c r="G272" s="275"/>
      <c r="H272" s="273"/>
      <c r="I272" s="274"/>
      <c r="J272" s="275"/>
      <c r="K272" s="275"/>
      <c r="L272" s="273"/>
      <c r="M272" s="274"/>
      <c r="N272" s="275"/>
      <c r="O272" s="275"/>
      <c r="P272" s="273"/>
      <c r="Q272" s="274"/>
      <c r="R272" s="275"/>
      <c r="S272" s="278"/>
      <c r="T272" s="273"/>
      <c r="U272" s="274"/>
      <c r="V272" s="275"/>
      <c r="W272" s="275"/>
      <c r="X272" s="273"/>
      <c r="Y272" s="274"/>
      <c r="Z272" s="275"/>
      <c r="AA272" s="275"/>
      <c r="AB272" s="273"/>
      <c r="AC272" s="274"/>
      <c r="AD272" s="275"/>
      <c r="AE272" s="275"/>
      <c r="AF272" s="279"/>
      <c r="AG272" s="274"/>
      <c r="AH272" s="275"/>
      <c r="AI272" s="275"/>
      <c r="AJ272" s="273"/>
      <c r="AK272" s="274"/>
      <c r="AL272" s="275"/>
      <c r="AM272" s="275"/>
      <c r="AN272" s="273"/>
      <c r="AO272" s="274"/>
      <c r="AP272" s="275"/>
      <c r="AQ272" s="275"/>
      <c r="AR272" s="273"/>
      <c r="AS272" s="274"/>
      <c r="AT272" s="275"/>
      <c r="AU272" s="275"/>
      <c r="AV272" s="273"/>
      <c r="AW272" s="274"/>
      <c r="AX272" s="275"/>
      <c r="AY272" s="275"/>
      <c r="AZ272" s="273"/>
      <c r="BA272" s="274"/>
      <c r="BB272" s="275"/>
      <c r="BC272" s="275"/>
      <c r="BD272" s="273"/>
      <c r="BE272" s="274"/>
      <c r="BF272" s="275"/>
      <c r="BG272" s="275"/>
    </row>
    <row r="273">
      <c r="D273" s="273"/>
      <c r="E273" s="274"/>
      <c r="F273" s="275"/>
      <c r="G273" s="275"/>
      <c r="H273" s="273"/>
      <c r="I273" s="274"/>
      <c r="J273" s="275"/>
      <c r="K273" s="275"/>
      <c r="L273" s="273"/>
      <c r="M273" s="274"/>
      <c r="N273" s="275"/>
      <c r="O273" s="275"/>
      <c r="P273" s="273"/>
      <c r="Q273" s="274"/>
      <c r="R273" s="275"/>
      <c r="S273" s="278"/>
      <c r="T273" s="273"/>
      <c r="U273" s="274"/>
      <c r="V273" s="275"/>
      <c r="W273" s="275"/>
      <c r="X273" s="273"/>
      <c r="Y273" s="274"/>
      <c r="Z273" s="275"/>
      <c r="AA273" s="275"/>
      <c r="AB273" s="273"/>
      <c r="AC273" s="274"/>
      <c r="AD273" s="275"/>
      <c r="AE273" s="275"/>
      <c r="AF273" s="279"/>
      <c r="AG273" s="274"/>
      <c r="AH273" s="275"/>
      <c r="AI273" s="275"/>
      <c r="AJ273" s="273"/>
      <c r="AK273" s="274"/>
      <c r="AL273" s="275"/>
      <c r="AM273" s="275"/>
      <c r="AN273" s="273"/>
      <c r="AO273" s="274"/>
      <c r="AP273" s="275"/>
      <c r="AQ273" s="275"/>
      <c r="AR273" s="273"/>
      <c r="AS273" s="274"/>
      <c r="AT273" s="275"/>
      <c r="AU273" s="275"/>
      <c r="AV273" s="273"/>
      <c r="AW273" s="274"/>
      <c r="AX273" s="275"/>
      <c r="AY273" s="275"/>
      <c r="AZ273" s="273"/>
      <c r="BA273" s="274"/>
      <c r="BB273" s="275"/>
      <c r="BC273" s="275"/>
      <c r="BD273" s="273"/>
      <c r="BE273" s="274"/>
      <c r="BF273" s="275"/>
      <c r="BG273" s="275"/>
    </row>
    <row r="274">
      <c r="D274" s="273"/>
      <c r="E274" s="274"/>
      <c r="F274" s="275"/>
      <c r="G274" s="275"/>
      <c r="H274" s="273"/>
      <c r="I274" s="274"/>
      <c r="J274" s="275"/>
      <c r="K274" s="275"/>
      <c r="L274" s="273"/>
      <c r="M274" s="274"/>
      <c r="N274" s="275"/>
      <c r="O274" s="275"/>
      <c r="P274" s="273"/>
      <c r="Q274" s="274"/>
      <c r="R274" s="275"/>
      <c r="S274" s="278"/>
      <c r="T274" s="273"/>
      <c r="U274" s="274"/>
      <c r="V274" s="275"/>
      <c r="W274" s="275"/>
      <c r="X274" s="273"/>
      <c r="Y274" s="274"/>
      <c r="Z274" s="275"/>
      <c r="AA274" s="275"/>
      <c r="AB274" s="273"/>
      <c r="AC274" s="274"/>
      <c r="AD274" s="275"/>
      <c r="AE274" s="275"/>
      <c r="AF274" s="279"/>
      <c r="AG274" s="274"/>
      <c r="AH274" s="275"/>
      <c r="AI274" s="275"/>
      <c r="AJ274" s="273"/>
      <c r="AK274" s="274"/>
      <c r="AL274" s="275"/>
      <c r="AM274" s="275"/>
      <c r="AN274" s="273"/>
      <c r="AO274" s="274"/>
      <c r="AP274" s="275"/>
      <c r="AQ274" s="275"/>
      <c r="AR274" s="273"/>
      <c r="AS274" s="274"/>
      <c r="AT274" s="275"/>
      <c r="AU274" s="275"/>
      <c r="AV274" s="273"/>
      <c r="AW274" s="274"/>
      <c r="AX274" s="275"/>
      <c r="AY274" s="275"/>
      <c r="AZ274" s="273"/>
      <c r="BA274" s="274"/>
      <c r="BB274" s="275"/>
      <c r="BC274" s="275"/>
      <c r="BD274" s="273"/>
      <c r="BE274" s="274"/>
      <c r="BF274" s="275"/>
      <c r="BG274" s="275"/>
    </row>
    <row r="275">
      <c r="D275" s="273"/>
      <c r="E275" s="274"/>
      <c r="F275" s="275"/>
      <c r="G275" s="275"/>
      <c r="H275" s="273"/>
      <c r="I275" s="274"/>
      <c r="J275" s="275"/>
      <c r="K275" s="275"/>
      <c r="L275" s="273"/>
      <c r="M275" s="274"/>
      <c r="N275" s="275"/>
      <c r="O275" s="275"/>
      <c r="P275" s="273"/>
      <c r="Q275" s="274"/>
      <c r="R275" s="275"/>
      <c r="S275" s="278"/>
      <c r="T275" s="273"/>
      <c r="U275" s="274"/>
      <c r="V275" s="275"/>
      <c r="W275" s="275"/>
      <c r="X275" s="273"/>
      <c r="Y275" s="274"/>
      <c r="Z275" s="275"/>
      <c r="AA275" s="275"/>
      <c r="AB275" s="273"/>
      <c r="AC275" s="274"/>
      <c r="AD275" s="275"/>
      <c r="AE275" s="275"/>
      <c r="AF275" s="279"/>
      <c r="AG275" s="274"/>
      <c r="AH275" s="275"/>
      <c r="AI275" s="275"/>
      <c r="AJ275" s="273"/>
      <c r="AK275" s="274"/>
      <c r="AL275" s="275"/>
      <c r="AM275" s="275"/>
      <c r="AN275" s="273"/>
      <c r="AO275" s="274"/>
      <c r="AP275" s="275"/>
      <c r="AQ275" s="275"/>
      <c r="AR275" s="273"/>
      <c r="AS275" s="274"/>
      <c r="AT275" s="275"/>
      <c r="AU275" s="275"/>
      <c r="AV275" s="273"/>
      <c r="AW275" s="274"/>
      <c r="AX275" s="275"/>
      <c r="AY275" s="275"/>
      <c r="AZ275" s="273"/>
      <c r="BA275" s="274"/>
      <c r="BB275" s="275"/>
      <c r="BC275" s="275"/>
      <c r="BD275" s="273"/>
      <c r="BE275" s="274"/>
      <c r="BF275" s="275"/>
      <c r="BG275" s="275"/>
    </row>
    <row r="276">
      <c r="D276" s="273"/>
      <c r="E276" s="274"/>
      <c r="F276" s="275"/>
      <c r="G276" s="275"/>
      <c r="H276" s="273"/>
      <c r="I276" s="274"/>
      <c r="J276" s="275"/>
      <c r="K276" s="275"/>
      <c r="L276" s="273"/>
      <c r="M276" s="274"/>
      <c r="N276" s="275"/>
      <c r="O276" s="275"/>
      <c r="P276" s="273"/>
      <c r="Q276" s="274"/>
      <c r="R276" s="275"/>
      <c r="S276" s="278"/>
      <c r="T276" s="273"/>
      <c r="U276" s="274"/>
      <c r="V276" s="275"/>
      <c r="W276" s="275"/>
      <c r="X276" s="273"/>
      <c r="Y276" s="274"/>
      <c r="Z276" s="275"/>
      <c r="AA276" s="275"/>
      <c r="AB276" s="273"/>
      <c r="AC276" s="274"/>
      <c r="AD276" s="275"/>
      <c r="AE276" s="275"/>
      <c r="AF276" s="279"/>
      <c r="AG276" s="274"/>
      <c r="AH276" s="275"/>
      <c r="AI276" s="275"/>
      <c r="AJ276" s="273"/>
      <c r="AK276" s="274"/>
      <c r="AL276" s="275"/>
      <c r="AM276" s="275"/>
      <c r="AN276" s="273"/>
      <c r="AO276" s="274"/>
      <c r="AP276" s="275"/>
      <c r="AQ276" s="275"/>
      <c r="AR276" s="273"/>
      <c r="AS276" s="274"/>
      <c r="AT276" s="275"/>
      <c r="AU276" s="275"/>
      <c r="AV276" s="273"/>
      <c r="AW276" s="274"/>
      <c r="AX276" s="275"/>
      <c r="AY276" s="275"/>
      <c r="AZ276" s="273"/>
      <c r="BA276" s="274"/>
      <c r="BB276" s="275"/>
      <c r="BC276" s="275"/>
      <c r="BD276" s="273"/>
      <c r="BE276" s="274"/>
      <c r="BF276" s="275"/>
      <c r="BG276" s="275"/>
    </row>
    <row r="277">
      <c r="D277" s="273"/>
      <c r="E277" s="274"/>
      <c r="F277" s="275"/>
      <c r="G277" s="275"/>
      <c r="H277" s="273"/>
      <c r="I277" s="274"/>
      <c r="J277" s="275"/>
      <c r="K277" s="275"/>
      <c r="L277" s="273"/>
      <c r="M277" s="274"/>
      <c r="N277" s="275"/>
      <c r="O277" s="275"/>
      <c r="P277" s="273"/>
      <c r="Q277" s="274"/>
      <c r="R277" s="275"/>
      <c r="S277" s="278"/>
      <c r="T277" s="273"/>
      <c r="U277" s="274"/>
      <c r="V277" s="275"/>
      <c r="W277" s="275"/>
      <c r="X277" s="273"/>
      <c r="Y277" s="274"/>
      <c r="Z277" s="275"/>
      <c r="AA277" s="275"/>
      <c r="AB277" s="273"/>
      <c r="AC277" s="274"/>
      <c r="AD277" s="275"/>
      <c r="AE277" s="275"/>
      <c r="AF277" s="279"/>
      <c r="AG277" s="274"/>
      <c r="AH277" s="275"/>
      <c r="AI277" s="275"/>
      <c r="AJ277" s="273"/>
      <c r="AK277" s="274"/>
      <c r="AL277" s="275"/>
      <c r="AM277" s="275"/>
      <c r="AN277" s="273"/>
      <c r="AO277" s="274"/>
      <c r="AP277" s="275"/>
      <c r="AQ277" s="275"/>
      <c r="AR277" s="273"/>
      <c r="AS277" s="274"/>
      <c r="AT277" s="275"/>
      <c r="AU277" s="275"/>
      <c r="AV277" s="273"/>
      <c r="AW277" s="274"/>
      <c r="AX277" s="275"/>
      <c r="AY277" s="275"/>
      <c r="AZ277" s="273"/>
      <c r="BA277" s="274"/>
      <c r="BB277" s="275"/>
      <c r="BC277" s="275"/>
      <c r="BD277" s="273"/>
      <c r="BE277" s="274"/>
      <c r="BF277" s="275"/>
      <c r="BG277" s="275"/>
    </row>
    <row r="278">
      <c r="D278" s="273"/>
      <c r="E278" s="274"/>
      <c r="F278" s="275"/>
      <c r="G278" s="275"/>
      <c r="H278" s="273"/>
      <c r="I278" s="274"/>
      <c r="J278" s="275"/>
      <c r="K278" s="275"/>
      <c r="L278" s="273"/>
      <c r="M278" s="274"/>
      <c r="N278" s="275"/>
      <c r="O278" s="275"/>
      <c r="P278" s="273"/>
      <c r="Q278" s="274"/>
      <c r="R278" s="275"/>
      <c r="S278" s="278"/>
      <c r="T278" s="273"/>
      <c r="U278" s="274"/>
      <c r="V278" s="275"/>
      <c r="W278" s="275"/>
      <c r="X278" s="273"/>
      <c r="Y278" s="274"/>
      <c r="Z278" s="275"/>
      <c r="AA278" s="275"/>
      <c r="AB278" s="273"/>
      <c r="AC278" s="274"/>
      <c r="AD278" s="275"/>
      <c r="AE278" s="275"/>
      <c r="AF278" s="279"/>
      <c r="AG278" s="274"/>
      <c r="AH278" s="275"/>
      <c r="AI278" s="275"/>
      <c r="AJ278" s="273"/>
      <c r="AK278" s="274"/>
      <c r="AL278" s="275"/>
      <c r="AM278" s="275"/>
      <c r="AN278" s="273"/>
      <c r="AO278" s="274"/>
      <c r="AP278" s="275"/>
      <c r="AQ278" s="275"/>
      <c r="AR278" s="273"/>
      <c r="AS278" s="274"/>
      <c r="AT278" s="275"/>
      <c r="AU278" s="275"/>
      <c r="AV278" s="273"/>
      <c r="AW278" s="274"/>
      <c r="AX278" s="275"/>
      <c r="AY278" s="275"/>
      <c r="AZ278" s="273"/>
      <c r="BA278" s="274"/>
      <c r="BB278" s="275"/>
      <c r="BC278" s="275"/>
      <c r="BD278" s="273"/>
      <c r="BE278" s="274"/>
      <c r="BF278" s="275"/>
      <c r="BG278" s="275"/>
    </row>
    <row r="279">
      <c r="D279" s="273"/>
      <c r="E279" s="274"/>
      <c r="F279" s="275"/>
      <c r="G279" s="275"/>
      <c r="H279" s="273"/>
      <c r="I279" s="274"/>
      <c r="J279" s="275"/>
      <c r="K279" s="275"/>
      <c r="L279" s="273"/>
      <c r="M279" s="274"/>
      <c r="N279" s="275"/>
      <c r="O279" s="275"/>
      <c r="P279" s="273"/>
      <c r="Q279" s="274"/>
      <c r="R279" s="275"/>
      <c r="S279" s="278"/>
      <c r="T279" s="273"/>
      <c r="U279" s="274"/>
      <c r="V279" s="275"/>
      <c r="W279" s="275"/>
      <c r="X279" s="273"/>
      <c r="Y279" s="274"/>
      <c r="Z279" s="275"/>
      <c r="AA279" s="275"/>
      <c r="AB279" s="273"/>
      <c r="AC279" s="274"/>
      <c r="AD279" s="275"/>
      <c r="AE279" s="275"/>
      <c r="AF279" s="279"/>
      <c r="AG279" s="274"/>
      <c r="AH279" s="275"/>
      <c r="AI279" s="275"/>
      <c r="AJ279" s="273"/>
      <c r="AK279" s="274"/>
      <c r="AL279" s="275"/>
      <c r="AM279" s="275"/>
      <c r="AN279" s="273"/>
      <c r="AO279" s="274"/>
      <c r="AP279" s="275"/>
      <c r="AQ279" s="275"/>
      <c r="AR279" s="273"/>
      <c r="AS279" s="274"/>
      <c r="AT279" s="275"/>
      <c r="AU279" s="275"/>
      <c r="AV279" s="273"/>
      <c r="AW279" s="274"/>
      <c r="AX279" s="275"/>
      <c r="AY279" s="275"/>
      <c r="AZ279" s="273"/>
      <c r="BA279" s="274"/>
      <c r="BB279" s="275"/>
      <c r="BC279" s="275"/>
      <c r="BD279" s="273"/>
      <c r="BE279" s="274"/>
      <c r="BF279" s="275"/>
      <c r="BG279" s="275"/>
    </row>
    <row r="280">
      <c r="D280" s="273"/>
      <c r="E280" s="274"/>
      <c r="F280" s="275"/>
      <c r="G280" s="275"/>
      <c r="H280" s="273"/>
      <c r="I280" s="274"/>
      <c r="J280" s="275"/>
      <c r="K280" s="275"/>
      <c r="L280" s="273"/>
      <c r="M280" s="274"/>
      <c r="N280" s="275"/>
      <c r="O280" s="275"/>
      <c r="P280" s="273"/>
      <c r="Q280" s="274"/>
      <c r="R280" s="275"/>
      <c r="S280" s="278"/>
      <c r="T280" s="273"/>
      <c r="U280" s="274"/>
      <c r="V280" s="275"/>
      <c r="W280" s="275"/>
      <c r="X280" s="273"/>
      <c r="Y280" s="274"/>
      <c r="Z280" s="275"/>
      <c r="AA280" s="275"/>
      <c r="AB280" s="273"/>
      <c r="AC280" s="274"/>
      <c r="AD280" s="275"/>
      <c r="AE280" s="275"/>
      <c r="AF280" s="279"/>
      <c r="AG280" s="274"/>
      <c r="AH280" s="275"/>
      <c r="AI280" s="275"/>
      <c r="AJ280" s="273"/>
      <c r="AK280" s="274"/>
      <c r="AL280" s="275"/>
      <c r="AM280" s="275"/>
      <c r="AN280" s="273"/>
      <c r="AO280" s="274"/>
      <c r="AP280" s="275"/>
      <c r="AQ280" s="275"/>
      <c r="AR280" s="273"/>
      <c r="AS280" s="274"/>
      <c r="AT280" s="275"/>
      <c r="AU280" s="275"/>
      <c r="AV280" s="273"/>
      <c r="AW280" s="274"/>
      <c r="AX280" s="275"/>
      <c r="AY280" s="275"/>
      <c r="AZ280" s="273"/>
      <c r="BA280" s="274"/>
      <c r="BB280" s="275"/>
      <c r="BC280" s="275"/>
      <c r="BD280" s="273"/>
      <c r="BE280" s="274"/>
      <c r="BF280" s="275"/>
      <c r="BG280" s="275"/>
    </row>
    <row r="281">
      <c r="D281" s="273"/>
      <c r="E281" s="274"/>
      <c r="F281" s="275"/>
      <c r="G281" s="275"/>
      <c r="H281" s="273"/>
      <c r="I281" s="274"/>
      <c r="J281" s="275"/>
      <c r="K281" s="275"/>
      <c r="L281" s="273"/>
      <c r="M281" s="274"/>
      <c r="N281" s="275"/>
      <c r="O281" s="275"/>
      <c r="P281" s="273"/>
      <c r="Q281" s="274"/>
      <c r="R281" s="275"/>
      <c r="S281" s="278"/>
      <c r="T281" s="273"/>
      <c r="U281" s="274"/>
      <c r="V281" s="275"/>
      <c r="W281" s="275"/>
      <c r="X281" s="273"/>
      <c r="Y281" s="274"/>
      <c r="Z281" s="275"/>
      <c r="AA281" s="275"/>
      <c r="AB281" s="273"/>
      <c r="AC281" s="274"/>
      <c r="AD281" s="275"/>
      <c r="AE281" s="275"/>
      <c r="AF281" s="279"/>
      <c r="AG281" s="274"/>
      <c r="AH281" s="275"/>
      <c r="AI281" s="275"/>
      <c r="AJ281" s="273"/>
      <c r="AK281" s="274"/>
      <c r="AL281" s="275"/>
      <c r="AM281" s="275"/>
      <c r="AN281" s="273"/>
      <c r="AO281" s="274"/>
      <c r="AP281" s="275"/>
      <c r="AQ281" s="275"/>
      <c r="AR281" s="273"/>
      <c r="AS281" s="274"/>
      <c r="AT281" s="275"/>
      <c r="AU281" s="275"/>
      <c r="AV281" s="273"/>
      <c r="AW281" s="274"/>
      <c r="AX281" s="275"/>
      <c r="AY281" s="275"/>
      <c r="AZ281" s="273"/>
      <c r="BA281" s="274"/>
      <c r="BB281" s="275"/>
      <c r="BC281" s="275"/>
      <c r="BD281" s="273"/>
      <c r="BE281" s="274"/>
      <c r="BF281" s="275"/>
      <c r="BG281" s="275"/>
    </row>
    <row r="282">
      <c r="D282" s="273"/>
      <c r="E282" s="274"/>
      <c r="F282" s="275"/>
      <c r="G282" s="275"/>
      <c r="H282" s="273"/>
      <c r="I282" s="274"/>
      <c r="J282" s="275"/>
      <c r="K282" s="275"/>
      <c r="L282" s="273"/>
      <c r="M282" s="274"/>
      <c r="N282" s="275"/>
      <c r="O282" s="275"/>
      <c r="P282" s="273"/>
      <c r="Q282" s="274"/>
      <c r="R282" s="275"/>
      <c r="S282" s="278"/>
      <c r="T282" s="273"/>
      <c r="U282" s="274"/>
      <c r="V282" s="275"/>
      <c r="W282" s="275"/>
      <c r="X282" s="273"/>
      <c r="Y282" s="274"/>
      <c r="Z282" s="275"/>
      <c r="AA282" s="275"/>
      <c r="AB282" s="273"/>
      <c r="AC282" s="274"/>
      <c r="AD282" s="275"/>
      <c r="AE282" s="275"/>
      <c r="AF282" s="279"/>
      <c r="AG282" s="274"/>
      <c r="AH282" s="275"/>
      <c r="AI282" s="275"/>
      <c r="AJ282" s="273"/>
      <c r="AK282" s="274"/>
      <c r="AL282" s="275"/>
      <c r="AM282" s="275"/>
      <c r="AN282" s="273"/>
      <c r="AO282" s="274"/>
      <c r="AP282" s="275"/>
      <c r="AQ282" s="275"/>
      <c r="AR282" s="273"/>
      <c r="AS282" s="274"/>
      <c r="AT282" s="275"/>
      <c r="AU282" s="275"/>
      <c r="AV282" s="273"/>
      <c r="AW282" s="274"/>
      <c r="AX282" s="275"/>
      <c r="AY282" s="275"/>
      <c r="AZ282" s="273"/>
      <c r="BA282" s="274"/>
      <c r="BB282" s="275"/>
      <c r="BC282" s="275"/>
      <c r="BD282" s="273"/>
      <c r="BE282" s="274"/>
      <c r="BF282" s="275"/>
      <c r="BG282" s="275"/>
    </row>
    <row r="283">
      <c r="D283" s="273"/>
      <c r="E283" s="274"/>
      <c r="F283" s="275"/>
      <c r="G283" s="275"/>
      <c r="H283" s="273"/>
      <c r="I283" s="274"/>
      <c r="J283" s="275"/>
      <c r="K283" s="275"/>
      <c r="L283" s="273"/>
      <c r="M283" s="274"/>
      <c r="N283" s="275"/>
      <c r="O283" s="275"/>
      <c r="P283" s="273"/>
      <c r="Q283" s="274"/>
      <c r="R283" s="275"/>
      <c r="S283" s="278"/>
      <c r="T283" s="273"/>
      <c r="U283" s="274"/>
      <c r="V283" s="275"/>
      <c r="W283" s="275"/>
      <c r="X283" s="273"/>
      <c r="Y283" s="274"/>
      <c r="Z283" s="275"/>
      <c r="AA283" s="275"/>
      <c r="AB283" s="273"/>
      <c r="AC283" s="274"/>
      <c r="AD283" s="275"/>
      <c r="AE283" s="275"/>
      <c r="AF283" s="279"/>
      <c r="AG283" s="274"/>
      <c r="AH283" s="275"/>
      <c r="AI283" s="275"/>
      <c r="AJ283" s="273"/>
      <c r="AK283" s="274"/>
      <c r="AL283" s="275"/>
      <c r="AM283" s="275"/>
      <c r="AN283" s="273"/>
      <c r="AO283" s="274"/>
      <c r="AP283" s="275"/>
      <c r="AQ283" s="275"/>
      <c r="AR283" s="273"/>
      <c r="AS283" s="274"/>
      <c r="AT283" s="275"/>
      <c r="AU283" s="275"/>
      <c r="AV283" s="273"/>
      <c r="AW283" s="274"/>
      <c r="AX283" s="275"/>
      <c r="AY283" s="275"/>
      <c r="AZ283" s="273"/>
      <c r="BA283" s="274"/>
      <c r="BB283" s="275"/>
      <c r="BC283" s="275"/>
      <c r="BD283" s="273"/>
      <c r="BE283" s="274"/>
      <c r="BF283" s="275"/>
      <c r="BG283" s="275"/>
    </row>
    <row r="284">
      <c r="D284" s="273"/>
      <c r="E284" s="274"/>
      <c r="F284" s="275"/>
      <c r="G284" s="275"/>
      <c r="H284" s="273"/>
      <c r="I284" s="274"/>
      <c r="J284" s="275"/>
      <c r="K284" s="275"/>
      <c r="L284" s="273"/>
      <c r="M284" s="274"/>
      <c r="N284" s="275"/>
      <c r="O284" s="275"/>
      <c r="P284" s="273"/>
      <c r="Q284" s="274"/>
      <c r="R284" s="275"/>
      <c r="S284" s="278"/>
      <c r="T284" s="273"/>
      <c r="U284" s="274"/>
      <c r="V284" s="275"/>
      <c r="W284" s="275"/>
      <c r="X284" s="273"/>
      <c r="Y284" s="274"/>
      <c r="Z284" s="275"/>
      <c r="AA284" s="275"/>
      <c r="AB284" s="273"/>
      <c r="AC284" s="274"/>
      <c r="AD284" s="275"/>
      <c r="AE284" s="275"/>
      <c r="AF284" s="279"/>
      <c r="AG284" s="274"/>
      <c r="AH284" s="275"/>
      <c r="AI284" s="275"/>
      <c r="AJ284" s="273"/>
      <c r="AK284" s="274"/>
      <c r="AL284" s="275"/>
      <c r="AM284" s="275"/>
      <c r="AN284" s="273"/>
      <c r="AO284" s="274"/>
      <c r="AP284" s="275"/>
      <c r="AQ284" s="275"/>
      <c r="AR284" s="273"/>
      <c r="AS284" s="274"/>
      <c r="AT284" s="275"/>
      <c r="AU284" s="275"/>
      <c r="AV284" s="273"/>
      <c r="AW284" s="274"/>
      <c r="AX284" s="275"/>
      <c r="AY284" s="275"/>
      <c r="AZ284" s="273"/>
      <c r="BA284" s="274"/>
      <c r="BB284" s="275"/>
      <c r="BC284" s="275"/>
      <c r="BD284" s="273"/>
      <c r="BE284" s="274"/>
      <c r="BF284" s="275"/>
      <c r="BG284" s="275"/>
    </row>
    <row r="285">
      <c r="D285" s="273"/>
      <c r="E285" s="274"/>
      <c r="F285" s="275"/>
      <c r="G285" s="275"/>
      <c r="H285" s="273"/>
      <c r="I285" s="274"/>
      <c r="J285" s="275"/>
      <c r="K285" s="275"/>
      <c r="L285" s="273"/>
      <c r="M285" s="274"/>
      <c r="N285" s="275"/>
      <c r="O285" s="275"/>
      <c r="P285" s="273"/>
      <c r="Q285" s="274"/>
      <c r="R285" s="275"/>
      <c r="S285" s="278"/>
      <c r="T285" s="273"/>
      <c r="U285" s="274"/>
      <c r="V285" s="275"/>
      <c r="W285" s="275"/>
      <c r="X285" s="273"/>
      <c r="Y285" s="274"/>
      <c r="Z285" s="275"/>
      <c r="AA285" s="275"/>
      <c r="AB285" s="273"/>
      <c r="AC285" s="274"/>
      <c r="AD285" s="275"/>
      <c r="AE285" s="275"/>
      <c r="AF285" s="279"/>
      <c r="AG285" s="274"/>
      <c r="AH285" s="275"/>
      <c r="AI285" s="275"/>
      <c r="AJ285" s="273"/>
      <c r="AK285" s="274"/>
      <c r="AL285" s="275"/>
      <c r="AM285" s="275"/>
      <c r="AN285" s="273"/>
      <c r="AO285" s="274"/>
      <c r="AP285" s="275"/>
      <c r="AQ285" s="275"/>
      <c r="AR285" s="273"/>
      <c r="AS285" s="274"/>
      <c r="AT285" s="275"/>
      <c r="AU285" s="275"/>
      <c r="AV285" s="273"/>
      <c r="AW285" s="274"/>
      <c r="AX285" s="275"/>
      <c r="AY285" s="275"/>
      <c r="AZ285" s="273"/>
      <c r="BA285" s="274"/>
      <c r="BB285" s="275"/>
      <c r="BC285" s="275"/>
      <c r="BD285" s="273"/>
      <c r="BE285" s="274"/>
      <c r="BF285" s="275"/>
      <c r="BG285" s="275"/>
    </row>
    <row r="286">
      <c r="D286" s="273"/>
      <c r="E286" s="274"/>
      <c r="F286" s="275"/>
      <c r="G286" s="275"/>
      <c r="H286" s="273"/>
      <c r="I286" s="274"/>
      <c r="J286" s="275"/>
      <c r="K286" s="275"/>
      <c r="L286" s="273"/>
      <c r="M286" s="274"/>
      <c r="N286" s="275"/>
      <c r="O286" s="275"/>
      <c r="P286" s="273"/>
      <c r="Q286" s="274"/>
      <c r="R286" s="275"/>
      <c r="S286" s="278"/>
      <c r="T286" s="273"/>
      <c r="U286" s="274"/>
      <c r="V286" s="275"/>
      <c r="W286" s="275"/>
      <c r="X286" s="273"/>
      <c r="Y286" s="274"/>
      <c r="Z286" s="275"/>
      <c r="AA286" s="275"/>
      <c r="AB286" s="273"/>
      <c r="AC286" s="274"/>
      <c r="AD286" s="275"/>
      <c r="AE286" s="275"/>
      <c r="AF286" s="279"/>
      <c r="AG286" s="274"/>
      <c r="AH286" s="275"/>
      <c r="AI286" s="275"/>
      <c r="AJ286" s="273"/>
      <c r="AK286" s="274"/>
      <c r="AL286" s="275"/>
      <c r="AM286" s="275"/>
      <c r="AN286" s="273"/>
      <c r="AO286" s="274"/>
      <c r="AP286" s="275"/>
      <c r="AQ286" s="275"/>
      <c r="AR286" s="273"/>
      <c r="AS286" s="274"/>
      <c r="AT286" s="275"/>
      <c r="AU286" s="275"/>
      <c r="AV286" s="273"/>
      <c r="AW286" s="274"/>
      <c r="AX286" s="275"/>
      <c r="AY286" s="275"/>
      <c r="AZ286" s="273"/>
      <c r="BA286" s="274"/>
      <c r="BB286" s="275"/>
      <c r="BC286" s="275"/>
      <c r="BD286" s="273"/>
      <c r="BE286" s="274"/>
      <c r="BF286" s="275"/>
      <c r="BG286" s="275"/>
    </row>
    <row r="287">
      <c r="D287" s="273"/>
      <c r="E287" s="274"/>
      <c r="F287" s="275"/>
      <c r="G287" s="275"/>
      <c r="H287" s="273"/>
      <c r="I287" s="274"/>
      <c r="J287" s="275"/>
      <c r="K287" s="275"/>
      <c r="L287" s="273"/>
      <c r="M287" s="274"/>
      <c r="N287" s="275"/>
      <c r="O287" s="275"/>
      <c r="P287" s="273"/>
      <c r="Q287" s="274"/>
      <c r="R287" s="275"/>
      <c r="S287" s="278"/>
      <c r="T287" s="273"/>
      <c r="U287" s="274"/>
      <c r="V287" s="275"/>
      <c r="W287" s="275"/>
      <c r="X287" s="273"/>
      <c r="Y287" s="274"/>
      <c r="Z287" s="275"/>
      <c r="AA287" s="275"/>
      <c r="AB287" s="273"/>
      <c r="AC287" s="274"/>
      <c r="AD287" s="275"/>
      <c r="AE287" s="275"/>
      <c r="AF287" s="279"/>
      <c r="AG287" s="274"/>
      <c r="AH287" s="275"/>
      <c r="AI287" s="275"/>
      <c r="AJ287" s="273"/>
      <c r="AK287" s="274"/>
      <c r="AL287" s="275"/>
      <c r="AM287" s="275"/>
      <c r="AN287" s="273"/>
      <c r="AO287" s="274"/>
      <c r="AP287" s="275"/>
      <c r="AQ287" s="275"/>
      <c r="AR287" s="273"/>
      <c r="AS287" s="274"/>
      <c r="AT287" s="275"/>
      <c r="AU287" s="275"/>
      <c r="AV287" s="273"/>
      <c r="AW287" s="274"/>
      <c r="AX287" s="275"/>
      <c r="AY287" s="275"/>
      <c r="AZ287" s="273"/>
      <c r="BA287" s="274"/>
      <c r="BB287" s="275"/>
      <c r="BC287" s="275"/>
      <c r="BD287" s="273"/>
      <c r="BE287" s="274"/>
      <c r="BF287" s="275"/>
      <c r="BG287" s="275"/>
    </row>
    <row r="288">
      <c r="D288" s="273"/>
      <c r="E288" s="274"/>
      <c r="F288" s="275"/>
      <c r="G288" s="275"/>
      <c r="H288" s="273"/>
      <c r="I288" s="274"/>
      <c r="J288" s="275"/>
      <c r="K288" s="275"/>
      <c r="L288" s="273"/>
      <c r="M288" s="274"/>
      <c r="N288" s="275"/>
      <c r="O288" s="275"/>
      <c r="P288" s="273"/>
      <c r="Q288" s="274"/>
      <c r="R288" s="275"/>
      <c r="S288" s="278"/>
      <c r="T288" s="273"/>
      <c r="U288" s="274"/>
      <c r="V288" s="275"/>
      <c r="W288" s="275"/>
      <c r="X288" s="273"/>
      <c r="Y288" s="274"/>
      <c r="Z288" s="275"/>
      <c r="AA288" s="275"/>
      <c r="AB288" s="273"/>
      <c r="AC288" s="274"/>
      <c r="AD288" s="275"/>
      <c r="AE288" s="275"/>
      <c r="AF288" s="279"/>
      <c r="AG288" s="274"/>
      <c r="AH288" s="275"/>
      <c r="AI288" s="275"/>
      <c r="AJ288" s="273"/>
      <c r="AK288" s="274"/>
      <c r="AL288" s="275"/>
      <c r="AM288" s="275"/>
      <c r="AN288" s="273"/>
      <c r="AO288" s="274"/>
      <c r="AP288" s="275"/>
      <c r="AQ288" s="275"/>
      <c r="AR288" s="273"/>
      <c r="AS288" s="274"/>
      <c r="AT288" s="275"/>
      <c r="AU288" s="275"/>
      <c r="AV288" s="273"/>
      <c r="AW288" s="274"/>
      <c r="AX288" s="275"/>
      <c r="AY288" s="275"/>
      <c r="AZ288" s="273"/>
      <c r="BA288" s="274"/>
      <c r="BB288" s="275"/>
      <c r="BC288" s="275"/>
      <c r="BD288" s="273"/>
      <c r="BE288" s="274"/>
      <c r="BF288" s="275"/>
      <c r="BG288" s="275"/>
    </row>
    <row r="289">
      <c r="D289" s="273"/>
      <c r="E289" s="274"/>
      <c r="F289" s="275"/>
      <c r="G289" s="275"/>
      <c r="H289" s="273"/>
      <c r="I289" s="274"/>
      <c r="J289" s="275"/>
      <c r="K289" s="275"/>
      <c r="L289" s="273"/>
      <c r="M289" s="274"/>
      <c r="N289" s="275"/>
      <c r="O289" s="275"/>
      <c r="P289" s="273"/>
      <c r="Q289" s="274"/>
      <c r="R289" s="275"/>
      <c r="S289" s="278"/>
      <c r="T289" s="273"/>
      <c r="U289" s="274"/>
      <c r="V289" s="275"/>
      <c r="W289" s="275"/>
      <c r="X289" s="273"/>
      <c r="Y289" s="274"/>
      <c r="Z289" s="275"/>
      <c r="AA289" s="275"/>
      <c r="AB289" s="273"/>
      <c r="AC289" s="274"/>
      <c r="AD289" s="275"/>
      <c r="AE289" s="275"/>
      <c r="AF289" s="279"/>
      <c r="AG289" s="274"/>
      <c r="AH289" s="275"/>
      <c r="AI289" s="275"/>
      <c r="AJ289" s="273"/>
      <c r="AK289" s="274"/>
      <c r="AL289" s="275"/>
      <c r="AM289" s="275"/>
      <c r="AN289" s="273"/>
      <c r="AO289" s="274"/>
      <c r="AP289" s="275"/>
      <c r="AQ289" s="275"/>
      <c r="AR289" s="273"/>
      <c r="AS289" s="274"/>
      <c r="AT289" s="275"/>
      <c r="AU289" s="275"/>
      <c r="AV289" s="273"/>
      <c r="AW289" s="274"/>
      <c r="AX289" s="275"/>
      <c r="AY289" s="275"/>
      <c r="AZ289" s="273"/>
      <c r="BA289" s="274"/>
      <c r="BB289" s="275"/>
      <c r="BC289" s="275"/>
      <c r="BD289" s="273"/>
      <c r="BE289" s="274"/>
      <c r="BF289" s="275"/>
      <c r="BG289" s="275"/>
    </row>
    <row r="290">
      <c r="D290" s="273"/>
      <c r="E290" s="274"/>
      <c r="F290" s="275"/>
      <c r="G290" s="275"/>
      <c r="H290" s="273"/>
      <c r="I290" s="274"/>
      <c r="J290" s="275"/>
      <c r="K290" s="275"/>
      <c r="L290" s="273"/>
      <c r="M290" s="274"/>
      <c r="N290" s="275"/>
      <c r="O290" s="275"/>
      <c r="P290" s="273"/>
      <c r="Q290" s="274"/>
      <c r="R290" s="275"/>
      <c r="S290" s="278"/>
      <c r="T290" s="273"/>
      <c r="U290" s="274"/>
      <c r="V290" s="275"/>
      <c r="W290" s="275"/>
      <c r="X290" s="273"/>
      <c r="Y290" s="274"/>
      <c r="Z290" s="275"/>
      <c r="AA290" s="275"/>
      <c r="AB290" s="273"/>
      <c r="AC290" s="274"/>
      <c r="AD290" s="275"/>
      <c r="AE290" s="275"/>
      <c r="AF290" s="279"/>
      <c r="AG290" s="274"/>
      <c r="AH290" s="275"/>
      <c r="AI290" s="275"/>
      <c r="AJ290" s="273"/>
      <c r="AK290" s="274"/>
      <c r="AL290" s="275"/>
      <c r="AM290" s="275"/>
      <c r="AN290" s="273"/>
      <c r="AO290" s="274"/>
      <c r="AP290" s="275"/>
      <c r="AQ290" s="275"/>
      <c r="AR290" s="273"/>
      <c r="AS290" s="274"/>
      <c r="AT290" s="275"/>
      <c r="AU290" s="275"/>
      <c r="AV290" s="273"/>
      <c r="AW290" s="274"/>
      <c r="AX290" s="275"/>
      <c r="AY290" s="275"/>
      <c r="AZ290" s="273"/>
      <c r="BA290" s="274"/>
      <c r="BB290" s="275"/>
      <c r="BC290" s="275"/>
      <c r="BD290" s="273"/>
      <c r="BE290" s="274"/>
      <c r="BF290" s="275"/>
      <c r="BG290" s="275"/>
    </row>
    <row r="291">
      <c r="D291" s="273"/>
      <c r="E291" s="274"/>
      <c r="F291" s="275"/>
      <c r="G291" s="275"/>
      <c r="H291" s="273"/>
      <c r="I291" s="274"/>
      <c r="J291" s="275"/>
      <c r="K291" s="275"/>
      <c r="L291" s="273"/>
      <c r="M291" s="274"/>
      <c r="N291" s="275"/>
      <c r="O291" s="275"/>
      <c r="P291" s="273"/>
      <c r="Q291" s="274"/>
      <c r="R291" s="275"/>
      <c r="S291" s="278"/>
      <c r="T291" s="273"/>
      <c r="U291" s="274"/>
      <c r="V291" s="275"/>
      <c r="W291" s="275"/>
      <c r="X291" s="273"/>
      <c r="Y291" s="274"/>
      <c r="Z291" s="275"/>
      <c r="AA291" s="275"/>
      <c r="AB291" s="273"/>
      <c r="AC291" s="274"/>
      <c r="AD291" s="275"/>
      <c r="AE291" s="275"/>
      <c r="AF291" s="279"/>
      <c r="AG291" s="274"/>
      <c r="AH291" s="275"/>
      <c r="AI291" s="275"/>
      <c r="AJ291" s="273"/>
      <c r="AK291" s="274"/>
      <c r="AL291" s="275"/>
      <c r="AM291" s="275"/>
      <c r="AN291" s="273"/>
      <c r="AO291" s="274"/>
      <c r="AP291" s="275"/>
      <c r="AQ291" s="275"/>
      <c r="AR291" s="273"/>
      <c r="AS291" s="274"/>
      <c r="AT291" s="275"/>
      <c r="AU291" s="275"/>
      <c r="AV291" s="273"/>
      <c r="AW291" s="274"/>
      <c r="AX291" s="275"/>
      <c r="AY291" s="275"/>
      <c r="AZ291" s="273"/>
      <c r="BA291" s="274"/>
      <c r="BB291" s="275"/>
      <c r="BC291" s="275"/>
      <c r="BD291" s="273"/>
      <c r="BE291" s="274"/>
      <c r="BF291" s="275"/>
      <c r="BG291" s="275"/>
    </row>
    <row r="292">
      <c r="D292" s="273"/>
      <c r="E292" s="274"/>
      <c r="F292" s="275"/>
      <c r="G292" s="275"/>
      <c r="H292" s="273"/>
      <c r="I292" s="274"/>
      <c r="J292" s="275"/>
      <c r="K292" s="275"/>
      <c r="L292" s="273"/>
      <c r="M292" s="274"/>
      <c r="N292" s="275"/>
      <c r="O292" s="275"/>
      <c r="P292" s="273"/>
      <c r="Q292" s="274"/>
      <c r="R292" s="275"/>
      <c r="S292" s="278"/>
      <c r="T292" s="273"/>
      <c r="U292" s="274"/>
      <c r="V292" s="275"/>
      <c r="W292" s="275"/>
      <c r="X292" s="273"/>
      <c r="Y292" s="274"/>
      <c r="Z292" s="275"/>
      <c r="AA292" s="275"/>
      <c r="AB292" s="273"/>
      <c r="AC292" s="274"/>
      <c r="AD292" s="275"/>
      <c r="AE292" s="275"/>
      <c r="AF292" s="279"/>
      <c r="AG292" s="274"/>
      <c r="AH292" s="275"/>
      <c r="AI292" s="275"/>
      <c r="AJ292" s="273"/>
      <c r="AK292" s="274"/>
      <c r="AL292" s="275"/>
      <c r="AM292" s="275"/>
      <c r="AN292" s="273"/>
      <c r="AO292" s="274"/>
      <c r="AP292" s="275"/>
      <c r="AQ292" s="275"/>
      <c r="AR292" s="273"/>
      <c r="AS292" s="274"/>
      <c r="AT292" s="275"/>
      <c r="AU292" s="275"/>
      <c r="AV292" s="273"/>
      <c r="AW292" s="274"/>
      <c r="AX292" s="275"/>
      <c r="AY292" s="275"/>
      <c r="AZ292" s="273"/>
      <c r="BA292" s="274"/>
      <c r="BB292" s="275"/>
      <c r="BC292" s="275"/>
      <c r="BD292" s="273"/>
      <c r="BE292" s="274"/>
      <c r="BF292" s="275"/>
      <c r="BG292" s="275"/>
    </row>
    <row r="293">
      <c r="D293" s="273"/>
      <c r="E293" s="274"/>
      <c r="F293" s="275"/>
      <c r="G293" s="275"/>
      <c r="H293" s="273"/>
      <c r="I293" s="274"/>
      <c r="J293" s="275"/>
      <c r="K293" s="275"/>
      <c r="L293" s="273"/>
      <c r="M293" s="274"/>
      <c r="N293" s="275"/>
      <c r="O293" s="275"/>
      <c r="P293" s="273"/>
      <c r="Q293" s="274"/>
      <c r="R293" s="275"/>
      <c r="S293" s="278"/>
      <c r="T293" s="273"/>
      <c r="U293" s="274"/>
      <c r="V293" s="275"/>
      <c r="W293" s="275"/>
      <c r="X293" s="273"/>
      <c r="Y293" s="274"/>
      <c r="Z293" s="275"/>
      <c r="AA293" s="275"/>
      <c r="AB293" s="273"/>
      <c r="AC293" s="274"/>
      <c r="AD293" s="275"/>
      <c r="AE293" s="275"/>
      <c r="AF293" s="279"/>
      <c r="AG293" s="274"/>
      <c r="AH293" s="275"/>
      <c r="AI293" s="275"/>
      <c r="AJ293" s="273"/>
      <c r="AK293" s="274"/>
      <c r="AL293" s="275"/>
      <c r="AM293" s="275"/>
      <c r="AN293" s="273"/>
      <c r="AO293" s="274"/>
      <c r="AP293" s="275"/>
      <c r="AQ293" s="275"/>
      <c r="AR293" s="273"/>
      <c r="AS293" s="274"/>
      <c r="AT293" s="275"/>
      <c r="AU293" s="275"/>
      <c r="AV293" s="273"/>
      <c r="AW293" s="274"/>
      <c r="AX293" s="275"/>
      <c r="AY293" s="275"/>
      <c r="AZ293" s="273"/>
      <c r="BA293" s="274"/>
      <c r="BB293" s="275"/>
      <c r="BC293" s="275"/>
      <c r="BD293" s="273"/>
      <c r="BE293" s="274"/>
      <c r="BF293" s="275"/>
      <c r="BG293" s="275"/>
    </row>
    <row r="294">
      <c r="D294" s="273"/>
      <c r="E294" s="274"/>
      <c r="F294" s="275"/>
      <c r="G294" s="275"/>
      <c r="H294" s="273"/>
      <c r="I294" s="274"/>
      <c r="J294" s="275"/>
      <c r="K294" s="275"/>
      <c r="L294" s="273"/>
      <c r="M294" s="274"/>
      <c r="N294" s="275"/>
      <c r="O294" s="275"/>
      <c r="P294" s="273"/>
      <c r="Q294" s="274"/>
      <c r="R294" s="275"/>
      <c r="S294" s="278"/>
      <c r="T294" s="273"/>
      <c r="U294" s="274"/>
      <c r="V294" s="275"/>
      <c r="W294" s="275"/>
      <c r="X294" s="273"/>
      <c r="Y294" s="274"/>
      <c r="Z294" s="275"/>
      <c r="AA294" s="275"/>
      <c r="AB294" s="273"/>
      <c r="AC294" s="274"/>
      <c r="AD294" s="275"/>
      <c r="AE294" s="275"/>
      <c r="AF294" s="279"/>
      <c r="AG294" s="274"/>
      <c r="AH294" s="275"/>
      <c r="AI294" s="275"/>
      <c r="AJ294" s="273"/>
      <c r="AK294" s="274"/>
      <c r="AL294" s="275"/>
      <c r="AM294" s="275"/>
      <c r="AN294" s="273"/>
      <c r="AO294" s="274"/>
      <c r="AP294" s="275"/>
      <c r="AQ294" s="275"/>
      <c r="AR294" s="273"/>
      <c r="AS294" s="274"/>
      <c r="AT294" s="275"/>
      <c r="AU294" s="275"/>
      <c r="AV294" s="273"/>
      <c r="AW294" s="274"/>
      <c r="AX294" s="275"/>
      <c r="AY294" s="275"/>
      <c r="AZ294" s="273"/>
      <c r="BA294" s="274"/>
      <c r="BB294" s="275"/>
      <c r="BC294" s="275"/>
      <c r="BD294" s="273"/>
      <c r="BE294" s="274"/>
      <c r="BF294" s="275"/>
      <c r="BG294" s="275"/>
    </row>
    <row r="295">
      <c r="D295" s="273"/>
      <c r="E295" s="274"/>
      <c r="F295" s="275"/>
      <c r="G295" s="275"/>
      <c r="H295" s="273"/>
      <c r="I295" s="274"/>
      <c r="J295" s="275"/>
      <c r="K295" s="275"/>
      <c r="L295" s="273"/>
      <c r="M295" s="274"/>
      <c r="N295" s="275"/>
      <c r="O295" s="275"/>
      <c r="P295" s="273"/>
      <c r="Q295" s="274"/>
      <c r="R295" s="275"/>
      <c r="S295" s="278"/>
      <c r="T295" s="273"/>
      <c r="U295" s="274"/>
      <c r="V295" s="275"/>
      <c r="W295" s="275"/>
      <c r="X295" s="273"/>
      <c r="Y295" s="274"/>
      <c r="Z295" s="275"/>
      <c r="AA295" s="275"/>
      <c r="AB295" s="273"/>
      <c r="AC295" s="274"/>
      <c r="AD295" s="275"/>
      <c r="AE295" s="275"/>
      <c r="AF295" s="279"/>
      <c r="AG295" s="274"/>
      <c r="AH295" s="275"/>
      <c r="AI295" s="275"/>
      <c r="AJ295" s="273"/>
      <c r="AK295" s="274"/>
      <c r="AL295" s="275"/>
      <c r="AM295" s="275"/>
      <c r="AN295" s="273"/>
      <c r="AO295" s="274"/>
      <c r="AP295" s="275"/>
      <c r="AQ295" s="275"/>
      <c r="AR295" s="273"/>
      <c r="AS295" s="274"/>
      <c r="AT295" s="275"/>
      <c r="AU295" s="275"/>
      <c r="AV295" s="273"/>
      <c r="AW295" s="274"/>
      <c r="AX295" s="275"/>
      <c r="AY295" s="275"/>
      <c r="AZ295" s="273"/>
      <c r="BA295" s="274"/>
      <c r="BB295" s="275"/>
      <c r="BC295" s="275"/>
      <c r="BD295" s="273"/>
      <c r="BE295" s="274"/>
      <c r="BF295" s="275"/>
      <c r="BG295" s="275"/>
    </row>
    <row r="296">
      <c r="D296" s="273"/>
      <c r="E296" s="274"/>
      <c r="F296" s="275"/>
      <c r="G296" s="275"/>
      <c r="H296" s="273"/>
      <c r="I296" s="274"/>
      <c r="J296" s="275"/>
      <c r="K296" s="275"/>
      <c r="L296" s="273"/>
      <c r="M296" s="274"/>
      <c r="N296" s="275"/>
      <c r="O296" s="275"/>
      <c r="P296" s="273"/>
      <c r="Q296" s="274"/>
      <c r="R296" s="275"/>
      <c r="S296" s="278"/>
      <c r="T296" s="273"/>
      <c r="U296" s="274"/>
      <c r="V296" s="275"/>
      <c r="W296" s="275"/>
      <c r="X296" s="273"/>
      <c r="Y296" s="274"/>
      <c r="Z296" s="275"/>
      <c r="AA296" s="275"/>
      <c r="AB296" s="273"/>
      <c r="AC296" s="274"/>
      <c r="AD296" s="275"/>
      <c r="AE296" s="275"/>
      <c r="AF296" s="279"/>
      <c r="AG296" s="274"/>
      <c r="AH296" s="275"/>
      <c r="AI296" s="275"/>
      <c r="AJ296" s="273"/>
      <c r="AK296" s="274"/>
      <c r="AL296" s="275"/>
      <c r="AM296" s="275"/>
      <c r="AN296" s="273"/>
      <c r="AO296" s="274"/>
      <c r="AP296" s="275"/>
      <c r="AQ296" s="275"/>
      <c r="AR296" s="273"/>
      <c r="AS296" s="274"/>
      <c r="AT296" s="275"/>
      <c r="AU296" s="275"/>
      <c r="AV296" s="273"/>
      <c r="AW296" s="274"/>
      <c r="AX296" s="275"/>
      <c r="AY296" s="275"/>
      <c r="AZ296" s="273"/>
      <c r="BA296" s="274"/>
      <c r="BB296" s="275"/>
      <c r="BC296" s="275"/>
      <c r="BD296" s="273"/>
      <c r="BE296" s="274"/>
      <c r="BF296" s="275"/>
      <c r="BG296" s="275"/>
    </row>
    <row r="297">
      <c r="D297" s="273"/>
      <c r="E297" s="274"/>
      <c r="F297" s="275"/>
      <c r="G297" s="275"/>
      <c r="H297" s="273"/>
      <c r="I297" s="274"/>
      <c r="J297" s="275"/>
      <c r="K297" s="275"/>
      <c r="L297" s="273"/>
      <c r="M297" s="274"/>
      <c r="N297" s="275"/>
      <c r="O297" s="275"/>
      <c r="P297" s="273"/>
      <c r="Q297" s="274"/>
      <c r="R297" s="275"/>
      <c r="S297" s="278"/>
      <c r="T297" s="273"/>
      <c r="U297" s="274"/>
      <c r="V297" s="275"/>
      <c r="W297" s="275"/>
      <c r="X297" s="273"/>
      <c r="Y297" s="274"/>
      <c r="Z297" s="275"/>
      <c r="AA297" s="275"/>
      <c r="AB297" s="273"/>
      <c r="AC297" s="274"/>
      <c r="AD297" s="275"/>
      <c r="AE297" s="275"/>
      <c r="AF297" s="279"/>
      <c r="AG297" s="274"/>
      <c r="AH297" s="275"/>
      <c r="AI297" s="275"/>
      <c r="AJ297" s="273"/>
      <c r="AK297" s="274"/>
      <c r="AL297" s="275"/>
      <c r="AM297" s="275"/>
      <c r="AN297" s="273"/>
      <c r="AO297" s="274"/>
      <c r="AP297" s="275"/>
      <c r="AQ297" s="275"/>
      <c r="AR297" s="273"/>
      <c r="AS297" s="274"/>
      <c r="AT297" s="275"/>
      <c r="AU297" s="275"/>
      <c r="AV297" s="273"/>
      <c r="AW297" s="274"/>
      <c r="AX297" s="275"/>
      <c r="AY297" s="275"/>
      <c r="AZ297" s="273"/>
      <c r="BA297" s="274"/>
      <c r="BB297" s="275"/>
      <c r="BC297" s="275"/>
      <c r="BD297" s="273"/>
      <c r="BE297" s="274"/>
      <c r="BF297" s="275"/>
      <c r="BG297" s="275"/>
    </row>
    <row r="298">
      <c r="D298" s="273"/>
      <c r="E298" s="274"/>
      <c r="F298" s="275"/>
      <c r="G298" s="275"/>
      <c r="H298" s="273"/>
      <c r="I298" s="274"/>
      <c r="J298" s="275"/>
      <c r="K298" s="275"/>
      <c r="L298" s="273"/>
      <c r="M298" s="274"/>
      <c r="N298" s="275"/>
      <c r="O298" s="275"/>
      <c r="P298" s="273"/>
      <c r="Q298" s="274"/>
      <c r="R298" s="275"/>
      <c r="S298" s="278"/>
      <c r="T298" s="273"/>
      <c r="U298" s="274"/>
      <c r="V298" s="275"/>
      <c r="W298" s="275"/>
      <c r="X298" s="273"/>
      <c r="Y298" s="274"/>
      <c r="Z298" s="275"/>
      <c r="AA298" s="275"/>
      <c r="AB298" s="273"/>
      <c r="AC298" s="274"/>
      <c r="AD298" s="275"/>
      <c r="AE298" s="275"/>
      <c r="AF298" s="279"/>
      <c r="AG298" s="274"/>
      <c r="AH298" s="275"/>
      <c r="AI298" s="275"/>
      <c r="AJ298" s="273"/>
      <c r="AK298" s="274"/>
      <c r="AL298" s="275"/>
      <c r="AM298" s="275"/>
      <c r="AN298" s="273"/>
      <c r="AO298" s="274"/>
      <c r="AP298" s="275"/>
      <c r="AQ298" s="275"/>
      <c r="AR298" s="273"/>
      <c r="AS298" s="274"/>
      <c r="AT298" s="275"/>
      <c r="AU298" s="275"/>
      <c r="AV298" s="273"/>
      <c r="AW298" s="274"/>
      <c r="AX298" s="275"/>
      <c r="AY298" s="275"/>
      <c r="AZ298" s="273"/>
      <c r="BA298" s="274"/>
      <c r="BB298" s="275"/>
      <c r="BC298" s="275"/>
      <c r="BD298" s="273"/>
      <c r="BE298" s="274"/>
      <c r="BF298" s="275"/>
      <c r="BG298" s="275"/>
    </row>
    <row r="299">
      <c r="D299" s="273"/>
      <c r="E299" s="274"/>
      <c r="F299" s="275"/>
      <c r="G299" s="275"/>
      <c r="H299" s="273"/>
      <c r="I299" s="274"/>
      <c r="J299" s="275"/>
      <c r="K299" s="275"/>
      <c r="L299" s="273"/>
      <c r="M299" s="274"/>
      <c r="N299" s="275"/>
      <c r="O299" s="275"/>
      <c r="P299" s="273"/>
      <c r="Q299" s="274"/>
      <c r="R299" s="275"/>
      <c r="S299" s="278"/>
      <c r="T299" s="273"/>
      <c r="U299" s="274"/>
      <c r="V299" s="275"/>
      <c r="W299" s="275"/>
      <c r="X299" s="273"/>
      <c r="Y299" s="274"/>
      <c r="Z299" s="275"/>
      <c r="AA299" s="275"/>
      <c r="AB299" s="273"/>
      <c r="AC299" s="274"/>
      <c r="AD299" s="275"/>
      <c r="AE299" s="275"/>
      <c r="AF299" s="279"/>
      <c r="AG299" s="274"/>
      <c r="AH299" s="275"/>
      <c r="AI299" s="275"/>
      <c r="AJ299" s="273"/>
      <c r="AK299" s="274"/>
      <c r="AL299" s="275"/>
      <c r="AM299" s="275"/>
      <c r="AN299" s="273"/>
      <c r="AO299" s="274"/>
      <c r="AP299" s="275"/>
      <c r="AQ299" s="275"/>
      <c r="AR299" s="273"/>
      <c r="AS299" s="274"/>
      <c r="AT299" s="275"/>
      <c r="AU299" s="275"/>
      <c r="AV299" s="273"/>
      <c r="AW299" s="274"/>
      <c r="AX299" s="275"/>
      <c r="AY299" s="275"/>
      <c r="AZ299" s="273"/>
      <c r="BA299" s="274"/>
      <c r="BB299" s="275"/>
      <c r="BC299" s="275"/>
      <c r="BD299" s="273"/>
      <c r="BE299" s="274"/>
      <c r="BF299" s="275"/>
      <c r="BG299" s="275"/>
    </row>
    <row r="300">
      <c r="D300" s="273"/>
      <c r="E300" s="274"/>
      <c r="F300" s="275"/>
      <c r="G300" s="275"/>
      <c r="H300" s="273"/>
      <c r="I300" s="274"/>
      <c r="J300" s="275"/>
      <c r="K300" s="275"/>
      <c r="L300" s="273"/>
      <c r="M300" s="274"/>
      <c r="N300" s="275"/>
      <c r="O300" s="275"/>
      <c r="P300" s="273"/>
      <c r="Q300" s="274"/>
      <c r="R300" s="275"/>
      <c r="S300" s="278"/>
      <c r="T300" s="273"/>
      <c r="U300" s="274"/>
      <c r="V300" s="275"/>
      <c r="W300" s="275"/>
      <c r="X300" s="273"/>
      <c r="Y300" s="274"/>
      <c r="Z300" s="275"/>
      <c r="AA300" s="275"/>
      <c r="AB300" s="273"/>
      <c r="AC300" s="274"/>
      <c r="AD300" s="275"/>
      <c r="AE300" s="275"/>
      <c r="AF300" s="279"/>
      <c r="AG300" s="274"/>
      <c r="AH300" s="275"/>
      <c r="AI300" s="275"/>
      <c r="AJ300" s="273"/>
      <c r="AK300" s="274"/>
      <c r="AL300" s="275"/>
      <c r="AM300" s="275"/>
      <c r="AN300" s="273"/>
      <c r="AO300" s="274"/>
      <c r="AP300" s="275"/>
      <c r="AQ300" s="275"/>
      <c r="AR300" s="273"/>
      <c r="AS300" s="274"/>
      <c r="AT300" s="275"/>
      <c r="AU300" s="275"/>
      <c r="AV300" s="273"/>
      <c r="AW300" s="274"/>
      <c r="AX300" s="275"/>
      <c r="AY300" s="275"/>
      <c r="AZ300" s="273"/>
      <c r="BA300" s="274"/>
      <c r="BB300" s="275"/>
      <c r="BC300" s="275"/>
      <c r="BD300" s="273"/>
      <c r="BE300" s="274"/>
      <c r="BF300" s="275"/>
      <c r="BG300" s="275"/>
    </row>
    <row r="301">
      <c r="D301" s="273"/>
      <c r="E301" s="274"/>
      <c r="F301" s="275"/>
      <c r="G301" s="275"/>
      <c r="H301" s="273"/>
      <c r="I301" s="274"/>
      <c r="J301" s="275"/>
      <c r="K301" s="275"/>
      <c r="L301" s="273"/>
      <c r="M301" s="274"/>
      <c r="N301" s="275"/>
      <c r="O301" s="275"/>
      <c r="P301" s="273"/>
      <c r="Q301" s="274"/>
      <c r="R301" s="275"/>
      <c r="S301" s="278"/>
      <c r="T301" s="273"/>
      <c r="U301" s="274"/>
      <c r="V301" s="275"/>
      <c r="W301" s="275"/>
      <c r="X301" s="273"/>
      <c r="Y301" s="274"/>
      <c r="Z301" s="275"/>
      <c r="AA301" s="275"/>
      <c r="AB301" s="273"/>
      <c r="AC301" s="274"/>
      <c r="AD301" s="275"/>
      <c r="AE301" s="275"/>
      <c r="AF301" s="279"/>
      <c r="AG301" s="274"/>
      <c r="AH301" s="275"/>
      <c r="AI301" s="275"/>
      <c r="AJ301" s="273"/>
      <c r="AK301" s="274"/>
      <c r="AL301" s="275"/>
      <c r="AM301" s="275"/>
      <c r="AN301" s="273"/>
      <c r="AO301" s="274"/>
      <c r="AP301" s="275"/>
      <c r="AQ301" s="275"/>
      <c r="AR301" s="273"/>
      <c r="AS301" s="274"/>
      <c r="AT301" s="275"/>
      <c r="AU301" s="275"/>
      <c r="AV301" s="273"/>
      <c r="AW301" s="274"/>
      <c r="AX301" s="275"/>
      <c r="AY301" s="275"/>
      <c r="AZ301" s="273"/>
      <c r="BA301" s="274"/>
      <c r="BB301" s="275"/>
      <c r="BC301" s="275"/>
      <c r="BD301" s="273"/>
      <c r="BE301" s="274"/>
      <c r="BF301" s="275"/>
      <c r="BG301" s="275"/>
    </row>
    <row r="302">
      <c r="D302" s="273"/>
      <c r="E302" s="274"/>
      <c r="F302" s="275"/>
      <c r="G302" s="275"/>
      <c r="H302" s="273"/>
      <c r="I302" s="274"/>
      <c r="J302" s="275"/>
      <c r="K302" s="275"/>
      <c r="L302" s="273"/>
      <c r="M302" s="274"/>
      <c r="N302" s="275"/>
      <c r="O302" s="275"/>
      <c r="P302" s="273"/>
      <c r="Q302" s="274"/>
      <c r="R302" s="275"/>
      <c r="S302" s="278"/>
      <c r="T302" s="273"/>
      <c r="U302" s="274"/>
      <c r="V302" s="275"/>
      <c r="W302" s="275"/>
      <c r="X302" s="273"/>
      <c r="Y302" s="274"/>
      <c r="Z302" s="275"/>
      <c r="AA302" s="275"/>
      <c r="AB302" s="273"/>
      <c r="AC302" s="274"/>
      <c r="AD302" s="275"/>
      <c r="AE302" s="275"/>
      <c r="AF302" s="279"/>
      <c r="AG302" s="274"/>
      <c r="AH302" s="275"/>
      <c r="AI302" s="275"/>
      <c r="AJ302" s="273"/>
      <c r="AK302" s="274"/>
      <c r="AL302" s="275"/>
      <c r="AM302" s="275"/>
      <c r="AN302" s="273"/>
      <c r="AO302" s="274"/>
      <c r="AP302" s="275"/>
      <c r="AQ302" s="275"/>
      <c r="AR302" s="273"/>
      <c r="AS302" s="274"/>
      <c r="AT302" s="275"/>
      <c r="AU302" s="275"/>
      <c r="AV302" s="273"/>
      <c r="AW302" s="274"/>
      <c r="AX302" s="275"/>
      <c r="AY302" s="275"/>
      <c r="AZ302" s="273"/>
      <c r="BA302" s="274"/>
      <c r="BB302" s="275"/>
      <c r="BC302" s="275"/>
      <c r="BD302" s="273"/>
      <c r="BE302" s="274"/>
      <c r="BF302" s="275"/>
      <c r="BG302" s="275"/>
    </row>
    <row r="303">
      <c r="D303" s="273"/>
      <c r="E303" s="274"/>
      <c r="F303" s="275"/>
      <c r="G303" s="275"/>
      <c r="H303" s="273"/>
      <c r="I303" s="274"/>
      <c r="J303" s="275"/>
      <c r="K303" s="275"/>
      <c r="L303" s="273"/>
      <c r="M303" s="274"/>
      <c r="N303" s="275"/>
      <c r="O303" s="275"/>
      <c r="P303" s="273"/>
      <c r="Q303" s="274"/>
      <c r="R303" s="275"/>
      <c r="S303" s="278"/>
      <c r="T303" s="273"/>
      <c r="U303" s="274"/>
      <c r="V303" s="275"/>
      <c r="W303" s="275"/>
      <c r="X303" s="273"/>
      <c r="Y303" s="274"/>
      <c r="Z303" s="275"/>
      <c r="AA303" s="275"/>
      <c r="AB303" s="273"/>
      <c r="AC303" s="274"/>
      <c r="AD303" s="275"/>
      <c r="AE303" s="275"/>
      <c r="AF303" s="279"/>
      <c r="AG303" s="274"/>
      <c r="AH303" s="275"/>
      <c r="AI303" s="275"/>
      <c r="AJ303" s="273"/>
      <c r="AK303" s="274"/>
      <c r="AL303" s="275"/>
      <c r="AM303" s="275"/>
      <c r="AN303" s="273"/>
      <c r="AO303" s="274"/>
      <c r="AP303" s="275"/>
      <c r="AQ303" s="275"/>
      <c r="AR303" s="273"/>
      <c r="AS303" s="274"/>
      <c r="AT303" s="275"/>
      <c r="AU303" s="275"/>
      <c r="AV303" s="273"/>
      <c r="AW303" s="274"/>
      <c r="AX303" s="275"/>
      <c r="AY303" s="275"/>
      <c r="AZ303" s="273"/>
      <c r="BA303" s="274"/>
      <c r="BB303" s="275"/>
      <c r="BC303" s="275"/>
      <c r="BD303" s="273"/>
      <c r="BE303" s="274"/>
      <c r="BF303" s="275"/>
      <c r="BG303" s="275"/>
    </row>
    <row r="304">
      <c r="D304" s="273"/>
      <c r="E304" s="274"/>
      <c r="F304" s="275"/>
      <c r="G304" s="275"/>
      <c r="H304" s="273"/>
      <c r="I304" s="274"/>
      <c r="J304" s="275"/>
      <c r="K304" s="275"/>
      <c r="L304" s="273"/>
      <c r="M304" s="274"/>
      <c r="N304" s="275"/>
      <c r="O304" s="275"/>
      <c r="P304" s="273"/>
      <c r="Q304" s="274"/>
      <c r="R304" s="275"/>
      <c r="S304" s="278"/>
      <c r="T304" s="273"/>
      <c r="U304" s="274"/>
      <c r="V304" s="275"/>
      <c r="W304" s="275"/>
      <c r="X304" s="273"/>
      <c r="Y304" s="274"/>
      <c r="Z304" s="275"/>
      <c r="AA304" s="275"/>
      <c r="AB304" s="273"/>
      <c r="AC304" s="274"/>
      <c r="AD304" s="275"/>
      <c r="AE304" s="275"/>
      <c r="AF304" s="279"/>
      <c r="AG304" s="274"/>
      <c r="AH304" s="275"/>
      <c r="AI304" s="275"/>
      <c r="AJ304" s="273"/>
      <c r="AK304" s="274"/>
      <c r="AL304" s="275"/>
      <c r="AM304" s="275"/>
      <c r="AN304" s="273"/>
      <c r="AO304" s="274"/>
      <c r="AP304" s="275"/>
      <c r="AQ304" s="275"/>
      <c r="AR304" s="273"/>
      <c r="AS304" s="274"/>
      <c r="AT304" s="275"/>
      <c r="AU304" s="275"/>
      <c r="AV304" s="273"/>
      <c r="AW304" s="274"/>
      <c r="AX304" s="275"/>
      <c r="AY304" s="275"/>
      <c r="AZ304" s="273"/>
      <c r="BA304" s="274"/>
      <c r="BB304" s="275"/>
      <c r="BC304" s="275"/>
      <c r="BD304" s="273"/>
      <c r="BE304" s="274"/>
      <c r="BF304" s="275"/>
      <c r="BG304" s="275"/>
    </row>
    <row r="305">
      <c r="D305" s="273"/>
      <c r="E305" s="274"/>
      <c r="F305" s="275"/>
      <c r="G305" s="275"/>
      <c r="H305" s="273"/>
      <c r="I305" s="274"/>
      <c r="J305" s="275"/>
      <c r="K305" s="275"/>
      <c r="L305" s="273"/>
      <c r="M305" s="274"/>
      <c r="N305" s="275"/>
      <c r="O305" s="275"/>
      <c r="P305" s="273"/>
      <c r="Q305" s="274"/>
      <c r="R305" s="275"/>
      <c r="S305" s="278"/>
      <c r="T305" s="273"/>
      <c r="U305" s="274"/>
      <c r="V305" s="275"/>
      <c r="W305" s="275"/>
      <c r="X305" s="273"/>
      <c r="Y305" s="274"/>
      <c r="Z305" s="275"/>
      <c r="AA305" s="275"/>
      <c r="AB305" s="273"/>
      <c r="AC305" s="274"/>
      <c r="AD305" s="275"/>
      <c r="AE305" s="275"/>
      <c r="AF305" s="279"/>
      <c r="AG305" s="274"/>
      <c r="AH305" s="275"/>
      <c r="AI305" s="275"/>
      <c r="AJ305" s="273"/>
      <c r="AK305" s="274"/>
      <c r="AL305" s="275"/>
      <c r="AM305" s="275"/>
      <c r="AN305" s="273"/>
      <c r="AO305" s="274"/>
      <c r="AP305" s="275"/>
      <c r="AQ305" s="275"/>
      <c r="AR305" s="273"/>
      <c r="AS305" s="274"/>
      <c r="AT305" s="275"/>
      <c r="AU305" s="275"/>
      <c r="AV305" s="273"/>
      <c r="AW305" s="274"/>
      <c r="AX305" s="275"/>
      <c r="AY305" s="275"/>
      <c r="AZ305" s="273"/>
      <c r="BA305" s="274"/>
      <c r="BB305" s="275"/>
      <c r="BC305" s="275"/>
      <c r="BD305" s="273"/>
      <c r="BE305" s="274"/>
      <c r="BF305" s="275"/>
      <c r="BG305" s="275"/>
    </row>
    <row r="306">
      <c r="D306" s="273"/>
      <c r="E306" s="274"/>
      <c r="F306" s="275"/>
      <c r="G306" s="275"/>
      <c r="H306" s="273"/>
      <c r="I306" s="274"/>
      <c r="J306" s="275"/>
      <c r="K306" s="275"/>
      <c r="L306" s="273"/>
      <c r="M306" s="274"/>
      <c r="N306" s="275"/>
      <c r="O306" s="275"/>
      <c r="P306" s="273"/>
      <c r="Q306" s="274"/>
      <c r="R306" s="275"/>
      <c r="S306" s="278"/>
      <c r="T306" s="273"/>
      <c r="U306" s="274"/>
      <c r="V306" s="275"/>
      <c r="W306" s="275"/>
      <c r="X306" s="273"/>
      <c r="Y306" s="274"/>
      <c r="Z306" s="275"/>
      <c r="AA306" s="275"/>
      <c r="AB306" s="273"/>
      <c r="AC306" s="274"/>
      <c r="AD306" s="275"/>
      <c r="AE306" s="275"/>
      <c r="AF306" s="279"/>
      <c r="AG306" s="274"/>
      <c r="AH306" s="275"/>
      <c r="AI306" s="275"/>
      <c r="AJ306" s="273"/>
      <c r="AK306" s="274"/>
      <c r="AL306" s="275"/>
      <c r="AM306" s="275"/>
      <c r="AN306" s="273"/>
      <c r="AO306" s="274"/>
      <c r="AP306" s="275"/>
      <c r="AQ306" s="275"/>
      <c r="AR306" s="273"/>
      <c r="AS306" s="274"/>
      <c r="AT306" s="275"/>
      <c r="AU306" s="275"/>
      <c r="AV306" s="273"/>
      <c r="AW306" s="274"/>
      <c r="AX306" s="275"/>
      <c r="AY306" s="275"/>
      <c r="AZ306" s="273"/>
      <c r="BA306" s="274"/>
      <c r="BB306" s="275"/>
      <c r="BC306" s="275"/>
      <c r="BD306" s="273"/>
      <c r="BE306" s="274"/>
      <c r="BF306" s="275"/>
      <c r="BG306" s="275"/>
    </row>
    <row r="307">
      <c r="D307" s="273"/>
      <c r="E307" s="274"/>
      <c r="F307" s="275"/>
      <c r="G307" s="275"/>
      <c r="H307" s="273"/>
      <c r="I307" s="274"/>
      <c r="J307" s="275"/>
      <c r="K307" s="275"/>
      <c r="L307" s="273"/>
      <c r="M307" s="274"/>
      <c r="N307" s="275"/>
      <c r="O307" s="275"/>
      <c r="P307" s="273"/>
      <c r="Q307" s="274"/>
      <c r="R307" s="275"/>
      <c r="S307" s="278"/>
      <c r="T307" s="273"/>
      <c r="U307" s="274"/>
      <c r="V307" s="275"/>
      <c r="W307" s="275"/>
      <c r="X307" s="273"/>
      <c r="Y307" s="274"/>
      <c r="Z307" s="275"/>
      <c r="AA307" s="275"/>
      <c r="AB307" s="273"/>
      <c r="AC307" s="274"/>
      <c r="AD307" s="275"/>
      <c r="AE307" s="275"/>
      <c r="AF307" s="279"/>
      <c r="AG307" s="274"/>
      <c r="AH307" s="275"/>
      <c r="AI307" s="275"/>
      <c r="AJ307" s="273"/>
      <c r="AK307" s="274"/>
      <c r="AL307" s="275"/>
      <c r="AM307" s="275"/>
      <c r="AN307" s="273"/>
      <c r="AO307" s="274"/>
      <c r="AP307" s="275"/>
      <c r="AQ307" s="275"/>
      <c r="AR307" s="273"/>
      <c r="AS307" s="274"/>
      <c r="AT307" s="275"/>
      <c r="AU307" s="275"/>
      <c r="AV307" s="273"/>
      <c r="AW307" s="274"/>
      <c r="AX307" s="275"/>
      <c r="AY307" s="275"/>
      <c r="AZ307" s="273"/>
      <c r="BA307" s="274"/>
      <c r="BB307" s="275"/>
      <c r="BC307" s="275"/>
      <c r="BD307" s="273"/>
      <c r="BE307" s="274"/>
      <c r="BF307" s="275"/>
      <c r="BG307" s="275"/>
    </row>
    <row r="308">
      <c r="D308" s="273"/>
      <c r="E308" s="274"/>
      <c r="F308" s="275"/>
      <c r="G308" s="275"/>
      <c r="H308" s="273"/>
      <c r="I308" s="274"/>
      <c r="J308" s="275"/>
      <c r="K308" s="275"/>
      <c r="L308" s="273"/>
      <c r="M308" s="274"/>
      <c r="N308" s="275"/>
      <c r="O308" s="275"/>
      <c r="P308" s="273"/>
      <c r="Q308" s="274"/>
      <c r="R308" s="275"/>
      <c r="S308" s="278"/>
      <c r="T308" s="273"/>
      <c r="U308" s="274"/>
      <c r="V308" s="275"/>
      <c r="W308" s="275"/>
      <c r="X308" s="273"/>
      <c r="Y308" s="274"/>
      <c r="Z308" s="275"/>
      <c r="AA308" s="275"/>
      <c r="AB308" s="273"/>
      <c r="AC308" s="274"/>
      <c r="AD308" s="275"/>
      <c r="AE308" s="275"/>
      <c r="AF308" s="279"/>
      <c r="AG308" s="274"/>
      <c r="AH308" s="275"/>
      <c r="AI308" s="275"/>
      <c r="AJ308" s="273"/>
      <c r="AK308" s="274"/>
      <c r="AL308" s="275"/>
      <c r="AM308" s="275"/>
      <c r="AN308" s="273"/>
      <c r="AO308" s="274"/>
      <c r="AP308" s="275"/>
      <c r="AQ308" s="275"/>
      <c r="AR308" s="273"/>
      <c r="AS308" s="274"/>
      <c r="AT308" s="275"/>
      <c r="AU308" s="275"/>
      <c r="AV308" s="273"/>
      <c r="AW308" s="274"/>
      <c r="AX308" s="275"/>
      <c r="AY308" s="275"/>
      <c r="AZ308" s="273"/>
      <c r="BA308" s="274"/>
      <c r="BB308" s="275"/>
      <c r="BC308" s="275"/>
      <c r="BD308" s="273"/>
      <c r="BE308" s="274"/>
      <c r="BF308" s="275"/>
      <c r="BG308" s="275"/>
    </row>
    <row r="309">
      <c r="D309" s="273"/>
      <c r="E309" s="274"/>
      <c r="F309" s="275"/>
      <c r="G309" s="275"/>
      <c r="H309" s="273"/>
      <c r="I309" s="274"/>
      <c r="J309" s="275"/>
      <c r="K309" s="275"/>
      <c r="L309" s="273"/>
      <c r="M309" s="274"/>
      <c r="N309" s="275"/>
      <c r="O309" s="275"/>
      <c r="P309" s="273"/>
      <c r="Q309" s="274"/>
      <c r="R309" s="275"/>
      <c r="S309" s="278"/>
      <c r="T309" s="273"/>
      <c r="U309" s="274"/>
      <c r="V309" s="275"/>
      <c r="W309" s="275"/>
      <c r="X309" s="273"/>
      <c r="Y309" s="274"/>
      <c r="Z309" s="275"/>
      <c r="AA309" s="275"/>
      <c r="AB309" s="273"/>
      <c r="AC309" s="274"/>
      <c r="AD309" s="275"/>
      <c r="AE309" s="275"/>
      <c r="AF309" s="279"/>
      <c r="AG309" s="274"/>
      <c r="AH309" s="275"/>
      <c r="AI309" s="275"/>
      <c r="AJ309" s="273"/>
      <c r="AK309" s="274"/>
      <c r="AL309" s="275"/>
      <c r="AM309" s="275"/>
      <c r="AN309" s="273"/>
      <c r="AO309" s="274"/>
      <c r="AP309" s="275"/>
      <c r="AQ309" s="275"/>
      <c r="AR309" s="273"/>
      <c r="AS309" s="274"/>
      <c r="AT309" s="275"/>
      <c r="AU309" s="275"/>
      <c r="AV309" s="273"/>
      <c r="AW309" s="274"/>
      <c r="AX309" s="275"/>
      <c r="AY309" s="275"/>
      <c r="AZ309" s="273"/>
      <c r="BA309" s="274"/>
      <c r="BB309" s="275"/>
      <c r="BC309" s="275"/>
      <c r="BD309" s="273"/>
      <c r="BE309" s="274"/>
      <c r="BF309" s="275"/>
      <c r="BG309" s="275"/>
    </row>
    <row r="310">
      <c r="D310" s="273"/>
      <c r="E310" s="274"/>
      <c r="F310" s="275"/>
      <c r="G310" s="275"/>
      <c r="H310" s="273"/>
      <c r="I310" s="274"/>
      <c r="J310" s="275"/>
      <c r="K310" s="275"/>
      <c r="L310" s="273"/>
      <c r="M310" s="274"/>
      <c r="N310" s="275"/>
      <c r="O310" s="275"/>
      <c r="P310" s="273"/>
      <c r="Q310" s="274"/>
      <c r="R310" s="275"/>
      <c r="S310" s="278"/>
      <c r="T310" s="273"/>
      <c r="U310" s="274"/>
      <c r="V310" s="275"/>
      <c r="W310" s="275"/>
      <c r="X310" s="273"/>
      <c r="Y310" s="274"/>
      <c r="Z310" s="275"/>
      <c r="AA310" s="275"/>
      <c r="AB310" s="273"/>
      <c r="AC310" s="274"/>
      <c r="AD310" s="275"/>
      <c r="AE310" s="275"/>
      <c r="AF310" s="279"/>
      <c r="AG310" s="274"/>
      <c r="AH310" s="275"/>
      <c r="AI310" s="275"/>
      <c r="AJ310" s="273"/>
      <c r="AK310" s="274"/>
      <c r="AL310" s="275"/>
      <c r="AM310" s="275"/>
      <c r="AN310" s="273"/>
      <c r="AO310" s="274"/>
      <c r="AP310" s="275"/>
      <c r="AQ310" s="275"/>
      <c r="AR310" s="273"/>
      <c r="AS310" s="274"/>
      <c r="AT310" s="275"/>
      <c r="AU310" s="275"/>
      <c r="AV310" s="273"/>
      <c r="AW310" s="274"/>
      <c r="AX310" s="275"/>
      <c r="AY310" s="275"/>
      <c r="AZ310" s="273"/>
      <c r="BA310" s="274"/>
      <c r="BB310" s="275"/>
      <c r="BC310" s="275"/>
      <c r="BD310" s="273"/>
      <c r="BE310" s="274"/>
      <c r="BF310" s="275"/>
      <c r="BG310" s="275"/>
    </row>
    <row r="311">
      <c r="D311" s="273"/>
      <c r="E311" s="274"/>
      <c r="F311" s="275"/>
      <c r="G311" s="275"/>
      <c r="H311" s="273"/>
      <c r="I311" s="274"/>
      <c r="J311" s="275"/>
      <c r="K311" s="275"/>
      <c r="L311" s="273"/>
      <c r="M311" s="274"/>
      <c r="N311" s="275"/>
      <c r="O311" s="275"/>
      <c r="P311" s="273"/>
      <c r="Q311" s="274"/>
      <c r="R311" s="275"/>
      <c r="S311" s="278"/>
      <c r="T311" s="273"/>
      <c r="U311" s="274"/>
      <c r="V311" s="275"/>
      <c r="W311" s="275"/>
      <c r="X311" s="273"/>
      <c r="Y311" s="274"/>
      <c r="Z311" s="275"/>
      <c r="AA311" s="275"/>
      <c r="AB311" s="273"/>
      <c r="AC311" s="274"/>
      <c r="AD311" s="275"/>
      <c r="AE311" s="275"/>
      <c r="AF311" s="279"/>
      <c r="AG311" s="274"/>
      <c r="AH311" s="275"/>
      <c r="AI311" s="275"/>
      <c r="AJ311" s="273"/>
      <c r="AK311" s="274"/>
      <c r="AL311" s="275"/>
      <c r="AM311" s="275"/>
      <c r="AN311" s="273"/>
      <c r="AO311" s="274"/>
      <c r="AP311" s="275"/>
      <c r="AQ311" s="275"/>
      <c r="AR311" s="273"/>
      <c r="AS311" s="274"/>
      <c r="AT311" s="275"/>
      <c r="AU311" s="275"/>
      <c r="AV311" s="273"/>
      <c r="AW311" s="274"/>
      <c r="AX311" s="275"/>
      <c r="AY311" s="275"/>
      <c r="AZ311" s="273"/>
      <c r="BA311" s="274"/>
      <c r="BB311" s="275"/>
      <c r="BC311" s="275"/>
      <c r="BD311" s="273"/>
      <c r="BE311" s="274"/>
      <c r="BF311" s="275"/>
      <c r="BG311" s="275"/>
    </row>
    <row r="312">
      <c r="D312" s="273"/>
      <c r="E312" s="274"/>
      <c r="F312" s="275"/>
      <c r="G312" s="275"/>
      <c r="H312" s="273"/>
      <c r="I312" s="274"/>
      <c r="J312" s="275"/>
      <c r="K312" s="275"/>
      <c r="L312" s="273"/>
      <c r="M312" s="274"/>
      <c r="N312" s="275"/>
      <c r="O312" s="275"/>
      <c r="P312" s="273"/>
      <c r="Q312" s="274"/>
      <c r="R312" s="275"/>
      <c r="S312" s="278"/>
      <c r="T312" s="273"/>
      <c r="U312" s="274"/>
      <c r="V312" s="275"/>
      <c r="W312" s="275"/>
      <c r="X312" s="273"/>
      <c r="Y312" s="274"/>
      <c r="Z312" s="275"/>
      <c r="AA312" s="275"/>
      <c r="AB312" s="273"/>
      <c r="AC312" s="274"/>
      <c r="AD312" s="275"/>
      <c r="AE312" s="275"/>
      <c r="AF312" s="279"/>
      <c r="AG312" s="274"/>
      <c r="AH312" s="275"/>
      <c r="AI312" s="275"/>
      <c r="AJ312" s="273"/>
      <c r="AK312" s="274"/>
      <c r="AL312" s="275"/>
      <c r="AM312" s="275"/>
      <c r="AN312" s="273"/>
      <c r="AO312" s="274"/>
      <c r="AP312" s="275"/>
      <c r="AQ312" s="275"/>
      <c r="AR312" s="273"/>
      <c r="AS312" s="274"/>
      <c r="AT312" s="275"/>
      <c r="AU312" s="275"/>
      <c r="AV312" s="273"/>
      <c r="AW312" s="274"/>
      <c r="AX312" s="275"/>
      <c r="AY312" s="275"/>
      <c r="AZ312" s="273"/>
      <c r="BA312" s="274"/>
      <c r="BB312" s="275"/>
      <c r="BC312" s="275"/>
      <c r="BD312" s="273"/>
      <c r="BE312" s="274"/>
      <c r="BF312" s="275"/>
      <c r="BG312" s="275"/>
    </row>
    <row r="313">
      <c r="D313" s="273"/>
      <c r="E313" s="274"/>
      <c r="F313" s="275"/>
      <c r="G313" s="275"/>
      <c r="H313" s="273"/>
      <c r="I313" s="274"/>
      <c r="J313" s="275"/>
      <c r="K313" s="275"/>
      <c r="L313" s="273"/>
      <c r="M313" s="274"/>
      <c r="N313" s="275"/>
      <c r="O313" s="275"/>
      <c r="P313" s="273"/>
      <c r="Q313" s="274"/>
      <c r="R313" s="275"/>
      <c r="S313" s="278"/>
      <c r="T313" s="273"/>
      <c r="U313" s="274"/>
      <c r="V313" s="275"/>
      <c r="W313" s="275"/>
      <c r="X313" s="273"/>
      <c r="Y313" s="274"/>
      <c r="Z313" s="275"/>
      <c r="AA313" s="275"/>
      <c r="AB313" s="273"/>
      <c r="AC313" s="274"/>
      <c r="AD313" s="275"/>
      <c r="AE313" s="275"/>
      <c r="AF313" s="279"/>
      <c r="AG313" s="274"/>
      <c r="AH313" s="275"/>
      <c r="AI313" s="275"/>
      <c r="AJ313" s="273"/>
      <c r="AK313" s="274"/>
      <c r="AL313" s="275"/>
      <c r="AM313" s="275"/>
      <c r="AN313" s="273"/>
      <c r="AO313" s="274"/>
      <c r="AP313" s="275"/>
      <c r="AQ313" s="275"/>
      <c r="AR313" s="273"/>
      <c r="AS313" s="274"/>
      <c r="AT313" s="275"/>
      <c r="AU313" s="275"/>
      <c r="AV313" s="273"/>
      <c r="AW313" s="274"/>
      <c r="AX313" s="275"/>
      <c r="AY313" s="275"/>
      <c r="AZ313" s="273"/>
      <c r="BA313" s="274"/>
      <c r="BB313" s="275"/>
      <c r="BC313" s="275"/>
      <c r="BD313" s="273"/>
      <c r="BE313" s="274"/>
      <c r="BF313" s="275"/>
      <c r="BG313" s="275"/>
    </row>
    <row r="314">
      <c r="D314" s="273"/>
      <c r="E314" s="274"/>
      <c r="F314" s="275"/>
      <c r="G314" s="275"/>
      <c r="H314" s="273"/>
      <c r="I314" s="274"/>
      <c r="J314" s="275"/>
      <c r="K314" s="275"/>
      <c r="L314" s="273"/>
      <c r="M314" s="274"/>
      <c r="N314" s="275"/>
      <c r="O314" s="275"/>
      <c r="P314" s="273"/>
      <c r="Q314" s="274"/>
      <c r="R314" s="275"/>
      <c r="S314" s="278"/>
      <c r="T314" s="273"/>
      <c r="U314" s="274"/>
      <c r="V314" s="275"/>
      <c r="W314" s="275"/>
      <c r="X314" s="273"/>
      <c r="Y314" s="274"/>
      <c r="Z314" s="275"/>
      <c r="AA314" s="275"/>
      <c r="AB314" s="273"/>
      <c r="AC314" s="274"/>
      <c r="AD314" s="275"/>
      <c r="AE314" s="275"/>
      <c r="AF314" s="279"/>
      <c r="AG314" s="274"/>
      <c r="AH314" s="275"/>
      <c r="AI314" s="275"/>
      <c r="AJ314" s="273"/>
      <c r="AK314" s="274"/>
      <c r="AL314" s="275"/>
      <c r="AM314" s="275"/>
      <c r="AN314" s="273"/>
      <c r="AO314" s="274"/>
      <c r="AP314" s="275"/>
      <c r="AQ314" s="275"/>
      <c r="AR314" s="273"/>
      <c r="AS314" s="274"/>
      <c r="AT314" s="275"/>
      <c r="AU314" s="275"/>
      <c r="AV314" s="273"/>
      <c r="AW314" s="274"/>
      <c r="AX314" s="275"/>
      <c r="AY314" s="275"/>
      <c r="AZ314" s="273"/>
      <c r="BA314" s="274"/>
      <c r="BB314" s="275"/>
      <c r="BC314" s="275"/>
      <c r="BD314" s="273"/>
      <c r="BE314" s="274"/>
      <c r="BF314" s="275"/>
      <c r="BG314" s="275"/>
    </row>
    <row r="315">
      <c r="D315" s="273"/>
      <c r="E315" s="274"/>
      <c r="F315" s="275"/>
      <c r="G315" s="275"/>
      <c r="H315" s="273"/>
      <c r="I315" s="274"/>
      <c r="J315" s="275"/>
      <c r="K315" s="275"/>
      <c r="L315" s="273"/>
      <c r="M315" s="274"/>
      <c r="N315" s="275"/>
      <c r="O315" s="275"/>
      <c r="P315" s="273"/>
      <c r="Q315" s="274"/>
      <c r="R315" s="275"/>
      <c r="S315" s="278"/>
      <c r="T315" s="273"/>
      <c r="U315" s="274"/>
      <c r="V315" s="275"/>
      <c r="W315" s="275"/>
      <c r="X315" s="273"/>
      <c r="Y315" s="274"/>
      <c r="Z315" s="275"/>
      <c r="AA315" s="275"/>
      <c r="AB315" s="273"/>
      <c r="AC315" s="274"/>
      <c r="AD315" s="275"/>
      <c r="AE315" s="275"/>
      <c r="AF315" s="279"/>
      <c r="AG315" s="274"/>
      <c r="AH315" s="275"/>
      <c r="AI315" s="275"/>
      <c r="AJ315" s="273"/>
      <c r="AK315" s="274"/>
      <c r="AL315" s="275"/>
      <c r="AM315" s="275"/>
      <c r="AN315" s="273"/>
      <c r="AO315" s="274"/>
      <c r="AP315" s="275"/>
      <c r="AQ315" s="275"/>
      <c r="AR315" s="273"/>
      <c r="AS315" s="274"/>
      <c r="AT315" s="275"/>
      <c r="AU315" s="275"/>
      <c r="AV315" s="273"/>
      <c r="AW315" s="274"/>
      <c r="AX315" s="275"/>
      <c r="AY315" s="275"/>
      <c r="AZ315" s="273"/>
      <c r="BA315" s="274"/>
      <c r="BB315" s="275"/>
      <c r="BC315" s="275"/>
      <c r="BD315" s="273"/>
      <c r="BE315" s="274"/>
      <c r="BF315" s="275"/>
      <c r="BG315" s="275"/>
    </row>
    <row r="316">
      <c r="D316" s="273"/>
      <c r="E316" s="274"/>
      <c r="F316" s="275"/>
      <c r="G316" s="275"/>
      <c r="H316" s="273"/>
      <c r="I316" s="274"/>
      <c r="J316" s="275"/>
      <c r="K316" s="275"/>
      <c r="L316" s="273"/>
      <c r="M316" s="274"/>
      <c r="N316" s="275"/>
      <c r="O316" s="275"/>
      <c r="P316" s="273"/>
      <c r="Q316" s="274"/>
      <c r="R316" s="275"/>
      <c r="S316" s="278"/>
      <c r="T316" s="273"/>
      <c r="U316" s="274"/>
      <c r="V316" s="275"/>
      <c r="W316" s="275"/>
      <c r="X316" s="273"/>
      <c r="Y316" s="274"/>
      <c r="Z316" s="275"/>
      <c r="AA316" s="275"/>
      <c r="AB316" s="273"/>
      <c r="AC316" s="274"/>
      <c r="AD316" s="275"/>
      <c r="AE316" s="275"/>
      <c r="AF316" s="279"/>
      <c r="AG316" s="274"/>
      <c r="AH316" s="275"/>
      <c r="AI316" s="275"/>
      <c r="AJ316" s="273"/>
      <c r="AK316" s="274"/>
      <c r="AL316" s="275"/>
      <c r="AM316" s="275"/>
      <c r="AN316" s="273"/>
      <c r="AO316" s="274"/>
      <c r="AP316" s="275"/>
      <c r="AQ316" s="275"/>
      <c r="AR316" s="273"/>
      <c r="AS316" s="274"/>
      <c r="AT316" s="275"/>
      <c r="AU316" s="275"/>
      <c r="AV316" s="273"/>
      <c r="AW316" s="274"/>
      <c r="AX316" s="275"/>
      <c r="AY316" s="275"/>
      <c r="AZ316" s="273"/>
      <c r="BA316" s="274"/>
      <c r="BB316" s="275"/>
      <c r="BC316" s="275"/>
      <c r="BD316" s="273"/>
      <c r="BE316" s="274"/>
      <c r="BF316" s="275"/>
      <c r="BG316" s="275"/>
    </row>
    <row r="317">
      <c r="D317" s="273"/>
      <c r="E317" s="274"/>
      <c r="F317" s="275"/>
      <c r="G317" s="275"/>
      <c r="H317" s="273"/>
      <c r="I317" s="274"/>
      <c r="J317" s="275"/>
      <c r="K317" s="275"/>
      <c r="L317" s="273"/>
      <c r="M317" s="274"/>
      <c r="N317" s="275"/>
      <c r="O317" s="275"/>
      <c r="P317" s="273"/>
      <c r="Q317" s="274"/>
      <c r="R317" s="275"/>
      <c r="S317" s="278"/>
      <c r="T317" s="273"/>
      <c r="U317" s="274"/>
      <c r="V317" s="275"/>
      <c r="W317" s="275"/>
      <c r="X317" s="273"/>
      <c r="Y317" s="274"/>
      <c r="Z317" s="275"/>
      <c r="AA317" s="275"/>
      <c r="AB317" s="273"/>
      <c r="AC317" s="274"/>
      <c r="AD317" s="275"/>
      <c r="AE317" s="275"/>
      <c r="AF317" s="279"/>
      <c r="AG317" s="274"/>
      <c r="AH317" s="275"/>
      <c r="AI317" s="275"/>
      <c r="AJ317" s="273"/>
      <c r="AK317" s="274"/>
      <c r="AL317" s="275"/>
      <c r="AM317" s="275"/>
      <c r="AN317" s="273"/>
      <c r="AO317" s="274"/>
      <c r="AP317" s="275"/>
      <c r="AQ317" s="275"/>
      <c r="AR317" s="273"/>
      <c r="AS317" s="274"/>
      <c r="AT317" s="275"/>
      <c r="AU317" s="275"/>
      <c r="AV317" s="273"/>
      <c r="AW317" s="274"/>
      <c r="AX317" s="275"/>
      <c r="AY317" s="275"/>
      <c r="AZ317" s="273"/>
      <c r="BA317" s="274"/>
      <c r="BB317" s="275"/>
      <c r="BC317" s="275"/>
      <c r="BD317" s="273"/>
      <c r="BE317" s="274"/>
      <c r="BF317" s="275"/>
      <c r="BG317" s="275"/>
    </row>
    <row r="318">
      <c r="D318" s="273"/>
      <c r="E318" s="274"/>
      <c r="F318" s="275"/>
      <c r="G318" s="275"/>
      <c r="H318" s="273"/>
      <c r="I318" s="274"/>
      <c r="J318" s="275"/>
      <c r="K318" s="275"/>
      <c r="L318" s="273"/>
      <c r="M318" s="274"/>
      <c r="N318" s="275"/>
      <c r="O318" s="275"/>
      <c r="P318" s="273"/>
      <c r="Q318" s="274"/>
      <c r="R318" s="275"/>
      <c r="S318" s="278"/>
      <c r="T318" s="273"/>
      <c r="U318" s="274"/>
      <c r="V318" s="275"/>
      <c r="W318" s="275"/>
      <c r="X318" s="273"/>
      <c r="Y318" s="274"/>
      <c r="Z318" s="275"/>
      <c r="AA318" s="275"/>
      <c r="AB318" s="273"/>
      <c r="AC318" s="274"/>
      <c r="AD318" s="275"/>
      <c r="AE318" s="275"/>
      <c r="AF318" s="279"/>
      <c r="AG318" s="274"/>
      <c r="AH318" s="275"/>
      <c r="AI318" s="275"/>
      <c r="AJ318" s="273"/>
      <c r="AK318" s="274"/>
      <c r="AL318" s="275"/>
      <c r="AM318" s="275"/>
      <c r="AN318" s="273"/>
      <c r="AO318" s="274"/>
      <c r="AP318" s="275"/>
      <c r="AQ318" s="275"/>
      <c r="AR318" s="273"/>
      <c r="AS318" s="274"/>
      <c r="AT318" s="275"/>
      <c r="AU318" s="275"/>
      <c r="AV318" s="273"/>
      <c r="AW318" s="274"/>
      <c r="AX318" s="275"/>
      <c r="AY318" s="275"/>
      <c r="AZ318" s="273"/>
      <c r="BA318" s="274"/>
      <c r="BB318" s="275"/>
      <c r="BC318" s="275"/>
      <c r="BD318" s="273"/>
      <c r="BE318" s="274"/>
      <c r="BF318" s="275"/>
      <c r="BG318" s="275"/>
    </row>
    <row r="319">
      <c r="D319" s="273"/>
      <c r="E319" s="274"/>
      <c r="F319" s="275"/>
      <c r="G319" s="275"/>
      <c r="H319" s="273"/>
      <c r="I319" s="274"/>
      <c r="J319" s="275"/>
      <c r="K319" s="275"/>
      <c r="L319" s="273"/>
      <c r="M319" s="274"/>
      <c r="N319" s="275"/>
      <c r="O319" s="275"/>
      <c r="P319" s="273"/>
      <c r="Q319" s="274"/>
      <c r="R319" s="275"/>
      <c r="S319" s="278"/>
      <c r="T319" s="273"/>
      <c r="U319" s="274"/>
      <c r="V319" s="275"/>
      <c r="W319" s="275"/>
      <c r="X319" s="273"/>
      <c r="Y319" s="274"/>
      <c r="Z319" s="275"/>
      <c r="AA319" s="275"/>
      <c r="AB319" s="273"/>
      <c r="AC319" s="274"/>
      <c r="AD319" s="275"/>
      <c r="AE319" s="275"/>
      <c r="AF319" s="279"/>
      <c r="AG319" s="274"/>
      <c r="AH319" s="275"/>
      <c r="AI319" s="275"/>
      <c r="AJ319" s="273"/>
      <c r="AK319" s="274"/>
      <c r="AL319" s="275"/>
      <c r="AM319" s="275"/>
      <c r="AN319" s="273"/>
      <c r="AO319" s="274"/>
      <c r="AP319" s="275"/>
      <c r="AQ319" s="275"/>
      <c r="AR319" s="273"/>
      <c r="AS319" s="274"/>
      <c r="AT319" s="275"/>
      <c r="AU319" s="275"/>
      <c r="AV319" s="273"/>
      <c r="AW319" s="274"/>
      <c r="AX319" s="275"/>
      <c r="AY319" s="275"/>
      <c r="AZ319" s="273"/>
      <c r="BA319" s="274"/>
      <c r="BB319" s="275"/>
      <c r="BC319" s="275"/>
      <c r="BD319" s="273"/>
      <c r="BE319" s="274"/>
      <c r="BF319" s="275"/>
      <c r="BG319" s="275"/>
    </row>
    <row r="320">
      <c r="D320" s="273"/>
      <c r="E320" s="274"/>
      <c r="F320" s="275"/>
      <c r="G320" s="275"/>
      <c r="H320" s="273"/>
      <c r="I320" s="274"/>
      <c r="J320" s="275"/>
      <c r="K320" s="275"/>
      <c r="L320" s="273"/>
      <c r="M320" s="274"/>
      <c r="N320" s="275"/>
      <c r="O320" s="275"/>
      <c r="P320" s="273"/>
      <c r="Q320" s="274"/>
      <c r="R320" s="275"/>
      <c r="S320" s="278"/>
      <c r="T320" s="273"/>
      <c r="U320" s="274"/>
      <c r="V320" s="275"/>
      <c r="W320" s="275"/>
      <c r="X320" s="273"/>
      <c r="Y320" s="274"/>
      <c r="Z320" s="275"/>
      <c r="AA320" s="275"/>
      <c r="AB320" s="273"/>
      <c r="AC320" s="274"/>
      <c r="AD320" s="275"/>
      <c r="AE320" s="275"/>
      <c r="AF320" s="279"/>
      <c r="AG320" s="274"/>
      <c r="AH320" s="275"/>
      <c r="AI320" s="275"/>
      <c r="AJ320" s="273"/>
      <c r="AK320" s="274"/>
      <c r="AL320" s="275"/>
      <c r="AM320" s="275"/>
      <c r="AN320" s="273"/>
      <c r="AO320" s="274"/>
      <c r="AP320" s="275"/>
      <c r="AQ320" s="275"/>
      <c r="AR320" s="273"/>
      <c r="AS320" s="274"/>
      <c r="AT320" s="275"/>
      <c r="AU320" s="275"/>
      <c r="AV320" s="273"/>
      <c r="AW320" s="274"/>
      <c r="AX320" s="275"/>
      <c r="AY320" s="275"/>
      <c r="AZ320" s="273"/>
      <c r="BA320" s="274"/>
      <c r="BB320" s="275"/>
      <c r="BC320" s="275"/>
      <c r="BD320" s="273"/>
      <c r="BE320" s="274"/>
      <c r="BF320" s="275"/>
      <c r="BG320" s="275"/>
    </row>
    <row r="321">
      <c r="D321" s="273"/>
      <c r="E321" s="274"/>
      <c r="F321" s="275"/>
      <c r="G321" s="275"/>
      <c r="H321" s="273"/>
      <c r="I321" s="274"/>
      <c r="J321" s="275"/>
      <c r="K321" s="275"/>
      <c r="L321" s="273"/>
      <c r="M321" s="274"/>
      <c r="N321" s="275"/>
      <c r="O321" s="275"/>
      <c r="P321" s="273"/>
      <c r="Q321" s="274"/>
      <c r="R321" s="275"/>
      <c r="S321" s="278"/>
      <c r="T321" s="273"/>
      <c r="U321" s="274"/>
      <c r="V321" s="275"/>
      <c r="W321" s="275"/>
      <c r="X321" s="273"/>
      <c r="Y321" s="274"/>
      <c r="Z321" s="275"/>
      <c r="AA321" s="275"/>
      <c r="AB321" s="273"/>
      <c r="AC321" s="274"/>
      <c r="AD321" s="275"/>
      <c r="AE321" s="275"/>
      <c r="AF321" s="279"/>
      <c r="AG321" s="274"/>
      <c r="AH321" s="275"/>
      <c r="AI321" s="275"/>
      <c r="AJ321" s="273"/>
      <c r="AK321" s="274"/>
      <c r="AL321" s="275"/>
      <c r="AM321" s="275"/>
      <c r="AN321" s="273"/>
      <c r="AO321" s="274"/>
      <c r="AP321" s="275"/>
      <c r="AQ321" s="275"/>
      <c r="AR321" s="273"/>
      <c r="AS321" s="274"/>
      <c r="AT321" s="275"/>
      <c r="AU321" s="275"/>
      <c r="AV321" s="273"/>
      <c r="AW321" s="274"/>
      <c r="AX321" s="275"/>
      <c r="AY321" s="275"/>
      <c r="AZ321" s="273"/>
      <c r="BA321" s="274"/>
      <c r="BB321" s="275"/>
      <c r="BC321" s="275"/>
      <c r="BD321" s="273"/>
      <c r="BE321" s="274"/>
      <c r="BF321" s="275"/>
      <c r="BG321" s="275"/>
    </row>
    <row r="322">
      <c r="D322" s="273"/>
      <c r="E322" s="274"/>
      <c r="F322" s="275"/>
      <c r="G322" s="275"/>
      <c r="H322" s="273"/>
      <c r="I322" s="274"/>
      <c r="J322" s="275"/>
      <c r="K322" s="275"/>
      <c r="L322" s="273"/>
      <c r="M322" s="274"/>
      <c r="N322" s="275"/>
      <c r="O322" s="275"/>
      <c r="P322" s="273"/>
      <c r="Q322" s="274"/>
      <c r="R322" s="275"/>
      <c r="S322" s="278"/>
      <c r="T322" s="273"/>
      <c r="U322" s="274"/>
      <c r="V322" s="275"/>
      <c r="W322" s="275"/>
      <c r="X322" s="273"/>
      <c r="Y322" s="274"/>
      <c r="Z322" s="275"/>
      <c r="AA322" s="275"/>
      <c r="AB322" s="273"/>
      <c r="AC322" s="274"/>
      <c r="AD322" s="275"/>
      <c r="AE322" s="275"/>
      <c r="AF322" s="279"/>
      <c r="AG322" s="274"/>
      <c r="AH322" s="275"/>
      <c r="AI322" s="275"/>
      <c r="AJ322" s="273"/>
      <c r="AK322" s="274"/>
      <c r="AL322" s="275"/>
      <c r="AM322" s="275"/>
      <c r="AN322" s="273"/>
      <c r="AO322" s="274"/>
      <c r="AP322" s="275"/>
      <c r="AQ322" s="275"/>
      <c r="AR322" s="273"/>
      <c r="AS322" s="274"/>
      <c r="AT322" s="275"/>
      <c r="AU322" s="275"/>
      <c r="AV322" s="273"/>
      <c r="AW322" s="274"/>
      <c r="AX322" s="275"/>
      <c r="AY322" s="275"/>
      <c r="AZ322" s="273"/>
      <c r="BA322" s="274"/>
      <c r="BB322" s="275"/>
      <c r="BC322" s="275"/>
      <c r="BD322" s="273"/>
      <c r="BE322" s="274"/>
      <c r="BF322" s="275"/>
      <c r="BG322" s="275"/>
    </row>
    <row r="323">
      <c r="D323" s="273"/>
      <c r="E323" s="274"/>
      <c r="F323" s="275"/>
      <c r="G323" s="275"/>
      <c r="H323" s="273"/>
      <c r="I323" s="274"/>
      <c r="J323" s="275"/>
      <c r="K323" s="275"/>
      <c r="L323" s="273"/>
      <c r="M323" s="274"/>
      <c r="N323" s="275"/>
      <c r="O323" s="275"/>
      <c r="P323" s="273"/>
      <c r="Q323" s="274"/>
      <c r="R323" s="275"/>
      <c r="S323" s="278"/>
      <c r="T323" s="273"/>
      <c r="U323" s="274"/>
      <c r="V323" s="275"/>
      <c r="W323" s="275"/>
      <c r="X323" s="273"/>
      <c r="Y323" s="274"/>
      <c r="Z323" s="275"/>
      <c r="AA323" s="275"/>
      <c r="AB323" s="273"/>
      <c r="AC323" s="274"/>
      <c r="AD323" s="275"/>
      <c r="AE323" s="275"/>
      <c r="AF323" s="279"/>
      <c r="AG323" s="274"/>
      <c r="AH323" s="275"/>
      <c r="AI323" s="275"/>
      <c r="AJ323" s="273"/>
      <c r="AK323" s="274"/>
      <c r="AL323" s="275"/>
      <c r="AM323" s="275"/>
      <c r="AN323" s="273"/>
      <c r="AO323" s="274"/>
      <c r="AP323" s="275"/>
      <c r="AQ323" s="275"/>
      <c r="AR323" s="273"/>
      <c r="AS323" s="274"/>
      <c r="AT323" s="275"/>
      <c r="AU323" s="275"/>
      <c r="AV323" s="273"/>
      <c r="AW323" s="274"/>
      <c r="AX323" s="275"/>
      <c r="AY323" s="275"/>
      <c r="AZ323" s="273"/>
      <c r="BA323" s="274"/>
      <c r="BB323" s="275"/>
      <c r="BC323" s="275"/>
      <c r="BD323" s="273"/>
      <c r="BE323" s="274"/>
      <c r="BF323" s="275"/>
      <c r="BG323" s="275"/>
    </row>
    <row r="324">
      <c r="D324" s="273"/>
      <c r="E324" s="274"/>
      <c r="F324" s="275"/>
      <c r="G324" s="275"/>
      <c r="H324" s="273"/>
      <c r="I324" s="274"/>
      <c r="J324" s="275"/>
      <c r="K324" s="275"/>
      <c r="L324" s="273"/>
      <c r="M324" s="274"/>
      <c r="N324" s="275"/>
      <c r="O324" s="275"/>
      <c r="P324" s="273"/>
      <c r="Q324" s="274"/>
      <c r="R324" s="275"/>
      <c r="S324" s="278"/>
      <c r="T324" s="273"/>
      <c r="U324" s="274"/>
      <c r="V324" s="275"/>
      <c r="W324" s="275"/>
      <c r="X324" s="273"/>
      <c r="Y324" s="274"/>
      <c r="Z324" s="275"/>
      <c r="AA324" s="275"/>
      <c r="AB324" s="273"/>
      <c r="AC324" s="274"/>
      <c r="AD324" s="275"/>
      <c r="AE324" s="275"/>
      <c r="AF324" s="279"/>
      <c r="AG324" s="274"/>
      <c r="AH324" s="275"/>
      <c r="AI324" s="275"/>
      <c r="AJ324" s="273"/>
      <c r="AK324" s="274"/>
      <c r="AL324" s="275"/>
      <c r="AM324" s="275"/>
      <c r="AN324" s="273"/>
      <c r="AO324" s="274"/>
      <c r="AP324" s="275"/>
      <c r="AQ324" s="275"/>
      <c r="AR324" s="273"/>
      <c r="AS324" s="274"/>
      <c r="AT324" s="275"/>
      <c r="AU324" s="275"/>
      <c r="AV324" s="273"/>
      <c r="AW324" s="274"/>
      <c r="AX324" s="275"/>
      <c r="AY324" s="275"/>
      <c r="AZ324" s="273"/>
      <c r="BA324" s="274"/>
      <c r="BB324" s="275"/>
      <c r="BC324" s="275"/>
      <c r="BD324" s="273"/>
      <c r="BE324" s="274"/>
      <c r="BF324" s="275"/>
      <c r="BG324" s="275"/>
    </row>
    <row r="325">
      <c r="D325" s="273"/>
      <c r="E325" s="274"/>
      <c r="F325" s="275"/>
      <c r="G325" s="275"/>
      <c r="H325" s="273"/>
      <c r="I325" s="274"/>
      <c r="J325" s="275"/>
      <c r="K325" s="275"/>
      <c r="L325" s="273"/>
      <c r="M325" s="274"/>
      <c r="N325" s="275"/>
      <c r="O325" s="275"/>
      <c r="P325" s="273"/>
      <c r="Q325" s="274"/>
      <c r="R325" s="275"/>
      <c r="S325" s="278"/>
      <c r="T325" s="273"/>
      <c r="U325" s="274"/>
      <c r="V325" s="275"/>
      <c r="W325" s="275"/>
      <c r="X325" s="273"/>
      <c r="Y325" s="274"/>
      <c r="Z325" s="275"/>
      <c r="AA325" s="275"/>
      <c r="AB325" s="273"/>
      <c r="AC325" s="274"/>
      <c r="AD325" s="275"/>
      <c r="AE325" s="275"/>
      <c r="AF325" s="279"/>
      <c r="AG325" s="274"/>
      <c r="AH325" s="275"/>
      <c r="AI325" s="275"/>
      <c r="AJ325" s="273"/>
      <c r="AK325" s="274"/>
      <c r="AL325" s="275"/>
      <c r="AM325" s="275"/>
      <c r="AN325" s="273"/>
      <c r="AO325" s="274"/>
      <c r="AP325" s="275"/>
      <c r="AQ325" s="275"/>
      <c r="AR325" s="273"/>
      <c r="AS325" s="274"/>
      <c r="AT325" s="275"/>
      <c r="AU325" s="275"/>
      <c r="AV325" s="273"/>
      <c r="AW325" s="274"/>
      <c r="AX325" s="275"/>
      <c r="AY325" s="275"/>
      <c r="AZ325" s="273"/>
      <c r="BA325" s="274"/>
      <c r="BB325" s="275"/>
      <c r="BC325" s="275"/>
      <c r="BD325" s="273"/>
      <c r="BE325" s="274"/>
      <c r="BF325" s="275"/>
      <c r="BG325" s="275"/>
    </row>
    <row r="326">
      <c r="D326" s="273"/>
      <c r="E326" s="274"/>
      <c r="F326" s="275"/>
      <c r="G326" s="275"/>
      <c r="H326" s="273"/>
      <c r="I326" s="274"/>
      <c r="J326" s="275"/>
      <c r="K326" s="275"/>
      <c r="L326" s="273"/>
      <c r="M326" s="274"/>
      <c r="N326" s="275"/>
      <c r="O326" s="275"/>
      <c r="P326" s="273"/>
      <c r="Q326" s="274"/>
      <c r="R326" s="275"/>
      <c r="S326" s="278"/>
      <c r="T326" s="273"/>
      <c r="U326" s="274"/>
      <c r="V326" s="275"/>
      <c r="W326" s="275"/>
      <c r="X326" s="273"/>
      <c r="Y326" s="274"/>
      <c r="Z326" s="275"/>
      <c r="AA326" s="275"/>
      <c r="AB326" s="273"/>
      <c r="AC326" s="274"/>
      <c r="AD326" s="275"/>
      <c r="AE326" s="275"/>
      <c r="AF326" s="279"/>
      <c r="AG326" s="274"/>
      <c r="AH326" s="275"/>
      <c r="AI326" s="275"/>
      <c r="AJ326" s="273"/>
      <c r="AK326" s="274"/>
      <c r="AL326" s="275"/>
      <c r="AM326" s="275"/>
      <c r="AN326" s="273"/>
      <c r="AO326" s="274"/>
      <c r="AP326" s="275"/>
      <c r="AQ326" s="275"/>
      <c r="AR326" s="273"/>
      <c r="AS326" s="274"/>
      <c r="AT326" s="275"/>
      <c r="AU326" s="275"/>
      <c r="AV326" s="273"/>
      <c r="AW326" s="274"/>
      <c r="AX326" s="275"/>
      <c r="AY326" s="275"/>
      <c r="AZ326" s="273"/>
      <c r="BA326" s="274"/>
      <c r="BB326" s="275"/>
      <c r="BC326" s="275"/>
      <c r="BD326" s="273"/>
      <c r="BE326" s="274"/>
      <c r="BF326" s="275"/>
      <c r="BG326" s="275"/>
    </row>
    <row r="327">
      <c r="D327" s="273"/>
      <c r="E327" s="274"/>
      <c r="F327" s="275"/>
      <c r="G327" s="275"/>
      <c r="H327" s="273"/>
      <c r="I327" s="274"/>
      <c r="J327" s="275"/>
      <c r="K327" s="275"/>
      <c r="L327" s="273"/>
      <c r="M327" s="274"/>
      <c r="N327" s="275"/>
      <c r="O327" s="275"/>
      <c r="P327" s="273"/>
      <c r="Q327" s="274"/>
      <c r="R327" s="275"/>
      <c r="S327" s="278"/>
      <c r="T327" s="273"/>
      <c r="U327" s="274"/>
      <c r="V327" s="275"/>
      <c r="W327" s="275"/>
      <c r="X327" s="273"/>
      <c r="Y327" s="274"/>
      <c r="Z327" s="275"/>
      <c r="AA327" s="275"/>
      <c r="AB327" s="273"/>
      <c r="AC327" s="274"/>
      <c r="AD327" s="275"/>
      <c r="AE327" s="275"/>
      <c r="AF327" s="279"/>
      <c r="AG327" s="274"/>
      <c r="AH327" s="275"/>
      <c r="AI327" s="275"/>
      <c r="AJ327" s="273"/>
      <c r="AK327" s="274"/>
      <c r="AL327" s="275"/>
      <c r="AM327" s="275"/>
      <c r="AN327" s="273"/>
      <c r="AO327" s="274"/>
      <c r="AP327" s="275"/>
      <c r="AQ327" s="275"/>
      <c r="AR327" s="273"/>
      <c r="AS327" s="274"/>
      <c r="AT327" s="275"/>
      <c r="AU327" s="275"/>
      <c r="AV327" s="273"/>
      <c r="AW327" s="274"/>
      <c r="AX327" s="275"/>
      <c r="AY327" s="275"/>
      <c r="AZ327" s="273"/>
      <c r="BA327" s="274"/>
      <c r="BB327" s="275"/>
      <c r="BC327" s="275"/>
      <c r="BD327" s="273"/>
      <c r="BE327" s="274"/>
      <c r="BF327" s="275"/>
      <c r="BG327" s="275"/>
    </row>
    <row r="328">
      <c r="D328" s="273"/>
      <c r="E328" s="274"/>
      <c r="F328" s="275"/>
      <c r="G328" s="275"/>
      <c r="H328" s="273"/>
      <c r="I328" s="274"/>
      <c r="J328" s="275"/>
      <c r="K328" s="275"/>
      <c r="L328" s="273"/>
      <c r="M328" s="274"/>
      <c r="N328" s="275"/>
      <c r="O328" s="275"/>
      <c r="P328" s="273"/>
      <c r="Q328" s="274"/>
      <c r="R328" s="275"/>
      <c r="S328" s="278"/>
      <c r="T328" s="273"/>
      <c r="U328" s="274"/>
      <c r="V328" s="275"/>
      <c r="W328" s="275"/>
      <c r="X328" s="273"/>
      <c r="Y328" s="274"/>
      <c r="Z328" s="275"/>
      <c r="AA328" s="275"/>
      <c r="AB328" s="273"/>
      <c r="AC328" s="274"/>
      <c r="AD328" s="275"/>
      <c r="AE328" s="275"/>
      <c r="AF328" s="279"/>
      <c r="AG328" s="274"/>
      <c r="AH328" s="275"/>
      <c r="AI328" s="275"/>
      <c r="AJ328" s="273"/>
      <c r="AK328" s="274"/>
      <c r="AL328" s="275"/>
      <c r="AM328" s="275"/>
      <c r="AN328" s="273"/>
      <c r="AO328" s="274"/>
      <c r="AP328" s="275"/>
      <c r="AQ328" s="275"/>
      <c r="AR328" s="273"/>
      <c r="AS328" s="274"/>
      <c r="AT328" s="275"/>
      <c r="AU328" s="275"/>
      <c r="AV328" s="273"/>
      <c r="AW328" s="274"/>
      <c r="AX328" s="275"/>
      <c r="AY328" s="275"/>
      <c r="AZ328" s="273"/>
      <c r="BA328" s="274"/>
      <c r="BB328" s="275"/>
      <c r="BC328" s="275"/>
      <c r="BD328" s="273"/>
      <c r="BE328" s="274"/>
      <c r="BF328" s="275"/>
      <c r="BG328" s="275"/>
    </row>
    <row r="329">
      <c r="D329" s="273"/>
      <c r="E329" s="274"/>
      <c r="F329" s="275"/>
      <c r="G329" s="275"/>
      <c r="H329" s="273"/>
      <c r="I329" s="274"/>
      <c r="J329" s="275"/>
      <c r="K329" s="275"/>
      <c r="L329" s="273"/>
      <c r="M329" s="274"/>
      <c r="N329" s="275"/>
      <c r="O329" s="275"/>
      <c r="P329" s="273"/>
      <c r="Q329" s="274"/>
      <c r="R329" s="275"/>
      <c r="S329" s="278"/>
      <c r="T329" s="273"/>
      <c r="U329" s="274"/>
      <c r="V329" s="275"/>
      <c r="W329" s="275"/>
      <c r="X329" s="273"/>
      <c r="Y329" s="274"/>
      <c r="Z329" s="275"/>
      <c r="AA329" s="275"/>
      <c r="AB329" s="273"/>
      <c r="AC329" s="274"/>
      <c r="AD329" s="275"/>
      <c r="AE329" s="275"/>
      <c r="AF329" s="279"/>
      <c r="AG329" s="274"/>
      <c r="AH329" s="275"/>
      <c r="AI329" s="275"/>
      <c r="AJ329" s="273"/>
      <c r="AK329" s="274"/>
      <c r="AL329" s="275"/>
      <c r="AM329" s="275"/>
      <c r="AN329" s="273"/>
      <c r="AO329" s="274"/>
      <c r="AP329" s="275"/>
      <c r="AQ329" s="275"/>
      <c r="AR329" s="273"/>
      <c r="AS329" s="274"/>
      <c r="AT329" s="275"/>
      <c r="AU329" s="275"/>
      <c r="AV329" s="273"/>
      <c r="AW329" s="274"/>
      <c r="AX329" s="275"/>
      <c r="AY329" s="275"/>
      <c r="AZ329" s="273"/>
      <c r="BA329" s="274"/>
      <c r="BB329" s="275"/>
      <c r="BC329" s="275"/>
      <c r="BD329" s="273"/>
      <c r="BE329" s="274"/>
      <c r="BF329" s="275"/>
      <c r="BG329" s="275"/>
    </row>
    <row r="330">
      <c r="D330" s="273"/>
      <c r="E330" s="274"/>
      <c r="F330" s="275"/>
      <c r="G330" s="275"/>
      <c r="H330" s="273"/>
      <c r="I330" s="274"/>
      <c r="J330" s="275"/>
      <c r="K330" s="275"/>
      <c r="L330" s="273"/>
      <c r="M330" s="274"/>
      <c r="N330" s="275"/>
      <c r="O330" s="275"/>
      <c r="P330" s="273"/>
      <c r="Q330" s="274"/>
      <c r="R330" s="275"/>
      <c r="S330" s="278"/>
      <c r="T330" s="273"/>
      <c r="U330" s="274"/>
      <c r="V330" s="275"/>
      <c r="W330" s="275"/>
      <c r="X330" s="273"/>
      <c r="Y330" s="274"/>
      <c r="Z330" s="275"/>
      <c r="AA330" s="275"/>
      <c r="AB330" s="273"/>
      <c r="AC330" s="274"/>
      <c r="AD330" s="275"/>
      <c r="AE330" s="275"/>
      <c r="AF330" s="279"/>
      <c r="AG330" s="274"/>
      <c r="AH330" s="275"/>
      <c r="AI330" s="275"/>
      <c r="AJ330" s="273"/>
      <c r="AK330" s="274"/>
      <c r="AL330" s="275"/>
      <c r="AM330" s="275"/>
      <c r="AN330" s="273"/>
      <c r="AO330" s="274"/>
      <c r="AP330" s="275"/>
      <c r="AQ330" s="275"/>
      <c r="AR330" s="273"/>
      <c r="AS330" s="274"/>
      <c r="AT330" s="275"/>
      <c r="AU330" s="275"/>
      <c r="AV330" s="273"/>
      <c r="AW330" s="274"/>
      <c r="AX330" s="275"/>
      <c r="AY330" s="275"/>
      <c r="AZ330" s="273"/>
      <c r="BA330" s="274"/>
      <c r="BB330" s="275"/>
      <c r="BC330" s="275"/>
      <c r="BD330" s="273"/>
      <c r="BE330" s="274"/>
      <c r="BF330" s="275"/>
      <c r="BG330" s="275"/>
    </row>
    <row r="331">
      <c r="D331" s="273"/>
      <c r="E331" s="274"/>
      <c r="F331" s="275"/>
      <c r="G331" s="275"/>
      <c r="H331" s="273"/>
      <c r="I331" s="274"/>
      <c r="J331" s="275"/>
      <c r="K331" s="275"/>
      <c r="L331" s="273"/>
      <c r="M331" s="274"/>
      <c r="N331" s="275"/>
      <c r="O331" s="275"/>
      <c r="P331" s="273"/>
      <c r="Q331" s="274"/>
      <c r="R331" s="275"/>
      <c r="S331" s="278"/>
      <c r="T331" s="273"/>
      <c r="U331" s="274"/>
      <c r="V331" s="275"/>
      <c r="W331" s="275"/>
      <c r="X331" s="273"/>
      <c r="Y331" s="274"/>
      <c r="Z331" s="275"/>
      <c r="AA331" s="275"/>
      <c r="AB331" s="273"/>
      <c r="AC331" s="274"/>
      <c r="AD331" s="275"/>
      <c r="AE331" s="275"/>
      <c r="AF331" s="279"/>
      <c r="AG331" s="274"/>
      <c r="AH331" s="275"/>
      <c r="AI331" s="275"/>
      <c r="AJ331" s="273"/>
      <c r="AK331" s="274"/>
      <c r="AL331" s="275"/>
      <c r="AM331" s="275"/>
      <c r="AN331" s="273"/>
      <c r="AO331" s="274"/>
      <c r="AP331" s="275"/>
      <c r="AQ331" s="275"/>
      <c r="AR331" s="273"/>
      <c r="AS331" s="274"/>
      <c r="AT331" s="275"/>
      <c r="AU331" s="275"/>
      <c r="AV331" s="273"/>
      <c r="AW331" s="274"/>
      <c r="AX331" s="275"/>
      <c r="AY331" s="275"/>
      <c r="AZ331" s="273"/>
      <c r="BA331" s="274"/>
      <c r="BB331" s="275"/>
      <c r="BC331" s="275"/>
      <c r="BD331" s="273"/>
      <c r="BE331" s="274"/>
      <c r="BF331" s="275"/>
      <c r="BG331" s="275"/>
    </row>
    <row r="332">
      <c r="D332" s="273"/>
      <c r="E332" s="274"/>
      <c r="F332" s="275"/>
      <c r="G332" s="275"/>
      <c r="H332" s="273"/>
      <c r="I332" s="274"/>
      <c r="J332" s="275"/>
      <c r="K332" s="275"/>
      <c r="L332" s="273"/>
      <c r="M332" s="274"/>
      <c r="N332" s="275"/>
      <c r="O332" s="275"/>
      <c r="P332" s="273"/>
      <c r="Q332" s="274"/>
      <c r="R332" s="275"/>
      <c r="S332" s="278"/>
      <c r="T332" s="273"/>
      <c r="U332" s="274"/>
      <c r="V332" s="275"/>
      <c r="W332" s="275"/>
      <c r="X332" s="273"/>
      <c r="Y332" s="274"/>
      <c r="Z332" s="275"/>
      <c r="AA332" s="275"/>
      <c r="AB332" s="273"/>
      <c r="AC332" s="274"/>
      <c r="AD332" s="275"/>
      <c r="AE332" s="275"/>
      <c r="AF332" s="279"/>
      <c r="AG332" s="274"/>
      <c r="AH332" s="275"/>
      <c r="AI332" s="275"/>
      <c r="AJ332" s="273"/>
      <c r="AK332" s="274"/>
      <c r="AL332" s="275"/>
      <c r="AM332" s="275"/>
      <c r="AN332" s="273"/>
      <c r="AO332" s="274"/>
      <c r="AP332" s="275"/>
      <c r="AQ332" s="275"/>
      <c r="AR332" s="273"/>
      <c r="AS332" s="274"/>
      <c r="AT332" s="275"/>
      <c r="AU332" s="275"/>
      <c r="AV332" s="273"/>
      <c r="AW332" s="274"/>
      <c r="AX332" s="275"/>
      <c r="AY332" s="275"/>
      <c r="AZ332" s="273"/>
      <c r="BA332" s="274"/>
      <c r="BB332" s="275"/>
      <c r="BC332" s="275"/>
      <c r="BD332" s="273"/>
      <c r="BE332" s="274"/>
      <c r="BF332" s="275"/>
      <c r="BG332" s="275"/>
    </row>
    <row r="333">
      <c r="D333" s="273"/>
      <c r="E333" s="274"/>
      <c r="F333" s="275"/>
      <c r="G333" s="275"/>
      <c r="H333" s="273"/>
      <c r="I333" s="274"/>
      <c r="J333" s="275"/>
      <c r="K333" s="275"/>
      <c r="L333" s="273"/>
      <c r="M333" s="274"/>
      <c r="N333" s="275"/>
      <c r="O333" s="275"/>
      <c r="P333" s="273"/>
      <c r="Q333" s="274"/>
      <c r="R333" s="275"/>
      <c r="S333" s="278"/>
      <c r="T333" s="273"/>
      <c r="U333" s="274"/>
      <c r="V333" s="275"/>
      <c r="W333" s="275"/>
      <c r="X333" s="273"/>
      <c r="Y333" s="274"/>
      <c r="Z333" s="275"/>
      <c r="AA333" s="275"/>
      <c r="AB333" s="273"/>
      <c r="AC333" s="274"/>
      <c r="AD333" s="275"/>
      <c r="AE333" s="275"/>
      <c r="AF333" s="279"/>
      <c r="AG333" s="274"/>
      <c r="AH333" s="275"/>
      <c r="AI333" s="275"/>
      <c r="AJ333" s="273"/>
      <c r="AK333" s="274"/>
      <c r="AL333" s="275"/>
      <c r="AM333" s="275"/>
      <c r="AN333" s="273"/>
      <c r="AO333" s="274"/>
      <c r="AP333" s="275"/>
      <c r="AQ333" s="275"/>
      <c r="AR333" s="273"/>
      <c r="AS333" s="274"/>
      <c r="AT333" s="275"/>
      <c r="AU333" s="275"/>
      <c r="AV333" s="273"/>
      <c r="AW333" s="274"/>
      <c r="AX333" s="275"/>
      <c r="AY333" s="275"/>
      <c r="AZ333" s="273"/>
      <c r="BA333" s="274"/>
      <c r="BB333" s="275"/>
      <c r="BC333" s="275"/>
      <c r="BD333" s="273"/>
      <c r="BE333" s="274"/>
      <c r="BF333" s="275"/>
      <c r="BG333" s="275"/>
    </row>
    <row r="334">
      <c r="D334" s="273"/>
      <c r="E334" s="274"/>
      <c r="F334" s="275"/>
      <c r="G334" s="275"/>
      <c r="H334" s="273"/>
      <c r="I334" s="274"/>
      <c r="J334" s="275"/>
      <c r="K334" s="275"/>
      <c r="L334" s="273"/>
      <c r="M334" s="274"/>
      <c r="N334" s="275"/>
      <c r="O334" s="275"/>
      <c r="P334" s="273"/>
      <c r="Q334" s="274"/>
      <c r="R334" s="275"/>
      <c r="S334" s="278"/>
      <c r="T334" s="273"/>
      <c r="U334" s="274"/>
      <c r="V334" s="275"/>
      <c r="W334" s="275"/>
      <c r="X334" s="273"/>
      <c r="Y334" s="274"/>
      <c r="Z334" s="275"/>
      <c r="AA334" s="275"/>
      <c r="AB334" s="273"/>
      <c r="AC334" s="274"/>
      <c r="AD334" s="275"/>
      <c r="AE334" s="275"/>
      <c r="AF334" s="279"/>
      <c r="AG334" s="274"/>
      <c r="AH334" s="275"/>
      <c r="AI334" s="275"/>
      <c r="AJ334" s="273"/>
      <c r="AK334" s="274"/>
      <c r="AL334" s="275"/>
      <c r="AM334" s="275"/>
      <c r="AN334" s="273"/>
      <c r="AO334" s="274"/>
      <c r="AP334" s="275"/>
      <c r="AQ334" s="275"/>
      <c r="AR334" s="273"/>
      <c r="AS334" s="274"/>
      <c r="AT334" s="275"/>
      <c r="AU334" s="275"/>
      <c r="AV334" s="273"/>
      <c r="AW334" s="274"/>
      <c r="AX334" s="275"/>
      <c r="AY334" s="275"/>
      <c r="AZ334" s="273"/>
      <c r="BA334" s="274"/>
      <c r="BB334" s="275"/>
      <c r="BC334" s="275"/>
      <c r="BD334" s="273"/>
      <c r="BE334" s="274"/>
      <c r="BF334" s="275"/>
      <c r="BG334" s="275"/>
    </row>
    <row r="335">
      <c r="D335" s="273"/>
      <c r="E335" s="274"/>
      <c r="F335" s="275"/>
      <c r="G335" s="275"/>
      <c r="H335" s="273"/>
      <c r="I335" s="274"/>
      <c r="J335" s="275"/>
      <c r="K335" s="275"/>
      <c r="L335" s="273"/>
      <c r="M335" s="274"/>
      <c r="N335" s="275"/>
      <c r="O335" s="275"/>
      <c r="P335" s="273"/>
      <c r="Q335" s="274"/>
      <c r="R335" s="275"/>
      <c r="S335" s="278"/>
      <c r="T335" s="273"/>
      <c r="U335" s="274"/>
      <c r="V335" s="275"/>
      <c r="W335" s="275"/>
      <c r="X335" s="273"/>
      <c r="Y335" s="274"/>
      <c r="Z335" s="275"/>
      <c r="AA335" s="275"/>
      <c r="AB335" s="273"/>
      <c r="AC335" s="274"/>
      <c r="AD335" s="275"/>
      <c r="AE335" s="275"/>
      <c r="AF335" s="279"/>
      <c r="AG335" s="274"/>
      <c r="AH335" s="275"/>
      <c r="AI335" s="275"/>
      <c r="AJ335" s="273"/>
      <c r="AK335" s="274"/>
      <c r="AL335" s="275"/>
      <c r="AM335" s="275"/>
      <c r="AN335" s="273"/>
      <c r="AO335" s="274"/>
      <c r="AP335" s="275"/>
      <c r="AQ335" s="275"/>
      <c r="AR335" s="273"/>
      <c r="AS335" s="274"/>
      <c r="AT335" s="275"/>
      <c r="AU335" s="275"/>
      <c r="AV335" s="273"/>
      <c r="AW335" s="274"/>
      <c r="AX335" s="275"/>
      <c r="AY335" s="275"/>
      <c r="AZ335" s="273"/>
      <c r="BA335" s="274"/>
      <c r="BB335" s="275"/>
      <c r="BC335" s="275"/>
      <c r="BD335" s="273"/>
      <c r="BE335" s="274"/>
      <c r="BF335" s="275"/>
      <c r="BG335" s="275"/>
    </row>
    <row r="336">
      <c r="D336" s="273"/>
      <c r="E336" s="274"/>
      <c r="F336" s="275"/>
      <c r="G336" s="275"/>
      <c r="H336" s="273"/>
      <c r="I336" s="274"/>
      <c r="J336" s="275"/>
      <c r="K336" s="275"/>
      <c r="L336" s="273"/>
      <c r="M336" s="274"/>
      <c r="N336" s="275"/>
      <c r="O336" s="275"/>
      <c r="P336" s="273"/>
      <c r="Q336" s="274"/>
      <c r="R336" s="275"/>
      <c r="S336" s="278"/>
      <c r="T336" s="273"/>
      <c r="U336" s="274"/>
      <c r="V336" s="275"/>
      <c r="W336" s="275"/>
      <c r="X336" s="273"/>
      <c r="Y336" s="274"/>
      <c r="Z336" s="275"/>
      <c r="AA336" s="275"/>
      <c r="AB336" s="273"/>
      <c r="AC336" s="274"/>
      <c r="AD336" s="275"/>
      <c r="AE336" s="275"/>
      <c r="AF336" s="279"/>
      <c r="AG336" s="274"/>
      <c r="AH336" s="275"/>
      <c r="AI336" s="275"/>
      <c r="AJ336" s="273"/>
      <c r="AK336" s="274"/>
      <c r="AL336" s="275"/>
      <c r="AM336" s="275"/>
      <c r="AN336" s="273"/>
      <c r="AO336" s="274"/>
      <c r="AP336" s="275"/>
      <c r="AQ336" s="275"/>
      <c r="AR336" s="273"/>
      <c r="AS336" s="274"/>
      <c r="AT336" s="275"/>
      <c r="AU336" s="275"/>
      <c r="AV336" s="273"/>
      <c r="AW336" s="274"/>
      <c r="AX336" s="275"/>
      <c r="AY336" s="275"/>
      <c r="AZ336" s="273"/>
      <c r="BA336" s="274"/>
      <c r="BB336" s="275"/>
      <c r="BC336" s="275"/>
      <c r="BD336" s="273"/>
      <c r="BE336" s="274"/>
      <c r="BF336" s="275"/>
      <c r="BG336" s="275"/>
    </row>
    <row r="337">
      <c r="D337" s="273"/>
      <c r="E337" s="274"/>
      <c r="F337" s="275"/>
      <c r="G337" s="275"/>
      <c r="H337" s="273"/>
      <c r="I337" s="274"/>
      <c r="J337" s="275"/>
      <c r="K337" s="275"/>
      <c r="L337" s="273"/>
      <c r="M337" s="274"/>
      <c r="N337" s="275"/>
      <c r="O337" s="275"/>
      <c r="P337" s="273"/>
      <c r="Q337" s="274"/>
      <c r="R337" s="275"/>
      <c r="S337" s="278"/>
      <c r="T337" s="273"/>
      <c r="U337" s="274"/>
      <c r="V337" s="275"/>
      <c r="W337" s="275"/>
      <c r="X337" s="273"/>
      <c r="Y337" s="274"/>
      <c r="Z337" s="275"/>
      <c r="AA337" s="275"/>
      <c r="AB337" s="273"/>
      <c r="AC337" s="274"/>
      <c r="AD337" s="275"/>
      <c r="AE337" s="275"/>
      <c r="AF337" s="279"/>
      <c r="AG337" s="274"/>
      <c r="AH337" s="275"/>
      <c r="AI337" s="275"/>
      <c r="AJ337" s="273"/>
      <c r="AK337" s="274"/>
      <c r="AL337" s="275"/>
      <c r="AM337" s="275"/>
      <c r="AN337" s="273"/>
      <c r="AO337" s="274"/>
      <c r="AP337" s="275"/>
      <c r="AQ337" s="275"/>
      <c r="AR337" s="273"/>
      <c r="AS337" s="274"/>
      <c r="AT337" s="275"/>
      <c r="AU337" s="275"/>
      <c r="AV337" s="273"/>
      <c r="AW337" s="274"/>
      <c r="AX337" s="275"/>
      <c r="AY337" s="275"/>
      <c r="AZ337" s="273"/>
      <c r="BA337" s="274"/>
      <c r="BB337" s="275"/>
      <c r="BC337" s="275"/>
      <c r="BD337" s="273"/>
      <c r="BE337" s="274"/>
      <c r="BF337" s="275"/>
      <c r="BG337" s="275"/>
    </row>
    <row r="338">
      <c r="D338" s="273"/>
      <c r="E338" s="274"/>
      <c r="F338" s="275"/>
      <c r="G338" s="275"/>
      <c r="H338" s="273"/>
      <c r="I338" s="274"/>
      <c r="J338" s="275"/>
      <c r="K338" s="275"/>
      <c r="L338" s="273"/>
      <c r="M338" s="274"/>
      <c r="N338" s="275"/>
      <c r="O338" s="275"/>
      <c r="P338" s="273"/>
      <c r="Q338" s="274"/>
      <c r="R338" s="275"/>
      <c r="S338" s="278"/>
      <c r="T338" s="273"/>
      <c r="U338" s="274"/>
      <c r="V338" s="275"/>
      <c r="W338" s="275"/>
      <c r="X338" s="273"/>
      <c r="Y338" s="274"/>
      <c r="Z338" s="275"/>
      <c r="AA338" s="275"/>
      <c r="AB338" s="273"/>
      <c r="AC338" s="274"/>
      <c r="AD338" s="275"/>
      <c r="AE338" s="275"/>
      <c r="AF338" s="279"/>
      <c r="AG338" s="274"/>
      <c r="AH338" s="275"/>
      <c r="AI338" s="275"/>
      <c r="AJ338" s="273"/>
      <c r="AK338" s="274"/>
      <c r="AL338" s="275"/>
      <c r="AM338" s="275"/>
      <c r="AN338" s="273"/>
      <c r="AO338" s="274"/>
      <c r="AP338" s="275"/>
      <c r="AQ338" s="275"/>
      <c r="AR338" s="273"/>
      <c r="AS338" s="274"/>
      <c r="AT338" s="275"/>
      <c r="AU338" s="275"/>
      <c r="AV338" s="273"/>
      <c r="AW338" s="274"/>
      <c r="AX338" s="275"/>
      <c r="AY338" s="275"/>
      <c r="AZ338" s="273"/>
      <c r="BA338" s="274"/>
      <c r="BB338" s="275"/>
      <c r="BC338" s="275"/>
      <c r="BD338" s="273"/>
      <c r="BE338" s="274"/>
      <c r="BF338" s="275"/>
      <c r="BG338" s="275"/>
    </row>
    <row r="339">
      <c r="D339" s="273"/>
      <c r="E339" s="274"/>
      <c r="F339" s="275"/>
      <c r="G339" s="275"/>
      <c r="H339" s="273"/>
      <c r="I339" s="274"/>
      <c r="J339" s="275"/>
      <c r="K339" s="275"/>
      <c r="L339" s="273"/>
      <c r="M339" s="274"/>
      <c r="N339" s="275"/>
      <c r="O339" s="275"/>
      <c r="P339" s="273"/>
      <c r="Q339" s="274"/>
      <c r="R339" s="275"/>
      <c r="S339" s="278"/>
      <c r="T339" s="273"/>
      <c r="U339" s="274"/>
      <c r="V339" s="275"/>
      <c r="W339" s="275"/>
      <c r="X339" s="273"/>
      <c r="Y339" s="274"/>
      <c r="Z339" s="275"/>
      <c r="AA339" s="275"/>
      <c r="AB339" s="273"/>
      <c r="AC339" s="274"/>
      <c r="AD339" s="275"/>
      <c r="AE339" s="275"/>
      <c r="AF339" s="279"/>
      <c r="AG339" s="274"/>
      <c r="AH339" s="275"/>
      <c r="AI339" s="275"/>
      <c r="AJ339" s="273"/>
      <c r="AK339" s="274"/>
      <c r="AL339" s="275"/>
      <c r="AM339" s="275"/>
      <c r="AN339" s="273"/>
      <c r="AO339" s="274"/>
      <c r="AP339" s="275"/>
      <c r="AQ339" s="275"/>
      <c r="AR339" s="273"/>
      <c r="AS339" s="274"/>
      <c r="AT339" s="275"/>
      <c r="AU339" s="275"/>
      <c r="AV339" s="273"/>
      <c r="AW339" s="274"/>
      <c r="AX339" s="275"/>
      <c r="AY339" s="275"/>
      <c r="AZ339" s="273"/>
      <c r="BA339" s="274"/>
      <c r="BB339" s="275"/>
      <c r="BC339" s="275"/>
      <c r="BD339" s="273"/>
      <c r="BE339" s="274"/>
      <c r="BF339" s="275"/>
      <c r="BG339" s="275"/>
    </row>
    <row r="340">
      <c r="D340" s="273"/>
      <c r="E340" s="274"/>
      <c r="F340" s="275"/>
      <c r="G340" s="275"/>
      <c r="H340" s="273"/>
      <c r="I340" s="274"/>
      <c r="J340" s="275"/>
      <c r="K340" s="275"/>
      <c r="L340" s="273"/>
      <c r="M340" s="274"/>
      <c r="N340" s="275"/>
      <c r="O340" s="275"/>
      <c r="P340" s="273"/>
      <c r="Q340" s="274"/>
      <c r="R340" s="275"/>
      <c r="S340" s="278"/>
      <c r="T340" s="273"/>
      <c r="U340" s="274"/>
      <c r="V340" s="275"/>
      <c r="W340" s="275"/>
      <c r="X340" s="273"/>
      <c r="Y340" s="274"/>
      <c r="Z340" s="275"/>
      <c r="AA340" s="275"/>
      <c r="AB340" s="273"/>
      <c r="AC340" s="274"/>
      <c r="AD340" s="275"/>
      <c r="AE340" s="275"/>
      <c r="AF340" s="279"/>
      <c r="AG340" s="274"/>
      <c r="AH340" s="275"/>
      <c r="AI340" s="275"/>
      <c r="AJ340" s="273"/>
      <c r="AK340" s="274"/>
      <c r="AL340" s="275"/>
      <c r="AM340" s="275"/>
      <c r="AN340" s="273"/>
      <c r="AO340" s="274"/>
      <c r="AP340" s="275"/>
      <c r="AQ340" s="275"/>
      <c r="AR340" s="273"/>
      <c r="AS340" s="274"/>
      <c r="AT340" s="275"/>
      <c r="AU340" s="275"/>
      <c r="AV340" s="273"/>
      <c r="AW340" s="274"/>
      <c r="AX340" s="275"/>
      <c r="AY340" s="275"/>
      <c r="AZ340" s="273"/>
      <c r="BA340" s="274"/>
      <c r="BB340" s="275"/>
      <c r="BC340" s="275"/>
      <c r="BD340" s="273"/>
      <c r="BE340" s="274"/>
      <c r="BF340" s="275"/>
      <c r="BG340" s="275"/>
    </row>
    <row r="341">
      <c r="D341" s="273"/>
      <c r="E341" s="274"/>
      <c r="F341" s="275"/>
      <c r="G341" s="275"/>
      <c r="H341" s="273"/>
      <c r="I341" s="274"/>
      <c r="J341" s="275"/>
      <c r="K341" s="275"/>
      <c r="L341" s="273"/>
      <c r="M341" s="274"/>
      <c r="N341" s="275"/>
      <c r="O341" s="275"/>
      <c r="P341" s="273"/>
      <c r="Q341" s="274"/>
      <c r="R341" s="275"/>
      <c r="S341" s="278"/>
      <c r="T341" s="273"/>
      <c r="U341" s="274"/>
      <c r="V341" s="275"/>
      <c r="W341" s="275"/>
      <c r="X341" s="273"/>
      <c r="Y341" s="274"/>
      <c r="Z341" s="275"/>
      <c r="AA341" s="275"/>
      <c r="AB341" s="273"/>
      <c r="AC341" s="274"/>
      <c r="AD341" s="275"/>
      <c r="AE341" s="275"/>
      <c r="AF341" s="279"/>
      <c r="AG341" s="274"/>
      <c r="AH341" s="275"/>
      <c r="AI341" s="275"/>
      <c r="AJ341" s="273"/>
      <c r="AK341" s="274"/>
      <c r="AL341" s="275"/>
      <c r="AM341" s="275"/>
      <c r="AN341" s="273"/>
      <c r="AO341" s="274"/>
      <c r="AP341" s="275"/>
      <c r="AQ341" s="275"/>
      <c r="AR341" s="273"/>
      <c r="AS341" s="274"/>
      <c r="AT341" s="275"/>
      <c r="AU341" s="275"/>
      <c r="AV341" s="273"/>
      <c r="AW341" s="274"/>
      <c r="AX341" s="275"/>
      <c r="AY341" s="275"/>
      <c r="AZ341" s="273"/>
      <c r="BA341" s="274"/>
      <c r="BB341" s="275"/>
      <c r="BC341" s="275"/>
      <c r="BD341" s="273"/>
      <c r="BE341" s="274"/>
      <c r="BF341" s="275"/>
      <c r="BG341" s="275"/>
    </row>
    <row r="342">
      <c r="D342" s="273"/>
      <c r="E342" s="274"/>
      <c r="F342" s="275"/>
      <c r="G342" s="275"/>
      <c r="H342" s="273"/>
      <c r="I342" s="274"/>
      <c r="J342" s="275"/>
      <c r="K342" s="275"/>
      <c r="L342" s="273"/>
      <c r="M342" s="274"/>
      <c r="N342" s="275"/>
      <c r="O342" s="275"/>
      <c r="P342" s="273"/>
      <c r="Q342" s="274"/>
      <c r="R342" s="275"/>
      <c r="S342" s="278"/>
      <c r="T342" s="273"/>
      <c r="U342" s="274"/>
      <c r="V342" s="275"/>
      <c r="W342" s="275"/>
      <c r="X342" s="273"/>
      <c r="Y342" s="274"/>
      <c r="Z342" s="275"/>
      <c r="AA342" s="275"/>
      <c r="AB342" s="273"/>
      <c r="AC342" s="274"/>
      <c r="AD342" s="275"/>
      <c r="AE342" s="275"/>
      <c r="AF342" s="279"/>
      <c r="AG342" s="274"/>
      <c r="AH342" s="275"/>
      <c r="AI342" s="275"/>
      <c r="AJ342" s="273"/>
      <c r="AK342" s="274"/>
      <c r="AL342" s="275"/>
      <c r="AM342" s="275"/>
      <c r="AN342" s="273"/>
      <c r="AO342" s="274"/>
      <c r="AP342" s="275"/>
      <c r="AQ342" s="275"/>
      <c r="AR342" s="273"/>
      <c r="AS342" s="274"/>
      <c r="AT342" s="275"/>
      <c r="AU342" s="275"/>
      <c r="AV342" s="273"/>
      <c r="AW342" s="274"/>
      <c r="AX342" s="275"/>
      <c r="AY342" s="275"/>
      <c r="AZ342" s="273"/>
      <c r="BA342" s="274"/>
      <c r="BB342" s="275"/>
      <c r="BC342" s="275"/>
      <c r="BD342" s="273"/>
      <c r="BE342" s="274"/>
      <c r="BF342" s="275"/>
      <c r="BG342" s="275"/>
    </row>
    <row r="343">
      <c r="D343" s="273"/>
      <c r="E343" s="274"/>
      <c r="F343" s="275"/>
      <c r="G343" s="275"/>
      <c r="H343" s="273"/>
      <c r="I343" s="274"/>
      <c r="J343" s="275"/>
      <c r="K343" s="275"/>
      <c r="L343" s="273"/>
      <c r="M343" s="274"/>
      <c r="N343" s="275"/>
      <c r="O343" s="275"/>
      <c r="P343" s="273"/>
      <c r="Q343" s="274"/>
      <c r="R343" s="275"/>
      <c r="S343" s="278"/>
      <c r="T343" s="273"/>
      <c r="U343" s="274"/>
      <c r="V343" s="275"/>
      <c r="W343" s="275"/>
      <c r="X343" s="273"/>
      <c r="Y343" s="274"/>
      <c r="Z343" s="275"/>
      <c r="AA343" s="275"/>
      <c r="AB343" s="273"/>
      <c r="AC343" s="274"/>
      <c r="AD343" s="275"/>
      <c r="AE343" s="275"/>
      <c r="AF343" s="279"/>
      <c r="AG343" s="274"/>
      <c r="AH343" s="275"/>
      <c r="AI343" s="275"/>
      <c r="AJ343" s="273"/>
      <c r="AK343" s="274"/>
      <c r="AL343" s="275"/>
      <c r="AM343" s="275"/>
      <c r="AN343" s="273"/>
      <c r="AO343" s="274"/>
      <c r="AP343" s="275"/>
      <c r="AQ343" s="275"/>
      <c r="AR343" s="273"/>
      <c r="AS343" s="274"/>
      <c r="AT343" s="275"/>
      <c r="AU343" s="275"/>
      <c r="AV343" s="273"/>
      <c r="AW343" s="274"/>
      <c r="AX343" s="275"/>
      <c r="AY343" s="275"/>
      <c r="AZ343" s="273"/>
      <c r="BA343" s="274"/>
      <c r="BB343" s="275"/>
      <c r="BC343" s="275"/>
      <c r="BD343" s="273"/>
      <c r="BE343" s="274"/>
      <c r="BF343" s="275"/>
      <c r="BG343" s="275"/>
    </row>
    <row r="344">
      <c r="D344" s="273"/>
      <c r="E344" s="274"/>
      <c r="F344" s="275"/>
      <c r="G344" s="275"/>
      <c r="H344" s="273"/>
      <c r="I344" s="274"/>
      <c r="J344" s="275"/>
      <c r="K344" s="275"/>
      <c r="L344" s="273"/>
      <c r="M344" s="274"/>
      <c r="N344" s="275"/>
      <c r="O344" s="275"/>
      <c r="P344" s="273"/>
      <c r="Q344" s="274"/>
      <c r="R344" s="275"/>
      <c r="S344" s="278"/>
      <c r="T344" s="273"/>
      <c r="U344" s="274"/>
      <c r="V344" s="275"/>
      <c r="W344" s="275"/>
      <c r="X344" s="273"/>
      <c r="Y344" s="274"/>
      <c r="Z344" s="275"/>
      <c r="AA344" s="275"/>
      <c r="AB344" s="273"/>
      <c r="AC344" s="274"/>
      <c r="AD344" s="275"/>
      <c r="AE344" s="275"/>
      <c r="AF344" s="279"/>
      <c r="AG344" s="274"/>
      <c r="AH344" s="275"/>
      <c r="AI344" s="275"/>
      <c r="AJ344" s="273"/>
      <c r="AK344" s="274"/>
      <c r="AL344" s="275"/>
      <c r="AM344" s="275"/>
      <c r="AN344" s="273"/>
      <c r="AO344" s="274"/>
      <c r="AP344" s="275"/>
      <c r="AQ344" s="275"/>
      <c r="AR344" s="273"/>
      <c r="AS344" s="274"/>
      <c r="AT344" s="275"/>
      <c r="AU344" s="275"/>
      <c r="AV344" s="273"/>
      <c r="AW344" s="274"/>
      <c r="AX344" s="275"/>
      <c r="AY344" s="275"/>
      <c r="AZ344" s="273"/>
      <c r="BA344" s="274"/>
      <c r="BB344" s="275"/>
      <c r="BC344" s="275"/>
      <c r="BD344" s="273"/>
      <c r="BE344" s="274"/>
      <c r="BF344" s="275"/>
      <c r="BG344" s="275"/>
    </row>
    <row r="345">
      <c r="D345" s="273"/>
      <c r="E345" s="274"/>
      <c r="F345" s="275"/>
      <c r="G345" s="275"/>
      <c r="H345" s="273"/>
      <c r="I345" s="274"/>
      <c r="J345" s="275"/>
      <c r="K345" s="275"/>
      <c r="L345" s="273"/>
      <c r="M345" s="274"/>
      <c r="N345" s="275"/>
      <c r="O345" s="275"/>
      <c r="P345" s="273"/>
      <c r="Q345" s="274"/>
      <c r="R345" s="275"/>
      <c r="S345" s="278"/>
      <c r="T345" s="273"/>
      <c r="U345" s="274"/>
      <c r="V345" s="275"/>
      <c r="W345" s="275"/>
      <c r="X345" s="273"/>
      <c r="Y345" s="274"/>
      <c r="Z345" s="275"/>
      <c r="AA345" s="275"/>
      <c r="AB345" s="273"/>
      <c r="AC345" s="274"/>
      <c r="AD345" s="275"/>
      <c r="AE345" s="275"/>
      <c r="AF345" s="279"/>
      <c r="AG345" s="274"/>
      <c r="AH345" s="275"/>
      <c r="AI345" s="275"/>
      <c r="AJ345" s="273"/>
      <c r="AK345" s="274"/>
      <c r="AL345" s="275"/>
      <c r="AM345" s="275"/>
      <c r="AN345" s="273"/>
      <c r="AO345" s="274"/>
      <c r="AP345" s="275"/>
      <c r="AQ345" s="275"/>
      <c r="AR345" s="273"/>
      <c r="AS345" s="274"/>
      <c r="AT345" s="275"/>
      <c r="AU345" s="275"/>
      <c r="AV345" s="273"/>
      <c r="AW345" s="274"/>
      <c r="AX345" s="275"/>
      <c r="AY345" s="275"/>
      <c r="AZ345" s="273"/>
      <c r="BA345" s="274"/>
      <c r="BB345" s="275"/>
      <c r="BC345" s="275"/>
      <c r="BD345" s="273"/>
      <c r="BE345" s="274"/>
      <c r="BF345" s="275"/>
      <c r="BG345" s="275"/>
    </row>
    <row r="346">
      <c r="D346" s="273"/>
      <c r="E346" s="274"/>
      <c r="F346" s="275"/>
      <c r="G346" s="275"/>
      <c r="H346" s="273"/>
      <c r="I346" s="274"/>
      <c r="J346" s="275"/>
      <c r="K346" s="275"/>
      <c r="L346" s="273"/>
      <c r="M346" s="274"/>
      <c r="N346" s="275"/>
      <c r="O346" s="275"/>
      <c r="P346" s="273"/>
      <c r="Q346" s="274"/>
      <c r="R346" s="275"/>
      <c r="S346" s="278"/>
      <c r="T346" s="273"/>
      <c r="U346" s="274"/>
      <c r="V346" s="275"/>
      <c r="W346" s="275"/>
      <c r="X346" s="273"/>
      <c r="Y346" s="274"/>
      <c r="Z346" s="275"/>
      <c r="AA346" s="275"/>
      <c r="AB346" s="273"/>
      <c r="AC346" s="274"/>
      <c r="AD346" s="275"/>
      <c r="AE346" s="275"/>
      <c r="AF346" s="279"/>
      <c r="AG346" s="274"/>
      <c r="AH346" s="275"/>
      <c r="AI346" s="275"/>
      <c r="AJ346" s="273"/>
      <c r="AK346" s="274"/>
      <c r="AL346" s="275"/>
      <c r="AM346" s="275"/>
      <c r="AN346" s="273"/>
      <c r="AO346" s="274"/>
      <c r="AP346" s="275"/>
      <c r="AQ346" s="275"/>
      <c r="AR346" s="273"/>
      <c r="AS346" s="274"/>
      <c r="AT346" s="275"/>
      <c r="AU346" s="275"/>
      <c r="AV346" s="273"/>
      <c r="AW346" s="274"/>
      <c r="AX346" s="275"/>
      <c r="AY346" s="275"/>
      <c r="AZ346" s="273"/>
      <c r="BA346" s="274"/>
      <c r="BB346" s="275"/>
      <c r="BC346" s="275"/>
      <c r="BD346" s="273"/>
      <c r="BE346" s="274"/>
      <c r="BF346" s="275"/>
      <c r="BG346" s="275"/>
    </row>
    <row r="347">
      <c r="D347" s="273"/>
      <c r="E347" s="274"/>
      <c r="F347" s="275"/>
      <c r="G347" s="275"/>
      <c r="H347" s="273"/>
      <c r="I347" s="274"/>
      <c r="J347" s="275"/>
      <c r="K347" s="275"/>
      <c r="L347" s="273"/>
      <c r="M347" s="274"/>
      <c r="N347" s="275"/>
      <c r="O347" s="275"/>
      <c r="P347" s="273"/>
      <c r="Q347" s="274"/>
      <c r="R347" s="275"/>
      <c r="S347" s="278"/>
      <c r="T347" s="273"/>
      <c r="U347" s="274"/>
      <c r="V347" s="275"/>
      <c r="W347" s="275"/>
      <c r="X347" s="273"/>
      <c r="Y347" s="274"/>
      <c r="Z347" s="275"/>
      <c r="AA347" s="275"/>
      <c r="AB347" s="273"/>
      <c r="AC347" s="274"/>
      <c r="AD347" s="275"/>
      <c r="AE347" s="275"/>
      <c r="AF347" s="279"/>
      <c r="AG347" s="274"/>
      <c r="AH347" s="275"/>
      <c r="AI347" s="275"/>
      <c r="AJ347" s="273"/>
      <c r="AK347" s="274"/>
      <c r="AL347" s="275"/>
      <c r="AM347" s="275"/>
      <c r="AN347" s="273"/>
      <c r="AO347" s="274"/>
      <c r="AP347" s="275"/>
      <c r="AQ347" s="275"/>
      <c r="AR347" s="273"/>
      <c r="AS347" s="274"/>
      <c r="AT347" s="275"/>
      <c r="AU347" s="275"/>
      <c r="AV347" s="273"/>
      <c r="AW347" s="274"/>
      <c r="AX347" s="275"/>
      <c r="AY347" s="275"/>
      <c r="AZ347" s="273"/>
      <c r="BA347" s="274"/>
      <c r="BB347" s="275"/>
      <c r="BC347" s="275"/>
      <c r="BD347" s="273"/>
      <c r="BE347" s="274"/>
      <c r="BF347" s="275"/>
      <c r="BG347" s="275"/>
    </row>
    <row r="348">
      <c r="D348" s="273"/>
      <c r="E348" s="274"/>
      <c r="F348" s="275"/>
      <c r="G348" s="275"/>
      <c r="H348" s="273"/>
      <c r="I348" s="274"/>
      <c r="J348" s="275"/>
      <c r="K348" s="275"/>
      <c r="L348" s="273"/>
      <c r="M348" s="274"/>
      <c r="N348" s="275"/>
      <c r="O348" s="275"/>
      <c r="P348" s="273"/>
      <c r="Q348" s="274"/>
      <c r="R348" s="275"/>
      <c r="S348" s="278"/>
      <c r="T348" s="273"/>
      <c r="U348" s="274"/>
      <c r="V348" s="275"/>
      <c r="W348" s="275"/>
      <c r="X348" s="273"/>
      <c r="Y348" s="274"/>
      <c r="Z348" s="275"/>
      <c r="AA348" s="275"/>
      <c r="AB348" s="273"/>
      <c r="AC348" s="274"/>
      <c r="AD348" s="275"/>
      <c r="AE348" s="275"/>
      <c r="AF348" s="279"/>
      <c r="AG348" s="274"/>
      <c r="AH348" s="275"/>
      <c r="AI348" s="275"/>
      <c r="AJ348" s="273"/>
      <c r="AK348" s="274"/>
      <c r="AL348" s="275"/>
      <c r="AM348" s="275"/>
      <c r="AN348" s="273"/>
      <c r="AO348" s="274"/>
      <c r="AP348" s="275"/>
      <c r="AQ348" s="275"/>
      <c r="AR348" s="273"/>
      <c r="AS348" s="274"/>
      <c r="AT348" s="275"/>
      <c r="AU348" s="275"/>
      <c r="AV348" s="273"/>
      <c r="AW348" s="274"/>
      <c r="AX348" s="275"/>
      <c r="AY348" s="275"/>
      <c r="AZ348" s="273"/>
      <c r="BA348" s="274"/>
      <c r="BB348" s="275"/>
      <c r="BC348" s="275"/>
      <c r="BD348" s="273"/>
      <c r="BE348" s="274"/>
      <c r="BF348" s="275"/>
      <c r="BG348" s="275"/>
    </row>
    <row r="349">
      <c r="D349" s="273"/>
      <c r="E349" s="274"/>
      <c r="F349" s="275"/>
      <c r="G349" s="275"/>
      <c r="H349" s="273"/>
      <c r="I349" s="274"/>
      <c r="J349" s="275"/>
      <c r="K349" s="275"/>
      <c r="L349" s="273"/>
      <c r="M349" s="274"/>
      <c r="N349" s="275"/>
      <c r="O349" s="275"/>
      <c r="P349" s="273"/>
      <c r="Q349" s="274"/>
      <c r="R349" s="275"/>
      <c r="S349" s="278"/>
      <c r="T349" s="273"/>
      <c r="U349" s="274"/>
      <c r="V349" s="275"/>
      <c r="W349" s="275"/>
      <c r="X349" s="273"/>
      <c r="Y349" s="274"/>
      <c r="Z349" s="275"/>
      <c r="AA349" s="275"/>
      <c r="AB349" s="273"/>
      <c r="AC349" s="274"/>
      <c r="AD349" s="275"/>
      <c r="AE349" s="275"/>
      <c r="AF349" s="279"/>
      <c r="AG349" s="274"/>
      <c r="AH349" s="275"/>
      <c r="AI349" s="275"/>
      <c r="AJ349" s="273"/>
      <c r="AK349" s="274"/>
      <c r="AL349" s="275"/>
      <c r="AM349" s="275"/>
      <c r="AN349" s="273"/>
      <c r="AO349" s="274"/>
      <c r="AP349" s="275"/>
      <c r="AQ349" s="275"/>
      <c r="AR349" s="273"/>
      <c r="AS349" s="274"/>
      <c r="AT349" s="275"/>
      <c r="AU349" s="275"/>
      <c r="AV349" s="273"/>
      <c r="AW349" s="274"/>
      <c r="AX349" s="275"/>
      <c r="AY349" s="275"/>
      <c r="AZ349" s="273"/>
      <c r="BA349" s="274"/>
      <c r="BB349" s="275"/>
      <c r="BC349" s="275"/>
      <c r="BD349" s="273"/>
      <c r="BE349" s="274"/>
      <c r="BF349" s="275"/>
      <c r="BG349" s="275"/>
    </row>
    <row r="350">
      <c r="D350" s="273"/>
      <c r="E350" s="274"/>
      <c r="F350" s="275"/>
      <c r="G350" s="275"/>
      <c r="H350" s="273"/>
      <c r="I350" s="274"/>
      <c r="J350" s="275"/>
      <c r="K350" s="275"/>
      <c r="L350" s="273"/>
      <c r="M350" s="274"/>
      <c r="N350" s="275"/>
      <c r="O350" s="275"/>
      <c r="P350" s="273"/>
      <c r="Q350" s="274"/>
      <c r="R350" s="275"/>
      <c r="S350" s="278"/>
      <c r="T350" s="273"/>
      <c r="U350" s="274"/>
      <c r="V350" s="275"/>
      <c r="W350" s="275"/>
      <c r="X350" s="273"/>
      <c r="Y350" s="274"/>
      <c r="Z350" s="275"/>
      <c r="AA350" s="275"/>
      <c r="AB350" s="273"/>
      <c r="AC350" s="274"/>
      <c r="AD350" s="275"/>
      <c r="AE350" s="275"/>
      <c r="AF350" s="279"/>
      <c r="AG350" s="274"/>
      <c r="AH350" s="275"/>
      <c r="AI350" s="275"/>
      <c r="AJ350" s="273"/>
      <c r="AK350" s="274"/>
      <c r="AL350" s="275"/>
      <c r="AM350" s="275"/>
      <c r="AN350" s="273"/>
      <c r="AO350" s="274"/>
      <c r="AP350" s="275"/>
      <c r="AQ350" s="275"/>
      <c r="AR350" s="273"/>
      <c r="AS350" s="274"/>
      <c r="AT350" s="275"/>
      <c r="AU350" s="275"/>
      <c r="AV350" s="273"/>
      <c r="AW350" s="274"/>
      <c r="AX350" s="275"/>
      <c r="AY350" s="275"/>
      <c r="AZ350" s="273"/>
      <c r="BA350" s="274"/>
      <c r="BB350" s="275"/>
      <c r="BC350" s="275"/>
      <c r="BD350" s="273"/>
      <c r="BE350" s="274"/>
      <c r="BF350" s="275"/>
      <c r="BG350" s="275"/>
    </row>
    <row r="351">
      <c r="D351" s="273"/>
      <c r="E351" s="274"/>
      <c r="F351" s="275"/>
      <c r="G351" s="275"/>
      <c r="H351" s="273"/>
      <c r="I351" s="274"/>
      <c r="J351" s="275"/>
      <c r="K351" s="275"/>
      <c r="L351" s="273"/>
      <c r="M351" s="274"/>
      <c r="N351" s="275"/>
      <c r="O351" s="275"/>
      <c r="P351" s="273"/>
      <c r="Q351" s="274"/>
      <c r="R351" s="275"/>
      <c r="S351" s="278"/>
      <c r="T351" s="273"/>
      <c r="U351" s="274"/>
      <c r="V351" s="275"/>
      <c r="W351" s="275"/>
      <c r="X351" s="273"/>
      <c r="Y351" s="274"/>
      <c r="Z351" s="275"/>
      <c r="AA351" s="275"/>
      <c r="AB351" s="273"/>
      <c r="AC351" s="274"/>
      <c r="AD351" s="275"/>
      <c r="AE351" s="275"/>
      <c r="AF351" s="279"/>
      <c r="AG351" s="274"/>
      <c r="AH351" s="275"/>
      <c r="AI351" s="275"/>
      <c r="AJ351" s="273"/>
      <c r="AK351" s="274"/>
      <c r="AL351" s="275"/>
      <c r="AM351" s="275"/>
      <c r="AN351" s="273"/>
      <c r="AO351" s="274"/>
      <c r="AP351" s="275"/>
      <c r="AQ351" s="275"/>
      <c r="AR351" s="273"/>
      <c r="AS351" s="274"/>
      <c r="AT351" s="275"/>
      <c r="AU351" s="275"/>
      <c r="AV351" s="273"/>
      <c r="AW351" s="274"/>
      <c r="AX351" s="275"/>
      <c r="AY351" s="275"/>
      <c r="AZ351" s="273"/>
      <c r="BA351" s="274"/>
      <c r="BB351" s="275"/>
      <c r="BC351" s="275"/>
      <c r="BD351" s="273"/>
      <c r="BE351" s="274"/>
      <c r="BF351" s="275"/>
      <c r="BG351" s="275"/>
    </row>
    <row r="352">
      <c r="D352" s="273"/>
      <c r="E352" s="274"/>
      <c r="F352" s="275"/>
      <c r="G352" s="275"/>
      <c r="H352" s="273"/>
      <c r="I352" s="274"/>
      <c r="J352" s="275"/>
      <c r="K352" s="275"/>
      <c r="L352" s="273"/>
      <c r="M352" s="274"/>
      <c r="N352" s="275"/>
      <c r="O352" s="275"/>
      <c r="P352" s="273"/>
      <c r="Q352" s="274"/>
      <c r="R352" s="275"/>
      <c r="S352" s="278"/>
      <c r="T352" s="273"/>
      <c r="U352" s="274"/>
      <c r="V352" s="275"/>
      <c r="W352" s="275"/>
      <c r="X352" s="273"/>
      <c r="Y352" s="274"/>
      <c r="Z352" s="275"/>
      <c r="AA352" s="275"/>
      <c r="AB352" s="273"/>
      <c r="AC352" s="274"/>
      <c r="AD352" s="275"/>
      <c r="AE352" s="275"/>
      <c r="AF352" s="279"/>
      <c r="AG352" s="274"/>
      <c r="AH352" s="275"/>
      <c r="AI352" s="275"/>
      <c r="AJ352" s="273"/>
      <c r="AK352" s="274"/>
      <c r="AL352" s="275"/>
      <c r="AM352" s="275"/>
      <c r="AN352" s="273"/>
      <c r="AO352" s="274"/>
      <c r="AP352" s="275"/>
      <c r="AQ352" s="275"/>
      <c r="AR352" s="273"/>
      <c r="AS352" s="274"/>
      <c r="AT352" s="275"/>
      <c r="AU352" s="275"/>
      <c r="AV352" s="273"/>
      <c r="AW352" s="274"/>
      <c r="AX352" s="275"/>
      <c r="AY352" s="275"/>
      <c r="AZ352" s="273"/>
      <c r="BA352" s="274"/>
      <c r="BB352" s="275"/>
      <c r="BC352" s="275"/>
      <c r="BD352" s="273"/>
      <c r="BE352" s="274"/>
      <c r="BF352" s="275"/>
      <c r="BG352" s="275"/>
    </row>
    <row r="353">
      <c r="D353" s="273"/>
      <c r="E353" s="274"/>
      <c r="F353" s="275"/>
      <c r="G353" s="275"/>
      <c r="H353" s="273"/>
      <c r="I353" s="274"/>
      <c r="J353" s="275"/>
      <c r="K353" s="275"/>
      <c r="L353" s="273"/>
      <c r="M353" s="274"/>
      <c r="N353" s="275"/>
      <c r="O353" s="275"/>
      <c r="P353" s="273"/>
      <c r="Q353" s="274"/>
      <c r="R353" s="275"/>
      <c r="S353" s="278"/>
      <c r="T353" s="273"/>
      <c r="U353" s="274"/>
      <c r="V353" s="275"/>
      <c r="W353" s="275"/>
      <c r="X353" s="273"/>
      <c r="Y353" s="274"/>
      <c r="Z353" s="275"/>
      <c r="AA353" s="275"/>
      <c r="AB353" s="273"/>
      <c r="AC353" s="274"/>
      <c r="AD353" s="275"/>
      <c r="AE353" s="275"/>
      <c r="AF353" s="279"/>
      <c r="AG353" s="274"/>
      <c r="AH353" s="275"/>
      <c r="AI353" s="275"/>
      <c r="AJ353" s="273"/>
      <c r="AK353" s="274"/>
      <c r="AL353" s="275"/>
      <c r="AM353" s="275"/>
      <c r="AN353" s="273"/>
      <c r="AO353" s="274"/>
      <c r="AP353" s="275"/>
      <c r="AQ353" s="275"/>
      <c r="AR353" s="273"/>
      <c r="AS353" s="274"/>
      <c r="AT353" s="275"/>
      <c r="AU353" s="275"/>
      <c r="AV353" s="273"/>
      <c r="AW353" s="274"/>
      <c r="AX353" s="275"/>
      <c r="AY353" s="275"/>
      <c r="AZ353" s="273"/>
      <c r="BA353" s="274"/>
      <c r="BB353" s="275"/>
      <c r="BC353" s="275"/>
      <c r="BD353" s="273"/>
      <c r="BE353" s="274"/>
      <c r="BF353" s="275"/>
      <c r="BG353" s="275"/>
    </row>
    <row r="354">
      <c r="D354" s="273"/>
      <c r="E354" s="274"/>
      <c r="F354" s="275"/>
      <c r="G354" s="275"/>
      <c r="H354" s="273"/>
      <c r="I354" s="274"/>
      <c r="J354" s="275"/>
      <c r="K354" s="275"/>
      <c r="L354" s="273"/>
      <c r="M354" s="274"/>
      <c r="N354" s="275"/>
      <c r="O354" s="275"/>
      <c r="P354" s="273"/>
      <c r="Q354" s="274"/>
      <c r="R354" s="275"/>
      <c r="S354" s="278"/>
      <c r="T354" s="273"/>
      <c r="U354" s="274"/>
      <c r="V354" s="275"/>
      <c r="W354" s="275"/>
      <c r="X354" s="273"/>
      <c r="Y354" s="274"/>
      <c r="Z354" s="275"/>
      <c r="AA354" s="275"/>
      <c r="AB354" s="273"/>
      <c r="AC354" s="274"/>
      <c r="AD354" s="275"/>
      <c r="AE354" s="275"/>
      <c r="AF354" s="279"/>
      <c r="AG354" s="274"/>
      <c r="AH354" s="275"/>
      <c r="AI354" s="275"/>
      <c r="AJ354" s="273"/>
      <c r="AK354" s="274"/>
      <c r="AL354" s="275"/>
      <c r="AM354" s="275"/>
      <c r="AN354" s="273"/>
      <c r="AO354" s="274"/>
      <c r="AP354" s="275"/>
      <c r="AQ354" s="275"/>
      <c r="AR354" s="273"/>
      <c r="AS354" s="274"/>
      <c r="AT354" s="275"/>
      <c r="AU354" s="275"/>
      <c r="AV354" s="273"/>
      <c r="AW354" s="274"/>
      <c r="AX354" s="275"/>
      <c r="AY354" s="275"/>
      <c r="AZ354" s="273"/>
      <c r="BA354" s="274"/>
      <c r="BB354" s="275"/>
      <c r="BC354" s="275"/>
      <c r="BD354" s="273"/>
      <c r="BE354" s="274"/>
      <c r="BF354" s="275"/>
      <c r="BG354" s="275"/>
    </row>
    <row r="355">
      <c r="D355" s="273"/>
      <c r="E355" s="274"/>
      <c r="F355" s="275"/>
      <c r="G355" s="275"/>
      <c r="H355" s="273"/>
      <c r="I355" s="274"/>
      <c r="J355" s="275"/>
      <c r="K355" s="275"/>
      <c r="L355" s="273"/>
      <c r="M355" s="274"/>
      <c r="N355" s="275"/>
      <c r="O355" s="275"/>
      <c r="P355" s="273"/>
      <c r="Q355" s="274"/>
      <c r="R355" s="275"/>
      <c r="S355" s="278"/>
      <c r="T355" s="273"/>
      <c r="U355" s="274"/>
      <c r="V355" s="275"/>
      <c r="W355" s="275"/>
      <c r="X355" s="273"/>
      <c r="Y355" s="274"/>
      <c r="Z355" s="275"/>
      <c r="AA355" s="275"/>
      <c r="AB355" s="273"/>
      <c r="AC355" s="274"/>
      <c r="AD355" s="275"/>
      <c r="AE355" s="275"/>
      <c r="AF355" s="279"/>
      <c r="AG355" s="274"/>
      <c r="AH355" s="275"/>
      <c r="AI355" s="275"/>
      <c r="AJ355" s="273"/>
      <c r="AK355" s="274"/>
      <c r="AL355" s="275"/>
      <c r="AM355" s="275"/>
      <c r="AN355" s="273"/>
      <c r="AO355" s="274"/>
      <c r="AP355" s="275"/>
      <c r="AQ355" s="275"/>
      <c r="AR355" s="273"/>
      <c r="AS355" s="274"/>
      <c r="AT355" s="275"/>
      <c r="AU355" s="275"/>
      <c r="AV355" s="273"/>
      <c r="AW355" s="274"/>
      <c r="AX355" s="275"/>
      <c r="AY355" s="275"/>
      <c r="AZ355" s="273"/>
      <c r="BA355" s="274"/>
      <c r="BB355" s="275"/>
      <c r="BC355" s="275"/>
      <c r="BD355" s="273"/>
      <c r="BE355" s="274"/>
      <c r="BF355" s="275"/>
      <c r="BG355" s="275"/>
    </row>
    <row r="356">
      <c r="D356" s="273"/>
      <c r="E356" s="274"/>
      <c r="F356" s="275"/>
      <c r="G356" s="275"/>
      <c r="H356" s="273"/>
      <c r="I356" s="274"/>
      <c r="J356" s="275"/>
      <c r="K356" s="275"/>
      <c r="L356" s="273"/>
      <c r="M356" s="274"/>
      <c r="N356" s="275"/>
      <c r="O356" s="275"/>
      <c r="P356" s="273"/>
      <c r="Q356" s="274"/>
      <c r="R356" s="275"/>
      <c r="S356" s="278"/>
      <c r="T356" s="273"/>
      <c r="U356" s="274"/>
      <c r="V356" s="275"/>
      <c r="W356" s="275"/>
      <c r="X356" s="273"/>
      <c r="Y356" s="274"/>
      <c r="Z356" s="275"/>
      <c r="AA356" s="275"/>
      <c r="AB356" s="273"/>
      <c r="AC356" s="274"/>
      <c r="AD356" s="275"/>
      <c r="AE356" s="275"/>
      <c r="AF356" s="279"/>
      <c r="AG356" s="274"/>
      <c r="AH356" s="275"/>
      <c r="AI356" s="275"/>
      <c r="AJ356" s="273"/>
      <c r="AK356" s="274"/>
      <c r="AL356" s="275"/>
      <c r="AM356" s="275"/>
      <c r="AN356" s="273"/>
      <c r="AO356" s="274"/>
      <c r="AP356" s="275"/>
      <c r="AQ356" s="275"/>
      <c r="AR356" s="273"/>
      <c r="AS356" s="274"/>
      <c r="AT356" s="275"/>
      <c r="AU356" s="275"/>
      <c r="AV356" s="273"/>
      <c r="AW356" s="274"/>
      <c r="AX356" s="275"/>
      <c r="AY356" s="275"/>
      <c r="AZ356" s="273"/>
      <c r="BA356" s="274"/>
      <c r="BB356" s="275"/>
      <c r="BC356" s="275"/>
      <c r="BD356" s="273"/>
      <c r="BE356" s="274"/>
      <c r="BF356" s="275"/>
      <c r="BG356" s="275"/>
    </row>
    <row r="357">
      <c r="D357" s="273"/>
      <c r="E357" s="274"/>
      <c r="F357" s="275"/>
      <c r="G357" s="275"/>
      <c r="H357" s="273"/>
      <c r="I357" s="274"/>
      <c r="J357" s="275"/>
      <c r="K357" s="275"/>
      <c r="L357" s="273"/>
      <c r="M357" s="274"/>
      <c r="N357" s="275"/>
      <c r="O357" s="275"/>
      <c r="P357" s="273"/>
      <c r="Q357" s="274"/>
      <c r="R357" s="275"/>
      <c r="S357" s="278"/>
      <c r="T357" s="273"/>
      <c r="U357" s="274"/>
      <c r="V357" s="275"/>
      <c r="W357" s="275"/>
      <c r="X357" s="273"/>
      <c r="Y357" s="274"/>
      <c r="Z357" s="275"/>
      <c r="AA357" s="275"/>
      <c r="AB357" s="273"/>
      <c r="AC357" s="274"/>
      <c r="AD357" s="275"/>
      <c r="AE357" s="275"/>
      <c r="AF357" s="279"/>
      <c r="AG357" s="274"/>
      <c r="AH357" s="275"/>
      <c r="AI357" s="275"/>
      <c r="AJ357" s="273"/>
      <c r="AK357" s="274"/>
      <c r="AL357" s="275"/>
      <c r="AM357" s="275"/>
      <c r="AN357" s="273"/>
      <c r="AO357" s="274"/>
      <c r="AP357" s="275"/>
      <c r="AQ357" s="275"/>
      <c r="AR357" s="273"/>
      <c r="AS357" s="274"/>
      <c r="AT357" s="275"/>
      <c r="AU357" s="275"/>
      <c r="AV357" s="273"/>
      <c r="AW357" s="274"/>
      <c r="AX357" s="275"/>
      <c r="AY357" s="275"/>
      <c r="AZ357" s="273"/>
      <c r="BA357" s="274"/>
      <c r="BB357" s="275"/>
      <c r="BC357" s="275"/>
      <c r="BD357" s="273"/>
      <c r="BE357" s="274"/>
      <c r="BF357" s="275"/>
      <c r="BG357" s="275"/>
    </row>
    <row r="358">
      <c r="D358" s="273"/>
      <c r="E358" s="274"/>
      <c r="F358" s="275"/>
      <c r="G358" s="275"/>
      <c r="H358" s="273"/>
      <c r="I358" s="274"/>
      <c r="J358" s="275"/>
      <c r="K358" s="275"/>
      <c r="L358" s="273"/>
      <c r="M358" s="274"/>
      <c r="N358" s="275"/>
      <c r="O358" s="275"/>
      <c r="P358" s="273"/>
      <c r="Q358" s="274"/>
      <c r="R358" s="275"/>
      <c r="S358" s="278"/>
      <c r="T358" s="273"/>
      <c r="U358" s="274"/>
      <c r="V358" s="275"/>
      <c r="W358" s="275"/>
      <c r="X358" s="273"/>
      <c r="Y358" s="274"/>
      <c r="Z358" s="275"/>
      <c r="AA358" s="275"/>
      <c r="AB358" s="273"/>
      <c r="AC358" s="274"/>
      <c r="AD358" s="275"/>
      <c r="AE358" s="275"/>
      <c r="AF358" s="279"/>
      <c r="AG358" s="274"/>
      <c r="AH358" s="275"/>
      <c r="AI358" s="275"/>
      <c r="AJ358" s="273"/>
      <c r="AK358" s="274"/>
      <c r="AL358" s="275"/>
      <c r="AM358" s="275"/>
      <c r="AN358" s="273"/>
      <c r="AO358" s="274"/>
      <c r="AP358" s="275"/>
      <c r="AQ358" s="275"/>
      <c r="AR358" s="273"/>
      <c r="AS358" s="274"/>
      <c r="AT358" s="275"/>
      <c r="AU358" s="275"/>
      <c r="AV358" s="273"/>
      <c r="AW358" s="274"/>
      <c r="AX358" s="275"/>
      <c r="AY358" s="275"/>
      <c r="AZ358" s="273"/>
      <c r="BA358" s="274"/>
      <c r="BB358" s="275"/>
      <c r="BC358" s="275"/>
      <c r="BD358" s="273"/>
      <c r="BE358" s="274"/>
      <c r="BF358" s="275"/>
      <c r="BG358" s="275"/>
    </row>
    <row r="359">
      <c r="D359" s="273"/>
      <c r="E359" s="274"/>
      <c r="F359" s="275"/>
      <c r="G359" s="275"/>
      <c r="H359" s="273"/>
      <c r="I359" s="274"/>
      <c r="J359" s="275"/>
      <c r="K359" s="275"/>
      <c r="L359" s="273"/>
      <c r="M359" s="274"/>
      <c r="N359" s="275"/>
      <c r="O359" s="275"/>
      <c r="P359" s="273"/>
      <c r="Q359" s="274"/>
      <c r="R359" s="275"/>
      <c r="S359" s="278"/>
      <c r="T359" s="273"/>
      <c r="U359" s="274"/>
      <c r="V359" s="275"/>
      <c r="W359" s="275"/>
      <c r="X359" s="273"/>
      <c r="Y359" s="274"/>
      <c r="Z359" s="275"/>
      <c r="AA359" s="275"/>
      <c r="AB359" s="273"/>
      <c r="AC359" s="274"/>
      <c r="AD359" s="275"/>
      <c r="AE359" s="275"/>
      <c r="AF359" s="279"/>
      <c r="AG359" s="274"/>
      <c r="AH359" s="275"/>
      <c r="AI359" s="275"/>
      <c r="AJ359" s="273"/>
      <c r="AK359" s="274"/>
      <c r="AL359" s="275"/>
      <c r="AM359" s="275"/>
      <c r="AN359" s="273"/>
      <c r="AO359" s="274"/>
      <c r="AP359" s="275"/>
      <c r="AQ359" s="275"/>
      <c r="AR359" s="273"/>
      <c r="AS359" s="274"/>
      <c r="AT359" s="275"/>
      <c r="AU359" s="275"/>
      <c r="AV359" s="273"/>
      <c r="AW359" s="274"/>
      <c r="AX359" s="275"/>
      <c r="AY359" s="275"/>
      <c r="AZ359" s="273"/>
      <c r="BA359" s="274"/>
      <c r="BB359" s="275"/>
      <c r="BC359" s="275"/>
      <c r="BD359" s="273"/>
      <c r="BE359" s="274"/>
      <c r="BF359" s="275"/>
      <c r="BG359" s="275"/>
    </row>
    <row r="360">
      <c r="D360" s="273"/>
      <c r="E360" s="274"/>
      <c r="F360" s="275"/>
      <c r="G360" s="275"/>
      <c r="H360" s="273"/>
      <c r="I360" s="274"/>
      <c r="J360" s="275"/>
      <c r="K360" s="275"/>
      <c r="L360" s="273"/>
      <c r="M360" s="274"/>
      <c r="N360" s="275"/>
      <c r="O360" s="275"/>
      <c r="P360" s="273"/>
      <c r="Q360" s="274"/>
      <c r="R360" s="275"/>
      <c r="S360" s="278"/>
      <c r="T360" s="273"/>
      <c r="U360" s="274"/>
      <c r="V360" s="275"/>
      <c r="W360" s="275"/>
      <c r="X360" s="273"/>
      <c r="Y360" s="274"/>
      <c r="Z360" s="275"/>
      <c r="AA360" s="275"/>
      <c r="AB360" s="273"/>
      <c r="AC360" s="274"/>
      <c r="AD360" s="275"/>
      <c r="AE360" s="275"/>
      <c r="AF360" s="279"/>
      <c r="AG360" s="274"/>
      <c r="AH360" s="275"/>
      <c r="AI360" s="275"/>
      <c r="AJ360" s="273"/>
      <c r="AK360" s="274"/>
      <c r="AL360" s="275"/>
      <c r="AM360" s="275"/>
      <c r="AN360" s="273"/>
      <c r="AO360" s="274"/>
      <c r="AP360" s="275"/>
      <c r="AQ360" s="275"/>
      <c r="AR360" s="273"/>
      <c r="AS360" s="274"/>
      <c r="AT360" s="275"/>
      <c r="AU360" s="275"/>
      <c r="AV360" s="273"/>
      <c r="AW360" s="274"/>
      <c r="AX360" s="275"/>
      <c r="AY360" s="275"/>
      <c r="AZ360" s="273"/>
      <c r="BA360" s="274"/>
      <c r="BB360" s="275"/>
      <c r="BC360" s="275"/>
      <c r="BD360" s="273"/>
      <c r="BE360" s="274"/>
      <c r="BF360" s="275"/>
      <c r="BG360" s="275"/>
    </row>
    <row r="361">
      <c r="D361" s="273"/>
      <c r="E361" s="274"/>
      <c r="F361" s="275"/>
      <c r="G361" s="275"/>
      <c r="H361" s="273"/>
      <c r="I361" s="274"/>
      <c r="J361" s="275"/>
      <c r="K361" s="275"/>
      <c r="L361" s="273"/>
      <c r="M361" s="274"/>
      <c r="N361" s="275"/>
      <c r="O361" s="275"/>
      <c r="P361" s="273"/>
      <c r="Q361" s="274"/>
      <c r="R361" s="275"/>
      <c r="S361" s="278"/>
      <c r="T361" s="273"/>
      <c r="U361" s="274"/>
      <c r="V361" s="275"/>
      <c r="W361" s="275"/>
      <c r="X361" s="273"/>
      <c r="Y361" s="274"/>
      <c r="Z361" s="275"/>
      <c r="AA361" s="275"/>
      <c r="AB361" s="273"/>
      <c r="AC361" s="274"/>
      <c r="AD361" s="275"/>
      <c r="AE361" s="275"/>
      <c r="AF361" s="279"/>
      <c r="AG361" s="274"/>
      <c r="AH361" s="275"/>
      <c r="AI361" s="275"/>
      <c r="AJ361" s="273"/>
      <c r="AK361" s="274"/>
      <c r="AL361" s="275"/>
      <c r="AM361" s="275"/>
      <c r="AN361" s="273"/>
      <c r="AO361" s="274"/>
      <c r="AP361" s="275"/>
      <c r="AQ361" s="275"/>
      <c r="AR361" s="273"/>
      <c r="AS361" s="274"/>
      <c r="AT361" s="275"/>
      <c r="AU361" s="275"/>
      <c r="AV361" s="273"/>
      <c r="AW361" s="274"/>
      <c r="AX361" s="275"/>
      <c r="AY361" s="275"/>
      <c r="AZ361" s="273"/>
      <c r="BA361" s="274"/>
      <c r="BB361" s="275"/>
      <c r="BC361" s="275"/>
      <c r="BD361" s="273"/>
      <c r="BE361" s="274"/>
      <c r="BF361" s="275"/>
      <c r="BG361" s="275"/>
    </row>
    <row r="362">
      <c r="D362" s="273"/>
      <c r="E362" s="274"/>
      <c r="F362" s="275"/>
      <c r="G362" s="275"/>
      <c r="H362" s="273"/>
      <c r="I362" s="274"/>
      <c r="J362" s="275"/>
      <c r="K362" s="275"/>
      <c r="L362" s="273"/>
      <c r="M362" s="274"/>
      <c r="N362" s="275"/>
      <c r="O362" s="275"/>
      <c r="P362" s="273"/>
      <c r="Q362" s="274"/>
      <c r="R362" s="275"/>
      <c r="S362" s="278"/>
      <c r="T362" s="273"/>
      <c r="U362" s="274"/>
      <c r="V362" s="275"/>
      <c r="W362" s="275"/>
      <c r="X362" s="273"/>
      <c r="Y362" s="274"/>
      <c r="Z362" s="275"/>
      <c r="AA362" s="275"/>
      <c r="AB362" s="273"/>
      <c r="AC362" s="274"/>
      <c r="AD362" s="275"/>
      <c r="AE362" s="275"/>
      <c r="AF362" s="279"/>
      <c r="AG362" s="274"/>
      <c r="AH362" s="275"/>
      <c r="AI362" s="275"/>
      <c r="AJ362" s="273"/>
      <c r="AK362" s="274"/>
      <c r="AL362" s="275"/>
      <c r="AM362" s="275"/>
      <c r="AN362" s="273"/>
      <c r="AO362" s="274"/>
      <c r="AP362" s="275"/>
      <c r="AQ362" s="275"/>
      <c r="AR362" s="273"/>
      <c r="AS362" s="274"/>
      <c r="AT362" s="275"/>
      <c r="AU362" s="275"/>
      <c r="AV362" s="273"/>
      <c r="AW362" s="274"/>
      <c r="AX362" s="275"/>
      <c r="AY362" s="275"/>
      <c r="AZ362" s="273"/>
      <c r="BA362" s="274"/>
      <c r="BB362" s="275"/>
      <c r="BC362" s="275"/>
      <c r="BD362" s="273"/>
      <c r="BE362" s="274"/>
      <c r="BF362" s="275"/>
      <c r="BG362" s="275"/>
    </row>
    <row r="363">
      <c r="D363" s="273"/>
      <c r="E363" s="274"/>
      <c r="F363" s="275"/>
      <c r="G363" s="275"/>
      <c r="H363" s="273"/>
      <c r="I363" s="274"/>
      <c r="J363" s="275"/>
      <c r="K363" s="275"/>
      <c r="L363" s="273"/>
      <c r="M363" s="274"/>
      <c r="N363" s="275"/>
      <c r="O363" s="275"/>
      <c r="P363" s="273"/>
      <c r="Q363" s="274"/>
      <c r="R363" s="275"/>
      <c r="S363" s="278"/>
      <c r="T363" s="273"/>
      <c r="U363" s="274"/>
      <c r="V363" s="275"/>
      <c r="W363" s="275"/>
      <c r="X363" s="273"/>
      <c r="Y363" s="274"/>
      <c r="Z363" s="275"/>
      <c r="AA363" s="275"/>
      <c r="AB363" s="273"/>
      <c r="AC363" s="274"/>
      <c r="AD363" s="275"/>
      <c r="AE363" s="275"/>
      <c r="AF363" s="279"/>
      <c r="AG363" s="274"/>
      <c r="AH363" s="275"/>
      <c r="AI363" s="275"/>
      <c r="AJ363" s="273"/>
      <c r="AK363" s="274"/>
      <c r="AL363" s="275"/>
      <c r="AM363" s="275"/>
      <c r="AN363" s="273"/>
      <c r="AO363" s="274"/>
      <c r="AP363" s="275"/>
      <c r="AQ363" s="275"/>
      <c r="AR363" s="273"/>
      <c r="AS363" s="274"/>
      <c r="AT363" s="275"/>
      <c r="AU363" s="275"/>
      <c r="AV363" s="273"/>
      <c r="AW363" s="274"/>
      <c r="AX363" s="275"/>
      <c r="AY363" s="275"/>
      <c r="AZ363" s="273"/>
      <c r="BA363" s="274"/>
      <c r="BB363" s="275"/>
      <c r="BC363" s="275"/>
      <c r="BD363" s="273"/>
      <c r="BE363" s="274"/>
      <c r="BF363" s="275"/>
      <c r="BG363" s="275"/>
    </row>
    <row r="364">
      <c r="D364" s="273"/>
      <c r="E364" s="274"/>
      <c r="F364" s="275"/>
      <c r="G364" s="275"/>
      <c r="H364" s="273"/>
      <c r="I364" s="274"/>
      <c r="J364" s="275"/>
      <c r="K364" s="275"/>
      <c r="L364" s="273"/>
      <c r="M364" s="274"/>
      <c r="N364" s="275"/>
      <c r="O364" s="275"/>
      <c r="P364" s="273"/>
      <c r="Q364" s="274"/>
      <c r="R364" s="275"/>
      <c r="S364" s="278"/>
      <c r="T364" s="273"/>
      <c r="U364" s="274"/>
      <c r="V364" s="275"/>
      <c r="W364" s="275"/>
      <c r="X364" s="273"/>
      <c r="Y364" s="274"/>
      <c r="Z364" s="275"/>
      <c r="AA364" s="275"/>
      <c r="AB364" s="273"/>
      <c r="AC364" s="274"/>
      <c r="AD364" s="275"/>
      <c r="AE364" s="275"/>
      <c r="AF364" s="279"/>
      <c r="AG364" s="274"/>
      <c r="AH364" s="275"/>
      <c r="AI364" s="275"/>
      <c r="AJ364" s="273"/>
      <c r="AK364" s="274"/>
      <c r="AL364" s="275"/>
      <c r="AM364" s="275"/>
      <c r="AN364" s="273"/>
      <c r="AO364" s="274"/>
      <c r="AP364" s="275"/>
      <c r="AQ364" s="275"/>
      <c r="AR364" s="273"/>
      <c r="AS364" s="274"/>
      <c r="AT364" s="275"/>
      <c r="AU364" s="275"/>
      <c r="AV364" s="273"/>
      <c r="AW364" s="274"/>
      <c r="AX364" s="275"/>
      <c r="AY364" s="275"/>
      <c r="AZ364" s="273"/>
      <c r="BA364" s="274"/>
      <c r="BB364" s="275"/>
      <c r="BC364" s="275"/>
      <c r="BD364" s="273"/>
      <c r="BE364" s="274"/>
      <c r="BF364" s="275"/>
      <c r="BG364" s="275"/>
    </row>
    <row r="365">
      <c r="D365" s="273"/>
      <c r="E365" s="274"/>
      <c r="F365" s="275"/>
      <c r="G365" s="275"/>
      <c r="H365" s="273"/>
      <c r="I365" s="274"/>
      <c r="J365" s="275"/>
      <c r="K365" s="275"/>
      <c r="L365" s="273"/>
      <c r="M365" s="274"/>
      <c r="N365" s="275"/>
      <c r="O365" s="275"/>
      <c r="P365" s="273"/>
      <c r="Q365" s="274"/>
      <c r="R365" s="275"/>
      <c r="S365" s="278"/>
      <c r="T365" s="273"/>
      <c r="U365" s="274"/>
      <c r="V365" s="275"/>
      <c r="W365" s="275"/>
      <c r="X365" s="273"/>
      <c r="Y365" s="274"/>
      <c r="Z365" s="275"/>
      <c r="AA365" s="275"/>
      <c r="AB365" s="273"/>
      <c r="AC365" s="274"/>
      <c r="AD365" s="275"/>
      <c r="AE365" s="275"/>
      <c r="AF365" s="279"/>
      <c r="AG365" s="274"/>
      <c r="AH365" s="275"/>
      <c r="AI365" s="275"/>
      <c r="AJ365" s="273"/>
      <c r="AK365" s="274"/>
      <c r="AL365" s="275"/>
      <c r="AM365" s="275"/>
      <c r="AN365" s="273"/>
      <c r="AO365" s="274"/>
      <c r="AP365" s="275"/>
      <c r="AQ365" s="275"/>
      <c r="AR365" s="273"/>
      <c r="AS365" s="274"/>
      <c r="AT365" s="275"/>
      <c r="AU365" s="275"/>
      <c r="AV365" s="273"/>
      <c r="AW365" s="274"/>
      <c r="AX365" s="275"/>
      <c r="AY365" s="275"/>
      <c r="AZ365" s="273"/>
      <c r="BA365" s="274"/>
      <c r="BB365" s="275"/>
      <c r="BC365" s="275"/>
      <c r="BD365" s="273"/>
      <c r="BE365" s="274"/>
      <c r="BF365" s="275"/>
      <c r="BG365" s="275"/>
    </row>
    <row r="366">
      <c r="D366" s="273"/>
      <c r="E366" s="274"/>
      <c r="F366" s="275"/>
      <c r="G366" s="275"/>
      <c r="H366" s="273"/>
      <c r="I366" s="274"/>
      <c r="J366" s="275"/>
      <c r="K366" s="275"/>
      <c r="L366" s="273"/>
      <c r="M366" s="274"/>
      <c r="N366" s="275"/>
      <c r="O366" s="275"/>
      <c r="P366" s="273"/>
      <c r="Q366" s="274"/>
      <c r="R366" s="275"/>
      <c r="S366" s="278"/>
      <c r="T366" s="273"/>
      <c r="U366" s="274"/>
      <c r="V366" s="275"/>
      <c r="W366" s="275"/>
      <c r="X366" s="273"/>
      <c r="Y366" s="274"/>
      <c r="Z366" s="275"/>
      <c r="AA366" s="275"/>
      <c r="AB366" s="273"/>
      <c r="AC366" s="274"/>
      <c r="AD366" s="275"/>
      <c r="AE366" s="275"/>
      <c r="AF366" s="279"/>
      <c r="AG366" s="274"/>
      <c r="AH366" s="275"/>
      <c r="AI366" s="275"/>
      <c r="AJ366" s="273"/>
      <c r="AK366" s="274"/>
      <c r="AL366" s="275"/>
      <c r="AM366" s="275"/>
      <c r="AN366" s="273"/>
      <c r="AO366" s="274"/>
      <c r="AP366" s="275"/>
      <c r="AQ366" s="275"/>
      <c r="AR366" s="273"/>
      <c r="AS366" s="274"/>
      <c r="AT366" s="275"/>
      <c r="AU366" s="275"/>
      <c r="AV366" s="273"/>
      <c r="AW366" s="274"/>
      <c r="AX366" s="275"/>
      <c r="AY366" s="275"/>
      <c r="AZ366" s="273"/>
      <c r="BA366" s="274"/>
      <c r="BB366" s="275"/>
      <c r="BC366" s="275"/>
      <c r="BD366" s="273"/>
      <c r="BE366" s="274"/>
      <c r="BF366" s="275"/>
      <c r="BG366" s="275"/>
    </row>
    <row r="367">
      <c r="D367" s="273"/>
      <c r="E367" s="274"/>
      <c r="F367" s="275"/>
      <c r="G367" s="275"/>
      <c r="H367" s="273"/>
      <c r="I367" s="274"/>
      <c r="J367" s="275"/>
      <c r="K367" s="275"/>
      <c r="L367" s="273"/>
      <c r="M367" s="274"/>
      <c r="N367" s="275"/>
      <c r="O367" s="275"/>
      <c r="P367" s="273"/>
      <c r="Q367" s="274"/>
      <c r="R367" s="275"/>
      <c r="S367" s="278"/>
      <c r="T367" s="273"/>
      <c r="U367" s="274"/>
      <c r="V367" s="275"/>
      <c r="W367" s="275"/>
      <c r="X367" s="273"/>
      <c r="Y367" s="274"/>
      <c r="Z367" s="275"/>
      <c r="AA367" s="275"/>
      <c r="AB367" s="273"/>
      <c r="AC367" s="274"/>
      <c r="AD367" s="275"/>
      <c r="AE367" s="275"/>
      <c r="AF367" s="279"/>
      <c r="AG367" s="274"/>
      <c r="AH367" s="275"/>
      <c r="AI367" s="275"/>
      <c r="AJ367" s="273"/>
      <c r="AK367" s="274"/>
      <c r="AL367" s="275"/>
      <c r="AM367" s="275"/>
      <c r="AN367" s="273"/>
      <c r="AO367" s="274"/>
      <c r="AP367" s="275"/>
      <c r="AQ367" s="275"/>
      <c r="AR367" s="273"/>
      <c r="AS367" s="274"/>
      <c r="AT367" s="275"/>
      <c r="AU367" s="275"/>
      <c r="AV367" s="273"/>
      <c r="AW367" s="274"/>
      <c r="AX367" s="275"/>
      <c r="AY367" s="275"/>
      <c r="AZ367" s="273"/>
      <c r="BA367" s="274"/>
      <c r="BB367" s="275"/>
      <c r="BC367" s="275"/>
      <c r="BD367" s="273"/>
      <c r="BE367" s="274"/>
      <c r="BF367" s="275"/>
      <c r="BG367" s="275"/>
    </row>
    <row r="368">
      <c r="D368" s="273"/>
      <c r="E368" s="274"/>
      <c r="F368" s="275"/>
      <c r="G368" s="275"/>
      <c r="H368" s="273"/>
      <c r="I368" s="274"/>
      <c r="J368" s="275"/>
      <c r="K368" s="275"/>
      <c r="L368" s="273"/>
      <c r="M368" s="274"/>
      <c r="N368" s="275"/>
      <c r="O368" s="275"/>
      <c r="P368" s="273"/>
      <c r="Q368" s="274"/>
      <c r="R368" s="275"/>
      <c r="S368" s="278"/>
      <c r="T368" s="273"/>
      <c r="U368" s="274"/>
      <c r="V368" s="275"/>
      <c r="W368" s="275"/>
      <c r="X368" s="273"/>
      <c r="Y368" s="274"/>
      <c r="Z368" s="275"/>
      <c r="AA368" s="275"/>
      <c r="AB368" s="273"/>
      <c r="AC368" s="274"/>
      <c r="AD368" s="275"/>
      <c r="AE368" s="275"/>
      <c r="AF368" s="279"/>
      <c r="AG368" s="274"/>
      <c r="AH368" s="275"/>
      <c r="AI368" s="275"/>
      <c r="AJ368" s="273"/>
      <c r="AK368" s="274"/>
      <c r="AL368" s="275"/>
      <c r="AM368" s="275"/>
      <c r="AN368" s="273"/>
      <c r="AO368" s="274"/>
      <c r="AP368" s="275"/>
      <c r="AQ368" s="275"/>
      <c r="AR368" s="273"/>
      <c r="AS368" s="274"/>
      <c r="AT368" s="275"/>
      <c r="AU368" s="275"/>
      <c r="AV368" s="273"/>
      <c r="AW368" s="274"/>
      <c r="AX368" s="275"/>
      <c r="AY368" s="275"/>
      <c r="AZ368" s="273"/>
      <c r="BA368" s="274"/>
      <c r="BB368" s="275"/>
      <c r="BC368" s="275"/>
      <c r="BD368" s="273"/>
      <c r="BE368" s="274"/>
      <c r="BF368" s="275"/>
      <c r="BG368" s="275"/>
    </row>
    <row r="369">
      <c r="D369" s="273"/>
      <c r="E369" s="274"/>
      <c r="F369" s="275"/>
      <c r="G369" s="275"/>
      <c r="H369" s="273"/>
      <c r="I369" s="274"/>
      <c r="J369" s="275"/>
      <c r="K369" s="275"/>
      <c r="L369" s="273"/>
      <c r="M369" s="274"/>
      <c r="N369" s="275"/>
      <c r="O369" s="275"/>
      <c r="P369" s="273"/>
      <c r="Q369" s="274"/>
      <c r="R369" s="275"/>
      <c r="S369" s="278"/>
      <c r="T369" s="273"/>
      <c r="U369" s="274"/>
      <c r="V369" s="275"/>
      <c r="W369" s="275"/>
      <c r="X369" s="273"/>
      <c r="Y369" s="274"/>
      <c r="Z369" s="275"/>
      <c r="AA369" s="275"/>
      <c r="AB369" s="273"/>
      <c r="AC369" s="274"/>
      <c r="AD369" s="275"/>
      <c r="AE369" s="275"/>
      <c r="AF369" s="279"/>
      <c r="AG369" s="274"/>
      <c r="AH369" s="275"/>
      <c r="AI369" s="275"/>
      <c r="AJ369" s="273"/>
      <c r="AK369" s="274"/>
      <c r="AL369" s="275"/>
      <c r="AM369" s="275"/>
      <c r="AN369" s="273"/>
      <c r="AO369" s="274"/>
      <c r="AP369" s="275"/>
      <c r="AQ369" s="275"/>
      <c r="AR369" s="273"/>
      <c r="AS369" s="274"/>
      <c r="AT369" s="275"/>
      <c r="AU369" s="275"/>
      <c r="AV369" s="273"/>
      <c r="AW369" s="274"/>
      <c r="AX369" s="275"/>
      <c r="AY369" s="275"/>
      <c r="AZ369" s="273"/>
      <c r="BA369" s="274"/>
      <c r="BB369" s="275"/>
      <c r="BC369" s="275"/>
      <c r="BD369" s="273"/>
      <c r="BE369" s="274"/>
      <c r="BF369" s="275"/>
      <c r="BG369" s="275"/>
    </row>
    <row r="370">
      <c r="D370" s="273"/>
      <c r="E370" s="274"/>
      <c r="F370" s="275"/>
      <c r="G370" s="275"/>
      <c r="H370" s="273"/>
      <c r="I370" s="274"/>
      <c r="J370" s="275"/>
      <c r="K370" s="275"/>
      <c r="L370" s="273"/>
      <c r="M370" s="274"/>
      <c r="N370" s="275"/>
      <c r="O370" s="275"/>
      <c r="P370" s="273"/>
      <c r="Q370" s="274"/>
      <c r="R370" s="275"/>
      <c r="S370" s="278"/>
      <c r="T370" s="273"/>
      <c r="U370" s="274"/>
      <c r="V370" s="275"/>
      <c r="W370" s="275"/>
      <c r="X370" s="273"/>
      <c r="Y370" s="274"/>
      <c r="Z370" s="275"/>
      <c r="AA370" s="275"/>
      <c r="AB370" s="273"/>
      <c r="AC370" s="274"/>
      <c r="AD370" s="275"/>
      <c r="AE370" s="275"/>
      <c r="AF370" s="279"/>
      <c r="AG370" s="274"/>
      <c r="AH370" s="275"/>
      <c r="AI370" s="275"/>
      <c r="AJ370" s="273"/>
      <c r="AK370" s="274"/>
      <c r="AL370" s="275"/>
      <c r="AM370" s="275"/>
      <c r="AN370" s="273"/>
      <c r="AO370" s="274"/>
      <c r="AP370" s="275"/>
      <c r="AQ370" s="275"/>
      <c r="AR370" s="273"/>
      <c r="AS370" s="274"/>
      <c r="AT370" s="275"/>
      <c r="AU370" s="275"/>
      <c r="AV370" s="273"/>
      <c r="AW370" s="274"/>
      <c r="AX370" s="275"/>
      <c r="AY370" s="275"/>
      <c r="AZ370" s="273"/>
      <c r="BA370" s="274"/>
      <c r="BB370" s="275"/>
      <c r="BC370" s="275"/>
      <c r="BD370" s="273"/>
      <c r="BE370" s="274"/>
      <c r="BF370" s="275"/>
      <c r="BG370" s="275"/>
    </row>
    <row r="371">
      <c r="D371" s="273"/>
      <c r="E371" s="274"/>
      <c r="F371" s="275"/>
      <c r="G371" s="275"/>
      <c r="H371" s="273"/>
      <c r="I371" s="274"/>
      <c r="J371" s="275"/>
      <c r="K371" s="275"/>
      <c r="L371" s="273"/>
      <c r="M371" s="274"/>
      <c r="N371" s="275"/>
      <c r="O371" s="275"/>
      <c r="P371" s="273"/>
      <c r="Q371" s="274"/>
      <c r="R371" s="275"/>
      <c r="S371" s="278"/>
      <c r="T371" s="273"/>
      <c r="U371" s="274"/>
      <c r="V371" s="275"/>
      <c r="W371" s="275"/>
      <c r="X371" s="273"/>
      <c r="Y371" s="274"/>
      <c r="Z371" s="275"/>
      <c r="AA371" s="275"/>
      <c r="AB371" s="273"/>
      <c r="AC371" s="274"/>
      <c r="AD371" s="275"/>
      <c r="AE371" s="275"/>
      <c r="AF371" s="279"/>
      <c r="AG371" s="274"/>
      <c r="AH371" s="275"/>
      <c r="AI371" s="275"/>
      <c r="AJ371" s="273"/>
      <c r="AK371" s="274"/>
      <c r="AL371" s="275"/>
      <c r="AM371" s="275"/>
      <c r="AN371" s="273"/>
      <c r="AO371" s="274"/>
      <c r="AP371" s="275"/>
      <c r="AQ371" s="275"/>
      <c r="AR371" s="273"/>
      <c r="AS371" s="274"/>
      <c r="AT371" s="275"/>
      <c r="AU371" s="275"/>
      <c r="AV371" s="273"/>
      <c r="AW371" s="274"/>
      <c r="AX371" s="275"/>
      <c r="AY371" s="275"/>
      <c r="AZ371" s="273"/>
      <c r="BA371" s="274"/>
      <c r="BB371" s="275"/>
      <c r="BC371" s="275"/>
      <c r="BD371" s="273"/>
      <c r="BE371" s="274"/>
      <c r="BF371" s="275"/>
      <c r="BG371" s="275"/>
    </row>
    <row r="372">
      <c r="D372" s="273"/>
      <c r="E372" s="274"/>
      <c r="F372" s="275"/>
      <c r="G372" s="275"/>
      <c r="H372" s="273"/>
      <c r="I372" s="274"/>
      <c r="J372" s="275"/>
      <c r="K372" s="275"/>
      <c r="L372" s="273"/>
      <c r="M372" s="274"/>
      <c r="N372" s="275"/>
      <c r="O372" s="275"/>
      <c r="P372" s="273"/>
      <c r="Q372" s="274"/>
      <c r="R372" s="275"/>
      <c r="S372" s="278"/>
      <c r="T372" s="273"/>
      <c r="U372" s="274"/>
      <c r="V372" s="275"/>
      <c r="W372" s="275"/>
      <c r="X372" s="273"/>
      <c r="Y372" s="274"/>
      <c r="Z372" s="275"/>
      <c r="AA372" s="275"/>
      <c r="AB372" s="273"/>
      <c r="AC372" s="274"/>
      <c r="AD372" s="275"/>
      <c r="AE372" s="275"/>
      <c r="AF372" s="279"/>
      <c r="AG372" s="274"/>
      <c r="AH372" s="275"/>
      <c r="AI372" s="275"/>
      <c r="AJ372" s="273"/>
      <c r="AK372" s="274"/>
      <c r="AL372" s="275"/>
      <c r="AM372" s="275"/>
      <c r="AN372" s="273"/>
      <c r="AO372" s="274"/>
      <c r="AP372" s="275"/>
      <c r="AQ372" s="275"/>
      <c r="AR372" s="273"/>
      <c r="AS372" s="274"/>
      <c r="AT372" s="275"/>
      <c r="AU372" s="275"/>
      <c r="AV372" s="273"/>
      <c r="AW372" s="274"/>
      <c r="AX372" s="275"/>
      <c r="AY372" s="275"/>
      <c r="AZ372" s="273"/>
      <c r="BA372" s="274"/>
      <c r="BB372" s="275"/>
      <c r="BC372" s="275"/>
      <c r="BD372" s="273"/>
      <c r="BE372" s="274"/>
      <c r="BF372" s="275"/>
      <c r="BG372" s="275"/>
    </row>
    <row r="373">
      <c r="D373" s="273"/>
      <c r="E373" s="274"/>
      <c r="F373" s="275"/>
      <c r="G373" s="275"/>
      <c r="H373" s="273"/>
      <c r="I373" s="274"/>
      <c r="J373" s="275"/>
      <c r="K373" s="275"/>
      <c r="L373" s="273"/>
      <c r="M373" s="274"/>
      <c r="N373" s="275"/>
      <c r="O373" s="275"/>
      <c r="P373" s="273"/>
      <c r="Q373" s="274"/>
      <c r="R373" s="275"/>
      <c r="S373" s="278"/>
      <c r="T373" s="273"/>
      <c r="U373" s="274"/>
      <c r="V373" s="275"/>
      <c r="W373" s="275"/>
      <c r="X373" s="273"/>
      <c r="Y373" s="274"/>
      <c r="Z373" s="275"/>
      <c r="AA373" s="275"/>
      <c r="AB373" s="273"/>
      <c r="AC373" s="274"/>
      <c r="AD373" s="275"/>
      <c r="AE373" s="275"/>
      <c r="AF373" s="279"/>
      <c r="AG373" s="274"/>
      <c r="AH373" s="275"/>
      <c r="AI373" s="275"/>
      <c r="AJ373" s="273"/>
      <c r="AK373" s="274"/>
      <c r="AL373" s="275"/>
      <c r="AM373" s="275"/>
      <c r="AN373" s="273"/>
      <c r="AO373" s="274"/>
      <c r="AP373" s="275"/>
      <c r="AQ373" s="275"/>
      <c r="AR373" s="273"/>
      <c r="AS373" s="274"/>
      <c r="AT373" s="275"/>
      <c r="AU373" s="275"/>
      <c r="AV373" s="273"/>
      <c r="AW373" s="274"/>
      <c r="AX373" s="275"/>
      <c r="AY373" s="275"/>
      <c r="AZ373" s="273"/>
      <c r="BA373" s="274"/>
      <c r="BB373" s="275"/>
      <c r="BC373" s="275"/>
      <c r="BD373" s="273"/>
      <c r="BE373" s="274"/>
      <c r="BF373" s="275"/>
      <c r="BG373" s="275"/>
    </row>
    <row r="374">
      <c r="D374" s="273"/>
      <c r="E374" s="274"/>
      <c r="F374" s="275"/>
      <c r="G374" s="275"/>
      <c r="H374" s="273"/>
      <c r="I374" s="274"/>
      <c r="J374" s="275"/>
      <c r="K374" s="275"/>
      <c r="L374" s="273"/>
      <c r="M374" s="274"/>
      <c r="N374" s="275"/>
      <c r="O374" s="275"/>
      <c r="P374" s="273"/>
      <c r="Q374" s="274"/>
      <c r="R374" s="275"/>
      <c r="S374" s="278"/>
      <c r="T374" s="273"/>
      <c r="U374" s="274"/>
      <c r="V374" s="275"/>
      <c r="W374" s="275"/>
      <c r="X374" s="273"/>
      <c r="Y374" s="274"/>
      <c r="Z374" s="275"/>
      <c r="AA374" s="275"/>
      <c r="AB374" s="273"/>
      <c r="AC374" s="274"/>
      <c r="AD374" s="275"/>
      <c r="AE374" s="275"/>
      <c r="AF374" s="279"/>
      <c r="AG374" s="274"/>
      <c r="AH374" s="275"/>
      <c r="AI374" s="275"/>
      <c r="AJ374" s="273"/>
      <c r="AK374" s="274"/>
      <c r="AL374" s="275"/>
      <c r="AM374" s="275"/>
      <c r="AN374" s="273"/>
      <c r="AO374" s="274"/>
      <c r="AP374" s="275"/>
      <c r="AQ374" s="275"/>
      <c r="AR374" s="273"/>
      <c r="AS374" s="274"/>
      <c r="AT374" s="275"/>
      <c r="AU374" s="275"/>
      <c r="AV374" s="273"/>
      <c r="AW374" s="274"/>
      <c r="AX374" s="275"/>
      <c r="AY374" s="275"/>
      <c r="AZ374" s="273"/>
      <c r="BA374" s="274"/>
      <c r="BB374" s="275"/>
      <c r="BC374" s="275"/>
      <c r="BD374" s="273"/>
      <c r="BE374" s="274"/>
      <c r="BF374" s="275"/>
      <c r="BG374" s="275"/>
    </row>
    <row r="375">
      <c r="D375" s="273"/>
      <c r="E375" s="274"/>
      <c r="F375" s="275"/>
      <c r="G375" s="275"/>
      <c r="H375" s="273"/>
      <c r="I375" s="274"/>
      <c r="J375" s="275"/>
      <c r="K375" s="275"/>
      <c r="L375" s="273"/>
      <c r="M375" s="274"/>
      <c r="N375" s="275"/>
      <c r="O375" s="275"/>
      <c r="P375" s="273"/>
      <c r="Q375" s="274"/>
      <c r="R375" s="275"/>
      <c r="S375" s="278"/>
      <c r="T375" s="273"/>
      <c r="U375" s="274"/>
      <c r="V375" s="275"/>
      <c r="W375" s="275"/>
      <c r="X375" s="273"/>
      <c r="Y375" s="274"/>
      <c r="Z375" s="275"/>
      <c r="AA375" s="275"/>
      <c r="AB375" s="273"/>
      <c r="AC375" s="274"/>
      <c r="AD375" s="275"/>
      <c r="AE375" s="275"/>
      <c r="AF375" s="279"/>
      <c r="AG375" s="274"/>
      <c r="AH375" s="275"/>
      <c r="AI375" s="275"/>
      <c r="AJ375" s="273"/>
      <c r="AK375" s="274"/>
      <c r="AL375" s="275"/>
      <c r="AM375" s="275"/>
      <c r="AN375" s="273"/>
      <c r="AO375" s="274"/>
      <c r="AP375" s="275"/>
      <c r="AQ375" s="275"/>
      <c r="AR375" s="273"/>
      <c r="AS375" s="274"/>
      <c r="AT375" s="275"/>
      <c r="AU375" s="275"/>
      <c r="AV375" s="273"/>
      <c r="AW375" s="274"/>
      <c r="AX375" s="275"/>
      <c r="AY375" s="275"/>
      <c r="AZ375" s="273"/>
      <c r="BA375" s="274"/>
      <c r="BB375" s="275"/>
      <c r="BC375" s="275"/>
      <c r="BD375" s="273"/>
      <c r="BE375" s="274"/>
      <c r="BF375" s="275"/>
      <c r="BG375" s="275"/>
    </row>
    <row r="376">
      <c r="D376" s="273"/>
      <c r="E376" s="274"/>
      <c r="F376" s="275"/>
      <c r="G376" s="275"/>
      <c r="H376" s="273"/>
      <c r="I376" s="274"/>
      <c r="J376" s="275"/>
      <c r="K376" s="275"/>
      <c r="L376" s="273"/>
      <c r="M376" s="274"/>
      <c r="N376" s="275"/>
      <c r="O376" s="275"/>
      <c r="P376" s="273"/>
      <c r="Q376" s="274"/>
      <c r="R376" s="275"/>
      <c r="S376" s="278"/>
      <c r="T376" s="273"/>
      <c r="U376" s="274"/>
      <c r="V376" s="275"/>
      <c r="W376" s="275"/>
      <c r="X376" s="273"/>
      <c r="Y376" s="274"/>
      <c r="Z376" s="275"/>
      <c r="AA376" s="275"/>
      <c r="AB376" s="273"/>
      <c r="AC376" s="274"/>
      <c r="AD376" s="275"/>
      <c r="AE376" s="275"/>
      <c r="AF376" s="279"/>
      <c r="AG376" s="274"/>
      <c r="AH376" s="275"/>
      <c r="AI376" s="275"/>
      <c r="AJ376" s="273"/>
      <c r="AK376" s="274"/>
      <c r="AL376" s="275"/>
      <c r="AM376" s="275"/>
      <c r="AN376" s="273"/>
      <c r="AO376" s="274"/>
      <c r="AP376" s="275"/>
      <c r="AQ376" s="275"/>
      <c r="AR376" s="273"/>
      <c r="AS376" s="274"/>
      <c r="AT376" s="275"/>
      <c r="AU376" s="275"/>
      <c r="AV376" s="273"/>
      <c r="AW376" s="274"/>
      <c r="AX376" s="275"/>
      <c r="AY376" s="275"/>
      <c r="AZ376" s="273"/>
      <c r="BA376" s="274"/>
      <c r="BB376" s="275"/>
      <c r="BC376" s="275"/>
      <c r="BD376" s="273"/>
      <c r="BE376" s="274"/>
      <c r="BF376" s="275"/>
      <c r="BG376" s="275"/>
    </row>
    <row r="377">
      <c r="D377" s="273"/>
      <c r="E377" s="274"/>
      <c r="F377" s="275"/>
      <c r="G377" s="275"/>
      <c r="H377" s="273"/>
      <c r="I377" s="274"/>
      <c r="J377" s="275"/>
      <c r="K377" s="275"/>
      <c r="L377" s="273"/>
      <c r="M377" s="274"/>
      <c r="N377" s="275"/>
      <c r="O377" s="275"/>
      <c r="P377" s="273"/>
      <c r="Q377" s="274"/>
      <c r="R377" s="275"/>
      <c r="S377" s="278"/>
      <c r="T377" s="273"/>
      <c r="U377" s="274"/>
      <c r="V377" s="275"/>
      <c r="W377" s="275"/>
      <c r="X377" s="273"/>
      <c r="Y377" s="274"/>
      <c r="Z377" s="275"/>
      <c r="AA377" s="275"/>
      <c r="AB377" s="273"/>
      <c r="AC377" s="274"/>
      <c r="AD377" s="275"/>
      <c r="AE377" s="275"/>
      <c r="AF377" s="279"/>
      <c r="AG377" s="274"/>
      <c r="AH377" s="275"/>
      <c r="AI377" s="275"/>
      <c r="AJ377" s="273"/>
      <c r="AK377" s="274"/>
      <c r="AL377" s="275"/>
      <c r="AM377" s="275"/>
      <c r="AN377" s="273"/>
      <c r="AO377" s="274"/>
      <c r="AP377" s="275"/>
      <c r="AQ377" s="275"/>
      <c r="AR377" s="273"/>
      <c r="AS377" s="274"/>
      <c r="AT377" s="275"/>
      <c r="AU377" s="275"/>
      <c r="AV377" s="273"/>
      <c r="AW377" s="274"/>
      <c r="AX377" s="275"/>
      <c r="AY377" s="275"/>
      <c r="AZ377" s="273"/>
      <c r="BA377" s="274"/>
      <c r="BB377" s="275"/>
      <c r="BC377" s="275"/>
      <c r="BD377" s="273"/>
      <c r="BE377" s="274"/>
      <c r="BF377" s="275"/>
      <c r="BG377" s="275"/>
    </row>
    <row r="378">
      <c r="D378" s="273"/>
      <c r="E378" s="274"/>
      <c r="F378" s="275"/>
      <c r="G378" s="275"/>
      <c r="H378" s="273"/>
      <c r="I378" s="274"/>
      <c r="J378" s="275"/>
      <c r="K378" s="275"/>
      <c r="L378" s="273"/>
      <c r="M378" s="274"/>
      <c r="N378" s="275"/>
      <c r="O378" s="275"/>
      <c r="P378" s="273"/>
      <c r="Q378" s="274"/>
      <c r="R378" s="275"/>
      <c r="S378" s="278"/>
      <c r="T378" s="273"/>
      <c r="U378" s="274"/>
      <c r="V378" s="275"/>
      <c r="W378" s="275"/>
      <c r="X378" s="273"/>
      <c r="Y378" s="274"/>
      <c r="Z378" s="275"/>
      <c r="AA378" s="275"/>
      <c r="AB378" s="273"/>
      <c r="AC378" s="274"/>
      <c r="AD378" s="275"/>
      <c r="AE378" s="275"/>
      <c r="AF378" s="279"/>
      <c r="AG378" s="274"/>
      <c r="AH378" s="275"/>
      <c r="AI378" s="275"/>
      <c r="AJ378" s="273"/>
      <c r="AK378" s="274"/>
      <c r="AL378" s="275"/>
      <c r="AM378" s="275"/>
      <c r="AN378" s="273"/>
      <c r="AO378" s="274"/>
      <c r="AP378" s="275"/>
      <c r="AQ378" s="275"/>
      <c r="AR378" s="273"/>
      <c r="AS378" s="274"/>
      <c r="AT378" s="275"/>
      <c r="AU378" s="275"/>
      <c r="AV378" s="273"/>
      <c r="AW378" s="274"/>
      <c r="AX378" s="275"/>
      <c r="AY378" s="275"/>
      <c r="AZ378" s="273"/>
      <c r="BA378" s="274"/>
      <c r="BB378" s="275"/>
      <c r="BC378" s="275"/>
      <c r="BD378" s="273"/>
      <c r="BE378" s="274"/>
      <c r="BF378" s="275"/>
      <c r="BG378" s="275"/>
    </row>
    <row r="379">
      <c r="D379" s="273"/>
      <c r="E379" s="274"/>
      <c r="F379" s="275"/>
      <c r="G379" s="275"/>
      <c r="H379" s="273"/>
      <c r="I379" s="274"/>
      <c r="J379" s="275"/>
      <c r="K379" s="275"/>
      <c r="L379" s="273"/>
      <c r="M379" s="274"/>
      <c r="N379" s="275"/>
      <c r="O379" s="275"/>
      <c r="P379" s="273"/>
      <c r="Q379" s="274"/>
      <c r="R379" s="275"/>
      <c r="S379" s="278"/>
      <c r="T379" s="273"/>
      <c r="U379" s="274"/>
      <c r="V379" s="275"/>
      <c r="W379" s="275"/>
      <c r="X379" s="273"/>
      <c r="Y379" s="274"/>
      <c r="Z379" s="275"/>
      <c r="AA379" s="275"/>
      <c r="AB379" s="273"/>
      <c r="AC379" s="274"/>
      <c r="AD379" s="275"/>
      <c r="AE379" s="275"/>
      <c r="AF379" s="279"/>
      <c r="AG379" s="274"/>
      <c r="AH379" s="275"/>
      <c r="AI379" s="275"/>
      <c r="AJ379" s="273"/>
      <c r="AK379" s="274"/>
      <c r="AL379" s="275"/>
      <c r="AM379" s="275"/>
      <c r="AN379" s="273"/>
      <c r="AO379" s="274"/>
      <c r="AP379" s="275"/>
      <c r="AQ379" s="275"/>
      <c r="AR379" s="273"/>
      <c r="AS379" s="274"/>
      <c r="AT379" s="275"/>
      <c r="AU379" s="275"/>
      <c r="AV379" s="273"/>
      <c r="AW379" s="274"/>
      <c r="AX379" s="275"/>
      <c r="AY379" s="275"/>
      <c r="AZ379" s="273"/>
      <c r="BA379" s="274"/>
      <c r="BB379" s="275"/>
      <c r="BC379" s="275"/>
      <c r="BD379" s="273"/>
      <c r="BE379" s="274"/>
      <c r="BF379" s="275"/>
      <c r="BG379" s="275"/>
    </row>
    <row r="380">
      <c r="D380" s="273"/>
      <c r="E380" s="274"/>
      <c r="F380" s="275"/>
      <c r="G380" s="275"/>
      <c r="H380" s="273"/>
      <c r="I380" s="274"/>
      <c r="J380" s="275"/>
      <c r="K380" s="275"/>
      <c r="L380" s="273"/>
      <c r="M380" s="274"/>
      <c r="N380" s="275"/>
      <c r="O380" s="275"/>
      <c r="P380" s="273"/>
      <c r="Q380" s="274"/>
      <c r="R380" s="275"/>
      <c r="S380" s="278"/>
      <c r="T380" s="273"/>
      <c r="U380" s="274"/>
      <c r="V380" s="275"/>
      <c r="W380" s="275"/>
      <c r="X380" s="273"/>
      <c r="Y380" s="274"/>
      <c r="Z380" s="275"/>
      <c r="AA380" s="275"/>
      <c r="AB380" s="273"/>
      <c r="AC380" s="274"/>
      <c r="AD380" s="275"/>
      <c r="AE380" s="275"/>
      <c r="AF380" s="279"/>
      <c r="AG380" s="274"/>
      <c r="AH380" s="275"/>
      <c r="AI380" s="275"/>
      <c r="AJ380" s="273"/>
      <c r="AK380" s="274"/>
      <c r="AL380" s="275"/>
      <c r="AM380" s="275"/>
      <c r="AN380" s="273"/>
      <c r="AO380" s="274"/>
      <c r="AP380" s="275"/>
      <c r="AQ380" s="275"/>
      <c r="AR380" s="273"/>
      <c r="AS380" s="274"/>
      <c r="AT380" s="275"/>
      <c r="AU380" s="275"/>
      <c r="AV380" s="273"/>
      <c r="AW380" s="274"/>
      <c r="AX380" s="275"/>
      <c r="AY380" s="275"/>
      <c r="AZ380" s="273"/>
      <c r="BA380" s="274"/>
      <c r="BB380" s="275"/>
      <c r="BC380" s="275"/>
      <c r="BD380" s="273"/>
      <c r="BE380" s="274"/>
      <c r="BF380" s="275"/>
      <c r="BG380" s="275"/>
    </row>
    <row r="381">
      <c r="D381" s="273"/>
      <c r="E381" s="274"/>
      <c r="F381" s="275"/>
      <c r="G381" s="275"/>
      <c r="H381" s="273"/>
      <c r="I381" s="274"/>
      <c r="J381" s="275"/>
      <c r="K381" s="275"/>
      <c r="L381" s="273"/>
      <c r="M381" s="274"/>
      <c r="N381" s="275"/>
      <c r="O381" s="275"/>
      <c r="P381" s="273"/>
      <c r="Q381" s="274"/>
      <c r="R381" s="275"/>
      <c r="S381" s="278"/>
      <c r="T381" s="273"/>
      <c r="U381" s="274"/>
      <c r="V381" s="275"/>
      <c r="W381" s="275"/>
      <c r="X381" s="273"/>
      <c r="Y381" s="274"/>
      <c r="Z381" s="275"/>
      <c r="AA381" s="275"/>
      <c r="AB381" s="273"/>
      <c r="AC381" s="274"/>
      <c r="AD381" s="275"/>
      <c r="AE381" s="275"/>
      <c r="AF381" s="279"/>
      <c r="AG381" s="274"/>
      <c r="AH381" s="275"/>
      <c r="AI381" s="275"/>
      <c r="AJ381" s="273"/>
      <c r="AK381" s="274"/>
      <c r="AL381" s="275"/>
      <c r="AM381" s="275"/>
      <c r="AN381" s="273"/>
      <c r="AO381" s="274"/>
      <c r="AP381" s="275"/>
      <c r="AQ381" s="275"/>
      <c r="AR381" s="273"/>
      <c r="AS381" s="274"/>
      <c r="AT381" s="275"/>
      <c r="AU381" s="275"/>
      <c r="AV381" s="273"/>
      <c r="AW381" s="274"/>
      <c r="AX381" s="275"/>
      <c r="AY381" s="275"/>
      <c r="AZ381" s="273"/>
      <c r="BA381" s="274"/>
      <c r="BB381" s="275"/>
      <c r="BC381" s="275"/>
      <c r="BD381" s="273"/>
      <c r="BE381" s="274"/>
      <c r="BF381" s="275"/>
      <c r="BG381" s="275"/>
    </row>
    <row r="382">
      <c r="D382" s="273"/>
      <c r="E382" s="274"/>
      <c r="F382" s="275"/>
      <c r="G382" s="275"/>
      <c r="H382" s="273"/>
      <c r="I382" s="274"/>
      <c r="J382" s="275"/>
      <c r="K382" s="275"/>
      <c r="L382" s="273"/>
      <c r="M382" s="274"/>
      <c r="N382" s="275"/>
      <c r="O382" s="275"/>
      <c r="P382" s="273"/>
      <c r="Q382" s="274"/>
      <c r="R382" s="275"/>
      <c r="S382" s="278"/>
      <c r="T382" s="273"/>
      <c r="U382" s="274"/>
      <c r="V382" s="275"/>
      <c r="W382" s="275"/>
      <c r="X382" s="273"/>
      <c r="Y382" s="274"/>
      <c r="Z382" s="275"/>
      <c r="AA382" s="275"/>
      <c r="AB382" s="273"/>
      <c r="AC382" s="274"/>
      <c r="AD382" s="275"/>
      <c r="AE382" s="275"/>
      <c r="AF382" s="279"/>
      <c r="AG382" s="274"/>
      <c r="AH382" s="275"/>
      <c r="AI382" s="275"/>
      <c r="AJ382" s="273"/>
      <c r="AK382" s="274"/>
      <c r="AL382" s="275"/>
      <c r="AM382" s="275"/>
      <c r="AN382" s="273"/>
      <c r="AO382" s="274"/>
      <c r="AP382" s="275"/>
      <c r="AQ382" s="275"/>
      <c r="AR382" s="273"/>
      <c r="AS382" s="274"/>
      <c r="AT382" s="275"/>
      <c r="AU382" s="275"/>
      <c r="AV382" s="273"/>
      <c r="AW382" s="274"/>
      <c r="AX382" s="275"/>
      <c r="AY382" s="275"/>
      <c r="AZ382" s="273"/>
      <c r="BA382" s="274"/>
      <c r="BB382" s="275"/>
      <c r="BC382" s="275"/>
      <c r="BD382" s="273"/>
      <c r="BE382" s="274"/>
      <c r="BF382" s="275"/>
      <c r="BG382" s="275"/>
    </row>
    <row r="383">
      <c r="D383" s="273"/>
      <c r="E383" s="274"/>
      <c r="F383" s="275"/>
      <c r="G383" s="275"/>
      <c r="H383" s="273"/>
      <c r="I383" s="274"/>
      <c r="J383" s="275"/>
      <c r="K383" s="275"/>
      <c r="L383" s="273"/>
      <c r="M383" s="274"/>
      <c r="N383" s="275"/>
      <c r="O383" s="275"/>
      <c r="P383" s="273"/>
      <c r="Q383" s="274"/>
      <c r="R383" s="275"/>
      <c r="S383" s="278"/>
      <c r="T383" s="273"/>
      <c r="U383" s="274"/>
      <c r="V383" s="275"/>
      <c r="W383" s="275"/>
      <c r="X383" s="273"/>
      <c r="Y383" s="274"/>
      <c r="Z383" s="275"/>
      <c r="AA383" s="275"/>
      <c r="AB383" s="273"/>
      <c r="AC383" s="274"/>
      <c r="AD383" s="275"/>
      <c r="AE383" s="275"/>
      <c r="AF383" s="279"/>
      <c r="AG383" s="274"/>
      <c r="AH383" s="275"/>
      <c r="AI383" s="275"/>
      <c r="AJ383" s="273"/>
      <c r="AK383" s="274"/>
      <c r="AL383" s="275"/>
      <c r="AM383" s="275"/>
      <c r="AN383" s="273"/>
      <c r="AO383" s="274"/>
      <c r="AP383" s="275"/>
      <c r="AQ383" s="275"/>
      <c r="AR383" s="273"/>
      <c r="AS383" s="274"/>
      <c r="AT383" s="275"/>
      <c r="AU383" s="275"/>
      <c r="AV383" s="273"/>
      <c r="AW383" s="274"/>
      <c r="AX383" s="275"/>
      <c r="AY383" s="275"/>
      <c r="AZ383" s="273"/>
      <c r="BA383" s="274"/>
      <c r="BB383" s="275"/>
      <c r="BC383" s="275"/>
      <c r="BD383" s="273"/>
      <c r="BE383" s="274"/>
      <c r="BF383" s="275"/>
      <c r="BG383" s="275"/>
    </row>
    <row r="384">
      <c r="D384" s="273"/>
      <c r="E384" s="274"/>
      <c r="F384" s="275"/>
      <c r="G384" s="275"/>
      <c r="H384" s="273"/>
      <c r="I384" s="274"/>
      <c r="J384" s="275"/>
      <c r="K384" s="275"/>
      <c r="L384" s="273"/>
      <c r="M384" s="274"/>
      <c r="N384" s="275"/>
      <c r="O384" s="275"/>
      <c r="P384" s="273"/>
      <c r="Q384" s="274"/>
      <c r="R384" s="275"/>
      <c r="S384" s="278"/>
      <c r="T384" s="273"/>
      <c r="U384" s="274"/>
      <c r="V384" s="275"/>
      <c r="W384" s="275"/>
      <c r="X384" s="273"/>
      <c r="Y384" s="274"/>
      <c r="Z384" s="275"/>
      <c r="AA384" s="275"/>
      <c r="AB384" s="273"/>
      <c r="AC384" s="274"/>
      <c r="AD384" s="275"/>
      <c r="AE384" s="275"/>
      <c r="AF384" s="279"/>
      <c r="AG384" s="274"/>
      <c r="AH384" s="275"/>
      <c r="AI384" s="275"/>
      <c r="AJ384" s="273"/>
      <c r="AK384" s="274"/>
      <c r="AL384" s="275"/>
      <c r="AM384" s="275"/>
      <c r="AN384" s="273"/>
      <c r="AO384" s="274"/>
      <c r="AP384" s="275"/>
      <c r="AQ384" s="275"/>
      <c r="AR384" s="273"/>
      <c r="AS384" s="274"/>
      <c r="AT384" s="275"/>
      <c r="AU384" s="275"/>
      <c r="AV384" s="273"/>
      <c r="AW384" s="274"/>
      <c r="AX384" s="275"/>
      <c r="AY384" s="275"/>
      <c r="AZ384" s="273"/>
      <c r="BA384" s="274"/>
      <c r="BB384" s="275"/>
      <c r="BC384" s="275"/>
      <c r="BD384" s="273"/>
      <c r="BE384" s="274"/>
      <c r="BF384" s="275"/>
      <c r="BG384" s="275"/>
    </row>
    <row r="385">
      <c r="D385" s="273"/>
      <c r="E385" s="274"/>
      <c r="F385" s="275"/>
      <c r="G385" s="275"/>
      <c r="H385" s="273"/>
      <c r="I385" s="274"/>
      <c r="J385" s="275"/>
      <c r="K385" s="275"/>
      <c r="L385" s="273"/>
      <c r="M385" s="274"/>
      <c r="N385" s="275"/>
      <c r="O385" s="275"/>
      <c r="P385" s="273"/>
      <c r="Q385" s="274"/>
      <c r="R385" s="275"/>
      <c r="S385" s="278"/>
      <c r="T385" s="273"/>
      <c r="U385" s="274"/>
      <c r="V385" s="275"/>
      <c r="W385" s="275"/>
      <c r="X385" s="273"/>
      <c r="Y385" s="274"/>
      <c r="Z385" s="275"/>
      <c r="AA385" s="275"/>
      <c r="AB385" s="273"/>
      <c r="AC385" s="274"/>
      <c r="AD385" s="275"/>
      <c r="AE385" s="275"/>
      <c r="AF385" s="279"/>
      <c r="AG385" s="274"/>
      <c r="AH385" s="275"/>
      <c r="AI385" s="275"/>
      <c r="AJ385" s="273"/>
      <c r="AK385" s="274"/>
      <c r="AL385" s="275"/>
      <c r="AM385" s="275"/>
      <c r="AN385" s="273"/>
      <c r="AO385" s="274"/>
      <c r="AP385" s="275"/>
      <c r="AQ385" s="275"/>
      <c r="AR385" s="273"/>
      <c r="AS385" s="274"/>
      <c r="AT385" s="275"/>
      <c r="AU385" s="275"/>
      <c r="AV385" s="273"/>
      <c r="AW385" s="274"/>
      <c r="AX385" s="275"/>
      <c r="AY385" s="275"/>
      <c r="AZ385" s="273"/>
      <c r="BA385" s="274"/>
      <c r="BB385" s="275"/>
      <c r="BC385" s="275"/>
      <c r="BD385" s="273"/>
      <c r="BE385" s="274"/>
      <c r="BF385" s="275"/>
      <c r="BG385" s="275"/>
    </row>
    <row r="386">
      <c r="D386" s="273"/>
      <c r="E386" s="274"/>
      <c r="F386" s="275"/>
      <c r="G386" s="275"/>
      <c r="H386" s="273"/>
      <c r="I386" s="274"/>
      <c r="J386" s="275"/>
      <c r="K386" s="275"/>
      <c r="L386" s="273"/>
      <c r="M386" s="274"/>
      <c r="N386" s="275"/>
      <c r="O386" s="275"/>
      <c r="P386" s="273"/>
      <c r="Q386" s="274"/>
      <c r="R386" s="275"/>
      <c r="S386" s="278"/>
      <c r="T386" s="273"/>
      <c r="U386" s="274"/>
      <c r="V386" s="275"/>
      <c r="W386" s="275"/>
      <c r="X386" s="273"/>
      <c r="Y386" s="274"/>
      <c r="Z386" s="275"/>
      <c r="AA386" s="275"/>
      <c r="AB386" s="273"/>
      <c r="AC386" s="274"/>
      <c r="AD386" s="275"/>
      <c r="AE386" s="275"/>
      <c r="AF386" s="279"/>
      <c r="AG386" s="274"/>
      <c r="AH386" s="275"/>
      <c r="AI386" s="275"/>
      <c r="AJ386" s="273"/>
      <c r="AK386" s="274"/>
      <c r="AL386" s="275"/>
      <c r="AM386" s="275"/>
      <c r="AN386" s="273"/>
      <c r="AO386" s="274"/>
      <c r="AP386" s="275"/>
      <c r="AQ386" s="275"/>
      <c r="AR386" s="273"/>
      <c r="AS386" s="274"/>
      <c r="AT386" s="275"/>
      <c r="AU386" s="275"/>
      <c r="AV386" s="273"/>
      <c r="AW386" s="274"/>
      <c r="AX386" s="275"/>
      <c r="AY386" s="275"/>
      <c r="AZ386" s="273"/>
      <c r="BA386" s="274"/>
      <c r="BB386" s="275"/>
      <c r="BC386" s="275"/>
      <c r="BD386" s="273"/>
      <c r="BE386" s="274"/>
      <c r="BF386" s="275"/>
      <c r="BG386" s="275"/>
    </row>
    <row r="387">
      <c r="D387" s="273"/>
      <c r="E387" s="274"/>
      <c r="F387" s="275"/>
      <c r="G387" s="275"/>
      <c r="H387" s="273"/>
      <c r="I387" s="274"/>
      <c r="J387" s="275"/>
      <c r="K387" s="275"/>
      <c r="L387" s="273"/>
      <c r="M387" s="274"/>
      <c r="N387" s="275"/>
      <c r="O387" s="275"/>
      <c r="P387" s="273"/>
      <c r="Q387" s="274"/>
      <c r="R387" s="275"/>
      <c r="S387" s="278"/>
      <c r="T387" s="273"/>
      <c r="U387" s="274"/>
      <c r="V387" s="275"/>
      <c r="W387" s="275"/>
      <c r="X387" s="273"/>
      <c r="Y387" s="274"/>
      <c r="Z387" s="275"/>
      <c r="AA387" s="275"/>
      <c r="AB387" s="273"/>
      <c r="AC387" s="274"/>
      <c r="AD387" s="275"/>
      <c r="AE387" s="275"/>
      <c r="AF387" s="279"/>
      <c r="AG387" s="274"/>
      <c r="AH387" s="275"/>
      <c r="AI387" s="275"/>
      <c r="AJ387" s="273"/>
      <c r="AK387" s="274"/>
      <c r="AL387" s="275"/>
      <c r="AM387" s="275"/>
      <c r="AN387" s="273"/>
      <c r="AO387" s="274"/>
      <c r="AP387" s="275"/>
      <c r="AQ387" s="275"/>
      <c r="AR387" s="273"/>
      <c r="AS387" s="274"/>
      <c r="AT387" s="275"/>
      <c r="AU387" s="275"/>
      <c r="AV387" s="273"/>
      <c r="AW387" s="274"/>
      <c r="AX387" s="275"/>
      <c r="AY387" s="275"/>
      <c r="AZ387" s="273"/>
      <c r="BA387" s="274"/>
      <c r="BB387" s="275"/>
      <c r="BC387" s="275"/>
      <c r="BD387" s="273"/>
      <c r="BE387" s="274"/>
      <c r="BF387" s="275"/>
      <c r="BG387" s="275"/>
    </row>
    <row r="388">
      <c r="D388" s="273"/>
      <c r="E388" s="274"/>
      <c r="F388" s="275"/>
      <c r="G388" s="275"/>
      <c r="H388" s="273"/>
      <c r="I388" s="274"/>
      <c r="J388" s="275"/>
      <c r="K388" s="275"/>
      <c r="L388" s="273"/>
      <c r="M388" s="274"/>
      <c r="N388" s="275"/>
      <c r="O388" s="275"/>
      <c r="P388" s="273"/>
      <c r="Q388" s="274"/>
      <c r="R388" s="275"/>
      <c r="S388" s="278"/>
      <c r="T388" s="273"/>
      <c r="U388" s="274"/>
      <c r="V388" s="275"/>
      <c r="W388" s="275"/>
      <c r="X388" s="273"/>
      <c r="Y388" s="274"/>
      <c r="Z388" s="275"/>
      <c r="AA388" s="275"/>
      <c r="AB388" s="273"/>
      <c r="AC388" s="274"/>
      <c r="AD388" s="275"/>
      <c r="AE388" s="275"/>
      <c r="AF388" s="279"/>
      <c r="AG388" s="274"/>
      <c r="AH388" s="275"/>
      <c r="AI388" s="275"/>
      <c r="AJ388" s="273"/>
      <c r="AK388" s="274"/>
      <c r="AL388" s="275"/>
      <c r="AM388" s="275"/>
      <c r="AN388" s="273"/>
      <c r="AO388" s="274"/>
      <c r="AP388" s="275"/>
      <c r="AQ388" s="275"/>
      <c r="AR388" s="273"/>
      <c r="AS388" s="274"/>
      <c r="AT388" s="275"/>
      <c r="AU388" s="275"/>
      <c r="AV388" s="273"/>
      <c r="AW388" s="274"/>
      <c r="AX388" s="275"/>
      <c r="AY388" s="275"/>
      <c r="AZ388" s="273"/>
      <c r="BA388" s="274"/>
      <c r="BB388" s="275"/>
      <c r="BC388" s="275"/>
      <c r="BD388" s="273"/>
      <c r="BE388" s="274"/>
      <c r="BF388" s="275"/>
      <c r="BG388" s="275"/>
    </row>
    <row r="389">
      <c r="D389" s="273"/>
      <c r="E389" s="274"/>
      <c r="F389" s="275"/>
      <c r="G389" s="275"/>
      <c r="H389" s="273"/>
      <c r="I389" s="274"/>
      <c r="J389" s="275"/>
      <c r="K389" s="275"/>
      <c r="L389" s="273"/>
      <c r="M389" s="274"/>
      <c r="N389" s="275"/>
      <c r="O389" s="275"/>
      <c r="P389" s="273"/>
      <c r="Q389" s="274"/>
      <c r="R389" s="275"/>
      <c r="S389" s="278"/>
      <c r="T389" s="273"/>
      <c r="U389" s="274"/>
      <c r="V389" s="275"/>
      <c r="W389" s="275"/>
      <c r="X389" s="273"/>
      <c r="Y389" s="274"/>
      <c r="Z389" s="275"/>
      <c r="AA389" s="275"/>
      <c r="AB389" s="273"/>
      <c r="AC389" s="274"/>
      <c r="AD389" s="275"/>
      <c r="AE389" s="275"/>
      <c r="AF389" s="279"/>
      <c r="AG389" s="274"/>
      <c r="AH389" s="275"/>
      <c r="AI389" s="275"/>
      <c r="AJ389" s="273"/>
      <c r="AK389" s="274"/>
      <c r="AL389" s="275"/>
      <c r="AM389" s="275"/>
      <c r="AN389" s="273"/>
      <c r="AO389" s="274"/>
      <c r="AP389" s="275"/>
      <c r="AQ389" s="275"/>
      <c r="AR389" s="273"/>
      <c r="AS389" s="274"/>
      <c r="AT389" s="275"/>
      <c r="AU389" s="275"/>
      <c r="AV389" s="273"/>
      <c r="AW389" s="274"/>
      <c r="AX389" s="275"/>
      <c r="AY389" s="275"/>
      <c r="AZ389" s="273"/>
      <c r="BA389" s="274"/>
      <c r="BB389" s="275"/>
      <c r="BC389" s="275"/>
      <c r="BD389" s="273"/>
      <c r="BE389" s="274"/>
      <c r="BF389" s="275"/>
      <c r="BG389" s="275"/>
    </row>
    <row r="390">
      <c r="D390" s="273"/>
      <c r="E390" s="274"/>
      <c r="F390" s="275"/>
      <c r="G390" s="275"/>
      <c r="H390" s="273"/>
      <c r="I390" s="274"/>
      <c r="J390" s="275"/>
      <c r="K390" s="275"/>
      <c r="L390" s="273"/>
      <c r="M390" s="274"/>
      <c r="N390" s="275"/>
      <c r="O390" s="275"/>
      <c r="P390" s="273"/>
      <c r="Q390" s="274"/>
      <c r="R390" s="275"/>
      <c r="S390" s="278"/>
      <c r="T390" s="273"/>
      <c r="U390" s="274"/>
      <c r="V390" s="275"/>
      <c r="W390" s="275"/>
      <c r="X390" s="273"/>
      <c r="Y390" s="274"/>
      <c r="Z390" s="275"/>
      <c r="AA390" s="275"/>
      <c r="AB390" s="273"/>
      <c r="AC390" s="274"/>
      <c r="AD390" s="275"/>
      <c r="AE390" s="275"/>
      <c r="AF390" s="279"/>
      <c r="AG390" s="274"/>
      <c r="AH390" s="275"/>
      <c r="AI390" s="275"/>
      <c r="AJ390" s="273"/>
      <c r="AK390" s="274"/>
      <c r="AL390" s="275"/>
      <c r="AM390" s="275"/>
      <c r="AN390" s="273"/>
      <c r="AO390" s="274"/>
      <c r="AP390" s="275"/>
      <c r="AQ390" s="275"/>
      <c r="AR390" s="273"/>
      <c r="AS390" s="274"/>
      <c r="AT390" s="275"/>
      <c r="AU390" s="275"/>
      <c r="AV390" s="273"/>
      <c r="AW390" s="274"/>
      <c r="AX390" s="275"/>
      <c r="AY390" s="275"/>
      <c r="AZ390" s="273"/>
      <c r="BA390" s="274"/>
      <c r="BB390" s="275"/>
      <c r="BC390" s="275"/>
      <c r="BD390" s="273"/>
      <c r="BE390" s="274"/>
      <c r="BF390" s="275"/>
      <c r="BG390" s="275"/>
    </row>
    <row r="391">
      <c r="D391" s="273"/>
      <c r="E391" s="274"/>
      <c r="F391" s="275"/>
      <c r="G391" s="275"/>
      <c r="H391" s="273"/>
      <c r="I391" s="274"/>
      <c r="J391" s="275"/>
      <c r="K391" s="275"/>
      <c r="L391" s="273"/>
      <c r="M391" s="274"/>
      <c r="N391" s="275"/>
      <c r="O391" s="275"/>
      <c r="P391" s="273"/>
      <c r="Q391" s="274"/>
      <c r="R391" s="275"/>
      <c r="S391" s="278"/>
      <c r="T391" s="273"/>
      <c r="U391" s="274"/>
      <c r="V391" s="275"/>
      <c r="W391" s="275"/>
      <c r="X391" s="273"/>
      <c r="Y391" s="274"/>
      <c r="Z391" s="275"/>
      <c r="AA391" s="275"/>
      <c r="AB391" s="273"/>
      <c r="AC391" s="274"/>
      <c r="AD391" s="275"/>
      <c r="AE391" s="275"/>
      <c r="AF391" s="279"/>
      <c r="AG391" s="274"/>
      <c r="AH391" s="275"/>
      <c r="AI391" s="275"/>
      <c r="AJ391" s="273"/>
      <c r="AK391" s="274"/>
      <c r="AL391" s="275"/>
      <c r="AM391" s="275"/>
      <c r="AN391" s="273"/>
      <c r="AO391" s="274"/>
      <c r="AP391" s="275"/>
      <c r="AQ391" s="275"/>
      <c r="AR391" s="273"/>
      <c r="AS391" s="274"/>
      <c r="AT391" s="275"/>
      <c r="AU391" s="275"/>
      <c r="AV391" s="273"/>
      <c r="AW391" s="274"/>
      <c r="AX391" s="275"/>
      <c r="AY391" s="275"/>
      <c r="AZ391" s="273"/>
      <c r="BA391" s="274"/>
      <c r="BB391" s="275"/>
      <c r="BC391" s="275"/>
      <c r="BD391" s="273"/>
      <c r="BE391" s="274"/>
      <c r="BF391" s="275"/>
      <c r="BG391" s="275"/>
    </row>
    <row r="392">
      <c r="D392" s="273"/>
      <c r="E392" s="274"/>
      <c r="F392" s="275"/>
      <c r="G392" s="275"/>
      <c r="H392" s="273"/>
      <c r="I392" s="274"/>
      <c r="J392" s="275"/>
      <c r="K392" s="275"/>
      <c r="L392" s="273"/>
      <c r="M392" s="274"/>
      <c r="N392" s="275"/>
      <c r="O392" s="275"/>
      <c r="P392" s="273"/>
      <c r="Q392" s="274"/>
      <c r="R392" s="275"/>
      <c r="S392" s="278"/>
      <c r="T392" s="273"/>
      <c r="U392" s="274"/>
      <c r="V392" s="275"/>
      <c r="W392" s="275"/>
      <c r="X392" s="273"/>
      <c r="Y392" s="274"/>
      <c r="Z392" s="275"/>
      <c r="AA392" s="275"/>
      <c r="AB392" s="273"/>
      <c r="AC392" s="274"/>
      <c r="AD392" s="275"/>
      <c r="AE392" s="275"/>
      <c r="AF392" s="279"/>
      <c r="AG392" s="274"/>
      <c r="AH392" s="275"/>
      <c r="AI392" s="275"/>
      <c r="AJ392" s="273"/>
      <c r="AK392" s="274"/>
      <c r="AL392" s="275"/>
      <c r="AM392" s="275"/>
      <c r="AN392" s="273"/>
      <c r="AO392" s="274"/>
      <c r="AP392" s="275"/>
      <c r="AQ392" s="275"/>
      <c r="AR392" s="273"/>
      <c r="AS392" s="274"/>
      <c r="AT392" s="275"/>
      <c r="AU392" s="275"/>
      <c r="AV392" s="273"/>
      <c r="AW392" s="274"/>
      <c r="AX392" s="275"/>
      <c r="AY392" s="275"/>
      <c r="AZ392" s="273"/>
      <c r="BA392" s="274"/>
      <c r="BB392" s="275"/>
      <c r="BC392" s="275"/>
      <c r="BD392" s="273"/>
      <c r="BE392" s="274"/>
      <c r="BF392" s="275"/>
      <c r="BG392" s="275"/>
    </row>
    <row r="393">
      <c r="D393" s="273"/>
      <c r="E393" s="274"/>
      <c r="F393" s="275"/>
      <c r="G393" s="275"/>
      <c r="H393" s="273"/>
      <c r="I393" s="274"/>
      <c r="J393" s="275"/>
      <c r="K393" s="275"/>
      <c r="L393" s="273"/>
      <c r="M393" s="274"/>
      <c r="N393" s="275"/>
      <c r="O393" s="275"/>
      <c r="P393" s="273"/>
      <c r="Q393" s="274"/>
      <c r="R393" s="275"/>
      <c r="S393" s="278"/>
      <c r="T393" s="273"/>
      <c r="U393" s="274"/>
      <c r="V393" s="275"/>
      <c r="W393" s="275"/>
      <c r="X393" s="273"/>
      <c r="Y393" s="274"/>
      <c r="Z393" s="275"/>
      <c r="AA393" s="275"/>
      <c r="AB393" s="273"/>
      <c r="AC393" s="274"/>
      <c r="AD393" s="275"/>
      <c r="AE393" s="275"/>
      <c r="AF393" s="279"/>
      <c r="AG393" s="274"/>
      <c r="AH393" s="275"/>
      <c r="AI393" s="275"/>
      <c r="AJ393" s="273"/>
      <c r="AK393" s="274"/>
      <c r="AL393" s="275"/>
      <c r="AM393" s="275"/>
      <c r="AN393" s="273"/>
      <c r="AO393" s="274"/>
      <c r="AP393" s="275"/>
      <c r="AQ393" s="275"/>
      <c r="AR393" s="273"/>
      <c r="AS393" s="274"/>
      <c r="AT393" s="275"/>
      <c r="AU393" s="275"/>
      <c r="AV393" s="273"/>
      <c r="AW393" s="274"/>
      <c r="AX393" s="275"/>
      <c r="AY393" s="275"/>
      <c r="AZ393" s="273"/>
      <c r="BA393" s="274"/>
      <c r="BB393" s="275"/>
      <c r="BC393" s="275"/>
      <c r="BD393" s="273"/>
      <c r="BE393" s="274"/>
      <c r="BF393" s="275"/>
      <c r="BG393" s="275"/>
    </row>
    <row r="394">
      <c r="D394" s="273"/>
      <c r="E394" s="274"/>
      <c r="F394" s="275"/>
      <c r="G394" s="275"/>
      <c r="H394" s="273"/>
      <c r="I394" s="274"/>
      <c r="J394" s="275"/>
      <c r="K394" s="275"/>
      <c r="L394" s="273"/>
      <c r="M394" s="274"/>
      <c r="N394" s="275"/>
      <c r="O394" s="275"/>
      <c r="P394" s="273"/>
      <c r="Q394" s="274"/>
      <c r="R394" s="275"/>
      <c r="S394" s="278"/>
      <c r="T394" s="273"/>
      <c r="U394" s="274"/>
      <c r="V394" s="275"/>
      <c r="W394" s="275"/>
      <c r="X394" s="273"/>
      <c r="Y394" s="274"/>
      <c r="Z394" s="275"/>
      <c r="AA394" s="275"/>
      <c r="AB394" s="273"/>
      <c r="AC394" s="274"/>
      <c r="AD394" s="275"/>
      <c r="AE394" s="275"/>
      <c r="AF394" s="279"/>
      <c r="AG394" s="274"/>
      <c r="AH394" s="275"/>
      <c r="AI394" s="275"/>
      <c r="AJ394" s="273"/>
      <c r="AK394" s="274"/>
      <c r="AL394" s="275"/>
      <c r="AM394" s="275"/>
      <c r="AN394" s="273"/>
      <c r="AO394" s="274"/>
      <c r="AP394" s="275"/>
      <c r="AQ394" s="275"/>
      <c r="AR394" s="273"/>
      <c r="AS394" s="274"/>
      <c r="AT394" s="275"/>
      <c r="AU394" s="275"/>
      <c r="AV394" s="273"/>
      <c r="AW394" s="274"/>
      <c r="AX394" s="275"/>
      <c r="AY394" s="275"/>
      <c r="AZ394" s="273"/>
      <c r="BA394" s="274"/>
      <c r="BB394" s="275"/>
      <c r="BC394" s="275"/>
      <c r="BD394" s="273"/>
      <c r="BE394" s="274"/>
      <c r="BF394" s="275"/>
      <c r="BG394" s="275"/>
    </row>
    <row r="395">
      <c r="D395" s="273"/>
      <c r="E395" s="274"/>
      <c r="F395" s="275"/>
      <c r="G395" s="275"/>
      <c r="H395" s="273"/>
      <c r="I395" s="274"/>
      <c r="J395" s="275"/>
      <c r="K395" s="275"/>
      <c r="L395" s="273"/>
      <c r="M395" s="274"/>
      <c r="N395" s="275"/>
      <c r="O395" s="275"/>
      <c r="P395" s="273"/>
      <c r="Q395" s="274"/>
      <c r="R395" s="275"/>
      <c r="S395" s="278"/>
      <c r="T395" s="273"/>
      <c r="U395" s="274"/>
      <c r="V395" s="275"/>
      <c r="W395" s="275"/>
      <c r="X395" s="273"/>
      <c r="Y395" s="274"/>
      <c r="Z395" s="275"/>
      <c r="AA395" s="275"/>
      <c r="AB395" s="273"/>
      <c r="AC395" s="274"/>
      <c r="AD395" s="275"/>
      <c r="AE395" s="275"/>
      <c r="AF395" s="279"/>
      <c r="AG395" s="274"/>
      <c r="AH395" s="275"/>
      <c r="AI395" s="275"/>
      <c r="AJ395" s="273"/>
      <c r="AK395" s="274"/>
      <c r="AL395" s="275"/>
      <c r="AM395" s="275"/>
      <c r="AN395" s="273"/>
      <c r="AO395" s="274"/>
      <c r="AP395" s="275"/>
      <c r="AQ395" s="275"/>
      <c r="AR395" s="273"/>
      <c r="AS395" s="274"/>
      <c r="AT395" s="275"/>
      <c r="AU395" s="275"/>
      <c r="AV395" s="273"/>
      <c r="AW395" s="274"/>
      <c r="AX395" s="275"/>
      <c r="AY395" s="275"/>
      <c r="AZ395" s="273"/>
      <c r="BA395" s="274"/>
      <c r="BB395" s="275"/>
      <c r="BC395" s="275"/>
      <c r="BD395" s="273"/>
      <c r="BE395" s="274"/>
      <c r="BF395" s="275"/>
      <c r="BG395" s="275"/>
    </row>
    <row r="396">
      <c r="D396" s="273"/>
      <c r="E396" s="274"/>
      <c r="F396" s="275"/>
      <c r="G396" s="275"/>
      <c r="H396" s="273"/>
      <c r="I396" s="274"/>
      <c r="J396" s="275"/>
      <c r="K396" s="275"/>
      <c r="L396" s="273"/>
      <c r="M396" s="274"/>
      <c r="N396" s="275"/>
      <c r="O396" s="275"/>
      <c r="P396" s="273"/>
      <c r="Q396" s="274"/>
      <c r="R396" s="275"/>
      <c r="S396" s="278"/>
      <c r="T396" s="273"/>
      <c r="U396" s="274"/>
      <c r="V396" s="275"/>
      <c r="W396" s="275"/>
      <c r="X396" s="273"/>
      <c r="Y396" s="274"/>
      <c r="Z396" s="275"/>
      <c r="AA396" s="275"/>
      <c r="AB396" s="273"/>
      <c r="AC396" s="274"/>
      <c r="AD396" s="275"/>
      <c r="AE396" s="275"/>
      <c r="AF396" s="279"/>
      <c r="AG396" s="274"/>
      <c r="AH396" s="275"/>
      <c r="AI396" s="275"/>
      <c r="AJ396" s="273"/>
      <c r="AK396" s="274"/>
      <c r="AL396" s="275"/>
      <c r="AM396" s="275"/>
      <c r="AN396" s="273"/>
      <c r="AO396" s="274"/>
      <c r="AP396" s="275"/>
      <c r="AQ396" s="275"/>
      <c r="AR396" s="273"/>
      <c r="AS396" s="274"/>
      <c r="AT396" s="275"/>
      <c r="AU396" s="275"/>
      <c r="AV396" s="273"/>
      <c r="AW396" s="274"/>
      <c r="AX396" s="275"/>
      <c r="AY396" s="275"/>
      <c r="AZ396" s="273"/>
      <c r="BA396" s="274"/>
      <c r="BB396" s="275"/>
      <c r="BC396" s="275"/>
      <c r="BD396" s="273"/>
      <c r="BE396" s="274"/>
      <c r="BF396" s="275"/>
      <c r="BG396" s="275"/>
    </row>
    <row r="397">
      <c r="D397" s="273"/>
      <c r="E397" s="274"/>
      <c r="F397" s="275"/>
      <c r="G397" s="275"/>
      <c r="H397" s="273"/>
      <c r="I397" s="274"/>
      <c r="J397" s="275"/>
      <c r="K397" s="275"/>
      <c r="L397" s="273"/>
      <c r="M397" s="274"/>
      <c r="N397" s="275"/>
      <c r="O397" s="275"/>
      <c r="P397" s="273"/>
      <c r="Q397" s="274"/>
      <c r="R397" s="275"/>
      <c r="S397" s="278"/>
      <c r="T397" s="273"/>
      <c r="U397" s="274"/>
      <c r="V397" s="275"/>
      <c r="W397" s="275"/>
      <c r="X397" s="273"/>
      <c r="Y397" s="274"/>
      <c r="Z397" s="275"/>
      <c r="AA397" s="275"/>
      <c r="AB397" s="273"/>
      <c r="AC397" s="274"/>
      <c r="AD397" s="275"/>
      <c r="AE397" s="275"/>
      <c r="AF397" s="279"/>
      <c r="AG397" s="274"/>
      <c r="AH397" s="275"/>
      <c r="AI397" s="275"/>
      <c r="AJ397" s="273"/>
      <c r="AK397" s="274"/>
      <c r="AL397" s="275"/>
      <c r="AM397" s="275"/>
      <c r="AN397" s="273"/>
      <c r="AO397" s="274"/>
      <c r="AP397" s="275"/>
      <c r="AQ397" s="275"/>
      <c r="AR397" s="273"/>
      <c r="AS397" s="274"/>
      <c r="AT397" s="275"/>
      <c r="AU397" s="275"/>
      <c r="AV397" s="273"/>
      <c r="AW397" s="274"/>
      <c r="AX397" s="275"/>
      <c r="AY397" s="275"/>
      <c r="AZ397" s="273"/>
      <c r="BA397" s="274"/>
      <c r="BB397" s="275"/>
      <c r="BC397" s="275"/>
      <c r="BD397" s="273"/>
      <c r="BE397" s="274"/>
      <c r="BF397" s="275"/>
      <c r="BG397" s="275"/>
    </row>
    <row r="398">
      <c r="D398" s="273"/>
      <c r="E398" s="274"/>
      <c r="F398" s="275"/>
      <c r="G398" s="275"/>
      <c r="H398" s="273"/>
      <c r="I398" s="274"/>
      <c r="J398" s="275"/>
      <c r="K398" s="275"/>
      <c r="L398" s="273"/>
      <c r="M398" s="274"/>
      <c r="N398" s="275"/>
      <c r="O398" s="275"/>
      <c r="P398" s="273"/>
      <c r="Q398" s="274"/>
      <c r="R398" s="275"/>
      <c r="S398" s="278"/>
      <c r="T398" s="273"/>
      <c r="U398" s="274"/>
      <c r="V398" s="275"/>
      <c r="W398" s="275"/>
      <c r="X398" s="273"/>
      <c r="Y398" s="274"/>
      <c r="Z398" s="275"/>
      <c r="AA398" s="275"/>
      <c r="AB398" s="273"/>
      <c r="AC398" s="274"/>
      <c r="AD398" s="275"/>
      <c r="AE398" s="275"/>
      <c r="AF398" s="279"/>
      <c r="AG398" s="274"/>
      <c r="AH398" s="275"/>
      <c r="AI398" s="275"/>
      <c r="AJ398" s="273"/>
      <c r="AK398" s="274"/>
      <c r="AL398" s="275"/>
      <c r="AM398" s="275"/>
      <c r="AN398" s="273"/>
      <c r="AO398" s="274"/>
      <c r="AP398" s="275"/>
      <c r="AQ398" s="275"/>
      <c r="AR398" s="273"/>
      <c r="AS398" s="274"/>
      <c r="AT398" s="275"/>
      <c r="AU398" s="275"/>
      <c r="AV398" s="273"/>
      <c r="AW398" s="274"/>
      <c r="AX398" s="275"/>
      <c r="AY398" s="275"/>
      <c r="AZ398" s="273"/>
      <c r="BA398" s="274"/>
      <c r="BB398" s="275"/>
      <c r="BC398" s="275"/>
      <c r="BD398" s="273"/>
      <c r="BE398" s="274"/>
      <c r="BF398" s="275"/>
      <c r="BG398" s="275"/>
    </row>
    <row r="399">
      <c r="D399" s="273"/>
      <c r="E399" s="274"/>
      <c r="F399" s="275"/>
      <c r="G399" s="275"/>
      <c r="H399" s="273"/>
      <c r="I399" s="274"/>
      <c r="J399" s="275"/>
      <c r="K399" s="275"/>
      <c r="L399" s="273"/>
      <c r="M399" s="274"/>
      <c r="N399" s="275"/>
      <c r="O399" s="275"/>
      <c r="P399" s="273"/>
      <c r="Q399" s="274"/>
      <c r="R399" s="275"/>
      <c r="S399" s="278"/>
      <c r="T399" s="273"/>
      <c r="U399" s="274"/>
      <c r="V399" s="275"/>
      <c r="W399" s="275"/>
      <c r="X399" s="273"/>
      <c r="Y399" s="274"/>
      <c r="Z399" s="275"/>
      <c r="AA399" s="275"/>
      <c r="AB399" s="273"/>
      <c r="AC399" s="274"/>
      <c r="AD399" s="275"/>
      <c r="AE399" s="275"/>
      <c r="AF399" s="279"/>
      <c r="AG399" s="274"/>
      <c r="AH399" s="275"/>
      <c r="AI399" s="275"/>
      <c r="AJ399" s="273"/>
      <c r="AK399" s="274"/>
      <c r="AL399" s="275"/>
      <c r="AM399" s="275"/>
      <c r="AN399" s="273"/>
      <c r="AO399" s="274"/>
      <c r="AP399" s="275"/>
      <c r="AQ399" s="275"/>
      <c r="AR399" s="273"/>
      <c r="AS399" s="274"/>
      <c r="AT399" s="275"/>
      <c r="AU399" s="275"/>
      <c r="AV399" s="273"/>
      <c r="AW399" s="274"/>
      <c r="AX399" s="275"/>
      <c r="AY399" s="275"/>
      <c r="AZ399" s="273"/>
      <c r="BA399" s="274"/>
      <c r="BB399" s="275"/>
      <c r="BC399" s="275"/>
      <c r="BD399" s="273"/>
      <c r="BE399" s="274"/>
      <c r="BF399" s="275"/>
      <c r="BG399" s="275"/>
    </row>
    <row r="400">
      <c r="D400" s="273"/>
      <c r="E400" s="274"/>
      <c r="F400" s="275"/>
      <c r="G400" s="275"/>
      <c r="H400" s="273"/>
      <c r="I400" s="274"/>
      <c r="J400" s="275"/>
      <c r="K400" s="275"/>
      <c r="L400" s="273"/>
      <c r="M400" s="274"/>
      <c r="N400" s="275"/>
      <c r="O400" s="275"/>
      <c r="P400" s="273"/>
      <c r="Q400" s="274"/>
      <c r="R400" s="275"/>
      <c r="S400" s="278"/>
      <c r="T400" s="273"/>
      <c r="U400" s="274"/>
      <c r="V400" s="275"/>
      <c r="W400" s="275"/>
      <c r="X400" s="273"/>
      <c r="Y400" s="274"/>
      <c r="Z400" s="275"/>
      <c r="AA400" s="275"/>
      <c r="AB400" s="273"/>
      <c r="AC400" s="274"/>
      <c r="AD400" s="275"/>
      <c r="AE400" s="275"/>
      <c r="AF400" s="279"/>
      <c r="AG400" s="274"/>
      <c r="AH400" s="275"/>
      <c r="AI400" s="275"/>
      <c r="AJ400" s="273"/>
      <c r="AK400" s="274"/>
      <c r="AL400" s="275"/>
      <c r="AM400" s="275"/>
      <c r="AN400" s="273"/>
      <c r="AO400" s="274"/>
      <c r="AP400" s="275"/>
      <c r="AQ400" s="275"/>
      <c r="AR400" s="273"/>
      <c r="AS400" s="274"/>
      <c r="AT400" s="275"/>
      <c r="AU400" s="275"/>
      <c r="AV400" s="273"/>
      <c r="AW400" s="274"/>
      <c r="AX400" s="275"/>
      <c r="AY400" s="275"/>
      <c r="AZ400" s="273"/>
      <c r="BA400" s="274"/>
      <c r="BB400" s="275"/>
      <c r="BC400" s="275"/>
      <c r="BD400" s="273"/>
      <c r="BE400" s="274"/>
      <c r="BF400" s="275"/>
      <c r="BG400" s="275"/>
    </row>
    <row r="401">
      <c r="D401" s="273"/>
      <c r="E401" s="274"/>
      <c r="F401" s="275"/>
      <c r="G401" s="275"/>
      <c r="H401" s="273"/>
      <c r="I401" s="274"/>
      <c r="J401" s="275"/>
      <c r="K401" s="275"/>
      <c r="L401" s="273"/>
      <c r="M401" s="274"/>
      <c r="N401" s="275"/>
      <c r="O401" s="275"/>
      <c r="P401" s="273"/>
      <c r="Q401" s="274"/>
      <c r="R401" s="275"/>
      <c r="S401" s="278"/>
      <c r="T401" s="273"/>
      <c r="U401" s="274"/>
      <c r="V401" s="275"/>
      <c r="W401" s="275"/>
      <c r="X401" s="273"/>
      <c r="Y401" s="274"/>
      <c r="Z401" s="275"/>
      <c r="AA401" s="275"/>
      <c r="AB401" s="273"/>
      <c r="AC401" s="274"/>
      <c r="AD401" s="275"/>
      <c r="AE401" s="275"/>
      <c r="AF401" s="279"/>
      <c r="AG401" s="274"/>
      <c r="AH401" s="275"/>
      <c r="AI401" s="275"/>
      <c r="AJ401" s="273"/>
      <c r="AK401" s="274"/>
      <c r="AL401" s="275"/>
      <c r="AM401" s="275"/>
      <c r="AN401" s="273"/>
      <c r="AO401" s="274"/>
      <c r="AP401" s="275"/>
      <c r="AQ401" s="275"/>
      <c r="AR401" s="273"/>
      <c r="AS401" s="274"/>
      <c r="AT401" s="275"/>
      <c r="AU401" s="275"/>
      <c r="AV401" s="273"/>
      <c r="AW401" s="274"/>
      <c r="AX401" s="275"/>
      <c r="AY401" s="275"/>
      <c r="AZ401" s="273"/>
      <c r="BA401" s="274"/>
      <c r="BB401" s="275"/>
      <c r="BC401" s="275"/>
      <c r="BD401" s="273"/>
      <c r="BE401" s="274"/>
      <c r="BF401" s="275"/>
      <c r="BG401" s="275"/>
    </row>
    <row r="402">
      <c r="D402" s="273"/>
      <c r="E402" s="274"/>
      <c r="F402" s="275"/>
      <c r="G402" s="275"/>
      <c r="H402" s="273"/>
      <c r="I402" s="274"/>
      <c r="J402" s="275"/>
      <c r="K402" s="275"/>
      <c r="L402" s="273"/>
      <c r="M402" s="274"/>
      <c r="N402" s="275"/>
      <c r="O402" s="275"/>
      <c r="P402" s="273"/>
      <c r="Q402" s="274"/>
      <c r="R402" s="275"/>
      <c r="S402" s="278"/>
      <c r="T402" s="273"/>
      <c r="U402" s="274"/>
      <c r="V402" s="275"/>
      <c r="W402" s="275"/>
      <c r="X402" s="273"/>
      <c r="Y402" s="274"/>
      <c r="Z402" s="275"/>
      <c r="AA402" s="275"/>
      <c r="AB402" s="273"/>
      <c r="AC402" s="274"/>
      <c r="AD402" s="275"/>
      <c r="AE402" s="275"/>
      <c r="AF402" s="279"/>
      <c r="AG402" s="274"/>
      <c r="AH402" s="275"/>
      <c r="AI402" s="275"/>
      <c r="AJ402" s="273"/>
      <c r="AK402" s="274"/>
      <c r="AL402" s="275"/>
      <c r="AM402" s="275"/>
      <c r="AN402" s="273"/>
      <c r="AO402" s="274"/>
      <c r="AP402" s="275"/>
      <c r="AQ402" s="275"/>
      <c r="AR402" s="273"/>
      <c r="AS402" s="274"/>
      <c r="AT402" s="275"/>
      <c r="AU402" s="275"/>
      <c r="AV402" s="273"/>
      <c r="AW402" s="274"/>
      <c r="AX402" s="275"/>
      <c r="AY402" s="275"/>
      <c r="AZ402" s="273"/>
      <c r="BA402" s="274"/>
      <c r="BB402" s="275"/>
      <c r="BC402" s="275"/>
      <c r="BD402" s="273"/>
      <c r="BE402" s="274"/>
      <c r="BF402" s="275"/>
      <c r="BG402" s="275"/>
    </row>
    <row r="403">
      <c r="D403" s="273"/>
      <c r="E403" s="274"/>
      <c r="F403" s="275"/>
      <c r="G403" s="275"/>
      <c r="H403" s="273"/>
      <c r="I403" s="274"/>
      <c r="J403" s="275"/>
      <c r="K403" s="275"/>
      <c r="L403" s="273"/>
      <c r="M403" s="274"/>
      <c r="N403" s="275"/>
      <c r="O403" s="275"/>
      <c r="P403" s="273"/>
      <c r="Q403" s="274"/>
      <c r="R403" s="275"/>
      <c r="S403" s="278"/>
      <c r="T403" s="273"/>
      <c r="U403" s="274"/>
      <c r="V403" s="275"/>
      <c r="W403" s="275"/>
      <c r="X403" s="273"/>
      <c r="Y403" s="274"/>
      <c r="Z403" s="275"/>
      <c r="AA403" s="275"/>
      <c r="AB403" s="273"/>
      <c r="AC403" s="274"/>
      <c r="AD403" s="275"/>
      <c r="AE403" s="275"/>
      <c r="AF403" s="279"/>
      <c r="AG403" s="274"/>
      <c r="AH403" s="275"/>
      <c r="AI403" s="275"/>
      <c r="AJ403" s="273"/>
      <c r="AK403" s="274"/>
      <c r="AL403" s="275"/>
      <c r="AM403" s="275"/>
      <c r="AN403" s="273"/>
      <c r="AO403" s="274"/>
      <c r="AP403" s="275"/>
      <c r="AQ403" s="275"/>
      <c r="AR403" s="273"/>
      <c r="AS403" s="274"/>
      <c r="AT403" s="275"/>
      <c r="AU403" s="275"/>
      <c r="AV403" s="273"/>
      <c r="AW403" s="274"/>
      <c r="AX403" s="275"/>
      <c r="AY403" s="275"/>
      <c r="AZ403" s="273"/>
      <c r="BA403" s="274"/>
      <c r="BB403" s="275"/>
      <c r="BC403" s="275"/>
      <c r="BD403" s="273"/>
      <c r="BE403" s="274"/>
      <c r="BF403" s="275"/>
      <c r="BG403" s="275"/>
    </row>
    <row r="404">
      <c r="D404" s="273"/>
      <c r="E404" s="274"/>
      <c r="F404" s="275"/>
      <c r="G404" s="275"/>
      <c r="H404" s="273"/>
      <c r="I404" s="274"/>
      <c r="J404" s="275"/>
      <c r="K404" s="275"/>
      <c r="L404" s="273"/>
      <c r="M404" s="274"/>
      <c r="N404" s="275"/>
      <c r="O404" s="275"/>
      <c r="P404" s="273"/>
      <c r="Q404" s="274"/>
      <c r="R404" s="275"/>
      <c r="S404" s="278"/>
      <c r="T404" s="273"/>
      <c r="U404" s="274"/>
      <c r="V404" s="275"/>
      <c r="W404" s="275"/>
      <c r="X404" s="273"/>
      <c r="Y404" s="274"/>
      <c r="Z404" s="275"/>
      <c r="AA404" s="275"/>
      <c r="AB404" s="273"/>
      <c r="AC404" s="274"/>
      <c r="AD404" s="275"/>
      <c r="AE404" s="275"/>
      <c r="AF404" s="279"/>
      <c r="AG404" s="274"/>
      <c r="AH404" s="275"/>
      <c r="AI404" s="275"/>
      <c r="AJ404" s="273"/>
      <c r="AK404" s="274"/>
      <c r="AL404" s="275"/>
      <c r="AM404" s="275"/>
      <c r="AN404" s="273"/>
      <c r="AO404" s="274"/>
      <c r="AP404" s="275"/>
      <c r="AQ404" s="275"/>
      <c r="AR404" s="273"/>
      <c r="AS404" s="274"/>
      <c r="AT404" s="275"/>
      <c r="AU404" s="275"/>
      <c r="AV404" s="273"/>
      <c r="AW404" s="274"/>
      <c r="AX404" s="275"/>
      <c r="AY404" s="275"/>
      <c r="AZ404" s="273"/>
      <c r="BA404" s="274"/>
      <c r="BB404" s="275"/>
      <c r="BC404" s="275"/>
      <c r="BD404" s="273"/>
      <c r="BE404" s="274"/>
      <c r="BF404" s="275"/>
      <c r="BG404" s="275"/>
    </row>
    <row r="405">
      <c r="D405" s="273"/>
      <c r="E405" s="274"/>
      <c r="F405" s="275"/>
      <c r="G405" s="275"/>
      <c r="H405" s="273"/>
      <c r="I405" s="274"/>
      <c r="J405" s="275"/>
      <c r="K405" s="275"/>
      <c r="L405" s="273"/>
      <c r="M405" s="274"/>
      <c r="N405" s="275"/>
      <c r="O405" s="275"/>
      <c r="P405" s="273"/>
      <c r="Q405" s="274"/>
      <c r="R405" s="275"/>
      <c r="S405" s="278"/>
      <c r="T405" s="273"/>
      <c r="U405" s="274"/>
      <c r="V405" s="275"/>
      <c r="W405" s="275"/>
      <c r="X405" s="273"/>
      <c r="Y405" s="274"/>
      <c r="Z405" s="275"/>
      <c r="AA405" s="275"/>
      <c r="AB405" s="273"/>
      <c r="AC405" s="274"/>
      <c r="AD405" s="275"/>
      <c r="AE405" s="275"/>
      <c r="AF405" s="279"/>
      <c r="AG405" s="274"/>
      <c r="AH405" s="275"/>
      <c r="AI405" s="275"/>
      <c r="AJ405" s="273"/>
      <c r="AK405" s="274"/>
      <c r="AL405" s="275"/>
      <c r="AM405" s="275"/>
      <c r="AN405" s="273"/>
      <c r="AO405" s="274"/>
      <c r="AP405" s="275"/>
      <c r="AQ405" s="275"/>
      <c r="AR405" s="273"/>
      <c r="AS405" s="274"/>
      <c r="AT405" s="275"/>
      <c r="AU405" s="275"/>
      <c r="AV405" s="273"/>
      <c r="AW405" s="274"/>
      <c r="AX405" s="275"/>
      <c r="AY405" s="275"/>
      <c r="AZ405" s="273"/>
      <c r="BA405" s="274"/>
      <c r="BB405" s="275"/>
      <c r="BC405" s="275"/>
      <c r="BD405" s="273"/>
      <c r="BE405" s="274"/>
      <c r="BF405" s="275"/>
      <c r="BG405" s="275"/>
    </row>
    <row r="406">
      <c r="D406" s="273"/>
      <c r="E406" s="274"/>
      <c r="F406" s="275"/>
      <c r="G406" s="275"/>
      <c r="H406" s="273"/>
      <c r="I406" s="274"/>
      <c r="J406" s="275"/>
      <c r="K406" s="275"/>
      <c r="L406" s="273"/>
      <c r="M406" s="274"/>
      <c r="N406" s="275"/>
      <c r="O406" s="275"/>
      <c r="P406" s="273"/>
      <c r="Q406" s="274"/>
      <c r="R406" s="275"/>
      <c r="S406" s="278"/>
      <c r="T406" s="273"/>
      <c r="U406" s="274"/>
      <c r="V406" s="275"/>
      <c r="W406" s="275"/>
      <c r="X406" s="273"/>
      <c r="Y406" s="274"/>
      <c r="Z406" s="275"/>
      <c r="AA406" s="275"/>
      <c r="AB406" s="273"/>
      <c r="AC406" s="274"/>
      <c r="AD406" s="275"/>
      <c r="AE406" s="275"/>
      <c r="AF406" s="279"/>
      <c r="AG406" s="274"/>
      <c r="AH406" s="275"/>
      <c r="AI406" s="275"/>
      <c r="AJ406" s="273"/>
      <c r="AK406" s="274"/>
      <c r="AL406" s="275"/>
      <c r="AM406" s="275"/>
      <c r="AN406" s="273"/>
      <c r="AO406" s="274"/>
      <c r="AP406" s="275"/>
      <c r="AQ406" s="275"/>
      <c r="AR406" s="273"/>
      <c r="AS406" s="274"/>
      <c r="AT406" s="275"/>
      <c r="AU406" s="275"/>
      <c r="AV406" s="273"/>
      <c r="AW406" s="274"/>
      <c r="AX406" s="275"/>
      <c r="AY406" s="275"/>
      <c r="AZ406" s="273"/>
      <c r="BA406" s="274"/>
      <c r="BB406" s="275"/>
      <c r="BC406" s="275"/>
      <c r="BD406" s="273"/>
      <c r="BE406" s="274"/>
      <c r="BF406" s="275"/>
      <c r="BG406" s="275"/>
    </row>
    <row r="407">
      <c r="D407" s="273"/>
      <c r="E407" s="274"/>
      <c r="F407" s="275"/>
      <c r="G407" s="275"/>
      <c r="H407" s="273"/>
      <c r="I407" s="274"/>
      <c r="J407" s="275"/>
      <c r="K407" s="275"/>
      <c r="L407" s="273"/>
      <c r="M407" s="274"/>
      <c r="N407" s="275"/>
      <c r="O407" s="275"/>
      <c r="P407" s="273"/>
      <c r="Q407" s="274"/>
      <c r="R407" s="275"/>
      <c r="S407" s="278"/>
      <c r="T407" s="273"/>
      <c r="U407" s="274"/>
      <c r="V407" s="275"/>
      <c r="W407" s="275"/>
      <c r="X407" s="273"/>
      <c r="Y407" s="274"/>
      <c r="Z407" s="275"/>
      <c r="AA407" s="275"/>
      <c r="AB407" s="273"/>
      <c r="AC407" s="274"/>
      <c r="AD407" s="275"/>
      <c r="AE407" s="275"/>
      <c r="AF407" s="279"/>
      <c r="AG407" s="274"/>
      <c r="AH407" s="275"/>
      <c r="AI407" s="275"/>
      <c r="AJ407" s="273"/>
      <c r="AK407" s="274"/>
      <c r="AL407" s="275"/>
      <c r="AM407" s="275"/>
      <c r="AN407" s="273"/>
      <c r="AO407" s="274"/>
      <c r="AP407" s="275"/>
      <c r="AQ407" s="275"/>
      <c r="AR407" s="273"/>
      <c r="AS407" s="274"/>
      <c r="AT407" s="275"/>
      <c r="AU407" s="275"/>
      <c r="AV407" s="273"/>
      <c r="AW407" s="274"/>
      <c r="AX407" s="275"/>
      <c r="AY407" s="275"/>
      <c r="AZ407" s="273"/>
      <c r="BA407" s="274"/>
      <c r="BB407" s="275"/>
      <c r="BC407" s="275"/>
      <c r="BD407" s="273"/>
      <c r="BE407" s="274"/>
      <c r="BF407" s="275"/>
      <c r="BG407" s="275"/>
    </row>
    <row r="408">
      <c r="D408" s="273"/>
      <c r="E408" s="274"/>
      <c r="F408" s="275"/>
      <c r="G408" s="275"/>
      <c r="H408" s="273"/>
      <c r="I408" s="274"/>
      <c r="J408" s="275"/>
      <c r="K408" s="275"/>
      <c r="L408" s="273"/>
      <c r="M408" s="274"/>
      <c r="N408" s="275"/>
      <c r="O408" s="275"/>
      <c r="P408" s="273"/>
      <c r="Q408" s="274"/>
      <c r="R408" s="275"/>
      <c r="S408" s="278"/>
      <c r="T408" s="273"/>
      <c r="U408" s="274"/>
      <c r="V408" s="275"/>
      <c r="W408" s="275"/>
      <c r="X408" s="273"/>
      <c r="Y408" s="274"/>
      <c r="Z408" s="275"/>
      <c r="AA408" s="275"/>
      <c r="AB408" s="273"/>
      <c r="AC408" s="274"/>
      <c r="AD408" s="275"/>
      <c r="AE408" s="275"/>
      <c r="AF408" s="279"/>
      <c r="AG408" s="274"/>
      <c r="AH408" s="275"/>
      <c r="AI408" s="275"/>
      <c r="AJ408" s="273"/>
      <c r="AK408" s="274"/>
      <c r="AL408" s="275"/>
      <c r="AM408" s="275"/>
      <c r="AN408" s="273"/>
      <c r="AO408" s="274"/>
      <c r="AP408" s="275"/>
      <c r="AQ408" s="275"/>
      <c r="AR408" s="273"/>
      <c r="AS408" s="274"/>
      <c r="AT408" s="275"/>
      <c r="AU408" s="275"/>
      <c r="AV408" s="273"/>
      <c r="AW408" s="274"/>
      <c r="AX408" s="275"/>
      <c r="AY408" s="275"/>
      <c r="AZ408" s="273"/>
      <c r="BA408" s="274"/>
      <c r="BB408" s="275"/>
      <c r="BC408" s="275"/>
      <c r="BD408" s="273"/>
      <c r="BE408" s="274"/>
      <c r="BF408" s="275"/>
      <c r="BG408" s="275"/>
    </row>
    <row r="409">
      <c r="D409" s="273"/>
      <c r="E409" s="274"/>
      <c r="F409" s="275"/>
      <c r="G409" s="275"/>
      <c r="H409" s="273"/>
      <c r="I409" s="274"/>
      <c r="J409" s="275"/>
      <c r="K409" s="275"/>
      <c r="L409" s="273"/>
      <c r="M409" s="274"/>
      <c r="N409" s="275"/>
      <c r="O409" s="275"/>
      <c r="P409" s="273"/>
      <c r="Q409" s="274"/>
      <c r="R409" s="275"/>
      <c r="S409" s="278"/>
      <c r="T409" s="273"/>
      <c r="U409" s="274"/>
      <c r="V409" s="275"/>
      <c r="W409" s="275"/>
      <c r="X409" s="273"/>
      <c r="Y409" s="274"/>
      <c r="Z409" s="275"/>
      <c r="AA409" s="275"/>
      <c r="AB409" s="273"/>
      <c r="AC409" s="274"/>
      <c r="AD409" s="275"/>
      <c r="AE409" s="275"/>
      <c r="AF409" s="279"/>
      <c r="AG409" s="274"/>
      <c r="AH409" s="275"/>
      <c r="AI409" s="275"/>
      <c r="AJ409" s="273"/>
      <c r="AK409" s="274"/>
      <c r="AL409" s="275"/>
      <c r="AM409" s="275"/>
      <c r="AN409" s="273"/>
      <c r="AO409" s="274"/>
      <c r="AP409" s="275"/>
      <c r="AQ409" s="275"/>
      <c r="AR409" s="273"/>
      <c r="AS409" s="274"/>
      <c r="AT409" s="275"/>
      <c r="AU409" s="275"/>
      <c r="AV409" s="273"/>
      <c r="AW409" s="274"/>
      <c r="AX409" s="275"/>
      <c r="AY409" s="275"/>
      <c r="AZ409" s="273"/>
      <c r="BA409" s="274"/>
      <c r="BB409" s="275"/>
      <c r="BC409" s="275"/>
      <c r="BD409" s="273"/>
      <c r="BE409" s="274"/>
      <c r="BF409" s="275"/>
      <c r="BG409" s="275"/>
    </row>
    <row r="410">
      <c r="D410" s="273"/>
      <c r="E410" s="274"/>
      <c r="F410" s="275"/>
      <c r="G410" s="275"/>
      <c r="H410" s="273"/>
      <c r="I410" s="274"/>
      <c r="J410" s="275"/>
      <c r="K410" s="275"/>
      <c r="L410" s="273"/>
      <c r="M410" s="274"/>
      <c r="N410" s="275"/>
      <c r="O410" s="275"/>
      <c r="P410" s="273"/>
      <c r="Q410" s="274"/>
      <c r="R410" s="275"/>
      <c r="S410" s="278"/>
      <c r="T410" s="273"/>
      <c r="U410" s="274"/>
      <c r="V410" s="275"/>
      <c r="W410" s="275"/>
      <c r="X410" s="273"/>
      <c r="Y410" s="274"/>
      <c r="Z410" s="275"/>
      <c r="AA410" s="275"/>
      <c r="AB410" s="273"/>
      <c r="AC410" s="274"/>
      <c r="AD410" s="275"/>
      <c r="AE410" s="275"/>
      <c r="AF410" s="279"/>
      <c r="AG410" s="274"/>
      <c r="AH410" s="275"/>
      <c r="AI410" s="275"/>
      <c r="AJ410" s="273"/>
      <c r="AK410" s="274"/>
      <c r="AL410" s="275"/>
      <c r="AM410" s="275"/>
      <c r="AN410" s="273"/>
      <c r="AO410" s="274"/>
      <c r="AP410" s="275"/>
      <c r="AQ410" s="275"/>
      <c r="AR410" s="273"/>
      <c r="AS410" s="274"/>
      <c r="AT410" s="275"/>
      <c r="AU410" s="275"/>
      <c r="AV410" s="273"/>
      <c r="AW410" s="274"/>
      <c r="AX410" s="275"/>
      <c r="AY410" s="275"/>
      <c r="AZ410" s="273"/>
      <c r="BA410" s="274"/>
      <c r="BB410" s="275"/>
      <c r="BC410" s="275"/>
      <c r="BD410" s="273"/>
      <c r="BE410" s="274"/>
      <c r="BF410" s="275"/>
      <c r="BG410" s="275"/>
    </row>
    <row r="411">
      <c r="D411" s="273"/>
      <c r="E411" s="274"/>
      <c r="F411" s="275"/>
      <c r="G411" s="275"/>
      <c r="H411" s="273"/>
      <c r="I411" s="274"/>
      <c r="J411" s="275"/>
      <c r="K411" s="275"/>
      <c r="L411" s="273"/>
      <c r="M411" s="274"/>
      <c r="N411" s="275"/>
      <c r="O411" s="275"/>
      <c r="P411" s="273"/>
      <c r="Q411" s="274"/>
      <c r="R411" s="275"/>
      <c r="S411" s="278"/>
      <c r="T411" s="273"/>
      <c r="U411" s="274"/>
      <c r="V411" s="275"/>
      <c r="W411" s="275"/>
      <c r="X411" s="273"/>
      <c r="Y411" s="274"/>
      <c r="Z411" s="275"/>
      <c r="AA411" s="275"/>
      <c r="AB411" s="273"/>
      <c r="AC411" s="274"/>
      <c r="AD411" s="275"/>
      <c r="AE411" s="275"/>
      <c r="AF411" s="279"/>
      <c r="AG411" s="274"/>
      <c r="AH411" s="275"/>
      <c r="AI411" s="275"/>
      <c r="AJ411" s="273"/>
      <c r="AK411" s="274"/>
      <c r="AL411" s="275"/>
      <c r="AM411" s="275"/>
      <c r="AN411" s="273"/>
      <c r="AO411" s="274"/>
      <c r="AP411" s="275"/>
      <c r="AQ411" s="275"/>
      <c r="AR411" s="273"/>
      <c r="AS411" s="274"/>
      <c r="AT411" s="275"/>
      <c r="AU411" s="275"/>
      <c r="AV411" s="273"/>
      <c r="AW411" s="274"/>
      <c r="AX411" s="275"/>
      <c r="AY411" s="275"/>
      <c r="AZ411" s="273"/>
      <c r="BA411" s="274"/>
      <c r="BB411" s="275"/>
      <c r="BC411" s="275"/>
      <c r="BD411" s="273"/>
      <c r="BE411" s="274"/>
      <c r="BF411" s="275"/>
      <c r="BG411" s="275"/>
    </row>
    <row r="412">
      <c r="D412" s="273"/>
      <c r="E412" s="274"/>
      <c r="F412" s="275"/>
      <c r="G412" s="275"/>
      <c r="H412" s="273"/>
      <c r="I412" s="274"/>
      <c r="J412" s="275"/>
      <c r="K412" s="275"/>
      <c r="L412" s="273"/>
      <c r="M412" s="274"/>
      <c r="N412" s="275"/>
      <c r="O412" s="275"/>
      <c r="P412" s="273"/>
      <c r="Q412" s="274"/>
      <c r="R412" s="275"/>
      <c r="S412" s="278"/>
      <c r="T412" s="273"/>
      <c r="U412" s="274"/>
      <c r="V412" s="275"/>
      <c r="W412" s="275"/>
      <c r="X412" s="273"/>
      <c r="Y412" s="274"/>
      <c r="Z412" s="275"/>
      <c r="AA412" s="275"/>
      <c r="AB412" s="273"/>
      <c r="AC412" s="274"/>
      <c r="AD412" s="275"/>
      <c r="AE412" s="275"/>
      <c r="AF412" s="279"/>
      <c r="AG412" s="274"/>
      <c r="AH412" s="275"/>
      <c r="AI412" s="275"/>
      <c r="AJ412" s="273"/>
      <c r="AK412" s="274"/>
      <c r="AL412" s="275"/>
      <c r="AM412" s="275"/>
      <c r="AN412" s="273"/>
      <c r="AO412" s="274"/>
      <c r="AP412" s="275"/>
      <c r="AQ412" s="275"/>
      <c r="AR412" s="273"/>
      <c r="AS412" s="274"/>
      <c r="AT412" s="275"/>
      <c r="AU412" s="275"/>
      <c r="AV412" s="273"/>
      <c r="AW412" s="274"/>
      <c r="AX412" s="275"/>
      <c r="AY412" s="275"/>
      <c r="AZ412" s="273"/>
      <c r="BA412" s="274"/>
      <c r="BB412" s="275"/>
      <c r="BC412" s="275"/>
      <c r="BD412" s="273"/>
      <c r="BE412" s="274"/>
      <c r="BF412" s="275"/>
      <c r="BG412" s="275"/>
    </row>
    <row r="413">
      <c r="D413" s="273"/>
      <c r="E413" s="274"/>
      <c r="F413" s="275"/>
      <c r="G413" s="275"/>
      <c r="H413" s="273"/>
      <c r="I413" s="274"/>
      <c r="J413" s="275"/>
      <c r="K413" s="275"/>
      <c r="L413" s="273"/>
      <c r="M413" s="274"/>
      <c r="N413" s="275"/>
      <c r="O413" s="275"/>
      <c r="P413" s="273"/>
      <c r="Q413" s="274"/>
      <c r="R413" s="275"/>
      <c r="S413" s="278"/>
      <c r="T413" s="273"/>
      <c r="U413" s="274"/>
      <c r="V413" s="275"/>
      <c r="W413" s="275"/>
      <c r="X413" s="273"/>
      <c r="Y413" s="274"/>
      <c r="Z413" s="275"/>
      <c r="AA413" s="275"/>
      <c r="AB413" s="273"/>
      <c r="AC413" s="274"/>
      <c r="AD413" s="275"/>
      <c r="AE413" s="275"/>
      <c r="AF413" s="279"/>
      <c r="AG413" s="274"/>
      <c r="AH413" s="275"/>
      <c r="AI413" s="275"/>
      <c r="AJ413" s="273"/>
      <c r="AK413" s="274"/>
      <c r="AL413" s="275"/>
      <c r="AM413" s="275"/>
      <c r="AN413" s="273"/>
      <c r="AO413" s="274"/>
      <c r="AP413" s="275"/>
      <c r="AQ413" s="275"/>
      <c r="AR413" s="273"/>
      <c r="AS413" s="274"/>
      <c r="AT413" s="275"/>
      <c r="AU413" s="275"/>
      <c r="AV413" s="273"/>
      <c r="AW413" s="274"/>
      <c r="AX413" s="275"/>
      <c r="AY413" s="275"/>
      <c r="AZ413" s="273"/>
      <c r="BA413" s="274"/>
      <c r="BB413" s="275"/>
      <c r="BC413" s="275"/>
      <c r="BD413" s="273"/>
      <c r="BE413" s="274"/>
      <c r="BF413" s="275"/>
      <c r="BG413" s="275"/>
    </row>
    <row r="414">
      <c r="D414" s="273"/>
      <c r="E414" s="274"/>
      <c r="F414" s="275"/>
      <c r="G414" s="275"/>
      <c r="H414" s="273"/>
      <c r="I414" s="274"/>
      <c r="J414" s="275"/>
      <c r="K414" s="275"/>
      <c r="L414" s="273"/>
      <c r="M414" s="274"/>
      <c r="N414" s="275"/>
      <c r="O414" s="275"/>
      <c r="P414" s="273"/>
      <c r="Q414" s="274"/>
      <c r="R414" s="275"/>
      <c r="S414" s="278"/>
      <c r="T414" s="273"/>
      <c r="U414" s="274"/>
      <c r="V414" s="275"/>
      <c r="W414" s="275"/>
      <c r="X414" s="273"/>
      <c r="Y414" s="274"/>
      <c r="Z414" s="275"/>
      <c r="AA414" s="275"/>
      <c r="AB414" s="273"/>
      <c r="AC414" s="274"/>
      <c r="AD414" s="275"/>
      <c r="AE414" s="275"/>
      <c r="AF414" s="279"/>
      <c r="AG414" s="274"/>
      <c r="AH414" s="275"/>
      <c r="AI414" s="275"/>
      <c r="AJ414" s="273"/>
      <c r="AK414" s="274"/>
      <c r="AL414" s="275"/>
      <c r="AM414" s="275"/>
      <c r="AN414" s="273"/>
      <c r="AO414" s="274"/>
      <c r="AP414" s="275"/>
      <c r="AQ414" s="275"/>
      <c r="AR414" s="273"/>
      <c r="AS414" s="274"/>
      <c r="AT414" s="275"/>
      <c r="AU414" s="275"/>
      <c r="AV414" s="273"/>
      <c r="AW414" s="274"/>
      <c r="AX414" s="275"/>
      <c r="AY414" s="275"/>
      <c r="AZ414" s="273"/>
      <c r="BA414" s="274"/>
      <c r="BB414" s="275"/>
      <c r="BC414" s="275"/>
      <c r="BD414" s="273"/>
      <c r="BE414" s="274"/>
      <c r="BF414" s="275"/>
      <c r="BG414" s="275"/>
    </row>
    <row r="415">
      <c r="D415" s="273"/>
      <c r="E415" s="274"/>
      <c r="F415" s="275"/>
      <c r="G415" s="275"/>
      <c r="H415" s="273"/>
      <c r="I415" s="274"/>
      <c r="J415" s="275"/>
      <c r="K415" s="275"/>
      <c r="L415" s="273"/>
      <c r="M415" s="274"/>
      <c r="N415" s="275"/>
      <c r="O415" s="275"/>
      <c r="P415" s="273"/>
      <c r="Q415" s="274"/>
      <c r="R415" s="275"/>
      <c r="S415" s="278"/>
      <c r="T415" s="273"/>
      <c r="U415" s="274"/>
      <c r="V415" s="275"/>
      <c r="W415" s="275"/>
      <c r="X415" s="273"/>
      <c r="Y415" s="274"/>
      <c r="Z415" s="275"/>
      <c r="AA415" s="275"/>
      <c r="AB415" s="273"/>
      <c r="AC415" s="274"/>
      <c r="AD415" s="275"/>
      <c r="AE415" s="275"/>
      <c r="AF415" s="279"/>
      <c r="AG415" s="274"/>
      <c r="AH415" s="275"/>
      <c r="AI415" s="275"/>
      <c r="AJ415" s="273"/>
      <c r="AK415" s="274"/>
      <c r="AL415" s="275"/>
      <c r="AM415" s="275"/>
      <c r="AN415" s="273"/>
      <c r="AO415" s="274"/>
      <c r="AP415" s="275"/>
      <c r="AQ415" s="275"/>
      <c r="AR415" s="273"/>
      <c r="AS415" s="274"/>
      <c r="AT415" s="275"/>
      <c r="AU415" s="275"/>
      <c r="AV415" s="273"/>
      <c r="AW415" s="274"/>
      <c r="AX415" s="275"/>
      <c r="AY415" s="275"/>
      <c r="AZ415" s="273"/>
      <c r="BA415" s="274"/>
      <c r="BB415" s="275"/>
      <c r="BC415" s="275"/>
      <c r="BD415" s="273"/>
      <c r="BE415" s="274"/>
      <c r="BF415" s="275"/>
      <c r="BG415" s="275"/>
    </row>
    <row r="416">
      <c r="D416" s="273"/>
      <c r="E416" s="274"/>
      <c r="F416" s="275"/>
      <c r="G416" s="275"/>
      <c r="H416" s="273"/>
      <c r="I416" s="274"/>
      <c r="J416" s="275"/>
      <c r="K416" s="275"/>
      <c r="L416" s="273"/>
      <c r="M416" s="274"/>
      <c r="N416" s="275"/>
      <c r="O416" s="275"/>
      <c r="P416" s="273"/>
      <c r="Q416" s="274"/>
      <c r="R416" s="275"/>
      <c r="S416" s="278"/>
      <c r="T416" s="273"/>
      <c r="U416" s="274"/>
      <c r="V416" s="275"/>
      <c r="W416" s="275"/>
      <c r="X416" s="273"/>
      <c r="Y416" s="274"/>
      <c r="Z416" s="275"/>
      <c r="AA416" s="275"/>
      <c r="AB416" s="273"/>
      <c r="AC416" s="274"/>
      <c r="AD416" s="275"/>
      <c r="AE416" s="275"/>
      <c r="AF416" s="279"/>
      <c r="AG416" s="274"/>
      <c r="AH416" s="275"/>
      <c r="AI416" s="275"/>
      <c r="AJ416" s="273"/>
      <c r="AK416" s="274"/>
      <c r="AL416" s="275"/>
      <c r="AM416" s="275"/>
      <c r="AN416" s="273"/>
      <c r="AO416" s="274"/>
      <c r="AP416" s="275"/>
      <c r="AQ416" s="275"/>
      <c r="AR416" s="273"/>
      <c r="AS416" s="274"/>
      <c r="AT416" s="275"/>
      <c r="AU416" s="275"/>
      <c r="AV416" s="273"/>
      <c r="AW416" s="274"/>
      <c r="AX416" s="275"/>
      <c r="AY416" s="275"/>
      <c r="AZ416" s="273"/>
      <c r="BA416" s="274"/>
      <c r="BB416" s="275"/>
      <c r="BC416" s="275"/>
      <c r="BD416" s="273"/>
      <c r="BE416" s="274"/>
      <c r="BF416" s="275"/>
      <c r="BG416" s="275"/>
    </row>
    <row r="417">
      <c r="D417" s="273"/>
      <c r="E417" s="274"/>
      <c r="F417" s="275"/>
      <c r="G417" s="275"/>
      <c r="H417" s="273"/>
      <c r="I417" s="274"/>
      <c r="J417" s="275"/>
      <c r="K417" s="275"/>
      <c r="L417" s="273"/>
      <c r="M417" s="274"/>
      <c r="N417" s="275"/>
      <c r="O417" s="275"/>
      <c r="P417" s="273"/>
      <c r="Q417" s="274"/>
      <c r="R417" s="275"/>
      <c r="S417" s="278"/>
      <c r="T417" s="273"/>
      <c r="U417" s="274"/>
      <c r="V417" s="275"/>
      <c r="W417" s="275"/>
      <c r="X417" s="273"/>
      <c r="Y417" s="274"/>
      <c r="Z417" s="275"/>
      <c r="AA417" s="275"/>
      <c r="AB417" s="273"/>
      <c r="AC417" s="274"/>
      <c r="AD417" s="275"/>
      <c r="AE417" s="275"/>
      <c r="AF417" s="279"/>
      <c r="AG417" s="274"/>
      <c r="AH417" s="275"/>
      <c r="AI417" s="275"/>
      <c r="AJ417" s="273"/>
      <c r="AK417" s="274"/>
      <c r="AL417" s="275"/>
      <c r="AM417" s="275"/>
      <c r="AN417" s="273"/>
      <c r="AO417" s="274"/>
      <c r="AP417" s="275"/>
      <c r="AQ417" s="275"/>
      <c r="AR417" s="273"/>
      <c r="AS417" s="274"/>
      <c r="AT417" s="275"/>
      <c r="AU417" s="275"/>
      <c r="AV417" s="273"/>
      <c r="AW417" s="274"/>
      <c r="AX417" s="275"/>
      <c r="AY417" s="275"/>
      <c r="AZ417" s="273"/>
      <c r="BA417" s="274"/>
      <c r="BB417" s="275"/>
      <c r="BC417" s="275"/>
      <c r="BD417" s="273"/>
      <c r="BE417" s="274"/>
      <c r="BF417" s="275"/>
      <c r="BG417" s="275"/>
    </row>
    <row r="418">
      <c r="D418" s="273"/>
      <c r="E418" s="274"/>
      <c r="F418" s="275"/>
      <c r="G418" s="275"/>
      <c r="H418" s="273"/>
      <c r="I418" s="274"/>
      <c r="J418" s="275"/>
      <c r="K418" s="275"/>
      <c r="L418" s="273"/>
      <c r="M418" s="274"/>
      <c r="N418" s="275"/>
      <c r="O418" s="275"/>
      <c r="P418" s="273"/>
      <c r="Q418" s="274"/>
      <c r="R418" s="275"/>
      <c r="S418" s="278"/>
      <c r="T418" s="273"/>
      <c r="U418" s="274"/>
      <c r="V418" s="275"/>
      <c r="W418" s="275"/>
      <c r="X418" s="273"/>
      <c r="Y418" s="274"/>
      <c r="Z418" s="275"/>
      <c r="AA418" s="275"/>
      <c r="AB418" s="273"/>
      <c r="AC418" s="274"/>
      <c r="AD418" s="275"/>
      <c r="AE418" s="275"/>
      <c r="AF418" s="279"/>
      <c r="AG418" s="274"/>
      <c r="AH418" s="275"/>
      <c r="AI418" s="275"/>
      <c r="AJ418" s="273"/>
      <c r="AK418" s="274"/>
      <c r="AL418" s="275"/>
      <c r="AM418" s="275"/>
      <c r="AN418" s="273"/>
      <c r="AO418" s="274"/>
      <c r="AP418" s="275"/>
      <c r="AQ418" s="275"/>
      <c r="AR418" s="273"/>
      <c r="AS418" s="274"/>
      <c r="AT418" s="275"/>
      <c r="AU418" s="275"/>
      <c r="AV418" s="273"/>
      <c r="AW418" s="274"/>
      <c r="AX418" s="275"/>
      <c r="AY418" s="275"/>
      <c r="AZ418" s="273"/>
      <c r="BA418" s="274"/>
      <c r="BB418" s="275"/>
      <c r="BC418" s="275"/>
      <c r="BD418" s="273"/>
      <c r="BE418" s="274"/>
      <c r="BF418" s="275"/>
      <c r="BG418" s="275"/>
    </row>
    <row r="419">
      <c r="D419" s="273"/>
      <c r="E419" s="274"/>
      <c r="F419" s="275"/>
      <c r="G419" s="275"/>
      <c r="H419" s="273"/>
      <c r="I419" s="274"/>
      <c r="J419" s="275"/>
      <c r="K419" s="275"/>
      <c r="L419" s="273"/>
      <c r="M419" s="274"/>
      <c r="N419" s="275"/>
      <c r="O419" s="275"/>
      <c r="P419" s="273"/>
      <c r="Q419" s="274"/>
      <c r="R419" s="275"/>
      <c r="S419" s="278"/>
      <c r="T419" s="273"/>
      <c r="U419" s="274"/>
      <c r="V419" s="275"/>
      <c r="W419" s="275"/>
      <c r="X419" s="273"/>
      <c r="Y419" s="274"/>
      <c r="Z419" s="275"/>
      <c r="AA419" s="275"/>
      <c r="AB419" s="273"/>
      <c r="AC419" s="274"/>
      <c r="AD419" s="275"/>
      <c r="AE419" s="275"/>
      <c r="AF419" s="279"/>
      <c r="AG419" s="274"/>
      <c r="AH419" s="275"/>
      <c r="AI419" s="275"/>
      <c r="AJ419" s="273"/>
      <c r="AK419" s="274"/>
      <c r="AL419" s="275"/>
      <c r="AM419" s="275"/>
      <c r="AN419" s="273"/>
      <c r="AO419" s="274"/>
      <c r="AP419" s="275"/>
      <c r="AQ419" s="275"/>
      <c r="AR419" s="273"/>
      <c r="AS419" s="274"/>
      <c r="AT419" s="275"/>
      <c r="AU419" s="275"/>
      <c r="AV419" s="273"/>
      <c r="AW419" s="274"/>
      <c r="AX419" s="275"/>
      <c r="AY419" s="275"/>
      <c r="AZ419" s="273"/>
      <c r="BA419" s="274"/>
      <c r="BB419" s="275"/>
      <c r="BC419" s="275"/>
      <c r="BD419" s="273"/>
      <c r="BE419" s="274"/>
      <c r="BF419" s="275"/>
      <c r="BG419" s="275"/>
    </row>
    <row r="420">
      <c r="D420" s="273"/>
      <c r="E420" s="274"/>
      <c r="F420" s="275"/>
      <c r="G420" s="275"/>
      <c r="H420" s="273"/>
      <c r="I420" s="274"/>
      <c r="J420" s="275"/>
      <c r="K420" s="275"/>
      <c r="L420" s="273"/>
      <c r="M420" s="274"/>
      <c r="N420" s="275"/>
      <c r="O420" s="275"/>
      <c r="P420" s="273"/>
      <c r="Q420" s="274"/>
      <c r="R420" s="275"/>
      <c r="S420" s="278"/>
      <c r="T420" s="273"/>
      <c r="U420" s="274"/>
      <c r="V420" s="275"/>
      <c r="W420" s="275"/>
      <c r="X420" s="273"/>
      <c r="Y420" s="274"/>
      <c r="Z420" s="275"/>
      <c r="AA420" s="275"/>
      <c r="AB420" s="273"/>
      <c r="AC420" s="274"/>
      <c r="AD420" s="275"/>
      <c r="AE420" s="275"/>
      <c r="AF420" s="279"/>
      <c r="AG420" s="274"/>
      <c r="AH420" s="275"/>
      <c r="AI420" s="275"/>
      <c r="AJ420" s="273"/>
      <c r="AK420" s="274"/>
      <c r="AL420" s="275"/>
      <c r="AM420" s="275"/>
      <c r="AN420" s="273"/>
      <c r="AO420" s="274"/>
      <c r="AP420" s="275"/>
      <c r="AQ420" s="275"/>
      <c r="AR420" s="273"/>
      <c r="AS420" s="274"/>
      <c r="AT420" s="275"/>
      <c r="AU420" s="275"/>
      <c r="AV420" s="273"/>
      <c r="AW420" s="274"/>
      <c r="AX420" s="275"/>
      <c r="AY420" s="275"/>
      <c r="AZ420" s="273"/>
      <c r="BA420" s="274"/>
      <c r="BB420" s="275"/>
      <c r="BC420" s="275"/>
      <c r="BD420" s="273"/>
      <c r="BE420" s="274"/>
      <c r="BF420" s="275"/>
      <c r="BG420" s="275"/>
    </row>
    <row r="421">
      <c r="D421" s="273"/>
      <c r="E421" s="274"/>
      <c r="F421" s="275"/>
      <c r="G421" s="275"/>
      <c r="H421" s="273"/>
      <c r="I421" s="274"/>
      <c r="J421" s="275"/>
      <c r="K421" s="275"/>
      <c r="L421" s="273"/>
      <c r="M421" s="274"/>
      <c r="N421" s="275"/>
      <c r="O421" s="275"/>
      <c r="P421" s="273"/>
      <c r="Q421" s="274"/>
      <c r="R421" s="275"/>
      <c r="S421" s="278"/>
      <c r="T421" s="273"/>
      <c r="U421" s="274"/>
      <c r="V421" s="275"/>
      <c r="W421" s="275"/>
      <c r="X421" s="273"/>
      <c r="Y421" s="274"/>
      <c r="Z421" s="275"/>
      <c r="AA421" s="275"/>
      <c r="AB421" s="273"/>
      <c r="AC421" s="274"/>
      <c r="AD421" s="275"/>
      <c r="AE421" s="275"/>
      <c r="AF421" s="279"/>
      <c r="AG421" s="274"/>
      <c r="AH421" s="275"/>
      <c r="AI421" s="275"/>
      <c r="AJ421" s="273"/>
      <c r="AK421" s="274"/>
      <c r="AL421" s="275"/>
      <c r="AM421" s="275"/>
      <c r="AN421" s="273"/>
      <c r="AO421" s="274"/>
      <c r="AP421" s="275"/>
      <c r="AQ421" s="275"/>
      <c r="AR421" s="273"/>
      <c r="AS421" s="274"/>
      <c r="AT421" s="275"/>
      <c r="AU421" s="275"/>
      <c r="AV421" s="273"/>
      <c r="AW421" s="274"/>
      <c r="AX421" s="275"/>
      <c r="AY421" s="275"/>
      <c r="AZ421" s="273"/>
      <c r="BA421" s="274"/>
      <c r="BB421" s="275"/>
      <c r="BC421" s="275"/>
      <c r="BD421" s="273"/>
      <c r="BE421" s="274"/>
      <c r="BF421" s="275"/>
      <c r="BG421" s="275"/>
    </row>
    <row r="422">
      <c r="D422" s="273"/>
      <c r="E422" s="274"/>
      <c r="F422" s="275"/>
      <c r="G422" s="275"/>
      <c r="H422" s="273"/>
      <c r="I422" s="274"/>
      <c r="J422" s="275"/>
      <c r="K422" s="275"/>
      <c r="L422" s="273"/>
      <c r="M422" s="274"/>
      <c r="N422" s="275"/>
      <c r="O422" s="275"/>
      <c r="P422" s="273"/>
      <c r="Q422" s="274"/>
      <c r="R422" s="275"/>
      <c r="S422" s="278"/>
      <c r="T422" s="273"/>
      <c r="U422" s="274"/>
      <c r="V422" s="275"/>
      <c r="W422" s="275"/>
      <c r="X422" s="273"/>
      <c r="Y422" s="274"/>
      <c r="Z422" s="275"/>
      <c r="AA422" s="275"/>
      <c r="AB422" s="273"/>
      <c r="AC422" s="274"/>
      <c r="AD422" s="275"/>
      <c r="AE422" s="275"/>
      <c r="AF422" s="279"/>
      <c r="AG422" s="274"/>
      <c r="AH422" s="275"/>
      <c r="AI422" s="275"/>
      <c r="AJ422" s="273"/>
      <c r="AK422" s="274"/>
      <c r="AL422" s="275"/>
      <c r="AM422" s="275"/>
      <c r="AN422" s="273"/>
      <c r="AO422" s="274"/>
      <c r="AP422" s="275"/>
      <c r="AQ422" s="275"/>
      <c r="AR422" s="273"/>
      <c r="AS422" s="274"/>
      <c r="AT422" s="275"/>
      <c r="AU422" s="275"/>
      <c r="AV422" s="273"/>
      <c r="AW422" s="274"/>
      <c r="AX422" s="275"/>
      <c r="AY422" s="275"/>
      <c r="AZ422" s="273"/>
      <c r="BA422" s="274"/>
      <c r="BB422" s="275"/>
      <c r="BC422" s="275"/>
      <c r="BD422" s="273"/>
      <c r="BE422" s="274"/>
      <c r="BF422" s="275"/>
      <c r="BG422" s="275"/>
    </row>
    <row r="423">
      <c r="D423" s="273"/>
      <c r="E423" s="274"/>
      <c r="F423" s="275"/>
      <c r="G423" s="275"/>
      <c r="H423" s="273"/>
      <c r="I423" s="274"/>
      <c r="J423" s="275"/>
      <c r="K423" s="275"/>
      <c r="L423" s="273"/>
      <c r="M423" s="274"/>
      <c r="N423" s="275"/>
      <c r="O423" s="275"/>
      <c r="P423" s="273"/>
      <c r="Q423" s="274"/>
      <c r="R423" s="275"/>
      <c r="S423" s="278"/>
      <c r="T423" s="273"/>
      <c r="U423" s="274"/>
      <c r="V423" s="275"/>
      <c r="W423" s="275"/>
      <c r="X423" s="273"/>
      <c r="Y423" s="274"/>
      <c r="Z423" s="275"/>
      <c r="AA423" s="275"/>
      <c r="AB423" s="273"/>
      <c r="AC423" s="274"/>
      <c r="AD423" s="275"/>
      <c r="AE423" s="275"/>
      <c r="AF423" s="279"/>
      <c r="AG423" s="274"/>
      <c r="AH423" s="275"/>
      <c r="AI423" s="275"/>
      <c r="AJ423" s="273"/>
      <c r="AK423" s="274"/>
      <c r="AL423" s="275"/>
      <c r="AM423" s="275"/>
      <c r="AN423" s="273"/>
      <c r="AO423" s="274"/>
      <c r="AP423" s="275"/>
      <c r="AQ423" s="275"/>
      <c r="AR423" s="273"/>
      <c r="AS423" s="274"/>
      <c r="AT423" s="275"/>
      <c r="AU423" s="275"/>
      <c r="AV423" s="273"/>
      <c r="AW423" s="274"/>
      <c r="AX423" s="275"/>
      <c r="AY423" s="275"/>
      <c r="AZ423" s="273"/>
      <c r="BA423" s="274"/>
      <c r="BB423" s="275"/>
      <c r="BC423" s="275"/>
      <c r="BD423" s="273"/>
      <c r="BE423" s="274"/>
      <c r="BF423" s="275"/>
      <c r="BG423" s="275"/>
    </row>
    <row r="424">
      <c r="D424" s="273"/>
      <c r="E424" s="274"/>
      <c r="F424" s="275"/>
      <c r="G424" s="275"/>
      <c r="H424" s="273"/>
      <c r="I424" s="274"/>
      <c r="J424" s="275"/>
      <c r="K424" s="275"/>
      <c r="L424" s="273"/>
      <c r="M424" s="274"/>
      <c r="N424" s="275"/>
      <c r="O424" s="275"/>
      <c r="P424" s="273"/>
      <c r="Q424" s="274"/>
      <c r="R424" s="275"/>
      <c r="S424" s="278"/>
      <c r="T424" s="273"/>
      <c r="U424" s="274"/>
      <c r="V424" s="275"/>
      <c r="W424" s="275"/>
      <c r="X424" s="273"/>
      <c r="Y424" s="274"/>
      <c r="Z424" s="275"/>
      <c r="AA424" s="275"/>
      <c r="AB424" s="273"/>
      <c r="AC424" s="274"/>
      <c r="AD424" s="275"/>
      <c r="AE424" s="275"/>
      <c r="AF424" s="279"/>
      <c r="AG424" s="274"/>
      <c r="AH424" s="275"/>
      <c r="AI424" s="275"/>
      <c r="AJ424" s="273"/>
      <c r="AK424" s="274"/>
      <c r="AL424" s="275"/>
      <c r="AM424" s="275"/>
      <c r="AN424" s="273"/>
      <c r="AO424" s="274"/>
      <c r="AP424" s="275"/>
      <c r="AQ424" s="275"/>
      <c r="AR424" s="273"/>
      <c r="AS424" s="274"/>
      <c r="AT424" s="275"/>
      <c r="AU424" s="275"/>
      <c r="AV424" s="273"/>
      <c r="AW424" s="274"/>
      <c r="AX424" s="275"/>
      <c r="AY424" s="275"/>
      <c r="AZ424" s="273"/>
      <c r="BA424" s="274"/>
      <c r="BB424" s="275"/>
      <c r="BC424" s="275"/>
      <c r="BD424" s="273"/>
      <c r="BE424" s="274"/>
      <c r="BF424" s="275"/>
      <c r="BG424" s="275"/>
    </row>
    <row r="425">
      <c r="D425" s="273"/>
      <c r="E425" s="274"/>
      <c r="F425" s="275"/>
      <c r="G425" s="275"/>
      <c r="H425" s="273"/>
      <c r="I425" s="274"/>
      <c r="J425" s="275"/>
      <c r="K425" s="275"/>
      <c r="L425" s="273"/>
      <c r="M425" s="274"/>
      <c r="N425" s="275"/>
      <c r="O425" s="275"/>
      <c r="P425" s="273"/>
      <c r="Q425" s="274"/>
      <c r="R425" s="275"/>
      <c r="S425" s="278"/>
      <c r="T425" s="273"/>
      <c r="U425" s="274"/>
      <c r="V425" s="275"/>
      <c r="W425" s="275"/>
      <c r="X425" s="273"/>
      <c r="Y425" s="274"/>
      <c r="Z425" s="275"/>
      <c r="AA425" s="275"/>
      <c r="AB425" s="273"/>
      <c r="AC425" s="274"/>
      <c r="AD425" s="275"/>
      <c r="AE425" s="275"/>
      <c r="AF425" s="279"/>
      <c r="AG425" s="274"/>
      <c r="AH425" s="275"/>
      <c r="AI425" s="275"/>
      <c r="AJ425" s="273"/>
      <c r="AK425" s="274"/>
      <c r="AL425" s="275"/>
      <c r="AM425" s="275"/>
      <c r="AN425" s="273"/>
      <c r="AO425" s="274"/>
      <c r="AP425" s="275"/>
      <c r="AQ425" s="275"/>
      <c r="AR425" s="273"/>
      <c r="AS425" s="274"/>
      <c r="AT425" s="275"/>
      <c r="AU425" s="275"/>
      <c r="AV425" s="273"/>
      <c r="AW425" s="274"/>
      <c r="AX425" s="275"/>
      <c r="AY425" s="275"/>
      <c r="AZ425" s="273"/>
      <c r="BA425" s="274"/>
      <c r="BB425" s="275"/>
      <c r="BC425" s="275"/>
      <c r="BD425" s="273"/>
      <c r="BE425" s="274"/>
      <c r="BF425" s="275"/>
      <c r="BG425" s="275"/>
    </row>
    <row r="426">
      <c r="D426" s="273"/>
      <c r="E426" s="274"/>
      <c r="F426" s="275"/>
      <c r="G426" s="275"/>
      <c r="H426" s="273"/>
      <c r="I426" s="274"/>
      <c r="J426" s="275"/>
      <c r="K426" s="275"/>
      <c r="L426" s="273"/>
      <c r="M426" s="274"/>
      <c r="N426" s="275"/>
      <c r="O426" s="275"/>
      <c r="P426" s="273"/>
      <c r="Q426" s="274"/>
      <c r="R426" s="275"/>
      <c r="S426" s="278"/>
      <c r="T426" s="273"/>
      <c r="U426" s="274"/>
      <c r="V426" s="275"/>
      <c r="W426" s="275"/>
      <c r="X426" s="273"/>
      <c r="Y426" s="274"/>
      <c r="Z426" s="275"/>
      <c r="AA426" s="275"/>
      <c r="AB426" s="273"/>
      <c r="AC426" s="274"/>
      <c r="AD426" s="275"/>
      <c r="AE426" s="275"/>
      <c r="AF426" s="279"/>
      <c r="AG426" s="274"/>
      <c r="AH426" s="275"/>
      <c r="AI426" s="275"/>
      <c r="AJ426" s="273"/>
      <c r="AK426" s="274"/>
      <c r="AL426" s="275"/>
      <c r="AM426" s="275"/>
      <c r="AN426" s="273"/>
      <c r="AO426" s="274"/>
      <c r="AP426" s="275"/>
      <c r="AQ426" s="275"/>
      <c r="AR426" s="273"/>
      <c r="AS426" s="274"/>
      <c r="AT426" s="275"/>
      <c r="AU426" s="275"/>
      <c r="AV426" s="273"/>
      <c r="AW426" s="274"/>
      <c r="AX426" s="275"/>
      <c r="AY426" s="275"/>
      <c r="AZ426" s="273"/>
      <c r="BA426" s="274"/>
      <c r="BB426" s="275"/>
      <c r="BC426" s="275"/>
      <c r="BD426" s="273"/>
      <c r="BE426" s="274"/>
      <c r="BF426" s="275"/>
      <c r="BG426" s="275"/>
    </row>
    <row r="427">
      <c r="D427" s="273"/>
      <c r="E427" s="274"/>
      <c r="F427" s="275"/>
      <c r="G427" s="275"/>
      <c r="H427" s="273"/>
      <c r="I427" s="274"/>
      <c r="J427" s="275"/>
      <c r="K427" s="275"/>
      <c r="L427" s="273"/>
      <c r="M427" s="274"/>
      <c r="N427" s="275"/>
      <c r="O427" s="275"/>
      <c r="P427" s="273"/>
      <c r="Q427" s="274"/>
      <c r="R427" s="275"/>
      <c r="S427" s="278"/>
      <c r="T427" s="273"/>
      <c r="U427" s="274"/>
      <c r="V427" s="275"/>
      <c r="W427" s="275"/>
      <c r="X427" s="273"/>
      <c r="Y427" s="274"/>
      <c r="Z427" s="275"/>
      <c r="AA427" s="275"/>
      <c r="AB427" s="273"/>
      <c r="AC427" s="274"/>
      <c r="AD427" s="275"/>
      <c r="AE427" s="275"/>
      <c r="AF427" s="279"/>
      <c r="AG427" s="274"/>
      <c r="AH427" s="275"/>
      <c r="AI427" s="275"/>
      <c r="AJ427" s="273"/>
      <c r="AK427" s="274"/>
      <c r="AL427" s="275"/>
      <c r="AM427" s="275"/>
      <c r="AN427" s="273"/>
      <c r="AO427" s="274"/>
      <c r="AP427" s="275"/>
      <c r="AQ427" s="275"/>
      <c r="AR427" s="273"/>
      <c r="AS427" s="274"/>
      <c r="AT427" s="275"/>
      <c r="AU427" s="275"/>
      <c r="AV427" s="273"/>
      <c r="AW427" s="274"/>
      <c r="AX427" s="275"/>
      <c r="AY427" s="275"/>
      <c r="AZ427" s="273"/>
      <c r="BA427" s="274"/>
      <c r="BB427" s="275"/>
      <c r="BC427" s="275"/>
      <c r="BD427" s="273"/>
      <c r="BE427" s="274"/>
      <c r="BF427" s="275"/>
      <c r="BG427" s="275"/>
    </row>
    <row r="428">
      <c r="D428" s="273"/>
      <c r="E428" s="274"/>
      <c r="F428" s="275"/>
      <c r="G428" s="275"/>
      <c r="H428" s="273"/>
      <c r="I428" s="274"/>
      <c r="J428" s="275"/>
      <c r="K428" s="275"/>
      <c r="L428" s="273"/>
      <c r="M428" s="274"/>
      <c r="N428" s="275"/>
      <c r="O428" s="275"/>
      <c r="P428" s="273"/>
      <c r="Q428" s="274"/>
      <c r="R428" s="275"/>
      <c r="S428" s="278"/>
      <c r="T428" s="273"/>
      <c r="U428" s="274"/>
      <c r="V428" s="275"/>
      <c r="W428" s="275"/>
      <c r="X428" s="273"/>
      <c r="Y428" s="274"/>
      <c r="Z428" s="275"/>
      <c r="AA428" s="275"/>
      <c r="AB428" s="273"/>
      <c r="AC428" s="274"/>
      <c r="AD428" s="275"/>
      <c r="AE428" s="275"/>
      <c r="AF428" s="279"/>
      <c r="AG428" s="274"/>
      <c r="AH428" s="275"/>
      <c r="AI428" s="275"/>
      <c r="AJ428" s="273"/>
      <c r="AK428" s="274"/>
      <c r="AL428" s="275"/>
      <c r="AM428" s="275"/>
      <c r="AN428" s="273"/>
      <c r="AO428" s="274"/>
      <c r="AP428" s="275"/>
      <c r="AQ428" s="275"/>
      <c r="AR428" s="273"/>
      <c r="AS428" s="274"/>
      <c r="AT428" s="275"/>
      <c r="AU428" s="275"/>
      <c r="AV428" s="273"/>
      <c r="AW428" s="274"/>
      <c r="AX428" s="275"/>
      <c r="AY428" s="275"/>
      <c r="AZ428" s="273"/>
      <c r="BA428" s="274"/>
      <c r="BB428" s="275"/>
      <c r="BC428" s="275"/>
      <c r="BD428" s="273"/>
      <c r="BE428" s="274"/>
      <c r="BF428" s="275"/>
      <c r="BG428" s="275"/>
    </row>
    <row r="429">
      <c r="D429" s="273"/>
      <c r="E429" s="274"/>
      <c r="F429" s="275"/>
      <c r="G429" s="275"/>
      <c r="H429" s="273"/>
      <c r="I429" s="274"/>
      <c r="J429" s="275"/>
      <c r="K429" s="275"/>
      <c r="L429" s="273"/>
      <c r="M429" s="274"/>
      <c r="N429" s="275"/>
      <c r="O429" s="275"/>
      <c r="P429" s="273"/>
      <c r="Q429" s="274"/>
      <c r="R429" s="275"/>
      <c r="S429" s="278"/>
      <c r="T429" s="273"/>
      <c r="U429" s="274"/>
      <c r="V429" s="275"/>
      <c r="W429" s="275"/>
      <c r="X429" s="273"/>
      <c r="Y429" s="274"/>
      <c r="Z429" s="275"/>
      <c r="AA429" s="275"/>
      <c r="AB429" s="273"/>
      <c r="AC429" s="274"/>
      <c r="AD429" s="275"/>
      <c r="AE429" s="275"/>
      <c r="AF429" s="279"/>
      <c r="AG429" s="274"/>
      <c r="AH429" s="275"/>
      <c r="AI429" s="275"/>
      <c r="AJ429" s="273"/>
      <c r="AK429" s="274"/>
      <c r="AL429" s="275"/>
      <c r="AM429" s="275"/>
      <c r="AN429" s="273"/>
      <c r="AO429" s="274"/>
      <c r="AP429" s="275"/>
      <c r="AQ429" s="275"/>
      <c r="AR429" s="273"/>
      <c r="AS429" s="274"/>
      <c r="AT429" s="275"/>
      <c r="AU429" s="275"/>
      <c r="AV429" s="273"/>
      <c r="AW429" s="274"/>
      <c r="AX429" s="275"/>
      <c r="AY429" s="275"/>
      <c r="AZ429" s="273"/>
      <c r="BA429" s="274"/>
      <c r="BB429" s="275"/>
      <c r="BC429" s="275"/>
      <c r="BD429" s="273"/>
      <c r="BE429" s="274"/>
      <c r="BF429" s="275"/>
      <c r="BG429" s="275"/>
    </row>
    <row r="430">
      <c r="D430" s="273"/>
      <c r="E430" s="274"/>
      <c r="F430" s="275"/>
      <c r="G430" s="275"/>
      <c r="H430" s="273"/>
      <c r="I430" s="274"/>
      <c r="J430" s="275"/>
      <c r="K430" s="275"/>
      <c r="L430" s="273"/>
      <c r="M430" s="274"/>
      <c r="N430" s="275"/>
      <c r="O430" s="275"/>
      <c r="P430" s="273"/>
      <c r="Q430" s="274"/>
      <c r="R430" s="275"/>
      <c r="S430" s="278"/>
      <c r="T430" s="273"/>
      <c r="U430" s="274"/>
      <c r="V430" s="275"/>
      <c r="W430" s="275"/>
      <c r="X430" s="273"/>
      <c r="Y430" s="274"/>
      <c r="Z430" s="275"/>
      <c r="AA430" s="275"/>
      <c r="AB430" s="273"/>
      <c r="AC430" s="274"/>
      <c r="AD430" s="275"/>
      <c r="AE430" s="275"/>
      <c r="AF430" s="279"/>
      <c r="AG430" s="274"/>
      <c r="AH430" s="275"/>
      <c r="AI430" s="275"/>
      <c r="AJ430" s="273"/>
      <c r="AK430" s="274"/>
      <c r="AL430" s="275"/>
      <c r="AM430" s="275"/>
      <c r="AN430" s="273"/>
      <c r="AO430" s="274"/>
      <c r="AP430" s="275"/>
      <c r="AQ430" s="275"/>
      <c r="AR430" s="273"/>
      <c r="AS430" s="274"/>
      <c r="AT430" s="275"/>
      <c r="AU430" s="275"/>
      <c r="AV430" s="273"/>
      <c r="AW430" s="274"/>
      <c r="AX430" s="275"/>
      <c r="AY430" s="275"/>
      <c r="AZ430" s="273"/>
      <c r="BA430" s="274"/>
      <c r="BB430" s="275"/>
      <c r="BC430" s="275"/>
      <c r="BD430" s="273"/>
      <c r="BE430" s="274"/>
      <c r="BF430" s="275"/>
      <c r="BG430" s="275"/>
    </row>
    <row r="431">
      <c r="D431" s="273"/>
      <c r="E431" s="274"/>
      <c r="F431" s="275"/>
      <c r="G431" s="275"/>
      <c r="H431" s="273"/>
      <c r="I431" s="274"/>
      <c r="J431" s="275"/>
      <c r="K431" s="275"/>
      <c r="L431" s="273"/>
      <c r="M431" s="274"/>
      <c r="N431" s="275"/>
      <c r="O431" s="275"/>
      <c r="P431" s="273"/>
      <c r="Q431" s="274"/>
      <c r="R431" s="275"/>
      <c r="S431" s="278"/>
      <c r="T431" s="273"/>
      <c r="U431" s="274"/>
      <c r="V431" s="275"/>
      <c r="W431" s="275"/>
      <c r="X431" s="273"/>
      <c r="Y431" s="274"/>
      <c r="Z431" s="275"/>
      <c r="AA431" s="275"/>
      <c r="AB431" s="273"/>
      <c r="AC431" s="274"/>
      <c r="AD431" s="275"/>
      <c r="AE431" s="275"/>
      <c r="AF431" s="279"/>
      <c r="AG431" s="274"/>
      <c r="AH431" s="275"/>
      <c r="AI431" s="275"/>
      <c r="AJ431" s="273"/>
      <c r="AK431" s="274"/>
      <c r="AL431" s="275"/>
      <c r="AM431" s="275"/>
      <c r="AN431" s="273"/>
      <c r="AO431" s="274"/>
      <c r="AP431" s="275"/>
      <c r="AQ431" s="275"/>
      <c r="AR431" s="273"/>
      <c r="AS431" s="274"/>
      <c r="AT431" s="275"/>
      <c r="AU431" s="275"/>
      <c r="AV431" s="273"/>
      <c r="AW431" s="274"/>
      <c r="AX431" s="275"/>
      <c r="AY431" s="275"/>
      <c r="AZ431" s="273"/>
      <c r="BA431" s="274"/>
      <c r="BB431" s="275"/>
      <c r="BC431" s="275"/>
      <c r="BD431" s="273"/>
      <c r="BE431" s="274"/>
      <c r="BF431" s="275"/>
      <c r="BG431" s="275"/>
    </row>
    <row r="432">
      <c r="D432" s="273"/>
      <c r="E432" s="274"/>
      <c r="F432" s="275"/>
      <c r="G432" s="275"/>
      <c r="H432" s="273"/>
      <c r="I432" s="274"/>
      <c r="J432" s="275"/>
      <c r="K432" s="275"/>
      <c r="L432" s="273"/>
      <c r="M432" s="274"/>
      <c r="N432" s="275"/>
      <c r="O432" s="275"/>
      <c r="P432" s="273"/>
      <c r="Q432" s="274"/>
      <c r="R432" s="275"/>
      <c r="S432" s="278"/>
      <c r="T432" s="273"/>
      <c r="U432" s="274"/>
      <c r="V432" s="275"/>
      <c r="W432" s="275"/>
      <c r="X432" s="273"/>
      <c r="Y432" s="274"/>
      <c r="Z432" s="275"/>
      <c r="AA432" s="275"/>
      <c r="AB432" s="273"/>
      <c r="AC432" s="274"/>
      <c r="AD432" s="275"/>
      <c r="AE432" s="275"/>
      <c r="AF432" s="279"/>
      <c r="AG432" s="274"/>
      <c r="AH432" s="275"/>
      <c r="AI432" s="275"/>
      <c r="AJ432" s="273"/>
      <c r="AK432" s="274"/>
      <c r="AL432" s="275"/>
      <c r="AM432" s="275"/>
      <c r="AN432" s="273"/>
      <c r="AO432" s="274"/>
      <c r="AP432" s="275"/>
      <c r="AQ432" s="275"/>
      <c r="AR432" s="273"/>
      <c r="AS432" s="274"/>
      <c r="AT432" s="275"/>
      <c r="AU432" s="275"/>
      <c r="AV432" s="273"/>
      <c r="AW432" s="274"/>
      <c r="AX432" s="275"/>
      <c r="AY432" s="275"/>
      <c r="AZ432" s="273"/>
      <c r="BA432" s="274"/>
      <c r="BB432" s="275"/>
      <c r="BC432" s="275"/>
      <c r="BD432" s="273"/>
      <c r="BE432" s="274"/>
      <c r="BF432" s="275"/>
      <c r="BG432" s="275"/>
    </row>
    <row r="433">
      <c r="D433" s="273"/>
      <c r="E433" s="274"/>
      <c r="F433" s="275"/>
      <c r="G433" s="275"/>
      <c r="H433" s="273"/>
      <c r="I433" s="274"/>
      <c r="J433" s="275"/>
      <c r="K433" s="275"/>
      <c r="L433" s="273"/>
      <c r="M433" s="274"/>
      <c r="N433" s="275"/>
      <c r="O433" s="275"/>
      <c r="P433" s="273"/>
      <c r="Q433" s="274"/>
      <c r="R433" s="275"/>
      <c r="S433" s="278"/>
      <c r="T433" s="273"/>
      <c r="U433" s="274"/>
      <c r="V433" s="275"/>
      <c r="W433" s="275"/>
      <c r="X433" s="273"/>
      <c r="Y433" s="274"/>
      <c r="Z433" s="275"/>
      <c r="AA433" s="275"/>
      <c r="AB433" s="273"/>
      <c r="AC433" s="274"/>
      <c r="AD433" s="275"/>
      <c r="AE433" s="275"/>
      <c r="AF433" s="279"/>
      <c r="AG433" s="274"/>
      <c r="AH433" s="275"/>
      <c r="AI433" s="275"/>
      <c r="AJ433" s="273"/>
      <c r="AK433" s="274"/>
      <c r="AL433" s="275"/>
      <c r="AM433" s="275"/>
      <c r="AN433" s="273"/>
      <c r="AO433" s="274"/>
      <c r="AP433" s="275"/>
      <c r="AQ433" s="275"/>
      <c r="AR433" s="273"/>
      <c r="AS433" s="274"/>
      <c r="AT433" s="275"/>
      <c r="AU433" s="275"/>
      <c r="AV433" s="273"/>
      <c r="AW433" s="274"/>
      <c r="AX433" s="275"/>
      <c r="AY433" s="275"/>
      <c r="AZ433" s="273"/>
      <c r="BA433" s="274"/>
      <c r="BB433" s="275"/>
      <c r="BC433" s="275"/>
      <c r="BD433" s="273"/>
      <c r="BE433" s="274"/>
      <c r="BF433" s="275"/>
      <c r="BG433" s="275"/>
    </row>
    <row r="434">
      <c r="D434" s="273"/>
      <c r="E434" s="274"/>
      <c r="F434" s="275"/>
      <c r="G434" s="275"/>
      <c r="H434" s="273"/>
      <c r="I434" s="274"/>
      <c r="J434" s="275"/>
      <c r="K434" s="275"/>
      <c r="L434" s="273"/>
      <c r="M434" s="274"/>
      <c r="N434" s="275"/>
      <c r="O434" s="275"/>
      <c r="P434" s="273"/>
      <c r="Q434" s="274"/>
      <c r="R434" s="275"/>
      <c r="S434" s="278"/>
      <c r="T434" s="273"/>
      <c r="U434" s="274"/>
      <c r="V434" s="275"/>
      <c r="W434" s="275"/>
      <c r="X434" s="273"/>
      <c r="Y434" s="274"/>
      <c r="Z434" s="275"/>
      <c r="AA434" s="275"/>
      <c r="AB434" s="273"/>
      <c r="AC434" s="274"/>
      <c r="AD434" s="275"/>
      <c r="AE434" s="275"/>
      <c r="AF434" s="279"/>
      <c r="AG434" s="274"/>
      <c r="AH434" s="275"/>
      <c r="AI434" s="275"/>
      <c r="AJ434" s="273"/>
      <c r="AK434" s="274"/>
      <c r="AL434" s="275"/>
      <c r="AM434" s="275"/>
      <c r="AN434" s="273"/>
      <c r="AO434" s="274"/>
      <c r="AP434" s="275"/>
      <c r="AQ434" s="275"/>
      <c r="AR434" s="273"/>
      <c r="AS434" s="274"/>
      <c r="AT434" s="275"/>
      <c r="AU434" s="275"/>
      <c r="AV434" s="273"/>
      <c r="AW434" s="274"/>
      <c r="AX434" s="275"/>
      <c r="AY434" s="275"/>
      <c r="AZ434" s="273"/>
      <c r="BA434" s="274"/>
      <c r="BB434" s="275"/>
      <c r="BC434" s="275"/>
      <c r="BD434" s="273"/>
      <c r="BE434" s="274"/>
      <c r="BF434" s="275"/>
      <c r="BG434" s="275"/>
    </row>
    <row r="435">
      <c r="D435" s="273"/>
      <c r="E435" s="274"/>
      <c r="F435" s="275"/>
      <c r="G435" s="275"/>
      <c r="H435" s="273"/>
      <c r="I435" s="274"/>
      <c r="J435" s="275"/>
      <c r="K435" s="275"/>
      <c r="L435" s="273"/>
      <c r="M435" s="274"/>
      <c r="N435" s="275"/>
      <c r="O435" s="275"/>
      <c r="P435" s="273"/>
      <c r="Q435" s="274"/>
      <c r="R435" s="275"/>
      <c r="S435" s="278"/>
      <c r="T435" s="273"/>
      <c r="U435" s="274"/>
      <c r="V435" s="275"/>
      <c r="W435" s="275"/>
      <c r="X435" s="273"/>
      <c r="Y435" s="274"/>
      <c r="Z435" s="275"/>
      <c r="AA435" s="275"/>
      <c r="AB435" s="273"/>
      <c r="AC435" s="274"/>
      <c r="AD435" s="275"/>
      <c r="AE435" s="275"/>
      <c r="AF435" s="279"/>
      <c r="AG435" s="274"/>
      <c r="AH435" s="275"/>
      <c r="AI435" s="275"/>
      <c r="AJ435" s="273"/>
      <c r="AK435" s="274"/>
      <c r="AL435" s="275"/>
      <c r="AM435" s="275"/>
      <c r="AN435" s="273"/>
      <c r="AO435" s="274"/>
      <c r="AP435" s="275"/>
      <c r="AQ435" s="275"/>
      <c r="AR435" s="273"/>
      <c r="AS435" s="274"/>
      <c r="AT435" s="275"/>
      <c r="AU435" s="275"/>
      <c r="AV435" s="273"/>
      <c r="AW435" s="274"/>
      <c r="AX435" s="275"/>
      <c r="AY435" s="275"/>
      <c r="AZ435" s="273"/>
      <c r="BA435" s="274"/>
      <c r="BB435" s="275"/>
      <c r="BC435" s="275"/>
      <c r="BD435" s="273"/>
      <c r="BE435" s="274"/>
      <c r="BF435" s="275"/>
      <c r="BG435" s="275"/>
    </row>
    <row r="436">
      <c r="D436" s="273"/>
      <c r="E436" s="274"/>
      <c r="F436" s="275"/>
      <c r="G436" s="275"/>
      <c r="H436" s="273"/>
      <c r="I436" s="274"/>
      <c r="J436" s="275"/>
      <c r="K436" s="275"/>
      <c r="L436" s="273"/>
      <c r="M436" s="274"/>
      <c r="N436" s="275"/>
      <c r="O436" s="275"/>
      <c r="P436" s="273"/>
      <c r="Q436" s="274"/>
      <c r="R436" s="275"/>
      <c r="S436" s="278"/>
      <c r="T436" s="273"/>
      <c r="U436" s="274"/>
      <c r="V436" s="275"/>
      <c r="W436" s="275"/>
      <c r="X436" s="273"/>
      <c r="Y436" s="274"/>
      <c r="Z436" s="275"/>
      <c r="AA436" s="275"/>
      <c r="AB436" s="273"/>
      <c r="AC436" s="274"/>
      <c r="AD436" s="275"/>
      <c r="AE436" s="275"/>
      <c r="AF436" s="279"/>
      <c r="AG436" s="274"/>
      <c r="AH436" s="275"/>
      <c r="AI436" s="275"/>
      <c r="AJ436" s="273"/>
      <c r="AK436" s="274"/>
      <c r="AL436" s="275"/>
      <c r="AM436" s="275"/>
      <c r="AN436" s="273"/>
      <c r="AO436" s="274"/>
      <c r="AP436" s="275"/>
      <c r="AQ436" s="275"/>
      <c r="AR436" s="273"/>
      <c r="AS436" s="274"/>
      <c r="AT436" s="275"/>
      <c r="AU436" s="275"/>
      <c r="AV436" s="273"/>
      <c r="AW436" s="274"/>
      <c r="AX436" s="275"/>
      <c r="AY436" s="275"/>
      <c r="AZ436" s="273"/>
      <c r="BA436" s="274"/>
      <c r="BB436" s="275"/>
      <c r="BC436" s="275"/>
      <c r="BD436" s="273"/>
      <c r="BE436" s="274"/>
      <c r="BF436" s="275"/>
      <c r="BG436" s="275"/>
    </row>
    <row r="437">
      <c r="D437" s="273"/>
      <c r="E437" s="274"/>
      <c r="F437" s="275"/>
      <c r="G437" s="275"/>
      <c r="H437" s="273"/>
      <c r="I437" s="274"/>
      <c r="J437" s="275"/>
      <c r="K437" s="275"/>
      <c r="L437" s="273"/>
      <c r="M437" s="274"/>
      <c r="N437" s="275"/>
      <c r="O437" s="275"/>
      <c r="P437" s="273"/>
      <c r="Q437" s="274"/>
      <c r="R437" s="275"/>
      <c r="S437" s="278"/>
      <c r="T437" s="273"/>
      <c r="U437" s="274"/>
      <c r="V437" s="275"/>
      <c r="W437" s="275"/>
      <c r="X437" s="273"/>
      <c r="Y437" s="274"/>
      <c r="Z437" s="275"/>
      <c r="AA437" s="275"/>
      <c r="AB437" s="273"/>
      <c r="AC437" s="274"/>
      <c r="AD437" s="275"/>
      <c r="AE437" s="275"/>
      <c r="AF437" s="279"/>
      <c r="AG437" s="274"/>
      <c r="AH437" s="275"/>
      <c r="AI437" s="275"/>
      <c r="AJ437" s="273"/>
      <c r="AK437" s="274"/>
      <c r="AL437" s="275"/>
      <c r="AM437" s="275"/>
      <c r="AN437" s="273"/>
      <c r="AO437" s="274"/>
      <c r="AP437" s="275"/>
      <c r="AQ437" s="275"/>
      <c r="AR437" s="273"/>
      <c r="AS437" s="274"/>
      <c r="AT437" s="275"/>
      <c r="AU437" s="275"/>
      <c r="AV437" s="273"/>
      <c r="AW437" s="274"/>
      <c r="AX437" s="275"/>
      <c r="AY437" s="275"/>
      <c r="AZ437" s="273"/>
      <c r="BA437" s="274"/>
      <c r="BB437" s="275"/>
      <c r="BC437" s="275"/>
      <c r="BD437" s="273"/>
      <c r="BE437" s="274"/>
      <c r="BF437" s="275"/>
      <c r="BG437" s="275"/>
    </row>
    <row r="438">
      <c r="D438" s="273"/>
      <c r="E438" s="274"/>
      <c r="F438" s="275"/>
      <c r="G438" s="275"/>
      <c r="H438" s="273"/>
      <c r="I438" s="274"/>
      <c r="J438" s="275"/>
      <c r="K438" s="275"/>
      <c r="L438" s="273"/>
      <c r="M438" s="274"/>
      <c r="N438" s="275"/>
      <c r="O438" s="275"/>
      <c r="P438" s="273"/>
      <c r="Q438" s="274"/>
      <c r="R438" s="275"/>
      <c r="S438" s="278"/>
      <c r="T438" s="273"/>
      <c r="U438" s="274"/>
      <c r="V438" s="275"/>
      <c r="W438" s="275"/>
      <c r="X438" s="273"/>
      <c r="Y438" s="274"/>
      <c r="Z438" s="275"/>
      <c r="AA438" s="275"/>
      <c r="AB438" s="273"/>
      <c r="AC438" s="274"/>
      <c r="AD438" s="275"/>
      <c r="AE438" s="275"/>
      <c r="AF438" s="279"/>
      <c r="AG438" s="274"/>
      <c r="AH438" s="275"/>
      <c r="AI438" s="275"/>
      <c r="AJ438" s="273"/>
      <c r="AK438" s="274"/>
      <c r="AL438" s="275"/>
      <c r="AM438" s="275"/>
      <c r="AN438" s="273"/>
      <c r="AO438" s="274"/>
      <c r="AP438" s="275"/>
      <c r="AQ438" s="275"/>
      <c r="AR438" s="273"/>
      <c r="AS438" s="274"/>
      <c r="AT438" s="275"/>
      <c r="AU438" s="275"/>
      <c r="AV438" s="273"/>
      <c r="AW438" s="274"/>
      <c r="AX438" s="275"/>
      <c r="AY438" s="275"/>
      <c r="AZ438" s="273"/>
      <c r="BA438" s="274"/>
      <c r="BB438" s="275"/>
      <c r="BC438" s="275"/>
      <c r="BD438" s="273"/>
      <c r="BE438" s="274"/>
      <c r="BF438" s="275"/>
      <c r="BG438" s="275"/>
    </row>
    <row r="439">
      <c r="D439" s="273"/>
      <c r="E439" s="274"/>
      <c r="F439" s="275"/>
      <c r="G439" s="275"/>
      <c r="H439" s="273"/>
      <c r="I439" s="274"/>
      <c r="J439" s="275"/>
      <c r="K439" s="275"/>
      <c r="L439" s="273"/>
      <c r="M439" s="274"/>
      <c r="N439" s="275"/>
      <c r="O439" s="275"/>
      <c r="P439" s="273"/>
      <c r="Q439" s="274"/>
      <c r="R439" s="275"/>
      <c r="S439" s="278"/>
      <c r="T439" s="273"/>
      <c r="U439" s="274"/>
      <c r="V439" s="275"/>
      <c r="W439" s="275"/>
      <c r="X439" s="273"/>
      <c r="Y439" s="274"/>
      <c r="Z439" s="275"/>
      <c r="AA439" s="275"/>
      <c r="AB439" s="273"/>
      <c r="AC439" s="274"/>
      <c r="AD439" s="275"/>
      <c r="AE439" s="275"/>
      <c r="AF439" s="279"/>
      <c r="AG439" s="274"/>
      <c r="AH439" s="275"/>
      <c r="AI439" s="275"/>
      <c r="AJ439" s="273"/>
      <c r="AK439" s="274"/>
      <c r="AL439" s="275"/>
      <c r="AM439" s="275"/>
      <c r="AN439" s="273"/>
      <c r="AO439" s="274"/>
      <c r="AP439" s="275"/>
      <c r="AQ439" s="275"/>
      <c r="AR439" s="273"/>
      <c r="AS439" s="274"/>
      <c r="AT439" s="275"/>
      <c r="AU439" s="275"/>
      <c r="AV439" s="273"/>
      <c r="AW439" s="274"/>
      <c r="AX439" s="275"/>
      <c r="AY439" s="275"/>
      <c r="AZ439" s="273"/>
      <c r="BA439" s="274"/>
      <c r="BB439" s="275"/>
      <c r="BC439" s="275"/>
      <c r="BD439" s="273"/>
      <c r="BE439" s="274"/>
      <c r="BF439" s="275"/>
      <c r="BG439" s="275"/>
    </row>
    <row r="440">
      <c r="D440" s="273"/>
      <c r="E440" s="274"/>
      <c r="F440" s="275"/>
      <c r="G440" s="275"/>
      <c r="H440" s="273"/>
      <c r="I440" s="274"/>
      <c r="J440" s="275"/>
      <c r="K440" s="275"/>
      <c r="L440" s="273"/>
      <c r="M440" s="274"/>
      <c r="N440" s="275"/>
      <c r="O440" s="275"/>
      <c r="P440" s="273"/>
      <c r="Q440" s="274"/>
      <c r="R440" s="275"/>
      <c r="S440" s="278"/>
      <c r="T440" s="273"/>
      <c r="U440" s="274"/>
      <c r="V440" s="275"/>
      <c r="W440" s="275"/>
      <c r="X440" s="273"/>
      <c r="Y440" s="274"/>
      <c r="Z440" s="275"/>
      <c r="AA440" s="275"/>
      <c r="AB440" s="273"/>
      <c r="AC440" s="274"/>
      <c r="AD440" s="275"/>
      <c r="AE440" s="275"/>
      <c r="AF440" s="279"/>
      <c r="AG440" s="274"/>
      <c r="AH440" s="275"/>
      <c r="AI440" s="275"/>
      <c r="AJ440" s="273"/>
      <c r="AK440" s="274"/>
      <c r="AL440" s="275"/>
      <c r="AM440" s="275"/>
      <c r="AN440" s="273"/>
      <c r="AO440" s="274"/>
      <c r="AP440" s="275"/>
      <c r="AQ440" s="275"/>
      <c r="AR440" s="273"/>
      <c r="AS440" s="274"/>
      <c r="AT440" s="275"/>
      <c r="AU440" s="275"/>
      <c r="AV440" s="273"/>
      <c r="AW440" s="274"/>
      <c r="AX440" s="275"/>
      <c r="AY440" s="275"/>
      <c r="AZ440" s="273"/>
      <c r="BA440" s="274"/>
      <c r="BB440" s="275"/>
      <c r="BC440" s="275"/>
      <c r="BD440" s="273"/>
      <c r="BE440" s="274"/>
      <c r="BF440" s="275"/>
      <c r="BG440" s="275"/>
    </row>
    <row r="441">
      <c r="D441" s="273"/>
      <c r="E441" s="274"/>
      <c r="F441" s="275"/>
      <c r="G441" s="275"/>
      <c r="H441" s="273"/>
      <c r="I441" s="274"/>
      <c r="J441" s="275"/>
      <c r="K441" s="275"/>
      <c r="L441" s="273"/>
      <c r="M441" s="274"/>
      <c r="N441" s="275"/>
      <c r="O441" s="275"/>
      <c r="P441" s="273"/>
      <c r="Q441" s="274"/>
      <c r="R441" s="275"/>
      <c r="S441" s="278"/>
      <c r="T441" s="273"/>
      <c r="U441" s="274"/>
      <c r="V441" s="275"/>
      <c r="W441" s="275"/>
      <c r="X441" s="273"/>
      <c r="Y441" s="274"/>
      <c r="Z441" s="275"/>
      <c r="AA441" s="275"/>
      <c r="AB441" s="273"/>
      <c r="AC441" s="274"/>
      <c r="AD441" s="275"/>
      <c r="AE441" s="275"/>
      <c r="AF441" s="279"/>
      <c r="AG441" s="274"/>
      <c r="AH441" s="275"/>
      <c r="AI441" s="275"/>
      <c r="AJ441" s="273"/>
      <c r="AK441" s="274"/>
      <c r="AL441" s="275"/>
      <c r="AM441" s="275"/>
      <c r="AN441" s="273"/>
      <c r="AO441" s="274"/>
      <c r="AP441" s="275"/>
      <c r="AQ441" s="275"/>
      <c r="AR441" s="273"/>
      <c r="AS441" s="274"/>
      <c r="AT441" s="275"/>
      <c r="AU441" s="275"/>
      <c r="AV441" s="273"/>
      <c r="AW441" s="274"/>
      <c r="AX441" s="275"/>
      <c r="AY441" s="275"/>
      <c r="AZ441" s="273"/>
      <c r="BA441" s="274"/>
      <c r="BB441" s="275"/>
      <c r="BC441" s="275"/>
      <c r="BD441" s="273"/>
      <c r="BE441" s="274"/>
      <c r="BF441" s="275"/>
      <c r="BG441" s="275"/>
    </row>
    <row r="442">
      <c r="D442" s="273"/>
      <c r="E442" s="274"/>
      <c r="F442" s="275"/>
      <c r="G442" s="275"/>
      <c r="H442" s="273"/>
      <c r="I442" s="274"/>
      <c r="J442" s="275"/>
      <c r="K442" s="275"/>
      <c r="L442" s="273"/>
      <c r="M442" s="274"/>
      <c r="N442" s="275"/>
      <c r="O442" s="275"/>
      <c r="P442" s="273"/>
      <c r="Q442" s="274"/>
      <c r="R442" s="275"/>
      <c r="S442" s="278"/>
      <c r="T442" s="273"/>
      <c r="U442" s="274"/>
      <c r="V442" s="275"/>
      <c r="W442" s="275"/>
      <c r="X442" s="273"/>
      <c r="Y442" s="274"/>
      <c r="Z442" s="275"/>
      <c r="AA442" s="275"/>
      <c r="AB442" s="273"/>
      <c r="AC442" s="274"/>
      <c r="AD442" s="275"/>
      <c r="AE442" s="275"/>
      <c r="AF442" s="279"/>
      <c r="AG442" s="274"/>
      <c r="AH442" s="275"/>
      <c r="AI442" s="275"/>
      <c r="AJ442" s="273"/>
      <c r="AK442" s="274"/>
      <c r="AL442" s="275"/>
      <c r="AM442" s="275"/>
      <c r="AN442" s="273"/>
      <c r="AO442" s="274"/>
      <c r="AP442" s="275"/>
      <c r="AQ442" s="275"/>
      <c r="AR442" s="273"/>
      <c r="AS442" s="274"/>
      <c r="AT442" s="275"/>
      <c r="AU442" s="275"/>
      <c r="AV442" s="273"/>
      <c r="AW442" s="274"/>
      <c r="AX442" s="275"/>
      <c r="AY442" s="275"/>
      <c r="AZ442" s="273"/>
      <c r="BA442" s="274"/>
      <c r="BB442" s="275"/>
      <c r="BC442" s="275"/>
      <c r="BD442" s="273"/>
      <c r="BE442" s="274"/>
      <c r="BF442" s="275"/>
      <c r="BG442" s="275"/>
    </row>
    <row r="443">
      <c r="D443" s="273"/>
      <c r="E443" s="274"/>
      <c r="F443" s="275"/>
      <c r="G443" s="275"/>
      <c r="H443" s="273"/>
      <c r="I443" s="274"/>
      <c r="J443" s="275"/>
      <c r="K443" s="275"/>
      <c r="L443" s="273"/>
      <c r="M443" s="274"/>
      <c r="N443" s="275"/>
      <c r="O443" s="275"/>
      <c r="P443" s="273"/>
      <c r="Q443" s="274"/>
      <c r="R443" s="275"/>
      <c r="S443" s="278"/>
      <c r="T443" s="273"/>
      <c r="U443" s="274"/>
      <c r="V443" s="275"/>
      <c r="W443" s="275"/>
      <c r="X443" s="273"/>
      <c r="Y443" s="274"/>
      <c r="Z443" s="275"/>
      <c r="AA443" s="275"/>
      <c r="AB443" s="273"/>
      <c r="AC443" s="274"/>
      <c r="AD443" s="275"/>
      <c r="AE443" s="275"/>
      <c r="AF443" s="279"/>
      <c r="AG443" s="274"/>
      <c r="AH443" s="275"/>
      <c r="AI443" s="275"/>
      <c r="AJ443" s="273"/>
      <c r="AK443" s="274"/>
      <c r="AL443" s="275"/>
      <c r="AM443" s="275"/>
      <c r="AN443" s="273"/>
      <c r="AO443" s="274"/>
      <c r="AP443" s="275"/>
      <c r="AQ443" s="275"/>
      <c r="AR443" s="273"/>
      <c r="AS443" s="274"/>
      <c r="AT443" s="275"/>
      <c r="AU443" s="275"/>
      <c r="AV443" s="273"/>
      <c r="AW443" s="274"/>
      <c r="AX443" s="275"/>
      <c r="AY443" s="275"/>
      <c r="AZ443" s="273"/>
      <c r="BA443" s="274"/>
      <c r="BB443" s="275"/>
      <c r="BC443" s="275"/>
      <c r="BD443" s="273"/>
      <c r="BE443" s="274"/>
      <c r="BF443" s="275"/>
      <c r="BG443" s="275"/>
    </row>
    <row r="444">
      <c r="D444" s="273"/>
      <c r="E444" s="274"/>
      <c r="F444" s="275"/>
      <c r="G444" s="275"/>
      <c r="H444" s="273"/>
      <c r="I444" s="274"/>
      <c r="J444" s="275"/>
      <c r="K444" s="275"/>
      <c r="L444" s="273"/>
      <c r="M444" s="274"/>
      <c r="N444" s="275"/>
      <c r="O444" s="275"/>
      <c r="P444" s="273"/>
      <c r="Q444" s="274"/>
      <c r="R444" s="275"/>
      <c r="S444" s="278"/>
      <c r="T444" s="273"/>
      <c r="U444" s="274"/>
      <c r="V444" s="275"/>
      <c r="W444" s="275"/>
      <c r="X444" s="273"/>
      <c r="Y444" s="274"/>
      <c r="Z444" s="275"/>
      <c r="AA444" s="275"/>
      <c r="AB444" s="273"/>
      <c r="AC444" s="274"/>
      <c r="AD444" s="275"/>
      <c r="AE444" s="275"/>
      <c r="AF444" s="279"/>
      <c r="AG444" s="274"/>
      <c r="AH444" s="275"/>
      <c r="AI444" s="275"/>
      <c r="AJ444" s="273"/>
      <c r="AK444" s="274"/>
      <c r="AL444" s="275"/>
      <c r="AM444" s="275"/>
      <c r="AN444" s="273"/>
      <c r="AO444" s="274"/>
      <c r="AP444" s="275"/>
      <c r="AQ444" s="275"/>
      <c r="AR444" s="273"/>
      <c r="AS444" s="274"/>
      <c r="AT444" s="275"/>
      <c r="AU444" s="275"/>
      <c r="AV444" s="273"/>
      <c r="AW444" s="274"/>
      <c r="AX444" s="275"/>
      <c r="AY444" s="275"/>
      <c r="AZ444" s="273"/>
      <c r="BA444" s="274"/>
      <c r="BB444" s="275"/>
      <c r="BC444" s="275"/>
      <c r="BD444" s="273"/>
      <c r="BE444" s="274"/>
      <c r="BF444" s="275"/>
      <c r="BG444" s="275"/>
    </row>
    <row r="445">
      <c r="D445" s="273"/>
      <c r="E445" s="274"/>
      <c r="F445" s="275"/>
      <c r="G445" s="275"/>
      <c r="H445" s="273"/>
      <c r="I445" s="274"/>
      <c r="J445" s="275"/>
      <c r="K445" s="275"/>
      <c r="L445" s="273"/>
      <c r="M445" s="274"/>
      <c r="N445" s="275"/>
      <c r="O445" s="275"/>
      <c r="P445" s="273"/>
      <c r="Q445" s="274"/>
      <c r="R445" s="275"/>
      <c r="S445" s="278"/>
      <c r="T445" s="273"/>
      <c r="U445" s="274"/>
      <c r="V445" s="275"/>
      <c r="W445" s="275"/>
      <c r="X445" s="273"/>
      <c r="Y445" s="274"/>
      <c r="Z445" s="275"/>
      <c r="AA445" s="275"/>
      <c r="AB445" s="273"/>
      <c r="AC445" s="274"/>
      <c r="AD445" s="275"/>
      <c r="AE445" s="275"/>
      <c r="AF445" s="279"/>
      <c r="AG445" s="274"/>
      <c r="AH445" s="275"/>
      <c r="AI445" s="275"/>
      <c r="AJ445" s="273"/>
      <c r="AK445" s="274"/>
      <c r="AL445" s="275"/>
      <c r="AM445" s="275"/>
      <c r="AN445" s="273"/>
      <c r="AO445" s="274"/>
      <c r="AP445" s="275"/>
      <c r="AQ445" s="275"/>
      <c r="AR445" s="273"/>
      <c r="AS445" s="274"/>
      <c r="AT445" s="275"/>
      <c r="AU445" s="275"/>
      <c r="AV445" s="273"/>
      <c r="AW445" s="274"/>
      <c r="AX445" s="275"/>
      <c r="AY445" s="275"/>
      <c r="AZ445" s="273"/>
      <c r="BA445" s="274"/>
      <c r="BB445" s="275"/>
      <c r="BC445" s="275"/>
      <c r="BD445" s="273"/>
      <c r="BE445" s="274"/>
      <c r="BF445" s="275"/>
      <c r="BG445" s="275"/>
    </row>
    <row r="446">
      <c r="D446" s="273"/>
      <c r="E446" s="274"/>
      <c r="F446" s="275"/>
      <c r="G446" s="275"/>
      <c r="H446" s="273"/>
      <c r="I446" s="274"/>
      <c r="J446" s="275"/>
      <c r="K446" s="275"/>
      <c r="L446" s="273"/>
      <c r="M446" s="274"/>
      <c r="N446" s="275"/>
      <c r="O446" s="275"/>
      <c r="P446" s="273"/>
      <c r="Q446" s="274"/>
      <c r="R446" s="275"/>
      <c r="S446" s="278"/>
      <c r="T446" s="273"/>
      <c r="U446" s="274"/>
      <c r="V446" s="275"/>
      <c r="W446" s="275"/>
      <c r="X446" s="273"/>
      <c r="Y446" s="274"/>
      <c r="Z446" s="275"/>
      <c r="AA446" s="275"/>
      <c r="AB446" s="273"/>
      <c r="AC446" s="274"/>
      <c r="AD446" s="275"/>
      <c r="AE446" s="275"/>
      <c r="AF446" s="279"/>
      <c r="AG446" s="274"/>
      <c r="AH446" s="275"/>
      <c r="AI446" s="275"/>
      <c r="AJ446" s="273"/>
      <c r="AK446" s="274"/>
      <c r="AL446" s="275"/>
      <c r="AM446" s="275"/>
      <c r="AN446" s="273"/>
      <c r="AO446" s="274"/>
      <c r="AP446" s="275"/>
      <c r="AQ446" s="275"/>
      <c r="AR446" s="273"/>
      <c r="AS446" s="274"/>
      <c r="AT446" s="275"/>
      <c r="AU446" s="275"/>
      <c r="AV446" s="273"/>
      <c r="AW446" s="274"/>
      <c r="AX446" s="275"/>
      <c r="AY446" s="275"/>
      <c r="AZ446" s="273"/>
      <c r="BA446" s="274"/>
      <c r="BB446" s="275"/>
      <c r="BC446" s="275"/>
      <c r="BD446" s="273"/>
      <c r="BE446" s="274"/>
      <c r="BF446" s="275"/>
      <c r="BG446" s="275"/>
    </row>
    <row r="447">
      <c r="D447" s="273"/>
      <c r="E447" s="274"/>
      <c r="F447" s="275"/>
      <c r="G447" s="275"/>
      <c r="H447" s="273"/>
      <c r="I447" s="274"/>
      <c r="J447" s="275"/>
      <c r="K447" s="275"/>
      <c r="L447" s="273"/>
      <c r="M447" s="274"/>
      <c r="N447" s="275"/>
      <c r="O447" s="275"/>
      <c r="P447" s="273"/>
      <c r="Q447" s="274"/>
      <c r="R447" s="275"/>
      <c r="S447" s="278"/>
      <c r="T447" s="273"/>
      <c r="U447" s="274"/>
      <c r="V447" s="275"/>
      <c r="W447" s="275"/>
      <c r="X447" s="273"/>
      <c r="Y447" s="274"/>
      <c r="Z447" s="275"/>
      <c r="AA447" s="275"/>
      <c r="AB447" s="273"/>
      <c r="AC447" s="274"/>
      <c r="AD447" s="275"/>
      <c r="AE447" s="275"/>
      <c r="AF447" s="279"/>
      <c r="AG447" s="274"/>
      <c r="AH447" s="275"/>
      <c r="AI447" s="275"/>
      <c r="AJ447" s="273"/>
      <c r="AK447" s="274"/>
      <c r="AL447" s="275"/>
      <c r="AM447" s="275"/>
      <c r="AN447" s="273"/>
      <c r="AO447" s="274"/>
      <c r="AP447" s="275"/>
      <c r="AQ447" s="275"/>
      <c r="AR447" s="273"/>
      <c r="AS447" s="274"/>
      <c r="AT447" s="275"/>
      <c r="AU447" s="275"/>
      <c r="AV447" s="273"/>
      <c r="AW447" s="274"/>
      <c r="AX447" s="275"/>
      <c r="AY447" s="275"/>
      <c r="AZ447" s="273"/>
      <c r="BA447" s="274"/>
      <c r="BB447" s="275"/>
      <c r="BC447" s="275"/>
      <c r="BD447" s="273"/>
      <c r="BE447" s="274"/>
      <c r="BF447" s="275"/>
      <c r="BG447" s="275"/>
    </row>
    <row r="448">
      <c r="D448" s="273"/>
      <c r="E448" s="274"/>
      <c r="F448" s="275"/>
      <c r="G448" s="275"/>
      <c r="H448" s="273"/>
      <c r="I448" s="274"/>
      <c r="J448" s="275"/>
      <c r="K448" s="275"/>
      <c r="L448" s="273"/>
      <c r="M448" s="274"/>
      <c r="N448" s="275"/>
      <c r="O448" s="275"/>
      <c r="P448" s="273"/>
      <c r="Q448" s="274"/>
      <c r="R448" s="275"/>
      <c r="S448" s="278"/>
      <c r="T448" s="273"/>
      <c r="U448" s="274"/>
      <c r="V448" s="275"/>
      <c r="W448" s="275"/>
      <c r="X448" s="273"/>
      <c r="Y448" s="274"/>
      <c r="Z448" s="275"/>
      <c r="AA448" s="275"/>
      <c r="AB448" s="273"/>
      <c r="AC448" s="274"/>
      <c r="AD448" s="275"/>
      <c r="AE448" s="275"/>
      <c r="AF448" s="279"/>
      <c r="AG448" s="274"/>
      <c r="AH448" s="275"/>
      <c r="AI448" s="275"/>
      <c r="AJ448" s="273"/>
      <c r="AK448" s="274"/>
      <c r="AL448" s="275"/>
      <c r="AM448" s="275"/>
      <c r="AN448" s="273"/>
      <c r="AO448" s="274"/>
      <c r="AP448" s="275"/>
      <c r="AQ448" s="275"/>
      <c r="AR448" s="273"/>
      <c r="AS448" s="274"/>
      <c r="AT448" s="275"/>
      <c r="AU448" s="275"/>
      <c r="AV448" s="273"/>
      <c r="AW448" s="274"/>
      <c r="AX448" s="275"/>
      <c r="AY448" s="275"/>
      <c r="AZ448" s="273"/>
      <c r="BA448" s="274"/>
      <c r="BB448" s="275"/>
      <c r="BC448" s="275"/>
      <c r="BD448" s="273"/>
      <c r="BE448" s="274"/>
      <c r="BF448" s="275"/>
      <c r="BG448" s="275"/>
    </row>
    <row r="449">
      <c r="D449" s="273"/>
      <c r="E449" s="274"/>
      <c r="F449" s="275"/>
      <c r="G449" s="275"/>
      <c r="H449" s="273"/>
      <c r="I449" s="274"/>
      <c r="J449" s="275"/>
      <c r="K449" s="275"/>
      <c r="L449" s="273"/>
      <c r="M449" s="274"/>
      <c r="N449" s="275"/>
      <c r="O449" s="275"/>
      <c r="P449" s="273"/>
      <c r="Q449" s="274"/>
      <c r="R449" s="275"/>
      <c r="S449" s="278"/>
      <c r="T449" s="273"/>
      <c r="U449" s="274"/>
      <c r="V449" s="275"/>
      <c r="W449" s="275"/>
      <c r="X449" s="273"/>
      <c r="Y449" s="274"/>
      <c r="Z449" s="275"/>
      <c r="AA449" s="275"/>
      <c r="AB449" s="273"/>
      <c r="AC449" s="274"/>
      <c r="AD449" s="275"/>
      <c r="AE449" s="275"/>
      <c r="AF449" s="279"/>
      <c r="AG449" s="274"/>
      <c r="AH449" s="275"/>
      <c r="AI449" s="275"/>
      <c r="AJ449" s="273"/>
      <c r="AK449" s="274"/>
      <c r="AL449" s="275"/>
      <c r="AM449" s="275"/>
      <c r="AN449" s="273"/>
      <c r="AO449" s="274"/>
      <c r="AP449" s="275"/>
      <c r="AQ449" s="275"/>
      <c r="AR449" s="273"/>
      <c r="AS449" s="274"/>
      <c r="AT449" s="275"/>
      <c r="AU449" s="275"/>
      <c r="AV449" s="273"/>
      <c r="AW449" s="274"/>
      <c r="AX449" s="275"/>
      <c r="AY449" s="275"/>
      <c r="AZ449" s="273"/>
      <c r="BA449" s="274"/>
      <c r="BB449" s="275"/>
      <c r="BC449" s="275"/>
      <c r="BD449" s="273"/>
      <c r="BE449" s="274"/>
      <c r="BF449" s="275"/>
      <c r="BG449" s="275"/>
    </row>
    <row r="450">
      <c r="D450" s="273"/>
      <c r="E450" s="274"/>
      <c r="F450" s="275"/>
      <c r="G450" s="275"/>
      <c r="H450" s="273"/>
      <c r="I450" s="274"/>
      <c r="J450" s="275"/>
      <c r="K450" s="275"/>
      <c r="L450" s="273"/>
      <c r="M450" s="274"/>
      <c r="N450" s="275"/>
      <c r="O450" s="275"/>
      <c r="P450" s="273"/>
      <c r="Q450" s="274"/>
      <c r="R450" s="275"/>
      <c r="S450" s="278"/>
      <c r="T450" s="273"/>
      <c r="U450" s="274"/>
      <c r="V450" s="275"/>
      <c r="W450" s="275"/>
      <c r="X450" s="273"/>
      <c r="Y450" s="274"/>
      <c r="Z450" s="275"/>
      <c r="AA450" s="275"/>
      <c r="AB450" s="273"/>
      <c r="AC450" s="274"/>
      <c r="AD450" s="275"/>
      <c r="AE450" s="275"/>
      <c r="AF450" s="279"/>
      <c r="AG450" s="274"/>
      <c r="AH450" s="275"/>
      <c r="AI450" s="275"/>
      <c r="AJ450" s="273"/>
      <c r="AK450" s="274"/>
      <c r="AL450" s="275"/>
      <c r="AM450" s="275"/>
      <c r="AN450" s="273"/>
      <c r="AO450" s="274"/>
      <c r="AP450" s="275"/>
      <c r="AQ450" s="275"/>
      <c r="AR450" s="273"/>
      <c r="AS450" s="274"/>
      <c r="AT450" s="275"/>
      <c r="AU450" s="275"/>
      <c r="AV450" s="273"/>
      <c r="AW450" s="274"/>
      <c r="AX450" s="275"/>
      <c r="AY450" s="275"/>
      <c r="AZ450" s="273"/>
      <c r="BA450" s="274"/>
      <c r="BB450" s="275"/>
      <c r="BC450" s="275"/>
      <c r="BD450" s="273"/>
      <c r="BE450" s="274"/>
      <c r="BF450" s="275"/>
      <c r="BG450" s="275"/>
    </row>
    <row r="451">
      <c r="D451" s="273"/>
      <c r="E451" s="274"/>
      <c r="F451" s="275"/>
      <c r="G451" s="275"/>
      <c r="H451" s="273"/>
      <c r="I451" s="274"/>
      <c r="J451" s="275"/>
      <c r="K451" s="275"/>
      <c r="L451" s="273"/>
      <c r="M451" s="274"/>
      <c r="N451" s="275"/>
      <c r="O451" s="275"/>
      <c r="P451" s="273"/>
      <c r="Q451" s="274"/>
      <c r="R451" s="275"/>
      <c r="S451" s="278"/>
      <c r="T451" s="273"/>
      <c r="U451" s="274"/>
      <c r="V451" s="275"/>
      <c r="W451" s="275"/>
      <c r="X451" s="273"/>
      <c r="Y451" s="274"/>
      <c r="Z451" s="275"/>
      <c r="AA451" s="275"/>
      <c r="AB451" s="273"/>
      <c r="AC451" s="274"/>
      <c r="AD451" s="275"/>
      <c r="AE451" s="275"/>
      <c r="AF451" s="279"/>
      <c r="AG451" s="274"/>
      <c r="AH451" s="275"/>
      <c r="AI451" s="275"/>
      <c r="AJ451" s="273"/>
      <c r="AK451" s="274"/>
      <c r="AL451" s="275"/>
      <c r="AM451" s="275"/>
      <c r="AN451" s="273"/>
      <c r="AO451" s="274"/>
      <c r="AP451" s="275"/>
      <c r="AQ451" s="275"/>
      <c r="AR451" s="273"/>
      <c r="AS451" s="274"/>
      <c r="AT451" s="275"/>
      <c r="AU451" s="275"/>
      <c r="AV451" s="273"/>
      <c r="AW451" s="274"/>
      <c r="AX451" s="275"/>
      <c r="AY451" s="275"/>
      <c r="AZ451" s="273"/>
      <c r="BA451" s="274"/>
      <c r="BB451" s="275"/>
      <c r="BC451" s="275"/>
      <c r="BD451" s="273"/>
      <c r="BE451" s="274"/>
      <c r="BF451" s="275"/>
      <c r="BG451" s="275"/>
    </row>
    <row r="452">
      <c r="D452" s="273"/>
      <c r="E452" s="274"/>
      <c r="F452" s="275"/>
      <c r="G452" s="275"/>
      <c r="H452" s="273"/>
      <c r="I452" s="274"/>
      <c r="J452" s="275"/>
      <c r="K452" s="275"/>
      <c r="L452" s="273"/>
      <c r="M452" s="274"/>
      <c r="N452" s="275"/>
      <c r="O452" s="275"/>
      <c r="P452" s="273"/>
      <c r="Q452" s="274"/>
      <c r="R452" s="275"/>
      <c r="S452" s="278"/>
      <c r="T452" s="273"/>
      <c r="U452" s="274"/>
      <c r="V452" s="275"/>
      <c r="W452" s="275"/>
      <c r="X452" s="273"/>
      <c r="Y452" s="274"/>
      <c r="Z452" s="275"/>
      <c r="AA452" s="275"/>
      <c r="AB452" s="273"/>
      <c r="AC452" s="274"/>
      <c r="AD452" s="275"/>
      <c r="AE452" s="275"/>
      <c r="AF452" s="279"/>
      <c r="AG452" s="274"/>
      <c r="AH452" s="275"/>
      <c r="AI452" s="275"/>
      <c r="AJ452" s="273"/>
      <c r="AK452" s="274"/>
      <c r="AL452" s="275"/>
      <c r="AM452" s="275"/>
      <c r="AN452" s="273"/>
      <c r="AO452" s="274"/>
      <c r="AP452" s="275"/>
      <c r="AQ452" s="275"/>
      <c r="AR452" s="273"/>
      <c r="AS452" s="274"/>
      <c r="AT452" s="275"/>
      <c r="AU452" s="275"/>
      <c r="AV452" s="273"/>
      <c r="AW452" s="274"/>
      <c r="AX452" s="275"/>
      <c r="AY452" s="275"/>
      <c r="AZ452" s="273"/>
      <c r="BA452" s="274"/>
      <c r="BB452" s="275"/>
      <c r="BC452" s="275"/>
      <c r="BD452" s="273"/>
      <c r="BE452" s="274"/>
      <c r="BF452" s="275"/>
      <c r="BG452" s="275"/>
    </row>
    <row r="453">
      <c r="D453" s="273"/>
      <c r="E453" s="274"/>
      <c r="F453" s="275"/>
      <c r="G453" s="275"/>
      <c r="H453" s="273"/>
      <c r="I453" s="274"/>
      <c r="J453" s="275"/>
      <c r="K453" s="275"/>
      <c r="L453" s="273"/>
      <c r="M453" s="274"/>
      <c r="N453" s="275"/>
      <c r="O453" s="275"/>
      <c r="P453" s="273"/>
      <c r="Q453" s="274"/>
      <c r="R453" s="275"/>
      <c r="S453" s="278"/>
      <c r="T453" s="273"/>
      <c r="U453" s="274"/>
      <c r="V453" s="275"/>
      <c r="W453" s="275"/>
      <c r="X453" s="273"/>
      <c r="Y453" s="274"/>
      <c r="Z453" s="275"/>
      <c r="AA453" s="275"/>
      <c r="AB453" s="273"/>
      <c r="AC453" s="274"/>
      <c r="AD453" s="275"/>
      <c r="AE453" s="275"/>
      <c r="AF453" s="279"/>
      <c r="AG453" s="274"/>
      <c r="AH453" s="275"/>
      <c r="AI453" s="275"/>
      <c r="AJ453" s="273"/>
      <c r="AK453" s="274"/>
      <c r="AL453" s="275"/>
      <c r="AM453" s="275"/>
      <c r="AN453" s="273"/>
      <c r="AO453" s="274"/>
      <c r="AP453" s="275"/>
      <c r="AQ453" s="275"/>
      <c r="AR453" s="273"/>
      <c r="AS453" s="274"/>
      <c r="AT453" s="275"/>
      <c r="AU453" s="275"/>
      <c r="AV453" s="273"/>
      <c r="AW453" s="274"/>
      <c r="AX453" s="275"/>
      <c r="AY453" s="275"/>
      <c r="AZ453" s="273"/>
      <c r="BA453" s="274"/>
      <c r="BB453" s="275"/>
      <c r="BC453" s="275"/>
      <c r="BD453" s="273"/>
      <c r="BE453" s="274"/>
      <c r="BF453" s="275"/>
      <c r="BG453" s="275"/>
    </row>
    <row r="454">
      <c r="D454" s="273"/>
      <c r="E454" s="274"/>
      <c r="F454" s="275"/>
      <c r="G454" s="275"/>
      <c r="H454" s="273"/>
      <c r="I454" s="274"/>
      <c r="J454" s="275"/>
      <c r="K454" s="275"/>
      <c r="L454" s="273"/>
      <c r="M454" s="274"/>
      <c r="N454" s="275"/>
      <c r="O454" s="275"/>
      <c r="P454" s="273"/>
      <c r="Q454" s="274"/>
      <c r="R454" s="275"/>
      <c r="S454" s="278"/>
      <c r="T454" s="273"/>
      <c r="U454" s="274"/>
      <c r="V454" s="275"/>
      <c r="W454" s="275"/>
      <c r="X454" s="273"/>
      <c r="Y454" s="274"/>
      <c r="Z454" s="275"/>
      <c r="AA454" s="275"/>
      <c r="AB454" s="273"/>
      <c r="AC454" s="274"/>
      <c r="AD454" s="275"/>
      <c r="AE454" s="275"/>
      <c r="AF454" s="279"/>
      <c r="AG454" s="274"/>
      <c r="AH454" s="275"/>
      <c r="AI454" s="275"/>
      <c r="AJ454" s="273"/>
      <c r="AK454" s="274"/>
      <c r="AL454" s="275"/>
      <c r="AM454" s="275"/>
      <c r="AN454" s="273"/>
      <c r="AO454" s="274"/>
      <c r="AP454" s="275"/>
      <c r="AQ454" s="275"/>
      <c r="AR454" s="273"/>
      <c r="AS454" s="274"/>
      <c r="AT454" s="275"/>
      <c r="AU454" s="275"/>
      <c r="AV454" s="273"/>
      <c r="AW454" s="274"/>
      <c r="AX454" s="275"/>
      <c r="AY454" s="275"/>
      <c r="AZ454" s="273"/>
      <c r="BA454" s="274"/>
      <c r="BB454" s="275"/>
      <c r="BC454" s="275"/>
      <c r="BD454" s="273"/>
      <c r="BE454" s="274"/>
      <c r="BF454" s="275"/>
      <c r="BG454" s="275"/>
    </row>
    <row r="455">
      <c r="D455" s="273"/>
      <c r="E455" s="274"/>
      <c r="F455" s="275"/>
      <c r="G455" s="275"/>
      <c r="H455" s="273"/>
      <c r="I455" s="274"/>
      <c r="J455" s="275"/>
      <c r="K455" s="275"/>
      <c r="L455" s="273"/>
      <c r="M455" s="274"/>
      <c r="N455" s="275"/>
      <c r="O455" s="275"/>
      <c r="P455" s="273"/>
      <c r="Q455" s="274"/>
      <c r="R455" s="275"/>
      <c r="S455" s="278"/>
      <c r="T455" s="273"/>
      <c r="U455" s="274"/>
      <c r="V455" s="275"/>
      <c r="W455" s="275"/>
      <c r="X455" s="273"/>
      <c r="Y455" s="274"/>
      <c r="Z455" s="275"/>
      <c r="AA455" s="275"/>
      <c r="AB455" s="273"/>
      <c r="AC455" s="274"/>
      <c r="AD455" s="275"/>
      <c r="AE455" s="275"/>
      <c r="AF455" s="279"/>
      <c r="AG455" s="274"/>
      <c r="AH455" s="275"/>
      <c r="AI455" s="275"/>
      <c r="AJ455" s="273"/>
      <c r="AK455" s="274"/>
      <c r="AL455" s="275"/>
      <c r="AM455" s="275"/>
      <c r="AN455" s="273"/>
      <c r="AO455" s="274"/>
      <c r="AP455" s="275"/>
      <c r="AQ455" s="275"/>
      <c r="AR455" s="273"/>
      <c r="AS455" s="274"/>
      <c r="AT455" s="275"/>
      <c r="AU455" s="275"/>
      <c r="AV455" s="273"/>
      <c r="AW455" s="274"/>
      <c r="AX455" s="275"/>
      <c r="AY455" s="275"/>
      <c r="AZ455" s="273"/>
      <c r="BA455" s="274"/>
      <c r="BB455" s="275"/>
      <c r="BC455" s="275"/>
      <c r="BD455" s="273"/>
      <c r="BE455" s="274"/>
      <c r="BF455" s="275"/>
      <c r="BG455" s="275"/>
    </row>
    <row r="456">
      <c r="D456" s="273"/>
      <c r="E456" s="274"/>
      <c r="F456" s="275"/>
      <c r="G456" s="275"/>
      <c r="H456" s="273"/>
      <c r="I456" s="274"/>
      <c r="J456" s="275"/>
      <c r="K456" s="275"/>
      <c r="L456" s="273"/>
      <c r="M456" s="274"/>
      <c r="N456" s="275"/>
      <c r="O456" s="275"/>
      <c r="P456" s="273"/>
      <c r="Q456" s="274"/>
      <c r="R456" s="275"/>
      <c r="S456" s="278"/>
      <c r="T456" s="273"/>
      <c r="U456" s="274"/>
      <c r="V456" s="275"/>
      <c r="W456" s="275"/>
      <c r="X456" s="273"/>
      <c r="Y456" s="274"/>
      <c r="Z456" s="275"/>
      <c r="AA456" s="275"/>
      <c r="AB456" s="273"/>
      <c r="AC456" s="274"/>
      <c r="AD456" s="275"/>
      <c r="AE456" s="275"/>
      <c r="AF456" s="279"/>
      <c r="AG456" s="274"/>
      <c r="AH456" s="275"/>
      <c r="AI456" s="275"/>
      <c r="AJ456" s="273"/>
      <c r="AK456" s="274"/>
      <c r="AL456" s="275"/>
      <c r="AM456" s="275"/>
      <c r="AN456" s="273"/>
      <c r="AO456" s="274"/>
      <c r="AP456" s="275"/>
      <c r="AQ456" s="275"/>
      <c r="AR456" s="273"/>
      <c r="AS456" s="274"/>
      <c r="AT456" s="275"/>
      <c r="AU456" s="275"/>
      <c r="AV456" s="273"/>
      <c r="AW456" s="274"/>
      <c r="AX456" s="275"/>
      <c r="AY456" s="275"/>
      <c r="AZ456" s="273"/>
      <c r="BA456" s="274"/>
      <c r="BB456" s="275"/>
      <c r="BC456" s="275"/>
      <c r="BD456" s="273"/>
      <c r="BE456" s="274"/>
      <c r="BF456" s="275"/>
      <c r="BG456" s="275"/>
    </row>
    <row r="457">
      <c r="D457" s="273"/>
      <c r="E457" s="274"/>
      <c r="F457" s="275"/>
      <c r="G457" s="275"/>
      <c r="H457" s="273"/>
      <c r="I457" s="274"/>
      <c r="J457" s="275"/>
      <c r="K457" s="275"/>
      <c r="L457" s="273"/>
      <c r="M457" s="274"/>
      <c r="N457" s="275"/>
      <c r="O457" s="275"/>
      <c r="P457" s="273"/>
      <c r="Q457" s="274"/>
      <c r="R457" s="275"/>
      <c r="S457" s="278"/>
      <c r="T457" s="273"/>
      <c r="U457" s="274"/>
      <c r="V457" s="275"/>
      <c r="W457" s="275"/>
      <c r="X457" s="273"/>
      <c r="Y457" s="274"/>
      <c r="Z457" s="275"/>
      <c r="AA457" s="275"/>
      <c r="AB457" s="273"/>
      <c r="AC457" s="274"/>
      <c r="AD457" s="275"/>
      <c r="AE457" s="275"/>
      <c r="AF457" s="279"/>
      <c r="AG457" s="274"/>
      <c r="AH457" s="275"/>
      <c r="AI457" s="275"/>
      <c r="AJ457" s="273"/>
      <c r="AK457" s="274"/>
      <c r="AL457" s="275"/>
      <c r="AM457" s="275"/>
      <c r="AN457" s="273"/>
      <c r="AO457" s="274"/>
      <c r="AP457" s="275"/>
      <c r="AQ457" s="275"/>
      <c r="AR457" s="273"/>
      <c r="AS457" s="274"/>
      <c r="AT457" s="275"/>
      <c r="AU457" s="275"/>
      <c r="AV457" s="273"/>
      <c r="AW457" s="274"/>
      <c r="AX457" s="275"/>
      <c r="AY457" s="275"/>
      <c r="AZ457" s="273"/>
      <c r="BA457" s="274"/>
      <c r="BB457" s="275"/>
      <c r="BC457" s="275"/>
      <c r="BD457" s="273"/>
      <c r="BE457" s="274"/>
      <c r="BF457" s="275"/>
      <c r="BG457" s="275"/>
    </row>
    <row r="458">
      <c r="D458" s="273"/>
      <c r="E458" s="274"/>
      <c r="F458" s="275"/>
      <c r="G458" s="275"/>
      <c r="H458" s="273"/>
      <c r="I458" s="274"/>
      <c r="J458" s="275"/>
      <c r="K458" s="275"/>
      <c r="L458" s="273"/>
      <c r="M458" s="274"/>
      <c r="N458" s="275"/>
      <c r="O458" s="275"/>
      <c r="P458" s="273"/>
      <c r="Q458" s="274"/>
      <c r="R458" s="275"/>
      <c r="S458" s="278"/>
      <c r="T458" s="273"/>
      <c r="U458" s="274"/>
      <c r="V458" s="275"/>
      <c r="W458" s="275"/>
      <c r="X458" s="273"/>
      <c r="Y458" s="274"/>
      <c r="Z458" s="275"/>
      <c r="AA458" s="275"/>
      <c r="AB458" s="273"/>
      <c r="AC458" s="274"/>
      <c r="AD458" s="275"/>
      <c r="AE458" s="275"/>
      <c r="AF458" s="279"/>
      <c r="AG458" s="274"/>
      <c r="AH458" s="275"/>
      <c r="AI458" s="275"/>
      <c r="AJ458" s="273"/>
      <c r="AK458" s="274"/>
      <c r="AL458" s="275"/>
      <c r="AM458" s="275"/>
      <c r="AN458" s="273"/>
      <c r="AO458" s="274"/>
      <c r="AP458" s="275"/>
      <c r="AQ458" s="275"/>
      <c r="AR458" s="273"/>
      <c r="AS458" s="274"/>
      <c r="AT458" s="275"/>
      <c r="AU458" s="275"/>
      <c r="AV458" s="273"/>
      <c r="AW458" s="274"/>
      <c r="AX458" s="275"/>
      <c r="AY458" s="275"/>
      <c r="AZ458" s="273"/>
      <c r="BA458" s="274"/>
      <c r="BB458" s="275"/>
      <c r="BC458" s="275"/>
      <c r="BD458" s="273"/>
      <c r="BE458" s="274"/>
      <c r="BF458" s="275"/>
      <c r="BG458" s="275"/>
    </row>
    <row r="459">
      <c r="D459" s="273"/>
      <c r="E459" s="274"/>
      <c r="F459" s="275"/>
      <c r="G459" s="275"/>
      <c r="H459" s="273"/>
      <c r="I459" s="274"/>
      <c r="J459" s="275"/>
      <c r="K459" s="275"/>
      <c r="L459" s="273"/>
      <c r="M459" s="274"/>
      <c r="N459" s="275"/>
      <c r="O459" s="275"/>
      <c r="P459" s="273"/>
      <c r="Q459" s="274"/>
      <c r="R459" s="275"/>
      <c r="S459" s="278"/>
      <c r="T459" s="273"/>
      <c r="U459" s="274"/>
      <c r="V459" s="275"/>
      <c r="W459" s="275"/>
      <c r="X459" s="273"/>
      <c r="Y459" s="274"/>
      <c r="Z459" s="275"/>
      <c r="AA459" s="275"/>
      <c r="AB459" s="273"/>
      <c r="AC459" s="274"/>
      <c r="AD459" s="275"/>
      <c r="AE459" s="275"/>
      <c r="AF459" s="279"/>
      <c r="AG459" s="274"/>
      <c r="AH459" s="275"/>
      <c r="AI459" s="275"/>
      <c r="AJ459" s="273"/>
      <c r="AK459" s="274"/>
      <c r="AL459" s="275"/>
      <c r="AM459" s="275"/>
      <c r="AN459" s="273"/>
      <c r="AO459" s="274"/>
      <c r="AP459" s="275"/>
      <c r="AQ459" s="275"/>
      <c r="AR459" s="273"/>
      <c r="AS459" s="274"/>
      <c r="AT459" s="275"/>
      <c r="AU459" s="275"/>
      <c r="AV459" s="273"/>
      <c r="AW459" s="274"/>
      <c r="AX459" s="275"/>
      <c r="AY459" s="275"/>
      <c r="AZ459" s="273"/>
      <c r="BA459" s="274"/>
      <c r="BB459" s="275"/>
      <c r="BC459" s="275"/>
      <c r="BD459" s="273"/>
      <c r="BE459" s="274"/>
      <c r="BF459" s="275"/>
      <c r="BG459" s="275"/>
    </row>
    <row r="460">
      <c r="D460" s="273"/>
      <c r="E460" s="274"/>
      <c r="F460" s="275"/>
      <c r="G460" s="275"/>
      <c r="H460" s="273"/>
      <c r="I460" s="274"/>
      <c r="J460" s="275"/>
      <c r="K460" s="275"/>
      <c r="L460" s="273"/>
      <c r="M460" s="274"/>
      <c r="N460" s="275"/>
      <c r="O460" s="275"/>
      <c r="P460" s="273"/>
      <c r="Q460" s="274"/>
      <c r="R460" s="275"/>
      <c r="S460" s="278"/>
      <c r="T460" s="273"/>
      <c r="U460" s="274"/>
      <c r="V460" s="275"/>
      <c r="W460" s="275"/>
      <c r="X460" s="273"/>
      <c r="Y460" s="274"/>
      <c r="Z460" s="275"/>
      <c r="AA460" s="275"/>
      <c r="AB460" s="273"/>
      <c r="AC460" s="274"/>
      <c r="AD460" s="275"/>
      <c r="AE460" s="275"/>
      <c r="AF460" s="279"/>
      <c r="AG460" s="274"/>
      <c r="AH460" s="275"/>
      <c r="AI460" s="275"/>
      <c r="AJ460" s="273"/>
      <c r="AK460" s="274"/>
      <c r="AL460" s="275"/>
      <c r="AM460" s="275"/>
      <c r="AN460" s="273"/>
      <c r="AO460" s="274"/>
      <c r="AP460" s="275"/>
      <c r="AQ460" s="275"/>
      <c r="AR460" s="273"/>
      <c r="AS460" s="274"/>
      <c r="AT460" s="275"/>
      <c r="AU460" s="275"/>
      <c r="AV460" s="273"/>
      <c r="AW460" s="274"/>
      <c r="AX460" s="275"/>
      <c r="AY460" s="275"/>
      <c r="AZ460" s="273"/>
      <c r="BA460" s="274"/>
      <c r="BB460" s="275"/>
      <c r="BC460" s="275"/>
      <c r="BD460" s="273"/>
      <c r="BE460" s="274"/>
      <c r="BF460" s="275"/>
      <c r="BG460" s="275"/>
    </row>
    <row r="461">
      <c r="D461" s="273"/>
      <c r="E461" s="274"/>
      <c r="F461" s="275"/>
      <c r="G461" s="275"/>
      <c r="H461" s="273"/>
      <c r="I461" s="274"/>
      <c r="J461" s="275"/>
      <c r="K461" s="275"/>
      <c r="L461" s="273"/>
      <c r="M461" s="274"/>
      <c r="N461" s="275"/>
      <c r="O461" s="275"/>
      <c r="P461" s="273"/>
      <c r="Q461" s="274"/>
      <c r="R461" s="275"/>
      <c r="S461" s="278"/>
      <c r="T461" s="273"/>
      <c r="U461" s="274"/>
      <c r="V461" s="275"/>
      <c r="W461" s="275"/>
      <c r="X461" s="273"/>
      <c r="Y461" s="274"/>
      <c r="Z461" s="275"/>
      <c r="AA461" s="275"/>
      <c r="AB461" s="273"/>
      <c r="AC461" s="274"/>
      <c r="AD461" s="275"/>
      <c r="AE461" s="275"/>
      <c r="AF461" s="279"/>
      <c r="AG461" s="274"/>
      <c r="AH461" s="275"/>
      <c r="AI461" s="275"/>
      <c r="AJ461" s="273"/>
      <c r="AK461" s="274"/>
      <c r="AL461" s="275"/>
      <c r="AM461" s="275"/>
      <c r="AN461" s="273"/>
      <c r="AO461" s="274"/>
      <c r="AP461" s="275"/>
      <c r="AQ461" s="275"/>
      <c r="AR461" s="273"/>
      <c r="AS461" s="274"/>
      <c r="AT461" s="275"/>
      <c r="AU461" s="275"/>
      <c r="AV461" s="273"/>
      <c r="AW461" s="274"/>
      <c r="AX461" s="275"/>
      <c r="AY461" s="275"/>
      <c r="AZ461" s="273"/>
      <c r="BA461" s="274"/>
      <c r="BB461" s="275"/>
      <c r="BC461" s="275"/>
      <c r="BD461" s="273"/>
      <c r="BE461" s="274"/>
      <c r="BF461" s="275"/>
      <c r="BG461" s="275"/>
    </row>
    <row r="462">
      <c r="D462" s="273"/>
      <c r="E462" s="274"/>
      <c r="F462" s="275"/>
      <c r="G462" s="275"/>
      <c r="H462" s="273"/>
      <c r="I462" s="274"/>
      <c r="J462" s="275"/>
      <c r="K462" s="275"/>
      <c r="L462" s="273"/>
      <c r="M462" s="274"/>
      <c r="N462" s="275"/>
      <c r="O462" s="275"/>
      <c r="P462" s="273"/>
      <c r="Q462" s="274"/>
      <c r="R462" s="275"/>
      <c r="S462" s="278"/>
      <c r="T462" s="273"/>
      <c r="U462" s="274"/>
      <c r="V462" s="275"/>
      <c r="W462" s="275"/>
      <c r="X462" s="273"/>
      <c r="Y462" s="274"/>
      <c r="Z462" s="275"/>
      <c r="AA462" s="275"/>
      <c r="AB462" s="273"/>
      <c r="AC462" s="274"/>
      <c r="AD462" s="275"/>
      <c r="AE462" s="275"/>
      <c r="AF462" s="279"/>
      <c r="AG462" s="274"/>
      <c r="AH462" s="275"/>
      <c r="AI462" s="275"/>
      <c r="AJ462" s="273"/>
      <c r="AK462" s="274"/>
      <c r="AL462" s="275"/>
      <c r="AM462" s="275"/>
      <c r="AN462" s="273"/>
      <c r="AO462" s="274"/>
      <c r="AP462" s="275"/>
      <c r="AQ462" s="275"/>
      <c r="AR462" s="273"/>
      <c r="AS462" s="274"/>
      <c r="AT462" s="275"/>
      <c r="AU462" s="275"/>
      <c r="AV462" s="273"/>
      <c r="AW462" s="274"/>
      <c r="AX462" s="275"/>
      <c r="AY462" s="275"/>
      <c r="AZ462" s="273"/>
      <c r="BA462" s="274"/>
      <c r="BB462" s="275"/>
      <c r="BC462" s="275"/>
      <c r="BD462" s="273"/>
      <c r="BE462" s="274"/>
      <c r="BF462" s="275"/>
      <c r="BG462" s="275"/>
    </row>
    <row r="463">
      <c r="D463" s="273"/>
      <c r="E463" s="274"/>
      <c r="F463" s="275"/>
      <c r="G463" s="275"/>
      <c r="H463" s="273"/>
      <c r="I463" s="274"/>
      <c r="J463" s="275"/>
      <c r="K463" s="275"/>
      <c r="L463" s="273"/>
      <c r="M463" s="274"/>
      <c r="N463" s="275"/>
      <c r="O463" s="275"/>
      <c r="P463" s="273"/>
      <c r="Q463" s="274"/>
      <c r="R463" s="275"/>
      <c r="S463" s="278"/>
      <c r="T463" s="273"/>
      <c r="U463" s="274"/>
      <c r="V463" s="275"/>
      <c r="W463" s="275"/>
      <c r="X463" s="273"/>
      <c r="Y463" s="274"/>
      <c r="Z463" s="275"/>
      <c r="AA463" s="275"/>
      <c r="AB463" s="273"/>
      <c r="AC463" s="274"/>
      <c r="AD463" s="275"/>
      <c r="AE463" s="275"/>
      <c r="AF463" s="279"/>
      <c r="AG463" s="274"/>
      <c r="AH463" s="275"/>
      <c r="AI463" s="275"/>
      <c r="AJ463" s="273"/>
      <c r="AK463" s="274"/>
      <c r="AL463" s="275"/>
      <c r="AM463" s="275"/>
      <c r="AN463" s="273"/>
      <c r="AO463" s="274"/>
      <c r="AP463" s="275"/>
      <c r="AQ463" s="275"/>
      <c r="AR463" s="273"/>
      <c r="AS463" s="274"/>
      <c r="AT463" s="275"/>
      <c r="AU463" s="275"/>
      <c r="AV463" s="273"/>
      <c r="AW463" s="274"/>
      <c r="AX463" s="275"/>
      <c r="AY463" s="275"/>
      <c r="AZ463" s="273"/>
      <c r="BA463" s="274"/>
      <c r="BB463" s="275"/>
      <c r="BC463" s="275"/>
      <c r="BD463" s="273"/>
      <c r="BE463" s="274"/>
      <c r="BF463" s="275"/>
      <c r="BG463" s="275"/>
    </row>
    <row r="464">
      <c r="D464" s="273"/>
      <c r="E464" s="274"/>
      <c r="F464" s="275"/>
      <c r="G464" s="275"/>
      <c r="H464" s="273"/>
      <c r="I464" s="274"/>
      <c r="J464" s="275"/>
      <c r="K464" s="275"/>
      <c r="L464" s="273"/>
      <c r="M464" s="274"/>
      <c r="N464" s="275"/>
      <c r="O464" s="275"/>
      <c r="P464" s="273"/>
      <c r="Q464" s="274"/>
      <c r="R464" s="275"/>
      <c r="S464" s="278"/>
      <c r="T464" s="273"/>
      <c r="U464" s="274"/>
      <c r="V464" s="275"/>
      <c r="W464" s="275"/>
      <c r="X464" s="273"/>
      <c r="Y464" s="274"/>
      <c r="Z464" s="275"/>
      <c r="AA464" s="275"/>
      <c r="AB464" s="273"/>
      <c r="AC464" s="274"/>
      <c r="AD464" s="275"/>
      <c r="AE464" s="275"/>
      <c r="AF464" s="279"/>
      <c r="AG464" s="274"/>
      <c r="AH464" s="275"/>
      <c r="AI464" s="275"/>
      <c r="AJ464" s="273"/>
      <c r="AK464" s="274"/>
      <c r="AL464" s="275"/>
      <c r="AM464" s="275"/>
      <c r="AN464" s="273"/>
      <c r="AO464" s="274"/>
      <c r="AP464" s="275"/>
      <c r="AQ464" s="275"/>
      <c r="AR464" s="273"/>
      <c r="AS464" s="274"/>
      <c r="AT464" s="275"/>
      <c r="AU464" s="275"/>
      <c r="AV464" s="273"/>
      <c r="AW464" s="274"/>
      <c r="AX464" s="275"/>
      <c r="AY464" s="275"/>
      <c r="AZ464" s="273"/>
      <c r="BA464" s="274"/>
      <c r="BB464" s="275"/>
      <c r="BC464" s="275"/>
      <c r="BD464" s="273"/>
      <c r="BE464" s="274"/>
      <c r="BF464" s="275"/>
      <c r="BG464" s="275"/>
    </row>
    <row r="465">
      <c r="D465" s="273"/>
      <c r="E465" s="274"/>
      <c r="F465" s="275"/>
      <c r="G465" s="275"/>
      <c r="H465" s="273"/>
      <c r="I465" s="274"/>
      <c r="J465" s="275"/>
      <c r="K465" s="275"/>
      <c r="L465" s="273"/>
      <c r="M465" s="274"/>
      <c r="N465" s="275"/>
      <c r="O465" s="275"/>
      <c r="P465" s="273"/>
      <c r="Q465" s="274"/>
      <c r="R465" s="275"/>
      <c r="S465" s="278"/>
      <c r="T465" s="273"/>
      <c r="U465" s="274"/>
      <c r="V465" s="275"/>
      <c r="W465" s="275"/>
      <c r="X465" s="273"/>
      <c r="Y465" s="274"/>
      <c r="Z465" s="275"/>
      <c r="AA465" s="275"/>
      <c r="AB465" s="273"/>
      <c r="AC465" s="274"/>
      <c r="AD465" s="275"/>
      <c r="AE465" s="275"/>
      <c r="AF465" s="279"/>
      <c r="AG465" s="274"/>
      <c r="AH465" s="275"/>
      <c r="AI465" s="275"/>
      <c r="AJ465" s="273"/>
      <c r="AK465" s="274"/>
      <c r="AL465" s="275"/>
      <c r="AM465" s="275"/>
      <c r="AN465" s="273"/>
      <c r="AO465" s="274"/>
      <c r="AP465" s="275"/>
      <c r="AQ465" s="275"/>
      <c r="AR465" s="273"/>
      <c r="AS465" s="274"/>
      <c r="AT465" s="275"/>
      <c r="AU465" s="275"/>
      <c r="AV465" s="273"/>
      <c r="AW465" s="274"/>
      <c r="AX465" s="275"/>
      <c r="AY465" s="275"/>
      <c r="AZ465" s="273"/>
      <c r="BA465" s="274"/>
      <c r="BB465" s="275"/>
      <c r="BC465" s="275"/>
      <c r="BD465" s="273"/>
      <c r="BE465" s="274"/>
      <c r="BF465" s="275"/>
      <c r="BG465" s="275"/>
    </row>
    <row r="466">
      <c r="D466" s="273"/>
      <c r="E466" s="274"/>
      <c r="F466" s="275"/>
      <c r="G466" s="275"/>
      <c r="H466" s="273"/>
      <c r="I466" s="274"/>
      <c r="J466" s="275"/>
      <c r="K466" s="275"/>
      <c r="L466" s="273"/>
      <c r="M466" s="274"/>
      <c r="N466" s="275"/>
      <c r="O466" s="275"/>
      <c r="P466" s="273"/>
      <c r="Q466" s="274"/>
      <c r="R466" s="275"/>
      <c r="S466" s="278"/>
      <c r="T466" s="273"/>
      <c r="U466" s="274"/>
      <c r="V466" s="275"/>
      <c r="W466" s="275"/>
      <c r="X466" s="273"/>
      <c r="Y466" s="274"/>
      <c r="Z466" s="275"/>
      <c r="AA466" s="275"/>
      <c r="AB466" s="273"/>
      <c r="AC466" s="274"/>
      <c r="AD466" s="275"/>
      <c r="AE466" s="275"/>
      <c r="AF466" s="279"/>
      <c r="AG466" s="274"/>
      <c r="AH466" s="275"/>
      <c r="AI466" s="275"/>
      <c r="AJ466" s="273"/>
      <c r="AK466" s="274"/>
      <c r="AL466" s="275"/>
      <c r="AM466" s="275"/>
      <c r="AN466" s="273"/>
      <c r="AO466" s="274"/>
      <c r="AP466" s="275"/>
      <c r="AQ466" s="275"/>
      <c r="AR466" s="273"/>
      <c r="AS466" s="274"/>
      <c r="AT466" s="275"/>
      <c r="AU466" s="275"/>
      <c r="AV466" s="273"/>
      <c r="AW466" s="274"/>
      <c r="AX466" s="275"/>
      <c r="AY466" s="275"/>
      <c r="AZ466" s="273"/>
      <c r="BA466" s="274"/>
      <c r="BB466" s="275"/>
      <c r="BC466" s="275"/>
      <c r="BD466" s="273"/>
      <c r="BE466" s="274"/>
      <c r="BF466" s="275"/>
      <c r="BG466" s="275"/>
    </row>
    <row r="467">
      <c r="D467" s="273"/>
      <c r="E467" s="274"/>
      <c r="F467" s="275"/>
      <c r="G467" s="275"/>
      <c r="H467" s="273"/>
      <c r="I467" s="274"/>
      <c r="J467" s="275"/>
      <c r="K467" s="275"/>
      <c r="L467" s="273"/>
      <c r="M467" s="274"/>
      <c r="N467" s="275"/>
      <c r="O467" s="275"/>
      <c r="P467" s="273"/>
      <c r="Q467" s="274"/>
      <c r="R467" s="275"/>
      <c r="S467" s="278"/>
      <c r="T467" s="273"/>
      <c r="U467" s="274"/>
      <c r="V467" s="275"/>
      <c r="W467" s="275"/>
      <c r="X467" s="273"/>
      <c r="Y467" s="274"/>
      <c r="Z467" s="275"/>
      <c r="AA467" s="275"/>
      <c r="AB467" s="273"/>
      <c r="AC467" s="274"/>
      <c r="AD467" s="275"/>
      <c r="AE467" s="275"/>
      <c r="AF467" s="279"/>
      <c r="AG467" s="274"/>
      <c r="AH467" s="275"/>
      <c r="AI467" s="275"/>
      <c r="AJ467" s="273"/>
      <c r="AK467" s="274"/>
      <c r="AL467" s="275"/>
      <c r="AM467" s="275"/>
      <c r="AN467" s="273"/>
      <c r="AO467" s="274"/>
      <c r="AP467" s="275"/>
      <c r="AQ467" s="275"/>
      <c r="AR467" s="273"/>
      <c r="AS467" s="274"/>
      <c r="AT467" s="275"/>
      <c r="AU467" s="275"/>
      <c r="AV467" s="273"/>
      <c r="AW467" s="274"/>
      <c r="AX467" s="275"/>
      <c r="AY467" s="275"/>
      <c r="AZ467" s="273"/>
      <c r="BA467" s="274"/>
      <c r="BB467" s="275"/>
      <c r="BC467" s="275"/>
      <c r="BD467" s="273"/>
      <c r="BE467" s="274"/>
      <c r="BF467" s="275"/>
      <c r="BG467" s="275"/>
    </row>
    <row r="468">
      <c r="D468" s="273"/>
      <c r="E468" s="274"/>
      <c r="F468" s="275"/>
      <c r="G468" s="275"/>
      <c r="H468" s="273"/>
      <c r="I468" s="274"/>
      <c r="J468" s="275"/>
      <c r="K468" s="275"/>
      <c r="L468" s="273"/>
      <c r="M468" s="274"/>
      <c r="N468" s="275"/>
      <c r="O468" s="275"/>
      <c r="P468" s="273"/>
      <c r="Q468" s="274"/>
      <c r="R468" s="275"/>
      <c r="S468" s="278"/>
      <c r="T468" s="273"/>
      <c r="U468" s="274"/>
      <c r="V468" s="275"/>
      <c r="W468" s="275"/>
      <c r="X468" s="273"/>
      <c r="Y468" s="274"/>
      <c r="Z468" s="275"/>
      <c r="AA468" s="275"/>
      <c r="AB468" s="273"/>
      <c r="AC468" s="274"/>
      <c r="AD468" s="275"/>
      <c r="AE468" s="275"/>
      <c r="AF468" s="279"/>
      <c r="AG468" s="274"/>
      <c r="AH468" s="275"/>
      <c r="AI468" s="275"/>
      <c r="AJ468" s="273"/>
      <c r="AK468" s="274"/>
      <c r="AL468" s="275"/>
      <c r="AM468" s="275"/>
      <c r="AN468" s="273"/>
      <c r="AO468" s="274"/>
      <c r="AP468" s="275"/>
      <c r="AQ468" s="275"/>
      <c r="AR468" s="273"/>
      <c r="AS468" s="274"/>
      <c r="AT468" s="275"/>
      <c r="AU468" s="275"/>
      <c r="AV468" s="273"/>
      <c r="AW468" s="274"/>
      <c r="AX468" s="275"/>
      <c r="AY468" s="275"/>
      <c r="AZ468" s="273"/>
      <c r="BA468" s="274"/>
      <c r="BB468" s="275"/>
      <c r="BC468" s="275"/>
      <c r="BD468" s="273"/>
      <c r="BE468" s="274"/>
      <c r="BF468" s="275"/>
      <c r="BG468" s="275"/>
    </row>
    <row r="469">
      <c r="D469" s="273"/>
      <c r="E469" s="274"/>
      <c r="F469" s="275"/>
      <c r="G469" s="275"/>
      <c r="H469" s="273"/>
      <c r="I469" s="274"/>
      <c r="J469" s="275"/>
      <c r="K469" s="275"/>
      <c r="L469" s="273"/>
      <c r="M469" s="274"/>
      <c r="N469" s="275"/>
      <c r="O469" s="275"/>
      <c r="P469" s="273"/>
      <c r="Q469" s="274"/>
      <c r="R469" s="275"/>
      <c r="S469" s="278"/>
      <c r="T469" s="273"/>
      <c r="U469" s="274"/>
      <c r="V469" s="275"/>
      <c r="W469" s="275"/>
      <c r="X469" s="273"/>
      <c r="Y469" s="274"/>
      <c r="Z469" s="275"/>
      <c r="AA469" s="275"/>
      <c r="AB469" s="273"/>
      <c r="AC469" s="274"/>
      <c r="AD469" s="275"/>
      <c r="AE469" s="275"/>
      <c r="AF469" s="279"/>
      <c r="AG469" s="274"/>
      <c r="AH469" s="275"/>
      <c r="AI469" s="275"/>
      <c r="AJ469" s="273"/>
      <c r="AK469" s="274"/>
      <c r="AL469" s="275"/>
      <c r="AM469" s="275"/>
      <c r="AN469" s="273"/>
      <c r="AO469" s="274"/>
      <c r="AP469" s="275"/>
      <c r="AQ469" s="275"/>
      <c r="AR469" s="273"/>
      <c r="AS469" s="274"/>
      <c r="AT469" s="275"/>
      <c r="AU469" s="275"/>
      <c r="AV469" s="273"/>
      <c r="AW469" s="274"/>
      <c r="AX469" s="275"/>
      <c r="AY469" s="275"/>
      <c r="AZ469" s="273"/>
      <c r="BA469" s="274"/>
      <c r="BB469" s="275"/>
      <c r="BC469" s="275"/>
      <c r="BD469" s="273"/>
      <c r="BE469" s="274"/>
      <c r="BF469" s="275"/>
      <c r="BG469" s="275"/>
    </row>
    <row r="470">
      <c r="D470" s="273"/>
      <c r="E470" s="274"/>
      <c r="F470" s="275"/>
      <c r="G470" s="275"/>
      <c r="H470" s="273"/>
      <c r="I470" s="274"/>
      <c r="J470" s="275"/>
      <c r="K470" s="275"/>
      <c r="L470" s="273"/>
      <c r="M470" s="274"/>
      <c r="N470" s="275"/>
      <c r="O470" s="275"/>
      <c r="P470" s="273"/>
      <c r="Q470" s="274"/>
      <c r="R470" s="275"/>
      <c r="S470" s="278"/>
      <c r="T470" s="273"/>
      <c r="U470" s="274"/>
      <c r="V470" s="275"/>
      <c r="W470" s="275"/>
      <c r="X470" s="273"/>
      <c r="Y470" s="274"/>
      <c r="Z470" s="275"/>
      <c r="AA470" s="275"/>
      <c r="AB470" s="273"/>
      <c r="AC470" s="274"/>
      <c r="AD470" s="275"/>
      <c r="AE470" s="275"/>
      <c r="AF470" s="279"/>
      <c r="AG470" s="274"/>
      <c r="AH470" s="275"/>
      <c r="AI470" s="275"/>
      <c r="AJ470" s="273"/>
      <c r="AK470" s="274"/>
      <c r="AL470" s="275"/>
      <c r="AM470" s="275"/>
      <c r="AN470" s="273"/>
      <c r="AO470" s="274"/>
      <c r="AP470" s="275"/>
      <c r="AQ470" s="275"/>
      <c r="AR470" s="273"/>
      <c r="AS470" s="274"/>
      <c r="AT470" s="275"/>
      <c r="AU470" s="275"/>
      <c r="AV470" s="273"/>
      <c r="AW470" s="274"/>
      <c r="AX470" s="275"/>
      <c r="AY470" s="275"/>
      <c r="AZ470" s="273"/>
      <c r="BA470" s="274"/>
      <c r="BB470" s="275"/>
      <c r="BC470" s="275"/>
      <c r="BD470" s="273"/>
      <c r="BE470" s="274"/>
      <c r="BF470" s="275"/>
      <c r="BG470" s="275"/>
    </row>
    <row r="471">
      <c r="D471" s="273"/>
      <c r="E471" s="274"/>
      <c r="F471" s="275"/>
      <c r="G471" s="275"/>
      <c r="H471" s="273"/>
      <c r="I471" s="274"/>
      <c r="J471" s="275"/>
      <c r="K471" s="275"/>
      <c r="L471" s="273"/>
      <c r="M471" s="274"/>
      <c r="N471" s="275"/>
      <c r="O471" s="275"/>
      <c r="P471" s="273"/>
      <c r="Q471" s="274"/>
      <c r="R471" s="275"/>
      <c r="S471" s="278"/>
      <c r="T471" s="273"/>
      <c r="U471" s="274"/>
      <c r="V471" s="275"/>
      <c r="W471" s="275"/>
      <c r="X471" s="273"/>
      <c r="Y471" s="274"/>
      <c r="Z471" s="275"/>
      <c r="AA471" s="275"/>
      <c r="AB471" s="273"/>
      <c r="AC471" s="274"/>
      <c r="AD471" s="275"/>
      <c r="AE471" s="275"/>
      <c r="AF471" s="279"/>
      <c r="AG471" s="274"/>
      <c r="AH471" s="275"/>
      <c r="AI471" s="275"/>
      <c r="AJ471" s="273"/>
      <c r="AK471" s="274"/>
      <c r="AL471" s="275"/>
      <c r="AM471" s="275"/>
      <c r="AN471" s="273"/>
      <c r="AO471" s="274"/>
      <c r="AP471" s="275"/>
      <c r="AQ471" s="275"/>
      <c r="AR471" s="273"/>
      <c r="AS471" s="274"/>
      <c r="AT471" s="275"/>
      <c r="AU471" s="275"/>
      <c r="AV471" s="273"/>
      <c r="AW471" s="274"/>
      <c r="AX471" s="275"/>
      <c r="AY471" s="275"/>
      <c r="AZ471" s="273"/>
      <c r="BA471" s="274"/>
      <c r="BB471" s="275"/>
      <c r="BC471" s="275"/>
      <c r="BD471" s="273"/>
      <c r="BE471" s="274"/>
      <c r="BF471" s="275"/>
      <c r="BG471" s="275"/>
    </row>
    <row r="472">
      <c r="D472" s="273"/>
      <c r="E472" s="274"/>
      <c r="F472" s="275"/>
      <c r="G472" s="275"/>
      <c r="H472" s="273"/>
      <c r="I472" s="274"/>
      <c r="J472" s="275"/>
      <c r="K472" s="275"/>
      <c r="L472" s="273"/>
      <c r="M472" s="274"/>
      <c r="N472" s="275"/>
      <c r="O472" s="275"/>
      <c r="P472" s="273"/>
      <c r="Q472" s="274"/>
      <c r="R472" s="275"/>
      <c r="S472" s="278"/>
      <c r="T472" s="273"/>
      <c r="U472" s="274"/>
      <c r="V472" s="275"/>
      <c r="W472" s="275"/>
      <c r="X472" s="273"/>
      <c r="Y472" s="274"/>
      <c r="Z472" s="275"/>
      <c r="AA472" s="275"/>
      <c r="AB472" s="273"/>
      <c r="AC472" s="274"/>
      <c r="AD472" s="275"/>
      <c r="AE472" s="275"/>
      <c r="AF472" s="279"/>
      <c r="AG472" s="274"/>
      <c r="AH472" s="275"/>
      <c r="AI472" s="275"/>
      <c r="AJ472" s="273"/>
      <c r="AK472" s="274"/>
      <c r="AL472" s="275"/>
      <c r="AM472" s="275"/>
      <c r="AN472" s="273"/>
      <c r="AO472" s="274"/>
      <c r="AP472" s="275"/>
      <c r="AQ472" s="275"/>
      <c r="AR472" s="273"/>
      <c r="AS472" s="274"/>
      <c r="AT472" s="275"/>
      <c r="AU472" s="275"/>
      <c r="AV472" s="273"/>
      <c r="AW472" s="274"/>
      <c r="AX472" s="275"/>
      <c r="AY472" s="275"/>
      <c r="AZ472" s="273"/>
      <c r="BA472" s="274"/>
      <c r="BB472" s="275"/>
      <c r="BC472" s="275"/>
      <c r="BD472" s="273"/>
      <c r="BE472" s="274"/>
      <c r="BF472" s="275"/>
      <c r="BG472" s="275"/>
    </row>
    <row r="473">
      <c r="D473" s="273"/>
      <c r="E473" s="274"/>
      <c r="F473" s="275"/>
      <c r="G473" s="275"/>
      <c r="H473" s="273"/>
      <c r="I473" s="274"/>
      <c r="J473" s="275"/>
      <c r="K473" s="275"/>
      <c r="L473" s="273"/>
      <c r="M473" s="274"/>
      <c r="N473" s="275"/>
      <c r="O473" s="275"/>
      <c r="P473" s="273"/>
      <c r="Q473" s="274"/>
      <c r="R473" s="275"/>
      <c r="S473" s="278"/>
      <c r="T473" s="273"/>
      <c r="U473" s="274"/>
      <c r="V473" s="275"/>
      <c r="W473" s="275"/>
      <c r="X473" s="273"/>
      <c r="Y473" s="274"/>
      <c r="Z473" s="275"/>
      <c r="AA473" s="275"/>
      <c r="AB473" s="273"/>
      <c r="AC473" s="274"/>
      <c r="AD473" s="275"/>
      <c r="AE473" s="275"/>
      <c r="AF473" s="279"/>
      <c r="AG473" s="274"/>
      <c r="AH473" s="275"/>
      <c r="AI473" s="275"/>
      <c r="AJ473" s="273"/>
      <c r="AK473" s="274"/>
      <c r="AL473" s="275"/>
      <c r="AM473" s="275"/>
      <c r="AN473" s="273"/>
      <c r="AO473" s="274"/>
      <c r="AP473" s="275"/>
      <c r="AQ473" s="275"/>
      <c r="AR473" s="273"/>
      <c r="AS473" s="274"/>
      <c r="AT473" s="275"/>
      <c r="AU473" s="275"/>
      <c r="AV473" s="273"/>
      <c r="AW473" s="274"/>
      <c r="AX473" s="275"/>
      <c r="AY473" s="275"/>
      <c r="AZ473" s="273"/>
      <c r="BA473" s="274"/>
      <c r="BB473" s="275"/>
      <c r="BC473" s="275"/>
      <c r="BD473" s="273"/>
      <c r="BE473" s="274"/>
      <c r="BF473" s="275"/>
      <c r="BG473" s="275"/>
    </row>
    <row r="474">
      <c r="D474" s="273"/>
      <c r="E474" s="274"/>
      <c r="F474" s="275"/>
      <c r="G474" s="275"/>
      <c r="H474" s="273"/>
      <c r="I474" s="274"/>
      <c r="J474" s="275"/>
      <c r="K474" s="275"/>
      <c r="L474" s="273"/>
      <c r="M474" s="274"/>
      <c r="N474" s="275"/>
      <c r="O474" s="275"/>
      <c r="P474" s="273"/>
      <c r="Q474" s="274"/>
      <c r="R474" s="275"/>
      <c r="S474" s="278"/>
      <c r="T474" s="273"/>
      <c r="U474" s="274"/>
      <c r="V474" s="275"/>
      <c r="W474" s="275"/>
      <c r="X474" s="273"/>
      <c r="Y474" s="274"/>
      <c r="Z474" s="275"/>
      <c r="AA474" s="275"/>
      <c r="AB474" s="273"/>
      <c r="AC474" s="274"/>
      <c r="AD474" s="275"/>
      <c r="AE474" s="275"/>
      <c r="AF474" s="279"/>
      <c r="AG474" s="274"/>
      <c r="AH474" s="275"/>
      <c r="AI474" s="275"/>
      <c r="AJ474" s="273"/>
      <c r="AK474" s="274"/>
      <c r="AL474" s="275"/>
      <c r="AM474" s="275"/>
      <c r="AN474" s="273"/>
      <c r="AO474" s="274"/>
      <c r="AP474" s="275"/>
      <c r="AQ474" s="275"/>
      <c r="AR474" s="273"/>
      <c r="AS474" s="274"/>
      <c r="AT474" s="275"/>
      <c r="AU474" s="275"/>
      <c r="AV474" s="273"/>
      <c r="AW474" s="274"/>
      <c r="AX474" s="275"/>
      <c r="AY474" s="275"/>
      <c r="AZ474" s="273"/>
      <c r="BA474" s="274"/>
      <c r="BB474" s="275"/>
      <c r="BC474" s="275"/>
      <c r="BD474" s="273"/>
      <c r="BE474" s="274"/>
      <c r="BF474" s="275"/>
      <c r="BG474" s="275"/>
    </row>
    <row r="475">
      <c r="D475" s="273"/>
      <c r="E475" s="274"/>
      <c r="F475" s="275"/>
      <c r="G475" s="275"/>
      <c r="H475" s="273"/>
      <c r="I475" s="274"/>
      <c r="J475" s="275"/>
      <c r="K475" s="275"/>
      <c r="L475" s="273"/>
      <c r="M475" s="274"/>
      <c r="N475" s="275"/>
      <c r="O475" s="275"/>
      <c r="P475" s="273"/>
      <c r="Q475" s="274"/>
      <c r="R475" s="275"/>
      <c r="S475" s="278"/>
      <c r="T475" s="273"/>
      <c r="U475" s="274"/>
      <c r="V475" s="275"/>
      <c r="W475" s="275"/>
      <c r="X475" s="273"/>
      <c r="Y475" s="274"/>
      <c r="Z475" s="275"/>
      <c r="AA475" s="275"/>
      <c r="AB475" s="273"/>
      <c r="AC475" s="274"/>
      <c r="AD475" s="275"/>
      <c r="AE475" s="275"/>
      <c r="AF475" s="279"/>
      <c r="AG475" s="274"/>
      <c r="AH475" s="275"/>
      <c r="AI475" s="275"/>
      <c r="AJ475" s="273"/>
      <c r="AK475" s="274"/>
      <c r="AL475" s="275"/>
      <c r="AM475" s="275"/>
      <c r="AN475" s="273"/>
      <c r="AO475" s="274"/>
      <c r="AP475" s="275"/>
      <c r="AQ475" s="275"/>
      <c r="AR475" s="273"/>
      <c r="AS475" s="274"/>
      <c r="AT475" s="275"/>
      <c r="AU475" s="275"/>
      <c r="AV475" s="273"/>
      <c r="AW475" s="274"/>
      <c r="AX475" s="275"/>
      <c r="AY475" s="275"/>
      <c r="AZ475" s="273"/>
      <c r="BA475" s="274"/>
      <c r="BB475" s="275"/>
      <c r="BC475" s="275"/>
      <c r="BD475" s="273"/>
      <c r="BE475" s="274"/>
      <c r="BF475" s="275"/>
      <c r="BG475" s="275"/>
    </row>
    <row r="476">
      <c r="D476" s="273"/>
      <c r="E476" s="274"/>
      <c r="F476" s="275"/>
      <c r="G476" s="275"/>
      <c r="H476" s="273"/>
      <c r="I476" s="274"/>
      <c r="J476" s="275"/>
      <c r="K476" s="275"/>
      <c r="L476" s="273"/>
      <c r="M476" s="274"/>
      <c r="N476" s="275"/>
      <c r="O476" s="275"/>
      <c r="P476" s="273"/>
      <c r="Q476" s="274"/>
      <c r="R476" s="275"/>
      <c r="S476" s="278"/>
      <c r="T476" s="273"/>
      <c r="U476" s="274"/>
      <c r="V476" s="275"/>
      <c r="W476" s="275"/>
      <c r="X476" s="273"/>
      <c r="Y476" s="274"/>
      <c r="Z476" s="275"/>
      <c r="AA476" s="275"/>
      <c r="AB476" s="273"/>
      <c r="AC476" s="274"/>
      <c r="AD476" s="275"/>
      <c r="AE476" s="275"/>
      <c r="AF476" s="279"/>
      <c r="AG476" s="274"/>
      <c r="AH476" s="275"/>
      <c r="AI476" s="275"/>
      <c r="AJ476" s="273"/>
      <c r="AK476" s="274"/>
      <c r="AL476" s="275"/>
      <c r="AM476" s="275"/>
      <c r="AN476" s="273"/>
      <c r="AO476" s="274"/>
      <c r="AP476" s="275"/>
      <c r="AQ476" s="275"/>
      <c r="AR476" s="273"/>
      <c r="AS476" s="274"/>
      <c r="AT476" s="275"/>
      <c r="AU476" s="275"/>
      <c r="AV476" s="273"/>
      <c r="AW476" s="274"/>
      <c r="AX476" s="275"/>
      <c r="AY476" s="275"/>
      <c r="AZ476" s="273"/>
      <c r="BA476" s="274"/>
      <c r="BB476" s="275"/>
      <c r="BC476" s="275"/>
      <c r="BD476" s="273"/>
      <c r="BE476" s="274"/>
      <c r="BF476" s="275"/>
      <c r="BG476" s="275"/>
    </row>
    <row r="477">
      <c r="D477" s="273"/>
      <c r="E477" s="274"/>
      <c r="F477" s="275"/>
      <c r="G477" s="275"/>
      <c r="H477" s="273"/>
      <c r="I477" s="274"/>
      <c r="J477" s="275"/>
      <c r="K477" s="275"/>
      <c r="L477" s="273"/>
      <c r="M477" s="274"/>
      <c r="N477" s="275"/>
      <c r="O477" s="275"/>
      <c r="P477" s="273"/>
      <c r="Q477" s="274"/>
      <c r="R477" s="275"/>
      <c r="S477" s="278"/>
      <c r="T477" s="273"/>
      <c r="U477" s="274"/>
      <c r="V477" s="275"/>
      <c r="W477" s="275"/>
      <c r="X477" s="273"/>
      <c r="Y477" s="274"/>
      <c r="Z477" s="275"/>
      <c r="AA477" s="275"/>
      <c r="AB477" s="273"/>
      <c r="AC477" s="274"/>
      <c r="AD477" s="275"/>
      <c r="AE477" s="275"/>
      <c r="AF477" s="279"/>
      <c r="AG477" s="274"/>
      <c r="AH477" s="275"/>
      <c r="AI477" s="275"/>
      <c r="AJ477" s="273"/>
      <c r="AK477" s="274"/>
      <c r="AL477" s="275"/>
      <c r="AM477" s="275"/>
      <c r="AN477" s="273"/>
      <c r="AO477" s="274"/>
      <c r="AP477" s="275"/>
      <c r="AQ477" s="275"/>
      <c r="AR477" s="273"/>
      <c r="AS477" s="274"/>
      <c r="AT477" s="275"/>
      <c r="AU477" s="275"/>
      <c r="AV477" s="273"/>
      <c r="AW477" s="274"/>
      <c r="AX477" s="275"/>
      <c r="AY477" s="275"/>
      <c r="AZ477" s="273"/>
      <c r="BA477" s="274"/>
      <c r="BB477" s="275"/>
      <c r="BC477" s="275"/>
      <c r="BD477" s="273"/>
      <c r="BE477" s="274"/>
      <c r="BF477" s="275"/>
      <c r="BG477" s="275"/>
    </row>
    <row r="478">
      <c r="D478" s="273"/>
      <c r="E478" s="274"/>
      <c r="F478" s="275"/>
      <c r="G478" s="275"/>
      <c r="H478" s="273"/>
      <c r="I478" s="274"/>
      <c r="J478" s="275"/>
      <c r="K478" s="275"/>
      <c r="L478" s="273"/>
      <c r="M478" s="274"/>
      <c r="N478" s="275"/>
      <c r="O478" s="275"/>
      <c r="P478" s="273"/>
      <c r="Q478" s="274"/>
      <c r="R478" s="275"/>
      <c r="S478" s="278"/>
      <c r="T478" s="273"/>
      <c r="U478" s="274"/>
      <c r="V478" s="275"/>
      <c r="W478" s="275"/>
      <c r="X478" s="273"/>
      <c r="Y478" s="274"/>
      <c r="Z478" s="275"/>
      <c r="AA478" s="275"/>
      <c r="AB478" s="273"/>
      <c r="AC478" s="274"/>
      <c r="AD478" s="275"/>
      <c r="AE478" s="275"/>
      <c r="AF478" s="279"/>
      <c r="AG478" s="274"/>
      <c r="AH478" s="275"/>
      <c r="AI478" s="275"/>
      <c r="AJ478" s="273"/>
      <c r="AK478" s="274"/>
      <c r="AL478" s="275"/>
      <c r="AM478" s="275"/>
      <c r="AN478" s="273"/>
      <c r="AO478" s="274"/>
      <c r="AP478" s="275"/>
      <c r="AQ478" s="275"/>
      <c r="AR478" s="273"/>
      <c r="AS478" s="274"/>
      <c r="AT478" s="275"/>
      <c r="AU478" s="275"/>
      <c r="AV478" s="273"/>
      <c r="AW478" s="274"/>
      <c r="AX478" s="275"/>
      <c r="AY478" s="275"/>
      <c r="AZ478" s="273"/>
      <c r="BA478" s="274"/>
      <c r="BB478" s="275"/>
      <c r="BC478" s="275"/>
      <c r="BD478" s="273"/>
      <c r="BE478" s="274"/>
      <c r="BF478" s="275"/>
      <c r="BG478" s="275"/>
    </row>
    <row r="479">
      <c r="D479" s="273"/>
      <c r="E479" s="274"/>
      <c r="F479" s="275"/>
      <c r="G479" s="275"/>
      <c r="H479" s="273"/>
      <c r="I479" s="274"/>
      <c r="J479" s="275"/>
      <c r="K479" s="275"/>
      <c r="L479" s="273"/>
      <c r="M479" s="274"/>
      <c r="N479" s="275"/>
      <c r="O479" s="275"/>
      <c r="P479" s="273"/>
      <c r="Q479" s="274"/>
      <c r="R479" s="275"/>
      <c r="S479" s="278"/>
      <c r="T479" s="273"/>
      <c r="U479" s="274"/>
      <c r="V479" s="275"/>
      <c r="W479" s="275"/>
      <c r="X479" s="273"/>
      <c r="Y479" s="274"/>
      <c r="Z479" s="275"/>
      <c r="AA479" s="275"/>
      <c r="AB479" s="273"/>
      <c r="AC479" s="274"/>
      <c r="AD479" s="275"/>
      <c r="AE479" s="275"/>
      <c r="AF479" s="279"/>
      <c r="AG479" s="274"/>
      <c r="AH479" s="275"/>
      <c r="AI479" s="275"/>
      <c r="AJ479" s="273"/>
      <c r="AK479" s="274"/>
      <c r="AL479" s="275"/>
      <c r="AM479" s="275"/>
      <c r="AN479" s="273"/>
      <c r="AO479" s="274"/>
      <c r="AP479" s="275"/>
      <c r="AQ479" s="275"/>
      <c r="AR479" s="273"/>
      <c r="AS479" s="274"/>
      <c r="AT479" s="275"/>
      <c r="AU479" s="275"/>
      <c r="AV479" s="273"/>
      <c r="AW479" s="274"/>
      <c r="AX479" s="275"/>
      <c r="AY479" s="275"/>
      <c r="AZ479" s="273"/>
      <c r="BA479" s="274"/>
      <c r="BB479" s="275"/>
      <c r="BC479" s="275"/>
      <c r="BD479" s="273"/>
      <c r="BE479" s="274"/>
      <c r="BF479" s="275"/>
      <c r="BG479" s="275"/>
    </row>
    <row r="480">
      <c r="D480" s="273"/>
      <c r="E480" s="274"/>
      <c r="F480" s="275"/>
      <c r="G480" s="275"/>
      <c r="H480" s="273"/>
      <c r="I480" s="274"/>
      <c r="J480" s="275"/>
      <c r="K480" s="275"/>
      <c r="L480" s="273"/>
      <c r="M480" s="274"/>
      <c r="N480" s="275"/>
      <c r="O480" s="275"/>
      <c r="P480" s="273"/>
      <c r="Q480" s="274"/>
      <c r="R480" s="275"/>
      <c r="S480" s="278"/>
      <c r="T480" s="273"/>
      <c r="U480" s="274"/>
      <c r="V480" s="275"/>
      <c r="W480" s="275"/>
      <c r="X480" s="273"/>
      <c r="Y480" s="274"/>
      <c r="Z480" s="275"/>
      <c r="AA480" s="275"/>
      <c r="AB480" s="273"/>
      <c r="AC480" s="274"/>
      <c r="AD480" s="275"/>
      <c r="AE480" s="275"/>
      <c r="AF480" s="279"/>
      <c r="AG480" s="274"/>
      <c r="AH480" s="275"/>
      <c r="AI480" s="275"/>
      <c r="AJ480" s="273"/>
      <c r="AK480" s="274"/>
      <c r="AL480" s="275"/>
      <c r="AM480" s="275"/>
      <c r="AN480" s="273"/>
      <c r="AO480" s="274"/>
      <c r="AP480" s="275"/>
      <c r="AQ480" s="275"/>
      <c r="AR480" s="273"/>
      <c r="AS480" s="274"/>
      <c r="AT480" s="275"/>
      <c r="AU480" s="275"/>
      <c r="AV480" s="273"/>
      <c r="AW480" s="274"/>
      <c r="AX480" s="275"/>
      <c r="AY480" s="275"/>
      <c r="AZ480" s="273"/>
      <c r="BA480" s="274"/>
      <c r="BB480" s="275"/>
      <c r="BC480" s="275"/>
      <c r="BD480" s="273"/>
      <c r="BE480" s="274"/>
      <c r="BF480" s="275"/>
      <c r="BG480" s="275"/>
    </row>
    <row r="481">
      <c r="D481" s="273"/>
      <c r="E481" s="274"/>
      <c r="F481" s="275"/>
      <c r="G481" s="275"/>
      <c r="H481" s="273"/>
      <c r="I481" s="274"/>
      <c r="J481" s="275"/>
      <c r="K481" s="275"/>
      <c r="L481" s="273"/>
      <c r="M481" s="274"/>
      <c r="N481" s="275"/>
      <c r="O481" s="275"/>
      <c r="P481" s="273"/>
      <c r="Q481" s="274"/>
      <c r="R481" s="275"/>
      <c r="S481" s="278"/>
      <c r="T481" s="273"/>
      <c r="U481" s="274"/>
      <c r="V481" s="275"/>
      <c r="W481" s="275"/>
      <c r="X481" s="273"/>
      <c r="Y481" s="274"/>
      <c r="Z481" s="275"/>
      <c r="AA481" s="275"/>
      <c r="AB481" s="273"/>
      <c r="AC481" s="274"/>
      <c r="AD481" s="275"/>
      <c r="AE481" s="275"/>
      <c r="AF481" s="279"/>
      <c r="AG481" s="274"/>
      <c r="AH481" s="275"/>
      <c r="AI481" s="275"/>
      <c r="AJ481" s="273"/>
      <c r="AK481" s="274"/>
      <c r="AL481" s="275"/>
      <c r="AM481" s="275"/>
      <c r="AN481" s="273"/>
      <c r="AO481" s="274"/>
      <c r="AP481" s="275"/>
      <c r="AQ481" s="275"/>
      <c r="AR481" s="273"/>
      <c r="AS481" s="274"/>
      <c r="AT481" s="275"/>
      <c r="AU481" s="275"/>
      <c r="AV481" s="273"/>
      <c r="AW481" s="274"/>
      <c r="AX481" s="275"/>
      <c r="AY481" s="275"/>
      <c r="AZ481" s="273"/>
      <c r="BA481" s="274"/>
      <c r="BB481" s="275"/>
      <c r="BC481" s="275"/>
      <c r="BD481" s="273"/>
      <c r="BE481" s="274"/>
      <c r="BF481" s="275"/>
      <c r="BG481" s="275"/>
    </row>
    <row r="482">
      <c r="D482" s="273"/>
      <c r="E482" s="274"/>
      <c r="F482" s="275"/>
      <c r="G482" s="275"/>
      <c r="H482" s="273"/>
      <c r="I482" s="274"/>
      <c r="J482" s="275"/>
      <c r="K482" s="275"/>
      <c r="L482" s="273"/>
      <c r="M482" s="274"/>
      <c r="N482" s="275"/>
      <c r="O482" s="275"/>
      <c r="P482" s="273"/>
      <c r="Q482" s="274"/>
      <c r="R482" s="275"/>
      <c r="S482" s="278"/>
      <c r="T482" s="273"/>
      <c r="U482" s="274"/>
      <c r="V482" s="275"/>
      <c r="W482" s="275"/>
      <c r="X482" s="273"/>
      <c r="Y482" s="274"/>
      <c r="Z482" s="275"/>
      <c r="AA482" s="275"/>
      <c r="AB482" s="273"/>
      <c r="AC482" s="274"/>
      <c r="AD482" s="275"/>
      <c r="AE482" s="275"/>
      <c r="AF482" s="279"/>
      <c r="AG482" s="274"/>
      <c r="AH482" s="275"/>
      <c r="AI482" s="275"/>
      <c r="AJ482" s="273"/>
      <c r="AK482" s="274"/>
      <c r="AL482" s="275"/>
      <c r="AM482" s="275"/>
      <c r="AN482" s="273"/>
      <c r="AO482" s="274"/>
      <c r="AP482" s="275"/>
      <c r="AQ482" s="275"/>
      <c r="AR482" s="273"/>
      <c r="AS482" s="274"/>
      <c r="AT482" s="275"/>
      <c r="AU482" s="275"/>
      <c r="AV482" s="273"/>
      <c r="AW482" s="274"/>
      <c r="AX482" s="275"/>
      <c r="AY482" s="275"/>
      <c r="AZ482" s="273"/>
      <c r="BA482" s="274"/>
      <c r="BB482" s="275"/>
      <c r="BC482" s="275"/>
      <c r="BD482" s="273"/>
      <c r="BE482" s="274"/>
      <c r="BF482" s="275"/>
      <c r="BG482" s="275"/>
    </row>
    <row r="483">
      <c r="D483" s="273"/>
      <c r="E483" s="274"/>
      <c r="F483" s="275"/>
      <c r="G483" s="275"/>
      <c r="H483" s="273"/>
      <c r="I483" s="274"/>
      <c r="J483" s="275"/>
      <c r="K483" s="275"/>
      <c r="L483" s="273"/>
      <c r="M483" s="274"/>
      <c r="N483" s="275"/>
      <c r="O483" s="275"/>
      <c r="P483" s="273"/>
      <c r="Q483" s="274"/>
      <c r="R483" s="275"/>
      <c r="S483" s="278"/>
      <c r="T483" s="273"/>
      <c r="U483" s="274"/>
      <c r="V483" s="275"/>
      <c r="W483" s="275"/>
      <c r="X483" s="273"/>
      <c r="Y483" s="274"/>
      <c r="Z483" s="275"/>
      <c r="AA483" s="275"/>
      <c r="AB483" s="273"/>
      <c r="AC483" s="274"/>
      <c r="AD483" s="275"/>
      <c r="AE483" s="275"/>
      <c r="AF483" s="279"/>
      <c r="AG483" s="274"/>
      <c r="AH483" s="275"/>
      <c r="AI483" s="275"/>
      <c r="AJ483" s="273"/>
      <c r="AK483" s="274"/>
      <c r="AL483" s="275"/>
      <c r="AM483" s="275"/>
      <c r="AN483" s="273"/>
      <c r="AO483" s="274"/>
      <c r="AP483" s="275"/>
      <c r="AQ483" s="275"/>
      <c r="AR483" s="273"/>
      <c r="AS483" s="274"/>
      <c r="AT483" s="275"/>
      <c r="AU483" s="275"/>
      <c r="AV483" s="273"/>
      <c r="AW483" s="274"/>
      <c r="AX483" s="275"/>
      <c r="AY483" s="275"/>
      <c r="AZ483" s="273"/>
      <c r="BA483" s="274"/>
      <c r="BB483" s="275"/>
      <c r="BC483" s="275"/>
      <c r="BD483" s="273"/>
      <c r="BE483" s="274"/>
      <c r="BF483" s="275"/>
      <c r="BG483" s="275"/>
    </row>
    <row r="484">
      <c r="D484" s="273"/>
      <c r="E484" s="274"/>
      <c r="F484" s="275"/>
      <c r="G484" s="275"/>
      <c r="H484" s="273"/>
      <c r="I484" s="274"/>
      <c r="J484" s="275"/>
      <c r="K484" s="275"/>
      <c r="L484" s="273"/>
      <c r="M484" s="274"/>
      <c r="N484" s="275"/>
      <c r="O484" s="275"/>
      <c r="P484" s="273"/>
      <c r="Q484" s="274"/>
      <c r="R484" s="275"/>
      <c r="S484" s="278"/>
      <c r="T484" s="273"/>
      <c r="U484" s="274"/>
      <c r="V484" s="275"/>
      <c r="W484" s="275"/>
      <c r="X484" s="273"/>
      <c r="Y484" s="274"/>
      <c r="Z484" s="275"/>
      <c r="AA484" s="275"/>
      <c r="AB484" s="273"/>
      <c r="AC484" s="274"/>
      <c r="AD484" s="275"/>
      <c r="AE484" s="275"/>
      <c r="AF484" s="279"/>
      <c r="AG484" s="274"/>
      <c r="AH484" s="275"/>
      <c r="AI484" s="275"/>
      <c r="AJ484" s="273"/>
      <c r="AK484" s="274"/>
      <c r="AL484" s="275"/>
      <c r="AM484" s="275"/>
      <c r="AN484" s="273"/>
      <c r="AO484" s="274"/>
      <c r="AP484" s="275"/>
      <c r="AQ484" s="275"/>
      <c r="AR484" s="273"/>
      <c r="AS484" s="274"/>
      <c r="AT484" s="275"/>
      <c r="AU484" s="275"/>
      <c r="AV484" s="273"/>
      <c r="AW484" s="274"/>
      <c r="AX484" s="275"/>
      <c r="AY484" s="275"/>
      <c r="AZ484" s="273"/>
      <c r="BA484" s="274"/>
      <c r="BB484" s="275"/>
      <c r="BC484" s="275"/>
      <c r="BD484" s="273"/>
      <c r="BE484" s="274"/>
      <c r="BF484" s="275"/>
      <c r="BG484" s="275"/>
    </row>
    <row r="485">
      <c r="D485" s="273"/>
      <c r="E485" s="274"/>
      <c r="F485" s="275"/>
      <c r="G485" s="275"/>
      <c r="H485" s="273"/>
      <c r="I485" s="274"/>
      <c r="J485" s="275"/>
      <c r="K485" s="275"/>
      <c r="L485" s="273"/>
      <c r="M485" s="274"/>
      <c r="N485" s="275"/>
      <c r="O485" s="275"/>
      <c r="P485" s="273"/>
      <c r="Q485" s="274"/>
      <c r="R485" s="275"/>
      <c r="S485" s="278"/>
      <c r="T485" s="273"/>
      <c r="U485" s="274"/>
      <c r="V485" s="275"/>
      <c r="W485" s="275"/>
      <c r="X485" s="273"/>
      <c r="Y485" s="274"/>
      <c r="Z485" s="275"/>
      <c r="AA485" s="275"/>
      <c r="AB485" s="273"/>
      <c r="AC485" s="274"/>
      <c r="AD485" s="275"/>
      <c r="AE485" s="275"/>
      <c r="AF485" s="279"/>
      <c r="AG485" s="274"/>
      <c r="AH485" s="275"/>
      <c r="AI485" s="275"/>
      <c r="AJ485" s="273"/>
      <c r="AK485" s="274"/>
      <c r="AL485" s="275"/>
      <c r="AM485" s="275"/>
      <c r="AN485" s="273"/>
      <c r="AO485" s="274"/>
      <c r="AP485" s="275"/>
      <c r="AQ485" s="275"/>
      <c r="AR485" s="273"/>
      <c r="AS485" s="274"/>
      <c r="AT485" s="275"/>
      <c r="AU485" s="275"/>
      <c r="AV485" s="273"/>
      <c r="AW485" s="274"/>
      <c r="AX485" s="275"/>
      <c r="AY485" s="275"/>
      <c r="AZ485" s="273"/>
      <c r="BA485" s="274"/>
      <c r="BB485" s="275"/>
      <c r="BC485" s="275"/>
      <c r="BD485" s="273"/>
      <c r="BE485" s="274"/>
      <c r="BF485" s="275"/>
      <c r="BG485" s="275"/>
    </row>
    <row r="486">
      <c r="D486" s="273"/>
      <c r="E486" s="274"/>
      <c r="F486" s="275"/>
      <c r="G486" s="275"/>
      <c r="H486" s="273"/>
      <c r="I486" s="274"/>
      <c r="J486" s="275"/>
      <c r="K486" s="275"/>
      <c r="L486" s="273"/>
      <c r="M486" s="274"/>
      <c r="N486" s="275"/>
      <c r="O486" s="275"/>
      <c r="P486" s="273"/>
      <c r="Q486" s="274"/>
      <c r="R486" s="275"/>
      <c r="S486" s="278"/>
      <c r="T486" s="273"/>
      <c r="U486" s="274"/>
      <c r="V486" s="275"/>
      <c r="W486" s="275"/>
      <c r="X486" s="273"/>
      <c r="Y486" s="274"/>
      <c r="Z486" s="275"/>
      <c r="AA486" s="275"/>
      <c r="AB486" s="273"/>
      <c r="AC486" s="274"/>
      <c r="AD486" s="275"/>
      <c r="AE486" s="275"/>
      <c r="AF486" s="279"/>
      <c r="AG486" s="274"/>
      <c r="AH486" s="275"/>
      <c r="AI486" s="275"/>
      <c r="AJ486" s="273"/>
      <c r="AK486" s="274"/>
      <c r="AL486" s="275"/>
      <c r="AM486" s="275"/>
      <c r="AN486" s="273"/>
      <c r="AO486" s="274"/>
      <c r="AP486" s="275"/>
      <c r="AQ486" s="275"/>
      <c r="AR486" s="273"/>
      <c r="AS486" s="274"/>
      <c r="AT486" s="275"/>
      <c r="AU486" s="275"/>
      <c r="AV486" s="273"/>
      <c r="AW486" s="274"/>
      <c r="AX486" s="275"/>
      <c r="AY486" s="275"/>
      <c r="AZ486" s="273"/>
      <c r="BA486" s="274"/>
      <c r="BB486" s="275"/>
      <c r="BC486" s="275"/>
      <c r="BD486" s="273"/>
      <c r="BE486" s="274"/>
      <c r="BF486" s="275"/>
      <c r="BG486" s="275"/>
    </row>
    <row r="487">
      <c r="D487" s="273"/>
      <c r="E487" s="274"/>
      <c r="F487" s="275"/>
      <c r="G487" s="275"/>
      <c r="H487" s="273"/>
      <c r="I487" s="274"/>
      <c r="J487" s="275"/>
      <c r="K487" s="275"/>
      <c r="L487" s="273"/>
      <c r="M487" s="274"/>
      <c r="N487" s="275"/>
      <c r="O487" s="275"/>
      <c r="P487" s="273"/>
      <c r="Q487" s="274"/>
      <c r="R487" s="275"/>
      <c r="S487" s="278"/>
      <c r="T487" s="273"/>
      <c r="U487" s="274"/>
      <c r="V487" s="275"/>
      <c r="W487" s="275"/>
      <c r="X487" s="273"/>
      <c r="Y487" s="274"/>
      <c r="Z487" s="275"/>
      <c r="AA487" s="275"/>
      <c r="AB487" s="273"/>
      <c r="AC487" s="274"/>
      <c r="AD487" s="275"/>
      <c r="AE487" s="275"/>
      <c r="AF487" s="279"/>
      <c r="AG487" s="274"/>
      <c r="AH487" s="275"/>
      <c r="AI487" s="275"/>
      <c r="AJ487" s="273"/>
      <c r="AK487" s="274"/>
      <c r="AL487" s="275"/>
      <c r="AM487" s="275"/>
      <c r="AN487" s="273"/>
      <c r="AO487" s="274"/>
      <c r="AP487" s="275"/>
      <c r="AQ487" s="275"/>
      <c r="AR487" s="273"/>
      <c r="AS487" s="274"/>
      <c r="AT487" s="275"/>
      <c r="AU487" s="275"/>
      <c r="AV487" s="273"/>
      <c r="AW487" s="274"/>
      <c r="AX487" s="275"/>
      <c r="AY487" s="275"/>
      <c r="AZ487" s="273"/>
      <c r="BA487" s="274"/>
      <c r="BB487" s="275"/>
      <c r="BC487" s="275"/>
      <c r="BD487" s="273"/>
      <c r="BE487" s="274"/>
      <c r="BF487" s="275"/>
      <c r="BG487" s="275"/>
    </row>
    <row r="488">
      <c r="D488" s="273"/>
      <c r="E488" s="274"/>
      <c r="F488" s="275"/>
      <c r="G488" s="275"/>
      <c r="H488" s="273"/>
      <c r="I488" s="274"/>
      <c r="J488" s="275"/>
      <c r="K488" s="275"/>
      <c r="L488" s="273"/>
      <c r="M488" s="274"/>
      <c r="N488" s="275"/>
      <c r="O488" s="275"/>
      <c r="P488" s="273"/>
      <c r="Q488" s="274"/>
      <c r="R488" s="275"/>
      <c r="S488" s="278"/>
      <c r="T488" s="273"/>
      <c r="U488" s="274"/>
      <c r="V488" s="275"/>
      <c r="W488" s="275"/>
      <c r="X488" s="273"/>
      <c r="Y488" s="274"/>
      <c r="Z488" s="275"/>
      <c r="AA488" s="275"/>
      <c r="AB488" s="273"/>
      <c r="AC488" s="274"/>
      <c r="AD488" s="275"/>
      <c r="AE488" s="275"/>
      <c r="AF488" s="279"/>
      <c r="AG488" s="274"/>
      <c r="AH488" s="275"/>
      <c r="AI488" s="275"/>
      <c r="AJ488" s="273"/>
      <c r="AK488" s="274"/>
      <c r="AL488" s="275"/>
      <c r="AM488" s="275"/>
      <c r="AN488" s="273"/>
      <c r="AO488" s="274"/>
      <c r="AP488" s="275"/>
      <c r="AQ488" s="275"/>
      <c r="AR488" s="273"/>
      <c r="AS488" s="274"/>
      <c r="AT488" s="275"/>
      <c r="AU488" s="275"/>
      <c r="AV488" s="273"/>
      <c r="AW488" s="274"/>
      <c r="AX488" s="275"/>
      <c r="AY488" s="275"/>
      <c r="AZ488" s="273"/>
      <c r="BA488" s="274"/>
      <c r="BB488" s="275"/>
      <c r="BC488" s="275"/>
      <c r="BD488" s="273"/>
      <c r="BE488" s="274"/>
      <c r="BF488" s="275"/>
      <c r="BG488" s="275"/>
    </row>
    <row r="489">
      <c r="D489" s="273"/>
      <c r="E489" s="274"/>
      <c r="F489" s="275"/>
      <c r="G489" s="275"/>
      <c r="H489" s="273"/>
      <c r="I489" s="274"/>
      <c r="J489" s="275"/>
      <c r="K489" s="275"/>
      <c r="L489" s="273"/>
      <c r="M489" s="274"/>
      <c r="N489" s="275"/>
      <c r="O489" s="275"/>
      <c r="P489" s="273"/>
      <c r="Q489" s="274"/>
      <c r="R489" s="275"/>
      <c r="S489" s="278"/>
      <c r="T489" s="273"/>
      <c r="U489" s="274"/>
      <c r="V489" s="275"/>
      <c r="W489" s="275"/>
      <c r="X489" s="273"/>
      <c r="Y489" s="274"/>
      <c r="Z489" s="275"/>
      <c r="AA489" s="275"/>
      <c r="AB489" s="273"/>
      <c r="AC489" s="274"/>
      <c r="AD489" s="275"/>
      <c r="AE489" s="275"/>
      <c r="AF489" s="279"/>
      <c r="AG489" s="274"/>
      <c r="AH489" s="275"/>
      <c r="AI489" s="275"/>
      <c r="AJ489" s="273"/>
      <c r="AK489" s="274"/>
      <c r="AL489" s="275"/>
      <c r="AM489" s="275"/>
      <c r="AN489" s="273"/>
      <c r="AO489" s="274"/>
      <c r="AP489" s="275"/>
      <c r="AQ489" s="275"/>
      <c r="AR489" s="273"/>
      <c r="AS489" s="274"/>
      <c r="AT489" s="275"/>
      <c r="AU489" s="275"/>
      <c r="AV489" s="273"/>
      <c r="AW489" s="274"/>
      <c r="AX489" s="275"/>
      <c r="AY489" s="275"/>
      <c r="AZ489" s="273"/>
      <c r="BA489" s="274"/>
      <c r="BB489" s="275"/>
      <c r="BC489" s="275"/>
      <c r="BD489" s="273"/>
      <c r="BE489" s="274"/>
      <c r="BF489" s="275"/>
      <c r="BG489" s="275"/>
    </row>
    <row r="490">
      <c r="D490" s="273"/>
      <c r="E490" s="274"/>
      <c r="F490" s="275"/>
      <c r="G490" s="275"/>
      <c r="H490" s="273"/>
      <c r="I490" s="274"/>
      <c r="J490" s="275"/>
      <c r="K490" s="275"/>
      <c r="L490" s="273"/>
      <c r="M490" s="274"/>
      <c r="N490" s="275"/>
      <c r="O490" s="275"/>
      <c r="P490" s="273"/>
      <c r="Q490" s="274"/>
      <c r="R490" s="275"/>
      <c r="S490" s="278"/>
      <c r="T490" s="273"/>
      <c r="U490" s="274"/>
      <c r="V490" s="275"/>
      <c r="W490" s="275"/>
      <c r="X490" s="273"/>
      <c r="Y490" s="274"/>
      <c r="Z490" s="275"/>
      <c r="AA490" s="275"/>
      <c r="AB490" s="273"/>
      <c r="AC490" s="274"/>
      <c r="AD490" s="275"/>
      <c r="AE490" s="275"/>
      <c r="AF490" s="279"/>
      <c r="AG490" s="274"/>
      <c r="AH490" s="275"/>
      <c r="AI490" s="275"/>
      <c r="AJ490" s="273"/>
      <c r="AK490" s="274"/>
      <c r="AL490" s="275"/>
      <c r="AM490" s="275"/>
      <c r="AN490" s="273"/>
      <c r="AO490" s="274"/>
      <c r="AP490" s="275"/>
      <c r="AQ490" s="275"/>
      <c r="AR490" s="273"/>
      <c r="AS490" s="274"/>
      <c r="AT490" s="275"/>
      <c r="AU490" s="275"/>
      <c r="AV490" s="273"/>
      <c r="AW490" s="274"/>
      <c r="AX490" s="275"/>
      <c r="AY490" s="275"/>
      <c r="AZ490" s="273"/>
      <c r="BA490" s="274"/>
      <c r="BB490" s="275"/>
      <c r="BC490" s="275"/>
      <c r="BD490" s="273"/>
      <c r="BE490" s="274"/>
      <c r="BF490" s="275"/>
      <c r="BG490" s="275"/>
    </row>
    <row r="491">
      <c r="D491" s="273"/>
      <c r="E491" s="274"/>
      <c r="F491" s="275"/>
      <c r="G491" s="275"/>
      <c r="H491" s="273"/>
      <c r="I491" s="274"/>
      <c r="J491" s="275"/>
      <c r="K491" s="275"/>
      <c r="L491" s="273"/>
      <c r="M491" s="274"/>
      <c r="N491" s="275"/>
      <c r="O491" s="275"/>
      <c r="P491" s="273"/>
      <c r="Q491" s="274"/>
      <c r="R491" s="275"/>
      <c r="S491" s="278"/>
      <c r="T491" s="273"/>
      <c r="U491" s="274"/>
      <c r="V491" s="275"/>
      <c r="W491" s="275"/>
      <c r="X491" s="273"/>
      <c r="Y491" s="274"/>
      <c r="Z491" s="275"/>
      <c r="AA491" s="275"/>
      <c r="AB491" s="273"/>
      <c r="AC491" s="274"/>
      <c r="AD491" s="275"/>
      <c r="AE491" s="275"/>
      <c r="AF491" s="279"/>
      <c r="AG491" s="274"/>
      <c r="AH491" s="275"/>
      <c r="AI491" s="275"/>
      <c r="AJ491" s="273"/>
      <c r="AK491" s="274"/>
      <c r="AL491" s="275"/>
      <c r="AM491" s="275"/>
      <c r="AN491" s="273"/>
      <c r="AO491" s="274"/>
      <c r="AP491" s="275"/>
      <c r="AQ491" s="275"/>
      <c r="AR491" s="273"/>
      <c r="AS491" s="274"/>
      <c r="AT491" s="275"/>
      <c r="AU491" s="275"/>
      <c r="AV491" s="273"/>
      <c r="AW491" s="274"/>
      <c r="AX491" s="275"/>
      <c r="AY491" s="275"/>
      <c r="AZ491" s="273"/>
      <c r="BA491" s="274"/>
      <c r="BB491" s="275"/>
      <c r="BC491" s="275"/>
      <c r="BD491" s="273"/>
      <c r="BE491" s="274"/>
      <c r="BF491" s="275"/>
      <c r="BG491" s="275"/>
    </row>
    <row r="492">
      <c r="D492" s="273"/>
      <c r="E492" s="274"/>
      <c r="F492" s="275"/>
      <c r="G492" s="275"/>
      <c r="H492" s="273"/>
      <c r="I492" s="274"/>
      <c r="J492" s="275"/>
      <c r="K492" s="275"/>
      <c r="L492" s="273"/>
      <c r="M492" s="274"/>
      <c r="N492" s="275"/>
      <c r="O492" s="275"/>
      <c r="P492" s="273"/>
      <c r="Q492" s="274"/>
      <c r="R492" s="275"/>
      <c r="S492" s="278"/>
      <c r="T492" s="273"/>
      <c r="U492" s="274"/>
      <c r="V492" s="275"/>
      <c r="W492" s="275"/>
      <c r="X492" s="273"/>
      <c r="Y492" s="274"/>
      <c r="Z492" s="275"/>
      <c r="AA492" s="275"/>
      <c r="AB492" s="273"/>
      <c r="AC492" s="274"/>
      <c r="AD492" s="275"/>
      <c r="AE492" s="275"/>
      <c r="AF492" s="279"/>
      <c r="AG492" s="274"/>
      <c r="AH492" s="275"/>
      <c r="AI492" s="275"/>
      <c r="AJ492" s="273"/>
      <c r="AK492" s="274"/>
      <c r="AL492" s="275"/>
      <c r="AM492" s="275"/>
      <c r="AN492" s="273"/>
      <c r="AO492" s="274"/>
      <c r="AP492" s="275"/>
      <c r="AQ492" s="275"/>
      <c r="AR492" s="273"/>
      <c r="AS492" s="274"/>
      <c r="AT492" s="275"/>
      <c r="AU492" s="275"/>
      <c r="AV492" s="273"/>
      <c r="AW492" s="274"/>
      <c r="AX492" s="275"/>
      <c r="AY492" s="275"/>
      <c r="AZ492" s="273"/>
      <c r="BA492" s="274"/>
      <c r="BB492" s="275"/>
      <c r="BC492" s="275"/>
      <c r="BD492" s="273"/>
      <c r="BE492" s="274"/>
      <c r="BF492" s="275"/>
      <c r="BG492" s="275"/>
    </row>
    <row r="493">
      <c r="D493" s="273"/>
      <c r="E493" s="274"/>
      <c r="F493" s="275"/>
      <c r="G493" s="275"/>
      <c r="H493" s="273"/>
      <c r="I493" s="274"/>
      <c r="J493" s="275"/>
      <c r="K493" s="275"/>
      <c r="L493" s="273"/>
      <c r="M493" s="274"/>
      <c r="N493" s="275"/>
      <c r="O493" s="275"/>
      <c r="P493" s="273"/>
      <c r="Q493" s="274"/>
      <c r="R493" s="275"/>
      <c r="S493" s="278"/>
      <c r="T493" s="273"/>
      <c r="U493" s="274"/>
      <c r="V493" s="275"/>
      <c r="W493" s="275"/>
      <c r="X493" s="273"/>
      <c r="Y493" s="274"/>
      <c r="Z493" s="275"/>
      <c r="AA493" s="275"/>
      <c r="AB493" s="273"/>
      <c r="AC493" s="274"/>
      <c r="AD493" s="275"/>
      <c r="AE493" s="275"/>
      <c r="AF493" s="279"/>
      <c r="AG493" s="274"/>
      <c r="AH493" s="275"/>
      <c r="AI493" s="275"/>
      <c r="AJ493" s="273"/>
      <c r="AK493" s="274"/>
      <c r="AL493" s="275"/>
      <c r="AM493" s="275"/>
      <c r="AN493" s="273"/>
      <c r="AO493" s="274"/>
      <c r="AP493" s="275"/>
      <c r="AQ493" s="275"/>
      <c r="AR493" s="273"/>
      <c r="AS493" s="274"/>
      <c r="AT493" s="275"/>
      <c r="AU493" s="275"/>
      <c r="AV493" s="273"/>
      <c r="AW493" s="274"/>
      <c r="AX493" s="275"/>
      <c r="AY493" s="275"/>
      <c r="AZ493" s="273"/>
      <c r="BA493" s="274"/>
      <c r="BB493" s="275"/>
      <c r="BC493" s="275"/>
      <c r="BD493" s="273"/>
      <c r="BE493" s="274"/>
      <c r="BF493" s="275"/>
      <c r="BG493" s="275"/>
    </row>
    <row r="494">
      <c r="D494" s="273"/>
      <c r="E494" s="274"/>
      <c r="F494" s="275"/>
      <c r="G494" s="275"/>
      <c r="H494" s="273"/>
      <c r="I494" s="274"/>
      <c r="J494" s="275"/>
      <c r="K494" s="275"/>
      <c r="L494" s="273"/>
      <c r="M494" s="274"/>
      <c r="N494" s="275"/>
      <c r="O494" s="275"/>
      <c r="P494" s="273"/>
      <c r="Q494" s="274"/>
      <c r="R494" s="275"/>
      <c r="S494" s="278"/>
      <c r="T494" s="273"/>
      <c r="U494" s="274"/>
      <c r="V494" s="275"/>
      <c r="W494" s="275"/>
      <c r="X494" s="273"/>
      <c r="Y494" s="274"/>
      <c r="Z494" s="275"/>
      <c r="AA494" s="275"/>
      <c r="AB494" s="273"/>
      <c r="AC494" s="274"/>
      <c r="AD494" s="275"/>
      <c r="AE494" s="275"/>
      <c r="AF494" s="279"/>
      <c r="AG494" s="274"/>
      <c r="AH494" s="275"/>
      <c r="AI494" s="275"/>
      <c r="AJ494" s="273"/>
      <c r="AK494" s="274"/>
      <c r="AL494" s="275"/>
      <c r="AM494" s="275"/>
      <c r="AN494" s="273"/>
      <c r="AO494" s="274"/>
      <c r="AP494" s="275"/>
      <c r="AQ494" s="275"/>
      <c r="AR494" s="273"/>
      <c r="AS494" s="274"/>
      <c r="AT494" s="275"/>
      <c r="AU494" s="275"/>
      <c r="AV494" s="273"/>
      <c r="AW494" s="274"/>
      <c r="AX494" s="275"/>
      <c r="AY494" s="275"/>
      <c r="AZ494" s="273"/>
      <c r="BA494" s="274"/>
      <c r="BB494" s="275"/>
      <c r="BC494" s="275"/>
      <c r="BD494" s="273"/>
      <c r="BE494" s="274"/>
      <c r="BF494" s="275"/>
      <c r="BG494" s="275"/>
    </row>
    <row r="495">
      <c r="D495" s="273"/>
      <c r="E495" s="274"/>
      <c r="F495" s="275"/>
      <c r="G495" s="275"/>
      <c r="H495" s="273"/>
      <c r="I495" s="274"/>
      <c r="J495" s="275"/>
      <c r="K495" s="275"/>
      <c r="L495" s="273"/>
      <c r="M495" s="274"/>
      <c r="N495" s="275"/>
      <c r="O495" s="275"/>
      <c r="P495" s="273"/>
      <c r="Q495" s="274"/>
      <c r="R495" s="275"/>
      <c r="S495" s="278"/>
      <c r="T495" s="273"/>
      <c r="U495" s="274"/>
      <c r="V495" s="275"/>
      <c r="W495" s="275"/>
      <c r="X495" s="273"/>
      <c r="Y495" s="274"/>
      <c r="Z495" s="275"/>
      <c r="AA495" s="275"/>
      <c r="AB495" s="273"/>
      <c r="AC495" s="274"/>
      <c r="AD495" s="275"/>
      <c r="AE495" s="275"/>
      <c r="AF495" s="279"/>
      <c r="AG495" s="274"/>
      <c r="AH495" s="275"/>
      <c r="AI495" s="275"/>
      <c r="AJ495" s="273"/>
      <c r="AK495" s="274"/>
      <c r="AL495" s="275"/>
      <c r="AM495" s="275"/>
      <c r="AN495" s="273"/>
      <c r="AO495" s="274"/>
      <c r="AP495" s="275"/>
      <c r="AQ495" s="275"/>
      <c r="AR495" s="273"/>
      <c r="AS495" s="274"/>
      <c r="AT495" s="275"/>
      <c r="AU495" s="275"/>
      <c r="AV495" s="273"/>
      <c r="AW495" s="274"/>
      <c r="AX495" s="275"/>
      <c r="AY495" s="275"/>
      <c r="AZ495" s="273"/>
      <c r="BA495" s="274"/>
      <c r="BB495" s="275"/>
      <c r="BC495" s="275"/>
      <c r="BD495" s="273"/>
      <c r="BE495" s="274"/>
      <c r="BF495" s="275"/>
      <c r="BG495" s="275"/>
    </row>
    <row r="496">
      <c r="D496" s="273"/>
      <c r="E496" s="274"/>
      <c r="F496" s="275"/>
      <c r="G496" s="275"/>
      <c r="H496" s="273"/>
      <c r="I496" s="274"/>
      <c r="J496" s="275"/>
      <c r="K496" s="275"/>
      <c r="L496" s="273"/>
      <c r="M496" s="274"/>
      <c r="N496" s="275"/>
      <c r="O496" s="275"/>
      <c r="P496" s="273"/>
      <c r="Q496" s="274"/>
      <c r="R496" s="275"/>
      <c r="S496" s="278"/>
      <c r="T496" s="273"/>
      <c r="U496" s="274"/>
      <c r="V496" s="275"/>
      <c r="W496" s="275"/>
      <c r="X496" s="273"/>
      <c r="Y496" s="274"/>
      <c r="Z496" s="275"/>
      <c r="AA496" s="275"/>
      <c r="AB496" s="273"/>
      <c r="AC496" s="274"/>
      <c r="AD496" s="275"/>
      <c r="AE496" s="275"/>
      <c r="AF496" s="279"/>
      <c r="AG496" s="274"/>
      <c r="AH496" s="275"/>
      <c r="AI496" s="275"/>
      <c r="AJ496" s="273"/>
      <c r="AK496" s="274"/>
      <c r="AL496" s="275"/>
      <c r="AM496" s="275"/>
      <c r="AN496" s="273"/>
      <c r="AO496" s="274"/>
      <c r="AP496" s="275"/>
      <c r="AQ496" s="275"/>
      <c r="AR496" s="273"/>
      <c r="AS496" s="274"/>
      <c r="AT496" s="275"/>
      <c r="AU496" s="275"/>
      <c r="AV496" s="273"/>
      <c r="AW496" s="274"/>
      <c r="AX496" s="275"/>
      <c r="AY496" s="275"/>
      <c r="AZ496" s="273"/>
      <c r="BA496" s="274"/>
      <c r="BB496" s="275"/>
      <c r="BC496" s="275"/>
      <c r="BD496" s="273"/>
      <c r="BE496" s="274"/>
      <c r="BF496" s="275"/>
      <c r="BG496" s="275"/>
    </row>
    <row r="497">
      <c r="D497" s="273"/>
      <c r="E497" s="274"/>
      <c r="F497" s="275"/>
      <c r="G497" s="275"/>
      <c r="H497" s="273"/>
      <c r="I497" s="274"/>
      <c r="J497" s="275"/>
      <c r="K497" s="275"/>
      <c r="L497" s="273"/>
      <c r="M497" s="274"/>
      <c r="N497" s="275"/>
      <c r="O497" s="275"/>
      <c r="P497" s="273"/>
      <c r="Q497" s="274"/>
      <c r="R497" s="275"/>
      <c r="S497" s="278"/>
      <c r="T497" s="273"/>
      <c r="U497" s="274"/>
      <c r="V497" s="275"/>
      <c r="W497" s="275"/>
      <c r="X497" s="273"/>
      <c r="Y497" s="274"/>
      <c r="Z497" s="275"/>
      <c r="AA497" s="275"/>
      <c r="AB497" s="273"/>
      <c r="AC497" s="274"/>
      <c r="AD497" s="275"/>
      <c r="AE497" s="275"/>
      <c r="AF497" s="279"/>
      <c r="AG497" s="274"/>
      <c r="AH497" s="275"/>
      <c r="AI497" s="275"/>
      <c r="AJ497" s="273"/>
      <c r="AK497" s="274"/>
      <c r="AL497" s="275"/>
      <c r="AM497" s="275"/>
      <c r="AN497" s="273"/>
      <c r="AO497" s="274"/>
      <c r="AP497" s="275"/>
      <c r="AQ497" s="275"/>
      <c r="AR497" s="273"/>
      <c r="AS497" s="274"/>
      <c r="AT497" s="275"/>
      <c r="AU497" s="275"/>
      <c r="AV497" s="273"/>
      <c r="AW497" s="274"/>
      <c r="AX497" s="275"/>
      <c r="AY497" s="275"/>
      <c r="AZ497" s="273"/>
      <c r="BA497" s="274"/>
      <c r="BB497" s="275"/>
      <c r="BC497" s="275"/>
      <c r="BD497" s="273"/>
      <c r="BE497" s="274"/>
      <c r="BF497" s="275"/>
      <c r="BG497" s="275"/>
    </row>
    <row r="498">
      <c r="D498" s="273"/>
      <c r="E498" s="274"/>
      <c r="F498" s="275"/>
      <c r="G498" s="275"/>
      <c r="H498" s="273"/>
      <c r="I498" s="274"/>
      <c r="J498" s="275"/>
      <c r="K498" s="275"/>
      <c r="L498" s="273"/>
      <c r="M498" s="274"/>
      <c r="N498" s="275"/>
      <c r="O498" s="275"/>
      <c r="P498" s="273"/>
      <c r="Q498" s="274"/>
      <c r="R498" s="275"/>
      <c r="S498" s="278"/>
      <c r="T498" s="273"/>
      <c r="U498" s="274"/>
      <c r="V498" s="275"/>
      <c r="W498" s="275"/>
      <c r="X498" s="273"/>
      <c r="Y498" s="274"/>
      <c r="Z498" s="275"/>
      <c r="AA498" s="275"/>
      <c r="AB498" s="273"/>
      <c r="AC498" s="274"/>
      <c r="AD498" s="275"/>
      <c r="AE498" s="275"/>
      <c r="AF498" s="279"/>
      <c r="AG498" s="274"/>
      <c r="AH498" s="275"/>
      <c r="AI498" s="275"/>
      <c r="AJ498" s="273"/>
      <c r="AK498" s="274"/>
      <c r="AL498" s="275"/>
      <c r="AM498" s="275"/>
      <c r="AN498" s="273"/>
      <c r="AO498" s="274"/>
      <c r="AP498" s="275"/>
      <c r="AQ498" s="275"/>
      <c r="AR498" s="273"/>
      <c r="AS498" s="274"/>
      <c r="AT498" s="275"/>
      <c r="AU498" s="275"/>
      <c r="AV498" s="273"/>
      <c r="AW498" s="274"/>
      <c r="AX498" s="275"/>
      <c r="AY498" s="275"/>
      <c r="AZ498" s="273"/>
      <c r="BA498" s="274"/>
      <c r="BB498" s="275"/>
      <c r="BC498" s="275"/>
      <c r="BD498" s="273"/>
      <c r="BE498" s="274"/>
      <c r="BF498" s="275"/>
      <c r="BG498" s="275"/>
    </row>
    <row r="499">
      <c r="D499" s="273"/>
      <c r="E499" s="274"/>
      <c r="F499" s="275"/>
      <c r="G499" s="275"/>
      <c r="H499" s="273"/>
      <c r="I499" s="274"/>
      <c r="J499" s="275"/>
      <c r="K499" s="275"/>
      <c r="L499" s="273"/>
      <c r="M499" s="274"/>
      <c r="N499" s="275"/>
      <c r="O499" s="275"/>
      <c r="P499" s="273"/>
      <c r="Q499" s="274"/>
      <c r="R499" s="275"/>
      <c r="S499" s="278"/>
      <c r="T499" s="273"/>
      <c r="U499" s="274"/>
      <c r="V499" s="275"/>
      <c r="W499" s="275"/>
      <c r="X499" s="273"/>
      <c r="Y499" s="274"/>
      <c r="Z499" s="275"/>
      <c r="AA499" s="275"/>
      <c r="AB499" s="273"/>
      <c r="AC499" s="274"/>
      <c r="AD499" s="275"/>
      <c r="AE499" s="275"/>
      <c r="AF499" s="279"/>
      <c r="AG499" s="274"/>
      <c r="AH499" s="275"/>
      <c r="AI499" s="275"/>
      <c r="AJ499" s="273"/>
      <c r="AK499" s="274"/>
      <c r="AL499" s="275"/>
      <c r="AM499" s="275"/>
      <c r="AN499" s="273"/>
      <c r="AO499" s="274"/>
      <c r="AP499" s="275"/>
      <c r="AQ499" s="275"/>
      <c r="AR499" s="273"/>
      <c r="AS499" s="274"/>
      <c r="AT499" s="275"/>
      <c r="AU499" s="275"/>
      <c r="AV499" s="273"/>
      <c r="AW499" s="274"/>
      <c r="AX499" s="275"/>
      <c r="AY499" s="275"/>
      <c r="AZ499" s="273"/>
      <c r="BA499" s="274"/>
      <c r="BB499" s="275"/>
      <c r="BC499" s="275"/>
      <c r="BD499" s="273"/>
      <c r="BE499" s="274"/>
      <c r="BF499" s="275"/>
      <c r="BG499" s="275"/>
    </row>
    <row r="500">
      <c r="D500" s="273"/>
      <c r="E500" s="274"/>
      <c r="F500" s="275"/>
      <c r="G500" s="275"/>
      <c r="H500" s="273"/>
      <c r="I500" s="274"/>
      <c r="J500" s="275"/>
      <c r="K500" s="275"/>
      <c r="L500" s="273"/>
      <c r="M500" s="274"/>
      <c r="N500" s="275"/>
      <c r="O500" s="275"/>
      <c r="P500" s="273"/>
      <c r="Q500" s="274"/>
      <c r="R500" s="275"/>
      <c r="S500" s="278"/>
      <c r="T500" s="273"/>
      <c r="U500" s="274"/>
      <c r="V500" s="275"/>
      <c r="W500" s="275"/>
      <c r="X500" s="273"/>
      <c r="Y500" s="274"/>
      <c r="Z500" s="275"/>
      <c r="AA500" s="275"/>
      <c r="AB500" s="273"/>
      <c r="AC500" s="274"/>
      <c r="AD500" s="275"/>
      <c r="AE500" s="275"/>
      <c r="AF500" s="279"/>
      <c r="AG500" s="274"/>
      <c r="AH500" s="275"/>
      <c r="AI500" s="275"/>
      <c r="AJ500" s="273"/>
      <c r="AK500" s="274"/>
      <c r="AL500" s="275"/>
      <c r="AM500" s="275"/>
      <c r="AN500" s="273"/>
      <c r="AO500" s="274"/>
      <c r="AP500" s="275"/>
      <c r="AQ500" s="275"/>
      <c r="AR500" s="273"/>
      <c r="AS500" s="274"/>
      <c r="AT500" s="275"/>
      <c r="AU500" s="275"/>
      <c r="AV500" s="273"/>
      <c r="AW500" s="274"/>
      <c r="AX500" s="275"/>
      <c r="AY500" s="275"/>
      <c r="AZ500" s="273"/>
      <c r="BA500" s="274"/>
      <c r="BB500" s="275"/>
      <c r="BC500" s="275"/>
      <c r="BD500" s="273"/>
      <c r="BE500" s="274"/>
      <c r="BF500" s="275"/>
      <c r="BG500" s="275"/>
    </row>
    <row r="501">
      <c r="D501" s="273"/>
      <c r="E501" s="274"/>
      <c r="F501" s="275"/>
      <c r="G501" s="275"/>
      <c r="H501" s="273"/>
      <c r="I501" s="274"/>
      <c r="J501" s="275"/>
      <c r="K501" s="275"/>
      <c r="L501" s="273"/>
      <c r="M501" s="274"/>
      <c r="N501" s="275"/>
      <c r="O501" s="275"/>
      <c r="P501" s="273"/>
      <c r="Q501" s="274"/>
      <c r="R501" s="275"/>
      <c r="S501" s="278"/>
      <c r="T501" s="273"/>
      <c r="U501" s="274"/>
      <c r="V501" s="275"/>
      <c r="W501" s="275"/>
      <c r="X501" s="273"/>
      <c r="Y501" s="274"/>
      <c r="Z501" s="275"/>
      <c r="AA501" s="275"/>
      <c r="AB501" s="273"/>
      <c r="AC501" s="274"/>
      <c r="AD501" s="275"/>
      <c r="AE501" s="275"/>
      <c r="AF501" s="279"/>
      <c r="AG501" s="274"/>
      <c r="AH501" s="275"/>
      <c r="AI501" s="275"/>
      <c r="AJ501" s="273"/>
      <c r="AK501" s="274"/>
      <c r="AL501" s="275"/>
      <c r="AM501" s="275"/>
      <c r="AN501" s="273"/>
      <c r="AO501" s="274"/>
      <c r="AP501" s="275"/>
      <c r="AQ501" s="275"/>
      <c r="AR501" s="273"/>
      <c r="AS501" s="274"/>
      <c r="AT501" s="275"/>
      <c r="AU501" s="275"/>
      <c r="AV501" s="273"/>
      <c r="AW501" s="274"/>
      <c r="AX501" s="275"/>
      <c r="AY501" s="275"/>
      <c r="AZ501" s="273"/>
      <c r="BA501" s="274"/>
      <c r="BB501" s="275"/>
      <c r="BC501" s="275"/>
      <c r="BD501" s="273"/>
      <c r="BE501" s="274"/>
      <c r="BF501" s="275"/>
      <c r="BG501" s="275"/>
    </row>
    <row r="502">
      <c r="D502" s="273"/>
      <c r="E502" s="274"/>
      <c r="F502" s="275"/>
      <c r="G502" s="275"/>
      <c r="H502" s="273"/>
      <c r="I502" s="274"/>
      <c r="J502" s="275"/>
      <c r="K502" s="275"/>
      <c r="L502" s="273"/>
      <c r="M502" s="274"/>
      <c r="N502" s="275"/>
      <c r="O502" s="275"/>
      <c r="P502" s="273"/>
      <c r="Q502" s="274"/>
      <c r="R502" s="275"/>
      <c r="S502" s="278"/>
      <c r="T502" s="273"/>
      <c r="U502" s="274"/>
      <c r="V502" s="275"/>
      <c r="W502" s="275"/>
      <c r="X502" s="273"/>
      <c r="Y502" s="274"/>
      <c r="Z502" s="275"/>
      <c r="AA502" s="275"/>
      <c r="AB502" s="273"/>
      <c r="AC502" s="274"/>
      <c r="AD502" s="275"/>
      <c r="AE502" s="275"/>
      <c r="AF502" s="279"/>
      <c r="AG502" s="274"/>
      <c r="AH502" s="275"/>
      <c r="AI502" s="275"/>
      <c r="AJ502" s="273"/>
      <c r="AK502" s="274"/>
      <c r="AL502" s="275"/>
      <c r="AM502" s="275"/>
      <c r="AN502" s="273"/>
      <c r="AO502" s="274"/>
      <c r="AP502" s="275"/>
      <c r="AQ502" s="275"/>
      <c r="AR502" s="273"/>
      <c r="AS502" s="274"/>
      <c r="AT502" s="275"/>
      <c r="AU502" s="275"/>
      <c r="AV502" s="273"/>
      <c r="AW502" s="274"/>
      <c r="AX502" s="275"/>
      <c r="AY502" s="275"/>
      <c r="AZ502" s="273"/>
      <c r="BA502" s="274"/>
      <c r="BB502" s="275"/>
      <c r="BC502" s="275"/>
      <c r="BD502" s="273"/>
      <c r="BE502" s="274"/>
      <c r="BF502" s="275"/>
      <c r="BG502" s="275"/>
    </row>
    <row r="503">
      <c r="D503" s="273"/>
      <c r="E503" s="274"/>
      <c r="F503" s="275"/>
      <c r="G503" s="275"/>
      <c r="H503" s="273"/>
      <c r="I503" s="274"/>
      <c r="J503" s="275"/>
      <c r="K503" s="275"/>
      <c r="L503" s="273"/>
      <c r="M503" s="274"/>
      <c r="N503" s="275"/>
      <c r="O503" s="275"/>
      <c r="P503" s="273"/>
      <c r="Q503" s="274"/>
      <c r="R503" s="275"/>
      <c r="S503" s="278"/>
      <c r="T503" s="273"/>
      <c r="U503" s="274"/>
      <c r="V503" s="275"/>
      <c r="W503" s="275"/>
      <c r="X503" s="273"/>
      <c r="Y503" s="274"/>
      <c r="Z503" s="275"/>
      <c r="AA503" s="275"/>
      <c r="AB503" s="273"/>
      <c r="AC503" s="274"/>
      <c r="AD503" s="275"/>
      <c r="AE503" s="275"/>
      <c r="AF503" s="279"/>
      <c r="AG503" s="274"/>
      <c r="AH503" s="275"/>
      <c r="AI503" s="275"/>
      <c r="AJ503" s="273"/>
      <c r="AK503" s="274"/>
      <c r="AL503" s="275"/>
      <c r="AM503" s="275"/>
      <c r="AN503" s="273"/>
      <c r="AO503" s="274"/>
      <c r="AP503" s="275"/>
      <c r="AQ503" s="275"/>
      <c r="AR503" s="273"/>
      <c r="AS503" s="274"/>
      <c r="AT503" s="275"/>
      <c r="AU503" s="275"/>
      <c r="AV503" s="273"/>
      <c r="AW503" s="274"/>
      <c r="AX503" s="275"/>
      <c r="AY503" s="275"/>
      <c r="AZ503" s="273"/>
      <c r="BA503" s="274"/>
      <c r="BB503" s="275"/>
      <c r="BC503" s="275"/>
      <c r="BD503" s="273"/>
      <c r="BE503" s="274"/>
      <c r="BF503" s="275"/>
      <c r="BG503" s="275"/>
    </row>
    <row r="504">
      <c r="D504" s="273"/>
      <c r="E504" s="274"/>
      <c r="F504" s="275"/>
      <c r="G504" s="275"/>
      <c r="H504" s="273"/>
      <c r="I504" s="274"/>
      <c r="J504" s="275"/>
      <c r="K504" s="275"/>
      <c r="L504" s="273"/>
      <c r="M504" s="274"/>
      <c r="N504" s="275"/>
      <c r="O504" s="275"/>
      <c r="P504" s="273"/>
      <c r="Q504" s="274"/>
      <c r="R504" s="275"/>
      <c r="S504" s="278"/>
      <c r="T504" s="273"/>
      <c r="U504" s="274"/>
      <c r="V504" s="275"/>
      <c r="W504" s="275"/>
      <c r="X504" s="273"/>
      <c r="Y504" s="274"/>
      <c r="Z504" s="275"/>
      <c r="AA504" s="275"/>
      <c r="AB504" s="273"/>
      <c r="AC504" s="274"/>
      <c r="AD504" s="275"/>
      <c r="AE504" s="275"/>
      <c r="AF504" s="279"/>
      <c r="AG504" s="274"/>
      <c r="AH504" s="275"/>
      <c r="AI504" s="275"/>
      <c r="AJ504" s="273"/>
      <c r="AK504" s="274"/>
      <c r="AL504" s="275"/>
      <c r="AM504" s="275"/>
      <c r="AN504" s="273"/>
      <c r="AO504" s="274"/>
      <c r="AP504" s="275"/>
      <c r="AQ504" s="275"/>
      <c r="AR504" s="273"/>
      <c r="AS504" s="274"/>
      <c r="AT504" s="275"/>
      <c r="AU504" s="275"/>
      <c r="AV504" s="273"/>
      <c r="AW504" s="274"/>
      <c r="AX504" s="275"/>
      <c r="AY504" s="275"/>
      <c r="AZ504" s="273"/>
      <c r="BA504" s="274"/>
      <c r="BB504" s="275"/>
      <c r="BC504" s="275"/>
      <c r="BD504" s="273"/>
      <c r="BE504" s="274"/>
      <c r="BF504" s="275"/>
      <c r="BG504" s="275"/>
    </row>
    <row r="505">
      <c r="D505" s="273"/>
      <c r="E505" s="274"/>
      <c r="F505" s="275"/>
      <c r="G505" s="275"/>
      <c r="H505" s="273"/>
      <c r="I505" s="274"/>
      <c r="J505" s="275"/>
      <c r="K505" s="275"/>
      <c r="L505" s="273"/>
      <c r="M505" s="274"/>
      <c r="N505" s="275"/>
      <c r="O505" s="275"/>
      <c r="P505" s="273"/>
      <c r="Q505" s="274"/>
      <c r="R505" s="275"/>
      <c r="S505" s="278"/>
      <c r="T505" s="273"/>
      <c r="U505" s="274"/>
      <c r="V505" s="275"/>
      <c r="W505" s="275"/>
      <c r="X505" s="273"/>
      <c r="Y505" s="274"/>
      <c r="Z505" s="275"/>
      <c r="AA505" s="275"/>
      <c r="AB505" s="273"/>
      <c r="AC505" s="274"/>
      <c r="AD505" s="275"/>
      <c r="AE505" s="275"/>
      <c r="AF505" s="279"/>
      <c r="AG505" s="274"/>
      <c r="AH505" s="275"/>
      <c r="AI505" s="275"/>
      <c r="AJ505" s="273"/>
      <c r="AK505" s="274"/>
      <c r="AL505" s="275"/>
      <c r="AM505" s="275"/>
      <c r="AN505" s="273"/>
      <c r="AO505" s="274"/>
      <c r="AP505" s="275"/>
      <c r="AQ505" s="275"/>
      <c r="AR505" s="273"/>
      <c r="AS505" s="274"/>
      <c r="AT505" s="275"/>
      <c r="AU505" s="275"/>
      <c r="AV505" s="273"/>
      <c r="AW505" s="274"/>
      <c r="AX505" s="275"/>
      <c r="AY505" s="275"/>
      <c r="AZ505" s="273"/>
      <c r="BA505" s="274"/>
      <c r="BB505" s="275"/>
      <c r="BC505" s="275"/>
      <c r="BD505" s="273"/>
      <c r="BE505" s="274"/>
      <c r="BF505" s="275"/>
      <c r="BG505" s="275"/>
    </row>
    <row r="506">
      <c r="D506" s="273"/>
      <c r="E506" s="274"/>
      <c r="F506" s="275"/>
      <c r="G506" s="275"/>
      <c r="H506" s="273"/>
      <c r="I506" s="274"/>
      <c r="J506" s="275"/>
      <c r="K506" s="275"/>
      <c r="L506" s="273"/>
      <c r="M506" s="274"/>
      <c r="N506" s="275"/>
      <c r="O506" s="275"/>
      <c r="P506" s="273"/>
      <c r="Q506" s="274"/>
      <c r="R506" s="275"/>
      <c r="S506" s="278"/>
      <c r="T506" s="273"/>
      <c r="U506" s="274"/>
      <c r="V506" s="275"/>
      <c r="W506" s="275"/>
      <c r="X506" s="273"/>
      <c r="Y506" s="274"/>
      <c r="Z506" s="275"/>
      <c r="AA506" s="275"/>
      <c r="AB506" s="273"/>
      <c r="AC506" s="274"/>
      <c r="AD506" s="275"/>
      <c r="AE506" s="275"/>
      <c r="AF506" s="279"/>
      <c r="AG506" s="274"/>
      <c r="AH506" s="275"/>
      <c r="AI506" s="275"/>
      <c r="AJ506" s="273"/>
      <c r="AK506" s="274"/>
      <c r="AL506" s="275"/>
      <c r="AM506" s="275"/>
      <c r="AN506" s="273"/>
      <c r="AO506" s="274"/>
      <c r="AP506" s="275"/>
      <c r="AQ506" s="275"/>
      <c r="AR506" s="273"/>
      <c r="AS506" s="274"/>
      <c r="AT506" s="275"/>
      <c r="AU506" s="275"/>
      <c r="AV506" s="273"/>
      <c r="AW506" s="274"/>
      <c r="AX506" s="275"/>
      <c r="AY506" s="275"/>
      <c r="AZ506" s="273"/>
      <c r="BA506" s="274"/>
      <c r="BB506" s="275"/>
      <c r="BC506" s="275"/>
      <c r="BD506" s="273"/>
      <c r="BE506" s="274"/>
      <c r="BF506" s="275"/>
      <c r="BG506" s="275"/>
    </row>
    <row r="507">
      <c r="D507" s="273"/>
      <c r="E507" s="274"/>
      <c r="F507" s="275"/>
      <c r="G507" s="275"/>
      <c r="H507" s="273"/>
      <c r="I507" s="274"/>
      <c r="J507" s="275"/>
      <c r="K507" s="275"/>
      <c r="L507" s="273"/>
      <c r="M507" s="274"/>
      <c r="N507" s="275"/>
      <c r="O507" s="275"/>
      <c r="P507" s="273"/>
      <c r="Q507" s="274"/>
      <c r="R507" s="275"/>
      <c r="S507" s="278"/>
      <c r="T507" s="273"/>
      <c r="U507" s="274"/>
      <c r="V507" s="275"/>
      <c r="W507" s="275"/>
      <c r="X507" s="273"/>
      <c r="Y507" s="274"/>
      <c r="Z507" s="275"/>
      <c r="AA507" s="275"/>
      <c r="AB507" s="273"/>
      <c r="AC507" s="274"/>
      <c r="AD507" s="275"/>
      <c r="AE507" s="275"/>
      <c r="AF507" s="279"/>
      <c r="AG507" s="274"/>
      <c r="AH507" s="275"/>
      <c r="AI507" s="275"/>
      <c r="AJ507" s="273"/>
      <c r="AK507" s="274"/>
      <c r="AL507" s="275"/>
      <c r="AM507" s="275"/>
      <c r="AN507" s="273"/>
      <c r="AO507" s="274"/>
      <c r="AP507" s="275"/>
      <c r="AQ507" s="275"/>
      <c r="AR507" s="273"/>
      <c r="AS507" s="274"/>
      <c r="AT507" s="275"/>
      <c r="AU507" s="275"/>
      <c r="AV507" s="273"/>
      <c r="AW507" s="274"/>
      <c r="AX507" s="275"/>
      <c r="AY507" s="275"/>
      <c r="AZ507" s="273"/>
      <c r="BA507" s="274"/>
      <c r="BB507" s="275"/>
      <c r="BC507" s="275"/>
      <c r="BD507" s="273"/>
      <c r="BE507" s="274"/>
      <c r="BF507" s="275"/>
      <c r="BG507" s="275"/>
    </row>
    <row r="508">
      <c r="D508" s="273"/>
      <c r="E508" s="274"/>
      <c r="F508" s="275"/>
      <c r="G508" s="275"/>
      <c r="H508" s="273"/>
      <c r="I508" s="274"/>
      <c r="J508" s="275"/>
      <c r="K508" s="275"/>
      <c r="L508" s="273"/>
      <c r="M508" s="274"/>
      <c r="N508" s="275"/>
      <c r="O508" s="275"/>
      <c r="P508" s="273"/>
      <c r="Q508" s="274"/>
      <c r="R508" s="275"/>
      <c r="S508" s="278"/>
      <c r="T508" s="273"/>
      <c r="U508" s="274"/>
      <c r="V508" s="275"/>
      <c r="W508" s="275"/>
      <c r="X508" s="273"/>
      <c r="Y508" s="274"/>
      <c r="Z508" s="275"/>
      <c r="AA508" s="275"/>
      <c r="AB508" s="273"/>
      <c r="AC508" s="274"/>
      <c r="AD508" s="275"/>
      <c r="AE508" s="275"/>
      <c r="AF508" s="279"/>
      <c r="AG508" s="274"/>
      <c r="AH508" s="275"/>
      <c r="AI508" s="275"/>
      <c r="AJ508" s="273"/>
      <c r="AK508" s="274"/>
      <c r="AL508" s="275"/>
      <c r="AM508" s="275"/>
      <c r="AN508" s="273"/>
      <c r="AO508" s="274"/>
      <c r="AP508" s="275"/>
      <c r="AQ508" s="275"/>
      <c r="AR508" s="273"/>
      <c r="AS508" s="274"/>
      <c r="AT508" s="275"/>
      <c r="AU508" s="275"/>
      <c r="AV508" s="273"/>
      <c r="AW508" s="274"/>
      <c r="AX508" s="275"/>
      <c r="AY508" s="275"/>
      <c r="AZ508" s="273"/>
      <c r="BA508" s="274"/>
      <c r="BB508" s="275"/>
      <c r="BC508" s="275"/>
      <c r="BD508" s="273"/>
      <c r="BE508" s="274"/>
      <c r="BF508" s="275"/>
      <c r="BG508" s="275"/>
    </row>
    <row r="509">
      <c r="D509" s="273"/>
      <c r="E509" s="274"/>
      <c r="F509" s="275"/>
      <c r="G509" s="275"/>
      <c r="H509" s="273"/>
      <c r="I509" s="274"/>
      <c r="J509" s="275"/>
      <c r="K509" s="275"/>
      <c r="L509" s="273"/>
      <c r="M509" s="274"/>
      <c r="N509" s="275"/>
      <c r="O509" s="275"/>
      <c r="P509" s="273"/>
      <c r="Q509" s="274"/>
      <c r="R509" s="275"/>
      <c r="S509" s="278"/>
      <c r="T509" s="273"/>
      <c r="U509" s="274"/>
      <c r="V509" s="275"/>
      <c r="W509" s="275"/>
      <c r="X509" s="273"/>
      <c r="Y509" s="274"/>
      <c r="Z509" s="275"/>
      <c r="AA509" s="275"/>
      <c r="AB509" s="273"/>
      <c r="AC509" s="274"/>
      <c r="AD509" s="275"/>
      <c r="AE509" s="275"/>
      <c r="AF509" s="279"/>
      <c r="AG509" s="274"/>
      <c r="AH509" s="275"/>
      <c r="AI509" s="275"/>
      <c r="AJ509" s="273"/>
      <c r="AK509" s="274"/>
      <c r="AL509" s="275"/>
      <c r="AM509" s="275"/>
      <c r="AN509" s="273"/>
      <c r="AO509" s="274"/>
      <c r="AP509" s="275"/>
      <c r="AQ509" s="275"/>
      <c r="AR509" s="273"/>
      <c r="AS509" s="274"/>
      <c r="AT509" s="275"/>
      <c r="AU509" s="275"/>
      <c r="AV509" s="273"/>
      <c r="AW509" s="274"/>
      <c r="AX509" s="275"/>
      <c r="AY509" s="275"/>
      <c r="AZ509" s="273"/>
      <c r="BA509" s="274"/>
      <c r="BB509" s="275"/>
      <c r="BC509" s="275"/>
      <c r="BD509" s="273"/>
      <c r="BE509" s="274"/>
      <c r="BF509" s="275"/>
      <c r="BG509" s="275"/>
    </row>
    <row r="510">
      <c r="D510" s="273"/>
      <c r="E510" s="274"/>
      <c r="F510" s="275"/>
      <c r="G510" s="275"/>
      <c r="H510" s="273"/>
      <c r="I510" s="274"/>
      <c r="J510" s="275"/>
      <c r="K510" s="275"/>
      <c r="L510" s="273"/>
      <c r="M510" s="274"/>
      <c r="N510" s="275"/>
      <c r="O510" s="275"/>
      <c r="P510" s="273"/>
      <c r="Q510" s="274"/>
      <c r="R510" s="275"/>
      <c r="S510" s="278"/>
      <c r="T510" s="273"/>
      <c r="U510" s="274"/>
      <c r="V510" s="275"/>
      <c r="W510" s="275"/>
      <c r="X510" s="273"/>
      <c r="Y510" s="274"/>
      <c r="Z510" s="275"/>
      <c r="AA510" s="275"/>
      <c r="AB510" s="273"/>
      <c r="AC510" s="274"/>
      <c r="AD510" s="275"/>
      <c r="AE510" s="275"/>
      <c r="AF510" s="279"/>
      <c r="AG510" s="274"/>
      <c r="AH510" s="275"/>
      <c r="AI510" s="275"/>
      <c r="AJ510" s="273"/>
      <c r="AK510" s="274"/>
      <c r="AL510" s="275"/>
      <c r="AM510" s="275"/>
      <c r="AN510" s="273"/>
      <c r="AO510" s="274"/>
      <c r="AP510" s="275"/>
      <c r="AQ510" s="275"/>
      <c r="AR510" s="273"/>
      <c r="AS510" s="274"/>
      <c r="AT510" s="275"/>
      <c r="AU510" s="275"/>
      <c r="AV510" s="273"/>
      <c r="AW510" s="274"/>
      <c r="AX510" s="275"/>
      <c r="AY510" s="275"/>
      <c r="AZ510" s="273"/>
      <c r="BA510" s="274"/>
      <c r="BB510" s="275"/>
      <c r="BC510" s="275"/>
      <c r="BD510" s="273"/>
      <c r="BE510" s="274"/>
      <c r="BF510" s="275"/>
      <c r="BG510" s="275"/>
    </row>
    <row r="511">
      <c r="D511" s="273"/>
      <c r="E511" s="274"/>
      <c r="F511" s="275"/>
      <c r="G511" s="275"/>
      <c r="H511" s="273"/>
      <c r="I511" s="274"/>
      <c r="J511" s="275"/>
      <c r="K511" s="275"/>
      <c r="L511" s="273"/>
      <c r="M511" s="274"/>
      <c r="N511" s="275"/>
      <c r="O511" s="275"/>
      <c r="P511" s="273"/>
      <c r="Q511" s="274"/>
      <c r="R511" s="275"/>
      <c r="S511" s="278"/>
      <c r="T511" s="273"/>
      <c r="U511" s="274"/>
      <c r="V511" s="275"/>
      <c r="W511" s="275"/>
      <c r="X511" s="273"/>
      <c r="Y511" s="274"/>
      <c r="Z511" s="275"/>
      <c r="AA511" s="275"/>
      <c r="AB511" s="273"/>
      <c r="AC511" s="274"/>
      <c r="AD511" s="275"/>
      <c r="AE511" s="275"/>
      <c r="AF511" s="279"/>
      <c r="AG511" s="274"/>
      <c r="AH511" s="275"/>
      <c r="AI511" s="275"/>
      <c r="AJ511" s="273"/>
      <c r="AK511" s="274"/>
      <c r="AL511" s="275"/>
      <c r="AM511" s="275"/>
      <c r="AN511" s="273"/>
      <c r="AO511" s="274"/>
      <c r="AP511" s="275"/>
      <c r="AQ511" s="275"/>
      <c r="AR511" s="273"/>
      <c r="AS511" s="274"/>
      <c r="AT511" s="275"/>
      <c r="AU511" s="275"/>
      <c r="AV511" s="273"/>
      <c r="AW511" s="274"/>
      <c r="AX511" s="275"/>
      <c r="AY511" s="275"/>
      <c r="AZ511" s="273"/>
      <c r="BA511" s="274"/>
      <c r="BB511" s="275"/>
      <c r="BC511" s="275"/>
      <c r="BD511" s="273"/>
      <c r="BE511" s="274"/>
      <c r="BF511" s="275"/>
      <c r="BG511" s="275"/>
    </row>
    <row r="512">
      <c r="D512" s="273"/>
      <c r="E512" s="274"/>
      <c r="F512" s="275"/>
      <c r="G512" s="275"/>
      <c r="H512" s="273"/>
      <c r="I512" s="274"/>
      <c r="J512" s="275"/>
      <c r="K512" s="275"/>
      <c r="L512" s="273"/>
      <c r="M512" s="274"/>
      <c r="N512" s="275"/>
      <c r="O512" s="275"/>
      <c r="P512" s="273"/>
      <c r="Q512" s="274"/>
      <c r="R512" s="275"/>
      <c r="S512" s="278"/>
      <c r="T512" s="273"/>
      <c r="U512" s="274"/>
      <c r="V512" s="275"/>
      <c r="W512" s="275"/>
      <c r="X512" s="273"/>
      <c r="Y512" s="274"/>
      <c r="Z512" s="275"/>
      <c r="AA512" s="275"/>
      <c r="AB512" s="273"/>
      <c r="AC512" s="274"/>
      <c r="AD512" s="275"/>
      <c r="AE512" s="275"/>
      <c r="AF512" s="279"/>
      <c r="AG512" s="274"/>
      <c r="AH512" s="275"/>
      <c r="AI512" s="275"/>
      <c r="AJ512" s="273"/>
      <c r="AK512" s="274"/>
      <c r="AL512" s="275"/>
      <c r="AM512" s="275"/>
      <c r="AN512" s="273"/>
      <c r="AO512" s="274"/>
      <c r="AP512" s="275"/>
      <c r="AQ512" s="275"/>
      <c r="AR512" s="273"/>
      <c r="AS512" s="274"/>
      <c r="AT512" s="275"/>
      <c r="AU512" s="275"/>
      <c r="AV512" s="273"/>
      <c r="AW512" s="274"/>
      <c r="AX512" s="275"/>
      <c r="AY512" s="275"/>
      <c r="AZ512" s="273"/>
      <c r="BA512" s="274"/>
      <c r="BB512" s="275"/>
      <c r="BC512" s="275"/>
      <c r="BD512" s="273"/>
      <c r="BE512" s="274"/>
      <c r="BF512" s="275"/>
      <c r="BG512" s="275"/>
    </row>
    <row r="513">
      <c r="D513" s="273"/>
      <c r="E513" s="274"/>
      <c r="F513" s="275"/>
      <c r="G513" s="275"/>
      <c r="H513" s="273"/>
      <c r="I513" s="274"/>
      <c r="J513" s="275"/>
      <c r="K513" s="275"/>
      <c r="L513" s="273"/>
      <c r="M513" s="274"/>
      <c r="N513" s="275"/>
      <c r="O513" s="275"/>
      <c r="P513" s="273"/>
      <c r="Q513" s="274"/>
      <c r="R513" s="275"/>
      <c r="S513" s="278"/>
      <c r="T513" s="273"/>
      <c r="U513" s="274"/>
      <c r="V513" s="275"/>
      <c r="W513" s="275"/>
      <c r="X513" s="273"/>
      <c r="Y513" s="274"/>
      <c r="Z513" s="275"/>
      <c r="AA513" s="275"/>
      <c r="AB513" s="273"/>
      <c r="AC513" s="274"/>
      <c r="AD513" s="275"/>
      <c r="AE513" s="275"/>
      <c r="AF513" s="279"/>
      <c r="AG513" s="274"/>
      <c r="AH513" s="275"/>
      <c r="AI513" s="275"/>
      <c r="AJ513" s="273"/>
      <c r="AK513" s="274"/>
      <c r="AL513" s="275"/>
      <c r="AM513" s="275"/>
      <c r="AN513" s="273"/>
      <c r="AO513" s="274"/>
      <c r="AP513" s="275"/>
      <c r="AQ513" s="275"/>
      <c r="AR513" s="273"/>
      <c r="AS513" s="274"/>
      <c r="AT513" s="275"/>
      <c r="AU513" s="275"/>
      <c r="AV513" s="273"/>
      <c r="AW513" s="274"/>
      <c r="AX513" s="275"/>
      <c r="AY513" s="275"/>
      <c r="AZ513" s="273"/>
      <c r="BA513" s="274"/>
      <c r="BB513" s="275"/>
      <c r="BC513" s="275"/>
      <c r="BD513" s="273"/>
      <c r="BE513" s="274"/>
      <c r="BF513" s="275"/>
      <c r="BG513" s="275"/>
    </row>
    <row r="514">
      <c r="D514" s="273"/>
      <c r="E514" s="274"/>
      <c r="F514" s="275"/>
      <c r="G514" s="275"/>
      <c r="H514" s="273"/>
      <c r="I514" s="274"/>
      <c r="J514" s="275"/>
      <c r="K514" s="275"/>
      <c r="L514" s="273"/>
      <c r="M514" s="274"/>
      <c r="N514" s="275"/>
      <c r="O514" s="275"/>
      <c r="P514" s="273"/>
      <c r="Q514" s="274"/>
      <c r="R514" s="275"/>
      <c r="S514" s="278"/>
      <c r="T514" s="273"/>
      <c r="U514" s="274"/>
      <c r="V514" s="275"/>
      <c r="W514" s="275"/>
      <c r="X514" s="273"/>
      <c r="Y514" s="274"/>
      <c r="Z514" s="275"/>
      <c r="AA514" s="275"/>
      <c r="AB514" s="273"/>
      <c r="AC514" s="274"/>
      <c r="AD514" s="275"/>
      <c r="AE514" s="275"/>
      <c r="AF514" s="279"/>
      <c r="AG514" s="274"/>
      <c r="AH514" s="275"/>
      <c r="AI514" s="275"/>
      <c r="AJ514" s="273"/>
      <c r="AK514" s="274"/>
      <c r="AL514" s="275"/>
      <c r="AM514" s="275"/>
      <c r="AN514" s="273"/>
      <c r="AO514" s="274"/>
      <c r="AP514" s="275"/>
      <c r="AQ514" s="275"/>
      <c r="AR514" s="273"/>
      <c r="AS514" s="274"/>
      <c r="AT514" s="275"/>
      <c r="AU514" s="275"/>
      <c r="AV514" s="273"/>
      <c r="AW514" s="274"/>
      <c r="AX514" s="275"/>
      <c r="AY514" s="275"/>
      <c r="AZ514" s="273"/>
      <c r="BA514" s="274"/>
      <c r="BB514" s="275"/>
      <c r="BC514" s="275"/>
      <c r="BD514" s="273"/>
      <c r="BE514" s="274"/>
      <c r="BF514" s="275"/>
      <c r="BG514" s="275"/>
    </row>
    <row r="515">
      <c r="D515" s="273"/>
      <c r="E515" s="274"/>
      <c r="F515" s="275"/>
      <c r="G515" s="275"/>
      <c r="H515" s="273"/>
      <c r="I515" s="274"/>
      <c r="J515" s="275"/>
      <c r="K515" s="275"/>
      <c r="L515" s="273"/>
      <c r="M515" s="274"/>
      <c r="N515" s="275"/>
      <c r="O515" s="275"/>
      <c r="P515" s="273"/>
      <c r="Q515" s="274"/>
      <c r="R515" s="275"/>
      <c r="S515" s="278"/>
      <c r="T515" s="273"/>
      <c r="U515" s="274"/>
      <c r="V515" s="275"/>
      <c r="W515" s="275"/>
      <c r="X515" s="273"/>
      <c r="Y515" s="274"/>
      <c r="Z515" s="275"/>
      <c r="AA515" s="275"/>
      <c r="AB515" s="273"/>
      <c r="AC515" s="274"/>
      <c r="AD515" s="275"/>
      <c r="AE515" s="275"/>
      <c r="AF515" s="279"/>
      <c r="AG515" s="274"/>
      <c r="AH515" s="275"/>
      <c r="AI515" s="275"/>
      <c r="AJ515" s="273"/>
      <c r="AK515" s="274"/>
      <c r="AL515" s="275"/>
      <c r="AM515" s="275"/>
      <c r="AN515" s="273"/>
      <c r="AO515" s="274"/>
      <c r="AP515" s="275"/>
      <c r="AQ515" s="275"/>
      <c r="AR515" s="273"/>
      <c r="AS515" s="274"/>
      <c r="AT515" s="275"/>
      <c r="AU515" s="275"/>
      <c r="AV515" s="273"/>
      <c r="AW515" s="274"/>
      <c r="AX515" s="275"/>
      <c r="AY515" s="275"/>
      <c r="AZ515" s="273"/>
      <c r="BA515" s="274"/>
      <c r="BB515" s="275"/>
      <c r="BC515" s="275"/>
      <c r="BD515" s="273"/>
      <c r="BE515" s="274"/>
      <c r="BF515" s="275"/>
      <c r="BG515" s="275"/>
    </row>
    <row r="516">
      <c r="D516" s="273"/>
      <c r="E516" s="274"/>
      <c r="F516" s="275"/>
      <c r="G516" s="275"/>
      <c r="H516" s="273"/>
      <c r="I516" s="274"/>
      <c r="J516" s="275"/>
      <c r="K516" s="275"/>
      <c r="L516" s="273"/>
      <c r="M516" s="274"/>
      <c r="N516" s="275"/>
      <c r="O516" s="275"/>
      <c r="P516" s="273"/>
      <c r="Q516" s="274"/>
      <c r="R516" s="275"/>
      <c r="S516" s="278"/>
      <c r="T516" s="273"/>
      <c r="U516" s="274"/>
      <c r="V516" s="275"/>
      <c r="W516" s="275"/>
      <c r="X516" s="273"/>
      <c r="Y516" s="274"/>
      <c r="Z516" s="275"/>
      <c r="AA516" s="275"/>
      <c r="AB516" s="273"/>
      <c r="AC516" s="274"/>
      <c r="AD516" s="275"/>
      <c r="AE516" s="275"/>
      <c r="AF516" s="279"/>
      <c r="AG516" s="274"/>
      <c r="AH516" s="275"/>
      <c r="AI516" s="275"/>
      <c r="AJ516" s="273"/>
      <c r="AK516" s="274"/>
      <c r="AL516" s="275"/>
      <c r="AM516" s="275"/>
      <c r="AN516" s="273"/>
      <c r="AO516" s="274"/>
      <c r="AP516" s="275"/>
      <c r="AQ516" s="275"/>
      <c r="AR516" s="273"/>
      <c r="AS516" s="274"/>
      <c r="AT516" s="275"/>
      <c r="AU516" s="275"/>
      <c r="AV516" s="273"/>
      <c r="AW516" s="274"/>
      <c r="AX516" s="275"/>
      <c r="AY516" s="275"/>
      <c r="AZ516" s="273"/>
      <c r="BA516" s="274"/>
      <c r="BB516" s="275"/>
      <c r="BC516" s="275"/>
      <c r="BD516" s="273"/>
      <c r="BE516" s="274"/>
      <c r="BF516" s="275"/>
      <c r="BG516" s="275"/>
    </row>
    <row r="517">
      <c r="D517" s="273"/>
      <c r="E517" s="274"/>
      <c r="F517" s="275"/>
      <c r="G517" s="275"/>
      <c r="H517" s="273"/>
      <c r="I517" s="274"/>
      <c r="J517" s="275"/>
      <c r="K517" s="275"/>
      <c r="L517" s="273"/>
      <c r="M517" s="274"/>
      <c r="N517" s="275"/>
      <c r="O517" s="275"/>
      <c r="P517" s="273"/>
      <c r="Q517" s="274"/>
      <c r="R517" s="275"/>
      <c r="S517" s="278"/>
      <c r="T517" s="273"/>
      <c r="U517" s="274"/>
      <c r="V517" s="275"/>
      <c r="W517" s="275"/>
      <c r="X517" s="273"/>
      <c r="Y517" s="274"/>
      <c r="Z517" s="275"/>
      <c r="AA517" s="275"/>
      <c r="AB517" s="273"/>
      <c r="AC517" s="274"/>
      <c r="AD517" s="275"/>
      <c r="AE517" s="275"/>
      <c r="AF517" s="279"/>
      <c r="AG517" s="274"/>
      <c r="AH517" s="275"/>
      <c r="AI517" s="275"/>
      <c r="AJ517" s="273"/>
      <c r="AK517" s="274"/>
      <c r="AL517" s="275"/>
      <c r="AM517" s="275"/>
      <c r="AN517" s="273"/>
      <c r="AO517" s="274"/>
      <c r="AP517" s="275"/>
      <c r="AQ517" s="275"/>
      <c r="AR517" s="273"/>
      <c r="AS517" s="274"/>
      <c r="AT517" s="275"/>
      <c r="AU517" s="275"/>
      <c r="AV517" s="273"/>
      <c r="AW517" s="274"/>
      <c r="AX517" s="275"/>
      <c r="AY517" s="275"/>
      <c r="AZ517" s="273"/>
      <c r="BA517" s="274"/>
      <c r="BB517" s="275"/>
      <c r="BC517" s="275"/>
      <c r="BD517" s="273"/>
      <c r="BE517" s="274"/>
      <c r="BF517" s="275"/>
      <c r="BG517" s="275"/>
    </row>
    <row r="518">
      <c r="D518" s="273"/>
      <c r="E518" s="274"/>
      <c r="F518" s="275"/>
      <c r="G518" s="275"/>
      <c r="H518" s="273"/>
      <c r="I518" s="274"/>
      <c r="J518" s="275"/>
      <c r="K518" s="275"/>
      <c r="L518" s="273"/>
      <c r="M518" s="274"/>
      <c r="N518" s="275"/>
      <c r="O518" s="275"/>
      <c r="P518" s="273"/>
      <c r="Q518" s="274"/>
      <c r="R518" s="275"/>
      <c r="S518" s="278"/>
      <c r="T518" s="273"/>
      <c r="U518" s="274"/>
      <c r="V518" s="275"/>
      <c r="W518" s="275"/>
      <c r="X518" s="273"/>
      <c r="Y518" s="274"/>
      <c r="Z518" s="275"/>
      <c r="AA518" s="275"/>
      <c r="AB518" s="273"/>
      <c r="AC518" s="274"/>
      <c r="AD518" s="275"/>
      <c r="AE518" s="275"/>
      <c r="AF518" s="279"/>
      <c r="AG518" s="274"/>
      <c r="AH518" s="275"/>
      <c r="AI518" s="275"/>
      <c r="AJ518" s="273"/>
      <c r="AK518" s="274"/>
      <c r="AL518" s="275"/>
      <c r="AM518" s="275"/>
      <c r="AN518" s="273"/>
      <c r="AO518" s="274"/>
      <c r="AP518" s="275"/>
      <c r="AQ518" s="275"/>
      <c r="AR518" s="273"/>
      <c r="AS518" s="274"/>
      <c r="AT518" s="275"/>
      <c r="AU518" s="275"/>
      <c r="AV518" s="273"/>
      <c r="AW518" s="274"/>
      <c r="AX518" s="275"/>
      <c r="AY518" s="275"/>
      <c r="AZ518" s="273"/>
      <c r="BA518" s="274"/>
      <c r="BB518" s="275"/>
      <c r="BC518" s="275"/>
      <c r="BD518" s="273"/>
      <c r="BE518" s="274"/>
      <c r="BF518" s="275"/>
      <c r="BG518" s="275"/>
    </row>
    <row r="519">
      <c r="D519" s="273"/>
      <c r="E519" s="274"/>
      <c r="F519" s="275"/>
      <c r="G519" s="275"/>
      <c r="H519" s="273"/>
      <c r="I519" s="274"/>
      <c r="J519" s="275"/>
      <c r="K519" s="275"/>
      <c r="L519" s="273"/>
      <c r="M519" s="274"/>
      <c r="N519" s="275"/>
      <c r="O519" s="275"/>
      <c r="P519" s="273"/>
      <c r="Q519" s="274"/>
      <c r="R519" s="275"/>
      <c r="S519" s="278"/>
      <c r="T519" s="273"/>
      <c r="U519" s="274"/>
      <c r="V519" s="275"/>
      <c r="W519" s="275"/>
      <c r="X519" s="273"/>
      <c r="Y519" s="274"/>
      <c r="Z519" s="275"/>
      <c r="AA519" s="275"/>
      <c r="AB519" s="273"/>
      <c r="AC519" s="274"/>
      <c r="AD519" s="275"/>
      <c r="AE519" s="275"/>
      <c r="AF519" s="279"/>
      <c r="AG519" s="274"/>
      <c r="AH519" s="275"/>
      <c r="AI519" s="275"/>
      <c r="AJ519" s="273"/>
      <c r="AK519" s="274"/>
      <c r="AL519" s="275"/>
      <c r="AM519" s="275"/>
      <c r="AN519" s="273"/>
      <c r="AO519" s="274"/>
      <c r="AP519" s="275"/>
      <c r="AQ519" s="275"/>
      <c r="AR519" s="273"/>
      <c r="AS519" s="274"/>
      <c r="AT519" s="275"/>
      <c r="AU519" s="275"/>
      <c r="AV519" s="273"/>
      <c r="AW519" s="274"/>
      <c r="AX519" s="275"/>
      <c r="AY519" s="275"/>
      <c r="AZ519" s="273"/>
      <c r="BA519" s="274"/>
      <c r="BB519" s="275"/>
      <c r="BC519" s="275"/>
      <c r="BD519" s="273"/>
      <c r="BE519" s="274"/>
      <c r="BF519" s="275"/>
      <c r="BG519" s="275"/>
    </row>
    <row r="520">
      <c r="D520" s="273"/>
      <c r="E520" s="274"/>
      <c r="F520" s="275"/>
      <c r="G520" s="275"/>
      <c r="H520" s="273"/>
      <c r="I520" s="274"/>
      <c r="J520" s="275"/>
      <c r="K520" s="275"/>
      <c r="L520" s="273"/>
      <c r="M520" s="274"/>
      <c r="N520" s="275"/>
      <c r="O520" s="275"/>
      <c r="P520" s="273"/>
      <c r="Q520" s="274"/>
      <c r="R520" s="275"/>
      <c r="S520" s="278"/>
      <c r="T520" s="273"/>
      <c r="U520" s="274"/>
      <c r="V520" s="275"/>
      <c r="W520" s="275"/>
      <c r="X520" s="273"/>
      <c r="Y520" s="274"/>
      <c r="Z520" s="275"/>
      <c r="AA520" s="275"/>
      <c r="AB520" s="273"/>
      <c r="AC520" s="274"/>
      <c r="AD520" s="275"/>
      <c r="AE520" s="275"/>
      <c r="AF520" s="279"/>
      <c r="AG520" s="274"/>
      <c r="AH520" s="275"/>
      <c r="AI520" s="275"/>
      <c r="AJ520" s="273"/>
      <c r="AK520" s="274"/>
      <c r="AL520" s="275"/>
      <c r="AM520" s="275"/>
      <c r="AN520" s="273"/>
      <c r="AO520" s="274"/>
      <c r="AP520" s="275"/>
      <c r="AQ520" s="275"/>
      <c r="AR520" s="273"/>
      <c r="AS520" s="274"/>
      <c r="AT520" s="275"/>
      <c r="AU520" s="275"/>
      <c r="AV520" s="273"/>
      <c r="AW520" s="274"/>
      <c r="AX520" s="275"/>
      <c r="AY520" s="275"/>
      <c r="AZ520" s="273"/>
      <c r="BA520" s="274"/>
      <c r="BB520" s="275"/>
      <c r="BC520" s="275"/>
      <c r="BD520" s="273"/>
      <c r="BE520" s="274"/>
      <c r="BF520" s="275"/>
      <c r="BG520" s="275"/>
    </row>
    <row r="521">
      <c r="D521" s="273"/>
      <c r="E521" s="274"/>
      <c r="F521" s="275"/>
      <c r="G521" s="275"/>
      <c r="H521" s="273"/>
      <c r="I521" s="274"/>
      <c r="J521" s="275"/>
      <c r="K521" s="275"/>
      <c r="L521" s="273"/>
      <c r="M521" s="274"/>
      <c r="N521" s="275"/>
      <c r="O521" s="275"/>
      <c r="P521" s="273"/>
      <c r="Q521" s="274"/>
      <c r="R521" s="275"/>
      <c r="S521" s="278"/>
      <c r="T521" s="273"/>
      <c r="U521" s="274"/>
      <c r="V521" s="275"/>
      <c r="W521" s="275"/>
      <c r="X521" s="273"/>
      <c r="Y521" s="274"/>
      <c r="Z521" s="275"/>
      <c r="AA521" s="275"/>
      <c r="AB521" s="273"/>
      <c r="AC521" s="274"/>
      <c r="AD521" s="275"/>
      <c r="AE521" s="275"/>
      <c r="AF521" s="279"/>
      <c r="AG521" s="274"/>
      <c r="AH521" s="275"/>
      <c r="AI521" s="275"/>
      <c r="AJ521" s="273"/>
      <c r="AK521" s="274"/>
      <c r="AL521" s="275"/>
      <c r="AM521" s="275"/>
      <c r="AN521" s="273"/>
      <c r="AO521" s="274"/>
      <c r="AP521" s="275"/>
      <c r="AQ521" s="275"/>
      <c r="AR521" s="273"/>
      <c r="AS521" s="274"/>
      <c r="AT521" s="275"/>
      <c r="AU521" s="275"/>
      <c r="AV521" s="273"/>
      <c r="AW521" s="274"/>
      <c r="AX521" s="275"/>
      <c r="AY521" s="275"/>
      <c r="AZ521" s="273"/>
      <c r="BA521" s="274"/>
      <c r="BB521" s="275"/>
      <c r="BC521" s="275"/>
      <c r="BD521" s="273"/>
      <c r="BE521" s="274"/>
      <c r="BF521" s="275"/>
      <c r="BG521" s="275"/>
    </row>
    <row r="522">
      <c r="D522" s="273"/>
      <c r="E522" s="274"/>
      <c r="F522" s="275"/>
      <c r="G522" s="275"/>
      <c r="H522" s="273"/>
      <c r="I522" s="274"/>
      <c r="J522" s="275"/>
      <c r="K522" s="275"/>
      <c r="L522" s="273"/>
      <c r="M522" s="274"/>
      <c r="N522" s="275"/>
      <c r="O522" s="275"/>
      <c r="P522" s="273"/>
      <c r="Q522" s="274"/>
      <c r="R522" s="275"/>
      <c r="S522" s="278"/>
      <c r="T522" s="273"/>
      <c r="U522" s="274"/>
      <c r="V522" s="275"/>
      <c r="W522" s="275"/>
      <c r="X522" s="273"/>
      <c r="Y522" s="274"/>
      <c r="Z522" s="275"/>
      <c r="AA522" s="275"/>
      <c r="AB522" s="273"/>
      <c r="AC522" s="274"/>
      <c r="AD522" s="275"/>
      <c r="AE522" s="275"/>
      <c r="AF522" s="279"/>
      <c r="AG522" s="274"/>
      <c r="AH522" s="275"/>
      <c r="AI522" s="275"/>
      <c r="AJ522" s="273"/>
      <c r="AK522" s="274"/>
      <c r="AL522" s="275"/>
      <c r="AM522" s="275"/>
      <c r="AN522" s="273"/>
      <c r="AO522" s="274"/>
      <c r="AP522" s="275"/>
      <c r="AQ522" s="275"/>
      <c r="AR522" s="273"/>
      <c r="AS522" s="274"/>
      <c r="AT522" s="275"/>
      <c r="AU522" s="275"/>
      <c r="AV522" s="273"/>
      <c r="AW522" s="274"/>
      <c r="AX522" s="275"/>
      <c r="AY522" s="275"/>
      <c r="AZ522" s="273"/>
      <c r="BA522" s="274"/>
      <c r="BB522" s="275"/>
      <c r="BC522" s="275"/>
      <c r="BD522" s="273"/>
      <c r="BE522" s="274"/>
      <c r="BF522" s="275"/>
      <c r="BG522" s="275"/>
    </row>
    <row r="523">
      <c r="D523" s="273"/>
      <c r="E523" s="274"/>
      <c r="F523" s="275"/>
      <c r="G523" s="275"/>
      <c r="H523" s="273"/>
      <c r="I523" s="274"/>
      <c r="J523" s="275"/>
      <c r="K523" s="275"/>
      <c r="L523" s="273"/>
      <c r="M523" s="274"/>
      <c r="N523" s="275"/>
      <c r="O523" s="275"/>
      <c r="P523" s="273"/>
      <c r="Q523" s="274"/>
      <c r="R523" s="275"/>
      <c r="S523" s="278"/>
      <c r="T523" s="273"/>
      <c r="U523" s="274"/>
      <c r="V523" s="275"/>
      <c r="W523" s="275"/>
      <c r="X523" s="273"/>
      <c r="Y523" s="274"/>
      <c r="Z523" s="275"/>
      <c r="AA523" s="275"/>
      <c r="AB523" s="273"/>
      <c r="AC523" s="274"/>
      <c r="AD523" s="275"/>
      <c r="AE523" s="275"/>
      <c r="AF523" s="279"/>
      <c r="AG523" s="274"/>
      <c r="AH523" s="275"/>
      <c r="AI523" s="275"/>
      <c r="AJ523" s="273"/>
      <c r="AK523" s="274"/>
      <c r="AL523" s="275"/>
      <c r="AM523" s="275"/>
      <c r="AN523" s="273"/>
      <c r="AO523" s="274"/>
      <c r="AP523" s="275"/>
      <c r="AQ523" s="275"/>
      <c r="AR523" s="273"/>
      <c r="AS523" s="274"/>
      <c r="AT523" s="275"/>
      <c r="AU523" s="275"/>
      <c r="AV523" s="273"/>
      <c r="AW523" s="274"/>
      <c r="AX523" s="275"/>
      <c r="AY523" s="275"/>
      <c r="AZ523" s="273"/>
      <c r="BA523" s="274"/>
      <c r="BB523" s="275"/>
      <c r="BC523" s="275"/>
      <c r="BD523" s="273"/>
      <c r="BE523" s="274"/>
      <c r="BF523" s="275"/>
      <c r="BG523" s="275"/>
    </row>
    <row r="524">
      <c r="D524" s="273"/>
      <c r="E524" s="274"/>
      <c r="F524" s="275"/>
      <c r="G524" s="275"/>
      <c r="H524" s="273"/>
      <c r="I524" s="274"/>
      <c r="J524" s="275"/>
      <c r="K524" s="275"/>
      <c r="L524" s="273"/>
      <c r="M524" s="274"/>
      <c r="N524" s="275"/>
      <c r="O524" s="275"/>
      <c r="P524" s="273"/>
      <c r="Q524" s="274"/>
      <c r="R524" s="275"/>
      <c r="S524" s="278"/>
      <c r="T524" s="273"/>
      <c r="U524" s="274"/>
      <c r="V524" s="275"/>
      <c r="W524" s="275"/>
      <c r="X524" s="273"/>
      <c r="Y524" s="274"/>
      <c r="Z524" s="275"/>
      <c r="AA524" s="275"/>
      <c r="AB524" s="273"/>
      <c r="AC524" s="274"/>
      <c r="AD524" s="275"/>
      <c r="AE524" s="275"/>
      <c r="AF524" s="279"/>
      <c r="AG524" s="274"/>
      <c r="AH524" s="275"/>
      <c r="AI524" s="275"/>
      <c r="AJ524" s="273"/>
      <c r="AK524" s="274"/>
      <c r="AL524" s="275"/>
      <c r="AM524" s="275"/>
      <c r="AN524" s="273"/>
      <c r="AO524" s="274"/>
      <c r="AP524" s="275"/>
      <c r="AQ524" s="275"/>
      <c r="AR524" s="273"/>
      <c r="AS524" s="274"/>
      <c r="AT524" s="275"/>
      <c r="AU524" s="275"/>
      <c r="AV524" s="273"/>
      <c r="AW524" s="274"/>
      <c r="AX524" s="275"/>
      <c r="AY524" s="275"/>
      <c r="AZ524" s="273"/>
      <c r="BA524" s="274"/>
      <c r="BB524" s="275"/>
      <c r="BC524" s="275"/>
      <c r="BD524" s="273"/>
      <c r="BE524" s="274"/>
      <c r="BF524" s="275"/>
      <c r="BG524" s="275"/>
    </row>
    <row r="525">
      <c r="D525" s="273"/>
      <c r="E525" s="274"/>
      <c r="F525" s="275"/>
      <c r="G525" s="275"/>
      <c r="H525" s="273"/>
      <c r="I525" s="274"/>
      <c r="J525" s="275"/>
      <c r="K525" s="275"/>
      <c r="L525" s="273"/>
      <c r="M525" s="274"/>
      <c r="N525" s="275"/>
      <c r="O525" s="275"/>
      <c r="P525" s="273"/>
      <c r="Q525" s="274"/>
      <c r="R525" s="275"/>
      <c r="S525" s="278"/>
      <c r="T525" s="273"/>
      <c r="U525" s="274"/>
      <c r="V525" s="275"/>
      <c r="W525" s="275"/>
      <c r="X525" s="273"/>
      <c r="Y525" s="274"/>
      <c r="Z525" s="275"/>
      <c r="AA525" s="275"/>
      <c r="AB525" s="273"/>
      <c r="AC525" s="274"/>
      <c r="AD525" s="275"/>
      <c r="AE525" s="275"/>
      <c r="AF525" s="279"/>
      <c r="AG525" s="274"/>
      <c r="AH525" s="275"/>
      <c r="AI525" s="275"/>
      <c r="AJ525" s="273"/>
      <c r="AK525" s="274"/>
      <c r="AL525" s="275"/>
      <c r="AM525" s="275"/>
      <c r="AN525" s="273"/>
      <c r="AO525" s="274"/>
      <c r="AP525" s="275"/>
      <c r="AQ525" s="275"/>
      <c r="AR525" s="273"/>
      <c r="AS525" s="274"/>
      <c r="AT525" s="275"/>
      <c r="AU525" s="275"/>
      <c r="AV525" s="273"/>
      <c r="AW525" s="274"/>
      <c r="AX525" s="275"/>
      <c r="AY525" s="275"/>
      <c r="AZ525" s="273"/>
      <c r="BA525" s="274"/>
      <c r="BB525" s="275"/>
      <c r="BC525" s="275"/>
      <c r="BD525" s="273"/>
      <c r="BE525" s="274"/>
      <c r="BF525" s="275"/>
      <c r="BG525" s="275"/>
    </row>
    <row r="526">
      <c r="D526" s="273"/>
      <c r="E526" s="274"/>
      <c r="F526" s="275"/>
      <c r="G526" s="275"/>
      <c r="H526" s="273"/>
      <c r="I526" s="274"/>
      <c r="J526" s="275"/>
      <c r="K526" s="275"/>
      <c r="L526" s="273"/>
      <c r="M526" s="274"/>
      <c r="N526" s="275"/>
      <c r="O526" s="275"/>
      <c r="P526" s="273"/>
      <c r="Q526" s="274"/>
      <c r="R526" s="275"/>
      <c r="S526" s="278"/>
      <c r="T526" s="273"/>
      <c r="U526" s="274"/>
      <c r="V526" s="275"/>
      <c r="W526" s="275"/>
      <c r="X526" s="273"/>
      <c r="Y526" s="274"/>
      <c r="Z526" s="275"/>
      <c r="AA526" s="275"/>
      <c r="AB526" s="273"/>
      <c r="AC526" s="274"/>
      <c r="AD526" s="275"/>
      <c r="AE526" s="275"/>
      <c r="AF526" s="279"/>
      <c r="AG526" s="274"/>
      <c r="AH526" s="275"/>
      <c r="AI526" s="275"/>
      <c r="AJ526" s="273"/>
      <c r="AK526" s="274"/>
      <c r="AL526" s="275"/>
      <c r="AM526" s="275"/>
      <c r="AN526" s="273"/>
      <c r="AO526" s="274"/>
      <c r="AP526" s="275"/>
      <c r="AQ526" s="275"/>
      <c r="AR526" s="273"/>
      <c r="AS526" s="274"/>
      <c r="AT526" s="275"/>
      <c r="AU526" s="275"/>
      <c r="AV526" s="273"/>
      <c r="AW526" s="274"/>
      <c r="AX526" s="275"/>
      <c r="AY526" s="275"/>
      <c r="AZ526" s="273"/>
      <c r="BA526" s="274"/>
      <c r="BB526" s="275"/>
      <c r="BC526" s="275"/>
      <c r="BD526" s="273"/>
      <c r="BE526" s="274"/>
      <c r="BF526" s="275"/>
      <c r="BG526" s="275"/>
    </row>
    <row r="527">
      <c r="D527" s="273"/>
      <c r="E527" s="274"/>
      <c r="F527" s="275"/>
      <c r="G527" s="275"/>
      <c r="H527" s="273"/>
      <c r="I527" s="274"/>
      <c r="J527" s="275"/>
      <c r="K527" s="275"/>
      <c r="L527" s="273"/>
      <c r="M527" s="274"/>
      <c r="N527" s="275"/>
      <c r="O527" s="275"/>
      <c r="P527" s="273"/>
      <c r="Q527" s="274"/>
      <c r="R527" s="275"/>
      <c r="S527" s="278"/>
      <c r="T527" s="273"/>
      <c r="U527" s="274"/>
      <c r="V527" s="275"/>
      <c r="W527" s="275"/>
      <c r="X527" s="273"/>
      <c r="Y527" s="274"/>
      <c r="Z527" s="275"/>
      <c r="AA527" s="275"/>
      <c r="AB527" s="273"/>
      <c r="AC527" s="274"/>
      <c r="AD527" s="275"/>
      <c r="AE527" s="275"/>
      <c r="AF527" s="279"/>
      <c r="AG527" s="274"/>
      <c r="AH527" s="275"/>
      <c r="AI527" s="275"/>
      <c r="AJ527" s="273"/>
      <c r="AK527" s="274"/>
      <c r="AL527" s="275"/>
      <c r="AM527" s="275"/>
      <c r="AN527" s="273"/>
      <c r="AO527" s="274"/>
      <c r="AP527" s="275"/>
      <c r="AQ527" s="275"/>
      <c r="AR527" s="273"/>
      <c r="AS527" s="274"/>
      <c r="AT527" s="275"/>
      <c r="AU527" s="275"/>
      <c r="AV527" s="273"/>
      <c r="AW527" s="274"/>
      <c r="AX527" s="275"/>
      <c r="AY527" s="275"/>
      <c r="AZ527" s="273"/>
      <c r="BA527" s="274"/>
      <c r="BB527" s="275"/>
      <c r="BC527" s="275"/>
      <c r="BD527" s="273"/>
      <c r="BE527" s="274"/>
      <c r="BF527" s="275"/>
      <c r="BG527" s="275"/>
    </row>
    <row r="528">
      <c r="D528" s="273"/>
      <c r="E528" s="274"/>
      <c r="F528" s="275"/>
      <c r="G528" s="275"/>
      <c r="H528" s="273"/>
      <c r="I528" s="274"/>
      <c r="J528" s="275"/>
      <c r="K528" s="275"/>
      <c r="L528" s="273"/>
      <c r="M528" s="274"/>
      <c r="N528" s="275"/>
      <c r="O528" s="275"/>
      <c r="P528" s="273"/>
      <c r="Q528" s="274"/>
      <c r="R528" s="275"/>
      <c r="S528" s="278"/>
      <c r="T528" s="273"/>
      <c r="U528" s="274"/>
      <c r="V528" s="275"/>
      <c r="W528" s="275"/>
      <c r="X528" s="273"/>
      <c r="Y528" s="274"/>
      <c r="Z528" s="275"/>
      <c r="AA528" s="275"/>
      <c r="AB528" s="273"/>
      <c r="AC528" s="274"/>
      <c r="AD528" s="275"/>
      <c r="AE528" s="275"/>
      <c r="AF528" s="279"/>
      <c r="AG528" s="274"/>
      <c r="AH528" s="275"/>
      <c r="AI528" s="275"/>
      <c r="AJ528" s="273"/>
      <c r="AK528" s="274"/>
      <c r="AL528" s="275"/>
      <c r="AM528" s="275"/>
      <c r="AN528" s="273"/>
      <c r="AO528" s="274"/>
      <c r="AP528" s="275"/>
      <c r="AQ528" s="275"/>
      <c r="AR528" s="273"/>
      <c r="AS528" s="274"/>
      <c r="AT528" s="275"/>
      <c r="AU528" s="275"/>
      <c r="AV528" s="273"/>
      <c r="AW528" s="274"/>
      <c r="AX528" s="275"/>
      <c r="AY528" s="275"/>
      <c r="AZ528" s="273"/>
      <c r="BA528" s="274"/>
      <c r="BB528" s="275"/>
      <c r="BC528" s="275"/>
      <c r="BD528" s="273"/>
      <c r="BE528" s="274"/>
      <c r="BF528" s="275"/>
      <c r="BG528" s="275"/>
    </row>
    <row r="529">
      <c r="D529" s="273"/>
      <c r="E529" s="274"/>
      <c r="F529" s="275"/>
      <c r="G529" s="275"/>
      <c r="H529" s="273"/>
      <c r="I529" s="274"/>
      <c r="J529" s="275"/>
      <c r="K529" s="275"/>
      <c r="L529" s="273"/>
      <c r="M529" s="274"/>
      <c r="N529" s="275"/>
      <c r="O529" s="275"/>
      <c r="P529" s="273"/>
      <c r="Q529" s="274"/>
      <c r="R529" s="275"/>
      <c r="S529" s="278"/>
      <c r="T529" s="273"/>
      <c r="U529" s="274"/>
      <c r="V529" s="275"/>
      <c r="W529" s="275"/>
      <c r="X529" s="273"/>
      <c r="Y529" s="274"/>
      <c r="Z529" s="275"/>
      <c r="AA529" s="275"/>
      <c r="AB529" s="273"/>
      <c r="AC529" s="274"/>
      <c r="AD529" s="275"/>
      <c r="AE529" s="275"/>
      <c r="AF529" s="279"/>
      <c r="AG529" s="274"/>
      <c r="AH529" s="275"/>
      <c r="AI529" s="275"/>
      <c r="AJ529" s="273"/>
      <c r="AK529" s="274"/>
      <c r="AL529" s="275"/>
      <c r="AM529" s="275"/>
      <c r="AN529" s="273"/>
      <c r="AO529" s="274"/>
      <c r="AP529" s="275"/>
      <c r="AQ529" s="275"/>
      <c r="AR529" s="273"/>
      <c r="AS529" s="274"/>
      <c r="AT529" s="275"/>
      <c r="AU529" s="275"/>
      <c r="AV529" s="273"/>
      <c r="AW529" s="274"/>
      <c r="AX529" s="275"/>
      <c r="AY529" s="275"/>
      <c r="AZ529" s="273"/>
      <c r="BA529" s="274"/>
      <c r="BB529" s="275"/>
      <c r="BC529" s="275"/>
      <c r="BD529" s="273"/>
      <c r="BE529" s="274"/>
      <c r="BF529" s="275"/>
      <c r="BG529" s="275"/>
    </row>
    <row r="530">
      <c r="D530" s="273"/>
      <c r="E530" s="274"/>
      <c r="F530" s="275"/>
      <c r="G530" s="275"/>
      <c r="H530" s="273"/>
      <c r="I530" s="274"/>
      <c r="J530" s="275"/>
      <c r="K530" s="275"/>
      <c r="L530" s="273"/>
      <c r="M530" s="274"/>
      <c r="N530" s="275"/>
      <c r="O530" s="275"/>
      <c r="P530" s="273"/>
      <c r="Q530" s="274"/>
      <c r="R530" s="275"/>
      <c r="S530" s="278"/>
      <c r="T530" s="273"/>
      <c r="U530" s="274"/>
      <c r="V530" s="275"/>
      <c r="W530" s="275"/>
      <c r="X530" s="273"/>
      <c r="Y530" s="274"/>
      <c r="Z530" s="275"/>
      <c r="AA530" s="275"/>
      <c r="AB530" s="273"/>
      <c r="AC530" s="274"/>
      <c r="AD530" s="275"/>
      <c r="AE530" s="275"/>
      <c r="AF530" s="279"/>
      <c r="AG530" s="274"/>
      <c r="AH530" s="275"/>
      <c r="AI530" s="275"/>
      <c r="AJ530" s="273"/>
      <c r="AK530" s="274"/>
      <c r="AL530" s="275"/>
      <c r="AM530" s="275"/>
      <c r="AN530" s="273"/>
      <c r="AO530" s="274"/>
      <c r="AP530" s="275"/>
      <c r="AQ530" s="275"/>
      <c r="AR530" s="273"/>
      <c r="AS530" s="274"/>
      <c r="AT530" s="275"/>
      <c r="AU530" s="275"/>
      <c r="AV530" s="273"/>
      <c r="AW530" s="274"/>
      <c r="AX530" s="275"/>
      <c r="AY530" s="275"/>
      <c r="AZ530" s="273"/>
      <c r="BA530" s="274"/>
      <c r="BB530" s="275"/>
      <c r="BC530" s="275"/>
      <c r="BD530" s="273"/>
      <c r="BE530" s="274"/>
      <c r="BF530" s="275"/>
      <c r="BG530" s="275"/>
    </row>
    <row r="531">
      <c r="D531" s="273"/>
      <c r="E531" s="274"/>
      <c r="F531" s="275"/>
      <c r="G531" s="275"/>
      <c r="H531" s="273"/>
      <c r="I531" s="274"/>
      <c r="J531" s="275"/>
      <c r="K531" s="275"/>
      <c r="L531" s="273"/>
      <c r="M531" s="274"/>
      <c r="N531" s="275"/>
      <c r="O531" s="275"/>
      <c r="P531" s="273"/>
      <c r="Q531" s="274"/>
      <c r="R531" s="275"/>
      <c r="S531" s="278"/>
      <c r="T531" s="273"/>
      <c r="U531" s="274"/>
      <c r="V531" s="275"/>
      <c r="W531" s="275"/>
      <c r="X531" s="273"/>
      <c r="Y531" s="274"/>
      <c r="Z531" s="275"/>
      <c r="AA531" s="275"/>
      <c r="AB531" s="273"/>
      <c r="AC531" s="274"/>
      <c r="AD531" s="275"/>
      <c r="AE531" s="275"/>
      <c r="AF531" s="279"/>
      <c r="AG531" s="274"/>
      <c r="AH531" s="275"/>
      <c r="AI531" s="275"/>
      <c r="AJ531" s="273"/>
      <c r="AK531" s="274"/>
      <c r="AL531" s="275"/>
      <c r="AM531" s="275"/>
      <c r="AN531" s="273"/>
      <c r="AO531" s="274"/>
      <c r="AP531" s="275"/>
      <c r="AQ531" s="275"/>
      <c r="AR531" s="273"/>
      <c r="AS531" s="274"/>
      <c r="AT531" s="275"/>
      <c r="AU531" s="275"/>
      <c r="AV531" s="273"/>
      <c r="AW531" s="274"/>
      <c r="AX531" s="275"/>
      <c r="AY531" s="275"/>
      <c r="AZ531" s="273"/>
      <c r="BA531" s="274"/>
      <c r="BB531" s="275"/>
      <c r="BC531" s="275"/>
      <c r="BD531" s="273"/>
      <c r="BE531" s="274"/>
      <c r="BF531" s="275"/>
      <c r="BG531" s="275"/>
    </row>
    <row r="532">
      <c r="D532" s="273"/>
      <c r="E532" s="274"/>
      <c r="F532" s="275"/>
      <c r="G532" s="275"/>
      <c r="H532" s="273"/>
      <c r="I532" s="274"/>
      <c r="J532" s="275"/>
      <c r="K532" s="275"/>
      <c r="L532" s="273"/>
      <c r="M532" s="274"/>
      <c r="N532" s="275"/>
      <c r="O532" s="275"/>
      <c r="P532" s="273"/>
      <c r="Q532" s="274"/>
      <c r="R532" s="275"/>
      <c r="S532" s="278"/>
      <c r="T532" s="273"/>
      <c r="U532" s="274"/>
      <c r="V532" s="275"/>
      <c r="W532" s="275"/>
      <c r="X532" s="273"/>
      <c r="Y532" s="274"/>
      <c r="Z532" s="275"/>
      <c r="AA532" s="275"/>
      <c r="AB532" s="273"/>
      <c r="AC532" s="274"/>
      <c r="AD532" s="275"/>
      <c r="AE532" s="275"/>
      <c r="AF532" s="279"/>
      <c r="AG532" s="274"/>
      <c r="AH532" s="275"/>
      <c r="AI532" s="275"/>
      <c r="AJ532" s="273"/>
      <c r="AK532" s="274"/>
      <c r="AL532" s="275"/>
      <c r="AM532" s="275"/>
      <c r="AN532" s="273"/>
      <c r="AO532" s="274"/>
      <c r="AP532" s="275"/>
      <c r="AQ532" s="275"/>
      <c r="AR532" s="273"/>
      <c r="AS532" s="274"/>
      <c r="AT532" s="275"/>
      <c r="AU532" s="275"/>
      <c r="AV532" s="273"/>
      <c r="AW532" s="274"/>
      <c r="AX532" s="275"/>
      <c r="AY532" s="275"/>
      <c r="AZ532" s="273"/>
      <c r="BA532" s="274"/>
      <c r="BB532" s="275"/>
      <c r="BC532" s="275"/>
      <c r="BD532" s="273"/>
      <c r="BE532" s="274"/>
      <c r="BF532" s="275"/>
      <c r="BG532" s="275"/>
    </row>
    <row r="533">
      <c r="D533" s="273"/>
      <c r="E533" s="274"/>
      <c r="F533" s="275"/>
      <c r="G533" s="275"/>
      <c r="H533" s="273"/>
      <c r="I533" s="274"/>
      <c r="J533" s="275"/>
      <c r="K533" s="275"/>
      <c r="L533" s="273"/>
      <c r="M533" s="274"/>
      <c r="N533" s="275"/>
      <c r="O533" s="275"/>
      <c r="P533" s="273"/>
      <c r="Q533" s="274"/>
      <c r="R533" s="275"/>
      <c r="S533" s="278"/>
      <c r="T533" s="273"/>
      <c r="U533" s="274"/>
      <c r="V533" s="275"/>
      <c r="W533" s="275"/>
      <c r="X533" s="273"/>
      <c r="Y533" s="274"/>
      <c r="Z533" s="275"/>
      <c r="AA533" s="275"/>
      <c r="AB533" s="273"/>
      <c r="AC533" s="274"/>
      <c r="AD533" s="275"/>
      <c r="AE533" s="275"/>
      <c r="AF533" s="279"/>
      <c r="AG533" s="274"/>
      <c r="AH533" s="275"/>
      <c r="AI533" s="275"/>
      <c r="AJ533" s="273"/>
      <c r="AK533" s="274"/>
      <c r="AL533" s="275"/>
      <c r="AM533" s="275"/>
      <c r="AN533" s="273"/>
      <c r="AO533" s="274"/>
      <c r="AP533" s="275"/>
      <c r="AQ533" s="275"/>
      <c r="AR533" s="273"/>
      <c r="AS533" s="274"/>
      <c r="AT533" s="275"/>
      <c r="AU533" s="275"/>
      <c r="AV533" s="273"/>
      <c r="AW533" s="274"/>
      <c r="AX533" s="275"/>
      <c r="AY533" s="275"/>
      <c r="AZ533" s="273"/>
      <c r="BA533" s="274"/>
      <c r="BB533" s="275"/>
      <c r="BC533" s="275"/>
      <c r="BD533" s="273"/>
      <c r="BE533" s="274"/>
      <c r="BF533" s="275"/>
      <c r="BG533" s="275"/>
    </row>
    <row r="534">
      <c r="D534" s="273"/>
      <c r="E534" s="274"/>
      <c r="F534" s="275"/>
      <c r="G534" s="275"/>
      <c r="H534" s="273"/>
      <c r="I534" s="274"/>
      <c r="J534" s="275"/>
      <c r="K534" s="275"/>
      <c r="L534" s="273"/>
      <c r="M534" s="274"/>
      <c r="N534" s="275"/>
      <c r="O534" s="275"/>
      <c r="P534" s="273"/>
      <c r="Q534" s="274"/>
      <c r="R534" s="275"/>
      <c r="S534" s="278"/>
      <c r="T534" s="273"/>
      <c r="U534" s="274"/>
      <c r="V534" s="275"/>
      <c r="W534" s="275"/>
      <c r="X534" s="273"/>
      <c r="Y534" s="274"/>
      <c r="Z534" s="275"/>
      <c r="AA534" s="275"/>
      <c r="AB534" s="273"/>
      <c r="AC534" s="274"/>
      <c r="AD534" s="275"/>
      <c r="AE534" s="275"/>
      <c r="AF534" s="279"/>
      <c r="AG534" s="274"/>
      <c r="AH534" s="275"/>
      <c r="AI534" s="275"/>
      <c r="AJ534" s="273"/>
      <c r="AK534" s="274"/>
      <c r="AL534" s="275"/>
      <c r="AM534" s="275"/>
      <c r="AN534" s="273"/>
      <c r="AO534" s="274"/>
      <c r="AP534" s="275"/>
      <c r="AQ534" s="275"/>
      <c r="AR534" s="273"/>
      <c r="AS534" s="274"/>
      <c r="AT534" s="275"/>
      <c r="AU534" s="275"/>
      <c r="AV534" s="273"/>
      <c r="AW534" s="274"/>
      <c r="AX534" s="275"/>
      <c r="AY534" s="275"/>
      <c r="AZ534" s="273"/>
      <c r="BA534" s="274"/>
      <c r="BB534" s="275"/>
      <c r="BC534" s="275"/>
      <c r="BD534" s="273"/>
      <c r="BE534" s="274"/>
      <c r="BF534" s="275"/>
      <c r="BG534" s="275"/>
    </row>
    <row r="535">
      <c r="D535" s="273"/>
      <c r="E535" s="274"/>
      <c r="F535" s="275"/>
      <c r="G535" s="275"/>
      <c r="H535" s="273"/>
      <c r="I535" s="274"/>
      <c r="J535" s="275"/>
      <c r="K535" s="275"/>
      <c r="L535" s="273"/>
      <c r="M535" s="274"/>
      <c r="N535" s="275"/>
      <c r="O535" s="275"/>
      <c r="P535" s="273"/>
      <c r="Q535" s="274"/>
      <c r="R535" s="275"/>
      <c r="S535" s="278"/>
      <c r="T535" s="273"/>
      <c r="U535" s="274"/>
      <c r="V535" s="275"/>
      <c r="W535" s="275"/>
      <c r="X535" s="273"/>
      <c r="Y535" s="274"/>
      <c r="Z535" s="275"/>
      <c r="AA535" s="275"/>
      <c r="AB535" s="273"/>
      <c r="AC535" s="274"/>
      <c r="AD535" s="275"/>
      <c r="AE535" s="275"/>
      <c r="AF535" s="279"/>
      <c r="AG535" s="274"/>
      <c r="AH535" s="275"/>
      <c r="AI535" s="275"/>
      <c r="AJ535" s="273"/>
      <c r="AK535" s="274"/>
      <c r="AL535" s="275"/>
      <c r="AM535" s="275"/>
      <c r="AN535" s="273"/>
      <c r="AO535" s="274"/>
      <c r="AP535" s="275"/>
      <c r="AQ535" s="275"/>
      <c r="AR535" s="273"/>
      <c r="AS535" s="274"/>
      <c r="AT535" s="275"/>
      <c r="AU535" s="275"/>
      <c r="AV535" s="273"/>
      <c r="AW535" s="274"/>
      <c r="AX535" s="275"/>
      <c r="AY535" s="275"/>
      <c r="AZ535" s="273"/>
      <c r="BA535" s="274"/>
      <c r="BB535" s="275"/>
      <c r="BC535" s="275"/>
      <c r="BD535" s="273"/>
      <c r="BE535" s="274"/>
      <c r="BF535" s="275"/>
      <c r="BG535" s="275"/>
    </row>
    <row r="536">
      <c r="D536" s="273"/>
      <c r="E536" s="274"/>
      <c r="F536" s="275"/>
      <c r="G536" s="275"/>
      <c r="H536" s="273"/>
      <c r="I536" s="274"/>
      <c r="J536" s="275"/>
      <c r="K536" s="275"/>
      <c r="L536" s="273"/>
      <c r="M536" s="274"/>
      <c r="N536" s="275"/>
      <c r="O536" s="275"/>
      <c r="P536" s="273"/>
      <c r="Q536" s="274"/>
      <c r="R536" s="275"/>
      <c r="S536" s="278"/>
      <c r="T536" s="273"/>
      <c r="U536" s="274"/>
      <c r="V536" s="275"/>
      <c r="W536" s="275"/>
      <c r="X536" s="273"/>
      <c r="Y536" s="274"/>
      <c r="Z536" s="275"/>
      <c r="AA536" s="275"/>
      <c r="AB536" s="273"/>
      <c r="AC536" s="274"/>
      <c r="AD536" s="275"/>
      <c r="AE536" s="275"/>
      <c r="AF536" s="279"/>
      <c r="AG536" s="274"/>
      <c r="AH536" s="275"/>
      <c r="AI536" s="275"/>
      <c r="AJ536" s="273"/>
      <c r="AK536" s="274"/>
      <c r="AL536" s="275"/>
      <c r="AM536" s="275"/>
      <c r="AN536" s="273"/>
      <c r="AO536" s="274"/>
      <c r="AP536" s="275"/>
      <c r="AQ536" s="275"/>
      <c r="AR536" s="273"/>
      <c r="AS536" s="274"/>
      <c r="AT536" s="275"/>
      <c r="AU536" s="275"/>
      <c r="AV536" s="273"/>
      <c r="AW536" s="274"/>
      <c r="AX536" s="275"/>
      <c r="AY536" s="275"/>
      <c r="AZ536" s="273"/>
      <c r="BA536" s="274"/>
      <c r="BB536" s="275"/>
      <c r="BC536" s="275"/>
      <c r="BD536" s="273"/>
      <c r="BE536" s="274"/>
      <c r="BF536" s="275"/>
      <c r="BG536" s="275"/>
    </row>
    <row r="537">
      <c r="D537" s="273"/>
      <c r="E537" s="274"/>
      <c r="F537" s="275"/>
      <c r="G537" s="275"/>
      <c r="H537" s="273"/>
      <c r="I537" s="274"/>
      <c r="J537" s="275"/>
      <c r="K537" s="275"/>
      <c r="L537" s="273"/>
      <c r="M537" s="274"/>
      <c r="N537" s="275"/>
      <c r="O537" s="275"/>
      <c r="P537" s="273"/>
      <c r="Q537" s="274"/>
      <c r="R537" s="275"/>
      <c r="S537" s="278"/>
      <c r="T537" s="273"/>
      <c r="U537" s="274"/>
      <c r="V537" s="275"/>
      <c r="W537" s="275"/>
      <c r="X537" s="273"/>
      <c r="Y537" s="274"/>
      <c r="Z537" s="275"/>
      <c r="AA537" s="275"/>
      <c r="AB537" s="273"/>
      <c r="AC537" s="274"/>
      <c r="AD537" s="275"/>
      <c r="AE537" s="275"/>
      <c r="AF537" s="279"/>
      <c r="AG537" s="274"/>
      <c r="AH537" s="275"/>
      <c r="AI537" s="275"/>
      <c r="AJ537" s="273"/>
      <c r="AK537" s="274"/>
      <c r="AL537" s="275"/>
      <c r="AM537" s="275"/>
      <c r="AN537" s="273"/>
      <c r="AO537" s="274"/>
      <c r="AP537" s="275"/>
      <c r="AQ537" s="275"/>
      <c r="AR537" s="273"/>
      <c r="AS537" s="274"/>
      <c r="AT537" s="275"/>
      <c r="AU537" s="275"/>
      <c r="AV537" s="273"/>
      <c r="AW537" s="274"/>
      <c r="AX537" s="275"/>
      <c r="AY537" s="275"/>
      <c r="AZ537" s="273"/>
      <c r="BA537" s="274"/>
      <c r="BB537" s="275"/>
      <c r="BC537" s="275"/>
      <c r="BD537" s="273"/>
      <c r="BE537" s="274"/>
      <c r="BF537" s="275"/>
      <c r="BG537" s="275"/>
    </row>
    <row r="538">
      <c r="D538" s="273"/>
      <c r="E538" s="274"/>
      <c r="F538" s="275"/>
      <c r="G538" s="275"/>
      <c r="H538" s="273"/>
      <c r="I538" s="274"/>
      <c r="J538" s="275"/>
      <c r="K538" s="275"/>
      <c r="L538" s="273"/>
      <c r="M538" s="274"/>
      <c r="N538" s="275"/>
      <c r="O538" s="275"/>
      <c r="P538" s="273"/>
      <c r="Q538" s="274"/>
      <c r="R538" s="275"/>
      <c r="S538" s="278"/>
      <c r="T538" s="273"/>
      <c r="U538" s="274"/>
      <c r="V538" s="275"/>
      <c r="W538" s="275"/>
      <c r="X538" s="273"/>
      <c r="Y538" s="274"/>
      <c r="Z538" s="275"/>
      <c r="AA538" s="275"/>
      <c r="AB538" s="273"/>
      <c r="AC538" s="274"/>
      <c r="AD538" s="275"/>
      <c r="AE538" s="275"/>
      <c r="AF538" s="279"/>
      <c r="AG538" s="274"/>
      <c r="AH538" s="275"/>
      <c r="AI538" s="275"/>
      <c r="AJ538" s="273"/>
      <c r="AK538" s="274"/>
      <c r="AL538" s="275"/>
      <c r="AM538" s="275"/>
      <c r="AN538" s="273"/>
      <c r="AO538" s="274"/>
      <c r="AP538" s="275"/>
      <c r="AQ538" s="275"/>
      <c r="AR538" s="273"/>
      <c r="AS538" s="274"/>
      <c r="AT538" s="275"/>
      <c r="AU538" s="275"/>
      <c r="AV538" s="273"/>
      <c r="AW538" s="274"/>
      <c r="AX538" s="275"/>
      <c r="AY538" s="275"/>
      <c r="AZ538" s="273"/>
      <c r="BA538" s="274"/>
      <c r="BB538" s="275"/>
      <c r="BC538" s="275"/>
      <c r="BD538" s="273"/>
      <c r="BE538" s="274"/>
      <c r="BF538" s="275"/>
      <c r="BG538" s="275"/>
    </row>
    <row r="539">
      <c r="D539" s="273"/>
      <c r="E539" s="274"/>
      <c r="F539" s="275"/>
      <c r="G539" s="275"/>
      <c r="H539" s="273"/>
      <c r="I539" s="274"/>
      <c r="J539" s="275"/>
      <c r="K539" s="275"/>
      <c r="L539" s="273"/>
      <c r="M539" s="274"/>
      <c r="N539" s="275"/>
      <c r="O539" s="275"/>
      <c r="P539" s="273"/>
      <c r="Q539" s="274"/>
      <c r="R539" s="275"/>
      <c r="S539" s="278"/>
      <c r="T539" s="273"/>
      <c r="U539" s="274"/>
      <c r="V539" s="275"/>
      <c r="W539" s="275"/>
      <c r="X539" s="273"/>
      <c r="Y539" s="274"/>
      <c r="Z539" s="275"/>
      <c r="AA539" s="275"/>
      <c r="AB539" s="273"/>
      <c r="AC539" s="274"/>
      <c r="AD539" s="275"/>
      <c r="AE539" s="275"/>
      <c r="AF539" s="279"/>
      <c r="AG539" s="274"/>
      <c r="AH539" s="275"/>
      <c r="AI539" s="275"/>
      <c r="AJ539" s="273"/>
      <c r="AK539" s="274"/>
      <c r="AL539" s="275"/>
      <c r="AM539" s="275"/>
      <c r="AN539" s="273"/>
      <c r="AO539" s="274"/>
      <c r="AP539" s="275"/>
      <c r="AQ539" s="275"/>
      <c r="AR539" s="273"/>
      <c r="AS539" s="274"/>
      <c r="AT539" s="275"/>
      <c r="AU539" s="275"/>
      <c r="AV539" s="273"/>
      <c r="AW539" s="274"/>
      <c r="AX539" s="275"/>
      <c r="AY539" s="275"/>
      <c r="AZ539" s="273"/>
      <c r="BA539" s="274"/>
      <c r="BB539" s="275"/>
      <c r="BC539" s="275"/>
      <c r="BD539" s="273"/>
      <c r="BE539" s="274"/>
      <c r="BF539" s="275"/>
      <c r="BG539" s="275"/>
    </row>
    <row r="540">
      <c r="D540" s="273"/>
      <c r="E540" s="274"/>
      <c r="F540" s="275"/>
      <c r="G540" s="275"/>
      <c r="H540" s="273"/>
      <c r="I540" s="274"/>
      <c r="J540" s="275"/>
      <c r="K540" s="275"/>
      <c r="L540" s="273"/>
      <c r="M540" s="274"/>
      <c r="N540" s="275"/>
      <c r="O540" s="275"/>
      <c r="P540" s="273"/>
      <c r="Q540" s="274"/>
      <c r="R540" s="275"/>
      <c r="S540" s="278"/>
      <c r="T540" s="273"/>
      <c r="U540" s="274"/>
      <c r="V540" s="275"/>
      <c r="W540" s="275"/>
      <c r="X540" s="273"/>
      <c r="Y540" s="274"/>
      <c r="Z540" s="275"/>
      <c r="AA540" s="275"/>
      <c r="AB540" s="273"/>
      <c r="AC540" s="274"/>
      <c r="AD540" s="275"/>
      <c r="AE540" s="275"/>
      <c r="AF540" s="279"/>
      <c r="AG540" s="274"/>
      <c r="AH540" s="275"/>
      <c r="AI540" s="275"/>
      <c r="AJ540" s="273"/>
      <c r="AK540" s="274"/>
      <c r="AL540" s="275"/>
      <c r="AM540" s="275"/>
      <c r="AN540" s="273"/>
      <c r="AO540" s="274"/>
      <c r="AP540" s="275"/>
      <c r="AQ540" s="275"/>
      <c r="AR540" s="273"/>
      <c r="AS540" s="274"/>
      <c r="AT540" s="275"/>
      <c r="AU540" s="275"/>
      <c r="AV540" s="273"/>
      <c r="AW540" s="274"/>
      <c r="AX540" s="275"/>
      <c r="AY540" s="275"/>
      <c r="AZ540" s="273"/>
      <c r="BA540" s="274"/>
      <c r="BB540" s="275"/>
      <c r="BC540" s="275"/>
      <c r="BD540" s="273"/>
      <c r="BE540" s="274"/>
      <c r="BF540" s="275"/>
      <c r="BG540" s="275"/>
    </row>
    <row r="541">
      <c r="D541" s="273"/>
      <c r="E541" s="274"/>
      <c r="F541" s="275"/>
      <c r="G541" s="275"/>
      <c r="H541" s="273"/>
      <c r="I541" s="274"/>
      <c r="J541" s="275"/>
      <c r="K541" s="275"/>
      <c r="L541" s="273"/>
      <c r="M541" s="274"/>
      <c r="N541" s="275"/>
      <c r="O541" s="275"/>
      <c r="P541" s="273"/>
      <c r="Q541" s="274"/>
      <c r="R541" s="275"/>
      <c r="S541" s="278"/>
      <c r="T541" s="273"/>
      <c r="U541" s="274"/>
      <c r="V541" s="275"/>
      <c r="W541" s="275"/>
      <c r="X541" s="273"/>
      <c r="Y541" s="274"/>
      <c r="Z541" s="275"/>
      <c r="AA541" s="275"/>
      <c r="AB541" s="273"/>
      <c r="AC541" s="274"/>
      <c r="AD541" s="275"/>
      <c r="AE541" s="275"/>
      <c r="AF541" s="279"/>
      <c r="AG541" s="274"/>
      <c r="AH541" s="275"/>
      <c r="AI541" s="275"/>
      <c r="AJ541" s="273"/>
      <c r="AK541" s="274"/>
      <c r="AL541" s="275"/>
      <c r="AM541" s="275"/>
      <c r="AN541" s="273"/>
      <c r="AO541" s="274"/>
      <c r="AP541" s="275"/>
      <c r="AQ541" s="275"/>
      <c r="AR541" s="273"/>
      <c r="AS541" s="274"/>
      <c r="AT541" s="275"/>
      <c r="AU541" s="275"/>
      <c r="AV541" s="273"/>
      <c r="AW541" s="274"/>
      <c r="AX541" s="275"/>
      <c r="AY541" s="275"/>
      <c r="AZ541" s="273"/>
      <c r="BA541" s="274"/>
      <c r="BB541" s="275"/>
      <c r="BC541" s="275"/>
      <c r="BD541" s="273"/>
      <c r="BE541" s="274"/>
      <c r="BF541" s="275"/>
      <c r="BG541" s="275"/>
    </row>
    <row r="542">
      <c r="D542" s="273"/>
      <c r="E542" s="274"/>
      <c r="F542" s="275"/>
      <c r="G542" s="275"/>
      <c r="H542" s="273"/>
      <c r="I542" s="274"/>
      <c r="J542" s="275"/>
      <c r="K542" s="275"/>
      <c r="L542" s="273"/>
      <c r="M542" s="274"/>
      <c r="N542" s="275"/>
      <c r="O542" s="275"/>
      <c r="P542" s="273"/>
      <c r="Q542" s="274"/>
      <c r="R542" s="275"/>
      <c r="S542" s="278"/>
      <c r="T542" s="273"/>
      <c r="U542" s="274"/>
      <c r="V542" s="275"/>
      <c r="W542" s="275"/>
      <c r="X542" s="273"/>
      <c r="Y542" s="274"/>
      <c r="Z542" s="275"/>
      <c r="AA542" s="275"/>
      <c r="AB542" s="273"/>
      <c r="AC542" s="274"/>
      <c r="AD542" s="275"/>
      <c r="AE542" s="275"/>
      <c r="AF542" s="279"/>
      <c r="AG542" s="274"/>
      <c r="AH542" s="275"/>
      <c r="AI542" s="275"/>
      <c r="AJ542" s="273"/>
      <c r="AK542" s="274"/>
      <c r="AL542" s="275"/>
      <c r="AM542" s="275"/>
      <c r="AN542" s="273"/>
      <c r="AO542" s="274"/>
      <c r="AP542" s="275"/>
      <c r="AQ542" s="275"/>
      <c r="AR542" s="273"/>
      <c r="AS542" s="274"/>
      <c r="AT542" s="275"/>
      <c r="AU542" s="275"/>
      <c r="AV542" s="273"/>
      <c r="AW542" s="274"/>
      <c r="AX542" s="275"/>
      <c r="AY542" s="275"/>
      <c r="AZ542" s="273"/>
      <c r="BA542" s="274"/>
      <c r="BB542" s="275"/>
      <c r="BC542" s="275"/>
      <c r="BD542" s="273"/>
      <c r="BE542" s="274"/>
      <c r="BF542" s="275"/>
      <c r="BG542" s="275"/>
    </row>
    <row r="543">
      <c r="D543" s="273"/>
      <c r="E543" s="274"/>
      <c r="F543" s="275"/>
      <c r="G543" s="275"/>
      <c r="H543" s="273"/>
      <c r="I543" s="274"/>
      <c r="J543" s="275"/>
      <c r="K543" s="275"/>
      <c r="L543" s="273"/>
      <c r="M543" s="274"/>
      <c r="N543" s="275"/>
      <c r="O543" s="275"/>
      <c r="P543" s="273"/>
      <c r="Q543" s="274"/>
      <c r="R543" s="275"/>
      <c r="S543" s="278"/>
      <c r="T543" s="273"/>
      <c r="U543" s="274"/>
      <c r="V543" s="275"/>
      <c r="W543" s="275"/>
      <c r="X543" s="273"/>
      <c r="Y543" s="274"/>
      <c r="Z543" s="275"/>
      <c r="AA543" s="275"/>
      <c r="AB543" s="273"/>
      <c r="AC543" s="274"/>
      <c r="AD543" s="275"/>
      <c r="AE543" s="275"/>
      <c r="AF543" s="279"/>
      <c r="AG543" s="274"/>
      <c r="AH543" s="275"/>
      <c r="AI543" s="275"/>
      <c r="AJ543" s="273"/>
      <c r="AK543" s="274"/>
      <c r="AL543" s="275"/>
      <c r="AM543" s="275"/>
      <c r="AN543" s="273"/>
      <c r="AO543" s="274"/>
      <c r="AP543" s="275"/>
      <c r="AQ543" s="275"/>
      <c r="AR543" s="273"/>
      <c r="AS543" s="274"/>
      <c r="AT543" s="275"/>
      <c r="AU543" s="275"/>
      <c r="AV543" s="273"/>
      <c r="AW543" s="274"/>
      <c r="AX543" s="275"/>
      <c r="AY543" s="275"/>
      <c r="AZ543" s="273"/>
      <c r="BA543" s="274"/>
      <c r="BB543" s="275"/>
      <c r="BC543" s="275"/>
      <c r="BD543" s="273"/>
      <c r="BE543" s="274"/>
      <c r="BF543" s="275"/>
      <c r="BG543" s="275"/>
    </row>
    <row r="544">
      <c r="D544" s="273"/>
      <c r="E544" s="274"/>
      <c r="F544" s="275"/>
      <c r="G544" s="275"/>
      <c r="H544" s="273"/>
      <c r="I544" s="274"/>
      <c r="J544" s="275"/>
      <c r="K544" s="275"/>
      <c r="L544" s="273"/>
      <c r="M544" s="274"/>
      <c r="N544" s="275"/>
      <c r="O544" s="275"/>
      <c r="P544" s="273"/>
      <c r="Q544" s="274"/>
      <c r="R544" s="275"/>
      <c r="S544" s="278"/>
      <c r="T544" s="273"/>
      <c r="U544" s="274"/>
      <c r="V544" s="275"/>
      <c r="W544" s="275"/>
      <c r="X544" s="273"/>
      <c r="Y544" s="274"/>
      <c r="Z544" s="275"/>
      <c r="AA544" s="275"/>
      <c r="AB544" s="273"/>
      <c r="AC544" s="274"/>
      <c r="AD544" s="275"/>
      <c r="AE544" s="275"/>
      <c r="AF544" s="279"/>
      <c r="AG544" s="274"/>
      <c r="AH544" s="275"/>
      <c r="AI544" s="275"/>
      <c r="AJ544" s="273"/>
      <c r="AK544" s="274"/>
      <c r="AL544" s="275"/>
      <c r="AM544" s="275"/>
      <c r="AN544" s="273"/>
      <c r="AO544" s="274"/>
      <c r="AP544" s="275"/>
      <c r="AQ544" s="275"/>
      <c r="AR544" s="273"/>
      <c r="AS544" s="274"/>
      <c r="AT544" s="275"/>
      <c r="AU544" s="275"/>
      <c r="AV544" s="273"/>
      <c r="AW544" s="274"/>
      <c r="AX544" s="275"/>
      <c r="AY544" s="275"/>
      <c r="AZ544" s="273"/>
      <c r="BA544" s="274"/>
      <c r="BB544" s="275"/>
      <c r="BC544" s="275"/>
      <c r="BD544" s="273"/>
      <c r="BE544" s="274"/>
      <c r="BF544" s="275"/>
      <c r="BG544" s="275"/>
    </row>
    <row r="545">
      <c r="D545" s="273"/>
      <c r="E545" s="274"/>
      <c r="F545" s="275"/>
      <c r="G545" s="275"/>
      <c r="H545" s="273"/>
      <c r="I545" s="274"/>
      <c r="J545" s="275"/>
      <c r="K545" s="275"/>
      <c r="L545" s="273"/>
      <c r="M545" s="274"/>
      <c r="N545" s="275"/>
      <c r="O545" s="275"/>
      <c r="P545" s="273"/>
      <c r="Q545" s="274"/>
      <c r="R545" s="275"/>
      <c r="S545" s="278"/>
      <c r="T545" s="273"/>
      <c r="U545" s="274"/>
      <c r="V545" s="275"/>
      <c r="W545" s="275"/>
      <c r="X545" s="273"/>
      <c r="Y545" s="274"/>
      <c r="Z545" s="275"/>
      <c r="AA545" s="275"/>
      <c r="AB545" s="273"/>
      <c r="AC545" s="274"/>
      <c r="AD545" s="275"/>
      <c r="AE545" s="275"/>
      <c r="AF545" s="279"/>
      <c r="AG545" s="274"/>
      <c r="AH545" s="275"/>
      <c r="AI545" s="275"/>
      <c r="AJ545" s="273"/>
      <c r="AK545" s="274"/>
      <c r="AL545" s="275"/>
      <c r="AM545" s="275"/>
      <c r="AN545" s="273"/>
      <c r="AO545" s="274"/>
      <c r="AP545" s="275"/>
      <c r="AQ545" s="275"/>
      <c r="AR545" s="273"/>
      <c r="AS545" s="274"/>
      <c r="AT545" s="275"/>
      <c r="AU545" s="275"/>
      <c r="AV545" s="273"/>
      <c r="AW545" s="274"/>
      <c r="AX545" s="275"/>
      <c r="AY545" s="275"/>
      <c r="AZ545" s="273"/>
      <c r="BA545" s="274"/>
      <c r="BB545" s="275"/>
      <c r="BC545" s="275"/>
      <c r="BD545" s="273"/>
      <c r="BE545" s="274"/>
      <c r="BF545" s="275"/>
      <c r="BG545" s="275"/>
    </row>
    <row r="546">
      <c r="D546" s="273"/>
      <c r="E546" s="274"/>
      <c r="F546" s="275"/>
      <c r="G546" s="275"/>
      <c r="H546" s="273"/>
      <c r="I546" s="274"/>
      <c r="J546" s="275"/>
      <c r="K546" s="275"/>
      <c r="L546" s="273"/>
      <c r="M546" s="274"/>
      <c r="N546" s="275"/>
      <c r="O546" s="275"/>
      <c r="P546" s="273"/>
      <c r="Q546" s="274"/>
      <c r="R546" s="275"/>
      <c r="S546" s="278"/>
      <c r="T546" s="273"/>
      <c r="U546" s="274"/>
      <c r="V546" s="275"/>
      <c r="W546" s="275"/>
      <c r="X546" s="273"/>
      <c r="Y546" s="274"/>
      <c r="Z546" s="275"/>
      <c r="AA546" s="275"/>
      <c r="AB546" s="273"/>
      <c r="AC546" s="274"/>
      <c r="AD546" s="275"/>
      <c r="AE546" s="275"/>
      <c r="AF546" s="279"/>
      <c r="AG546" s="274"/>
      <c r="AH546" s="275"/>
      <c r="AI546" s="275"/>
      <c r="AJ546" s="273"/>
      <c r="AK546" s="274"/>
      <c r="AL546" s="275"/>
      <c r="AM546" s="275"/>
      <c r="AN546" s="273"/>
      <c r="AO546" s="274"/>
      <c r="AP546" s="275"/>
      <c r="AQ546" s="275"/>
      <c r="AR546" s="273"/>
      <c r="AS546" s="274"/>
      <c r="AT546" s="275"/>
      <c r="AU546" s="275"/>
      <c r="AV546" s="273"/>
      <c r="AW546" s="274"/>
      <c r="AX546" s="275"/>
      <c r="AY546" s="275"/>
      <c r="AZ546" s="273"/>
      <c r="BA546" s="274"/>
      <c r="BB546" s="275"/>
      <c r="BC546" s="275"/>
      <c r="BD546" s="273"/>
      <c r="BE546" s="274"/>
      <c r="BF546" s="275"/>
      <c r="BG546" s="275"/>
    </row>
    <row r="547">
      <c r="D547" s="273"/>
      <c r="E547" s="274"/>
      <c r="F547" s="275"/>
      <c r="G547" s="275"/>
      <c r="H547" s="273"/>
      <c r="I547" s="274"/>
      <c r="J547" s="275"/>
      <c r="K547" s="275"/>
      <c r="L547" s="273"/>
      <c r="M547" s="274"/>
      <c r="N547" s="275"/>
      <c r="O547" s="275"/>
      <c r="P547" s="273"/>
      <c r="Q547" s="274"/>
      <c r="R547" s="275"/>
      <c r="S547" s="278"/>
      <c r="T547" s="273"/>
      <c r="U547" s="274"/>
      <c r="V547" s="275"/>
      <c r="W547" s="275"/>
      <c r="X547" s="273"/>
      <c r="Y547" s="274"/>
      <c r="Z547" s="275"/>
      <c r="AA547" s="275"/>
      <c r="AB547" s="273"/>
      <c r="AC547" s="274"/>
      <c r="AD547" s="275"/>
      <c r="AE547" s="275"/>
      <c r="AF547" s="279"/>
      <c r="AG547" s="274"/>
      <c r="AH547" s="275"/>
      <c r="AI547" s="275"/>
      <c r="AJ547" s="273"/>
      <c r="AK547" s="274"/>
      <c r="AL547" s="275"/>
      <c r="AM547" s="275"/>
      <c r="AN547" s="273"/>
      <c r="AO547" s="274"/>
      <c r="AP547" s="275"/>
      <c r="AQ547" s="275"/>
      <c r="AR547" s="273"/>
      <c r="AS547" s="274"/>
      <c r="AT547" s="275"/>
      <c r="AU547" s="275"/>
      <c r="AV547" s="273"/>
      <c r="AW547" s="274"/>
      <c r="AX547" s="275"/>
      <c r="AY547" s="275"/>
      <c r="AZ547" s="273"/>
      <c r="BA547" s="274"/>
      <c r="BB547" s="275"/>
      <c r="BC547" s="275"/>
      <c r="BD547" s="273"/>
      <c r="BE547" s="274"/>
      <c r="BF547" s="275"/>
      <c r="BG547" s="275"/>
    </row>
    <row r="548">
      <c r="D548" s="273"/>
      <c r="E548" s="274"/>
      <c r="F548" s="275"/>
      <c r="G548" s="275"/>
      <c r="H548" s="273"/>
      <c r="I548" s="274"/>
      <c r="J548" s="275"/>
      <c r="K548" s="275"/>
      <c r="L548" s="273"/>
      <c r="M548" s="274"/>
      <c r="N548" s="275"/>
      <c r="O548" s="275"/>
      <c r="P548" s="273"/>
      <c r="Q548" s="274"/>
      <c r="R548" s="275"/>
      <c r="S548" s="278"/>
      <c r="T548" s="273"/>
      <c r="U548" s="274"/>
      <c r="V548" s="275"/>
      <c r="W548" s="275"/>
      <c r="X548" s="273"/>
      <c r="Y548" s="274"/>
      <c r="Z548" s="275"/>
      <c r="AA548" s="275"/>
      <c r="AB548" s="273"/>
      <c r="AC548" s="274"/>
      <c r="AD548" s="275"/>
      <c r="AE548" s="275"/>
      <c r="AF548" s="279"/>
      <c r="AG548" s="274"/>
      <c r="AH548" s="275"/>
      <c r="AI548" s="275"/>
      <c r="AJ548" s="273"/>
      <c r="AK548" s="274"/>
      <c r="AL548" s="275"/>
      <c r="AM548" s="275"/>
      <c r="AN548" s="273"/>
      <c r="AO548" s="274"/>
      <c r="AP548" s="275"/>
      <c r="AQ548" s="275"/>
      <c r="AR548" s="273"/>
      <c r="AS548" s="274"/>
      <c r="AT548" s="275"/>
      <c r="AU548" s="275"/>
      <c r="AV548" s="273"/>
      <c r="AW548" s="274"/>
      <c r="AX548" s="275"/>
      <c r="AY548" s="275"/>
      <c r="AZ548" s="273"/>
      <c r="BA548" s="274"/>
      <c r="BB548" s="275"/>
      <c r="BC548" s="275"/>
      <c r="BD548" s="273"/>
      <c r="BE548" s="274"/>
      <c r="BF548" s="275"/>
      <c r="BG548" s="275"/>
    </row>
    <row r="549">
      <c r="D549" s="273"/>
      <c r="E549" s="274"/>
      <c r="F549" s="275"/>
      <c r="G549" s="275"/>
      <c r="H549" s="273"/>
      <c r="I549" s="274"/>
      <c r="J549" s="275"/>
      <c r="K549" s="275"/>
      <c r="L549" s="273"/>
      <c r="M549" s="274"/>
      <c r="N549" s="275"/>
      <c r="O549" s="275"/>
      <c r="P549" s="273"/>
      <c r="Q549" s="274"/>
      <c r="R549" s="275"/>
      <c r="S549" s="278"/>
      <c r="T549" s="273"/>
      <c r="U549" s="274"/>
      <c r="V549" s="275"/>
      <c r="W549" s="275"/>
      <c r="X549" s="273"/>
      <c r="Y549" s="274"/>
      <c r="Z549" s="275"/>
      <c r="AA549" s="275"/>
      <c r="AB549" s="273"/>
      <c r="AC549" s="274"/>
      <c r="AD549" s="275"/>
      <c r="AE549" s="275"/>
      <c r="AF549" s="279"/>
      <c r="AG549" s="274"/>
      <c r="AH549" s="275"/>
      <c r="AI549" s="275"/>
      <c r="AJ549" s="273"/>
      <c r="AK549" s="274"/>
      <c r="AL549" s="275"/>
      <c r="AM549" s="275"/>
      <c r="AN549" s="273"/>
      <c r="AO549" s="274"/>
      <c r="AP549" s="275"/>
      <c r="AQ549" s="275"/>
      <c r="AR549" s="273"/>
      <c r="AS549" s="274"/>
      <c r="AT549" s="275"/>
      <c r="AU549" s="275"/>
      <c r="AV549" s="273"/>
      <c r="AW549" s="274"/>
      <c r="AX549" s="275"/>
      <c r="AY549" s="275"/>
      <c r="AZ549" s="273"/>
      <c r="BA549" s="274"/>
      <c r="BB549" s="275"/>
      <c r="BC549" s="275"/>
      <c r="BD549" s="273"/>
      <c r="BE549" s="274"/>
      <c r="BF549" s="275"/>
      <c r="BG549" s="275"/>
    </row>
    <row r="550">
      <c r="D550" s="273"/>
      <c r="E550" s="274"/>
      <c r="F550" s="275"/>
      <c r="G550" s="275"/>
      <c r="H550" s="273"/>
      <c r="I550" s="274"/>
      <c r="J550" s="275"/>
      <c r="K550" s="275"/>
      <c r="L550" s="273"/>
      <c r="M550" s="274"/>
      <c r="N550" s="275"/>
      <c r="O550" s="275"/>
      <c r="P550" s="273"/>
      <c r="Q550" s="274"/>
      <c r="R550" s="275"/>
      <c r="S550" s="278"/>
      <c r="T550" s="273"/>
      <c r="U550" s="274"/>
      <c r="V550" s="275"/>
      <c r="W550" s="275"/>
      <c r="X550" s="273"/>
      <c r="Y550" s="274"/>
      <c r="Z550" s="275"/>
      <c r="AA550" s="275"/>
      <c r="AB550" s="273"/>
      <c r="AC550" s="274"/>
      <c r="AD550" s="275"/>
      <c r="AE550" s="275"/>
      <c r="AF550" s="279"/>
      <c r="AG550" s="274"/>
      <c r="AH550" s="275"/>
      <c r="AI550" s="275"/>
      <c r="AJ550" s="273"/>
      <c r="AK550" s="274"/>
      <c r="AL550" s="275"/>
      <c r="AM550" s="275"/>
      <c r="AN550" s="273"/>
      <c r="AO550" s="274"/>
      <c r="AP550" s="275"/>
      <c r="AQ550" s="275"/>
      <c r="AR550" s="273"/>
      <c r="AS550" s="274"/>
      <c r="AT550" s="275"/>
      <c r="AU550" s="275"/>
      <c r="AV550" s="273"/>
      <c r="AW550" s="274"/>
      <c r="AX550" s="275"/>
      <c r="AY550" s="275"/>
      <c r="AZ550" s="273"/>
      <c r="BA550" s="274"/>
      <c r="BB550" s="275"/>
      <c r="BC550" s="275"/>
      <c r="BD550" s="273"/>
      <c r="BE550" s="274"/>
      <c r="BF550" s="275"/>
      <c r="BG550" s="275"/>
    </row>
    <row r="551">
      <c r="D551" s="273"/>
      <c r="E551" s="274"/>
      <c r="F551" s="275"/>
      <c r="G551" s="275"/>
      <c r="H551" s="273"/>
      <c r="I551" s="274"/>
      <c r="J551" s="275"/>
      <c r="K551" s="275"/>
      <c r="L551" s="273"/>
      <c r="M551" s="274"/>
      <c r="N551" s="275"/>
      <c r="O551" s="275"/>
      <c r="P551" s="273"/>
      <c r="Q551" s="274"/>
      <c r="R551" s="275"/>
      <c r="S551" s="278"/>
      <c r="T551" s="273"/>
      <c r="U551" s="274"/>
      <c r="V551" s="275"/>
      <c r="W551" s="275"/>
      <c r="X551" s="273"/>
      <c r="Y551" s="274"/>
      <c r="Z551" s="275"/>
      <c r="AA551" s="275"/>
      <c r="AB551" s="273"/>
      <c r="AC551" s="274"/>
      <c r="AD551" s="275"/>
      <c r="AE551" s="275"/>
      <c r="AF551" s="279"/>
      <c r="AG551" s="274"/>
      <c r="AH551" s="275"/>
      <c r="AI551" s="275"/>
      <c r="AJ551" s="273"/>
      <c r="AK551" s="274"/>
      <c r="AL551" s="275"/>
      <c r="AM551" s="275"/>
      <c r="AN551" s="273"/>
      <c r="AO551" s="274"/>
      <c r="AP551" s="275"/>
      <c r="AQ551" s="275"/>
      <c r="AR551" s="273"/>
      <c r="AS551" s="274"/>
      <c r="AT551" s="275"/>
      <c r="AU551" s="275"/>
      <c r="AV551" s="273"/>
      <c r="AW551" s="274"/>
      <c r="AX551" s="275"/>
      <c r="AY551" s="275"/>
      <c r="AZ551" s="273"/>
      <c r="BA551" s="274"/>
      <c r="BB551" s="275"/>
      <c r="BC551" s="275"/>
      <c r="BD551" s="273"/>
      <c r="BE551" s="274"/>
      <c r="BF551" s="275"/>
      <c r="BG551" s="275"/>
    </row>
    <row r="552">
      <c r="D552" s="273"/>
      <c r="E552" s="274"/>
      <c r="F552" s="275"/>
      <c r="G552" s="275"/>
      <c r="H552" s="273"/>
      <c r="I552" s="274"/>
      <c r="J552" s="275"/>
      <c r="K552" s="275"/>
      <c r="L552" s="273"/>
      <c r="M552" s="274"/>
      <c r="N552" s="275"/>
      <c r="O552" s="275"/>
      <c r="P552" s="273"/>
      <c r="Q552" s="274"/>
      <c r="R552" s="275"/>
      <c r="S552" s="278"/>
      <c r="T552" s="273"/>
      <c r="U552" s="274"/>
      <c r="V552" s="275"/>
      <c r="W552" s="275"/>
      <c r="X552" s="273"/>
      <c r="Y552" s="274"/>
      <c r="Z552" s="275"/>
      <c r="AA552" s="275"/>
      <c r="AB552" s="273"/>
      <c r="AC552" s="274"/>
      <c r="AD552" s="275"/>
      <c r="AE552" s="275"/>
      <c r="AF552" s="279"/>
      <c r="AG552" s="274"/>
      <c r="AH552" s="275"/>
      <c r="AI552" s="275"/>
      <c r="AJ552" s="273"/>
      <c r="AK552" s="274"/>
      <c r="AL552" s="275"/>
      <c r="AM552" s="275"/>
      <c r="AN552" s="273"/>
      <c r="AO552" s="274"/>
      <c r="AP552" s="275"/>
      <c r="AQ552" s="275"/>
      <c r="AR552" s="273"/>
      <c r="AS552" s="274"/>
      <c r="AT552" s="275"/>
      <c r="AU552" s="275"/>
      <c r="AV552" s="273"/>
      <c r="AW552" s="274"/>
      <c r="AX552" s="275"/>
      <c r="AY552" s="275"/>
      <c r="AZ552" s="273"/>
      <c r="BA552" s="274"/>
      <c r="BB552" s="275"/>
      <c r="BC552" s="275"/>
      <c r="BD552" s="273"/>
      <c r="BE552" s="274"/>
      <c r="BF552" s="275"/>
      <c r="BG552" s="275"/>
    </row>
    <row r="553">
      <c r="D553" s="273"/>
      <c r="E553" s="274"/>
      <c r="F553" s="275"/>
      <c r="G553" s="275"/>
      <c r="H553" s="273"/>
      <c r="I553" s="274"/>
      <c r="J553" s="275"/>
      <c r="K553" s="275"/>
      <c r="L553" s="273"/>
      <c r="M553" s="274"/>
      <c r="N553" s="275"/>
      <c r="O553" s="275"/>
      <c r="P553" s="273"/>
      <c r="Q553" s="274"/>
      <c r="R553" s="275"/>
      <c r="S553" s="278"/>
      <c r="T553" s="273"/>
      <c r="U553" s="274"/>
      <c r="V553" s="275"/>
      <c r="W553" s="275"/>
      <c r="X553" s="273"/>
      <c r="Y553" s="274"/>
      <c r="Z553" s="275"/>
      <c r="AA553" s="275"/>
      <c r="AB553" s="273"/>
      <c r="AC553" s="274"/>
      <c r="AD553" s="275"/>
      <c r="AE553" s="275"/>
      <c r="AF553" s="279"/>
      <c r="AG553" s="274"/>
      <c r="AH553" s="275"/>
      <c r="AI553" s="275"/>
      <c r="AJ553" s="273"/>
      <c r="AK553" s="274"/>
      <c r="AL553" s="275"/>
      <c r="AM553" s="275"/>
      <c r="AN553" s="273"/>
      <c r="AO553" s="274"/>
      <c r="AP553" s="275"/>
      <c r="AQ553" s="275"/>
      <c r="AR553" s="273"/>
      <c r="AS553" s="274"/>
      <c r="AT553" s="275"/>
      <c r="AU553" s="275"/>
      <c r="AV553" s="273"/>
      <c r="AW553" s="274"/>
      <c r="AX553" s="275"/>
      <c r="AY553" s="275"/>
      <c r="AZ553" s="273"/>
      <c r="BA553" s="274"/>
      <c r="BB553" s="275"/>
      <c r="BC553" s="275"/>
      <c r="BD553" s="273"/>
      <c r="BE553" s="274"/>
      <c r="BF553" s="275"/>
      <c r="BG553" s="275"/>
    </row>
    <row r="554">
      <c r="D554" s="273"/>
      <c r="E554" s="274"/>
      <c r="F554" s="275"/>
      <c r="G554" s="275"/>
      <c r="H554" s="273"/>
      <c r="I554" s="274"/>
      <c r="J554" s="275"/>
      <c r="K554" s="275"/>
      <c r="L554" s="273"/>
      <c r="M554" s="274"/>
      <c r="N554" s="275"/>
      <c r="O554" s="275"/>
      <c r="P554" s="273"/>
      <c r="Q554" s="274"/>
      <c r="R554" s="275"/>
      <c r="S554" s="278"/>
      <c r="T554" s="273"/>
      <c r="U554" s="274"/>
      <c r="V554" s="275"/>
      <c r="W554" s="275"/>
      <c r="X554" s="273"/>
      <c r="Y554" s="274"/>
      <c r="Z554" s="275"/>
      <c r="AA554" s="275"/>
      <c r="AB554" s="273"/>
      <c r="AC554" s="274"/>
      <c r="AD554" s="275"/>
      <c r="AE554" s="275"/>
      <c r="AF554" s="279"/>
      <c r="AG554" s="274"/>
      <c r="AH554" s="275"/>
      <c r="AI554" s="275"/>
      <c r="AJ554" s="273"/>
      <c r="AK554" s="274"/>
      <c r="AL554" s="275"/>
      <c r="AM554" s="275"/>
      <c r="AN554" s="273"/>
      <c r="AO554" s="274"/>
      <c r="AP554" s="275"/>
      <c r="AQ554" s="275"/>
      <c r="AR554" s="273"/>
      <c r="AS554" s="274"/>
      <c r="AT554" s="275"/>
      <c r="AU554" s="275"/>
      <c r="AV554" s="273"/>
      <c r="AW554" s="274"/>
      <c r="AX554" s="275"/>
      <c r="AY554" s="275"/>
      <c r="AZ554" s="273"/>
      <c r="BA554" s="274"/>
      <c r="BB554" s="275"/>
      <c r="BC554" s="275"/>
      <c r="BD554" s="273"/>
      <c r="BE554" s="274"/>
      <c r="BF554" s="275"/>
      <c r="BG554" s="275"/>
    </row>
    <row r="555">
      <c r="D555" s="273"/>
      <c r="E555" s="274"/>
      <c r="F555" s="275"/>
      <c r="G555" s="275"/>
      <c r="H555" s="273"/>
      <c r="I555" s="274"/>
      <c r="J555" s="275"/>
      <c r="K555" s="275"/>
      <c r="L555" s="273"/>
      <c r="M555" s="274"/>
      <c r="N555" s="275"/>
      <c r="O555" s="275"/>
      <c r="P555" s="273"/>
      <c r="Q555" s="274"/>
      <c r="R555" s="275"/>
      <c r="S555" s="278"/>
      <c r="T555" s="273"/>
      <c r="U555" s="274"/>
      <c r="V555" s="275"/>
      <c r="W555" s="275"/>
      <c r="X555" s="273"/>
      <c r="Y555" s="274"/>
      <c r="Z555" s="275"/>
      <c r="AA555" s="275"/>
      <c r="AB555" s="273"/>
      <c r="AC555" s="274"/>
      <c r="AD555" s="275"/>
      <c r="AE555" s="275"/>
      <c r="AF555" s="279"/>
      <c r="AG555" s="274"/>
      <c r="AH555" s="275"/>
      <c r="AI555" s="275"/>
      <c r="AJ555" s="273"/>
      <c r="AK555" s="274"/>
      <c r="AL555" s="275"/>
      <c r="AM555" s="275"/>
      <c r="AN555" s="273"/>
      <c r="AO555" s="274"/>
      <c r="AP555" s="275"/>
      <c r="AQ555" s="275"/>
      <c r="AR555" s="273"/>
      <c r="AS555" s="274"/>
      <c r="AT555" s="275"/>
      <c r="AU555" s="275"/>
      <c r="AV555" s="273"/>
      <c r="AW555" s="274"/>
      <c r="AX555" s="275"/>
      <c r="AY555" s="275"/>
      <c r="AZ555" s="273"/>
      <c r="BA555" s="274"/>
      <c r="BB555" s="275"/>
      <c r="BC555" s="275"/>
      <c r="BD555" s="273"/>
      <c r="BE555" s="274"/>
      <c r="BF555" s="275"/>
      <c r="BG555" s="275"/>
    </row>
    <row r="556">
      <c r="D556" s="273"/>
      <c r="E556" s="274"/>
      <c r="F556" s="275"/>
      <c r="G556" s="275"/>
      <c r="H556" s="273"/>
      <c r="I556" s="274"/>
      <c r="J556" s="275"/>
      <c r="K556" s="275"/>
      <c r="L556" s="273"/>
      <c r="M556" s="274"/>
      <c r="N556" s="275"/>
      <c r="O556" s="275"/>
      <c r="P556" s="273"/>
      <c r="Q556" s="274"/>
      <c r="R556" s="275"/>
      <c r="S556" s="278"/>
      <c r="T556" s="273"/>
      <c r="U556" s="274"/>
      <c r="V556" s="275"/>
      <c r="W556" s="275"/>
      <c r="X556" s="273"/>
      <c r="Y556" s="274"/>
      <c r="Z556" s="275"/>
      <c r="AA556" s="275"/>
      <c r="AB556" s="273"/>
      <c r="AC556" s="274"/>
      <c r="AD556" s="275"/>
      <c r="AE556" s="275"/>
      <c r="AF556" s="279"/>
      <c r="AG556" s="274"/>
      <c r="AH556" s="275"/>
      <c r="AI556" s="275"/>
      <c r="AJ556" s="273"/>
      <c r="AK556" s="274"/>
      <c r="AL556" s="275"/>
      <c r="AM556" s="275"/>
      <c r="AN556" s="273"/>
      <c r="AO556" s="274"/>
      <c r="AP556" s="275"/>
      <c r="AQ556" s="275"/>
      <c r="AR556" s="273"/>
      <c r="AS556" s="274"/>
      <c r="AT556" s="275"/>
      <c r="AU556" s="275"/>
      <c r="AV556" s="273"/>
      <c r="AW556" s="274"/>
      <c r="AX556" s="275"/>
      <c r="AY556" s="275"/>
      <c r="AZ556" s="273"/>
      <c r="BA556" s="274"/>
      <c r="BB556" s="275"/>
      <c r="BC556" s="275"/>
      <c r="BD556" s="273"/>
      <c r="BE556" s="274"/>
      <c r="BF556" s="275"/>
      <c r="BG556" s="275"/>
    </row>
    <row r="557">
      <c r="D557" s="273"/>
      <c r="E557" s="274"/>
      <c r="F557" s="275"/>
      <c r="G557" s="275"/>
      <c r="H557" s="273"/>
      <c r="I557" s="274"/>
      <c r="J557" s="275"/>
      <c r="K557" s="275"/>
      <c r="L557" s="273"/>
      <c r="M557" s="274"/>
      <c r="N557" s="275"/>
      <c r="O557" s="275"/>
      <c r="P557" s="273"/>
      <c r="Q557" s="274"/>
      <c r="R557" s="275"/>
      <c r="S557" s="278"/>
      <c r="T557" s="273"/>
      <c r="U557" s="274"/>
      <c r="V557" s="275"/>
      <c r="W557" s="275"/>
      <c r="X557" s="273"/>
      <c r="Y557" s="274"/>
      <c r="Z557" s="275"/>
      <c r="AA557" s="275"/>
      <c r="AB557" s="273"/>
      <c r="AC557" s="274"/>
      <c r="AD557" s="275"/>
      <c r="AE557" s="275"/>
      <c r="AF557" s="279"/>
      <c r="AG557" s="274"/>
      <c r="AH557" s="275"/>
      <c r="AI557" s="275"/>
      <c r="AJ557" s="273"/>
      <c r="AK557" s="274"/>
      <c r="AL557" s="275"/>
      <c r="AM557" s="275"/>
      <c r="AN557" s="273"/>
      <c r="AO557" s="274"/>
      <c r="AP557" s="275"/>
      <c r="AQ557" s="275"/>
      <c r="AR557" s="273"/>
      <c r="AS557" s="274"/>
      <c r="AT557" s="275"/>
      <c r="AU557" s="275"/>
      <c r="AV557" s="273"/>
      <c r="AW557" s="274"/>
      <c r="AX557" s="275"/>
      <c r="AY557" s="275"/>
      <c r="AZ557" s="273"/>
      <c r="BA557" s="274"/>
      <c r="BB557" s="275"/>
      <c r="BC557" s="275"/>
      <c r="BD557" s="273"/>
      <c r="BE557" s="274"/>
      <c r="BF557" s="275"/>
      <c r="BG557" s="275"/>
    </row>
    <row r="558">
      <c r="D558" s="273"/>
      <c r="E558" s="274"/>
      <c r="F558" s="275"/>
      <c r="G558" s="275"/>
      <c r="H558" s="273"/>
      <c r="I558" s="274"/>
      <c r="J558" s="275"/>
      <c r="K558" s="275"/>
      <c r="L558" s="273"/>
      <c r="M558" s="274"/>
      <c r="N558" s="275"/>
      <c r="O558" s="275"/>
      <c r="P558" s="273"/>
      <c r="Q558" s="274"/>
      <c r="R558" s="275"/>
      <c r="S558" s="278"/>
      <c r="T558" s="273"/>
      <c r="U558" s="274"/>
      <c r="V558" s="275"/>
      <c r="W558" s="275"/>
      <c r="X558" s="273"/>
      <c r="Y558" s="274"/>
      <c r="Z558" s="275"/>
      <c r="AA558" s="275"/>
      <c r="AB558" s="273"/>
      <c r="AC558" s="274"/>
      <c r="AD558" s="275"/>
      <c r="AE558" s="275"/>
      <c r="AF558" s="279"/>
      <c r="AG558" s="274"/>
      <c r="AH558" s="275"/>
      <c r="AI558" s="275"/>
      <c r="AJ558" s="273"/>
      <c r="AK558" s="274"/>
      <c r="AL558" s="275"/>
      <c r="AM558" s="275"/>
      <c r="AN558" s="273"/>
      <c r="AO558" s="274"/>
      <c r="AP558" s="275"/>
      <c r="AQ558" s="275"/>
      <c r="AR558" s="273"/>
      <c r="AS558" s="274"/>
      <c r="AT558" s="275"/>
      <c r="AU558" s="275"/>
      <c r="AV558" s="273"/>
      <c r="AW558" s="274"/>
      <c r="AX558" s="275"/>
      <c r="AY558" s="275"/>
      <c r="AZ558" s="273"/>
      <c r="BA558" s="274"/>
      <c r="BB558" s="275"/>
      <c r="BC558" s="275"/>
      <c r="BD558" s="273"/>
      <c r="BE558" s="274"/>
      <c r="BF558" s="275"/>
      <c r="BG558" s="275"/>
    </row>
    <row r="559">
      <c r="D559" s="273"/>
      <c r="E559" s="274"/>
      <c r="F559" s="275"/>
      <c r="G559" s="275"/>
      <c r="H559" s="273"/>
      <c r="I559" s="274"/>
      <c r="J559" s="275"/>
      <c r="K559" s="275"/>
      <c r="L559" s="273"/>
      <c r="M559" s="274"/>
      <c r="N559" s="275"/>
      <c r="O559" s="275"/>
      <c r="P559" s="273"/>
      <c r="Q559" s="274"/>
      <c r="R559" s="275"/>
      <c r="S559" s="278"/>
      <c r="T559" s="273"/>
      <c r="U559" s="274"/>
      <c r="V559" s="275"/>
      <c r="W559" s="275"/>
      <c r="X559" s="273"/>
      <c r="Y559" s="274"/>
      <c r="Z559" s="275"/>
      <c r="AA559" s="275"/>
      <c r="AB559" s="273"/>
      <c r="AC559" s="274"/>
      <c r="AD559" s="275"/>
      <c r="AE559" s="275"/>
      <c r="AF559" s="279"/>
      <c r="AG559" s="274"/>
      <c r="AH559" s="275"/>
      <c r="AI559" s="275"/>
      <c r="AJ559" s="273"/>
      <c r="AK559" s="274"/>
      <c r="AL559" s="275"/>
      <c r="AM559" s="275"/>
      <c r="AN559" s="273"/>
      <c r="AO559" s="274"/>
      <c r="AP559" s="275"/>
      <c r="AQ559" s="275"/>
      <c r="AR559" s="273"/>
      <c r="AS559" s="274"/>
      <c r="AT559" s="275"/>
      <c r="AU559" s="275"/>
      <c r="AV559" s="273"/>
      <c r="AW559" s="274"/>
      <c r="AX559" s="275"/>
      <c r="AY559" s="275"/>
      <c r="AZ559" s="273"/>
      <c r="BA559" s="274"/>
      <c r="BB559" s="275"/>
      <c r="BC559" s="275"/>
      <c r="BD559" s="273"/>
      <c r="BE559" s="274"/>
      <c r="BF559" s="275"/>
      <c r="BG559" s="275"/>
    </row>
    <row r="560">
      <c r="D560" s="273"/>
      <c r="E560" s="274"/>
      <c r="F560" s="275"/>
      <c r="G560" s="275"/>
      <c r="H560" s="273"/>
      <c r="I560" s="274"/>
      <c r="J560" s="275"/>
      <c r="K560" s="275"/>
      <c r="L560" s="273"/>
      <c r="M560" s="274"/>
      <c r="N560" s="275"/>
      <c r="O560" s="275"/>
      <c r="P560" s="273"/>
      <c r="Q560" s="274"/>
      <c r="R560" s="275"/>
      <c r="S560" s="278"/>
      <c r="T560" s="273"/>
      <c r="U560" s="274"/>
      <c r="V560" s="275"/>
      <c r="W560" s="275"/>
      <c r="X560" s="273"/>
      <c r="Y560" s="274"/>
      <c r="Z560" s="275"/>
      <c r="AA560" s="275"/>
      <c r="AB560" s="273"/>
      <c r="AC560" s="274"/>
      <c r="AD560" s="275"/>
      <c r="AE560" s="275"/>
      <c r="AF560" s="279"/>
      <c r="AG560" s="274"/>
      <c r="AH560" s="275"/>
      <c r="AI560" s="275"/>
      <c r="AJ560" s="273"/>
      <c r="AK560" s="274"/>
      <c r="AL560" s="275"/>
      <c r="AM560" s="275"/>
      <c r="AN560" s="273"/>
      <c r="AO560" s="274"/>
      <c r="AP560" s="275"/>
      <c r="AQ560" s="275"/>
      <c r="AR560" s="273"/>
      <c r="AS560" s="274"/>
      <c r="AT560" s="275"/>
      <c r="AU560" s="275"/>
      <c r="AV560" s="273"/>
      <c r="AW560" s="274"/>
      <c r="AX560" s="275"/>
      <c r="AY560" s="275"/>
      <c r="AZ560" s="273"/>
      <c r="BA560" s="274"/>
      <c r="BB560" s="275"/>
      <c r="BC560" s="275"/>
      <c r="BD560" s="273"/>
      <c r="BE560" s="274"/>
      <c r="BF560" s="275"/>
      <c r="BG560" s="275"/>
    </row>
    <row r="561">
      <c r="D561" s="273"/>
      <c r="E561" s="274"/>
      <c r="F561" s="275"/>
      <c r="G561" s="275"/>
      <c r="H561" s="273"/>
      <c r="I561" s="274"/>
      <c r="J561" s="275"/>
      <c r="K561" s="275"/>
      <c r="L561" s="273"/>
      <c r="M561" s="274"/>
      <c r="N561" s="275"/>
      <c r="O561" s="275"/>
      <c r="P561" s="273"/>
      <c r="Q561" s="274"/>
      <c r="R561" s="275"/>
      <c r="S561" s="278"/>
      <c r="T561" s="273"/>
      <c r="U561" s="274"/>
      <c r="V561" s="275"/>
      <c r="W561" s="275"/>
      <c r="X561" s="273"/>
      <c r="Y561" s="274"/>
      <c r="Z561" s="275"/>
      <c r="AA561" s="275"/>
      <c r="AB561" s="273"/>
      <c r="AC561" s="274"/>
      <c r="AD561" s="275"/>
      <c r="AE561" s="275"/>
      <c r="AF561" s="279"/>
      <c r="AG561" s="274"/>
      <c r="AH561" s="275"/>
      <c r="AI561" s="275"/>
      <c r="AJ561" s="273"/>
      <c r="AK561" s="274"/>
      <c r="AL561" s="275"/>
      <c r="AM561" s="275"/>
      <c r="AN561" s="273"/>
      <c r="AO561" s="274"/>
      <c r="AP561" s="275"/>
      <c r="AQ561" s="275"/>
      <c r="AR561" s="273"/>
      <c r="AS561" s="274"/>
      <c r="AT561" s="275"/>
      <c r="AU561" s="275"/>
      <c r="AV561" s="273"/>
      <c r="AW561" s="274"/>
      <c r="AX561" s="275"/>
      <c r="AY561" s="275"/>
      <c r="AZ561" s="273"/>
      <c r="BA561" s="274"/>
      <c r="BB561" s="275"/>
      <c r="BC561" s="275"/>
      <c r="BD561" s="273"/>
      <c r="BE561" s="274"/>
      <c r="BF561" s="275"/>
      <c r="BG561" s="275"/>
    </row>
    <row r="562">
      <c r="D562" s="273"/>
      <c r="E562" s="274"/>
      <c r="F562" s="275"/>
      <c r="G562" s="275"/>
      <c r="H562" s="273"/>
      <c r="I562" s="274"/>
      <c r="J562" s="275"/>
      <c r="K562" s="275"/>
      <c r="L562" s="273"/>
      <c r="M562" s="274"/>
      <c r="N562" s="275"/>
      <c r="O562" s="275"/>
      <c r="P562" s="273"/>
      <c r="Q562" s="274"/>
      <c r="R562" s="275"/>
      <c r="S562" s="278"/>
      <c r="T562" s="273"/>
      <c r="U562" s="274"/>
      <c r="V562" s="275"/>
      <c r="W562" s="275"/>
      <c r="X562" s="273"/>
      <c r="Y562" s="274"/>
      <c r="Z562" s="275"/>
      <c r="AA562" s="275"/>
      <c r="AB562" s="273"/>
      <c r="AC562" s="274"/>
      <c r="AD562" s="275"/>
      <c r="AE562" s="275"/>
      <c r="AF562" s="279"/>
      <c r="AG562" s="274"/>
      <c r="AH562" s="275"/>
      <c r="AI562" s="275"/>
      <c r="AJ562" s="273"/>
      <c r="AK562" s="274"/>
      <c r="AL562" s="275"/>
      <c r="AM562" s="275"/>
      <c r="AN562" s="273"/>
      <c r="AO562" s="274"/>
      <c r="AP562" s="275"/>
      <c r="AQ562" s="275"/>
      <c r="AR562" s="273"/>
      <c r="AS562" s="274"/>
      <c r="AT562" s="275"/>
      <c r="AU562" s="275"/>
      <c r="AV562" s="273"/>
      <c r="AW562" s="274"/>
      <c r="AX562" s="275"/>
      <c r="AY562" s="275"/>
      <c r="AZ562" s="273"/>
      <c r="BA562" s="274"/>
      <c r="BB562" s="275"/>
      <c r="BC562" s="275"/>
      <c r="BD562" s="273"/>
      <c r="BE562" s="274"/>
      <c r="BF562" s="275"/>
      <c r="BG562" s="275"/>
    </row>
    <row r="563">
      <c r="D563" s="273"/>
      <c r="E563" s="274"/>
      <c r="F563" s="275"/>
      <c r="G563" s="275"/>
      <c r="H563" s="273"/>
      <c r="I563" s="274"/>
      <c r="J563" s="275"/>
      <c r="K563" s="275"/>
      <c r="L563" s="273"/>
      <c r="M563" s="274"/>
      <c r="N563" s="275"/>
      <c r="O563" s="275"/>
      <c r="P563" s="273"/>
      <c r="Q563" s="274"/>
      <c r="R563" s="275"/>
      <c r="S563" s="278"/>
      <c r="T563" s="273"/>
      <c r="U563" s="274"/>
      <c r="V563" s="275"/>
      <c r="W563" s="275"/>
      <c r="X563" s="273"/>
      <c r="Y563" s="274"/>
      <c r="Z563" s="275"/>
      <c r="AA563" s="275"/>
      <c r="AB563" s="273"/>
      <c r="AC563" s="274"/>
      <c r="AD563" s="275"/>
      <c r="AE563" s="275"/>
      <c r="AF563" s="279"/>
      <c r="AG563" s="274"/>
      <c r="AH563" s="275"/>
      <c r="AI563" s="275"/>
      <c r="AJ563" s="273"/>
      <c r="AK563" s="274"/>
      <c r="AL563" s="275"/>
      <c r="AM563" s="275"/>
      <c r="AN563" s="273"/>
      <c r="AO563" s="274"/>
      <c r="AP563" s="275"/>
      <c r="AQ563" s="275"/>
      <c r="AR563" s="273"/>
      <c r="AS563" s="274"/>
      <c r="AT563" s="275"/>
      <c r="AU563" s="275"/>
      <c r="AV563" s="273"/>
      <c r="AW563" s="274"/>
      <c r="AX563" s="275"/>
      <c r="AY563" s="275"/>
      <c r="AZ563" s="273"/>
      <c r="BA563" s="274"/>
      <c r="BB563" s="275"/>
      <c r="BC563" s="275"/>
      <c r="BD563" s="273"/>
      <c r="BE563" s="274"/>
      <c r="BF563" s="275"/>
      <c r="BG563" s="275"/>
    </row>
    <row r="564">
      <c r="D564" s="273"/>
      <c r="E564" s="274"/>
      <c r="F564" s="275"/>
      <c r="G564" s="275"/>
      <c r="H564" s="273"/>
      <c r="I564" s="274"/>
      <c r="J564" s="275"/>
      <c r="K564" s="275"/>
      <c r="L564" s="273"/>
      <c r="M564" s="274"/>
      <c r="N564" s="275"/>
      <c r="O564" s="275"/>
      <c r="P564" s="273"/>
      <c r="Q564" s="274"/>
      <c r="R564" s="275"/>
      <c r="S564" s="278"/>
      <c r="T564" s="273"/>
      <c r="U564" s="274"/>
      <c r="V564" s="275"/>
      <c r="W564" s="275"/>
      <c r="X564" s="273"/>
      <c r="Y564" s="274"/>
      <c r="Z564" s="275"/>
      <c r="AA564" s="275"/>
      <c r="AB564" s="273"/>
      <c r="AC564" s="274"/>
      <c r="AD564" s="275"/>
      <c r="AE564" s="275"/>
      <c r="AF564" s="279"/>
      <c r="AG564" s="274"/>
      <c r="AH564" s="275"/>
      <c r="AI564" s="275"/>
      <c r="AJ564" s="273"/>
      <c r="AK564" s="274"/>
      <c r="AL564" s="275"/>
      <c r="AM564" s="275"/>
      <c r="AN564" s="273"/>
      <c r="AO564" s="274"/>
      <c r="AP564" s="275"/>
      <c r="AQ564" s="275"/>
      <c r="AR564" s="273"/>
      <c r="AS564" s="274"/>
      <c r="AT564" s="275"/>
      <c r="AU564" s="275"/>
      <c r="AV564" s="273"/>
      <c r="AW564" s="274"/>
      <c r="AX564" s="275"/>
      <c r="AY564" s="275"/>
      <c r="AZ564" s="273"/>
      <c r="BA564" s="274"/>
      <c r="BB564" s="275"/>
      <c r="BC564" s="275"/>
      <c r="BD564" s="273"/>
      <c r="BE564" s="274"/>
      <c r="BF564" s="275"/>
      <c r="BG564" s="275"/>
    </row>
    <row r="565">
      <c r="D565" s="273"/>
      <c r="E565" s="274"/>
      <c r="F565" s="275"/>
      <c r="G565" s="275"/>
      <c r="H565" s="273"/>
      <c r="I565" s="274"/>
      <c r="J565" s="275"/>
      <c r="K565" s="275"/>
      <c r="L565" s="273"/>
      <c r="M565" s="274"/>
      <c r="N565" s="275"/>
      <c r="O565" s="275"/>
      <c r="P565" s="273"/>
      <c r="Q565" s="274"/>
      <c r="R565" s="275"/>
      <c r="S565" s="278"/>
      <c r="T565" s="273"/>
      <c r="U565" s="274"/>
      <c r="V565" s="275"/>
      <c r="W565" s="275"/>
      <c r="X565" s="273"/>
      <c r="Y565" s="274"/>
      <c r="Z565" s="275"/>
      <c r="AA565" s="275"/>
      <c r="AB565" s="273"/>
      <c r="AC565" s="274"/>
      <c r="AD565" s="275"/>
      <c r="AE565" s="275"/>
      <c r="AF565" s="279"/>
      <c r="AG565" s="274"/>
      <c r="AH565" s="275"/>
      <c r="AI565" s="275"/>
      <c r="AJ565" s="273"/>
      <c r="AK565" s="274"/>
      <c r="AL565" s="275"/>
      <c r="AM565" s="275"/>
      <c r="AN565" s="273"/>
      <c r="AO565" s="274"/>
      <c r="AP565" s="275"/>
      <c r="AQ565" s="275"/>
      <c r="AR565" s="273"/>
      <c r="AS565" s="274"/>
      <c r="AT565" s="275"/>
      <c r="AU565" s="275"/>
      <c r="AV565" s="273"/>
      <c r="AW565" s="274"/>
      <c r="AX565" s="275"/>
      <c r="AY565" s="275"/>
      <c r="AZ565" s="273"/>
      <c r="BA565" s="274"/>
      <c r="BB565" s="275"/>
      <c r="BC565" s="275"/>
      <c r="BD565" s="273"/>
      <c r="BE565" s="274"/>
      <c r="BF565" s="275"/>
      <c r="BG565" s="275"/>
    </row>
    <row r="566">
      <c r="D566" s="273"/>
      <c r="E566" s="274"/>
      <c r="F566" s="275"/>
      <c r="G566" s="275"/>
      <c r="H566" s="273"/>
      <c r="I566" s="274"/>
      <c r="J566" s="275"/>
      <c r="K566" s="275"/>
      <c r="L566" s="273"/>
      <c r="M566" s="274"/>
      <c r="N566" s="275"/>
      <c r="O566" s="275"/>
      <c r="P566" s="273"/>
      <c r="Q566" s="274"/>
      <c r="R566" s="275"/>
      <c r="S566" s="278"/>
      <c r="T566" s="273"/>
      <c r="U566" s="274"/>
      <c r="V566" s="275"/>
      <c r="W566" s="275"/>
      <c r="X566" s="273"/>
      <c r="Y566" s="274"/>
      <c r="Z566" s="275"/>
      <c r="AA566" s="275"/>
      <c r="AB566" s="273"/>
      <c r="AC566" s="274"/>
      <c r="AD566" s="275"/>
      <c r="AE566" s="275"/>
      <c r="AF566" s="279"/>
      <c r="AG566" s="274"/>
      <c r="AH566" s="275"/>
      <c r="AI566" s="275"/>
      <c r="AJ566" s="273"/>
      <c r="AK566" s="274"/>
      <c r="AL566" s="275"/>
      <c r="AM566" s="275"/>
      <c r="AN566" s="273"/>
      <c r="AO566" s="274"/>
      <c r="AP566" s="275"/>
      <c r="AQ566" s="275"/>
      <c r="AR566" s="273"/>
      <c r="AS566" s="274"/>
      <c r="AT566" s="275"/>
      <c r="AU566" s="275"/>
      <c r="AV566" s="273"/>
      <c r="AW566" s="274"/>
      <c r="AX566" s="275"/>
      <c r="AY566" s="275"/>
      <c r="AZ566" s="273"/>
      <c r="BA566" s="274"/>
      <c r="BB566" s="275"/>
      <c r="BC566" s="275"/>
      <c r="BD566" s="273"/>
      <c r="BE566" s="274"/>
      <c r="BF566" s="275"/>
      <c r="BG566" s="275"/>
    </row>
    <row r="567">
      <c r="D567" s="273"/>
      <c r="E567" s="274"/>
      <c r="F567" s="275"/>
      <c r="G567" s="275"/>
      <c r="H567" s="273"/>
      <c r="I567" s="274"/>
      <c r="J567" s="275"/>
      <c r="K567" s="275"/>
      <c r="L567" s="273"/>
      <c r="M567" s="274"/>
      <c r="N567" s="275"/>
      <c r="O567" s="275"/>
      <c r="P567" s="273"/>
      <c r="Q567" s="274"/>
      <c r="R567" s="275"/>
      <c r="S567" s="278"/>
      <c r="T567" s="273"/>
      <c r="U567" s="274"/>
      <c r="V567" s="275"/>
      <c r="W567" s="275"/>
      <c r="X567" s="273"/>
      <c r="Y567" s="274"/>
      <c r="Z567" s="275"/>
      <c r="AA567" s="275"/>
      <c r="AB567" s="273"/>
      <c r="AC567" s="274"/>
      <c r="AD567" s="275"/>
      <c r="AE567" s="275"/>
      <c r="AF567" s="279"/>
      <c r="AG567" s="274"/>
      <c r="AH567" s="275"/>
      <c r="AI567" s="275"/>
      <c r="AJ567" s="273"/>
      <c r="AK567" s="274"/>
      <c r="AL567" s="275"/>
      <c r="AM567" s="275"/>
      <c r="AN567" s="273"/>
      <c r="AO567" s="274"/>
      <c r="AP567" s="275"/>
      <c r="AQ567" s="275"/>
      <c r="AR567" s="273"/>
      <c r="AS567" s="274"/>
      <c r="AT567" s="275"/>
      <c r="AU567" s="275"/>
      <c r="AV567" s="273"/>
      <c r="AW567" s="274"/>
      <c r="AX567" s="275"/>
      <c r="AY567" s="275"/>
      <c r="AZ567" s="273"/>
      <c r="BA567" s="274"/>
      <c r="BB567" s="275"/>
      <c r="BC567" s="275"/>
      <c r="BD567" s="273"/>
      <c r="BE567" s="274"/>
      <c r="BF567" s="275"/>
      <c r="BG567" s="275"/>
    </row>
    <row r="568">
      <c r="D568" s="273"/>
      <c r="E568" s="274"/>
      <c r="F568" s="275"/>
      <c r="G568" s="275"/>
      <c r="H568" s="273"/>
      <c r="I568" s="274"/>
      <c r="J568" s="275"/>
      <c r="K568" s="275"/>
      <c r="L568" s="273"/>
      <c r="M568" s="274"/>
      <c r="N568" s="275"/>
      <c r="O568" s="275"/>
      <c r="P568" s="273"/>
      <c r="Q568" s="274"/>
      <c r="R568" s="275"/>
      <c r="S568" s="278"/>
      <c r="T568" s="273"/>
      <c r="U568" s="274"/>
      <c r="V568" s="275"/>
      <c r="W568" s="275"/>
      <c r="X568" s="273"/>
      <c r="Y568" s="274"/>
      <c r="Z568" s="275"/>
      <c r="AA568" s="275"/>
      <c r="AB568" s="273"/>
      <c r="AC568" s="274"/>
      <c r="AD568" s="275"/>
      <c r="AE568" s="275"/>
      <c r="AF568" s="279"/>
      <c r="AG568" s="274"/>
      <c r="AH568" s="275"/>
      <c r="AI568" s="275"/>
      <c r="AJ568" s="273"/>
      <c r="AK568" s="274"/>
      <c r="AL568" s="275"/>
      <c r="AM568" s="275"/>
      <c r="AN568" s="273"/>
      <c r="AO568" s="274"/>
      <c r="AP568" s="275"/>
      <c r="AQ568" s="275"/>
      <c r="AR568" s="273"/>
      <c r="AS568" s="274"/>
      <c r="AT568" s="275"/>
      <c r="AU568" s="275"/>
      <c r="AV568" s="273"/>
      <c r="AW568" s="274"/>
      <c r="AX568" s="275"/>
      <c r="AY568" s="275"/>
      <c r="AZ568" s="273"/>
      <c r="BA568" s="274"/>
      <c r="BB568" s="275"/>
      <c r="BC568" s="275"/>
      <c r="BD568" s="273"/>
      <c r="BE568" s="274"/>
      <c r="BF568" s="275"/>
      <c r="BG568" s="275"/>
    </row>
    <row r="569">
      <c r="D569" s="273"/>
      <c r="E569" s="274"/>
      <c r="F569" s="275"/>
      <c r="G569" s="275"/>
      <c r="H569" s="273"/>
      <c r="I569" s="274"/>
      <c r="J569" s="275"/>
      <c r="K569" s="275"/>
      <c r="L569" s="273"/>
      <c r="M569" s="274"/>
      <c r="N569" s="275"/>
      <c r="O569" s="275"/>
      <c r="P569" s="273"/>
      <c r="Q569" s="274"/>
      <c r="R569" s="275"/>
      <c r="S569" s="278"/>
      <c r="T569" s="273"/>
      <c r="U569" s="274"/>
      <c r="V569" s="275"/>
      <c r="W569" s="275"/>
      <c r="X569" s="273"/>
      <c r="Y569" s="274"/>
      <c r="Z569" s="275"/>
      <c r="AA569" s="275"/>
      <c r="AB569" s="273"/>
      <c r="AC569" s="274"/>
      <c r="AD569" s="275"/>
      <c r="AE569" s="275"/>
      <c r="AF569" s="279"/>
      <c r="AG569" s="274"/>
      <c r="AH569" s="275"/>
      <c r="AI569" s="275"/>
      <c r="AJ569" s="273"/>
      <c r="AK569" s="274"/>
      <c r="AL569" s="275"/>
      <c r="AM569" s="275"/>
      <c r="AN569" s="273"/>
      <c r="AO569" s="274"/>
      <c r="AP569" s="275"/>
      <c r="AQ569" s="275"/>
      <c r="AR569" s="273"/>
      <c r="AS569" s="274"/>
      <c r="AT569" s="275"/>
      <c r="AU569" s="275"/>
      <c r="AV569" s="273"/>
      <c r="AW569" s="274"/>
      <c r="AX569" s="275"/>
      <c r="AY569" s="275"/>
      <c r="AZ569" s="273"/>
      <c r="BA569" s="274"/>
      <c r="BB569" s="275"/>
      <c r="BC569" s="275"/>
      <c r="BD569" s="273"/>
      <c r="BE569" s="274"/>
      <c r="BF569" s="275"/>
      <c r="BG569" s="275"/>
    </row>
    <row r="570">
      <c r="D570" s="273"/>
      <c r="E570" s="274"/>
      <c r="F570" s="275"/>
      <c r="G570" s="275"/>
      <c r="H570" s="273"/>
      <c r="I570" s="274"/>
      <c r="J570" s="275"/>
      <c r="K570" s="275"/>
      <c r="L570" s="273"/>
      <c r="M570" s="274"/>
      <c r="N570" s="275"/>
      <c r="O570" s="275"/>
      <c r="P570" s="273"/>
      <c r="Q570" s="274"/>
      <c r="R570" s="275"/>
      <c r="S570" s="278"/>
      <c r="T570" s="273"/>
      <c r="U570" s="274"/>
      <c r="V570" s="275"/>
      <c r="W570" s="275"/>
      <c r="X570" s="273"/>
      <c r="Y570" s="274"/>
      <c r="Z570" s="275"/>
      <c r="AA570" s="275"/>
      <c r="AB570" s="273"/>
      <c r="AC570" s="274"/>
      <c r="AD570" s="275"/>
      <c r="AE570" s="275"/>
      <c r="AF570" s="279"/>
      <c r="AG570" s="274"/>
      <c r="AH570" s="275"/>
      <c r="AI570" s="275"/>
      <c r="AJ570" s="273"/>
      <c r="AK570" s="274"/>
      <c r="AL570" s="275"/>
      <c r="AM570" s="275"/>
      <c r="AN570" s="273"/>
      <c r="AO570" s="274"/>
      <c r="AP570" s="275"/>
      <c r="AQ570" s="275"/>
      <c r="AR570" s="273"/>
      <c r="AS570" s="274"/>
      <c r="AT570" s="275"/>
      <c r="AU570" s="275"/>
      <c r="AV570" s="273"/>
      <c r="AW570" s="274"/>
      <c r="AX570" s="275"/>
      <c r="AY570" s="275"/>
      <c r="AZ570" s="273"/>
      <c r="BA570" s="274"/>
      <c r="BB570" s="275"/>
      <c r="BC570" s="275"/>
      <c r="BD570" s="273"/>
      <c r="BE570" s="274"/>
      <c r="BF570" s="275"/>
      <c r="BG570" s="275"/>
    </row>
    <row r="571">
      <c r="D571" s="273"/>
      <c r="E571" s="274"/>
      <c r="F571" s="275"/>
      <c r="G571" s="275"/>
      <c r="H571" s="273"/>
      <c r="I571" s="274"/>
      <c r="J571" s="275"/>
      <c r="K571" s="275"/>
      <c r="L571" s="273"/>
      <c r="M571" s="274"/>
      <c r="N571" s="275"/>
      <c r="O571" s="275"/>
      <c r="P571" s="273"/>
      <c r="Q571" s="274"/>
      <c r="R571" s="275"/>
      <c r="S571" s="278"/>
      <c r="T571" s="273"/>
      <c r="U571" s="274"/>
      <c r="V571" s="275"/>
      <c r="W571" s="275"/>
      <c r="X571" s="273"/>
      <c r="Y571" s="274"/>
      <c r="Z571" s="275"/>
      <c r="AA571" s="275"/>
      <c r="AB571" s="273"/>
      <c r="AC571" s="274"/>
      <c r="AD571" s="275"/>
      <c r="AE571" s="275"/>
      <c r="AF571" s="279"/>
      <c r="AG571" s="274"/>
      <c r="AH571" s="275"/>
      <c r="AI571" s="275"/>
      <c r="AJ571" s="273"/>
      <c r="AK571" s="274"/>
      <c r="AL571" s="275"/>
      <c r="AM571" s="275"/>
      <c r="AN571" s="273"/>
      <c r="AO571" s="274"/>
      <c r="AP571" s="275"/>
      <c r="AQ571" s="275"/>
      <c r="AR571" s="273"/>
      <c r="AS571" s="274"/>
      <c r="AT571" s="275"/>
      <c r="AU571" s="275"/>
      <c r="AV571" s="273"/>
      <c r="AW571" s="274"/>
      <c r="AX571" s="275"/>
      <c r="AY571" s="275"/>
      <c r="AZ571" s="273"/>
      <c r="BA571" s="274"/>
      <c r="BB571" s="275"/>
      <c r="BC571" s="275"/>
      <c r="BD571" s="273"/>
      <c r="BE571" s="274"/>
      <c r="BF571" s="275"/>
      <c r="BG571" s="275"/>
    </row>
    <row r="572">
      <c r="D572" s="273"/>
      <c r="E572" s="274"/>
      <c r="F572" s="275"/>
      <c r="G572" s="275"/>
      <c r="H572" s="273"/>
      <c r="I572" s="274"/>
      <c r="J572" s="275"/>
      <c r="K572" s="275"/>
      <c r="L572" s="273"/>
      <c r="M572" s="274"/>
      <c r="N572" s="275"/>
      <c r="O572" s="275"/>
      <c r="P572" s="273"/>
      <c r="Q572" s="274"/>
      <c r="R572" s="275"/>
      <c r="S572" s="278"/>
      <c r="T572" s="273"/>
      <c r="U572" s="274"/>
      <c r="V572" s="275"/>
      <c r="W572" s="275"/>
      <c r="X572" s="273"/>
      <c r="Y572" s="274"/>
      <c r="Z572" s="275"/>
      <c r="AA572" s="275"/>
      <c r="AB572" s="273"/>
      <c r="AC572" s="274"/>
      <c r="AD572" s="275"/>
      <c r="AE572" s="275"/>
      <c r="AF572" s="279"/>
      <c r="AG572" s="274"/>
      <c r="AH572" s="275"/>
      <c r="AI572" s="275"/>
      <c r="AJ572" s="273"/>
      <c r="AK572" s="274"/>
      <c r="AL572" s="275"/>
      <c r="AM572" s="275"/>
      <c r="AN572" s="273"/>
      <c r="AO572" s="274"/>
      <c r="AP572" s="275"/>
      <c r="AQ572" s="275"/>
      <c r="AR572" s="273"/>
      <c r="AS572" s="274"/>
      <c r="AT572" s="275"/>
      <c r="AU572" s="275"/>
      <c r="AV572" s="273"/>
      <c r="AW572" s="274"/>
      <c r="AX572" s="275"/>
      <c r="AY572" s="275"/>
      <c r="AZ572" s="273"/>
      <c r="BA572" s="274"/>
      <c r="BB572" s="275"/>
      <c r="BC572" s="275"/>
      <c r="BD572" s="273"/>
      <c r="BE572" s="274"/>
      <c r="BF572" s="275"/>
      <c r="BG572" s="275"/>
    </row>
    <row r="573">
      <c r="D573" s="273"/>
      <c r="E573" s="274"/>
      <c r="F573" s="275"/>
      <c r="G573" s="275"/>
      <c r="H573" s="273"/>
      <c r="I573" s="274"/>
      <c r="J573" s="275"/>
      <c r="K573" s="275"/>
      <c r="L573" s="273"/>
      <c r="M573" s="274"/>
      <c r="N573" s="275"/>
      <c r="O573" s="275"/>
      <c r="P573" s="273"/>
      <c r="Q573" s="274"/>
      <c r="R573" s="275"/>
      <c r="S573" s="278"/>
      <c r="T573" s="273"/>
      <c r="U573" s="274"/>
      <c r="V573" s="275"/>
      <c r="W573" s="275"/>
      <c r="X573" s="273"/>
      <c r="Y573" s="274"/>
      <c r="Z573" s="275"/>
      <c r="AA573" s="275"/>
      <c r="AB573" s="273"/>
      <c r="AC573" s="274"/>
      <c r="AD573" s="275"/>
      <c r="AE573" s="275"/>
      <c r="AF573" s="279"/>
      <c r="AG573" s="274"/>
      <c r="AH573" s="275"/>
      <c r="AI573" s="275"/>
      <c r="AJ573" s="273"/>
      <c r="AK573" s="274"/>
      <c r="AL573" s="275"/>
      <c r="AM573" s="275"/>
      <c r="AN573" s="273"/>
      <c r="AO573" s="274"/>
      <c r="AP573" s="275"/>
      <c r="AQ573" s="275"/>
      <c r="AR573" s="273"/>
      <c r="AS573" s="274"/>
      <c r="AT573" s="275"/>
      <c r="AU573" s="275"/>
      <c r="AV573" s="273"/>
      <c r="AW573" s="274"/>
      <c r="AX573" s="275"/>
      <c r="AY573" s="275"/>
      <c r="AZ573" s="273"/>
      <c r="BA573" s="274"/>
      <c r="BB573" s="275"/>
      <c r="BC573" s="275"/>
      <c r="BD573" s="273"/>
      <c r="BE573" s="274"/>
      <c r="BF573" s="275"/>
      <c r="BG573" s="275"/>
    </row>
    <row r="574">
      <c r="D574" s="273"/>
      <c r="E574" s="274"/>
      <c r="F574" s="275"/>
      <c r="G574" s="275"/>
      <c r="H574" s="273"/>
      <c r="I574" s="274"/>
      <c r="J574" s="275"/>
      <c r="K574" s="275"/>
      <c r="L574" s="273"/>
      <c r="M574" s="274"/>
      <c r="N574" s="275"/>
      <c r="O574" s="275"/>
      <c r="P574" s="273"/>
      <c r="Q574" s="274"/>
      <c r="R574" s="275"/>
      <c r="S574" s="278"/>
      <c r="T574" s="273"/>
      <c r="U574" s="274"/>
      <c r="V574" s="275"/>
      <c r="W574" s="275"/>
      <c r="X574" s="273"/>
      <c r="Y574" s="274"/>
      <c r="Z574" s="275"/>
      <c r="AA574" s="275"/>
      <c r="AB574" s="273"/>
      <c r="AC574" s="274"/>
      <c r="AD574" s="275"/>
      <c r="AE574" s="275"/>
      <c r="AF574" s="279"/>
      <c r="AG574" s="274"/>
      <c r="AH574" s="275"/>
      <c r="AI574" s="275"/>
      <c r="AJ574" s="273"/>
      <c r="AK574" s="274"/>
      <c r="AL574" s="275"/>
      <c r="AM574" s="275"/>
      <c r="AN574" s="273"/>
      <c r="AO574" s="274"/>
      <c r="AP574" s="275"/>
      <c r="AQ574" s="275"/>
      <c r="AR574" s="273"/>
      <c r="AS574" s="274"/>
      <c r="AT574" s="275"/>
      <c r="AU574" s="275"/>
      <c r="AV574" s="273"/>
      <c r="AW574" s="274"/>
      <c r="AX574" s="275"/>
      <c r="AY574" s="275"/>
      <c r="AZ574" s="273"/>
      <c r="BA574" s="274"/>
      <c r="BB574" s="275"/>
      <c r="BC574" s="275"/>
      <c r="BD574" s="273"/>
      <c r="BE574" s="274"/>
      <c r="BF574" s="275"/>
      <c r="BG574" s="275"/>
    </row>
    <row r="575">
      <c r="D575" s="273"/>
      <c r="E575" s="274"/>
      <c r="F575" s="275"/>
      <c r="G575" s="275"/>
      <c r="H575" s="273"/>
      <c r="I575" s="274"/>
      <c r="J575" s="275"/>
      <c r="K575" s="275"/>
      <c r="L575" s="273"/>
      <c r="M575" s="274"/>
      <c r="N575" s="275"/>
      <c r="O575" s="275"/>
      <c r="P575" s="273"/>
      <c r="Q575" s="274"/>
      <c r="R575" s="275"/>
      <c r="S575" s="278"/>
      <c r="T575" s="273"/>
      <c r="U575" s="274"/>
      <c r="V575" s="275"/>
      <c r="W575" s="275"/>
      <c r="X575" s="273"/>
      <c r="Y575" s="274"/>
      <c r="Z575" s="275"/>
      <c r="AA575" s="275"/>
      <c r="AB575" s="273"/>
      <c r="AC575" s="274"/>
      <c r="AD575" s="275"/>
      <c r="AE575" s="275"/>
      <c r="AF575" s="279"/>
      <c r="AG575" s="274"/>
      <c r="AH575" s="275"/>
      <c r="AI575" s="275"/>
      <c r="AJ575" s="273"/>
      <c r="AK575" s="274"/>
      <c r="AL575" s="275"/>
      <c r="AM575" s="275"/>
      <c r="AN575" s="273"/>
      <c r="AO575" s="274"/>
      <c r="AP575" s="275"/>
      <c r="AQ575" s="275"/>
      <c r="AR575" s="273"/>
      <c r="AS575" s="274"/>
      <c r="AT575" s="275"/>
      <c r="AU575" s="275"/>
      <c r="AV575" s="273"/>
      <c r="AW575" s="274"/>
      <c r="AX575" s="275"/>
      <c r="AY575" s="275"/>
      <c r="AZ575" s="273"/>
      <c r="BA575" s="274"/>
      <c r="BB575" s="275"/>
      <c r="BC575" s="275"/>
      <c r="BD575" s="273"/>
      <c r="BE575" s="274"/>
      <c r="BF575" s="275"/>
      <c r="BG575" s="275"/>
    </row>
    <row r="576">
      <c r="D576" s="273"/>
      <c r="E576" s="274"/>
      <c r="F576" s="275"/>
      <c r="G576" s="275"/>
      <c r="H576" s="273"/>
      <c r="I576" s="274"/>
      <c r="J576" s="275"/>
      <c r="K576" s="275"/>
      <c r="L576" s="273"/>
      <c r="M576" s="274"/>
      <c r="N576" s="275"/>
      <c r="O576" s="275"/>
      <c r="P576" s="273"/>
      <c r="Q576" s="274"/>
      <c r="R576" s="275"/>
      <c r="S576" s="278"/>
      <c r="T576" s="273"/>
      <c r="U576" s="274"/>
      <c r="V576" s="275"/>
      <c r="W576" s="275"/>
      <c r="X576" s="273"/>
      <c r="Y576" s="274"/>
      <c r="Z576" s="275"/>
      <c r="AA576" s="275"/>
      <c r="AB576" s="273"/>
      <c r="AC576" s="274"/>
      <c r="AD576" s="275"/>
      <c r="AE576" s="275"/>
      <c r="AF576" s="279"/>
      <c r="AG576" s="274"/>
      <c r="AH576" s="275"/>
      <c r="AI576" s="275"/>
      <c r="AJ576" s="273"/>
      <c r="AK576" s="274"/>
      <c r="AL576" s="275"/>
      <c r="AM576" s="275"/>
      <c r="AN576" s="273"/>
      <c r="AO576" s="274"/>
      <c r="AP576" s="275"/>
      <c r="AQ576" s="275"/>
      <c r="AR576" s="273"/>
      <c r="AS576" s="274"/>
      <c r="AT576" s="275"/>
      <c r="AU576" s="275"/>
      <c r="AV576" s="273"/>
      <c r="AW576" s="274"/>
      <c r="AX576" s="275"/>
      <c r="AY576" s="275"/>
      <c r="AZ576" s="273"/>
      <c r="BA576" s="274"/>
      <c r="BB576" s="275"/>
      <c r="BC576" s="275"/>
      <c r="BD576" s="273"/>
      <c r="BE576" s="274"/>
      <c r="BF576" s="275"/>
      <c r="BG576" s="275"/>
    </row>
    <row r="577">
      <c r="D577" s="273"/>
      <c r="E577" s="274"/>
      <c r="F577" s="275"/>
      <c r="G577" s="275"/>
      <c r="H577" s="273"/>
      <c r="I577" s="274"/>
      <c r="J577" s="275"/>
      <c r="K577" s="275"/>
      <c r="L577" s="273"/>
      <c r="M577" s="274"/>
      <c r="N577" s="275"/>
      <c r="O577" s="275"/>
      <c r="P577" s="273"/>
      <c r="Q577" s="274"/>
      <c r="R577" s="275"/>
      <c r="S577" s="278"/>
      <c r="T577" s="273"/>
      <c r="U577" s="274"/>
      <c r="V577" s="275"/>
      <c r="W577" s="275"/>
      <c r="X577" s="273"/>
      <c r="Y577" s="274"/>
      <c r="Z577" s="275"/>
      <c r="AA577" s="275"/>
      <c r="AB577" s="273"/>
      <c r="AC577" s="274"/>
      <c r="AD577" s="275"/>
      <c r="AE577" s="275"/>
      <c r="AF577" s="279"/>
      <c r="AG577" s="274"/>
      <c r="AH577" s="275"/>
      <c r="AI577" s="275"/>
      <c r="AJ577" s="273"/>
      <c r="AK577" s="274"/>
      <c r="AL577" s="275"/>
      <c r="AM577" s="275"/>
      <c r="AN577" s="273"/>
      <c r="AO577" s="274"/>
      <c r="AP577" s="275"/>
      <c r="AQ577" s="275"/>
      <c r="AR577" s="273"/>
      <c r="AS577" s="274"/>
      <c r="AT577" s="275"/>
      <c r="AU577" s="275"/>
      <c r="AV577" s="273"/>
      <c r="AW577" s="274"/>
      <c r="AX577" s="275"/>
      <c r="AY577" s="275"/>
      <c r="AZ577" s="273"/>
      <c r="BA577" s="274"/>
      <c r="BB577" s="275"/>
      <c r="BC577" s="275"/>
      <c r="BD577" s="273"/>
      <c r="BE577" s="274"/>
      <c r="BF577" s="275"/>
      <c r="BG577" s="275"/>
    </row>
    <row r="578">
      <c r="D578" s="273"/>
      <c r="E578" s="274"/>
      <c r="F578" s="275"/>
      <c r="G578" s="275"/>
      <c r="H578" s="273"/>
      <c r="I578" s="274"/>
      <c r="J578" s="275"/>
      <c r="K578" s="275"/>
      <c r="L578" s="273"/>
      <c r="M578" s="274"/>
      <c r="N578" s="275"/>
      <c r="O578" s="275"/>
      <c r="P578" s="273"/>
      <c r="Q578" s="274"/>
      <c r="R578" s="275"/>
      <c r="S578" s="278"/>
      <c r="T578" s="273"/>
      <c r="U578" s="274"/>
      <c r="V578" s="275"/>
      <c r="W578" s="275"/>
      <c r="X578" s="273"/>
      <c r="Y578" s="274"/>
      <c r="Z578" s="275"/>
      <c r="AA578" s="275"/>
      <c r="AB578" s="273"/>
      <c r="AC578" s="274"/>
      <c r="AD578" s="275"/>
      <c r="AE578" s="275"/>
      <c r="AF578" s="279"/>
      <c r="AG578" s="274"/>
      <c r="AH578" s="275"/>
      <c r="AI578" s="275"/>
      <c r="AJ578" s="273"/>
      <c r="AK578" s="274"/>
      <c r="AL578" s="275"/>
      <c r="AM578" s="275"/>
      <c r="AN578" s="273"/>
      <c r="AO578" s="274"/>
      <c r="AP578" s="275"/>
      <c r="AQ578" s="275"/>
      <c r="AR578" s="273"/>
      <c r="AS578" s="274"/>
      <c r="AT578" s="275"/>
      <c r="AU578" s="275"/>
      <c r="AV578" s="273"/>
      <c r="AW578" s="274"/>
      <c r="AX578" s="275"/>
      <c r="AY578" s="275"/>
      <c r="AZ578" s="273"/>
      <c r="BA578" s="274"/>
      <c r="BB578" s="275"/>
      <c r="BC578" s="275"/>
      <c r="BD578" s="273"/>
      <c r="BE578" s="274"/>
      <c r="BF578" s="275"/>
      <c r="BG578" s="275"/>
    </row>
    <row r="579">
      <c r="D579" s="273"/>
      <c r="E579" s="274"/>
      <c r="F579" s="275"/>
      <c r="G579" s="275"/>
      <c r="H579" s="273"/>
      <c r="I579" s="274"/>
      <c r="J579" s="275"/>
      <c r="K579" s="275"/>
      <c r="L579" s="273"/>
      <c r="M579" s="274"/>
      <c r="N579" s="275"/>
      <c r="O579" s="275"/>
      <c r="P579" s="273"/>
      <c r="Q579" s="274"/>
      <c r="R579" s="275"/>
      <c r="S579" s="278"/>
      <c r="T579" s="273"/>
      <c r="U579" s="274"/>
      <c r="V579" s="275"/>
      <c r="W579" s="275"/>
      <c r="X579" s="273"/>
      <c r="Y579" s="274"/>
      <c r="Z579" s="275"/>
      <c r="AA579" s="275"/>
      <c r="AB579" s="273"/>
      <c r="AC579" s="274"/>
      <c r="AD579" s="275"/>
      <c r="AE579" s="275"/>
      <c r="AF579" s="279"/>
      <c r="AG579" s="274"/>
      <c r="AH579" s="275"/>
      <c r="AI579" s="275"/>
      <c r="AJ579" s="273"/>
      <c r="AK579" s="274"/>
      <c r="AL579" s="275"/>
      <c r="AM579" s="275"/>
      <c r="AN579" s="273"/>
      <c r="AO579" s="274"/>
      <c r="AP579" s="275"/>
      <c r="AQ579" s="275"/>
      <c r="AR579" s="273"/>
      <c r="AS579" s="274"/>
      <c r="AT579" s="275"/>
      <c r="AU579" s="275"/>
      <c r="AV579" s="273"/>
      <c r="AW579" s="274"/>
      <c r="AX579" s="275"/>
      <c r="AY579" s="275"/>
      <c r="AZ579" s="273"/>
      <c r="BA579" s="274"/>
      <c r="BB579" s="275"/>
      <c r="BC579" s="275"/>
      <c r="BD579" s="273"/>
      <c r="BE579" s="274"/>
      <c r="BF579" s="275"/>
      <c r="BG579" s="275"/>
    </row>
    <row r="580">
      <c r="D580" s="273"/>
      <c r="E580" s="274"/>
      <c r="F580" s="275"/>
      <c r="G580" s="275"/>
      <c r="H580" s="273"/>
      <c r="I580" s="274"/>
      <c r="J580" s="275"/>
      <c r="K580" s="275"/>
      <c r="L580" s="273"/>
      <c r="M580" s="274"/>
      <c r="N580" s="275"/>
      <c r="O580" s="275"/>
      <c r="P580" s="273"/>
      <c r="Q580" s="274"/>
      <c r="R580" s="275"/>
      <c r="S580" s="278"/>
      <c r="T580" s="273"/>
      <c r="U580" s="274"/>
      <c r="V580" s="275"/>
      <c r="W580" s="275"/>
      <c r="X580" s="273"/>
      <c r="Y580" s="274"/>
      <c r="Z580" s="275"/>
      <c r="AA580" s="275"/>
      <c r="AB580" s="273"/>
      <c r="AC580" s="274"/>
      <c r="AD580" s="275"/>
      <c r="AE580" s="275"/>
      <c r="AF580" s="279"/>
      <c r="AG580" s="274"/>
      <c r="AH580" s="275"/>
      <c r="AI580" s="275"/>
      <c r="AJ580" s="273"/>
      <c r="AK580" s="274"/>
      <c r="AL580" s="275"/>
      <c r="AM580" s="275"/>
      <c r="AN580" s="273"/>
      <c r="AO580" s="274"/>
      <c r="AP580" s="275"/>
      <c r="AQ580" s="275"/>
      <c r="AR580" s="273"/>
      <c r="AS580" s="274"/>
      <c r="AT580" s="275"/>
      <c r="AU580" s="275"/>
      <c r="AV580" s="273"/>
      <c r="AW580" s="274"/>
      <c r="AX580" s="275"/>
      <c r="AY580" s="275"/>
      <c r="AZ580" s="273"/>
      <c r="BA580" s="274"/>
      <c r="BB580" s="275"/>
      <c r="BC580" s="275"/>
      <c r="BD580" s="273"/>
      <c r="BE580" s="274"/>
      <c r="BF580" s="275"/>
      <c r="BG580" s="275"/>
    </row>
    <row r="581">
      <c r="D581" s="273"/>
      <c r="E581" s="274"/>
      <c r="F581" s="275"/>
      <c r="G581" s="275"/>
      <c r="H581" s="273"/>
      <c r="I581" s="274"/>
      <c r="J581" s="275"/>
      <c r="K581" s="275"/>
      <c r="L581" s="273"/>
      <c r="M581" s="274"/>
      <c r="N581" s="275"/>
      <c r="O581" s="275"/>
      <c r="P581" s="273"/>
      <c r="Q581" s="274"/>
      <c r="R581" s="275"/>
      <c r="S581" s="278"/>
      <c r="T581" s="273"/>
      <c r="U581" s="274"/>
      <c r="V581" s="275"/>
      <c r="W581" s="275"/>
      <c r="X581" s="273"/>
      <c r="Y581" s="274"/>
      <c r="Z581" s="275"/>
      <c r="AA581" s="275"/>
      <c r="AB581" s="273"/>
      <c r="AC581" s="274"/>
      <c r="AD581" s="275"/>
      <c r="AE581" s="275"/>
      <c r="AF581" s="279"/>
      <c r="AG581" s="274"/>
      <c r="AH581" s="275"/>
      <c r="AI581" s="275"/>
      <c r="AJ581" s="273"/>
      <c r="AK581" s="274"/>
      <c r="AL581" s="275"/>
      <c r="AM581" s="275"/>
      <c r="AN581" s="273"/>
      <c r="AO581" s="274"/>
      <c r="AP581" s="275"/>
      <c r="AQ581" s="275"/>
      <c r="AR581" s="273"/>
      <c r="AS581" s="274"/>
      <c r="AT581" s="275"/>
      <c r="AU581" s="275"/>
      <c r="AV581" s="273"/>
      <c r="AW581" s="274"/>
      <c r="AX581" s="275"/>
      <c r="AY581" s="275"/>
      <c r="AZ581" s="273"/>
      <c r="BA581" s="274"/>
      <c r="BB581" s="275"/>
      <c r="BC581" s="275"/>
      <c r="BD581" s="273"/>
      <c r="BE581" s="274"/>
      <c r="BF581" s="275"/>
      <c r="BG581" s="275"/>
    </row>
    <row r="582">
      <c r="D582" s="273"/>
      <c r="E582" s="274"/>
      <c r="F582" s="275"/>
      <c r="G582" s="275"/>
      <c r="H582" s="273"/>
      <c r="I582" s="274"/>
      <c r="J582" s="275"/>
      <c r="K582" s="275"/>
      <c r="L582" s="273"/>
      <c r="M582" s="274"/>
      <c r="N582" s="275"/>
      <c r="O582" s="275"/>
      <c r="P582" s="273"/>
      <c r="Q582" s="274"/>
      <c r="R582" s="275"/>
      <c r="S582" s="278"/>
      <c r="T582" s="273"/>
      <c r="U582" s="274"/>
      <c r="V582" s="275"/>
      <c r="W582" s="275"/>
      <c r="X582" s="273"/>
      <c r="Y582" s="274"/>
      <c r="Z582" s="275"/>
      <c r="AA582" s="275"/>
      <c r="AB582" s="273"/>
      <c r="AC582" s="274"/>
      <c r="AD582" s="275"/>
      <c r="AE582" s="275"/>
      <c r="AF582" s="279"/>
      <c r="AG582" s="274"/>
      <c r="AH582" s="275"/>
      <c r="AI582" s="275"/>
      <c r="AJ582" s="273"/>
      <c r="AK582" s="274"/>
      <c r="AL582" s="275"/>
      <c r="AM582" s="275"/>
      <c r="AN582" s="273"/>
      <c r="AO582" s="274"/>
      <c r="AP582" s="275"/>
      <c r="AQ582" s="275"/>
      <c r="AR582" s="273"/>
      <c r="AS582" s="274"/>
      <c r="AT582" s="275"/>
      <c r="AU582" s="275"/>
      <c r="AV582" s="273"/>
      <c r="AW582" s="274"/>
      <c r="AX582" s="275"/>
      <c r="AY582" s="275"/>
      <c r="AZ582" s="273"/>
      <c r="BA582" s="274"/>
      <c r="BB582" s="275"/>
      <c r="BC582" s="275"/>
      <c r="BD582" s="273"/>
      <c r="BE582" s="274"/>
      <c r="BF582" s="275"/>
      <c r="BG582" s="275"/>
    </row>
    <row r="583">
      <c r="D583" s="273"/>
      <c r="E583" s="274"/>
      <c r="F583" s="275"/>
      <c r="G583" s="275"/>
      <c r="H583" s="273"/>
      <c r="I583" s="274"/>
      <c r="J583" s="275"/>
      <c r="K583" s="275"/>
      <c r="L583" s="273"/>
      <c r="M583" s="274"/>
      <c r="N583" s="275"/>
      <c r="O583" s="275"/>
      <c r="P583" s="273"/>
      <c r="Q583" s="274"/>
      <c r="R583" s="275"/>
      <c r="S583" s="278"/>
      <c r="T583" s="273"/>
      <c r="U583" s="274"/>
      <c r="V583" s="275"/>
      <c r="W583" s="275"/>
      <c r="X583" s="273"/>
      <c r="Y583" s="274"/>
      <c r="Z583" s="275"/>
      <c r="AA583" s="275"/>
      <c r="AB583" s="273"/>
      <c r="AC583" s="274"/>
      <c r="AD583" s="275"/>
      <c r="AE583" s="275"/>
      <c r="AF583" s="279"/>
      <c r="AG583" s="274"/>
      <c r="AH583" s="275"/>
      <c r="AI583" s="275"/>
      <c r="AJ583" s="273"/>
      <c r="AK583" s="274"/>
      <c r="AL583" s="275"/>
      <c r="AM583" s="275"/>
      <c r="AN583" s="273"/>
      <c r="AO583" s="274"/>
      <c r="AP583" s="275"/>
      <c r="AQ583" s="275"/>
      <c r="AR583" s="273"/>
      <c r="AS583" s="274"/>
      <c r="AT583" s="275"/>
      <c r="AU583" s="275"/>
      <c r="AV583" s="273"/>
      <c r="AW583" s="274"/>
      <c r="AX583" s="275"/>
      <c r="AY583" s="275"/>
      <c r="AZ583" s="273"/>
      <c r="BA583" s="274"/>
      <c r="BB583" s="275"/>
      <c r="BC583" s="275"/>
      <c r="BD583" s="273"/>
      <c r="BE583" s="274"/>
      <c r="BF583" s="275"/>
      <c r="BG583" s="275"/>
    </row>
    <row r="584">
      <c r="D584" s="273"/>
      <c r="E584" s="274"/>
      <c r="F584" s="275"/>
      <c r="G584" s="275"/>
      <c r="H584" s="273"/>
      <c r="I584" s="274"/>
      <c r="J584" s="275"/>
      <c r="K584" s="275"/>
      <c r="L584" s="273"/>
      <c r="M584" s="274"/>
      <c r="N584" s="275"/>
      <c r="O584" s="275"/>
      <c r="P584" s="273"/>
      <c r="Q584" s="274"/>
      <c r="R584" s="275"/>
      <c r="S584" s="278"/>
      <c r="T584" s="273"/>
      <c r="U584" s="274"/>
      <c r="V584" s="275"/>
      <c r="W584" s="275"/>
      <c r="X584" s="273"/>
      <c r="Y584" s="274"/>
      <c r="Z584" s="275"/>
      <c r="AA584" s="275"/>
      <c r="AB584" s="273"/>
      <c r="AC584" s="274"/>
      <c r="AD584" s="275"/>
      <c r="AE584" s="275"/>
      <c r="AF584" s="279"/>
      <c r="AG584" s="274"/>
      <c r="AH584" s="275"/>
      <c r="AI584" s="275"/>
      <c r="AJ584" s="273"/>
      <c r="AK584" s="274"/>
      <c r="AL584" s="275"/>
      <c r="AM584" s="275"/>
      <c r="AN584" s="273"/>
      <c r="AO584" s="274"/>
      <c r="AP584" s="275"/>
      <c r="AQ584" s="275"/>
      <c r="AR584" s="273"/>
      <c r="AS584" s="274"/>
      <c r="AT584" s="275"/>
      <c r="AU584" s="275"/>
      <c r="AV584" s="273"/>
      <c r="AW584" s="274"/>
      <c r="AX584" s="275"/>
      <c r="AY584" s="275"/>
      <c r="AZ584" s="273"/>
      <c r="BA584" s="274"/>
      <c r="BB584" s="275"/>
      <c r="BC584" s="275"/>
      <c r="BD584" s="273"/>
      <c r="BE584" s="274"/>
      <c r="BF584" s="275"/>
      <c r="BG584" s="275"/>
    </row>
    <row r="585">
      <c r="D585" s="273"/>
      <c r="E585" s="274"/>
      <c r="F585" s="275"/>
      <c r="G585" s="275"/>
      <c r="H585" s="273"/>
      <c r="I585" s="274"/>
      <c r="J585" s="275"/>
      <c r="K585" s="275"/>
      <c r="L585" s="273"/>
      <c r="M585" s="274"/>
      <c r="N585" s="275"/>
      <c r="O585" s="275"/>
      <c r="P585" s="273"/>
      <c r="Q585" s="274"/>
      <c r="R585" s="275"/>
      <c r="S585" s="278"/>
      <c r="T585" s="273"/>
      <c r="U585" s="274"/>
      <c r="V585" s="275"/>
      <c r="W585" s="275"/>
      <c r="X585" s="273"/>
      <c r="Y585" s="274"/>
      <c r="Z585" s="275"/>
      <c r="AA585" s="275"/>
      <c r="AB585" s="273"/>
      <c r="AC585" s="274"/>
      <c r="AD585" s="275"/>
      <c r="AE585" s="275"/>
      <c r="AF585" s="279"/>
      <c r="AG585" s="274"/>
      <c r="AH585" s="275"/>
      <c r="AI585" s="275"/>
      <c r="AJ585" s="273"/>
      <c r="AK585" s="274"/>
      <c r="AL585" s="275"/>
      <c r="AM585" s="275"/>
      <c r="AN585" s="273"/>
      <c r="AO585" s="274"/>
      <c r="AP585" s="275"/>
      <c r="AQ585" s="275"/>
      <c r="AR585" s="273"/>
      <c r="AS585" s="274"/>
      <c r="AT585" s="275"/>
      <c r="AU585" s="275"/>
      <c r="AV585" s="273"/>
      <c r="AW585" s="274"/>
      <c r="AX585" s="275"/>
      <c r="AY585" s="275"/>
      <c r="AZ585" s="273"/>
      <c r="BA585" s="274"/>
      <c r="BB585" s="275"/>
      <c r="BC585" s="275"/>
      <c r="BD585" s="273"/>
      <c r="BE585" s="274"/>
      <c r="BF585" s="275"/>
      <c r="BG585" s="275"/>
    </row>
    <row r="586">
      <c r="D586" s="273"/>
      <c r="E586" s="274"/>
      <c r="F586" s="275"/>
      <c r="G586" s="275"/>
      <c r="H586" s="273"/>
      <c r="I586" s="274"/>
      <c r="J586" s="275"/>
      <c r="K586" s="275"/>
      <c r="L586" s="273"/>
      <c r="M586" s="274"/>
      <c r="N586" s="275"/>
      <c r="O586" s="275"/>
      <c r="P586" s="273"/>
      <c r="Q586" s="274"/>
      <c r="R586" s="275"/>
      <c r="S586" s="278"/>
      <c r="T586" s="273"/>
      <c r="U586" s="274"/>
      <c r="V586" s="275"/>
      <c r="W586" s="275"/>
      <c r="X586" s="273"/>
      <c r="Y586" s="274"/>
      <c r="Z586" s="275"/>
      <c r="AA586" s="275"/>
      <c r="AB586" s="273"/>
      <c r="AC586" s="274"/>
      <c r="AD586" s="275"/>
      <c r="AE586" s="275"/>
      <c r="AF586" s="279"/>
      <c r="AG586" s="274"/>
      <c r="AH586" s="275"/>
      <c r="AI586" s="275"/>
      <c r="AJ586" s="273"/>
      <c r="AK586" s="274"/>
      <c r="AL586" s="275"/>
      <c r="AM586" s="275"/>
      <c r="AN586" s="273"/>
      <c r="AO586" s="274"/>
      <c r="AP586" s="275"/>
      <c r="AQ586" s="275"/>
      <c r="AR586" s="273"/>
      <c r="AS586" s="274"/>
      <c r="AT586" s="275"/>
      <c r="AU586" s="275"/>
      <c r="AV586" s="273"/>
      <c r="AW586" s="274"/>
      <c r="AX586" s="275"/>
      <c r="AY586" s="275"/>
      <c r="AZ586" s="273"/>
      <c r="BA586" s="274"/>
      <c r="BB586" s="275"/>
      <c r="BC586" s="275"/>
      <c r="BD586" s="273"/>
      <c r="BE586" s="274"/>
      <c r="BF586" s="275"/>
      <c r="BG586" s="275"/>
    </row>
    <row r="587">
      <c r="D587" s="273"/>
      <c r="E587" s="274"/>
      <c r="F587" s="275"/>
      <c r="G587" s="275"/>
      <c r="H587" s="273"/>
      <c r="I587" s="274"/>
      <c r="J587" s="275"/>
      <c r="K587" s="275"/>
      <c r="L587" s="273"/>
      <c r="M587" s="274"/>
      <c r="N587" s="275"/>
      <c r="O587" s="275"/>
      <c r="P587" s="273"/>
      <c r="Q587" s="274"/>
      <c r="R587" s="275"/>
      <c r="S587" s="278"/>
      <c r="T587" s="273"/>
      <c r="U587" s="274"/>
      <c r="V587" s="275"/>
      <c r="W587" s="275"/>
      <c r="X587" s="273"/>
      <c r="Y587" s="274"/>
      <c r="Z587" s="275"/>
      <c r="AA587" s="275"/>
      <c r="AB587" s="273"/>
      <c r="AC587" s="274"/>
      <c r="AD587" s="275"/>
      <c r="AE587" s="275"/>
      <c r="AF587" s="279"/>
      <c r="AG587" s="274"/>
      <c r="AH587" s="275"/>
      <c r="AI587" s="275"/>
      <c r="AJ587" s="273"/>
      <c r="AK587" s="274"/>
      <c r="AL587" s="275"/>
      <c r="AM587" s="275"/>
      <c r="AN587" s="273"/>
      <c r="AO587" s="274"/>
      <c r="AP587" s="275"/>
      <c r="AQ587" s="275"/>
      <c r="AR587" s="273"/>
      <c r="AS587" s="274"/>
      <c r="AT587" s="275"/>
      <c r="AU587" s="275"/>
      <c r="AV587" s="273"/>
      <c r="AW587" s="274"/>
      <c r="AX587" s="275"/>
      <c r="AY587" s="275"/>
      <c r="AZ587" s="273"/>
      <c r="BA587" s="274"/>
      <c r="BB587" s="275"/>
      <c r="BC587" s="275"/>
      <c r="BD587" s="273"/>
      <c r="BE587" s="274"/>
      <c r="BF587" s="275"/>
      <c r="BG587" s="275"/>
    </row>
    <row r="588">
      <c r="D588" s="273"/>
      <c r="E588" s="274"/>
      <c r="F588" s="275"/>
      <c r="G588" s="275"/>
      <c r="H588" s="273"/>
      <c r="I588" s="274"/>
      <c r="J588" s="275"/>
      <c r="K588" s="275"/>
      <c r="L588" s="273"/>
      <c r="M588" s="274"/>
      <c r="N588" s="275"/>
      <c r="O588" s="275"/>
      <c r="P588" s="273"/>
      <c r="Q588" s="274"/>
      <c r="R588" s="275"/>
      <c r="S588" s="278"/>
      <c r="T588" s="273"/>
      <c r="U588" s="274"/>
      <c r="V588" s="275"/>
      <c r="W588" s="275"/>
      <c r="X588" s="273"/>
      <c r="Y588" s="274"/>
      <c r="Z588" s="275"/>
      <c r="AA588" s="275"/>
      <c r="AB588" s="273"/>
      <c r="AC588" s="274"/>
      <c r="AD588" s="275"/>
      <c r="AE588" s="275"/>
      <c r="AF588" s="279"/>
      <c r="AG588" s="274"/>
      <c r="AH588" s="275"/>
      <c r="AI588" s="275"/>
      <c r="AJ588" s="273"/>
      <c r="AK588" s="274"/>
      <c r="AL588" s="275"/>
      <c r="AM588" s="275"/>
      <c r="AN588" s="273"/>
      <c r="AO588" s="274"/>
      <c r="AP588" s="275"/>
      <c r="AQ588" s="275"/>
      <c r="AR588" s="273"/>
      <c r="AS588" s="274"/>
      <c r="AT588" s="275"/>
      <c r="AU588" s="275"/>
      <c r="AV588" s="273"/>
      <c r="AW588" s="274"/>
      <c r="AX588" s="275"/>
      <c r="AY588" s="275"/>
      <c r="AZ588" s="273"/>
      <c r="BA588" s="274"/>
      <c r="BB588" s="275"/>
      <c r="BC588" s="275"/>
      <c r="BD588" s="273"/>
      <c r="BE588" s="274"/>
      <c r="BF588" s="275"/>
      <c r="BG588" s="275"/>
    </row>
    <row r="589">
      <c r="D589" s="273"/>
      <c r="E589" s="274"/>
      <c r="F589" s="275"/>
      <c r="G589" s="275"/>
      <c r="H589" s="273"/>
      <c r="I589" s="274"/>
      <c r="J589" s="275"/>
      <c r="K589" s="275"/>
      <c r="L589" s="273"/>
      <c r="M589" s="274"/>
      <c r="N589" s="275"/>
      <c r="O589" s="275"/>
      <c r="P589" s="273"/>
      <c r="Q589" s="274"/>
      <c r="R589" s="275"/>
      <c r="S589" s="278"/>
      <c r="T589" s="273"/>
      <c r="U589" s="274"/>
      <c r="V589" s="275"/>
      <c r="W589" s="275"/>
      <c r="X589" s="273"/>
      <c r="Y589" s="274"/>
      <c r="Z589" s="275"/>
      <c r="AA589" s="275"/>
      <c r="AB589" s="273"/>
      <c r="AC589" s="274"/>
      <c r="AD589" s="275"/>
      <c r="AE589" s="275"/>
      <c r="AF589" s="279"/>
      <c r="AG589" s="274"/>
      <c r="AH589" s="275"/>
      <c r="AI589" s="275"/>
      <c r="AJ589" s="273"/>
      <c r="AK589" s="274"/>
      <c r="AL589" s="275"/>
      <c r="AM589" s="275"/>
      <c r="AN589" s="273"/>
      <c r="AO589" s="274"/>
      <c r="AP589" s="275"/>
      <c r="AQ589" s="275"/>
      <c r="AR589" s="273"/>
      <c r="AS589" s="274"/>
      <c r="AT589" s="275"/>
      <c r="AU589" s="275"/>
      <c r="AV589" s="273"/>
      <c r="AW589" s="274"/>
      <c r="AX589" s="275"/>
      <c r="AY589" s="275"/>
      <c r="AZ589" s="273"/>
      <c r="BA589" s="274"/>
      <c r="BB589" s="275"/>
      <c r="BC589" s="275"/>
      <c r="BD589" s="273"/>
      <c r="BE589" s="274"/>
      <c r="BF589" s="275"/>
      <c r="BG589" s="275"/>
    </row>
    <row r="590">
      <c r="D590" s="273"/>
      <c r="E590" s="274"/>
      <c r="F590" s="275"/>
      <c r="G590" s="275"/>
      <c r="H590" s="273"/>
      <c r="I590" s="274"/>
      <c r="J590" s="275"/>
      <c r="K590" s="275"/>
      <c r="L590" s="273"/>
      <c r="M590" s="274"/>
      <c r="N590" s="275"/>
      <c r="O590" s="275"/>
      <c r="P590" s="273"/>
      <c r="Q590" s="274"/>
      <c r="R590" s="275"/>
      <c r="S590" s="278"/>
      <c r="T590" s="273"/>
      <c r="U590" s="274"/>
      <c r="V590" s="275"/>
      <c r="W590" s="275"/>
      <c r="X590" s="273"/>
      <c r="Y590" s="274"/>
      <c r="Z590" s="275"/>
      <c r="AA590" s="275"/>
      <c r="AB590" s="273"/>
      <c r="AC590" s="274"/>
      <c r="AD590" s="275"/>
      <c r="AE590" s="275"/>
      <c r="AF590" s="279"/>
      <c r="AG590" s="274"/>
      <c r="AH590" s="275"/>
      <c r="AI590" s="275"/>
      <c r="AJ590" s="273"/>
      <c r="AK590" s="274"/>
      <c r="AL590" s="275"/>
      <c r="AM590" s="275"/>
      <c r="AN590" s="273"/>
      <c r="AO590" s="274"/>
      <c r="AP590" s="275"/>
      <c r="AQ590" s="275"/>
      <c r="AR590" s="273"/>
      <c r="AS590" s="274"/>
      <c r="AT590" s="275"/>
      <c r="AU590" s="275"/>
      <c r="AV590" s="273"/>
      <c r="AW590" s="274"/>
      <c r="AX590" s="275"/>
      <c r="AY590" s="275"/>
      <c r="AZ590" s="273"/>
      <c r="BA590" s="274"/>
      <c r="BB590" s="275"/>
      <c r="BC590" s="275"/>
      <c r="BD590" s="273"/>
      <c r="BE590" s="274"/>
      <c r="BF590" s="275"/>
      <c r="BG590" s="275"/>
    </row>
    <row r="591">
      <c r="D591" s="273"/>
      <c r="E591" s="274"/>
      <c r="F591" s="275"/>
      <c r="G591" s="275"/>
      <c r="H591" s="273"/>
      <c r="I591" s="274"/>
      <c r="J591" s="275"/>
      <c r="K591" s="275"/>
      <c r="L591" s="273"/>
      <c r="M591" s="274"/>
      <c r="N591" s="275"/>
      <c r="O591" s="275"/>
      <c r="P591" s="273"/>
      <c r="Q591" s="274"/>
      <c r="R591" s="275"/>
      <c r="S591" s="278"/>
      <c r="T591" s="273"/>
      <c r="U591" s="274"/>
      <c r="V591" s="275"/>
      <c r="W591" s="275"/>
      <c r="X591" s="273"/>
      <c r="Y591" s="274"/>
      <c r="Z591" s="275"/>
      <c r="AA591" s="275"/>
      <c r="AB591" s="273"/>
      <c r="AC591" s="274"/>
      <c r="AD591" s="275"/>
      <c r="AE591" s="275"/>
      <c r="AF591" s="279"/>
      <c r="AG591" s="274"/>
      <c r="AH591" s="275"/>
      <c r="AI591" s="275"/>
      <c r="AJ591" s="273"/>
      <c r="AK591" s="274"/>
      <c r="AL591" s="275"/>
      <c r="AM591" s="275"/>
      <c r="AN591" s="273"/>
      <c r="AO591" s="274"/>
      <c r="AP591" s="275"/>
      <c r="AQ591" s="275"/>
      <c r="AR591" s="273"/>
      <c r="AS591" s="274"/>
      <c r="AT591" s="275"/>
      <c r="AU591" s="275"/>
      <c r="AV591" s="273"/>
      <c r="AW591" s="274"/>
      <c r="AX591" s="275"/>
      <c r="AY591" s="275"/>
      <c r="AZ591" s="273"/>
      <c r="BA591" s="274"/>
      <c r="BB591" s="275"/>
      <c r="BC591" s="275"/>
      <c r="BD591" s="273"/>
      <c r="BE591" s="274"/>
      <c r="BF591" s="275"/>
      <c r="BG591" s="275"/>
    </row>
    <row r="592">
      <c r="D592" s="273"/>
      <c r="E592" s="274"/>
      <c r="F592" s="275"/>
      <c r="G592" s="275"/>
      <c r="H592" s="273"/>
      <c r="I592" s="274"/>
      <c r="J592" s="275"/>
      <c r="K592" s="275"/>
      <c r="L592" s="273"/>
      <c r="M592" s="274"/>
      <c r="N592" s="275"/>
      <c r="O592" s="275"/>
      <c r="P592" s="273"/>
      <c r="Q592" s="274"/>
      <c r="R592" s="275"/>
      <c r="S592" s="278"/>
      <c r="T592" s="273"/>
      <c r="U592" s="274"/>
      <c r="V592" s="275"/>
      <c r="W592" s="275"/>
      <c r="X592" s="273"/>
      <c r="Y592" s="274"/>
      <c r="Z592" s="275"/>
      <c r="AA592" s="275"/>
      <c r="AB592" s="273"/>
      <c r="AC592" s="274"/>
      <c r="AD592" s="275"/>
      <c r="AE592" s="275"/>
      <c r="AF592" s="279"/>
      <c r="AG592" s="274"/>
      <c r="AH592" s="275"/>
      <c r="AI592" s="275"/>
      <c r="AJ592" s="273"/>
      <c r="AK592" s="274"/>
      <c r="AL592" s="275"/>
      <c r="AM592" s="275"/>
      <c r="AN592" s="273"/>
      <c r="AO592" s="274"/>
      <c r="AP592" s="275"/>
      <c r="AQ592" s="275"/>
      <c r="AR592" s="273"/>
      <c r="AS592" s="274"/>
      <c r="AT592" s="275"/>
      <c r="AU592" s="275"/>
      <c r="AV592" s="273"/>
      <c r="AW592" s="274"/>
      <c r="AX592" s="275"/>
      <c r="AY592" s="275"/>
      <c r="AZ592" s="273"/>
      <c r="BA592" s="274"/>
      <c r="BB592" s="275"/>
      <c r="BC592" s="275"/>
      <c r="BD592" s="273"/>
      <c r="BE592" s="274"/>
      <c r="BF592" s="275"/>
      <c r="BG592" s="275"/>
    </row>
    <row r="593">
      <c r="D593" s="273"/>
      <c r="E593" s="274"/>
      <c r="F593" s="275"/>
      <c r="G593" s="275"/>
      <c r="H593" s="273"/>
      <c r="I593" s="274"/>
      <c r="J593" s="275"/>
      <c r="K593" s="275"/>
      <c r="L593" s="273"/>
      <c r="M593" s="274"/>
      <c r="N593" s="275"/>
      <c r="O593" s="275"/>
      <c r="P593" s="273"/>
      <c r="Q593" s="274"/>
      <c r="R593" s="275"/>
      <c r="S593" s="278"/>
      <c r="T593" s="273"/>
      <c r="U593" s="274"/>
      <c r="V593" s="275"/>
      <c r="W593" s="275"/>
      <c r="X593" s="273"/>
      <c r="Y593" s="274"/>
      <c r="Z593" s="275"/>
      <c r="AA593" s="275"/>
      <c r="AB593" s="273"/>
      <c r="AC593" s="274"/>
      <c r="AD593" s="275"/>
      <c r="AE593" s="275"/>
      <c r="AF593" s="279"/>
      <c r="AG593" s="274"/>
      <c r="AH593" s="275"/>
      <c r="AI593" s="275"/>
      <c r="AJ593" s="273"/>
      <c r="AK593" s="274"/>
      <c r="AL593" s="275"/>
      <c r="AM593" s="275"/>
      <c r="AN593" s="273"/>
      <c r="AO593" s="274"/>
      <c r="AP593" s="275"/>
      <c r="AQ593" s="275"/>
      <c r="AR593" s="273"/>
      <c r="AS593" s="274"/>
      <c r="AT593" s="275"/>
      <c r="AU593" s="275"/>
      <c r="AV593" s="273"/>
      <c r="AW593" s="274"/>
      <c r="AX593" s="275"/>
      <c r="AY593" s="275"/>
      <c r="AZ593" s="273"/>
      <c r="BA593" s="274"/>
      <c r="BB593" s="275"/>
      <c r="BC593" s="275"/>
      <c r="BD593" s="273"/>
      <c r="BE593" s="274"/>
      <c r="BF593" s="275"/>
      <c r="BG593" s="275"/>
    </row>
    <row r="594">
      <c r="D594" s="273"/>
      <c r="E594" s="274"/>
      <c r="F594" s="275"/>
      <c r="G594" s="275"/>
      <c r="H594" s="273"/>
      <c r="I594" s="274"/>
      <c r="J594" s="275"/>
      <c r="K594" s="275"/>
      <c r="L594" s="273"/>
      <c r="M594" s="274"/>
      <c r="N594" s="275"/>
      <c r="O594" s="275"/>
      <c r="P594" s="273"/>
      <c r="Q594" s="274"/>
      <c r="R594" s="275"/>
      <c r="S594" s="278"/>
      <c r="T594" s="273"/>
      <c r="U594" s="274"/>
      <c r="V594" s="275"/>
      <c r="W594" s="275"/>
      <c r="X594" s="273"/>
      <c r="Y594" s="274"/>
      <c r="Z594" s="275"/>
      <c r="AA594" s="275"/>
      <c r="AB594" s="273"/>
      <c r="AC594" s="274"/>
      <c r="AD594" s="275"/>
      <c r="AE594" s="275"/>
      <c r="AF594" s="279"/>
      <c r="AG594" s="274"/>
      <c r="AH594" s="275"/>
      <c r="AI594" s="275"/>
      <c r="AJ594" s="273"/>
      <c r="AK594" s="274"/>
      <c r="AL594" s="275"/>
      <c r="AM594" s="275"/>
      <c r="AN594" s="273"/>
      <c r="AO594" s="274"/>
      <c r="AP594" s="275"/>
      <c r="AQ594" s="275"/>
      <c r="AR594" s="273"/>
      <c r="AS594" s="274"/>
      <c r="AT594" s="275"/>
      <c r="AU594" s="275"/>
      <c r="AV594" s="273"/>
      <c r="AW594" s="274"/>
      <c r="AX594" s="275"/>
      <c r="AY594" s="275"/>
      <c r="AZ594" s="273"/>
      <c r="BA594" s="274"/>
      <c r="BB594" s="275"/>
      <c r="BC594" s="275"/>
      <c r="BD594" s="273"/>
      <c r="BE594" s="274"/>
      <c r="BF594" s="275"/>
      <c r="BG594" s="275"/>
    </row>
    <row r="595">
      <c r="D595" s="273"/>
      <c r="E595" s="274"/>
      <c r="F595" s="275"/>
      <c r="G595" s="275"/>
      <c r="H595" s="273"/>
      <c r="I595" s="274"/>
      <c r="J595" s="275"/>
      <c r="K595" s="275"/>
      <c r="L595" s="273"/>
      <c r="M595" s="274"/>
      <c r="N595" s="275"/>
      <c r="O595" s="275"/>
      <c r="P595" s="273"/>
      <c r="Q595" s="274"/>
      <c r="R595" s="275"/>
      <c r="S595" s="278"/>
      <c r="T595" s="273"/>
      <c r="U595" s="274"/>
      <c r="V595" s="275"/>
      <c r="W595" s="275"/>
      <c r="X595" s="273"/>
      <c r="Y595" s="274"/>
      <c r="Z595" s="275"/>
      <c r="AA595" s="275"/>
      <c r="AB595" s="273"/>
      <c r="AC595" s="274"/>
      <c r="AD595" s="275"/>
      <c r="AE595" s="275"/>
      <c r="AF595" s="279"/>
      <c r="AG595" s="274"/>
      <c r="AH595" s="275"/>
      <c r="AI595" s="275"/>
      <c r="AJ595" s="273"/>
      <c r="AK595" s="274"/>
      <c r="AL595" s="275"/>
      <c r="AM595" s="275"/>
      <c r="AN595" s="273"/>
      <c r="AO595" s="274"/>
      <c r="AP595" s="275"/>
      <c r="AQ595" s="275"/>
      <c r="AR595" s="273"/>
      <c r="AS595" s="274"/>
      <c r="AT595" s="275"/>
      <c r="AU595" s="275"/>
      <c r="AV595" s="273"/>
      <c r="AW595" s="274"/>
      <c r="AX595" s="275"/>
      <c r="AY595" s="275"/>
      <c r="AZ595" s="273"/>
      <c r="BA595" s="274"/>
      <c r="BB595" s="275"/>
      <c r="BC595" s="275"/>
      <c r="BD595" s="273"/>
      <c r="BE595" s="274"/>
      <c r="BF595" s="275"/>
      <c r="BG595" s="275"/>
    </row>
    <row r="596">
      <c r="D596" s="273"/>
      <c r="E596" s="274"/>
      <c r="F596" s="275"/>
      <c r="G596" s="275"/>
      <c r="H596" s="273"/>
      <c r="I596" s="274"/>
      <c r="J596" s="275"/>
      <c r="K596" s="275"/>
      <c r="L596" s="273"/>
      <c r="M596" s="274"/>
      <c r="N596" s="275"/>
      <c r="O596" s="275"/>
      <c r="P596" s="273"/>
      <c r="Q596" s="274"/>
      <c r="R596" s="275"/>
      <c r="S596" s="278"/>
      <c r="T596" s="273"/>
      <c r="U596" s="274"/>
      <c r="V596" s="275"/>
      <c r="W596" s="275"/>
      <c r="X596" s="273"/>
      <c r="Y596" s="274"/>
      <c r="Z596" s="275"/>
      <c r="AA596" s="275"/>
      <c r="AB596" s="273"/>
      <c r="AC596" s="274"/>
      <c r="AD596" s="275"/>
      <c r="AE596" s="275"/>
      <c r="AF596" s="279"/>
      <c r="AG596" s="274"/>
      <c r="AH596" s="275"/>
      <c r="AI596" s="275"/>
      <c r="AJ596" s="273"/>
      <c r="AK596" s="274"/>
      <c r="AL596" s="275"/>
      <c r="AM596" s="275"/>
      <c r="AN596" s="273"/>
      <c r="AO596" s="274"/>
      <c r="AP596" s="275"/>
      <c r="AQ596" s="275"/>
      <c r="AR596" s="273"/>
      <c r="AS596" s="274"/>
      <c r="AT596" s="275"/>
      <c r="AU596" s="275"/>
      <c r="AV596" s="273"/>
      <c r="AW596" s="274"/>
      <c r="AX596" s="275"/>
      <c r="AY596" s="275"/>
      <c r="AZ596" s="273"/>
      <c r="BA596" s="274"/>
      <c r="BB596" s="275"/>
      <c r="BC596" s="275"/>
      <c r="BD596" s="273"/>
      <c r="BE596" s="274"/>
      <c r="BF596" s="275"/>
      <c r="BG596" s="275"/>
    </row>
    <row r="597">
      <c r="D597" s="273"/>
      <c r="E597" s="274"/>
      <c r="F597" s="275"/>
      <c r="G597" s="275"/>
      <c r="H597" s="273"/>
      <c r="I597" s="274"/>
      <c r="J597" s="275"/>
      <c r="K597" s="275"/>
      <c r="L597" s="273"/>
      <c r="M597" s="274"/>
      <c r="N597" s="275"/>
      <c r="O597" s="275"/>
      <c r="P597" s="273"/>
      <c r="Q597" s="274"/>
      <c r="R597" s="275"/>
      <c r="S597" s="278"/>
      <c r="T597" s="273"/>
      <c r="U597" s="274"/>
      <c r="V597" s="275"/>
      <c r="W597" s="275"/>
      <c r="X597" s="273"/>
      <c r="Y597" s="274"/>
      <c r="Z597" s="275"/>
      <c r="AA597" s="275"/>
      <c r="AB597" s="273"/>
      <c r="AC597" s="274"/>
      <c r="AD597" s="275"/>
      <c r="AE597" s="275"/>
      <c r="AF597" s="279"/>
      <c r="AG597" s="274"/>
      <c r="AH597" s="275"/>
      <c r="AI597" s="275"/>
      <c r="AJ597" s="273"/>
      <c r="AK597" s="274"/>
      <c r="AL597" s="275"/>
      <c r="AM597" s="275"/>
      <c r="AN597" s="273"/>
      <c r="AO597" s="274"/>
      <c r="AP597" s="275"/>
      <c r="AQ597" s="275"/>
      <c r="AR597" s="273"/>
      <c r="AS597" s="274"/>
      <c r="AT597" s="275"/>
      <c r="AU597" s="275"/>
      <c r="AV597" s="273"/>
      <c r="AW597" s="274"/>
      <c r="AX597" s="275"/>
      <c r="AY597" s="275"/>
      <c r="AZ597" s="273"/>
      <c r="BA597" s="274"/>
      <c r="BB597" s="275"/>
      <c r="BC597" s="275"/>
      <c r="BD597" s="273"/>
      <c r="BE597" s="274"/>
      <c r="BF597" s="275"/>
      <c r="BG597" s="275"/>
    </row>
    <row r="598">
      <c r="D598" s="273"/>
      <c r="E598" s="274"/>
      <c r="F598" s="275"/>
      <c r="G598" s="275"/>
      <c r="H598" s="273"/>
      <c r="I598" s="274"/>
      <c r="J598" s="275"/>
      <c r="K598" s="275"/>
      <c r="L598" s="273"/>
      <c r="M598" s="274"/>
      <c r="N598" s="275"/>
      <c r="O598" s="275"/>
      <c r="P598" s="273"/>
      <c r="Q598" s="274"/>
      <c r="R598" s="275"/>
      <c r="S598" s="278"/>
      <c r="T598" s="273"/>
      <c r="U598" s="274"/>
      <c r="V598" s="275"/>
      <c r="W598" s="275"/>
      <c r="X598" s="273"/>
      <c r="Y598" s="274"/>
      <c r="Z598" s="275"/>
      <c r="AA598" s="275"/>
      <c r="AB598" s="273"/>
      <c r="AC598" s="274"/>
      <c r="AD598" s="275"/>
      <c r="AE598" s="275"/>
      <c r="AF598" s="279"/>
      <c r="AG598" s="274"/>
      <c r="AH598" s="275"/>
      <c r="AI598" s="275"/>
      <c r="AJ598" s="273"/>
      <c r="AK598" s="274"/>
      <c r="AL598" s="275"/>
      <c r="AM598" s="275"/>
      <c r="AN598" s="273"/>
      <c r="AO598" s="274"/>
      <c r="AP598" s="275"/>
      <c r="AQ598" s="275"/>
      <c r="AR598" s="273"/>
      <c r="AS598" s="274"/>
      <c r="AT598" s="275"/>
      <c r="AU598" s="275"/>
      <c r="AV598" s="273"/>
      <c r="AW598" s="274"/>
      <c r="AX598" s="275"/>
      <c r="AY598" s="275"/>
      <c r="AZ598" s="273"/>
      <c r="BA598" s="274"/>
      <c r="BB598" s="275"/>
      <c r="BC598" s="275"/>
      <c r="BD598" s="273"/>
      <c r="BE598" s="274"/>
      <c r="BF598" s="275"/>
      <c r="BG598" s="275"/>
    </row>
    <row r="599">
      <c r="D599" s="273"/>
      <c r="E599" s="274"/>
      <c r="F599" s="275"/>
      <c r="G599" s="275"/>
      <c r="H599" s="273"/>
      <c r="I599" s="274"/>
      <c r="J599" s="275"/>
      <c r="K599" s="275"/>
      <c r="L599" s="273"/>
      <c r="M599" s="274"/>
      <c r="N599" s="275"/>
      <c r="O599" s="275"/>
      <c r="P599" s="273"/>
      <c r="Q599" s="274"/>
      <c r="R599" s="275"/>
      <c r="S599" s="278"/>
      <c r="T599" s="273"/>
      <c r="U599" s="274"/>
      <c r="V599" s="275"/>
      <c r="W599" s="275"/>
      <c r="X599" s="273"/>
      <c r="Y599" s="274"/>
      <c r="Z599" s="275"/>
      <c r="AA599" s="275"/>
      <c r="AB599" s="273"/>
      <c r="AC599" s="274"/>
      <c r="AD599" s="275"/>
      <c r="AE599" s="275"/>
      <c r="AF599" s="279"/>
      <c r="AG599" s="274"/>
      <c r="AH599" s="275"/>
      <c r="AI599" s="275"/>
      <c r="AJ599" s="273"/>
      <c r="AK599" s="274"/>
      <c r="AL599" s="275"/>
      <c r="AM599" s="275"/>
      <c r="AN599" s="273"/>
      <c r="AO599" s="274"/>
      <c r="AP599" s="275"/>
      <c r="AQ599" s="275"/>
      <c r="AR599" s="273"/>
      <c r="AS599" s="274"/>
      <c r="AT599" s="275"/>
      <c r="AU599" s="275"/>
      <c r="AV599" s="273"/>
      <c r="AW599" s="274"/>
      <c r="AX599" s="275"/>
      <c r="AY599" s="275"/>
      <c r="AZ599" s="273"/>
      <c r="BA599" s="274"/>
      <c r="BB599" s="275"/>
      <c r="BC599" s="275"/>
      <c r="BD599" s="273"/>
      <c r="BE599" s="274"/>
      <c r="BF599" s="275"/>
      <c r="BG599" s="275"/>
    </row>
    <row r="600">
      <c r="D600" s="273"/>
      <c r="E600" s="274"/>
      <c r="F600" s="275"/>
      <c r="G600" s="275"/>
      <c r="H600" s="273"/>
      <c r="I600" s="274"/>
      <c r="J600" s="275"/>
      <c r="K600" s="275"/>
      <c r="L600" s="273"/>
      <c r="M600" s="274"/>
      <c r="N600" s="275"/>
      <c r="O600" s="275"/>
      <c r="P600" s="273"/>
      <c r="Q600" s="274"/>
      <c r="R600" s="275"/>
      <c r="S600" s="278"/>
      <c r="T600" s="273"/>
      <c r="U600" s="274"/>
      <c r="V600" s="275"/>
      <c r="W600" s="275"/>
      <c r="X600" s="273"/>
      <c r="Y600" s="274"/>
      <c r="Z600" s="275"/>
      <c r="AA600" s="275"/>
      <c r="AB600" s="273"/>
      <c r="AC600" s="274"/>
      <c r="AD600" s="275"/>
      <c r="AE600" s="275"/>
      <c r="AF600" s="279"/>
      <c r="AG600" s="274"/>
      <c r="AH600" s="275"/>
      <c r="AI600" s="275"/>
      <c r="AJ600" s="273"/>
      <c r="AK600" s="274"/>
      <c r="AL600" s="275"/>
      <c r="AM600" s="275"/>
      <c r="AN600" s="273"/>
      <c r="AO600" s="274"/>
      <c r="AP600" s="275"/>
      <c r="AQ600" s="275"/>
      <c r="AR600" s="273"/>
      <c r="AS600" s="274"/>
      <c r="AT600" s="275"/>
      <c r="AU600" s="275"/>
      <c r="AV600" s="273"/>
      <c r="AW600" s="274"/>
      <c r="AX600" s="275"/>
      <c r="AY600" s="275"/>
      <c r="AZ600" s="273"/>
      <c r="BA600" s="274"/>
      <c r="BB600" s="275"/>
      <c r="BC600" s="275"/>
      <c r="BD600" s="273"/>
      <c r="BE600" s="274"/>
      <c r="BF600" s="275"/>
      <c r="BG600" s="275"/>
    </row>
    <row r="601">
      <c r="D601" s="273"/>
      <c r="E601" s="274"/>
      <c r="F601" s="275"/>
      <c r="G601" s="275"/>
      <c r="H601" s="273"/>
      <c r="I601" s="274"/>
      <c r="J601" s="275"/>
      <c r="K601" s="275"/>
      <c r="L601" s="273"/>
      <c r="M601" s="274"/>
      <c r="N601" s="275"/>
      <c r="O601" s="275"/>
      <c r="P601" s="273"/>
      <c r="Q601" s="274"/>
      <c r="R601" s="275"/>
      <c r="S601" s="278"/>
      <c r="T601" s="273"/>
      <c r="U601" s="274"/>
      <c r="V601" s="275"/>
      <c r="W601" s="275"/>
      <c r="X601" s="273"/>
      <c r="Y601" s="274"/>
      <c r="Z601" s="275"/>
      <c r="AA601" s="275"/>
      <c r="AB601" s="273"/>
      <c r="AC601" s="274"/>
      <c r="AD601" s="275"/>
      <c r="AE601" s="275"/>
      <c r="AF601" s="279"/>
      <c r="AG601" s="274"/>
      <c r="AH601" s="275"/>
      <c r="AI601" s="275"/>
      <c r="AJ601" s="273"/>
      <c r="AK601" s="274"/>
      <c r="AL601" s="275"/>
      <c r="AM601" s="275"/>
      <c r="AN601" s="273"/>
      <c r="AO601" s="274"/>
      <c r="AP601" s="275"/>
      <c r="AQ601" s="275"/>
      <c r="AR601" s="273"/>
      <c r="AS601" s="274"/>
      <c r="AT601" s="275"/>
      <c r="AU601" s="275"/>
      <c r="AV601" s="273"/>
      <c r="AW601" s="274"/>
      <c r="AX601" s="275"/>
      <c r="AY601" s="275"/>
      <c r="AZ601" s="273"/>
      <c r="BA601" s="274"/>
      <c r="BB601" s="275"/>
      <c r="BC601" s="275"/>
      <c r="BD601" s="273"/>
      <c r="BE601" s="274"/>
      <c r="BF601" s="275"/>
      <c r="BG601" s="275"/>
    </row>
    <row r="602">
      <c r="D602" s="273"/>
      <c r="E602" s="274"/>
      <c r="F602" s="275"/>
      <c r="G602" s="275"/>
      <c r="H602" s="273"/>
      <c r="I602" s="274"/>
      <c r="J602" s="275"/>
      <c r="K602" s="275"/>
      <c r="L602" s="273"/>
      <c r="M602" s="274"/>
      <c r="N602" s="275"/>
      <c r="O602" s="275"/>
      <c r="P602" s="273"/>
      <c r="Q602" s="274"/>
      <c r="R602" s="275"/>
      <c r="S602" s="278"/>
      <c r="T602" s="273"/>
      <c r="U602" s="274"/>
      <c r="V602" s="275"/>
      <c r="W602" s="275"/>
      <c r="X602" s="273"/>
      <c r="Y602" s="274"/>
      <c r="Z602" s="275"/>
      <c r="AA602" s="275"/>
      <c r="AB602" s="273"/>
      <c r="AC602" s="274"/>
      <c r="AD602" s="275"/>
      <c r="AE602" s="275"/>
      <c r="AF602" s="279"/>
      <c r="AG602" s="274"/>
      <c r="AH602" s="275"/>
      <c r="AI602" s="275"/>
      <c r="AJ602" s="273"/>
      <c r="AK602" s="274"/>
      <c r="AL602" s="275"/>
      <c r="AM602" s="275"/>
      <c r="AN602" s="273"/>
      <c r="AO602" s="274"/>
      <c r="AP602" s="275"/>
      <c r="AQ602" s="275"/>
      <c r="AR602" s="273"/>
      <c r="AS602" s="274"/>
      <c r="AT602" s="275"/>
      <c r="AU602" s="275"/>
      <c r="AV602" s="273"/>
      <c r="AW602" s="274"/>
      <c r="AX602" s="275"/>
      <c r="AY602" s="275"/>
      <c r="AZ602" s="273"/>
      <c r="BA602" s="274"/>
      <c r="BB602" s="275"/>
      <c r="BC602" s="275"/>
      <c r="BD602" s="273"/>
      <c r="BE602" s="274"/>
      <c r="BF602" s="275"/>
      <c r="BG602" s="275"/>
    </row>
    <row r="603">
      <c r="D603" s="273"/>
      <c r="E603" s="274"/>
      <c r="F603" s="275"/>
      <c r="G603" s="275"/>
      <c r="H603" s="273"/>
      <c r="I603" s="274"/>
      <c r="J603" s="275"/>
      <c r="K603" s="275"/>
      <c r="L603" s="273"/>
      <c r="M603" s="274"/>
      <c r="N603" s="275"/>
      <c r="O603" s="275"/>
      <c r="P603" s="273"/>
      <c r="Q603" s="274"/>
      <c r="R603" s="275"/>
      <c r="S603" s="278"/>
      <c r="T603" s="273"/>
      <c r="U603" s="274"/>
      <c r="V603" s="275"/>
      <c r="W603" s="275"/>
      <c r="X603" s="273"/>
      <c r="Y603" s="274"/>
      <c r="Z603" s="275"/>
      <c r="AA603" s="275"/>
      <c r="AB603" s="273"/>
      <c r="AC603" s="274"/>
      <c r="AD603" s="275"/>
      <c r="AE603" s="275"/>
      <c r="AF603" s="279"/>
      <c r="AG603" s="274"/>
      <c r="AH603" s="275"/>
      <c r="AI603" s="275"/>
      <c r="AJ603" s="273"/>
      <c r="AK603" s="274"/>
      <c r="AL603" s="275"/>
      <c r="AM603" s="275"/>
      <c r="AN603" s="273"/>
      <c r="AO603" s="274"/>
      <c r="AP603" s="275"/>
      <c r="AQ603" s="275"/>
      <c r="AR603" s="273"/>
      <c r="AS603" s="274"/>
      <c r="AT603" s="275"/>
      <c r="AU603" s="275"/>
      <c r="AV603" s="273"/>
      <c r="AW603" s="274"/>
      <c r="AX603" s="275"/>
      <c r="AY603" s="275"/>
      <c r="AZ603" s="273"/>
      <c r="BA603" s="274"/>
      <c r="BB603" s="275"/>
      <c r="BC603" s="275"/>
      <c r="BD603" s="273"/>
      <c r="BE603" s="274"/>
      <c r="BF603" s="275"/>
      <c r="BG603" s="275"/>
    </row>
    <row r="604">
      <c r="D604" s="273"/>
      <c r="E604" s="274"/>
      <c r="F604" s="275"/>
      <c r="G604" s="275"/>
      <c r="H604" s="273"/>
      <c r="I604" s="274"/>
      <c r="J604" s="275"/>
      <c r="K604" s="275"/>
      <c r="L604" s="273"/>
      <c r="M604" s="274"/>
      <c r="N604" s="275"/>
      <c r="O604" s="275"/>
      <c r="P604" s="273"/>
      <c r="Q604" s="274"/>
      <c r="R604" s="275"/>
      <c r="S604" s="278"/>
      <c r="T604" s="273"/>
      <c r="U604" s="274"/>
      <c r="V604" s="275"/>
      <c r="W604" s="275"/>
      <c r="X604" s="273"/>
      <c r="Y604" s="274"/>
      <c r="Z604" s="275"/>
      <c r="AA604" s="275"/>
      <c r="AB604" s="273"/>
      <c r="AC604" s="274"/>
      <c r="AD604" s="275"/>
      <c r="AE604" s="275"/>
      <c r="AF604" s="279"/>
      <c r="AG604" s="274"/>
      <c r="AH604" s="275"/>
      <c r="AI604" s="275"/>
      <c r="AJ604" s="273"/>
      <c r="AK604" s="274"/>
      <c r="AL604" s="275"/>
      <c r="AM604" s="275"/>
      <c r="AN604" s="273"/>
      <c r="AO604" s="274"/>
      <c r="AP604" s="275"/>
      <c r="AQ604" s="275"/>
      <c r="AR604" s="273"/>
      <c r="AS604" s="274"/>
      <c r="AT604" s="275"/>
      <c r="AU604" s="275"/>
      <c r="AV604" s="273"/>
      <c r="AW604" s="274"/>
      <c r="AX604" s="275"/>
      <c r="AY604" s="275"/>
      <c r="AZ604" s="273"/>
      <c r="BA604" s="274"/>
      <c r="BB604" s="275"/>
      <c r="BC604" s="275"/>
      <c r="BD604" s="273"/>
      <c r="BE604" s="274"/>
      <c r="BF604" s="275"/>
      <c r="BG604" s="275"/>
    </row>
    <row r="605">
      <c r="D605" s="273"/>
      <c r="E605" s="274"/>
      <c r="F605" s="275"/>
      <c r="G605" s="275"/>
      <c r="H605" s="273"/>
      <c r="I605" s="274"/>
      <c r="J605" s="275"/>
      <c r="K605" s="275"/>
      <c r="L605" s="273"/>
      <c r="M605" s="274"/>
      <c r="N605" s="275"/>
      <c r="O605" s="275"/>
      <c r="P605" s="273"/>
      <c r="Q605" s="274"/>
      <c r="R605" s="275"/>
      <c r="S605" s="278"/>
      <c r="T605" s="273"/>
      <c r="U605" s="274"/>
      <c r="V605" s="275"/>
      <c r="W605" s="275"/>
      <c r="X605" s="273"/>
      <c r="Y605" s="274"/>
      <c r="Z605" s="275"/>
      <c r="AA605" s="275"/>
      <c r="AB605" s="273"/>
      <c r="AC605" s="274"/>
      <c r="AD605" s="275"/>
      <c r="AE605" s="275"/>
      <c r="AF605" s="279"/>
      <c r="AG605" s="274"/>
      <c r="AH605" s="275"/>
      <c r="AI605" s="275"/>
      <c r="AJ605" s="273"/>
      <c r="AK605" s="274"/>
      <c r="AL605" s="275"/>
      <c r="AM605" s="275"/>
      <c r="AN605" s="273"/>
      <c r="AO605" s="274"/>
      <c r="AP605" s="275"/>
      <c r="AQ605" s="275"/>
      <c r="AR605" s="273"/>
      <c r="AS605" s="274"/>
      <c r="AT605" s="275"/>
      <c r="AU605" s="275"/>
      <c r="AV605" s="273"/>
      <c r="AW605" s="274"/>
      <c r="AX605" s="275"/>
      <c r="AY605" s="275"/>
      <c r="AZ605" s="273"/>
      <c r="BA605" s="274"/>
      <c r="BB605" s="275"/>
      <c r="BC605" s="275"/>
      <c r="BD605" s="273"/>
      <c r="BE605" s="274"/>
      <c r="BF605" s="275"/>
      <c r="BG605" s="275"/>
    </row>
    <row r="606">
      <c r="D606" s="273"/>
      <c r="E606" s="274"/>
      <c r="F606" s="275"/>
      <c r="G606" s="275"/>
      <c r="H606" s="273"/>
      <c r="I606" s="274"/>
      <c r="J606" s="275"/>
      <c r="K606" s="275"/>
      <c r="L606" s="273"/>
      <c r="M606" s="274"/>
      <c r="N606" s="275"/>
      <c r="O606" s="275"/>
      <c r="P606" s="273"/>
      <c r="Q606" s="274"/>
      <c r="R606" s="275"/>
      <c r="S606" s="278"/>
      <c r="T606" s="273"/>
      <c r="U606" s="274"/>
      <c r="V606" s="275"/>
      <c r="W606" s="275"/>
      <c r="X606" s="273"/>
      <c r="Y606" s="274"/>
      <c r="Z606" s="275"/>
      <c r="AA606" s="275"/>
      <c r="AB606" s="273"/>
      <c r="AC606" s="274"/>
      <c r="AD606" s="275"/>
      <c r="AE606" s="275"/>
      <c r="AF606" s="279"/>
      <c r="AG606" s="274"/>
      <c r="AH606" s="275"/>
      <c r="AI606" s="275"/>
      <c r="AJ606" s="273"/>
      <c r="AK606" s="274"/>
      <c r="AL606" s="275"/>
      <c r="AM606" s="275"/>
      <c r="AN606" s="273"/>
      <c r="AO606" s="274"/>
      <c r="AP606" s="275"/>
      <c r="AQ606" s="275"/>
      <c r="AR606" s="273"/>
      <c r="AS606" s="274"/>
      <c r="AT606" s="275"/>
      <c r="AU606" s="275"/>
      <c r="AV606" s="273"/>
      <c r="AW606" s="274"/>
      <c r="AX606" s="275"/>
      <c r="AY606" s="275"/>
      <c r="AZ606" s="273"/>
      <c r="BA606" s="274"/>
      <c r="BB606" s="275"/>
      <c r="BC606" s="275"/>
      <c r="BD606" s="273"/>
      <c r="BE606" s="274"/>
      <c r="BF606" s="275"/>
      <c r="BG606" s="275"/>
    </row>
    <row r="607">
      <c r="D607" s="273"/>
      <c r="E607" s="274"/>
      <c r="F607" s="275"/>
      <c r="G607" s="275"/>
      <c r="H607" s="273"/>
      <c r="I607" s="274"/>
      <c r="J607" s="275"/>
      <c r="K607" s="275"/>
      <c r="L607" s="273"/>
      <c r="M607" s="274"/>
      <c r="N607" s="275"/>
      <c r="O607" s="275"/>
      <c r="P607" s="273"/>
      <c r="Q607" s="274"/>
      <c r="R607" s="275"/>
      <c r="S607" s="278"/>
      <c r="T607" s="273"/>
      <c r="U607" s="274"/>
      <c r="V607" s="275"/>
      <c r="W607" s="275"/>
      <c r="X607" s="273"/>
      <c r="Y607" s="274"/>
      <c r="Z607" s="275"/>
      <c r="AA607" s="275"/>
      <c r="AB607" s="273"/>
      <c r="AC607" s="274"/>
      <c r="AD607" s="275"/>
      <c r="AE607" s="275"/>
      <c r="AF607" s="279"/>
      <c r="AG607" s="274"/>
      <c r="AH607" s="275"/>
      <c r="AI607" s="275"/>
      <c r="AJ607" s="273"/>
      <c r="AK607" s="274"/>
      <c r="AL607" s="275"/>
      <c r="AM607" s="275"/>
      <c r="AN607" s="273"/>
      <c r="AO607" s="274"/>
      <c r="AP607" s="275"/>
      <c r="AQ607" s="275"/>
      <c r="AR607" s="273"/>
      <c r="AS607" s="274"/>
      <c r="AT607" s="275"/>
      <c r="AU607" s="275"/>
      <c r="AV607" s="273"/>
      <c r="AW607" s="274"/>
      <c r="AX607" s="275"/>
      <c r="AY607" s="275"/>
      <c r="AZ607" s="273"/>
      <c r="BA607" s="274"/>
      <c r="BB607" s="275"/>
      <c r="BC607" s="275"/>
      <c r="BD607" s="273"/>
      <c r="BE607" s="274"/>
      <c r="BF607" s="275"/>
      <c r="BG607" s="275"/>
    </row>
    <row r="608">
      <c r="D608" s="273"/>
      <c r="E608" s="274"/>
      <c r="F608" s="275"/>
      <c r="G608" s="275"/>
      <c r="H608" s="273"/>
      <c r="I608" s="274"/>
      <c r="J608" s="275"/>
      <c r="K608" s="275"/>
      <c r="L608" s="273"/>
      <c r="M608" s="274"/>
      <c r="N608" s="275"/>
      <c r="O608" s="275"/>
      <c r="P608" s="273"/>
      <c r="Q608" s="274"/>
      <c r="R608" s="275"/>
      <c r="S608" s="278"/>
      <c r="T608" s="273"/>
      <c r="U608" s="274"/>
      <c r="V608" s="275"/>
      <c r="W608" s="275"/>
      <c r="X608" s="273"/>
      <c r="Y608" s="274"/>
      <c r="Z608" s="275"/>
      <c r="AA608" s="275"/>
      <c r="AB608" s="273"/>
      <c r="AC608" s="274"/>
      <c r="AD608" s="275"/>
      <c r="AE608" s="275"/>
      <c r="AF608" s="279"/>
      <c r="AG608" s="274"/>
      <c r="AH608" s="275"/>
      <c r="AI608" s="275"/>
      <c r="AJ608" s="273"/>
      <c r="AK608" s="274"/>
      <c r="AL608" s="275"/>
      <c r="AM608" s="275"/>
      <c r="AN608" s="273"/>
      <c r="AO608" s="274"/>
      <c r="AP608" s="275"/>
      <c r="AQ608" s="275"/>
      <c r="AR608" s="273"/>
      <c r="AS608" s="274"/>
      <c r="AT608" s="275"/>
      <c r="AU608" s="275"/>
      <c r="AV608" s="273"/>
      <c r="AW608" s="274"/>
      <c r="AX608" s="275"/>
      <c r="AY608" s="275"/>
      <c r="AZ608" s="273"/>
      <c r="BA608" s="274"/>
      <c r="BB608" s="275"/>
      <c r="BC608" s="275"/>
      <c r="BD608" s="273"/>
      <c r="BE608" s="274"/>
      <c r="BF608" s="275"/>
      <c r="BG608" s="275"/>
    </row>
    <row r="609">
      <c r="D609" s="273"/>
      <c r="E609" s="274"/>
      <c r="F609" s="275"/>
      <c r="G609" s="275"/>
      <c r="H609" s="273"/>
      <c r="I609" s="274"/>
      <c r="J609" s="275"/>
      <c r="K609" s="275"/>
      <c r="L609" s="273"/>
      <c r="M609" s="274"/>
      <c r="N609" s="275"/>
      <c r="O609" s="275"/>
      <c r="P609" s="273"/>
      <c r="Q609" s="274"/>
      <c r="R609" s="275"/>
      <c r="S609" s="278"/>
      <c r="T609" s="273"/>
      <c r="U609" s="274"/>
      <c r="V609" s="275"/>
      <c r="W609" s="275"/>
      <c r="X609" s="273"/>
      <c r="Y609" s="274"/>
      <c r="Z609" s="275"/>
      <c r="AA609" s="275"/>
      <c r="AB609" s="273"/>
      <c r="AC609" s="274"/>
      <c r="AD609" s="275"/>
      <c r="AE609" s="275"/>
      <c r="AF609" s="279"/>
      <c r="AG609" s="274"/>
      <c r="AH609" s="275"/>
      <c r="AI609" s="275"/>
      <c r="AJ609" s="273"/>
      <c r="AK609" s="274"/>
      <c r="AL609" s="275"/>
      <c r="AM609" s="275"/>
      <c r="AN609" s="273"/>
      <c r="AO609" s="274"/>
      <c r="AP609" s="275"/>
      <c r="AQ609" s="275"/>
      <c r="AR609" s="273"/>
      <c r="AS609" s="274"/>
      <c r="AT609" s="275"/>
      <c r="AU609" s="275"/>
      <c r="AV609" s="273"/>
      <c r="AW609" s="274"/>
      <c r="AX609" s="275"/>
      <c r="AY609" s="275"/>
      <c r="AZ609" s="273"/>
      <c r="BA609" s="274"/>
      <c r="BB609" s="275"/>
      <c r="BC609" s="275"/>
      <c r="BD609" s="273"/>
      <c r="BE609" s="274"/>
      <c r="BF609" s="275"/>
      <c r="BG609" s="275"/>
    </row>
    <row r="610">
      <c r="D610" s="273"/>
      <c r="E610" s="274"/>
      <c r="F610" s="275"/>
      <c r="G610" s="275"/>
      <c r="H610" s="273"/>
      <c r="I610" s="274"/>
      <c r="J610" s="275"/>
      <c r="K610" s="275"/>
      <c r="L610" s="273"/>
      <c r="M610" s="274"/>
      <c r="N610" s="275"/>
      <c r="O610" s="275"/>
      <c r="P610" s="273"/>
      <c r="Q610" s="274"/>
      <c r="R610" s="275"/>
      <c r="S610" s="278"/>
      <c r="T610" s="273"/>
      <c r="U610" s="274"/>
      <c r="V610" s="275"/>
      <c r="W610" s="275"/>
      <c r="X610" s="273"/>
      <c r="Y610" s="274"/>
      <c r="Z610" s="275"/>
      <c r="AA610" s="275"/>
      <c r="AB610" s="273"/>
      <c r="AC610" s="274"/>
      <c r="AD610" s="275"/>
      <c r="AE610" s="275"/>
      <c r="AF610" s="279"/>
      <c r="AG610" s="274"/>
      <c r="AH610" s="275"/>
      <c r="AI610" s="275"/>
      <c r="AJ610" s="273"/>
      <c r="AK610" s="274"/>
      <c r="AL610" s="275"/>
      <c r="AM610" s="275"/>
      <c r="AN610" s="273"/>
      <c r="AO610" s="274"/>
      <c r="AP610" s="275"/>
      <c r="AQ610" s="275"/>
      <c r="AR610" s="273"/>
      <c r="AS610" s="274"/>
      <c r="AT610" s="275"/>
      <c r="AU610" s="275"/>
      <c r="AV610" s="273"/>
      <c r="AW610" s="274"/>
      <c r="AX610" s="275"/>
      <c r="AY610" s="275"/>
      <c r="AZ610" s="273"/>
      <c r="BA610" s="274"/>
      <c r="BB610" s="275"/>
      <c r="BC610" s="275"/>
      <c r="BD610" s="273"/>
      <c r="BE610" s="274"/>
      <c r="BF610" s="275"/>
      <c r="BG610" s="275"/>
    </row>
    <row r="611">
      <c r="D611" s="273"/>
      <c r="E611" s="274"/>
      <c r="F611" s="275"/>
      <c r="G611" s="275"/>
      <c r="H611" s="273"/>
      <c r="I611" s="274"/>
      <c r="J611" s="275"/>
      <c r="K611" s="275"/>
      <c r="L611" s="273"/>
      <c r="M611" s="274"/>
      <c r="N611" s="275"/>
      <c r="O611" s="275"/>
      <c r="P611" s="273"/>
      <c r="Q611" s="274"/>
      <c r="R611" s="275"/>
      <c r="S611" s="278"/>
      <c r="T611" s="273"/>
      <c r="U611" s="274"/>
      <c r="V611" s="275"/>
      <c r="W611" s="275"/>
      <c r="X611" s="273"/>
      <c r="Y611" s="274"/>
      <c r="Z611" s="275"/>
      <c r="AA611" s="275"/>
      <c r="AB611" s="273"/>
      <c r="AC611" s="274"/>
      <c r="AD611" s="275"/>
      <c r="AE611" s="275"/>
      <c r="AF611" s="279"/>
      <c r="AG611" s="274"/>
      <c r="AH611" s="275"/>
      <c r="AI611" s="275"/>
      <c r="AJ611" s="273"/>
      <c r="AK611" s="274"/>
      <c r="AL611" s="275"/>
      <c r="AM611" s="275"/>
      <c r="AN611" s="273"/>
      <c r="AO611" s="274"/>
      <c r="AP611" s="275"/>
      <c r="AQ611" s="275"/>
      <c r="AR611" s="273"/>
      <c r="AS611" s="274"/>
      <c r="AT611" s="275"/>
      <c r="AU611" s="275"/>
      <c r="AV611" s="273"/>
      <c r="AW611" s="274"/>
      <c r="AX611" s="275"/>
      <c r="AY611" s="275"/>
      <c r="AZ611" s="273"/>
      <c r="BA611" s="274"/>
      <c r="BB611" s="275"/>
      <c r="BC611" s="275"/>
      <c r="BD611" s="273"/>
      <c r="BE611" s="274"/>
      <c r="BF611" s="275"/>
      <c r="BG611" s="275"/>
    </row>
    <row r="612">
      <c r="D612" s="273"/>
      <c r="E612" s="274"/>
      <c r="F612" s="275"/>
      <c r="G612" s="275"/>
      <c r="H612" s="273"/>
      <c r="I612" s="274"/>
      <c r="J612" s="275"/>
      <c r="K612" s="275"/>
      <c r="L612" s="273"/>
      <c r="M612" s="274"/>
      <c r="N612" s="275"/>
      <c r="O612" s="275"/>
      <c r="P612" s="273"/>
      <c r="Q612" s="274"/>
      <c r="R612" s="275"/>
      <c r="S612" s="278"/>
      <c r="T612" s="273"/>
      <c r="U612" s="274"/>
      <c r="V612" s="275"/>
      <c r="W612" s="275"/>
      <c r="X612" s="273"/>
      <c r="Y612" s="274"/>
      <c r="Z612" s="275"/>
      <c r="AA612" s="275"/>
      <c r="AB612" s="273"/>
      <c r="AC612" s="274"/>
      <c r="AD612" s="275"/>
      <c r="AE612" s="275"/>
      <c r="AF612" s="279"/>
      <c r="AG612" s="274"/>
      <c r="AH612" s="275"/>
      <c r="AI612" s="275"/>
      <c r="AJ612" s="273"/>
      <c r="AK612" s="274"/>
      <c r="AL612" s="275"/>
      <c r="AM612" s="275"/>
      <c r="AN612" s="273"/>
      <c r="AO612" s="274"/>
      <c r="AP612" s="275"/>
      <c r="AQ612" s="275"/>
      <c r="AR612" s="273"/>
      <c r="AS612" s="274"/>
      <c r="AT612" s="275"/>
      <c r="AU612" s="275"/>
      <c r="AV612" s="273"/>
      <c r="AW612" s="274"/>
      <c r="AX612" s="275"/>
      <c r="AY612" s="275"/>
      <c r="AZ612" s="273"/>
      <c r="BA612" s="274"/>
      <c r="BB612" s="275"/>
      <c r="BC612" s="275"/>
      <c r="BD612" s="273"/>
      <c r="BE612" s="274"/>
      <c r="BF612" s="275"/>
      <c r="BG612" s="275"/>
    </row>
    <row r="613">
      <c r="D613" s="273"/>
      <c r="E613" s="274"/>
      <c r="F613" s="275"/>
      <c r="G613" s="275"/>
      <c r="H613" s="273"/>
      <c r="I613" s="274"/>
      <c r="J613" s="275"/>
      <c r="K613" s="275"/>
      <c r="L613" s="273"/>
      <c r="M613" s="274"/>
      <c r="N613" s="275"/>
      <c r="O613" s="275"/>
      <c r="P613" s="273"/>
      <c r="Q613" s="274"/>
      <c r="R613" s="275"/>
      <c r="S613" s="278"/>
      <c r="T613" s="273"/>
      <c r="U613" s="274"/>
      <c r="V613" s="275"/>
      <c r="W613" s="275"/>
      <c r="X613" s="273"/>
      <c r="Y613" s="274"/>
      <c r="Z613" s="275"/>
      <c r="AA613" s="275"/>
      <c r="AB613" s="273"/>
      <c r="AC613" s="274"/>
      <c r="AD613" s="275"/>
      <c r="AE613" s="275"/>
      <c r="AF613" s="279"/>
      <c r="AG613" s="274"/>
      <c r="AH613" s="275"/>
      <c r="AI613" s="275"/>
      <c r="AJ613" s="273"/>
      <c r="AK613" s="274"/>
      <c r="AL613" s="275"/>
      <c r="AM613" s="275"/>
      <c r="AN613" s="273"/>
      <c r="AO613" s="274"/>
      <c r="AP613" s="275"/>
      <c r="AQ613" s="275"/>
      <c r="AR613" s="273"/>
      <c r="AS613" s="274"/>
      <c r="AT613" s="275"/>
      <c r="AU613" s="275"/>
      <c r="AV613" s="273"/>
      <c r="AW613" s="274"/>
      <c r="AX613" s="275"/>
      <c r="AY613" s="275"/>
      <c r="AZ613" s="273"/>
      <c r="BA613" s="274"/>
      <c r="BB613" s="275"/>
      <c r="BC613" s="275"/>
      <c r="BD613" s="273"/>
      <c r="BE613" s="274"/>
      <c r="BF613" s="275"/>
      <c r="BG613" s="275"/>
    </row>
    <row r="614">
      <c r="D614" s="273"/>
      <c r="E614" s="274"/>
      <c r="F614" s="275"/>
      <c r="G614" s="275"/>
      <c r="H614" s="273"/>
      <c r="I614" s="274"/>
      <c r="J614" s="275"/>
      <c r="K614" s="275"/>
      <c r="L614" s="273"/>
      <c r="M614" s="274"/>
      <c r="N614" s="275"/>
      <c r="O614" s="275"/>
      <c r="P614" s="273"/>
      <c r="Q614" s="274"/>
      <c r="R614" s="275"/>
      <c r="S614" s="278"/>
      <c r="T614" s="273"/>
      <c r="U614" s="274"/>
      <c r="V614" s="275"/>
      <c r="W614" s="275"/>
      <c r="X614" s="273"/>
      <c r="Y614" s="274"/>
      <c r="Z614" s="275"/>
      <c r="AA614" s="275"/>
      <c r="AB614" s="273"/>
      <c r="AC614" s="274"/>
      <c r="AD614" s="275"/>
      <c r="AE614" s="275"/>
      <c r="AF614" s="279"/>
      <c r="AG614" s="274"/>
      <c r="AH614" s="275"/>
      <c r="AI614" s="275"/>
      <c r="AJ614" s="273"/>
      <c r="AK614" s="274"/>
      <c r="AL614" s="275"/>
      <c r="AM614" s="275"/>
      <c r="AN614" s="273"/>
      <c r="AO614" s="274"/>
      <c r="AP614" s="275"/>
      <c r="AQ614" s="275"/>
      <c r="AR614" s="273"/>
      <c r="AS614" s="274"/>
      <c r="AT614" s="275"/>
      <c r="AU614" s="275"/>
      <c r="AV614" s="273"/>
      <c r="AW614" s="274"/>
      <c r="AX614" s="275"/>
      <c r="AY614" s="275"/>
      <c r="AZ614" s="273"/>
      <c r="BA614" s="274"/>
      <c r="BB614" s="275"/>
      <c r="BC614" s="275"/>
      <c r="BD614" s="273"/>
      <c r="BE614" s="274"/>
      <c r="BF614" s="275"/>
      <c r="BG614" s="275"/>
    </row>
    <row r="615">
      <c r="D615" s="273"/>
      <c r="E615" s="274"/>
      <c r="F615" s="275"/>
      <c r="G615" s="275"/>
      <c r="H615" s="273"/>
      <c r="I615" s="274"/>
      <c r="J615" s="275"/>
      <c r="K615" s="275"/>
      <c r="L615" s="273"/>
      <c r="M615" s="274"/>
      <c r="N615" s="275"/>
      <c r="O615" s="275"/>
      <c r="P615" s="273"/>
      <c r="Q615" s="274"/>
      <c r="R615" s="275"/>
      <c r="S615" s="278"/>
      <c r="T615" s="273"/>
      <c r="U615" s="274"/>
      <c r="V615" s="275"/>
      <c r="W615" s="275"/>
      <c r="X615" s="273"/>
      <c r="Y615" s="274"/>
      <c r="Z615" s="275"/>
      <c r="AA615" s="275"/>
      <c r="AB615" s="273"/>
      <c r="AC615" s="274"/>
      <c r="AD615" s="275"/>
      <c r="AE615" s="275"/>
      <c r="AF615" s="279"/>
      <c r="AG615" s="274"/>
      <c r="AH615" s="275"/>
      <c r="AI615" s="275"/>
      <c r="AJ615" s="273"/>
      <c r="AK615" s="274"/>
      <c r="AL615" s="275"/>
      <c r="AM615" s="275"/>
      <c r="AN615" s="273"/>
      <c r="AO615" s="274"/>
      <c r="AP615" s="275"/>
      <c r="AQ615" s="275"/>
      <c r="AR615" s="273"/>
      <c r="AS615" s="274"/>
      <c r="AT615" s="275"/>
      <c r="AU615" s="275"/>
      <c r="AV615" s="273"/>
      <c r="AW615" s="274"/>
      <c r="AX615" s="275"/>
      <c r="AY615" s="275"/>
      <c r="AZ615" s="273"/>
      <c r="BA615" s="274"/>
      <c r="BB615" s="275"/>
      <c r="BC615" s="275"/>
      <c r="BD615" s="273"/>
      <c r="BE615" s="274"/>
      <c r="BF615" s="275"/>
      <c r="BG615" s="275"/>
    </row>
    <row r="616">
      <c r="D616" s="273"/>
      <c r="E616" s="274"/>
      <c r="F616" s="275"/>
      <c r="G616" s="275"/>
      <c r="H616" s="273"/>
      <c r="I616" s="274"/>
      <c r="J616" s="275"/>
      <c r="K616" s="275"/>
      <c r="L616" s="273"/>
      <c r="M616" s="274"/>
      <c r="N616" s="275"/>
      <c r="O616" s="275"/>
      <c r="P616" s="273"/>
      <c r="Q616" s="274"/>
      <c r="R616" s="275"/>
      <c r="S616" s="278"/>
      <c r="T616" s="273"/>
      <c r="U616" s="274"/>
      <c r="V616" s="275"/>
      <c r="W616" s="275"/>
      <c r="X616" s="273"/>
      <c r="Y616" s="274"/>
      <c r="Z616" s="275"/>
      <c r="AA616" s="275"/>
      <c r="AB616" s="273"/>
      <c r="AC616" s="274"/>
      <c r="AD616" s="275"/>
      <c r="AE616" s="275"/>
      <c r="AF616" s="279"/>
      <c r="AG616" s="274"/>
      <c r="AH616" s="275"/>
      <c r="AI616" s="275"/>
      <c r="AJ616" s="273"/>
      <c r="AK616" s="274"/>
      <c r="AL616" s="275"/>
      <c r="AM616" s="275"/>
      <c r="AN616" s="273"/>
      <c r="AO616" s="274"/>
      <c r="AP616" s="275"/>
      <c r="AQ616" s="275"/>
      <c r="AR616" s="273"/>
      <c r="AS616" s="274"/>
      <c r="AT616" s="275"/>
      <c r="AU616" s="275"/>
      <c r="AV616" s="273"/>
      <c r="AW616" s="274"/>
      <c r="AX616" s="275"/>
      <c r="AY616" s="275"/>
      <c r="AZ616" s="273"/>
      <c r="BA616" s="274"/>
      <c r="BB616" s="275"/>
      <c r="BC616" s="275"/>
      <c r="BD616" s="273"/>
      <c r="BE616" s="274"/>
      <c r="BF616" s="275"/>
      <c r="BG616" s="275"/>
    </row>
    <row r="617">
      <c r="D617" s="273"/>
      <c r="E617" s="274"/>
      <c r="F617" s="275"/>
      <c r="G617" s="275"/>
      <c r="H617" s="273"/>
      <c r="I617" s="274"/>
      <c r="J617" s="275"/>
      <c r="K617" s="275"/>
      <c r="L617" s="273"/>
      <c r="M617" s="274"/>
      <c r="N617" s="275"/>
      <c r="O617" s="275"/>
      <c r="P617" s="273"/>
      <c r="Q617" s="274"/>
      <c r="R617" s="275"/>
      <c r="S617" s="278"/>
      <c r="T617" s="273"/>
      <c r="U617" s="274"/>
      <c r="V617" s="275"/>
      <c r="W617" s="275"/>
      <c r="X617" s="273"/>
      <c r="Y617" s="274"/>
      <c r="Z617" s="275"/>
      <c r="AA617" s="275"/>
      <c r="AB617" s="273"/>
      <c r="AC617" s="274"/>
      <c r="AD617" s="275"/>
      <c r="AE617" s="275"/>
      <c r="AF617" s="279"/>
      <c r="AG617" s="274"/>
      <c r="AH617" s="275"/>
      <c r="AI617" s="275"/>
      <c r="AJ617" s="273"/>
      <c r="AK617" s="274"/>
      <c r="AL617" s="275"/>
      <c r="AM617" s="275"/>
      <c r="AN617" s="273"/>
      <c r="AO617" s="274"/>
      <c r="AP617" s="275"/>
      <c r="AQ617" s="275"/>
      <c r="AR617" s="273"/>
      <c r="AS617" s="274"/>
      <c r="AT617" s="275"/>
      <c r="AU617" s="275"/>
      <c r="AV617" s="273"/>
      <c r="AW617" s="274"/>
      <c r="AX617" s="275"/>
      <c r="AY617" s="275"/>
      <c r="AZ617" s="273"/>
      <c r="BA617" s="274"/>
      <c r="BB617" s="275"/>
      <c r="BC617" s="275"/>
      <c r="BD617" s="273"/>
      <c r="BE617" s="274"/>
      <c r="BF617" s="275"/>
      <c r="BG617" s="275"/>
    </row>
    <row r="618">
      <c r="D618" s="273"/>
      <c r="E618" s="274"/>
      <c r="F618" s="275"/>
      <c r="G618" s="275"/>
      <c r="H618" s="273"/>
      <c r="I618" s="274"/>
      <c r="J618" s="275"/>
      <c r="K618" s="275"/>
      <c r="L618" s="273"/>
      <c r="M618" s="274"/>
      <c r="N618" s="275"/>
      <c r="O618" s="275"/>
      <c r="P618" s="273"/>
      <c r="Q618" s="274"/>
      <c r="R618" s="275"/>
      <c r="S618" s="278"/>
      <c r="T618" s="273"/>
      <c r="U618" s="274"/>
      <c r="V618" s="275"/>
      <c r="W618" s="275"/>
      <c r="X618" s="273"/>
      <c r="Y618" s="274"/>
      <c r="Z618" s="275"/>
      <c r="AA618" s="275"/>
      <c r="AB618" s="273"/>
      <c r="AC618" s="274"/>
      <c r="AD618" s="275"/>
      <c r="AE618" s="275"/>
      <c r="AF618" s="279"/>
      <c r="AG618" s="274"/>
      <c r="AH618" s="275"/>
      <c r="AI618" s="275"/>
      <c r="AJ618" s="273"/>
      <c r="AK618" s="274"/>
      <c r="AL618" s="275"/>
      <c r="AM618" s="275"/>
      <c r="AN618" s="273"/>
      <c r="AO618" s="274"/>
      <c r="AP618" s="275"/>
      <c r="AQ618" s="275"/>
      <c r="AR618" s="273"/>
      <c r="AS618" s="274"/>
      <c r="AT618" s="275"/>
      <c r="AU618" s="275"/>
      <c r="AV618" s="273"/>
      <c r="AW618" s="274"/>
      <c r="AX618" s="275"/>
      <c r="AY618" s="275"/>
      <c r="AZ618" s="273"/>
      <c r="BA618" s="274"/>
      <c r="BB618" s="275"/>
      <c r="BC618" s="275"/>
      <c r="BD618" s="273"/>
      <c r="BE618" s="274"/>
      <c r="BF618" s="275"/>
      <c r="BG618" s="275"/>
    </row>
    <row r="619">
      <c r="D619" s="273"/>
      <c r="E619" s="274"/>
      <c r="F619" s="275"/>
      <c r="G619" s="275"/>
      <c r="H619" s="273"/>
      <c r="I619" s="274"/>
      <c r="J619" s="275"/>
      <c r="K619" s="275"/>
      <c r="L619" s="273"/>
      <c r="M619" s="274"/>
      <c r="N619" s="275"/>
      <c r="O619" s="275"/>
      <c r="P619" s="273"/>
      <c r="Q619" s="274"/>
      <c r="R619" s="275"/>
      <c r="S619" s="278"/>
      <c r="T619" s="273"/>
      <c r="U619" s="274"/>
      <c r="V619" s="275"/>
      <c r="W619" s="275"/>
      <c r="X619" s="273"/>
      <c r="Y619" s="274"/>
      <c r="Z619" s="275"/>
      <c r="AA619" s="275"/>
      <c r="AB619" s="273"/>
      <c r="AC619" s="274"/>
      <c r="AD619" s="275"/>
      <c r="AE619" s="275"/>
      <c r="AF619" s="279"/>
      <c r="AG619" s="274"/>
      <c r="AH619" s="275"/>
      <c r="AI619" s="275"/>
      <c r="AJ619" s="273"/>
      <c r="AK619" s="274"/>
      <c r="AL619" s="275"/>
      <c r="AM619" s="275"/>
      <c r="AN619" s="273"/>
      <c r="AO619" s="274"/>
      <c r="AP619" s="275"/>
      <c r="AQ619" s="275"/>
      <c r="AR619" s="273"/>
      <c r="AS619" s="274"/>
      <c r="AT619" s="275"/>
      <c r="AU619" s="275"/>
      <c r="AV619" s="273"/>
      <c r="AW619" s="274"/>
      <c r="AX619" s="275"/>
      <c r="AY619" s="275"/>
      <c r="AZ619" s="273"/>
      <c r="BA619" s="274"/>
      <c r="BB619" s="275"/>
      <c r="BC619" s="275"/>
      <c r="BD619" s="273"/>
      <c r="BE619" s="274"/>
      <c r="BF619" s="275"/>
      <c r="BG619" s="275"/>
    </row>
    <row r="620">
      <c r="D620" s="273"/>
      <c r="E620" s="274"/>
      <c r="F620" s="275"/>
      <c r="G620" s="275"/>
      <c r="H620" s="273"/>
      <c r="I620" s="274"/>
      <c r="J620" s="275"/>
      <c r="K620" s="275"/>
      <c r="L620" s="273"/>
      <c r="M620" s="274"/>
      <c r="N620" s="275"/>
      <c r="O620" s="275"/>
      <c r="P620" s="273"/>
      <c r="Q620" s="274"/>
      <c r="R620" s="275"/>
      <c r="S620" s="278"/>
      <c r="T620" s="273"/>
      <c r="U620" s="274"/>
      <c r="V620" s="275"/>
      <c r="W620" s="275"/>
      <c r="X620" s="273"/>
      <c r="Y620" s="274"/>
      <c r="Z620" s="275"/>
      <c r="AA620" s="275"/>
      <c r="AB620" s="273"/>
      <c r="AC620" s="274"/>
      <c r="AD620" s="275"/>
      <c r="AE620" s="275"/>
      <c r="AF620" s="279"/>
      <c r="AG620" s="274"/>
      <c r="AH620" s="275"/>
      <c r="AI620" s="275"/>
      <c r="AJ620" s="273"/>
      <c r="AK620" s="274"/>
      <c r="AL620" s="275"/>
      <c r="AM620" s="275"/>
      <c r="AN620" s="273"/>
      <c r="AO620" s="274"/>
      <c r="AP620" s="275"/>
      <c r="AQ620" s="275"/>
      <c r="AR620" s="273"/>
      <c r="AS620" s="274"/>
      <c r="AT620" s="275"/>
      <c r="AU620" s="275"/>
      <c r="AV620" s="273"/>
      <c r="AW620" s="274"/>
      <c r="AX620" s="275"/>
      <c r="AY620" s="275"/>
      <c r="AZ620" s="273"/>
      <c r="BA620" s="274"/>
      <c r="BB620" s="275"/>
      <c r="BC620" s="275"/>
      <c r="BD620" s="273"/>
      <c r="BE620" s="274"/>
      <c r="BF620" s="275"/>
      <c r="BG620" s="275"/>
    </row>
    <row r="621">
      <c r="D621" s="273"/>
      <c r="E621" s="274"/>
      <c r="F621" s="275"/>
      <c r="G621" s="275"/>
      <c r="H621" s="273"/>
      <c r="I621" s="274"/>
      <c r="J621" s="275"/>
      <c r="K621" s="275"/>
      <c r="L621" s="273"/>
      <c r="M621" s="274"/>
      <c r="N621" s="275"/>
      <c r="O621" s="275"/>
      <c r="P621" s="273"/>
      <c r="Q621" s="274"/>
      <c r="R621" s="275"/>
      <c r="S621" s="278"/>
      <c r="T621" s="273"/>
      <c r="U621" s="274"/>
      <c r="V621" s="275"/>
      <c r="W621" s="275"/>
      <c r="X621" s="273"/>
      <c r="Y621" s="274"/>
      <c r="Z621" s="275"/>
      <c r="AA621" s="275"/>
      <c r="AB621" s="273"/>
      <c r="AC621" s="274"/>
      <c r="AD621" s="275"/>
      <c r="AE621" s="275"/>
      <c r="AF621" s="279"/>
      <c r="AG621" s="274"/>
      <c r="AH621" s="275"/>
      <c r="AI621" s="275"/>
      <c r="AJ621" s="273"/>
      <c r="AK621" s="274"/>
      <c r="AL621" s="275"/>
      <c r="AM621" s="275"/>
      <c r="AN621" s="273"/>
      <c r="AO621" s="274"/>
      <c r="AP621" s="275"/>
      <c r="AQ621" s="275"/>
      <c r="AR621" s="273"/>
      <c r="AS621" s="274"/>
      <c r="AT621" s="275"/>
      <c r="AU621" s="275"/>
      <c r="AV621" s="273"/>
      <c r="AW621" s="274"/>
      <c r="AX621" s="275"/>
      <c r="AY621" s="275"/>
      <c r="AZ621" s="273"/>
      <c r="BA621" s="274"/>
      <c r="BB621" s="275"/>
      <c r="BC621" s="275"/>
      <c r="BD621" s="273"/>
      <c r="BE621" s="274"/>
      <c r="BF621" s="275"/>
      <c r="BG621" s="275"/>
    </row>
    <row r="622">
      <c r="D622" s="273"/>
      <c r="E622" s="274"/>
      <c r="F622" s="275"/>
      <c r="G622" s="275"/>
      <c r="H622" s="273"/>
      <c r="I622" s="274"/>
      <c r="J622" s="275"/>
      <c r="K622" s="275"/>
      <c r="L622" s="273"/>
      <c r="M622" s="274"/>
      <c r="N622" s="275"/>
      <c r="O622" s="275"/>
      <c r="P622" s="273"/>
      <c r="Q622" s="274"/>
      <c r="R622" s="275"/>
      <c r="S622" s="278"/>
      <c r="T622" s="273"/>
      <c r="U622" s="274"/>
      <c r="V622" s="275"/>
      <c r="W622" s="275"/>
      <c r="X622" s="273"/>
      <c r="Y622" s="274"/>
      <c r="Z622" s="275"/>
      <c r="AA622" s="275"/>
      <c r="AB622" s="273"/>
      <c r="AC622" s="274"/>
      <c r="AD622" s="275"/>
      <c r="AE622" s="275"/>
      <c r="AF622" s="279"/>
      <c r="AG622" s="274"/>
      <c r="AH622" s="275"/>
      <c r="AI622" s="275"/>
      <c r="AJ622" s="273"/>
      <c r="AK622" s="274"/>
      <c r="AL622" s="275"/>
      <c r="AM622" s="275"/>
      <c r="AN622" s="273"/>
      <c r="AO622" s="274"/>
      <c r="AP622" s="275"/>
      <c r="AQ622" s="275"/>
      <c r="AR622" s="273"/>
      <c r="AS622" s="274"/>
      <c r="AT622" s="275"/>
      <c r="AU622" s="275"/>
      <c r="AV622" s="273"/>
      <c r="AW622" s="274"/>
      <c r="AX622" s="275"/>
      <c r="AY622" s="275"/>
      <c r="AZ622" s="273"/>
      <c r="BA622" s="274"/>
      <c r="BB622" s="275"/>
      <c r="BC622" s="275"/>
      <c r="BD622" s="273"/>
      <c r="BE622" s="274"/>
      <c r="BF622" s="275"/>
      <c r="BG622" s="275"/>
    </row>
    <row r="623">
      <c r="D623" s="273"/>
      <c r="E623" s="274"/>
      <c r="F623" s="275"/>
      <c r="G623" s="275"/>
      <c r="H623" s="273"/>
      <c r="I623" s="274"/>
      <c r="J623" s="275"/>
      <c r="K623" s="275"/>
      <c r="L623" s="273"/>
      <c r="M623" s="274"/>
      <c r="N623" s="275"/>
      <c r="O623" s="275"/>
      <c r="P623" s="273"/>
      <c r="Q623" s="274"/>
      <c r="R623" s="275"/>
      <c r="S623" s="278"/>
      <c r="T623" s="273"/>
      <c r="U623" s="274"/>
      <c r="V623" s="275"/>
      <c r="W623" s="275"/>
      <c r="X623" s="273"/>
      <c r="Y623" s="274"/>
      <c r="Z623" s="275"/>
      <c r="AA623" s="275"/>
      <c r="AB623" s="273"/>
      <c r="AC623" s="274"/>
      <c r="AD623" s="275"/>
      <c r="AE623" s="275"/>
      <c r="AF623" s="279"/>
      <c r="AG623" s="274"/>
      <c r="AH623" s="275"/>
      <c r="AI623" s="275"/>
      <c r="AJ623" s="273"/>
      <c r="AK623" s="274"/>
      <c r="AL623" s="275"/>
      <c r="AM623" s="275"/>
      <c r="AN623" s="273"/>
      <c r="AO623" s="274"/>
      <c r="AP623" s="275"/>
      <c r="AQ623" s="275"/>
      <c r="AR623" s="273"/>
      <c r="AS623" s="274"/>
      <c r="AT623" s="275"/>
      <c r="AU623" s="275"/>
      <c r="AV623" s="273"/>
      <c r="AW623" s="274"/>
      <c r="AX623" s="275"/>
      <c r="AY623" s="275"/>
      <c r="AZ623" s="273"/>
      <c r="BA623" s="274"/>
      <c r="BB623" s="275"/>
      <c r="BC623" s="275"/>
      <c r="BD623" s="273"/>
      <c r="BE623" s="274"/>
      <c r="BF623" s="275"/>
      <c r="BG623" s="275"/>
    </row>
    <row r="624">
      <c r="D624" s="273"/>
      <c r="E624" s="274"/>
      <c r="F624" s="275"/>
      <c r="G624" s="275"/>
      <c r="H624" s="273"/>
      <c r="I624" s="274"/>
      <c r="J624" s="275"/>
      <c r="K624" s="275"/>
      <c r="L624" s="273"/>
      <c r="M624" s="274"/>
      <c r="N624" s="275"/>
      <c r="O624" s="275"/>
      <c r="P624" s="273"/>
      <c r="Q624" s="274"/>
      <c r="R624" s="275"/>
      <c r="S624" s="278"/>
      <c r="T624" s="273"/>
      <c r="U624" s="274"/>
      <c r="V624" s="275"/>
      <c r="W624" s="275"/>
      <c r="X624" s="273"/>
      <c r="Y624" s="274"/>
      <c r="Z624" s="275"/>
      <c r="AA624" s="275"/>
      <c r="AB624" s="273"/>
      <c r="AC624" s="274"/>
      <c r="AD624" s="275"/>
      <c r="AE624" s="275"/>
      <c r="AF624" s="279"/>
      <c r="AG624" s="274"/>
      <c r="AH624" s="275"/>
      <c r="AI624" s="275"/>
      <c r="AJ624" s="273"/>
      <c r="AK624" s="274"/>
      <c r="AL624" s="275"/>
      <c r="AM624" s="275"/>
      <c r="AN624" s="273"/>
      <c r="AO624" s="274"/>
      <c r="AP624" s="275"/>
      <c r="AQ624" s="275"/>
      <c r="AR624" s="273"/>
      <c r="AS624" s="274"/>
      <c r="AT624" s="275"/>
      <c r="AU624" s="275"/>
      <c r="AV624" s="273"/>
      <c r="AW624" s="274"/>
      <c r="AX624" s="275"/>
      <c r="AY624" s="275"/>
      <c r="AZ624" s="273"/>
      <c r="BA624" s="274"/>
      <c r="BB624" s="275"/>
      <c r="BC624" s="275"/>
      <c r="BD624" s="273"/>
      <c r="BE624" s="274"/>
      <c r="BF624" s="275"/>
      <c r="BG624" s="275"/>
    </row>
    <row r="625">
      <c r="D625" s="273"/>
      <c r="E625" s="274"/>
      <c r="F625" s="275"/>
      <c r="G625" s="275"/>
      <c r="H625" s="273"/>
      <c r="I625" s="274"/>
      <c r="J625" s="275"/>
      <c r="K625" s="275"/>
      <c r="L625" s="273"/>
      <c r="M625" s="274"/>
      <c r="N625" s="275"/>
      <c r="O625" s="275"/>
      <c r="P625" s="273"/>
      <c r="Q625" s="274"/>
      <c r="R625" s="275"/>
      <c r="S625" s="278"/>
      <c r="T625" s="273"/>
      <c r="U625" s="274"/>
      <c r="V625" s="275"/>
      <c r="W625" s="275"/>
      <c r="X625" s="273"/>
      <c r="Y625" s="274"/>
      <c r="Z625" s="275"/>
      <c r="AA625" s="275"/>
      <c r="AB625" s="273"/>
      <c r="AC625" s="274"/>
      <c r="AD625" s="275"/>
      <c r="AE625" s="275"/>
      <c r="AF625" s="279"/>
      <c r="AG625" s="274"/>
      <c r="AH625" s="275"/>
      <c r="AI625" s="275"/>
      <c r="AJ625" s="273"/>
      <c r="AK625" s="274"/>
      <c r="AL625" s="275"/>
      <c r="AM625" s="275"/>
      <c r="AN625" s="273"/>
      <c r="AO625" s="274"/>
      <c r="AP625" s="275"/>
      <c r="AQ625" s="275"/>
      <c r="AR625" s="273"/>
      <c r="AS625" s="274"/>
      <c r="AT625" s="275"/>
      <c r="AU625" s="275"/>
      <c r="AV625" s="273"/>
      <c r="AW625" s="274"/>
      <c r="AX625" s="275"/>
      <c r="AY625" s="275"/>
      <c r="AZ625" s="273"/>
      <c r="BA625" s="274"/>
      <c r="BB625" s="275"/>
      <c r="BC625" s="275"/>
      <c r="BD625" s="273"/>
      <c r="BE625" s="274"/>
      <c r="BF625" s="275"/>
      <c r="BG625" s="275"/>
    </row>
    <row r="626">
      <c r="D626" s="273"/>
      <c r="E626" s="274"/>
      <c r="F626" s="275"/>
      <c r="G626" s="275"/>
      <c r="H626" s="273"/>
      <c r="I626" s="274"/>
      <c r="J626" s="275"/>
      <c r="K626" s="275"/>
      <c r="L626" s="273"/>
      <c r="M626" s="274"/>
      <c r="N626" s="275"/>
      <c r="O626" s="275"/>
      <c r="P626" s="273"/>
      <c r="Q626" s="274"/>
      <c r="R626" s="275"/>
      <c r="S626" s="278"/>
      <c r="T626" s="273"/>
      <c r="U626" s="274"/>
      <c r="V626" s="275"/>
      <c r="W626" s="275"/>
      <c r="X626" s="273"/>
      <c r="Y626" s="274"/>
      <c r="Z626" s="275"/>
      <c r="AA626" s="275"/>
      <c r="AB626" s="273"/>
      <c r="AC626" s="274"/>
      <c r="AD626" s="275"/>
      <c r="AE626" s="275"/>
      <c r="AF626" s="279"/>
      <c r="AG626" s="274"/>
      <c r="AH626" s="275"/>
      <c r="AI626" s="275"/>
      <c r="AJ626" s="273"/>
      <c r="AK626" s="274"/>
      <c r="AL626" s="275"/>
      <c r="AM626" s="275"/>
      <c r="AN626" s="273"/>
      <c r="AO626" s="274"/>
      <c r="AP626" s="275"/>
      <c r="AQ626" s="275"/>
      <c r="AR626" s="273"/>
      <c r="AS626" s="274"/>
      <c r="AT626" s="275"/>
      <c r="AU626" s="275"/>
      <c r="AV626" s="273"/>
      <c r="AW626" s="274"/>
      <c r="AX626" s="275"/>
      <c r="AY626" s="275"/>
      <c r="AZ626" s="273"/>
      <c r="BA626" s="274"/>
      <c r="BB626" s="275"/>
      <c r="BC626" s="275"/>
      <c r="BD626" s="273"/>
      <c r="BE626" s="274"/>
      <c r="BF626" s="275"/>
      <c r="BG626" s="275"/>
    </row>
    <row r="627">
      <c r="D627" s="273"/>
      <c r="E627" s="274"/>
      <c r="F627" s="275"/>
      <c r="G627" s="275"/>
      <c r="H627" s="273"/>
      <c r="I627" s="274"/>
      <c r="J627" s="275"/>
      <c r="K627" s="275"/>
      <c r="L627" s="273"/>
      <c r="M627" s="274"/>
      <c r="N627" s="275"/>
      <c r="O627" s="275"/>
      <c r="P627" s="273"/>
      <c r="Q627" s="274"/>
      <c r="R627" s="275"/>
      <c r="S627" s="278"/>
      <c r="T627" s="273"/>
      <c r="U627" s="274"/>
      <c r="V627" s="275"/>
      <c r="W627" s="275"/>
      <c r="X627" s="273"/>
      <c r="Y627" s="274"/>
      <c r="Z627" s="275"/>
      <c r="AA627" s="275"/>
      <c r="AB627" s="273"/>
      <c r="AC627" s="274"/>
      <c r="AD627" s="275"/>
      <c r="AE627" s="275"/>
      <c r="AF627" s="279"/>
      <c r="AG627" s="274"/>
      <c r="AH627" s="275"/>
      <c r="AI627" s="275"/>
      <c r="AJ627" s="273"/>
      <c r="AK627" s="274"/>
      <c r="AL627" s="275"/>
      <c r="AM627" s="275"/>
      <c r="AN627" s="273"/>
      <c r="AO627" s="274"/>
      <c r="AP627" s="275"/>
      <c r="AQ627" s="275"/>
      <c r="AR627" s="273"/>
      <c r="AS627" s="274"/>
      <c r="AT627" s="275"/>
      <c r="AU627" s="275"/>
      <c r="AV627" s="273"/>
      <c r="AW627" s="274"/>
      <c r="AX627" s="275"/>
      <c r="AY627" s="275"/>
      <c r="AZ627" s="273"/>
      <c r="BA627" s="274"/>
      <c r="BB627" s="275"/>
      <c r="BC627" s="275"/>
      <c r="BD627" s="273"/>
      <c r="BE627" s="274"/>
      <c r="BF627" s="275"/>
      <c r="BG627" s="275"/>
    </row>
    <row r="628">
      <c r="D628" s="273"/>
      <c r="E628" s="274"/>
      <c r="F628" s="275"/>
      <c r="G628" s="275"/>
      <c r="H628" s="273"/>
      <c r="I628" s="274"/>
      <c r="J628" s="275"/>
      <c r="K628" s="275"/>
      <c r="L628" s="273"/>
      <c r="M628" s="274"/>
      <c r="N628" s="275"/>
      <c r="O628" s="275"/>
      <c r="P628" s="273"/>
      <c r="Q628" s="274"/>
      <c r="R628" s="275"/>
      <c r="S628" s="278"/>
      <c r="T628" s="273"/>
      <c r="U628" s="274"/>
      <c r="V628" s="275"/>
      <c r="W628" s="275"/>
      <c r="X628" s="273"/>
      <c r="Y628" s="274"/>
      <c r="Z628" s="275"/>
      <c r="AA628" s="275"/>
      <c r="AB628" s="273"/>
      <c r="AC628" s="274"/>
      <c r="AD628" s="275"/>
      <c r="AE628" s="275"/>
      <c r="AF628" s="279"/>
      <c r="AG628" s="274"/>
      <c r="AH628" s="275"/>
      <c r="AI628" s="275"/>
      <c r="AJ628" s="273"/>
      <c r="AK628" s="274"/>
      <c r="AL628" s="275"/>
      <c r="AM628" s="275"/>
      <c r="AN628" s="273"/>
      <c r="AO628" s="274"/>
      <c r="AP628" s="275"/>
      <c r="AQ628" s="275"/>
      <c r="AR628" s="273"/>
      <c r="AS628" s="274"/>
      <c r="AT628" s="275"/>
      <c r="AU628" s="275"/>
      <c r="AV628" s="273"/>
      <c r="AW628" s="274"/>
      <c r="AX628" s="275"/>
      <c r="AY628" s="275"/>
      <c r="AZ628" s="273"/>
      <c r="BA628" s="274"/>
      <c r="BB628" s="275"/>
      <c r="BC628" s="275"/>
      <c r="BD628" s="273"/>
      <c r="BE628" s="274"/>
      <c r="BF628" s="275"/>
      <c r="BG628" s="275"/>
    </row>
    <row r="629">
      <c r="D629" s="273"/>
      <c r="E629" s="274"/>
      <c r="F629" s="275"/>
      <c r="G629" s="275"/>
      <c r="H629" s="273"/>
      <c r="I629" s="274"/>
      <c r="J629" s="275"/>
      <c r="K629" s="275"/>
      <c r="L629" s="273"/>
      <c r="M629" s="274"/>
      <c r="N629" s="275"/>
      <c r="O629" s="275"/>
      <c r="P629" s="273"/>
      <c r="Q629" s="274"/>
      <c r="R629" s="275"/>
      <c r="S629" s="278"/>
      <c r="T629" s="273"/>
      <c r="U629" s="274"/>
      <c r="V629" s="275"/>
      <c r="W629" s="275"/>
      <c r="X629" s="273"/>
      <c r="Y629" s="274"/>
      <c r="Z629" s="275"/>
      <c r="AA629" s="275"/>
      <c r="AB629" s="273"/>
      <c r="AC629" s="274"/>
      <c r="AD629" s="275"/>
      <c r="AE629" s="275"/>
      <c r="AF629" s="279"/>
      <c r="AG629" s="274"/>
      <c r="AH629" s="275"/>
      <c r="AI629" s="275"/>
      <c r="AJ629" s="273"/>
      <c r="AK629" s="274"/>
      <c r="AL629" s="275"/>
      <c r="AM629" s="275"/>
      <c r="AN629" s="273"/>
      <c r="AO629" s="274"/>
      <c r="AP629" s="275"/>
      <c r="AQ629" s="275"/>
      <c r="AR629" s="273"/>
      <c r="AS629" s="274"/>
      <c r="AT629" s="275"/>
      <c r="AU629" s="275"/>
      <c r="AV629" s="273"/>
      <c r="AW629" s="274"/>
      <c r="AX629" s="275"/>
      <c r="AY629" s="275"/>
      <c r="AZ629" s="273"/>
      <c r="BA629" s="274"/>
      <c r="BB629" s="275"/>
      <c r="BC629" s="275"/>
      <c r="BD629" s="273"/>
      <c r="BE629" s="274"/>
      <c r="BF629" s="275"/>
      <c r="BG629" s="275"/>
    </row>
    <row r="630">
      <c r="D630" s="273"/>
      <c r="E630" s="274"/>
      <c r="F630" s="275"/>
      <c r="G630" s="275"/>
      <c r="H630" s="273"/>
      <c r="I630" s="274"/>
      <c r="J630" s="275"/>
      <c r="K630" s="275"/>
      <c r="L630" s="273"/>
      <c r="M630" s="274"/>
      <c r="N630" s="275"/>
      <c r="O630" s="275"/>
      <c r="P630" s="273"/>
      <c r="Q630" s="274"/>
      <c r="R630" s="275"/>
      <c r="S630" s="278"/>
      <c r="T630" s="273"/>
      <c r="U630" s="274"/>
      <c r="V630" s="275"/>
      <c r="W630" s="275"/>
      <c r="X630" s="273"/>
      <c r="Y630" s="274"/>
      <c r="Z630" s="275"/>
      <c r="AA630" s="275"/>
      <c r="AB630" s="273"/>
      <c r="AC630" s="274"/>
      <c r="AD630" s="275"/>
      <c r="AE630" s="275"/>
      <c r="AF630" s="279"/>
      <c r="AG630" s="274"/>
      <c r="AH630" s="275"/>
      <c r="AI630" s="275"/>
      <c r="AJ630" s="273"/>
      <c r="AK630" s="274"/>
      <c r="AL630" s="275"/>
      <c r="AM630" s="275"/>
      <c r="AN630" s="273"/>
      <c r="AO630" s="274"/>
      <c r="AP630" s="275"/>
      <c r="AQ630" s="275"/>
      <c r="AR630" s="273"/>
      <c r="AS630" s="274"/>
      <c r="AT630" s="275"/>
      <c r="AU630" s="275"/>
      <c r="AV630" s="273"/>
      <c r="AW630" s="274"/>
      <c r="AX630" s="275"/>
      <c r="AY630" s="275"/>
      <c r="AZ630" s="273"/>
      <c r="BA630" s="274"/>
      <c r="BB630" s="275"/>
      <c r="BC630" s="275"/>
      <c r="BD630" s="273"/>
      <c r="BE630" s="274"/>
      <c r="BF630" s="275"/>
      <c r="BG630" s="275"/>
    </row>
    <row r="631">
      <c r="D631" s="273"/>
      <c r="E631" s="274"/>
      <c r="F631" s="275"/>
      <c r="G631" s="275"/>
      <c r="H631" s="273"/>
      <c r="I631" s="274"/>
      <c r="J631" s="275"/>
      <c r="K631" s="275"/>
      <c r="L631" s="273"/>
      <c r="M631" s="274"/>
      <c r="N631" s="275"/>
      <c r="O631" s="275"/>
      <c r="P631" s="273"/>
      <c r="Q631" s="274"/>
      <c r="R631" s="275"/>
      <c r="S631" s="278"/>
      <c r="T631" s="273"/>
      <c r="U631" s="274"/>
      <c r="V631" s="275"/>
      <c r="W631" s="275"/>
      <c r="X631" s="273"/>
      <c r="Y631" s="274"/>
      <c r="Z631" s="275"/>
      <c r="AA631" s="275"/>
      <c r="AB631" s="273"/>
      <c r="AC631" s="274"/>
      <c r="AD631" s="275"/>
      <c r="AE631" s="275"/>
      <c r="AF631" s="279"/>
      <c r="AG631" s="274"/>
      <c r="AH631" s="275"/>
      <c r="AI631" s="275"/>
      <c r="AJ631" s="273"/>
      <c r="AK631" s="274"/>
      <c r="AL631" s="275"/>
      <c r="AM631" s="275"/>
      <c r="AN631" s="273"/>
      <c r="AO631" s="274"/>
      <c r="AP631" s="275"/>
      <c r="AQ631" s="275"/>
      <c r="AR631" s="273"/>
      <c r="AS631" s="274"/>
      <c r="AT631" s="275"/>
      <c r="AU631" s="275"/>
      <c r="AV631" s="273"/>
      <c r="AW631" s="274"/>
      <c r="AX631" s="275"/>
      <c r="AY631" s="275"/>
      <c r="AZ631" s="273"/>
      <c r="BA631" s="274"/>
      <c r="BB631" s="275"/>
      <c r="BC631" s="275"/>
      <c r="BD631" s="273"/>
      <c r="BE631" s="274"/>
      <c r="BF631" s="275"/>
      <c r="BG631" s="275"/>
    </row>
    <row r="632">
      <c r="D632" s="273"/>
      <c r="E632" s="274"/>
      <c r="F632" s="275"/>
      <c r="G632" s="275"/>
      <c r="H632" s="273"/>
      <c r="I632" s="274"/>
      <c r="J632" s="275"/>
      <c r="K632" s="275"/>
      <c r="L632" s="273"/>
      <c r="M632" s="274"/>
      <c r="N632" s="275"/>
      <c r="O632" s="275"/>
      <c r="P632" s="273"/>
      <c r="Q632" s="274"/>
      <c r="R632" s="275"/>
      <c r="S632" s="278"/>
      <c r="T632" s="273"/>
      <c r="U632" s="274"/>
      <c r="V632" s="275"/>
      <c r="W632" s="275"/>
      <c r="X632" s="273"/>
      <c r="Y632" s="274"/>
      <c r="Z632" s="275"/>
      <c r="AA632" s="275"/>
      <c r="AB632" s="273"/>
      <c r="AC632" s="274"/>
      <c r="AD632" s="275"/>
      <c r="AE632" s="275"/>
      <c r="AF632" s="279"/>
      <c r="AG632" s="274"/>
      <c r="AH632" s="275"/>
      <c r="AI632" s="275"/>
      <c r="AJ632" s="273"/>
      <c r="AK632" s="274"/>
      <c r="AL632" s="275"/>
      <c r="AM632" s="275"/>
      <c r="AN632" s="273"/>
      <c r="AO632" s="274"/>
      <c r="AP632" s="275"/>
      <c r="AQ632" s="275"/>
      <c r="AR632" s="273"/>
      <c r="AS632" s="274"/>
      <c r="AT632" s="275"/>
      <c r="AU632" s="275"/>
      <c r="AV632" s="273"/>
      <c r="AW632" s="274"/>
      <c r="AX632" s="275"/>
      <c r="AY632" s="275"/>
      <c r="AZ632" s="273"/>
      <c r="BA632" s="274"/>
      <c r="BB632" s="275"/>
      <c r="BC632" s="275"/>
      <c r="BD632" s="273"/>
      <c r="BE632" s="274"/>
      <c r="BF632" s="275"/>
      <c r="BG632" s="275"/>
    </row>
    <row r="633">
      <c r="D633" s="273"/>
      <c r="E633" s="274"/>
      <c r="F633" s="275"/>
      <c r="G633" s="275"/>
      <c r="H633" s="273"/>
      <c r="I633" s="274"/>
      <c r="J633" s="275"/>
      <c r="K633" s="275"/>
      <c r="L633" s="273"/>
      <c r="M633" s="274"/>
      <c r="N633" s="275"/>
      <c r="O633" s="275"/>
      <c r="P633" s="273"/>
      <c r="Q633" s="274"/>
      <c r="R633" s="275"/>
      <c r="S633" s="278"/>
      <c r="T633" s="273"/>
      <c r="U633" s="274"/>
      <c r="V633" s="275"/>
      <c r="W633" s="275"/>
      <c r="X633" s="273"/>
      <c r="Y633" s="274"/>
      <c r="Z633" s="275"/>
      <c r="AA633" s="275"/>
      <c r="AB633" s="273"/>
      <c r="AC633" s="274"/>
      <c r="AD633" s="275"/>
      <c r="AE633" s="275"/>
      <c r="AF633" s="279"/>
      <c r="AG633" s="274"/>
      <c r="AH633" s="275"/>
      <c r="AI633" s="275"/>
      <c r="AJ633" s="273"/>
      <c r="AK633" s="274"/>
      <c r="AL633" s="275"/>
      <c r="AM633" s="275"/>
      <c r="AN633" s="273"/>
      <c r="AO633" s="274"/>
      <c r="AP633" s="275"/>
      <c r="AQ633" s="275"/>
      <c r="AR633" s="273"/>
      <c r="AS633" s="274"/>
      <c r="AT633" s="275"/>
      <c r="AU633" s="275"/>
      <c r="AV633" s="273"/>
      <c r="AW633" s="274"/>
      <c r="AX633" s="275"/>
      <c r="AY633" s="275"/>
      <c r="AZ633" s="273"/>
      <c r="BA633" s="274"/>
      <c r="BB633" s="275"/>
      <c r="BC633" s="275"/>
      <c r="BD633" s="273"/>
      <c r="BE633" s="274"/>
      <c r="BF633" s="275"/>
      <c r="BG633" s="275"/>
    </row>
    <row r="634">
      <c r="D634" s="273"/>
      <c r="E634" s="274"/>
      <c r="F634" s="275"/>
      <c r="G634" s="275"/>
      <c r="H634" s="273"/>
      <c r="I634" s="274"/>
      <c r="J634" s="275"/>
      <c r="K634" s="275"/>
      <c r="L634" s="273"/>
      <c r="M634" s="274"/>
      <c r="N634" s="275"/>
      <c r="O634" s="275"/>
      <c r="P634" s="273"/>
      <c r="Q634" s="274"/>
      <c r="R634" s="275"/>
      <c r="S634" s="278"/>
      <c r="T634" s="273"/>
      <c r="U634" s="274"/>
      <c r="V634" s="275"/>
      <c r="W634" s="275"/>
      <c r="X634" s="273"/>
      <c r="Y634" s="274"/>
      <c r="Z634" s="275"/>
      <c r="AA634" s="275"/>
      <c r="AB634" s="273"/>
      <c r="AC634" s="274"/>
      <c r="AD634" s="275"/>
      <c r="AE634" s="275"/>
      <c r="AF634" s="279"/>
      <c r="AG634" s="274"/>
      <c r="AH634" s="275"/>
      <c r="AI634" s="275"/>
      <c r="AJ634" s="273"/>
      <c r="AK634" s="274"/>
      <c r="AL634" s="275"/>
      <c r="AM634" s="275"/>
      <c r="AN634" s="273"/>
      <c r="AO634" s="274"/>
      <c r="AP634" s="275"/>
      <c r="AQ634" s="275"/>
      <c r="AR634" s="273"/>
      <c r="AS634" s="274"/>
      <c r="AT634" s="275"/>
      <c r="AU634" s="275"/>
      <c r="AV634" s="273"/>
      <c r="AW634" s="274"/>
      <c r="AX634" s="275"/>
      <c r="AY634" s="275"/>
      <c r="AZ634" s="273"/>
      <c r="BA634" s="274"/>
      <c r="BB634" s="275"/>
      <c r="BC634" s="275"/>
      <c r="BD634" s="273"/>
      <c r="BE634" s="274"/>
      <c r="BF634" s="275"/>
      <c r="BG634" s="275"/>
    </row>
    <row r="635">
      <c r="D635" s="273"/>
      <c r="E635" s="274"/>
      <c r="F635" s="275"/>
      <c r="G635" s="275"/>
      <c r="H635" s="273"/>
      <c r="I635" s="274"/>
      <c r="J635" s="275"/>
      <c r="K635" s="275"/>
      <c r="L635" s="273"/>
      <c r="M635" s="274"/>
      <c r="N635" s="275"/>
      <c r="O635" s="275"/>
      <c r="P635" s="273"/>
      <c r="Q635" s="274"/>
      <c r="R635" s="275"/>
      <c r="S635" s="278"/>
      <c r="T635" s="273"/>
      <c r="U635" s="274"/>
      <c r="V635" s="275"/>
      <c r="W635" s="275"/>
      <c r="X635" s="273"/>
      <c r="Y635" s="274"/>
      <c r="Z635" s="275"/>
      <c r="AA635" s="275"/>
      <c r="AB635" s="273"/>
      <c r="AC635" s="274"/>
      <c r="AD635" s="275"/>
      <c r="AE635" s="275"/>
      <c r="AF635" s="279"/>
      <c r="AG635" s="274"/>
      <c r="AH635" s="275"/>
      <c r="AI635" s="275"/>
      <c r="AJ635" s="273"/>
      <c r="AK635" s="274"/>
      <c r="AL635" s="275"/>
      <c r="AM635" s="275"/>
      <c r="AN635" s="273"/>
      <c r="AO635" s="274"/>
      <c r="AP635" s="275"/>
      <c r="AQ635" s="275"/>
      <c r="AR635" s="273"/>
      <c r="AS635" s="274"/>
      <c r="AT635" s="275"/>
      <c r="AU635" s="275"/>
      <c r="AV635" s="273"/>
      <c r="AW635" s="274"/>
      <c r="AX635" s="275"/>
      <c r="AY635" s="275"/>
      <c r="AZ635" s="273"/>
      <c r="BA635" s="274"/>
      <c r="BB635" s="275"/>
      <c r="BC635" s="275"/>
      <c r="BD635" s="273"/>
      <c r="BE635" s="274"/>
      <c r="BF635" s="275"/>
      <c r="BG635" s="275"/>
    </row>
    <row r="636">
      <c r="D636" s="273"/>
      <c r="E636" s="274"/>
      <c r="F636" s="275"/>
      <c r="G636" s="275"/>
      <c r="H636" s="273"/>
      <c r="I636" s="274"/>
      <c r="J636" s="275"/>
      <c r="K636" s="275"/>
      <c r="L636" s="273"/>
      <c r="M636" s="274"/>
      <c r="N636" s="275"/>
      <c r="O636" s="275"/>
      <c r="P636" s="273"/>
      <c r="Q636" s="274"/>
      <c r="R636" s="275"/>
      <c r="S636" s="278"/>
      <c r="T636" s="273"/>
      <c r="U636" s="274"/>
      <c r="V636" s="275"/>
      <c r="W636" s="275"/>
      <c r="X636" s="273"/>
      <c r="Y636" s="274"/>
      <c r="Z636" s="275"/>
      <c r="AA636" s="275"/>
      <c r="AB636" s="273"/>
      <c r="AC636" s="274"/>
      <c r="AD636" s="275"/>
      <c r="AE636" s="275"/>
      <c r="AF636" s="279"/>
      <c r="AG636" s="274"/>
      <c r="AH636" s="275"/>
      <c r="AI636" s="275"/>
      <c r="AJ636" s="273"/>
      <c r="AK636" s="274"/>
      <c r="AL636" s="275"/>
      <c r="AM636" s="275"/>
      <c r="AN636" s="273"/>
      <c r="AO636" s="274"/>
      <c r="AP636" s="275"/>
      <c r="AQ636" s="275"/>
      <c r="AR636" s="273"/>
      <c r="AS636" s="274"/>
      <c r="AT636" s="275"/>
      <c r="AU636" s="275"/>
      <c r="AV636" s="273"/>
      <c r="AW636" s="274"/>
      <c r="AX636" s="275"/>
      <c r="AY636" s="275"/>
      <c r="AZ636" s="273"/>
      <c r="BA636" s="274"/>
      <c r="BB636" s="275"/>
      <c r="BC636" s="275"/>
      <c r="BD636" s="273"/>
      <c r="BE636" s="274"/>
      <c r="BF636" s="275"/>
      <c r="BG636" s="275"/>
    </row>
    <row r="637">
      <c r="D637" s="273"/>
      <c r="E637" s="274"/>
      <c r="F637" s="275"/>
      <c r="G637" s="275"/>
      <c r="H637" s="273"/>
      <c r="I637" s="274"/>
      <c r="J637" s="275"/>
      <c r="K637" s="275"/>
      <c r="L637" s="273"/>
      <c r="M637" s="274"/>
      <c r="N637" s="275"/>
      <c r="O637" s="275"/>
      <c r="P637" s="273"/>
      <c r="Q637" s="274"/>
      <c r="R637" s="275"/>
      <c r="S637" s="278"/>
      <c r="T637" s="273"/>
      <c r="U637" s="274"/>
      <c r="V637" s="275"/>
      <c r="W637" s="275"/>
      <c r="X637" s="273"/>
      <c r="Y637" s="274"/>
      <c r="Z637" s="275"/>
      <c r="AA637" s="275"/>
      <c r="AB637" s="273"/>
      <c r="AC637" s="274"/>
      <c r="AD637" s="275"/>
      <c r="AE637" s="275"/>
      <c r="AF637" s="279"/>
      <c r="AG637" s="274"/>
      <c r="AH637" s="275"/>
      <c r="AI637" s="275"/>
      <c r="AJ637" s="273"/>
      <c r="AK637" s="274"/>
      <c r="AL637" s="275"/>
      <c r="AM637" s="275"/>
      <c r="AN637" s="273"/>
      <c r="AO637" s="274"/>
      <c r="AP637" s="275"/>
      <c r="AQ637" s="275"/>
      <c r="AR637" s="273"/>
      <c r="AS637" s="274"/>
      <c r="AT637" s="275"/>
      <c r="AU637" s="275"/>
      <c r="AV637" s="273"/>
      <c r="AW637" s="274"/>
      <c r="AX637" s="275"/>
      <c r="AY637" s="275"/>
      <c r="AZ637" s="273"/>
      <c r="BA637" s="274"/>
      <c r="BB637" s="275"/>
      <c r="BC637" s="275"/>
      <c r="BD637" s="273"/>
      <c r="BE637" s="274"/>
      <c r="BF637" s="275"/>
      <c r="BG637" s="275"/>
    </row>
    <row r="638">
      <c r="D638" s="273"/>
      <c r="E638" s="274"/>
      <c r="F638" s="275"/>
      <c r="G638" s="275"/>
      <c r="H638" s="273"/>
      <c r="I638" s="274"/>
      <c r="J638" s="275"/>
      <c r="K638" s="275"/>
      <c r="L638" s="273"/>
      <c r="M638" s="274"/>
      <c r="N638" s="275"/>
      <c r="O638" s="275"/>
      <c r="P638" s="273"/>
      <c r="Q638" s="274"/>
      <c r="R638" s="275"/>
      <c r="S638" s="278"/>
      <c r="T638" s="273"/>
      <c r="U638" s="274"/>
      <c r="V638" s="275"/>
      <c r="W638" s="275"/>
      <c r="X638" s="273"/>
      <c r="Y638" s="274"/>
      <c r="Z638" s="275"/>
      <c r="AA638" s="275"/>
      <c r="AB638" s="273"/>
      <c r="AC638" s="274"/>
      <c r="AD638" s="275"/>
      <c r="AE638" s="275"/>
      <c r="AF638" s="279"/>
      <c r="AG638" s="274"/>
      <c r="AH638" s="275"/>
      <c r="AI638" s="275"/>
      <c r="AJ638" s="273"/>
      <c r="AK638" s="274"/>
      <c r="AL638" s="275"/>
      <c r="AM638" s="275"/>
      <c r="AN638" s="273"/>
      <c r="AO638" s="274"/>
      <c r="AP638" s="275"/>
      <c r="AQ638" s="275"/>
      <c r="AR638" s="273"/>
      <c r="AS638" s="274"/>
      <c r="AT638" s="275"/>
      <c r="AU638" s="275"/>
      <c r="AV638" s="273"/>
      <c r="AW638" s="274"/>
      <c r="AX638" s="275"/>
      <c r="AY638" s="275"/>
      <c r="AZ638" s="273"/>
      <c r="BA638" s="274"/>
      <c r="BB638" s="275"/>
      <c r="BC638" s="275"/>
      <c r="BD638" s="273"/>
      <c r="BE638" s="274"/>
      <c r="BF638" s="275"/>
      <c r="BG638" s="275"/>
    </row>
    <row r="639">
      <c r="D639" s="273"/>
      <c r="E639" s="274"/>
      <c r="F639" s="275"/>
      <c r="G639" s="275"/>
      <c r="H639" s="273"/>
      <c r="I639" s="274"/>
      <c r="J639" s="275"/>
      <c r="K639" s="275"/>
      <c r="L639" s="273"/>
      <c r="M639" s="274"/>
      <c r="N639" s="275"/>
      <c r="O639" s="275"/>
      <c r="P639" s="273"/>
      <c r="Q639" s="274"/>
      <c r="R639" s="275"/>
      <c r="S639" s="278"/>
      <c r="T639" s="273"/>
      <c r="U639" s="274"/>
      <c r="V639" s="275"/>
      <c r="W639" s="275"/>
      <c r="X639" s="273"/>
      <c r="Y639" s="274"/>
      <c r="Z639" s="275"/>
      <c r="AA639" s="275"/>
      <c r="AB639" s="273"/>
      <c r="AC639" s="274"/>
      <c r="AD639" s="275"/>
      <c r="AE639" s="275"/>
      <c r="AF639" s="279"/>
      <c r="AG639" s="274"/>
      <c r="AH639" s="275"/>
      <c r="AI639" s="275"/>
      <c r="AJ639" s="273"/>
      <c r="AK639" s="274"/>
      <c r="AL639" s="275"/>
      <c r="AM639" s="275"/>
      <c r="AN639" s="273"/>
      <c r="AO639" s="274"/>
      <c r="AP639" s="275"/>
      <c r="AQ639" s="275"/>
      <c r="AR639" s="273"/>
      <c r="AS639" s="274"/>
      <c r="AT639" s="275"/>
      <c r="AU639" s="275"/>
      <c r="AV639" s="273"/>
      <c r="AW639" s="274"/>
      <c r="AX639" s="275"/>
      <c r="AY639" s="275"/>
      <c r="AZ639" s="273"/>
      <c r="BA639" s="274"/>
      <c r="BB639" s="275"/>
      <c r="BC639" s="275"/>
      <c r="BD639" s="273"/>
      <c r="BE639" s="274"/>
      <c r="BF639" s="275"/>
      <c r="BG639" s="275"/>
    </row>
    <row r="640">
      <c r="D640" s="273"/>
      <c r="E640" s="274"/>
      <c r="F640" s="275"/>
      <c r="G640" s="275"/>
      <c r="H640" s="273"/>
      <c r="I640" s="274"/>
      <c r="J640" s="275"/>
      <c r="K640" s="275"/>
      <c r="L640" s="273"/>
      <c r="M640" s="274"/>
      <c r="N640" s="275"/>
      <c r="O640" s="275"/>
      <c r="P640" s="273"/>
      <c r="Q640" s="274"/>
      <c r="R640" s="275"/>
      <c r="S640" s="278"/>
      <c r="T640" s="273"/>
      <c r="U640" s="274"/>
      <c r="V640" s="275"/>
      <c r="W640" s="275"/>
      <c r="X640" s="273"/>
      <c r="Y640" s="274"/>
      <c r="Z640" s="275"/>
      <c r="AA640" s="275"/>
      <c r="AB640" s="273"/>
      <c r="AC640" s="274"/>
      <c r="AD640" s="275"/>
      <c r="AE640" s="275"/>
      <c r="AF640" s="279"/>
      <c r="AG640" s="274"/>
      <c r="AH640" s="275"/>
      <c r="AI640" s="275"/>
      <c r="AJ640" s="273"/>
      <c r="AK640" s="274"/>
      <c r="AL640" s="275"/>
      <c r="AM640" s="275"/>
      <c r="AN640" s="273"/>
      <c r="AO640" s="274"/>
      <c r="AP640" s="275"/>
      <c r="AQ640" s="275"/>
      <c r="AR640" s="273"/>
      <c r="AS640" s="274"/>
      <c r="AT640" s="275"/>
      <c r="AU640" s="275"/>
      <c r="AV640" s="273"/>
      <c r="AW640" s="274"/>
      <c r="AX640" s="275"/>
      <c r="AY640" s="275"/>
      <c r="AZ640" s="273"/>
      <c r="BA640" s="274"/>
      <c r="BB640" s="275"/>
      <c r="BC640" s="275"/>
      <c r="BD640" s="273"/>
      <c r="BE640" s="274"/>
      <c r="BF640" s="275"/>
      <c r="BG640" s="275"/>
    </row>
    <row r="641">
      <c r="D641" s="273"/>
      <c r="E641" s="274"/>
      <c r="F641" s="275"/>
      <c r="G641" s="275"/>
      <c r="H641" s="273"/>
      <c r="I641" s="274"/>
      <c r="J641" s="275"/>
      <c r="K641" s="275"/>
      <c r="L641" s="273"/>
      <c r="M641" s="274"/>
      <c r="N641" s="275"/>
      <c r="O641" s="275"/>
      <c r="P641" s="273"/>
      <c r="Q641" s="274"/>
      <c r="R641" s="275"/>
      <c r="S641" s="278"/>
      <c r="T641" s="273"/>
      <c r="U641" s="274"/>
      <c r="V641" s="275"/>
      <c r="W641" s="275"/>
      <c r="X641" s="273"/>
      <c r="Y641" s="274"/>
      <c r="Z641" s="275"/>
      <c r="AA641" s="275"/>
      <c r="AB641" s="273"/>
      <c r="AC641" s="274"/>
      <c r="AD641" s="275"/>
      <c r="AE641" s="275"/>
      <c r="AF641" s="279"/>
      <c r="AG641" s="274"/>
      <c r="AH641" s="275"/>
      <c r="AI641" s="275"/>
      <c r="AJ641" s="273"/>
      <c r="AK641" s="274"/>
      <c r="AL641" s="275"/>
      <c r="AM641" s="275"/>
      <c r="AN641" s="273"/>
      <c r="AO641" s="274"/>
      <c r="AP641" s="275"/>
      <c r="AQ641" s="275"/>
      <c r="AR641" s="273"/>
      <c r="AS641" s="274"/>
      <c r="AT641" s="275"/>
      <c r="AU641" s="275"/>
      <c r="AV641" s="273"/>
      <c r="AW641" s="274"/>
      <c r="AX641" s="275"/>
      <c r="AY641" s="275"/>
      <c r="AZ641" s="273"/>
      <c r="BA641" s="274"/>
      <c r="BB641" s="275"/>
      <c r="BC641" s="275"/>
      <c r="BD641" s="273"/>
      <c r="BE641" s="274"/>
      <c r="BF641" s="275"/>
      <c r="BG641" s="275"/>
    </row>
    <row r="642">
      <c r="D642" s="273"/>
      <c r="E642" s="274"/>
      <c r="F642" s="275"/>
      <c r="G642" s="275"/>
      <c r="H642" s="273"/>
      <c r="I642" s="274"/>
      <c r="J642" s="275"/>
      <c r="K642" s="275"/>
      <c r="L642" s="273"/>
      <c r="M642" s="274"/>
      <c r="N642" s="275"/>
      <c r="O642" s="275"/>
      <c r="P642" s="273"/>
      <c r="Q642" s="274"/>
      <c r="R642" s="275"/>
      <c r="S642" s="278"/>
      <c r="T642" s="273"/>
      <c r="U642" s="274"/>
      <c r="V642" s="275"/>
      <c r="W642" s="275"/>
      <c r="X642" s="273"/>
      <c r="Y642" s="274"/>
      <c r="Z642" s="275"/>
      <c r="AA642" s="275"/>
      <c r="AB642" s="273"/>
      <c r="AC642" s="274"/>
      <c r="AD642" s="275"/>
      <c r="AE642" s="275"/>
      <c r="AF642" s="279"/>
      <c r="AG642" s="274"/>
      <c r="AH642" s="275"/>
      <c r="AI642" s="275"/>
      <c r="AJ642" s="273"/>
      <c r="AK642" s="274"/>
      <c r="AL642" s="275"/>
      <c r="AM642" s="275"/>
      <c r="AN642" s="273"/>
      <c r="AO642" s="274"/>
      <c r="AP642" s="275"/>
      <c r="AQ642" s="275"/>
      <c r="AR642" s="273"/>
      <c r="AS642" s="274"/>
      <c r="AT642" s="275"/>
      <c r="AU642" s="275"/>
      <c r="AV642" s="273"/>
      <c r="AW642" s="274"/>
      <c r="AX642" s="275"/>
      <c r="AY642" s="275"/>
      <c r="AZ642" s="273"/>
      <c r="BA642" s="274"/>
      <c r="BB642" s="275"/>
      <c r="BC642" s="275"/>
      <c r="BD642" s="273"/>
      <c r="BE642" s="274"/>
      <c r="BF642" s="275"/>
      <c r="BG642" s="275"/>
    </row>
    <row r="643">
      <c r="D643" s="273"/>
      <c r="E643" s="274"/>
      <c r="F643" s="275"/>
      <c r="G643" s="275"/>
      <c r="H643" s="273"/>
      <c r="I643" s="274"/>
      <c r="J643" s="275"/>
      <c r="K643" s="275"/>
      <c r="L643" s="273"/>
      <c r="M643" s="274"/>
      <c r="N643" s="275"/>
      <c r="O643" s="275"/>
      <c r="P643" s="273"/>
      <c r="Q643" s="274"/>
      <c r="R643" s="275"/>
      <c r="S643" s="278"/>
      <c r="T643" s="273"/>
      <c r="U643" s="274"/>
      <c r="V643" s="275"/>
      <c r="W643" s="275"/>
      <c r="X643" s="273"/>
      <c r="Y643" s="274"/>
      <c r="Z643" s="275"/>
      <c r="AA643" s="275"/>
      <c r="AB643" s="273"/>
      <c r="AC643" s="274"/>
      <c r="AD643" s="275"/>
      <c r="AE643" s="275"/>
      <c r="AF643" s="279"/>
      <c r="AG643" s="274"/>
      <c r="AH643" s="275"/>
      <c r="AI643" s="275"/>
      <c r="AJ643" s="273"/>
      <c r="AK643" s="274"/>
      <c r="AL643" s="275"/>
      <c r="AM643" s="275"/>
      <c r="AN643" s="273"/>
      <c r="AO643" s="274"/>
      <c r="AP643" s="275"/>
      <c r="AQ643" s="275"/>
      <c r="AR643" s="273"/>
      <c r="AS643" s="274"/>
      <c r="AT643" s="275"/>
      <c r="AU643" s="275"/>
      <c r="AV643" s="273"/>
      <c r="AW643" s="274"/>
      <c r="AX643" s="275"/>
      <c r="AY643" s="275"/>
      <c r="AZ643" s="273"/>
      <c r="BA643" s="274"/>
      <c r="BB643" s="275"/>
      <c r="BC643" s="275"/>
      <c r="BD643" s="273"/>
      <c r="BE643" s="274"/>
      <c r="BF643" s="275"/>
      <c r="BG643" s="275"/>
    </row>
    <row r="644">
      <c r="D644" s="273"/>
      <c r="E644" s="274"/>
      <c r="F644" s="275"/>
      <c r="G644" s="275"/>
      <c r="H644" s="273"/>
      <c r="I644" s="274"/>
      <c r="J644" s="275"/>
      <c r="K644" s="275"/>
      <c r="L644" s="273"/>
      <c r="M644" s="274"/>
      <c r="N644" s="275"/>
      <c r="O644" s="275"/>
      <c r="P644" s="273"/>
      <c r="Q644" s="274"/>
      <c r="R644" s="275"/>
      <c r="S644" s="278"/>
      <c r="T644" s="273"/>
      <c r="U644" s="274"/>
      <c r="V644" s="275"/>
      <c r="W644" s="275"/>
      <c r="X644" s="273"/>
      <c r="Y644" s="274"/>
      <c r="Z644" s="275"/>
      <c r="AA644" s="275"/>
      <c r="AB644" s="273"/>
      <c r="AC644" s="274"/>
      <c r="AD644" s="275"/>
      <c r="AE644" s="275"/>
      <c r="AF644" s="279"/>
      <c r="AG644" s="274"/>
      <c r="AH644" s="275"/>
      <c r="AI644" s="275"/>
      <c r="AJ644" s="273"/>
      <c r="AK644" s="274"/>
      <c r="AL644" s="275"/>
      <c r="AM644" s="275"/>
      <c r="AN644" s="273"/>
      <c r="AO644" s="274"/>
      <c r="AP644" s="275"/>
      <c r="AQ644" s="275"/>
      <c r="AR644" s="273"/>
      <c r="AS644" s="274"/>
      <c r="AT644" s="275"/>
      <c r="AU644" s="275"/>
      <c r="AV644" s="273"/>
      <c r="AW644" s="274"/>
      <c r="AX644" s="275"/>
      <c r="AY644" s="275"/>
      <c r="AZ644" s="273"/>
      <c r="BA644" s="274"/>
      <c r="BB644" s="275"/>
      <c r="BC644" s="275"/>
      <c r="BD644" s="273"/>
      <c r="BE644" s="274"/>
      <c r="BF644" s="275"/>
      <c r="BG644" s="275"/>
    </row>
    <row r="645">
      <c r="D645" s="273"/>
      <c r="E645" s="274"/>
      <c r="F645" s="275"/>
      <c r="G645" s="275"/>
      <c r="H645" s="273"/>
      <c r="I645" s="274"/>
      <c r="J645" s="275"/>
      <c r="K645" s="275"/>
      <c r="L645" s="273"/>
      <c r="M645" s="274"/>
      <c r="N645" s="275"/>
      <c r="O645" s="275"/>
      <c r="P645" s="273"/>
      <c r="Q645" s="274"/>
      <c r="R645" s="275"/>
      <c r="S645" s="278"/>
      <c r="T645" s="273"/>
      <c r="U645" s="274"/>
      <c r="V645" s="275"/>
      <c r="W645" s="275"/>
      <c r="X645" s="273"/>
      <c r="Y645" s="274"/>
      <c r="Z645" s="275"/>
      <c r="AA645" s="275"/>
      <c r="AB645" s="273"/>
      <c r="AC645" s="274"/>
      <c r="AD645" s="275"/>
      <c r="AE645" s="275"/>
      <c r="AF645" s="279"/>
      <c r="AG645" s="274"/>
      <c r="AH645" s="275"/>
      <c r="AI645" s="275"/>
      <c r="AJ645" s="273"/>
      <c r="AK645" s="274"/>
      <c r="AL645" s="275"/>
      <c r="AM645" s="275"/>
      <c r="AN645" s="273"/>
      <c r="AO645" s="274"/>
      <c r="AP645" s="275"/>
      <c r="AQ645" s="275"/>
      <c r="AR645" s="273"/>
      <c r="AS645" s="274"/>
      <c r="AT645" s="275"/>
      <c r="AU645" s="275"/>
      <c r="AV645" s="273"/>
      <c r="AW645" s="274"/>
      <c r="AX645" s="275"/>
      <c r="AY645" s="275"/>
      <c r="AZ645" s="273"/>
      <c r="BA645" s="274"/>
      <c r="BB645" s="275"/>
      <c r="BC645" s="275"/>
      <c r="BD645" s="273"/>
      <c r="BE645" s="274"/>
      <c r="BF645" s="275"/>
      <c r="BG645" s="275"/>
    </row>
    <row r="646">
      <c r="D646" s="273"/>
      <c r="E646" s="274"/>
      <c r="F646" s="275"/>
      <c r="G646" s="275"/>
      <c r="H646" s="273"/>
      <c r="I646" s="274"/>
      <c r="J646" s="275"/>
      <c r="K646" s="275"/>
      <c r="L646" s="273"/>
      <c r="M646" s="274"/>
      <c r="N646" s="275"/>
      <c r="O646" s="275"/>
      <c r="P646" s="273"/>
      <c r="Q646" s="274"/>
      <c r="R646" s="275"/>
      <c r="S646" s="278"/>
      <c r="T646" s="273"/>
      <c r="U646" s="274"/>
      <c r="V646" s="275"/>
      <c r="W646" s="275"/>
      <c r="X646" s="273"/>
      <c r="Y646" s="274"/>
      <c r="Z646" s="275"/>
      <c r="AA646" s="275"/>
      <c r="AB646" s="273"/>
      <c r="AC646" s="274"/>
      <c r="AD646" s="275"/>
      <c r="AE646" s="275"/>
      <c r="AF646" s="279"/>
      <c r="AG646" s="274"/>
      <c r="AH646" s="275"/>
      <c r="AI646" s="275"/>
      <c r="AJ646" s="273"/>
      <c r="AK646" s="274"/>
      <c r="AL646" s="275"/>
      <c r="AM646" s="275"/>
      <c r="AN646" s="273"/>
      <c r="AO646" s="274"/>
      <c r="AP646" s="275"/>
      <c r="AQ646" s="275"/>
      <c r="AR646" s="273"/>
      <c r="AS646" s="274"/>
      <c r="AT646" s="275"/>
      <c r="AU646" s="275"/>
      <c r="AV646" s="273"/>
      <c r="AW646" s="274"/>
      <c r="AX646" s="275"/>
      <c r="AY646" s="275"/>
      <c r="AZ646" s="273"/>
      <c r="BA646" s="274"/>
      <c r="BB646" s="275"/>
      <c r="BC646" s="275"/>
      <c r="BD646" s="273"/>
      <c r="BE646" s="274"/>
      <c r="BF646" s="275"/>
      <c r="BG646" s="275"/>
    </row>
    <row r="647">
      <c r="D647" s="273"/>
      <c r="E647" s="274"/>
      <c r="F647" s="275"/>
      <c r="G647" s="275"/>
      <c r="H647" s="273"/>
      <c r="I647" s="274"/>
      <c r="J647" s="275"/>
      <c r="K647" s="275"/>
      <c r="L647" s="273"/>
      <c r="M647" s="274"/>
      <c r="N647" s="275"/>
      <c r="O647" s="275"/>
      <c r="P647" s="273"/>
      <c r="Q647" s="274"/>
      <c r="R647" s="275"/>
      <c r="S647" s="278"/>
      <c r="T647" s="273"/>
      <c r="U647" s="274"/>
      <c r="V647" s="275"/>
      <c r="W647" s="275"/>
      <c r="X647" s="273"/>
      <c r="Y647" s="274"/>
      <c r="Z647" s="275"/>
      <c r="AA647" s="275"/>
      <c r="AB647" s="273"/>
      <c r="AC647" s="274"/>
      <c r="AD647" s="275"/>
      <c r="AE647" s="275"/>
      <c r="AF647" s="279"/>
      <c r="AG647" s="274"/>
      <c r="AH647" s="275"/>
      <c r="AI647" s="275"/>
      <c r="AJ647" s="273"/>
      <c r="AK647" s="274"/>
      <c r="AL647" s="275"/>
      <c r="AM647" s="275"/>
      <c r="AN647" s="273"/>
      <c r="AO647" s="274"/>
      <c r="AP647" s="275"/>
      <c r="AQ647" s="275"/>
      <c r="AR647" s="273"/>
      <c r="AS647" s="274"/>
      <c r="AT647" s="275"/>
      <c r="AU647" s="275"/>
      <c r="AV647" s="273"/>
      <c r="AW647" s="274"/>
      <c r="AX647" s="275"/>
      <c r="AY647" s="275"/>
      <c r="AZ647" s="273"/>
      <c r="BA647" s="274"/>
      <c r="BB647" s="275"/>
      <c r="BC647" s="275"/>
      <c r="BD647" s="273"/>
      <c r="BE647" s="274"/>
      <c r="BF647" s="275"/>
      <c r="BG647" s="275"/>
    </row>
    <row r="648">
      <c r="D648" s="273"/>
      <c r="E648" s="274"/>
      <c r="F648" s="275"/>
      <c r="G648" s="275"/>
      <c r="H648" s="273"/>
      <c r="I648" s="274"/>
      <c r="J648" s="275"/>
      <c r="K648" s="275"/>
      <c r="L648" s="273"/>
      <c r="M648" s="274"/>
      <c r="N648" s="275"/>
      <c r="O648" s="275"/>
      <c r="P648" s="273"/>
      <c r="Q648" s="274"/>
      <c r="R648" s="275"/>
      <c r="S648" s="278"/>
      <c r="T648" s="273"/>
      <c r="U648" s="274"/>
      <c r="V648" s="275"/>
      <c r="W648" s="275"/>
      <c r="X648" s="273"/>
      <c r="Y648" s="274"/>
      <c r="Z648" s="275"/>
      <c r="AA648" s="275"/>
      <c r="AB648" s="273"/>
      <c r="AC648" s="274"/>
      <c r="AD648" s="275"/>
      <c r="AE648" s="275"/>
      <c r="AF648" s="279"/>
      <c r="AG648" s="274"/>
      <c r="AH648" s="275"/>
      <c r="AI648" s="275"/>
      <c r="AJ648" s="273"/>
      <c r="AK648" s="274"/>
      <c r="AL648" s="275"/>
      <c r="AM648" s="275"/>
      <c r="AN648" s="273"/>
      <c r="AO648" s="274"/>
      <c r="AP648" s="275"/>
      <c r="AQ648" s="275"/>
      <c r="AR648" s="273"/>
      <c r="AS648" s="274"/>
      <c r="AT648" s="275"/>
      <c r="AU648" s="275"/>
      <c r="AV648" s="273"/>
      <c r="AW648" s="274"/>
      <c r="AX648" s="275"/>
      <c r="AY648" s="275"/>
      <c r="AZ648" s="273"/>
      <c r="BA648" s="274"/>
      <c r="BB648" s="275"/>
      <c r="BC648" s="275"/>
      <c r="BD648" s="273"/>
      <c r="BE648" s="274"/>
      <c r="BF648" s="275"/>
      <c r="BG648" s="275"/>
    </row>
    <row r="649">
      <c r="D649" s="273"/>
      <c r="E649" s="274"/>
      <c r="F649" s="275"/>
      <c r="G649" s="275"/>
      <c r="H649" s="273"/>
      <c r="I649" s="274"/>
      <c r="J649" s="275"/>
      <c r="K649" s="275"/>
      <c r="L649" s="273"/>
      <c r="M649" s="274"/>
      <c r="N649" s="275"/>
      <c r="O649" s="275"/>
      <c r="P649" s="273"/>
      <c r="Q649" s="274"/>
      <c r="R649" s="275"/>
      <c r="S649" s="278"/>
      <c r="T649" s="273"/>
      <c r="U649" s="274"/>
      <c r="V649" s="275"/>
      <c r="W649" s="275"/>
      <c r="X649" s="273"/>
      <c r="Y649" s="274"/>
      <c r="Z649" s="275"/>
      <c r="AA649" s="275"/>
      <c r="AB649" s="273"/>
      <c r="AC649" s="274"/>
      <c r="AD649" s="275"/>
      <c r="AE649" s="275"/>
      <c r="AF649" s="279"/>
      <c r="AG649" s="274"/>
      <c r="AH649" s="275"/>
      <c r="AI649" s="275"/>
      <c r="AJ649" s="273"/>
      <c r="AK649" s="274"/>
      <c r="AL649" s="275"/>
      <c r="AM649" s="275"/>
      <c r="AN649" s="273"/>
      <c r="AO649" s="274"/>
      <c r="AP649" s="275"/>
      <c r="AQ649" s="275"/>
      <c r="AR649" s="273"/>
      <c r="AS649" s="274"/>
      <c r="AT649" s="275"/>
      <c r="AU649" s="275"/>
      <c r="AV649" s="273"/>
      <c r="AW649" s="274"/>
      <c r="AX649" s="275"/>
      <c r="AY649" s="275"/>
      <c r="AZ649" s="273"/>
      <c r="BA649" s="274"/>
      <c r="BB649" s="275"/>
      <c r="BC649" s="275"/>
      <c r="BD649" s="273"/>
      <c r="BE649" s="274"/>
      <c r="BF649" s="275"/>
      <c r="BG649" s="275"/>
    </row>
    <row r="650">
      <c r="D650" s="273"/>
      <c r="E650" s="274"/>
      <c r="F650" s="275"/>
      <c r="G650" s="275"/>
      <c r="H650" s="273"/>
      <c r="I650" s="274"/>
      <c r="J650" s="275"/>
      <c r="K650" s="275"/>
      <c r="L650" s="273"/>
      <c r="M650" s="274"/>
      <c r="N650" s="275"/>
      <c r="O650" s="275"/>
      <c r="P650" s="273"/>
      <c r="Q650" s="274"/>
      <c r="R650" s="275"/>
      <c r="S650" s="278"/>
      <c r="T650" s="273"/>
      <c r="U650" s="274"/>
      <c r="V650" s="275"/>
      <c r="W650" s="275"/>
      <c r="X650" s="273"/>
      <c r="Y650" s="274"/>
      <c r="Z650" s="275"/>
      <c r="AA650" s="275"/>
      <c r="AB650" s="273"/>
      <c r="AC650" s="274"/>
      <c r="AD650" s="275"/>
      <c r="AE650" s="275"/>
      <c r="AF650" s="279"/>
      <c r="AG650" s="274"/>
      <c r="AH650" s="275"/>
      <c r="AI650" s="275"/>
      <c r="AJ650" s="273"/>
      <c r="AK650" s="274"/>
      <c r="AL650" s="275"/>
      <c r="AM650" s="275"/>
      <c r="AN650" s="273"/>
      <c r="AO650" s="274"/>
      <c r="AP650" s="275"/>
      <c r="AQ650" s="275"/>
      <c r="AR650" s="273"/>
      <c r="AS650" s="274"/>
      <c r="AT650" s="275"/>
      <c r="AU650" s="275"/>
      <c r="AV650" s="273"/>
      <c r="AW650" s="274"/>
      <c r="AX650" s="275"/>
      <c r="AY650" s="275"/>
      <c r="AZ650" s="273"/>
      <c r="BA650" s="274"/>
      <c r="BB650" s="275"/>
      <c r="BC650" s="275"/>
      <c r="BD650" s="273"/>
      <c r="BE650" s="274"/>
      <c r="BF650" s="275"/>
      <c r="BG650" s="275"/>
    </row>
    <row r="651">
      <c r="D651" s="273"/>
      <c r="E651" s="274"/>
      <c r="F651" s="275"/>
      <c r="G651" s="275"/>
      <c r="H651" s="273"/>
      <c r="I651" s="274"/>
      <c r="J651" s="275"/>
      <c r="K651" s="275"/>
      <c r="L651" s="273"/>
      <c r="M651" s="274"/>
      <c r="N651" s="275"/>
      <c r="O651" s="275"/>
      <c r="P651" s="273"/>
      <c r="Q651" s="274"/>
      <c r="R651" s="275"/>
      <c r="S651" s="278"/>
      <c r="T651" s="273"/>
      <c r="U651" s="274"/>
      <c r="V651" s="275"/>
      <c r="W651" s="275"/>
      <c r="X651" s="273"/>
      <c r="Y651" s="274"/>
      <c r="Z651" s="275"/>
      <c r="AA651" s="275"/>
      <c r="AB651" s="273"/>
      <c r="AC651" s="274"/>
      <c r="AD651" s="275"/>
      <c r="AE651" s="275"/>
      <c r="AF651" s="279"/>
      <c r="AG651" s="274"/>
      <c r="AH651" s="275"/>
      <c r="AI651" s="275"/>
      <c r="AJ651" s="273"/>
      <c r="AK651" s="274"/>
      <c r="AL651" s="275"/>
      <c r="AM651" s="275"/>
      <c r="AN651" s="273"/>
      <c r="AO651" s="274"/>
      <c r="AP651" s="275"/>
      <c r="AQ651" s="275"/>
      <c r="AR651" s="273"/>
      <c r="AS651" s="274"/>
      <c r="AT651" s="275"/>
      <c r="AU651" s="275"/>
      <c r="AV651" s="273"/>
      <c r="AW651" s="274"/>
      <c r="AX651" s="275"/>
      <c r="AY651" s="275"/>
      <c r="AZ651" s="273"/>
      <c r="BA651" s="274"/>
      <c r="BB651" s="275"/>
      <c r="BC651" s="275"/>
      <c r="BD651" s="273"/>
      <c r="BE651" s="274"/>
      <c r="BF651" s="275"/>
      <c r="BG651" s="275"/>
    </row>
    <row r="652">
      <c r="D652" s="273"/>
      <c r="E652" s="274"/>
      <c r="F652" s="275"/>
      <c r="G652" s="275"/>
      <c r="H652" s="273"/>
      <c r="I652" s="274"/>
      <c r="J652" s="275"/>
      <c r="K652" s="275"/>
      <c r="L652" s="273"/>
      <c r="M652" s="274"/>
      <c r="N652" s="275"/>
      <c r="O652" s="275"/>
      <c r="P652" s="273"/>
      <c r="Q652" s="274"/>
      <c r="R652" s="275"/>
      <c r="S652" s="278"/>
      <c r="T652" s="273"/>
      <c r="U652" s="274"/>
      <c r="V652" s="275"/>
      <c r="W652" s="275"/>
      <c r="X652" s="273"/>
      <c r="Y652" s="274"/>
      <c r="Z652" s="275"/>
      <c r="AA652" s="275"/>
      <c r="AB652" s="273"/>
      <c r="AC652" s="274"/>
      <c r="AD652" s="275"/>
      <c r="AE652" s="275"/>
      <c r="AF652" s="279"/>
      <c r="AG652" s="274"/>
      <c r="AH652" s="275"/>
      <c r="AI652" s="275"/>
      <c r="AJ652" s="273"/>
      <c r="AK652" s="274"/>
      <c r="AL652" s="275"/>
      <c r="AM652" s="275"/>
      <c r="AN652" s="273"/>
      <c r="AO652" s="274"/>
      <c r="AP652" s="275"/>
      <c r="AQ652" s="275"/>
      <c r="AR652" s="273"/>
      <c r="AS652" s="274"/>
      <c r="AT652" s="275"/>
      <c r="AU652" s="275"/>
      <c r="AV652" s="273"/>
      <c r="AW652" s="274"/>
      <c r="AX652" s="275"/>
      <c r="AY652" s="275"/>
      <c r="AZ652" s="273"/>
      <c r="BA652" s="274"/>
      <c r="BB652" s="275"/>
      <c r="BC652" s="275"/>
      <c r="BD652" s="273"/>
      <c r="BE652" s="274"/>
      <c r="BF652" s="275"/>
      <c r="BG652" s="275"/>
    </row>
    <row r="653">
      <c r="D653" s="273"/>
      <c r="E653" s="274"/>
      <c r="F653" s="275"/>
      <c r="G653" s="275"/>
      <c r="H653" s="273"/>
      <c r="I653" s="274"/>
      <c r="J653" s="275"/>
      <c r="K653" s="275"/>
      <c r="L653" s="273"/>
      <c r="M653" s="274"/>
      <c r="N653" s="275"/>
      <c r="O653" s="275"/>
      <c r="P653" s="273"/>
      <c r="Q653" s="274"/>
      <c r="R653" s="275"/>
      <c r="S653" s="278"/>
      <c r="T653" s="273"/>
      <c r="U653" s="274"/>
      <c r="V653" s="275"/>
      <c r="W653" s="275"/>
      <c r="X653" s="273"/>
      <c r="Y653" s="274"/>
      <c r="Z653" s="275"/>
      <c r="AA653" s="275"/>
      <c r="AB653" s="273"/>
      <c r="AC653" s="274"/>
      <c r="AD653" s="275"/>
      <c r="AE653" s="275"/>
      <c r="AF653" s="279"/>
      <c r="AG653" s="274"/>
      <c r="AH653" s="275"/>
      <c r="AI653" s="275"/>
      <c r="AJ653" s="273"/>
      <c r="AK653" s="274"/>
      <c r="AL653" s="275"/>
      <c r="AM653" s="275"/>
      <c r="AN653" s="273"/>
      <c r="AO653" s="274"/>
      <c r="AP653" s="275"/>
      <c r="AQ653" s="275"/>
      <c r="AR653" s="273"/>
      <c r="AS653" s="274"/>
      <c r="AT653" s="275"/>
      <c r="AU653" s="275"/>
      <c r="AV653" s="273"/>
      <c r="AW653" s="274"/>
      <c r="AX653" s="275"/>
      <c r="AY653" s="275"/>
      <c r="AZ653" s="273"/>
      <c r="BA653" s="274"/>
      <c r="BB653" s="275"/>
      <c r="BC653" s="275"/>
      <c r="BD653" s="273"/>
      <c r="BE653" s="274"/>
      <c r="BF653" s="275"/>
      <c r="BG653" s="275"/>
    </row>
    <row r="654">
      <c r="D654" s="273"/>
      <c r="E654" s="274"/>
      <c r="F654" s="275"/>
      <c r="G654" s="275"/>
      <c r="H654" s="273"/>
      <c r="I654" s="274"/>
      <c r="J654" s="275"/>
      <c r="K654" s="275"/>
      <c r="L654" s="273"/>
      <c r="M654" s="274"/>
      <c r="N654" s="275"/>
      <c r="O654" s="275"/>
      <c r="P654" s="273"/>
      <c r="Q654" s="274"/>
      <c r="R654" s="275"/>
      <c r="S654" s="278"/>
      <c r="T654" s="273"/>
      <c r="U654" s="274"/>
      <c r="V654" s="275"/>
      <c r="W654" s="275"/>
      <c r="X654" s="273"/>
      <c r="Y654" s="274"/>
      <c r="Z654" s="275"/>
      <c r="AA654" s="275"/>
      <c r="AB654" s="273"/>
      <c r="AC654" s="274"/>
      <c r="AD654" s="275"/>
      <c r="AE654" s="275"/>
      <c r="AF654" s="279"/>
      <c r="AG654" s="274"/>
      <c r="AH654" s="275"/>
      <c r="AI654" s="275"/>
      <c r="AJ654" s="273"/>
      <c r="AK654" s="274"/>
      <c r="AL654" s="275"/>
      <c r="AM654" s="275"/>
      <c r="AN654" s="273"/>
      <c r="AO654" s="274"/>
      <c r="AP654" s="275"/>
      <c r="AQ654" s="275"/>
      <c r="AR654" s="273"/>
      <c r="AS654" s="274"/>
      <c r="AT654" s="275"/>
      <c r="AU654" s="275"/>
      <c r="AV654" s="273"/>
      <c r="AW654" s="274"/>
      <c r="AX654" s="275"/>
      <c r="AY654" s="275"/>
      <c r="AZ654" s="273"/>
      <c r="BA654" s="274"/>
      <c r="BB654" s="275"/>
      <c r="BC654" s="275"/>
      <c r="BD654" s="273"/>
      <c r="BE654" s="274"/>
      <c r="BF654" s="275"/>
      <c r="BG654" s="275"/>
    </row>
    <row r="655">
      <c r="D655" s="273"/>
      <c r="E655" s="274"/>
      <c r="F655" s="275"/>
      <c r="G655" s="275"/>
      <c r="H655" s="273"/>
      <c r="I655" s="274"/>
      <c r="J655" s="275"/>
      <c r="K655" s="275"/>
      <c r="L655" s="273"/>
      <c r="M655" s="274"/>
      <c r="N655" s="275"/>
      <c r="O655" s="275"/>
      <c r="P655" s="273"/>
      <c r="Q655" s="274"/>
      <c r="R655" s="275"/>
      <c r="S655" s="278"/>
      <c r="T655" s="273"/>
      <c r="U655" s="274"/>
      <c r="V655" s="275"/>
      <c r="W655" s="275"/>
      <c r="X655" s="273"/>
      <c r="Y655" s="274"/>
      <c r="Z655" s="275"/>
      <c r="AA655" s="275"/>
      <c r="AB655" s="273"/>
      <c r="AC655" s="274"/>
      <c r="AD655" s="275"/>
      <c r="AE655" s="275"/>
      <c r="AF655" s="279"/>
      <c r="AG655" s="274"/>
      <c r="AH655" s="275"/>
      <c r="AI655" s="275"/>
      <c r="AJ655" s="273"/>
      <c r="AK655" s="274"/>
      <c r="AL655" s="275"/>
      <c r="AM655" s="275"/>
      <c r="AN655" s="273"/>
      <c r="AO655" s="274"/>
      <c r="AP655" s="275"/>
      <c r="AQ655" s="275"/>
      <c r="AR655" s="273"/>
      <c r="AS655" s="274"/>
      <c r="AT655" s="275"/>
      <c r="AU655" s="275"/>
      <c r="AV655" s="273"/>
      <c r="AW655" s="274"/>
      <c r="AX655" s="275"/>
      <c r="AY655" s="275"/>
      <c r="AZ655" s="273"/>
      <c r="BA655" s="274"/>
      <c r="BB655" s="275"/>
      <c r="BC655" s="275"/>
      <c r="BD655" s="273"/>
      <c r="BE655" s="274"/>
      <c r="BF655" s="275"/>
      <c r="BG655" s="275"/>
    </row>
    <row r="656">
      <c r="D656" s="273"/>
      <c r="E656" s="274"/>
      <c r="F656" s="275"/>
      <c r="G656" s="275"/>
      <c r="H656" s="273"/>
      <c r="I656" s="274"/>
      <c r="J656" s="275"/>
      <c r="K656" s="275"/>
      <c r="L656" s="273"/>
      <c r="M656" s="274"/>
      <c r="N656" s="275"/>
      <c r="O656" s="275"/>
      <c r="P656" s="273"/>
      <c r="Q656" s="274"/>
      <c r="R656" s="275"/>
      <c r="S656" s="278"/>
      <c r="T656" s="273"/>
      <c r="U656" s="274"/>
      <c r="V656" s="275"/>
      <c r="W656" s="275"/>
      <c r="X656" s="273"/>
      <c r="Y656" s="274"/>
      <c r="Z656" s="275"/>
      <c r="AA656" s="275"/>
      <c r="AB656" s="273"/>
      <c r="AC656" s="274"/>
      <c r="AD656" s="275"/>
      <c r="AE656" s="275"/>
      <c r="AF656" s="279"/>
      <c r="AG656" s="274"/>
      <c r="AH656" s="275"/>
      <c r="AI656" s="275"/>
      <c r="AJ656" s="273"/>
      <c r="AK656" s="274"/>
      <c r="AL656" s="275"/>
      <c r="AM656" s="275"/>
      <c r="AN656" s="273"/>
      <c r="AO656" s="274"/>
      <c r="AP656" s="275"/>
      <c r="AQ656" s="275"/>
      <c r="AR656" s="273"/>
      <c r="AS656" s="274"/>
      <c r="AT656" s="275"/>
      <c r="AU656" s="275"/>
      <c r="AV656" s="273"/>
      <c r="AW656" s="274"/>
      <c r="AX656" s="275"/>
      <c r="AY656" s="275"/>
      <c r="AZ656" s="273"/>
      <c r="BA656" s="274"/>
      <c r="BB656" s="275"/>
      <c r="BC656" s="275"/>
      <c r="BD656" s="273"/>
      <c r="BE656" s="274"/>
      <c r="BF656" s="275"/>
      <c r="BG656" s="275"/>
    </row>
    <row r="657">
      <c r="D657" s="273"/>
      <c r="E657" s="274"/>
      <c r="F657" s="275"/>
      <c r="G657" s="275"/>
      <c r="H657" s="273"/>
      <c r="I657" s="274"/>
      <c r="J657" s="275"/>
      <c r="K657" s="275"/>
      <c r="L657" s="273"/>
      <c r="M657" s="274"/>
      <c r="N657" s="275"/>
      <c r="O657" s="275"/>
      <c r="P657" s="273"/>
      <c r="Q657" s="274"/>
      <c r="R657" s="275"/>
      <c r="S657" s="278"/>
      <c r="T657" s="273"/>
      <c r="U657" s="274"/>
      <c r="V657" s="275"/>
      <c r="W657" s="275"/>
      <c r="X657" s="273"/>
      <c r="Y657" s="274"/>
      <c r="Z657" s="275"/>
      <c r="AA657" s="275"/>
      <c r="AB657" s="273"/>
      <c r="AC657" s="274"/>
      <c r="AD657" s="275"/>
      <c r="AE657" s="275"/>
      <c r="AF657" s="279"/>
      <c r="AG657" s="274"/>
      <c r="AH657" s="275"/>
      <c r="AI657" s="275"/>
      <c r="AJ657" s="273"/>
      <c r="AK657" s="274"/>
      <c r="AL657" s="275"/>
      <c r="AM657" s="275"/>
      <c r="AN657" s="273"/>
      <c r="AO657" s="274"/>
      <c r="AP657" s="275"/>
      <c r="AQ657" s="275"/>
      <c r="AR657" s="273"/>
      <c r="AS657" s="274"/>
      <c r="AT657" s="275"/>
      <c r="AU657" s="275"/>
      <c r="AV657" s="273"/>
      <c r="AW657" s="274"/>
      <c r="AX657" s="275"/>
      <c r="AY657" s="275"/>
      <c r="AZ657" s="273"/>
      <c r="BA657" s="274"/>
      <c r="BB657" s="275"/>
      <c r="BC657" s="275"/>
      <c r="BD657" s="273"/>
      <c r="BE657" s="274"/>
      <c r="BF657" s="275"/>
      <c r="BG657" s="275"/>
    </row>
    <row r="658">
      <c r="D658" s="273"/>
      <c r="E658" s="274"/>
      <c r="F658" s="275"/>
      <c r="G658" s="275"/>
      <c r="H658" s="273"/>
      <c r="I658" s="274"/>
      <c r="J658" s="275"/>
      <c r="K658" s="275"/>
      <c r="L658" s="273"/>
      <c r="M658" s="274"/>
      <c r="N658" s="275"/>
      <c r="O658" s="275"/>
      <c r="P658" s="273"/>
      <c r="Q658" s="274"/>
      <c r="R658" s="275"/>
      <c r="S658" s="278"/>
      <c r="T658" s="273"/>
      <c r="U658" s="274"/>
      <c r="V658" s="275"/>
      <c r="W658" s="275"/>
      <c r="X658" s="273"/>
      <c r="Y658" s="274"/>
      <c r="Z658" s="275"/>
      <c r="AA658" s="275"/>
      <c r="AB658" s="273"/>
      <c r="AC658" s="274"/>
      <c r="AD658" s="275"/>
      <c r="AE658" s="275"/>
      <c r="AF658" s="279"/>
      <c r="AG658" s="274"/>
      <c r="AH658" s="275"/>
      <c r="AI658" s="275"/>
      <c r="AJ658" s="273"/>
      <c r="AK658" s="274"/>
      <c r="AL658" s="275"/>
      <c r="AM658" s="275"/>
      <c r="AN658" s="273"/>
      <c r="AO658" s="274"/>
      <c r="AP658" s="275"/>
      <c r="AQ658" s="275"/>
      <c r="AR658" s="273"/>
      <c r="AS658" s="274"/>
      <c r="AT658" s="275"/>
      <c r="AU658" s="275"/>
      <c r="AV658" s="273"/>
      <c r="AW658" s="274"/>
      <c r="AX658" s="275"/>
      <c r="AY658" s="275"/>
      <c r="AZ658" s="273"/>
      <c r="BA658" s="274"/>
      <c r="BB658" s="275"/>
      <c r="BC658" s="275"/>
      <c r="BD658" s="273"/>
      <c r="BE658" s="274"/>
      <c r="BF658" s="275"/>
      <c r="BG658" s="275"/>
    </row>
    <row r="659">
      <c r="D659" s="273"/>
      <c r="E659" s="274"/>
      <c r="F659" s="275"/>
      <c r="G659" s="275"/>
      <c r="H659" s="273"/>
      <c r="I659" s="274"/>
      <c r="J659" s="275"/>
      <c r="K659" s="275"/>
      <c r="L659" s="273"/>
      <c r="M659" s="274"/>
      <c r="N659" s="275"/>
      <c r="O659" s="275"/>
      <c r="P659" s="273"/>
      <c r="Q659" s="274"/>
      <c r="R659" s="275"/>
      <c r="S659" s="278"/>
      <c r="T659" s="273"/>
      <c r="U659" s="274"/>
      <c r="V659" s="275"/>
      <c r="W659" s="275"/>
      <c r="X659" s="273"/>
      <c r="Y659" s="274"/>
      <c r="Z659" s="275"/>
      <c r="AA659" s="275"/>
      <c r="AB659" s="273"/>
      <c r="AC659" s="274"/>
      <c r="AD659" s="275"/>
      <c r="AE659" s="275"/>
      <c r="AF659" s="279"/>
      <c r="AG659" s="274"/>
      <c r="AH659" s="275"/>
      <c r="AI659" s="275"/>
      <c r="AJ659" s="273"/>
      <c r="AK659" s="274"/>
      <c r="AL659" s="275"/>
      <c r="AM659" s="275"/>
      <c r="AN659" s="273"/>
      <c r="AO659" s="274"/>
      <c r="AP659" s="275"/>
      <c r="AQ659" s="275"/>
      <c r="AR659" s="273"/>
      <c r="AS659" s="274"/>
      <c r="AT659" s="275"/>
      <c r="AU659" s="275"/>
      <c r="AV659" s="273"/>
      <c r="AW659" s="274"/>
      <c r="AX659" s="275"/>
      <c r="AY659" s="275"/>
      <c r="AZ659" s="273"/>
      <c r="BA659" s="274"/>
      <c r="BB659" s="275"/>
      <c r="BC659" s="275"/>
      <c r="BD659" s="273"/>
      <c r="BE659" s="274"/>
      <c r="BF659" s="275"/>
      <c r="BG659" s="275"/>
    </row>
    <row r="660">
      <c r="D660" s="273"/>
      <c r="E660" s="274"/>
      <c r="F660" s="275"/>
      <c r="G660" s="275"/>
      <c r="H660" s="273"/>
      <c r="I660" s="274"/>
      <c r="J660" s="275"/>
      <c r="K660" s="275"/>
      <c r="L660" s="273"/>
      <c r="M660" s="274"/>
      <c r="N660" s="275"/>
      <c r="O660" s="275"/>
      <c r="P660" s="273"/>
      <c r="Q660" s="274"/>
      <c r="R660" s="275"/>
      <c r="S660" s="278"/>
      <c r="T660" s="273"/>
      <c r="U660" s="274"/>
      <c r="V660" s="275"/>
      <c r="W660" s="275"/>
      <c r="X660" s="273"/>
      <c r="Y660" s="274"/>
      <c r="Z660" s="275"/>
      <c r="AA660" s="275"/>
      <c r="AB660" s="273"/>
      <c r="AC660" s="274"/>
      <c r="AD660" s="275"/>
      <c r="AE660" s="275"/>
      <c r="AF660" s="279"/>
      <c r="AG660" s="274"/>
      <c r="AH660" s="275"/>
      <c r="AI660" s="275"/>
      <c r="AJ660" s="273"/>
      <c r="AK660" s="274"/>
      <c r="AL660" s="275"/>
      <c r="AM660" s="275"/>
      <c r="AN660" s="273"/>
      <c r="AO660" s="274"/>
      <c r="AP660" s="275"/>
      <c r="AQ660" s="275"/>
      <c r="AR660" s="273"/>
      <c r="AS660" s="274"/>
      <c r="AT660" s="275"/>
      <c r="AU660" s="275"/>
      <c r="AV660" s="273"/>
      <c r="AW660" s="274"/>
      <c r="AX660" s="275"/>
      <c r="AY660" s="275"/>
      <c r="AZ660" s="273"/>
      <c r="BA660" s="274"/>
      <c r="BB660" s="275"/>
      <c r="BC660" s="275"/>
      <c r="BD660" s="273"/>
      <c r="BE660" s="274"/>
      <c r="BF660" s="275"/>
      <c r="BG660" s="275"/>
    </row>
    <row r="661">
      <c r="D661" s="273"/>
      <c r="E661" s="274"/>
      <c r="F661" s="275"/>
      <c r="G661" s="275"/>
      <c r="H661" s="273"/>
      <c r="I661" s="274"/>
      <c r="J661" s="275"/>
      <c r="K661" s="275"/>
      <c r="L661" s="273"/>
      <c r="M661" s="274"/>
      <c r="N661" s="275"/>
      <c r="O661" s="275"/>
      <c r="P661" s="273"/>
      <c r="Q661" s="274"/>
      <c r="R661" s="275"/>
      <c r="S661" s="278"/>
      <c r="T661" s="273"/>
      <c r="U661" s="274"/>
      <c r="V661" s="275"/>
      <c r="W661" s="275"/>
      <c r="X661" s="273"/>
      <c r="Y661" s="274"/>
      <c r="Z661" s="275"/>
      <c r="AA661" s="275"/>
      <c r="AB661" s="273"/>
      <c r="AC661" s="274"/>
      <c r="AD661" s="275"/>
      <c r="AE661" s="275"/>
      <c r="AF661" s="279"/>
      <c r="AG661" s="274"/>
      <c r="AH661" s="275"/>
      <c r="AI661" s="275"/>
      <c r="AJ661" s="273"/>
      <c r="AK661" s="274"/>
      <c r="AL661" s="275"/>
      <c r="AM661" s="275"/>
      <c r="AN661" s="273"/>
      <c r="AO661" s="274"/>
      <c r="AP661" s="275"/>
      <c r="AQ661" s="275"/>
      <c r="AR661" s="273"/>
      <c r="AS661" s="274"/>
      <c r="AT661" s="275"/>
      <c r="AU661" s="275"/>
      <c r="AV661" s="273"/>
      <c r="AW661" s="274"/>
      <c r="AX661" s="275"/>
      <c r="AY661" s="275"/>
      <c r="AZ661" s="273"/>
      <c r="BA661" s="274"/>
      <c r="BB661" s="275"/>
      <c r="BC661" s="275"/>
      <c r="BD661" s="273"/>
      <c r="BE661" s="274"/>
      <c r="BF661" s="275"/>
      <c r="BG661" s="275"/>
    </row>
    <row r="662">
      <c r="D662" s="273"/>
      <c r="E662" s="274"/>
      <c r="F662" s="275"/>
      <c r="G662" s="275"/>
      <c r="H662" s="273"/>
      <c r="I662" s="274"/>
      <c r="J662" s="275"/>
      <c r="K662" s="275"/>
      <c r="L662" s="273"/>
      <c r="M662" s="274"/>
      <c r="N662" s="275"/>
      <c r="O662" s="275"/>
      <c r="P662" s="273"/>
      <c r="Q662" s="274"/>
      <c r="R662" s="275"/>
      <c r="S662" s="278"/>
      <c r="T662" s="273"/>
      <c r="U662" s="274"/>
      <c r="V662" s="275"/>
      <c r="W662" s="275"/>
      <c r="X662" s="273"/>
      <c r="Y662" s="274"/>
      <c r="Z662" s="275"/>
      <c r="AA662" s="275"/>
      <c r="AB662" s="273"/>
      <c r="AC662" s="274"/>
      <c r="AD662" s="275"/>
      <c r="AE662" s="275"/>
      <c r="AF662" s="279"/>
      <c r="AG662" s="274"/>
      <c r="AH662" s="275"/>
      <c r="AI662" s="275"/>
      <c r="AJ662" s="273"/>
      <c r="AK662" s="274"/>
      <c r="AL662" s="275"/>
      <c r="AM662" s="275"/>
      <c r="AN662" s="273"/>
      <c r="AO662" s="274"/>
      <c r="AP662" s="275"/>
      <c r="AQ662" s="275"/>
      <c r="AR662" s="273"/>
      <c r="AS662" s="274"/>
      <c r="AT662" s="275"/>
      <c r="AU662" s="275"/>
      <c r="AV662" s="273"/>
      <c r="AW662" s="274"/>
      <c r="AX662" s="275"/>
      <c r="AY662" s="275"/>
      <c r="AZ662" s="273"/>
      <c r="BA662" s="274"/>
      <c r="BB662" s="275"/>
      <c r="BC662" s="275"/>
      <c r="BD662" s="273"/>
      <c r="BE662" s="274"/>
      <c r="BF662" s="275"/>
      <c r="BG662" s="275"/>
    </row>
    <row r="663">
      <c r="D663" s="273"/>
      <c r="E663" s="274"/>
      <c r="F663" s="275"/>
      <c r="G663" s="275"/>
      <c r="H663" s="273"/>
      <c r="I663" s="274"/>
      <c r="J663" s="275"/>
      <c r="K663" s="275"/>
      <c r="L663" s="273"/>
      <c r="M663" s="274"/>
      <c r="N663" s="275"/>
      <c r="O663" s="275"/>
      <c r="P663" s="273"/>
      <c r="Q663" s="274"/>
      <c r="R663" s="275"/>
      <c r="S663" s="278"/>
      <c r="T663" s="273"/>
      <c r="U663" s="274"/>
      <c r="V663" s="275"/>
      <c r="W663" s="275"/>
      <c r="X663" s="273"/>
      <c r="Y663" s="274"/>
      <c r="Z663" s="275"/>
      <c r="AA663" s="275"/>
      <c r="AB663" s="273"/>
      <c r="AC663" s="274"/>
      <c r="AD663" s="275"/>
      <c r="AE663" s="275"/>
      <c r="AF663" s="279"/>
      <c r="AG663" s="274"/>
      <c r="AH663" s="275"/>
      <c r="AI663" s="275"/>
      <c r="AJ663" s="273"/>
      <c r="AK663" s="274"/>
      <c r="AL663" s="275"/>
      <c r="AM663" s="275"/>
      <c r="AN663" s="273"/>
      <c r="AO663" s="274"/>
      <c r="AP663" s="275"/>
      <c r="AQ663" s="275"/>
      <c r="AR663" s="273"/>
      <c r="AS663" s="274"/>
      <c r="AT663" s="275"/>
      <c r="AU663" s="275"/>
      <c r="AV663" s="273"/>
      <c r="AW663" s="274"/>
      <c r="AX663" s="275"/>
      <c r="AY663" s="275"/>
      <c r="AZ663" s="273"/>
      <c r="BA663" s="274"/>
      <c r="BB663" s="275"/>
      <c r="BC663" s="275"/>
      <c r="BD663" s="273"/>
      <c r="BE663" s="274"/>
      <c r="BF663" s="275"/>
      <c r="BG663" s="275"/>
    </row>
    <row r="664">
      <c r="D664" s="273"/>
      <c r="E664" s="274"/>
      <c r="F664" s="275"/>
      <c r="G664" s="275"/>
      <c r="H664" s="273"/>
      <c r="I664" s="274"/>
      <c r="J664" s="275"/>
      <c r="K664" s="275"/>
      <c r="L664" s="273"/>
      <c r="M664" s="274"/>
      <c r="N664" s="275"/>
      <c r="O664" s="275"/>
      <c r="P664" s="273"/>
      <c r="Q664" s="274"/>
      <c r="R664" s="275"/>
      <c r="S664" s="278"/>
      <c r="T664" s="273"/>
      <c r="U664" s="274"/>
      <c r="V664" s="275"/>
      <c r="W664" s="275"/>
      <c r="X664" s="273"/>
      <c r="Y664" s="274"/>
      <c r="Z664" s="275"/>
      <c r="AA664" s="275"/>
      <c r="AB664" s="273"/>
      <c r="AC664" s="274"/>
      <c r="AD664" s="275"/>
      <c r="AE664" s="275"/>
      <c r="AF664" s="279"/>
      <c r="AG664" s="274"/>
      <c r="AH664" s="275"/>
      <c r="AI664" s="275"/>
      <c r="AJ664" s="273"/>
      <c r="AK664" s="274"/>
      <c r="AL664" s="275"/>
      <c r="AM664" s="275"/>
      <c r="AN664" s="273"/>
      <c r="AO664" s="274"/>
      <c r="AP664" s="275"/>
      <c r="AQ664" s="275"/>
      <c r="AR664" s="273"/>
      <c r="AS664" s="274"/>
      <c r="AT664" s="275"/>
      <c r="AU664" s="275"/>
      <c r="AV664" s="273"/>
      <c r="AW664" s="274"/>
      <c r="AX664" s="275"/>
      <c r="AY664" s="275"/>
      <c r="AZ664" s="273"/>
      <c r="BA664" s="274"/>
      <c r="BB664" s="275"/>
      <c r="BC664" s="275"/>
      <c r="BD664" s="273"/>
      <c r="BE664" s="274"/>
      <c r="BF664" s="275"/>
      <c r="BG664" s="275"/>
    </row>
    <row r="665">
      <c r="D665" s="273"/>
      <c r="E665" s="274"/>
      <c r="F665" s="275"/>
      <c r="G665" s="275"/>
      <c r="H665" s="273"/>
      <c r="I665" s="274"/>
      <c r="J665" s="275"/>
      <c r="K665" s="275"/>
      <c r="L665" s="273"/>
      <c r="M665" s="274"/>
      <c r="N665" s="275"/>
      <c r="O665" s="275"/>
      <c r="P665" s="273"/>
      <c r="Q665" s="274"/>
      <c r="R665" s="275"/>
      <c r="S665" s="278"/>
      <c r="T665" s="273"/>
      <c r="U665" s="274"/>
      <c r="V665" s="275"/>
      <c r="W665" s="275"/>
      <c r="X665" s="273"/>
      <c r="Y665" s="274"/>
      <c r="Z665" s="275"/>
      <c r="AA665" s="275"/>
      <c r="AB665" s="273"/>
      <c r="AC665" s="274"/>
      <c r="AD665" s="275"/>
      <c r="AE665" s="275"/>
      <c r="AF665" s="279"/>
      <c r="AG665" s="274"/>
      <c r="AH665" s="275"/>
      <c r="AI665" s="275"/>
      <c r="AJ665" s="273"/>
      <c r="AK665" s="274"/>
      <c r="AL665" s="275"/>
      <c r="AM665" s="275"/>
      <c r="AN665" s="273"/>
      <c r="AO665" s="274"/>
      <c r="AP665" s="275"/>
      <c r="AQ665" s="275"/>
      <c r="AR665" s="273"/>
      <c r="AS665" s="274"/>
      <c r="AT665" s="275"/>
      <c r="AU665" s="275"/>
      <c r="AV665" s="273"/>
      <c r="AW665" s="274"/>
      <c r="AX665" s="275"/>
      <c r="AY665" s="275"/>
      <c r="AZ665" s="273"/>
      <c r="BA665" s="274"/>
      <c r="BB665" s="275"/>
      <c r="BC665" s="275"/>
      <c r="BD665" s="273"/>
      <c r="BE665" s="274"/>
      <c r="BF665" s="275"/>
      <c r="BG665" s="275"/>
    </row>
    <row r="666">
      <c r="D666" s="273"/>
      <c r="E666" s="274"/>
      <c r="F666" s="275"/>
      <c r="G666" s="275"/>
      <c r="H666" s="273"/>
      <c r="I666" s="274"/>
      <c r="J666" s="275"/>
      <c r="K666" s="275"/>
      <c r="L666" s="273"/>
      <c r="M666" s="274"/>
      <c r="N666" s="275"/>
      <c r="O666" s="275"/>
      <c r="P666" s="273"/>
      <c r="Q666" s="274"/>
      <c r="R666" s="275"/>
      <c r="S666" s="278"/>
      <c r="T666" s="273"/>
      <c r="U666" s="274"/>
      <c r="V666" s="275"/>
      <c r="W666" s="275"/>
      <c r="X666" s="273"/>
      <c r="Y666" s="274"/>
      <c r="Z666" s="275"/>
      <c r="AA666" s="275"/>
      <c r="AB666" s="273"/>
      <c r="AC666" s="274"/>
      <c r="AD666" s="275"/>
      <c r="AE666" s="275"/>
      <c r="AF666" s="279"/>
      <c r="AG666" s="274"/>
      <c r="AH666" s="275"/>
      <c r="AI666" s="275"/>
      <c r="AJ666" s="273"/>
      <c r="AK666" s="274"/>
      <c r="AL666" s="275"/>
      <c r="AM666" s="275"/>
      <c r="AN666" s="273"/>
      <c r="AO666" s="274"/>
      <c r="AP666" s="275"/>
      <c r="AQ666" s="275"/>
      <c r="AR666" s="273"/>
      <c r="AS666" s="274"/>
      <c r="AT666" s="275"/>
      <c r="AU666" s="275"/>
      <c r="AV666" s="273"/>
      <c r="AW666" s="274"/>
      <c r="AX666" s="275"/>
      <c r="AY666" s="275"/>
      <c r="AZ666" s="273"/>
      <c r="BA666" s="274"/>
      <c r="BB666" s="275"/>
      <c r="BC666" s="275"/>
      <c r="BD666" s="273"/>
      <c r="BE666" s="274"/>
      <c r="BF666" s="275"/>
      <c r="BG666" s="275"/>
    </row>
    <row r="667">
      <c r="D667" s="273"/>
      <c r="E667" s="274"/>
      <c r="F667" s="275"/>
      <c r="G667" s="275"/>
      <c r="H667" s="273"/>
      <c r="I667" s="274"/>
      <c r="J667" s="275"/>
      <c r="K667" s="275"/>
      <c r="L667" s="273"/>
      <c r="M667" s="274"/>
      <c r="N667" s="275"/>
      <c r="O667" s="275"/>
      <c r="P667" s="273"/>
      <c r="Q667" s="274"/>
      <c r="R667" s="275"/>
      <c r="S667" s="278"/>
      <c r="T667" s="273"/>
      <c r="U667" s="274"/>
      <c r="V667" s="275"/>
      <c r="W667" s="275"/>
      <c r="X667" s="273"/>
      <c r="Y667" s="274"/>
      <c r="Z667" s="275"/>
      <c r="AA667" s="275"/>
      <c r="AB667" s="273"/>
      <c r="AC667" s="274"/>
      <c r="AD667" s="275"/>
      <c r="AE667" s="275"/>
      <c r="AF667" s="279"/>
      <c r="AG667" s="274"/>
      <c r="AH667" s="275"/>
      <c r="AI667" s="275"/>
      <c r="AJ667" s="273"/>
      <c r="AK667" s="274"/>
      <c r="AL667" s="275"/>
      <c r="AM667" s="275"/>
      <c r="AN667" s="273"/>
      <c r="AO667" s="274"/>
      <c r="AP667" s="275"/>
      <c r="AQ667" s="275"/>
      <c r="AR667" s="273"/>
      <c r="AS667" s="274"/>
      <c r="AT667" s="275"/>
      <c r="AU667" s="275"/>
      <c r="AV667" s="273"/>
      <c r="AW667" s="274"/>
      <c r="AX667" s="275"/>
      <c r="AY667" s="275"/>
      <c r="AZ667" s="273"/>
      <c r="BA667" s="274"/>
      <c r="BB667" s="275"/>
      <c r="BC667" s="275"/>
      <c r="BD667" s="273"/>
      <c r="BE667" s="274"/>
      <c r="BF667" s="275"/>
      <c r="BG667" s="275"/>
    </row>
    <row r="668">
      <c r="D668" s="273"/>
      <c r="E668" s="274"/>
      <c r="F668" s="275"/>
      <c r="G668" s="275"/>
      <c r="H668" s="273"/>
      <c r="I668" s="274"/>
      <c r="J668" s="275"/>
      <c r="K668" s="275"/>
      <c r="L668" s="273"/>
      <c r="M668" s="274"/>
      <c r="N668" s="275"/>
      <c r="O668" s="275"/>
      <c r="P668" s="273"/>
      <c r="Q668" s="274"/>
      <c r="R668" s="275"/>
      <c r="S668" s="278"/>
      <c r="T668" s="273"/>
      <c r="U668" s="274"/>
      <c r="V668" s="275"/>
      <c r="W668" s="275"/>
      <c r="X668" s="273"/>
      <c r="Y668" s="274"/>
      <c r="Z668" s="275"/>
      <c r="AA668" s="275"/>
      <c r="AB668" s="273"/>
      <c r="AC668" s="274"/>
      <c r="AD668" s="275"/>
      <c r="AE668" s="275"/>
      <c r="AF668" s="279"/>
      <c r="AG668" s="274"/>
      <c r="AH668" s="275"/>
      <c r="AI668" s="275"/>
      <c r="AJ668" s="273"/>
      <c r="AK668" s="274"/>
      <c r="AL668" s="275"/>
      <c r="AM668" s="275"/>
      <c r="AN668" s="273"/>
      <c r="AO668" s="274"/>
      <c r="AP668" s="275"/>
      <c r="AQ668" s="275"/>
      <c r="AR668" s="273"/>
      <c r="AS668" s="274"/>
      <c r="AT668" s="275"/>
      <c r="AU668" s="275"/>
      <c r="AV668" s="273"/>
      <c r="AW668" s="274"/>
      <c r="AX668" s="275"/>
      <c r="AY668" s="275"/>
      <c r="AZ668" s="273"/>
      <c r="BA668" s="274"/>
      <c r="BB668" s="275"/>
      <c r="BC668" s="275"/>
      <c r="BD668" s="273"/>
      <c r="BE668" s="274"/>
      <c r="BF668" s="275"/>
      <c r="BG668" s="275"/>
    </row>
    <row r="669">
      <c r="D669" s="273"/>
      <c r="E669" s="274"/>
      <c r="F669" s="275"/>
      <c r="G669" s="275"/>
      <c r="H669" s="273"/>
      <c r="I669" s="274"/>
      <c r="J669" s="275"/>
      <c r="K669" s="275"/>
      <c r="L669" s="273"/>
      <c r="M669" s="274"/>
      <c r="N669" s="275"/>
      <c r="O669" s="275"/>
      <c r="P669" s="273"/>
      <c r="Q669" s="274"/>
      <c r="R669" s="275"/>
      <c r="S669" s="278"/>
      <c r="T669" s="273"/>
      <c r="U669" s="274"/>
      <c r="V669" s="275"/>
      <c r="W669" s="275"/>
      <c r="X669" s="273"/>
      <c r="Y669" s="274"/>
      <c r="Z669" s="275"/>
      <c r="AA669" s="275"/>
      <c r="AB669" s="273"/>
      <c r="AC669" s="274"/>
      <c r="AD669" s="275"/>
      <c r="AE669" s="275"/>
      <c r="AF669" s="279"/>
      <c r="AG669" s="274"/>
      <c r="AH669" s="275"/>
      <c r="AI669" s="275"/>
      <c r="AJ669" s="273"/>
      <c r="AK669" s="274"/>
      <c r="AL669" s="275"/>
      <c r="AM669" s="275"/>
      <c r="AN669" s="273"/>
      <c r="AO669" s="274"/>
      <c r="AP669" s="275"/>
      <c r="AQ669" s="275"/>
      <c r="AR669" s="273"/>
      <c r="AS669" s="274"/>
      <c r="AT669" s="275"/>
      <c r="AU669" s="275"/>
      <c r="AV669" s="273"/>
      <c r="AW669" s="274"/>
      <c r="AX669" s="275"/>
      <c r="AY669" s="275"/>
      <c r="AZ669" s="273"/>
      <c r="BA669" s="274"/>
      <c r="BB669" s="275"/>
      <c r="BC669" s="275"/>
      <c r="BD669" s="273"/>
      <c r="BE669" s="274"/>
      <c r="BF669" s="275"/>
      <c r="BG669" s="275"/>
    </row>
    <row r="670">
      <c r="D670" s="273"/>
      <c r="E670" s="274"/>
      <c r="F670" s="275"/>
      <c r="G670" s="275"/>
      <c r="H670" s="273"/>
      <c r="I670" s="274"/>
      <c r="J670" s="275"/>
      <c r="K670" s="275"/>
      <c r="L670" s="273"/>
      <c r="M670" s="274"/>
      <c r="N670" s="275"/>
      <c r="O670" s="275"/>
      <c r="P670" s="273"/>
      <c r="Q670" s="274"/>
      <c r="R670" s="275"/>
      <c r="S670" s="278"/>
      <c r="T670" s="273"/>
      <c r="U670" s="274"/>
      <c r="V670" s="275"/>
      <c r="W670" s="275"/>
      <c r="X670" s="273"/>
      <c r="Y670" s="274"/>
      <c r="Z670" s="275"/>
      <c r="AA670" s="275"/>
      <c r="AB670" s="273"/>
      <c r="AC670" s="274"/>
      <c r="AD670" s="275"/>
      <c r="AE670" s="275"/>
      <c r="AF670" s="279"/>
      <c r="AG670" s="274"/>
      <c r="AH670" s="275"/>
      <c r="AI670" s="275"/>
      <c r="AJ670" s="273"/>
      <c r="AK670" s="274"/>
      <c r="AL670" s="275"/>
      <c r="AM670" s="275"/>
      <c r="AN670" s="273"/>
      <c r="AO670" s="274"/>
      <c r="AP670" s="275"/>
      <c r="AQ670" s="275"/>
      <c r="AR670" s="273"/>
      <c r="AS670" s="274"/>
      <c r="AT670" s="275"/>
      <c r="AU670" s="275"/>
      <c r="AV670" s="273"/>
      <c r="AW670" s="274"/>
      <c r="AX670" s="275"/>
      <c r="AY670" s="275"/>
      <c r="AZ670" s="273"/>
      <c r="BA670" s="274"/>
      <c r="BB670" s="275"/>
      <c r="BC670" s="275"/>
      <c r="BD670" s="273"/>
      <c r="BE670" s="274"/>
      <c r="BF670" s="275"/>
      <c r="BG670" s="275"/>
    </row>
    <row r="671">
      <c r="D671" s="273"/>
      <c r="E671" s="274"/>
      <c r="F671" s="275"/>
      <c r="G671" s="275"/>
      <c r="H671" s="273"/>
      <c r="I671" s="274"/>
      <c r="J671" s="275"/>
      <c r="K671" s="275"/>
      <c r="L671" s="273"/>
      <c r="M671" s="274"/>
      <c r="N671" s="275"/>
      <c r="O671" s="275"/>
      <c r="P671" s="273"/>
      <c r="Q671" s="274"/>
      <c r="R671" s="275"/>
      <c r="S671" s="278"/>
      <c r="T671" s="273"/>
      <c r="U671" s="274"/>
      <c r="V671" s="275"/>
      <c r="W671" s="275"/>
      <c r="X671" s="273"/>
      <c r="Y671" s="274"/>
      <c r="Z671" s="275"/>
      <c r="AA671" s="275"/>
      <c r="AB671" s="273"/>
      <c r="AC671" s="274"/>
      <c r="AD671" s="275"/>
      <c r="AE671" s="275"/>
      <c r="AF671" s="279"/>
      <c r="AG671" s="274"/>
      <c r="AH671" s="275"/>
      <c r="AI671" s="275"/>
      <c r="AJ671" s="273"/>
      <c r="AK671" s="274"/>
      <c r="AL671" s="275"/>
      <c r="AM671" s="275"/>
      <c r="AN671" s="273"/>
      <c r="AO671" s="274"/>
      <c r="AP671" s="275"/>
      <c r="AQ671" s="275"/>
      <c r="AR671" s="273"/>
      <c r="AS671" s="274"/>
      <c r="AT671" s="275"/>
      <c r="AU671" s="275"/>
      <c r="AV671" s="273"/>
      <c r="AW671" s="274"/>
      <c r="AX671" s="275"/>
      <c r="AY671" s="275"/>
      <c r="AZ671" s="273"/>
      <c r="BA671" s="274"/>
      <c r="BB671" s="275"/>
      <c r="BC671" s="275"/>
      <c r="BD671" s="273"/>
      <c r="BE671" s="274"/>
      <c r="BF671" s="275"/>
      <c r="BG671" s="275"/>
    </row>
    <row r="672">
      <c r="D672" s="273"/>
      <c r="E672" s="274"/>
      <c r="F672" s="275"/>
      <c r="G672" s="275"/>
      <c r="H672" s="273"/>
      <c r="I672" s="274"/>
      <c r="J672" s="275"/>
      <c r="K672" s="275"/>
      <c r="L672" s="273"/>
      <c r="M672" s="274"/>
      <c r="N672" s="275"/>
      <c r="O672" s="275"/>
      <c r="P672" s="273"/>
      <c r="Q672" s="274"/>
      <c r="R672" s="275"/>
      <c r="S672" s="278"/>
      <c r="T672" s="273"/>
      <c r="U672" s="274"/>
      <c r="V672" s="275"/>
      <c r="W672" s="275"/>
      <c r="X672" s="273"/>
      <c r="Y672" s="274"/>
      <c r="Z672" s="275"/>
      <c r="AA672" s="275"/>
      <c r="AB672" s="273"/>
      <c r="AC672" s="274"/>
      <c r="AD672" s="275"/>
      <c r="AE672" s="275"/>
      <c r="AF672" s="279"/>
      <c r="AG672" s="274"/>
      <c r="AH672" s="275"/>
      <c r="AI672" s="275"/>
      <c r="AJ672" s="273"/>
      <c r="AK672" s="274"/>
      <c r="AL672" s="275"/>
      <c r="AM672" s="275"/>
      <c r="AN672" s="273"/>
      <c r="AO672" s="274"/>
      <c r="AP672" s="275"/>
      <c r="AQ672" s="275"/>
      <c r="AR672" s="273"/>
      <c r="AS672" s="274"/>
      <c r="AT672" s="275"/>
      <c r="AU672" s="275"/>
      <c r="AV672" s="273"/>
      <c r="AW672" s="274"/>
      <c r="AX672" s="275"/>
      <c r="AY672" s="275"/>
      <c r="AZ672" s="273"/>
      <c r="BA672" s="274"/>
      <c r="BB672" s="275"/>
      <c r="BC672" s="275"/>
      <c r="BD672" s="273"/>
      <c r="BE672" s="274"/>
      <c r="BF672" s="275"/>
      <c r="BG672" s="275"/>
    </row>
    <row r="673">
      <c r="D673" s="273"/>
      <c r="E673" s="274"/>
      <c r="F673" s="275"/>
      <c r="G673" s="275"/>
      <c r="H673" s="273"/>
      <c r="I673" s="274"/>
      <c r="J673" s="275"/>
      <c r="K673" s="275"/>
      <c r="L673" s="273"/>
      <c r="M673" s="274"/>
      <c r="N673" s="275"/>
      <c r="O673" s="275"/>
      <c r="P673" s="273"/>
      <c r="Q673" s="274"/>
      <c r="R673" s="275"/>
      <c r="S673" s="278"/>
      <c r="T673" s="273"/>
      <c r="U673" s="274"/>
      <c r="V673" s="275"/>
      <c r="W673" s="275"/>
      <c r="X673" s="273"/>
      <c r="Y673" s="274"/>
      <c r="Z673" s="275"/>
      <c r="AA673" s="275"/>
      <c r="AB673" s="273"/>
      <c r="AC673" s="274"/>
      <c r="AD673" s="275"/>
      <c r="AE673" s="275"/>
      <c r="AF673" s="279"/>
      <c r="AG673" s="274"/>
      <c r="AH673" s="275"/>
      <c r="AI673" s="275"/>
      <c r="AJ673" s="273"/>
      <c r="AK673" s="274"/>
      <c r="AL673" s="275"/>
      <c r="AM673" s="275"/>
      <c r="AN673" s="273"/>
      <c r="AO673" s="274"/>
      <c r="AP673" s="275"/>
      <c r="AQ673" s="275"/>
      <c r="AR673" s="273"/>
      <c r="AS673" s="274"/>
      <c r="AT673" s="275"/>
      <c r="AU673" s="275"/>
      <c r="AV673" s="273"/>
      <c r="AW673" s="274"/>
      <c r="AX673" s="275"/>
      <c r="AY673" s="275"/>
      <c r="AZ673" s="273"/>
      <c r="BA673" s="274"/>
      <c r="BB673" s="275"/>
      <c r="BC673" s="275"/>
      <c r="BD673" s="273"/>
      <c r="BE673" s="274"/>
      <c r="BF673" s="275"/>
      <c r="BG673" s="275"/>
    </row>
    <row r="674">
      <c r="D674" s="273"/>
      <c r="E674" s="274"/>
      <c r="F674" s="275"/>
      <c r="G674" s="275"/>
      <c r="H674" s="273"/>
      <c r="I674" s="274"/>
      <c r="J674" s="275"/>
      <c r="K674" s="275"/>
      <c r="L674" s="273"/>
      <c r="M674" s="274"/>
      <c r="N674" s="275"/>
      <c r="O674" s="275"/>
      <c r="P674" s="273"/>
      <c r="Q674" s="274"/>
      <c r="R674" s="275"/>
      <c r="S674" s="278"/>
      <c r="T674" s="273"/>
      <c r="U674" s="274"/>
      <c r="V674" s="275"/>
      <c r="W674" s="275"/>
      <c r="X674" s="273"/>
      <c r="Y674" s="274"/>
      <c r="Z674" s="275"/>
      <c r="AA674" s="275"/>
      <c r="AB674" s="273"/>
      <c r="AC674" s="274"/>
      <c r="AD674" s="275"/>
      <c r="AE674" s="275"/>
      <c r="AF674" s="279"/>
      <c r="AG674" s="274"/>
      <c r="AH674" s="275"/>
      <c r="AI674" s="275"/>
      <c r="AJ674" s="273"/>
      <c r="AK674" s="274"/>
      <c r="AL674" s="275"/>
      <c r="AM674" s="275"/>
      <c r="AN674" s="273"/>
      <c r="AO674" s="274"/>
      <c r="AP674" s="275"/>
      <c r="AQ674" s="275"/>
      <c r="AR674" s="273"/>
      <c r="AS674" s="274"/>
      <c r="AT674" s="275"/>
      <c r="AU674" s="275"/>
      <c r="AV674" s="273"/>
      <c r="AW674" s="274"/>
      <c r="AX674" s="275"/>
      <c r="AY674" s="275"/>
      <c r="AZ674" s="273"/>
      <c r="BA674" s="274"/>
      <c r="BB674" s="275"/>
      <c r="BC674" s="275"/>
      <c r="BD674" s="273"/>
      <c r="BE674" s="274"/>
      <c r="BF674" s="275"/>
      <c r="BG674" s="275"/>
    </row>
    <row r="675">
      <c r="D675" s="273"/>
      <c r="E675" s="274"/>
      <c r="F675" s="275"/>
      <c r="G675" s="275"/>
      <c r="H675" s="273"/>
      <c r="I675" s="274"/>
      <c r="J675" s="275"/>
      <c r="K675" s="275"/>
      <c r="L675" s="273"/>
      <c r="M675" s="274"/>
      <c r="N675" s="275"/>
      <c r="O675" s="275"/>
      <c r="P675" s="273"/>
      <c r="Q675" s="274"/>
      <c r="R675" s="275"/>
      <c r="S675" s="278"/>
      <c r="T675" s="273"/>
      <c r="U675" s="274"/>
      <c r="V675" s="275"/>
      <c r="W675" s="275"/>
      <c r="X675" s="273"/>
      <c r="Y675" s="274"/>
      <c r="Z675" s="275"/>
      <c r="AA675" s="275"/>
      <c r="AB675" s="273"/>
      <c r="AC675" s="274"/>
      <c r="AD675" s="275"/>
      <c r="AE675" s="275"/>
      <c r="AF675" s="279"/>
      <c r="AG675" s="274"/>
      <c r="AH675" s="275"/>
      <c r="AI675" s="275"/>
      <c r="AJ675" s="273"/>
      <c r="AK675" s="274"/>
      <c r="AL675" s="275"/>
      <c r="AM675" s="275"/>
      <c r="AN675" s="273"/>
      <c r="AO675" s="274"/>
      <c r="AP675" s="275"/>
      <c r="AQ675" s="275"/>
      <c r="AR675" s="273"/>
      <c r="AS675" s="274"/>
      <c r="AT675" s="275"/>
      <c r="AU675" s="275"/>
      <c r="AV675" s="273"/>
      <c r="AW675" s="274"/>
      <c r="AX675" s="275"/>
      <c r="AY675" s="275"/>
      <c r="AZ675" s="273"/>
      <c r="BA675" s="274"/>
      <c r="BB675" s="275"/>
      <c r="BC675" s="275"/>
      <c r="BD675" s="273"/>
      <c r="BE675" s="274"/>
      <c r="BF675" s="275"/>
      <c r="BG675" s="275"/>
    </row>
    <row r="676">
      <c r="D676" s="273"/>
      <c r="E676" s="274"/>
      <c r="F676" s="275"/>
      <c r="G676" s="275"/>
      <c r="H676" s="273"/>
      <c r="I676" s="274"/>
      <c r="J676" s="275"/>
      <c r="K676" s="275"/>
      <c r="L676" s="273"/>
      <c r="M676" s="274"/>
      <c r="N676" s="275"/>
      <c r="O676" s="275"/>
      <c r="P676" s="273"/>
      <c r="Q676" s="274"/>
      <c r="R676" s="275"/>
      <c r="S676" s="278"/>
      <c r="T676" s="273"/>
      <c r="U676" s="274"/>
      <c r="V676" s="275"/>
      <c r="W676" s="275"/>
      <c r="X676" s="273"/>
      <c r="Y676" s="274"/>
      <c r="Z676" s="275"/>
      <c r="AA676" s="275"/>
      <c r="AB676" s="273"/>
      <c r="AC676" s="274"/>
      <c r="AD676" s="275"/>
      <c r="AE676" s="275"/>
      <c r="AF676" s="279"/>
      <c r="AG676" s="274"/>
      <c r="AH676" s="275"/>
      <c r="AI676" s="275"/>
      <c r="AJ676" s="273"/>
      <c r="AK676" s="274"/>
      <c r="AL676" s="275"/>
      <c r="AM676" s="275"/>
      <c r="AN676" s="273"/>
      <c r="AO676" s="274"/>
      <c r="AP676" s="275"/>
      <c r="AQ676" s="275"/>
      <c r="AR676" s="273"/>
      <c r="AS676" s="274"/>
      <c r="AT676" s="275"/>
      <c r="AU676" s="275"/>
      <c r="AV676" s="273"/>
      <c r="AW676" s="274"/>
      <c r="AX676" s="275"/>
      <c r="AY676" s="275"/>
      <c r="AZ676" s="273"/>
      <c r="BA676" s="274"/>
      <c r="BB676" s="275"/>
      <c r="BC676" s="275"/>
      <c r="BD676" s="273"/>
      <c r="BE676" s="274"/>
      <c r="BF676" s="275"/>
      <c r="BG676" s="275"/>
    </row>
    <row r="677">
      <c r="D677" s="273"/>
      <c r="E677" s="274"/>
      <c r="F677" s="275"/>
      <c r="G677" s="275"/>
      <c r="H677" s="273"/>
      <c r="I677" s="274"/>
      <c r="J677" s="275"/>
      <c r="K677" s="275"/>
      <c r="L677" s="273"/>
      <c r="M677" s="274"/>
      <c r="N677" s="275"/>
      <c r="O677" s="275"/>
      <c r="P677" s="273"/>
      <c r="Q677" s="274"/>
      <c r="R677" s="275"/>
      <c r="S677" s="278"/>
      <c r="T677" s="273"/>
      <c r="U677" s="274"/>
      <c r="V677" s="275"/>
      <c r="W677" s="275"/>
      <c r="X677" s="273"/>
      <c r="Y677" s="274"/>
      <c r="Z677" s="275"/>
      <c r="AA677" s="275"/>
      <c r="AB677" s="273"/>
      <c r="AC677" s="274"/>
      <c r="AD677" s="275"/>
      <c r="AE677" s="275"/>
      <c r="AF677" s="279"/>
      <c r="AG677" s="274"/>
      <c r="AH677" s="275"/>
      <c r="AI677" s="275"/>
      <c r="AJ677" s="273"/>
      <c r="AK677" s="274"/>
      <c r="AL677" s="275"/>
      <c r="AM677" s="275"/>
      <c r="AN677" s="273"/>
      <c r="AO677" s="274"/>
      <c r="AP677" s="275"/>
      <c r="AQ677" s="275"/>
      <c r="AR677" s="273"/>
      <c r="AS677" s="274"/>
      <c r="AT677" s="275"/>
      <c r="AU677" s="275"/>
      <c r="AV677" s="273"/>
      <c r="AW677" s="274"/>
      <c r="AX677" s="275"/>
      <c r="AY677" s="275"/>
      <c r="AZ677" s="273"/>
      <c r="BA677" s="274"/>
      <c r="BB677" s="275"/>
      <c r="BC677" s="275"/>
      <c r="BD677" s="273"/>
      <c r="BE677" s="274"/>
      <c r="BF677" s="275"/>
      <c r="BG677" s="275"/>
    </row>
    <row r="678">
      <c r="D678" s="273"/>
      <c r="E678" s="274"/>
      <c r="F678" s="275"/>
      <c r="G678" s="275"/>
      <c r="H678" s="273"/>
      <c r="I678" s="274"/>
      <c r="J678" s="275"/>
      <c r="K678" s="275"/>
      <c r="L678" s="273"/>
      <c r="M678" s="274"/>
      <c r="N678" s="275"/>
      <c r="O678" s="275"/>
      <c r="P678" s="273"/>
      <c r="Q678" s="274"/>
      <c r="R678" s="275"/>
      <c r="S678" s="278"/>
      <c r="T678" s="273"/>
      <c r="U678" s="274"/>
      <c r="V678" s="275"/>
      <c r="W678" s="275"/>
      <c r="X678" s="273"/>
      <c r="Y678" s="274"/>
      <c r="Z678" s="275"/>
      <c r="AA678" s="275"/>
      <c r="AB678" s="273"/>
      <c r="AC678" s="274"/>
      <c r="AD678" s="275"/>
      <c r="AE678" s="275"/>
      <c r="AF678" s="279"/>
      <c r="AG678" s="274"/>
      <c r="AH678" s="275"/>
      <c r="AI678" s="275"/>
      <c r="AJ678" s="273"/>
      <c r="AK678" s="274"/>
      <c r="AL678" s="275"/>
      <c r="AM678" s="275"/>
      <c r="AN678" s="273"/>
      <c r="AO678" s="274"/>
      <c r="AP678" s="275"/>
      <c r="AQ678" s="275"/>
      <c r="AR678" s="273"/>
      <c r="AS678" s="274"/>
      <c r="AT678" s="275"/>
      <c r="AU678" s="275"/>
      <c r="AV678" s="273"/>
      <c r="AW678" s="274"/>
      <c r="AX678" s="275"/>
      <c r="AY678" s="275"/>
      <c r="AZ678" s="273"/>
      <c r="BA678" s="274"/>
      <c r="BB678" s="275"/>
      <c r="BC678" s="275"/>
      <c r="BD678" s="273"/>
      <c r="BE678" s="274"/>
      <c r="BF678" s="275"/>
      <c r="BG678" s="275"/>
    </row>
    <row r="679">
      <c r="D679" s="273"/>
      <c r="E679" s="274"/>
      <c r="F679" s="275"/>
      <c r="G679" s="275"/>
      <c r="H679" s="273"/>
      <c r="I679" s="274"/>
      <c r="J679" s="275"/>
      <c r="K679" s="275"/>
      <c r="L679" s="273"/>
      <c r="M679" s="274"/>
      <c r="N679" s="275"/>
      <c r="O679" s="275"/>
      <c r="P679" s="273"/>
      <c r="Q679" s="274"/>
      <c r="R679" s="275"/>
      <c r="S679" s="278"/>
      <c r="T679" s="273"/>
      <c r="U679" s="274"/>
      <c r="V679" s="275"/>
      <c r="W679" s="275"/>
      <c r="X679" s="273"/>
      <c r="Y679" s="274"/>
      <c r="Z679" s="275"/>
      <c r="AA679" s="275"/>
      <c r="AB679" s="273"/>
      <c r="AC679" s="274"/>
      <c r="AD679" s="275"/>
      <c r="AE679" s="275"/>
      <c r="AF679" s="279"/>
      <c r="AG679" s="274"/>
      <c r="AH679" s="275"/>
      <c r="AI679" s="275"/>
      <c r="AJ679" s="273"/>
      <c r="AK679" s="274"/>
      <c r="AL679" s="275"/>
      <c r="AM679" s="275"/>
      <c r="AN679" s="273"/>
      <c r="AO679" s="274"/>
      <c r="AP679" s="275"/>
      <c r="AQ679" s="275"/>
      <c r="AR679" s="273"/>
      <c r="AS679" s="274"/>
      <c r="AT679" s="275"/>
      <c r="AU679" s="275"/>
      <c r="AV679" s="273"/>
      <c r="AW679" s="274"/>
      <c r="AX679" s="275"/>
      <c r="AY679" s="275"/>
      <c r="AZ679" s="273"/>
      <c r="BA679" s="274"/>
      <c r="BB679" s="275"/>
      <c r="BC679" s="275"/>
      <c r="BD679" s="273"/>
      <c r="BE679" s="274"/>
      <c r="BF679" s="275"/>
      <c r="BG679" s="275"/>
    </row>
    <row r="680">
      <c r="D680" s="273"/>
      <c r="E680" s="274"/>
      <c r="F680" s="275"/>
      <c r="G680" s="275"/>
      <c r="H680" s="273"/>
      <c r="I680" s="274"/>
      <c r="J680" s="275"/>
      <c r="K680" s="275"/>
      <c r="L680" s="273"/>
      <c r="M680" s="274"/>
      <c r="N680" s="275"/>
      <c r="O680" s="275"/>
      <c r="P680" s="273"/>
      <c r="Q680" s="274"/>
      <c r="R680" s="275"/>
      <c r="S680" s="278"/>
      <c r="T680" s="273"/>
      <c r="U680" s="274"/>
      <c r="V680" s="275"/>
      <c r="W680" s="275"/>
      <c r="X680" s="273"/>
      <c r="Y680" s="274"/>
      <c r="Z680" s="275"/>
      <c r="AA680" s="275"/>
      <c r="AB680" s="273"/>
      <c r="AC680" s="274"/>
      <c r="AD680" s="275"/>
      <c r="AE680" s="275"/>
      <c r="AF680" s="279"/>
      <c r="AG680" s="274"/>
      <c r="AH680" s="275"/>
      <c r="AI680" s="275"/>
      <c r="AJ680" s="273"/>
      <c r="AK680" s="274"/>
      <c r="AL680" s="275"/>
      <c r="AM680" s="275"/>
      <c r="AN680" s="273"/>
      <c r="AO680" s="274"/>
      <c r="AP680" s="275"/>
      <c r="AQ680" s="275"/>
      <c r="AR680" s="273"/>
      <c r="AS680" s="274"/>
      <c r="AT680" s="275"/>
      <c r="AU680" s="275"/>
      <c r="AV680" s="273"/>
      <c r="AW680" s="274"/>
      <c r="AX680" s="275"/>
      <c r="AY680" s="275"/>
      <c r="AZ680" s="273"/>
      <c r="BA680" s="274"/>
      <c r="BB680" s="275"/>
      <c r="BC680" s="275"/>
      <c r="BD680" s="273"/>
      <c r="BE680" s="274"/>
      <c r="BF680" s="275"/>
      <c r="BG680" s="275"/>
    </row>
    <row r="681">
      <c r="D681" s="273"/>
      <c r="E681" s="274"/>
      <c r="F681" s="275"/>
      <c r="G681" s="275"/>
      <c r="H681" s="273"/>
      <c r="I681" s="274"/>
      <c r="J681" s="275"/>
      <c r="K681" s="275"/>
      <c r="L681" s="273"/>
      <c r="M681" s="274"/>
      <c r="N681" s="275"/>
      <c r="O681" s="275"/>
      <c r="P681" s="273"/>
      <c r="Q681" s="274"/>
      <c r="R681" s="275"/>
      <c r="S681" s="278"/>
      <c r="T681" s="273"/>
      <c r="U681" s="274"/>
      <c r="V681" s="275"/>
      <c r="W681" s="275"/>
      <c r="X681" s="273"/>
      <c r="Y681" s="274"/>
      <c r="Z681" s="275"/>
      <c r="AA681" s="275"/>
      <c r="AB681" s="273"/>
      <c r="AC681" s="274"/>
      <c r="AD681" s="275"/>
      <c r="AE681" s="275"/>
      <c r="AF681" s="279"/>
      <c r="AG681" s="274"/>
      <c r="AH681" s="275"/>
      <c r="AI681" s="275"/>
      <c r="AJ681" s="273"/>
      <c r="AK681" s="274"/>
      <c r="AL681" s="275"/>
      <c r="AM681" s="275"/>
      <c r="AN681" s="273"/>
      <c r="AO681" s="274"/>
      <c r="AP681" s="275"/>
      <c r="AQ681" s="275"/>
      <c r="AR681" s="273"/>
      <c r="AS681" s="274"/>
      <c r="AT681" s="275"/>
      <c r="AU681" s="275"/>
      <c r="AV681" s="273"/>
      <c r="AW681" s="274"/>
      <c r="AX681" s="275"/>
      <c r="AY681" s="275"/>
      <c r="AZ681" s="273"/>
      <c r="BA681" s="274"/>
      <c r="BB681" s="275"/>
      <c r="BC681" s="275"/>
      <c r="BD681" s="273"/>
      <c r="BE681" s="274"/>
      <c r="BF681" s="275"/>
      <c r="BG681" s="275"/>
    </row>
    <row r="682">
      <c r="D682" s="273"/>
      <c r="E682" s="274"/>
      <c r="F682" s="275"/>
      <c r="G682" s="275"/>
      <c r="H682" s="273"/>
      <c r="I682" s="274"/>
      <c r="J682" s="275"/>
      <c r="K682" s="275"/>
      <c r="L682" s="273"/>
      <c r="M682" s="274"/>
      <c r="N682" s="275"/>
      <c r="O682" s="275"/>
      <c r="P682" s="273"/>
      <c r="Q682" s="274"/>
      <c r="R682" s="275"/>
      <c r="S682" s="278"/>
      <c r="T682" s="273"/>
      <c r="U682" s="274"/>
      <c r="V682" s="275"/>
      <c r="W682" s="275"/>
      <c r="X682" s="273"/>
      <c r="Y682" s="274"/>
      <c r="Z682" s="275"/>
      <c r="AA682" s="275"/>
      <c r="AB682" s="273"/>
      <c r="AC682" s="274"/>
      <c r="AD682" s="275"/>
      <c r="AE682" s="275"/>
      <c r="AF682" s="279"/>
      <c r="AG682" s="274"/>
      <c r="AH682" s="275"/>
      <c r="AI682" s="275"/>
      <c r="AJ682" s="273"/>
      <c r="AK682" s="274"/>
      <c r="AL682" s="275"/>
      <c r="AM682" s="275"/>
      <c r="AN682" s="273"/>
      <c r="AO682" s="274"/>
      <c r="AP682" s="275"/>
      <c r="AQ682" s="275"/>
      <c r="AR682" s="273"/>
      <c r="AS682" s="274"/>
      <c r="AT682" s="275"/>
      <c r="AU682" s="275"/>
      <c r="AV682" s="273"/>
      <c r="AW682" s="274"/>
      <c r="AX682" s="275"/>
      <c r="AY682" s="275"/>
      <c r="AZ682" s="273"/>
      <c r="BA682" s="274"/>
      <c r="BB682" s="275"/>
      <c r="BC682" s="275"/>
      <c r="BD682" s="273"/>
      <c r="BE682" s="274"/>
      <c r="BF682" s="275"/>
      <c r="BG682" s="275"/>
    </row>
    <row r="683">
      <c r="D683" s="273"/>
      <c r="E683" s="274"/>
      <c r="F683" s="275"/>
      <c r="G683" s="275"/>
      <c r="H683" s="273"/>
      <c r="I683" s="274"/>
      <c r="J683" s="275"/>
      <c r="K683" s="275"/>
      <c r="L683" s="273"/>
      <c r="M683" s="274"/>
      <c r="N683" s="275"/>
      <c r="O683" s="275"/>
      <c r="P683" s="273"/>
      <c r="Q683" s="274"/>
      <c r="R683" s="275"/>
      <c r="S683" s="278"/>
      <c r="T683" s="273"/>
      <c r="U683" s="274"/>
      <c r="V683" s="275"/>
      <c r="W683" s="275"/>
      <c r="X683" s="273"/>
      <c r="Y683" s="274"/>
      <c r="Z683" s="275"/>
      <c r="AA683" s="275"/>
      <c r="AB683" s="273"/>
      <c r="AC683" s="274"/>
      <c r="AD683" s="275"/>
      <c r="AE683" s="275"/>
      <c r="AF683" s="279"/>
      <c r="AG683" s="274"/>
      <c r="AH683" s="275"/>
      <c r="AI683" s="275"/>
      <c r="AJ683" s="273"/>
      <c r="AK683" s="274"/>
      <c r="AL683" s="275"/>
      <c r="AM683" s="275"/>
      <c r="AN683" s="273"/>
      <c r="AO683" s="274"/>
      <c r="AP683" s="275"/>
      <c r="AQ683" s="275"/>
      <c r="AR683" s="273"/>
      <c r="AS683" s="274"/>
      <c r="AT683" s="275"/>
      <c r="AU683" s="275"/>
      <c r="AV683" s="273"/>
      <c r="AW683" s="274"/>
      <c r="AX683" s="275"/>
      <c r="AY683" s="275"/>
      <c r="AZ683" s="273"/>
      <c r="BA683" s="274"/>
      <c r="BB683" s="275"/>
      <c r="BC683" s="275"/>
      <c r="BD683" s="273"/>
      <c r="BE683" s="274"/>
      <c r="BF683" s="275"/>
      <c r="BG683" s="275"/>
    </row>
    <row r="684">
      <c r="D684" s="273"/>
      <c r="E684" s="274"/>
      <c r="F684" s="275"/>
      <c r="G684" s="275"/>
      <c r="H684" s="273"/>
      <c r="I684" s="274"/>
      <c r="J684" s="275"/>
      <c r="K684" s="275"/>
      <c r="L684" s="273"/>
      <c r="M684" s="274"/>
      <c r="N684" s="275"/>
      <c r="O684" s="275"/>
      <c r="P684" s="273"/>
      <c r="Q684" s="274"/>
      <c r="R684" s="275"/>
      <c r="S684" s="278"/>
      <c r="T684" s="273"/>
      <c r="U684" s="274"/>
      <c r="V684" s="275"/>
      <c r="W684" s="275"/>
      <c r="X684" s="273"/>
      <c r="Y684" s="274"/>
      <c r="Z684" s="275"/>
      <c r="AA684" s="275"/>
      <c r="AB684" s="273"/>
      <c r="AC684" s="274"/>
      <c r="AD684" s="275"/>
      <c r="AE684" s="275"/>
      <c r="AF684" s="279"/>
      <c r="AG684" s="274"/>
      <c r="AH684" s="275"/>
      <c r="AI684" s="275"/>
      <c r="AJ684" s="273"/>
      <c r="AK684" s="274"/>
      <c r="AL684" s="275"/>
      <c r="AM684" s="275"/>
      <c r="AN684" s="273"/>
      <c r="AO684" s="274"/>
      <c r="AP684" s="275"/>
      <c r="AQ684" s="275"/>
      <c r="AR684" s="273"/>
      <c r="AS684" s="274"/>
      <c r="AT684" s="275"/>
      <c r="AU684" s="275"/>
      <c r="AV684" s="273"/>
      <c r="AW684" s="274"/>
      <c r="AX684" s="275"/>
      <c r="AY684" s="275"/>
      <c r="AZ684" s="273"/>
      <c r="BA684" s="274"/>
      <c r="BB684" s="275"/>
      <c r="BC684" s="275"/>
      <c r="BD684" s="273"/>
      <c r="BE684" s="274"/>
      <c r="BF684" s="275"/>
      <c r="BG684" s="275"/>
    </row>
    <row r="685">
      <c r="D685" s="273"/>
      <c r="E685" s="274"/>
      <c r="F685" s="275"/>
      <c r="G685" s="275"/>
      <c r="H685" s="273"/>
      <c r="I685" s="274"/>
      <c r="J685" s="275"/>
      <c r="K685" s="275"/>
      <c r="L685" s="273"/>
      <c r="M685" s="274"/>
      <c r="N685" s="275"/>
      <c r="O685" s="275"/>
      <c r="P685" s="273"/>
      <c r="Q685" s="274"/>
      <c r="R685" s="275"/>
      <c r="S685" s="278"/>
      <c r="T685" s="273"/>
      <c r="U685" s="274"/>
      <c r="V685" s="275"/>
      <c r="W685" s="275"/>
      <c r="X685" s="273"/>
      <c r="Y685" s="274"/>
      <c r="Z685" s="275"/>
      <c r="AA685" s="275"/>
      <c r="AB685" s="273"/>
      <c r="AC685" s="274"/>
      <c r="AD685" s="275"/>
      <c r="AE685" s="275"/>
      <c r="AF685" s="279"/>
      <c r="AG685" s="274"/>
      <c r="AH685" s="275"/>
      <c r="AI685" s="275"/>
      <c r="AJ685" s="273"/>
      <c r="AK685" s="274"/>
      <c r="AL685" s="275"/>
      <c r="AM685" s="275"/>
      <c r="AN685" s="273"/>
      <c r="AO685" s="274"/>
      <c r="AP685" s="275"/>
      <c r="AQ685" s="275"/>
      <c r="AR685" s="273"/>
      <c r="AS685" s="274"/>
      <c r="AT685" s="275"/>
      <c r="AU685" s="275"/>
      <c r="AV685" s="273"/>
      <c r="AW685" s="274"/>
      <c r="AX685" s="275"/>
      <c r="AY685" s="275"/>
      <c r="AZ685" s="273"/>
      <c r="BA685" s="274"/>
      <c r="BB685" s="275"/>
      <c r="BC685" s="275"/>
      <c r="BD685" s="273"/>
      <c r="BE685" s="274"/>
      <c r="BF685" s="275"/>
      <c r="BG685" s="275"/>
    </row>
    <row r="686">
      <c r="D686" s="273"/>
      <c r="E686" s="274"/>
      <c r="F686" s="275"/>
      <c r="G686" s="275"/>
      <c r="H686" s="273"/>
      <c r="I686" s="274"/>
      <c r="J686" s="275"/>
      <c r="K686" s="275"/>
      <c r="L686" s="273"/>
      <c r="M686" s="274"/>
      <c r="N686" s="275"/>
      <c r="O686" s="275"/>
      <c r="P686" s="273"/>
      <c r="Q686" s="274"/>
      <c r="R686" s="275"/>
      <c r="S686" s="278"/>
      <c r="T686" s="273"/>
      <c r="U686" s="274"/>
      <c r="V686" s="275"/>
      <c r="W686" s="275"/>
      <c r="X686" s="273"/>
      <c r="Y686" s="274"/>
      <c r="Z686" s="275"/>
      <c r="AA686" s="275"/>
      <c r="AB686" s="273"/>
      <c r="AC686" s="274"/>
      <c r="AD686" s="275"/>
      <c r="AE686" s="275"/>
      <c r="AF686" s="279"/>
      <c r="AG686" s="274"/>
      <c r="AH686" s="275"/>
      <c r="AI686" s="275"/>
      <c r="AJ686" s="273"/>
      <c r="AK686" s="274"/>
      <c r="AL686" s="275"/>
      <c r="AM686" s="275"/>
      <c r="AN686" s="273"/>
      <c r="AO686" s="274"/>
      <c r="AP686" s="275"/>
      <c r="AQ686" s="275"/>
      <c r="AR686" s="273"/>
      <c r="AS686" s="274"/>
      <c r="AT686" s="275"/>
      <c r="AU686" s="275"/>
      <c r="AV686" s="273"/>
      <c r="AW686" s="274"/>
      <c r="AX686" s="275"/>
      <c r="AY686" s="275"/>
      <c r="AZ686" s="273"/>
      <c r="BA686" s="274"/>
      <c r="BB686" s="275"/>
      <c r="BC686" s="275"/>
      <c r="BD686" s="273"/>
      <c r="BE686" s="274"/>
      <c r="BF686" s="275"/>
      <c r="BG686" s="275"/>
    </row>
    <row r="687">
      <c r="D687" s="273"/>
      <c r="E687" s="274"/>
      <c r="F687" s="275"/>
      <c r="G687" s="275"/>
      <c r="H687" s="273"/>
      <c r="I687" s="274"/>
      <c r="J687" s="275"/>
      <c r="K687" s="275"/>
      <c r="L687" s="273"/>
      <c r="M687" s="274"/>
      <c r="N687" s="275"/>
      <c r="O687" s="275"/>
      <c r="P687" s="273"/>
      <c r="Q687" s="274"/>
      <c r="R687" s="275"/>
      <c r="S687" s="278"/>
      <c r="T687" s="273"/>
      <c r="U687" s="274"/>
      <c r="V687" s="275"/>
      <c r="W687" s="275"/>
      <c r="X687" s="273"/>
      <c r="Y687" s="274"/>
      <c r="Z687" s="275"/>
      <c r="AA687" s="275"/>
      <c r="AB687" s="273"/>
      <c r="AC687" s="274"/>
      <c r="AD687" s="275"/>
      <c r="AE687" s="275"/>
      <c r="AF687" s="279"/>
      <c r="AG687" s="274"/>
      <c r="AH687" s="275"/>
      <c r="AI687" s="275"/>
      <c r="AJ687" s="273"/>
      <c r="AK687" s="274"/>
      <c r="AL687" s="275"/>
      <c r="AM687" s="275"/>
      <c r="AN687" s="273"/>
      <c r="AO687" s="274"/>
      <c r="AP687" s="275"/>
      <c r="AQ687" s="275"/>
      <c r="AR687" s="273"/>
      <c r="AS687" s="274"/>
      <c r="AT687" s="275"/>
      <c r="AU687" s="275"/>
      <c r="AV687" s="273"/>
      <c r="AW687" s="274"/>
      <c r="AX687" s="275"/>
      <c r="AY687" s="275"/>
      <c r="AZ687" s="273"/>
      <c r="BA687" s="274"/>
      <c r="BB687" s="275"/>
      <c r="BC687" s="275"/>
      <c r="BD687" s="273"/>
      <c r="BE687" s="274"/>
      <c r="BF687" s="275"/>
      <c r="BG687" s="275"/>
    </row>
    <row r="688">
      <c r="D688" s="273"/>
      <c r="E688" s="274"/>
      <c r="F688" s="275"/>
      <c r="G688" s="275"/>
      <c r="H688" s="273"/>
      <c r="I688" s="274"/>
      <c r="J688" s="275"/>
      <c r="K688" s="275"/>
      <c r="L688" s="273"/>
      <c r="M688" s="274"/>
      <c r="N688" s="275"/>
      <c r="O688" s="275"/>
      <c r="P688" s="273"/>
      <c r="Q688" s="274"/>
      <c r="R688" s="275"/>
      <c r="S688" s="278"/>
      <c r="T688" s="273"/>
      <c r="U688" s="274"/>
      <c r="V688" s="275"/>
      <c r="W688" s="275"/>
      <c r="X688" s="273"/>
      <c r="Y688" s="274"/>
      <c r="Z688" s="275"/>
      <c r="AA688" s="275"/>
      <c r="AB688" s="273"/>
      <c r="AC688" s="274"/>
      <c r="AD688" s="275"/>
      <c r="AE688" s="275"/>
      <c r="AF688" s="279"/>
      <c r="AG688" s="274"/>
      <c r="AH688" s="275"/>
      <c r="AI688" s="275"/>
      <c r="AJ688" s="273"/>
      <c r="AK688" s="274"/>
      <c r="AL688" s="275"/>
      <c r="AM688" s="275"/>
      <c r="AN688" s="273"/>
      <c r="AO688" s="274"/>
      <c r="AP688" s="275"/>
      <c r="AQ688" s="275"/>
      <c r="AR688" s="273"/>
      <c r="AS688" s="274"/>
      <c r="AT688" s="275"/>
      <c r="AU688" s="275"/>
      <c r="AV688" s="273"/>
      <c r="AW688" s="274"/>
      <c r="AX688" s="275"/>
      <c r="AY688" s="275"/>
      <c r="AZ688" s="273"/>
      <c r="BA688" s="274"/>
      <c r="BB688" s="275"/>
      <c r="BC688" s="275"/>
      <c r="BD688" s="273"/>
      <c r="BE688" s="274"/>
      <c r="BF688" s="275"/>
      <c r="BG688" s="275"/>
    </row>
    <row r="689">
      <c r="D689" s="273"/>
      <c r="E689" s="274"/>
      <c r="F689" s="275"/>
      <c r="G689" s="275"/>
      <c r="H689" s="273"/>
      <c r="I689" s="274"/>
      <c r="J689" s="275"/>
      <c r="K689" s="275"/>
      <c r="L689" s="273"/>
      <c r="M689" s="274"/>
      <c r="N689" s="275"/>
      <c r="O689" s="275"/>
      <c r="P689" s="273"/>
      <c r="Q689" s="274"/>
      <c r="R689" s="275"/>
      <c r="S689" s="278"/>
      <c r="T689" s="273"/>
      <c r="U689" s="274"/>
      <c r="V689" s="275"/>
      <c r="W689" s="275"/>
      <c r="X689" s="273"/>
      <c r="Y689" s="274"/>
      <c r="Z689" s="275"/>
      <c r="AA689" s="275"/>
      <c r="AB689" s="273"/>
      <c r="AC689" s="274"/>
      <c r="AD689" s="275"/>
      <c r="AE689" s="275"/>
      <c r="AF689" s="279"/>
      <c r="AG689" s="274"/>
      <c r="AH689" s="275"/>
      <c r="AI689" s="275"/>
      <c r="AJ689" s="273"/>
      <c r="AK689" s="274"/>
      <c r="AL689" s="275"/>
      <c r="AM689" s="275"/>
      <c r="AN689" s="273"/>
      <c r="AO689" s="274"/>
      <c r="AP689" s="275"/>
      <c r="AQ689" s="275"/>
      <c r="AR689" s="273"/>
      <c r="AS689" s="274"/>
      <c r="AT689" s="275"/>
      <c r="AU689" s="275"/>
      <c r="AV689" s="273"/>
      <c r="AW689" s="274"/>
      <c r="AX689" s="275"/>
      <c r="AY689" s="275"/>
      <c r="AZ689" s="273"/>
      <c r="BA689" s="274"/>
      <c r="BB689" s="275"/>
      <c r="BC689" s="275"/>
      <c r="BD689" s="273"/>
      <c r="BE689" s="274"/>
      <c r="BF689" s="275"/>
      <c r="BG689" s="275"/>
    </row>
    <row r="690">
      <c r="D690" s="273"/>
      <c r="E690" s="274"/>
      <c r="F690" s="275"/>
      <c r="G690" s="275"/>
      <c r="H690" s="273"/>
      <c r="I690" s="274"/>
      <c r="J690" s="275"/>
      <c r="K690" s="275"/>
      <c r="L690" s="273"/>
      <c r="M690" s="274"/>
      <c r="N690" s="275"/>
      <c r="O690" s="275"/>
      <c r="P690" s="273"/>
      <c r="Q690" s="274"/>
      <c r="R690" s="275"/>
      <c r="S690" s="278"/>
      <c r="T690" s="273"/>
      <c r="U690" s="274"/>
      <c r="V690" s="275"/>
      <c r="W690" s="275"/>
      <c r="X690" s="273"/>
      <c r="Y690" s="274"/>
      <c r="Z690" s="275"/>
      <c r="AA690" s="275"/>
      <c r="AB690" s="273"/>
      <c r="AC690" s="274"/>
      <c r="AD690" s="275"/>
      <c r="AE690" s="275"/>
      <c r="AF690" s="279"/>
      <c r="AG690" s="274"/>
      <c r="AH690" s="275"/>
      <c r="AI690" s="275"/>
      <c r="AJ690" s="273"/>
      <c r="AK690" s="274"/>
      <c r="AL690" s="275"/>
      <c r="AM690" s="275"/>
      <c r="AN690" s="273"/>
      <c r="AO690" s="274"/>
      <c r="AP690" s="275"/>
      <c r="AQ690" s="275"/>
      <c r="AR690" s="273"/>
      <c r="AS690" s="274"/>
      <c r="AT690" s="275"/>
      <c r="AU690" s="275"/>
      <c r="AV690" s="273"/>
      <c r="AW690" s="274"/>
      <c r="AX690" s="275"/>
      <c r="AY690" s="275"/>
      <c r="AZ690" s="273"/>
      <c r="BA690" s="274"/>
      <c r="BB690" s="275"/>
      <c r="BC690" s="275"/>
      <c r="BD690" s="273"/>
      <c r="BE690" s="274"/>
      <c r="BF690" s="275"/>
      <c r="BG690" s="275"/>
    </row>
    <row r="691">
      <c r="D691" s="273"/>
      <c r="E691" s="274"/>
      <c r="F691" s="275"/>
      <c r="G691" s="275"/>
      <c r="H691" s="273"/>
      <c r="I691" s="274"/>
      <c r="J691" s="275"/>
      <c r="K691" s="275"/>
      <c r="L691" s="273"/>
      <c r="M691" s="274"/>
      <c r="N691" s="275"/>
      <c r="O691" s="275"/>
      <c r="P691" s="273"/>
      <c r="Q691" s="274"/>
      <c r="R691" s="275"/>
      <c r="S691" s="278"/>
      <c r="T691" s="273"/>
      <c r="U691" s="274"/>
      <c r="V691" s="275"/>
      <c r="W691" s="275"/>
      <c r="X691" s="273"/>
      <c r="Y691" s="274"/>
      <c r="Z691" s="275"/>
      <c r="AA691" s="275"/>
      <c r="AB691" s="273"/>
      <c r="AC691" s="274"/>
      <c r="AD691" s="275"/>
      <c r="AE691" s="275"/>
      <c r="AF691" s="279"/>
      <c r="AG691" s="274"/>
      <c r="AH691" s="275"/>
      <c r="AI691" s="275"/>
      <c r="AJ691" s="273"/>
      <c r="AK691" s="274"/>
      <c r="AL691" s="275"/>
      <c r="AM691" s="275"/>
      <c r="AN691" s="273"/>
      <c r="AO691" s="274"/>
      <c r="AP691" s="275"/>
      <c r="AQ691" s="275"/>
      <c r="AR691" s="273"/>
      <c r="AS691" s="274"/>
      <c r="AT691" s="275"/>
      <c r="AU691" s="275"/>
      <c r="AV691" s="273"/>
      <c r="AW691" s="274"/>
      <c r="AX691" s="275"/>
      <c r="AY691" s="275"/>
      <c r="AZ691" s="273"/>
      <c r="BA691" s="274"/>
      <c r="BB691" s="275"/>
      <c r="BC691" s="275"/>
      <c r="BD691" s="273"/>
      <c r="BE691" s="274"/>
      <c r="BF691" s="275"/>
      <c r="BG691" s="275"/>
    </row>
    <row r="692">
      <c r="D692" s="273"/>
      <c r="E692" s="274"/>
      <c r="F692" s="275"/>
      <c r="G692" s="275"/>
      <c r="H692" s="273"/>
      <c r="I692" s="274"/>
      <c r="J692" s="275"/>
      <c r="K692" s="275"/>
      <c r="L692" s="273"/>
      <c r="M692" s="274"/>
      <c r="N692" s="275"/>
      <c r="O692" s="275"/>
      <c r="P692" s="273"/>
      <c r="Q692" s="274"/>
      <c r="R692" s="275"/>
      <c r="S692" s="278"/>
      <c r="T692" s="273"/>
      <c r="U692" s="274"/>
      <c r="V692" s="275"/>
      <c r="W692" s="275"/>
      <c r="X692" s="273"/>
      <c r="Y692" s="274"/>
      <c r="Z692" s="275"/>
      <c r="AA692" s="275"/>
      <c r="AB692" s="273"/>
      <c r="AC692" s="274"/>
      <c r="AD692" s="275"/>
      <c r="AE692" s="275"/>
      <c r="AF692" s="279"/>
      <c r="AG692" s="274"/>
      <c r="AH692" s="275"/>
      <c r="AI692" s="275"/>
      <c r="AJ692" s="273"/>
      <c r="AK692" s="274"/>
      <c r="AL692" s="275"/>
      <c r="AM692" s="275"/>
      <c r="AN692" s="273"/>
      <c r="AO692" s="274"/>
      <c r="AP692" s="275"/>
      <c r="AQ692" s="275"/>
      <c r="AR692" s="273"/>
      <c r="AS692" s="274"/>
      <c r="AT692" s="275"/>
      <c r="AU692" s="275"/>
      <c r="AV692" s="273"/>
      <c r="AW692" s="274"/>
      <c r="AX692" s="275"/>
      <c r="AY692" s="275"/>
      <c r="AZ692" s="273"/>
      <c r="BA692" s="274"/>
      <c r="BB692" s="275"/>
      <c r="BC692" s="275"/>
      <c r="BD692" s="273"/>
      <c r="BE692" s="274"/>
      <c r="BF692" s="275"/>
      <c r="BG692" s="275"/>
    </row>
    <row r="693">
      <c r="D693" s="273"/>
      <c r="E693" s="274"/>
      <c r="F693" s="275"/>
      <c r="G693" s="275"/>
      <c r="H693" s="273"/>
      <c r="I693" s="274"/>
      <c r="J693" s="275"/>
      <c r="K693" s="275"/>
      <c r="L693" s="273"/>
      <c r="M693" s="274"/>
      <c r="N693" s="275"/>
      <c r="O693" s="275"/>
      <c r="P693" s="273"/>
      <c r="Q693" s="274"/>
      <c r="R693" s="275"/>
      <c r="S693" s="278"/>
      <c r="T693" s="273"/>
      <c r="U693" s="274"/>
      <c r="V693" s="275"/>
      <c r="W693" s="275"/>
      <c r="X693" s="273"/>
      <c r="Y693" s="274"/>
      <c r="Z693" s="275"/>
      <c r="AA693" s="275"/>
      <c r="AB693" s="273"/>
      <c r="AC693" s="274"/>
      <c r="AD693" s="275"/>
      <c r="AE693" s="275"/>
      <c r="AF693" s="279"/>
      <c r="AG693" s="274"/>
      <c r="AH693" s="275"/>
      <c r="AI693" s="275"/>
      <c r="AJ693" s="273"/>
      <c r="AK693" s="274"/>
      <c r="AL693" s="275"/>
      <c r="AM693" s="275"/>
      <c r="AN693" s="273"/>
      <c r="AO693" s="274"/>
      <c r="AP693" s="275"/>
      <c r="AQ693" s="275"/>
      <c r="AR693" s="273"/>
      <c r="AS693" s="274"/>
      <c r="AT693" s="275"/>
      <c r="AU693" s="275"/>
      <c r="AV693" s="273"/>
      <c r="AW693" s="274"/>
      <c r="AX693" s="275"/>
      <c r="AY693" s="275"/>
      <c r="AZ693" s="273"/>
      <c r="BA693" s="274"/>
      <c r="BB693" s="275"/>
      <c r="BC693" s="275"/>
      <c r="BD693" s="273"/>
      <c r="BE693" s="274"/>
      <c r="BF693" s="275"/>
      <c r="BG693" s="275"/>
    </row>
    <row r="694">
      <c r="D694" s="273"/>
      <c r="E694" s="274"/>
      <c r="F694" s="275"/>
      <c r="G694" s="275"/>
      <c r="H694" s="273"/>
      <c r="I694" s="274"/>
      <c r="J694" s="275"/>
      <c r="K694" s="275"/>
      <c r="L694" s="273"/>
      <c r="M694" s="274"/>
      <c r="N694" s="275"/>
      <c r="O694" s="275"/>
      <c r="P694" s="273"/>
      <c r="Q694" s="274"/>
      <c r="R694" s="275"/>
      <c r="S694" s="278"/>
      <c r="T694" s="273"/>
      <c r="U694" s="274"/>
      <c r="V694" s="275"/>
      <c r="W694" s="275"/>
      <c r="X694" s="273"/>
      <c r="Y694" s="274"/>
      <c r="Z694" s="275"/>
      <c r="AA694" s="275"/>
      <c r="AB694" s="273"/>
      <c r="AC694" s="274"/>
      <c r="AD694" s="275"/>
      <c r="AE694" s="275"/>
      <c r="AF694" s="279"/>
      <c r="AG694" s="274"/>
      <c r="AH694" s="275"/>
      <c r="AI694" s="275"/>
      <c r="AJ694" s="273"/>
      <c r="AK694" s="274"/>
      <c r="AL694" s="275"/>
      <c r="AM694" s="275"/>
      <c r="AN694" s="273"/>
      <c r="AO694" s="274"/>
      <c r="AP694" s="275"/>
      <c r="AQ694" s="275"/>
      <c r="AR694" s="273"/>
      <c r="AS694" s="274"/>
      <c r="AT694" s="275"/>
      <c r="AU694" s="275"/>
      <c r="AV694" s="273"/>
      <c r="AW694" s="274"/>
      <c r="AX694" s="275"/>
      <c r="AY694" s="275"/>
      <c r="AZ694" s="273"/>
      <c r="BA694" s="274"/>
      <c r="BB694" s="275"/>
      <c r="BC694" s="275"/>
      <c r="BD694" s="273"/>
      <c r="BE694" s="274"/>
      <c r="BF694" s="275"/>
      <c r="BG694" s="275"/>
    </row>
    <row r="695">
      <c r="D695" s="273"/>
      <c r="E695" s="274"/>
      <c r="F695" s="275"/>
      <c r="G695" s="275"/>
      <c r="H695" s="273"/>
      <c r="I695" s="274"/>
      <c r="J695" s="275"/>
      <c r="K695" s="275"/>
      <c r="L695" s="273"/>
      <c r="M695" s="274"/>
      <c r="N695" s="275"/>
      <c r="O695" s="275"/>
      <c r="P695" s="273"/>
      <c r="Q695" s="274"/>
      <c r="R695" s="275"/>
      <c r="S695" s="278"/>
      <c r="T695" s="273"/>
      <c r="U695" s="274"/>
      <c r="V695" s="275"/>
      <c r="W695" s="275"/>
      <c r="X695" s="273"/>
      <c r="Y695" s="274"/>
      <c r="Z695" s="275"/>
      <c r="AA695" s="275"/>
      <c r="AB695" s="273"/>
      <c r="AC695" s="274"/>
      <c r="AD695" s="275"/>
      <c r="AE695" s="275"/>
      <c r="AF695" s="279"/>
      <c r="AG695" s="274"/>
      <c r="AH695" s="275"/>
      <c r="AI695" s="275"/>
      <c r="AJ695" s="273"/>
      <c r="AK695" s="274"/>
      <c r="AL695" s="275"/>
      <c r="AM695" s="275"/>
      <c r="AN695" s="273"/>
      <c r="AO695" s="274"/>
      <c r="AP695" s="275"/>
      <c r="AQ695" s="275"/>
      <c r="AR695" s="273"/>
      <c r="AS695" s="274"/>
      <c r="AT695" s="275"/>
      <c r="AU695" s="275"/>
      <c r="AV695" s="273"/>
      <c r="AW695" s="274"/>
      <c r="AX695" s="275"/>
      <c r="AY695" s="275"/>
      <c r="AZ695" s="273"/>
      <c r="BA695" s="274"/>
      <c r="BB695" s="275"/>
      <c r="BC695" s="275"/>
      <c r="BD695" s="273"/>
      <c r="BE695" s="274"/>
      <c r="BF695" s="275"/>
      <c r="BG695" s="275"/>
    </row>
    <row r="696">
      <c r="D696" s="273"/>
      <c r="E696" s="274"/>
      <c r="F696" s="275"/>
      <c r="G696" s="275"/>
      <c r="H696" s="273"/>
      <c r="I696" s="274"/>
      <c r="J696" s="275"/>
      <c r="K696" s="275"/>
      <c r="L696" s="273"/>
      <c r="M696" s="274"/>
      <c r="N696" s="275"/>
      <c r="O696" s="275"/>
      <c r="P696" s="273"/>
      <c r="Q696" s="274"/>
      <c r="R696" s="275"/>
      <c r="S696" s="278"/>
      <c r="T696" s="273"/>
      <c r="U696" s="274"/>
      <c r="V696" s="275"/>
      <c r="W696" s="275"/>
      <c r="X696" s="273"/>
      <c r="Y696" s="274"/>
      <c r="Z696" s="275"/>
      <c r="AA696" s="275"/>
      <c r="AB696" s="273"/>
      <c r="AC696" s="274"/>
      <c r="AD696" s="275"/>
      <c r="AE696" s="275"/>
      <c r="AF696" s="279"/>
      <c r="AG696" s="274"/>
      <c r="AH696" s="275"/>
      <c r="AI696" s="275"/>
      <c r="AJ696" s="273"/>
      <c r="AK696" s="274"/>
      <c r="AL696" s="275"/>
      <c r="AM696" s="275"/>
      <c r="AN696" s="273"/>
      <c r="AO696" s="274"/>
      <c r="AP696" s="275"/>
      <c r="AQ696" s="275"/>
      <c r="AR696" s="273"/>
      <c r="AS696" s="274"/>
      <c r="AT696" s="275"/>
      <c r="AU696" s="275"/>
      <c r="AV696" s="273"/>
      <c r="AW696" s="274"/>
      <c r="AX696" s="275"/>
      <c r="AY696" s="275"/>
      <c r="AZ696" s="273"/>
      <c r="BA696" s="274"/>
      <c r="BB696" s="275"/>
      <c r="BC696" s="275"/>
      <c r="BD696" s="273"/>
      <c r="BE696" s="274"/>
      <c r="BF696" s="275"/>
      <c r="BG696" s="275"/>
    </row>
    <row r="697">
      <c r="D697" s="273"/>
      <c r="E697" s="274"/>
      <c r="F697" s="275"/>
      <c r="G697" s="275"/>
      <c r="H697" s="273"/>
      <c r="I697" s="274"/>
      <c r="J697" s="275"/>
      <c r="K697" s="275"/>
      <c r="L697" s="273"/>
      <c r="M697" s="274"/>
      <c r="N697" s="275"/>
      <c r="O697" s="275"/>
      <c r="P697" s="273"/>
      <c r="Q697" s="274"/>
      <c r="R697" s="275"/>
      <c r="S697" s="278"/>
      <c r="T697" s="273"/>
      <c r="U697" s="274"/>
      <c r="V697" s="275"/>
      <c r="W697" s="275"/>
      <c r="X697" s="273"/>
      <c r="Y697" s="274"/>
      <c r="Z697" s="275"/>
      <c r="AA697" s="275"/>
      <c r="AB697" s="273"/>
      <c r="AC697" s="274"/>
      <c r="AD697" s="275"/>
      <c r="AE697" s="275"/>
      <c r="AF697" s="279"/>
      <c r="AG697" s="274"/>
      <c r="AH697" s="275"/>
      <c r="AI697" s="275"/>
      <c r="AJ697" s="273"/>
      <c r="AK697" s="274"/>
      <c r="AL697" s="275"/>
      <c r="AM697" s="275"/>
      <c r="AN697" s="273"/>
      <c r="AO697" s="274"/>
      <c r="AP697" s="275"/>
      <c r="AQ697" s="275"/>
      <c r="AR697" s="273"/>
      <c r="AS697" s="274"/>
      <c r="AT697" s="275"/>
      <c r="AU697" s="275"/>
      <c r="AV697" s="273"/>
      <c r="AW697" s="274"/>
      <c r="AX697" s="275"/>
      <c r="AY697" s="275"/>
      <c r="AZ697" s="273"/>
      <c r="BA697" s="274"/>
      <c r="BB697" s="275"/>
      <c r="BC697" s="275"/>
      <c r="BD697" s="273"/>
      <c r="BE697" s="274"/>
      <c r="BF697" s="275"/>
      <c r="BG697" s="275"/>
    </row>
    <row r="698">
      <c r="D698" s="273"/>
      <c r="E698" s="274"/>
      <c r="F698" s="275"/>
      <c r="G698" s="275"/>
      <c r="H698" s="273"/>
      <c r="I698" s="274"/>
      <c r="J698" s="275"/>
      <c r="K698" s="275"/>
      <c r="L698" s="273"/>
      <c r="M698" s="274"/>
      <c r="N698" s="275"/>
      <c r="O698" s="275"/>
      <c r="P698" s="273"/>
      <c r="Q698" s="274"/>
      <c r="R698" s="275"/>
      <c r="S698" s="278"/>
      <c r="T698" s="273"/>
      <c r="U698" s="274"/>
      <c r="V698" s="275"/>
      <c r="W698" s="275"/>
      <c r="X698" s="273"/>
      <c r="Y698" s="274"/>
      <c r="Z698" s="275"/>
      <c r="AA698" s="275"/>
      <c r="AB698" s="273"/>
      <c r="AC698" s="274"/>
      <c r="AD698" s="275"/>
      <c r="AE698" s="275"/>
      <c r="AF698" s="279"/>
      <c r="AG698" s="274"/>
      <c r="AH698" s="275"/>
      <c r="AI698" s="275"/>
      <c r="AJ698" s="273"/>
      <c r="AK698" s="274"/>
      <c r="AL698" s="275"/>
      <c r="AM698" s="275"/>
      <c r="AN698" s="273"/>
      <c r="AO698" s="274"/>
      <c r="AP698" s="275"/>
      <c r="AQ698" s="275"/>
      <c r="AR698" s="273"/>
      <c r="AS698" s="274"/>
      <c r="AT698" s="275"/>
      <c r="AU698" s="275"/>
      <c r="AV698" s="273"/>
      <c r="AW698" s="274"/>
      <c r="AX698" s="275"/>
      <c r="AY698" s="275"/>
      <c r="AZ698" s="273"/>
      <c r="BA698" s="274"/>
      <c r="BB698" s="275"/>
      <c r="BC698" s="275"/>
      <c r="BD698" s="273"/>
      <c r="BE698" s="274"/>
      <c r="BF698" s="275"/>
      <c r="BG698" s="275"/>
    </row>
    <row r="699">
      <c r="D699" s="273"/>
      <c r="E699" s="274"/>
      <c r="F699" s="275"/>
      <c r="G699" s="275"/>
      <c r="H699" s="273"/>
      <c r="I699" s="274"/>
      <c r="J699" s="275"/>
      <c r="K699" s="275"/>
      <c r="L699" s="273"/>
      <c r="M699" s="274"/>
      <c r="N699" s="275"/>
      <c r="O699" s="275"/>
      <c r="P699" s="273"/>
      <c r="Q699" s="274"/>
      <c r="R699" s="275"/>
      <c r="S699" s="278"/>
      <c r="T699" s="273"/>
      <c r="U699" s="274"/>
      <c r="V699" s="275"/>
      <c r="W699" s="275"/>
      <c r="X699" s="273"/>
      <c r="Y699" s="274"/>
      <c r="Z699" s="275"/>
      <c r="AA699" s="275"/>
      <c r="AB699" s="273"/>
      <c r="AC699" s="274"/>
      <c r="AD699" s="275"/>
      <c r="AE699" s="275"/>
      <c r="AF699" s="279"/>
      <c r="AG699" s="274"/>
      <c r="AH699" s="275"/>
      <c r="AI699" s="275"/>
      <c r="AJ699" s="273"/>
      <c r="AK699" s="274"/>
      <c r="AL699" s="275"/>
      <c r="AM699" s="275"/>
      <c r="AN699" s="273"/>
      <c r="AO699" s="274"/>
      <c r="AP699" s="275"/>
      <c r="AQ699" s="275"/>
      <c r="AR699" s="273"/>
      <c r="AS699" s="274"/>
      <c r="AT699" s="275"/>
      <c r="AU699" s="275"/>
      <c r="AV699" s="273"/>
      <c r="AW699" s="274"/>
      <c r="AX699" s="275"/>
      <c r="AY699" s="275"/>
      <c r="AZ699" s="273"/>
      <c r="BA699" s="274"/>
      <c r="BB699" s="275"/>
      <c r="BC699" s="275"/>
      <c r="BD699" s="273"/>
      <c r="BE699" s="274"/>
      <c r="BF699" s="275"/>
      <c r="BG699" s="275"/>
    </row>
    <row r="700">
      <c r="D700" s="273"/>
      <c r="E700" s="274"/>
      <c r="F700" s="275"/>
      <c r="G700" s="275"/>
      <c r="H700" s="273"/>
      <c r="I700" s="274"/>
      <c r="J700" s="275"/>
      <c r="K700" s="275"/>
      <c r="L700" s="273"/>
      <c r="M700" s="274"/>
      <c r="N700" s="275"/>
      <c r="O700" s="275"/>
      <c r="P700" s="273"/>
      <c r="Q700" s="274"/>
      <c r="R700" s="275"/>
      <c r="S700" s="278"/>
      <c r="T700" s="273"/>
      <c r="U700" s="274"/>
      <c r="V700" s="275"/>
      <c r="W700" s="275"/>
      <c r="X700" s="273"/>
      <c r="Y700" s="274"/>
      <c r="Z700" s="275"/>
      <c r="AA700" s="275"/>
      <c r="AB700" s="273"/>
      <c r="AC700" s="274"/>
      <c r="AD700" s="275"/>
      <c r="AE700" s="275"/>
      <c r="AF700" s="279"/>
      <c r="AG700" s="274"/>
      <c r="AH700" s="275"/>
      <c r="AI700" s="275"/>
      <c r="AJ700" s="273"/>
      <c r="AK700" s="274"/>
      <c r="AL700" s="275"/>
      <c r="AM700" s="275"/>
      <c r="AN700" s="273"/>
      <c r="AO700" s="274"/>
      <c r="AP700" s="275"/>
      <c r="AQ700" s="275"/>
      <c r="AR700" s="273"/>
      <c r="AS700" s="274"/>
      <c r="AT700" s="275"/>
      <c r="AU700" s="275"/>
      <c r="AV700" s="273"/>
      <c r="AW700" s="274"/>
      <c r="AX700" s="275"/>
      <c r="AY700" s="275"/>
      <c r="AZ700" s="273"/>
      <c r="BA700" s="274"/>
      <c r="BB700" s="275"/>
      <c r="BC700" s="275"/>
      <c r="BD700" s="273"/>
      <c r="BE700" s="274"/>
      <c r="BF700" s="275"/>
      <c r="BG700" s="275"/>
    </row>
    <row r="701">
      <c r="D701" s="273"/>
      <c r="E701" s="274"/>
      <c r="F701" s="275"/>
      <c r="G701" s="275"/>
      <c r="H701" s="273"/>
      <c r="I701" s="274"/>
      <c r="J701" s="275"/>
      <c r="K701" s="275"/>
      <c r="L701" s="273"/>
      <c r="M701" s="274"/>
      <c r="N701" s="275"/>
      <c r="O701" s="275"/>
      <c r="P701" s="273"/>
      <c r="Q701" s="274"/>
      <c r="R701" s="275"/>
      <c r="S701" s="278"/>
      <c r="T701" s="273"/>
      <c r="U701" s="274"/>
      <c r="V701" s="275"/>
      <c r="W701" s="275"/>
      <c r="X701" s="273"/>
      <c r="Y701" s="274"/>
      <c r="Z701" s="275"/>
      <c r="AA701" s="275"/>
      <c r="AB701" s="273"/>
      <c r="AC701" s="274"/>
      <c r="AD701" s="275"/>
      <c r="AE701" s="275"/>
      <c r="AF701" s="279"/>
      <c r="AG701" s="274"/>
      <c r="AH701" s="275"/>
      <c r="AI701" s="275"/>
      <c r="AJ701" s="273"/>
      <c r="AK701" s="274"/>
      <c r="AL701" s="275"/>
      <c r="AM701" s="275"/>
      <c r="AN701" s="273"/>
      <c r="AO701" s="274"/>
      <c r="AP701" s="275"/>
      <c r="AQ701" s="275"/>
      <c r="AR701" s="273"/>
      <c r="AS701" s="274"/>
      <c r="AT701" s="275"/>
      <c r="AU701" s="275"/>
      <c r="AV701" s="273"/>
      <c r="AW701" s="274"/>
      <c r="AX701" s="275"/>
      <c r="AY701" s="275"/>
      <c r="AZ701" s="273"/>
      <c r="BA701" s="274"/>
      <c r="BB701" s="275"/>
      <c r="BC701" s="275"/>
      <c r="BD701" s="273"/>
      <c r="BE701" s="274"/>
      <c r="BF701" s="275"/>
      <c r="BG701" s="275"/>
    </row>
    <row r="702">
      <c r="D702" s="273"/>
      <c r="E702" s="274"/>
      <c r="F702" s="275"/>
      <c r="G702" s="275"/>
      <c r="H702" s="273"/>
      <c r="I702" s="274"/>
      <c r="J702" s="275"/>
      <c r="K702" s="275"/>
      <c r="L702" s="273"/>
      <c r="M702" s="274"/>
      <c r="N702" s="275"/>
      <c r="O702" s="275"/>
      <c r="P702" s="273"/>
      <c r="Q702" s="274"/>
      <c r="R702" s="275"/>
      <c r="S702" s="278"/>
      <c r="T702" s="273"/>
      <c r="U702" s="274"/>
      <c r="V702" s="275"/>
      <c r="W702" s="275"/>
      <c r="X702" s="273"/>
      <c r="Y702" s="274"/>
      <c r="Z702" s="275"/>
      <c r="AA702" s="275"/>
      <c r="AB702" s="273"/>
      <c r="AC702" s="274"/>
      <c r="AD702" s="275"/>
      <c r="AE702" s="275"/>
      <c r="AF702" s="279"/>
      <c r="AG702" s="274"/>
      <c r="AH702" s="275"/>
      <c r="AI702" s="275"/>
      <c r="AJ702" s="273"/>
      <c r="AK702" s="274"/>
      <c r="AL702" s="275"/>
      <c r="AM702" s="275"/>
      <c r="AN702" s="273"/>
      <c r="AO702" s="274"/>
      <c r="AP702" s="275"/>
      <c r="AQ702" s="275"/>
      <c r="AR702" s="273"/>
      <c r="AS702" s="274"/>
      <c r="AT702" s="275"/>
      <c r="AU702" s="275"/>
      <c r="AV702" s="273"/>
      <c r="AW702" s="274"/>
      <c r="AX702" s="275"/>
      <c r="AY702" s="275"/>
      <c r="AZ702" s="273"/>
      <c r="BA702" s="274"/>
      <c r="BB702" s="275"/>
      <c r="BC702" s="275"/>
      <c r="BD702" s="273"/>
      <c r="BE702" s="274"/>
      <c r="BF702" s="275"/>
      <c r="BG702" s="275"/>
    </row>
    <row r="703">
      <c r="D703" s="273"/>
      <c r="E703" s="274"/>
      <c r="F703" s="275"/>
      <c r="G703" s="275"/>
      <c r="H703" s="273"/>
      <c r="I703" s="274"/>
      <c r="J703" s="275"/>
      <c r="K703" s="275"/>
      <c r="L703" s="273"/>
      <c r="M703" s="274"/>
      <c r="N703" s="275"/>
      <c r="O703" s="275"/>
      <c r="P703" s="273"/>
      <c r="Q703" s="274"/>
      <c r="R703" s="275"/>
      <c r="S703" s="278"/>
      <c r="T703" s="273"/>
      <c r="U703" s="274"/>
      <c r="V703" s="275"/>
      <c r="W703" s="275"/>
      <c r="X703" s="273"/>
      <c r="Y703" s="274"/>
      <c r="Z703" s="275"/>
      <c r="AA703" s="275"/>
      <c r="AB703" s="273"/>
      <c r="AC703" s="274"/>
      <c r="AD703" s="275"/>
      <c r="AE703" s="275"/>
      <c r="AF703" s="279"/>
      <c r="AG703" s="274"/>
      <c r="AH703" s="275"/>
      <c r="AI703" s="275"/>
      <c r="AJ703" s="273"/>
      <c r="AK703" s="274"/>
      <c r="AL703" s="275"/>
      <c r="AM703" s="275"/>
      <c r="AN703" s="273"/>
      <c r="AO703" s="274"/>
      <c r="AP703" s="275"/>
      <c r="AQ703" s="275"/>
      <c r="AR703" s="273"/>
      <c r="AS703" s="274"/>
      <c r="AT703" s="275"/>
      <c r="AU703" s="275"/>
      <c r="AV703" s="273"/>
      <c r="AW703" s="274"/>
      <c r="AX703" s="275"/>
      <c r="AY703" s="275"/>
      <c r="AZ703" s="273"/>
      <c r="BA703" s="274"/>
      <c r="BB703" s="275"/>
      <c r="BC703" s="275"/>
      <c r="BD703" s="273"/>
      <c r="BE703" s="274"/>
      <c r="BF703" s="275"/>
      <c r="BG703" s="275"/>
    </row>
    <row r="704">
      <c r="D704" s="273"/>
      <c r="E704" s="274"/>
      <c r="F704" s="275"/>
      <c r="G704" s="275"/>
      <c r="H704" s="273"/>
      <c r="I704" s="274"/>
      <c r="J704" s="275"/>
      <c r="K704" s="275"/>
      <c r="L704" s="273"/>
      <c r="M704" s="274"/>
      <c r="N704" s="275"/>
      <c r="O704" s="275"/>
      <c r="P704" s="273"/>
      <c r="Q704" s="274"/>
      <c r="R704" s="275"/>
      <c r="S704" s="278"/>
      <c r="T704" s="273"/>
      <c r="U704" s="274"/>
      <c r="V704" s="275"/>
      <c r="W704" s="275"/>
      <c r="X704" s="273"/>
      <c r="Y704" s="274"/>
      <c r="Z704" s="275"/>
      <c r="AA704" s="275"/>
      <c r="AB704" s="273"/>
      <c r="AC704" s="274"/>
      <c r="AD704" s="275"/>
      <c r="AE704" s="275"/>
      <c r="AF704" s="279"/>
      <c r="AG704" s="274"/>
      <c r="AH704" s="275"/>
      <c r="AI704" s="275"/>
      <c r="AJ704" s="273"/>
      <c r="AK704" s="274"/>
      <c r="AL704" s="275"/>
      <c r="AM704" s="275"/>
      <c r="AN704" s="273"/>
      <c r="AO704" s="274"/>
      <c r="AP704" s="275"/>
      <c r="AQ704" s="275"/>
      <c r="AR704" s="273"/>
      <c r="AS704" s="274"/>
      <c r="AT704" s="275"/>
      <c r="AU704" s="275"/>
      <c r="AV704" s="273"/>
      <c r="AW704" s="274"/>
      <c r="AX704" s="275"/>
      <c r="AY704" s="275"/>
      <c r="AZ704" s="273"/>
      <c r="BA704" s="274"/>
      <c r="BB704" s="275"/>
      <c r="BC704" s="275"/>
      <c r="BD704" s="273"/>
      <c r="BE704" s="274"/>
      <c r="BF704" s="275"/>
      <c r="BG704" s="275"/>
    </row>
    <row r="705">
      <c r="D705" s="273"/>
      <c r="E705" s="274"/>
      <c r="F705" s="275"/>
      <c r="G705" s="275"/>
      <c r="H705" s="273"/>
      <c r="I705" s="274"/>
      <c r="J705" s="275"/>
      <c r="K705" s="275"/>
      <c r="L705" s="273"/>
      <c r="M705" s="274"/>
      <c r="N705" s="275"/>
      <c r="O705" s="275"/>
      <c r="P705" s="273"/>
      <c r="Q705" s="274"/>
      <c r="R705" s="275"/>
      <c r="S705" s="278"/>
      <c r="T705" s="273"/>
      <c r="U705" s="274"/>
      <c r="V705" s="275"/>
      <c r="W705" s="275"/>
      <c r="X705" s="273"/>
      <c r="Y705" s="274"/>
      <c r="Z705" s="275"/>
      <c r="AA705" s="275"/>
      <c r="AB705" s="273"/>
      <c r="AC705" s="274"/>
      <c r="AD705" s="275"/>
      <c r="AE705" s="275"/>
      <c r="AF705" s="279"/>
      <c r="AG705" s="274"/>
      <c r="AH705" s="275"/>
      <c r="AI705" s="275"/>
      <c r="AJ705" s="273"/>
      <c r="AK705" s="274"/>
      <c r="AL705" s="275"/>
      <c r="AM705" s="275"/>
      <c r="AN705" s="273"/>
      <c r="AO705" s="274"/>
      <c r="AP705" s="275"/>
      <c r="AQ705" s="275"/>
      <c r="AR705" s="273"/>
      <c r="AS705" s="274"/>
      <c r="AT705" s="275"/>
      <c r="AU705" s="275"/>
      <c r="AV705" s="273"/>
      <c r="AW705" s="274"/>
      <c r="AX705" s="275"/>
      <c r="AY705" s="275"/>
      <c r="AZ705" s="273"/>
      <c r="BA705" s="274"/>
      <c r="BB705" s="275"/>
      <c r="BC705" s="275"/>
      <c r="BD705" s="273"/>
      <c r="BE705" s="274"/>
      <c r="BF705" s="275"/>
      <c r="BG705" s="275"/>
    </row>
    <row r="706">
      <c r="D706" s="273"/>
      <c r="E706" s="274"/>
      <c r="F706" s="275"/>
      <c r="G706" s="275"/>
      <c r="H706" s="273"/>
      <c r="I706" s="274"/>
      <c r="J706" s="275"/>
      <c r="K706" s="275"/>
      <c r="L706" s="273"/>
      <c r="M706" s="274"/>
      <c r="N706" s="275"/>
      <c r="O706" s="275"/>
      <c r="P706" s="273"/>
      <c r="Q706" s="274"/>
      <c r="R706" s="275"/>
      <c r="S706" s="278"/>
      <c r="T706" s="273"/>
      <c r="U706" s="274"/>
      <c r="V706" s="275"/>
      <c r="W706" s="275"/>
      <c r="X706" s="273"/>
      <c r="Y706" s="274"/>
      <c r="Z706" s="275"/>
      <c r="AA706" s="275"/>
      <c r="AB706" s="273"/>
      <c r="AC706" s="274"/>
      <c r="AD706" s="275"/>
      <c r="AE706" s="275"/>
      <c r="AF706" s="279"/>
      <c r="AG706" s="274"/>
      <c r="AH706" s="275"/>
      <c r="AI706" s="275"/>
      <c r="AJ706" s="273"/>
      <c r="AK706" s="274"/>
      <c r="AL706" s="275"/>
      <c r="AM706" s="275"/>
      <c r="AN706" s="273"/>
      <c r="AO706" s="274"/>
      <c r="AP706" s="275"/>
      <c r="AQ706" s="275"/>
      <c r="AR706" s="273"/>
      <c r="AS706" s="274"/>
      <c r="AT706" s="275"/>
      <c r="AU706" s="275"/>
      <c r="AV706" s="273"/>
      <c r="AW706" s="274"/>
      <c r="AX706" s="275"/>
      <c r="AY706" s="275"/>
      <c r="AZ706" s="273"/>
      <c r="BA706" s="274"/>
      <c r="BB706" s="275"/>
      <c r="BC706" s="275"/>
      <c r="BD706" s="273"/>
      <c r="BE706" s="274"/>
      <c r="BF706" s="275"/>
      <c r="BG706" s="275"/>
    </row>
    <row r="707">
      <c r="D707" s="273"/>
      <c r="E707" s="274"/>
      <c r="F707" s="275"/>
      <c r="G707" s="275"/>
      <c r="H707" s="273"/>
      <c r="I707" s="274"/>
      <c r="J707" s="275"/>
      <c r="K707" s="275"/>
      <c r="L707" s="273"/>
      <c r="M707" s="274"/>
      <c r="N707" s="275"/>
      <c r="O707" s="275"/>
      <c r="P707" s="273"/>
      <c r="Q707" s="274"/>
      <c r="R707" s="275"/>
      <c r="S707" s="278"/>
      <c r="T707" s="273"/>
      <c r="U707" s="274"/>
      <c r="V707" s="275"/>
      <c r="W707" s="275"/>
      <c r="X707" s="273"/>
      <c r="Y707" s="274"/>
      <c r="Z707" s="275"/>
      <c r="AA707" s="275"/>
      <c r="AB707" s="273"/>
      <c r="AC707" s="274"/>
      <c r="AD707" s="275"/>
      <c r="AE707" s="275"/>
      <c r="AF707" s="279"/>
      <c r="AG707" s="274"/>
      <c r="AH707" s="275"/>
      <c r="AI707" s="275"/>
      <c r="AJ707" s="273"/>
      <c r="AK707" s="274"/>
      <c r="AL707" s="275"/>
      <c r="AM707" s="275"/>
      <c r="AN707" s="273"/>
      <c r="AO707" s="274"/>
      <c r="AP707" s="275"/>
      <c r="AQ707" s="275"/>
      <c r="AR707" s="273"/>
      <c r="AS707" s="274"/>
      <c r="AT707" s="275"/>
      <c r="AU707" s="275"/>
      <c r="AV707" s="273"/>
      <c r="AW707" s="274"/>
      <c r="AX707" s="275"/>
      <c r="AY707" s="275"/>
      <c r="AZ707" s="273"/>
      <c r="BA707" s="274"/>
      <c r="BB707" s="275"/>
      <c r="BC707" s="275"/>
      <c r="BD707" s="273"/>
      <c r="BE707" s="274"/>
      <c r="BF707" s="275"/>
      <c r="BG707" s="275"/>
    </row>
    <row r="708">
      <c r="D708" s="273"/>
      <c r="E708" s="274"/>
      <c r="F708" s="275"/>
      <c r="G708" s="275"/>
      <c r="H708" s="273"/>
      <c r="I708" s="274"/>
      <c r="J708" s="275"/>
      <c r="K708" s="275"/>
      <c r="L708" s="273"/>
      <c r="M708" s="274"/>
      <c r="N708" s="275"/>
      <c r="O708" s="275"/>
      <c r="P708" s="273"/>
      <c r="Q708" s="274"/>
      <c r="R708" s="275"/>
      <c r="S708" s="278"/>
      <c r="T708" s="273"/>
      <c r="U708" s="274"/>
      <c r="V708" s="275"/>
      <c r="W708" s="275"/>
      <c r="X708" s="273"/>
      <c r="Y708" s="274"/>
      <c r="Z708" s="275"/>
      <c r="AA708" s="275"/>
      <c r="AB708" s="273"/>
      <c r="AC708" s="274"/>
      <c r="AD708" s="275"/>
      <c r="AE708" s="275"/>
      <c r="AF708" s="279"/>
      <c r="AG708" s="274"/>
      <c r="AH708" s="275"/>
      <c r="AI708" s="275"/>
      <c r="AJ708" s="273"/>
      <c r="AK708" s="274"/>
      <c r="AL708" s="275"/>
      <c r="AM708" s="275"/>
      <c r="AN708" s="273"/>
      <c r="AO708" s="274"/>
      <c r="AP708" s="275"/>
      <c r="AQ708" s="275"/>
      <c r="AR708" s="273"/>
      <c r="AS708" s="274"/>
      <c r="AT708" s="275"/>
      <c r="AU708" s="275"/>
      <c r="AV708" s="273"/>
      <c r="AW708" s="274"/>
      <c r="AX708" s="275"/>
      <c r="AY708" s="275"/>
      <c r="AZ708" s="273"/>
      <c r="BA708" s="274"/>
      <c r="BB708" s="275"/>
      <c r="BC708" s="275"/>
      <c r="BD708" s="273"/>
      <c r="BE708" s="274"/>
      <c r="BF708" s="275"/>
      <c r="BG708" s="275"/>
    </row>
    <row r="709">
      <c r="D709" s="273"/>
      <c r="E709" s="274"/>
      <c r="F709" s="275"/>
      <c r="G709" s="275"/>
      <c r="H709" s="273"/>
      <c r="I709" s="274"/>
      <c r="J709" s="275"/>
      <c r="K709" s="275"/>
      <c r="L709" s="273"/>
      <c r="M709" s="274"/>
      <c r="N709" s="275"/>
      <c r="O709" s="275"/>
      <c r="P709" s="273"/>
      <c r="Q709" s="274"/>
      <c r="R709" s="275"/>
      <c r="S709" s="278"/>
      <c r="T709" s="273"/>
      <c r="U709" s="274"/>
      <c r="V709" s="275"/>
      <c r="W709" s="275"/>
      <c r="X709" s="273"/>
      <c r="Y709" s="274"/>
      <c r="Z709" s="275"/>
      <c r="AA709" s="275"/>
      <c r="AB709" s="273"/>
      <c r="AC709" s="274"/>
      <c r="AD709" s="275"/>
      <c r="AE709" s="275"/>
      <c r="AF709" s="279"/>
      <c r="AG709" s="274"/>
      <c r="AH709" s="275"/>
      <c r="AI709" s="275"/>
      <c r="AJ709" s="273"/>
      <c r="AK709" s="274"/>
      <c r="AL709" s="275"/>
      <c r="AM709" s="275"/>
      <c r="AN709" s="273"/>
      <c r="AO709" s="274"/>
      <c r="AP709" s="275"/>
      <c r="AQ709" s="275"/>
      <c r="AR709" s="273"/>
      <c r="AS709" s="274"/>
      <c r="AT709" s="275"/>
      <c r="AU709" s="275"/>
      <c r="AV709" s="273"/>
      <c r="AW709" s="274"/>
      <c r="AX709" s="275"/>
      <c r="AY709" s="275"/>
      <c r="AZ709" s="273"/>
      <c r="BA709" s="274"/>
      <c r="BB709" s="275"/>
      <c r="BC709" s="275"/>
      <c r="BD709" s="273"/>
      <c r="BE709" s="274"/>
      <c r="BF709" s="275"/>
      <c r="BG709" s="275"/>
    </row>
    <row r="710">
      <c r="D710" s="273"/>
      <c r="E710" s="274"/>
      <c r="F710" s="275"/>
      <c r="G710" s="275"/>
      <c r="H710" s="273"/>
      <c r="I710" s="274"/>
      <c r="J710" s="275"/>
      <c r="K710" s="275"/>
      <c r="L710" s="273"/>
      <c r="M710" s="274"/>
      <c r="N710" s="275"/>
      <c r="O710" s="275"/>
      <c r="P710" s="273"/>
      <c r="Q710" s="274"/>
      <c r="R710" s="275"/>
      <c r="S710" s="278"/>
      <c r="T710" s="273"/>
      <c r="U710" s="274"/>
      <c r="V710" s="275"/>
      <c r="W710" s="275"/>
      <c r="X710" s="273"/>
      <c r="Y710" s="274"/>
      <c r="Z710" s="275"/>
      <c r="AA710" s="275"/>
      <c r="AB710" s="273"/>
      <c r="AC710" s="274"/>
      <c r="AD710" s="275"/>
      <c r="AE710" s="275"/>
      <c r="AF710" s="279"/>
      <c r="AG710" s="274"/>
      <c r="AH710" s="275"/>
      <c r="AI710" s="275"/>
      <c r="AJ710" s="273"/>
      <c r="AK710" s="274"/>
      <c r="AL710" s="275"/>
      <c r="AM710" s="275"/>
      <c r="AN710" s="273"/>
      <c r="AO710" s="274"/>
      <c r="AP710" s="275"/>
      <c r="AQ710" s="275"/>
      <c r="AR710" s="273"/>
      <c r="AS710" s="274"/>
      <c r="AT710" s="275"/>
      <c r="AU710" s="275"/>
      <c r="AV710" s="273"/>
      <c r="AW710" s="274"/>
      <c r="AX710" s="275"/>
      <c r="AY710" s="275"/>
      <c r="AZ710" s="273"/>
      <c r="BA710" s="274"/>
      <c r="BB710" s="275"/>
      <c r="BC710" s="275"/>
      <c r="BD710" s="273"/>
      <c r="BE710" s="274"/>
      <c r="BF710" s="275"/>
      <c r="BG710" s="275"/>
    </row>
    <row r="711">
      <c r="D711" s="273"/>
      <c r="E711" s="274"/>
      <c r="F711" s="275"/>
      <c r="G711" s="275"/>
      <c r="H711" s="273"/>
      <c r="I711" s="274"/>
      <c r="J711" s="275"/>
      <c r="K711" s="275"/>
      <c r="L711" s="273"/>
      <c r="M711" s="274"/>
      <c r="N711" s="275"/>
      <c r="O711" s="275"/>
      <c r="P711" s="273"/>
      <c r="Q711" s="274"/>
      <c r="R711" s="275"/>
      <c r="S711" s="278"/>
      <c r="T711" s="273"/>
      <c r="U711" s="274"/>
      <c r="V711" s="275"/>
      <c r="W711" s="275"/>
      <c r="X711" s="273"/>
      <c r="Y711" s="274"/>
      <c r="Z711" s="275"/>
      <c r="AA711" s="275"/>
      <c r="AB711" s="273"/>
      <c r="AC711" s="274"/>
      <c r="AD711" s="275"/>
      <c r="AE711" s="275"/>
      <c r="AF711" s="279"/>
      <c r="AG711" s="274"/>
      <c r="AH711" s="275"/>
      <c r="AI711" s="275"/>
      <c r="AJ711" s="273"/>
      <c r="AK711" s="274"/>
      <c r="AL711" s="275"/>
      <c r="AM711" s="275"/>
      <c r="AN711" s="273"/>
      <c r="AO711" s="274"/>
      <c r="AP711" s="275"/>
      <c r="AQ711" s="275"/>
      <c r="AR711" s="273"/>
      <c r="AS711" s="274"/>
      <c r="AT711" s="275"/>
      <c r="AU711" s="275"/>
      <c r="AV711" s="273"/>
      <c r="AW711" s="274"/>
      <c r="AX711" s="275"/>
      <c r="AY711" s="275"/>
      <c r="AZ711" s="273"/>
      <c r="BA711" s="274"/>
      <c r="BB711" s="275"/>
      <c r="BC711" s="275"/>
      <c r="BD711" s="273"/>
      <c r="BE711" s="274"/>
      <c r="BF711" s="275"/>
      <c r="BG711" s="275"/>
    </row>
    <row r="712">
      <c r="D712" s="273"/>
      <c r="E712" s="274"/>
      <c r="F712" s="275"/>
      <c r="G712" s="275"/>
      <c r="H712" s="273"/>
      <c r="I712" s="274"/>
      <c r="J712" s="275"/>
      <c r="K712" s="275"/>
      <c r="L712" s="273"/>
      <c r="M712" s="274"/>
      <c r="N712" s="275"/>
      <c r="O712" s="275"/>
      <c r="P712" s="273"/>
      <c r="Q712" s="274"/>
      <c r="R712" s="275"/>
      <c r="S712" s="278"/>
      <c r="T712" s="273"/>
      <c r="U712" s="274"/>
      <c r="V712" s="275"/>
      <c r="W712" s="275"/>
      <c r="X712" s="273"/>
      <c r="Y712" s="274"/>
      <c r="Z712" s="275"/>
      <c r="AA712" s="275"/>
      <c r="AB712" s="273"/>
      <c r="AC712" s="274"/>
      <c r="AD712" s="275"/>
      <c r="AE712" s="275"/>
      <c r="AF712" s="279"/>
      <c r="AG712" s="274"/>
      <c r="AH712" s="275"/>
      <c r="AI712" s="275"/>
      <c r="AJ712" s="273"/>
      <c r="AK712" s="274"/>
      <c r="AL712" s="275"/>
      <c r="AM712" s="275"/>
      <c r="AN712" s="273"/>
      <c r="AO712" s="274"/>
      <c r="AP712" s="275"/>
      <c r="AQ712" s="275"/>
      <c r="AR712" s="273"/>
      <c r="AS712" s="274"/>
      <c r="AT712" s="275"/>
      <c r="AU712" s="275"/>
      <c r="AV712" s="273"/>
      <c r="AW712" s="274"/>
      <c r="AX712" s="275"/>
      <c r="AY712" s="275"/>
      <c r="AZ712" s="273"/>
      <c r="BA712" s="274"/>
      <c r="BB712" s="275"/>
      <c r="BC712" s="275"/>
      <c r="BD712" s="273"/>
      <c r="BE712" s="274"/>
      <c r="BF712" s="275"/>
      <c r="BG712" s="275"/>
    </row>
    <row r="713">
      <c r="D713" s="273"/>
      <c r="E713" s="274"/>
      <c r="F713" s="275"/>
      <c r="G713" s="275"/>
      <c r="H713" s="273"/>
      <c r="I713" s="274"/>
      <c r="J713" s="275"/>
      <c r="K713" s="275"/>
      <c r="L713" s="273"/>
      <c r="M713" s="274"/>
      <c r="N713" s="275"/>
      <c r="O713" s="275"/>
      <c r="P713" s="273"/>
      <c r="Q713" s="274"/>
      <c r="R713" s="275"/>
      <c r="S713" s="278"/>
      <c r="T713" s="273"/>
      <c r="U713" s="274"/>
      <c r="V713" s="275"/>
      <c r="W713" s="275"/>
      <c r="X713" s="273"/>
      <c r="Y713" s="274"/>
      <c r="Z713" s="275"/>
      <c r="AA713" s="275"/>
      <c r="AB713" s="273"/>
      <c r="AC713" s="274"/>
      <c r="AD713" s="275"/>
      <c r="AE713" s="275"/>
      <c r="AF713" s="279"/>
      <c r="AG713" s="274"/>
      <c r="AH713" s="275"/>
      <c r="AI713" s="275"/>
      <c r="AJ713" s="273"/>
      <c r="AK713" s="274"/>
      <c r="AL713" s="275"/>
      <c r="AM713" s="275"/>
      <c r="AN713" s="273"/>
      <c r="AO713" s="274"/>
      <c r="AP713" s="275"/>
      <c r="AQ713" s="275"/>
      <c r="AR713" s="273"/>
      <c r="AS713" s="274"/>
      <c r="AT713" s="275"/>
      <c r="AU713" s="275"/>
      <c r="AV713" s="273"/>
      <c r="AW713" s="274"/>
      <c r="AX713" s="275"/>
      <c r="AY713" s="275"/>
      <c r="AZ713" s="273"/>
      <c r="BA713" s="274"/>
      <c r="BB713" s="275"/>
      <c r="BC713" s="275"/>
      <c r="BD713" s="273"/>
      <c r="BE713" s="274"/>
      <c r="BF713" s="275"/>
      <c r="BG713" s="275"/>
    </row>
    <row r="714">
      <c r="D714" s="273"/>
      <c r="E714" s="274"/>
      <c r="F714" s="275"/>
      <c r="G714" s="275"/>
      <c r="H714" s="273"/>
      <c r="I714" s="274"/>
      <c r="J714" s="275"/>
      <c r="K714" s="275"/>
      <c r="L714" s="273"/>
      <c r="M714" s="274"/>
      <c r="N714" s="275"/>
      <c r="O714" s="275"/>
      <c r="P714" s="273"/>
      <c r="Q714" s="274"/>
      <c r="R714" s="275"/>
      <c r="S714" s="278"/>
      <c r="T714" s="273"/>
      <c r="U714" s="274"/>
      <c r="V714" s="275"/>
      <c r="W714" s="275"/>
      <c r="X714" s="273"/>
      <c r="Y714" s="274"/>
      <c r="Z714" s="275"/>
      <c r="AA714" s="275"/>
      <c r="AB714" s="273"/>
      <c r="AC714" s="274"/>
      <c r="AD714" s="275"/>
      <c r="AE714" s="275"/>
      <c r="AF714" s="279"/>
      <c r="AG714" s="274"/>
      <c r="AH714" s="275"/>
      <c r="AI714" s="275"/>
      <c r="AJ714" s="273"/>
      <c r="AK714" s="274"/>
      <c r="AL714" s="275"/>
      <c r="AM714" s="275"/>
      <c r="AN714" s="273"/>
      <c r="AO714" s="274"/>
      <c r="AP714" s="275"/>
      <c r="AQ714" s="275"/>
      <c r="AR714" s="273"/>
      <c r="AS714" s="274"/>
      <c r="AT714" s="275"/>
      <c r="AU714" s="275"/>
      <c r="AV714" s="273"/>
      <c r="AW714" s="274"/>
      <c r="AX714" s="275"/>
      <c r="AY714" s="275"/>
      <c r="AZ714" s="273"/>
      <c r="BA714" s="274"/>
      <c r="BB714" s="275"/>
      <c r="BC714" s="275"/>
      <c r="BD714" s="273"/>
      <c r="BE714" s="274"/>
      <c r="BF714" s="275"/>
      <c r="BG714" s="275"/>
    </row>
    <row r="715">
      <c r="D715" s="273"/>
      <c r="E715" s="274"/>
      <c r="F715" s="275"/>
      <c r="G715" s="275"/>
      <c r="H715" s="273"/>
      <c r="I715" s="274"/>
      <c r="J715" s="275"/>
      <c r="K715" s="275"/>
      <c r="L715" s="273"/>
      <c r="M715" s="274"/>
      <c r="N715" s="275"/>
      <c r="O715" s="275"/>
      <c r="P715" s="273"/>
      <c r="Q715" s="274"/>
      <c r="R715" s="275"/>
      <c r="S715" s="278"/>
      <c r="T715" s="273"/>
      <c r="U715" s="274"/>
      <c r="V715" s="275"/>
      <c r="W715" s="275"/>
      <c r="X715" s="273"/>
      <c r="Y715" s="274"/>
      <c r="Z715" s="275"/>
      <c r="AA715" s="275"/>
      <c r="AB715" s="273"/>
      <c r="AC715" s="274"/>
      <c r="AD715" s="275"/>
      <c r="AE715" s="275"/>
      <c r="AF715" s="279"/>
      <c r="AG715" s="274"/>
      <c r="AH715" s="275"/>
      <c r="AI715" s="275"/>
      <c r="AJ715" s="273"/>
      <c r="AK715" s="274"/>
      <c r="AL715" s="275"/>
      <c r="AM715" s="275"/>
      <c r="AN715" s="273"/>
      <c r="AO715" s="274"/>
      <c r="AP715" s="275"/>
      <c r="AQ715" s="275"/>
      <c r="AR715" s="273"/>
      <c r="AS715" s="274"/>
      <c r="AT715" s="275"/>
      <c r="AU715" s="275"/>
      <c r="AV715" s="273"/>
      <c r="AW715" s="274"/>
      <c r="AX715" s="275"/>
      <c r="AY715" s="275"/>
      <c r="AZ715" s="273"/>
      <c r="BA715" s="274"/>
      <c r="BB715" s="275"/>
      <c r="BC715" s="275"/>
      <c r="BD715" s="273"/>
      <c r="BE715" s="274"/>
      <c r="BF715" s="275"/>
      <c r="BG715" s="275"/>
    </row>
    <row r="716">
      <c r="D716" s="273"/>
      <c r="E716" s="274"/>
      <c r="F716" s="275"/>
      <c r="G716" s="275"/>
      <c r="H716" s="273"/>
      <c r="I716" s="274"/>
      <c r="J716" s="275"/>
      <c r="K716" s="275"/>
      <c r="L716" s="273"/>
      <c r="M716" s="274"/>
      <c r="N716" s="275"/>
      <c r="O716" s="275"/>
      <c r="P716" s="273"/>
      <c r="Q716" s="274"/>
      <c r="R716" s="275"/>
      <c r="S716" s="278"/>
      <c r="T716" s="273"/>
      <c r="U716" s="274"/>
      <c r="V716" s="275"/>
      <c r="W716" s="275"/>
      <c r="X716" s="273"/>
      <c r="Y716" s="274"/>
      <c r="Z716" s="275"/>
      <c r="AA716" s="275"/>
      <c r="AB716" s="273"/>
      <c r="AC716" s="274"/>
      <c r="AD716" s="275"/>
      <c r="AE716" s="275"/>
      <c r="AF716" s="279"/>
      <c r="AG716" s="274"/>
      <c r="AH716" s="275"/>
      <c r="AI716" s="275"/>
      <c r="AJ716" s="273"/>
      <c r="AK716" s="274"/>
      <c r="AL716" s="275"/>
      <c r="AM716" s="275"/>
      <c r="AN716" s="273"/>
      <c r="AO716" s="274"/>
      <c r="AP716" s="275"/>
      <c r="AQ716" s="275"/>
      <c r="AR716" s="273"/>
      <c r="AS716" s="274"/>
      <c r="AT716" s="275"/>
      <c r="AU716" s="275"/>
      <c r="AV716" s="273"/>
      <c r="AW716" s="274"/>
      <c r="AX716" s="275"/>
      <c r="AY716" s="275"/>
      <c r="AZ716" s="273"/>
      <c r="BA716" s="274"/>
      <c r="BB716" s="275"/>
      <c r="BC716" s="275"/>
      <c r="BD716" s="273"/>
      <c r="BE716" s="274"/>
      <c r="BF716" s="275"/>
      <c r="BG716" s="275"/>
    </row>
    <row r="717">
      <c r="D717" s="273"/>
      <c r="E717" s="274"/>
      <c r="F717" s="275"/>
      <c r="G717" s="275"/>
      <c r="H717" s="273"/>
      <c r="I717" s="274"/>
      <c r="J717" s="275"/>
      <c r="K717" s="275"/>
      <c r="L717" s="273"/>
      <c r="M717" s="274"/>
      <c r="N717" s="275"/>
      <c r="O717" s="275"/>
      <c r="P717" s="273"/>
      <c r="Q717" s="274"/>
      <c r="R717" s="275"/>
      <c r="S717" s="278"/>
      <c r="T717" s="273"/>
      <c r="U717" s="274"/>
      <c r="V717" s="275"/>
      <c r="W717" s="275"/>
      <c r="X717" s="273"/>
      <c r="Y717" s="274"/>
      <c r="Z717" s="275"/>
      <c r="AA717" s="275"/>
      <c r="AB717" s="273"/>
      <c r="AC717" s="274"/>
      <c r="AD717" s="275"/>
      <c r="AE717" s="275"/>
      <c r="AF717" s="279"/>
      <c r="AG717" s="274"/>
      <c r="AH717" s="275"/>
      <c r="AI717" s="275"/>
      <c r="AJ717" s="273"/>
      <c r="AK717" s="274"/>
      <c r="AL717" s="275"/>
      <c r="AM717" s="275"/>
      <c r="AN717" s="273"/>
      <c r="AO717" s="274"/>
      <c r="AP717" s="275"/>
      <c r="AQ717" s="275"/>
      <c r="AR717" s="273"/>
      <c r="AS717" s="274"/>
      <c r="AT717" s="275"/>
      <c r="AU717" s="275"/>
      <c r="AV717" s="273"/>
      <c r="AW717" s="274"/>
      <c r="AX717" s="275"/>
      <c r="AY717" s="275"/>
      <c r="AZ717" s="273"/>
      <c r="BA717" s="274"/>
      <c r="BB717" s="275"/>
      <c r="BC717" s="275"/>
      <c r="BD717" s="273"/>
      <c r="BE717" s="274"/>
      <c r="BF717" s="275"/>
      <c r="BG717" s="275"/>
    </row>
    <row r="718">
      <c r="D718" s="273"/>
      <c r="E718" s="274"/>
      <c r="F718" s="275"/>
      <c r="G718" s="275"/>
      <c r="H718" s="273"/>
      <c r="I718" s="274"/>
      <c r="J718" s="275"/>
      <c r="K718" s="275"/>
      <c r="L718" s="273"/>
      <c r="M718" s="274"/>
      <c r="N718" s="275"/>
      <c r="O718" s="275"/>
      <c r="P718" s="273"/>
      <c r="Q718" s="274"/>
      <c r="R718" s="275"/>
      <c r="S718" s="278"/>
      <c r="T718" s="273"/>
      <c r="U718" s="274"/>
      <c r="V718" s="275"/>
      <c r="W718" s="275"/>
      <c r="X718" s="273"/>
      <c r="Y718" s="274"/>
      <c r="Z718" s="275"/>
      <c r="AA718" s="275"/>
      <c r="AB718" s="273"/>
      <c r="AC718" s="274"/>
      <c r="AD718" s="275"/>
      <c r="AE718" s="275"/>
      <c r="AF718" s="279"/>
      <c r="AG718" s="274"/>
      <c r="AH718" s="275"/>
      <c r="AI718" s="275"/>
      <c r="AJ718" s="273"/>
      <c r="AK718" s="274"/>
      <c r="AL718" s="275"/>
      <c r="AM718" s="275"/>
      <c r="AN718" s="273"/>
      <c r="AO718" s="274"/>
      <c r="AP718" s="275"/>
      <c r="AQ718" s="275"/>
      <c r="AR718" s="273"/>
      <c r="AS718" s="274"/>
      <c r="AT718" s="275"/>
      <c r="AU718" s="275"/>
      <c r="AV718" s="273"/>
      <c r="AW718" s="274"/>
      <c r="AX718" s="275"/>
      <c r="AY718" s="275"/>
      <c r="AZ718" s="273"/>
      <c r="BA718" s="274"/>
      <c r="BB718" s="275"/>
      <c r="BC718" s="275"/>
      <c r="BD718" s="273"/>
      <c r="BE718" s="274"/>
      <c r="BF718" s="275"/>
      <c r="BG718" s="275"/>
    </row>
    <row r="719">
      <c r="D719" s="273"/>
      <c r="E719" s="274"/>
      <c r="F719" s="275"/>
      <c r="G719" s="275"/>
      <c r="H719" s="273"/>
      <c r="I719" s="274"/>
      <c r="J719" s="275"/>
      <c r="K719" s="275"/>
      <c r="L719" s="273"/>
      <c r="M719" s="274"/>
      <c r="N719" s="275"/>
      <c r="O719" s="275"/>
      <c r="P719" s="273"/>
      <c r="Q719" s="274"/>
      <c r="R719" s="275"/>
      <c r="S719" s="278"/>
      <c r="T719" s="273"/>
      <c r="U719" s="274"/>
      <c r="V719" s="275"/>
      <c r="W719" s="275"/>
      <c r="X719" s="273"/>
      <c r="Y719" s="274"/>
      <c r="Z719" s="275"/>
      <c r="AA719" s="275"/>
      <c r="AB719" s="273"/>
      <c r="AC719" s="274"/>
      <c r="AD719" s="275"/>
      <c r="AE719" s="275"/>
      <c r="AF719" s="279"/>
      <c r="AG719" s="274"/>
      <c r="AH719" s="275"/>
      <c r="AI719" s="275"/>
      <c r="AJ719" s="273"/>
      <c r="AK719" s="274"/>
      <c r="AL719" s="275"/>
      <c r="AM719" s="275"/>
      <c r="AN719" s="273"/>
      <c r="AO719" s="274"/>
      <c r="AP719" s="275"/>
      <c r="AQ719" s="275"/>
      <c r="AR719" s="273"/>
      <c r="AS719" s="274"/>
      <c r="AT719" s="275"/>
      <c r="AU719" s="275"/>
      <c r="AV719" s="273"/>
      <c r="AW719" s="274"/>
      <c r="AX719" s="275"/>
      <c r="AY719" s="275"/>
      <c r="AZ719" s="273"/>
      <c r="BA719" s="274"/>
      <c r="BB719" s="275"/>
      <c r="BC719" s="275"/>
      <c r="BD719" s="273"/>
      <c r="BE719" s="274"/>
      <c r="BF719" s="275"/>
      <c r="BG719" s="275"/>
    </row>
    <row r="720">
      <c r="D720" s="273"/>
      <c r="E720" s="274"/>
      <c r="F720" s="275"/>
      <c r="G720" s="275"/>
      <c r="H720" s="273"/>
      <c r="I720" s="274"/>
      <c r="J720" s="275"/>
      <c r="K720" s="275"/>
      <c r="L720" s="273"/>
      <c r="M720" s="274"/>
      <c r="N720" s="275"/>
      <c r="O720" s="275"/>
      <c r="P720" s="273"/>
      <c r="Q720" s="274"/>
      <c r="R720" s="275"/>
      <c r="S720" s="278"/>
      <c r="T720" s="273"/>
      <c r="U720" s="274"/>
      <c r="V720" s="275"/>
      <c r="W720" s="275"/>
      <c r="X720" s="273"/>
      <c r="Y720" s="274"/>
      <c r="Z720" s="275"/>
      <c r="AA720" s="275"/>
      <c r="AB720" s="273"/>
      <c r="AC720" s="274"/>
      <c r="AD720" s="275"/>
      <c r="AE720" s="275"/>
      <c r="AF720" s="279"/>
      <c r="AG720" s="274"/>
      <c r="AH720" s="275"/>
      <c r="AI720" s="275"/>
      <c r="AJ720" s="273"/>
      <c r="AK720" s="274"/>
      <c r="AL720" s="275"/>
      <c r="AM720" s="275"/>
      <c r="AN720" s="273"/>
      <c r="AO720" s="274"/>
      <c r="AP720" s="275"/>
      <c r="AQ720" s="275"/>
      <c r="AR720" s="273"/>
      <c r="AS720" s="274"/>
      <c r="AT720" s="275"/>
      <c r="AU720" s="275"/>
      <c r="AV720" s="273"/>
      <c r="AW720" s="274"/>
      <c r="AX720" s="275"/>
      <c r="AY720" s="275"/>
      <c r="AZ720" s="273"/>
      <c r="BA720" s="274"/>
      <c r="BB720" s="275"/>
      <c r="BC720" s="275"/>
      <c r="BD720" s="273"/>
      <c r="BE720" s="274"/>
      <c r="BF720" s="275"/>
      <c r="BG720" s="275"/>
    </row>
    <row r="721">
      <c r="D721" s="273"/>
      <c r="E721" s="274"/>
      <c r="F721" s="275"/>
      <c r="G721" s="275"/>
      <c r="H721" s="273"/>
      <c r="I721" s="274"/>
      <c r="J721" s="275"/>
      <c r="K721" s="275"/>
      <c r="L721" s="273"/>
      <c r="M721" s="274"/>
      <c r="N721" s="275"/>
      <c r="O721" s="275"/>
      <c r="P721" s="273"/>
      <c r="Q721" s="274"/>
      <c r="R721" s="275"/>
      <c r="S721" s="278"/>
      <c r="T721" s="273"/>
      <c r="U721" s="274"/>
      <c r="V721" s="275"/>
      <c r="W721" s="275"/>
      <c r="X721" s="273"/>
      <c r="Y721" s="274"/>
      <c r="Z721" s="275"/>
      <c r="AA721" s="275"/>
      <c r="AB721" s="273"/>
      <c r="AC721" s="274"/>
      <c r="AD721" s="275"/>
      <c r="AE721" s="275"/>
      <c r="AF721" s="279"/>
      <c r="AG721" s="274"/>
      <c r="AH721" s="275"/>
      <c r="AI721" s="275"/>
      <c r="AJ721" s="273"/>
      <c r="AK721" s="274"/>
      <c r="AL721" s="275"/>
      <c r="AM721" s="275"/>
      <c r="AN721" s="273"/>
      <c r="AO721" s="274"/>
      <c r="AP721" s="275"/>
      <c r="AQ721" s="275"/>
      <c r="AR721" s="273"/>
      <c r="AS721" s="274"/>
      <c r="AT721" s="275"/>
      <c r="AU721" s="275"/>
      <c r="AV721" s="273"/>
      <c r="AW721" s="274"/>
      <c r="AX721" s="275"/>
      <c r="AY721" s="275"/>
      <c r="AZ721" s="273"/>
      <c r="BA721" s="274"/>
      <c r="BB721" s="275"/>
      <c r="BC721" s="275"/>
      <c r="BD721" s="273"/>
      <c r="BE721" s="274"/>
      <c r="BF721" s="275"/>
      <c r="BG721" s="275"/>
    </row>
    <row r="722">
      <c r="D722" s="273"/>
      <c r="E722" s="274"/>
      <c r="F722" s="275"/>
      <c r="G722" s="275"/>
      <c r="H722" s="273"/>
      <c r="I722" s="274"/>
      <c r="J722" s="275"/>
      <c r="K722" s="275"/>
      <c r="L722" s="273"/>
      <c r="M722" s="274"/>
      <c r="N722" s="275"/>
      <c r="O722" s="275"/>
      <c r="P722" s="273"/>
      <c r="Q722" s="274"/>
      <c r="R722" s="275"/>
      <c r="S722" s="278"/>
      <c r="T722" s="273"/>
      <c r="U722" s="274"/>
      <c r="V722" s="275"/>
      <c r="W722" s="275"/>
      <c r="X722" s="273"/>
      <c r="Y722" s="274"/>
      <c r="Z722" s="275"/>
      <c r="AA722" s="275"/>
      <c r="AB722" s="273"/>
      <c r="AC722" s="274"/>
      <c r="AD722" s="275"/>
      <c r="AE722" s="275"/>
      <c r="AF722" s="279"/>
      <c r="AG722" s="274"/>
      <c r="AH722" s="275"/>
      <c r="AI722" s="275"/>
      <c r="AJ722" s="273"/>
      <c r="AK722" s="274"/>
      <c r="AL722" s="275"/>
      <c r="AM722" s="275"/>
      <c r="AN722" s="273"/>
      <c r="AO722" s="274"/>
      <c r="AP722" s="275"/>
      <c r="AQ722" s="275"/>
      <c r="AR722" s="273"/>
      <c r="AS722" s="274"/>
      <c r="AT722" s="275"/>
      <c r="AU722" s="275"/>
      <c r="AV722" s="273"/>
      <c r="AW722" s="274"/>
      <c r="AX722" s="275"/>
      <c r="AY722" s="275"/>
      <c r="AZ722" s="273"/>
      <c r="BA722" s="274"/>
      <c r="BB722" s="275"/>
      <c r="BC722" s="275"/>
      <c r="BD722" s="273"/>
      <c r="BE722" s="274"/>
      <c r="BF722" s="275"/>
      <c r="BG722" s="275"/>
    </row>
    <row r="723">
      <c r="D723" s="273"/>
      <c r="E723" s="274"/>
      <c r="F723" s="275"/>
      <c r="G723" s="275"/>
      <c r="H723" s="273"/>
      <c r="I723" s="274"/>
      <c r="J723" s="275"/>
      <c r="K723" s="275"/>
      <c r="L723" s="273"/>
      <c r="M723" s="274"/>
      <c r="N723" s="275"/>
      <c r="O723" s="275"/>
      <c r="P723" s="273"/>
      <c r="Q723" s="274"/>
      <c r="R723" s="275"/>
      <c r="S723" s="278"/>
      <c r="T723" s="273"/>
      <c r="U723" s="274"/>
      <c r="V723" s="275"/>
      <c r="W723" s="275"/>
      <c r="X723" s="273"/>
      <c r="Y723" s="274"/>
      <c r="Z723" s="275"/>
      <c r="AA723" s="275"/>
      <c r="AB723" s="273"/>
      <c r="AC723" s="274"/>
      <c r="AD723" s="275"/>
      <c r="AE723" s="275"/>
      <c r="AF723" s="279"/>
      <c r="AG723" s="274"/>
      <c r="AH723" s="275"/>
      <c r="AI723" s="275"/>
      <c r="AJ723" s="273"/>
      <c r="AK723" s="274"/>
      <c r="AL723" s="275"/>
      <c r="AM723" s="275"/>
      <c r="AN723" s="273"/>
      <c r="AO723" s="274"/>
      <c r="AP723" s="275"/>
      <c r="AQ723" s="275"/>
      <c r="AR723" s="273"/>
      <c r="AS723" s="274"/>
      <c r="AT723" s="275"/>
      <c r="AU723" s="275"/>
      <c r="AV723" s="273"/>
      <c r="AW723" s="274"/>
      <c r="AX723" s="275"/>
      <c r="AY723" s="275"/>
      <c r="AZ723" s="273"/>
      <c r="BA723" s="274"/>
      <c r="BB723" s="275"/>
      <c r="BC723" s="275"/>
      <c r="BD723" s="273"/>
      <c r="BE723" s="274"/>
      <c r="BF723" s="275"/>
      <c r="BG723" s="275"/>
    </row>
    <row r="724">
      <c r="D724" s="273"/>
      <c r="E724" s="274"/>
      <c r="F724" s="275"/>
      <c r="G724" s="275"/>
      <c r="H724" s="273"/>
      <c r="I724" s="274"/>
      <c r="J724" s="275"/>
      <c r="K724" s="275"/>
      <c r="L724" s="273"/>
      <c r="M724" s="274"/>
      <c r="N724" s="275"/>
      <c r="O724" s="275"/>
      <c r="P724" s="273"/>
      <c r="Q724" s="274"/>
      <c r="R724" s="275"/>
      <c r="S724" s="278"/>
      <c r="T724" s="273"/>
      <c r="U724" s="274"/>
      <c r="V724" s="275"/>
      <c r="W724" s="275"/>
      <c r="X724" s="273"/>
      <c r="Y724" s="274"/>
      <c r="Z724" s="275"/>
      <c r="AA724" s="275"/>
      <c r="AB724" s="273"/>
      <c r="AC724" s="274"/>
      <c r="AD724" s="275"/>
      <c r="AE724" s="275"/>
      <c r="AF724" s="279"/>
      <c r="AG724" s="274"/>
      <c r="AH724" s="275"/>
      <c r="AI724" s="275"/>
      <c r="AJ724" s="273"/>
      <c r="AK724" s="274"/>
      <c r="AL724" s="275"/>
      <c r="AM724" s="275"/>
      <c r="AN724" s="273"/>
      <c r="AO724" s="274"/>
      <c r="AP724" s="275"/>
      <c r="AQ724" s="275"/>
      <c r="AR724" s="273"/>
      <c r="AS724" s="274"/>
      <c r="AT724" s="275"/>
      <c r="AU724" s="275"/>
      <c r="AV724" s="273"/>
      <c r="AW724" s="274"/>
      <c r="AX724" s="275"/>
      <c r="AY724" s="275"/>
      <c r="AZ724" s="273"/>
      <c r="BA724" s="274"/>
      <c r="BB724" s="275"/>
      <c r="BC724" s="275"/>
      <c r="BD724" s="273"/>
      <c r="BE724" s="274"/>
      <c r="BF724" s="275"/>
      <c r="BG724" s="275"/>
    </row>
    <row r="725">
      <c r="D725" s="273"/>
      <c r="E725" s="274"/>
      <c r="F725" s="275"/>
      <c r="G725" s="275"/>
      <c r="H725" s="273"/>
      <c r="I725" s="274"/>
      <c r="J725" s="275"/>
      <c r="K725" s="275"/>
      <c r="L725" s="273"/>
      <c r="M725" s="274"/>
      <c r="N725" s="275"/>
      <c r="O725" s="275"/>
      <c r="P725" s="273"/>
      <c r="Q725" s="274"/>
      <c r="R725" s="275"/>
      <c r="S725" s="278"/>
      <c r="T725" s="273"/>
      <c r="U725" s="274"/>
      <c r="V725" s="275"/>
      <c r="W725" s="275"/>
      <c r="X725" s="273"/>
      <c r="Y725" s="274"/>
      <c r="Z725" s="275"/>
      <c r="AA725" s="275"/>
      <c r="AB725" s="273"/>
      <c r="AC725" s="274"/>
      <c r="AD725" s="275"/>
      <c r="AE725" s="275"/>
      <c r="AF725" s="279"/>
      <c r="AG725" s="274"/>
      <c r="AH725" s="275"/>
      <c r="AI725" s="275"/>
      <c r="AJ725" s="273"/>
      <c r="AK725" s="274"/>
      <c r="AL725" s="275"/>
      <c r="AM725" s="275"/>
      <c r="AN725" s="273"/>
      <c r="AO725" s="274"/>
      <c r="AP725" s="275"/>
      <c r="AQ725" s="275"/>
      <c r="AR725" s="273"/>
      <c r="AS725" s="274"/>
      <c r="AT725" s="275"/>
      <c r="AU725" s="275"/>
      <c r="AV725" s="273"/>
      <c r="AW725" s="274"/>
      <c r="AX725" s="275"/>
      <c r="AY725" s="275"/>
      <c r="AZ725" s="273"/>
      <c r="BA725" s="274"/>
      <c r="BB725" s="275"/>
      <c r="BC725" s="275"/>
      <c r="BD725" s="273"/>
      <c r="BE725" s="274"/>
      <c r="BF725" s="275"/>
      <c r="BG725" s="275"/>
    </row>
    <row r="726">
      <c r="D726" s="273"/>
      <c r="E726" s="274"/>
      <c r="F726" s="275"/>
      <c r="G726" s="275"/>
      <c r="H726" s="273"/>
      <c r="I726" s="274"/>
      <c r="J726" s="275"/>
      <c r="K726" s="275"/>
      <c r="L726" s="273"/>
      <c r="M726" s="274"/>
      <c r="N726" s="275"/>
      <c r="O726" s="275"/>
      <c r="P726" s="273"/>
      <c r="Q726" s="274"/>
      <c r="R726" s="275"/>
      <c r="S726" s="278"/>
      <c r="T726" s="273"/>
      <c r="U726" s="274"/>
      <c r="V726" s="275"/>
      <c r="W726" s="275"/>
      <c r="X726" s="273"/>
      <c r="Y726" s="274"/>
      <c r="Z726" s="275"/>
      <c r="AA726" s="275"/>
      <c r="AB726" s="273"/>
      <c r="AC726" s="274"/>
      <c r="AD726" s="275"/>
      <c r="AE726" s="275"/>
      <c r="AF726" s="279"/>
      <c r="AG726" s="274"/>
      <c r="AH726" s="275"/>
      <c r="AI726" s="275"/>
      <c r="AJ726" s="273"/>
      <c r="AK726" s="274"/>
      <c r="AL726" s="275"/>
      <c r="AM726" s="275"/>
      <c r="AN726" s="273"/>
      <c r="AO726" s="274"/>
      <c r="AP726" s="275"/>
      <c r="AQ726" s="275"/>
      <c r="AR726" s="273"/>
      <c r="AS726" s="274"/>
      <c r="AT726" s="275"/>
      <c r="AU726" s="275"/>
      <c r="AV726" s="273"/>
      <c r="AW726" s="274"/>
      <c r="AX726" s="275"/>
      <c r="AY726" s="275"/>
      <c r="AZ726" s="273"/>
      <c r="BA726" s="274"/>
      <c r="BB726" s="275"/>
      <c r="BC726" s="275"/>
      <c r="BD726" s="273"/>
      <c r="BE726" s="274"/>
      <c r="BF726" s="275"/>
      <c r="BG726" s="275"/>
    </row>
    <row r="727">
      <c r="D727" s="273"/>
      <c r="E727" s="274"/>
      <c r="F727" s="275"/>
      <c r="G727" s="275"/>
      <c r="H727" s="273"/>
      <c r="I727" s="274"/>
      <c r="J727" s="275"/>
      <c r="K727" s="275"/>
      <c r="L727" s="273"/>
      <c r="M727" s="274"/>
      <c r="N727" s="275"/>
      <c r="O727" s="275"/>
      <c r="P727" s="273"/>
      <c r="Q727" s="274"/>
      <c r="R727" s="275"/>
      <c r="S727" s="278"/>
      <c r="T727" s="273"/>
      <c r="U727" s="274"/>
      <c r="V727" s="275"/>
      <c r="W727" s="275"/>
      <c r="X727" s="273"/>
      <c r="Y727" s="274"/>
      <c r="Z727" s="275"/>
      <c r="AA727" s="275"/>
      <c r="AB727" s="273"/>
      <c r="AC727" s="274"/>
      <c r="AD727" s="275"/>
      <c r="AE727" s="275"/>
      <c r="AF727" s="279"/>
      <c r="AG727" s="274"/>
      <c r="AH727" s="275"/>
      <c r="AI727" s="275"/>
      <c r="AJ727" s="273"/>
      <c r="AK727" s="274"/>
      <c r="AL727" s="275"/>
      <c r="AM727" s="275"/>
      <c r="AN727" s="273"/>
      <c r="AO727" s="274"/>
      <c r="AP727" s="275"/>
      <c r="AQ727" s="275"/>
      <c r="AR727" s="273"/>
      <c r="AS727" s="274"/>
      <c r="AT727" s="275"/>
      <c r="AU727" s="275"/>
      <c r="AV727" s="273"/>
      <c r="AW727" s="274"/>
      <c r="AX727" s="275"/>
      <c r="AY727" s="275"/>
      <c r="AZ727" s="273"/>
      <c r="BA727" s="274"/>
      <c r="BB727" s="275"/>
      <c r="BC727" s="275"/>
      <c r="BD727" s="273"/>
      <c r="BE727" s="274"/>
      <c r="BF727" s="275"/>
      <c r="BG727" s="275"/>
    </row>
    <row r="728">
      <c r="D728" s="273"/>
      <c r="E728" s="274"/>
      <c r="F728" s="275"/>
      <c r="G728" s="275"/>
      <c r="H728" s="273"/>
      <c r="I728" s="274"/>
      <c r="J728" s="275"/>
      <c r="K728" s="275"/>
      <c r="L728" s="273"/>
      <c r="M728" s="274"/>
      <c r="N728" s="275"/>
      <c r="O728" s="275"/>
      <c r="P728" s="273"/>
      <c r="Q728" s="274"/>
      <c r="R728" s="275"/>
      <c r="S728" s="278"/>
      <c r="T728" s="273"/>
      <c r="U728" s="274"/>
      <c r="V728" s="275"/>
      <c r="W728" s="275"/>
      <c r="X728" s="273"/>
      <c r="Y728" s="274"/>
      <c r="Z728" s="275"/>
      <c r="AA728" s="275"/>
      <c r="AB728" s="273"/>
      <c r="AC728" s="274"/>
      <c r="AD728" s="275"/>
      <c r="AE728" s="275"/>
      <c r="AF728" s="279"/>
      <c r="AG728" s="274"/>
      <c r="AH728" s="275"/>
      <c r="AI728" s="275"/>
      <c r="AJ728" s="273"/>
      <c r="AK728" s="274"/>
      <c r="AL728" s="275"/>
      <c r="AM728" s="275"/>
      <c r="AN728" s="273"/>
      <c r="AO728" s="274"/>
      <c r="AP728" s="275"/>
      <c r="AQ728" s="275"/>
      <c r="AR728" s="273"/>
      <c r="AS728" s="274"/>
      <c r="AT728" s="275"/>
      <c r="AU728" s="275"/>
      <c r="AV728" s="273"/>
      <c r="AW728" s="274"/>
      <c r="AX728" s="275"/>
      <c r="AY728" s="275"/>
      <c r="AZ728" s="273"/>
      <c r="BA728" s="274"/>
      <c r="BB728" s="275"/>
      <c r="BC728" s="275"/>
      <c r="BD728" s="273"/>
      <c r="BE728" s="274"/>
      <c r="BF728" s="275"/>
      <c r="BG728" s="275"/>
    </row>
    <row r="729">
      <c r="D729" s="273"/>
      <c r="E729" s="274"/>
      <c r="F729" s="275"/>
      <c r="G729" s="275"/>
      <c r="H729" s="273"/>
      <c r="I729" s="274"/>
      <c r="J729" s="275"/>
      <c r="K729" s="275"/>
      <c r="L729" s="273"/>
      <c r="M729" s="274"/>
      <c r="N729" s="275"/>
      <c r="O729" s="275"/>
      <c r="P729" s="273"/>
      <c r="Q729" s="274"/>
      <c r="R729" s="275"/>
      <c r="S729" s="278"/>
      <c r="T729" s="273"/>
      <c r="U729" s="274"/>
      <c r="V729" s="275"/>
      <c r="W729" s="275"/>
      <c r="X729" s="273"/>
      <c r="Y729" s="274"/>
      <c r="Z729" s="275"/>
      <c r="AA729" s="275"/>
      <c r="AB729" s="273"/>
      <c r="AC729" s="274"/>
      <c r="AD729" s="275"/>
      <c r="AE729" s="275"/>
      <c r="AF729" s="279"/>
      <c r="AG729" s="274"/>
      <c r="AH729" s="275"/>
      <c r="AI729" s="275"/>
      <c r="AJ729" s="273"/>
      <c r="AK729" s="274"/>
      <c r="AL729" s="275"/>
      <c r="AM729" s="275"/>
      <c r="AN729" s="273"/>
      <c r="AO729" s="274"/>
      <c r="AP729" s="275"/>
      <c r="AQ729" s="275"/>
      <c r="AR729" s="273"/>
      <c r="AS729" s="274"/>
      <c r="AT729" s="275"/>
      <c r="AU729" s="275"/>
      <c r="AV729" s="273"/>
      <c r="AW729" s="274"/>
      <c r="AX729" s="275"/>
      <c r="AY729" s="275"/>
      <c r="AZ729" s="273"/>
      <c r="BA729" s="274"/>
      <c r="BB729" s="275"/>
      <c r="BC729" s="275"/>
      <c r="BD729" s="273"/>
      <c r="BE729" s="274"/>
      <c r="BF729" s="275"/>
      <c r="BG729" s="275"/>
    </row>
    <row r="730">
      <c r="D730" s="273"/>
      <c r="E730" s="274"/>
      <c r="F730" s="275"/>
      <c r="G730" s="275"/>
      <c r="H730" s="273"/>
      <c r="I730" s="274"/>
      <c r="J730" s="275"/>
      <c r="K730" s="275"/>
      <c r="L730" s="273"/>
      <c r="M730" s="274"/>
      <c r="N730" s="275"/>
      <c r="O730" s="275"/>
      <c r="P730" s="273"/>
      <c r="Q730" s="274"/>
      <c r="R730" s="275"/>
      <c r="S730" s="278"/>
      <c r="T730" s="273"/>
      <c r="U730" s="274"/>
      <c r="V730" s="275"/>
      <c r="W730" s="275"/>
      <c r="X730" s="273"/>
      <c r="Y730" s="274"/>
      <c r="Z730" s="275"/>
      <c r="AA730" s="275"/>
      <c r="AB730" s="273"/>
      <c r="AC730" s="274"/>
      <c r="AD730" s="275"/>
      <c r="AE730" s="275"/>
      <c r="AF730" s="279"/>
      <c r="AG730" s="274"/>
      <c r="AH730" s="275"/>
      <c r="AI730" s="275"/>
      <c r="AJ730" s="273"/>
      <c r="AK730" s="274"/>
      <c r="AL730" s="275"/>
      <c r="AM730" s="275"/>
      <c r="AN730" s="273"/>
      <c r="AO730" s="274"/>
      <c r="AP730" s="275"/>
      <c r="AQ730" s="275"/>
      <c r="AR730" s="273"/>
      <c r="AS730" s="274"/>
      <c r="AT730" s="275"/>
      <c r="AU730" s="275"/>
      <c r="AV730" s="273"/>
      <c r="AW730" s="274"/>
      <c r="AX730" s="275"/>
      <c r="AY730" s="275"/>
      <c r="AZ730" s="273"/>
      <c r="BA730" s="274"/>
      <c r="BB730" s="275"/>
      <c r="BC730" s="275"/>
      <c r="BD730" s="273"/>
      <c r="BE730" s="274"/>
      <c r="BF730" s="275"/>
      <c r="BG730" s="275"/>
    </row>
    <row r="731">
      <c r="D731" s="273"/>
      <c r="E731" s="274"/>
      <c r="F731" s="275"/>
      <c r="G731" s="275"/>
      <c r="H731" s="273"/>
      <c r="I731" s="274"/>
      <c r="J731" s="275"/>
      <c r="K731" s="275"/>
      <c r="L731" s="273"/>
      <c r="M731" s="274"/>
      <c r="N731" s="275"/>
      <c r="O731" s="275"/>
      <c r="P731" s="273"/>
      <c r="Q731" s="274"/>
      <c r="R731" s="275"/>
      <c r="S731" s="278"/>
      <c r="T731" s="273"/>
      <c r="U731" s="274"/>
      <c r="V731" s="275"/>
      <c r="W731" s="275"/>
      <c r="X731" s="273"/>
      <c r="Y731" s="274"/>
      <c r="Z731" s="275"/>
      <c r="AA731" s="275"/>
      <c r="AB731" s="273"/>
      <c r="AC731" s="274"/>
      <c r="AD731" s="275"/>
      <c r="AE731" s="275"/>
      <c r="AF731" s="279"/>
      <c r="AG731" s="274"/>
      <c r="AH731" s="275"/>
      <c r="AI731" s="275"/>
      <c r="AJ731" s="273"/>
      <c r="AK731" s="274"/>
      <c r="AL731" s="275"/>
      <c r="AM731" s="275"/>
      <c r="AN731" s="273"/>
      <c r="AO731" s="274"/>
      <c r="AP731" s="275"/>
      <c r="AQ731" s="275"/>
      <c r="AR731" s="273"/>
      <c r="AS731" s="274"/>
      <c r="AT731" s="275"/>
      <c r="AU731" s="275"/>
      <c r="AV731" s="273"/>
      <c r="AW731" s="274"/>
      <c r="AX731" s="275"/>
      <c r="AY731" s="275"/>
      <c r="AZ731" s="273"/>
      <c r="BA731" s="274"/>
      <c r="BB731" s="275"/>
      <c r="BC731" s="275"/>
      <c r="BD731" s="273"/>
      <c r="BE731" s="274"/>
      <c r="BF731" s="275"/>
      <c r="BG731" s="275"/>
    </row>
    <row r="732">
      <c r="D732" s="273"/>
      <c r="E732" s="274"/>
      <c r="F732" s="275"/>
      <c r="G732" s="275"/>
      <c r="H732" s="273"/>
      <c r="I732" s="274"/>
      <c r="J732" s="275"/>
      <c r="K732" s="275"/>
      <c r="L732" s="273"/>
      <c r="M732" s="274"/>
      <c r="N732" s="275"/>
      <c r="O732" s="275"/>
      <c r="P732" s="273"/>
      <c r="Q732" s="274"/>
      <c r="R732" s="275"/>
      <c r="S732" s="278"/>
      <c r="T732" s="273"/>
      <c r="U732" s="274"/>
      <c r="V732" s="275"/>
      <c r="W732" s="275"/>
      <c r="X732" s="273"/>
      <c r="Y732" s="274"/>
      <c r="Z732" s="275"/>
      <c r="AA732" s="275"/>
      <c r="AB732" s="273"/>
      <c r="AC732" s="274"/>
      <c r="AD732" s="275"/>
      <c r="AE732" s="275"/>
      <c r="AF732" s="279"/>
      <c r="AG732" s="274"/>
      <c r="AH732" s="275"/>
      <c r="AI732" s="275"/>
      <c r="AJ732" s="273"/>
      <c r="AK732" s="274"/>
      <c r="AL732" s="275"/>
      <c r="AM732" s="275"/>
      <c r="AN732" s="273"/>
      <c r="AO732" s="274"/>
      <c r="AP732" s="275"/>
      <c r="AQ732" s="275"/>
      <c r="AR732" s="273"/>
      <c r="AS732" s="274"/>
      <c r="AT732" s="275"/>
      <c r="AU732" s="275"/>
      <c r="AV732" s="273"/>
      <c r="AW732" s="274"/>
      <c r="AX732" s="275"/>
      <c r="AY732" s="275"/>
      <c r="AZ732" s="273"/>
      <c r="BA732" s="274"/>
      <c r="BB732" s="275"/>
      <c r="BC732" s="275"/>
      <c r="BD732" s="273"/>
      <c r="BE732" s="274"/>
      <c r="BF732" s="275"/>
      <c r="BG732" s="275"/>
    </row>
    <row r="733">
      <c r="D733" s="273"/>
      <c r="E733" s="274"/>
      <c r="F733" s="275"/>
      <c r="G733" s="275"/>
      <c r="H733" s="273"/>
      <c r="I733" s="274"/>
      <c r="J733" s="275"/>
      <c r="K733" s="275"/>
      <c r="L733" s="273"/>
      <c r="M733" s="274"/>
      <c r="N733" s="275"/>
      <c r="O733" s="275"/>
      <c r="P733" s="273"/>
      <c r="Q733" s="274"/>
      <c r="R733" s="275"/>
      <c r="S733" s="278"/>
      <c r="T733" s="273"/>
      <c r="U733" s="274"/>
      <c r="V733" s="275"/>
      <c r="W733" s="275"/>
      <c r="X733" s="273"/>
      <c r="Y733" s="274"/>
      <c r="Z733" s="275"/>
      <c r="AA733" s="275"/>
      <c r="AB733" s="273"/>
      <c r="AC733" s="274"/>
      <c r="AD733" s="275"/>
      <c r="AE733" s="275"/>
      <c r="AF733" s="279"/>
      <c r="AG733" s="274"/>
      <c r="AH733" s="275"/>
      <c r="AI733" s="275"/>
      <c r="AJ733" s="273"/>
      <c r="AK733" s="274"/>
      <c r="AL733" s="275"/>
      <c r="AM733" s="275"/>
      <c r="AN733" s="273"/>
      <c r="AO733" s="274"/>
      <c r="AP733" s="275"/>
      <c r="AQ733" s="275"/>
      <c r="AR733" s="273"/>
      <c r="AS733" s="274"/>
      <c r="AT733" s="275"/>
      <c r="AU733" s="275"/>
      <c r="AV733" s="273"/>
      <c r="AW733" s="274"/>
      <c r="AX733" s="275"/>
      <c r="AY733" s="275"/>
      <c r="AZ733" s="273"/>
      <c r="BA733" s="274"/>
      <c r="BB733" s="275"/>
      <c r="BC733" s="275"/>
      <c r="BD733" s="273"/>
      <c r="BE733" s="274"/>
      <c r="BF733" s="275"/>
      <c r="BG733" s="275"/>
    </row>
    <row r="734">
      <c r="D734" s="273"/>
      <c r="E734" s="274"/>
      <c r="F734" s="275"/>
      <c r="G734" s="275"/>
      <c r="H734" s="273"/>
      <c r="I734" s="274"/>
      <c r="J734" s="275"/>
      <c r="K734" s="275"/>
      <c r="L734" s="273"/>
      <c r="M734" s="274"/>
      <c r="N734" s="275"/>
      <c r="O734" s="275"/>
      <c r="P734" s="273"/>
      <c r="Q734" s="274"/>
      <c r="R734" s="275"/>
      <c r="S734" s="278"/>
      <c r="T734" s="273"/>
      <c r="U734" s="274"/>
      <c r="V734" s="275"/>
      <c r="W734" s="275"/>
      <c r="X734" s="273"/>
      <c r="Y734" s="274"/>
      <c r="Z734" s="275"/>
      <c r="AA734" s="275"/>
      <c r="AB734" s="273"/>
      <c r="AC734" s="274"/>
      <c r="AD734" s="275"/>
      <c r="AE734" s="275"/>
      <c r="AF734" s="279"/>
      <c r="AG734" s="274"/>
      <c r="AH734" s="275"/>
      <c r="AI734" s="275"/>
      <c r="AJ734" s="273"/>
      <c r="AK734" s="274"/>
      <c r="AL734" s="275"/>
      <c r="AM734" s="275"/>
      <c r="AN734" s="273"/>
      <c r="AO734" s="274"/>
      <c r="AP734" s="275"/>
      <c r="AQ734" s="275"/>
      <c r="AR734" s="273"/>
      <c r="AS734" s="274"/>
      <c r="AT734" s="275"/>
      <c r="AU734" s="275"/>
      <c r="AV734" s="273"/>
      <c r="AW734" s="274"/>
      <c r="AX734" s="275"/>
      <c r="AY734" s="275"/>
      <c r="AZ734" s="273"/>
      <c r="BA734" s="274"/>
      <c r="BB734" s="275"/>
      <c r="BC734" s="275"/>
      <c r="BD734" s="273"/>
      <c r="BE734" s="274"/>
      <c r="BF734" s="275"/>
      <c r="BG734" s="275"/>
    </row>
    <row r="735">
      <c r="D735" s="273"/>
      <c r="E735" s="274"/>
      <c r="F735" s="275"/>
      <c r="G735" s="275"/>
      <c r="H735" s="273"/>
      <c r="I735" s="274"/>
      <c r="J735" s="275"/>
      <c r="K735" s="275"/>
      <c r="L735" s="273"/>
      <c r="M735" s="274"/>
      <c r="N735" s="275"/>
      <c r="O735" s="275"/>
      <c r="P735" s="273"/>
      <c r="Q735" s="274"/>
      <c r="R735" s="275"/>
      <c r="S735" s="278"/>
      <c r="T735" s="273"/>
      <c r="U735" s="274"/>
      <c r="V735" s="275"/>
      <c r="W735" s="275"/>
      <c r="X735" s="273"/>
      <c r="Y735" s="274"/>
      <c r="Z735" s="275"/>
      <c r="AA735" s="275"/>
      <c r="AB735" s="273"/>
      <c r="AC735" s="274"/>
      <c r="AD735" s="275"/>
      <c r="AE735" s="275"/>
      <c r="AF735" s="279"/>
      <c r="AG735" s="274"/>
      <c r="AH735" s="275"/>
      <c r="AI735" s="275"/>
      <c r="AJ735" s="273"/>
      <c r="AK735" s="274"/>
      <c r="AL735" s="275"/>
      <c r="AM735" s="275"/>
      <c r="AN735" s="273"/>
      <c r="AO735" s="274"/>
      <c r="AP735" s="275"/>
      <c r="AQ735" s="275"/>
      <c r="AR735" s="273"/>
      <c r="AS735" s="274"/>
      <c r="AT735" s="275"/>
      <c r="AU735" s="275"/>
      <c r="AV735" s="273"/>
      <c r="AW735" s="274"/>
      <c r="AX735" s="275"/>
      <c r="AY735" s="275"/>
      <c r="AZ735" s="273"/>
      <c r="BA735" s="274"/>
      <c r="BB735" s="275"/>
      <c r="BC735" s="275"/>
      <c r="BD735" s="273"/>
      <c r="BE735" s="274"/>
      <c r="BF735" s="275"/>
      <c r="BG735" s="275"/>
    </row>
    <row r="736">
      <c r="D736" s="273"/>
      <c r="E736" s="274"/>
      <c r="F736" s="275"/>
      <c r="G736" s="275"/>
      <c r="H736" s="273"/>
      <c r="I736" s="274"/>
      <c r="J736" s="275"/>
      <c r="K736" s="275"/>
      <c r="L736" s="273"/>
      <c r="M736" s="274"/>
      <c r="N736" s="275"/>
      <c r="O736" s="275"/>
      <c r="P736" s="273"/>
      <c r="Q736" s="274"/>
      <c r="R736" s="275"/>
      <c r="S736" s="278"/>
      <c r="T736" s="273"/>
      <c r="U736" s="274"/>
      <c r="V736" s="275"/>
      <c r="W736" s="275"/>
      <c r="X736" s="273"/>
      <c r="Y736" s="274"/>
      <c r="Z736" s="275"/>
      <c r="AA736" s="275"/>
      <c r="AB736" s="273"/>
      <c r="AC736" s="274"/>
      <c r="AD736" s="275"/>
      <c r="AE736" s="275"/>
      <c r="AF736" s="279"/>
      <c r="AG736" s="274"/>
      <c r="AH736" s="275"/>
      <c r="AI736" s="275"/>
      <c r="AJ736" s="273"/>
      <c r="AK736" s="274"/>
      <c r="AL736" s="275"/>
      <c r="AM736" s="275"/>
      <c r="AN736" s="273"/>
      <c r="AO736" s="274"/>
      <c r="AP736" s="275"/>
      <c r="AQ736" s="275"/>
      <c r="AR736" s="273"/>
      <c r="AS736" s="274"/>
      <c r="AT736" s="275"/>
      <c r="AU736" s="275"/>
      <c r="AV736" s="273"/>
      <c r="AW736" s="274"/>
      <c r="AX736" s="275"/>
      <c r="AY736" s="275"/>
      <c r="AZ736" s="273"/>
      <c r="BA736" s="274"/>
      <c r="BB736" s="275"/>
      <c r="BC736" s="275"/>
      <c r="BD736" s="273"/>
      <c r="BE736" s="274"/>
      <c r="BF736" s="275"/>
      <c r="BG736" s="275"/>
    </row>
    <row r="737">
      <c r="D737" s="273"/>
      <c r="E737" s="274"/>
      <c r="F737" s="275"/>
      <c r="G737" s="275"/>
      <c r="H737" s="273"/>
      <c r="I737" s="274"/>
      <c r="J737" s="275"/>
      <c r="K737" s="275"/>
      <c r="L737" s="273"/>
      <c r="M737" s="274"/>
      <c r="N737" s="275"/>
      <c r="O737" s="275"/>
      <c r="P737" s="273"/>
      <c r="Q737" s="274"/>
      <c r="R737" s="275"/>
      <c r="S737" s="278"/>
      <c r="T737" s="273"/>
      <c r="U737" s="274"/>
      <c r="V737" s="275"/>
      <c r="W737" s="275"/>
      <c r="X737" s="273"/>
      <c r="Y737" s="274"/>
      <c r="Z737" s="275"/>
      <c r="AA737" s="275"/>
      <c r="AB737" s="273"/>
      <c r="AC737" s="274"/>
      <c r="AD737" s="275"/>
      <c r="AE737" s="275"/>
      <c r="AF737" s="279"/>
      <c r="AG737" s="274"/>
      <c r="AH737" s="275"/>
      <c r="AI737" s="275"/>
      <c r="AJ737" s="273"/>
      <c r="AK737" s="274"/>
      <c r="AL737" s="275"/>
      <c r="AM737" s="275"/>
      <c r="AN737" s="273"/>
      <c r="AO737" s="274"/>
      <c r="AP737" s="275"/>
      <c r="AQ737" s="275"/>
      <c r="AR737" s="273"/>
      <c r="AS737" s="274"/>
      <c r="AT737" s="275"/>
      <c r="AU737" s="275"/>
      <c r="AV737" s="273"/>
      <c r="AW737" s="274"/>
      <c r="AX737" s="275"/>
      <c r="AY737" s="275"/>
      <c r="AZ737" s="273"/>
      <c r="BA737" s="274"/>
      <c r="BB737" s="275"/>
      <c r="BC737" s="275"/>
      <c r="BD737" s="273"/>
      <c r="BE737" s="274"/>
      <c r="BF737" s="275"/>
      <c r="BG737" s="275"/>
    </row>
    <row r="738">
      <c r="D738" s="273"/>
      <c r="E738" s="274"/>
      <c r="F738" s="275"/>
      <c r="G738" s="275"/>
      <c r="H738" s="273"/>
      <c r="I738" s="274"/>
      <c r="J738" s="275"/>
      <c r="K738" s="275"/>
      <c r="L738" s="273"/>
      <c r="M738" s="274"/>
      <c r="N738" s="275"/>
      <c r="O738" s="275"/>
      <c r="P738" s="273"/>
      <c r="Q738" s="274"/>
      <c r="R738" s="275"/>
      <c r="S738" s="278"/>
      <c r="T738" s="273"/>
      <c r="U738" s="274"/>
      <c r="V738" s="275"/>
      <c r="W738" s="275"/>
      <c r="X738" s="273"/>
      <c r="Y738" s="274"/>
      <c r="Z738" s="275"/>
      <c r="AA738" s="275"/>
      <c r="AB738" s="273"/>
      <c r="AC738" s="274"/>
      <c r="AD738" s="275"/>
      <c r="AE738" s="275"/>
      <c r="AF738" s="279"/>
      <c r="AG738" s="274"/>
      <c r="AH738" s="275"/>
      <c r="AI738" s="275"/>
      <c r="AJ738" s="273"/>
      <c r="AK738" s="274"/>
      <c r="AL738" s="275"/>
      <c r="AM738" s="275"/>
      <c r="AN738" s="273"/>
      <c r="AO738" s="274"/>
      <c r="AP738" s="275"/>
      <c r="AQ738" s="275"/>
      <c r="AR738" s="273"/>
      <c r="AS738" s="274"/>
      <c r="AT738" s="275"/>
      <c r="AU738" s="275"/>
      <c r="AV738" s="273"/>
      <c r="AW738" s="274"/>
      <c r="AX738" s="275"/>
      <c r="AY738" s="275"/>
      <c r="AZ738" s="273"/>
      <c r="BA738" s="274"/>
      <c r="BB738" s="275"/>
      <c r="BC738" s="275"/>
      <c r="BD738" s="273"/>
      <c r="BE738" s="274"/>
      <c r="BF738" s="275"/>
      <c r="BG738" s="275"/>
    </row>
    <row r="739">
      <c r="D739" s="273"/>
      <c r="E739" s="274"/>
      <c r="F739" s="275"/>
      <c r="G739" s="275"/>
      <c r="H739" s="273"/>
      <c r="I739" s="274"/>
      <c r="J739" s="275"/>
      <c r="K739" s="275"/>
      <c r="L739" s="273"/>
      <c r="M739" s="274"/>
      <c r="N739" s="275"/>
      <c r="O739" s="275"/>
      <c r="P739" s="273"/>
      <c r="Q739" s="274"/>
      <c r="R739" s="275"/>
      <c r="S739" s="278"/>
      <c r="T739" s="273"/>
      <c r="U739" s="274"/>
      <c r="V739" s="275"/>
      <c r="W739" s="275"/>
      <c r="X739" s="273"/>
      <c r="Y739" s="274"/>
      <c r="Z739" s="275"/>
      <c r="AA739" s="275"/>
      <c r="AB739" s="273"/>
      <c r="AC739" s="274"/>
      <c r="AD739" s="275"/>
      <c r="AE739" s="275"/>
      <c r="AF739" s="279"/>
      <c r="AG739" s="274"/>
      <c r="AH739" s="275"/>
      <c r="AI739" s="275"/>
      <c r="AJ739" s="273"/>
      <c r="AK739" s="274"/>
      <c r="AL739" s="275"/>
      <c r="AM739" s="275"/>
      <c r="AN739" s="273"/>
      <c r="AO739" s="274"/>
      <c r="AP739" s="275"/>
      <c r="AQ739" s="275"/>
      <c r="AR739" s="273"/>
      <c r="AS739" s="274"/>
      <c r="AT739" s="275"/>
      <c r="AU739" s="275"/>
      <c r="AV739" s="273"/>
      <c r="AW739" s="274"/>
      <c r="AX739" s="275"/>
      <c r="AY739" s="275"/>
      <c r="AZ739" s="273"/>
      <c r="BA739" s="274"/>
      <c r="BB739" s="275"/>
      <c r="BC739" s="275"/>
      <c r="BD739" s="273"/>
      <c r="BE739" s="274"/>
      <c r="BF739" s="275"/>
      <c r="BG739" s="275"/>
    </row>
    <row r="740">
      <c r="D740" s="273"/>
      <c r="E740" s="274"/>
      <c r="F740" s="275"/>
      <c r="G740" s="275"/>
      <c r="H740" s="273"/>
      <c r="I740" s="274"/>
      <c r="J740" s="275"/>
      <c r="K740" s="275"/>
      <c r="L740" s="273"/>
      <c r="M740" s="274"/>
      <c r="N740" s="275"/>
      <c r="O740" s="275"/>
      <c r="P740" s="273"/>
      <c r="Q740" s="274"/>
      <c r="R740" s="275"/>
      <c r="S740" s="278"/>
      <c r="T740" s="273"/>
      <c r="U740" s="274"/>
      <c r="V740" s="275"/>
      <c r="W740" s="275"/>
      <c r="X740" s="273"/>
      <c r="Y740" s="274"/>
      <c r="Z740" s="275"/>
      <c r="AA740" s="275"/>
      <c r="AB740" s="273"/>
      <c r="AC740" s="274"/>
      <c r="AD740" s="275"/>
      <c r="AE740" s="275"/>
      <c r="AF740" s="279"/>
      <c r="AG740" s="274"/>
      <c r="AH740" s="275"/>
      <c r="AI740" s="275"/>
      <c r="AJ740" s="273"/>
      <c r="AK740" s="274"/>
      <c r="AL740" s="275"/>
      <c r="AM740" s="275"/>
      <c r="AN740" s="273"/>
      <c r="AO740" s="274"/>
      <c r="AP740" s="275"/>
      <c r="AQ740" s="275"/>
      <c r="AR740" s="273"/>
      <c r="AS740" s="274"/>
      <c r="AT740" s="275"/>
      <c r="AU740" s="275"/>
      <c r="AV740" s="273"/>
      <c r="AW740" s="274"/>
      <c r="AX740" s="275"/>
      <c r="AY740" s="275"/>
      <c r="AZ740" s="273"/>
      <c r="BA740" s="274"/>
      <c r="BB740" s="275"/>
      <c r="BC740" s="275"/>
      <c r="BD740" s="273"/>
      <c r="BE740" s="274"/>
      <c r="BF740" s="275"/>
      <c r="BG740" s="275"/>
    </row>
    <row r="741">
      <c r="D741" s="273"/>
      <c r="E741" s="274"/>
      <c r="F741" s="275"/>
      <c r="G741" s="275"/>
      <c r="H741" s="273"/>
      <c r="I741" s="274"/>
      <c r="J741" s="275"/>
      <c r="K741" s="275"/>
      <c r="L741" s="273"/>
      <c r="M741" s="274"/>
      <c r="N741" s="275"/>
      <c r="O741" s="275"/>
      <c r="P741" s="273"/>
      <c r="Q741" s="274"/>
      <c r="R741" s="275"/>
      <c r="S741" s="278"/>
      <c r="T741" s="273"/>
      <c r="U741" s="274"/>
      <c r="V741" s="275"/>
      <c r="W741" s="275"/>
      <c r="X741" s="273"/>
      <c r="Y741" s="274"/>
      <c r="Z741" s="275"/>
      <c r="AA741" s="275"/>
      <c r="AB741" s="273"/>
      <c r="AC741" s="274"/>
      <c r="AD741" s="275"/>
      <c r="AE741" s="275"/>
      <c r="AF741" s="279"/>
      <c r="AG741" s="274"/>
      <c r="AH741" s="275"/>
      <c r="AI741" s="275"/>
      <c r="AJ741" s="273"/>
      <c r="AK741" s="274"/>
      <c r="AL741" s="275"/>
      <c r="AM741" s="275"/>
      <c r="AN741" s="273"/>
      <c r="AO741" s="274"/>
      <c r="AP741" s="275"/>
      <c r="AQ741" s="275"/>
      <c r="AR741" s="273"/>
      <c r="AS741" s="274"/>
      <c r="AT741" s="275"/>
      <c r="AU741" s="275"/>
      <c r="AV741" s="273"/>
      <c r="AW741" s="274"/>
      <c r="AX741" s="275"/>
      <c r="AY741" s="275"/>
      <c r="AZ741" s="273"/>
      <c r="BA741" s="274"/>
      <c r="BB741" s="275"/>
      <c r="BC741" s="275"/>
      <c r="BD741" s="273"/>
      <c r="BE741" s="274"/>
      <c r="BF741" s="275"/>
      <c r="BG741" s="275"/>
    </row>
    <row r="742">
      <c r="D742" s="273"/>
      <c r="E742" s="274"/>
      <c r="F742" s="275"/>
      <c r="G742" s="275"/>
      <c r="H742" s="273"/>
      <c r="I742" s="274"/>
      <c r="J742" s="275"/>
      <c r="K742" s="275"/>
      <c r="L742" s="273"/>
      <c r="M742" s="274"/>
      <c r="N742" s="275"/>
      <c r="O742" s="275"/>
      <c r="P742" s="273"/>
      <c r="Q742" s="274"/>
      <c r="R742" s="275"/>
      <c r="S742" s="278"/>
      <c r="T742" s="273"/>
      <c r="U742" s="274"/>
      <c r="V742" s="275"/>
      <c r="W742" s="275"/>
      <c r="X742" s="273"/>
      <c r="Y742" s="274"/>
      <c r="Z742" s="275"/>
      <c r="AA742" s="275"/>
      <c r="AB742" s="273"/>
      <c r="AC742" s="274"/>
      <c r="AD742" s="275"/>
      <c r="AE742" s="275"/>
      <c r="AF742" s="279"/>
      <c r="AG742" s="274"/>
      <c r="AH742" s="275"/>
      <c r="AI742" s="275"/>
      <c r="AJ742" s="273"/>
      <c r="AK742" s="274"/>
      <c r="AL742" s="275"/>
      <c r="AM742" s="275"/>
      <c r="AN742" s="273"/>
      <c r="AO742" s="274"/>
      <c r="AP742" s="275"/>
      <c r="AQ742" s="275"/>
      <c r="AR742" s="273"/>
      <c r="AS742" s="274"/>
      <c r="AT742" s="275"/>
      <c r="AU742" s="275"/>
      <c r="AV742" s="273"/>
      <c r="AW742" s="274"/>
      <c r="AX742" s="275"/>
      <c r="AY742" s="275"/>
      <c r="AZ742" s="273"/>
      <c r="BA742" s="274"/>
      <c r="BB742" s="275"/>
      <c r="BC742" s="275"/>
      <c r="BD742" s="273"/>
      <c r="BE742" s="274"/>
      <c r="BF742" s="275"/>
      <c r="BG742" s="275"/>
    </row>
    <row r="743">
      <c r="D743" s="273"/>
      <c r="E743" s="274"/>
      <c r="F743" s="275"/>
      <c r="G743" s="275"/>
      <c r="H743" s="273"/>
      <c r="I743" s="274"/>
      <c r="J743" s="275"/>
      <c r="K743" s="275"/>
      <c r="L743" s="273"/>
      <c r="M743" s="274"/>
      <c r="N743" s="275"/>
      <c r="O743" s="275"/>
      <c r="P743" s="273"/>
      <c r="Q743" s="274"/>
      <c r="R743" s="275"/>
      <c r="S743" s="278"/>
      <c r="T743" s="273"/>
      <c r="U743" s="274"/>
      <c r="V743" s="275"/>
      <c r="W743" s="275"/>
      <c r="X743" s="273"/>
      <c r="Y743" s="274"/>
      <c r="Z743" s="275"/>
      <c r="AA743" s="275"/>
      <c r="AB743" s="273"/>
      <c r="AC743" s="274"/>
      <c r="AD743" s="275"/>
      <c r="AE743" s="275"/>
      <c r="AF743" s="279"/>
      <c r="AG743" s="274"/>
      <c r="AH743" s="275"/>
      <c r="AI743" s="275"/>
      <c r="AJ743" s="273"/>
      <c r="AK743" s="274"/>
      <c r="AL743" s="275"/>
      <c r="AM743" s="275"/>
      <c r="AN743" s="273"/>
      <c r="AO743" s="274"/>
      <c r="AP743" s="275"/>
      <c r="AQ743" s="275"/>
      <c r="AR743" s="273"/>
      <c r="AS743" s="274"/>
      <c r="AT743" s="275"/>
      <c r="AU743" s="275"/>
      <c r="AV743" s="273"/>
      <c r="AW743" s="274"/>
      <c r="AX743" s="275"/>
      <c r="AY743" s="275"/>
      <c r="AZ743" s="273"/>
      <c r="BA743" s="274"/>
      <c r="BB743" s="275"/>
      <c r="BC743" s="275"/>
      <c r="BD743" s="273"/>
      <c r="BE743" s="274"/>
      <c r="BF743" s="275"/>
      <c r="BG743" s="275"/>
    </row>
    <row r="744">
      <c r="D744" s="273"/>
      <c r="E744" s="274"/>
      <c r="F744" s="275"/>
      <c r="G744" s="275"/>
      <c r="H744" s="273"/>
      <c r="I744" s="274"/>
      <c r="J744" s="275"/>
      <c r="K744" s="275"/>
      <c r="L744" s="273"/>
      <c r="M744" s="274"/>
      <c r="N744" s="275"/>
      <c r="O744" s="275"/>
      <c r="P744" s="273"/>
      <c r="Q744" s="274"/>
      <c r="R744" s="275"/>
      <c r="S744" s="278"/>
      <c r="T744" s="273"/>
      <c r="U744" s="274"/>
      <c r="V744" s="275"/>
      <c r="W744" s="275"/>
      <c r="X744" s="273"/>
      <c r="Y744" s="274"/>
      <c r="Z744" s="275"/>
      <c r="AA744" s="275"/>
      <c r="AB744" s="273"/>
      <c r="AC744" s="274"/>
      <c r="AD744" s="275"/>
      <c r="AE744" s="275"/>
      <c r="AF744" s="279"/>
      <c r="AG744" s="274"/>
      <c r="AH744" s="275"/>
      <c r="AI744" s="275"/>
      <c r="AJ744" s="273"/>
      <c r="AK744" s="274"/>
      <c r="AL744" s="275"/>
      <c r="AM744" s="275"/>
      <c r="AN744" s="273"/>
      <c r="AO744" s="274"/>
      <c r="AP744" s="275"/>
      <c r="AQ744" s="275"/>
      <c r="AR744" s="273"/>
      <c r="AS744" s="274"/>
      <c r="AT744" s="275"/>
      <c r="AU744" s="275"/>
      <c r="AV744" s="273"/>
      <c r="AW744" s="274"/>
      <c r="AX744" s="275"/>
      <c r="AY744" s="275"/>
      <c r="AZ744" s="273"/>
      <c r="BA744" s="274"/>
      <c r="BB744" s="275"/>
      <c r="BC744" s="275"/>
      <c r="BD744" s="273"/>
      <c r="BE744" s="274"/>
      <c r="BF744" s="275"/>
      <c r="BG744" s="275"/>
    </row>
    <row r="745">
      <c r="D745" s="273"/>
      <c r="E745" s="274"/>
      <c r="F745" s="275"/>
      <c r="G745" s="275"/>
      <c r="H745" s="273"/>
      <c r="I745" s="274"/>
      <c r="J745" s="275"/>
      <c r="K745" s="275"/>
      <c r="L745" s="273"/>
      <c r="M745" s="274"/>
      <c r="N745" s="275"/>
      <c r="O745" s="275"/>
      <c r="P745" s="273"/>
      <c r="Q745" s="274"/>
      <c r="R745" s="275"/>
      <c r="S745" s="278"/>
      <c r="T745" s="273"/>
      <c r="U745" s="274"/>
      <c r="V745" s="275"/>
      <c r="W745" s="275"/>
      <c r="X745" s="273"/>
      <c r="Y745" s="274"/>
      <c r="Z745" s="275"/>
      <c r="AA745" s="275"/>
      <c r="AB745" s="273"/>
      <c r="AC745" s="274"/>
      <c r="AD745" s="275"/>
      <c r="AE745" s="275"/>
      <c r="AF745" s="279"/>
      <c r="AG745" s="274"/>
      <c r="AH745" s="275"/>
      <c r="AI745" s="275"/>
      <c r="AJ745" s="273"/>
      <c r="AK745" s="274"/>
      <c r="AL745" s="275"/>
      <c r="AM745" s="275"/>
      <c r="AN745" s="273"/>
      <c r="AO745" s="274"/>
      <c r="AP745" s="275"/>
      <c r="AQ745" s="275"/>
      <c r="AR745" s="273"/>
      <c r="AS745" s="274"/>
      <c r="AT745" s="275"/>
      <c r="AU745" s="275"/>
      <c r="AV745" s="273"/>
      <c r="AW745" s="274"/>
      <c r="AX745" s="275"/>
      <c r="AY745" s="275"/>
      <c r="AZ745" s="273"/>
      <c r="BA745" s="274"/>
      <c r="BB745" s="275"/>
      <c r="BC745" s="275"/>
      <c r="BD745" s="273"/>
      <c r="BE745" s="274"/>
      <c r="BF745" s="275"/>
      <c r="BG745" s="275"/>
    </row>
    <row r="746">
      <c r="D746" s="273"/>
      <c r="E746" s="274"/>
      <c r="F746" s="275"/>
      <c r="G746" s="275"/>
      <c r="H746" s="273"/>
      <c r="I746" s="274"/>
      <c r="J746" s="275"/>
      <c r="K746" s="275"/>
      <c r="L746" s="273"/>
      <c r="M746" s="274"/>
      <c r="N746" s="275"/>
      <c r="O746" s="275"/>
      <c r="P746" s="273"/>
      <c r="Q746" s="274"/>
      <c r="R746" s="275"/>
      <c r="S746" s="278"/>
      <c r="T746" s="273"/>
      <c r="U746" s="274"/>
      <c r="V746" s="275"/>
      <c r="W746" s="275"/>
      <c r="X746" s="273"/>
      <c r="Y746" s="274"/>
      <c r="Z746" s="275"/>
      <c r="AA746" s="275"/>
      <c r="AB746" s="273"/>
      <c r="AC746" s="274"/>
      <c r="AD746" s="275"/>
      <c r="AE746" s="275"/>
      <c r="AF746" s="279"/>
      <c r="AG746" s="274"/>
      <c r="AH746" s="275"/>
      <c r="AI746" s="275"/>
      <c r="AJ746" s="273"/>
      <c r="AK746" s="274"/>
      <c r="AL746" s="275"/>
      <c r="AM746" s="275"/>
      <c r="AN746" s="273"/>
      <c r="AO746" s="274"/>
      <c r="AP746" s="275"/>
      <c r="AQ746" s="275"/>
      <c r="AR746" s="273"/>
      <c r="AS746" s="274"/>
      <c r="AT746" s="275"/>
      <c r="AU746" s="275"/>
      <c r="AV746" s="273"/>
      <c r="AW746" s="274"/>
      <c r="AX746" s="275"/>
      <c r="AY746" s="275"/>
      <c r="AZ746" s="273"/>
      <c r="BA746" s="274"/>
      <c r="BB746" s="275"/>
      <c r="BC746" s="275"/>
      <c r="BD746" s="273"/>
      <c r="BE746" s="274"/>
      <c r="BF746" s="275"/>
      <c r="BG746" s="275"/>
    </row>
    <row r="747">
      <c r="D747" s="273"/>
      <c r="E747" s="274"/>
      <c r="F747" s="275"/>
      <c r="G747" s="275"/>
      <c r="H747" s="273"/>
      <c r="I747" s="274"/>
      <c r="J747" s="275"/>
      <c r="K747" s="275"/>
      <c r="L747" s="273"/>
      <c r="M747" s="274"/>
      <c r="N747" s="275"/>
      <c r="O747" s="275"/>
      <c r="P747" s="273"/>
      <c r="Q747" s="274"/>
      <c r="R747" s="275"/>
      <c r="S747" s="278"/>
      <c r="T747" s="273"/>
      <c r="U747" s="274"/>
      <c r="V747" s="275"/>
      <c r="W747" s="275"/>
      <c r="X747" s="273"/>
      <c r="Y747" s="274"/>
      <c r="Z747" s="275"/>
      <c r="AA747" s="275"/>
      <c r="AB747" s="273"/>
      <c r="AC747" s="274"/>
      <c r="AD747" s="275"/>
      <c r="AE747" s="275"/>
      <c r="AF747" s="279"/>
      <c r="AG747" s="274"/>
      <c r="AH747" s="275"/>
      <c r="AI747" s="275"/>
      <c r="AJ747" s="273"/>
      <c r="AK747" s="274"/>
      <c r="AL747" s="275"/>
      <c r="AM747" s="275"/>
      <c r="AN747" s="273"/>
      <c r="AO747" s="274"/>
      <c r="AP747" s="275"/>
      <c r="AQ747" s="275"/>
      <c r="AR747" s="273"/>
      <c r="AS747" s="274"/>
      <c r="AT747" s="275"/>
      <c r="AU747" s="275"/>
      <c r="AV747" s="273"/>
      <c r="AW747" s="274"/>
      <c r="AX747" s="275"/>
      <c r="AY747" s="275"/>
      <c r="AZ747" s="273"/>
      <c r="BA747" s="274"/>
      <c r="BB747" s="275"/>
      <c r="BC747" s="275"/>
      <c r="BD747" s="273"/>
      <c r="BE747" s="274"/>
      <c r="BF747" s="275"/>
      <c r="BG747" s="275"/>
    </row>
    <row r="748">
      <c r="D748" s="273"/>
      <c r="E748" s="274"/>
      <c r="F748" s="275"/>
      <c r="G748" s="275"/>
      <c r="H748" s="273"/>
      <c r="I748" s="274"/>
      <c r="J748" s="275"/>
      <c r="K748" s="275"/>
      <c r="L748" s="273"/>
      <c r="M748" s="274"/>
      <c r="N748" s="275"/>
      <c r="O748" s="275"/>
      <c r="P748" s="273"/>
      <c r="Q748" s="274"/>
      <c r="R748" s="275"/>
      <c r="S748" s="278"/>
      <c r="T748" s="273"/>
      <c r="U748" s="274"/>
      <c r="V748" s="275"/>
      <c r="W748" s="275"/>
      <c r="X748" s="273"/>
      <c r="Y748" s="274"/>
      <c r="Z748" s="275"/>
      <c r="AA748" s="275"/>
      <c r="AB748" s="273"/>
      <c r="AC748" s="274"/>
      <c r="AD748" s="275"/>
      <c r="AE748" s="275"/>
      <c r="AF748" s="279"/>
      <c r="AG748" s="274"/>
      <c r="AH748" s="275"/>
      <c r="AI748" s="275"/>
      <c r="AJ748" s="273"/>
      <c r="AK748" s="274"/>
      <c r="AL748" s="275"/>
      <c r="AM748" s="275"/>
      <c r="AN748" s="273"/>
      <c r="AO748" s="274"/>
      <c r="AP748" s="275"/>
      <c r="AQ748" s="275"/>
      <c r="AR748" s="273"/>
      <c r="AS748" s="274"/>
      <c r="AT748" s="275"/>
      <c r="AU748" s="275"/>
      <c r="AV748" s="273"/>
      <c r="AW748" s="274"/>
      <c r="AX748" s="275"/>
      <c r="AY748" s="275"/>
      <c r="AZ748" s="273"/>
      <c r="BA748" s="274"/>
      <c r="BB748" s="275"/>
      <c r="BC748" s="275"/>
      <c r="BD748" s="273"/>
      <c r="BE748" s="274"/>
      <c r="BF748" s="275"/>
      <c r="BG748" s="275"/>
    </row>
    <row r="749">
      <c r="D749" s="273"/>
      <c r="E749" s="274"/>
      <c r="F749" s="275"/>
      <c r="G749" s="275"/>
      <c r="H749" s="273"/>
      <c r="I749" s="274"/>
      <c r="J749" s="275"/>
      <c r="K749" s="275"/>
      <c r="L749" s="273"/>
      <c r="M749" s="274"/>
      <c r="N749" s="275"/>
      <c r="O749" s="275"/>
      <c r="P749" s="273"/>
      <c r="Q749" s="274"/>
      <c r="R749" s="275"/>
      <c r="S749" s="278"/>
      <c r="T749" s="273"/>
      <c r="U749" s="274"/>
      <c r="V749" s="275"/>
      <c r="W749" s="275"/>
      <c r="X749" s="273"/>
      <c r="Y749" s="274"/>
      <c r="Z749" s="275"/>
      <c r="AA749" s="275"/>
      <c r="AB749" s="273"/>
      <c r="AC749" s="274"/>
      <c r="AD749" s="275"/>
      <c r="AE749" s="275"/>
      <c r="AF749" s="279"/>
      <c r="AG749" s="274"/>
      <c r="AH749" s="275"/>
      <c r="AI749" s="275"/>
      <c r="AJ749" s="273"/>
      <c r="AK749" s="274"/>
      <c r="AL749" s="275"/>
      <c r="AM749" s="275"/>
      <c r="AN749" s="273"/>
      <c r="AO749" s="274"/>
      <c r="AP749" s="275"/>
      <c r="AQ749" s="275"/>
      <c r="AR749" s="273"/>
      <c r="AS749" s="274"/>
      <c r="AT749" s="275"/>
      <c r="AU749" s="275"/>
      <c r="AV749" s="273"/>
      <c r="AW749" s="274"/>
      <c r="AX749" s="275"/>
      <c r="AY749" s="275"/>
      <c r="AZ749" s="273"/>
      <c r="BA749" s="274"/>
      <c r="BB749" s="275"/>
      <c r="BC749" s="275"/>
      <c r="BD749" s="273"/>
      <c r="BE749" s="274"/>
      <c r="BF749" s="275"/>
      <c r="BG749" s="275"/>
    </row>
    <row r="750">
      <c r="D750" s="273"/>
      <c r="E750" s="274"/>
      <c r="F750" s="275"/>
      <c r="G750" s="275"/>
      <c r="H750" s="273"/>
      <c r="I750" s="274"/>
      <c r="J750" s="275"/>
      <c r="K750" s="275"/>
      <c r="L750" s="273"/>
      <c r="M750" s="274"/>
      <c r="N750" s="275"/>
      <c r="O750" s="275"/>
      <c r="P750" s="273"/>
      <c r="Q750" s="274"/>
      <c r="R750" s="275"/>
      <c r="S750" s="278"/>
      <c r="T750" s="273"/>
      <c r="U750" s="274"/>
      <c r="V750" s="275"/>
      <c r="W750" s="275"/>
      <c r="X750" s="273"/>
      <c r="Y750" s="274"/>
      <c r="Z750" s="275"/>
      <c r="AA750" s="275"/>
      <c r="AB750" s="273"/>
      <c r="AC750" s="274"/>
      <c r="AD750" s="275"/>
      <c r="AE750" s="275"/>
      <c r="AF750" s="279"/>
      <c r="AG750" s="274"/>
      <c r="AH750" s="275"/>
      <c r="AI750" s="275"/>
      <c r="AJ750" s="273"/>
      <c r="AK750" s="274"/>
      <c r="AL750" s="275"/>
      <c r="AM750" s="275"/>
      <c r="AN750" s="273"/>
      <c r="AO750" s="274"/>
      <c r="AP750" s="275"/>
      <c r="AQ750" s="275"/>
      <c r="AR750" s="273"/>
      <c r="AS750" s="274"/>
      <c r="AT750" s="275"/>
      <c r="AU750" s="275"/>
      <c r="AV750" s="273"/>
      <c r="AW750" s="274"/>
      <c r="AX750" s="275"/>
      <c r="AY750" s="275"/>
      <c r="AZ750" s="273"/>
      <c r="BA750" s="274"/>
      <c r="BB750" s="275"/>
      <c r="BC750" s="275"/>
      <c r="BD750" s="273"/>
      <c r="BE750" s="274"/>
      <c r="BF750" s="275"/>
      <c r="BG750" s="275"/>
    </row>
    <row r="751">
      <c r="D751" s="273"/>
      <c r="E751" s="274"/>
      <c r="F751" s="275"/>
      <c r="G751" s="275"/>
      <c r="H751" s="273"/>
      <c r="I751" s="274"/>
      <c r="J751" s="275"/>
      <c r="K751" s="275"/>
      <c r="L751" s="273"/>
      <c r="M751" s="274"/>
      <c r="N751" s="275"/>
      <c r="O751" s="275"/>
      <c r="P751" s="273"/>
      <c r="Q751" s="274"/>
      <c r="R751" s="275"/>
      <c r="S751" s="278"/>
      <c r="T751" s="273"/>
      <c r="U751" s="274"/>
      <c r="V751" s="275"/>
      <c r="W751" s="275"/>
      <c r="X751" s="273"/>
      <c r="Y751" s="274"/>
      <c r="Z751" s="275"/>
      <c r="AA751" s="275"/>
      <c r="AB751" s="273"/>
      <c r="AC751" s="274"/>
      <c r="AD751" s="275"/>
      <c r="AE751" s="275"/>
      <c r="AF751" s="279"/>
      <c r="AG751" s="274"/>
      <c r="AH751" s="275"/>
      <c r="AI751" s="275"/>
      <c r="AJ751" s="273"/>
      <c r="AK751" s="274"/>
      <c r="AL751" s="275"/>
      <c r="AM751" s="275"/>
      <c r="AN751" s="273"/>
      <c r="AO751" s="274"/>
      <c r="AP751" s="275"/>
      <c r="AQ751" s="275"/>
      <c r="AR751" s="273"/>
      <c r="AS751" s="274"/>
      <c r="AT751" s="275"/>
      <c r="AU751" s="275"/>
      <c r="AV751" s="273"/>
      <c r="AW751" s="274"/>
      <c r="AX751" s="275"/>
      <c r="AY751" s="275"/>
      <c r="AZ751" s="273"/>
      <c r="BA751" s="274"/>
      <c r="BB751" s="275"/>
      <c r="BC751" s="275"/>
      <c r="BD751" s="273"/>
      <c r="BE751" s="274"/>
      <c r="BF751" s="275"/>
      <c r="BG751" s="275"/>
    </row>
    <row r="752">
      <c r="D752" s="273"/>
      <c r="E752" s="274"/>
      <c r="F752" s="275"/>
      <c r="G752" s="275"/>
      <c r="H752" s="273"/>
      <c r="I752" s="274"/>
      <c r="J752" s="275"/>
      <c r="K752" s="275"/>
      <c r="L752" s="273"/>
      <c r="M752" s="274"/>
      <c r="N752" s="275"/>
      <c r="O752" s="275"/>
      <c r="P752" s="273"/>
      <c r="Q752" s="274"/>
      <c r="R752" s="275"/>
      <c r="S752" s="278"/>
      <c r="T752" s="273"/>
      <c r="U752" s="274"/>
      <c r="V752" s="275"/>
      <c r="W752" s="275"/>
      <c r="X752" s="273"/>
      <c r="Y752" s="274"/>
      <c r="Z752" s="275"/>
      <c r="AA752" s="275"/>
      <c r="AB752" s="273"/>
      <c r="AC752" s="274"/>
      <c r="AD752" s="275"/>
      <c r="AE752" s="275"/>
      <c r="AF752" s="279"/>
      <c r="AG752" s="274"/>
      <c r="AH752" s="275"/>
      <c r="AI752" s="275"/>
      <c r="AJ752" s="273"/>
      <c r="AK752" s="274"/>
      <c r="AL752" s="275"/>
      <c r="AM752" s="275"/>
      <c r="AN752" s="273"/>
      <c r="AO752" s="274"/>
      <c r="AP752" s="275"/>
      <c r="AQ752" s="275"/>
      <c r="AR752" s="273"/>
      <c r="AS752" s="274"/>
      <c r="AT752" s="275"/>
      <c r="AU752" s="275"/>
      <c r="AV752" s="273"/>
      <c r="AW752" s="274"/>
      <c r="AX752" s="275"/>
      <c r="AY752" s="275"/>
      <c r="AZ752" s="273"/>
      <c r="BA752" s="274"/>
      <c r="BB752" s="275"/>
      <c r="BC752" s="275"/>
      <c r="BD752" s="273"/>
      <c r="BE752" s="274"/>
      <c r="BF752" s="275"/>
      <c r="BG752" s="275"/>
    </row>
    <row r="753">
      <c r="D753" s="273"/>
      <c r="E753" s="274"/>
      <c r="F753" s="275"/>
      <c r="G753" s="275"/>
      <c r="H753" s="273"/>
      <c r="I753" s="274"/>
      <c r="J753" s="275"/>
      <c r="K753" s="275"/>
      <c r="L753" s="273"/>
      <c r="M753" s="274"/>
      <c r="N753" s="275"/>
      <c r="O753" s="275"/>
      <c r="P753" s="273"/>
      <c r="Q753" s="274"/>
      <c r="R753" s="275"/>
      <c r="S753" s="278"/>
      <c r="T753" s="273"/>
      <c r="U753" s="274"/>
      <c r="V753" s="275"/>
      <c r="W753" s="275"/>
      <c r="X753" s="273"/>
      <c r="Y753" s="274"/>
      <c r="Z753" s="275"/>
      <c r="AA753" s="275"/>
      <c r="AB753" s="273"/>
      <c r="AC753" s="274"/>
      <c r="AD753" s="275"/>
      <c r="AE753" s="275"/>
      <c r="AF753" s="279"/>
      <c r="AG753" s="274"/>
      <c r="AH753" s="275"/>
      <c r="AI753" s="275"/>
      <c r="AJ753" s="273"/>
      <c r="AK753" s="274"/>
      <c r="AL753" s="275"/>
      <c r="AM753" s="275"/>
      <c r="AN753" s="273"/>
      <c r="AO753" s="274"/>
      <c r="AP753" s="275"/>
      <c r="AQ753" s="275"/>
      <c r="AR753" s="273"/>
      <c r="AS753" s="274"/>
      <c r="AT753" s="275"/>
      <c r="AU753" s="275"/>
      <c r="AV753" s="273"/>
      <c r="AW753" s="274"/>
      <c r="AX753" s="275"/>
      <c r="AY753" s="275"/>
      <c r="AZ753" s="273"/>
      <c r="BA753" s="274"/>
      <c r="BB753" s="275"/>
      <c r="BC753" s="275"/>
      <c r="BD753" s="273"/>
      <c r="BE753" s="274"/>
      <c r="BF753" s="275"/>
      <c r="BG753" s="275"/>
    </row>
    <row r="754">
      <c r="D754" s="273"/>
      <c r="E754" s="274"/>
      <c r="F754" s="275"/>
      <c r="G754" s="275"/>
      <c r="H754" s="273"/>
      <c r="I754" s="274"/>
      <c r="J754" s="275"/>
      <c r="K754" s="275"/>
      <c r="L754" s="273"/>
      <c r="M754" s="274"/>
      <c r="N754" s="275"/>
      <c r="O754" s="275"/>
      <c r="P754" s="273"/>
      <c r="Q754" s="274"/>
      <c r="R754" s="275"/>
      <c r="S754" s="278"/>
      <c r="T754" s="273"/>
      <c r="U754" s="274"/>
      <c r="V754" s="275"/>
      <c r="W754" s="275"/>
      <c r="X754" s="273"/>
      <c r="Y754" s="274"/>
      <c r="Z754" s="275"/>
      <c r="AA754" s="275"/>
      <c r="AB754" s="273"/>
      <c r="AC754" s="274"/>
      <c r="AD754" s="275"/>
      <c r="AE754" s="275"/>
      <c r="AF754" s="279"/>
      <c r="AG754" s="274"/>
      <c r="AH754" s="275"/>
      <c r="AI754" s="275"/>
      <c r="AJ754" s="273"/>
      <c r="AK754" s="274"/>
      <c r="AL754" s="275"/>
      <c r="AM754" s="275"/>
      <c r="AN754" s="273"/>
      <c r="AO754" s="274"/>
      <c r="AP754" s="275"/>
      <c r="AQ754" s="275"/>
      <c r="AR754" s="273"/>
      <c r="AS754" s="274"/>
      <c r="AT754" s="275"/>
      <c r="AU754" s="275"/>
      <c r="AV754" s="273"/>
      <c r="AW754" s="274"/>
      <c r="AX754" s="275"/>
      <c r="AY754" s="275"/>
      <c r="AZ754" s="273"/>
      <c r="BA754" s="274"/>
      <c r="BB754" s="275"/>
      <c r="BC754" s="275"/>
      <c r="BD754" s="273"/>
      <c r="BE754" s="274"/>
      <c r="BF754" s="275"/>
      <c r="BG754" s="275"/>
    </row>
    <row r="755">
      <c r="D755" s="273"/>
      <c r="E755" s="274"/>
      <c r="F755" s="275"/>
      <c r="G755" s="275"/>
      <c r="H755" s="273"/>
      <c r="I755" s="274"/>
      <c r="J755" s="275"/>
      <c r="K755" s="275"/>
      <c r="L755" s="273"/>
      <c r="M755" s="274"/>
      <c r="N755" s="275"/>
      <c r="O755" s="275"/>
      <c r="P755" s="273"/>
      <c r="Q755" s="274"/>
      <c r="R755" s="275"/>
      <c r="S755" s="278"/>
      <c r="T755" s="273"/>
      <c r="U755" s="274"/>
      <c r="V755" s="275"/>
      <c r="W755" s="275"/>
      <c r="X755" s="273"/>
      <c r="Y755" s="274"/>
      <c r="Z755" s="275"/>
      <c r="AA755" s="275"/>
      <c r="AB755" s="273"/>
      <c r="AC755" s="274"/>
      <c r="AD755" s="275"/>
      <c r="AE755" s="275"/>
      <c r="AF755" s="279"/>
      <c r="AG755" s="274"/>
      <c r="AH755" s="275"/>
      <c r="AI755" s="275"/>
      <c r="AJ755" s="273"/>
      <c r="AK755" s="274"/>
      <c r="AL755" s="275"/>
      <c r="AM755" s="275"/>
      <c r="AN755" s="273"/>
      <c r="AO755" s="274"/>
      <c r="AP755" s="275"/>
      <c r="AQ755" s="275"/>
      <c r="AR755" s="273"/>
      <c r="AS755" s="274"/>
      <c r="AT755" s="275"/>
      <c r="AU755" s="275"/>
      <c r="AV755" s="273"/>
      <c r="AW755" s="274"/>
      <c r="AX755" s="275"/>
      <c r="AY755" s="275"/>
      <c r="AZ755" s="273"/>
      <c r="BA755" s="274"/>
      <c r="BB755" s="275"/>
      <c r="BC755" s="275"/>
      <c r="BD755" s="273"/>
      <c r="BE755" s="274"/>
      <c r="BF755" s="275"/>
      <c r="BG755" s="275"/>
    </row>
    <row r="756">
      <c r="D756" s="273"/>
      <c r="E756" s="274"/>
      <c r="F756" s="275"/>
      <c r="G756" s="275"/>
      <c r="H756" s="273"/>
      <c r="I756" s="274"/>
      <c r="J756" s="275"/>
      <c r="K756" s="275"/>
      <c r="L756" s="273"/>
      <c r="M756" s="274"/>
      <c r="N756" s="275"/>
      <c r="O756" s="275"/>
      <c r="P756" s="273"/>
      <c r="Q756" s="274"/>
      <c r="R756" s="275"/>
      <c r="S756" s="278"/>
      <c r="T756" s="273"/>
      <c r="U756" s="274"/>
      <c r="V756" s="275"/>
      <c r="W756" s="275"/>
      <c r="X756" s="273"/>
      <c r="Y756" s="274"/>
      <c r="Z756" s="275"/>
      <c r="AA756" s="275"/>
      <c r="AB756" s="273"/>
      <c r="AC756" s="274"/>
      <c r="AD756" s="275"/>
      <c r="AE756" s="275"/>
      <c r="AF756" s="279"/>
      <c r="AG756" s="274"/>
      <c r="AH756" s="275"/>
      <c r="AI756" s="275"/>
      <c r="AJ756" s="273"/>
      <c r="AK756" s="274"/>
      <c r="AL756" s="275"/>
      <c r="AM756" s="275"/>
      <c r="AN756" s="273"/>
      <c r="AO756" s="274"/>
      <c r="AP756" s="275"/>
      <c r="AQ756" s="275"/>
      <c r="AR756" s="273"/>
      <c r="AS756" s="274"/>
      <c r="AT756" s="275"/>
      <c r="AU756" s="275"/>
      <c r="AV756" s="273"/>
      <c r="AW756" s="274"/>
      <c r="AX756" s="275"/>
      <c r="AY756" s="275"/>
      <c r="AZ756" s="273"/>
      <c r="BA756" s="274"/>
      <c r="BB756" s="275"/>
      <c r="BC756" s="275"/>
      <c r="BD756" s="273"/>
      <c r="BE756" s="274"/>
      <c r="BF756" s="275"/>
      <c r="BG756" s="275"/>
    </row>
    <row r="757">
      <c r="D757" s="273"/>
      <c r="E757" s="274"/>
      <c r="F757" s="275"/>
      <c r="G757" s="275"/>
      <c r="H757" s="273"/>
      <c r="I757" s="274"/>
      <c r="J757" s="275"/>
      <c r="K757" s="275"/>
      <c r="L757" s="273"/>
      <c r="M757" s="274"/>
      <c r="N757" s="275"/>
      <c r="O757" s="275"/>
      <c r="P757" s="273"/>
      <c r="Q757" s="274"/>
      <c r="R757" s="275"/>
      <c r="S757" s="278"/>
      <c r="T757" s="273"/>
      <c r="U757" s="274"/>
      <c r="V757" s="275"/>
      <c r="W757" s="275"/>
      <c r="X757" s="273"/>
      <c r="Y757" s="274"/>
      <c r="Z757" s="275"/>
      <c r="AA757" s="275"/>
      <c r="AB757" s="273"/>
      <c r="AC757" s="274"/>
      <c r="AD757" s="275"/>
      <c r="AE757" s="275"/>
      <c r="AF757" s="279"/>
      <c r="AG757" s="274"/>
      <c r="AH757" s="275"/>
      <c r="AI757" s="275"/>
      <c r="AJ757" s="273"/>
      <c r="AK757" s="274"/>
      <c r="AL757" s="275"/>
      <c r="AM757" s="275"/>
      <c r="AN757" s="273"/>
      <c r="AO757" s="274"/>
      <c r="AP757" s="275"/>
      <c r="AQ757" s="275"/>
      <c r="AR757" s="273"/>
      <c r="AS757" s="274"/>
      <c r="AT757" s="275"/>
      <c r="AU757" s="275"/>
      <c r="AV757" s="273"/>
      <c r="AW757" s="274"/>
      <c r="AX757" s="275"/>
      <c r="AY757" s="275"/>
      <c r="AZ757" s="273"/>
      <c r="BA757" s="274"/>
      <c r="BB757" s="275"/>
      <c r="BC757" s="275"/>
      <c r="BD757" s="273"/>
      <c r="BE757" s="274"/>
      <c r="BF757" s="275"/>
      <c r="BG757" s="275"/>
    </row>
    <row r="758">
      <c r="D758" s="273"/>
      <c r="E758" s="274"/>
      <c r="F758" s="275"/>
      <c r="G758" s="275"/>
      <c r="H758" s="273"/>
      <c r="I758" s="274"/>
      <c r="J758" s="275"/>
      <c r="K758" s="275"/>
      <c r="L758" s="273"/>
      <c r="M758" s="274"/>
      <c r="N758" s="275"/>
      <c r="O758" s="275"/>
      <c r="P758" s="273"/>
      <c r="Q758" s="274"/>
      <c r="R758" s="275"/>
      <c r="S758" s="278"/>
      <c r="T758" s="273"/>
      <c r="U758" s="274"/>
      <c r="V758" s="275"/>
      <c r="W758" s="275"/>
      <c r="X758" s="273"/>
      <c r="Y758" s="274"/>
      <c r="Z758" s="275"/>
      <c r="AA758" s="275"/>
      <c r="AB758" s="273"/>
      <c r="AC758" s="274"/>
      <c r="AD758" s="275"/>
      <c r="AE758" s="275"/>
      <c r="AF758" s="279"/>
      <c r="AG758" s="274"/>
      <c r="AH758" s="275"/>
      <c r="AI758" s="275"/>
      <c r="AJ758" s="273"/>
      <c r="AK758" s="274"/>
      <c r="AL758" s="275"/>
      <c r="AM758" s="275"/>
      <c r="AN758" s="273"/>
      <c r="AO758" s="274"/>
      <c r="AP758" s="275"/>
      <c r="AQ758" s="275"/>
      <c r="AR758" s="273"/>
      <c r="AS758" s="274"/>
      <c r="AT758" s="275"/>
      <c r="AU758" s="275"/>
      <c r="AV758" s="273"/>
      <c r="AW758" s="274"/>
      <c r="AX758" s="275"/>
      <c r="AY758" s="275"/>
      <c r="AZ758" s="273"/>
      <c r="BA758" s="274"/>
      <c r="BB758" s="275"/>
      <c r="BC758" s="275"/>
      <c r="BD758" s="273"/>
      <c r="BE758" s="274"/>
      <c r="BF758" s="275"/>
      <c r="BG758" s="275"/>
    </row>
    <row r="759">
      <c r="D759" s="273"/>
      <c r="E759" s="274"/>
      <c r="F759" s="275"/>
      <c r="G759" s="275"/>
      <c r="H759" s="273"/>
      <c r="I759" s="274"/>
      <c r="J759" s="275"/>
      <c r="K759" s="275"/>
      <c r="L759" s="273"/>
      <c r="M759" s="274"/>
      <c r="N759" s="275"/>
      <c r="O759" s="275"/>
      <c r="P759" s="273"/>
      <c r="Q759" s="274"/>
      <c r="R759" s="275"/>
      <c r="S759" s="278"/>
      <c r="T759" s="273"/>
      <c r="U759" s="274"/>
      <c r="V759" s="275"/>
      <c r="W759" s="275"/>
      <c r="X759" s="273"/>
      <c r="Y759" s="274"/>
      <c r="Z759" s="275"/>
      <c r="AA759" s="275"/>
      <c r="AB759" s="273"/>
      <c r="AC759" s="274"/>
      <c r="AD759" s="275"/>
      <c r="AE759" s="275"/>
      <c r="AF759" s="279"/>
      <c r="AG759" s="274"/>
      <c r="AH759" s="275"/>
      <c r="AI759" s="275"/>
      <c r="AJ759" s="273"/>
      <c r="AK759" s="274"/>
      <c r="AL759" s="275"/>
      <c r="AM759" s="275"/>
      <c r="AN759" s="273"/>
      <c r="AO759" s="274"/>
      <c r="AP759" s="275"/>
      <c r="AQ759" s="275"/>
      <c r="AR759" s="273"/>
      <c r="AS759" s="274"/>
      <c r="AT759" s="275"/>
      <c r="AU759" s="275"/>
      <c r="AV759" s="273"/>
      <c r="AW759" s="274"/>
      <c r="AX759" s="275"/>
      <c r="AY759" s="275"/>
      <c r="AZ759" s="273"/>
      <c r="BA759" s="274"/>
      <c r="BB759" s="275"/>
      <c r="BC759" s="275"/>
      <c r="BD759" s="273"/>
      <c r="BE759" s="274"/>
      <c r="BF759" s="275"/>
      <c r="BG759" s="275"/>
    </row>
    <row r="760">
      <c r="D760" s="273"/>
      <c r="E760" s="274"/>
      <c r="F760" s="275"/>
      <c r="G760" s="275"/>
      <c r="H760" s="273"/>
      <c r="I760" s="274"/>
      <c r="J760" s="275"/>
      <c r="K760" s="275"/>
      <c r="L760" s="273"/>
      <c r="M760" s="274"/>
      <c r="N760" s="275"/>
      <c r="O760" s="275"/>
      <c r="P760" s="273"/>
      <c r="Q760" s="274"/>
      <c r="R760" s="275"/>
      <c r="S760" s="278"/>
      <c r="T760" s="273"/>
      <c r="U760" s="274"/>
      <c r="V760" s="275"/>
      <c r="W760" s="275"/>
      <c r="X760" s="273"/>
      <c r="Y760" s="274"/>
      <c r="Z760" s="275"/>
      <c r="AA760" s="275"/>
      <c r="AB760" s="273"/>
      <c r="AC760" s="274"/>
      <c r="AD760" s="275"/>
      <c r="AE760" s="275"/>
      <c r="AF760" s="279"/>
      <c r="AG760" s="274"/>
      <c r="AH760" s="275"/>
      <c r="AI760" s="275"/>
      <c r="AJ760" s="273"/>
      <c r="AK760" s="274"/>
      <c r="AL760" s="275"/>
      <c r="AM760" s="275"/>
      <c r="AN760" s="273"/>
      <c r="AO760" s="274"/>
      <c r="AP760" s="275"/>
      <c r="AQ760" s="275"/>
      <c r="AR760" s="273"/>
      <c r="AS760" s="274"/>
      <c r="AT760" s="275"/>
      <c r="AU760" s="275"/>
      <c r="AV760" s="273"/>
      <c r="AW760" s="274"/>
      <c r="AX760" s="275"/>
      <c r="AY760" s="275"/>
      <c r="AZ760" s="273"/>
      <c r="BA760" s="274"/>
      <c r="BB760" s="275"/>
      <c r="BC760" s="275"/>
      <c r="BD760" s="273"/>
      <c r="BE760" s="274"/>
      <c r="BF760" s="275"/>
      <c r="BG760" s="275"/>
    </row>
    <row r="761">
      <c r="D761" s="273"/>
      <c r="E761" s="274"/>
      <c r="F761" s="275"/>
      <c r="G761" s="275"/>
      <c r="H761" s="273"/>
      <c r="I761" s="274"/>
      <c r="J761" s="275"/>
      <c r="K761" s="275"/>
      <c r="L761" s="273"/>
      <c r="M761" s="274"/>
      <c r="N761" s="275"/>
      <c r="O761" s="275"/>
      <c r="P761" s="273"/>
      <c r="Q761" s="274"/>
      <c r="R761" s="275"/>
      <c r="S761" s="278"/>
      <c r="T761" s="273"/>
      <c r="U761" s="274"/>
      <c r="V761" s="275"/>
      <c r="W761" s="275"/>
      <c r="X761" s="273"/>
      <c r="Y761" s="274"/>
      <c r="Z761" s="275"/>
      <c r="AA761" s="275"/>
      <c r="AB761" s="273"/>
      <c r="AC761" s="274"/>
      <c r="AD761" s="275"/>
      <c r="AE761" s="275"/>
      <c r="AF761" s="279"/>
      <c r="AG761" s="274"/>
      <c r="AH761" s="275"/>
      <c r="AI761" s="275"/>
      <c r="AJ761" s="273"/>
      <c r="AK761" s="274"/>
      <c r="AL761" s="275"/>
      <c r="AM761" s="275"/>
      <c r="AN761" s="273"/>
      <c r="AO761" s="274"/>
      <c r="AP761" s="275"/>
      <c r="AQ761" s="275"/>
      <c r="AR761" s="273"/>
      <c r="AS761" s="274"/>
      <c r="AT761" s="275"/>
      <c r="AU761" s="275"/>
      <c r="AV761" s="273"/>
      <c r="AW761" s="274"/>
      <c r="AX761" s="275"/>
      <c r="AY761" s="275"/>
      <c r="AZ761" s="273"/>
      <c r="BA761" s="274"/>
      <c r="BB761" s="275"/>
      <c r="BC761" s="275"/>
      <c r="BD761" s="273"/>
      <c r="BE761" s="274"/>
      <c r="BF761" s="275"/>
      <c r="BG761" s="275"/>
    </row>
    <row r="762">
      <c r="D762" s="273"/>
      <c r="E762" s="274"/>
      <c r="F762" s="275"/>
      <c r="G762" s="275"/>
      <c r="H762" s="273"/>
      <c r="I762" s="274"/>
      <c r="J762" s="275"/>
      <c r="K762" s="275"/>
      <c r="L762" s="273"/>
      <c r="M762" s="274"/>
      <c r="N762" s="275"/>
      <c r="O762" s="275"/>
      <c r="P762" s="273"/>
      <c r="Q762" s="274"/>
      <c r="R762" s="275"/>
      <c r="S762" s="278"/>
      <c r="T762" s="273"/>
      <c r="U762" s="274"/>
      <c r="V762" s="275"/>
      <c r="W762" s="275"/>
      <c r="X762" s="273"/>
      <c r="Y762" s="274"/>
      <c r="Z762" s="275"/>
      <c r="AA762" s="275"/>
      <c r="AB762" s="273"/>
      <c r="AC762" s="274"/>
      <c r="AD762" s="275"/>
      <c r="AE762" s="275"/>
      <c r="AF762" s="279"/>
      <c r="AG762" s="274"/>
      <c r="AH762" s="275"/>
      <c r="AI762" s="275"/>
      <c r="AJ762" s="273"/>
      <c r="AK762" s="274"/>
      <c r="AL762" s="275"/>
      <c r="AM762" s="275"/>
      <c r="AN762" s="273"/>
      <c r="AO762" s="274"/>
      <c r="AP762" s="275"/>
      <c r="AQ762" s="275"/>
      <c r="AR762" s="273"/>
      <c r="AS762" s="274"/>
      <c r="AT762" s="275"/>
      <c r="AU762" s="275"/>
      <c r="AV762" s="273"/>
      <c r="AW762" s="274"/>
      <c r="AX762" s="275"/>
      <c r="AY762" s="275"/>
      <c r="AZ762" s="273"/>
      <c r="BA762" s="274"/>
      <c r="BB762" s="275"/>
      <c r="BC762" s="275"/>
      <c r="BD762" s="273"/>
      <c r="BE762" s="274"/>
      <c r="BF762" s="275"/>
      <c r="BG762" s="275"/>
    </row>
    <row r="763">
      <c r="D763" s="273"/>
      <c r="E763" s="274"/>
      <c r="F763" s="275"/>
      <c r="G763" s="275"/>
      <c r="H763" s="273"/>
      <c r="I763" s="274"/>
      <c r="J763" s="275"/>
      <c r="K763" s="275"/>
      <c r="L763" s="273"/>
      <c r="M763" s="274"/>
      <c r="N763" s="275"/>
      <c r="O763" s="275"/>
      <c r="P763" s="273"/>
      <c r="Q763" s="274"/>
      <c r="R763" s="275"/>
      <c r="S763" s="278"/>
      <c r="T763" s="273"/>
      <c r="U763" s="274"/>
      <c r="V763" s="275"/>
      <c r="W763" s="275"/>
      <c r="X763" s="273"/>
      <c r="Y763" s="274"/>
      <c r="Z763" s="275"/>
      <c r="AA763" s="275"/>
      <c r="AB763" s="273"/>
      <c r="AC763" s="274"/>
      <c r="AD763" s="275"/>
      <c r="AE763" s="275"/>
      <c r="AF763" s="279"/>
      <c r="AG763" s="274"/>
      <c r="AH763" s="275"/>
      <c r="AI763" s="275"/>
      <c r="AJ763" s="273"/>
      <c r="AK763" s="274"/>
      <c r="AL763" s="275"/>
      <c r="AM763" s="275"/>
      <c r="AN763" s="273"/>
      <c r="AO763" s="274"/>
      <c r="AP763" s="275"/>
      <c r="AQ763" s="275"/>
      <c r="AR763" s="273"/>
      <c r="AS763" s="274"/>
      <c r="AT763" s="275"/>
      <c r="AU763" s="275"/>
      <c r="AV763" s="273"/>
      <c r="AW763" s="274"/>
      <c r="AX763" s="275"/>
      <c r="AY763" s="275"/>
      <c r="AZ763" s="273"/>
      <c r="BA763" s="274"/>
      <c r="BB763" s="275"/>
      <c r="BC763" s="275"/>
      <c r="BD763" s="273"/>
      <c r="BE763" s="274"/>
      <c r="BF763" s="275"/>
      <c r="BG763" s="275"/>
    </row>
    <row r="764">
      <c r="D764" s="273"/>
      <c r="E764" s="274"/>
      <c r="F764" s="275"/>
      <c r="G764" s="275"/>
      <c r="H764" s="273"/>
      <c r="I764" s="274"/>
      <c r="J764" s="275"/>
      <c r="K764" s="275"/>
      <c r="L764" s="273"/>
      <c r="M764" s="274"/>
      <c r="N764" s="275"/>
      <c r="O764" s="275"/>
      <c r="P764" s="273"/>
      <c r="Q764" s="274"/>
      <c r="R764" s="275"/>
      <c r="S764" s="278"/>
      <c r="T764" s="273"/>
      <c r="U764" s="274"/>
      <c r="V764" s="275"/>
      <c r="W764" s="275"/>
      <c r="X764" s="273"/>
      <c r="Y764" s="274"/>
      <c r="Z764" s="275"/>
      <c r="AA764" s="275"/>
      <c r="AB764" s="273"/>
      <c r="AC764" s="274"/>
      <c r="AD764" s="275"/>
      <c r="AE764" s="275"/>
      <c r="AF764" s="279"/>
      <c r="AG764" s="274"/>
      <c r="AH764" s="275"/>
      <c r="AI764" s="275"/>
      <c r="AJ764" s="273"/>
      <c r="AK764" s="274"/>
      <c r="AL764" s="275"/>
      <c r="AM764" s="275"/>
      <c r="AN764" s="273"/>
      <c r="AO764" s="274"/>
      <c r="AP764" s="275"/>
      <c r="AQ764" s="275"/>
      <c r="AR764" s="273"/>
      <c r="AS764" s="274"/>
      <c r="AT764" s="275"/>
      <c r="AU764" s="275"/>
      <c r="AV764" s="273"/>
      <c r="AW764" s="274"/>
      <c r="AX764" s="275"/>
      <c r="AY764" s="275"/>
      <c r="AZ764" s="273"/>
      <c r="BA764" s="274"/>
      <c r="BB764" s="275"/>
      <c r="BC764" s="275"/>
      <c r="BD764" s="273"/>
      <c r="BE764" s="274"/>
      <c r="BF764" s="275"/>
      <c r="BG764" s="275"/>
    </row>
    <row r="765">
      <c r="D765" s="273"/>
      <c r="E765" s="274"/>
      <c r="F765" s="275"/>
      <c r="G765" s="275"/>
      <c r="H765" s="273"/>
      <c r="I765" s="274"/>
      <c r="J765" s="275"/>
      <c r="K765" s="275"/>
      <c r="L765" s="273"/>
      <c r="M765" s="274"/>
      <c r="N765" s="275"/>
      <c r="O765" s="275"/>
      <c r="P765" s="273"/>
      <c r="Q765" s="274"/>
      <c r="R765" s="275"/>
      <c r="S765" s="278"/>
      <c r="T765" s="273"/>
      <c r="U765" s="274"/>
      <c r="V765" s="275"/>
      <c r="W765" s="275"/>
      <c r="X765" s="273"/>
      <c r="Y765" s="274"/>
      <c r="Z765" s="275"/>
      <c r="AA765" s="275"/>
      <c r="AB765" s="273"/>
      <c r="AC765" s="274"/>
      <c r="AD765" s="275"/>
      <c r="AE765" s="275"/>
      <c r="AF765" s="279"/>
      <c r="AG765" s="274"/>
      <c r="AH765" s="275"/>
      <c r="AI765" s="275"/>
      <c r="AJ765" s="273"/>
      <c r="AK765" s="274"/>
      <c r="AL765" s="275"/>
      <c r="AM765" s="275"/>
      <c r="AN765" s="273"/>
      <c r="AO765" s="274"/>
      <c r="AP765" s="275"/>
      <c r="AQ765" s="275"/>
      <c r="AR765" s="273"/>
      <c r="AS765" s="274"/>
      <c r="AT765" s="275"/>
      <c r="AU765" s="275"/>
      <c r="AV765" s="273"/>
      <c r="AW765" s="274"/>
      <c r="AX765" s="275"/>
      <c r="AY765" s="275"/>
      <c r="AZ765" s="273"/>
      <c r="BA765" s="274"/>
      <c r="BB765" s="275"/>
      <c r="BC765" s="275"/>
      <c r="BD765" s="273"/>
      <c r="BE765" s="274"/>
      <c r="BF765" s="275"/>
      <c r="BG765" s="275"/>
    </row>
    <row r="766">
      <c r="D766" s="273"/>
      <c r="E766" s="274"/>
      <c r="F766" s="275"/>
      <c r="G766" s="275"/>
      <c r="H766" s="273"/>
      <c r="I766" s="274"/>
      <c r="J766" s="275"/>
      <c r="K766" s="275"/>
      <c r="L766" s="273"/>
      <c r="M766" s="274"/>
      <c r="N766" s="275"/>
      <c r="O766" s="275"/>
      <c r="P766" s="273"/>
      <c r="Q766" s="274"/>
      <c r="R766" s="275"/>
      <c r="S766" s="278"/>
      <c r="T766" s="273"/>
      <c r="U766" s="274"/>
      <c r="V766" s="275"/>
      <c r="W766" s="275"/>
      <c r="X766" s="273"/>
      <c r="Y766" s="274"/>
      <c r="Z766" s="275"/>
      <c r="AA766" s="275"/>
      <c r="AB766" s="273"/>
      <c r="AC766" s="274"/>
      <c r="AD766" s="275"/>
      <c r="AE766" s="275"/>
      <c r="AF766" s="279"/>
      <c r="AG766" s="274"/>
      <c r="AH766" s="275"/>
      <c r="AI766" s="275"/>
      <c r="AJ766" s="273"/>
      <c r="AK766" s="274"/>
      <c r="AL766" s="275"/>
      <c r="AM766" s="275"/>
      <c r="AN766" s="273"/>
      <c r="AO766" s="274"/>
      <c r="AP766" s="275"/>
      <c r="AQ766" s="275"/>
      <c r="AR766" s="273"/>
      <c r="AS766" s="274"/>
      <c r="AT766" s="275"/>
      <c r="AU766" s="275"/>
      <c r="AV766" s="273"/>
      <c r="AW766" s="274"/>
      <c r="AX766" s="275"/>
      <c r="AY766" s="275"/>
      <c r="AZ766" s="273"/>
      <c r="BA766" s="274"/>
      <c r="BB766" s="275"/>
      <c r="BC766" s="275"/>
      <c r="BD766" s="273"/>
      <c r="BE766" s="274"/>
      <c r="BF766" s="275"/>
      <c r="BG766" s="275"/>
    </row>
    <row r="767">
      <c r="D767" s="273"/>
      <c r="E767" s="274"/>
      <c r="F767" s="275"/>
      <c r="G767" s="275"/>
      <c r="H767" s="273"/>
      <c r="I767" s="274"/>
      <c r="J767" s="275"/>
      <c r="K767" s="275"/>
      <c r="L767" s="273"/>
      <c r="M767" s="274"/>
      <c r="N767" s="275"/>
      <c r="O767" s="275"/>
      <c r="P767" s="273"/>
      <c r="Q767" s="274"/>
      <c r="R767" s="275"/>
      <c r="S767" s="278"/>
      <c r="T767" s="273"/>
      <c r="U767" s="274"/>
      <c r="V767" s="275"/>
      <c r="W767" s="275"/>
      <c r="X767" s="273"/>
      <c r="Y767" s="274"/>
      <c r="Z767" s="275"/>
      <c r="AA767" s="275"/>
      <c r="AB767" s="273"/>
      <c r="AC767" s="274"/>
      <c r="AD767" s="275"/>
      <c r="AE767" s="275"/>
      <c r="AF767" s="279"/>
      <c r="AG767" s="274"/>
      <c r="AH767" s="275"/>
      <c r="AI767" s="275"/>
      <c r="AJ767" s="273"/>
      <c r="AK767" s="274"/>
      <c r="AL767" s="275"/>
      <c r="AM767" s="275"/>
      <c r="AN767" s="273"/>
      <c r="AO767" s="274"/>
      <c r="AP767" s="275"/>
      <c r="AQ767" s="275"/>
      <c r="AR767" s="273"/>
      <c r="AS767" s="274"/>
      <c r="AT767" s="275"/>
      <c r="AU767" s="275"/>
      <c r="AV767" s="273"/>
      <c r="AW767" s="274"/>
      <c r="AX767" s="275"/>
      <c r="AY767" s="275"/>
      <c r="AZ767" s="273"/>
      <c r="BA767" s="274"/>
      <c r="BB767" s="275"/>
      <c r="BC767" s="275"/>
      <c r="BD767" s="273"/>
      <c r="BE767" s="274"/>
      <c r="BF767" s="275"/>
      <c r="BG767" s="275"/>
    </row>
    <row r="768">
      <c r="D768" s="273"/>
      <c r="E768" s="274"/>
      <c r="F768" s="275"/>
      <c r="G768" s="275"/>
      <c r="H768" s="273"/>
      <c r="I768" s="274"/>
      <c r="J768" s="275"/>
      <c r="K768" s="275"/>
      <c r="L768" s="273"/>
      <c r="M768" s="274"/>
      <c r="N768" s="275"/>
      <c r="O768" s="275"/>
      <c r="P768" s="273"/>
      <c r="Q768" s="274"/>
      <c r="R768" s="275"/>
      <c r="S768" s="278"/>
      <c r="T768" s="273"/>
      <c r="U768" s="274"/>
      <c r="V768" s="275"/>
      <c r="W768" s="275"/>
      <c r="X768" s="273"/>
      <c r="Y768" s="274"/>
      <c r="Z768" s="275"/>
      <c r="AA768" s="275"/>
      <c r="AB768" s="273"/>
      <c r="AC768" s="274"/>
      <c r="AD768" s="275"/>
      <c r="AE768" s="275"/>
      <c r="AF768" s="279"/>
      <c r="AG768" s="274"/>
      <c r="AH768" s="275"/>
      <c r="AI768" s="275"/>
      <c r="AJ768" s="273"/>
      <c r="AK768" s="274"/>
      <c r="AL768" s="275"/>
      <c r="AM768" s="275"/>
      <c r="AN768" s="273"/>
      <c r="AO768" s="274"/>
      <c r="AP768" s="275"/>
      <c r="AQ768" s="275"/>
      <c r="AR768" s="273"/>
      <c r="AS768" s="274"/>
      <c r="AT768" s="275"/>
      <c r="AU768" s="275"/>
      <c r="AV768" s="273"/>
      <c r="AW768" s="274"/>
      <c r="AX768" s="275"/>
      <c r="AY768" s="275"/>
      <c r="AZ768" s="273"/>
      <c r="BA768" s="274"/>
      <c r="BB768" s="275"/>
      <c r="BC768" s="275"/>
      <c r="BD768" s="273"/>
      <c r="BE768" s="274"/>
      <c r="BF768" s="275"/>
      <c r="BG768" s="275"/>
    </row>
    <row r="769">
      <c r="D769" s="273"/>
      <c r="E769" s="274"/>
      <c r="F769" s="275"/>
      <c r="G769" s="275"/>
      <c r="H769" s="273"/>
      <c r="I769" s="274"/>
      <c r="J769" s="275"/>
      <c r="K769" s="275"/>
      <c r="L769" s="273"/>
      <c r="M769" s="274"/>
      <c r="N769" s="275"/>
      <c r="O769" s="275"/>
      <c r="P769" s="273"/>
      <c r="Q769" s="274"/>
      <c r="R769" s="275"/>
      <c r="S769" s="278"/>
      <c r="T769" s="273"/>
      <c r="U769" s="274"/>
      <c r="V769" s="275"/>
      <c r="W769" s="275"/>
      <c r="X769" s="273"/>
      <c r="Y769" s="274"/>
      <c r="Z769" s="275"/>
      <c r="AA769" s="275"/>
      <c r="AB769" s="273"/>
      <c r="AC769" s="274"/>
      <c r="AD769" s="275"/>
      <c r="AE769" s="275"/>
      <c r="AF769" s="279"/>
      <c r="AG769" s="274"/>
      <c r="AH769" s="275"/>
      <c r="AI769" s="275"/>
      <c r="AJ769" s="273"/>
      <c r="AK769" s="274"/>
      <c r="AL769" s="275"/>
      <c r="AM769" s="275"/>
      <c r="AN769" s="273"/>
      <c r="AO769" s="274"/>
      <c r="AP769" s="275"/>
      <c r="AQ769" s="275"/>
      <c r="AR769" s="273"/>
      <c r="AS769" s="274"/>
      <c r="AT769" s="275"/>
      <c r="AU769" s="275"/>
      <c r="AV769" s="273"/>
      <c r="AW769" s="274"/>
      <c r="AX769" s="275"/>
      <c r="AY769" s="275"/>
      <c r="AZ769" s="273"/>
      <c r="BA769" s="274"/>
      <c r="BB769" s="275"/>
      <c r="BC769" s="275"/>
      <c r="BD769" s="273"/>
      <c r="BE769" s="274"/>
      <c r="BF769" s="275"/>
      <c r="BG769" s="275"/>
    </row>
    <row r="770">
      <c r="D770" s="273"/>
      <c r="E770" s="274"/>
      <c r="F770" s="275"/>
      <c r="G770" s="275"/>
      <c r="H770" s="273"/>
      <c r="I770" s="274"/>
      <c r="J770" s="275"/>
      <c r="K770" s="275"/>
      <c r="L770" s="273"/>
      <c r="M770" s="274"/>
      <c r="N770" s="275"/>
      <c r="O770" s="275"/>
      <c r="P770" s="273"/>
      <c r="Q770" s="274"/>
      <c r="R770" s="275"/>
      <c r="S770" s="278"/>
      <c r="T770" s="273"/>
      <c r="U770" s="274"/>
      <c r="V770" s="275"/>
      <c r="W770" s="275"/>
      <c r="X770" s="273"/>
      <c r="Y770" s="274"/>
      <c r="Z770" s="275"/>
      <c r="AA770" s="275"/>
      <c r="AB770" s="273"/>
      <c r="AC770" s="274"/>
      <c r="AD770" s="275"/>
      <c r="AE770" s="275"/>
      <c r="AF770" s="279"/>
      <c r="AG770" s="274"/>
      <c r="AH770" s="275"/>
      <c r="AI770" s="275"/>
      <c r="AJ770" s="273"/>
      <c r="AK770" s="274"/>
      <c r="AL770" s="275"/>
      <c r="AM770" s="275"/>
      <c r="AN770" s="273"/>
      <c r="AO770" s="274"/>
      <c r="AP770" s="275"/>
      <c r="AQ770" s="275"/>
      <c r="AR770" s="273"/>
      <c r="AS770" s="274"/>
      <c r="AT770" s="275"/>
      <c r="AU770" s="275"/>
      <c r="AV770" s="273"/>
      <c r="AW770" s="274"/>
      <c r="AX770" s="275"/>
      <c r="AY770" s="275"/>
      <c r="AZ770" s="273"/>
      <c r="BA770" s="274"/>
      <c r="BB770" s="275"/>
      <c r="BC770" s="275"/>
      <c r="BD770" s="273"/>
      <c r="BE770" s="274"/>
      <c r="BF770" s="275"/>
      <c r="BG770" s="275"/>
    </row>
    <row r="771">
      <c r="D771" s="273"/>
      <c r="E771" s="274"/>
      <c r="F771" s="275"/>
      <c r="G771" s="275"/>
      <c r="H771" s="273"/>
      <c r="I771" s="274"/>
      <c r="J771" s="275"/>
      <c r="K771" s="275"/>
      <c r="L771" s="273"/>
      <c r="M771" s="274"/>
      <c r="N771" s="275"/>
      <c r="O771" s="275"/>
      <c r="P771" s="273"/>
      <c r="Q771" s="274"/>
      <c r="R771" s="275"/>
      <c r="S771" s="278"/>
      <c r="T771" s="273"/>
      <c r="U771" s="274"/>
      <c r="V771" s="275"/>
      <c r="W771" s="275"/>
      <c r="X771" s="273"/>
      <c r="Y771" s="274"/>
      <c r="Z771" s="275"/>
      <c r="AA771" s="275"/>
      <c r="AB771" s="273"/>
      <c r="AC771" s="274"/>
      <c r="AD771" s="275"/>
      <c r="AE771" s="275"/>
      <c r="AF771" s="279"/>
      <c r="AG771" s="274"/>
      <c r="AH771" s="275"/>
      <c r="AI771" s="275"/>
      <c r="AJ771" s="273"/>
      <c r="AK771" s="274"/>
      <c r="AL771" s="275"/>
      <c r="AM771" s="275"/>
      <c r="AN771" s="273"/>
      <c r="AO771" s="274"/>
      <c r="AP771" s="275"/>
      <c r="AQ771" s="275"/>
      <c r="AR771" s="273"/>
      <c r="AS771" s="274"/>
      <c r="AT771" s="275"/>
      <c r="AU771" s="275"/>
      <c r="AV771" s="273"/>
      <c r="AW771" s="274"/>
      <c r="AX771" s="275"/>
      <c r="AY771" s="275"/>
      <c r="AZ771" s="273"/>
      <c r="BA771" s="274"/>
      <c r="BB771" s="275"/>
      <c r="BC771" s="275"/>
      <c r="BD771" s="273"/>
      <c r="BE771" s="274"/>
      <c r="BF771" s="275"/>
      <c r="BG771" s="275"/>
    </row>
    <row r="772">
      <c r="D772" s="273"/>
      <c r="E772" s="274"/>
      <c r="F772" s="275"/>
      <c r="G772" s="275"/>
      <c r="H772" s="273"/>
      <c r="I772" s="274"/>
      <c r="J772" s="275"/>
      <c r="K772" s="275"/>
      <c r="L772" s="273"/>
      <c r="M772" s="274"/>
      <c r="N772" s="275"/>
      <c r="O772" s="275"/>
      <c r="P772" s="273"/>
      <c r="Q772" s="274"/>
      <c r="R772" s="275"/>
      <c r="S772" s="278"/>
      <c r="T772" s="273"/>
      <c r="U772" s="274"/>
      <c r="V772" s="275"/>
      <c r="W772" s="275"/>
      <c r="X772" s="273"/>
      <c r="Y772" s="274"/>
      <c r="Z772" s="275"/>
      <c r="AA772" s="275"/>
      <c r="AB772" s="273"/>
      <c r="AC772" s="274"/>
      <c r="AD772" s="275"/>
      <c r="AE772" s="275"/>
      <c r="AF772" s="279"/>
      <c r="AG772" s="274"/>
      <c r="AH772" s="275"/>
      <c r="AI772" s="275"/>
      <c r="AJ772" s="273"/>
      <c r="AK772" s="274"/>
      <c r="AL772" s="275"/>
      <c r="AM772" s="275"/>
      <c r="AN772" s="273"/>
      <c r="AO772" s="274"/>
      <c r="AP772" s="275"/>
      <c r="AQ772" s="275"/>
      <c r="AR772" s="273"/>
      <c r="AS772" s="274"/>
      <c r="AT772" s="275"/>
      <c r="AU772" s="275"/>
      <c r="AV772" s="273"/>
      <c r="AW772" s="274"/>
      <c r="AX772" s="275"/>
      <c r="AY772" s="275"/>
      <c r="AZ772" s="273"/>
      <c r="BA772" s="274"/>
      <c r="BB772" s="275"/>
      <c r="BC772" s="275"/>
      <c r="BD772" s="273"/>
      <c r="BE772" s="274"/>
      <c r="BF772" s="275"/>
      <c r="BG772" s="275"/>
    </row>
    <row r="773">
      <c r="D773" s="273"/>
      <c r="E773" s="274"/>
      <c r="F773" s="275"/>
      <c r="G773" s="275"/>
      <c r="H773" s="273"/>
      <c r="I773" s="274"/>
      <c r="J773" s="275"/>
      <c r="K773" s="275"/>
      <c r="L773" s="273"/>
      <c r="M773" s="274"/>
      <c r="N773" s="275"/>
      <c r="O773" s="275"/>
      <c r="P773" s="273"/>
      <c r="Q773" s="274"/>
      <c r="R773" s="275"/>
      <c r="S773" s="278"/>
      <c r="T773" s="273"/>
      <c r="U773" s="274"/>
      <c r="V773" s="275"/>
      <c r="W773" s="275"/>
      <c r="X773" s="273"/>
      <c r="Y773" s="274"/>
      <c r="Z773" s="275"/>
      <c r="AA773" s="275"/>
      <c r="AB773" s="273"/>
      <c r="AC773" s="274"/>
      <c r="AD773" s="275"/>
      <c r="AE773" s="275"/>
      <c r="AF773" s="279"/>
      <c r="AG773" s="274"/>
      <c r="AH773" s="275"/>
      <c r="AI773" s="275"/>
      <c r="AJ773" s="273"/>
      <c r="AK773" s="274"/>
      <c r="AL773" s="275"/>
      <c r="AM773" s="275"/>
      <c r="AN773" s="273"/>
      <c r="AO773" s="274"/>
      <c r="AP773" s="275"/>
      <c r="AQ773" s="275"/>
      <c r="AR773" s="273"/>
      <c r="AS773" s="274"/>
      <c r="AT773" s="275"/>
      <c r="AU773" s="275"/>
      <c r="AV773" s="273"/>
      <c r="AW773" s="274"/>
      <c r="AX773" s="275"/>
      <c r="AY773" s="275"/>
      <c r="AZ773" s="273"/>
      <c r="BA773" s="274"/>
      <c r="BB773" s="275"/>
      <c r="BC773" s="275"/>
      <c r="BD773" s="273"/>
      <c r="BE773" s="274"/>
      <c r="BF773" s="275"/>
      <c r="BG773" s="275"/>
    </row>
    <row r="774">
      <c r="D774" s="273"/>
      <c r="E774" s="274"/>
      <c r="F774" s="275"/>
      <c r="G774" s="275"/>
      <c r="H774" s="273"/>
      <c r="I774" s="274"/>
      <c r="J774" s="275"/>
      <c r="K774" s="275"/>
      <c r="L774" s="273"/>
      <c r="M774" s="274"/>
      <c r="N774" s="275"/>
      <c r="O774" s="275"/>
      <c r="P774" s="273"/>
      <c r="Q774" s="274"/>
      <c r="R774" s="275"/>
      <c r="S774" s="278"/>
      <c r="T774" s="273"/>
      <c r="U774" s="274"/>
      <c r="V774" s="275"/>
      <c r="W774" s="275"/>
      <c r="X774" s="273"/>
      <c r="Y774" s="274"/>
      <c r="Z774" s="275"/>
      <c r="AA774" s="275"/>
      <c r="AB774" s="273"/>
      <c r="AC774" s="274"/>
      <c r="AD774" s="275"/>
      <c r="AE774" s="275"/>
      <c r="AF774" s="279"/>
      <c r="AG774" s="274"/>
      <c r="AH774" s="275"/>
      <c r="AI774" s="275"/>
      <c r="AJ774" s="273"/>
      <c r="AK774" s="274"/>
      <c r="AL774" s="275"/>
      <c r="AM774" s="275"/>
      <c r="AN774" s="273"/>
      <c r="AO774" s="274"/>
      <c r="AP774" s="275"/>
      <c r="AQ774" s="275"/>
      <c r="AR774" s="273"/>
      <c r="AS774" s="274"/>
      <c r="AT774" s="275"/>
      <c r="AU774" s="275"/>
      <c r="AV774" s="273"/>
      <c r="AW774" s="274"/>
      <c r="AX774" s="275"/>
      <c r="AY774" s="275"/>
      <c r="AZ774" s="273"/>
      <c r="BA774" s="274"/>
      <c r="BB774" s="275"/>
      <c r="BC774" s="275"/>
      <c r="BD774" s="273"/>
      <c r="BE774" s="274"/>
      <c r="BF774" s="275"/>
      <c r="BG774" s="275"/>
    </row>
    <row r="775">
      <c r="D775" s="273"/>
      <c r="E775" s="274"/>
      <c r="F775" s="275"/>
      <c r="G775" s="275"/>
      <c r="H775" s="273"/>
      <c r="I775" s="274"/>
      <c r="J775" s="275"/>
      <c r="K775" s="275"/>
      <c r="L775" s="273"/>
      <c r="M775" s="274"/>
      <c r="N775" s="275"/>
      <c r="O775" s="275"/>
      <c r="P775" s="273"/>
      <c r="Q775" s="274"/>
      <c r="R775" s="275"/>
      <c r="S775" s="278"/>
      <c r="T775" s="273"/>
      <c r="U775" s="274"/>
      <c r="V775" s="275"/>
      <c r="W775" s="275"/>
      <c r="X775" s="273"/>
      <c r="Y775" s="274"/>
      <c r="Z775" s="275"/>
      <c r="AA775" s="275"/>
      <c r="AB775" s="273"/>
      <c r="AC775" s="274"/>
      <c r="AD775" s="275"/>
      <c r="AE775" s="275"/>
      <c r="AF775" s="279"/>
      <c r="AG775" s="274"/>
      <c r="AH775" s="275"/>
      <c r="AI775" s="275"/>
      <c r="AJ775" s="273"/>
      <c r="AK775" s="274"/>
      <c r="AL775" s="275"/>
      <c r="AM775" s="275"/>
      <c r="AN775" s="273"/>
      <c r="AO775" s="274"/>
      <c r="AP775" s="275"/>
      <c r="AQ775" s="275"/>
      <c r="AR775" s="273"/>
      <c r="AS775" s="274"/>
      <c r="AT775" s="275"/>
      <c r="AU775" s="275"/>
      <c r="AV775" s="273"/>
      <c r="AW775" s="274"/>
      <c r="AX775" s="275"/>
      <c r="AY775" s="275"/>
      <c r="AZ775" s="273"/>
      <c r="BA775" s="274"/>
      <c r="BB775" s="275"/>
      <c r="BC775" s="275"/>
      <c r="BD775" s="273"/>
      <c r="BE775" s="274"/>
      <c r="BF775" s="275"/>
      <c r="BG775" s="275"/>
    </row>
    <row r="776">
      <c r="D776" s="273"/>
      <c r="E776" s="274"/>
      <c r="F776" s="275"/>
      <c r="G776" s="275"/>
      <c r="H776" s="273"/>
      <c r="I776" s="274"/>
      <c r="J776" s="275"/>
      <c r="K776" s="275"/>
      <c r="L776" s="273"/>
      <c r="M776" s="274"/>
      <c r="N776" s="275"/>
      <c r="O776" s="275"/>
      <c r="P776" s="273"/>
      <c r="Q776" s="274"/>
      <c r="R776" s="275"/>
      <c r="S776" s="278"/>
      <c r="T776" s="273"/>
      <c r="U776" s="274"/>
      <c r="V776" s="275"/>
      <c r="W776" s="275"/>
      <c r="X776" s="273"/>
      <c r="Y776" s="274"/>
      <c r="Z776" s="275"/>
      <c r="AA776" s="275"/>
      <c r="AB776" s="273"/>
      <c r="AC776" s="274"/>
      <c r="AD776" s="275"/>
      <c r="AE776" s="275"/>
      <c r="AF776" s="279"/>
      <c r="AG776" s="274"/>
      <c r="AH776" s="275"/>
      <c r="AI776" s="275"/>
      <c r="AJ776" s="273"/>
      <c r="AK776" s="274"/>
      <c r="AL776" s="275"/>
      <c r="AM776" s="275"/>
      <c r="AN776" s="273"/>
      <c r="AO776" s="274"/>
      <c r="AP776" s="275"/>
      <c r="AQ776" s="275"/>
      <c r="AR776" s="273"/>
      <c r="AS776" s="274"/>
      <c r="AT776" s="275"/>
      <c r="AU776" s="275"/>
      <c r="AV776" s="273"/>
      <c r="AW776" s="274"/>
      <c r="AX776" s="275"/>
      <c r="AY776" s="275"/>
      <c r="AZ776" s="273"/>
      <c r="BA776" s="274"/>
      <c r="BB776" s="275"/>
      <c r="BC776" s="275"/>
      <c r="BD776" s="273"/>
      <c r="BE776" s="274"/>
      <c r="BF776" s="275"/>
      <c r="BG776" s="275"/>
    </row>
    <row r="777">
      <c r="D777" s="273"/>
      <c r="E777" s="274"/>
      <c r="F777" s="275"/>
      <c r="G777" s="275"/>
      <c r="H777" s="273"/>
      <c r="I777" s="274"/>
      <c r="J777" s="275"/>
      <c r="K777" s="275"/>
      <c r="L777" s="273"/>
      <c r="M777" s="274"/>
      <c r="N777" s="275"/>
      <c r="O777" s="275"/>
      <c r="P777" s="273"/>
      <c r="Q777" s="274"/>
      <c r="R777" s="275"/>
      <c r="S777" s="278"/>
      <c r="T777" s="273"/>
      <c r="U777" s="274"/>
      <c r="V777" s="275"/>
      <c r="W777" s="275"/>
      <c r="X777" s="273"/>
      <c r="Y777" s="274"/>
      <c r="Z777" s="275"/>
      <c r="AA777" s="275"/>
      <c r="AB777" s="273"/>
      <c r="AC777" s="274"/>
      <c r="AD777" s="275"/>
      <c r="AE777" s="275"/>
      <c r="AF777" s="279"/>
      <c r="AG777" s="274"/>
      <c r="AH777" s="275"/>
      <c r="AI777" s="275"/>
      <c r="AJ777" s="273"/>
      <c r="AK777" s="274"/>
      <c r="AL777" s="275"/>
      <c r="AM777" s="275"/>
      <c r="AN777" s="273"/>
      <c r="AO777" s="274"/>
      <c r="AP777" s="275"/>
      <c r="AQ777" s="275"/>
      <c r="AR777" s="273"/>
      <c r="AS777" s="274"/>
      <c r="AT777" s="275"/>
      <c r="AU777" s="275"/>
      <c r="AV777" s="273"/>
      <c r="AW777" s="274"/>
      <c r="AX777" s="275"/>
      <c r="AY777" s="275"/>
      <c r="AZ777" s="273"/>
      <c r="BA777" s="274"/>
      <c r="BB777" s="275"/>
      <c r="BC777" s="275"/>
      <c r="BD777" s="273"/>
      <c r="BE777" s="274"/>
      <c r="BF777" s="275"/>
      <c r="BG777" s="275"/>
    </row>
    <row r="778">
      <c r="D778" s="273"/>
      <c r="E778" s="274"/>
      <c r="F778" s="275"/>
      <c r="G778" s="275"/>
      <c r="H778" s="273"/>
      <c r="I778" s="274"/>
      <c r="J778" s="275"/>
      <c r="K778" s="275"/>
      <c r="L778" s="273"/>
      <c r="M778" s="274"/>
      <c r="N778" s="275"/>
      <c r="O778" s="275"/>
      <c r="P778" s="273"/>
      <c r="Q778" s="274"/>
      <c r="R778" s="275"/>
      <c r="S778" s="278"/>
      <c r="T778" s="273"/>
      <c r="U778" s="274"/>
      <c r="V778" s="275"/>
      <c r="W778" s="275"/>
      <c r="X778" s="273"/>
      <c r="Y778" s="274"/>
      <c r="Z778" s="275"/>
      <c r="AA778" s="275"/>
      <c r="AB778" s="273"/>
      <c r="AC778" s="274"/>
      <c r="AD778" s="275"/>
      <c r="AE778" s="275"/>
      <c r="AF778" s="279"/>
      <c r="AG778" s="274"/>
      <c r="AH778" s="275"/>
      <c r="AI778" s="275"/>
      <c r="AJ778" s="273"/>
      <c r="AK778" s="274"/>
      <c r="AL778" s="275"/>
      <c r="AM778" s="275"/>
      <c r="AN778" s="273"/>
      <c r="AO778" s="274"/>
      <c r="AP778" s="275"/>
      <c r="AQ778" s="275"/>
      <c r="AR778" s="273"/>
      <c r="AS778" s="274"/>
      <c r="AT778" s="275"/>
      <c r="AU778" s="275"/>
      <c r="AV778" s="273"/>
      <c r="AW778" s="274"/>
      <c r="AX778" s="275"/>
      <c r="AY778" s="275"/>
      <c r="AZ778" s="273"/>
      <c r="BA778" s="274"/>
      <c r="BB778" s="275"/>
      <c r="BC778" s="275"/>
      <c r="BD778" s="273"/>
      <c r="BE778" s="274"/>
      <c r="BF778" s="275"/>
      <c r="BG778" s="275"/>
    </row>
    <row r="779">
      <c r="D779" s="273"/>
      <c r="E779" s="274"/>
      <c r="F779" s="275"/>
      <c r="G779" s="275"/>
      <c r="H779" s="273"/>
      <c r="I779" s="274"/>
      <c r="J779" s="275"/>
      <c r="K779" s="275"/>
      <c r="L779" s="273"/>
      <c r="M779" s="274"/>
      <c r="N779" s="275"/>
      <c r="O779" s="275"/>
      <c r="P779" s="273"/>
      <c r="Q779" s="274"/>
      <c r="R779" s="275"/>
      <c r="S779" s="278"/>
      <c r="T779" s="273"/>
      <c r="U779" s="274"/>
      <c r="V779" s="275"/>
      <c r="W779" s="275"/>
      <c r="X779" s="273"/>
      <c r="Y779" s="274"/>
      <c r="Z779" s="275"/>
      <c r="AA779" s="275"/>
      <c r="AB779" s="273"/>
      <c r="AC779" s="274"/>
      <c r="AD779" s="275"/>
      <c r="AE779" s="275"/>
      <c r="AF779" s="279"/>
      <c r="AG779" s="274"/>
      <c r="AH779" s="275"/>
      <c r="AI779" s="275"/>
      <c r="AJ779" s="273"/>
      <c r="AK779" s="274"/>
      <c r="AL779" s="275"/>
      <c r="AM779" s="275"/>
      <c r="AN779" s="273"/>
      <c r="AO779" s="274"/>
      <c r="AP779" s="275"/>
      <c r="AQ779" s="275"/>
      <c r="AR779" s="273"/>
      <c r="AS779" s="274"/>
      <c r="AT779" s="275"/>
      <c r="AU779" s="275"/>
      <c r="AV779" s="273"/>
      <c r="AW779" s="274"/>
      <c r="AX779" s="275"/>
      <c r="AY779" s="275"/>
      <c r="AZ779" s="273"/>
      <c r="BA779" s="274"/>
      <c r="BB779" s="275"/>
      <c r="BC779" s="275"/>
      <c r="BD779" s="273"/>
      <c r="BE779" s="274"/>
      <c r="BF779" s="275"/>
      <c r="BG779" s="275"/>
    </row>
    <row r="780">
      <c r="D780" s="273"/>
      <c r="E780" s="274"/>
      <c r="F780" s="275"/>
      <c r="G780" s="275"/>
      <c r="H780" s="273"/>
      <c r="I780" s="274"/>
      <c r="J780" s="275"/>
      <c r="K780" s="275"/>
      <c r="L780" s="273"/>
      <c r="M780" s="274"/>
      <c r="N780" s="275"/>
      <c r="O780" s="275"/>
      <c r="P780" s="273"/>
      <c r="Q780" s="274"/>
      <c r="R780" s="275"/>
      <c r="S780" s="278"/>
      <c r="T780" s="273"/>
      <c r="U780" s="274"/>
      <c r="V780" s="275"/>
      <c r="W780" s="275"/>
      <c r="X780" s="273"/>
      <c r="Y780" s="274"/>
      <c r="Z780" s="275"/>
      <c r="AA780" s="275"/>
      <c r="AB780" s="273"/>
      <c r="AC780" s="274"/>
      <c r="AD780" s="275"/>
      <c r="AE780" s="275"/>
      <c r="AF780" s="279"/>
      <c r="AG780" s="274"/>
      <c r="AH780" s="275"/>
      <c r="AI780" s="275"/>
      <c r="AJ780" s="273"/>
      <c r="AK780" s="274"/>
      <c r="AL780" s="275"/>
      <c r="AM780" s="275"/>
      <c r="AN780" s="273"/>
      <c r="AO780" s="274"/>
      <c r="AP780" s="275"/>
      <c r="AQ780" s="275"/>
      <c r="AR780" s="273"/>
      <c r="AS780" s="274"/>
      <c r="AT780" s="275"/>
      <c r="AU780" s="275"/>
      <c r="AV780" s="273"/>
      <c r="AW780" s="274"/>
      <c r="AX780" s="275"/>
      <c r="AY780" s="275"/>
      <c r="AZ780" s="273"/>
      <c r="BA780" s="274"/>
      <c r="BB780" s="275"/>
      <c r="BC780" s="275"/>
      <c r="BD780" s="273"/>
      <c r="BE780" s="274"/>
      <c r="BF780" s="275"/>
      <c r="BG780" s="275"/>
    </row>
    <row r="781">
      <c r="D781" s="273"/>
      <c r="E781" s="274"/>
      <c r="F781" s="275"/>
      <c r="G781" s="275"/>
      <c r="H781" s="273"/>
      <c r="I781" s="274"/>
      <c r="J781" s="275"/>
      <c r="K781" s="275"/>
      <c r="L781" s="273"/>
      <c r="M781" s="274"/>
      <c r="N781" s="275"/>
      <c r="O781" s="275"/>
      <c r="P781" s="273"/>
      <c r="Q781" s="274"/>
      <c r="R781" s="275"/>
      <c r="S781" s="278"/>
      <c r="T781" s="273"/>
      <c r="U781" s="274"/>
      <c r="V781" s="275"/>
      <c r="W781" s="275"/>
      <c r="X781" s="273"/>
      <c r="Y781" s="274"/>
      <c r="Z781" s="275"/>
      <c r="AA781" s="275"/>
      <c r="AB781" s="273"/>
      <c r="AC781" s="274"/>
      <c r="AD781" s="275"/>
      <c r="AE781" s="275"/>
      <c r="AF781" s="279"/>
      <c r="AG781" s="274"/>
      <c r="AH781" s="275"/>
      <c r="AI781" s="275"/>
      <c r="AJ781" s="273"/>
      <c r="AK781" s="274"/>
      <c r="AL781" s="275"/>
      <c r="AM781" s="275"/>
      <c r="AN781" s="273"/>
      <c r="AO781" s="274"/>
      <c r="AP781" s="275"/>
      <c r="AQ781" s="275"/>
      <c r="AR781" s="273"/>
      <c r="AS781" s="274"/>
      <c r="AT781" s="275"/>
      <c r="AU781" s="275"/>
      <c r="AV781" s="273"/>
      <c r="AW781" s="274"/>
      <c r="AX781" s="275"/>
      <c r="AY781" s="275"/>
      <c r="AZ781" s="273"/>
      <c r="BA781" s="274"/>
      <c r="BB781" s="275"/>
      <c r="BC781" s="275"/>
      <c r="BD781" s="273"/>
      <c r="BE781" s="274"/>
      <c r="BF781" s="275"/>
      <c r="BG781" s="275"/>
    </row>
    <row r="782">
      <c r="D782" s="273"/>
      <c r="E782" s="274"/>
      <c r="F782" s="275"/>
      <c r="G782" s="275"/>
      <c r="H782" s="273"/>
      <c r="I782" s="274"/>
      <c r="J782" s="275"/>
      <c r="K782" s="275"/>
      <c r="L782" s="273"/>
      <c r="M782" s="274"/>
      <c r="N782" s="275"/>
      <c r="O782" s="275"/>
      <c r="P782" s="273"/>
      <c r="Q782" s="274"/>
      <c r="R782" s="275"/>
      <c r="S782" s="278"/>
      <c r="T782" s="273"/>
      <c r="U782" s="274"/>
      <c r="V782" s="275"/>
      <c r="W782" s="275"/>
      <c r="X782" s="273"/>
      <c r="Y782" s="274"/>
      <c r="Z782" s="275"/>
      <c r="AA782" s="275"/>
      <c r="AB782" s="273"/>
      <c r="AC782" s="274"/>
      <c r="AD782" s="275"/>
      <c r="AE782" s="275"/>
      <c r="AF782" s="279"/>
      <c r="AG782" s="274"/>
      <c r="AH782" s="275"/>
      <c r="AI782" s="275"/>
      <c r="AJ782" s="273"/>
      <c r="AK782" s="274"/>
      <c r="AL782" s="275"/>
      <c r="AM782" s="275"/>
      <c r="AN782" s="273"/>
      <c r="AO782" s="274"/>
      <c r="AP782" s="275"/>
      <c r="AQ782" s="275"/>
      <c r="AR782" s="273"/>
      <c r="AS782" s="274"/>
      <c r="AT782" s="275"/>
      <c r="AU782" s="275"/>
      <c r="AV782" s="273"/>
      <c r="AW782" s="274"/>
      <c r="AX782" s="275"/>
      <c r="AY782" s="275"/>
      <c r="AZ782" s="273"/>
      <c r="BA782" s="274"/>
      <c r="BB782" s="275"/>
      <c r="BC782" s="275"/>
      <c r="BD782" s="273"/>
      <c r="BE782" s="274"/>
      <c r="BF782" s="275"/>
      <c r="BG782" s="275"/>
    </row>
    <row r="783">
      <c r="D783" s="273"/>
      <c r="E783" s="274"/>
      <c r="F783" s="275"/>
      <c r="G783" s="275"/>
      <c r="H783" s="273"/>
      <c r="I783" s="274"/>
      <c r="J783" s="275"/>
      <c r="K783" s="275"/>
      <c r="L783" s="273"/>
      <c r="M783" s="274"/>
      <c r="N783" s="275"/>
      <c r="O783" s="275"/>
      <c r="P783" s="273"/>
      <c r="Q783" s="274"/>
      <c r="R783" s="275"/>
      <c r="S783" s="278"/>
      <c r="T783" s="273"/>
      <c r="U783" s="274"/>
      <c r="V783" s="275"/>
      <c r="W783" s="275"/>
      <c r="X783" s="273"/>
      <c r="Y783" s="274"/>
      <c r="Z783" s="275"/>
      <c r="AA783" s="275"/>
      <c r="AB783" s="273"/>
      <c r="AC783" s="274"/>
      <c r="AD783" s="275"/>
      <c r="AE783" s="275"/>
      <c r="AF783" s="279"/>
      <c r="AG783" s="274"/>
      <c r="AH783" s="275"/>
      <c r="AI783" s="275"/>
      <c r="AJ783" s="273"/>
      <c r="AK783" s="274"/>
      <c r="AL783" s="275"/>
      <c r="AM783" s="275"/>
      <c r="AN783" s="273"/>
      <c r="AO783" s="274"/>
      <c r="AP783" s="275"/>
      <c r="AQ783" s="275"/>
      <c r="AR783" s="273"/>
      <c r="AS783" s="274"/>
      <c r="AT783" s="275"/>
      <c r="AU783" s="275"/>
      <c r="AV783" s="273"/>
      <c r="AW783" s="274"/>
      <c r="AX783" s="275"/>
      <c r="AY783" s="275"/>
      <c r="AZ783" s="273"/>
      <c r="BA783" s="274"/>
      <c r="BB783" s="275"/>
      <c r="BC783" s="275"/>
      <c r="BD783" s="273"/>
      <c r="BE783" s="274"/>
      <c r="BF783" s="275"/>
      <c r="BG783" s="275"/>
    </row>
    <row r="784">
      <c r="D784" s="273"/>
      <c r="E784" s="274"/>
      <c r="F784" s="275"/>
      <c r="G784" s="275"/>
      <c r="H784" s="273"/>
      <c r="I784" s="274"/>
      <c r="J784" s="275"/>
      <c r="K784" s="275"/>
      <c r="L784" s="273"/>
      <c r="M784" s="274"/>
      <c r="N784" s="275"/>
      <c r="O784" s="275"/>
      <c r="P784" s="273"/>
      <c r="Q784" s="274"/>
      <c r="R784" s="275"/>
      <c r="S784" s="278"/>
      <c r="T784" s="273"/>
      <c r="U784" s="274"/>
      <c r="V784" s="275"/>
      <c r="W784" s="275"/>
      <c r="X784" s="273"/>
      <c r="Y784" s="274"/>
      <c r="Z784" s="275"/>
      <c r="AA784" s="275"/>
      <c r="AB784" s="273"/>
      <c r="AC784" s="274"/>
      <c r="AD784" s="275"/>
      <c r="AE784" s="275"/>
      <c r="AF784" s="279"/>
      <c r="AG784" s="274"/>
      <c r="AH784" s="275"/>
      <c r="AI784" s="275"/>
      <c r="AJ784" s="273"/>
      <c r="AK784" s="274"/>
      <c r="AL784" s="275"/>
      <c r="AM784" s="275"/>
      <c r="AN784" s="273"/>
      <c r="AO784" s="274"/>
      <c r="AP784" s="275"/>
      <c r="AQ784" s="275"/>
      <c r="AR784" s="273"/>
      <c r="AS784" s="274"/>
      <c r="AT784" s="275"/>
      <c r="AU784" s="275"/>
      <c r="AV784" s="273"/>
      <c r="AW784" s="274"/>
      <c r="AX784" s="275"/>
      <c r="AY784" s="275"/>
      <c r="AZ784" s="273"/>
      <c r="BA784" s="274"/>
      <c r="BB784" s="275"/>
      <c r="BC784" s="275"/>
      <c r="BD784" s="273"/>
      <c r="BE784" s="274"/>
      <c r="BF784" s="275"/>
      <c r="BG784" s="275"/>
    </row>
    <row r="785">
      <c r="D785" s="273"/>
      <c r="E785" s="274"/>
      <c r="F785" s="275"/>
      <c r="G785" s="275"/>
      <c r="H785" s="273"/>
      <c r="I785" s="274"/>
      <c r="J785" s="275"/>
      <c r="K785" s="275"/>
      <c r="L785" s="273"/>
      <c r="M785" s="274"/>
      <c r="N785" s="275"/>
      <c r="O785" s="275"/>
      <c r="P785" s="273"/>
      <c r="Q785" s="274"/>
      <c r="R785" s="275"/>
      <c r="S785" s="278"/>
      <c r="T785" s="273"/>
      <c r="U785" s="274"/>
      <c r="V785" s="275"/>
      <c r="W785" s="275"/>
      <c r="X785" s="273"/>
      <c r="Y785" s="274"/>
      <c r="Z785" s="275"/>
      <c r="AA785" s="275"/>
      <c r="AB785" s="273"/>
      <c r="AC785" s="274"/>
      <c r="AD785" s="275"/>
      <c r="AE785" s="275"/>
      <c r="AF785" s="279"/>
      <c r="AG785" s="274"/>
      <c r="AH785" s="275"/>
      <c r="AI785" s="275"/>
      <c r="AJ785" s="273"/>
      <c r="AK785" s="274"/>
      <c r="AL785" s="275"/>
      <c r="AM785" s="275"/>
      <c r="AN785" s="273"/>
      <c r="AO785" s="274"/>
      <c r="AP785" s="275"/>
      <c r="AQ785" s="275"/>
      <c r="AR785" s="273"/>
      <c r="AS785" s="274"/>
      <c r="AT785" s="275"/>
      <c r="AU785" s="275"/>
      <c r="AV785" s="273"/>
      <c r="AW785" s="274"/>
      <c r="AX785" s="275"/>
      <c r="AY785" s="275"/>
      <c r="AZ785" s="273"/>
      <c r="BA785" s="274"/>
      <c r="BB785" s="275"/>
      <c r="BC785" s="275"/>
      <c r="BD785" s="273"/>
      <c r="BE785" s="274"/>
      <c r="BF785" s="275"/>
      <c r="BG785" s="275"/>
    </row>
    <row r="786">
      <c r="D786" s="273"/>
      <c r="E786" s="274"/>
      <c r="F786" s="275"/>
      <c r="G786" s="275"/>
      <c r="H786" s="273"/>
      <c r="I786" s="274"/>
      <c r="J786" s="275"/>
      <c r="K786" s="275"/>
      <c r="L786" s="273"/>
      <c r="M786" s="274"/>
      <c r="N786" s="275"/>
      <c r="O786" s="275"/>
      <c r="P786" s="273"/>
      <c r="Q786" s="274"/>
      <c r="R786" s="275"/>
      <c r="S786" s="278"/>
      <c r="T786" s="273"/>
      <c r="U786" s="274"/>
      <c r="V786" s="275"/>
      <c r="W786" s="275"/>
      <c r="X786" s="273"/>
      <c r="Y786" s="274"/>
      <c r="Z786" s="275"/>
      <c r="AA786" s="275"/>
      <c r="AB786" s="273"/>
      <c r="AC786" s="274"/>
      <c r="AD786" s="275"/>
      <c r="AE786" s="275"/>
      <c r="AF786" s="279"/>
      <c r="AG786" s="274"/>
      <c r="AH786" s="275"/>
      <c r="AI786" s="275"/>
      <c r="AJ786" s="273"/>
      <c r="AK786" s="274"/>
      <c r="AL786" s="275"/>
      <c r="AM786" s="275"/>
      <c r="AN786" s="273"/>
      <c r="AO786" s="274"/>
      <c r="AP786" s="275"/>
      <c r="AQ786" s="275"/>
      <c r="AR786" s="273"/>
      <c r="AS786" s="274"/>
      <c r="AT786" s="275"/>
      <c r="AU786" s="275"/>
      <c r="AV786" s="273"/>
      <c r="AW786" s="274"/>
      <c r="AX786" s="275"/>
      <c r="AY786" s="275"/>
      <c r="AZ786" s="273"/>
      <c r="BA786" s="274"/>
      <c r="BB786" s="275"/>
      <c r="BC786" s="275"/>
      <c r="BD786" s="273"/>
      <c r="BE786" s="274"/>
      <c r="BF786" s="275"/>
      <c r="BG786" s="275"/>
    </row>
    <row r="787">
      <c r="D787" s="273"/>
      <c r="E787" s="274"/>
      <c r="F787" s="275"/>
      <c r="G787" s="275"/>
      <c r="H787" s="273"/>
      <c r="I787" s="274"/>
      <c r="J787" s="275"/>
      <c r="K787" s="275"/>
      <c r="L787" s="273"/>
      <c r="M787" s="274"/>
      <c r="N787" s="275"/>
      <c r="O787" s="275"/>
      <c r="P787" s="273"/>
      <c r="Q787" s="274"/>
      <c r="R787" s="275"/>
      <c r="S787" s="278"/>
      <c r="T787" s="273"/>
      <c r="U787" s="274"/>
      <c r="V787" s="275"/>
      <c r="W787" s="275"/>
      <c r="X787" s="273"/>
      <c r="Y787" s="274"/>
      <c r="Z787" s="275"/>
      <c r="AA787" s="275"/>
      <c r="AB787" s="273"/>
      <c r="AC787" s="274"/>
      <c r="AD787" s="275"/>
      <c r="AE787" s="275"/>
      <c r="AF787" s="279"/>
      <c r="AG787" s="274"/>
      <c r="AH787" s="275"/>
      <c r="AI787" s="275"/>
      <c r="AJ787" s="273"/>
      <c r="AK787" s="274"/>
      <c r="AL787" s="275"/>
      <c r="AM787" s="275"/>
      <c r="AN787" s="273"/>
      <c r="AO787" s="274"/>
      <c r="AP787" s="275"/>
      <c r="AQ787" s="275"/>
      <c r="AR787" s="273"/>
      <c r="AS787" s="274"/>
      <c r="AT787" s="275"/>
      <c r="AU787" s="275"/>
      <c r="AV787" s="273"/>
      <c r="AW787" s="274"/>
      <c r="AX787" s="275"/>
      <c r="AY787" s="275"/>
      <c r="AZ787" s="273"/>
      <c r="BA787" s="274"/>
      <c r="BB787" s="275"/>
      <c r="BC787" s="275"/>
      <c r="BD787" s="273"/>
      <c r="BE787" s="274"/>
      <c r="BF787" s="275"/>
      <c r="BG787" s="275"/>
    </row>
    <row r="788">
      <c r="D788" s="273"/>
      <c r="E788" s="274"/>
      <c r="F788" s="275"/>
      <c r="G788" s="275"/>
      <c r="H788" s="273"/>
      <c r="I788" s="274"/>
      <c r="J788" s="275"/>
      <c r="K788" s="275"/>
      <c r="L788" s="273"/>
      <c r="M788" s="274"/>
      <c r="N788" s="275"/>
      <c r="O788" s="275"/>
      <c r="P788" s="273"/>
      <c r="Q788" s="274"/>
      <c r="R788" s="275"/>
      <c r="S788" s="278"/>
      <c r="T788" s="273"/>
      <c r="U788" s="274"/>
      <c r="V788" s="275"/>
      <c r="W788" s="275"/>
      <c r="X788" s="273"/>
      <c r="Y788" s="274"/>
      <c r="Z788" s="275"/>
      <c r="AA788" s="275"/>
      <c r="AB788" s="273"/>
      <c r="AC788" s="274"/>
      <c r="AD788" s="275"/>
      <c r="AE788" s="275"/>
      <c r="AF788" s="279"/>
      <c r="AG788" s="274"/>
      <c r="AH788" s="275"/>
      <c r="AI788" s="275"/>
      <c r="AJ788" s="273"/>
      <c r="AK788" s="274"/>
      <c r="AL788" s="275"/>
      <c r="AM788" s="275"/>
      <c r="AN788" s="273"/>
      <c r="AO788" s="274"/>
      <c r="AP788" s="275"/>
      <c r="AQ788" s="275"/>
      <c r="AR788" s="273"/>
      <c r="AS788" s="274"/>
      <c r="AT788" s="275"/>
      <c r="AU788" s="275"/>
      <c r="AV788" s="273"/>
      <c r="AW788" s="274"/>
      <c r="AX788" s="275"/>
      <c r="AY788" s="275"/>
      <c r="AZ788" s="273"/>
      <c r="BA788" s="274"/>
      <c r="BB788" s="275"/>
      <c r="BC788" s="275"/>
      <c r="BD788" s="273"/>
      <c r="BE788" s="274"/>
      <c r="BF788" s="275"/>
      <c r="BG788" s="275"/>
    </row>
    <row r="789">
      <c r="D789" s="273"/>
      <c r="E789" s="274"/>
      <c r="F789" s="275"/>
      <c r="G789" s="275"/>
      <c r="H789" s="273"/>
      <c r="I789" s="274"/>
      <c r="J789" s="275"/>
      <c r="K789" s="275"/>
      <c r="L789" s="273"/>
      <c r="M789" s="274"/>
      <c r="N789" s="275"/>
      <c r="O789" s="275"/>
      <c r="P789" s="273"/>
      <c r="Q789" s="274"/>
      <c r="R789" s="275"/>
      <c r="S789" s="278"/>
      <c r="T789" s="273"/>
      <c r="U789" s="274"/>
      <c r="V789" s="275"/>
      <c r="W789" s="275"/>
      <c r="X789" s="273"/>
      <c r="Y789" s="274"/>
      <c r="Z789" s="275"/>
      <c r="AA789" s="275"/>
      <c r="AB789" s="273"/>
      <c r="AC789" s="274"/>
      <c r="AD789" s="275"/>
      <c r="AE789" s="275"/>
      <c r="AF789" s="279"/>
      <c r="AG789" s="274"/>
      <c r="AH789" s="275"/>
      <c r="AI789" s="275"/>
      <c r="AJ789" s="273"/>
      <c r="AK789" s="274"/>
      <c r="AL789" s="275"/>
      <c r="AM789" s="275"/>
      <c r="AN789" s="273"/>
      <c r="AO789" s="274"/>
      <c r="AP789" s="275"/>
      <c r="AQ789" s="275"/>
      <c r="AR789" s="273"/>
      <c r="AS789" s="274"/>
      <c r="AT789" s="275"/>
      <c r="AU789" s="275"/>
      <c r="AV789" s="273"/>
      <c r="AW789" s="274"/>
      <c r="AX789" s="275"/>
      <c r="AY789" s="275"/>
      <c r="AZ789" s="273"/>
      <c r="BA789" s="274"/>
      <c r="BB789" s="275"/>
      <c r="BC789" s="275"/>
      <c r="BD789" s="273"/>
      <c r="BE789" s="274"/>
      <c r="BF789" s="275"/>
      <c r="BG789" s="275"/>
    </row>
    <row r="790">
      <c r="D790" s="273"/>
      <c r="E790" s="274"/>
      <c r="F790" s="275"/>
      <c r="G790" s="275"/>
      <c r="H790" s="273"/>
      <c r="I790" s="274"/>
      <c r="J790" s="275"/>
      <c r="K790" s="275"/>
      <c r="L790" s="273"/>
      <c r="M790" s="274"/>
      <c r="N790" s="275"/>
      <c r="O790" s="275"/>
      <c r="P790" s="273"/>
      <c r="Q790" s="274"/>
      <c r="R790" s="275"/>
      <c r="S790" s="278"/>
      <c r="T790" s="273"/>
      <c r="U790" s="274"/>
      <c r="V790" s="275"/>
      <c r="W790" s="275"/>
      <c r="X790" s="273"/>
      <c r="Y790" s="274"/>
      <c r="Z790" s="275"/>
      <c r="AA790" s="275"/>
      <c r="AB790" s="273"/>
      <c r="AC790" s="274"/>
      <c r="AD790" s="275"/>
      <c r="AE790" s="275"/>
      <c r="AF790" s="279"/>
      <c r="AG790" s="274"/>
      <c r="AH790" s="275"/>
      <c r="AI790" s="275"/>
      <c r="AJ790" s="273"/>
      <c r="AK790" s="274"/>
      <c r="AL790" s="275"/>
      <c r="AM790" s="275"/>
      <c r="AN790" s="273"/>
      <c r="AO790" s="274"/>
      <c r="AP790" s="275"/>
      <c r="AQ790" s="275"/>
      <c r="AR790" s="273"/>
      <c r="AS790" s="274"/>
      <c r="AT790" s="275"/>
      <c r="AU790" s="275"/>
      <c r="AV790" s="273"/>
      <c r="AW790" s="274"/>
      <c r="AX790" s="275"/>
      <c r="AY790" s="275"/>
      <c r="AZ790" s="273"/>
      <c r="BA790" s="274"/>
      <c r="BB790" s="275"/>
      <c r="BC790" s="275"/>
      <c r="BD790" s="273"/>
      <c r="BE790" s="274"/>
      <c r="BF790" s="275"/>
      <c r="BG790" s="275"/>
    </row>
    <row r="791">
      <c r="D791" s="273"/>
      <c r="E791" s="274"/>
      <c r="F791" s="275"/>
      <c r="G791" s="275"/>
      <c r="H791" s="273"/>
      <c r="I791" s="274"/>
      <c r="J791" s="275"/>
      <c r="K791" s="275"/>
      <c r="L791" s="273"/>
      <c r="M791" s="274"/>
      <c r="N791" s="275"/>
      <c r="O791" s="275"/>
      <c r="P791" s="273"/>
      <c r="Q791" s="274"/>
      <c r="R791" s="275"/>
      <c r="S791" s="278"/>
      <c r="T791" s="273"/>
      <c r="U791" s="274"/>
      <c r="V791" s="275"/>
      <c r="W791" s="275"/>
      <c r="X791" s="273"/>
      <c r="Y791" s="274"/>
      <c r="Z791" s="275"/>
      <c r="AA791" s="275"/>
      <c r="AB791" s="273"/>
      <c r="AC791" s="274"/>
      <c r="AD791" s="275"/>
      <c r="AE791" s="275"/>
      <c r="AF791" s="279"/>
      <c r="AG791" s="274"/>
      <c r="AH791" s="275"/>
      <c r="AI791" s="275"/>
      <c r="AJ791" s="273"/>
      <c r="AK791" s="274"/>
      <c r="AL791" s="275"/>
      <c r="AM791" s="275"/>
      <c r="AN791" s="273"/>
      <c r="AO791" s="274"/>
      <c r="AP791" s="275"/>
      <c r="AQ791" s="275"/>
      <c r="AR791" s="273"/>
      <c r="AS791" s="274"/>
      <c r="AT791" s="275"/>
      <c r="AU791" s="275"/>
      <c r="AV791" s="273"/>
      <c r="AW791" s="274"/>
      <c r="AX791" s="275"/>
      <c r="AY791" s="275"/>
      <c r="AZ791" s="273"/>
      <c r="BA791" s="274"/>
      <c r="BB791" s="275"/>
      <c r="BC791" s="275"/>
      <c r="BD791" s="273"/>
      <c r="BE791" s="274"/>
      <c r="BF791" s="275"/>
      <c r="BG791" s="275"/>
    </row>
    <row r="792">
      <c r="D792" s="273"/>
      <c r="E792" s="274"/>
      <c r="F792" s="275"/>
      <c r="G792" s="275"/>
      <c r="H792" s="273"/>
      <c r="I792" s="274"/>
      <c r="J792" s="275"/>
      <c r="K792" s="275"/>
      <c r="L792" s="273"/>
      <c r="M792" s="274"/>
      <c r="N792" s="275"/>
      <c r="O792" s="275"/>
      <c r="P792" s="273"/>
      <c r="Q792" s="274"/>
      <c r="R792" s="275"/>
      <c r="S792" s="278"/>
      <c r="T792" s="273"/>
      <c r="U792" s="274"/>
      <c r="V792" s="275"/>
      <c r="W792" s="275"/>
      <c r="X792" s="273"/>
      <c r="Y792" s="274"/>
      <c r="Z792" s="275"/>
      <c r="AA792" s="275"/>
      <c r="AB792" s="273"/>
      <c r="AC792" s="274"/>
      <c r="AD792" s="275"/>
      <c r="AE792" s="275"/>
      <c r="AF792" s="279"/>
      <c r="AG792" s="274"/>
      <c r="AH792" s="275"/>
      <c r="AI792" s="275"/>
      <c r="AJ792" s="273"/>
      <c r="AK792" s="274"/>
      <c r="AL792" s="275"/>
      <c r="AM792" s="275"/>
      <c r="AN792" s="273"/>
      <c r="AO792" s="274"/>
      <c r="AP792" s="275"/>
      <c r="AQ792" s="275"/>
      <c r="AR792" s="273"/>
      <c r="AS792" s="274"/>
      <c r="AT792" s="275"/>
      <c r="AU792" s="275"/>
      <c r="AV792" s="273"/>
      <c r="AW792" s="274"/>
      <c r="AX792" s="275"/>
      <c r="AY792" s="275"/>
      <c r="AZ792" s="273"/>
      <c r="BA792" s="274"/>
      <c r="BB792" s="275"/>
      <c r="BC792" s="275"/>
      <c r="BD792" s="273"/>
      <c r="BE792" s="274"/>
      <c r="BF792" s="275"/>
      <c r="BG792" s="275"/>
    </row>
    <row r="793">
      <c r="D793" s="273"/>
      <c r="E793" s="274"/>
      <c r="F793" s="275"/>
      <c r="G793" s="275"/>
      <c r="H793" s="273"/>
      <c r="I793" s="274"/>
      <c r="J793" s="275"/>
      <c r="K793" s="275"/>
      <c r="L793" s="273"/>
      <c r="M793" s="274"/>
      <c r="N793" s="275"/>
      <c r="O793" s="275"/>
      <c r="P793" s="273"/>
      <c r="Q793" s="274"/>
      <c r="R793" s="275"/>
      <c r="S793" s="278"/>
      <c r="T793" s="273"/>
      <c r="U793" s="274"/>
      <c r="V793" s="275"/>
      <c r="W793" s="275"/>
      <c r="X793" s="273"/>
      <c r="Y793" s="274"/>
      <c r="Z793" s="275"/>
      <c r="AA793" s="275"/>
      <c r="AB793" s="273"/>
      <c r="AC793" s="274"/>
      <c r="AD793" s="275"/>
      <c r="AE793" s="275"/>
      <c r="AF793" s="279"/>
      <c r="AG793" s="274"/>
      <c r="AH793" s="275"/>
      <c r="AI793" s="275"/>
      <c r="AJ793" s="273"/>
      <c r="AK793" s="274"/>
      <c r="AL793" s="275"/>
      <c r="AM793" s="275"/>
      <c r="AN793" s="273"/>
      <c r="AO793" s="274"/>
      <c r="AP793" s="275"/>
      <c r="AQ793" s="275"/>
      <c r="AR793" s="273"/>
      <c r="AS793" s="274"/>
      <c r="AT793" s="275"/>
      <c r="AU793" s="275"/>
      <c r="AV793" s="273"/>
      <c r="AW793" s="274"/>
      <c r="AX793" s="275"/>
      <c r="AY793" s="275"/>
      <c r="AZ793" s="273"/>
      <c r="BA793" s="274"/>
      <c r="BB793" s="275"/>
      <c r="BC793" s="275"/>
      <c r="BD793" s="273"/>
      <c r="BE793" s="274"/>
      <c r="BF793" s="275"/>
      <c r="BG793" s="275"/>
    </row>
    <row r="794">
      <c r="D794" s="273"/>
      <c r="E794" s="274"/>
      <c r="F794" s="275"/>
      <c r="G794" s="275"/>
      <c r="H794" s="273"/>
      <c r="I794" s="274"/>
      <c r="J794" s="275"/>
      <c r="K794" s="275"/>
      <c r="L794" s="273"/>
      <c r="M794" s="274"/>
      <c r="N794" s="275"/>
      <c r="O794" s="275"/>
      <c r="P794" s="273"/>
      <c r="Q794" s="274"/>
      <c r="R794" s="275"/>
      <c r="S794" s="278"/>
      <c r="T794" s="273"/>
      <c r="U794" s="274"/>
      <c r="V794" s="275"/>
      <c r="W794" s="275"/>
      <c r="X794" s="273"/>
      <c r="Y794" s="274"/>
      <c r="Z794" s="275"/>
      <c r="AA794" s="275"/>
      <c r="AB794" s="273"/>
      <c r="AC794" s="274"/>
      <c r="AD794" s="275"/>
      <c r="AE794" s="275"/>
      <c r="AF794" s="279"/>
      <c r="AG794" s="274"/>
      <c r="AH794" s="275"/>
      <c r="AI794" s="275"/>
      <c r="AJ794" s="273"/>
      <c r="AK794" s="274"/>
      <c r="AL794" s="275"/>
      <c r="AM794" s="275"/>
      <c r="AN794" s="273"/>
      <c r="AO794" s="274"/>
      <c r="AP794" s="275"/>
      <c r="AQ794" s="275"/>
      <c r="AR794" s="273"/>
      <c r="AS794" s="274"/>
      <c r="AT794" s="275"/>
      <c r="AU794" s="275"/>
      <c r="AV794" s="273"/>
      <c r="AW794" s="274"/>
      <c r="AX794" s="275"/>
      <c r="AY794" s="275"/>
      <c r="AZ794" s="273"/>
      <c r="BA794" s="274"/>
      <c r="BB794" s="275"/>
      <c r="BC794" s="275"/>
      <c r="BD794" s="273"/>
      <c r="BE794" s="274"/>
      <c r="BF794" s="275"/>
      <c r="BG794" s="275"/>
    </row>
    <row r="795">
      <c r="D795" s="273"/>
      <c r="E795" s="274"/>
      <c r="F795" s="275"/>
      <c r="G795" s="275"/>
      <c r="H795" s="273"/>
      <c r="I795" s="274"/>
      <c r="J795" s="275"/>
      <c r="K795" s="275"/>
      <c r="L795" s="273"/>
      <c r="M795" s="274"/>
      <c r="N795" s="275"/>
      <c r="O795" s="275"/>
      <c r="P795" s="273"/>
      <c r="Q795" s="274"/>
      <c r="R795" s="275"/>
      <c r="S795" s="278"/>
      <c r="T795" s="273"/>
      <c r="U795" s="274"/>
      <c r="V795" s="275"/>
      <c r="W795" s="275"/>
      <c r="X795" s="273"/>
      <c r="Y795" s="274"/>
      <c r="Z795" s="275"/>
      <c r="AA795" s="275"/>
      <c r="AB795" s="273"/>
      <c r="AC795" s="274"/>
      <c r="AD795" s="275"/>
      <c r="AE795" s="275"/>
      <c r="AF795" s="279"/>
      <c r="AG795" s="274"/>
      <c r="AH795" s="275"/>
      <c r="AI795" s="275"/>
      <c r="AJ795" s="273"/>
      <c r="AK795" s="274"/>
      <c r="AL795" s="275"/>
      <c r="AM795" s="275"/>
      <c r="AN795" s="273"/>
      <c r="AO795" s="274"/>
      <c r="AP795" s="275"/>
      <c r="AQ795" s="275"/>
      <c r="AR795" s="273"/>
      <c r="AS795" s="274"/>
      <c r="AT795" s="275"/>
      <c r="AU795" s="275"/>
      <c r="AV795" s="273"/>
      <c r="AW795" s="274"/>
      <c r="AX795" s="275"/>
      <c r="AY795" s="275"/>
      <c r="AZ795" s="273"/>
      <c r="BA795" s="274"/>
      <c r="BB795" s="275"/>
      <c r="BC795" s="275"/>
      <c r="BD795" s="273"/>
      <c r="BE795" s="274"/>
      <c r="BF795" s="275"/>
      <c r="BG795" s="275"/>
    </row>
    <row r="796">
      <c r="D796" s="273"/>
      <c r="E796" s="274"/>
      <c r="F796" s="275"/>
      <c r="G796" s="275"/>
      <c r="H796" s="273"/>
      <c r="I796" s="274"/>
      <c r="J796" s="275"/>
      <c r="K796" s="275"/>
      <c r="L796" s="273"/>
      <c r="M796" s="274"/>
      <c r="N796" s="275"/>
      <c r="O796" s="275"/>
      <c r="P796" s="273"/>
      <c r="Q796" s="274"/>
      <c r="R796" s="275"/>
      <c r="S796" s="278"/>
      <c r="T796" s="273"/>
      <c r="U796" s="274"/>
      <c r="V796" s="275"/>
      <c r="W796" s="275"/>
      <c r="X796" s="273"/>
      <c r="Y796" s="274"/>
      <c r="Z796" s="275"/>
      <c r="AA796" s="275"/>
      <c r="AB796" s="273"/>
      <c r="AC796" s="274"/>
      <c r="AD796" s="275"/>
      <c r="AE796" s="275"/>
      <c r="AF796" s="279"/>
      <c r="AG796" s="274"/>
      <c r="AH796" s="275"/>
      <c r="AI796" s="275"/>
      <c r="AJ796" s="273"/>
      <c r="AK796" s="274"/>
      <c r="AL796" s="275"/>
      <c r="AM796" s="275"/>
      <c r="AN796" s="273"/>
      <c r="AO796" s="274"/>
      <c r="AP796" s="275"/>
      <c r="AQ796" s="275"/>
      <c r="AR796" s="273"/>
      <c r="AS796" s="274"/>
      <c r="AT796" s="275"/>
      <c r="AU796" s="275"/>
      <c r="AV796" s="273"/>
      <c r="AW796" s="274"/>
      <c r="AX796" s="275"/>
      <c r="AY796" s="275"/>
      <c r="AZ796" s="273"/>
      <c r="BA796" s="274"/>
      <c r="BB796" s="275"/>
      <c r="BC796" s="275"/>
      <c r="BD796" s="273"/>
      <c r="BE796" s="274"/>
      <c r="BF796" s="275"/>
      <c r="BG796" s="275"/>
    </row>
    <row r="797">
      <c r="D797" s="273"/>
      <c r="E797" s="274"/>
      <c r="F797" s="275"/>
      <c r="G797" s="275"/>
      <c r="H797" s="273"/>
      <c r="I797" s="274"/>
      <c r="J797" s="275"/>
      <c r="K797" s="275"/>
      <c r="L797" s="273"/>
      <c r="M797" s="274"/>
      <c r="N797" s="275"/>
      <c r="O797" s="275"/>
      <c r="P797" s="273"/>
      <c r="Q797" s="274"/>
      <c r="R797" s="275"/>
      <c r="S797" s="278"/>
      <c r="T797" s="273"/>
      <c r="U797" s="274"/>
      <c r="V797" s="275"/>
      <c r="W797" s="275"/>
      <c r="X797" s="273"/>
      <c r="Y797" s="274"/>
      <c r="Z797" s="275"/>
      <c r="AA797" s="275"/>
      <c r="AB797" s="273"/>
      <c r="AC797" s="274"/>
      <c r="AD797" s="275"/>
      <c r="AE797" s="275"/>
      <c r="AF797" s="279"/>
      <c r="AG797" s="274"/>
      <c r="AH797" s="275"/>
      <c r="AI797" s="275"/>
      <c r="AJ797" s="273"/>
      <c r="AK797" s="274"/>
      <c r="AL797" s="275"/>
      <c r="AM797" s="275"/>
      <c r="AN797" s="273"/>
      <c r="AO797" s="274"/>
      <c r="AP797" s="275"/>
      <c r="AQ797" s="275"/>
      <c r="AR797" s="273"/>
      <c r="AS797" s="274"/>
      <c r="AT797" s="275"/>
      <c r="AU797" s="275"/>
      <c r="AV797" s="273"/>
      <c r="AW797" s="274"/>
      <c r="AX797" s="275"/>
      <c r="AY797" s="275"/>
      <c r="AZ797" s="273"/>
      <c r="BA797" s="274"/>
      <c r="BB797" s="275"/>
      <c r="BC797" s="275"/>
      <c r="BD797" s="273"/>
      <c r="BE797" s="274"/>
      <c r="BF797" s="275"/>
      <c r="BG797" s="275"/>
    </row>
    <row r="798">
      <c r="D798" s="273"/>
      <c r="E798" s="274"/>
      <c r="F798" s="275"/>
      <c r="G798" s="275"/>
      <c r="H798" s="273"/>
      <c r="I798" s="274"/>
      <c r="J798" s="275"/>
      <c r="K798" s="275"/>
      <c r="L798" s="273"/>
      <c r="M798" s="274"/>
      <c r="N798" s="275"/>
      <c r="O798" s="275"/>
      <c r="P798" s="273"/>
      <c r="Q798" s="274"/>
      <c r="R798" s="275"/>
      <c r="S798" s="278"/>
      <c r="T798" s="273"/>
      <c r="U798" s="274"/>
      <c r="V798" s="275"/>
      <c r="W798" s="275"/>
      <c r="X798" s="273"/>
      <c r="Y798" s="274"/>
      <c r="Z798" s="275"/>
      <c r="AA798" s="275"/>
      <c r="AB798" s="273"/>
      <c r="AC798" s="274"/>
      <c r="AD798" s="275"/>
      <c r="AE798" s="275"/>
      <c r="AF798" s="279"/>
      <c r="AG798" s="274"/>
      <c r="AH798" s="275"/>
      <c r="AI798" s="275"/>
      <c r="AJ798" s="273"/>
      <c r="AK798" s="274"/>
      <c r="AL798" s="275"/>
      <c r="AM798" s="275"/>
      <c r="AN798" s="273"/>
      <c r="AO798" s="274"/>
      <c r="AP798" s="275"/>
      <c r="AQ798" s="275"/>
      <c r="AR798" s="273"/>
      <c r="AS798" s="274"/>
      <c r="AT798" s="275"/>
      <c r="AU798" s="275"/>
      <c r="AV798" s="273"/>
      <c r="AW798" s="274"/>
      <c r="AX798" s="275"/>
      <c r="AY798" s="275"/>
      <c r="AZ798" s="273"/>
      <c r="BA798" s="274"/>
      <c r="BB798" s="275"/>
      <c r="BC798" s="275"/>
      <c r="BD798" s="273"/>
      <c r="BE798" s="274"/>
      <c r="BF798" s="275"/>
      <c r="BG798" s="275"/>
    </row>
    <row r="799">
      <c r="D799" s="273"/>
      <c r="E799" s="274"/>
      <c r="F799" s="275"/>
      <c r="G799" s="275"/>
      <c r="H799" s="273"/>
      <c r="I799" s="274"/>
      <c r="J799" s="275"/>
      <c r="K799" s="275"/>
      <c r="L799" s="273"/>
      <c r="M799" s="274"/>
      <c r="N799" s="275"/>
      <c r="O799" s="275"/>
      <c r="P799" s="273"/>
      <c r="Q799" s="274"/>
      <c r="R799" s="275"/>
      <c r="S799" s="278"/>
      <c r="T799" s="273"/>
      <c r="U799" s="274"/>
      <c r="V799" s="275"/>
      <c r="W799" s="275"/>
      <c r="X799" s="273"/>
      <c r="Y799" s="274"/>
      <c r="Z799" s="275"/>
      <c r="AA799" s="275"/>
      <c r="AB799" s="273"/>
      <c r="AC799" s="274"/>
      <c r="AD799" s="275"/>
      <c r="AE799" s="275"/>
      <c r="AF799" s="279"/>
      <c r="AG799" s="274"/>
      <c r="AH799" s="275"/>
      <c r="AI799" s="275"/>
      <c r="AJ799" s="273"/>
      <c r="AK799" s="274"/>
      <c r="AL799" s="275"/>
      <c r="AM799" s="275"/>
      <c r="AN799" s="273"/>
      <c r="AO799" s="274"/>
      <c r="AP799" s="275"/>
      <c r="AQ799" s="275"/>
      <c r="AR799" s="273"/>
      <c r="AS799" s="274"/>
      <c r="AT799" s="275"/>
      <c r="AU799" s="275"/>
      <c r="AV799" s="273"/>
      <c r="AW799" s="274"/>
      <c r="AX799" s="275"/>
      <c r="AY799" s="275"/>
      <c r="AZ799" s="273"/>
      <c r="BA799" s="274"/>
      <c r="BB799" s="275"/>
      <c r="BC799" s="275"/>
      <c r="BD799" s="273"/>
      <c r="BE799" s="274"/>
      <c r="BF799" s="275"/>
      <c r="BG799" s="275"/>
    </row>
    <row r="800">
      <c r="D800" s="273"/>
      <c r="E800" s="274"/>
      <c r="F800" s="275"/>
      <c r="G800" s="275"/>
      <c r="H800" s="273"/>
      <c r="I800" s="274"/>
      <c r="J800" s="275"/>
      <c r="K800" s="275"/>
      <c r="L800" s="273"/>
      <c r="M800" s="274"/>
      <c r="N800" s="275"/>
      <c r="O800" s="275"/>
      <c r="P800" s="273"/>
      <c r="Q800" s="274"/>
      <c r="R800" s="275"/>
      <c r="S800" s="278"/>
      <c r="T800" s="273"/>
      <c r="U800" s="274"/>
      <c r="V800" s="275"/>
      <c r="W800" s="275"/>
      <c r="X800" s="273"/>
      <c r="Y800" s="274"/>
      <c r="Z800" s="275"/>
      <c r="AA800" s="275"/>
      <c r="AB800" s="273"/>
      <c r="AC800" s="274"/>
      <c r="AD800" s="275"/>
      <c r="AE800" s="275"/>
      <c r="AF800" s="279"/>
      <c r="AG800" s="274"/>
      <c r="AH800" s="275"/>
      <c r="AI800" s="275"/>
      <c r="AJ800" s="273"/>
      <c r="AK800" s="274"/>
      <c r="AL800" s="275"/>
      <c r="AM800" s="275"/>
      <c r="AN800" s="273"/>
      <c r="AO800" s="274"/>
      <c r="AP800" s="275"/>
      <c r="AQ800" s="275"/>
      <c r="AR800" s="273"/>
      <c r="AS800" s="274"/>
      <c r="AT800" s="275"/>
      <c r="AU800" s="275"/>
      <c r="AV800" s="273"/>
      <c r="AW800" s="274"/>
      <c r="AX800" s="275"/>
      <c r="AY800" s="275"/>
      <c r="AZ800" s="273"/>
      <c r="BA800" s="274"/>
      <c r="BB800" s="275"/>
      <c r="BC800" s="275"/>
      <c r="BD800" s="273"/>
      <c r="BE800" s="274"/>
      <c r="BF800" s="275"/>
      <c r="BG800" s="275"/>
    </row>
    <row r="801">
      <c r="D801" s="273"/>
      <c r="E801" s="274"/>
      <c r="F801" s="275"/>
      <c r="G801" s="275"/>
      <c r="H801" s="273"/>
      <c r="I801" s="274"/>
      <c r="J801" s="275"/>
      <c r="K801" s="275"/>
      <c r="L801" s="273"/>
      <c r="M801" s="274"/>
      <c r="N801" s="275"/>
      <c r="O801" s="275"/>
      <c r="P801" s="273"/>
      <c r="Q801" s="274"/>
      <c r="R801" s="275"/>
      <c r="S801" s="278"/>
      <c r="T801" s="273"/>
      <c r="U801" s="274"/>
      <c r="V801" s="275"/>
      <c r="W801" s="275"/>
      <c r="X801" s="273"/>
      <c r="Y801" s="274"/>
      <c r="Z801" s="275"/>
      <c r="AA801" s="275"/>
      <c r="AB801" s="273"/>
      <c r="AC801" s="274"/>
      <c r="AD801" s="275"/>
      <c r="AE801" s="275"/>
      <c r="AF801" s="279"/>
      <c r="AG801" s="274"/>
      <c r="AH801" s="275"/>
      <c r="AI801" s="275"/>
      <c r="AJ801" s="273"/>
      <c r="AK801" s="274"/>
      <c r="AL801" s="275"/>
      <c r="AM801" s="275"/>
      <c r="AN801" s="273"/>
      <c r="AO801" s="274"/>
      <c r="AP801" s="275"/>
      <c r="AQ801" s="275"/>
      <c r="AR801" s="273"/>
      <c r="AS801" s="274"/>
      <c r="AT801" s="275"/>
      <c r="AU801" s="275"/>
      <c r="AV801" s="273"/>
      <c r="AW801" s="274"/>
      <c r="AX801" s="275"/>
      <c r="AY801" s="275"/>
      <c r="AZ801" s="273"/>
      <c r="BA801" s="274"/>
      <c r="BB801" s="275"/>
      <c r="BC801" s="275"/>
      <c r="BD801" s="273"/>
      <c r="BE801" s="274"/>
      <c r="BF801" s="275"/>
      <c r="BG801" s="275"/>
    </row>
    <row r="802">
      <c r="D802" s="273"/>
      <c r="E802" s="274"/>
      <c r="F802" s="275"/>
      <c r="G802" s="275"/>
      <c r="H802" s="273"/>
      <c r="I802" s="274"/>
      <c r="J802" s="275"/>
      <c r="K802" s="275"/>
      <c r="L802" s="273"/>
      <c r="M802" s="274"/>
      <c r="N802" s="275"/>
      <c r="O802" s="275"/>
      <c r="P802" s="273"/>
      <c r="Q802" s="274"/>
      <c r="R802" s="275"/>
      <c r="S802" s="278"/>
      <c r="T802" s="273"/>
      <c r="U802" s="274"/>
      <c r="V802" s="275"/>
      <c r="W802" s="275"/>
      <c r="X802" s="273"/>
      <c r="Y802" s="274"/>
      <c r="Z802" s="275"/>
      <c r="AA802" s="275"/>
      <c r="AB802" s="273"/>
      <c r="AC802" s="274"/>
      <c r="AD802" s="275"/>
      <c r="AE802" s="275"/>
      <c r="AF802" s="279"/>
      <c r="AG802" s="274"/>
      <c r="AH802" s="275"/>
      <c r="AI802" s="275"/>
      <c r="AJ802" s="273"/>
      <c r="AK802" s="274"/>
      <c r="AL802" s="275"/>
      <c r="AM802" s="275"/>
      <c r="AN802" s="273"/>
      <c r="AO802" s="274"/>
      <c r="AP802" s="275"/>
      <c r="AQ802" s="275"/>
      <c r="AR802" s="273"/>
      <c r="AS802" s="274"/>
      <c r="AT802" s="275"/>
      <c r="AU802" s="275"/>
      <c r="AV802" s="273"/>
      <c r="AW802" s="274"/>
      <c r="AX802" s="275"/>
      <c r="AY802" s="275"/>
      <c r="AZ802" s="273"/>
      <c r="BA802" s="274"/>
      <c r="BB802" s="275"/>
      <c r="BC802" s="275"/>
      <c r="BD802" s="273"/>
      <c r="BE802" s="274"/>
      <c r="BF802" s="275"/>
      <c r="BG802" s="275"/>
    </row>
    <row r="803">
      <c r="D803" s="273"/>
      <c r="E803" s="274"/>
      <c r="F803" s="275"/>
      <c r="G803" s="275"/>
      <c r="H803" s="273"/>
      <c r="I803" s="274"/>
      <c r="J803" s="275"/>
      <c r="K803" s="275"/>
      <c r="L803" s="273"/>
      <c r="M803" s="274"/>
      <c r="N803" s="275"/>
      <c r="O803" s="275"/>
      <c r="P803" s="273"/>
      <c r="Q803" s="274"/>
      <c r="R803" s="275"/>
      <c r="S803" s="278"/>
      <c r="T803" s="273"/>
      <c r="U803" s="274"/>
      <c r="V803" s="275"/>
      <c r="W803" s="275"/>
      <c r="X803" s="273"/>
      <c r="Y803" s="274"/>
      <c r="Z803" s="275"/>
      <c r="AA803" s="275"/>
      <c r="AB803" s="273"/>
      <c r="AC803" s="274"/>
      <c r="AD803" s="275"/>
      <c r="AE803" s="275"/>
      <c r="AF803" s="279"/>
      <c r="AG803" s="274"/>
      <c r="AH803" s="275"/>
      <c r="AI803" s="275"/>
      <c r="AJ803" s="273"/>
      <c r="AK803" s="274"/>
      <c r="AL803" s="275"/>
      <c r="AM803" s="275"/>
      <c r="AN803" s="273"/>
      <c r="AO803" s="274"/>
      <c r="AP803" s="275"/>
      <c r="AQ803" s="275"/>
      <c r="AR803" s="273"/>
      <c r="AS803" s="274"/>
      <c r="AT803" s="275"/>
      <c r="AU803" s="275"/>
      <c r="AV803" s="273"/>
      <c r="AW803" s="274"/>
      <c r="AX803" s="275"/>
      <c r="AY803" s="275"/>
      <c r="AZ803" s="273"/>
      <c r="BA803" s="274"/>
      <c r="BB803" s="275"/>
      <c r="BC803" s="275"/>
      <c r="BD803" s="273"/>
      <c r="BE803" s="274"/>
      <c r="BF803" s="275"/>
      <c r="BG803" s="275"/>
    </row>
    <row r="804">
      <c r="D804" s="273"/>
      <c r="E804" s="274"/>
      <c r="F804" s="275"/>
      <c r="G804" s="275"/>
      <c r="H804" s="273"/>
      <c r="I804" s="274"/>
      <c r="J804" s="275"/>
      <c r="K804" s="275"/>
      <c r="L804" s="273"/>
      <c r="M804" s="274"/>
      <c r="N804" s="275"/>
      <c r="O804" s="275"/>
      <c r="P804" s="273"/>
      <c r="Q804" s="274"/>
      <c r="R804" s="275"/>
      <c r="S804" s="278"/>
      <c r="T804" s="273"/>
      <c r="U804" s="274"/>
      <c r="V804" s="275"/>
      <c r="W804" s="275"/>
      <c r="X804" s="273"/>
      <c r="Y804" s="274"/>
      <c r="Z804" s="275"/>
      <c r="AA804" s="275"/>
      <c r="AB804" s="273"/>
      <c r="AC804" s="274"/>
      <c r="AD804" s="275"/>
      <c r="AE804" s="275"/>
      <c r="AF804" s="279"/>
      <c r="AG804" s="274"/>
      <c r="AH804" s="275"/>
      <c r="AI804" s="275"/>
      <c r="AJ804" s="273"/>
      <c r="AK804" s="274"/>
      <c r="AL804" s="275"/>
      <c r="AM804" s="275"/>
      <c r="AN804" s="273"/>
      <c r="AO804" s="274"/>
      <c r="AP804" s="275"/>
      <c r="AQ804" s="275"/>
      <c r="AR804" s="273"/>
      <c r="AS804" s="274"/>
      <c r="AT804" s="275"/>
      <c r="AU804" s="275"/>
      <c r="AV804" s="273"/>
      <c r="AW804" s="274"/>
      <c r="AX804" s="275"/>
      <c r="AY804" s="275"/>
      <c r="AZ804" s="273"/>
      <c r="BA804" s="274"/>
      <c r="BB804" s="275"/>
      <c r="BC804" s="275"/>
      <c r="BD804" s="273"/>
      <c r="BE804" s="274"/>
      <c r="BF804" s="275"/>
      <c r="BG804" s="275"/>
    </row>
    <row r="805">
      <c r="D805" s="273"/>
      <c r="E805" s="274"/>
      <c r="F805" s="275"/>
      <c r="G805" s="275"/>
      <c r="H805" s="273"/>
      <c r="I805" s="274"/>
      <c r="J805" s="275"/>
      <c r="K805" s="275"/>
      <c r="L805" s="273"/>
      <c r="M805" s="274"/>
      <c r="N805" s="275"/>
      <c r="O805" s="275"/>
      <c r="P805" s="273"/>
      <c r="Q805" s="274"/>
      <c r="R805" s="275"/>
      <c r="S805" s="278"/>
      <c r="T805" s="273"/>
      <c r="U805" s="274"/>
      <c r="V805" s="275"/>
      <c r="W805" s="275"/>
      <c r="X805" s="273"/>
      <c r="Y805" s="274"/>
      <c r="Z805" s="275"/>
      <c r="AA805" s="275"/>
      <c r="AB805" s="273"/>
      <c r="AC805" s="274"/>
      <c r="AD805" s="275"/>
      <c r="AE805" s="275"/>
      <c r="AF805" s="279"/>
      <c r="AG805" s="274"/>
      <c r="AH805" s="275"/>
      <c r="AI805" s="275"/>
      <c r="AJ805" s="273"/>
      <c r="AK805" s="274"/>
      <c r="AL805" s="275"/>
      <c r="AM805" s="275"/>
      <c r="AN805" s="273"/>
      <c r="AO805" s="274"/>
      <c r="AP805" s="275"/>
      <c r="AQ805" s="275"/>
      <c r="AR805" s="273"/>
      <c r="AS805" s="274"/>
      <c r="AT805" s="275"/>
      <c r="AU805" s="275"/>
      <c r="AV805" s="273"/>
      <c r="AW805" s="274"/>
      <c r="AX805" s="275"/>
      <c r="AY805" s="275"/>
      <c r="AZ805" s="273"/>
      <c r="BA805" s="274"/>
      <c r="BB805" s="275"/>
      <c r="BC805" s="275"/>
      <c r="BD805" s="273"/>
      <c r="BE805" s="274"/>
      <c r="BF805" s="275"/>
      <c r="BG805" s="275"/>
    </row>
    <row r="806">
      <c r="D806" s="273"/>
      <c r="E806" s="274"/>
      <c r="F806" s="275"/>
      <c r="G806" s="275"/>
      <c r="H806" s="273"/>
      <c r="I806" s="274"/>
      <c r="J806" s="275"/>
      <c r="K806" s="275"/>
      <c r="L806" s="273"/>
      <c r="M806" s="274"/>
      <c r="N806" s="275"/>
      <c r="O806" s="275"/>
      <c r="P806" s="273"/>
      <c r="Q806" s="274"/>
      <c r="R806" s="275"/>
      <c r="S806" s="278"/>
      <c r="T806" s="273"/>
      <c r="U806" s="274"/>
      <c r="V806" s="275"/>
      <c r="W806" s="275"/>
      <c r="X806" s="273"/>
      <c r="Y806" s="274"/>
      <c r="Z806" s="275"/>
      <c r="AA806" s="275"/>
      <c r="AB806" s="273"/>
      <c r="AC806" s="274"/>
      <c r="AD806" s="275"/>
      <c r="AE806" s="275"/>
      <c r="AF806" s="279"/>
      <c r="AG806" s="274"/>
      <c r="AH806" s="275"/>
      <c r="AI806" s="275"/>
      <c r="AJ806" s="273"/>
      <c r="AK806" s="274"/>
      <c r="AL806" s="275"/>
      <c r="AM806" s="275"/>
      <c r="AN806" s="273"/>
      <c r="AO806" s="274"/>
      <c r="AP806" s="275"/>
      <c r="AQ806" s="275"/>
      <c r="AR806" s="273"/>
      <c r="AS806" s="274"/>
      <c r="AT806" s="275"/>
      <c r="AU806" s="275"/>
      <c r="AV806" s="273"/>
      <c r="AW806" s="274"/>
      <c r="AX806" s="275"/>
      <c r="AY806" s="275"/>
      <c r="AZ806" s="273"/>
      <c r="BA806" s="274"/>
      <c r="BB806" s="275"/>
      <c r="BC806" s="275"/>
      <c r="BD806" s="273"/>
      <c r="BE806" s="274"/>
      <c r="BF806" s="275"/>
      <c r="BG806" s="275"/>
    </row>
    <row r="807">
      <c r="D807" s="273"/>
      <c r="E807" s="274"/>
      <c r="F807" s="275"/>
      <c r="G807" s="275"/>
      <c r="H807" s="273"/>
      <c r="I807" s="274"/>
      <c r="J807" s="275"/>
      <c r="K807" s="275"/>
      <c r="L807" s="273"/>
      <c r="M807" s="274"/>
      <c r="N807" s="275"/>
      <c r="O807" s="275"/>
      <c r="P807" s="273"/>
      <c r="Q807" s="274"/>
      <c r="R807" s="275"/>
      <c r="S807" s="278"/>
      <c r="T807" s="273"/>
      <c r="U807" s="274"/>
      <c r="V807" s="275"/>
      <c r="W807" s="275"/>
      <c r="X807" s="273"/>
      <c r="Y807" s="274"/>
      <c r="Z807" s="275"/>
      <c r="AA807" s="275"/>
      <c r="AB807" s="273"/>
      <c r="AC807" s="274"/>
      <c r="AD807" s="275"/>
      <c r="AE807" s="275"/>
      <c r="AF807" s="279"/>
      <c r="AG807" s="274"/>
      <c r="AH807" s="275"/>
      <c r="AI807" s="275"/>
      <c r="AJ807" s="273"/>
      <c r="AK807" s="274"/>
      <c r="AL807" s="275"/>
      <c r="AM807" s="275"/>
      <c r="AN807" s="273"/>
      <c r="AO807" s="274"/>
      <c r="AP807" s="275"/>
      <c r="AQ807" s="275"/>
      <c r="AR807" s="273"/>
      <c r="AS807" s="274"/>
      <c r="AT807" s="275"/>
      <c r="AU807" s="275"/>
      <c r="AV807" s="273"/>
      <c r="AW807" s="274"/>
      <c r="AX807" s="275"/>
      <c r="AY807" s="275"/>
      <c r="AZ807" s="273"/>
      <c r="BA807" s="274"/>
      <c r="BB807" s="275"/>
      <c r="BC807" s="275"/>
      <c r="BD807" s="273"/>
      <c r="BE807" s="274"/>
      <c r="BF807" s="275"/>
      <c r="BG807" s="275"/>
    </row>
    <row r="808">
      <c r="D808" s="273"/>
      <c r="E808" s="274"/>
      <c r="F808" s="275"/>
      <c r="G808" s="275"/>
      <c r="H808" s="273"/>
      <c r="I808" s="274"/>
      <c r="J808" s="275"/>
      <c r="K808" s="275"/>
      <c r="L808" s="273"/>
      <c r="M808" s="274"/>
      <c r="N808" s="275"/>
      <c r="O808" s="275"/>
      <c r="P808" s="273"/>
      <c r="Q808" s="274"/>
      <c r="R808" s="275"/>
      <c r="S808" s="278"/>
      <c r="T808" s="273"/>
      <c r="U808" s="274"/>
      <c r="V808" s="275"/>
      <c r="W808" s="275"/>
      <c r="X808" s="273"/>
      <c r="Y808" s="274"/>
      <c r="Z808" s="275"/>
      <c r="AA808" s="275"/>
      <c r="AB808" s="273"/>
      <c r="AC808" s="274"/>
      <c r="AD808" s="275"/>
      <c r="AE808" s="275"/>
      <c r="AF808" s="279"/>
      <c r="AG808" s="274"/>
      <c r="AH808" s="275"/>
      <c r="AI808" s="275"/>
      <c r="AJ808" s="273"/>
      <c r="AK808" s="274"/>
      <c r="AL808" s="275"/>
      <c r="AM808" s="275"/>
      <c r="AN808" s="273"/>
      <c r="AO808" s="274"/>
      <c r="AP808" s="275"/>
      <c r="AQ808" s="275"/>
      <c r="AR808" s="273"/>
      <c r="AS808" s="274"/>
      <c r="AT808" s="275"/>
      <c r="AU808" s="275"/>
      <c r="AV808" s="273"/>
      <c r="AW808" s="274"/>
      <c r="AX808" s="275"/>
      <c r="AY808" s="275"/>
      <c r="AZ808" s="273"/>
      <c r="BA808" s="274"/>
      <c r="BB808" s="275"/>
      <c r="BC808" s="275"/>
      <c r="BD808" s="273"/>
      <c r="BE808" s="274"/>
      <c r="BF808" s="275"/>
      <c r="BG808" s="275"/>
    </row>
    <row r="809">
      <c r="D809" s="273"/>
      <c r="E809" s="274"/>
      <c r="F809" s="275"/>
      <c r="G809" s="275"/>
      <c r="H809" s="273"/>
      <c r="I809" s="274"/>
      <c r="J809" s="275"/>
      <c r="K809" s="275"/>
      <c r="L809" s="273"/>
      <c r="M809" s="274"/>
      <c r="N809" s="275"/>
      <c r="O809" s="275"/>
      <c r="P809" s="273"/>
      <c r="Q809" s="274"/>
      <c r="R809" s="275"/>
      <c r="S809" s="278"/>
      <c r="T809" s="273"/>
      <c r="U809" s="274"/>
      <c r="V809" s="275"/>
      <c r="W809" s="275"/>
      <c r="X809" s="273"/>
      <c r="Y809" s="274"/>
      <c r="Z809" s="275"/>
      <c r="AA809" s="275"/>
      <c r="AB809" s="273"/>
      <c r="AC809" s="274"/>
      <c r="AD809" s="275"/>
      <c r="AE809" s="275"/>
      <c r="AF809" s="279"/>
      <c r="AG809" s="274"/>
      <c r="AH809" s="275"/>
      <c r="AI809" s="275"/>
      <c r="AJ809" s="273"/>
      <c r="AK809" s="274"/>
      <c r="AL809" s="275"/>
      <c r="AM809" s="275"/>
      <c r="AN809" s="273"/>
      <c r="AO809" s="274"/>
      <c r="AP809" s="275"/>
      <c r="AQ809" s="275"/>
      <c r="AR809" s="273"/>
      <c r="AS809" s="274"/>
      <c r="AT809" s="275"/>
      <c r="AU809" s="275"/>
      <c r="AV809" s="273"/>
      <c r="AW809" s="274"/>
      <c r="AX809" s="275"/>
      <c r="AY809" s="275"/>
      <c r="AZ809" s="273"/>
      <c r="BA809" s="274"/>
      <c r="BB809" s="275"/>
      <c r="BC809" s="275"/>
      <c r="BD809" s="273"/>
      <c r="BE809" s="274"/>
      <c r="BF809" s="275"/>
      <c r="BG809" s="275"/>
    </row>
    <row r="810">
      <c r="D810" s="273"/>
      <c r="E810" s="274"/>
      <c r="F810" s="275"/>
      <c r="G810" s="275"/>
      <c r="H810" s="273"/>
      <c r="I810" s="274"/>
      <c r="J810" s="275"/>
      <c r="K810" s="275"/>
      <c r="L810" s="273"/>
      <c r="M810" s="274"/>
      <c r="N810" s="275"/>
      <c r="O810" s="275"/>
      <c r="P810" s="273"/>
      <c r="Q810" s="274"/>
      <c r="R810" s="275"/>
      <c r="S810" s="278"/>
      <c r="T810" s="273"/>
      <c r="U810" s="274"/>
      <c r="V810" s="275"/>
      <c r="W810" s="275"/>
      <c r="X810" s="273"/>
      <c r="Y810" s="274"/>
      <c r="Z810" s="275"/>
      <c r="AA810" s="275"/>
      <c r="AB810" s="273"/>
      <c r="AC810" s="274"/>
      <c r="AD810" s="275"/>
      <c r="AE810" s="275"/>
      <c r="AF810" s="279"/>
      <c r="AG810" s="274"/>
      <c r="AH810" s="275"/>
      <c r="AI810" s="275"/>
      <c r="AJ810" s="273"/>
      <c r="AK810" s="274"/>
      <c r="AL810" s="275"/>
      <c r="AM810" s="275"/>
      <c r="AN810" s="273"/>
      <c r="AO810" s="274"/>
      <c r="AP810" s="275"/>
      <c r="AQ810" s="275"/>
      <c r="AR810" s="273"/>
      <c r="AS810" s="274"/>
      <c r="AT810" s="275"/>
      <c r="AU810" s="275"/>
      <c r="AV810" s="273"/>
      <c r="AW810" s="274"/>
      <c r="AX810" s="275"/>
      <c r="AY810" s="275"/>
      <c r="AZ810" s="273"/>
      <c r="BA810" s="274"/>
      <c r="BB810" s="275"/>
      <c r="BC810" s="275"/>
      <c r="BD810" s="273"/>
      <c r="BE810" s="274"/>
      <c r="BF810" s="275"/>
      <c r="BG810" s="275"/>
    </row>
    <row r="811">
      <c r="D811" s="273"/>
      <c r="E811" s="274"/>
      <c r="F811" s="275"/>
      <c r="G811" s="275"/>
      <c r="H811" s="273"/>
      <c r="I811" s="274"/>
      <c r="J811" s="275"/>
      <c r="K811" s="275"/>
      <c r="L811" s="273"/>
      <c r="M811" s="274"/>
      <c r="N811" s="275"/>
      <c r="O811" s="275"/>
      <c r="P811" s="273"/>
      <c r="Q811" s="274"/>
      <c r="R811" s="275"/>
      <c r="S811" s="278"/>
      <c r="T811" s="273"/>
      <c r="U811" s="274"/>
      <c r="V811" s="275"/>
      <c r="W811" s="275"/>
      <c r="X811" s="273"/>
      <c r="Y811" s="274"/>
      <c r="Z811" s="275"/>
      <c r="AA811" s="275"/>
      <c r="AB811" s="273"/>
      <c r="AC811" s="274"/>
      <c r="AD811" s="275"/>
      <c r="AE811" s="275"/>
      <c r="AF811" s="279"/>
      <c r="AG811" s="274"/>
      <c r="AH811" s="275"/>
      <c r="AI811" s="275"/>
      <c r="AJ811" s="273"/>
      <c r="AK811" s="274"/>
      <c r="AL811" s="275"/>
      <c r="AM811" s="275"/>
      <c r="AN811" s="273"/>
      <c r="AO811" s="274"/>
      <c r="AP811" s="275"/>
      <c r="AQ811" s="275"/>
      <c r="AR811" s="273"/>
      <c r="AS811" s="274"/>
      <c r="AT811" s="275"/>
      <c r="AU811" s="275"/>
      <c r="AV811" s="273"/>
      <c r="AW811" s="274"/>
      <c r="AX811" s="275"/>
      <c r="AY811" s="275"/>
      <c r="AZ811" s="273"/>
      <c r="BA811" s="274"/>
      <c r="BB811" s="275"/>
      <c r="BC811" s="275"/>
      <c r="BD811" s="273"/>
      <c r="BE811" s="274"/>
      <c r="BF811" s="275"/>
      <c r="BG811" s="275"/>
    </row>
    <row r="812">
      <c r="D812" s="273"/>
      <c r="E812" s="274"/>
      <c r="F812" s="275"/>
      <c r="G812" s="275"/>
      <c r="H812" s="273"/>
      <c r="I812" s="274"/>
      <c r="J812" s="275"/>
      <c r="K812" s="275"/>
      <c r="L812" s="273"/>
      <c r="M812" s="274"/>
      <c r="N812" s="275"/>
      <c r="O812" s="275"/>
      <c r="P812" s="273"/>
      <c r="Q812" s="274"/>
      <c r="R812" s="275"/>
      <c r="S812" s="278"/>
      <c r="T812" s="273"/>
      <c r="U812" s="274"/>
      <c r="V812" s="275"/>
      <c r="W812" s="275"/>
      <c r="X812" s="273"/>
      <c r="Y812" s="274"/>
      <c r="Z812" s="275"/>
      <c r="AA812" s="275"/>
      <c r="AB812" s="273"/>
      <c r="AC812" s="274"/>
      <c r="AD812" s="275"/>
      <c r="AE812" s="275"/>
      <c r="AF812" s="279"/>
      <c r="AG812" s="274"/>
      <c r="AH812" s="275"/>
      <c r="AI812" s="275"/>
      <c r="AJ812" s="273"/>
      <c r="AK812" s="274"/>
      <c r="AL812" s="275"/>
      <c r="AM812" s="275"/>
      <c r="AN812" s="273"/>
      <c r="AO812" s="274"/>
      <c r="AP812" s="275"/>
      <c r="AQ812" s="275"/>
      <c r="AR812" s="273"/>
      <c r="AS812" s="274"/>
      <c r="AT812" s="275"/>
      <c r="AU812" s="275"/>
      <c r="AV812" s="273"/>
      <c r="AW812" s="274"/>
      <c r="AX812" s="275"/>
      <c r="AY812" s="275"/>
      <c r="AZ812" s="273"/>
      <c r="BA812" s="274"/>
      <c r="BB812" s="275"/>
      <c r="BC812" s="275"/>
      <c r="BD812" s="273"/>
      <c r="BE812" s="274"/>
      <c r="BF812" s="275"/>
      <c r="BG812" s="275"/>
    </row>
    <row r="813">
      <c r="D813" s="273"/>
      <c r="E813" s="274"/>
      <c r="F813" s="275"/>
      <c r="G813" s="275"/>
      <c r="H813" s="273"/>
      <c r="I813" s="274"/>
      <c r="J813" s="275"/>
      <c r="K813" s="275"/>
      <c r="L813" s="273"/>
      <c r="M813" s="274"/>
      <c r="N813" s="275"/>
      <c r="O813" s="275"/>
      <c r="P813" s="273"/>
      <c r="Q813" s="274"/>
      <c r="R813" s="275"/>
      <c r="S813" s="278"/>
      <c r="T813" s="273"/>
      <c r="U813" s="274"/>
      <c r="V813" s="275"/>
      <c r="W813" s="275"/>
      <c r="X813" s="273"/>
      <c r="Y813" s="274"/>
      <c r="Z813" s="275"/>
      <c r="AA813" s="275"/>
      <c r="AB813" s="273"/>
      <c r="AC813" s="274"/>
      <c r="AD813" s="275"/>
      <c r="AE813" s="275"/>
      <c r="AF813" s="279"/>
      <c r="AG813" s="274"/>
      <c r="AH813" s="275"/>
      <c r="AI813" s="275"/>
      <c r="AJ813" s="273"/>
      <c r="AK813" s="274"/>
      <c r="AL813" s="275"/>
      <c r="AM813" s="275"/>
      <c r="AN813" s="273"/>
      <c r="AO813" s="274"/>
      <c r="AP813" s="275"/>
      <c r="AQ813" s="275"/>
      <c r="AR813" s="273"/>
      <c r="AS813" s="274"/>
      <c r="AT813" s="275"/>
      <c r="AU813" s="275"/>
      <c r="AV813" s="273"/>
      <c r="AW813" s="274"/>
      <c r="AX813" s="275"/>
      <c r="AY813" s="275"/>
      <c r="AZ813" s="273"/>
      <c r="BA813" s="274"/>
      <c r="BB813" s="275"/>
      <c r="BC813" s="275"/>
      <c r="BD813" s="273"/>
      <c r="BE813" s="274"/>
      <c r="BF813" s="275"/>
      <c r="BG813" s="275"/>
    </row>
    <row r="814">
      <c r="D814" s="273"/>
      <c r="E814" s="274"/>
      <c r="F814" s="275"/>
      <c r="G814" s="275"/>
      <c r="H814" s="273"/>
      <c r="I814" s="274"/>
      <c r="J814" s="275"/>
      <c r="K814" s="275"/>
      <c r="L814" s="273"/>
      <c r="M814" s="274"/>
      <c r="N814" s="275"/>
      <c r="O814" s="275"/>
      <c r="P814" s="273"/>
      <c r="Q814" s="274"/>
      <c r="R814" s="275"/>
      <c r="S814" s="278"/>
      <c r="T814" s="273"/>
      <c r="U814" s="274"/>
      <c r="V814" s="275"/>
      <c r="W814" s="275"/>
      <c r="X814" s="273"/>
      <c r="Y814" s="274"/>
      <c r="Z814" s="275"/>
      <c r="AA814" s="275"/>
      <c r="AB814" s="273"/>
      <c r="AC814" s="274"/>
      <c r="AD814" s="275"/>
      <c r="AE814" s="275"/>
      <c r="AF814" s="279"/>
      <c r="AG814" s="274"/>
      <c r="AH814" s="275"/>
      <c r="AI814" s="275"/>
      <c r="AJ814" s="273"/>
      <c r="AK814" s="274"/>
      <c r="AL814" s="275"/>
      <c r="AM814" s="275"/>
      <c r="AN814" s="273"/>
      <c r="AO814" s="274"/>
      <c r="AP814" s="275"/>
      <c r="AQ814" s="275"/>
      <c r="AR814" s="273"/>
      <c r="AS814" s="274"/>
      <c r="AT814" s="275"/>
      <c r="AU814" s="275"/>
      <c r="AV814" s="273"/>
      <c r="AW814" s="274"/>
      <c r="AX814" s="275"/>
      <c r="AY814" s="275"/>
      <c r="AZ814" s="273"/>
      <c r="BA814" s="274"/>
      <c r="BB814" s="275"/>
      <c r="BC814" s="275"/>
      <c r="BD814" s="273"/>
      <c r="BE814" s="274"/>
      <c r="BF814" s="275"/>
      <c r="BG814" s="275"/>
    </row>
    <row r="815">
      <c r="D815" s="273"/>
      <c r="E815" s="274"/>
      <c r="F815" s="275"/>
      <c r="G815" s="275"/>
      <c r="H815" s="273"/>
      <c r="I815" s="274"/>
      <c r="J815" s="275"/>
      <c r="K815" s="275"/>
      <c r="L815" s="273"/>
      <c r="M815" s="274"/>
      <c r="N815" s="275"/>
      <c r="O815" s="275"/>
      <c r="P815" s="273"/>
      <c r="Q815" s="274"/>
      <c r="R815" s="275"/>
      <c r="S815" s="278"/>
      <c r="T815" s="273"/>
      <c r="U815" s="274"/>
      <c r="V815" s="275"/>
      <c r="W815" s="275"/>
      <c r="X815" s="273"/>
      <c r="Y815" s="274"/>
      <c r="Z815" s="275"/>
      <c r="AA815" s="275"/>
      <c r="AB815" s="273"/>
      <c r="AC815" s="274"/>
      <c r="AD815" s="275"/>
      <c r="AE815" s="275"/>
      <c r="AF815" s="279"/>
      <c r="AG815" s="274"/>
      <c r="AH815" s="275"/>
      <c r="AI815" s="275"/>
      <c r="AJ815" s="273"/>
      <c r="AK815" s="274"/>
      <c r="AL815" s="275"/>
      <c r="AM815" s="275"/>
      <c r="AN815" s="273"/>
      <c r="AO815" s="274"/>
      <c r="AP815" s="275"/>
      <c r="AQ815" s="275"/>
      <c r="AR815" s="273"/>
      <c r="AS815" s="274"/>
      <c r="AT815" s="275"/>
      <c r="AU815" s="275"/>
      <c r="AV815" s="273"/>
      <c r="AW815" s="274"/>
      <c r="AX815" s="275"/>
      <c r="AY815" s="275"/>
      <c r="AZ815" s="273"/>
      <c r="BA815" s="274"/>
      <c r="BB815" s="275"/>
      <c r="BC815" s="275"/>
      <c r="BD815" s="273"/>
      <c r="BE815" s="274"/>
      <c r="BF815" s="275"/>
      <c r="BG815" s="275"/>
    </row>
    <row r="816">
      <c r="D816" s="273"/>
      <c r="E816" s="274"/>
      <c r="F816" s="275"/>
      <c r="G816" s="275"/>
      <c r="H816" s="273"/>
      <c r="I816" s="274"/>
      <c r="J816" s="275"/>
      <c r="K816" s="275"/>
      <c r="L816" s="273"/>
      <c r="M816" s="274"/>
      <c r="N816" s="275"/>
      <c r="O816" s="275"/>
      <c r="P816" s="273"/>
      <c r="Q816" s="274"/>
      <c r="R816" s="275"/>
      <c r="S816" s="278"/>
      <c r="T816" s="273"/>
      <c r="U816" s="274"/>
      <c r="V816" s="275"/>
      <c r="W816" s="275"/>
      <c r="X816" s="273"/>
      <c r="Y816" s="274"/>
      <c r="Z816" s="275"/>
      <c r="AA816" s="275"/>
      <c r="AB816" s="273"/>
      <c r="AC816" s="274"/>
      <c r="AD816" s="275"/>
      <c r="AE816" s="275"/>
      <c r="AF816" s="279"/>
      <c r="AG816" s="274"/>
      <c r="AH816" s="275"/>
      <c r="AI816" s="275"/>
      <c r="AJ816" s="273"/>
      <c r="AK816" s="274"/>
      <c r="AL816" s="275"/>
      <c r="AM816" s="275"/>
      <c r="AN816" s="273"/>
      <c r="AO816" s="274"/>
      <c r="AP816" s="275"/>
      <c r="AQ816" s="275"/>
      <c r="AR816" s="273"/>
      <c r="AS816" s="274"/>
      <c r="AT816" s="275"/>
      <c r="AU816" s="275"/>
      <c r="AV816" s="273"/>
      <c r="AW816" s="274"/>
      <c r="AX816" s="275"/>
      <c r="AY816" s="275"/>
      <c r="AZ816" s="273"/>
      <c r="BA816" s="274"/>
      <c r="BB816" s="275"/>
      <c r="BC816" s="275"/>
      <c r="BD816" s="273"/>
      <c r="BE816" s="274"/>
      <c r="BF816" s="275"/>
      <c r="BG816" s="275"/>
    </row>
    <row r="817">
      <c r="D817" s="273"/>
      <c r="E817" s="274"/>
      <c r="F817" s="275"/>
      <c r="G817" s="275"/>
      <c r="H817" s="273"/>
      <c r="I817" s="274"/>
      <c r="J817" s="275"/>
      <c r="K817" s="275"/>
      <c r="L817" s="273"/>
      <c r="M817" s="274"/>
      <c r="N817" s="275"/>
      <c r="O817" s="275"/>
      <c r="P817" s="273"/>
      <c r="Q817" s="274"/>
      <c r="R817" s="275"/>
      <c r="S817" s="278"/>
      <c r="T817" s="273"/>
      <c r="U817" s="274"/>
      <c r="V817" s="275"/>
      <c r="W817" s="275"/>
      <c r="X817" s="273"/>
      <c r="Y817" s="274"/>
      <c r="Z817" s="275"/>
      <c r="AA817" s="275"/>
      <c r="AB817" s="273"/>
      <c r="AC817" s="274"/>
      <c r="AD817" s="275"/>
      <c r="AE817" s="275"/>
      <c r="AF817" s="279"/>
      <c r="AG817" s="274"/>
      <c r="AH817" s="275"/>
      <c r="AI817" s="275"/>
      <c r="AJ817" s="273"/>
      <c r="AK817" s="274"/>
      <c r="AL817" s="275"/>
      <c r="AM817" s="275"/>
      <c r="AN817" s="273"/>
      <c r="AO817" s="274"/>
      <c r="AP817" s="275"/>
      <c r="AQ817" s="275"/>
      <c r="AR817" s="273"/>
      <c r="AS817" s="274"/>
      <c r="AT817" s="275"/>
      <c r="AU817" s="275"/>
      <c r="AV817" s="273"/>
      <c r="AW817" s="274"/>
      <c r="AX817" s="275"/>
      <c r="AY817" s="275"/>
      <c r="AZ817" s="273"/>
      <c r="BA817" s="274"/>
      <c r="BB817" s="275"/>
      <c r="BC817" s="275"/>
      <c r="BD817" s="273"/>
      <c r="BE817" s="274"/>
      <c r="BF817" s="275"/>
      <c r="BG817" s="275"/>
    </row>
    <row r="818">
      <c r="D818" s="273"/>
      <c r="E818" s="274"/>
      <c r="F818" s="275"/>
      <c r="G818" s="275"/>
      <c r="H818" s="273"/>
      <c r="I818" s="274"/>
      <c r="J818" s="275"/>
      <c r="K818" s="275"/>
      <c r="L818" s="273"/>
      <c r="M818" s="274"/>
      <c r="N818" s="275"/>
      <c r="O818" s="275"/>
      <c r="P818" s="273"/>
      <c r="Q818" s="274"/>
      <c r="R818" s="275"/>
      <c r="S818" s="278"/>
      <c r="T818" s="273"/>
      <c r="U818" s="274"/>
      <c r="V818" s="275"/>
      <c r="W818" s="275"/>
      <c r="X818" s="273"/>
      <c r="Y818" s="274"/>
      <c r="Z818" s="275"/>
      <c r="AA818" s="275"/>
      <c r="AB818" s="273"/>
      <c r="AC818" s="274"/>
      <c r="AD818" s="275"/>
      <c r="AE818" s="275"/>
      <c r="AF818" s="279"/>
      <c r="AG818" s="274"/>
      <c r="AH818" s="275"/>
      <c r="AI818" s="275"/>
      <c r="AJ818" s="273"/>
      <c r="AK818" s="274"/>
      <c r="AL818" s="275"/>
      <c r="AM818" s="275"/>
      <c r="AN818" s="273"/>
      <c r="AO818" s="274"/>
      <c r="AP818" s="275"/>
      <c r="AQ818" s="275"/>
      <c r="AR818" s="273"/>
      <c r="AS818" s="274"/>
      <c r="AT818" s="275"/>
      <c r="AU818" s="275"/>
      <c r="AV818" s="273"/>
      <c r="AW818" s="274"/>
      <c r="AX818" s="275"/>
      <c r="AY818" s="275"/>
      <c r="AZ818" s="273"/>
      <c r="BA818" s="274"/>
      <c r="BB818" s="275"/>
      <c r="BC818" s="275"/>
      <c r="BD818" s="273"/>
      <c r="BE818" s="274"/>
      <c r="BF818" s="275"/>
      <c r="BG818" s="275"/>
    </row>
    <row r="819">
      <c r="D819" s="273"/>
      <c r="E819" s="274"/>
      <c r="F819" s="275"/>
      <c r="G819" s="275"/>
      <c r="H819" s="273"/>
      <c r="I819" s="274"/>
      <c r="J819" s="275"/>
      <c r="K819" s="275"/>
      <c r="L819" s="273"/>
      <c r="M819" s="274"/>
      <c r="N819" s="275"/>
      <c r="O819" s="275"/>
      <c r="P819" s="273"/>
      <c r="Q819" s="274"/>
      <c r="R819" s="275"/>
      <c r="S819" s="278"/>
      <c r="T819" s="273"/>
      <c r="U819" s="274"/>
      <c r="V819" s="275"/>
      <c r="W819" s="275"/>
      <c r="X819" s="273"/>
      <c r="Y819" s="274"/>
      <c r="Z819" s="275"/>
      <c r="AA819" s="275"/>
      <c r="AB819" s="273"/>
      <c r="AC819" s="274"/>
      <c r="AD819" s="275"/>
      <c r="AE819" s="275"/>
      <c r="AF819" s="279"/>
      <c r="AG819" s="274"/>
      <c r="AH819" s="275"/>
      <c r="AI819" s="275"/>
      <c r="AJ819" s="273"/>
      <c r="AK819" s="274"/>
      <c r="AL819" s="275"/>
      <c r="AM819" s="275"/>
      <c r="AN819" s="273"/>
      <c r="AO819" s="274"/>
      <c r="AP819" s="275"/>
      <c r="AQ819" s="275"/>
      <c r="AR819" s="273"/>
      <c r="AS819" s="274"/>
      <c r="AT819" s="275"/>
      <c r="AU819" s="275"/>
      <c r="AV819" s="273"/>
      <c r="AW819" s="274"/>
      <c r="AX819" s="275"/>
      <c r="AY819" s="275"/>
      <c r="AZ819" s="273"/>
      <c r="BA819" s="274"/>
      <c r="BB819" s="275"/>
      <c r="BC819" s="275"/>
      <c r="BD819" s="273"/>
      <c r="BE819" s="274"/>
      <c r="BF819" s="275"/>
      <c r="BG819" s="275"/>
    </row>
    <row r="820">
      <c r="D820" s="273"/>
      <c r="E820" s="274"/>
      <c r="F820" s="275"/>
      <c r="G820" s="275"/>
      <c r="H820" s="273"/>
      <c r="I820" s="274"/>
      <c r="J820" s="275"/>
      <c r="K820" s="275"/>
      <c r="L820" s="273"/>
      <c r="M820" s="274"/>
      <c r="N820" s="275"/>
      <c r="O820" s="275"/>
      <c r="P820" s="273"/>
      <c r="Q820" s="274"/>
      <c r="R820" s="275"/>
      <c r="S820" s="278"/>
      <c r="T820" s="273"/>
      <c r="U820" s="274"/>
      <c r="V820" s="275"/>
      <c r="W820" s="275"/>
      <c r="X820" s="273"/>
      <c r="Y820" s="274"/>
      <c r="Z820" s="275"/>
      <c r="AA820" s="275"/>
      <c r="AB820" s="273"/>
      <c r="AC820" s="274"/>
      <c r="AD820" s="275"/>
      <c r="AE820" s="275"/>
      <c r="AF820" s="279"/>
      <c r="AG820" s="274"/>
      <c r="AH820" s="275"/>
      <c r="AI820" s="275"/>
      <c r="AJ820" s="273"/>
      <c r="AK820" s="274"/>
      <c r="AL820" s="275"/>
      <c r="AM820" s="275"/>
      <c r="AN820" s="273"/>
      <c r="AO820" s="274"/>
      <c r="AP820" s="275"/>
      <c r="AQ820" s="275"/>
      <c r="AR820" s="273"/>
      <c r="AS820" s="274"/>
      <c r="AT820" s="275"/>
      <c r="AU820" s="275"/>
      <c r="AV820" s="273"/>
      <c r="AW820" s="274"/>
      <c r="AX820" s="275"/>
      <c r="AY820" s="275"/>
      <c r="AZ820" s="273"/>
      <c r="BA820" s="274"/>
      <c r="BB820" s="275"/>
      <c r="BC820" s="275"/>
      <c r="BD820" s="273"/>
      <c r="BE820" s="274"/>
      <c r="BF820" s="275"/>
      <c r="BG820" s="275"/>
    </row>
    <row r="821">
      <c r="D821" s="273"/>
      <c r="E821" s="274"/>
      <c r="F821" s="275"/>
      <c r="G821" s="275"/>
      <c r="H821" s="273"/>
      <c r="I821" s="274"/>
      <c r="J821" s="275"/>
      <c r="K821" s="275"/>
      <c r="L821" s="273"/>
      <c r="M821" s="274"/>
      <c r="N821" s="275"/>
      <c r="O821" s="275"/>
      <c r="P821" s="273"/>
      <c r="Q821" s="274"/>
      <c r="R821" s="275"/>
      <c r="S821" s="278"/>
      <c r="T821" s="273"/>
      <c r="U821" s="274"/>
      <c r="V821" s="275"/>
      <c r="W821" s="275"/>
      <c r="X821" s="273"/>
      <c r="Y821" s="274"/>
      <c r="Z821" s="275"/>
      <c r="AA821" s="275"/>
      <c r="AB821" s="273"/>
      <c r="AC821" s="274"/>
      <c r="AD821" s="275"/>
      <c r="AE821" s="275"/>
      <c r="AF821" s="279"/>
      <c r="AG821" s="274"/>
      <c r="AH821" s="275"/>
      <c r="AI821" s="275"/>
      <c r="AJ821" s="273"/>
      <c r="AK821" s="274"/>
      <c r="AL821" s="275"/>
      <c r="AM821" s="275"/>
      <c r="AN821" s="273"/>
      <c r="AO821" s="274"/>
      <c r="AP821" s="275"/>
      <c r="AQ821" s="275"/>
      <c r="AR821" s="273"/>
      <c r="AS821" s="274"/>
      <c r="AT821" s="275"/>
      <c r="AU821" s="275"/>
      <c r="AV821" s="273"/>
      <c r="AW821" s="274"/>
      <c r="AX821" s="275"/>
      <c r="AY821" s="275"/>
      <c r="AZ821" s="273"/>
      <c r="BA821" s="274"/>
      <c r="BB821" s="275"/>
      <c r="BC821" s="275"/>
      <c r="BD821" s="273"/>
      <c r="BE821" s="274"/>
      <c r="BF821" s="275"/>
      <c r="BG821" s="275"/>
    </row>
    <row r="822">
      <c r="D822" s="273"/>
      <c r="E822" s="274"/>
      <c r="F822" s="275"/>
      <c r="G822" s="275"/>
      <c r="H822" s="273"/>
      <c r="I822" s="274"/>
      <c r="J822" s="275"/>
      <c r="K822" s="275"/>
      <c r="L822" s="273"/>
      <c r="M822" s="274"/>
      <c r="N822" s="275"/>
      <c r="O822" s="275"/>
      <c r="P822" s="273"/>
      <c r="Q822" s="274"/>
      <c r="R822" s="275"/>
      <c r="S822" s="278"/>
      <c r="T822" s="273"/>
      <c r="U822" s="274"/>
      <c r="V822" s="275"/>
      <c r="W822" s="275"/>
      <c r="X822" s="273"/>
      <c r="Y822" s="274"/>
      <c r="Z822" s="275"/>
      <c r="AA822" s="275"/>
      <c r="AB822" s="273"/>
      <c r="AC822" s="274"/>
      <c r="AD822" s="275"/>
      <c r="AE822" s="275"/>
      <c r="AF822" s="279"/>
      <c r="AG822" s="274"/>
      <c r="AH822" s="275"/>
      <c r="AI822" s="275"/>
      <c r="AJ822" s="273"/>
      <c r="AK822" s="274"/>
      <c r="AL822" s="275"/>
      <c r="AM822" s="275"/>
      <c r="AN822" s="273"/>
      <c r="AO822" s="274"/>
      <c r="AP822" s="275"/>
      <c r="AQ822" s="275"/>
      <c r="AR822" s="273"/>
      <c r="AS822" s="274"/>
      <c r="AT822" s="275"/>
      <c r="AU822" s="275"/>
      <c r="AV822" s="273"/>
      <c r="AW822" s="274"/>
      <c r="AX822" s="275"/>
      <c r="AY822" s="275"/>
      <c r="AZ822" s="273"/>
      <c r="BA822" s="274"/>
      <c r="BB822" s="275"/>
      <c r="BC822" s="275"/>
      <c r="BD822" s="273"/>
      <c r="BE822" s="274"/>
      <c r="BF822" s="275"/>
      <c r="BG822" s="275"/>
    </row>
    <row r="823">
      <c r="D823" s="273"/>
      <c r="E823" s="274"/>
      <c r="F823" s="275"/>
      <c r="G823" s="275"/>
      <c r="H823" s="273"/>
      <c r="I823" s="274"/>
      <c r="J823" s="275"/>
      <c r="K823" s="275"/>
      <c r="L823" s="273"/>
      <c r="M823" s="274"/>
      <c r="N823" s="275"/>
      <c r="O823" s="275"/>
      <c r="P823" s="273"/>
      <c r="Q823" s="274"/>
      <c r="R823" s="275"/>
      <c r="S823" s="278"/>
      <c r="T823" s="273"/>
      <c r="U823" s="274"/>
      <c r="V823" s="275"/>
      <c r="W823" s="275"/>
      <c r="X823" s="273"/>
      <c r="Y823" s="274"/>
      <c r="Z823" s="275"/>
      <c r="AA823" s="275"/>
      <c r="AB823" s="273"/>
      <c r="AC823" s="274"/>
      <c r="AD823" s="275"/>
      <c r="AE823" s="275"/>
      <c r="AF823" s="279"/>
      <c r="AG823" s="274"/>
      <c r="AH823" s="275"/>
      <c r="AI823" s="275"/>
      <c r="AJ823" s="273"/>
      <c r="AK823" s="274"/>
      <c r="AL823" s="275"/>
      <c r="AM823" s="275"/>
      <c r="AN823" s="273"/>
      <c r="AO823" s="274"/>
      <c r="AP823" s="275"/>
      <c r="AQ823" s="275"/>
      <c r="AR823" s="273"/>
      <c r="AS823" s="274"/>
      <c r="AT823" s="275"/>
      <c r="AU823" s="275"/>
      <c r="AV823" s="273"/>
      <c r="AW823" s="274"/>
      <c r="AX823" s="275"/>
      <c r="AY823" s="275"/>
      <c r="AZ823" s="273"/>
      <c r="BA823" s="274"/>
      <c r="BB823" s="275"/>
      <c r="BC823" s="275"/>
      <c r="BD823" s="273"/>
      <c r="BE823" s="274"/>
      <c r="BF823" s="275"/>
      <c r="BG823" s="275"/>
    </row>
    <row r="824">
      <c r="D824" s="273"/>
      <c r="E824" s="274"/>
      <c r="F824" s="275"/>
      <c r="G824" s="275"/>
      <c r="H824" s="273"/>
      <c r="I824" s="274"/>
      <c r="J824" s="275"/>
      <c r="K824" s="275"/>
      <c r="L824" s="273"/>
      <c r="M824" s="274"/>
      <c r="N824" s="275"/>
      <c r="O824" s="275"/>
      <c r="P824" s="273"/>
      <c r="Q824" s="274"/>
      <c r="R824" s="275"/>
      <c r="S824" s="278"/>
      <c r="T824" s="273"/>
      <c r="U824" s="274"/>
      <c r="V824" s="275"/>
      <c r="W824" s="275"/>
      <c r="X824" s="273"/>
      <c r="Y824" s="274"/>
      <c r="Z824" s="275"/>
      <c r="AA824" s="275"/>
      <c r="AB824" s="273"/>
      <c r="AC824" s="274"/>
      <c r="AD824" s="275"/>
      <c r="AE824" s="275"/>
      <c r="AF824" s="279"/>
      <c r="AG824" s="274"/>
      <c r="AH824" s="275"/>
      <c r="AI824" s="275"/>
      <c r="AJ824" s="273"/>
      <c r="AK824" s="274"/>
      <c r="AL824" s="275"/>
      <c r="AM824" s="275"/>
      <c r="AN824" s="273"/>
      <c r="AO824" s="274"/>
      <c r="AP824" s="275"/>
      <c r="AQ824" s="275"/>
      <c r="AR824" s="273"/>
      <c r="AS824" s="274"/>
      <c r="AT824" s="275"/>
      <c r="AU824" s="275"/>
      <c r="AV824" s="273"/>
      <c r="AW824" s="274"/>
      <c r="AX824" s="275"/>
      <c r="AY824" s="275"/>
      <c r="AZ824" s="273"/>
      <c r="BA824" s="274"/>
      <c r="BB824" s="275"/>
      <c r="BC824" s="275"/>
      <c r="BD824" s="273"/>
      <c r="BE824" s="274"/>
      <c r="BF824" s="275"/>
      <c r="BG824" s="275"/>
    </row>
    <row r="825">
      <c r="D825" s="273"/>
      <c r="E825" s="274"/>
      <c r="F825" s="275"/>
      <c r="G825" s="275"/>
      <c r="H825" s="273"/>
      <c r="I825" s="274"/>
      <c r="J825" s="275"/>
      <c r="K825" s="275"/>
      <c r="L825" s="273"/>
      <c r="M825" s="274"/>
      <c r="N825" s="275"/>
      <c r="O825" s="275"/>
      <c r="P825" s="273"/>
      <c r="Q825" s="274"/>
      <c r="R825" s="275"/>
      <c r="S825" s="278"/>
      <c r="T825" s="273"/>
      <c r="U825" s="274"/>
      <c r="V825" s="275"/>
      <c r="W825" s="275"/>
      <c r="X825" s="273"/>
      <c r="Y825" s="274"/>
      <c r="Z825" s="275"/>
      <c r="AA825" s="275"/>
      <c r="AB825" s="273"/>
      <c r="AC825" s="274"/>
      <c r="AD825" s="275"/>
      <c r="AE825" s="275"/>
      <c r="AF825" s="279"/>
      <c r="AG825" s="274"/>
      <c r="AH825" s="275"/>
      <c r="AI825" s="275"/>
      <c r="AJ825" s="273"/>
      <c r="AK825" s="274"/>
      <c r="AL825" s="275"/>
      <c r="AM825" s="275"/>
      <c r="AN825" s="273"/>
      <c r="AO825" s="274"/>
      <c r="AP825" s="275"/>
      <c r="AQ825" s="275"/>
      <c r="AR825" s="273"/>
      <c r="AS825" s="274"/>
      <c r="AT825" s="275"/>
      <c r="AU825" s="275"/>
      <c r="AV825" s="273"/>
      <c r="AW825" s="274"/>
      <c r="AX825" s="275"/>
      <c r="AY825" s="275"/>
      <c r="AZ825" s="273"/>
      <c r="BA825" s="274"/>
      <c r="BB825" s="275"/>
      <c r="BC825" s="275"/>
      <c r="BD825" s="273"/>
      <c r="BE825" s="274"/>
      <c r="BF825" s="275"/>
      <c r="BG825" s="275"/>
    </row>
    <row r="826">
      <c r="D826" s="273"/>
      <c r="E826" s="274"/>
      <c r="F826" s="275"/>
      <c r="G826" s="275"/>
      <c r="H826" s="273"/>
      <c r="I826" s="274"/>
      <c r="J826" s="275"/>
      <c r="K826" s="275"/>
      <c r="L826" s="273"/>
      <c r="M826" s="274"/>
      <c r="N826" s="275"/>
      <c r="O826" s="275"/>
      <c r="P826" s="273"/>
      <c r="Q826" s="274"/>
      <c r="R826" s="275"/>
      <c r="S826" s="278"/>
      <c r="T826" s="273"/>
      <c r="U826" s="274"/>
      <c r="V826" s="275"/>
      <c r="W826" s="275"/>
      <c r="X826" s="273"/>
      <c r="Y826" s="274"/>
      <c r="Z826" s="275"/>
      <c r="AA826" s="275"/>
      <c r="AB826" s="273"/>
      <c r="AC826" s="274"/>
      <c r="AD826" s="275"/>
      <c r="AE826" s="275"/>
      <c r="AF826" s="279"/>
      <c r="AG826" s="274"/>
      <c r="AH826" s="275"/>
      <c r="AI826" s="275"/>
      <c r="AJ826" s="273"/>
      <c r="AK826" s="274"/>
      <c r="AL826" s="275"/>
      <c r="AM826" s="275"/>
      <c r="AN826" s="273"/>
      <c r="AO826" s="274"/>
      <c r="AP826" s="275"/>
      <c r="AQ826" s="275"/>
      <c r="AR826" s="273"/>
      <c r="AS826" s="274"/>
      <c r="AT826" s="275"/>
      <c r="AU826" s="275"/>
      <c r="AV826" s="273"/>
      <c r="AW826" s="274"/>
      <c r="AX826" s="275"/>
      <c r="AY826" s="275"/>
      <c r="AZ826" s="273"/>
      <c r="BA826" s="274"/>
      <c r="BB826" s="275"/>
      <c r="BC826" s="275"/>
      <c r="BD826" s="273"/>
      <c r="BE826" s="274"/>
      <c r="BF826" s="275"/>
      <c r="BG826" s="275"/>
    </row>
    <row r="827">
      <c r="D827" s="273"/>
      <c r="E827" s="274"/>
      <c r="F827" s="275"/>
      <c r="G827" s="275"/>
      <c r="H827" s="273"/>
      <c r="I827" s="274"/>
      <c r="J827" s="275"/>
      <c r="K827" s="275"/>
      <c r="L827" s="273"/>
      <c r="M827" s="274"/>
      <c r="N827" s="275"/>
      <c r="O827" s="275"/>
      <c r="P827" s="273"/>
      <c r="Q827" s="274"/>
      <c r="R827" s="275"/>
      <c r="S827" s="278"/>
      <c r="T827" s="273"/>
      <c r="U827" s="274"/>
      <c r="V827" s="275"/>
      <c r="W827" s="275"/>
      <c r="X827" s="273"/>
      <c r="Y827" s="274"/>
      <c r="Z827" s="275"/>
      <c r="AA827" s="275"/>
      <c r="AB827" s="273"/>
      <c r="AC827" s="274"/>
      <c r="AD827" s="275"/>
      <c r="AE827" s="275"/>
      <c r="AF827" s="279"/>
      <c r="AG827" s="274"/>
      <c r="AH827" s="275"/>
      <c r="AI827" s="275"/>
      <c r="AJ827" s="273"/>
      <c r="AK827" s="274"/>
      <c r="AL827" s="275"/>
      <c r="AM827" s="275"/>
      <c r="AN827" s="273"/>
      <c r="AO827" s="274"/>
      <c r="AP827" s="275"/>
      <c r="AQ827" s="275"/>
      <c r="AR827" s="273"/>
      <c r="AS827" s="274"/>
      <c r="AT827" s="275"/>
      <c r="AU827" s="275"/>
      <c r="AV827" s="273"/>
      <c r="AW827" s="274"/>
      <c r="AX827" s="275"/>
      <c r="AY827" s="275"/>
      <c r="AZ827" s="273"/>
      <c r="BA827" s="274"/>
      <c r="BB827" s="275"/>
      <c r="BC827" s="275"/>
      <c r="BD827" s="273"/>
      <c r="BE827" s="274"/>
      <c r="BF827" s="275"/>
      <c r="BG827" s="275"/>
    </row>
    <row r="828">
      <c r="D828" s="273"/>
      <c r="E828" s="274"/>
      <c r="F828" s="275"/>
      <c r="G828" s="275"/>
      <c r="H828" s="273"/>
      <c r="I828" s="274"/>
      <c r="J828" s="275"/>
      <c r="K828" s="275"/>
      <c r="L828" s="273"/>
      <c r="M828" s="274"/>
      <c r="N828" s="275"/>
      <c r="O828" s="275"/>
      <c r="P828" s="273"/>
      <c r="Q828" s="274"/>
      <c r="R828" s="275"/>
      <c r="S828" s="278"/>
      <c r="T828" s="273"/>
      <c r="U828" s="274"/>
      <c r="V828" s="275"/>
      <c r="W828" s="275"/>
      <c r="X828" s="273"/>
      <c r="Y828" s="274"/>
      <c r="Z828" s="275"/>
      <c r="AA828" s="275"/>
      <c r="AB828" s="273"/>
      <c r="AC828" s="274"/>
      <c r="AD828" s="275"/>
      <c r="AE828" s="275"/>
      <c r="AF828" s="279"/>
      <c r="AG828" s="274"/>
      <c r="AH828" s="275"/>
      <c r="AI828" s="275"/>
      <c r="AJ828" s="273"/>
      <c r="AK828" s="274"/>
      <c r="AL828" s="275"/>
      <c r="AM828" s="275"/>
      <c r="AN828" s="273"/>
      <c r="AO828" s="274"/>
      <c r="AP828" s="275"/>
      <c r="AQ828" s="275"/>
      <c r="AR828" s="273"/>
      <c r="AS828" s="274"/>
      <c r="AT828" s="275"/>
      <c r="AU828" s="275"/>
      <c r="AV828" s="273"/>
      <c r="AW828" s="274"/>
      <c r="AX828" s="275"/>
      <c r="AY828" s="275"/>
      <c r="AZ828" s="273"/>
      <c r="BA828" s="274"/>
      <c r="BB828" s="275"/>
      <c r="BC828" s="275"/>
      <c r="BD828" s="273"/>
      <c r="BE828" s="274"/>
      <c r="BF828" s="275"/>
      <c r="BG828" s="275"/>
    </row>
    <row r="829">
      <c r="D829" s="273"/>
      <c r="E829" s="274"/>
      <c r="F829" s="275"/>
      <c r="G829" s="275"/>
      <c r="H829" s="273"/>
      <c r="I829" s="274"/>
      <c r="J829" s="275"/>
      <c r="K829" s="275"/>
      <c r="L829" s="273"/>
      <c r="M829" s="274"/>
      <c r="N829" s="275"/>
      <c r="O829" s="275"/>
      <c r="P829" s="273"/>
      <c r="Q829" s="274"/>
      <c r="R829" s="275"/>
      <c r="S829" s="278"/>
      <c r="T829" s="273"/>
      <c r="U829" s="274"/>
      <c r="V829" s="275"/>
      <c r="W829" s="275"/>
      <c r="X829" s="273"/>
      <c r="Y829" s="274"/>
      <c r="Z829" s="275"/>
      <c r="AA829" s="275"/>
      <c r="AB829" s="273"/>
      <c r="AC829" s="274"/>
      <c r="AD829" s="275"/>
      <c r="AE829" s="275"/>
      <c r="AF829" s="279"/>
      <c r="AG829" s="274"/>
      <c r="AH829" s="275"/>
      <c r="AI829" s="275"/>
      <c r="AJ829" s="273"/>
      <c r="AK829" s="274"/>
      <c r="AL829" s="275"/>
      <c r="AM829" s="275"/>
      <c r="AN829" s="273"/>
      <c r="AO829" s="274"/>
      <c r="AP829" s="275"/>
      <c r="AQ829" s="275"/>
      <c r="AR829" s="273"/>
      <c r="AS829" s="274"/>
      <c r="AT829" s="275"/>
      <c r="AU829" s="275"/>
      <c r="AV829" s="273"/>
      <c r="AW829" s="274"/>
      <c r="AX829" s="275"/>
      <c r="AY829" s="275"/>
      <c r="AZ829" s="273"/>
      <c r="BA829" s="274"/>
      <c r="BB829" s="275"/>
      <c r="BC829" s="275"/>
      <c r="BD829" s="273"/>
      <c r="BE829" s="274"/>
      <c r="BF829" s="275"/>
      <c r="BG829" s="275"/>
    </row>
    <row r="830">
      <c r="D830" s="273"/>
      <c r="E830" s="274"/>
      <c r="F830" s="275"/>
      <c r="G830" s="275"/>
      <c r="H830" s="273"/>
      <c r="I830" s="274"/>
      <c r="J830" s="275"/>
      <c r="K830" s="275"/>
      <c r="L830" s="273"/>
      <c r="M830" s="274"/>
      <c r="N830" s="275"/>
      <c r="O830" s="275"/>
      <c r="P830" s="273"/>
      <c r="Q830" s="274"/>
      <c r="R830" s="275"/>
      <c r="S830" s="278"/>
      <c r="T830" s="273"/>
      <c r="U830" s="274"/>
      <c r="V830" s="275"/>
      <c r="W830" s="275"/>
      <c r="X830" s="273"/>
      <c r="Y830" s="274"/>
      <c r="Z830" s="275"/>
      <c r="AA830" s="275"/>
      <c r="AB830" s="273"/>
      <c r="AC830" s="274"/>
      <c r="AD830" s="275"/>
      <c r="AE830" s="275"/>
      <c r="AF830" s="279"/>
      <c r="AG830" s="274"/>
      <c r="AH830" s="275"/>
      <c r="AI830" s="275"/>
      <c r="AJ830" s="273"/>
      <c r="AK830" s="274"/>
      <c r="AL830" s="275"/>
      <c r="AM830" s="275"/>
      <c r="AN830" s="273"/>
      <c r="AO830" s="274"/>
      <c r="AP830" s="275"/>
      <c r="AQ830" s="275"/>
      <c r="AR830" s="273"/>
      <c r="AS830" s="274"/>
      <c r="AT830" s="275"/>
      <c r="AU830" s="275"/>
      <c r="AV830" s="273"/>
      <c r="AW830" s="274"/>
      <c r="AX830" s="275"/>
      <c r="AY830" s="275"/>
      <c r="AZ830" s="273"/>
      <c r="BA830" s="274"/>
      <c r="BB830" s="275"/>
      <c r="BC830" s="275"/>
      <c r="BD830" s="273"/>
      <c r="BE830" s="274"/>
      <c r="BF830" s="275"/>
      <c r="BG830" s="275"/>
    </row>
    <row r="831">
      <c r="D831" s="273"/>
      <c r="E831" s="274"/>
      <c r="F831" s="275"/>
      <c r="G831" s="275"/>
      <c r="H831" s="273"/>
      <c r="I831" s="274"/>
      <c r="J831" s="275"/>
      <c r="K831" s="275"/>
      <c r="L831" s="273"/>
      <c r="M831" s="274"/>
      <c r="N831" s="275"/>
      <c r="O831" s="275"/>
      <c r="P831" s="273"/>
      <c r="Q831" s="274"/>
      <c r="R831" s="275"/>
      <c r="S831" s="278"/>
      <c r="T831" s="273"/>
      <c r="U831" s="274"/>
      <c r="V831" s="275"/>
      <c r="W831" s="275"/>
      <c r="X831" s="273"/>
      <c r="Y831" s="274"/>
      <c r="Z831" s="275"/>
      <c r="AA831" s="275"/>
      <c r="AB831" s="273"/>
      <c r="AC831" s="274"/>
      <c r="AD831" s="275"/>
      <c r="AE831" s="275"/>
      <c r="AF831" s="279"/>
      <c r="AG831" s="274"/>
      <c r="AH831" s="275"/>
      <c r="AI831" s="275"/>
      <c r="AJ831" s="273"/>
      <c r="AK831" s="274"/>
      <c r="AL831" s="275"/>
      <c r="AM831" s="275"/>
      <c r="AN831" s="273"/>
      <c r="AO831" s="274"/>
      <c r="AP831" s="275"/>
      <c r="AQ831" s="275"/>
      <c r="AR831" s="273"/>
      <c r="AS831" s="274"/>
      <c r="AT831" s="275"/>
      <c r="AU831" s="275"/>
      <c r="AV831" s="273"/>
      <c r="AW831" s="274"/>
      <c r="AX831" s="275"/>
      <c r="AY831" s="275"/>
      <c r="AZ831" s="273"/>
      <c r="BA831" s="274"/>
      <c r="BB831" s="275"/>
      <c r="BC831" s="275"/>
      <c r="BD831" s="273"/>
      <c r="BE831" s="274"/>
      <c r="BF831" s="275"/>
      <c r="BG831" s="275"/>
    </row>
    <row r="832">
      <c r="D832" s="273"/>
      <c r="E832" s="274"/>
      <c r="F832" s="275"/>
      <c r="G832" s="275"/>
      <c r="H832" s="273"/>
      <c r="I832" s="274"/>
      <c r="J832" s="275"/>
      <c r="K832" s="275"/>
      <c r="L832" s="273"/>
      <c r="M832" s="274"/>
      <c r="N832" s="275"/>
      <c r="O832" s="275"/>
      <c r="P832" s="273"/>
      <c r="Q832" s="274"/>
      <c r="R832" s="275"/>
      <c r="S832" s="278"/>
      <c r="T832" s="273"/>
      <c r="U832" s="274"/>
      <c r="V832" s="275"/>
      <c r="W832" s="275"/>
      <c r="X832" s="273"/>
      <c r="Y832" s="274"/>
      <c r="Z832" s="275"/>
      <c r="AA832" s="275"/>
      <c r="AB832" s="273"/>
      <c r="AC832" s="274"/>
      <c r="AD832" s="275"/>
      <c r="AE832" s="275"/>
      <c r="AF832" s="279"/>
      <c r="AG832" s="274"/>
      <c r="AH832" s="275"/>
      <c r="AI832" s="275"/>
      <c r="AJ832" s="273"/>
      <c r="AK832" s="274"/>
      <c r="AL832" s="275"/>
      <c r="AM832" s="275"/>
      <c r="AN832" s="273"/>
      <c r="AO832" s="274"/>
      <c r="AP832" s="275"/>
      <c r="AQ832" s="275"/>
      <c r="AR832" s="273"/>
      <c r="AS832" s="274"/>
      <c r="AT832" s="275"/>
      <c r="AU832" s="275"/>
      <c r="AV832" s="273"/>
      <c r="AW832" s="274"/>
      <c r="AX832" s="275"/>
      <c r="AY832" s="275"/>
      <c r="AZ832" s="273"/>
      <c r="BA832" s="274"/>
      <c r="BB832" s="275"/>
      <c r="BC832" s="275"/>
      <c r="BD832" s="273"/>
      <c r="BE832" s="274"/>
      <c r="BF832" s="275"/>
      <c r="BG832" s="275"/>
    </row>
    <row r="833">
      <c r="D833" s="273"/>
      <c r="E833" s="274"/>
      <c r="F833" s="275"/>
      <c r="G833" s="275"/>
      <c r="H833" s="273"/>
      <c r="I833" s="274"/>
      <c r="J833" s="275"/>
      <c r="K833" s="275"/>
      <c r="L833" s="273"/>
      <c r="M833" s="274"/>
      <c r="N833" s="275"/>
      <c r="O833" s="275"/>
      <c r="P833" s="273"/>
      <c r="Q833" s="274"/>
      <c r="R833" s="275"/>
      <c r="S833" s="278"/>
      <c r="T833" s="273"/>
      <c r="U833" s="274"/>
      <c r="V833" s="275"/>
      <c r="W833" s="275"/>
      <c r="X833" s="273"/>
      <c r="Y833" s="274"/>
      <c r="Z833" s="275"/>
      <c r="AA833" s="275"/>
      <c r="AB833" s="273"/>
      <c r="AC833" s="274"/>
      <c r="AD833" s="275"/>
      <c r="AE833" s="275"/>
      <c r="AF833" s="279"/>
      <c r="AG833" s="274"/>
      <c r="AH833" s="275"/>
      <c r="AI833" s="275"/>
      <c r="AJ833" s="273"/>
      <c r="AK833" s="274"/>
      <c r="AL833" s="275"/>
      <c r="AM833" s="275"/>
      <c r="AN833" s="273"/>
      <c r="AO833" s="274"/>
      <c r="AP833" s="275"/>
      <c r="AQ833" s="275"/>
      <c r="AR833" s="273"/>
      <c r="AS833" s="274"/>
      <c r="AT833" s="275"/>
      <c r="AU833" s="275"/>
      <c r="AV833" s="273"/>
      <c r="AW833" s="274"/>
      <c r="AX833" s="275"/>
      <c r="AY833" s="275"/>
      <c r="AZ833" s="273"/>
      <c r="BA833" s="274"/>
      <c r="BB833" s="275"/>
      <c r="BC833" s="275"/>
      <c r="BD833" s="273"/>
      <c r="BE833" s="274"/>
      <c r="BF833" s="275"/>
      <c r="BG833" s="275"/>
    </row>
    <row r="834">
      <c r="D834" s="273"/>
      <c r="E834" s="274"/>
      <c r="F834" s="275"/>
      <c r="G834" s="275"/>
      <c r="H834" s="273"/>
      <c r="I834" s="274"/>
      <c r="J834" s="275"/>
      <c r="K834" s="275"/>
      <c r="L834" s="273"/>
      <c r="M834" s="274"/>
      <c r="N834" s="275"/>
      <c r="O834" s="275"/>
      <c r="P834" s="273"/>
      <c r="Q834" s="274"/>
      <c r="R834" s="275"/>
      <c r="S834" s="278"/>
      <c r="T834" s="273"/>
      <c r="U834" s="274"/>
      <c r="V834" s="275"/>
      <c r="W834" s="275"/>
      <c r="X834" s="273"/>
      <c r="Y834" s="274"/>
      <c r="Z834" s="275"/>
      <c r="AA834" s="275"/>
      <c r="AB834" s="273"/>
      <c r="AC834" s="274"/>
      <c r="AD834" s="275"/>
      <c r="AE834" s="275"/>
      <c r="AF834" s="279"/>
      <c r="AG834" s="274"/>
      <c r="AH834" s="275"/>
      <c r="AI834" s="275"/>
      <c r="AJ834" s="273"/>
      <c r="AK834" s="274"/>
      <c r="AL834" s="275"/>
      <c r="AM834" s="275"/>
      <c r="AN834" s="273"/>
      <c r="AO834" s="274"/>
      <c r="AP834" s="275"/>
      <c r="AQ834" s="275"/>
      <c r="AR834" s="273"/>
      <c r="AS834" s="274"/>
      <c r="AT834" s="275"/>
      <c r="AU834" s="275"/>
      <c r="AV834" s="273"/>
      <c r="AW834" s="274"/>
      <c r="AX834" s="275"/>
      <c r="AY834" s="275"/>
      <c r="AZ834" s="273"/>
      <c r="BA834" s="274"/>
      <c r="BB834" s="275"/>
      <c r="BC834" s="275"/>
      <c r="BD834" s="273"/>
      <c r="BE834" s="274"/>
      <c r="BF834" s="275"/>
      <c r="BG834" s="275"/>
    </row>
    <row r="835">
      <c r="D835" s="273"/>
      <c r="E835" s="274"/>
      <c r="F835" s="275"/>
      <c r="G835" s="275"/>
      <c r="H835" s="273"/>
      <c r="I835" s="274"/>
      <c r="J835" s="275"/>
      <c r="K835" s="275"/>
      <c r="L835" s="273"/>
      <c r="M835" s="274"/>
      <c r="N835" s="275"/>
      <c r="O835" s="275"/>
      <c r="P835" s="273"/>
      <c r="Q835" s="274"/>
      <c r="R835" s="275"/>
      <c r="S835" s="278"/>
      <c r="T835" s="273"/>
      <c r="U835" s="274"/>
      <c r="V835" s="275"/>
      <c r="W835" s="275"/>
      <c r="X835" s="273"/>
      <c r="Y835" s="274"/>
      <c r="Z835" s="275"/>
      <c r="AA835" s="275"/>
      <c r="AB835" s="273"/>
      <c r="AC835" s="274"/>
      <c r="AD835" s="275"/>
      <c r="AE835" s="275"/>
      <c r="AF835" s="279"/>
      <c r="AG835" s="274"/>
      <c r="AH835" s="275"/>
      <c r="AI835" s="275"/>
      <c r="AJ835" s="273"/>
      <c r="AK835" s="274"/>
      <c r="AL835" s="275"/>
      <c r="AM835" s="275"/>
      <c r="AN835" s="273"/>
      <c r="AO835" s="274"/>
      <c r="AP835" s="275"/>
      <c r="AQ835" s="275"/>
      <c r="AR835" s="273"/>
      <c r="AS835" s="274"/>
      <c r="AT835" s="275"/>
      <c r="AU835" s="275"/>
      <c r="AV835" s="273"/>
      <c r="AW835" s="274"/>
      <c r="AX835" s="275"/>
      <c r="AY835" s="275"/>
      <c r="AZ835" s="273"/>
      <c r="BA835" s="274"/>
      <c r="BB835" s="275"/>
      <c r="BC835" s="275"/>
      <c r="BD835" s="273"/>
      <c r="BE835" s="274"/>
      <c r="BF835" s="275"/>
      <c r="BG835" s="275"/>
    </row>
    <row r="836">
      <c r="D836" s="273"/>
      <c r="E836" s="274"/>
      <c r="F836" s="275"/>
      <c r="G836" s="275"/>
      <c r="H836" s="273"/>
      <c r="I836" s="274"/>
      <c r="J836" s="275"/>
      <c r="K836" s="275"/>
      <c r="L836" s="273"/>
      <c r="M836" s="274"/>
      <c r="N836" s="275"/>
      <c r="O836" s="275"/>
      <c r="P836" s="273"/>
      <c r="Q836" s="274"/>
      <c r="R836" s="275"/>
      <c r="S836" s="278"/>
      <c r="T836" s="273"/>
      <c r="U836" s="274"/>
      <c r="V836" s="275"/>
      <c r="W836" s="275"/>
      <c r="X836" s="273"/>
      <c r="Y836" s="274"/>
      <c r="Z836" s="275"/>
      <c r="AA836" s="275"/>
      <c r="AB836" s="273"/>
      <c r="AC836" s="274"/>
      <c r="AD836" s="275"/>
      <c r="AE836" s="275"/>
      <c r="AF836" s="279"/>
      <c r="AG836" s="274"/>
      <c r="AH836" s="275"/>
      <c r="AI836" s="275"/>
      <c r="AJ836" s="273"/>
      <c r="AK836" s="274"/>
      <c r="AL836" s="275"/>
      <c r="AM836" s="275"/>
      <c r="AN836" s="273"/>
      <c r="AO836" s="274"/>
      <c r="AP836" s="275"/>
      <c r="AQ836" s="275"/>
      <c r="AR836" s="273"/>
      <c r="AS836" s="274"/>
      <c r="AT836" s="275"/>
      <c r="AU836" s="275"/>
      <c r="AV836" s="273"/>
      <c r="AW836" s="274"/>
      <c r="AX836" s="275"/>
      <c r="AY836" s="275"/>
      <c r="AZ836" s="273"/>
      <c r="BA836" s="274"/>
      <c r="BB836" s="275"/>
      <c r="BC836" s="275"/>
      <c r="BD836" s="273"/>
      <c r="BE836" s="274"/>
      <c r="BF836" s="275"/>
      <c r="BG836" s="275"/>
    </row>
    <row r="837">
      <c r="D837" s="273"/>
      <c r="E837" s="274"/>
      <c r="F837" s="275"/>
      <c r="G837" s="275"/>
      <c r="H837" s="273"/>
      <c r="I837" s="274"/>
      <c r="J837" s="275"/>
      <c r="K837" s="275"/>
      <c r="L837" s="273"/>
      <c r="M837" s="274"/>
      <c r="N837" s="275"/>
      <c r="O837" s="275"/>
      <c r="P837" s="273"/>
      <c r="Q837" s="274"/>
      <c r="R837" s="275"/>
      <c r="S837" s="278"/>
      <c r="T837" s="273"/>
      <c r="U837" s="274"/>
      <c r="V837" s="275"/>
      <c r="W837" s="275"/>
      <c r="X837" s="273"/>
      <c r="Y837" s="274"/>
      <c r="Z837" s="275"/>
      <c r="AA837" s="275"/>
      <c r="AB837" s="273"/>
      <c r="AC837" s="274"/>
      <c r="AD837" s="275"/>
      <c r="AE837" s="275"/>
      <c r="AF837" s="279"/>
      <c r="AG837" s="274"/>
      <c r="AH837" s="275"/>
      <c r="AI837" s="275"/>
      <c r="AJ837" s="273"/>
      <c r="AK837" s="274"/>
      <c r="AL837" s="275"/>
      <c r="AM837" s="275"/>
      <c r="AN837" s="273"/>
      <c r="AO837" s="274"/>
      <c r="AP837" s="275"/>
      <c r="AQ837" s="275"/>
      <c r="AR837" s="273"/>
      <c r="AS837" s="274"/>
      <c r="AT837" s="275"/>
      <c r="AU837" s="275"/>
      <c r="AV837" s="273"/>
      <c r="AW837" s="274"/>
      <c r="AX837" s="275"/>
      <c r="AY837" s="275"/>
      <c r="AZ837" s="273"/>
      <c r="BA837" s="274"/>
      <c r="BB837" s="275"/>
      <c r="BC837" s="275"/>
      <c r="BD837" s="273"/>
      <c r="BE837" s="274"/>
      <c r="BF837" s="275"/>
      <c r="BG837" s="275"/>
    </row>
    <row r="838">
      <c r="D838" s="273"/>
      <c r="E838" s="274"/>
      <c r="F838" s="275"/>
      <c r="G838" s="275"/>
      <c r="H838" s="273"/>
      <c r="I838" s="274"/>
      <c r="J838" s="275"/>
      <c r="K838" s="275"/>
      <c r="L838" s="273"/>
      <c r="M838" s="274"/>
      <c r="N838" s="275"/>
      <c r="O838" s="275"/>
      <c r="P838" s="273"/>
      <c r="Q838" s="274"/>
      <c r="R838" s="275"/>
      <c r="S838" s="278"/>
      <c r="T838" s="273"/>
      <c r="U838" s="274"/>
      <c r="V838" s="275"/>
      <c r="W838" s="275"/>
      <c r="X838" s="273"/>
      <c r="Y838" s="274"/>
      <c r="Z838" s="275"/>
      <c r="AA838" s="275"/>
      <c r="AB838" s="273"/>
      <c r="AC838" s="274"/>
      <c r="AD838" s="275"/>
      <c r="AE838" s="275"/>
      <c r="AF838" s="279"/>
      <c r="AG838" s="274"/>
      <c r="AH838" s="275"/>
      <c r="AI838" s="275"/>
      <c r="AJ838" s="273"/>
      <c r="AK838" s="274"/>
      <c r="AL838" s="275"/>
      <c r="AM838" s="275"/>
      <c r="AN838" s="273"/>
      <c r="AO838" s="274"/>
      <c r="AP838" s="275"/>
      <c r="AQ838" s="275"/>
      <c r="AR838" s="273"/>
      <c r="AS838" s="274"/>
      <c r="AT838" s="275"/>
      <c r="AU838" s="275"/>
      <c r="AV838" s="273"/>
      <c r="AW838" s="274"/>
      <c r="AX838" s="275"/>
      <c r="AY838" s="275"/>
      <c r="AZ838" s="273"/>
      <c r="BA838" s="274"/>
      <c r="BB838" s="275"/>
      <c r="BC838" s="275"/>
      <c r="BD838" s="273"/>
      <c r="BE838" s="274"/>
      <c r="BF838" s="275"/>
      <c r="BG838" s="275"/>
    </row>
    <row r="839">
      <c r="D839" s="273"/>
      <c r="E839" s="274"/>
      <c r="F839" s="275"/>
      <c r="G839" s="275"/>
      <c r="H839" s="273"/>
      <c r="I839" s="274"/>
      <c r="J839" s="275"/>
      <c r="K839" s="275"/>
      <c r="L839" s="273"/>
      <c r="M839" s="274"/>
      <c r="N839" s="275"/>
      <c r="O839" s="275"/>
      <c r="P839" s="273"/>
      <c r="Q839" s="274"/>
      <c r="R839" s="275"/>
      <c r="S839" s="278"/>
      <c r="T839" s="273"/>
      <c r="U839" s="274"/>
      <c r="V839" s="275"/>
      <c r="W839" s="275"/>
      <c r="X839" s="273"/>
      <c r="Y839" s="274"/>
      <c r="Z839" s="275"/>
      <c r="AA839" s="275"/>
      <c r="AB839" s="273"/>
      <c r="AC839" s="274"/>
      <c r="AD839" s="275"/>
      <c r="AE839" s="275"/>
      <c r="AF839" s="279"/>
      <c r="AG839" s="274"/>
      <c r="AH839" s="275"/>
      <c r="AI839" s="275"/>
      <c r="AJ839" s="273"/>
      <c r="AK839" s="274"/>
      <c r="AL839" s="275"/>
      <c r="AM839" s="275"/>
      <c r="AN839" s="273"/>
      <c r="AO839" s="274"/>
      <c r="AP839" s="275"/>
      <c r="AQ839" s="275"/>
      <c r="AR839" s="273"/>
      <c r="AS839" s="274"/>
      <c r="AT839" s="275"/>
      <c r="AU839" s="275"/>
      <c r="AV839" s="273"/>
      <c r="AW839" s="274"/>
      <c r="AX839" s="275"/>
      <c r="AY839" s="275"/>
      <c r="AZ839" s="273"/>
      <c r="BA839" s="274"/>
      <c r="BB839" s="275"/>
      <c r="BC839" s="275"/>
      <c r="BD839" s="273"/>
      <c r="BE839" s="274"/>
      <c r="BF839" s="275"/>
      <c r="BG839" s="275"/>
    </row>
    <row r="840">
      <c r="D840" s="273"/>
      <c r="E840" s="274"/>
      <c r="F840" s="275"/>
      <c r="G840" s="275"/>
      <c r="H840" s="273"/>
      <c r="I840" s="274"/>
      <c r="J840" s="275"/>
      <c r="K840" s="275"/>
      <c r="L840" s="273"/>
      <c r="M840" s="274"/>
      <c r="N840" s="275"/>
      <c r="O840" s="275"/>
      <c r="P840" s="273"/>
      <c r="Q840" s="274"/>
      <c r="R840" s="275"/>
      <c r="S840" s="278"/>
      <c r="T840" s="273"/>
      <c r="U840" s="274"/>
      <c r="V840" s="275"/>
      <c r="W840" s="275"/>
      <c r="X840" s="273"/>
      <c r="Y840" s="274"/>
      <c r="Z840" s="275"/>
      <c r="AA840" s="275"/>
      <c r="AB840" s="273"/>
      <c r="AC840" s="274"/>
      <c r="AD840" s="275"/>
      <c r="AE840" s="275"/>
      <c r="AF840" s="279"/>
      <c r="AG840" s="274"/>
      <c r="AH840" s="275"/>
      <c r="AI840" s="275"/>
      <c r="AJ840" s="273"/>
      <c r="AK840" s="274"/>
      <c r="AL840" s="275"/>
      <c r="AM840" s="275"/>
      <c r="AN840" s="273"/>
      <c r="AO840" s="274"/>
      <c r="AP840" s="275"/>
      <c r="AQ840" s="275"/>
      <c r="AR840" s="273"/>
      <c r="AS840" s="274"/>
      <c r="AT840" s="275"/>
      <c r="AU840" s="275"/>
      <c r="AV840" s="273"/>
      <c r="AW840" s="274"/>
      <c r="AX840" s="275"/>
      <c r="AY840" s="275"/>
      <c r="AZ840" s="273"/>
      <c r="BA840" s="274"/>
      <c r="BB840" s="275"/>
      <c r="BC840" s="275"/>
      <c r="BD840" s="273"/>
      <c r="BE840" s="274"/>
      <c r="BF840" s="275"/>
      <c r="BG840" s="275"/>
    </row>
    <row r="841">
      <c r="D841" s="273"/>
      <c r="E841" s="274"/>
      <c r="F841" s="275"/>
      <c r="G841" s="275"/>
      <c r="H841" s="273"/>
      <c r="I841" s="274"/>
      <c r="J841" s="275"/>
      <c r="K841" s="275"/>
      <c r="L841" s="273"/>
      <c r="M841" s="274"/>
      <c r="N841" s="275"/>
      <c r="O841" s="275"/>
      <c r="P841" s="273"/>
      <c r="Q841" s="274"/>
      <c r="R841" s="275"/>
      <c r="S841" s="278"/>
      <c r="T841" s="273"/>
      <c r="U841" s="274"/>
      <c r="V841" s="275"/>
      <c r="W841" s="275"/>
      <c r="X841" s="273"/>
      <c r="Y841" s="274"/>
      <c r="Z841" s="275"/>
      <c r="AA841" s="275"/>
      <c r="AB841" s="273"/>
      <c r="AC841" s="274"/>
      <c r="AD841" s="275"/>
      <c r="AE841" s="275"/>
      <c r="AF841" s="279"/>
      <c r="AG841" s="274"/>
      <c r="AH841" s="275"/>
      <c r="AI841" s="275"/>
      <c r="AJ841" s="273"/>
      <c r="AK841" s="274"/>
      <c r="AL841" s="275"/>
      <c r="AM841" s="275"/>
      <c r="AN841" s="273"/>
      <c r="AO841" s="274"/>
      <c r="AP841" s="275"/>
      <c r="AQ841" s="275"/>
      <c r="AR841" s="273"/>
      <c r="AS841" s="274"/>
      <c r="AT841" s="275"/>
      <c r="AU841" s="275"/>
      <c r="AV841" s="273"/>
      <c r="AW841" s="274"/>
      <c r="AX841" s="275"/>
      <c r="AY841" s="275"/>
      <c r="AZ841" s="273"/>
      <c r="BA841" s="274"/>
      <c r="BB841" s="275"/>
      <c r="BC841" s="275"/>
      <c r="BD841" s="273"/>
      <c r="BE841" s="274"/>
      <c r="BF841" s="275"/>
      <c r="BG841" s="275"/>
    </row>
    <row r="842">
      <c r="D842" s="273"/>
      <c r="E842" s="274"/>
      <c r="F842" s="275"/>
      <c r="G842" s="275"/>
      <c r="H842" s="273"/>
      <c r="I842" s="274"/>
      <c r="J842" s="275"/>
      <c r="K842" s="275"/>
      <c r="L842" s="273"/>
      <c r="M842" s="274"/>
      <c r="N842" s="275"/>
      <c r="O842" s="275"/>
      <c r="P842" s="273"/>
      <c r="Q842" s="274"/>
      <c r="R842" s="275"/>
      <c r="S842" s="278"/>
      <c r="T842" s="273"/>
      <c r="U842" s="274"/>
      <c r="V842" s="275"/>
      <c r="W842" s="275"/>
      <c r="X842" s="273"/>
      <c r="Y842" s="274"/>
      <c r="Z842" s="275"/>
      <c r="AA842" s="275"/>
      <c r="AB842" s="273"/>
      <c r="AC842" s="274"/>
      <c r="AD842" s="275"/>
      <c r="AE842" s="275"/>
      <c r="AF842" s="279"/>
      <c r="AG842" s="274"/>
      <c r="AH842" s="275"/>
      <c r="AI842" s="275"/>
      <c r="AJ842" s="273"/>
      <c r="AK842" s="274"/>
      <c r="AL842" s="275"/>
      <c r="AM842" s="275"/>
      <c r="AN842" s="273"/>
      <c r="AO842" s="274"/>
      <c r="AP842" s="275"/>
      <c r="AQ842" s="275"/>
      <c r="AR842" s="273"/>
      <c r="AS842" s="274"/>
      <c r="AT842" s="275"/>
      <c r="AU842" s="275"/>
      <c r="AV842" s="273"/>
      <c r="AW842" s="274"/>
      <c r="AX842" s="275"/>
      <c r="AY842" s="275"/>
      <c r="AZ842" s="273"/>
      <c r="BA842" s="274"/>
      <c r="BB842" s="275"/>
      <c r="BC842" s="275"/>
      <c r="BD842" s="273"/>
      <c r="BE842" s="274"/>
      <c r="BF842" s="275"/>
      <c r="BG842" s="275"/>
    </row>
    <row r="843">
      <c r="D843" s="273"/>
      <c r="E843" s="274"/>
      <c r="F843" s="275"/>
      <c r="G843" s="275"/>
      <c r="H843" s="273"/>
      <c r="I843" s="274"/>
      <c r="J843" s="275"/>
      <c r="K843" s="275"/>
      <c r="L843" s="273"/>
      <c r="M843" s="274"/>
      <c r="N843" s="275"/>
      <c r="O843" s="275"/>
      <c r="P843" s="273"/>
      <c r="Q843" s="274"/>
      <c r="R843" s="275"/>
      <c r="S843" s="278"/>
      <c r="T843" s="273"/>
      <c r="U843" s="274"/>
      <c r="V843" s="275"/>
      <c r="W843" s="275"/>
      <c r="X843" s="273"/>
      <c r="Y843" s="274"/>
      <c r="Z843" s="275"/>
      <c r="AA843" s="275"/>
      <c r="AB843" s="273"/>
      <c r="AC843" s="274"/>
      <c r="AD843" s="275"/>
      <c r="AE843" s="275"/>
      <c r="AF843" s="279"/>
      <c r="AG843" s="274"/>
      <c r="AH843" s="275"/>
      <c r="AI843" s="275"/>
      <c r="AJ843" s="273"/>
      <c r="AK843" s="274"/>
      <c r="AL843" s="275"/>
      <c r="AM843" s="275"/>
      <c r="AN843" s="273"/>
      <c r="AO843" s="274"/>
      <c r="AP843" s="275"/>
      <c r="AQ843" s="275"/>
      <c r="AR843" s="273"/>
      <c r="AS843" s="274"/>
      <c r="AT843" s="275"/>
      <c r="AU843" s="275"/>
      <c r="AV843" s="273"/>
      <c r="AW843" s="274"/>
      <c r="AX843" s="275"/>
      <c r="AY843" s="275"/>
      <c r="AZ843" s="273"/>
      <c r="BA843" s="274"/>
      <c r="BB843" s="275"/>
      <c r="BC843" s="275"/>
      <c r="BD843" s="273"/>
      <c r="BE843" s="274"/>
      <c r="BF843" s="275"/>
      <c r="BG843" s="275"/>
    </row>
    <row r="844">
      <c r="D844" s="273"/>
      <c r="E844" s="274"/>
      <c r="F844" s="275"/>
      <c r="G844" s="275"/>
      <c r="H844" s="273"/>
      <c r="I844" s="274"/>
      <c r="J844" s="275"/>
      <c r="K844" s="275"/>
      <c r="L844" s="273"/>
      <c r="M844" s="274"/>
      <c r="N844" s="275"/>
      <c r="O844" s="275"/>
      <c r="P844" s="273"/>
      <c r="Q844" s="274"/>
      <c r="R844" s="275"/>
      <c r="S844" s="278"/>
      <c r="T844" s="273"/>
      <c r="U844" s="274"/>
      <c r="V844" s="275"/>
      <c r="W844" s="275"/>
      <c r="X844" s="273"/>
      <c r="Y844" s="274"/>
      <c r="Z844" s="275"/>
      <c r="AA844" s="275"/>
      <c r="AB844" s="273"/>
      <c r="AC844" s="274"/>
      <c r="AD844" s="275"/>
      <c r="AE844" s="275"/>
      <c r="AF844" s="279"/>
      <c r="AG844" s="274"/>
      <c r="AH844" s="275"/>
      <c r="AI844" s="275"/>
      <c r="AJ844" s="273"/>
      <c r="AK844" s="274"/>
      <c r="AL844" s="275"/>
      <c r="AM844" s="275"/>
      <c r="AN844" s="273"/>
      <c r="AO844" s="274"/>
      <c r="AP844" s="275"/>
      <c r="AQ844" s="275"/>
      <c r="AR844" s="273"/>
      <c r="AS844" s="274"/>
      <c r="AT844" s="275"/>
      <c r="AU844" s="275"/>
      <c r="AV844" s="273"/>
      <c r="AW844" s="274"/>
      <c r="AX844" s="275"/>
      <c r="AY844" s="275"/>
      <c r="AZ844" s="273"/>
      <c r="BA844" s="274"/>
      <c r="BB844" s="275"/>
      <c r="BC844" s="275"/>
      <c r="BD844" s="273"/>
      <c r="BE844" s="274"/>
      <c r="BF844" s="275"/>
      <c r="BG844" s="275"/>
    </row>
    <row r="845">
      <c r="D845" s="273"/>
      <c r="E845" s="274"/>
      <c r="F845" s="275"/>
      <c r="G845" s="275"/>
      <c r="H845" s="273"/>
      <c r="I845" s="274"/>
      <c r="J845" s="275"/>
      <c r="K845" s="275"/>
      <c r="L845" s="273"/>
      <c r="M845" s="274"/>
      <c r="N845" s="275"/>
      <c r="O845" s="275"/>
      <c r="P845" s="273"/>
      <c r="Q845" s="274"/>
      <c r="R845" s="275"/>
      <c r="S845" s="278"/>
      <c r="T845" s="273"/>
      <c r="U845" s="274"/>
      <c r="V845" s="275"/>
      <c r="W845" s="275"/>
      <c r="X845" s="273"/>
      <c r="Y845" s="274"/>
      <c r="Z845" s="275"/>
      <c r="AA845" s="275"/>
      <c r="AB845" s="273"/>
      <c r="AC845" s="274"/>
      <c r="AD845" s="275"/>
      <c r="AE845" s="275"/>
      <c r="AF845" s="279"/>
      <c r="AG845" s="274"/>
      <c r="AH845" s="275"/>
      <c r="AI845" s="275"/>
      <c r="AJ845" s="273"/>
      <c r="AK845" s="274"/>
      <c r="AL845" s="275"/>
      <c r="AM845" s="275"/>
      <c r="AN845" s="273"/>
      <c r="AO845" s="274"/>
      <c r="AP845" s="275"/>
      <c r="AQ845" s="275"/>
      <c r="AR845" s="273"/>
      <c r="AS845" s="274"/>
      <c r="AT845" s="275"/>
      <c r="AU845" s="275"/>
      <c r="AV845" s="273"/>
      <c r="AW845" s="274"/>
      <c r="AX845" s="275"/>
      <c r="AY845" s="275"/>
      <c r="AZ845" s="273"/>
      <c r="BA845" s="274"/>
      <c r="BB845" s="275"/>
      <c r="BC845" s="275"/>
      <c r="BD845" s="273"/>
      <c r="BE845" s="274"/>
      <c r="BF845" s="275"/>
      <c r="BG845" s="275"/>
    </row>
    <row r="846">
      <c r="D846" s="273"/>
      <c r="E846" s="274"/>
      <c r="F846" s="275"/>
      <c r="G846" s="275"/>
      <c r="H846" s="273"/>
      <c r="I846" s="274"/>
      <c r="J846" s="275"/>
      <c r="K846" s="275"/>
      <c r="L846" s="273"/>
      <c r="M846" s="274"/>
      <c r="N846" s="275"/>
      <c r="O846" s="275"/>
      <c r="P846" s="273"/>
      <c r="Q846" s="274"/>
      <c r="R846" s="275"/>
      <c r="S846" s="278"/>
      <c r="T846" s="273"/>
      <c r="U846" s="274"/>
      <c r="V846" s="275"/>
      <c r="W846" s="275"/>
      <c r="X846" s="273"/>
      <c r="Y846" s="274"/>
      <c r="Z846" s="275"/>
      <c r="AA846" s="275"/>
      <c r="AB846" s="273"/>
      <c r="AC846" s="274"/>
      <c r="AD846" s="275"/>
      <c r="AE846" s="275"/>
      <c r="AF846" s="279"/>
      <c r="AG846" s="274"/>
      <c r="AH846" s="275"/>
      <c r="AI846" s="275"/>
      <c r="AJ846" s="273"/>
      <c r="AK846" s="274"/>
      <c r="AL846" s="275"/>
      <c r="AM846" s="275"/>
      <c r="AN846" s="273"/>
      <c r="AO846" s="274"/>
      <c r="AP846" s="275"/>
      <c r="AQ846" s="275"/>
      <c r="AR846" s="273"/>
      <c r="AS846" s="274"/>
      <c r="AT846" s="275"/>
      <c r="AU846" s="275"/>
      <c r="AV846" s="273"/>
      <c r="AW846" s="274"/>
      <c r="AX846" s="275"/>
      <c r="AY846" s="275"/>
      <c r="AZ846" s="273"/>
      <c r="BA846" s="274"/>
      <c r="BB846" s="275"/>
      <c r="BC846" s="275"/>
      <c r="BD846" s="273"/>
      <c r="BE846" s="274"/>
      <c r="BF846" s="275"/>
      <c r="BG846" s="275"/>
    </row>
    <row r="847">
      <c r="D847" s="273"/>
      <c r="E847" s="274"/>
      <c r="F847" s="275"/>
      <c r="G847" s="275"/>
      <c r="H847" s="273"/>
      <c r="I847" s="274"/>
      <c r="J847" s="275"/>
      <c r="K847" s="275"/>
      <c r="L847" s="273"/>
      <c r="M847" s="274"/>
      <c r="N847" s="275"/>
      <c r="O847" s="275"/>
      <c r="P847" s="273"/>
      <c r="Q847" s="274"/>
      <c r="R847" s="275"/>
      <c r="S847" s="278"/>
      <c r="T847" s="273"/>
      <c r="U847" s="274"/>
      <c r="V847" s="275"/>
      <c r="W847" s="275"/>
      <c r="X847" s="273"/>
      <c r="Y847" s="274"/>
      <c r="Z847" s="275"/>
      <c r="AA847" s="275"/>
      <c r="AB847" s="273"/>
      <c r="AC847" s="274"/>
      <c r="AD847" s="275"/>
      <c r="AE847" s="275"/>
      <c r="AF847" s="279"/>
      <c r="AG847" s="274"/>
      <c r="AH847" s="275"/>
      <c r="AI847" s="275"/>
      <c r="AJ847" s="273"/>
      <c r="AK847" s="274"/>
      <c r="AL847" s="275"/>
      <c r="AM847" s="275"/>
      <c r="AN847" s="273"/>
      <c r="AO847" s="274"/>
      <c r="AP847" s="275"/>
      <c r="AQ847" s="275"/>
      <c r="AR847" s="273"/>
      <c r="AS847" s="274"/>
      <c r="AT847" s="275"/>
      <c r="AU847" s="275"/>
      <c r="AV847" s="273"/>
      <c r="AW847" s="274"/>
      <c r="AX847" s="275"/>
      <c r="AY847" s="275"/>
      <c r="AZ847" s="273"/>
      <c r="BA847" s="274"/>
      <c r="BB847" s="275"/>
      <c r="BC847" s="275"/>
      <c r="BD847" s="273"/>
      <c r="BE847" s="274"/>
      <c r="BF847" s="275"/>
      <c r="BG847" s="275"/>
    </row>
    <row r="848">
      <c r="D848" s="273"/>
      <c r="E848" s="274"/>
      <c r="F848" s="275"/>
      <c r="G848" s="275"/>
      <c r="H848" s="273"/>
      <c r="I848" s="274"/>
      <c r="J848" s="275"/>
      <c r="K848" s="275"/>
      <c r="L848" s="273"/>
      <c r="M848" s="274"/>
      <c r="N848" s="275"/>
      <c r="O848" s="275"/>
      <c r="P848" s="273"/>
      <c r="Q848" s="274"/>
      <c r="R848" s="275"/>
      <c r="S848" s="278"/>
      <c r="T848" s="273"/>
      <c r="U848" s="274"/>
      <c r="V848" s="275"/>
      <c r="W848" s="275"/>
      <c r="X848" s="273"/>
      <c r="Y848" s="274"/>
      <c r="Z848" s="275"/>
      <c r="AA848" s="275"/>
      <c r="AB848" s="273"/>
      <c r="AC848" s="274"/>
      <c r="AD848" s="275"/>
      <c r="AE848" s="275"/>
      <c r="AF848" s="279"/>
      <c r="AG848" s="274"/>
      <c r="AH848" s="275"/>
      <c r="AI848" s="275"/>
      <c r="AJ848" s="273"/>
      <c r="AK848" s="274"/>
      <c r="AL848" s="275"/>
      <c r="AM848" s="275"/>
      <c r="AN848" s="273"/>
      <c r="AO848" s="274"/>
      <c r="AP848" s="275"/>
      <c r="AQ848" s="275"/>
      <c r="AR848" s="273"/>
      <c r="AS848" s="274"/>
      <c r="AT848" s="275"/>
      <c r="AU848" s="275"/>
      <c r="AV848" s="273"/>
      <c r="AW848" s="274"/>
      <c r="AX848" s="275"/>
      <c r="AY848" s="275"/>
      <c r="AZ848" s="273"/>
      <c r="BA848" s="274"/>
      <c r="BB848" s="275"/>
      <c r="BC848" s="275"/>
      <c r="BD848" s="273"/>
      <c r="BE848" s="274"/>
      <c r="BF848" s="275"/>
      <c r="BG848" s="275"/>
    </row>
    <row r="849">
      <c r="D849" s="273"/>
      <c r="E849" s="274"/>
      <c r="F849" s="275"/>
      <c r="G849" s="275"/>
      <c r="H849" s="273"/>
      <c r="I849" s="274"/>
      <c r="J849" s="275"/>
      <c r="K849" s="275"/>
      <c r="L849" s="273"/>
      <c r="M849" s="274"/>
      <c r="N849" s="275"/>
      <c r="O849" s="275"/>
      <c r="P849" s="273"/>
      <c r="Q849" s="274"/>
      <c r="R849" s="275"/>
      <c r="S849" s="278"/>
      <c r="T849" s="273"/>
      <c r="U849" s="274"/>
      <c r="V849" s="275"/>
      <c r="W849" s="275"/>
      <c r="X849" s="273"/>
      <c r="Y849" s="274"/>
      <c r="Z849" s="275"/>
      <c r="AA849" s="275"/>
      <c r="AB849" s="273"/>
      <c r="AC849" s="274"/>
      <c r="AD849" s="275"/>
      <c r="AE849" s="275"/>
      <c r="AF849" s="279"/>
      <c r="AG849" s="274"/>
      <c r="AH849" s="275"/>
      <c r="AI849" s="275"/>
      <c r="AJ849" s="273"/>
      <c r="AK849" s="274"/>
      <c r="AL849" s="275"/>
      <c r="AM849" s="275"/>
      <c r="AN849" s="273"/>
      <c r="AO849" s="274"/>
      <c r="AP849" s="275"/>
      <c r="AQ849" s="275"/>
      <c r="AR849" s="273"/>
      <c r="AS849" s="274"/>
      <c r="AT849" s="275"/>
      <c r="AU849" s="275"/>
      <c r="AV849" s="273"/>
      <c r="AW849" s="274"/>
      <c r="AX849" s="275"/>
      <c r="AY849" s="275"/>
      <c r="AZ849" s="273"/>
      <c r="BA849" s="274"/>
      <c r="BB849" s="275"/>
      <c r="BC849" s="275"/>
      <c r="BD849" s="273"/>
      <c r="BE849" s="274"/>
      <c r="BF849" s="275"/>
      <c r="BG849" s="275"/>
    </row>
    <row r="850">
      <c r="D850" s="273"/>
      <c r="E850" s="274"/>
      <c r="F850" s="275"/>
      <c r="G850" s="275"/>
      <c r="H850" s="273"/>
      <c r="I850" s="274"/>
      <c r="J850" s="275"/>
      <c r="K850" s="275"/>
      <c r="L850" s="273"/>
      <c r="M850" s="274"/>
      <c r="N850" s="275"/>
      <c r="O850" s="275"/>
      <c r="P850" s="273"/>
      <c r="Q850" s="274"/>
      <c r="R850" s="275"/>
      <c r="S850" s="278"/>
      <c r="T850" s="273"/>
      <c r="U850" s="274"/>
      <c r="V850" s="275"/>
      <c r="W850" s="275"/>
      <c r="X850" s="273"/>
      <c r="Y850" s="274"/>
      <c r="Z850" s="275"/>
      <c r="AA850" s="275"/>
      <c r="AB850" s="273"/>
      <c r="AC850" s="274"/>
      <c r="AD850" s="275"/>
      <c r="AE850" s="275"/>
      <c r="AF850" s="279"/>
      <c r="AG850" s="274"/>
      <c r="AH850" s="275"/>
      <c r="AI850" s="275"/>
      <c r="AJ850" s="273"/>
      <c r="AK850" s="274"/>
      <c r="AL850" s="275"/>
      <c r="AM850" s="275"/>
      <c r="AN850" s="273"/>
      <c r="AO850" s="274"/>
      <c r="AP850" s="275"/>
      <c r="AQ850" s="275"/>
      <c r="AR850" s="273"/>
      <c r="AS850" s="274"/>
      <c r="AT850" s="275"/>
      <c r="AU850" s="275"/>
      <c r="AV850" s="273"/>
      <c r="AW850" s="274"/>
      <c r="AX850" s="275"/>
      <c r="AY850" s="275"/>
      <c r="AZ850" s="273"/>
      <c r="BA850" s="274"/>
      <c r="BB850" s="275"/>
      <c r="BC850" s="275"/>
      <c r="BD850" s="273"/>
      <c r="BE850" s="274"/>
      <c r="BF850" s="275"/>
      <c r="BG850" s="275"/>
    </row>
    <row r="851">
      <c r="D851" s="273"/>
      <c r="E851" s="274"/>
      <c r="F851" s="275"/>
      <c r="G851" s="275"/>
      <c r="H851" s="273"/>
      <c r="I851" s="274"/>
      <c r="J851" s="275"/>
      <c r="K851" s="275"/>
      <c r="L851" s="273"/>
      <c r="M851" s="274"/>
      <c r="N851" s="275"/>
      <c r="O851" s="275"/>
      <c r="P851" s="273"/>
      <c r="Q851" s="274"/>
      <c r="R851" s="275"/>
      <c r="S851" s="278"/>
      <c r="T851" s="273"/>
      <c r="U851" s="274"/>
      <c r="V851" s="275"/>
      <c r="W851" s="275"/>
      <c r="X851" s="273"/>
      <c r="Y851" s="274"/>
      <c r="Z851" s="275"/>
      <c r="AA851" s="275"/>
      <c r="AB851" s="273"/>
      <c r="AC851" s="274"/>
      <c r="AD851" s="275"/>
      <c r="AE851" s="275"/>
      <c r="AF851" s="279"/>
      <c r="AG851" s="274"/>
      <c r="AH851" s="275"/>
      <c r="AI851" s="275"/>
      <c r="AJ851" s="273"/>
      <c r="AK851" s="274"/>
      <c r="AL851" s="275"/>
      <c r="AM851" s="275"/>
      <c r="AN851" s="273"/>
      <c r="AO851" s="274"/>
      <c r="AP851" s="275"/>
      <c r="AQ851" s="275"/>
      <c r="AR851" s="273"/>
      <c r="AS851" s="274"/>
      <c r="AT851" s="275"/>
      <c r="AU851" s="275"/>
      <c r="AV851" s="273"/>
      <c r="AW851" s="274"/>
      <c r="AX851" s="275"/>
      <c r="AY851" s="275"/>
      <c r="AZ851" s="273"/>
      <c r="BA851" s="274"/>
      <c r="BB851" s="275"/>
      <c r="BC851" s="275"/>
      <c r="BD851" s="273"/>
      <c r="BE851" s="274"/>
      <c r="BF851" s="275"/>
      <c r="BG851" s="275"/>
    </row>
    <row r="852">
      <c r="D852" s="273"/>
      <c r="E852" s="274"/>
      <c r="F852" s="275"/>
      <c r="G852" s="275"/>
      <c r="H852" s="273"/>
      <c r="I852" s="274"/>
      <c r="J852" s="275"/>
      <c r="K852" s="275"/>
      <c r="L852" s="273"/>
      <c r="M852" s="274"/>
      <c r="N852" s="275"/>
      <c r="O852" s="275"/>
      <c r="P852" s="273"/>
      <c r="Q852" s="274"/>
      <c r="R852" s="275"/>
      <c r="S852" s="278"/>
      <c r="T852" s="273"/>
      <c r="U852" s="274"/>
      <c r="V852" s="275"/>
      <c r="W852" s="275"/>
      <c r="X852" s="273"/>
      <c r="Y852" s="274"/>
      <c r="Z852" s="275"/>
      <c r="AA852" s="275"/>
      <c r="AB852" s="273"/>
      <c r="AC852" s="274"/>
      <c r="AD852" s="275"/>
      <c r="AE852" s="275"/>
      <c r="AF852" s="279"/>
      <c r="AG852" s="274"/>
      <c r="AH852" s="275"/>
      <c r="AI852" s="275"/>
      <c r="AJ852" s="273"/>
      <c r="AK852" s="274"/>
      <c r="AL852" s="275"/>
      <c r="AM852" s="275"/>
      <c r="AN852" s="273"/>
      <c r="AO852" s="274"/>
      <c r="AP852" s="275"/>
      <c r="AQ852" s="275"/>
      <c r="AR852" s="273"/>
      <c r="AS852" s="274"/>
      <c r="AT852" s="275"/>
      <c r="AU852" s="275"/>
      <c r="AV852" s="273"/>
      <c r="AW852" s="274"/>
      <c r="AX852" s="275"/>
      <c r="AY852" s="275"/>
      <c r="AZ852" s="273"/>
      <c r="BA852" s="274"/>
      <c r="BB852" s="275"/>
      <c r="BC852" s="275"/>
      <c r="BD852" s="273"/>
      <c r="BE852" s="274"/>
      <c r="BF852" s="275"/>
      <c r="BG852" s="275"/>
    </row>
    <row r="853">
      <c r="D853" s="273"/>
      <c r="E853" s="274"/>
      <c r="F853" s="275"/>
      <c r="G853" s="275"/>
      <c r="H853" s="273"/>
      <c r="I853" s="274"/>
      <c r="J853" s="275"/>
      <c r="K853" s="275"/>
      <c r="L853" s="273"/>
      <c r="M853" s="274"/>
      <c r="N853" s="275"/>
      <c r="O853" s="275"/>
      <c r="P853" s="273"/>
      <c r="Q853" s="274"/>
      <c r="R853" s="275"/>
      <c r="S853" s="278"/>
      <c r="T853" s="273"/>
      <c r="U853" s="274"/>
      <c r="V853" s="275"/>
      <c r="W853" s="275"/>
      <c r="X853" s="273"/>
      <c r="Y853" s="274"/>
      <c r="Z853" s="275"/>
      <c r="AA853" s="275"/>
      <c r="AB853" s="273"/>
      <c r="AC853" s="274"/>
      <c r="AD853" s="275"/>
      <c r="AE853" s="275"/>
      <c r="AF853" s="279"/>
      <c r="AG853" s="274"/>
      <c r="AH853" s="275"/>
      <c r="AI853" s="275"/>
      <c r="AJ853" s="273"/>
      <c r="AK853" s="274"/>
      <c r="AL853" s="275"/>
      <c r="AM853" s="275"/>
      <c r="AN853" s="273"/>
      <c r="AO853" s="274"/>
      <c r="AP853" s="275"/>
      <c r="AQ853" s="275"/>
      <c r="AR853" s="273"/>
      <c r="AS853" s="274"/>
      <c r="AT853" s="275"/>
      <c r="AU853" s="275"/>
      <c r="AV853" s="273"/>
      <c r="AW853" s="274"/>
      <c r="AX853" s="275"/>
      <c r="AY853" s="275"/>
      <c r="AZ853" s="273"/>
      <c r="BA853" s="274"/>
      <c r="BB853" s="275"/>
      <c r="BC853" s="275"/>
      <c r="BD853" s="273"/>
      <c r="BE853" s="274"/>
      <c r="BF853" s="275"/>
      <c r="BG853" s="275"/>
    </row>
    <row r="854">
      <c r="D854" s="273"/>
      <c r="E854" s="274"/>
      <c r="F854" s="275"/>
      <c r="G854" s="275"/>
      <c r="H854" s="273"/>
      <c r="I854" s="274"/>
      <c r="J854" s="275"/>
      <c r="K854" s="275"/>
      <c r="L854" s="273"/>
      <c r="M854" s="274"/>
      <c r="N854" s="275"/>
      <c r="O854" s="275"/>
      <c r="P854" s="273"/>
      <c r="Q854" s="274"/>
      <c r="R854" s="275"/>
      <c r="S854" s="278"/>
      <c r="T854" s="273"/>
      <c r="U854" s="274"/>
      <c r="V854" s="275"/>
      <c r="W854" s="275"/>
      <c r="X854" s="273"/>
      <c r="Y854" s="274"/>
      <c r="Z854" s="275"/>
      <c r="AA854" s="275"/>
      <c r="AB854" s="273"/>
      <c r="AC854" s="274"/>
      <c r="AD854" s="275"/>
      <c r="AE854" s="275"/>
      <c r="AF854" s="279"/>
      <c r="AG854" s="274"/>
      <c r="AH854" s="275"/>
      <c r="AI854" s="275"/>
      <c r="AJ854" s="273"/>
      <c r="AK854" s="274"/>
      <c r="AL854" s="275"/>
      <c r="AM854" s="275"/>
      <c r="AN854" s="273"/>
      <c r="AO854" s="274"/>
      <c r="AP854" s="275"/>
      <c r="AQ854" s="275"/>
      <c r="AR854" s="273"/>
      <c r="AS854" s="274"/>
      <c r="AT854" s="275"/>
      <c r="AU854" s="275"/>
      <c r="AV854" s="273"/>
      <c r="AW854" s="274"/>
      <c r="AX854" s="275"/>
      <c r="AY854" s="275"/>
      <c r="AZ854" s="273"/>
      <c r="BA854" s="274"/>
      <c r="BB854" s="275"/>
      <c r="BC854" s="275"/>
      <c r="BD854" s="273"/>
      <c r="BE854" s="274"/>
      <c r="BF854" s="275"/>
      <c r="BG854" s="275"/>
    </row>
    <row r="855">
      <c r="D855" s="273"/>
      <c r="E855" s="274"/>
      <c r="F855" s="275"/>
      <c r="G855" s="275"/>
      <c r="H855" s="273"/>
      <c r="I855" s="274"/>
      <c r="J855" s="275"/>
      <c r="K855" s="275"/>
      <c r="L855" s="273"/>
      <c r="M855" s="274"/>
      <c r="N855" s="275"/>
      <c r="O855" s="275"/>
      <c r="P855" s="273"/>
      <c r="Q855" s="274"/>
      <c r="R855" s="275"/>
      <c r="S855" s="278"/>
      <c r="T855" s="273"/>
      <c r="U855" s="274"/>
      <c r="V855" s="275"/>
      <c r="W855" s="275"/>
      <c r="X855" s="273"/>
      <c r="Y855" s="274"/>
      <c r="Z855" s="275"/>
      <c r="AA855" s="275"/>
      <c r="AB855" s="273"/>
      <c r="AC855" s="274"/>
      <c r="AD855" s="275"/>
      <c r="AE855" s="275"/>
      <c r="AF855" s="279"/>
      <c r="AG855" s="274"/>
      <c r="AH855" s="275"/>
      <c r="AI855" s="275"/>
      <c r="AJ855" s="273"/>
      <c r="AK855" s="274"/>
      <c r="AL855" s="275"/>
      <c r="AM855" s="275"/>
      <c r="AN855" s="273"/>
      <c r="AO855" s="274"/>
      <c r="AP855" s="275"/>
      <c r="AQ855" s="275"/>
      <c r="AR855" s="273"/>
      <c r="AS855" s="274"/>
      <c r="AT855" s="275"/>
      <c r="AU855" s="275"/>
      <c r="AV855" s="273"/>
      <c r="AW855" s="274"/>
      <c r="AX855" s="275"/>
      <c r="AY855" s="275"/>
      <c r="AZ855" s="273"/>
      <c r="BA855" s="274"/>
      <c r="BB855" s="275"/>
      <c r="BC855" s="275"/>
      <c r="BD855" s="273"/>
      <c r="BE855" s="274"/>
      <c r="BF855" s="275"/>
      <c r="BG855" s="275"/>
    </row>
    <row r="856">
      <c r="D856" s="273"/>
      <c r="E856" s="274"/>
      <c r="F856" s="275"/>
      <c r="G856" s="275"/>
      <c r="H856" s="273"/>
      <c r="I856" s="274"/>
      <c r="J856" s="275"/>
      <c r="K856" s="275"/>
      <c r="L856" s="273"/>
      <c r="M856" s="274"/>
      <c r="N856" s="275"/>
      <c r="O856" s="275"/>
      <c r="P856" s="273"/>
      <c r="Q856" s="274"/>
      <c r="R856" s="275"/>
      <c r="S856" s="278"/>
      <c r="T856" s="273"/>
      <c r="U856" s="274"/>
      <c r="V856" s="275"/>
      <c r="W856" s="275"/>
      <c r="X856" s="273"/>
      <c r="Y856" s="274"/>
      <c r="Z856" s="275"/>
      <c r="AA856" s="275"/>
      <c r="AB856" s="273"/>
      <c r="AC856" s="274"/>
      <c r="AD856" s="275"/>
      <c r="AE856" s="275"/>
      <c r="AF856" s="279"/>
      <c r="AG856" s="274"/>
      <c r="AH856" s="275"/>
      <c r="AI856" s="275"/>
      <c r="AJ856" s="273"/>
      <c r="AK856" s="274"/>
      <c r="AL856" s="275"/>
      <c r="AM856" s="275"/>
      <c r="AN856" s="273"/>
      <c r="AO856" s="274"/>
      <c r="AP856" s="275"/>
      <c r="AQ856" s="275"/>
      <c r="AR856" s="273"/>
      <c r="AS856" s="274"/>
      <c r="AT856" s="275"/>
      <c r="AU856" s="275"/>
      <c r="AV856" s="273"/>
      <c r="AW856" s="274"/>
      <c r="AX856" s="275"/>
      <c r="AY856" s="275"/>
      <c r="AZ856" s="273"/>
      <c r="BA856" s="274"/>
      <c r="BB856" s="275"/>
      <c r="BC856" s="275"/>
      <c r="BD856" s="273"/>
      <c r="BE856" s="274"/>
      <c r="BF856" s="275"/>
      <c r="BG856" s="275"/>
    </row>
    <row r="857">
      <c r="D857" s="273"/>
      <c r="E857" s="274"/>
      <c r="F857" s="275"/>
      <c r="G857" s="275"/>
      <c r="H857" s="273"/>
      <c r="I857" s="274"/>
      <c r="J857" s="275"/>
      <c r="K857" s="275"/>
      <c r="L857" s="273"/>
      <c r="M857" s="274"/>
      <c r="N857" s="275"/>
      <c r="O857" s="275"/>
      <c r="P857" s="273"/>
      <c r="Q857" s="274"/>
      <c r="R857" s="275"/>
      <c r="S857" s="278"/>
      <c r="T857" s="273"/>
      <c r="U857" s="274"/>
      <c r="V857" s="275"/>
      <c r="W857" s="275"/>
      <c r="X857" s="273"/>
      <c r="Y857" s="274"/>
      <c r="Z857" s="275"/>
      <c r="AA857" s="275"/>
      <c r="AB857" s="273"/>
      <c r="AC857" s="274"/>
      <c r="AD857" s="275"/>
      <c r="AE857" s="275"/>
      <c r="AF857" s="279"/>
      <c r="AG857" s="274"/>
      <c r="AH857" s="275"/>
      <c r="AI857" s="275"/>
      <c r="AJ857" s="273"/>
      <c r="AK857" s="274"/>
      <c r="AL857" s="275"/>
      <c r="AM857" s="275"/>
      <c r="AN857" s="273"/>
      <c r="AO857" s="274"/>
      <c r="AP857" s="275"/>
      <c r="AQ857" s="275"/>
      <c r="AR857" s="273"/>
      <c r="AS857" s="274"/>
      <c r="AT857" s="275"/>
      <c r="AU857" s="275"/>
      <c r="AV857" s="273"/>
      <c r="AW857" s="274"/>
      <c r="AX857" s="275"/>
      <c r="AY857" s="275"/>
      <c r="AZ857" s="273"/>
      <c r="BA857" s="274"/>
      <c r="BB857" s="275"/>
      <c r="BC857" s="275"/>
      <c r="BD857" s="273"/>
      <c r="BE857" s="274"/>
      <c r="BF857" s="275"/>
      <c r="BG857" s="275"/>
    </row>
    <row r="858">
      <c r="D858" s="273"/>
      <c r="E858" s="274"/>
      <c r="F858" s="275"/>
      <c r="G858" s="275"/>
      <c r="H858" s="273"/>
      <c r="I858" s="274"/>
      <c r="J858" s="275"/>
      <c r="K858" s="275"/>
      <c r="L858" s="273"/>
      <c r="M858" s="274"/>
      <c r="N858" s="275"/>
      <c r="O858" s="275"/>
      <c r="P858" s="273"/>
      <c r="Q858" s="274"/>
      <c r="R858" s="275"/>
      <c r="S858" s="278"/>
      <c r="T858" s="273"/>
      <c r="U858" s="274"/>
      <c r="V858" s="275"/>
      <c r="W858" s="275"/>
      <c r="X858" s="273"/>
      <c r="Y858" s="274"/>
      <c r="Z858" s="275"/>
      <c r="AA858" s="275"/>
      <c r="AB858" s="273"/>
      <c r="AC858" s="274"/>
      <c r="AD858" s="275"/>
      <c r="AE858" s="275"/>
      <c r="AF858" s="279"/>
      <c r="AG858" s="274"/>
      <c r="AH858" s="275"/>
      <c r="AI858" s="275"/>
      <c r="AJ858" s="273"/>
      <c r="AK858" s="274"/>
      <c r="AL858" s="275"/>
      <c r="AM858" s="275"/>
      <c r="AN858" s="273"/>
      <c r="AO858" s="274"/>
      <c r="AP858" s="275"/>
      <c r="AQ858" s="275"/>
      <c r="AR858" s="273"/>
      <c r="AS858" s="274"/>
      <c r="AT858" s="275"/>
      <c r="AU858" s="275"/>
      <c r="AV858" s="273"/>
      <c r="AW858" s="274"/>
      <c r="AX858" s="275"/>
      <c r="AY858" s="275"/>
      <c r="AZ858" s="273"/>
      <c r="BA858" s="274"/>
      <c r="BB858" s="275"/>
      <c r="BC858" s="275"/>
      <c r="BD858" s="273"/>
      <c r="BE858" s="274"/>
      <c r="BF858" s="275"/>
      <c r="BG858" s="275"/>
    </row>
    <row r="859">
      <c r="D859" s="273"/>
      <c r="E859" s="274"/>
      <c r="F859" s="275"/>
      <c r="G859" s="275"/>
      <c r="H859" s="273"/>
      <c r="I859" s="274"/>
      <c r="J859" s="275"/>
      <c r="K859" s="275"/>
      <c r="L859" s="273"/>
      <c r="M859" s="274"/>
      <c r="N859" s="275"/>
      <c r="O859" s="275"/>
      <c r="P859" s="273"/>
      <c r="Q859" s="274"/>
      <c r="R859" s="275"/>
      <c r="S859" s="278"/>
      <c r="T859" s="273"/>
      <c r="U859" s="274"/>
      <c r="V859" s="275"/>
      <c r="W859" s="275"/>
      <c r="X859" s="273"/>
      <c r="Y859" s="274"/>
      <c r="Z859" s="275"/>
      <c r="AA859" s="275"/>
      <c r="AB859" s="273"/>
      <c r="AC859" s="274"/>
      <c r="AD859" s="275"/>
      <c r="AE859" s="275"/>
      <c r="AF859" s="279"/>
      <c r="AG859" s="274"/>
      <c r="AH859" s="275"/>
      <c r="AI859" s="275"/>
      <c r="AJ859" s="273"/>
      <c r="AK859" s="274"/>
      <c r="AL859" s="275"/>
      <c r="AM859" s="275"/>
      <c r="AN859" s="273"/>
      <c r="AO859" s="274"/>
      <c r="AP859" s="275"/>
      <c r="AQ859" s="275"/>
      <c r="AR859" s="273"/>
      <c r="AS859" s="274"/>
      <c r="AT859" s="275"/>
      <c r="AU859" s="275"/>
      <c r="AV859" s="273"/>
      <c r="AW859" s="274"/>
      <c r="AX859" s="275"/>
      <c r="AY859" s="275"/>
      <c r="AZ859" s="273"/>
      <c r="BA859" s="274"/>
      <c r="BB859" s="275"/>
      <c r="BC859" s="275"/>
      <c r="BD859" s="273"/>
      <c r="BE859" s="274"/>
      <c r="BF859" s="275"/>
      <c r="BG859" s="275"/>
    </row>
    <row r="860">
      <c r="D860" s="273"/>
      <c r="E860" s="274"/>
      <c r="F860" s="275"/>
      <c r="G860" s="275"/>
      <c r="H860" s="273"/>
      <c r="I860" s="274"/>
      <c r="J860" s="275"/>
      <c r="K860" s="275"/>
      <c r="L860" s="273"/>
      <c r="M860" s="274"/>
      <c r="N860" s="275"/>
      <c r="O860" s="275"/>
      <c r="P860" s="273"/>
      <c r="Q860" s="274"/>
      <c r="R860" s="275"/>
      <c r="S860" s="278"/>
      <c r="T860" s="273"/>
      <c r="U860" s="274"/>
      <c r="V860" s="275"/>
      <c r="W860" s="275"/>
      <c r="X860" s="273"/>
      <c r="Y860" s="274"/>
      <c r="Z860" s="275"/>
      <c r="AA860" s="275"/>
      <c r="AB860" s="273"/>
      <c r="AC860" s="274"/>
      <c r="AD860" s="275"/>
      <c r="AE860" s="275"/>
      <c r="AF860" s="279"/>
      <c r="AG860" s="274"/>
      <c r="AH860" s="275"/>
      <c r="AI860" s="275"/>
      <c r="AJ860" s="273"/>
      <c r="AK860" s="274"/>
      <c r="AL860" s="275"/>
      <c r="AM860" s="275"/>
      <c r="AN860" s="273"/>
      <c r="AO860" s="274"/>
      <c r="AP860" s="275"/>
      <c r="AQ860" s="275"/>
      <c r="AR860" s="273"/>
      <c r="AS860" s="274"/>
      <c r="AT860" s="275"/>
      <c r="AU860" s="275"/>
      <c r="AV860" s="273"/>
      <c r="AW860" s="274"/>
      <c r="AX860" s="275"/>
      <c r="AY860" s="275"/>
      <c r="AZ860" s="273"/>
      <c r="BA860" s="274"/>
      <c r="BB860" s="275"/>
      <c r="BC860" s="275"/>
      <c r="BD860" s="273"/>
      <c r="BE860" s="274"/>
      <c r="BF860" s="275"/>
      <c r="BG860" s="275"/>
    </row>
    <row r="861">
      <c r="D861" s="273"/>
      <c r="E861" s="274"/>
      <c r="F861" s="275"/>
      <c r="G861" s="275"/>
      <c r="H861" s="273"/>
      <c r="I861" s="274"/>
      <c r="J861" s="275"/>
      <c r="K861" s="275"/>
      <c r="L861" s="273"/>
      <c r="M861" s="274"/>
      <c r="N861" s="275"/>
      <c r="O861" s="275"/>
      <c r="P861" s="273"/>
      <c r="Q861" s="274"/>
      <c r="R861" s="275"/>
      <c r="S861" s="278"/>
      <c r="T861" s="273"/>
      <c r="U861" s="274"/>
      <c r="V861" s="275"/>
      <c r="W861" s="275"/>
      <c r="X861" s="273"/>
      <c r="Y861" s="274"/>
      <c r="Z861" s="275"/>
      <c r="AA861" s="275"/>
      <c r="AB861" s="273"/>
      <c r="AC861" s="274"/>
      <c r="AD861" s="275"/>
      <c r="AE861" s="275"/>
      <c r="AF861" s="279"/>
      <c r="AG861" s="274"/>
      <c r="AH861" s="275"/>
      <c r="AI861" s="275"/>
      <c r="AJ861" s="273"/>
      <c r="AK861" s="274"/>
      <c r="AL861" s="275"/>
      <c r="AM861" s="275"/>
      <c r="AN861" s="273"/>
      <c r="AO861" s="274"/>
      <c r="AP861" s="275"/>
      <c r="AQ861" s="275"/>
      <c r="AR861" s="273"/>
      <c r="AS861" s="274"/>
      <c r="AT861" s="275"/>
      <c r="AU861" s="275"/>
      <c r="AV861" s="273"/>
      <c r="AW861" s="274"/>
      <c r="AX861" s="275"/>
      <c r="AY861" s="275"/>
      <c r="AZ861" s="273"/>
      <c r="BA861" s="274"/>
      <c r="BB861" s="275"/>
      <c r="BC861" s="275"/>
      <c r="BD861" s="273"/>
      <c r="BE861" s="274"/>
      <c r="BF861" s="275"/>
      <c r="BG861" s="275"/>
    </row>
    <row r="862">
      <c r="D862" s="273"/>
      <c r="E862" s="274"/>
      <c r="F862" s="275"/>
      <c r="G862" s="275"/>
      <c r="H862" s="273"/>
      <c r="I862" s="274"/>
      <c r="J862" s="275"/>
      <c r="K862" s="275"/>
      <c r="L862" s="273"/>
      <c r="M862" s="274"/>
      <c r="N862" s="275"/>
      <c r="O862" s="275"/>
      <c r="P862" s="273"/>
      <c r="Q862" s="274"/>
      <c r="R862" s="275"/>
      <c r="S862" s="278"/>
      <c r="T862" s="273"/>
      <c r="U862" s="274"/>
      <c r="V862" s="275"/>
      <c r="W862" s="275"/>
      <c r="X862" s="273"/>
      <c r="Y862" s="274"/>
      <c r="Z862" s="275"/>
      <c r="AA862" s="275"/>
      <c r="AB862" s="273"/>
      <c r="AC862" s="274"/>
      <c r="AD862" s="275"/>
      <c r="AE862" s="275"/>
      <c r="AF862" s="279"/>
      <c r="AG862" s="274"/>
      <c r="AH862" s="275"/>
      <c r="AI862" s="275"/>
      <c r="AJ862" s="273"/>
      <c r="AK862" s="274"/>
      <c r="AL862" s="275"/>
      <c r="AM862" s="275"/>
      <c r="AN862" s="273"/>
      <c r="AO862" s="274"/>
      <c r="AP862" s="275"/>
      <c r="AQ862" s="275"/>
      <c r="AR862" s="273"/>
      <c r="AS862" s="274"/>
      <c r="AT862" s="275"/>
      <c r="AU862" s="275"/>
      <c r="AV862" s="273"/>
      <c r="AW862" s="274"/>
      <c r="AX862" s="275"/>
      <c r="AY862" s="275"/>
      <c r="AZ862" s="273"/>
      <c r="BA862" s="274"/>
      <c r="BB862" s="275"/>
      <c r="BC862" s="275"/>
      <c r="BD862" s="273"/>
      <c r="BE862" s="274"/>
      <c r="BF862" s="275"/>
      <c r="BG862" s="275"/>
    </row>
    <row r="863">
      <c r="D863" s="273"/>
      <c r="E863" s="274"/>
      <c r="F863" s="275"/>
      <c r="G863" s="275"/>
      <c r="H863" s="273"/>
      <c r="I863" s="274"/>
      <c r="J863" s="275"/>
      <c r="K863" s="275"/>
      <c r="L863" s="273"/>
      <c r="M863" s="274"/>
      <c r="N863" s="275"/>
      <c r="O863" s="275"/>
      <c r="P863" s="273"/>
      <c r="Q863" s="274"/>
      <c r="R863" s="275"/>
      <c r="S863" s="278"/>
      <c r="T863" s="273"/>
      <c r="U863" s="274"/>
      <c r="V863" s="275"/>
      <c r="W863" s="275"/>
      <c r="X863" s="273"/>
      <c r="Y863" s="274"/>
      <c r="Z863" s="275"/>
      <c r="AA863" s="275"/>
      <c r="AB863" s="273"/>
      <c r="AC863" s="274"/>
      <c r="AD863" s="275"/>
      <c r="AE863" s="275"/>
      <c r="AF863" s="279"/>
      <c r="AG863" s="274"/>
      <c r="AH863" s="275"/>
      <c r="AI863" s="275"/>
      <c r="AJ863" s="273"/>
      <c r="AK863" s="274"/>
      <c r="AL863" s="275"/>
      <c r="AM863" s="275"/>
      <c r="AN863" s="273"/>
      <c r="AO863" s="274"/>
      <c r="AP863" s="275"/>
      <c r="AQ863" s="275"/>
      <c r="AR863" s="273"/>
      <c r="AS863" s="274"/>
      <c r="AT863" s="275"/>
      <c r="AU863" s="275"/>
      <c r="AV863" s="273"/>
      <c r="AW863" s="274"/>
      <c r="AX863" s="275"/>
      <c r="AY863" s="275"/>
      <c r="AZ863" s="273"/>
      <c r="BA863" s="274"/>
      <c r="BB863" s="275"/>
      <c r="BC863" s="275"/>
      <c r="BD863" s="273"/>
      <c r="BE863" s="274"/>
      <c r="BF863" s="275"/>
      <c r="BG863" s="275"/>
    </row>
    <row r="864">
      <c r="D864" s="273"/>
      <c r="E864" s="274"/>
      <c r="F864" s="275"/>
      <c r="G864" s="275"/>
      <c r="H864" s="273"/>
      <c r="I864" s="274"/>
      <c r="J864" s="275"/>
      <c r="K864" s="275"/>
      <c r="L864" s="273"/>
      <c r="M864" s="274"/>
      <c r="N864" s="275"/>
      <c r="O864" s="275"/>
      <c r="P864" s="273"/>
      <c r="Q864" s="274"/>
      <c r="R864" s="275"/>
      <c r="S864" s="278"/>
      <c r="T864" s="273"/>
      <c r="U864" s="274"/>
      <c r="V864" s="275"/>
      <c r="W864" s="275"/>
      <c r="X864" s="273"/>
      <c r="Y864" s="274"/>
      <c r="Z864" s="275"/>
      <c r="AA864" s="275"/>
      <c r="AB864" s="273"/>
      <c r="AC864" s="274"/>
      <c r="AD864" s="275"/>
      <c r="AE864" s="275"/>
      <c r="AF864" s="279"/>
      <c r="AG864" s="274"/>
      <c r="AH864" s="275"/>
      <c r="AI864" s="275"/>
      <c r="AJ864" s="273"/>
      <c r="AK864" s="274"/>
      <c r="AL864" s="275"/>
      <c r="AM864" s="275"/>
      <c r="AN864" s="273"/>
      <c r="AO864" s="274"/>
      <c r="AP864" s="275"/>
      <c r="AQ864" s="275"/>
      <c r="AR864" s="273"/>
      <c r="AS864" s="274"/>
      <c r="AT864" s="275"/>
      <c r="AU864" s="275"/>
      <c r="AV864" s="273"/>
      <c r="AW864" s="274"/>
      <c r="AX864" s="275"/>
      <c r="AY864" s="275"/>
      <c r="AZ864" s="273"/>
      <c r="BA864" s="274"/>
      <c r="BB864" s="275"/>
      <c r="BC864" s="275"/>
      <c r="BD864" s="273"/>
      <c r="BE864" s="274"/>
      <c r="BF864" s="275"/>
      <c r="BG864" s="275"/>
    </row>
    <row r="865">
      <c r="D865" s="273"/>
      <c r="E865" s="274"/>
      <c r="F865" s="275"/>
      <c r="G865" s="275"/>
      <c r="H865" s="273"/>
      <c r="I865" s="274"/>
      <c r="J865" s="275"/>
      <c r="K865" s="275"/>
      <c r="L865" s="273"/>
      <c r="M865" s="274"/>
      <c r="N865" s="275"/>
      <c r="O865" s="275"/>
      <c r="P865" s="273"/>
      <c r="Q865" s="274"/>
      <c r="R865" s="275"/>
      <c r="S865" s="278"/>
      <c r="T865" s="273"/>
      <c r="U865" s="274"/>
      <c r="V865" s="275"/>
      <c r="W865" s="275"/>
      <c r="X865" s="273"/>
      <c r="Y865" s="274"/>
      <c r="Z865" s="275"/>
      <c r="AA865" s="275"/>
      <c r="AB865" s="273"/>
      <c r="AC865" s="274"/>
      <c r="AD865" s="275"/>
      <c r="AE865" s="275"/>
      <c r="AF865" s="279"/>
      <c r="AG865" s="274"/>
      <c r="AH865" s="275"/>
      <c r="AI865" s="275"/>
      <c r="AJ865" s="273"/>
      <c r="AK865" s="274"/>
      <c r="AL865" s="275"/>
      <c r="AM865" s="275"/>
      <c r="AN865" s="273"/>
      <c r="AO865" s="274"/>
      <c r="AP865" s="275"/>
      <c r="AQ865" s="275"/>
      <c r="AR865" s="273"/>
      <c r="AS865" s="274"/>
      <c r="AT865" s="275"/>
      <c r="AU865" s="275"/>
      <c r="AV865" s="273"/>
      <c r="AW865" s="274"/>
      <c r="AX865" s="275"/>
      <c r="AY865" s="275"/>
      <c r="AZ865" s="273"/>
      <c r="BA865" s="274"/>
      <c r="BB865" s="275"/>
      <c r="BC865" s="275"/>
      <c r="BD865" s="273"/>
      <c r="BE865" s="274"/>
      <c r="BF865" s="275"/>
      <c r="BG865" s="275"/>
    </row>
    <row r="866">
      <c r="D866" s="273"/>
      <c r="E866" s="274"/>
      <c r="F866" s="275"/>
      <c r="G866" s="275"/>
      <c r="H866" s="273"/>
      <c r="I866" s="274"/>
      <c r="J866" s="275"/>
      <c r="K866" s="275"/>
      <c r="L866" s="273"/>
      <c r="M866" s="274"/>
      <c r="N866" s="275"/>
      <c r="O866" s="275"/>
      <c r="P866" s="273"/>
      <c r="Q866" s="274"/>
      <c r="R866" s="275"/>
      <c r="S866" s="278"/>
      <c r="T866" s="273"/>
      <c r="U866" s="274"/>
      <c r="V866" s="275"/>
      <c r="W866" s="275"/>
      <c r="X866" s="273"/>
      <c r="Y866" s="274"/>
      <c r="Z866" s="275"/>
      <c r="AA866" s="275"/>
      <c r="AB866" s="273"/>
      <c r="AC866" s="274"/>
      <c r="AD866" s="275"/>
      <c r="AE866" s="275"/>
      <c r="AF866" s="279"/>
      <c r="AG866" s="274"/>
      <c r="AH866" s="275"/>
      <c r="AI866" s="275"/>
      <c r="AJ866" s="273"/>
      <c r="AK866" s="274"/>
      <c r="AL866" s="275"/>
      <c r="AM866" s="275"/>
      <c r="AN866" s="273"/>
      <c r="AO866" s="274"/>
      <c r="AP866" s="275"/>
      <c r="AQ866" s="275"/>
      <c r="AR866" s="273"/>
      <c r="AS866" s="274"/>
      <c r="AT866" s="275"/>
      <c r="AU866" s="275"/>
      <c r="AV866" s="273"/>
      <c r="AW866" s="274"/>
      <c r="AX866" s="275"/>
      <c r="AY866" s="275"/>
      <c r="AZ866" s="273"/>
      <c r="BA866" s="274"/>
      <c r="BB866" s="275"/>
      <c r="BC866" s="275"/>
      <c r="BD866" s="273"/>
      <c r="BE866" s="274"/>
      <c r="BF866" s="275"/>
      <c r="BG866" s="275"/>
    </row>
    <row r="867">
      <c r="D867" s="273"/>
      <c r="E867" s="274"/>
      <c r="F867" s="275"/>
      <c r="G867" s="275"/>
      <c r="H867" s="273"/>
      <c r="I867" s="274"/>
      <c r="J867" s="275"/>
      <c r="K867" s="275"/>
      <c r="L867" s="273"/>
      <c r="M867" s="274"/>
      <c r="N867" s="275"/>
      <c r="O867" s="275"/>
      <c r="P867" s="273"/>
      <c r="Q867" s="274"/>
      <c r="R867" s="275"/>
      <c r="S867" s="278"/>
      <c r="T867" s="273"/>
      <c r="U867" s="274"/>
      <c r="V867" s="275"/>
      <c r="W867" s="275"/>
      <c r="X867" s="273"/>
      <c r="Y867" s="274"/>
      <c r="Z867" s="275"/>
      <c r="AA867" s="275"/>
      <c r="AB867" s="273"/>
      <c r="AC867" s="274"/>
      <c r="AD867" s="275"/>
      <c r="AE867" s="275"/>
      <c r="AF867" s="279"/>
      <c r="AG867" s="274"/>
      <c r="AH867" s="275"/>
      <c r="AI867" s="275"/>
      <c r="AJ867" s="273"/>
      <c r="AK867" s="274"/>
      <c r="AL867" s="275"/>
      <c r="AM867" s="275"/>
      <c r="AN867" s="273"/>
      <c r="AO867" s="274"/>
      <c r="AP867" s="275"/>
      <c r="AQ867" s="275"/>
      <c r="AR867" s="273"/>
      <c r="AS867" s="274"/>
      <c r="AT867" s="275"/>
      <c r="AU867" s="275"/>
      <c r="AV867" s="273"/>
      <c r="AW867" s="274"/>
      <c r="AX867" s="275"/>
      <c r="AY867" s="275"/>
      <c r="AZ867" s="273"/>
      <c r="BA867" s="274"/>
      <c r="BB867" s="275"/>
      <c r="BC867" s="275"/>
      <c r="BD867" s="273"/>
      <c r="BE867" s="274"/>
      <c r="BF867" s="275"/>
      <c r="BG867" s="275"/>
    </row>
    <row r="868">
      <c r="D868" s="273"/>
      <c r="E868" s="274"/>
      <c r="F868" s="275"/>
      <c r="G868" s="275"/>
      <c r="H868" s="273"/>
      <c r="I868" s="274"/>
      <c r="J868" s="275"/>
      <c r="K868" s="275"/>
      <c r="L868" s="273"/>
      <c r="M868" s="274"/>
      <c r="N868" s="275"/>
      <c r="O868" s="275"/>
      <c r="P868" s="273"/>
      <c r="Q868" s="274"/>
      <c r="R868" s="275"/>
      <c r="S868" s="278"/>
      <c r="T868" s="273"/>
      <c r="U868" s="274"/>
      <c r="V868" s="275"/>
      <c r="W868" s="275"/>
      <c r="X868" s="273"/>
      <c r="Y868" s="274"/>
      <c r="Z868" s="275"/>
      <c r="AA868" s="275"/>
      <c r="AB868" s="273"/>
      <c r="AC868" s="274"/>
      <c r="AD868" s="275"/>
      <c r="AE868" s="275"/>
      <c r="AF868" s="279"/>
      <c r="AG868" s="274"/>
      <c r="AH868" s="275"/>
      <c r="AI868" s="275"/>
      <c r="AJ868" s="273"/>
      <c r="AK868" s="274"/>
      <c r="AL868" s="275"/>
      <c r="AM868" s="275"/>
      <c r="AN868" s="273"/>
      <c r="AO868" s="274"/>
      <c r="AP868" s="275"/>
      <c r="AQ868" s="275"/>
      <c r="AR868" s="273"/>
      <c r="AS868" s="274"/>
      <c r="AT868" s="275"/>
      <c r="AU868" s="275"/>
      <c r="AV868" s="273"/>
      <c r="AW868" s="274"/>
      <c r="AX868" s="275"/>
      <c r="AY868" s="275"/>
      <c r="AZ868" s="273"/>
      <c r="BA868" s="274"/>
      <c r="BB868" s="275"/>
      <c r="BC868" s="275"/>
      <c r="BD868" s="273"/>
      <c r="BE868" s="274"/>
      <c r="BF868" s="275"/>
      <c r="BG868" s="275"/>
    </row>
    <row r="869">
      <c r="D869" s="273"/>
      <c r="E869" s="274"/>
      <c r="F869" s="275"/>
      <c r="G869" s="275"/>
      <c r="H869" s="273"/>
      <c r="I869" s="274"/>
      <c r="J869" s="275"/>
      <c r="K869" s="275"/>
      <c r="L869" s="273"/>
      <c r="M869" s="274"/>
      <c r="N869" s="275"/>
      <c r="O869" s="275"/>
      <c r="P869" s="273"/>
      <c r="Q869" s="274"/>
      <c r="R869" s="275"/>
      <c r="S869" s="278"/>
      <c r="T869" s="273"/>
      <c r="U869" s="274"/>
      <c r="V869" s="275"/>
      <c r="W869" s="275"/>
      <c r="X869" s="273"/>
      <c r="Y869" s="274"/>
      <c r="Z869" s="275"/>
      <c r="AA869" s="275"/>
      <c r="AB869" s="273"/>
      <c r="AC869" s="274"/>
      <c r="AD869" s="275"/>
      <c r="AE869" s="275"/>
      <c r="AF869" s="279"/>
      <c r="AG869" s="274"/>
      <c r="AH869" s="275"/>
      <c r="AI869" s="275"/>
      <c r="AJ869" s="273"/>
      <c r="AK869" s="274"/>
      <c r="AL869" s="275"/>
      <c r="AM869" s="275"/>
      <c r="AN869" s="273"/>
      <c r="AO869" s="274"/>
      <c r="AP869" s="275"/>
      <c r="AQ869" s="275"/>
      <c r="AR869" s="273"/>
      <c r="AS869" s="274"/>
      <c r="AT869" s="275"/>
      <c r="AU869" s="275"/>
      <c r="AV869" s="273"/>
      <c r="AW869" s="274"/>
      <c r="AX869" s="275"/>
      <c r="AY869" s="275"/>
      <c r="AZ869" s="273"/>
      <c r="BA869" s="274"/>
      <c r="BB869" s="275"/>
      <c r="BC869" s="275"/>
      <c r="BD869" s="273"/>
      <c r="BE869" s="274"/>
      <c r="BF869" s="275"/>
      <c r="BG869" s="275"/>
    </row>
    <row r="870">
      <c r="D870" s="273"/>
      <c r="E870" s="274"/>
      <c r="F870" s="275"/>
      <c r="G870" s="275"/>
      <c r="H870" s="273"/>
      <c r="I870" s="274"/>
      <c r="J870" s="275"/>
      <c r="K870" s="275"/>
      <c r="L870" s="273"/>
      <c r="M870" s="274"/>
      <c r="N870" s="275"/>
      <c r="O870" s="275"/>
      <c r="P870" s="273"/>
      <c r="Q870" s="274"/>
      <c r="R870" s="275"/>
      <c r="S870" s="278"/>
      <c r="T870" s="273"/>
      <c r="U870" s="274"/>
      <c r="V870" s="275"/>
      <c r="W870" s="275"/>
      <c r="X870" s="273"/>
      <c r="Y870" s="274"/>
      <c r="Z870" s="275"/>
      <c r="AA870" s="275"/>
      <c r="AB870" s="273"/>
      <c r="AC870" s="274"/>
      <c r="AD870" s="275"/>
      <c r="AE870" s="275"/>
      <c r="AF870" s="279"/>
      <c r="AG870" s="274"/>
      <c r="AH870" s="275"/>
      <c r="AI870" s="275"/>
      <c r="AJ870" s="273"/>
      <c r="AK870" s="274"/>
      <c r="AL870" s="275"/>
      <c r="AM870" s="275"/>
      <c r="AN870" s="273"/>
      <c r="AO870" s="274"/>
      <c r="AP870" s="275"/>
      <c r="AQ870" s="275"/>
      <c r="AR870" s="273"/>
      <c r="AS870" s="274"/>
      <c r="AT870" s="275"/>
      <c r="AU870" s="275"/>
      <c r="AV870" s="273"/>
      <c r="AW870" s="274"/>
      <c r="AX870" s="275"/>
      <c r="AY870" s="275"/>
      <c r="AZ870" s="273"/>
      <c r="BA870" s="274"/>
      <c r="BB870" s="275"/>
      <c r="BC870" s="275"/>
      <c r="BD870" s="273"/>
      <c r="BE870" s="274"/>
      <c r="BF870" s="275"/>
      <c r="BG870" s="275"/>
    </row>
    <row r="871">
      <c r="D871" s="273"/>
      <c r="E871" s="274"/>
      <c r="F871" s="275"/>
      <c r="G871" s="275"/>
      <c r="H871" s="273"/>
      <c r="I871" s="274"/>
      <c r="J871" s="275"/>
      <c r="K871" s="275"/>
      <c r="L871" s="273"/>
      <c r="M871" s="274"/>
      <c r="N871" s="275"/>
      <c r="O871" s="275"/>
      <c r="P871" s="273"/>
      <c r="Q871" s="274"/>
      <c r="R871" s="275"/>
      <c r="S871" s="278"/>
      <c r="T871" s="273"/>
      <c r="U871" s="274"/>
      <c r="V871" s="275"/>
      <c r="W871" s="275"/>
      <c r="X871" s="273"/>
      <c r="Y871" s="274"/>
      <c r="Z871" s="275"/>
      <c r="AA871" s="275"/>
      <c r="AB871" s="273"/>
      <c r="AC871" s="274"/>
      <c r="AD871" s="275"/>
      <c r="AE871" s="275"/>
      <c r="AF871" s="279"/>
      <c r="AG871" s="274"/>
      <c r="AH871" s="275"/>
      <c r="AI871" s="275"/>
      <c r="AJ871" s="273"/>
      <c r="AK871" s="274"/>
      <c r="AL871" s="275"/>
      <c r="AM871" s="275"/>
      <c r="AN871" s="273"/>
      <c r="AO871" s="274"/>
      <c r="AP871" s="275"/>
      <c r="AQ871" s="275"/>
      <c r="AR871" s="273"/>
      <c r="AS871" s="274"/>
      <c r="AT871" s="275"/>
      <c r="AU871" s="275"/>
      <c r="AV871" s="273"/>
      <c r="AW871" s="274"/>
      <c r="AX871" s="275"/>
      <c r="AY871" s="275"/>
      <c r="AZ871" s="273"/>
      <c r="BA871" s="274"/>
      <c r="BB871" s="275"/>
      <c r="BC871" s="275"/>
      <c r="BD871" s="273"/>
      <c r="BE871" s="274"/>
      <c r="BF871" s="275"/>
      <c r="BG871" s="275"/>
    </row>
    <row r="872">
      <c r="D872" s="273"/>
      <c r="E872" s="274"/>
      <c r="F872" s="275"/>
      <c r="G872" s="275"/>
      <c r="H872" s="273"/>
      <c r="I872" s="274"/>
      <c r="J872" s="275"/>
      <c r="K872" s="275"/>
      <c r="L872" s="273"/>
      <c r="M872" s="274"/>
      <c r="N872" s="275"/>
      <c r="O872" s="275"/>
      <c r="P872" s="273"/>
      <c r="Q872" s="274"/>
      <c r="R872" s="275"/>
      <c r="S872" s="278"/>
      <c r="T872" s="273"/>
      <c r="U872" s="274"/>
      <c r="V872" s="275"/>
      <c r="W872" s="275"/>
      <c r="X872" s="273"/>
      <c r="Y872" s="274"/>
      <c r="Z872" s="275"/>
      <c r="AA872" s="275"/>
      <c r="AB872" s="273"/>
      <c r="AC872" s="274"/>
      <c r="AD872" s="275"/>
      <c r="AE872" s="275"/>
      <c r="AF872" s="279"/>
      <c r="AG872" s="274"/>
      <c r="AH872" s="275"/>
      <c r="AI872" s="275"/>
      <c r="AJ872" s="273"/>
      <c r="AK872" s="274"/>
      <c r="AL872" s="275"/>
      <c r="AM872" s="275"/>
      <c r="AN872" s="273"/>
      <c r="AO872" s="274"/>
      <c r="AP872" s="275"/>
      <c r="AQ872" s="275"/>
      <c r="AR872" s="273"/>
      <c r="AS872" s="274"/>
      <c r="AT872" s="275"/>
      <c r="AU872" s="275"/>
      <c r="AV872" s="273"/>
      <c r="AW872" s="274"/>
      <c r="AX872" s="275"/>
      <c r="AY872" s="275"/>
      <c r="AZ872" s="273"/>
      <c r="BA872" s="274"/>
      <c r="BB872" s="275"/>
      <c r="BC872" s="275"/>
      <c r="BD872" s="273"/>
      <c r="BE872" s="274"/>
      <c r="BF872" s="275"/>
      <c r="BG872" s="275"/>
    </row>
    <row r="873">
      <c r="D873" s="273"/>
      <c r="E873" s="274"/>
      <c r="F873" s="275"/>
      <c r="G873" s="275"/>
      <c r="H873" s="273"/>
      <c r="I873" s="274"/>
      <c r="J873" s="275"/>
      <c r="K873" s="275"/>
      <c r="L873" s="273"/>
      <c r="M873" s="274"/>
      <c r="N873" s="275"/>
      <c r="O873" s="275"/>
      <c r="P873" s="273"/>
      <c r="Q873" s="274"/>
      <c r="R873" s="275"/>
      <c r="S873" s="278"/>
      <c r="T873" s="273"/>
      <c r="U873" s="274"/>
      <c r="V873" s="275"/>
      <c r="W873" s="275"/>
      <c r="X873" s="273"/>
      <c r="Y873" s="274"/>
      <c r="Z873" s="275"/>
      <c r="AA873" s="275"/>
      <c r="AB873" s="273"/>
      <c r="AC873" s="274"/>
      <c r="AD873" s="275"/>
      <c r="AE873" s="275"/>
      <c r="AF873" s="279"/>
      <c r="AG873" s="274"/>
      <c r="AH873" s="275"/>
      <c r="AI873" s="275"/>
      <c r="AJ873" s="273"/>
      <c r="AK873" s="274"/>
      <c r="AL873" s="275"/>
      <c r="AM873" s="275"/>
      <c r="AN873" s="273"/>
      <c r="AO873" s="274"/>
      <c r="AP873" s="275"/>
      <c r="AQ873" s="275"/>
      <c r="AR873" s="273"/>
      <c r="AS873" s="274"/>
      <c r="AT873" s="275"/>
      <c r="AU873" s="275"/>
      <c r="AV873" s="273"/>
      <c r="AW873" s="274"/>
      <c r="AX873" s="275"/>
      <c r="AY873" s="275"/>
      <c r="AZ873" s="273"/>
      <c r="BA873" s="274"/>
      <c r="BB873" s="275"/>
      <c r="BC873" s="275"/>
      <c r="BD873" s="273"/>
      <c r="BE873" s="274"/>
      <c r="BF873" s="275"/>
      <c r="BG873" s="275"/>
    </row>
    <row r="874">
      <c r="D874" s="273"/>
      <c r="E874" s="274"/>
      <c r="F874" s="275"/>
      <c r="G874" s="275"/>
      <c r="H874" s="273"/>
      <c r="I874" s="274"/>
      <c r="J874" s="275"/>
      <c r="K874" s="275"/>
      <c r="L874" s="273"/>
      <c r="M874" s="274"/>
      <c r="N874" s="275"/>
      <c r="O874" s="275"/>
      <c r="P874" s="273"/>
      <c r="Q874" s="274"/>
      <c r="R874" s="275"/>
      <c r="S874" s="278"/>
      <c r="T874" s="273"/>
      <c r="U874" s="274"/>
      <c r="V874" s="275"/>
      <c r="W874" s="275"/>
      <c r="X874" s="273"/>
      <c r="Y874" s="274"/>
      <c r="Z874" s="275"/>
      <c r="AA874" s="275"/>
      <c r="AB874" s="273"/>
      <c r="AC874" s="274"/>
      <c r="AD874" s="275"/>
      <c r="AE874" s="275"/>
      <c r="AF874" s="279"/>
      <c r="AG874" s="274"/>
      <c r="AH874" s="275"/>
      <c r="AI874" s="275"/>
      <c r="AJ874" s="273"/>
      <c r="AK874" s="274"/>
      <c r="AL874" s="275"/>
      <c r="AM874" s="275"/>
      <c r="AN874" s="273"/>
      <c r="AO874" s="274"/>
      <c r="AP874" s="275"/>
      <c r="AQ874" s="275"/>
      <c r="AR874" s="273"/>
      <c r="AS874" s="274"/>
      <c r="AT874" s="275"/>
      <c r="AU874" s="275"/>
      <c r="AV874" s="273"/>
      <c r="AW874" s="274"/>
      <c r="AX874" s="275"/>
      <c r="AY874" s="275"/>
      <c r="AZ874" s="273"/>
      <c r="BA874" s="274"/>
      <c r="BB874" s="275"/>
      <c r="BC874" s="275"/>
      <c r="BD874" s="273"/>
      <c r="BE874" s="274"/>
      <c r="BF874" s="275"/>
      <c r="BG874" s="275"/>
    </row>
    <row r="875">
      <c r="D875" s="273"/>
      <c r="E875" s="274"/>
      <c r="F875" s="275"/>
      <c r="G875" s="275"/>
      <c r="H875" s="273"/>
      <c r="I875" s="274"/>
      <c r="J875" s="275"/>
      <c r="K875" s="275"/>
      <c r="L875" s="273"/>
      <c r="M875" s="274"/>
      <c r="N875" s="275"/>
      <c r="O875" s="275"/>
      <c r="P875" s="273"/>
      <c r="Q875" s="274"/>
      <c r="R875" s="275"/>
      <c r="S875" s="278"/>
      <c r="T875" s="273"/>
      <c r="U875" s="274"/>
      <c r="V875" s="275"/>
      <c r="W875" s="275"/>
      <c r="X875" s="273"/>
      <c r="Y875" s="274"/>
      <c r="Z875" s="275"/>
      <c r="AA875" s="275"/>
      <c r="AB875" s="273"/>
      <c r="AC875" s="274"/>
      <c r="AD875" s="275"/>
      <c r="AE875" s="275"/>
      <c r="AF875" s="279"/>
      <c r="AG875" s="274"/>
      <c r="AH875" s="275"/>
      <c r="AI875" s="275"/>
      <c r="AJ875" s="273"/>
      <c r="AK875" s="274"/>
      <c r="AL875" s="275"/>
      <c r="AM875" s="275"/>
      <c r="AN875" s="273"/>
      <c r="AO875" s="274"/>
      <c r="AP875" s="275"/>
      <c r="AQ875" s="275"/>
      <c r="AR875" s="273"/>
      <c r="AS875" s="274"/>
      <c r="AT875" s="275"/>
      <c r="AU875" s="275"/>
      <c r="AV875" s="273"/>
      <c r="AW875" s="274"/>
      <c r="AX875" s="275"/>
      <c r="AY875" s="275"/>
      <c r="AZ875" s="273"/>
      <c r="BA875" s="274"/>
      <c r="BB875" s="275"/>
      <c r="BC875" s="275"/>
      <c r="BD875" s="273"/>
      <c r="BE875" s="274"/>
      <c r="BF875" s="275"/>
      <c r="BG875" s="275"/>
    </row>
    <row r="876">
      <c r="D876" s="273"/>
      <c r="E876" s="274"/>
      <c r="F876" s="275"/>
      <c r="G876" s="275"/>
      <c r="H876" s="273"/>
      <c r="I876" s="274"/>
      <c r="J876" s="275"/>
      <c r="K876" s="275"/>
      <c r="L876" s="273"/>
      <c r="M876" s="274"/>
      <c r="N876" s="275"/>
      <c r="O876" s="275"/>
      <c r="P876" s="273"/>
      <c r="Q876" s="274"/>
      <c r="R876" s="275"/>
      <c r="S876" s="278"/>
      <c r="T876" s="273"/>
      <c r="U876" s="274"/>
      <c r="V876" s="275"/>
      <c r="W876" s="275"/>
      <c r="X876" s="273"/>
      <c r="Y876" s="274"/>
      <c r="Z876" s="275"/>
      <c r="AA876" s="275"/>
      <c r="AB876" s="273"/>
      <c r="AC876" s="274"/>
      <c r="AD876" s="275"/>
      <c r="AE876" s="275"/>
      <c r="AF876" s="279"/>
      <c r="AG876" s="274"/>
      <c r="AH876" s="275"/>
      <c r="AI876" s="275"/>
      <c r="AJ876" s="273"/>
      <c r="AK876" s="274"/>
      <c r="AL876" s="275"/>
      <c r="AM876" s="275"/>
      <c r="AN876" s="273"/>
      <c r="AO876" s="274"/>
      <c r="AP876" s="275"/>
      <c r="AQ876" s="275"/>
      <c r="AR876" s="273"/>
      <c r="AS876" s="274"/>
      <c r="AT876" s="275"/>
      <c r="AU876" s="275"/>
      <c r="AV876" s="273"/>
      <c r="AW876" s="274"/>
      <c r="AX876" s="275"/>
      <c r="AY876" s="275"/>
      <c r="AZ876" s="273"/>
      <c r="BA876" s="274"/>
      <c r="BB876" s="275"/>
      <c r="BC876" s="275"/>
      <c r="BD876" s="273"/>
      <c r="BE876" s="274"/>
      <c r="BF876" s="275"/>
      <c r="BG876" s="275"/>
    </row>
    <row r="877">
      <c r="D877" s="273"/>
      <c r="E877" s="274"/>
      <c r="F877" s="275"/>
      <c r="G877" s="275"/>
      <c r="H877" s="273"/>
      <c r="I877" s="274"/>
      <c r="J877" s="275"/>
      <c r="K877" s="275"/>
      <c r="L877" s="273"/>
      <c r="M877" s="274"/>
      <c r="N877" s="275"/>
      <c r="O877" s="275"/>
      <c r="P877" s="273"/>
      <c r="Q877" s="274"/>
      <c r="R877" s="275"/>
      <c r="S877" s="278"/>
      <c r="T877" s="273"/>
      <c r="U877" s="274"/>
      <c r="V877" s="275"/>
      <c r="W877" s="275"/>
      <c r="X877" s="273"/>
      <c r="Y877" s="274"/>
      <c r="Z877" s="275"/>
      <c r="AA877" s="275"/>
      <c r="AB877" s="273"/>
      <c r="AC877" s="274"/>
      <c r="AD877" s="275"/>
      <c r="AE877" s="275"/>
      <c r="AF877" s="279"/>
      <c r="AG877" s="274"/>
      <c r="AH877" s="275"/>
      <c r="AI877" s="275"/>
      <c r="AJ877" s="273"/>
      <c r="AK877" s="274"/>
      <c r="AL877" s="275"/>
      <c r="AM877" s="275"/>
      <c r="AN877" s="273"/>
      <c r="AO877" s="274"/>
      <c r="AP877" s="275"/>
      <c r="AQ877" s="275"/>
      <c r="AR877" s="273"/>
      <c r="AS877" s="274"/>
      <c r="AT877" s="275"/>
      <c r="AU877" s="275"/>
      <c r="AV877" s="273"/>
      <c r="AW877" s="274"/>
      <c r="AX877" s="275"/>
      <c r="AY877" s="275"/>
      <c r="AZ877" s="273"/>
      <c r="BA877" s="274"/>
      <c r="BB877" s="275"/>
      <c r="BC877" s="275"/>
      <c r="BD877" s="273"/>
      <c r="BE877" s="274"/>
      <c r="BF877" s="275"/>
      <c r="BG877" s="275"/>
    </row>
    <row r="878">
      <c r="D878" s="273"/>
      <c r="E878" s="274"/>
      <c r="F878" s="275"/>
      <c r="G878" s="275"/>
      <c r="H878" s="273"/>
      <c r="I878" s="274"/>
      <c r="J878" s="275"/>
      <c r="K878" s="275"/>
      <c r="L878" s="273"/>
      <c r="M878" s="274"/>
      <c r="N878" s="275"/>
      <c r="O878" s="275"/>
      <c r="P878" s="273"/>
      <c r="Q878" s="274"/>
      <c r="R878" s="275"/>
      <c r="S878" s="278"/>
      <c r="T878" s="273"/>
      <c r="U878" s="274"/>
      <c r="V878" s="275"/>
      <c r="W878" s="275"/>
      <c r="X878" s="273"/>
      <c r="Y878" s="274"/>
      <c r="Z878" s="275"/>
      <c r="AA878" s="275"/>
      <c r="AB878" s="273"/>
      <c r="AC878" s="274"/>
      <c r="AD878" s="275"/>
      <c r="AE878" s="275"/>
      <c r="AF878" s="279"/>
      <c r="AG878" s="274"/>
      <c r="AH878" s="275"/>
      <c r="AI878" s="275"/>
      <c r="AJ878" s="273"/>
      <c r="AK878" s="274"/>
      <c r="AL878" s="275"/>
      <c r="AM878" s="275"/>
      <c r="AN878" s="273"/>
      <c r="AO878" s="274"/>
      <c r="AP878" s="275"/>
      <c r="AQ878" s="275"/>
      <c r="AR878" s="273"/>
      <c r="AS878" s="274"/>
      <c r="AT878" s="275"/>
      <c r="AU878" s="275"/>
      <c r="AV878" s="273"/>
      <c r="AW878" s="274"/>
      <c r="AX878" s="275"/>
      <c r="AY878" s="275"/>
      <c r="AZ878" s="273"/>
      <c r="BA878" s="274"/>
      <c r="BB878" s="275"/>
      <c r="BC878" s="275"/>
      <c r="BD878" s="273"/>
      <c r="BE878" s="274"/>
      <c r="BF878" s="275"/>
      <c r="BG878" s="275"/>
    </row>
    <row r="879">
      <c r="D879" s="273"/>
      <c r="E879" s="274"/>
      <c r="F879" s="275"/>
      <c r="G879" s="275"/>
      <c r="H879" s="273"/>
      <c r="I879" s="274"/>
      <c r="J879" s="275"/>
      <c r="K879" s="275"/>
      <c r="L879" s="273"/>
      <c r="M879" s="274"/>
      <c r="N879" s="275"/>
      <c r="O879" s="275"/>
      <c r="P879" s="273"/>
      <c r="Q879" s="274"/>
      <c r="R879" s="275"/>
      <c r="S879" s="278"/>
      <c r="T879" s="273"/>
      <c r="U879" s="274"/>
      <c r="V879" s="275"/>
      <c r="W879" s="275"/>
      <c r="X879" s="273"/>
      <c r="Y879" s="274"/>
      <c r="Z879" s="275"/>
      <c r="AA879" s="275"/>
      <c r="AB879" s="273"/>
      <c r="AC879" s="274"/>
      <c r="AD879" s="275"/>
      <c r="AE879" s="275"/>
      <c r="AF879" s="279"/>
      <c r="AG879" s="274"/>
      <c r="AH879" s="275"/>
      <c r="AI879" s="275"/>
      <c r="AJ879" s="273"/>
      <c r="AK879" s="274"/>
      <c r="AL879" s="275"/>
      <c r="AM879" s="275"/>
      <c r="AN879" s="273"/>
      <c r="AO879" s="274"/>
      <c r="AP879" s="275"/>
      <c r="AQ879" s="275"/>
      <c r="AR879" s="273"/>
      <c r="AS879" s="274"/>
      <c r="AT879" s="275"/>
      <c r="AU879" s="275"/>
      <c r="AV879" s="273"/>
      <c r="AW879" s="274"/>
      <c r="AX879" s="275"/>
      <c r="AY879" s="275"/>
      <c r="AZ879" s="273"/>
      <c r="BA879" s="274"/>
      <c r="BB879" s="275"/>
      <c r="BC879" s="275"/>
      <c r="BD879" s="273"/>
      <c r="BE879" s="274"/>
      <c r="BF879" s="275"/>
      <c r="BG879" s="275"/>
    </row>
    <row r="880">
      <c r="D880" s="273"/>
      <c r="E880" s="274"/>
      <c r="F880" s="275"/>
      <c r="G880" s="275"/>
      <c r="H880" s="273"/>
      <c r="I880" s="274"/>
      <c r="J880" s="275"/>
      <c r="K880" s="275"/>
      <c r="L880" s="273"/>
      <c r="M880" s="274"/>
      <c r="N880" s="275"/>
      <c r="O880" s="275"/>
      <c r="P880" s="273"/>
      <c r="Q880" s="274"/>
      <c r="R880" s="275"/>
      <c r="S880" s="278"/>
      <c r="T880" s="273"/>
      <c r="U880" s="274"/>
      <c r="V880" s="275"/>
      <c r="W880" s="275"/>
      <c r="X880" s="273"/>
      <c r="Y880" s="274"/>
      <c r="Z880" s="275"/>
      <c r="AA880" s="275"/>
      <c r="AB880" s="273"/>
      <c r="AC880" s="274"/>
      <c r="AD880" s="275"/>
      <c r="AE880" s="275"/>
      <c r="AF880" s="279"/>
      <c r="AG880" s="274"/>
      <c r="AH880" s="275"/>
      <c r="AI880" s="275"/>
      <c r="AJ880" s="273"/>
      <c r="AK880" s="274"/>
      <c r="AL880" s="275"/>
      <c r="AM880" s="275"/>
      <c r="AN880" s="273"/>
      <c r="AO880" s="274"/>
      <c r="AP880" s="275"/>
      <c r="AQ880" s="275"/>
      <c r="AR880" s="273"/>
      <c r="AS880" s="274"/>
      <c r="AT880" s="275"/>
      <c r="AU880" s="275"/>
      <c r="AV880" s="273"/>
      <c r="AW880" s="274"/>
      <c r="AX880" s="275"/>
      <c r="AY880" s="275"/>
      <c r="AZ880" s="273"/>
      <c r="BA880" s="274"/>
      <c r="BB880" s="275"/>
      <c r="BC880" s="275"/>
      <c r="BD880" s="273"/>
      <c r="BE880" s="274"/>
      <c r="BF880" s="275"/>
      <c r="BG880" s="275"/>
    </row>
    <row r="881">
      <c r="D881" s="273"/>
      <c r="E881" s="274"/>
      <c r="F881" s="275"/>
      <c r="G881" s="275"/>
      <c r="H881" s="273"/>
      <c r="I881" s="274"/>
      <c r="J881" s="275"/>
      <c r="K881" s="275"/>
      <c r="L881" s="273"/>
      <c r="M881" s="274"/>
      <c r="N881" s="275"/>
      <c r="O881" s="275"/>
      <c r="P881" s="273"/>
      <c r="Q881" s="274"/>
      <c r="R881" s="275"/>
      <c r="S881" s="278"/>
      <c r="T881" s="273"/>
      <c r="U881" s="274"/>
      <c r="V881" s="275"/>
      <c r="W881" s="275"/>
      <c r="X881" s="273"/>
      <c r="Y881" s="274"/>
      <c r="Z881" s="275"/>
      <c r="AA881" s="275"/>
      <c r="AB881" s="273"/>
      <c r="AC881" s="274"/>
      <c r="AD881" s="275"/>
      <c r="AE881" s="275"/>
      <c r="AF881" s="279"/>
      <c r="AG881" s="274"/>
      <c r="AH881" s="275"/>
      <c r="AI881" s="275"/>
      <c r="AJ881" s="273"/>
      <c r="AK881" s="274"/>
      <c r="AL881" s="275"/>
      <c r="AM881" s="275"/>
      <c r="AN881" s="273"/>
      <c r="AO881" s="274"/>
      <c r="AP881" s="275"/>
      <c r="AQ881" s="275"/>
      <c r="AR881" s="273"/>
      <c r="AS881" s="274"/>
      <c r="AT881" s="275"/>
      <c r="AU881" s="275"/>
      <c r="AV881" s="273"/>
      <c r="AW881" s="274"/>
      <c r="AX881" s="275"/>
      <c r="AY881" s="275"/>
      <c r="AZ881" s="273"/>
      <c r="BA881" s="274"/>
      <c r="BB881" s="275"/>
      <c r="BC881" s="275"/>
      <c r="BD881" s="273"/>
      <c r="BE881" s="274"/>
      <c r="BF881" s="275"/>
      <c r="BG881" s="275"/>
    </row>
    <row r="882">
      <c r="D882" s="273"/>
      <c r="E882" s="274"/>
      <c r="F882" s="275"/>
      <c r="G882" s="275"/>
      <c r="H882" s="273"/>
      <c r="I882" s="274"/>
      <c r="J882" s="275"/>
      <c r="K882" s="275"/>
      <c r="L882" s="273"/>
      <c r="M882" s="274"/>
      <c r="N882" s="275"/>
      <c r="O882" s="275"/>
      <c r="P882" s="273"/>
      <c r="Q882" s="274"/>
      <c r="R882" s="275"/>
      <c r="S882" s="278"/>
      <c r="T882" s="273"/>
      <c r="U882" s="274"/>
      <c r="V882" s="275"/>
      <c r="W882" s="275"/>
      <c r="X882" s="273"/>
      <c r="Y882" s="274"/>
      <c r="Z882" s="275"/>
      <c r="AA882" s="275"/>
      <c r="AB882" s="273"/>
      <c r="AC882" s="274"/>
      <c r="AD882" s="275"/>
      <c r="AE882" s="275"/>
      <c r="AF882" s="279"/>
      <c r="AG882" s="274"/>
      <c r="AH882" s="275"/>
      <c r="AI882" s="275"/>
      <c r="AJ882" s="273"/>
      <c r="AK882" s="274"/>
      <c r="AL882" s="275"/>
      <c r="AM882" s="275"/>
      <c r="AN882" s="273"/>
      <c r="AO882" s="274"/>
      <c r="AP882" s="275"/>
      <c r="AQ882" s="275"/>
      <c r="AR882" s="273"/>
      <c r="AS882" s="274"/>
      <c r="AT882" s="275"/>
      <c r="AU882" s="275"/>
      <c r="AV882" s="273"/>
      <c r="AW882" s="274"/>
      <c r="AX882" s="275"/>
      <c r="AY882" s="275"/>
      <c r="AZ882" s="273"/>
      <c r="BA882" s="274"/>
      <c r="BB882" s="275"/>
      <c r="BC882" s="275"/>
      <c r="BD882" s="273"/>
      <c r="BE882" s="274"/>
      <c r="BF882" s="275"/>
      <c r="BG882" s="275"/>
    </row>
    <row r="883">
      <c r="D883" s="273"/>
      <c r="E883" s="274"/>
      <c r="F883" s="275"/>
      <c r="G883" s="275"/>
      <c r="H883" s="273"/>
      <c r="I883" s="274"/>
      <c r="J883" s="275"/>
      <c r="K883" s="275"/>
      <c r="L883" s="273"/>
      <c r="M883" s="274"/>
      <c r="N883" s="275"/>
      <c r="O883" s="275"/>
      <c r="P883" s="273"/>
      <c r="Q883" s="274"/>
      <c r="R883" s="275"/>
      <c r="S883" s="278"/>
      <c r="T883" s="273"/>
      <c r="U883" s="274"/>
      <c r="V883" s="275"/>
      <c r="W883" s="275"/>
      <c r="X883" s="273"/>
      <c r="Y883" s="274"/>
      <c r="Z883" s="275"/>
      <c r="AA883" s="275"/>
      <c r="AB883" s="273"/>
      <c r="AC883" s="274"/>
      <c r="AD883" s="275"/>
      <c r="AE883" s="275"/>
      <c r="AF883" s="279"/>
      <c r="AG883" s="274"/>
      <c r="AH883" s="275"/>
      <c r="AI883" s="275"/>
      <c r="AJ883" s="273"/>
      <c r="AK883" s="274"/>
      <c r="AL883" s="275"/>
      <c r="AM883" s="275"/>
      <c r="AN883" s="273"/>
      <c r="AO883" s="274"/>
      <c r="AP883" s="275"/>
      <c r="AQ883" s="275"/>
      <c r="AR883" s="273"/>
      <c r="AS883" s="274"/>
      <c r="AT883" s="275"/>
      <c r="AU883" s="275"/>
      <c r="AV883" s="273"/>
      <c r="AW883" s="274"/>
      <c r="AX883" s="275"/>
      <c r="AY883" s="275"/>
      <c r="AZ883" s="273"/>
      <c r="BA883" s="274"/>
      <c r="BB883" s="275"/>
      <c r="BC883" s="275"/>
      <c r="BD883" s="273"/>
      <c r="BE883" s="274"/>
      <c r="BF883" s="275"/>
      <c r="BG883" s="275"/>
    </row>
    <row r="884">
      <c r="D884" s="273"/>
      <c r="E884" s="274"/>
      <c r="F884" s="275"/>
      <c r="G884" s="275"/>
      <c r="H884" s="273"/>
      <c r="I884" s="274"/>
      <c r="J884" s="275"/>
      <c r="K884" s="275"/>
      <c r="L884" s="273"/>
      <c r="M884" s="274"/>
      <c r="N884" s="275"/>
      <c r="O884" s="275"/>
      <c r="P884" s="273"/>
      <c r="Q884" s="274"/>
      <c r="R884" s="275"/>
      <c r="S884" s="278"/>
      <c r="T884" s="273"/>
      <c r="U884" s="274"/>
      <c r="V884" s="275"/>
      <c r="W884" s="275"/>
      <c r="X884" s="273"/>
      <c r="Y884" s="274"/>
      <c r="Z884" s="275"/>
      <c r="AA884" s="275"/>
      <c r="AB884" s="273"/>
      <c r="AC884" s="274"/>
      <c r="AD884" s="275"/>
      <c r="AE884" s="275"/>
      <c r="AF884" s="279"/>
      <c r="AG884" s="274"/>
      <c r="AH884" s="275"/>
      <c r="AI884" s="275"/>
      <c r="AJ884" s="273"/>
      <c r="AK884" s="274"/>
      <c r="AL884" s="275"/>
      <c r="AM884" s="275"/>
      <c r="AN884" s="273"/>
      <c r="AO884" s="274"/>
      <c r="AP884" s="275"/>
      <c r="AQ884" s="275"/>
      <c r="AR884" s="273"/>
      <c r="AS884" s="274"/>
      <c r="AT884" s="275"/>
      <c r="AU884" s="275"/>
      <c r="AV884" s="273"/>
      <c r="AW884" s="274"/>
      <c r="AX884" s="275"/>
      <c r="AY884" s="275"/>
      <c r="AZ884" s="273"/>
      <c r="BA884" s="274"/>
      <c r="BB884" s="275"/>
      <c r="BC884" s="275"/>
      <c r="BD884" s="273"/>
      <c r="BE884" s="274"/>
      <c r="BF884" s="275"/>
      <c r="BG884" s="275"/>
    </row>
    <row r="885">
      <c r="D885" s="273"/>
      <c r="E885" s="274"/>
      <c r="F885" s="275"/>
      <c r="G885" s="275"/>
      <c r="H885" s="273"/>
      <c r="I885" s="274"/>
      <c r="J885" s="275"/>
      <c r="K885" s="275"/>
      <c r="L885" s="273"/>
      <c r="M885" s="274"/>
      <c r="N885" s="275"/>
      <c r="O885" s="275"/>
      <c r="P885" s="273"/>
      <c r="Q885" s="274"/>
      <c r="R885" s="275"/>
      <c r="S885" s="278"/>
      <c r="T885" s="273"/>
      <c r="U885" s="274"/>
      <c r="V885" s="275"/>
      <c r="W885" s="275"/>
      <c r="X885" s="273"/>
      <c r="Y885" s="274"/>
      <c r="Z885" s="275"/>
      <c r="AA885" s="275"/>
      <c r="AB885" s="273"/>
      <c r="AC885" s="274"/>
      <c r="AD885" s="275"/>
      <c r="AE885" s="275"/>
      <c r="AF885" s="279"/>
      <c r="AG885" s="274"/>
      <c r="AH885" s="275"/>
      <c r="AI885" s="275"/>
      <c r="AJ885" s="273"/>
      <c r="AK885" s="274"/>
      <c r="AL885" s="275"/>
      <c r="AM885" s="275"/>
      <c r="AN885" s="273"/>
      <c r="AO885" s="274"/>
      <c r="AP885" s="275"/>
      <c r="AQ885" s="275"/>
      <c r="AR885" s="273"/>
      <c r="AS885" s="274"/>
      <c r="AT885" s="275"/>
      <c r="AU885" s="275"/>
      <c r="AV885" s="273"/>
      <c r="AW885" s="274"/>
      <c r="AX885" s="275"/>
      <c r="AY885" s="275"/>
      <c r="AZ885" s="273"/>
      <c r="BA885" s="274"/>
      <c r="BB885" s="275"/>
      <c r="BC885" s="275"/>
      <c r="BD885" s="273"/>
      <c r="BE885" s="274"/>
      <c r="BF885" s="275"/>
      <c r="BG885" s="275"/>
    </row>
    <row r="886">
      <c r="D886" s="273"/>
      <c r="E886" s="274"/>
      <c r="F886" s="275"/>
      <c r="G886" s="275"/>
      <c r="H886" s="273"/>
      <c r="I886" s="274"/>
      <c r="J886" s="275"/>
      <c r="K886" s="275"/>
      <c r="L886" s="273"/>
      <c r="M886" s="274"/>
      <c r="N886" s="275"/>
      <c r="O886" s="275"/>
      <c r="P886" s="273"/>
      <c r="Q886" s="274"/>
      <c r="R886" s="275"/>
      <c r="S886" s="278"/>
      <c r="T886" s="273"/>
      <c r="U886" s="274"/>
      <c r="V886" s="275"/>
      <c r="W886" s="275"/>
      <c r="X886" s="273"/>
      <c r="Y886" s="274"/>
      <c r="Z886" s="275"/>
      <c r="AA886" s="275"/>
      <c r="AB886" s="273"/>
      <c r="AC886" s="274"/>
      <c r="AD886" s="275"/>
      <c r="AE886" s="275"/>
      <c r="AF886" s="279"/>
      <c r="AG886" s="274"/>
      <c r="AH886" s="275"/>
      <c r="AI886" s="275"/>
      <c r="AJ886" s="273"/>
      <c r="AK886" s="274"/>
      <c r="AL886" s="275"/>
      <c r="AM886" s="275"/>
      <c r="AN886" s="273"/>
      <c r="AO886" s="274"/>
      <c r="AP886" s="275"/>
      <c r="AQ886" s="275"/>
      <c r="AR886" s="273"/>
      <c r="AS886" s="274"/>
      <c r="AT886" s="275"/>
      <c r="AU886" s="275"/>
      <c r="AV886" s="273"/>
      <c r="AW886" s="274"/>
      <c r="AX886" s="275"/>
      <c r="AY886" s="275"/>
      <c r="AZ886" s="273"/>
      <c r="BA886" s="274"/>
      <c r="BB886" s="275"/>
      <c r="BC886" s="275"/>
      <c r="BD886" s="273"/>
      <c r="BE886" s="274"/>
      <c r="BF886" s="275"/>
      <c r="BG886" s="275"/>
    </row>
    <row r="887">
      <c r="D887" s="273"/>
      <c r="E887" s="274"/>
      <c r="F887" s="275"/>
      <c r="G887" s="275"/>
      <c r="H887" s="273"/>
      <c r="I887" s="274"/>
      <c r="J887" s="275"/>
      <c r="K887" s="275"/>
      <c r="L887" s="273"/>
      <c r="M887" s="274"/>
      <c r="N887" s="275"/>
      <c r="O887" s="275"/>
      <c r="P887" s="273"/>
      <c r="Q887" s="274"/>
      <c r="R887" s="275"/>
      <c r="S887" s="278"/>
      <c r="T887" s="273"/>
      <c r="U887" s="274"/>
      <c r="V887" s="275"/>
      <c r="W887" s="275"/>
      <c r="X887" s="273"/>
      <c r="Y887" s="274"/>
      <c r="Z887" s="275"/>
      <c r="AA887" s="275"/>
      <c r="AB887" s="273"/>
      <c r="AC887" s="274"/>
      <c r="AD887" s="275"/>
      <c r="AE887" s="275"/>
      <c r="AF887" s="279"/>
      <c r="AG887" s="274"/>
      <c r="AH887" s="275"/>
      <c r="AI887" s="275"/>
      <c r="AJ887" s="273"/>
      <c r="AK887" s="274"/>
      <c r="AL887" s="275"/>
      <c r="AM887" s="275"/>
      <c r="AN887" s="273"/>
      <c r="AO887" s="274"/>
      <c r="AP887" s="275"/>
      <c r="AQ887" s="275"/>
      <c r="AR887" s="273"/>
      <c r="AS887" s="274"/>
      <c r="AT887" s="275"/>
      <c r="AU887" s="275"/>
      <c r="AV887" s="273"/>
      <c r="AW887" s="274"/>
      <c r="AX887" s="275"/>
      <c r="AY887" s="275"/>
      <c r="AZ887" s="273"/>
      <c r="BA887" s="274"/>
      <c r="BB887" s="275"/>
      <c r="BC887" s="275"/>
      <c r="BD887" s="273"/>
      <c r="BE887" s="274"/>
      <c r="BF887" s="275"/>
      <c r="BG887" s="275"/>
    </row>
    <row r="888">
      <c r="D888" s="273"/>
      <c r="E888" s="274"/>
      <c r="F888" s="275"/>
      <c r="G888" s="275"/>
      <c r="H888" s="273"/>
      <c r="I888" s="274"/>
      <c r="J888" s="275"/>
      <c r="K888" s="275"/>
      <c r="L888" s="273"/>
      <c r="M888" s="274"/>
      <c r="N888" s="275"/>
      <c r="O888" s="275"/>
      <c r="P888" s="273"/>
      <c r="Q888" s="274"/>
      <c r="R888" s="275"/>
      <c r="S888" s="278"/>
      <c r="T888" s="273"/>
      <c r="U888" s="274"/>
      <c r="V888" s="275"/>
      <c r="W888" s="275"/>
      <c r="X888" s="273"/>
      <c r="Y888" s="274"/>
      <c r="Z888" s="275"/>
      <c r="AA888" s="275"/>
      <c r="AB888" s="273"/>
      <c r="AC888" s="274"/>
      <c r="AD888" s="275"/>
      <c r="AE888" s="275"/>
      <c r="AF888" s="279"/>
      <c r="AG888" s="274"/>
      <c r="AH888" s="275"/>
      <c r="AI888" s="275"/>
      <c r="AJ888" s="273"/>
      <c r="AK888" s="274"/>
      <c r="AL888" s="275"/>
      <c r="AM888" s="275"/>
      <c r="AN888" s="273"/>
      <c r="AO888" s="274"/>
      <c r="AP888" s="275"/>
      <c r="AQ888" s="275"/>
      <c r="AR888" s="273"/>
      <c r="AS888" s="274"/>
      <c r="AT888" s="275"/>
      <c r="AU888" s="275"/>
      <c r="AV888" s="273"/>
      <c r="AW888" s="274"/>
      <c r="AX888" s="275"/>
      <c r="AY888" s="275"/>
      <c r="AZ888" s="273"/>
      <c r="BA888" s="274"/>
      <c r="BB888" s="275"/>
      <c r="BC888" s="275"/>
      <c r="BD888" s="273"/>
      <c r="BE888" s="274"/>
      <c r="BF888" s="275"/>
      <c r="BG888" s="275"/>
    </row>
    <row r="889">
      <c r="D889" s="273"/>
      <c r="E889" s="274"/>
      <c r="F889" s="275"/>
      <c r="G889" s="275"/>
      <c r="H889" s="273"/>
      <c r="I889" s="274"/>
      <c r="J889" s="275"/>
      <c r="K889" s="275"/>
      <c r="L889" s="273"/>
      <c r="M889" s="274"/>
      <c r="N889" s="275"/>
      <c r="O889" s="275"/>
      <c r="P889" s="273"/>
      <c r="Q889" s="274"/>
      <c r="R889" s="275"/>
      <c r="S889" s="278"/>
      <c r="T889" s="273"/>
      <c r="U889" s="274"/>
      <c r="V889" s="275"/>
      <c r="W889" s="275"/>
      <c r="X889" s="273"/>
      <c r="Y889" s="274"/>
      <c r="Z889" s="275"/>
      <c r="AA889" s="275"/>
      <c r="AB889" s="273"/>
      <c r="AC889" s="274"/>
      <c r="AD889" s="275"/>
      <c r="AE889" s="275"/>
      <c r="AF889" s="279"/>
      <c r="AG889" s="274"/>
      <c r="AH889" s="275"/>
      <c r="AI889" s="275"/>
      <c r="AJ889" s="273"/>
      <c r="AK889" s="274"/>
      <c r="AL889" s="275"/>
      <c r="AM889" s="275"/>
      <c r="AN889" s="273"/>
      <c r="AO889" s="274"/>
      <c r="AP889" s="275"/>
      <c r="AQ889" s="275"/>
      <c r="AR889" s="273"/>
      <c r="AS889" s="274"/>
      <c r="AT889" s="275"/>
      <c r="AU889" s="275"/>
      <c r="AV889" s="273"/>
      <c r="AW889" s="274"/>
      <c r="AX889" s="275"/>
      <c r="AY889" s="275"/>
      <c r="AZ889" s="273"/>
      <c r="BA889" s="274"/>
      <c r="BB889" s="275"/>
      <c r="BC889" s="275"/>
      <c r="BD889" s="273"/>
      <c r="BE889" s="274"/>
      <c r="BF889" s="275"/>
      <c r="BG889" s="275"/>
    </row>
    <row r="890">
      <c r="D890" s="273"/>
      <c r="E890" s="274"/>
      <c r="F890" s="275"/>
      <c r="G890" s="275"/>
      <c r="H890" s="273"/>
      <c r="I890" s="274"/>
      <c r="J890" s="275"/>
      <c r="K890" s="275"/>
      <c r="L890" s="273"/>
      <c r="M890" s="274"/>
      <c r="N890" s="275"/>
      <c r="O890" s="275"/>
      <c r="P890" s="273"/>
      <c r="Q890" s="274"/>
      <c r="R890" s="275"/>
      <c r="S890" s="278"/>
      <c r="T890" s="273"/>
      <c r="U890" s="274"/>
      <c r="V890" s="275"/>
      <c r="W890" s="275"/>
      <c r="X890" s="273"/>
      <c r="Y890" s="274"/>
      <c r="Z890" s="275"/>
      <c r="AA890" s="275"/>
      <c r="AB890" s="273"/>
      <c r="AC890" s="274"/>
      <c r="AD890" s="275"/>
      <c r="AE890" s="275"/>
      <c r="AF890" s="279"/>
      <c r="AG890" s="274"/>
      <c r="AH890" s="275"/>
      <c r="AI890" s="275"/>
      <c r="AJ890" s="273"/>
      <c r="AK890" s="274"/>
      <c r="AL890" s="275"/>
      <c r="AM890" s="275"/>
      <c r="AN890" s="273"/>
      <c r="AO890" s="274"/>
      <c r="AP890" s="275"/>
      <c r="AQ890" s="275"/>
      <c r="AR890" s="273"/>
      <c r="AS890" s="274"/>
      <c r="AT890" s="275"/>
      <c r="AU890" s="275"/>
      <c r="AV890" s="273"/>
      <c r="AW890" s="274"/>
      <c r="AX890" s="275"/>
      <c r="AY890" s="275"/>
      <c r="AZ890" s="273"/>
      <c r="BA890" s="274"/>
      <c r="BB890" s="275"/>
      <c r="BC890" s="275"/>
      <c r="BD890" s="273"/>
      <c r="BE890" s="274"/>
      <c r="BF890" s="275"/>
      <c r="BG890" s="275"/>
    </row>
    <row r="891">
      <c r="D891" s="273"/>
      <c r="E891" s="274"/>
      <c r="F891" s="275"/>
      <c r="G891" s="275"/>
      <c r="H891" s="273"/>
      <c r="I891" s="274"/>
      <c r="J891" s="275"/>
      <c r="K891" s="275"/>
      <c r="L891" s="273"/>
      <c r="M891" s="274"/>
      <c r="N891" s="275"/>
      <c r="O891" s="275"/>
      <c r="P891" s="273"/>
      <c r="Q891" s="274"/>
      <c r="R891" s="275"/>
      <c r="S891" s="278"/>
      <c r="T891" s="273"/>
      <c r="U891" s="274"/>
      <c r="V891" s="275"/>
      <c r="W891" s="275"/>
      <c r="X891" s="273"/>
      <c r="Y891" s="274"/>
      <c r="Z891" s="275"/>
      <c r="AA891" s="275"/>
      <c r="AB891" s="273"/>
      <c r="AC891" s="274"/>
      <c r="AD891" s="275"/>
      <c r="AE891" s="275"/>
      <c r="AF891" s="279"/>
      <c r="AG891" s="274"/>
      <c r="AH891" s="275"/>
      <c r="AI891" s="275"/>
      <c r="AJ891" s="273"/>
      <c r="AK891" s="274"/>
      <c r="AL891" s="275"/>
      <c r="AM891" s="275"/>
      <c r="AN891" s="273"/>
      <c r="AO891" s="274"/>
      <c r="AP891" s="275"/>
      <c r="AQ891" s="275"/>
      <c r="AR891" s="273"/>
      <c r="AS891" s="274"/>
      <c r="AT891" s="275"/>
      <c r="AU891" s="275"/>
      <c r="AV891" s="273"/>
      <c r="AW891" s="274"/>
      <c r="AX891" s="275"/>
      <c r="AY891" s="275"/>
      <c r="AZ891" s="273"/>
      <c r="BA891" s="274"/>
      <c r="BB891" s="275"/>
      <c r="BC891" s="275"/>
      <c r="BD891" s="273"/>
      <c r="BE891" s="274"/>
      <c r="BF891" s="275"/>
      <c r="BG891" s="275"/>
    </row>
    <row r="892">
      <c r="D892" s="273"/>
      <c r="E892" s="274"/>
      <c r="F892" s="275"/>
      <c r="G892" s="275"/>
      <c r="H892" s="273"/>
      <c r="I892" s="274"/>
      <c r="J892" s="275"/>
      <c r="K892" s="275"/>
      <c r="L892" s="273"/>
      <c r="M892" s="274"/>
      <c r="N892" s="275"/>
      <c r="O892" s="275"/>
      <c r="P892" s="273"/>
      <c r="Q892" s="274"/>
      <c r="R892" s="275"/>
      <c r="S892" s="278"/>
      <c r="T892" s="273"/>
      <c r="U892" s="274"/>
      <c r="V892" s="275"/>
      <c r="W892" s="275"/>
      <c r="X892" s="273"/>
      <c r="Y892" s="274"/>
      <c r="Z892" s="275"/>
      <c r="AA892" s="275"/>
      <c r="AB892" s="273"/>
      <c r="AC892" s="274"/>
      <c r="AD892" s="275"/>
      <c r="AE892" s="275"/>
      <c r="AF892" s="279"/>
      <c r="AG892" s="274"/>
      <c r="AH892" s="275"/>
      <c r="AI892" s="275"/>
      <c r="AJ892" s="273"/>
      <c r="AK892" s="274"/>
      <c r="AL892" s="275"/>
      <c r="AM892" s="275"/>
      <c r="AN892" s="273"/>
      <c r="AO892" s="274"/>
      <c r="AP892" s="275"/>
      <c r="AQ892" s="275"/>
      <c r="AR892" s="273"/>
      <c r="AS892" s="274"/>
      <c r="AT892" s="275"/>
      <c r="AU892" s="275"/>
      <c r="AV892" s="273"/>
      <c r="AW892" s="274"/>
      <c r="AX892" s="275"/>
      <c r="AY892" s="275"/>
      <c r="AZ892" s="273"/>
      <c r="BA892" s="274"/>
      <c r="BB892" s="275"/>
      <c r="BC892" s="275"/>
      <c r="BD892" s="273"/>
      <c r="BE892" s="274"/>
      <c r="BF892" s="275"/>
      <c r="BG892" s="275"/>
    </row>
    <row r="893">
      <c r="D893" s="273"/>
      <c r="E893" s="274"/>
      <c r="F893" s="275"/>
      <c r="G893" s="275"/>
      <c r="H893" s="273"/>
      <c r="I893" s="274"/>
      <c r="J893" s="275"/>
      <c r="K893" s="275"/>
      <c r="L893" s="273"/>
      <c r="M893" s="274"/>
      <c r="N893" s="275"/>
      <c r="O893" s="275"/>
      <c r="P893" s="273"/>
      <c r="Q893" s="274"/>
      <c r="R893" s="275"/>
      <c r="S893" s="278"/>
      <c r="T893" s="273"/>
      <c r="U893" s="274"/>
      <c r="V893" s="275"/>
      <c r="W893" s="275"/>
      <c r="X893" s="273"/>
      <c r="Y893" s="274"/>
      <c r="Z893" s="275"/>
      <c r="AA893" s="275"/>
      <c r="AB893" s="273"/>
      <c r="AC893" s="274"/>
      <c r="AD893" s="275"/>
      <c r="AE893" s="275"/>
      <c r="AF893" s="279"/>
      <c r="AG893" s="274"/>
      <c r="AH893" s="275"/>
      <c r="AI893" s="275"/>
      <c r="AJ893" s="273"/>
      <c r="AK893" s="274"/>
      <c r="AL893" s="275"/>
      <c r="AM893" s="275"/>
      <c r="AN893" s="273"/>
      <c r="AO893" s="274"/>
      <c r="AP893" s="275"/>
      <c r="AQ893" s="275"/>
      <c r="AR893" s="273"/>
      <c r="AS893" s="274"/>
      <c r="AT893" s="275"/>
      <c r="AU893" s="275"/>
      <c r="AV893" s="273"/>
      <c r="AW893" s="274"/>
      <c r="AX893" s="275"/>
      <c r="AY893" s="275"/>
      <c r="AZ893" s="273"/>
      <c r="BA893" s="274"/>
      <c r="BB893" s="275"/>
      <c r="BC893" s="275"/>
      <c r="BD893" s="273"/>
      <c r="BE893" s="274"/>
      <c r="BF893" s="275"/>
      <c r="BG893" s="275"/>
    </row>
    <row r="894">
      <c r="D894" s="273"/>
      <c r="E894" s="274"/>
      <c r="F894" s="275"/>
      <c r="G894" s="275"/>
      <c r="H894" s="273"/>
      <c r="I894" s="274"/>
      <c r="J894" s="275"/>
      <c r="K894" s="275"/>
      <c r="L894" s="273"/>
      <c r="M894" s="274"/>
      <c r="N894" s="275"/>
      <c r="O894" s="275"/>
      <c r="P894" s="273"/>
      <c r="Q894" s="274"/>
      <c r="R894" s="275"/>
      <c r="S894" s="278"/>
      <c r="T894" s="273"/>
      <c r="U894" s="274"/>
      <c r="V894" s="275"/>
      <c r="W894" s="275"/>
      <c r="X894" s="273"/>
      <c r="Y894" s="274"/>
      <c r="Z894" s="275"/>
      <c r="AA894" s="275"/>
      <c r="AB894" s="273"/>
      <c r="AC894" s="274"/>
      <c r="AD894" s="275"/>
      <c r="AE894" s="275"/>
      <c r="AF894" s="279"/>
      <c r="AG894" s="274"/>
      <c r="AH894" s="275"/>
      <c r="AI894" s="275"/>
      <c r="AJ894" s="273"/>
      <c r="AK894" s="274"/>
      <c r="AL894" s="275"/>
      <c r="AM894" s="275"/>
      <c r="AN894" s="273"/>
      <c r="AO894" s="274"/>
      <c r="AP894" s="275"/>
      <c r="AQ894" s="275"/>
      <c r="AR894" s="273"/>
      <c r="AS894" s="274"/>
      <c r="AT894" s="275"/>
      <c r="AU894" s="275"/>
      <c r="AV894" s="273"/>
      <c r="AW894" s="274"/>
      <c r="AX894" s="275"/>
      <c r="AY894" s="275"/>
      <c r="AZ894" s="273"/>
      <c r="BA894" s="274"/>
      <c r="BB894" s="275"/>
      <c r="BC894" s="275"/>
      <c r="BD894" s="273"/>
      <c r="BE894" s="274"/>
      <c r="BF894" s="275"/>
      <c r="BG894" s="275"/>
    </row>
    <row r="895">
      <c r="D895" s="273"/>
      <c r="E895" s="274"/>
      <c r="F895" s="275"/>
      <c r="G895" s="275"/>
      <c r="H895" s="273"/>
      <c r="I895" s="274"/>
      <c r="J895" s="275"/>
      <c r="K895" s="275"/>
      <c r="L895" s="273"/>
      <c r="M895" s="274"/>
      <c r="N895" s="275"/>
      <c r="O895" s="275"/>
      <c r="P895" s="273"/>
      <c r="Q895" s="274"/>
      <c r="R895" s="275"/>
      <c r="S895" s="278"/>
      <c r="T895" s="273"/>
      <c r="U895" s="274"/>
      <c r="V895" s="275"/>
      <c r="W895" s="275"/>
      <c r="X895" s="273"/>
      <c r="Y895" s="274"/>
      <c r="Z895" s="275"/>
      <c r="AA895" s="275"/>
      <c r="AB895" s="273"/>
      <c r="AC895" s="274"/>
      <c r="AD895" s="275"/>
      <c r="AE895" s="275"/>
      <c r="AF895" s="279"/>
      <c r="AG895" s="274"/>
      <c r="AH895" s="275"/>
      <c r="AI895" s="275"/>
      <c r="AJ895" s="273"/>
      <c r="AK895" s="274"/>
      <c r="AL895" s="275"/>
      <c r="AM895" s="275"/>
      <c r="AN895" s="273"/>
      <c r="AO895" s="274"/>
      <c r="AP895" s="275"/>
      <c r="AQ895" s="275"/>
      <c r="AR895" s="273"/>
      <c r="AS895" s="274"/>
      <c r="AT895" s="275"/>
      <c r="AU895" s="275"/>
      <c r="AV895" s="273"/>
      <c r="AW895" s="274"/>
      <c r="AX895" s="275"/>
      <c r="AY895" s="275"/>
      <c r="AZ895" s="273"/>
      <c r="BA895" s="274"/>
      <c r="BB895" s="275"/>
      <c r="BC895" s="275"/>
      <c r="BD895" s="273"/>
      <c r="BE895" s="274"/>
      <c r="BF895" s="275"/>
      <c r="BG895" s="275"/>
    </row>
    <row r="896">
      <c r="D896" s="273"/>
      <c r="E896" s="274"/>
      <c r="F896" s="275"/>
      <c r="G896" s="275"/>
      <c r="H896" s="273"/>
      <c r="I896" s="274"/>
      <c r="J896" s="275"/>
      <c r="K896" s="275"/>
      <c r="L896" s="273"/>
      <c r="M896" s="274"/>
      <c r="N896" s="275"/>
      <c r="O896" s="275"/>
      <c r="P896" s="273"/>
      <c r="Q896" s="274"/>
      <c r="R896" s="275"/>
      <c r="S896" s="278"/>
      <c r="T896" s="273"/>
      <c r="U896" s="274"/>
      <c r="V896" s="275"/>
      <c r="W896" s="275"/>
      <c r="X896" s="273"/>
      <c r="Y896" s="274"/>
      <c r="Z896" s="275"/>
      <c r="AA896" s="275"/>
      <c r="AB896" s="273"/>
      <c r="AC896" s="274"/>
      <c r="AD896" s="275"/>
      <c r="AE896" s="275"/>
      <c r="AF896" s="279"/>
      <c r="AG896" s="274"/>
      <c r="AH896" s="275"/>
      <c r="AI896" s="275"/>
      <c r="AJ896" s="273"/>
      <c r="AK896" s="274"/>
      <c r="AL896" s="275"/>
      <c r="AM896" s="275"/>
      <c r="AN896" s="273"/>
      <c r="AO896" s="274"/>
      <c r="AP896" s="275"/>
      <c r="AQ896" s="275"/>
      <c r="AR896" s="273"/>
      <c r="AS896" s="274"/>
      <c r="AT896" s="275"/>
      <c r="AU896" s="275"/>
      <c r="AV896" s="273"/>
      <c r="AW896" s="274"/>
      <c r="AX896" s="275"/>
      <c r="AY896" s="275"/>
      <c r="AZ896" s="273"/>
      <c r="BA896" s="274"/>
      <c r="BB896" s="275"/>
      <c r="BC896" s="275"/>
      <c r="BD896" s="273"/>
      <c r="BE896" s="274"/>
      <c r="BF896" s="275"/>
      <c r="BG896" s="275"/>
    </row>
    <row r="897">
      <c r="D897" s="273"/>
      <c r="E897" s="274"/>
      <c r="F897" s="275"/>
      <c r="G897" s="275"/>
      <c r="H897" s="273"/>
      <c r="I897" s="274"/>
      <c r="J897" s="275"/>
      <c r="K897" s="275"/>
      <c r="L897" s="273"/>
      <c r="M897" s="274"/>
      <c r="N897" s="275"/>
      <c r="O897" s="275"/>
      <c r="P897" s="273"/>
      <c r="Q897" s="274"/>
      <c r="R897" s="275"/>
      <c r="S897" s="278"/>
      <c r="T897" s="273"/>
      <c r="U897" s="274"/>
      <c r="V897" s="275"/>
      <c r="W897" s="275"/>
      <c r="X897" s="273"/>
      <c r="Y897" s="274"/>
      <c r="Z897" s="275"/>
      <c r="AA897" s="275"/>
      <c r="AB897" s="273"/>
      <c r="AC897" s="274"/>
      <c r="AD897" s="275"/>
      <c r="AE897" s="275"/>
      <c r="AF897" s="279"/>
      <c r="AG897" s="274"/>
      <c r="AH897" s="275"/>
      <c r="AI897" s="275"/>
      <c r="AJ897" s="273"/>
      <c r="AK897" s="274"/>
      <c r="AL897" s="275"/>
      <c r="AM897" s="275"/>
      <c r="AN897" s="273"/>
      <c r="AO897" s="274"/>
      <c r="AP897" s="275"/>
      <c r="AQ897" s="275"/>
      <c r="AR897" s="273"/>
      <c r="AS897" s="274"/>
      <c r="AT897" s="275"/>
      <c r="AU897" s="275"/>
      <c r="AV897" s="273"/>
      <c r="AW897" s="274"/>
      <c r="AX897" s="275"/>
      <c r="AY897" s="275"/>
      <c r="AZ897" s="273"/>
      <c r="BA897" s="274"/>
      <c r="BB897" s="275"/>
      <c r="BC897" s="275"/>
      <c r="BD897" s="273"/>
      <c r="BE897" s="274"/>
      <c r="BF897" s="275"/>
      <c r="BG897" s="275"/>
    </row>
    <row r="898">
      <c r="D898" s="273"/>
      <c r="E898" s="274"/>
      <c r="F898" s="275"/>
      <c r="G898" s="275"/>
      <c r="H898" s="273"/>
      <c r="I898" s="274"/>
      <c r="J898" s="275"/>
      <c r="K898" s="275"/>
      <c r="L898" s="273"/>
      <c r="M898" s="274"/>
      <c r="N898" s="275"/>
      <c r="O898" s="275"/>
      <c r="P898" s="273"/>
      <c r="Q898" s="274"/>
      <c r="R898" s="275"/>
      <c r="S898" s="278"/>
      <c r="T898" s="273"/>
      <c r="U898" s="274"/>
      <c r="V898" s="275"/>
      <c r="W898" s="275"/>
      <c r="X898" s="273"/>
      <c r="Y898" s="274"/>
      <c r="Z898" s="275"/>
      <c r="AA898" s="275"/>
      <c r="AB898" s="273"/>
      <c r="AC898" s="274"/>
      <c r="AD898" s="275"/>
      <c r="AE898" s="275"/>
      <c r="AF898" s="279"/>
      <c r="AG898" s="274"/>
      <c r="AH898" s="275"/>
      <c r="AI898" s="275"/>
      <c r="AJ898" s="273"/>
      <c r="AK898" s="274"/>
      <c r="AL898" s="275"/>
      <c r="AM898" s="275"/>
      <c r="AN898" s="273"/>
      <c r="AO898" s="274"/>
      <c r="AP898" s="275"/>
      <c r="AQ898" s="275"/>
      <c r="AR898" s="273"/>
      <c r="AS898" s="274"/>
      <c r="AT898" s="275"/>
      <c r="AU898" s="275"/>
      <c r="AV898" s="273"/>
      <c r="AW898" s="274"/>
      <c r="AX898" s="275"/>
      <c r="AY898" s="275"/>
      <c r="AZ898" s="273"/>
      <c r="BA898" s="274"/>
      <c r="BB898" s="275"/>
      <c r="BC898" s="275"/>
      <c r="BD898" s="273"/>
      <c r="BE898" s="274"/>
      <c r="BF898" s="275"/>
      <c r="BG898" s="275"/>
    </row>
    <row r="899">
      <c r="D899" s="273"/>
      <c r="E899" s="274"/>
      <c r="F899" s="275"/>
      <c r="G899" s="275"/>
      <c r="H899" s="273"/>
      <c r="I899" s="274"/>
      <c r="J899" s="275"/>
      <c r="K899" s="275"/>
      <c r="L899" s="273"/>
      <c r="M899" s="274"/>
      <c r="N899" s="275"/>
      <c r="O899" s="275"/>
      <c r="P899" s="273"/>
      <c r="Q899" s="274"/>
      <c r="R899" s="275"/>
      <c r="S899" s="278"/>
      <c r="T899" s="273"/>
      <c r="U899" s="274"/>
      <c r="V899" s="275"/>
      <c r="W899" s="275"/>
      <c r="X899" s="273"/>
      <c r="Y899" s="274"/>
      <c r="Z899" s="275"/>
      <c r="AA899" s="275"/>
      <c r="AB899" s="273"/>
      <c r="AC899" s="274"/>
      <c r="AD899" s="275"/>
      <c r="AE899" s="275"/>
      <c r="AF899" s="279"/>
      <c r="AG899" s="274"/>
      <c r="AH899" s="275"/>
      <c r="AI899" s="275"/>
      <c r="AJ899" s="273"/>
      <c r="AK899" s="274"/>
      <c r="AL899" s="275"/>
      <c r="AM899" s="275"/>
      <c r="AN899" s="273"/>
      <c r="AO899" s="274"/>
      <c r="AP899" s="275"/>
      <c r="AQ899" s="275"/>
      <c r="AR899" s="273"/>
      <c r="AS899" s="274"/>
      <c r="AT899" s="275"/>
      <c r="AU899" s="275"/>
      <c r="AV899" s="273"/>
      <c r="AW899" s="274"/>
      <c r="AX899" s="275"/>
      <c r="AY899" s="275"/>
      <c r="AZ899" s="273"/>
      <c r="BA899" s="274"/>
      <c r="BB899" s="275"/>
      <c r="BC899" s="275"/>
      <c r="BD899" s="273"/>
      <c r="BE899" s="274"/>
      <c r="BF899" s="275"/>
      <c r="BG899" s="275"/>
    </row>
    <row r="900">
      <c r="D900" s="273"/>
      <c r="E900" s="274"/>
      <c r="F900" s="275"/>
      <c r="G900" s="275"/>
      <c r="H900" s="273"/>
      <c r="I900" s="274"/>
      <c r="J900" s="275"/>
      <c r="K900" s="275"/>
      <c r="L900" s="273"/>
      <c r="M900" s="274"/>
      <c r="N900" s="275"/>
      <c r="O900" s="275"/>
      <c r="P900" s="273"/>
      <c r="Q900" s="274"/>
      <c r="R900" s="275"/>
      <c r="S900" s="278"/>
      <c r="T900" s="273"/>
      <c r="U900" s="274"/>
      <c r="V900" s="275"/>
      <c r="W900" s="275"/>
      <c r="X900" s="273"/>
      <c r="Y900" s="274"/>
      <c r="Z900" s="275"/>
      <c r="AA900" s="275"/>
      <c r="AB900" s="273"/>
      <c r="AC900" s="274"/>
      <c r="AD900" s="275"/>
      <c r="AE900" s="275"/>
      <c r="AF900" s="279"/>
      <c r="AG900" s="274"/>
      <c r="AH900" s="275"/>
      <c r="AI900" s="275"/>
      <c r="AJ900" s="273"/>
      <c r="AK900" s="274"/>
      <c r="AL900" s="275"/>
      <c r="AM900" s="275"/>
      <c r="AN900" s="273"/>
      <c r="AO900" s="274"/>
      <c r="AP900" s="275"/>
      <c r="AQ900" s="275"/>
      <c r="AR900" s="273"/>
      <c r="AS900" s="274"/>
      <c r="AT900" s="275"/>
      <c r="AU900" s="275"/>
      <c r="AV900" s="273"/>
      <c r="AW900" s="274"/>
      <c r="AX900" s="275"/>
      <c r="AY900" s="275"/>
      <c r="AZ900" s="273"/>
      <c r="BA900" s="274"/>
      <c r="BB900" s="275"/>
      <c r="BC900" s="275"/>
      <c r="BD900" s="273"/>
      <c r="BE900" s="274"/>
      <c r="BF900" s="275"/>
      <c r="BG900" s="275"/>
    </row>
    <row r="901">
      <c r="D901" s="273"/>
      <c r="E901" s="274"/>
      <c r="F901" s="275"/>
      <c r="G901" s="275"/>
      <c r="H901" s="273"/>
      <c r="I901" s="274"/>
      <c r="J901" s="275"/>
      <c r="K901" s="275"/>
      <c r="L901" s="273"/>
      <c r="M901" s="274"/>
      <c r="N901" s="275"/>
      <c r="O901" s="275"/>
      <c r="P901" s="273"/>
      <c r="Q901" s="274"/>
      <c r="R901" s="275"/>
      <c r="S901" s="278"/>
      <c r="T901" s="273"/>
      <c r="U901" s="274"/>
      <c r="V901" s="275"/>
      <c r="W901" s="275"/>
      <c r="X901" s="273"/>
      <c r="Y901" s="274"/>
      <c r="Z901" s="275"/>
      <c r="AA901" s="275"/>
      <c r="AB901" s="273"/>
      <c r="AC901" s="274"/>
      <c r="AD901" s="275"/>
      <c r="AE901" s="275"/>
      <c r="AF901" s="279"/>
      <c r="AG901" s="274"/>
      <c r="AH901" s="275"/>
      <c r="AI901" s="275"/>
      <c r="AJ901" s="273"/>
      <c r="AK901" s="274"/>
      <c r="AL901" s="275"/>
      <c r="AM901" s="275"/>
      <c r="AN901" s="273"/>
      <c r="AO901" s="274"/>
      <c r="AP901" s="275"/>
      <c r="AQ901" s="275"/>
      <c r="AR901" s="273"/>
      <c r="AS901" s="274"/>
      <c r="AT901" s="275"/>
      <c r="AU901" s="275"/>
      <c r="AV901" s="273"/>
      <c r="AW901" s="274"/>
      <c r="AX901" s="275"/>
      <c r="AY901" s="275"/>
      <c r="AZ901" s="273"/>
      <c r="BA901" s="274"/>
      <c r="BB901" s="275"/>
      <c r="BC901" s="275"/>
      <c r="BD901" s="273"/>
      <c r="BE901" s="274"/>
      <c r="BF901" s="275"/>
      <c r="BG901" s="275"/>
    </row>
    <row r="902">
      <c r="D902" s="273"/>
      <c r="E902" s="274"/>
      <c r="F902" s="275"/>
      <c r="G902" s="275"/>
      <c r="H902" s="273"/>
      <c r="I902" s="274"/>
      <c r="J902" s="275"/>
      <c r="K902" s="275"/>
      <c r="L902" s="273"/>
      <c r="M902" s="274"/>
      <c r="N902" s="275"/>
      <c r="O902" s="275"/>
      <c r="P902" s="273"/>
      <c r="Q902" s="274"/>
      <c r="R902" s="275"/>
      <c r="S902" s="278"/>
      <c r="T902" s="273"/>
      <c r="U902" s="274"/>
      <c r="V902" s="275"/>
      <c r="W902" s="275"/>
      <c r="X902" s="273"/>
      <c r="Y902" s="274"/>
      <c r="Z902" s="275"/>
      <c r="AA902" s="275"/>
      <c r="AB902" s="273"/>
      <c r="AC902" s="274"/>
      <c r="AD902" s="275"/>
      <c r="AE902" s="275"/>
      <c r="AF902" s="279"/>
      <c r="AG902" s="274"/>
      <c r="AH902" s="275"/>
      <c r="AI902" s="275"/>
      <c r="AJ902" s="273"/>
      <c r="AK902" s="274"/>
      <c r="AL902" s="275"/>
      <c r="AM902" s="275"/>
      <c r="AN902" s="273"/>
      <c r="AO902" s="274"/>
      <c r="AP902" s="275"/>
      <c r="AQ902" s="275"/>
      <c r="AR902" s="273"/>
      <c r="AS902" s="274"/>
      <c r="AT902" s="275"/>
      <c r="AU902" s="275"/>
      <c r="AV902" s="273"/>
      <c r="AW902" s="274"/>
      <c r="AX902" s="275"/>
      <c r="AY902" s="275"/>
      <c r="AZ902" s="273"/>
      <c r="BA902" s="274"/>
      <c r="BB902" s="275"/>
      <c r="BC902" s="275"/>
      <c r="BD902" s="273"/>
      <c r="BE902" s="274"/>
      <c r="BF902" s="275"/>
      <c r="BG902" s="275"/>
    </row>
    <row r="903">
      <c r="D903" s="273"/>
      <c r="E903" s="274"/>
      <c r="F903" s="275"/>
      <c r="G903" s="275"/>
      <c r="H903" s="273"/>
      <c r="I903" s="274"/>
      <c r="J903" s="275"/>
      <c r="K903" s="275"/>
      <c r="L903" s="273"/>
      <c r="M903" s="274"/>
      <c r="N903" s="275"/>
      <c r="O903" s="275"/>
      <c r="P903" s="273"/>
      <c r="Q903" s="274"/>
      <c r="R903" s="275"/>
      <c r="S903" s="278"/>
      <c r="T903" s="273"/>
      <c r="U903" s="274"/>
      <c r="V903" s="275"/>
      <c r="W903" s="275"/>
      <c r="X903" s="273"/>
      <c r="Y903" s="274"/>
      <c r="Z903" s="275"/>
      <c r="AA903" s="275"/>
      <c r="AB903" s="273"/>
      <c r="AC903" s="274"/>
      <c r="AD903" s="275"/>
      <c r="AE903" s="275"/>
      <c r="AF903" s="279"/>
      <c r="AG903" s="274"/>
      <c r="AH903" s="275"/>
      <c r="AI903" s="275"/>
      <c r="AJ903" s="273"/>
      <c r="AK903" s="274"/>
      <c r="AL903" s="275"/>
      <c r="AM903" s="275"/>
      <c r="AN903" s="273"/>
      <c r="AO903" s="274"/>
      <c r="AP903" s="275"/>
      <c r="AQ903" s="275"/>
      <c r="AR903" s="273"/>
      <c r="AS903" s="274"/>
      <c r="AT903" s="275"/>
      <c r="AU903" s="275"/>
      <c r="AV903" s="273"/>
      <c r="AW903" s="274"/>
      <c r="AX903" s="275"/>
      <c r="AY903" s="275"/>
      <c r="AZ903" s="273"/>
      <c r="BA903" s="274"/>
      <c r="BB903" s="275"/>
      <c r="BC903" s="275"/>
      <c r="BD903" s="273"/>
      <c r="BE903" s="274"/>
      <c r="BF903" s="275"/>
      <c r="BG903" s="275"/>
    </row>
    <row r="904">
      <c r="D904" s="273"/>
      <c r="E904" s="274"/>
      <c r="F904" s="275"/>
      <c r="G904" s="275"/>
      <c r="H904" s="273"/>
      <c r="I904" s="274"/>
      <c r="J904" s="275"/>
      <c r="K904" s="275"/>
      <c r="L904" s="273"/>
      <c r="M904" s="274"/>
      <c r="N904" s="275"/>
      <c r="O904" s="275"/>
      <c r="P904" s="273"/>
      <c r="Q904" s="274"/>
      <c r="R904" s="275"/>
      <c r="S904" s="278"/>
      <c r="T904" s="273"/>
      <c r="U904" s="274"/>
      <c r="V904" s="275"/>
      <c r="W904" s="275"/>
      <c r="X904" s="273"/>
      <c r="Y904" s="274"/>
      <c r="Z904" s="275"/>
      <c r="AA904" s="275"/>
      <c r="AB904" s="273"/>
      <c r="AC904" s="274"/>
      <c r="AD904" s="275"/>
      <c r="AE904" s="275"/>
      <c r="AF904" s="279"/>
      <c r="AG904" s="274"/>
      <c r="AH904" s="275"/>
      <c r="AI904" s="275"/>
      <c r="AJ904" s="273"/>
      <c r="AK904" s="274"/>
      <c r="AL904" s="275"/>
      <c r="AM904" s="275"/>
      <c r="AN904" s="273"/>
      <c r="AO904" s="274"/>
      <c r="AP904" s="275"/>
      <c r="AQ904" s="275"/>
      <c r="AR904" s="273"/>
      <c r="AS904" s="274"/>
      <c r="AT904" s="275"/>
      <c r="AU904" s="275"/>
      <c r="AV904" s="273"/>
      <c r="AW904" s="274"/>
      <c r="AX904" s="275"/>
      <c r="AY904" s="275"/>
      <c r="AZ904" s="273"/>
      <c r="BA904" s="274"/>
      <c r="BB904" s="275"/>
      <c r="BC904" s="275"/>
      <c r="BD904" s="273"/>
      <c r="BE904" s="274"/>
      <c r="BF904" s="275"/>
      <c r="BG904" s="275"/>
    </row>
    <row r="905">
      <c r="D905" s="273"/>
      <c r="E905" s="274"/>
      <c r="F905" s="275"/>
      <c r="G905" s="275"/>
      <c r="H905" s="273"/>
      <c r="I905" s="274"/>
      <c r="J905" s="275"/>
      <c r="K905" s="275"/>
      <c r="L905" s="273"/>
      <c r="M905" s="274"/>
      <c r="N905" s="275"/>
      <c r="O905" s="275"/>
      <c r="P905" s="273"/>
      <c r="Q905" s="274"/>
      <c r="R905" s="275"/>
      <c r="S905" s="278"/>
      <c r="T905" s="273"/>
      <c r="U905" s="274"/>
      <c r="V905" s="275"/>
      <c r="W905" s="275"/>
      <c r="X905" s="273"/>
      <c r="Y905" s="274"/>
      <c r="Z905" s="275"/>
      <c r="AA905" s="275"/>
      <c r="AB905" s="273"/>
      <c r="AC905" s="274"/>
      <c r="AD905" s="275"/>
      <c r="AE905" s="275"/>
      <c r="AF905" s="279"/>
      <c r="AG905" s="274"/>
      <c r="AH905" s="275"/>
      <c r="AI905" s="275"/>
      <c r="AJ905" s="273"/>
      <c r="AK905" s="274"/>
      <c r="AL905" s="275"/>
      <c r="AM905" s="275"/>
      <c r="AN905" s="273"/>
      <c r="AO905" s="274"/>
      <c r="AP905" s="275"/>
      <c r="AQ905" s="275"/>
      <c r="AR905" s="273"/>
      <c r="AS905" s="274"/>
      <c r="AT905" s="275"/>
      <c r="AU905" s="275"/>
      <c r="AV905" s="273"/>
      <c r="AW905" s="274"/>
      <c r="AX905" s="275"/>
      <c r="AY905" s="275"/>
      <c r="AZ905" s="273"/>
      <c r="BA905" s="274"/>
      <c r="BB905" s="275"/>
      <c r="BC905" s="275"/>
      <c r="BD905" s="273"/>
      <c r="BE905" s="274"/>
      <c r="BF905" s="275"/>
      <c r="BG905" s="275"/>
    </row>
    <row r="906">
      <c r="D906" s="273"/>
      <c r="E906" s="274"/>
      <c r="F906" s="275"/>
      <c r="G906" s="275"/>
      <c r="H906" s="273"/>
      <c r="I906" s="274"/>
      <c r="J906" s="275"/>
      <c r="K906" s="275"/>
      <c r="L906" s="273"/>
      <c r="M906" s="274"/>
      <c r="N906" s="275"/>
      <c r="O906" s="275"/>
      <c r="P906" s="273"/>
      <c r="Q906" s="274"/>
      <c r="R906" s="275"/>
      <c r="S906" s="278"/>
      <c r="T906" s="273"/>
      <c r="U906" s="274"/>
      <c r="V906" s="275"/>
      <c r="W906" s="275"/>
      <c r="X906" s="273"/>
      <c r="Y906" s="274"/>
      <c r="Z906" s="275"/>
      <c r="AA906" s="275"/>
      <c r="AB906" s="273"/>
      <c r="AC906" s="274"/>
      <c r="AD906" s="275"/>
      <c r="AE906" s="275"/>
      <c r="AF906" s="279"/>
      <c r="AG906" s="274"/>
      <c r="AH906" s="275"/>
      <c r="AI906" s="275"/>
      <c r="AJ906" s="273"/>
      <c r="AK906" s="274"/>
      <c r="AL906" s="275"/>
      <c r="AM906" s="275"/>
      <c r="AN906" s="273"/>
      <c r="AO906" s="274"/>
      <c r="AP906" s="275"/>
      <c r="AQ906" s="275"/>
      <c r="AR906" s="273"/>
      <c r="AS906" s="274"/>
      <c r="AT906" s="275"/>
      <c r="AU906" s="275"/>
      <c r="AV906" s="273"/>
      <c r="AW906" s="274"/>
      <c r="AX906" s="275"/>
      <c r="AY906" s="275"/>
      <c r="AZ906" s="273"/>
      <c r="BA906" s="274"/>
      <c r="BB906" s="275"/>
      <c r="BC906" s="275"/>
      <c r="BD906" s="273"/>
      <c r="BE906" s="274"/>
      <c r="BF906" s="275"/>
      <c r="BG906" s="275"/>
    </row>
    <row r="907">
      <c r="D907" s="273"/>
      <c r="E907" s="274"/>
      <c r="F907" s="275"/>
      <c r="G907" s="275"/>
      <c r="H907" s="273"/>
      <c r="I907" s="274"/>
      <c r="J907" s="275"/>
      <c r="K907" s="275"/>
      <c r="L907" s="273"/>
      <c r="M907" s="274"/>
      <c r="N907" s="275"/>
      <c r="O907" s="275"/>
      <c r="P907" s="273"/>
      <c r="Q907" s="274"/>
      <c r="R907" s="275"/>
      <c r="S907" s="278"/>
      <c r="T907" s="273"/>
      <c r="U907" s="274"/>
      <c r="V907" s="275"/>
      <c r="W907" s="275"/>
      <c r="X907" s="273"/>
      <c r="Y907" s="274"/>
      <c r="Z907" s="275"/>
      <c r="AA907" s="275"/>
      <c r="AB907" s="273"/>
      <c r="AC907" s="274"/>
      <c r="AD907" s="275"/>
      <c r="AE907" s="275"/>
      <c r="AF907" s="279"/>
      <c r="AG907" s="274"/>
      <c r="AH907" s="275"/>
      <c r="AI907" s="275"/>
      <c r="AJ907" s="273"/>
      <c r="AK907" s="274"/>
      <c r="AL907" s="275"/>
      <c r="AM907" s="275"/>
      <c r="AN907" s="273"/>
      <c r="AO907" s="274"/>
      <c r="AP907" s="275"/>
      <c r="AQ907" s="275"/>
      <c r="AR907" s="273"/>
      <c r="AS907" s="274"/>
      <c r="AT907" s="275"/>
      <c r="AU907" s="275"/>
      <c r="AV907" s="273"/>
      <c r="AW907" s="274"/>
      <c r="AX907" s="275"/>
      <c r="AY907" s="275"/>
      <c r="AZ907" s="273"/>
      <c r="BA907" s="274"/>
      <c r="BB907" s="275"/>
      <c r="BC907" s="275"/>
      <c r="BD907" s="273"/>
      <c r="BE907" s="274"/>
      <c r="BF907" s="275"/>
      <c r="BG907" s="275"/>
    </row>
    <row r="908">
      <c r="D908" s="273"/>
      <c r="E908" s="274"/>
      <c r="F908" s="275"/>
      <c r="G908" s="275"/>
      <c r="H908" s="273"/>
      <c r="I908" s="274"/>
      <c r="J908" s="275"/>
      <c r="K908" s="275"/>
      <c r="L908" s="273"/>
      <c r="M908" s="274"/>
      <c r="N908" s="275"/>
      <c r="O908" s="275"/>
      <c r="P908" s="273"/>
      <c r="Q908" s="274"/>
      <c r="R908" s="275"/>
      <c r="S908" s="278"/>
      <c r="T908" s="273"/>
      <c r="U908" s="274"/>
      <c r="V908" s="275"/>
      <c r="W908" s="275"/>
      <c r="X908" s="273"/>
      <c r="Y908" s="274"/>
      <c r="Z908" s="275"/>
      <c r="AA908" s="275"/>
      <c r="AB908" s="273"/>
      <c r="AC908" s="274"/>
      <c r="AD908" s="275"/>
      <c r="AE908" s="275"/>
      <c r="AF908" s="279"/>
      <c r="AG908" s="274"/>
      <c r="AH908" s="275"/>
      <c r="AI908" s="275"/>
      <c r="AJ908" s="273"/>
      <c r="AK908" s="274"/>
      <c r="AL908" s="275"/>
      <c r="AM908" s="275"/>
      <c r="AN908" s="273"/>
      <c r="AO908" s="274"/>
      <c r="AP908" s="275"/>
      <c r="AQ908" s="275"/>
      <c r="AR908" s="273"/>
      <c r="AS908" s="274"/>
      <c r="AT908" s="275"/>
      <c r="AU908" s="275"/>
      <c r="AV908" s="273"/>
      <c r="AW908" s="274"/>
      <c r="AX908" s="275"/>
      <c r="AY908" s="275"/>
      <c r="AZ908" s="273"/>
      <c r="BA908" s="274"/>
      <c r="BB908" s="275"/>
      <c r="BC908" s="275"/>
      <c r="BD908" s="273"/>
      <c r="BE908" s="274"/>
      <c r="BF908" s="275"/>
      <c r="BG908" s="275"/>
    </row>
    <row r="909">
      <c r="D909" s="273"/>
      <c r="E909" s="274"/>
      <c r="F909" s="275"/>
      <c r="G909" s="275"/>
      <c r="H909" s="273"/>
      <c r="I909" s="274"/>
      <c r="J909" s="275"/>
      <c r="K909" s="275"/>
      <c r="L909" s="273"/>
      <c r="M909" s="274"/>
      <c r="N909" s="275"/>
      <c r="O909" s="275"/>
      <c r="P909" s="273"/>
      <c r="Q909" s="274"/>
      <c r="R909" s="275"/>
      <c r="S909" s="278"/>
      <c r="T909" s="273"/>
      <c r="U909" s="274"/>
      <c r="V909" s="275"/>
      <c r="W909" s="275"/>
      <c r="X909" s="273"/>
      <c r="Y909" s="274"/>
      <c r="Z909" s="275"/>
      <c r="AA909" s="275"/>
      <c r="AB909" s="273"/>
      <c r="AC909" s="274"/>
      <c r="AD909" s="275"/>
      <c r="AE909" s="275"/>
      <c r="AF909" s="279"/>
      <c r="AG909" s="274"/>
      <c r="AH909" s="275"/>
      <c r="AI909" s="275"/>
      <c r="AJ909" s="273"/>
      <c r="AK909" s="274"/>
      <c r="AL909" s="275"/>
      <c r="AM909" s="275"/>
      <c r="AN909" s="273"/>
      <c r="AO909" s="274"/>
      <c r="AP909" s="275"/>
      <c r="AQ909" s="275"/>
      <c r="AR909" s="273"/>
      <c r="AS909" s="274"/>
      <c r="AT909" s="275"/>
      <c r="AU909" s="275"/>
      <c r="AV909" s="273"/>
      <c r="AW909" s="274"/>
      <c r="AX909" s="275"/>
      <c r="AY909" s="275"/>
      <c r="AZ909" s="273"/>
      <c r="BA909" s="274"/>
      <c r="BB909" s="275"/>
      <c r="BC909" s="275"/>
      <c r="BD909" s="273"/>
      <c r="BE909" s="274"/>
      <c r="BF909" s="275"/>
      <c r="BG909" s="275"/>
    </row>
    <row r="910">
      <c r="D910" s="273"/>
      <c r="E910" s="274"/>
      <c r="F910" s="275"/>
      <c r="G910" s="275"/>
      <c r="H910" s="273"/>
      <c r="I910" s="274"/>
      <c r="J910" s="275"/>
      <c r="K910" s="275"/>
      <c r="L910" s="273"/>
      <c r="M910" s="274"/>
      <c r="N910" s="275"/>
      <c r="O910" s="275"/>
      <c r="P910" s="273"/>
      <c r="Q910" s="274"/>
      <c r="R910" s="275"/>
      <c r="S910" s="278"/>
      <c r="T910" s="273"/>
      <c r="U910" s="274"/>
      <c r="V910" s="275"/>
      <c r="W910" s="275"/>
      <c r="X910" s="273"/>
      <c r="Y910" s="274"/>
      <c r="Z910" s="275"/>
      <c r="AA910" s="275"/>
      <c r="AB910" s="273"/>
      <c r="AC910" s="274"/>
      <c r="AD910" s="275"/>
      <c r="AE910" s="275"/>
      <c r="AF910" s="279"/>
      <c r="AG910" s="274"/>
      <c r="AH910" s="275"/>
      <c r="AI910" s="275"/>
      <c r="AJ910" s="273"/>
      <c r="AK910" s="274"/>
      <c r="AL910" s="275"/>
      <c r="AM910" s="275"/>
      <c r="AN910" s="273"/>
      <c r="AO910" s="274"/>
      <c r="AP910" s="275"/>
      <c r="AQ910" s="275"/>
      <c r="AR910" s="273"/>
      <c r="AS910" s="274"/>
      <c r="AT910" s="275"/>
      <c r="AU910" s="275"/>
      <c r="AV910" s="273"/>
      <c r="AW910" s="274"/>
      <c r="AX910" s="275"/>
      <c r="AY910" s="275"/>
      <c r="AZ910" s="273"/>
      <c r="BA910" s="274"/>
      <c r="BB910" s="275"/>
      <c r="BC910" s="275"/>
      <c r="BD910" s="273"/>
      <c r="BE910" s="274"/>
      <c r="BF910" s="275"/>
      <c r="BG910" s="275"/>
    </row>
    <row r="911">
      <c r="D911" s="273"/>
      <c r="E911" s="274"/>
      <c r="F911" s="275"/>
      <c r="G911" s="275"/>
      <c r="H911" s="273"/>
      <c r="I911" s="274"/>
      <c r="J911" s="275"/>
      <c r="K911" s="275"/>
      <c r="L911" s="273"/>
      <c r="M911" s="274"/>
      <c r="N911" s="275"/>
      <c r="O911" s="275"/>
      <c r="P911" s="273"/>
      <c r="Q911" s="274"/>
      <c r="R911" s="275"/>
      <c r="S911" s="278"/>
      <c r="T911" s="273"/>
      <c r="U911" s="274"/>
      <c r="V911" s="275"/>
      <c r="W911" s="275"/>
      <c r="X911" s="273"/>
      <c r="Y911" s="274"/>
      <c r="Z911" s="275"/>
      <c r="AA911" s="275"/>
      <c r="AB911" s="273"/>
      <c r="AC911" s="274"/>
      <c r="AD911" s="275"/>
      <c r="AE911" s="275"/>
      <c r="AF911" s="279"/>
      <c r="AG911" s="274"/>
      <c r="AH911" s="275"/>
      <c r="AI911" s="275"/>
      <c r="AJ911" s="273"/>
      <c r="AK911" s="274"/>
      <c r="AL911" s="275"/>
      <c r="AM911" s="275"/>
      <c r="AN911" s="273"/>
      <c r="AO911" s="274"/>
      <c r="AP911" s="275"/>
      <c r="AQ911" s="275"/>
      <c r="AR911" s="273"/>
      <c r="AS911" s="274"/>
      <c r="AT911" s="275"/>
      <c r="AU911" s="275"/>
      <c r="AV911" s="273"/>
      <c r="AW911" s="274"/>
      <c r="AX911" s="275"/>
      <c r="AY911" s="275"/>
      <c r="AZ911" s="273"/>
      <c r="BA911" s="274"/>
      <c r="BB911" s="275"/>
      <c r="BC911" s="275"/>
      <c r="BD911" s="273"/>
      <c r="BE911" s="274"/>
      <c r="BF911" s="275"/>
      <c r="BG911" s="275"/>
    </row>
    <row r="912">
      <c r="D912" s="273"/>
      <c r="E912" s="274"/>
      <c r="F912" s="275"/>
      <c r="G912" s="275"/>
      <c r="H912" s="273"/>
      <c r="I912" s="274"/>
      <c r="J912" s="275"/>
      <c r="K912" s="275"/>
      <c r="L912" s="273"/>
      <c r="M912" s="274"/>
      <c r="N912" s="275"/>
      <c r="O912" s="275"/>
      <c r="P912" s="273"/>
      <c r="Q912" s="274"/>
      <c r="R912" s="275"/>
      <c r="S912" s="278"/>
      <c r="T912" s="273"/>
      <c r="U912" s="274"/>
      <c r="V912" s="275"/>
      <c r="W912" s="275"/>
      <c r="X912" s="273"/>
      <c r="Y912" s="274"/>
      <c r="Z912" s="275"/>
      <c r="AA912" s="275"/>
      <c r="AB912" s="273"/>
      <c r="AC912" s="274"/>
      <c r="AD912" s="275"/>
      <c r="AE912" s="275"/>
      <c r="AF912" s="279"/>
      <c r="AG912" s="274"/>
      <c r="AH912" s="275"/>
      <c r="AI912" s="275"/>
      <c r="AJ912" s="273"/>
      <c r="AK912" s="274"/>
      <c r="AL912" s="275"/>
      <c r="AM912" s="275"/>
      <c r="AN912" s="273"/>
      <c r="AO912" s="274"/>
      <c r="AP912" s="275"/>
      <c r="AQ912" s="275"/>
      <c r="AR912" s="273"/>
      <c r="AS912" s="274"/>
      <c r="AT912" s="275"/>
      <c r="AU912" s="275"/>
      <c r="AV912" s="273"/>
      <c r="AW912" s="274"/>
      <c r="AX912" s="275"/>
      <c r="AY912" s="275"/>
      <c r="AZ912" s="273"/>
      <c r="BA912" s="274"/>
      <c r="BB912" s="275"/>
      <c r="BC912" s="275"/>
      <c r="BD912" s="273"/>
      <c r="BE912" s="274"/>
      <c r="BF912" s="275"/>
      <c r="BG912" s="275"/>
    </row>
    <row r="913">
      <c r="D913" s="273"/>
      <c r="E913" s="274"/>
      <c r="F913" s="275"/>
      <c r="G913" s="275"/>
      <c r="H913" s="273"/>
      <c r="I913" s="274"/>
      <c r="J913" s="275"/>
      <c r="K913" s="275"/>
      <c r="L913" s="273"/>
      <c r="M913" s="274"/>
      <c r="N913" s="275"/>
      <c r="O913" s="275"/>
      <c r="P913" s="273"/>
      <c r="Q913" s="274"/>
      <c r="R913" s="275"/>
      <c r="S913" s="278"/>
      <c r="T913" s="273"/>
      <c r="U913" s="274"/>
      <c r="V913" s="275"/>
      <c r="W913" s="275"/>
      <c r="X913" s="273"/>
      <c r="Y913" s="274"/>
      <c r="Z913" s="275"/>
      <c r="AA913" s="275"/>
      <c r="AB913" s="273"/>
      <c r="AC913" s="274"/>
      <c r="AD913" s="275"/>
      <c r="AE913" s="275"/>
      <c r="AF913" s="279"/>
      <c r="AG913" s="274"/>
      <c r="AH913" s="275"/>
      <c r="AI913" s="275"/>
      <c r="AJ913" s="273"/>
      <c r="AK913" s="274"/>
      <c r="AL913" s="275"/>
      <c r="AM913" s="275"/>
      <c r="AN913" s="273"/>
      <c r="AO913" s="274"/>
      <c r="AP913" s="275"/>
      <c r="AQ913" s="275"/>
      <c r="AR913" s="273"/>
      <c r="AS913" s="274"/>
      <c r="AT913" s="275"/>
      <c r="AU913" s="275"/>
      <c r="AV913" s="273"/>
      <c r="AW913" s="274"/>
      <c r="AX913" s="275"/>
      <c r="AY913" s="275"/>
      <c r="AZ913" s="273"/>
      <c r="BA913" s="274"/>
      <c r="BB913" s="275"/>
      <c r="BC913" s="275"/>
      <c r="BD913" s="273"/>
      <c r="BE913" s="274"/>
      <c r="BF913" s="275"/>
      <c r="BG913" s="275"/>
    </row>
    <row r="914">
      <c r="D914" s="273"/>
      <c r="E914" s="274"/>
      <c r="F914" s="275"/>
      <c r="G914" s="275"/>
      <c r="H914" s="273"/>
      <c r="I914" s="274"/>
      <c r="J914" s="275"/>
      <c r="K914" s="275"/>
      <c r="L914" s="273"/>
      <c r="M914" s="274"/>
      <c r="N914" s="275"/>
      <c r="O914" s="275"/>
      <c r="P914" s="273"/>
      <c r="Q914" s="274"/>
      <c r="R914" s="275"/>
      <c r="S914" s="278"/>
      <c r="T914" s="273"/>
      <c r="U914" s="274"/>
      <c r="V914" s="275"/>
      <c r="W914" s="275"/>
      <c r="X914" s="273"/>
      <c r="Y914" s="274"/>
      <c r="Z914" s="275"/>
      <c r="AA914" s="275"/>
      <c r="AB914" s="273"/>
      <c r="AC914" s="274"/>
      <c r="AD914" s="275"/>
      <c r="AE914" s="275"/>
      <c r="AF914" s="279"/>
      <c r="AG914" s="274"/>
      <c r="AH914" s="275"/>
      <c r="AI914" s="275"/>
      <c r="AJ914" s="273"/>
      <c r="AK914" s="274"/>
      <c r="AL914" s="275"/>
      <c r="AM914" s="275"/>
      <c r="AN914" s="273"/>
      <c r="AO914" s="274"/>
      <c r="AP914" s="275"/>
      <c r="AQ914" s="275"/>
      <c r="AR914" s="273"/>
      <c r="AS914" s="274"/>
      <c r="AT914" s="275"/>
      <c r="AU914" s="275"/>
      <c r="AV914" s="273"/>
      <c r="AW914" s="274"/>
      <c r="AX914" s="275"/>
      <c r="AY914" s="275"/>
      <c r="AZ914" s="273"/>
      <c r="BA914" s="274"/>
      <c r="BB914" s="275"/>
      <c r="BC914" s="275"/>
      <c r="BD914" s="273"/>
      <c r="BE914" s="274"/>
      <c r="BF914" s="275"/>
      <c r="BG914" s="275"/>
    </row>
    <row r="915">
      <c r="D915" s="273"/>
      <c r="E915" s="274"/>
      <c r="F915" s="275"/>
      <c r="G915" s="275"/>
      <c r="H915" s="273"/>
      <c r="I915" s="274"/>
      <c r="J915" s="275"/>
      <c r="K915" s="275"/>
      <c r="L915" s="273"/>
      <c r="M915" s="274"/>
      <c r="N915" s="275"/>
      <c r="O915" s="275"/>
      <c r="P915" s="273"/>
      <c r="Q915" s="274"/>
      <c r="R915" s="275"/>
      <c r="S915" s="278"/>
      <c r="T915" s="273"/>
      <c r="U915" s="274"/>
      <c r="V915" s="275"/>
      <c r="W915" s="275"/>
      <c r="X915" s="273"/>
      <c r="Y915" s="274"/>
      <c r="Z915" s="275"/>
      <c r="AA915" s="275"/>
      <c r="AB915" s="273"/>
      <c r="AC915" s="274"/>
      <c r="AD915" s="275"/>
      <c r="AE915" s="275"/>
      <c r="AF915" s="279"/>
      <c r="AG915" s="274"/>
      <c r="AH915" s="275"/>
      <c r="AI915" s="275"/>
      <c r="AJ915" s="273"/>
      <c r="AK915" s="274"/>
      <c r="AL915" s="275"/>
      <c r="AM915" s="275"/>
      <c r="AN915" s="273"/>
      <c r="AO915" s="274"/>
      <c r="AP915" s="275"/>
      <c r="AQ915" s="275"/>
      <c r="AR915" s="273"/>
      <c r="AS915" s="274"/>
      <c r="AT915" s="275"/>
      <c r="AU915" s="275"/>
      <c r="AV915" s="273"/>
      <c r="AW915" s="274"/>
      <c r="AX915" s="275"/>
      <c r="AY915" s="275"/>
      <c r="AZ915" s="273"/>
      <c r="BA915" s="274"/>
      <c r="BB915" s="275"/>
      <c r="BC915" s="275"/>
      <c r="BD915" s="273"/>
      <c r="BE915" s="274"/>
      <c r="BF915" s="275"/>
      <c r="BG915" s="275"/>
    </row>
    <row r="916">
      <c r="D916" s="273"/>
      <c r="E916" s="274"/>
      <c r="F916" s="275"/>
      <c r="G916" s="275"/>
      <c r="H916" s="273"/>
      <c r="I916" s="274"/>
      <c r="J916" s="275"/>
      <c r="K916" s="275"/>
      <c r="L916" s="273"/>
      <c r="M916" s="274"/>
      <c r="N916" s="275"/>
      <c r="O916" s="275"/>
      <c r="P916" s="273"/>
      <c r="Q916" s="274"/>
      <c r="R916" s="275"/>
      <c r="S916" s="278"/>
      <c r="T916" s="273"/>
      <c r="U916" s="274"/>
      <c r="V916" s="275"/>
      <c r="W916" s="275"/>
      <c r="X916" s="273"/>
      <c r="Y916" s="274"/>
      <c r="Z916" s="275"/>
      <c r="AA916" s="275"/>
      <c r="AB916" s="273"/>
      <c r="AC916" s="274"/>
      <c r="AD916" s="275"/>
      <c r="AE916" s="275"/>
      <c r="AF916" s="279"/>
      <c r="AG916" s="274"/>
      <c r="AH916" s="275"/>
      <c r="AI916" s="275"/>
      <c r="AJ916" s="273"/>
      <c r="AK916" s="274"/>
      <c r="AL916" s="275"/>
      <c r="AM916" s="275"/>
      <c r="AN916" s="273"/>
      <c r="AO916" s="274"/>
      <c r="AP916" s="275"/>
      <c r="AQ916" s="275"/>
      <c r="AR916" s="273"/>
      <c r="AS916" s="274"/>
      <c r="AT916" s="275"/>
      <c r="AU916" s="275"/>
      <c r="AV916" s="273"/>
      <c r="AW916" s="274"/>
      <c r="AX916" s="275"/>
      <c r="AY916" s="275"/>
      <c r="AZ916" s="273"/>
      <c r="BA916" s="274"/>
      <c r="BB916" s="275"/>
      <c r="BC916" s="275"/>
      <c r="BD916" s="273"/>
      <c r="BE916" s="274"/>
      <c r="BF916" s="275"/>
      <c r="BG916" s="275"/>
    </row>
    <row r="917">
      <c r="D917" s="273"/>
      <c r="E917" s="274"/>
      <c r="F917" s="275"/>
      <c r="G917" s="275"/>
      <c r="H917" s="273"/>
      <c r="I917" s="274"/>
      <c r="J917" s="275"/>
      <c r="K917" s="275"/>
      <c r="L917" s="273"/>
      <c r="M917" s="274"/>
      <c r="N917" s="275"/>
      <c r="O917" s="275"/>
      <c r="P917" s="273"/>
      <c r="Q917" s="274"/>
      <c r="R917" s="275"/>
      <c r="S917" s="278"/>
      <c r="T917" s="273"/>
      <c r="U917" s="274"/>
      <c r="V917" s="275"/>
      <c r="W917" s="275"/>
      <c r="X917" s="273"/>
      <c r="Y917" s="274"/>
      <c r="Z917" s="275"/>
      <c r="AA917" s="275"/>
      <c r="AB917" s="273"/>
      <c r="AC917" s="274"/>
      <c r="AD917" s="275"/>
      <c r="AE917" s="275"/>
      <c r="AF917" s="279"/>
      <c r="AG917" s="274"/>
      <c r="AH917" s="275"/>
      <c r="AI917" s="275"/>
      <c r="AJ917" s="273"/>
      <c r="AK917" s="274"/>
      <c r="AL917" s="275"/>
      <c r="AM917" s="275"/>
      <c r="AN917" s="273"/>
      <c r="AO917" s="274"/>
      <c r="AP917" s="275"/>
      <c r="AQ917" s="275"/>
      <c r="AR917" s="273"/>
      <c r="AS917" s="274"/>
      <c r="AT917" s="275"/>
      <c r="AU917" s="275"/>
      <c r="AV917" s="273"/>
      <c r="AW917" s="274"/>
      <c r="AX917" s="275"/>
      <c r="AY917" s="275"/>
      <c r="AZ917" s="273"/>
      <c r="BA917" s="274"/>
      <c r="BB917" s="275"/>
      <c r="BC917" s="275"/>
      <c r="BD917" s="273"/>
      <c r="BE917" s="274"/>
      <c r="BF917" s="275"/>
      <c r="BG917" s="275"/>
    </row>
    <row r="918">
      <c r="D918" s="273"/>
      <c r="E918" s="274"/>
      <c r="F918" s="275"/>
      <c r="G918" s="275"/>
      <c r="H918" s="273"/>
      <c r="I918" s="274"/>
      <c r="J918" s="275"/>
      <c r="K918" s="275"/>
      <c r="L918" s="273"/>
      <c r="M918" s="274"/>
      <c r="N918" s="275"/>
      <c r="O918" s="275"/>
      <c r="P918" s="273"/>
      <c r="Q918" s="274"/>
      <c r="R918" s="275"/>
      <c r="S918" s="278"/>
      <c r="T918" s="273"/>
      <c r="U918" s="274"/>
      <c r="V918" s="275"/>
      <c r="W918" s="275"/>
      <c r="X918" s="273"/>
      <c r="Y918" s="274"/>
      <c r="Z918" s="275"/>
      <c r="AA918" s="275"/>
      <c r="AB918" s="273"/>
      <c r="AC918" s="274"/>
      <c r="AD918" s="275"/>
      <c r="AE918" s="275"/>
      <c r="AF918" s="279"/>
      <c r="AG918" s="274"/>
      <c r="AH918" s="275"/>
      <c r="AI918" s="275"/>
      <c r="AJ918" s="273"/>
      <c r="AK918" s="274"/>
      <c r="AL918" s="275"/>
      <c r="AM918" s="275"/>
      <c r="AN918" s="273"/>
      <c r="AO918" s="274"/>
      <c r="AP918" s="275"/>
      <c r="AQ918" s="275"/>
      <c r="AR918" s="273"/>
      <c r="AS918" s="274"/>
      <c r="AT918" s="275"/>
      <c r="AU918" s="275"/>
      <c r="AV918" s="273"/>
      <c r="AW918" s="274"/>
      <c r="AX918" s="275"/>
      <c r="AY918" s="275"/>
      <c r="AZ918" s="273"/>
      <c r="BA918" s="274"/>
      <c r="BB918" s="275"/>
      <c r="BC918" s="275"/>
      <c r="BD918" s="273"/>
      <c r="BE918" s="274"/>
      <c r="BF918" s="275"/>
      <c r="BG918" s="275"/>
    </row>
    <row r="919">
      <c r="D919" s="273"/>
      <c r="E919" s="274"/>
      <c r="F919" s="275"/>
      <c r="G919" s="275"/>
      <c r="H919" s="273"/>
      <c r="I919" s="274"/>
      <c r="J919" s="275"/>
      <c r="K919" s="275"/>
      <c r="L919" s="273"/>
      <c r="M919" s="274"/>
      <c r="N919" s="275"/>
      <c r="O919" s="275"/>
      <c r="P919" s="273"/>
      <c r="Q919" s="274"/>
      <c r="R919" s="275"/>
      <c r="S919" s="278"/>
      <c r="T919" s="273"/>
      <c r="U919" s="274"/>
      <c r="V919" s="275"/>
      <c r="W919" s="275"/>
      <c r="X919" s="273"/>
      <c r="Y919" s="274"/>
      <c r="Z919" s="275"/>
      <c r="AA919" s="275"/>
      <c r="AB919" s="273"/>
      <c r="AC919" s="274"/>
      <c r="AD919" s="275"/>
      <c r="AE919" s="275"/>
      <c r="AF919" s="279"/>
      <c r="AG919" s="274"/>
      <c r="AH919" s="275"/>
      <c r="AI919" s="275"/>
      <c r="AJ919" s="273"/>
      <c r="AK919" s="274"/>
      <c r="AL919" s="275"/>
      <c r="AM919" s="275"/>
      <c r="AN919" s="273"/>
      <c r="AO919" s="274"/>
      <c r="AP919" s="275"/>
      <c r="AQ919" s="275"/>
      <c r="AR919" s="273"/>
      <c r="AS919" s="274"/>
      <c r="AT919" s="275"/>
      <c r="AU919" s="275"/>
      <c r="AV919" s="273"/>
      <c r="AW919" s="274"/>
      <c r="AX919" s="275"/>
      <c r="AY919" s="275"/>
      <c r="AZ919" s="273"/>
      <c r="BA919" s="274"/>
      <c r="BB919" s="275"/>
      <c r="BC919" s="275"/>
      <c r="BD919" s="273"/>
      <c r="BE919" s="274"/>
      <c r="BF919" s="275"/>
      <c r="BG919" s="275"/>
    </row>
    <row r="920">
      <c r="D920" s="273"/>
      <c r="E920" s="274"/>
      <c r="F920" s="275"/>
      <c r="G920" s="275"/>
      <c r="H920" s="273"/>
      <c r="I920" s="274"/>
      <c r="J920" s="275"/>
      <c r="K920" s="275"/>
      <c r="L920" s="273"/>
      <c r="M920" s="274"/>
      <c r="N920" s="275"/>
      <c r="O920" s="275"/>
      <c r="P920" s="273"/>
      <c r="Q920" s="274"/>
      <c r="R920" s="275"/>
      <c r="S920" s="278"/>
      <c r="T920" s="273"/>
      <c r="U920" s="274"/>
      <c r="V920" s="275"/>
      <c r="W920" s="275"/>
      <c r="X920" s="273"/>
      <c r="Y920" s="274"/>
      <c r="Z920" s="275"/>
      <c r="AA920" s="275"/>
      <c r="AB920" s="273"/>
      <c r="AC920" s="274"/>
      <c r="AD920" s="275"/>
      <c r="AE920" s="275"/>
      <c r="AF920" s="279"/>
      <c r="AG920" s="274"/>
      <c r="AH920" s="275"/>
      <c r="AI920" s="275"/>
      <c r="AJ920" s="273"/>
      <c r="AK920" s="274"/>
      <c r="AL920" s="275"/>
      <c r="AM920" s="275"/>
      <c r="AN920" s="273"/>
      <c r="AO920" s="274"/>
      <c r="AP920" s="275"/>
      <c r="AQ920" s="275"/>
      <c r="AR920" s="273"/>
      <c r="AS920" s="274"/>
      <c r="AT920" s="275"/>
      <c r="AU920" s="275"/>
      <c r="AV920" s="273"/>
      <c r="AW920" s="274"/>
      <c r="AX920" s="275"/>
      <c r="AY920" s="275"/>
      <c r="AZ920" s="273"/>
      <c r="BA920" s="274"/>
      <c r="BB920" s="275"/>
      <c r="BC920" s="275"/>
      <c r="BD920" s="273"/>
      <c r="BE920" s="274"/>
      <c r="BF920" s="275"/>
      <c r="BG920" s="275"/>
    </row>
    <row r="921">
      <c r="D921" s="273"/>
      <c r="E921" s="274"/>
      <c r="F921" s="275"/>
      <c r="G921" s="275"/>
      <c r="H921" s="273"/>
      <c r="I921" s="274"/>
      <c r="J921" s="275"/>
      <c r="K921" s="275"/>
      <c r="L921" s="273"/>
      <c r="M921" s="274"/>
      <c r="N921" s="275"/>
      <c r="O921" s="275"/>
      <c r="P921" s="273"/>
      <c r="Q921" s="274"/>
      <c r="R921" s="275"/>
      <c r="S921" s="278"/>
      <c r="T921" s="273"/>
      <c r="U921" s="274"/>
      <c r="V921" s="275"/>
      <c r="W921" s="275"/>
      <c r="X921" s="273"/>
      <c r="Y921" s="274"/>
      <c r="Z921" s="275"/>
      <c r="AA921" s="275"/>
      <c r="AB921" s="273"/>
      <c r="AC921" s="274"/>
      <c r="AD921" s="275"/>
      <c r="AE921" s="275"/>
      <c r="AF921" s="279"/>
      <c r="AG921" s="274"/>
      <c r="AH921" s="275"/>
      <c r="AI921" s="275"/>
      <c r="AJ921" s="273"/>
      <c r="AK921" s="274"/>
      <c r="AL921" s="275"/>
      <c r="AM921" s="275"/>
      <c r="AN921" s="273"/>
      <c r="AO921" s="274"/>
      <c r="AP921" s="275"/>
      <c r="AQ921" s="275"/>
      <c r="AR921" s="273"/>
      <c r="AS921" s="274"/>
      <c r="AT921" s="275"/>
      <c r="AU921" s="275"/>
      <c r="AV921" s="273"/>
      <c r="AW921" s="274"/>
      <c r="AX921" s="275"/>
      <c r="AY921" s="275"/>
      <c r="AZ921" s="273"/>
      <c r="BA921" s="274"/>
      <c r="BB921" s="275"/>
      <c r="BC921" s="275"/>
      <c r="BD921" s="273"/>
      <c r="BE921" s="274"/>
      <c r="BF921" s="275"/>
      <c r="BG921" s="275"/>
    </row>
    <row r="922">
      <c r="D922" s="273"/>
      <c r="E922" s="274"/>
      <c r="F922" s="275"/>
      <c r="G922" s="275"/>
      <c r="H922" s="273"/>
      <c r="I922" s="274"/>
      <c r="J922" s="275"/>
      <c r="K922" s="275"/>
      <c r="L922" s="273"/>
      <c r="M922" s="274"/>
      <c r="N922" s="275"/>
      <c r="O922" s="275"/>
      <c r="P922" s="273"/>
      <c r="Q922" s="274"/>
      <c r="R922" s="275"/>
      <c r="S922" s="278"/>
      <c r="T922" s="273"/>
      <c r="U922" s="274"/>
      <c r="V922" s="275"/>
      <c r="W922" s="275"/>
      <c r="X922" s="273"/>
      <c r="Y922" s="274"/>
      <c r="Z922" s="275"/>
      <c r="AA922" s="275"/>
      <c r="AB922" s="273"/>
      <c r="AC922" s="274"/>
      <c r="AD922" s="275"/>
      <c r="AE922" s="275"/>
      <c r="AF922" s="279"/>
      <c r="AG922" s="274"/>
      <c r="AH922" s="275"/>
      <c r="AI922" s="275"/>
      <c r="AJ922" s="273"/>
      <c r="AK922" s="274"/>
      <c r="AL922" s="275"/>
      <c r="AM922" s="275"/>
      <c r="AN922" s="273"/>
      <c r="AO922" s="274"/>
      <c r="AP922" s="275"/>
      <c r="AQ922" s="275"/>
      <c r="AR922" s="273"/>
      <c r="AS922" s="274"/>
      <c r="AT922" s="275"/>
      <c r="AU922" s="275"/>
      <c r="AV922" s="273"/>
      <c r="AW922" s="274"/>
      <c r="AX922" s="275"/>
      <c r="AY922" s="275"/>
      <c r="AZ922" s="273"/>
      <c r="BA922" s="274"/>
      <c r="BB922" s="275"/>
      <c r="BC922" s="275"/>
      <c r="BD922" s="273"/>
      <c r="BE922" s="274"/>
      <c r="BF922" s="275"/>
      <c r="BG922" s="275"/>
    </row>
    <row r="923">
      <c r="D923" s="273"/>
      <c r="E923" s="274"/>
      <c r="F923" s="275"/>
      <c r="G923" s="275"/>
      <c r="H923" s="273"/>
      <c r="I923" s="274"/>
      <c r="J923" s="275"/>
      <c r="K923" s="275"/>
      <c r="L923" s="273"/>
      <c r="M923" s="274"/>
      <c r="N923" s="275"/>
      <c r="O923" s="275"/>
      <c r="P923" s="273"/>
      <c r="Q923" s="274"/>
      <c r="R923" s="275"/>
      <c r="S923" s="278"/>
      <c r="T923" s="273"/>
      <c r="U923" s="274"/>
      <c r="V923" s="275"/>
      <c r="W923" s="275"/>
      <c r="X923" s="273"/>
      <c r="Y923" s="274"/>
      <c r="Z923" s="275"/>
      <c r="AA923" s="275"/>
      <c r="AB923" s="273"/>
      <c r="AC923" s="274"/>
      <c r="AD923" s="275"/>
      <c r="AE923" s="275"/>
      <c r="AF923" s="279"/>
      <c r="AG923" s="274"/>
      <c r="AH923" s="275"/>
      <c r="AI923" s="275"/>
      <c r="AJ923" s="273"/>
      <c r="AK923" s="274"/>
      <c r="AL923" s="275"/>
      <c r="AM923" s="275"/>
      <c r="AN923" s="273"/>
      <c r="AO923" s="274"/>
      <c r="AP923" s="275"/>
      <c r="AQ923" s="275"/>
      <c r="AR923" s="273"/>
      <c r="AS923" s="274"/>
      <c r="AT923" s="275"/>
      <c r="AU923" s="275"/>
      <c r="AV923" s="273"/>
      <c r="AW923" s="274"/>
      <c r="AX923" s="275"/>
      <c r="AY923" s="275"/>
      <c r="AZ923" s="273"/>
      <c r="BA923" s="274"/>
      <c r="BB923" s="275"/>
      <c r="BC923" s="275"/>
      <c r="BD923" s="273"/>
      <c r="BE923" s="274"/>
      <c r="BF923" s="275"/>
      <c r="BG923" s="275"/>
    </row>
    <row r="924">
      <c r="D924" s="273"/>
      <c r="E924" s="274"/>
      <c r="F924" s="275"/>
      <c r="G924" s="275"/>
      <c r="H924" s="273"/>
      <c r="I924" s="274"/>
      <c r="J924" s="275"/>
      <c r="K924" s="275"/>
      <c r="L924" s="273"/>
      <c r="M924" s="274"/>
      <c r="N924" s="275"/>
      <c r="O924" s="275"/>
      <c r="P924" s="273"/>
      <c r="Q924" s="274"/>
      <c r="R924" s="275"/>
      <c r="S924" s="278"/>
      <c r="T924" s="273"/>
      <c r="U924" s="274"/>
      <c r="V924" s="275"/>
      <c r="W924" s="275"/>
      <c r="X924" s="273"/>
      <c r="Y924" s="274"/>
      <c r="Z924" s="275"/>
      <c r="AA924" s="275"/>
      <c r="AB924" s="273"/>
      <c r="AC924" s="274"/>
      <c r="AD924" s="275"/>
      <c r="AE924" s="275"/>
      <c r="AF924" s="279"/>
      <c r="AG924" s="274"/>
      <c r="AH924" s="275"/>
      <c r="AI924" s="275"/>
      <c r="AJ924" s="273"/>
      <c r="AK924" s="274"/>
      <c r="AL924" s="275"/>
      <c r="AM924" s="275"/>
      <c r="AN924" s="273"/>
      <c r="AO924" s="274"/>
      <c r="AP924" s="275"/>
      <c r="AQ924" s="275"/>
      <c r="AR924" s="273"/>
      <c r="AS924" s="274"/>
      <c r="AT924" s="275"/>
      <c r="AU924" s="275"/>
      <c r="AV924" s="273"/>
      <c r="AW924" s="274"/>
      <c r="AX924" s="275"/>
      <c r="AY924" s="275"/>
      <c r="AZ924" s="273"/>
      <c r="BA924" s="274"/>
      <c r="BB924" s="275"/>
      <c r="BC924" s="275"/>
      <c r="BD924" s="273"/>
      <c r="BE924" s="274"/>
      <c r="BF924" s="275"/>
      <c r="BG924" s="275"/>
    </row>
    <row r="925">
      <c r="D925" s="273"/>
      <c r="E925" s="274"/>
      <c r="F925" s="275"/>
      <c r="G925" s="275"/>
      <c r="H925" s="273"/>
      <c r="I925" s="274"/>
      <c r="J925" s="275"/>
      <c r="K925" s="275"/>
      <c r="L925" s="273"/>
      <c r="M925" s="274"/>
      <c r="N925" s="275"/>
      <c r="O925" s="275"/>
      <c r="P925" s="273"/>
      <c r="Q925" s="274"/>
      <c r="R925" s="275"/>
      <c r="S925" s="278"/>
      <c r="T925" s="273"/>
      <c r="U925" s="274"/>
      <c r="V925" s="275"/>
      <c r="W925" s="275"/>
      <c r="X925" s="273"/>
      <c r="Y925" s="274"/>
      <c r="Z925" s="275"/>
      <c r="AA925" s="275"/>
      <c r="AB925" s="273"/>
      <c r="AC925" s="274"/>
      <c r="AD925" s="275"/>
      <c r="AE925" s="275"/>
      <c r="AF925" s="279"/>
      <c r="AG925" s="274"/>
      <c r="AH925" s="275"/>
      <c r="AI925" s="275"/>
      <c r="AJ925" s="273"/>
      <c r="AK925" s="274"/>
      <c r="AL925" s="275"/>
      <c r="AM925" s="275"/>
      <c r="AN925" s="273"/>
      <c r="AO925" s="274"/>
      <c r="AP925" s="275"/>
      <c r="AQ925" s="275"/>
      <c r="AR925" s="273"/>
      <c r="AS925" s="274"/>
      <c r="AT925" s="275"/>
      <c r="AU925" s="275"/>
      <c r="AV925" s="273"/>
      <c r="AW925" s="274"/>
      <c r="AX925" s="275"/>
      <c r="AY925" s="275"/>
      <c r="AZ925" s="273"/>
      <c r="BA925" s="274"/>
      <c r="BB925" s="275"/>
      <c r="BC925" s="275"/>
      <c r="BD925" s="273"/>
      <c r="BE925" s="274"/>
      <c r="BF925" s="275"/>
      <c r="BG925" s="275"/>
    </row>
    <row r="926">
      <c r="D926" s="273"/>
      <c r="E926" s="274"/>
      <c r="F926" s="275"/>
      <c r="G926" s="275"/>
      <c r="H926" s="273"/>
      <c r="I926" s="274"/>
      <c r="J926" s="275"/>
      <c r="K926" s="275"/>
      <c r="L926" s="273"/>
      <c r="M926" s="274"/>
      <c r="N926" s="275"/>
      <c r="O926" s="275"/>
      <c r="P926" s="273"/>
      <c r="Q926" s="274"/>
      <c r="R926" s="275"/>
      <c r="S926" s="278"/>
      <c r="T926" s="273"/>
      <c r="U926" s="274"/>
      <c r="V926" s="275"/>
      <c r="W926" s="275"/>
      <c r="X926" s="273"/>
      <c r="Y926" s="274"/>
      <c r="Z926" s="275"/>
      <c r="AA926" s="275"/>
      <c r="AB926" s="273"/>
      <c r="AC926" s="274"/>
      <c r="AD926" s="275"/>
      <c r="AE926" s="275"/>
      <c r="AF926" s="279"/>
      <c r="AG926" s="274"/>
      <c r="AH926" s="275"/>
      <c r="AI926" s="275"/>
      <c r="AJ926" s="273"/>
      <c r="AK926" s="274"/>
      <c r="AL926" s="275"/>
      <c r="AM926" s="275"/>
      <c r="AN926" s="273"/>
      <c r="AO926" s="274"/>
      <c r="AP926" s="275"/>
      <c r="AQ926" s="275"/>
      <c r="AR926" s="273"/>
      <c r="AS926" s="274"/>
      <c r="AT926" s="275"/>
      <c r="AU926" s="275"/>
      <c r="AV926" s="273"/>
      <c r="AW926" s="274"/>
      <c r="AX926" s="275"/>
      <c r="AY926" s="275"/>
      <c r="AZ926" s="273"/>
      <c r="BA926" s="274"/>
      <c r="BB926" s="275"/>
      <c r="BC926" s="275"/>
      <c r="BD926" s="273"/>
      <c r="BE926" s="274"/>
      <c r="BF926" s="275"/>
      <c r="BG926" s="275"/>
    </row>
    <row r="927">
      <c r="D927" s="273"/>
      <c r="E927" s="274"/>
      <c r="F927" s="275"/>
      <c r="G927" s="275"/>
      <c r="H927" s="273"/>
      <c r="I927" s="274"/>
      <c r="J927" s="275"/>
      <c r="K927" s="275"/>
      <c r="L927" s="273"/>
      <c r="M927" s="274"/>
      <c r="N927" s="275"/>
      <c r="O927" s="275"/>
      <c r="P927" s="273"/>
      <c r="Q927" s="274"/>
      <c r="R927" s="275"/>
      <c r="S927" s="278"/>
      <c r="T927" s="273"/>
      <c r="U927" s="274"/>
      <c r="V927" s="275"/>
      <c r="W927" s="275"/>
      <c r="X927" s="273"/>
      <c r="Y927" s="274"/>
      <c r="Z927" s="275"/>
      <c r="AA927" s="275"/>
      <c r="AB927" s="273"/>
      <c r="AC927" s="274"/>
      <c r="AD927" s="275"/>
      <c r="AE927" s="275"/>
      <c r="AF927" s="279"/>
      <c r="AG927" s="274"/>
      <c r="AH927" s="275"/>
      <c r="AI927" s="275"/>
      <c r="AJ927" s="273"/>
      <c r="AK927" s="274"/>
      <c r="AL927" s="275"/>
      <c r="AM927" s="275"/>
      <c r="AN927" s="273"/>
      <c r="AO927" s="274"/>
      <c r="AP927" s="275"/>
      <c r="AQ927" s="275"/>
      <c r="AR927" s="273"/>
      <c r="AS927" s="274"/>
      <c r="AT927" s="275"/>
      <c r="AU927" s="275"/>
      <c r="AV927" s="273"/>
      <c r="AW927" s="274"/>
      <c r="AX927" s="275"/>
      <c r="AY927" s="275"/>
      <c r="AZ927" s="273"/>
      <c r="BA927" s="274"/>
      <c r="BB927" s="275"/>
      <c r="BC927" s="275"/>
      <c r="BD927" s="273"/>
      <c r="BE927" s="274"/>
      <c r="BF927" s="275"/>
      <c r="BG927" s="275"/>
    </row>
    <row r="928">
      <c r="D928" s="273"/>
      <c r="E928" s="274"/>
      <c r="F928" s="275"/>
      <c r="G928" s="275"/>
      <c r="H928" s="273"/>
      <c r="I928" s="274"/>
      <c r="J928" s="275"/>
      <c r="K928" s="275"/>
      <c r="L928" s="273"/>
      <c r="M928" s="274"/>
      <c r="N928" s="275"/>
      <c r="O928" s="275"/>
      <c r="P928" s="273"/>
      <c r="Q928" s="274"/>
      <c r="R928" s="275"/>
      <c r="S928" s="278"/>
      <c r="T928" s="273"/>
      <c r="U928" s="274"/>
      <c r="V928" s="275"/>
      <c r="W928" s="275"/>
      <c r="X928" s="273"/>
      <c r="Y928" s="274"/>
      <c r="Z928" s="275"/>
      <c r="AA928" s="275"/>
      <c r="AB928" s="273"/>
      <c r="AC928" s="274"/>
      <c r="AD928" s="275"/>
      <c r="AE928" s="275"/>
      <c r="AF928" s="279"/>
      <c r="AG928" s="274"/>
      <c r="AH928" s="275"/>
      <c r="AI928" s="275"/>
      <c r="AJ928" s="273"/>
      <c r="AK928" s="274"/>
      <c r="AL928" s="275"/>
      <c r="AM928" s="275"/>
      <c r="AN928" s="273"/>
      <c r="AO928" s="274"/>
      <c r="AP928" s="275"/>
      <c r="AQ928" s="275"/>
      <c r="AR928" s="273"/>
      <c r="AS928" s="274"/>
      <c r="AT928" s="275"/>
      <c r="AU928" s="275"/>
      <c r="AV928" s="273"/>
      <c r="AW928" s="274"/>
      <c r="AX928" s="275"/>
      <c r="AY928" s="275"/>
      <c r="AZ928" s="273"/>
      <c r="BA928" s="274"/>
      <c r="BB928" s="275"/>
      <c r="BC928" s="275"/>
      <c r="BD928" s="273"/>
      <c r="BE928" s="274"/>
      <c r="BF928" s="275"/>
      <c r="BG928" s="275"/>
    </row>
    <row r="929">
      <c r="D929" s="273"/>
      <c r="E929" s="274"/>
      <c r="F929" s="275"/>
      <c r="G929" s="275"/>
      <c r="H929" s="273"/>
      <c r="I929" s="274"/>
      <c r="J929" s="275"/>
      <c r="K929" s="275"/>
      <c r="L929" s="273"/>
      <c r="M929" s="274"/>
      <c r="N929" s="275"/>
      <c r="O929" s="275"/>
      <c r="P929" s="273"/>
      <c r="Q929" s="274"/>
      <c r="R929" s="275"/>
      <c r="S929" s="278"/>
      <c r="T929" s="273"/>
      <c r="U929" s="274"/>
      <c r="V929" s="275"/>
      <c r="W929" s="275"/>
      <c r="X929" s="273"/>
      <c r="Y929" s="274"/>
      <c r="Z929" s="275"/>
      <c r="AA929" s="275"/>
      <c r="AB929" s="273"/>
      <c r="AC929" s="274"/>
      <c r="AD929" s="275"/>
      <c r="AE929" s="275"/>
      <c r="AF929" s="279"/>
      <c r="AG929" s="274"/>
      <c r="AH929" s="275"/>
      <c r="AI929" s="275"/>
      <c r="AJ929" s="273"/>
      <c r="AK929" s="274"/>
      <c r="AL929" s="275"/>
      <c r="AM929" s="275"/>
      <c r="AN929" s="273"/>
      <c r="AO929" s="274"/>
      <c r="AP929" s="275"/>
      <c r="AQ929" s="275"/>
      <c r="AR929" s="273"/>
      <c r="AS929" s="274"/>
      <c r="AT929" s="275"/>
      <c r="AU929" s="275"/>
      <c r="AV929" s="273"/>
      <c r="AW929" s="274"/>
      <c r="AX929" s="275"/>
      <c r="AY929" s="275"/>
      <c r="AZ929" s="273"/>
      <c r="BA929" s="274"/>
      <c r="BB929" s="275"/>
      <c r="BC929" s="275"/>
      <c r="BD929" s="273"/>
      <c r="BE929" s="274"/>
      <c r="BF929" s="275"/>
      <c r="BG929" s="275"/>
    </row>
    <row r="930">
      <c r="D930" s="273"/>
      <c r="E930" s="274"/>
      <c r="F930" s="275"/>
      <c r="G930" s="275"/>
      <c r="H930" s="273"/>
      <c r="I930" s="274"/>
      <c r="J930" s="275"/>
      <c r="K930" s="275"/>
      <c r="L930" s="273"/>
      <c r="M930" s="274"/>
      <c r="N930" s="275"/>
      <c r="O930" s="275"/>
      <c r="P930" s="273"/>
      <c r="Q930" s="274"/>
      <c r="R930" s="275"/>
      <c r="S930" s="278"/>
      <c r="T930" s="273"/>
      <c r="U930" s="274"/>
      <c r="V930" s="275"/>
      <c r="W930" s="275"/>
      <c r="X930" s="273"/>
      <c r="Y930" s="274"/>
      <c r="Z930" s="275"/>
      <c r="AA930" s="275"/>
      <c r="AB930" s="273"/>
      <c r="AC930" s="274"/>
      <c r="AD930" s="275"/>
      <c r="AE930" s="275"/>
      <c r="AF930" s="279"/>
      <c r="AG930" s="274"/>
      <c r="AH930" s="275"/>
      <c r="AI930" s="275"/>
      <c r="AJ930" s="273"/>
      <c r="AK930" s="274"/>
      <c r="AL930" s="275"/>
      <c r="AM930" s="275"/>
      <c r="AN930" s="273"/>
      <c r="AO930" s="274"/>
      <c r="AP930" s="275"/>
      <c r="AQ930" s="275"/>
      <c r="AR930" s="273"/>
      <c r="AS930" s="274"/>
      <c r="AT930" s="275"/>
      <c r="AU930" s="275"/>
      <c r="AV930" s="273"/>
      <c r="AW930" s="274"/>
      <c r="AX930" s="275"/>
      <c r="AY930" s="275"/>
      <c r="AZ930" s="273"/>
      <c r="BA930" s="274"/>
      <c r="BB930" s="275"/>
      <c r="BC930" s="275"/>
      <c r="BD930" s="273"/>
      <c r="BE930" s="274"/>
      <c r="BF930" s="275"/>
      <c r="BG930" s="275"/>
    </row>
    <row r="931">
      <c r="D931" s="273"/>
      <c r="E931" s="274"/>
      <c r="F931" s="275"/>
      <c r="G931" s="275"/>
      <c r="H931" s="273"/>
      <c r="I931" s="274"/>
      <c r="J931" s="275"/>
      <c r="K931" s="275"/>
      <c r="L931" s="273"/>
      <c r="M931" s="274"/>
      <c r="N931" s="275"/>
      <c r="O931" s="275"/>
      <c r="P931" s="273"/>
      <c r="Q931" s="274"/>
      <c r="R931" s="275"/>
      <c r="S931" s="278"/>
      <c r="T931" s="273"/>
      <c r="U931" s="274"/>
      <c r="V931" s="275"/>
      <c r="W931" s="275"/>
      <c r="X931" s="273"/>
      <c r="Y931" s="274"/>
      <c r="Z931" s="275"/>
      <c r="AA931" s="275"/>
      <c r="AB931" s="273"/>
      <c r="AC931" s="274"/>
      <c r="AD931" s="275"/>
      <c r="AE931" s="275"/>
      <c r="AF931" s="279"/>
      <c r="AG931" s="274"/>
      <c r="AH931" s="275"/>
      <c r="AI931" s="275"/>
      <c r="AJ931" s="273"/>
      <c r="AK931" s="274"/>
      <c r="AL931" s="275"/>
      <c r="AM931" s="275"/>
      <c r="AN931" s="273"/>
      <c r="AO931" s="274"/>
      <c r="AP931" s="275"/>
      <c r="AQ931" s="275"/>
      <c r="AR931" s="273"/>
      <c r="AS931" s="274"/>
      <c r="AT931" s="275"/>
      <c r="AU931" s="275"/>
      <c r="AV931" s="273"/>
      <c r="AW931" s="274"/>
      <c r="AX931" s="275"/>
      <c r="AY931" s="275"/>
      <c r="AZ931" s="273"/>
      <c r="BA931" s="274"/>
      <c r="BB931" s="275"/>
      <c r="BC931" s="275"/>
      <c r="BD931" s="273"/>
      <c r="BE931" s="274"/>
      <c r="BF931" s="275"/>
      <c r="BG931" s="275"/>
    </row>
    <row r="932">
      <c r="D932" s="273"/>
      <c r="E932" s="274"/>
      <c r="F932" s="275"/>
      <c r="G932" s="275"/>
      <c r="H932" s="273"/>
      <c r="I932" s="274"/>
      <c r="J932" s="275"/>
      <c r="K932" s="275"/>
      <c r="L932" s="273"/>
      <c r="M932" s="274"/>
      <c r="N932" s="275"/>
      <c r="O932" s="275"/>
      <c r="P932" s="273"/>
      <c r="Q932" s="274"/>
      <c r="R932" s="275"/>
      <c r="S932" s="278"/>
      <c r="T932" s="273"/>
      <c r="U932" s="274"/>
      <c r="V932" s="275"/>
      <c r="W932" s="275"/>
      <c r="X932" s="273"/>
      <c r="Y932" s="274"/>
      <c r="Z932" s="275"/>
      <c r="AA932" s="275"/>
      <c r="AB932" s="273"/>
      <c r="AC932" s="274"/>
      <c r="AD932" s="275"/>
      <c r="AE932" s="275"/>
      <c r="AF932" s="279"/>
      <c r="AG932" s="274"/>
      <c r="AH932" s="275"/>
      <c r="AI932" s="275"/>
      <c r="AJ932" s="273"/>
      <c r="AK932" s="274"/>
      <c r="AL932" s="275"/>
      <c r="AM932" s="275"/>
      <c r="AN932" s="273"/>
      <c r="AO932" s="274"/>
      <c r="AP932" s="275"/>
      <c r="AQ932" s="275"/>
      <c r="AR932" s="273"/>
      <c r="AS932" s="274"/>
      <c r="AT932" s="275"/>
      <c r="AU932" s="275"/>
      <c r="AV932" s="273"/>
      <c r="AW932" s="274"/>
      <c r="AX932" s="275"/>
      <c r="AY932" s="275"/>
      <c r="AZ932" s="273"/>
      <c r="BA932" s="274"/>
      <c r="BB932" s="275"/>
      <c r="BC932" s="275"/>
      <c r="BD932" s="273"/>
      <c r="BE932" s="274"/>
      <c r="BF932" s="275"/>
      <c r="BG932" s="275"/>
    </row>
    <row r="933">
      <c r="D933" s="273"/>
      <c r="E933" s="274"/>
      <c r="F933" s="275"/>
      <c r="G933" s="275"/>
      <c r="H933" s="273"/>
      <c r="I933" s="274"/>
      <c r="J933" s="275"/>
      <c r="K933" s="275"/>
      <c r="L933" s="273"/>
      <c r="M933" s="274"/>
      <c r="N933" s="275"/>
      <c r="O933" s="275"/>
      <c r="P933" s="273"/>
      <c r="Q933" s="274"/>
      <c r="R933" s="275"/>
      <c r="S933" s="278"/>
      <c r="T933" s="273"/>
      <c r="U933" s="274"/>
      <c r="V933" s="275"/>
      <c r="W933" s="275"/>
      <c r="X933" s="273"/>
      <c r="Y933" s="274"/>
      <c r="Z933" s="275"/>
      <c r="AA933" s="275"/>
      <c r="AB933" s="273"/>
      <c r="AC933" s="274"/>
      <c r="AD933" s="275"/>
      <c r="AE933" s="275"/>
      <c r="AF933" s="279"/>
      <c r="AG933" s="274"/>
      <c r="AH933" s="275"/>
      <c r="AI933" s="275"/>
      <c r="AJ933" s="273"/>
      <c r="AK933" s="274"/>
      <c r="AL933" s="275"/>
      <c r="AM933" s="275"/>
      <c r="AN933" s="273"/>
      <c r="AO933" s="274"/>
      <c r="AP933" s="275"/>
      <c r="AQ933" s="275"/>
      <c r="AR933" s="273"/>
      <c r="AS933" s="274"/>
      <c r="AT933" s="275"/>
      <c r="AU933" s="275"/>
      <c r="AV933" s="273"/>
      <c r="AW933" s="274"/>
      <c r="AX933" s="275"/>
      <c r="AY933" s="275"/>
      <c r="AZ933" s="273"/>
      <c r="BA933" s="274"/>
      <c r="BB933" s="275"/>
      <c r="BC933" s="275"/>
      <c r="BD933" s="273"/>
      <c r="BE933" s="274"/>
      <c r="BF933" s="275"/>
      <c r="BG933" s="275"/>
    </row>
    <row r="934">
      <c r="D934" s="273"/>
      <c r="E934" s="274"/>
      <c r="F934" s="275"/>
      <c r="G934" s="275"/>
      <c r="H934" s="273"/>
      <c r="I934" s="274"/>
      <c r="J934" s="275"/>
      <c r="K934" s="275"/>
      <c r="L934" s="273"/>
      <c r="M934" s="274"/>
      <c r="N934" s="275"/>
      <c r="O934" s="275"/>
      <c r="P934" s="273"/>
      <c r="Q934" s="274"/>
      <c r="R934" s="275"/>
      <c r="S934" s="278"/>
      <c r="T934" s="273"/>
      <c r="U934" s="274"/>
      <c r="V934" s="275"/>
      <c r="W934" s="275"/>
      <c r="X934" s="273"/>
      <c r="Y934" s="274"/>
      <c r="Z934" s="275"/>
      <c r="AA934" s="275"/>
      <c r="AB934" s="273"/>
      <c r="AC934" s="274"/>
      <c r="AD934" s="275"/>
      <c r="AE934" s="275"/>
      <c r="AF934" s="279"/>
      <c r="AG934" s="274"/>
      <c r="AH934" s="275"/>
      <c r="AI934" s="275"/>
      <c r="AJ934" s="273"/>
      <c r="AK934" s="274"/>
      <c r="AL934" s="275"/>
      <c r="AM934" s="275"/>
      <c r="AN934" s="273"/>
      <c r="AO934" s="274"/>
      <c r="AP934" s="275"/>
      <c r="AQ934" s="275"/>
      <c r="AR934" s="273"/>
      <c r="AS934" s="274"/>
      <c r="AT934" s="275"/>
      <c r="AU934" s="275"/>
      <c r="AV934" s="273"/>
      <c r="AW934" s="274"/>
      <c r="AX934" s="275"/>
      <c r="AY934" s="275"/>
      <c r="AZ934" s="273"/>
      <c r="BA934" s="274"/>
      <c r="BB934" s="275"/>
      <c r="BC934" s="275"/>
      <c r="BD934" s="273"/>
      <c r="BE934" s="274"/>
      <c r="BF934" s="275"/>
      <c r="BG934" s="275"/>
    </row>
    <row r="935">
      <c r="D935" s="273"/>
      <c r="E935" s="274"/>
      <c r="F935" s="275"/>
      <c r="G935" s="275"/>
      <c r="H935" s="273"/>
      <c r="I935" s="274"/>
      <c r="J935" s="275"/>
      <c r="K935" s="275"/>
      <c r="L935" s="273"/>
      <c r="M935" s="274"/>
      <c r="N935" s="275"/>
      <c r="O935" s="275"/>
      <c r="P935" s="273"/>
      <c r="Q935" s="274"/>
      <c r="R935" s="275"/>
      <c r="S935" s="278"/>
      <c r="T935" s="273"/>
      <c r="U935" s="274"/>
      <c r="V935" s="275"/>
      <c r="W935" s="275"/>
      <c r="X935" s="273"/>
      <c r="Y935" s="274"/>
      <c r="Z935" s="275"/>
      <c r="AA935" s="275"/>
      <c r="AB935" s="273"/>
      <c r="AC935" s="274"/>
      <c r="AD935" s="275"/>
      <c r="AE935" s="275"/>
      <c r="AF935" s="279"/>
      <c r="AG935" s="274"/>
      <c r="AH935" s="275"/>
      <c r="AI935" s="275"/>
      <c r="AJ935" s="273"/>
      <c r="AK935" s="274"/>
      <c r="AL935" s="275"/>
      <c r="AM935" s="275"/>
      <c r="AN935" s="273"/>
      <c r="AO935" s="274"/>
      <c r="AP935" s="275"/>
      <c r="AQ935" s="275"/>
      <c r="AR935" s="273"/>
      <c r="AS935" s="274"/>
      <c r="AT935" s="275"/>
      <c r="AU935" s="275"/>
      <c r="AV935" s="273"/>
      <c r="AW935" s="274"/>
      <c r="AX935" s="275"/>
      <c r="AY935" s="275"/>
      <c r="AZ935" s="273"/>
      <c r="BA935" s="274"/>
      <c r="BB935" s="275"/>
      <c r="BC935" s="275"/>
      <c r="BD935" s="273"/>
      <c r="BE935" s="274"/>
      <c r="BF935" s="275"/>
      <c r="BG935" s="275"/>
    </row>
    <row r="936">
      <c r="D936" s="273"/>
      <c r="E936" s="274"/>
      <c r="F936" s="275"/>
      <c r="G936" s="275"/>
      <c r="H936" s="273"/>
      <c r="I936" s="274"/>
      <c r="J936" s="275"/>
      <c r="K936" s="275"/>
      <c r="L936" s="273"/>
      <c r="M936" s="274"/>
      <c r="N936" s="275"/>
      <c r="O936" s="275"/>
      <c r="P936" s="273"/>
      <c r="Q936" s="274"/>
      <c r="R936" s="275"/>
      <c r="S936" s="278"/>
      <c r="T936" s="273"/>
      <c r="U936" s="274"/>
      <c r="V936" s="275"/>
      <c r="W936" s="275"/>
      <c r="X936" s="273"/>
      <c r="Y936" s="274"/>
      <c r="Z936" s="275"/>
      <c r="AA936" s="275"/>
      <c r="AB936" s="273"/>
      <c r="AC936" s="274"/>
      <c r="AD936" s="275"/>
      <c r="AE936" s="275"/>
      <c r="AF936" s="279"/>
      <c r="AG936" s="274"/>
      <c r="AH936" s="275"/>
      <c r="AI936" s="275"/>
      <c r="AJ936" s="273"/>
      <c r="AK936" s="274"/>
      <c r="AL936" s="275"/>
      <c r="AM936" s="275"/>
      <c r="AN936" s="273"/>
      <c r="AO936" s="274"/>
      <c r="AP936" s="275"/>
      <c r="AQ936" s="275"/>
      <c r="AR936" s="273"/>
      <c r="AS936" s="274"/>
      <c r="AT936" s="275"/>
      <c r="AU936" s="275"/>
      <c r="AV936" s="273"/>
      <c r="AW936" s="274"/>
      <c r="AX936" s="275"/>
      <c r="AY936" s="275"/>
      <c r="AZ936" s="273"/>
      <c r="BA936" s="274"/>
      <c r="BB936" s="275"/>
      <c r="BC936" s="275"/>
      <c r="BD936" s="273"/>
      <c r="BE936" s="274"/>
      <c r="BF936" s="275"/>
      <c r="BG936" s="275"/>
    </row>
    <row r="937">
      <c r="D937" s="273"/>
      <c r="E937" s="274"/>
      <c r="F937" s="275"/>
      <c r="G937" s="275"/>
      <c r="H937" s="273"/>
      <c r="I937" s="274"/>
      <c r="J937" s="275"/>
      <c r="K937" s="275"/>
      <c r="L937" s="273"/>
      <c r="M937" s="274"/>
      <c r="N937" s="275"/>
      <c r="O937" s="275"/>
      <c r="P937" s="273"/>
      <c r="Q937" s="274"/>
      <c r="R937" s="275"/>
      <c r="S937" s="278"/>
      <c r="T937" s="273"/>
      <c r="U937" s="274"/>
      <c r="V937" s="275"/>
      <c r="W937" s="275"/>
      <c r="X937" s="273"/>
      <c r="Y937" s="274"/>
      <c r="Z937" s="275"/>
      <c r="AA937" s="275"/>
      <c r="AB937" s="273"/>
      <c r="AC937" s="274"/>
      <c r="AD937" s="275"/>
      <c r="AE937" s="275"/>
      <c r="AF937" s="279"/>
      <c r="AG937" s="274"/>
      <c r="AH937" s="275"/>
      <c r="AI937" s="275"/>
      <c r="AJ937" s="273"/>
      <c r="AK937" s="274"/>
      <c r="AL937" s="275"/>
      <c r="AM937" s="275"/>
      <c r="AN937" s="273"/>
      <c r="AO937" s="274"/>
      <c r="AP937" s="275"/>
      <c r="AQ937" s="275"/>
      <c r="AR937" s="273"/>
      <c r="AS937" s="274"/>
      <c r="AT937" s="275"/>
      <c r="AU937" s="275"/>
      <c r="AV937" s="273"/>
      <c r="AW937" s="274"/>
      <c r="AX937" s="275"/>
      <c r="AY937" s="275"/>
      <c r="AZ937" s="273"/>
      <c r="BA937" s="274"/>
      <c r="BB937" s="275"/>
      <c r="BC937" s="275"/>
      <c r="BD937" s="273"/>
      <c r="BE937" s="274"/>
      <c r="BF937" s="275"/>
      <c r="BG937" s="275"/>
    </row>
    <row r="938">
      <c r="D938" s="273"/>
      <c r="E938" s="274"/>
      <c r="F938" s="275"/>
      <c r="G938" s="275"/>
      <c r="H938" s="273"/>
      <c r="I938" s="274"/>
      <c r="J938" s="275"/>
      <c r="K938" s="275"/>
      <c r="L938" s="273"/>
      <c r="M938" s="274"/>
      <c r="N938" s="275"/>
      <c r="O938" s="275"/>
      <c r="P938" s="273"/>
      <c r="Q938" s="274"/>
      <c r="R938" s="275"/>
      <c r="S938" s="278"/>
      <c r="T938" s="273"/>
      <c r="U938" s="274"/>
      <c r="V938" s="275"/>
      <c r="W938" s="275"/>
      <c r="X938" s="273"/>
      <c r="Y938" s="274"/>
      <c r="Z938" s="275"/>
      <c r="AA938" s="275"/>
      <c r="AB938" s="273"/>
      <c r="AC938" s="274"/>
      <c r="AD938" s="275"/>
      <c r="AE938" s="275"/>
      <c r="AF938" s="279"/>
      <c r="AG938" s="274"/>
      <c r="AH938" s="275"/>
      <c r="AI938" s="275"/>
      <c r="AJ938" s="273"/>
      <c r="AK938" s="274"/>
      <c r="AL938" s="275"/>
      <c r="AM938" s="275"/>
      <c r="AN938" s="273"/>
      <c r="AO938" s="274"/>
      <c r="AP938" s="275"/>
      <c r="AQ938" s="275"/>
      <c r="AR938" s="273"/>
      <c r="AS938" s="274"/>
      <c r="AT938" s="275"/>
      <c r="AU938" s="275"/>
      <c r="AV938" s="273"/>
      <c r="AW938" s="274"/>
      <c r="AX938" s="275"/>
      <c r="AY938" s="275"/>
      <c r="AZ938" s="273"/>
      <c r="BA938" s="274"/>
      <c r="BB938" s="275"/>
      <c r="BC938" s="275"/>
      <c r="BD938" s="273"/>
      <c r="BE938" s="274"/>
      <c r="BF938" s="275"/>
      <c r="BG938" s="275"/>
    </row>
    <row r="939">
      <c r="D939" s="273"/>
      <c r="E939" s="274"/>
      <c r="F939" s="275"/>
      <c r="G939" s="275"/>
      <c r="H939" s="273"/>
      <c r="I939" s="274"/>
      <c r="J939" s="275"/>
      <c r="K939" s="275"/>
      <c r="L939" s="273"/>
      <c r="M939" s="274"/>
      <c r="N939" s="275"/>
      <c r="O939" s="275"/>
      <c r="P939" s="273"/>
      <c r="Q939" s="274"/>
      <c r="R939" s="275"/>
      <c r="S939" s="278"/>
      <c r="T939" s="273"/>
      <c r="U939" s="274"/>
      <c r="V939" s="275"/>
      <c r="W939" s="275"/>
      <c r="X939" s="273"/>
      <c r="Y939" s="274"/>
      <c r="Z939" s="275"/>
      <c r="AA939" s="275"/>
      <c r="AB939" s="273"/>
      <c r="AC939" s="274"/>
      <c r="AD939" s="275"/>
      <c r="AE939" s="275"/>
      <c r="AF939" s="279"/>
      <c r="AG939" s="274"/>
      <c r="AH939" s="275"/>
      <c r="AI939" s="275"/>
      <c r="AJ939" s="273"/>
      <c r="AK939" s="274"/>
      <c r="AL939" s="275"/>
      <c r="AM939" s="275"/>
      <c r="AN939" s="273"/>
      <c r="AO939" s="274"/>
      <c r="AP939" s="275"/>
      <c r="AQ939" s="275"/>
      <c r="AR939" s="273"/>
      <c r="AS939" s="274"/>
      <c r="AT939" s="275"/>
      <c r="AU939" s="275"/>
      <c r="AV939" s="273"/>
      <c r="AW939" s="274"/>
      <c r="AX939" s="275"/>
      <c r="AY939" s="275"/>
      <c r="AZ939" s="273"/>
      <c r="BA939" s="274"/>
      <c r="BB939" s="275"/>
      <c r="BC939" s="275"/>
      <c r="BD939" s="273"/>
      <c r="BE939" s="274"/>
      <c r="BF939" s="275"/>
      <c r="BG939" s="275"/>
    </row>
    <row r="940">
      <c r="D940" s="273"/>
      <c r="E940" s="274"/>
      <c r="F940" s="275"/>
      <c r="G940" s="275"/>
      <c r="H940" s="273"/>
      <c r="I940" s="274"/>
      <c r="J940" s="275"/>
      <c r="K940" s="275"/>
      <c r="L940" s="273"/>
      <c r="M940" s="274"/>
      <c r="N940" s="275"/>
      <c r="O940" s="275"/>
      <c r="P940" s="273"/>
      <c r="Q940" s="274"/>
      <c r="R940" s="275"/>
      <c r="S940" s="278"/>
      <c r="T940" s="273"/>
      <c r="U940" s="274"/>
      <c r="V940" s="275"/>
      <c r="W940" s="275"/>
      <c r="X940" s="273"/>
      <c r="Y940" s="274"/>
      <c r="Z940" s="275"/>
      <c r="AA940" s="275"/>
      <c r="AB940" s="273"/>
      <c r="AC940" s="274"/>
      <c r="AD940" s="275"/>
      <c r="AE940" s="275"/>
      <c r="AF940" s="279"/>
      <c r="AG940" s="274"/>
      <c r="AH940" s="275"/>
      <c r="AI940" s="275"/>
      <c r="AJ940" s="273"/>
      <c r="AK940" s="274"/>
      <c r="AL940" s="275"/>
      <c r="AM940" s="275"/>
      <c r="AN940" s="273"/>
      <c r="AO940" s="274"/>
      <c r="AP940" s="275"/>
      <c r="AQ940" s="275"/>
      <c r="AR940" s="273"/>
      <c r="AS940" s="274"/>
      <c r="AT940" s="275"/>
      <c r="AU940" s="275"/>
      <c r="AV940" s="273"/>
      <c r="AW940" s="274"/>
      <c r="AX940" s="275"/>
      <c r="AY940" s="275"/>
      <c r="AZ940" s="273"/>
      <c r="BA940" s="274"/>
      <c r="BB940" s="275"/>
      <c r="BC940" s="275"/>
      <c r="BD940" s="273"/>
      <c r="BE940" s="274"/>
      <c r="BF940" s="275"/>
      <c r="BG940" s="275"/>
    </row>
    <row r="941">
      <c r="D941" s="273"/>
      <c r="E941" s="274"/>
      <c r="F941" s="275"/>
      <c r="G941" s="275"/>
      <c r="H941" s="273"/>
      <c r="I941" s="274"/>
      <c r="J941" s="275"/>
      <c r="K941" s="275"/>
      <c r="L941" s="273"/>
      <c r="M941" s="274"/>
      <c r="N941" s="275"/>
      <c r="O941" s="275"/>
      <c r="P941" s="273"/>
      <c r="Q941" s="274"/>
      <c r="R941" s="275"/>
      <c r="S941" s="278"/>
      <c r="T941" s="273"/>
      <c r="U941" s="274"/>
      <c r="V941" s="275"/>
      <c r="W941" s="275"/>
      <c r="X941" s="273"/>
      <c r="Y941" s="274"/>
      <c r="Z941" s="275"/>
      <c r="AA941" s="275"/>
      <c r="AB941" s="273"/>
      <c r="AC941" s="274"/>
      <c r="AD941" s="275"/>
      <c r="AE941" s="275"/>
      <c r="AF941" s="279"/>
      <c r="AG941" s="274"/>
      <c r="AH941" s="275"/>
      <c r="AI941" s="275"/>
      <c r="AJ941" s="273"/>
      <c r="AK941" s="274"/>
      <c r="AL941" s="275"/>
      <c r="AM941" s="275"/>
      <c r="AN941" s="273"/>
      <c r="AO941" s="274"/>
      <c r="AP941" s="275"/>
      <c r="AQ941" s="275"/>
      <c r="AR941" s="273"/>
      <c r="AS941" s="274"/>
      <c r="AT941" s="275"/>
      <c r="AU941" s="275"/>
      <c r="AV941" s="273"/>
      <c r="AW941" s="274"/>
      <c r="AX941" s="275"/>
      <c r="AY941" s="275"/>
      <c r="AZ941" s="273"/>
      <c r="BA941" s="274"/>
      <c r="BB941" s="275"/>
      <c r="BC941" s="275"/>
      <c r="BD941" s="273"/>
      <c r="BE941" s="274"/>
      <c r="BF941" s="275"/>
      <c r="BG941" s="275"/>
    </row>
    <row r="942">
      <c r="D942" s="273"/>
      <c r="E942" s="274"/>
      <c r="F942" s="275"/>
      <c r="G942" s="275"/>
      <c r="H942" s="273"/>
      <c r="I942" s="274"/>
      <c r="J942" s="275"/>
      <c r="K942" s="275"/>
      <c r="L942" s="273"/>
      <c r="M942" s="274"/>
      <c r="N942" s="275"/>
      <c r="O942" s="275"/>
      <c r="P942" s="273"/>
      <c r="Q942" s="274"/>
      <c r="R942" s="275"/>
      <c r="S942" s="278"/>
      <c r="T942" s="273"/>
      <c r="U942" s="274"/>
      <c r="V942" s="275"/>
      <c r="W942" s="275"/>
      <c r="X942" s="273"/>
      <c r="Y942" s="274"/>
      <c r="Z942" s="275"/>
      <c r="AA942" s="275"/>
      <c r="AB942" s="273"/>
      <c r="AC942" s="274"/>
      <c r="AD942" s="275"/>
      <c r="AE942" s="275"/>
      <c r="AF942" s="279"/>
      <c r="AG942" s="274"/>
      <c r="AH942" s="275"/>
      <c r="AI942" s="275"/>
      <c r="AJ942" s="273"/>
      <c r="AK942" s="274"/>
      <c r="AL942" s="275"/>
      <c r="AM942" s="275"/>
      <c r="AN942" s="273"/>
      <c r="AO942" s="274"/>
      <c r="AP942" s="275"/>
      <c r="AQ942" s="275"/>
      <c r="AR942" s="273"/>
      <c r="AS942" s="274"/>
      <c r="AT942" s="275"/>
      <c r="AU942" s="275"/>
      <c r="AV942" s="273"/>
      <c r="AW942" s="274"/>
      <c r="AX942" s="275"/>
      <c r="AY942" s="275"/>
      <c r="AZ942" s="273"/>
      <c r="BA942" s="274"/>
      <c r="BB942" s="275"/>
      <c r="BC942" s="275"/>
      <c r="BD942" s="273"/>
      <c r="BE942" s="274"/>
      <c r="BF942" s="275"/>
      <c r="BG942" s="275"/>
    </row>
    <row r="943">
      <c r="D943" s="273"/>
      <c r="E943" s="274"/>
      <c r="F943" s="275"/>
      <c r="G943" s="275"/>
      <c r="H943" s="273"/>
      <c r="I943" s="274"/>
      <c r="J943" s="275"/>
      <c r="K943" s="275"/>
      <c r="L943" s="273"/>
      <c r="M943" s="274"/>
      <c r="N943" s="275"/>
      <c r="O943" s="275"/>
      <c r="P943" s="273"/>
      <c r="Q943" s="274"/>
      <c r="R943" s="275"/>
      <c r="S943" s="278"/>
      <c r="T943" s="273"/>
      <c r="U943" s="274"/>
      <c r="V943" s="275"/>
      <c r="W943" s="275"/>
      <c r="X943" s="273"/>
      <c r="Y943" s="274"/>
      <c r="Z943" s="275"/>
      <c r="AA943" s="275"/>
      <c r="AB943" s="273"/>
      <c r="AC943" s="274"/>
      <c r="AD943" s="275"/>
      <c r="AE943" s="275"/>
      <c r="AF943" s="279"/>
      <c r="AG943" s="274"/>
      <c r="AH943" s="275"/>
      <c r="AI943" s="275"/>
      <c r="AJ943" s="273"/>
      <c r="AK943" s="274"/>
      <c r="AL943" s="275"/>
      <c r="AM943" s="275"/>
      <c r="AN943" s="273"/>
      <c r="AO943" s="274"/>
      <c r="AP943" s="275"/>
      <c r="AQ943" s="275"/>
      <c r="AR943" s="273"/>
      <c r="AS943" s="274"/>
      <c r="AT943" s="275"/>
      <c r="AU943" s="275"/>
      <c r="AV943" s="273"/>
      <c r="AW943" s="274"/>
      <c r="AX943" s="275"/>
      <c r="AY943" s="275"/>
      <c r="AZ943" s="273"/>
      <c r="BA943" s="274"/>
      <c r="BB943" s="275"/>
      <c r="BC943" s="275"/>
      <c r="BD943" s="273"/>
      <c r="BE943" s="274"/>
      <c r="BF943" s="275"/>
      <c r="BG943" s="275"/>
    </row>
    <row r="944">
      <c r="D944" s="273"/>
      <c r="E944" s="274"/>
      <c r="F944" s="275"/>
      <c r="G944" s="275"/>
      <c r="H944" s="273"/>
      <c r="I944" s="274"/>
      <c r="J944" s="275"/>
      <c r="K944" s="275"/>
      <c r="L944" s="273"/>
      <c r="M944" s="274"/>
      <c r="N944" s="275"/>
      <c r="O944" s="275"/>
      <c r="P944" s="273"/>
      <c r="Q944" s="274"/>
      <c r="R944" s="275"/>
      <c r="S944" s="278"/>
      <c r="T944" s="273"/>
      <c r="U944" s="274"/>
      <c r="V944" s="275"/>
      <c r="W944" s="275"/>
      <c r="X944" s="273"/>
      <c r="Y944" s="274"/>
      <c r="Z944" s="275"/>
      <c r="AA944" s="275"/>
      <c r="AB944" s="273"/>
      <c r="AC944" s="274"/>
      <c r="AD944" s="275"/>
      <c r="AE944" s="275"/>
      <c r="AF944" s="279"/>
      <c r="AG944" s="274"/>
      <c r="AH944" s="275"/>
      <c r="AI944" s="275"/>
      <c r="AJ944" s="273"/>
      <c r="AK944" s="274"/>
      <c r="AL944" s="275"/>
      <c r="AM944" s="275"/>
      <c r="AN944" s="273"/>
      <c r="AO944" s="274"/>
      <c r="AP944" s="275"/>
      <c r="AQ944" s="275"/>
      <c r="AR944" s="273"/>
      <c r="AS944" s="274"/>
      <c r="AT944" s="275"/>
      <c r="AU944" s="275"/>
      <c r="AV944" s="273"/>
      <c r="AW944" s="274"/>
      <c r="AX944" s="275"/>
      <c r="AY944" s="275"/>
      <c r="AZ944" s="273"/>
      <c r="BA944" s="274"/>
      <c r="BB944" s="275"/>
      <c r="BC944" s="275"/>
      <c r="BD944" s="273"/>
      <c r="BE944" s="274"/>
      <c r="BF944" s="275"/>
      <c r="BG944" s="275"/>
    </row>
    <row r="945">
      <c r="D945" s="273"/>
      <c r="E945" s="274"/>
      <c r="F945" s="275"/>
      <c r="G945" s="275"/>
      <c r="H945" s="273"/>
      <c r="I945" s="274"/>
      <c r="J945" s="275"/>
      <c r="K945" s="275"/>
      <c r="L945" s="273"/>
      <c r="M945" s="274"/>
      <c r="N945" s="275"/>
      <c r="O945" s="275"/>
      <c r="P945" s="273"/>
      <c r="Q945" s="274"/>
      <c r="R945" s="275"/>
      <c r="S945" s="278"/>
      <c r="T945" s="273"/>
      <c r="U945" s="274"/>
      <c r="V945" s="275"/>
      <c r="W945" s="275"/>
      <c r="X945" s="273"/>
      <c r="Y945" s="274"/>
      <c r="Z945" s="275"/>
      <c r="AA945" s="275"/>
      <c r="AB945" s="273"/>
      <c r="AC945" s="274"/>
      <c r="AD945" s="275"/>
      <c r="AE945" s="275"/>
      <c r="AF945" s="279"/>
      <c r="AG945" s="274"/>
      <c r="AH945" s="275"/>
      <c r="AI945" s="275"/>
      <c r="AJ945" s="273"/>
      <c r="AK945" s="274"/>
      <c r="AL945" s="275"/>
      <c r="AM945" s="275"/>
      <c r="AN945" s="273"/>
      <c r="AO945" s="274"/>
      <c r="AP945" s="275"/>
      <c r="AQ945" s="275"/>
      <c r="AR945" s="273"/>
      <c r="AS945" s="274"/>
      <c r="AT945" s="275"/>
      <c r="AU945" s="275"/>
      <c r="AV945" s="273"/>
      <c r="AW945" s="274"/>
      <c r="AX945" s="275"/>
      <c r="AY945" s="275"/>
      <c r="AZ945" s="273"/>
      <c r="BA945" s="274"/>
      <c r="BB945" s="275"/>
      <c r="BC945" s="275"/>
      <c r="BD945" s="273"/>
      <c r="BE945" s="274"/>
      <c r="BF945" s="275"/>
      <c r="BG945" s="275"/>
    </row>
    <row r="946">
      <c r="D946" s="273"/>
      <c r="E946" s="274"/>
      <c r="F946" s="275"/>
      <c r="G946" s="275"/>
      <c r="H946" s="273"/>
      <c r="I946" s="274"/>
      <c r="J946" s="275"/>
      <c r="K946" s="275"/>
      <c r="L946" s="273"/>
      <c r="M946" s="274"/>
      <c r="N946" s="275"/>
      <c r="O946" s="275"/>
      <c r="P946" s="273"/>
      <c r="Q946" s="274"/>
      <c r="R946" s="275"/>
      <c r="S946" s="278"/>
      <c r="T946" s="273"/>
      <c r="U946" s="274"/>
      <c r="V946" s="275"/>
      <c r="W946" s="275"/>
      <c r="X946" s="273"/>
      <c r="Y946" s="274"/>
      <c r="Z946" s="275"/>
      <c r="AA946" s="275"/>
      <c r="AB946" s="273"/>
      <c r="AC946" s="274"/>
      <c r="AD946" s="275"/>
      <c r="AE946" s="275"/>
      <c r="AF946" s="279"/>
      <c r="AG946" s="274"/>
      <c r="AH946" s="275"/>
      <c r="AI946" s="275"/>
      <c r="AJ946" s="273"/>
      <c r="AK946" s="274"/>
      <c r="AL946" s="275"/>
      <c r="AM946" s="275"/>
      <c r="AN946" s="273"/>
      <c r="AO946" s="274"/>
      <c r="AP946" s="275"/>
      <c r="AQ946" s="275"/>
      <c r="AR946" s="273"/>
      <c r="AS946" s="274"/>
      <c r="AT946" s="275"/>
      <c r="AU946" s="275"/>
      <c r="AV946" s="273"/>
      <c r="AW946" s="274"/>
      <c r="AX946" s="275"/>
      <c r="AY946" s="275"/>
      <c r="AZ946" s="273"/>
      <c r="BA946" s="274"/>
      <c r="BB946" s="275"/>
      <c r="BC946" s="275"/>
      <c r="BD946" s="273"/>
      <c r="BE946" s="274"/>
      <c r="BF946" s="275"/>
      <c r="BG946" s="275"/>
    </row>
    <row r="947">
      <c r="D947" s="273"/>
      <c r="E947" s="274"/>
      <c r="F947" s="275"/>
      <c r="G947" s="275"/>
      <c r="H947" s="273"/>
      <c r="I947" s="274"/>
      <c r="J947" s="275"/>
      <c r="K947" s="275"/>
      <c r="L947" s="273"/>
      <c r="M947" s="274"/>
      <c r="N947" s="275"/>
      <c r="O947" s="275"/>
      <c r="P947" s="273"/>
      <c r="Q947" s="274"/>
      <c r="R947" s="275"/>
      <c r="S947" s="278"/>
      <c r="T947" s="273"/>
      <c r="U947" s="274"/>
      <c r="V947" s="275"/>
      <c r="W947" s="275"/>
      <c r="X947" s="273"/>
      <c r="Y947" s="274"/>
      <c r="Z947" s="275"/>
      <c r="AA947" s="275"/>
      <c r="AB947" s="273"/>
      <c r="AC947" s="274"/>
      <c r="AD947" s="275"/>
      <c r="AE947" s="275"/>
      <c r="AF947" s="279"/>
      <c r="AG947" s="274"/>
      <c r="AH947" s="275"/>
      <c r="AI947" s="275"/>
      <c r="AJ947" s="273"/>
      <c r="AK947" s="274"/>
      <c r="AL947" s="275"/>
      <c r="AM947" s="275"/>
      <c r="AN947" s="273"/>
      <c r="AO947" s="274"/>
      <c r="AP947" s="275"/>
      <c r="AQ947" s="275"/>
      <c r="AR947" s="273"/>
      <c r="AS947" s="274"/>
      <c r="AT947" s="275"/>
      <c r="AU947" s="275"/>
      <c r="AV947" s="273"/>
      <c r="AW947" s="274"/>
      <c r="AX947" s="275"/>
      <c r="AY947" s="275"/>
      <c r="AZ947" s="273"/>
      <c r="BA947" s="274"/>
      <c r="BB947" s="275"/>
      <c r="BC947" s="275"/>
      <c r="BD947" s="273"/>
      <c r="BE947" s="274"/>
      <c r="BF947" s="275"/>
      <c r="BG947" s="275"/>
    </row>
    <row r="948">
      <c r="D948" s="273"/>
      <c r="E948" s="274"/>
      <c r="F948" s="275"/>
      <c r="G948" s="275"/>
      <c r="H948" s="273"/>
      <c r="I948" s="274"/>
      <c r="J948" s="275"/>
      <c r="K948" s="275"/>
      <c r="L948" s="273"/>
      <c r="M948" s="274"/>
      <c r="N948" s="275"/>
      <c r="O948" s="275"/>
      <c r="P948" s="273"/>
      <c r="Q948" s="274"/>
      <c r="R948" s="275"/>
      <c r="S948" s="278"/>
      <c r="T948" s="273"/>
      <c r="U948" s="274"/>
      <c r="V948" s="275"/>
      <c r="W948" s="275"/>
      <c r="X948" s="273"/>
      <c r="Y948" s="274"/>
      <c r="Z948" s="275"/>
      <c r="AA948" s="275"/>
      <c r="AB948" s="273"/>
      <c r="AC948" s="274"/>
      <c r="AD948" s="275"/>
      <c r="AE948" s="275"/>
      <c r="AF948" s="279"/>
      <c r="AG948" s="274"/>
      <c r="AH948" s="275"/>
      <c r="AI948" s="275"/>
      <c r="AJ948" s="273"/>
      <c r="AK948" s="274"/>
      <c r="AL948" s="275"/>
      <c r="AM948" s="275"/>
      <c r="AN948" s="273"/>
      <c r="AO948" s="274"/>
      <c r="AP948" s="275"/>
      <c r="AQ948" s="275"/>
      <c r="AR948" s="273"/>
      <c r="AS948" s="274"/>
      <c r="AT948" s="275"/>
      <c r="AU948" s="275"/>
      <c r="AV948" s="273"/>
      <c r="AW948" s="274"/>
      <c r="AX948" s="275"/>
      <c r="AY948" s="275"/>
      <c r="AZ948" s="273"/>
      <c r="BA948" s="274"/>
      <c r="BB948" s="275"/>
      <c r="BC948" s="275"/>
      <c r="BD948" s="273"/>
      <c r="BE948" s="274"/>
      <c r="BF948" s="275"/>
      <c r="BG948" s="275"/>
    </row>
    <row r="949">
      <c r="D949" s="273"/>
      <c r="E949" s="274"/>
      <c r="F949" s="275"/>
      <c r="G949" s="275"/>
      <c r="H949" s="273"/>
      <c r="I949" s="274"/>
      <c r="J949" s="275"/>
      <c r="K949" s="275"/>
      <c r="L949" s="273"/>
      <c r="M949" s="274"/>
      <c r="N949" s="275"/>
      <c r="O949" s="275"/>
      <c r="P949" s="273"/>
      <c r="Q949" s="274"/>
      <c r="R949" s="275"/>
      <c r="S949" s="278"/>
      <c r="T949" s="273"/>
      <c r="U949" s="274"/>
      <c r="V949" s="275"/>
      <c r="W949" s="275"/>
      <c r="X949" s="273"/>
      <c r="Y949" s="274"/>
      <c r="Z949" s="275"/>
      <c r="AA949" s="275"/>
      <c r="AB949" s="273"/>
      <c r="AC949" s="274"/>
      <c r="AD949" s="275"/>
      <c r="AE949" s="275"/>
      <c r="AF949" s="279"/>
      <c r="AG949" s="274"/>
      <c r="AH949" s="275"/>
      <c r="AI949" s="275"/>
      <c r="AJ949" s="273"/>
      <c r="AK949" s="274"/>
      <c r="AL949" s="275"/>
      <c r="AM949" s="275"/>
      <c r="AN949" s="273"/>
      <c r="AO949" s="274"/>
      <c r="AP949" s="275"/>
      <c r="AQ949" s="275"/>
      <c r="AR949" s="273"/>
      <c r="AS949" s="274"/>
      <c r="AT949" s="275"/>
      <c r="AU949" s="275"/>
      <c r="AV949" s="273"/>
      <c r="AW949" s="274"/>
      <c r="AX949" s="275"/>
      <c r="AY949" s="275"/>
      <c r="AZ949" s="273"/>
      <c r="BA949" s="274"/>
      <c r="BB949" s="275"/>
      <c r="BC949" s="275"/>
      <c r="BD949" s="273"/>
      <c r="BE949" s="274"/>
      <c r="BF949" s="275"/>
      <c r="BG949" s="275"/>
    </row>
    <row r="950">
      <c r="D950" s="273"/>
      <c r="E950" s="274"/>
      <c r="F950" s="275"/>
      <c r="G950" s="275"/>
      <c r="H950" s="273"/>
      <c r="I950" s="274"/>
      <c r="J950" s="275"/>
      <c r="K950" s="275"/>
      <c r="L950" s="273"/>
      <c r="M950" s="274"/>
      <c r="N950" s="275"/>
      <c r="O950" s="275"/>
      <c r="P950" s="273"/>
      <c r="Q950" s="274"/>
      <c r="R950" s="275"/>
      <c r="S950" s="278"/>
      <c r="T950" s="273"/>
      <c r="U950" s="274"/>
      <c r="V950" s="275"/>
      <c r="W950" s="275"/>
      <c r="X950" s="273"/>
      <c r="Y950" s="274"/>
      <c r="Z950" s="275"/>
      <c r="AA950" s="275"/>
      <c r="AB950" s="273"/>
      <c r="AC950" s="274"/>
      <c r="AD950" s="275"/>
      <c r="AE950" s="275"/>
      <c r="AF950" s="279"/>
      <c r="AG950" s="274"/>
      <c r="AH950" s="275"/>
      <c r="AI950" s="275"/>
      <c r="AJ950" s="273"/>
      <c r="AK950" s="274"/>
      <c r="AL950" s="275"/>
      <c r="AM950" s="275"/>
      <c r="AN950" s="273"/>
      <c r="AO950" s="274"/>
      <c r="AP950" s="275"/>
      <c r="AQ950" s="275"/>
      <c r="AR950" s="273"/>
      <c r="AS950" s="274"/>
      <c r="AT950" s="275"/>
      <c r="AU950" s="275"/>
      <c r="AV950" s="273"/>
      <c r="AW950" s="274"/>
      <c r="AX950" s="275"/>
      <c r="AY950" s="275"/>
      <c r="AZ950" s="273"/>
      <c r="BA950" s="274"/>
      <c r="BB950" s="275"/>
      <c r="BC950" s="275"/>
      <c r="BD950" s="273"/>
      <c r="BE950" s="274"/>
      <c r="BF950" s="275"/>
      <c r="BG950" s="275"/>
    </row>
    <row r="951">
      <c r="D951" s="273"/>
      <c r="E951" s="274"/>
      <c r="F951" s="275"/>
      <c r="G951" s="275"/>
      <c r="H951" s="273"/>
      <c r="I951" s="274"/>
      <c r="J951" s="275"/>
      <c r="K951" s="275"/>
      <c r="L951" s="273"/>
      <c r="M951" s="274"/>
      <c r="N951" s="275"/>
      <c r="O951" s="275"/>
      <c r="P951" s="273"/>
      <c r="Q951" s="274"/>
      <c r="R951" s="275"/>
      <c r="S951" s="278"/>
      <c r="T951" s="273"/>
      <c r="U951" s="274"/>
      <c r="V951" s="275"/>
      <c r="W951" s="275"/>
      <c r="X951" s="273"/>
      <c r="Y951" s="274"/>
      <c r="Z951" s="275"/>
      <c r="AA951" s="275"/>
      <c r="AB951" s="273"/>
      <c r="AC951" s="274"/>
      <c r="AD951" s="275"/>
      <c r="AE951" s="275"/>
      <c r="AF951" s="279"/>
      <c r="AG951" s="274"/>
      <c r="AH951" s="275"/>
      <c r="AI951" s="275"/>
      <c r="AJ951" s="273"/>
      <c r="AK951" s="274"/>
      <c r="AL951" s="275"/>
      <c r="AM951" s="275"/>
      <c r="AN951" s="273"/>
      <c r="AO951" s="274"/>
      <c r="AP951" s="275"/>
      <c r="AQ951" s="275"/>
      <c r="AR951" s="273"/>
      <c r="AS951" s="274"/>
      <c r="AT951" s="275"/>
      <c r="AU951" s="275"/>
      <c r="AV951" s="273"/>
      <c r="AW951" s="274"/>
      <c r="AX951" s="275"/>
      <c r="AY951" s="275"/>
      <c r="AZ951" s="273"/>
      <c r="BA951" s="274"/>
      <c r="BB951" s="275"/>
      <c r="BC951" s="275"/>
      <c r="BD951" s="273"/>
      <c r="BE951" s="274"/>
      <c r="BF951" s="275"/>
      <c r="BG951" s="275"/>
    </row>
    <row r="952">
      <c r="D952" s="273"/>
      <c r="E952" s="274"/>
      <c r="F952" s="275"/>
      <c r="G952" s="275"/>
      <c r="H952" s="273"/>
      <c r="I952" s="274"/>
      <c r="J952" s="275"/>
      <c r="K952" s="275"/>
      <c r="L952" s="273"/>
      <c r="M952" s="274"/>
      <c r="N952" s="275"/>
      <c r="O952" s="275"/>
      <c r="P952" s="273"/>
      <c r="Q952" s="274"/>
      <c r="R952" s="275"/>
      <c r="S952" s="278"/>
      <c r="T952" s="273"/>
      <c r="U952" s="274"/>
      <c r="V952" s="275"/>
      <c r="W952" s="275"/>
      <c r="X952" s="273"/>
      <c r="Y952" s="274"/>
      <c r="Z952" s="275"/>
      <c r="AA952" s="275"/>
      <c r="AB952" s="273"/>
      <c r="AC952" s="274"/>
      <c r="AD952" s="275"/>
      <c r="AE952" s="275"/>
      <c r="AF952" s="279"/>
      <c r="AG952" s="274"/>
      <c r="AH952" s="275"/>
      <c r="AI952" s="275"/>
      <c r="AJ952" s="273"/>
      <c r="AK952" s="274"/>
      <c r="AL952" s="275"/>
      <c r="AM952" s="275"/>
      <c r="AN952" s="273"/>
      <c r="AO952" s="274"/>
      <c r="AP952" s="275"/>
      <c r="AQ952" s="275"/>
      <c r="AR952" s="273"/>
      <c r="AS952" s="274"/>
      <c r="AT952" s="275"/>
      <c r="AU952" s="275"/>
      <c r="AV952" s="273"/>
      <c r="AW952" s="274"/>
      <c r="AX952" s="275"/>
      <c r="AY952" s="275"/>
      <c r="AZ952" s="273"/>
      <c r="BA952" s="274"/>
      <c r="BB952" s="275"/>
      <c r="BC952" s="275"/>
      <c r="BD952" s="273"/>
      <c r="BE952" s="274"/>
      <c r="BF952" s="275"/>
      <c r="BG952" s="275"/>
    </row>
    <row r="953">
      <c r="D953" s="273"/>
      <c r="E953" s="274"/>
      <c r="F953" s="275"/>
      <c r="G953" s="275"/>
      <c r="H953" s="273"/>
      <c r="I953" s="274"/>
      <c r="J953" s="275"/>
      <c r="K953" s="275"/>
      <c r="L953" s="273"/>
      <c r="M953" s="274"/>
      <c r="N953" s="275"/>
      <c r="O953" s="275"/>
      <c r="P953" s="273"/>
      <c r="Q953" s="274"/>
      <c r="R953" s="275"/>
      <c r="S953" s="278"/>
      <c r="T953" s="273"/>
      <c r="U953" s="274"/>
      <c r="V953" s="275"/>
      <c r="W953" s="275"/>
      <c r="X953" s="273"/>
      <c r="Y953" s="274"/>
      <c r="Z953" s="275"/>
      <c r="AA953" s="275"/>
      <c r="AB953" s="273"/>
      <c r="AC953" s="274"/>
      <c r="AD953" s="275"/>
      <c r="AE953" s="275"/>
      <c r="AF953" s="279"/>
      <c r="AG953" s="274"/>
      <c r="AH953" s="275"/>
      <c r="AI953" s="275"/>
      <c r="AJ953" s="273"/>
      <c r="AK953" s="274"/>
      <c r="AL953" s="275"/>
      <c r="AM953" s="275"/>
      <c r="AN953" s="273"/>
      <c r="AO953" s="274"/>
      <c r="AP953" s="275"/>
      <c r="AQ953" s="275"/>
      <c r="AR953" s="273"/>
      <c r="AS953" s="274"/>
      <c r="AT953" s="275"/>
      <c r="AU953" s="275"/>
      <c r="AV953" s="273"/>
      <c r="AW953" s="274"/>
      <c r="AX953" s="275"/>
      <c r="AY953" s="275"/>
      <c r="AZ953" s="273"/>
      <c r="BA953" s="274"/>
      <c r="BB953" s="275"/>
      <c r="BC953" s="275"/>
      <c r="BD953" s="273"/>
      <c r="BE953" s="274"/>
      <c r="BF953" s="275"/>
      <c r="BG953" s="275"/>
    </row>
    <row r="954">
      <c r="D954" s="273"/>
      <c r="E954" s="274"/>
      <c r="F954" s="275"/>
      <c r="G954" s="275"/>
      <c r="H954" s="273"/>
      <c r="I954" s="274"/>
      <c r="J954" s="275"/>
      <c r="K954" s="275"/>
      <c r="L954" s="273"/>
      <c r="M954" s="274"/>
      <c r="N954" s="275"/>
      <c r="O954" s="275"/>
      <c r="P954" s="273"/>
      <c r="Q954" s="274"/>
      <c r="R954" s="275"/>
      <c r="S954" s="278"/>
      <c r="T954" s="273"/>
      <c r="U954" s="274"/>
      <c r="V954" s="275"/>
      <c r="W954" s="275"/>
      <c r="X954" s="273"/>
      <c r="Y954" s="274"/>
      <c r="Z954" s="275"/>
      <c r="AA954" s="275"/>
      <c r="AB954" s="273"/>
      <c r="AC954" s="274"/>
      <c r="AD954" s="275"/>
      <c r="AE954" s="275"/>
      <c r="AF954" s="279"/>
      <c r="AG954" s="274"/>
      <c r="AH954" s="275"/>
      <c r="AI954" s="275"/>
      <c r="AJ954" s="273"/>
      <c r="AK954" s="274"/>
      <c r="AL954" s="275"/>
      <c r="AM954" s="275"/>
      <c r="AN954" s="273"/>
      <c r="AO954" s="274"/>
      <c r="AP954" s="275"/>
      <c r="AQ954" s="275"/>
      <c r="AR954" s="273"/>
      <c r="AS954" s="274"/>
      <c r="AT954" s="275"/>
      <c r="AU954" s="275"/>
      <c r="AV954" s="273"/>
      <c r="AW954" s="274"/>
      <c r="AX954" s="275"/>
      <c r="AY954" s="275"/>
      <c r="AZ954" s="273"/>
      <c r="BA954" s="274"/>
      <c r="BB954" s="275"/>
      <c r="BC954" s="275"/>
      <c r="BD954" s="273"/>
      <c r="BE954" s="274"/>
      <c r="BF954" s="275"/>
      <c r="BG954" s="275"/>
    </row>
    <row r="955">
      <c r="D955" s="273"/>
      <c r="E955" s="274"/>
      <c r="F955" s="275"/>
      <c r="G955" s="275"/>
      <c r="H955" s="273"/>
      <c r="I955" s="274"/>
      <c r="J955" s="275"/>
      <c r="K955" s="275"/>
      <c r="L955" s="273"/>
      <c r="M955" s="274"/>
      <c r="N955" s="275"/>
      <c r="O955" s="275"/>
      <c r="P955" s="273"/>
      <c r="Q955" s="274"/>
      <c r="R955" s="275"/>
      <c r="S955" s="278"/>
      <c r="T955" s="273"/>
      <c r="U955" s="274"/>
      <c r="V955" s="275"/>
      <c r="W955" s="275"/>
      <c r="X955" s="273"/>
      <c r="Y955" s="274"/>
      <c r="Z955" s="275"/>
      <c r="AA955" s="275"/>
      <c r="AB955" s="273"/>
      <c r="AC955" s="274"/>
      <c r="AD955" s="275"/>
      <c r="AE955" s="275"/>
      <c r="AF955" s="279"/>
      <c r="AG955" s="274"/>
      <c r="AH955" s="275"/>
      <c r="AI955" s="275"/>
      <c r="AJ955" s="273"/>
      <c r="AK955" s="274"/>
      <c r="AL955" s="275"/>
      <c r="AM955" s="275"/>
      <c r="AN955" s="273"/>
      <c r="AO955" s="274"/>
      <c r="AP955" s="275"/>
      <c r="AQ955" s="275"/>
      <c r="AR955" s="273"/>
      <c r="AS955" s="274"/>
      <c r="AT955" s="275"/>
      <c r="AU955" s="275"/>
      <c r="AV955" s="273"/>
      <c r="AW955" s="274"/>
      <c r="AX955" s="275"/>
      <c r="AY955" s="275"/>
      <c r="AZ955" s="273"/>
      <c r="BA955" s="274"/>
      <c r="BB955" s="275"/>
      <c r="BC955" s="275"/>
      <c r="BD955" s="273"/>
      <c r="BE955" s="274"/>
      <c r="BF955" s="275"/>
      <c r="BG955" s="275"/>
    </row>
    <row r="956">
      <c r="D956" s="273"/>
      <c r="E956" s="274"/>
      <c r="F956" s="275"/>
      <c r="G956" s="275"/>
      <c r="H956" s="273"/>
      <c r="I956" s="274"/>
      <c r="J956" s="275"/>
      <c r="K956" s="275"/>
      <c r="L956" s="273"/>
      <c r="M956" s="274"/>
      <c r="N956" s="275"/>
      <c r="O956" s="275"/>
      <c r="P956" s="273"/>
      <c r="Q956" s="274"/>
      <c r="R956" s="275"/>
      <c r="S956" s="278"/>
      <c r="T956" s="273"/>
      <c r="U956" s="274"/>
      <c r="V956" s="275"/>
      <c r="W956" s="275"/>
      <c r="X956" s="273"/>
      <c r="Y956" s="274"/>
      <c r="Z956" s="275"/>
      <c r="AA956" s="275"/>
      <c r="AB956" s="273"/>
      <c r="AC956" s="274"/>
      <c r="AD956" s="275"/>
      <c r="AE956" s="275"/>
      <c r="AF956" s="279"/>
      <c r="AG956" s="274"/>
      <c r="AH956" s="275"/>
      <c r="AI956" s="275"/>
      <c r="AJ956" s="273"/>
      <c r="AK956" s="274"/>
      <c r="AL956" s="275"/>
      <c r="AM956" s="275"/>
      <c r="AN956" s="273"/>
      <c r="AO956" s="274"/>
      <c r="AP956" s="275"/>
      <c r="AQ956" s="275"/>
      <c r="AR956" s="273"/>
      <c r="AS956" s="274"/>
      <c r="AT956" s="275"/>
      <c r="AU956" s="275"/>
      <c r="AV956" s="273"/>
      <c r="AW956" s="274"/>
      <c r="AX956" s="275"/>
      <c r="AY956" s="275"/>
      <c r="AZ956" s="273"/>
      <c r="BA956" s="274"/>
      <c r="BB956" s="275"/>
      <c r="BC956" s="275"/>
      <c r="BD956" s="273"/>
      <c r="BE956" s="274"/>
      <c r="BF956" s="275"/>
      <c r="BG956" s="275"/>
    </row>
    <row r="957">
      <c r="D957" s="273"/>
      <c r="E957" s="274"/>
      <c r="F957" s="275"/>
      <c r="G957" s="275"/>
      <c r="H957" s="273"/>
      <c r="I957" s="274"/>
      <c r="J957" s="275"/>
      <c r="K957" s="275"/>
      <c r="L957" s="273"/>
      <c r="M957" s="274"/>
      <c r="N957" s="275"/>
      <c r="O957" s="275"/>
      <c r="P957" s="273"/>
      <c r="Q957" s="274"/>
      <c r="R957" s="275"/>
      <c r="S957" s="278"/>
      <c r="T957" s="273"/>
      <c r="U957" s="274"/>
      <c r="V957" s="275"/>
      <c r="W957" s="275"/>
      <c r="X957" s="273"/>
      <c r="Y957" s="274"/>
      <c r="Z957" s="275"/>
      <c r="AA957" s="275"/>
      <c r="AB957" s="273"/>
      <c r="AC957" s="274"/>
      <c r="AD957" s="275"/>
      <c r="AE957" s="275"/>
      <c r="AF957" s="279"/>
      <c r="AG957" s="274"/>
      <c r="AH957" s="275"/>
      <c r="AI957" s="275"/>
      <c r="AJ957" s="273"/>
      <c r="AK957" s="274"/>
      <c r="AL957" s="275"/>
      <c r="AM957" s="275"/>
      <c r="AN957" s="273"/>
      <c r="AO957" s="274"/>
      <c r="AP957" s="275"/>
      <c r="AQ957" s="275"/>
      <c r="AR957" s="273"/>
      <c r="AS957" s="274"/>
      <c r="AT957" s="275"/>
      <c r="AU957" s="275"/>
      <c r="AV957" s="273"/>
      <c r="AW957" s="274"/>
      <c r="AX957" s="275"/>
      <c r="AY957" s="275"/>
      <c r="AZ957" s="273"/>
      <c r="BA957" s="274"/>
      <c r="BB957" s="275"/>
      <c r="BC957" s="275"/>
      <c r="BD957" s="273"/>
      <c r="BE957" s="274"/>
      <c r="BF957" s="275"/>
      <c r="BG957" s="275"/>
    </row>
    <row r="958">
      <c r="D958" s="273"/>
      <c r="E958" s="274"/>
      <c r="F958" s="275"/>
      <c r="G958" s="275"/>
      <c r="H958" s="273"/>
      <c r="I958" s="274"/>
      <c r="J958" s="275"/>
      <c r="K958" s="275"/>
      <c r="L958" s="273"/>
      <c r="M958" s="274"/>
      <c r="N958" s="275"/>
      <c r="O958" s="275"/>
      <c r="P958" s="273"/>
      <c r="Q958" s="274"/>
      <c r="R958" s="275"/>
      <c r="S958" s="278"/>
      <c r="T958" s="273"/>
      <c r="U958" s="274"/>
      <c r="V958" s="275"/>
      <c r="W958" s="275"/>
      <c r="X958" s="273"/>
      <c r="Y958" s="274"/>
      <c r="Z958" s="275"/>
      <c r="AA958" s="275"/>
      <c r="AB958" s="273"/>
      <c r="AC958" s="274"/>
      <c r="AD958" s="275"/>
      <c r="AE958" s="275"/>
      <c r="AF958" s="279"/>
      <c r="AG958" s="274"/>
      <c r="AH958" s="275"/>
      <c r="AI958" s="275"/>
      <c r="AJ958" s="273"/>
      <c r="AK958" s="274"/>
      <c r="AL958" s="275"/>
      <c r="AM958" s="275"/>
      <c r="AN958" s="273"/>
      <c r="AO958" s="274"/>
      <c r="AP958" s="275"/>
      <c r="AQ958" s="275"/>
      <c r="AR958" s="273"/>
      <c r="AS958" s="274"/>
      <c r="AT958" s="275"/>
      <c r="AU958" s="275"/>
      <c r="AV958" s="273"/>
      <c r="AW958" s="274"/>
      <c r="AX958" s="275"/>
      <c r="AY958" s="275"/>
      <c r="AZ958" s="273"/>
      <c r="BA958" s="274"/>
      <c r="BB958" s="275"/>
      <c r="BC958" s="275"/>
      <c r="BD958" s="273"/>
      <c r="BE958" s="274"/>
      <c r="BF958" s="275"/>
      <c r="BG958" s="275"/>
    </row>
    <row r="959">
      <c r="D959" s="273"/>
      <c r="E959" s="274"/>
      <c r="F959" s="275"/>
      <c r="G959" s="275"/>
      <c r="H959" s="273"/>
      <c r="I959" s="274"/>
      <c r="J959" s="275"/>
      <c r="K959" s="275"/>
      <c r="L959" s="273"/>
      <c r="M959" s="274"/>
      <c r="N959" s="275"/>
      <c r="O959" s="275"/>
      <c r="P959" s="273"/>
      <c r="Q959" s="274"/>
      <c r="R959" s="275"/>
      <c r="S959" s="278"/>
      <c r="T959" s="273"/>
      <c r="U959" s="274"/>
      <c r="V959" s="275"/>
      <c r="W959" s="275"/>
      <c r="X959" s="273"/>
      <c r="Y959" s="274"/>
      <c r="Z959" s="275"/>
      <c r="AA959" s="275"/>
      <c r="AB959" s="273"/>
      <c r="AC959" s="274"/>
      <c r="AD959" s="275"/>
      <c r="AE959" s="275"/>
      <c r="AF959" s="279"/>
      <c r="AG959" s="274"/>
      <c r="AH959" s="275"/>
      <c r="AI959" s="275"/>
      <c r="AJ959" s="273"/>
      <c r="AK959" s="274"/>
      <c r="AL959" s="275"/>
      <c r="AM959" s="275"/>
      <c r="AN959" s="273"/>
      <c r="AO959" s="274"/>
      <c r="AP959" s="275"/>
      <c r="AQ959" s="275"/>
      <c r="AR959" s="273"/>
      <c r="AS959" s="274"/>
      <c r="AT959" s="275"/>
      <c r="AU959" s="275"/>
      <c r="AV959" s="273"/>
      <c r="AW959" s="274"/>
      <c r="AX959" s="275"/>
      <c r="AY959" s="275"/>
      <c r="AZ959" s="273"/>
      <c r="BA959" s="274"/>
      <c r="BB959" s="275"/>
      <c r="BC959" s="275"/>
      <c r="BD959" s="273"/>
      <c r="BE959" s="274"/>
      <c r="BF959" s="275"/>
      <c r="BG959" s="275"/>
    </row>
    <row r="960">
      <c r="D960" s="273"/>
      <c r="E960" s="274"/>
      <c r="F960" s="275"/>
      <c r="G960" s="275"/>
      <c r="H960" s="273"/>
      <c r="I960" s="274"/>
      <c r="J960" s="275"/>
      <c r="K960" s="275"/>
      <c r="L960" s="273"/>
      <c r="M960" s="274"/>
      <c r="N960" s="275"/>
      <c r="O960" s="275"/>
      <c r="P960" s="273"/>
      <c r="Q960" s="274"/>
      <c r="R960" s="275"/>
      <c r="S960" s="278"/>
      <c r="T960" s="273"/>
      <c r="U960" s="274"/>
      <c r="V960" s="275"/>
      <c r="W960" s="275"/>
      <c r="X960" s="273"/>
      <c r="Y960" s="274"/>
      <c r="Z960" s="275"/>
      <c r="AA960" s="275"/>
      <c r="AB960" s="273"/>
      <c r="AC960" s="274"/>
      <c r="AD960" s="275"/>
      <c r="AE960" s="275"/>
      <c r="AF960" s="279"/>
      <c r="AG960" s="274"/>
      <c r="AH960" s="275"/>
      <c r="AI960" s="275"/>
      <c r="AJ960" s="273"/>
      <c r="AK960" s="274"/>
      <c r="AL960" s="275"/>
      <c r="AM960" s="275"/>
      <c r="AN960" s="273"/>
      <c r="AO960" s="274"/>
      <c r="AP960" s="275"/>
      <c r="AQ960" s="275"/>
      <c r="AR960" s="273"/>
      <c r="AS960" s="274"/>
      <c r="AT960" s="275"/>
      <c r="AU960" s="275"/>
      <c r="AV960" s="273"/>
      <c r="AW960" s="274"/>
      <c r="AX960" s="275"/>
      <c r="AY960" s="275"/>
      <c r="AZ960" s="273"/>
      <c r="BA960" s="274"/>
      <c r="BB960" s="275"/>
      <c r="BC960" s="275"/>
      <c r="BD960" s="273"/>
      <c r="BE960" s="274"/>
      <c r="BF960" s="275"/>
      <c r="BG960" s="275"/>
    </row>
    <row r="961">
      <c r="D961" s="273"/>
      <c r="E961" s="274"/>
      <c r="F961" s="275"/>
      <c r="G961" s="275"/>
      <c r="H961" s="273"/>
      <c r="I961" s="274"/>
      <c r="J961" s="275"/>
      <c r="K961" s="275"/>
      <c r="L961" s="273"/>
      <c r="M961" s="274"/>
      <c r="N961" s="275"/>
      <c r="O961" s="275"/>
      <c r="P961" s="273"/>
      <c r="Q961" s="274"/>
      <c r="R961" s="275"/>
      <c r="S961" s="278"/>
      <c r="T961" s="273"/>
      <c r="U961" s="274"/>
      <c r="V961" s="275"/>
      <c r="W961" s="275"/>
      <c r="X961" s="273"/>
      <c r="Y961" s="274"/>
      <c r="Z961" s="275"/>
      <c r="AA961" s="275"/>
      <c r="AB961" s="273"/>
      <c r="AC961" s="274"/>
      <c r="AD961" s="275"/>
      <c r="AE961" s="275"/>
      <c r="AF961" s="279"/>
      <c r="AG961" s="274"/>
      <c r="AH961" s="275"/>
      <c r="AI961" s="275"/>
      <c r="AJ961" s="273"/>
      <c r="AK961" s="274"/>
      <c r="AL961" s="275"/>
      <c r="AM961" s="275"/>
      <c r="AN961" s="273"/>
      <c r="AO961" s="274"/>
      <c r="AP961" s="275"/>
      <c r="AQ961" s="275"/>
      <c r="AR961" s="273"/>
      <c r="AS961" s="274"/>
      <c r="AT961" s="275"/>
      <c r="AU961" s="275"/>
      <c r="AV961" s="273"/>
      <c r="AW961" s="274"/>
      <c r="AX961" s="275"/>
      <c r="AY961" s="275"/>
      <c r="AZ961" s="273"/>
      <c r="BA961" s="274"/>
      <c r="BB961" s="275"/>
      <c r="BC961" s="275"/>
      <c r="BD961" s="273"/>
      <c r="BE961" s="274"/>
      <c r="BF961" s="275"/>
      <c r="BG961" s="275"/>
    </row>
    <row r="962">
      <c r="D962" s="273"/>
      <c r="E962" s="274"/>
      <c r="F962" s="275"/>
      <c r="G962" s="275"/>
      <c r="H962" s="273"/>
      <c r="I962" s="274"/>
      <c r="J962" s="275"/>
      <c r="K962" s="275"/>
      <c r="L962" s="273"/>
      <c r="M962" s="274"/>
      <c r="N962" s="275"/>
      <c r="O962" s="275"/>
      <c r="P962" s="273"/>
      <c r="Q962" s="274"/>
      <c r="R962" s="275"/>
      <c r="S962" s="278"/>
      <c r="T962" s="273"/>
      <c r="U962" s="274"/>
      <c r="V962" s="275"/>
      <c r="W962" s="275"/>
      <c r="X962" s="273"/>
      <c r="Y962" s="274"/>
      <c r="Z962" s="275"/>
      <c r="AA962" s="275"/>
      <c r="AB962" s="273"/>
      <c r="AC962" s="274"/>
      <c r="AD962" s="275"/>
      <c r="AE962" s="275"/>
      <c r="AF962" s="279"/>
      <c r="AG962" s="274"/>
      <c r="AH962" s="275"/>
      <c r="AI962" s="275"/>
      <c r="AJ962" s="273"/>
      <c r="AK962" s="274"/>
      <c r="AL962" s="275"/>
      <c r="AM962" s="275"/>
      <c r="AN962" s="273"/>
      <c r="AO962" s="274"/>
      <c r="AP962" s="275"/>
      <c r="AQ962" s="275"/>
      <c r="AR962" s="273"/>
      <c r="AS962" s="274"/>
      <c r="AT962" s="275"/>
      <c r="AU962" s="275"/>
      <c r="AV962" s="273"/>
      <c r="AW962" s="274"/>
      <c r="AX962" s="275"/>
      <c r="AY962" s="275"/>
      <c r="AZ962" s="273"/>
      <c r="BA962" s="274"/>
      <c r="BB962" s="275"/>
      <c r="BC962" s="275"/>
      <c r="BD962" s="273"/>
      <c r="BE962" s="274"/>
      <c r="BF962" s="275"/>
      <c r="BG962" s="275"/>
    </row>
    <row r="963">
      <c r="D963" s="273"/>
      <c r="E963" s="274"/>
      <c r="F963" s="275"/>
      <c r="G963" s="275"/>
      <c r="H963" s="273"/>
      <c r="I963" s="274"/>
      <c r="J963" s="275"/>
      <c r="K963" s="275"/>
      <c r="L963" s="273"/>
      <c r="M963" s="274"/>
      <c r="N963" s="275"/>
      <c r="O963" s="275"/>
      <c r="P963" s="273"/>
      <c r="Q963" s="274"/>
      <c r="R963" s="275"/>
      <c r="S963" s="278"/>
      <c r="T963" s="273"/>
      <c r="U963" s="274"/>
      <c r="V963" s="275"/>
      <c r="W963" s="275"/>
      <c r="X963" s="273"/>
      <c r="Y963" s="274"/>
      <c r="Z963" s="275"/>
      <c r="AA963" s="275"/>
      <c r="AB963" s="273"/>
      <c r="AC963" s="274"/>
      <c r="AD963" s="275"/>
      <c r="AE963" s="275"/>
      <c r="AF963" s="279"/>
      <c r="AG963" s="274"/>
      <c r="AH963" s="275"/>
      <c r="AI963" s="275"/>
      <c r="AJ963" s="273"/>
      <c r="AK963" s="274"/>
      <c r="AL963" s="275"/>
      <c r="AM963" s="275"/>
      <c r="AN963" s="273"/>
      <c r="AO963" s="274"/>
      <c r="AP963" s="275"/>
      <c r="AQ963" s="275"/>
      <c r="AR963" s="273"/>
      <c r="AS963" s="274"/>
      <c r="AT963" s="275"/>
      <c r="AU963" s="275"/>
      <c r="AV963" s="273"/>
      <c r="AW963" s="274"/>
      <c r="AX963" s="275"/>
      <c r="AY963" s="275"/>
      <c r="AZ963" s="273"/>
      <c r="BA963" s="274"/>
      <c r="BB963" s="275"/>
      <c r="BC963" s="275"/>
      <c r="BD963" s="273"/>
      <c r="BE963" s="274"/>
      <c r="BF963" s="275"/>
      <c r="BG963" s="275"/>
    </row>
    <row r="964">
      <c r="D964" s="273"/>
      <c r="E964" s="274"/>
      <c r="F964" s="275"/>
      <c r="G964" s="275"/>
      <c r="H964" s="273"/>
      <c r="I964" s="274"/>
      <c r="J964" s="275"/>
      <c r="K964" s="275"/>
      <c r="L964" s="273"/>
      <c r="M964" s="274"/>
      <c r="N964" s="275"/>
      <c r="O964" s="275"/>
      <c r="P964" s="273"/>
      <c r="Q964" s="274"/>
      <c r="R964" s="275"/>
      <c r="S964" s="278"/>
      <c r="T964" s="273"/>
      <c r="U964" s="274"/>
      <c r="V964" s="275"/>
      <c r="W964" s="275"/>
      <c r="X964" s="273"/>
      <c r="Y964" s="274"/>
      <c r="Z964" s="275"/>
      <c r="AA964" s="275"/>
      <c r="AB964" s="273"/>
      <c r="AC964" s="274"/>
      <c r="AD964" s="275"/>
      <c r="AE964" s="275"/>
      <c r="AF964" s="279"/>
      <c r="AG964" s="274"/>
      <c r="AH964" s="275"/>
      <c r="AI964" s="275"/>
      <c r="AJ964" s="273"/>
      <c r="AK964" s="274"/>
      <c r="AL964" s="275"/>
      <c r="AM964" s="275"/>
      <c r="AN964" s="273"/>
      <c r="AO964" s="274"/>
      <c r="AP964" s="275"/>
      <c r="AQ964" s="275"/>
      <c r="AR964" s="273"/>
      <c r="AS964" s="274"/>
      <c r="AT964" s="275"/>
      <c r="AU964" s="275"/>
      <c r="AV964" s="273"/>
      <c r="AW964" s="274"/>
      <c r="AX964" s="275"/>
      <c r="AY964" s="275"/>
      <c r="AZ964" s="273"/>
      <c r="BA964" s="274"/>
      <c r="BB964" s="275"/>
      <c r="BC964" s="275"/>
      <c r="BD964" s="273"/>
      <c r="BE964" s="274"/>
      <c r="BF964" s="275"/>
      <c r="BG964" s="275"/>
    </row>
    <row r="965">
      <c r="D965" s="273"/>
      <c r="E965" s="274"/>
      <c r="F965" s="275"/>
      <c r="G965" s="275"/>
      <c r="H965" s="273"/>
      <c r="I965" s="274"/>
      <c r="J965" s="275"/>
      <c r="K965" s="275"/>
      <c r="L965" s="273"/>
      <c r="M965" s="274"/>
      <c r="N965" s="275"/>
      <c r="O965" s="275"/>
      <c r="P965" s="273"/>
      <c r="Q965" s="274"/>
      <c r="R965" s="275"/>
      <c r="S965" s="278"/>
      <c r="T965" s="273"/>
      <c r="U965" s="274"/>
      <c r="V965" s="275"/>
      <c r="W965" s="275"/>
      <c r="X965" s="273"/>
      <c r="Y965" s="274"/>
      <c r="Z965" s="275"/>
      <c r="AA965" s="275"/>
      <c r="AB965" s="273"/>
      <c r="AC965" s="274"/>
      <c r="AD965" s="275"/>
      <c r="AE965" s="275"/>
      <c r="AF965" s="279"/>
      <c r="AG965" s="274"/>
      <c r="AH965" s="275"/>
      <c r="AI965" s="275"/>
      <c r="AJ965" s="273"/>
      <c r="AK965" s="274"/>
      <c r="AL965" s="275"/>
      <c r="AM965" s="275"/>
      <c r="AN965" s="273"/>
      <c r="AO965" s="274"/>
      <c r="AP965" s="275"/>
      <c r="AQ965" s="275"/>
      <c r="AR965" s="273"/>
      <c r="AS965" s="274"/>
      <c r="AT965" s="275"/>
      <c r="AU965" s="275"/>
      <c r="AV965" s="273"/>
      <c r="AW965" s="274"/>
      <c r="AX965" s="275"/>
      <c r="AY965" s="275"/>
      <c r="AZ965" s="273"/>
      <c r="BA965" s="274"/>
      <c r="BB965" s="275"/>
      <c r="BC965" s="275"/>
      <c r="BD965" s="273"/>
      <c r="BE965" s="274"/>
      <c r="BF965" s="275"/>
      <c r="BG965" s="275"/>
    </row>
    <row r="966">
      <c r="D966" s="273"/>
      <c r="E966" s="274"/>
      <c r="F966" s="275"/>
      <c r="G966" s="275"/>
      <c r="H966" s="273"/>
      <c r="I966" s="274"/>
      <c r="J966" s="275"/>
      <c r="K966" s="275"/>
      <c r="L966" s="273"/>
      <c r="M966" s="274"/>
      <c r="N966" s="275"/>
      <c r="O966" s="275"/>
      <c r="P966" s="273"/>
      <c r="Q966" s="274"/>
      <c r="R966" s="275"/>
      <c r="S966" s="278"/>
      <c r="T966" s="273"/>
      <c r="U966" s="274"/>
      <c r="V966" s="275"/>
      <c r="W966" s="275"/>
      <c r="X966" s="273"/>
      <c r="Y966" s="274"/>
      <c r="Z966" s="275"/>
      <c r="AA966" s="275"/>
      <c r="AB966" s="273"/>
      <c r="AC966" s="274"/>
      <c r="AD966" s="275"/>
      <c r="AE966" s="275"/>
      <c r="AF966" s="279"/>
      <c r="AG966" s="274"/>
      <c r="AH966" s="275"/>
      <c r="AI966" s="275"/>
      <c r="AJ966" s="273"/>
      <c r="AK966" s="274"/>
      <c r="AL966" s="275"/>
      <c r="AM966" s="275"/>
      <c r="AN966" s="273"/>
      <c r="AO966" s="274"/>
      <c r="AP966" s="275"/>
      <c r="AQ966" s="275"/>
      <c r="AR966" s="273"/>
      <c r="AS966" s="274"/>
      <c r="AT966" s="275"/>
      <c r="AU966" s="275"/>
      <c r="AV966" s="273"/>
      <c r="AW966" s="274"/>
      <c r="AX966" s="275"/>
      <c r="AY966" s="275"/>
      <c r="AZ966" s="273"/>
      <c r="BA966" s="274"/>
      <c r="BB966" s="275"/>
      <c r="BC966" s="275"/>
      <c r="BD966" s="273"/>
      <c r="BE966" s="274"/>
      <c r="BF966" s="275"/>
      <c r="BG966" s="275"/>
    </row>
    <row r="967">
      <c r="D967" s="273"/>
      <c r="E967" s="274"/>
      <c r="F967" s="275"/>
      <c r="G967" s="275"/>
      <c r="H967" s="273"/>
      <c r="I967" s="274"/>
      <c r="J967" s="275"/>
      <c r="K967" s="275"/>
      <c r="L967" s="273"/>
      <c r="M967" s="274"/>
      <c r="N967" s="275"/>
      <c r="O967" s="275"/>
      <c r="P967" s="273"/>
      <c r="Q967" s="274"/>
      <c r="R967" s="275"/>
      <c r="S967" s="278"/>
      <c r="T967" s="273"/>
      <c r="U967" s="274"/>
      <c r="V967" s="275"/>
      <c r="W967" s="275"/>
      <c r="X967" s="273"/>
      <c r="Y967" s="274"/>
      <c r="Z967" s="275"/>
      <c r="AA967" s="275"/>
      <c r="AB967" s="273"/>
      <c r="AC967" s="274"/>
      <c r="AD967" s="275"/>
      <c r="AE967" s="275"/>
      <c r="AF967" s="279"/>
      <c r="AG967" s="274"/>
      <c r="AH967" s="275"/>
      <c r="AI967" s="275"/>
      <c r="AJ967" s="273"/>
      <c r="AK967" s="274"/>
      <c r="AL967" s="275"/>
      <c r="AM967" s="275"/>
      <c r="AN967" s="273"/>
      <c r="AO967" s="274"/>
      <c r="AP967" s="275"/>
      <c r="AQ967" s="275"/>
      <c r="AR967" s="273"/>
      <c r="AS967" s="274"/>
      <c r="AT967" s="275"/>
      <c r="AU967" s="275"/>
      <c r="AV967" s="273"/>
      <c r="AW967" s="274"/>
      <c r="AX967" s="275"/>
      <c r="AY967" s="275"/>
      <c r="AZ967" s="273"/>
      <c r="BA967" s="274"/>
      <c r="BB967" s="275"/>
      <c r="BC967" s="275"/>
      <c r="BD967" s="273"/>
      <c r="BE967" s="274"/>
      <c r="BF967" s="275"/>
      <c r="BG967" s="275"/>
    </row>
    <row r="968">
      <c r="D968" s="273"/>
      <c r="E968" s="274"/>
      <c r="F968" s="275"/>
      <c r="G968" s="275"/>
      <c r="H968" s="273"/>
      <c r="I968" s="274"/>
      <c r="J968" s="275"/>
      <c r="K968" s="275"/>
      <c r="L968" s="273"/>
      <c r="M968" s="274"/>
      <c r="N968" s="275"/>
      <c r="O968" s="275"/>
      <c r="P968" s="273"/>
      <c r="Q968" s="274"/>
      <c r="R968" s="275"/>
      <c r="S968" s="278"/>
      <c r="T968" s="273"/>
      <c r="U968" s="274"/>
      <c r="V968" s="275"/>
      <c r="W968" s="275"/>
      <c r="X968" s="273"/>
      <c r="Y968" s="274"/>
      <c r="Z968" s="275"/>
      <c r="AA968" s="275"/>
      <c r="AB968" s="273"/>
      <c r="AC968" s="274"/>
      <c r="AD968" s="275"/>
      <c r="AE968" s="275"/>
      <c r="AF968" s="279"/>
      <c r="AG968" s="274"/>
      <c r="AH968" s="275"/>
      <c r="AI968" s="275"/>
      <c r="AJ968" s="273"/>
      <c r="AK968" s="274"/>
      <c r="AL968" s="275"/>
      <c r="AM968" s="275"/>
      <c r="AN968" s="273"/>
      <c r="AO968" s="274"/>
      <c r="AP968" s="275"/>
      <c r="AQ968" s="275"/>
      <c r="AR968" s="273"/>
      <c r="AS968" s="274"/>
      <c r="AT968" s="275"/>
      <c r="AU968" s="275"/>
      <c r="AV968" s="273"/>
      <c r="AW968" s="274"/>
      <c r="AX968" s="275"/>
      <c r="AY968" s="275"/>
      <c r="AZ968" s="273"/>
      <c r="BA968" s="274"/>
      <c r="BB968" s="275"/>
      <c r="BC968" s="275"/>
      <c r="BD968" s="273"/>
      <c r="BE968" s="274"/>
      <c r="BF968" s="275"/>
      <c r="BG968" s="275"/>
    </row>
    <row r="969">
      <c r="D969" s="273"/>
      <c r="E969" s="274"/>
      <c r="F969" s="275"/>
      <c r="G969" s="275"/>
      <c r="H969" s="273"/>
      <c r="I969" s="274"/>
      <c r="J969" s="275"/>
      <c r="K969" s="275"/>
      <c r="L969" s="273"/>
      <c r="M969" s="274"/>
      <c r="N969" s="275"/>
      <c r="O969" s="275"/>
      <c r="P969" s="273"/>
      <c r="Q969" s="274"/>
      <c r="R969" s="275"/>
      <c r="S969" s="278"/>
      <c r="T969" s="273"/>
      <c r="U969" s="274"/>
      <c r="V969" s="275"/>
      <c r="W969" s="275"/>
      <c r="X969" s="273"/>
      <c r="Y969" s="274"/>
      <c r="Z969" s="275"/>
      <c r="AA969" s="275"/>
      <c r="AB969" s="273"/>
      <c r="AC969" s="274"/>
      <c r="AD969" s="275"/>
      <c r="AE969" s="275"/>
      <c r="AF969" s="279"/>
      <c r="AG969" s="274"/>
      <c r="AH969" s="275"/>
      <c r="AI969" s="275"/>
      <c r="AJ969" s="273"/>
      <c r="AK969" s="274"/>
      <c r="AL969" s="275"/>
      <c r="AM969" s="275"/>
      <c r="AN969" s="273"/>
      <c r="AO969" s="274"/>
      <c r="AP969" s="275"/>
      <c r="AQ969" s="275"/>
      <c r="AR969" s="273"/>
      <c r="AS969" s="274"/>
      <c r="AT969" s="275"/>
      <c r="AU969" s="275"/>
      <c r="AV969" s="273"/>
      <c r="AW969" s="274"/>
      <c r="AX969" s="275"/>
      <c r="AY969" s="275"/>
      <c r="AZ969" s="273"/>
      <c r="BA969" s="274"/>
      <c r="BB969" s="275"/>
      <c r="BC969" s="275"/>
      <c r="BD969" s="273"/>
      <c r="BE969" s="274"/>
      <c r="BF969" s="275"/>
      <c r="BG969" s="275"/>
    </row>
    <row r="970">
      <c r="D970" s="273"/>
      <c r="E970" s="274"/>
      <c r="F970" s="275"/>
      <c r="G970" s="275"/>
      <c r="H970" s="273"/>
      <c r="I970" s="274"/>
      <c r="J970" s="275"/>
      <c r="K970" s="275"/>
      <c r="L970" s="273"/>
      <c r="M970" s="274"/>
      <c r="N970" s="275"/>
      <c r="O970" s="275"/>
      <c r="P970" s="273"/>
      <c r="Q970" s="274"/>
      <c r="R970" s="275"/>
      <c r="S970" s="278"/>
      <c r="T970" s="273"/>
      <c r="U970" s="274"/>
      <c r="V970" s="275"/>
      <c r="W970" s="275"/>
      <c r="X970" s="273"/>
      <c r="Y970" s="274"/>
      <c r="Z970" s="275"/>
      <c r="AA970" s="275"/>
      <c r="AB970" s="273"/>
      <c r="AC970" s="274"/>
      <c r="AD970" s="275"/>
      <c r="AE970" s="275"/>
      <c r="AF970" s="279"/>
      <c r="AG970" s="274"/>
      <c r="AH970" s="275"/>
      <c r="AI970" s="275"/>
      <c r="AJ970" s="273"/>
      <c r="AK970" s="274"/>
      <c r="AL970" s="275"/>
      <c r="AM970" s="275"/>
      <c r="AN970" s="273"/>
      <c r="AO970" s="274"/>
      <c r="AP970" s="275"/>
      <c r="AQ970" s="275"/>
      <c r="AR970" s="273"/>
      <c r="AS970" s="274"/>
      <c r="AT970" s="275"/>
      <c r="AU970" s="275"/>
      <c r="AV970" s="273"/>
      <c r="AW970" s="274"/>
      <c r="AX970" s="275"/>
      <c r="AY970" s="275"/>
      <c r="AZ970" s="273"/>
      <c r="BA970" s="274"/>
      <c r="BB970" s="275"/>
      <c r="BC970" s="275"/>
      <c r="BD970" s="273"/>
      <c r="BE970" s="274"/>
      <c r="BF970" s="275"/>
      <c r="BG970" s="275"/>
    </row>
    <row r="971">
      <c r="D971" s="273"/>
      <c r="E971" s="274"/>
      <c r="F971" s="275"/>
      <c r="G971" s="275"/>
      <c r="H971" s="273"/>
      <c r="I971" s="274"/>
      <c r="J971" s="275"/>
      <c r="K971" s="275"/>
      <c r="L971" s="273"/>
      <c r="M971" s="274"/>
      <c r="N971" s="275"/>
      <c r="O971" s="275"/>
      <c r="P971" s="273"/>
      <c r="Q971" s="274"/>
      <c r="R971" s="275"/>
      <c r="S971" s="278"/>
      <c r="T971" s="273"/>
      <c r="U971" s="274"/>
      <c r="V971" s="275"/>
      <c r="W971" s="275"/>
      <c r="X971" s="273"/>
      <c r="Y971" s="274"/>
      <c r="Z971" s="275"/>
      <c r="AA971" s="275"/>
      <c r="AB971" s="273"/>
      <c r="AC971" s="274"/>
      <c r="AD971" s="275"/>
      <c r="AE971" s="275"/>
      <c r="AF971" s="279"/>
      <c r="AG971" s="274"/>
      <c r="AH971" s="275"/>
      <c r="AI971" s="275"/>
      <c r="AJ971" s="273"/>
      <c r="AK971" s="274"/>
      <c r="AL971" s="275"/>
      <c r="AM971" s="275"/>
      <c r="AN971" s="273"/>
      <c r="AO971" s="274"/>
      <c r="AP971" s="275"/>
      <c r="AQ971" s="275"/>
      <c r="AR971" s="273"/>
      <c r="AS971" s="274"/>
      <c r="AT971" s="275"/>
      <c r="AU971" s="275"/>
      <c r="AV971" s="273"/>
      <c r="AW971" s="274"/>
      <c r="AX971" s="275"/>
      <c r="AY971" s="275"/>
      <c r="AZ971" s="273"/>
      <c r="BA971" s="274"/>
      <c r="BB971" s="275"/>
      <c r="BC971" s="275"/>
      <c r="BD971" s="273"/>
      <c r="BE971" s="274"/>
      <c r="BF971" s="275"/>
      <c r="BG971" s="275"/>
    </row>
    <row r="972">
      <c r="D972" s="273"/>
      <c r="E972" s="274"/>
      <c r="F972" s="275"/>
      <c r="G972" s="275"/>
      <c r="H972" s="273"/>
      <c r="I972" s="274"/>
      <c r="J972" s="275"/>
      <c r="K972" s="275"/>
      <c r="L972" s="273"/>
      <c r="M972" s="274"/>
      <c r="N972" s="275"/>
      <c r="O972" s="275"/>
      <c r="P972" s="273"/>
      <c r="Q972" s="274"/>
      <c r="R972" s="275"/>
      <c r="S972" s="278"/>
      <c r="T972" s="273"/>
      <c r="U972" s="274"/>
      <c r="V972" s="275"/>
      <c r="W972" s="275"/>
      <c r="X972" s="273"/>
      <c r="Y972" s="274"/>
      <c r="Z972" s="275"/>
      <c r="AA972" s="275"/>
      <c r="AB972" s="273"/>
      <c r="AC972" s="274"/>
      <c r="AD972" s="275"/>
      <c r="AE972" s="275"/>
      <c r="AF972" s="279"/>
      <c r="AG972" s="274"/>
      <c r="AH972" s="275"/>
      <c r="AI972" s="275"/>
      <c r="AJ972" s="273"/>
      <c r="AK972" s="274"/>
      <c r="AL972" s="275"/>
      <c r="AM972" s="275"/>
      <c r="AN972" s="273"/>
      <c r="AO972" s="274"/>
      <c r="AP972" s="275"/>
      <c r="AQ972" s="275"/>
      <c r="AR972" s="273"/>
      <c r="AS972" s="274"/>
      <c r="AT972" s="275"/>
      <c r="AU972" s="275"/>
      <c r="AV972" s="273"/>
      <c r="AW972" s="274"/>
      <c r="AX972" s="275"/>
      <c r="AY972" s="275"/>
      <c r="AZ972" s="273"/>
      <c r="BA972" s="274"/>
      <c r="BB972" s="275"/>
      <c r="BC972" s="275"/>
      <c r="BD972" s="273"/>
      <c r="BE972" s="274"/>
      <c r="BF972" s="275"/>
      <c r="BG972" s="275"/>
    </row>
    <row r="973">
      <c r="D973" s="273"/>
      <c r="E973" s="274"/>
      <c r="F973" s="275"/>
      <c r="G973" s="275"/>
      <c r="H973" s="273"/>
      <c r="I973" s="274"/>
      <c r="J973" s="275"/>
      <c r="K973" s="275"/>
      <c r="L973" s="273"/>
      <c r="M973" s="274"/>
      <c r="N973" s="275"/>
      <c r="O973" s="275"/>
      <c r="P973" s="273"/>
      <c r="Q973" s="274"/>
      <c r="R973" s="275"/>
      <c r="S973" s="278"/>
      <c r="T973" s="273"/>
      <c r="U973" s="274"/>
      <c r="V973" s="275"/>
      <c r="W973" s="275"/>
      <c r="X973" s="273"/>
      <c r="Y973" s="274"/>
      <c r="Z973" s="275"/>
      <c r="AA973" s="275"/>
      <c r="AB973" s="273"/>
      <c r="AC973" s="274"/>
      <c r="AD973" s="275"/>
      <c r="AE973" s="275"/>
      <c r="AF973" s="279"/>
      <c r="AG973" s="274"/>
      <c r="AH973" s="275"/>
      <c r="AI973" s="275"/>
      <c r="AJ973" s="273"/>
      <c r="AK973" s="274"/>
      <c r="AL973" s="275"/>
      <c r="AM973" s="275"/>
      <c r="AN973" s="273"/>
      <c r="AO973" s="274"/>
      <c r="AP973" s="275"/>
      <c r="AQ973" s="275"/>
      <c r="AR973" s="273"/>
      <c r="AS973" s="274"/>
      <c r="AT973" s="275"/>
      <c r="AU973" s="275"/>
      <c r="AV973" s="273"/>
      <c r="AW973" s="274"/>
      <c r="AX973" s="275"/>
      <c r="AY973" s="275"/>
      <c r="AZ973" s="273"/>
      <c r="BA973" s="274"/>
      <c r="BB973" s="275"/>
      <c r="BC973" s="275"/>
      <c r="BD973" s="273"/>
      <c r="BE973" s="274"/>
      <c r="BF973" s="275"/>
      <c r="BG973" s="275"/>
    </row>
    <row r="974">
      <c r="D974" s="273"/>
      <c r="E974" s="274"/>
      <c r="F974" s="275"/>
      <c r="G974" s="275"/>
      <c r="H974" s="273"/>
      <c r="I974" s="274"/>
      <c r="J974" s="275"/>
      <c r="K974" s="275"/>
      <c r="L974" s="273"/>
      <c r="M974" s="274"/>
      <c r="N974" s="275"/>
      <c r="O974" s="275"/>
      <c r="P974" s="273"/>
      <c r="Q974" s="274"/>
      <c r="R974" s="275"/>
      <c r="S974" s="278"/>
      <c r="T974" s="273"/>
      <c r="U974" s="274"/>
      <c r="V974" s="275"/>
      <c r="W974" s="275"/>
      <c r="X974" s="273"/>
      <c r="Y974" s="274"/>
      <c r="Z974" s="275"/>
      <c r="AA974" s="275"/>
      <c r="AB974" s="273"/>
      <c r="AC974" s="274"/>
      <c r="AD974" s="275"/>
      <c r="AE974" s="275"/>
      <c r="AF974" s="279"/>
      <c r="AG974" s="274"/>
      <c r="AH974" s="275"/>
      <c r="AI974" s="275"/>
      <c r="AJ974" s="273"/>
      <c r="AK974" s="274"/>
      <c r="AL974" s="275"/>
      <c r="AM974" s="275"/>
      <c r="AN974" s="273"/>
      <c r="AO974" s="274"/>
      <c r="AP974" s="275"/>
      <c r="AQ974" s="275"/>
      <c r="AR974" s="273"/>
      <c r="AS974" s="274"/>
      <c r="AT974" s="275"/>
      <c r="AU974" s="275"/>
      <c r="AV974" s="273"/>
      <c r="AW974" s="274"/>
      <c r="AX974" s="275"/>
      <c r="AY974" s="275"/>
      <c r="AZ974" s="273"/>
      <c r="BA974" s="274"/>
      <c r="BB974" s="275"/>
      <c r="BC974" s="275"/>
      <c r="BD974" s="273"/>
      <c r="BE974" s="274"/>
      <c r="BF974" s="275"/>
      <c r="BG974" s="275"/>
    </row>
    <row r="975">
      <c r="D975" s="273"/>
      <c r="E975" s="274"/>
      <c r="F975" s="275"/>
      <c r="G975" s="275"/>
      <c r="H975" s="273"/>
      <c r="I975" s="274"/>
      <c r="J975" s="275"/>
      <c r="K975" s="275"/>
      <c r="L975" s="273"/>
      <c r="M975" s="274"/>
      <c r="N975" s="275"/>
      <c r="O975" s="275"/>
      <c r="P975" s="273"/>
      <c r="Q975" s="274"/>
      <c r="R975" s="275"/>
      <c r="S975" s="278"/>
      <c r="T975" s="273"/>
      <c r="U975" s="274"/>
      <c r="V975" s="275"/>
      <c r="W975" s="275"/>
      <c r="X975" s="273"/>
      <c r="Y975" s="274"/>
      <c r="Z975" s="275"/>
      <c r="AA975" s="275"/>
      <c r="AB975" s="273"/>
      <c r="AC975" s="274"/>
      <c r="AD975" s="275"/>
      <c r="AE975" s="275"/>
      <c r="AF975" s="279"/>
      <c r="AG975" s="274"/>
      <c r="AH975" s="275"/>
      <c r="AI975" s="275"/>
      <c r="AJ975" s="273"/>
      <c r="AK975" s="274"/>
      <c r="AL975" s="275"/>
      <c r="AM975" s="275"/>
      <c r="AN975" s="273"/>
      <c r="AO975" s="274"/>
      <c r="AP975" s="275"/>
      <c r="AQ975" s="275"/>
      <c r="AR975" s="273"/>
      <c r="AS975" s="274"/>
      <c r="AT975" s="275"/>
      <c r="AU975" s="275"/>
      <c r="AV975" s="273"/>
      <c r="AW975" s="274"/>
      <c r="AX975" s="275"/>
      <c r="AY975" s="275"/>
      <c r="AZ975" s="273"/>
      <c r="BA975" s="274"/>
      <c r="BB975" s="275"/>
      <c r="BC975" s="275"/>
      <c r="BD975" s="273"/>
      <c r="BE975" s="274"/>
      <c r="BF975" s="275"/>
      <c r="BG975" s="275"/>
    </row>
    <row r="976">
      <c r="D976" s="273"/>
      <c r="E976" s="274"/>
      <c r="F976" s="275"/>
      <c r="G976" s="275"/>
      <c r="H976" s="273"/>
      <c r="I976" s="274"/>
      <c r="J976" s="275"/>
      <c r="K976" s="275"/>
      <c r="L976" s="273"/>
      <c r="M976" s="274"/>
      <c r="N976" s="275"/>
      <c r="O976" s="275"/>
      <c r="P976" s="273"/>
      <c r="Q976" s="274"/>
      <c r="R976" s="275"/>
      <c r="S976" s="278"/>
      <c r="T976" s="273"/>
      <c r="U976" s="274"/>
      <c r="V976" s="275"/>
      <c r="W976" s="275"/>
      <c r="X976" s="273"/>
      <c r="Y976" s="274"/>
      <c r="Z976" s="275"/>
      <c r="AA976" s="275"/>
      <c r="AB976" s="273"/>
      <c r="AC976" s="274"/>
      <c r="AD976" s="275"/>
      <c r="AE976" s="275"/>
      <c r="AF976" s="279"/>
      <c r="AG976" s="274"/>
      <c r="AH976" s="275"/>
      <c r="AI976" s="275"/>
      <c r="AJ976" s="273"/>
      <c r="AK976" s="274"/>
      <c r="AL976" s="275"/>
      <c r="AM976" s="275"/>
      <c r="AN976" s="273"/>
      <c r="AO976" s="274"/>
      <c r="AP976" s="275"/>
      <c r="AQ976" s="275"/>
      <c r="AR976" s="273"/>
      <c r="AS976" s="274"/>
      <c r="AT976" s="275"/>
      <c r="AU976" s="275"/>
      <c r="AV976" s="273"/>
      <c r="AW976" s="274"/>
      <c r="AX976" s="275"/>
      <c r="AY976" s="275"/>
      <c r="AZ976" s="273"/>
      <c r="BA976" s="274"/>
      <c r="BB976" s="275"/>
      <c r="BC976" s="275"/>
      <c r="BD976" s="273"/>
      <c r="BE976" s="274"/>
      <c r="BF976" s="275"/>
      <c r="BG976" s="275"/>
    </row>
    <row r="977">
      <c r="D977" s="273"/>
      <c r="E977" s="274"/>
      <c r="F977" s="275"/>
      <c r="G977" s="275"/>
      <c r="H977" s="273"/>
      <c r="I977" s="274"/>
      <c r="J977" s="275"/>
      <c r="K977" s="275"/>
      <c r="L977" s="273"/>
      <c r="M977" s="274"/>
      <c r="N977" s="275"/>
      <c r="O977" s="275"/>
      <c r="P977" s="273"/>
      <c r="Q977" s="274"/>
      <c r="R977" s="275"/>
      <c r="S977" s="278"/>
      <c r="T977" s="273"/>
      <c r="U977" s="274"/>
      <c r="V977" s="275"/>
      <c r="W977" s="275"/>
      <c r="X977" s="273"/>
      <c r="Y977" s="274"/>
      <c r="Z977" s="275"/>
      <c r="AA977" s="275"/>
      <c r="AB977" s="273"/>
      <c r="AC977" s="274"/>
      <c r="AD977" s="275"/>
      <c r="AE977" s="275"/>
      <c r="AF977" s="279"/>
      <c r="AG977" s="274"/>
      <c r="AH977" s="275"/>
      <c r="AI977" s="275"/>
      <c r="AJ977" s="273"/>
      <c r="AK977" s="274"/>
      <c r="AL977" s="275"/>
      <c r="AM977" s="275"/>
      <c r="AN977" s="273"/>
      <c r="AO977" s="274"/>
      <c r="AP977" s="275"/>
      <c r="AQ977" s="275"/>
      <c r="AR977" s="273"/>
      <c r="AS977" s="274"/>
      <c r="AT977" s="275"/>
      <c r="AU977" s="275"/>
      <c r="AV977" s="273"/>
      <c r="AW977" s="274"/>
      <c r="AX977" s="275"/>
      <c r="AY977" s="275"/>
      <c r="AZ977" s="273"/>
      <c r="BA977" s="274"/>
      <c r="BB977" s="275"/>
      <c r="BC977" s="275"/>
      <c r="BD977" s="273"/>
      <c r="BE977" s="274"/>
      <c r="BF977" s="275"/>
      <c r="BG977" s="275"/>
    </row>
    <row r="978">
      <c r="D978" s="273"/>
      <c r="E978" s="274"/>
      <c r="F978" s="275"/>
      <c r="G978" s="275"/>
      <c r="H978" s="273"/>
      <c r="I978" s="274"/>
      <c r="J978" s="275"/>
      <c r="K978" s="275"/>
      <c r="L978" s="273"/>
      <c r="M978" s="274"/>
      <c r="N978" s="275"/>
      <c r="O978" s="275"/>
      <c r="P978" s="273"/>
      <c r="Q978" s="274"/>
      <c r="R978" s="275"/>
      <c r="S978" s="278"/>
      <c r="T978" s="273"/>
      <c r="U978" s="274"/>
      <c r="V978" s="275"/>
      <c r="W978" s="275"/>
      <c r="X978" s="273"/>
      <c r="Y978" s="274"/>
      <c r="Z978" s="275"/>
      <c r="AA978" s="275"/>
      <c r="AB978" s="273"/>
      <c r="AC978" s="274"/>
      <c r="AD978" s="275"/>
      <c r="AE978" s="275"/>
      <c r="AF978" s="279"/>
      <c r="AG978" s="274"/>
      <c r="AH978" s="275"/>
      <c r="AI978" s="275"/>
      <c r="AJ978" s="273"/>
      <c r="AK978" s="274"/>
      <c r="AL978" s="275"/>
      <c r="AM978" s="275"/>
      <c r="AN978" s="273"/>
      <c r="AO978" s="274"/>
      <c r="AP978" s="275"/>
      <c r="AQ978" s="275"/>
      <c r="AR978" s="273"/>
      <c r="AS978" s="274"/>
      <c r="AT978" s="275"/>
      <c r="AU978" s="275"/>
      <c r="AV978" s="273"/>
      <c r="AW978" s="274"/>
      <c r="AX978" s="275"/>
      <c r="AY978" s="275"/>
      <c r="AZ978" s="273"/>
      <c r="BA978" s="274"/>
      <c r="BB978" s="275"/>
      <c r="BC978" s="275"/>
      <c r="BD978" s="273"/>
      <c r="BE978" s="274"/>
      <c r="BF978" s="275"/>
      <c r="BG978" s="275"/>
    </row>
    <row r="979">
      <c r="D979" s="273"/>
      <c r="E979" s="274"/>
      <c r="F979" s="275"/>
      <c r="G979" s="275"/>
      <c r="H979" s="273"/>
      <c r="I979" s="274"/>
      <c r="J979" s="275"/>
      <c r="K979" s="275"/>
      <c r="L979" s="273"/>
      <c r="M979" s="274"/>
      <c r="N979" s="275"/>
      <c r="O979" s="275"/>
      <c r="P979" s="273"/>
      <c r="Q979" s="274"/>
      <c r="R979" s="275"/>
      <c r="S979" s="278"/>
      <c r="T979" s="273"/>
      <c r="U979" s="274"/>
      <c r="V979" s="275"/>
      <c r="W979" s="275"/>
      <c r="X979" s="273"/>
      <c r="Y979" s="274"/>
      <c r="Z979" s="275"/>
      <c r="AA979" s="275"/>
      <c r="AB979" s="273"/>
      <c r="AC979" s="274"/>
      <c r="AD979" s="275"/>
      <c r="AE979" s="275"/>
      <c r="AF979" s="279"/>
      <c r="AG979" s="274"/>
      <c r="AH979" s="275"/>
      <c r="AI979" s="275"/>
      <c r="AJ979" s="273"/>
      <c r="AK979" s="274"/>
      <c r="AL979" s="275"/>
      <c r="AM979" s="275"/>
      <c r="AN979" s="273"/>
      <c r="AO979" s="274"/>
      <c r="AP979" s="275"/>
      <c r="AQ979" s="275"/>
      <c r="AR979" s="273"/>
      <c r="AS979" s="274"/>
      <c r="AT979" s="275"/>
      <c r="AU979" s="275"/>
      <c r="AV979" s="273"/>
      <c r="AW979" s="274"/>
      <c r="AX979" s="275"/>
      <c r="AY979" s="275"/>
      <c r="AZ979" s="273"/>
      <c r="BA979" s="274"/>
      <c r="BB979" s="275"/>
      <c r="BC979" s="275"/>
      <c r="BD979" s="273"/>
      <c r="BE979" s="274"/>
      <c r="BF979" s="275"/>
      <c r="BG979" s="275"/>
    </row>
    <row r="980">
      <c r="D980" s="273"/>
      <c r="E980" s="274"/>
      <c r="F980" s="275"/>
      <c r="G980" s="275"/>
      <c r="H980" s="273"/>
      <c r="I980" s="274"/>
      <c r="J980" s="275"/>
      <c r="K980" s="275"/>
      <c r="L980" s="273"/>
      <c r="M980" s="274"/>
      <c r="N980" s="275"/>
      <c r="O980" s="275"/>
      <c r="P980" s="273"/>
      <c r="Q980" s="274"/>
      <c r="R980" s="275"/>
      <c r="S980" s="278"/>
      <c r="T980" s="273"/>
      <c r="U980" s="274"/>
      <c r="V980" s="275"/>
      <c r="W980" s="275"/>
      <c r="X980" s="273"/>
      <c r="Y980" s="274"/>
      <c r="Z980" s="275"/>
      <c r="AA980" s="275"/>
      <c r="AB980" s="273"/>
      <c r="AC980" s="274"/>
      <c r="AD980" s="275"/>
      <c r="AE980" s="275"/>
      <c r="AF980" s="279"/>
      <c r="AG980" s="274"/>
      <c r="AH980" s="275"/>
      <c r="AI980" s="275"/>
      <c r="AJ980" s="273"/>
      <c r="AK980" s="274"/>
      <c r="AL980" s="275"/>
      <c r="AM980" s="275"/>
      <c r="AN980" s="273"/>
      <c r="AO980" s="274"/>
      <c r="AP980" s="275"/>
      <c r="AQ980" s="275"/>
      <c r="AR980" s="273"/>
      <c r="AS980" s="274"/>
      <c r="AT980" s="275"/>
      <c r="AU980" s="275"/>
      <c r="AV980" s="273"/>
      <c r="AW980" s="274"/>
      <c r="AX980" s="275"/>
      <c r="AY980" s="275"/>
      <c r="AZ980" s="273"/>
      <c r="BA980" s="274"/>
      <c r="BB980" s="275"/>
      <c r="BC980" s="275"/>
      <c r="BD980" s="273"/>
      <c r="BE980" s="274"/>
      <c r="BF980" s="275"/>
      <c r="BG980" s="275"/>
    </row>
    <row r="981">
      <c r="D981" s="273"/>
      <c r="E981" s="274"/>
      <c r="F981" s="275"/>
      <c r="G981" s="275"/>
      <c r="H981" s="273"/>
      <c r="I981" s="274"/>
      <c r="J981" s="275"/>
      <c r="K981" s="275"/>
      <c r="L981" s="273"/>
      <c r="M981" s="274"/>
      <c r="N981" s="275"/>
      <c r="O981" s="275"/>
      <c r="P981" s="273"/>
      <c r="Q981" s="274"/>
      <c r="R981" s="275"/>
      <c r="S981" s="278"/>
      <c r="T981" s="273"/>
      <c r="U981" s="274"/>
      <c r="V981" s="275"/>
      <c r="W981" s="275"/>
      <c r="X981" s="273"/>
      <c r="Y981" s="274"/>
      <c r="Z981" s="275"/>
      <c r="AA981" s="275"/>
      <c r="AB981" s="273"/>
      <c r="AC981" s="274"/>
      <c r="AD981" s="275"/>
      <c r="AE981" s="275"/>
      <c r="AF981" s="279"/>
      <c r="AG981" s="274"/>
      <c r="AH981" s="275"/>
      <c r="AI981" s="275"/>
      <c r="AJ981" s="273"/>
      <c r="AK981" s="274"/>
      <c r="AL981" s="275"/>
      <c r="AM981" s="275"/>
      <c r="AN981" s="273"/>
      <c r="AO981" s="274"/>
      <c r="AP981" s="275"/>
      <c r="AQ981" s="275"/>
      <c r="AR981" s="273"/>
      <c r="AS981" s="274"/>
      <c r="AT981" s="275"/>
      <c r="AU981" s="275"/>
      <c r="AV981" s="273"/>
      <c r="AW981" s="274"/>
      <c r="AX981" s="275"/>
      <c r="AY981" s="275"/>
      <c r="AZ981" s="273"/>
      <c r="BA981" s="274"/>
      <c r="BB981" s="275"/>
      <c r="BC981" s="275"/>
      <c r="BD981" s="273"/>
      <c r="BE981" s="274"/>
      <c r="BF981" s="275"/>
      <c r="BG981" s="275"/>
    </row>
    <row r="982">
      <c r="D982" s="273"/>
      <c r="E982" s="274"/>
      <c r="F982" s="275"/>
      <c r="G982" s="275"/>
      <c r="H982" s="273"/>
      <c r="I982" s="274"/>
      <c r="J982" s="275"/>
      <c r="K982" s="275"/>
      <c r="L982" s="273"/>
      <c r="M982" s="274"/>
      <c r="N982" s="275"/>
      <c r="O982" s="275"/>
      <c r="P982" s="273"/>
      <c r="Q982" s="274"/>
      <c r="R982" s="275"/>
      <c r="S982" s="278"/>
      <c r="T982" s="273"/>
      <c r="U982" s="274"/>
      <c r="V982" s="275"/>
      <c r="W982" s="275"/>
      <c r="X982" s="273"/>
      <c r="Y982" s="274"/>
      <c r="Z982" s="275"/>
      <c r="AA982" s="275"/>
      <c r="AB982" s="273"/>
      <c r="AC982" s="274"/>
      <c r="AD982" s="275"/>
      <c r="AE982" s="275"/>
      <c r="AF982" s="279"/>
      <c r="AG982" s="274"/>
      <c r="AH982" s="275"/>
      <c r="AI982" s="275"/>
      <c r="AJ982" s="273"/>
      <c r="AK982" s="274"/>
      <c r="AL982" s="275"/>
      <c r="AM982" s="275"/>
      <c r="AN982" s="273"/>
      <c r="AO982" s="274"/>
      <c r="AP982" s="275"/>
      <c r="AQ982" s="275"/>
      <c r="AR982" s="273"/>
      <c r="AS982" s="274"/>
      <c r="AT982" s="275"/>
      <c r="AU982" s="275"/>
      <c r="AV982" s="273"/>
      <c r="AW982" s="274"/>
      <c r="AX982" s="275"/>
      <c r="AY982" s="275"/>
      <c r="AZ982" s="273"/>
      <c r="BA982" s="274"/>
      <c r="BB982" s="275"/>
      <c r="BC982" s="275"/>
      <c r="BD982" s="273"/>
      <c r="BE982" s="274"/>
      <c r="BF982" s="275"/>
      <c r="BG982" s="275"/>
    </row>
    <row r="983">
      <c r="D983" s="273"/>
      <c r="E983" s="274"/>
      <c r="F983" s="275"/>
      <c r="G983" s="275"/>
      <c r="H983" s="273"/>
      <c r="I983" s="274"/>
      <c r="J983" s="275"/>
      <c r="K983" s="275"/>
      <c r="L983" s="273"/>
      <c r="M983" s="274"/>
      <c r="N983" s="275"/>
      <c r="O983" s="275"/>
      <c r="P983" s="273"/>
      <c r="Q983" s="274"/>
      <c r="R983" s="275"/>
      <c r="S983" s="278"/>
      <c r="T983" s="273"/>
      <c r="U983" s="274"/>
      <c r="V983" s="275"/>
      <c r="W983" s="275"/>
      <c r="X983" s="273"/>
      <c r="Y983" s="274"/>
      <c r="Z983" s="275"/>
      <c r="AA983" s="275"/>
      <c r="AB983" s="273"/>
      <c r="AC983" s="274"/>
      <c r="AD983" s="275"/>
      <c r="AE983" s="275"/>
      <c r="AF983" s="279"/>
      <c r="AG983" s="274"/>
      <c r="AH983" s="275"/>
      <c r="AI983" s="275"/>
      <c r="AJ983" s="273"/>
      <c r="AK983" s="274"/>
      <c r="AL983" s="275"/>
      <c r="AM983" s="275"/>
      <c r="AN983" s="273"/>
      <c r="AO983" s="274"/>
      <c r="AP983" s="275"/>
      <c r="AQ983" s="275"/>
      <c r="AR983" s="273"/>
      <c r="AS983" s="274"/>
      <c r="AT983" s="275"/>
      <c r="AU983" s="275"/>
      <c r="AV983" s="273"/>
      <c r="AW983" s="274"/>
      <c r="AX983" s="275"/>
      <c r="AY983" s="275"/>
      <c r="AZ983" s="273"/>
      <c r="BA983" s="274"/>
      <c r="BB983" s="275"/>
      <c r="BC983" s="275"/>
      <c r="BD983" s="273"/>
      <c r="BE983" s="274"/>
      <c r="BF983" s="275"/>
      <c r="BG983" s="275"/>
    </row>
    <row r="984">
      <c r="D984" s="273"/>
      <c r="E984" s="274"/>
      <c r="F984" s="275"/>
      <c r="G984" s="275"/>
      <c r="H984" s="273"/>
      <c r="I984" s="274"/>
      <c r="J984" s="275"/>
      <c r="K984" s="275"/>
      <c r="L984" s="273"/>
      <c r="M984" s="274"/>
      <c r="N984" s="275"/>
      <c r="O984" s="275"/>
      <c r="P984" s="273"/>
      <c r="Q984" s="274"/>
      <c r="R984" s="275"/>
      <c r="S984" s="278"/>
      <c r="T984" s="273"/>
      <c r="U984" s="274"/>
      <c r="V984" s="275"/>
      <c r="W984" s="275"/>
      <c r="X984" s="273"/>
      <c r="Y984" s="274"/>
      <c r="Z984" s="275"/>
      <c r="AA984" s="275"/>
      <c r="AB984" s="273"/>
      <c r="AC984" s="274"/>
      <c r="AD984" s="275"/>
      <c r="AE984" s="275"/>
      <c r="AF984" s="279"/>
      <c r="AG984" s="274"/>
      <c r="AH984" s="275"/>
      <c r="AI984" s="275"/>
      <c r="AJ984" s="273"/>
      <c r="AK984" s="274"/>
      <c r="AL984" s="275"/>
      <c r="AM984" s="275"/>
      <c r="AN984" s="273"/>
      <c r="AO984" s="274"/>
      <c r="AP984" s="275"/>
      <c r="AQ984" s="275"/>
      <c r="AR984" s="273"/>
      <c r="AS984" s="274"/>
      <c r="AT984" s="275"/>
      <c r="AU984" s="275"/>
      <c r="AV984" s="273"/>
      <c r="AW984" s="274"/>
      <c r="AX984" s="275"/>
      <c r="AY984" s="275"/>
      <c r="AZ984" s="273"/>
      <c r="BA984" s="274"/>
      <c r="BB984" s="275"/>
      <c r="BC984" s="275"/>
      <c r="BD984" s="273"/>
      <c r="BE984" s="274"/>
      <c r="BF984" s="275"/>
      <c r="BG984" s="275"/>
    </row>
    <row r="985">
      <c r="D985" s="273"/>
      <c r="E985" s="274"/>
      <c r="F985" s="275"/>
      <c r="G985" s="275"/>
      <c r="H985" s="273"/>
      <c r="I985" s="274"/>
      <c r="J985" s="275"/>
      <c r="K985" s="275"/>
      <c r="L985" s="273"/>
      <c r="M985" s="274"/>
      <c r="N985" s="275"/>
      <c r="O985" s="275"/>
      <c r="P985" s="273"/>
      <c r="Q985" s="274"/>
      <c r="R985" s="275"/>
      <c r="S985" s="278"/>
      <c r="T985" s="273"/>
      <c r="U985" s="274"/>
      <c r="V985" s="275"/>
      <c r="W985" s="275"/>
      <c r="X985" s="273"/>
      <c r="Y985" s="274"/>
      <c r="Z985" s="275"/>
      <c r="AA985" s="275"/>
      <c r="AB985" s="273"/>
      <c r="AC985" s="274"/>
      <c r="AD985" s="275"/>
      <c r="AE985" s="275"/>
      <c r="AF985" s="279"/>
      <c r="AG985" s="274"/>
      <c r="AH985" s="275"/>
      <c r="AI985" s="275"/>
      <c r="AJ985" s="273"/>
      <c r="AK985" s="274"/>
      <c r="AL985" s="275"/>
      <c r="AM985" s="275"/>
      <c r="AN985" s="273"/>
      <c r="AO985" s="274"/>
      <c r="AP985" s="275"/>
      <c r="AQ985" s="275"/>
      <c r="AR985" s="273"/>
      <c r="AS985" s="274"/>
      <c r="AT985" s="275"/>
      <c r="AU985" s="275"/>
      <c r="AV985" s="273"/>
      <c r="AW985" s="274"/>
      <c r="AX985" s="275"/>
      <c r="AY985" s="275"/>
      <c r="AZ985" s="273"/>
      <c r="BA985" s="274"/>
      <c r="BB985" s="275"/>
      <c r="BC985" s="275"/>
      <c r="BD985" s="273"/>
      <c r="BE985" s="274"/>
      <c r="BF985" s="275"/>
      <c r="BG985" s="275"/>
    </row>
    <row r="986">
      <c r="D986" s="273"/>
      <c r="E986" s="274"/>
      <c r="F986" s="275"/>
      <c r="G986" s="275"/>
      <c r="H986" s="273"/>
      <c r="I986" s="274"/>
      <c r="J986" s="275"/>
      <c r="K986" s="275"/>
      <c r="L986" s="273"/>
      <c r="M986" s="274"/>
      <c r="N986" s="275"/>
      <c r="O986" s="275"/>
      <c r="P986" s="273"/>
      <c r="Q986" s="274"/>
      <c r="R986" s="275"/>
      <c r="S986" s="278"/>
      <c r="T986" s="273"/>
      <c r="U986" s="274"/>
      <c r="V986" s="275"/>
      <c r="W986" s="275"/>
      <c r="X986" s="273"/>
      <c r="Y986" s="274"/>
      <c r="Z986" s="275"/>
      <c r="AA986" s="275"/>
      <c r="AB986" s="273"/>
      <c r="AC986" s="274"/>
      <c r="AD986" s="275"/>
      <c r="AE986" s="275"/>
      <c r="AF986" s="279"/>
      <c r="AG986" s="274"/>
      <c r="AH986" s="275"/>
      <c r="AI986" s="275"/>
      <c r="AJ986" s="273"/>
      <c r="AK986" s="274"/>
      <c r="AL986" s="275"/>
      <c r="AM986" s="275"/>
      <c r="AN986" s="273"/>
      <c r="AO986" s="274"/>
      <c r="AP986" s="275"/>
      <c r="AQ986" s="275"/>
      <c r="AR986" s="273"/>
      <c r="AS986" s="274"/>
      <c r="AT986" s="275"/>
      <c r="AU986" s="275"/>
      <c r="AV986" s="273"/>
      <c r="AW986" s="274"/>
      <c r="AX986" s="275"/>
      <c r="AY986" s="275"/>
      <c r="AZ986" s="273"/>
      <c r="BA986" s="274"/>
      <c r="BB986" s="275"/>
      <c r="BC986" s="275"/>
      <c r="BD986" s="273"/>
      <c r="BE986" s="274"/>
      <c r="BF986" s="275"/>
      <c r="BG986" s="275"/>
    </row>
    <row r="987">
      <c r="D987" s="273"/>
      <c r="E987" s="274"/>
      <c r="F987" s="275"/>
      <c r="G987" s="275"/>
      <c r="H987" s="273"/>
      <c r="I987" s="274"/>
      <c r="J987" s="275"/>
      <c r="K987" s="275"/>
      <c r="L987" s="273"/>
      <c r="M987" s="274"/>
      <c r="N987" s="275"/>
      <c r="O987" s="275"/>
      <c r="P987" s="273"/>
      <c r="Q987" s="274"/>
      <c r="R987" s="275"/>
      <c r="S987" s="278"/>
      <c r="T987" s="273"/>
      <c r="U987" s="274"/>
      <c r="V987" s="275"/>
      <c r="W987" s="275"/>
      <c r="X987" s="273"/>
      <c r="Y987" s="274"/>
      <c r="Z987" s="275"/>
      <c r="AA987" s="275"/>
      <c r="AB987" s="273"/>
      <c r="AC987" s="274"/>
      <c r="AD987" s="275"/>
      <c r="AE987" s="275"/>
      <c r="AF987" s="279"/>
      <c r="AG987" s="274"/>
      <c r="AH987" s="275"/>
      <c r="AI987" s="275"/>
      <c r="AJ987" s="273"/>
      <c r="AK987" s="274"/>
      <c r="AL987" s="275"/>
      <c r="AM987" s="275"/>
      <c r="AN987" s="273"/>
      <c r="AO987" s="274"/>
      <c r="AP987" s="275"/>
      <c r="AQ987" s="275"/>
      <c r="AR987" s="273"/>
      <c r="AS987" s="274"/>
      <c r="AT987" s="275"/>
      <c r="AU987" s="275"/>
      <c r="AV987" s="273"/>
      <c r="AW987" s="274"/>
      <c r="AX987" s="275"/>
      <c r="AY987" s="275"/>
      <c r="AZ987" s="273"/>
      <c r="BA987" s="274"/>
      <c r="BB987" s="275"/>
      <c r="BC987" s="275"/>
      <c r="BD987" s="273"/>
      <c r="BE987" s="274"/>
      <c r="BF987" s="275"/>
      <c r="BG987" s="275"/>
    </row>
    <row r="988">
      <c r="D988" s="273"/>
      <c r="E988" s="274"/>
      <c r="F988" s="275"/>
      <c r="G988" s="275"/>
      <c r="H988" s="273"/>
      <c r="I988" s="274"/>
      <c r="J988" s="275"/>
      <c r="K988" s="275"/>
      <c r="L988" s="273"/>
      <c r="M988" s="274"/>
      <c r="N988" s="275"/>
      <c r="O988" s="275"/>
      <c r="P988" s="273"/>
      <c r="Q988" s="274"/>
      <c r="R988" s="275"/>
      <c r="S988" s="278"/>
      <c r="T988" s="273"/>
      <c r="U988" s="274"/>
      <c r="V988" s="275"/>
      <c r="W988" s="275"/>
      <c r="X988" s="273"/>
      <c r="Y988" s="274"/>
      <c r="Z988" s="275"/>
      <c r="AA988" s="275"/>
      <c r="AB988" s="273"/>
      <c r="AC988" s="274"/>
      <c r="AD988" s="275"/>
      <c r="AE988" s="275"/>
      <c r="AF988" s="279"/>
      <c r="AG988" s="274"/>
      <c r="AH988" s="275"/>
      <c r="AI988" s="275"/>
      <c r="AJ988" s="273"/>
      <c r="AK988" s="274"/>
      <c r="AL988" s="275"/>
      <c r="AM988" s="275"/>
      <c r="AN988" s="273"/>
      <c r="AO988" s="274"/>
      <c r="AP988" s="275"/>
      <c r="AQ988" s="275"/>
      <c r="AR988" s="273"/>
      <c r="AS988" s="274"/>
      <c r="AT988" s="275"/>
      <c r="AU988" s="275"/>
      <c r="AV988" s="273"/>
      <c r="AW988" s="274"/>
      <c r="AX988" s="275"/>
      <c r="AY988" s="275"/>
      <c r="AZ988" s="273"/>
      <c r="BA988" s="274"/>
      <c r="BB988" s="275"/>
      <c r="BC988" s="275"/>
      <c r="BD988" s="273"/>
      <c r="BE988" s="274"/>
      <c r="BF988" s="275"/>
      <c r="BG988" s="275"/>
    </row>
    <row r="989">
      <c r="D989" s="273"/>
      <c r="E989" s="274"/>
      <c r="F989" s="275"/>
      <c r="G989" s="275"/>
      <c r="H989" s="273"/>
      <c r="I989" s="274"/>
      <c r="J989" s="275"/>
      <c r="K989" s="275"/>
      <c r="L989" s="273"/>
      <c r="M989" s="274"/>
      <c r="N989" s="275"/>
      <c r="O989" s="275"/>
      <c r="P989" s="273"/>
      <c r="Q989" s="274"/>
      <c r="R989" s="275"/>
      <c r="S989" s="278"/>
      <c r="T989" s="273"/>
      <c r="U989" s="274"/>
      <c r="V989" s="275"/>
      <c r="W989" s="275"/>
      <c r="X989" s="273"/>
      <c r="Y989" s="274"/>
      <c r="Z989" s="275"/>
      <c r="AA989" s="275"/>
      <c r="AB989" s="273"/>
      <c r="AC989" s="274"/>
      <c r="AD989" s="275"/>
      <c r="AE989" s="275"/>
      <c r="AF989" s="279"/>
      <c r="AG989" s="274"/>
      <c r="AH989" s="275"/>
      <c r="AI989" s="275"/>
      <c r="AJ989" s="273"/>
      <c r="AK989" s="274"/>
      <c r="AL989" s="275"/>
      <c r="AM989" s="275"/>
      <c r="AN989" s="273"/>
      <c r="AO989" s="274"/>
      <c r="AP989" s="275"/>
      <c r="AQ989" s="275"/>
      <c r="AR989" s="273"/>
      <c r="AS989" s="274"/>
      <c r="AT989" s="275"/>
      <c r="AU989" s="275"/>
      <c r="AV989" s="273"/>
      <c r="AW989" s="274"/>
      <c r="AX989" s="275"/>
      <c r="AY989" s="275"/>
      <c r="AZ989" s="273"/>
      <c r="BA989" s="274"/>
      <c r="BB989" s="275"/>
      <c r="BC989" s="275"/>
      <c r="BD989" s="273"/>
      <c r="BE989" s="274"/>
      <c r="BF989" s="275"/>
      <c r="BG989" s="275"/>
    </row>
    <row r="990">
      <c r="D990" s="273"/>
      <c r="E990" s="274"/>
      <c r="F990" s="275"/>
      <c r="G990" s="275"/>
      <c r="H990" s="273"/>
      <c r="I990" s="274"/>
      <c r="J990" s="275"/>
      <c r="K990" s="275"/>
      <c r="L990" s="273"/>
      <c r="M990" s="274"/>
      <c r="N990" s="275"/>
      <c r="O990" s="275"/>
      <c r="P990" s="273"/>
      <c r="Q990" s="274"/>
      <c r="R990" s="275"/>
      <c r="S990" s="278"/>
      <c r="T990" s="273"/>
      <c r="U990" s="274"/>
      <c r="V990" s="275"/>
      <c r="W990" s="275"/>
      <c r="X990" s="273"/>
      <c r="Y990" s="274"/>
      <c r="Z990" s="275"/>
      <c r="AA990" s="275"/>
      <c r="AB990" s="273"/>
      <c r="AC990" s="274"/>
      <c r="AD990" s="275"/>
      <c r="AE990" s="275"/>
      <c r="AF990" s="279"/>
      <c r="AG990" s="274"/>
      <c r="AH990" s="275"/>
      <c r="AI990" s="275"/>
      <c r="AJ990" s="273"/>
      <c r="AK990" s="274"/>
      <c r="AL990" s="275"/>
      <c r="AM990" s="275"/>
      <c r="AN990" s="273"/>
      <c r="AO990" s="274"/>
      <c r="AP990" s="275"/>
      <c r="AQ990" s="275"/>
      <c r="AR990" s="273"/>
      <c r="AS990" s="274"/>
      <c r="AT990" s="275"/>
      <c r="AU990" s="275"/>
      <c r="AV990" s="273"/>
      <c r="AW990" s="274"/>
      <c r="AX990" s="275"/>
      <c r="AY990" s="275"/>
      <c r="AZ990" s="273"/>
      <c r="BA990" s="274"/>
      <c r="BB990" s="275"/>
      <c r="BC990" s="275"/>
      <c r="BD990" s="273"/>
      <c r="BE990" s="274"/>
      <c r="BF990" s="275"/>
      <c r="BG990" s="275"/>
    </row>
    <row r="991">
      <c r="D991" s="273"/>
      <c r="E991" s="274"/>
      <c r="F991" s="275"/>
      <c r="G991" s="275"/>
      <c r="H991" s="273"/>
      <c r="I991" s="274"/>
      <c r="J991" s="275"/>
      <c r="K991" s="275"/>
      <c r="L991" s="273"/>
      <c r="M991" s="274"/>
      <c r="N991" s="275"/>
      <c r="O991" s="275"/>
      <c r="P991" s="273"/>
      <c r="Q991" s="274"/>
      <c r="R991" s="275"/>
      <c r="S991" s="278"/>
      <c r="T991" s="273"/>
      <c r="U991" s="274"/>
      <c r="V991" s="275"/>
      <c r="W991" s="275"/>
      <c r="X991" s="273"/>
      <c r="Y991" s="274"/>
      <c r="Z991" s="275"/>
      <c r="AA991" s="275"/>
      <c r="AB991" s="273"/>
      <c r="AC991" s="274"/>
      <c r="AD991" s="275"/>
      <c r="AE991" s="275"/>
      <c r="AF991" s="279"/>
      <c r="AG991" s="274"/>
      <c r="AH991" s="275"/>
      <c r="AI991" s="275"/>
      <c r="AJ991" s="273"/>
      <c r="AK991" s="274"/>
      <c r="AL991" s="275"/>
      <c r="AM991" s="275"/>
      <c r="AN991" s="273"/>
      <c r="AO991" s="274"/>
      <c r="AP991" s="275"/>
      <c r="AQ991" s="275"/>
      <c r="AR991" s="273"/>
      <c r="AS991" s="274"/>
      <c r="AT991" s="275"/>
      <c r="AU991" s="275"/>
      <c r="AV991" s="273"/>
      <c r="AW991" s="274"/>
      <c r="AX991" s="275"/>
      <c r="AY991" s="275"/>
      <c r="AZ991" s="273"/>
      <c r="BA991" s="274"/>
      <c r="BB991" s="275"/>
      <c r="BC991" s="275"/>
      <c r="BD991" s="273"/>
      <c r="BE991" s="274"/>
      <c r="BF991" s="275"/>
      <c r="BG991" s="275"/>
    </row>
    <row r="992">
      <c r="D992" s="273"/>
      <c r="E992" s="274"/>
      <c r="F992" s="275"/>
      <c r="G992" s="275"/>
      <c r="H992" s="273"/>
      <c r="I992" s="274"/>
      <c r="J992" s="275"/>
      <c r="K992" s="275"/>
      <c r="L992" s="273"/>
      <c r="M992" s="274"/>
      <c r="N992" s="275"/>
      <c r="O992" s="275"/>
      <c r="P992" s="273"/>
      <c r="Q992" s="274"/>
      <c r="R992" s="275"/>
      <c r="S992" s="278"/>
      <c r="T992" s="273"/>
      <c r="U992" s="274"/>
      <c r="V992" s="275"/>
      <c r="W992" s="275"/>
      <c r="X992" s="273"/>
      <c r="Y992" s="274"/>
      <c r="Z992" s="275"/>
      <c r="AA992" s="275"/>
      <c r="AB992" s="273"/>
      <c r="AC992" s="274"/>
      <c r="AD992" s="275"/>
      <c r="AE992" s="275"/>
      <c r="AF992" s="279"/>
      <c r="AG992" s="274"/>
      <c r="AH992" s="275"/>
      <c r="AI992" s="275"/>
      <c r="AJ992" s="273"/>
      <c r="AK992" s="274"/>
      <c r="AL992" s="275"/>
      <c r="AM992" s="275"/>
      <c r="AN992" s="273"/>
      <c r="AO992" s="274"/>
      <c r="AP992" s="275"/>
      <c r="AQ992" s="275"/>
      <c r="AR992" s="273"/>
      <c r="AS992" s="274"/>
      <c r="AT992" s="275"/>
      <c r="AU992" s="275"/>
      <c r="AV992" s="273"/>
      <c r="AW992" s="274"/>
      <c r="AX992" s="275"/>
      <c r="AY992" s="275"/>
      <c r="AZ992" s="273"/>
      <c r="BA992" s="274"/>
      <c r="BB992" s="275"/>
      <c r="BC992" s="275"/>
      <c r="BD992" s="273"/>
      <c r="BE992" s="274"/>
      <c r="BF992" s="275"/>
      <c r="BG992" s="275"/>
    </row>
    <row r="993">
      <c r="D993" s="273"/>
      <c r="E993" s="274"/>
      <c r="F993" s="275"/>
      <c r="G993" s="275"/>
      <c r="H993" s="273"/>
      <c r="I993" s="274"/>
      <c r="J993" s="275"/>
      <c r="K993" s="275"/>
      <c r="L993" s="273"/>
      <c r="M993" s="274"/>
      <c r="N993" s="275"/>
      <c r="O993" s="275"/>
      <c r="P993" s="273"/>
      <c r="Q993" s="274"/>
      <c r="R993" s="275"/>
      <c r="S993" s="278"/>
      <c r="T993" s="273"/>
      <c r="U993" s="274"/>
      <c r="V993" s="275"/>
      <c r="W993" s="275"/>
      <c r="X993" s="273"/>
      <c r="Y993" s="274"/>
      <c r="Z993" s="275"/>
      <c r="AA993" s="275"/>
      <c r="AB993" s="273"/>
      <c r="AC993" s="274"/>
      <c r="AD993" s="275"/>
      <c r="AE993" s="275"/>
      <c r="AF993" s="279"/>
      <c r="AG993" s="274"/>
      <c r="AH993" s="275"/>
      <c r="AI993" s="275"/>
      <c r="AJ993" s="273"/>
      <c r="AK993" s="274"/>
      <c r="AL993" s="275"/>
      <c r="AM993" s="275"/>
      <c r="AN993" s="273"/>
      <c r="AO993" s="274"/>
      <c r="AP993" s="275"/>
      <c r="AQ993" s="275"/>
      <c r="AR993" s="273"/>
      <c r="AS993" s="274"/>
      <c r="AT993" s="275"/>
      <c r="AU993" s="275"/>
      <c r="AV993" s="273"/>
      <c r="AW993" s="274"/>
      <c r="AX993" s="275"/>
      <c r="AY993" s="275"/>
      <c r="AZ993" s="273"/>
      <c r="BA993" s="274"/>
      <c r="BB993" s="275"/>
      <c r="BC993" s="275"/>
      <c r="BD993" s="273"/>
      <c r="BE993" s="274"/>
      <c r="BF993" s="275"/>
      <c r="BG993" s="275"/>
    </row>
    <row r="994">
      <c r="D994" s="273"/>
      <c r="E994" s="274"/>
      <c r="F994" s="275"/>
      <c r="G994" s="275"/>
      <c r="H994" s="273"/>
      <c r="I994" s="274"/>
      <c r="J994" s="275"/>
      <c r="K994" s="275"/>
      <c r="L994" s="273"/>
      <c r="M994" s="274"/>
      <c r="N994" s="275"/>
      <c r="O994" s="275"/>
      <c r="P994" s="273"/>
      <c r="Q994" s="274"/>
      <c r="R994" s="275"/>
      <c r="S994" s="278"/>
      <c r="T994" s="273"/>
      <c r="U994" s="274"/>
      <c r="V994" s="275"/>
      <c r="W994" s="275"/>
      <c r="X994" s="273"/>
      <c r="Y994" s="274"/>
      <c r="Z994" s="275"/>
      <c r="AA994" s="275"/>
      <c r="AB994" s="273"/>
      <c r="AC994" s="274"/>
      <c r="AD994" s="275"/>
      <c r="AE994" s="275"/>
      <c r="AF994" s="279"/>
      <c r="AG994" s="274"/>
      <c r="AH994" s="275"/>
      <c r="AI994" s="275"/>
      <c r="AJ994" s="273"/>
      <c r="AK994" s="274"/>
      <c r="AL994" s="275"/>
      <c r="AM994" s="275"/>
      <c r="AN994" s="273"/>
      <c r="AO994" s="274"/>
      <c r="AP994" s="275"/>
      <c r="AQ994" s="275"/>
      <c r="AR994" s="273"/>
      <c r="AS994" s="274"/>
      <c r="AT994" s="275"/>
      <c r="AU994" s="275"/>
      <c r="AV994" s="273"/>
      <c r="AW994" s="274"/>
      <c r="AX994" s="275"/>
      <c r="AY994" s="275"/>
      <c r="AZ994" s="273"/>
      <c r="BA994" s="274"/>
      <c r="BB994" s="275"/>
      <c r="BC994" s="275"/>
      <c r="BD994" s="273"/>
      <c r="BE994" s="274"/>
      <c r="BF994" s="275"/>
      <c r="BG994" s="275"/>
    </row>
    <row r="995">
      <c r="D995" s="273"/>
      <c r="E995" s="274"/>
      <c r="F995" s="275"/>
      <c r="G995" s="275"/>
      <c r="H995" s="273"/>
      <c r="I995" s="274"/>
      <c r="J995" s="275"/>
      <c r="K995" s="275"/>
      <c r="L995" s="273"/>
      <c r="M995" s="274"/>
      <c r="N995" s="275"/>
      <c r="O995" s="275"/>
      <c r="P995" s="273"/>
      <c r="Q995" s="274"/>
      <c r="R995" s="275"/>
      <c r="S995" s="278"/>
      <c r="T995" s="273"/>
      <c r="U995" s="274"/>
      <c r="V995" s="275"/>
      <c r="W995" s="275"/>
      <c r="X995" s="273"/>
      <c r="Y995" s="274"/>
      <c r="Z995" s="275"/>
      <c r="AA995" s="275"/>
      <c r="AB995" s="273"/>
      <c r="AC995" s="274"/>
      <c r="AD995" s="275"/>
      <c r="AE995" s="275"/>
      <c r="AF995" s="279"/>
      <c r="AG995" s="274"/>
      <c r="AH995" s="275"/>
      <c r="AI995" s="275"/>
      <c r="AJ995" s="273"/>
      <c r="AK995" s="274"/>
      <c r="AL995" s="275"/>
      <c r="AM995" s="275"/>
      <c r="AN995" s="273"/>
      <c r="AO995" s="274"/>
      <c r="AP995" s="275"/>
      <c r="AQ995" s="275"/>
      <c r="AR995" s="273"/>
      <c r="AS995" s="274"/>
      <c r="AT995" s="275"/>
      <c r="AU995" s="275"/>
      <c r="AV995" s="273"/>
      <c r="AW995" s="274"/>
      <c r="AX995" s="275"/>
      <c r="AY995" s="275"/>
      <c r="AZ995" s="273"/>
      <c r="BA995" s="274"/>
      <c r="BB995" s="275"/>
      <c r="BC995" s="275"/>
      <c r="BD995" s="273"/>
      <c r="BE995" s="274"/>
      <c r="BF995" s="275"/>
      <c r="BG995" s="275"/>
    </row>
    <row r="996">
      <c r="D996" s="273"/>
      <c r="E996" s="274"/>
      <c r="F996" s="275"/>
      <c r="G996" s="275"/>
      <c r="H996" s="273"/>
      <c r="I996" s="274"/>
      <c r="J996" s="275"/>
      <c r="K996" s="275"/>
      <c r="L996" s="273"/>
      <c r="M996" s="274"/>
      <c r="N996" s="275"/>
      <c r="O996" s="275"/>
      <c r="P996" s="273"/>
      <c r="Q996" s="274"/>
      <c r="R996" s="275"/>
      <c r="S996" s="278"/>
      <c r="T996" s="273"/>
      <c r="U996" s="274"/>
      <c r="V996" s="275"/>
      <c r="W996" s="275"/>
      <c r="X996" s="273"/>
      <c r="Y996" s="274"/>
      <c r="Z996" s="275"/>
      <c r="AA996" s="275"/>
      <c r="AB996" s="273"/>
      <c r="AC996" s="274"/>
      <c r="AD996" s="275"/>
      <c r="AE996" s="275"/>
      <c r="AF996" s="279"/>
      <c r="AG996" s="274"/>
      <c r="AH996" s="275"/>
      <c r="AI996" s="275"/>
      <c r="AJ996" s="273"/>
      <c r="AK996" s="274"/>
      <c r="AL996" s="275"/>
      <c r="AM996" s="275"/>
      <c r="AN996" s="273"/>
      <c r="AO996" s="274"/>
      <c r="AP996" s="275"/>
      <c r="AQ996" s="275"/>
      <c r="AR996" s="273"/>
      <c r="AS996" s="274"/>
      <c r="AT996" s="275"/>
      <c r="AU996" s="275"/>
      <c r="AV996" s="273"/>
      <c r="AW996" s="274"/>
      <c r="AX996" s="275"/>
      <c r="AY996" s="275"/>
      <c r="AZ996" s="273"/>
      <c r="BA996" s="274"/>
      <c r="BB996" s="275"/>
      <c r="BC996" s="275"/>
      <c r="BD996" s="273"/>
      <c r="BE996" s="274"/>
      <c r="BF996" s="275"/>
      <c r="BG996" s="275"/>
    </row>
    <row r="997">
      <c r="D997" s="273"/>
      <c r="E997" s="274"/>
      <c r="F997" s="275"/>
      <c r="G997" s="275"/>
      <c r="H997" s="273"/>
      <c r="I997" s="274"/>
      <c r="J997" s="275"/>
      <c r="K997" s="275"/>
      <c r="L997" s="273"/>
      <c r="M997" s="274"/>
      <c r="N997" s="275"/>
      <c r="O997" s="275"/>
      <c r="P997" s="273"/>
      <c r="Q997" s="274"/>
      <c r="R997" s="275"/>
      <c r="S997" s="278"/>
      <c r="T997" s="273"/>
      <c r="U997" s="274"/>
      <c r="V997" s="275"/>
      <c r="W997" s="275"/>
      <c r="X997" s="273"/>
      <c r="Y997" s="274"/>
      <c r="Z997" s="275"/>
      <c r="AA997" s="275"/>
      <c r="AB997" s="273"/>
      <c r="AC997" s="274"/>
      <c r="AD997" s="275"/>
      <c r="AE997" s="275"/>
      <c r="AF997" s="279"/>
      <c r="AG997" s="274"/>
      <c r="AH997" s="275"/>
      <c r="AI997" s="275"/>
      <c r="AJ997" s="273"/>
      <c r="AK997" s="274"/>
      <c r="AL997" s="275"/>
      <c r="AM997" s="275"/>
      <c r="AN997" s="273"/>
      <c r="AO997" s="274"/>
      <c r="AP997" s="275"/>
      <c r="AQ997" s="275"/>
      <c r="AR997" s="273"/>
      <c r="AS997" s="274"/>
      <c r="AT997" s="275"/>
      <c r="AU997" s="275"/>
      <c r="AV997" s="273"/>
      <c r="AW997" s="274"/>
      <c r="AX997" s="275"/>
      <c r="AY997" s="275"/>
      <c r="AZ997" s="273"/>
      <c r="BA997" s="274"/>
      <c r="BB997" s="275"/>
      <c r="BC997" s="275"/>
      <c r="BD997" s="273"/>
      <c r="BE997" s="274"/>
      <c r="BF997" s="275"/>
      <c r="BG997" s="275"/>
    </row>
    <row r="998">
      <c r="D998" s="273"/>
      <c r="E998" s="274"/>
      <c r="F998" s="275"/>
      <c r="G998" s="275"/>
      <c r="H998" s="273"/>
      <c r="I998" s="274"/>
      <c r="J998" s="275"/>
      <c r="K998" s="275"/>
      <c r="L998" s="273"/>
      <c r="M998" s="274"/>
      <c r="N998" s="275"/>
      <c r="O998" s="275"/>
      <c r="P998" s="273"/>
      <c r="Q998" s="274"/>
      <c r="R998" s="275"/>
      <c r="S998" s="278"/>
      <c r="T998" s="273"/>
      <c r="U998" s="274"/>
      <c r="V998" s="275"/>
      <c r="W998" s="275"/>
      <c r="X998" s="273"/>
      <c r="Y998" s="274"/>
      <c r="Z998" s="275"/>
      <c r="AA998" s="275"/>
      <c r="AB998" s="273"/>
      <c r="AC998" s="274"/>
      <c r="AD998" s="275"/>
      <c r="AE998" s="275"/>
      <c r="AF998" s="279"/>
      <c r="AG998" s="274"/>
      <c r="AH998" s="275"/>
      <c r="AI998" s="275"/>
      <c r="AJ998" s="273"/>
      <c r="AK998" s="274"/>
      <c r="AL998" s="275"/>
      <c r="AM998" s="275"/>
      <c r="AN998" s="273"/>
      <c r="AO998" s="274"/>
      <c r="AP998" s="275"/>
      <c r="AQ998" s="275"/>
      <c r="AR998" s="273"/>
      <c r="AS998" s="274"/>
      <c r="AT998" s="275"/>
      <c r="AU998" s="275"/>
      <c r="AV998" s="273"/>
      <c r="AW998" s="274"/>
      <c r="AX998" s="275"/>
      <c r="AY998" s="275"/>
      <c r="AZ998" s="273"/>
      <c r="BA998" s="274"/>
      <c r="BB998" s="275"/>
      <c r="BC998" s="275"/>
      <c r="BD998" s="273"/>
      <c r="BE998" s="274"/>
      <c r="BF998" s="275"/>
      <c r="BG998" s="275"/>
    </row>
    <row r="999">
      <c r="D999" s="273"/>
      <c r="E999" s="274"/>
      <c r="F999" s="275"/>
      <c r="G999" s="275"/>
      <c r="H999" s="273"/>
      <c r="I999" s="274"/>
      <c r="J999" s="275"/>
      <c r="K999" s="275"/>
      <c r="L999" s="273"/>
      <c r="M999" s="274"/>
      <c r="N999" s="275"/>
      <c r="O999" s="275"/>
      <c r="P999" s="273"/>
      <c r="Q999" s="274"/>
      <c r="R999" s="275"/>
      <c r="S999" s="278"/>
      <c r="T999" s="273"/>
      <c r="U999" s="274"/>
      <c r="V999" s="275"/>
      <c r="W999" s="275"/>
      <c r="X999" s="273"/>
      <c r="Y999" s="274"/>
      <c r="Z999" s="275"/>
      <c r="AA999" s="275"/>
      <c r="AB999" s="273"/>
      <c r="AC999" s="274"/>
      <c r="AD999" s="275"/>
      <c r="AE999" s="275"/>
      <c r="AF999" s="279"/>
      <c r="AG999" s="274"/>
      <c r="AH999" s="275"/>
      <c r="AI999" s="275"/>
      <c r="AJ999" s="273"/>
      <c r="AK999" s="274"/>
      <c r="AL999" s="275"/>
      <c r="AM999" s="275"/>
      <c r="AN999" s="273"/>
      <c r="AO999" s="274"/>
      <c r="AP999" s="275"/>
      <c r="AQ999" s="275"/>
      <c r="AR999" s="273"/>
      <c r="AS999" s="274"/>
      <c r="AT999" s="275"/>
      <c r="AU999" s="275"/>
      <c r="AV999" s="273"/>
      <c r="AW999" s="274"/>
      <c r="AX999" s="275"/>
      <c r="AY999" s="275"/>
      <c r="AZ999" s="273"/>
      <c r="BA999" s="274"/>
      <c r="BB999" s="275"/>
      <c r="BC999" s="275"/>
      <c r="BD999" s="273"/>
      <c r="BE999" s="274"/>
      <c r="BF999" s="275"/>
      <c r="BG999" s="275"/>
    </row>
    <row r="1000">
      <c r="D1000" s="273"/>
      <c r="E1000" s="274"/>
      <c r="F1000" s="275"/>
      <c r="G1000" s="275"/>
      <c r="H1000" s="273"/>
      <c r="I1000" s="274"/>
      <c r="J1000" s="275"/>
      <c r="K1000" s="275"/>
      <c r="L1000" s="273"/>
      <c r="M1000" s="274"/>
      <c r="N1000" s="275"/>
      <c r="O1000" s="275"/>
      <c r="P1000" s="273"/>
      <c r="Q1000" s="274"/>
      <c r="R1000" s="275"/>
      <c r="S1000" s="278"/>
      <c r="T1000" s="273"/>
      <c r="U1000" s="274"/>
      <c r="V1000" s="275"/>
      <c r="W1000" s="275"/>
      <c r="X1000" s="273"/>
      <c r="Y1000" s="274"/>
      <c r="Z1000" s="275"/>
      <c r="AA1000" s="275"/>
      <c r="AB1000" s="273"/>
      <c r="AC1000" s="274"/>
      <c r="AD1000" s="275"/>
      <c r="AE1000" s="275"/>
      <c r="AF1000" s="279"/>
      <c r="AG1000" s="274"/>
      <c r="AH1000" s="275"/>
      <c r="AI1000" s="275"/>
      <c r="AJ1000" s="273"/>
      <c r="AK1000" s="274"/>
      <c r="AL1000" s="275"/>
      <c r="AM1000" s="275"/>
      <c r="AN1000" s="273"/>
      <c r="AO1000" s="274"/>
      <c r="AP1000" s="275"/>
      <c r="AQ1000" s="275"/>
      <c r="AR1000" s="273"/>
      <c r="AS1000" s="274"/>
      <c r="AT1000" s="275"/>
      <c r="AU1000" s="275"/>
      <c r="AV1000" s="273"/>
      <c r="AW1000" s="274"/>
      <c r="AX1000" s="275"/>
      <c r="AY1000" s="275"/>
      <c r="AZ1000" s="273"/>
      <c r="BA1000" s="274"/>
      <c r="BB1000" s="275"/>
      <c r="BC1000" s="275"/>
      <c r="BD1000" s="273"/>
      <c r="BE1000" s="274"/>
      <c r="BF1000" s="275"/>
      <c r="BG1000" s="275"/>
    </row>
  </sheetData>
  <conditionalFormatting sqref="E1 I1 M1 Q1 U1 Y1 AC1 AG1 AK1 AO1 AS1 AW1 BA1 BE1 E3:E422 I3:I422 M3:M422 Q3:Q422 U3:U422 Y3:Y422 AC3:AC422 AG3:AG422 AK3:AK422 AO3:AO422 AS3:AS422 AW3:AW422 BA3:BA422 BE3:BE422 BI3:BI4 BM3:BM4 BQ3:BQ4 BU3:BU4 BY3:BY4 CC3:CC4 E424:E842 I424:I842 M424:M842 Q424:Q842 U424:U842 Y424:Y842 AC424:AC842 AG424:AG842 AK424:AK842 AO424:AO842 AS424:AS842 AW424:AW842 BA424:BA842 BE424:BE842">
    <cfRule type="cellIs" dxfId="6" priority="1" operator="equal">
      <formula>6</formula>
    </cfRule>
  </conditionalFormatting>
  <conditionalFormatting sqref="E1 I1 M1 Q1 U1 Y1 AC1 AG1 AK1 AO1 AS1 AW1 BA1 BE1 E3:E422 I3:I422 M3:M422 Q3:Q422 U3:U422 Y3:Y422 AC3:AC422 AG3:AG422 AK3:AK422 AO3:AO422 AS3:AS422 AW3:AW422 BA3:BA422 BE3:BE422 BI3:BI4 BM3:BM4 BQ3:BQ4 BU3:BU4 BY3:BY4 CC3:CC4 E424:E842 I424:I842 M424:M842 Q424:Q842 U424:U842 Y424:Y842 AC424:AC842 AG424:AG842 AK424:AK842 AO424:AO842 AS424:AS842 AW424:AW842 BA424:BA842 BE424:BE842">
    <cfRule type="cellIs" dxfId="7" priority="2" operator="equal">
      <formula>5</formula>
    </cfRule>
  </conditionalFormatting>
  <conditionalFormatting sqref="E1 I1 M1 Q1 U1 Y1 AC1 AG1 AK1 AO1 AS1 AW1 BA1 BE1 E3:E422 I3:I422 M3:M422 Q3:Q422 U3:U422 Y3:Y422 AC3:AC422 AG3:AG422 AK3:AK422 AO3:AO422 AS3:AS422 AW3:AW422 BA3:BA422 BE3:BE422 BI3:BI4 BM3:BM4 BQ3:BQ4 BU3:BU4 BY3:BY4 CC3:CC4 E424:E842 I424:I842 M424:M842 Q424:Q842 U424:U842 Y424:Y842 AC424:AC842 AG424:AG842 AK424:AK842 AO424:AO842 AS424:AS842 AW424:AW842 BA424:BA842 BE424:BE842">
    <cfRule type="cellIs" dxfId="8" priority="3" operator="equal">
      <formula>4</formula>
    </cfRule>
  </conditionalFormatting>
  <conditionalFormatting sqref="E1 I1 M1 Q1 U1 Y1 AC1 AG1 AK1 AO1 AS1 AW1 BA1 BE1 E3:E422 I3:I422 M3:M422 Q3:Q422 U3:U422 Y3:Y422 AC3:AC422 AG3:AG422 AK3:AK422 AO3:AO422 AS3:AS422 AW3:AW422 BA3:BA422 BE3:BE422 BI3:BI4 BM3:BM4 BQ3:BQ4 BU3:BU4 BY3:BY4 CC3:CC4 E424:E842 I424:I842 M424:M842 Q424:Q842 U424:U842 Y424:Y842 AC424:AC842 AG424:AG842 AK424:AK842 AO424:AO842 AS424:AS842 AW424:AW842 BA424:BA842 BE424:BE842">
    <cfRule type="cellIs" dxfId="3" priority="4" operator="equal">
      <formula>3</formula>
    </cfRule>
  </conditionalFormatting>
  <conditionalFormatting sqref="C1:C2">
    <cfRule type="cellIs" dxfId="0" priority="5" operator="lessThan">
      <formula>0</formula>
    </cfRule>
  </conditionalFormatting>
  <conditionalFormatting sqref="C1:C1000">
    <cfRule type="cellIs" dxfId="4" priority="6" operator="lessThanOrEqual">
      <formula>0</formula>
    </cfRule>
  </conditionalFormatting>
  <conditionalFormatting sqref="F1:G1 J1:K1 N1:O1 R1:S1 V1:W1 Z1:AA1 AD1:AE1 AH1:AI1 AL1:AM1 AP1:AQ1 AT1:AU1 AX1:AY1 BB1:BC1 BF1:BG1 F4:G1000 J4:K1000 L4 N4:O1000 P4:Q4 R4:S1000 U4 V4:W1000 Z4:AA1000 AD4:AE1000 AF4 AH4:AI1000 AJ4:AK4 AL4:AM1000 AO4 AP4:AQ1000 AT4:AU1000 AX4:AY1000 AZ4 BB4:BC1000 BD4:BE4 BF4:BG1000 BH4:CE4">
    <cfRule type="cellIs" dxfId="4" priority="7" operator="lessThan">
      <formula>0</formula>
    </cfRule>
  </conditionalFormatting>
  <conditionalFormatting sqref="A1:A2">
    <cfRule type="timePeriod" dxfId="5" priority="8" timePeriod="today"/>
  </conditionalFormatting>
  <drawing r:id="rId1"/>
</worksheet>
</file>